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F:\slg_cehua\trunk\数值文档\数值设计\战斗\战国\"/>
    </mc:Choice>
  </mc:AlternateContent>
  <xr:revisionPtr revIDLastSave="0" documentId="13_ncr:1_{712B39DB-E647-4724-99BB-B9AA41772497}" xr6:coauthVersionLast="47" xr6:coauthVersionMax="47" xr10:uidLastSave="{00000000-0000-0000-0000-000000000000}"/>
  <bookViews>
    <workbookView xWindow="-120" yWindow="-120" windowWidth="29040" windowHeight="15840" tabRatio="685" activeTab="9" xr2:uid="{00000000-000D-0000-FFFF-FFFF00000000}"/>
  </bookViews>
  <sheets>
    <sheet name="导表" sheetId="162" r:id="rId1"/>
    <sheet name="说明文档" sheetId="268" r:id="rId2"/>
    <sheet name="修改记录" sheetId="347" r:id="rId3"/>
    <sheet name="重复操作" sheetId="212" r:id="rId4"/>
    <sheet name="索引" sheetId="160" r:id="rId5"/>
    <sheet name="配置系数（兵法）" sheetId="262" r:id="rId6"/>
    <sheet name="数据总览" sheetId="79" r:id="rId7"/>
    <sheet name="兵法相关参数" sheetId="178" r:id="rId8"/>
    <sheet name="相关演算" sheetId="100" r:id="rId9"/>
    <sheet name="兵法调用模板" sheetId="179" r:id="rId10"/>
    <sheet name="大数据效果预估" sheetId="267" r:id="rId11"/>
    <sheet name="现有武将战法使用期望" sheetId="326" r:id="rId12"/>
    <sheet name="骊姬" sheetId="200" r:id="rId13"/>
  </sheets>
  <functionGroups builtInGroupCount="19"/>
  <externalReferences>
    <externalReference r:id="rId14"/>
    <externalReference r:id="rId15"/>
    <externalReference r:id="rId16"/>
    <externalReference r:id="rId17"/>
    <externalReference r:id="rId18"/>
  </externalReferences>
  <definedNames>
    <definedName name="版本选择">导表!$B$1</definedName>
    <definedName name="保护概率">相关演算!$D$6:$G$9</definedName>
    <definedName name="标准系数">数据总览!$CC$36</definedName>
    <definedName name="兵法技能系数1">'配置系数（兵法）'!$F$5:$K$200</definedName>
    <definedName name="兵法技能系数2">'配置系数（兵法）'!$M$5:$R$200</definedName>
    <definedName name="兵法技能系数3">'配置系数（兵法）'!$T$5:$Y$200</definedName>
    <definedName name="兵法使用预估">现有武将战法使用期望!$U$2:$AJ$71</definedName>
    <definedName name="兵力二次系数">数据总览!$CK$10:$CK$13</definedName>
    <definedName name="兵力一次动态系数">数据总览!$BS$5:$BV$90</definedName>
    <definedName name="操作区域">重复操作!$C$4:$E$100</definedName>
    <definedName name="当前目标分配">(相关演算!$DQ$4:$DT$89,相关演算!$DU$4:$DX$89,相关演算!$DY$4:$EB$89,相关演算!$EC$4:$EF$89)</definedName>
    <definedName name="防御系数">数据总览!$CC$33</definedName>
    <definedName name="后台文件源">导表!$B$12:$L$66</definedName>
    <definedName name="基础攻防比">数据总览!$CC$23</definedName>
    <definedName name="将领当前生命">数据总览!$AF$5:$AI$90</definedName>
    <definedName name="将领击杀将领概率">相关演算!$EM$18:$EM$21</definedName>
    <definedName name="将领击杀士兵概率">相关演算!$EL$18:$EL$21</definedName>
    <definedName name="将领技能系数1">#REF!</definedName>
    <definedName name="将领技能系数2">#REF!</definedName>
    <definedName name="将领技能系数3">#REF!</definedName>
    <definedName name="将领技能系数转换">数据总览!$CM$14:$CM$17</definedName>
    <definedName name="将领累积时机">数据总览!$BI$5:$BL$90</definedName>
    <definedName name="将领免伤">数据总览!$CF$14:$CF$17</definedName>
    <definedName name="将领怒气">相关演算!$CK$24:$CN$109</definedName>
    <definedName name="将领生存调整系数">相关演算!$O$11:$R$11</definedName>
    <definedName name="将领生存转换">数据总览!$CE$14:$CE$17</definedName>
    <definedName name="将领时机">数据总览!$AZ$5:$BC$90</definedName>
    <definedName name="将领输出调整系数">相关演算!$O$12:$R$12</definedName>
    <definedName name="将领输出转换">数据总览!$CD$14:$CD$17</definedName>
    <definedName name="将领总生命">数据总览!$CH$14:$CH$17</definedName>
    <definedName name="怒气系数">数据总览!$CC$39</definedName>
    <definedName name="平静系数">数据总览!$CC$40</definedName>
    <definedName name="前台文件源">导表!$Q$12:$V$66</definedName>
    <definedName name="三维调整系数">数据总览!$D$99:$I$115</definedName>
    <definedName name="时间节点">数据总览!$AA$5:$AA$90</definedName>
    <definedName name="士兵当前生命">数据总览!$AB$5:$AE$90</definedName>
    <definedName name="士兵动态承伤比例">数据总览!$AQ$5:$AT$90</definedName>
    <definedName name="士兵攻击">数据总览!$CI$10:$CI$13</definedName>
    <definedName name="士兵护甲">数据总览!$CX$12:$CX$15</definedName>
    <definedName name="士兵击杀将领概率">相关演算!$EM$14:$EM$17</definedName>
    <definedName name="士兵击杀士兵概率">相关演算!$EL$14:$EL$17</definedName>
    <definedName name="士兵技能系数1">#REF!</definedName>
    <definedName name="士兵技能系数2">#REF!</definedName>
    <definedName name="士兵技能系数3">#REF!</definedName>
    <definedName name="士兵技能系数转换">数据总览!$CM$10:$CM$13</definedName>
    <definedName name="士兵累积时机">数据总览!$BE$5:$BH$90</definedName>
    <definedName name="士兵免伤">数据总览!$CF$10:$CF$13</definedName>
    <definedName name="士兵期望总加成">数据总览!$L$41:$L$57</definedName>
    <definedName name="士兵生存">相关演算!$E$12:$E$15</definedName>
    <definedName name="士兵生存转换">数据总览!$CE$10:$CE$13</definedName>
    <definedName name="士兵时机">数据总览!$AV$5:$AY$90</definedName>
    <definedName name="士兵士气">数据总览!$BN$5:$BQ$90</definedName>
    <definedName name="士兵输出">相关演算!$D$12:$D$15</definedName>
    <definedName name="士兵输出转换">数据总览!$CD$10:$CD$13</definedName>
    <definedName name="士气系数">数据总览!$CC$38</definedName>
    <definedName name="受伤概率">相关演算!$H$12:$H$15</definedName>
    <definedName name="输出系数">数据总览!$CC$37</definedName>
    <definedName name="死亡时机">相关演算!$EL$3:$EL$10</definedName>
    <definedName name="武将攻击">数据总览!$CI$14:$CI$17</definedName>
    <definedName name="武将护甲">数据总览!$CT$12:$CT$15</definedName>
    <definedName name="武将期望总加成">数据总览!$D$59:$H$75</definedName>
    <definedName name="武将生存">相关演算!$G$12:$G$15</definedName>
    <definedName name="武将输出">相关演算!$F$12:$F$15</definedName>
    <definedName name="眩晕系数">数据总览!$CC$35</definedName>
    <definedName name="眩晕修正系数">数据总览!$K$59:$K$75</definedName>
    <definedName name="战斗时长">数据总览!$CC$27</definedName>
    <definedName name="战法持续时间">大数据效果预估!$E$31:$E$51</definedName>
    <definedName name="战法触发间隔">大数据效果预估!$C$31:$C$51</definedName>
    <definedName name="战法系数">大数据效果预估!$F$31:$F$51</definedName>
    <definedName name="战法效果">大数据效果预估!$B$31:$B$51</definedName>
    <definedName name="战法作用目标数">大数据效果预估!$D$31:$D$51</definedName>
    <definedName name="治疗系数">数据总览!$CC$34</definedName>
    <definedName name="状态">大数据效果预估!$B$72:$B$81</definedName>
    <definedName name="状态持续时间">大数据效果预估!$D$72:$D$81</definedName>
    <definedName name="状态打断时间">大数据效果预估!$E$72:$E$81</definedName>
    <definedName name="状态调整系数">大数据效果预估!$C$72:$C$81</definedName>
    <definedName name="状态数量">大数据效果预估!$G$72:$G$81</definedName>
    <definedName name="状态效用">大数据效果预估!$F$72:$F$81</definedName>
  </definedNames>
  <calcPr calcId="191029"/>
</workbook>
</file>

<file path=xl/calcChain.xml><?xml version="1.0" encoding="utf-8"?>
<calcChain xmlns="http://schemas.openxmlformats.org/spreadsheetml/2006/main">
  <c r="AO1058" i="179" l="1"/>
  <c r="AR1049" i="179"/>
  <c r="AR1050" i="179" s="1"/>
  <c r="AR1051" i="179" s="1"/>
  <c r="AR1046" i="179"/>
  <c r="AR1047" i="179" s="1"/>
  <c r="AR1048" i="179" s="1"/>
  <c r="AQ1044" i="179"/>
  <c r="BH1043" i="179"/>
  <c r="BH1044" i="179" s="1"/>
  <c r="BH1045" i="179" s="1"/>
  <c r="BH1046" i="179" s="1"/>
  <c r="BH1047" i="179" s="1"/>
  <c r="BH1048" i="179" s="1"/>
  <c r="BH1049" i="179" s="1"/>
  <c r="BH1050" i="179" s="1"/>
  <c r="BH1051" i="179" s="1"/>
  <c r="AT1043" i="179"/>
  <c r="AS1043" i="179"/>
  <c r="AS1044" i="179" s="1"/>
  <c r="AS1045" i="179" s="1"/>
  <c r="AS1046" i="179" s="1"/>
  <c r="AS1047" i="179" s="1"/>
  <c r="AS1048" i="179" s="1"/>
  <c r="AS1049" i="179" s="1"/>
  <c r="AS1050" i="179" s="1"/>
  <c r="AS1051" i="179" s="1"/>
  <c r="AR1043" i="179"/>
  <c r="AR1044" i="179" s="1"/>
  <c r="AR1045" i="179" s="1"/>
  <c r="AR1041" i="179"/>
  <c r="AR1042" i="179" s="1"/>
  <c r="AR1040" i="179"/>
  <c r="AR1037" i="179"/>
  <c r="AR1038" i="179" s="1"/>
  <c r="AR1039" i="179" s="1"/>
  <c r="AQ1035" i="179"/>
  <c r="AQ1036" i="179" s="1"/>
  <c r="BH1034" i="179"/>
  <c r="BH1035" i="179" s="1"/>
  <c r="BH1036" i="179" s="1"/>
  <c r="BH1037" i="179" s="1"/>
  <c r="BH1038" i="179" s="1"/>
  <c r="BH1039" i="179" s="1"/>
  <c r="BH1040" i="179" s="1"/>
  <c r="BH1041" i="179" s="1"/>
  <c r="BH1042" i="179" s="1"/>
  <c r="AT1034" i="179"/>
  <c r="AS1034" i="179"/>
  <c r="AS1035" i="179" s="1"/>
  <c r="AS1036" i="179" s="1"/>
  <c r="AS1037" i="179" s="1"/>
  <c r="AS1038" i="179" s="1"/>
  <c r="AS1039" i="179" s="1"/>
  <c r="AS1040" i="179" s="1"/>
  <c r="AS1041" i="179" s="1"/>
  <c r="AS1042" i="179" s="1"/>
  <c r="AR1034" i="179"/>
  <c r="AR1035" i="179" s="1"/>
  <c r="AR1036" i="179" s="1"/>
  <c r="W1044" i="179"/>
  <c r="X1044" i="179"/>
  <c r="R1047" i="179"/>
  <c r="Z1047" i="179"/>
  <c r="M1044" i="179"/>
  <c r="AK1044" i="179"/>
  <c r="AJ1044" i="179"/>
  <c r="AI1044" i="179"/>
  <c r="AH1044" i="179"/>
  <c r="AO1043" i="179"/>
  <c r="AN1043" i="179"/>
  <c r="AM1043" i="179"/>
  <c r="AL1043" i="179"/>
  <c r="AO1051" i="179"/>
  <c r="AN1051" i="179"/>
  <c r="AM1051" i="179"/>
  <c r="AL1051" i="179"/>
  <c r="AO1049" i="179"/>
  <c r="AN1049" i="179"/>
  <c r="AM1049" i="179"/>
  <c r="AL1049" i="179"/>
  <c r="AO1048" i="179"/>
  <c r="AN1048" i="179"/>
  <c r="AM1048" i="179"/>
  <c r="AL1048" i="179"/>
  <c r="AO1046" i="179"/>
  <c r="AN1046" i="179"/>
  <c r="AM1046" i="179"/>
  <c r="AL1046" i="179"/>
  <c r="AO1045" i="179"/>
  <c r="AN1045" i="179"/>
  <c r="AM1045" i="179"/>
  <c r="AL1045" i="179"/>
  <c r="AX278" i="179"/>
  <c r="S1038" i="179"/>
  <c r="Z1038" i="179" s="1"/>
  <c r="S1041" i="179"/>
  <c r="T1038" i="179"/>
  <c r="AH1035" i="179"/>
  <c r="AI1035" i="179"/>
  <c r="AJ1035" i="179"/>
  <c r="AK1035" i="179"/>
  <c r="T1041" i="179"/>
  <c r="Z1035" i="179"/>
  <c r="Y1035" i="179"/>
  <c r="X1035" i="179"/>
  <c r="W1035" i="179"/>
  <c r="AK1038" i="179"/>
  <c r="AJ1038" i="179"/>
  <c r="AI1038" i="179"/>
  <c r="AH1038" i="179"/>
  <c r="X1041" i="179"/>
  <c r="W1041" i="179"/>
  <c r="Y1041" i="179"/>
  <c r="Z1041" i="179"/>
  <c r="AT1044" i="179" l="1"/>
  <c r="AT1045" i="179" s="1"/>
  <c r="AQ1045" i="179"/>
  <c r="AQ1037" i="179"/>
  <c r="AT1035" i="179"/>
  <c r="Y1044" i="179"/>
  <c r="Z1044" i="179"/>
  <c r="W1047" i="179"/>
  <c r="X1047" i="179"/>
  <c r="Y1047" i="179"/>
  <c r="AL1050" i="179"/>
  <c r="AM1050" i="179"/>
  <c r="AN1050" i="179"/>
  <c r="AO1050" i="179"/>
  <c r="W1038" i="179"/>
  <c r="X1038" i="179"/>
  <c r="Y1038" i="179"/>
  <c r="O1035" i="179"/>
  <c r="AO1034" i="179"/>
  <c r="AN1034" i="179"/>
  <c r="AM1034" i="179"/>
  <c r="AL1034" i="179"/>
  <c r="AO1042" i="179"/>
  <c r="AN1042" i="179"/>
  <c r="AM1042" i="179"/>
  <c r="AL1042" i="179"/>
  <c r="AO1040" i="179"/>
  <c r="AN1040" i="179"/>
  <c r="AM1040" i="179"/>
  <c r="AL1040" i="179"/>
  <c r="O1038" i="179"/>
  <c r="AO1039" i="179"/>
  <c r="AN1039" i="179"/>
  <c r="AM1039" i="179"/>
  <c r="AL1039" i="179"/>
  <c r="AO1037" i="179"/>
  <c r="AN1037" i="179"/>
  <c r="AM1037" i="179"/>
  <c r="AL1037" i="179"/>
  <c r="AO1036" i="179"/>
  <c r="AN1036" i="179"/>
  <c r="AM1036" i="179"/>
  <c r="AL1036" i="179"/>
  <c r="O1029" i="179"/>
  <c r="O1026" i="179"/>
  <c r="AQ1046" i="179" l="1"/>
  <c r="AT1036" i="179"/>
  <c r="AQ1038" i="179"/>
  <c r="F117" i="262"/>
  <c r="F118" i="262"/>
  <c r="F119" i="262"/>
  <c r="O1023" i="179"/>
  <c r="O1020" i="179"/>
  <c r="Z1029" i="179"/>
  <c r="Y1029" i="179"/>
  <c r="X1029" i="179"/>
  <c r="W1029" i="179"/>
  <c r="AO1030" i="179"/>
  <c r="AN1030" i="179"/>
  <c r="AM1030" i="179"/>
  <c r="AL1030" i="179"/>
  <c r="AO1028" i="179"/>
  <c r="AN1028" i="179"/>
  <c r="AM1028" i="179"/>
  <c r="AL1028" i="179"/>
  <c r="AK1026" i="179"/>
  <c r="AO1025" i="179"/>
  <c r="AN1025" i="179"/>
  <c r="AM1025" i="179"/>
  <c r="AL1025" i="179"/>
  <c r="AR1033" i="179"/>
  <c r="AO1033" i="179"/>
  <c r="AN1033" i="179"/>
  <c r="AM1033" i="179"/>
  <c r="AL1033" i="179"/>
  <c r="AR1032" i="179"/>
  <c r="AR1031" i="179"/>
  <c r="AO1031" i="179"/>
  <c r="AN1031" i="179"/>
  <c r="AM1031" i="179"/>
  <c r="AL1031" i="179"/>
  <c r="AR1030" i="179"/>
  <c r="AR1029" i="179"/>
  <c r="AR1028" i="179"/>
  <c r="AR1027" i="179"/>
  <c r="AO1027" i="179"/>
  <c r="AN1027" i="179"/>
  <c r="AM1027" i="179"/>
  <c r="AL1027" i="179"/>
  <c r="AR1026" i="179"/>
  <c r="AQ1026" i="179"/>
  <c r="BH1025" i="179"/>
  <c r="BH1026" i="179" s="1"/>
  <c r="BH1027" i="179" s="1"/>
  <c r="BH1028" i="179" s="1"/>
  <c r="BH1029" i="179" s="1"/>
  <c r="BH1030" i="179" s="1"/>
  <c r="BH1031" i="179" s="1"/>
  <c r="BH1032" i="179" s="1"/>
  <c r="BH1033" i="179" s="1"/>
  <c r="AT1025" i="179"/>
  <c r="AS1025" i="179"/>
  <c r="AS1026" i="179" s="1"/>
  <c r="AS1027" i="179" s="1"/>
  <c r="AS1028" i="179" s="1"/>
  <c r="AS1029" i="179" s="1"/>
  <c r="AS1030" i="179" s="1"/>
  <c r="AS1031" i="179" s="1"/>
  <c r="AS1032" i="179" s="1"/>
  <c r="AS1033" i="179" s="1"/>
  <c r="AR1025" i="179"/>
  <c r="AK1020" i="179"/>
  <c r="AK918" i="179"/>
  <c r="O1017" i="179"/>
  <c r="Z1023" i="179"/>
  <c r="Y1023" i="179"/>
  <c r="X1023" i="179"/>
  <c r="W1023" i="179"/>
  <c r="Z1020" i="179"/>
  <c r="Y1020" i="179"/>
  <c r="X1020" i="179"/>
  <c r="W1020" i="179"/>
  <c r="AL1016" i="179"/>
  <c r="AR1021" i="179"/>
  <c r="AO1021" i="179"/>
  <c r="AN1021" i="179"/>
  <c r="AM1021" i="179"/>
  <c r="AL1021" i="179"/>
  <c r="AR1020" i="179"/>
  <c r="AQ1020" i="179"/>
  <c r="AR1019" i="179"/>
  <c r="AO1019" i="179"/>
  <c r="AN1019" i="179"/>
  <c r="AM1019" i="179"/>
  <c r="AL1019" i="179"/>
  <c r="AR1024" i="179"/>
  <c r="AO1024" i="179"/>
  <c r="AN1024" i="179"/>
  <c r="AM1024" i="179"/>
  <c r="AL1024" i="179"/>
  <c r="AR1023" i="179"/>
  <c r="AQ1023" i="179"/>
  <c r="AJ1023" i="179"/>
  <c r="AR1022" i="179"/>
  <c r="AO1022" i="179"/>
  <c r="AN1022" i="179"/>
  <c r="AM1022" i="179"/>
  <c r="AL1022" i="179"/>
  <c r="AO1018" i="179"/>
  <c r="AN1018" i="179"/>
  <c r="AM1018" i="179"/>
  <c r="AL1018" i="179"/>
  <c r="AQ1017" i="179"/>
  <c r="AK1017" i="179"/>
  <c r="AJ1017" i="179"/>
  <c r="AI1017" i="179"/>
  <c r="AH1017" i="179"/>
  <c r="Z1017" i="179"/>
  <c r="Y1017" i="179"/>
  <c r="X1017" i="179"/>
  <c r="W1017" i="179"/>
  <c r="BH1016" i="179"/>
  <c r="BH1017" i="179" s="1"/>
  <c r="BH1018" i="179" s="1"/>
  <c r="BH1019" i="179" s="1"/>
  <c r="BH1020" i="179" s="1"/>
  <c r="BH1021" i="179" s="1"/>
  <c r="BH1022" i="179" s="1"/>
  <c r="BH1023" i="179" s="1"/>
  <c r="BH1024" i="179" s="1"/>
  <c r="AT1016" i="179"/>
  <c r="AT1017" i="179" s="1"/>
  <c r="AT1018" i="179" s="1"/>
  <c r="AS1016" i="179"/>
  <c r="AS1017" i="179" s="1"/>
  <c r="AS1018" i="179" s="1"/>
  <c r="AS1019" i="179" s="1"/>
  <c r="AS1020" i="179" s="1"/>
  <c r="AS1021" i="179" s="1"/>
  <c r="AS1022" i="179" s="1"/>
  <c r="AS1023" i="179" s="1"/>
  <c r="AS1024" i="179" s="1"/>
  <c r="AR1016" i="179"/>
  <c r="AR1017" i="179" s="1"/>
  <c r="AR1018" i="179" s="1"/>
  <c r="AO1016" i="179"/>
  <c r="AN1016" i="179"/>
  <c r="AM1016" i="179"/>
  <c r="AQ1024" i="179" l="1"/>
  <c r="AQ1027" i="179"/>
  <c r="AQ1047" i="179"/>
  <c r="AQ1039" i="179"/>
  <c r="AT1026" i="179"/>
  <c r="AT1027" i="179" s="1"/>
  <c r="AL1032" i="179"/>
  <c r="AM1032" i="179"/>
  <c r="AN1032" i="179"/>
  <c r="AO1032" i="179"/>
  <c r="AQ1028" i="179"/>
  <c r="AQ1021" i="179"/>
  <c r="AQ1018" i="179"/>
  <c r="AQ1048" i="179" l="1"/>
  <c r="AQ1040" i="179"/>
  <c r="AQ1029" i="179"/>
  <c r="AQ1049" i="179" l="1"/>
  <c r="AQ1041" i="179"/>
  <c r="AQ1030" i="179"/>
  <c r="AQ1050" i="179" l="1"/>
  <c r="AQ1042" i="179"/>
  <c r="AQ1031" i="179"/>
  <c r="AQ1051" i="179" l="1"/>
  <c r="AQ1032" i="179"/>
  <c r="AQ1033" i="179" l="1"/>
  <c r="AU1042" i="179" l="1"/>
  <c r="AK1014" i="179"/>
  <c r="AJ1014" i="179"/>
  <c r="AI1014" i="179"/>
  <c r="AH1014" i="179"/>
  <c r="Z1014" i="179"/>
  <c r="Y1014" i="179"/>
  <c r="X1014" i="179"/>
  <c r="W1014" i="179"/>
  <c r="AK1011" i="179"/>
  <c r="AJ1011" i="179"/>
  <c r="AI1011" i="179"/>
  <c r="AH1011" i="179"/>
  <c r="AO1015" i="179"/>
  <c r="AN1015" i="179"/>
  <c r="AM1015" i="179"/>
  <c r="AL1015" i="179"/>
  <c r="AO1013" i="179"/>
  <c r="AN1013" i="179"/>
  <c r="AM1013" i="179"/>
  <c r="AL1013" i="179"/>
  <c r="O999" i="179"/>
  <c r="Y999" i="179" s="1"/>
  <c r="AK999" i="179"/>
  <c r="AJ999" i="179"/>
  <c r="AI999" i="179"/>
  <c r="AH999" i="179"/>
  <c r="W999" i="179"/>
  <c r="Z1008" i="179"/>
  <c r="Z1011" i="179"/>
  <c r="W1011" i="179"/>
  <c r="X1011" i="179"/>
  <c r="Y1011" i="179"/>
  <c r="AW1042" i="179" l="1"/>
  <c r="AV1042" i="179"/>
  <c r="X999" i="179"/>
  <c r="Z999" i="179"/>
  <c r="X1008" i="179"/>
  <c r="W1008" i="179"/>
  <c r="Y1008" i="179"/>
  <c r="O993" i="179" l="1"/>
  <c r="P993" i="179"/>
  <c r="AK990" i="179"/>
  <c r="AJ990" i="179"/>
  <c r="AI990" i="179"/>
  <c r="AH990" i="179"/>
  <c r="Z993" i="179"/>
  <c r="Z990" i="179"/>
  <c r="AO988" i="179" l="1"/>
  <c r="AN988" i="179"/>
  <c r="AM988" i="179"/>
  <c r="AL988" i="179"/>
  <c r="AO985" i="179"/>
  <c r="AN985" i="179"/>
  <c r="AM985" i="179"/>
  <c r="AL985" i="179"/>
  <c r="AO983" i="179"/>
  <c r="AN983" i="179"/>
  <c r="AM983" i="179"/>
  <c r="AL983" i="179"/>
  <c r="AO982" i="179"/>
  <c r="AN982" i="179"/>
  <c r="AM982" i="179"/>
  <c r="AL982" i="179"/>
  <c r="P981" i="179"/>
  <c r="AO980" i="179"/>
  <c r="AN980" i="179"/>
  <c r="AM980" i="179"/>
  <c r="AL980" i="179"/>
  <c r="Z975" i="179"/>
  <c r="Y975" i="179"/>
  <c r="X975" i="179"/>
  <c r="W975" i="179"/>
  <c r="AO976" i="179"/>
  <c r="AN976" i="179"/>
  <c r="AM976" i="179"/>
  <c r="AL976" i="179"/>
  <c r="AO974" i="179"/>
  <c r="AN974" i="179"/>
  <c r="AM974" i="179"/>
  <c r="AL974" i="179"/>
  <c r="X972" i="179"/>
  <c r="Y972" i="179"/>
  <c r="Z972" i="179"/>
  <c r="AO979" i="179"/>
  <c r="AN979" i="179"/>
  <c r="AM979" i="179"/>
  <c r="AL979" i="179"/>
  <c r="AM978" i="179"/>
  <c r="AL978" i="179"/>
  <c r="AO978" i="179"/>
  <c r="AN978" i="179"/>
  <c r="AR977" i="179"/>
  <c r="AR978" i="179" s="1"/>
  <c r="AR979" i="179" s="1"/>
  <c r="AO977" i="179"/>
  <c r="AN977" i="179"/>
  <c r="AM977" i="179"/>
  <c r="AL977" i="179"/>
  <c r="AR974" i="179"/>
  <c r="AR975" i="179" s="1"/>
  <c r="AR976" i="179" s="1"/>
  <c r="AO973" i="179"/>
  <c r="AN973" i="179"/>
  <c r="AM973" i="179"/>
  <c r="AL973" i="179"/>
  <c r="AQ972" i="179"/>
  <c r="W972" i="179"/>
  <c r="BH971" i="179"/>
  <c r="BH972" i="179" s="1"/>
  <c r="BH973" i="179" s="1"/>
  <c r="BH974" i="179" s="1"/>
  <c r="BH975" i="179" s="1"/>
  <c r="BH976" i="179" s="1"/>
  <c r="BH977" i="179" s="1"/>
  <c r="BH978" i="179" s="1"/>
  <c r="BH979" i="179" s="1"/>
  <c r="AT971" i="179"/>
  <c r="AT972" i="179" s="1"/>
  <c r="AT973" i="179" s="1"/>
  <c r="AS971" i="179"/>
  <c r="AS972" i="179" s="1"/>
  <c r="AS973" i="179" s="1"/>
  <c r="AS974" i="179" s="1"/>
  <c r="AS975" i="179" s="1"/>
  <c r="AS976" i="179" s="1"/>
  <c r="AS977" i="179" s="1"/>
  <c r="AS978" i="179" s="1"/>
  <c r="AS979" i="179" s="1"/>
  <c r="AR971" i="179"/>
  <c r="AR972" i="179" s="1"/>
  <c r="AR973" i="179" s="1"/>
  <c r="AO971" i="179"/>
  <c r="AN971" i="179"/>
  <c r="AM971" i="179"/>
  <c r="AL971" i="179"/>
  <c r="AR1015" i="179"/>
  <c r="AR1014" i="179"/>
  <c r="AR1013" i="179"/>
  <c r="AR1012" i="179"/>
  <c r="AO1012" i="179"/>
  <c r="AN1012" i="179"/>
  <c r="AM1012" i="179"/>
  <c r="AL1012" i="179"/>
  <c r="AR1011" i="179"/>
  <c r="AR1010" i="179"/>
  <c r="AO1010" i="179"/>
  <c r="AN1010" i="179"/>
  <c r="AM1010" i="179"/>
  <c r="AL1010" i="179"/>
  <c r="AR1009" i="179"/>
  <c r="AO1009" i="179"/>
  <c r="AN1009" i="179"/>
  <c r="AM1009" i="179"/>
  <c r="AL1009" i="179"/>
  <c r="AR1008" i="179"/>
  <c r="AQ1008" i="179"/>
  <c r="AS1007" i="179"/>
  <c r="AS1008" i="179" s="1"/>
  <c r="AS1009" i="179" s="1"/>
  <c r="AS1010" i="179" s="1"/>
  <c r="AS1011" i="179" s="1"/>
  <c r="AS1012" i="179" s="1"/>
  <c r="AS1013" i="179" s="1"/>
  <c r="AS1014" i="179" s="1"/>
  <c r="AS1015" i="179" s="1"/>
  <c r="AR1007" i="179"/>
  <c r="AO1007" i="179"/>
  <c r="AN1007" i="179"/>
  <c r="AM1007" i="179"/>
  <c r="AL1007" i="179"/>
  <c r="AR1006" i="179"/>
  <c r="AO1006" i="179"/>
  <c r="AN1006" i="179"/>
  <c r="AM1006" i="179"/>
  <c r="AL1006" i="179"/>
  <c r="AR1005" i="179"/>
  <c r="AR1004" i="179"/>
  <c r="AO1004" i="179"/>
  <c r="AN1004" i="179"/>
  <c r="AM1004" i="179"/>
  <c r="AL1004" i="179"/>
  <c r="AR1003" i="179"/>
  <c r="AO1003" i="179"/>
  <c r="AN1003" i="179"/>
  <c r="AM1003" i="179"/>
  <c r="AL1003" i="179"/>
  <c r="AR1002" i="179"/>
  <c r="AR1001" i="179"/>
  <c r="AO1001" i="179"/>
  <c r="AN1001" i="179"/>
  <c r="AM1001" i="179"/>
  <c r="AL1001" i="179"/>
  <c r="AR1000" i="179"/>
  <c r="AO1000" i="179"/>
  <c r="AN1000" i="179"/>
  <c r="AM1000" i="179"/>
  <c r="AL1000" i="179"/>
  <c r="AR999" i="179"/>
  <c r="AQ999" i="179"/>
  <c r="AS998" i="179"/>
  <c r="AS999" i="179" s="1"/>
  <c r="AS1000" i="179" s="1"/>
  <c r="AS1001" i="179" s="1"/>
  <c r="AS1002" i="179" s="1"/>
  <c r="AS1003" i="179" s="1"/>
  <c r="AS1004" i="179" s="1"/>
  <c r="AS1005" i="179" s="1"/>
  <c r="AS1006" i="179" s="1"/>
  <c r="AR998" i="179"/>
  <c r="AO998" i="179"/>
  <c r="AN998" i="179"/>
  <c r="AM998" i="179"/>
  <c r="AL998" i="179"/>
  <c r="AR997" i="179"/>
  <c r="AO997" i="179"/>
  <c r="AN997" i="179"/>
  <c r="AM997" i="179"/>
  <c r="AL997" i="179"/>
  <c r="AR996" i="179"/>
  <c r="AR995" i="179"/>
  <c r="AO995" i="179"/>
  <c r="AN995" i="179"/>
  <c r="AM995" i="179"/>
  <c r="AL995" i="179"/>
  <c r="AR994" i="179"/>
  <c r="AO994" i="179"/>
  <c r="AN994" i="179"/>
  <c r="AM994" i="179"/>
  <c r="AL994" i="179"/>
  <c r="AR993" i="179"/>
  <c r="AR992" i="179"/>
  <c r="AO992" i="179"/>
  <c r="AN992" i="179"/>
  <c r="AM992" i="179"/>
  <c r="AL992" i="179"/>
  <c r="AR991" i="179"/>
  <c r="AO991" i="179"/>
  <c r="AN991" i="179"/>
  <c r="AM991" i="179"/>
  <c r="AL991" i="179"/>
  <c r="AR990" i="179"/>
  <c r="AQ990" i="179"/>
  <c r="AS989" i="179"/>
  <c r="AS990" i="179" s="1"/>
  <c r="AS991" i="179" s="1"/>
  <c r="AS992" i="179" s="1"/>
  <c r="AS993" i="179" s="1"/>
  <c r="AS994" i="179" s="1"/>
  <c r="AS995" i="179" s="1"/>
  <c r="AS996" i="179" s="1"/>
  <c r="AS997" i="179" s="1"/>
  <c r="AR989" i="179"/>
  <c r="AO989" i="179"/>
  <c r="AN989" i="179"/>
  <c r="AM989" i="179"/>
  <c r="AL989" i="179"/>
  <c r="AR988" i="179"/>
  <c r="AR987" i="179"/>
  <c r="AR986" i="179"/>
  <c r="AR985" i="179"/>
  <c r="AR984" i="179"/>
  <c r="AR983" i="179"/>
  <c r="AR982" i="179"/>
  <c r="AR981" i="179"/>
  <c r="AQ981" i="179"/>
  <c r="AS980" i="179"/>
  <c r="AS981" i="179" s="1"/>
  <c r="AS982" i="179" s="1"/>
  <c r="AS983" i="179" s="1"/>
  <c r="AS984" i="179" s="1"/>
  <c r="AS985" i="179" s="1"/>
  <c r="AS986" i="179" s="1"/>
  <c r="AS987" i="179" s="1"/>
  <c r="AS988" i="179" s="1"/>
  <c r="AR980" i="179"/>
  <c r="BH980" i="179"/>
  <c r="BH981" i="179" s="1"/>
  <c r="BH982" i="179" s="1"/>
  <c r="BH983" i="179" s="1"/>
  <c r="BH984" i="179" s="1"/>
  <c r="BH985" i="179" s="1"/>
  <c r="BH986" i="179" s="1"/>
  <c r="BH987" i="179" s="1"/>
  <c r="BH988" i="179" s="1"/>
  <c r="BH989" i="179" s="1"/>
  <c r="BH990" i="179" s="1"/>
  <c r="BH991" i="179" s="1"/>
  <c r="BH992" i="179" s="1"/>
  <c r="BH993" i="179" s="1"/>
  <c r="BH994" i="179" s="1"/>
  <c r="BH995" i="179" s="1"/>
  <c r="BH996" i="179" s="1"/>
  <c r="BH997" i="179" s="1"/>
  <c r="BH998" i="179" s="1"/>
  <c r="BH999" i="179" s="1"/>
  <c r="BH1000" i="179" s="1"/>
  <c r="BH1001" i="179" s="1"/>
  <c r="BH1002" i="179" s="1"/>
  <c r="BH1003" i="179" s="1"/>
  <c r="BH1004" i="179" s="1"/>
  <c r="BH1005" i="179" s="1"/>
  <c r="BH1006" i="179" s="1"/>
  <c r="BH1007" i="179" s="1"/>
  <c r="BH1008" i="179" s="1"/>
  <c r="BH1009" i="179" s="1"/>
  <c r="BH1010" i="179" s="1"/>
  <c r="BH1011" i="179" s="1"/>
  <c r="BH1012" i="179" s="1"/>
  <c r="BH1013" i="179" s="1"/>
  <c r="BH1014" i="179" s="1"/>
  <c r="BH1015" i="179" s="1"/>
  <c r="AK936" i="179"/>
  <c r="O969" i="179"/>
  <c r="AH972" i="179"/>
  <c r="AI972" i="179"/>
  <c r="AK972" i="179"/>
  <c r="AJ972" i="179"/>
  <c r="X981" i="179"/>
  <c r="Y993" i="179"/>
  <c r="Z963" i="179"/>
  <c r="Y966" i="179"/>
  <c r="W963" i="179"/>
  <c r="W981" i="179"/>
  <c r="W966" i="179"/>
  <c r="Z984" i="179"/>
  <c r="Z966" i="179"/>
  <c r="X966" i="179"/>
  <c r="Y963" i="179"/>
  <c r="W990" i="179"/>
  <c r="W993" i="179"/>
  <c r="Y990" i="179"/>
  <c r="X990" i="179"/>
  <c r="X993" i="179"/>
  <c r="X963" i="179"/>
  <c r="Z981" i="179"/>
  <c r="Y981" i="179"/>
  <c r="AQ1009" i="179" l="1"/>
  <c r="AQ982" i="179"/>
  <c r="AQ1000" i="179"/>
  <c r="AQ991" i="179"/>
  <c r="AQ973" i="179"/>
  <c r="AQ992" i="179"/>
  <c r="AQ983" i="179"/>
  <c r="X954" i="179"/>
  <c r="Y954" i="179"/>
  <c r="Z954" i="179"/>
  <c r="W954" i="179"/>
  <c r="O945" i="179"/>
  <c r="Y984" i="179"/>
  <c r="W984" i="179"/>
  <c r="X984" i="179"/>
  <c r="AQ974" i="179" l="1"/>
  <c r="AQ1001" i="179"/>
  <c r="AQ1010" i="179"/>
  <c r="AQ975" i="179"/>
  <c r="AQ993" i="179"/>
  <c r="AQ984" i="179"/>
  <c r="T948" i="179"/>
  <c r="AQ1011" i="179" l="1"/>
  <c r="AQ1002" i="179"/>
  <c r="AQ976" i="179"/>
  <c r="AQ994" i="179"/>
  <c r="AQ985" i="179"/>
  <c r="M408" i="179"/>
  <c r="O369" i="179"/>
  <c r="O249" i="179"/>
  <c r="O207" i="179"/>
  <c r="W207" i="179" s="1"/>
  <c r="W72" i="179"/>
  <c r="X945" i="179"/>
  <c r="Y945" i="179"/>
  <c r="Z945" i="179"/>
  <c r="W945" i="179"/>
  <c r="AQ1003" i="179" l="1"/>
  <c r="AQ1012" i="179"/>
  <c r="AQ977" i="179"/>
  <c r="AQ995" i="179"/>
  <c r="AQ986" i="179"/>
  <c r="O918" i="179"/>
  <c r="BH935" i="179"/>
  <c r="BH936" i="179" s="1"/>
  <c r="BH937" i="179" s="1"/>
  <c r="BH938" i="179" s="1"/>
  <c r="BH939" i="179" s="1"/>
  <c r="BH940" i="179" s="1"/>
  <c r="BH941" i="179" s="1"/>
  <c r="BH942" i="179" s="1"/>
  <c r="BH943" i="179" s="1"/>
  <c r="BH944" i="179"/>
  <c r="BH945" i="179" s="1"/>
  <c r="BH946" i="179" s="1"/>
  <c r="BH947" i="179" s="1"/>
  <c r="BH948" i="179" s="1"/>
  <c r="BH949" i="179" s="1"/>
  <c r="BH950" i="179" s="1"/>
  <c r="BH951" i="179" s="1"/>
  <c r="BH952" i="179" s="1"/>
  <c r="BH953" i="179"/>
  <c r="BH954" i="179" s="1"/>
  <c r="BH955" i="179" s="1"/>
  <c r="BH956" i="179" s="1"/>
  <c r="BH957" i="179" s="1"/>
  <c r="BH958" i="179" s="1"/>
  <c r="BH959" i="179" s="1"/>
  <c r="BH960" i="179" s="1"/>
  <c r="BH961" i="179" s="1"/>
  <c r="BH962" i="179"/>
  <c r="X936" i="179"/>
  <c r="X939" i="179"/>
  <c r="Z939" i="179"/>
  <c r="Z936" i="179"/>
  <c r="Y939" i="179"/>
  <c r="W936" i="179"/>
  <c r="Y936" i="179"/>
  <c r="W939" i="179"/>
  <c r="AQ1013" i="179" l="1"/>
  <c r="AQ1004" i="179"/>
  <c r="AQ978" i="179"/>
  <c r="AQ996" i="179"/>
  <c r="AQ987" i="179"/>
  <c r="BH963" i="179"/>
  <c r="BH964" i="179" s="1"/>
  <c r="BH965" i="179" s="1"/>
  <c r="BH966" i="179" s="1"/>
  <c r="BH967" i="179" s="1"/>
  <c r="BH968" i="179" s="1"/>
  <c r="BH969" i="179" s="1"/>
  <c r="BH970" i="179" s="1"/>
  <c r="AR970" i="179"/>
  <c r="AR969" i="179"/>
  <c r="AR968" i="179"/>
  <c r="AR967" i="179"/>
  <c r="AR966" i="179"/>
  <c r="P966" i="179"/>
  <c r="AR965" i="179"/>
  <c r="AR964" i="179"/>
  <c r="AR963" i="179"/>
  <c r="AQ963" i="179"/>
  <c r="AT962" i="179"/>
  <c r="AT963" i="179" s="1"/>
  <c r="AT964" i="179" s="1"/>
  <c r="AS962" i="179"/>
  <c r="AS963" i="179" s="1"/>
  <c r="AS964" i="179" s="1"/>
  <c r="AS965" i="179" s="1"/>
  <c r="AS966" i="179" s="1"/>
  <c r="AS967" i="179" s="1"/>
  <c r="AS968" i="179" s="1"/>
  <c r="AS969" i="179" s="1"/>
  <c r="AS970" i="179" s="1"/>
  <c r="AR962" i="179"/>
  <c r="AR961" i="179"/>
  <c r="AR960" i="179"/>
  <c r="AR959" i="179"/>
  <c r="AR958" i="179"/>
  <c r="AR957" i="179"/>
  <c r="AR956" i="179"/>
  <c r="AR955" i="179"/>
  <c r="AR954" i="179"/>
  <c r="AQ954" i="179"/>
  <c r="AT953" i="179"/>
  <c r="AT954" i="179" s="1"/>
  <c r="AT955" i="179" s="1"/>
  <c r="AS953" i="179"/>
  <c r="AS954" i="179" s="1"/>
  <c r="AS955" i="179" s="1"/>
  <c r="AS956" i="179" s="1"/>
  <c r="AS957" i="179" s="1"/>
  <c r="AS958" i="179" s="1"/>
  <c r="AS959" i="179" s="1"/>
  <c r="AS960" i="179" s="1"/>
  <c r="AS961" i="179" s="1"/>
  <c r="AR953" i="179"/>
  <c r="AR952" i="179"/>
  <c r="AR951" i="179"/>
  <c r="AR950" i="179"/>
  <c r="AR949" i="179"/>
  <c r="AR948" i="179"/>
  <c r="AR947" i="179"/>
  <c r="AR946" i="179"/>
  <c r="AR945" i="179"/>
  <c r="AQ945" i="179"/>
  <c r="AT944" i="179"/>
  <c r="AS944" i="179"/>
  <c r="AS945" i="179" s="1"/>
  <c r="AS946" i="179" s="1"/>
  <c r="AS947" i="179" s="1"/>
  <c r="AS948" i="179" s="1"/>
  <c r="AS949" i="179" s="1"/>
  <c r="AS950" i="179" s="1"/>
  <c r="AS951" i="179" s="1"/>
  <c r="AS952" i="179" s="1"/>
  <c r="AR944" i="179"/>
  <c r="AR943" i="179"/>
  <c r="AR942" i="179"/>
  <c r="AR941" i="179"/>
  <c r="AR940" i="179"/>
  <c r="AR939" i="179"/>
  <c r="AR938" i="179"/>
  <c r="AR937" i="179"/>
  <c r="AR936" i="179"/>
  <c r="AQ936" i="179"/>
  <c r="AT935" i="179"/>
  <c r="AS935" i="179"/>
  <c r="AS936" i="179" s="1"/>
  <c r="AS937" i="179" s="1"/>
  <c r="AS938" i="179" s="1"/>
  <c r="AS939" i="179" s="1"/>
  <c r="AS940" i="179" s="1"/>
  <c r="AS941" i="179" s="1"/>
  <c r="AS942" i="179" s="1"/>
  <c r="AS943" i="179" s="1"/>
  <c r="AR935" i="179"/>
  <c r="O909" i="179"/>
  <c r="O912" i="179"/>
  <c r="AQ946" i="179" l="1"/>
  <c r="AQ1005" i="179"/>
  <c r="AQ1014" i="179"/>
  <c r="AQ979" i="179"/>
  <c r="AQ997" i="179"/>
  <c r="AQ988" i="179"/>
  <c r="AQ964" i="179"/>
  <c r="AQ955" i="179"/>
  <c r="AT945" i="179"/>
  <c r="AT946" i="179" s="1"/>
  <c r="AQ947" i="179"/>
  <c r="AQ937" i="179"/>
  <c r="AT936" i="179"/>
  <c r="AT937" i="179" s="1"/>
  <c r="AI933" i="179"/>
  <c r="AJ933" i="179"/>
  <c r="AK933" i="179"/>
  <c r="AH933" i="179"/>
  <c r="P933" i="179"/>
  <c r="AK930" i="179"/>
  <c r="X930" i="179"/>
  <c r="W933" i="179"/>
  <c r="W930" i="179"/>
  <c r="Z933" i="179"/>
  <c r="Y930" i="179"/>
  <c r="Y933" i="179"/>
  <c r="Z930" i="179"/>
  <c r="X933" i="179"/>
  <c r="AQ956" i="179" l="1"/>
  <c r="AQ965" i="179"/>
  <c r="AQ1015" i="179"/>
  <c r="AQ1006" i="179"/>
  <c r="AT980" i="179"/>
  <c r="AQ966" i="179"/>
  <c r="AQ957" i="179"/>
  <c r="AQ948" i="179"/>
  <c r="AQ938" i="179"/>
  <c r="P930" i="179"/>
  <c r="AR934" i="179"/>
  <c r="AR933" i="179"/>
  <c r="AR932" i="179"/>
  <c r="AR931" i="179"/>
  <c r="AR930" i="179"/>
  <c r="AR929" i="179"/>
  <c r="AR928" i="179"/>
  <c r="AR927" i="179"/>
  <c r="AQ927" i="179"/>
  <c r="BH926" i="179"/>
  <c r="BH927" i="179" s="1"/>
  <c r="BH928" i="179" s="1"/>
  <c r="BH929" i="179" s="1"/>
  <c r="BH930" i="179" s="1"/>
  <c r="BH931" i="179" s="1"/>
  <c r="BH932" i="179" s="1"/>
  <c r="BH933" i="179" s="1"/>
  <c r="BH934" i="179" s="1"/>
  <c r="AT926" i="179"/>
  <c r="AT927" i="179" s="1"/>
  <c r="AT928" i="179" s="1"/>
  <c r="AS926" i="179"/>
  <c r="AS927" i="179" s="1"/>
  <c r="AS928" i="179" s="1"/>
  <c r="AS929" i="179" s="1"/>
  <c r="AS930" i="179" s="1"/>
  <c r="AS931" i="179" s="1"/>
  <c r="AS932" i="179" s="1"/>
  <c r="AS933" i="179" s="1"/>
  <c r="AS934" i="179" s="1"/>
  <c r="AR926" i="179"/>
  <c r="O900" i="179"/>
  <c r="W927" i="179"/>
  <c r="Z927" i="179"/>
  <c r="Y927" i="179"/>
  <c r="X927" i="179"/>
  <c r="AQ928" i="179" l="1"/>
  <c r="AT981" i="179"/>
  <c r="AQ967" i="179"/>
  <c r="AQ958" i="179"/>
  <c r="AQ949" i="179"/>
  <c r="AQ939" i="179"/>
  <c r="AQ929" i="179"/>
  <c r="AR923" i="179"/>
  <c r="AR924" i="179"/>
  <c r="AR925" i="179"/>
  <c r="Y924" i="179"/>
  <c r="Y918" i="179"/>
  <c r="W921" i="179"/>
  <c r="W924" i="179"/>
  <c r="Y921" i="179"/>
  <c r="Z918" i="179"/>
  <c r="X921" i="179"/>
  <c r="X918" i="179"/>
  <c r="Z924" i="179"/>
  <c r="Z921" i="179"/>
  <c r="W918" i="179"/>
  <c r="X924" i="179"/>
  <c r="AT982" i="179" l="1"/>
  <c r="AQ968" i="179"/>
  <c r="AQ959" i="179"/>
  <c r="AQ950" i="179"/>
  <c r="AQ940" i="179"/>
  <c r="AQ930" i="179"/>
  <c r="AR922" i="179"/>
  <c r="AR921" i="179"/>
  <c r="AR920" i="179"/>
  <c r="AR919" i="179"/>
  <c r="AR918" i="179"/>
  <c r="AQ918" i="179"/>
  <c r="BH917" i="179"/>
  <c r="BH918" i="179" s="1"/>
  <c r="BH919" i="179" s="1"/>
  <c r="BH920" i="179" s="1"/>
  <c r="BH921" i="179" s="1"/>
  <c r="BH922" i="179" s="1"/>
  <c r="BH923" i="179" s="1"/>
  <c r="BH924" i="179" s="1"/>
  <c r="BH925" i="179" s="1"/>
  <c r="AT917" i="179"/>
  <c r="AS917" i="179"/>
  <c r="AS918" i="179" s="1"/>
  <c r="AS919" i="179" s="1"/>
  <c r="AS920" i="179" s="1"/>
  <c r="AS921" i="179" s="1"/>
  <c r="AS922" i="179" s="1"/>
  <c r="AS923" i="179" s="1"/>
  <c r="AS924" i="179" s="1"/>
  <c r="AS925" i="179" s="1"/>
  <c r="AR917" i="179"/>
  <c r="AQ919" i="179" l="1"/>
  <c r="AQ969" i="179"/>
  <c r="AQ960" i="179"/>
  <c r="AQ951" i="179"/>
  <c r="AQ941" i="179"/>
  <c r="AQ931" i="179"/>
  <c r="AQ920" i="179"/>
  <c r="AT918" i="179"/>
  <c r="AT919" i="179" s="1"/>
  <c r="AQ970" i="179" l="1"/>
  <c r="AQ961" i="179"/>
  <c r="AQ952" i="179"/>
  <c r="AQ942" i="179"/>
  <c r="AQ932" i="179"/>
  <c r="AQ921" i="179"/>
  <c r="AQ943" i="179" l="1"/>
  <c r="AQ933" i="179"/>
  <c r="AQ922" i="179"/>
  <c r="AQ934" i="179" l="1"/>
  <c r="AQ923" i="179"/>
  <c r="AQ924" i="179" l="1"/>
  <c r="AQ925" i="179" l="1"/>
  <c r="AT989" i="179" l="1"/>
  <c r="L525" i="179"/>
  <c r="AR916" i="179"/>
  <c r="AR915" i="179"/>
  <c r="AR914" i="179"/>
  <c r="AR913" i="179"/>
  <c r="AR912" i="179"/>
  <c r="AR911" i="179"/>
  <c r="AR910" i="179"/>
  <c r="AR909" i="179"/>
  <c r="AQ909" i="179"/>
  <c r="BH908" i="179"/>
  <c r="BH909" i="179" s="1"/>
  <c r="BH910" i="179" s="1"/>
  <c r="BH911" i="179" s="1"/>
  <c r="BH912" i="179" s="1"/>
  <c r="BH913" i="179" s="1"/>
  <c r="BH914" i="179" s="1"/>
  <c r="BH915" i="179" s="1"/>
  <c r="BH916" i="179" s="1"/>
  <c r="AT908" i="179"/>
  <c r="AS908" i="179"/>
  <c r="AS909" i="179" s="1"/>
  <c r="AS910" i="179" s="1"/>
  <c r="AS911" i="179" s="1"/>
  <c r="AS912" i="179" s="1"/>
  <c r="AS913" i="179" s="1"/>
  <c r="AS914" i="179" s="1"/>
  <c r="AS915" i="179" s="1"/>
  <c r="AS916" i="179" s="1"/>
  <c r="AR908" i="179"/>
  <c r="W912" i="179"/>
  <c r="W909" i="179"/>
  <c r="Y909" i="179"/>
  <c r="Z909" i="179"/>
  <c r="X909" i="179"/>
  <c r="X912" i="179"/>
  <c r="Z912" i="179"/>
  <c r="Y912" i="179"/>
  <c r="AQ910" i="179" l="1"/>
  <c r="AT990" i="179"/>
  <c r="AT909" i="179"/>
  <c r="AT910" i="179" s="1"/>
  <c r="AQ911" i="179"/>
  <c r="S900" i="179"/>
  <c r="AR907" i="179"/>
  <c r="AR906" i="179"/>
  <c r="AR905" i="179"/>
  <c r="AR904" i="179"/>
  <c r="AR903" i="179"/>
  <c r="AR902" i="179"/>
  <c r="AR901" i="179"/>
  <c r="AR900" i="179"/>
  <c r="AQ900" i="179"/>
  <c r="BH899" i="179"/>
  <c r="BH900" i="179" s="1"/>
  <c r="BH901" i="179" s="1"/>
  <c r="BH902" i="179" s="1"/>
  <c r="BH903" i="179" s="1"/>
  <c r="BH904" i="179" s="1"/>
  <c r="BH905" i="179" s="1"/>
  <c r="BH906" i="179" s="1"/>
  <c r="BH907" i="179" s="1"/>
  <c r="AT899" i="179"/>
  <c r="AT900" i="179" s="1"/>
  <c r="AT901" i="179" s="1"/>
  <c r="AS899" i="179"/>
  <c r="AS900" i="179" s="1"/>
  <c r="AS901" i="179" s="1"/>
  <c r="AS902" i="179" s="1"/>
  <c r="AS903" i="179" s="1"/>
  <c r="AS904" i="179" s="1"/>
  <c r="AS905" i="179" s="1"/>
  <c r="AS906" i="179" s="1"/>
  <c r="AS907" i="179" s="1"/>
  <c r="AR899" i="179"/>
  <c r="AR898" i="179"/>
  <c r="AT897" i="179"/>
  <c r="AT898" i="179" s="1"/>
  <c r="AR897" i="179"/>
  <c r="AR896" i="179"/>
  <c r="AT895" i="179"/>
  <c r="AR895" i="179"/>
  <c r="AR894" i="179"/>
  <c r="AR893" i="179"/>
  <c r="AR892" i="179"/>
  <c r="AR891" i="179"/>
  <c r="AQ891" i="179"/>
  <c r="BH890" i="179"/>
  <c r="BH891" i="179" s="1"/>
  <c r="BH892" i="179" s="1"/>
  <c r="BH893" i="179" s="1"/>
  <c r="BH894" i="179" s="1"/>
  <c r="BH895" i="179" s="1"/>
  <c r="BH896" i="179" s="1"/>
  <c r="BH897" i="179" s="1"/>
  <c r="BH898" i="179" s="1"/>
  <c r="AT890" i="179"/>
  <c r="AS890" i="179"/>
  <c r="AS891" i="179" s="1"/>
  <c r="AS892" i="179" s="1"/>
  <c r="AS893" i="179" s="1"/>
  <c r="AS894" i="179" s="1"/>
  <c r="AS895" i="179" s="1"/>
  <c r="AS896" i="179" s="1"/>
  <c r="AS897" i="179" s="1"/>
  <c r="AS898" i="179" s="1"/>
  <c r="AR890" i="179"/>
  <c r="BH881" i="179"/>
  <c r="BH882" i="179" s="1"/>
  <c r="BH883" i="179" s="1"/>
  <c r="BH884" i="179" s="1"/>
  <c r="BH885" i="179" s="1"/>
  <c r="BH886" i="179" s="1"/>
  <c r="BH887" i="179" s="1"/>
  <c r="BH888" i="179" s="1"/>
  <c r="BH889" i="179" s="1"/>
  <c r="X903" i="179"/>
  <c r="Z903" i="179"/>
  <c r="X900" i="179"/>
  <c r="Y900" i="179"/>
  <c r="W900" i="179"/>
  <c r="Y903" i="179"/>
  <c r="W903" i="179"/>
  <c r="Z900" i="179"/>
  <c r="G25" i="160"/>
  <c r="G85" i="160"/>
  <c r="G90" i="160"/>
  <c r="G39" i="160"/>
  <c r="G67" i="160"/>
  <c r="G9" i="160"/>
  <c r="G68" i="160"/>
  <c r="G34" i="160"/>
  <c r="G35" i="160"/>
  <c r="G78" i="160"/>
  <c r="G33" i="160"/>
  <c r="G47" i="160"/>
  <c r="G32" i="160"/>
  <c r="G61" i="160"/>
  <c r="G65" i="160"/>
  <c r="G43" i="160"/>
  <c r="G72" i="160"/>
  <c r="G83" i="160"/>
  <c r="G20" i="160"/>
  <c r="G15" i="160"/>
  <c r="G74" i="160"/>
  <c r="G31" i="160"/>
  <c r="G52" i="160"/>
  <c r="G38" i="160"/>
  <c r="G70" i="160"/>
  <c r="G21" i="160"/>
  <c r="G55" i="160"/>
  <c r="G51" i="160"/>
  <c r="G50" i="160"/>
  <c r="G23" i="160"/>
  <c r="G12" i="160"/>
  <c r="G63" i="160"/>
  <c r="G71" i="160"/>
  <c r="G16" i="160"/>
  <c r="G91" i="160"/>
  <c r="G69" i="160"/>
  <c r="G84" i="160"/>
  <c r="G29" i="160"/>
  <c r="G41" i="160"/>
  <c r="G49" i="160"/>
  <c r="G60" i="160"/>
  <c r="G14" i="160"/>
  <c r="G26" i="160"/>
  <c r="G88" i="160"/>
  <c r="G27" i="160"/>
  <c r="G46" i="160"/>
  <c r="G18" i="160"/>
  <c r="G80" i="160"/>
  <c r="G86" i="160"/>
  <c r="G81" i="160"/>
  <c r="G36" i="160"/>
  <c r="G73" i="160"/>
  <c r="G64" i="160"/>
  <c r="G87" i="160"/>
  <c r="G22" i="160"/>
  <c r="G79" i="160"/>
  <c r="G53" i="160"/>
  <c r="G24" i="160"/>
  <c r="G82" i="160"/>
  <c r="G11" i="160"/>
  <c r="G40" i="160"/>
  <c r="G17" i="160"/>
  <c r="G13" i="160"/>
  <c r="G42" i="160"/>
  <c r="G89" i="160"/>
  <c r="G58" i="160"/>
  <c r="G56" i="160"/>
  <c r="G77" i="160"/>
  <c r="G57" i="160"/>
  <c r="G45" i="160"/>
  <c r="G28" i="160"/>
  <c r="G19" i="160"/>
  <c r="G10" i="160"/>
  <c r="G66" i="160"/>
  <c r="G44" i="160"/>
  <c r="G75" i="160"/>
  <c r="G76" i="160"/>
  <c r="G48" i="160"/>
  <c r="G62" i="160"/>
  <c r="G59" i="160"/>
  <c r="AT991" i="179" l="1"/>
  <c r="AQ912" i="179"/>
  <c r="AQ901" i="179"/>
  <c r="AT891" i="179"/>
  <c r="AT892" i="179" s="1"/>
  <c r="AQ892" i="179"/>
  <c r="AQ913" i="179" l="1"/>
  <c r="AQ902" i="179"/>
  <c r="AQ893" i="179"/>
  <c r="AR889" i="179"/>
  <c r="AR888" i="179"/>
  <c r="AR887" i="179"/>
  <c r="AR886" i="179"/>
  <c r="AR885" i="179"/>
  <c r="AR884" i="179"/>
  <c r="AR883" i="179"/>
  <c r="AR882" i="179"/>
  <c r="AQ882" i="179"/>
  <c r="AT881" i="179"/>
  <c r="AS881" i="179"/>
  <c r="AS882" i="179" s="1"/>
  <c r="AS883" i="179" s="1"/>
  <c r="AS884" i="179" s="1"/>
  <c r="AS885" i="179" s="1"/>
  <c r="AS886" i="179" s="1"/>
  <c r="AS887" i="179" s="1"/>
  <c r="AS888" i="179" s="1"/>
  <c r="AS889" i="179" s="1"/>
  <c r="AR881" i="179"/>
  <c r="AQ883" i="179" l="1"/>
  <c r="AQ914" i="179"/>
  <c r="AQ903" i="179"/>
  <c r="AK891" i="179"/>
  <c r="AQ894" i="179"/>
  <c r="AT882" i="179"/>
  <c r="AT883" i="179" s="1"/>
  <c r="AQ884" i="179"/>
  <c r="BH872" i="179"/>
  <c r="BH873" i="179" s="1"/>
  <c r="BH874" i="179" s="1"/>
  <c r="BH875" i="179" s="1"/>
  <c r="BH876" i="179" s="1"/>
  <c r="BH877" i="179" s="1"/>
  <c r="BH878" i="179" s="1"/>
  <c r="BH879" i="179" s="1"/>
  <c r="BH880" i="179" s="1"/>
  <c r="S876" i="179"/>
  <c r="X873" i="179"/>
  <c r="Y873" i="179"/>
  <c r="Z873" i="179"/>
  <c r="W873" i="179"/>
  <c r="AQ915" i="179" l="1"/>
  <c r="AQ904" i="179"/>
  <c r="AQ895" i="179"/>
  <c r="AT884" i="179"/>
  <c r="AT885" i="179" s="1"/>
  <c r="AT886" i="179" s="1"/>
  <c r="AT887" i="179" s="1"/>
  <c r="AT888" i="179" s="1"/>
  <c r="AT889" i="179" s="1"/>
  <c r="AQ885" i="179"/>
  <c r="AQ916" i="179" l="1"/>
  <c r="AQ905" i="179"/>
  <c r="AQ896" i="179"/>
  <c r="AQ886" i="179"/>
  <c r="AR880" i="179"/>
  <c r="AR879" i="179"/>
  <c r="AR878" i="179"/>
  <c r="AR877" i="179"/>
  <c r="AR876" i="179"/>
  <c r="AR875" i="179"/>
  <c r="AR874" i="179"/>
  <c r="AR873" i="179"/>
  <c r="AQ873" i="179"/>
  <c r="AT872" i="179"/>
  <c r="AT873" i="179" s="1"/>
  <c r="AT874" i="179" s="1"/>
  <c r="AS872" i="179"/>
  <c r="AS873" i="179" s="1"/>
  <c r="AS874" i="179" s="1"/>
  <c r="AS875" i="179" s="1"/>
  <c r="AS876" i="179" s="1"/>
  <c r="AS877" i="179" s="1"/>
  <c r="AS878" i="179" s="1"/>
  <c r="AS879" i="179" s="1"/>
  <c r="AS880" i="179" s="1"/>
  <c r="AR872" i="179"/>
  <c r="AJ756" i="179"/>
  <c r="AQ874" i="179" l="1"/>
  <c r="AQ906" i="179"/>
  <c r="AQ897" i="179"/>
  <c r="AQ887" i="179"/>
  <c r="AK873" i="179"/>
  <c r="AQ875" i="179"/>
  <c r="AK867" i="179"/>
  <c r="AQ876" i="179" l="1"/>
  <c r="AQ877" i="179"/>
  <c r="AQ907" i="179"/>
  <c r="AK894" i="179"/>
  <c r="AQ898" i="179"/>
  <c r="AQ888" i="179"/>
  <c r="AQ878" i="179"/>
  <c r="AT845" i="179"/>
  <c r="AT846" i="179" s="1"/>
  <c r="AT847" i="179" s="1"/>
  <c r="AT854" i="179"/>
  <c r="AT855" i="179" s="1"/>
  <c r="AT856" i="179" s="1"/>
  <c r="AT857" i="179" s="1"/>
  <c r="AT858" i="179" s="1"/>
  <c r="AT859" i="179" s="1"/>
  <c r="AT860" i="179" s="1"/>
  <c r="AT861" i="179" s="1"/>
  <c r="AT862" i="179" s="1"/>
  <c r="AT863" i="179"/>
  <c r="AT864" i="179" s="1"/>
  <c r="AT865" i="179" s="1"/>
  <c r="AT868" i="179" s="1"/>
  <c r="AT870" i="179" s="1"/>
  <c r="AT871" i="179" s="1"/>
  <c r="Y864" i="179"/>
  <c r="Z864" i="179"/>
  <c r="W864" i="179"/>
  <c r="X864" i="179"/>
  <c r="X867" i="179"/>
  <c r="Z867" i="179"/>
  <c r="W867" i="179"/>
  <c r="Y867" i="179"/>
  <c r="AT998" i="179" l="1"/>
  <c r="AT956" i="179"/>
  <c r="AQ889" i="179"/>
  <c r="AQ879" i="179"/>
  <c r="AR871" i="179"/>
  <c r="AR870" i="179"/>
  <c r="AR869" i="179"/>
  <c r="AR868" i="179"/>
  <c r="AR867" i="179"/>
  <c r="AR866" i="179"/>
  <c r="AR865" i="179"/>
  <c r="AR864" i="179"/>
  <c r="AQ864" i="179"/>
  <c r="BH863" i="179"/>
  <c r="BH864" i="179" s="1"/>
  <c r="BH865" i="179" s="1"/>
  <c r="BH866" i="179" s="1"/>
  <c r="BH867" i="179" s="1"/>
  <c r="BH868" i="179" s="1"/>
  <c r="BH869" i="179" s="1"/>
  <c r="BH870" i="179" s="1"/>
  <c r="BH871" i="179" s="1"/>
  <c r="AS863" i="179"/>
  <c r="AS864" i="179" s="1"/>
  <c r="AS865" i="179" s="1"/>
  <c r="AS866" i="179" s="1"/>
  <c r="AS867" i="179" s="1"/>
  <c r="AS868" i="179" s="1"/>
  <c r="AS869" i="179" s="1"/>
  <c r="AS870" i="179" s="1"/>
  <c r="AS871" i="179" s="1"/>
  <c r="AR863" i="179"/>
  <c r="AQ865" i="179" l="1"/>
  <c r="AT999" i="179"/>
  <c r="AT957" i="179"/>
  <c r="AQ880" i="179"/>
  <c r="AQ866" i="179"/>
  <c r="AT1000" i="179" l="1"/>
  <c r="AT958" i="179"/>
  <c r="AQ867" i="179"/>
  <c r="X855" i="179"/>
  <c r="Y855" i="179"/>
  <c r="Z855" i="179"/>
  <c r="W855" i="179"/>
  <c r="AT1001" i="179" l="1"/>
  <c r="AT959" i="179"/>
  <c r="AT960" i="179" s="1"/>
  <c r="AT961" i="179" s="1"/>
  <c r="AQ868" i="179"/>
  <c r="AR862" i="179"/>
  <c r="AR861" i="179"/>
  <c r="AR860" i="179"/>
  <c r="AR859" i="179"/>
  <c r="AR858" i="179"/>
  <c r="AR857" i="179"/>
  <c r="AR856" i="179"/>
  <c r="AR855" i="179"/>
  <c r="AQ855" i="179"/>
  <c r="BH854" i="179"/>
  <c r="BH855" i="179" s="1"/>
  <c r="BH856" i="179" s="1"/>
  <c r="BH857" i="179" s="1"/>
  <c r="BH858" i="179" s="1"/>
  <c r="BH859" i="179" s="1"/>
  <c r="BH860" i="179" s="1"/>
  <c r="BH861" i="179" s="1"/>
  <c r="BH862" i="179" s="1"/>
  <c r="AS854" i="179"/>
  <c r="AS855" i="179" s="1"/>
  <c r="AS856" i="179" s="1"/>
  <c r="AS857" i="179" s="1"/>
  <c r="AS858" i="179" s="1"/>
  <c r="AS859" i="179" s="1"/>
  <c r="AS860" i="179" s="1"/>
  <c r="AS861" i="179" s="1"/>
  <c r="AS862" i="179" s="1"/>
  <c r="AR854" i="179"/>
  <c r="BH845" i="179"/>
  <c r="BH846" i="179" s="1"/>
  <c r="BH847" i="179" s="1"/>
  <c r="BH848" i="179" s="1"/>
  <c r="BH849" i="179" s="1"/>
  <c r="BH850" i="179" s="1"/>
  <c r="BH851" i="179" s="1"/>
  <c r="BH852" i="179" s="1"/>
  <c r="BH853" i="179" s="1"/>
  <c r="AQ856" i="179" l="1"/>
  <c r="AT1002" i="179"/>
  <c r="AQ869" i="179"/>
  <c r="AQ857" i="179"/>
  <c r="AT1003" i="179" l="1"/>
  <c r="AQ870" i="179"/>
  <c r="AQ858" i="179"/>
  <c r="W588" i="179"/>
  <c r="Z853" i="179"/>
  <c r="W846" i="179"/>
  <c r="Z846" i="179"/>
  <c r="Z847" i="179"/>
  <c r="W847" i="179"/>
  <c r="W849" i="179"/>
  <c r="X846" i="179"/>
  <c r="Y849" i="179"/>
  <c r="Z849" i="179"/>
  <c r="X853" i="179"/>
  <c r="Y846" i="179"/>
  <c r="Y853" i="179"/>
  <c r="W853" i="179"/>
  <c r="X849" i="179"/>
  <c r="Y847" i="179"/>
  <c r="X847" i="179"/>
  <c r="AT1004" i="179" l="1"/>
  <c r="AT1005" i="179" s="1"/>
  <c r="AT1006" i="179" s="1"/>
  <c r="AQ871" i="179"/>
  <c r="AQ859" i="179"/>
  <c r="AR853" i="179"/>
  <c r="AR852" i="179"/>
  <c r="AR851" i="179"/>
  <c r="AR850" i="179"/>
  <c r="AR849" i="179"/>
  <c r="AR848" i="179"/>
  <c r="AR847" i="179"/>
  <c r="AR846" i="179"/>
  <c r="AQ846" i="179"/>
  <c r="AS845" i="179"/>
  <c r="AS846" i="179" s="1"/>
  <c r="AS847" i="179" s="1"/>
  <c r="AS848" i="179" s="1"/>
  <c r="AS849" i="179" s="1"/>
  <c r="AS850" i="179" s="1"/>
  <c r="AS851" i="179" s="1"/>
  <c r="AS852" i="179" s="1"/>
  <c r="AS853" i="179" s="1"/>
  <c r="AR845" i="179"/>
  <c r="AQ860" i="179" l="1"/>
  <c r="AQ847" i="179"/>
  <c r="AQ848" i="179"/>
  <c r="AQ861" i="179" l="1"/>
  <c r="AQ849" i="179"/>
  <c r="AT1007" i="179" l="1"/>
  <c r="AQ862" i="179"/>
  <c r="AQ850" i="179"/>
  <c r="W435" i="179"/>
  <c r="AC435" i="179" s="1"/>
  <c r="AT1008" i="179" l="1"/>
  <c r="AQ851" i="179"/>
  <c r="F97" i="262"/>
  <c r="BH836" i="179"/>
  <c r="BH837" i="179" s="1"/>
  <c r="BH838" i="179" s="1"/>
  <c r="BH839" i="179" s="1"/>
  <c r="BH840" i="179" s="1"/>
  <c r="BH841" i="179" s="1"/>
  <c r="BH842" i="179" s="1"/>
  <c r="BH843" i="179" s="1"/>
  <c r="BH844" i="179" s="1"/>
  <c r="P843" i="179"/>
  <c r="AT1009" i="179" l="1"/>
  <c r="AQ852" i="179"/>
  <c r="W840" i="179"/>
  <c r="AQ853" i="179" l="1"/>
  <c r="AR844" i="179"/>
  <c r="AR843" i="179"/>
  <c r="AR842" i="179"/>
  <c r="AR841" i="179"/>
  <c r="AR840" i="179"/>
  <c r="AR839" i="179"/>
  <c r="AR838" i="179"/>
  <c r="AR837" i="179"/>
  <c r="AQ837" i="179"/>
  <c r="AT836" i="179"/>
  <c r="AT837" i="179" s="1"/>
  <c r="AT838" i="179" s="1"/>
  <c r="AS836" i="179"/>
  <c r="AS837" i="179" s="1"/>
  <c r="AS838" i="179" s="1"/>
  <c r="AS839" i="179" s="1"/>
  <c r="AS840" i="179" s="1"/>
  <c r="AS841" i="179" s="1"/>
  <c r="AS842" i="179" s="1"/>
  <c r="AS843" i="179" s="1"/>
  <c r="AS844" i="179" s="1"/>
  <c r="AR836" i="179"/>
  <c r="BH827" i="179"/>
  <c r="BH828" i="179" s="1"/>
  <c r="BH829" i="179" s="1"/>
  <c r="BH830" i="179" s="1"/>
  <c r="BH831" i="179" s="1"/>
  <c r="BH832" i="179" s="1"/>
  <c r="BH833" i="179" s="1"/>
  <c r="BH834" i="179" s="1"/>
  <c r="BH835" i="179" s="1"/>
  <c r="Z837" i="179"/>
  <c r="X837" i="179"/>
  <c r="X840" i="179"/>
  <c r="Y840" i="179"/>
  <c r="W837" i="179"/>
  <c r="Y837" i="179"/>
  <c r="Z840" i="179"/>
  <c r="AQ838" i="179" l="1"/>
  <c r="AQ828" i="179"/>
  <c r="X828" i="179"/>
  <c r="Y828" i="179"/>
  <c r="Z828" i="179"/>
  <c r="W828" i="179"/>
  <c r="AQ829" i="179" l="1"/>
  <c r="AQ839" i="179"/>
  <c r="Z834" i="179"/>
  <c r="AF834" i="179" s="1"/>
  <c r="Y834" i="179"/>
  <c r="AE834" i="179" s="1"/>
  <c r="X834" i="179"/>
  <c r="AD834" i="179" s="1"/>
  <c r="W834" i="179"/>
  <c r="AC834" i="179" s="1"/>
  <c r="AR835" i="179"/>
  <c r="AR834" i="179"/>
  <c r="AR833" i="179"/>
  <c r="AR832" i="179"/>
  <c r="AR831" i="179"/>
  <c r="AR830" i="179"/>
  <c r="AR829" i="179"/>
  <c r="AR828" i="179"/>
  <c r="AT827" i="179"/>
  <c r="AT828" i="179" s="1"/>
  <c r="AT829" i="179" s="1"/>
  <c r="AS827" i="179"/>
  <c r="AS828" i="179" s="1"/>
  <c r="AS829" i="179" s="1"/>
  <c r="AS830" i="179" s="1"/>
  <c r="AS831" i="179" s="1"/>
  <c r="AS832" i="179" s="1"/>
  <c r="AS833" i="179" s="1"/>
  <c r="AS834" i="179" s="1"/>
  <c r="AS835" i="179" s="1"/>
  <c r="AR827" i="179"/>
  <c r="BH818" i="179"/>
  <c r="BH819" i="179" s="1"/>
  <c r="BH820" i="179" s="1"/>
  <c r="BH821" i="179" s="1"/>
  <c r="BH822" i="179" s="1"/>
  <c r="BH823" i="179" s="1"/>
  <c r="BH824" i="179" s="1"/>
  <c r="BH825" i="179" s="1"/>
  <c r="BH826" i="179" s="1"/>
  <c r="W831" i="179"/>
  <c r="Z831" i="179"/>
  <c r="X831" i="179"/>
  <c r="Y831" i="179"/>
  <c r="AQ840" i="179" l="1"/>
  <c r="AQ830" i="179"/>
  <c r="X825" i="179"/>
  <c r="Y825" i="179"/>
  <c r="Z825" i="179"/>
  <c r="W825" i="179"/>
  <c r="O822" i="179"/>
  <c r="O819" i="179"/>
  <c r="P819" i="179"/>
  <c r="AR826" i="179"/>
  <c r="AR825" i="179"/>
  <c r="AR824" i="179"/>
  <c r="AR823" i="179"/>
  <c r="AR822" i="179"/>
  <c r="AR821" i="179"/>
  <c r="AR820" i="179"/>
  <c r="AR819" i="179"/>
  <c r="AQ819" i="179"/>
  <c r="AT818" i="179"/>
  <c r="AT819" i="179" s="1"/>
  <c r="AT820" i="179" s="1"/>
  <c r="AS818" i="179"/>
  <c r="AS819" i="179" s="1"/>
  <c r="AS820" i="179" s="1"/>
  <c r="AS821" i="179" s="1"/>
  <c r="AS822" i="179" s="1"/>
  <c r="AS823" i="179" s="1"/>
  <c r="AS824" i="179" s="1"/>
  <c r="AS825" i="179" s="1"/>
  <c r="AS826" i="179" s="1"/>
  <c r="AR818" i="179"/>
  <c r="O813" i="179"/>
  <c r="P813" i="179"/>
  <c r="O810" i="179"/>
  <c r="AR817" i="179"/>
  <c r="AR816" i="179"/>
  <c r="AR815" i="179"/>
  <c r="AR814" i="179"/>
  <c r="AR813" i="179"/>
  <c r="AR812" i="179"/>
  <c r="AR811" i="179"/>
  <c r="AR810" i="179"/>
  <c r="AQ810" i="179"/>
  <c r="BH809" i="179"/>
  <c r="BH810" i="179" s="1"/>
  <c r="BH811" i="179" s="1"/>
  <c r="BH812" i="179" s="1"/>
  <c r="BH813" i="179" s="1"/>
  <c r="BH814" i="179" s="1"/>
  <c r="BH815" i="179" s="1"/>
  <c r="BH816" i="179" s="1"/>
  <c r="BH817" i="179" s="1"/>
  <c r="AT809" i="179"/>
  <c r="AS809" i="179"/>
  <c r="AS810" i="179" s="1"/>
  <c r="AS811" i="179" s="1"/>
  <c r="AS812" i="179" s="1"/>
  <c r="AS813" i="179" s="1"/>
  <c r="AS814" i="179" s="1"/>
  <c r="AS815" i="179" s="1"/>
  <c r="AS816" i="179" s="1"/>
  <c r="AS817" i="179" s="1"/>
  <c r="AR809" i="179"/>
  <c r="X813" i="179"/>
  <c r="W810" i="179"/>
  <c r="Z819" i="179"/>
  <c r="Z822" i="179"/>
  <c r="AQ831" i="179" l="1"/>
  <c r="AQ811" i="179"/>
  <c r="AQ841" i="179"/>
  <c r="AQ820" i="179"/>
  <c r="AQ821" i="179"/>
  <c r="AJ810" i="179"/>
  <c r="AQ812" i="179"/>
  <c r="AT810" i="179"/>
  <c r="AT811" i="179" s="1"/>
  <c r="Y822" i="179"/>
  <c r="Z813" i="179"/>
  <c r="W822" i="179"/>
  <c r="X810" i="179"/>
  <c r="Y813" i="179"/>
  <c r="X819" i="179"/>
  <c r="W813" i="179"/>
  <c r="Z810" i="179"/>
  <c r="Y819" i="179"/>
  <c r="W819" i="179"/>
  <c r="Y810" i="179"/>
  <c r="X822" i="179"/>
  <c r="AQ842" i="179" l="1"/>
  <c r="AQ832" i="179"/>
  <c r="AQ822" i="179"/>
  <c r="AQ813" i="179"/>
  <c r="AR794" i="179"/>
  <c r="AR795" i="179"/>
  <c r="AR796" i="179"/>
  <c r="AR797" i="179"/>
  <c r="AR798" i="179"/>
  <c r="AR799" i="179"/>
  <c r="AR800" i="179"/>
  <c r="AS800" i="179"/>
  <c r="AS801" i="179" s="1"/>
  <c r="AS802" i="179" s="1"/>
  <c r="AS803" i="179" s="1"/>
  <c r="AS804" i="179" s="1"/>
  <c r="AS805" i="179" s="1"/>
  <c r="AS806" i="179" s="1"/>
  <c r="AS807" i="179" s="1"/>
  <c r="AS808" i="179" s="1"/>
  <c r="AT800" i="179"/>
  <c r="AT801" i="179" s="1"/>
  <c r="AT802" i="179" s="1"/>
  <c r="BH800" i="179"/>
  <c r="BH801" i="179" s="1"/>
  <c r="BH802" i="179" s="1"/>
  <c r="BH803" i="179" s="1"/>
  <c r="BH804" i="179" s="1"/>
  <c r="BH805" i="179" s="1"/>
  <c r="BH806" i="179" s="1"/>
  <c r="BH807" i="179" s="1"/>
  <c r="BH808" i="179" s="1"/>
  <c r="AR801" i="179"/>
  <c r="AR802" i="179"/>
  <c r="AR803" i="179"/>
  <c r="AR804" i="179"/>
  <c r="AR805" i="179"/>
  <c r="AR806" i="179"/>
  <c r="AR807" i="179"/>
  <c r="AR808" i="179"/>
  <c r="AQ833" i="179" l="1"/>
  <c r="AQ843" i="179"/>
  <c r="AQ823" i="179"/>
  <c r="AQ814" i="179"/>
  <c r="AQ844" i="179" l="1"/>
  <c r="AQ834" i="179"/>
  <c r="AQ824" i="179"/>
  <c r="AQ815" i="179"/>
  <c r="AQ835" i="179" l="1"/>
  <c r="AQ825" i="179"/>
  <c r="AQ816" i="179"/>
  <c r="AQ826" i="179" l="1"/>
  <c r="AJ813" i="179"/>
  <c r="AQ817" i="179"/>
  <c r="M807" i="179" l="1"/>
  <c r="W408" i="179" l="1"/>
  <c r="O801" i="179"/>
  <c r="L807" i="179"/>
  <c r="W801" i="179"/>
  <c r="AJ792" i="179" l="1"/>
  <c r="AJ783" i="179"/>
  <c r="W792" i="179"/>
  <c r="O768" i="179"/>
  <c r="X774" i="179"/>
  <c r="Z801" i="179"/>
  <c r="Y774" i="179"/>
  <c r="W774" i="179"/>
  <c r="Z774" i="179"/>
  <c r="Y768" i="179"/>
  <c r="W804" i="179"/>
  <c r="X768" i="179"/>
  <c r="X801" i="179"/>
  <c r="Y801" i="179"/>
  <c r="AK825" i="179" l="1"/>
  <c r="AJ768" i="179"/>
  <c r="W807" i="179"/>
  <c r="W768" i="179"/>
  <c r="Z768" i="179"/>
  <c r="X792" i="179" l="1"/>
  <c r="Y792" i="179"/>
  <c r="Z792" i="179"/>
  <c r="W783" i="179"/>
  <c r="O777" i="179"/>
  <c r="X765" i="179" l="1"/>
  <c r="Y765" i="179"/>
  <c r="Z765" i="179"/>
  <c r="W765" i="179"/>
  <c r="Z777" i="179"/>
  <c r="Y777" i="179"/>
  <c r="X777" i="179"/>
  <c r="W777" i="179"/>
  <c r="AH93" i="262" l="1"/>
  <c r="T93" i="262"/>
  <c r="AA93" i="262"/>
  <c r="M93" i="262"/>
  <c r="F93" i="262"/>
  <c r="CC37" i="79"/>
  <c r="X807" i="179"/>
  <c r="Y807" i="179"/>
  <c r="Z807" i="179"/>
  <c r="AQ801" i="179"/>
  <c r="CC36" i="79"/>
  <c r="AR791" i="179"/>
  <c r="AR792" i="179"/>
  <c r="AR793" i="179"/>
  <c r="Z795" i="179"/>
  <c r="AF795" i="179" s="1"/>
  <c r="Y795" i="179"/>
  <c r="AE795" i="179" s="1"/>
  <c r="X795" i="179"/>
  <c r="AD795" i="179" s="1"/>
  <c r="W795" i="179"/>
  <c r="AC795" i="179" s="1"/>
  <c r="BH791" i="179"/>
  <c r="BH792" i="179" s="1"/>
  <c r="BH793" i="179" s="1"/>
  <c r="BH794" i="179" s="1"/>
  <c r="BH795" i="179" s="1"/>
  <c r="BH796" i="179" s="1"/>
  <c r="BH797" i="179" s="1"/>
  <c r="BH798" i="179" s="1"/>
  <c r="BH799" i="179" s="1"/>
  <c r="AQ792" i="179"/>
  <c r="AT791" i="179"/>
  <c r="AT792" i="179" s="1"/>
  <c r="AT793" i="179" s="1"/>
  <c r="AS791" i="179"/>
  <c r="AS792" i="179" s="1"/>
  <c r="AS793" i="179" s="1"/>
  <c r="AS794" i="179" s="1"/>
  <c r="AS795" i="179" s="1"/>
  <c r="AS796" i="179" s="1"/>
  <c r="AS797" i="179" s="1"/>
  <c r="AS798" i="179" s="1"/>
  <c r="AS799" i="179" s="1"/>
  <c r="AA92" i="262"/>
  <c r="T92" i="262"/>
  <c r="AH92" i="262"/>
  <c r="M92" i="262"/>
  <c r="F92" i="262"/>
  <c r="X783" i="179"/>
  <c r="Y783" i="179"/>
  <c r="Z783" i="179"/>
  <c r="CC33" i="79"/>
  <c r="AT773" i="179"/>
  <c r="AT774" i="179" s="1"/>
  <c r="AT775" i="179" s="1"/>
  <c r="AT782" i="179"/>
  <c r="AT783" i="179" s="1"/>
  <c r="AT784" i="179" s="1"/>
  <c r="AT785" i="179" s="1"/>
  <c r="AT786" i="179" s="1"/>
  <c r="AT787" i="179" s="1"/>
  <c r="AT788" i="179" s="1"/>
  <c r="AT789" i="179" s="1"/>
  <c r="AT790" i="179" s="1"/>
  <c r="BH782" i="179"/>
  <c r="BH783" i="179" s="1"/>
  <c r="BH784" i="179" s="1"/>
  <c r="BH785" i="179" s="1"/>
  <c r="BH786" i="179" s="1"/>
  <c r="BH787" i="179" s="1"/>
  <c r="BH788" i="179" s="1"/>
  <c r="BH789" i="179" s="1"/>
  <c r="BH790" i="179" s="1"/>
  <c r="AR775" i="179"/>
  <c r="AR776" i="179"/>
  <c r="AR777" i="179"/>
  <c r="AR778" i="179"/>
  <c r="AR779" i="179"/>
  <c r="AR780" i="179"/>
  <c r="AR781" i="179"/>
  <c r="AR782" i="179"/>
  <c r="AR783" i="179"/>
  <c r="AR784" i="179"/>
  <c r="AR785" i="179"/>
  <c r="AR786" i="179"/>
  <c r="AR787" i="179"/>
  <c r="AR788" i="179"/>
  <c r="AR789" i="179"/>
  <c r="AR790" i="179"/>
  <c r="AQ783" i="179"/>
  <c r="AS782" i="179"/>
  <c r="AS783" i="179" s="1"/>
  <c r="AS784" i="179" s="1"/>
  <c r="AS785" i="179" s="1"/>
  <c r="AS786" i="179" s="1"/>
  <c r="AS787" i="179" s="1"/>
  <c r="AS788" i="179" s="1"/>
  <c r="AS789" i="179" s="1"/>
  <c r="AS790" i="179" s="1"/>
  <c r="P777" i="179"/>
  <c r="BH773" i="179"/>
  <c r="BH774" i="179" s="1"/>
  <c r="BH775" i="179" s="1"/>
  <c r="BH776" i="179" s="1"/>
  <c r="BH777" i="179" s="1"/>
  <c r="BH778" i="179" s="1"/>
  <c r="BH779" i="179" s="1"/>
  <c r="BH780" i="179" s="1"/>
  <c r="BH781" i="179" s="1"/>
  <c r="AQ774" i="179"/>
  <c r="AS773" i="179"/>
  <c r="AS774" i="179" s="1"/>
  <c r="AS775" i="179" s="1"/>
  <c r="AS776" i="179" s="1"/>
  <c r="AS777" i="179" s="1"/>
  <c r="AS778" i="179" s="1"/>
  <c r="AS779" i="179" s="1"/>
  <c r="AS780" i="179" s="1"/>
  <c r="AS781" i="179" s="1"/>
  <c r="AR774" i="179"/>
  <c r="AR773" i="179"/>
  <c r="AQ765" i="179"/>
  <c r="BH764" i="179"/>
  <c r="BH765" i="179" s="1"/>
  <c r="BH766" i="179" s="1"/>
  <c r="BH767" i="179" s="1"/>
  <c r="BH768" i="179" s="1"/>
  <c r="BH769" i="179" s="1"/>
  <c r="BH770" i="179" s="1"/>
  <c r="BH771" i="179" s="1"/>
  <c r="BH772" i="179" s="1"/>
  <c r="AT764" i="179"/>
  <c r="AT765" i="179" s="1"/>
  <c r="AT766" i="179" s="1"/>
  <c r="AS764" i="179"/>
  <c r="AS765" i="179" s="1"/>
  <c r="AS766" i="179" s="1"/>
  <c r="AS767" i="179" s="1"/>
  <c r="AS768" i="179" s="1"/>
  <c r="AS769" i="179" s="1"/>
  <c r="AS770" i="179" s="1"/>
  <c r="AS771" i="179" s="1"/>
  <c r="AS772" i="179" s="1"/>
  <c r="AR772" i="179"/>
  <c r="AR771" i="179"/>
  <c r="AR770" i="179"/>
  <c r="AR769" i="179"/>
  <c r="AR768" i="179"/>
  <c r="AR767" i="179"/>
  <c r="AR766" i="179"/>
  <c r="AR765" i="179"/>
  <c r="AR764" i="179"/>
  <c r="W756" i="179"/>
  <c r="Z756" i="179"/>
  <c r="AR763" i="179"/>
  <c r="AR762" i="179"/>
  <c r="AR761" i="179"/>
  <c r="AR760" i="179"/>
  <c r="AR759" i="179"/>
  <c r="AR758" i="179"/>
  <c r="AR757" i="179"/>
  <c r="AR756" i="179"/>
  <c r="AQ756" i="179"/>
  <c r="BH755" i="179"/>
  <c r="BH756" i="179" s="1"/>
  <c r="BH757" i="179" s="1"/>
  <c r="BH758" i="179" s="1"/>
  <c r="BH759" i="179" s="1"/>
  <c r="BH760" i="179" s="1"/>
  <c r="BH761" i="179" s="1"/>
  <c r="BH762" i="179" s="1"/>
  <c r="BH763" i="179" s="1"/>
  <c r="AT755" i="179"/>
  <c r="AT756" i="179" s="1"/>
  <c r="AT757" i="179" s="1"/>
  <c r="AT758" i="179" s="1"/>
  <c r="AT759" i="179" s="1"/>
  <c r="AT760" i="179" s="1"/>
  <c r="AT761" i="179" s="1"/>
  <c r="AT762" i="179" s="1"/>
  <c r="AT763" i="179" s="1"/>
  <c r="AS755" i="179"/>
  <c r="AS756" i="179" s="1"/>
  <c r="AS757" i="179" s="1"/>
  <c r="AS758" i="179" s="1"/>
  <c r="AS759" i="179" s="1"/>
  <c r="AS760" i="179" s="1"/>
  <c r="AS761" i="179" s="1"/>
  <c r="AS762" i="179" s="1"/>
  <c r="AS763" i="179" s="1"/>
  <c r="AR755" i="179"/>
  <c r="X756" i="179"/>
  <c r="Y756" i="179"/>
  <c r="O747" i="179"/>
  <c r="W747" i="179" s="1"/>
  <c r="O753" i="179"/>
  <c r="X753" i="179" s="1"/>
  <c r="O750" i="179"/>
  <c r="AI739" i="179"/>
  <c r="W753" i="179"/>
  <c r="AR744" i="179"/>
  <c r="AR745" i="179"/>
  <c r="AR746" i="179"/>
  <c r="AS746" i="179"/>
  <c r="AS747" i="179" s="1"/>
  <c r="AS748" i="179" s="1"/>
  <c r="AS749" i="179" s="1"/>
  <c r="AS750" i="179" s="1"/>
  <c r="AS751" i="179" s="1"/>
  <c r="AS752" i="179" s="1"/>
  <c r="AS753" i="179" s="1"/>
  <c r="AS754" i="179" s="1"/>
  <c r="AT746" i="179"/>
  <c r="AT747" i="179" s="1"/>
  <c r="AT748" i="179" s="1"/>
  <c r="AR747" i="179"/>
  <c r="AR748" i="179"/>
  <c r="AR749" i="179"/>
  <c r="AR750" i="179"/>
  <c r="AR751" i="179"/>
  <c r="AR752" i="179"/>
  <c r="AR753" i="179"/>
  <c r="AR754" i="179"/>
  <c r="Y753" i="179"/>
  <c r="Z753" i="179"/>
  <c r="S750" i="179"/>
  <c r="P750" i="179"/>
  <c r="P753" i="179" s="1"/>
  <c r="Y747" i="179"/>
  <c r="Z747" i="179"/>
  <c r="AI738" i="179"/>
  <c r="BH719" i="179"/>
  <c r="BH720" i="179" s="1"/>
  <c r="BH721" i="179" s="1"/>
  <c r="BH722" i="179" s="1"/>
  <c r="BH723" i="179" s="1"/>
  <c r="BH724" i="179" s="1"/>
  <c r="BH725" i="179" s="1"/>
  <c r="BH726" i="179" s="1"/>
  <c r="BH727" i="179" s="1"/>
  <c r="BH728" i="179"/>
  <c r="BH729" i="179" s="1"/>
  <c r="BH730" i="179" s="1"/>
  <c r="BH731" i="179" s="1"/>
  <c r="BH732" i="179" s="1"/>
  <c r="BH733" i="179" s="1"/>
  <c r="BH734" i="179" s="1"/>
  <c r="BH735" i="179" s="1"/>
  <c r="BH736" i="179" s="1"/>
  <c r="BH737" i="179"/>
  <c r="BH738" i="179" s="1"/>
  <c r="BH739" i="179" s="1"/>
  <c r="BH740" i="179" s="1"/>
  <c r="BH741" i="179" s="1"/>
  <c r="BH742" i="179" s="1"/>
  <c r="BH743" i="179" s="1"/>
  <c r="BH744" i="179" s="1"/>
  <c r="BH745" i="179" s="1"/>
  <c r="BH746" i="179"/>
  <c r="BH747" i="179" s="1"/>
  <c r="BH748" i="179" s="1"/>
  <c r="BH749" i="179" s="1"/>
  <c r="BH750" i="179" s="1"/>
  <c r="BH751" i="179" s="1"/>
  <c r="BH752" i="179" s="1"/>
  <c r="BH753" i="179" s="1"/>
  <c r="BH754" i="179" s="1"/>
  <c r="AW717" i="179"/>
  <c r="AV717" i="179"/>
  <c r="AT719" i="179"/>
  <c r="AT720" i="179" s="1"/>
  <c r="AT721" i="179" s="1"/>
  <c r="AT728" i="179"/>
  <c r="AT729" i="179" s="1"/>
  <c r="AT730" i="179" s="1"/>
  <c r="AT737" i="179"/>
  <c r="AT738" i="179" s="1"/>
  <c r="AT739" i="179" s="1"/>
  <c r="L717" i="179"/>
  <c r="M354" i="179"/>
  <c r="AS710" i="179"/>
  <c r="AS711" i="179" s="1"/>
  <c r="AS712" i="179" s="1"/>
  <c r="AS713" i="179" s="1"/>
  <c r="AS714" i="179" s="1"/>
  <c r="AS715" i="179" s="1"/>
  <c r="AS716" i="179" s="1"/>
  <c r="AS717" i="179" s="1"/>
  <c r="AS718" i="179" s="1"/>
  <c r="AT710" i="179"/>
  <c r="AT711" i="179" s="1"/>
  <c r="AT712" i="179" s="1"/>
  <c r="AS719" i="179"/>
  <c r="AS720" i="179" s="1"/>
  <c r="AS721" i="179" s="1"/>
  <c r="AS722" i="179" s="1"/>
  <c r="AS723" i="179" s="1"/>
  <c r="AS724" i="179" s="1"/>
  <c r="AS725" i="179" s="1"/>
  <c r="AS726" i="179" s="1"/>
  <c r="AS727" i="179" s="1"/>
  <c r="U714" i="179"/>
  <c r="O711" i="179"/>
  <c r="P714" i="179"/>
  <c r="P717" i="179" s="1"/>
  <c r="AH351" i="179"/>
  <c r="S735" i="179"/>
  <c r="W735" i="179" s="1"/>
  <c r="T733" i="179"/>
  <c r="O733" i="179"/>
  <c r="U733" i="179"/>
  <c r="L733" i="179"/>
  <c r="T732" i="179"/>
  <c r="O732" i="179"/>
  <c r="X732" i="179" s="1"/>
  <c r="W729" i="179"/>
  <c r="X729" i="179"/>
  <c r="Y729" i="179"/>
  <c r="Z729" i="179"/>
  <c r="P729" i="179"/>
  <c r="P732" i="179" s="1"/>
  <c r="O723" i="179"/>
  <c r="W489" i="179"/>
  <c r="BH710" i="179"/>
  <c r="BH711" i="179" s="1"/>
  <c r="BH712" i="179" s="1"/>
  <c r="BH713" i="179" s="1"/>
  <c r="BH714" i="179" s="1"/>
  <c r="BH715" i="179" s="1"/>
  <c r="BH716" i="179" s="1"/>
  <c r="BH717" i="179" s="1"/>
  <c r="BH718" i="179" s="1"/>
  <c r="BH701" i="179"/>
  <c r="BH702" i="179" s="1"/>
  <c r="BH703" i="179" s="1"/>
  <c r="BH704" i="179" s="1"/>
  <c r="BH705" i="179" s="1"/>
  <c r="BH706" i="179" s="1"/>
  <c r="BH707" i="179" s="1"/>
  <c r="BH708" i="179" s="1"/>
  <c r="BH709" i="179" s="1"/>
  <c r="AA75" i="262"/>
  <c r="AA76" i="262"/>
  <c r="AA77" i="262"/>
  <c r="AA78" i="262"/>
  <c r="AA79" i="262"/>
  <c r="AA80" i="262"/>
  <c r="AA81" i="262"/>
  <c r="AA82" i="262"/>
  <c r="AA83" i="262"/>
  <c r="AA84" i="262"/>
  <c r="AA85" i="262"/>
  <c r="AA86" i="262"/>
  <c r="AA87" i="262"/>
  <c r="AA88" i="262"/>
  <c r="AA89" i="262"/>
  <c r="AA90" i="262"/>
  <c r="AA91" i="262"/>
  <c r="AA94" i="262"/>
  <c r="AA95" i="262"/>
  <c r="AA96" i="262"/>
  <c r="AA97" i="262"/>
  <c r="AA98" i="262"/>
  <c r="AA99" i="262"/>
  <c r="AA100" i="262"/>
  <c r="AA101" i="262"/>
  <c r="AA102" i="262"/>
  <c r="AA103" i="262"/>
  <c r="AA104" i="262"/>
  <c r="AA105" i="262"/>
  <c r="AA106" i="262"/>
  <c r="AA107" i="262"/>
  <c r="AA108" i="262"/>
  <c r="AA109" i="262"/>
  <c r="AA110" i="262"/>
  <c r="AA111" i="262"/>
  <c r="AA112" i="262"/>
  <c r="AA113" i="262"/>
  <c r="AA114" i="262"/>
  <c r="AA115" i="262"/>
  <c r="AA116" i="262"/>
  <c r="AA117" i="262"/>
  <c r="AA118" i="262"/>
  <c r="AA119" i="262"/>
  <c r="AA120" i="262"/>
  <c r="AA121" i="262"/>
  <c r="AB121" i="262" s="1"/>
  <c r="AA122" i="262"/>
  <c r="AB122" i="262" s="1"/>
  <c r="AA123" i="262"/>
  <c r="AB123" i="262" s="1"/>
  <c r="AA124" i="262"/>
  <c r="AB124" i="262" s="1"/>
  <c r="AA125" i="262"/>
  <c r="AB125" i="262" s="1"/>
  <c r="AA126" i="262"/>
  <c r="AB126" i="262" s="1"/>
  <c r="AA127" i="262"/>
  <c r="AB127" i="262" s="1"/>
  <c r="AA128" i="262"/>
  <c r="AB128" i="262" s="1"/>
  <c r="AA129" i="262"/>
  <c r="AB129" i="262" s="1"/>
  <c r="AA130" i="262"/>
  <c r="AB130" i="262" s="1"/>
  <c r="AA131" i="262"/>
  <c r="AB131" i="262" s="1"/>
  <c r="AA132" i="262"/>
  <c r="AB132" i="262" s="1"/>
  <c r="AA133" i="262"/>
  <c r="AB133" i="262" s="1"/>
  <c r="AA134" i="262"/>
  <c r="AB134" i="262" s="1"/>
  <c r="AA135" i="262"/>
  <c r="AB135" i="262" s="1"/>
  <c r="AA136" i="262"/>
  <c r="AB136" i="262" s="1"/>
  <c r="AA137" i="262"/>
  <c r="AB137" i="262" s="1"/>
  <c r="AA138" i="262"/>
  <c r="AB138" i="262" s="1"/>
  <c r="AA139" i="262"/>
  <c r="AB139" i="262" s="1"/>
  <c r="AA140" i="262"/>
  <c r="AB140" i="262" s="1"/>
  <c r="AA141" i="262"/>
  <c r="AB141" i="262" s="1"/>
  <c r="AA142" i="262"/>
  <c r="AB142" i="262" s="1"/>
  <c r="AA143" i="262"/>
  <c r="AB143" i="262" s="1"/>
  <c r="AA144" i="262"/>
  <c r="AB144" i="262" s="1"/>
  <c r="AA145" i="262"/>
  <c r="AB145" i="262" s="1"/>
  <c r="AA146" i="262"/>
  <c r="AB146" i="262" s="1"/>
  <c r="AA147" i="262"/>
  <c r="AB147" i="262" s="1"/>
  <c r="AA148" i="262"/>
  <c r="AB148" i="262" s="1"/>
  <c r="AA149" i="262"/>
  <c r="AB149" i="262" s="1"/>
  <c r="AA150" i="262"/>
  <c r="AB150" i="262" s="1"/>
  <c r="AA151" i="262"/>
  <c r="AB151" i="262" s="1"/>
  <c r="AA152" i="262"/>
  <c r="AB152" i="262" s="1"/>
  <c r="AA153" i="262"/>
  <c r="AB153" i="262" s="1"/>
  <c r="AA154" i="262"/>
  <c r="AB154" i="262" s="1"/>
  <c r="AA155" i="262"/>
  <c r="AB155" i="262" s="1"/>
  <c r="AA156" i="262"/>
  <c r="AB156" i="262" s="1"/>
  <c r="AA157" i="262"/>
  <c r="AB157" i="262" s="1"/>
  <c r="AA158" i="262"/>
  <c r="AB158" i="262" s="1"/>
  <c r="AA159" i="262"/>
  <c r="AB159" i="262" s="1"/>
  <c r="AA160" i="262"/>
  <c r="AB160" i="262" s="1"/>
  <c r="AA161" i="262"/>
  <c r="AB161" i="262" s="1"/>
  <c r="AA162" i="262"/>
  <c r="AB162" i="262" s="1"/>
  <c r="AA163" i="262"/>
  <c r="AB163" i="262" s="1"/>
  <c r="AA164" i="262"/>
  <c r="AB164" i="262" s="1"/>
  <c r="AA165" i="262"/>
  <c r="AB165" i="262" s="1"/>
  <c r="AA166" i="262"/>
  <c r="AB166" i="262" s="1"/>
  <c r="AA167" i="262"/>
  <c r="AB167" i="262" s="1"/>
  <c r="AA168" i="262"/>
  <c r="AB168" i="262" s="1"/>
  <c r="AA169" i="262"/>
  <c r="AB169" i="262" s="1"/>
  <c r="AA170" i="262"/>
  <c r="AB170" i="262" s="1"/>
  <c r="AA171" i="262"/>
  <c r="AB171" i="262" s="1"/>
  <c r="AA172" i="262"/>
  <c r="AB172" i="262" s="1"/>
  <c r="AA173" i="262"/>
  <c r="AB173" i="262" s="1"/>
  <c r="AA174" i="262"/>
  <c r="AB174" i="262" s="1"/>
  <c r="AA175" i="262"/>
  <c r="AB175" i="262" s="1"/>
  <c r="AA176" i="262"/>
  <c r="AB176" i="262" s="1"/>
  <c r="AA177" i="262"/>
  <c r="AB177" i="262" s="1"/>
  <c r="AA178" i="262"/>
  <c r="AB178" i="262" s="1"/>
  <c r="AA179" i="262"/>
  <c r="AB179" i="262" s="1"/>
  <c r="AA180" i="262"/>
  <c r="AB180" i="262" s="1"/>
  <c r="AA181" i="262"/>
  <c r="AB181" i="262" s="1"/>
  <c r="AA182" i="262"/>
  <c r="AB182" i="262" s="1"/>
  <c r="AA183" i="262"/>
  <c r="AB183" i="262" s="1"/>
  <c r="AA184" i="262"/>
  <c r="AB184" i="262" s="1"/>
  <c r="AA185" i="262"/>
  <c r="AB185" i="262" s="1"/>
  <c r="AA186" i="262"/>
  <c r="AB186" i="262" s="1"/>
  <c r="AA187" i="262"/>
  <c r="AB187" i="262" s="1"/>
  <c r="AA188" i="262"/>
  <c r="AB188" i="262" s="1"/>
  <c r="AA189" i="262"/>
  <c r="AB189" i="262" s="1"/>
  <c r="AA190" i="262"/>
  <c r="AB190" i="262" s="1"/>
  <c r="AA191" i="262"/>
  <c r="AB191" i="262" s="1"/>
  <c r="AA192" i="262"/>
  <c r="AB192" i="262" s="1"/>
  <c r="AA193" i="262"/>
  <c r="AB193" i="262" s="1"/>
  <c r="AA194" i="262"/>
  <c r="AB194" i="262" s="1"/>
  <c r="AA195" i="262"/>
  <c r="AB195" i="262" s="1"/>
  <c r="AA196" i="262"/>
  <c r="AB196" i="262" s="1"/>
  <c r="AA197" i="262"/>
  <c r="AB197" i="262" s="1"/>
  <c r="AA198" i="262"/>
  <c r="AB198" i="262" s="1"/>
  <c r="AA199" i="262"/>
  <c r="AB199" i="262" s="1"/>
  <c r="AA200" i="262"/>
  <c r="AB200" i="262" s="1"/>
  <c r="T76" i="262"/>
  <c r="T77" i="262"/>
  <c r="T78" i="262"/>
  <c r="T79" i="262"/>
  <c r="T80" i="262"/>
  <c r="T81" i="262"/>
  <c r="T82" i="262"/>
  <c r="T83" i="262"/>
  <c r="T84" i="262"/>
  <c r="T85" i="262"/>
  <c r="T86" i="262"/>
  <c r="T87" i="262"/>
  <c r="T88" i="262"/>
  <c r="T89" i="262"/>
  <c r="T90" i="262"/>
  <c r="T91" i="262"/>
  <c r="T94" i="262"/>
  <c r="T95" i="262"/>
  <c r="T96" i="262"/>
  <c r="T97" i="262"/>
  <c r="T98" i="262"/>
  <c r="T99" i="262"/>
  <c r="T100" i="262"/>
  <c r="T101" i="262"/>
  <c r="T102" i="262"/>
  <c r="T103" i="262"/>
  <c r="T104" i="262"/>
  <c r="T105" i="262"/>
  <c r="T106" i="262"/>
  <c r="T107" i="262"/>
  <c r="T108" i="262"/>
  <c r="T109" i="262"/>
  <c r="T110" i="262"/>
  <c r="T111" i="262"/>
  <c r="T112" i="262"/>
  <c r="T113" i="262"/>
  <c r="T114" i="262"/>
  <c r="T115" i="262"/>
  <c r="T116" i="262"/>
  <c r="T117" i="262"/>
  <c r="T118" i="262"/>
  <c r="T119" i="262"/>
  <c r="T120" i="262"/>
  <c r="T121" i="262"/>
  <c r="U121" i="262" s="1"/>
  <c r="T122" i="262"/>
  <c r="U122" i="262" s="1"/>
  <c r="T123" i="262"/>
  <c r="U123" i="262" s="1"/>
  <c r="T124" i="262"/>
  <c r="U124" i="262" s="1"/>
  <c r="T125" i="262"/>
  <c r="U125" i="262" s="1"/>
  <c r="T126" i="262"/>
  <c r="U126" i="262" s="1"/>
  <c r="T127" i="262"/>
  <c r="U127" i="262" s="1"/>
  <c r="T128" i="262"/>
  <c r="U128" i="262" s="1"/>
  <c r="T129" i="262"/>
  <c r="U129" i="262" s="1"/>
  <c r="T130" i="262"/>
  <c r="U130" i="262" s="1"/>
  <c r="T131" i="262"/>
  <c r="U131" i="262" s="1"/>
  <c r="T132" i="262"/>
  <c r="U132" i="262" s="1"/>
  <c r="T133" i="262"/>
  <c r="U133" i="262" s="1"/>
  <c r="T134" i="262"/>
  <c r="U134" i="262" s="1"/>
  <c r="T135" i="262"/>
  <c r="U135" i="262" s="1"/>
  <c r="T136" i="262"/>
  <c r="U136" i="262" s="1"/>
  <c r="T137" i="262"/>
  <c r="U137" i="262" s="1"/>
  <c r="T138" i="262"/>
  <c r="U138" i="262" s="1"/>
  <c r="T139" i="262"/>
  <c r="U139" i="262" s="1"/>
  <c r="T140" i="262"/>
  <c r="U140" i="262" s="1"/>
  <c r="T141" i="262"/>
  <c r="U141" i="262" s="1"/>
  <c r="T142" i="262"/>
  <c r="U142" i="262" s="1"/>
  <c r="T143" i="262"/>
  <c r="U143" i="262" s="1"/>
  <c r="T144" i="262"/>
  <c r="U144" i="262" s="1"/>
  <c r="T145" i="262"/>
  <c r="U145" i="262" s="1"/>
  <c r="T146" i="262"/>
  <c r="U146" i="262" s="1"/>
  <c r="T147" i="262"/>
  <c r="U147" i="262" s="1"/>
  <c r="T148" i="262"/>
  <c r="U148" i="262" s="1"/>
  <c r="T149" i="262"/>
  <c r="U149" i="262" s="1"/>
  <c r="T150" i="262"/>
  <c r="U150" i="262" s="1"/>
  <c r="T151" i="262"/>
  <c r="U151" i="262" s="1"/>
  <c r="T152" i="262"/>
  <c r="U152" i="262" s="1"/>
  <c r="T153" i="262"/>
  <c r="U153" i="262" s="1"/>
  <c r="T154" i="262"/>
  <c r="U154" i="262" s="1"/>
  <c r="T155" i="262"/>
  <c r="U155" i="262" s="1"/>
  <c r="T156" i="262"/>
  <c r="U156" i="262" s="1"/>
  <c r="T157" i="262"/>
  <c r="U157" i="262" s="1"/>
  <c r="T158" i="262"/>
  <c r="U158" i="262" s="1"/>
  <c r="T159" i="262"/>
  <c r="U159" i="262" s="1"/>
  <c r="T160" i="262"/>
  <c r="U160" i="262" s="1"/>
  <c r="T161" i="262"/>
  <c r="U161" i="262" s="1"/>
  <c r="T162" i="262"/>
  <c r="U162" i="262" s="1"/>
  <c r="T163" i="262"/>
  <c r="U163" i="262" s="1"/>
  <c r="T164" i="262"/>
  <c r="U164" i="262" s="1"/>
  <c r="T165" i="262"/>
  <c r="U165" i="262" s="1"/>
  <c r="T166" i="262"/>
  <c r="U166" i="262" s="1"/>
  <c r="T167" i="262"/>
  <c r="U167" i="262" s="1"/>
  <c r="T168" i="262"/>
  <c r="U168" i="262" s="1"/>
  <c r="T169" i="262"/>
  <c r="U169" i="262" s="1"/>
  <c r="T170" i="262"/>
  <c r="U170" i="262" s="1"/>
  <c r="T171" i="262"/>
  <c r="U171" i="262" s="1"/>
  <c r="T172" i="262"/>
  <c r="U172" i="262" s="1"/>
  <c r="T173" i="262"/>
  <c r="U173" i="262" s="1"/>
  <c r="T174" i="262"/>
  <c r="U174" i="262" s="1"/>
  <c r="T175" i="262"/>
  <c r="U175" i="262" s="1"/>
  <c r="T176" i="262"/>
  <c r="U176" i="262" s="1"/>
  <c r="T177" i="262"/>
  <c r="U177" i="262" s="1"/>
  <c r="T178" i="262"/>
  <c r="U178" i="262" s="1"/>
  <c r="T179" i="262"/>
  <c r="U179" i="262" s="1"/>
  <c r="T180" i="262"/>
  <c r="U180" i="262" s="1"/>
  <c r="T181" i="262"/>
  <c r="U181" i="262" s="1"/>
  <c r="T182" i="262"/>
  <c r="U182" i="262" s="1"/>
  <c r="T183" i="262"/>
  <c r="U183" i="262" s="1"/>
  <c r="T184" i="262"/>
  <c r="U184" i="262" s="1"/>
  <c r="T185" i="262"/>
  <c r="U185" i="262" s="1"/>
  <c r="T186" i="262"/>
  <c r="U186" i="262" s="1"/>
  <c r="T187" i="262"/>
  <c r="U187" i="262" s="1"/>
  <c r="T188" i="262"/>
  <c r="U188" i="262" s="1"/>
  <c r="T189" i="262"/>
  <c r="U189" i="262" s="1"/>
  <c r="T190" i="262"/>
  <c r="U190" i="262" s="1"/>
  <c r="T191" i="262"/>
  <c r="U191" i="262" s="1"/>
  <c r="T192" i="262"/>
  <c r="U192" i="262" s="1"/>
  <c r="T193" i="262"/>
  <c r="U193" i="262" s="1"/>
  <c r="T194" i="262"/>
  <c r="U194" i="262" s="1"/>
  <c r="T195" i="262"/>
  <c r="U195" i="262" s="1"/>
  <c r="T196" i="262"/>
  <c r="U196" i="262" s="1"/>
  <c r="T197" i="262"/>
  <c r="U197" i="262" s="1"/>
  <c r="T198" i="262"/>
  <c r="U198" i="262" s="1"/>
  <c r="T199" i="262"/>
  <c r="U199" i="262" s="1"/>
  <c r="T200" i="262"/>
  <c r="U200" i="262" s="1"/>
  <c r="M72" i="262"/>
  <c r="M73" i="262"/>
  <c r="M74" i="262"/>
  <c r="M75" i="262"/>
  <c r="M76" i="262"/>
  <c r="M77" i="262"/>
  <c r="M78" i="262"/>
  <c r="M79" i="262"/>
  <c r="M80" i="262"/>
  <c r="M81" i="262"/>
  <c r="M82" i="262"/>
  <c r="M83" i="262"/>
  <c r="M84" i="262"/>
  <c r="M85" i="262"/>
  <c r="M86" i="262"/>
  <c r="M87" i="262"/>
  <c r="M88" i="262"/>
  <c r="M89" i="262"/>
  <c r="M90" i="262"/>
  <c r="M91" i="262"/>
  <c r="M94" i="262"/>
  <c r="M95" i="262"/>
  <c r="M96" i="262"/>
  <c r="M97" i="262"/>
  <c r="M98" i="262"/>
  <c r="M99" i="262"/>
  <c r="M100" i="262"/>
  <c r="M101" i="262"/>
  <c r="M102" i="262"/>
  <c r="M103" i="262"/>
  <c r="M104" i="262"/>
  <c r="M105" i="262"/>
  <c r="M106" i="262"/>
  <c r="M107" i="262"/>
  <c r="M108" i="262"/>
  <c r="M109" i="262"/>
  <c r="M110" i="262"/>
  <c r="M111" i="262"/>
  <c r="M112" i="262"/>
  <c r="M113" i="262"/>
  <c r="M114" i="262"/>
  <c r="M115" i="262"/>
  <c r="M116" i="262"/>
  <c r="M117" i="262"/>
  <c r="M118" i="262"/>
  <c r="M119" i="262"/>
  <c r="M120" i="262"/>
  <c r="M121" i="262"/>
  <c r="N121" i="262" s="1"/>
  <c r="M122" i="262"/>
  <c r="N122" i="262" s="1"/>
  <c r="M123" i="262"/>
  <c r="N123" i="262" s="1"/>
  <c r="M124" i="262"/>
  <c r="N124" i="262" s="1"/>
  <c r="M125" i="262"/>
  <c r="N125" i="262" s="1"/>
  <c r="M126" i="262"/>
  <c r="N126" i="262" s="1"/>
  <c r="M127" i="262"/>
  <c r="N127" i="262" s="1"/>
  <c r="M128" i="262"/>
  <c r="N128" i="262" s="1"/>
  <c r="M129" i="262"/>
  <c r="N129" i="262" s="1"/>
  <c r="M130" i="262"/>
  <c r="N130" i="262" s="1"/>
  <c r="M131" i="262"/>
  <c r="N131" i="262" s="1"/>
  <c r="M132" i="262"/>
  <c r="N132" i="262" s="1"/>
  <c r="M133" i="262"/>
  <c r="N133" i="262" s="1"/>
  <c r="M134" i="262"/>
  <c r="N134" i="262" s="1"/>
  <c r="M135" i="262"/>
  <c r="N135" i="262" s="1"/>
  <c r="M136" i="262"/>
  <c r="N136" i="262" s="1"/>
  <c r="M137" i="262"/>
  <c r="N137" i="262" s="1"/>
  <c r="M138" i="262"/>
  <c r="N138" i="262" s="1"/>
  <c r="M139" i="262"/>
  <c r="N139" i="262" s="1"/>
  <c r="M140" i="262"/>
  <c r="N140" i="262" s="1"/>
  <c r="M141" i="262"/>
  <c r="N141" i="262" s="1"/>
  <c r="M142" i="262"/>
  <c r="N142" i="262" s="1"/>
  <c r="M143" i="262"/>
  <c r="N143" i="262" s="1"/>
  <c r="M144" i="262"/>
  <c r="N144" i="262" s="1"/>
  <c r="M145" i="262"/>
  <c r="N145" i="262" s="1"/>
  <c r="M146" i="262"/>
  <c r="N146" i="262" s="1"/>
  <c r="M147" i="262"/>
  <c r="N147" i="262" s="1"/>
  <c r="M148" i="262"/>
  <c r="N148" i="262" s="1"/>
  <c r="M149" i="262"/>
  <c r="N149" i="262" s="1"/>
  <c r="M150" i="262"/>
  <c r="N150" i="262" s="1"/>
  <c r="M151" i="262"/>
  <c r="N151" i="262" s="1"/>
  <c r="M152" i="262"/>
  <c r="N152" i="262" s="1"/>
  <c r="M153" i="262"/>
  <c r="N153" i="262" s="1"/>
  <c r="M154" i="262"/>
  <c r="N154" i="262" s="1"/>
  <c r="M155" i="262"/>
  <c r="N155" i="262" s="1"/>
  <c r="M156" i="262"/>
  <c r="N156" i="262" s="1"/>
  <c r="M157" i="262"/>
  <c r="N157" i="262" s="1"/>
  <c r="M158" i="262"/>
  <c r="N158" i="262" s="1"/>
  <c r="M159" i="262"/>
  <c r="N159" i="262" s="1"/>
  <c r="M160" i="262"/>
  <c r="N160" i="262" s="1"/>
  <c r="M161" i="262"/>
  <c r="N161" i="262" s="1"/>
  <c r="M162" i="262"/>
  <c r="N162" i="262" s="1"/>
  <c r="M163" i="262"/>
  <c r="N163" i="262" s="1"/>
  <c r="M164" i="262"/>
  <c r="N164" i="262" s="1"/>
  <c r="M165" i="262"/>
  <c r="N165" i="262" s="1"/>
  <c r="M166" i="262"/>
  <c r="N166" i="262" s="1"/>
  <c r="M167" i="262"/>
  <c r="N167" i="262" s="1"/>
  <c r="M168" i="262"/>
  <c r="N168" i="262" s="1"/>
  <c r="M169" i="262"/>
  <c r="N169" i="262" s="1"/>
  <c r="M170" i="262"/>
  <c r="N170" i="262" s="1"/>
  <c r="M171" i="262"/>
  <c r="N171" i="262" s="1"/>
  <c r="M172" i="262"/>
  <c r="N172" i="262" s="1"/>
  <c r="M173" i="262"/>
  <c r="N173" i="262" s="1"/>
  <c r="M174" i="262"/>
  <c r="N174" i="262" s="1"/>
  <c r="M175" i="262"/>
  <c r="N175" i="262" s="1"/>
  <c r="M176" i="262"/>
  <c r="N176" i="262" s="1"/>
  <c r="M177" i="262"/>
  <c r="N177" i="262" s="1"/>
  <c r="M178" i="262"/>
  <c r="N178" i="262" s="1"/>
  <c r="M179" i="262"/>
  <c r="N179" i="262" s="1"/>
  <c r="M180" i="262"/>
  <c r="N180" i="262" s="1"/>
  <c r="M181" i="262"/>
  <c r="N181" i="262" s="1"/>
  <c r="M182" i="262"/>
  <c r="N182" i="262" s="1"/>
  <c r="M183" i="262"/>
  <c r="N183" i="262" s="1"/>
  <c r="M184" i="262"/>
  <c r="N184" i="262" s="1"/>
  <c r="M185" i="262"/>
  <c r="N185" i="262" s="1"/>
  <c r="M186" i="262"/>
  <c r="N186" i="262" s="1"/>
  <c r="M187" i="262"/>
  <c r="N187" i="262" s="1"/>
  <c r="M188" i="262"/>
  <c r="N188" i="262" s="1"/>
  <c r="M189" i="262"/>
  <c r="N189" i="262" s="1"/>
  <c r="M190" i="262"/>
  <c r="N190" i="262" s="1"/>
  <c r="M191" i="262"/>
  <c r="N191" i="262" s="1"/>
  <c r="M192" i="262"/>
  <c r="N192" i="262" s="1"/>
  <c r="M193" i="262"/>
  <c r="N193" i="262" s="1"/>
  <c r="M194" i="262"/>
  <c r="N194" i="262" s="1"/>
  <c r="M195" i="262"/>
  <c r="N195" i="262" s="1"/>
  <c r="M196" i="262"/>
  <c r="N196" i="262" s="1"/>
  <c r="M197" i="262"/>
  <c r="N197" i="262" s="1"/>
  <c r="M198" i="262"/>
  <c r="N198" i="262" s="1"/>
  <c r="M199" i="262"/>
  <c r="N199" i="262" s="1"/>
  <c r="M200" i="262"/>
  <c r="N200" i="262" s="1"/>
  <c r="F74" i="262"/>
  <c r="F75" i="262"/>
  <c r="F76" i="262"/>
  <c r="F77" i="262"/>
  <c r="F78" i="262"/>
  <c r="F79" i="262"/>
  <c r="F80" i="262"/>
  <c r="F81" i="262"/>
  <c r="F82" i="262"/>
  <c r="F83" i="262"/>
  <c r="F84" i="262"/>
  <c r="F85" i="262"/>
  <c r="F86" i="262"/>
  <c r="F87" i="262"/>
  <c r="F88" i="262"/>
  <c r="F89" i="262"/>
  <c r="F90" i="262"/>
  <c r="F91" i="262"/>
  <c r="F94" i="262"/>
  <c r="F95" i="262"/>
  <c r="F96" i="262"/>
  <c r="F98" i="262"/>
  <c r="F99" i="262"/>
  <c r="F100" i="262"/>
  <c r="F101" i="262"/>
  <c r="F102" i="262"/>
  <c r="F103" i="262"/>
  <c r="F104" i="262"/>
  <c r="F105" i="262"/>
  <c r="F106" i="262"/>
  <c r="F107" i="262"/>
  <c r="F108" i="262"/>
  <c r="F109" i="262"/>
  <c r="F110" i="262"/>
  <c r="F111" i="262"/>
  <c r="F112" i="262"/>
  <c r="F113" i="262"/>
  <c r="F114" i="262"/>
  <c r="F115" i="262"/>
  <c r="F116" i="262"/>
  <c r="F120" i="262"/>
  <c r="F121" i="262"/>
  <c r="G121" i="262" s="1"/>
  <c r="F122" i="262"/>
  <c r="G122" i="262" s="1"/>
  <c r="F123" i="262"/>
  <c r="G123" i="262" s="1"/>
  <c r="F124" i="262"/>
  <c r="G124" i="262" s="1"/>
  <c r="F125" i="262"/>
  <c r="G125" i="262" s="1"/>
  <c r="F126" i="262"/>
  <c r="G126" i="262" s="1"/>
  <c r="F127" i="262"/>
  <c r="G127" i="262" s="1"/>
  <c r="F128" i="262"/>
  <c r="G128" i="262" s="1"/>
  <c r="F129" i="262"/>
  <c r="G129" i="262" s="1"/>
  <c r="F130" i="262"/>
  <c r="G130" i="262" s="1"/>
  <c r="F131" i="262"/>
  <c r="G131" i="262" s="1"/>
  <c r="F132" i="262"/>
  <c r="G132" i="262" s="1"/>
  <c r="F133" i="262"/>
  <c r="G133" i="262" s="1"/>
  <c r="F134" i="262"/>
  <c r="G134" i="262" s="1"/>
  <c r="F135" i="262"/>
  <c r="G135" i="262" s="1"/>
  <c r="F136" i="262"/>
  <c r="G136" i="262" s="1"/>
  <c r="F137" i="262"/>
  <c r="G137" i="262" s="1"/>
  <c r="F138" i="262"/>
  <c r="G138" i="262" s="1"/>
  <c r="F139" i="262"/>
  <c r="G139" i="262" s="1"/>
  <c r="F140" i="262"/>
  <c r="G140" i="262" s="1"/>
  <c r="F141" i="262"/>
  <c r="G141" i="262" s="1"/>
  <c r="F142" i="262"/>
  <c r="G142" i="262" s="1"/>
  <c r="F143" i="262"/>
  <c r="G143" i="262" s="1"/>
  <c r="F144" i="262"/>
  <c r="G144" i="262" s="1"/>
  <c r="F145" i="262"/>
  <c r="G145" i="262" s="1"/>
  <c r="F146" i="262"/>
  <c r="G146" i="262" s="1"/>
  <c r="F147" i="262"/>
  <c r="G147" i="262" s="1"/>
  <c r="F148" i="262"/>
  <c r="G148" i="262" s="1"/>
  <c r="F149" i="262"/>
  <c r="G149" i="262" s="1"/>
  <c r="F150" i="262"/>
  <c r="G150" i="262" s="1"/>
  <c r="F151" i="262"/>
  <c r="G151" i="262" s="1"/>
  <c r="F152" i="262"/>
  <c r="G152" i="262" s="1"/>
  <c r="F153" i="262"/>
  <c r="G153" i="262" s="1"/>
  <c r="F154" i="262"/>
  <c r="G154" i="262" s="1"/>
  <c r="F155" i="262"/>
  <c r="G155" i="262" s="1"/>
  <c r="F156" i="262"/>
  <c r="G156" i="262" s="1"/>
  <c r="F157" i="262"/>
  <c r="G157" i="262" s="1"/>
  <c r="F158" i="262"/>
  <c r="G158" i="262" s="1"/>
  <c r="F159" i="262"/>
  <c r="G159" i="262" s="1"/>
  <c r="F160" i="262"/>
  <c r="G160" i="262" s="1"/>
  <c r="F161" i="262"/>
  <c r="G161" i="262" s="1"/>
  <c r="F162" i="262"/>
  <c r="G162" i="262" s="1"/>
  <c r="F163" i="262"/>
  <c r="G163" i="262" s="1"/>
  <c r="F164" i="262"/>
  <c r="G164" i="262" s="1"/>
  <c r="F165" i="262"/>
  <c r="G165" i="262" s="1"/>
  <c r="F166" i="262"/>
  <c r="G166" i="262" s="1"/>
  <c r="F167" i="262"/>
  <c r="G167" i="262" s="1"/>
  <c r="F168" i="262"/>
  <c r="G168" i="262" s="1"/>
  <c r="F169" i="262"/>
  <c r="G169" i="262" s="1"/>
  <c r="F170" i="262"/>
  <c r="G170" i="262" s="1"/>
  <c r="F171" i="262"/>
  <c r="G171" i="262" s="1"/>
  <c r="F172" i="262"/>
  <c r="G172" i="262" s="1"/>
  <c r="F173" i="262"/>
  <c r="G173" i="262" s="1"/>
  <c r="F174" i="262"/>
  <c r="G174" i="262" s="1"/>
  <c r="F175" i="262"/>
  <c r="G175" i="262" s="1"/>
  <c r="F176" i="262"/>
  <c r="G176" i="262" s="1"/>
  <c r="F177" i="262"/>
  <c r="G177" i="262" s="1"/>
  <c r="F178" i="262"/>
  <c r="G178" i="262" s="1"/>
  <c r="F179" i="262"/>
  <c r="G179" i="262" s="1"/>
  <c r="F180" i="262"/>
  <c r="G180" i="262" s="1"/>
  <c r="F181" i="262"/>
  <c r="G181" i="262" s="1"/>
  <c r="F182" i="262"/>
  <c r="G182" i="262" s="1"/>
  <c r="F183" i="262"/>
  <c r="G183" i="262" s="1"/>
  <c r="F184" i="262"/>
  <c r="G184" i="262" s="1"/>
  <c r="F185" i="262"/>
  <c r="G185" i="262" s="1"/>
  <c r="F186" i="262"/>
  <c r="G186" i="262" s="1"/>
  <c r="F187" i="262"/>
  <c r="G187" i="262" s="1"/>
  <c r="F188" i="262"/>
  <c r="G188" i="262" s="1"/>
  <c r="F189" i="262"/>
  <c r="G189" i="262" s="1"/>
  <c r="F190" i="262"/>
  <c r="G190" i="262" s="1"/>
  <c r="F191" i="262"/>
  <c r="G191" i="262" s="1"/>
  <c r="F192" i="262"/>
  <c r="G192" i="262" s="1"/>
  <c r="F193" i="262"/>
  <c r="G193" i="262" s="1"/>
  <c r="F194" i="262"/>
  <c r="G194" i="262" s="1"/>
  <c r="F195" i="262"/>
  <c r="G195" i="262" s="1"/>
  <c r="F196" i="262"/>
  <c r="G196" i="262" s="1"/>
  <c r="F197" i="262"/>
  <c r="G197" i="262" s="1"/>
  <c r="F198" i="262"/>
  <c r="G198" i="262" s="1"/>
  <c r="F199" i="262"/>
  <c r="G199" i="262" s="1"/>
  <c r="F200" i="262"/>
  <c r="G200" i="262" s="1"/>
  <c r="AH82" i="262"/>
  <c r="AH83" i="262"/>
  <c r="AH84" i="262"/>
  <c r="AH85" i="262"/>
  <c r="AH86" i="262"/>
  <c r="AH87" i="262"/>
  <c r="AH88" i="262"/>
  <c r="AH89" i="262"/>
  <c r="AH90" i="262"/>
  <c r="AH91" i="262"/>
  <c r="AH94" i="262"/>
  <c r="AQ747" i="179"/>
  <c r="AR743" i="179"/>
  <c r="AR740" i="179"/>
  <c r="AR741" i="179" s="1"/>
  <c r="AR742" i="179" s="1"/>
  <c r="AQ738" i="179"/>
  <c r="AS737" i="179"/>
  <c r="AS738" i="179" s="1"/>
  <c r="AS739" i="179" s="1"/>
  <c r="AS740" i="179" s="1"/>
  <c r="AS741" i="179" s="1"/>
  <c r="AS742" i="179" s="1"/>
  <c r="AS743" i="179" s="1"/>
  <c r="AS744" i="179" s="1"/>
  <c r="AS745" i="179" s="1"/>
  <c r="AR737" i="179"/>
  <c r="AR738" i="179" s="1"/>
  <c r="AR739" i="179" s="1"/>
  <c r="AR734" i="179"/>
  <c r="AR735" i="179" s="1"/>
  <c r="AR736" i="179" s="1"/>
  <c r="AR731" i="179"/>
  <c r="AR732" i="179" s="1"/>
  <c r="AR733" i="179" s="1"/>
  <c r="AQ729" i="179"/>
  <c r="AS728" i="179"/>
  <c r="AS729" i="179" s="1"/>
  <c r="AS730" i="179" s="1"/>
  <c r="AS731" i="179" s="1"/>
  <c r="AS732" i="179" s="1"/>
  <c r="AS733" i="179" s="1"/>
  <c r="AS734" i="179" s="1"/>
  <c r="AS735" i="179" s="1"/>
  <c r="AS736" i="179" s="1"/>
  <c r="AR728" i="179"/>
  <c r="AR729" i="179" s="1"/>
  <c r="AR730" i="179" s="1"/>
  <c r="AR725" i="179"/>
  <c r="AR726" i="179" s="1"/>
  <c r="AR727" i="179" s="1"/>
  <c r="AR722" i="179"/>
  <c r="AR723" i="179" s="1"/>
  <c r="AR724" i="179" s="1"/>
  <c r="AQ720" i="179"/>
  <c r="AR719" i="179"/>
  <c r="AR720" i="179" s="1"/>
  <c r="AR721" i="179" s="1"/>
  <c r="AR716" i="179"/>
  <c r="AR717" i="179" s="1"/>
  <c r="AR718" i="179" s="1"/>
  <c r="AR713" i="179"/>
  <c r="AR714" i="179" s="1"/>
  <c r="AR715" i="179" s="1"/>
  <c r="AQ711" i="179"/>
  <c r="AR710" i="179"/>
  <c r="AR711" i="179" s="1"/>
  <c r="AR712" i="179" s="1"/>
  <c r="AQ739" i="179"/>
  <c r="O534" i="179"/>
  <c r="O531" i="179"/>
  <c r="W531" i="179" s="1"/>
  <c r="O702" i="179"/>
  <c r="W702" i="179" s="1"/>
  <c r="O705" i="179"/>
  <c r="AR707" i="179"/>
  <c r="AR708" i="179" s="1"/>
  <c r="AR709" i="179" s="1"/>
  <c r="AR704" i="179"/>
  <c r="AR705" i="179" s="1"/>
  <c r="AR706" i="179" s="1"/>
  <c r="AQ702" i="179"/>
  <c r="AT701" i="179"/>
  <c r="AT702" i="179" s="1"/>
  <c r="AT703" i="179" s="1"/>
  <c r="AS701" i="179"/>
  <c r="AS702" i="179" s="1"/>
  <c r="AS703" i="179" s="1"/>
  <c r="AS704" i="179" s="1"/>
  <c r="AS705" i="179" s="1"/>
  <c r="AS706" i="179" s="1"/>
  <c r="AS707" i="179" s="1"/>
  <c r="AS708" i="179" s="1"/>
  <c r="AS709" i="179" s="1"/>
  <c r="AR701" i="179"/>
  <c r="AR702" i="179" s="1"/>
  <c r="AR703" i="179" s="1"/>
  <c r="O693" i="179"/>
  <c r="AR698" i="179"/>
  <c r="AR699" i="179" s="1"/>
  <c r="AR700" i="179" s="1"/>
  <c r="AR695" i="179"/>
  <c r="AR696" i="179" s="1"/>
  <c r="AR697" i="179" s="1"/>
  <c r="AQ693" i="179"/>
  <c r="BH692" i="179"/>
  <c r="BH693" i="179" s="1"/>
  <c r="BH694" i="179" s="1"/>
  <c r="BH695" i="179" s="1"/>
  <c r="BH696" i="179" s="1"/>
  <c r="BH697" i="179" s="1"/>
  <c r="BH698" i="179" s="1"/>
  <c r="BH699" i="179" s="1"/>
  <c r="BH700" i="179" s="1"/>
  <c r="AT692" i="179"/>
  <c r="AT693" i="179" s="1"/>
  <c r="AT694" i="179" s="1"/>
  <c r="AT695" i="179" s="1"/>
  <c r="AT696" i="179" s="1"/>
  <c r="AT697" i="179" s="1"/>
  <c r="AT698" i="179" s="1"/>
  <c r="AT699" i="179" s="1"/>
  <c r="AT700" i="179" s="1"/>
  <c r="AS692" i="179"/>
  <c r="AS693" i="179" s="1"/>
  <c r="AS694" i="179" s="1"/>
  <c r="AS695" i="179" s="1"/>
  <c r="AS696" i="179" s="1"/>
  <c r="AS697" i="179" s="1"/>
  <c r="AS698" i="179" s="1"/>
  <c r="AS699" i="179" s="1"/>
  <c r="AS700" i="179" s="1"/>
  <c r="AR692" i="179"/>
  <c r="AR693" i="179" s="1"/>
  <c r="AR694" i="179" s="1"/>
  <c r="W684" i="179"/>
  <c r="X684" i="179"/>
  <c r="Y684" i="179"/>
  <c r="Z684" i="179"/>
  <c r="AR689" i="179"/>
  <c r="AR690" i="179" s="1"/>
  <c r="AR691" i="179" s="1"/>
  <c r="AR686" i="179"/>
  <c r="AR687" i="179" s="1"/>
  <c r="AR688" i="179" s="1"/>
  <c r="AQ684" i="179"/>
  <c r="BH683" i="179"/>
  <c r="BH684" i="179" s="1"/>
  <c r="BH685" i="179" s="1"/>
  <c r="BH686" i="179" s="1"/>
  <c r="BH687" i="179" s="1"/>
  <c r="BH688" i="179" s="1"/>
  <c r="BH689" i="179" s="1"/>
  <c r="BH690" i="179" s="1"/>
  <c r="BH691" i="179" s="1"/>
  <c r="AT683" i="179"/>
  <c r="AT684" i="179" s="1"/>
  <c r="AT685" i="179" s="1"/>
  <c r="AT686" i="179" s="1"/>
  <c r="AT687" i="179" s="1"/>
  <c r="AT688" i="179" s="1"/>
  <c r="AT689" i="179" s="1"/>
  <c r="AT690" i="179" s="1"/>
  <c r="AT691" i="179" s="1"/>
  <c r="AS683" i="179"/>
  <c r="AS684" i="179" s="1"/>
  <c r="AS685" i="179" s="1"/>
  <c r="AS686" i="179" s="1"/>
  <c r="AS687" i="179" s="1"/>
  <c r="AS688" i="179" s="1"/>
  <c r="AS689" i="179" s="1"/>
  <c r="AS690" i="179" s="1"/>
  <c r="AS691" i="179" s="1"/>
  <c r="AR683" i="179"/>
  <c r="AR684" i="179" s="1"/>
  <c r="AR685" i="179" s="1"/>
  <c r="O681" i="179"/>
  <c r="W681" i="179" s="1"/>
  <c r="S678" i="179"/>
  <c r="R678" i="179"/>
  <c r="Y678" i="179" s="1"/>
  <c r="O675" i="179"/>
  <c r="Z675" i="179" s="1"/>
  <c r="AR680" i="179"/>
  <c r="AR681" i="179" s="1"/>
  <c r="AR682" i="179" s="1"/>
  <c r="AR677" i="179"/>
  <c r="AR678" i="179" s="1"/>
  <c r="AR679" i="179" s="1"/>
  <c r="AQ675" i="179"/>
  <c r="BH674" i="179"/>
  <c r="BH675" i="179" s="1"/>
  <c r="BH676" i="179" s="1"/>
  <c r="BH677" i="179" s="1"/>
  <c r="BH678" i="179" s="1"/>
  <c r="BH679" i="179" s="1"/>
  <c r="BH680" i="179" s="1"/>
  <c r="BH681" i="179" s="1"/>
  <c r="BH682" i="179" s="1"/>
  <c r="AT674" i="179"/>
  <c r="AT675" i="179" s="1"/>
  <c r="AT676" i="179" s="1"/>
  <c r="AS674" i="179"/>
  <c r="AS675" i="179" s="1"/>
  <c r="AS676" i="179" s="1"/>
  <c r="AS677" i="179" s="1"/>
  <c r="AS678" i="179" s="1"/>
  <c r="AS679" i="179" s="1"/>
  <c r="AS680" i="179" s="1"/>
  <c r="AS681" i="179" s="1"/>
  <c r="AS682" i="179" s="1"/>
  <c r="AR674" i="179"/>
  <c r="AR675" i="179" s="1"/>
  <c r="AR676" i="179" s="1"/>
  <c r="O669" i="179"/>
  <c r="O670" i="179" s="1"/>
  <c r="Q603" i="179"/>
  <c r="T603" i="179" s="1"/>
  <c r="AR671" i="179"/>
  <c r="AR672" i="179" s="1"/>
  <c r="AR673" i="179" s="1"/>
  <c r="AR668" i="179"/>
  <c r="AR669" i="179" s="1"/>
  <c r="AR670" i="179" s="1"/>
  <c r="AQ666" i="179"/>
  <c r="BH665" i="179"/>
  <c r="BH666" i="179" s="1"/>
  <c r="BH667" i="179" s="1"/>
  <c r="BH668" i="179" s="1"/>
  <c r="BH669" i="179" s="1"/>
  <c r="BH670" i="179" s="1"/>
  <c r="BH671" i="179" s="1"/>
  <c r="BH672" i="179" s="1"/>
  <c r="BH673" i="179" s="1"/>
  <c r="AT665" i="179"/>
  <c r="AT666" i="179" s="1"/>
  <c r="AT667" i="179" s="1"/>
  <c r="AT668" i="179" s="1"/>
  <c r="AT669" i="179" s="1"/>
  <c r="AT670" i="179" s="1"/>
  <c r="AT671" i="179" s="1"/>
  <c r="AT672" i="179" s="1"/>
  <c r="AT673" i="179" s="1"/>
  <c r="AS665" i="179"/>
  <c r="AS666" i="179" s="1"/>
  <c r="AS667" i="179" s="1"/>
  <c r="AS668" i="179" s="1"/>
  <c r="AS669" i="179" s="1"/>
  <c r="AS670" i="179" s="1"/>
  <c r="AS671" i="179" s="1"/>
  <c r="AS672" i="179" s="1"/>
  <c r="AS673" i="179" s="1"/>
  <c r="AR665" i="179"/>
  <c r="AR666" i="179" s="1"/>
  <c r="AR667" i="179" s="1"/>
  <c r="S660" i="179"/>
  <c r="AR662" i="179"/>
  <c r="AR663" i="179" s="1"/>
  <c r="AR664" i="179" s="1"/>
  <c r="AR659" i="179"/>
  <c r="AR660" i="179" s="1"/>
  <c r="AR661" i="179" s="1"/>
  <c r="AQ657" i="179"/>
  <c r="BH656" i="179"/>
  <c r="BH657" i="179" s="1"/>
  <c r="BH658" i="179" s="1"/>
  <c r="BH659" i="179" s="1"/>
  <c r="BH660" i="179" s="1"/>
  <c r="BH661" i="179" s="1"/>
  <c r="BH662" i="179" s="1"/>
  <c r="BH663" i="179" s="1"/>
  <c r="BH664" i="179" s="1"/>
  <c r="AT656" i="179"/>
  <c r="AT657" i="179" s="1"/>
  <c r="AT658" i="179" s="1"/>
  <c r="AS656" i="179"/>
  <c r="AS657" i="179" s="1"/>
  <c r="AS658" i="179" s="1"/>
  <c r="AS659" i="179" s="1"/>
  <c r="AS660" i="179" s="1"/>
  <c r="AS661" i="179" s="1"/>
  <c r="AS662" i="179" s="1"/>
  <c r="AS663" i="179" s="1"/>
  <c r="AS664" i="179" s="1"/>
  <c r="AR656" i="179"/>
  <c r="AR657" i="179" s="1"/>
  <c r="AR658" i="179" s="1"/>
  <c r="O642" i="179"/>
  <c r="O639" i="179"/>
  <c r="AK642" i="179"/>
  <c r="AJ642" i="179"/>
  <c r="AI642" i="179"/>
  <c r="AH642" i="179"/>
  <c r="O654" i="179"/>
  <c r="O648" i="179"/>
  <c r="AR653" i="179"/>
  <c r="AR654" i="179" s="1"/>
  <c r="AR655" i="179" s="1"/>
  <c r="AR650" i="179"/>
  <c r="AR651" i="179" s="1"/>
  <c r="AR652" i="179" s="1"/>
  <c r="AQ648" i="179"/>
  <c r="BH647" i="179"/>
  <c r="BH648" i="179" s="1"/>
  <c r="BH649" i="179" s="1"/>
  <c r="BH650" i="179" s="1"/>
  <c r="BH651" i="179" s="1"/>
  <c r="BH652" i="179" s="1"/>
  <c r="BH653" i="179" s="1"/>
  <c r="BH654" i="179" s="1"/>
  <c r="BH655" i="179" s="1"/>
  <c r="AT647" i="179"/>
  <c r="AT648" i="179" s="1"/>
  <c r="AT649" i="179" s="1"/>
  <c r="AS647" i="179"/>
  <c r="AS648" i="179" s="1"/>
  <c r="AS649" i="179" s="1"/>
  <c r="AS650" i="179" s="1"/>
  <c r="AS651" i="179" s="1"/>
  <c r="AS652" i="179" s="1"/>
  <c r="AS653" i="179" s="1"/>
  <c r="AS654" i="179" s="1"/>
  <c r="AS655" i="179" s="1"/>
  <c r="AR647" i="179"/>
  <c r="AR648" i="179" s="1"/>
  <c r="AR649" i="179" s="1"/>
  <c r="AR644" i="179"/>
  <c r="AR645" i="179" s="1"/>
  <c r="AR646" i="179" s="1"/>
  <c r="AR641" i="179"/>
  <c r="AR642" i="179" s="1"/>
  <c r="AR643" i="179" s="1"/>
  <c r="AQ639" i="179"/>
  <c r="AK639" i="179"/>
  <c r="AJ639" i="179"/>
  <c r="AI639" i="179"/>
  <c r="AH639" i="179"/>
  <c r="BH638" i="179"/>
  <c r="BH639" i="179" s="1"/>
  <c r="BH640" i="179" s="1"/>
  <c r="BH641" i="179" s="1"/>
  <c r="BH642" i="179" s="1"/>
  <c r="BH643" i="179" s="1"/>
  <c r="BH644" i="179" s="1"/>
  <c r="BH645" i="179" s="1"/>
  <c r="BH646" i="179" s="1"/>
  <c r="AT638" i="179"/>
  <c r="AT639" i="179" s="1"/>
  <c r="AT640" i="179" s="1"/>
  <c r="AS638" i="179"/>
  <c r="AS639" i="179" s="1"/>
  <c r="AS640" i="179" s="1"/>
  <c r="AS641" i="179" s="1"/>
  <c r="AS642" i="179" s="1"/>
  <c r="AS643" i="179" s="1"/>
  <c r="AS644" i="179" s="1"/>
  <c r="AS645" i="179" s="1"/>
  <c r="AS646" i="179" s="1"/>
  <c r="AR638" i="179"/>
  <c r="AR639" i="179" s="1"/>
  <c r="AR640" i="179" s="1"/>
  <c r="AS629" i="179"/>
  <c r="AS630" i="179" s="1"/>
  <c r="AS631" i="179" s="1"/>
  <c r="AS632" i="179" s="1"/>
  <c r="AS633" i="179" s="1"/>
  <c r="AS634" i="179" s="1"/>
  <c r="AS635" i="179" s="1"/>
  <c r="AS636" i="179" s="1"/>
  <c r="AS637" i="179" s="1"/>
  <c r="AT629" i="179"/>
  <c r="AT630" i="179" s="1"/>
  <c r="AT631" i="179" s="1"/>
  <c r="BH629" i="179"/>
  <c r="BH630" i="179" s="1"/>
  <c r="BH631" i="179" s="1"/>
  <c r="BH632" i="179" s="1"/>
  <c r="BH633" i="179" s="1"/>
  <c r="BH634" i="179" s="1"/>
  <c r="BH635" i="179" s="1"/>
  <c r="BH636" i="179" s="1"/>
  <c r="BH637" i="179" s="1"/>
  <c r="T636" i="179"/>
  <c r="AK630" i="179"/>
  <c r="AJ630" i="179"/>
  <c r="AI630" i="179"/>
  <c r="AH630" i="179"/>
  <c r="AH60" i="262"/>
  <c r="AH61" i="262"/>
  <c r="AH62" i="262"/>
  <c r="AH63" i="262"/>
  <c r="AH64" i="262"/>
  <c r="AH65" i="262"/>
  <c r="AH66" i="262"/>
  <c r="AH67" i="262"/>
  <c r="AH68" i="262"/>
  <c r="AH69" i="262"/>
  <c r="AH70" i="262"/>
  <c r="AH71" i="262"/>
  <c r="AH72" i="262"/>
  <c r="AH73" i="262"/>
  <c r="AH74" i="262"/>
  <c r="AH75" i="262"/>
  <c r="AH76" i="262"/>
  <c r="AH77" i="262"/>
  <c r="AH78" i="262"/>
  <c r="AH79" i="262"/>
  <c r="AH80" i="262"/>
  <c r="AH81" i="262"/>
  <c r="AH95" i="262"/>
  <c r="AH96" i="262"/>
  <c r="AH97" i="262"/>
  <c r="AH98" i="262"/>
  <c r="AH99" i="262"/>
  <c r="AH100" i="262"/>
  <c r="AH101" i="262"/>
  <c r="AH102" i="262"/>
  <c r="AH103" i="262"/>
  <c r="AH104" i="262"/>
  <c r="AH105" i="262"/>
  <c r="AH106" i="262"/>
  <c r="AH107" i="262"/>
  <c r="AH108" i="262"/>
  <c r="AH109" i="262"/>
  <c r="AH110" i="262"/>
  <c r="AH111" i="262"/>
  <c r="AH112" i="262"/>
  <c r="AH113" i="262"/>
  <c r="AH114" i="262"/>
  <c r="AH115" i="262"/>
  <c r="AH116" i="262"/>
  <c r="AH117" i="262"/>
  <c r="AH118" i="262"/>
  <c r="AH119" i="262"/>
  <c r="AH120" i="262"/>
  <c r="AH121" i="262"/>
  <c r="AI121" i="262" s="1"/>
  <c r="AH122" i="262"/>
  <c r="AI122" i="262" s="1"/>
  <c r="AH123" i="262"/>
  <c r="AI123" i="262" s="1"/>
  <c r="AH124" i="262"/>
  <c r="AI124" i="262" s="1"/>
  <c r="AH125" i="262"/>
  <c r="AI125" i="262" s="1"/>
  <c r="AH126" i="262"/>
  <c r="AI126" i="262" s="1"/>
  <c r="AH127" i="262"/>
  <c r="AI127" i="262" s="1"/>
  <c r="AH128" i="262"/>
  <c r="AI128" i="262" s="1"/>
  <c r="AH129" i="262"/>
  <c r="AI129" i="262" s="1"/>
  <c r="AH130" i="262"/>
  <c r="AI130" i="262" s="1"/>
  <c r="AH131" i="262"/>
  <c r="AI131" i="262" s="1"/>
  <c r="AH132" i="262"/>
  <c r="AI132" i="262" s="1"/>
  <c r="AH133" i="262"/>
  <c r="AI133" i="262" s="1"/>
  <c r="AH134" i="262"/>
  <c r="AI134" i="262" s="1"/>
  <c r="AH135" i="262"/>
  <c r="AI135" i="262" s="1"/>
  <c r="AH136" i="262"/>
  <c r="AI136" i="262" s="1"/>
  <c r="AH137" i="262"/>
  <c r="AI137" i="262" s="1"/>
  <c r="AH138" i="262"/>
  <c r="AI138" i="262" s="1"/>
  <c r="AH139" i="262"/>
  <c r="AI139" i="262" s="1"/>
  <c r="AH140" i="262"/>
  <c r="AI140" i="262" s="1"/>
  <c r="AH141" i="262"/>
  <c r="AI141" i="262" s="1"/>
  <c r="AH142" i="262"/>
  <c r="AI142" i="262" s="1"/>
  <c r="AH143" i="262"/>
  <c r="AI143" i="262" s="1"/>
  <c r="AH144" i="262"/>
  <c r="AI144" i="262" s="1"/>
  <c r="AH145" i="262"/>
  <c r="AI145" i="262" s="1"/>
  <c r="AH146" i="262"/>
  <c r="AI146" i="262" s="1"/>
  <c r="AH147" i="262"/>
  <c r="AI147" i="262" s="1"/>
  <c r="AH148" i="262"/>
  <c r="AI148" i="262" s="1"/>
  <c r="AH149" i="262"/>
  <c r="AI149" i="262" s="1"/>
  <c r="AH150" i="262"/>
  <c r="AI150" i="262" s="1"/>
  <c r="AH151" i="262"/>
  <c r="AI151" i="262" s="1"/>
  <c r="AH152" i="262"/>
  <c r="AI152" i="262" s="1"/>
  <c r="AH153" i="262"/>
  <c r="AI153" i="262" s="1"/>
  <c r="AH154" i="262"/>
  <c r="AI154" i="262" s="1"/>
  <c r="AH155" i="262"/>
  <c r="AI155" i="262" s="1"/>
  <c r="AH156" i="262"/>
  <c r="AI156" i="262" s="1"/>
  <c r="AH157" i="262"/>
  <c r="AI157" i="262" s="1"/>
  <c r="AH158" i="262"/>
  <c r="AI158" i="262" s="1"/>
  <c r="AH159" i="262"/>
  <c r="AI159" i="262" s="1"/>
  <c r="AH160" i="262"/>
  <c r="AI160" i="262" s="1"/>
  <c r="AH161" i="262"/>
  <c r="AI161" i="262" s="1"/>
  <c r="AH162" i="262"/>
  <c r="AI162" i="262" s="1"/>
  <c r="AH163" i="262"/>
  <c r="AI163" i="262" s="1"/>
  <c r="AH164" i="262"/>
  <c r="AI164" i="262" s="1"/>
  <c r="AH165" i="262"/>
  <c r="AI165" i="262" s="1"/>
  <c r="AH166" i="262"/>
  <c r="AI166" i="262" s="1"/>
  <c r="AH167" i="262"/>
  <c r="AI167" i="262" s="1"/>
  <c r="AH168" i="262"/>
  <c r="AI168" i="262" s="1"/>
  <c r="AH169" i="262"/>
  <c r="AI169" i="262" s="1"/>
  <c r="AH170" i="262"/>
  <c r="AI170" i="262" s="1"/>
  <c r="AH171" i="262"/>
  <c r="AI171" i="262" s="1"/>
  <c r="AH172" i="262"/>
  <c r="AI172" i="262" s="1"/>
  <c r="AH173" i="262"/>
  <c r="AI173" i="262" s="1"/>
  <c r="AH174" i="262"/>
  <c r="AI174" i="262" s="1"/>
  <c r="AH175" i="262"/>
  <c r="AI175" i="262" s="1"/>
  <c r="AH176" i="262"/>
  <c r="AI176" i="262" s="1"/>
  <c r="AH177" i="262"/>
  <c r="AI177" i="262" s="1"/>
  <c r="AH178" i="262"/>
  <c r="AI178" i="262" s="1"/>
  <c r="AH179" i="262"/>
  <c r="AI179" i="262" s="1"/>
  <c r="AH180" i="262"/>
  <c r="AI180" i="262" s="1"/>
  <c r="AH181" i="262"/>
  <c r="AI181" i="262" s="1"/>
  <c r="AH182" i="262"/>
  <c r="AI182" i="262" s="1"/>
  <c r="AH183" i="262"/>
  <c r="AI183" i="262" s="1"/>
  <c r="AH184" i="262"/>
  <c r="AI184" i="262" s="1"/>
  <c r="AH185" i="262"/>
  <c r="AI185" i="262" s="1"/>
  <c r="AH186" i="262"/>
  <c r="AI186" i="262" s="1"/>
  <c r="AH187" i="262"/>
  <c r="AI187" i="262" s="1"/>
  <c r="AH188" i="262"/>
  <c r="AI188" i="262" s="1"/>
  <c r="AH189" i="262"/>
  <c r="AI189" i="262" s="1"/>
  <c r="AH190" i="262"/>
  <c r="AI190" i="262" s="1"/>
  <c r="AH191" i="262"/>
  <c r="AI191" i="262" s="1"/>
  <c r="AH192" i="262"/>
  <c r="AI192" i="262" s="1"/>
  <c r="AH193" i="262"/>
  <c r="AI193" i="262" s="1"/>
  <c r="AH194" i="262"/>
  <c r="AI194" i="262" s="1"/>
  <c r="AH195" i="262"/>
  <c r="AI195" i="262" s="1"/>
  <c r="AH196" i="262"/>
  <c r="AI196" i="262" s="1"/>
  <c r="AH197" i="262"/>
  <c r="AI197" i="262" s="1"/>
  <c r="AH198" i="262"/>
  <c r="AI198" i="262" s="1"/>
  <c r="AH199" i="262"/>
  <c r="AI199" i="262" s="1"/>
  <c r="AH200" i="262"/>
  <c r="AI200" i="262" s="1"/>
  <c r="AA62" i="262"/>
  <c r="AA63" i="262"/>
  <c r="AA64" i="262"/>
  <c r="AA65" i="262"/>
  <c r="AA66" i="262"/>
  <c r="AA67" i="262"/>
  <c r="AA68" i="262"/>
  <c r="AA69" i="262"/>
  <c r="AA70" i="262"/>
  <c r="AA71" i="262"/>
  <c r="AA72" i="262"/>
  <c r="AA73" i="262"/>
  <c r="AA74" i="262"/>
  <c r="T60" i="262"/>
  <c r="T61" i="262"/>
  <c r="T62" i="262"/>
  <c r="T63" i="262"/>
  <c r="T64" i="262"/>
  <c r="T65" i="262"/>
  <c r="T66" i="262"/>
  <c r="T67" i="262"/>
  <c r="T68" i="262"/>
  <c r="T69" i="262"/>
  <c r="T70" i="262"/>
  <c r="T71" i="262"/>
  <c r="T72" i="262"/>
  <c r="T73" i="262"/>
  <c r="T74" i="262"/>
  <c r="T75" i="262"/>
  <c r="M62" i="262"/>
  <c r="M63" i="262"/>
  <c r="M64" i="262"/>
  <c r="M65" i="262"/>
  <c r="M66" i="262"/>
  <c r="M67" i="262"/>
  <c r="M68" i="262"/>
  <c r="M69" i="262"/>
  <c r="M70" i="262"/>
  <c r="M71" i="262"/>
  <c r="F64" i="262"/>
  <c r="F65" i="262"/>
  <c r="F66" i="262"/>
  <c r="F67" i="262"/>
  <c r="F68" i="262"/>
  <c r="F69" i="262"/>
  <c r="F70" i="262"/>
  <c r="F71" i="262"/>
  <c r="F72" i="262"/>
  <c r="F73" i="262"/>
  <c r="AS620" i="179"/>
  <c r="AS621" i="179" s="1"/>
  <c r="AS622" i="179" s="1"/>
  <c r="AS623" i="179" s="1"/>
  <c r="AS624" i="179" s="1"/>
  <c r="AS625" i="179" s="1"/>
  <c r="AS626" i="179" s="1"/>
  <c r="AS627" i="179" s="1"/>
  <c r="AS628" i="179" s="1"/>
  <c r="AT620" i="179"/>
  <c r="AT621" i="179" s="1"/>
  <c r="AT622" i="179" s="1"/>
  <c r="P633" i="179"/>
  <c r="AK633" i="179"/>
  <c r="AJ633" i="179"/>
  <c r="AI633" i="179"/>
  <c r="AH633" i="179"/>
  <c r="AR635" i="179"/>
  <c r="AR636" i="179" s="1"/>
  <c r="AR637" i="179" s="1"/>
  <c r="AR632" i="179"/>
  <c r="AR633" i="179" s="1"/>
  <c r="AR634" i="179" s="1"/>
  <c r="AQ630" i="179"/>
  <c r="AK636" i="179"/>
  <c r="AJ636" i="179"/>
  <c r="AI636" i="179"/>
  <c r="AH636" i="179"/>
  <c r="AR629" i="179"/>
  <c r="AR630" i="179" s="1"/>
  <c r="AR631" i="179" s="1"/>
  <c r="O621" i="179"/>
  <c r="O585" i="179"/>
  <c r="J58" i="79"/>
  <c r="AZ100" i="267"/>
  <c r="AY100" i="267"/>
  <c r="AX100" i="267"/>
  <c r="AW100" i="267"/>
  <c r="AV100" i="267"/>
  <c r="AU100" i="267"/>
  <c r="AT100" i="267"/>
  <c r="AS100" i="267"/>
  <c r="AR100" i="267"/>
  <c r="AQ100" i="267"/>
  <c r="AP100" i="267"/>
  <c r="AO100" i="267"/>
  <c r="AN100" i="267"/>
  <c r="AM100" i="267"/>
  <c r="AL100" i="267"/>
  <c r="AK100" i="267"/>
  <c r="AJ100" i="267"/>
  <c r="AI100" i="267"/>
  <c r="AH100" i="267"/>
  <c r="AG100" i="267"/>
  <c r="AF100" i="267"/>
  <c r="AE100" i="267"/>
  <c r="AD100" i="267"/>
  <c r="AC100" i="267"/>
  <c r="AB100" i="267"/>
  <c r="AA100" i="267"/>
  <c r="Z100" i="267"/>
  <c r="Y100" i="267"/>
  <c r="X100" i="267"/>
  <c r="W100" i="267"/>
  <c r="V100" i="267"/>
  <c r="U100" i="267"/>
  <c r="T100" i="267"/>
  <c r="S100" i="267"/>
  <c r="R100" i="267"/>
  <c r="Q100" i="267"/>
  <c r="P100" i="267"/>
  <c r="O100" i="267"/>
  <c r="N100" i="267"/>
  <c r="M100" i="267"/>
  <c r="L100" i="267"/>
  <c r="K100" i="267"/>
  <c r="J100" i="267"/>
  <c r="I100" i="267"/>
  <c r="H100" i="267"/>
  <c r="G100" i="267"/>
  <c r="F100" i="267"/>
  <c r="E100" i="267"/>
  <c r="D100" i="267"/>
  <c r="C100" i="267"/>
  <c r="B100" i="267"/>
  <c r="A100" i="267"/>
  <c r="AZ99" i="267"/>
  <c r="AY99" i="267"/>
  <c r="AX99" i="267"/>
  <c r="AW99" i="267"/>
  <c r="AV99" i="267"/>
  <c r="AU99" i="267"/>
  <c r="AT99" i="267"/>
  <c r="AS99" i="267"/>
  <c r="AR99" i="267"/>
  <c r="AQ99" i="267"/>
  <c r="AP99" i="267"/>
  <c r="AO99" i="267"/>
  <c r="AN99" i="267"/>
  <c r="AM99" i="267"/>
  <c r="AL99" i="267"/>
  <c r="AK99" i="267"/>
  <c r="AJ99" i="267"/>
  <c r="AI99" i="267"/>
  <c r="AH99" i="267"/>
  <c r="AG99" i="267"/>
  <c r="AF99" i="267"/>
  <c r="AE99" i="267"/>
  <c r="AD99" i="267"/>
  <c r="AC99" i="267"/>
  <c r="AB99" i="267"/>
  <c r="AA99" i="267"/>
  <c r="Z99" i="267"/>
  <c r="Y99" i="267"/>
  <c r="X99" i="267"/>
  <c r="W99" i="267"/>
  <c r="V99" i="267"/>
  <c r="U99" i="267"/>
  <c r="T99" i="267"/>
  <c r="S99" i="267"/>
  <c r="R99" i="267"/>
  <c r="Q99" i="267"/>
  <c r="P99" i="267"/>
  <c r="O99" i="267"/>
  <c r="N99" i="267"/>
  <c r="M99" i="267"/>
  <c r="L99" i="267"/>
  <c r="K99" i="267"/>
  <c r="J99" i="267"/>
  <c r="I99" i="267"/>
  <c r="H99" i="267"/>
  <c r="G99" i="267"/>
  <c r="F99" i="267"/>
  <c r="E99" i="267"/>
  <c r="D99" i="267"/>
  <c r="C99" i="267"/>
  <c r="B99" i="267"/>
  <c r="A99" i="267"/>
  <c r="AZ98" i="267"/>
  <c r="AY98" i="267"/>
  <c r="AX98" i="267"/>
  <c r="AW98" i="267"/>
  <c r="AV98" i="267"/>
  <c r="AU98" i="267"/>
  <c r="AT98" i="267"/>
  <c r="AS98" i="267"/>
  <c r="AR98" i="267"/>
  <c r="AQ98" i="267"/>
  <c r="AP98" i="267"/>
  <c r="AO98" i="267"/>
  <c r="AN98" i="267"/>
  <c r="AM98" i="267"/>
  <c r="AL98" i="267"/>
  <c r="AK98" i="267"/>
  <c r="AJ98" i="267"/>
  <c r="AI98" i="267"/>
  <c r="AH98" i="267"/>
  <c r="AG98" i="267"/>
  <c r="AF98" i="267"/>
  <c r="AE98" i="267"/>
  <c r="AD98" i="267"/>
  <c r="AC98" i="267"/>
  <c r="AB98" i="267"/>
  <c r="AA98" i="267"/>
  <c r="Z98" i="267"/>
  <c r="Y98" i="267"/>
  <c r="X98" i="267"/>
  <c r="W98" i="267"/>
  <c r="V98" i="267"/>
  <c r="U98" i="267"/>
  <c r="T98" i="267"/>
  <c r="S98" i="267"/>
  <c r="R98" i="267"/>
  <c r="Q98" i="267"/>
  <c r="P98" i="267"/>
  <c r="O98" i="267"/>
  <c r="N98" i="267"/>
  <c r="M98" i="267"/>
  <c r="L98" i="267"/>
  <c r="K98" i="267"/>
  <c r="J98" i="267"/>
  <c r="I98" i="267"/>
  <c r="H98" i="267"/>
  <c r="G98" i="267"/>
  <c r="F98" i="267"/>
  <c r="E98" i="267"/>
  <c r="D98" i="267"/>
  <c r="C98" i="267"/>
  <c r="B98" i="267"/>
  <c r="A98" i="267"/>
  <c r="AZ97" i="267"/>
  <c r="AY97" i="267"/>
  <c r="AX97" i="267"/>
  <c r="AW97" i="267"/>
  <c r="AV97" i="267"/>
  <c r="AU97" i="267"/>
  <c r="AT97" i="267"/>
  <c r="AS97" i="267"/>
  <c r="AR97" i="267"/>
  <c r="AQ97" i="267"/>
  <c r="AP97" i="267"/>
  <c r="AO97" i="267"/>
  <c r="AN97" i="267"/>
  <c r="AM97" i="267"/>
  <c r="AL97" i="267"/>
  <c r="AK97" i="267"/>
  <c r="AJ97" i="267"/>
  <c r="AI97" i="267"/>
  <c r="AH97" i="267"/>
  <c r="AG97" i="267"/>
  <c r="AF97" i="267"/>
  <c r="AE97" i="267"/>
  <c r="AD97" i="267"/>
  <c r="AC97" i="267"/>
  <c r="AB97" i="267"/>
  <c r="AA97" i="267"/>
  <c r="Z97" i="267"/>
  <c r="Y97" i="267"/>
  <c r="X97" i="267"/>
  <c r="W97" i="267"/>
  <c r="V97" i="267"/>
  <c r="U97" i="267"/>
  <c r="T97" i="267"/>
  <c r="S97" i="267"/>
  <c r="R97" i="267"/>
  <c r="Q97" i="267"/>
  <c r="P97" i="267"/>
  <c r="O97" i="267"/>
  <c r="N97" i="267"/>
  <c r="M97" i="267"/>
  <c r="L97" i="267"/>
  <c r="K97" i="267"/>
  <c r="J97" i="267"/>
  <c r="I97" i="267"/>
  <c r="H97" i="267"/>
  <c r="G97" i="267"/>
  <c r="F97" i="267"/>
  <c r="E97" i="267"/>
  <c r="D97" i="267"/>
  <c r="C97" i="267"/>
  <c r="B97" i="267"/>
  <c r="A97" i="267"/>
  <c r="AZ96" i="267"/>
  <c r="AY96" i="267"/>
  <c r="AX96" i="267"/>
  <c r="AW96" i="267"/>
  <c r="AV96" i="267"/>
  <c r="AU96" i="267"/>
  <c r="AT96" i="267"/>
  <c r="AS96" i="267"/>
  <c r="AR96" i="267"/>
  <c r="AQ96" i="267"/>
  <c r="AP96" i="267"/>
  <c r="AO96" i="267"/>
  <c r="AN96" i="267"/>
  <c r="AM96" i="267"/>
  <c r="AL96" i="267"/>
  <c r="AK96" i="267"/>
  <c r="AJ96" i="267"/>
  <c r="AI96" i="267"/>
  <c r="AH96" i="267"/>
  <c r="AG96" i="267"/>
  <c r="AF96" i="267"/>
  <c r="AE96" i="267"/>
  <c r="AD96" i="267"/>
  <c r="AC96" i="267"/>
  <c r="AB96" i="267"/>
  <c r="AA96" i="267"/>
  <c r="Z96" i="267"/>
  <c r="Y96" i="267"/>
  <c r="X96" i="267"/>
  <c r="W96" i="267"/>
  <c r="V96" i="267"/>
  <c r="U96" i="267"/>
  <c r="T96" i="267"/>
  <c r="S96" i="267"/>
  <c r="R96" i="267"/>
  <c r="Q96" i="267"/>
  <c r="P96" i="267"/>
  <c r="O96" i="267"/>
  <c r="N96" i="267"/>
  <c r="M96" i="267"/>
  <c r="L96" i="267"/>
  <c r="K96" i="267"/>
  <c r="J96" i="267"/>
  <c r="I96" i="267"/>
  <c r="H96" i="267"/>
  <c r="G96" i="267"/>
  <c r="F96" i="267"/>
  <c r="E96" i="267"/>
  <c r="D96" i="267"/>
  <c r="C96" i="267"/>
  <c r="B96" i="267"/>
  <c r="A96" i="267"/>
  <c r="AZ95" i="267"/>
  <c r="AY95" i="267"/>
  <c r="AX95" i="267"/>
  <c r="AW95" i="267"/>
  <c r="AV95" i="267"/>
  <c r="AU95" i="267"/>
  <c r="AT95" i="267"/>
  <c r="AS95" i="267"/>
  <c r="AR95" i="267"/>
  <c r="AQ95" i="267"/>
  <c r="AP95" i="267"/>
  <c r="AO95" i="267"/>
  <c r="AN95" i="267"/>
  <c r="AM95" i="267"/>
  <c r="AL95" i="267"/>
  <c r="AK95" i="267"/>
  <c r="AJ95" i="267"/>
  <c r="AI95" i="267"/>
  <c r="AH95" i="267"/>
  <c r="AG95" i="267"/>
  <c r="AF95" i="267"/>
  <c r="AE95" i="267"/>
  <c r="AD95" i="267"/>
  <c r="AC95" i="267"/>
  <c r="AB95" i="267"/>
  <c r="AA95" i="267"/>
  <c r="Z95" i="267"/>
  <c r="Y95" i="267"/>
  <c r="X95" i="267"/>
  <c r="W95" i="267"/>
  <c r="V95" i="267"/>
  <c r="U95" i="267"/>
  <c r="T95" i="267"/>
  <c r="S95" i="267"/>
  <c r="R95" i="267"/>
  <c r="Q95" i="267"/>
  <c r="P95" i="267"/>
  <c r="O95" i="267"/>
  <c r="N95" i="267"/>
  <c r="M95" i="267"/>
  <c r="L95" i="267"/>
  <c r="K95" i="267"/>
  <c r="J95" i="267"/>
  <c r="I95" i="267"/>
  <c r="H95" i="267"/>
  <c r="G95" i="267"/>
  <c r="F95" i="267"/>
  <c r="E95" i="267"/>
  <c r="D95" i="267"/>
  <c r="C95" i="267"/>
  <c r="B95" i="267"/>
  <c r="A95" i="267"/>
  <c r="AZ94" i="267"/>
  <c r="AY94" i="267"/>
  <c r="AX94" i="267"/>
  <c r="AW94" i="267"/>
  <c r="AV94" i="267"/>
  <c r="AU94" i="267"/>
  <c r="AT94" i="267"/>
  <c r="AS94" i="267"/>
  <c r="AR94" i="267"/>
  <c r="AQ94" i="267"/>
  <c r="AP94" i="267"/>
  <c r="AO94" i="267"/>
  <c r="AN94" i="267"/>
  <c r="AM94" i="267"/>
  <c r="AL94" i="267"/>
  <c r="AK94" i="267"/>
  <c r="AJ94" i="267"/>
  <c r="AI94" i="267"/>
  <c r="AH94" i="267"/>
  <c r="AG94" i="267"/>
  <c r="AF94" i="267"/>
  <c r="AE94" i="267"/>
  <c r="AD94" i="267"/>
  <c r="AC94" i="267"/>
  <c r="AB94" i="267"/>
  <c r="AA94" i="267"/>
  <c r="Z94" i="267"/>
  <c r="Y94" i="267"/>
  <c r="X94" i="267"/>
  <c r="W94" i="267"/>
  <c r="V94" i="267"/>
  <c r="U94" i="267"/>
  <c r="T94" i="267"/>
  <c r="S94" i="267"/>
  <c r="R94" i="267"/>
  <c r="Q94" i="267"/>
  <c r="P94" i="267"/>
  <c r="O94" i="267"/>
  <c r="N94" i="267"/>
  <c r="M94" i="267"/>
  <c r="L94" i="267"/>
  <c r="K94" i="267"/>
  <c r="J94" i="267"/>
  <c r="I94" i="267"/>
  <c r="H94" i="267"/>
  <c r="G94" i="267"/>
  <c r="F94" i="267"/>
  <c r="E94" i="267"/>
  <c r="D94" i="267"/>
  <c r="C94" i="267"/>
  <c r="B94" i="267"/>
  <c r="A94" i="267"/>
  <c r="AZ93" i="267"/>
  <c r="AY93" i="267"/>
  <c r="AX93" i="267"/>
  <c r="AW93" i="267"/>
  <c r="AV93" i="267"/>
  <c r="AU93" i="267"/>
  <c r="AT93" i="267"/>
  <c r="AS93" i="267"/>
  <c r="AR93" i="267"/>
  <c r="AQ93" i="267"/>
  <c r="AP93" i="267"/>
  <c r="AO93" i="267"/>
  <c r="AN93" i="267"/>
  <c r="AM93" i="267"/>
  <c r="AL93" i="267"/>
  <c r="AK93" i="267"/>
  <c r="AJ93" i="267"/>
  <c r="AI93" i="267"/>
  <c r="AH93" i="267"/>
  <c r="AG93" i="267"/>
  <c r="AF93" i="267"/>
  <c r="AE93" i="267"/>
  <c r="AD93" i="267"/>
  <c r="AC93" i="267"/>
  <c r="AB93" i="267"/>
  <c r="AA93" i="267"/>
  <c r="Z93" i="267"/>
  <c r="Y93" i="267"/>
  <c r="X93" i="267"/>
  <c r="W93" i="267"/>
  <c r="V93" i="267"/>
  <c r="U93" i="267"/>
  <c r="T93" i="267"/>
  <c r="S93" i="267"/>
  <c r="R93" i="267"/>
  <c r="Q93" i="267"/>
  <c r="P93" i="267"/>
  <c r="O93" i="267"/>
  <c r="N93" i="267"/>
  <c r="M93" i="267"/>
  <c r="L93" i="267"/>
  <c r="K93" i="267"/>
  <c r="J93" i="267"/>
  <c r="I93" i="267"/>
  <c r="H93" i="267"/>
  <c r="G93" i="267"/>
  <c r="F93" i="267"/>
  <c r="E93" i="267"/>
  <c r="D93" i="267"/>
  <c r="C93" i="267"/>
  <c r="B93" i="267"/>
  <c r="A93" i="267"/>
  <c r="AZ92" i="267"/>
  <c r="AY92" i="267"/>
  <c r="AX92" i="267"/>
  <c r="AW92" i="267"/>
  <c r="AV92" i="267"/>
  <c r="AU92" i="267"/>
  <c r="AT92" i="267"/>
  <c r="AS92" i="267"/>
  <c r="AR92" i="267"/>
  <c r="AQ92" i="267"/>
  <c r="AP92" i="267"/>
  <c r="AO92" i="267"/>
  <c r="AN92" i="267"/>
  <c r="AM92" i="267"/>
  <c r="AL92" i="267"/>
  <c r="AK92" i="267"/>
  <c r="AJ92" i="267"/>
  <c r="AI92" i="267"/>
  <c r="AH92" i="267"/>
  <c r="AG92" i="267"/>
  <c r="AF92" i="267"/>
  <c r="AE92" i="267"/>
  <c r="AD92" i="267"/>
  <c r="AC92" i="267"/>
  <c r="AB92" i="267"/>
  <c r="AA92" i="267"/>
  <c r="Z92" i="267"/>
  <c r="Y92" i="267"/>
  <c r="X92" i="267"/>
  <c r="W92" i="267"/>
  <c r="V92" i="267"/>
  <c r="U92" i="267"/>
  <c r="T92" i="267"/>
  <c r="S92" i="267"/>
  <c r="R92" i="267"/>
  <c r="Q92" i="267"/>
  <c r="P92" i="267"/>
  <c r="O92" i="267"/>
  <c r="N92" i="267"/>
  <c r="M92" i="267"/>
  <c r="L92" i="267"/>
  <c r="K92" i="267"/>
  <c r="J92" i="267"/>
  <c r="I92" i="267"/>
  <c r="H92" i="267"/>
  <c r="G92" i="267"/>
  <c r="F92" i="267"/>
  <c r="E92" i="267"/>
  <c r="D92" i="267"/>
  <c r="C92" i="267"/>
  <c r="B92" i="267"/>
  <c r="A92" i="267"/>
  <c r="AZ91" i="267"/>
  <c r="AY91" i="267"/>
  <c r="AX91" i="267"/>
  <c r="AW91" i="267"/>
  <c r="AV91" i="267"/>
  <c r="AU91" i="267"/>
  <c r="AT91" i="267"/>
  <c r="AS91" i="267"/>
  <c r="AR91" i="267"/>
  <c r="AQ91" i="267"/>
  <c r="AP91" i="267"/>
  <c r="AO91" i="267"/>
  <c r="AN91" i="267"/>
  <c r="AM91" i="267"/>
  <c r="AL91" i="267"/>
  <c r="AK91" i="267"/>
  <c r="AJ91" i="267"/>
  <c r="AI91" i="267"/>
  <c r="AH91" i="267"/>
  <c r="AG91" i="267"/>
  <c r="AF91" i="267"/>
  <c r="AE91" i="267"/>
  <c r="AD91" i="267"/>
  <c r="AC91" i="267"/>
  <c r="AB91" i="267"/>
  <c r="AA91" i="267"/>
  <c r="Z91" i="267"/>
  <c r="Y91" i="267"/>
  <c r="X91" i="267"/>
  <c r="W91" i="267"/>
  <c r="V91" i="267"/>
  <c r="U91" i="267"/>
  <c r="T91" i="267"/>
  <c r="S91" i="267"/>
  <c r="R91" i="267"/>
  <c r="Q91" i="267"/>
  <c r="P91" i="267"/>
  <c r="O91" i="267"/>
  <c r="N91" i="267"/>
  <c r="M91" i="267"/>
  <c r="L91" i="267"/>
  <c r="K91" i="267"/>
  <c r="J91" i="267"/>
  <c r="I91" i="267"/>
  <c r="H91" i="267"/>
  <c r="G91" i="267"/>
  <c r="F91" i="267"/>
  <c r="E91" i="267"/>
  <c r="D91" i="267"/>
  <c r="C91" i="267"/>
  <c r="B91" i="267"/>
  <c r="A91" i="267"/>
  <c r="AZ90" i="267"/>
  <c r="AY90" i="267"/>
  <c r="AX90" i="267"/>
  <c r="AW90" i="267"/>
  <c r="AV90" i="267"/>
  <c r="AU90" i="267"/>
  <c r="AT90" i="267"/>
  <c r="AS90" i="267"/>
  <c r="AR90" i="267"/>
  <c r="AQ90" i="267"/>
  <c r="AP90" i="267"/>
  <c r="AO90" i="267"/>
  <c r="AN90" i="267"/>
  <c r="AM90" i="267"/>
  <c r="AL90" i="267"/>
  <c r="AK90" i="267"/>
  <c r="AJ90" i="267"/>
  <c r="AI90" i="267"/>
  <c r="AH90" i="267"/>
  <c r="AG90" i="267"/>
  <c r="AF90" i="267"/>
  <c r="AE90" i="267"/>
  <c r="AD90" i="267"/>
  <c r="AC90" i="267"/>
  <c r="AB90" i="267"/>
  <c r="AA90" i="267"/>
  <c r="Z90" i="267"/>
  <c r="Y90" i="267"/>
  <c r="X90" i="267"/>
  <c r="W90" i="267"/>
  <c r="V90" i="267"/>
  <c r="U90" i="267"/>
  <c r="T90" i="267"/>
  <c r="S90" i="267"/>
  <c r="R90" i="267"/>
  <c r="Q90" i="267"/>
  <c r="P90" i="267"/>
  <c r="O90" i="267"/>
  <c r="N90" i="267"/>
  <c r="M90" i="267"/>
  <c r="L90" i="267"/>
  <c r="K90" i="267"/>
  <c r="J90" i="267"/>
  <c r="I90" i="267"/>
  <c r="H90" i="267"/>
  <c r="G90" i="267"/>
  <c r="F90" i="267"/>
  <c r="E90" i="267"/>
  <c r="D90" i="267"/>
  <c r="C90" i="267"/>
  <c r="B90" i="267"/>
  <c r="A90" i="267"/>
  <c r="AZ89" i="267"/>
  <c r="AY89" i="267"/>
  <c r="AX89" i="267"/>
  <c r="AW89" i="267"/>
  <c r="AV89" i="267"/>
  <c r="AU89" i="267"/>
  <c r="AT89" i="267"/>
  <c r="AS89" i="267"/>
  <c r="AR89" i="267"/>
  <c r="AQ89" i="267"/>
  <c r="AP89" i="267"/>
  <c r="AO89" i="267"/>
  <c r="AN89" i="267"/>
  <c r="AM89" i="267"/>
  <c r="AL89" i="267"/>
  <c r="AK89" i="267"/>
  <c r="AJ89" i="267"/>
  <c r="AI89" i="267"/>
  <c r="AH89" i="267"/>
  <c r="AG89" i="267"/>
  <c r="AF89" i="267"/>
  <c r="AE89" i="267"/>
  <c r="AD89" i="267"/>
  <c r="AC89" i="267"/>
  <c r="AB89" i="267"/>
  <c r="AA89" i="267"/>
  <c r="Z89" i="267"/>
  <c r="Y89" i="267"/>
  <c r="X89" i="267"/>
  <c r="W89" i="267"/>
  <c r="V89" i="267"/>
  <c r="U89" i="267"/>
  <c r="T89" i="267"/>
  <c r="S89" i="267"/>
  <c r="R89" i="267"/>
  <c r="Q89" i="267"/>
  <c r="P89" i="267"/>
  <c r="O89" i="267"/>
  <c r="N89" i="267"/>
  <c r="M89" i="267"/>
  <c r="L89" i="267"/>
  <c r="K89" i="267"/>
  <c r="J89" i="267"/>
  <c r="I89" i="267"/>
  <c r="H89" i="267"/>
  <c r="G89" i="267"/>
  <c r="F89" i="267"/>
  <c r="E89" i="267"/>
  <c r="D89" i="267"/>
  <c r="C89" i="267"/>
  <c r="B89" i="267"/>
  <c r="A89" i="267"/>
  <c r="AZ88" i="267"/>
  <c r="AY88" i="267"/>
  <c r="AX88" i="267"/>
  <c r="AW88" i="267"/>
  <c r="AV88" i="267"/>
  <c r="AU88" i="267"/>
  <c r="AT88" i="267"/>
  <c r="AS88" i="267"/>
  <c r="AR88" i="267"/>
  <c r="AQ88" i="267"/>
  <c r="AP88" i="267"/>
  <c r="AO88" i="267"/>
  <c r="AN88" i="267"/>
  <c r="AM88" i="267"/>
  <c r="AL88" i="267"/>
  <c r="AK88" i="267"/>
  <c r="AJ88" i="267"/>
  <c r="AI88" i="267"/>
  <c r="AH88" i="267"/>
  <c r="AG88" i="267"/>
  <c r="AF88" i="267"/>
  <c r="AE88" i="267"/>
  <c r="AD88" i="267"/>
  <c r="AC88" i="267"/>
  <c r="AB88" i="267"/>
  <c r="AA88" i="267"/>
  <c r="Z88" i="267"/>
  <c r="Y88" i="267"/>
  <c r="X88" i="267"/>
  <c r="W88" i="267"/>
  <c r="V88" i="267"/>
  <c r="U88" i="267"/>
  <c r="T88" i="267"/>
  <c r="S88" i="267"/>
  <c r="R88" i="267"/>
  <c r="Q88" i="267"/>
  <c r="P88" i="267"/>
  <c r="O88" i="267"/>
  <c r="N88" i="267"/>
  <c r="M88" i="267"/>
  <c r="L88" i="267"/>
  <c r="K88" i="267"/>
  <c r="J88" i="267"/>
  <c r="I88" i="267"/>
  <c r="H88" i="267"/>
  <c r="G88" i="267"/>
  <c r="F88" i="267"/>
  <c r="E88" i="267"/>
  <c r="D88" i="267"/>
  <c r="C88" i="267"/>
  <c r="B88" i="267"/>
  <c r="A88" i="267"/>
  <c r="AZ87" i="267"/>
  <c r="AY87" i="267"/>
  <c r="AX87" i="267"/>
  <c r="AW87" i="267"/>
  <c r="AV87" i="267"/>
  <c r="AU87" i="267"/>
  <c r="AT87" i="267"/>
  <c r="AS87" i="267"/>
  <c r="AR87" i="267"/>
  <c r="AQ87" i="267"/>
  <c r="AP87" i="267"/>
  <c r="AO87" i="267"/>
  <c r="AN87" i="267"/>
  <c r="AM87" i="267"/>
  <c r="AL87" i="267"/>
  <c r="AK87" i="267"/>
  <c r="AJ87" i="267"/>
  <c r="AI87" i="267"/>
  <c r="AH87" i="267"/>
  <c r="AG87" i="267"/>
  <c r="AF87" i="267"/>
  <c r="AE87" i="267"/>
  <c r="AD87" i="267"/>
  <c r="AC87" i="267"/>
  <c r="AB87" i="267"/>
  <c r="AA87" i="267"/>
  <c r="Z87" i="267"/>
  <c r="Y87" i="267"/>
  <c r="X87" i="267"/>
  <c r="W87" i="267"/>
  <c r="V87" i="267"/>
  <c r="U87" i="267"/>
  <c r="T87" i="267"/>
  <c r="S87" i="267"/>
  <c r="R87" i="267"/>
  <c r="Q87" i="267"/>
  <c r="P87" i="267"/>
  <c r="O87" i="267"/>
  <c r="N87" i="267"/>
  <c r="M87" i="267"/>
  <c r="L87" i="267"/>
  <c r="K87" i="267"/>
  <c r="J87" i="267"/>
  <c r="I87" i="267"/>
  <c r="H87" i="267"/>
  <c r="G87" i="267"/>
  <c r="F87" i="267"/>
  <c r="E87" i="267"/>
  <c r="D87" i="267"/>
  <c r="C87" i="267"/>
  <c r="B87" i="267"/>
  <c r="A87" i="267"/>
  <c r="AZ86" i="267"/>
  <c r="AY86" i="267"/>
  <c r="AX86" i="267"/>
  <c r="AW86" i="267"/>
  <c r="AV86" i="267"/>
  <c r="AU86" i="267"/>
  <c r="AT86" i="267"/>
  <c r="AS86" i="267"/>
  <c r="AR86" i="267"/>
  <c r="AQ86" i="267"/>
  <c r="AP86" i="267"/>
  <c r="AO86" i="267"/>
  <c r="AN86" i="267"/>
  <c r="AM86" i="267"/>
  <c r="AL86" i="267"/>
  <c r="AK86" i="267"/>
  <c r="AJ86" i="267"/>
  <c r="AI86" i="267"/>
  <c r="AH86" i="267"/>
  <c r="AG86" i="267"/>
  <c r="AF86" i="267"/>
  <c r="AE86" i="267"/>
  <c r="AD86" i="267"/>
  <c r="AC86" i="267"/>
  <c r="AB86" i="267"/>
  <c r="AA86" i="267"/>
  <c r="Z86" i="267"/>
  <c r="Y86" i="267"/>
  <c r="X86" i="267"/>
  <c r="W86" i="267"/>
  <c r="V86" i="267"/>
  <c r="U86" i="267"/>
  <c r="T86" i="267"/>
  <c r="S86" i="267"/>
  <c r="R86" i="267"/>
  <c r="Q86" i="267"/>
  <c r="P86" i="267"/>
  <c r="O86" i="267"/>
  <c r="N86" i="267"/>
  <c r="M86" i="267"/>
  <c r="L86" i="267"/>
  <c r="K86" i="267"/>
  <c r="J86" i="267"/>
  <c r="I86" i="267"/>
  <c r="H86" i="267"/>
  <c r="G86" i="267"/>
  <c r="F86" i="267"/>
  <c r="E86" i="267"/>
  <c r="D86" i="267"/>
  <c r="C86" i="267"/>
  <c r="B86" i="267"/>
  <c r="A86" i="267"/>
  <c r="AZ85" i="267"/>
  <c r="AY85" i="267"/>
  <c r="AX85" i="267"/>
  <c r="AW85" i="267"/>
  <c r="AV85" i="267"/>
  <c r="AU85" i="267"/>
  <c r="AT85" i="267"/>
  <c r="AS85" i="267"/>
  <c r="AR85" i="267"/>
  <c r="AQ85" i="267"/>
  <c r="AP85" i="267"/>
  <c r="AO85" i="267"/>
  <c r="AN85" i="267"/>
  <c r="AM85" i="267"/>
  <c r="AL85" i="267"/>
  <c r="AK85" i="267"/>
  <c r="AJ85" i="267"/>
  <c r="AI85" i="267"/>
  <c r="AH85" i="267"/>
  <c r="AG85" i="267"/>
  <c r="AF85" i="267"/>
  <c r="AE85" i="267"/>
  <c r="AD85" i="267"/>
  <c r="AC85" i="267"/>
  <c r="AB85" i="267"/>
  <c r="AA85" i="267"/>
  <c r="Z85" i="267"/>
  <c r="Y85" i="267"/>
  <c r="X85" i="267"/>
  <c r="W85" i="267"/>
  <c r="V85" i="267"/>
  <c r="U85" i="267"/>
  <c r="T85" i="267"/>
  <c r="S85" i="267"/>
  <c r="R85" i="267"/>
  <c r="Q85" i="267"/>
  <c r="P85" i="267"/>
  <c r="O85" i="267"/>
  <c r="N85" i="267"/>
  <c r="M85" i="267"/>
  <c r="L85" i="267"/>
  <c r="K85" i="267"/>
  <c r="J85" i="267"/>
  <c r="I85" i="267"/>
  <c r="H85" i="267"/>
  <c r="G85" i="267"/>
  <c r="F85" i="267"/>
  <c r="E85" i="267"/>
  <c r="D85" i="267"/>
  <c r="C85" i="267"/>
  <c r="B85" i="267"/>
  <c r="A85" i="267"/>
  <c r="AZ84" i="267"/>
  <c r="AY84" i="267"/>
  <c r="AX84" i="267"/>
  <c r="AW84" i="267"/>
  <c r="AV84" i="267"/>
  <c r="AU84" i="267"/>
  <c r="AT84" i="267"/>
  <c r="AS84" i="267"/>
  <c r="AR84" i="267"/>
  <c r="AQ84" i="267"/>
  <c r="AP84" i="267"/>
  <c r="AO84" i="267"/>
  <c r="AN84" i="267"/>
  <c r="AM84" i="267"/>
  <c r="AL84" i="267"/>
  <c r="AK84" i="267"/>
  <c r="AJ84" i="267"/>
  <c r="AI84" i="267"/>
  <c r="AH84" i="267"/>
  <c r="AG84" i="267"/>
  <c r="AF84" i="267"/>
  <c r="AE84" i="267"/>
  <c r="AD84" i="267"/>
  <c r="AC84" i="267"/>
  <c r="AB84" i="267"/>
  <c r="AA84" i="267"/>
  <c r="Z84" i="267"/>
  <c r="Y84" i="267"/>
  <c r="X84" i="267"/>
  <c r="W84" i="267"/>
  <c r="V84" i="267"/>
  <c r="U84" i="267"/>
  <c r="T84" i="267"/>
  <c r="S84" i="267"/>
  <c r="R84" i="267"/>
  <c r="Q84" i="267"/>
  <c r="P84" i="267"/>
  <c r="O84" i="267"/>
  <c r="N84" i="267"/>
  <c r="M84" i="267"/>
  <c r="L84" i="267"/>
  <c r="K84" i="267"/>
  <c r="J84" i="267"/>
  <c r="I84" i="267"/>
  <c r="H84" i="267"/>
  <c r="G84" i="267"/>
  <c r="F84" i="267"/>
  <c r="E84" i="267"/>
  <c r="D84" i="267"/>
  <c r="C84" i="267"/>
  <c r="B84" i="267"/>
  <c r="A84" i="267"/>
  <c r="AZ83" i="267"/>
  <c r="AY83" i="267"/>
  <c r="AX83" i="267"/>
  <c r="AW83" i="267"/>
  <c r="AV83" i="267"/>
  <c r="AU83" i="267"/>
  <c r="AT83" i="267"/>
  <c r="AS83" i="267"/>
  <c r="AR83" i="267"/>
  <c r="AQ83" i="267"/>
  <c r="AP83" i="267"/>
  <c r="AO83" i="267"/>
  <c r="AN83" i="267"/>
  <c r="AM83" i="267"/>
  <c r="AL83" i="267"/>
  <c r="AK83" i="267"/>
  <c r="AJ83" i="267"/>
  <c r="AI83" i="267"/>
  <c r="AH83" i="267"/>
  <c r="AG83" i="267"/>
  <c r="AF83" i="267"/>
  <c r="AE83" i="267"/>
  <c r="AD83" i="267"/>
  <c r="AC83" i="267"/>
  <c r="AB83" i="267"/>
  <c r="AA83" i="267"/>
  <c r="Z83" i="267"/>
  <c r="Y83" i="267"/>
  <c r="X83" i="267"/>
  <c r="W83" i="267"/>
  <c r="V83" i="267"/>
  <c r="U83" i="267"/>
  <c r="T83" i="267"/>
  <c r="S83" i="267"/>
  <c r="R83" i="267"/>
  <c r="Q83" i="267"/>
  <c r="P83" i="267"/>
  <c r="O83" i="267"/>
  <c r="N83" i="267"/>
  <c r="M83" i="267"/>
  <c r="L83" i="267"/>
  <c r="K83" i="267"/>
  <c r="J83" i="267"/>
  <c r="I83" i="267"/>
  <c r="H83" i="267"/>
  <c r="G83" i="267"/>
  <c r="F83" i="267"/>
  <c r="E83" i="267"/>
  <c r="D83" i="267"/>
  <c r="C83" i="267"/>
  <c r="B83" i="267"/>
  <c r="A83" i="267"/>
  <c r="AZ82" i="267"/>
  <c r="AY82" i="267"/>
  <c r="AX82" i="267"/>
  <c r="AW82" i="267"/>
  <c r="AV82" i="267"/>
  <c r="AU82" i="267"/>
  <c r="AT82" i="267"/>
  <c r="AS82" i="267"/>
  <c r="AR82" i="267"/>
  <c r="AQ82" i="267"/>
  <c r="AP82" i="267"/>
  <c r="AO82" i="267"/>
  <c r="AN82" i="267"/>
  <c r="AM82" i="267"/>
  <c r="AL82" i="267"/>
  <c r="AK82" i="267"/>
  <c r="AJ82" i="267"/>
  <c r="AI82" i="267"/>
  <c r="AH82" i="267"/>
  <c r="AG82" i="267"/>
  <c r="AF82" i="267"/>
  <c r="AE82" i="267"/>
  <c r="AD82" i="267"/>
  <c r="AC82" i="267"/>
  <c r="AB82" i="267"/>
  <c r="AA82" i="267"/>
  <c r="Z82" i="267"/>
  <c r="Y82" i="267"/>
  <c r="X82" i="267"/>
  <c r="W82" i="267"/>
  <c r="V82" i="267"/>
  <c r="U82" i="267"/>
  <c r="T82" i="267"/>
  <c r="S82" i="267"/>
  <c r="R82" i="267"/>
  <c r="Q82" i="267"/>
  <c r="P82" i="267"/>
  <c r="O82" i="267"/>
  <c r="N82" i="267"/>
  <c r="M82" i="267"/>
  <c r="L82" i="267"/>
  <c r="K82" i="267"/>
  <c r="J82" i="267"/>
  <c r="I82" i="267"/>
  <c r="H82" i="267"/>
  <c r="G82" i="267"/>
  <c r="F82" i="267"/>
  <c r="E82" i="267"/>
  <c r="D82" i="267"/>
  <c r="C82" i="267"/>
  <c r="B82" i="267"/>
  <c r="A82" i="267"/>
  <c r="AZ81" i="267"/>
  <c r="AY81" i="267"/>
  <c r="AX81" i="267"/>
  <c r="AW81" i="267"/>
  <c r="AV81" i="267"/>
  <c r="AU81" i="267"/>
  <c r="AT81" i="267"/>
  <c r="AS81" i="267"/>
  <c r="AR81" i="267"/>
  <c r="AQ81" i="267"/>
  <c r="AP81" i="267"/>
  <c r="AO81" i="267"/>
  <c r="AN81" i="267"/>
  <c r="AM81" i="267"/>
  <c r="AL81" i="267"/>
  <c r="AK81" i="267"/>
  <c r="AJ81" i="267"/>
  <c r="AI81" i="267"/>
  <c r="AH81" i="267"/>
  <c r="AG81" i="267"/>
  <c r="AF81" i="267"/>
  <c r="AE81" i="267"/>
  <c r="AD81" i="267"/>
  <c r="AC81" i="267"/>
  <c r="AB81" i="267"/>
  <c r="AA81" i="267"/>
  <c r="Z81" i="267"/>
  <c r="Y81" i="267"/>
  <c r="X81" i="267"/>
  <c r="W81" i="267"/>
  <c r="V81" i="267"/>
  <c r="U81" i="267"/>
  <c r="T81" i="267"/>
  <c r="S81" i="267"/>
  <c r="R81" i="267"/>
  <c r="Q81" i="267"/>
  <c r="P81" i="267"/>
  <c r="O81" i="267"/>
  <c r="N81" i="267"/>
  <c r="M81" i="267"/>
  <c r="L81" i="267"/>
  <c r="K81" i="267"/>
  <c r="J81" i="267"/>
  <c r="I81" i="267"/>
  <c r="H81" i="267"/>
  <c r="G81" i="267"/>
  <c r="F81" i="267"/>
  <c r="E81" i="267"/>
  <c r="D81" i="267"/>
  <c r="C81" i="267"/>
  <c r="B81" i="267"/>
  <c r="A81" i="267"/>
  <c r="AZ80" i="267"/>
  <c r="AY80" i="267"/>
  <c r="AX80" i="267"/>
  <c r="AW80" i="267"/>
  <c r="AV80" i="267"/>
  <c r="AU80" i="267"/>
  <c r="AT80" i="267"/>
  <c r="AS80" i="267"/>
  <c r="AR80" i="267"/>
  <c r="AQ80" i="267"/>
  <c r="AP80" i="267"/>
  <c r="AO80" i="267"/>
  <c r="AN80" i="267"/>
  <c r="AM80" i="267"/>
  <c r="AL80" i="267"/>
  <c r="AK80" i="267"/>
  <c r="AJ80" i="267"/>
  <c r="AI80" i="267"/>
  <c r="AH80" i="267"/>
  <c r="AG80" i="267"/>
  <c r="AF80" i="267"/>
  <c r="AE80" i="267"/>
  <c r="AD80" i="267"/>
  <c r="AC80" i="267"/>
  <c r="AB80" i="267"/>
  <c r="AA80" i="267"/>
  <c r="Z80" i="267"/>
  <c r="Y80" i="267"/>
  <c r="X80" i="267"/>
  <c r="W80" i="267"/>
  <c r="V80" i="267"/>
  <c r="U80" i="267"/>
  <c r="T80" i="267"/>
  <c r="S80" i="267"/>
  <c r="R80" i="267"/>
  <c r="Q80" i="267"/>
  <c r="P80" i="267"/>
  <c r="O80" i="267"/>
  <c r="N80" i="267"/>
  <c r="M80" i="267"/>
  <c r="L80" i="267"/>
  <c r="K80" i="267"/>
  <c r="J80" i="267"/>
  <c r="I80" i="267"/>
  <c r="H80" i="267"/>
  <c r="G80" i="267"/>
  <c r="F80" i="267"/>
  <c r="E80" i="267"/>
  <c r="D80" i="267"/>
  <c r="C80" i="267"/>
  <c r="B80" i="267"/>
  <c r="A80" i="267"/>
  <c r="AZ79" i="267"/>
  <c r="AY79" i="267"/>
  <c r="AX79" i="267"/>
  <c r="AW79" i="267"/>
  <c r="AV79" i="267"/>
  <c r="AU79" i="267"/>
  <c r="AT79" i="267"/>
  <c r="AS79" i="267"/>
  <c r="AR79" i="267"/>
  <c r="AQ79" i="267"/>
  <c r="AP79" i="267"/>
  <c r="AO79" i="267"/>
  <c r="AN79" i="267"/>
  <c r="AM79" i="267"/>
  <c r="AL79" i="267"/>
  <c r="AK79" i="267"/>
  <c r="AJ79" i="267"/>
  <c r="AI79" i="267"/>
  <c r="AH79" i="267"/>
  <c r="AG79" i="267"/>
  <c r="AF79" i="267"/>
  <c r="AE79" i="267"/>
  <c r="AD79" i="267"/>
  <c r="AC79" i="267"/>
  <c r="AB79" i="267"/>
  <c r="AA79" i="267"/>
  <c r="Z79" i="267"/>
  <c r="Y79" i="267"/>
  <c r="X79" i="267"/>
  <c r="W79" i="267"/>
  <c r="V79" i="267"/>
  <c r="U79" i="267"/>
  <c r="T79" i="267"/>
  <c r="S79" i="267"/>
  <c r="R79" i="267"/>
  <c r="Q79" i="267"/>
  <c r="P79" i="267"/>
  <c r="O79" i="267"/>
  <c r="N79" i="267"/>
  <c r="M79" i="267"/>
  <c r="L79" i="267"/>
  <c r="K79" i="267"/>
  <c r="J79" i="267"/>
  <c r="I79" i="267"/>
  <c r="H79" i="267"/>
  <c r="G79" i="267"/>
  <c r="F79" i="267"/>
  <c r="E79" i="267"/>
  <c r="D79" i="267"/>
  <c r="C79" i="267"/>
  <c r="B79" i="267"/>
  <c r="A79" i="267"/>
  <c r="AZ78" i="267"/>
  <c r="AY78" i="267"/>
  <c r="AX78" i="267"/>
  <c r="AW78" i="267"/>
  <c r="AV78" i="267"/>
  <c r="AU78" i="267"/>
  <c r="AT78" i="267"/>
  <c r="AS78" i="267"/>
  <c r="AR78" i="267"/>
  <c r="AQ78" i="267"/>
  <c r="AP78" i="267"/>
  <c r="AO78" i="267"/>
  <c r="AN78" i="267"/>
  <c r="AM78" i="267"/>
  <c r="AL78" i="267"/>
  <c r="AK78" i="267"/>
  <c r="AJ78" i="267"/>
  <c r="AI78" i="267"/>
  <c r="AH78" i="267"/>
  <c r="AG78" i="267"/>
  <c r="AF78" i="267"/>
  <c r="AE78" i="267"/>
  <c r="AD78" i="267"/>
  <c r="AC78" i="267"/>
  <c r="AB78" i="267"/>
  <c r="AA78" i="267"/>
  <c r="Z78" i="267"/>
  <c r="Y78" i="267"/>
  <c r="X78" i="267"/>
  <c r="W78" i="267"/>
  <c r="V78" i="267"/>
  <c r="U78" i="267"/>
  <c r="T78" i="267"/>
  <c r="S78" i="267"/>
  <c r="R78" i="267"/>
  <c r="Q78" i="267"/>
  <c r="P78" i="267"/>
  <c r="O78" i="267"/>
  <c r="N78" i="267"/>
  <c r="M78" i="267"/>
  <c r="L78" i="267"/>
  <c r="K78" i="267"/>
  <c r="J78" i="267"/>
  <c r="I78" i="267"/>
  <c r="H78" i="267"/>
  <c r="G78" i="267"/>
  <c r="F78" i="267"/>
  <c r="E78" i="267"/>
  <c r="D78" i="267"/>
  <c r="C78" i="267"/>
  <c r="B78" i="267"/>
  <c r="A78" i="267"/>
  <c r="AZ77" i="267"/>
  <c r="AY77" i="267"/>
  <c r="AX77" i="267"/>
  <c r="AW77" i="267"/>
  <c r="AV77" i="267"/>
  <c r="AU77" i="267"/>
  <c r="AT77" i="267"/>
  <c r="AS77" i="267"/>
  <c r="AR77" i="267"/>
  <c r="AQ77" i="267"/>
  <c r="AP77" i="267"/>
  <c r="AO77" i="267"/>
  <c r="AN77" i="267"/>
  <c r="AM77" i="267"/>
  <c r="AL77" i="267"/>
  <c r="AK77" i="267"/>
  <c r="AJ77" i="267"/>
  <c r="AI77" i="267"/>
  <c r="AH77" i="267"/>
  <c r="AG77" i="267"/>
  <c r="AF77" i="267"/>
  <c r="AE77" i="267"/>
  <c r="AD77" i="267"/>
  <c r="AC77" i="267"/>
  <c r="AB77" i="267"/>
  <c r="AA77" i="267"/>
  <c r="Z77" i="267"/>
  <c r="Y77" i="267"/>
  <c r="X77" i="267"/>
  <c r="W77" i="267"/>
  <c r="V77" i="267"/>
  <c r="U77" i="267"/>
  <c r="T77" i="267"/>
  <c r="S77" i="267"/>
  <c r="R77" i="267"/>
  <c r="Q77" i="267"/>
  <c r="P77" i="267"/>
  <c r="O77" i="267"/>
  <c r="N77" i="267"/>
  <c r="M77" i="267"/>
  <c r="L77" i="267"/>
  <c r="K77" i="267"/>
  <c r="J77" i="267"/>
  <c r="I77" i="267"/>
  <c r="H77" i="267"/>
  <c r="G77" i="267"/>
  <c r="F77" i="267"/>
  <c r="E77" i="267"/>
  <c r="D77" i="267"/>
  <c r="C77" i="267"/>
  <c r="B77" i="267"/>
  <c r="A77" i="267"/>
  <c r="AZ76" i="267"/>
  <c r="AY76" i="267"/>
  <c r="AX76" i="267"/>
  <c r="AW76" i="267"/>
  <c r="AV76" i="267"/>
  <c r="AU76" i="267"/>
  <c r="AT76" i="267"/>
  <c r="AS76" i="267"/>
  <c r="AR76" i="267"/>
  <c r="AQ76" i="267"/>
  <c r="AP76" i="267"/>
  <c r="AO76" i="267"/>
  <c r="AN76" i="267"/>
  <c r="AM76" i="267"/>
  <c r="AL76" i="267"/>
  <c r="AK76" i="267"/>
  <c r="AJ76" i="267"/>
  <c r="AI76" i="267"/>
  <c r="AH76" i="267"/>
  <c r="AG76" i="267"/>
  <c r="AF76" i="267"/>
  <c r="AE76" i="267"/>
  <c r="AD76" i="267"/>
  <c r="AC76" i="267"/>
  <c r="AB76" i="267"/>
  <c r="AA76" i="267"/>
  <c r="Z76" i="267"/>
  <c r="Y76" i="267"/>
  <c r="X76" i="267"/>
  <c r="W76" i="267"/>
  <c r="V76" i="267"/>
  <c r="U76" i="267"/>
  <c r="T76" i="267"/>
  <c r="S76" i="267"/>
  <c r="R76" i="267"/>
  <c r="Q76" i="267"/>
  <c r="P76" i="267"/>
  <c r="O76" i="267"/>
  <c r="N76" i="267"/>
  <c r="M76" i="267"/>
  <c r="L76" i="267"/>
  <c r="K76" i="267"/>
  <c r="J76" i="267"/>
  <c r="I76" i="267"/>
  <c r="H76" i="267"/>
  <c r="G76" i="267"/>
  <c r="F76" i="267"/>
  <c r="E76" i="267"/>
  <c r="D76" i="267"/>
  <c r="C76" i="267"/>
  <c r="B76" i="267"/>
  <c r="A76" i="267"/>
  <c r="AZ75" i="267"/>
  <c r="AY75" i="267"/>
  <c r="AX75" i="267"/>
  <c r="AW75" i="267"/>
  <c r="AV75" i="267"/>
  <c r="AU75" i="267"/>
  <c r="AT75" i="267"/>
  <c r="AS75" i="267"/>
  <c r="AR75" i="267"/>
  <c r="AQ75" i="267"/>
  <c r="AP75" i="267"/>
  <c r="AO75" i="267"/>
  <c r="AN75" i="267"/>
  <c r="AM75" i="267"/>
  <c r="AL75" i="267"/>
  <c r="AK75" i="267"/>
  <c r="AJ75" i="267"/>
  <c r="AI75" i="267"/>
  <c r="AH75" i="267"/>
  <c r="AG75" i="267"/>
  <c r="AF75" i="267"/>
  <c r="AE75" i="267"/>
  <c r="AD75" i="267"/>
  <c r="AC75" i="267"/>
  <c r="AB75" i="267"/>
  <c r="AA75" i="267"/>
  <c r="Z75" i="267"/>
  <c r="Y75" i="267"/>
  <c r="X75" i="267"/>
  <c r="W75" i="267"/>
  <c r="V75" i="267"/>
  <c r="U75" i="267"/>
  <c r="T75" i="267"/>
  <c r="S75" i="267"/>
  <c r="R75" i="267"/>
  <c r="Q75" i="267"/>
  <c r="P75" i="267"/>
  <c r="O75" i="267"/>
  <c r="N75" i="267"/>
  <c r="M75" i="267"/>
  <c r="L75" i="267"/>
  <c r="K75" i="267"/>
  <c r="J75" i="267"/>
  <c r="I75" i="267"/>
  <c r="H75" i="267"/>
  <c r="G75" i="267"/>
  <c r="F75" i="267"/>
  <c r="E75" i="267"/>
  <c r="D75" i="267"/>
  <c r="C75" i="267"/>
  <c r="B75" i="267"/>
  <c r="A75" i="267"/>
  <c r="AZ74" i="267"/>
  <c r="AY74" i="267"/>
  <c r="AX74" i="267"/>
  <c r="AW74" i="267"/>
  <c r="AV74" i="267"/>
  <c r="AU74" i="267"/>
  <c r="AT74" i="267"/>
  <c r="AS74" i="267"/>
  <c r="AR74" i="267"/>
  <c r="AQ74" i="267"/>
  <c r="AP74" i="267"/>
  <c r="AO74" i="267"/>
  <c r="AN74" i="267"/>
  <c r="AM74" i="267"/>
  <c r="AL74" i="267"/>
  <c r="AK74" i="267"/>
  <c r="AJ74" i="267"/>
  <c r="AI74" i="267"/>
  <c r="AH74" i="267"/>
  <c r="AG74" i="267"/>
  <c r="AF74" i="267"/>
  <c r="AE74" i="267"/>
  <c r="AD74" i="267"/>
  <c r="AC74" i="267"/>
  <c r="AB74" i="267"/>
  <c r="AA74" i="267"/>
  <c r="Z74" i="267"/>
  <c r="Y74" i="267"/>
  <c r="X74" i="267"/>
  <c r="W74" i="267"/>
  <c r="V74" i="267"/>
  <c r="U74" i="267"/>
  <c r="T74" i="267"/>
  <c r="S74" i="267"/>
  <c r="R74" i="267"/>
  <c r="Q74" i="267"/>
  <c r="P74" i="267"/>
  <c r="O74" i="267"/>
  <c r="N74" i="267"/>
  <c r="M74" i="267"/>
  <c r="L74" i="267"/>
  <c r="K74" i="267"/>
  <c r="J74" i="267"/>
  <c r="I74" i="267"/>
  <c r="H74" i="267"/>
  <c r="G74" i="267"/>
  <c r="F74" i="267"/>
  <c r="E74" i="267"/>
  <c r="D74" i="267"/>
  <c r="C74" i="267"/>
  <c r="B74" i="267"/>
  <c r="A74" i="267"/>
  <c r="AZ73" i="267"/>
  <c r="AY73" i="267"/>
  <c r="AX73" i="267"/>
  <c r="AW73" i="267"/>
  <c r="AV73" i="267"/>
  <c r="AU73" i="267"/>
  <c r="AT73" i="267"/>
  <c r="AS73" i="267"/>
  <c r="AR73" i="267"/>
  <c r="AQ73" i="267"/>
  <c r="AP73" i="267"/>
  <c r="AO73" i="267"/>
  <c r="AN73" i="267"/>
  <c r="AM73" i="267"/>
  <c r="AL73" i="267"/>
  <c r="AK73" i="267"/>
  <c r="AJ73" i="267"/>
  <c r="AI73" i="267"/>
  <c r="AH73" i="267"/>
  <c r="AG73" i="267"/>
  <c r="AF73" i="267"/>
  <c r="AE73" i="267"/>
  <c r="AD73" i="267"/>
  <c r="AC73" i="267"/>
  <c r="AB73" i="267"/>
  <c r="AA73" i="267"/>
  <c r="Z73" i="267"/>
  <c r="Y73" i="267"/>
  <c r="X73" i="267"/>
  <c r="W73" i="267"/>
  <c r="V73" i="267"/>
  <c r="U73" i="267"/>
  <c r="T73" i="267"/>
  <c r="S73" i="267"/>
  <c r="R73" i="267"/>
  <c r="Q73" i="267"/>
  <c r="P73" i="267"/>
  <c r="O73" i="267"/>
  <c r="N73" i="267"/>
  <c r="M73" i="267"/>
  <c r="L73" i="267"/>
  <c r="K73" i="267"/>
  <c r="J73" i="267"/>
  <c r="I73" i="267"/>
  <c r="H73" i="267"/>
  <c r="G73" i="267"/>
  <c r="F73" i="267"/>
  <c r="E73" i="267"/>
  <c r="D73" i="267"/>
  <c r="C73" i="267"/>
  <c r="B73" i="267"/>
  <c r="A73" i="267"/>
  <c r="AZ72" i="267"/>
  <c r="AY72" i="267"/>
  <c r="AX72" i="267"/>
  <c r="AW72" i="267"/>
  <c r="AV72" i="267"/>
  <c r="AU72" i="267"/>
  <c r="AT72" i="267"/>
  <c r="AS72" i="267"/>
  <c r="AR72" i="267"/>
  <c r="AQ72" i="267"/>
  <c r="AP72" i="267"/>
  <c r="AO72" i="267"/>
  <c r="AN72" i="267"/>
  <c r="AM72" i="267"/>
  <c r="AL72" i="267"/>
  <c r="AK72" i="267"/>
  <c r="AJ72" i="267"/>
  <c r="AI72" i="267"/>
  <c r="AH72" i="267"/>
  <c r="AG72" i="267"/>
  <c r="AF72" i="267"/>
  <c r="AE72" i="267"/>
  <c r="AD72" i="267"/>
  <c r="AC72" i="267"/>
  <c r="AB72" i="267"/>
  <c r="AA72" i="267"/>
  <c r="Z72" i="267"/>
  <c r="Y72" i="267"/>
  <c r="X72" i="267"/>
  <c r="W72" i="267"/>
  <c r="V72" i="267"/>
  <c r="U72" i="267"/>
  <c r="T72" i="267"/>
  <c r="S72" i="267"/>
  <c r="R72" i="267"/>
  <c r="Q72" i="267"/>
  <c r="P72" i="267"/>
  <c r="O72" i="267"/>
  <c r="N72" i="267"/>
  <c r="M72" i="267"/>
  <c r="L72" i="267"/>
  <c r="K72" i="267"/>
  <c r="J72" i="267"/>
  <c r="I72" i="267"/>
  <c r="H72" i="267"/>
  <c r="G72" i="267"/>
  <c r="F72" i="267"/>
  <c r="E72" i="267"/>
  <c r="D72" i="267"/>
  <c r="C72" i="267"/>
  <c r="B72" i="267"/>
  <c r="A72" i="267"/>
  <c r="AZ71" i="267"/>
  <c r="AY71" i="267"/>
  <c r="AX71" i="267"/>
  <c r="AW71" i="267"/>
  <c r="AV71" i="267"/>
  <c r="AU71" i="267"/>
  <c r="AT71" i="267"/>
  <c r="AS71" i="267"/>
  <c r="AR71" i="267"/>
  <c r="AQ71" i="267"/>
  <c r="AP71" i="267"/>
  <c r="AO71" i="267"/>
  <c r="AN71" i="267"/>
  <c r="AM71" i="267"/>
  <c r="AL71" i="267"/>
  <c r="AK71" i="267"/>
  <c r="AJ71" i="267"/>
  <c r="AI71" i="267"/>
  <c r="AH71" i="267"/>
  <c r="AG71" i="267"/>
  <c r="AF71" i="267"/>
  <c r="AE71" i="267"/>
  <c r="AD71" i="267"/>
  <c r="AC71" i="267"/>
  <c r="AB71" i="267"/>
  <c r="AA71" i="267"/>
  <c r="Z71" i="267"/>
  <c r="Y71" i="267"/>
  <c r="X71" i="267"/>
  <c r="W71" i="267"/>
  <c r="V71" i="267"/>
  <c r="U71" i="267"/>
  <c r="T71" i="267"/>
  <c r="S71" i="267"/>
  <c r="R71" i="267"/>
  <c r="Q71" i="267"/>
  <c r="P71" i="267"/>
  <c r="O71" i="267"/>
  <c r="N71" i="267"/>
  <c r="M71" i="267"/>
  <c r="L71" i="267"/>
  <c r="K71" i="267"/>
  <c r="J71" i="267"/>
  <c r="I71" i="267"/>
  <c r="H71" i="267"/>
  <c r="G71" i="267"/>
  <c r="F71" i="267"/>
  <c r="E71" i="267"/>
  <c r="D71" i="267"/>
  <c r="C71" i="267"/>
  <c r="B71" i="267"/>
  <c r="A71" i="267"/>
  <c r="AZ70" i="267"/>
  <c r="AY70" i="267"/>
  <c r="AX70" i="267"/>
  <c r="AW70" i="267"/>
  <c r="AV70" i="267"/>
  <c r="AU70" i="267"/>
  <c r="AT70" i="267"/>
  <c r="AS70" i="267"/>
  <c r="AR70" i="267"/>
  <c r="AQ70" i="267"/>
  <c r="AP70" i="267"/>
  <c r="AO70" i="267"/>
  <c r="AN70" i="267"/>
  <c r="AM70" i="267"/>
  <c r="AL70" i="267"/>
  <c r="AK70" i="267"/>
  <c r="AJ70" i="267"/>
  <c r="AI70" i="267"/>
  <c r="AH70" i="267"/>
  <c r="AG70" i="267"/>
  <c r="AF70" i="267"/>
  <c r="AE70" i="267"/>
  <c r="AD70" i="267"/>
  <c r="AC70" i="267"/>
  <c r="AB70" i="267"/>
  <c r="AA70" i="267"/>
  <c r="Z70" i="267"/>
  <c r="Y70" i="267"/>
  <c r="X70" i="267"/>
  <c r="W70" i="267"/>
  <c r="V70" i="267"/>
  <c r="U70" i="267"/>
  <c r="T70" i="267"/>
  <c r="S70" i="267"/>
  <c r="R70" i="267"/>
  <c r="Q70" i="267"/>
  <c r="P70" i="267"/>
  <c r="O70" i="267"/>
  <c r="N70" i="267"/>
  <c r="M70" i="267"/>
  <c r="L70" i="267"/>
  <c r="K70" i="267"/>
  <c r="J70" i="267"/>
  <c r="I70" i="267"/>
  <c r="H70" i="267"/>
  <c r="G70" i="267"/>
  <c r="F70" i="267"/>
  <c r="E70" i="267"/>
  <c r="D70" i="267"/>
  <c r="C70" i="267"/>
  <c r="B70" i="267"/>
  <c r="A70" i="267"/>
  <c r="AZ69" i="267"/>
  <c r="AY69" i="267"/>
  <c r="AX69" i="267"/>
  <c r="AW69" i="267"/>
  <c r="AV69" i="267"/>
  <c r="AU69" i="267"/>
  <c r="AT69" i="267"/>
  <c r="AS69" i="267"/>
  <c r="AR69" i="267"/>
  <c r="AQ69" i="267"/>
  <c r="AP69" i="267"/>
  <c r="AO69" i="267"/>
  <c r="AN69" i="267"/>
  <c r="AM69" i="267"/>
  <c r="AL69" i="267"/>
  <c r="AK69" i="267"/>
  <c r="AJ69" i="267"/>
  <c r="AI69" i="267"/>
  <c r="AH69" i="267"/>
  <c r="AG69" i="267"/>
  <c r="AF69" i="267"/>
  <c r="AE69" i="267"/>
  <c r="AD69" i="267"/>
  <c r="AC69" i="267"/>
  <c r="AB69" i="267"/>
  <c r="AA69" i="267"/>
  <c r="Z69" i="267"/>
  <c r="Y69" i="267"/>
  <c r="X69" i="267"/>
  <c r="W69" i="267"/>
  <c r="V69" i="267"/>
  <c r="U69" i="267"/>
  <c r="T69" i="267"/>
  <c r="S69" i="267"/>
  <c r="R69" i="267"/>
  <c r="Q69" i="267"/>
  <c r="P69" i="267"/>
  <c r="O69" i="267"/>
  <c r="N69" i="267"/>
  <c r="M69" i="267"/>
  <c r="L69" i="267"/>
  <c r="K69" i="267"/>
  <c r="J69" i="267"/>
  <c r="I69" i="267"/>
  <c r="H69" i="267"/>
  <c r="G69" i="267"/>
  <c r="F69" i="267"/>
  <c r="E69" i="267"/>
  <c r="D69" i="267"/>
  <c r="C69" i="267"/>
  <c r="B69" i="267"/>
  <c r="A69" i="267"/>
  <c r="AZ68" i="267"/>
  <c r="AY68" i="267"/>
  <c r="AX68" i="267"/>
  <c r="AW68" i="267"/>
  <c r="AV68" i="267"/>
  <c r="AU68" i="267"/>
  <c r="AT68" i="267"/>
  <c r="AS68" i="267"/>
  <c r="AR68" i="267"/>
  <c r="AQ68" i="267"/>
  <c r="AP68" i="267"/>
  <c r="AO68" i="267"/>
  <c r="AN68" i="267"/>
  <c r="AM68" i="267"/>
  <c r="AL68" i="267"/>
  <c r="AK68" i="267"/>
  <c r="AJ68" i="267"/>
  <c r="AI68" i="267"/>
  <c r="AH68" i="267"/>
  <c r="AG68" i="267"/>
  <c r="AF68" i="267"/>
  <c r="AE68" i="267"/>
  <c r="AD68" i="267"/>
  <c r="AC68" i="267"/>
  <c r="AB68" i="267"/>
  <c r="AA68" i="267"/>
  <c r="Z68" i="267"/>
  <c r="Y68" i="267"/>
  <c r="X68" i="267"/>
  <c r="W68" i="267"/>
  <c r="V68" i="267"/>
  <c r="U68" i="267"/>
  <c r="T68" i="267"/>
  <c r="S68" i="267"/>
  <c r="R68" i="267"/>
  <c r="Q68" i="267"/>
  <c r="P68" i="267"/>
  <c r="O68" i="267"/>
  <c r="N68" i="267"/>
  <c r="M68" i="267"/>
  <c r="L68" i="267"/>
  <c r="K68" i="267"/>
  <c r="J68" i="267"/>
  <c r="I68" i="267"/>
  <c r="H68" i="267"/>
  <c r="G68" i="267"/>
  <c r="F68" i="267"/>
  <c r="E68" i="267"/>
  <c r="D68" i="267"/>
  <c r="C68" i="267"/>
  <c r="B68" i="267"/>
  <c r="A68" i="267"/>
  <c r="AZ67" i="267"/>
  <c r="AY67" i="267"/>
  <c r="AX67" i="267"/>
  <c r="AW67" i="267"/>
  <c r="AV67" i="267"/>
  <c r="AU67" i="267"/>
  <c r="AT67" i="267"/>
  <c r="AS67" i="267"/>
  <c r="AR67" i="267"/>
  <c r="AQ67" i="267"/>
  <c r="AP67" i="267"/>
  <c r="AO67" i="267"/>
  <c r="AN67" i="267"/>
  <c r="AM67" i="267"/>
  <c r="AL67" i="267"/>
  <c r="AK67" i="267"/>
  <c r="AJ67" i="267"/>
  <c r="AI67" i="267"/>
  <c r="AH67" i="267"/>
  <c r="AG67" i="267"/>
  <c r="AF67" i="267"/>
  <c r="AE67" i="267"/>
  <c r="AD67" i="267"/>
  <c r="AC67" i="267"/>
  <c r="AB67" i="267"/>
  <c r="AA67" i="267"/>
  <c r="Z67" i="267"/>
  <c r="Y67" i="267"/>
  <c r="X67" i="267"/>
  <c r="W67" i="267"/>
  <c r="V67" i="267"/>
  <c r="U67" i="267"/>
  <c r="T67" i="267"/>
  <c r="S67" i="267"/>
  <c r="R67" i="267"/>
  <c r="Q67" i="267"/>
  <c r="P67" i="267"/>
  <c r="O67" i="267"/>
  <c r="N67" i="267"/>
  <c r="M67" i="267"/>
  <c r="L67" i="267"/>
  <c r="K67" i="267"/>
  <c r="J67" i="267"/>
  <c r="I67" i="267"/>
  <c r="H67" i="267"/>
  <c r="G67" i="267"/>
  <c r="F67" i="267"/>
  <c r="E67" i="267"/>
  <c r="D67" i="267"/>
  <c r="C67" i="267"/>
  <c r="B67" i="267"/>
  <c r="A67" i="267"/>
  <c r="AZ66" i="267"/>
  <c r="AY66" i="267"/>
  <c r="AX66" i="267"/>
  <c r="AW66" i="267"/>
  <c r="AV66" i="267"/>
  <c r="AU66" i="267"/>
  <c r="AT66" i="267"/>
  <c r="AS66" i="267"/>
  <c r="AR66" i="267"/>
  <c r="AQ66" i="267"/>
  <c r="AP66" i="267"/>
  <c r="AO66" i="267"/>
  <c r="AN66" i="267"/>
  <c r="AM66" i="267"/>
  <c r="AL66" i="267"/>
  <c r="AK66" i="267"/>
  <c r="AJ66" i="267"/>
  <c r="AI66" i="267"/>
  <c r="AH66" i="267"/>
  <c r="AG66" i="267"/>
  <c r="AF66" i="267"/>
  <c r="AE66" i="267"/>
  <c r="AD66" i="267"/>
  <c r="AC66" i="267"/>
  <c r="AB66" i="267"/>
  <c r="AA66" i="267"/>
  <c r="Z66" i="267"/>
  <c r="Y66" i="267"/>
  <c r="X66" i="267"/>
  <c r="W66" i="267"/>
  <c r="V66" i="267"/>
  <c r="U66" i="267"/>
  <c r="T66" i="267"/>
  <c r="S66" i="267"/>
  <c r="R66" i="267"/>
  <c r="Q66" i="267"/>
  <c r="P66" i="267"/>
  <c r="O66" i="267"/>
  <c r="N66" i="267"/>
  <c r="M66" i="267"/>
  <c r="L66" i="267"/>
  <c r="K66" i="267"/>
  <c r="J66" i="267"/>
  <c r="I66" i="267"/>
  <c r="H66" i="267"/>
  <c r="G66" i="267"/>
  <c r="F66" i="267"/>
  <c r="E66" i="267"/>
  <c r="D66" i="267"/>
  <c r="C66" i="267"/>
  <c r="B66" i="267"/>
  <c r="A66" i="267"/>
  <c r="AZ65" i="267"/>
  <c r="AY65" i="267"/>
  <c r="AX65" i="267"/>
  <c r="AW65" i="267"/>
  <c r="AV65" i="267"/>
  <c r="AU65" i="267"/>
  <c r="AT65" i="267"/>
  <c r="AS65" i="267"/>
  <c r="AR65" i="267"/>
  <c r="AQ65" i="267"/>
  <c r="AP65" i="267"/>
  <c r="AO65" i="267"/>
  <c r="AN65" i="267"/>
  <c r="AM65" i="267"/>
  <c r="AL65" i="267"/>
  <c r="AK65" i="267"/>
  <c r="AJ65" i="267"/>
  <c r="AI65" i="267"/>
  <c r="AH65" i="267"/>
  <c r="AG65" i="267"/>
  <c r="AF65" i="267"/>
  <c r="AE65" i="267"/>
  <c r="AD65" i="267"/>
  <c r="AC65" i="267"/>
  <c r="AB65" i="267"/>
  <c r="AA65" i="267"/>
  <c r="Z65" i="267"/>
  <c r="Y65" i="267"/>
  <c r="X65" i="267"/>
  <c r="W65" i="267"/>
  <c r="V65" i="267"/>
  <c r="U65" i="267"/>
  <c r="T65" i="267"/>
  <c r="S65" i="267"/>
  <c r="R65" i="267"/>
  <c r="Q65" i="267"/>
  <c r="P65" i="267"/>
  <c r="O65" i="267"/>
  <c r="N65" i="267"/>
  <c r="M65" i="267"/>
  <c r="L65" i="267"/>
  <c r="K65" i="267"/>
  <c r="J65" i="267"/>
  <c r="I65" i="267"/>
  <c r="H65" i="267"/>
  <c r="G65" i="267"/>
  <c r="F65" i="267"/>
  <c r="E65" i="267"/>
  <c r="D65" i="267"/>
  <c r="C65" i="267"/>
  <c r="B65" i="267"/>
  <c r="A65" i="267"/>
  <c r="AZ64" i="267"/>
  <c r="AY64" i="267"/>
  <c r="AX64" i="267"/>
  <c r="AW64" i="267"/>
  <c r="AV64" i="267"/>
  <c r="AU64" i="267"/>
  <c r="AT64" i="267"/>
  <c r="AS64" i="267"/>
  <c r="AR64" i="267"/>
  <c r="AQ64" i="267"/>
  <c r="AP64" i="267"/>
  <c r="AO64" i="267"/>
  <c r="AN64" i="267"/>
  <c r="AM64" i="267"/>
  <c r="AL64" i="267"/>
  <c r="AK64" i="267"/>
  <c r="AJ64" i="267"/>
  <c r="AI64" i="267"/>
  <c r="AH64" i="267"/>
  <c r="AG64" i="267"/>
  <c r="AF64" i="267"/>
  <c r="AE64" i="267"/>
  <c r="AD64" i="267"/>
  <c r="AC64" i="267"/>
  <c r="AB64" i="267"/>
  <c r="AA64" i="267"/>
  <c r="Z64" i="267"/>
  <c r="Y64" i="267"/>
  <c r="X64" i="267"/>
  <c r="W64" i="267"/>
  <c r="V64" i="267"/>
  <c r="U64" i="267"/>
  <c r="T64" i="267"/>
  <c r="S64" i="267"/>
  <c r="R64" i="267"/>
  <c r="Q64" i="267"/>
  <c r="P64" i="267"/>
  <c r="O64" i="267"/>
  <c r="N64" i="267"/>
  <c r="M64" i="267"/>
  <c r="L64" i="267"/>
  <c r="K64" i="267"/>
  <c r="J64" i="267"/>
  <c r="I64" i="267"/>
  <c r="H64" i="267"/>
  <c r="G64" i="267"/>
  <c r="F64" i="267"/>
  <c r="E64" i="267"/>
  <c r="D64" i="267"/>
  <c r="C64" i="267"/>
  <c r="B64" i="267"/>
  <c r="A64" i="267"/>
  <c r="AZ63" i="267"/>
  <c r="AY63" i="267"/>
  <c r="AX63" i="267"/>
  <c r="AW63" i="267"/>
  <c r="AV63" i="267"/>
  <c r="AU63" i="267"/>
  <c r="AT63" i="267"/>
  <c r="AS63" i="267"/>
  <c r="AR63" i="267"/>
  <c r="AQ63" i="267"/>
  <c r="AP63" i="267"/>
  <c r="AO63" i="267"/>
  <c r="AN63" i="267"/>
  <c r="AM63" i="267"/>
  <c r="AL63" i="267"/>
  <c r="AK63" i="267"/>
  <c r="AJ63" i="267"/>
  <c r="AI63" i="267"/>
  <c r="AH63" i="267"/>
  <c r="AG63" i="267"/>
  <c r="AF63" i="267"/>
  <c r="AE63" i="267"/>
  <c r="AD63" i="267"/>
  <c r="AC63" i="267"/>
  <c r="AB63" i="267"/>
  <c r="AA63" i="267"/>
  <c r="Z63" i="267"/>
  <c r="Y63" i="267"/>
  <c r="X63" i="267"/>
  <c r="W63" i="267"/>
  <c r="V63" i="267"/>
  <c r="U63" i="267"/>
  <c r="T63" i="267"/>
  <c r="S63" i="267"/>
  <c r="R63" i="267"/>
  <c r="Q63" i="267"/>
  <c r="P63" i="267"/>
  <c r="O63" i="267"/>
  <c r="N63" i="267"/>
  <c r="M63" i="267"/>
  <c r="L63" i="267"/>
  <c r="K63" i="267"/>
  <c r="J63" i="267"/>
  <c r="I63" i="267"/>
  <c r="H63" i="267"/>
  <c r="G63" i="267"/>
  <c r="F63" i="267"/>
  <c r="E63" i="267"/>
  <c r="D63" i="267"/>
  <c r="C63" i="267"/>
  <c r="B63" i="267"/>
  <c r="A63" i="267"/>
  <c r="AZ62" i="267"/>
  <c r="AY62" i="267"/>
  <c r="AX62" i="267"/>
  <c r="AW62" i="267"/>
  <c r="AV62" i="267"/>
  <c r="AU62" i="267"/>
  <c r="AT62" i="267"/>
  <c r="AS62" i="267"/>
  <c r="AR62" i="267"/>
  <c r="AQ62" i="267"/>
  <c r="AP62" i="267"/>
  <c r="AO62" i="267"/>
  <c r="AN62" i="267"/>
  <c r="AM62" i="267"/>
  <c r="AL62" i="267"/>
  <c r="AK62" i="267"/>
  <c r="AJ62" i="267"/>
  <c r="AI62" i="267"/>
  <c r="AH62" i="267"/>
  <c r="AG62" i="267"/>
  <c r="AF62" i="267"/>
  <c r="AE62" i="267"/>
  <c r="AD62" i="267"/>
  <c r="AC62" i="267"/>
  <c r="AB62" i="267"/>
  <c r="AA62" i="267"/>
  <c r="Z62" i="267"/>
  <c r="Y62" i="267"/>
  <c r="X62" i="267"/>
  <c r="W62" i="267"/>
  <c r="V62" i="267"/>
  <c r="U62" i="267"/>
  <c r="T62" i="267"/>
  <c r="S62" i="267"/>
  <c r="R62" i="267"/>
  <c r="Q62" i="267"/>
  <c r="P62" i="267"/>
  <c r="O62" i="267"/>
  <c r="N62" i="267"/>
  <c r="M62" i="267"/>
  <c r="L62" i="267"/>
  <c r="K62" i="267"/>
  <c r="J62" i="267"/>
  <c r="I62" i="267"/>
  <c r="H62" i="267"/>
  <c r="G62" i="267"/>
  <c r="F62" i="267"/>
  <c r="E62" i="267"/>
  <c r="D62" i="267"/>
  <c r="C62" i="267"/>
  <c r="B62" i="267"/>
  <c r="A62" i="267"/>
  <c r="AZ61" i="267"/>
  <c r="AY61" i="267"/>
  <c r="AX61" i="267"/>
  <c r="AW61" i="267"/>
  <c r="AV61" i="267"/>
  <c r="AU61" i="267"/>
  <c r="AT61" i="267"/>
  <c r="AS61" i="267"/>
  <c r="AR61" i="267"/>
  <c r="AQ61" i="267"/>
  <c r="AP61" i="267"/>
  <c r="AO61" i="267"/>
  <c r="AN61" i="267"/>
  <c r="AM61" i="267"/>
  <c r="AL61" i="267"/>
  <c r="AK61" i="267"/>
  <c r="AJ61" i="267"/>
  <c r="AI61" i="267"/>
  <c r="AH61" i="267"/>
  <c r="AG61" i="267"/>
  <c r="AF61" i="267"/>
  <c r="AE61" i="267"/>
  <c r="AD61" i="267"/>
  <c r="AC61" i="267"/>
  <c r="AB61" i="267"/>
  <c r="AA61" i="267"/>
  <c r="Z61" i="267"/>
  <c r="Y61" i="267"/>
  <c r="X61" i="267"/>
  <c r="W61" i="267"/>
  <c r="V61" i="267"/>
  <c r="U61" i="267"/>
  <c r="T61" i="267"/>
  <c r="S61" i="267"/>
  <c r="R61" i="267"/>
  <c r="Q61" i="267"/>
  <c r="P61" i="267"/>
  <c r="O61" i="267"/>
  <c r="N61" i="267"/>
  <c r="M61" i="267"/>
  <c r="L61" i="267"/>
  <c r="K61" i="267"/>
  <c r="J61" i="267"/>
  <c r="I61" i="267"/>
  <c r="H61" i="267"/>
  <c r="G61" i="267"/>
  <c r="F61" i="267"/>
  <c r="E61" i="267"/>
  <c r="D61" i="267"/>
  <c r="C61" i="267"/>
  <c r="B61" i="267"/>
  <c r="A61" i="267"/>
  <c r="AZ60" i="267"/>
  <c r="AY60" i="267"/>
  <c r="AX60" i="267"/>
  <c r="AW60" i="267"/>
  <c r="AV60" i="267"/>
  <c r="AU60" i="267"/>
  <c r="AT60" i="267"/>
  <c r="AS60" i="267"/>
  <c r="AR60" i="267"/>
  <c r="AQ60" i="267"/>
  <c r="AP60" i="267"/>
  <c r="AO60" i="267"/>
  <c r="AN60" i="267"/>
  <c r="AM60" i="267"/>
  <c r="AL60" i="267"/>
  <c r="AK60" i="267"/>
  <c r="AJ60" i="267"/>
  <c r="AI60" i="267"/>
  <c r="AH60" i="267"/>
  <c r="AG60" i="267"/>
  <c r="AF60" i="267"/>
  <c r="AE60" i="267"/>
  <c r="AD60" i="267"/>
  <c r="AC60" i="267"/>
  <c r="AB60" i="267"/>
  <c r="AA60" i="267"/>
  <c r="Z60" i="267"/>
  <c r="Y60" i="267"/>
  <c r="X60" i="267"/>
  <c r="W60" i="267"/>
  <c r="V60" i="267"/>
  <c r="U60" i="267"/>
  <c r="T60" i="267"/>
  <c r="S60" i="267"/>
  <c r="R60" i="267"/>
  <c r="Q60" i="267"/>
  <c r="P60" i="267"/>
  <c r="O60" i="267"/>
  <c r="N60" i="267"/>
  <c r="M60" i="267"/>
  <c r="L60" i="267"/>
  <c r="K60" i="267"/>
  <c r="J60" i="267"/>
  <c r="I60" i="267"/>
  <c r="H60" i="267"/>
  <c r="G60" i="267"/>
  <c r="F60" i="267"/>
  <c r="E60" i="267"/>
  <c r="D60" i="267"/>
  <c r="C60" i="267"/>
  <c r="B60" i="267"/>
  <c r="A60" i="267"/>
  <c r="AZ59" i="267"/>
  <c r="AY59" i="267"/>
  <c r="AX59" i="267"/>
  <c r="AW59" i="267"/>
  <c r="AV59" i="267"/>
  <c r="AU59" i="267"/>
  <c r="AT59" i="267"/>
  <c r="AS59" i="267"/>
  <c r="AR59" i="267"/>
  <c r="AQ59" i="267"/>
  <c r="AP59" i="267"/>
  <c r="AO59" i="267"/>
  <c r="AN59" i="267"/>
  <c r="AM59" i="267"/>
  <c r="AL59" i="267"/>
  <c r="AK59" i="267"/>
  <c r="AJ59" i="267"/>
  <c r="AI59" i="267"/>
  <c r="AH59" i="267"/>
  <c r="AG59" i="267"/>
  <c r="AF59" i="267"/>
  <c r="AE59" i="267"/>
  <c r="AD59" i="267"/>
  <c r="AC59" i="267"/>
  <c r="AB59" i="267"/>
  <c r="AA59" i="267"/>
  <c r="Z59" i="267"/>
  <c r="Y59" i="267"/>
  <c r="X59" i="267"/>
  <c r="W59" i="267"/>
  <c r="V59" i="267"/>
  <c r="U59" i="267"/>
  <c r="T59" i="267"/>
  <c r="S59" i="267"/>
  <c r="R59" i="267"/>
  <c r="Q59" i="267"/>
  <c r="P59" i="267"/>
  <c r="O59" i="267"/>
  <c r="N59" i="267"/>
  <c r="M59" i="267"/>
  <c r="L59" i="267"/>
  <c r="K59" i="267"/>
  <c r="J59" i="267"/>
  <c r="I59" i="267"/>
  <c r="H59" i="267"/>
  <c r="G59" i="267"/>
  <c r="F59" i="267"/>
  <c r="E59" i="267"/>
  <c r="D59" i="267"/>
  <c r="C59" i="267"/>
  <c r="B59" i="267"/>
  <c r="A59" i="267"/>
  <c r="AZ58" i="267"/>
  <c r="AY58" i="267"/>
  <c r="AX58" i="267"/>
  <c r="AW58" i="267"/>
  <c r="AV58" i="267"/>
  <c r="AU58" i="267"/>
  <c r="AT58" i="267"/>
  <c r="AS58" i="267"/>
  <c r="AR58" i="267"/>
  <c r="AQ58" i="267"/>
  <c r="AP58" i="267"/>
  <c r="AO58" i="267"/>
  <c r="AN58" i="267"/>
  <c r="AM58" i="267"/>
  <c r="AL58" i="267"/>
  <c r="AK58" i="267"/>
  <c r="AJ58" i="267"/>
  <c r="AI58" i="267"/>
  <c r="AH58" i="267"/>
  <c r="AG58" i="267"/>
  <c r="AF58" i="267"/>
  <c r="AE58" i="267"/>
  <c r="AD58" i="267"/>
  <c r="AC58" i="267"/>
  <c r="AB58" i="267"/>
  <c r="AA58" i="267"/>
  <c r="Z58" i="267"/>
  <c r="Y58" i="267"/>
  <c r="X58" i="267"/>
  <c r="W58" i="267"/>
  <c r="V58" i="267"/>
  <c r="U58" i="267"/>
  <c r="T58" i="267"/>
  <c r="S58" i="267"/>
  <c r="R58" i="267"/>
  <c r="Q58" i="267"/>
  <c r="P58" i="267"/>
  <c r="O58" i="267"/>
  <c r="N58" i="267"/>
  <c r="M58" i="267"/>
  <c r="L58" i="267"/>
  <c r="K58" i="267"/>
  <c r="J58" i="267"/>
  <c r="I58" i="267"/>
  <c r="H58" i="267"/>
  <c r="G58" i="267"/>
  <c r="F58" i="267"/>
  <c r="E58" i="267"/>
  <c r="D58" i="267"/>
  <c r="C58" i="267"/>
  <c r="B58" i="267"/>
  <c r="A58" i="267"/>
  <c r="AZ57" i="267"/>
  <c r="AY57" i="267"/>
  <c r="AX57" i="267"/>
  <c r="AW57" i="267"/>
  <c r="AV57" i="267"/>
  <c r="AU57" i="267"/>
  <c r="AT57" i="267"/>
  <c r="AS57" i="267"/>
  <c r="AR57" i="267"/>
  <c r="AQ57" i="267"/>
  <c r="AP57" i="267"/>
  <c r="AO57" i="267"/>
  <c r="AN57" i="267"/>
  <c r="AM57" i="267"/>
  <c r="AL57" i="267"/>
  <c r="AK57" i="267"/>
  <c r="AJ57" i="267"/>
  <c r="AI57" i="267"/>
  <c r="AH57" i="267"/>
  <c r="AG57" i="267"/>
  <c r="AF57" i="267"/>
  <c r="AE57" i="267"/>
  <c r="AD57" i="267"/>
  <c r="AC57" i="267"/>
  <c r="AB57" i="267"/>
  <c r="AA57" i="267"/>
  <c r="Z57" i="267"/>
  <c r="Y57" i="267"/>
  <c r="X57" i="267"/>
  <c r="W57" i="267"/>
  <c r="V57" i="267"/>
  <c r="U57" i="267"/>
  <c r="T57" i="267"/>
  <c r="S57" i="267"/>
  <c r="R57" i="267"/>
  <c r="Q57" i="267"/>
  <c r="P57" i="267"/>
  <c r="O57" i="267"/>
  <c r="N57" i="267"/>
  <c r="M57" i="267"/>
  <c r="L57" i="267"/>
  <c r="K57" i="267"/>
  <c r="J57" i="267"/>
  <c r="I57" i="267"/>
  <c r="H57" i="267"/>
  <c r="G57" i="267"/>
  <c r="F57" i="267"/>
  <c r="E57" i="267"/>
  <c r="D57" i="267"/>
  <c r="C57" i="267"/>
  <c r="B57" i="267"/>
  <c r="A57" i="267"/>
  <c r="AZ56" i="267"/>
  <c r="AY56" i="267"/>
  <c r="AX56" i="267"/>
  <c r="AW56" i="267"/>
  <c r="AV56" i="267"/>
  <c r="AU56" i="267"/>
  <c r="AT56" i="267"/>
  <c r="AS56" i="267"/>
  <c r="AR56" i="267"/>
  <c r="AQ56" i="267"/>
  <c r="AP56" i="267"/>
  <c r="AO56" i="267"/>
  <c r="AN56" i="267"/>
  <c r="AM56" i="267"/>
  <c r="AL56" i="267"/>
  <c r="AK56" i="267"/>
  <c r="AJ56" i="267"/>
  <c r="AI56" i="267"/>
  <c r="AH56" i="267"/>
  <c r="AG56" i="267"/>
  <c r="AF56" i="267"/>
  <c r="AE56" i="267"/>
  <c r="AD56" i="267"/>
  <c r="AC56" i="267"/>
  <c r="AB56" i="267"/>
  <c r="AA56" i="267"/>
  <c r="Z56" i="267"/>
  <c r="Y56" i="267"/>
  <c r="X56" i="267"/>
  <c r="W56" i="267"/>
  <c r="V56" i="267"/>
  <c r="U56" i="267"/>
  <c r="T56" i="267"/>
  <c r="S56" i="267"/>
  <c r="R56" i="267"/>
  <c r="Q56" i="267"/>
  <c r="P56" i="267"/>
  <c r="O56" i="267"/>
  <c r="N56" i="267"/>
  <c r="M56" i="267"/>
  <c r="L56" i="267"/>
  <c r="K56" i="267"/>
  <c r="J56" i="267"/>
  <c r="I56" i="267"/>
  <c r="H56" i="267"/>
  <c r="G56" i="267"/>
  <c r="F56" i="267"/>
  <c r="E56" i="267"/>
  <c r="D56" i="267"/>
  <c r="C56" i="267"/>
  <c r="B56" i="267"/>
  <c r="A56" i="267"/>
  <c r="AZ55" i="267"/>
  <c r="AY55" i="267"/>
  <c r="AX55" i="267"/>
  <c r="AW55" i="267"/>
  <c r="AV55" i="267"/>
  <c r="AU55" i="267"/>
  <c r="AT55" i="267"/>
  <c r="AS55" i="267"/>
  <c r="AR55" i="267"/>
  <c r="AQ55" i="267"/>
  <c r="AP55" i="267"/>
  <c r="AO55" i="267"/>
  <c r="AN55" i="267"/>
  <c r="AM55" i="267"/>
  <c r="AL55" i="267"/>
  <c r="AK55" i="267"/>
  <c r="AJ55" i="267"/>
  <c r="AI55" i="267"/>
  <c r="AH55" i="267"/>
  <c r="AG55" i="267"/>
  <c r="AF55" i="267"/>
  <c r="AE55" i="267"/>
  <c r="AD55" i="267"/>
  <c r="AC55" i="267"/>
  <c r="AB55" i="267"/>
  <c r="AA55" i="267"/>
  <c r="Z55" i="267"/>
  <c r="Y55" i="267"/>
  <c r="X55" i="267"/>
  <c r="W55" i="267"/>
  <c r="V55" i="267"/>
  <c r="U55" i="267"/>
  <c r="T55" i="267"/>
  <c r="S55" i="267"/>
  <c r="R55" i="267"/>
  <c r="Q55" i="267"/>
  <c r="P55" i="267"/>
  <c r="O55" i="267"/>
  <c r="N55" i="267"/>
  <c r="M55" i="267"/>
  <c r="L55" i="267"/>
  <c r="K55" i="267"/>
  <c r="J55" i="267"/>
  <c r="I55" i="267"/>
  <c r="H55" i="267"/>
  <c r="G55" i="267"/>
  <c r="F55" i="267"/>
  <c r="E55" i="267"/>
  <c r="D55" i="267"/>
  <c r="C55" i="267"/>
  <c r="B55" i="267"/>
  <c r="A55" i="267"/>
  <c r="AZ54" i="267"/>
  <c r="AY54" i="267"/>
  <c r="AX54" i="267"/>
  <c r="AW54" i="267"/>
  <c r="AV54" i="267"/>
  <c r="AU54" i="267"/>
  <c r="AT54" i="267"/>
  <c r="AS54" i="267"/>
  <c r="AR54" i="267"/>
  <c r="AQ54" i="267"/>
  <c r="AP54" i="267"/>
  <c r="AO54" i="267"/>
  <c r="AN54" i="267"/>
  <c r="AM54" i="267"/>
  <c r="AL54" i="267"/>
  <c r="AK54" i="267"/>
  <c r="AJ54" i="267"/>
  <c r="AI54" i="267"/>
  <c r="AH54" i="267"/>
  <c r="AG54" i="267"/>
  <c r="AF54" i="267"/>
  <c r="AE54" i="267"/>
  <c r="AD54" i="267"/>
  <c r="AC54" i="267"/>
  <c r="AB54" i="267"/>
  <c r="AA54" i="267"/>
  <c r="Z54" i="267"/>
  <c r="Y54" i="267"/>
  <c r="X54" i="267"/>
  <c r="W54" i="267"/>
  <c r="V54" i="267"/>
  <c r="U54" i="267"/>
  <c r="T54" i="267"/>
  <c r="S54" i="267"/>
  <c r="R54" i="267"/>
  <c r="Q54" i="267"/>
  <c r="P54" i="267"/>
  <c r="O54" i="267"/>
  <c r="N54" i="267"/>
  <c r="M54" i="267"/>
  <c r="L54" i="267"/>
  <c r="K54" i="267"/>
  <c r="J54" i="267"/>
  <c r="I54" i="267"/>
  <c r="H54" i="267"/>
  <c r="G54" i="267"/>
  <c r="F54" i="267"/>
  <c r="E54" i="267"/>
  <c r="D54" i="267"/>
  <c r="C54" i="267"/>
  <c r="B54" i="267"/>
  <c r="A54" i="267"/>
  <c r="AZ53" i="267"/>
  <c r="AY53" i="267"/>
  <c r="AX53" i="267"/>
  <c r="AW53" i="267"/>
  <c r="AV53" i="267"/>
  <c r="AU53" i="267"/>
  <c r="AT53" i="267"/>
  <c r="AS53" i="267"/>
  <c r="AR53" i="267"/>
  <c r="AQ53" i="267"/>
  <c r="AP53" i="267"/>
  <c r="AO53" i="267"/>
  <c r="AN53" i="267"/>
  <c r="AM53" i="267"/>
  <c r="AL53" i="267"/>
  <c r="AK53" i="267"/>
  <c r="AJ53" i="267"/>
  <c r="AI53" i="267"/>
  <c r="AH53" i="267"/>
  <c r="AG53" i="267"/>
  <c r="AF53" i="267"/>
  <c r="AE53" i="267"/>
  <c r="AD53" i="267"/>
  <c r="AC53" i="267"/>
  <c r="AB53" i="267"/>
  <c r="AA53" i="267"/>
  <c r="Z53" i="267"/>
  <c r="Y53" i="267"/>
  <c r="X53" i="267"/>
  <c r="W53" i="267"/>
  <c r="V53" i="267"/>
  <c r="U53" i="267"/>
  <c r="T53" i="267"/>
  <c r="S53" i="267"/>
  <c r="R53" i="267"/>
  <c r="Q53" i="267"/>
  <c r="P53" i="267"/>
  <c r="O53" i="267"/>
  <c r="N53" i="267"/>
  <c r="M53" i="267"/>
  <c r="L53" i="267"/>
  <c r="K53" i="267"/>
  <c r="J53" i="267"/>
  <c r="I53" i="267"/>
  <c r="H53" i="267"/>
  <c r="G53" i="267"/>
  <c r="F53" i="267"/>
  <c r="E53" i="267"/>
  <c r="D53" i="267"/>
  <c r="C53" i="267"/>
  <c r="B53" i="267"/>
  <c r="A53" i="267"/>
  <c r="AZ52" i="267"/>
  <c r="AY52" i="267"/>
  <c r="AX52" i="267"/>
  <c r="AW52" i="267"/>
  <c r="AV52" i="267"/>
  <c r="AU52" i="267"/>
  <c r="AT52" i="267"/>
  <c r="AS52" i="267"/>
  <c r="AR52" i="267"/>
  <c r="AQ52" i="267"/>
  <c r="AP52" i="267"/>
  <c r="AO52" i="267"/>
  <c r="AN52" i="267"/>
  <c r="AM52" i="267"/>
  <c r="AL52" i="267"/>
  <c r="AK52" i="267"/>
  <c r="AJ52" i="267"/>
  <c r="AI52" i="267"/>
  <c r="AH52" i="267"/>
  <c r="AG52" i="267"/>
  <c r="AF52" i="267"/>
  <c r="AE52" i="267"/>
  <c r="AD52" i="267"/>
  <c r="AC52" i="267"/>
  <c r="AB52" i="267"/>
  <c r="AA52" i="267"/>
  <c r="Z52" i="267"/>
  <c r="Y52" i="267"/>
  <c r="X52" i="267"/>
  <c r="W52" i="267"/>
  <c r="V52" i="267"/>
  <c r="U52" i="267"/>
  <c r="T52" i="267"/>
  <c r="S52" i="267"/>
  <c r="R52" i="267"/>
  <c r="Q52" i="267"/>
  <c r="P52" i="267"/>
  <c r="O52" i="267"/>
  <c r="N52" i="267"/>
  <c r="M52" i="267"/>
  <c r="L52" i="267"/>
  <c r="K52" i="267"/>
  <c r="J52" i="267"/>
  <c r="I52" i="267"/>
  <c r="H52" i="267"/>
  <c r="G52" i="267"/>
  <c r="F52" i="267"/>
  <c r="E52" i="267"/>
  <c r="D52" i="267"/>
  <c r="C52" i="267"/>
  <c r="B52" i="267"/>
  <c r="A52" i="267"/>
  <c r="AZ51" i="267"/>
  <c r="AY51" i="267"/>
  <c r="AX51" i="267"/>
  <c r="AW51" i="267"/>
  <c r="AV51" i="267"/>
  <c r="AU51" i="267"/>
  <c r="AT51" i="267"/>
  <c r="AS51" i="267"/>
  <c r="AR51" i="267"/>
  <c r="AQ51" i="267"/>
  <c r="AP51" i="267"/>
  <c r="AO51" i="267"/>
  <c r="AN51" i="267"/>
  <c r="AM51" i="267"/>
  <c r="AL51" i="267"/>
  <c r="AK51" i="267"/>
  <c r="AJ51" i="267"/>
  <c r="AI51" i="267"/>
  <c r="AH51" i="267"/>
  <c r="AG51" i="267"/>
  <c r="AF51" i="267"/>
  <c r="AE51" i="267"/>
  <c r="AD51" i="267"/>
  <c r="AC51" i="267"/>
  <c r="AB51" i="267"/>
  <c r="AA51" i="267"/>
  <c r="Z51" i="267"/>
  <c r="Y51" i="267"/>
  <c r="X51" i="267"/>
  <c r="W51" i="267"/>
  <c r="V51" i="267"/>
  <c r="U51" i="267"/>
  <c r="T51" i="267"/>
  <c r="S51" i="267"/>
  <c r="R51" i="267"/>
  <c r="Q51" i="267"/>
  <c r="P51" i="267"/>
  <c r="O51" i="267"/>
  <c r="N51" i="267"/>
  <c r="M51" i="267"/>
  <c r="L51" i="267"/>
  <c r="K51" i="267"/>
  <c r="J51" i="267"/>
  <c r="I51" i="267"/>
  <c r="H51" i="267"/>
  <c r="G51" i="267"/>
  <c r="F51" i="267"/>
  <c r="E51" i="267"/>
  <c r="D51" i="267"/>
  <c r="C51" i="267"/>
  <c r="B51" i="267"/>
  <c r="A51" i="267"/>
  <c r="AZ50" i="267"/>
  <c r="AY50" i="267"/>
  <c r="AX50" i="267"/>
  <c r="AW50" i="267"/>
  <c r="AV50" i="267"/>
  <c r="AU50" i="267"/>
  <c r="AT50" i="267"/>
  <c r="AS50" i="267"/>
  <c r="AR50" i="267"/>
  <c r="AQ50" i="267"/>
  <c r="AP50" i="267"/>
  <c r="AO50" i="267"/>
  <c r="AN50" i="267"/>
  <c r="AM50" i="267"/>
  <c r="AL50" i="267"/>
  <c r="AK50" i="267"/>
  <c r="AJ50" i="267"/>
  <c r="AI50" i="267"/>
  <c r="AH50" i="267"/>
  <c r="AG50" i="267"/>
  <c r="AF50" i="267"/>
  <c r="AE50" i="267"/>
  <c r="AD50" i="267"/>
  <c r="AC50" i="267"/>
  <c r="AB50" i="267"/>
  <c r="AA50" i="267"/>
  <c r="Z50" i="267"/>
  <c r="Y50" i="267"/>
  <c r="X50" i="267"/>
  <c r="W50" i="267"/>
  <c r="V50" i="267"/>
  <c r="U50" i="267"/>
  <c r="T50" i="267"/>
  <c r="S50" i="267"/>
  <c r="R50" i="267"/>
  <c r="Q50" i="267"/>
  <c r="P50" i="267"/>
  <c r="O50" i="267"/>
  <c r="N50" i="267"/>
  <c r="M50" i="267"/>
  <c r="L50" i="267"/>
  <c r="K50" i="267"/>
  <c r="J50" i="267"/>
  <c r="I50" i="267"/>
  <c r="H50" i="267"/>
  <c r="G50" i="267"/>
  <c r="F50" i="267"/>
  <c r="E50" i="267"/>
  <c r="D50" i="267"/>
  <c r="C50" i="267"/>
  <c r="B50" i="267"/>
  <c r="A50" i="267"/>
  <c r="AZ49" i="267"/>
  <c r="AY49" i="267"/>
  <c r="AX49" i="267"/>
  <c r="AW49" i="267"/>
  <c r="AV49" i="267"/>
  <c r="AU49" i="267"/>
  <c r="AT49" i="267"/>
  <c r="AS49" i="267"/>
  <c r="AR49" i="267"/>
  <c r="AQ49" i="267"/>
  <c r="AP49" i="267"/>
  <c r="AO49" i="267"/>
  <c r="AN49" i="267"/>
  <c r="AM49" i="267"/>
  <c r="AL49" i="267"/>
  <c r="AK49" i="267"/>
  <c r="AJ49" i="267"/>
  <c r="AI49" i="267"/>
  <c r="AH49" i="267"/>
  <c r="AG49" i="267"/>
  <c r="AF49" i="267"/>
  <c r="AE49" i="267"/>
  <c r="AD49" i="267"/>
  <c r="AC49" i="267"/>
  <c r="AB49" i="267"/>
  <c r="AA49" i="267"/>
  <c r="Z49" i="267"/>
  <c r="Y49" i="267"/>
  <c r="X49" i="267"/>
  <c r="W49" i="267"/>
  <c r="V49" i="267"/>
  <c r="U49" i="267"/>
  <c r="T49" i="267"/>
  <c r="S49" i="267"/>
  <c r="R49" i="267"/>
  <c r="Q49" i="267"/>
  <c r="P49" i="267"/>
  <c r="O49" i="267"/>
  <c r="N49" i="267"/>
  <c r="M49" i="267"/>
  <c r="L49" i="267"/>
  <c r="K49" i="267"/>
  <c r="J49" i="267"/>
  <c r="I49" i="267"/>
  <c r="H49" i="267"/>
  <c r="G49" i="267"/>
  <c r="F49" i="267"/>
  <c r="E49" i="267"/>
  <c r="D49" i="267"/>
  <c r="C49" i="267"/>
  <c r="B49" i="267"/>
  <c r="A49" i="267"/>
  <c r="AZ48" i="267"/>
  <c r="AY48" i="267"/>
  <c r="AX48" i="267"/>
  <c r="AW48" i="267"/>
  <c r="AV48" i="267"/>
  <c r="AU48" i="267"/>
  <c r="AT48" i="267"/>
  <c r="AS48" i="267"/>
  <c r="AR48" i="267"/>
  <c r="AQ48" i="267"/>
  <c r="AP48" i="267"/>
  <c r="AO48" i="267"/>
  <c r="AN48" i="267"/>
  <c r="AM48" i="267"/>
  <c r="AL48" i="267"/>
  <c r="AK48" i="267"/>
  <c r="AJ48" i="267"/>
  <c r="AI48" i="267"/>
  <c r="AH48" i="267"/>
  <c r="AG48" i="267"/>
  <c r="AF48" i="267"/>
  <c r="AE48" i="267"/>
  <c r="AD48" i="267"/>
  <c r="AC48" i="267"/>
  <c r="AB48" i="267"/>
  <c r="AA48" i="267"/>
  <c r="Z48" i="267"/>
  <c r="Y48" i="267"/>
  <c r="X48" i="267"/>
  <c r="W48" i="267"/>
  <c r="V48" i="267"/>
  <c r="U48" i="267"/>
  <c r="T48" i="267"/>
  <c r="S48" i="267"/>
  <c r="R48" i="267"/>
  <c r="Q48" i="267"/>
  <c r="P48" i="267"/>
  <c r="O48" i="267"/>
  <c r="N48" i="267"/>
  <c r="M48" i="267"/>
  <c r="L48" i="267"/>
  <c r="K48" i="267"/>
  <c r="J48" i="267"/>
  <c r="I48" i="267"/>
  <c r="H48" i="267"/>
  <c r="G48" i="267"/>
  <c r="F48" i="267"/>
  <c r="E48" i="267"/>
  <c r="D48" i="267"/>
  <c r="C48" i="267"/>
  <c r="B48" i="267"/>
  <c r="A48" i="267"/>
  <c r="AZ47" i="267"/>
  <c r="AY47" i="267"/>
  <c r="AX47" i="267"/>
  <c r="AW47" i="267"/>
  <c r="AV47" i="267"/>
  <c r="AU47" i="267"/>
  <c r="AT47" i="267"/>
  <c r="AS47" i="267"/>
  <c r="AR47" i="267"/>
  <c r="AQ47" i="267"/>
  <c r="AP47" i="267"/>
  <c r="AO47" i="267"/>
  <c r="AN47" i="267"/>
  <c r="AM47" i="267"/>
  <c r="AL47" i="267"/>
  <c r="AK47" i="267"/>
  <c r="AJ47" i="267"/>
  <c r="AI47" i="267"/>
  <c r="AH47" i="267"/>
  <c r="AG47" i="267"/>
  <c r="AF47" i="267"/>
  <c r="AE47" i="267"/>
  <c r="AD47" i="267"/>
  <c r="AC47" i="267"/>
  <c r="AB47" i="267"/>
  <c r="AA47" i="267"/>
  <c r="Z47" i="267"/>
  <c r="Y47" i="267"/>
  <c r="X47" i="267"/>
  <c r="W47" i="267"/>
  <c r="V47" i="267"/>
  <c r="U47" i="267"/>
  <c r="T47" i="267"/>
  <c r="S47" i="267"/>
  <c r="R47" i="267"/>
  <c r="Q47" i="267"/>
  <c r="P47" i="267"/>
  <c r="O47" i="267"/>
  <c r="N47" i="267"/>
  <c r="M47" i="267"/>
  <c r="L47" i="267"/>
  <c r="K47" i="267"/>
  <c r="J47" i="267"/>
  <c r="I47" i="267"/>
  <c r="H47" i="267"/>
  <c r="G47" i="267"/>
  <c r="F47" i="267"/>
  <c r="E47" i="267"/>
  <c r="D47" i="267"/>
  <c r="C47" i="267"/>
  <c r="B47" i="267"/>
  <c r="A47" i="267"/>
  <c r="AZ46" i="267"/>
  <c r="AY46" i="267"/>
  <c r="AX46" i="267"/>
  <c r="AW46" i="267"/>
  <c r="AV46" i="267"/>
  <c r="AU46" i="267"/>
  <c r="AT46" i="267"/>
  <c r="AS46" i="267"/>
  <c r="AR46" i="267"/>
  <c r="AQ46" i="267"/>
  <c r="AP46" i="267"/>
  <c r="AO46" i="267"/>
  <c r="AN46" i="267"/>
  <c r="AM46" i="267"/>
  <c r="AL46" i="267"/>
  <c r="AK46" i="267"/>
  <c r="AJ46" i="267"/>
  <c r="AI46" i="267"/>
  <c r="AH46" i="267"/>
  <c r="AG46" i="267"/>
  <c r="AF46" i="267"/>
  <c r="AE46" i="267"/>
  <c r="AD46" i="267"/>
  <c r="AC46" i="267"/>
  <c r="AB46" i="267"/>
  <c r="AA46" i="267"/>
  <c r="Z46" i="267"/>
  <c r="Y46" i="267"/>
  <c r="X46" i="267"/>
  <c r="W46" i="267"/>
  <c r="V46" i="267"/>
  <c r="U46" i="267"/>
  <c r="T46" i="267"/>
  <c r="S46" i="267"/>
  <c r="R46" i="267"/>
  <c r="Q46" i="267"/>
  <c r="P46" i="267"/>
  <c r="O46" i="267"/>
  <c r="N46" i="267"/>
  <c r="M46" i="267"/>
  <c r="L46" i="267"/>
  <c r="K46" i="267"/>
  <c r="J46" i="267"/>
  <c r="I46" i="267"/>
  <c r="H46" i="267"/>
  <c r="G46" i="267"/>
  <c r="F46" i="267"/>
  <c r="E46" i="267"/>
  <c r="D46" i="267"/>
  <c r="C46" i="267"/>
  <c r="B46" i="267"/>
  <c r="A46" i="267"/>
  <c r="AZ45" i="267"/>
  <c r="AY45" i="267"/>
  <c r="AX45" i="267"/>
  <c r="AW45" i="267"/>
  <c r="AV45" i="267"/>
  <c r="AU45" i="267"/>
  <c r="AT45" i="267"/>
  <c r="AS45" i="267"/>
  <c r="AR45" i="267"/>
  <c r="AQ45" i="267"/>
  <c r="AP45" i="267"/>
  <c r="AO45" i="267"/>
  <c r="AN45" i="267"/>
  <c r="AM45" i="267"/>
  <c r="AL45" i="267"/>
  <c r="AK45" i="267"/>
  <c r="AJ45" i="267"/>
  <c r="AI45" i="267"/>
  <c r="AH45" i="267"/>
  <c r="AG45" i="267"/>
  <c r="AF45" i="267"/>
  <c r="AE45" i="267"/>
  <c r="AD45" i="267"/>
  <c r="AC45" i="267"/>
  <c r="AB45" i="267"/>
  <c r="AA45" i="267"/>
  <c r="Z45" i="267"/>
  <c r="Y45" i="267"/>
  <c r="X45" i="267"/>
  <c r="W45" i="267"/>
  <c r="V45" i="267"/>
  <c r="U45" i="267"/>
  <c r="T45" i="267"/>
  <c r="S45" i="267"/>
  <c r="R45" i="267"/>
  <c r="Q45" i="267"/>
  <c r="P45" i="267"/>
  <c r="O45" i="267"/>
  <c r="N45" i="267"/>
  <c r="M45" i="267"/>
  <c r="L45" i="267"/>
  <c r="K45" i="267"/>
  <c r="J45" i="267"/>
  <c r="I45" i="267"/>
  <c r="H45" i="267"/>
  <c r="G45" i="267"/>
  <c r="F45" i="267"/>
  <c r="E45" i="267"/>
  <c r="D45" i="267"/>
  <c r="C45" i="267"/>
  <c r="B45" i="267"/>
  <c r="A45" i="267"/>
  <c r="AZ44" i="267"/>
  <c r="AY44" i="267"/>
  <c r="AX44" i="267"/>
  <c r="AW44" i="267"/>
  <c r="AV44" i="267"/>
  <c r="AU44" i="267"/>
  <c r="AT44" i="267"/>
  <c r="AS44" i="267"/>
  <c r="AR44" i="267"/>
  <c r="AQ44" i="267"/>
  <c r="AP44" i="267"/>
  <c r="AO44" i="267"/>
  <c r="AN44" i="267"/>
  <c r="AM44" i="267"/>
  <c r="AL44" i="267"/>
  <c r="AK44" i="267"/>
  <c r="AJ44" i="267"/>
  <c r="AI44" i="267"/>
  <c r="AH44" i="267"/>
  <c r="AG44" i="267"/>
  <c r="AF44" i="267"/>
  <c r="AE44" i="267"/>
  <c r="AD44" i="267"/>
  <c r="AC44" i="267"/>
  <c r="AB44" i="267"/>
  <c r="AA44" i="267"/>
  <c r="Z44" i="267"/>
  <c r="Y44" i="267"/>
  <c r="X44" i="267"/>
  <c r="W44" i="267"/>
  <c r="V44" i="267"/>
  <c r="U44" i="267"/>
  <c r="T44" i="267"/>
  <c r="S44" i="267"/>
  <c r="R44" i="267"/>
  <c r="Q44" i="267"/>
  <c r="P44" i="267"/>
  <c r="O44" i="267"/>
  <c r="N44" i="267"/>
  <c r="M44" i="267"/>
  <c r="L44" i="267"/>
  <c r="K44" i="267"/>
  <c r="J44" i="267"/>
  <c r="I44" i="267"/>
  <c r="H44" i="267"/>
  <c r="G44" i="267"/>
  <c r="F44" i="267"/>
  <c r="E44" i="267"/>
  <c r="D44" i="267"/>
  <c r="C44" i="267"/>
  <c r="B44" i="267"/>
  <c r="A44" i="267"/>
  <c r="AZ43" i="267"/>
  <c r="AY43" i="267"/>
  <c r="AX43" i="267"/>
  <c r="AW43" i="267"/>
  <c r="AV43" i="267"/>
  <c r="AU43" i="267"/>
  <c r="AT43" i="267"/>
  <c r="AS43" i="267"/>
  <c r="AR43" i="267"/>
  <c r="AQ43" i="267"/>
  <c r="AP43" i="267"/>
  <c r="AO43" i="267"/>
  <c r="AN43" i="267"/>
  <c r="AM43" i="267"/>
  <c r="AL43" i="267"/>
  <c r="AK43" i="267"/>
  <c r="AJ43" i="267"/>
  <c r="AI43" i="267"/>
  <c r="AH43" i="267"/>
  <c r="AG43" i="267"/>
  <c r="AF43" i="267"/>
  <c r="AE43" i="267"/>
  <c r="AD43" i="267"/>
  <c r="AC43" i="267"/>
  <c r="AB43" i="267"/>
  <c r="AA43" i="267"/>
  <c r="Z43" i="267"/>
  <c r="Y43" i="267"/>
  <c r="X43" i="267"/>
  <c r="W43" i="267"/>
  <c r="V43" i="267"/>
  <c r="U43" i="267"/>
  <c r="T43" i="267"/>
  <c r="S43" i="267"/>
  <c r="R43" i="267"/>
  <c r="Q43" i="267"/>
  <c r="P43" i="267"/>
  <c r="O43" i="267"/>
  <c r="N43" i="267"/>
  <c r="M43" i="267"/>
  <c r="L43" i="267"/>
  <c r="K43" i="267"/>
  <c r="J43" i="267"/>
  <c r="I43" i="267"/>
  <c r="H43" i="267"/>
  <c r="G43" i="267"/>
  <c r="F43" i="267"/>
  <c r="E43" i="267"/>
  <c r="D43" i="267"/>
  <c r="C43" i="267"/>
  <c r="B43" i="267"/>
  <c r="A43" i="267"/>
  <c r="AZ42" i="267"/>
  <c r="AY42" i="267"/>
  <c r="AX42" i="267"/>
  <c r="AW42" i="267"/>
  <c r="AV42" i="267"/>
  <c r="AU42" i="267"/>
  <c r="AT42" i="267"/>
  <c r="AS42" i="267"/>
  <c r="AR42" i="267"/>
  <c r="AQ42" i="267"/>
  <c r="AP42" i="267"/>
  <c r="AO42" i="267"/>
  <c r="AN42" i="267"/>
  <c r="AM42" i="267"/>
  <c r="AL42" i="267"/>
  <c r="AK42" i="267"/>
  <c r="AJ42" i="267"/>
  <c r="AI42" i="267"/>
  <c r="AH42" i="267"/>
  <c r="AG42" i="267"/>
  <c r="AF42" i="267"/>
  <c r="AE42" i="267"/>
  <c r="AD42" i="267"/>
  <c r="AC42" i="267"/>
  <c r="AB42" i="267"/>
  <c r="AA42" i="267"/>
  <c r="Z42" i="267"/>
  <c r="Y42" i="267"/>
  <c r="X42" i="267"/>
  <c r="W42" i="267"/>
  <c r="V42" i="267"/>
  <c r="U42" i="267"/>
  <c r="T42" i="267"/>
  <c r="S42" i="267"/>
  <c r="R42" i="267"/>
  <c r="Q42" i="267"/>
  <c r="P42" i="267"/>
  <c r="O42" i="267"/>
  <c r="N42" i="267"/>
  <c r="M42" i="267"/>
  <c r="L42" i="267"/>
  <c r="K42" i="267"/>
  <c r="J42" i="267"/>
  <c r="I42" i="267"/>
  <c r="H42" i="267"/>
  <c r="G42" i="267"/>
  <c r="F42" i="267"/>
  <c r="E42" i="267"/>
  <c r="D42" i="267"/>
  <c r="C42" i="267"/>
  <c r="B42" i="267"/>
  <c r="A42" i="267"/>
  <c r="AZ41" i="267"/>
  <c r="AY41" i="267"/>
  <c r="AX41" i="267"/>
  <c r="AW41" i="267"/>
  <c r="AV41" i="267"/>
  <c r="AU41" i="267"/>
  <c r="AT41" i="267"/>
  <c r="AS41" i="267"/>
  <c r="AR41" i="267"/>
  <c r="AQ41" i="267"/>
  <c r="AP41" i="267"/>
  <c r="AO41" i="267"/>
  <c r="AN41" i="267"/>
  <c r="AM41" i="267"/>
  <c r="AL41" i="267"/>
  <c r="AK41" i="267"/>
  <c r="AJ41" i="267"/>
  <c r="AI41" i="267"/>
  <c r="AH41" i="267"/>
  <c r="AG41" i="267"/>
  <c r="AF41" i="267"/>
  <c r="AE41" i="267"/>
  <c r="AD41" i="267"/>
  <c r="AC41" i="267"/>
  <c r="AB41" i="267"/>
  <c r="AA41" i="267"/>
  <c r="Z41" i="267"/>
  <c r="Y41" i="267"/>
  <c r="X41" i="267"/>
  <c r="W41" i="267"/>
  <c r="V41" i="267"/>
  <c r="U41" i="267"/>
  <c r="T41" i="267"/>
  <c r="S41" i="267"/>
  <c r="R41" i="267"/>
  <c r="Q41" i="267"/>
  <c r="P41" i="267"/>
  <c r="O41" i="267"/>
  <c r="N41" i="267"/>
  <c r="M41" i="267"/>
  <c r="L41" i="267"/>
  <c r="K41" i="267"/>
  <c r="J41" i="267"/>
  <c r="I41" i="267"/>
  <c r="H41" i="267"/>
  <c r="G41" i="267"/>
  <c r="F41" i="267"/>
  <c r="E41" i="267"/>
  <c r="D41" i="267"/>
  <c r="C41" i="267"/>
  <c r="B41" i="267"/>
  <c r="A41" i="267"/>
  <c r="AZ40" i="267"/>
  <c r="AY40" i="267"/>
  <c r="AX40" i="267"/>
  <c r="AW40" i="267"/>
  <c r="AV40" i="267"/>
  <c r="AU40" i="267"/>
  <c r="AT40" i="267"/>
  <c r="AS40" i="267"/>
  <c r="AR40" i="267"/>
  <c r="AQ40" i="267"/>
  <c r="AP40" i="267"/>
  <c r="AO40" i="267"/>
  <c r="AN40" i="267"/>
  <c r="AM40" i="267"/>
  <c r="AL40" i="267"/>
  <c r="AK40" i="267"/>
  <c r="AJ40" i="267"/>
  <c r="AI40" i="267"/>
  <c r="AH40" i="267"/>
  <c r="AG40" i="267"/>
  <c r="AF40" i="267"/>
  <c r="AE40" i="267"/>
  <c r="AD40" i="267"/>
  <c r="AC40" i="267"/>
  <c r="AB40" i="267"/>
  <c r="AA40" i="267"/>
  <c r="Z40" i="267"/>
  <c r="Y40" i="267"/>
  <c r="X40" i="267"/>
  <c r="W40" i="267"/>
  <c r="V40" i="267"/>
  <c r="U40" i="267"/>
  <c r="T40" i="267"/>
  <c r="S40" i="267"/>
  <c r="R40" i="267"/>
  <c r="Q40" i="267"/>
  <c r="P40" i="267"/>
  <c r="O40" i="267"/>
  <c r="N40" i="267"/>
  <c r="M40" i="267"/>
  <c r="L40" i="267"/>
  <c r="K40" i="267"/>
  <c r="J40" i="267"/>
  <c r="I40" i="267"/>
  <c r="H40" i="267"/>
  <c r="G40" i="267"/>
  <c r="F40" i="267"/>
  <c r="E40" i="267"/>
  <c r="D40" i="267"/>
  <c r="C40" i="267"/>
  <c r="B40" i="267"/>
  <c r="A40" i="267"/>
  <c r="AZ39" i="267"/>
  <c r="AY39" i="267"/>
  <c r="AX39" i="267"/>
  <c r="AW39" i="267"/>
  <c r="AV39" i="267"/>
  <c r="AU39" i="267"/>
  <c r="AT39" i="267"/>
  <c r="AS39" i="267"/>
  <c r="AR39" i="267"/>
  <c r="AQ39" i="267"/>
  <c r="AP39" i="267"/>
  <c r="AO39" i="267"/>
  <c r="AN39" i="267"/>
  <c r="AM39" i="267"/>
  <c r="AL39" i="267"/>
  <c r="AK39" i="267"/>
  <c r="AJ39" i="267"/>
  <c r="AI39" i="267"/>
  <c r="AH39" i="267"/>
  <c r="AG39" i="267"/>
  <c r="AF39" i="267"/>
  <c r="AE39" i="267"/>
  <c r="AD39" i="267"/>
  <c r="AC39" i="267"/>
  <c r="AB39" i="267"/>
  <c r="AA39" i="267"/>
  <c r="Z39" i="267"/>
  <c r="Y39" i="267"/>
  <c r="X39" i="267"/>
  <c r="W39" i="267"/>
  <c r="V39" i="267"/>
  <c r="U39" i="267"/>
  <c r="T39" i="267"/>
  <c r="S39" i="267"/>
  <c r="R39" i="267"/>
  <c r="Q39" i="267"/>
  <c r="P39" i="267"/>
  <c r="O39" i="267"/>
  <c r="N39" i="267"/>
  <c r="M39" i="267"/>
  <c r="L39" i="267"/>
  <c r="K39" i="267"/>
  <c r="J39" i="267"/>
  <c r="I39" i="267"/>
  <c r="H39" i="267"/>
  <c r="G39" i="267"/>
  <c r="F39" i="267"/>
  <c r="E39" i="267"/>
  <c r="D39" i="267"/>
  <c r="C39" i="267"/>
  <c r="B39" i="267"/>
  <c r="A39" i="267"/>
  <c r="AZ38" i="267"/>
  <c r="AY38" i="267"/>
  <c r="AX38" i="267"/>
  <c r="AW38" i="267"/>
  <c r="AV38" i="267"/>
  <c r="AU38" i="267"/>
  <c r="AT38" i="267"/>
  <c r="AS38" i="267"/>
  <c r="AR38" i="267"/>
  <c r="AQ38" i="267"/>
  <c r="AP38" i="267"/>
  <c r="AO38" i="267"/>
  <c r="AN38" i="267"/>
  <c r="AM38" i="267"/>
  <c r="AL38" i="267"/>
  <c r="AK38" i="267"/>
  <c r="AJ38" i="267"/>
  <c r="AI38" i="267"/>
  <c r="AH38" i="267"/>
  <c r="AG38" i="267"/>
  <c r="AF38" i="267"/>
  <c r="AE38" i="267"/>
  <c r="AD38" i="267"/>
  <c r="AC38" i="267"/>
  <c r="AB38" i="267"/>
  <c r="AA38" i="267"/>
  <c r="Z38" i="267"/>
  <c r="Y38" i="267"/>
  <c r="X38" i="267"/>
  <c r="W38" i="267"/>
  <c r="V38" i="267"/>
  <c r="U38" i="267"/>
  <c r="T38" i="267"/>
  <c r="S38" i="267"/>
  <c r="R38" i="267"/>
  <c r="Q38" i="267"/>
  <c r="P38" i="267"/>
  <c r="O38" i="267"/>
  <c r="N38" i="267"/>
  <c r="M38" i="267"/>
  <c r="L38" i="267"/>
  <c r="K38" i="267"/>
  <c r="J38" i="267"/>
  <c r="I38" i="267"/>
  <c r="H38" i="267"/>
  <c r="G38" i="267"/>
  <c r="F38" i="267"/>
  <c r="E38" i="267"/>
  <c r="D38" i="267"/>
  <c r="C38" i="267"/>
  <c r="B38" i="267"/>
  <c r="A38" i="267"/>
  <c r="AZ37" i="267"/>
  <c r="AY37" i="267"/>
  <c r="AX37" i="267"/>
  <c r="AW37" i="267"/>
  <c r="AV37" i="267"/>
  <c r="AU37" i="267"/>
  <c r="AT37" i="267"/>
  <c r="AS37" i="267"/>
  <c r="AR37" i="267"/>
  <c r="AQ37" i="267"/>
  <c r="AP37" i="267"/>
  <c r="AO37" i="267"/>
  <c r="AN37" i="267"/>
  <c r="AM37" i="267"/>
  <c r="AL37" i="267"/>
  <c r="AK37" i="267"/>
  <c r="AJ37" i="267"/>
  <c r="AI37" i="267"/>
  <c r="AH37" i="267"/>
  <c r="AG37" i="267"/>
  <c r="AF37" i="267"/>
  <c r="AE37" i="267"/>
  <c r="AD37" i="267"/>
  <c r="AC37" i="267"/>
  <c r="AB37" i="267"/>
  <c r="AA37" i="267"/>
  <c r="Z37" i="267"/>
  <c r="Y37" i="267"/>
  <c r="X37" i="267"/>
  <c r="W37" i="267"/>
  <c r="V37" i="267"/>
  <c r="U37" i="267"/>
  <c r="T37" i="267"/>
  <c r="S37" i="267"/>
  <c r="R37" i="267"/>
  <c r="Q37" i="267"/>
  <c r="P37" i="267"/>
  <c r="O37" i="267"/>
  <c r="N37" i="267"/>
  <c r="M37" i="267"/>
  <c r="L37" i="267"/>
  <c r="K37" i="267"/>
  <c r="J37" i="267"/>
  <c r="I37" i="267"/>
  <c r="H37" i="267"/>
  <c r="G37" i="267"/>
  <c r="F37" i="267"/>
  <c r="E37" i="267"/>
  <c r="D37" i="267"/>
  <c r="C37" i="267"/>
  <c r="B37" i="267"/>
  <c r="A37" i="267"/>
  <c r="AZ36" i="267"/>
  <c r="AY36" i="267"/>
  <c r="AX36" i="267"/>
  <c r="AW36" i="267"/>
  <c r="AV36" i="267"/>
  <c r="AU36" i="267"/>
  <c r="AT36" i="267"/>
  <c r="AS36" i="267"/>
  <c r="AR36" i="267"/>
  <c r="AQ36" i="267"/>
  <c r="AP36" i="267"/>
  <c r="AO36" i="267"/>
  <c r="AN36" i="267"/>
  <c r="AM36" i="267"/>
  <c r="AL36" i="267"/>
  <c r="AK36" i="267"/>
  <c r="AJ36" i="267"/>
  <c r="AI36" i="267"/>
  <c r="AH36" i="267"/>
  <c r="AG36" i="267"/>
  <c r="AF36" i="267"/>
  <c r="AE36" i="267"/>
  <c r="AD36" i="267"/>
  <c r="AC36" i="267"/>
  <c r="AB36" i="267"/>
  <c r="AA36" i="267"/>
  <c r="Z36" i="267"/>
  <c r="Y36" i="267"/>
  <c r="X36" i="267"/>
  <c r="W36" i="267"/>
  <c r="V36" i="267"/>
  <c r="U36" i="267"/>
  <c r="T36" i="267"/>
  <c r="S36" i="267"/>
  <c r="R36" i="267"/>
  <c r="Q36" i="267"/>
  <c r="P36" i="267"/>
  <c r="O36" i="267"/>
  <c r="N36" i="267"/>
  <c r="M36" i="267"/>
  <c r="L36" i="267"/>
  <c r="K36" i="267"/>
  <c r="J36" i="267"/>
  <c r="I36" i="267"/>
  <c r="H36" i="267"/>
  <c r="G36" i="267"/>
  <c r="F36" i="267"/>
  <c r="E36" i="267"/>
  <c r="D36" i="267"/>
  <c r="C36" i="267"/>
  <c r="B36" i="267"/>
  <c r="A36" i="267"/>
  <c r="AZ35" i="267"/>
  <c r="AY35" i="267"/>
  <c r="AX35" i="267"/>
  <c r="AW35" i="267"/>
  <c r="AV35" i="267"/>
  <c r="AU35" i="267"/>
  <c r="AT35" i="267"/>
  <c r="AS35" i="267"/>
  <c r="AR35" i="267"/>
  <c r="AQ35" i="267"/>
  <c r="AP35" i="267"/>
  <c r="AO35" i="267"/>
  <c r="AN35" i="267"/>
  <c r="AM35" i="267"/>
  <c r="AL35" i="267"/>
  <c r="AK35" i="267"/>
  <c r="AJ35" i="267"/>
  <c r="AI35" i="267"/>
  <c r="AH35" i="267"/>
  <c r="AG35" i="267"/>
  <c r="AF35" i="267"/>
  <c r="AE35" i="267"/>
  <c r="AD35" i="267"/>
  <c r="AC35" i="267"/>
  <c r="AB35" i="267"/>
  <c r="AA35" i="267"/>
  <c r="Z35" i="267"/>
  <c r="Y35" i="267"/>
  <c r="X35" i="267"/>
  <c r="W35" i="267"/>
  <c r="V35" i="267"/>
  <c r="U35" i="267"/>
  <c r="T35" i="267"/>
  <c r="S35" i="267"/>
  <c r="R35" i="267"/>
  <c r="Q35" i="267"/>
  <c r="P35" i="267"/>
  <c r="O35" i="267"/>
  <c r="N35" i="267"/>
  <c r="M35" i="267"/>
  <c r="L35" i="267"/>
  <c r="K35" i="267"/>
  <c r="J35" i="267"/>
  <c r="I35" i="267"/>
  <c r="H35" i="267"/>
  <c r="G35" i="267"/>
  <c r="F35" i="267"/>
  <c r="E35" i="267"/>
  <c r="D35" i="267"/>
  <c r="C35" i="267"/>
  <c r="B35" i="267"/>
  <c r="A35" i="267"/>
  <c r="AZ34" i="267"/>
  <c r="AY34" i="267"/>
  <c r="AX34" i="267"/>
  <c r="AW34" i="267"/>
  <c r="AV34" i="267"/>
  <c r="AU34" i="267"/>
  <c r="AT34" i="267"/>
  <c r="AS34" i="267"/>
  <c r="AR34" i="267"/>
  <c r="AQ34" i="267"/>
  <c r="AP34" i="267"/>
  <c r="AO34" i="267"/>
  <c r="AN34" i="267"/>
  <c r="AM34" i="267"/>
  <c r="AL34" i="267"/>
  <c r="AK34" i="267"/>
  <c r="AJ34" i="267"/>
  <c r="AI34" i="267"/>
  <c r="AH34" i="267"/>
  <c r="AG34" i="267"/>
  <c r="AF34" i="267"/>
  <c r="AE34" i="267"/>
  <c r="AD34" i="267"/>
  <c r="AC34" i="267"/>
  <c r="AB34" i="267"/>
  <c r="AA34" i="267"/>
  <c r="Z34" i="267"/>
  <c r="Y34" i="267"/>
  <c r="X34" i="267"/>
  <c r="W34" i="267"/>
  <c r="V34" i="267"/>
  <c r="U34" i="267"/>
  <c r="T34" i="267"/>
  <c r="S34" i="267"/>
  <c r="R34" i="267"/>
  <c r="Q34" i="267"/>
  <c r="P34" i="267"/>
  <c r="O34" i="267"/>
  <c r="N34" i="267"/>
  <c r="M34" i="267"/>
  <c r="L34" i="267"/>
  <c r="K34" i="267"/>
  <c r="J34" i="267"/>
  <c r="I34" i="267"/>
  <c r="H34" i="267"/>
  <c r="G34" i="267"/>
  <c r="F34" i="267"/>
  <c r="E34" i="267"/>
  <c r="D34" i="267"/>
  <c r="C34" i="267"/>
  <c r="B34" i="267"/>
  <c r="A34" i="267"/>
  <c r="AZ33" i="267"/>
  <c r="AY33" i="267"/>
  <c r="AX33" i="267"/>
  <c r="AW33" i="267"/>
  <c r="AV33" i="267"/>
  <c r="AU33" i="267"/>
  <c r="AT33" i="267"/>
  <c r="AS33" i="267"/>
  <c r="AR33" i="267"/>
  <c r="AQ33" i="267"/>
  <c r="AP33" i="267"/>
  <c r="AO33" i="267"/>
  <c r="AN33" i="267"/>
  <c r="AM33" i="267"/>
  <c r="AL33" i="267"/>
  <c r="AK33" i="267"/>
  <c r="AJ33" i="267"/>
  <c r="AI33" i="267"/>
  <c r="AH33" i="267"/>
  <c r="AG33" i="267"/>
  <c r="AF33" i="267"/>
  <c r="AE33" i="267"/>
  <c r="AD33" i="267"/>
  <c r="AC33" i="267"/>
  <c r="AB33" i="267"/>
  <c r="AA33" i="267"/>
  <c r="Z33" i="267"/>
  <c r="Y33" i="267"/>
  <c r="X33" i="267"/>
  <c r="W33" i="267"/>
  <c r="V33" i="267"/>
  <c r="U33" i="267"/>
  <c r="T33" i="267"/>
  <c r="S33" i="267"/>
  <c r="R33" i="267"/>
  <c r="Q33" i="267"/>
  <c r="P33" i="267"/>
  <c r="O33" i="267"/>
  <c r="N33" i="267"/>
  <c r="M33" i="267"/>
  <c r="L33" i="267"/>
  <c r="K33" i="267"/>
  <c r="J33" i="267"/>
  <c r="I33" i="267"/>
  <c r="H33" i="267"/>
  <c r="G33" i="267"/>
  <c r="F33" i="267"/>
  <c r="E33" i="267"/>
  <c r="D33" i="267"/>
  <c r="C33" i="267"/>
  <c r="B33" i="267"/>
  <c r="A33" i="267"/>
  <c r="AZ32" i="267"/>
  <c r="AY32" i="267"/>
  <c r="AX32" i="267"/>
  <c r="AW32" i="267"/>
  <c r="AV32" i="267"/>
  <c r="AU32" i="267"/>
  <c r="AT32" i="267"/>
  <c r="AS32" i="267"/>
  <c r="AR32" i="267"/>
  <c r="AQ32" i="267"/>
  <c r="AP32" i="267"/>
  <c r="AO32" i="267"/>
  <c r="AN32" i="267"/>
  <c r="AM32" i="267"/>
  <c r="AL32" i="267"/>
  <c r="AK32" i="267"/>
  <c r="AJ32" i="267"/>
  <c r="AI32" i="267"/>
  <c r="AH32" i="267"/>
  <c r="AG32" i="267"/>
  <c r="AF32" i="267"/>
  <c r="AE32" i="267"/>
  <c r="AD32" i="267"/>
  <c r="AC32" i="267"/>
  <c r="AB32" i="267"/>
  <c r="AA32" i="267"/>
  <c r="Z32" i="267"/>
  <c r="Y32" i="267"/>
  <c r="X32" i="267"/>
  <c r="W32" i="267"/>
  <c r="V32" i="267"/>
  <c r="U32" i="267"/>
  <c r="T32" i="267"/>
  <c r="S32" i="267"/>
  <c r="R32" i="267"/>
  <c r="Q32" i="267"/>
  <c r="P32" i="267"/>
  <c r="O32" i="267"/>
  <c r="N32" i="267"/>
  <c r="M32" i="267"/>
  <c r="L32" i="267"/>
  <c r="K32" i="267"/>
  <c r="J32" i="267"/>
  <c r="I32" i="267"/>
  <c r="H32" i="267"/>
  <c r="G32" i="267"/>
  <c r="F32" i="267"/>
  <c r="E32" i="267"/>
  <c r="D32" i="267"/>
  <c r="C32" i="267"/>
  <c r="B32" i="267"/>
  <c r="A32" i="267"/>
  <c r="AZ31" i="267"/>
  <c r="AY31" i="267"/>
  <c r="AX31" i="267"/>
  <c r="AW31" i="267"/>
  <c r="AV31" i="267"/>
  <c r="AU31" i="267"/>
  <c r="AT31" i="267"/>
  <c r="AS31" i="267"/>
  <c r="AR31" i="267"/>
  <c r="AQ31" i="267"/>
  <c r="AP31" i="267"/>
  <c r="AO31" i="267"/>
  <c r="AN31" i="267"/>
  <c r="AM31" i="267"/>
  <c r="AL31" i="267"/>
  <c r="AK31" i="267"/>
  <c r="AJ31" i="267"/>
  <c r="AI31" i="267"/>
  <c r="AH31" i="267"/>
  <c r="AG31" i="267"/>
  <c r="AF31" i="267"/>
  <c r="AE31" i="267"/>
  <c r="AD31" i="267"/>
  <c r="AC31" i="267"/>
  <c r="AB31" i="267"/>
  <c r="AA31" i="267"/>
  <c r="Z31" i="267"/>
  <c r="Y31" i="267"/>
  <c r="X31" i="267"/>
  <c r="W31" i="267"/>
  <c r="V31" i="267"/>
  <c r="U31" i="267"/>
  <c r="T31" i="267"/>
  <c r="S31" i="267"/>
  <c r="R31" i="267"/>
  <c r="Q31" i="267"/>
  <c r="P31" i="267"/>
  <c r="O31" i="267"/>
  <c r="N31" i="267"/>
  <c r="M31" i="267"/>
  <c r="L31" i="267"/>
  <c r="K31" i="267"/>
  <c r="J31" i="267"/>
  <c r="I31" i="267"/>
  <c r="H31" i="267"/>
  <c r="G31" i="267"/>
  <c r="F31" i="267"/>
  <c r="E31" i="267"/>
  <c r="D31" i="267"/>
  <c r="C31" i="267"/>
  <c r="B31" i="267"/>
  <c r="A31" i="267"/>
  <c r="AZ30" i="267"/>
  <c r="AY30" i="267"/>
  <c r="AX30" i="267"/>
  <c r="AW30" i="267"/>
  <c r="AV30" i="267"/>
  <c r="AU30" i="267"/>
  <c r="AT30" i="267"/>
  <c r="AS30" i="267"/>
  <c r="AR30" i="267"/>
  <c r="AQ30" i="267"/>
  <c r="AP30" i="267"/>
  <c r="AO30" i="267"/>
  <c r="AN30" i="267"/>
  <c r="AM30" i="267"/>
  <c r="AL30" i="267"/>
  <c r="AK30" i="267"/>
  <c r="AJ30" i="267"/>
  <c r="AI30" i="267"/>
  <c r="AH30" i="267"/>
  <c r="AG30" i="267"/>
  <c r="AF30" i="267"/>
  <c r="AE30" i="267"/>
  <c r="AD30" i="267"/>
  <c r="AC30" i="267"/>
  <c r="AB30" i="267"/>
  <c r="AA30" i="267"/>
  <c r="Z30" i="267"/>
  <c r="Y30" i="267"/>
  <c r="X30" i="267"/>
  <c r="W30" i="267"/>
  <c r="V30" i="267"/>
  <c r="U30" i="267"/>
  <c r="T30" i="267"/>
  <c r="S30" i="267"/>
  <c r="R30" i="267"/>
  <c r="Q30" i="267"/>
  <c r="P30" i="267"/>
  <c r="O30" i="267"/>
  <c r="N30" i="267"/>
  <c r="M30" i="267"/>
  <c r="L30" i="267"/>
  <c r="K30" i="267"/>
  <c r="J30" i="267"/>
  <c r="I30" i="267"/>
  <c r="H30" i="267"/>
  <c r="G30" i="267"/>
  <c r="F30" i="267"/>
  <c r="E30" i="267"/>
  <c r="D30" i="267"/>
  <c r="C30" i="267"/>
  <c r="B30" i="267"/>
  <c r="A30" i="267"/>
  <c r="AZ29" i="267"/>
  <c r="AY29" i="267"/>
  <c r="AX29" i="267"/>
  <c r="AW29" i="267"/>
  <c r="AV29" i="267"/>
  <c r="AU29" i="267"/>
  <c r="AT29" i="267"/>
  <c r="AS29" i="267"/>
  <c r="AR29" i="267"/>
  <c r="AQ29" i="267"/>
  <c r="AP29" i="267"/>
  <c r="AO29" i="267"/>
  <c r="AN29" i="267"/>
  <c r="AM29" i="267"/>
  <c r="AL29" i="267"/>
  <c r="AK29" i="267"/>
  <c r="AJ29" i="267"/>
  <c r="AI29" i="267"/>
  <c r="AH29" i="267"/>
  <c r="AG29" i="267"/>
  <c r="AF29" i="267"/>
  <c r="AE29" i="267"/>
  <c r="AD29" i="267"/>
  <c r="AC29" i="267"/>
  <c r="AB29" i="267"/>
  <c r="AA29" i="267"/>
  <c r="Z29" i="267"/>
  <c r="Y29" i="267"/>
  <c r="X29" i="267"/>
  <c r="W29" i="267"/>
  <c r="V29" i="267"/>
  <c r="U29" i="267"/>
  <c r="T29" i="267"/>
  <c r="S29" i="267"/>
  <c r="R29" i="267"/>
  <c r="Q29" i="267"/>
  <c r="P29" i="267"/>
  <c r="O29" i="267"/>
  <c r="N29" i="267"/>
  <c r="M29" i="267"/>
  <c r="L29" i="267"/>
  <c r="K29" i="267"/>
  <c r="J29" i="267"/>
  <c r="I29" i="267"/>
  <c r="H29" i="267"/>
  <c r="G29" i="267"/>
  <c r="F29" i="267"/>
  <c r="E29" i="267"/>
  <c r="D29" i="267"/>
  <c r="C29" i="267"/>
  <c r="B29" i="267"/>
  <c r="A29" i="267"/>
  <c r="AZ28" i="267"/>
  <c r="AY28" i="267"/>
  <c r="AX28" i="267"/>
  <c r="AW28" i="267"/>
  <c r="AV28" i="267"/>
  <c r="AU28" i="267"/>
  <c r="AT28" i="267"/>
  <c r="AS28" i="267"/>
  <c r="AR28" i="267"/>
  <c r="AQ28" i="267"/>
  <c r="AP28" i="267"/>
  <c r="AO28" i="267"/>
  <c r="AN28" i="267"/>
  <c r="AM28" i="267"/>
  <c r="AL28" i="267"/>
  <c r="AK28" i="267"/>
  <c r="AJ28" i="267"/>
  <c r="AI28" i="267"/>
  <c r="AH28" i="267"/>
  <c r="AG28" i="267"/>
  <c r="AF28" i="267"/>
  <c r="AE28" i="267"/>
  <c r="AD28" i="267"/>
  <c r="AC28" i="267"/>
  <c r="AB28" i="267"/>
  <c r="AA28" i="267"/>
  <c r="Z28" i="267"/>
  <c r="Y28" i="267"/>
  <c r="X28" i="267"/>
  <c r="W28" i="267"/>
  <c r="V28" i="267"/>
  <c r="U28" i="267"/>
  <c r="T28" i="267"/>
  <c r="S28" i="267"/>
  <c r="R28" i="267"/>
  <c r="Q28" i="267"/>
  <c r="P28" i="267"/>
  <c r="O28" i="267"/>
  <c r="N28" i="267"/>
  <c r="M28" i="267"/>
  <c r="L28" i="267"/>
  <c r="K28" i="267"/>
  <c r="J28" i="267"/>
  <c r="I28" i="267"/>
  <c r="H28" i="267"/>
  <c r="G28" i="267"/>
  <c r="F28" i="267"/>
  <c r="E28" i="267"/>
  <c r="D28" i="267"/>
  <c r="C28" i="267"/>
  <c r="B28" i="267"/>
  <c r="A28" i="267"/>
  <c r="AZ27" i="267"/>
  <c r="AY27" i="267"/>
  <c r="AX27" i="267"/>
  <c r="AW27" i="267"/>
  <c r="AV27" i="267"/>
  <c r="AU27" i="267"/>
  <c r="AT27" i="267"/>
  <c r="AS27" i="267"/>
  <c r="AR27" i="267"/>
  <c r="AQ27" i="267"/>
  <c r="AP27" i="267"/>
  <c r="AO27" i="267"/>
  <c r="AN27" i="267"/>
  <c r="AM27" i="267"/>
  <c r="AL27" i="267"/>
  <c r="AK27" i="267"/>
  <c r="AJ27" i="267"/>
  <c r="AI27" i="267"/>
  <c r="AH27" i="267"/>
  <c r="AG27" i="267"/>
  <c r="AF27" i="267"/>
  <c r="AE27" i="267"/>
  <c r="AD27" i="267"/>
  <c r="AC27" i="267"/>
  <c r="AB27" i="267"/>
  <c r="AA27" i="267"/>
  <c r="Z27" i="267"/>
  <c r="Y27" i="267"/>
  <c r="X27" i="267"/>
  <c r="W27" i="267"/>
  <c r="V27" i="267"/>
  <c r="U27" i="267"/>
  <c r="T27" i="267"/>
  <c r="S27" i="267"/>
  <c r="R27" i="267"/>
  <c r="Q27" i="267"/>
  <c r="P27" i="267"/>
  <c r="O27" i="267"/>
  <c r="N27" i="267"/>
  <c r="M27" i="267"/>
  <c r="L27" i="267"/>
  <c r="K27" i="267"/>
  <c r="J27" i="267"/>
  <c r="I27" i="267"/>
  <c r="H27" i="267"/>
  <c r="G27" i="267"/>
  <c r="F27" i="267"/>
  <c r="E27" i="267"/>
  <c r="D27" i="267"/>
  <c r="C27" i="267"/>
  <c r="B27" i="267"/>
  <c r="A27" i="267"/>
  <c r="AZ26" i="267"/>
  <c r="AY26" i="267"/>
  <c r="AX26" i="267"/>
  <c r="AW26" i="267"/>
  <c r="AV26" i="267"/>
  <c r="AU26" i="267"/>
  <c r="AT26" i="267"/>
  <c r="AS26" i="267"/>
  <c r="AR26" i="267"/>
  <c r="AQ26" i="267"/>
  <c r="AP26" i="267"/>
  <c r="AO26" i="267"/>
  <c r="AN26" i="267"/>
  <c r="AM26" i="267"/>
  <c r="AL26" i="267"/>
  <c r="AK26" i="267"/>
  <c r="AJ26" i="267"/>
  <c r="AI26" i="267"/>
  <c r="AH26" i="267"/>
  <c r="AG26" i="267"/>
  <c r="AF26" i="267"/>
  <c r="AE26" i="267"/>
  <c r="AD26" i="267"/>
  <c r="AC26" i="267"/>
  <c r="AB26" i="267"/>
  <c r="AA26" i="267"/>
  <c r="Z26" i="267"/>
  <c r="Y26" i="267"/>
  <c r="X26" i="267"/>
  <c r="W26" i="267"/>
  <c r="V26" i="267"/>
  <c r="U26" i="267"/>
  <c r="T26" i="267"/>
  <c r="S26" i="267"/>
  <c r="R26" i="267"/>
  <c r="Q26" i="267"/>
  <c r="P26" i="267"/>
  <c r="O26" i="267"/>
  <c r="N26" i="267"/>
  <c r="M26" i="267"/>
  <c r="L26" i="267"/>
  <c r="K26" i="267"/>
  <c r="J26" i="267"/>
  <c r="I26" i="267"/>
  <c r="H26" i="267"/>
  <c r="G26" i="267"/>
  <c r="F26" i="267"/>
  <c r="E26" i="267"/>
  <c r="D26" i="267"/>
  <c r="C26" i="267"/>
  <c r="B26" i="267"/>
  <c r="A26" i="267"/>
  <c r="AZ25" i="267"/>
  <c r="AY25" i="267"/>
  <c r="AX25" i="267"/>
  <c r="AW25" i="267"/>
  <c r="AV25" i="267"/>
  <c r="AU25" i="267"/>
  <c r="AT25" i="267"/>
  <c r="AS25" i="267"/>
  <c r="AR25" i="267"/>
  <c r="AQ25" i="267"/>
  <c r="AP25" i="267"/>
  <c r="AO25" i="267"/>
  <c r="AN25" i="267"/>
  <c r="AM25" i="267"/>
  <c r="AL25" i="267"/>
  <c r="AK25" i="267"/>
  <c r="AJ25" i="267"/>
  <c r="AI25" i="267"/>
  <c r="AH25" i="267"/>
  <c r="AG25" i="267"/>
  <c r="AF25" i="267"/>
  <c r="AE25" i="267"/>
  <c r="AD25" i="267"/>
  <c r="AC25" i="267"/>
  <c r="AB25" i="267"/>
  <c r="AA25" i="267"/>
  <c r="Z25" i="267"/>
  <c r="Y25" i="267"/>
  <c r="X25" i="267"/>
  <c r="W25" i="267"/>
  <c r="V25" i="267"/>
  <c r="U25" i="267"/>
  <c r="T25" i="267"/>
  <c r="S25" i="267"/>
  <c r="R25" i="267"/>
  <c r="Q25" i="267"/>
  <c r="P25" i="267"/>
  <c r="O25" i="267"/>
  <c r="N25" i="267"/>
  <c r="M25" i="267"/>
  <c r="L25" i="267"/>
  <c r="K25" i="267"/>
  <c r="J25" i="267"/>
  <c r="I25" i="267"/>
  <c r="H25" i="267"/>
  <c r="G25" i="267"/>
  <c r="F25" i="267"/>
  <c r="E25" i="267"/>
  <c r="D25" i="267"/>
  <c r="C25" i="267"/>
  <c r="B25" i="267"/>
  <c r="A25" i="267"/>
  <c r="AZ24" i="267"/>
  <c r="AY24" i="267"/>
  <c r="AX24" i="267"/>
  <c r="AW24" i="267"/>
  <c r="AV24" i="267"/>
  <c r="AU24" i="267"/>
  <c r="AT24" i="267"/>
  <c r="AS24" i="267"/>
  <c r="AR24" i="267"/>
  <c r="AQ24" i="267"/>
  <c r="AP24" i="267"/>
  <c r="AO24" i="267"/>
  <c r="AN24" i="267"/>
  <c r="AM24" i="267"/>
  <c r="AL24" i="267"/>
  <c r="AK24" i="267"/>
  <c r="AJ24" i="267"/>
  <c r="AI24" i="267"/>
  <c r="AH24" i="267"/>
  <c r="AG24" i="267"/>
  <c r="AF24" i="267"/>
  <c r="AE24" i="267"/>
  <c r="AD24" i="267"/>
  <c r="AC24" i="267"/>
  <c r="AB24" i="267"/>
  <c r="AA24" i="267"/>
  <c r="Z24" i="267"/>
  <c r="Y24" i="267"/>
  <c r="X24" i="267"/>
  <c r="W24" i="267"/>
  <c r="V24" i="267"/>
  <c r="U24" i="267"/>
  <c r="T24" i="267"/>
  <c r="S24" i="267"/>
  <c r="R24" i="267"/>
  <c r="Q24" i="267"/>
  <c r="P24" i="267"/>
  <c r="O24" i="267"/>
  <c r="N24" i="267"/>
  <c r="M24" i="267"/>
  <c r="L24" i="267"/>
  <c r="K24" i="267"/>
  <c r="J24" i="267"/>
  <c r="I24" i="267"/>
  <c r="H24" i="267"/>
  <c r="G24" i="267"/>
  <c r="F24" i="267"/>
  <c r="E24" i="267"/>
  <c r="D24" i="267"/>
  <c r="C24" i="267"/>
  <c r="B24" i="267"/>
  <c r="A24" i="267"/>
  <c r="AZ23" i="267"/>
  <c r="AY23" i="267"/>
  <c r="AX23" i="267"/>
  <c r="AW23" i="267"/>
  <c r="AV23" i="267"/>
  <c r="AU23" i="267"/>
  <c r="AT23" i="267"/>
  <c r="AS23" i="267"/>
  <c r="AR23" i="267"/>
  <c r="AQ23" i="267"/>
  <c r="AP23" i="267"/>
  <c r="AO23" i="267"/>
  <c r="AN23" i="267"/>
  <c r="AM23" i="267"/>
  <c r="AL23" i="267"/>
  <c r="AK23" i="267"/>
  <c r="AJ23" i="267"/>
  <c r="AI23" i="267"/>
  <c r="AH23" i="267"/>
  <c r="AG23" i="267"/>
  <c r="AF23" i="267"/>
  <c r="AE23" i="267"/>
  <c r="AD23" i="267"/>
  <c r="AC23" i="267"/>
  <c r="AB23" i="267"/>
  <c r="AA23" i="267"/>
  <c r="Z23" i="267"/>
  <c r="Y23" i="267"/>
  <c r="X23" i="267"/>
  <c r="W23" i="267"/>
  <c r="V23" i="267"/>
  <c r="U23" i="267"/>
  <c r="T23" i="267"/>
  <c r="S23" i="267"/>
  <c r="R23" i="267"/>
  <c r="Q23" i="267"/>
  <c r="P23" i="267"/>
  <c r="O23" i="267"/>
  <c r="N23" i="267"/>
  <c r="M23" i="267"/>
  <c r="L23" i="267"/>
  <c r="K23" i="267"/>
  <c r="J23" i="267"/>
  <c r="I23" i="267"/>
  <c r="H23" i="267"/>
  <c r="G23" i="267"/>
  <c r="F23" i="267"/>
  <c r="E23" i="267"/>
  <c r="D23" i="267"/>
  <c r="C23" i="267"/>
  <c r="B23" i="267"/>
  <c r="A23" i="267"/>
  <c r="AZ22" i="267"/>
  <c r="AY22" i="267"/>
  <c r="AX22" i="267"/>
  <c r="AW22" i="267"/>
  <c r="AV22" i="267"/>
  <c r="AU22" i="267"/>
  <c r="AT22" i="267"/>
  <c r="AS22" i="267"/>
  <c r="AR22" i="267"/>
  <c r="AQ22" i="267"/>
  <c r="AP22" i="267"/>
  <c r="AO22" i="267"/>
  <c r="AN22" i="267"/>
  <c r="AM22" i="267"/>
  <c r="AL22" i="267"/>
  <c r="AK22" i="267"/>
  <c r="AJ22" i="267"/>
  <c r="AI22" i="267"/>
  <c r="AH22" i="267"/>
  <c r="AG22" i="267"/>
  <c r="AF22" i="267"/>
  <c r="AE22" i="267"/>
  <c r="AD22" i="267"/>
  <c r="AC22" i="267"/>
  <c r="AB22" i="267"/>
  <c r="AA22" i="267"/>
  <c r="Z22" i="267"/>
  <c r="Y22" i="267"/>
  <c r="X22" i="267"/>
  <c r="W22" i="267"/>
  <c r="V22" i="267"/>
  <c r="U22" i="267"/>
  <c r="T22" i="267"/>
  <c r="S22" i="267"/>
  <c r="R22" i="267"/>
  <c r="Q22" i="267"/>
  <c r="P22" i="267"/>
  <c r="O22" i="267"/>
  <c r="N22" i="267"/>
  <c r="M22" i="267"/>
  <c r="L22" i="267"/>
  <c r="K22" i="267"/>
  <c r="J22" i="267"/>
  <c r="I22" i="267"/>
  <c r="H22" i="267"/>
  <c r="G22" i="267"/>
  <c r="F22" i="267"/>
  <c r="E22" i="267"/>
  <c r="D22" i="267"/>
  <c r="C22" i="267"/>
  <c r="B22" i="267"/>
  <c r="A22" i="267"/>
  <c r="AZ21" i="267"/>
  <c r="AY21" i="267"/>
  <c r="AX21" i="267"/>
  <c r="AW21" i="267"/>
  <c r="AV21" i="267"/>
  <c r="AU21" i="267"/>
  <c r="AT21" i="267"/>
  <c r="AS21" i="267"/>
  <c r="AR21" i="267"/>
  <c r="AQ21" i="267"/>
  <c r="AP21" i="267"/>
  <c r="AO21" i="267"/>
  <c r="AN21" i="267"/>
  <c r="AM21" i="267"/>
  <c r="AL21" i="267"/>
  <c r="AK21" i="267"/>
  <c r="AJ21" i="267"/>
  <c r="AI21" i="267"/>
  <c r="AH21" i="267"/>
  <c r="AG21" i="267"/>
  <c r="AF21" i="267"/>
  <c r="AE21" i="267"/>
  <c r="AD21" i="267"/>
  <c r="AC21" i="267"/>
  <c r="AB21" i="267"/>
  <c r="AA21" i="267"/>
  <c r="Z21" i="267"/>
  <c r="Y21" i="267"/>
  <c r="X21" i="267"/>
  <c r="W21" i="267"/>
  <c r="V21" i="267"/>
  <c r="U21" i="267"/>
  <c r="T21" i="267"/>
  <c r="S21" i="267"/>
  <c r="R21" i="267"/>
  <c r="Q21" i="267"/>
  <c r="P21" i="267"/>
  <c r="O21" i="267"/>
  <c r="N21" i="267"/>
  <c r="M21" i="267"/>
  <c r="L21" i="267"/>
  <c r="K21" i="267"/>
  <c r="J21" i="267"/>
  <c r="I21" i="267"/>
  <c r="H21" i="267"/>
  <c r="G21" i="267"/>
  <c r="F21" i="267"/>
  <c r="E21" i="267"/>
  <c r="C21" i="267"/>
  <c r="B21" i="267"/>
  <c r="A21" i="267"/>
  <c r="AZ20" i="267"/>
  <c r="AY20" i="267"/>
  <c r="AX20" i="267"/>
  <c r="AW20" i="267"/>
  <c r="AV20" i="267"/>
  <c r="AU20" i="267"/>
  <c r="AT20" i="267"/>
  <c r="AS20" i="267"/>
  <c r="AR20" i="267"/>
  <c r="AQ20" i="267"/>
  <c r="AP20" i="267"/>
  <c r="AO20" i="267"/>
  <c r="AN20" i="267"/>
  <c r="AM20" i="267"/>
  <c r="AL20" i="267"/>
  <c r="AK20" i="267"/>
  <c r="AJ20" i="267"/>
  <c r="AI20" i="267"/>
  <c r="AH20" i="267"/>
  <c r="AG20" i="267"/>
  <c r="AF20" i="267"/>
  <c r="AE20" i="267"/>
  <c r="AD20" i="267"/>
  <c r="AC20" i="267"/>
  <c r="AB20" i="267"/>
  <c r="AA20" i="267"/>
  <c r="Z20" i="267"/>
  <c r="Y20" i="267"/>
  <c r="X20" i="267"/>
  <c r="W20" i="267"/>
  <c r="V20" i="267"/>
  <c r="U20" i="267"/>
  <c r="T20" i="267"/>
  <c r="S20" i="267"/>
  <c r="R20" i="267"/>
  <c r="Q20" i="267"/>
  <c r="P20" i="267"/>
  <c r="O20" i="267"/>
  <c r="N20" i="267"/>
  <c r="M20" i="267"/>
  <c r="L20" i="267"/>
  <c r="K20" i="267"/>
  <c r="J20" i="267"/>
  <c r="I20" i="267"/>
  <c r="H20" i="267"/>
  <c r="G20" i="267"/>
  <c r="F20" i="267"/>
  <c r="E20" i="267"/>
  <c r="C20" i="267"/>
  <c r="B20" i="267"/>
  <c r="A20" i="267"/>
  <c r="AZ19" i="267"/>
  <c r="AY19" i="267"/>
  <c r="AX19" i="267"/>
  <c r="AW19" i="267"/>
  <c r="AV19" i="267"/>
  <c r="AU19" i="267"/>
  <c r="AT19" i="267"/>
  <c r="AS19" i="267"/>
  <c r="AR19" i="267"/>
  <c r="AQ19" i="267"/>
  <c r="AP19" i="267"/>
  <c r="AO19" i="267"/>
  <c r="AN19" i="267"/>
  <c r="AM19" i="267"/>
  <c r="AL19" i="267"/>
  <c r="AK19" i="267"/>
  <c r="AJ19" i="267"/>
  <c r="AI19" i="267"/>
  <c r="AH19" i="267"/>
  <c r="AG19" i="267"/>
  <c r="AF19" i="267"/>
  <c r="AE19" i="267"/>
  <c r="AD19" i="267"/>
  <c r="AC19" i="267"/>
  <c r="AB19" i="267"/>
  <c r="AA19" i="267"/>
  <c r="Z19" i="267"/>
  <c r="Y19" i="267"/>
  <c r="X19" i="267"/>
  <c r="W19" i="267"/>
  <c r="V19" i="267"/>
  <c r="U19" i="267"/>
  <c r="T19" i="267"/>
  <c r="S19" i="267"/>
  <c r="R19" i="267"/>
  <c r="Q19" i="267"/>
  <c r="P19" i="267"/>
  <c r="O19" i="267"/>
  <c r="N19" i="267"/>
  <c r="M19" i="267"/>
  <c r="L19" i="267"/>
  <c r="K19" i="267"/>
  <c r="J19" i="267"/>
  <c r="I19" i="267"/>
  <c r="H19" i="267"/>
  <c r="G19" i="267"/>
  <c r="F19" i="267"/>
  <c r="E19" i="267"/>
  <c r="C19" i="267"/>
  <c r="B19" i="267"/>
  <c r="A19" i="267"/>
  <c r="AZ18" i="267"/>
  <c r="AY18" i="267"/>
  <c r="AX18" i="267"/>
  <c r="AW18" i="267"/>
  <c r="AV18" i="267"/>
  <c r="AU18" i="267"/>
  <c r="AT18" i="267"/>
  <c r="AS18" i="267"/>
  <c r="AR18" i="267"/>
  <c r="AQ18" i="267"/>
  <c r="AP18" i="267"/>
  <c r="AO18" i="267"/>
  <c r="AN18" i="267"/>
  <c r="AM18" i="267"/>
  <c r="AL18" i="267"/>
  <c r="AK18" i="267"/>
  <c r="AJ18" i="267"/>
  <c r="AI18" i="267"/>
  <c r="AH18" i="267"/>
  <c r="AG18" i="267"/>
  <c r="AF18" i="267"/>
  <c r="AE18" i="267"/>
  <c r="AD18" i="267"/>
  <c r="AC18" i="267"/>
  <c r="AB18" i="267"/>
  <c r="AA18" i="267"/>
  <c r="Z18" i="267"/>
  <c r="Y18" i="267"/>
  <c r="X18" i="267"/>
  <c r="W18" i="267"/>
  <c r="V18" i="267"/>
  <c r="U18" i="267"/>
  <c r="T18" i="267"/>
  <c r="S18" i="267"/>
  <c r="R18" i="267"/>
  <c r="Q18" i="267"/>
  <c r="P18" i="267"/>
  <c r="O18" i="267"/>
  <c r="N18" i="267"/>
  <c r="M18" i="267"/>
  <c r="L18" i="267"/>
  <c r="K18" i="267"/>
  <c r="J18" i="267"/>
  <c r="I18" i="267"/>
  <c r="H18" i="267"/>
  <c r="G18" i="267"/>
  <c r="F18" i="267"/>
  <c r="E18" i="267"/>
  <c r="C18" i="267"/>
  <c r="B18" i="267"/>
  <c r="A18" i="267"/>
  <c r="AZ17" i="267"/>
  <c r="AY17" i="267"/>
  <c r="AX17" i="267"/>
  <c r="AW17" i="267"/>
  <c r="AV17" i="267"/>
  <c r="AU17" i="267"/>
  <c r="AT17" i="267"/>
  <c r="AS17" i="267"/>
  <c r="AR17" i="267"/>
  <c r="AQ17" i="267"/>
  <c r="AP17" i="267"/>
  <c r="AO17" i="267"/>
  <c r="AN17" i="267"/>
  <c r="AM17" i="267"/>
  <c r="AL17" i="267"/>
  <c r="AK17" i="267"/>
  <c r="AJ17" i="267"/>
  <c r="AI17" i="267"/>
  <c r="AH17" i="267"/>
  <c r="AG17" i="267"/>
  <c r="AF17" i="267"/>
  <c r="AE17" i="267"/>
  <c r="AD17" i="267"/>
  <c r="AC17" i="267"/>
  <c r="AB17" i="267"/>
  <c r="AA17" i="267"/>
  <c r="Z17" i="267"/>
  <c r="Y17" i="267"/>
  <c r="X17" i="267"/>
  <c r="W17" i="267"/>
  <c r="V17" i="267"/>
  <c r="U17" i="267"/>
  <c r="T17" i="267"/>
  <c r="S17" i="267"/>
  <c r="R17" i="267"/>
  <c r="Q17" i="267"/>
  <c r="P17" i="267"/>
  <c r="O17" i="267"/>
  <c r="N17" i="267"/>
  <c r="M17" i="267"/>
  <c r="L17" i="267"/>
  <c r="K17" i="267"/>
  <c r="J17" i="267"/>
  <c r="I17" i="267"/>
  <c r="H17" i="267"/>
  <c r="G17" i="267"/>
  <c r="F17" i="267"/>
  <c r="E17" i="267"/>
  <c r="C17" i="267"/>
  <c r="B17" i="267"/>
  <c r="A17" i="267"/>
  <c r="AZ16" i="267"/>
  <c r="AY16" i="267"/>
  <c r="AX16" i="267"/>
  <c r="AW16" i="267"/>
  <c r="AV16" i="267"/>
  <c r="AU16" i="267"/>
  <c r="AT16" i="267"/>
  <c r="AS16" i="267"/>
  <c r="AR16" i="267"/>
  <c r="AQ16" i="267"/>
  <c r="AP16" i="267"/>
  <c r="AO16" i="267"/>
  <c r="AN16" i="267"/>
  <c r="AM16" i="267"/>
  <c r="AL16" i="267"/>
  <c r="AK16" i="267"/>
  <c r="AJ16" i="267"/>
  <c r="AI16" i="267"/>
  <c r="AH16" i="267"/>
  <c r="AG16" i="267"/>
  <c r="AF16" i="267"/>
  <c r="AE16" i="267"/>
  <c r="AD16" i="267"/>
  <c r="AC16" i="267"/>
  <c r="AB16" i="267"/>
  <c r="AA16" i="267"/>
  <c r="Z16" i="267"/>
  <c r="Y16" i="267"/>
  <c r="X16" i="267"/>
  <c r="W16" i="267"/>
  <c r="V16" i="267"/>
  <c r="U16" i="267"/>
  <c r="T16" i="267"/>
  <c r="S16" i="267"/>
  <c r="R16" i="267"/>
  <c r="Q16" i="267"/>
  <c r="P16" i="267"/>
  <c r="O16" i="267"/>
  <c r="N16" i="267"/>
  <c r="M16" i="267"/>
  <c r="L16" i="267"/>
  <c r="K16" i="267"/>
  <c r="J16" i="267"/>
  <c r="I16" i="267"/>
  <c r="H16" i="267"/>
  <c r="G16" i="267"/>
  <c r="F16" i="267"/>
  <c r="E16" i="267"/>
  <c r="C16" i="267"/>
  <c r="B16" i="267"/>
  <c r="A16" i="267"/>
  <c r="AZ15" i="267"/>
  <c r="AY15" i="267"/>
  <c r="AX15" i="267"/>
  <c r="AW15" i="267"/>
  <c r="AV15" i="267"/>
  <c r="AU15" i="267"/>
  <c r="AT15" i="267"/>
  <c r="AS15" i="267"/>
  <c r="AR15" i="267"/>
  <c r="AQ15" i="267"/>
  <c r="AP15" i="267"/>
  <c r="AO15" i="267"/>
  <c r="AN15" i="267"/>
  <c r="AM15" i="267"/>
  <c r="AL15" i="267"/>
  <c r="AK15" i="267"/>
  <c r="AJ15" i="267"/>
  <c r="AI15" i="267"/>
  <c r="AH15" i="267"/>
  <c r="AG15" i="267"/>
  <c r="AF15" i="267"/>
  <c r="AE15" i="267"/>
  <c r="AD15" i="267"/>
  <c r="AC15" i="267"/>
  <c r="AB15" i="267"/>
  <c r="AA15" i="267"/>
  <c r="Z15" i="267"/>
  <c r="Y15" i="267"/>
  <c r="X15" i="267"/>
  <c r="W15" i="267"/>
  <c r="V15" i="267"/>
  <c r="U15" i="267"/>
  <c r="T15" i="267"/>
  <c r="S15" i="267"/>
  <c r="R15" i="267"/>
  <c r="Q15" i="267"/>
  <c r="P15" i="267"/>
  <c r="O15" i="267"/>
  <c r="N15" i="267"/>
  <c r="M15" i="267"/>
  <c r="L15" i="267"/>
  <c r="K15" i="267"/>
  <c r="J15" i="267"/>
  <c r="I15" i="267"/>
  <c r="H15" i="267"/>
  <c r="G15" i="267"/>
  <c r="F15" i="267"/>
  <c r="E15" i="267"/>
  <c r="C15" i="267"/>
  <c r="B15" i="267"/>
  <c r="A15" i="267"/>
  <c r="AZ14" i="267"/>
  <c r="AY14" i="267"/>
  <c r="AX14" i="267"/>
  <c r="AW14" i="267"/>
  <c r="AV14" i="267"/>
  <c r="AU14" i="267"/>
  <c r="AT14" i="267"/>
  <c r="AS14" i="267"/>
  <c r="AR14" i="267"/>
  <c r="AQ14" i="267"/>
  <c r="AP14" i="267"/>
  <c r="AO14" i="267"/>
  <c r="AN14" i="267"/>
  <c r="AM14" i="267"/>
  <c r="AL14" i="267"/>
  <c r="AK14" i="267"/>
  <c r="AJ14" i="267"/>
  <c r="AI14" i="267"/>
  <c r="AH14" i="267"/>
  <c r="AG14" i="267"/>
  <c r="AF14" i="267"/>
  <c r="AE14" i="267"/>
  <c r="AD14" i="267"/>
  <c r="AC14" i="267"/>
  <c r="AB14" i="267"/>
  <c r="AA14" i="267"/>
  <c r="Z14" i="267"/>
  <c r="Y14" i="267"/>
  <c r="X14" i="267"/>
  <c r="W14" i="267"/>
  <c r="V14" i="267"/>
  <c r="U14" i="267"/>
  <c r="T14" i="267"/>
  <c r="S14" i="267"/>
  <c r="R14" i="267"/>
  <c r="Q14" i="267"/>
  <c r="P14" i="267"/>
  <c r="O14" i="267"/>
  <c r="N14" i="267"/>
  <c r="M14" i="267"/>
  <c r="L14" i="267"/>
  <c r="K14" i="267"/>
  <c r="J14" i="267"/>
  <c r="I14" i="267"/>
  <c r="H14" i="267"/>
  <c r="G14" i="267"/>
  <c r="F14" i="267"/>
  <c r="E14" i="267"/>
  <c r="C14" i="267"/>
  <c r="B14" i="267"/>
  <c r="A14" i="267"/>
  <c r="AZ13" i="267"/>
  <c r="AY13" i="267"/>
  <c r="AX13" i="267"/>
  <c r="AW13" i="267"/>
  <c r="AV13" i="267"/>
  <c r="AU13" i="267"/>
  <c r="AT13" i="267"/>
  <c r="AS13" i="267"/>
  <c r="AR13" i="267"/>
  <c r="AQ13" i="267"/>
  <c r="AP13" i="267"/>
  <c r="AO13" i="267"/>
  <c r="AN13" i="267"/>
  <c r="AM13" i="267"/>
  <c r="AL13" i="267"/>
  <c r="AK13" i="267"/>
  <c r="AJ13" i="267"/>
  <c r="AI13" i="267"/>
  <c r="AH13" i="267"/>
  <c r="AG13" i="267"/>
  <c r="AF13" i="267"/>
  <c r="AE13" i="267"/>
  <c r="AD13" i="267"/>
  <c r="AC13" i="267"/>
  <c r="AB13" i="267"/>
  <c r="AA13" i="267"/>
  <c r="Z13" i="267"/>
  <c r="Y13" i="267"/>
  <c r="X13" i="267"/>
  <c r="W13" i="267"/>
  <c r="V13" i="267"/>
  <c r="U13" i="267"/>
  <c r="T13" i="267"/>
  <c r="S13" i="267"/>
  <c r="R13" i="267"/>
  <c r="Q13" i="267"/>
  <c r="P13" i="267"/>
  <c r="O13" i="267"/>
  <c r="N13" i="267"/>
  <c r="M13" i="267"/>
  <c r="L13" i="267"/>
  <c r="K13" i="267"/>
  <c r="J13" i="267"/>
  <c r="I13" i="267"/>
  <c r="H13" i="267"/>
  <c r="G13" i="267"/>
  <c r="F13" i="267"/>
  <c r="E13" i="267"/>
  <c r="C13" i="267"/>
  <c r="B13" i="267"/>
  <c r="A13" i="267"/>
  <c r="AZ12" i="267"/>
  <c r="AY12" i="267"/>
  <c r="AX12" i="267"/>
  <c r="AW12" i="267"/>
  <c r="AV12" i="267"/>
  <c r="AU12" i="267"/>
  <c r="AT12" i="267"/>
  <c r="AS12" i="267"/>
  <c r="AR12" i="267"/>
  <c r="AQ12" i="267"/>
  <c r="AP12" i="267"/>
  <c r="AO12" i="267"/>
  <c r="AN12" i="267"/>
  <c r="AM12" i="267"/>
  <c r="AL12" i="267"/>
  <c r="AK12" i="267"/>
  <c r="AJ12" i="267"/>
  <c r="AI12" i="267"/>
  <c r="AH12" i="267"/>
  <c r="AG12" i="267"/>
  <c r="AF12" i="267"/>
  <c r="AE12" i="267"/>
  <c r="AD12" i="267"/>
  <c r="AC12" i="267"/>
  <c r="AB12" i="267"/>
  <c r="AA12" i="267"/>
  <c r="Z12" i="267"/>
  <c r="Y12" i="267"/>
  <c r="X12" i="267"/>
  <c r="W12" i="267"/>
  <c r="V12" i="267"/>
  <c r="U12" i="267"/>
  <c r="T12" i="267"/>
  <c r="S12" i="267"/>
  <c r="R12" i="267"/>
  <c r="Q12" i="267"/>
  <c r="P12" i="267"/>
  <c r="O12" i="267"/>
  <c r="N12" i="267"/>
  <c r="M12" i="267"/>
  <c r="L12" i="267"/>
  <c r="K12" i="267"/>
  <c r="J12" i="267"/>
  <c r="I12" i="267"/>
  <c r="H12" i="267"/>
  <c r="G12" i="267"/>
  <c r="F12" i="267"/>
  <c r="E12" i="267"/>
  <c r="C12" i="267"/>
  <c r="B12" i="267"/>
  <c r="A12" i="267"/>
  <c r="AZ11" i="267"/>
  <c r="AY11" i="267"/>
  <c r="AX11" i="267"/>
  <c r="AW11" i="267"/>
  <c r="AV11" i="267"/>
  <c r="AU11" i="267"/>
  <c r="AT11" i="267"/>
  <c r="AS11" i="267"/>
  <c r="AR11" i="267"/>
  <c r="AQ11" i="267"/>
  <c r="AP11" i="267"/>
  <c r="AO11" i="267"/>
  <c r="AN11" i="267"/>
  <c r="AM11" i="267"/>
  <c r="AL11" i="267"/>
  <c r="AK11" i="267"/>
  <c r="AJ11" i="267"/>
  <c r="AI11" i="267"/>
  <c r="AH11" i="267"/>
  <c r="AG11" i="267"/>
  <c r="AF11" i="267"/>
  <c r="AE11" i="267"/>
  <c r="AD11" i="267"/>
  <c r="AC11" i="267"/>
  <c r="AB11" i="267"/>
  <c r="AA11" i="267"/>
  <c r="Z11" i="267"/>
  <c r="Y11" i="267"/>
  <c r="X11" i="267"/>
  <c r="W11" i="267"/>
  <c r="V11" i="267"/>
  <c r="U11" i="267"/>
  <c r="T11" i="267"/>
  <c r="S11" i="267"/>
  <c r="R11" i="267"/>
  <c r="Q11" i="267"/>
  <c r="P11" i="267"/>
  <c r="O11" i="267"/>
  <c r="N11" i="267"/>
  <c r="M11" i="267"/>
  <c r="L11" i="267"/>
  <c r="K11" i="267"/>
  <c r="J11" i="267"/>
  <c r="I11" i="267"/>
  <c r="H11" i="267"/>
  <c r="G11" i="267"/>
  <c r="F11" i="267"/>
  <c r="E11" i="267"/>
  <c r="C11" i="267"/>
  <c r="B11" i="267"/>
  <c r="A11" i="267"/>
  <c r="AZ10" i="267"/>
  <c r="AY10" i="267"/>
  <c r="AX10" i="267"/>
  <c r="AW10" i="267"/>
  <c r="AV10" i="267"/>
  <c r="AU10" i="267"/>
  <c r="AT10" i="267"/>
  <c r="AS10" i="267"/>
  <c r="AR10" i="267"/>
  <c r="AQ10" i="267"/>
  <c r="AP10" i="267"/>
  <c r="AO10" i="267"/>
  <c r="AN10" i="267"/>
  <c r="AM10" i="267"/>
  <c r="AL10" i="267"/>
  <c r="AK10" i="267"/>
  <c r="AJ10" i="267"/>
  <c r="AI10" i="267"/>
  <c r="AH10" i="267"/>
  <c r="AG10" i="267"/>
  <c r="AF10" i="267"/>
  <c r="AE10" i="267"/>
  <c r="AD10" i="267"/>
  <c r="AC10" i="267"/>
  <c r="AB10" i="267"/>
  <c r="AA10" i="267"/>
  <c r="Z10" i="267"/>
  <c r="Y10" i="267"/>
  <c r="X10" i="267"/>
  <c r="W10" i="267"/>
  <c r="V10" i="267"/>
  <c r="U10" i="267"/>
  <c r="T10" i="267"/>
  <c r="S10" i="267"/>
  <c r="R10" i="267"/>
  <c r="Q10" i="267"/>
  <c r="P10" i="267"/>
  <c r="O10" i="267"/>
  <c r="N10" i="267"/>
  <c r="M10" i="267"/>
  <c r="L10" i="267"/>
  <c r="K10" i="267"/>
  <c r="J10" i="267"/>
  <c r="I10" i="267"/>
  <c r="H10" i="267"/>
  <c r="G10" i="267"/>
  <c r="F10" i="267"/>
  <c r="E10" i="267"/>
  <c r="C10" i="267"/>
  <c r="B10" i="267"/>
  <c r="A10" i="267"/>
  <c r="AZ9" i="267"/>
  <c r="AY9" i="267"/>
  <c r="AX9" i="267"/>
  <c r="AW9" i="267"/>
  <c r="AV9" i="267"/>
  <c r="AU9" i="267"/>
  <c r="AT9" i="267"/>
  <c r="AS9" i="267"/>
  <c r="AR9" i="267"/>
  <c r="AQ9" i="267"/>
  <c r="AP9" i="267"/>
  <c r="AO9" i="267"/>
  <c r="AN9" i="267"/>
  <c r="AM9" i="267"/>
  <c r="AL9" i="267"/>
  <c r="AK9" i="267"/>
  <c r="AJ9" i="267"/>
  <c r="AI9" i="267"/>
  <c r="AH9" i="267"/>
  <c r="AG9" i="267"/>
  <c r="AF9" i="267"/>
  <c r="AE9" i="267"/>
  <c r="AD9" i="267"/>
  <c r="AC9" i="267"/>
  <c r="AB9" i="267"/>
  <c r="AA9" i="267"/>
  <c r="Z9" i="267"/>
  <c r="Y9" i="267"/>
  <c r="X9" i="267"/>
  <c r="W9" i="267"/>
  <c r="V9" i="267"/>
  <c r="U9" i="267"/>
  <c r="T9" i="267"/>
  <c r="S9" i="267"/>
  <c r="R9" i="267"/>
  <c r="Q9" i="267"/>
  <c r="P9" i="267"/>
  <c r="O9" i="267"/>
  <c r="N9" i="267"/>
  <c r="M9" i="267"/>
  <c r="L9" i="267"/>
  <c r="K9" i="267"/>
  <c r="J9" i="267"/>
  <c r="I9" i="267"/>
  <c r="H9" i="267"/>
  <c r="G9" i="267"/>
  <c r="F9" i="267"/>
  <c r="E9" i="267"/>
  <c r="C9" i="267"/>
  <c r="B9" i="267"/>
  <c r="A9" i="267"/>
  <c r="AZ8" i="267"/>
  <c r="AY8" i="267"/>
  <c r="AX8" i="267"/>
  <c r="AW8" i="267"/>
  <c r="AV8" i="267"/>
  <c r="AU8" i="267"/>
  <c r="AT8" i="267"/>
  <c r="AS8" i="267"/>
  <c r="AR8" i="267"/>
  <c r="AQ8" i="267"/>
  <c r="AP8" i="267"/>
  <c r="AO8" i="267"/>
  <c r="AN8" i="267"/>
  <c r="AM8" i="267"/>
  <c r="AL8" i="267"/>
  <c r="AK8" i="267"/>
  <c r="AJ8" i="267"/>
  <c r="AI8" i="267"/>
  <c r="AH8" i="267"/>
  <c r="AG8" i="267"/>
  <c r="AF8" i="267"/>
  <c r="AE8" i="267"/>
  <c r="AD8" i="267"/>
  <c r="AC8" i="267"/>
  <c r="AB8" i="267"/>
  <c r="AA8" i="267"/>
  <c r="Z8" i="267"/>
  <c r="Y8" i="267"/>
  <c r="X8" i="267"/>
  <c r="W8" i="267"/>
  <c r="V8" i="267"/>
  <c r="U8" i="267"/>
  <c r="T8" i="267"/>
  <c r="S8" i="267"/>
  <c r="R8" i="267"/>
  <c r="Q8" i="267"/>
  <c r="P8" i="267"/>
  <c r="O8" i="267"/>
  <c r="N8" i="267"/>
  <c r="M8" i="267"/>
  <c r="L8" i="267"/>
  <c r="K8" i="267"/>
  <c r="J8" i="267"/>
  <c r="I8" i="267"/>
  <c r="H8" i="267"/>
  <c r="G8" i="267"/>
  <c r="F8" i="267"/>
  <c r="E8" i="267"/>
  <c r="C8" i="267"/>
  <c r="B8" i="267"/>
  <c r="A8" i="267"/>
  <c r="AZ7" i="267"/>
  <c r="AY7" i="267"/>
  <c r="AX7" i="267"/>
  <c r="AW7" i="267"/>
  <c r="AV7" i="267"/>
  <c r="AU7" i="267"/>
  <c r="AT7" i="267"/>
  <c r="AS7" i="267"/>
  <c r="AR7" i="267"/>
  <c r="AQ7" i="267"/>
  <c r="AP7" i="267"/>
  <c r="AO7" i="267"/>
  <c r="AN7" i="267"/>
  <c r="AM7" i="267"/>
  <c r="AL7" i="267"/>
  <c r="AK7" i="267"/>
  <c r="AJ7" i="267"/>
  <c r="AI7" i="267"/>
  <c r="AH7" i="267"/>
  <c r="AG7" i="267"/>
  <c r="AF7" i="267"/>
  <c r="AE7" i="267"/>
  <c r="AD7" i="267"/>
  <c r="AC7" i="267"/>
  <c r="AB7" i="267"/>
  <c r="AA7" i="267"/>
  <c r="Z7" i="267"/>
  <c r="Y7" i="267"/>
  <c r="X7" i="267"/>
  <c r="W7" i="267"/>
  <c r="V7" i="267"/>
  <c r="U7" i="267"/>
  <c r="T7" i="267"/>
  <c r="S7" i="267"/>
  <c r="R7" i="267"/>
  <c r="Q7" i="267"/>
  <c r="P7" i="267"/>
  <c r="O7" i="267"/>
  <c r="N7" i="267"/>
  <c r="M7" i="267"/>
  <c r="L7" i="267"/>
  <c r="K7" i="267"/>
  <c r="J7" i="267"/>
  <c r="I7" i="267"/>
  <c r="H7" i="267"/>
  <c r="G7" i="267"/>
  <c r="F7" i="267"/>
  <c r="E7" i="267"/>
  <c r="C7" i="267"/>
  <c r="B7" i="267"/>
  <c r="A7" i="267"/>
  <c r="AZ6" i="267"/>
  <c r="AY6" i="267"/>
  <c r="AX6" i="267"/>
  <c r="AW6" i="267"/>
  <c r="AV6" i="267"/>
  <c r="AU6" i="267"/>
  <c r="AT6" i="267"/>
  <c r="AS6" i="267"/>
  <c r="AR6" i="267"/>
  <c r="AQ6" i="267"/>
  <c r="AP6" i="267"/>
  <c r="AO6" i="267"/>
  <c r="AN6" i="267"/>
  <c r="AM6" i="267"/>
  <c r="AL6" i="267"/>
  <c r="AK6" i="267"/>
  <c r="AJ6" i="267"/>
  <c r="AI6" i="267"/>
  <c r="AH6" i="267"/>
  <c r="AG6" i="267"/>
  <c r="AF6" i="267"/>
  <c r="AE6" i="267"/>
  <c r="AD6" i="267"/>
  <c r="AC6" i="267"/>
  <c r="AB6" i="267"/>
  <c r="AA6" i="267"/>
  <c r="Z6" i="267"/>
  <c r="Y6" i="267"/>
  <c r="X6" i="267"/>
  <c r="W6" i="267"/>
  <c r="V6" i="267"/>
  <c r="U6" i="267"/>
  <c r="T6" i="267"/>
  <c r="S6" i="267"/>
  <c r="R6" i="267"/>
  <c r="Q6" i="267"/>
  <c r="P6" i="267"/>
  <c r="O6" i="267"/>
  <c r="N6" i="267"/>
  <c r="M6" i="267"/>
  <c r="L6" i="267"/>
  <c r="K6" i="267"/>
  <c r="J6" i="267"/>
  <c r="I6" i="267"/>
  <c r="H6" i="267"/>
  <c r="G6" i="267"/>
  <c r="F6" i="267"/>
  <c r="E6" i="267"/>
  <c r="C6" i="267"/>
  <c r="B6" i="267"/>
  <c r="A6" i="267"/>
  <c r="AZ5" i="267"/>
  <c r="AY5" i="267"/>
  <c r="AX5" i="267"/>
  <c r="AW5" i="267"/>
  <c r="AV5" i="267"/>
  <c r="AU5" i="267"/>
  <c r="AT5" i="267"/>
  <c r="AS5" i="267"/>
  <c r="AR5" i="267"/>
  <c r="AQ5" i="267"/>
  <c r="AP5" i="267"/>
  <c r="AO5" i="267"/>
  <c r="AN5" i="267"/>
  <c r="AM5" i="267"/>
  <c r="AL5" i="267"/>
  <c r="AK5" i="267"/>
  <c r="AJ5" i="267"/>
  <c r="AI5" i="267"/>
  <c r="AH5" i="267"/>
  <c r="AG5" i="267"/>
  <c r="AF5" i="267"/>
  <c r="AE5" i="267"/>
  <c r="AD5" i="267"/>
  <c r="AC5" i="267"/>
  <c r="AB5" i="267"/>
  <c r="AA5" i="267"/>
  <c r="Z5" i="267"/>
  <c r="Y5" i="267"/>
  <c r="X5" i="267"/>
  <c r="W5" i="267"/>
  <c r="V5" i="267"/>
  <c r="U5" i="267"/>
  <c r="T5" i="267"/>
  <c r="S5" i="267"/>
  <c r="R5" i="267"/>
  <c r="Q5" i="267"/>
  <c r="P5" i="267"/>
  <c r="O5" i="267"/>
  <c r="N5" i="267"/>
  <c r="M5" i="267"/>
  <c r="L5" i="267"/>
  <c r="K5" i="267"/>
  <c r="J5" i="267"/>
  <c r="I5" i="267"/>
  <c r="H5" i="267"/>
  <c r="G5" i="267"/>
  <c r="F5" i="267"/>
  <c r="E5" i="267"/>
  <c r="C5" i="267"/>
  <c r="B5" i="267"/>
  <c r="A5" i="267"/>
  <c r="AZ4" i="267"/>
  <c r="AY4" i="267"/>
  <c r="AX4" i="267"/>
  <c r="AW4" i="267"/>
  <c r="AV4" i="267"/>
  <c r="AU4" i="267"/>
  <c r="AT4" i="267"/>
  <c r="AS4" i="267"/>
  <c r="AR4" i="267"/>
  <c r="AQ4" i="267"/>
  <c r="AP4" i="267"/>
  <c r="AO4" i="267"/>
  <c r="AN4" i="267"/>
  <c r="AM4" i="267"/>
  <c r="AL4" i="267"/>
  <c r="AK4" i="267"/>
  <c r="AJ4" i="267"/>
  <c r="AI4" i="267"/>
  <c r="AH4" i="267"/>
  <c r="AG4" i="267"/>
  <c r="AF4" i="267"/>
  <c r="AE4" i="267"/>
  <c r="AD4" i="267"/>
  <c r="AC4" i="267"/>
  <c r="AB4" i="267"/>
  <c r="AA4" i="267"/>
  <c r="Z4" i="267"/>
  <c r="Y4" i="267"/>
  <c r="X4" i="267"/>
  <c r="W4" i="267"/>
  <c r="V4" i="267"/>
  <c r="U4" i="267"/>
  <c r="T4" i="267"/>
  <c r="S4" i="267"/>
  <c r="R4" i="267"/>
  <c r="Q4" i="267"/>
  <c r="P4" i="267"/>
  <c r="O4" i="267"/>
  <c r="N4" i="267"/>
  <c r="M4" i="267"/>
  <c r="L4" i="267"/>
  <c r="K4" i="267"/>
  <c r="J4" i="267"/>
  <c r="I4" i="267"/>
  <c r="H4" i="267"/>
  <c r="G4" i="267"/>
  <c r="F4" i="267"/>
  <c r="E4" i="267"/>
  <c r="D4" i="267"/>
  <c r="C4" i="267"/>
  <c r="B4" i="267"/>
  <c r="A4" i="267"/>
  <c r="AZ3" i="267"/>
  <c r="AY3" i="267"/>
  <c r="AX3" i="267"/>
  <c r="AW3" i="267"/>
  <c r="AV3" i="267"/>
  <c r="AU3" i="267"/>
  <c r="AT3" i="267"/>
  <c r="AS3" i="267"/>
  <c r="AR3" i="267"/>
  <c r="AQ3" i="267"/>
  <c r="AP3" i="267"/>
  <c r="AO3" i="267"/>
  <c r="AN3" i="267"/>
  <c r="AM3" i="267"/>
  <c r="AL3" i="267"/>
  <c r="AK3" i="267"/>
  <c r="AJ3" i="267"/>
  <c r="AI3" i="267"/>
  <c r="AH3" i="267"/>
  <c r="AG3" i="267"/>
  <c r="AF3" i="267"/>
  <c r="AE3" i="267"/>
  <c r="AD3" i="267"/>
  <c r="AC3" i="267"/>
  <c r="AB3" i="267"/>
  <c r="AA3" i="267"/>
  <c r="Z3" i="267"/>
  <c r="Y3" i="267"/>
  <c r="X3" i="267"/>
  <c r="W3" i="267"/>
  <c r="V3" i="267"/>
  <c r="U3" i="267"/>
  <c r="T3" i="267"/>
  <c r="S3" i="267"/>
  <c r="R3" i="267"/>
  <c r="Q3" i="267"/>
  <c r="P3" i="267"/>
  <c r="O3" i="267"/>
  <c r="N3" i="267"/>
  <c r="M3" i="267"/>
  <c r="L3" i="267"/>
  <c r="K3" i="267"/>
  <c r="J3" i="267"/>
  <c r="I3" i="267"/>
  <c r="H3" i="267"/>
  <c r="G3" i="267"/>
  <c r="F3" i="267"/>
  <c r="E3" i="267"/>
  <c r="D3" i="267"/>
  <c r="C3" i="267"/>
  <c r="B3" i="267"/>
  <c r="A3" i="267"/>
  <c r="AZ2" i="267"/>
  <c r="AY2" i="267"/>
  <c r="AX2" i="267"/>
  <c r="AW2" i="267"/>
  <c r="AV2" i="267"/>
  <c r="AU2" i="267"/>
  <c r="AT2" i="267"/>
  <c r="AS2" i="267"/>
  <c r="AR2" i="267"/>
  <c r="AQ2" i="267"/>
  <c r="AP2" i="267"/>
  <c r="AO2" i="267"/>
  <c r="AN2" i="267"/>
  <c r="AM2" i="267"/>
  <c r="AL2" i="267"/>
  <c r="AK2" i="267"/>
  <c r="AJ2" i="267"/>
  <c r="AI2" i="267"/>
  <c r="AH2" i="267"/>
  <c r="AG2" i="267"/>
  <c r="AF2" i="267"/>
  <c r="AE2" i="267"/>
  <c r="AD2" i="267"/>
  <c r="AC2" i="267"/>
  <c r="AB2" i="267"/>
  <c r="AA2" i="267"/>
  <c r="Z2" i="267"/>
  <c r="Y2" i="267"/>
  <c r="X2" i="267"/>
  <c r="W2" i="267"/>
  <c r="V2" i="267"/>
  <c r="U2" i="267"/>
  <c r="T2" i="267"/>
  <c r="S2" i="267"/>
  <c r="R2" i="267"/>
  <c r="Q2" i="267"/>
  <c r="P2" i="267"/>
  <c r="O2" i="267"/>
  <c r="N2" i="267"/>
  <c r="M2" i="267"/>
  <c r="L2" i="267"/>
  <c r="K2" i="267"/>
  <c r="J2" i="267"/>
  <c r="I2" i="267"/>
  <c r="H2" i="267"/>
  <c r="G2" i="267"/>
  <c r="F2" i="267"/>
  <c r="E2" i="267"/>
  <c r="D2" i="267"/>
  <c r="C2" i="267"/>
  <c r="B2" i="267"/>
  <c r="A2" i="267"/>
  <c r="AZ1" i="267"/>
  <c r="AY1" i="267"/>
  <c r="AX1" i="267"/>
  <c r="AW1" i="267"/>
  <c r="AV1" i="267"/>
  <c r="AU1" i="267"/>
  <c r="AT1" i="267"/>
  <c r="AS1" i="267"/>
  <c r="AR1" i="267"/>
  <c r="AQ1" i="267"/>
  <c r="AP1" i="267"/>
  <c r="AO1" i="267"/>
  <c r="AN1" i="267"/>
  <c r="AM1" i="267"/>
  <c r="AL1" i="267"/>
  <c r="AK1" i="267"/>
  <c r="AJ1" i="267"/>
  <c r="AI1" i="267"/>
  <c r="AH1" i="267"/>
  <c r="AG1" i="267"/>
  <c r="AF1" i="267"/>
  <c r="AE1" i="267"/>
  <c r="AD1" i="267"/>
  <c r="AC1" i="267"/>
  <c r="AB1" i="267"/>
  <c r="AA1" i="267"/>
  <c r="Z1" i="267"/>
  <c r="Y1" i="267"/>
  <c r="X1" i="267"/>
  <c r="W1" i="267"/>
  <c r="V1" i="267"/>
  <c r="U1" i="267"/>
  <c r="T1" i="267"/>
  <c r="S1" i="267"/>
  <c r="R1" i="267"/>
  <c r="Q1" i="267"/>
  <c r="P1" i="267"/>
  <c r="O1" i="267"/>
  <c r="N1" i="267"/>
  <c r="M1" i="267"/>
  <c r="L1" i="267"/>
  <c r="K1" i="267"/>
  <c r="J1" i="267"/>
  <c r="I1" i="267"/>
  <c r="H1" i="267"/>
  <c r="G1" i="267"/>
  <c r="F1" i="267"/>
  <c r="E1" i="267"/>
  <c r="D1" i="267"/>
  <c r="C1" i="267"/>
  <c r="B1" i="267"/>
  <c r="A1" i="267"/>
  <c r="GZ200" i="100"/>
  <c r="GY200" i="100"/>
  <c r="GX200" i="100"/>
  <c r="GW200" i="100"/>
  <c r="GV200" i="100"/>
  <c r="GU200" i="100"/>
  <c r="GT200" i="100"/>
  <c r="GS200" i="100"/>
  <c r="GR200" i="100"/>
  <c r="GQ200" i="100"/>
  <c r="GP200" i="100"/>
  <c r="GO200" i="100"/>
  <c r="GN200" i="100"/>
  <c r="GM200" i="100"/>
  <c r="GL200" i="100"/>
  <c r="GK200" i="100"/>
  <c r="GJ200" i="100"/>
  <c r="GI200" i="100"/>
  <c r="GH200" i="100"/>
  <c r="GG200" i="100"/>
  <c r="GF200" i="100"/>
  <c r="GE200" i="100"/>
  <c r="GD200" i="100"/>
  <c r="GC200" i="100"/>
  <c r="GB200" i="100"/>
  <c r="GA200" i="100"/>
  <c r="FZ200" i="100"/>
  <c r="FY200" i="100"/>
  <c r="FX200" i="100"/>
  <c r="FW200" i="100"/>
  <c r="FV200" i="100"/>
  <c r="FU200" i="100"/>
  <c r="FT200" i="100"/>
  <c r="FS200" i="100"/>
  <c r="FR200" i="100"/>
  <c r="FQ200" i="100"/>
  <c r="FP200" i="100"/>
  <c r="FO200" i="100"/>
  <c r="FN200" i="100"/>
  <c r="FM200" i="100"/>
  <c r="FL200" i="100"/>
  <c r="FK200" i="100"/>
  <c r="FJ200" i="100"/>
  <c r="FI200" i="100"/>
  <c r="FH200" i="100"/>
  <c r="FG200" i="100"/>
  <c r="FF200" i="100"/>
  <c r="FE200" i="100"/>
  <c r="FD200" i="100"/>
  <c r="FC200" i="100"/>
  <c r="FB200" i="100"/>
  <c r="FA200" i="100"/>
  <c r="EZ200" i="100"/>
  <c r="EY200" i="100"/>
  <c r="EX200" i="100"/>
  <c r="EW200" i="100"/>
  <c r="EV200" i="100"/>
  <c r="EU200" i="100"/>
  <c r="ET200" i="100"/>
  <c r="ES200" i="100"/>
  <c r="ER200" i="100"/>
  <c r="EQ200" i="100"/>
  <c r="EP200" i="100"/>
  <c r="EO200" i="100"/>
  <c r="EN200" i="100"/>
  <c r="EM200" i="100"/>
  <c r="EL200" i="100"/>
  <c r="EK200" i="100"/>
  <c r="EJ200" i="100"/>
  <c r="EI200" i="100"/>
  <c r="EH200" i="100"/>
  <c r="EG200" i="100"/>
  <c r="EF200" i="100"/>
  <c r="EE200" i="100"/>
  <c r="ED200" i="100"/>
  <c r="EC200" i="100"/>
  <c r="EB200" i="100"/>
  <c r="EA200" i="100"/>
  <c r="DZ200" i="100"/>
  <c r="DY200" i="100"/>
  <c r="DX200" i="100"/>
  <c r="DW200" i="100"/>
  <c r="DV200" i="100"/>
  <c r="DU200" i="100"/>
  <c r="DT200" i="100"/>
  <c r="DS200" i="100"/>
  <c r="DR200" i="100"/>
  <c r="DQ200" i="100"/>
  <c r="DP200" i="100"/>
  <c r="DO200" i="100"/>
  <c r="DN200" i="100"/>
  <c r="DM200" i="100"/>
  <c r="DL200" i="100"/>
  <c r="DK200" i="100"/>
  <c r="DJ200" i="100"/>
  <c r="DI200" i="100"/>
  <c r="DH200" i="100"/>
  <c r="DG200" i="100"/>
  <c r="DF200" i="100"/>
  <c r="DE200" i="100"/>
  <c r="DD200" i="100"/>
  <c r="DC200" i="100"/>
  <c r="DB200" i="100"/>
  <c r="DA200" i="100"/>
  <c r="CZ200" i="100"/>
  <c r="CY200" i="100"/>
  <c r="CX200" i="100"/>
  <c r="CW200" i="100"/>
  <c r="CV200" i="100"/>
  <c r="CU200" i="100"/>
  <c r="CT200" i="100"/>
  <c r="CS200" i="100"/>
  <c r="CR200" i="100"/>
  <c r="CQ200" i="100"/>
  <c r="CP200" i="100"/>
  <c r="CO200" i="100"/>
  <c r="CN200" i="100"/>
  <c r="CM200" i="100"/>
  <c r="CL200" i="100"/>
  <c r="CK200" i="100"/>
  <c r="CJ200" i="100"/>
  <c r="CI200" i="100"/>
  <c r="CH200" i="100"/>
  <c r="CG200" i="100"/>
  <c r="CF200" i="100"/>
  <c r="CE200" i="100"/>
  <c r="CD200" i="100"/>
  <c r="CC200" i="100"/>
  <c r="CB200" i="100"/>
  <c r="CA200" i="100"/>
  <c r="BZ200" i="100"/>
  <c r="BY200" i="100"/>
  <c r="BX200" i="100"/>
  <c r="BW200" i="100"/>
  <c r="BV200" i="100"/>
  <c r="BU200" i="100"/>
  <c r="BT200" i="100"/>
  <c r="BS200" i="100"/>
  <c r="BR200" i="100"/>
  <c r="BQ200" i="100"/>
  <c r="BP200" i="100"/>
  <c r="BO200" i="100"/>
  <c r="BN200" i="100"/>
  <c r="BM200" i="100"/>
  <c r="BL200" i="100"/>
  <c r="BK200" i="100"/>
  <c r="BJ200" i="100"/>
  <c r="BI200" i="100"/>
  <c r="BH200" i="100"/>
  <c r="BG200" i="100"/>
  <c r="BF200" i="100"/>
  <c r="BE200" i="100"/>
  <c r="BD200" i="100"/>
  <c r="BC200" i="100"/>
  <c r="BB200" i="100"/>
  <c r="BA200" i="100"/>
  <c r="AZ200" i="100"/>
  <c r="AY200" i="100"/>
  <c r="AX200" i="100"/>
  <c r="AW200" i="100"/>
  <c r="AV200" i="100"/>
  <c r="AU200" i="100"/>
  <c r="AT200" i="100"/>
  <c r="AS200" i="100"/>
  <c r="AR200" i="100"/>
  <c r="AQ200" i="100"/>
  <c r="AP200" i="100"/>
  <c r="AO200" i="100"/>
  <c r="AN200" i="100"/>
  <c r="AM200" i="100"/>
  <c r="AL200" i="100"/>
  <c r="AK200" i="100"/>
  <c r="AJ200" i="100"/>
  <c r="AI200" i="100"/>
  <c r="AH200" i="100"/>
  <c r="AG200" i="100"/>
  <c r="AF200" i="100"/>
  <c r="AE200" i="100"/>
  <c r="AD200" i="100"/>
  <c r="AC200" i="100"/>
  <c r="AB200" i="100"/>
  <c r="AA200" i="100"/>
  <c r="Z200" i="100"/>
  <c r="Y200" i="100"/>
  <c r="X200" i="100"/>
  <c r="W200" i="100"/>
  <c r="V200" i="100"/>
  <c r="U200" i="100"/>
  <c r="T200" i="100"/>
  <c r="S200" i="100"/>
  <c r="R200" i="100"/>
  <c r="Q200" i="100"/>
  <c r="P200" i="100"/>
  <c r="O200" i="100"/>
  <c r="N200" i="100"/>
  <c r="M200" i="100"/>
  <c r="L200" i="100"/>
  <c r="K200" i="100"/>
  <c r="J200" i="100"/>
  <c r="I200" i="100"/>
  <c r="H200" i="100"/>
  <c r="G200" i="100"/>
  <c r="F200" i="100"/>
  <c r="E200" i="100"/>
  <c r="D200" i="100"/>
  <c r="C200" i="100"/>
  <c r="B200" i="100"/>
  <c r="A200" i="100"/>
  <c r="GZ199" i="100"/>
  <c r="GY199" i="100"/>
  <c r="GX199" i="100"/>
  <c r="GW199" i="100"/>
  <c r="GV199" i="100"/>
  <c r="GU199" i="100"/>
  <c r="GT199" i="100"/>
  <c r="GS199" i="100"/>
  <c r="GR199" i="100"/>
  <c r="GQ199" i="100"/>
  <c r="GP199" i="100"/>
  <c r="GO199" i="100"/>
  <c r="GN199" i="100"/>
  <c r="GM199" i="100"/>
  <c r="GL199" i="100"/>
  <c r="GK199" i="100"/>
  <c r="GJ199" i="100"/>
  <c r="GI199" i="100"/>
  <c r="GH199" i="100"/>
  <c r="GG199" i="100"/>
  <c r="GF199" i="100"/>
  <c r="GE199" i="100"/>
  <c r="GD199" i="100"/>
  <c r="GC199" i="100"/>
  <c r="GB199" i="100"/>
  <c r="GA199" i="100"/>
  <c r="FZ199" i="100"/>
  <c r="FY199" i="100"/>
  <c r="FX199" i="100"/>
  <c r="FW199" i="100"/>
  <c r="FV199" i="100"/>
  <c r="FU199" i="100"/>
  <c r="FT199" i="100"/>
  <c r="FS199" i="100"/>
  <c r="FR199" i="100"/>
  <c r="FQ199" i="100"/>
  <c r="FP199" i="100"/>
  <c r="FO199" i="100"/>
  <c r="FN199" i="100"/>
  <c r="FM199" i="100"/>
  <c r="FL199" i="100"/>
  <c r="FK199" i="100"/>
  <c r="FJ199" i="100"/>
  <c r="FI199" i="100"/>
  <c r="FH199" i="100"/>
  <c r="FG199" i="100"/>
  <c r="FF199" i="100"/>
  <c r="FE199" i="100"/>
  <c r="FD199" i="100"/>
  <c r="FC199" i="100"/>
  <c r="FB199" i="100"/>
  <c r="FA199" i="100"/>
  <c r="EZ199" i="100"/>
  <c r="EY199" i="100"/>
  <c r="EX199" i="100"/>
  <c r="EW199" i="100"/>
  <c r="EV199" i="100"/>
  <c r="EU199" i="100"/>
  <c r="ET199" i="100"/>
  <c r="ES199" i="100"/>
  <c r="ER199" i="100"/>
  <c r="EQ199" i="100"/>
  <c r="EP199" i="100"/>
  <c r="EO199" i="100"/>
  <c r="EN199" i="100"/>
  <c r="EM199" i="100"/>
  <c r="EL199" i="100"/>
  <c r="EK199" i="100"/>
  <c r="EJ199" i="100"/>
  <c r="EI199" i="100"/>
  <c r="EH199" i="100"/>
  <c r="EG199" i="100"/>
  <c r="EF199" i="100"/>
  <c r="EE199" i="100"/>
  <c r="ED199" i="100"/>
  <c r="EC199" i="100"/>
  <c r="EB199" i="100"/>
  <c r="EA199" i="100"/>
  <c r="DZ199" i="100"/>
  <c r="DY199" i="100"/>
  <c r="DX199" i="100"/>
  <c r="DW199" i="100"/>
  <c r="DV199" i="100"/>
  <c r="DU199" i="100"/>
  <c r="DT199" i="100"/>
  <c r="DS199" i="100"/>
  <c r="DR199" i="100"/>
  <c r="DQ199" i="100"/>
  <c r="DP199" i="100"/>
  <c r="DO199" i="100"/>
  <c r="DN199" i="100"/>
  <c r="DM199" i="100"/>
  <c r="DL199" i="100"/>
  <c r="DK199" i="100"/>
  <c r="DJ199" i="100"/>
  <c r="DI199" i="100"/>
  <c r="DH199" i="100"/>
  <c r="DG199" i="100"/>
  <c r="DF199" i="100"/>
  <c r="DE199" i="100"/>
  <c r="DD199" i="100"/>
  <c r="DC199" i="100"/>
  <c r="DB199" i="100"/>
  <c r="DA199" i="100"/>
  <c r="CZ199" i="100"/>
  <c r="CY199" i="100"/>
  <c r="CX199" i="100"/>
  <c r="CW199" i="100"/>
  <c r="CV199" i="100"/>
  <c r="CU199" i="100"/>
  <c r="CT199" i="100"/>
  <c r="CS199" i="100"/>
  <c r="CR199" i="100"/>
  <c r="CQ199" i="100"/>
  <c r="CP199" i="100"/>
  <c r="CO199" i="100"/>
  <c r="CN199" i="100"/>
  <c r="CM199" i="100"/>
  <c r="CL199" i="100"/>
  <c r="CK199" i="100"/>
  <c r="CJ199" i="100"/>
  <c r="CI199" i="100"/>
  <c r="CH199" i="100"/>
  <c r="CG199" i="100"/>
  <c r="CF199" i="100"/>
  <c r="CE199" i="100"/>
  <c r="CD199" i="100"/>
  <c r="CC199" i="100"/>
  <c r="CB199" i="100"/>
  <c r="CA199" i="100"/>
  <c r="BZ199" i="100"/>
  <c r="BY199" i="100"/>
  <c r="BX199" i="100"/>
  <c r="BW199" i="100"/>
  <c r="BV199" i="100"/>
  <c r="BU199" i="100"/>
  <c r="BT199" i="100"/>
  <c r="BS199" i="100"/>
  <c r="BR199" i="100"/>
  <c r="BQ199" i="100"/>
  <c r="BP199" i="100"/>
  <c r="BO199" i="100"/>
  <c r="BN199" i="100"/>
  <c r="BM199" i="100"/>
  <c r="BL199" i="100"/>
  <c r="BK199" i="100"/>
  <c r="BJ199" i="100"/>
  <c r="BI199" i="100"/>
  <c r="BH199" i="100"/>
  <c r="BG199" i="100"/>
  <c r="BF199" i="100"/>
  <c r="BE199" i="100"/>
  <c r="BD199" i="100"/>
  <c r="BC199" i="100"/>
  <c r="BB199" i="100"/>
  <c r="BA199" i="100"/>
  <c r="AZ199" i="100"/>
  <c r="AY199" i="100"/>
  <c r="AX199" i="100"/>
  <c r="AW199" i="100"/>
  <c r="AV199" i="100"/>
  <c r="AU199" i="100"/>
  <c r="AT199" i="100"/>
  <c r="AS199" i="100"/>
  <c r="AR199" i="100"/>
  <c r="AQ199" i="100"/>
  <c r="AP199" i="100"/>
  <c r="AO199" i="100"/>
  <c r="AN199" i="100"/>
  <c r="AM199" i="100"/>
  <c r="AL199" i="100"/>
  <c r="AK199" i="100"/>
  <c r="AJ199" i="100"/>
  <c r="AI199" i="100"/>
  <c r="AH199" i="100"/>
  <c r="AG199" i="100"/>
  <c r="AF199" i="100"/>
  <c r="AE199" i="100"/>
  <c r="AD199" i="100"/>
  <c r="AC199" i="100"/>
  <c r="AB199" i="100"/>
  <c r="AA199" i="100"/>
  <c r="Z199" i="100"/>
  <c r="Y199" i="100"/>
  <c r="X199" i="100"/>
  <c r="W199" i="100"/>
  <c r="V199" i="100"/>
  <c r="U199" i="100"/>
  <c r="T199" i="100"/>
  <c r="S199" i="100"/>
  <c r="R199" i="100"/>
  <c r="Q199" i="100"/>
  <c r="P199" i="100"/>
  <c r="O199" i="100"/>
  <c r="N199" i="100"/>
  <c r="M199" i="100"/>
  <c r="L199" i="100"/>
  <c r="K199" i="100"/>
  <c r="J199" i="100"/>
  <c r="I199" i="100"/>
  <c r="H199" i="100"/>
  <c r="G199" i="100"/>
  <c r="F199" i="100"/>
  <c r="E199" i="100"/>
  <c r="D199" i="100"/>
  <c r="C199" i="100"/>
  <c r="B199" i="100"/>
  <c r="A199" i="100"/>
  <c r="GZ198" i="100"/>
  <c r="GY198" i="100"/>
  <c r="GX198" i="100"/>
  <c r="GW198" i="100"/>
  <c r="GV198" i="100"/>
  <c r="GU198" i="100"/>
  <c r="GT198" i="100"/>
  <c r="GS198" i="100"/>
  <c r="GR198" i="100"/>
  <c r="GQ198" i="100"/>
  <c r="GP198" i="100"/>
  <c r="GO198" i="100"/>
  <c r="GN198" i="100"/>
  <c r="GM198" i="100"/>
  <c r="GL198" i="100"/>
  <c r="GK198" i="100"/>
  <c r="GJ198" i="100"/>
  <c r="GI198" i="100"/>
  <c r="GH198" i="100"/>
  <c r="GG198" i="100"/>
  <c r="GF198" i="100"/>
  <c r="GE198" i="100"/>
  <c r="GD198" i="100"/>
  <c r="GC198" i="100"/>
  <c r="GB198" i="100"/>
  <c r="GA198" i="100"/>
  <c r="FZ198" i="100"/>
  <c r="FY198" i="100"/>
  <c r="FX198" i="100"/>
  <c r="FW198" i="100"/>
  <c r="FV198" i="100"/>
  <c r="FU198" i="100"/>
  <c r="FT198" i="100"/>
  <c r="FS198" i="100"/>
  <c r="FR198" i="100"/>
  <c r="FQ198" i="100"/>
  <c r="FP198" i="100"/>
  <c r="FO198" i="100"/>
  <c r="FN198" i="100"/>
  <c r="FM198" i="100"/>
  <c r="FL198" i="100"/>
  <c r="FK198" i="100"/>
  <c r="FJ198" i="100"/>
  <c r="FI198" i="100"/>
  <c r="FH198" i="100"/>
  <c r="FG198" i="100"/>
  <c r="FF198" i="100"/>
  <c r="FE198" i="100"/>
  <c r="FD198" i="100"/>
  <c r="FC198" i="100"/>
  <c r="FB198" i="100"/>
  <c r="FA198" i="100"/>
  <c r="EZ198" i="100"/>
  <c r="EY198" i="100"/>
  <c r="EX198" i="100"/>
  <c r="EW198" i="100"/>
  <c r="EV198" i="100"/>
  <c r="EU198" i="100"/>
  <c r="ET198" i="100"/>
  <c r="ES198" i="100"/>
  <c r="ER198" i="100"/>
  <c r="EQ198" i="100"/>
  <c r="EP198" i="100"/>
  <c r="EO198" i="100"/>
  <c r="EN198" i="100"/>
  <c r="EM198" i="100"/>
  <c r="EL198" i="100"/>
  <c r="EK198" i="100"/>
  <c r="EJ198" i="100"/>
  <c r="EI198" i="100"/>
  <c r="EH198" i="100"/>
  <c r="EG198" i="100"/>
  <c r="EF198" i="100"/>
  <c r="EE198" i="100"/>
  <c r="ED198" i="100"/>
  <c r="EC198" i="100"/>
  <c r="EB198" i="100"/>
  <c r="EA198" i="100"/>
  <c r="DZ198" i="100"/>
  <c r="DY198" i="100"/>
  <c r="DX198" i="100"/>
  <c r="DW198" i="100"/>
  <c r="DV198" i="100"/>
  <c r="DU198" i="100"/>
  <c r="DT198" i="100"/>
  <c r="DS198" i="100"/>
  <c r="DR198" i="100"/>
  <c r="DQ198" i="100"/>
  <c r="DP198" i="100"/>
  <c r="DO198" i="100"/>
  <c r="DN198" i="100"/>
  <c r="DM198" i="100"/>
  <c r="DL198" i="100"/>
  <c r="DK198" i="100"/>
  <c r="DJ198" i="100"/>
  <c r="DI198" i="100"/>
  <c r="DH198" i="100"/>
  <c r="DG198" i="100"/>
  <c r="DF198" i="100"/>
  <c r="DE198" i="100"/>
  <c r="DD198" i="100"/>
  <c r="DC198" i="100"/>
  <c r="DB198" i="100"/>
  <c r="DA198" i="100"/>
  <c r="CZ198" i="100"/>
  <c r="CY198" i="100"/>
  <c r="CX198" i="100"/>
  <c r="CW198" i="100"/>
  <c r="CV198" i="100"/>
  <c r="CU198" i="100"/>
  <c r="CT198" i="100"/>
  <c r="CS198" i="100"/>
  <c r="CR198" i="100"/>
  <c r="CQ198" i="100"/>
  <c r="CP198" i="100"/>
  <c r="CO198" i="100"/>
  <c r="CN198" i="100"/>
  <c r="CM198" i="100"/>
  <c r="CL198" i="100"/>
  <c r="CK198" i="100"/>
  <c r="CJ198" i="100"/>
  <c r="CI198" i="100"/>
  <c r="CH198" i="100"/>
  <c r="CG198" i="100"/>
  <c r="CF198" i="100"/>
  <c r="CE198" i="100"/>
  <c r="CD198" i="100"/>
  <c r="CC198" i="100"/>
  <c r="CB198" i="100"/>
  <c r="CA198" i="100"/>
  <c r="BZ198" i="100"/>
  <c r="BY198" i="100"/>
  <c r="BX198" i="100"/>
  <c r="BW198" i="100"/>
  <c r="BV198" i="100"/>
  <c r="BU198" i="100"/>
  <c r="BT198" i="100"/>
  <c r="BS198" i="100"/>
  <c r="BR198" i="100"/>
  <c r="BQ198" i="100"/>
  <c r="BP198" i="100"/>
  <c r="BO198" i="100"/>
  <c r="BN198" i="100"/>
  <c r="BM198" i="100"/>
  <c r="BL198" i="100"/>
  <c r="BK198" i="100"/>
  <c r="BJ198" i="100"/>
  <c r="BI198" i="100"/>
  <c r="BH198" i="100"/>
  <c r="BG198" i="100"/>
  <c r="BF198" i="100"/>
  <c r="BE198" i="100"/>
  <c r="BD198" i="100"/>
  <c r="BC198" i="100"/>
  <c r="BB198" i="100"/>
  <c r="BA198" i="100"/>
  <c r="AZ198" i="100"/>
  <c r="AY198" i="100"/>
  <c r="AX198" i="100"/>
  <c r="AW198" i="100"/>
  <c r="AV198" i="100"/>
  <c r="AU198" i="100"/>
  <c r="AT198" i="100"/>
  <c r="AS198" i="100"/>
  <c r="AR198" i="100"/>
  <c r="AQ198" i="100"/>
  <c r="AP198" i="100"/>
  <c r="AO198" i="100"/>
  <c r="AN198" i="100"/>
  <c r="AM198" i="100"/>
  <c r="AL198" i="100"/>
  <c r="AK198" i="100"/>
  <c r="AJ198" i="100"/>
  <c r="AI198" i="100"/>
  <c r="AH198" i="100"/>
  <c r="AG198" i="100"/>
  <c r="AF198" i="100"/>
  <c r="AE198" i="100"/>
  <c r="AD198" i="100"/>
  <c r="AC198" i="100"/>
  <c r="AB198" i="100"/>
  <c r="AA198" i="100"/>
  <c r="Z198" i="100"/>
  <c r="Y198" i="100"/>
  <c r="X198" i="100"/>
  <c r="W198" i="100"/>
  <c r="V198" i="100"/>
  <c r="U198" i="100"/>
  <c r="T198" i="100"/>
  <c r="S198" i="100"/>
  <c r="R198" i="100"/>
  <c r="Q198" i="100"/>
  <c r="P198" i="100"/>
  <c r="O198" i="100"/>
  <c r="N198" i="100"/>
  <c r="M198" i="100"/>
  <c r="L198" i="100"/>
  <c r="K198" i="100"/>
  <c r="J198" i="100"/>
  <c r="I198" i="100"/>
  <c r="H198" i="100"/>
  <c r="G198" i="100"/>
  <c r="F198" i="100"/>
  <c r="E198" i="100"/>
  <c r="D198" i="100"/>
  <c r="C198" i="100"/>
  <c r="B198" i="100"/>
  <c r="A198" i="100"/>
  <c r="GZ197" i="100"/>
  <c r="GY197" i="100"/>
  <c r="GX197" i="100"/>
  <c r="GW197" i="100"/>
  <c r="GV197" i="100"/>
  <c r="GU197" i="100"/>
  <c r="GT197" i="100"/>
  <c r="GS197" i="100"/>
  <c r="GR197" i="100"/>
  <c r="GQ197" i="100"/>
  <c r="GP197" i="100"/>
  <c r="GO197" i="100"/>
  <c r="GN197" i="100"/>
  <c r="GM197" i="100"/>
  <c r="GL197" i="100"/>
  <c r="GK197" i="100"/>
  <c r="GJ197" i="100"/>
  <c r="GI197" i="100"/>
  <c r="GH197" i="100"/>
  <c r="GG197" i="100"/>
  <c r="GF197" i="100"/>
  <c r="GE197" i="100"/>
  <c r="GD197" i="100"/>
  <c r="GC197" i="100"/>
  <c r="GB197" i="100"/>
  <c r="GA197" i="100"/>
  <c r="FZ197" i="100"/>
  <c r="FY197" i="100"/>
  <c r="FX197" i="100"/>
  <c r="FW197" i="100"/>
  <c r="FV197" i="100"/>
  <c r="FU197" i="100"/>
  <c r="FT197" i="100"/>
  <c r="FS197" i="100"/>
  <c r="FR197" i="100"/>
  <c r="FQ197" i="100"/>
  <c r="FP197" i="100"/>
  <c r="FO197" i="100"/>
  <c r="FN197" i="100"/>
  <c r="FM197" i="100"/>
  <c r="FL197" i="100"/>
  <c r="FK197" i="100"/>
  <c r="FJ197" i="100"/>
  <c r="FI197" i="100"/>
  <c r="FH197" i="100"/>
  <c r="FG197" i="100"/>
  <c r="FF197" i="100"/>
  <c r="FE197" i="100"/>
  <c r="FD197" i="100"/>
  <c r="FC197" i="100"/>
  <c r="FB197" i="100"/>
  <c r="FA197" i="100"/>
  <c r="EZ197" i="100"/>
  <c r="EY197" i="100"/>
  <c r="EX197" i="100"/>
  <c r="EW197" i="100"/>
  <c r="EV197" i="100"/>
  <c r="EU197" i="100"/>
  <c r="ET197" i="100"/>
  <c r="ES197" i="100"/>
  <c r="ER197" i="100"/>
  <c r="EQ197" i="100"/>
  <c r="EP197" i="100"/>
  <c r="EO197" i="100"/>
  <c r="EN197" i="100"/>
  <c r="EM197" i="100"/>
  <c r="EL197" i="100"/>
  <c r="EK197" i="100"/>
  <c r="EJ197" i="100"/>
  <c r="EI197" i="100"/>
  <c r="EH197" i="100"/>
  <c r="EG197" i="100"/>
  <c r="EF197" i="100"/>
  <c r="EE197" i="100"/>
  <c r="ED197" i="100"/>
  <c r="EC197" i="100"/>
  <c r="EB197" i="100"/>
  <c r="EA197" i="100"/>
  <c r="DZ197" i="100"/>
  <c r="DY197" i="100"/>
  <c r="DX197" i="100"/>
  <c r="DW197" i="100"/>
  <c r="DV197" i="100"/>
  <c r="DU197" i="100"/>
  <c r="DT197" i="100"/>
  <c r="DS197" i="100"/>
  <c r="DR197" i="100"/>
  <c r="DQ197" i="100"/>
  <c r="DP197" i="100"/>
  <c r="DO197" i="100"/>
  <c r="DN197" i="100"/>
  <c r="DM197" i="100"/>
  <c r="DL197" i="100"/>
  <c r="DK197" i="100"/>
  <c r="DJ197" i="100"/>
  <c r="DI197" i="100"/>
  <c r="DH197" i="100"/>
  <c r="DG197" i="100"/>
  <c r="DF197" i="100"/>
  <c r="DE197" i="100"/>
  <c r="DD197" i="100"/>
  <c r="DC197" i="100"/>
  <c r="DB197" i="100"/>
  <c r="DA197" i="100"/>
  <c r="CZ197" i="100"/>
  <c r="CY197" i="100"/>
  <c r="CX197" i="100"/>
  <c r="CW197" i="100"/>
  <c r="CV197" i="100"/>
  <c r="CU197" i="100"/>
  <c r="CT197" i="100"/>
  <c r="CS197" i="100"/>
  <c r="CR197" i="100"/>
  <c r="CQ197" i="100"/>
  <c r="CP197" i="100"/>
  <c r="CO197" i="100"/>
  <c r="CN197" i="100"/>
  <c r="CM197" i="100"/>
  <c r="CL197" i="100"/>
  <c r="CK197" i="100"/>
  <c r="CJ197" i="100"/>
  <c r="CI197" i="100"/>
  <c r="CH197" i="100"/>
  <c r="CG197" i="100"/>
  <c r="CF197" i="100"/>
  <c r="CE197" i="100"/>
  <c r="CD197" i="100"/>
  <c r="CC197" i="100"/>
  <c r="CB197" i="100"/>
  <c r="CA197" i="100"/>
  <c r="BZ197" i="100"/>
  <c r="BY197" i="100"/>
  <c r="BX197" i="100"/>
  <c r="BW197" i="100"/>
  <c r="BV197" i="100"/>
  <c r="BU197" i="100"/>
  <c r="BT197" i="100"/>
  <c r="BS197" i="100"/>
  <c r="BR197" i="100"/>
  <c r="BQ197" i="100"/>
  <c r="BP197" i="100"/>
  <c r="BO197" i="100"/>
  <c r="BN197" i="100"/>
  <c r="BM197" i="100"/>
  <c r="BL197" i="100"/>
  <c r="BK197" i="100"/>
  <c r="BJ197" i="100"/>
  <c r="BI197" i="100"/>
  <c r="BH197" i="100"/>
  <c r="BG197" i="100"/>
  <c r="BF197" i="100"/>
  <c r="BE197" i="100"/>
  <c r="BD197" i="100"/>
  <c r="BC197" i="100"/>
  <c r="BB197" i="100"/>
  <c r="BA197" i="100"/>
  <c r="AZ197" i="100"/>
  <c r="AY197" i="100"/>
  <c r="AX197" i="100"/>
  <c r="AW197" i="100"/>
  <c r="AV197" i="100"/>
  <c r="AU197" i="100"/>
  <c r="AT197" i="100"/>
  <c r="AS197" i="100"/>
  <c r="AR197" i="100"/>
  <c r="AQ197" i="100"/>
  <c r="AP197" i="100"/>
  <c r="AO197" i="100"/>
  <c r="AN197" i="100"/>
  <c r="AM197" i="100"/>
  <c r="AL197" i="100"/>
  <c r="AK197" i="100"/>
  <c r="AJ197" i="100"/>
  <c r="AI197" i="100"/>
  <c r="AH197" i="100"/>
  <c r="AG197" i="100"/>
  <c r="AF197" i="100"/>
  <c r="AE197" i="100"/>
  <c r="AD197" i="100"/>
  <c r="AC197" i="100"/>
  <c r="AB197" i="100"/>
  <c r="AA197" i="100"/>
  <c r="Z197" i="100"/>
  <c r="Y197" i="100"/>
  <c r="X197" i="100"/>
  <c r="W197" i="100"/>
  <c r="V197" i="100"/>
  <c r="U197" i="100"/>
  <c r="T197" i="100"/>
  <c r="S197" i="100"/>
  <c r="R197" i="100"/>
  <c r="Q197" i="100"/>
  <c r="P197" i="100"/>
  <c r="O197" i="100"/>
  <c r="N197" i="100"/>
  <c r="M197" i="100"/>
  <c r="L197" i="100"/>
  <c r="K197" i="100"/>
  <c r="J197" i="100"/>
  <c r="I197" i="100"/>
  <c r="H197" i="100"/>
  <c r="G197" i="100"/>
  <c r="F197" i="100"/>
  <c r="E197" i="100"/>
  <c r="D197" i="100"/>
  <c r="C197" i="100"/>
  <c r="B197" i="100"/>
  <c r="A197" i="100"/>
  <c r="GZ196" i="100"/>
  <c r="GY196" i="100"/>
  <c r="GX196" i="100"/>
  <c r="GW196" i="100"/>
  <c r="GV196" i="100"/>
  <c r="GU196" i="100"/>
  <c r="GT196" i="100"/>
  <c r="GS196" i="100"/>
  <c r="GR196" i="100"/>
  <c r="GQ196" i="100"/>
  <c r="GP196" i="100"/>
  <c r="GO196" i="100"/>
  <c r="GN196" i="100"/>
  <c r="GM196" i="100"/>
  <c r="GL196" i="100"/>
  <c r="GK196" i="100"/>
  <c r="GJ196" i="100"/>
  <c r="GI196" i="100"/>
  <c r="GH196" i="100"/>
  <c r="GG196" i="100"/>
  <c r="GF196" i="100"/>
  <c r="GE196" i="100"/>
  <c r="GD196" i="100"/>
  <c r="GC196" i="100"/>
  <c r="GB196" i="100"/>
  <c r="GA196" i="100"/>
  <c r="FZ196" i="100"/>
  <c r="FY196" i="100"/>
  <c r="FX196" i="100"/>
  <c r="FW196" i="100"/>
  <c r="FV196" i="100"/>
  <c r="FU196" i="100"/>
  <c r="FT196" i="100"/>
  <c r="FS196" i="100"/>
  <c r="FR196" i="100"/>
  <c r="FQ196" i="100"/>
  <c r="FP196" i="100"/>
  <c r="FO196" i="100"/>
  <c r="FN196" i="100"/>
  <c r="FM196" i="100"/>
  <c r="FL196" i="100"/>
  <c r="FK196" i="100"/>
  <c r="FJ196" i="100"/>
  <c r="FI196" i="100"/>
  <c r="FH196" i="100"/>
  <c r="FG196" i="100"/>
  <c r="FF196" i="100"/>
  <c r="FE196" i="100"/>
  <c r="FD196" i="100"/>
  <c r="FC196" i="100"/>
  <c r="FB196" i="100"/>
  <c r="FA196" i="100"/>
  <c r="EZ196" i="100"/>
  <c r="EY196" i="100"/>
  <c r="EX196" i="100"/>
  <c r="EW196" i="100"/>
  <c r="EV196" i="100"/>
  <c r="EU196" i="100"/>
  <c r="ET196" i="100"/>
  <c r="ES196" i="100"/>
  <c r="ER196" i="100"/>
  <c r="EQ196" i="100"/>
  <c r="EP196" i="100"/>
  <c r="EO196" i="100"/>
  <c r="EN196" i="100"/>
  <c r="EM196" i="100"/>
  <c r="EL196" i="100"/>
  <c r="EK196" i="100"/>
  <c r="EJ196" i="100"/>
  <c r="EI196" i="100"/>
  <c r="EH196" i="100"/>
  <c r="EG196" i="100"/>
  <c r="EF196" i="100"/>
  <c r="EE196" i="100"/>
  <c r="ED196" i="100"/>
  <c r="EC196" i="100"/>
  <c r="EB196" i="100"/>
  <c r="EA196" i="100"/>
  <c r="DZ196" i="100"/>
  <c r="DY196" i="100"/>
  <c r="DX196" i="100"/>
  <c r="DW196" i="100"/>
  <c r="DV196" i="100"/>
  <c r="DU196" i="100"/>
  <c r="DT196" i="100"/>
  <c r="DS196" i="100"/>
  <c r="DR196" i="100"/>
  <c r="DQ196" i="100"/>
  <c r="DP196" i="100"/>
  <c r="DO196" i="100"/>
  <c r="DN196" i="100"/>
  <c r="DM196" i="100"/>
  <c r="DL196" i="100"/>
  <c r="DK196" i="100"/>
  <c r="DJ196" i="100"/>
  <c r="DI196" i="100"/>
  <c r="DH196" i="100"/>
  <c r="DG196" i="100"/>
  <c r="DF196" i="100"/>
  <c r="DE196" i="100"/>
  <c r="DD196" i="100"/>
  <c r="DC196" i="100"/>
  <c r="DB196" i="100"/>
  <c r="DA196" i="100"/>
  <c r="CZ196" i="100"/>
  <c r="CY196" i="100"/>
  <c r="CX196" i="100"/>
  <c r="CW196" i="100"/>
  <c r="CV196" i="100"/>
  <c r="CU196" i="100"/>
  <c r="CT196" i="100"/>
  <c r="CS196" i="100"/>
  <c r="CR196" i="100"/>
  <c r="CQ196" i="100"/>
  <c r="CP196" i="100"/>
  <c r="CO196" i="100"/>
  <c r="CN196" i="100"/>
  <c r="CM196" i="100"/>
  <c r="CL196" i="100"/>
  <c r="CK196" i="100"/>
  <c r="CJ196" i="100"/>
  <c r="CI196" i="100"/>
  <c r="CH196" i="100"/>
  <c r="CG196" i="100"/>
  <c r="CF196" i="100"/>
  <c r="CE196" i="100"/>
  <c r="CD196" i="100"/>
  <c r="CC196" i="100"/>
  <c r="CB196" i="100"/>
  <c r="CA196" i="100"/>
  <c r="BZ196" i="100"/>
  <c r="BY196" i="100"/>
  <c r="BX196" i="100"/>
  <c r="BW196" i="100"/>
  <c r="BV196" i="100"/>
  <c r="BU196" i="100"/>
  <c r="BT196" i="100"/>
  <c r="BS196" i="100"/>
  <c r="BR196" i="100"/>
  <c r="BQ196" i="100"/>
  <c r="BP196" i="100"/>
  <c r="BO196" i="100"/>
  <c r="BN196" i="100"/>
  <c r="BM196" i="100"/>
  <c r="BL196" i="100"/>
  <c r="BK196" i="100"/>
  <c r="BJ196" i="100"/>
  <c r="BI196" i="100"/>
  <c r="BH196" i="100"/>
  <c r="BG196" i="100"/>
  <c r="BF196" i="100"/>
  <c r="BE196" i="100"/>
  <c r="BD196" i="100"/>
  <c r="BC196" i="100"/>
  <c r="BB196" i="100"/>
  <c r="BA196" i="100"/>
  <c r="AZ196" i="100"/>
  <c r="AY196" i="100"/>
  <c r="AX196" i="100"/>
  <c r="AW196" i="100"/>
  <c r="AV196" i="100"/>
  <c r="AU196" i="100"/>
  <c r="AT196" i="100"/>
  <c r="AS196" i="100"/>
  <c r="AR196" i="100"/>
  <c r="AQ196" i="100"/>
  <c r="AP196" i="100"/>
  <c r="AO196" i="100"/>
  <c r="AN196" i="100"/>
  <c r="AM196" i="100"/>
  <c r="AL196" i="100"/>
  <c r="AK196" i="100"/>
  <c r="AJ196" i="100"/>
  <c r="AI196" i="100"/>
  <c r="AH196" i="100"/>
  <c r="AG196" i="100"/>
  <c r="AF196" i="100"/>
  <c r="AE196" i="100"/>
  <c r="AD196" i="100"/>
  <c r="AC196" i="100"/>
  <c r="AB196" i="100"/>
  <c r="AA196" i="100"/>
  <c r="Z196" i="100"/>
  <c r="Y196" i="100"/>
  <c r="X196" i="100"/>
  <c r="W196" i="100"/>
  <c r="V196" i="100"/>
  <c r="U196" i="100"/>
  <c r="T196" i="100"/>
  <c r="S196" i="100"/>
  <c r="R196" i="100"/>
  <c r="Q196" i="100"/>
  <c r="P196" i="100"/>
  <c r="O196" i="100"/>
  <c r="N196" i="100"/>
  <c r="M196" i="100"/>
  <c r="L196" i="100"/>
  <c r="K196" i="100"/>
  <c r="J196" i="100"/>
  <c r="I196" i="100"/>
  <c r="H196" i="100"/>
  <c r="G196" i="100"/>
  <c r="F196" i="100"/>
  <c r="E196" i="100"/>
  <c r="D196" i="100"/>
  <c r="C196" i="100"/>
  <c r="B196" i="100"/>
  <c r="A196" i="100"/>
  <c r="GZ195" i="100"/>
  <c r="GY195" i="100"/>
  <c r="GX195" i="100"/>
  <c r="GW195" i="100"/>
  <c r="GV195" i="100"/>
  <c r="GU195" i="100"/>
  <c r="GT195" i="100"/>
  <c r="GS195" i="100"/>
  <c r="GR195" i="100"/>
  <c r="GQ195" i="100"/>
  <c r="GP195" i="100"/>
  <c r="GO195" i="100"/>
  <c r="GN195" i="100"/>
  <c r="GM195" i="100"/>
  <c r="GL195" i="100"/>
  <c r="GK195" i="100"/>
  <c r="GJ195" i="100"/>
  <c r="GI195" i="100"/>
  <c r="GH195" i="100"/>
  <c r="GG195" i="100"/>
  <c r="GF195" i="100"/>
  <c r="GE195" i="100"/>
  <c r="GD195" i="100"/>
  <c r="GC195" i="100"/>
  <c r="GB195" i="100"/>
  <c r="GA195" i="100"/>
  <c r="FZ195" i="100"/>
  <c r="FY195" i="100"/>
  <c r="FX195" i="100"/>
  <c r="FW195" i="100"/>
  <c r="FV195" i="100"/>
  <c r="FU195" i="100"/>
  <c r="FT195" i="100"/>
  <c r="FS195" i="100"/>
  <c r="FR195" i="100"/>
  <c r="FQ195" i="100"/>
  <c r="FP195" i="100"/>
  <c r="FO195" i="100"/>
  <c r="FN195" i="100"/>
  <c r="FM195" i="100"/>
  <c r="FL195" i="100"/>
  <c r="FK195" i="100"/>
  <c r="FJ195" i="100"/>
  <c r="FI195" i="100"/>
  <c r="FH195" i="100"/>
  <c r="FG195" i="100"/>
  <c r="FF195" i="100"/>
  <c r="FE195" i="100"/>
  <c r="FD195" i="100"/>
  <c r="FC195" i="100"/>
  <c r="FB195" i="100"/>
  <c r="FA195" i="100"/>
  <c r="EZ195" i="100"/>
  <c r="EY195" i="100"/>
  <c r="EX195" i="100"/>
  <c r="EW195" i="100"/>
  <c r="EV195" i="100"/>
  <c r="EU195" i="100"/>
  <c r="ET195" i="100"/>
  <c r="ES195" i="100"/>
  <c r="ER195" i="100"/>
  <c r="EQ195" i="100"/>
  <c r="EP195" i="100"/>
  <c r="EO195" i="100"/>
  <c r="EN195" i="100"/>
  <c r="EM195" i="100"/>
  <c r="EL195" i="100"/>
  <c r="EK195" i="100"/>
  <c r="EJ195" i="100"/>
  <c r="EI195" i="100"/>
  <c r="EH195" i="100"/>
  <c r="EG195" i="100"/>
  <c r="EF195" i="100"/>
  <c r="EE195" i="100"/>
  <c r="ED195" i="100"/>
  <c r="EC195" i="100"/>
  <c r="EB195" i="100"/>
  <c r="EA195" i="100"/>
  <c r="DZ195" i="100"/>
  <c r="DY195" i="100"/>
  <c r="DX195" i="100"/>
  <c r="DW195" i="100"/>
  <c r="DV195" i="100"/>
  <c r="DU195" i="100"/>
  <c r="DT195" i="100"/>
  <c r="DS195" i="100"/>
  <c r="DR195" i="100"/>
  <c r="DQ195" i="100"/>
  <c r="DP195" i="100"/>
  <c r="DO195" i="100"/>
  <c r="DN195" i="100"/>
  <c r="DM195" i="100"/>
  <c r="DL195" i="100"/>
  <c r="DK195" i="100"/>
  <c r="DJ195" i="100"/>
  <c r="DI195" i="100"/>
  <c r="DH195" i="100"/>
  <c r="DG195" i="100"/>
  <c r="DF195" i="100"/>
  <c r="DE195" i="100"/>
  <c r="DD195" i="100"/>
  <c r="DC195" i="100"/>
  <c r="DB195" i="100"/>
  <c r="DA195" i="100"/>
  <c r="CZ195" i="100"/>
  <c r="CY195" i="100"/>
  <c r="CX195" i="100"/>
  <c r="CW195" i="100"/>
  <c r="CV195" i="100"/>
  <c r="CU195" i="100"/>
  <c r="CT195" i="100"/>
  <c r="CS195" i="100"/>
  <c r="CR195" i="100"/>
  <c r="CQ195" i="100"/>
  <c r="CP195" i="100"/>
  <c r="CO195" i="100"/>
  <c r="CN195" i="100"/>
  <c r="CM195" i="100"/>
  <c r="CL195" i="100"/>
  <c r="CK195" i="100"/>
  <c r="CJ195" i="100"/>
  <c r="CI195" i="100"/>
  <c r="CH195" i="100"/>
  <c r="CG195" i="100"/>
  <c r="CF195" i="100"/>
  <c r="CE195" i="100"/>
  <c r="CD195" i="100"/>
  <c r="CC195" i="100"/>
  <c r="CB195" i="100"/>
  <c r="CA195" i="100"/>
  <c r="BZ195" i="100"/>
  <c r="BY195" i="100"/>
  <c r="BX195" i="100"/>
  <c r="BW195" i="100"/>
  <c r="BV195" i="100"/>
  <c r="BU195" i="100"/>
  <c r="BT195" i="100"/>
  <c r="BS195" i="100"/>
  <c r="BR195" i="100"/>
  <c r="BQ195" i="100"/>
  <c r="BP195" i="100"/>
  <c r="BO195" i="100"/>
  <c r="BN195" i="100"/>
  <c r="BM195" i="100"/>
  <c r="BL195" i="100"/>
  <c r="BK195" i="100"/>
  <c r="BJ195" i="100"/>
  <c r="BI195" i="100"/>
  <c r="BH195" i="100"/>
  <c r="BG195" i="100"/>
  <c r="BF195" i="100"/>
  <c r="BE195" i="100"/>
  <c r="BD195" i="100"/>
  <c r="BC195" i="100"/>
  <c r="BB195" i="100"/>
  <c r="BA195" i="100"/>
  <c r="AZ195" i="100"/>
  <c r="AY195" i="100"/>
  <c r="AX195" i="100"/>
  <c r="AW195" i="100"/>
  <c r="AV195" i="100"/>
  <c r="AU195" i="100"/>
  <c r="AT195" i="100"/>
  <c r="AS195" i="100"/>
  <c r="AR195" i="100"/>
  <c r="AQ195" i="100"/>
  <c r="AP195" i="100"/>
  <c r="AO195" i="100"/>
  <c r="AN195" i="100"/>
  <c r="AM195" i="100"/>
  <c r="AL195" i="100"/>
  <c r="AK195" i="100"/>
  <c r="AJ195" i="100"/>
  <c r="AI195" i="100"/>
  <c r="AH195" i="100"/>
  <c r="AG195" i="100"/>
  <c r="AF195" i="100"/>
  <c r="AE195" i="100"/>
  <c r="AD195" i="100"/>
  <c r="AC195" i="100"/>
  <c r="AB195" i="100"/>
  <c r="AA195" i="100"/>
  <c r="Z195" i="100"/>
  <c r="Y195" i="100"/>
  <c r="X195" i="100"/>
  <c r="W195" i="100"/>
  <c r="V195" i="100"/>
  <c r="U195" i="100"/>
  <c r="T195" i="100"/>
  <c r="S195" i="100"/>
  <c r="R195" i="100"/>
  <c r="Q195" i="100"/>
  <c r="P195" i="100"/>
  <c r="O195" i="100"/>
  <c r="N195" i="100"/>
  <c r="M195" i="100"/>
  <c r="L195" i="100"/>
  <c r="K195" i="100"/>
  <c r="J195" i="100"/>
  <c r="I195" i="100"/>
  <c r="H195" i="100"/>
  <c r="G195" i="100"/>
  <c r="F195" i="100"/>
  <c r="E195" i="100"/>
  <c r="D195" i="100"/>
  <c r="C195" i="100"/>
  <c r="B195" i="100"/>
  <c r="A195" i="100"/>
  <c r="GZ194" i="100"/>
  <c r="GY194" i="100"/>
  <c r="GX194" i="100"/>
  <c r="GW194" i="100"/>
  <c r="GV194" i="100"/>
  <c r="GU194" i="100"/>
  <c r="GT194" i="100"/>
  <c r="GS194" i="100"/>
  <c r="GR194" i="100"/>
  <c r="GQ194" i="100"/>
  <c r="GP194" i="100"/>
  <c r="GO194" i="100"/>
  <c r="GN194" i="100"/>
  <c r="GM194" i="100"/>
  <c r="GL194" i="100"/>
  <c r="GK194" i="100"/>
  <c r="GJ194" i="100"/>
  <c r="GI194" i="100"/>
  <c r="GH194" i="100"/>
  <c r="GG194" i="100"/>
  <c r="GF194" i="100"/>
  <c r="GE194" i="100"/>
  <c r="GD194" i="100"/>
  <c r="GC194" i="100"/>
  <c r="GB194" i="100"/>
  <c r="GA194" i="100"/>
  <c r="FZ194" i="100"/>
  <c r="FY194" i="100"/>
  <c r="FX194" i="100"/>
  <c r="FW194" i="100"/>
  <c r="FV194" i="100"/>
  <c r="FU194" i="100"/>
  <c r="FT194" i="100"/>
  <c r="FS194" i="100"/>
  <c r="FR194" i="100"/>
  <c r="FQ194" i="100"/>
  <c r="FP194" i="100"/>
  <c r="FO194" i="100"/>
  <c r="FN194" i="100"/>
  <c r="FM194" i="100"/>
  <c r="FL194" i="100"/>
  <c r="FK194" i="100"/>
  <c r="FJ194" i="100"/>
  <c r="FI194" i="100"/>
  <c r="FH194" i="100"/>
  <c r="FG194" i="100"/>
  <c r="FF194" i="100"/>
  <c r="FE194" i="100"/>
  <c r="FD194" i="100"/>
  <c r="FC194" i="100"/>
  <c r="FB194" i="100"/>
  <c r="FA194" i="100"/>
  <c r="EZ194" i="100"/>
  <c r="EY194" i="100"/>
  <c r="EX194" i="100"/>
  <c r="EW194" i="100"/>
  <c r="EV194" i="100"/>
  <c r="EU194" i="100"/>
  <c r="ET194" i="100"/>
  <c r="ES194" i="100"/>
  <c r="ER194" i="100"/>
  <c r="EQ194" i="100"/>
  <c r="EP194" i="100"/>
  <c r="EO194" i="100"/>
  <c r="EN194" i="100"/>
  <c r="EM194" i="100"/>
  <c r="EL194" i="100"/>
  <c r="EK194" i="100"/>
  <c r="EJ194" i="100"/>
  <c r="EI194" i="100"/>
  <c r="EH194" i="100"/>
  <c r="EG194" i="100"/>
  <c r="EF194" i="100"/>
  <c r="EE194" i="100"/>
  <c r="ED194" i="100"/>
  <c r="EC194" i="100"/>
  <c r="EB194" i="100"/>
  <c r="EA194" i="100"/>
  <c r="DZ194" i="100"/>
  <c r="DY194" i="100"/>
  <c r="DX194" i="100"/>
  <c r="DW194" i="100"/>
  <c r="DV194" i="100"/>
  <c r="DU194" i="100"/>
  <c r="DT194" i="100"/>
  <c r="DS194" i="100"/>
  <c r="DR194" i="100"/>
  <c r="DQ194" i="100"/>
  <c r="DP194" i="100"/>
  <c r="DO194" i="100"/>
  <c r="DN194" i="100"/>
  <c r="DM194" i="100"/>
  <c r="DL194" i="100"/>
  <c r="DK194" i="100"/>
  <c r="DJ194" i="100"/>
  <c r="DI194" i="100"/>
  <c r="DH194" i="100"/>
  <c r="DG194" i="100"/>
  <c r="DF194" i="100"/>
  <c r="DE194" i="100"/>
  <c r="DD194" i="100"/>
  <c r="DC194" i="100"/>
  <c r="DB194" i="100"/>
  <c r="DA194" i="100"/>
  <c r="CZ194" i="100"/>
  <c r="CY194" i="100"/>
  <c r="CX194" i="100"/>
  <c r="CW194" i="100"/>
  <c r="CV194" i="100"/>
  <c r="CU194" i="100"/>
  <c r="CT194" i="100"/>
  <c r="CS194" i="100"/>
  <c r="CR194" i="100"/>
  <c r="CQ194" i="100"/>
  <c r="CP194" i="100"/>
  <c r="CO194" i="100"/>
  <c r="CN194" i="100"/>
  <c r="CM194" i="100"/>
  <c r="CL194" i="100"/>
  <c r="CK194" i="100"/>
  <c r="CJ194" i="100"/>
  <c r="CI194" i="100"/>
  <c r="CH194" i="100"/>
  <c r="CG194" i="100"/>
  <c r="CF194" i="100"/>
  <c r="CE194" i="100"/>
  <c r="CD194" i="100"/>
  <c r="CC194" i="100"/>
  <c r="CB194" i="100"/>
  <c r="CA194" i="100"/>
  <c r="BZ194" i="100"/>
  <c r="BY194" i="100"/>
  <c r="BX194" i="100"/>
  <c r="BW194" i="100"/>
  <c r="BV194" i="100"/>
  <c r="BU194" i="100"/>
  <c r="BT194" i="100"/>
  <c r="BS194" i="100"/>
  <c r="BR194" i="100"/>
  <c r="BQ194" i="100"/>
  <c r="BP194" i="100"/>
  <c r="BO194" i="100"/>
  <c r="BN194" i="100"/>
  <c r="BM194" i="100"/>
  <c r="BL194" i="100"/>
  <c r="BK194" i="100"/>
  <c r="BJ194" i="100"/>
  <c r="BI194" i="100"/>
  <c r="BH194" i="100"/>
  <c r="BG194" i="100"/>
  <c r="BF194" i="100"/>
  <c r="BE194" i="100"/>
  <c r="BD194" i="100"/>
  <c r="BC194" i="100"/>
  <c r="BB194" i="100"/>
  <c r="BA194" i="100"/>
  <c r="AZ194" i="100"/>
  <c r="AY194" i="100"/>
  <c r="AX194" i="100"/>
  <c r="AW194" i="100"/>
  <c r="AV194" i="100"/>
  <c r="AU194" i="100"/>
  <c r="AT194" i="100"/>
  <c r="AS194" i="100"/>
  <c r="AR194" i="100"/>
  <c r="AQ194" i="100"/>
  <c r="AP194" i="100"/>
  <c r="AO194" i="100"/>
  <c r="AN194" i="100"/>
  <c r="AM194" i="100"/>
  <c r="AL194" i="100"/>
  <c r="AK194" i="100"/>
  <c r="AJ194" i="100"/>
  <c r="AI194" i="100"/>
  <c r="AH194" i="100"/>
  <c r="AG194" i="100"/>
  <c r="AF194" i="100"/>
  <c r="AE194" i="100"/>
  <c r="AD194" i="100"/>
  <c r="AC194" i="100"/>
  <c r="AB194" i="100"/>
  <c r="AA194" i="100"/>
  <c r="Z194" i="100"/>
  <c r="Y194" i="100"/>
  <c r="X194" i="100"/>
  <c r="W194" i="100"/>
  <c r="V194" i="100"/>
  <c r="U194" i="100"/>
  <c r="T194" i="100"/>
  <c r="S194" i="100"/>
  <c r="R194" i="100"/>
  <c r="Q194" i="100"/>
  <c r="P194" i="100"/>
  <c r="O194" i="100"/>
  <c r="N194" i="100"/>
  <c r="M194" i="100"/>
  <c r="L194" i="100"/>
  <c r="K194" i="100"/>
  <c r="J194" i="100"/>
  <c r="I194" i="100"/>
  <c r="H194" i="100"/>
  <c r="G194" i="100"/>
  <c r="F194" i="100"/>
  <c r="E194" i="100"/>
  <c r="D194" i="100"/>
  <c r="C194" i="100"/>
  <c r="B194" i="100"/>
  <c r="A194" i="100"/>
  <c r="GZ193" i="100"/>
  <c r="GY193" i="100"/>
  <c r="GX193" i="100"/>
  <c r="GW193" i="100"/>
  <c r="GV193" i="100"/>
  <c r="GU193" i="100"/>
  <c r="GT193" i="100"/>
  <c r="GS193" i="100"/>
  <c r="GR193" i="100"/>
  <c r="GQ193" i="100"/>
  <c r="GP193" i="100"/>
  <c r="GO193" i="100"/>
  <c r="GN193" i="100"/>
  <c r="GM193" i="100"/>
  <c r="GL193" i="100"/>
  <c r="GK193" i="100"/>
  <c r="GJ193" i="100"/>
  <c r="GI193" i="100"/>
  <c r="GH193" i="100"/>
  <c r="GG193" i="100"/>
  <c r="GF193" i="100"/>
  <c r="GE193" i="100"/>
  <c r="GD193" i="100"/>
  <c r="GC193" i="100"/>
  <c r="GB193" i="100"/>
  <c r="GA193" i="100"/>
  <c r="FZ193" i="100"/>
  <c r="FY193" i="100"/>
  <c r="FX193" i="100"/>
  <c r="FW193" i="100"/>
  <c r="FV193" i="100"/>
  <c r="FU193" i="100"/>
  <c r="FT193" i="100"/>
  <c r="FS193" i="100"/>
  <c r="FR193" i="100"/>
  <c r="FQ193" i="100"/>
  <c r="FP193" i="100"/>
  <c r="FO193" i="100"/>
  <c r="FN193" i="100"/>
  <c r="FM193" i="100"/>
  <c r="FL193" i="100"/>
  <c r="FK193" i="100"/>
  <c r="FJ193" i="100"/>
  <c r="FI193" i="100"/>
  <c r="FH193" i="100"/>
  <c r="FG193" i="100"/>
  <c r="FF193" i="100"/>
  <c r="FE193" i="100"/>
  <c r="FD193" i="100"/>
  <c r="FC193" i="100"/>
  <c r="FB193" i="100"/>
  <c r="FA193" i="100"/>
  <c r="EZ193" i="100"/>
  <c r="EY193" i="100"/>
  <c r="EX193" i="100"/>
  <c r="EW193" i="100"/>
  <c r="EV193" i="100"/>
  <c r="EU193" i="100"/>
  <c r="ET193" i="100"/>
  <c r="ES193" i="100"/>
  <c r="ER193" i="100"/>
  <c r="EQ193" i="100"/>
  <c r="EP193" i="100"/>
  <c r="EO193" i="100"/>
  <c r="EN193" i="100"/>
  <c r="EM193" i="100"/>
  <c r="EL193" i="100"/>
  <c r="EK193" i="100"/>
  <c r="EJ193" i="100"/>
  <c r="EI193" i="100"/>
  <c r="EH193" i="100"/>
  <c r="EG193" i="100"/>
  <c r="EF193" i="100"/>
  <c r="EE193" i="100"/>
  <c r="ED193" i="100"/>
  <c r="EC193" i="100"/>
  <c r="EB193" i="100"/>
  <c r="EA193" i="100"/>
  <c r="DZ193" i="100"/>
  <c r="DY193" i="100"/>
  <c r="DX193" i="100"/>
  <c r="DW193" i="100"/>
  <c r="DV193" i="100"/>
  <c r="DU193" i="100"/>
  <c r="DT193" i="100"/>
  <c r="DS193" i="100"/>
  <c r="DR193" i="100"/>
  <c r="DQ193" i="100"/>
  <c r="DP193" i="100"/>
  <c r="DO193" i="100"/>
  <c r="DN193" i="100"/>
  <c r="DM193" i="100"/>
  <c r="DL193" i="100"/>
  <c r="DK193" i="100"/>
  <c r="DJ193" i="100"/>
  <c r="DI193" i="100"/>
  <c r="DH193" i="100"/>
  <c r="DG193" i="100"/>
  <c r="DF193" i="100"/>
  <c r="DE193" i="100"/>
  <c r="DD193" i="100"/>
  <c r="DC193" i="100"/>
  <c r="DB193" i="100"/>
  <c r="DA193" i="100"/>
  <c r="CZ193" i="100"/>
  <c r="CY193" i="100"/>
  <c r="CX193" i="100"/>
  <c r="CW193" i="100"/>
  <c r="CV193" i="100"/>
  <c r="CU193" i="100"/>
  <c r="CT193" i="100"/>
  <c r="CS193" i="100"/>
  <c r="CR193" i="100"/>
  <c r="CQ193" i="100"/>
  <c r="CP193" i="100"/>
  <c r="CO193" i="100"/>
  <c r="CN193" i="100"/>
  <c r="CM193" i="100"/>
  <c r="CL193" i="100"/>
  <c r="CK193" i="100"/>
  <c r="CJ193" i="100"/>
  <c r="CI193" i="100"/>
  <c r="CH193" i="100"/>
  <c r="CG193" i="100"/>
  <c r="CF193" i="100"/>
  <c r="CE193" i="100"/>
  <c r="CD193" i="100"/>
  <c r="CC193" i="100"/>
  <c r="CB193" i="100"/>
  <c r="CA193" i="100"/>
  <c r="BZ193" i="100"/>
  <c r="BY193" i="100"/>
  <c r="BX193" i="100"/>
  <c r="BW193" i="100"/>
  <c r="BV193" i="100"/>
  <c r="BU193" i="100"/>
  <c r="BT193" i="100"/>
  <c r="BS193" i="100"/>
  <c r="BR193" i="100"/>
  <c r="BQ193" i="100"/>
  <c r="BP193" i="100"/>
  <c r="BO193" i="100"/>
  <c r="BN193" i="100"/>
  <c r="BM193" i="100"/>
  <c r="BL193" i="100"/>
  <c r="BK193" i="100"/>
  <c r="BJ193" i="100"/>
  <c r="BI193" i="100"/>
  <c r="BH193" i="100"/>
  <c r="BG193" i="100"/>
  <c r="BF193" i="100"/>
  <c r="BE193" i="100"/>
  <c r="BD193" i="100"/>
  <c r="BC193" i="100"/>
  <c r="BB193" i="100"/>
  <c r="BA193" i="100"/>
  <c r="AZ193" i="100"/>
  <c r="AY193" i="100"/>
  <c r="AX193" i="100"/>
  <c r="AW193" i="100"/>
  <c r="AV193" i="100"/>
  <c r="AU193" i="100"/>
  <c r="AT193" i="100"/>
  <c r="AS193" i="100"/>
  <c r="AR193" i="100"/>
  <c r="AQ193" i="100"/>
  <c r="AP193" i="100"/>
  <c r="AO193" i="100"/>
  <c r="AN193" i="100"/>
  <c r="AM193" i="100"/>
  <c r="AL193" i="100"/>
  <c r="AK193" i="100"/>
  <c r="AJ193" i="100"/>
  <c r="AI193" i="100"/>
  <c r="AH193" i="100"/>
  <c r="AG193" i="100"/>
  <c r="AF193" i="100"/>
  <c r="AE193" i="100"/>
  <c r="AD193" i="100"/>
  <c r="AC193" i="100"/>
  <c r="AB193" i="100"/>
  <c r="AA193" i="100"/>
  <c r="Z193" i="100"/>
  <c r="Y193" i="100"/>
  <c r="X193" i="100"/>
  <c r="W193" i="100"/>
  <c r="V193" i="100"/>
  <c r="U193" i="100"/>
  <c r="T193" i="100"/>
  <c r="S193" i="100"/>
  <c r="R193" i="100"/>
  <c r="Q193" i="100"/>
  <c r="P193" i="100"/>
  <c r="O193" i="100"/>
  <c r="N193" i="100"/>
  <c r="M193" i="100"/>
  <c r="L193" i="100"/>
  <c r="K193" i="100"/>
  <c r="J193" i="100"/>
  <c r="I193" i="100"/>
  <c r="H193" i="100"/>
  <c r="G193" i="100"/>
  <c r="F193" i="100"/>
  <c r="E193" i="100"/>
  <c r="D193" i="100"/>
  <c r="C193" i="100"/>
  <c r="B193" i="100"/>
  <c r="A193" i="100"/>
  <c r="GZ192" i="100"/>
  <c r="GY192" i="100"/>
  <c r="GX192" i="100"/>
  <c r="GW192" i="100"/>
  <c r="GV192" i="100"/>
  <c r="GU192" i="100"/>
  <c r="GT192" i="100"/>
  <c r="GS192" i="100"/>
  <c r="GR192" i="100"/>
  <c r="GQ192" i="100"/>
  <c r="GP192" i="100"/>
  <c r="GO192" i="100"/>
  <c r="GN192" i="100"/>
  <c r="GM192" i="100"/>
  <c r="GL192" i="100"/>
  <c r="GK192" i="100"/>
  <c r="GJ192" i="100"/>
  <c r="GI192" i="100"/>
  <c r="GH192" i="100"/>
  <c r="GG192" i="100"/>
  <c r="GF192" i="100"/>
  <c r="GE192" i="100"/>
  <c r="GD192" i="100"/>
  <c r="GC192" i="100"/>
  <c r="GB192" i="100"/>
  <c r="GA192" i="100"/>
  <c r="FZ192" i="100"/>
  <c r="FY192" i="100"/>
  <c r="FX192" i="100"/>
  <c r="FW192" i="100"/>
  <c r="FV192" i="100"/>
  <c r="FU192" i="100"/>
  <c r="FT192" i="100"/>
  <c r="FS192" i="100"/>
  <c r="FR192" i="100"/>
  <c r="FQ192" i="100"/>
  <c r="FP192" i="100"/>
  <c r="FO192" i="100"/>
  <c r="FN192" i="100"/>
  <c r="FM192" i="100"/>
  <c r="FL192" i="100"/>
  <c r="FK192" i="100"/>
  <c r="FJ192" i="100"/>
  <c r="FI192" i="100"/>
  <c r="FH192" i="100"/>
  <c r="FG192" i="100"/>
  <c r="FF192" i="100"/>
  <c r="FE192" i="100"/>
  <c r="FD192" i="100"/>
  <c r="FC192" i="100"/>
  <c r="FB192" i="100"/>
  <c r="FA192" i="100"/>
  <c r="EZ192" i="100"/>
  <c r="EY192" i="100"/>
  <c r="EX192" i="100"/>
  <c r="EW192" i="100"/>
  <c r="EV192" i="100"/>
  <c r="EU192" i="100"/>
  <c r="ET192" i="100"/>
  <c r="ES192" i="100"/>
  <c r="ER192" i="100"/>
  <c r="EQ192" i="100"/>
  <c r="EP192" i="100"/>
  <c r="EO192" i="100"/>
  <c r="EN192" i="100"/>
  <c r="EM192" i="100"/>
  <c r="EL192" i="100"/>
  <c r="EK192" i="100"/>
  <c r="EJ192" i="100"/>
  <c r="EI192" i="100"/>
  <c r="EH192" i="100"/>
  <c r="EG192" i="100"/>
  <c r="EF192" i="100"/>
  <c r="EE192" i="100"/>
  <c r="ED192" i="100"/>
  <c r="EC192" i="100"/>
  <c r="EB192" i="100"/>
  <c r="EA192" i="100"/>
  <c r="DZ192" i="100"/>
  <c r="DY192" i="100"/>
  <c r="DX192" i="100"/>
  <c r="DW192" i="100"/>
  <c r="DV192" i="100"/>
  <c r="DU192" i="100"/>
  <c r="DT192" i="100"/>
  <c r="DS192" i="100"/>
  <c r="DR192" i="100"/>
  <c r="DQ192" i="100"/>
  <c r="DP192" i="100"/>
  <c r="DO192" i="100"/>
  <c r="DN192" i="100"/>
  <c r="DM192" i="100"/>
  <c r="DL192" i="100"/>
  <c r="DK192" i="100"/>
  <c r="DJ192" i="100"/>
  <c r="DI192" i="100"/>
  <c r="DH192" i="100"/>
  <c r="DG192" i="100"/>
  <c r="DF192" i="100"/>
  <c r="DE192" i="100"/>
  <c r="DD192" i="100"/>
  <c r="DC192" i="100"/>
  <c r="DB192" i="100"/>
  <c r="DA192" i="100"/>
  <c r="CZ192" i="100"/>
  <c r="CY192" i="100"/>
  <c r="CX192" i="100"/>
  <c r="CW192" i="100"/>
  <c r="CV192" i="100"/>
  <c r="CU192" i="100"/>
  <c r="CT192" i="100"/>
  <c r="CS192" i="100"/>
  <c r="CR192" i="100"/>
  <c r="CQ192" i="100"/>
  <c r="CP192" i="100"/>
  <c r="CO192" i="100"/>
  <c r="CN192" i="100"/>
  <c r="CM192" i="100"/>
  <c r="CL192" i="100"/>
  <c r="CK192" i="100"/>
  <c r="CJ192" i="100"/>
  <c r="CI192" i="100"/>
  <c r="CH192" i="100"/>
  <c r="CG192" i="100"/>
  <c r="CF192" i="100"/>
  <c r="CE192" i="100"/>
  <c r="CD192" i="100"/>
  <c r="CC192" i="100"/>
  <c r="CB192" i="100"/>
  <c r="CA192" i="100"/>
  <c r="BZ192" i="100"/>
  <c r="BY192" i="100"/>
  <c r="BX192" i="100"/>
  <c r="BW192" i="100"/>
  <c r="BV192" i="100"/>
  <c r="BU192" i="100"/>
  <c r="BT192" i="100"/>
  <c r="BS192" i="100"/>
  <c r="BR192" i="100"/>
  <c r="BQ192" i="100"/>
  <c r="BP192" i="100"/>
  <c r="BO192" i="100"/>
  <c r="BN192" i="100"/>
  <c r="BM192" i="100"/>
  <c r="BL192" i="100"/>
  <c r="BK192" i="100"/>
  <c r="BJ192" i="100"/>
  <c r="BI192" i="100"/>
  <c r="BH192" i="100"/>
  <c r="BG192" i="100"/>
  <c r="BF192" i="100"/>
  <c r="BE192" i="100"/>
  <c r="BD192" i="100"/>
  <c r="BC192" i="100"/>
  <c r="BB192" i="100"/>
  <c r="BA192" i="100"/>
  <c r="AZ192" i="100"/>
  <c r="AY192" i="100"/>
  <c r="AX192" i="100"/>
  <c r="AW192" i="100"/>
  <c r="AV192" i="100"/>
  <c r="AU192" i="100"/>
  <c r="AT192" i="100"/>
  <c r="AS192" i="100"/>
  <c r="AR192" i="100"/>
  <c r="AQ192" i="100"/>
  <c r="AP192" i="100"/>
  <c r="AO192" i="100"/>
  <c r="AN192" i="100"/>
  <c r="AM192" i="100"/>
  <c r="AL192" i="100"/>
  <c r="AK192" i="100"/>
  <c r="AJ192" i="100"/>
  <c r="AI192" i="100"/>
  <c r="AH192" i="100"/>
  <c r="AG192" i="100"/>
  <c r="AF192" i="100"/>
  <c r="AE192" i="100"/>
  <c r="AD192" i="100"/>
  <c r="AC192" i="100"/>
  <c r="AB192" i="100"/>
  <c r="AA192" i="100"/>
  <c r="Z192" i="100"/>
  <c r="Y192" i="100"/>
  <c r="X192" i="100"/>
  <c r="W192" i="100"/>
  <c r="V192" i="100"/>
  <c r="U192" i="100"/>
  <c r="T192" i="100"/>
  <c r="S192" i="100"/>
  <c r="R192" i="100"/>
  <c r="Q192" i="100"/>
  <c r="P192" i="100"/>
  <c r="O192" i="100"/>
  <c r="N192" i="100"/>
  <c r="M192" i="100"/>
  <c r="L192" i="100"/>
  <c r="K192" i="100"/>
  <c r="J192" i="100"/>
  <c r="I192" i="100"/>
  <c r="H192" i="100"/>
  <c r="G192" i="100"/>
  <c r="F192" i="100"/>
  <c r="E192" i="100"/>
  <c r="D192" i="100"/>
  <c r="C192" i="100"/>
  <c r="B192" i="100"/>
  <c r="A192" i="100"/>
  <c r="GZ191" i="100"/>
  <c r="GY191" i="100"/>
  <c r="GX191" i="100"/>
  <c r="GW191" i="100"/>
  <c r="GV191" i="100"/>
  <c r="GU191" i="100"/>
  <c r="GT191" i="100"/>
  <c r="GS191" i="100"/>
  <c r="GR191" i="100"/>
  <c r="GQ191" i="100"/>
  <c r="GP191" i="100"/>
  <c r="GO191" i="100"/>
  <c r="GN191" i="100"/>
  <c r="GM191" i="100"/>
  <c r="GL191" i="100"/>
  <c r="GK191" i="100"/>
  <c r="GJ191" i="100"/>
  <c r="GI191" i="100"/>
  <c r="GH191" i="100"/>
  <c r="GG191" i="100"/>
  <c r="GF191" i="100"/>
  <c r="GE191" i="100"/>
  <c r="GD191" i="100"/>
  <c r="GC191" i="100"/>
  <c r="GB191" i="100"/>
  <c r="GA191" i="100"/>
  <c r="FZ191" i="100"/>
  <c r="FY191" i="100"/>
  <c r="FX191" i="100"/>
  <c r="FW191" i="100"/>
  <c r="FV191" i="100"/>
  <c r="FU191" i="100"/>
  <c r="FT191" i="100"/>
  <c r="FS191" i="100"/>
  <c r="FR191" i="100"/>
  <c r="FQ191" i="100"/>
  <c r="FP191" i="100"/>
  <c r="FO191" i="100"/>
  <c r="FN191" i="100"/>
  <c r="FM191" i="100"/>
  <c r="FL191" i="100"/>
  <c r="FK191" i="100"/>
  <c r="FJ191" i="100"/>
  <c r="FI191" i="100"/>
  <c r="FH191" i="100"/>
  <c r="FG191" i="100"/>
  <c r="FF191" i="100"/>
  <c r="FE191" i="100"/>
  <c r="FD191" i="100"/>
  <c r="FC191" i="100"/>
  <c r="FB191" i="100"/>
  <c r="FA191" i="100"/>
  <c r="EZ191" i="100"/>
  <c r="EY191" i="100"/>
  <c r="EX191" i="100"/>
  <c r="EW191" i="100"/>
  <c r="EV191" i="100"/>
  <c r="EU191" i="100"/>
  <c r="ET191" i="100"/>
  <c r="ES191" i="100"/>
  <c r="ER191" i="100"/>
  <c r="EQ191" i="100"/>
  <c r="EP191" i="100"/>
  <c r="EO191" i="100"/>
  <c r="EN191" i="100"/>
  <c r="EM191" i="100"/>
  <c r="EL191" i="100"/>
  <c r="EK191" i="100"/>
  <c r="EJ191" i="100"/>
  <c r="EI191" i="100"/>
  <c r="EH191" i="100"/>
  <c r="EG191" i="100"/>
  <c r="EF191" i="100"/>
  <c r="EE191" i="100"/>
  <c r="ED191" i="100"/>
  <c r="EC191" i="100"/>
  <c r="EB191" i="100"/>
  <c r="EA191" i="100"/>
  <c r="DZ191" i="100"/>
  <c r="DY191" i="100"/>
  <c r="DX191" i="100"/>
  <c r="DW191" i="100"/>
  <c r="DV191" i="100"/>
  <c r="DU191" i="100"/>
  <c r="DT191" i="100"/>
  <c r="DS191" i="100"/>
  <c r="DR191" i="100"/>
  <c r="DQ191" i="100"/>
  <c r="DP191" i="100"/>
  <c r="DO191" i="100"/>
  <c r="DN191" i="100"/>
  <c r="DM191" i="100"/>
  <c r="DL191" i="100"/>
  <c r="DK191" i="100"/>
  <c r="DJ191" i="100"/>
  <c r="DI191" i="100"/>
  <c r="DH191" i="100"/>
  <c r="DG191" i="100"/>
  <c r="DF191" i="100"/>
  <c r="DE191" i="100"/>
  <c r="DD191" i="100"/>
  <c r="DC191" i="100"/>
  <c r="DB191" i="100"/>
  <c r="DA191" i="100"/>
  <c r="CZ191" i="100"/>
  <c r="CY191" i="100"/>
  <c r="CX191" i="100"/>
  <c r="CW191" i="100"/>
  <c r="CV191" i="100"/>
  <c r="CU191" i="100"/>
  <c r="CT191" i="100"/>
  <c r="CS191" i="100"/>
  <c r="CR191" i="100"/>
  <c r="CQ191" i="100"/>
  <c r="CP191" i="100"/>
  <c r="CO191" i="100"/>
  <c r="CN191" i="100"/>
  <c r="CM191" i="100"/>
  <c r="CL191" i="100"/>
  <c r="CK191" i="100"/>
  <c r="CJ191" i="100"/>
  <c r="CI191" i="100"/>
  <c r="CH191" i="100"/>
  <c r="CG191" i="100"/>
  <c r="CF191" i="100"/>
  <c r="CE191" i="100"/>
  <c r="CD191" i="100"/>
  <c r="CC191" i="100"/>
  <c r="CB191" i="100"/>
  <c r="CA191" i="100"/>
  <c r="BZ191" i="100"/>
  <c r="BY191" i="100"/>
  <c r="BX191" i="100"/>
  <c r="BW191" i="100"/>
  <c r="BV191" i="100"/>
  <c r="BU191" i="100"/>
  <c r="BT191" i="100"/>
  <c r="BS191" i="100"/>
  <c r="BR191" i="100"/>
  <c r="BQ191" i="100"/>
  <c r="BP191" i="100"/>
  <c r="BO191" i="100"/>
  <c r="BN191" i="100"/>
  <c r="BM191" i="100"/>
  <c r="BL191" i="100"/>
  <c r="BK191" i="100"/>
  <c r="BJ191" i="100"/>
  <c r="BI191" i="100"/>
  <c r="BH191" i="100"/>
  <c r="BG191" i="100"/>
  <c r="BF191" i="100"/>
  <c r="BE191" i="100"/>
  <c r="BD191" i="100"/>
  <c r="BC191" i="100"/>
  <c r="BB191" i="100"/>
  <c r="BA191" i="100"/>
  <c r="AZ191" i="100"/>
  <c r="AY191" i="100"/>
  <c r="AX191" i="100"/>
  <c r="AW191" i="100"/>
  <c r="AV191" i="100"/>
  <c r="AU191" i="100"/>
  <c r="AT191" i="100"/>
  <c r="AS191" i="100"/>
  <c r="AR191" i="100"/>
  <c r="AQ191" i="100"/>
  <c r="AP191" i="100"/>
  <c r="AO191" i="100"/>
  <c r="AN191" i="100"/>
  <c r="AM191" i="100"/>
  <c r="AL191" i="100"/>
  <c r="AK191" i="100"/>
  <c r="AJ191" i="100"/>
  <c r="AI191" i="100"/>
  <c r="AH191" i="100"/>
  <c r="AG191" i="100"/>
  <c r="AF191" i="100"/>
  <c r="AE191" i="100"/>
  <c r="AD191" i="100"/>
  <c r="AC191" i="100"/>
  <c r="AB191" i="100"/>
  <c r="AA191" i="100"/>
  <c r="Z191" i="100"/>
  <c r="Y191" i="100"/>
  <c r="X191" i="100"/>
  <c r="W191" i="100"/>
  <c r="V191" i="100"/>
  <c r="U191" i="100"/>
  <c r="T191" i="100"/>
  <c r="S191" i="100"/>
  <c r="R191" i="100"/>
  <c r="Q191" i="100"/>
  <c r="P191" i="100"/>
  <c r="O191" i="100"/>
  <c r="N191" i="100"/>
  <c r="M191" i="100"/>
  <c r="L191" i="100"/>
  <c r="K191" i="100"/>
  <c r="J191" i="100"/>
  <c r="I191" i="100"/>
  <c r="H191" i="100"/>
  <c r="G191" i="100"/>
  <c r="F191" i="100"/>
  <c r="E191" i="100"/>
  <c r="D191" i="100"/>
  <c r="C191" i="100"/>
  <c r="B191" i="100"/>
  <c r="A191" i="100"/>
  <c r="GZ190" i="100"/>
  <c r="GY190" i="100"/>
  <c r="GX190" i="100"/>
  <c r="GW190" i="100"/>
  <c r="GV190" i="100"/>
  <c r="GU190" i="100"/>
  <c r="GT190" i="100"/>
  <c r="GS190" i="100"/>
  <c r="GR190" i="100"/>
  <c r="GQ190" i="100"/>
  <c r="GP190" i="100"/>
  <c r="GO190" i="100"/>
  <c r="GN190" i="100"/>
  <c r="GM190" i="100"/>
  <c r="GL190" i="100"/>
  <c r="GK190" i="100"/>
  <c r="GJ190" i="100"/>
  <c r="GI190" i="100"/>
  <c r="GH190" i="100"/>
  <c r="GG190" i="100"/>
  <c r="GF190" i="100"/>
  <c r="GE190" i="100"/>
  <c r="GD190" i="100"/>
  <c r="GC190" i="100"/>
  <c r="GB190" i="100"/>
  <c r="GA190" i="100"/>
  <c r="FZ190" i="100"/>
  <c r="FY190" i="100"/>
  <c r="FX190" i="100"/>
  <c r="FW190" i="100"/>
  <c r="FV190" i="100"/>
  <c r="FU190" i="100"/>
  <c r="FT190" i="100"/>
  <c r="FS190" i="100"/>
  <c r="FR190" i="100"/>
  <c r="FQ190" i="100"/>
  <c r="FP190" i="100"/>
  <c r="FO190" i="100"/>
  <c r="FN190" i="100"/>
  <c r="FM190" i="100"/>
  <c r="FL190" i="100"/>
  <c r="FK190" i="100"/>
  <c r="FJ190" i="100"/>
  <c r="FI190" i="100"/>
  <c r="FH190" i="100"/>
  <c r="FG190" i="100"/>
  <c r="FF190" i="100"/>
  <c r="FE190" i="100"/>
  <c r="FD190" i="100"/>
  <c r="FC190" i="100"/>
  <c r="FB190" i="100"/>
  <c r="FA190" i="100"/>
  <c r="EZ190" i="100"/>
  <c r="EY190" i="100"/>
  <c r="EX190" i="100"/>
  <c r="EW190" i="100"/>
  <c r="EV190" i="100"/>
  <c r="EU190" i="100"/>
  <c r="ET190" i="100"/>
  <c r="ES190" i="100"/>
  <c r="ER190" i="100"/>
  <c r="EQ190" i="100"/>
  <c r="EP190" i="100"/>
  <c r="EO190" i="100"/>
  <c r="EN190" i="100"/>
  <c r="EM190" i="100"/>
  <c r="EL190" i="100"/>
  <c r="EK190" i="100"/>
  <c r="EJ190" i="100"/>
  <c r="EI190" i="100"/>
  <c r="EH190" i="100"/>
  <c r="EG190" i="100"/>
  <c r="EF190" i="100"/>
  <c r="EE190" i="100"/>
  <c r="ED190" i="100"/>
  <c r="EC190" i="100"/>
  <c r="EB190" i="100"/>
  <c r="EA190" i="100"/>
  <c r="DZ190" i="100"/>
  <c r="DY190" i="100"/>
  <c r="DX190" i="100"/>
  <c r="DW190" i="100"/>
  <c r="DV190" i="100"/>
  <c r="DU190" i="100"/>
  <c r="DT190" i="100"/>
  <c r="DS190" i="100"/>
  <c r="DR190" i="100"/>
  <c r="DQ190" i="100"/>
  <c r="DP190" i="100"/>
  <c r="DO190" i="100"/>
  <c r="DN190" i="100"/>
  <c r="DM190" i="100"/>
  <c r="DL190" i="100"/>
  <c r="DK190" i="100"/>
  <c r="DJ190" i="100"/>
  <c r="DI190" i="100"/>
  <c r="DH190" i="100"/>
  <c r="DG190" i="100"/>
  <c r="DF190" i="100"/>
  <c r="DE190" i="100"/>
  <c r="DD190" i="100"/>
  <c r="DC190" i="100"/>
  <c r="DB190" i="100"/>
  <c r="DA190" i="100"/>
  <c r="CZ190" i="100"/>
  <c r="CY190" i="100"/>
  <c r="CX190" i="100"/>
  <c r="CW190" i="100"/>
  <c r="CV190" i="100"/>
  <c r="CU190" i="100"/>
  <c r="CT190" i="100"/>
  <c r="CS190" i="100"/>
  <c r="CR190" i="100"/>
  <c r="CQ190" i="100"/>
  <c r="CP190" i="100"/>
  <c r="CO190" i="100"/>
  <c r="CN190" i="100"/>
  <c r="CM190" i="100"/>
  <c r="CL190" i="100"/>
  <c r="CK190" i="100"/>
  <c r="CJ190" i="100"/>
  <c r="CI190" i="100"/>
  <c r="CH190" i="100"/>
  <c r="CG190" i="100"/>
  <c r="CF190" i="100"/>
  <c r="CE190" i="100"/>
  <c r="CD190" i="100"/>
  <c r="CC190" i="100"/>
  <c r="CB190" i="100"/>
  <c r="CA190" i="100"/>
  <c r="BZ190" i="100"/>
  <c r="BY190" i="100"/>
  <c r="BX190" i="100"/>
  <c r="BW190" i="100"/>
  <c r="BV190" i="100"/>
  <c r="BU190" i="100"/>
  <c r="BT190" i="100"/>
  <c r="BS190" i="100"/>
  <c r="BR190" i="100"/>
  <c r="BQ190" i="100"/>
  <c r="BP190" i="100"/>
  <c r="BO190" i="100"/>
  <c r="BN190" i="100"/>
  <c r="BM190" i="100"/>
  <c r="BL190" i="100"/>
  <c r="BK190" i="100"/>
  <c r="BJ190" i="100"/>
  <c r="BI190" i="100"/>
  <c r="BH190" i="100"/>
  <c r="BG190" i="100"/>
  <c r="BF190" i="100"/>
  <c r="BE190" i="100"/>
  <c r="BD190" i="100"/>
  <c r="BC190" i="100"/>
  <c r="BB190" i="100"/>
  <c r="BA190" i="100"/>
  <c r="AZ190" i="100"/>
  <c r="AY190" i="100"/>
  <c r="AX190" i="100"/>
  <c r="AW190" i="100"/>
  <c r="AV190" i="100"/>
  <c r="AU190" i="100"/>
  <c r="AT190" i="100"/>
  <c r="AS190" i="100"/>
  <c r="AR190" i="100"/>
  <c r="AQ190" i="100"/>
  <c r="AP190" i="100"/>
  <c r="AO190" i="100"/>
  <c r="AN190" i="100"/>
  <c r="AM190" i="100"/>
  <c r="AL190" i="100"/>
  <c r="AK190" i="100"/>
  <c r="AJ190" i="100"/>
  <c r="AI190" i="100"/>
  <c r="AH190" i="100"/>
  <c r="AG190" i="100"/>
  <c r="AF190" i="100"/>
  <c r="AE190" i="100"/>
  <c r="AD190" i="100"/>
  <c r="AC190" i="100"/>
  <c r="AB190" i="100"/>
  <c r="AA190" i="100"/>
  <c r="Z190" i="100"/>
  <c r="Y190" i="100"/>
  <c r="X190" i="100"/>
  <c r="W190" i="100"/>
  <c r="V190" i="100"/>
  <c r="U190" i="100"/>
  <c r="T190" i="100"/>
  <c r="S190" i="100"/>
  <c r="R190" i="100"/>
  <c r="Q190" i="100"/>
  <c r="P190" i="100"/>
  <c r="O190" i="100"/>
  <c r="N190" i="100"/>
  <c r="M190" i="100"/>
  <c r="L190" i="100"/>
  <c r="K190" i="100"/>
  <c r="J190" i="100"/>
  <c r="I190" i="100"/>
  <c r="H190" i="100"/>
  <c r="G190" i="100"/>
  <c r="F190" i="100"/>
  <c r="E190" i="100"/>
  <c r="D190" i="100"/>
  <c r="C190" i="100"/>
  <c r="B190" i="100"/>
  <c r="A190" i="100"/>
  <c r="GZ189" i="100"/>
  <c r="GY189" i="100"/>
  <c r="GX189" i="100"/>
  <c r="GW189" i="100"/>
  <c r="GV189" i="100"/>
  <c r="GU189" i="100"/>
  <c r="GT189" i="100"/>
  <c r="GS189" i="100"/>
  <c r="GR189" i="100"/>
  <c r="GQ189" i="100"/>
  <c r="GP189" i="100"/>
  <c r="GO189" i="100"/>
  <c r="GN189" i="100"/>
  <c r="GM189" i="100"/>
  <c r="GL189" i="100"/>
  <c r="GK189" i="100"/>
  <c r="GJ189" i="100"/>
  <c r="GI189" i="100"/>
  <c r="GH189" i="100"/>
  <c r="GG189" i="100"/>
  <c r="GF189" i="100"/>
  <c r="GE189" i="100"/>
  <c r="GD189" i="100"/>
  <c r="GC189" i="100"/>
  <c r="GB189" i="100"/>
  <c r="GA189" i="100"/>
  <c r="FZ189" i="100"/>
  <c r="FY189" i="100"/>
  <c r="FX189" i="100"/>
  <c r="FW189" i="100"/>
  <c r="FV189" i="100"/>
  <c r="FU189" i="100"/>
  <c r="FT189" i="100"/>
  <c r="FS189" i="100"/>
  <c r="FR189" i="100"/>
  <c r="FQ189" i="100"/>
  <c r="FP189" i="100"/>
  <c r="FO189" i="100"/>
  <c r="FN189" i="100"/>
  <c r="FM189" i="100"/>
  <c r="FL189" i="100"/>
  <c r="FK189" i="100"/>
  <c r="FJ189" i="100"/>
  <c r="FI189" i="100"/>
  <c r="FH189" i="100"/>
  <c r="FG189" i="100"/>
  <c r="FF189" i="100"/>
  <c r="FE189" i="100"/>
  <c r="FD189" i="100"/>
  <c r="FC189" i="100"/>
  <c r="FB189" i="100"/>
  <c r="FA189" i="100"/>
  <c r="EZ189" i="100"/>
  <c r="EY189" i="100"/>
  <c r="EX189" i="100"/>
  <c r="EW189" i="100"/>
  <c r="EV189" i="100"/>
  <c r="EU189" i="100"/>
  <c r="ET189" i="100"/>
  <c r="ES189" i="100"/>
  <c r="ER189" i="100"/>
  <c r="EQ189" i="100"/>
  <c r="EP189" i="100"/>
  <c r="EO189" i="100"/>
  <c r="EN189" i="100"/>
  <c r="EM189" i="100"/>
  <c r="EL189" i="100"/>
  <c r="EK189" i="100"/>
  <c r="EJ189" i="100"/>
  <c r="EI189" i="100"/>
  <c r="EH189" i="100"/>
  <c r="EG189" i="100"/>
  <c r="EF189" i="100"/>
  <c r="EE189" i="100"/>
  <c r="ED189" i="100"/>
  <c r="EC189" i="100"/>
  <c r="EB189" i="100"/>
  <c r="EA189" i="100"/>
  <c r="DZ189" i="100"/>
  <c r="DY189" i="100"/>
  <c r="DX189" i="100"/>
  <c r="DW189" i="100"/>
  <c r="DV189" i="100"/>
  <c r="DU189" i="100"/>
  <c r="DT189" i="100"/>
  <c r="DS189" i="100"/>
  <c r="DR189" i="100"/>
  <c r="DQ189" i="100"/>
  <c r="DP189" i="100"/>
  <c r="DO189" i="100"/>
  <c r="DN189" i="100"/>
  <c r="DM189" i="100"/>
  <c r="DL189" i="100"/>
  <c r="DK189" i="100"/>
  <c r="DJ189" i="100"/>
  <c r="DI189" i="100"/>
  <c r="DH189" i="100"/>
  <c r="DG189" i="100"/>
  <c r="DF189" i="100"/>
  <c r="DE189" i="100"/>
  <c r="DD189" i="100"/>
  <c r="DC189" i="100"/>
  <c r="DB189" i="100"/>
  <c r="DA189" i="100"/>
  <c r="CZ189" i="100"/>
  <c r="CY189" i="100"/>
  <c r="CX189" i="100"/>
  <c r="CW189" i="100"/>
  <c r="CV189" i="100"/>
  <c r="CU189" i="100"/>
  <c r="CT189" i="100"/>
  <c r="CS189" i="100"/>
  <c r="CR189" i="100"/>
  <c r="CQ189" i="100"/>
  <c r="CP189" i="100"/>
  <c r="CO189" i="100"/>
  <c r="CN189" i="100"/>
  <c r="CM189" i="100"/>
  <c r="CL189" i="100"/>
  <c r="CK189" i="100"/>
  <c r="CJ189" i="100"/>
  <c r="CI189" i="100"/>
  <c r="CH189" i="100"/>
  <c r="CG189" i="100"/>
  <c r="CF189" i="100"/>
  <c r="CE189" i="100"/>
  <c r="CD189" i="100"/>
  <c r="CC189" i="100"/>
  <c r="CB189" i="100"/>
  <c r="CA189" i="100"/>
  <c r="BZ189" i="100"/>
  <c r="BY189" i="100"/>
  <c r="BX189" i="100"/>
  <c r="BW189" i="100"/>
  <c r="BV189" i="100"/>
  <c r="BU189" i="100"/>
  <c r="BT189" i="100"/>
  <c r="BS189" i="100"/>
  <c r="BR189" i="100"/>
  <c r="BQ189" i="100"/>
  <c r="BP189" i="100"/>
  <c r="BO189" i="100"/>
  <c r="BN189" i="100"/>
  <c r="BM189" i="100"/>
  <c r="BL189" i="100"/>
  <c r="BK189" i="100"/>
  <c r="BJ189" i="100"/>
  <c r="BI189" i="100"/>
  <c r="BH189" i="100"/>
  <c r="BG189" i="100"/>
  <c r="BF189" i="100"/>
  <c r="BE189" i="100"/>
  <c r="BD189" i="100"/>
  <c r="BC189" i="100"/>
  <c r="BB189" i="100"/>
  <c r="BA189" i="100"/>
  <c r="AZ189" i="100"/>
  <c r="AY189" i="100"/>
  <c r="AX189" i="100"/>
  <c r="AW189" i="100"/>
  <c r="AV189" i="100"/>
  <c r="AU189" i="100"/>
  <c r="AT189" i="100"/>
  <c r="AS189" i="100"/>
  <c r="AR189" i="100"/>
  <c r="AQ189" i="100"/>
  <c r="AP189" i="100"/>
  <c r="AO189" i="100"/>
  <c r="AN189" i="100"/>
  <c r="AM189" i="100"/>
  <c r="AL189" i="100"/>
  <c r="AK189" i="100"/>
  <c r="AJ189" i="100"/>
  <c r="AI189" i="100"/>
  <c r="AH189" i="100"/>
  <c r="AG189" i="100"/>
  <c r="AF189" i="100"/>
  <c r="AE189" i="100"/>
  <c r="AD189" i="100"/>
  <c r="AC189" i="100"/>
  <c r="AB189" i="100"/>
  <c r="AA189" i="100"/>
  <c r="Z189" i="100"/>
  <c r="Y189" i="100"/>
  <c r="X189" i="100"/>
  <c r="W189" i="100"/>
  <c r="V189" i="100"/>
  <c r="U189" i="100"/>
  <c r="T189" i="100"/>
  <c r="S189" i="100"/>
  <c r="R189" i="100"/>
  <c r="Q189" i="100"/>
  <c r="P189" i="100"/>
  <c r="O189" i="100"/>
  <c r="N189" i="100"/>
  <c r="M189" i="100"/>
  <c r="L189" i="100"/>
  <c r="K189" i="100"/>
  <c r="J189" i="100"/>
  <c r="I189" i="100"/>
  <c r="H189" i="100"/>
  <c r="G189" i="100"/>
  <c r="F189" i="100"/>
  <c r="E189" i="100"/>
  <c r="D189" i="100"/>
  <c r="C189" i="100"/>
  <c r="B189" i="100"/>
  <c r="A189" i="100"/>
  <c r="GZ188" i="100"/>
  <c r="GY188" i="100"/>
  <c r="GX188" i="100"/>
  <c r="GW188" i="100"/>
  <c r="GV188" i="100"/>
  <c r="GU188" i="100"/>
  <c r="GT188" i="100"/>
  <c r="GS188" i="100"/>
  <c r="GR188" i="100"/>
  <c r="GQ188" i="100"/>
  <c r="GP188" i="100"/>
  <c r="GO188" i="100"/>
  <c r="GN188" i="100"/>
  <c r="GM188" i="100"/>
  <c r="GL188" i="100"/>
  <c r="GK188" i="100"/>
  <c r="GJ188" i="100"/>
  <c r="GI188" i="100"/>
  <c r="GH188" i="100"/>
  <c r="GG188" i="100"/>
  <c r="GF188" i="100"/>
  <c r="GE188" i="100"/>
  <c r="GD188" i="100"/>
  <c r="GC188" i="100"/>
  <c r="GB188" i="100"/>
  <c r="GA188" i="100"/>
  <c r="FZ188" i="100"/>
  <c r="FY188" i="100"/>
  <c r="FX188" i="100"/>
  <c r="FW188" i="100"/>
  <c r="FV188" i="100"/>
  <c r="FU188" i="100"/>
  <c r="FT188" i="100"/>
  <c r="FS188" i="100"/>
  <c r="FR188" i="100"/>
  <c r="FQ188" i="100"/>
  <c r="FP188" i="100"/>
  <c r="FO188" i="100"/>
  <c r="FN188" i="100"/>
  <c r="FM188" i="100"/>
  <c r="FL188" i="100"/>
  <c r="FK188" i="100"/>
  <c r="FJ188" i="100"/>
  <c r="FI188" i="100"/>
  <c r="FH188" i="100"/>
  <c r="FG188" i="100"/>
  <c r="FF188" i="100"/>
  <c r="FE188" i="100"/>
  <c r="FD188" i="100"/>
  <c r="FC188" i="100"/>
  <c r="FB188" i="100"/>
  <c r="FA188" i="100"/>
  <c r="EZ188" i="100"/>
  <c r="EY188" i="100"/>
  <c r="EX188" i="100"/>
  <c r="EW188" i="100"/>
  <c r="EV188" i="100"/>
  <c r="EU188" i="100"/>
  <c r="ET188" i="100"/>
  <c r="ES188" i="100"/>
  <c r="ER188" i="100"/>
  <c r="EQ188" i="100"/>
  <c r="EP188" i="100"/>
  <c r="EO188" i="100"/>
  <c r="EN188" i="100"/>
  <c r="EM188" i="100"/>
  <c r="EL188" i="100"/>
  <c r="EK188" i="100"/>
  <c r="EJ188" i="100"/>
  <c r="EI188" i="100"/>
  <c r="EH188" i="100"/>
  <c r="EG188" i="100"/>
  <c r="EF188" i="100"/>
  <c r="EE188" i="100"/>
  <c r="ED188" i="100"/>
  <c r="EC188" i="100"/>
  <c r="EB188" i="100"/>
  <c r="EA188" i="100"/>
  <c r="DZ188" i="100"/>
  <c r="DY188" i="100"/>
  <c r="DX188" i="100"/>
  <c r="DW188" i="100"/>
  <c r="DV188" i="100"/>
  <c r="DU188" i="100"/>
  <c r="DT188" i="100"/>
  <c r="DS188" i="100"/>
  <c r="DR188" i="100"/>
  <c r="DQ188" i="100"/>
  <c r="DP188" i="100"/>
  <c r="DO188" i="100"/>
  <c r="DN188" i="100"/>
  <c r="DM188" i="100"/>
  <c r="DL188" i="100"/>
  <c r="DK188" i="100"/>
  <c r="DJ188" i="100"/>
  <c r="DI188" i="100"/>
  <c r="DH188" i="100"/>
  <c r="DG188" i="100"/>
  <c r="DF188" i="100"/>
  <c r="DE188" i="100"/>
  <c r="DD188" i="100"/>
  <c r="DC188" i="100"/>
  <c r="DB188" i="100"/>
  <c r="DA188" i="100"/>
  <c r="CZ188" i="100"/>
  <c r="CY188" i="100"/>
  <c r="CX188" i="100"/>
  <c r="CW188" i="100"/>
  <c r="CV188" i="100"/>
  <c r="CU188" i="100"/>
  <c r="CT188" i="100"/>
  <c r="CS188" i="100"/>
  <c r="CR188" i="100"/>
  <c r="CQ188" i="100"/>
  <c r="CP188" i="100"/>
  <c r="CO188" i="100"/>
  <c r="CN188" i="100"/>
  <c r="CM188" i="100"/>
  <c r="CL188" i="100"/>
  <c r="CK188" i="100"/>
  <c r="CJ188" i="100"/>
  <c r="CI188" i="100"/>
  <c r="CH188" i="100"/>
  <c r="CG188" i="100"/>
  <c r="CF188" i="100"/>
  <c r="CE188" i="100"/>
  <c r="CD188" i="100"/>
  <c r="CC188" i="100"/>
  <c r="CB188" i="100"/>
  <c r="CA188" i="100"/>
  <c r="BZ188" i="100"/>
  <c r="BY188" i="100"/>
  <c r="BX188" i="100"/>
  <c r="BW188" i="100"/>
  <c r="BV188" i="100"/>
  <c r="BU188" i="100"/>
  <c r="BT188" i="100"/>
  <c r="BS188" i="100"/>
  <c r="BR188" i="100"/>
  <c r="BQ188" i="100"/>
  <c r="BP188" i="100"/>
  <c r="BO188" i="100"/>
  <c r="BN188" i="100"/>
  <c r="BM188" i="100"/>
  <c r="BL188" i="100"/>
  <c r="BK188" i="100"/>
  <c r="BJ188" i="100"/>
  <c r="BI188" i="100"/>
  <c r="BH188" i="100"/>
  <c r="BG188" i="100"/>
  <c r="BF188" i="100"/>
  <c r="BE188" i="100"/>
  <c r="BD188" i="100"/>
  <c r="BC188" i="100"/>
  <c r="BB188" i="100"/>
  <c r="BA188" i="100"/>
  <c r="AZ188" i="100"/>
  <c r="AY188" i="100"/>
  <c r="AX188" i="100"/>
  <c r="AW188" i="100"/>
  <c r="AV188" i="100"/>
  <c r="AU188" i="100"/>
  <c r="AT188" i="100"/>
  <c r="AS188" i="100"/>
  <c r="AR188" i="100"/>
  <c r="AQ188" i="100"/>
  <c r="AP188" i="100"/>
  <c r="AO188" i="100"/>
  <c r="AN188" i="100"/>
  <c r="AM188" i="100"/>
  <c r="AL188" i="100"/>
  <c r="AK188" i="100"/>
  <c r="AJ188" i="100"/>
  <c r="AI188" i="100"/>
  <c r="AH188" i="100"/>
  <c r="AG188" i="100"/>
  <c r="AF188" i="100"/>
  <c r="AE188" i="100"/>
  <c r="AD188" i="100"/>
  <c r="AC188" i="100"/>
  <c r="AB188" i="100"/>
  <c r="AA188" i="100"/>
  <c r="Z188" i="100"/>
  <c r="Y188" i="100"/>
  <c r="X188" i="100"/>
  <c r="W188" i="100"/>
  <c r="V188" i="100"/>
  <c r="U188" i="100"/>
  <c r="T188" i="100"/>
  <c r="S188" i="100"/>
  <c r="R188" i="100"/>
  <c r="Q188" i="100"/>
  <c r="P188" i="100"/>
  <c r="O188" i="100"/>
  <c r="N188" i="100"/>
  <c r="M188" i="100"/>
  <c r="L188" i="100"/>
  <c r="K188" i="100"/>
  <c r="J188" i="100"/>
  <c r="I188" i="100"/>
  <c r="H188" i="100"/>
  <c r="G188" i="100"/>
  <c r="F188" i="100"/>
  <c r="E188" i="100"/>
  <c r="D188" i="100"/>
  <c r="C188" i="100"/>
  <c r="B188" i="100"/>
  <c r="A188" i="100"/>
  <c r="GZ187" i="100"/>
  <c r="GY187" i="100"/>
  <c r="GX187" i="100"/>
  <c r="GW187" i="100"/>
  <c r="GV187" i="100"/>
  <c r="GU187" i="100"/>
  <c r="GT187" i="100"/>
  <c r="GS187" i="100"/>
  <c r="GR187" i="100"/>
  <c r="GQ187" i="100"/>
  <c r="GP187" i="100"/>
  <c r="GO187" i="100"/>
  <c r="GN187" i="100"/>
  <c r="GM187" i="100"/>
  <c r="GL187" i="100"/>
  <c r="GK187" i="100"/>
  <c r="GJ187" i="100"/>
  <c r="GI187" i="100"/>
  <c r="GH187" i="100"/>
  <c r="GG187" i="100"/>
  <c r="GF187" i="100"/>
  <c r="GE187" i="100"/>
  <c r="GD187" i="100"/>
  <c r="GC187" i="100"/>
  <c r="GB187" i="100"/>
  <c r="GA187" i="100"/>
  <c r="FZ187" i="100"/>
  <c r="FY187" i="100"/>
  <c r="FX187" i="100"/>
  <c r="FW187" i="100"/>
  <c r="FV187" i="100"/>
  <c r="FU187" i="100"/>
  <c r="FT187" i="100"/>
  <c r="FS187" i="100"/>
  <c r="FR187" i="100"/>
  <c r="FQ187" i="100"/>
  <c r="FP187" i="100"/>
  <c r="FO187" i="100"/>
  <c r="FN187" i="100"/>
  <c r="FM187" i="100"/>
  <c r="FL187" i="100"/>
  <c r="FK187" i="100"/>
  <c r="FJ187" i="100"/>
  <c r="FI187" i="100"/>
  <c r="FH187" i="100"/>
  <c r="FG187" i="100"/>
  <c r="FF187" i="100"/>
  <c r="FE187" i="100"/>
  <c r="FD187" i="100"/>
  <c r="FC187" i="100"/>
  <c r="FB187" i="100"/>
  <c r="FA187" i="100"/>
  <c r="EZ187" i="100"/>
  <c r="EY187" i="100"/>
  <c r="EX187" i="100"/>
  <c r="EW187" i="100"/>
  <c r="EV187" i="100"/>
  <c r="EU187" i="100"/>
  <c r="ET187" i="100"/>
  <c r="ES187" i="100"/>
  <c r="ER187" i="100"/>
  <c r="EQ187" i="100"/>
  <c r="EP187" i="100"/>
  <c r="EO187" i="100"/>
  <c r="EN187" i="100"/>
  <c r="EM187" i="100"/>
  <c r="EL187" i="100"/>
  <c r="EK187" i="100"/>
  <c r="EJ187" i="100"/>
  <c r="EI187" i="100"/>
  <c r="EH187" i="100"/>
  <c r="EG187" i="100"/>
  <c r="EF187" i="100"/>
  <c r="EE187" i="100"/>
  <c r="ED187" i="100"/>
  <c r="EC187" i="100"/>
  <c r="EB187" i="100"/>
  <c r="EA187" i="100"/>
  <c r="DZ187" i="100"/>
  <c r="DY187" i="100"/>
  <c r="DX187" i="100"/>
  <c r="DW187" i="100"/>
  <c r="DV187" i="100"/>
  <c r="DU187" i="100"/>
  <c r="DT187" i="100"/>
  <c r="DS187" i="100"/>
  <c r="DR187" i="100"/>
  <c r="DQ187" i="100"/>
  <c r="DP187" i="100"/>
  <c r="DO187" i="100"/>
  <c r="DN187" i="100"/>
  <c r="DM187" i="100"/>
  <c r="DL187" i="100"/>
  <c r="DK187" i="100"/>
  <c r="DJ187" i="100"/>
  <c r="DI187" i="100"/>
  <c r="DH187" i="100"/>
  <c r="DG187" i="100"/>
  <c r="DF187" i="100"/>
  <c r="DE187" i="100"/>
  <c r="DD187" i="100"/>
  <c r="DC187" i="100"/>
  <c r="DB187" i="100"/>
  <c r="DA187" i="100"/>
  <c r="CZ187" i="100"/>
  <c r="CY187" i="100"/>
  <c r="CX187" i="100"/>
  <c r="CW187" i="100"/>
  <c r="CV187" i="100"/>
  <c r="CU187" i="100"/>
  <c r="CT187" i="100"/>
  <c r="CS187" i="100"/>
  <c r="CR187" i="100"/>
  <c r="CQ187" i="100"/>
  <c r="CP187" i="100"/>
  <c r="CO187" i="100"/>
  <c r="CN187" i="100"/>
  <c r="CM187" i="100"/>
  <c r="CL187" i="100"/>
  <c r="CK187" i="100"/>
  <c r="CJ187" i="100"/>
  <c r="CI187" i="100"/>
  <c r="CH187" i="100"/>
  <c r="CG187" i="100"/>
  <c r="CF187" i="100"/>
  <c r="CE187" i="100"/>
  <c r="CD187" i="100"/>
  <c r="CC187" i="100"/>
  <c r="CB187" i="100"/>
  <c r="CA187" i="100"/>
  <c r="BZ187" i="100"/>
  <c r="BY187" i="100"/>
  <c r="BX187" i="100"/>
  <c r="BW187" i="100"/>
  <c r="BV187" i="100"/>
  <c r="BU187" i="100"/>
  <c r="BT187" i="100"/>
  <c r="BS187" i="100"/>
  <c r="BR187" i="100"/>
  <c r="BQ187" i="100"/>
  <c r="BP187" i="100"/>
  <c r="BO187" i="100"/>
  <c r="BN187" i="100"/>
  <c r="BM187" i="100"/>
  <c r="BL187" i="100"/>
  <c r="BK187" i="100"/>
  <c r="BJ187" i="100"/>
  <c r="BI187" i="100"/>
  <c r="BH187" i="100"/>
  <c r="BG187" i="100"/>
  <c r="BF187" i="100"/>
  <c r="BE187" i="100"/>
  <c r="BD187" i="100"/>
  <c r="BC187" i="100"/>
  <c r="BB187" i="100"/>
  <c r="BA187" i="100"/>
  <c r="AZ187" i="100"/>
  <c r="AY187" i="100"/>
  <c r="AX187" i="100"/>
  <c r="AW187" i="100"/>
  <c r="AV187" i="100"/>
  <c r="AU187" i="100"/>
  <c r="AT187" i="100"/>
  <c r="AS187" i="100"/>
  <c r="AR187" i="100"/>
  <c r="AQ187" i="100"/>
  <c r="AP187" i="100"/>
  <c r="AO187" i="100"/>
  <c r="AN187" i="100"/>
  <c r="AM187" i="100"/>
  <c r="AL187" i="100"/>
  <c r="AK187" i="100"/>
  <c r="AJ187" i="100"/>
  <c r="AI187" i="100"/>
  <c r="AH187" i="100"/>
  <c r="AG187" i="100"/>
  <c r="AF187" i="100"/>
  <c r="AE187" i="100"/>
  <c r="AD187" i="100"/>
  <c r="AC187" i="100"/>
  <c r="AB187" i="100"/>
  <c r="AA187" i="100"/>
  <c r="Z187" i="100"/>
  <c r="Y187" i="100"/>
  <c r="X187" i="100"/>
  <c r="W187" i="100"/>
  <c r="V187" i="100"/>
  <c r="U187" i="100"/>
  <c r="T187" i="100"/>
  <c r="S187" i="100"/>
  <c r="R187" i="100"/>
  <c r="Q187" i="100"/>
  <c r="P187" i="100"/>
  <c r="O187" i="100"/>
  <c r="N187" i="100"/>
  <c r="M187" i="100"/>
  <c r="L187" i="100"/>
  <c r="K187" i="100"/>
  <c r="J187" i="100"/>
  <c r="I187" i="100"/>
  <c r="H187" i="100"/>
  <c r="G187" i="100"/>
  <c r="F187" i="100"/>
  <c r="E187" i="100"/>
  <c r="D187" i="100"/>
  <c r="C187" i="100"/>
  <c r="B187" i="100"/>
  <c r="A187" i="100"/>
  <c r="GZ186" i="100"/>
  <c r="GY186" i="100"/>
  <c r="GX186" i="100"/>
  <c r="GW186" i="100"/>
  <c r="GV186" i="100"/>
  <c r="GU186" i="100"/>
  <c r="GT186" i="100"/>
  <c r="GS186" i="100"/>
  <c r="GR186" i="100"/>
  <c r="GQ186" i="100"/>
  <c r="GP186" i="100"/>
  <c r="GO186" i="100"/>
  <c r="GN186" i="100"/>
  <c r="GM186" i="100"/>
  <c r="GL186" i="100"/>
  <c r="GK186" i="100"/>
  <c r="GJ186" i="100"/>
  <c r="GI186" i="100"/>
  <c r="GH186" i="100"/>
  <c r="GG186" i="100"/>
  <c r="GF186" i="100"/>
  <c r="GE186" i="100"/>
  <c r="GD186" i="100"/>
  <c r="GC186" i="100"/>
  <c r="GB186" i="100"/>
  <c r="GA186" i="100"/>
  <c r="FZ186" i="100"/>
  <c r="FY186" i="100"/>
  <c r="FX186" i="100"/>
  <c r="FW186" i="100"/>
  <c r="FV186" i="100"/>
  <c r="FU186" i="100"/>
  <c r="FT186" i="100"/>
  <c r="FS186" i="100"/>
  <c r="FR186" i="100"/>
  <c r="FQ186" i="100"/>
  <c r="FP186" i="100"/>
  <c r="FO186" i="100"/>
  <c r="FN186" i="100"/>
  <c r="FM186" i="100"/>
  <c r="FL186" i="100"/>
  <c r="FK186" i="100"/>
  <c r="FJ186" i="100"/>
  <c r="FI186" i="100"/>
  <c r="FH186" i="100"/>
  <c r="FG186" i="100"/>
  <c r="FF186" i="100"/>
  <c r="FE186" i="100"/>
  <c r="FD186" i="100"/>
  <c r="FC186" i="100"/>
  <c r="FB186" i="100"/>
  <c r="FA186" i="100"/>
  <c r="EZ186" i="100"/>
  <c r="EY186" i="100"/>
  <c r="EX186" i="100"/>
  <c r="EW186" i="100"/>
  <c r="EV186" i="100"/>
  <c r="EU186" i="100"/>
  <c r="ET186" i="100"/>
  <c r="ES186" i="100"/>
  <c r="ER186" i="100"/>
  <c r="EQ186" i="100"/>
  <c r="EP186" i="100"/>
  <c r="EO186" i="100"/>
  <c r="EN186" i="100"/>
  <c r="EM186" i="100"/>
  <c r="EL186" i="100"/>
  <c r="EK186" i="100"/>
  <c r="EJ186" i="100"/>
  <c r="EI186" i="100"/>
  <c r="EH186" i="100"/>
  <c r="EG186" i="100"/>
  <c r="EF186" i="100"/>
  <c r="EE186" i="100"/>
  <c r="ED186" i="100"/>
  <c r="EC186" i="100"/>
  <c r="EB186" i="100"/>
  <c r="EA186" i="100"/>
  <c r="DZ186" i="100"/>
  <c r="DY186" i="100"/>
  <c r="DX186" i="100"/>
  <c r="DW186" i="100"/>
  <c r="DV186" i="100"/>
  <c r="DU186" i="100"/>
  <c r="DT186" i="100"/>
  <c r="DS186" i="100"/>
  <c r="DR186" i="100"/>
  <c r="DQ186" i="100"/>
  <c r="DP186" i="100"/>
  <c r="DO186" i="100"/>
  <c r="DN186" i="100"/>
  <c r="DM186" i="100"/>
  <c r="DL186" i="100"/>
  <c r="DK186" i="100"/>
  <c r="DJ186" i="100"/>
  <c r="DI186" i="100"/>
  <c r="DH186" i="100"/>
  <c r="DG186" i="100"/>
  <c r="DF186" i="100"/>
  <c r="DE186" i="100"/>
  <c r="DD186" i="100"/>
  <c r="DC186" i="100"/>
  <c r="DB186" i="100"/>
  <c r="DA186" i="100"/>
  <c r="CZ186" i="100"/>
  <c r="CY186" i="100"/>
  <c r="CX186" i="100"/>
  <c r="CW186" i="100"/>
  <c r="CV186" i="100"/>
  <c r="CU186" i="100"/>
  <c r="CT186" i="100"/>
  <c r="CS186" i="100"/>
  <c r="CR186" i="100"/>
  <c r="CQ186" i="100"/>
  <c r="CP186" i="100"/>
  <c r="CO186" i="100"/>
  <c r="CN186" i="100"/>
  <c r="CM186" i="100"/>
  <c r="CL186" i="100"/>
  <c r="CK186" i="100"/>
  <c r="CJ186" i="100"/>
  <c r="CI186" i="100"/>
  <c r="CH186" i="100"/>
  <c r="CG186" i="100"/>
  <c r="CF186" i="100"/>
  <c r="CE186" i="100"/>
  <c r="CD186" i="100"/>
  <c r="CC186" i="100"/>
  <c r="CB186" i="100"/>
  <c r="CA186" i="100"/>
  <c r="BZ186" i="100"/>
  <c r="BY186" i="100"/>
  <c r="BX186" i="100"/>
  <c r="BW186" i="100"/>
  <c r="BV186" i="100"/>
  <c r="BU186" i="100"/>
  <c r="BT186" i="100"/>
  <c r="BS186" i="100"/>
  <c r="BR186" i="100"/>
  <c r="BQ186" i="100"/>
  <c r="BP186" i="100"/>
  <c r="BO186" i="100"/>
  <c r="BN186" i="100"/>
  <c r="BM186" i="100"/>
  <c r="BL186" i="100"/>
  <c r="BK186" i="100"/>
  <c r="BJ186" i="100"/>
  <c r="BI186" i="100"/>
  <c r="BH186" i="100"/>
  <c r="BG186" i="100"/>
  <c r="BF186" i="100"/>
  <c r="BE186" i="100"/>
  <c r="BD186" i="100"/>
  <c r="BC186" i="100"/>
  <c r="BB186" i="100"/>
  <c r="BA186" i="100"/>
  <c r="AZ186" i="100"/>
  <c r="AY186" i="100"/>
  <c r="AX186" i="100"/>
  <c r="AW186" i="100"/>
  <c r="AV186" i="100"/>
  <c r="AU186" i="100"/>
  <c r="AT186" i="100"/>
  <c r="AS186" i="100"/>
  <c r="AR186" i="100"/>
  <c r="AQ186" i="100"/>
  <c r="AP186" i="100"/>
  <c r="AO186" i="100"/>
  <c r="AN186" i="100"/>
  <c r="AM186" i="100"/>
  <c r="AL186" i="100"/>
  <c r="AK186" i="100"/>
  <c r="AJ186" i="100"/>
  <c r="AI186" i="100"/>
  <c r="AH186" i="100"/>
  <c r="AG186" i="100"/>
  <c r="AF186" i="100"/>
  <c r="AE186" i="100"/>
  <c r="AD186" i="100"/>
  <c r="AC186" i="100"/>
  <c r="AB186" i="100"/>
  <c r="AA186" i="100"/>
  <c r="Z186" i="100"/>
  <c r="Y186" i="100"/>
  <c r="X186" i="100"/>
  <c r="W186" i="100"/>
  <c r="V186" i="100"/>
  <c r="U186" i="100"/>
  <c r="T186" i="100"/>
  <c r="S186" i="100"/>
  <c r="R186" i="100"/>
  <c r="Q186" i="100"/>
  <c r="P186" i="100"/>
  <c r="O186" i="100"/>
  <c r="N186" i="100"/>
  <c r="M186" i="100"/>
  <c r="L186" i="100"/>
  <c r="K186" i="100"/>
  <c r="J186" i="100"/>
  <c r="I186" i="100"/>
  <c r="H186" i="100"/>
  <c r="G186" i="100"/>
  <c r="F186" i="100"/>
  <c r="E186" i="100"/>
  <c r="D186" i="100"/>
  <c r="C186" i="100"/>
  <c r="B186" i="100"/>
  <c r="A186" i="100"/>
  <c r="GZ185" i="100"/>
  <c r="GY185" i="100"/>
  <c r="GX185" i="100"/>
  <c r="GW185" i="100"/>
  <c r="GV185" i="100"/>
  <c r="GU185" i="100"/>
  <c r="GT185" i="100"/>
  <c r="GS185" i="100"/>
  <c r="GR185" i="100"/>
  <c r="GQ185" i="100"/>
  <c r="GP185" i="100"/>
  <c r="GO185" i="100"/>
  <c r="GN185" i="100"/>
  <c r="GM185" i="100"/>
  <c r="GL185" i="100"/>
  <c r="GK185" i="100"/>
  <c r="GJ185" i="100"/>
  <c r="GI185" i="100"/>
  <c r="GH185" i="100"/>
  <c r="GG185" i="100"/>
  <c r="GF185" i="100"/>
  <c r="GE185" i="100"/>
  <c r="GD185" i="100"/>
  <c r="GC185" i="100"/>
  <c r="GB185" i="100"/>
  <c r="GA185" i="100"/>
  <c r="FZ185" i="100"/>
  <c r="FY185" i="100"/>
  <c r="FX185" i="100"/>
  <c r="FW185" i="100"/>
  <c r="FV185" i="100"/>
  <c r="FU185" i="100"/>
  <c r="FT185" i="100"/>
  <c r="FS185" i="100"/>
  <c r="FR185" i="100"/>
  <c r="FQ185" i="100"/>
  <c r="FP185" i="100"/>
  <c r="FO185" i="100"/>
  <c r="FN185" i="100"/>
  <c r="FM185" i="100"/>
  <c r="FL185" i="100"/>
  <c r="FK185" i="100"/>
  <c r="FJ185" i="100"/>
  <c r="FI185" i="100"/>
  <c r="FH185" i="100"/>
  <c r="FG185" i="100"/>
  <c r="FF185" i="100"/>
  <c r="FE185" i="100"/>
  <c r="FD185" i="100"/>
  <c r="FC185" i="100"/>
  <c r="FB185" i="100"/>
  <c r="FA185" i="100"/>
  <c r="EZ185" i="100"/>
  <c r="EY185" i="100"/>
  <c r="EX185" i="100"/>
  <c r="EW185" i="100"/>
  <c r="EV185" i="100"/>
  <c r="EU185" i="100"/>
  <c r="ET185" i="100"/>
  <c r="ES185" i="100"/>
  <c r="ER185" i="100"/>
  <c r="EQ185" i="100"/>
  <c r="EP185" i="100"/>
  <c r="EO185" i="100"/>
  <c r="EN185" i="100"/>
  <c r="EM185" i="100"/>
  <c r="EL185" i="100"/>
  <c r="EK185" i="100"/>
  <c r="EJ185" i="100"/>
  <c r="EI185" i="100"/>
  <c r="EH185" i="100"/>
  <c r="EG185" i="100"/>
  <c r="EF185" i="100"/>
  <c r="EE185" i="100"/>
  <c r="ED185" i="100"/>
  <c r="EC185" i="100"/>
  <c r="EB185" i="100"/>
  <c r="EA185" i="100"/>
  <c r="DZ185" i="100"/>
  <c r="DY185" i="100"/>
  <c r="DX185" i="100"/>
  <c r="DW185" i="100"/>
  <c r="DV185" i="100"/>
  <c r="DU185" i="100"/>
  <c r="DT185" i="100"/>
  <c r="DS185" i="100"/>
  <c r="DR185" i="100"/>
  <c r="DQ185" i="100"/>
  <c r="DP185" i="100"/>
  <c r="DO185" i="100"/>
  <c r="DN185" i="100"/>
  <c r="DM185" i="100"/>
  <c r="DL185" i="100"/>
  <c r="DK185" i="100"/>
  <c r="DJ185" i="100"/>
  <c r="DI185" i="100"/>
  <c r="DH185" i="100"/>
  <c r="DG185" i="100"/>
  <c r="DF185" i="100"/>
  <c r="DE185" i="100"/>
  <c r="DD185" i="100"/>
  <c r="DC185" i="100"/>
  <c r="DB185" i="100"/>
  <c r="DA185" i="100"/>
  <c r="CZ185" i="100"/>
  <c r="CY185" i="100"/>
  <c r="CX185" i="100"/>
  <c r="CW185" i="100"/>
  <c r="CV185" i="100"/>
  <c r="CU185" i="100"/>
  <c r="CT185" i="100"/>
  <c r="CS185" i="100"/>
  <c r="CR185" i="100"/>
  <c r="CQ185" i="100"/>
  <c r="CP185" i="100"/>
  <c r="CO185" i="100"/>
  <c r="CN185" i="100"/>
  <c r="CM185" i="100"/>
  <c r="CL185" i="100"/>
  <c r="CK185" i="100"/>
  <c r="CJ185" i="100"/>
  <c r="CI185" i="100"/>
  <c r="CH185" i="100"/>
  <c r="CG185" i="100"/>
  <c r="CF185" i="100"/>
  <c r="CE185" i="100"/>
  <c r="CD185" i="100"/>
  <c r="CC185" i="100"/>
  <c r="CB185" i="100"/>
  <c r="CA185" i="100"/>
  <c r="BZ185" i="100"/>
  <c r="BY185" i="100"/>
  <c r="BX185" i="100"/>
  <c r="BW185" i="100"/>
  <c r="BV185" i="100"/>
  <c r="BU185" i="100"/>
  <c r="BT185" i="100"/>
  <c r="BS185" i="100"/>
  <c r="BR185" i="100"/>
  <c r="BQ185" i="100"/>
  <c r="BP185" i="100"/>
  <c r="BO185" i="100"/>
  <c r="BN185" i="100"/>
  <c r="BM185" i="100"/>
  <c r="BL185" i="100"/>
  <c r="BK185" i="100"/>
  <c r="BJ185" i="100"/>
  <c r="BI185" i="100"/>
  <c r="BH185" i="100"/>
  <c r="BG185" i="100"/>
  <c r="BF185" i="100"/>
  <c r="BE185" i="100"/>
  <c r="BD185" i="100"/>
  <c r="BC185" i="100"/>
  <c r="BB185" i="100"/>
  <c r="BA185" i="100"/>
  <c r="AZ185" i="100"/>
  <c r="AY185" i="100"/>
  <c r="AX185" i="100"/>
  <c r="AW185" i="100"/>
  <c r="AV185" i="100"/>
  <c r="AU185" i="100"/>
  <c r="AT185" i="100"/>
  <c r="AS185" i="100"/>
  <c r="AR185" i="100"/>
  <c r="AQ185" i="100"/>
  <c r="AP185" i="100"/>
  <c r="AO185" i="100"/>
  <c r="AN185" i="100"/>
  <c r="AM185" i="100"/>
  <c r="AL185" i="100"/>
  <c r="AK185" i="100"/>
  <c r="AJ185" i="100"/>
  <c r="AI185" i="100"/>
  <c r="AH185" i="100"/>
  <c r="AG185" i="100"/>
  <c r="AF185" i="100"/>
  <c r="AE185" i="100"/>
  <c r="AD185" i="100"/>
  <c r="AC185" i="100"/>
  <c r="AB185" i="100"/>
  <c r="AA185" i="100"/>
  <c r="Z185" i="100"/>
  <c r="Y185" i="100"/>
  <c r="X185" i="100"/>
  <c r="W185" i="100"/>
  <c r="V185" i="100"/>
  <c r="U185" i="100"/>
  <c r="T185" i="100"/>
  <c r="S185" i="100"/>
  <c r="R185" i="100"/>
  <c r="Q185" i="100"/>
  <c r="P185" i="100"/>
  <c r="O185" i="100"/>
  <c r="N185" i="100"/>
  <c r="M185" i="100"/>
  <c r="L185" i="100"/>
  <c r="K185" i="100"/>
  <c r="J185" i="100"/>
  <c r="I185" i="100"/>
  <c r="H185" i="100"/>
  <c r="G185" i="100"/>
  <c r="F185" i="100"/>
  <c r="E185" i="100"/>
  <c r="D185" i="100"/>
  <c r="C185" i="100"/>
  <c r="B185" i="100"/>
  <c r="A185" i="100"/>
  <c r="GZ184" i="100"/>
  <c r="GY184" i="100"/>
  <c r="GX184" i="100"/>
  <c r="GW184" i="100"/>
  <c r="GV184" i="100"/>
  <c r="GU184" i="100"/>
  <c r="GT184" i="100"/>
  <c r="GS184" i="100"/>
  <c r="GR184" i="100"/>
  <c r="GQ184" i="100"/>
  <c r="GP184" i="100"/>
  <c r="GO184" i="100"/>
  <c r="GN184" i="100"/>
  <c r="GM184" i="100"/>
  <c r="GL184" i="100"/>
  <c r="GK184" i="100"/>
  <c r="GJ184" i="100"/>
  <c r="GI184" i="100"/>
  <c r="GH184" i="100"/>
  <c r="GG184" i="100"/>
  <c r="GF184" i="100"/>
  <c r="GE184" i="100"/>
  <c r="GD184" i="100"/>
  <c r="GC184" i="100"/>
  <c r="GB184" i="100"/>
  <c r="GA184" i="100"/>
  <c r="FZ184" i="100"/>
  <c r="FY184" i="100"/>
  <c r="FX184" i="100"/>
  <c r="FW184" i="100"/>
  <c r="FV184" i="100"/>
  <c r="FU184" i="100"/>
  <c r="FT184" i="100"/>
  <c r="FS184" i="100"/>
  <c r="FR184" i="100"/>
  <c r="FQ184" i="100"/>
  <c r="FP184" i="100"/>
  <c r="FO184" i="100"/>
  <c r="FN184" i="100"/>
  <c r="FM184" i="100"/>
  <c r="FL184" i="100"/>
  <c r="FK184" i="100"/>
  <c r="FJ184" i="100"/>
  <c r="FI184" i="100"/>
  <c r="FH184" i="100"/>
  <c r="FG184" i="100"/>
  <c r="FF184" i="100"/>
  <c r="FE184" i="100"/>
  <c r="FD184" i="100"/>
  <c r="FC184" i="100"/>
  <c r="FB184" i="100"/>
  <c r="FA184" i="100"/>
  <c r="EZ184" i="100"/>
  <c r="EY184" i="100"/>
  <c r="EX184" i="100"/>
  <c r="EW184" i="100"/>
  <c r="EV184" i="100"/>
  <c r="EU184" i="100"/>
  <c r="ET184" i="100"/>
  <c r="ES184" i="100"/>
  <c r="ER184" i="100"/>
  <c r="EQ184" i="100"/>
  <c r="EP184" i="100"/>
  <c r="EO184" i="100"/>
  <c r="EN184" i="100"/>
  <c r="EM184" i="100"/>
  <c r="EL184" i="100"/>
  <c r="EK184" i="100"/>
  <c r="EJ184" i="100"/>
  <c r="EI184" i="100"/>
  <c r="EH184" i="100"/>
  <c r="EG184" i="100"/>
  <c r="EF184" i="100"/>
  <c r="EE184" i="100"/>
  <c r="ED184" i="100"/>
  <c r="EC184" i="100"/>
  <c r="EB184" i="100"/>
  <c r="EA184" i="100"/>
  <c r="DZ184" i="100"/>
  <c r="DY184" i="100"/>
  <c r="DX184" i="100"/>
  <c r="DW184" i="100"/>
  <c r="DV184" i="100"/>
  <c r="DU184" i="100"/>
  <c r="DT184" i="100"/>
  <c r="DS184" i="100"/>
  <c r="DR184" i="100"/>
  <c r="DQ184" i="100"/>
  <c r="DP184" i="100"/>
  <c r="DO184" i="100"/>
  <c r="DN184" i="100"/>
  <c r="DM184" i="100"/>
  <c r="DL184" i="100"/>
  <c r="DK184" i="100"/>
  <c r="DJ184" i="100"/>
  <c r="DI184" i="100"/>
  <c r="DH184" i="100"/>
  <c r="DG184" i="100"/>
  <c r="DF184" i="100"/>
  <c r="DE184" i="100"/>
  <c r="DD184" i="100"/>
  <c r="DC184" i="100"/>
  <c r="DB184" i="100"/>
  <c r="DA184" i="100"/>
  <c r="CZ184" i="100"/>
  <c r="CY184" i="100"/>
  <c r="CX184" i="100"/>
  <c r="CW184" i="100"/>
  <c r="CV184" i="100"/>
  <c r="CU184" i="100"/>
  <c r="CT184" i="100"/>
  <c r="CS184" i="100"/>
  <c r="CR184" i="100"/>
  <c r="CQ184" i="100"/>
  <c r="CP184" i="100"/>
  <c r="CO184" i="100"/>
  <c r="CN184" i="100"/>
  <c r="CM184" i="100"/>
  <c r="CL184" i="100"/>
  <c r="CK184" i="100"/>
  <c r="CJ184" i="100"/>
  <c r="CI184" i="100"/>
  <c r="CH184" i="100"/>
  <c r="CG184" i="100"/>
  <c r="CF184" i="100"/>
  <c r="CE184" i="100"/>
  <c r="CD184" i="100"/>
  <c r="CC184" i="100"/>
  <c r="CB184" i="100"/>
  <c r="CA184" i="100"/>
  <c r="BZ184" i="100"/>
  <c r="BY184" i="100"/>
  <c r="BX184" i="100"/>
  <c r="BW184" i="100"/>
  <c r="BV184" i="100"/>
  <c r="BU184" i="100"/>
  <c r="BT184" i="100"/>
  <c r="BS184" i="100"/>
  <c r="BR184" i="100"/>
  <c r="BQ184" i="100"/>
  <c r="BP184" i="100"/>
  <c r="BO184" i="100"/>
  <c r="BN184" i="100"/>
  <c r="BM184" i="100"/>
  <c r="BL184" i="100"/>
  <c r="BK184" i="100"/>
  <c r="BJ184" i="100"/>
  <c r="BI184" i="100"/>
  <c r="BH184" i="100"/>
  <c r="BG184" i="100"/>
  <c r="BF184" i="100"/>
  <c r="BE184" i="100"/>
  <c r="BD184" i="100"/>
  <c r="BC184" i="100"/>
  <c r="BB184" i="100"/>
  <c r="BA184" i="100"/>
  <c r="AZ184" i="100"/>
  <c r="AY184" i="100"/>
  <c r="AX184" i="100"/>
  <c r="AW184" i="100"/>
  <c r="AV184" i="100"/>
  <c r="AU184" i="100"/>
  <c r="AT184" i="100"/>
  <c r="AS184" i="100"/>
  <c r="AR184" i="100"/>
  <c r="AQ184" i="100"/>
  <c r="AP184" i="100"/>
  <c r="AO184" i="100"/>
  <c r="AN184" i="100"/>
  <c r="AM184" i="100"/>
  <c r="AL184" i="100"/>
  <c r="AK184" i="100"/>
  <c r="AJ184" i="100"/>
  <c r="AI184" i="100"/>
  <c r="AH184" i="100"/>
  <c r="AG184" i="100"/>
  <c r="AF184" i="100"/>
  <c r="AE184" i="100"/>
  <c r="AD184" i="100"/>
  <c r="AC184" i="100"/>
  <c r="AB184" i="100"/>
  <c r="AA184" i="100"/>
  <c r="Z184" i="100"/>
  <c r="Y184" i="100"/>
  <c r="X184" i="100"/>
  <c r="W184" i="100"/>
  <c r="V184" i="100"/>
  <c r="U184" i="100"/>
  <c r="T184" i="100"/>
  <c r="S184" i="100"/>
  <c r="R184" i="100"/>
  <c r="Q184" i="100"/>
  <c r="P184" i="100"/>
  <c r="O184" i="100"/>
  <c r="N184" i="100"/>
  <c r="M184" i="100"/>
  <c r="L184" i="100"/>
  <c r="K184" i="100"/>
  <c r="J184" i="100"/>
  <c r="I184" i="100"/>
  <c r="H184" i="100"/>
  <c r="G184" i="100"/>
  <c r="F184" i="100"/>
  <c r="E184" i="100"/>
  <c r="D184" i="100"/>
  <c r="C184" i="100"/>
  <c r="B184" i="100"/>
  <c r="A184" i="100"/>
  <c r="GZ183" i="100"/>
  <c r="GY183" i="100"/>
  <c r="GX183" i="100"/>
  <c r="GW183" i="100"/>
  <c r="GV183" i="100"/>
  <c r="GU183" i="100"/>
  <c r="GT183" i="100"/>
  <c r="GS183" i="100"/>
  <c r="GR183" i="100"/>
  <c r="GQ183" i="100"/>
  <c r="GP183" i="100"/>
  <c r="GO183" i="100"/>
  <c r="GN183" i="100"/>
  <c r="GM183" i="100"/>
  <c r="GL183" i="100"/>
  <c r="GK183" i="100"/>
  <c r="GJ183" i="100"/>
  <c r="GI183" i="100"/>
  <c r="GH183" i="100"/>
  <c r="GG183" i="100"/>
  <c r="GF183" i="100"/>
  <c r="GE183" i="100"/>
  <c r="GD183" i="100"/>
  <c r="GC183" i="100"/>
  <c r="GB183" i="100"/>
  <c r="GA183" i="100"/>
  <c r="FZ183" i="100"/>
  <c r="FY183" i="100"/>
  <c r="FX183" i="100"/>
  <c r="FW183" i="100"/>
  <c r="FV183" i="100"/>
  <c r="FU183" i="100"/>
  <c r="FT183" i="100"/>
  <c r="FS183" i="100"/>
  <c r="FR183" i="100"/>
  <c r="FQ183" i="100"/>
  <c r="FP183" i="100"/>
  <c r="FO183" i="100"/>
  <c r="FN183" i="100"/>
  <c r="FM183" i="100"/>
  <c r="FL183" i="100"/>
  <c r="FK183" i="100"/>
  <c r="FJ183" i="100"/>
  <c r="FI183" i="100"/>
  <c r="FH183" i="100"/>
  <c r="FG183" i="100"/>
  <c r="FF183" i="100"/>
  <c r="FE183" i="100"/>
  <c r="FD183" i="100"/>
  <c r="FC183" i="100"/>
  <c r="FB183" i="100"/>
  <c r="FA183" i="100"/>
  <c r="EZ183" i="100"/>
  <c r="EY183" i="100"/>
  <c r="EX183" i="100"/>
  <c r="EW183" i="100"/>
  <c r="EV183" i="100"/>
  <c r="EU183" i="100"/>
  <c r="ET183" i="100"/>
  <c r="ES183" i="100"/>
  <c r="ER183" i="100"/>
  <c r="EQ183" i="100"/>
  <c r="EP183" i="100"/>
  <c r="EO183" i="100"/>
  <c r="EN183" i="100"/>
  <c r="EM183" i="100"/>
  <c r="EL183" i="100"/>
  <c r="EK183" i="100"/>
  <c r="EJ183" i="100"/>
  <c r="EI183" i="100"/>
  <c r="EH183" i="100"/>
  <c r="EG183" i="100"/>
  <c r="EF183" i="100"/>
  <c r="EE183" i="100"/>
  <c r="ED183" i="100"/>
  <c r="EC183" i="100"/>
  <c r="EB183" i="100"/>
  <c r="EA183" i="100"/>
  <c r="DZ183" i="100"/>
  <c r="DY183" i="100"/>
  <c r="DX183" i="100"/>
  <c r="DW183" i="100"/>
  <c r="DV183" i="100"/>
  <c r="DU183" i="100"/>
  <c r="DT183" i="100"/>
  <c r="DS183" i="100"/>
  <c r="DR183" i="100"/>
  <c r="DQ183" i="100"/>
  <c r="DP183" i="100"/>
  <c r="DO183" i="100"/>
  <c r="DN183" i="100"/>
  <c r="DM183" i="100"/>
  <c r="DL183" i="100"/>
  <c r="DK183" i="100"/>
  <c r="DJ183" i="100"/>
  <c r="DI183" i="100"/>
  <c r="DH183" i="100"/>
  <c r="DG183" i="100"/>
  <c r="DF183" i="100"/>
  <c r="DE183" i="100"/>
  <c r="DD183" i="100"/>
  <c r="DC183" i="100"/>
  <c r="DB183" i="100"/>
  <c r="DA183" i="100"/>
  <c r="CZ183" i="100"/>
  <c r="CY183" i="100"/>
  <c r="CX183" i="100"/>
  <c r="CW183" i="100"/>
  <c r="CV183" i="100"/>
  <c r="CU183" i="100"/>
  <c r="CT183" i="100"/>
  <c r="CS183" i="100"/>
  <c r="CR183" i="100"/>
  <c r="CQ183" i="100"/>
  <c r="CP183" i="100"/>
  <c r="CO183" i="100"/>
  <c r="CN183" i="100"/>
  <c r="CM183" i="100"/>
  <c r="CL183" i="100"/>
  <c r="CK183" i="100"/>
  <c r="CJ183" i="100"/>
  <c r="CI183" i="100"/>
  <c r="CH183" i="100"/>
  <c r="CG183" i="100"/>
  <c r="CF183" i="100"/>
  <c r="CE183" i="100"/>
  <c r="CD183" i="100"/>
  <c r="CC183" i="100"/>
  <c r="CB183" i="100"/>
  <c r="CA183" i="100"/>
  <c r="BZ183" i="100"/>
  <c r="BY183" i="100"/>
  <c r="BX183" i="100"/>
  <c r="BW183" i="100"/>
  <c r="BV183" i="100"/>
  <c r="BU183" i="100"/>
  <c r="BT183" i="100"/>
  <c r="BS183" i="100"/>
  <c r="BR183" i="100"/>
  <c r="BQ183" i="100"/>
  <c r="BP183" i="100"/>
  <c r="BO183" i="100"/>
  <c r="BN183" i="100"/>
  <c r="BM183" i="100"/>
  <c r="BL183" i="100"/>
  <c r="BK183" i="100"/>
  <c r="BJ183" i="100"/>
  <c r="BI183" i="100"/>
  <c r="BH183" i="100"/>
  <c r="BG183" i="100"/>
  <c r="BF183" i="100"/>
  <c r="BE183" i="100"/>
  <c r="BD183" i="100"/>
  <c r="BC183" i="100"/>
  <c r="BB183" i="100"/>
  <c r="BA183" i="100"/>
  <c r="AZ183" i="100"/>
  <c r="AY183" i="100"/>
  <c r="AX183" i="100"/>
  <c r="AW183" i="100"/>
  <c r="AV183" i="100"/>
  <c r="AU183" i="100"/>
  <c r="AT183" i="100"/>
  <c r="AS183" i="100"/>
  <c r="AR183" i="100"/>
  <c r="AQ183" i="100"/>
  <c r="AP183" i="100"/>
  <c r="AO183" i="100"/>
  <c r="AN183" i="100"/>
  <c r="AM183" i="100"/>
  <c r="AL183" i="100"/>
  <c r="AK183" i="100"/>
  <c r="AJ183" i="100"/>
  <c r="AI183" i="100"/>
  <c r="AH183" i="100"/>
  <c r="AG183" i="100"/>
  <c r="AF183" i="100"/>
  <c r="AE183" i="100"/>
  <c r="AD183" i="100"/>
  <c r="AC183" i="100"/>
  <c r="AB183" i="100"/>
  <c r="AA183" i="100"/>
  <c r="Z183" i="100"/>
  <c r="Y183" i="100"/>
  <c r="X183" i="100"/>
  <c r="W183" i="100"/>
  <c r="V183" i="100"/>
  <c r="U183" i="100"/>
  <c r="T183" i="100"/>
  <c r="S183" i="100"/>
  <c r="R183" i="100"/>
  <c r="Q183" i="100"/>
  <c r="P183" i="100"/>
  <c r="O183" i="100"/>
  <c r="N183" i="100"/>
  <c r="M183" i="100"/>
  <c r="L183" i="100"/>
  <c r="K183" i="100"/>
  <c r="J183" i="100"/>
  <c r="I183" i="100"/>
  <c r="H183" i="100"/>
  <c r="G183" i="100"/>
  <c r="F183" i="100"/>
  <c r="E183" i="100"/>
  <c r="D183" i="100"/>
  <c r="C183" i="100"/>
  <c r="B183" i="100"/>
  <c r="A183" i="100"/>
  <c r="GZ182" i="100"/>
  <c r="GY182" i="100"/>
  <c r="GX182" i="100"/>
  <c r="GW182" i="100"/>
  <c r="GV182" i="100"/>
  <c r="GU182" i="100"/>
  <c r="GT182" i="100"/>
  <c r="GS182" i="100"/>
  <c r="GR182" i="100"/>
  <c r="GQ182" i="100"/>
  <c r="GP182" i="100"/>
  <c r="GO182" i="100"/>
  <c r="GN182" i="100"/>
  <c r="GM182" i="100"/>
  <c r="GL182" i="100"/>
  <c r="GK182" i="100"/>
  <c r="GJ182" i="100"/>
  <c r="GI182" i="100"/>
  <c r="GH182" i="100"/>
  <c r="GG182" i="100"/>
  <c r="GF182" i="100"/>
  <c r="GE182" i="100"/>
  <c r="GD182" i="100"/>
  <c r="GC182" i="100"/>
  <c r="GB182" i="100"/>
  <c r="GA182" i="100"/>
  <c r="FZ182" i="100"/>
  <c r="FY182" i="100"/>
  <c r="FX182" i="100"/>
  <c r="FW182" i="100"/>
  <c r="FV182" i="100"/>
  <c r="FU182" i="100"/>
  <c r="FT182" i="100"/>
  <c r="FS182" i="100"/>
  <c r="FR182" i="100"/>
  <c r="FQ182" i="100"/>
  <c r="FP182" i="100"/>
  <c r="FO182" i="100"/>
  <c r="FN182" i="100"/>
  <c r="FM182" i="100"/>
  <c r="FL182" i="100"/>
  <c r="FK182" i="100"/>
  <c r="FJ182" i="100"/>
  <c r="FI182" i="100"/>
  <c r="FH182" i="100"/>
  <c r="FG182" i="100"/>
  <c r="FF182" i="100"/>
  <c r="FE182" i="100"/>
  <c r="FD182" i="100"/>
  <c r="FC182" i="100"/>
  <c r="FB182" i="100"/>
  <c r="FA182" i="100"/>
  <c r="EZ182" i="100"/>
  <c r="EY182" i="100"/>
  <c r="EX182" i="100"/>
  <c r="EW182" i="100"/>
  <c r="EV182" i="100"/>
  <c r="EU182" i="100"/>
  <c r="ET182" i="100"/>
  <c r="ES182" i="100"/>
  <c r="ER182" i="100"/>
  <c r="EQ182" i="100"/>
  <c r="EP182" i="100"/>
  <c r="EO182" i="100"/>
  <c r="EN182" i="100"/>
  <c r="EM182" i="100"/>
  <c r="EL182" i="100"/>
  <c r="EK182" i="100"/>
  <c r="EJ182" i="100"/>
  <c r="EI182" i="100"/>
  <c r="EH182" i="100"/>
  <c r="EG182" i="100"/>
  <c r="EF182" i="100"/>
  <c r="EE182" i="100"/>
  <c r="ED182" i="100"/>
  <c r="EC182" i="100"/>
  <c r="EB182" i="100"/>
  <c r="EA182" i="100"/>
  <c r="DZ182" i="100"/>
  <c r="DY182" i="100"/>
  <c r="DX182" i="100"/>
  <c r="DW182" i="100"/>
  <c r="DV182" i="100"/>
  <c r="DU182" i="100"/>
  <c r="DT182" i="100"/>
  <c r="DS182" i="100"/>
  <c r="DR182" i="100"/>
  <c r="DQ182" i="100"/>
  <c r="DP182" i="100"/>
  <c r="DO182" i="100"/>
  <c r="DN182" i="100"/>
  <c r="DM182" i="100"/>
  <c r="DL182" i="100"/>
  <c r="DK182" i="100"/>
  <c r="DJ182" i="100"/>
  <c r="DI182" i="100"/>
  <c r="DH182" i="100"/>
  <c r="DG182" i="100"/>
  <c r="DF182" i="100"/>
  <c r="DE182" i="100"/>
  <c r="DD182" i="100"/>
  <c r="DC182" i="100"/>
  <c r="DB182" i="100"/>
  <c r="DA182" i="100"/>
  <c r="CZ182" i="100"/>
  <c r="CY182" i="100"/>
  <c r="CX182" i="100"/>
  <c r="CW182" i="100"/>
  <c r="CV182" i="100"/>
  <c r="CU182" i="100"/>
  <c r="CT182" i="100"/>
  <c r="CS182" i="100"/>
  <c r="CR182" i="100"/>
  <c r="CQ182" i="100"/>
  <c r="CP182" i="100"/>
  <c r="CO182" i="100"/>
  <c r="CN182" i="100"/>
  <c r="CM182" i="100"/>
  <c r="CL182" i="100"/>
  <c r="CK182" i="100"/>
  <c r="CJ182" i="100"/>
  <c r="CI182" i="100"/>
  <c r="CH182" i="100"/>
  <c r="CG182" i="100"/>
  <c r="CF182" i="100"/>
  <c r="CE182" i="100"/>
  <c r="CD182" i="100"/>
  <c r="CC182" i="100"/>
  <c r="CB182" i="100"/>
  <c r="CA182" i="100"/>
  <c r="BZ182" i="100"/>
  <c r="BY182" i="100"/>
  <c r="BX182" i="100"/>
  <c r="BW182" i="100"/>
  <c r="BV182" i="100"/>
  <c r="BU182" i="100"/>
  <c r="BT182" i="100"/>
  <c r="BS182" i="100"/>
  <c r="BR182" i="100"/>
  <c r="BQ182" i="100"/>
  <c r="BP182" i="100"/>
  <c r="BO182" i="100"/>
  <c r="BN182" i="100"/>
  <c r="BM182" i="100"/>
  <c r="BL182" i="100"/>
  <c r="BK182" i="100"/>
  <c r="BJ182" i="100"/>
  <c r="BI182" i="100"/>
  <c r="BH182" i="100"/>
  <c r="BG182" i="100"/>
  <c r="BF182" i="100"/>
  <c r="BE182" i="100"/>
  <c r="BD182" i="100"/>
  <c r="BC182" i="100"/>
  <c r="BB182" i="100"/>
  <c r="BA182" i="100"/>
  <c r="AZ182" i="100"/>
  <c r="AY182" i="100"/>
  <c r="AX182" i="100"/>
  <c r="AW182" i="100"/>
  <c r="AV182" i="100"/>
  <c r="AU182" i="100"/>
  <c r="AT182" i="100"/>
  <c r="AS182" i="100"/>
  <c r="AR182" i="100"/>
  <c r="AQ182" i="100"/>
  <c r="AP182" i="100"/>
  <c r="AO182" i="100"/>
  <c r="AN182" i="100"/>
  <c r="AM182" i="100"/>
  <c r="AL182" i="100"/>
  <c r="AK182" i="100"/>
  <c r="AJ182" i="100"/>
  <c r="AI182" i="100"/>
  <c r="AH182" i="100"/>
  <c r="AG182" i="100"/>
  <c r="AF182" i="100"/>
  <c r="AE182" i="100"/>
  <c r="AD182" i="100"/>
  <c r="AC182" i="100"/>
  <c r="AB182" i="100"/>
  <c r="AA182" i="100"/>
  <c r="Z182" i="100"/>
  <c r="Y182" i="100"/>
  <c r="X182" i="100"/>
  <c r="W182" i="100"/>
  <c r="V182" i="100"/>
  <c r="U182" i="100"/>
  <c r="T182" i="100"/>
  <c r="S182" i="100"/>
  <c r="R182" i="100"/>
  <c r="Q182" i="100"/>
  <c r="P182" i="100"/>
  <c r="O182" i="100"/>
  <c r="N182" i="100"/>
  <c r="M182" i="100"/>
  <c r="L182" i="100"/>
  <c r="K182" i="100"/>
  <c r="J182" i="100"/>
  <c r="I182" i="100"/>
  <c r="H182" i="100"/>
  <c r="G182" i="100"/>
  <c r="F182" i="100"/>
  <c r="E182" i="100"/>
  <c r="D182" i="100"/>
  <c r="C182" i="100"/>
  <c r="B182" i="100"/>
  <c r="A182" i="100"/>
  <c r="GZ181" i="100"/>
  <c r="GY181" i="100"/>
  <c r="GX181" i="100"/>
  <c r="GW181" i="100"/>
  <c r="GV181" i="100"/>
  <c r="GU181" i="100"/>
  <c r="GT181" i="100"/>
  <c r="GS181" i="100"/>
  <c r="GR181" i="100"/>
  <c r="GQ181" i="100"/>
  <c r="GP181" i="100"/>
  <c r="GO181" i="100"/>
  <c r="GN181" i="100"/>
  <c r="GM181" i="100"/>
  <c r="GL181" i="100"/>
  <c r="GK181" i="100"/>
  <c r="GJ181" i="100"/>
  <c r="GI181" i="100"/>
  <c r="GH181" i="100"/>
  <c r="GG181" i="100"/>
  <c r="GF181" i="100"/>
  <c r="GE181" i="100"/>
  <c r="GD181" i="100"/>
  <c r="GC181" i="100"/>
  <c r="GB181" i="100"/>
  <c r="GA181" i="100"/>
  <c r="FZ181" i="100"/>
  <c r="FY181" i="100"/>
  <c r="FX181" i="100"/>
  <c r="FW181" i="100"/>
  <c r="FV181" i="100"/>
  <c r="FU181" i="100"/>
  <c r="FT181" i="100"/>
  <c r="FS181" i="100"/>
  <c r="FR181" i="100"/>
  <c r="FQ181" i="100"/>
  <c r="FP181" i="100"/>
  <c r="FO181" i="100"/>
  <c r="FN181" i="100"/>
  <c r="FM181" i="100"/>
  <c r="FL181" i="100"/>
  <c r="FK181" i="100"/>
  <c r="FJ181" i="100"/>
  <c r="FI181" i="100"/>
  <c r="FH181" i="100"/>
  <c r="FG181" i="100"/>
  <c r="FF181" i="100"/>
  <c r="FE181" i="100"/>
  <c r="FD181" i="100"/>
  <c r="FC181" i="100"/>
  <c r="FB181" i="100"/>
  <c r="FA181" i="100"/>
  <c r="EZ181" i="100"/>
  <c r="EY181" i="100"/>
  <c r="EX181" i="100"/>
  <c r="EW181" i="100"/>
  <c r="EV181" i="100"/>
  <c r="EU181" i="100"/>
  <c r="ET181" i="100"/>
  <c r="ES181" i="100"/>
  <c r="ER181" i="100"/>
  <c r="EQ181" i="100"/>
  <c r="EP181" i="100"/>
  <c r="EO181" i="100"/>
  <c r="EN181" i="100"/>
  <c r="EM181" i="100"/>
  <c r="EL181" i="100"/>
  <c r="EK181" i="100"/>
  <c r="EJ181" i="100"/>
  <c r="EI181" i="100"/>
  <c r="EH181" i="100"/>
  <c r="EG181" i="100"/>
  <c r="EF181" i="100"/>
  <c r="EE181" i="100"/>
  <c r="ED181" i="100"/>
  <c r="EC181" i="100"/>
  <c r="EB181" i="100"/>
  <c r="EA181" i="100"/>
  <c r="DZ181" i="100"/>
  <c r="DY181" i="100"/>
  <c r="DX181" i="100"/>
  <c r="DW181" i="100"/>
  <c r="DV181" i="100"/>
  <c r="DU181" i="100"/>
  <c r="DT181" i="100"/>
  <c r="DS181" i="100"/>
  <c r="DR181" i="100"/>
  <c r="DQ181" i="100"/>
  <c r="DP181" i="100"/>
  <c r="DO181" i="100"/>
  <c r="DN181" i="100"/>
  <c r="DM181" i="100"/>
  <c r="DL181" i="100"/>
  <c r="DK181" i="100"/>
  <c r="DJ181" i="100"/>
  <c r="DI181" i="100"/>
  <c r="DH181" i="100"/>
  <c r="DG181" i="100"/>
  <c r="DF181" i="100"/>
  <c r="DE181" i="100"/>
  <c r="DD181" i="100"/>
  <c r="DC181" i="100"/>
  <c r="DB181" i="100"/>
  <c r="DA181" i="100"/>
  <c r="CZ181" i="100"/>
  <c r="CY181" i="100"/>
  <c r="CX181" i="100"/>
  <c r="CW181" i="100"/>
  <c r="CV181" i="100"/>
  <c r="CU181" i="100"/>
  <c r="CT181" i="100"/>
  <c r="CS181" i="100"/>
  <c r="CR181" i="100"/>
  <c r="CQ181" i="100"/>
  <c r="CP181" i="100"/>
  <c r="CO181" i="100"/>
  <c r="CN181" i="100"/>
  <c r="CM181" i="100"/>
  <c r="CL181" i="100"/>
  <c r="CK181" i="100"/>
  <c r="CJ181" i="100"/>
  <c r="CI181" i="100"/>
  <c r="CH181" i="100"/>
  <c r="CG181" i="100"/>
  <c r="CF181" i="100"/>
  <c r="CE181" i="100"/>
  <c r="CD181" i="100"/>
  <c r="CC181" i="100"/>
  <c r="CB181" i="100"/>
  <c r="CA181" i="100"/>
  <c r="BZ181" i="100"/>
  <c r="BY181" i="100"/>
  <c r="BX181" i="100"/>
  <c r="BW181" i="100"/>
  <c r="BV181" i="100"/>
  <c r="BU181" i="100"/>
  <c r="BT181" i="100"/>
  <c r="BS181" i="100"/>
  <c r="BR181" i="100"/>
  <c r="BQ181" i="100"/>
  <c r="BP181" i="100"/>
  <c r="BO181" i="100"/>
  <c r="BN181" i="100"/>
  <c r="BM181" i="100"/>
  <c r="BL181" i="100"/>
  <c r="BK181" i="100"/>
  <c r="BJ181" i="100"/>
  <c r="BI181" i="100"/>
  <c r="BH181" i="100"/>
  <c r="BG181" i="100"/>
  <c r="BF181" i="100"/>
  <c r="BE181" i="100"/>
  <c r="BD181" i="100"/>
  <c r="BC181" i="100"/>
  <c r="BB181" i="100"/>
  <c r="BA181" i="100"/>
  <c r="AZ181" i="100"/>
  <c r="AY181" i="100"/>
  <c r="AX181" i="100"/>
  <c r="AW181" i="100"/>
  <c r="AV181" i="100"/>
  <c r="AU181" i="100"/>
  <c r="AT181" i="100"/>
  <c r="AS181" i="100"/>
  <c r="AR181" i="100"/>
  <c r="AQ181" i="100"/>
  <c r="AP181" i="100"/>
  <c r="AO181" i="100"/>
  <c r="AN181" i="100"/>
  <c r="AM181" i="100"/>
  <c r="AL181" i="100"/>
  <c r="AK181" i="100"/>
  <c r="AJ181" i="100"/>
  <c r="AI181" i="100"/>
  <c r="AH181" i="100"/>
  <c r="AG181" i="100"/>
  <c r="AF181" i="100"/>
  <c r="AE181" i="100"/>
  <c r="AD181" i="100"/>
  <c r="AC181" i="100"/>
  <c r="AB181" i="100"/>
  <c r="AA181" i="100"/>
  <c r="Z181" i="100"/>
  <c r="Y181" i="100"/>
  <c r="X181" i="100"/>
  <c r="W181" i="100"/>
  <c r="V181" i="100"/>
  <c r="U181" i="100"/>
  <c r="T181" i="100"/>
  <c r="S181" i="100"/>
  <c r="R181" i="100"/>
  <c r="Q181" i="100"/>
  <c r="P181" i="100"/>
  <c r="O181" i="100"/>
  <c r="N181" i="100"/>
  <c r="M181" i="100"/>
  <c r="L181" i="100"/>
  <c r="K181" i="100"/>
  <c r="J181" i="100"/>
  <c r="I181" i="100"/>
  <c r="H181" i="100"/>
  <c r="G181" i="100"/>
  <c r="F181" i="100"/>
  <c r="E181" i="100"/>
  <c r="D181" i="100"/>
  <c r="C181" i="100"/>
  <c r="B181" i="100"/>
  <c r="A181" i="100"/>
  <c r="GZ180" i="100"/>
  <c r="GY180" i="100"/>
  <c r="GX180" i="100"/>
  <c r="GW180" i="100"/>
  <c r="GV180" i="100"/>
  <c r="GU180" i="100"/>
  <c r="GT180" i="100"/>
  <c r="GS180" i="100"/>
  <c r="GR180" i="100"/>
  <c r="GQ180" i="100"/>
  <c r="GP180" i="100"/>
  <c r="GO180" i="100"/>
  <c r="GN180" i="100"/>
  <c r="GM180" i="100"/>
  <c r="GL180" i="100"/>
  <c r="GK180" i="100"/>
  <c r="GJ180" i="100"/>
  <c r="GI180" i="100"/>
  <c r="GH180" i="100"/>
  <c r="GG180" i="100"/>
  <c r="GF180" i="100"/>
  <c r="GE180" i="100"/>
  <c r="GD180" i="100"/>
  <c r="GC180" i="100"/>
  <c r="GB180" i="100"/>
  <c r="GA180" i="100"/>
  <c r="FZ180" i="100"/>
  <c r="FY180" i="100"/>
  <c r="FX180" i="100"/>
  <c r="FW180" i="100"/>
  <c r="FV180" i="100"/>
  <c r="FU180" i="100"/>
  <c r="FT180" i="100"/>
  <c r="FS180" i="100"/>
  <c r="FR180" i="100"/>
  <c r="FQ180" i="100"/>
  <c r="FP180" i="100"/>
  <c r="FO180" i="100"/>
  <c r="FN180" i="100"/>
  <c r="FM180" i="100"/>
  <c r="FL180" i="100"/>
  <c r="FK180" i="100"/>
  <c r="FJ180" i="100"/>
  <c r="FI180" i="100"/>
  <c r="FH180" i="100"/>
  <c r="FG180" i="100"/>
  <c r="FF180" i="100"/>
  <c r="FE180" i="100"/>
  <c r="FD180" i="100"/>
  <c r="FC180" i="100"/>
  <c r="FB180" i="100"/>
  <c r="FA180" i="100"/>
  <c r="EZ180" i="100"/>
  <c r="EY180" i="100"/>
  <c r="EX180" i="100"/>
  <c r="EW180" i="100"/>
  <c r="EV180" i="100"/>
  <c r="EU180" i="100"/>
  <c r="ET180" i="100"/>
  <c r="ES180" i="100"/>
  <c r="ER180" i="100"/>
  <c r="EQ180" i="100"/>
  <c r="EP180" i="100"/>
  <c r="EO180" i="100"/>
  <c r="EN180" i="100"/>
  <c r="EM180" i="100"/>
  <c r="EL180" i="100"/>
  <c r="EK180" i="100"/>
  <c r="EJ180" i="100"/>
  <c r="EI180" i="100"/>
  <c r="EH180" i="100"/>
  <c r="EG180" i="100"/>
  <c r="EF180" i="100"/>
  <c r="EE180" i="100"/>
  <c r="ED180" i="100"/>
  <c r="EC180" i="100"/>
  <c r="EB180" i="100"/>
  <c r="EA180" i="100"/>
  <c r="DZ180" i="100"/>
  <c r="DY180" i="100"/>
  <c r="DX180" i="100"/>
  <c r="DW180" i="100"/>
  <c r="DV180" i="100"/>
  <c r="DU180" i="100"/>
  <c r="DT180" i="100"/>
  <c r="DS180" i="100"/>
  <c r="DR180" i="100"/>
  <c r="DQ180" i="100"/>
  <c r="DP180" i="100"/>
  <c r="DO180" i="100"/>
  <c r="DN180" i="100"/>
  <c r="DM180" i="100"/>
  <c r="DL180" i="100"/>
  <c r="DK180" i="100"/>
  <c r="DJ180" i="100"/>
  <c r="DI180" i="100"/>
  <c r="DH180" i="100"/>
  <c r="DG180" i="100"/>
  <c r="DF180" i="100"/>
  <c r="DE180" i="100"/>
  <c r="DD180" i="100"/>
  <c r="DC180" i="100"/>
  <c r="DB180" i="100"/>
  <c r="DA180" i="100"/>
  <c r="CZ180" i="100"/>
  <c r="CY180" i="100"/>
  <c r="CX180" i="100"/>
  <c r="CW180" i="100"/>
  <c r="CV180" i="100"/>
  <c r="CU180" i="100"/>
  <c r="CT180" i="100"/>
  <c r="CS180" i="100"/>
  <c r="CR180" i="100"/>
  <c r="CQ180" i="100"/>
  <c r="CP180" i="100"/>
  <c r="CO180" i="100"/>
  <c r="CN180" i="100"/>
  <c r="CM180" i="100"/>
  <c r="CL180" i="100"/>
  <c r="CK180" i="100"/>
  <c r="CJ180" i="100"/>
  <c r="CI180" i="100"/>
  <c r="CH180" i="100"/>
  <c r="CG180" i="100"/>
  <c r="CF180" i="100"/>
  <c r="CE180" i="100"/>
  <c r="CD180" i="100"/>
  <c r="CC180" i="100"/>
  <c r="CB180" i="100"/>
  <c r="CA180" i="100"/>
  <c r="BZ180" i="100"/>
  <c r="BY180" i="100"/>
  <c r="BX180" i="100"/>
  <c r="BW180" i="100"/>
  <c r="BV180" i="100"/>
  <c r="BU180" i="100"/>
  <c r="BT180" i="100"/>
  <c r="BS180" i="100"/>
  <c r="BR180" i="100"/>
  <c r="BQ180" i="100"/>
  <c r="BP180" i="100"/>
  <c r="BO180" i="100"/>
  <c r="BN180" i="100"/>
  <c r="BM180" i="100"/>
  <c r="BL180" i="100"/>
  <c r="BK180" i="100"/>
  <c r="BJ180" i="100"/>
  <c r="BI180" i="100"/>
  <c r="BH180" i="100"/>
  <c r="BG180" i="100"/>
  <c r="BF180" i="100"/>
  <c r="BE180" i="100"/>
  <c r="BD180" i="100"/>
  <c r="BC180" i="100"/>
  <c r="BB180" i="100"/>
  <c r="BA180" i="100"/>
  <c r="AZ180" i="100"/>
  <c r="AY180" i="100"/>
  <c r="AX180" i="100"/>
  <c r="AW180" i="100"/>
  <c r="AV180" i="100"/>
  <c r="AU180" i="100"/>
  <c r="AT180" i="100"/>
  <c r="AS180" i="100"/>
  <c r="AR180" i="100"/>
  <c r="AQ180" i="100"/>
  <c r="AP180" i="100"/>
  <c r="AO180" i="100"/>
  <c r="AN180" i="100"/>
  <c r="AM180" i="100"/>
  <c r="AL180" i="100"/>
  <c r="AK180" i="100"/>
  <c r="AJ180" i="100"/>
  <c r="AI180" i="100"/>
  <c r="AH180" i="100"/>
  <c r="AG180" i="100"/>
  <c r="AF180" i="100"/>
  <c r="AE180" i="100"/>
  <c r="AD180" i="100"/>
  <c r="AC180" i="100"/>
  <c r="AB180" i="100"/>
  <c r="AA180" i="100"/>
  <c r="Z180" i="100"/>
  <c r="Y180" i="100"/>
  <c r="X180" i="100"/>
  <c r="W180" i="100"/>
  <c r="V180" i="100"/>
  <c r="U180" i="100"/>
  <c r="T180" i="100"/>
  <c r="S180" i="100"/>
  <c r="R180" i="100"/>
  <c r="Q180" i="100"/>
  <c r="P180" i="100"/>
  <c r="O180" i="100"/>
  <c r="N180" i="100"/>
  <c r="M180" i="100"/>
  <c r="L180" i="100"/>
  <c r="K180" i="100"/>
  <c r="J180" i="100"/>
  <c r="I180" i="100"/>
  <c r="H180" i="100"/>
  <c r="G180" i="100"/>
  <c r="F180" i="100"/>
  <c r="E180" i="100"/>
  <c r="D180" i="100"/>
  <c r="C180" i="100"/>
  <c r="B180" i="100"/>
  <c r="A180" i="100"/>
  <c r="GZ179" i="100"/>
  <c r="GY179" i="100"/>
  <c r="GX179" i="100"/>
  <c r="GW179" i="100"/>
  <c r="GV179" i="100"/>
  <c r="GU179" i="100"/>
  <c r="GT179" i="100"/>
  <c r="GS179" i="100"/>
  <c r="GR179" i="100"/>
  <c r="GQ179" i="100"/>
  <c r="GP179" i="100"/>
  <c r="GO179" i="100"/>
  <c r="GN179" i="100"/>
  <c r="GM179" i="100"/>
  <c r="GL179" i="100"/>
  <c r="GK179" i="100"/>
  <c r="GJ179" i="100"/>
  <c r="GI179" i="100"/>
  <c r="GH179" i="100"/>
  <c r="GG179" i="100"/>
  <c r="GF179" i="100"/>
  <c r="GE179" i="100"/>
  <c r="GD179" i="100"/>
  <c r="GC179" i="100"/>
  <c r="GB179" i="100"/>
  <c r="GA179" i="100"/>
  <c r="FZ179" i="100"/>
  <c r="FY179" i="100"/>
  <c r="FX179" i="100"/>
  <c r="FW179" i="100"/>
  <c r="FV179" i="100"/>
  <c r="FU179" i="100"/>
  <c r="FT179" i="100"/>
  <c r="FS179" i="100"/>
  <c r="FR179" i="100"/>
  <c r="FQ179" i="100"/>
  <c r="FP179" i="100"/>
  <c r="FO179" i="100"/>
  <c r="FN179" i="100"/>
  <c r="FM179" i="100"/>
  <c r="FL179" i="100"/>
  <c r="FK179" i="100"/>
  <c r="FJ179" i="100"/>
  <c r="FI179" i="100"/>
  <c r="FH179" i="100"/>
  <c r="FG179" i="100"/>
  <c r="FF179" i="100"/>
  <c r="FE179" i="100"/>
  <c r="FD179" i="100"/>
  <c r="FC179" i="100"/>
  <c r="FB179" i="100"/>
  <c r="FA179" i="100"/>
  <c r="EZ179" i="100"/>
  <c r="EY179" i="100"/>
  <c r="EX179" i="100"/>
  <c r="EW179" i="100"/>
  <c r="EV179" i="100"/>
  <c r="EU179" i="100"/>
  <c r="ET179" i="100"/>
  <c r="ES179" i="100"/>
  <c r="ER179" i="100"/>
  <c r="EQ179" i="100"/>
  <c r="EP179" i="100"/>
  <c r="EO179" i="100"/>
  <c r="EN179" i="100"/>
  <c r="EM179" i="100"/>
  <c r="EL179" i="100"/>
  <c r="EK179" i="100"/>
  <c r="EJ179" i="100"/>
  <c r="EI179" i="100"/>
  <c r="EH179" i="100"/>
  <c r="EG179" i="100"/>
  <c r="EF179" i="100"/>
  <c r="EE179" i="100"/>
  <c r="ED179" i="100"/>
  <c r="EC179" i="100"/>
  <c r="EB179" i="100"/>
  <c r="EA179" i="100"/>
  <c r="DZ179" i="100"/>
  <c r="DY179" i="100"/>
  <c r="DX179" i="100"/>
  <c r="DW179" i="100"/>
  <c r="DV179" i="100"/>
  <c r="DU179" i="100"/>
  <c r="DT179" i="100"/>
  <c r="DS179" i="100"/>
  <c r="DR179" i="100"/>
  <c r="DQ179" i="100"/>
  <c r="DP179" i="100"/>
  <c r="DO179" i="100"/>
  <c r="DN179" i="100"/>
  <c r="DM179" i="100"/>
  <c r="DL179" i="100"/>
  <c r="DK179" i="100"/>
  <c r="DJ179" i="100"/>
  <c r="DI179" i="100"/>
  <c r="DH179" i="100"/>
  <c r="DG179" i="100"/>
  <c r="DF179" i="100"/>
  <c r="DE179" i="100"/>
  <c r="DD179" i="100"/>
  <c r="DC179" i="100"/>
  <c r="DB179" i="100"/>
  <c r="DA179" i="100"/>
  <c r="CZ179" i="100"/>
  <c r="CY179" i="100"/>
  <c r="CX179" i="100"/>
  <c r="CW179" i="100"/>
  <c r="CV179" i="100"/>
  <c r="CU179" i="100"/>
  <c r="CT179" i="100"/>
  <c r="CS179" i="100"/>
  <c r="CR179" i="100"/>
  <c r="CQ179" i="100"/>
  <c r="CP179" i="100"/>
  <c r="CO179" i="100"/>
  <c r="CN179" i="100"/>
  <c r="CM179" i="100"/>
  <c r="CL179" i="100"/>
  <c r="CK179" i="100"/>
  <c r="CJ179" i="100"/>
  <c r="CI179" i="100"/>
  <c r="CH179" i="100"/>
  <c r="CG179" i="100"/>
  <c r="CF179" i="100"/>
  <c r="CE179" i="100"/>
  <c r="CD179" i="100"/>
  <c r="CC179" i="100"/>
  <c r="CB179" i="100"/>
  <c r="CA179" i="100"/>
  <c r="BZ179" i="100"/>
  <c r="BY179" i="100"/>
  <c r="BX179" i="100"/>
  <c r="BW179" i="100"/>
  <c r="BV179" i="100"/>
  <c r="BU179" i="100"/>
  <c r="BT179" i="100"/>
  <c r="BS179" i="100"/>
  <c r="BR179" i="100"/>
  <c r="BQ179" i="100"/>
  <c r="BP179" i="100"/>
  <c r="BO179" i="100"/>
  <c r="BN179" i="100"/>
  <c r="BM179" i="100"/>
  <c r="BL179" i="100"/>
  <c r="BK179" i="100"/>
  <c r="BJ179" i="100"/>
  <c r="BI179" i="100"/>
  <c r="BH179" i="100"/>
  <c r="BG179" i="100"/>
  <c r="BF179" i="100"/>
  <c r="BE179" i="100"/>
  <c r="BD179" i="100"/>
  <c r="BC179" i="100"/>
  <c r="BB179" i="100"/>
  <c r="BA179" i="100"/>
  <c r="AZ179" i="100"/>
  <c r="AY179" i="100"/>
  <c r="AX179" i="100"/>
  <c r="AW179" i="100"/>
  <c r="AV179" i="100"/>
  <c r="AU179" i="100"/>
  <c r="AT179" i="100"/>
  <c r="AS179" i="100"/>
  <c r="AR179" i="100"/>
  <c r="AQ179" i="100"/>
  <c r="AP179" i="100"/>
  <c r="AO179" i="100"/>
  <c r="AN179" i="100"/>
  <c r="AM179" i="100"/>
  <c r="AL179" i="100"/>
  <c r="AK179" i="100"/>
  <c r="AJ179" i="100"/>
  <c r="AI179" i="100"/>
  <c r="AH179" i="100"/>
  <c r="AG179" i="100"/>
  <c r="AF179" i="100"/>
  <c r="AE179" i="100"/>
  <c r="AD179" i="100"/>
  <c r="AC179" i="100"/>
  <c r="AB179" i="100"/>
  <c r="AA179" i="100"/>
  <c r="Z179" i="100"/>
  <c r="Y179" i="100"/>
  <c r="X179" i="100"/>
  <c r="W179" i="100"/>
  <c r="V179" i="100"/>
  <c r="U179" i="100"/>
  <c r="T179" i="100"/>
  <c r="S179" i="100"/>
  <c r="R179" i="100"/>
  <c r="Q179" i="100"/>
  <c r="P179" i="100"/>
  <c r="O179" i="100"/>
  <c r="N179" i="100"/>
  <c r="M179" i="100"/>
  <c r="L179" i="100"/>
  <c r="K179" i="100"/>
  <c r="J179" i="100"/>
  <c r="I179" i="100"/>
  <c r="H179" i="100"/>
  <c r="G179" i="100"/>
  <c r="F179" i="100"/>
  <c r="E179" i="100"/>
  <c r="D179" i="100"/>
  <c r="C179" i="100"/>
  <c r="B179" i="100"/>
  <c r="A179" i="100"/>
  <c r="GZ178" i="100"/>
  <c r="GY178" i="100"/>
  <c r="GX178" i="100"/>
  <c r="GW178" i="100"/>
  <c r="GV178" i="100"/>
  <c r="GU178" i="100"/>
  <c r="GT178" i="100"/>
  <c r="GS178" i="100"/>
  <c r="GR178" i="100"/>
  <c r="GQ178" i="100"/>
  <c r="GP178" i="100"/>
  <c r="GO178" i="100"/>
  <c r="GN178" i="100"/>
  <c r="GM178" i="100"/>
  <c r="GL178" i="100"/>
  <c r="GK178" i="100"/>
  <c r="GJ178" i="100"/>
  <c r="GI178" i="100"/>
  <c r="GH178" i="100"/>
  <c r="GG178" i="100"/>
  <c r="GF178" i="100"/>
  <c r="GE178" i="100"/>
  <c r="GD178" i="100"/>
  <c r="GC178" i="100"/>
  <c r="GB178" i="100"/>
  <c r="GA178" i="100"/>
  <c r="FZ178" i="100"/>
  <c r="FY178" i="100"/>
  <c r="FX178" i="100"/>
  <c r="FW178" i="100"/>
  <c r="FV178" i="100"/>
  <c r="FU178" i="100"/>
  <c r="FT178" i="100"/>
  <c r="FS178" i="100"/>
  <c r="FR178" i="100"/>
  <c r="FQ178" i="100"/>
  <c r="FP178" i="100"/>
  <c r="FO178" i="100"/>
  <c r="FN178" i="100"/>
  <c r="FM178" i="100"/>
  <c r="FL178" i="100"/>
  <c r="FK178" i="100"/>
  <c r="FJ178" i="100"/>
  <c r="FI178" i="100"/>
  <c r="FH178" i="100"/>
  <c r="FG178" i="100"/>
  <c r="FF178" i="100"/>
  <c r="FE178" i="100"/>
  <c r="FD178" i="100"/>
  <c r="FC178" i="100"/>
  <c r="FB178" i="100"/>
  <c r="FA178" i="100"/>
  <c r="EZ178" i="100"/>
  <c r="EY178" i="100"/>
  <c r="EX178" i="100"/>
  <c r="EW178" i="100"/>
  <c r="EV178" i="100"/>
  <c r="EU178" i="100"/>
  <c r="ET178" i="100"/>
  <c r="ES178" i="100"/>
  <c r="ER178" i="100"/>
  <c r="EQ178" i="100"/>
  <c r="EP178" i="100"/>
  <c r="EO178" i="100"/>
  <c r="EN178" i="100"/>
  <c r="EM178" i="100"/>
  <c r="EL178" i="100"/>
  <c r="EK178" i="100"/>
  <c r="EJ178" i="100"/>
  <c r="EI178" i="100"/>
  <c r="EH178" i="100"/>
  <c r="EG178" i="100"/>
  <c r="EF178" i="100"/>
  <c r="EE178" i="100"/>
  <c r="ED178" i="100"/>
  <c r="EC178" i="100"/>
  <c r="EB178" i="100"/>
  <c r="EA178" i="100"/>
  <c r="DZ178" i="100"/>
  <c r="DY178" i="100"/>
  <c r="DX178" i="100"/>
  <c r="DW178" i="100"/>
  <c r="DV178" i="100"/>
  <c r="DU178" i="100"/>
  <c r="DT178" i="100"/>
  <c r="DS178" i="100"/>
  <c r="DR178" i="100"/>
  <c r="DQ178" i="100"/>
  <c r="DP178" i="100"/>
  <c r="DO178" i="100"/>
  <c r="DN178" i="100"/>
  <c r="DM178" i="100"/>
  <c r="DL178" i="100"/>
  <c r="DK178" i="100"/>
  <c r="DJ178" i="100"/>
  <c r="DI178" i="100"/>
  <c r="DH178" i="100"/>
  <c r="DG178" i="100"/>
  <c r="DF178" i="100"/>
  <c r="DE178" i="100"/>
  <c r="DD178" i="100"/>
  <c r="DC178" i="100"/>
  <c r="DB178" i="100"/>
  <c r="DA178" i="100"/>
  <c r="CZ178" i="100"/>
  <c r="CY178" i="100"/>
  <c r="CX178" i="100"/>
  <c r="CW178" i="100"/>
  <c r="CV178" i="100"/>
  <c r="CU178" i="100"/>
  <c r="CT178" i="100"/>
  <c r="CS178" i="100"/>
  <c r="CR178" i="100"/>
  <c r="CQ178" i="100"/>
  <c r="CP178" i="100"/>
  <c r="CO178" i="100"/>
  <c r="CN178" i="100"/>
  <c r="CM178" i="100"/>
  <c r="CL178" i="100"/>
  <c r="CK178" i="100"/>
  <c r="CJ178" i="100"/>
  <c r="CI178" i="100"/>
  <c r="CH178" i="100"/>
  <c r="CG178" i="100"/>
  <c r="CF178" i="100"/>
  <c r="CE178" i="100"/>
  <c r="CD178" i="100"/>
  <c r="CC178" i="100"/>
  <c r="CB178" i="100"/>
  <c r="CA178" i="100"/>
  <c r="BZ178" i="100"/>
  <c r="BY178" i="100"/>
  <c r="BX178" i="100"/>
  <c r="BW178" i="100"/>
  <c r="BV178" i="100"/>
  <c r="BU178" i="100"/>
  <c r="BT178" i="100"/>
  <c r="BS178" i="100"/>
  <c r="BR178" i="100"/>
  <c r="BQ178" i="100"/>
  <c r="BP178" i="100"/>
  <c r="BO178" i="100"/>
  <c r="BN178" i="100"/>
  <c r="BM178" i="100"/>
  <c r="BL178" i="100"/>
  <c r="BK178" i="100"/>
  <c r="BJ178" i="100"/>
  <c r="BI178" i="100"/>
  <c r="BH178" i="100"/>
  <c r="BG178" i="100"/>
  <c r="BF178" i="100"/>
  <c r="BE178" i="100"/>
  <c r="BD178" i="100"/>
  <c r="BC178" i="100"/>
  <c r="BB178" i="100"/>
  <c r="BA178" i="100"/>
  <c r="AZ178" i="100"/>
  <c r="AY178" i="100"/>
  <c r="AX178" i="100"/>
  <c r="AW178" i="100"/>
  <c r="AV178" i="100"/>
  <c r="AU178" i="100"/>
  <c r="AT178" i="100"/>
  <c r="AS178" i="100"/>
  <c r="AR178" i="100"/>
  <c r="AQ178" i="100"/>
  <c r="AP178" i="100"/>
  <c r="AO178" i="100"/>
  <c r="AN178" i="100"/>
  <c r="AM178" i="100"/>
  <c r="AL178" i="100"/>
  <c r="AK178" i="100"/>
  <c r="AJ178" i="100"/>
  <c r="AI178" i="100"/>
  <c r="AH178" i="100"/>
  <c r="AG178" i="100"/>
  <c r="AF178" i="100"/>
  <c r="AE178" i="100"/>
  <c r="AD178" i="100"/>
  <c r="AC178" i="100"/>
  <c r="AB178" i="100"/>
  <c r="AA178" i="100"/>
  <c r="Z178" i="100"/>
  <c r="Y178" i="100"/>
  <c r="X178" i="100"/>
  <c r="W178" i="100"/>
  <c r="V178" i="100"/>
  <c r="U178" i="100"/>
  <c r="T178" i="100"/>
  <c r="S178" i="100"/>
  <c r="R178" i="100"/>
  <c r="Q178" i="100"/>
  <c r="P178" i="100"/>
  <c r="O178" i="100"/>
  <c r="N178" i="100"/>
  <c r="M178" i="100"/>
  <c r="L178" i="100"/>
  <c r="K178" i="100"/>
  <c r="J178" i="100"/>
  <c r="I178" i="100"/>
  <c r="H178" i="100"/>
  <c r="G178" i="100"/>
  <c r="F178" i="100"/>
  <c r="E178" i="100"/>
  <c r="D178" i="100"/>
  <c r="C178" i="100"/>
  <c r="B178" i="100"/>
  <c r="A178" i="100"/>
  <c r="GZ177" i="100"/>
  <c r="GY177" i="100"/>
  <c r="GX177" i="100"/>
  <c r="GW177" i="100"/>
  <c r="GV177" i="100"/>
  <c r="GU177" i="100"/>
  <c r="GT177" i="100"/>
  <c r="GS177" i="100"/>
  <c r="GR177" i="100"/>
  <c r="GQ177" i="100"/>
  <c r="GP177" i="100"/>
  <c r="GO177" i="100"/>
  <c r="GN177" i="100"/>
  <c r="GM177" i="100"/>
  <c r="GL177" i="100"/>
  <c r="GK177" i="100"/>
  <c r="GJ177" i="100"/>
  <c r="GI177" i="100"/>
  <c r="GH177" i="100"/>
  <c r="GG177" i="100"/>
  <c r="GF177" i="100"/>
  <c r="GE177" i="100"/>
  <c r="GD177" i="100"/>
  <c r="GC177" i="100"/>
  <c r="GB177" i="100"/>
  <c r="GA177" i="100"/>
  <c r="FZ177" i="100"/>
  <c r="FY177" i="100"/>
  <c r="FX177" i="100"/>
  <c r="FW177" i="100"/>
  <c r="FV177" i="100"/>
  <c r="FU177" i="100"/>
  <c r="FT177" i="100"/>
  <c r="FS177" i="100"/>
  <c r="FR177" i="100"/>
  <c r="FQ177" i="100"/>
  <c r="FP177" i="100"/>
  <c r="FO177" i="100"/>
  <c r="FN177" i="100"/>
  <c r="FM177" i="100"/>
  <c r="FL177" i="100"/>
  <c r="FK177" i="100"/>
  <c r="FJ177" i="100"/>
  <c r="FI177" i="100"/>
  <c r="FH177" i="100"/>
  <c r="FG177" i="100"/>
  <c r="FF177" i="100"/>
  <c r="FE177" i="100"/>
  <c r="FD177" i="100"/>
  <c r="FC177" i="100"/>
  <c r="FB177" i="100"/>
  <c r="FA177" i="100"/>
  <c r="EZ177" i="100"/>
  <c r="EY177" i="100"/>
  <c r="EX177" i="100"/>
  <c r="EW177" i="100"/>
  <c r="EV177" i="100"/>
  <c r="EU177" i="100"/>
  <c r="ET177" i="100"/>
  <c r="ES177" i="100"/>
  <c r="ER177" i="100"/>
  <c r="EQ177" i="100"/>
  <c r="EP177" i="100"/>
  <c r="EO177" i="100"/>
  <c r="EN177" i="100"/>
  <c r="EM177" i="100"/>
  <c r="EL177" i="100"/>
  <c r="EK177" i="100"/>
  <c r="EJ177" i="100"/>
  <c r="EI177" i="100"/>
  <c r="EH177" i="100"/>
  <c r="EG177" i="100"/>
  <c r="EF177" i="100"/>
  <c r="EE177" i="100"/>
  <c r="ED177" i="100"/>
  <c r="EC177" i="100"/>
  <c r="EB177" i="100"/>
  <c r="EA177" i="100"/>
  <c r="DZ177" i="100"/>
  <c r="DY177" i="100"/>
  <c r="DX177" i="100"/>
  <c r="DW177" i="100"/>
  <c r="DV177" i="100"/>
  <c r="DU177" i="100"/>
  <c r="DT177" i="100"/>
  <c r="DS177" i="100"/>
  <c r="DR177" i="100"/>
  <c r="DQ177" i="100"/>
  <c r="DP177" i="100"/>
  <c r="DO177" i="100"/>
  <c r="DN177" i="100"/>
  <c r="DM177" i="100"/>
  <c r="DL177" i="100"/>
  <c r="DK177" i="100"/>
  <c r="DJ177" i="100"/>
  <c r="DI177" i="100"/>
  <c r="DH177" i="100"/>
  <c r="DG177" i="100"/>
  <c r="DF177" i="100"/>
  <c r="DE177" i="100"/>
  <c r="DD177" i="100"/>
  <c r="DC177" i="100"/>
  <c r="DB177" i="100"/>
  <c r="DA177" i="100"/>
  <c r="CZ177" i="100"/>
  <c r="CY177" i="100"/>
  <c r="CX177" i="100"/>
  <c r="CW177" i="100"/>
  <c r="CV177" i="100"/>
  <c r="CU177" i="100"/>
  <c r="CT177" i="100"/>
  <c r="CS177" i="100"/>
  <c r="CR177" i="100"/>
  <c r="CQ177" i="100"/>
  <c r="CP177" i="100"/>
  <c r="CO177" i="100"/>
  <c r="CN177" i="100"/>
  <c r="CM177" i="100"/>
  <c r="CL177" i="100"/>
  <c r="CK177" i="100"/>
  <c r="CJ177" i="100"/>
  <c r="CI177" i="100"/>
  <c r="CH177" i="100"/>
  <c r="CG177" i="100"/>
  <c r="CF177" i="100"/>
  <c r="CE177" i="100"/>
  <c r="CD177" i="100"/>
  <c r="CC177" i="100"/>
  <c r="CB177" i="100"/>
  <c r="CA177" i="100"/>
  <c r="BZ177" i="100"/>
  <c r="BY177" i="100"/>
  <c r="BX177" i="100"/>
  <c r="BW177" i="100"/>
  <c r="BV177" i="100"/>
  <c r="BU177" i="100"/>
  <c r="BT177" i="100"/>
  <c r="BS177" i="100"/>
  <c r="BR177" i="100"/>
  <c r="BQ177" i="100"/>
  <c r="BP177" i="100"/>
  <c r="BO177" i="100"/>
  <c r="BN177" i="100"/>
  <c r="BM177" i="100"/>
  <c r="BL177" i="100"/>
  <c r="BK177" i="100"/>
  <c r="BJ177" i="100"/>
  <c r="BI177" i="100"/>
  <c r="BH177" i="100"/>
  <c r="BG177" i="100"/>
  <c r="BF177" i="100"/>
  <c r="BE177" i="100"/>
  <c r="BD177" i="100"/>
  <c r="BC177" i="100"/>
  <c r="BB177" i="100"/>
  <c r="BA177" i="100"/>
  <c r="AZ177" i="100"/>
  <c r="AY177" i="100"/>
  <c r="AX177" i="100"/>
  <c r="AW177" i="100"/>
  <c r="AV177" i="100"/>
  <c r="AU177" i="100"/>
  <c r="AT177" i="100"/>
  <c r="AS177" i="100"/>
  <c r="AR177" i="100"/>
  <c r="AQ177" i="100"/>
  <c r="AP177" i="100"/>
  <c r="AO177" i="100"/>
  <c r="AN177" i="100"/>
  <c r="AM177" i="100"/>
  <c r="AL177" i="100"/>
  <c r="AK177" i="100"/>
  <c r="AJ177" i="100"/>
  <c r="AI177" i="100"/>
  <c r="AH177" i="100"/>
  <c r="AG177" i="100"/>
  <c r="AF177" i="100"/>
  <c r="AE177" i="100"/>
  <c r="AD177" i="100"/>
  <c r="AC177" i="100"/>
  <c r="AB177" i="100"/>
  <c r="AA177" i="100"/>
  <c r="Z177" i="100"/>
  <c r="Y177" i="100"/>
  <c r="X177" i="100"/>
  <c r="W177" i="100"/>
  <c r="V177" i="100"/>
  <c r="U177" i="100"/>
  <c r="T177" i="100"/>
  <c r="S177" i="100"/>
  <c r="R177" i="100"/>
  <c r="Q177" i="100"/>
  <c r="P177" i="100"/>
  <c r="O177" i="100"/>
  <c r="N177" i="100"/>
  <c r="M177" i="100"/>
  <c r="L177" i="100"/>
  <c r="K177" i="100"/>
  <c r="J177" i="100"/>
  <c r="I177" i="100"/>
  <c r="H177" i="100"/>
  <c r="G177" i="100"/>
  <c r="F177" i="100"/>
  <c r="E177" i="100"/>
  <c r="D177" i="100"/>
  <c r="C177" i="100"/>
  <c r="B177" i="100"/>
  <c r="A177" i="100"/>
  <c r="GZ176" i="100"/>
  <c r="GY176" i="100"/>
  <c r="GX176" i="100"/>
  <c r="GW176" i="100"/>
  <c r="GV176" i="100"/>
  <c r="GU176" i="100"/>
  <c r="GT176" i="100"/>
  <c r="GS176" i="100"/>
  <c r="GR176" i="100"/>
  <c r="GQ176" i="100"/>
  <c r="GP176" i="100"/>
  <c r="GO176" i="100"/>
  <c r="GN176" i="100"/>
  <c r="GM176" i="100"/>
  <c r="GL176" i="100"/>
  <c r="GK176" i="100"/>
  <c r="GJ176" i="100"/>
  <c r="GI176" i="100"/>
  <c r="GH176" i="100"/>
  <c r="GG176" i="100"/>
  <c r="GF176" i="100"/>
  <c r="GE176" i="100"/>
  <c r="GD176" i="100"/>
  <c r="GC176" i="100"/>
  <c r="GB176" i="100"/>
  <c r="GA176" i="100"/>
  <c r="FZ176" i="100"/>
  <c r="FY176" i="100"/>
  <c r="FX176" i="100"/>
  <c r="FW176" i="100"/>
  <c r="FV176" i="100"/>
  <c r="FU176" i="100"/>
  <c r="FT176" i="100"/>
  <c r="FS176" i="100"/>
  <c r="FR176" i="100"/>
  <c r="FQ176" i="100"/>
  <c r="FP176" i="100"/>
  <c r="FO176" i="100"/>
  <c r="FN176" i="100"/>
  <c r="FM176" i="100"/>
  <c r="FL176" i="100"/>
  <c r="FK176" i="100"/>
  <c r="FJ176" i="100"/>
  <c r="FI176" i="100"/>
  <c r="FH176" i="100"/>
  <c r="FG176" i="100"/>
  <c r="FF176" i="100"/>
  <c r="FE176" i="100"/>
  <c r="FD176" i="100"/>
  <c r="FC176" i="100"/>
  <c r="FB176" i="100"/>
  <c r="FA176" i="100"/>
  <c r="EZ176" i="100"/>
  <c r="EY176" i="100"/>
  <c r="EX176" i="100"/>
  <c r="EW176" i="100"/>
  <c r="EV176" i="100"/>
  <c r="EU176" i="100"/>
  <c r="ET176" i="100"/>
  <c r="ES176" i="100"/>
  <c r="ER176" i="100"/>
  <c r="EQ176" i="100"/>
  <c r="EP176" i="100"/>
  <c r="EO176" i="100"/>
  <c r="EN176" i="100"/>
  <c r="EM176" i="100"/>
  <c r="EL176" i="100"/>
  <c r="EK176" i="100"/>
  <c r="EJ176" i="100"/>
  <c r="EI176" i="100"/>
  <c r="EH176" i="100"/>
  <c r="EG176" i="100"/>
  <c r="EF176" i="100"/>
  <c r="EE176" i="100"/>
  <c r="ED176" i="100"/>
  <c r="EC176" i="100"/>
  <c r="EB176" i="100"/>
  <c r="EA176" i="100"/>
  <c r="DZ176" i="100"/>
  <c r="DY176" i="100"/>
  <c r="DX176" i="100"/>
  <c r="DW176" i="100"/>
  <c r="DV176" i="100"/>
  <c r="DU176" i="100"/>
  <c r="DT176" i="100"/>
  <c r="DS176" i="100"/>
  <c r="DR176" i="100"/>
  <c r="DQ176" i="100"/>
  <c r="DP176" i="100"/>
  <c r="DO176" i="100"/>
  <c r="DN176" i="100"/>
  <c r="DM176" i="100"/>
  <c r="DL176" i="100"/>
  <c r="DK176" i="100"/>
  <c r="DJ176" i="100"/>
  <c r="DI176" i="100"/>
  <c r="DH176" i="100"/>
  <c r="DG176" i="100"/>
  <c r="DF176" i="100"/>
  <c r="DE176" i="100"/>
  <c r="DD176" i="100"/>
  <c r="DC176" i="100"/>
  <c r="DB176" i="100"/>
  <c r="DA176" i="100"/>
  <c r="CZ176" i="100"/>
  <c r="CY176" i="100"/>
  <c r="CX176" i="100"/>
  <c r="CW176" i="100"/>
  <c r="CV176" i="100"/>
  <c r="CU176" i="100"/>
  <c r="CT176" i="100"/>
  <c r="CS176" i="100"/>
  <c r="CR176" i="100"/>
  <c r="CQ176" i="100"/>
  <c r="CP176" i="100"/>
  <c r="CO176" i="100"/>
  <c r="CN176" i="100"/>
  <c r="CM176" i="100"/>
  <c r="CL176" i="100"/>
  <c r="CK176" i="100"/>
  <c r="CJ176" i="100"/>
  <c r="CI176" i="100"/>
  <c r="CH176" i="100"/>
  <c r="CG176" i="100"/>
  <c r="CF176" i="100"/>
  <c r="CE176" i="100"/>
  <c r="CD176" i="100"/>
  <c r="CC176" i="100"/>
  <c r="CB176" i="100"/>
  <c r="CA176" i="100"/>
  <c r="BZ176" i="100"/>
  <c r="BY176" i="100"/>
  <c r="BX176" i="100"/>
  <c r="BW176" i="100"/>
  <c r="BV176" i="100"/>
  <c r="BU176" i="100"/>
  <c r="BT176" i="100"/>
  <c r="BS176" i="100"/>
  <c r="BR176" i="100"/>
  <c r="BQ176" i="100"/>
  <c r="BP176" i="100"/>
  <c r="BO176" i="100"/>
  <c r="BN176" i="100"/>
  <c r="BM176" i="100"/>
  <c r="BL176" i="100"/>
  <c r="BK176" i="100"/>
  <c r="BJ176" i="100"/>
  <c r="BI176" i="100"/>
  <c r="BH176" i="100"/>
  <c r="BG176" i="100"/>
  <c r="BF176" i="100"/>
  <c r="BE176" i="100"/>
  <c r="BD176" i="100"/>
  <c r="BC176" i="100"/>
  <c r="BB176" i="100"/>
  <c r="BA176" i="100"/>
  <c r="AZ176" i="100"/>
  <c r="AY176" i="100"/>
  <c r="AX176" i="100"/>
  <c r="AW176" i="100"/>
  <c r="AV176" i="100"/>
  <c r="AU176" i="100"/>
  <c r="AT176" i="100"/>
  <c r="AS176" i="100"/>
  <c r="AR176" i="100"/>
  <c r="AQ176" i="100"/>
  <c r="AP176" i="100"/>
  <c r="AO176" i="100"/>
  <c r="AN176" i="100"/>
  <c r="AM176" i="100"/>
  <c r="AL176" i="100"/>
  <c r="AK176" i="100"/>
  <c r="AJ176" i="100"/>
  <c r="AI176" i="100"/>
  <c r="AH176" i="100"/>
  <c r="AG176" i="100"/>
  <c r="AF176" i="100"/>
  <c r="AE176" i="100"/>
  <c r="AD176" i="100"/>
  <c r="AC176" i="100"/>
  <c r="AB176" i="100"/>
  <c r="AA176" i="100"/>
  <c r="Z176" i="100"/>
  <c r="Y176" i="100"/>
  <c r="X176" i="100"/>
  <c r="W176" i="100"/>
  <c r="V176" i="100"/>
  <c r="U176" i="100"/>
  <c r="T176" i="100"/>
  <c r="S176" i="100"/>
  <c r="R176" i="100"/>
  <c r="Q176" i="100"/>
  <c r="P176" i="100"/>
  <c r="O176" i="100"/>
  <c r="N176" i="100"/>
  <c r="M176" i="100"/>
  <c r="L176" i="100"/>
  <c r="K176" i="100"/>
  <c r="J176" i="100"/>
  <c r="I176" i="100"/>
  <c r="H176" i="100"/>
  <c r="G176" i="100"/>
  <c r="F176" i="100"/>
  <c r="E176" i="100"/>
  <c r="D176" i="100"/>
  <c r="C176" i="100"/>
  <c r="B176" i="100"/>
  <c r="A176" i="100"/>
  <c r="GZ175" i="100"/>
  <c r="GY175" i="100"/>
  <c r="GX175" i="100"/>
  <c r="GW175" i="100"/>
  <c r="GV175" i="100"/>
  <c r="GU175" i="100"/>
  <c r="GT175" i="100"/>
  <c r="GS175" i="100"/>
  <c r="GR175" i="100"/>
  <c r="GQ175" i="100"/>
  <c r="GP175" i="100"/>
  <c r="GO175" i="100"/>
  <c r="GN175" i="100"/>
  <c r="GM175" i="100"/>
  <c r="GL175" i="100"/>
  <c r="GK175" i="100"/>
  <c r="GJ175" i="100"/>
  <c r="GI175" i="100"/>
  <c r="GH175" i="100"/>
  <c r="GG175" i="100"/>
  <c r="GF175" i="100"/>
  <c r="GE175" i="100"/>
  <c r="GD175" i="100"/>
  <c r="GC175" i="100"/>
  <c r="GB175" i="100"/>
  <c r="GA175" i="100"/>
  <c r="FZ175" i="100"/>
  <c r="FY175" i="100"/>
  <c r="FX175" i="100"/>
  <c r="FW175" i="100"/>
  <c r="FV175" i="100"/>
  <c r="FU175" i="100"/>
  <c r="FT175" i="100"/>
  <c r="FS175" i="100"/>
  <c r="FR175" i="100"/>
  <c r="FQ175" i="100"/>
  <c r="FP175" i="100"/>
  <c r="FO175" i="100"/>
  <c r="FN175" i="100"/>
  <c r="FM175" i="100"/>
  <c r="FL175" i="100"/>
  <c r="FK175" i="100"/>
  <c r="FJ175" i="100"/>
  <c r="FI175" i="100"/>
  <c r="FH175" i="100"/>
  <c r="FG175" i="100"/>
  <c r="FF175" i="100"/>
  <c r="FE175" i="100"/>
  <c r="FD175" i="100"/>
  <c r="FC175" i="100"/>
  <c r="FB175" i="100"/>
  <c r="FA175" i="100"/>
  <c r="EZ175" i="100"/>
  <c r="EY175" i="100"/>
  <c r="EX175" i="100"/>
  <c r="EW175" i="100"/>
  <c r="EV175" i="100"/>
  <c r="EU175" i="100"/>
  <c r="ET175" i="100"/>
  <c r="ES175" i="100"/>
  <c r="ER175" i="100"/>
  <c r="EQ175" i="100"/>
  <c r="EP175" i="100"/>
  <c r="EO175" i="100"/>
  <c r="EN175" i="100"/>
  <c r="EM175" i="100"/>
  <c r="EL175" i="100"/>
  <c r="EK175" i="100"/>
  <c r="EJ175" i="100"/>
  <c r="EI175" i="100"/>
  <c r="EH175" i="100"/>
  <c r="EG175" i="100"/>
  <c r="EF175" i="100"/>
  <c r="EE175" i="100"/>
  <c r="ED175" i="100"/>
  <c r="EC175" i="100"/>
  <c r="EB175" i="100"/>
  <c r="EA175" i="100"/>
  <c r="DZ175" i="100"/>
  <c r="DY175" i="100"/>
  <c r="DX175" i="100"/>
  <c r="DW175" i="100"/>
  <c r="DV175" i="100"/>
  <c r="DU175" i="100"/>
  <c r="DT175" i="100"/>
  <c r="DS175" i="100"/>
  <c r="DR175" i="100"/>
  <c r="DQ175" i="100"/>
  <c r="DP175" i="100"/>
  <c r="DO175" i="100"/>
  <c r="DN175" i="100"/>
  <c r="DM175" i="100"/>
  <c r="DL175" i="100"/>
  <c r="DK175" i="100"/>
  <c r="DJ175" i="100"/>
  <c r="DI175" i="100"/>
  <c r="DH175" i="100"/>
  <c r="DG175" i="100"/>
  <c r="DF175" i="100"/>
  <c r="DE175" i="100"/>
  <c r="DD175" i="100"/>
  <c r="DC175" i="100"/>
  <c r="DB175" i="100"/>
  <c r="DA175" i="100"/>
  <c r="CZ175" i="100"/>
  <c r="CY175" i="100"/>
  <c r="CX175" i="100"/>
  <c r="CW175" i="100"/>
  <c r="CV175" i="100"/>
  <c r="CU175" i="100"/>
  <c r="CT175" i="100"/>
  <c r="CS175" i="100"/>
  <c r="CR175" i="100"/>
  <c r="CQ175" i="100"/>
  <c r="CP175" i="100"/>
  <c r="CO175" i="100"/>
  <c r="CN175" i="100"/>
  <c r="CM175" i="100"/>
  <c r="CL175" i="100"/>
  <c r="CK175" i="100"/>
  <c r="CJ175" i="100"/>
  <c r="CI175" i="100"/>
  <c r="CH175" i="100"/>
  <c r="CG175" i="100"/>
  <c r="CF175" i="100"/>
  <c r="CE175" i="100"/>
  <c r="CD175" i="100"/>
  <c r="CC175" i="100"/>
  <c r="CB175" i="100"/>
  <c r="CA175" i="100"/>
  <c r="BZ175" i="100"/>
  <c r="BY175" i="100"/>
  <c r="BX175" i="100"/>
  <c r="BW175" i="100"/>
  <c r="BV175" i="100"/>
  <c r="BU175" i="100"/>
  <c r="BT175" i="100"/>
  <c r="BS175" i="100"/>
  <c r="BR175" i="100"/>
  <c r="BQ175" i="100"/>
  <c r="BP175" i="100"/>
  <c r="BO175" i="100"/>
  <c r="BN175" i="100"/>
  <c r="BM175" i="100"/>
  <c r="BL175" i="100"/>
  <c r="BK175" i="100"/>
  <c r="BJ175" i="100"/>
  <c r="BI175" i="100"/>
  <c r="BH175" i="100"/>
  <c r="BG175" i="100"/>
  <c r="BF175" i="100"/>
  <c r="BE175" i="100"/>
  <c r="BD175" i="100"/>
  <c r="BC175" i="100"/>
  <c r="BB175" i="100"/>
  <c r="BA175" i="100"/>
  <c r="AZ175" i="100"/>
  <c r="AY175" i="100"/>
  <c r="AX175" i="100"/>
  <c r="AW175" i="100"/>
  <c r="AV175" i="100"/>
  <c r="AU175" i="100"/>
  <c r="AT175" i="100"/>
  <c r="AS175" i="100"/>
  <c r="AR175" i="100"/>
  <c r="AQ175" i="100"/>
  <c r="AP175" i="100"/>
  <c r="AO175" i="100"/>
  <c r="AN175" i="100"/>
  <c r="AM175" i="100"/>
  <c r="AL175" i="100"/>
  <c r="AK175" i="100"/>
  <c r="AJ175" i="100"/>
  <c r="AI175" i="100"/>
  <c r="AH175" i="100"/>
  <c r="AG175" i="100"/>
  <c r="AF175" i="100"/>
  <c r="AE175" i="100"/>
  <c r="AD175" i="100"/>
  <c r="AC175" i="100"/>
  <c r="AB175" i="100"/>
  <c r="AA175" i="100"/>
  <c r="Z175" i="100"/>
  <c r="Y175" i="100"/>
  <c r="X175" i="100"/>
  <c r="W175" i="100"/>
  <c r="V175" i="100"/>
  <c r="U175" i="100"/>
  <c r="T175" i="100"/>
  <c r="S175" i="100"/>
  <c r="R175" i="100"/>
  <c r="Q175" i="100"/>
  <c r="P175" i="100"/>
  <c r="O175" i="100"/>
  <c r="N175" i="100"/>
  <c r="M175" i="100"/>
  <c r="L175" i="100"/>
  <c r="K175" i="100"/>
  <c r="J175" i="100"/>
  <c r="I175" i="100"/>
  <c r="H175" i="100"/>
  <c r="G175" i="100"/>
  <c r="F175" i="100"/>
  <c r="E175" i="100"/>
  <c r="D175" i="100"/>
  <c r="C175" i="100"/>
  <c r="B175" i="100"/>
  <c r="A175" i="100"/>
  <c r="GZ174" i="100"/>
  <c r="GY174" i="100"/>
  <c r="GX174" i="100"/>
  <c r="GW174" i="100"/>
  <c r="GV174" i="100"/>
  <c r="GU174" i="100"/>
  <c r="GT174" i="100"/>
  <c r="GS174" i="100"/>
  <c r="GR174" i="100"/>
  <c r="GQ174" i="100"/>
  <c r="GP174" i="100"/>
  <c r="GO174" i="100"/>
  <c r="GN174" i="100"/>
  <c r="GM174" i="100"/>
  <c r="GL174" i="100"/>
  <c r="GK174" i="100"/>
  <c r="GJ174" i="100"/>
  <c r="GI174" i="100"/>
  <c r="GH174" i="100"/>
  <c r="GG174" i="100"/>
  <c r="GF174" i="100"/>
  <c r="GE174" i="100"/>
  <c r="GD174" i="100"/>
  <c r="GC174" i="100"/>
  <c r="GB174" i="100"/>
  <c r="GA174" i="100"/>
  <c r="FZ174" i="100"/>
  <c r="FY174" i="100"/>
  <c r="FX174" i="100"/>
  <c r="FW174" i="100"/>
  <c r="FV174" i="100"/>
  <c r="FU174" i="100"/>
  <c r="FT174" i="100"/>
  <c r="FS174" i="100"/>
  <c r="FR174" i="100"/>
  <c r="FQ174" i="100"/>
  <c r="FP174" i="100"/>
  <c r="FO174" i="100"/>
  <c r="FN174" i="100"/>
  <c r="FM174" i="100"/>
  <c r="FL174" i="100"/>
  <c r="FK174" i="100"/>
  <c r="FJ174" i="100"/>
  <c r="FI174" i="100"/>
  <c r="FH174" i="100"/>
  <c r="FG174" i="100"/>
  <c r="FF174" i="100"/>
  <c r="FE174" i="100"/>
  <c r="FD174" i="100"/>
  <c r="FC174" i="100"/>
  <c r="FB174" i="100"/>
  <c r="FA174" i="100"/>
  <c r="EZ174" i="100"/>
  <c r="EY174" i="100"/>
  <c r="EX174" i="100"/>
  <c r="EW174" i="100"/>
  <c r="EV174" i="100"/>
  <c r="EU174" i="100"/>
  <c r="ET174" i="100"/>
  <c r="ES174" i="100"/>
  <c r="ER174" i="100"/>
  <c r="EQ174" i="100"/>
  <c r="EP174" i="100"/>
  <c r="EO174" i="100"/>
  <c r="EN174" i="100"/>
  <c r="EM174" i="100"/>
  <c r="EL174" i="100"/>
  <c r="EK174" i="100"/>
  <c r="EJ174" i="100"/>
  <c r="EI174" i="100"/>
  <c r="EH174" i="100"/>
  <c r="EG174" i="100"/>
  <c r="EF174" i="100"/>
  <c r="EE174" i="100"/>
  <c r="ED174" i="100"/>
  <c r="EC174" i="100"/>
  <c r="EB174" i="100"/>
  <c r="EA174" i="100"/>
  <c r="DZ174" i="100"/>
  <c r="DY174" i="100"/>
  <c r="DX174" i="100"/>
  <c r="DW174" i="100"/>
  <c r="DV174" i="100"/>
  <c r="DU174" i="100"/>
  <c r="DT174" i="100"/>
  <c r="DS174" i="100"/>
  <c r="DR174" i="100"/>
  <c r="DQ174" i="100"/>
  <c r="DP174" i="100"/>
  <c r="DO174" i="100"/>
  <c r="DN174" i="100"/>
  <c r="DM174" i="100"/>
  <c r="DL174" i="100"/>
  <c r="DK174" i="100"/>
  <c r="DJ174" i="100"/>
  <c r="DI174" i="100"/>
  <c r="DH174" i="100"/>
  <c r="DG174" i="100"/>
  <c r="DF174" i="100"/>
  <c r="DE174" i="100"/>
  <c r="DD174" i="100"/>
  <c r="DC174" i="100"/>
  <c r="DB174" i="100"/>
  <c r="DA174" i="100"/>
  <c r="CZ174" i="100"/>
  <c r="CY174" i="100"/>
  <c r="CX174" i="100"/>
  <c r="CW174" i="100"/>
  <c r="CV174" i="100"/>
  <c r="CU174" i="100"/>
  <c r="CT174" i="100"/>
  <c r="CS174" i="100"/>
  <c r="CR174" i="100"/>
  <c r="CQ174" i="100"/>
  <c r="CP174" i="100"/>
  <c r="CO174" i="100"/>
  <c r="CN174" i="100"/>
  <c r="CM174" i="100"/>
  <c r="CL174" i="100"/>
  <c r="CK174" i="100"/>
  <c r="CJ174" i="100"/>
  <c r="CI174" i="100"/>
  <c r="CH174" i="100"/>
  <c r="CG174" i="100"/>
  <c r="CF174" i="100"/>
  <c r="CE174" i="100"/>
  <c r="CD174" i="100"/>
  <c r="CC174" i="100"/>
  <c r="CB174" i="100"/>
  <c r="CA174" i="100"/>
  <c r="BZ174" i="100"/>
  <c r="BY174" i="100"/>
  <c r="BX174" i="100"/>
  <c r="BW174" i="100"/>
  <c r="BV174" i="100"/>
  <c r="BU174" i="100"/>
  <c r="BT174" i="100"/>
  <c r="BS174" i="100"/>
  <c r="BR174" i="100"/>
  <c r="BQ174" i="100"/>
  <c r="BP174" i="100"/>
  <c r="BO174" i="100"/>
  <c r="BN174" i="100"/>
  <c r="BM174" i="100"/>
  <c r="BL174" i="100"/>
  <c r="BK174" i="100"/>
  <c r="BJ174" i="100"/>
  <c r="BI174" i="100"/>
  <c r="BH174" i="100"/>
  <c r="BG174" i="100"/>
  <c r="BF174" i="100"/>
  <c r="BE174" i="100"/>
  <c r="BD174" i="100"/>
  <c r="BC174" i="100"/>
  <c r="BB174" i="100"/>
  <c r="BA174" i="100"/>
  <c r="AZ174" i="100"/>
  <c r="AY174" i="100"/>
  <c r="AX174" i="100"/>
  <c r="AW174" i="100"/>
  <c r="AV174" i="100"/>
  <c r="AU174" i="100"/>
  <c r="AT174" i="100"/>
  <c r="AS174" i="100"/>
  <c r="AR174" i="100"/>
  <c r="AQ174" i="100"/>
  <c r="AP174" i="100"/>
  <c r="AO174" i="100"/>
  <c r="AN174" i="100"/>
  <c r="AM174" i="100"/>
  <c r="AL174" i="100"/>
  <c r="AK174" i="100"/>
  <c r="AJ174" i="100"/>
  <c r="AI174" i="100"/>
  <c r="AH174" i="100"/>
  <c r="AG174" i="100"/>
  <c r="AF174" i="100"/>
  <c r="AE174" i="100"/>
  <c r="AD174" i="100"/>
  <c r="AC174" i="100"/>
  <c r="AB174" i="100"/>
  <c r="AA174" i="100"/>
  <c r="Z174" i="100"/>
  <c r="Y174" i="100"/>
  <c r="X174" i="100"/>
  <c r="W174" i="100"/>
  <c r="V174" i="100"/>
  <c r="U174" i="100"/>
  <c r="T174" i="100"/>
  <c r="S174" i="100"/>
  <c r="R174" i="100"/>
  <c r="Q174" i="100"/>
  <c r="P174" i="100"/>
  <c r="O174" i="100"/>
  <c r="N174" i="100"/>
  <c r="M174" i="100"/>
  <c r="L174" i="100"/>
  <c r="K174" i="100"/>
  <c r="J174" i="100"/>
  <c r="I174" i="100"/>
  <c r="H174" i="100"/>
  <c r="G174" i="100"/>
  <c r="F174" i="100"/>
  <c r="E174" i="100"/>
  <c r="D174" i="100"/>
  <c r="C174" i="100"/>
  <c r="B174" i="100"/>
  <c r="A174" i="100"/>
  <c r="GZ173" i="100"/>
  <c r="GY173" i="100"/>
  <c r="GX173" i="100"/>
  <c r="GW173" i="100"/>
  <c r="GV173" i="100"/>
  <c r="GU173" i="100"/>
  <c r="GT173" i="100"/>
  <c r="GS173" i="100"/>
  <c r="GR173" i="100"/>
  <c r="GQ173" i="100"/>
  <c r="GP173" i="100"/>
  <c r="GO173" i="100"/>
  <c r="GN173" i="100"/>
  <c r="GM173" i="100"/>
  <c r="GL173" i="100"/>
  <c r="GK173" i="100"/>
  <c r="GJ173" i="100"/>
  <c r="GI173" i="100"/>
  <c r="GH173" i="100"/>
  <c r="GG173" i="100"/>
  <c r="GF173" i="100"/>
  <c r="GE173" i="100"/>
  <c r="GD173" i="100"/>
  <c r="GC173" i="100"/>
  <c r="GB173" i="100"/>
  <c r="GA173" i="100"/>
  <c r="FZ173" i="100"/>
  <c r="FY173" i="100"/>
  <c r="FX173" i="100"/>
  <c r="FW173" i="100"/>
  <c r="FV173" i="100"/>
  <c r="FU173" i="100"/>
  <c r="FT173" i="100"/>
  <c r="FS173" i="100"/>
  <c r="FR173" i="100"/>
  <c r="FQ173" i="100"/>
  <c r="FP173" i="100"/>
  <c r="FO173" i="100"/>
  <c r="FN173" i="100"/>
  <c r="FM173" i="100"/>
  <c r="FL173" i="100"/>
  <c r="FK173" i="100"/>
  <c r="FJ173" i="100"/>
  <c r="FI173" i="100"/>
  <c r="FH173" i="100"/>
  <c r="FG173" i="100"/>
  <c r="FF173" i="100"/>
  <c r="FE173" i="100"/>
  <c r="FD173" i="100"/>
  <c r="FC173" i="100"/>
  <c r="FB173" i="100"/>
  <c r="FA173" i="100"/>
  <c r="EZ173" i="100"/>
  <c r="EY173" i="100"/>
  <c r="EX173" i="100"/>
  <c r="EW173" i="100"/>
  <c r="EV173" i="100"/>
  <c r="EU173" i="100"/>
  <c r="ET173" i="100"/>
  <c r="ES173" i="100"/>
  <c r="ER173" i="100"/>
  <c r="EQ173" i="100"/>
  <c r="EP173" i="100"/>
  <c r="EO173" i="100"/>
  <c r="EN173" i="100"/>
  <c r="EM173" i="100"/>
  <c r="EL173" i="100"/>
  <c r="EK173" i="100"/>
  <c r="EJ173" i="100"/>
  <c r="EI173" i="100"/>
  <c r="EH173" i="100"/>
  <c r="EG173" i="100"/>
  <c r="EF173" i="100"/>
  <c r="EE173" i="100"/>
  <c r="ED173" i="100"/>
  <c r="EC173" i="100"/>
  <c r="EB173" i="100"/>
  <c r="EA173" i="100"/>
  <c r="DZ173" i="100"/>
  <c r="DY173" i="100"/>
  <c r="DX173" i="100"/>
  <c r="DW173" i="100"/>
  <c r="DV173" i="100"/>
  <c r="DU173" i="100"/>
  <c r="DT173" i="100"/>
  <c r="DS173" i="100"/>
  <c r="DR173" i="100"/>
  <c r="DQ173" i="100"/>
  <c r="DP173" i="100"/>
  <c r="DO173" i="100"/>
  <c r="DN173" i="100"/>
  <c r="DM173" i="100"/>
  <c r="DL173" i="100"/>
  <c r="DK173" i="100"/>
  <c r="DJ173" i="100"/>
  <c r="DI173" i="100"/>
  <c r="DH173" i="100"/>
  <c r="DG173" i="100"/>
  <c r="DF173" i="100"/>
  <c r="DE173" i="100"/>
  <c r="DD173" i="100"/>
  <c r="DC173" i="100"/>
  <c r="DB173" i="100"/>
  <c r="DA173" i="100"/>
  <c r="CZ173" i="100"/>
  <c r="CY173" i="100"/>
  <c r="CX173" i="100"/>
  <c r="CW173" i="100"/>
  <c r="CV173" i="100"/>
  <c r="CU173" i="100"/>
  <c r="CT173" i="100"/>
  <c r="CS173" i="100"/>
  <c r="CR173" i="100"/>
  <c r="CQ173" i="100"/>
  <c r="CP173" i="100"/>
  <c r="CO173" i="100"/>
  <c r="CN173" i="100"/>
  <c r="CM173" i="100"/>
  <c r="CL173" i="100"/>
  <c r="CK173" i="100"/>
  <c r="CJ173" i="100"/>
  <c r="CI173" i="100"/>
  <c r="CH173" i="100"/>
  <c r="CG173" i="100"/>
  <c r="CF173" i="100"/>
  <c r="CE173" i="100"/>
  <c r="CD173" i="100"/>
  <c r="CC173" i="100"/>
  <c r="CB173" i="100"/>
  <c r="CA173" i="100"/>
  <c r="BZ173" i="100"/>
  <c r="BY173" i="100"/>
  <c r="BX173" i="100"/>
  <c r="BW173" i="100"/>
  <c r="BV173" i="100"/>
  <c r="BU173" i="100"/>
  <c r="BT173" i="100"/>
  <c r="BS173" i="100"/>
  <c r="BR173" i="100"/>
  <c r="BQ173" i="100"/>
  <c r="BP173" i="100"/>
  <c r="BO173" i="100"/>
  <c r="BN173" i="100"/>
  <c r="BM173" i="100"/>
  <c r="BL173" i="100"/>
  <c r="BK173" i="100"/>
  <c r="BJ173" i="100"/>
  <c r="BI173" i="100"/>
  <c r="BH173" i="100"/>
  <c r="BG173" i="100"/>
  <c r="BF173" i="100"/>
  <c r="BE173" i="100"/>
  <c r="BD173" i="100"/>
  <c r="BC173" i="100"/>
  <c r="BB173" i="100"/>
  <c r="BA173" i="100"/>
  <c r="AZ173" i="100"/>
  <c r="AY173" i="100"/>
  <c r="AX173" i="100"/>
  <c r="AW173" i="100"/>
  <c r="AV173" i="100"/>
  <c r="AU173" i="100"/>
  <c r="AT173" i="100"/>
  <c r="AS173" i="100"/>
  <c r="AR173" i="100"/>
  <c r="AQ173" i="100"/>
  <c r="AP173" i="100"/>
  <c r="AO173" i="100"/>
  <c r="AN173" i="100"/>
  <c r="AM173" i="100"/>
  <c r="AL173" i="100"/>
  <c r="AK173" i="100"/>
  <c r="AJ173" i="100"/>
  <c r="AI173" i="100"/>
  <c r="AH173" i="100"/>
  <c r="AG173" i="100"/>
  <c r="AF173" i="100"/>
  <c r="AE173" i="100"/>
  <c r="AD173" i="100"/>
  <c r="AC173" i="100"/>
  <c r="AB173" i="100"/>
  <c r="AA173" i="100"/>
  <c r="Z173" i="100"/>
  <c r="Y173" i="100"/>
  <c r="X173" i="100"/>
  <c r="W173" i="100"/>
  <c r="V173" i="100"/>
  <c r="U173" i="100"/>
  <c r="T173" i="100"/>
  <c r="S173" i="100"/>
  <c r="R173" i="100"/>
  <c r="Q173" i="100"/>
  <c r="P173" i="100"/>
  <c r="O173" i="100"/>
  <c r="N173" i="100"/>
  <c r="M173" i="100"/>
  <c r="L173" i="100"/>
  <c r="K173" i="100"/>
  <c r="J173" i="100"/>
  <c r="I173" i="100"/>
  <c r="H173" i="100"/>
  <c r="G173" i="100"/>
  <c r="F173" i="100"/>
  <c r="E173" i="100"/>
  <c r="D173" i="100"/>
  <c r="C173" i="100"/>
  <c r="B173" i="100"/>
  <c r="A173" i="100"/>
  <c r="GZ172" i="100"/>
  <c r="GY172" i="100"/>
  <c r="GX172" i="100"/>
  <c r="GW172" i="100"/>
  <c r="GV172" i="100"/>
  <c r="GU172" i="100"/>
  <c r="GT172" i="100"/>
  <c r="GS172" i="100"/>
  <c r="GR172" i="100"/>
  <c r="GQ172" i="100"/>
  <c r="GP172" i="100"/>
  <c r="GO172" i="100"/>
  <c r="GN172" i="100"/>
  <c r="GM172" i="100"/>
  <c r="GL172" i="100"/>
  <c r="GK172" i="100"/>
  <c r="GJ172" i="100"/>
  <c r="GI172" i="100"/>
  <c r="GH172" i="100"/>
  <c r="GG172" i="100"/>
  <c r="GF172" i="100"/>
  <c r="GE172" i="100"/>
  <c r="GD172" i="100"/>
  <c r="GC172" i="100"/>
  <c r="GB172" i="100"/>
  <c r="GA172" i="100"/>
  <c r="FZ172" i="100"/>
  <c r="FY172" i="100"/>
  <c r="FX172" i="100"/>
  <c r="FW172" i="100"/>
  <c r="FV172" i="100"/>
  <c r="FU172" i="100"/>
  <c r="FT172" i="100"/>
  <c r="FS172" i="100"/>
  <c r="FR172" i="100"/>
  <c r="FQ172" i="100"/>
  <c r="FP172" i="100"/>
  <c r="FO172" i="100"/>
  <c r="FN172" i="100"/>
  <c r="FM172" i="100"/>
  <c r="FL172" i="100"/>
  <c r="FK172" i="100"/>
  <c r="FJ172" i="100"/>
  <c r="FI172" i="100"/>
  <c r="FH172" i="100"/>
  <c r="FG172" i="100"/>
  <c r="FF172" i="100"/>
  <c r="FE172" i="100"/>
  <c r="FD172" i="100"/>
  <c r="FC172" i="100"/>
  <c r="FB172" i="100"/>
  <c r="FA172" i="100"/>
  <c r="EZ172" i="100"/>
  <c r="EY172" i="100"/>
  <c r="EX172" i="100"/>
  <c r="EW172" i="100"/>
  <c r="EV172" i="100"/>
  <c r="EU172" i="100"/>
  <c r="ET172" i="100"/>
  <c r="ES172" i="100"/>
  <c r="ER172" i="100"/>
  <c r="EQ172" i="100"/>
  <c r="EP172" i="100"/>
  <c r="EO172" i="100"/>
  <c r="EN172" i="100"/>
  <c r="EM172" i="100"/>
  <c r="EL172" i="100"/>
  <c r="EK172" i="100"/>
  <c r="EJ172" i="100"/>
  <c r="EI172" i="100"/>
  <c r="EH172" i="100"/>
  <c r="EG172" i="100"/>
  <c r="EF172" i="100"/>
  <c r="EE172" i="100"/>
  <c r="ED172" i="100"/>
  <c r="EC172" i="100"/>
  <c r="EB172" i="100"/>
  <c r="EA172" i="100"/>
  <c r="DZ172" i="100"/>
  <c r="DY172" i="100"/>
  <c r="DX172" i="100"/>
  <c r="DW172" i="100"/>
  <c r="DV172" i="100"/>
  <c r="DU172" i="100"/>
  <c r="DT172" i="100"/>
  <c r="DS172" i="100"/>
  <c r="DR172" i="100"/>
  <c r="DQ172" i="100"/>
  <c r="DP172" i="100"/>
  <c r="DO172" i="100"/>
  <c r="DN172" i="100"/>
  <c r="DM172" i="100"/>
  <c r="DL172" i="100"/>
  <c r="DK172" i="100"/>
  <c r="DJ172" i="100"/>
  <c r="DI172" i="100"/>
  <c r="DH172" i="100"/>
  <c r="DG172" i="100"/>
  <c r="DF172" i="100"/>
  <c r="DE172" i="100"/>
  <c r="DD172" i="100"/>
  <c r="DC172" i="100"/>
  <c r="DB172" i="100"/>
  <c r="DA172" i="100"/>
  <c r="CZ172" i="100"/>
  <c r="CY172" i="100"/>
  <c r="CX172" i="100"/>
  <c r="CW172" i="100"/>
  <c r="CV172" i="100"/>
  <c r="CU172" i="100"/>
  <c r="CT172" i="100"/>
  <c r="CS172" i="100"/>
  <c r="CR172" i="100"/>
  <c r="CQ172" i="100"/>
  <c r="CP172" i="100"/>
  <c r="CO172" i="100"/>
  <c r="CN172" i="100"/>
  <c r="CM172" i="100"/>
  <c r="CL172" i="100"/>
  <c r="CK172" i="100"/>
  <c r="CJ172" i="100"/>
  <c r="CI172" i="100"/>
  <c r="CH172" i="100"/>
  <c r="CG172" i="100"/>
  <c r="CF172" i="100"/>
  <c r="CE172" i="100"/>
  <c r="CD172" i="100"/>
  <c r="CC172" i="100"/>
  <c r="CB172" i="100"/>
  <c r="CA172" i="100"/>
  <c r="BZ172" i="100"/>
  <c r="BY172" i="100"/>
  <c r="BX172" i="100"/>
  <c r="BW172" i="100"/>
  <c r="BV172" i="100"/>
  <c r="BU172" i="100"/>
  <c r="BT172" i="100"/>
  <c r="BS172" i="100"/>
  <c r="BR172" i="100"/>
  <c r="BQ172" i="100"/>
  <c r="BP172" i="100"/>
  <c r="BO172" i="100"/>
  <c r="BN172" i="100"/>
  <c r="BM172" i="100"/>
  <c r="BL172" i="100"/>
  <c r="BK172" i="100"/>
  <c r="BJ172" i="100"/>
  <c r="BI172" i="100"/>
  <c r="BH172" i="100"/>
  <c r="BG172" i="100"/>
  <c r="BF172" i="100"/>
  <c r="BE172" i="100"/>
  <c r="BD172" i="100"/>
  <c r="BC172" i="100"/>
  <c r="BB172" i="100"/>
  <c r="BA172" i="100"/>
  <c r="AZ172" i="100"/>
  <c r="AY172" i="100"/>
  <c r="AX172" i="100"/>
  <c r="AW172" i="100"/>
  <c r="AV172" i="100"/>
  <c r="AU172" i="100"/>
  <c r="AT172" i="100"/>
  <c r="AS172" i="100"/>
  <c r="AR172" i="100"/>
  <c r="AQ172" i="100"/>
  <c r="AP172" i="100"/>
  <c r="AO172" i="100"/>
  <c r="AN172" i="100"/>
  <c r="AM172" i="100"/>
  <c r="AL172" i="100"/>
  <c r="AK172" i="100"/>
  <c r="AJ172" i="100"/>
  <c r="AI172" i="100"/>
  <c r="AH172" i="100"/>
  <c r="AG172" i="100"/>
  <c r="AF172" i="100"/>
  <c r="AE172" i="100"/>
  <c r="AD172" i="100"/>
  <c r="AC172" i="100"/>
  <c r="AB172" i="100"/>
  <c r="AA172" i="100"/>
  <c r="Z172" i="100"/>
  <c r="Y172" i="100"/>
  <c r="X172" i="100"/>
  <c r="W172" i="100"/>
  <c r="V172" i="100"/>
  <c r="U172" i="100"/>
  <c r="T172" i="100"/>
  <c r="S172" i="100"/>
  <c r="R172" i="100"/>
  <c r="Q172" i="100"/>
  <c r="P172" i="100"/>
  <c r="O172" i="100"/>
  <c r="N172" i="100"/>
  <c r="M172" i="100"/>
  <c r="L172" i="100"/>
  <c r="K172" i="100"/>
  <c r="J172" i="100"/>
  <c r="I172" i="100"/>
  <c r="H172" i="100"/>
  <c r="G172" i="100"/>
  <c r="F172" i="100"/>
  <c r="E172" i="100"/>
  <c r="D172" i="100"/>
  <c r="C172" i="100"/>
  <c r="B172" i="100"/>
  <c r="A172" i="100"/>
  <c r="GZ171" i="100"/>
  <c r="GY171" i="100"/>
  <c r="GX171" i="100"/>
  <c r="GW171" i="100"/>
  <c r="GV171" i="100"/>
  <c r="GU171" i="100"/>
  <c r="GT171" i="100"/>
  <c r="GS171" i="100"/>
  <c r="GR171" i="100"/>
  <c r="GQ171" i="100"/>
  <c r="GP171" i="100"/>
  <c r="GO171" i="100"/>
  <c r="GN171" i="100"/>
  <c r="GM171" i="100"/>
  <c r="GL171" i="100"/>
  <c r="GK171" i="100"/>
  <c r="GJ171" i="100"/>
  <c r="GI171" i="100"/>
  <c r="GH171" i="100"/>
  <c r="GG171" i="100"/>
  <c r="GF171" i="100"/>
  <c r="GE171" i="100"/>
  <c r="GD171" i="100"/>
  <c r="GC171" i="100"/>
  <c r="GB171" i="100"/>
  <c r="GA171" i="100"/>
  <c r="FZ171" i="100"/>
  <c r="FY171" i="100"/>
  <c r="FX171" i="100"/>
  <c r="FW171" i="100"/>
  <c r="FV171" i="100"/>
  <c r="FU171" i="100"/>
  <c r="FT171" i="100"/>
  <c r="FS171" i="100"/>
  <c r="FR171" i="100"/>
  <c r="FQ171" i="100"/>
  <c r="FP171" i="100"/>
  <c r="FO171" i="100"/>
  <c r="FN171" i="100"/>
  <c r="FM171" i="100"/>
  <c r="FL171" i="100"/>
  <c r="FK171" i="100"/>
  <c r="FJ171" i="100"/>
  <c r="FI171" i="100"/>
  <c r="FH171" i="100"/>
  <c r="FG171" i="100"/>
  <c r="FF171" i="100"/>
  <c r="FE171" i="100"/>
  <c r="FD171" i="100"/>
  <c r="FC171" i="100"/>
  <c r="FB171" i="100"/>
  <c r="FA171" i="100"/>
  <c r="EZ171" i="100"/>
  <c r="EY171" i="100"/>
  <c r="EX171" i="100"/>
  <c r="EW171" i="100"/>
  <c r="EV171" i="100"/>
  <c r="EU171" i="100"/>
  <c r="ET171" i="100"/>
  <c r="ES171" i="100"/>
  <c r="ER171" i="100"/>
  <c r="EQ171" i="100"/>
  <c r="EP171" i="100"/>
  <c r="EO171" i="100"/>
  <c r="EN171" i="100"/>
  <c r="EM171" i="100"/>
  <c r="EL171" i="100"/>
  <c r="EK171" i="100"/>
  <c r="EJ171" i="100"/>
  <c r="EI171" i="100"/>
  <c r="EH171" i="100"/>
  <c r="EG171" i="100"/>
  <c r="EF171" i="100"/>
  <c r="EE171" i="100"/>
  <c r="ED171" i="100"/>
  <c r="EC171" i="100"/>
  <c r="EB171" i="100"/>
  <c r="EA171" i="100"/>
  <c r="DZ171" i="100"/>
  <c r="DY171" i="100"/>
  <c r="DX171" i="100"/>
  <c r="DW171" i="100"/>
  <c r="DV171" i="100"/>
  <c r="DU171" i="100"/>
  <c r="DT171" i="100"/>
  <c r="DS171" i="100"/>
  <c r="DR171" i="100"/>
  <c r="DQ171" i="100"/>
  <c r="DP171" i="100"/>
  <c r="DO171" i="100"/>
  <c r="DN171" i="100"/>
  <c r="DM171" i="100"/>
  <c r="DL171" i="100"/>
  <c r="DK171" i="100"/>
  <c r="DJ171" i="100"/>
  <c r="DI171" i="100"/>
  <c r="DH171" i="100"/>
  <c r="DG171" i="100"/>
  <c r="DF171" i="100"/>
  <c r="DE171" i="100"/>
  <c r="DD171" i="100"/>
  <c r="DC171" i="100"/>
  <c r="DB171" i="100"/>
  <c r="DA171" i="100"/>
  <c r="CZ171" i="100"/>
  <c r="CY171" i="100"/>
  <c r="CX171" i="100"/>
  <c r="CW171" i="100"/>
  <c r="CV171" i="100"/>
  <c r="CU171" i="100"/>
  <c r="CT171" i="100"/>
  <c r="CS171" i="100"/>
  <c r="CR171" i="100"/>
  <c r="CQ171" i="100"/>
  <c r="CP171" i="100"/>
  <c r="CO171" i="100"/>
  <c r="CN171" i="100"/>
  <c r="CM171" i="100"/>
  <c r="CL171" i="100"/>
  <c r="CK171" i="100"/>
  <c r="CJ171" i="100"/>
  <c r="CI171" i="100"/>
  <c r="CH171" i="100"/>
  <c r="CG171" i="100"/>
  <c r="CF171" i="100"/>
  <c r="CE171" i="100"/>
  <c r="CD171" i="100"/>
  <c r="CC171" i="100"/>
  <c r="CB171" i="100"/>
  <c r="CA171" i="100"/>
  <c r="BZ171" i="100"/>
  <c r="BY171" i="100"/>
  <c r="BX171" i="100"/>
  <c r="BW171" i="100"/>
  <c r="BV171" i="100"/>
  <c r="BU171" i="100"/>
  <c r="BT171" i="100"/>
  <c r="BS171" i="100"/>
  <c r="BR171" i="100"/>
  <c r="BQ171" i="100"/>
  <c r="BP171" i="100"/>
  <c r="BO171" i="100"/>
  <c r="BN171" i="100"/>
  <c r="BM171" i="100"/>
  <c r="BL171" i="100"/>
  <c r="BK171" i="100"/>
  <c r="BJ171" i="100"/>
  <c r="BI171" i="100"/>
  <c r="BH171" i="100"/>
  <c r="BG171" i="100"/>
  <c r="BF171" i="100"/>
  <c r="BE171" i="100"/>
  <c r="BD171" i="100"/>
  <c r="BC171" i="100"/>
  <c r="BB171" i="100"/>
  <c r="BA171" i="100"/>
  <c r="AZ171" i="100"/>
  <c r="AY171" i="100"/>
  <c r="AX171" i="100"/>
  <c r="AW171" i="100"/>
  <c r="AV171" i="100"/>
  <c r="AU171" i="100"/>
  <c r="AT171" i="100"/>
  <c r="AS171" i="100"/>
  <c r="AR171" i="100"/>
  <c r="AQ171" i="100"/>
  <c r="AP171" i="100"/>
  <c r="AO171" i="100"/>
  <c r="AN171" i="100"/>
  <c r="AM171" i="100"/>
  <c r="AL171" i="100"/>
  <c r="AK171" i="100"/>
  <c r="AJ171" i="100"/>
  <c r="AI171" i="100"/>
  <c r="AH171" i="100"/>
  <c r="AG171" i="100"/>
  <c r="AF171" i="100"/>
  <c r="AE171" i="100"/>
  <c r="AD171" i="100"/>
  <c r="AC171" i="100"/>
  <c r="AB171" i="100"/>
  <c r="AA171" i="100"/>
  <c r="Z171" i="100"/>
  <c r="Y171" i="100"/>
  <c r="X171" i="100"/>
  <c r="W171" i="100"/>
  <c r="V171" i="100"/>
  <c r="U171" i="100"/>
  <c r="T171" i="100"/>
  <c r="S171" i="100"/>
  <c r="R171" i="100"/>
  <c r="Q171" i="100"/>
  <c r="P171" i="100"/>
  <c r="O171" i="100"/>
  <c r="N171" i="100"/>
  <c r="M171" i="100"/>
  <c r="L171" i="100"/>
  <c r="K171" i="100"/>
  <c r="J171" i="100"/>
  <c r="I171" i="100"/>
  <c r="H171" i="100"/>
  <c r="G171" i="100"/>
  <c r="F171" i="100"/>
  <c r="E171" i="100"/>
  <c r="D171" i="100"/>
  <c r="C171" i="100"/>
  <c r="B171" i="100"/>
  <c r="A171" i="100"/>
  <c r="GZ170" i="100"/>
  <c r="GY170" i="100"/>
  <c r="GX170" i="100"/>
  <c r="GW170" i="100"/>
  <c r="GV170" i="100"/>
  <c r="GU170" i="100"/>
  <c r="GT170" i="100"/>
  <c r="GS170" i="100"/>
  <c r="GR170" i="100"/>
  <c r="GQ170" i="100"/>
  <c r="GP170" i="100"/>
  <c r="GO170" i="100"/>
  <c r="GN170" i="100"/>
  <c r="GM170" i="100"/>
  <c r="GL170" i="100"/>
  <c r="GK170" i="100"/>
  <c r="GJ170" i="100"/>
  <c r="GI170" i="100"/>
  <c r="GH170" i="100"/>
  <c r="GG170" i="100"/>
  <c r="GF170" i="100"/>
  <c r="GE170" i="100"/>
  <c r="GD170" i="100"/>
  <c r="GC170" i="100"/>
  <c r="GB170" i="100"/>
  <c r="GA170" i="100"/>
  <c r="FZ170" i="100"/>
  <c r="FY170" i="100"/>
  <c r="FX170" i="100"/>
  <c r="FW170" i="100"/>
  <c r="FV170" i="100"/>
  <c r="FU170" i="100"/>
  <c r="FT170" i="100"/>
  <c r="FS170" i="100"/>
  <c r="FR170" i="100"/>
  <c r="FQ170" i="100"/>
  <c r="FP170" i="100"/>
  <c r="FO170" i="100"/>
  <c r="FN170" i="100"/>
  <c r="FM170" i="100"/>
  <c r="FL170" i="100"/>
  <c r="FK170" i="100"/>
  <c r="FJ170" i="100"/>
  <c r="FI170" i="100"/>
  <c r="FH170" i="100"/>
  <c r="FG170" i="100"/>
  <c r="FF170" i="100"/>
  <c r="FE170" i="100"/>
  <c r="FD170" i="100"/>
  <c r="FC170" i="100"/>
  <c r="FB170" i="100"/>
  <c r="FA170" i="100"/>
  <c r="EZ170" i="100"/>
  <c r="EY170" i="100"/>
  <c r="EX170" i="100"/>
  <c r="EW170" i="100"/>
  <c r="EV170" i="100"/>
  <c r="EU170" i="100"/>
  <c r="ET170" i="100"/>
  <c r="ES170" i="100"/>
  <c r="ER170" i="100"/>
  <c r="EQ170" i="100"/>
  <c r="EP170" i="100"/>
  <c r="EO170" i="100"/>
  <c r="EN170" i="100"/>
  <c r="EM170" i="100"/>
  <c r="EL170" i="100"/>
  <c r="EK170" i="100"/>
  <c r="EJ170" i="100"/>
  <c r="EI170" i="100"/>
  <c r="EH170" i="100"/>
  <c r="EG170" i="100"/>
  <c r="EF170" i="100"/>
  <c r="EE170" i="100"/>
  <c r="ED170" i="100"/>
  <c r="EC170" i="100"/>
  <c r="EB170" i="100"/>
  <c r="EA170" i="100"/>
  <c r="DZ170" i="100"/>
  <c r="DY170" i="100"/>
  <c r="DX170" i="100"/>
  <c r="DW170" i="100"/>
  <c r="DV170" i="100"/>
  <c r="DU170" i="100"/>
  <c r="DT170" i="100"/>
  <c r="DS170" i="100"/>
  <c r="DR170" i="100"/>
  <c r="DQ170" i="100"/>
  <c r="DP170" i="100"/>
  <c r="DO170" i="100"/>
  <c r="DN170" i="100"/>
  <c r="DM170" i="100"/>
  <c r="DL170" i="100"/>
  <c r="DK170" i="100"/>
  <c r="DJ170" i="100"/>
  <c r="DI170" i="100"/>
  <c r="DH170" i="100"/>
  <c r="DG170" i="100"/>
  <c r="DF170" i="100"/>
  <c r="DE170" i="100"/>
  <c r="DD170" i="100"/>
  <c r="DC170" i="100"/>
  <c r="DB170" i="100"/>
  <c r="DA170" i="100"/>
  <c r="CZ170" i="100"/>
  <c r="CY170" i="100"/>
  <c r="CX170" i="100"/>
  <c r="CW170" i="100"/>
  <c r="CV170" i="100"/>
  <c r="CU170" i="100"/>
  <c r="CT170" i="100"/>
  <c r="CS170" i="100"/>
  <c r="CR170" i="100"/>
  <c r="CQ170" i="100"/>
  <c r="CP170" i="100"/>
  <c r="CO170" i="100"/>
  <c r="CN170" i="100"/>
  <c r="CM170" i="100"/>
  <c r="CL170" i="100"/>
  <c r="CK170" i="100"/>
  <c r="CJ170" i="100"/>
  <c r="CI170" i="100"/>
  <c r="CH170" i="100"/>
  <c r="CG170" i="100"/>
  <c r="CF170" i="100"/>
  <c r="CE170" i="100"/>
  <c r="CD170" i="100"/>
  <c r="CC170" i="100"/>
  <c r="CB170" i="100"/>
  <c r="CA170" i="100"/>
  <c r="BZ170" i="100"/>
  <c r="BY170" i="100"/>
  <c r="BX170" i="100"/>
  <c r="BW170" i="100"/>
  <c r="BV170" i="100"/>
  <c r="BU170" i="100"/>
  <c r="BT170" i="100"/>
  <c r="BS170" i="100"/>
  <c r="BR170" i="100"/>
  <c r="BQ170" i="100"/>
  <c r="BP170" i="100"/>
  <c r="BO170" i="100"/>
  <c r="BN170" i="100"/>
  <c r="BM170" i="100"/>
  <c r="BL170" i="100"/>
  <c r="BK170" i="100"/>
  <c r="BJ170" i="100"/>
  <c r="BI170" i="100"/>
  <c r="BH170" i="100"/>
  <c r="BG170" i="100"/>
  <c r="BF170" i="100"/>
  <c r="BE170" i="100"/>
  <c r="BD170" i="100"/>
  <c r="BC170" i="100"/>
  <c r="BB170" i="100"/>
  <c r="BA170" i="100"/>
  <c r="AZ170" i="100"/>
  <c r="AY170" i="100"/>
  <c r="AX170" i="100"/>
  <c r="AW170" i="100"/>
  <c r="AV170" i="100"/>
  <c r="AU170" i="100"/>
  <c r="AT170" i="100"/>
  <c r="AS170" i="100"/>
  <c r="AR170" i="100"/>
  <c r="AQ170" i="100"/>
  <c r="AP170" i="100"/>
  <c r="AO170" i="100"/>
  <c r="AN170" i="100"/>
  <c r="AM170" i="100"/>
  <c r="AL170" i="100"/>
  <c r="AK170" i="100"/>
  <c r="AJ170" i="100"/>
  <c r="AI170" i="100"/>
  <c r="AH170" i="100"/>
  <c r="AG170" i="100"/>
  <c r="AF170" i="100"/>
  <c r="AE170" i="100"/>
  <c r="AD170" i="100"/>
  <c r="AC170" i="100"/>
  <c r="AB170" i="100"/>
  <c r="AA170" i="100"/>
  <c r="Z170" i="100"/>
  <c r="Y170" i="100"/>
  <c r="X170" i="100"/>
  <c r="W170" i="100"/>
  <c r="V170" i="100"/>
  <c r="U170" i="100"/>
  <c r="T170" i="100"/>
  <c r="S170" i="100"/>
  <c r="R170" i="100"/>
  <c r="Q170" i="100"/>
  <c r="P170" i="100"/>
  <c r="O170" i="100"/>
  <c r="N170" i="100"/>
  <c r="M170" i="100"/>
  <c r="L170" i="100"/>
  <c r="K170" i="100"/>
  <c r="J170" i="100"/>
  <c r="I170" i="100"/>
  <c r="H170" i="100"/>
  <c r="G170" i="100"/>
  <c r="F170" i="100"/>
  <c r="E170" i="100"/>
  <c r="D170" i="100"/>
  <c r="C170" i="100"/>
  <c r="B170" i="100"/>
  <c r="A170" i="100"/>
  <c r="GZ169" i="100"/>
  <c r="GY169" i="100"/>
  <c r="GX169" i="100"/>
  <c r="GW169" i="100"/>
  <c r="GV169" i="100"/>
  <c r="GU169" i="100"/>
  <c r="GT169" i="100"/>
  <c r="GS169" i="100"/>
  <c r="GR169" i="100"/>
  <c r="GQ169" i="100"/>
  <c r="GP169" i="100"/>
  <c r="GO169" i="100"/>
  <c r="GN169" i="100"/>
  <c r="GM169" i="100"/>
  <c r="GL169" i="100"/>
  <c r="GK169" i="100"/>
  <c r="GJ169" i="100"/>
  <c r="GI169" i="100"/>
  <c r="GH169" i="100"/>
  <c r="GG169" i="100"/>
  <c r="GF169" i="100"/>
  <c r="GE169" i="100"/>
  <c r="GD169" i="100"/>
  <c r="GC169" i="100"/>
  <c r="GB169" i="100"/>
  <c r="GA169" i="100"/>
  <c r="FZ169" i="100"/>
  <c r="FY169" i="100"/>
  <c r="FX169" i="100"/>
  <c r="FW169" i="100"/>
  <c r="FV169" i="100"/>
  <c r="FU169" i="100"/>
  <c r="FT169" i="100"/>
  <c r="FS169" i="100"/>
  <c r="FR169" i="100"/>
  <c r="FQ169" i="100"/>
  <c r="FP169" i="100"/>
  <c r="FO169" i="100"/>
  <c r="FN169" i="100"/>
  <c r="FM169" i="100"/>
  <c r="FL169" i="100"/>
  <c r="FK169" i="100"/>
  <c r="FJ169" i="100"/>
  <c r="FI169" i="100"/>
  <c r="FH169" i="100"/>
  <c r="FG169" i="100"/>
  <c r="FF169" i="100"/>
  <c r="FE169" i="100"/>
  <c r="FD169" i="100"/>
  <c r="FC169" i="100"/>
  <c r="FB169" i="100"/>
  <c r="FA169" i="100"/>
  <c r="EZ169" i="100"/>
  <c r="EY169" i="100"/>
  <c r="EX169" i="100"/>
  <c r="EW169" i="100"/>
  <c r="EV169" i="100"/>
  <c r="EU169" i="100"/>
  <c r="ET169" i="100"/>
  <c r="ES169" i="100"/>
  <c r="ER169" i="100"/>
  <c r="EQ169" i="100"/>
  <c r="EP169" i="100"/>
  <c r="EO169" i="100"/>
  <c r="EN169" i="100"/>
  <c r="EM169" i="100"/>
  <c r="EL169" i="100"/>
  <c r="EK169" i="100"/>
  <c r="EJ169" i="100"/>
  <c r="EI169" i="100"/>
  <c r="EH169" i="100"/>
  <c r="EG169" i="100"/>
  <c r="EF169" i="100"/>
  <c r="EE169" i="100"/>
  <c r="ED169" i="100"/>
  <c r="EC169" i="100"/>
  <c r="EB169" i="100"/>
  <c r="EA169" i="100"/>
  <c r="DZ169" i="100"/>
  <c r="DY169" i="100"/>
  <c r="DX169" i="100"/>
  <c r="DW169" i="100"/>
  <c r="DV169" i="100"/>
  <c r="DU169" i="100"/>
  <c r="DT169" i="100"/>
  <c r="DS169" i="100"/>
  <c r="DR169" i="100"/>
  <c r="DQ169" i="100"/>
  <c r="DP169" i="100"/>
  <c r="DO169" i="100"/>
  <c r="DN169" i="100"/>
  <c r="DM169" i="100"/>
  <c r="DL169" i="100"/>
  <c r="DK169" i="100"/>
  <c r="DJ169" i="100"/>
  <c r="DI169" i="100"/>
  <c r="DH169" i="100"/>
  <c r="DG169" i="100"/>
  <c r="DF169" i="100"/>
  <c r="DE169" i="100"/>
  <c r="DD169" i="100"/>
  <c r="DC169" i="100"/>
  <c r="DB169" i="100"/>
  <c r="DA169" i="100"/>
  <c r="CZ169" i="100"/>
  <c r="CY169" i="100"/>
  <c r="CX169" i="100"/>
  <c r="CW169" i="100"/>
  <c r="CV169" i="100"/>
  <c r="CU169" i="100"/>
  <c r="CT169" i="100"/>
  <c r="CS169" i="100"/>
  <c r="CR169" i="100"/>
  <c r="CQ169" i="100"/>
  <c r="CP169" i="100"/>
  <c r="CO169" i="100"/>
  <c r="CN169" i="100"/>
  <c r="CM169" i="100"/>
  <c r="CL169" i="100"/>
  <c r="CK169" i="100"/>
  <c r="CJ169" i="100"/>
  <c r="CI169" i="100"/>
  <c r="CH169" i="100"/>
  <c r="CG169" i="100"/>
  <c r="CF169" i="100"/>
  <c r="CE169" i="100"/>
  <c r="CD169" i="100"/>
  <c r="CC169" i="100"/>
  <c r="CB169" i="100"/>
  <c r="CA169" i="100"/>
  <c r="BZ169" i="100"/>
  <c r="BY169" i="100"/>
  <c r="BX169" i="100"/>
  <c r="BW169" i="100"/>
  <c r="BV169" i="100"/>
  <c r="BU169" i="100"/>
  <c r="BT169" i="100"/>
  <c r="BS169" i="100"/>
  <c r="BR169" i="100"/>
  <c r="BQ169" i="100"/>
  <c r="BP169" i="100"/>
  <c r="BO169" i="100"/>
  <c r="BN169" i="100"/>
  <c r="BM169" i="100"/>
  <c r="BL169" i="100"/>
  <c r="BK169" i="100"/>
  <c r="BJ169" i="100"/>
  <c r="BI169" i="100"/>
  <c r="BH169" i="100"/>
  <c r="BG169" i="100"/>
  <c r="BF169" i="100"/>
  <c r="BE169" i="100"/>
  <c r="BD169" i="100"/>
  <c r="BC169" i="100"/>
  <c r="BB169" i="100"/>
  <c r="BA169" i="100"/>
  <c r="AZ169" i="100"/>
  <c r="AY169" i="100"/>
  <c r="AX169" i="100"/>
  <c r="AW169" i="100"/>
  <c r="AV169" i="100"/>
  <c r="AU169" i="100"/>
  <c r="AT169" i="100"/>
  <c r="AS169" i="100"/>
  <c r="AR169" i="100"/>
  <c r="AQ169" i="100"/>
  <c r="AP169" i="100"/>
  <c r="AO169" i="100"/>
  <c r="AN169" i="100"/>
  <c r="AM169" i="100"/>
  <c r="AL169" i="100"/>
  <c r="AK169" i="100"/>
  <c r="AJ169" i="100"/>
  <c r="AI169" i="100"/>
  <c r="AH169" i="100"/>
  <c r="AG169" i="100"/>
  <c r="AF169" i="100"/>
  <c r="AE169" i="100"/>
  <c r="AD169" i="100"/>
  <c r="AC169" i="100"/>
  <c r="AB169" i="100"/>
  <c r="AA169" i="100"/>
  <c r="Z169" i="100"/>
  <c r="Y169" i="100"/>
  <c r="X169" i="100"/>
  <c r="W169" i="100"/>
  <c r="V169" i="100"/>
  <c r="U169" i="100"/>
  <c r="T169" i="100"/>
  <c r="S169" i="100"/>
  <c r="R169" i="100"/>
  <c r="Q169" i="100"/>
  <c r="P169" i="100"/>
  <c r="O169" i="100"/>
  <c r="N169" i="100"/>
  <c r="M169" i="100"/>
  <c r="L169" i="100"/>
  <c r="K169" i="100"/>
  <c r="J169" i="100"/>
  <c r="I169" i="100"/>
  <c r="H169" i="100"/>
  <c r="G169" i="100"/>
  <c r="F169" i="100"/>
  <c r="E169" i="100"/>
  <c r="D169" i="100"/>
  <c r="C169" i="100"/>
  <c r="B169" i="100"/>
  <c r="A169" i="100"/>
  <c r="GZ168" i="100"/>
  <c r="GY168" i="100"/>
  <c r="GX168" i="100"/>
  <c r="GW168" i="100"/>
  <c r="GV168" i="100"/>
  <c r="GU168" i="100"/>
  <c r="GT168" i="100"/>
  <c r="GS168" i="100"/>
  <c r="GR168" i="100"/>
  <c r="GQ168" i="100"/>
  <c r="GP168" i="100"/>
  <c r="GO168" i="100"/>
  <c r="GN168" i="100"/>
  <c r="GM168" i="100"/>
  <c r="GL168" i="100"/>
  <c r="GK168" i="100"/>
  <c r="GJ168" i="100"/>
  <c r="GI168" i="100"/>
  <c r="GH168" i="100"/>
  <c r="GG168" i="100"/>
  <c r="GF168" i="100"/>
  <c r="GE168" i="100"/>
  <c r="GD168" i="100"/>
  <c r="GC168" i="100"/>
  <c r="GB168" i="100"/>
  <c r="GA168" i="100"/>
  <c r="FZ168" i="100"/>
  <c r="FY168" i="100"/>
  <c r="FX168" i="100"/>
  <c r="FW168" i="100"/>
  <c r="FV168" i="100"/>
  <c r="FU168" i="100"/>
  <c r="FT168" i="100"/>
  <c r="FS168" i="100"/>
  <c r="FR168" i="100"/>
  <c r="FQ168" i="100"/>
  <c r="FP168" i="100"/>
  <c r="FO168" i="100"/>
  <c r="FN168" i="100"/>
  <c r="FM168" i="100"/>
  <c r="FL168" i="100"/>
  <c r="FK168" i="100"/>
  <c r="FJ168" i="100"/>
  <c r="FI168" i="100"/>
  <c r="FH168" i="100"/>
  <c r="FG168" i="100"/>
  <c r="FF168" i="100"/>
  <c r="FE168" i="100"/>
  <c r="FD168" i="100"/>
  <c r="FC168" i="100"/>
  <c r="FB168" i="100"/>
  <c r="FA168" i="100"/>
  <c r="EZ168" i="100"/>
  <c r="EY168" i="100"/>
  <c r="EX168" i="100"/>
  <c r="EW168" i="100"/>
  <c r="EV168" i="100"/>
  <c r="EU168" i="100"/>
  <c r="ET168" i="100"/>
  <c r="ES168" i="100"/>
  <c r="ER168" i="100"/>
  <c r="EQ168" i="100"/>
  <c r="EP168" i="100"/>
  <c r="EO168" i="100"/>
  <c r="EN168" i="100"/>
  <c r="EM168" i="100"/>
  <c r="EL168" i="100"/>
  <c r="EK168" i="100"/>
  <c r="EJ168" i="100"/>
  <c r="EI168" i="100"/>
  <c r="EH168" i="100"/>
  <c r="EG168" i="100"/>
  <c r="EF168" i="100"/>
  <c r="EE168" i="100"/>
  <c r="ED168" i="100"/>
  <c r="EC168" i="100"/>
  <c r="EB168" i="100"/>
  <c r="EA168" i="100"/>
  <c r="DZ168" i="100"/>
  <c r="DY168" i="100"/>
  <c r="DX168" i="100"/>
  <c r="DW168" i="100"/>
  <c r="DV168" i="100"/>
  <c r="DU168" i="100"/>
  <c r="DT168" i="100"/>
  <c r="DS168" i="100"/>
  <c r="DR168" i="100"/>
  <c r="DQ168" i="100"/>
  <c r="DP168" i="100"/>
  <c r="DO168" i="100"/>
  <c r="DN168" i="100"/>
  <c r="DM168" i="100"/>
  <c r="DL168" i="100"/>
  <c r="DK168" i="100"/>
  <c r="DJ168" i="100"/>
  <c r="DI168" i="100"/>
  <c r="DH168" i="100"/>
  <c r="DG168" i="100"/>
  <c r="DF168" i="100"/>
  <c r="DE168" i="100"/>
  <c r="DD168" i="100"/>
  <c r="DC168" i="100"/>
  <c r="DB168" i="100"/>
  <c r="DA168" i="100"/>
  <c r="CZ168" i="100"/>
  <c r="CY168" i="100"/>
  <c r="CX168" i="100"/>
  <c r="CW168" i="100"/>
  <c r="CV168" i="100"/>
  <c r="CU168" i="100"/>
  <c r="CT168" i="100"/>
  <c r="CS168" i="100"/>
  <c r="CR168" i="100"/>
  <c r="CQ168" i="100"/>
  <c r="CP168" i="100"/>
  <c r="CO168" i="100"/>
  <c r="CN168" i="100"/>
  <c r="CM168" i="100"/>
  <c r="CL168" i="100"/>
  <c r="CK168" i="100"/>
  <c r="CJ168" i="100"/>
  <c r="CI168" i="100"/>
  <c r="CH168" i="100"/>
  <c r="CG168" i="100"/>
  <c r="CF168" i="100"/>
  <c r="CE168" i="100"/>
  <c r="CD168" i="100"/>
  <c r="CC168" i="100"/>
  <c r="CB168" i="100"/>
  <c r="CA168" i="100"/>
  <c r="BZ168" i="100"/>
  <c r="BY168" i="100"/>
  <c r="BX168" i="100"/>
  <c r="BW168" i="100"/>
  <c r="BV168" i="100"/>
  <c r="BU168" i="100"/>
  <c r="BT168" i="100"/>
  <c r="BS168" i="100"/>
  <c r="BR168" i="100"/>
  <c r="BQ168" i="100"/>
  <c r="BP168" i="100"/>
  <c r="BO168" i="100"/>
  <c r="BN168" i="100"/>
  <c r="BM168" i="100"/>
  <c r="BL168" i="100"/>
  <c r="BK168" i="100"/>
  <c r="BJ168" i="100"/>
  <c r="BI168" i="100"/>
  <c r="BH168" i="100"/>
  <c r="BG168" i="100"/>
  <c r="BF168" i="100"/>
  <c r="BE168" i="100"/>
  <c r="BD168" i="100"/>
  <c r="BC168" i="100"/>
  <c r="BB168" i="100"/>
  <c r="BA168" i="100"/>
  <c r="AZ168" i="100"/>
  <c r="AY168" i="100"/>
  <c r="AX168" i="100"/>
  <c r="AW168" i="100"/>
  <c r="AV168" i="100"/>
  <c r="AU168" i="100"/>
  <c r="AT168" i="100"/>
  <c r="AS168" i="100"/>
  <c r="AR168" i="100"/>
  <c r="AQ168" i="100"/>
  <c r="AP168" i="100"/>
  <c r="AO168" i="100"/>
  <c r="AN168" i="100"/>
  <c r="AM168" i="100"/>
  <c r="AL168" i="100"/>
  <c r="AK168" i="100"/>
  <c r="AJ168" i="100"/>
  <c r="AI168" i="100"/>
  <c r="AH168" i="100"/>
  <c r="AG168" i="100"/>
  <c r="AF168" i="100"/>
  <c r="AE168" i="100"/>
  <c r="AD168" i="100"/>
  <c r="AC168" i="100"/>
  <c r="AB168" i="100"/>
  <c r="AA168" i="100"/>
  <c r="Z168" i="100"/>
  <c r="Y168" i="100"/>
  <c r="X168" i="100"/>
  <c r="W168" i="100"/>
  <c r="V168" i="100"/>
  <c r="U168" i="100"/>
  <c r="T168" i="100"/>
  <c r="S168" i="100"/>
  <c r="R168" i="100"/>
  <c r="Q168" i="100"/>
  <c r="P168" i="100"/>
  <c r="O168" i="100"/>
  <c r="N168" i="100"/>
  <c r="M168" i="100"/>
  <c r="L168" i="100"/>
  <c r="K168" i="100"/>
  <c r="J168" i="100"/>
  <c r="I168" i="100"/>
  <c r="H168" i="100"/>
  <c r="G168" i="100"/>
  <c r="F168" i="100"/>
  <c r="E168" i="100"/>
  <c r="D168" i="100"/>
  <c r="C168" i="100"/>
  <c r="B168" i="100"/>
  <c r="A168" i="100"/>
  <c r="GZ167" i="100"/>
  <c r="GY167" i="100"/>
  <c r="GX167" i="100"/>
  <c r="GW167" i="100"/>
  <c r="GV167" i="100"/>
  <c r="GU167" i="100"/>
  <c r="GT167" i="100"/>
  <c r="GS167" i="100"/>
  <c r="GR167" i="100"/>
  <c r="GQ167" i="100"/>
  <c r="GP167" i="100"/>
  <c r="GO167" i="100"/>
  <c r="GN167" i="100"/>
  <c r="GM167" i="100"/>
  <c r="GL167" i="100"/>
  <c r="GK167" i="100"/>
  <c r="GJ167" i="100"/>
  <c r="GI167" i="100"/>
  <c r="GH167" i="100"/>
  <c r="GG167" i="100"/>
  <c r="GF167" i="100"/>
  <c r="GE167" i="100"/>
  <c r="GD167" i="100"/>
  <c r="GC167" i="100"/>
  <c r="GB167" i="100"/>
  <c r="GA167" i="100"/>
  <c r="FZ167" i="100"/>
  <c r="FY167" i="100"/>
  <c r="FX167" i="100"/>
  <c r="FW167" i="100"/>
  <c r="FV167" i="100"/>
  <c r="FU167" i="100"/>
  <c r="FT167" i="100"/>
  <c r="FS167" i="100"/>
  <c r="FR167" i="100"/>
  <c r="FQ167" i="100"/>
  <c r="FP167" i="100"/>
  <c r="FO167" i="100"/>
  <c r="FN167" i="100"/>
  <c r="FM167" i="100"/>
  <c r="FL167" i="100"/>
  <c r="FK167" i="100"/>
  <c r="FJ167" i="100"/>
  <c r="FI167" i="100"/>
  <c r="FH167" i="100"/>
  <c r="FG167" i="100"/>
  <c r="FF167" i="100"/>
  <c r="FE167" i="100"/>
  <c r="FD167" i="100"/>
  <c r="FC167" i="100"/>
  <c r="FB167" i="100"/>
  <c r="FA167" i="100"/>
  <c r="EZ167" i="100"/>
  <c r="EY167" i="100"/>
  <c r="EX167" i="100"/>
  <c r="EW167" i="100"/>
  <c r="EV167" i="100"/>
  <c r="EU167" i="100"/>
  <c r="ET167" i="100"/>
  <c r="ES167" i="100"/>
  <c r="ER167" i="100"/>
  <c r="EQ167" i="100"/>
  <c r="EP167" i="100"/>
  <c r="EO167" i="100"/>
  <c r="EN167" i="100"/>
  <c r="EM167" i="100"/>
  <c r="EL167" i="100"/>
  <c r="EK167" i="100"/>
  <c r="EJ167" i="100"/>
  <c r="EI167" i="100"/>
  <c r="EH167" i="100"/>
  <c r="EG167" i="100"/>
  <c r="EF167" i="100"/>
  <c r="EE167" i="100"/>
  <c r="ED167" i="100"/>
  <c r="EC167" i="100"/>
  <c r="EB167" i="100"/>
  <c r="EA167" i="100"/>
  <c r="DZ167" i="100"/>
  <c r="DY167" i="100"/>
  <c r="DX167" i="100"/>
  <c r="DW167" i="100"/>
  <c r="DV167" i="100"/>
  <c r="DU167" i="100"/>
  <c r="DT167" i="100"/>
  <c r="DS167" i="100"/>
  <c r="DR167" i="100"/>
  <c r="DQ167" i="100"/>
  <c r="DP167" i="100"/>
  <c r="DO167" i="100"/>
  <c r="DN167" i="100"/>
  <c r="DM167" i="100"/>
  <c r="DL167" i="100"/>
  <c r="DK167" i="100"/>
  <c r="DJ167" i="100"/>
  <c r="DI167" i="100"/>
  <c r="DH167" i="100"/>
  <c r="DG167" i="100"/>
  <c r="DF167" i="100"/>
  <c r="DE167" i="100"/>
  <c r="DD167" i="100"/>
  <c r="DC167" i="100"/>
  <c r="DB167" i="100"/>
  <c r="DA167" i="100"/>
  <c r="CZ167" i="100"/>
  <c r="CY167" i="100"/>
  <c r="CX167" i="100"/>
  <c r="CW167" i="100"/>
  <c r="CV167" i="100"/>
  <c r="CU167" i="100"/>
  <c r="CT167" i="100"/>
  <c r="CS167" i="100"/>
  <c r="CR167" i="100"/>
  <c r="CQ167" i="100"/>
  <c r="CP167" i="100"/>
  <c r="CO167" i="100"/>
  <c r="CN167" i="100"/>
  <c r="CM167" i="100"/>
  <c r="CL167" i="100"/>
  <c r="CK167" i="100"/>
  <c r="CJ167" i="100"/>
  <c r="CI167" i="100"/>
  <c r="CH167" i="100"/>
  <c r="CG167" i="100"/>
  <c r="CF167" i="100"/>
  <c r="CE167" i="100"/>
  <c r="CD167" i="100"/>
  <c r="CC167" i="100"/>
  <c r="CB167" i="100"/>
  <c r="CA167" i="100"/>
  <c r="BZ167" i="100"/>
  <c r="BY167" i="100"/>
  <c r="BX167" i="100"/>
  <c r="BW167" i="100"/>
  <c r="BV167" i="100"/>
  <c r="BU167" i="100"/>
  <c r="BT167" i="100"/>
  <c r="BS167" i="100"/>
  <c r="BR167" i="100"/>
  <c r="BQ167" i="100"/>
  <c r="BP167" i="100"/>
  <c r="BO167" i="100"/>
  <c r="BN167" i="100"/>
  <c r="BM167" i="100"/>
  <c r="BL167" i="100"/>
  <c r="BK167" i="100"/>
  <c r="BJ167" i="100"/>
  <c r="BI167" i="100"/>
  <c r="BH167" i="100"/>
  <c r="BG167" i="100"/>
  <c r="BF167" i="100"/>
  <c r="BE167" i="100"/>
  <c r="BD167" i="100"/>
  <c r="BC167" i="100"/>
  <c r="BB167" i="100"/>
  <c r="BA167" i="100"/>
  <c r="AZ167" i="100"/>
  <c r="AY167" i="100"/>
  <c r="AX167" i="100"/>
  <c r="AW167" i="100"/>
  <c r="AV167" i="100"/>
  <c r="AU167" i="100"/>
  <c r="AT167" i="100"/>
  <c r="AS167" i="100"/>
  <c r="AR167" i="100"/>
  <c r="AQ167" i="100"/>
  <c r="AP167" i="100"/>
  <c r="AO167" i="100"/>
  <c r="AN167" i="100"/>
  <c r="AM167" i="100"/>
  <c r="AL167" i="100"/>
  <c r="AK167" i="100"/>
  <c r="AJ167" i="100"/>
  <c r="AI167" i="100"/>
  <c r="AH167" i="100"/>
  <c r="AG167" i="100"/>
  <c r="AF167" i="100"/>
  <c r="AE167" i="100"/>
  <c r="AD167" i="100"/>
  <c r="AC167" i="100"/>
  <c r="AB167" i="100"/>
  <c r="AA167" i="100"/>
  <c r="Z167" i="100"/>
  <c r="Y167" i="100"/>
  <c r="X167" i="100"/>
  <c r="W167" i="100"/>
  <c r="V167" i="100"/>
  <c r="U167" i="100"/>
  <c r="T167" i="100"/>
  <c r="S167" i="100"/>
  <c r="R167" i="100"/>
  <c r="Q167" i="100"/>
  <c r="P167" i="100"/>
  <c r="O167" i="100"/>
  <c r="N167" i="100"/>
  <c r="M167" i="100"/>
  <c r="L167" i="100"/>
  <c r="K167" i="100"/>
  <c r="J167" i="100"/>
  <c r="I167" i="100"/>
  <c r="H167" i="100"/>
  <c r="G167" i="100"/>
  <c r="F167" i="100"/>
  <c r="E167" i="100"/>
  <c r="D167" i="100"/>
  <c r="C167" i="100"/>
  <c r="B167" i="100"/>
  <c r="A167" i="100"/>
  <c r="GZ166" i="100"/>
  <c r="GY166" i="100"/>
  <c r="GX166" i="100"/>
  <c r="GW166" i="100"/>
  <c r="GV166" i="100"/>
  <c r="GU166" i="100"/>
  <c r="GT166" i="100"/>
  <c r="GS166" i="100"/>
  <c r="GR166" i="100"/>
  <c r="GQ166" i="100"/>
  <c r="GP166" i="100"/>
  <c r="GO166" i="100"/>
  <c r="GN166" i="100"/>
  <c r="GM166" i="100"/>
  <c r="GL166" i="100"/>
  <c r="GK166" i="100"/>
  <c r="GJ166" i="100"/>
  <c r="GI166" i="100"/>
  <c r="GH166" i="100"/>
  <c r="GG166" i="100"/>
  <c r="GF166" i="100"/>
  <c r="GE166" i="100"/>
  <c r="GD166" i="100"/>
  <c r="GC166" i="100"/>
  <c r="GB166" i="100"/>
  <c r="GA166" i="100"/>
  <c r="FZ166" i="100"/>
  <c r="FY166" i="100"/>
  <c r="FX166" i="100"/>
  <c r="FW166" i="100"/>
  <c r="FV166" i="100"/>
  <c r="FU166" i="100"/>
  <c r="FT166" i="100"/>
  <c r="FS166" i="100"/>
  <c r="FR166" i="100"/>
  <c r="FQ166" i="100"/>
  <c r="FP166" i="100"/>
  <c r="FO166" i="100"/>
  <c r="FN166" i="100"/>
  <c r="FM166" i="100"/>
  <c r="FL166" i="100"/>
  <c r="FK166" i="100"/>
  <c r="FJ166" i="100"/>
  <c r="FI166" i="100"/>
  <c r="FH166" i="100"/>
  <c r="FG166" i="100"/>
  <c r="FF166" i="100"/>
  <c r="FE166" i="100"/>
  <c r="FD166" i="100"/>
  <c r="FC166" i="100"/>
  <c r="FB166" i="100"/>
  <c r="FA166" i="100"/>
  <c r="EZ166" i="100"/>
  <c r="EY166" i="100"/>
  <c r="EX166" i="100"/>
  <c r="EW166" i="100"/>
  <c r="EV166" i="100"/>
  <c r="EU166" i="100"/>
  <c r="ET166" i="100"/>
  <c r="ES166" i="100"/>
  <c r="ER166" i="100"/>
  <c r="EQ166" i="100"/>
  <c r="EP166" i="100"/>
  <c r="EO166" i="100"/>
  <c r="EN166" i="100"/>
  <c r="EM166" i="100"/>
  <c r="EL166" i="100"/>
  <c r="EK166" i="100"/>
  <c r="EJ166" i="100"/>
  <c r="EI166" i="100"/>
  <c r="EH166" i="100"/>
  <c r="EG166" i="100"/>
  <c r="EF166" i="100"/>
  <c r="EE166" i="100"/>
  <c r="ED166" i="100"/>
  <c r="EC166" i="100"/>
  <c r="EB166" i="100"/>
  <c r="EA166" i="100"/>
  <c r="DZ166" i="100"/>
  <c r="DY166" i="100"/>
  <c r="DX166" i="100"/>
  <c r="DW166" i="100"/>
  <c r="DV166" i="100"/>
  <c r="DU166" i="100"/>
  <c r="DT166" i="100"/>
  <c r="DS166" i="100"/>
  <c r="DR166" i="100"/>
  <c r="DQ166" i="100"/>
  <c r="DP166" i="100"/>
  <c r="DO166" i="100"/>
  <c r="DN166" i="100"/>
  <c r="DM166" i="100"/>
  <c r="DL166" i="100"/>
  <c r="DK166" i="100"/>
  <c r="DJ166" i="100"/>
  <c r="DI166" i="100"/>
  <c r="DH166" i="100"/>
  <c r="DG166" i="100"/>
  <c r="DF166" i="100"/>
  <c r="DE166" i="100"/>
  <c r="DD166" i="100"/>
  <c r="DC166" i="100"/>
  <c r="DB166" i="100"/>
  <c r="DA166" i="100"/>
  <c r="CZ166" i="100"/>
  <c r="CY166" i="100"/>
  <c r="CX166" i="100"/>
  <c r="CW166" i="100"/>
  <c r="CV166" i="100"/>
  <c r="CU166" i="100"/>
  <c r="CT166" i="100"/>
  <c r="CS166" i="100"/>
  <c r="CR166" i="100"/>
  <c r="CQ166" i="100"/>
  <c r="CP166" i="100"/>
  <c r="CO166" i="100"/>
  <c r="CN166" i="100"/>
  <c r="CM166" i="100"/>
  <c r="CL166" i="100"/>
  <c r="CK166" i="100"/>
  <c r="CJ166" i="100"/>
  <c r="CI166" i="100"/>
  <c r="CH166" i="100"/>
  <c r="CG166" i="100"/>
  <c r="CF166" i="100"/>
  <c r="CE166" i="100"/>
  <c r="CD166" i="100"/>
  <c r="CC166" i="100"/>
  <c r="CB166" i="100"/>
  <c r="CA166" i="100"/>
  <c r="BZ166" i="100"/>
  <c r="BY166" i="100"/>
  <c r="BX166" i="100"/>
  <c r="BW166" i="100"/>
  <c r="BV166" i="100"/>
  <c r="BU166" i="100"/>
  <c r="BT166" i="100"/>
  <c r="BS166" i="100"/>
  <c r="BR166" i="100"/>
  <c r="BQ166" i="100"/>
  <c r="BP166" i="100"/>
  <c r="BO166" i="100"/>
  <c r="BN166" i="100"/>
  <c r="BM166" i="100"/>
  <c r="BL166" i="100"/>
  <c r="BK166" i="100"/>
  <c r="BJ166" i="100"/>
  <c r="BI166" i="100"/>
  <c r="BH166" i="100"/>
  <c r="BG166" i="100"/>
  <c r="BF166" i="100"/>
  <c r="BE166" i="100"/>
  <c r="BD166" i="100"/>
  <c r="BC166" i="100"/>
  <c r="BB166" i="100"/>
  <c r="BA166" i="100"/>
  <c r="AZ166" i="100"/>
  <c r="AY166" i="100"/>
  <c r="AX166" i="100"/>
  <c r="AW166" i="100"/>
  <c r="AV166" i="100"/>
  <c r="AU166" i="100"/>
  <c r="AT166" i="100"/>
  <c r="AS166" i="100"/>
  <c r="AR166" i="100"/>
  <c r="AQ166" i="100"/>
  <c r="AP166" i="100"/>
  <c r="AO166" i="100"/>
  <c r="AN166" i="100"/>
  <c r="AM166" i="100"/>
  <c r="AL166" i="100"/>
  <c r="AK166" i="100"/>
  <c r="AJ166" i="100"/>
  <c r="AI166" i="100"/>
  <c r="AH166" i="100"/>
  <c r="AG166" i="100"/>
  <c r="AF166" i="100"/>
  <c r="AE166" i="100"/>
  <c r="AD166" i="100"/>
  <c r="AC166" i="100"/>
  <c r="AB166" i="100"/>
  <c r="AA166" i="100"/>
  <c r="Z166" i="100"/>
  <c r="Y166" i="100"/>
  <c r="X166" i="100"/>
  <c r="W166" i="100"/>
  <c r="V166" i="100"/>
  <c r="U166" i="100"/>
  <c r="T166" i="100"/>
  <c r="S166" i="100"/>
  <c r="R166" i="100"/>
  <c r="Q166" i="100"/>
  <c r="P166" i="100"/>
  <c r="O166" i="100"/>
  <c r="N166" i="100"/>
  <c r="M166" i="100"/>
  <c r="L166" i="100"/>
  <c r="K166" i="100"/>
  <c r="J166" i="100"/>
  <c r="I166" i="100"/>
  <c r="H166" i="100"/>
  <c r="G166" i="100"/>
  <c r="F166" i="100"/>
  <c r="E166" i="100"/>
  <c r="D166" i="100"/>
  <c r="C166" i="100"/>
  <c r="B166" i="100"/>
  <c r="A166" i="100"/>
  <c r="GZ165" i="100"/>
  <c r="GY165" i="100"/>
  <c r="GX165" i="100"/>
  <c r="GW165" i="100"/>
  <c r="GV165" i="100"/>
  <c r="GU165" i="100"/>
  <c r="GT165" i="100"/>
  <c r="GS165" i="100"/>
  <c r="GR165" i="100"/>
  <c r="GQ165" i="100"/>
  <c r="GP165" i="100"/>
  <c r="GO165" i="100"/>
  <c r="GN165" i="100"/>
  <c r="GM165" i="100"/>
  <c r="GL165" i="100"/>
  <c r="GK165" i="100"/>
  <c r="GJ165" i="100"/>
  <c r="GI165" i="100"/>
  <c r="GH165" i="100"/>
  <c r="GG165" i="100"/>
  <c r="GF165" i="100"/>
  <c r="GE165" i="100"/>
  <c r="GD165" i="100"/>
  <c r="GC165" i="100"/>
  <c r="GB165" i="100"/>
  <c r="GA165" i="100"/>
  <c r="FZ165" i="100"/>
  <c r="FY165" i="100"/>
  <c r="FX165" i="100"/>
  <c r="FW165" i="100"/>
  <c r="FV165" i="100"/>
  <c r="FU165" i="100"/>
  <c r="FT165" i="100"/>
  <c r="FS165" i="100"/>
  <c r="FR165" i="100"/>
  <c r="FQ165" i="100"/>
  <c r="FP165" i="100"/>
  <c r="FO165" i="100"/>
  <c r="FN165" i="100"/>
  <c r="FM165" i="100"/>
  <c r="FL165" i="100"/>
  <c r="FK165" i="100"/>
  <c r="FJ165" i="100"/>
  <c r="FI165" i="100"/>
  <c r="FH165" i="100"/>
  <c r="FG165" i="100"/>
  <c r="FF165" i="100"/>
  <c r="FE165" i="100"/>
  <c r="FD165" i="100"/>
  <c r="FC165" i="100"/>
  <c r="FB165" i="100"/>
  <c r="FA165" i="100"/>
  <c r="EZ165" i="100"/>
  <c r="EY165" i="100"/>
  <c r="EX165" i="100"/>
  <c r="EW165" i="100"/>
  <c r="EV165" i="100"/>
  <c r="EU165" i="100"/>
  <c r="ET165" i="100"/>
  <c r="ES165" i="100"/>
  <c r="ER165" i="100"/>
  <c r="EQ165" i="100"/>
  <c r="EP165" i="100"/>
  <c r="EO165" i="100"/>
  <c r="EN165" i="100"/>
  <c r="EM165" i="100"/>
  <c r="EL165" i="100"/>
  <c r="EK165" i="100"/>
  <c r="EJ165" i="100"/>
  <c r="EI165" i="100"/>
  <c r="EH165" i="100"/>
  <c r="EG165" i="100"/>
  <c r="EF165" i="100"/>
  <c r="EE165" i="100"/>
  <c r="ED165" i="100"/>
  <c r="EC165" i="100"/>
  <c r="EB165" i="100"/>
  <c r="EA165" i="100"/>
  <c r="DZ165" i="100"/>
  <c r="DY165" i="100"/>
  <c r="DX165" i="100"/>
  <c r="DW165" i="100"/>
  <c r="DV165" i="100"/>
  <c r="DU165" i="100"/>
  <c r="DT165" i="100"/>
  <c r="DS165" i="100"/>
  <c r="DR165" i="100"/>
  <c r="DQ165" i="100"/>
  <c r="DP165" i="100"/>
  <c r="DO165" i="100"/>
  <c r="DN165" i="100"/>
  <c r="DM165" i="100"/>
  <c r="DL165" i="100"/>
  <c r="DK165" i="100"/>
  <c r="DJ165" i="100"/>
  <c r="DI165" i="100"/>
  <c r="DH165" i="100"/>
  <c r="DG165" i="100"/>
  <c r="DF165" i="100"/>
  <c r="DE165" i="100"/>
  <c r="DD165" i="100"/>
  <c r="DC165" i="100"/>
  <c r="DB165" i="100"/>
  <c r="DA165" i="100"/>
  <c r="CZ165" i="100"/>
  <c r="CY165" i="100"/>
  <c r="CX165" i="100"/>
  <c r="CW165" i="100"/>
  <c r="CV165" i="100"/>
  <c r="CU165" i="100"/>
  <c r="CT165" i="100"/>
  <c r="CS165" i="100"/>
  <c r="CR165" i="100"/>
  <c r="CQ165" i="100"/>
  <c r="CP165" i="100"/>
  <c r="CO165" i="100"/>
  <c r="CN165" i="100"/>
  <c r="CM165" i="100"/>
  <c r="CL165" i="100"/>
  <c r="CK165" i="100"/>
  <c r="CJ165" i="100"/>
  <c r="CI165" i="100"/>
  <c r="CH165" i="100"/>
  <c r="CG165" i="100"/>
  <c r="CF165" i="100"/>
  <c r="CE165" i="100"/>
  <c r="CD165" i="100"/>
  <c r="CC165" i="100"/>
  <c r="CB165" i="100"/>
  <c r="CA165" i="100"/>
  <c r="BZ165" i="100"/>
  <c r="BY165" i="100"/>
  <c r="BX165" i="100"/>
  <c r="BW165" i="100"/>
  <c r="BV165" i="100"/>
  <c r="BU165" i="100"/>
  <c r="BT165" i="100"/>
  <c r="BS165" i="100"/>
  <c r="BR165" i="100"/>
  <c r="BQ165" i="100"/>
  <c r="BP165" i="100"/>
  <c r="BO165" i="100"/>
  <c r="BN165" i="100"/>
  <c r="BM165" i="100"/>
  <c r="BL165" i="100"/>
  <c r="BK165" i="100"/>
  <c r="BJ165" i="100"/>
  <c r="BI165" i="100"/>
  <c r="BH165" i="100"/>
  <c r="BG165" i="100"/>
  <c r="BF165" i="100"/>
  <c r="BE165" i="100"/>
  <c r="BD165" i="100"/>
  <c r="BC165" i="100"/>
  <c r="BB165" i="100"/>
  <c r="BA165" i="100"/>
  <c r="AZ165" i="100"/>
  <c r="AY165" i="100"/>
  <c r="AX165" i="100"/>
  <c r="AW165" i="100"/>
  <c r="AV165" i="100"/>
  <c r="AU165" i="100"/>
  <c r="AT165" i="100"/>
  <c r="AS165" i="100"/>
  <c r="AR165" i="100"/>
  <c r="AQ165" i="100"/>
  <c r="AP165" i="100"/>
  <c r="AO165" i="100"/>
  <c r="AN165" i="100"/>
  <c r="AM165" i="100"/>
  <c r="AL165" i="100"/>
  <c r="AK165" i="100"/>
  <c r="AJ165" i="100"/>
  <c r="AI165" i="100"/>
  <c r="AH165" i="100"/>
  <c r="AG165" i="100"/>
  <c r="AF165" i="100"/>
  <c r="AE165" i="100"/>
  <c r="AD165" i="100"/>
  <c r="AC165" i="100"/>
  <c r="AB165" i="100"/>
  <c r="AA165" i="100"/>
  <c r="Z165" i="100"/>
  <c r="Y165" i="100"/>
  <c r="X165" i="100"/>
  <c r="W165" i="100"/>
  <c r="V165" i="100"/>
  <c r="U165" i="100"/>
  <c r="T165" i="100"/>
  <c r="S165" i="100"/>
  <c r="R165" i="100"/>
  <c r="Q165" i="100"/>
  <c r="P165" i="100"/>
  <c r="O165" i="100"/>
  <c r="N165" i="100"/>
  <c r="M165" i="100"/>
  <c r="L165" i="100"/>
  <c r="K165" i="100"/>
  <c r="J165" i="100"/>
  <c r="I165" i="100"/>
  <c r="H165" i="100"/>
  <c r="G165" i="100"/>
  <c r="F165" i="100"/>
  <c r="E165" i="100"/>
  <c r="D165" i="100"/>
  <c r="C165" i="100"/>
  <c r="B165" i="100"/>
  <c r="A165" i="100"/>
  <c r="GZ164" i="100"/>
  <c r="GY164" i="100"/>
  <c r="GX164" i="100"/>
  <c r="GW164" i="100"/>
  <c r="GV164" i="100"/>
  <c r="GU164" i="100"/>
  <c r="GT164" i="100"/>
  <c r="GS164" i="100"/>
  <c r="GR164" i="100"/>
  <c r="GQ164" i="100"/>
  <c r="GP164" i="100"/>
  <c r="GO164" i="100"/>
  <c r="GN164" i="100"/>
  <c r="GM164" i="100"/>
  <c r="GL164" i="100"/>
  <c r="GK164" i="100"/>
  <c r="GJ164" i="100"/>
  <c r="GI164" i="100"/>
  <c r="GH164" i="100"/>
  <c r="GG164" i="100"/>
  <c r="GF164" i="100"/>
  <c r="GE164" i="100"/>
  <c r="GD164" i="100"/>
  <c r="GC164" i="100"/>
  <c r="GB164" i="100"/>
  <c r="GA164" i="100"/>
  <c r="FZ164" i="100"/>
  <c r="FY164" i="100"/>
  <c r="FX164" i="100"/>
  <c r="FW164" i="100"/>
  <c r="FV164" i="100"/>
  <c r="FU164" i="100"/>
  <c r="FT164" i="100"/>
  <c r="FS164" i="100"/>
  <c r="FR164" i="100"/>
  <c r="FQ164" i="100"/>
  <c r="FP164" i="100"/>
  <c r="FO164" i="100"/>
  <c r="FN164" i="100"/>
  <c r="FM164" i="100"/>
  <c r="FL164" i="100"/>
  <c r="FK164" i="100"/>
  <c r="FJ164" i="100"/>
  <c r="FI164" i="100"/>
  <c r="FH164" i="100"/>
  <c r="FG164" i="100"/>
  <c r="FF164" i="100"/>
  <c r="FE164" i="100"/>
  <c r="FD164" i="100"/>
  <c r="FC164" i="100"/>
  <c r="FB164" i="100"/>
  <c r="FA164" i="100"/>
  <c r="EZ164" i="100"/>
  <c r="EY164" i="100"/>
  <c r="EX164" i="100"/>
  <c r="EW164" i="100"/>
  <c r="EV164" i="100"/>
  <c r="EU164" i="100"/>
  <c r="ET164" i="100"/>
  <c r="ES164" i="100"/>
  <c r="ER164" i="100"/>
  <c r="EQ164" i="100"/>
  <c r="EP164" i="100"/>
  <c r="EO164" i="100"/>
  <c r="EN164" i="100"/>
  <c r="EM164" i="100"/>
  <c r="EL164" i="100"/>
  <c r="EK164" i="100"/>
  <c r="EJ164" i="100"/>
  <c r="EI164" i="100"/>
  <c r="EH164" i="100"/>
  <c r="EG164" i="100"/>
  <c r="EF164" i="100"/>
  <c r="EE164" i="100"/>
  <c r="ED164" i="100"/>
  <c r="EC164" i="100"/>
  <c r="EB164" i="100"/>
  <c r="EA164" i="100"/>
  <c r="DZ164" i="100"/>
  <c r="DY164" i="100"/>
  <c r="DX164" i="100"/>
  <c r="DW164" i="100"/>
  <c r="DV164" i="100"/>
  <c r="DU164" i="100"/>
  <c r="DT164" i="100"/>
  <c r="DS164" i="100"/>
  <c r="DR164" i="100"/>
  <c r="DQ164" i="100"/>
  <c r="DP164" i="100"/>
  <c r="DO164" i="100"/>
  <c r="DN164" i="100"/>
  <c r="DM164" i="100"/>
  <c r="DL164" i="100"/>
  <c r="DK164" i="100"/>
  <c r="DJ164" i="100"/>
  <c r="DI164" i="100"/>
  <c r="DH164" i="100"/>
  <c r="DG164" i="100"/>
  <c r="DF164" i="100"/>
  <c r="DE164" i="100"/>
  <c r="DD164" i="100"/>
  <c r="DC164" i="100"/>
  <c r="DB164" i="100"/>
  <c r="DA164" i="100"/>
  <c r="CZ164" i="100"/>
  <c r="CY164" i="100"/>
  <c r="CX164" i="100"/>
  <c r="CW164" i="100"/>
  <c r="CV164" i="100"/>
  <c r="CU164" i="100"/>
  <c r="CT164" i="100"/>
  <c r="CS164" i="100"/>
  <c r="CR164" i="100"/>
  <c r="CQ164" i="100"/>
  <c r="CP164" i="100"/>
  <c r="CO164" i="100"/>
  <c r="CN164" i="100"/>
  <c r="CM164" i="100"/>
  <c r="CL164" i="100"/>
  <c r="CK164" i="100"/>
  <c r="CJ164" i="100"/>
  <c r="CI164" i="100"/>
  <c r="CH164" i="100"/>
  <c r="CG164" i="100"/>
  <c r="CF164" i="100"/>
  <c r="CE164" i="100"/>
  <c r="CD164" i="100"/>
  <c r="CC164" i="100"/>
  <c r="CB164" i="100"/>
  <c r="CA164" i="100"/>
  <c r="BZ164" i="100"/>
  <c r="BY164" i="100"/>
  <c r="BX164" i="100"/>
  <c r="BW164" i="100"/>
  <c r="BV164" i="100"/>
  <c r="BU164" i="100"/>
  <c r="BT164" i="100"/>
  <c r="BS164" i="100"/>
  <c r="BR164" i="100"/>
  <c r="BQ164" i="100"/>
  <c r="BP164" i="100"/>
  <c r="BO164" i="100"/>
  <c r="BN164" i="100"/>
  <c r="BM164" i="100"/>
  <c r="BL164" i="100"/>
  <c r="BK164" i="100"/>
  <c r="BJ164" i="100"/>
  <c r="BI164" i="100"/>
  <c r="BH164" i="100"/>
  <c r="BG164" i="100"/>
  <c r="BF164" i="100"/>
  <c r="BE164" i="100"/>
  <c r="BD164" i="100"/>
  <c r="BC164" i="100"/>
  <c r="BB164" i="100"/>
  <c r="BA164" i="100"/>
  <c r="AZ164" i="100"/>
  <c r="AY164" i="100"/>
  <c r="AX164" i="100"/>
  <c r="AW164" i="100"/>
  <c r="AV164" i="100"/>
  <c r="AU164" i="100"/>
  <c r="AT164" i="100"/>
  <c r="AS164" i="100"/>
  <c r="AR164" i="100"/>
  <c r="AQ164" i="100"/>
  <c r="AP164" i="100"/>
  <c r="AO164" i="100"/>
  <c r="AN164" i="100"/>
  <c r="AM164" i="100"/>
  <c r="AL164" i="100"/>
  <c r="AK164" i="100"/>
  <c r="AJ164" i="100"/>
  <c r="AI164" i="100"/>
  <c r="AH164" i="100"/>
  <c r="AG164" i="100"/>
  <c r="AF164" i="100"/>
  <c r="AE164" i="100"/>
  <c r="AD164" i="100"/>
  <c r="AC164" i="100"/>
  <c r="AB164" i="100"/>
  <c r="AA164" i="100"/>
  <c r="Z164" i="100"/>
  <c r="Y164" i="100"/>
  <c r="X164" i="100"/>
  <c r="W164" i="100"/>
  <c r="V164" i="100"/>
  <c r="U164" i="100"/>
  <c r="T164" i="100"/>
  <c r="S164" i="100"/>
  <c r="R164" i="100"/>
  <c r="Q164" i="100"/>
  <c r="P164" i="100"/>
  <c r="O164" i="100"/>
  <c r="N164" i="100"/>
  <c r="M164" i="100"/>
  <c r="L164" i="100"/>
  <c r="K164" i="100"/>
  <c r="J164" i="100"/>
  <c r="I164" i="100"/>
  <c r="H164" i="100"/>
  <c r="G164" i="100"/>
  <c r="F164" i="100"/>
  <c r="E164" i="100"/>
  <c r="D164" i="100"/>
  <c r="C164" i="100"/>
  <c r="B164" i="100"/>
  <c r="A164" i="100"/>
  <c r="GZ163" i="100"/>
  <c r="GY163" i="100"/>
  <c r="GX163" i="100"/>
  <c r="GW163" i="100"/>
  <c r="GV163" i="100"/>
  <c r="GU163" i="100"/>
  <c r="GT163" i="100"/>
  <c r="GS163" i="100"/>
  <c r="GR163" i="100"/>
  <c r="GQ163" i="100"/>
  <c r="GP163" i="100"/>
  <c r="GO163" i="100"/>
  <c r="GN163" i="100"/>
  <c r="GM163" i="100"/>
  <c r="GL163" i="100"/>
  <c r="GK163" i="100"/>
  <c r="GJ163" i="100"/>
  <c r="GI163" i="100"/>
  <c r="GH163" i="100"/>
  <c r="GG163" i="100"/>
  <c r="GF163" i="100"/>
  <c r="GE163" i="100"/>
  <c r="GD163" i="100"/>
  <c r="GC163" i="100"/>
  <c r="GB163" i="100"/>
  <c r="GA163" i="100"/>
  <c r="FZ163" i="100"/>
  <c r="FY163" i="100"/>
  <c r="FX163" i="100"/>
  <c r="FW163" i="100"/>
  <c r="FV163" i="100"/>
  <c r="FU163" i="100"/>
  <c r="FT163" i="100"/>
  <c r="FS163" i="100"/>
  <c r="FR163" i="100"/>
  <c r="FQ163" i="100"/>
  <c r="FP163" i="100"/>
  <c r="FO163" i="100"/>
  <c r="FN163" i="100"/>
  <c r="FM163" i="100"/>
  <c r="FL163" i="100"/>
  <c r="FK163" i="100"/>
  <c r="FJ163" i="100"/>
  <c r="FI163" i="100"/>
  <c r="FH163" i="100"/>
  <c r="FG163" i="100"/>
  <c r="FF163" i="100"/>
  <c r="FE163" i="100"/>
  <c r="FD163" i="100"/>
  <c r="FC163" i="100"/>
  <c r="FB163" i="100"/>
  <c r="FA163" i="100"/>
  <c r="EZ163" i="100"/>
  <c r="EY163" i="100"/>
  <c r="EX163" i="100"/>
  <c r="EW163" i="100"/>
  <c r="EV163" i="100"/>
  <c r="EU163" i="100"/>
  <c r="ET163" i="100"/>
  <c r="ES163" i="100"/>
  <c r="ER163" i="100"/>
  <c r="EQ163" i="100"/>
  <c r="EP163" i="100"/>
  <c r="EO163" i="100"/>
  <c r="EN163" i="100"/>
  <c r="EM163" i="100"/>
  <c r="EL163" i="100"/>
  <c r="EK163" i="100"/>
  <c r="EJ163" i="100"/>
  <c r="EI163" i="100"/>
  <c r="EH163" i="100"/>
  <c r="EG163" i="100"/>
  <c r="EF163" i="100"/>
  <c r="EE163" i="100"/>
  <c r="ED163" i="100"/>
  <c r="EC163" i="100"/>
  <c r="EB163" i="100"/>
  <c r="EA163" i="100"/>
  <c r="DZ163" i="100"/>
  <c r="DY163" i="100"/>
  <c r="DX163" i="100"/>
  <c r="DW163" i="100"/>
  <c r="DV163" i="100"/>
  <c r="DU163" i="100"/>
  <c r="DT163" i="100"/>
  <c r="DS163" i="100"/>
  <c r="DR163" i="100"/>
  <c r="DQ163" i="100"/>
  <c r="DP163" i="100"/>
  <c r="DO163" i="100"/>
  <c r="DN163" i="100"/>
  <c r="DM163" i="100"/>
  <c r="DL163" i="100"/>
  <c r="DK163" i="100"/>
  <c r="DJ163" i="100"/>
  <c r="DI163" i="100"/>
  <c r="DH163" i="100"/>
  <c r="DG163" i="100"/>
  <c r="DF163" i="100"/>
  <c r="DE163" i="100"/>
  <c r="DD163" i="100"/>
  <c r="DC163" i="100"/>
  <c r="DB163" i="100"/>
  <c r="DA163" i="100"/>
  <c r="CZ163" i="100"/>
  <c r="CY163" i="100"/>
  <c r="CX163" i="100"/>
  <c r="CW163" i="100"/>
  <c r="CV163" i="100"/>
  <c r="CU163" i="100"/>
  <c r="CT163" i="100"/>
  <c r="CS163" i="100"/>
  <c r="CR163" i="100"/>
  <c r="CQ163" i="100"/>
  <c r="CP163" i="100"/>
  <c r="CO163" i="100"/>
  <c r="CN163" i="100"/>
  <c r="CM163" i="100"/>
  <c r="CL163" i="100"/>
  <c r="CK163" i="100"/>
  <c r="CJ163" i="100"/>
  <c r="CI163" i="100"/>
  <c r="CH163" i="100"/>
  <c r="CG163" i="100"/>
  <c r="CF163" i="100"/>
  <c r="CE163" i="100"/>
  <c r="CD163" i="100"/>
  <c r="CC163" i="100"/>
  <c r="CB163" i="100"/>
  <c r="CA163" i="100"/>
  <c r="BZ163" i="100"/>
  <c r="BY163" i="100"/>
  <c r="BX163" i="100"/>
  <c r="BW163" i="100"/>
  <c r="BV163" i="100"/>
  <c r="BU163" i="100"/>
  <c r="BT163" i="100"/>
  <c r="BS163" i="100"/>
  <c r="BR163" i="100"/>
  <c r="BQ163" i="100"/>
  <c r="BP163" i="100"/>
  <c r="BO163" i="100"/>
  <c r="BN163" i="100"/>
  <c r="BM163" i="100"/>
  <c r="BL163" i="100"/>
  <c r="BK163" i="100"/>
  <c r="BJ163" i="100"/>
  <c r="BI163" i="100"/>
  <c r="BH163" i="100"/>
  <c r="BG163" i="100"/>
  <c r="BF163" i="100"/>
  <c r="BE163" i="100"/>
  <c r="BD163" i="100"/>
  <c r="BC163" i="100"/>
  <c r="BB163" i="100"/>
  <c r="BA163" i="100"/>
  <c r="AZ163" i="100"/>
  <c r="AY163" i="100"/>
  <c r="AX163" i="100"/>
  <c r="AW163" i="100"/>
  <c r="AV163" i="100"/>
  <c r="AU163" i="100"/>
  <c r="AT163" i="100"/>
  <c r="AS163" i="100"/>
  <c r="AR163" i="100"/>
  <c r="AQ163" i="100"/>
  <c r="AP163" i="100"/>
  <c r="AO163" i="100"/>
  <c r="AN163" i="100"/>
  <c r="AM163" i="100"/>
  <c r="AL163" i="100"/>
  <c r="AK163" i="100"/>
  <c r="AJ163" i="100"/>
  <c r="AI163" i="100"/>
  <c r="AH163" i="100"/>
  <c r="AG163" i="100"/>
  <c r="AF163" i="100"/>
  <c r="AE163" i="100"/>
  <c r="AD163" i="100"/>
  <c r="AC163" i="100"/>
  <c r="AB163" i="100"/>
  <c r="AA163" i="100"/>
  <c r="Z163" i="100"/>
  <c r="Y163" i="100"/>
  <c r="X163" i="100"/>
  <c r="W163" i="100"/>
  <c r="V163" i="100"/>
  <c r="U163" i="100"/>
  <c r="T163" i="100"/>
  <c r="S163" i="100"/>
  <c r="R163" i="100"/>
  <c r="Q163" i="100"/>
  <c r="P163" i="100"/>
  <c r="O163" i="100"/>
  <c r="N163" i="100"/>
  <c r="M163" i="100"/>
  <c r="L163" i="100"/>
  <c r="K163" i="100"/>
  <c r="J163" i="100"/>
  <c r="I163" i="100"/>
  <c r="H163" i="100"/>
  <c r="G163" i="100"/>
  <c r="F163" i="100"/>
  <c r="E163" i="100"/>
  <c r="D163" i="100"/>
  <c r="C163" i="100"/>
  <c r="B163" i="100"/>
  <c r="A163" i="100"/>
  <c r="GZ162" i="100"/>
  <c r="GY162" i="100"/>
  <c r="GX162" i="100"/>
  <c r="GW162" i="100"/>
  <c r="GV162" i="100"/>
  <c r="GU162" i="100"/>
  <c r="GT162" i="100"/>
  <c r="GS162" i="100"/>
  <c r="GR162" i="100"/>
  <c r="GQ162" i="100"/>
  <c r="GP162" i="100"/>
  <c r="GO162" i="100"/>
  <c r="GN162" i="100"/>
  <c r="GM162" i="100"/>
  <c r="GL162" i="100"/>
  <c r="GK162" i="100"/>
  <c r="GJ162" i="100"/>
  <c r="GI162" i="100"/>
  <c r="GH162" i="100"/>
  <c r="GG162" i="100"/>
  <c r="GF162" i="100"/>
  <c r="GE162" i="100"/>
  <c r="GD162" i="100"/>
  <c r="GC162" i="100"/>
  <c r="GB162" i="100"/>
  <c r="GA162" i="100"/>
  <c r="FZ162" i="100"/>
  <c r="FY162" i="100"/>
  <c r="FX162" i="100"/>
  <c r="FW162" i="100"/>
  <c r="FV162" i="100"/>
  <c r="FU162" i="100"/>
  <c r="FT162" i="100"/>
  <c r="FS162" i="100"/>
  <c r="FR162" i="100"/>
  <c r="FQ162" i="100"/>
  <c r="FP162" i="100"/>
  <c r="FO162" i="100"/>
  <c r="FN162" i="100"/>
  <c r="FM162" i="100"/>
  <c r="FL162" i="100"/>
  <c r="FK162" i="100"/>
  <c r="FJ162" i="100"/>
  <c r="FI162" i="100"/>
  <c r="FH162" i="100"/>
  <c r="FG162" i="100"/>
  <c r="FF162" i="100"/>
  <c r="FE162" i="100"/>
  <c r="FD162" i="100"/>
  <c r="FC162" i="100"/>
  <c r="FB162" i="100"/>
  <c r="FA162" i="100"/>
  <c r="EZ162" i="100"/>
  <c r="EY162" i="100"/>
  <c r="EX162" i="100"/>
  <c r="EW162" i="100"/>
  <c r="EV162" i="100"/>
  <c r="EU162" i="100"/>
  <c r="ET162" i="100"/>
  <c r="ES162" i="100"/>
  <c r="ER162" i="100"/>
  <c r="EQ162" i="100"/>
  <c r="EP162" i="100"/>
  <c r="EO162" i="100"/>
  <c r="EN162" i="100"/>
  <c r="EM162" i="100"/>
  <c r="EL162" i="100"/>
  <c r="EK162" i="100"/>
  <c r="EJ162" i="100"/>
  <c r="EI162" i="100"/>
  <c r="EH162" i="100"/>
  <c r="EG162" i="100"/>
  <c r="EF162" i="100"/>
  <c r="EE162" i="100"/>
  <c r="ED162" i="100"/>
  <c r="EC162" i="100"/>
  <c r="EB162" i="100"/>
  <c r="EA162" i="100"/>
  <c r="DZ162" i="100"/>
  <c r="DY162" i="100"/>
  <c r="DX162" i="100"/>
  <c r="DW162" i="100"/>
  <c r="DV162" i="100"/>
  <c r="DU162" i="100"/>
  <c r="DT162" i="100"/>
  <c r="DS162" i="100"/>
  <c r="DR162" i="100"/>
  <c r="DQ162" i="100"/>
  <c r="DP162" i="100"/>
  <c r="DO162" i="100"/>
  <c r="DN162" i="100"/>
  <c r="DM162" i="100"/>
  <c r="DL162" i="100"/>
  <c r="DK162" i="100"/>
  <c r="DJ162" i="100"/>
  <c r="DI162" i="100"/>
  <c r="DH162" i="100"/>
  <c r="DG162" i="100"/>
  <c r="DF162" i="100"/>
  <c r="DE162" i="100"/>
  <c r="DD162" i="100"/>
  <c r="DC162" i="100"/>
  <c r="DB162" i="100"/>
  <c r="DA162" i="100"/>
  <c r="CZ162" i="100"/>
  <c r="CY162" i="100"/>
  <c r="CX162" i="100"/>
  <c r="CW162" i="100"/>
  <c r="CV162" i="100"/>
  <c r="CU162" i="100"/>
  <c r="CT162" i="100"/>
  <c r="CS162" i="100"/>
  <c r="CR162" i="100"/>
  <c r="CQ162" i="100"/>
  <c r="CP162" i="100"/>
  <c r="CO162" i="100"/>
  <c r="CN162" i="100"/>
  <c r="CM162" i="100"/>
  <c r="CL162" i="100"/>
  <c r="CK162" i="100"/>
  <c r="CJ162" i="100"/>
  <c r="CI162" i="100"/>
  <c r="CH162" i="100"/>
  <c r="CG162" i="100"/>
  <c r="CF162" i="100"/>
  <c r="CE162" i="100"/>
  <c r="CD162" i="100"/>
  <c r="CC162" i="100"/>
  <c r="CB162" i="100"/>
  <c r="CA162" i="100"/>
  <c r="BZ162" i="100"/>
  <c r="BY162" i="100"/>
  <c r="BX162" i="100"/>
  <c r="BW162" i="100"/>
  <c r="BV162" i="100"/>
  <c r="BU162" i="100"/>
  <c r="BT162" i="100"/>
  <c r="BS162" i="100"/>
  <c r="BR162" i="100"/>
  <c r="BQ162" i="100"/>
  <c r="BP162" i="100"/>
  <c r="BO162" i="100"/>
  <c r="BN162" i="100"/>
  <c r="BM162" i="100"/>
  <c r="BL162" i="100"/>
  <c r="BK162" i="100"/>
  <c r="BJ162" i="100"/>
  <c r="BI162" i="100"/>
  <c r="BH162" i="100"/>
  <c r="BG162" i="100"/>
  <c r="BF162" i="100"/>
  <c r="BE162" i="100"/>
  <c r="BD162" i="100"/>
  <c r="BC162" i="100"/>
  <c r="BB162" i="100"/>
  <c r="BA162" i="100"/>
  <c r="AZ162" i="100"/>
  <c r="AY162" i="100"/>
  <c r="AX162" i="100"/>
  <c r="AW162" i="100"/>
  <c r="AV162" i="100"/>
  <c r="AU162" i="100"/>
  <c r="AT162" i="100"/>
  <c r="AS162" i="100"/>
  <c r="AR162" i="100"/>
  <c r="AQ162" i="100"/>
  <c r="AP162" i="100"/>
  <c r="AO162" i="100"/>
  <c r="AN162" i="100"/>
  <c r="AM162" i="100"/>
  <c r="AL162" i="100"/>
  <c r="AK162" i="100"/>
  <c r="AJ162" i="100"/>
  <c r="AI162" i="100"/>
  <c r="AH162" i="100"/>
  <c r="AG162" i="100"/>
  <c r="AF162" i="100"/>
  <c r="AE162" i="100"/>
  <c r="AD162" i="100"/>
  <c r="AC162" i="100"/>
  <c r="AB162" i="100"/>
  <c r="AA162" i="100"/>
  <c r="Z162" i="100"/>
  <c r="Y162" i="100"/>
  <c r="X162" i="100"/>
  <c r="W162" i="100"/>
  <c r="V162" i="100"/>
  <c r="U162" i="100"/>
  <c r="T162" i="100"/>
  <c r="S162" i="100"/>
  <c r="R162" i="100"/>
  <c r="Q162" i="100"/>
  <c r="P162" i="100"/>
  <c r="O162" i="100"/>
  <c r="N162" i="100"/>
  <c r="M162" i="100"/>
  <c r="L162" i="100"/>
  <c r="K162" i="100"/>
  <c r="J162" i="100"/>
  <c r="I162" i="100"/>
  <c r="H162" i="100"/>
  <c r="G162" i="100"/>
  <c r="F162" i="100"/>
  <c r="E162" i="100"/>
  <c r="D162" i="100"/>
  <c r="C162" i="100"/>
  <c r="B162" i="100"/>
  <c r="A162" i="100"/>
  <c r="GZ161" i="100"/>
  <c r="GY161" i="100"/>
  <c r="GX161" i="100"/>
  <c r="GW161" i="100"/>
  <c r="GV161" i="100"/>
  <c r="GU161" i="100"/>
  <c r="GT161" i="100"/>
  <c r="GS161" i="100"/>
  <c r="GR161" i="100"/>
  <c r="GQ161" i="100"/>
  <c r="GP161" i="100"/>
  <c r="GO161" i="100"/>
  <c r="GN161" i="100"/>
  <c r="GM161" i="100"/>
  <c r="GL161" i="100"/>
  <c r="GK161" i="100"/>
  <c r="GJ161" i="100"/>
  <c r="GI161" i="100"/>
  <c r="GH161" i="100"/>
  <c r="GG161" i="100"/>
  <c r="GF161" i="100"/>
  <c r="GE161" i="100"/>
  <c r="GD161" i="100"/>
  <c r="GC161" i="100"/>
  <c r="GB161" i="100"/>
  <c r="GA161" i="100"/>
  <c r="FZ161" i="100"/>
  <c r="FY161" i="100"/>
  <c r="FX161" i="100"/>
  <c r="FW161" i="100"/>
  <c r="FV161" i="100"/>
  <c r="FU161" i="100"/>
  <c r="FT161" i="100"/>
  <c r="FS161" i="100"/>
  <c r="FR161" i="100"/>
  <c r="FQ161" i="100"/>
  <c r="FP161" i="100"/>
  <c r="FO161" i="100"/>
  <c r="FN161" i="100"/>
  <c r="FM161" i="100"/>
  <c r="FL161" i="100"/>
  <c r="FK161" i="100"/>
  <c r="FJ161" i="100"/>
  <c r="FI161" i="100"/>
  <c r="FH161" i="100"/>
  <c r="FG161" i="100"/>
  <c r="FF161" i="100"/>
  <c r="FE161" i="100"/>
  <c r="FD161" i="100"/>
  <c r="FC161" i="100"/>
  <c r="FB161" i="100"/>
  <c r="FA161" i="100"/>
  <c r="EZ161" i="100"/>
  <c r="EY161" i="100"/>
  <c r="EX161" i="100"/>
  <c r="EW161" i="100"/>
  <c r="EV161" i="100"/>
  <c r="EU161" i="100"/>
  <c r="ET161" i="100"/>
  <c r="ES161" i="100"/>
  <c r="ER161" i="100"/>
  <c r="EQ161" i="100"/>
  <c r="EP161" i="100"/>
  <c r="EO161" i="100"/>
  <c r="EN161" i="100"/>
  <c r="EM161" i="100"/>
  <c r="EL161" i="100"/>
  <c r="EK161" i="100"/>
  <c r="EJ161" i="100"/>
  <c r="EI161" i="100"/>
  <c r="EH161" i="100"/>
  <c r="EG161" i="100"/>
  <c r="EF161" i="100"/>
  <c r="EE161" i="100"/>
  <c r="ED161" i="100"/>
  <c r="EC161" i="100"/>
  <c r="EB161" i="100"/>
  <c r="EA161" i="100"/>
  <c r="DZ161" i="100"/>
  <c r="DY161" i="100"/>
  <c r="DX161" i="100"/>
  <c r="DW161" i="100"/>
  <c r="DV161" i="100"/>
  <c r="DU161" i="100"/>
  <c r="DT161" i="100"/>
  <c r="DS161" i="100"/>
  <c r="DR161" i="100"/>
  <c r="DQ161" i="100"/>
  <c r="DP161" i="100"/>
  <c r="DO161" i="100"/>
  <c r="DN161" i="100"/>
  <c r="DM161" i="100"/>
  <c r="DL161" i="100"/>
  <c r="DK161" i="100"/>
  <c r="DJ161" i="100"/>
  <c r="DI161" i="100"/>
  <c r="DH161" i="100"/>
  <c r="DG161" i="100"/>
  <c r="DF161" i="100"/>
  <c r="DE161" i="100"/>
  <c r="DD161" i="100"/>
  <c r="DC161" i="100"/>
  <c r="DB161" i="100"/>
  <c r="DA161" i="100"/>
  <c r="CZ161" i="100"/>
  <c r="CY161" i="100"/>
  <c r="CX161" i="100"/>
  <c r="CW161" i="100"/>
  <c r="CV161" i="100"/>
  <c r="CU161" i="100"/>
  <c r="CT161" i="100"/>
  <c r="CS161" i="100"/>
  <c r="CR161" i="100"/>
  <c r="CQ161" i="100"/>
  <c r="CP161" i="100"/>
  <c r="CO161" i="100"/>
  <c r="CN161" i="100"/>
  <c r="CM161" i="100"/>
  <c r="CL161" i="100"/>
  <c r="CK161" i="100"/>
  <c r="CJ161" i="100"/>
  <c r="CI161" i="100"/>
  <c r="CH161" i="100"/>
  <c r="CG161" i="100"/>
  <c r="CF161" i="100"/>
  <c r="CE161" i="100"/>
  <c r="CD161" i="100"/>
  <c r="CC161" i="100"/>
  <c r="CB161" i="100"/>
  <c r="CA161" i="100"/>
  <c r="BZ161" i="100"/>
  <c r="BY161" i="100"/>
  <c r="BX161" i="100"/>
  <c r="BW161" i="100"/>
  <c r="BV161" i="100"/>
  <c r="BU161" i="100"/>
  <c r="BT161" i="100"/>
  <c r="BS161" i="100"/>
  <c r="BR161" i="100"/>
  <c r="BQ161" i="100"/>
  <c r="BP161" i="100"/>
  <c r="BO161" i="100"/>
  <c r="BN161" i="100"/>
  <c r="BM161" i="100"/>
  <c r="BL161" i="100"/>
  <c r="BK161" i="100"/>
  <c r="BJ161" i="100"/>
  <c r="BI161" i="100"/>
  <c r="BH161" i="100"/>
  <c r="BG161" i="100"/>
  <c r="BF161" i="100"/>
  <c r="BE161" i="100"/>
  <c r="BD161" i="100"/>
  <c r="BC161" i="100"/>
  <c r="BB161" i="100"/>
  <c r="BA161" i="100"/>
  <c r="AZ161" i="100"/>
  <c r="AY161" i="100"/>
  <c r="AX161" i="100"/>
  <c r="AW161" i="100"/>
  <c r="AV161" i="100"/>
  <c r="AU161" i="100"/>
  <c r="AT161" i="100"/>
  <c r="AS161" i="100"/>
  <c r="AR161" i="100"/>
  <c r="AQ161" i="100"/>
  <c r="AP161" i="100"/>
  <c r="AO161" i="100"/>
  <c r="AN161" i="100"/>
  <c r="AM161" i="100"/>
  <c r="AL161" i="100"/>
  <c r="AK161" i="100"/>
  <c r="AJ161" i="100"/>
  <c r="AI161" i="100"/>
  <c r="AH161" i="100"/>
  <c r="AG161" i="100"/>
  <c r="AF161" i="100"/>
  <c r="AE161" i="100"/>
  <c r="AD161" i="100"/>
  <c r="AC161" i="100"/>
  <c r="AB161" i="100"/>
  <c r="AA161" i="100"/>
  <c r="Z161" i="100"/>
  <c r="Y161" i="100"/>
  <c r="X161" i="100"/>
  <c r="W161" i="100"/>
  <c r="V161" i="100"/>
  <c r="U161" i="100"/>
  <c r="T161" i="100"/>
  <c r="S161" i="100"/>
  <c r="R161" i="100"/>
  <c r="Q161" i="100"/>
  <c r="P161" i="100"/>
  <c r="O161" i="100"/>
  <c r="N161" i="100"/>
  <c r="M161" i="100"/>
  <c r="L161" i="100"/>
  <c r="K161" i="100"/>
  <c r="J161" i="100"/>
  <c r="I161" i="100"/>
  <c r="H161" i="100"/>
  <c r="G161" i="100"/>
  <c r="F161" i="100"/>
  <c r="E161" i="100"/>
  <c r="D161" i="100"/>
  <c r="C161" i="100"/>
  <c r="B161" i="100"/>
  <c r="A161" i="100"/>
  <c r="GZ160" i="100"/>
  <c r="GY160" i="100"/>
  <c r="GX160" i="100"/>
  <c r="GW160" i="100"/>
  <c r="GV160" i="100"/>
  <c r="GU160" i="100"/>
  <c r="GT160" i="100"/>
  <c r="GS160" i="100"/>
  <c r="GR160" i="100"/>
  <c r="GQ160" i="100"/>
  <c r="GP160" i="100"/>
  <c r="GO160" i="100"/>
  <c r="GN160" i="100"/>
  <c r="GM160" i="100"/>
  <c r="GL160" i="100"/>
  <c r="GK160" i="100"/>
  <c r="GJ160" i="100"/>
  <c r="GI160" i="100"/>
  <c r="GH160" i="100"/>
  <c r="GG160" i="100"/>
  <c r="GF160" i="100"/>
  <c r="GE160" i="100"/>
  <c r="GD160" i="100"/>
  <c r="GC160" i="100"/>
  <c r="GB160" i="100"/>
  <c r="GA160" i="100"/>
  <c r="FZ160" i="100"/>
  <c r="FY160" i="100"/>
  <c r="FX160" i="100"/>
  <c r="FW160" i="100"/>
  <c r="FV160" i="100"/>
  <c r="FU160" i="100"/>
  <c r="FT160" i="100"/>
  <c r="FS160" i="100"/>
  <c r="FR160" i="100"/>
  <c r="FQ160" i="100"/>
  <c r="FP160" i="100"/>
  <c r="FO160" i="100"/>
  <c r="FN160" i="100"/>
  <c r="FM160" i="100"/>
  <c r="FL160" i="100"/>
  <c r="FK160" i="100"/>
  <c r="FJ160" i="100"/>
  <c r="FI160" i="100"/>
  <c r="FH160" i="100"/>
  <c r="FG160" i="100"/>
  <c r="FF160" i="100"/>
  <c r="FE160" i="100"/>
  <c r="FD160" i="100"/>
  <c r="FC160" i="100"/>
  <c r="FB160" i="100"/>
  <c r="FA160" i="100"/>
  <c r="EZ160" i="100"/>
  <c r="EY160" i="100"/>
  <c r="EX160" i="100"/>
  <c r="EW160" i="100"/>
  <c r="EV160" i="100"/>
  <c r="EU160" i="100"/>
  <c r="ET160" i="100"/>
  <c r="ES160" i="100"/>
  <c r="ER160" i="100"/>
  <c r="EQ160" i="100"/>
  <c r="EP160" i="100"/>
  <c r="EO160" i="100"/>
  <c r="EN160" i="100"/>
  <c r="EM160" i="100"/>
  <c r="EL160" i="100"/>
  <c r="EK160" i="100"/>
  <c r="EJ160" i="100"/>
  <c r="EI160" i="100"/>
  <c r="EH160" i="100"/>
  <c r="EG160" i="100"/>
  <c r="EF160" i="100"/>
  <c r="EE160" i="100"/>
  <c r="ED160" i="100"/>
  <c r="EC160" i="100"/>
  <c r="EB160" i="100"/>
  <c r="EA160" i="100"/>
  <c r="DZ160" i="100"/>
  <c r="DY160" i="100"/>
  <c r="DX160" i="100"/>
  <c r="DW160" i="100"/>
  <c r="DV160" i="100"/>
  <c r="DU160" i="100"/>
  <c r="DT160" i="100"/>
  <c r="DS160" i="100"/>
  <c r="DR160" i="100"/>
  <c r="DQ160" i="100"/>
  <c r="DP160" i="100"/>
  <c r="DO160" i="100"/>
  <c r="DN160" i="100"/>
  <c r="DM160" i="100"/>
  <c r="DL160" i="100"/>
  <c r="DK160" i="100"/>
  <c r="DJ160" i="100"/>
  <c r="DI160" i="100"/>
  <c r="DH160" i="100"/>
  <c r="DG160" i="100"/>
  <c r="DF160" i="100"/>
  <c r="DE160" i="100"/>
  <c r="DD160" i="100"/>
  <c r="DC160" i="100"/>
  <c r="DB160" i="100"/>
  <c r="DA160" i="100"/>
  <c r="CZ160" i="100"/>
  <c r="CY160" i="100"/>
  <c r="CX160" i="100"/>
  <c r="CW160" i="100"/>
  <c r="CV160" i="100"/>
  <c r="CU160" i="100"/>
  <c r="CT160" i="100"/>
  <c r="CS160" i="100"/>
  <c r="CR160" i="100"/>
  <c r="CQ160" i="100"/>
  <c r="CP160" i="100"/>
  <c r="CO160" i="100"/>
  <c r="CN160" i="100"/>
  <c r="CM160" i="100"/>
  <c r="CL160" i="100"/>
  <c r="CK160" i="100"/>
  <c r="CJ160" i="100"/>
  <c r="CI160" i="100"/>
  <c r="CH160" i="100"/>
  <c r="CG160" i="100"/>
  <c r="CF160" i="100"/>
  <c r="CE160" i="100"/>
  <c r="CD160" i="100"/>
  <c r="CC160" i="100"/>
  <c r="CB160" i="100"/>
  <c r="CA160" i="100"/>
  <c r="BZ160" i="100"/>
  <c r="BY160" i="100"/>
  <c r="BX160" i="100"/>
  <c r="BW160" i="100"/>
  <c r="BV160" i="100"/>
  <c r="BU160" i="100"/>
  <c r="BT160" i="100"/>
  <c r="BS160" i="100"/>
  <c r="BR160" i="100"/>
  <c r="BQ160" i="100"/>
  <c r="BP160" i="100"/>
  <c r="BO160" i="100"/>
  <c r="BN160" i="100"/>
  <c r="BM160" i="100"/>
  <c r="BL160" i="100"/>
  <c r="BK160" i="100"/>
  <c r="BJ160" i="100"/>
  <c r="BI160" i="100"/>
  <c r="BH160" i="100"/>
  <c r="BG160" i="100"/>
  <c r="BF160" i="100"/>
  <c r="BE160" i="100"/>
  <c r="BD160" i="100"/>
  <c r="BC160" i="100"/>
  <c r="BB160" i="100"/>
  <c r="BA160" i="100"/>
  <c r="AZ160" i="100"/>
  <c r="AY160" i="100"/>
  <c r="AX160" i="100"/>
  <c r="AW160" i="100"/>
  <c r="AV160" i="100"/>
  <c r="AU160" i="100"/>
  <c r="AT160" i="100"/>
  <c r="AS160" i="100"/>
  <c r="AR160" i="100"/>
  <c r="AQ160" i="100"/>
  <c r="AP160" i="100"/>
  <c r="AO160" i="100"/>
  <c r="AN160" i="100"/>
  <c r="AM160" i="100"/>
  <c r="AL160" i="100"/>
  <c r="AK160" i="100"/>
  <c r="AJ160" i="100"/>
  <c r="AI160" i="100"/>
  <c r="AH160" i="100"/>
  <c r="AG160" i="100"/>
  <c r="AF160" i="100"/>
  <c r="AE160" i="100"/>
  <c r="AD160" i="100"/>
  <c r="AC160" i="100"/>
  <c r="AB160" i="100"/>
  <c r="AA160" i="100"/>
  <c r="Z160" i="100"/>
  <c r="Y160" i="100"/>
  <c r="X160" i="100"/>
  <c r="W160" i="100"/>
  <c r="V160" i="100"/>
  <c r="U160" i="100"/>
  <c r="T160" i="100"/>
  <c r="S160" i="100"/>
  <c r="R160" i="100"/>
  <c r="Q160" i="100"/>
  <c r="P160" i="100"/>
  <c r="O160" i="100"/>
  <c r="N160" i="100"/>
  <c r="M160" i="100"/>
  <c r="L160" i="100"/>
  <c r="K160" i="100"/>
  <c r="J160" i="100"/>
  <c r="I160" i="100"/>
  <c r="H160" i="100"/>
  <c r="G160" i="100"/>
  <c r="F160" i="100"/>
  <c r="E160" i="100"/>
  <c r="D160" i="100"/>
  <c r="C160" i="100"/>
  <c r="B160" i="100"/>
  <c r="A160" i="100"/>
  <c r="GZ159" i="100"/>
  <c r="GY159" i="100"/>
  <c r="GX159" i="100"/>
  <c r="GW159" i="100"/>
  <c r="GV159" i="100"/>
  <c r="GU159" i="100"/>
  <c r="GT159" i="100"/>
  <c r="GS159" i="100"/>
  <c r="GR159" i="100"/>
  <c r="GQ159" i="100"/>
  <c r="GP159" i="100"/>
  <c r="GO159" i="100"/>
  <c r="GN159" i="100"/>
  <c r="GM159" i="100"/>
  <c r="GL159" i="100"/>
  <c r="GK159" i="100"/>
  <c r="GJ159" i="100"/>
  <c r="GI159" i="100"/>
  <c r="GH159" i="100"/>
  <c r="GG159" i="100"/>
  <c r="GF159" i="100"/>
  <c r="GE159" i="100"/>
  <c r="GD159" i="100"/>
  <c r="GC159" i="100"/>
  <c r="GB159" i="100"/>
  <c r="GA159" i="100"/>
  <c r="FZ159" i="100"/>
  <c r="FY159" i="100"/>
  <c r="FX159" i="100"/>
  <c r="FW159" i="100"/>
  <c r="FV159" i="100"/>
  <c r="FU159" i="100"/>
  <c r="FT159" i="100"/>
  <c r="FS159" i="100"/>
  <c r="FR159" i="100"/>
  <c r="FQ159" i="100"/>
  <c r="FP159" i="100"/>
  <c r="FO159" i="100"/>
  <c r="FN159" i="100"/>
  <c r="FM159" i="100"/>
  <c r="FL159" i="100"/>
  <c r="FK159" i="100"/>
  <c r="FJ159" i="100"/>
  <c r="FI159" i="100"/>
  <c r="FH159" i="100"/>
  <c r="FG159" i="100"/>
  <c r="FF159" i="100"/>
  <c r="FE159" i="100"/>
  <c r="FD159" i="100"/>
  <c r="FC159" i="100"/>
  <c r="FB159" i="100"/>
  <c r="FA159" i="100"/>
  <c r="EZ159" i="100"/>
  <c r="EY159" i="100"/>
  <c r="EX159" i="100"/>
  <c r="EW159" i="100"/>
  <c r="EV159" i="100"/>
  <c r="EU159" i="100"/>
  <c r="ET159" i="100"/>
  <c r="ES159" i="100"/>
  <c r="ER159" i="100"/>
  <c r="EQ159" i="100"/>
  <c r="EP159" i="100"/>
  <c r="EO159" i="100"/>
  <c r="EN159" i="100"/>
  <c r="EM159" i="100"/>
  <c r="EL159" i="100"/>
  <c r="EK159" i="100"/>
  <c r="EJ159" i="100"/>
  <c r="EI159" i="100"/>
  <c r="EH159" i="100"/>
  <c r="EG159" i="100"/>
  <c r="EF159" i="100"/>
  <c r="EE159" i="100"/>
  <c r="ED159" i="100"/>
  <c r="EC159" i="100"/>
  <c r="EB159" i="100"/>
  <c r="EA159" i="100"/>
  <c r="DZ159" i="100"/>
  <c r="DY159" i="100"/>
  <c r="DX159" i="100"/>
  <c r="DW159" i="100"/>
  <c r="DV159" i="100"/>
  <c r="DU159" i="100"/>
  <c r="DT159" i="100"/>
  <c r="DS159" i="100"/>
  <c r="DR159" i="100"/>
  <c r="DQ159" i="100"/>
  <c r="DP159" i="100"/>
  <c r="DO159" i="100"/>
  <c r="DN159" i="100"/>
  <c r="DM159" i="100"/>
  <c r="DL159" i="100"/>
  <c r="DK159" i="100"/>
  <c r="DJ159" i="100"/>
  <c r="DI159" i="100"/>
  <c r="DH159" i="100"/>
  <c r="DG159" i="100"/>
  <c r="DF159" i="100"/>
  <c r="DE159" i="100"/>
  <c r="DD159" i="100"/>
  <c r="DC159" i="100"/>
  <c r="DB159" i="100"/>
  <c r="DA159" i="100"/>
  <c r="CZ159" i="100"/>
  <c r="CY159" i="100"/>
  <c r="CX159" i="100"/>
  <c r="CW159" i="100"/>
  <c r="CV159" i="100"/>
  <c r="CU159" i="100"/>
  <c r="CT159" i="100"/>
  <c r="CS159" i="100"/>
  <c r="CR159" i="100"/>
  <c r="CQ159" i="100"/>
  <c r="CP159" i="100"/>
  <c r="CO159" i="100"/>
  <c r="CN159" i="100"/>
  <c r="CM159" i="100"/>
  <c r="CL159" i="100"/>
  <c r="CK159" i="100"/>
  <c r="CJ159" i="100"/>
  <c r="CI159" i="100"/>
  <c r="CH159" i="100"/>
  <c r="CG159" i="100"/>
  <c r="CF159" i="100"/>
  <c r="CE159" i="100"/>
  <c r="CD159" i="100"/>
  <c r="CC159" i="100"/>
  <c r="CB159" i="100"/>
  <c r="CA159" i="100"/>
  <c r="BZ159" i="100"/>
  <c r="BY159" i="100"/>
  <c r="BX159" i="100"/>
  <c r="BW159" i="100"/>
  <c r="BV159" i="100"/>
  <c r="BU159" i="100"/>
  <c r="BT159" i="100"/>
  <c r="BS159" i="100"/>
  <c r="BR159" i="100"/>
  <c r="BQ159" i="100"/>
  <c r="BP159" i="100"/>
  <c r="BO159" i="100"/>
  <c r="BN159" i="100"/>
  <c r="BM159" i="100"/>
  <c r="BL159" i="100"/>
  <c r="BK159" i="100"/>
  <c r="BJ159" i="100"/>
  <c r="BI159" i="100"/>
  <c r="BH159" i="100"/>
  <c r="BG159" i="100"/>
  <c r="BF159" i="100"/>
  <c r="BE159" i="100"/>
  <c r="BD159" i="100"/>
  <c r="BC159" i="100"/>
  <c r="BB159" i="100"/>
  <c r="BA159" i="100"/>
  <c r="AZ159" i="100"/>
  <c r="AY159" i="100"/>
  <c r="AX159" i="100"/>
  <c r="AW159" i="100"/>
  <c r="AV159" i="100"/>
  <c r="AU159" i="100"/>
  <c r="AT159" i="100"/>
  <c r="AS159" i="100"/>
  <c r="AR159" i="100"/>
  <c r="AQ159" i="100"/>
  <c r="AP159" i="100"/>
  <c r="AO159" i="100"/>
  <c r="AN159" i="100"/>
  <c r="AM159" i="100"/>
  <c r="AL159" i="100"/>
  <c r="AK159" i="100"/>
  <c r="AJ159" i="100"/>
  <c r="AI159" i="100"/>
  <c r="AH159" i="100"/>
  <c r="AG159" i="100"/>
  <c r="AF159" i="100"/>
  <c r="AE159" i="100"/>
  <c r="AD159" i="100"/>
  <c r="AC159" i="100"/>
  <c r="AB159" i="100"/>
  <c r="AA159" i="100"/>
  <c r="Z159" i="100"/>
  <c r="Y159" i="100"/>
  <c r="X159" i="100"/>
  <c r="W159" i="100"/>
  <c r="V159" i="100"/>
  <c r="U159" i="100"/>
  <c r="T159" i="100"/>
  <c r="S159" i="100"/>
  <c r="R159" i="100"/>
  <c r="Q159" i="100"/>
  <c r="P159" i="100"/>
  <c r="O159" i="100"/>
  <c r="N159" i="100"/>
  <c r="M159" i="100"/>
  <c r="L159" i="100"/>
  <c r="K159" i="100"/>
  <c r="J159" i="100"/>
  <c r="I159" i="100"/>
  <c r="H159" i="100"/>
  <c r="G159" i="100"/>
  <c r="F159" i="100"/>
  <c r="E159" i="100"/>
  <c r="D159" i="100"/>
  <c r="C159" i="100"/>
  <c r="B159" i="100"/>
  <c r="A159" i="100"/>
  <c r="GZ158" i="100"/>
  <c r="GY158" i="100"/>
  <c r="GX158" i="100"/>
  <c r="GW158" i="100"/>
  <c r="GV158" i="100"/>
  <c r="GU158" i="100"/>
  <c r="GT158" i="100"/>
  <c r="GS158" i="100"/>
  <c r="GR158" i="100"/>
  <c r="GQ158" i="100"/>
  <c r="GP158" i="100"/>
  <c r="GO158" i="100"/>
  <c r="GN158" i="100"/>
  <c r="GM158" i="100"/>
  <c r="GL158" i="100"/>
  <c r="GK158" i="100"/>
  <c r="GJ158" i="100"/>
  <c r="GI158" i="100"/>
  <c r="GH158" i="100"/>
  <c r="GG158" i="100"/>
  <c r="GF158" i="100"/>
  <c r="GE158" i="100"/>
  <c r="GD158" i="100"/>
  <c r="GC158" i="100"/>
  <c r="GB158" i="100"/>
  <c r="GA158" i="100"/>
  <c r="FZ158" i="100"/>
  <c r="FY158" i="100"/>
  <c r="FX158" i="100"/>
  <c r="FW158" i="100"/>
  <c r="FV158" i="100"/>
  <c r="FU158" i="100"/>
  <c r="FT158" i="100"/>
  <c r="FS158" i="100"/>
  <c r="FR158" i="100"/>
  <c r="FQ158" i="100"/>
  <c r="FP158" i="100"/>
  <c r="FO158" i="100"/>
  <c r="FN158" i="100"/>
  <c r="FM158" i="100"/>
  <c r="FL158" i="100"/>
  <c r="FK158" i="100"/>
  <c r="FJ158" i="100"/>
  <c r="FI158" i="100"/>
  <c r="FH158" i="100"/>
  <c r="FG158" i="100"/>
  <c r="FF158" i="100"/>
  <c r="FE158" i="100"/>
  <c r="FD158" i="100"/>
  <c r="FC158" i="100"/>
  <c r="FB158" i="100"/>
  <c r="FA158" i="100"/>
  <c r="EZ158" i="100"/>
  <c r="EY158" i="100"/>
  <c r="EX158" i="100"/>
  <c r="EW158" i="100"/>
  <c r="EV158" i="100"/>
  <c r="EU158" i="100"/>
  <c r="ET158" i="100"/>
  <c r="ES158" i="100"/>
  <c r="ER158" i="100"/>
  <c r="EQ158" i="100"/>
  <c r="EP158" i="100"/>
  <c r="EO158" i="100"/>
  <c r="EN158" i="100"/>
  <c r="EM158" i="100"/>
  <c r="EL158" i="100"/>
  <c r="EK158" i="100"/>
  <c r="EJ158" i="100"/>
  <c r="EI158" i="100"/>
  <c r="EH158" i="100"/>
  <c r="EG158" i="100"/>
  <c r="EF158" i="100"/>
  <c r="EE158" i="100"/>
  <c r="ED158" i="100"/>
  <c r="EC158" i="100"/>
  <c r="EB158" i="100"/>
  <c r="EA158" i="100"/>
  <c r="DZ158" i="100"/>
  <c r="DY158" i="100"/>
  <c r="DX158" i="100"/>
  <c r="DW158" i="100"/>
  <c r="DV158" i="100"/>
  <c r="DU158" i="100"/>
  <c r="DT158" i="100"/>
  <c r="DS158" i="100"/>
  <c r="DR158" i="100"/>
  <c r="DQ158" i="100"/>
  <c r="DP158" i="100"/>
  <c r="DO158" i="100"/>
  <c r="DN158" i="100"/>
  <c r="DM158" i="100"/>
  <c r="DL158" i="100"/>
  <c r="DK158" i="100"/>
  <c r="DJ158" i="100"/>
  <c r="DI158" i="100"/>
  <c r="DH158" i="100"/>
  <c r="DG158" i="100"/>
  <c r="DF158" i="100"/>
  <c r="DE158" i="100"/>
  <c r="DD158" i="100"/>
  <c r="DC158" i="100"/>
  <c r="DB158" i="100"/>
  <c r="DA158" i="100"/>
  <c r="CZ158" i="100"/>
  <c r="CY158" i="100"/>
  <c r="CX158" i="100"/>
  <c r="CW158" i="100"/>
  <c r="CV158" i="100"/>
  <c r="CU158" i="100"/>
  <c r="CT158" i="100"/>
  <c r="CS158" i="100"/>
  <c r="CR158" i="100"/>
  <c r="CQ158" i="100"/>
  <c r="CP158" i="100"/>
  <c r="CO158" i="100"/>
  <c r="CN158" i="100"/>
  <c r="CM158" i="100"/>
  <c r="CL158" i="100"/>
  <c r="CK158" i="100"/>
  <c r="CJ158" i="100"/>
  <c r="CI158" i="100"/>
  <c r="CH158" i="100"/>
  <c r="CG158" i="100"/>
  <c r="CF158" i="100"/>
  <c r="CE158" i="100"/>
  <c r="CD158" i="100"/>
  <c r="CC158" i="100"/>
  <c r="CB158" i="100"/>
  <c r="CA158" i="100"/>
  <c r="BZ158" i="100"/>
  <c r="BY158" i="100"/>
  <c r="BX158" i="100"/>
  <c r="BW158" i="100"/>
  <c r="BV158" i="100"/>
  <c r="BU158" i="100"/>
  <c r="BT158" i="100"/>
  <c r="BS158" i="100"/>
  <c r="BR158" i="100"/>
  <c r="BQ158" i="100"/>
  <c r="BP158" i="100"/>
  <c r="BO158" i="100"/>
  <c r="BN158" i="100"/>
  <c r="BM158" i="100"/>
  <c r="BL158" i="100"/>
  <c r="BK158" i="100"/>
  <c r="BJ158" i="100"/>
  <c r="BI158" i="100"/>
  <c r="BH158" i="100"/>
  <c r="BG158" i="100"/>
  <c r="BF158" i="100"/>
  <c r="BE158" i="100"/>
  <c r="BD158" i="100"/>
  <c r="BC158" i="100"/>
  <c r="BB158" i="100"/>
  <c r="BA158" i="100"/>
  <c r="AZ158" i="100"/>
  <c r="AY158" i="100"/>
  <c r="AX158" i="100"/>
  <c r="AW158" i="100"/>
  <c r="AV158" i="100"/>
  <c r="AU158" i="100"/>
  <c r="AT158" i="100"/>
  <c r="AS158" i="100"/>
  <c r="AR158" i="100"/>
  <c r="AQ158" i="100"/>
  <c r="AP158" i="100"/>
  <c r="AO158" i="100"/>
  <c r="AN158" i="100"/>
  <c r="AM158" i="100"/>
  <c r="AL158" i="100"/>
  <c r="AK158" i="100"/>
  <c r="AJ158" i="100"/>
  <c r="AI158" i="100"/>
  <c r="AH158" i="100"/>
  <c r="AG158" i="100"/>
  <c r="AF158" i="100"/>
  <c r="AE158" i="100"/>
  <c r="AD158" i="100"/>
  <c r="AC158" i="100"/>
  <c r="AB158" i="100"/>
  <c r="AA158" i="100"/>
  <c r="Z158" i="100"/>
  <c r="Y158" i="100"/>
  <c r="X158" i="100"/>
  <c r="W158" i="100"/>
  <c r="V158" i="100"/>
  <c r="U158" i="100"/>
  <c r="T158" i="100"/>
  <c r="S158" i="100"/>
  <c r="R158" i="100"/>
  <c r="Q158" i="100"/>
  <c r="P158" i="100"/>
  <c r="O158" i="100"/>
  <c r="N158" i="100"/>
  <c r="M158" i="100"/>
  <c r="L158" i="100"/>
  <c r="K158" i="100"/>
  <c r="J158" i="100"/>
  <c r="I158" i="100"/>
  <c r="H158" i="100"/>
  <c r="G158" i="100"/>
  <c r="F158" i="100"/>
  <c r="E158" i="100"/>
  <c r="D158" i="100"/>
  <c r="C158" i="100"/>
  <c r="B158" i="100"/>
  <c r="A158" i="100"/>
  <c r="GZ157" i="100"/>
  <c r="GY157" i="100"/>
  <c r="GX157" i="100"/>
  <c r="GW157" i="100"/>
  <c r="GV157" i="100"/>
  <c r="GU157" i="100"/>
  <c r="GT157" i="100"/>
  <c r="GS157" i="100"/>
  <c r="GR157" i="100"/>
  <c r="GQ157" i="100"/>
  <c r="GP157" i="100"/>
  <c r="GO157" i="100"/>
  <c r="GN157" i="100"/>
  <c r="GM157" i="100"/>
  <c r="GL157" i="100"/>
  <c r="GK157" i="100"/>
  <c r="GJ157" i="100"/>
  <c r="GI157" i="100"/>
  <c r="GH157" i="100"/>
  <c r="GG157" i="100"/>
  <c r="GF157" i="100"/>
  <c r="GE157" i="100"/>
  <c r="GD157" i="100"/>
  <c r="GC157" i="100"/>
  <c r="GB157" i="100"/>
  <c r="GA157" i="100"/>
  <c r="FZ157" i="100"/>
  <c r="FY157" i="100"/>
  <c r="FX157" i="100"/>
  <c r="FW157" i="100"/>
  <c r="FV157" i="100"/>
  <c r="FU157" i="100"/>
  <c r="FT157" i="100"/>
  <c r="FS157" i="100"/>
  <c r="FR157" i="100"/>
  <c r="FQ157" i="100"/>
  <c r="FP157" i="100"/>
  <c r="FO157" i="100"/>
  <c r="FN157" i="100"/>
  <c r="FM157" i="100"/>
  <c r="FL157" i="100"/>
  <c r="FK157" i="100"/>
  <c r="FJ157" i="100"/>
  <c r="FI157" i="100"/>
  <c r="FH157" i="100"/>
  <c r="FG157" i="100"/>
  <c r="FF157" i="100"/>
  <c r="FE157" i="100"/>
  <c r="FD157" i="100"/>
  <c r="FC157" i="100"/>
  <c r="FB157" i="100"/>
  <c r="FA157" i="100"/>
  <c r="EZ157" i="100"/>
  <c r="EY157" i="100"/>
  <c r="EX157" i="100"/>
  <c r="EW157" i="100"/>
  <c r="EV157" i="100"/>
  <c r="EU157" i="100"/>
  <c r="ET157" i="100"/>
  <c r="ES157" i="100"/>
  <c r="ER157" i="100"/>
  <c r="EQ157" i="100"/>
  <c r="EP157" i="100"/>
  <c r="EO157" i="100"/>
  <c r="EN157" i="100"/>
  <c r="EM157" i="100"/>
  <c r="EL157" i="100"/>
  <c r="EK157" i="100"/>
  <c r="EJ157" i="100"/>
  <c r="EI157" i="100"/>
  <c r="EH157" i="100"/>
  <c r="EG157" i="100"/>
  <c r="EF157" i="100"/>
  <c r="EE157" i="100"/>
  <c r="ED157" i="100"/>
  <c r="EC157" i="100"/>
  <c r="EB157" i="100"/>
  <c r="EA157" i="100"/>
  <c r="DZ157" i="100"/>
  <c r="DY157" i="100"/>
  <c r="DX157" i="100"/>
  <c r="DW157" i="100"/>
  <c r="DV157" i="100"/>
  <c r="DU157" i="100"/>
  <c r="DT157" i="100"/>
  <c r="DS157" i="100"/>
  <c r="DR157" i="100"/>
  <c r="DQ157" i="100"/>
  <c r="DP157" i="100"/>
  <c r="DO157" i="100"/>
  <c r="DN157" i="100"/>
  <c r="DM157" i="100"/>
  <c r="DL157" i="100"/>
  <c r="DK157" i="100"/>
  <c r="DJ157" i="100"/>
  <c r="DI157" i="100"/>
  <c r="DH157" i="100"/>
  <c r="DG157" i="100"/>
  <c r="DF157" i="100"/>
  <c r="DE157" i="100"/>
  <c r="DD157" i="100"/>
  <c r="DC157" i="100"/>
  <c r="DB157" i="100"/>
  <c r="DA157" i="100"/>
  <c r="CZ157" i="100"/>
  <c r="CY157" i="100"/>
  <c r="CX157" i="100"/>
  <c r="CW157" i="100"/>
  <c r="CV157" i="100"/>
  <c r="CU157" i="100"/>
  <c r="CT157" i="100"/>
  <c r="CS157" i="100"/>
  <c r="CR157" i="100"/>
  <c r="CQ157" i="100"/>
  <c r="CP157" i="100"/>
  <c r="CO157" i="100"/>
  <c r="CN157" i="100"/>
  <c r="CM157" i="100"/>
  <c r="CL157" i="100"/>
  <c r="CK157" i="100"/>
  <c r="CJ157" i="100"/>
  <c r="CI157" i="100"/>
  <c r="CH157" i="100"/>
  <c r="CG157" i="100"/>
  <c r="CF157" i="100"/>
  <c r="CE157" i="100"/>
  <c r="CD157" i="100"/>
  <c r="CC157" i="100"/>
  <c r="CB157" i="100"/>
  <c r="CA157" i="100"/>
  <c r="BZ157" i="100"/>
  <c r="BY157" i="100"/>
  <c r="BX157" i="100"/>
  <c r="BW157" i="100"/>
  <c r="BV157" i="100"/>
  <c r="BU157" i="100"/>
  <c r="BT157" i="100"/>
  <c r="BS157" i="100"/>
  <c r="BR157" i="100"/>
  <c r="BQ157" i="100"/>
  <c r="BP157" i="100"/>
  <c r="BO157" i="100"/>
  <c r="BN157" i="100"/>
  <c r="BM157" i="100"/>
  <c r="BL157" i="100"/>
  <c r="BK157" i="100"/>
  <c r="BJ157" i="100"/>
  <c r="BI157" i="100"/>
  <c r="BH157" i="100"/>
  <c r="BG157" i="100"/>
  <c r="BF157" i="100"/>
  <c r="BE157" i="100"/>
  <c r="BD157" i="100"/>
  <c r="BC157" i="100"/>
  <c r="BB157" i="100"/>
  <c r="BA157" i="100"/>
  <c r="AZ157" i="100"/>
  <c r="AY157" i="100"/>
  <c r="AX157" i="100"/>
  <c r="AW157" i="100"/>
  <c r="AV157" i="100"/>
  <c r="AU157" i="100"/>
  <c r="AT157" i="100"/>
  <c r="AS157" i="100"/>
  <c r="AR157" i="100"/>
  <c r="AQ157" i="100"/>
  <c r="AP157" i="100"/>
  <c r="AO157" i="100"/>
  <c r="AN157" i="100"/>
  <c r="AM157" i="100"/>
  <c r="AL157" i="100"/>
  <c r="AK157" i="100"/>
  <c r="AJ157" i="100"/>
  <c r="AI157" i="100"/>
  <c r="AH157" i="100"/>
  <c r="AG157" i="100"/>
  <c r="AF157" i="100"/>
  <c r="AE157" i="100"/>
  <c r="AD157" i="100"/>
  <c r="AC157" i="100"/>
  <c r="AB157" i="100"/>
  <c r="AA157" i="100"/>
  <c r="Z157" i="100"/>
  <c r="Y157" i="100"/>
  <c r="X157" i="100"/>
  <c r="W157" i="100"/>
  <c r="V157" i="100"/>
  <c r="U157" i="100"/>
  <c r="T157" i="100"/>
  <c r="S157" i="100"/>
  <c r="R157" i="100"/>
  <c r="Q157" i="100"/>
  <c r="P157" i="100"/>
  <c r="O157" i="100"/>
  <c r="N157" i="100"/>
  <c r="M157" i="100"/>
  <c r="L157" i="100"/>
  <c r="K157" i="100"/>
  <c r="J157" i="100"/>
  <c r="I157" i="100"/>
  <c r="H157" i="100"/>
  <c r="G157" i="100"/>
  <c r="F157" i="100"/>
  <c r="E157" i="100"/>
  <c r="D157" i="100"/>
  <c r="C157" i="100"/>
  <c r="B157" i="100"/>
  <c r="A157" i="100"/>
  <c r="GZ156" i="100"/>
  <c r="GY156" i="100"/>
  <c r="GX156" i="100"/>
  <c r="GW156" i="100"/>
  <c r="GV156" i="100"/>
  <c r="GU156" i="100"/>
  <c r="GT156" i="100"/>
  <c r="GS156" i="100"/>
  <c r="GR156" i="100"/>
  <c r="GQ156" i="100"/>
  <c r="GP156" i="100"/>
  <c r="GO156" i="100"/>
  <c r="GN156" i="100"/>
  <c r="GM156" i="100"/>
  <c r="GL156" i="100"/>
  <c r="GK156" i="100"/>
  <c r="GJ156" i="100"/>
  <c r="GI156" i="100"/>
  <c r="GH156" i="100"/>
  <c r="GG156" i="100"/>
  <c r="GF156" i="100"/>
  <c r="GE156" i="100"/>
  <c r="GD156" i="100"/>
  <c r="GC156" i="100"/>
  <c r="GB156" i="100"/>
  <c r="GA156" i="100"/>
  <c r="FZ156" i="100"/>
  <c r="FY156" i="100"/>
  <c r="FX156" i="100"/>
  <c r="FW156" i="100"/>
  <c r="FV156" i="100"/>
  <c r="FU156" i="100"/>
  <c r="FT156" i="100"/>
  <c r="FS156" i="100"/>
  <c r="FR156" i="100"/>
  <c r="FQ156" i="100"/>
  <c r="FP156" i="100"/>
  <c r="FO156" i="100"/>
  <c r="FN156" i="100"/>
  <c r="FM156" i="100"/>
  <c r="FL156" i="100"/>
  <c r="FK156" i="100"/>
  <c r="FJ156" i="100"/>
  <c r="FI156" i="100"/>
  <c r="FH156" i="100"/>
  <c r="FG156" i="100"/>
  <c r="FF156" i="100"/>
  <c r="FE156" i="100"/>
  <c r="FD156" i="100"/>
  <c r="FC156" i="100"/>
  <c r="FB156" i="100"/>
  <c r="FA156" i="100"/>
  <c r="EZ156" i="100"/>
  <c r="EY156" i="100"/>
  <c r="EX156" i="100"/>
  <c r="EW156" i="100"/>
  <c r="EV156" i="100"/>
  <c r="EU156" i="100"/>
  <c r="ET156" i="100"/>
  <c r="ES156" i="100"/>
  <c r="ER156" i="100"/>
  <c r="EQ156" i="100"/>
  <c r="EP156" i="100"/>
  <c r="EO156" i="100"/>
  <c r="EN156" i="100"/>
  <c r="EM156" i="100"/>
  <c r="EL156" i="100"/>
  <c r="EK156" i="100"/>
  <c r="EJ156" i="100"/>
  <c r="EI156" i="100"/>
  <c r="EH156" i="100"/>
  <c r="EG156" i="100"/>
  <c r="EF156" i="100"/>
  <c r="EE156" i="100"/>
  <c r="ED156" i="100"/>
  <c r="EC156" i="100"/>
  <c r="EB156" i="100"/>
  <c r="EA156" i="100"/>
  <c r="DZ156" i="100"/>
  <c r="DY156" i="100"/>
  <c r="DX156" i="100"/>
  <c r="DW156" i="100"/>
  <c r="DV156" i="100"/>
  <c r="DU156" i="100"/>
  <c r="DT156" i="100"/>
  <c r="DS156" i="100"/>
  <c r="DR156" i="100"/>
  <c r="DQ156" i="100"/>
  <c r="DP156" i="100"/>
  <c r="DO156" i="100"/>
  <c r="DN156" i="100"/>
  <c r="DM156" i="100"/>
  <c r="DL156" i="100"/>
  <c r="DK156" i="100"/>
  <c r="DJ156" i="100"/>
  <c r="DI156" i="100"/>
  <c r="DH156" i="100"/>
  <c r="DG156" i="100"/>
  <c r="DF156" i="100"/>
  <c r="DE156" i="100"/>
  <c r="DD156" i="100"/>
  <c r="DC156" i="100"/>
  <c r="DB156" i="100"/>
  <c r="DA156" i="100"/>
  <c r="CZ156" i="100"/>
  <c r="CY156" i="100"/>
  <c r="CX156" i="100"/>
  <c r="CW156" i="100"/>
  <c r="CV156" i="100"/>
  <c r="CU156" i="100"/>
  <c r="CT156" i="100"/>
  <c r="CS156" i="100"/>
  <c r="CR156" i="100"/>
  <c r="CQ156" i="100"/>
  <c r="CP156" i="100"/>
  <c r="CO156" i="100"/>
  <c r="CN156" i="100"/>
  <c r="CM156" i="100"/>
  <c r="CL156" i="100"/>
  <c r="CK156" i="100"/>
  <c r="CJ156" i="100"/>
  <c r="CI156" i="100"/>
  <c r="CH156" i="100"/>
  <c r="CG156" i="100"/>
  <c r="CF156" i="100"/>
  <c r="CE156" i="100"/>
  <c r="CD156" i="100"/>
  <c r="CC156" i="100"/>
  <c r="CB156" i="100"/>
  <c r="CA156" i="100"/>
  <c r="BZ156" i="100"/>
  <c r="BY156" i="100"/>
  <c r="BX156" i="100"/>
  <c r="BW156" i="100"/>
  <c r="BV156" i="100"/>
  <c r="BU156" i="100"/>
  <c r="BT156" i="100"/>
  <c r="BS156" i="100"/>
  <c r="BR156" i="100"/>
  <c r="BQ156" i="100"/>
  <c r="BP156" i="100"/>
  <c r="BO156" i="100"/>
  <c r="BN156" i="100"/>
  <c r="BM156" i="100"/>
  <c r="BL156" i="100"/>
  <c r="BK156" i="100"/>
  <c r="BJ156" i="100"/>
  <c r="BI156" i="100"/>
  <c r="BH156" i="100"/>
  <c r="BG156" i="100"/>
  <c r="BF156" i="100"/>
  <c r="BE156" i="100"/>
  <c r="BD156" i="100"/>
  <c r="BC156" i="100"/>
  <c r="BB156" i="100"/>
  <c r="BA156" i="100"/>
  <c r="AZ156" i="100"/>
  <c r="AY156" i="100"/>
  <c r="AX156" i="100"/>
  <c r="AW156" i="100"/>
  <c r="AV156" i="100"/>
  <c r="AU156" i="100"/>
  <c r="AT156" i="100"/>
  <c r="AS156" i="100"/>
  <c r="AR156" i="100"/>
  <c r="AQ156" i="100"/>
  <c r="AP156" i="100"/>
  <c r="AO156" i="100"/>
  <c r="AN156" i="100"/>
  <c r="AM156" i="100"/>
  <c r="AL156" i="100"/>
  <c r="AK156" i="100"/>
  <c r="AJ156" i="100"/>
  <c r="AI156" i="100"/>
  <c r="AH156" i="100"/>
  <c r="AG156" i="100"/>
  <c r="AF156" i="100"/>
  <c r="AE156" i="100"/>
  <c r="AD156" i="100"/>
  <c r="AC156" i="100"/>
  <c r="AB156" i="100"/>
  <c r="AA156" i="100"/>
  <c r="Z156" i="100"/>
  <c r="Y156" i="100"/>
  <c r="X156" i="100"/>
  <c r="W156" i="100"/>
  <c r="V156" i="100"/>
  <c r="U156" i="100"/>
  <c r="T156" i="100"/>
  <c r="S156" i="100"/>
  <c r="R156" i="100"/>
  <c r="Q156" i="100"/>
  <c r="P156" i="100"/>
  <c r="O156" i="100"/>
  <c r="N156" i="100"/>
  <c r="M156" i="100"/>
  <c r="L156" i="100"/>
  <c r="K156" i="100"/>
  <c r="J156" i="100"/>
  <c r="I156" i="100"/>
  <c r="H156" i="100"/>
  <c r="G156" i="100"/>
  <c r="F156" i="100"/>
  <c r="E156" i="100"/>
  <c r="D156" i="100"/>
  <c r="C156" i="100"/>
  <c r="B156" i="100"/>
  <c r="A156" i="100"/>
  <c r="GZ155" i="100"/>
  <c r="GY155" i="100"/>
  <c r="GX155" i="100"/>
  <c r="GW155" i="100"/>
  <c r="GV155" i="100"/>
  <c r="GU155" i="100"/>
  <c r="GT155" i="100"/>
  <c r="GS155" i="100"/>
  <c r="GR155" i="100"/>
  <c r="GQ155" i="100"/>
  <c r="GP155" i="100"/>
  <c r="GO155" i="100"/>
  <c r="GN155" i="100"/>
  <c r="GM155" i="100"/>
  <c r="GL155" i="100"/>
  <c r="GK155" i="100"/>
  <c r="GJ155" i="100"/>
  <c r="GI155" i="100"/>
  <c r="GH155" i="100"/>
  <c r="GG155" i="100"/>
  <c r="GF155" i="100"/>
  <c r="GE155" i="100"/>
  <c r="GD155" i="100"/>
  <c r="GC155" i="100"/>
  <c r="GB155" i="100"/>
  <c r="GA155" i="100"/>
  <c r="FZ155" i="100"/>
  <c r="FY155" i="100"/>
  <c r="FX155" i="100"/>
  <c r="FW155" i="100"/>
  <c r="FV155" i="100"/>
  <c r="FU155" i="100"/>
  <c r="FT155" i="100"/>
  <c r="FS155" i="100"/>
  <c r="FR155" i="100"/>
  <c r="FQ155" i="100"/>
  <c r="FP155" i="100"/>
  <c r="FO155" i="100"/>
  <c r="FN155" i="100"/>
  <c r="FM155" i="100"/>
  <c r="FL155" i="100"/>
  <c r="FK155" i="100"/>
  <c r="FJ155" i="100"/>
  <c r="FI155" i="100"/>
  <c r="FH155" i="100"/>
  <c r="FG155" i="100"/>
  <c r="FF155" i="100"/>
  <c r="FE155" i="100"/>
  <c r="FD155" i="100"/>
  <c r="FC155" i="100"/>
  <c r="FB155" i="100"/>
  <c r="FA155" i="100"/>
  <c r="EZ155" i="100"/>
  <c r="EY155" i="100"/>
  <c r="EX155" i="100"/>
  <c r="EW155" i="100"/>
  <c r="EV155" i="100"/>
  <c r="EU155" i="100"/>
  <c r="ET155" i="100"/>
  <c r="ES155" i="100"/>
  <c r="ER155" i="100"/>
  <c r="EQ155" i="100"/>
  <c r="EP155" i="100"/>
  <c r="EO155" i="100"/>
  <c r="EN155" i="100"/>
  <c r="EM155" i="100"/>
  <c r="EL155" i="100"/>
  <c r="EK155" i="100"/>
  <c r="EJ155" i="100"/>
  <c r="EI155" i="100"/>
  <c r="EH155" i="100"/>
  <c r="EG155" i="100"/>
  <c r="EF155" i="100"/>
  <c r="EE155" i="100"/>
  <c r="ED155" i="100"/>
  <c r="EC155" i="100"/>
  <c r="EB155" i="100"/>
  <c r="EA155" i="100"/>
  <c r="DZ155" i="100"/>
  <c r="DY155" i="100"/>
  <c r="DX155" i="100"/>
  <c r="DW155" i="100"/>
  <c r="DV155" i="100"/>
  <c r="DU155" i="100"/>
  <c r="DT155" i="100"/>
  <c r="DS155" i="100"/>
  <c r="DR155" i="100"/>
  <c r="DQ155" i="100"/>
  <c r="DP155" i="100"/>
  <c r="DO155" i="100"/>
  <c r="DN155" i="100"/>
  <c r="DM155" i="100"/>
  <c r="DL155" i="100"/>
  <c r="DK155" i="100"/>
  <c r="DJ155" i="100"/>
  <c r="DI155" i="100"/>
  <c r="DH155" i="100"/>
  <c r="DG155" i="100"/>
  <c r="DF155" i="100"/>
  <c r="DE155" i="100"/>
  <c r="DD155" i="100"/>
  <c r="DC155" i="100"/>
  <c r="DB155" i="100"/>
  <c r="DA155" i="100"/>
  <c r="CZ155" i="100"/>
  <c r="CY155" i="100"/>
  <c r="CX155" i="100"/>
  <c r="CW155" i="100"/>
  <c r="CV155" i="100"/>
  <c r="CU155" i="100"/>
  <c r="CT155" i="100"/>
  <c r="CS155" i="100"/>
  <c r="CR155" i="100"/>
  <c r="CQ155" i="100"/>
  <c r="CP155" i="100"/>
  <c r="CO155" i="100"/>
  <c r="CN155" i="100"/>
  <c r="CM155" i="100"/>
  <c r="CL155" i="100"/>
  <c r="CK155" i="100"/>
  <c r="CJ155" i="100"/>
  <c r="CI155" i="100"/>
  <c r="CH155" i="100"/>
  <c r="CG155" i="100"/>
  <c r="CF155" i="100"/>
  <c r="CE155" i="100"/>
  <c r="CD155" i="100"/>
  <c r="CC155" i="100"/>
  <c r="CB155" i="100"/>
  <c r="CA155" i="100"/>
  <c r="BZ155" i="100"/>
  <c r="BY155" i="100"/>
  <c r="BX155" i="100"/>
  <c r="BW155" i="100"/>
  <c r="BV155" i="100"/>
  <c r="BU155" i="100"/>
  <c r="BT155" i="100"/>
  <c r="BS155" i="100"/>
  <c r="BR155" i="100"/>
  <c r="BQ155" i="100"/>
  <c r="BP155" i="100"/>
  <c r="BO155" i="100"/>
  <c r="BN155" i="100"/>
  <c r="BM155" i="100"/>
  <c r="BL155" i="100"/>
  <c r="BK155" i="100"/>
  <c r="BJ155" i="100"/>
  <c r="BI155" i="100"/>
  <c r="BH155" i="100"/>
  <c r="BG155" i="100"/>
  <c r="BF155" i="100"/>
  <c r="BE155" i="100"/>
  <c r="BD155" i="100"/>
  <c r="BC155" i="100"/>
  <c r="BB155" i="100"/>
  <c r="BA155" i="100"/>
  <c r="AZ155" i="100"/>
  <c r="AY155" i="100"/>
  <c r="AX155" i="100"/>
  <c r="AW155" i="100"/>
  <c r="AV155" i="100"/>
  <c r="AU155" i="100"/>
  <c r="AT155" i="100"/>
  <c r="AS155" i="100"/>
  <c r="AR155" i="100"/>
  <c r="AQ155" i="100"/>
  <c r="AP155" i="100"/>
  <c r="AO155" i="100"/>
  <c r="AN155" i="100"/>
  <c r="AM155" i="100"/>
  <c r="AL155" i="100"/>
  <c r="AK155" i="100"/>
  <c r="AJ155" i="100"/>
  <c r="AI155" i="100"/>
  <c r="AH155" i="100"/>
  <c r="AG155" i="100"/>
  <c r="AF155" i="100"/>
  <c r="AE155" i="100"/>
  <c r="AD155" i="100"/>
  <c r="AC155" i="100"/>
  <c r="AB155" i="100"/>
  <c r="AA155" i="100"/>
  <c r="Z155" i="100"/>
  <c r="Y155" i="100"/>
  <c r="X155" i="100"/>
  <c r="W155" i="100"/>
  <c r="V155" i="100"/>
  <c r="U155" i="100"/>
  <c r="T155" i="100"/>
  <c r="S155" i="100"/>
  <c r="R155" i="100"/>
  <c r="Q155" i="100"/>
  <c r="P155" i="100"/>
  <c r="O155" i="100"/>
  <c r="N155" i="100"/>
  <c r="M155" i="100"/>
  <c r="L155" i="100"/>
  <c r="K155" i="100"/>
  <c r="J155" i="100"/>
  <c r="I155" i="100"/>
  <c r="H155" i="100"/>
  <c r="G155" i="100"/>
  <c r="F155" i="100"/>
  <c r="E155" i="100"/>
  <c r="D155" i="100"/>
  <c r="C155" i="100"/>
  <c r="B155" i="100"/>
  <c r="A155" i="100"/>
  <c r="GZ154" i="100"/>
  <c r="GY154" i="100"/>
  <c r="GX154" i="100"/>
  <c r="GW154" i="100"/>
  <c r="GV154" i="100"/>
  <c r="GU154" i="100"/>
  <c r="GT154" i="100"/>
  <c r="GS154" i="100"/>
  <c r="GR154" i="100"/>
  <c r="GQ154" i="100"/>
  <c r="GP154" i="100"/>
  <c r="GO154" i="100"/>
  <c r="GN154" i="100"/>
  <c r="GM154" i="100"/>
  <c r="GL154" i="100"/>
  <c r="GK154" i="100"/>
  <c r="GJ154" i="100"/>
  <c r="GI154" i="100"/>
  <c r="GH154" i="100"/>
  <c r="GG154" i="100"/>
  <c r="GF154" i="100"/>
  <c r="GE154" i="100"/>
  <c r="GD154" i="100"/>
  <c r="GC154" i="100"/>
  <c r="GB154" i="100"/>
  <c r="GA154" i="100"/>
  <c r="FZ154" i="100"/>
  <c r="FY154" i="100"/>
  <c r="FX154" i="100"/>
  <c r="FW154" i="100"/>
  <c r="FV154" i="100"/>
  <c r="FU154" i="100"/>
  <c r="FT154" i="100"/>
  <c r="FS154" i="100"/>
  <c r="FR154" i="100"/>
  <c r="FQ154" i="100"/>
  <c r="FP154" i="100"/>
  <c r="FO154" i="100"/>
  <c r="FN154" i="100"/>
  <c r="FM154" i="100"/>
  <c r="FL154" i="100"/>
  <c r="FK154" i="100"/>
  <c r="FJ154" i="100"/>
  <c r="FI154" i="100"/>
  <c r="FH154" i="100"/>
  <c r="FG154" i="100"/>
  <c r="FF154" i="100"/>
  <c r="FE154" i="100"/>
  <c r="FD154" i="100"/>
  <c r="FC154" i="100"/>
  <c r="FB154" i="100"/>
  <c r="FA154" i="100"/>
  <c r="EZ154" i="100"/>
  <c r="EY154" i="100"/>
  <c r="EX154" i="100"/>
  <c r="EW154" i="100"/>
  <c r="EV154" i="100"/>
  <c r="EU154" i="100"/>
  <c r="ET154" i="100"/>
  <c r="ES154" i="100"/>
  <c r="ER154" i="100"/>
  <c r="EQ154" i="100"/>
  <c r="EP154" i="100"/>
  <c r="EO154" i="100"/>
  <c r="EN154" i="100"/>
  <c r="EM154" i="100"/>
  <c r="EL154" i="100"/>
  <c r="EK154" i="100"/>
  <c r="EJ154" i="100"/>
  <c r="EI154" i="100"/>
  <c r="EH154" i="100"/>
  <c r="EG154" i="100"/>
  <c r="EF154" i="100"/>
  <c r="EE154" i="100"/>
  <c r="ED154" i="100"/>
  <c r="EC154" i="100"/>
  <c r="EB154" i="100"/>
  <c r="EA154" i="100"/>
  <c r="DZ154" i="100"/>
  <c r="DY154" i="100"/>
  <c r="DX154" i="100"/>
  <c r="DW154" i="100"/>
  <c r="DV154" i="100"/>
  <c r="DU154" i="100"/>
  <c r="DT154" i="100"/>
  <c r="DS154" i="100"/>
  <c r="DR154" i="100"/>
  <c r="DQ154" i="100"/>
  <c r="DP154" i="100"/>
  <c r="DO154" i="100"/>
  <c r="DN154" i="100"/>
  <c r="DM154" i="100"/>
  <c r="DL154" i="100"/>
  <c r="DK154" i="100"/>
  <c r="DJ154" i="100"/>
  <c r="DI154" i="100"/>
  <c r="DH154" i="100"/>
  <c r="DG154" i="100"/>
  <c r="DF154" i="100"/>
  <c r="DE154" i="100"/>
  <c r="DD154" i="100"/>
  <c r="DC154" i="100"/>
  <c r="DB154" i="100"/>
  <c r="DA154" i="100"/>
  <c r="CZ154" i="100"/>
  <c r="CY154" i="100"/>
  <c r="CX154" i="100"/>
  <c r="CW154" i="100"/>
  <c r="CV154" i="100"/>
  <c r="CU154" i="100"/>
  <c r="CT154" i="100"/>
  <c r="CS154" i="100"/>
  <c r="CR154" i="100"/>
  <c r="CQ154" i="100"/>
  <c r="CP154" i="100"/>
  <c r="CO154" i="100"/>
  <c r="CN154" i="100"/>
  <c r="CM154" i="100"/>
  <c r="CL154" i="100"/>
  <c r="CK154" i="100"/>
  <c r="CJ154" i="100"/>
  <c r="CI154" i="100"/>
  <c r="CH154" i="100"/>
  <c r="CG154" i="100"/>
  <c r="CF154" i="100"/>
  <c r="CE154" i="100"/>
  <c r="CD154" i="100"/>
  <c r="CC154" i="100"/>
  <c r="CB154" i="100"/>
  <c r="CA154" i="100"/>
  <c r="BZ154" i="100"/>
  <c r="BY154" i="100"/>
  <c r="BX154" i="100"/>
  <c r="BW154" i="100"/>
  <c r="BV154" i="100"/>
  <c r="BU154" i="100"/>
  <c r="BT154" i="100"/>
  <c r="BS154" i="100"/>
  <c r="BR154" i="100"/>
  <c r="BQ154" i="100"/>
  <c r="BP154" i="100"/>
  <c r="BO154" i="100"/>
  <c r="BN154" i="100"/>
  <c r="BM154" i="100"/>
  <c r="BL154" i="100"/>
  <c r="BK154" i="100"/>
  <c r="BJ154" i="100"/>
  <c r="BI154" i="100"/>
  <c r="BH154" i="100"/>
  <c r="BG154" i="100"/>
  <c r="BF154" i="100"/>
  <c r="BE154" i="100"/>
  <c r="BD154" i="100"/>
  <c r="BC154" i="100"/>
  <c r="BB154" i="100"/>
  <c r="BA154" i="100"/>
  <c r="AZ154" i="100"/>
  <c r="AY154" i="100"/>
  <c r="AX154" i="100"/>
  <c r="AW154" i="100"/>
  <c r="AV154" i="100"/>
  <c r="AU154" i="100"/>
  <c r="AT154" i="100"/>
  <c r="AS154" i="100"/>
  <c r="AR154" i="100"/>
  <c r="AQ154" i="100"/>
  <c r="AP154" i="100"/>
  <c r="AO154" i="100"/>
  <c r="AN154" i="100"/>
  <c r="AM154" i="100"/>
  <c r="AL154" i="100"/>
  <c r="AK154" i="100"/>
  <c r="AJ154" i="100"/>
  <c r="AI154" i="100"/>
  <c r="AH154" i="100"/>
  <c r="AG154" i="100"/>
  <c r="AF154" i="100"/>
  <c r="AE154" i="100"/>
  <c r="AD154" i="100"/>
  <c r="AC154" i="100"/>
  <c r="AB154" i="100"/>
  <c r="AA154" i="100"/>
  <c r="Z154" i="100"/>
  <c r="Y154" i="100"/>
  <c r="X154" i="100"/>
  <c r="W154" i="100"/>
  <c r="V154" i="100"/>
  <c r="U154" i="100"/>
  <c r="T154" i="100"/>
  <c r="S154" i="100"/>
  <c r="R154" i="100"/>
  <c r="Q154" i="100"/>
  <c r="P154" i="100"/>
  <c r="O154" i="100"/>
  <c r="N154" i="100"/>
  <c r="M154" i="100"/>
  <c r="L154" i="100"/>
  <c r="K154" i="100"/>
  <c r="J154" i="100"/>
  <c r="I154" i="100"/>
  <c r="H154" i="100"/>
  <c r="G154" i="100"/>
  <c r="F154" i="100"/>
  <c r="E154" i="100"/>
  <c r="D154" i="100"/>
  <c r="C154" i="100"/>
  <c r="B154" i="100"/>
  <c r="A154" i="100"/>
  <c r="GZ153" i="100"/>
  <c r="GY153" i="100"/>
  <c r="GX153" i="100"/>
  <c r="GW153" i="100"/>
  <c r="GV153" i="100"/>
  <c r="GU153" i="100"/>
  <c r="GT153" i="100"/>
  <c r="GS153" i="100"/>
  <c r="GR153" i="100"/>
  <c r="GQ153" i="100"/>
  <c r="GP153" i="100"/>
  <c r="GO153" i="100"/>
  <c r="GN153" i="100"/>
  <c r="GM153" i="100"/>
  <c r="GL153" i="100"/>
  <c r="GK153" i="100"/>
  <c r="GJ153" i="100"/>
  <c r="GI153" i="100"/>
  <c r="GH153" i="100"/>
  <c r="GG153" i="100"/>
  <c r="GF153" i="100"/>
  <c r="GE153" i="100"/>
  <c r="GD153" i="100"/>
  <c r="GC153" i="100"/>
  <c r="GB153" i="100"/>
  <c r="GA153" i="100"/>
  <c r="FZ153" i="100"/>
  <c r="FY153" i="100"/>
  <c r="FX153" i="100"/>
  <c r="FW153" i="100"/>
  <c r="FV153" i="100"/>
  <c r="FU153" i="100"/>
  <c r="FT153" i="100"/>
  <c r="FS153" i="100"/>
  <c r="FR153" i="100"/>
  <c r="FQ153" i="100"/>
  <c r="FP153" i="100"/>
  <c r="FO153" i="100"/>
  <c r="FN153" i="100"/>
  <c r="FM153" i="100"/>
  <c r="FL153" i="100"/>
  <c r="FK153" i="100"/>
  <c r="FJ153" i="100"/>
  <c r="FI153" i="100"/>
  <c r="FH153" i="100"/>
  <c r="FG153" i="100"/>
  <c r="FF153" i="100"/>
  <c r="FE153" i="100"/>
  <c r="FD153" i="100"/>
  <c r="FC153" i="100"/>
  <c r="FB153" i="100"/>
  <c r="FA153" i="100"/>
  <c r="EZ153" i="100"/>
  <c r="EY153" i="100"/>
  <c r="EX153" i="100"/>
  <c r="EW153" i="100"/>
  <c r="EV153" i="100"/>
  <c r="EU153" i="100"/>
  <c r="ET153" i="100"/>
  <c r="ES153" i="100"/>
  <c r="ER153" i="100"/>
  <c r="EQ153" i="100"/>
  <c r="EP153" i="100"/>
  <c r="EO153" i="100"/>
  <c r="EN153" i="100"/>
  <c r="EM153" i="100"/>
  <c r="EL153" i="100"/>
  <c r="EK153" i="100"/>
  <c r="EJ153" i="100"/>
  <c r="EI153" i="100"/>
  <c r="EH153" i="100"/>
  <c r="EG153" i="100"/>
  <c r="EF153" i="100"/>
  <c r="EE153" i="100"/>
  <c r="ED153" i="100"/>
  <c r="EC153" i="100"/>
  <c r="EB153" i="100"/>
  <c r="EA153" i="100"/>
  <c r="DZ153" i="100"/>
  <c r="DY153" i="100"/>
  <c r="DX153" i="100"/>
  <c r="DW153" i="100"/>
  <c r="DV153" i="100"/>
  <c r="DU153" i="100"/>
  <c r="DT153" i="100"/>
  <c r="DS153" i="100"/>
  <c r="DR153" i="100"/>
  <c r="DQ153" i="100"/>
  <c r="DP153" i="100"/>
  <c r="DO153" i="100"/>
  <c r="DN153" i="100"/>
  <c r="DM153" i="100"/>
  <c r="DL153" i="100"/>
  <c r="DK153" i="100"/>
  <c r="DJ153" i="100"/>
  <c r="DI153" i="100"/>
  <c r="DH153" i="100"/>
  <c r="DG153" i="100"/>
  <c r="DF153" i="100"/>
  <c r="DE153" i="100"/>
  <c r="DD153" i="100"/>
  <c r="DC153" i="100"/>
  <c r="DB153" i="100"/>
  <c r="DA153" i="100"/>
  <c r="CZ153" i="100"/>
  <c r="CY153" i="100"/>
  <c r="CX153" i="100"/>
  <c r="CW153" i="100"/>
  <c r="CV153" i="100"/>
  <c r="CU153" i="100"/>
  <c r="CT153" i="100"/>
  <c r="CS153" i="100"/>
  <c r="CR153" i="100"/>
  <c r="CQ153" i="100"/>
  <c r="CP153" i="100"/>
  <c r="CO153" i="100"/>
  <c r="CN153" i="100"/>
  <c r="CM153" i="100"/>
  <c r="CL153" i="100"/>
  <c r="CK153" i="100"/>
  <c r="CJ153" i="100"/>
  <c r="CI153" i="100"/>
  <c r="CH153" i="100"/>
  <c r="CG153" i="100"/>
  <c r="CF153" i="100"/>
  <c r="CE153" i="100"/>
  <c r="CD153" i="100"/>
  <c r="CC153" i="100"/>
  <c r="CB153" i="100"/>
  <c r="CA153" i="100"/>
  <c r="BZ153" i="100"/>
  <c r="BY153" i="100"/>
  <c r="BX153" i="100"/>
  <c r="BW153" i="100"/>
  <c r="BV153" i="100"/>
  <c r="BU153" i="100"/>
  <c r="BT153" i="100"/>
  <c r="BS153" i="100"/>
  <c r="BR153" i="100"/>
  <c r="BQ153" i="100"/>
  <c r="BP153" i="100"/>
  <c r="BO153" i="100"/>
  <c r="BN153" i="100"/>
  <c r="BM153" i="100"/>
  <c r="BL153" i="100"/>
  <c r="BK153" i="100"/>
  <c r="BJ153" i="100"/>
  <c r="BI153" i="100"/>
  <c r="BH153" i="100"/>
  <c r="BG153" i="100"/>
  <c r="BF153" i="100"/>
  <c r="BE153" i="100"/>
  <c r="BD153" i="100"/>
  <c r="BC153" i="100"/>
  <c r="BB153" i="100"/>
  <c r="BA153" i="100"/>
  <c r="AZ153" i="100"/>
  <c r="AY153" i="100"/>
  <c r="AX153" i="100"/>
  <c r="AW153" i="100"/>
  <c r="AV153" i="100"/>
  <c r="AU153" i="100"/>
  <c r="AT153" i="100"/>
  <c r="AS153" i="100"/>
  <c r="AR153" i="100"/>
  <c r="AQ153" i="100"/>
  <c r="AP153" i="100"/>
  <c r="AO153" i="100"/>
  <c r="AN153" i="100"/>
  <c r="AM153" i="100"/>
  <c r="AL153" i="100"/>
  <c r="AK153" i="100"/>
  <c r="AJ153" i="100"/>
  <c r="AI153" i="100"/>
  <c r="AH153" i="100"/>
  <c r="AG153" i="100"/>
  <c r="AF153" i="100"/>
  <c r="AE153" i="100"/>
  <c r="AD153" i="100"/>
  <c r="AC153" i="100"/>
  <c r="AB153" i="100"/>
  <c r="AA153" i="100"/>
  <c r="Z153" i="100"/>
  <c r="Y153" i="100"/>
  <c r="X153" i="100"/>
  <c r="W153" i="100"/>
  <c r="V153" i="100"/>
  <c r="U153" i="100"/>
  <c r="T153" i="100"/>
  <c r="S153" i="100"/>
  <c r="R153" i="100"/>
  <c r="Q153" i="100"/>
  <c r="P153" i="100"/>
  <c r="O153" i="100"/>
  <c r="N153" i="100"/>
  <c r="M153" i="100"/>
  <c r="L153" i="100"/>
  <c r="K153" i="100"/>
  <c r="J153" i="100"/>
  <c r="I153" i="100"/>
  <c r="H153" i="100"/>
  <c r="G153" i="100"/>
  <c r="F153" i="100"/>
  <c r="E153" i="100"/>
  <c r="D153" i="100"/>
  <c r="C153" i="100"/>
  <c r="B153" i="100"/>
  <c r="A153" i="100"/>
  <c r="GZ152" i="100"/>
  <c r="GY152" i="100"/>
  <c r="GX152" i="100"/>
  <c r="GW152" i="100"/>
  <c r="GV152" i="100"/>
  <c r="GU152" i="100"/>
  <c r="GT152" i="100"/>
  <c r="GS152" i="100"/>
  <c r="GR152" i="100"/>
  <c r="GQ152" i="100"/>
  <c r="GP152" i="100"/>
  <c r="GO152" i="100"/>
  <c r="GN152" i="100"/>
  <c r="GM152" i="100"/>
  <c r="GL152" i="100"/>
  <c r="GK152" i="100"/>
  <c r="GJ152" i="100"/>
  <c r="GI152" i="100"/>
  <c r="GH152" i="100"/>
  <c r="GG152" i="100"/>
  <c r="GF152" i="100"/>
  <c r="GE152" i="100"/>
  <c r="GD152" i="100"/>
  <c r="GC152" i="100"/>
  <c r="GB152" i="100"/>
  <c r="GA152" i="100"/>
  <c r="FZ152" i="100"/>
  <c r="FY152" i="100"/>
  <c r="FX152" i="100"/>
  <c r="FW152" i="100"/>
  <c r="FV152" i="100"/>
  <c r="FU152" i="100"/>
  <c r="FT152" i="100"/>
  <c r="FS152" i="100"/>
  <c r="FR152" i="100"/>
  <c r="FQ152" i="100"/>
  <c r="FP152" i="100"/>
  <c r="FO152" i="100"/>
  <c r="FN152" i="100"/>
  <c r="FM152" i="100"/>
  <c r="FL152" i="100"/>
  <c r="FK152" i="100"/>
  <c r="FJ152" i="100"/>
  <c r="FI152" i="100"/>
  <c r="FH152" i="100"/>
  <c r="FG152" i="100"/>
  <c r="FF152" i="100"/>
  <c r="FE152" i="100"/>
  <c r="FD152" i="100"/>
  <c r="FC152" i="100"/>
  <c r="FB152" i="100"/>
  <c r="FA152" i="100"/>
  <c r="EZ152" i="100"/>
  <c r="EY152" i="100"/>
  <c r="EX152" i="100"/>
  <c r="EW152" i="100"/>
  <c r="EV152" i="100"/>
  <c r="EU152" i="100"/>
  <c r="ET152" i="100"/>
  <c r="ES152" i="100"/>
  <c r="ER152" i="100"/>
  <c r="EQ152" i="100"/>
  <c r="EP152" i="100"/>
  <c r="EO152" i="100"/>
  <c r="EN152" i="100"/>
  <c r="EM152" i="100"/>
  <c r="EL152" i="100"/>
  <c r="EK152" i="100"/>
  <c r="EJ152" i="100"/>
  <c r="EI152" i="100"/>
  <c r="EH152" i="100"/>
  <c r="EG152" i="100"/>
  <c r="EF152" i="100"/>
  <c r="EE152" i="100"/>
  <c r="ED152" i="100"/>
  <c r="EC152" i="100"/>
  <c r="EB152" i="100"/>
  <c r="EA152" i="100"/>
  <c r="DZ152" i="100"/>
  <c r="DY152" i="100"/>
  <c r="DX152" i="100"/>
  <c r="DW152" i="100"/>
  <c r="DV152" i="100"/>
  <c r="DU152" i="100"/>
  <c r="DT152" i="100"/>
  <c r="DS152" i="100"/>
  <c r="DR152" i="100"/>
  <c r="DQ152" i="100"/>
  <c r="DP152" i="100"/>
  <c r="DO152" i="100"/>
  <c r="DN152" i="100"/>
  <c r="DM152" i="100"/>
  <c r="DL152" i="100"/>
  <c r="DK152" i="100"/>
  <c r="DJ152" i="100"/>
  <c r="DI152" i="100"/>
  <c r="DH152" i="100"/>
  <c r="DG152" i="100"/>
  <c r="DF152" i="100"/>
  <c r="DE152" i="100"/>
  <c r="DD152" i="100"/>
  <c r="DC152" i="100"/>
  <c r="DB152" i="100"/>
  <c r="DA152" i="100"/>
  <c r="CZ152" i="100"/>
  <c r="CY152" i="100"/>
  <c r="CX152" i="100"/>
  <c r="CW152" i="100"/>
  <c r="CV152" i="100"/>
  <c r="CU152" i="100"/>
  <c r="CT152" i="100"/>
  <c r="CS152" i="100"/>
  <c r="CR152" i="100"/>
  <c r="CQ152" i="100"/>
  <c r="CP152" i="100"/>
  <c r="CO152" i="100"/>
  <c r="CN152" i="100"/>
  <c r="CM152" i="100"/>
  <c r="CL152" i="100"/>
  <c r="CK152" i="100"/>
  <c r="CJ152" i="100"/>
  <c r="CI152" i="100"/>
  <c r="CH152" i="100"/>
  <c r="CG152" i="100"/>
  <c r="CF152" i="100"/>
  <c r="CE152" i="100"/>
  <c r="CD152" i="100"/>
  <c r="CC152" i="100"/>
  <c r="CB152" i="100"/>
  <c r="CA152" i="100"/>
  <c r="BZ152" i="100"/>
  <c r="BY152" i="100"/>
  <c r="BX152" i="100"/>
  <c r="BW152" i="100"/>
  <c r="BV152" i="100"/>
  <c r="BU152" i="100"/>
  <c r="BT152" i="100"/>
  <c r="BS152" i="100"/>
  <c r="BR152" i="100"/>
  <c r="BQ152" i="100"/>
  <c r="BP152" i="100"/>
  <c r="BO152" i="100"/>
  <c r="BN152" i="100"/>
  <c r="BM152" i="100"/>
  <c r="BL152" i="100"/>
  <c r="BK152" i="100"/>
  <c r="BJ152" i="100"/>
  <c r="BI152" i="100"/>
  <c r="BH152" i="100"/>
  <c r="BG152" i="100"/>
  <c r="BF152" i="100"/>
  <c r="BE152" i="100"/>
  <c r="BD152" i="100"/>
  <c r="BC152" i="100"/>
  <c r="BB152" i="100"/>
  <c r="BA152" i="100"/>
  <c r="AZ152" i="100"/>
  <c r="AY152" i="100"/>
  <c r="AX152" i="100"/>
  <c r="AW152" i="100"/>
  <c r="AV152" i="100"/>
  <c r="AU152" i="100"/>
  <c r="AT152" i="100"/>
  <c r="AS152" i="100"/>
  <c r="AR152" i="100"/>
  <c r="AQ152" i="100"/>
  <c r="AP152" i="100"/>
  <c r="AO152" i="100"/>
  <c r="AN152" i="100"/>
  <c r="AM152" i="100"/>
  <c r="AL152" i="100"/>
  <c r="AK152" i="100"/>
  <c r="AJ152" i="100"/>
  <c r="AI152" i="100"/>
  <c r="AH152" i="100"/>
  <c r="AG152" i="100"/>
  <c r="AF152" i="100"/>
  <c r="AE152" i="100"/>
  <c r="AD152" i="100"/>
  <c r="AC152" i="100"/>
  <c r="AB152" i="100"/>
  <c r="AA152" i="100"/>
  <c r="Z152" i="100"/>
  <c r="Y152" i="100"/>
  <c r="X152" i="100"/>
  <c r="W152" i="100"/>
  <c r="V152" i="100"/>
  <c r="U152" i="100"/>
  <c r="T152" i="100"/>
  <c r="S152" i="100"/>
  <c r="R152" i="100"/>
  <c r="Q152" i="100"/>
  <c r="P152" i="100"/>
  <c r="O152" i="100"/>
  <c r="N152" i="100"/>
  <c r="M152" i="100"/>
  <c r="L152" i="100"/>
  <c r="K152" i="100"/>
  <c r="J152" i="100"/>
  <c r="I152" i="100"/>
  <c r="H152" i="100"/>
  <c r="G152" i="100"/>
  <c r="F152" i="100"/>
  <c r="E152" i="100"/>
  <c r="D152" i="100"/>
  <c r="C152" i="100"/>
  <c r="B152" i="100"/>
  <c r="A152" i="100"/>
  <c r="GZ151" i="100"/>
  <c r="GY151" i="100"/>
  <c r="GX151" i="100"/>
  <c r="GW151" i="100"/>
  <c r="GV151" i="100"/>
  <c r="GU151" i="100"/>
  <c r="GT151" i="100"/>
  <c r="GS151" i="100"/>
  <c r="GR151" i="100"/>
  <c r="GQ151" i="100"/>
  <c r="GP151" i="100"/>
  <c r="GO151" i="100"/>
  <c r="GN151" i="100"/>
  <c r="GM151" i="100"/>
  <c r="GL151" i="100"/>
  <c r="GK151" i="100"/>
  <c r="GJ151" i="100"/>
  <c r="GI151" i="100"/>
  <c r="GH151" i="100"/>
  <c r="GG151" i="100"/>
  <c r="GF151" i="100"/>
  <c r="GE151" i="100"/>
  <c r="GD151" i="100"/>
  <c r="GC151" i="100"/>
  <c r="GB151" i="100"/>
  <c r="GA151" i="100"/>
  <c r="FZ151" i="100"/>
  <c r="FY151" i="100"/>
  <c r="FX151" i="100"/>
  <c r="FW151" i="100"/>
  <c r="FV151" i="100"/>
  <c r="FU151" i="100"/>
  <c r="FT151" i="100"/>
  <c r="FS151" i="100"/>
  <c r="FR151" i="100"/>
  <c r="FQ151" i="100"/>
  <c r="FP151" i="100"/>
  <c r="FO151" i="100"/>
  <c r="FN151" i="100"/>
  <c r="FM151" i="100"/>
  <c r="FL151" i="100"/>
  <c r="FK151" i="100"/>
  <c r="FJ151" i="100"/>
  <c r="FI151" i="100"/>
  <c r="FH151" i="100"/>
  <c r="FG151" i="100"/>
  <c r="FF151" i="100"/>
  <c r="FE151" i="100"/>
  <c r="FD151" i="100"/>
  <c r="FC151" i="100"/>
  <c r="FB151" i="100"/>
  <c r="FA151" i="100"/>
  <c r="EZ151" i="100"/>
  <c r="EY151" i="100"/>
  <c r="EX151" i="100"/>
  <c r="EW151" i="100"/>
  <c r="EV151" i="100"/>
  <c r="EU151" i="100"/>
  <c r="ET151" i="100"/>
  <c r="ES151" i="100"/>
  <c r="ER151" i="100"/>
  <c r="EQ151" i="100"/>
  <c r="EP151" i="100"/>
  <c r="EO151" i="100"/>
  <c r="EN151" i="100"/>
  <c r="EM151" i="100"/>
  <c r="EL151" i="100"/>
  <c r="EK151" i="100"/>
  <c r="EJ151" i="100"/>
  <c r="EI151" i="100"/>
  <c r="EH151" i="100"/>
  <c r="EG151" i="100"/>
  <c r="EF151" i="100"/>
  <c r="EE151" i="100"/>
  <c r="ED151" i="100"/>
  <c r="EC151" i="100"/>
  <c r="EB151" i="100"/>
  <c r="EA151" i="100"/>
  <c r="DZ151" i="100"/>
  <c r="DY151" i="100"/>
  <c r="DX151" i="100"/>
  <c r="DW151" i="100"/>
  <c r="DV151" i="100"/>
  <c r="DU151" i="100"/>
  <c r="DT151" i="100"/>
  <c r="DS151" i="100"/>
  <c r="DR151" i="100"/>
  <c r="DQ151" i="100"/>
  <c r="DP151" i="100"/>
  <c r="DO151" i="100"/>
  <c r="DN151" i="100"/>
  <c r="DM151" i="100"/>
  <c r="DL151" i="100"/>
  <c r="DK151" i="100"/>
  <c r="DJ151" i="100"/>
  <c r="DI151" i="100"/>
  <c r="DH151" i="100"/>
  <c r="DG151" i="100"/>
  <c r="DF151" i="100"/>
  <c r="DE151" i="100"/>
  <c r="DD151" i="100"/>
  <c r="DC151" i="100"/>
  <c r="DB151" i="100"/>
  <c r="DA151" i="100"/>
  <c r="CZ151" i="100"/>
  <c r="CY151" i="100"/>
  <c r="CX151" i="100"/>
  <c r="CW151" i="100"/>
  <c r="CV151" i="100"/>
  <c r="CU151" i="100"/>
  <c r="CT151" i="100"/>
  <c r="CS151" i="100"/>
  <c r="CR151" i="100"/>
  <c r="CQ151" i="100"/>
  <c r="CP151" i="100"/>
  <c r="CO151" i="100"/>
  <c r="CN151" i="100"/>
  <c r="CM151" i="100"/>
  <c r="CL151" i="100"/>
  <c r="CK151" i="100"/>
  <c r="CJ151" i="100"/>
  <c r="CI151" i="100"/>
  <c r="CH151" i="100"/>
  <c r="CG151" i="100"/>
  <c r="CF151" i="100"/>
  <c r="CE151" i="100"/>
  <c r="CD151" i="100"/>
  <c r="CC151" i="100"/>
  <c r="CB151" i="100"/>
  <c r="CA151" i="100"/>
  <c r="BZ151" i="100"/>
  <c r="BY151" i="100"/>
  <c r="BX151" i="100"/>
  <c r="BW151" i="100"/>
  <c r="BV151" i="100"/>
  <c r="BU151" i="100"/>
  <c r="BT151" i="100"/>
  <c r="BS151" i="100"/>
  <c r="BR151" i="100"/>
  <c r="BQ151" i="100"/>
  <c r="BP151" i="100"/>
  <c r="BO151" i="100"/>
  <c r="BN151" i="100"/>
  <c r="BM151" i="100"/>
  <c r="BL151" i="100"/>
  <c r="BK151" i="100"/>
  <c r="BJ151" i="100"/>
  <c r="BI151" i="100"/>
  <c r="BH151" i="100"/>
  <c r="BG151" i="100"/>
  <c r="BF151" i="100"/>
  <c r="BE151" i="100"/>
  <c r="BD151" i="100"/>
  <c r="BC151" i="100"/>
  <c r="BB151" i="100"/>
  <c r="BA151" i="100"/>
  <c r="AZ151" i="100"/>
  <c r="AY151" i="100"/>
  <c r="AX151" i="100"/>
  <c r="AW151" i="100"/>
  <c r="AV151" i="100"/>
  <c r="AU151" i="100"/>
  <c r="AT151" i="100"/>
  <c r="AS151" i="100"/>
  <c r="AR151" i="100"/>
  <c r="AQ151" i="100"/>
  <c r="AP151" i="100"/>
  <c r="AO151" i="100"/>
  <c r="AN151" i="100"/>
  <c r="AM151" i="100"/>
  <c r="AL151" i="100"/>
  <c r="AK151" i="100"/>
  <c r="AJ151" i="100"/>
  <c r="AI151" i="100"/>
  <c r="AH151" i="100"/>
  <c r="AG151" i="100"/>
  <c r="AF151" i="100"/>
  <c r="AE151" i="100"/>
  <c r="AD151" i="100"/>
  <c r="AC151" i="100"/>
  <c r="AB151" i="100"/>
  <c r="AA151" i="100"/>
  <c r="Z151" i="100"/>
  <c r="Y151" i="100"/>
  <c r="X151" i="100"/>
  <c r="W151" i="100"/>
  <c r="V151" i="100"/>
  <c r="U151" i="100"/>
  <c r="T151" i="100"/>
  <c r="S151" i="100"/>
  <c r="R151" i="100"/>
  <c r="Q151" i="100"/>
  <c r="P151" i="100"/>
  <c r="O151" i="100"/>
  <c r="N151" i="100"/>
  <c r="M151" i="100"/>
  <c r="L151" i="100"/>
  <c r="K151" i="100"/>
  <c r="J151" i="100"/>
  <c r="I151" i="100"/>
  <c r="H151" i="100"/>
  <c r="G151" i="100"/>
  <c r="F151" i="100"/>
  <c r="E151" i="100"/>
  <c r="D151" i="100"/>
  <c r="C151" i="100"/>
  <c r="B151" i="100"/>
  <c r="A151" i="100"/>
  <c r="GZ150" i="100"/>
  <c r="GY150" i="100"/>
  <c r="GX150" i="100"/>
  <c r="GW150" i="100"/>
  <c r="GV150" i="100"/>
  <c r="GU150" i="100"/>
  <c r="GT150" i="100"/>
  <c r="GS150" i="100"/>
  <c r="GR150" i="100"/>
  <c r="GQ150" i="100"/>
  <c r="GP150" i="100"/>
  <c r="GO150" i="100"/>
  <c r="GN150" i="100"/>
  <c r="GM150" i="100"/>
  <c r="GL150" i="100"/>
  <c r="GK150" i="100"/>
  <c r="GJ150" i="100"/>
  <c r="GI150" i="100"/>
  <c r="GH150" i="100"/>
  <c r="GG150" i="100"/>
  <c r="GF150" i="100"/>
  <c r="GE150" i="100"/>
  <c r="GD150" i="100"/>
  <c r="GC150" i="100"/>
  <c r="GB150" i="100"/>
  <c r="GA150" i="100"/>
  <c r="FZ150" i="100"/>
  <c r="FY150" i="100"/>
  <c r="FX150" i="100"/>
  <c r="FW150" i="100"/>
  <c r="FV150" i="100"/>
  <c r="FU150" i="100"/>
  <c r="FT150" i="100"/>
  <c r="FS150" i="100"/>
  <c r="FR150" i="100"/>
  <c r="FQ150" i="100"/>
  <c r="FP150" i="100"/>
  <c r="FO150" i="100"/>
  <c r="FN150" i="100"/>
  <c r="FM150" i="100"/>
  <c r="FL150" i="100"/>
  <c r="FK150" i="100"/>
  <c r="FJ150" i="100"/>
  <c r="FI150" i="100"/>
  <c r="FH150" i="100"/>
  <c r="FG150" i="100"/>
  <c r="FF150" i="100"/>
  <c r="FE150" i="100"/>
  <c r="FD150" i="100"/>
  <c r="FC150" i="100"/>
  <c r="FB150" i="100"/>
  <c r="FA150" i="100"/>
  <c r="EZ150" i="100"/>
  <c r="EY150" i="100"/>
  <c r="EX150" i="100"/>
  <c r="EW150" i="100"/>
  <c r="EV150" i="100"/>
  <c r="EU150" i="100"/>
  <c r="ET150" i="100"/>
  <c r="ES150" i="100"/>
  <c r="ER150" i="100"/>
  <c r="EQ150" i="100"/>
  <c r="EP150" i="100"/>
  <c r="EO150" i="100"/>
  <c r="EN150" i="100"/>
  <c r="EM150" i="100"/>
  <c r="EL150" i="100"/>
  <c r="EK150" i="100"/>
  <c r="EJ150" i="100"/>
  <c r="EI150" i="100"/>
  <c r="EH150" i="100"/>
  <c r="EG150" i="100"/>
  <c r="EF150" i="100"/>
  <c r="EE150" i="100"/>
  <c r="ED150" i="100"/>
  <c r="EC150" i="100"/>
  <c r="EB150" i="100"/>
  <c r="EA150" i="100"/>
  <c r="DZ150" i="100"/>
  <c r="DY150" i="100"/>
  <c r="DX150" i="100"/>
  <c r="DW150" i="100"/>
  <c r="DV150" i="100"/>
  <c r="DU150" i="100"/>
  <c r="DT150" i="100"/>
  <c r="DS150" i="100"/>
  <c r="DR150" i="100"/>
  <c r="DQ150" i="100"/>
  <c r="DP150" i="100"/>
  <c r="DO150" i="100"/>
  <c r="DN150" i="100"/>
  <c r="DM150" i="100"/>
  <c r="DL150" i="100"/>
  <c r="DK150" i="100"/>
  <c r="DJ150" i="100"/>
  <c r="DI150" i="100"/>
  <c r="DH150" i="100"/>
  <c r="DG150" i="100"/>
  <c r="DF150" i="100"/>
  <c r="DE150" i="100"/>
  <c r="DD150" i="100"/>
  <c r="DC150" i="100"/>
  <c r="DB150" i="100"/>
  <c r="DA150" i="100"/>
  <c r="CZ150" i="100"/>
  <c r="CY150" i="100"/>
  <c r="CX150" i="100"/>
  <c r="CW150" i="100"/>
  <c r="CV150" i="100"/>
  <c r="CU150" i="100"/>
  <c r="CT150" i="100"/>
  <c r="CS150" i="100"/>
  <c r="CR150" i="100"/>
  <c r="CQ150" i="100"/>
  <c r="CP150" i="100"/>
  <c r="CO150" i="100"/>
  <c r="CN150" i="100"/>
  <c r="CM150" i="100"/>
  <c r="CL150" i="100"/>
  <c r="CK150" i="100"/>
  <c r="CJ150" i="100"/>
  <c r="CI150" i="100"/>
  <c r="CH150" i="100"/>
  <c r="CG150" i="100"/>
  <c r="CF150" i="100"/>
  <c r="CE150" i="100"/>
  <c r="CD150" i="100"/>
  <c r="CC150" i="100"/>
  <c r="CB150" i="100"/>
  <c r="CA150" i="100"/>
  <c r="BZ150" i="100"/>
  <c r="BY150" i="100"/>
  <c r="BX150" i="100"/>
  <c r="BW150" i="100"/>
  <c r="BV150" i="100"/>
  <c r="BU150" i="100"/>
  <c r="BT150" i="100"/>
  <c r="BS150" i="100"/>
  <c r="BR150" i="100"/>
  <c r="BQ150" i="100"/>
  <c r="BP150" i="100"/>
  <c r="BO150" i="100"/>
  <c r="BN150" i="100"/>
  <c r="BM150" i="100"/>
  <c r="BL150" i="100"/>
  <c r="BK150" i="100"/>
  <c r="BJ150" i="100"/>
  <c r="BI150" i="100"/>
  <c r="BH150" i="100"/>
  <c r="BG150" i="100"/>
  <c r="BF150" i="100"/>
  <c r="BE150" i="100"/>
  <c r="BD150" i="100"/>
  <c r="BC150" i="100"/>
  <c r="BB150" i="100"/>
  <c r="BA150" i="100"/>
  <c r="AZ150" i="100"/>
  <c r="AY150" i="100"/>
  <c r="AX150" i="100"/>
  <c r="AW150" i="100"/>
  <c r="AV150" i="100"/>
  <c r="AU150" i="100"/>
  <c r="AT150" i="100"/>
  <c r="AS150" i="100"/>
  <c r="AR150" i="100"/>
  <c r="AQ150" i="100"/>
  <c r="AP150" i="100"/>
  <c r="AO150" i="100"/>
  <c r="AN150" i="100"/>
  <c r="AM150" i="100"/>
  <c r="AL150" i="100"/>
  <c r="AK150" i="100"/>
  <c r="AJ150" i="100"/>
  <c r="AI150" i="100"/>
  <c r="AH150" i="100"/>
  <c r="AG150" i="100"/>
  <c r="AF150" i="100"/>
  <c r="AE150" i="100"/>
  <c r="AD150" i="100"/>
  <c r="AC150" i="100"/>
  <c r="AB150" i="100"/>
  <c r="AA150" i="100"/>
  <c r="Z150" i="100"/>
  <c r="Y150" i="100"/>
  <c r="X150" i="100"/>
  <c r="W150" i="100"/>
  <c r="V150" i="100"/>
  <c r="U150" i="100"/>
  <c r="T150" i="100"/>
  <c r="S150" i="100"/>
  <c r="R150" i="100"/>
  <c r="Q150" i="100"/>
  <c r="P150" i="100"/>
  <c r="O150" i="100"/>
  <c r="N150" i="100"/>
  <c r="M150" i="100"/>
  <c r="L150" i="100"/>
  <c r="K150" i="100"/>
  <c r="J150" i="100"/>
  <c r="I150" i="100"/>
  <c r="H150" i="100"/>
  <c r="G150" i="100"/>
  <c r="F150" i="100"/>
  <c r="E150" i="100"/>
  <c r="D150" i="100"/>
  <c r="C150" i="100"/>
  <c r="B150" i="100"/>
  <c r="A150" i="100"/>
  <c r="GZ149" i="100"/>
  <c r="GY149" i="100"/>
  <c r="GX149" i="100"/>
  <c r="GW149" i="100"/>
  <c r="GV149" i="100"/>
  <c r="GU149" i="100"/>
  <c r="GT149" i="100"/>
  <c r="GS149" i="100"/>
  <c r="GR149" i="100"/>
  <c r="GQ149" i="100"/>
  <c r="GP149" i="100"/>
  <c r="GO149" i="100"/>
  <c r="GN149" i="100"/>
  <c r="GM149" i="100"/>
  <c r="GL149" i="100"/>
  <c r="GK149" i="100"/>
  <c r="GJ149" i="100"/>
  <c r="GI149" i="100"/>
  <c r="GH149" i="100"/>
  <c r="GG149" i="100"/>
  <c r="GF149" i="100"/>
  <c r="GE149" i="100"/>
  <c r="GD149" i="100"/>
  <c r="GC149" i="100"/>
  <c r="GB149" i="100"/>
  <c r="GA149" i="100"/>
  <c r="FZ149" i="100"/>
  <c r="FY149" i="100"/>
  <c r="FX149" i="100"/>
  <c r="FW149" i="100"/>
  <c r="FV149" i="100"/>
  <c r="FU149" i="100"/>
  <c r="FT149" i="100"/>
  <c r="FS149" i="100"/>
  <c r="FR149" i="100"/>
  <c r="FQ149" i="100"/>
  <c r="FP149" i="100"/>
  <c r="FO149" i="100"/>
  <c r="FN149" i="100"/>
  <c r="FM149" i="100"/>
  <c r="FL149" i="100"/>
  <c r="FK149" i="100"/>
  <c r="FJ149" i="100"/>
  <c r="FI149" i="100"/>
  <c r="FH149" i="100"/>
  <c r="FG149" i="100"/>
  <c r="FF149" i="100"/>
  <c r="FE149" i="100"/>
  <c r="FD149" i="100"/>
  <c r="FC149" i="100"/>
  <c r="FB149" i="100"/>
  <c r="FA149" i="100"/>
  <c r="EZ149" i="100"/>
  <c r="EY149" i="100"/>
  <c r="EX149" i="100"/>
  <c r="EW149" i="100"/>
  <c r="EV149" i="100"/>
  <c r="EU149" i="100"/>
  <c r="ET149" i="100"/>
  <c r="ES149" i="100"/>
  <c r="ER149" i="100"/>
  <c r="EQ149" i="100"/>
  <c r="EP149" i="100"/>
  <c r="EO149" i="100"/>
  <c r="EN149" i="100"/>
  <c r="EM149" i="100"/>
  <c r="EL149" i="100"/>
  <c r="EK149" i="100"/>
  <c r="EJ149" i="100"/>
  <c r="EI149" i="100"/>
  <c r="EH149" i="100"/>
  <c r="EG149" i="100"/>
  <c r="EF149" i="100"/>
  <c r="EE149" i="100"/>
  <c r="ED149" i="100"/>
  <c r="EC149" i="100"/>
  <c r="EB149" i="100"/>
  <c r="EA149" i="100"/>
  <c r="DZ149" i="100"/>
  <c r="DY149" i="100"/>
  <c r="DX149" i="100"/>
  <c r="DW149" i="100"/>
  <c r="DV149" i="100"/>
  <c r="DU149" i="100"/>
  <c r="DT149" i="100"/>
  <c r="DS149" i="100"/>
  <c r="DR149" i="100"/>
  <c r="DQ149" i="100"/>
  <c r="DP149" i="100"/>
  <c r="DO149" i="100"/>
  <c r="DN149" i="100"/>
  <c r="DM149" i="100"/>
  <c r="DL149" i="100"/>
  <c r="DK149" i="100"/>
  <c r="DJ149" i="100"/>
  <c r="DI149" i="100"/>
  <c r="DH149" i="100"/>
  <c r="DG149" i="100"/>
  <c r="DF149" i="100"/>
  <c r="DE149" i="100"/>
  <c r="DD149" i="100"/>
  <c r="DC149" i="100"/>
  <c r="DB149" i="100"/>
  <c r="DA149" i="100"/>
  <c r="CZ149" i="100"/>
  <c r="CY149" i="100"/>
  <c r="CX149" i="100"/>
  <c r="CW149" i="100"/>
  <c r="CV149" i="100"/>
  <c r="CU149" i="100"/>
  <c r="CT149" i="100"/>
  <c r="CS149" i="100"/>
  <c r="CR149" i="100"/>
  <c r="CQ149" i="100"/>
  <c r="CP149" i="100"/>
  <c r="CO149" i="100"/>
  <c r="CN149" i="100"/>
  <c r="CM149" i="100"/>
  <c r="CL149" i="100"/>
  <c r="CK149" i="100"/>
  <c r="CJ149" i="100"/>
  <c r="CI149" i="100"/>
  <c r="CH149" i="100"/>
  <c r="CG149" i="100"/>
  <c r="CF149" i="100"/>
  <c r="CE149" i="100"/>
  <c r="CD149" i="100"/>
  <c r="CC149" i="100"/>
  <c r="CB149" i="100"/>
  <c r="CA149" i="100"/>
  <c r="BZ149" i="100"/>
  <c r="BY149" i="100"/>
  <c r="BX149" i="100"/>
  <c r="BW149" i="100"/>
  <c r="BV149" i="100"/>
  <c r="BU149" i="100"/>
  <c r="BT149" i="100"/>
  <c r="BS149" i="100"/>
  <c r="BR149" i="100"/>
  <c r="BQ149" i="100"/>
  <c r="BP149" i="100"/>
  <c r="BO149" i="100"/>
  <c r="BN149" i="100"/>
  <c r="BM149" i="100"/>
  <c r="BL149" i="100"/>
  <c r="BK149" i="100"/>
  <c r="BJ149" i="100"/>
  <c r="BI149" i="100"/>
  <c r="BH149" i="100"/>
  <c r="BG149" i="100"/>
  <c r="BF149" i="100"/>
  <c r="BE149" i="100"/>
  <c r="BD149" i="100"/>
  <c r="BC149" i="100"/>
  <c r="BB149" i="100"/>
  <c r="BA149" i="100"/>
  <c r="AZ149" i="100"/>
  <c r="AY149" i="100"/>
  <c r="AX149" i="100"/>
  <c r="AW149" i="100"/>
  <c r="AV149" i="100"/>
  <c r="AU149" i="100"/>
  <c r="AT149" i="100"/>
  <c r="AS149" i="100"/>
  <c r="AR149" i="100"/>
  <c r="AQ149" i="100"/>
  <c r="AP149" i="100"/>
  <c r="AO149" i="100"/>
  <c r="AN149" i="100"/>
  <c r="AM149" i="100"/>
  <c r="AL149" i="100"/>
  <c r="AK149" i="100"/>
  <c r="AJ149" i="100"/>
  <c r="AI149" i="100"/>
  <c r="AH149" i="100"/>
  <c r="AG149" i="100"/>
  <c r="AF149" i="100"/>
  <c r="AE149" i="100"/>
  <c r="AD149" i="100"/>
  <c r="AC149" i="100"/>
  <c r="AB149" i="100"/>
  <c r="AA149" i="100"/>
  <c r="Z149" i="100"/>
  <c r="Y149" i="100"/>
  <c r="X149" i="100"/>
  <c r="W149" i="100"/>
  <c r="V149" i="100"/>
  <c r="U149" i="100"/>
  <c r="T149" i="100"/>
  <c r="S149" i="100"/>
  <c r="R149" i="100"/>
  <c r="Q149" i="100"/>
  <c r="P149" i="100"/>
  <c r="O149" i="100"/>
  <c r="N149" i="100"/>
  <c r="M149" i="100"/>
  <c r="L149" i="100"/>
  <c r="K149" i="100"/>
  <c r="J149" i="100"/>
  <c r="I149" i="100"/>
  <c r="H149" i="100"/>
  <c r="G149" i="100"/>
  <c r="F149" i="100"/>
  <c r="E149" i="100"/>
  <c r="D149" i="100"/>
  <c r="C149" i="100"/>
  <c r="B149" i="100"/>
  <c r="A149" i="100"/>
  <c r="GZ148" i="100"/>
  <c r="GY148" i="100"/>
  <c r="GX148" i="100"/>
  <c r="GW148" i="100"/>
  <c r="GV148" i="100"/>
  <c r="GU148" i="100"/>
  <c r="GT148" i="100"/>
  <c r="GS148" i="100"/>
  <c r="GR148" i="100"/>
  <c r="GQ148" i="100"/>
  <c r="GP148" i="100"/>
  <c r="GO148" i="100"/>
  <c r="GN148" i="100"/>
  <c r="GM148" i="100"/>
  <c r="GL148" i="100"/>
  <c r="GK148" i="100"/>
  <c r="GJ148" i="100"/>
  <c r="GI148" i="100"/>
  <c r="GH148" i="100"/>
  <c r="GG148" i="100"/>
  <c r="GF148" i="100"/>
  <c r="GE148" i="100"/>
  <c r="GD148" i="100"/>
  <c r="GC148" i="100"/>
  <c r="GB148" i="100"/>
  <c r="GA148" i="100"/>
  <c r="FZ148" i="100"/>
  <c r="FY148" i="100"/>
  <c r="FX148" i="100"/>
  <c r="FW148" i="100"/>
  <c r="FV148" i="100"/>
  <c r="FU148" i="100"/>
  <c r="FT148" i="100"/>
  <c r="FS148" i="100"/>
  <c r="FR148" i="100"/>
  <c r="FQ148" i="100"/>
  <c r="FP148" i="100"/>
  <c r="FO148" i="100"/>
  <c r="FN148" i="100"/>
  <c r="FM148" i="100"/>
  <c r="FL148" i="100"/>
  <c r="FK148" i="100"/>
  <c r="FJ148" i="100"/>
  <c r="FI148" i="100"/>
  <c r="FH148" i="100"/>
  <c r="FG148" i="100"/>
  <c r="FF148" i="100"/>
  <c r="FE148" i="100"/>
  <c r="FD148" i="100"/>
  <c r="FC148" i="100"/>
  <c r="FB148" i="100"/>
  <c r="FA148" i="100"/>
  <c r="EZ148" i="100"/>
  <c r="EY148" i="100"/>
  <c r="EX148" i="100"/>
  <c r="EW148" i="100"/>
  <c r="EV148" i="100"/>
  <c r="EU148" i="100"/>
  <c r="ET148" i="100"/>
  <c r="ES148" i="100"/>
  <c r="ER148" i="100"/>
  <c r="EQ148" i="100"/>
  <c r="EP148" i="100"/>
  <c r="EO148" i="100"/>
  <c r="EN148" i="100"/>
  <c r="EM148" i="100"/>
  <c r="EL148" i="100"/>
  <c r="EK148" i="100"/>
  <c r="EJ148" i="100"/>
  <c r="EI148" i="100"/>
  <c r="EH148" i="100"/>
  <c r="EG148" i="100"/>
  <c r="EF148" i="100"/>
  <c r="EE148" i="100"/>
  <c r="ED148" i="100"/>
  <c r="EC148" i="100"/>
  <c r="EB148" i="100"/>
  <c r="EA148" i="100"/>
  <c r="DZ148" i="100"/>
  <c r="DY148" i="100"/>
  <c r="DX148" i="100"/>
  <c r="DW148" i="100"/>
  <c r="DV148" i="100"/>
  <c r="DU148" i="100"/>
  <c r="DT148" i="100"/>
  <c r="DS148" i="100"/>
  <c r="DR148" i="100"/>
  <c r="DQ148" i="100"/>
  <c r="DP148" i="100"/>
  <c r="DO148" i="100"/>
  <c r="DN148" i="100"/>
  <c r="DM148" i="100"/>
  <c r="DL148" i="100"/>
  <c r="DK148" i="100"/>
  <c r="DJ148" i="100"/>
  <c r="DI148" i="100"/>
  <c r="DH148" i="100"/>
  <c r="DG148" i="100"/>
  <c r="DF148" i="100"/>
  <c r="DE148" i="100"/>
  <c r="DD148" i="100"/>
  <c r="DC148" i="100"/>
  <c r="DB148" i="100"/>
  <c r="DA148" i="100"/>
  <c r="CZ148" i="100"/>
  <c r="CY148" i="100"/>
  <c r="CX148" i="100"/>
  <c r="CW148" i="100"/>
  <c r="CV148" i="100"/>
  <c r="CU148" i="100"/>
  <c r="CT148" i="100"/>
  <c r="CS148" i="100"/>
  <c r="CR148" i="100"/>
  <c r="CQ148" i="100"/>
  <c r="CP148" i="100"/>
  <c r="CO148" i="100"/>
  <c r="CN148" i="100"/>
  <c r="CM148" i="100"/>
  <c r="CL148" i="100"/>
  <c r="CK148" i="100"/>
  <c r="CJ148" i="100"/>
  <c r="CI148" i="100"/>
  <c r="CH148" i="100"/>
  <c r="CG148" i="100"/>
  <c r="CF148" i="100"/>
  <c r="CE148" i="100"/>
  <c r="CD148" i="100"/>
  <c r="CC148" i="100"/>
  <c r="CB148" i="100"/>
  <c r="CA148" i="100"/>
  <c r="BZ148" i="100"/>
  <c r="BY148" i="100"/>
  <c r="BX148" i="100"/>
  <c r="BW148" i="100"/>
  <c r="BV148" i="100"/>
  <c r="BU148" i="100"/>
  <c r="BT148" i="100"/>
  <c r="BS148" i="100"/>
  <c r="BR148" i="100"/>
  <c r="BQ148" i="100"/>
  <c r="BP148" i="100"/>
  <c r="BO148" i="100"/>
  <c r="BN148" i="100"/>
  <c r="BM148" i="100"/>
  <c r="BL148" i="100"/>
  <c r="BK148" i="100"/>
  <c r="BJ148" i="100"/>
  <c r="BI148" i="100"/>
  <c r="BH148" i="100"/>
  <c r="BG148" i="100"/>
  <c r="BF148" i="100"/>
  <c r="BE148" i="100"/>
  <c r="BD148" i="100"/>
  <c r="BC148" i="100"/>
  <c r="BB148" i="100"/>
  <c r="BA148" i="100"/>
  <c r="AZ148" i="100"/>
  <c r="AY148" i="100"/>
  <c r="AX148" i="100"/>
  <c r="AW148" i="100"/>
  <c r="AV148" i="100"/>
  <c r="AU148" i="100"/>
  <c r="AT148" i="100"/>
  <c r="AS148" i="100"/>
  <c r="AR148" i="100"/>
  <c r="AQ148" i="100"/>
  <c r="AP148" i="100"/>
  <c r="AO148" i="100"/>
  <c r="AN148" i="100"/>
  <c r="AM148" i="100"/>
  <c r="AL148" i="100"/>
  <c r="AK148" i="100"/>
  <c r="AJ148" i="100"/>
  <c r="AI148" i="100"/>
  <c r="AH148" i="100"/>
  <c r="AG148" i="100"/>
  <c r="AF148" i="100"/>
  <c r="AE148" i="100"/>
  <c r="AD148" i="100"/>
  <c r="AC148" i="100"/>
  <c r="AB148" i="100"/>
  <c r="AA148" i="100"/>
  <c r="Z148" i="100"/>
  <c r="Y148" i="100"/>
  <c r="X148" i="100"/>
  <c r="W148" i="100"/>
  <c r="V148" i="100"/>
  <c r="U148" i="100"/>
  <c r="T148" i="100"/>
  <c r="S148" i="100"/>
  <c r="R148" i="100"/>
  <c r="Q148" i="100"/>
  <c r="P148" i="100"/>
  <c r="O148" i="100"/>
  <c r="N148" i="100"/>
  <c r="M148" i="100"/>
  <c r="L148" i="100"/>
  <c r="K148" i="100"/>
  <c r="J148" i="100"/>
  <c r="I148" i="100"/>
  <c r="H148" i="100"/>
  <c r="G148" i="100"/>
  <c r="F148" i="100"/>
  <c r="E148" i="100"/>
  <c r="D148" i="100"/>
  <c r="C148" i="100"/>
  <c r="B148" i="100"/>
  <c r="A148" i="100"/>
  <c r="GZ147" i="100"/>
  <c r="GY147" i="100"/>
  <c r="GX147" i="100"/>
  <c r="GW147" i="100"/>
  <c r="GV147" i="100"/>
  <c r="GU147" i="100"/>
  <c r="GT147" i="100"/>
  <c r="GS147" i="100"/>
  <c r="GR147" i="100"/>
  <c r="GQ147" i="100"/>
  <c r="GP147" i="100"/>
  <c r="GO147" i="100"/>
  <c r="GN147" i="100"/>
  <c r="GM147" i="100"/>
  <c r="GL147" i="100"/>
  <c r="GK147" i="100"/>
  <c r="GJ147" i="100"/>
  <c r="GI147" i="100"/>
  <c r="GH147" i="100"/>
  <c r="GG147" i="100"/>
  <c r="GF147" i="100"/>
  <c r="GE147" i="100"/>
  <c r="GD147" i="100"/>
  <c r="GC147" i="100"/>
  <c r="GB147" i="100"/>
  <c r="GA147" i="100"/>
  <c r="FZ147" i="100"/>
  <c r="FY147" i="100"/>
  <c r="FX147" i="100"/>
  <c r="FW147" i="100"/>
  <c r="FV147" i="100"/>
  <c r="FU147" i="100"/>
  <c r="FT147" i="100"/>
  <c r="FS147" i="100"/>
  <c r="FR147" i="100"/>
  <c r="FQ147" i="100"/>
  <c r="FP147" i="100"/>
  <c r="FO147" i="100"/>
  <c r="FN147" i="100"/>
  <c r="FM147" i="100"/>
  <c r="FL147" i="100"/>
  <c r="FK147" i="100"/>
  <c r="FJ147" i="100"/>
  <c r="FI147" i="100"/>
  <c r="FH147" i="100"/>
  <c r="FG147" i="100"/>
  <c r="FF147" i="100"/>
  <c r="FE147" i="100"/>
  <c r="FD147" i="100"/>
  <c r="FC147" i="100"/>
  <c r="FB147" i="100"/>
  <c r="FA147" i="100"/>
  <c r="EZ147" i="100"/>
  <c r="EY147" i="100"/>
  <c r="EX147" i="100"/>
  <c r="EW147" i="100"/>
  <c r="EV147" i="100"/>
  <c r="EU147" i="100"/>
  <c r="ET147" i="100"/>
  <c r="ES147" i="100"/>
  <c r="ER147" i="100"/>
  <c r="EQ147" i="100"/>
  <c r="EP147" i="100"/>
  <c r="EO147" i="100"/>
  <c r="EN147" i="100"/>
  <c r="EM147" i="100"/>
  <c r="EL147" i="100"/>
  <c r="EK147" i="100"/>
  <c r="EJ147" i="100"/>
  <c r="EI147" i="100"/>
  <c r="EH147" i="100"/>
  <c r="EG147" i="100"/>
  <c r="EF147" i="100"/>
  <c r="EE147" i="100"/>
  <c r="ED147" i="100"/>
  <c r="EC147" i="100"/>
  <c r="EB147" i="100"/>
  <c r="EA147" i="100"/>
  <c r="DZ147" i="100"/>
  <c r="DY147" i="100"/>
  <c r="DX147" i="100"/>
  <c r="DW147" i="100"/>
  <c r="DV147" i="100"/>
  <c r="DU147" i="100"/>
  <c r="DT147" i="100"/>
  <c r="DS147" i="100"/>
  <c r="DR147" i="100"/>
  <c r="DQ147" i="100"/>
  <c r="DP147" i="100"/>
  <c r="DO147" i="100"/>
  <c r="DN147" i="100"/>
  <c r="DM147" i="100"/>
  <c r="DL147" i="100"/>
  <c r="DK147" i="100"/>
  <c r="DJ147" i="100"/>
  <c r="DI147" i="100"/>
  <c r="DH147" i="100"/>
  <c r="DG147" i="100"/>
  <c r="DF147" i="100"/>
  <c r="DE147" i="100"/>
  <c r="DD147" i="100"/>
  <c r="DC147" i="100"/>
  <c r="DB147" i="100"/>
  <c r="DA147" i="100"/>
  <c r="CZ147" i="100"/>
  <c r="CY147" i="100"/>
  <c r="CX147" i="100"/>
  <c r="CW147" i="100"/>
  <c r="CV147" i="100"/>
  <c r="CU147" i="100"/>
  <c r="CT147" i="100"/>
  <c r="CS147" i="100"/>
  <c r="CR147" i="100"/>
  <c r="CQ147" i="100"/>
  <c r="CP147" i="100"/>
  <c r="CO147" i="100"/>
  <c r="CN147" i="100"/>
  <c r="CM147" i="100"/>
  <c r="CL147" i="100"/>
  <c r="CK147" i="100"/>
  <c r="CJ147" i="100"/>
  <c r="CI147" i="100"/>
  <c r="CH147" i="100"/>
  <c r="CG147" i="100"/>
  <c r="CF147" i="100"/>
  <c r="CE147" i="100"/>
  <c r="CD147" i="100"/>
  <c r="CC147" i="100"/>
  <c r="CB147" i="100"/>
  <c r="CA147" i="100"/>
  <c r="BZ147" i="100"/>
  <c r="BY147" i="100"/>
  <c r="BX147" i="100"/>
  <c r="BW147" i="100"/>
  <c r="BV147" i="100"/>
  <c r="BU147" i="100"/>
  <c r="BT147" i="100"/>
  <c r="BS147" i="100"/>
  <c r="BR147" i="100"/>
  <c r="BQ147" i="100"/>
  <c r="BP147" i="100"/>
  <c r="BO147" i="100"/>
  <c r="BN147" i="100"/>
  <c r="BM147" i="100"/>
  <c r="BL147" i="100"/>
  <c r="BK147" i="100"/>
  <c r="BJ147" i="100"/>
  <c r="BI147" i="100"/>
  <c r="BH147" i="100"/>
  <c r="BG147" i="100"/>
  <c r="BF147" i="100"/>
  <c r="BE147" i="100"/>
  <c r="BD147" i="100"/>
  <c r="BC147" i="100"/>
  <c r="BB147" i="100"/>
  <c r="BA147" i="100"/>
  <c r="AZ147" i="100"/>
  <c r="AY147" i="100"/>
  <c r="AX147" i="100"/>
  <c r="AW147" i="100"/>
  <c r="AV147" i="100"/>
  <c r="AU147" i="100"/>
  <c r="AT147" i="100"/>
  <c r="AS147" i="100"/>
  <c r="AR147" i="100"/>
  <c r="AQ147" i="100"/>
  <c r="AP147" i="100"/>
  <c r="AO147" i="100"/>
  <c r="AN147" i="100"/>
  <c r="AM147" i="100"/>
  <c r="AL147" i="100"/>
  <c r="AK147" i="100"/>
  <c r="AJ147" i="100"/>
  <c r="AI147" i="100"/>
  <c r="AH147" i="100"/>
  <c r="AG147" i="100"/>
  <c r="AF147" i="100"/>
  <c r="AE147" i="100"/>
  <c r="AD147" i="100"/>
  <c r="AC147" i="100"/>
  <c r="AB147" i="100"/>
  <c r="AA147" i="100"/>
  <c r="Z147" i="100"/>
  <c r="Y147" i="100"/>
  <c r="X147" i="100"/>
  <c r="W147" i="100"/>
  <c r="V147" i="100"/>
  <c r="U147" i="100"/>
  <c r="T147" i="100"/>
  <c r="S147" i="100"/>
  <c r="R147" i="100"/>
  <c r="Q147" i="100"/>
  <c r="P147" i="100"/>
  <c r="O147" i="100"/>
  <c r="N147" i="100"/>
  <c r="M147" i="100"/>
  <c r="L147" i="100"/>
  <c r="K147" i="100"/>
  <c r="J147" i="100"/>
  <c r="I147" i="100"/>
  <c r="H147" i="100"/>
  <c r="G147" i="100"/>
  <c r="F147" i="100"/>
  <c r="E147" i="100"/>
  <c r="D147" i="100"/>
  <c r="C147" i="100"/>
  <c r="B147" i="100"/>
  <c r="A147" i="100"/>
  <c r="GZ146" i="100"/>
  <c r="GY146" i="100"/>
  <c r="GX146" i="100"/>
  <c r="GW146" i="100"/>
  <c r="GV146" i="100"/>
  <c r="GU146" i="100"/>
  <c r="GT146" i="100"/>
  <c r="GS146" i="100"/>
  <c r="GR146" i="100"/>
  <c r="GQ146" i="100"/>
  <c r="GP146" i="100"/>
  <c r="GO146" i="100"/>
  <c r="GN146" i="100"/>
  <c r="GM146" i="100"/>
  <c r="GL146" i="100"/>
  <c r="GK146" i="100"/>
  <c r="GJ146" i="100"/>
  <c r="GI146" i="100"/>
  <c r="GH146" i="100"/>
  <c r="GG146" i="100"/>
  <c r="GF146" i="100"/>
  <c r="GE146" i="100"/>
  <c r="GD146" i="100"/>
  <c r="GC146" i="100"/>
  <c r="GB146" i="100"/>
  <c r="GA146" i="100"/>
  <c r="FZ146" i="100"/>
  <c r="FY146" i="100"/>
  <c r="FX146" i="100"/>
  <c r="FW146" i="100"/>
  <c r="FV146" i="100"/>
  <c r="FU146" i="100"/>
  <c r="FT146" i="100"/>
  <c r="FS146" i="100"/>
  <c r="FR146" i="100"/>
  <c r="FQ146" i="100"/>
  <c r="FP146" i="100"/>
  <c r="FO146" i="100"/>
  <c r="FN146" i="100"/>
  <c r="FM146" i="100"/>
  <c r="FL146" i="100"/>
  <c r="FK146" i="100"/>
  <c r="FJ146" i="100"/>
  <c r="FI146" i="100"/>
  <c r="FH146" i="100"/>
  <c r="FG146" i="100"/>
  <c r="FF146" i="100"/>
  <c r="FE146" i="100"/>
  <c r="FD146" i="100"/>
  <c r="FC146" i="100"/>
  <c r="FB146" i="100"/>
  <c r="FA146" i="100"/>
  <c r="EZ146" i="100"/>
  <c r="EY146" i="100"/>
  <c r="EX146" i="100"/>
  <c r="EW146" i="100"/>
  <c r="EV146" i="100"/>
  <c r="EU146" i="100"/>
  <c r="ET146" i="100"/>
  <c r="ES146" i="100"/>
  <c r="ER146" i="100"/>
  <c r="EQ146" i="100"/>
  <c r="EP146" i="100"/>
  <c r="EO146" i="100"/>
  <c r="EN146" i="100"/>
  <c r="EM146" i="100"/>
  <c r="EL146" i="100"/>
  <c r="EK146" i="100"/>
  <c r="EJ146" i="100"/>
  <c r="EI146" i="100"/>
  <c r="EH146" i="100"/>
  <c r="EG146" i="100"/>
  <c r="EF146" i="100"/>
  <c r="EE146" i="100"/>
  <c r="ED146" i="100"/>
  <c r="EC146" i="100"/>
  <c r="EB146" i="100"/>
  <c r="EA146" i="100"/>
  <c r="DZ146" i="100"/>
  <c r="DY146" i="100"/>
  <c r="DX146" i="100"/>
  <c r="DW146" i="100"/>
  <c r="DV146" i="100"/>
  <c r="DU146" i="100"/>
  <c r="DT146" i="100"/>
  <c r="DS146" i="100"/>
  <c r="DR146" i="100"/>
  <c r="DQ146" i="100"/>
  <c r="DP146" i="100"/>
  <c r="DO146" i="100"/>
  <c r="DN146" i="100"/>
  <c r="DM146" i="100"/>
  <c r="DL146" i="100"/>
  <c r="DK146" i="100"/>
  <c r="DJ146" i="100"/>
  <c r="DI146" i="100"/>
  <c r="DH146" i="100"/>
  <c r="DG146" i="100"/>
  <c r="DF146" i="100"/>
  <c r="DE146" i="100"/>
  <c r="DD146" i="100"/>
  <c r="DC146" i="100"/>
  <c r="DB146" i="100"/>
  <c r="DA146" i="100"/>
  <c r="CZ146" i="100"/>
  <c r="CY146" i="100"/>
  <c r="CX146" i="100"/>
  <c r="CW146" i="100"/>
  <c r="CV146" i="100"/>
  <c r="CU146" i="100"/>
  <c r="CT146" i="100"/>
  <c r="CS146" i="100"/>
  <c r="CR146" i="100"/>
  <c r="CQ146" i="100"/>
  <c r="CP146" i="100"/>
  <c r="CO146" i="100"/>
  <c r="CN146" i="100"/>
  <c r="CM146" i="100"/>
  <c r="CL146" i="100"/>
  <c r="CK146" i="100"/>
  <c r="CJ146" i="100"/>
  <c r="CI146" i="100"/>
  <c r="CH146" i="100"/>
  <c r="CG146" i="100"/>
  <c r="CF146" i="100"/>
  <c r="CE146" i="100"/>
  <c r="CD146" i="100"/>
  <c r="CC146" i="100"/>
  <c r="CB146" i="100"/>
  <c r="CA146" i="100"/>
  <c r="BZ146" i="100"/>
  <c r="BY146" i="100"/>
  <c r="BX146" i="100"/>
  <c r="BW146" i="100"/>
  <c r="BV146" i="100"/>
  <c r="BU146" i="100"/>
  <c r="BT146" i="100"/>
  <c r="BS146" i="100"/>
  <c r="BR146" i="100"/>
  <c r="BQ146" i="100"/>
  <c r="BP146" i="100"/>
  <c r="BO146" i="100"/>
  <c r="BN146" i="100"/>
  <c r="BM146" i="100"/>
  <c r="BL146" i="100"/>
  <c r="BK146" i="100"/>
  <c r="BJ146" i="100"/>
  <c r="BI146" i="100"/>
  <c r="BH146" i="100"/>
  <c r="BG146" i="100"/>
  <c r="BF146" i="100"/>
  <c r="BE146" i="100"/>
  <c r="BD146" i="100"/>
  <c r="BC146" i="100"/>
  <c r="BB146" i="100"/>
  <c r="BA146" i="100"/>
  <c r="AZ146" i="100"/>
  <c r="AY146" i="100"/>
  <c r="AX146" i="100"/>
  <c r="AW146" i="100"/>
  <c r="AV146" i="100"/>
  <c r="AU146" i="100"/>
  <c r="AT146" i="100"/>
  <c r="AS146" i="100"/>
  <c r="AR146" i="100"/>
  <c r="AQ146" i="100"/>
  <c r="AP146" i="100"/>
  <c r="AO146" i="100"/>
  <c r="AN146" i="100"/>
  <c r="AM146" i="100"/>
  <c r="AL146" i="100"/>
  <c r="AK146" i="100"/>
  <c r="AJ146" i="100"/>
  <c r="AI146" i="100"/>
  <c r="AH146" i="100"/>
  <c r="AG146" i="100"/>
  <c r="AF146" i="100"/>
  <c r="AE146" i="100"/>
  <c r="AD146" i="100"/>
  <c r="AC146" i="100"/>
  <c r="AB146" i="100"/>
  <c r="AA146" i="100"/>
  <c r="Z146" i="100"/>
  <c r="Y146" i="100"/>
  <c r="X146" i="100"/>
  <c r="W146" i="100"/>
  <c r="V146" i="100"/>
  <c r="U146" i="100"/>
  <c r="T146" i="100"/>
  <c r="S146" i="100"/>
  <c r="R146" i="100"/>
  <c r="Q146" i="100"/>
  <c r="P146" i="100"/>
  <c r="O146" i="100"/>
  <c r="N146" i="100"/>
  <c r="M146" i="100"/>
  <c r="L146" i="100"/>
  <c r="K146" i="100"/>
  <c r="J146" i="100"/>
  <c r="I146" i="100"/>
  <c r="H146" i="100"/>
  <c r="G146" i="100"/>
  <c r="F146" i="100"/>
  <c r="E146" i="100"/>
  <c r="D146" i="100"/>
  <c r="C146" i="100"/>
  <c r="B146" i="100"/>
  <c r="A146" i="100"/>
  <c r="GZ145" i="100"/>
  <c r="GY145" i="100"/>
  <c r="GX145" i="100"/>
  <c r="GW145" i="100"/>
  <c r="GV145" i="100"/>
  <c r="GU145" i="100"/>
  <c r="GT145" i="100"/>
  <c r="GS145" i="100"/>
  <c r="GR145" i="100"/>
  <c r="GQ145" i="100"/>
  <c r="GP145" i="100"/>
  <c r="GO145" i="100"/>
  <c r="GN145" i="100"/>
  <c r="GM145" i="100"/>
  <c r="GL145" i="100"/>
  <c r="GK145" i="100"/>
  <c r="GJ145" i="100"/>
  <c r="GI145" i="100"/>
  <c r="GH145" i="100"/>
  <c r="GG145" i="100"/>
  <c r="GF145" i="100"/>
  <c r="GE145" i="100"/>
  <c r="GD145" i="100"/>
  <c r="GC145" i="100"/>
  <c r="GB145" i="100"/>
  <c r="GA145" i="100"/>
  <c r="FZ145" i="100"/>
  <c r="FY145" i="100"/>
  <c r="FX145" i="100"/>
  <c r="FW145" i="100"/>
  <c r="FV145" i="100"/>
  <c r="FU145" i="100"/>
  <c r="FT145" i="100"/>
  <c r="FS145" i="100"/>
  <c r="FR145" i="100"/>
  <c r="FQ145" i="100"/>
  <c r="FP145" i="100"/>
  <c r="FO145" i="100"/>
  <c r="FN145" i="100"/>
  <c r="FM145" i="100"/>
  <c r="FL145" i="100"/>
  <c r="FK145" i="100"/>
  <c r="FJ145" i="100"/>
  <c r="FI145" i="100"/>
  <c r="FH145" i="100"/>
  <c r="FG145" i="100"/>
  <c r="FF145" i="100"/>
  <c r="FE145" i="100"/>
  <c r="FD145" i="100"/>
  <c r="FC145" i="100"/>
  <c r="FB145" i="100"/>
  <c r="FA145" i="100"/>
  <c r="EZ145" i="100"/>
  <c r="EY145" i="100"/>
  <c r="EX145" i="100"/>
  <c r="EW145" i="100"/>
  <c r="EV145" i="100"/>
  <c r="EU145" i="100"/>
  <c r="ET145" i="100"/>
  <c r="ES145" i="100"/>
  <c r="ER145" i="100"/>
  <c r="EQ145" i="100"/>
  <c r="EP145" i="100"/>
  <c r="EO145" i="100"/>
  <c r="EN145" i="100"/>
  <c r="EM145" i="100"/>
  <c r="EL145" i="100"/>
  <c r="EK145" i="100"/>
  <c r="EJ145" i="100"/>
  <c r="EI145" i="100"/>
  <c r="EH145" i="100"/>
  <c r="EG145" i="100"/>
  <c r="EF145" i="100"/>
  <c r="EE145" i="100"/>
  <c r="ED145" i="100"/>
  <c r="EC145" i="100"/>
  <c r="EB145" i="100"/>
  <c r="EA145" i="100"/>
  <c r="DZ145" i="100"/>
  <c r="DY145" i="100"/>
  <c r="DX145" i="100"/>
  <c r="DW145" i="100"/>
  <c r="DV145" i="100"/>
  <c r="DU145" i="100"/>
  <c r="DT145" i="100"/>
  <c r="DS145" i="100"/>
  <c r="DR145" i="100"/>
  <c r="DQ145" i="100"/>
  <c r="DP145" i="100"/>
  <c r="DO145" i="100"/>
  <c r="DN145" i="100"/>
  <c r="DM145" i="100"/>
  <c r="DL145" i="100"/>
  <c r="DK145" i="100"/>
  <c r="DJ145" i="100"/>
  <c r="DI145" i="100"/>
  <c r="DH145" i="100"/>
  <c r="DG145" i="100"/>
  <c r="DF145" i="100"/>
  <c r="DE145" i="100"/>
  <c r="DD145" i="100"/>
  <c r="DC145" i="100"/>
  <c r="DB145" i="100"/>
  <c r="DA145" i="100"/>
  <c r="CZ145" i="100"/>
  <c r="CY145" i="100"/>
  <c r="CX145" i="100"/>
  <c r="CW145" i="100"/>
  <c r="CV145" i="100"/>
  <c r="CU145" i="100"/>
  <c r="CT145" i="100"/>
  <c r="CS145" i="100"/>
  <c r="CR145" i="100"/>
  <c r="CQ145" i="100"/>
  <c r="CP145" i="100"/>
  <c r="CO145" i="100"/>
  <c r="CN145" i="100"/>
  <c r="CM145" i="100"/>
  <c r="CL145" i="100"/>
  <c r="CK145" i="100"/>
  <c r="CJ145" i="100"/>
  <c r="CI145" i="100"/>
  <c r="CH145" i="100"/>
  <c r="CG145" i="100"/>
  <c r="CF145" i="100"/>
  <c r="CE145" i="100"/>
  <c r="CD145" i="100"/>
  <c r="CC145" i="100"/>
  <c r="CB145" i="100"/>
  <c r="CA145" i="100"/>
  <c r="BZ145" i="100"/>
  <c r="BY145" i="100"/>
  <c r="BX145" i="100"/>
  <c r="BW145" i="100"/>
  <c r="BV145" i="100"/>
  <c r="BU145" i="100"/>
  <c r="BT145" i="100"/>
  <c r="BS145" i="100"/>
  <c r="BR145" i="100"/>
  <c r="BQ145" i="100"/>
  <c r="BP145" i="100"/>
  <c r="BO145" i="100"/>
  <c r="BN145" i="100"/>
  <c r="BM145" i="100"/>
  <c r="BL145" i="100"/>
  <c r="BK145" i="100"/>
  <c r="BJ145" i="100"/>
  <c r="BI145" i="100"/>
  <c r="BH145" i="100"/>
  <c r="BG145" i="100"/>
  <c r="BF145" i="100"/>
  <c r="BE145" i="100"/>
  <c r="BD145" i="100"/>
  <c r="BC145" i="100"/>
  <c r="BB145" i="100"/>
  <c r="BA145" i="100"/>
  <c r="AZ145" i="100"/>
  <c r="AY145" i="100"/>
  <c r="AX145" i="100"/>
  <c r="AW145" i="100"/>
  <c r="AV145" i="100"/>
  <c r="AU145" i="100"/>
  <c r="AT145" i="100"/>
  <c r="AS145" i="100"/>
  <c r="AR145" i="100"/>
  <c r="AQ145" i="100"/>
  <c r="AP145" i="100"/>
  <c r="AO145" i="100"/>
  <c r="AN145" i="100"/>
  <c r="AM145" i="100"/>
  <c r="AL145" i="100"/>
  <c r="AK145" i="100"/>
  <c r="AJ145" i="100"/>
  <c r="AI145" i="100"/>
  <c r="AH145" i="100"/>
  <c r="AG145" i="100"/>
  <c r="AF145" i="100"/>
  <c r="AE145" i="100"/>
  <c r="AD145" i="100"/>
  <c r="AC145" i="100"/>
  <c r="AB145" i="100"/>
  <c r="AA145" i="100"/>
  <c r="Z145" i="100"/>
  <c r="Y145" i="100"/>
  <c r="X145" i="100"/>
  <c r="W145" i="100"/>
  <c r="V145" i="100"/>
  <c r="U145" i="100"/>
  <c r="T145" i="100"/>
  <c r="S145" i="100"/>
  <c r="R145" i="100"/>
  <c r="Q145" i="100"/>
  <c r="P145" i="100"/>
  <c r="O145" i="100"/>
  <c r="N145" i="100"/>
  <c r="M145" i="100"/>
  <c r="L145" i="100"/>
  <c r="K145" i="100"/>
  <c r="J145" i="100"/>
  <c r="I145" i="100"/>
  <c r="H145" i="100"/>
  <c r="G145" i="100"/>
  <c r="F145" i="100"/>
  <c r="E145" i="100"/>
  <c r="D145" i="100"/>
  <c r="C145" i="100"/>
  <c r="B145" i="100"/>
  <c r="A145" i="100"/>
  <c r="GZ144" i="100"/>
  <c r="GY144" i="100"/>
  <c r="GX144" i="100"/>
  <c r="GW144" i="100"/>
  <c r="GV144" i="100"/>
  <c r="GU144" i="100"/>
  <c r="GT144" i="100"/>
  <c r="GS144" i="100"/>
  <c r="GR144" i="100"/>
  <c r="GQ144" i="100"/>
  <c r="GP144" i="100"/>
  <c r="GO144" i="100"/>
  <c r="GN144" i="100"/>
  <c r="GM144" i="100"/>
  <c r="GL144" i="100"/>
  <c r="GK144" i="100"/>
  <c r="GJ144" i="100"/>
  <c r="GI144" i="100"/>
  <c r="GH144" i="100"/>
  <c r="GG144" i="100"/>
  <c r="GF144" i="100"/>
  <c r="GE144" i="100"/>
  <c r="GD144" i="100"/>
  <c r="GC144" i="100"/>
  <c r="GB144" i="100"/>
  <c r="GA144" i="100"/>
  <c r="FZ144" i="100"/>
  <c r="FY144" i="100"/>
  <c r="FX144" i="100"/>
  <c r="FW144" i="100"/>
  <c r="FV144" i="100"/>
  <c r="FU144" i="100"/>
  <c r="FT144" i="100"/>
  <c r="FS144" i="100"/>
  <c r="FR144" i="100"/>
  <c r="FQ144" i="100"/>
  <c r="FP144" i="100"/>
  <c r="FO144" i="100"/>
  <c r="FN144" i="100"/>
  <c r="FM144" i="100"/>
  <c r="FL144" i="100"/>
  <c r="FK144" i="100"/>
  <c r="FJ144" i="100"/>
  <c r="FI144" i="100"/>
  <c r="FH144" i="100"/>
  <c r="FG144" i="100"/>
  <c r="FF144" i="100"/>
  <c r="FE144" i="100"/>
  <c r="FD144" i="100"/>
  <c r="FC144" i="100"/>
  <c r="FB144" i="100"/>
  <c r="FA144" i="100"/>
  <c r="EZ144" i="100"/>
  <c r="EY144" i="100"/>
  <c r="EX144" i="100"/>
  <c r="EW144" i="100"/>
  <c r="EV144" i="100"/>
  <c r="EU144" i="100"/>
  <c r="ET144" i="100"/>
  <c r="ES144" i="100"/>
  <c r="ER144" i="100"/>
  <c r="EQ144" i="100"/>
  <c r="EP144" i="100"/>
  <c r="EO144" i="100"/>
  <c r="EN144" i="100"/>
  <c r="EM144" i="100"/>
  <c r="EL144" i="100"/>
  <c r="EK144" i="100"/>
  <c r="EJ144" i="100"/>
  <c r="EI144" i="100"/>
  <c r="EH144" i="100"/>
  <c r="EG144" i="100"/>
  <c r="EF144" i="100"/>
  <c r="EE144" i="100"/>
  <c r="ED144" i="100"/>
  <c r="EC144" i="100"/>
  <c r="EB144" i="100"/>
  <c r="EA144" i="100"/>
  <c r="DZ144" i="100"/>
  <c r="DY144" i="100"/>
  <c r="DX144" i="100"/>
  <c r="DW144" i="100"/>
  <c r="DV144" i="100"/>
  <c r="DU144" i="100"/>
  <c r="DT144" i="100"/>
  <c r="DS144" i="100"/>
  <c r="DR144" i="100"/>
  <c r="DQ144" i="100"/>
  <c r="DP144" i="100"/>
  <c r="DO144" i="100"/>
  <c r="DN144" i="100"/>
  <c r="DM144" i="100"/>
  <c r="DL144" i="100"/>
  <c r="DK144" i="100"/>
  <c r="DJ144" i="100"/>
  <c r="DI144" i="100"/>
  <c r="DH144" i="100"/>
  <c r="DG144" i="100"/>
  <c r="DF144" i="100"/>
  <c r="DE144" i="100"/>
  <c r="DD144" i="100"/>
  <c r="DC144" i="100"/>
  <c r="DB144" i="100"/>
  <c r="DA144" i="100"/>
  <c r="CZ144" i="100"/>
  <c r="CY144" i="100"/>
  <c r="CX144" i="100"/>
  <c r="CW144" i="100"/>
  <c r="CV144" i="100"/>
  <c r="CU144" i="100"/>
  <c r="CT144" i="100"/>
  <c r="CS144" i="100"/>
  <c r="CR144" i="100"/>
  <c r="CQ144" i="100"/>
  <c r="CP144" i="100"/>
  <c r="CO144" i="100"/>
  <c r="CN144" i="100"/>
  <c r="CM144" i="100"/>
  <c r="CL144" i="100"/>
  <c r="CK144" i="100"/>
  <c r="CJ144" i="100"/>
  <c r="CI144" i="100"/>
  <c r="CH144" i="100"/>
  <c r="CG144" i="100"/>
  <c r="CF144" i="100"/>
  <c r="CE144" i="100"/>
  <c r="CD144" i="100"/>
  <c r="CC144" i="100"/>
  <c r="CB144" i="100"/>
  <c r="CA144" i="100"/>
  <c r="BZ144" i="100"/>
  <c r="BY144" i="100"/>
  <c r="BX144" i="100"/>
  <c r="BW144" i="100"/>
  <c r="BV144" i="100"/>
  <c r="BU144" i="100"/>
  <c r="BT144" i="100"/>
  <c r="BS144" i="100"/>
  <c r="BR144" i="100"/>
  <c r="BQ144" i="100"/>
  <c r="BP144" i="100"/>
  <c r="BO144" i="100"/>
  <c r="BN144" i="100"/>
  <c r="BM144" i="100"/>
  <c r="BL144" i="100"/>
  <c r="BK144" i="100"/>
  <c r="BJ144" i="100"/>
  <c r="BI144" i="100"/>
  <c r="BH144" i="100"/>
  <c r="BG144" i="100"/>
  <c r="BF144" i="100"/>
  <c r="BE144" i="100"/>
  <c r="BD144" i="100"/>
  <c r="BC144" i="100"/>
  <c r="BB144" i="100"/>
  <c r="BA144" i="100"/>
  <c r="AZ144" i="100"/>
  <c r="AY144" i="100"/>
  <c r="AX144" i="100"/>
  <c r="AW144" i="100"/>
  <c r="AV144" i="100"/>
  <c r="AU144" i="100"/>
  <c r="AT144" i="100"/>
  <c r="AS144" i="100"/>
  <c r="AR144" i="100"/>
  <c r="AQ144" i="100"/>
  <c r="AP144" i="100"/>
  <c r="AO144" i="100"/>
  <c r="AN144" i="100"/>
  <c r="AM144" i="100"/>
  <c r="AL144" i="100"/>
  <c r="AK144" i="100"/>
  <c r="AJ144" i="100"/>
  <c r="AI144" i="100"/>
  <c r="AH144" i="100"/>
  <c r="AG144" i="100"/>
  <c r="AF144" i="100"/>
  <c r="AE144" i="100"/>
  <c r="AD144" i="100"/>
  <c r="AC144" i="100"/>
  <c r="AB144" i="100"/>
  <c r="AA144" i="100"/>
  <c r="Z144" i="100"/>
  <c r="Y144" i="100"/>
  <c r="X144" i="100"/>
  <c r="W144" i="100"/>
  <c r="V144" i="100"/>
  <c r="U144" i="100"/>
  <c r="T144" i="100"/>
  <c r="S144" i="100"/>
  <c r="R144" i="100"/>
  <c r="Q144" i="100"/>
  <c r="P144" i="100"/>
  <c r="O144" i="100"/>
  <c r="N144" i="100"/>
  <c r="M144" i="100"/>
  <c r="L144" i="100"/>
  <c r="K144" i="100"/>
  <c r="J144" i="100"/>
  <c r="I144" i="100"/>
  <c r="H144" i="100"/>
  <c r="G144" i="100"/>
  <c r="F144" i="100"/>
  <c r="E144" i="100"/>
  <c r="D144" i="100"/>
  <c r="C144" i="100"/>
  <c r="B144" i="100"/>
  <c r="A144" i="100"/>
  <c r="GZ143" i="100"/>
  <c r="GY143" i="100"/>
  <c r="GX143" i="100"/>
  <c r="GW143" i="100"/>
  <c r="GV143" i="100"/>
  <c r="GU143" i="100"/>
  <c r="GT143" i="100"/>
  <c r="GS143" i="100"/>
  <c r="GR143" i="100"/>
  <c r="GQ143" i="100"/>
  <c r="GP143" i="100"/>
  <c r="GO143" i="100"/>
  <c r="GN143" i="100"/>
  <c r="GM143" i="100"/>
  <c r="GL143" i="100"/>
  <c r="GK143" i="100"/>
  <c r="GJ143" i="100"/>
  <c r="GI143" i="100"/>
  <c r="GH143" i="100"/>
  <c r="GG143" i="100"/>
  <c r="GF143" i="100"/>
  <c r="GE143" i="100"/>
  <c r="GD143" i="100"/>
  <c r="GC143" i="100"/>
  <c r="GB143" i="100"/>
  <c r="GA143" i="100"/>
  <c r="FZ143" i="100"/>
  <c r="FY143" i="100"/>
  <c r="FX143" i="100"/>
  <c r="FW143" i="100"/>
  <c r="FV143" i="100"/>
  <c r="FU143" i="100"/>
  <c r="FT143" i="100"/>
  <c r="FS143" i="100"/>
  <c r="FR143" i="100"/>
  <c r="FQ143" i="100"/>
  <c r="FP143" i="100"/>
  <c r="FO143" i="100"/>
  <c r="FN143" i="100"/>
  <c r="FM143" i="100"/>
  <c r="FL143" i="100"/>
  <c r="FK143" i="100"/>
  <c r="FJ143" i="100"/>
  <c r="FI143" i="100"/>
  <c r="FH143" i="100"/>
  <c r="FG143" i="100"/>
  <c r="FF143" i="100"/>
  <c r="FE143" i="100"/>
  <c r="FD143" i="100"/>
  <c r="FC143" i="100"/>
  <c r="FB143" i="100"/>
  <c r="FA143" i="100"/>
  <c r="EZ143" i="100"/>
  <c r="EY143" i="100"/>
  <c r="EX143" i="100"/>
  <c r="EW143" i="100"/>
  <c r="EV143" i="100"/>
  <c r="EU143" i="100"/>
  <c r="ET143" i="100"/>
  <c r="ES143" i="100"/>
  <c r="ER143" i="100"/>
  <c r="EQ143" i="100"/>
  <c r="EP143" i="100"/>
  <c r="EO143" i="100"/>
  <c r="EN143" i="100"/>
  <c r="EM143" i="100"/>
  <c r="EL143" i="100"/>
  <c r="EK143" i="100"/>
  <c r="EJ143" i="100"/>
  <c r="EI143" i="100"/>
  <c r="EH143" i="100"/>
  <c r="EG143" i="100"/>
  <c r="EF143" i="100"/>
  <c r="EE143" i="100"/>
  <c r="ED143" i="100"/>
  <c r="EC143" i="100"/>
  <c r="EB143" i="100"/>
  <c r="EA143" i="100"/>
  <c r="DZ143" i="100"/>
  <c r="DY143" i="100"/>
  <c r="DX143" i="100"/>
  <c r="DW143" i="100"/>
  <c r="DV143" i="100"/>
  <c r="DU143" i="100"/>
  <c r="DT143" i="100"/>
  <c r="DS143" i="100"/>
  <c r="DR143" i="100"/>
  <c r="DQ143" i="100"/>
  <c r="DP143" i="100"/>
  <c r="DO143" i="100"/>
  <c r="DN143" i="100"/>
  <c r="DM143" i="100"/>
  <c r="DL143" i="100"/>
  <c r="DK143" i="100"/>
  <c r="DJ143" i="100"/>
  <c r="DI143" i="100"/>
  <c r="DH143" i="100"/>
  <c r="DG143" i="100"/>
  <c r="DF143" i="100"/>
  <c r="DE143" i="100"/>
  <c r="DD143" i="100"/>
  <c r="DC143" i="100"/>
  <c r="DB143" i="100"/>
  <c r="DA143" i="100"/>
  <c r="CZ143" i="100"/>
  <c r="CY143" i="100"/>
  <c r="CX143" i="100"/>
  <c r="CW143" i="100"/>
  <c r="CV143" i="100"/>
  <c r="CU143" i="100"/>
  <c r="CT143" i="100"/>
  <c r="CS143" i="100"/>
  <c r="CR143" i="100"/>
  <c r="CQ143" i="100"/>
  <c r="CP143" i="100"/>
  <c r="CO143" i="100"/>
  <c r="CN143" i="100"/>
  <c r="CM143" i="100"/>
  <c r="CL143" i="100"/>
  <c r="CK143" i="100"/>
  <c r="CJ143" i="100"/>
  <c r="CI143" i="100"/>
  <c r="CH143" i="100"/>
  <c r="CG143" i="100"/>
  <c r="CF143" i="100"/>
  <c r="CE143" i="100"/>
  <c r="CD143" i="100"/>
  <c r="CC143" i="100"/>
  <c r="CB143" i="100"/>
  <c r="CA143" i="100"/>
  <c r="BZ143" i="100"/>
  <c r="BY143" i="100"/>
  <c r="BX143" i="100"/>
  <c r="BW143" i="100"/>
  <c r="BV143" i="100"/>
  <c r="BU143" i="100"/>
  <c r="BT143" i="100"/>
  <c r="BS143" i="100"/>
  <c r="BR143" i="100"/>
  <c r="BQ143" i="100"/>
  <c r="BP143" i="100"/>
  <c r="BO143" i="100"/>
  <c r="BN143" i="100"/>
  <c r="BM143" i="100"/>
  <c r="BL143" i="100"/>
  <c r="BK143" i="100"/>
  <c r="BJ143" i="100"/>
  <c r="BI143" i="100"/>
  <c r="BH143" i="100"/>
  <c r="BG143" i="100"/>
  <c r="BF143" i="100"/>
  <c r="BE143" i="100"/>
  <c r="BD143" i="100"/>
  <c r="BC143" i="100"/>
  <c r="BB143" i="100"/>
  <c r="BA143" i="100"/>
  <c r="AZ143" i="100"/>
  <c r="AY143" i="100"/>
  <c r="AX143" i="100"/>
  <c r="AW143" i="100"/>
  <c r="AV143" i="100"/>
  <c r="AU143" i="100"/>
  <c r="AT143" i="100"/>
  <c r="AS143" i="100"/>
  <c r="AR143" i="100"/>
  <c r="AQ143" i="100"/>
  <c r="AP143" i="100"/>
  <c r="AO143" i="100"/>
  <c r="AN143" i="100"/>
  <c r="AM143" i="100"/>
  <c r="AL143" i="100"/>
  <c r="AK143" i="100"/>
  <c r="AJ143" i="100"/>
  <c r="AI143" i="100"/>
  <c r="AH143" i="100"/>
  <c r="AG143" i="100"/>
  <c r="AF143" i="100"/>
  <c r="AE143" i="100"/>
  <c r="AD143" i="100"/>
  <c r="AC143" i="100"/>
  <c r="AB143" i="100"/>
  <c r="AA143" i="100"/>
  <c r="Z143" i="100"/>
  <c r="Y143" i="100"/>
  <c r="X143" i="100"/>
  <c r="W143" i="100"/>
  <c r="V143" i="100"/>
  <c r="U143" i="100"/>
  <c r="T143" i="100"/>
  <c r="S143" i="100"/>
  <c r="R143" i="100"/>
  <c r="Q143" i="100"/>
  <c r="P143" i="100"/>
  <c r="O143" i="100"/>
  <c r="N143" i="100"/>
  <c r="M143" i="100"/>
  <c r="L143" i="100"/>
  <c r="K143" i="100"/>
  <c r="J143" i="100"/>
  <c r="I143" i="100"/>
  <c r="H143" i="100"/>
  <c r="G143" i="100"/>
  <c r="F143" i="100"/>
  <c r="E143" i="100"/>
  <c r="D143" i="100"/>
  <c r="C143" i="100"/>
  <c r="B143" i="100"/>
  <c r="A143" i="100"/>
  <c r="GZ142" i="100"/>
  <c r="GY142" i="100"/>
  <c r="GX142" i="100"/>
  <c r="GW142" i="100"/>
  <c r="GV142" i="100"/>
  <c r="GU142" i="100"/>
  <c r="GT142" i="100"/>
  <c r="GS142" i="100"/>
  <c r="GR142" i="100"/>
  <c r="GQ142" i="100"/>
  <c r="GP142" i="100"/>
  <c r="GO142" i="100"/>
  <c r="GN142" i="100"/>
  <c r="GM142" i="100"/>
  <c r="GL142" i="100"/>
  <c r="GK142" i="100"/>
  <c r="GJ142" i="100"/>
  <c r="GI142" i="100"/>
  <c r="GH142" i="100"/>
  <c r="GG142" i="100"/>
  <c r="GF142" i="100"/>
  <c r="GE142" i="100"/>
  <c r="GD142" i="100"/>
  <c r="GC142" i="100"/>
  <c r="GB142" i="100"/>
  <c r="GA142" i="100"/>
  <c r="FZ142" i="100"/>
  <c r="FY142" i="100"/>
  <c r="FX142" i="100"/>
  <c r="FW142" i="100"/>
  <c r="FV142" i="100"/>
  <c r="FU142" i="100"/>
  <c r="FT142" i="100"/>
  <c r="FS142" i="100"/>
  <c r="FR142" i="100"/>
  <c r="FQ142" i="100"/>
  <c r="FP142" i="100"/>
  <c r="FO142" i="100"/>
  <c r="FN142" i="100"/>
  <c r="FM142" i="100"/>
  <c r="FL142" i="100"/>
  <c r="FK142" i="100"/>
  <c r="FJ142" i="100"/>
  <c r="FI142" i="100"/>
  <c r="FH142" i="100"/>
  <c r="FG142" i="100"/>
  <c r="FF142" i="100"/>
  <c r="FE142" i="100"/>
  <c r="FD142" i="100"/>
  <c r="FC142" i="100"/>
  <c r="FB142" i="100"/>
  <c r="FA142" i="100"/>
  <c r="EZ142" i="100"/>
  <c r="EY142" i="100"/>
  <c r="EX142" i="100"/>
  <c r="EW142" i="100"/>
  <c r="EV142" i="100"/>
  <c r="EU142" i="100"/>
  <c r="ET142" i="100"/>
  <c r="ES142" i="100"/>
  <c r="ER142" i="100"/>
  <c r="EQ142" i="100"/>
  <c r="EP142" i="100"/>
  <c r="EO142" i="100"/>
  <c r="EN142" i="100"/>
  <c r="EM142" i="100"/>
  <c r="EL142" i="100"/>
  <c r="EK142" i="100"/>
  <c r="EJ142" i="100"/>
  <c r="EI142" i="100"/>
  <c r="EH142" i="100"/>
  <c r="EG142" i="100"/>
  <c r="EF142" i="100"/>
  <c r="EE142" i="100"/>
  <c r="ED142" i="100"/>
  <c r="EC142" i="100"/>
  <c r="EB142" i="100"/>
  <c r="EA142" i="100"/>
  <c r="DZ142" i="100"/>
  <c r="DY142" i="100"/>
  <c r="DX142" i="100"/>
  <c r="DW142" i="100"/>
  <c r="DV142" i="100"/>
  <c r="DU142" i="100"/>
  <c r="DT142" i="100"/>
  <c r="DS142" i="100"/>
  <c r="DR142" i="100"/>
  <c r="DQ142" i="100"/>
  <c r="DP142" i="100"/>
  <c r="DO142" i="100"/>
  <c r="DN142" i="100"/>
  <c r="DM142" i="100"/>
  <c r="DL142" i="100"/>
  <c r="DK142" i="100"/>
  <c r="DJ142" i="100"/>
  <c r="DI142" i="100"/>
  <c r="DH142" i="100"/>
  <c r="DG142" i="100"/>
  <c r="DF142" i="100"/>
  <c r="DE142" i="100"/>
  <c r="DD142" i="100"/>
  <c r="DC142" i="100"/>
  <c r="DB142" i="100"/>
  <c r="DA142" i="100"/>
  <c r="CZ142" i="100"/>
  <c r="CY142" i="100"/>
  <c r="CX142" i="100"/>
  <c r="CW142" i="100"/>
  <c r="CV142" i="100"/>
  <c r="CU142" i="100"/>
  <c r="CT142" i="100"/>
  <c r="CS142" i="100"/>
  <c r="CR142" i="100"/>
  <c r="CQ142" i="100"/>
  <c r="CP142" i="100"/>
  <c r="CO142" i="100"/>
  <c r="CN142" i="100"/>
  <c r="CM142" i="100"/>
  <c r="CL142" i="100"/>
  <c r="CK142" i="100"/>
  <c r="CJ142" i="100"/>
  <c r="CI142" i="100"/>
  <c r="CH142" i="100"/>
  <c r="CG142" i="100"/>
  <c r="CF142" i="100"/>
  <c r="CE142" i="100"/>
  <c r="CD142" i="100"/>
  <c r="CC142" i="100"/>
  <c r="CB142" i="100"/>
  <c r="CA142" i="100"/>
  <c r="BZ142" i="100"/>
  <c r="BY142" i="100"/>
  <c r="BX142" i="100"/>
  <c r="BW142" i="100"/>
  <c r="BV142" i="100"/>
  <c r="BU142" i="100"/>
  <c r="BT142" i="100"/>
  <c r="BS142" i="100"/>
  <c r="BR142" i="100"/>
  <c r="BQ142" i="100"/>
  <c r="BP142" i="100"/>
  <c r="BO142" i="100"/>
  <c r="BN142" i="100"/>
  <c r="BM142" i="100"/>
  <c r="BL142" i="100"/>
  <c r="BK142" i="100"/>
  <c r="BJ142" i="100"/>
  <c r="BI142" i="100"/>
  <c r="BH142" i="100"/>
  <c r="BG142" i="100"/>
  <c r="BF142" i="100"/>
  <c r="BE142" i="100"/>
  <c r="BD142" i="100"/>
  <c r="BC142" i="100"/>
  <c r="BB142" i="100"/>
  <c r="BA142" i="100"/>
  <c r="AZ142" i="100"/>
  <c r="AY142" i="100"/>
  <c r="AX142" i="100"/>
  <c r="AW142" i="100"/>
  <c r="AV142" i="100"/>
  <c r="AU142" i="100"/>
  <c r="AT142" i="100"/>
  <c r="AS142" i="100"/>
  <c r="AR142" i="100"/>
  <c r="AQ142" i="100"/>
  <c r="AP142" i="100"/>
  <c r="AO142" i="100"/>
  <c r="AN142" i="100"/>
  <c r="AM142" i="100"/>
  <c r="AL142" i="100"/>
  <c r="AK142" i="100"/>
  <c r="AJ142" i="100"/>
  <c r="AI142" i="100"/>
  <c r="AH142" i="100"/>
  <c r="AG142" i="100"/>
  <c r="AF142" i="100"/>
  <c r="AE142" i="100"/>
  <c r="AD142" i="100"/>
  <c r="AC142" i="100"/>
  <c r="AB142" i="100"/>
  <c r="AA142" i="100"/>
  <c r="Z142" i="100"/>
  <c r="Y142" i="100"/>
  <c r="X142" i="100"/>
  <c r="W142" i="100"/>
  <c r="V142" i="100"/>
  <c r="U142" i="100"/>
  <c r="T142" i="100"/>
  <c r="S142" i="100"/>
  <c r="R142" i="100"/>
  <c r="Q142" i="100"/>
  <c r="P142" i="100"/>
  <c r="O142" i="100"/>
  <c r="N142" i="100"/>
  <c r="M142" i="100"/>
  <c r="L142" i="100"/>
  <c r="K142" i="100"/>
  <c r="J142" i="100"/>
  <c r="I142" i="100"/>
  <c r="H142" i="100"/>
  <c r="G142" i="100"/>
  <c r="F142" i="100"/>
  <c r="E142" i="100"/>
  <c r="D142" i="100"/>
  <c r="C142" i="100"/>
  <c r="B142" i="100"/>
  <c r="A142" i="100"/>
  <c r="GZ141" i="100"/>
  <c r="GY141" i="100"/>
  <c r="GX141" i="100"/>
  <c r="GW141" i="100"/>
  <c r="GV141" i="100"/>
  <c r="GU141" i="100"/>
  <c r="GT141" i="100"/>
  <c r="GS141" i="100"/>
  <c r="GR141" i="100"/>
  <c r="GQ141" i="100"/>
  <c r="GP141" i="100"/>
  <c r="GO141" i="100"/>
  <c r="GN141" i="100"/>
  <c r="GM141" i="100"/>
  <c r="GL141" i="100"/>
  <c r="GK141" i="100"/>
  <c r="GJ141" i="100"/>
  <c r="GI141" i="100"/>
  <c r="GH141" i="100"/>
  <c r="GG141" i="100"/>
  <c r="GF141" i="100"/>
  <c r="GE141" i="100"/>
  <c r="GD141" i="100"/>
  <c r="GC141" i="100"/>
  <c r="GB141" i="100"/>
  <c r="GA141" i="100"/>
  <c r="FZ141" i="100"/>
  <c r="FY141" i="100"/>
  <c r="FX141" i="100"/>
  <c r="FW141" i="100"/>
  <c r="FV141" i="100"/>
  <c r="FU141" i="100"/>
  <c r="FT141" i="100"/>
  <c r="FS141" i="100"/>
  <c r="FR141" i="100"/>
  <c r="FQ141" i="100"/>
  <c r="FP141" i="100"/>
  <c r="FO141" i="100"/>
  <c r="FN141" i="100"/>
  <c r="FM141" i="100"/>
  <c r="FL141" i="100"/>
  <c r="FK141" i="100"/>
  <c r="FJ141" i="100"/>
  <c r="FI141" i="100"/>
  <c r="FH141" i="100"/>
  <c r="FG141" i="100"/>
  <c r="FF141" i="100"/>
  <c r="FE141" i="100"/>
  <c r="FD141" i="100"/>
  <c r="FC141" i="100"/>
  <c r="FB141" i="100"/>
  <c r="FA141" i="100"/>
  <c r="EZ141" i="100"/>
  <c r="EY141" i="100"/>
  <c r="EX141" i="100"/>
  <c r="EW141" i="100"/>
  <c r="EV141" i="100"/>
  <c r="EU141" i="100"/>
  <c r="ET141" i="100"/>
  <c r="ES141" i="100"/>
  <c r="ER141" i="100"/>
  <c r="EQ141" i="100"/>
  <c r="EP141" i="100"/>
  <c r="EO141" i="100"/>
  <c r="EN141" i="100"/>
  <c r="EM141" i="100"/>
  <c r="EL141" i="100"/>
  <c r="EK141" i="100"/>
  <c r="EJ141" i="100"/>
  <c r="EI141" i="100"/>
  <c r="EH141" i="100"/>
  <c r="EG141" i="100"/>
  <c r="EF141" i="100"/>
  <c r="EE141" i="100"/>
  <c r="ED141" i="100"/>
  <c r="EC141" i="100"/>
  <c r="EB141" i="100"/>
  <c r="EA141" i="100"/>
  <c r="DZ141" i="100"/>
  <c r="DY141" i="100"/>
  <c r="DX141" i="100"/>
  <c r="DW141" i="100"/>
  <c r="DV141" i="100"/>
  <c r="DU141" i="100"/>
  <c r="DT141" i="100"/>
  <c r="DS141" i="100"/>
  <c r="DR141" i="100"/>
  <c r="DQ141" i="100"/>
  <c r="DP141" i="100"/>
  <c r="DO141" i="100"/>
  <c r="DN141" i="100"/>
  <c r="DM141" i="100"/>
  <c r="DL141" i="100"/>
  <c r="DK141" i="100"/>
  <c r="DJ141" i="100"/>
  <c r="DI141" i="100"/>
  <c r="DH141" i="100"/>
  <c r="DG141" i="100"/>
  <c r="DF141" i="100"/>
  <c r="DE141" i="100"/>
  <c r="DD141" i="100"/>
  <c r="DC141" i="100"/>
  <c r="DB141" i="100"/>
  <c r="DA141" i="100"/>
  <c r="CZ141" i="100"/>
  <c r="CY141" i="100"/>
  <c r="CX141" i="100"/>
  <c r="CW141" i="100"/>
  <c r="CV141" i="100"/>
  <c r="CU141" i="100"/>
  <c r="CT141" i="100"/>
  <c r="CS141" i="100"/>
  <c r="CR141" i="100"/>
  <c r="CQ141" i="100"/>
  <c r="CP141" i="100"/>
  <c r="CO141" i="100"/>
  <c r="CN141" i="100"/>
  <c r="CM141" i="100"/>
  <c r="CL141" i="100"/>
  <c r="CK141" i="100"/>
  <c r="CJ141" i="100"/>
  <c r="CI141" i="100"/>
  <c r="CH141" i="100"/>
  <c r="CG141" i="100"/>
  <c r="CF141" i="100"/>
  <c r="CE141" i="100"/>
  <c r="CD141" i="100"/>
  <c r="CC141" i="100"/>
  <c r="CB141" i="100"/>
  <c r="CA141" i="100"/>
  <c r="BZ141" i="100"/>
  <c r="BY141" i="100"/>
  <c r="BX141" i="100"/>
  <c r="BW141" i="100"/>
  <c r="BV141" i="100"/>
  <c r="BU141" i="100"/>
  <c r="BT141" i="100"/>
  <c r="BS141" i="100"/>
  <c r="BR141" i="100"/>
  <c r="BQ141" i="100"/>
  <c r="BP141" i="100"/>
  <c r="BO141" i="100"/>
  <c r="BN141" i="100"/>
  <c r="BM141" i="100"/>
  <c r="BL141" i="100"/>
  <c r="BK141" i="100"/>
  <c r="BJ141" i="100"/>
  <c r="BI141" i="100"/>
  <c r="BH141" i="100"/>
  <c r="BG141" i="100"/>
  <c r="BF141" i="100"/>
  <c r="BE141" i="100"/>
  <c r="BD141" i="100"/>
  <c r="BC141" i="100"/>
  <c r="BB141" i="100"/>
  <c r="BA141" i="100"/>
  <c r="AZ141" i="100"/>
  <c r="AY141" i="100"/>
  <c r="AX141" i="100"/>
  <c r="AW141" i="100"/>
  <c r="AV141" i="100"/>
  <c r="AU141" i="100"/>
  <c r="AT141" i="100"/>
  <c r="AS141" i="100"/>
  <c r="AR141" i="100"/>
  <c r="AQ141" i="100"/>
  <c r="AP141" i="100"/>
  <c r="AO141" i="100"/>
  <c r="AN141" i="100"/>
  <c r="AM141" i="100"/>
  <c r="AL141" i="100"/>
  <c r="AK141" i="100"/>
  <c r="AJ141" i="100"/>
  <c r="AI141" i="100"/>
  <c r="AH141" i="100"/>
  <c r="AG141" i="100"/>
  <c r="AF141" i="100"/>
  <c r="AE141" i="100"/>
  <c r="AD141" i="100"/>
  <c r="AC141" i="100"/>
  <c r="AB141" i="100"/>
  <c r="AA141" i="100"/>
  <c r="Z141" i="100"/>
  <c r="Y141" i="100"/>
  <c r="X141" i="100"/>
  <c r="W141" i="100"/>
  <c r="V141" i="100"/>
  <c r="U141" i="100"/>
  <c r="T141" i="100"/>
  <c r="S141" i="100"/>
  <c r="R141" i="100"/>
  <c r="Q141" i="100"/>
  <c r="P141" i="100"/>
  <c r="O141" i="100"/>
  <c r="N141" i="100"/>
  <c r="M141" i="100"/>
  <c r="L141" i="100"/>
  <c r="K141" i="100"/>
  <c r="J141" i="100"/>
  <c r="I141" i="100"/>
  <c r="H141" i="100"/>
  <c r="G141" i="100"/>
  <c r="F141" i="100"/>
  <c r="E141" i="100"/>
  <c r="D141" i="100"/>
  <c r="C141" i="100"/>
  <c r="B141" i="100"/>
  <c r="A141" i="100"/>
  <c r="GZ140" i="100"/>
  <c r="GY140" i="100"/>
  <c r="GX140" i="100"/>
  <c r="GW140" i="100"/>
  <c r="GV140" i="100"/>
  <c r="GU140" i="100"/>
  <c r="GT140" i="100"/>
  <c r="GS140" i="100"/>
  <c r="GR140" i="100"/>
  <c r="GQ140" i="100"/>
  <c r="GP140" i="100"/>
  <c r="GO140" i="100"/>
  <c r="GN140" i="100"/>
  <c r="GM140" i="100"/>
  <c r="GL140" i="100"/>
  <c r="GK140" i="100"/>
  <c r="GJ140" i="100"/>
  <c r="GI140" i="100"/>
  <c r="GH140" i="100"/>
  <c r="GG140" i="100"/>
  <c r="GF140" i="100"/>
  <c r="GE140" i="100"/>
  <c r="GD140" i="100"/>
  <c r="GC140" i="100"/>
  <c r="GB140" i="100"/>
  <c r="GA140" i="100"/>
  <c r="FZ140" i="100"/>
  <c r="FY140" i="100"/>
  <c r="FX140" i="100"/>
  <c r="FW140" i="100"/>
  <c r="FV140" i="100"/>
  <c r="FU140" i="100"/>
  <c r="FT140" i="100"/>
  <c r="FS140" i="100"/>
  <c r="FR140" i="100"/>
  <c r="FQ140" i="100"/>
  <c r="FP140" i="100"/>
  <c r="FO140" i="100"/>
  <c r="FN140" i="100"/>
  <c r="FM140" i="100"/>
  <c r="FL140" i="100"/>
  <c r="FK140" i="100"/>
  <c r="FJ140" i="100"/>
  <c r="FI140" i="100"/>
  <c r="FH140" i="100"/>
  <c r="FG140" i="100"/>
  <c r="FF140" i="100"/>
  <c r="FE140" i="100"/>
  <c r="FD140" i="100"/>
  <c r="FC140" i="100"/>
  <c r="FB140" i="100"/>
  <c r="FA140" i="100"/>
  <c r="EZ140" i="100"/>
  <c r="EY140" i="100"/>
  <c r="EX140" i="100"/>
  <c r="EW140" i="100"/>
  <c r="EV140" i="100"/>
  <c r="EU140" i="100"/>
  <c r="ET140" i="100"/>
  <c r="ES140" i="100"/>
  <c r="ER140" i="100"/>
  <c r="EQ140" i="100"/>
  <c r="EP140" i="100"/>
  <c r="EO140" i="100"/>
  <c r="EN140" i="100"/>
  <c r="EM140" i="100"/>
  <c r="EL140" i="100"/>
  <c r="EK140" i="100"/>
  <c r="EJ140" i="100"/>
  <c r="EI140" i="100"/>
  <c r="EH140" i="100"/>
  <c r="EG140" i="100"/>
  <c r="EF140" i="100"/>
  <c r="EE140" i="100"/>
  <c r="ED140" i="100"/>
  <c r="EC140" i="100"/>
  <c r="EB140" i="100"/>
  <c r="EA140" i="100"/>
  <c r="DZ140" i="100"/>
  <c r="DY140" i="100"/>
  <c r="DX140" i="100"/>
  <c r="DW140" i="100"/>
  <c r="DV140" i="100"/>
  <c r="DU140" i="100"/>
  <c r="DT140" i="100"/>
  <c r="DS140" i="100"/>
  <c r="DR140" i="100"/>
  <c r="DQ140" i="100"/>
  <c r="DP140" i="100"/>
  <c r="DO140" i="100"/>
  <c r="DN140" i="100"/>
  <c r="DM140" i="100"/>
  <c r="DL140" i="100"/>
  <c r="DK140" i="100"/>
  <c r="DJ140" i="100"/>
  <c r="DI140" i="100"/>
  <c r="DH140" i="100"/>
  <c r="DG140" i="100"/>
  <c r="DF140" i="100"/>
  <c r="DE140" i="100"/>
  <c r="DD140" i="100"/>
  <c r="DC140" i="100"/>
  <c r="DB140" i="100"/>
  <c r="DA140" i="100"/>
  <c r="CZ140" i="100"/>
  <c r="CY140" i="100"/>
  <c r="CX140" i="100"/>
  <c r="CW140" i="100"/>
  <c r="CV140" i="100"/>
  <c r="CU140" i="100"/>
  <c r="CT140" i="100"/>
  <c r="CS140" i="100"/>
  <c r="CR140" i="100"/>
  <c r="CQ140" i="100"/>
  <c r="CP140" i="100"/>
  <c r="CO140" i="100"/>
  <c r="CN140" i="100"/>
  <c r="CM140" i="100"/>
  <c r="CL140" i="100"/>
  <c r="CK140" i="100"/>
  <c r="CJ140" i="100"/>
  <c r="CI140" i="100"/>
  <c r="CH140" i="100"/>
  <c r="CG140" i="100"/>
  <c r="CF140" i="100"/>
  <c r="CE140" i="100"/>
  <c r="CD140" i="100"/>
  <c r="CC140" i="100"/>
  <c r="CB140" i="100"/>
  <c r="CA140" i="100"/>
  <c r="BZ140" i="100"/>
  <c r="BY140" i="100"/>
  <c r="BX140" i="100"/>
  <c r="BW140" i="100"/>
  <c r="BV140" i="100"/>
  <c r="BU140" i="100"/>
  <c r="BT140" i="100"/>
  <c r="BS140" i="100"/>
  <c r="BR140" i="100"/>
  <c r="BQ140" i="100"/>
  <c r="BP140" i="100"/>
  <c r="BO140" i="100"/>
  <c r="BN140" i="100"/>
  <c r="BM140" i="100"/>
  <c r="BL140" i="100"/>
  <c r="BK140" i="100"/>
  <c r="BJ140" i="100"/>
  <c r="BI140" i="100"/>
  <c r="BH140" i="100"/>
  <c r="BG140" i="100"/>
  <c r="BF140" i="100"/>
  <c r="BE140" i="100"/>
  <c r="BD140" i="100"/>
  <c r="BC140" i="100"/>
  <c r="BB140" i="100"/>
  <c r="BA140" i="100"/>
  <c r="AZ140" i="100"/>
  <c r="AY140" i="100"/>
  <c r="AX140" i="100"/>
  <c r="AW140" i="100"/>
  <c r="AV140" i="100"/>
  <c r="AU140" i="100"/>
  <c r="AT140" i="100"/>
  <c r="AS140" i="100"/>
  <c r="AR140" i="100"/>
  <c r="AQ140" i="100"/>
  <c r="AP140" i="100"/>
  <c r="AO140" i="100"/>
  <c r="AN140" i="100"/>
  <c r="AM140" i="100"/>
  <c r="AL140" i="100"/>
  <c r="AK140" i="100"/>
  <c r="AJ140" i="100"/>
  <c r="AI140" i="100"/>
  <c r="AH140" i="100"/>
  <c r="AG140" i="100"/>
  <c r="AF140" i="100"/>
  <c r="AE140" i="100"/>
  <c r="AD140" i="100"/>
  <c r="AC140" i="100"/>
  <c r="AB140" i="100"/>
  <c r="AA140" i="100"/>
  <c r="Z140" i="100"/>
  <c r="Y140" i="100"/>
  <c r="X140" i="100"/>
  <c r="W140" i="100"/>
  <c r="V140" i="100"/>
  <c r="U140" i="100"/>
  <c r="T140" i="100"/>
  <c r="S140" i="100"/>
  <c r="R140" i="100"/>
  <c r="Q140" i="100"/>
  <c r="P140" i="100"/>
  <c r="O140" i="100"/>
  <c r="N140" i="100"/>
  <c r="M140" i="100"/>
  <c r="L140" i="100"/>
  <c r="K140" i="100"/>
  <c r="J140" i="100"/>
  <c r="I140" i="100"/>
  <c r="H140" i="100"/>
  <c r="G140" i="100"/>
  <c r="F140" i="100"/>
  <c r="E140" i="100"/>
  <c r="D140" i="100"/>
  <c r="C140" i="100"/>
  <c r="B140" i="100"/>
  <c r="A140" i="100"/>
  <c r="GZ139" i="100"/>
  <c r="GY139" i="100"/>
  <c r="GX139" i="100"/>
  <c r="GW139" i="100"/>
  <c r="GV139" i="100"/>
  <c r="GU139" i="100"/>
  <c r="GT139" i="100"/>
  <c r="GS139" i="100"/>
  <c r="GR139" i="100"/>
  <c r="GQ139" i="100"/>
  <c r="GP139" i="100"/>
  <c r="GO139" i="100"/>
  <c r="GN139" i="100"/>
  <c r="GM139" i="100"/>
  <c r="GL139" i="100"/>
  <c r="GK139" i="100"/>
  <c r="GJ139" i="100"/>
  <c r="GI139" i="100"/>
  <c r="GH139" i="100"/>
  <c r="GG139" i="100"/>
  <c r="GF139" i="100"/>
  <c r="GE139" i="100"/>
  <c r="GD139" i="100"/>
  <c r="GC139" i="100"/>
  <c r="GB139" i="100"/>
  <c r="GA139" i="100"/>
  <c r="FZ139" i="100"/>
  <c r="FY139" i="100"/>
  <c r="FX139" i="100"/>
  <c r="FW139" i="100"/>
  <c r="FV139" i="100"/>
  <c r="FU139" i="100"/>
  <c r="FT139" i="100"/>
  <c r="FS139" i="100"/>
  <c r="FR139" i="100"/>
  <c r="FQ139" i="100"/>
  <c r="FP139" i="100"/>
  <c r="FO139" i="100"/>
  <c r="FN139" i="100"/>
  <c r="FM139" i="100"/>
  <c r="FL139" i="100"/>
  <c r="FK139" i="100"/>
  <c r="FJ139" i="100"/>
  <c r="FI139" i="100"/>
  <c r="FH139" i="100"/>
  <c r="FG139" i="100"/>
  <c r="FF139" i="100"/>
  <c r="FE139" i="100"/>
  <c r="FD139" i="100"/>
  <c r="FC139" i="100"/>
  <c r="FB139" i="100"/>
  <c r="FA139" i="100"/>
  <c r="EZ139" i="100"/>
  <c r="EY139" i="100"/>
  <c r="EX139" i="100"/>
  <c r="EW139" i="100"/>
  <c r="EV139" i="100"/>
  <c r="EU139" i="100"/>
  <c r="ET139" i="100"/>
  <c r="ES139" i="100"/>
  <c r="ER139" i="100"/>
  <c r="EQ139" i="100"/>
  <c r="EP139" i="100"/>
  <c r="EO139" i="100"/>
  <c r="EN139" i="100"/>
  <c r="EM139" i="100"/>
  <c r="EL139" i="100"/>
  <c r="EK139" i="100"/>
  <c r="EJ139" i="100"/>
  <c r="EI139" i="100"/>
  <c r="EH139" i="100"/>
  <c r="EG139" i="100"/>
  <c r="EF139" i="100"/>
  <c r="EE139" i="100"/>
  <c r="ED139" i="100"/>
  <c r="EC139" i="100"/>
  <c r="EB139" i="100"/>
  <c r="EA139" i="100"/>
  <c r="DZ139" i="100"/>
  <c r="DY139" i="100"/>
  <c r="DX139" i="100"/>
  <c r="DW139" i="100"/>
  <c r="DV139" i="100"/>
  <c r="DU139" i="100"/>
  <c r="DT139" i="100"/>
  <c r="DS139" i="100"/>
  <c r="DR139" i="100"/>
  <c r="DQ139" i="100"/>
  <c r="DP139" i="100"/>
  <c r="DO139" i="100"/>
  <c r="DN139" i="100"/>
  <c r="DM139" i="100"/>
  <c r="DL139" i="100"/>
  <c r="DK139" i="100"/>
  <c r="DJ139" i="100"/>
  <c r="DI139" i="100"/>
  <c r="DH139" i="100"/>
  <c r="DG139" i="100"/>
  <c r="DF139" i="100"/>
  <c r="DE139" i="100"/>
  <c r="DD139" i="100"/>
  <c r="DC139" i="100"/>
  <c r="DB139" i="100"/>
  <c r="DA139" i="100"/>
  <c r="CZ139" i="100"/>
  <c r="CY139" i="100"/>
  <c r="CX139" i="100"/>
  <c r="CW139" i="100"/>
  <c r="CV139" i="100"/>
  <c r="CU139" i="100"/>
  <c r="CT139" i="100"/>
  <c r="CS139" i="100"/>
  <c r="CR139" i="100"/>
  <c r="CQ139" i="100"/>
  <c r="CP139" i="100"/>
  <c r="CO139" i="100"/>
  <c r="CN139" i="100"/>
  <c r="CM139" i="100"/>
  <c r="CL139" i="100"/>
  <c r="CK139" i="100"/>
  <c r="CJ139" i="100"/>
  <c r="CI139" i="100"/>
  <c r="CH139" i="100"/>
  <c r="CG139" i="100"/>
  <c r="CF139" i="100"/>
  <c r="CE139" i="100"/>
  <c r="CD139" i="100"/>
  <c r="CC139" i="100"/>
  <c r="CB139" i="100"/>
  <c r="CA139" i="100"/>
  <c r="BZ139" i="100"/>
  <c r="BY139" i="100"/>
  <c r="BX139" i="100"/>
  <c r="BW139" i="100"/>
  <c r="BV139" i="100"/>
  <c r="BU139" i="100"/>
  <c r="BT139" i="100"/>
  <c r="BS139" i="100"/>
  <c r="BR139" i="100"/>
  <c r="BQ139" i="100"/>
  <c r="BP139" i="100"/>
  <c r="BO139" i="100"/>
  <c r="BN139" i="100"/>
  <c r="BM139" i="100"/>
  <c r="BL139" i="100"/>
  <c r="BK139" i="100"/>
  <c r="BJ139" i="100"/>
  <c r="BI139" i="100"/>
  <c r="BH139" i="100"/>
  <c r="BG139" i="100"/>
  <c r="BF139" i="100"/>
  <c r="BE139" i="100"/>
  <c r="BD139" i="100"/>
  <c r="BC139" i="100"/>
  <c r="BB139" i="100"/>
  <c r="BA139" i="100"/>
  <c r="AZ139" i="100"/>
  <c r="AY139" i="100"/>
  <c r="AX139" i="100"/>
  <c r="AW139" i="100"/>
  <c r="AV139" i="100"/>
  <c r="AU139" i="100"/>
  <c r="AT139" i="100"/>
  <c r="AS139" i="100"/>
  <c r="AR139" i="100"/>
  <c r="AQ139" i="100"/>
  <c r="AP139" i="100"/>
  <c r="AO139" i="100"/>
  <c r="AN139" i="100"/>
  <c r="AM139" i="100"/>
  <c r="AL139" i="100"/>
  <c r="AK139" i="100"/>
  <c r="AJ139" i="100"/>
  <c r="AI139" i="100"/>
  <c r="AH139" i="100"/>
  <c r="AG139" i="100"/>
  <c r="AF139" i="100"/>
  <c r="AE139" i="100"/>
  <c r="AD139" i="100"/>
  <c r="AC139" i="100"/>
  <c r="AB139" i="100"/>
  <c r="AA139" i="100"/>
  <c r="Z139" i="100"/>
  <c r="Y139" i="100"/>
  <c r="X139" i="100"/>
  <c r="W139" i="100"/>
  <c r="V139" i="100"/>
  <c r="U139" i="100"/>
  <c r="T139" i="100"/>
  <c r="S139" i="100"/>
  <c r="R139" i="100"/>
  <c r="Q139" i="100"/>
  <c r="P139" i="100"/>
  <c r="O139" i="100"/>
  <c r="N139" i="100"/>
  <c r="M139" i="100"/>
  <c r="L139" i="100"/>
  <c r="K139" i="100"/>
  <c r="J139" i="100"/>
  <c r="I139" i="100"/>
  <c r="H139" i="100"/>
  <c r="G139" i="100"/>
  <c r="F139" i="100"/>
  <c r="E139" i="100"/>
  <c r="D139" i="100"/>
  <c r="C139" i="100"/>
  <c r="B139" i="100"/>
  <c r="A139" i="100"/>
  <c r="GZ138" i="100"/>
  <c r="GY138" i="100"/>
  <c r="GX138" i="100"/>
  <c r="GW138" i="100"/>
  <c r="GV138" i="100"/>
  <c r="GU138" i="100"/>
  <c r="GT138" i="100"/>
  <c r="GS138" i="100"/>
  <c r="GR138" i="100"/>
  <c r="GQ138" i="100"/>
  <c r="GP138" i="100"/>
  <c r="GO138" i="100"/>
  <c r="GN138" i="100"/>
  <c r="GM138" i="100"/>
  <c r="GL138" i="100"/>
  <c r="GK138" i="100"/>
  <c r="GJ138" i="100"/>
  <c r="GI138" i="100"/>
  <c r="GH138" i="100"/>
  <c r="GG138" i="100"/>
  <c r="GF138" i="100"/>
  <c r="GE138" i="100"/>
  <c r="GD138" i="100"/>
  <c r="GC138" i="100"/>
  <c r="GB138" i="100"/>
  <c r="GA138" i="100"/>
  <c r="FZ138" i="100"/>
  <c r="FY138" i="100"/>
  <c r="FX138" i="100"/>
  <c r="FW138" i="100"/>
  <c r="FV138" i="100"/>
  <c r="FU138" i="100"/>
  <c r="FT138" i="100"/>
  <c r="FS138" i="100"/>
  <c r="FR138" i="100"/>
  <c r="FQ138" i="100"/>
  <c r="FP138" i="100"/>
  <c r="FO138" i="100"/>
  <c r="FN138" i="100"/>
  <c r="FM138" i="100"/>
  <c r="FL138" i="100"/>
  <c r="FK138" i="100"/>
  <c r="FJ138" i="100"/>
  <c r="FI138" i="100"/>
  <c r="FH138" i="100"/>
  <c r="FG138" i="100"/>
  <c r="FF138" i="100"/>
  <c r="FE138" i="100"/>
  <c r="FD138" i="100"/>
  <c r="FC138" i="100"/>
  <c r="FB138" i="100"/>
  <c r="FA138" i="100"/>
  <c r="EZ138" i="100"/>
  <c r="EY138" i="100"/>
  <c r="EX138" i="100"/>
  <c r="EW138" i="100"/>
  <c r="EV138" i="100"/>
  <c r="EU138" i="100"/>
  <c r="ET138" i="100"/>
  <c r="ES138" i="100"/>
  <c r="ER138" i="100"/>
  <c r="EQ138" i="100"/>
  <c r="EP138" i="100"/>
  <c r="EO138" i="100"/>
  <c r="EN138" i="100"/>
  <c r="EM138" i="100"/>
  <c r="EL138" i="100"/>
  <c r="EK138" i="100"/>
  <c r="EJ138" i="100"/>
  <c r="EI138" i="100"/>
  <c r="EH138" i="100"/>
  <c r="EG138" i="100"/>
  <c r="EF138" i="100"/>
  <c r="EE138" i="100"/>
  <c r="ED138" i="100"/>
  <c r="EC138" i="100"/>
  <c r="EB138" i="100"/>
  <c r="EA138" i="100"/>
  <c r="DZ138" i="100"/>
  <c r="DY138" i="100"/>
  <c r="DX138" i="100"/>
  <c r="DW138" i="100"/>
  <c r="DV138" i="100"/>
  <c r="DU138" i="100"/>
  <c r="DT138" i="100"/>
  <c r="DS138" i="100"/>
  <c r="DR138" i="100"/>
  <c r="DQ138" i="100"/>
  <c r="DP138" i="100"/>
  <c r="DO138" i="100"/>
  <c r="DN138" i="100"/>
  <c r="DM138" i="100"/>
  <c r="DL138" i="100"/>
  <c r="DK138" i="100"/>
  <c r="DJ138" i="100"/>
  <c r="DI138" i="100"/>
  <c r="DH138" i="100"/>
  <c r="DG138" i="100"/>
  <c r="DF138" i="100"/>
  <c r="DE138" i="100"/>
  <c r="DD138" i="100"/>
  <c r="DC138" i="100"/>
  <c r="DB138" i="100"/>
  <c r="DA138" i="100"/>
  <c r="CZ138" i="100"/>
  <c r="CY138" i="100"/>
  <c r="CX138" i="100"/>
  <c r="CW138" i="100"/>
  <c r="CV138" i="100"/>
  <c r="CU138" i="100"/>
  <c r="CT138" i="100"/>
  <c r="CS138" i="100"/>
  <c r="CR138" i="100"/>
  <c r="CQ138" i="100"/>
  <c r="CP138" i="100"/>
  <c r="CO138" i="100"/>
  <c r="CN138" i="100"/>
  <c r="CM138" i="100"/>
  <c r="CL138" i="100"/>
  <c r="CK138" i="100"/>
  <c r="CJ138" i="100"/>
  <c r="CI138" i="100"/>
  <c r="CH138" i="100"/>
  <c r="CG138" i="100"/>
  <c r="CF138" i="100"/>
  <c r="CE138" i="100"/>
  <c r="CD138" i="100"/>
  <c r="CC138" i="100"/>
  <c r="CB138" i="100"/>
  <c r="CA138" i="100"/>
  <c r="BZ138" i="100"/>
  <c r="BY138" i="100"/>
  <c r="BX138" i="100"/>
  <c r="BW138" i="100"/>
  <c r="BV138" i="100"/>
  <c r="BU138" i="100"/>
  <c r="BT138" i="100"/>
  <c r="BS138" i="100"/>
  <c r="BR138" i="100"/>
  <c r="BQ138" i="100"/>
  <c r="BP138" i="100"/>
  <c r="BO138" i="100"/>
  <c r="BN138" i="100"/>
  <c r="BM138" i="100"/>
  <c r="BL138" i="100"/>
  <c r="BK138" i="100"/>
  <c r="BJ138" i="100"/>
  <c r="BI138" i="100"/>
  <c r="BH138" i="100"/>
  <c r="BG138" i="100"/>
  <c r="BF138" i="100"/>
  <c r="BE138" i="100"/>
  <c r="BD138" i="100"/>
  <c r="BC138" i="100"/>
  <c r="BB138" i="100"/>
  <c r="BA138" i="100"/>
  <c r="AZ138" i="100"/>
  <c r="AY138" i="100"/>
  <c r="AX138" i="100"/>
  <c r="AW138" i="100"/>
  <c r="AV138" i="100"/>
  <c r="AU138" i="100"/>
  <c r="AT138" i="100"/>
  <c r="AS138" i="100"/>
  <c r="AR138" i="100"/>
  <c r="AQ138" i="100"/>
  <c r="AP138" i="100"/>
  <c r="AO138" i="100"/>
  <c r="AN138" i="100"/>
  <c r="AM138" i="100"/>
  <c r="AL138" i="100"/>
  <c r="AK138" i="100"/>
  <c r="AJ138" i="100"/>
  <c r="AI138" i="100"/>
  <c r="AH138" i="100"/>
  <c r="AG138" i="100"/>
  <c r="AF138" i="100"/>
  <c r="AE138" i="100"/>
  <c r="AD138" i="100"/>
  <c r="AC138" i="100"/>
  <c r="AB138" i="100"/>
  <c r="AA138" i="100"/>
  <c r="Z138" i="100"/>
  <c r="Y138" i="100"/>
  <c r="X138" i="100"/>
  <c r="W138" i="100"/>
  <c r="V138" i="100"/>
  <c r="U138" i="100"/>
  <c r="T138" i="100"/>
  <c r="S138" i="100"/>
  <c r="R138" i="100"/>
  <c r="Q138" i="100"/>
  <c r="P138" i="100"/>
  <c r="O138" i="100"/>
  <c r="N138" i="100"/>
  <c r="M138" i="100"/>
  <c r="L138" i="100"/>
  <c r="K138" i="100"/>
  <c r="J138" i="100"/>
  <c r="I138" i="100"/>
  <c r="H138" i="100"/>
  <c r="G138" i="100"/>
  <c r="F138" i="100"/>
  <c r="E138" i="100"/>
  <c r="D138" i="100"/>
  <c r="C138" i="100"/>
  <c r="B138" i="100"/>
  <c r="A138" i="100"/>
  <c r="GZ137" i="100"/>
  <c r="GY137" i="100"/>
  <c r="GX137" i="100"/>
  <c r="GW137" i="100"/>
  <c r="GV137" i="100"/>
  <c r="GU137" i="100"/>
  <c r="GT137" i="100"/>
  <c r="GS137" i="100"/>
  <c r="GR137" i="100"/>
  <c r="GQ137" i="100"/>
  <c r="GP137" i="100"/>
  <c r="GO137" i="100"/>
  <c r="GN137" i="100"/>
  <c r="GM137" i="100"/>
  <c r="GL137" i="100"/>
  <c r="GK137" i="100"/>
  <c r="GJ137" i="100"/>
  <c r="GI137" i="100"/>
  <c r="GH137" i="100"/>
  <c r="GG137" i="100"/>
  <c r="GF137" i="100"/>
  <c r="GE137" i="100"/>
  <c r="GD137" i="100"/>
  <c r="GC137" i="100"/>
  <c r="GB137" i="100"/>
  <c r="GA137" i="100"/>
  <c r="FZ137" i="100"/>
  <c r="FY137" i="100"/>
  <c r="FX137" i="100"/>
  <c r="FW137" i="100"/>
  <c r="FV137" i="100"/>
  <c r="FU137" i="100"/>
  <c r="FT137" i="100"/>
  <c r="FS137" i="100"/>
  <c r="FR137" i="100"/>
  <c r="FQ137" i="100"/>
  <c r="FP137" i="100"/>
  <c r="FO137" i="100"/>
  <c r="FN137" i="100"/>
  <c r="FM137" i="100"/>
  <c r="FL137" i="100"/>
  <c r="FK137" i="100"/>
  <c r="FJ137" i="100"/>
  <c r="FI137" i="100"/>
  <c r="FH137" i="100"/>
  <c r="FG137" i="100"/>
  <c r="FF137" i="100"/>
  <c r="FE137" i="100"/>
  <c r="FD137" i="100"/>
  <c r="FC137" i="100"/>
  <c r="FB137" i="100"/>
  <c r="FA137" i="100"/>
  <c r="EZ137" i="100"/>
  <c r="EY137" i="100"/>
  <c r="EX137" i="100"/>
  <c r="EW137" i="100"/>
  <c r="EV137" i="100"/>
  <c r="EU137" i="100"/>
  <c r="ET137" i="100"/>
  <c r="ES137" i="100"/>
  <c r="ER137" i="100"/>
  <c r="EQ137" i="100"/>
  <c r="EP137" i="100"/>
  <c r="EO137" i="100"/>
  <c r="EN137" i="100"/>
  <c r="EM137" i="100"/>
  <c r="EL137" i="100"/>
  <c r="EK137" i="100"/>
  <c r="EJ137" i="100"/>
  <c r="EI137" i="100"/>
  <c r="EH137" i="100"/>
  <c r="EG137" i="100"/>
  <c r="EF137" i="100"/>
  <c r="EE137" i="100"/>
  <c r="ED137" i="100"/>
  <c r="EC137" i="100"/>
  <c r="EB137" i="100"/>
  <c r="EA137" i="100"/>
  <c r="DZ137" i="100"/>
  <c r="DY137" i="100"/>
  <c r="DX137" i="100"/>
  <c r="DW137" i="100"/>
  <c r="DV137" i="100"/>
  <c r="DU137" i="100"/>
  <c r="DT137" i="100"/>
  <c r="DS137" i="100"/>
  <c r="DR137" i="100"/>
  <c r="DQ137" i="100"/>
  <c r="DP137" i="100"/>
  <c r="DO137" i="100"/>
  <c r="DN137" i="100"/>
  <c r="DM137" i="100"/>
  <c r="DL137" i="100"/>
  <c r="DK137" i="100"/>
  <c r="DJ137" i="100"/>
  <c r="DI137" i="100"/>
  <c r="DH137" i="100"/>
  <c r="DG137" i="100"/>
  <c r="DF137" i="100"/>
  <c r="DE137" i="100"/>
  <c r="DD137" i="100"/>
  <c r="DC137" i="100"/>
  <c r="DB137" i="100"/>
  <c r="DA137" i="100"/>
  <c r="CZ137" i="100"/>
  <c r="CY137" i="100"/>
  <c r="CX137" i="100"/>
  <c r="CW137" i="100"/>
  <c r="CV137" i="100"/>
  <c r="CU137" i="100"/>
  <c r="CT137" i="100"/>
  <c r="CS137" i="100"/>
  <c r="CR137" i="100"/>
  <c r="CQ137" i="100"/>
  <c r="CP137" i="100"/>
  <c r="CO137" i="100"/>
  <c r="CN137" i="100"/>
  <c r="CM137" i="100"/>
  <c r="CL137" i="100"/>
  <c r="CK137" i="100"/>
  <c r="CJ137" i="100"/>
  <c r="CI137" i="100"/>
  <c r="CH137" i="100"/>
  <c r="CG137" i="100"/>
  <c r="CF137" i="100"/>
  <c r="CE137" i="100"/>
  <c r="CD137" i="100"/>
  <c r="CC137" i="100"/>
  <c r="CB137" i="100"/>
  <c r="CA137" i="100"/>
  <c r="BZ137" i="100"/>
  <c r="BY137" i="100"/>
  <c r="BX137" i="100"/>
  <c r="BW137" i="100"/>
  <c r="BV137" i="100"/>
  <c r="BU137" i="100"/>
  <c r="BT137" i="100"/>
  <c r="BS137" i="100"/>
  <c r="BR137" i="100"/>
  <c r="BQ137" i="100"/>
  <c r="BP137" i="100"/>
  <c r="BO137" i="100"/>
  <c r="BN137" i="100"/>
  <c r="BM137" i="100"/>
  <c r="BL137" i="100"/>
  <c r="BK137" i="100"/>
  <c r="BJ137" i="100"/>
  <c r="BI137" i="100"/>
  <c r="BH137" i="100"/>
  <c r="BG137" i="100"/>
  <c r="BF137" i="100"/>
  <c r="BE137" i="100"/>
  <c r="BD137" i="100"/>
  <c r="BC137" i="100"/>
  <c r="BB137" i="100"/>
  <c r="BA137" i="100"/>
  <c r="AZ137" i="100"/>
  <c r="AY137" i="100"/>
  <c r="AX137" i="100"/>
  <c r="AW137" i="100"/>
  <c r="AV137" i="100"/>
  <c r="AU137" i="100"/>
  <c r="AT137" i="100"/>
  <c r="AS137" i="100"/>
  <c r="AR137" i="100"/>
  <c r="AQ137" i="100"/>
  <c r="AP137" i="100"/>
  <c r="AO137" i="100"/>
  <c r="AN137" i="100"/>
  <c r="AM137" i="100"/>
  <c r="AL137" i="100"/>
  <c r="AK137" i="100"/>
  <c r="AJ137" i="100"/>
  <c r="AI137" i="100"/>
  <c r="AH137" i="100"/>
  <c r="AG137" i="100"/>
  <c r="AF137" i="100"/>
  <c r="AE137" i="100"/>
  <c r="AD137" i="100"/>
  <c r="AC137" i="100"/>
  <c r="AB137" i="100"/>
  <c r="AA137" i="100"/>
  <c r="Z137" i="100"/>
  <c r="Y137" i="100"/>
  <c r="X137" i="100"/>
  <c r="W137" i="100"/>
  <c r="V137" i="100"/>
  <c r="U137" i="100"/>
  <c r="T137" i="100"/>
  <c r="S137" i="100"/>
  <c r="R137" i="100"/>
  <c r="Q137" i="100"/>
  <c r="P137" i="100"/>
  <c r="O137" i="100"/>
  <c r="N137" i="100"/>
  <c r="M137" i="100"/>
  <c r="L137" i="100"/>
  <c r="K137" i="100"/>
  <c r="J137" i="100"/>
  <c r="I137" i="100"/>
  <c r="H137" i="100"/>
  <c r="G137" i="100"/>
  <c r="F137" i="100"/>
  <c r="E137" i="100"/>
  <c r="D137" i="100"/>
  <c r="C137" i="100"/>
  <c r="B137" i="100"/>
  <c r="A137" i="100"/>
  <c r="GZ136" i="100"/>
  <c r="GY136" i="100"/>
  <c r="GX136" i="100"/>
  <c r="GW136" i="100"/>
  <c r="GV136" i="100"/>
  <c r="GU136" i="100"/>
  <c r="GT136" i="100"/>
  <c r="GS136" i="100"/>
  <c r="GR136" i="100"/>
  <c r="GQ136" i="100"/>
  <c r="GP136" i="100"/>
  <c r="GO136" i="100"/>
  <c r="GN136" i="100"/>
  <c r="GM136" i="100"/>
  <c r="GL136" i="100"/>
  <c r="GK136" i="100"/>
  <c r="GJ136" i="100"/>
  <c r="GI136" i="100"/>
  <c r="GH136" i="100"/>
  <c r="GG136" i="100"/>
  <c r="GF136" i="100"/>
  <c r="GE136" i="100"/>
  <c r="GD136" i="100"/>
  <c r="GC136" i="100"/>
  <c r="GB136" i="100"/>
  <c r="GA136" i="100"/>
  <c r="FZ136" i="100"/>
  <c r="FY136" i="100"/>
  <c r="FX136" i="100"/>
  <c r="FW136" i="100"/>
  <c r="FV136" i="100"/>
  <c r="FU136" i="100"/>
  <c r="FT136" i="100"/>
  <c r="FS136" i="100"/>
  <c r="FR136" i="100"/>
  <c r="FQ136" i="100"/>
  <c r="FP136" i="100"/>
  <c r="FO136" i="100"/>
  <c r="FN136" i="100"/>
  <c r="FM136" i="100"/>
  <c r="FL136" i="100"/>
  <c r="FK136" i="100"/>
  <c r="FJ136" i="100"/>
  <c r="FI136" i="100"/>
  <c r="FH136" i="100"/>
  <c r="FG136" i="100"/>
  <c r="FF136" i="100"/>
  <c r="FE136" i="100"/>
  <c r="FD136" i="100"/>
  <c r="FC136" i="100"/>
  <c r="FB136" i="100"/>
  <c r="FA136" i="100"/>
  <c r="EZ136" i="100"/>
  <c r="EY136" i="100"/>
  <c r="EX136" i="100"/>
  <c r="EW136" i="100"/>
  <c r="EV136" i="100"/>
  <c r="EU136" i="100"/>
  <c r="ET136" i="100"/>
  <c r="ES136" i="100"/>
  <c r="ER136" i="100"/>
  <c r="EQ136" i="100"/>
  <c r="EP136" i="100"/>
  <c r="EO136" i="100"/>
  <c r="EN136" i="100"/>
  <c r="EM136" i="100"/>
  <c r="EL136" i="100"/>
  <c r="EK136" i="100"/>
  <c r="EJ136" i="100"/>
  <c r="EI136" i="100"/>
  <c r="EH136" i="100"/>
  <c r="EG136" i="100"/>
  <c r="EF136" i="100"/>
  <c r="EE136" i="100"/>
  <c r="ED136" i="100"/>
  <c r="EC136" i="100"/>
  <c r="EB136" i="100"/>
  <c r="EA136" i="100"/>
  <c r="DZ136" i="100"/>
  <c r="DY136" i="100"/>
  <c r="DX136" i="100"/>
  <c r="DW136" i="100"/>
  <c r="DV136" i="100"/>
  <c r="DU136" i="100"/>
  <c r="DT136" i="100"/>
  <c r="DS136" i="100"/>
  <c r="DR136" i="100"/>
  <c r="DQ136" i="100"/>
  <c r="DP136" i="100"/>
  <c r="DO136" i="100"/>
  <c r="DN136" i="100"/>
  <c r="DM136" i="100"/>
  <c r="DL136" i="100"/>
  <c r="DK136" i="100"/>
  <c r="DJ136" i="100"/>
  <c r="DI136" i="100"/>
  <c r="DH136" i="100"/>
  <c r="DG136" i="100"/>
  <c r="DF136" i="100"/>
  <c r="DE136" i="100"/>
  <c r="DD136" i="100"/>
  <c r="DC136" i="100"/>
  <c r="DB136" i="100"/>
  <c r="DA136" i="100"/>
  <c r="CZ136" i="100"/>
  <c r="CY136" i="100"/>
  <c r="CX136" i="100"/>
  <c r="CW136" i="100"/>
  <c r="CV136" i="100"/>
  <c r="CU136" i="100"/>
  <c r="CT136" i="100"/>
  <c r="CS136" i="100"/>
  <c r="CR136" i="100"/>
  <c r="CQ136" i="100"/>
  <c r="CP136" i="100"/>
  <c r="CO136" i="100"/>
  <c r="CN136" i="100"/>
  <c r="CM136" i="100"/>
  <c r="CL136" i="100"/>
  <c r="CK136" i="100"/>
  <c r="CJ136" i="100"/>
  <c r="CI136" i="100"/>
  <c r="CH136" i="100"/>
  <c r="CG136" i="100"/>
  <c r="CF136" i="100"/>
  <c r="CE136" i="100"/>
  <c r="CD136" i="100"/>
  <c r="CC136" i="100"/>
  <c r="CB136" i="100"/>
  <c r="CA136" i="100"/>
  <c r="BZ136" i="100"/>
  <c r="BY136" i="100"/>
  <c r="BX136" i="100"/>
  <c r="BW136" i="100"/>
  <c r="BV136" i="100"/>
  <c r="BU136" i="100"/>
  <c r="BT136" i="100"/>
  <c r="BS136" i="100"/>
  <c r="BR136" i="100"/>
  <c r="BQ136" i="100"/>
  <c r="BP136" i="100"/>
  <c r="BO136" i="100"/>
  <c r="BN136" i="100"/>
  <c r="BM136" i="100"/>
  <c r="BL136" i="100"/>
  <c r="BK136" i="100"/>
  <c r="BJ136" i="100"/>
  <c r="BI136" i="100"/>
  <c r="BH136" i="100"/>
  <c r="BG136" i="100"/>
  <c r="BF136" i="100"/>
  <c r="BE136" i="100"/>
  <c r="BD136" i="100"/>
  <c r="BC136" i="100"/>
  <c r="BB136" i="100"/>
  <c r="BA136" i="100"/>
  <c r="AZ136" i="100"/>
  <c r="AY136" i="100"/>
  <c r="AX136" i="100"/>
  <c r="AW136" i="100"/>
  <c r="AV136" i="100"/>
  <c r="AU136" i="100"/>
  <c r="AT136" i="100"/>
  <c r="AS136" i="100"/>
  <c r="AR136" i="100"/>
  <c r="AQ136" i="100"/>
  <c r="AP136" i="100"/>
  <c r="AO136" i="100"/>
  <c r="AN136" i="100"/>
  <c r="AM136" i="100"/>
  <c r="AL136" i="100"/>
  <c r="AK136" i="100"/>
  <c r="AJ136" i="100"/>
  <c r="AI136" i="100"/>
  <c r="AH136" i="100"/>
  <c r="AG136" i="100"/>
  <c r="AF136" i="100"/>
  <c r="AE136" i="100"/>
  <c r="AD136" i="100"/>
  <c r="AC136" i="100"/>
  <c r="AB136" i="100"/>
  <c r="AA136" i="100"/>
  <c r="Z136" i="100"/>
  <c r="Y136" i="100"/>
  <c r="X136" i="100"/>
  <c r="W136" i="100"/>
  <c r="V136" i="100"/>
  <c r="U136" i="100"/>
  <c r="T136" i="100"/>
  <c r="S136" i="100"/>
  <c r="R136" i="100"/>
  <c r="Q136" i="100"/>
  <c r="P136" i="100"/>
  <c r="O136" i="100"/>
  <c r="N136" i="100"/>
  <c r="M136" i="100"/>
  <c r="L136" i="100"/>
  <c r="K136" i="100"/>
  <c r="J136" i="100"/>
  <c r="I136" i="100"/>
  <c r="H136" i="100"/>
  <c r="G136" i="100"/>
  <c r="F136" i="100"/>
  <c r="E136" i="100"/>
  <c r="D136" i="100"/>
  <c r="C136" i="100"/>
  <c r="B136" i="100"/>
  <c r="A136" i="100"/>
  <c r="GZ135" i="100"/>
  <c r="GY135" i="100"/>
  <c r="GX135" i="100"/>
  <c r="GW135" i="100"/>
  <c r="GV135" i="100"/>
  <c r="GU135" i="100"/>
  <c r="GT135" i="100"/>
  <c r="GS135" i="100"/>
  <c r="GR135" i="100"/>
  <c r="GQ135" i="100"/>
  <c r="GP135" i="100"/>
  <c r="GO135" i="100"/>
  <c r="GN135" i="100"/>
  <c r="GM135" i="100"/>
  <c r="GL135" i="100"/>
  <c r="GK135" i="100"/>
  <c r="GJ135" i="100"/>
  <c r="GI135" i="100"/>
  <c r="GH135" i="100"/>
  <c r="GG135" i="100"/>
  <c r="GF135" i="100"/>
  <c r="GE135" i="100"/>
  <c r="GD135" i="100"/>
  <c r="GC135" i="100"/>
  <c r="GB135" i="100"/>
  <c r="GA135" i="100"/>
  <c r="FZ135" i="100"/>
  <c r="FY135" i="100"/>
  <c r="FX135" i="100"/>
  <c r="FW135" i="100"/>
  <c r="FV135" i="100"/>
  <c r="FU135" i="100"/>
  <c r="FT135" i="100"/>
  <c r="FS135" i="100"/>
  <c r="FR135" i="100"/>
  <c r="FQ135" i="100"/>
  <c r="FP135" i="100"/>
  <c r="FO135" i="100"/>
  <c r="FN135" i="100"/>
  <c r="FM135" i="100"/>
  <c r="FL135" i="100"/>
  <c r="FK135" i="100"/>
  <c r="FJ135" i="100"/>
  <c r="FI135" i="100"/>
  <c r="FH135" i="100"/>
  <c r="FG135" i="100"/>
  <c r="FF135" i="100"/>
  <c r="FE135" i="100"/>
  <c r="FD135" i="100"/>
  <c r="FC135" i="100"/>
  <c r="FB135" i="100"/>
  <c r="FA135" i="100"/>
  <c r="EZ135" i="100"/>
  <c r="EY135" i="100"/>
  <c r="EX135" i="100"/>
  <c r="EW135" i="100"/>
  <c r="EV135" i="100"/>
  <c r="EU135" i="100"/>
  <c r="ET135" i="100"/>
  <c r="ES135" i="100"/>
  <c r="ER135" i="100"/>
  <c r="EQ135" i="100"/>
  <c r="EP135" i="100"/>
  <c r="EO135" i="100"/>
  <c r="EN135" i="100"/>
  <c r="EM135" i="100"/>
  <c r="EL135" i="100"/>
  <c r="EK135" i="100"/>
  <c r="EJ135" i="100"/>
  <c r="EI135" i="100"/>
  <c r="EH135" i="100"/>
  <c r="EG135" i="100"/>
  <c r="EF135" i="100"/>
  <c r="EE135" i="100"/>
  <c r="ED135" i="100"/>
  <c r="EC135" i="100"/>
  <c r="EB135" i="100"/>
  <c r="EA135" i="100"/>
  <c r="DZ135" i="100"/>
  <c r="DY135" i="100"/>
  <c r="DX135" i="100"/>
  <c r="DW135" i="100"/>
  <c r="DV135" i="100"/>
  <c r="DU135" i="100"/>
  <c r="DT135" i="100"/>
  <c r="DS135" i="100"/>
  <c r="DR135" i="100"/>
  <c r="DQ135" i="100"/>
  <c r="DP135" i="100"/>
  <c r="DO135" i="100"/>
  <c r="DN135" i="100"/>
  <c r="DM135" i="100"/>
  <c r="DL135" i="100"/>
  <c r="DK135" i="100"/>
  <c r="DJ135" i="100"/>
  <c r="DI135" i="100"/>
  <c r="DH135" i="100"/>
  <c r="DG135" i="100"/>
  <c r="DF135" i="100"/>
  <c r="DE135" i="100"/>
  <c r="DD135" i="100"/>
  <c r="DC135" i="100"/>
  <c r="DB135" i="100"/>
  <c r="DA135" i="100"/>
  <c r="CZ135" i="100"/>
  <c r="CY135" i="100"/>
  <c r="CX135" i="100"/>
  <c r="CW135" i="100"/>
  <c r="CV135" i="100"/>
  <c r="CU135" i="100"/>
  <c r="CT135" i="100"/>
  <c r="CS135" i="100"/>
  <c r="CR135" i="100"/>
  <c r="CQ135" i="100"/>
  <c r="CP135" i="100"/>
  <c r="CO135" i="100"/>
  <c r="CN135" i="100"/>
  <c r="CM135" i="100"/>
  <c r="CL135" i="100"/>
  <c r="CK135" i="100"/>
  <c r="CJ135" i="100"/>
  <c r="CI135" i="100"/>
  <c r="CH135" i="100"/>
  <c r="CG135" i="100"/>
  <c r="CF135" i="100"/>
  <c r="CE135" i="100"/>
  <c r="CD135" i="100"/>
  <c r="CC135" i="100"/>
  <c r="CB135" i="100"/>
  <c r="CA135" i="100"/>
  <c r="BZ135" i="100"/>
  <c r="BY135" i="100"/>
  <c r="BX135" i="100"/>
  <c r="BW135" i="100"/>
  <c r="BV135" i="100"/>
  <c r="BU135" i="100"/>
  <c r="BT135" i="100"/>
  <c r="BS135" i="100"/>
  <c r="BR135" i="100"/>
  <c r="BQ135" i="100"/>
  <c r="BP135" i="100"/>
  <c r="BO135" i="100"/>
  <c r="BN135" i="100"/>
  <c r="BM135" i="100"/>
  <c r="BL135" i="100"/>
  <c r="BK135" i="100"/>
  <c r="BJ135" i="100"/>
  <c r="BI135" i="100"/>
  <c r="BH135" i="100"/>
  <c r="BG135" i="100"/>
  <c r="BF135" i="100"/>
  <c r="BE135" i="100"/>
  <c r="BD135" i="100"/>
  <c r="BC135" i="100"/>
  <c r="BB135" i="100"/>
  <c r="BA135" i="100"/>
  <c r="AZ135" i="100"/>
  <c r="AY135" i="100"/>
  <c r="AX135" i="100"/>
  <c r="AW135" i="100"/>
  <c r="AV135" i="100"/>
  <c r="AU135" i="100"/>
  <c r="AT135" i="100"/>
  <c r="AS135" i="100"/>
  <c r="AR135" i="100"/>
  <c r="AQ135" i="100"/>
  <c r="AP135" i="100"/>
  <c r="AO135" i="100"/>
  <c r="AN135" i="100"/>
  <c r="AM135" i="100"/>
  <c r="AL135" i="100"/>
  <c r="AK135" i="100"/>
  <c r="AJ135" i="100"/>
  <c r="AI135" i="100"/>
  <c r="AH135" i="100"/>
  <c r="AG135" i="100"/>
  <c r="AF135" i="100"/>
  <c r="AE135" i="100"/>
  <c r="AD135" i="100"/>
  <c r="AC135" i="100"/>
  <c r="AB135" i="100"/>
  <c r="AA135" i="100"/>
  <c r="Z135" i="100"/>
  <c r="Y135" i="100"/>
  <c r="X135" i="100"/>
  <c r="W135" i="100"/>
  <c r="V135" i="100"/>
  <c r="U135" i="100"/>
  <c r="T135" i="100"/>
  <c r="S135" i="100"/>
  <c r="R135" i="100"/>
  <c r="Q135" i="100"/>
  <c r="P135" i="100"/>
  <c r="O135" i="100"/>
  <c r="N135" i="100"/>
  <c r="M135" i="100"/>
  <c r="L135" i="100"/>
  <c r="K135" i="100"/>
  <c r="J135" i="100"/>
  <c r="I135" i="100"/>
  <c r="H135" i="100"/>
  <c r="G135" i="100"/>
  <c r="F135" i="100"/>
  <c r="E135" i="100"/>
  <c r="D135" i="100"/>
  <c r="C135" i="100"/>
  <c r="B135" i="100"/>
  <c r="A135" i="100"/>
  <c r="GZ134" i="100"/>
  <c r="GY134" i="100"/>
  <c r="GX134" i="100"/>
  <c r="GW134" i="100"/>
  <c r="GV134" i="100"/>
  <c r="GU134" i="100"/>
  <c r="GT134" i="100"/>
  <c r="GS134" i="100"/>
  <c r="GR134" i="100"/>
  <c r="GQ134" i="100"/>
  <c r="GP134" i="100"/>
  <c r="GO134" i="100"/>
  <c r="GN134" i="100"/>
  <c r="GM134" i="100"/>
  <c r="GL134" i="100"/>
  <c r="GK134" i="100"/>
  <c r="GJ134" i="100"/>
  <c r="GI134" i="100"/>
  <c r="GH134" i="100"/>
  <c r="GG134" i="100"/>
  <c r="GF134" i="100"/>
  <c r="GE134" i="100"/>
  <c r="GD134" i="100"/>
  <c r="GC134" i="100"/>
  <c r="GB134" i="100"/>
  <c r="GA134" i="100"/>
  <c r="FZ134" i="100"/>
  <c r="FY134" i="100"/>
  <c r="FX134" i="100"/>
  <c r="FW134" i="100"/>
  <c r="FV134" i="100"/>
  <c r="FU134" i="100"/>
  <c r="FT134" i="100"/>
  <c r="FS134" i="100"/>
  <c r="FR134" i="100"/>
  <c r="FQ134" i="100"/>
  <c r="FP134" i="100"/>
  <c r="FO134" i="100"/>
  <c r="FN134" i="100"/>
  <c r="FM134" i="100"/>
  <c r="FL134" i="100"/>
  <c r="FK134" i="100"/>
  <c r="FJ134" i="100"/>
  <c r="FI134" i="100"/>
  <c r="FH134" i="100"/>
  <c r="FG134" i="100"/>
  <c r="FF134" i="100"/>
  <c r="FE134" i="100"/>
  <c r="FD134" i="100"/>
  <c r="FC134" i="100"/>
  <c r="FB134" i="100"/>
  <c r="FA134" i="100"/>
  <c r="EZ134" i="100"/>
  <c r="EY134" i="100"/>
  <c r="EX134" i="100"/>
  <c r="EW134" i="100"/>
  <c r="EV134" i="100"/>
  <c r="EU134" i="100"/>
  <c r="ET134" i="100"/>
  <c r="ES134" i="100"/>
  <c r="ER134" i="100"/>
  <c r="EQ134" i="100"/>
  <c r="EP134" i="100"/>
  <c r="EO134" i="100"/>
  <c r="EN134" i="100"/>
  <c r="EM134" i="100"/>
  <c r="EL134" i="100"/>
  <c r="EK134" i="100"/>
  <c r="EJ134" i="100"/>
  <c r="EI134" i="100"/>
  <c r="EH134" i="100"/>
  <c r="EG134" i="100"/>
  <c r="EF134" i="100"/>
  <c r="EE134" i="100"/>
  <c r="ED134" i="100"/>
  <c r="EC134" i="100"/>
  <c r="EB134" i="100"/>
  <c r="EA134" i="100"/>
  <c r="DZ134" i="100"/>
  <c r="DY134" i="100"/>
  <c r="DX134" i="100"/>
  <c r="DW134" i="100"/>
  <c r="DV134" i="100"/>
  <c r="DU134" i="100"/>
  <c r="DT134" i="100"/>
  <c r="DS134" i="100"/>
  <c r="DR134" i="100"/>
  <c r="DQ134" i="100"/>
  <c r="DP134" i="100"/>
  <c r="DO134" i="100"/>
  <c r="DN134" i="100"/>
  <c r="DM134" i="100"/>
  <c r="DL134" i="100"/>
  <c r="DK134" i="100"/>
  <c r="DJ134" i="100"/>
  <c r="DI134" i="100"/>
  <c r="DH134" i="100"/>
  <c r="DG134" i="100"/>
  <c r="DF134" i="100"/>
  <c r="DE134" i="100"/>
  <c r="DD134" i="100"/>
  <c r="DC134" i="100"/>
  <c r="DB134" i="100"/>
  <c r="DA134" i="100"/>
  <c r="CZ134" i="100"/>
  <c r="CY134" i="100"/>
  <c r="CX134" i="100"/>
  <c r="CW134" i="100"/>
  <c r="CV134" i="100"/>
  <c r="CU134" i="100"/>
  <c r="CT134" i="100"/>
  <c r="CS134" i="100"/>
  <c r="CR134" i="100"/>
  <c r="CQ134" i="100"/>
  <c r="CP134" i="100"/>
  <c r="CO134" i="100"/>
  <c r="CN134" i="100"/>
  <c r="CM134" i="100"/>
  <c r="CL134" i="100"/>
  <c r="CK134" i="100"/>
  <c r="CJ134" i="100"/>
  <c r="CI134" i="100"/>
  <c r="CH134" i="100"/>
  <c r="CG134" i="100"/>
  <c r="CF134" i="100"/>
  <c r="CE134" i="100"/>
  <c r="CD134" i="100"/>
  <c r="CC134" i="100"/>
  <c r="CB134" i="100"/>
  <c r="CA134" i="100"/>
  <c r="BZ134" i="100"/>
  <c r="BY134" i="100"/>
  <c r="BX134" i="100"/>
  <c r="BW134" i="100"/>
  <c r="BV134" i="100"/>
  <c r="BU134" i="100"/>
  <c r="BT134" i="100"/>
  <c r="BS134" i="100"/>
  <c r="BR134" i="100"/>
  <c r="BQ134" i="100"/>
  <c r="BP134" i="100"/>
  <c r="BO134" i="100"/>
  <c r="BN134" i="100"/>
  <c r="BM134" i="100"/>
  <c r="BL134" i="100"/>
  <c r="BK134" i="100"/>
  <c r="BJ134" i="100"/>
  <c r="BI134" i="100"/>
  <c r="BH134" i="100"/>
  <c r="BG134" i="100"/>
  <c r="BF134" i="100"/>
  <c r="BE134" i="100"/>
  <c r="BD134" i="100"/>
  <c r="BC134" i="100"/>
  <c r="BB134" i="100"/>
  <c r="BA134" i="100"/>
  <c r="AZ134" i="100"/>
  <c r="AY134" i="100"/>
  <c r="AX134" i="100"/>
  <c r="AW134" i="100"/>
  <c r="AV134" i="100"/>
  <c r="AU134" i="100"/>
  <c r="AT134" i="100"/>
  <c r="AS134" i="100"/>
  <c r="AR134" i="100"/>
  <c r="AQ134" i="100"/>
  <c r="AP134" i="100"/>
  <c r="AO134" i="100"/>
  <c r="AN134" i="100"/>
  <c r="AM134" i="100"/>
  <c r="AL134" i="100"/>
  <c r="AK134" i="100"/>
  <c r="AJ134" i="100"/>
  <c r="AI134" i="100"/>
  <c r="AH134" i="100"/>
  <c r="AG134" i="100"/>
  <c r="AF134" i="100"/>
  <c r="AE134" i="100"/>
  <c r="AD134" i="100"/>
  <c r="AC134" i="100"/>
  <c r="AB134" i="100"/>
  <c r="AA134" i="100"/>
  <c r="Z134" i="100"/>
  <c r="Y134" i="100"/>
  <c r="X134" i="100"/>
  <c r="W134" i="100"/>
  <c r="V134" i="100"/>
  <c r="U134" i="100"/>
  <c r="T134" i="100"/>
  <c r="S134" i="100"/>
  <c r="R134" i="100"/>
  <c r="Q134" i="100"/>
  <c r="P134" i="100"/>
  <c r="O134" i="100"/>
  <c r="N134" i="100"/>
  <c r="M134" i="100"/>
  <c r="L134" i="100"/>
  <c r="K134" i="100"/>
  <c r="J134" i="100"/>
  <c r="I134" i="100"/>
  <c r="H134" i="100"/>
  <c r="G134" i="100"/>
  <c r="F134" i="100"/>
  <c r="E134" i="100"/>
  <c r="D134" i="100"/>
  <c r="C134" i="100"/>
  <c r="B134" i="100"/>
  <c r="A134" i="100"/>
  <c r="GZ133" i="100"/>
  <c r="GY133" i="100"/>
  <c r="GX133" i="100"/>
  <c r="GW133" i="100"/>
  <c r="GV133" i="100"/>
  <c r="GU133" i="100"/>
  <c r="GT133" i="100"/>
  <c r="GS133" i="100"/>
  <c r="GR133" i="100"/>
  <c r="GQ133" i="100"/>
  <c r="GP133" i="100"/>
  <c r="GO133" i="100"/>
  <c r="GN133" i="100"/>
  <c r="GM133" i="100"/>
  <c r="GL133" i="100"/>
  <c r="GK133" i="100"/>
  <c r="GJ133" i="100"/>
  <c r="GI133" i="100"/>
  <c r="GH133" i="100"/>
  <c r="GG133" i="100"/>
  <c r="GF133" i="100"/>
  <c r="GE133" i="100"/>
  <c r="GD133" i="100"/>
  <c r="GC133" i="100"/>
  <c r="GB133" i="100"/>
  <c r="GA133" i="100"/>
  <c r="FZ133" i="100"/>
  <c r="FY133" i="100"/>
  <c r="FX133" i="100"/>
  <c r="FW133" i="100"/>
  <c r="FV133" i="100"/>
  <c r="FU133" i="100"/>
  <c r="FT133" i="100"/>
  <c r="FS133" i="100"/>
  <c r="FR133" i="100"/>
  <c r="FQ133" i="100"/>
  <c r="FP133" i="100"/>
  <c r="FO133" i="100"/>
  <c r="FN133" i="100"/>
  <c r="FM133" i="100"/>
  <c r="FL133" i="100"/>
  <c r="FK133" i="100"/>
  <c r="FJ133" i="100"/>
  <c r="FI133" i="100"/>
  <c r="FH133" i="100"/>
  <c r="FG133" i="100"/>
  <c r="FF133" i="100"/>
  <c r="FE133" i="100"/>
  <c r="FD133" i="100"/>
  <c r="FC133" i="100"/>
  <c r="FB133" i="100"/>
  <c r="FA133" i="100"/>
  <c r="EZ133" i="100"/>
  <c r="EY133" i="100"/>
  <c r="EX133" i="100"/>
  <c r="EW133" i="100"/>
  <c r="EV133" i="100"/>
  <c r="EU133" i="100"/>
  <c r="ET133" i="100"/>
  <c r="ES133" i="100"/>
  <c r="ER133" i="100"/>
  <c r="EQ133" i="100"/>
  <c r="EP133" i="100"/>
  <c r="EO133" i="100"/>
  <c r="EN133" i="100"/>
  <c r="EM133" i="100"/>
  <c r="EL133" i="100"/>
  <c r="EK133" i="100"/>
  <c r="EJ133" i="100"/>
  <c r="EI133" i="100"/>
  <c r="EH133" i="100"/>
  <c r="EG133" i="100"/>
  <c r="EF133" i="100"/>
  <c r="EE133" i="100"/>
  <c r="ED133" i="100"/>
  <c r="EC133" i="100"/>
  <c r="EB133" i="100"/>
  <c r="EA133" i="100"/>
  <c r="DZ133" i="100"/>
  <c r="DY133" i="100"/>
  <c r="DX133" i="100"/>
  <c r="DW133" i="100"/>
  <c r="DV133" i="100"/>
  <c r="DU133" i="100"/>
  <c r="DT133" i="100"/>
  <c r="DS133" i="100"/>
  <c r="DR133" i="100"/>
  <c r="DQ133" i="100"/>
  <c r="DP133" i="100"/>
  <c r="DO133" i="100"/>
  <c r="DN133" i="100"/>
  <c r="DM133" i="100"/>
  <c r="DL133" i="100"/>
  <c r="DK133" i="100"/>
  <c r="DJ133" i="100"/>
  <c r="DI133" i="100"/>
  <c r="DH133" i="100"/>
  <c r="DG133" i="100"/>
  <c r="DF133" i="100"/>
  <c r="DE133" i="100"/>
  <c r="DD133" i="100"/>
  <c r="DC133" i="100"/>
  <c r="DB133" i="100"/>
  <c r="DA133" i="100"/>
  <c r="CZ133" i="100"/>
  <c r="CY133" i="100"/>
  <c r="CX133" i="100"/>
  <c r="CW133" i="100"/>
  <c r="CV133" i="100"/>
  <c r="CU133" i="100"/>
  <c r="CT133" i="100"/>
  <c r="CS133" i="100"/>
  <c r="CR133" i="100"/>
  <c r="CQ133" i="100"/>
  <c r="CP133" i="100"/>
  <c r="CO133" i="100"/>
  <c r="CN133" i="100"/>
  <c r="CM133" i="100"/>
  <c r="CL133" i="100"/>
  <c r="CK133" i="100"/>
  <c r="CJ133" i="100"/>
  <c r="CI133" i="100"/>
  <c r="CH133" i="100"/>
  <c r="CG133" i="100"/>
  <c r="CF133" i="100"/>
  <c r="CE133" i="100"/>
  <c r="CD133" i="100"/>
  <c r="CC133" i="100"/>
  <c r="CB133" i="100"/>
  <c r="CA133" i="100"/>
  <c r="BZ133" i="100"/>
  <c r="BY133" i="100"/>
  <c r="BX133" i="100"/>
  <c r="BW133" i="100"/>
  <c r="BV133" i="100"/>
  <c r="BU133" i="100"/>
  <c r="BT133" i="100"/>
  <c r="BS133" i="100"/>
  <c r="BR133" i="100"/>
  <c r="BQ133" i="100"/>
  <c r="BP133" i="100"/>
  <c r="BO133" i="100"/>
  <c r="BN133" i="100"/>
  <c r="BM133" i="100"/>
  <c r="BL133" i="100"/>
  <c r="BK133" i="100"/>
  <c r="BJ133" i="100"/>
  <c r="BI133" i="100"/>
  <c r="BH133" i="100"/>
  <c r="BG133" i="100"/>
  <c r="BF133" i="100"/>
  <c r="BE133" i="100"/>
  <c r="BD133" i="100"/>
  <c r="BC133" i="100"/>
  <c r="BB133" i="100"/>
  <c r="BA133" i="100"/>
  <c r="AZ133" i="100"/>
  <c r="AY133" i="100"/>
  <c r="AX133" i="100"/>
  <c r="AW133" i="100"/>
  <c r="AV133" i="100"/>
  <c r="AU133" i="100"/>
  <c r="AT133" i="100"/>
  <c r="AS133" i="100"/>
  <c r="AR133" i="100"/>
  <c r="AQ133" i="100"/>
  <c r="AP133" i="100"/>
  <c r="AO133" i="100"/>
  <c r="AN133" i="100"/>
  <c r="AM133" i="100"/>
  <c r="AL133" i="100"/>
  <c r="AK133" i="100"/>
  <c r="AJ133" i="100"/>
  <c r="AI133" i="100"/>
  <c r="AH133" i="100"/>
  <c r="AG133" i="100"/>
  <c r="AF133" i="100"/>
  <c r="AE133" i="100"/>
  <c r="AD133" i="100"/>
  <c r="AC133" i="100"/>
  <c r="AB133" i="100"/>
  <c r="AA133" i="100"/>
  <c r="Z133" i="100"/>
  <c r="Y133" i="100"/>
  <c r="X133" i="100"/>
  <c r="W133" i="100"/>
  <c r="V133" i="100"/>
  <c r="U133" i="100"/>
  <c r="T133" i="100"/>
  <c r="S133" i="100"/>
  <c r="R133" i="100"/>
  <c r="Q133" i="100"/>
  <c r="P133" i="100"/>
  <c r="O133" i="100"/>
  <c r="N133" i="100"/>
  <c r="M133" i="100"/>
  <c r="L133" i="100"/>
  <c r="K133" i="100"/>
  <c r="J133" i="100"/>
  <c r="I133" i="100"/>
  <c r="H133" i="100"/>
  <c r="G133" i="100"/>
  <c r="F133" i="100"/>
  <c r="E133" i="100"/>
  <c r="D133" i="100"/>
  <c r="C133" i="100"/>
  <c r="B133" i="100"/>
  <c r="A133" i="100"/>
  <c r="GZ132" i="100"/>
  <c r="GY132" i="100"/>
  <c r="GX132" i="100"/>
  <c r="GW132" i="100"/>
  <c r="GV132" i="100"/>
  <c r="GU132" i="100"/>
  <c r="GT132" i="100"/>
  <c r="GS132" i="100"/>
  <c r="GR132" i="100"/>
  <c r="GQ132" i="100"/>
  <c r="GP132" i="100"/>
  <c r="GO132" i="100"/>
  <c r="GN132" i="100"/>
  <c r="GM132" i="100"/>
  <c r="GL132" i="100"/>
  <c r="GK132" i="100"/>
  <c r="GJ132" i="100"/>
  <c r="GI132" i="100"/>
  <c r="GH132" i="100"/>
  <c r="GG132" i="100"/>
  <c r="GF132" i="100"/>
  <c r="GE132" i="100"/>
  <c r="GD132" i="100"/>
  <c r="GC132" i="100"/>
  <c r="GB132" i="100"/>
  <c r="GA132" i="100"/>
  <c r="FZ132" i="100"/>
  <c r="FY132" i="100"/>
  <c r="FX132" i="100"/>
  <c r="FW132" i="100"/>
  <c r="FV132" i="100"/>
  <c r="FU132" i="100"/>
  <c r="FT132" i="100"/>
  <c r="FS132" i="100"/>
  <c r="FR132" i="100"/>
  <c r="FQ132" i="100"/>
  <c r="FP132" i="100"/>
  <c r="FO132" i="100"/>
  <c r="FN132" i="100"/>
  <c r="FM132" i="100"/>
  <c r="FL132" i="100"/>
  <c r="FK132" i="100"/>
  <c r="FJ132" i="100"/>
  <c r="FI132" i="100"/>
  <c r="FH132" i="100"/>
  <c r="FG132" i="100"/>
  <c r="FF132" i="100"/>
  <c r="FE132" i="100"/>
  <c r="FD132" i="100"/>
  <c r="FC132" i="100"/>
  <c r="FB132" i="100"/>
  <c r="FA132" i="100"/>
  <c r="EZ132" i="100"/>
  <c r="EY132" i="100"/>
  <c r="EX132" i="100"/>
  <c r="EW132" i="100"/>
  <c r="EV132" i="100"/>
  <c r="EU132" i="100"/>
  <c r="ET132" i="100"/>
  <c r="ES132" i="100"/>
  <c r="ER132" i="100"/>
  <c r="EQ132" i="100"/>
  <c r="EP132" i="100"/>
  <c r="EO132" i="100"/>
  <c r="EN132" i="100"/>
  <c r="EM132" i="100"/>
  <c r="EL132" i="100"/>
  <c r="EK132" i="100"/>
  <c r="EJ132" i="100"/>
  <c r="EI132" i="100"/>
  <c r="EH132" i="100"/>
  <c r="EG132" i="100"/>
  <c r="EF132" i="100"/>
  <c r="EE132" i="100"/>
  <c r="ED132" i="100"/>
  <c r="EC132" i="100"/>
  <c r="EB132" i="100"/>
  <c r="EA132" i="100"/>
  <c r="DZ132" i="100"/>
  <c r="DY132" i="100"/>
  <c r="DX132" i="100"/>
  <c r="DW132" i="100"/>
  <c r="DV132" i="100"/>
  <c r="DU132" i="100"/>
  <c r="DT132" i="100"/>
  <c r="DS132" i="100"/>
  <c r="DR132" i="100"/>
  <c r="DQ132" i="100"/>
  <c r="DP132" i="100"/>
  <c r="DO132" i="100"/>
  <c r="DN132" i="100"/>
  <c r="DM132" i="100"/>
  <c r="DL132" i="100"/>
  <c r="DK132" i="100"/>
  <c r="DJ132" i="100"/>
  <c r="DI132" i="100"/>
  <c r="DH132" i="100"/>
  <c r="DG132" i="100"/>
  <c r="DF132" i="100"/>
  <c r="DE132" i="100"/>
  <c r="DD132" i="100"/>
  <c r="DC132" i="100"/>
  <c r="DB132" i="100"/>
  <c r="DA132" i="100"/>
  <c r="CZ132" i="100"/>
  <c r="CY132" i="100"/>
  <c r="CX132" i="100"/>
  <c r="CW132" i="100"/>
  <c r="CV132" i="100"/>
  <c r="CU132" i="100"/>
  <c r="CT132" i="100"/>
  <c r="CS132" i="100"/>
  <c r="CR132" i="100"/>
  <c r="CQ132" i="100"/>
  <c r="CP132" i="100"/>
  <c r="CO132" i="100"/>
  <c r="CN132" i="100"/>
  <c r="CM132" i="100"/>
  <c r="CL132" i="100"/>
  <c r="CK132" i="100"/>
  <c r="CJ132" i="100"/>
  <c r="CI132" i="100"/>
  <c r="CH132" i="100"/>
  <c r="CG132" i="100"/>
  <c r="CF132" i="100"/>
  <c r="CE132" i="100"/>
  <c r="CD132" i="100"/>
  <c r="CC132" i="100"/>
  <c r="CB132" i="100"/>
  <c r="CA132" i="100"/>
  <c r="BZ132" i="100"/>
  <c r="BY132" i="100"/>
  <c r="BX132" i="100"/>
  <c r="BW132" i="100"/>
  <c r="BV132" i="100"/>
  <c r="BU132" i="100"/>
  <c r="BT132" i="100"/>
  <c r="BS132" i="100"/>
  <c r="BR132" i="100"/>
  <c r="BQ132" i="100"/>
  <c r="BP132" i="100"/>
  <c r="BO132" i="100"/>
  <c r="BN132" i="100"/>
  <c r="BM132" i="100"/>
  <c r="BL132" i="100"/>
  <c r="BK132" i="100"/>
  <c r="BJ132" i="100"/>
  <c r="BI132" i="100"/>
  <c r="BH132" i="100"/>
  <c r="BG132" i="100"/>
  <c r="BF132" i="100"/>
  <c r="BE132" i="100"/>
  <c r="BD132" i="100"/>
  <c r="BC132" i="100"/>
  <c r="BB132" i="100"/>
  <c r="BA132" i="100"/>
  <c r="AZ132" i="100"/>
  <c r="AY132" i="100"/>
  <c r="AX132" i="100"/>
  <c r="AW132" i="100"/>
  <c r="AV132" i="100"/>
  <c r="AU132" i="100"/>
  <c r="AT132" i="100"/>
  <c r="AS132" i="100"/>
  <c r="AR132" i="100"/>
  <c r="AQ132" i="100"/>
  <c r="AP132" i="100"/>
  <c r="AO132" i="100"/>
  <c r="AN132" i="100"/>
  <c r="AM132" i="100"/>
  <c r="AL132" i="100"/>
  <c r="AK132" i="100"/>
  <c r="AJ132" i="100"/>
  <c r="AI132" i="100"/>
  <c r="AH132" i="100"/>
  <c r="AG132" i="100"/>
  <c r="AF132" i="100"/>
  <c r="AE132" i="100"/>
  <c r="AD132" i="100"/>
  <c r="AC132" i="100"/>
  <c r="AB132" i="100"/>
  <c r="AA132" i="100"/>
  <c r="Z132" i="100"/>
  <c r="Y132" i="100"/>
  <c r="X132" i="100"/>
  <c r="W132" i="100"/>
  <c r="V132" i="100"/>
  <c r="U132" i="100"/>
  <c r="T132" i="100"/>
  <c r="S132" i="100"/>
  <c r="R132" i="100"/>
  <c r="Q132" i="100"/>
  <c r="P132" i="100"/>
  <c r="O132" i="100"/>
  <c r="N132" i="100"/>
  <c r="M132" i="100"/>
  <c r="L132" i="100"/>
  <c r="K132" i="100"/>
  <c r="J132" i="100"/>
  <c r="I132" i="100"/>
  <c r="H132" i="100"/>
  <c r="G132" i="100"/>
  <c r="F132" i="100"/>
  <c r="E132" i="100"/>
  <c r="D132" i="100"/>
  <c r="C132" i="100"/>
  <c r="B132" i="100"/>
  <c r="A132" i="100"/>
  <c r="GZ131" i="100"/>
  <c r="GY131" i="100"/>
  <c r="GX131" i="100"/>
  <c r="GW131" i="100"/>
  <c r="GV131" i="100"/>
  <c r="GU131" i="100"/>
  <c r="GT131" i="100"/>
  <c r="GS131" i="100"/>
  <c r="GR131" i="100"/>
  <c r="GQ131" i="100"/>
  <c r="GP131" i="100"/>
  <c r="GO131" i="100"/>
  <c r="GN131" i="100"/>
  <c r="GM131" i="100"/>
  <c r="GL131" i="100"/>
  <c r="GK131" i="100"/>
  <c r="GJ131" i="100"/>
  <c r="GI131" i="100"/>
  <c r="GH131" i="100"/>
  <c r="GG131" i="100"/>
  <c r="GF131" i="100"/>
  <c r="GE131" i="100"/>
  <c r="GD131" i="100"/>
  <c r="GC131" i="100"/>
  <c r="GB131" i="100"/>
  <c r="GA131" i="100"/>
  <c r="FZ131" i="100"/>
  <c r="FY131" i="100"/>
  <c r="FX131" i="100"/>
  <c r="FW131" i="100"/>
  <c r="FV131" i="100"/>
  <c r="FU131" i="100"/>
  <c r="FT131" i="100"/>
  <c r="FS131" i="100"/>
  <c r="FR131" i="100"/>
  <c r="FQ131" i="100"/>
  <c r="FP131" i="100"/>
  <c r="FO131" i="100"/>
  <c r="FN131" i="100"/>
  <c r="FM131" i="100"/>
  <c r="FL131" i="100"/>
  <c r="FK131" i="100"/>
  <c r="FJ131" i="100"/>
  <c r="FI131" i="100"/>
  <c r="FH131" i="100"/>
  <c r="FG131" i="100"/>
  <c r="FF131" i="100"/>
  <c r="FE131" i="100"/>
  <c r="FD131" i="100"/>
  <c r="FC131" i="100"/>
  <c r="FB131" i="100"/>
  <c r="FA131" i="100"/>
  <c r="EZ131" i="100"/>
  <c r="EY131" i="100"/>
  <c r="EX131" i="100"/>
  <c r="EW131" i="100"/>
  <c r="EV131" i="100"/>
  <c r="EU131" i="100"/>
  <c r="ET131" i="100"/>
  <c r="ES131" i="100"/>
  <c r="ER131" i="100"/>
  <c r="EQ131" i="100"/>
  <c r="EP131" i="100"/>
  <c r="EO131" i="100"/>
  <c r="EN131" i="100"/>
  <c r="EM131" i="100"/>
  <c r="EL131" i="100"/>
  <c r="EK131" i="100"/>
  <c r="EJ131" i="100"/>
  <c r="EI131" i="100"/>
  <c r="EH131" i="100"/>
  <c r="EG131" i="100"/>
  <c r="EF131" i="100"/>
  <c r="EE131" i="100"/>
  <c r="ED131" i="100"/>
  <c r="EC131" i="100"/>
  <c r="EB131" i="100"/>
  <c r="EA131" i="100"/>
  <c r="DZ131" i="100"/>
  <c r="DY131" i="100"/>
  <c r="DX131" i="100"/>
  <c r="DW131" i="100"/>
  <c r="DV131" i="100"/>
  <c r="DU131" i="100"/>
  <c r="DT131" i="100"/>
  <c r="DS131" i="100"/>
  <c r="DR131" i="100"/>
  <c r="DQ131" i="100"/>
  <c r="DP131" i="100"/>
  <c r="DO131" i="100"/>
  <c r="DN131" i="100"/>
  <c r="DM131" i="100"/>
  <c r="DL131" i="100"/>
  <c r="DK131" i="100"/>
  <c r="DJ131" i="100"/>
  <c r="DI131" i="100"/>
  <c r="DH131" i="100"/>
  <c r="DG131" i="100"/>
  <c r="DF131" i="100"/>
  <c r="DE131" i="100"/>
  <c r="DD131" i="100"/>
  <c r="DC131" i="100"/>
  <c r="DB131" i="100"/>
  <c r="DA131" i="100"/>
  <c r="CZ131" i="100"/>
  <c r="CY131" i="100"/>
  <c r="CX131" i="100"/>
  <c r="CW131" i="100"/>
  <c r="CV131" i="100"/>
  <c r="CU131" i="100"/>
  <c r="CT131" i="100"/>
  <c r="CS131" i="100"/>
  <c r="CR131" i="100"/>
  <c r="CQ131" i="100"/>
  <c r="CP131" i="100"/>
  <c r="CO131" i="100"/>
  <c r="CN131" i="100"/>
  <c r="CM131" i="100"/>
  <c r="CL131" i="100"/>
  <c r="CK131" i="100"/>
  <c r="CJ131" i="100"/>
  <c r="CI131" i="100"/>
  <c r="CH131" i="100"/>
  <c r="CG131" i="100"/>
  <c r="CF131" i="100"/>
  <c r="CE131" i="100"/>
  <c r="CD131" i="100"/>
  <c r="CC131" i="100"/>
  <c r="CB131" i="100"/>
  <c r="CA131" i="100"/>
  <c r="BZ131" i="100"/>
  <c r="BY131" i="100"/>
  <c r="BX131" i="100"/>
  <c r="BW131" i="100"/>
  <c r="BV131" i="100"/>
  <c r="BU131" i="100"/>
  <c r="BT131" i="100"/>
  <c r="BS131" i="100"/>
  <c r="BR131" i="100"/>
  <c r="BQ131" i="100"/>
  <c r="BP131" i="100"/>
  <c r="BO131" i="100"/>
  <c r="BN131" i="100"/>
  <c r="BM131" i="100"/>
  <c r="BL131" i="100"/>
  <c r="BK131" i="100"/>
  <c r="BJ131" i="100"/>
  <c r="BI131" i="100"/>
  <c r="BH131" i="100"/>
  <c r="BG131" i="100"/>
  <c r="BF131" i="100"/>
  <c r="BE131" i="100"/>
  <c r="BD131" i="100"/>
  <c r="BC131" i="100"/>
  <c r="BB131" i="100"/>
  <c r="BA131" i="100"/>
  <c r="AZ131" i="100"/>
  <c r="AY131" i="100"/>
  <c r="AX131" i="100"/>
  <c r="AW131" i="100"/>
  <c r="AV131" i="100"/>
  <c r="AU131" i="100"/>
  <c r="AT131" i="100"/>
  <c r="AS131" i="100"/>
  <c r="AR131" i="100"/>
  <c r="AQ131" i="100"/>
  <c r="AP131" i="100"/>
  <c r="AO131" i="100"/>
  <c r="AN131" i="100"/>
  <c r="AM131" i="100"/>
  <c r="AL131" i="100"/>
  <c r="AK131" i="100"/>
  <c r="AJ131" i="100"/>
  <c r="AI131" i="100"/>
  <c r="AH131" i="100"/>
  <c r="AG131" i="100"/>
  <c r="AF131" i="100"/>
  <c r="AE131" i="100"/>
  <c r="AD131" i="100"/>
  <c r="AC131" i="100"/>
  <c r="AB131" i="100"/>
  <c r="AA131" i="100"/>
  <c r="Z131" i="100"/>
  <c r="Y131" i="100"/>
  <c r="X131" i="100"/>
  <c r="W131" i="100"/>
  <c r="V131" i="100"/>
  <c r="U131" i="100"/>
  <c r="T131" i="100"/>
  <c r="S131" i="100"/>
  <c r="R131" i="100"/>
  <c r="Q131" i="100"/>
  <c r="P131" i="100"/>
  <c r="O131" i="100"/>
  <c r="N131" i="100"/>
  <c r="M131" i="100"/>
  <c r="L131" i="100"/>
  <c r="K131" i="100"/>
  <c r="J131" i="100"/>
  <c r="I131" i="100"/>
  <c r="H131" i="100"/>
  <c r="G131" i="100"/>
  <c r="F131" i="100"/>
  <c r="E131" i="100"/>
  <c r="D131" i="100"/>
  <c r="C131" i="100"/>
  <c r="B131" i="100"/>
  <c r="A131" i="100"/>
  <c r="GZ130" i="100"/>
  <c r="GY130" i="100"/>
  <c r="GX130" i="100"/>
  <c r="GW130" i="100"/>
  <c r="GV130" i="100"/>
  <c r="GU130" i="100"/>
  <c r="GT130" i="100"/>
  <c r="GS130" i="100"/>
  <c r="GR130" i="100"/>
  <c r="GQ130" i="100"/>
  <c r="GP130" i="100"/>
  <c r="GO130" i="100"/>
  <c r="GN130" i="100"/>
  <c r="GM130" i="100"/>
  <c r="GL130" i="100"/>
  <c r="GK130" i="100"/>
  <c r="GJ130" i="100"/>
  <c r="GI130" i="100"/>
  <c r="GH130" i="100"/>
  <c r="GG130" i="100"/>
  <c r="GF130" i="100"/>
  <c r="GE130" i="100"/>
  <c r="GD130" i="100"/>
  <c r="GC130" i="100"/>
  <c r="GB130" i="100"/>
  <c r="GA130" i="100"/>
  <c r="FZ130" i="100"/>
  <c r="FY130" i="100"/>
  <c r="FX130" i="100"/>
  <c r="FW130" i="100"/>
  <c r="FV130" i="100"/>
  <c r="FU130" i="100"/>
  <c r="FT130" i="100"/>
  <c r="FS130" i="100"/>
  <c r="FR130" i="100"/>
  <c r="FQ130" i="100"/>
  <c r="FP130" i="100"/>
  <c r="FO130" i="100"/>
  <c r="FN130" i="100"/>
  <c r="FM130" i="100"/>
  <c r="FL130" i="100"/>
  <c r="FK130" i="100"/>
  <c r="FJ130" i="100"/>
  <c r="FI130" i="100"/>
  <c r="FH130" i="100"/>
  <c r="FG130" i="100"/>
  <c r="FF130" i="100"/>
  <c r="FE130" i="100"/>
  <c r="FD130" i="100"/>
  <c r="FC130" i="100"/>
  <c r="FB130" i="100"/>
  <c r="FA130" i="100"/>
  <c r="EZ130" i="100"/>
  <c r="EY130" i="100"/>
  <c r="EX130" i="100"/>
  <c r="EW130" i="100"/>
  <c r="EV130" i="100"/>
  <c r="EU130" i="100"/>
  <c r="ET130" i="100"/>
  <c r="ES130" i="100"/>
  <c r="ER130" i="100"/>
  <c r="EQ130" i="100"/>
  <c r="EP130" i="100"/>
  <c r="EO130" i="100"/>
  <c r="EN130" i="100"/>
  <c r="EM130" i="100"/>
  <c r="EL130" i="100"/>
  <c r="EK130" i="100"/>
  <c r="EJ130" i="100"/>
  <c r="EI130" i="100"/>
  <c r="EH130" i="100"/>
  <c r="EG130" i="100"/>
  <c r="EF130" i="100"/>
  <c r="EE130" i="100"/>
  <c r="ED130" i="100"/>
  <c r="EC130" i="100"/>
  <c r="EB130" i="100"/>
  <c r="EA130" i="100"/>
  <c r="DZ130" i="100"/>
  <c r="DY130" i="100"/>
  <c r="DX130" i="100"/>
  <c r="DW130" i="100"/>
  <c r="DV130" i="100"/>
  <c r="DU130" i="100"/>
  <c r="DT130" i="100"/>
  <c r="DS130" i="100"/>
  <c r="DR130" i="100"/>
  <c r="DQ130" i="100"/>
  <c r="DP130" i="100"/>
  <c r="DO130" i="100"/>
  <c r="DN130" i="100"/>
  <c r="DM130" i="100"/>
  <c r="DL130" i="100"/>
  <c r="DK130" i="100"/>
  <c r="DJ130" i="100"/>
  <c r="DI130" i="100"/>
  <c r="DH130" i="100"/>
  <c r="DG130" i="100"/>
  <c r="DF130" i="100"/>
  <c r="DE130" i="100"/>
  <c r="DD130" i="100"/>
  <c r="DC130" i="100"/>
  <c r="DB130" i="100"/>
  <c r="DA130" i="100"/>
  <c r="CZ130" i="100"/>
  <c r="CY130" i="100"/>
  <c r="CX130" i="100"/>
  <c r="CW130" i="100"/>
  <c r="CV130" i="100"/>
  <c r="CU130" i="100"/>
  <c r="CT130" i="100"/>
  <c r="CS130" i="100"/>
  <c r="CR130" i="100"/>
  <c r="CQ130" i="100"/>
  <c r="CP130" i="100"/>
  <c r="CO130" i="100"/>
  <c r="CN130" i="100"/>
  <c r="CM130" i="100"/>
  <c r="CL130" i="100"/>
  <c r="CK130" i="100"/>
  <c r="CJ130" i="100"/>
  <c r="CI130" i="100"/>
  <c r="CH130" i="100"/>
  <c r="CG130" i="100"/>
  <c r="CF130" i="100"/>
  <c r="CE130" i="100"/>
  <c r="CD130" i="100"/>
  <c r="CC130" i="100"/>
  <c r="CB130" i="100"/>
  <c r="CA130" i="100"/>
  <c r="BZ130" i="100"/>
  <c r="BY130" i="100"/>
  <c r="BX130" i="100"/>
  <c r="BW130" i="100"/>
  <c r="BV130" i="100"/>
  <c r="BU130" i="100"/>
  <c r="BT130" i="100"/>
  <c r="BS130" i="100"/>
  <c r="BR130" i="100"/>
  <c r="BQ130" i="100"/>
  <c r="BP130" i="100"/>
  <c r="BO130" i="100"/>
  <c r="BN130" i="100"/>
  <c r="BM130" i="100"/>
  <c r="BL130" i="100"/>
  <c r="BK130" i="100"/>
  <c r="BJ130" i="100"/>
  <c r="BI130" i="100"/>
  <c r="BH130" i="100"/>
  <c r="BG130" i="100"/>
  <c r="BF130" i="100"/>
  <c r="BE130" i="100"/>
  <c r="BD130" i="100"/>
  <c r="BC130" i="100"/>
  <c r="BB130" i="100"/>
  <c r="BA130" i="100"/>
  <c r="AZ130" i="100"/>
  <c r="AY130" i="100"/>
  <c r="AX130" i="100"/>
  <c r="AW130" i="100"/>
  <c r="AV130" i="100"/>
  <c r="AU130" i="100"/>
  <c r="AT130" i="100"/>
  <c r="AS130" i="100"/>
  <c r="AR130" i="100"/>
  <c r="AQ130" i="100"/>
  <c r="AP130" i="100"/>
  <c r="AO130" i="100"/>
  <c r="AN130" i="100"/>
  <c r="AM130" i="100"/>
  <c r="AL130" i="100"/>
  <c r="AK130" i="100"/>
  <c r="AJ130" i="100"/>
  <c r="AI130" i="100"/>
  <c r="AH130" i="100"/>
  <c r="AG130" i="100"/>
  <c r="AF130" i="100"/>
  <c r="AE130" i="100"/>
  <c r="AD130" i="100"/>
  <c r="AC130" i="100"/>
  <c r="AB130" i="100"/>
  <c r="AA130" i="100"/>
  <c r="Z130" i="100"/>
  <c r="Y130" i="100"/>
  <c r="X130" i="100"/>
  <c r="W130" i="100"/>
  <c r="V130" i="100"/>
  <c r="U130" i="100"/>
  <c r="T130" i="100"/>
  <c r="S130" i="100"/>
  <c r="R130" i="100"/>
  <c r="Q130" i="100"/>
  <c r="P130" i="100"/>
  <c r="O130" i="100"/>
  <c r="N130" i="100"/>
  <c r="M130" i="100"/>
  <c r="L130" i="100"/>
  <c r="K130" i="100"/>
  <c r="J130" i="100"/>
  <c r="I130" i="100"/>
  <c r="H130" i="100"/>
  <c r="G130" i="100"/>
  <c r="F130" i="100"/>
  <c r="E130" i="100"/>
  <c r="D130" i="100"/>
  <c r="C130" i="100"/>
  <c r="B130" i="100"/>
  <c r="A130" i="100"/>
  <c r="GZ129" i="100"/>
  <c r="GY129" i="100"/>
  <c r="GX129" i="100"/>
  <c r="GW129" i="100"/>
  <c r="GV129" i="100"/>
  <c r="GU129" i="100"/>
  <c r="GT129" i="100"/>
  <c r="GS129" i="100"/>
  <c r="GR129" i="100"/>
  <c r="GQ129" i="100"/>
  <c r="GP129" i="100"/>
  <c r="GO129" i="100"/>
  <c r="GN129" i="100"/>
  <c r="GM129" i="100"/>
  <c r="GL129" i="100"/>
  <c r="GK129" i="100"/>
  <c r="GJ129" i="100"/>
  <c r="GI129" i="100"/>
  <c r="GH129" i="100"/>
  <c r="GG129" i="100"/>
  <c r="GF129" i="100"/>
  <c r="GE129" i="100"/>
  <c r="GD129" i="100"/>
  <c r="GC129" i="100"/>
  <c r="GB129" i="100"/>
  <c r="GA129" i="100"/>
  <c r="FZ129" i="100"/>
  <c r="FY129" i="100"/>
  <c r="FX129" i="100"/>
  <c r="FW129" i="100"/>
  <c r="FV129" i="100"/>
  <c r="FU129" i="100"/>
  <c r="FT129" i="100"/>
  <c r="FS129" i="100"/>
  <c r="FR129" i="100"/>
  <c r="FQ129" i="100"/>
  <c r="FP129" i="100"/>
  <c r="FO129" i="100"/>
  <c r="FN129" i="100"/>
  <c r="FM129" i="100"/>
  <c r="FL129" i="100"/>
  <c r="FK129" i="100"/>
  <c r="FJ129" i="100"/>
  <c r="FI129" i="100"/>
  <c r="FH129" i="100"/>
  <c r="FG129" i="100"/>
  <c r="FF129" i="100"/>
  <c r="FE129" i="100"/>
  <c r="FD129" i="100"/>
  <c r="FC129" i="100"/>
  <c r="FB129" i="100"/>
  <c r="FA129" i="100"/>
  <c r="EZ129" i="100"/>
  <c r="EY129" i="100"/>
  <c r="EX129" i="100"/>
  <c r="EW129" i="100"/>
  <c r="EV129" i="100"/>
  <c r="EU129" i="100"/>
  <c r="ET129" i="100"/>
  <c r="ES129" i="100"/>
  <c r="ER129" i="100"/>
  <c r="EQ129" i="100"/>
  <c r="EP129" i="100"/>
  <c r="EO129" i="100"/>
  <c r="EN129" i="100"/>
  <c r="EM129" i="100"/>
  <c r="EL129" i="100"/>
  <c r="EK129" i="100"/>
  <c r="EJ129" i="100"/>
  <c r="EI129" i="100"/>
  <c r="EH129" i="100"/>
  <c r="EG129" i="100"/>
  <c r="EF129" i="100"/>
  <c r="EE129" i="100"/>
  <c r="ED129" i="100"/>
  <c r="EC129" i="100"/>
  <c r="EB129" i="100"/>
  <c r="EA129" i="100"/>
  <c r="DZ129" i="100"/>
  <c r="DY129" i="100"/>
  <c r="DX129" i="100"/>
  <c r="DW129" i="100"/>
  <c r="DV129" i="100"/>
  <c r="DU129" i="100"/>
  <c r="DT129" i="100"/>
  <c r="DS129" i="100"/>
  <c r="DR129" i="100"/>
  <c r="DQ129" i="100"/>
  <c r="DP129" i="100"/>
  <c r="DO129" i="100"/>
  <c r="DN129" i="100"/>
  <c r="DM129" i="100"/>
  <c r="DL129" i="100"/>
  <c r="DK129" i="100"/>
  <c r="DJ129" i="100"/>
  <c r="DI129" i="100"/>
  <c r="DH129" i="100"/>
  <c r="DG129" i="100"/>
  <c r="DF129" i="100"/>
  <c r="DE129" i="100"/>
  <c r="DD129" i="100"/>
  <c r="DC129" i="100"/>
  <c r="DB129" i="100"/>
  <c r="DA129" i="100"/>
  <c r="CZ129" i="100"/>
  <c r="CY129" i="100"/>
  <c r="CX129" i="100"/>
  <c r="CW129" i="100"/>
  <c r="CV129" i="100"/>
  <c r="CU129" i="100"/>
  <c r="CT129" i="100"/>
  <c r="CS129" i="100"/>
  <c r="CR129" i="100"/>
  <c r="CQ129" i="100"/>
  <c r="CP129" i="100"/>
  <c r="CO129" i="100"/>
  <c r="CN129" i="100"/>
  <c r="CM129" i="100"/>
  <c r="CL129" i="100"/>
  <c r="CK129" i="100"/>
  <c r="CJ129" i="100"/>
  <c r="CI129" i="100"/>
  <c r="CH129" i="100"/>
  <c r="CG129" i="100"/>
  <c r="CF129" i="100"/>
  <c r="CE129" i="100"/>
  <c r="CD129" i="100"/>
  <c r="CC129" i="100"/>
  <c r="CB129" i="100"/>
  <c r="CA129" i="100"/>
  <c r="BZ129" i="100"/>
  <c r="BY129" i="100"/>
  <c r="BX129" i="100"/>
  <c r="BW129" i="100"/>
  <c r="BV129" i="100"/>
  <c r="BU129" i="100"/>
  <c r="BT129" i="100"/>
  <c r="BS129" i="100"/>
  <c r="BR129" i="100"/>
  <c r="BQ129" i="100"/>
  <c r="BP129" i="100"/>
  <c r="BO129" i="100"/>
  <c r="BN129" i="100"/>
  <c r="BM129" i="100"/>
  <c r="BL129" i="100"/>
  <c r="BK129" i="100"/>
  <c r="BJ129" i="100"/>
  <c r="BI129" i="100"/>
  <c r="BH129" i="100"/>
  <c r="BG129" i="100"/>
  <c r="BF129" i="100"/>
  <c r="BE129" i="100"/>
  <c r="BD129" i="100"/>
  <c r="BC129" i="100"/>
  <c r="BB129" i="100"/>
  <c r="BA129" i="100"/>
  <c r="AZ129" i="100"/>
  <c r="AY129" i="100"/>
  <c r="AX129" i="100"/>
  <c r="AW129" i="100"/>
  <c r="AV129" i="100"/>
  <c r="AU129" i="100"/>
  <c r="AT129" i="100"/>
  <c r="AS129" i="100"/>
  <c r="AR129" i="100"/>
  <c r="AQ129" i="100"/>
  <c r="AP129" i="100"/>
  <c r="AO129" i="100"/>
  <c r="AN129" i="100"/>
  <c r="AM129" i="100"/>
  <c r="AL129" i="100"/>
  <c r="AK129" i="100"/>
  <c r="AJ129" i="100"/>
  <c r="AI129" i="100"/>
  <c r="AH129" i="100"/>
  <c r="AG129" i="100"/>
  <c r="AF129" i="100"/>
  <c r="AE129" i="100"/>
  <c r="AD129" i="100"/>
  <c r="AC129" i="100"/>
  <c r="AB129" i="100"/>
  <c r="AA129" i="100"/>
  <c r="Z129" i="100"/>
  <c r="Y129" i="100"/>
  <c r="X129" i="100"/>
  <c r="W129" i="100"/>
  <c r="V129" i="100"/>
  <c r="U129" i="100"/>
  <c r="T129" i="100"/>
  <c r="S129" i="100"/>
  <c r="R129" i="100"/>
  <c r="Q129" i="100"/>
  <c r="P129" i="100"/>
  <c r="O129" i="100"/>
  <c r="N129" i="100"/>
  <c r="M129" i="100"/>
  <c r="L129" i="100"/>
  <c r="K129" i="100"/>
  <c r="J129" i="100"/>
  <c r="I129" i="100"/>
  <c r="H129" i="100"/>
  <c r="G129" i="100"/>
  <c r="F129" i="100"/>
  <c r="E129" i="100"/>
  <c r="D129" i="100"/>
  <c r="C129" i="100"/>
  <c r="B129" i="100"/>
  <c r="A129" i="100"/>
  <c r="GZ128" i="100"/>
  <c r="GY128" i="100"/>
  <c r="GX128" i="100"/>
  <c r="GW128" i="100"/>
  <c r="GV128" i="100"/>
  <c r="GU128" i="100"/>
  <c r="GT128" i="100"/>
  <c r="GS128" i="100"/>
  <c r="GR128" i="100"/>
  <c r="GQ128" i="100"/>
  <c r="GP128" i="100"/>
  <c r="GO128" i="100"/>
  <c r="GN128" i="100"/>
  <c r="GM128" i="100"/>
  <c r="GL128" i="100"/>
  <c r="GK128" i="100"/>
  <c r="GJ128" i="100"/>
  <c r="GI128" i="100"/>
  <c r="GH128" i="100"/>
  <c r="GG128" i="100"/>
  <c r="GF128" i="100"/>
  <c r="GE128" i="100"/>
  <c r="GD128" i="100"/>
  <c r="GC128" i="100"/>
  <c r="GB128" i="100"/>
  <c r="GA128" i="100"/>
  <c r="FZ128" i="100"/>
  <c r="FY128" i="100"/>
  <c r="FX128" i="100"/>
  <c r="FW128" i="100"/>
  <c r="FV128" i="100"/>
  <c r="FU128" i="100"/>
  <c r="FT128" i="100"/>
  <c r="FS128" i="100"/>
  <c r="FR128" i="100"/>
  <c r="FQ128" i="100"/>
  <c r="FP128" i="100"/>
  <c r="FO128" i="100"/>
  <c r="FN128" i="100"/>
  <c r="FM128" i="100"/>
  <c r="FL128" i="100"/>
  <c r="FK128" i="100"/>
  <c r="FJ128" i="100"/>
  <c r="FI128" i="100"/>
  <c r="FH128" i="100"/>
  <c r="FG128" i="100"/>
  <c r="FF128" i="100"/>
  <c r="FE128" i="100"/>
  <c r="FD128" i="100"/>
  <c r="FC128" i="100"/>
  <c r="FB128" i="100"/>
  <c r="FA128" i="100"/>
  <c r="EZ128" i="100"/>
  <c r="EY128" i="100"/>
  <c r="EX128" i="100"/>
  <c r="EW128" i="100"/>
  <c r="EV128" i="100"/>
  <c r="EU128" i="100"/>
  <c r="ET128" i="100"/>
  <c r="ES128" i="100"/>
  <c r="ER128" i="100"/>
  <c r="EQ128" i="100"/>
  <c r="EP128" i="100"/>
  <c r="EO128" i="100"/>
  <c r="EN128" i="100"/>
  <c r="EM128" i="100"/>
  <c r="EL128" i="100"/>
  <c r="EK128" i="100"/>
  <c r="EJ128" i="100"/>
  <c r="EI128" i="100"/>
  <c r="EH128" i="100"/>
  <c r="EG128" i="100"/>
  <c r="EF128" i="100"/>
  <c r="EE128" i="100"/>
  <c r="ED128" i="100"/>
  <c r="EC128" i="100"/>
  <c r="EB128" i="100"/>
  <c r="EA128" i="100"/>
  <c r="DZ128" i="100"/>
  <c r="DY128" i="100"/>
  <c r="DX128" i="100"/>
  <c r="DW128" i="100"/>
  <c r="DV128" i="100"/>
  <c r="DU128" i="100"/>
  <c r="DT128" i="100"/>
  <c r="DS128" i="100"/>
  <c r="DR128" i="100"/>
  <c r="DQ128" i="100"/>
  <c r="DP128" i="100"/>
  <c r="DO128" i="100"/>
  <c r="DN128" i="100"/>
  <c r="DM128" i="100"/>
  <c r="DL128" i="100"/>
  <c r="DK128" i="100"/>
  <c r="DJ128" i="100"/>
  <c r="DI128" i="100"/>
  <c r="DH128" i="100"/>
  <c r="DG128" i="100"/>
  <c r="DF128" i="100"/>
  <c r="DE128" i="100"/>
  <c r="DD128" i="100"/>
  <c r="DC128" i="100"/>
  <c r="DB128" i="100"/>
  <c r="DA128" i="100"/>
  <c r="CZ128" i="100"/>
  <c r="CY128" i="100"/>
  <c r="CX128" i="100"/>
  <c r="CW128" i="100"/>
  <c r="CV128" i="100"/>
  <c r="CU128" i="100"/>
  <c r="CT128" i="100"/>
  <c r="CS128" i="100"/>
  <c r="CR128" i="100"/>
  <c r="CQ128" i="100"/>
  <c r="CP128" i="100"/>
  <c r="CO128" i="100"/>
  <c r="CN128" i="100"/>
  <c r="CM128" i="100"/>
  <c r="CL128" i="100"/>
  <c r="CK128" i="100"/>
  <c r="CJ128" i="100"/>
  <c r="CI128" i="100"/>
  <c r="CH128" i="100"/>
  <c r="CG128" i="100"/>
  <c r="CF128" i="100"/>
  <c r="CE128" i="100"/>
  <c r="CD128" i="100"/>
  <c r="CC128" i="100"/>
  <c r="CB128" i="100"/>
  <c r="CA128" i="100"/>
  <c r="BZ128" i="100"/>
  <c r="BY128" i="100"/>
  <c r="BX128" i="100"/>
  <c r="BW128" i="100"/>
  <c r="BV128" i="100"/>
  <c r="BU128" i="100"/>
  <c r="BT128" i="100"/>
  <c r="BS128" i="100"/>
  <c r="BR128" i="100"/>
  <c r="BQ128" i="100"/>
  <c r="BP128" i="100"/>
  <c r="BO128" i="100"/>
  <c r="BN128" i="100"/>
  <c r="BM128" i="100"/>
  <c r="BL128" i="100"/>
  <c r="BK128" i="100"/>
  <c r="BJ128" i="100"/>
  <c r="BI128" i="100"/>
  <c r="BH128" i="100"/>
  <c r="BG128" i="100"/>
  <c r="BF128" i="100"/>
  <c r="BE128" i="100"/>
  <c r="BD128" i="100"/>
  <c r="BC128" i="100"/>
  <c r="BB128" i="100"/>
  <c r="BA128" i="100"/>
  <c r="AZ128" i="100"/>
  <c r="AY128" i="100"/>
  <c r="AX128" i="100"/>
  <c r="AW128" i="100"/>
  <c r="AV128" i="100"/>
  <c r="AU128" i="100"/>
  <c r="AT128" i="100"/>
  <c r="AS128" i="100"/>
  <c r="AR128" i="100"/>
  <c r="AQ128" i="100"/>
  <c r="AP128" i="100"/>
  <c r="AO128" i="100"/>
  <c r="AN128" i="100"/>
  <c r="AM128" i="100"/>
  <c r="AL128" i="100"/>
  <c r="AK128" i="100"/>
  <c r="AJ128" i="100"/>
  <c r="AI128" i="100"/>
  <c r="AH128" i="100"/>
  <c r="AG128" i="100"/>
  <c r="AF128" i="100"/>
  <c r="AE128" i="100"/>
  <c r="AD128" i="100"/>
  <c r="AC128" i="100"/>
  <c r="AB128" i="100"/>
  <c r="AA128" i="100"/>
  <c r="Z128" i="100"/>
  <c r="Y128" i="100"/>
  <c r="X128" i="100"/>
  <c r="W128" i="100"/>
  <c r="V128" i="100"/>
  <c r="U128" i="100"/>
  <c r="T128" i="100"/>
  <c r="S128" i="100"/>
  <c r="R128" i="100"/>
  <c r="Q128" i="100"/>
  <c r="P128" i="100"/>
  <c r="O128" i="100"/>
  <c r="N128" i="100"/>
  <c r="M128" i="100"/>
  <c r="L128" i="100"/>
  <c r="K128" i="100"/>
  <c r="J128" i="100"/>
  <c r="I128" i="100"/>
  <c r="H128" i="100"/>
  <c r="G128" i="100"/>
  <c r="F128" i="100"/>
  <c r="E128" i="100"/>
  <c r="D128" i="100"/>
  <c r="C128" i="100"/>
  <c r="B128" i="100"/>
  <c r="A128" i="100"/>
  <c r="GZ127" i="100"/>
  <c r="GY127" i="100"/>
  <c r="GX127" i="100"/>
  <c r="GW127" i="100"/>
  <c r="GV127" i="100"/>
  <c r="GU127" i="100"/>
  <c r="GT127" i="100"/>
  <c r="GS127" i="100"/>
  <c r="GR127" i="100"/>
  <c r="GQ127" i="100"/>
  <c r="GP127" i="100"/>
  <c r="GO127" i="100"/>
  <c r="GN127" i="100"/>
  <c r="GM127" i="100"/>
  <c r="GL127" i="100"/>
  <c r="GK127" i="100"/>
  <c r="GJ127" i="100"/>
  <c r="GI127" i="100"/>
  <c r="GH127" i="100"/>
  <c r="GG127" i="100"/>
  <c r="GF127" i="100"/>
  <c r="GE127" i="100"/>
  <c r="GD127" i="100"/>
  <c r="GC127" i="100"/>
  <c r="GB127" i="100"/>
  <c r="GA127" i="100"/>
  <c r="FZ127" i="100"/>
  <c r="FY127" i="100"/>
  <c r="FX127" i="100"/>
  <c r="FW127" i="100"/>
  <c r="FV127" i="100"/>
  <c r="FU127" i="100"/>
  <c r="FT127" i="100"/>
  <c r="FS127" i="100"/>
  <c r="FR127" i="100"/>
  <c r="FQ127" i="100"/>
  <c r="FP127" i="100"/>
  <c r="FO127" i="100"/>
  <c r="FN127" i="100"/>
  <c r="FM127" i="100"/>
  <c r="FL127" i="100"/>
  <c r="FK127" i="100"/>
  <c r="FJ127" i="100"/>
  <c r="FI127" i="100"/>
  <c r="FH127" i="100"/>
  <c r="FG127" i="100"/>
  <c r="FF127" i="100"/>
  <c r="FE127" i="100"/>
  <c r="FD127" i="100"/>
  <c r="FC127" i="100"/>
  <c r="FB127" i="100"/>
  <c r="FA127" i="100"/>
  <c r="EZ127" i="100"/>
  <c r="EY127" i="100"/>
  <c r="EX127" i="100"/>
  <c r="EW127" i="100"/>
  <c r="EV127" i="100"/>
  <c r="EU127" i="100"/>
  <c r="ET127" i="100"/>
  <c r="ES127" i="100"/>
  <c r="ER127" i="100"/>
  <c r="EQ127" i="100"/>
  <c r="EP127" i="100"/>
  <c r="EO127" i="100"/>
  <c r="EN127" i="100"/>
  <c r="EM127" i="100"/>
  <c r="EL127" i="100"/>
  <c r="EK127" i="100"/>
  <c r="EJ127" i="100"/>
  <c r="EI127" i="100"/>
  <c r="EH127" i="100"/>
  <c r="EG127" i="100"/>
  <c r="EF127" i="100"/>
  <c r="EE127" i="100"/>
  <c r="ED127" i="100"/>
  <c r="EC127" i="100"/>
  <c r="EB127" i="100"/>
  <c r="EA127" i="100"/>
  <c r="DZ127" i="100"/>
  <c r="DY127" i="100"/>
  <c r="DX127" i="100"/>
  <c r="DW127" i="100"/>
  <c r="DV127" i="100"/>
  <c r="DU127" i="100"/>
  <c r="DT127" i="100"/>
  <c r="DS127" i="100"/>
  <c r="DR127" i="100"/>
  <c r="DQ127" i="100"/>
  <c r="DP127" i="100"/>
  <c r="DO127" i="100"/>
  <c r="DN127" i="100"/>
  <c r="DM127" i="100"/>
  <c r="DL127" i="100"/>
  <c r="DK127" i="100"/>
  <c r="DJ127" i="100"/>
  <c r="DI127" i="100"/>
  <c r="DH127" i="100"/>
  <c r="DG127" i="100"/>
  <c r="DF127" i="100"/>
  <c r="DE127" i="100"/>
  <c r="DD127" i="100"/>
  <c r="DC127" i="100"/>
  <c r="DB127" i="100"/>
  <c r="DA127" i="100"/>
  <c r="CZ127" i="100"/>
  <c r="CY127" i="100"/>
  <c r="CX127" i="100"/>
  <c r="CW127" i="100"/>
  <c r="CV127" i="100"/>
  <c r="CU127" i="100"/>
  <c r="CT127" i="100"/>
  <c r="CS127" i="100"/>
  <c r="CR127" i="100"/>
  <c r="CQ127" i="100"/>
  <c r="CP127" i="100"/>
  <c r="CO127" i="100"/>
  <c r="CN127" i="100"/>
  <c r="CM127" i="100"/>
  <c r="CL127" i="100"/>
  <c r="CK127" i="100"/>
  <c r="CJ127" i="100"/>
  <c r="CI127" i="100"/>
  <c r="CH127" i="100"/>
  <c r="CG127" i="100"/>
  <c r="CF127" i="100"/>
  <c r="CE127" i="100"/>
  <c r="CD127" i="100"/>
  <c r="CC127" i="100"/>
  <c r="CB127" i="100"/>
  <c r="CA127" i="100"/>
  <c r="BZ127" i="100"/>
  <c r="BY127" i="100"/>
  <c r="BX127" i="100"/>
  <c r="BW127" i="100"/>
  <c r="BV127" i="100"/>
  <c r="BU127" i="100"/>
  <c r="BT127" i="100"/>
  <c r="BS127" i="100"/>
  <c r="BR127" i="100"/>
  <c r="BQ127" i="100"/>
  <c r="BP127" i="100"/>
  <c r="BO127" i="100"/>
  <c r="BN127" i="100"/>
  <c r="BM127" i="100"/>
  <c r="BL127" i="100"/>
  <c r="BK127" i="100"/>
  <c r="BJ127" i="100"/>
  <c r="BI127" i="100"/>
  <c r="BH127" i="100"/>
  <c r="BG127" i="100"/>
  <c r="BF127" i="100"/>
  <c r="BE127" i="100"/>
  <c r="BD127" i="100"/>
  <c r="BC127" i="100"/>
  <c r="BB127" i="100"/>
  <c r="BA127" i="100"/>
  <c r="AZ127" i="100"/>
  <c r="AY127" i="100"/>
  <c r="AX127" i="100"/>
  <c r="AW127" i="100"/>
  <c r="AV127" i="100"/>
  <c r="AU127" i="100"/>
  <c r="AT127" i="100"/>
  <c r="AS127" i="100"/>
  <c r="AR127" i="100"/>
  <c r="AQ127" i="100"/>
  <c r="AP127" i="100"/>
  <c r="AO127" i="100"/>
  <c r="AN127" i="100"/>
  <c r="AM127" i="100"/>
  <c r="AL127" i="100"/>
  <c r="AK127" i="100"/>
  <c r="AJ127" i="100"/>
  <c r="AI127" i="100"/>
  <c r="AH127" i="100"/>
  <c r="AG127" i="100"/>
  <c r="AF127" i="100"/>
  <c r="AE127" i="100"/>
  <c r="AD127" i="100"/>
  <c r="AC127" i="100"/>
  <c r="AB127" i="100"/>
  <c r="AA127" i="100"/>
  <c r="Z127" i="100"/>
  <c r="Y127" i="100"/>
  <c r="X127" i="100"/>
  <c r="W127" i="100"/>
  <c r="V127" i="100"/>
  <c r="U127" i="100"/>
  <c r="T127" i="100"/>
  <c r="S127" i="100"/>
  <c r="R127" i="100"/>
  <c r="Q127" i="100"/>
  <c r="P127" i="100"/>
  <c r="O127" i="100"/>
  <c r="N127" i="100"/>
  <c r="M127" i="100"/>
  <c r="L127" i="100"/>
  <c r="K127" i="100"/>
  <c r="J127" i="100"/>
  <c r="I127" i="100"/>
  <c r="H127" i="100"/>
  <c r="G127" i="100"/>
  <c r="F127" i="100"/>
  <c r="E127" i="100"/>
  <c r="D127" i="100"/>
  <c r="C127" i="100"/>
  <c r="B127" i="100"/>
  <c r="A127" i="100"/>
  <c r="GZ126" i="100"/>
  <c r="GY126" i="100"/>
  <c r="GX126" i="100"/>
  <c r="GW126" i="100"/>
  <c r="GV126" i="100"/>
  <c r="GU126" i="100"/>
  <c r="GT126" i="100"/>
  <c r="GS126" i="100"/>
  <c r="GR126" i="100"/>
  <c r="GQ126" i="100"/>
  <c r="GP126" i="100"/>
  <c r="GO126" i="100"/>
  <c r="GN126" i="100"/>
  <c r="GM126" i="100"/>
  <c r="GL126" i="100"/>
  <c r="GK126" i="100"/>
  <c r="GJ126" i="100"/>
  <c r="GI126" i="100"/>
  <c r="GH126" i="100"/>
  <c r="GG126" i="100"/>
  <c r="GF126" i="100"/>
  <c r="GE126" i="100"/>
  <c r="GD126" i="100"/>
  <c r="GC126" i="100"/>
  <c r="GB126" i="100"/>
  <c r="GA126" i="100"/>
  <c r="FZ126" i="100"/>
  <c r="FY126" i="100"/>
  <c r="FX126" i="100"/>
  <c r="FW126" i="100"/>
  <c r="FV126" i="100"/>
  <c r="FU126" i="100"/>
  <c r="FT126" i="100"/>
  <c r="FS126" i="100"/>
  <c r="FR126" i="100"/>
  <c r="FQ126" i="100"/>
  <c r="FP126" i="100"/>
  <c r="FO126" i="100"/>
  <c r="FN126" i="100"/>
  <c r="FM126" i="100"/>
  <c r="FL126" i="100"/>
  <c r="FK126" i="100"/>
  <c r="FJ126" i="100"/>
  <c r="FI126" i="100"/>
  <c r="FH126" i="100"/>
  <c r="FG126" i="100"/>
  <c r="FF126" i="100"/>
  <c r="FE126" i="100"/>
  <c r="FD126" i="100"/>
  <c r="FC126" i="100"/>
  <c r="FB126" i="100"/>
  <c r="FA126" i="100"/>
  <c r="EZ126" i="100"/>
  <c r="EY126" i="100"/>
  <c r="EX126" i="100"/>
  <c r="EW126" i="100"/>
  <c r="EV126" i="100"/>
  <c r="EU126" i="100"/>
  <c r="ET126" i="100"/>
  <c r="ES126" i="100"/>
  <c r="ER126" i="100"/>
  <c r="EQ126" i="100"/>
  <c r="EP126" i="100"/>
  <c r="EO126" i="100"/>
  <c r="EN126" i="100"/>
  <c r="EM126" i="100"/>
  <c r="EL126" i="100"/>
  <c r="EK126" i="100"/>
  <c r="EJ126" i="100"/>
  <c r="EI126" i="100"/>
  <c r="EH126" i="100"/>
  <c r="EG126" i="100"/>
  <c r="EF126" i="100"/>
  <c r="EE126" i="100"/>
  <c r="ED126" i="100"/>
  <c r="EC126" i="100"/>
  <c r="EB126" i="100"/>
  <c r="EA126" i="100"/>
  <c r="DZ126" i="100"/>
  <c r="DY126" i="100"/>
  <c r="DX126" i="100"/>
  <c r="DW126" i="100"/>
  <c r="DV126" i="100"/>
  <c r="DU126" i="100"/>
  <c r="DT126" i="100"/>
  <c r="DS126" i="100"/>
  <c r="DR126" i="100"/>
  <c r="DQ126" i="100"/>
  <c r="DP126" i="100"/>
  <c r="DO126" i="100"/>
  <c r="DN126" i="100"/>
  <c r="DM126" i="100"/>
  <c r="DL126" i="100"/>
  <c r="DK126" i="100"/>
  <c r="DJ126" i="100"/>
  <c r="DI126" i="100"/>
  <c r="DH126" i="100"/>
  <c r="DG126" i="100"/>
  <c r="DF126" i="100"/>
  <c r="DE126" i="100"/>
  <c r="DD126" i="100"/>
  <c r="DC126" i="100"/>
  <c r="DB126" i="100"/>
  <c r="DA126" i="100"/>
  <c r="CZ126" i="100"/>
  <c r="CY126" i="100"/>
  <c r="CX126" i="100"/>
  <c r="CW126" i="100"/>
  <c r="CV126" i="100"/>
  <c r="CU126" i="100"/>
  <c r="CT126" i="100"/>
  <c r="CS126" i="100"/>
  <c r="CR126" i="100"/>
  <c r="CQ126" i="100"/>
  <c r="CP126" i="100"/>
  <c r="CO126" i="100"/>
  <c r="CN126" i="100"/>
  <c r="CM126" i="100"/>
  <c r="CL126" i="100"/>
  <c r="CK126" i="100"/>
  <c r="CJ126" i="100"/>
  <c r="CI126" i="100"/>
  <c r="CH126" i="100"/>
  <c r="CG126" i="100"/>
  <c r="CF126" i="100"/>
  <c r="CE126" i="100"/>
  <c r="CD126" i="100"/>
  <c r="CC126" i="100"/>
  <c r="CB126" i="100"/>
  <c r="CA126" i="100"/>
  <c r="BZ126" i="100"/>
  <c r="BY126" i="100"/>
  <c r="BX126" i="100"/>
  <c r="BW126" i="100"/>
  <c r="BV126" i="100"/>
  <c r="BU126" i="100"/>
  <c r="BT126" i="100"/>
  <c r="BS126" i="100"/>
  <c r="BR126" i="100"/>
  <c r="BQ126" i="100"/>
  <c r="BP126" i="100"/>
  <c r="BO126" i="100"/>
  <c r="BN126" i="100"/>
  <c r="BM126" i="100"/>
  <c r="BL126" i="100"/>
  <c r="BK126" i="100"/>
  <c r="BJ126" i="100"/>
  <c r="BI126" i="100"/>
  <c r="BH126" i="100"/>
  <c r="BG126" i="100"/>
  <c r="BF126" i="100"/>
  <c r="BE126" i="100"/>
  <c r="BD126" i="100"/>
  <c r="BC126" i="100"/>
  <c r="BB126" i="100"/>
  <c r="BA126" i="100"/>
  <c r="AZ126" i="100"/>
  <c r="AY126" i="100"/>
  <c r="AX126" i="100"/>
  <c r="AW126" i="100"/>
  <c r="AV126" i="100"/>
  <c r="AU126" i="100"/>
  <c r="AT126" i="100"/>
  <c r="AS126" i="100"/>
  <c r="AR126" i="100"/>
  <c r="AQ126" i="100"/>
  <c r="AP126" i="100"/>
  <c r="AO126" i="100"/>
  <c r="AN126" i="100"/>
  <c r="AM126" i="100"/>
  <c r="AL126" i="100"/>
  <c r="AK126" i="100"/>
  <c r="AJ126" i="100"/>
  <c r="AI126" i="100"/>
  <c r="AH126" i="100"/>
  <c r="AG126" i="100"/>
  <c r="AF126" i="100"/>
  <c r="AE126" i="100"/>
  <c r="AD126" i="100"/>
  <c r="AC126" i="100"/>
  <c r="AB126" i="100"/>
  <c r="AA126" i="100"/>
  <c r="Z126" i="100"/>
  <c r="Y126" i="100"/>
  <c r="X126" i="100"/>
  <c r="W126" i="100"/>
  <c r="V126" i="100"/>
  <c r="U126" i="100"/>
  <c r="T126" i="100"/>
  <c r="S126" i="100"/>
  <c r="R126" i="100"/>
  <c r="Q126" i="100"/>
  <c r="P126" i="100"/>
  <c r="O126" i="100"/>
  <c r="N126" i="100"/>
  <c r="M126" i="100"/>
  <c r="L126" i="100"/>
  <c r="K126" i="100"/>
  <c r="J126" i="100"/>
  <c r="I126" i="100"/>
  <c r="H126" i="100"/>
  <c r="G126" i="100"/>
  <c r="F126" i="100"/>
  <c r="E126" i="100"/>
  <c r="D126" i="100"/>
  <c r="C126" i="100"/>
  <c r="B126" i="100"/>
  <c r="A126" i="100"/>
  <c r="GZ125" i="100"/>
  <c r="GY125" i="100"/>
  <c r="GX125" i="100"/>
  <c r="GW125" i="100"/>
  <c r="GV125" i="100"/>
  <c r="GU125" i="100"/>
  <c r="GT125" i="100"/>
  <c r="GS125" i="100"/>
  <c r="GR125" i="100"/>
  <c r="GQ125" i="100"/>
  <c r="GP125" i="100"/>
  <c r="GO125" i="100"/>
  <c r="GN125" i="100"/>
  <c r="GM125" i="100"/>
  <c r="GL125" i="100"/>
  <c r="GK125" i="100"/>
  <c r="GJ125" i="100"/>
  <c r="GI125" i="100"/>
  <c r="GH125" i="100"/>
  <c r="GG125" i="100"/>
  <c r="GF125" i="100"/>
  <c r="GE125" i="100"/>
  <c r="GD125" i="100"/>
  <c r="GC125" i="100"/>
  <c r="GB125" i="100"/>
  <c r="GA125" i="100"/>
  <c r="FZ125" i="100"/>
  <c r="FY125" i="100"/>
  <c r="FX125" i="100"/>
  <c r="FW125" i="100"/>
  <c r="FV125" i="100"/>
  <c r="FU125" i="100"/>
  <c r="FT125" i="100"/>
  <c r="FS125" i="100"/>
  <c r="FR125" i="100"/>
  <c r="FQ125" i="100"/>
  <c r="FP125" i="100"/>
  <c r="FO125" i="100"/>
  <c r="FN125" i="100"/>
  <c r="FM125" i="100"/>
  <c r="FL125" i="100"/>
  <c r="FK125" i="100"/>
  <c r="FJ125" i="100"/>
  <c r="FI125" i="100"/>
  <c r="FH125" i="100"/>
  <c r="FG125" i="100"/>
  <c r="FF125" i="100"/>
  <c r="FE125" i="100"/>
  <c r="FD125" i="100"/>
  <c r="FC125" i="100"/>
  <c r="FB125" i="100"/>
  <c r="FA125" i="100"/>
  <c r="EZ125" i="100"/>
  <c r="EY125" i="100"/>
  <c r="EX125" i="100"/>
  <c r="EW125" i="100"/>
  <c r="EV125" i="100"/>
  <c r="EU125" i="100"/>
  <c r="ET125" i="100"/>
  <c r="ES125" i="100"/>
  <c r="ER125" i="100"/>
  <c r="EQ125" i="100"/>
  <c r="EP125" i="100"/>
  <c r="EO125" i="100"/>
  <c r="EN125" i="100"/>
  <c r="EM125" i="100"/>
  <c r="EL125" i="100"/>
  <c r="EK125" i="100"/>
  <c r="EJ125" i="100"/>
  <c r="EI125" i="100"/>
  <c r="EH125" i="100"/>
  <c r="EG125" i="100"/>
  <c r="EF125" i="100"/>
  <c r="EE125" i="100"/>
  <c r="ED125" i="100"/>
  <c r="EC125" i="100"/>
  <c r="EB125" i="100"/>
  <c r="EA125" i="100"/>
  <c r="DZ125" i="100"/>
  <c r="DY125" i="100"/>
  <c r="DX125" i="100"/>
  <c r="DW125" i="100"/>
  <c r="DV125" i="100"/>
  <c r="DU125" i="100"/>
  <c r="DT125" i="100"/>
  <c r="DS125" i="100"/>
  <c r="DR125" i="100"/>
  <c r="DQ125" i="100"/>
  <c r="DP125" i="100"/>
  <c r="DO125" i="100"/>
  <c r="DN125" i="100"/>
  <c r="DM125" i="100"/>
  <c r="DL125" i="100"/>
  <c r="DK125" i="100"/>
  <c r="DJ125" i="100"/>
  <c r="DI125" i="100"/>
  <c r="DH125" i="100"/>
  <c r="DG125" i="100"/>
  <c r="DF125" i="100"/>
  <c r="DE125" i="100"/>
  <c r="DD125" i="100"/>
  <c r="DC125" i="100"/>
  <c r="DB125" i="100"/>
  <c r="DA125" i="100"/>
  <c r="CZ125" i="100"/>
  <c r="CY125" i="100"/>
  <c r="CX125" i="100"/>
  <c r="CW125" i="100"/>
  <c r="CV125" i="100"/>
  <c r="CU125" i="100"/>
  <c r="CT125" i="100"/>
  <c r="CS125" i="100"/>
  <c r="CR125" i="100"/>
  <c r="CQ125" i="100"/>
  <c r="CP125" i="100"/>
  <c r="CO125" i="100"/>
  <c r="CN125" i="100"/>
  <c r="CM125" i="100"/>
  <c r="CL125" i="100"/>
  <c r="CK125" i="100"/>
  <c r="CJ125" i="100"/>
  <c r="CI125" i="100"/>
  <c r="CH125" i="100"/>
  <c r="CG125" i="100"/>
  <c r="CF125" i="100"/>
  <c r="CE125" i="100"/>
  <c r="CD125" i="100"/>
  <c r="CC125" i="100"/>
  <c r="CB125" i="100"/>
  <c r="CA125" i="100"/>
  <c r="BZ125" i="100"/>
  <c r="BY125" i="100"/>
  <c r="BX125" i="100"/>
  <c r="BW125" i="100"/>
  <c r="BV125" i="100"/>
  <c r="BU125" i="100"/>
  <c r="BT125" i="100"/>
  <c r="BS125" i="100"/>
  <c r="BR125" i="100"/>
  <c r="BQ125" i="100"/>
  <c r="BP125" i="100"/>
  <c r="BO125" i="100"/>
  <c r="BN125" i="100"/>
  <c r="BM125" i="100"/>
  <c r="BL125" i="100"/>
  <c r="BK125" i="100"/>
  <c r="BJ125" i="100"/>
  <c r="BI125" i="100"/>
  <c r="BH125" i="100"/>
  <c r="BG125" i="100"/>
  <c r="BF125" i="100"/>
  <c r="BE125" i="100"/>
  <c r="BD125" i="100"/>
  <c r="BC125" i="100"/>
  <c r="BB125" i="100"/>
  <c r="BA125" i="100"/>
  <c r="AZ125" i="100"/>
  <c r="AY125" i="100"/>
  <c r="AX125" i="100"/>
  <c r="AW125" i="100"/>
  <c r="AV125" i="100"/>
  <c r="AU125" i="100"/>
  <c r="AT125" i="100"/>
  <c r="AS125" i="100"/>
  <c r="AR125" i="100"/>
  <c r="AQ125" i="100"/>
  <c r="AP125" i="100"/>
  <c r="AO125" i="100"/>
  <c r="AN125" i="100"/>
  <c r="AM125" i="100"/>
  <c r="AL125" i="100"/>
  <c r="AK125" i="100"/>
  <c r="AJ125" i="100"/>
  <c r="AI125" i="100"/>
  <c r="AH125" i="100"/>
  <c r="AG125" i="100"/>
  <c r="AF125" i="100"/>
  <c r="AE125" i="100"/>
  <c r="AD125" i="100"/>
  <c r="AC125" i="100"/>
  <c r="AB125" i="100"/>
  <c r="AA125" i="100"/>
  <c r="Z125" i="100"/>
  <c r="Y125" i="100"/>
  <c r="X125" i="100"/>
  <c r="W125" i="100"/>
  <c r="V125" i="100"/>
  <c r="U125" i="100"/>
  <c r="T125" i="100"/>
  <c r="S125" i="100"/>
  <c r="R125" i="100"/>
  <c r="Q125" i="100"/>
  <c r="P125" i="100"/>
  <c r="O125" i="100"/>
  <c r="N125" i="100"/>
  <c r="M125" i="100"/>
  <c r="L125" i="100"/>
  <c r="K125" i="100"/>
  <c r="J125" i="100"/>
  <c r="I125" i="100"/>
  <c r="H125" i="100"/>
  <c r="G125" i="100"/>
  <c r="F125" i="100"/>
  <c r="E125" i="100"/>
  <c r="D125" i="100"/>
  <c r="C125" i="100"/>
  <c r="B125" i="100"/>
  <c r="A125" i="100"/>
  <c r="GZ124" i="100"/>
  <c r="GY124" i="100"/>
  <c r="GX124" i="100"/>
  <c r="GW124" i="100"/>
  <c r="GV124" i="100"/>
  <c r="GU124" i="100"/>
  <c r="GT124" i="100"/>
  <c r="GS124" i="100"/>
  <c r="GR124" i="100"/>
  <c r="GQ124" i="100"/>
  <c r="GP124" i="100"/>
  <c r="GO124" i="100"/>
  <c r="GN124" i="100"/>
  <c r="GM124" i="100"/>
  <c r="GL124" i="100"/>
  <c r="GK124" i="100"/>
  <c r="GJ124" i="100"/>
  <c r="GI124" i="100"/>
  <c r="GH124" i="100"/>
  <c r="GG124" i="100"/>
  <c r="GF124" i="100"/>
  <c r="GE124" i="100"/>
  <c r="GD124" i="100"/>
  <c r="GC124" i="100"/>
  <c r="GB124" i="100"/>
  <c r="GA124" i="100"/>
  <c r="FZ124" i="100"/>
  <c r="FY124" i="100"/>
  <c r="FX124" i="100"/>
  <c r="FW124" i="100"/>
  <c r="FV124" i="100"/>
  <c r="FU124" i="100"/>
  <c r="FT124" i="100"/>
  <c r="FS124" i="100"/>
  <c r="FR124" i="100"/>
  <c r="FQ124" i="100"/>
  <c r="FP124" i="100"/>
  <c r="FO124" i="100"/>
  <c r="FN124" i="100"/>
  <c r="FM124" i="100"/>
  <c r="FL124" i="100"/>
  <c r="FK124" i="100"/>
  <c r="FJ124" i="100"/>
  <c r="FI124" i="100"/>
  <c r="FH124" i="100"/>
  <c r="FG124" i="100"/>
  <c r="FF124" i="100"/>
  <c r="FE124" i="100"/>
  <c r="FD124" i="100"/>
  <c r="FC124" i="100"/>
  <c r="FB124" i="100"/>
  <c r="FA124" i="100"/>
  <c r="EZ124" i="100"/>
  <c r="EY124" i="100"/>
  <c r="EX124" i="100"/>
  <c r="EW124" i="100"/>
  <c r="EV124" i="100"/>
  <c r="EU124" i="100"/>
  <c r="ET124" i="100"/>
  <c r="ES124" i="100"/>
  <c r="ER124" i="100"/>
  <c r="EQ124" i="100"/>
  <c r="EP124" i="100"/>
  <c r="EO124" i="100"/>
  <c r="EN124" i="100"/>
  <c r="EM124" i="100"/>
  <c r="EL124" i="100"/>
  <c r="EK124" i="100"/>
  <c r="EJ124" i="100"/>
  <c r="EI124" i="100"/>
  <c r="EH124" i="100"/>
  <c r="EG124" i="100"/>
  <c r="EF124" i="100"/>
  <c r="EE124" i="100"/>
  <c r="ED124" i="100"/>
  <c r="EC124" i="100"/>
  <c r="EB124" i="100"/>
  <c r="EA124" i="100"/>
  <c r="DZ124" i="100"/>
  <c r="DY124" i="100"/>
  <c r="DX124" i="100"/>
  <c r="DW124" i="100"/>
  <c r="DV124" i="100"/>
  <c r="DU124" i="100"/>
  <c r="DT124" i="100"/>
  <c r="DS124" i="100"/>
  <c r="DR124" i="100"/>
  <c r="DQ124" i="100"/>
  <c r="DP124" i="100"/>
  <c r="DO124" i="100"/>
  <c r="DN124" i="100"/>
  <c r="DM124" i="100"/>
  <c r="DL124" i="100"/>
  <c r="DK124" i="100"/>
  <c r="DJ124" i="100"/>
  <c r="DI124" i="100"/>
  <c r="DH124" i="100"/>
  <c r="DG124" i="100"/>
  <c r="DB124" i="100"/>
  <c r="DA124" i="100"/>
  <c r="CV124" i="100"/>
  <c r="CQ124" i="100"/>
  <c r="CP124" i="100"/>
  <c r="CO124" i="100"/>
  <c r="CN124" i="100"/>
  <c r="CM124" i="100"/>
  <c r="CL124" i="100"/>
  <c r="CK124" i="100"/>
  <c r="CJ124" i="100"/>
  <c r="CI124" i="100"/>
  <c r="CH124" i="100"/>
  <c r="CG124" i="100"/>
  <c r="CF124" i="100"/>
  <c r="CE124" i="100"/>
  <c r="CD124" i="100"/>
  <c r="CC124" i="100"/>
  <c r="CB124" i="100"/>
  <c r="CA124" i="100"/>
  <c r="BV124" i="100"/>
  <c r="BU124" i="100"/>
  <c r="BP124" i="100"/>
  <c r="BK124" i="100"/>
  <c r="BJ124" i="100"/>
  <c r="BI124" i="100"/>
  <c r="BH124" i="100"/>
  <c r="BG124" i="100"/>
  <c r="BF124" i="100"/>
  <c r="BE124" i="100"/>
  <c r="BD124" i="100"/>
  <c r="BC124" i="100"/>
  <c r="BB124" i="100"/>
  <c r="BA124" i="100"/>
  <c r="AZ124" i="100"/>
  <c r="AY124" i="100"/>
  <c r="AX124" i="100"/>
  <c r="AW124" i="100"/>
  <c r="AV124" i="100"/>
  <c r="AU124" i="100"/>
  <c r="AT124" i="100"/>
  <c r="AS124" i="100"/>
  <c r="AR124" i="100"/>
  <c r="AQ124" i="100"/>
  <c r="AP124" i="100"/>
  <c r="AO124" i="100"/>
  <c r="AN124" i="100"/>
  <c r="AM124" i="100"/>
  <c r="AL124" i="100"/>
  <c r="AK124" i="100"/>
  <c r="AJ124" i="100"/>
  <c r="AI124" i="100"/>
  <c r="AH124" i="100"/>
  <c r="AG124" i="100"/>
  <c r="AF124" i="100"/>
  <c r="AE124" i="100"/>
  <c r="AD124" i="100"/>
  <c r="AC124" i="100"/>
  <c r="AB124" i="100"/>
  <c r="AA124" i="100"/>
  <c r="Z124" i="100"/>
  <c r="Y124" i="100"/>
  <c r="X124" i="100"/>
  <c r="W124" i="100"/>
  <c r="V124" i="100"/>
  <c r="U124" i="100"/>
  <c r="T124" i="100"/>
  <c r="S124" i="100"/>
  <c r="R124" i="100"/>
  <c r="Q124" i="100"/>
  <c r="P124" i="100"/>
  <c r="O124" i="100"/>
  <c r="N124" i="100"/>
  <c r="M124" i="100"/>
  <c r="L124" i="100"/>
  <c r="K124" i="100"/>
  <c r="J124" i="100"/>
  <c r="I124" i="100"/>
  <c r="H124" i="100"/>
  <c r="G124" i="100"/>
  <c r="F124" i="100"/>
  <c r="E124" i="100"/>
  <c r="D124" i="100"/>
  <c r="C124" i="100"/>
  <c r="B124" i="100"/>
  <c r="A124" i="100"/>
  <c r="GZ123" i="100"/>
  <c r="GY123" i="100"/>
  <c r="GX123" i="100"/>
  <c r="GW123" i="100"/>
  <c r="GV123" i="100"/>
  <c r="GU123" i="100"/>
  <c r="GT123" i="100"/>
  <c r="GS123" i="100"/>
  <c r="GR123" i="100"/>
  <c r="GQ123" i="100"/>
  <c r="GP123" i="100"/>
  <c r="GO123" i="100"/>
  <c r="GN123" i="100"/>
  <c r="GM123" i="100"/>
  <c r="GL123" i="100"/>
  <c r="GK123" i="100"/>
  <c r="GJ123" i="100"/>
  <c r="GI123" i="100"/>
  <c r="GH123" i="100"/>
  <c r="GG123" i="100"/>
  <c r="GF123" i="100"/>
  <c r="GE123" i="100"/>
  <c r="GD123" i="100"/>
  <c r="GC123" i="100"/>
  <c r="GB123" i="100"/>
  <c r="GA123" i="100"/>
  <c r="FZ123" i="100"/>
  <c r="FY123" i="100"/>
  <c r="FX123" i="100"/>
  <c r="FW123" i="100"/>
  <c r="FV123" i="100"/>
  <c r="FU123" i="100"/>
  <c r="FT123" i="100"/>
  <c r="FS123" i="100"/>
  <c r="FR123" i="100"/>
  <c r="FQ123" i="100"/>
  <c r="FP123" i="100"/>
  <c r="FO123" i="100"/>
  <c r="FN123" i="100"/>
  <c r="FM123" i="100"/>
  <c r="FL123" i="100"/>
  <c r="FK123" i="100"/>
  <c r="FJ123" i="100"/>
  <c r="FI123" i="100"/>
  <c r="FH123" i="100"/>
  <c r="FG123" i="100"/>
  <c r="FF123" i="100"/>
  <c r="FE123" i="100"/>
  <c r="FD123" i="100"/>
  <c r="FC123" i="100"/>
  <c r="FB123" i="100"/>
  <c r="FA123" i="100"/>
  <c r="EZ123" i="100"/>
  <c r="EY123" i="100"/>
  <c r="EX123" i="100"/>
  <c r="EW123" i="100"/>
  <c r="EV123" i="100"/>
  <c r="EU123" i="100"/>
  <c r="ET123" i="100"/>
  <c r="ES123" i="100"/>
  <c r="ER123" i="100"/>
  <c r="EQ123" i="100"/>
  <c r="EP123" i="100"/>
  <c r="EO123" i="100"/>
  <c r="EN123" i="100"/>
  <c r="EM123" i="100"/>
  <c r="EL123" i="100"/>
  <c r="EK123" i="100"/>
  <c r="EJ123" i="100"/>
  <c r="EI123" i="100"/>
  <c r="EH123" i="100"/>
  <c r="EG123" i="100"/>
  <c r="EF123" i="100"/>
  <c r="EE123" i="100"/>
  <c r="ED123" i="100"/>
  <c r="EC123" i="100"/>
  <c r="EB123" i="100"/>
  <c r="EA123" i="100"/>
  <c r="DZ123" i="100"/>
  <c r="DY123" i="100"/>
  <c r="DX123" i="100"/>
  <c r="DW123" i="100"/>
  <c r="DV123" i="100"/>
  <c r="DU123" i="100"/>
  <c r="DT123" i="100"/>
  <c r="DS123" i="100"/>
  <c r="DR123" i="100"/>
  <c r="DQ123" i="100"/>
  <c r="DP123" i="100"/>
  <c r="DO123" i="100"/>
  <c r="DN123" i="100"/>
  <c r="DM123" i="100"/>
  <c r="DL123" i="100"/>
  <c r="DK123" i="100"/>
  <c r="DJ123" i="100"/>
  <c r="DI123" i="100"/>
  <c r="DH123" i="100"/>
  <c r="DG123" i="100"/>
  <c r="DB123" i="100"/>
  <c r="DA123" i="100"/>
  <c r="CV123" i="100"/>
  <c r="CQ123" i="100"/>
  <c r="CP123" i="100"/>
  <c r="CO123" i="100"/>
  <c r="CN123" i="100"/>
  <c r="CM123" i="100"/>
  <c r="CL123" i="100"/>
  <c r="CK123" i="100"/>
  <c r="CJ123" i="100"/>
  <c r="CI123" i="100"/>
  <c r="CH123" i="100"/>
  <c r="CG123" i="100"/>
  <c r="CF123" i="100"/>
  <c r="CE123" i="100"/>
  <c r="CD123" i="100"/>
  <c r="CC123" i="100"/>
  <c r="CB123" i="100"/>
  <c r="CA123" i="100"/>
  <c r="BV123" i="100"/>
  <c r="BU123" i="100"/>
  <c r="BP123" i="100"/>
  <c r="BK123" i="100"/>
  <c r="BJ123" i="100"/>
  <c r="BI123" i="100"/>
  <c r="BH123" i="100"/>
  <c r="BG123" i="100"/>
  <c r="BF123" i="100"/>
  <c r="BE123" i="100"/>
  <c r="BD123" i="100"/>
  <c r="BC123" i="100"/>
  <c r="BB123" i="100"/>
  <c r="BA123" i="100"/>
  <c r="AZ123" i="100"/>
  <c r="AY123" i="100"/>
  <c r="AX123" i="100"/>
  <c r="AW123" i="100"/>
  <c r="AV123" i="100"/>
  <c r="AU123" i="100"/>
  <c r="AT123" i="100"/>
  <c r="AS123" i="100"/>
  <c r="AR123" i="100"/>
  <c r="AQ123" i="100"/>
  <c r="AP123" i="100"/>
  <c r="AO123" i="100"/>
  <c r="AN123" i="100"/>
  <c r="AM123" i="100"/>
  <c r="AL123" i="100"/>
  <c r="AK123" i="100"/>
  <c r="AJ123" i="100"/>
  <c r="AI123" i="100"/>
  <c r="AH123" i="100"/>
  <c r="AG123" i="100"/>
  <c r="AF123" i="100"/>
  <c r="AE123" i="100"/>
  <c r="AD123" i="100"/>
  <c r="AC123" i="100"/>
  <c r="AB123" i="100"/>
  <c r="AA123" i="100"/>
  <c r="Z123" i="100"/>
  <c r="Y123" i="100"/>
  <c r="X123" i="100"/>
  <c r="W123" i="100"/>
  <c r="V123" i="100"/>
  <c r="U123" i="100"/>
  <c r="T123" i="100"/>
  <c r="S123" i="100"/>
  <c r="R123" i="100"/>
  <c r="Q123" i="100"/>
  <c r="P123" i="100"/>
  <c r="O123" i="100"/>
  <c r="N123" i="100"/>
  <c r="M123" i="100"/>
  <c r="L123" i="100"/>
  <c r="K123" i="100"/>
  <c r="J123" i="100"/>
  <c r="I123" i="100"/>
  <c r="H123" i="100"/>
  <c r="G123" i="100"/>
  <c r="F123" i="100"/>
  <c r="E123" i="100"/>
  <c r="D123" i="100"/>
  <c r="C123" i="100"/>
  <c r="B123" i="100"/>
  <c r="A123" i="100"/>
  <c r="GZ122" i="100"/>
  <c r="GY122" i="100"/>
  <c r="GX122" i="100"/>
  <c r="GW122" i="100"/>
  <c r="GV122" i="100"/>
  <c r="GU122" i="100"/>
  <c r="GT122" i="100"/>
  <c r="GS122" i="100"/>
  <c r="GR122" i="100"/>
  <c r="GQ122" i="100"/>
  <c r="GP122" i="100"/>
  <c r="GO122" i="100"/>
  <c r="GN122" i="100"/>
  <c r="GM122" i="100"/>
  <c r="GL122" i="100"/>
  <c r="GK122" i="100"/>
  <c r="GJ122" i="100"/>
  <c r="GI122" i="100"/>
  <c r="GH122" i="100"/>
  <c r="GG122" i="100"/>
  <c r="GF122" i="100"/>
  <c r="GE122" i="100"/>
  <c r="GD122" i="100"/>
  <c r="GC122" i="100"/>
  <c r="GB122" i="100"/>
  <c r="GA122" i="100"/>
  <c r="FZ122" i="100"/>
  <c r="FY122" i="100"/>
  <c r="FX122" i="100"/>
  <c r="FW122" i="100"/>
  <c r="FV122" i="100"/>
  <c r="FU122" i="100"/>
  <c r="FT122" i="100"/>
  <c r="FS122" i="100"/>
  <c r="FR122" i="100"/>
  <c r="FQ122" i="100"/>
  <c r="FP122" i="100"/>
  <c r="FO122" i="100"/>
  <c r="FN122" i="100"/>
  <c r="FM122" i="100"/>
  <c r="FL122" i="100"/>
  <c r="FK122" i="100"/>
  <c r="FJ122" i="100"/>
  <c r="FI122" i="100"/>
  <c r="FH122" i="100"/>
  <c r="FG122" i="100"/>
  <c r="FF122" i="100"/>
  <c r="FE122" i="100"/>
  <c r="FD122" i="100"/>
  <c r="FC122" i="100"/>
  <c r="FB122" i="100"/>
  <c r="FA122" i="100"/>
  <c r="EZ122" i="100"/>
  <c r="EY122" i="100"/>
  <c r="EX122" i="100"/>
  <c r="EW122" i="100"/>
  <c r="EV122" i="100"/>
  <c r="EU122" i="100"/>
  <c r="ET122" i="100"/>
  <c r="ES122" i="100"/>
  <c r="ER122" i="100"/>
  <c r="EQ122" i="100"/>
  <c r="EP122" i="100"/>
  <c r="EO122" i="100"/>
  <c r="EN122" i="100"/>
  <c r="EM122" i="100"/>
  <c r="EL122" i="100"/>
  <c r="EK122" i="100"/>
  <c r="EJ122" i="100"/>
  <c r="EI122" i="100"/>
  <c r="EH122" i="100"/>
  <c r="EG122" i="100"/>
  <c r="EF122" i="100"/>
  <c r="EE122" i="100"/>
  <c r="ED122" i="100"/>
  <c r="EC122" i="100"/>
  <c r="EB122" i="100"/>
  <c r="EA122" i="100"/>
  <c r="DZ122" i="100"/>
  <c r="DY122" i="100"/>
  <c r="DX122" i="100"/>
  <c r="DW122" i="100"/>
  <c r="DV122" i="100"/>
  <c r="DU122" i="100"/>
  <c r="DT122" i="100"/>
  <c r="DS122" i="100"/>
  <c r="DR122" i="100"/>
  <c r="DQ122" i="100"/>
  <c r="DP122" i="100"/>
  <c r="DO122" i="100"/>
  <c r="DN122" i="100"/>
  <c r="DM122" i="100"/>
  <c r="DL122" i="100"/>
  <c r="DK122" i="100"/>
  <c r="DJ122" i="100"/>
  <c r="DI122" i="100"/>
  <c r="DH122" i="100"/>
  <c r="DG122" i="100"/>
  <c r="DB122" i="100"/>
  <c r="DA122" i="100"/>
  <c r="CV122" i="100"/>
  <c r="CQ122" i="100"/>
  <c r="CP122" i="100"/>
  <c r="CO122" i="100"/>
  <c r="CN122" i="100"/>
  <c r="CM122" i="100"/>
  <c r="CL122" i="100"/>
  <c r="CK122" i="100"/>
  <c r="CJ122" i="100"/>
  <c r="CI122" i="100"/>
  <c r="CH122" i="100"/>
  <c r="CG122" i="100"/>
  <c r="CF122" i="100"/>
  <c r="CE122" i="100"/>
  <c r="CD122" i="100"/>
  <c r="CC122" i="100"/>
  <c r="CB122" i="100"/>
  <c r="CA122" i="100"/>
  <c r="BV122" i="100"/>
  <c r="BU122" i="100"/>
  <c r="BP122" i="100"/>
  <c r="BK122" i="100"/>
  <c r="BJ122" i="100"/>
  <c r="BI122" i="100"/>
  <c r="BH122" i="100"/>
  <c r="BG122" i="100"/>
  <c r="BF122" i="100"/>
  <c r="BE122" i="100"/>
  <c r="BD122" i="100"/>
  <c r="BC122" i="100"/>
  <c r="BB122" i="100"/>
  <c r="BA122" i="100"/>
  <c r="AZ122" i="100"/>
  <c r="AY122" i="100"/>
  <c r="AX122" i="100"/>
  <c r="AW122" i="100"/>
  <c r="AV122" i="100"/>
  <c r="AU122" i="100"/>
  <c r="AT122" i="100"/>
  <c r="AS122" i="100"/>
  <c r="AR122" i="100"/>
  <c r="AQ122" i="100"/>
  <c r="AP122" i="100"/>
  <c r="AO122" i="100"/>
  <c r="AN122" i="100"/>
  <c r="AM122" i="100"/>
  <c r="AL122" i="100"/>
  <c r="AK122" i="100"/>
  <c r="AJ122" i="100"/>
  <c r="AI122" i="100"/>
  <c r="AH122" i="100"/>
  <c r="AG122" i="100"/>
  <c r="AF122" i="100"/>
  <c r="AE122" i="100"/>
  <c r="AD122" i="100"/>
  <c r="AC122" i="100"/>
  <c r="AB122" i="100"/>
  <c r="AA122" i="100"/>
  <c r="Z122" i="100"/>
  <c r="Y122" i="100"/>
  <c r="X122" i="100"/>
  <c r="W122" i="100"/>
  <c r="V122" i="100"/>
  <c r="U122" i="100"/>
  <c r="T122" i="100"/>
  <c r="S122" i="100"/>
  <c r="R122" i="100"/>
  <c r="Q122" i="100"/>
  <c r="P122" i="100"/>
  <c r="O122" i="100"/>
  <c r="N122" i="100"/>
  <c r="M122" i="100"/>
  <c r="L122" i="100"/>
  <c r="K122" i="100"/>
  <c r="J122" i="100"/>
  <c r="I122" i="100"/>
  <c r="H122" i="100"/>
  <c r="G122" i="100"/>
  <c r="F122" i="100"/>
  <c r="E122" i="100"/>
  <c r="D122" i="100"/>
  <c r="C122" i="100"/>
  <c r="B122" i="100"/>
  <c r="A122" i="100"/>
  <c r="GZ121" i="100"/>
  <c r="GY121" i="100"/>
  <c r="GX121" i="100"/>
  <c r="GW121" i="100"/>
  <c r="GV121" i="100"/>
  <c r="GU121" i="100"/>
  <c r="GT121" i="100"/>
  <c r="GS121" i="100"/>
  <c r="GR121" i="100"/>
  <c r="GQ121" i="100"/>
  <c r="GP121" i="100"/>
  <c r="GO121" i="100"/>
  <c r="GN121" i="100"/>
  <c r="GM121" i="100"/>
  <c r="GL121" i="100"/>
  <c r="GK121" i="100"/>
  <c r="GJ121" i="100"/>
  <c r="GI121" i="100"/>
  <c r="GH121" i="100"/>
  <c r="GG121" i="100"/>
  <c r="GF121" i="100"/>
  <c r="GE121" i="100"/>
  <c r="GD121" i="100"/>
  <c r="GC121" i="100"/>
  <c r="GB121" i="100"/>
  <c r="GA121" i="100"/>
  <c r="FZ121" i="100"/>
  <c r="FY121" i="100"/>
  <c r="FX121" i="100"/>
  <c r="FW121" i="100"/>
  <c r="FV121" i="100"/>
  <c r="FU121" i="100"/>
  <c r="FT121" i="100"/>
  <c r="FS121" i="100"/>
  <c r="FR121" i="100"/>
  <c r="FQ121" i="100"/>
  <c r="FP121" i="100"/>
  <c r="FO121" i="100"/>
  <c r="FN121" i="100"/>
  <c r="FM121" i="100"/>
  <c r="FL121" i="100"/>
  <c r="FK121" i="100"/>
  <c r="FJ121" i="100"/>
  <c r="FI121" i="100"/>
  <c r="FH121" i="100"/>
  <c r="FG121" i="100"/>
  <c r="FF121" i="100"/>
  <c r="FE121" i="100"/>
  <c r="FD121" i="100"/>
  <c r="FC121" i="100"/>
  <c r="FB121" i="100"/>
  <c r="FA121" i="100"/>
  <c r="EZ121" i="100"/>
  <c r="EY121" i="100"/>
  <c r="EX121" i="100"/>
  <c r="EW121" i="100"/>
  <c r="EV121" i="100"/>
  <c r="EU121" i="100"/>
  <c r="ET121" i="100"/>
  <c r="ES121" i="100"/>
  <c r="ER121" i="100"/>
  <c r="EQ121" i="100"/>
  <c r="EP121" i="100"/>
  <c r="EO121" i="100"/>
  <c r="EN121" i="100"/>
  <c r="EM121" i="100"/>
  <c r="EL121" i="100"/>
  <c r="EK121" i="100"/>
  <c r="EJ121" i="100"/>
  <c r="EI121" i="100"/>
  <c r="EH121" i="100"/>
  <c r="EG121" i="100"/>
  <c r="EF121" i="100"/>
  <c r="EE121" i="100"/>
  <c r="ED121" i="100"/>
  <c r="EC121" i="100"/>
  <c r="EB121" i="100"/>
  <c r="EA121" i="100"/>
  <c r="DZ121" i="100"/>
  <c r="DY121" i="100"/>
  <c r="DX121" i="100"/>
  <c r="DW121" i="100"/>
  <c r="DV121" i="100"/>
  <c r="DU121" i="100"/>
  <c r="DT121" i="100"/>
  <c r="DS121" i="100"/>
  <c r="DR121" i="100"/>
  <c r="DQ121" i="100"/>
  <c r="DP121" i="100"/>
  <c r="DO121" i="100"/>
  <c r="DN121" i="100"/>
  <c r="DM121" i="100"/>
  <c r="DL121" i="100"/>
  <c r="DK121" i="100"/>
  <c r="DJ121" i="100"/>
  <c r="DI121" i="100"/>
  <c r="DH121" i="100"/>
  <c r="DG121" i="100"/>
  <c r="DB121" i="100"/>
  <c r="DA121" i="100"/>
  <c r="CV121" i="100"/>
  <c r="CQ121" i="100"/>
  <c r="CP121" i="100"/>
  <c r="CO121" i="100"/>
  <c r="CN121" i="100"/>
  <c r="CM121" i="100"/>
  <c r="CL121" i="100"/>
  <c r="CK121" i="100"/>
  <c r="CJ121" i="100"/>
  <c r="CI121" i="100"/>
  <c r="CH121" i="100"/>
  <c r="CG121" i="100"/>
  <c r="CF121" i="100"/>
  <c r="CE121" i="100"/>
  <c r="CD121" i="100"/>
  <c r="CC121" i="100"/>
  <c r="CB121" i="100"/>
  <c r="CA121" i="100"/>
  <c r="BV121" i="100"/>
  <c r="BU121" i="100"/>
  <c r="BP121" i="100"/>
  <c r="BK121" i="100"/>
  <c r="BJ121" i="100"/>
  <c r="BI121" i="100"/>
  <c r="BH121" i="100"/>
  <c r="BG121" i="100"/>
  <c r="BF121" i="100"/>
  <c r="BE121" i="100"/>
  <c r="BD121" i="100"/>
  <c r="BC121" i="100"/>
  <c r="BB121" i="100"/>
  <c r="BA121" i="100"/>
  <c r="AZ121" i="100"/>
  <c r="AY121" i="100"/>
  <c r="AX121" i="100"/>
  <c r="AW121" i="100"/>
  <c r="AV121" i="100"/>
  <c r="AU121" i="100"/>
  <c r="AT121" i="100"/>
  <c r="AS121" i="100"/>
  <c r="AR121" i="100"/>
  <c r="AQ121" i="100"/>
  <c r="AP121" i="100"/>
  <c r="AO121" i="100"/>
  <c r="AN121" i="100"/>
  <c r="AM121" i="100"/>
  <c r="AL121" i="100"/>
  <c r="AK121" i="100"/>
  <c r="AJ121" i="100"/>
  <c r="AI121" i="100"/>
  <c r="AH121" i="100"/>
  <c r="AG121" i="100"/>
  <c r="AF121" i="100"/>
  <c r="AE121" i="100"/>
  <c r="AD121" i="100"/>
  <c r="AC121" i="100"/>
  <c r="AB121" i="100"/>
  <c r="AA121" i="100"/>
  <c r="Z121" i="100"/>
  <c r="Y121" i="100"/>
  <c r="X121" i="100"/>
  <c r="W121" i="100"/>
  <c r="V121" i="100"/>
  <c r="U121" i="100"/>
  <c r="T121" i="100"/>
  <c r="S121" i="100"/>
  <c r="R121" i="100"/>
  <c r="Q121" i="100"/>
  <c r="P121" i="100"/>
  <c r="O121" i="100"/>
  <c r="N121" i="100"/>
  <c r="M121" i="100"/>
  <c r="L121" i="100"/>
  <c r="K121" i="100"/>
  <c r="J121" i="100"/>
  <c r="I121" i="100"/>
  <c r="H121" i="100"/>
  <c r="G121" i="100"/>
  <c r="F121" i="100"/>
  <c r="E121" i="100"/>
  <c r="D121" i="100"/>
  <c r="C121" i="100"/>
  <c r="B121" i="100"/>
  <c r="A121" i="100"/>
  <c r="GZ120" i="100"/>
  <c r="GY120" i="100"/>
  <c r="GX120" i="100"/>
  <c r="GW120" i="100"/>
  <c r="GV120" i="100"/>
  <c r="GU120" i="100"/>
  <c r="GT120" i="100"/>
  <c r="GS120" i="100"/>
  <c r="GR120" i="100"/>
  <c r="GQ120" i="100"/>
  <c r="GP120" i="100"/>
  <c r="GO120" i="100"/>
  <c r="GN120" i="100"/>
  <c r="GM120" i="100"/>
  <c r="GL120" i="100"/>
  <c r="GK120" i="100"/>
  <c r="GJ120" i="100"/>
  <c r="GI120" i="100"/>
  <c r="GH120" i="100"/>
  <c r="GG120" i="100"/>
  <c r="GF120" i="100"/>
  <c r="GE120" i="100"/>
  <c r="GD120" i="100"/>
  <c r="GC120" i="100"/>
  <c r="GB120" i="100"/>
  <c r="GA120" i="100"/>
  <c r="FZ120" i="100"/>
  <c r="FY120" i="100"/>
  <c r="FX120" i="100"/>
  <c r="FW120" i="100"/>
  <c r="FV120" i="100"/>
  <c r="FU120" i="100"/>
  <c r="FT120" i="100"/>
  <c r="FS120" i="100"/>
  <c r="FR120" i="100"/>
  <c r="FQ120" i="100"/>
  <c r="FP120" i="100"/>
  <c r="FO120" i="100"/>
  <c r="FN120" i="100"/>
  <c r="FM120" i="100"/>
  <c r="FL120" i="100"/>
  <c r="FK120" i="100"/>
  <c r="FJ120" i="100"/>
  <c r="FI120" i="100"/>
  <c r="FH120" i="100"/>
  <c r="FG120" i="100"/>
  <c r="FF120" i="100"/>
  <c r="FE120" i="100"/>
  <c r="FD120" i="100"/>
  <c r="FC120" i="100"/>
  <c r="FB120" i="100"/>
  <c r="FA120" i="100"/>
  <c r="EZ120" i="100"/>
  <c r="EY120" i="100"/>
  <c r="EX120" i="100"/>
  <c r="EW120" i="100"/>
  <c r="EV120" i="100"/>
  <c r="EU120" i="100"/>
  <c r="ET120" i="100"/>
  <c r="ES120" i="100"/>
  <c r="ER120" i="100"/>
  <c r="EQ120" i="100"/>
  <c r="EP120" i="100"/>
  <c r="EO120" i="100"/>
  <c r="EN120" i="100"/>
  <c r="EM120" i="100"/>
  <c r="EL120" i="100"/>
  <c r="EK120" i="100"/>
  <c r="EJ120" i="100"/>
  <c r="EI120" i="100"/>
  <c r="EH120" i="100"/>
  <c r="EG120" i="100"/>
  <c r="EF120" i="100"/>
  <c r="EE120" i="100"/>
  <c r="ED120" i="100"/>
  <c r="EC120" i="100"/>
  <c r="EB120" i="100"/>
  <c r="EA120" i="100"/>
  <c r="DZ120" i="100"/>
  <c r="DY120" i="100"/>
  <c r="DX120" i="100"/>
  <c r="DW120" i="100"/>
  <c r="DV120" i="100"/>
  <c r="DU120" i="100"/>
  <c r="DT120" i="100"/>
  <c r="DS120" i="100"/>
  <c r="DR120" i="100"/>
  <c r="DQ120" i="100"/>
  <c r="DP120" i="100"/>
  <c r="DO120" i="100"/>
  <c r="DN120" i="100"/>
  <c r="DM120" i="100"/>
  <c r="DL120" i="100"/>
  <c r="DK120" i="100"/>
  <c r="DJ120" i="100"/>
  <c r="DI120" i="100"/>
  <c r="DH120" i="100"/>
  <c r="DG120" i="100"/>
  <c r="DB120" i="100"/>
  <c r="DA120" i="100"/>
  <c r="CV120" i="100"/>
  <c r="CQ120" i="100"/>
  <c r="CP120" i="100"/>
  <c r="CO120" i="100"/>
  <c r="CN120" i="100"/>
  <c r="CM120" i="100"/>
  <c r="CL120" i="100"/>
  <c r="CK120" i="100"/>
  <c r="CJ120" i="100"/>
  <c r="CI120" i="100"/>
  <c r="CH120" i="100"/>
  <c r="CG120" i="100"/>
  <c r="CF120" i="100"/>
  <c r="CE120" i="100"/>
  <c r="CD120" i="100"/>
  <c r="CC120" i="100"/>
  <c r="CB120" i="100"/>
  <c r="CA120" i="100"/>
  <c r="BV120" i="100"/>
  <c r="BU120" i="100"/>
  <c r="BP120" i="100"/>
  <c r="BK120" i="100"/>
  <c r="BJ120" i="100"/>
  <c r="BI120" i="100"/>
  <c r="BH120" i="100"/>
  <c r="BG120" i="100"/>
  <c r="BF120" i="100"/>
  <c r="BE120" i="100"/>
  <c r="BD120" i="100"/>
  <c r="BC120" i="100"/>
  <c r="BB120" i="100"/>
  <c r="BA120" i="100"/>
  <c r="AZ120" i="100"/>
  <c r="AY120" i="100"/>
  <c r="AX120" i="100"/>
  <c r="AW120" i="100"/>
  <c r="AV120" i="100"/>
  <c r="AU120" i="100"/>
  <c r="AT120" i="100"/>
  <c r="AS120" i="100"/>
  <c r="AR120" i="100"/>
  <c r="AQ120" i="100"/>
  <c r="AP120" i="100"/>
  <c r="AO120" i="100"/>
  <c r="AN120" i="100"/>
  <c r="AM120" i="100"/>
  <c r="AL120" i="100"/>
  <c r="AK120" i="100"/>
  <c r="AJ120" i="100"/>
  <c r="AI120" i="100"/>
  <c r="AH120" i="100"/>
  <c r="AG120" i="100"/>
  <c r="AF120" i="100"/>
  <c r="AE120" i="100"/>
  <c r="AD120" i="100"/>
  <c r="AC120" i="100"/>
  <c r="AB120" i="100"/>
  <c r="AA120" i="100"/>
  <c r="Z120" i="100"/>
  <c r="Y120" i="100"/>
  <c r="X120" i="100"/>
  <c r="W120" i="100"/>
  <c r="V120" i="100"/>
  <c r="U120" i="100"/>
  <c r="T120" i="100"/>
  <c r="S120" i="100"/>
  <c r="R120" i="100"/>
  <c r="Q120" i="100"/>
  <c r="P120" i="100"/>
  <c r="O120" i="100"/>
  <c r="N120" i="100"/>
  <c r="M120" i="100"/>
  <c r="L120" i="100"/>
  <c r="K120" i="100"/>
  <c r="J120" i="100"/>
  <c r="I120" i="100"/>
  <c r="H120" i="100"/>
  <c r="G120" i="100"/>
  <c r="F120" i="100"/>
  <c r="E120" i="100"/>
  <c r="D120" i="100"/>
  <c r="C120" i="100"/>
  <c r="B120" i="100"/>
  <c r="A120" i="100"/>
  <c r="GZ119" i="100"/>
  <c r="GY119" i="100"/>
  <c r="GX119" i="100"/>
  <c r="GW119" i="100"/>
  <c r="GV119" i="100"/>
  <c r="GU119" i="100"/>
  <c r="GT119" i="100"/>
  <c r="GS119" i="100"/>
  <c r="GR119" i="100"/>
  <c r="GQ119" i="100"/>
  <c r="GP119" i="100"/>
  <c r="GO119" i="100"/>
  <c r="GN119" i="100"/>
  <c r="GM119" i="100"/>
  <c r="GL119" i="100"/>
  <c r="GK119" i="100"/>
  <c r="GJ119" i="100"/>
  <c r="GI119" i="100"/>
  <c r="GH119" i="100"/>
  <c r="GG119" i="100"/>
  <c r="GF119" i="100"/>
  <c r="GE119" i="100"/>
  <c r="GD119" i="100"/>
  <c r="GC119" i="100"/>
  <c r="GB119" i="100"/>
  <c r="GA119" i="100"/>
  <c r="FZ119" i="100"/>
  <c r="FY119" i="100"/>
  <c r="FX119" i="100"/>
  <c r="FW119" i="100"/>
  <c r="FV119" i="100"/>
  <c r="FU119" i="100"/>
  <c r="FT119" i="100"/>
  <c r="FS119" i="100"/>
  <c r="FR119" i="100"/>
  <c r="FQ119" i="100"/>
  <c r="FP119" i="100"/>
  <c r="FO119" i="100"/>
  <c r="FN119" i="100"/>
  <c r="FM119" i="100"/>
  <c r="FL119" i="100"/>
  <c r="FK119" i="100"/>
  <c r="FJ119" i="100"/>
  <c r="FI119" i="100"/>
  <c r="FH119" i="100"/>
  <c r="FG119" i="100"/>
  <c r="FF119" i="100"/>
  <c r="FE119" i="100"/>
  <c r="FD119" i="100"/>
  <c r="FC119" i="100"/>
  <c r="FB119" i="100"/>
  <c r="FA119" i="100"/>
  <c r="EZ119" i="100"/>
  <c r="EY119" i="100"/>
  <c r="EX119" i="100"/>
  <c r="EW119" i="100"/>
  <c r="EV119" i="100"/>
  <c r="EU119" i="100"/>
  <c r="ET119" i="100"/>
  <c r="ES119" i="100"/>
  <c r="ER119" i="100"/>
  <c r="EQ119" i="100"/>
  <c r="EP119" i="100"/>
  <c r="EO119" i="100"/>
  <c r="EN119" i="100"/>
  <c r="EM119" i="100"/>
  <c r="EL119" i="100"/>
  <c r="EK119" i="100"/>
  <c r="EJ119" i="100"/>
  <c r="EI119" i="100"/>
  <c r="EH119" i="100"/>
  <c r="EG119" i="100"/>
  <c r="EF119" i="100"/>
  <c r="EE119" i="100"/>
  <c r="ED119" i="100"/>
  <c r="EC119" i="100"/>
  <c r="EB119" i="100"/>
  <c r="EA119" i="100"/>
  <c r="DZ119" i="100"/>
  <c r="DY119" i="100"/>
  <c r="DX119" i="100"/>
  <c r="DW119" i="100"/>
  <c r="DV119" i="100"/>
  <c r="DU119" i="100"/>
  <c r="DT119" i="100"/>
  <c r="DS119" i="100"/>
  <c r="DR119" i="100"/>
  <c r="DQ119" i="100"/>
  <c r="DP119" i="100"/>
  <c r="DO119" i="100"/>
  <c r="DN119" i="100"/>
  <c r="DM119" i="100"/>
  <c r="DL119" i="100"/>
  <c r="DK119" i="100"/>
  <c r="DJ119" i="100"/>
  <c r="DI119" i="100"/>
  <c r="DH119" i="100"/>
  <c r="DG119" i="100"/>
  <c r="DB119" i="100"/>
  <c r="DA119" i="100"/>
  <c r="CV119" i="100"/>
  <c r="CQ119" i="100"/>
  <c r="CP119" i="100"/>
  <c r="CO119" i="100"/>
  <c r="CN119" i="100"/>
  <c r="CM119" i="100"/>
  <c r="CL119" i="100"/>
  <c r="CK119" i="100"/>
  <c r="CJ119" i="100"/>
  <c r="CI119" i="100"/>
  <c r="CH119" i="100"/>
  <c r="CG119" i="100"/>
  <c r="CF119" i="100"/>
  <c r="CE119" i="100"/>
  <c r="CD119" i="100"/>
  <c r="CC119" i="100"/>
  <c r="CB119" i="100"/>
  <c r="CA119" i="100"/>
  <c r="BV119" i="100"/>
  <c r="BU119" i="100"/>
  <c r="BP119" i="100"/>
  <c r="BK119" i="100"/>
  <c r="BJ119" i="100"/>
  <c r="BI119" i="100"/>
  <c r="BH119" i="100"/>
  <c r="BG119" i="100"/>
  <c r="BF119" i="100"/>
  <c r="BE119" i="100"/>
  <c r="BD119" i="100"/>
  <c r="BC119" i="100"/>
  <c r="BB119" i="100"/>
  <c r="BA119" i="100"/>
  <c r="AZ119" i="100"/>
  <c r="AY119" i="100"/>
  <c r="AX119" i="100"/>
  <c r="AW119" i="100"/>
  <c r="AV119" i="100"/>
  <c r="AU119" i="100"/>
  <c r="AT119" i="100"/>
  <c r="AS119" i="100"/>
  <c r="AR119" i="100"/>
  <c r="AQ119" i="100"/>
  <c r="AP119" i="100"/>
  <c r="AO119" i="100"/>
  <c r="AN119" i="100"/>
  <c r="AM119" i="100"/>
  <c r="AL119" i="100"/>
  <c r="AK119" i="100"/>
  <c r="AJ119" i="100"/>
  <c r="AI119" i="100"/>
  <c r="AH119" i="100"/>
  <c r="AG119" i="100"/>
  <c r="AF119" i="100"/>
  <c r="AE119" i="100"/>
  <c r="AD119" i="100"/>
  <c r="AC119" i="100"/>
  <c r="AB119" i="100"/>
  <c r="AA119" i="100"/>
  <c r="Z119" i="100"/>
  <c r="Y119" i="100"/>
  <c r="X119" i="100"/>
  <c r="W119" i="100"/>
  <c r="V119" i="100"/>
  <c r="U119" i="100"/>
  <c r="T119" i="100"/>
  <c r="S119" i="100"/>
  <c r="R119" i="100"/>
  <c r="Q119" i="100"/>
  <c r="P119" i="100"/>
  <c r="O119" i="100"/>
  <c r="N119" i="100"/>
  <c r="M119" i="100"/>
  <c r="L119" i="100"/>
  <c r="K119" i="100"/>
  <c r="J119" i="100"/>
  <c r="I119" i="100"/>
  <c r="H119" i="100"/>
  <c r="G119" i="100"/>
  <c r="F119" i="100"/>
  <c r="E119" i="100"/>
  <c r="D119" i="100"/>
  <c r="C119" i="100"/>
  <c r="B119" i="100"/>
  <c r="A119" i="100"/>
  <c r="GZ118" i="100"/>
  <c r="GY118" i="100"/>
  <c r="GX118" i="100"/>
  <c r="GW118" i="100"/>
  <c r="GV118" i="100"/>
  <c r="GU118" i="100"/>
  <c r="GT118" i="100"/>
  <c r="GS118" i="100"/>
  <c r="GR118" i="100"/>
  <c r="GQ118" i="100"/>
  <c r="GP118" i="100"/>
  <c r="GO118" i="100"/>
  <c r="GN118" i="100"/>
  <c r="GM118" i="100"/>
  <c r="GL118" i="100"/>
  <c r="GK118" i="100"/>
  <c r="GJ118" i="100"/>
  <c r="GI118" i="100"/>
  <c r="GH118" i="100"/>
  <c r="GG118" i="100"/>
  <c r="GF118" i="100"/>
  <c r="GE118" i="100"/>
  <c r="GD118" i="100"/>
  <c r="GC118" i="100"/>
  <c r="GB118" i="100"/>
  <c r="GA118" i="100"/>
  <c r="FZ118" i="100"/>
  <c r="FY118" i="100"/>
  <c r="FX118" i="100"/>
  <c r="FW118" i="100"/>
  <c r="FV118" i="100"/>
  <c r="FU118" i="100"/>
  <c r="FT118" i="100"/>
  <c r="FS118" i="100"/>
  <c r="FR118" i="100"/>
  <c r="FQ118" i="100"/>
  <c r="FP118" i="100"/>
  <c r="FO118" i="100"/>
  <c r="FN118" i="100"/>
  <c r="FM118" i="100"/>
  <c r="FL118" i="100"/>
  <c r="FK118" i="100"/>
  <c r="FJ118" i="100"/>
  <c r="FI118" i="100"/>
  <c r="FH118" i="100"/>
  <c r="FG118" i="100"/>
  <c r="FF118" i="100"/>
  <c r="FE118" i="100"/>
  <c r="FD118" i="100"/>
  <c r="FC118" i="100"/>
  <c r="FB118" i="100"/>
  <c r="FA118" i="100"/>
  <c r="EZ118" i="100"/>
  <c r="EY118" i="100"/>
  <c r="EX118" i="100"/>
  <c r="EW118" i="100"/>
  <c r="EV118" i="100"/>
  <c r="EU118" i="100"/>
  <c r="ET118" i="100"/>
  <c r="ES118" i="100"/>
  <c r="ER118" i="100"/>
  <c r="EQ118" i="100"/>
  <c r="EP118" i="100"/>
  <c r="EO118" i="100"/>
  <c r="EN118" i="100"/>
  <c r="EM118" i="100"/>
  <c r="EL118" i="100"/>
  <c r="EK118" i="100"/>
  <c r="EJ118" i="100"/>
  <c r="EI118" i="100"/>
  <c r="EH118" i="100"/>
  <c r="EG118" i="100"/>
  <c r="EF118" i="100"/>
  <c r="EE118" i="100"/>
  <c r="ED118" i="100"/>
  <c r="EC118" i="100"/>
  <c r="EB118" i="100"/>
  <c r="EA118" i="100"/>
  <c r="DZ118" i="100"/>
  <c r="DY118" i="100"/>
  <c r="DX118" i="100"/>
  <c r="DW118" i="100"/>
  <c r="DV118" i="100"/>
  <c r="DU118" i="100"/>
  <c r="DT118" i="100"/>
  <c r="DS118" i="100"/>
  <c r="DR118" i="100"/>
  <c r="DQ118" i="100"/>
  <c r="DP118" i="100"/>
  <c r="DO118" i="100"/>
  <c r="DN118" i="100"/>
  <c r="DM118" i="100"/>
  <c r="DL118" i="100"/>
  <c r="DK118" i="100"/>
  <c r="DJ118" i="100"/>
  <c r="DI118" i="100"/>
  <c r="DH118" i="100"/>
  <c r="DG118" i="100"/>
  <c r="DB118" i="100"/>
  <c r="DA118" i="100"/>
  <c r="CV118" i="100"/>
  <c r="CQ118" i="100"/>
  <c r="CP118" i="100"/>
  <c r="CO118" i="100"/>
  <c r="CN118" i="100"/>
  <c r="CM118" i="100"/>
  <c r="CL118" i="100"/>
  <c r="CK118" i="100"/>
  <c r="CJ118" i="100"/>
  <c r="CI118" i="100"/>
  <c r="CH118" i="100"/>
  <c r="CG118" i="100"/>
  <c r="CF118" i="100"/>
  <c r="CE118" i="100"/>
  <c r="CD118" i="100"/>
  <c r="CC118" i="100"/>
  <c r="CB118" i="100"/>
  <c r="CA118" i="100"/>
  <c r="BV118" i="100"/>
  <c r="BU118" i="100"/>
  <c r="BP118" i="100"/>
  <c r="BK118" i="100"/>
  <c r="BJ118" i="100"/>
  <c r="BI118" i="100"/>
  <c r="BH118" i="100"/>
  <c r="BG118" i="100"/>
  <c r="BF118" i="100"/>
  <c r="BE118" i="100"/>
  <c r="BD118" i="100"/>
  <c r="BC118" i="100"/>
  <c r="BB118" i="100"/>
  <c r="BA118" i="100"/>
  <c r="AZ118" i="100"/>
  <c r="AY118" i="100"/>
  <c r="AX118" i="100"/>
  <c r="AW118" i="100"/>
  <c r="AV118" i="100"/>
  <c r="AU118" i="100"/>
  <c r="AT118" i="100"/>
  <c r="AS118" i="100"/>
  <c r="AR118" i="100"/>
  <c r="AQ118" i="100"/>
  <c r="AP118" i="100"/>
  <c r="AO118" i="100"/>
  <c r="AN118" i="100"/>
  <c r="AM118" i="100"/>
  <c r="AL118" i="100"/>
  <c r="AK118" i="100"/>
  <c r="AJ118" i="100"/>
  <c r="AI118" i="100"/>
  <c r="AH118" i="100"/>
  <c r="AG118" i="100"/>
  <c r="AF118" i="100"/>
  <c r="AE118" i="100"/>
  <c r="AD118" i="100"/>
  <c r="AC118" i="100"/>
  <c r="AB118" i="100"/>
  <c r="AA118" i="100"/>
  <c r="Z118" i="100"/>
  <c r="Y118" i="100"/>
  <c r="X118" i="100"/>
  <c r="W118" i="100"/>
  <c r="V118" i="100"/>
  <c r="U118" i="100"/>
  <c r="T118" i="100"/>
  <c r="S118" i="100"/>
  <c r="R118" i="100"/>
  <c r="Q118" i="100"/>
  <c r="P118" i="100"/>
  <c r="O118" i="100"/>
  <c r="N118" i="100"/>
  <c r="M118" i="100"/>
  <c r="L118" i="100"/>
  <c r="K118" i="100"/>
  <c r="J118" i="100"/>
  <c r="I118" i="100"/>
  <c r="H118" i="100"/>
  <c r="G118" i="100"/>
  <c r="F118" i="100"/>
  <c r="E118" i="100"/>
  <c r="D118" i="100"/>
  <c r="C118" i="100"/>
  <c r="B118" i="100"/>
  <c r="A118" i="100"/>
  <c r="GZ117" i="100"/>
  <c r="GY117" i="100"/>
  <c r="GX117" i="100"/>
  <c r="GW117" i="100"/>
  <c r="GV117" i="100"/>
  <c r="GU117" i="100"/>
  <c r="GT117" i="100"/>
  <c r="GS117" i="100"/>
  <c r="GR117" i="100"/>
  <c r="GQ117" i="100"/>
  <c r="GP117" i="100"/>
  <c r="GO117" i="100"/>
  <c r="GN117" i="100"/>
  <c r="GM117" i="100"/>
  <c r="GL117" i="100"/>
  <c r="GK117" i="100"/>
  <c r="GJ117" i="100"/>
  <c r="GI117" i="100"/>
  <c r="GH117" i="100"/>
  <c r="GG117" i="100"/>
  <c r="GF117" i="100"/>
  <c r="GE117" i="100"/>
  <c r="GD117" i="100"/>
  <c r="GC117" i="100"/>
  <c r="GB117" i="100"/>
  <c r="GA117" i="100"/>
  <c r="FZ117" i="100"/>
  <c r="FY117" i="100"/>
  <c r="FX117" i="100"/>
  <c r="FW117" i="100"/>
  <c r="FV117" i="100"/>
  <c r="FU117" i="100"/>
  <c r="FT117" i="100"/>
  <c r="FS117" i="100"/>
  <c r="FR117" i="100"/>
  <c r="FQ117" i="100"/>
  <c r="FP117" i="100"/>
  <c r="FO117" i="100"/>
  <c r="FN117" i="100"/>
  <c r="FM117" i="100"/>
  <c r="FL117" i="100"/>
  <c r="FK117" i="100"/>
  <c r="FJ117" i="100"/>
  <c r="FI117" i="100"/>
  <c r="FH117" i="100"/>
  <c r="FG117" i="100"/>
  <c r="FF117" i="100"/>
  <c r="FE117" i="100"/>
  <c r="FD117" i="100"/>
  <c r="FC117" i="100"/>
  <c r="FB117" i="100"/>
  <c r="FA117" i="100"/>
  <c r="EZ117" i="100"/>
  <c r="EY117" i="100"/>
  <c r="EX117" i="100"/>
  <c r="EW117" i="100"/>
  <c r="EV117" i="100"/>
  <c r="EU117" i="100"/>
  <c r="ET117" i="100"/>
  <c r="ES117" i="100"/>
  <c r="ER117" i="100"/>
  <c r="EQ117" i="100"/>
  <c r="EP117" i="100"/>
  <c r="EO117" i="100"/>
  <c r="EN117" i="100"/>
  <c r="EM117" i="100"/>
  <c r="EL117" i="100"/>
  <c r="EK117" i="100"/>
  <c r="EJ117" i="100"/>
  <c r="EI117" i="100"/>
  <c r="EH117" i="100"/>
  <c r="EG117" i="100"/>
  <c r="EF117" i="100"/>
  <c r="EE117" i="100"/>
  <c r="ED117" i="100"/>
  <c r="EC117" i="100"/>
  <c r="EB117" i="100"/>
  <c r="EA117" i="100"/>
  <c r="DZ117" i="100"/>
  <c r="DY117" i="100"/>
  <c r="DX117" i="100"/>
  <c r="DW117" i="100"/>
  <c r="DV117" i="100"/>
  <c r="DU117" i="100"/>
  <c r="DT117" i="100"/>
  <c r="DS117" i="100"/>
  <c r="DR117" i="100"/>
  <c r="DQ117" i="100"/>
  <c r="DP117" i="100"/>
  <c r="DO117" i="100"/>
  <c r="DN117" i="100"/>
  <c r="DM117" i="100"/>
  <c r="DL117" i="100"/>
  <c r="DK117" i="100"/>
  <c r="DJ117" i="100"/>
  <c r="DI117" i="100"/>
  <c r="DH117" i="100"/>
  <c r="DG117" i="100"/>
  <c r="DB117" i="100"/>
  <c r="DA117" i="100"/>
  <c r="CV117" i="100"/>
  <c r="CQ117" i="100"/>
  <c r="CP117" i="100"/>
  <c r="CO117" i="100"/>
  <c r="CN117" i="100"/>
  <c r="CM117" i="100"/>
  <c r="CL117" i="100"/>
  <c r="CK117" i="100"/>
  <c r="CJ117" i="100"/>
  <c r="CI117" i="100"/>
  <c r="CH117" i="100"/>
  <c r="CG117" i="100"/>
  <c r="CF117" i="100"/>
  <c r="CE117" i="100"/>
  <c r="CD117" i="100"/>
  <c r="CC117" i="100"/>
  <c r="CB117" i="100"/>
  <c r="CA117" i="100"/>
  <c r="BV117" i="100"/>
  <c r="BU117" i="100"/>
  <c r="BP117" i="100"/>
  <c r="BK117" i="100"/>
  <c r="BJ117" i="100"/>
  <c r="BI117" i="100"/>
  <c r="BH117" i="100"/>
  <c r="BG117" i="100"/>
  <c r="BF117" i="100"/>
  <c r="BE117" i="100"/>
  <c r="BD117" i="100"/>
  <c r="BC117" i="100"/>
  <c r="BB117" i="100"/>
  <c r="BA117" i="100"/>
  <c r="AZ117" i="100"/>
  <c r="AY117" i="100"/>
  <c r="AX117" i="100"/>
  <c r="AW117" i="100"/>
  <c r="AV117" i="100"/>
  <c r="AU117" i="100"/>
  <c r="AT117" i="100"/>
  <c r="AS117" i="100"/>
  <c r="AR117" i="100"/>
  <c r="AQ117" i="100"/>
  <c r="AP117" i="100"/>
  <c r="AO117" i="100"/>
  <c r="AN117" i="100"/>
  <c r="AM117" i="100"/>
  <c r="AL117" i="100"/>
  <c r="AK117" i="100"/>
  <c r="AJ117" i="100"/>
  <c r="AI117" i="100"/>
  <c r="AH117" i="100"/>
  <c r="AG117" i="100"/>
  <c r="AF117" i="100"/>
  <c r="AE117" i="100"/>
  <c r="AD117" i="100"/>
  <c r="AC117" i="100"/>
  <c r="AB117" i="100"/>
  <c r="AA117" i="100"/>
  <c r="Z117" i="100"/>
  <c r="Y117" i="100"/>
  <c r="X117" i="100"/>
  <c r="W117" i="100"/>
  <c r="V117" i="100"/>
  <c r="U117" i="100"/>
  <c r="T117" i="100"/>
  <c r="S117" i="100"/>
  <c r="R117" i="100"/>
  <c r="Q117" i="100"/>
  <c r="P117" i="100"/>
  <c r="O117" i="100"/>
  <c r="N117" i="100"/>
  <c r="M117" i="100"/>
  <c r="L117" i="100"/>
  <c r="K117" i="100"/>
  <c r="J117" i="100"/>
  <c r="I117" i="100"/>
  <c r="H117" i="100"/>
  <c r="G117" i="100"/>
  <c r="F117" i="100"/>
  <c r="E117" i="100"/>
  <c r="D117" i="100"/>
  <c r="C117" i="100"/>
  <c r="B117" i="100"/>
  <c r="A117" i="100"/>
  <c r="GZ116" i="100"/>
  <c r="GY116" i="100"/>
  <c r="GX116" i="100"/>
  <c r="GW116" i="100"/>
  <c r="GV116" i="100"/>
  <c r="GU116" i="100"/>
  <c r="GT116" i="100"/>
  <c r="GS116" i="100"/>
  <c r="GR116" i="100"/>
  <c r="GQ116" i="100"/>
  <c r="GP116" i="100"/>
  <c r="GO116" i="100"/>
  <c r="GN116" i="100"/>
  <c r="GM116" i="100"/>
  <c r="GL116" i="100"/>
  <c r="GK116" i="100"/>
  <c r="GJ116" i="100"/>
  <c r="GI116" i="100"/>
  <c r="GH116" i="100"/>
  <c r="GG116" i="100"/>
  <c r="GF116" i="100"/>
  <c r="GE116" i="100"/>
  <c r="GD116" i="100"/>
  <c r="GC116" i="100"/>
  <c r="GB116" i="100"/>
  <c r="GA116" i="100"/>
  <c r="FZ116" i="100"/>
  <c r="FY116" i="100"/>
  <c r="FX116" i="100"/>
  <c r="FW116" i="100"/>
  <c r="FV116" i="100"/>
  <c r="FU116" i="100"/>
  <c r="FT116" i="100"/>
  <c r="FS116" i="100"/>
  <c r="FR116" i="100"/>
  <c r="FQ116" i="100"/>
  <c r="FP116" i="100"/>
  <c r="FO116" i="100"/>
  <c r="FN116" i="100"/>
  <c r="FM116" i="100"/>
  <c r="FL116" i="100"/>
  <c r="FK116" i="100"/>
  <c r="FJ116" i="100"/>
  <c r="FI116" i="100"/>
  <c r="FH116" i="100"/>
  <c r="FG116" i="100"/>
  <c r="FF116" i="100"/>
  <c r="FE116" i="100"/>
  <c r="FD116" i="100"/>
  <c r="FC116" i="100"/>
  <c r="FB116" i="100"/>
  <c r="FA116" i="100"/>
  <c r="EZ116" i="100"/>
  <c r="EY116" i="100"/>
  <c r="EX116" i="100"/>
  <c r="EW116" i="100"/>
  <c r="EV116" i="100"/>
  <c r="EU116" i="100"/>
  <c r="ET116" i="100"/>
  <c r="ES116" i="100"/>
  <c r="ER116" i="100"/>
  <c r="EQ116" i="100"/>
  <c r="EP116" i="100"/>
  <c r="EO116" i="100"/>
  <c r="EN116" i="100"/>
  <c r="EM116" i="100"/>
  <c r="EL116" i="100"/>
  <c r="EK116" i="100"/>
  <c r="EJ116" i="100"/>
  <c r="EI116" i="100"/>
  <c r="EH116" i="100"/>
  <c r="EG116" i="100"/>
  <c r="EF116" i="100"/>
  <c r="EE116" i="100"/>
  <c r="ED116" i="100"/>
  <c r="EC116" i="100"/>
  <c r="EB116" i="100"/>
  <c r="EA116" i="100"/>
  <c r="DZ116" i="100"/>
  <c r="DY116" i="100"/>
  <c r="DX116" i="100"/>
  <c r="DW116" i="100"/>
  <c r="DV116" i="100"/>
  <c r="DU116" i="100"/>
  <c r="DT116" i="100"/>
  <c r="DS116" i="100"/>
  <c r="DR116" i="100"/>
  <c r="DQ116" i="100"/>
  <c r="DP116" i="100"/>
  <c r="DO116" i="100"/>
  <c r="DN116" i="100"/>
  <c r="DM116" i="100"/>
  <c r="DL116" i="100"/>
  <c r="DK116" i="100"/>
  <c r="DJ116" i="100"/>
  <c r="DI116" i="100"/>
  <c r="DH116" i="100"/>
  <c r="DG116" i="100"/>
  <c r="DB116" i="100"/>
  <c r="DA116" i="100"/>
  <c r="CV116" i="100"/>
  <c r="CQ116" i="100"/>
  <c r="CP116" i="100"/>
  <c r="CO116" i="100"/>
  <c r="CN116" i="100"/>
  <c r="CM116" i="100"/>
  <c r="CL116" i="100"/>
  <c r="CK116" i="100"/>
  <c r="CJ116" i="100"/>
  <c r="CI116" i="100"/>
  <c r="CH116" i="100"/>
  <c r="CG116" i="100"/>
  <c r="CF116" i="100"/>
  <c r="CE116" i="100"/>
  <c r="CD116" i="100"/>
  <c r="CC116" i="100"/>
  <c r="CB116" i="100"/>
  <c r="CA116" i="100"/>
  <c r="BV116" i="100"/>
  <c r="BU116" i="100"/>
  <c r="BP116" i="100"/>
  <c r="BK116" i="100"/>
  <c r="BJ116" i="100"/>
  <c r="BI116" i="100"/>
  <c r="BH116" i="100"/>
  <c r="BG116" i="100"/>
  <c r="BF116" i="100"/>
  <c r="BE116" i="100"/>
  <c r="BD116" i="100"/>
  <c r="BC116" i="100"/>
  <c r="BB116" i="100"/>
  <c r="BA116" i="100"/>
  <c r="AZ116" i="100"/>
  <c r="AY116" i="100"/>
  <c r="AX116" i="100"/>
  <c r="AW116" i="100"/>
  <c r="AV116" i="100"/>
  <c r="AU116" i="100"/>
  <c r="AT116" i="100"/>
  <c r="AS116" i="100"/>
  <c r="AR116" i="100"/>
  <c r="AQ116" i="100"/>
  <c r="AP116" i="100"/>
  <c r="AO116" i="100"/>
  <c r="AN116" i="100"/>
  <c r="AM116" i="100"/>
  <c r="AL116" i="100"/>
  <c r="AK116" i="100"/>
  <c r="AJ116" i="100"/>
  <c r="AI116" i="100"/>
  <c r="AH116" i="100"/>
  <c r="AG116" i="100"/>
  <c r="AF116" i="100"/>
  <c r="AE116" i="100"/>
  <c r="AD116" i="100"/>
  <c r="AC116" i="100"/>
  <c r="AB116" i="100"/>
  <c r="AA116" i="100"/>
  <c r="Z116" i="100"/>
  <c r="Y116" i="100"/>
  <c r="X116" i="100"/>
  <c r="W116" i="100"/>
  <c r="V116" i="100"/>
  <c r="U116" i="100"/>
  <c r="T116" i="100"/>
  <c r="S116" i="100"/>
  <c r="R116" i="100"/>
  <c r="Q116" i="100"/>
  <c r="P116" i="100"/>
  <c r="O116" i="100"/>
  <c r="N116" i="100"/>
  <c r="M116" i="100"/>
  <c r="L116" i="100"/>
  <c r="K116" i="100"/>
  <c r="J116" i="100"/>
  <c r="I116" i="100"/>
  <c r="H116" i="100"/>
  <c r="G116" i="100"/>
  <c r="F116" i="100"/>
  <c r="E116" i="100"/>
  <c r="D116" i="100"/>
  <c r="C116" i="100"/>
  <c r="B116" i="100"/>
  <c r="A116" i="100"/>
  <c r="GZ115" i="100"/>
  <c r="GY115" i="100"/>
  <c r="GX115" i="100"/>
  <c r="GW115" i="100"/>
  <c r="GV115" i="100"/>
  <c r="GU115" i="100"/>
  <c r="GT115" i="100"/>
  <c r="GS115" i="100"/>
  <c r="GR115" i="100"/>
  <c r="GQ115" i="100"/>
  <c r="GP115" i="100"/>
  <c r="GO115" i="100"/>
  <c r="GN115" i="100"/>
  <c r="GM115" i="100"/>
  <c r="GL115" i="100"/>
  <c r="GK115" i="100"/>
  <c r="GJ115" i="100"/>
  <c r="GI115" i="100"/>
  <c r="GH115" i="100"/>
  <c r="GG115" i="100"/>
  <c r="GF115" i="100"/>
  <c r="GE115" i="100"/>
  <c r="GD115" i="100"/>
  <c r="GC115" i="100"/>
  <c r="GB115" i="100"/>
  <c r="GA115" i="100"/>
  <c r="FZ115" i="100"/>
  <c r="FY115" i="100"/>
  <c r="FX115" i="100"/>
  <c r="FW115" i="100"/>
  <c r="FV115" i="100"/>
  <c r="FU115" i="100"/>
  <c r="FT115" i="100"/>
  <c r="FS115" i="100"/>
  <c r="FR115" i="100"/>
  <c r="FQ115" i="100"/>
  <c r="FP115" i="100"/>
  <c r="FO115" i="100"/>
  <c r="FN115" i="100"/>
  <c r="FM115" i="100"/>
  <c r="FL115" i="100"/>
  <c r="FK115" i="100"/>
  <c r="FJ115" i="100"/>
  <c r="FI115" i="100"/>
  <c r="FH115" i="100"/>
  <c r="FG115" i="100"/>
  <c r="FF115" i="100"/>
  <c r="FE115" i="100"/>
  <c r="FD115" i="100"/>
  <c r="FC115" i="100"/>
  <c r="FB115" i="100"/>
  <c r="FA115" i="100"/>
  <c r="EZ115" i="100"/>
  <c r="EY115" i="100"/>
  <c r="EX115" i="100"/>
  <c r="EW115" i="100"/>
  <c r="EV115" i="100"/>
  <c r="EU115" i="100"/>
  <c r="ET115" i="100"/>
  <c r="ES115" i="100"/>
  <c r="ER115" i="100"/>
  <c r="EQ115" i="100"/>
  <c r="EP115" i="100"/>
  <c r="EO115" i="100"/>
  <c r="EN115" i="100"/>
  <c r="EM115" i="100"/>
  <c r="EL115" i="100"/>
  <c r="EK115" i="100"/>
  <c r="EJ115" i="100"/>
  <c r="EI115" i="100"/>
  <c r="EH115" i="100"/>
  <c r="EG115" i="100"/>
  <c r="EF115" i="100"/>
  <c r="EE115" i="100"/>
  <c r="ED115" i="100"/>
  <c r="EC115" i="100"/>
  <c r="EB115" i="100"/>
  <c r="EA115" i="100"/>
  <c r="DZ115" i="100"/>
  <c r="DY115" i="100"/>
  <c r="DX115" i="100"/>
  <c r="DW115" i="100"/>
  <c r="DV115" i="100"/>
  <c r="DU115" i="100"/>
  <c r="DT115" i="100"/>
  <c r="DS115" i="100"/>
  <c r="DR115" i="100"/>
  <c r="DQ115" i="100"/>
  <c r="DP115" i="100"/>
  <c r="DO115" i="100"/>
  <c r="DN115" i="100"/>
  <c r="DM115" i="100"/>
  <c r="DL115" i="100"/>
  <c r="DK115" i="100"/>
  <c r="DJ115" i="100"/>
  <c r="DI115" i="100"/>
  <c r="DH115" i="100"/>
  <c r="DG115" i="100"/>
  <c r="DB115" i="100"/>
  <c r="DA115" i="100"/>
  <c r="CV115" i="100"/>
  <c r="CQ115" i="100"/>
  <c r="CP115" i="100"/>
  <c r="CO115" i="100"/>
  <c r="CN115" i="100"/>
  <c r="CM115" i="100"/>
  <c r="CL115" i="100"/>
  <c r="CK115" i="100"/>
  <c r="CJ115" i="100"/>
  <c r="CI115" i="100"/>
  <c r="CH115" i="100"/>
  <c r="CG115" i="100"/>
  <c r="CF115" i="100"/>
  <c r="CE115" i="100"/>
  <c r="CD115" i="100"/>
  <c r="CC115" i="100"/>
  <c r="CB115" i="100"/>
  <c r="CA115" i="100"/>
  <c r="BV115" i="100"/>
  <c r="BU115" i="100"/>
  <c r="BP115" i="100"/>
  <c r="BK115" i="100"/>
  <c r="BJ115" i="100"/>
  <c r="BI115" i="100"/>
  <c r="BH115" i="100"/>
  <c r="BG115" i="100"/>
  <c r="BF115" i="100"/>
  <c r="BE115" i="100"/>
  <c r="BD115" i="100"/>
  <c r="BC115" i="100"/>
  <c r="BB115" i="100"/>
  <c r="BA115" i="100"/>
  <c r="AZ115" i="100"/>
  <c r="AY115" i="100"/>
  <c r="AX115" i="100"/>
  <c r="AW115" i="100"/>
  <c r="AV115" i="100"/>
  <c r="AU115" i="100"/>
  <c r="AT115" i="100"/>
  <c r="AS115" i="100"/>
  <c r="AR115" i="100"/>
  <c r="AQ115" i="100"/>
  <c r="AP115" i="100"/>
  <c r="AO115" i="100"/>
  <c r="AN115" i="100"/>
  <c r="AM115" i="100"/>
  <c r="AL115" i="100"/>
  <c r="AK115" i="100"/>
  <c r="AJ115" i="100"/>
  <c r="AI115" i="100"/>
  <c r="AH115" i="100"/>
  <c r="AG115" i="100"/>
  <c r="AF115" i="100"/>
  <c r="AE115" i="100"/>
  <c r="AD115" i="100"/>
  <c r="AC115" i="100"/>
  <c r="AB115" i="100"/>
  <c r="AA115" i="100"/>
  <c r="Z115" i="100"/>
  <c r="Y115" i="100"/>
  <c r="X115" i="100"/>
  <c r="W115" i="100"/>
  <c r="V115" i="100"/>
  <c r="U115" i="100"/>
  <c r="T115" i="100"/>
  <c r="S115" i="100"/>
  <c r="R115" i="100"/>
  <c r="Q115" i="100"/>
  <c r="P115" i="100"/>
  <c r="O115" i="100"/>
  <c r="N115" i="100"/>
  <c r="M115" i="100"/>
  <c r="L115" i="100"/>
  <c r="K115" i="100"/>
  <c r="J115" i="100"/>
  <c r="I115" i="100"/>
  <c r="H115" i="100"/>
  <c r="G115" i="100"/>
  <c r="F115" i="100"/>
  <c r="E115" i="100"/>
  <c r="D115" i="100"/>
  <c r="C115" i="100"/>
  <c r="B115" i="100"/>
  <c r="A115" i="100"/>
  <c r="GZ114" i="100"/>
  <c r="GY114" i="100"/>
  <c r="GX114" i="100"/>
  <c r="GW114" i="100"/>
  <c r="GV114" i="100"/>
  <c r="GU114" i="100"/>
  <c r="GT114" i="100"/>
  <c r="GS114" i="100"/>
  <c r="GR114" i="100"/>
  <c r="GQ114" i="100"/>
  <c r="GP114" i="100"/>
  <c r="GO114" i="100"/>
  <c r="GN114" i="100"/>
  <c r="GM114" i="100"/>
  <c r="GL114" i="100"/>
  <c r="GK114" i="100"/>
  <c r="GJ114" i="100"/>
  <c r="GI114" i="100"/>
  <c r="GH114" i="100"/>
  <c r="GG114" i="100"/>
  <c r="GF114" i="100"/>
  <c r="GE114" i="100"/>
  <c r="GD114" i="100"/>
  <c r="GC114" i="100"/>
  <c r="GB114" i="100"/>
  <c r="GA114" i="100"/>
  <c r="FZ114" i="100"/>
  <c r="FY114" i="100"/>
  <c r="FX114" i="100"/>
  <c r="FW114" i="100"/>
  <c r="FV114" i="100"/>
  <c r="FU114" i="100"/>
  <c r="FT114" i="100"/>
  <c r="FS114" i="100"/>
  <c r="FR114" i="100"/>
  <c r="FQ114" i="100"/>
  <c r="FP114" i="100"/>
  <c r="FO114" i="100"/>
  <c r="FN114" i="100"/>
  <c r="FM114" i="100"/>
  <c r="FL114" i="100"/>
  <c r="FK114" i="100"/>
  <c r="FJ114" i="100"/>
  <c r="FI114" i="100"/>
  <c r="FH114" i="100"/>
  <c r="FG114" i="100"/>
  <c r="FF114" i="100"/>
  <c r="FE114" i="100"/>
  <c r="FD114" i="100"/>
  <c r="FC114" i="100"/>
  <c r="FB114" i="100"/>
  <c r="FA114" i="100"/>
  <c r="EZ114" i="100"/>
  <c r="EY114" i="100"/>
  <c r="EX114" i="100"/>
  <c r="EW114" i="100"/>
  <c r="EV114" i="100"/>
  <c r="EU114" i="100"/>
  <c r="ET114" i="100"/>
  <c r="ES114" i="100"/>
  <c r="ER114" i="100"/>
  <c r="EQ114" i="100"/>
  <c r="EP114" i="100"/>
  <c r="EO114" i="100"/>
  <c r="EN114" i="100"/>
  <c r="EM114" i="100"/>
  <c r="EL114" i="100"/>
  <c r="EK114" i="100"/>
  <c r="EJ114" i="100"/>
  <c r="EI114" i="100"/>
  <c r="EH114" i="100"/>
  <c r="EG114" i="100"/>
  <c r="EF114" i="100"/>
  <c r="EE114" i="100"/>
  <c r="ED114" i="100"/>
  <c r="EC114" i="100"/>
  <c r="EB114" i="100"/>
  <c r="EA114" i="100"/>
  <c r="DZ114" i="100"/>
  <c r="DY114" i="100"/>
  <c r="DX114" i="100"/>
  <c r="DW114" i="100"/>
  <c r="DV114" i="100"/>
  <c r="DU114" i="100"/>
  <c r="DT114" i="100"/>
  <c r="DS114" i="100"/>
  <c r="DR114" i="100"/>
  <c r="DQ114" i="100"/>
  <c r="DP114" i="100"/>
  <c r="DO114" i="100"/>
  <c r="DN114" i="100"/>
  <c r="DM114" i="100"/>
  <c r="DL114" i="100"/>
  <c r="DK114" i="100"/>
  <c r="DJ114" i="100"/>
  <c r="DI114" i="100"/>
  <c r="DH114" i="100"/>
  <c r="DG114" i="100"/>
  <c r="DB114" i="100"/>
  <c r="DA114" i="100"/>
  <c r="CV114" i="100"/>
  <c r="CQ114" i="100"/>
  <c r="CP114" i="100"/>
  <c r="CO114" i="100"/>
  <c r="CN114" i="100"/>
  <c r="CM114" i="100"/>
  <c r="CL114" i="100"/>
  <c r="CK114" i="100"/>
  <c r="CJ114" i="100"/>
  <c r="CI114" i="100"/>
  <c r="CH114" i="100"/>
  <c r="CG114" i="100"/>
  <c r="CF114" i="100"/>
  <c r="CE114" i="100"/>
  <c r="CD114" i="100"/>
  <c r="CC114" i="100"/>
  <c r="CB114" i="100"/>
  <c r="CA114" i="100"/>
  <c r="BV114" i="100"/>
  <c r="BU114" i="100"/>
  <c r="BP114" i="100"/>
  <c r="BK114" i="100"/>
  <c r="BJ114" i="100"/>
  <c r="BI114" i="100"/>
  <c r="BH114" i="100"/>
  <c r="BG114" i="100"/>
  <c r="BF114" i="100"/>
  <c r="BE114" i="100"/>
  <c r="BD114" i="100"/>
  <c r="BC114" i="100"/>
  <c r="BB114" i="100"/>
  <c r="BA114" i="100"/>
  <c r="AZ114" i="100"/>
  <c r="AY114" i="100"/>
  <c r="AX114" i="100"/>
  <c r="AW114" i="100"/>
  <c r="AV114" i="100"/>
  <c r="AU114" i="100"/>
  <c r="AT114" i="100"/>
  <c r="AS114" i="100"/>
  <c r="AR114" i="100"/>
  <c r="AQ114" i="100"/>
  <c r="AP114" i="100"/>
  <c r="AO114" i="100"/>
  <c r="AN114" i="100"/>
  <c r="AM114" i="100"/>
  <c r="AL114" i="100"/>
  <c r="AK114" i="100"/>
  <c r="AJ114" i="100"/>
  <c r="AI114" i="100"/>
  <c r="AH114" i="100"/>
  <c r="AG114" i="100"/>
  <c r="AF114" i="100"/>
  <c r="AE114" i="100"/>
  <c r="AD114" i="100"/>
  <c r="AC114" i="100"/>
  <c r="AB114" i="100"/>
  <c r="AA114" i="100"/>
  <c r="Z114" i="100"/>
  <c r="Y114" i="100"/>
  <c r="X114" i="100"/>
  <c r="W114" i="100"/>
  <c r="V114" i="100"/>
  <c r="U114" i="100"/>
  <c r="T114" i="100"/>
  <c r="S114" i="100"/>
  <c r="R114" i="100"/>
  <c r="Q114" i="100"/>
  <c r="P114" i="100"/>
  <c r="O114" i="100"/>
  <c r="N114" i="100"/>
  <c r="M114" i="100"/>
  <c r="L114" i="100"/>
  <c r="K114" i="100"/>
  <c r="J114" i="100"/>
  <c r="I114" i="100"/>
  <c r="H114" i="100"/>
  <c r="G114" i="100"/>
  <c r="F114" i="100"/>
  <c r="E114" i="100"/>
  <c r="D114" i="100"/>
  <c r="C114" i="100"/>
  <c r="B114" i="100"/>
  <c r="A114" i="100"/>
  <c r="GZ113" i="100"/>
  <c r="GY113" i="100"/>
  <c r="GX113" i="100"/>
  <c r="GW113" i="100"/>
  <c r="GV113" i="100"/>
  <c r="GU113" i="100"/>
  <c r="GT113" i="100"/>
  <c r="GS113" i="100"/>
  <c r="GR113" i="100"/>
  <c r="GQ113" i="100"/>
  <c r="GP113" i="100"/>
  <c r="GO113" i="100"/>
  <c r="GN113" i="100"/>
  <c r="GM113" i="100"/>
  <c r="GL113" i="100"/>
  <c r="GK113" i="100"/>
  <c r="GJ113" i="100"/>
  <c r="GI113" i="100"/>
  <c r="GH113" i="100"/>
  <c r="GG113" i="100"/>
  <c r="GF113" i="100"/>
  <c r="GE113" i="100"/>
  <c r="GD113" i="100"/>
  <c r="GC113" i="100"/>
  <c r="GB113" i="100"/>
  <c r="GA113" i="100"/>
  <c r="FZ113" i="100"/>
  <c r="FY113" i="100"/>
  <c r="FX113" i="100"/>
  <c r="FW113" i="100"/>
  <c r="FV113" i="100"/>
  <c r="FU113" i="100"/>
  <c r="FT113" i="100"/>
  <c r="FS113" i="100"/>
  <c r="FR113" i="100"/>
  <c r="FQ113" i="100"/>
  <c r="FP113" i="100"/>
  <c r="FO113" i="100"/>
  <c r="FN113" i="100"/>
  <c r="FM113" i="100"/>
  <c r="FL113" i="100"/>
  <c r="FK113" i="100"/>
  <c r="FJ113" i="100"/>
  <c r="FI113" i="100"/>
  <c r="FH113" i="100"/>
  <c r="FG113" i="100"/>
  <c r="FF113" i="100"/>
  <c r="FE113" i="100"/>
  <c r="FD113" i="100"/>
  <c r="FC113" i="100"/>
  <c r="FB113" i="100"/>
  <c r="FA113" i="100"/>
  <c r="EZ113" i="100"/>
  <c r="EY113" i="100"/>
  <c r="EX113" i="100"/>
  <c r="EW113" i="100"/>
  <c r="EV113" i="100"/>
  <c r="EU113" i="100"/>
  <c r="ET113" i="100"/>
  <c r="ES113" i="100"/>
  <c r="ER113" i="100"/>
  <c r="EQ113" i="100"/>
  <c r="EP113" i="100"/>
  <c r="EO113" i="100"/>
  <c r="EN113" i="100"/>
  <c r="EM113" i="100"/>
  <c r="EL113" i="100"/>
  <c r="EK113" i="100"/>
  <c r="EJ113" i="100"/>
  <c r="EI113" i="100"/>
  <c r="EH113" i="100"/>
  <c r="EG113" i="100"/>
  <c r="EF113" i="100"/>
  <c r="EE113" i="100"/>
  <c r="ED113" i="100"/>
  <c r="EC113" i="100"/>
  <c r="EB113" i="100"/>
  <c r="EA113" i="100"/>
  <c r="DZ113" i="100"/>
  <c r="DY113" i="100"/>
  <c r="DX113" i="100"/>
  <c r="DW113" i="100"/>
  <c r="DV113" i="100"/>
  <c r="DU113" i="100"/>
  <c r="DT113" i="100"/>
  <c r="DS113" i="100"/>
  <c r="DR113" i="100"/>
  <c r="DQ113" i="100"/>
  <c r="DP113" i="100"/>
  <c r="DO113" i="100"/>
  <c r="DN113" i="100"/>
  <c r="DM113" i="100"/>
  <c r="DL113" i="100"/>
  <c r="DK113" i="100"/>
  <c r="DJ113" i="100"/>
  <c r="DI113" i="100"/>
  <c r="DH113" i="100"/>
  <c r="DG113" i="100"/>
  <c r="DB113" i="100"/>
  <c r="DA113" i="100"/>
  <c r="CV113" i="100"/>
  <c r="CQ113" i="100"/>
  <c r="CP113" i="100"/>
  <c r="CO113" i="100"/>
  <c r="CN113" i="100"/>
  <c r="CM113" i="100"/>
  <c r="CL113" i="100"/>
  <c r="CK113" i="100"/>
  <c r="CJ113" i="100"/>
  <c r="CI113" i="100"/>
  <c r="CH113" i="100"/>
  <c r="CG113" i="100"/>
  <c r="CF113" i="100"/>
  <c r="CE113" i="100"/>
  <c r="CD113" i="100"/>
  <c r="CC113" i="100"/>
  <c r="CB113" i="100"/>
  <c r="CA113" i="100"/>
  <c r="BV113" i="100"/>
  <c r="BU113" i="100"/>
  <c r="BP113" i="100"/>
  <c r="BK113" i="100"/>
  <c r="BJ113" i="100"/>
  <c r="BI113" i="100"/>
  <c r="BH113" i="100"/>
  <c r="BG113" i="100"/>
  <c r="BF113" i="100"/>
  <c r="BE113" i="100"/>
  <c r="BD113" i="100"/>
  <c r="BC113" i="100"/>
  <c r="BB113" i="100"/>
  <c r="BA113" i="100"/>
  <c r="AZ113" i="100"/>
  <c r="AY113" i="100"/>
  <c r="AX113" i="100"/>
  <c r="AW113" i="100"/>
  <c r="AV113" i="100"/>
  <c r="AU113" i="100"/>
  <c r="AT113" i="100"/>
  <c r="AS113" i="100"/>
  <c r="AR113" i="100"/>
  <c r="AQ113" i="100"/>
  <c r="AP113" i="100"/>
  <c r="AO113" i="100"/>
  <c r="AN113" i="100"/>
  <c r="AM113" i="100"/>
  <c r="AL113" i="100"/>
  <c r="AK113" i="100"/>
  <c r="AJ113" i="100"/>
  <c r="AI113" i="100"/>
  <c r="AH113" i="100"/>
  <c r="AG113" i="100"/>
  <c r="AF113" i="100"/>
  <c r="AE113" i="100"/>
  <c r="AD113" i="100"/>
  <c r="AC113" i="100"/>
  <c r="AB113" i="100"/>
  <c r="AA113" i="100"/>
  <c r="Z113" i="100"/>
  <c r="Y113" i="100"/>
  <c r="X113" i="100"/>
  <c r="W113" i="100"/>
  <c r="V113" i="100"/>
  <c r="U113" i="100"/>
  <c r="T113" i="100"/>
  <c r="S113" i="100"/>
  <c r="R113" i="100"/>
  <c r="Q113" i="100"/>
  <c r="P113" i="100"/>
  <c r="O113" i="100"/>
  <c r="N113" i="100"/>
  <c r="M113" i="100"/>
  <c r="L113" i="100"/>
  <c r="K113" i="100"/>
  <c r="J113" i="100"/>
  <c r="I113" i="100"/>
  <c r="H113" i="100"/>
  <c r="G113" i="100"/>
  <c r="F113" i="100"/>
  <c r="E113" i="100"/>
  <c r="D113" i="100"/>
  <c r="C113" i="100"/>
  <c r="B113" i="100"/>
  <c r="A113" i="100"/>
  <c r="GZ112" i="100"/>
  <c r="GY112" i="100"/>
  <c r="GX112" i="100"/>
  <c r="GW112" i="100"/>
  <c r="GV112" i="100"/>
  <c r="GU112" i="100"/>
  <c r="GT112" i="100"/>
  <c r="GS112" i="100"/>
  <c r="GR112" i="100"/>
  <c r="GQ112" i="100"/>
  <c r="GP112" i="100"/>
  <c r="GO112" i="100"/>
  <c r="GN112" i="100"/>
  <c r="GM112" i="100"/>
  <c r="GL112" i="100"/>
  <c r="GK112" i="100"/>
  <c r="GJ112" i="100"/>
  <c r="GI112" i="100"/>
  <c r="GH112" i="100"/>
  <c r="GG112" i="100"/>
  <c r="GF112" i="100"/>
  <c r="GE112" i="100"/>
  <c r="GD112" i="100"/>
  <c r="GC112" i="100"/>
  <c r="GB112" i="100"/>
  <c r="GA112" i="100"/>
  <c r="FZ112" i="100"/>
  <c r="FY112" i="100"/>
  <c r="FX112" i="100"/>
  <c r="FW112" i="100"/>
  <c r="FV112" i="100"/>
  <c r="FU112" i="100"/>
  <c r="FT112" i="100"/>
  <c r="FS112" i="100"/>
  <c r="FR112" i="100"/>
  <c r="FQ112" i="100"/>
  <c r="FP112" i="100"/>
  <c r="FO112" i="100"/>
  <c r="FN112" i="100"/>
  <c r="FM112" i="100"/>
  <c r="FL112" i="100"/>
  <c r="FK112" i="100"/>
  <c r="FJ112" i="100"/>
  <c r="FI112" i="100"/>
  <c r="FH112" i="100"/>
  <c r="FG112" i="100"/>
  <c r="FF112" i="100"/>
  <c r="FE112" i="100"/>
  <c r="FD112" i="100"/>
  <c r="FC112" i="100"/>
  <c r="FB112" i="100"/>
  <c r="FA112" i="100"/>
  <c r="EZ112" i="100"/>
  <c r="EY112" i="100"/>
  <c r="EX112" i="100"/>
  <c r="EW112" i="100"/>
  <c r="EV112" i="100"/>
  <c r="EU112" i="100"/>
  <c r="ET112" i="100"/>
  <c r="ES112" i="100"/>
  <c r="ER112" i="100"/>
  <c r="EQ112" i="100"/>
  <c r="EP112" i="100"/>
  <c r="EO112" i="100"/>
  <c r="EN112" i="100"/>
  <c r="EM112" i="100"/>
  <c r="EL112" i="100"/>
  <c r="EK112" i="100"/>
  <c r="EJ112" i="100"/>
  <c r="EI112" i="100"/>
  <c r="EH112" i="100"/>
  <c r="EG112" i="100"/>
  <c r="EF112" i="100"/>
  <c r="EE112" i="100"/>
  <c r="ED112" i="100"/>
  <c r="EC112" i="100"/>
  <c r="EB112" i="100"/>
  <c r="EA112" i="100"/>
  <c r="DZ112" i="100"/>
  <c r="DY112" i="100"/>
  <c r="DX112" i="100"/>
  <c r="DW112" i="100"/>
  <c r="DV112" i="100"/>
  <c r="DU112" i="100"/>
  <c r="DT112" i="100"/>
  <c r="DS112" i="100"/>
  <c r="DR112" i="100"/>
  <c r="DQ112" i="100"/>
  <c r="DP112" i="100"/>
  <c r="DO112" i="100"/>
  <c r="DN112" i="100"/>
  <c r="DM112" i="100"/>
  <c r="DL112" i="100"/>
  <c r="DK112" i="100"/>
  <c r="DJ112" i="100"/>
  <c r="DI112" i="100"/>
  <c r="DH112" i="100"/>
  <c r="DG112" i="100"/>
  <c r="DB112" i="100"/>
  <c r="DA112" i="100"/>
  <c r="CV112" i="100"/>
  <c r="CQ112" i="100"/>
  <c r="CP112" i="100"/>
  <c r="CO112" i="100"/>
  <c r="CN112" i="100"/>
  <c r="CM112" i="100"/>
  <c r="CL112" i="100"/>
  <c r="CK112" i="100"/>
  <c r="CJ112" i="100"/>
  <c r="CI112" i="100"/>
  <c r="CH112" i="100"/>
  <c r="CG112" i="100"/>
  <c r="CF112" i="100"/>
  <c r="CE112" i="100"/>
  <c r="CD112" i="100"/>
  <c r="CC112" i="100"/>
  <c r="CB112" i="100"/>
  <c r="CA112" i="100"/>
  <c r="BV112" i="100"/>
  <c r="BU112" i="100"/>
  <c r="BP112" i="100"/>
  <c r="BK112" i="100"/>
  <c r="BJ112" i="100"/>
  <c r="BI112" i="100"/>
  <c r="BH112" i="100"/>
  <c r="BG112" i="100"/>
  <c r="BF112" i="100"/>
  <c r="BE112" i="100"/>
  <c r="BD112" i="100"/>
  <c r="BC112" i="100"/>
  <c r="BB112" i="100"/>
  <c r="BA112" i="100"/>
  <c r="AZ112" i="100"/>
  <c r="AY112" i="100"/>
  <c r="AX112" i="100"/>
  <c r="AW112" i="100"/>
  <c r="AV112" i="100"/>
  <c r="AU112" i="100"/>
  <c r="AT112" i="100"/>
  <c r="AS112" i="100"/>
  <c r="AR112" i="100"/>
  <c r="AQ112" i="100"/>
  <c r="AP112" i="100"/>
  <c r="AO112" i="100"/>
  <c r="AN112" i="100"/>
  <c r="AM112" i="100"/>
  <c r="AL112" i="100"/>
  <c r="AK112" i="100"/>
  <c r="AJ112" i="100"/>
  <c r="AI112" i="100"/>
  <c r="AH112" i="100"/>
  <c r="AG112" i="100"/>
  <c r="AF112" i="100"/>
  <c r="AE112" i="100"/>
  <c r="AD112" i="100"/>
  <c r="AC112" i="100"/>
  <c r="AB112" i="100"/>
  <c r="AA112" i="100"/>
  <c r="Z112" i="100"/>
  <c r="Y112" i="100"/>
  <c r="X112" i="100"/>
  <c r="W112" i="100"/>
  <c r="V112" i="100"/>
  <c r="U112" i="100"/>
  <c r="T112" i="100"/>
  <c r="S112" i="100"/>
  <c r="R112" i="100"/>
  <c r="Q112" i="100"/>
  <c r="P112" i="100"/>
  <c r="O112" i="100"/>
  <c r="N112" i="100"/>
  <c r="M112" i="100"/>
  <c r="L112" i="100"/>
  <c r="K112" i="100"/>
  <c r="J112" i="100"/>
  <c r="I112" i="100"/>
  <c r="H112" i="100"/>
  <c r="G112" i="100"/>
  <c r="F112" i="100"/>
  <c r="E112" i="100"/>
  <c r="D112" i="100"/>
  <c r="C112" i="100"/>
  <c r="B112" i="100"/>
  <c r="A112" i="100"/>
  <c r="GZ111" i="100"/>
  <c r="GY111" i="100"/>
  <c r="GX111" i="100"/>
  <c r="GW111" i="100"/>
  <c r="GV111" i="100"/>
  <c r="GU111" i="100"/>
  <c r="GT111" i="100"/>
  <c r="GS111" i="100"/>
  <c r="GR111" i="100"/>
  <c r="GQ111" i="100"/>
  <c r="GP111" i="100"/>
  <c r="GO111" i="100"/>
  <c r="GN111" i="100"/>
  <c r="GM111" i="100"/>
  <c r="GL111" i="100"/>
  <c r="GK111" i="100"/>
  <c r="GJ111" i="100"/>
  <c r="GI111" i="100"/>
  <c r="GH111" i="100"/>
  <c r="GG111" i="100"/>
  <c r="GF111" i="100"/>
  <c r="GE111" i="100"/>
  <c r="GD111" i="100"/>
  <c r="GC111" i="100"/>
  <c r="GB111" i="100"/>
  <c r="GA111" i="100"/>
  <c r="FZ111" i="100"/>
  <c r="FY111" i="100"/>
  <c r="FX111" i="100"/>
  <c r="FW111" i="100"/>
  <c r="FV111" i="100"/>
  <c r="FU111" i="100"/>
  <c r="FT111" i="100"/>
  <c r="FS111" i="100"/>
  <c r="FR111" i="100"/>
  <c r="FQ111" i="100"/>
  <c r="FP111" i="100"/>
  <c r="FO111" i="100"/>
  <c r="FN111" i="100"/>
  <c r="FM111" i="100"/>
  <c r="FL111" i="100"/>
  <c r="FK111" i="100"/>
  <c r="FJ111" i="100"/>
  <c r="FI111" i="100"/>
  <c r="FH111" i="100"/>
  <c r="FG111" i="100"/>
  <c r="FF111" i="100"/>
  <c r="FE111" i="100"/>
  <c r="FD111" i="100"/>
  <c r="FC111" i="100"/>
  <c r="FB111" i="100"/>
  <c r="FA111" i="100"/>
  <c r="EZ111" i="100"/>
  <c r="EY111" i="100"/>
  <c r="EX111" i="100"/>
  <c r="EW111" i="100"/>
  <c r="EV111" i="100"/>
  <c r="EU111" i="100"/>
  <c r="ET111" i="100"/>
  <c r="ES111" i="100"/>
  <c r="ER111" i="100"/>
  <c r="EQ111" i="100"/>
  <c r="EP111" i="100"/>
  <c r="EO111" i="100"/>
  <c r="EN111" i="100"/>
  <c r="EM111" i="100"/>
  <c r="EL111" i="100"/>
  <c r="EK111" i="100"/>
  <c r="EJ111" i="100"/>
  <c r="EI111" i="100"/>
  <c r="EH111" i="100"/>
  <c r="EG111" i="100"/>
  <c r="EF111" i="100"/>
  <c r="EE111" i="100"/>
  <c r="ED111" i="100"/>
  <c r="EC111" i="100"/>
  <c r="EB111" i="100"/>
  <c r="EA111" i="100"/>
  <c r="DZ111" i="100"/>
  <c r="DY111" i="100"/>
  <c r="DX111" i="100"/>
  <c r="DW111" i="100"/>
  <c r="DV111" i="100"/>
  <c r="DU111" i="100"/>
  <c r="DT111" i="100"/>
  <c r="DS111" i="100"/>
  <c r="DR111" i="100"/>
  <c r="DQ111" i="100"/>
  <c r="DP111" i="100"/>
  <c r="DO111" i="100"/>
  <c r="DN111" i="100"/>
  <c r="DM111" i="100"/>
  <c r="DL111" i="100"/>
  <c r="DK111" i="100"/>
  <c r="DJ111" i="100"/>
  <c r="DI111" i="100"/>
  <c r="DH111" i="100"/>
  <c r="DG111" i="100"/>
  <c r="DB111" i="100"/>
  <c r="DA111" i="100"/>
  <c r="CV111" i="100"/>
  <c r="CQ111" i="100"/>
  <c r="CP111" i="100"/>
  <c r="CO111" i="100"/>
  <c r="CN111" i="100"/>
  <c r="CM111" i="100"/>
  <c r="CL111" i="100"/>
  <c r="CK111" i="100"/>
  <c r="CJ111" i="100"/>
  <c r="CI111" i="100"/>
  <c r="CH111" i="100"/>
  <c r="CG111" i="100"/>
  <c r="CF111" i="100"/>
  <c r="CE111" i="100"/>
  <c r="CD111" i="100"/>
  <c r="CC111" i="100"/>
  <c r="CB111" i="100"/>
  <c r="CA111" i="100"/>
  <c r="BV111" i="100"/>
  <c r="BU111" i="100"/>
  <c r="BP111" i="100"/>
  <c r="BK111" i="100"/>
  <c r="BJ111" i="100"/>
  <c r="BI111" i="100"/>
  <c r="BH111" i="100"/>
  <c r="BG111" i="100"/>
  <c r="BF111" i="100"/>
  <c r="BE111" i="100"/>
  <c r="BD111" i="100"/>
  <c r="BC111" i="100"/>
  <c r="BB111" i="100"/>
  <c r="BA111" i="100"/>
  <c r="AZ111" i="100"/>
  <c r="AY111" i="100"/>
  <c r="AX111" i="100"/>
  <c r="AW111" i="100"/>
  <c r="AV111" i="100"/>
  <c r="AU111" i="100"/>
  <c r="AT111" i="100"/>
  <c r="AS111" i="100"/>
  <c r="AR111" i="100"/>
  <c r="AQ111" i="100"/>
  <c r="AP111" i="100"/>
  <c r="AO111" i="100"/>
  <c r="AN111" i="100"/>
  <c r="AM111" i="100"/>
  <c r="AL111" i="100"/>
  <c r="AK111" i="100"/>
  <c r="AJ111" i="100"/>
  <c r="AI111" i="100"/>
  <c r="AH111" i="100"/>
  <c r="AG111" i="100"/>
  <c r="AF111" i="100"/>
  <c r="AE111" i="100"/>
  <c r="AD111" i="100"/>
  <c r="AC111" i="100"/>
  <c r="AB111" i="100"/>
  <c r="AA111" i="100"/>
  <c r="Z111" i="100"/>
  <c r="Y111" i="100"/>
  <c r="X111" i="100"/>
  <c r="W111" i="100"/>
  <c r="V111" i="100"/>
  <c r="U111" i="100"/>
  <c r="T111" i="100"/>
  <c r="S111" i="100"/>
  <c r="R111" i="100"/>
  <c r="Q111" i="100"/>
  <c r="P111" i="100"/>
  <c r="O111" i="100"/>
  <c r="N111" i="100"/>
  <c r="M111" i="100"/>
  <c r="L111" i="100"/>
  <c r="K111" i="100"/>
  <c r="J111" i="100"/>
  <c r="I111" i="100"/>
  <c r="H111" i="100"/>
  <c r="G111" i="100"/>
  <c r="F111" i="100"/>
  <c r="E111" i="100"/>
  <c r="D111" i="100"/>
  <c r="C111" i="100"/>
  <c r="B111" i="100"/>
  <c r="A111" i="100"/>
  <c r="GZ110" i="100"/>
  <c r="GY110" i="100"/>
  <c r="GX110" i="100"/>
  <c r="GW110" i="100"/>
  <c r="GV110" i="100"/>
  <c r="GU110" i="100"/>
  <c r="GT110" i="100"/>
  <c r="GS110" i="100"/>
  <c r="GR110" i="100"/>
  <c r="GQ110" i="100"/>
  <c r="GP110" i="100"/>
  <c r="GO110" i="100"/>
  <c r="GN110" i="100"/>
  <c r="GM110" i="100"/>
  <c r="GL110" i="100"/>
  <c r="GK110" i="100"/>
  <c r="GJ110" i="100"/>
  <c r="GI110" i="100"/>
  <c r="GH110" i="100"/>
  <c r="GG110" i="100"/>
  <c r="GF110" i="100"/>
  <c r="GE110" i="100"/>
  <c r="GD110" i="100"/>
  <c r="GC110" i="100"/>
  <c r="GB110" i="100"/>
  <c r="GA110" i="100"/>
  <c r="FZ110" i="100"/>
  <c r="FY110" i="100"/>
  <c r="FX110" i="100"/>
  <c r="FW110" i="100"/>
  <c r="FV110" i="100"/>
  <c r="FU110" i="100"/>
  <c r="FT110" i="100"/>
  <c r="FS110" i="100"/>
  <c r="FR110" i="100"/>
  <c r="FQ110" i="100"/>
  <c r="FP110" i="100"/>
  <c r="FO110" i="100"/>
  <c r="FN110" i="100"/>
  <c r="FM110" i="100"/>
  <c r="FL110" i="100"/>
  <c r="FK110" i="100"/>
  <c r="FJ110" i="100"/>
  <c r="FI110" i="100"/>
  <c r="FH110" i="100"/>
  <c r="FG110" i="100"/>
  <c r="FF110" i="100"/>
  <c r="FE110" i="100"/>
  <c r="FD110" i="100"/>
  <c r="FC110" i="100"/>
  <c r="FB110" i="100"/>
  <c r="FA110" i="100"/>
  <c r="EZ110" i="100"/>
  <c r="EY110" i="100"/>
  <c r="EX110" i="100"/>
  <c r="EW110" i="100"/>
  <c r="EV110" i="100"/>
  <c r="EU110" i="100"/>
  <c r="ET110" i="100"/>
  <c r="ES110" i="100"/>
  <c r="ER110" i="100"/>
  <c r="EQ110" i="100"/>
  <c r="EP110" i="100"/>
  <c r="EO110" i="100"/>
  <c r="EN110" i="100"/>
  <c r="EM110" i="100"/>
  <c r="EL110" i="100"/>
  <c r="EK110" i="100"/>
  <c r="EJ110" i="100"/>
  <c r="EI110" i="100"/>
  <c r="EH110" i="100"/>
  <c r="EG110" i="100"/>
  <c r="EF110" i="100"/>
  <c r="EE110" i="100"/>
  <c r="ED110" i="100"/>
  <c r="EC110" i="100"/>
  <c r="EB110" i="100"/>
  <c r="EA110" i="100"/>
  <c r="DZ110" i="100"/>
  <c r="DY110" i="100"/>
  <c r="DX110" i="100"/>
  <c r="DW110" i="100"/>
  <c r="DV110" i="100"/>
  <c r="DU110" i="100"/>
  <c r="DT110" i="100"/>
  <c r="DS110" i="100"/>
  <c r="DR110" i="100"/>
  <c r="DQ110" i="100"/>
  <c r="DP110" i="100"/>
  <c r="DO110" i="100"/>
  <c r="DN110" i="100"/>
  <c r="DM110" i="100"/>
  <c r="DL110" i="100"/>
  <c r="DK110" i="100"/>
  <c r="DJ110" i="100"/>
  <c r="DI110" i="100"/>
  <c r="DH110" i="100"/>
  <c r="DG110" i="100"/>
  <c r="DB110" i="100"/>
  <c r="DA110" i="100"/>
  <c r="CV110" i="100"/>
  <c r="CQ110" i="100"/>
  <c r="CP110" i="100"/>
  <c r="CO110" i="100"/>
  <c r="CN110" i="100"/>
  <c r="CM110" i="100"/>
  <c r="CL110" i="100"/>
  <c r="CK110" i="100"/>
  <c r="CJ110" i="100"/>
  <c r="CI110" i="100"/>
  <c r="CH110" i="100"/>
  <c r="CG110" i="100"/>
  <c r="CF110" i="100"/>
  <c r="CE110" i="100"/>
  <c r="CD110" i="100"/>
  <c r="CC110" i="100"/>
  <c r="CB110" i="100"/>
  <c r="CA110" i="100"/>
  <c r="BV110" i="100"/>
  <c r="BU110" i="100"/>
  <c r="BP110" i="100"/>
  <c r="BK110" i="100"/>
  <c r="BJ110" i="100"/>
  <c r="BI110" i="100"/>
  <c r="BH110" i="100"/>
  <c r="BG110" i="100"/>
  <c r="BF110" i="100"/>
  <c r="BE110" i="100"/>
  <c r="BD110" i="100"/>
  <c r="BC110" i="100"/>
  <c r="BB110" i="100"/>
  <c r="BA110" i="100"/>
  <c r="AZ110" i="100"/>
  <c r="AY110" i="100"/>
  <c r="AX110" i="100"/>
  <c r="AW110" i="100"/>
  <c r="AV110" i="100"/>
  <c r="AU110" i="100"/>
  <c r="AT110" i="100"/>
  <c r="AS110" i="100"/>
  <c r="AR110" i="100"/>
  <c r="AQ110" i="100"/>
  <c r="AP110" i="100"/>
  <c r="AO110" i="100"/>
  <c r="AN110" i="100"/>
  <c r="AM110" i="100"/>
  <c r="AL110" i="100"/>
  <c r="AK110" i="100"/>
  <c r="AJ110" i="100"/>
  <c r="AI110" i="100"/>
  <c r="AH110" i="100"/>
  <c r="AG110" i="100"/>
  <c r="AF110" i="100"/>
  <c r="AE110" i="100"/>
  <c r="AD110" i="100"/>
  <c r="AC110" i="100"/>
  <c r="AB110" i="100"/>
  <c r="AA110" i="100"/>
  <c r="Z110" i="100"/>
  <c r="Y110" i="100"/>
  <c r="X110" i="100"/>
  <c r="W110" i="100"/>
  <c r="V110" i="100"/>
  <c r="U110" i="100"/>
  <c r="T110" i="100"/>
  <c r="S110" i="100"/>
  <c r="R110" i="100"/>
  <c r="Q110" i="100"/>
  <c r="P110" i="100"/>
  <c r="O110" i="100"/>
  <c r="N110" i="100"/>
  <c r="M110" i="100"/>
  <c r="L110" i="100"/>
  <c r="K110" i="100"/>
  <c r="J110" i="100"/>
  <c r="I110" i="100"/>
  <c r="H110" i="100"/>
  <c r="G110" i="100"/>
  <c r="F110" i="100"/>
  <c r="E110" i="100"/>
  <c r="D110" i="100"/>
  <c r="C110" i="100"/>
  <c r="B110" i="100"/>
  <c r="A110" i="100"/>
  <c r="GZ109" i="100"/>
  <c r="GY109" i="100"/>
  <c r="GX109" i="100"/>
  <c r="GW109" i="100"/>
  <c r="GV109" i="100"/>
  <c r="GU109" i="100"/>
  <c r="GT109" i="100"/>
  <c r="GS109" i="100"/>
  <c r="GR109" i="100"/>
  <c r="GQ109" i="100"/>
  <c r="GP109" i="100"/>
  <c r="GO109" i="100"/>
  <c r="GN109" i="100"/>
  <c r="GM109" i="100"/>
  <c r="GL109" i="100"/>
  <c r="GK109" i="100"/>
  <c r="GJ109" i="100"/>
  <c r="GI109" i="100"/>
  <c r="GH109" i="100"/>
  <c r="GG109" i="100"/>
  <c r="GF109" i="100"/>
  <c r="GE109" i="100"/>
  <c r="GD109" i="100"/>
  <c r="GC109" i="100"/>
  <c r="GB109" i="100"/>
  <c r="GA109" i="100"/>
  <c r="FZ109" i="100"/>
  <c r="FY109" i="100"/>
  <c r="FX109" i="100"/>
  <c r="FW109" i="100"/>
  <c r="FV109" i="100"/>
  <c r="FU109" i="100"/>
  <c r="FT109" i="100"/>
  <c r="FS109" i="100"/>
  <c r="FR109" i="100"/>
  <c r="FQ109" i="100"/>
  <c r="FP109" i="100"/>
  <c r="FO109" i="100"/>
  <c r="FN109" i="100"/>
  <c r="FM109" i="100"/>
  <c r="FL109" i="100"/>
  <c r="FK109" i="100"/>
  <c r="FJ109" i="100"/>
  <c r="FI109" i="100"/>
  <c r="FH109" i="100"/>
  <c r="FG109" i="100"/>
  <c r="FF109" i="100"/>
  <c r="FE109" i="100"/>
  <c r="FD109" i="100"/>
  <c r="FC109" i="100"/>
  <c r="FB109" i="100"/>
  <c r="FA109" i="100"/>
  <c r="EZ109" i="100"/>
  <c r="EY109" i="100"/>
  <c r="EX109" i="100"/>
  <c r="EW109" i="100"/>
  <c r="EV109" i="100"/>
  <c r="EU109" i="100"/>
  <c r="ET109" i="100"/>
  <c r="ES109" i="100"/>
  <c r="ER109" i="100"/>
  <c r="EQ109" i="100"/>
  <c r="EP109" i="100"/>
  <c r="EO109" i="100"/>
  <c r="EN109" i="100"/>
  <c r="EM109" i="100"/>
  <c r="EL109" i="100"/>
  <c r="EK109" i="100"/>
  <c r="EJ109" i="100"/>
  <c r="EI109" i="100"/>
  <c r="EH109" i="100"/>
  <c r="EG109" i="100"/>
  <c r="EF109" i="100"/>
  <c r="EE109" i="100"/>
  <c r="ED109" i="100"/>
  <c r="EC109" i="100"/>
  <c r="EB109" i="100"/>
  <c r="EA109" i="100"/>
  <c r="DZ109" i="100"/>
  <c r="DY109" i="100"/>
  <c r="DX109" i="100"/>
  <c r="DW109" i="100"/>
  <c r="DV109" i="100"/>
  <c r="DU109" i="100"/>
  <c r="DT109" i="100"/>
  <c r="DS109" i="100"/>
  <c r="DR109" i="100"/>
  <c r="DQ109" i="100"/>
  <c r="DP109" i="100"/>
  <c r="DO109" i="100"/>
  <c r="DN109" i="100"/>
  <c r="DM109" i="100"/>
  <c r="DL109" i="100"/>
  <c r="DK109" i="100"/>
  <c r="DJ109" i="100"/>
  <c r="DI109" i="100"/>
  <c r="DH109" i="100"/>
  <c r="DG109" i="100"/>
  <c r="DB109" i="100"/>
  <c r="DA109" i="100"/>
  <c r="CV109" i="100"/>
  <c r="CQ109" i="100"/>
  <c r="CP109" i="100"/>
  <c r="CO109" i="100"/>
  <c r="CN109" i="100"/>
  <c r="CM109" i="100"/>
  <c r="CL109" i="100"/>
  <c r="CK109" i="100"/>
  <c r="CJ109" i="100"/>
  <c r="CI109" i="100"/>
  <c r="CH109" i="100"/>
  <c r="CG109" i="100"/>
  <c r="CF109" i="100"/>
  <c r="CE109" i="100"/>
  <c r="CD109" i="100"/>
  <c r="CC109" i="100"/>
  <c r="CB109" i="100"/>
  <c r="CA109" i="100"/>
  <c r="BV109" i="100"/>
  <c r="BU109" i="100"/>
  <c r="BP109" i="100"/>
  <c r="BK109" i="100"/>
  <c r="BJ109" i="100"/>
  <c r="BI109" i="100"/>
  <c r="BH109" i="100"/>
  <c r="BG109" i="100"/>
  <c r="BF109" i="100"/>
  <c r="BE109" i="100"/>
  <c r="BD109" i="100"/>
  <c r="BC109" i="100"/>
  <c r="BB109" i="100"/>
  <c r="BA109" i="100"/>
  <c r="AZ109" i="100"/>
  <c r="AY109" i="100"/>
  <c r="AX109" i="100"/>
  <c r="AW109" i="100"/>
  <c r="AV109" i="100"/>
  <c r="AU109" i="100"/>
  <c r="AT109" i="100"/>
  <c r="AS109" i="100"/>
  <c r="AR109" i="100"/>
  <c r="AQ109" i="100"/>
  <c r="AP109" i="100"/>
  <c r="AO109" i="100"/>
  <c r="AN109" i="100"/>
  <c r="AM109" i="100"/>
  <c r="AL109" i="100"/>
  <c r="AK109" i="100"/>
  <c r="AJ109" i="100"/>
  <c r="AI109" i="100"/>
  <c r="AH109" i="100"/>
  <c r="AG109" i="100"/>
  <c r="AF109" i="100"/>
  <c r="AE109" i="100"/>
  <c r="AD109" i="100"/>
  <c r="AC109" i="100"/>
  <c r="AB109" i="100"/>
  <c r="AA109" i="100"/>
  <c r="Z109" i="100"/>
  <c r="Y109" i="100"/>
  <c r="X109" i="100"/>
  <c r="W109" i="100"/>
  <c r="V109" i="100"/>
  <c r="U109" i="100"/>
  <c r="T109" i="100"/>
  <c r="S109" i="100"/>
  <c r="R109" i="100"/>
  <c r="Q109" i="100"/>
  <c r="P109" i="100"/>
  <c r="O109" i="100"/>
  <c r="N109" i="100"/>
  <c r="M109" i="100"/>
  <c r="L109" i="100"/>
  <c r="K109" i="100"/>
  <c r="J109" i="100"/>
  <c r="I109" i="100"/>
  <c r="H109" i="100"/>
  <c r="G109" i="100"/>
  <c r="F109" i="100"/>
  <c r="E109" i="100"/>
  <c r="D109" i="100"/>
  <c r="C109" i="100"/>
  <c r="B109" i="100"/>
  <c r="A109" i="100"/>
  <c r="GZ108" i="100"/>
  <c r="GY108" i="100"/>
  <c r="GX108" i="100"/>
  <c r="GW108" i="100"/>
  <c r="GV108" i="100"/>
  <c r="GU108" i="100"/>
  <c r="GT108" i="100"/>
  <c r="GS108" i="100"/>
  <c r="GR108" i="100"/>
  <c r="GQ108" i="100"/>
  <c r="GP108" i="100"/>
  <c r="GO108" i="100"/>
  <c r="GN108" i="100"/>
  <c r="GM108" i="100"/>
  <c r="GL108" i="100"/>
  <c r="GK108" i="100"/>
  <c r="GJ108" i="100"/>
  <c r="GI108" i="100"/>
  <c r="GH108" i="100"/>
  <c r="GG108" i="100"/>
  <c r="GF108" i="100"/>
  <c r="GE108" i="100"/>
  <c r="GD108" i="100"/>
  <c r="GC108" i="100"/>
  <c r="GB108" i="100"/>
  <c r="GA108" i="100"/>
  <c r="FZ108" i="100"/>
  <c r="FY108" i="100"/>
  <c r="FX108" i="100"/>
  <c r="FW108" i="100"/>
  <c r="FV108" i="100"/>
  <c r="FU108" i="100"/>
  <c r="FT108" i="100"/>
  <c r="FS108" i="100"/>
  <c r="FR108" i="100"/>
  <c r="FQ108" i="100"/>
  <c r="FP108" i="100"/>
  <c r="FO108" i="100"/>
  <c r="FN108" i="100"/>
  <c r="FM108" i="100"/>
  <c r="FL108" i="100"/>
  <c r="FK108" i="100"/>
  <c r="FJ108" i="100"/>
  <c r="FI108" i="100"/>
  <c r="FH108" i="100"/>
  <c r="FG108" i="100"/>
  <c r="FF108" i="100"/>
  <c r="FE108" i="100"/>
  <c r="FD108" i="100"/>
  <c r="FC108" i="100"/>
  <c r="FB108" i="100"/>
  <c r="FA108" i="100"/>
  <c r="EZ108" i="100"/>
  <c r="EY108" i="100"/>
  <c r="EX108" i="100"/>
  <c r="EW108" i="100"/>
  <c r="EV108" i="100"/>
  <c r="EU108" i="100"/>
  <c r="ET108" i="100"/>
  <c r="ES108" i="100"/>
  <c r="ER108" i="100"/>
  <c r="EQ108" i="100"/>
  <c r="EP108" i="100"/>
  <c r="EO108" i="100"/>
  <c r="EN108" i="100"/>
  <c r="EM108" i="100"/>
  <c r="EL108" i="100"/>
  <c r="EK108" i="100"/>
  <c r="EJ108" i="100"/>
  <c r="EI108" i="100"/>
  <c r="EH108" i="100"/>
  <c r="EG108" i="100"/>
  <c r="EF108" i="100"/>
  <c r="EE108" i="100"/>
  <c r="ED108" i="100"/>
  <c r="EC108" i="100"/>
  <c r="EB108" i="100"/>
  <c r="EA108" i="100"/>
  <c r="DZ108" i="100"/>
  <c r="DY108" i="100"/>
  <c r="DX108" i="100"/>
  <c r="DW108" i="100"/>
  <c r="DV108" i="100"/>
  <c r="DU108" i="100"/>
  <c r="DT108" i="100"/>
  <c r="DS108" i="100"/>
  <c r="DR108" i="100"/>
  <c r="DQ108" i="100"/>
  <c r="DP108" i="100"/>
  <c r="DO108" i="100"/>
  <c r="DN108" i="100"/>
  <c r="DM108" i="100"/>
  <c r="DL108" i="100"/>
  <c r="DK108" i="100"/>
  <c r="DJ108" i="100"/>
  <c r="DI108" i="100"/>
  <c r="DH108" i="100"/>
  <c r="DG108" i="100"/>
  <c r="DB108" i="100"/>
  <c r="DA108" i="100"/>
  <c r="CV108" i="100"/>
  <c r="CQ108" i="100"/>
  <c r="CP108" i="100"/>
  <c r="CO108" i="100"/>
  <c r="CN108" i="100"/>
  <c r="CM108" i="100"/>
  <c r="CL108" i="100"/>
  <c r="CK108" i="100"/>
  <c r="CJ108" i="100"/>
  <c r="CI108" i="100"/>
  <c r="CH108" i="100"/>
  <c r="CG108" i="100"/>
  <c r="CF108" i="100"/>
  <c r="CE108" i="100"/>
  <c r="CD108" i="100"/>
  <c r="CC108" i="100"/>
  <c r="CB108" i="100"/>
  <c r="CA108" i="100"/>
  <c r="BV108" i="100"/>
  <c r="BU108" i="100"/>
  <c r="BP108" i="100"/>
  <c r="BK108" i="100"/>
  <c r="BJ108" i="100"/>
  <c r="BI108" i="100"/>
  <c r="BH108" i="100"/>
  <c r="BG108" i="100"/>
  <c r="BF108" i="100"/>
  <c r="BE108" i="100"/>
  <c r="BD108" i="100"/>
  <c r="BC108" i="100"/>
  <c r="BB108" i="100"/>
  <c r="BA108" i="100"/>
  <c r="AZ108" i="100"/>
  <c r="AY108" i="100"/>
  <c r="AX108" i="100"/>
  <c r="AW108" i="100"/>
  <c r="AV108" i="100"/>
  <c r="AU108" i="100"/>
  <c r="AT108" i="100"/>
  <c r="AS108" i="100"/>
  <c r="AR108" i="100"/>
  <c r="AQ108" i="100"/>
  <c r="AP108" i="100"/>
  <c r="AO108" i="100"/>
  <c r="AN108" i="100"/>
  <c r="AM108" i="100"/>
  <c r="AL108" i="100"/>
  <c r="AK108" i="100"/>
  <c r="AJ108" i="100"/>
  <c r="AI108" i="100"/>
  <c r="AH108" i="100"/>
  <c r="AG108" i="100"/>
  <c r="AF108" i="100"/>
  <c r="AE108" i="100"/>
  <c r="AD108" i="100"/>
  <c r="AC108" i="100"/>
  <c r="AB108" i="100"/>
  <c r="AA108" i="100"/>
  <c r="Z108" i="100"/>
  <c r="Y108" i="100"/>
  <c r="X108" i="100"/>
  <c r="W108" i="100"/>
  <c r="V108" i="100"/>
  <c r="U108" i="100"/>
  <c r="T108" i="100"/>
  <c r="S108" i="100"/>
  <c r="R108" i="100"/>
  <c r="Q108" i="100"/>
  <c r="P108" i="100"/>
  <c r="O108" i="100"/>
  <c r="N108" i="100"/>
  <c r="M108" i="100"/>
  <c r="L108" i="100"/>
  <c r="K108" i="100"/>
  <c r="J108" i="100"/>
  <c r="I108" i="100"/>
  <c r="H108" i="100"/>
  <c r="G108" i="100"/>
  <c r="F108" i="100"/>
  <c r="E108" i="100"/>
  <c r="D108" i="100"/>
  <c r="C108" i="100"/>
  <c r="B108" i="100"/>
  <c r="A108" i="100"/>
  <c r="GZ107" i="100"/>
  <c r="GY107" i="100"/>
  <c r="GX107" i="100"/>
  <c r="GW107" i="100"/>
  <c r="GV107" i="100"/>
  <c r="GU107" i="100"/>
  <c r="GT107" i="100"/>
  <c r="GS107" i="100"/>
  <c r="GR107" i="100"/>
  <c r="GQ107" i="100"/>
  <c r="GP107" i="100"/>
  <c r="GO107" i="100"/>
  <c r="GN107" i="100"/>
  <c r="GM107" i="100"/>
  <c r="GL107" i="100"/>
  <c r="GK107" i="100"/>
  <c r="GJ107" i="100"/>
  <c r="GI107" i="100"/>
  <c r="GH107" i="100"/>
  <c r="GG107" i="100"/>
  <c r="GF107" i="100"/>
  <c r="GE107" i="100"/>
  <c r="GD107" i="100"/>
  <c r="GC107" i="100"/>
  <c r="GB107" i="100"/>
  <c r="GA107" i="100"/>
  <c r="FZ107" i="100"/>
  <c r="FY107" i="100"/>
  <c r="FX107" i="100"/>
  <c r="FW107" i="100"/>
  <c r="FV107" i="100"/>
  <c r="FU107" i="100"/>
  <c r="FT107" i="100"/>
  <c r="FS107" i="100"/>
  <c r="FR107" i="100"/>
  <c r="FQ107" i="100"/>
  <c r="FP107" i="100"/>
  <c r="FO107" i="100"/>
  <c r="FN107" i="100"/>
  <c r="FM107" i="100"/>
  <c r="FL107" i="100"/>
  <c r="FK107" i="100"/>
  <c r="FJ107" i="100"/>
  <c r="FI107" i="100"/>
  <c r="FH107" i="100"/>
  <c r="FG107" i="100"/>
  <c r="FF107" i="100"/>
  <c r="FE107" i="100"/>
  <c r="FD107" i="100"/>
  <c r="FC107" i="100"/>
  <c r="FB107" i="100"/>
  <c r="FA107" i="100"/>
  <c r="EZ107" i="100"/>
  <c r="EY107" i="100"/>
  <c r="EX107" i="100"/>
  <c r="EW107" i="100"/>
  <c r="EV107" i="100"/>
  <c r="EU107" i="100"/>
  <c r="ET107" i="100"/>
  <c r="ES107" i="100"/>
  <c r="ER107" i="100"/>
  <c r="EQ107" i="100"/>
  <c r="EP107" i="100"/>
  <c r="EO107" i="100"/>
  <c r="EN107" i="100"/>
  <c r="EM107" i="100"/>
  <c r="EL107" i="100"/>
  <c r="EK107" i="100"/>
  <c r="EJ107" i="100"/>
  <c r="EI107" i="100"/>
  <c r="EH107" i="100"/>
  <c r="EG107" i="100"/>
  <c r="EF107" i="100"/>
  <c r="EE107" i="100"/>
  <c r="ED107" i="100"/>
  <c r="EC107" i="100"/>
  <c r="EB107" i="100"/>
  <c r="EA107" i="100"/>
  <c r="DZ107" i="100"/>
  <c r="DY107" i="100"/>
  <c r="DX107" i="100"/>
  <c r="DW107" i="100"/>
  <c r="DV107" i="100"/>
  <c r="DU107" i="100"/>
  <c r="DT107" i="100"/>
  <c r="DS107" i="100"/>
  <c r="DR107" i="100"/>
  <c r="DQ107" i="100"/>
  <c r="DP107" i="100"/>
  <c r="DO107" i="100"/>
  <c r="DN107" i="100"/>
  <c r="DM107" i="100"/>
  <c r="DL107" i="100"/>
  <c r="DK107" i="100"/>
  <c r="DJ107" i="100"/>
  <c r="DI107" i="100"/>
  <c r="DH107" i="100"/>
  <c r="DG107" i="100"/>
  <c r="DB107" i="100"/>
  <c r="DA107" i="100"/>
  <c r="CV107" i="100"/>
  <c r="CQ107" i="100"/>
  <c r="CP107" i="100"/>
  <c r="CO107" i="100"/>
  <c r="CN107" i="100"/>
  <c r="CM107" i="100"/>
  <c r="CL107" i="100"/>
  <c r="CK107" i="100"/>
  <c r="CJ107" i="100"/>
  <c r="CI107" i="100"/>
  <c r="CH107" i="100"/>
  <c r="CG107" i="100"/>
  <c r="CF107" i="100"/>
  <c r="CE107" i="100"/>
  <c r="CD107" i="100"/>
  <c r="CC107" i="100"/>
  <c r="CB107" i="100"/>
  <c r="CA107" i="100"/>
  <c r="BV107" i="100"/>
  <c r="BU107" i="100"/>
  <c r="BP107" i="100"/>
  <c r="BK107" i="100"/>
  <c r="BJ107" i="100"/>
  <c r="BI107" i="100"/>
  <c r="BH107" i="100"/>
  <c r="BG107" i="100"/>
  <c r="BF107" i="100"/>
  <c r="BE107" i="100"/>
  <c r="BD107" i="100"/>
  <c r="BC107" i="100"/>
  <c r="BB107" i="100"/>
  <c r="BA107" i="100"/>
  <c r="AZ107" i="100"/>
  <c r="AY107" i="100"/>
  <c r="AX107" i="100"/>
  <c r="AW107" i="100"/>
  <c r="AV107" i="100"/>
  <c r="AU107" i="100"/>
  <c r="AT107" i="100"/>
  <c r="AS107" i="100"/>
  <c r="AR107" i="100"/>
  <c r="AQ107" i="100"/>
  <c r="AP107" i="100"/>
  <c r="AO107" i="100"/>
  <c r="AN107" i="100"/>
  <c r="AM107" i="100"/>
  <c r="AL107" i="100"/>
  <c r="AK107" i="100"/>
  <c r="AJ107" i="100"/>
  <c r="AI107" i="100"/>
  <c r="AH107" i="100"/>
  <c r="AG107" i="100"/>
  <c r="AF107" i="100"/>
  <c r="AE107" i="100"/>
  <c r="AD107" i="100"/>
  <c r="AC107" i="100"/>
  <c r="AB107" i="100"/>
  <c r="AA107" i="100"/>
  <c r="Z107" i="100"/>
  <c r="Y107" i="100"/>
  <c r="X107" i="100"/>
  <c r="W107" i="100"/>
  <c r="V107" i="100"/>
  <c r="U107" i="100"/>
  <c r="T107" i="100"/>
  <c r="S107" i="100"/>
  <c r="R107" i="100"/>
  <c r="Q107" i="100"/>
  <c r="P107" i="100"/>
  <c r="O107" i="100"/>
  <c r="N107" i="100"/>
  <c r="M107" i="100"/>
  <c r="L107" i="100"/>
  <c r="K107" i="100"/>
  <c r="J107" i="100"/>
  <c r="I107" i="100"/>
  <c r="H107" i="100"/>
  <c r="G107" i="100"/>
  <c r="F107" i="100"/>
  <c r="E107" i="100"/>
  <c r="D107" i="100"/>
  <c r="C107" i="100"/>
  <c r="B107" i="100"/>
  <c r="A107" i="100"/>
  <c r="GZ106" i="100"/>
  <c r="GY106" i="100"/>
  <c r="GX106" i="100"/>
  <c r="GW106" i="100"/>
  <c r="GV106" i="100"/>
  <c r="GU106" i="100"/>
  <c r="GT106" i="100"/>
  <c r="GS106" i="100"/>
  <c r="GR106" i="100"/>
  <c r="GQ106" i="100"/>
  <c r="GP106" i="100"/>
  <c r="GO106" i="100"/>
  <c r="GN106" i="100"/>
  <c r="GM106" i="100"/>
  <c r="GL106" i="100"/>
  <c r="GK106" i="100"/>
  <c r="GJ106" i="100"/>
  <c r="GI106" i="100"/>
  <c r="GH106" i="100"/>
  <c r="GG106" i="100"/>
  <c r="GF106" i="100"/>
  <c r="GE106" i="100"/>
  <c r="GD106" i="100"/>
  <c r="GC106" i="100"/>
  <c r="GB106" i="100"/>
  <c r="GA106" i="100"/>
  <c r="FZ106" i="100"/>
  <c r="FY106" i="100"/>
  <c r="FX106" i="100"/>
  <c r="FW106" i="100"/>
  <c r="FV106" i="100"/>
  <c r="FU106" i="100"/>
  <c r="FT106" i="100"/>
  <c r="FS106" i="100"/>
  <c r="FR106" i="100"/>
  <c r="FQ106" i="100"/>
  <c r="FP106" i="100"/>
  <c r="FO106" i="100"/>
  <c r="FN106" i="100"/>
  <c r="FM106" i="100"/>
  <c r="FL106" i="100"/>
  <c r="FK106" i="100"/>
  <c r="FJ106" i="100"/>
  <c r="FI106" i="100"/>
  <c r="FH106" i="100"/>
  <c r="FG106" i="100"/>
  <c r="FF106" i="100"/>
  <c r="FE106" i="100"/>
  <c r="FD106" i="100"/>
  <c r="FC106" i="100"/>
  <c r="FB106" i="100"/>
  <c r="FA106" i="100"/>
  <c r="EZ106" i="100"/>
  <c r="EY106" i="100"/>
  <c r="EX106" i="100"/>
  <c r="EW106" i="100"/>
  <c r="EV106" i="100"/>
  <c r="EU106" i="100"/>
  <c r="ET106" i="100"/>
  <c r="ES106" i="100"/>
  <c r="ER106" i="100"/>
  <c r="EQ106" i="100"/>
  <c r="EP106" i="100"/>
  <c r="EO106" i="100"/>
  <c r="EN106" i="100"/>
  <c r="EM106" i="100"/>
  <c r="EL106" i="100"/>
  <c r="EK106" i="100"/>
  <c r="EJ106" i="100"/>
  <c r="EI106" i="100"/>
  <c r="EH106" i="100"/>
  <c r="EG106" i="100"/>
  <c r="EF106" i="100"/>
  <c r="EE106" i="100"/>
  <c r="ED106" i="100"/>
  <c r="EC106" i="100"/>
  <c r="EB106" i="100"/>
  <c r="EA106" i="100"/>
  <c r="DZ106" i="100"/>
  <c r="DY106" i="100"/>
  <c r="DX106" i="100"/>
  <c r="DW106" i="100"/>
  <c r="DV106" i="100"/>
  <c r="DU106" i="100"/>
  <c r="DT106" i="100"/>
  <c r="DS106" i="100"/>
  <c r="DR106" i="100"/>
  <c r="DQ106" i="100"/>
  <c r="DP106" i="100"/>
  <c r="DO106" i="100"/>
  <c r="DN106" i="100"/>
  <c r="DM106" i="100"/>
  <c r="DL106" i="100"/>
  <c r="DK106" i="100"/>
  <c r="DJ106" i="100"/>
  <c r="DI106" i="100"/>
  <c r="DH106" i="100"/>
  <c r="DG106" i="100"/>
  <c r="DB106" i="100"/>
  <c r="DA106" i="100"/>
  <c r="CV106" i="100"/>
  <c r="CQ106" i="100"/>
  <c r="CP106" i="100"/>
  <c r="CO106" i="100"/>
  <c r="CN106" i="100"/>
  <c r="CM106" i="100"/>
  <c r="CL106" i="100"/>
  <c r="CK106" i="100"/>
  <c r="CJ106" i="100"/>
  <c r="CI106" i="100"/>
  <c r="CH106" i="100"/>
  <c r="CG106" i="100"/>
  <c r="CF106" i="100"/>
  <c r="CE106" i="100"/>
  <c r="CD106" i="100"/>
  <c r="CC106" i="100"/>
  <c r="CB106" i="100"/>
  <c r="CA106" i="100"/>
  <c r="BV106" i="100"/>
  <c r="BU106" i="100"/>
  <c r="BP106" i="100"/>
  <c r="BK106" i="100"/>
  <c r="BJ106" i="100"/>
  <c r="BI106" i="100"/>
  <c r="BH106" i="100"/>
  <c r="BG106" i="100"/>
  <c r="BF106" i="100"/>
  <c r="BE106" i="100"/>
  <c r="BD106" i="100"/>
  <c r="BC106" i="100"/>
  <c r="BB106" i="100"/>
  <c r="BA106" i="100"/>
  <c r="AZ106" i="100"/>
  <c r="AY106" i="100"/>
  <c r="AX106" i="100"/>
  <c r="AW106" i="100"/>
  <c r="AV106" i="100"/>
  <c r="AU106" i="100"/>
  <c r="AT106" i="100"/>
  <c r="AS106" i="100"/>
  <c r="AR106" i="100"/>
  <c r="AQ106" i="100"/>
  <c r="AP106" i="100"/>
  <c r="AO106" i="100"/>
  <c r="AN106" i="100"/>
  <c r="AM106" i="100"/>
  <c r="AL106" i="100"/>
  <c r="AK106" i="100"/>
  <c r="AJ106" i="100"/>
  <c r="AI106" i="100"/>
  <c r="AH106" i="100"/>
  <c r="AG106" i="100"/>
  <c r="AF106" i="100"/>
  <c r="AE106" i="100"/>
  <c r="AD106" i="100"/>
  <c r="AC106" i="100"/>
  <c r="AB106" i="100"/>
  <c r="AA106" i="100"/>
  <c r="Z106" i="100"/>
  <c r="Y106" i="100"/>
  <c r="X106" i="100"/>
  <c r="W106" i="100"/>
  <c r="V106" i="100"/>
  <c r="U106" i="100"/>
  <c r="T106" i="100"/>
  <c r="S106" i="100"/>
  <c r="R106" i="100"/>
  <c r="Q106" i="100"/>
  <c r="P106" i="100"/>
  <c r="O106" i="100"/>
  <c r="N106" i="100"/>
  <c r="M106" i="100"/>
  <c r="L106" i="100"/>
  <c r="K106" i="100"/>
  <c r="J106" i="100"/>
  <c r="I106" i="100"/>
  <c r="H106" i="100"/>
  <c r="G106" i="100"/>
  <c r="F106" i="100"/>
  <c r="E106" i="100"/>
  <c r="D106" i="100"/>
  <c r="C106" i="100"/>
  <c r="B106" i="100"/>
  <c r="A106" i="100"/>
  <c r="GZ105" i="100"/>
  <c r="GY105" i="100"/>
  <c r="GX105" i="100"/>
  <c r="GW105" i="100"/>
  <c r="GV105" i="100"/>
  <c r="GU105" i="100"/>
  <c r="GT105" i="100"/>
  <c r="GS105" i="100"/>
  <c r="GR105" i="100"/>
  <c r="GQ105" i="100"/>
  <c r="GP105" i="100"/>
  <c r="GO105" i="100"/>
  <c r="GN105" i="100"/>
  <c r="GM105" i="100"/>
  <c r="GL105" i="100"/>
  <c r="GK105" i="100"/>
  <c r="GJ105" i="100"/>
  <c r="GI105" i="100"/>
  <c r="GH105" i="100"/>
  <c r="GG105" i="100"/>
  <c r="GD105" i="100"/>
  <c r="GA105" i="100"/>
  <c r="FY105" i="100"/>
  <c r="FX105" i="100"/>
  <c r="FW105" i="100"/>
  <c r="FV105" i="100"/>
  <c r="FU105" i="100"/>
  <c r="FT105" i="100"/>
  <c r="FS105" i="100"/>
  <c r="FR105" i="100"/>
  <c r="FQ105" i="100"/>
  <c r="FP105" i="100"/>
  <c r="FO105" i="100"/>
  <c r="FN105" i="100"/>
  <c r="FM105" i="100"/>
  <c r="FL105" i="100"/>
  <c r="FK105" i="100"/>
  <c r="FJ105" i="100"/>
  <c r="FI105" i="100"/>
  <c r="FH105" i="100"/>
  <c r="FG105" i="100"/>
  <c r="FF105" i="100"/>
  <c r="FE105" i="100"/>
  <c r="FD105" i="100"/>
  <c r="FC105" i="100"/>
  <c r="FB105" i="100"/>
  <c r="FA105" i="100"/>
  <c r="EZ105" i="100"/>
  <c r="EY105" i="100"/>
  <c r="EX105" i="100"/>
  <c r="EW105" i="100"/>
  <c r="EV105" i="100"/>
  <c r="EU105" i="100"/>
  <c r="ET105" i="100"/>
  <c r="ES105" i="100"/>
  <c r="ER105" i="100"/>
  <c r="EQ105" i="100"/>
  <c r="EP105" i="100"/>
  <c r="EO105" i="100"/>
  <c r="EN105" i="100"/>
  <c r="EM105" i="100"/>
  <c r="EL105" i="100"/>
  <c r="EK105" i="100"/>
  <c r="EJ105" i="100"/>
  <c r="EI105" i="100"/>
  <c r="EH105" i="100"/>
  <c r="EG105" i="100"/>
  <c r="EF105" i="100"/>
  <c r="EE105" i="100"/>
  <c r="ED105" i="100"/>
  <c r="EC105" i="100"/>
  <c r="EB105" i="100"/>
  <c r="EA105" i="100"/>
  <c r="DZ105" i="100"/>
  <c r="DY105" i="100"/>
  <c r="DX105" i="100"/>
  <c r="DW105" i="100"/>
  <c r="DV105" i="100"/>
  <c r="DU105" i="100"/>
  <c r="DT105" i="100"/>
  <c r="DS105" i="100"/>
  <c r="DR105" i="100"/>
  <c r="DQ105" i="100"/>
  <c r="DP105" i="100"/>
  <c r="DO105" i="100"/>
  <c r="DN105" i="100"/>
  <c r="DM105" i="100"/>
  <c r="DL105" i="100"/>
  <c r="DK105" i="100"/>
  <c r="DJ105" i="100"/>
  <c r="DI105" i="100"/>
  <c r="DH105" i="100"/>
  <c r="DG105" i="100"/>
  <c r="DB105" i="100"/>
  <c r="DA105" i="100"/>
  <c r="CV105" i="100"/>
  <c r="CQ105" i="100"/>
  <c r="CP105" i="100"/>
  <c r="CO105" i="100"/>
  <c r="CN105" i="100"/>
  <c r="CM105" i="100"/>
  <c r="CL105" i="100"/>
  <c r="CK105" i="100"/>
  <c r="CJ105" i="100"/>
  <c r="CI105" i="100"/>
  <c r="CH105" i="100"/>
  <c r="CG105" i="100"/>
  <c r="CF105" i="100"/>
  <c r="CE105" i="100"/>
  <c r="CD105" i="100"/>
  <c r="CC105" i="100"/>
  <c r="CB105" i="100"/>
  <c r="CA105" i="100"/>
  <c r="BV105" i="100"/>
  <c r="BU105" i="100"/>
  <c r="BP105" i="100"/>
  <c r="BK105" i="100"/>
  <c r="BJ105" i="100"/>
  <c r="BI105" i="100"/>
  <c r="BH105" i="100"/>
  <c r="BG105" i="100"/>
  <c r="BF105" i="100"/>
  <c r="BE105" i="100"/>
  <c r="BD105" i="100"/>
  <c r="BC105" i="100"/>
  <c r="BB105" i="100"/>
  <c r="BA105" i="100"/>
  <c r="AZ105" i="100"/>
  <c r="AY105" i="100"/>
  <c r="AX105" i="100"/>
  <c r="AW105" i="100"/>
  <c r="AV105" i="100"/>
  <c r="AU105" i="100"/>
  <c r="AT105" i="100"/>
  <c r="AS105" i="100"/>
  <c r="AR105" i="100"/>
  <c r="AQ105" i="100"/>
  <c r="AP105" i="100"/>
  <c r="AO105" i="100"/>
  <c r="AN105" i="100"/>
  <c r="AM105" i="100"/>
  <c r="AL105" i="100"/>
  <c r="AK105" i="100"/>
  <c r="AJ105" i="100"/>
  <c r="AI105" i="100"/>
  <c r="AH105" i="100"/>
  <c r="AG105" i="100"/>
  <c r="AF105" i="100"/>
  <c r="AE105" i="100"/>
  <c r="AD105" i="100"/>
  <c r="AC105" i="100"/>
  <c r="AB105" i="100"/>
  <c r="AA105" i="100"/>
  <c r="Z105" i="100"/>
  <c r="Y105" i="100"/>
  <c r="X105" i="100"/>
  <c r="W105" i="100"/>
  <c r="V105" i="100"/>
  <c r="U105" i="100"/>
  <c r="T105" i="100"/>
  <c r="S105" i="100"/>
  <c r="R105" i="100"/>
  <c r="Q105" i="100"/>
  <c r="P105" i="100"/>
  <c r="O105" i="100"/>
  <c r="N105" i="100"/>
  <c r="M105" i="100"/>
  <c r="L105" i="100"/>
  <c r="K105" i="100"/>
  <c r="J105" i="100"/>
  <c r="I105" i="100"/>
  <c r="H105" i="100"/>
  <c r="G105" i="100"/>
  <c r="F105" i="100"/>
  <c r="E105" i="100"/>
  <c r="D105" i="100"/>
  <c r="C105" i="100"/>
  <c r="B105" i="100"/>
  <c r="A105" i="100"/>
  <c r="GZ104" i="100"/>
  <c r="GY104" i="100"/>
  <c r="GX104" i="100"/>
  <c r="GW104" i="100"/>
  <c r="GV104" i="100"/>
  <c r="GU104" i="100"/>
  <c r="GT104" i="100"/>
  <c r="GS104" i="100"/>
  <c r="GR104" i="100"/>
  <c r="GQ104" i="100"/>
  <c r="GP104" i="100"/>
  <c r="GO104" i="100"/>
  <c r="GN104" i="100"/>
  <c r="GM104" i="100"/>
  <c r="GL104" i="100"/>
  <c r="GK104" i="100"/>
  <c r="GJ104" i="100"/>
  <c r="GI104" i="100"/>
  <c r="GH104" i="100"/>
  <c r="GG104" i="100"/>
  <c r="GD104" i="100"/>
  <c r="GA104" i="100"/>
  <c r="FY104" i="100"/>
  <c r="FX104" i="100"/>
  <c r="FW104" i="100"/>
  <c r="FV104" i="100"/>
  <c r="FU104" i="100"/>
  <c r="FT104" i="100"/>
  <c r="FS104" i="100"/>
  <c r="FR104" i="100"/>
  <c r="FQ104" i="100"/>
  <c r="FP104" i="100"/>
  <c r="FO104" i="100"/>
  <c r="FN104" i="100"/>
  <c r="FM104" i="100"/>
  <c r="FL104" i="100"/>
  <c r="FK104" i="100"/>
  <c r="FJ104" i="100"/>
  <c r="FI104" i="100"/>
  <c r="FH104" i="100"/>
  <c r="FG104" i="100"/>
  <c r="FF104" i="100"/>
  <c r="FE104" i="100"/>
  <c r="FD104" i="100"/>
  <c r="FC104" i="100"/>
  <c r="FB104" i="100"/>
  <c r="FA104" i="100"/>
  <c r="EZ104" i="100"/>
  <c r="EY104" i="100"/>
  <c r="EX104" i="100"/>
  <c r="EW104" i="100"/>
  <c r="EV104" i="100"/>
  <c r="EU104" i="100"/>
  <c r="ET104" i="100"/>
  <c r="ES104" i="100"/>
  <c r="ER104" i="100"/>
  <c r="EQ104" i="100"/>
  <c r="EP104" i="100"/>
  <c r="EO104" i="100"/>
  <c r="EN104" i="100"/>
  <c r="EM104" i="100"/>
  <c r="EL104" i="100"/>
  <c r="EK104" i="100"/>
  <c r="EJ104" i="100"/>
  <c r="EI104" i="100"/>
  <c r="EH104" i="100"/>
  <c r="EG104" i="100"/>
  <c r="EF104" i="100"/>
  <c r="EE104" i="100"/>
  <c r="ED104" i="100"/>
  <c r="EC104" i="100"/>
  <c r="EB104" i="100"/>
  <c r="EA104" i="100"/>
  <c r="DZ104" i="100"/>
  <c r="DY104" i="100"/>
  <c r="DX104" i="100"/>
  <c r="DW104" i="100"/>
  <c r="DV104" i="100"/>
  <c r="DU104" i="100"/>
  <c r="DT104" i="100"/>
  <c r="DS104" i="100"/>
  <c r="DR104" i="100"/>
  <c r="DQ104" i="100"/>
  <c r="DP104" i="100"/>
  <c r="DO104" i="100"/>
  <c r="DN104" i="100"/>
  <c r="DM104" i="100"/>
  <c r="DL104" i="100"/>
  <c r="DK104" i="100"/>
  <c r="DJ104" i="100"/>
  <c r="DI104" i="100"/>
  <c r="DH104" i="100"/>
  <c r="DG104" i="100"/>
  <c r="DB104" i="100"/>
  <c r="DA104" i="100"/>
  <c r="CV104" i="100"/>
  <c r="CQ104" i="100"/>
  <c r="CP104" i="100"/>
  <c r="CO104" i="100"/>
  <c r="CN104" i="100"/>
  <c r="CM104" i="100"/>
  <c r="CL104" i="100"/>
  <c r="CK104" i="100"/>
  <c r="CJ104" i="100"/>
  <c r="CI104" i="100"/>
  <c r="CH104" i="100"/>
  <c r="CG104" i="100"/>
  <c r="CF104" i="100"/>
  <c r="CE104" i="100"/>
  <c r="CD104" i="100"/>
  <c r="CC104" i="100"/>
  <c r="CB104" i="100"/>
  <c r="CA104" i="100"/>
  <c r="BV104" i="100"/>
  <c r="BU104" i="100"/>
  <c r="BP104" i="100"/>
  <c r="BK104" i="100"/>
  <c r="BJ104" i="100"/>
  <c r="BI104" i="100"/>
  <c r="BH104" i="100"/>
  <c r="BG104" i="100"/>
  <c r="BF104" i="100"/>
  <c r="BE104" i="100"/>
  <c r="BD104" i="100"/>
  <c r="BC104" i="100"/>
  <c r="BB104" i="100"/>
  <c r="BA104" i="100"/>
  <c r="AZ104" i="100"/>
  <c r="AY104" i="100"/>
  <c r="AX104" i="100"/>
  <c r="AW104" i="100"/>
  <c r="AV104" i="100"/>
  <c r="AK104" i="100"/>
  <c r="AC104" i="100"/>
  <c r="AB104" i="100"/>
  <c r="AA104" i="100"/>
  <c r="Z104" i="100"/>
  <c r="Y104" i="100"/>
  <c r="V104" i="100"/>
  <c r="U104" i="100"/>
  <c r="T104" i="100"/>
  <c r="S104" i="100"/>
  <c r="R104" i="100"/>
  <c r="Q104" i="100"/>
  <c r="P104" i="100"/>
  <c r="O104" i="100"/>
  <c r="N104" i="100"/>
  <c r="M104" i="100"/>
  <c r="L104" i="100"/>
  <c r="K104" i="100"/>
  <c r="J104" i="100"/>
  <c r="I104" i="100"/>
  <c r="H104" i="100"/>
  <c r="G104" i="100"/>
  <c r="F104" i="100"/>
  <c r="E104" i="100"/>
  <c r="D104" i="100"/>
  <c r="C104" i="100"/>
  <c r="B104" i="100"/>
  <c r="A104" i="100"/>
  <c r="GZ103" i="100"/>
  <c r="GY103" i="100"/>
  <c r="GX103" i="100"/>
  <c r="GW103" i="100"/>
  <c r="GV103" i="100"/>
  <c r="GU103" i="100"/>
  <c r="GT103" i="100"/>
  <c r="GS103" i="100"/>
  <c r="GR103" i="100"/>
  <c r="GQ103" i="100"/>
  <c r="GP103" i="100"/>
  <c r="GO103" i="100"/>
  <c r="GN103" i="100"/>
  <c r="GM103" i="100"/>
  <c r="GL103" i="100"/>
  <c r="GK103" i="100"/>
  <c r="GJ103" i="100"/>
  <c r="GI103" i="100"/>
  <c r="GH103" i="100"/>
  <c r="GG103" i="100"/>
  <c r="GD103" i="100"/>
  <c r="GA103" i="100"/>
  <c r="FY103" i="100"/>
  <c r="FX103" i="100"/>
  <c r="FW103" i="100"/>
  <c r="FV103" i="100"/>
  <c r="FU103" i="100"/>
  <c r="FT103" i="100"/>
  <c r="FS103" i="100"/>
  <c r="FR103" i="100"/>
  <c r="FQ103" i="100"/>
  <c r="FP103" i="100"/>
  <c r="FO103" i="100"/>
  <c r="FN103" i="100"/>
  <c r="FM103" i="100"/>
  <c r="FL103" i="100"/>
  <c r="FK103" i="100"/>
  <c r="FJ103" i="100"/>
  <c r="FI103" i="100"/>
  <c r="FH103" i="100"/>
  <c r="FG103" i="100"/>
  <c r="FF103" i="100"/>
  <c r="FE103" i="100"/>
  <c r="FD103" i="100"/>
  <c r="FC103" i="100"/>
  <c r="FB103" i="100"/>
  <c r="FA103" i="100"/>
  <c r="EZ103" i="100"/>
  <c r="EY103" i="100"/>
  <c r="EX103" i="100"/>
  <c r="EW103" i="100"/>
  <c r="EV103" i="100"/>
  <c r="EU103" i="100"/>
  <c r="ET103" i="100"/>
  <c r="ES103" i="100"/>
  <c r="ER103" i="100"/>
  <c r="EQ103" i="100"/>
  <c r="EP103" i="100"/>
  <c r="EO103" i="100"/>
  <c r="EN103" i="100"/>
  <c r="EM103" i="100"/>
  <c r="EL103" i="100"/>
  <c r="EK103" i="100"/>
  <c r="EJ103" i="100"/>
  <c r="EI103" i="100"/>
  <c r="EH103" i="100"/>
  <c r="EG103" i="100"/>
  <c r="EF103" i="100"/>
  <c r="EE103" i="100"/>
  <c r="ED103" i="100"/>
  <c r="EC103" i="100"/>
  <c r="EB103" i="100"/>
  <c r="EA103" i="100"/>
  <c r="DZ103" i="100"/>
  <c r="DY103" i="100"/>
  <c r="DX103" i="100"/>
  <c r="DW103" i="100"/>
  <c r="DV103" i="100"/>
  <c r="DU103" i="100"/>
  <c r="DT103" i="100"/>
  <c r="DS103" i="100"/>
  <c r="DR103" i="100"/>
  <c r="DQ103" i="100"/>
  <c r="DP103" i="100"/>
  <c r="DO103" i="100"/>
  <c r="DN103" i="100"/>
  <c r="DM103" i="100"/>
  <c r="DL103" i="100"/>
  <c r="DK103" i="100"/>
  <c r="DJ103" i="100"/>
  <c r="DI103" i="100"/>
  <c r="DH103" i="100"/>
  <c r="DG103" i="100"/>
  <c r="DB103" i="100"/>
  <c r="DA103" i="100"/>
  <c r="CV103" i="100"/>
  <c r="CQ103" i="100"/>
  <c r="CP103" i="100"/>
  <c r="CO103" i="100"/>
  <c r="CN103" i="100"/>
  <c r="CM103" i="100"/>
  <c r="CL103" i="100"/>
  <c r="CK103" i="100"/>
  <c r="CJ103" i="100"/>
  <c r="CI103" i="100"/>
  <c r="CH103" i="100"/>
  <c r="CG103" i="100"/>
  <c r="CF103" i="100"/>
  <c r="CE103" i="100"/>
  <c r="CD103" i="100"/>
  <c r="CC103" i="100"/>
  <c r="CB103" i="100"/>
  <c r="CA103" i="100"/>
  <c r="BV103" i="100"/>
  <c r="BU103" i="100"/>
  <c r="BP103" i="100"/>
  <c r="BK103" i="100"/>
  <c r="BJ103" i="100"/>
  <c r="BI103" i="100"/>
  <c r="BH103" i="100"/>
  <c r="BG103" i="100"/>
  <c r="BF103" i="100"/>
  <c r="BE103" i="100"/>
  <c r="BD103" i="100"/>
  <c r="BC103" i="100"/>
  <c r="BB103" i="100"/>
  <c r="BA103" i="100"/>
  <c r="AZ103" i="100"/>
  <c r="AY103" i="100"/>
  <c r="AX103" i="100"/>
  <c r="AW103" i="100"/>
  <c r="AV103" i="100"/>
  <c r="AK103" i="100"/>
  <c r="AC103" i="100"/>
  <c r="AB103" i="100"/>
  <c r="AA103" i="100"/>
  <c r="Z103" i="100"/>
  <c r="Y103" i="100"/>
  <c r="X103" i="100"/>
  <c r="W103" i="100"/>
  <c r="V103" i="100"/>
  <c r="U103" i="100"/>
  <c r="T103" i="100"/>
  <c r="S103" i="100"/>
  <c r="R103" i="100"/>
  <c r="Q103" i="100"/>
  <c r="P103" i="100"/>
  <c r="O103" i="100"/>
  <c r="N103" i="100"/>
  <c r="M103" i="100"/>
  <c r="L103" i="100"/>
  <c r="K103" i="100"/>
  <c r="J103" i="100"/>
  <c r="I103" i="100"/>
  <c r="H103" i="100"/>
  <c r="G103" i="100"/>
  <c r="F103" i="100"/>
  <c r="E103" i="100"/>
  <c r="D103" i="100"/>
  <c r="C103" i="100"/>
  <c r="B103" i="100"/>
  <c r="A103" i="100"/>
  <c r="GZ102" i="100"/>
  <c r="GY102" i="100"/>
  <c r="GX102" i="100"/>
  <c r="GW102" i="100"/>
  <c r="GV102" i="100"/>
  <c r="GU102" i="100"/>
  <c r="GT102" i="100"/>
  <c r="GS102" i="100"/>
  <c r="GR102" i="100"/>
  <c r="GQ102" i="100"/>
  <c r="GP102" i="100"/>
  <c r="GO102" i="100"/>
  <c r="GN102" i="100"/>
  <c r="GM102" i="100"/>
  <c r="GL102" i="100"/>
  <c r="GK102" i="100"/>
  <c r="GJ102" i="100"/>
  <c r="GI102" i="100"/>
  <c r="GH102" i="100"/>
  <c r="GG102" i="100"/>
  <c r="GD102" i="100"/>
  <c r="GA102" i="100"/>
  <c r="FY102" i="100"/>
  <c r="FX102" i="100"/>
  <c r="FW102" i="100"/>
  <c r="FV102" i="100"/>
  <c r="FU102" i="100"/>
  <c r="FT102" i="100"/>
  <c r="FS102" i="100"/>
  <c r="FR102" i="100"/>
  <c r="FQ102" i="100"/>
  <c r="FP102" i="100"/>
  <c r="FO102" i="100"/>
  <c r="FN102" i="100"/>
  <c r="FM102" i="100"/>
  <c r="FL102" i="100"/>
  <c r="FK102" i="100"/>
  <c r="FJ102" i="100"/>
  <c r="FI102" i="100"/>
  <c r="FH102" i="100"/>
  <c r="FG102" i="100"/>
  <c r="FF102" i="100"/>
  <c r="FE102" i="100"/>
  <c r="FD102" i="100"/>
  <c r="FC102" i="100"/>
  <c r="FB102" i="100"/>
  <c r="FA102" i="100"/>
  <c r="EZ102" i="100"/>
  <c r="EY102" i="100"/>
  <c r="EX102" i="100"/>
  <c r="EW102" i="100"/>
  <c r="EV102" i="100"/>
  <c r="EU102" i="100"/>
  <c r="ET102" i="100"/>
  <c r="ES102" i="100"/>
  <c r="ER102" i="100"/>
  <c r="EQ102" i="100"/>
  <c r="EP102" i="100"/>
  <c r="EO102" i="100"/>
  <c r="EN102" i="100"/>
  <c r="EM102" i="100"/>
  <c r="EL102" i="100"/>
  <c r="EK102" i="100"/>
  <c r="EJ102" i="100"/>
  <c r="EI102" i="100"/>
  <c r="EH102" i="100"/>
  <c r="EG102" i="100"/>
  <c r="EF102" i="100"/>
  <c r="EE102" i="100"/>
  <c r="ED102" i="100"/>
  <c r="EC102" i="100"/>
  <c r="EB102" i="100"/>
  <c r="EA102" i="100"/>
  <c r="DZ102" i="100"/>
  <c r="DY102" i="100"/>
  <c r="DX102" i="100"/>
  <c r="DW102" i="100"/>
  <c r="DV102" i="100"/>
  <c r="DU102" i="100"/>
  <c r="DT102" i="100"/>
  <c r="DS102" i="100"/>
  <c r="DR102" i="100"/>
  <c r="DQ102" i="100"/>
  <c r="DP102" i="100"/>
  <c r="DO102" i="100"/>
  <c r="DN102" i="100"/>
  <c r="DM102" i="100"/>
  <c r="DL102" i="100"/>
  <c r="DK102" i="100"/>
  <c r="DJ102" i="100"/>
  <c r="DI102" i="100"/>
  <c r="DH102" i="100"/>
  <c r="DG102" i="100"/>
  <c r="DB102" i="100"/>
  <c r="DA102" i="100"/>
  <c r="CV102" i="100"/>
  <c r="CQ102" i="100"/>
  <c r="CP102" i="100"/>
  <c r="CO102" i="100"/>
  <c r="CN102" i="100"/>
  <c r="CM102" i="100"/>
  <c r="CL102" i="100"/>
  <c r="CK102" i="100"/>
  <c r="CJ102" i="100"/>
  <c r="CI102" i="100"/>
  <c r="CH102" i="100"/>
  <c r="CG102" i="100"/>
  <c r="CF102" i="100"/>
  <c r="CE102" i="100"/>
  <c r="CD102" i="100"/>
  <c r="CC102" i="100"/>
  <c r="CB102" i="100"/>
  <c r="CA102" i="100"/>
  <c r="BV102" i="100"/>
  <c r="BU102" i="100"/>
  <c r="BP102" i="100"/>
  <c r="BK102" i="100"/>
  <c r="BJ102" i="100"/>
  <c r="BI102" i="100"/>
  <c r="BH102" i="100"/>
  <c r="BG102" i="100"/>
  <c r="BF102" i="100"/>
  <c r="BE102" i="100"/>
  <c r="BD102" i="100"/>
  <c r="BC102" i="100"/>
  <c r="BB102" i="100"/>
  <c r="BA102" i="100"/>
  <c r="AZ102" i="100"/>
  <c r="AY102" i="100"/>
  <c r="AX102" i="100"/>
  <c r="AW102" i="100"/>
  <c r="AV102" i="100"/>
  <c r="AK102" i="100"/>
  <c r="AC102" i="100"/>
  <c r="AB102" i="100"/>
  <c r="AA102" i="100"/>
  <c r="Z102" i="100"/>
  <c r="Y102" i="100"/>
  <c r="W102" i="100"/>
  <c r="V102" i="100"/>
  <c r="U102" i="100"/>
  <c r="T102" i="100"/>
  <c r="S102" i="100"/>
  <c r="R102" i="100"/>
  <c r="Q102" i="100"/>
  <c r="P102" i="100"/>
  <c r="O102" i="100"/>
  <c r="N102" i="100"/>
  <c r="M102" i="100"/>
  <c r="L102" i="100"/>
  <c r="K102" i="100"/>
  <c r="J102" i="100"/>
  <c r="I102" i="100"/>
  <c r="H102" i="100"/>
  <c r="G102" i="100"/>
  <c r="F102" i="100"/>
  <c r="E102" i="100"/>
  <c r="D102" i="100"/>
  <c r="C102" i="100"/>
  <c r="B102" i="100"/>
  <c r="A102" i="100"/>
  <c r="GZ101" i="100"/>
  <c r="GY101" i="100"/>
  <c r="GX101" i="100"/>
  <c r="GW101" i="100"/>
  <c r="GV101" i="100"/>
  <c r="GU101" i="100"/>
  <c r="GT101" i="100"/>
  <c r="GS101" i="100"/>
  <c r="GR101" i="100"/>
  <c r="GQ101" i="100"/>
  <c r="GP101" i="100"/>
  <c r="GO101" i="100"/>
  <c r="GN101" i="100"/>
  <c r="GM101" i="100"/>
  <c r="GL101" i="100"/>
  <c r="GK101" i="100"/>
  <c r="GJ101" i="100"/>
  <c r="GI101" i="100"/>
  <c r="GH101" i="100"/>
  <c r="GG101" i="100"/>
  <c r="GF101" i="100"/>
  <c r="GE101" i="100"/>
  <c r="GD101" i="100"/>
  <c r="GC101" i="100"/>
  <c r="GB101" i="100"/>
  <c r="GA101" i="100"/>
  <c r="FZ101" i="100"/>
  <c r="FY101" i="100"/>
  <c r="FX101" i="100"/>
  <c r="FW101" i="100"/>
  <c r="FV101" i="100"/>
  <c r="FU101" i="100"/>
  <c r="FT101" i="100"/>
  <c r="FS101" i="100"/>
  <c r="FR101" i="100"/>
  <c r="FQ101" i="100"/>
  <c r="FP101" i="100"/>
  <c r="FO101" i="100"/>
  <c r="FN101" i="100"/>
  <c r="FM101" i="100"/>
  <c r="FL101" i="100"/>
  <c r="FK101" i="100"/>
  <c r="FJ101" i="100"/>
  <c r="FI101" i="100"/>
  <c r="FH101" i="100"/>
  <c r="FG101" i="100"/>
  <c r="FF101" i="100"/>
  <c r="FE101" i="100"/>
  <c r="FD101" i="100"/>
  <c r="FC101" i="100"/>
  <c r="FB101" i="100"/>
  <c r="FA101" i="100"/>
  <c r="EZ101" i="100"/>
  <c r="EY101" i="100"/>
  <c r="EX101" i="100"/>
  <c r="EW101" i="100"/>
  <c r="EV101" i="100"/>
  <c r="EU101" i="100"/>
  <c r="ET101" i="100"/>
  <c r="ES101" i="100"/>
  <c r="ER101" i="100"/>
  <c r="EQ101" i="100"/>
  <c r="EP101" i="100"/>
  <c r="EO101" i="100"/>
  <c r="EN101" i="100"/>
  <c r="EM101" i="100"/>
  <c r="EL101" i="100"/>
  <c r="EK101" i="100"/>
  <c r="EJ101" i="100"/>
  <c r="EI101" i="100"/>
  <c r="EH101" i="100"/>
  <c r="EG101" i="100"/>
  <c r="EF101" i="100"/>
  <c r="EE101" i="100"/>
  <c r="ED101" i="100"/>
  <c r="EC101" i="100"/>
  <c r="EB101" i="100"/>
  <c r="EA101" i="100"/>
  <c r="DZ101" i="100"/>
  <c r="DY101" i="100"/>
  <c r="DX101" i="100"/>
  <c r="DW101" i="100"/>
  <c r="DV101" i="100"/>
  <c r="DU101" i="100"/>
  <c r="DT101" i="100"/>
  <c r="DS101" i="100"/>
  <c r="DR101" i="100"/>
  <c r="DQ101" i="100"/>
  <c r="DP101" i="100"/>
  <c r="DO101" i="100"/>
  <c r="DN101" i="100"/>
  <c r="DM101" i="100"/>
  <c r="DL101" i="100"/>
  <c r="DK101" i="100"/>
  <c r="DJ101" i="100"/>
  <c r="DI101" i="100"/>
  <c r="DH101" i="100"/>
  <c r="DG101" i="100"/>
  <c r="DB101" i="100"/>
  <c r="DA101" i="100"/>
  <c r="CV101" i="100"/>
  <c r="CQ101" i="100"/>
  <c r="CP101" i="100"/>
  <c r="CO101" i="100"/>
  <c r="CN101" i="100"/>
  <c r="CM101" i="100"/>
  <c r="CL101" i="100"/>
  <c r="CK101" i="100"/>
  <c r="CJ101" i="100"/>
  <c r="CI101" i="100"/>
  <c r="CH101" i="100"/>
  <c r="CG101" i="100"/>
  <c r="CF101" i="100"/>
  <c r="CE101" i="100"/>
  <c r="CD101" i="100"/>
  <c r="CC101" i="100"/>
  <c r="CB101" i="100"/>
  <c r="CA101" i="100"/>
  <c r="BV101" i="100"/>
  <c r="BU101" i="100"/>
  <c r="BP101" i="100"/>
  <c r="BK101" i="100"/>
  <c r="BJ101" i="100"/>
  <c r="BI101" i="100"/>
  <c r="BH101" i="100"/>
  <c r="BG101" i="100"/>
  <c r="BF101" i="100"/>
  <c r="BE101" i="100"/>
  <c r="BD101" i="100"/>
  <c r="BC101" i="100"/>
  <c r="BB101" i="100"/>
  <c r="BA101" i="100"/>
  <c r="AZ101" i="100"/>
  <c r="AY101" i="100"/>
  <c r="AX101" i="100"/>
  <c r="AW101" i="100"/>
  <c r="AV101" i="100"/>
  <c r="AK101" i="100"/>
  <c r="AC101" i="100"/>
  <c r="AB101" i="100"/>
  <c r="AA101" i="100"/>
  <c r="Z101" i="100"/>
  <c r="Y101" i="100"/>
  <c r="X101" i="100"/>
  <c r="W101" i="100"/>
  <c r="V101" i="100"/>
  <c r="U101" i="100"/>
  <c r="T101" i="100"/>
  <c r="S101" i="100"/>
  <c r="R101" i="100"/>
  <c r="Q101" i="100"/>
  <c r="P101" i="100"/>
  <c r="O101" i="100"/>
  <c r="N101" i="100"/>
  <c r="M101" i="100"/>
  <c r="L101" i="100"/>
  <c r="K101" i="100"/>
  <c r="J101" i="100"/>
  <c r="I101" i="100"/>
  <c r="H101" i="100"/>
  <c r="G101" i="100"/>
  <c r="F101" i="100"/>
  <c r="E101" i="100"/>
  <c r="D101" i="100"/>
  <c r="C101" i="100"/>
  <c r="B101" i="100"/>
  <c r="A101" i="100"/>
  <c r="GZ100" i="100"/>
  <c r="GY100" i="100"/>
  <c r="GX100" i="100"/>
  <c r="GW100" i="100"/>
  <c r="GV100" i="100"/>
  <c r="GU100" i="100"/>
  <c r="GT100" i="100"/>
  <c r="GS100" i="100"/>
  <c r="GR100" i="100"/>
  <c r="GQ100" i="100"/>
  <c r="GP100" i="100"/>
  <c r="GO100" i="100"/>
  <c r="GN100" i="100"/>
  <c r="GM100" i="100"/>
  <c r="GL100" i="100"/>
  <c r="GK100" i="100"/>
  <c r="GJ100" i="100"/>
  <c r="GI100" i="100"/>
  <c r="GH100" i="100"/>
  <c r="GG100" i="100"/>
  <c r="GD100" i="100"/>
  <c r="GA100" i="100"/>
  <c r="FY100" i="100"/>
  <c r="FX100" i="100"/>
  <c r="FW100" i="100"/>
  <c r="FV100" i="100"/>
  <c r="FU100" i="100"/>
  <c r="FT100" i="100"/>
  <c r="FS100" i="100"/>
  <c r="FR100" i="100"/>
  <c r="FQ100" i="100"/>
  <c r="FP100" i="100"/>
  <c r="FO100" i="100"/>
  <c r="FN100" i="100"/>
  <c r="FM100" i="100"/>
  <c r="FL100" i="100"/>
  <c r="FK100" i="100"/>
  <c r="FJ100" i="100"/>
  <c r="FI100" i="100"/>
  <c r="FH100" i="100"/>
  <c r="FG100" i="100"/>
  <c r="FF100" i="100"/>
  <c r="FE100" i="100"/>
  <c r="FD100" i="100"/>
  <c r="FC100" i="100"/>
  <c r="FB100" i="100"/>
  <c r="FA100" i="100"/>
  <c r="EZ100" i="100"/>
  <c r="EY100" i="100"/>
  <c r="EX100" i="100"/>
  <c r="EW100" i="100"/>
  <c r="EV100" i="100"/>
  <c r="EU100" i="100"/>
  <c r="ET100" i="100"/>
  <c r="ES100" i="100"/>
  <c r="ER100" i="100"/>
  <c r="EQ100" i="100"/>
  <c r="EP100" i="100"/>
  <c r="EO100" i="100"/>
  <c r="EN100" i="100"/>
  <c r="EM100" i="100"/>
  <c r="EL100" i="100"/>
  <c r="EK100" i="100"/>
  <c r="EJ100" i="100"/>
  <c r="EI100" i="100"/>
  <c r="EH100" i="100"/>
  <c r="EG100" i="100"/>
  <c r="EF100" i="100"/>
  <c r="EE100" i="100"/>
  <c r="ED100" i="100"/>
  <c r="EC100" i="100"/>
  <c r="EB100" i="100"/>
  <c r="EA100" i="100"/>
  <c r="DZ100" i="100"/>
  <c r="DY100" i="100"/>
  <c r="DX100" i="100"/>
  <c r="DW100" i="100"/>
  <c r="DV100" i="100"/>
  <c r="DU100" i="100"/>
  <c r="DT100" i="100"/>
  <c r="DS100" i="100"/>
  <c r="DR100" i="100"/>
  <c r="DQ100" i="100"/>
  <c r="DP100" i="100"/>
  <c r="DO100" i="100"/>
  <c r="DN100" i="100"/>
  <c r="DM100" i="100"/>
  <c r="DL100" i="100"/>
  <c r="DK100" i="100"/>
  <c r="DJ100" i="100"/>
  <c r="DI100" i="100"/>
  <c r="DH100" i="100"/>
  <c r="DG100" i="100"/>
  <c r="DB100" i="100"/>
  <c r="DA100" i="100"/>
  <c r="CV100" i="100"/>
  <c r="CQ100" i="100"/>
  <c r="CP100" i="100"/>
  <c r="CO100" i="100"/>
  <c r="CN100" i="100"/>
  <c r="CM100" i="100"/>
  <c r="CL100" i="100"/>
  <c r="CK100" i="100"/>
  <c r="CJ100" i="100"/>
  <c r="CI100" i="100"/>
  <c r="CH100" i="100"/>
  <c r="CG100" i="100"/>
  <c r="CF100" i="100"/>
  <c r="CE100" i="100"/>
  <c r="CD100" i="100"/>
  <c r="CC100" i="100"/>
  <c r="CB100" i="100"/>
  <c r="CA100" i="100"/>
  <c r="BV100" i="100"/>
  <c r="BU100" i="100"/>
  <c r="BP100" i="100"/>
  <c r="BK100" i="100"/>
  <c r="BJ100" i="100"/>
  <c r="BI100" i="100"/>
  <c r="BH100" i="100"/>
  <c r="BG100" i="100"/>
  <c r="BF100" i="100"/>
  <c r="BE100" i="100"/>
  <c r="BD100" i="100"/>
  <c r="BC100" i="100"/>
  <c r="BB100" i="100"/>
  <c r="BA100" i="100"/>
  <c r="AZ100" i="100"/>
  <c r="AY100" i="100"/>
  <c r="AX100" i="100"/>
  <c r="AW100" i="100"/>
  <c r="AV100" i="100"/>
  <c r="AK100" i="100"/>
  <c r="AC100" i="100"/>
  <c r="AB100" i="100"/>
  <c r="AA100" i="100"/>
  <c r="Z100" i="100"/>
  <c r="U100" i="100"/>
  <c r="T100" i="100"/>
  <c r="S100" i="100"/>
  <c r="R100" i="100"/>
  <c r="Q100" i="100"/>
  <c r="P100" i="100"/>
  <c r="O100" i="100"/>
  <c r="N100" i="100"/>
  <c r="M100" i="100"/>
  <c r="L100" i="100"/>
  <c r="K100" i="100"/>
  <c r="J100" i="100"/>
  <c r="I100" i="100"/>
  <c r="H100" i="100"/>
  <c r="G100" i="100"/>
  <c r="F100" i="100"/>
  <c r="E100" i="100"/>
  <c r="D100" i="100"/>
  <c r="C100" i="100"/>
  <c r="B100" i="100"/>
  <c r="A100" i="100"/>
  <c r="GZ99" i="100"/>
  <c r="GY99" i="100"/>
  <c r="GX99" i="100"/>
  <c r="GW99" i="100"/>
  <c r="GV99" i="100"/>
  <c r="GU99" i="100"/>
  <c r="GT99" i="100"/>
  <c r="GS99" i="100"/>
  <c r="GR99" i="100"/>
  <c r="GQ99" i="100"/>
  <c r="GP99" i="100"/>
  <c r="GO99" i="100"/>
  <c r="GN99" i="100"/>
  <c r="GM99" i="100"/>
  <c r="GL99" i="100"/>
  <c r="GK99" i="100"/>
  <c r="GJ99" i="100"/>
  <c r="GI99" i="100"/>
  <c r="GH99" i="100"/>
  <c r="GG99" i="100"/>
  <c r="GF99" i="100"/>
  <c r="GE99" i="100"/>
  <c r="GD99" i="100"/>
  <c r="GC99" i="100"/>
  <c r="GB99" i="100"/>
  <c r="GA99" i="100"/>
  <c r="FZ99" i="100"/>
  <c r="FY99" i="100"/>
  <c r="FX99" i="100"/>
  <c r="FW99" i="100"/>
  <c r="FV99" i="100"/>
  <c r="FU99" i="100"/>
  <c r="FT99" i="100"/>
  <c r="FS99" i="100"/>
  <c r="FR99" i="100"/>
  <c r="FQ99" i="100"/>
  <c r="FP99" i="100"/>
  <c r="FO99" i="100"/>
  <c r="FN99" i="100"/>
  <c r="FM99" i="100"/>
  <c r="FL99" i="100"/>
  <c r="FK99" i="100"/>
  <c r="FJ99" i="100"/>
  <c r="FI99" i="100"/>
  <c r="FH99" i="100"/>
  <c r="FG99" i="100"/>
  <c r="FF99" i="100"/>
  <c r="FE99" i="100"/>
  <c r="FD99" i="100"/>
  <c r="FC99" i="100"/>
  <c r="FB99" i="100"/>
  <c r="FA99" i="100"/>
  <c r="EZ99" i="100"/>
  <c r="EY99" i="100"/>
  <c r="EX99" i="100"/>
  <c r="EW99" i="100"/>
  <c r="EV99" i="100"/>
  <c r="EU99" i="100"/>
  <c r="ET99" i="100"/>
  <c r="ES99" i="100"/>
  <c r="ER99" i="100"/>
  <c r="EQ99" i="100"/>
  <c r="EP99" i="100"/>
  <c r="EO99" i="100"/>
  <c r="EN99" i="100"/>
  <c r="EM99" i="100"/>
  <c r="EL99" i="100"/>
  <c r="EK99" i="100"/>
  <c r="EJ99" i="100"/>
  <c r="EI99" i="100"/>
  <c r="EH99" i="100"/>
  <c r="EG99" i="100"/>
  <c r="EF99" i="100"/>
  <c r="EE99" i="100"/>
  <c r="ED99" i="100"/>
  <c r="EC99" i="100"/>
  <c r="EB99" i="100"/>
  <c r="EA99" i="100"/>
  <c r="DZ99" i="100"/>
  <c r="DY99" i="100"/>
  <c r="DX99" i="100"/>
  <c r="DW99" i="100"/>
  <c r="DV99" i="100"/>
  <c r="DU99" i="100"/>
  <c r="DT99" i="100"/>
  <c r="DS99" i="100"/>
  <c r="DR99" i="100"/>
  <c r="DQ99" i="100"/>
  <c r="DP99" i="100"/>
  <c r="DO99" i="100"/>
  <c r="DN99" i="100"/>
  <c r="DM99" i="100"/>
  <c r="DL99" i="100"/>
  <c r="DK99" i="100"/>
  <c r="DJ99" i="100"/>
  <c r="DI99" i="100"/>
  <c r="DH99" i="100"/>
  <c r="DG99" i="100"/>
  <c r="DB99" i="100"/>
  <c r="DA99" i="100"/>
  <c r="CV99" i="100"/>
  <c r="CQ99" i="100"/>
  <c r="CP99" i="100"/>
  <c r="CO99" i="100"/>
  <c r="CN99" i="100"/>
  <c r="CM99" i="100"/>
  <c r="CL99" i="100"/>
  <c r="CK99" i="100"/>
  <c r="CJ99" i="100"/>
  <c r="CI99" i="100"/>
  <c r="CH99" i="100"/>
  <c r="CG99" i="100"/>
  <c r="CF99" i="100"/>
  <c r="CE99" i="100"/>
  <c r="CD99" i="100"/>
  <c r="CC99" i="100"/>
  <c r="CB99" i="100"/>
  <c r="CA99" i="100"/>
  <c r="BV99" i="100"/>
  <c r="BU99" i="100"/>
  <c r="BP99" i="100"/>
  <c r="BK99" i="100"/>
  <c r="BJ99" i="100"/>
  <c r="BI99" i="100"/>
  <c r="BH99" i="100"/>
  <c r="BG99" i="100"/>
  <c r="BF99" i="100"/>
  <c r="BE99" i="100"/>
  <c r="BD99" i="100"/>
  <c r="BC99" i="100"/>
  <c r="BB99" i="100"/>
  <c r="BA99" i="100"/>
  <c r="AZ99" i="100"/>
  <c r="AY99" i="100"/>
  <c r="AX99" i="100"/>
  <c r="AW99" i="100"/>
  <c r="AV99" i="100"/>
  <c r="AK99" i="100"/>
  <c r="AC99" i="100"/>
  <c r="AB99" i="100"/>
  <c r="AA99" i="100"/>
  <c r="Z99" i="100"/>
  <c r="Y99" i="100"/>
  <c r="X99" i="100"/>
  <c r="W99" i="100"/>
  <c r="V99" i="100"/>
  <c r="U99" i="100"/>
  <c r="T99" i="100"/>
  <c r="S99" i="100"/>
  <c r="R99" i="100"/>
  <c r="Q99" i="100"/>
  <c r="P99" i="100"/>
  <c r="O99" i="100"/>
  <c r="N99" i="100"/>
  <c r="M99" i="100"/>
  <c r="L99" i="100"/>
  <c r="K99" i="100"/>
  <c r="J99" i="100"/>
  <c r="I99" i="100"/>
  <c r="H99" i="100"/>
  <c r="G99" i="100"/>
  <c r="F99" i="100"/>
  <c r="E99" i="100"/>
  <c r="D99" i="100"/>
  <c r="C99" i="100"/>
  <c r="B99" i="100"/>
  <c r="A99" i="100"/>
  <c r="GZ98" i="100"/>
  <c r="GY98" i="100"/>
  <c r="GX98" i="100"/>
  <c r="GW98" i="100"/>
  <c r="GV98" i="100"/>
  <c r="GU98" i="100"/>
  <c r="GT98" i="100"/>
  <c r="GS98" i="100"/>
  <c r="GR98" i="100"/>
  <c r="GQ98" i="100"/>
  <c r="GP98" i="100"/>
  <c r="GO98" i="100"/>
  <c r="GN98" i="100"/>
  <c r="GM98" i="100"/>
  <c r="GL98" i="100"/>
  <c r="GK98" i="100"/>
  <c r="GJ98" i="100"/>
  <c r="GI98" i="100"/>
  <c r="GH98" i="100"/>
  <c r="GG98" i="100"/>
  <c r="GF98" i="100"/>
  <c r="GE98" i="100"/>
  <c r="GD98" i="100"/>
  <c r="GC98" i="100"/>
  <c r="GB98" i="100"/>
  <c r="GA98" i="100"/>
  <c r="FZ98" i="100"/>
  <c r="FY98" i="100"/>
  <c r="FX98" i="100"/>
  <c r="FW98" i="100"/>
  <c r="FV98" i="100"/>
  <c r="FU98" i="100"/>
  <c r="FT98" i="100"/>
  <c r="FS98" i="100"/>
  <c r="FR98" i="100"/>
  <c r="FQ98" i="100"/>
  <c r="FP98" i="100"/>
  <c r="FO98" i="100"/>
  <c r="FN98" i="100"/>
  <c r="FM98" i="100"/>
  <c r="FL98" i="100"/>
  <c r="FK98" i="100"/>
  <c r="FJ98" i="100"/>
  <c r="FI98" i="100"/>
  <c r="FH98" i="100"/>
  <c r="FG98" i="100"/>
  <c r="FF98" i="100"/>
  <c r="FE98" i="100"/>
  <c r="FD98" i="100"/>
  <c r="FC98" i="100"/>
  <c r="FB98" i="100"/>
  <c r="FA98" i="100"/>
  <c r="EZ98" i="100"/>
  <c r="EY98" i="100"/>
  <c r="EX98" i="100"/>
  <c r="EW98" i="100"/>
  <c r="EV98" i="100"/>
  <c r="EU98" i="100"/>
  <c r="ET98" i="100"/>
  <c r="ES98" i="100"/>
  <c r="ER98" i="100"/>
  <c r="EQ98" i="100"/>
  <c r="EP98" i="100"/>
  <c r="EO98" i="100"/>
  <c r="EN98" i="100"/>
  <c r="EM98" i="100"/>
  <c r="EL98" i="100"/>
  <c r="EK98" i="100"/>
  <c r="EJ98" i="100"/>
  <c r="EI98" i="100"/>
  <c r="EH98" i="100"/>
  <c r="EG98" i="100"/>
  <c r="EF98" i="100"/>
  <c r="EE98" i="100"/>
  <c r="ED98" i="100"/>
  <c r="EC98" i="100"/>
  <c r="EB98" i="100"/>
  <c r="EA98" i="100"/>
  <c r="DZ98" i="100"/>
  <c r="DY98" i="100"/>
  <c r="DX98" i="100"/>
  <c r="DW98" i="100"/>
  <c r="DV98" i="100"/>
  <c r="DU98" i="100"/>
  <c r="DT98" i="100"/>
  <c r="DS98" i="100"/>
  <c r="DR98" i="100"/>
  <c r="DQ98" i="100"/>
  <c r="DP98" i="100"/>
  <c r="DO98" i="100"/>
  <c r="DN98" i="100"/>
  <c r="DM98" i="100"/>
  <c r="DL98" i="100"/>
  <c r="DK98" i="100"/>
  <c r="DJ98" i="100"/>
  <c r="DI98" i="100"/>
  <c r="DH98" i="100"/>
  <c r="DG98" i="100"/>
  <c r="DB98" i="100"/>
  <c r="DA98" i="100"/>
  <c r="CV98" i="100"/>
  <c r="CQ98" i="100"/>
  <c r="CP98" i="100"/>
  <c r="CO98" i="100"/>
  <c r="CN98" i="100"/>
  <c r="CM98" i="100"/>
  <c r="CL98" i="100"/>
  <c r="CK98" i="100"/>
  <c r="CJ98" i="100"/>
  <c r="CI98" i="100"/>
  <c r="CH98" i="100"/>
  <c r="CG98" i="100"/>
  <c r="CF98" i="100"/>
  <c r="CE98" i="100"/>
  <c r="CD98" i="100"/>
  <c r="CC98" i="100"/>
  <c r="CB98" i="100"/>
  <c r="CA98" i="100"/>
  <c r="BV98" i="100"/>
  <c r="BU98" i="100"/>
  <c r="BP98" i="100"/>
  <c r="BK98" i="100"/>
  <c r="BJ98" i="100"/>
  <c r="BI98" i="100"/>
  <c r="BH98" i="100"/>
  <c r="BG98" i="100"/>
  <c r="BF98" i="100"/>
  <c r="BE98" i="100"/>
  <c r="BD98" i="100"/>
  <c r="BC98" i="100"/>
  <c r="BB98" i="100"/>
  <c r="BA98" i="100"/>
  <c r="AZ98" i="100"/>
  <c r="AY98" i="100"/>
  <c r="AX98" i="100"/>
  <c r="AW98" i="100"/>
  <c r="AV98" i="100"/>
  <c r="AK98" i="100"/>
  <c r="AC98" i="100"/>
  <c r="AB98" i="100"/>
  <c r="AA98" i="100"/>
  <c r="Z98" i="100"/>
  <c r="Y98" i="100"/>
  <c r="W98" i="100"/>
  <c r="V98" i="100"/>
  <c r="U98" i="100"/>
  <c r="T98" i="100"/>
  <c r="S98" i="100"/>
  <c r="R98" i="100"/>
  <c r="Q98" i="100"/>
  <c r="P98" i="100"/>
  <c r="O98" i="100"/>
  <c r="N98" i="100"/>
  <c r="M98" i="100"/>
  <c r="L98" i="100"/>
  <c r="K98" i="100"/>
  <c r="J98" i="100"/>
  <c r="I98" i="100"/>
  <c r="H98" i="100"/>
  <c r="G98" i="100"/>
  <c r="F98" i="100"/>
  <c r="E98" i="100"/>
  <c r="D98" i="100"/>
  <c r="C98" i="100"/>
  <c r="B98" i="100"/>
  <c r="A98" i="100"/>
  <c r="GZ97" i="100"/>
  <c r="GY97" i="100"/>
  <c r="GX97" i="100"/>
  <c r="GW97" i="100"/>
  <c r="GV97" i="100"/>
  <c r="GU97" i="100"/>
  <c r="GT97" i="100"/>
  <c r="GS97" i="100"/>
  <c r="GR97" i="100"/>
  <c r="GQ97" i="100"/>
  <c r="GP97" i="100"/>
  <c r="GO97" i="100"/>
  <c r="GN97" i="100"/>
  <c r="GM97" i="100"/>
  <c r="GL97" i="100"/>
  <c r="GK97" i="100"/>
  <c r="GJ97" i="100"/>
  <c r="GI97" i="100"/>
  <c r="GH97" i="100"/>
  <c r="GG97" i="100"/>
  <c r="GF97" i="100"/>
  <c r="GE97" i="100"/>
  <c r="GD97" i="100"/>
  <c r="GC97" i="100"/>
  <c r="GB97" i="100"/>
  <c r="GA97" i="100"/>
  <c r="FZ97" i="100"/>
  <c r="FY97" i="100"/>
  <c r="FX97" i="100"/>
  <c r="FW97" i="100"/>
  <c r="FV97" i="100"/>
  <c r="FU97" i="100"/>
  <c r="FT97" i="100"/>
  <c r="FS97" i="100"/>
  <c r="FR97" i="100"/>
  <c r="FQ97" i="100"/>
  <c r="FP97" i="100"/>
  <c r="FO97" i="100"/>
  <c r="FN97" i="100"/>
  <c r="FM97" i="100"/>
  <c r="FL97" i="100"/>
  <c r="FK97" i="100"/>
  <c r="FJ97" i="100"/>
  <c r="FI97" i="100"/>
  <c r="FH97" i="100"/>
  <c r="FG97" i="100"/>
  <c r="FF97" i="100"/>
  <c r="FE97" i="100"/>
  <c r="FD97" i="100"/>
  <c r="FC97" i="100"/>
  <c r="FB97" i="100"/>
  <c r="FA97" i="100"/>
  <c r="EZ97" i="100"/>
  <c r="EY97" i="100"/>
  <c r="EX97" i="100"/>
  <c r="EW97" i="100"/>
  <c r="EV97" i="100"/>
  <c r="EU97" i="100"/>
  <c r="ET97" i="100"/>
  <c r="ES97" i="100"/>
  <c r="ER97" i="100"/>
  <c r="EQ97" i="100"/>
  <c r="EP97" i="100"/>
  <c r="EO97" i="100"/>
  <c r="EN97" i="100"/>
  <c r="EM97" i="100"/>
  <c r="EL97" i="100"/>
  <c r="EK97" i="100"/>
  <c r="EJ97" i="100"/>
  <c r="EI97" i="100"/>
  <c r="EH97" i="100"/>
  <c r="EG97" i="100"/>
  <c r="EF97" i="100"/>
  <c r="EE97" i="100"/>
  <c r="ED97" i="100"/>
  <c r="EC97" i="100"/>
  <c r="EB97" i="100"/>
  <c r="EA97" i="100"/>
  <c r="DZ97" i="100"/>
  <c r="DY97" i="100"/>
  <c r="DX97" i="100"/>
  <c r="DW97" i="100"/>
  <c r="DV97" i="100"/>
  <c r="DU97" i="100"/>
  <c r="DT97" i="100"/>
  <c r="DS97" i="100"/>
  <c r="DR97" i="100"/>
  <c r="DQ97" i="100"/>
  <c r="DP97" i="100"/>
  <c r="DO97" i="100"/>
  <c r="DN97" i="100"/>
  <c r="DM97" i="100"/>
  <c r="DL97" i="100"/>
  <c r="DK97" i="100"/>
  <c r="DJ97" i="100"/>
  <c r="DI97" i="100"/>
  <c r="DH97" i="100"/>
  <c r="DG97" i="100"/>
  <c r="DB97" i="100"/>
  <c r="DA97" i="100"/>
  <c r="CV97" i="100"/>
  <c r="CQ97" i="100"/>
  <c r="CP97" i="100"/>
  <c r="CO97" i="100"/>
  <c r="CN97" i="100"/>
  <c r="CM97" i="100"/>
  <c r="CL97" i="100"/>
  <c r="CK97" i="100"/>
  <c r="CJ97" i="100"/>
  <c r="CI97" i="100"/>
  <c r="CH97" i="100"/>
  <c r="CG97" i="100"/>
  <c r="CF97" i="100"/>
  <c r="CE97" i="100"/>
  <c r="CD97" i="100"/>
  <c r="CC97" i="100"/>
  <c r="CB97" i="100"/>
  <c r="CA97" i="100"/>
  <c r="BV97" i="100"/>
  <c r="BU97" i="100"/>
  <c r="BP97" i="100"/>
  <c r="BK97" i="100"/>
  <c r="BJ97" i="100"/>
  <c r="BI97" i="100"/>
  <c r="BH97" i="100"/>
  <c r="BG97" i="100"/>
  <c r="BF97" i="100"/>
  <c r="BE97" i="100"/>
  <c r="BD97" i="100"/>
  <c r="BC97" i="100"/>
  <c r="BB97" i="100"/>
  <c r="BA97" i="100"/>
  <c r="AZ97" i="100"/>
  <c r="AY97" i="100"/>
  <c r="AX97" i="100"/>
  <c r="AW97" i="100"/>
  <c r="AV97" i="100"/>
  <c r="AK97" i="100"/>
  <c r="AC97" i="100"/>
  <c r="AB97" i="100"/>
  <c r="AA97" i="100"/>
  <c r="Z97" i="100"/>
  <c r="U97" i="100"/>
  <c r="T97" i="100"/>
  <c r="S97" i="100"/>
  <c r="R97" i="100"/>
  <c r="Q97" i="100"/>
  <c r="P97" i="100"/>
  <c r="O97" i="100"/>
  <c r="N97" i="100"/>
  <c r="M97" i="100"/>
  <c r="L97" i="100"/>
  <c r="K97" i="100"/>
  <c r="J97" i="100"/>
  <c r="I97" i="100"/>
  <c r="H97" i="100"/>
  <c r="G97" i="100"/>
  <c r="F97" i="100"/>
  <c r="E97" i="100"/>
  <c r="D97" i="100"/>
  <c r="C97" i="100"/>
  <c r="B97" i="100"/>
  <c r="A97" i="100"/>
  <c r="GZ96" i="100"/>
  <c r="GY96" i="100"/>
  <c r="GX96" i="100"/>
  <c r="GW96" i="100"/>
  <c r="GV96" i="100"/>
  <c r="GU96" i="100"/>
  <c r="GT96" i="100"/>
  <c r="GS96" i="100"/>
  <c r="GR96" i="100"/>
  <c r="GQ96" i="100"/>
  <c r="GP96" i="100"/>
  <c r="GO96" i="100"/>
  <c r="GN96" i="100"/>
  <c r="GM96" i="100"/>
  <c r="GL96" i="100"/>
  <c r="GK96" i="100"/>
  <c r="GJ96" i="100"/>
  <c r="GI96" i="100"/>
  <c r="GH96" i="100"/>
  <c r="GG96" i="100"/>
  <c r="GF96" i="100"/>
  <c r="GE96" i="100"/>
  <c r="GD96" i="100"/>
  <c r="GC96" i="100"/>
  <c r="GB96" i="100"/>
  <c r="GA96" i="100"/>
  <c r="FZ96" i="100"/>
  <c r="FY96" i="100"/>
  <c r="FX96" i="100"/>
  <c r="FW96" i="100"/>
  <c r="FV96" i="100"/>
  <c r="FU96" i="100"/>
  <c r="FT96" i="100"/>
  <c r="FS96" i="100"/>
  <c r="FR96" i="100"/>
  <c r="FQ96" i="100"/>
  <c r="FP96" i="100"/>
  <c r="FO96" i="100"/>
  <c r="FN96" i="100"/>
  <c r="FM96" i="100"/>
  <c r="FL96" i="100"/>
  <c r="FK96" i="100"/>
  <c r="FJ96" i="100"/>
  <c r="FI96" i="100"/>
  <c r="FH96" i="100"/>
  <c r="FG96" i="100"/>
  <c r="FF96" i="100"/>
  <c r="FE96" i="100"/>
  <c r="FD96" i="100"/>
  <c r="FC96" i="100"/>
  <c r="FB96" i="100"/>
  <c r="FA96" i="100"/>
  <c r="EZ96" i="100"/>
  <c r="EY96" i="100"/>
  <c r="EX96" i="100"/>
  <c r="EW96" i="100"/>
  <c r="EV96" i="100"/>
  <c r="EU96" i="100"/>
  <c r="ET96" i="100"/>
  <c r="ES96" i="100"/>
  <c r="ER96" i="100"/>
  <c r="EQ96" i="100"/>
  <c r="EP96" i="100"/>
  <c r="EO96" i="100"/>
  <c r="EN96" i="100"/>
  <c r="EM96" i="100"/>
  <c r="EL96" i="100"/>
  <c r="EK96" i="100"/>
  <c r="EJ96" i="100"/>
  <c r="EI96" i="100"/>
  <c r="EH96" i="100"/>
  <c r="EG96" i="100"/>
  <c r="EF96" i="100"/>
  <c r="EE96" i="100"/>
  <c r="ED96" i="100"/>
  <c r="EC96" i="100"/>
  <c r="EB96" i="100"/>
  <c r="EA96" i="100"/>
  <c r="DZ96" i="100"/>
  <c r="DY96" i="100"/>
  <c r="DX96" i="100"/>
  <c r="DW96" i="100"/>
  <c r="DV96" i="100"/>
  <c r="DU96" i="100"/>
  <c r="DT96" i="100"/>
  <c r="DS96" i="100"/>
  <c r="DR96" i="100"/>
  <c r="DQ96" i="100"/>
  <c r="DP96" i="100"/>
  <c r="DO96" i="100"/>
  <c r="DN96" i="100"/>
  <c r="DM96" i="100"/>
  <c r="DL96" i="100"/>
  <c r="DK96" i="100"/>
  <c r="DJ96" i="100"/>
  <c r="DI96" i="100"/>
  <c r="DH96" i="100"/>
  <c r="DG96" i="100"/>
  <c r="DB96" i="100"/>
  <c r="DA96" i="100"/>
  <c r="CV96" i="100"/>
  <c r="CQ96" i="100"/>
  <c r="CP96" i="100"/>
  <c r="CO96" i="100"/>
  <c r="CN96" i="100"/>
  <c r="CM96" i="100"/>
  <c r="CL96" i="100"/>
  <c r="CK96" i="100"/>
  <c r="CJ96" i="100"/>
  <c r="CI96" i="100"/>
  <c r="CH96" i="100"/>
  <c r="CG96" i="100"/>
  <c r="CF96" i="100"/>
  <c r="CE96" i="100"/>
  <c r="CD96" i="100"/>
  <c r="CC96" i="100"/>
  <c r="CB96" i="100"/>
  <c r="CA96" i="100"/>
  <c r="BV96" i="100"/>
  <c r="BU96" i="100"/>
  <c r="BP96" i="100"/>
  <c r="BK96" i="100"/>
  <c r="BJ96" i="100"/>
  <c r="BI96" i="100"/>
  <c r="BH96" i="100"/>
  <c r="BG96" i="100"/>
  <c r="BF96" i="100"/>
  <c r="BE96" i="100"/>
  <c r="BD96" i="100"/>
  <c r="BC96" i="100"/>
  <c r="BB96" i="100"/>
  <c r="BA96" i="100"/>
  <c r="AZ96" i="100"/>
  <c r="AY96" i="100"/>
  <c r="AX96" i="100"/>
  <c r="AW96" i="100"/>
  <c r="AV96" i="100"/>
  <c r="AK96" i="100"/>
  <c r="AC96" i="100"/>
  <c r="AB96" i="100"/>
  <c r="AA96" i="100"/>
  <c r="Z96" i="100"/>
  <c r="Y96" i="100"/>
  <c r="X96" i="100"/>
  <c r="W96" i="100"/>
  <c r="V96" i="100"/>
  <c r="U96" i="100"/>
  <c r="T96" i="100"/>
  <c r="S96" i="100"/>
  <c r="R96" i="100"/>
  <c r="Q96" i="100"/>
  <c r="P96" i="100"/>
  <c r="O96" i="100"/>
  <c r="N96" i="100"/>
  <c r="M96" i="100"/>
  <c r="L96" i="100"/>
  <c r="K96" i="100"/>
  <c r="J96" i="100"/>
  <c r="I96" i="100"/>
  <c r="H96" i="100"/>
  <c r="G96" i="100"/>
  <c r="F96" i="100"/>
  <c r="E96" i="100"/>
  <c r="D96" i="100"/>
  <c r="C96" i="100"/>
  <c r="B96" i="100"/>
  <c r="A96" i="100"/>
  <c r="GZ95" i="100"/>
  <c r="GY95" i="100"/>
  <c r="GX95" i="100"/>
  <c r="GW95" i="100"/>
  <c r="GV95" i="100"/>
  <c r="GU95" i="100"/>
  <c r="GT95" i="100"/>
  <c r="GS95" i="100"/>
  <c r="GR95" i="100"/>
  <c r="GQ95" i="100"/>
  <c r="GP95" i="100"/>
  <c r="GO95" i="100"/>
  <c r="GN95" i="100"/>
  <c r="GM95" i="100"/>
  <c r="GL95" i="100"/>
  <c r="GK95" i="100"/>
  <c r="GJ95" i="100"/>
  <c r="GI95" i="100"/>
  <c r="GH95" i="100"/>
  <c r="GG95" i="100"/>
  <c r="GF95" i="100"/>
  <c r="GE95" i="100"/>
  <c r="GD95" i="100"/>
  <c r="GC95" i="100"/>
  <c r="GB95" i="100"/>
  <c r="GA95" i="100"/>
  <c r="FZ95" i="100"/>
  <c r="FY95" i="100"/>
  <c r="FX95" i="100"/>
  <c r="FW95" i="100"/>
  <c r="FV95" i="100"/>
  <c r="FU95" i="100"/>
  <c r="FT95" i="100"/>
  <c r="FS95" i="100"/>
  <c r="FR95" i="100"/>
  <c r="FQ95" i="100"/>
  <c r="FP95" i="100"/>
  <c r="FO95" i="100"/>
  <c r="FN95" i="100"/>
  <c r="FM95" i="100"/>
  <c r="FL95" i="100"/>
  <c r="FK95" i="100"/>
  <c r="FJ95" i="100"/>
  <c r="FI95" i="100"/>
  <c r="FH95" i="100"/>
  <c r="FG95" i="100"/>
  <c r="FF95" i="100"/>
  <c r="FE95" i="100"/>
  <c r="FD95" i="100"/>
  <c r="FC95" i="100"/>
  <c r="FB95" i="100"/>
  <c r="FA95" i="100"/>
  <c r="EZ95" i="100"/>
  <c r="EY95" i="100"/>
  <c r="EX95" i="100"/>
  <c r="EW95" i="100"/>
  <c r="EV95" i="100"/>
  <c r="EU95" i="100"/>
  <c r="ET95" i="100"/>
  <c r="ES95" i="100"/>
  <c r="ER95" i="100"/>
  <c r="EQ95" i="100"/>
  <c r="EP95" i="100"/>
  <c r="EO95" i="100"/>
  <c r="EN95" i="100"/>
  <c r="EM95" i="100"/>
  <c r="EL95" i="100"/>
  <c r="EK95" i="100"/>
  <c r="EJ95" i="100"/>
  <c r="EI95" i="100"/>
  <c r="EH95" i="100"/>
  <c r="EG95" i="100"/>
  <c r="EF95" i="100"/>
  <c r="EE95" i="100"/>
  <c r="ED95" i="100"/>
  <c r="EC95" i="100"/>
  <c r="EB95" i="100"/>
  <c r="EA95" i="100"/>
  <c r="DZ95" i="100"/>
  <c r="DY95" i="100"/>
  <c r="DX95" i="100"/>
  <c r="DW95" i="100"/>
  <c r="DV95" i="100"/>
  <c r="DU95" i="100"/>
  <c r="DT95" i="100"/>
  <c r="DS95" i="100"/>
  <c r="DR95" i="100"/>
  <c r="DQ95" i="100"/>
  <c r="DP95" i="100"/>
  <c r="DO95" i="100"/>
  <c r="DN95" i="100"/>
  <c r="DM95" i="100"/>
  <c r="DL95" i="100"/>
  <c r="DK95" i="100"/>
  <c r="DJ95" i="100"/>
  <c r="DI95" i="100"/>
  <c r="DH95" i="100"/>
  <c r="DG95" i="100"/>
  <c r="DB95" i="100"/>
  <c r="DA95" i="100"/>
  <c r="CV95" i="100"/>
  <c r="CQ95" i="100"/>
  <c r="CP95" i="100"/>
  <c r="CO95" i="100"/>
  <c r="CN95" i="100"/>
  <c r="CM95" i="100"/>
  <c r="CL95" i="100"/>
  <c r="CK95" i="100"/>
  <c r="CJ95" i="100"/>
  <c r="CI95" i="100"/>
  <c r="CH95" i="100"/>
  <c r="CG95" i="100"/>
  <c r="CF95" i="100"/>
  <c r="CE95" i="100"/>
  <c r="CD95" i="100"/>
  <c r="CC95" i="100"/>
  <c r="CB95" i="100"/>
  <c r="CA95" i="100"/>
  <c r="BV95" i="100"/>
  <c r="BU95" i="100"/>
  <c r="BP95" i="100"/>
  <c r="BK95" i="100"/>
  <c r="BJ95" i="100"/>
  <c r="BI95" i="100"/>
  <c r="BH95" i="100"/>
  <c r="BG95" i="100"/>
  <c r="BF95" i="100"/>
  <c r="BE95" i="100"/>
  <c r="BD95" i="100"/>
  <c r="BC95" i="100"/>
  <c r="BB95" i="100"/>
  <c r="BA95" i="100"/>
  <c r="AZ95" i="100"/>
  <c r="AY95" i="100"/>
  <c r="AX95" i="100"/>
  <c r="AW95" i="100"/>
  <c r="AV95" i="100"/>
  <c r="AK95" i="100"/>
  <c r="AC95" i="100"/>
  <c r="AB95" i="100"/>
  <c r="AA95" i="100"/>
  <c r="Z95" i="100"/>
  <c r="Y95" i="100"/>
  <c r="X95" i="100"/>
  <c r="W95" i="100"/>
  <c r="V95" i="100"/>
  <c r="U95" i="100"/>
  <c r="T95" i="100"/>
  <c r="S95" i="100"/>
  <c r="R95" i="100"/>
  <c r="Q95" i="100"/>
  <c r="P95" i="100"/>
  <c r="O95" i="100"/>
  <c r="N95" i="100"/>
  <c r="M95" i="100"/>
  <c r="L95" i="100"/>
  <c r="K95" i="100"/>
  <c r="J95" i="100"/>
  <c r="I95" i="100"/>
  <c r="H95" i="100"/>
  <c r="G95" i="100"/>
  <c r="F95" i="100"/>
  <c r="E95" i="100"/>
  <c r="D95" i="100"/>
  <c r="C95" i="100"/>
  <c r="B95" i="100"/>
  <c r="A95" i="100"/>
  <c r="GZ94" i="100"/>
  <c r="GY94" i="100"/>
  <c r="GX94" i="100"/>
  <c r="GW94" i="100"/>
  <c r="GV94" i="100"/>
  <c r="GU94" i="100"/>
  <c r="GT94" i="100"/>
  <c r="GS94" i="100"/>
  <c r="GR94" i="100"/>
  <c r="GQ94" i="100"/>
  <c r="GP94" i="100"/>
  <c r="GO94" i="100"/>
  <c r="GN94" i="100"/>
  <c r="GM94" i="100"/>
  <c r="GL94" i="100"/>
  <c r="GK94" i="100"/>
  <c r="GJ94" i="100"/>
  <c r="GI94" i="100"/>
  <c r="GH94" i="100"/>
  <c r="GG94" i="100"/>
  <c r="GF94" i="100"/>
  <c r="GE94" i="100"/>
  <c r="GD94" i="100"/>
  <c r="GC94" i="100"/>
  <c r="GB94" i="100"/>
  <c r="GA94" i="100"/>
  <c r="FZ94" i="100"/>
  <c r="FY94" i="100"/>
  <c r="FX94" i="100"/>
  <c r="FW94" i="100"/>
  <c r="FV94" i="100"/>
  <c r="FU94" i="100"/>
  <c r="FT94" i="100"/>
  <c r="FS94" i="100"/>
  <c r="FR94" i="100"/>
  <c r="FQ94" i="100"/>
  <c r="FP94" i="100"/>
  <c r="FO94" i="100"/>
  <c r="FN94" i="100"/>
  <c r="FM94" i="100"/>
  <c r="FL94" i="100"/>
  <c r="FK94" i="100"/>
  <c r="FJ94" i="100"/>
  <c r="FI94" i="100"/>
  <c r="FH94" i="100"/>
  <c r="FG94" i="100"/>
  <c r="FF94" i="100"/>
  <c r="FE94" i="100"/>
  <c r="FD94" i="100"/>
  <c r="FC94" i="100"/>
  <c r="FB94" i="100"/>
  <c r="FA94" i="100"/>
  <c r="EZ94" i="100"/>
  <c r="EY94" i="100"/>
  <c r="EX94" i="100"/>
  <c r="EW94" i="100"/>
  <c r="EV94" i="100"/>
  <c r="EU94" i="100"/>
  <c r="ET94" i="100"/>
  <c r="ES94" i="100"/>
  <c r="ER94" i="100"/>
  <c r="EQ94" i="100"/>
  <c r="EP94" i="100"/>
  <c r="EO94" i="100"/>
  <c r="EN94" i="100"/>
  <c r="EM94" i="100"/>
  <c r="EL94" i="100"/>
  <c r="EK94" i="100"/>
  <c r="EJ94" i="100"/>
  <c r="EI94" i="100"/>
  <c r="EH94" i="100"/>
  <c r="EG94" i="100"/>
  <c r="EF94" i="100"/>
  <c r="EE94" i="100"/>
  <c r="ED94" i="100"/>
  <c r="EC94" i="100"/>
  <c r="EB94" i="100"/>
  <c r="EA94" i="100"/>
  <c r="DZ94" i="100"/>
  <c r="DY94" i="100"/>
  <c r="DX94" i="100"/>
  <c r="DW94" i="100"/>
  <c r="DV94" i="100"/>
  <c r="DU94" i="100"/>
  <c r="DT94" i="100"/>
  <c r="DS94" i="100"/>
  <c r="DR94" i="100"/>
  <c r="DQ94" i="100"/>
  <c r="DP94" i="100"/>
  <c r="DO94" i="100"/>
  <c r="DN94" i="100"/>
  <c r="DM94" i="100"/>
  <c r="DL94" i="100"/>
  <c r="DK94" i="100"/>
  <c r="DJ94" i="100"/>
  <c r="DI94" i="100"/>
  <c r="DH94" i="100"/>
  <c r="DG94" i="100"/>
  <c r="DB94" i="100"/>
  <c r="DA94" i="100"/>
  <c r="CV94" i="100"/>
  <c r="CQ94" i="100"/>
  <c r="CP94" i="100"/>
  <c r="CO94" i="100"/>
  <c r="CN94" i="100"/>
  <c r="CM94" i="100"/>
  <c r="CL94" i="100"/>
  <c r="CK94" i="100"/>
  <c r="CJ94" i="100"/>
  <c r="CI94" i="100"/>
  <c r="CH94" i="100"/>
  <c r="CG94" i="100"/>
  <c r="CF94" i="100"/>
  <c r="CE94" i="100"/>
  <c r="CD94" i="100"/>
  <c r="CC94" i="100"/>
  <c r="CB94" i="100"/>
  <c r="CA94" i="100"/>
  <c r="BV94" i="100"/>
  <c r="BU94" i="100"/>
  <c r="BP94" i="100"/>
  <c r="BK94" i="100"/>
  <c r="BJ94" i="100"/>
  <c r="BI94" i="100"/>
  <c r="BH94" i="100"/>
  <c r="BG94" i="100"/>
  <c r="BF94" i="100"/>
  <c r="BE94" i="100"/>
  <c r="BD94" i="100"/>
  <c r="BC94" i="100"/>
  <c r="BB94" i="100"/>
  <c r="BA94" i="100"/>
  <c r="AZ94" i="100"/>
  <c r="AY94" i="100"/>
  <c r="AX94" i="100"/>
  <c r="AW94" i="100"/>
  <c r="AV94" i="100"/>
  <c r="AK94" i="100"/>
  <c r="AC94" i="100"/>
  <c r="AB94" i="100"/>
  <c r="AA94" i="100"/>
  <c r="Z94" i="100"/>
  <c r="Y94" i="100"/>
  <c r="X94" i="100"/>
  <c r="W94" i="100"/>
  <c r="V94" i="100"/>
  <c r="U94" i="100"/>
  <c r="T94" i="100"/>
  <c r="S94" i="100"/>
  <c r="R94" i="100"/>
  <c r="Q94" i="100"/>
  <c r="P94" i="100"/>
  <c r="O94" i="100"/>
  <c r="N94" i="100"/>
  <c r="M94" i="100"/>
  <c r="L94" i="100"/>
  <c r="K94" i="100"/>
  <c r="J94" i="100"/>
  <c r="I94" i="100"/>
  <c r="H94" i="100"/>
  <c r="G94" i="100"/>
  <c r="F94" i="100"/>
  <c r="E94" i="100"/>
  <c r="D94" i="100"/>
  <c r="C94" i="100"/>
  <c r="B94" i="100"/>
  <c r="A94" i="100"/>
  <c r="GZ93" i="100"/>
  <c r="GY93" i="100"/>
  <c r="GX93" i="100"/>
  <c r="GW93" i="100"/>
  <c r="GV93" i="100"/>
  <c r="GU93" i="100"/>
  <c r="GT93" i="100"/>
  <c r="GS93" i="100"/>
  <c r="GR93" i="100"/>
  <c r="GQ93" i="100"/>
  <c r="GP93" i="100"/>
  <c r="GO93" i="100"/>
  <c r="GN93" i="100"/>
  <c r="GM93" i="100"/>
  <c r="GL93" i="100"/>
  <c r="GK93" i="100"/>
  <c r="GJ93" i="100"/>
  <c r="GI93" i="100"/>
  <c r="GH93" i="100"/>
  <c r="GG93" i="100"/>
  <c r="GF93" i="100"/>
  <c r="GE93" i="100"/>
  <c r="GD93" i="100"/>
  <c r="GC93" i="100"/>
  <c r="GB93" i="100"/>
  <c r="GA93" i="100"/>
  <c r="FZ93" i="100"/>
  <c r="FY93" i="100"/>
  <c r="FX93" i="100"/>
  <c r="FW93" i="100"/>
  <c r="FV93" i="100"/>
  <c r="FU93" i="100"/>
  <c r="FT93" i="100"/>
  <c r="FS93" i="100"/>
  <c r="FR93" i="100"/>
  <c r="FQ93" i="100"/>
  <c r="FP93" i="100"/>
  <c r="FO93" i="100"/>
  <c r="FN93" i="100"/>
  <c r="FM93" i="100"/>
  <c r="FL93" i="100"/>
  <c r="FK93" i="100"/>
  <c r="FJ93" i="100"/>
  <c r="FI93" i="100"/>
  <c r="FH93" i="100"/>
  <c r="FG93" i="100"/>
  <c r="FF93" i="100"/>
  <c r="FE93" i="100"/>
  <c r="FD93" i="100"/>
  <c r="FC93" i="100"/>
  <c r="FB93" i="100"/>
  <c r="FA93" i="100"/>
  <c r="EZ93" i="100"/>
  <c r="EY93" i="100"/>
  <c r="EX93" i="100"/>
  <c r="EW93" i="100"/>
  <c r="EV93" i="100"/>
  <c r="EU93" i="100"/>
  <c r="ET93" i="100"/>
  <c r="ES93" i="100"/>
  <c r="ER93" i="100"/>
  <c r="EQ93" i="100"/>
  <c r="EP93" i="100"/>
  <c r="EO93" i="100"/>
  <c r="EN93" i="100"/>
  <c r="EM93" i="100"/>
  <c r="EL93" i="100"/>
  <c r="EK93" i="100"/>
  <c r="EJ93" i="100"/>
  <c r="EI93" i="100"/>
  <c r="EH93" i="100"/>
  <c r="EG93" i="100"/>
  <c r="EF93" i="100"/>
  <c r="EE93" i="100"/>
  <c r="ED93" i="100"/>
  <c r="EC93" i="100"/>
  <c r="EB93" i="100"/>
  <c r="EA93" i="100"/>
  <c r="DZ93" i="100"/>
  <c r="DY93" i="100"/>
  <c r="DX93" i="100"/>
  <c r="DW93" i="100"/>
  <c r="DV93" i="100"/>
  <c r="DU93" i="100"/>
  <c r="DT93" i="100"/>
  <c r="DS93" i="100"/>
  <c r="DR93" i="100"/>
  <c r="DQ93" i="100"/>
  <c r="DP93" i="100"/>
  <c r="DO93" i="100"/>
  <c r="DN93" i="100"/>
  <c r="DM93" i="100"/>
  <c r="DL93" i="100"/>
  <c r="DK93" i="100"/>
  <c r="DJ93" i="100"/>
  <c r="DI93" i="100"/>
  <c r="DH93" i="100"/>
  <c r="DG93" i="100"/>
  <c r="DB93" i="100"/>
  <c r="DA93" i="100"/>
  <c r="CV93" i="100"/>
  <c r="CQ93" i="100"/>
  <c r="CP93" i="100"/>
  <c r="CO93" i="100"/>
  <c r="CN93" i="100"/>
  <c r="CM93" i="100"/>
  <c r="CL93" i="100"/>
  <c r="CK93" i="100"/>
  <c r="CJ93" i="100"/>
  <c r="CI93" i="100"/>
  <c r="CH93" i="100"/>
  <c r="CG93" i="100"/>
  <c r="CF93" i="100"/>
  <c r="CE93" i="100"/>
  <c r="CD93" i="100"/>
  <c r="CC93" i="100"/>
  <c r="CB93" i="100"/>
  <c r="CA93" i="100"/>
  <c r="BV93" i="100"/>
  <c r="BU93" i="100"/>
  <c r="BP93" i="100"/>
  <c r="BK93" i="100"/>
  <c r="BJ93" i="100"/>
  <c r="BI93" i="100"/>
  <c r="BH93" i="100"/>
  <c r="BG93" i="100"/>
  <c r="BF93" i="100"/>
  <c r="BE93" i="100"/>
  <c r="BD93" i="100"/>
  <c r="BC93" i="100"/>
  <c r="BB93" i="100"/>
  <c r="BA93" i="100"/>
  <c r="AZ93" i="100"/>
  <c r="AY93" i="100"/>
  <c r="AX93" i="100"/>
  <c r="AW93" i="100"/>
  <c r="AV93" i="100"/>
  <c r="AK93" i="100"/>
  <c r="AC93" i="100"/>
  <c r="AB93" i="100"/>
  <c r="AA93" i="100"/>
  <c r="Z93" i="100"/>
  <c r="Y93" i="100"/>
  <c r="X93" i="100"/>
  <c r="W93" i="100"/>
  <c r="V93" i="100"/>
  <c r="U93" i="100"/>
  <c r="T93" i="100"/>
  <c r="S93" i="100"/>
  <c r="R93" i="100"/>
  <c r="Q93" i="100"/>
  <c r="P93" i="100"/>
  <c r="O93" i="100"/>
  <c r="N93" i="100"/>
  <c r="M93" i="100"/>
  <c r="L93" i="100"/>
  <c r="K93" i="100"/>
  <c r="J93" i="100"/>
  <c r="I93" i="100"/>
  <c r="H93" i="100"/>
  <c r="G93" i="100"/>
  <c r="F93" i="100"/>
  <c r="E93" i="100"/>
  <c r="D93" i="100"/>
  <c r="C93" i="100"/>
  <c r="B93" i="100"/>
  <c r="A93" i="100"/>
  <c r="GZ92" i="100"/>
  <c r="GY92" i="100"/>
  <c r="GX92" i="100"/>
  <c r="GW92" i="100"/>
  <c r="GV92" i="100"/>
  <c r="GU92" i="100"/>
  <c r="GT92" i="100"/>
  <c r="GS92" i="100"/>
  <c r="GR92" i="100"/>
  <c r="GQ92" i="100"/>
  <c r="GP92" i="100"/>
  <c r="GO92" i="100"/>
  <c r="GN92" i="100"/>
  <c r="GM92" i="100"/>
  <c r="GL92" i="100"/>
  <c r="GK92" i="100"/>
  <c r="GJ92" i="100"/>
  <c r="GI92" i="100"/>
  <c r="GH92" i="100"/>
  <c r="GG92" i="100"/>
  <c r="GF92" i="100"/>
  <c r="GE92" i="100"/>
  <c r="GD92" i="100"/>
  <c r="GC92" i="100"/>
  <c r="GB92" i="100"/>
  <c r="GA92" i="100"/>
  <c r="FZ92" i="100"/>
  <c r="FY92" i="100"/>
  <c r="FX92" i="100"/>
  <c r="FW92" i="100"/>
  <c r="FV92" i="100"/>
  <c r="FU92" i="100"/>
  <c r="FT92" i="100"/>
  <c r="FS92" i="100"/>
  <c r="FR92" i="100"/>
  <c r="FQ92" i="100"/>
  <c r="FP92" i="100"/>
  <c r="FO92" i="100"/>
  <c r="FN92" i="100"/>
  <c r="FM92" i="100"/>
  <c r="FL92" i="100"/>
  <c r="FK92" i="100"/>
  <c r="FJ92" i="100"/>
  <c r="FI92" i="100"/>
  <c r="FH92" i="100"/>
  <c r="FG92" i="100"/>
  <c r="FF92" i="100"/>
  <c r="FE92" i="100"/>
  <c r="FD92" i="100"/>
  <c r="FC92" i="100"/>
  <c r="FB92" i="100"/>
  <c r="FA92" i="100"/>
  <c r="EZ92" i="100"/>
  <c r="EY92" i="100"/>
  <c r="EX92" i="100"/>
  <c r="EW92" i="100"/>
  <c r="EV92" i="100"/>
  <c r="EU92" i="100"/>
  <c r="ET92" i="100"/>
  <c r="ES92" i="100"/>
  <c r="ER92" i="100"/>
  <c r="EQ92" i="100"/>
  <c r="EP92" i="100"/>
  <c r="EO92" i="100"/>
  <c r="EN92" i="100"/>
  <c r="EM92" i="100"/>
  <c r="EL92" i="100"/>
  <c r="EK92" i="100"/>
  <c r="EJ92" i="100"/>
  <c r="EI92" i="100"/>
  <c r="EH92" i="100"/>
  <c r="EG92" i="100"/>
  <c r="EF92" i="100"/>
  <c r="EE92" i="100"/>
  <c r="ED92" i="100"/>
  <c r="EC92" i="100"/>
  <c r="EB92" i="100"/>
  <c r="EA92" i="100"/>
  <c r="DZ92" i="100"/>
  <c r="DY92" i="100"/>
  <c r="DX92" i="100"/>
  <c r="DW92" i="100"/>
  <c r="DV92" i="100"/>
  <c r="DU92" i="100"/>
  <c r="DT92" i="100"/>
  <c r="DS92" i="100"/>
  <c r="DR92" i="100"/>
  <c r="DQ92" i="100"/>
  <c r="DP92" i="100"/>
  <c r="DO92" i="100"/>
  <c r="DN92" i="100"/>
  <c r="DM92" i="100"/>
  <c r="DL92" i="100"/>
  <c r="DK92" i="100"/>
  <c r="DJ92" i="100"/>
  <c r="DI92" i="100"/>
  <c r="DH92" i="100"/>
  <c r="DG92" i="100"/>
  <c r="DB92" i="100"/>
  <c r="DA92" i="100"/>
  <c r="CV92" i="100"/>
  <c r="CQ92" i="100"/>
  <c r="CP92" i="100"/>
  <c r="CO92" i="100"/>
  <c r="CN92" i="100"/>
  <c r="CM92" i="100"/>
  <c r="CL92" i="100"/>
  <c r="CK92" i="100"/>
  <c r="CJ92" i="100"/>
  <c r="CI92" i="100"/>
  <c r="CH92" i="100"/>
  <c r="CG92" i="100"/>
  <c r="CF92" i="100"/>
  <c r="CE92" i="100"/>
  <c r="CD92" i="100"/>
  <c r="CC92" i="100"/>
  <c r="CB92" i="100"/>
  <c r="CA92" i="100"/>
  <c r="BV92" i="100"/>
  <c r="BU92" i="100"/>
  <c r="BP92" i="100"/>
  <c r="BK92" i="100"/>
  <c r="BJ92" i="100"/>
  <c r="BI92" i="100"/>
  <c r="BH92" i="100"/>
  <c r="BG92" i="100"/>
  <c r="BF92" i="100"/>
  <c r="BE92" i="100"/>
  <c r="BD92" i="100"/>
  <c r="BC92" i="100"/>
  <c r="BB92" i="100"/>
  <c r="BA92" i="100"/>
  <c r="AZ92" i="100"/>
  <c r="AY92" i="100"/>
  <c r="AX92" i="100"/>
  <c r="AW92" i="100"/>
  <c r="AV92" i="100"/>
  <c r="AK92" i="100"/>
  <c r="AC92" i="100"/>
  <c r="AB92" i="100"/>
  <c r="AA92" i="100"/>
  <c r="Z92" i="100"/>
  <c r="X92" i="100"/>
  <c r="W92" i="100"/>
  <c r="V92" i="100"/>
  <c r="U92" i="100"/>
  <c r="T92" i="100"/>
  <c r="S92" i="100"/>
  <c r="R92" i="100"/>
  <c r="Q92" i="100"/>
  <c r="P92" i="100"/>
  <c r="O92" i="100"/>
  <c r="N92" i="100"/>
  <c r="M92" i="100"/>
  <c r="L92" i="100"/>
  <c r="K92" i="100"/>
  <c r="J92" i="100"/>
  <c r="I92" i="100"/>
  <c r="H92" i="100"/>
  <c r="G92" i="100"/>
  <c r="F92" i="100"/>
  <c r="E92" i="100"/>
  <c r="D92" i="100"/>
  <c r="C92" i="100"/>
  <c r="B92" i="100"/>
  <c r="A92" i="100"/>
  <c r="GZ91" i="100"/>
  <c r="GY91" i="100"/>
  <c r="GX91" i="100"/>
  <c r="GW91" i="100"/>
  <c r="GV91" i="100"/>
  <c r="GU91" i="100"/>
  <c r="GT91" i="100"/>
  <c r="GS91" i="100"/>
  <c r="GR91" i="100"/>
  <c r="GQ91" i="100"/>
  <c r="GP91" i="100"/>
  <c r="GO91" i="100"/>
  <c r="GN91" i="100"/>
  <c r="GM91" i="100"/>
  <c r="GL91" i="100"/>
  <c r="GK91" i="100"/>
  <c r="GJ91" i="100"/>
  <c r="GI91" i="100"/>
  <c r="GH91" i="100"/>
  <c r="GG91" i="100"/>
  <c r="GF91" i="100"/>
  <c r="GE91" i="100"/>
  <c r="GD91" i="100"/>
  <c r="GC91" i="100"/>
  <c r="GB91" i="100"/>
  <c r="GA91" i="100"/>
  <c r="FZ91" i="100"/>
  <c r="FY91" i="100"/>
  <c r="FX91" i="100"/>
  <c r="FW91" i="100"/>
  <c r="FV91" i="100"/>
  <c r="FU91" i="100"/>
  <c r="FT91" i="100"/>
  <c r="FS91" i="100"/>
  <c r="FR91" i="100"/>
  <c r="FQ91" i="100"/>
  <c r="FP91" i="100"/>
  <c r="FO91" i="100"/>
  <c r="FN91" i="100"/>
  <c r="FM91" i="100"/>
  <c r="FL91" i="100"/>
  <c r="FK91" i="100"/>
  <c r="FJ91" i="100"/>
  <c r="FI91" i="100"/>
  <c r="FH91" i="100"/>
  <c r="FG91" i="100"/>
  <c r="FF91" i="100"/>
  <c r="FE91" i="100"/>
  <c r="FD91" i="100"/>
  <c r="FC91" i="100"/>
  <c r="FB91" i="100"/>
  <c r="FA91" i="100"/>
  <c r="EZ91" i="100"/>
  <c r="EY91" i="100"/>
  <c r="EX91" i="100"/>
  <c r="EW91" i="100"/>
  <c r="EV91" i="100"/>
  <c r="EU91" i="100"/>
  <c r="ET91" i="100"/>
  <c r="ES91" i="100"/>
  <c r="ER91" i="100"/>
  <c r="EQ91" i="100"/>
  <c r="EP91" i="100"/>
  <c r="EO91" i="100"/>
  <c r="EN91" i="100"/>
  <c r="EM91" i="100"/>
  <c r="EL91" i="100"/>
  <c r="EK91" i="100"/>
  <c r="EJ91" i="100"/>
  <c r="EI91" i="100"/>
  <c r="EH91" i="100"/>
  <c r="EG91" i="100"/>
  <c r="EF91" i="100"/>
  <c r="EE91" i="100"/>
  <c r="ED91" i="100"/>
  <c r="EC91" i="100"/>
  <c r="EB91" i="100"/>
  <c r="EA91" i="100"/>
  <c r="DZ91" i="100"/>
  <c r="DY91" i="100"/>
  <c r="DX91" i="100"/>
  <c r="DW91" i="100"/>
  <c r="DV91" i="100"/>
  <c r="DU91" i="100"/>
  <c r="DT91" i="100"/>
  <c r="DS91" i="100"/>
  <c r="DR91" i="100"/>
  <c r="DQ91" i="100"/>
  <c r="DP91" i="100"/>
  <c r="DO91" i="100"/>
  <c r="DN91" i="100"/>
  <c r="DM91" i="100"/>
  <c r="DL91" i="100"/>
  <c r="DK91" i="100"/>
  <c r="DJ91" i="100"/>
  <c r="DI91" i="100"/>
  <c r="DH91" i="100"/>
  <c r="DG91" i="100"/>
  <c r="DB91" i="100"/>
  <c r="DA91" i="100"/>
  <c r="CV91" i="100"/>
  <c r="CQ91" i="100"/>
  <c r="CP91" i="100"/>
  <c r="CO91" i="100"/>
  <c r="CN91" i="100"/>
  <c r="CM91" i="100"/>
  <c r="CL91" i="100"/>
  <c r="CK91" i="100"/>
  <c r="CJ91" i="100"/>
  <c r="CI91" i="100"/>
  <c r="CH91" i="100"/>
  <c r="CG91" i="100"/>
  <c r="CF91" i="100"/>
  <c r="CE91" i="100"/>
  <c r="CD91" i="100"/>
  <c r="CC91" i="100"/>
  <c r="CB91" i="100"/>
  <c r="CA91" i="100"/>
  <c r="BV91" i="100"/>
  <c r="BU91" i="100"/>
  <c r="BP91" i="100"/>
  <c r="BK91" i="100"/>
  <c r="BJ91" i="100"/>
  <c r="BI91" i="100"/>
  <c r="BH91" i="100"/>
  <c r="BG91" i="100"/>
  <c r="BF91" i="100"/>
  <c r="BE91" i="100"/>
  <c r="BD91" i="100"/>
  <c r="BC91" i="100"/>
  <c r="BB91" i="100"/>
  <c r="BA91" i="100"/>
  <c r="AZ91" i="100"/>
  <c r="AY91" i="100"/>
  <c r="AX91" i="100"/>
  <c r="AW91" i="100"/>
  <c r="AV91" i="100"/>
  <c r="AK91" i="100"/>
  <c r="AC91" i="100"/>
  <c r="AB91" i="100"/>
  <c r="AA91" i="100"/>
  <c r="Z91" i="100"/>
  <c r="Y91" i="100"/>
  <c r="W91" i="100"/>
  <c r="V91" i="100"/>
  <c r="U91" i="100"/>
  <c r="T91" i="100"/>
  <c r="S91" i="100"/>
  <c r="R91" i="100"/>
  <c r="Q91" i="100"/>
  <c r="P91" i="100"/>
  <c r="O91" i="100"/>
  <c r="N91" i="100"/>
  <c r="M91" i="100"/>
  <c r="L91" i="100"/>
  <c r="K91" i="100"/>
  <c r="J91" i="100"/>
  <c r="I91" i="100"/>
  <c r="H91" i="100"/>
  <c r="G91" i="100"/>
  <c r="F91" i="100"/>
  <c r="E91" i="100"/>
  <c r="D91" i="100"/>
  <c r="C91" i="100"/>
  <c r="B91" i="100"/>
  <c r="A91" i="100"/>
  <c r="GZ90" i="100"/>
  <c r="GY90" i="100"/>
  <c r="GX90" i="100"/>
  <c r="GW90" i="100"/>
  <c r="GV90" i="100"/>
  <c r="GU90" i="100"/>
  <c r="GT90" i="100"/>
  <c r="GS90" i="100"/>
  <c r="GR90" i="100"/>
  <c r="GQ90" i="100"/>
  <c r="GP90" i="100"/>
  <c r="GO90" i="100"/>
  <c r="GN90" i="100"/>
  <c r="GM90" i="100"/>
  <c r="GL90" i="100"/>
  <c r="GK90" i="100"/>
  <c r="GJ90" i="100"/>
  <c r="GI90" i="100"/>
  <c r="GH90" i="100"/>
  <c r="GG90" i="100"/>
  <c r="GF90" i="100"/>
  <c r="GE90" i="100"/>
  <c r="GD90" i="100"/>
  <c r="GC90" i="100"/>
  <c r="GB90" i="100"/>
  <c r="GA90" i="100"/>
  <c r="FZ90" i="100"/>
  <c r="FY90" i="100"/>
  <c r="FX90" i="100"/>
  <c r="FW90" i="100"/>
  <c r="FV90" i="100"/>
  <c r="FU90" i="100"/>
  <c r="FT90" i="100"/>
  <c r="FS90" i="100"/>
  <c r="FR90" i="100"/>
  <c r="FQ90" i="100"/>
  <c r="FP90" i="100"/>
  <c r="FO90" i="100"/>
  <c r="FN90" i="100"/>
  <c r="FM90" i="100"/>
  <c r="FL90" i="100"/>
  <c r="FK90" i="100"/>
  <c r="FJ90" i="100"/>
  <c r="FI90" i="100"/>
  <c r="FH90" i="100"/>
  <c r="FG90" i="100"/>
  <c r="FF90" i="100"/>
  <c r="FE90" i="100"/>
  <c r="FD90" i="100"/>
  <c r="FC90" i="100"/>
  <c r="FB90" i="100"/>
  <c r="FA90" i="100"/>
  <c r="EZ90" i="100"/>
  <c r="EY90" i="100"/>
  <c r="EX90" i="100"/>
  <c r="EW90" i="100"/>
  <c r="EV90" i="100"/>
  <c r="EU90" i="100"/>
  <c r="ET90" i="100"/>
  <c r="ES90" i="100"/>
  <c r="ER90" i="100"/>
  <c r="EQ90" i="100"/>
  <c r="EP90" i="100"/>
  <c r="EO90" i="100"/>
  <c r="EN90" i="100"/>
  <c r="EM90" i="100"/>
  <c r="EL90" i="100"/>
  <c r="EK90" i="100"/>
  <c r="EJ90" i="100"/>
  <c r="EI90" i="100"/>
  <c r="EH90" i="100"/>
  <c r="EG90" i="100"/>
  <c r="EF90" i="100"/>
  <c r="EE90" i="100"/>
  <c r="ED90" i="100"/>
  <c r="EC90" i="100"/>
  <c r="EB90" i="100"/>
  <c r="EA90" i="100"/>
  <c r="DZ90" i="100"/>
  <c r="DY90" i="100"/>
  <c r="DX90" i="100"/>
  <c r="DW90" i="100"/>
  <c r="DV90" i="100"/>
  <c r="DU90" i="100"/>
  <c r="DT90" i="100"/>
  <c r="DS90" i="100"/>
  <c r="DR90" i="100"/>
  <c r="DQ90" i="100"/>
  <c r="DP90" i="100"/>
  <c r="DO90" i="100"/>
  <c r="DN90" i="100"/>
  <c r="DM90" i="100"/>
  <c r="DL90" i="100"/>
  <c r="DK90" i="100"/>
  <c r="DJ90" i="100"/>
  <c r="DI90" i="100"/>
  <c r="DH90" i="100"/>
  <c r="DG90" i="100"/>
  <c r="DB90" i="100"/>
  <c r="DA90" i="100"/>
  <c r="CV90" i="100"/>
  <c r="CQ90" i="100"/>
  <c r="CP90" i="100"/>
  <c r="CO90" i="100"/>
  <c r="CN90" i="100"/>
  <c r="CM90" i="100"/>
  <c r="CL90" i="100"/>
  <c r="CK90" i="100"/>
  <c r="CJ90" i="100"/>
  <c r="CI90" i="100"/>
  <c r="CH90" i="100"/>
  <c r="CG90" i="100"/>
  <c r="CF90" i="100"/>
  <c r="CE90" i="100"/>
  <c r="CD90" i="100"/>
  <c r="CC90" i="100"/>
  <c r="CB90" i="100"/>
  <c r="CA90" i="100"/>
  <c r="BV90" i="100"/>
  <c r="BU90" i="100"/>
  <c r="BP90" i="100"/>
  <c r="BK90" i="100"/>
  <c r="BJ90" i="100"/>
  <c r="BI90" i="100"/>
  <c r="BH90" i="100"/>
  <c r="BG90" i="100"/>
  <c r="BF90" i="100"/>
  <c r="BE90" i="100"/>
  <c r="BD90" i="100"/>
  <c r="BC90" i="100"/>
  <c r="BB90" i="100"/>
  <c r="BA90" i="100"/>
  <c r="AZ90" i="100"/>
  <c r="AY90" i="100"/>
  <c r="AX90" i="100"/>
  <c r="AW90" i="100"/>
  <c r="AV90" i="100"/>
  <c r="AK90" i="100"/>
  <c r="AC90" i="100"/>
  <c r="AB90" i="100"/>
  <c r="AA90" i="100"/>
  <c r="Z90" i="100"/>
  <c r="V90" i="100"/>
  <c r="U90" i="100"/>
  <c r="T90" i="100"/>
  <c r="S90" i="100"/>
  <c r="R90" i="100"/>
  <c r="Q90" i="100"/>
  <c r="P90" i="100"/>
  <c r="O90" i="100"/>
  <c r="N90" i="100"/>
  <c r="M90" i="100"/>
  <c r="L90" i="100"/>
  <c r="K90" i="100"/>
  <c r="J90" i="100"/>
  <c r="I90" i="100"/>
  <c r="H90" i="100"/>
  <c r="G90" i="100"/>
  <c r="F90" i="100"/>
  <c r="E90" i="100"/>
  <c r="D90" i="100"/>
  <c r="C90" i="100"/>
  <c r="B90" i="100"/>
  <c r="A90" i="100"/>
  <c r="GZ89" i="100"/>
  <c r="GY89" i="100"/>
  <c r="GX89" i="100"/>
  <c r="GW89" i="100"/>
  <c r="GV89" i="100"/>
  <c r="GU89" i="100"/>
  <c r="GT89" i="100"/>
  <c r="GS89" i="100"/>
  <c r="GR89" i="100"/>
  <c r="GQ89" i="100"/>
  <c r="GP89" i="100"/>
  <c r="GO89" i="100"/>
  <c r="GN89" i="100"/>
  <c r="GM89" i="100"/>
  <c r="GL89" i="100"/>
  <c r="GK89" i="100"/>
  <c r="GJ89" i="100"/>
  <c r="GI89" i="100"/>
  <c r="GH89" i="100"/>
  <c r="GG89" i="100"/>
  <c r="GF89" i="100"/>
  <c r="GE89" i="100"/>
  <c r="GD89" i="100"/>
  <c r="GC89" i="100"/>
  <c r="GB89" i="100"/>
  <c r="GA89" i="100"/>
  <c r="FZ89" i="100"/>
  <c r="FY89" i="100"/>
  <c r="FX89" i="100"/>
  <c r="FW89" i="100"/>
  <c r="FV89" i="100"/>
  <c r="FU89" i="100"/>
  <c r="FT89" i="100"/>
  <c r="FS89" i="100"/>
  <c r="FR89" i="100"/>
  <c r="FQ89" i="100"/>
  <c r="FP89" i="100"/>
  <c r="FO89" i="100"/>
  <c r="FN89" i="100"/>
  <c r="FM89" i="100"/>
  <c r="FL89" i="100"/>
  <c r="FK89" i="100"/>
  <c r="FJ89" i="100"/>
  <c r="FI89" i="100"/>
  <c r="FH89" i="100"/>
  <c r="FG89" i="100"/>
  <c r="FF89" i="100"/>
  <c r="FE89" i="100"/>
  <c r="FD89" i="100"/>
  <c r="FC89" i="100"/>
  <c r="FB89" i="100"/>
  <c r="FA89" i="100"/>
  <c r="EZ89" i="100"/>
  <c r="EY89" i="100"/>
  <c r="EX89" i="100"/>
  <c r="EW89" i="100"/>
  <c r="EV89" i="100"/>
  <c r="EU89" i="100"/>
  <c r="ET89" i="100"/>
  <c r="ES89" i="100"/>
  <c r="ER89" i="100"/>
  <c r="EQ89" i="100"/>
  <c r="EP89" i="100"/>
  <c r="EO89" i="100"/>
  <c r="EN89" i="100"/>
  <c r="EM89" i="100"/>
  <c r="EL89" i="100"/>
  <c r="EK89" i="100"/>
  <c r="EJ89" i="100"/>
  <c r="EI89" i="100"/>
  <c r="EH89" i="100"/>
  <c r="EG89" i="100"/>
  <c r="EF89" i="100"/>
  <c r="EE89" i="100"/>
  <c r="ED89" i="100"/>
  <c r="EC89" i="100"/>
  <c r="EB89" i="100"/>
  <c r="EA89" i="100"/>
  <c r="DZ89" i="100"/>
  <c r="DY89" i="100"/>
  <c r="DX89" i="100"/>
  <c r="DW89" i="100"/>
  <c r="DV89" i="100"/>
  <c r="DU89" i="100"/>
  <c r="DT89" i="100"/>
  <c r="DS89" i="100"/>
  <c r="DR89" i="100"/>
  <c r="DQ89" i="100"/>
  <c r="DP89" i="100"/>
  <c r="DO89" i="100"/>
  <c r="DN89" i="100"/>
  <c r="DM89" i="100"/>
  <c r="DL89" i="100"/>
  <c r="DK89" i="100"/>
  <c r="DJ89" i="100"/>
  <c r="DI89" i="100"/>
  <c r="DH89" i="100"/>
  <c r="DG89" i="100"/>
  <c r="DB89" i="100"/>
  <c r="DA89" i="100"/>
  <c r="CV89" i="100"/>
  <c r="CQ89" i="100"/>
  <c r="CP89" i="100"/>
  <c r="CO89" i="100"/>
  <c r="CN89" i="100"/>
  <c r="CM89" i="100"/>
  <c r="CL89" i="100"/>
  <c r="CK89" i="100"/>
  <c r="CJ89" i="100"/>
  <c r="CI89" i="100"/>
  <c r="CH89" i="100"/>
  <c r="CG89" i="100"/>
  <c r="CF89" i="100"/>
  <c r="CE89" i="100"/>
  <c r="CD89" i="100"/>
  <c r="CC89" i="100"/>
  <c r="CB89" i="100"/>
  <c r="CA89" i="100"/>
  <c r="BV89" i="100"/>
  <c r="BU89" i="100"/>
  <c r="BP89" i="100"/>
  <c r="BK89" i="100"/>
  <c r="BJ89" i="100"/>
  <c r="BI89" i="100"/>
  <c r="BH89" i="100"/>
  <c r="BG89" i="100"/>
  <c r="BF89" i="100"/>
  <c r="BE89" i="100"/>
  <c r="BD89" i="100"/>
  <c r="BC89" i="100"/>
  <c r="BB89" i="100"/>
  <c r="BA89" i="100"/>
  <c r="AZ89" i="100"/>
  <c r="AY89" i="100"/>
  <c r="AX89" i="100"/>
  <c r="AW89" i="100"/>
  <c r="AV89" i="100"/>
  <c r="AK89" i="100"/>
  <c r="AC89" i="100"/>
  <c r="AB89" i="100"/>
  <c r="AA89" i="100"/>
  <c r="Z89" i="100"/>
  <c r="U89" i="100"/>
  <c r="T89" i="100"/>
  <c r="S89" i="100"/>
  <c r="R89" i="100"/>
  <c r="Q89" i="100"/>
  <c r="P89" i="100"/>
  <c r="O89" i="100"/>
  <c r="N89" i="100"/>
  <c r="M89" i="100"/>
  <c r="L89" i="100"/>
  <c r="K89" i="100"/>
  <c r="J89" i="100"/>
  <c r="I89" i="100"/>
  <c r="H89" i="100"/>
  <c r="G89" i="100"/>
  <c r="F89" i="100"/>
  <c r="E89" i="100"/>
  <c r="D89" i="100"/>
  <c r="C89" i="100"/>
  <c r="B89" i="100"/>
  <c r="A89" i="100"/>
  <c r="GZ88" i="100"/>
  <c r="GY88" i="100"/>
  <c r="GX88" i="100"/>
  <c r="GW88" i="100"/>
  <c r="GV88" i="100"/>
  <c r="GU88" i="100"/>
  <c r="GT88" i="100"/>
  <c r="GS88" i="100"/>
  <c r="GR88" i="100"/>
  <c r="GQ88" i="100"/>
  <c r="GP88" i="100"/>
  <c r="GO88" i="100"/>
  <c r="GN88" i="100"/>
  <c r="GM88" i="100"/>
  <c r="GL88" i="100"/>
  <c r="GK88" i="100"/>
  <c r="GJ88" i="100"/>
  <c r="GI88" i="100"/>
  <c r="GH88" i="100"/>
  <c r="GG88" i="100"/>
  <c r="GF88" i="100"/>
  <c r="GE88" i="100"/>
  <c r="GD88" i="100"/>
  <c r="GC88" i="100"/>
  <c r="GB88" i="100"/>
  <c r="GA88" i="100"/>
  <c r="FZ88" i="100"/>
  <c r="FY88" i="100"/>
  <c r="FX88" i="100"/>
  <c r="FW88" i="100"/>
  <c r="FV88" i="100"/>
  <c r="FU88" i="100"/>
  <c r="FT88" i="100"/>
  <c r="FS88" i="100"/>
  <c r="FR88" i="100"/>
  <c r="FQ88" i="100"/>
  <c r="FP88" i="100"/>
  <c r="FO88" i="100"/>
  <c r="FN88" i="100"/>
  <c r="FM88" i="100"/>
  <c r="FL88" i="100"/>
  <c r="FK88" i="100"/>
  <c r="FJ88" i="100"/>
  <c r="FI88" i="100"/>
  <c r="FH88" i="100"/>
  <c r="FG88" i="100"/>
  <c r="FF88" i="100"/>
  <c r="FE88" i="100"/>
  <c r="FD88" i="100"/>
  <c r="FC88" i="100"/>
  <c r="FB88" i="100"/>
  <c r="FA88" i="100"/>
  <c r="EZ88" i="100"/>
  <c r="EY88" i="100"/>
  <c r="EX88" i="100"/>
  <c r="EW88" i="100"/>
  <c r="EV88" i="100"/>
  <c r="EU88" i="100"/>
  <c r="ET88" i="100"/>
  <c r="ES88" i="100"/>
  <c r="ER88" i="100"/>
  <c r="EQ88" i="100"/>
  <c r="EP88" i="100"/>
  <c r="EO88" i="100"/>
  <c r="EN88" i="100"/>
  <c r="EM88" i="100"/>
  <c r="EL88" i="100"/>
  <c r="EK88" i="100"/>
  <c r="EJ88" i="100"/>
  <c r="EI88" i="100"/>
  <c r="EH88" i="100"/>
  <c r="EG88" i="100"/>
  <c r="EF88" i="100"/>
  <c r="EE88" i="100"/>
  <c r="ED88" i="100"/>
  <c r="EC88" i="100"/>
  <c r="EB88" i="100"/>
  <c r="EA88" i="100"/>
  <c r="DZ88" i="100"/>
  <c r="DY88" i="100"/>
  <c r="DX88" i="100"/>
  <c r="DW88" i="100"/>
  <c r="DV88" i="100"/>
  <c r="DU88" i="100"/>
  <c r="DT88" i="100"/>
  <c r="DS88" i="100"/>
  <c r="DR88" i="100"/>
  <c r="DQ88" i="100"/>
  <c r="DP88" i="100"/>
  <c r="DO88" i="100"/>
  <c r="DN88" i="100"/>
  <c r="DM88" i="100"/>
  <c r="DL88" i="100"/>
  <c r="DK88" i="100"/>
  <c r="DJ88" i="100"/>
  <c r="DI88" i="100"/>
  <c r="DH88" i="100"/>
  <c r="DG88" i="100"/>
  <c r="DB88" i="100"/>
  <c r="DA88" i="100"/>
  <c r="CV88" i="100"/>
  <c r="CQ88" i="100"/>
  <c r="CP88" i="100"/>
  <c r="CO88" i="100"/>
  <c r="CN88" i="100"/>
  <c r="CM88" i="100"/>
  <c r="CL88" i="100"/>
  <c r="CK88" i="100"/>
  <c r="CJ88" i="100"/>
  <c r="CI88" i="100"/>
  <c r="CH88" i="100"/>
  <c r="CG88" i="100"/>
  <c r="CF88" i="100"/>
  <c r="CE88" i="100"/>
  <c r="CD88" i="100"/>
  <c r="CC88" i="100"/>
  <c r="CB88" i="100"/>
  <c r="CA88" i="100"/>
  <c r="BV88" i="100"/>
  <c r="BU88" i="100"/>
  <c r="BP88" i="100"/>
  <c r="BK88" i="100"/>
  <c r="BJ88" i="100"/>
  <c r="BI88" i="100"/>
  <c r="BH88" i="100"/>
  <c r="BG88" i="100"/>
  <c r="BF88" i="100"/>
  <c r="BE88" i="100"/>
  <c r="BD88" i="100"/>
  <c r="BC88" i="100"/>
  <c r="BB88" i="100"/>
  <c r="BA88" i="100"/>
  <c r="AZ88" i="100"/>
  <c r="AY88" i="100"/>
  <c r="AX88" i="100"/>
  <c r="AW88" i="100"/>
  <c r="AV88" i="100"/>
  <c r="AK88" i="100"/>
  <c r="AC88" i="100"/>
  <c r="AB88" i="100"/>
  <c r="AA88" i="100"/>
  <c r="Z88" i="100"/>
  <c r="Y88" i="100"/>
  <c r="W88" i="100"/>
  <c r="V88" i="100"/>
  <c r="U88" i="100"/>
  <c r="T88" i="100"/>
  <c r="S88" i="100"/>
  <c r="R88" i="100"/>
  <c r="Q88" i="100"/>
  <c r="P88" i="100"/>
  <c r="O88" i="100"/>
  <c r="N88" i="100"/>
  <c r="M88" i="100"/>
  <c r="L88" i="100"/>
  <c r="K88" i="100"/>
  <c r="J88" i="100"/>
  <c r="I88" i="100"/>
  <c r="H88" i="100"/>
  <c r="G88" i="100"/>
  <c r="F88" i="100"/>
  <c r="E88" i="100"/>
  <c r="D88" i="100"/>
  <c r="C88" i="100"/>
  <c r="B88" i="100"/>
  <c r="A88" i="100"/>
  <c r="GZ87" i="100"/>
  <c r="GY87" i="100"/>
  <c r="GX87" i="100"/>
  <c r="GW87" i="100"/>
  <c r="GV87" i="100"/>
  <c r="GU87" i="100"/>
  <c r="GT87" i="100"/>
  <c r="GS87" i="100"/>
  <c r="GR87" i="100"/>
  <c r="GQ87" i="100"/>
  <c r="GP87" i="100"/>
  <c r="GO87" i="100"/>
  <c r="GN87" i="100"/>
  <c r="GM87" i="100"/>
  <c r="GL87" i="100"/>
  <c r="GK87" i="100"/>
  <c r="GJ87" i="100"/>
  <c r="GI87" i="100"/>
  <c r="GH87" i="100"/>
  <c r="GG87" i="100"/>
  <c r="GD87" i="100"/>
  <c r="GA87" i="100"/>
  <c r="FY87" i="100"/>
  <c r="FX87" i="100"/>
  <c r="FW87" i="100"/>
  <c r="FV87" i="100"/>
  <c r="FU87" i="100"/>
  <c r="FT87" i="100"/>
  <c r="FS87" i="100"/>
  <c r="FR87" i="100"/>
  <c r="FQ87" i="100"/>
  <c r="FP87" i="100"/>
  <c r="FO87" i="100"/>
  <c r="FN87" i="100"/>
  <c r="FM87" i="100"/>
  <c r="FL87" i="100"/>
  <c r="FK87" i="100"/>
  <c r="FJ87" i="100"/>
  <c r="FI87" i="100"/>
  <c r="FH87" i="100"/>
  <c r="FG87" i="100"/>
  <c r="FF87" i="100"/>
  <c r="FE87" i="100"/>
  <c r="FD87" i="100"/>
  <c r="FC87" i="100"/>
  <c r="FB87" i="100"/>
  <c r="FA87" i="100"/>
  <c r="EZ87" i="100"/>
  <c r="EY87" i="100"/>
  <c r="EX87" i="100"/>
  <c r="EW87" i="100"/>
  <c r="EV87" i="100"/>
  <c r="EU87" i="100"/>
  <c r="ET87" i="100"/>
  <c r="ES87" i="100"/>
  <c r="ER87" i="100"/>
  <c r="EQ87" i="100"/>
  <c r="EP87" i="100"/>
  <c r="EO87" i="100"/>
  <c r="EN87" i="100"/>
  <c r="EM87" i="100"/>
  <c r="EL87" i="100"/>
  <c r="EK87" i="100"/>
  <c r="EJ87" i="100"/>
  <c r="EI87" i="100"/>
  <c r="EH87" i="100"/>
  <c r="EG87" i="100"/>
  <c r="EF87" i="100"/>
  <c r="EE87" i="100"/>
  <c r="ED87" i="100"/>
  <c r="EC87" i="100"/>
  <c r="EB87" i="100"/>
  <c r="EA87" i="100"/>
  <c r="DZ87" i="100"/>
  <c r="DY87" i="100"/>
  <c r="DX87" i="100"/>
  <c r="DW87" i="100"/>
  <c r="DV87" i="100"/>
  <c r="DU87" i="100"/>
  <c r="DT87" i="100"/>
  <c r="DS87" i="100"/>
  <c r="DR87" i="100"/>
  <c r="DQ87" i="100"/>
  <c r="DP87" i="100"/>
  <c r="DO87" i="100"/>
  <c r="DN87" i="100"/>
  <c r="DM87" i="100"/>
  <c r="DL87" i="100"/>
  <c r="DK87" i="100"/>
  <c r="DJ87" i="100"/>
  <c r="DI87" i="100"/>
  <c r="DH87" i="100"/>
  <c r="DG87" i="100"/>
  <c r="DB87" i="100"/>
  <c r="DA87" i="100"/>
  <c r="CV87" i="100"/>
  <c r="CQ87" i="100"/>
  <c r="CP87" i="100"/>
  <c r="CO87" i="100"/>
  <c r="CN87" i="100"/>
  <c r="CM87" i="100"/>
  <c r="CL87" i="100"/>
  <c r="CK87" i="100"/>
  <c r="CJ87" i="100"/>
  <c r="CI87" i="100"/>
  <c r="CH87" i="100"/>
  <c r="CG87" i="100"/>
  <c r="CF87" i="100"/>
  <c r="CE87" i="100"/>
  <c r="CD87" i="100"/>
  <c r="CC87" i="100"/>
  <c r="CB87" i="100"/>
  <c r="CA87" i="100"/>
  <c r="BV87" i="100"/>
  <c r="BU87" i="100"/>
  <c r="BP87" i="100"/>
  <c r="BK87" i="100"/>
  <c r="BJ87" i="100"/>
  <c r="BI87" i="100"/>
  <c r="BH87" i="100"/>
  <c r="BG87" i="100"/>
  <c r="BF87" i="100"/>
  <c r="BE87" i="100"/>
  <c r="BD87" i="100"/>
  <c r="BC87" i="100"/>
  <c r="BB87" i="100"/>
  <c r="BA87" i="100"/>
  <c r="AZ87" i="100"/>
  <c r="AY87" i="100"/>
  <c r="AX87" i="100"/>
  <c r="AW87" i="100"/>
  <c r="AV87" i="100"/>
  <c r="AK87" i="100"/>
  <c r="AC87" i="100"/>
  <c r="AB87" i="100"/>
  <c r="AA87" i="100"/>
  <c r="Z87" i="100"/>
  <c r="Y87" i="100"/>
  <c r="X87" i="100"/>
  <c r="V87" i="100"/>
  <c r="U87" i="100"/>
  <c r="T87" i="100"/>
  <c r="S87" i="100"/>
  <c r="R87" i="100"/>
  <c r="Q87" i="100"/>
  <c r="P87" i="100"/>
  <c r="O87" i="100"/>
  <c r="N87" i="100"/>
  <c r="M87" i="100"/>
  <c r="L87" i="100"/>
  <c r="K87" i="100"/>
  <c r="J87" i="100"/>
  <c r="I87" i="100"/>
  <c r="H87" i="100"/>
  <c r="G87" i="100"/>
  <c r="F87" i="100"/>
  <c r="E87" i="100"/>
  <c r="D87" i="100"/>
  <c r="C87" i="100"/>
  <c r="B87" i="100"/>
  <c r="A87" i="100"/>
  <c r="GZ86" i="100"/>
  <c r="GY86" i="100"/>
  <c r="GX86" i="100"/>
  <c r="GW86" i="100"/>
  <c r="GV86" i="100"/>
  <c r="GU86" i="100"/>
  <c r="GT86" i="100"/>
  <c r="GS86" i="100"/>
  <c r="GR86" i="100"/>
  <c r="GQ86" i="100"/>
  <c r="GP86" i="100"/>
  <c r="GO86" i="100"/>
  <c r="GN86" i="100"/>
  <c r="GM86" i="100"/>
  <c r="GL86" i="100"/>
  <c r="GK86" i="100"/>
  <c r="GJ86" i="100"/>
  <c r="GI86" i="100"/>
  <c r="GH86" i="100"/>
  <c r="GG86" i="100"/>
  <c r="GD86" i="100"/>
  <c r="GA86" i="100"/>
  <c r="FY86" i="100"/>
  <c r="FX86" i="100"/>
  <c r="FW86" i="100"/>
  <c r="FV86" i="100"/>
  <c r="FU86" i="100"/>
  <c r="FT86" i="100"/>
  <c r="FS86" i="100"/>
  <c r="FR86" i="100"/>
  <c r="FQ86" i="100"/>
  <c r="FP86" i="100"/>
  <c r="FO86" i="100"/>
  <c r="FN86" i="100"/>
  <c r="FM86" i="100"/>
  <c r="FL86" i="100"/>
  <c r="FK86" i="100"/>
  <c r="FJ86" i="100"/>
  <c r="FI86" i="100"/>
  <c r="FH86" i="100"/>
  <c r="FG86" i="100"/>
  <c r="FF86" i="100"/>
  <c r="FE86" i="100"/>
  <c r="FD86" i="100"/>
  <c r="FC86" i="100"/>
  <c r="FB86" i="100"/>
  <c r="FA86" i="100"/>
  <c r="EZ86" i="100"/>
  <c r="EY86" i="100"/>
  <c r="EX86" i="100"/>
  <c r="EW86" i="100"/>
  <c r="EV86" i="100"/>
  <c r="EU86" i="100"/>
  <c r="ET86" i="100"/>
  <c r="ES86" i="100"/>
  <c r="ER86" i="100"/>
  <c r="EQ86" i="100"/>
  <c r="EP86" i="100"/>
  <c r="EO86" i="100"/>
  <c r="EN86" i="100"/>
  <c r="EM86" i="100"/>
  <c r="EL86" i="100"/>
  <c r="EK86" i="100"/>
  <c r="EJ86" i="100"/>
  <c r="EI86" i="100"/>
  <c r="EH86" i="100"/>
  <c r="EG86" i="100"/>
  <c r="EF86" i="100"/>
  <c r="EE86" i="100"/>
  <c r="ED86" i="100"/>
  <c r="EC86" i="100"/>
  <c r="EB86" i="100"/>
  <c r="EA86" i="100"/>
  <c r="DZ86" i="100"/>
  <c r="DY86" i="100"/>
  <c r="DX86" i="100"/>
  <c r="DW86" i="100"/>
  <c r="DV86" i="100"/>
  <c r="DU86" i="100"/>
  <c r="DT86" i="100"/>
  <c r="DS86" i="100"/>
  <c r="DR86" i="100"/>
  <c r="DQ86" i="100"/>
  <c r="DP86" i="100"/>
  <c r="DO86" i="100"/>
  <c r="DN86" i="100"/>
  <c r="DM86" i="100"/>
  <c r="DL86" i="100"/>
  <c r="DK86" i="100"/>
  <c r="DJ86" i="100"/>
  <c r="DI86" i="100"/>
  <c r="DH86" i="100"/>
  <c r="DG86" i="100"/>
  <c r="DB86" i="100"/>
  <c r="DA86" i="100"/>
  <c r="CV86" i="100"/>
  <c r="CQ86" i="100"/>
  <c r="CP86" i="100"/>
  <c r="CO86" i="100"/>
  <c r="CN86" i="100"/>
  <c r="CM86" i="100"/>
  <c r="CL86" i="100"/>
  <c r="CK86" i="100"/>
  <c r="CJ86" i="100"/>
  <c r="CI86" i="100"/>
  <c r="CH86" i="100"/>
  <c r="CG86" i="100"/>
  <c r="CF86" i="100"/>
  <c r="CE86" i="100"/>
  <c r="CD86" i="100"/>
  <c r="CC86" i="100"/>
  <c r="CB86" i="100"/>
  <c r="CA86" i="100"/>
  <c r="BV86" i="100"/>
  <c r="BU86" i="100"/>
  <c r="BP86" i="100"/>
  <c r="BK86" i="100"/>
  <c r="BJ86" i="100"/>
  <c r="BI86" i="100"/>
  <c r="BH86" i="100"/>
  <c r="BG86" i="100"/>
  <c r="BF86" i="100"/>
  <c r="BE86" i="100"/>
  <c r="BD86" i="100"/>
  <c r="BC86" i="100"/>
  <c r="BB86" i="100"/>
  <c r="BA86" i="100"/>
  <c r="AZ86" i="100"/>
  <c r="AY86" i="100"/>
  <c r="AX86" i="100"/>
  <c r="AW86" i="100"/>
  <c r="AV86" i="100"/>
  <c r="AK86" i="100"/>
  <c r="AC86" i="100"/>
  <c r="AB86" i="100"/>
  <c r="AA86" i="100"/>
  <c r="Z86" i="100"/>
  <c r="Y86" i="100"/>
  <c r="X86" i="100"/>
  <c r="W86" i="100"/>
  <c r="V86" i="100"/>
  <c r="U86" i="100"/>
  <c r="T86" i="100"/>
  <c r="S86" i="100"/>
  <c r="R86" i="100"/>
  <c r="Q86" i="100"/>
  <c r="P86" i="100"/>
  <c r="O86" i="100"/>
  <c r="N86" i="100"/>
  <c r="M86" i="100"/>
  <c r="L86" i="100"/>
  <c r="K86" i="100"/>
  <c r="J86" i="100"/>
  <c r="I86" i="100"/>
  <c r="H86" i="100"/>
  <c r="G86" i="100"/>
  <c r="F86" i="100"/>
  <c r="E86" i="100"/>
  <c r="D86" i="100"/>
  <c r="C86" i="100"/>
  <c r="B86" i="100"/>
  <c r="A86" i="100"/>
  <c r="GZ85" i="100"/>
  <c r="GY85" i="100"/>
  <c r="GX85" i="100"/>
  <c r="GW85" i="100"/>
  <c r="GV85" i="100"/>
  <c r="GU85" i="100"/>
  <c r="GT85" i="100"/>
  <c r="GS85" i="100"/>
  <c r="GR85" i="100"/>
  <c r="GQ85" i="100"/>
  <c r="GP85" i="100"/>
  <c r="GO85" i="100"/>
  <c r="GN85" i="100"/>
  <c r="GM85" i="100"/>
  <c r="GL85" i="100"/>
  <c r="GK85" i="100"/>
  <c r="GJ85" i="100"/>
  <c r="GI85" i="100"/>
  <c r="GH85" i="100"/>
  <c r="GG85" i="100"/>
  <c r="GD85" i="100"/>
  <c r="GA85" i="100"/>
  <c r="FY85" i="100"/>
  <c r="FX85" i="100"/>
  <c r="FW85" i="100"/>
  <c r="FV85" i="100"/>
  <c r="FU85" i="100"/>
  <c r="FT85" i="100"/>
  <c r="FS85" i="100"/>
  <c r="FR85" i="100"/>
  <c r="FQ85" i="100"/>
  <c r="FP85" i="100"/>
  <c r="FO85" i="100"/>
  <c r="FN85" i="100"/>
  <c r="FM85" i="100"/>
  <c r="FL85" i="100"/>
  <c r="FK85" i="100"/>
  <c r="FJ85" i="100"/>
  <c r="FI85" i="100"/>
  <c r="FH85" i="100"/>
  <c r="FG85" i="100"/>
  <c r="FF85" i="100"/>
  <c r="FE85" i="100"/>
  <c r="FD85" i="100"/>
  <c r="FC85" i="100"/>
  <c r="FB85" i="100"/>
  <c r="FA85" i="100"/>
  <c r="EZ85" i="100"/>
  <c r="EY85" i="100"/>
  <c r="EX85" i="100"/>
  <c r="EW85" i="100"/>
  <c r="EV85" i="100"/>
  <c r="EU85" i="100"/>
  <c r="ET85" i="100"/>
  <c r="ES85" i="100"/>
  <c r="ER85" i="100"/>
  <c r="EQ85" i="100"/>
  <c r="EP85" i="100"/>
  <c r="EO85" i="100"/>
  <c r="EN85" i="100"/>
  <c r="EM85" i="100"/>
  <c r="EL85" i="100"/>
  <c r="EK85" i="100"/>
  <c r="EJ85" i="100"/>
  <c r="EI85" i="100"/>
  <c r="EH85" i="100"/>
  <c r="EG85" i="100"/>
  <c r="EF85" i="100"/>
  <c r="EE85" i="100"/>
  <c r="ED85" i="100"/>
  <c r="EC85" i="100"/>
  <c r="EB85" i="100"/>
  <c r="EA85" i="100"/>
  <c r="DZ85" i="100"/>
  <c r="DY85" i="100"/>
  <c r="DX85" i="100"/>
  <c r="DW85" i="100"/>
  <c r="DV85" i="100"/>
  <c r="DU85" i="100"/>
  <c r="DT85" i="100"/>
  <c r="DS85" i="100"/>
  <c r="DR85" i="100"/>
  <c r="DQ85" i="100"/>
  <c r="DP85" i="100"/>
  <c r="DO85" i="100"/>
  <c r="DN85" i="100"/>
  <c r="DM85" i="100"/>
  <c r="DL85" i="100"/>
  <c r="DK85" i="100"/>
  <c r="DJ85" i="100"/>
  <c r="DI85" i="100"/>
  <c r="DH85" i="100"/>
  <c r="DG85" i="100"/>
  <c r="DB85" i="100"/>
  <c r="DA85" i="100"/>
  <c r="CV85" i="100"/>
  <c r="CQ85" i="100"/>
  <c r="CP85" i="100"/>
  <c r="CO85" i="100"/>
  <c r="CN85" i="100"/>
  <c r="CM85" i="100"/>
  <c r="CL85" i="100"/>
  <c r="CK85" i="100"/>
  <c r="CJ85" i="100"/>
  <c r="CI85" i="100"/>
  <c r="CH85" i="100"/>
  <c r="CG85" i="100"/>
  <c r="CF85" i="100"/>
  <c r="CE85" i="100"/>
  <c r="CD85" i="100"/>
  <c r="CC85" i="100"/>
  <c r="CB85" i="100"/>
  <c r="CA85" i="100"/>
  <c r="BV85" i="100"/>
  <c r="BU85" i="100"/>
  <c r="BP85" i="100"/>
  <c r="BK85" i="100"/>
  <c r="BJ85" i="100"/>
  <c r="BI85" i="100"/>
  <c r="BH85" i="100"/>
  <c r="BG85" i="100"/>
  <c r="BF85" i="100"/>
  <c r="BE85" i="100"/>
  <c r="BD85" i="100"/>
  <c r="BC85" i="100"/>
  <c r="BB85" i="100"/>
  <c r="BA85" i="100"/>
  <c r="AZ85" i="100"/>
  <c r="AY85" i="100"/>
  <c r="AX85" i="100"/>
  <c r="AW85" i="100"/>
  <c r="AV85" i="100"/>
  <c r="AK85" i="100"/>
  <c r="AC85" i="100"/>
  <c r="AB85" i="100"/>
  <c r="AA85" i="100"/>
  <c r="Z85" i="100"/>
  <c r="X85" i="100"/>
  <c r="W85" i="100"/>
  <c r="V85" i="100"/>
  <c r="U85" i="100"/>
  <c r="T85" i="100"/>
  <c r="S85" i="100"/>
  <c r="R85" i="100"/>
  <c r="Q85" i="100"/>
  <c r="P85" i="100"/>
  <c r="O85" i="100"/>
  <c r="N85" i="100"/>
  <c r="M85" i="100"/>
  <c r="L85" i="100"/>
  <c r="K85" i="100"/>
  <c r="J85" i="100"/>
  <c r="I85" i="100"/>
  <c r="H85" i="100"/>
  <c r="G85" i="100"/>
  <c r="F85" i="100"/>
  <c r="E85" i="100"/>
  <c r="D85" i="100"/>
  <c r="C85" i="100"/>
  <c r="B85" i="100"/>
  <c r="A85" i="100"/>
  <c r="GZ84" i="100"/>
  <c r="GY84" i="100"/>
  <c r="GX84" i="100"/>
  <c r="GW84" i="100"/>
  <c r="GV84" i="100"/>
  <c r="GU84" i="100"/>
  <c r="GT84" i="100"/>
  <c r="GS84" i="100"/>
  <c r="GR84" i="100"/>
  <c r="GQ84" i="100"/>
  <c r="GP84" i="100"/>
  <c r="GO84" i="100"/>
  <c r="GN84" i="100"/>
  <c r="GM84" i="100"/>
  <c r="GL84" i="100"/>
  <c r="GK84" i="100"/>
  <c r="GJ84" i="100"/>
  <c r="GI84" i="100"/>
  <c r="GH84" i="100"/>
  <c r="GG84" i="100"/>
  <c r="GD84" i="100"/>
  <c r="GA84" i="100"/>
  <c r="FY84" i="100"/>
  <c r="FX84" i="100"/>
  <c r="FW84" i="100"/>
  <c r="FV84" i="100"/>
  <c r="FU84" i="100"/>
  <c r="FT84" i="100"/>
  <c r="FS84" i="100"/>
  <c r="FR84" i="100"/>
  <c r="FQ84" i="100"/>
  <c r="FP84" i="100"/>
  <c r="FO84" i="100"/>
  <c r="FN84" i="100"/>
  <c r="FM84" i="100"/>
  <c r="FL84" i="100"/>
  <c r="FK84" i="100"/>
  <c r="FJ84" i="100"/>
  <c r="FI84" i="100"/>
  <c r="FH84" i="100"/>
  <c r="FG84" i="100"/>
  <c r="FF84" i="100"/>
  <c r="FE84" i="100"/>
  <c r="FD84" i="100"/>
  <c r="FC84" i="100"/>
  <c r="FB84" i="100"/>
  <c r="FA84" i="100"/>
  <c r="EZ84" i="100"/>
  <c r="EY84" i="100"/>
  <c r="EX84" i="100"/>
  <c r="EW84" i="100"/>
  <c r="EV84" i="100"/>
  <c r="EU84" i="100"/>
  <c r="ET84" i="100"/>
  <c r="ES84" i="100"/>
  <c r="ER84" i="100"/>
  <c r="EQ84" i="100"/>
  <c r="EP84" i="100"/>
  <c r="EO84" i="100"/>
  <c r="EN84" i="100"/>
  <c r="EM84" i="100"/>
  <c r="EL84" i="100"/>
  <c r="EK84" i="100"/>
  <c r="EJ84" i="100"/>
  <c r="EI84" i="100"/>
  <c r="EH84" i="100"/>
  <c r="EG84" i="100"/>
  <c r="EF84" i="100"/>
  <c r="EE84" i="100"/>
  <c r="ED84" i="100"/>
  <c r="EC84" i="100"/>
  <c r="EB84" i="100"/>
  <c r="EA84" i="100"/>
  <c r="DZ84" i="100"/>
  <c r="DY84" i="100"/>
  <c r="DX84" i="100"/>
  <c r="DW84" i="100"/>
  <c r="DV84" i="100"/>
  <c r="DU84" i="100"/>
  <c r="DT84" i="100"/>
  <c r="DS84" i="100"/>
  <c r="DR84" i="100"/>
  <c r="DQ84" i="100"/>
  <c r="DP84" i="100"/>
  <c r="DO84" i="100"/>
  <c r="DN84" i="100"/>
  <c r="DM84" i="100"/>
  <c r="DL84" i="100"/>
  <c r="DK84" i="100"/>
  <c r="DJ84" i="100"/>
  <c r="DI84" i="100"/>
  <c r="DH84" i="100"/>
  <c r="DG84" i="100"/>
  <c r="DB84" i="100"/>
  <c r="DA84" i="100"/>
  <c r="CV84" i="100"/>
  <c r="CQ84" i="100"/>
  <c r="CP84" i="100"/>
  <c r="CO84" i="100"/>
  <c r="CN84" i="100"/>
  <c r="CM84" i="100"/>
  <c r="CL84" i="100"/>
  <c r="CK84" i="100"/>
  <c r="CJ84" i="100"/>
  <c r="CI84" i="100"/>
  <c r="CH84" i="100"/>
  <c r="CG84" i="100"/>
  <c r="CF84" i="100"/>
  <c r="CE84" i="100"/>
  <c r="CD84" i="100"/>
  <c r="CC84" i="100"/>
  <c r="CB84" i="100"/>
  <c r="CA84" i="100"/>
  <c r="BV84" i="100"/>
  <c r="BU84" i="100"/>
  <c r="BP84" i="100"/>
  <c r="BK84" i="100"/>
  <c r="BJ84" i="100"/>
  <c r="BI84" i="100"/>
  <c r="BH84" i="100"/>
  <c r="BG84" i="100"/>
  <c r="BF84" i="100"/>
  <c r="BE84" i="100"/>
  <c r="BD84" i="100"/>
  <c r="BC84" i="100"/>
  <c r="BB84" i="100"/>
  <c r="BA84" i="100"/>
  <c r="AZ84" i="100"/>
  <c r="AY84" i="100"/>
  <c r="AX84" i="100"/>
  <c r="AW84" i="100"/>
  <c r="AV84" i="100"/>
  <c r="AK84" i="100"/>
  <c r="AC84" i="100"/>
  <c r="AB84" i="100"/>
  <c r="AA84" i="100"/>
  <c r="Z84" i="100"/>
  <c r="U84" i="100"/>
  <c r="T84" i="100"/>
  <c r="S84" i="100"/>
  <c r="R84" i="100"/>
  <c r="Q84" i="100"/>
  <c r="P84" i="100"/>
  <c r="O84" i="100"/>
  <c r="N84" i="100"/>
  <c r="M84" i="100"/>
  <c r="L84" i="100"/>
  <c r="K84" i="100"/>
  <c r="J84" i="100"/>
  <c r="I84" i="100"/>
  <c r="H84" i="100"/>
  <c r="G84" i="100"/>
  <c r="F84" i="100"/>
  <c r="E84" i="100"/>
  <c r="D84" i="100"/>
  <c r="C84" i="100"/>
  <c r="B84" i="100"/>
  <c r="A84" i="100"/>
  <c r="GZ83" i="100"/>
  <c r="GY83" i="100"/>
  <c r="GX83" i="100"/>
  <c r="GW83" i="100"/>
  <c r="GV83" i="100"/>
  <c r="GU83" i="100"/>
  <c r="GT83" i="100"/>
  <c r="GS83" i="100"/>
  <c r="GR83" i="100"/>
  <c r="GQ83" i="100"/>
  <c r="GP83" i="100"/>
  <c r="GO83" i="100"/>
  <c r="GN83" i="100"/>
  <c r="GM83" i="100"/>
  <c r="GL83" i="100"/>
  <c r="GK83" i="100"/>
  <c r="GJ83" i="100"/>
  <c r="GI83" i="100"/>
  <c r="GH83" i="100"/>
  <c r="GG83" i="100"/>
  <c r="GF83" i="100"/>
  <c r="GE83" i="100"/>
  <c r="GD83" i="100"/>
  <c r="GC83" i="100"/>
  <c r="GB83" i="100"/>
  <c r="GA83" i="100"/>
  <c r="FY83" i="100"/>
  <c r="FX83" i="100"/>
  <c r="FW83" i="100"/>
  <c r="FV83" i="100"/>
  <c r="FU83" i="100"/>
  <c r="FT83" i="100"/>
  <c r="FS83" i="100"/>
  <c r="FR83" i="100"/>
  <c r="FQ83" i="100"/>
  <c r="FP83" i="100"/>
  <c r="FO83" i="100"/>
  <c r="FN83" i="100"/>
  <c r="FM83" i="100"/>
  <c r="FL83" i="100"/>
  <c r="FK83" i="100"/>
  <c r="FJ83" i="100"/>
  <c r="FI83" i="100"/>
  <c r="FH83" i="100"/>
  <c r="FG83" i="100"/>
  <c r="FF83" i="100"/>
  <c r="FE83" i="100"/>
  <c r="FD83" i="100"/>
  <c r="FC83" i="100"/>
  <c r="FB83" i="100"/>
  <c r="FA83" i="100"/>
  <c r="EZ83" i="100"/>
  <c r="EY83" i="100"/>
  <c r="EX83" i="100"/>
  <c r="EW83" i="100"/>
  <c r="EV83" i="100"/>
  <c r="EU83" i="100"/>
  <c r="ET83" i="100"/>
  <c r="ES83" i="100"/>
  <c r="ER83" i="100"/>
  <c r="EQ83" i="100"/>
  <c r="EP83" i="100"/>
  <c r="EO83" i="100"/>
  <c r="EN83" i="100"/>
  <c r="EM83" i="100"/>
  <c r="EL83" i="100"/>
  <c r="EK83" i="100"/>
  <c r="EJ83" i="100"/>
  <c r="EI83" i="100"/>
  <c r="EH83" i="100"/>
  <c r="EG83" i="100"/>
  <c r="EF83" i="100"/>
  <c r="EE83" i="100"/>
  <c r="ED83" i="100"/>
  <c r="EC83" i="100"/>
  <c r="EB83" i="100"/>
  <c r="EA83" i="100"/>
  <c r="DZ83" i="100"/>
  <c r="DY83" i="100"/>
  <c r="DX83" i="100"/>
  <c r="DW83" i="100"/>
  <c r="DV83" i="100"/>
  <c r="DU83" i="100"/>
  <c r="DT83" i="100"/>
  <c r="DS83" i="100"/>
  <c r="DR83" i="100"/>
  <c r="DQ83" i="100"/>
  <c r="DP83" i="100"/>
  <c r="DO83" i="100"/>
  <c r="DN83" i="100"/>
  <c r="DM83" i="100"/>
  <c r="DL83" i="100"/>
  <c r="DK83" i="100"/>
  <c r="DJ83" i="100"/>
  <c r="DI83" i="100"/>
  <c r="DH83" i="100"/>
  <c r="DG83" i="100"/>
  <c r="DB83" i="100"/>
  <c r="DA83" i="100"/>
  <c r="CV83" i="100"/>
  <c r="CQ83" i="100"/>
  <c r="CP83" i="100"/>
  <c r="CO83" i="100"/>
  <c r="CN83" i="100"/>
  <c r="CM83" i="100"/>
  <c r="CL83" i="100"/>
  <c r="CK83" i="100"/>
  <c r="CJ83" i="100"/>
  <c r="CI83" i="100"/>
  <c r="CH83" i="100"/>
  <c r="CG83" i="100"/>
  <c r="CF83" i="100"/>
  <c r="CE83" i="100"/>
  <c r="CD83" i="100"/>
  <c r="CC83" i="100"/>
  <c r="CB83" i="100"/>
  <c r="CA83" i="100"/>
  <c r="BV83" i="100"/>
  <c r="BU83" i="100"/>
  <c r="BP83" i="100"/>
  <c r="BK83" i="100"/>
  <c r="BJ83" i="100"/>
  <c r="BI83" i="100"/>
  <c r="BH83" i="100"/>
  <c r="BG83" i="100"/>
  <c r="BF83" i="100"/>
  <c r="BE83" i="100"/>
  <c r="BD83" i="100"/>
  <c r="BC83" i="100"/>
  <c r="BB83" i="100"/>
  <c r="BA83" i="100"/>
  <c r="AZ83" i="100"/>
  <c r="AY83" i="100"/>
  <c r="AX83" i="100"/>
  <c r="AW83" i="100"/>
  <c r="AV83" i="100"/>
  <c r="AK83" i="100"/>
  <c r="AC83" i="100"/>
  <c r="AB83" i="100"/>
  <c r="AA83" i="100"/>
  <c r="Z83" i="100"/>
  <c r="Y83" i="100"/>
  <c r="X83" i="100"/>
  <c r="V83" i="100"/>
  <c r="U83" i="100"/>
  <c r="T83" i="100"/>
  <c r="S83" i="100"/>
  <c r="R83" i="100"/>
  <c r="Q83" i="100"/>
  <c r="P83" i="100"/>
  <c r="O83" i="100"/>
  <c r="N83" i="100"/>
  <c r="M83" i="100"/>
  <c r="L83" i="100"/>
  <c r="K83" i="100"/>
  <c r="J83" i="100"/>
  <c r="I83" i="100"/>
  <c r="H83" i="100"/>
  <c r="G83" i="100"/>
  <c r="F83" i="100"/>
  <c r="E83" i="100"/>
  <c r="D83" i="100"/>
  <c r="C83" i="100"/>
  <c r="B83" i="100"/>
  <c r="A83" i="100"/>
  <c r="GZ82" i="100"/>
  <c r="GY82" i="100"/>
  <c r="GX82" i="100"/>
  <c r="GW82" i="100"/>
  <c r="GV82" i="100"/>
  <c r="GU82" i="100"/>
  <c r="GT82" i="100"/>
  <c r="GS82" i="100"/>
  <c r="GR82" i="100"/>
  <c r="GQ82" i="100"/>
  <c r="GP82" i="100"/>
  <c r="GO82" i="100"/>
  <c r="GN82" i="100"/>
  <c r="GM82" i="100"/>
  <c r="GL82" i="100"/>
  <c r="GK82" i="100"/>
  <c r="GJ82" i="100"/>
  <c r="GI82" i="100"/>
  <c r="GH82" i="100"/>
  <c r="GG82" i="100"/>
  <c r="GF82" i="100"/>
  <c r="GE82" i="100"/>
  <c r="GD82" i="100"/>
  <c r="GC82" i="100"/>
  <c r="GB82" i="100"/>
  <c r="GA82" i="100"/>
  <c r="FY82" i="100"/>
  <c r="FX82" i="100"/>
  <c r="FW82" i="100"/>
  <c r="FV82" i="100"/>
  <c r="FU82" i="100"/>
  <c r="FT82" i="100"/>
  <c r="FS82" i="100"/>
  <c r="FR82" i="100"/>
  <c r="FQ82" i="100"/>
  <c r="FP82" i="100"/>
  <c r="FO82" i="100"/>
  <c r="FN82" i="100"/>
  <c r="FM82" i="100"/>
  <c r="FL82" i="100"/>
  <c r="FK82" i="100"/>
  <c r="FJ82" i="100"/>
  <c r="FI82" i="100"/>
  <c r="FH82" i="100"/>
  <c r="FG82" i="100"/>
  <c r="FF82" i="100"/>
  <c r="FE82" i="100"/>
  <c r="FD82" i="100"/>
  <c r="FC82" i="100"/>
  <c r="FB82" i="100"/>
  <c r="FA82" i="100"/>
  <c r="EZ82" i="100"/>
  <c r="EY82" i="100"/>
  <c r="EX82" i="100"/>
  <c r="EW82" i="100"/>
  <c r="EV82" i="100"/>
  <c r="EU82" i="100"/>
  <c r="ET82" i="100"/>
  <c r="ES82" i="100"/>
  <c r="ER82" i="100"/>
  <c r="EQ82" i="100"/>
  <c r="EP82" i="100"/>
  <c r="EO82" i="100"/>
  <c r="EN82" i="100"/>
  <c r="EM82" i="100"/>
  <c r="EL82" i="100"/>
  <c r="EK82" i="100"/>
  <c r="EJ82" i="100"/>
  <c r="EI82" i="100"/>
  <c r="EH82" i="100"/>
  <c r="EG82" i="100"/>
  <c r="EF82" i="100"/>
  <c r="EE82" i="100"/>
  <c r="ED82" i="100"/>
  <c r="EC82" i="100"/>
  <c r="EB82" i="100"/>
  <c r="EA82" i="100"/>
  <c r="DZ82" i="100"/>
  <c r="DY82" i="100"/>
  <c r="DX82" i="100"/>
  <c r="DW82" i="100"/>
  <c r="DV82" i="100"/>
  <c r="DU82" i="100"/>
  <c r="DT82" i="100"/>
  <c r="DS82" i="100"/>
  <c r="DR82" i="100"/>
  <c r="DQ82" i="100"/>
  <c r="DP82" i="100"/>
  <c r="DO82" i="100"/>
  <c r="DN82" i="100"/>
  <c r="DM82" i="100"/>
  <c r="DL82" i="100"/>
  <c r="DK82" i="100"/>
  <c r="DJ82" i="100"/>
  <c r="DI82" i="100"/>
  <c r="DH82" i="100"/>
  <c r="DG82" i="100"/>
  <c r="DB82" i="100"/>
  <c r="DA82" i="100"/>
  <c r="CV82" i="100"/>
  <c r="CQ82" i="100"/>
  <c r="CP82" i="100"/>
  <c r="CO82" i="100"/>
  <c r="CN82" i="100"/>
  <c r="CM82" i="100"/>
  <c r="CL82" i="100"/>
  <c r="CK82" i="100"/>
  <c r="CJ82" i="100"/>
  <c r="CI82" i="100"/>
  <c r="CH82" i="100"/>
  <c r="CG82" i="100"/>
  <c r="CF82" i="100"/>
  <c r="CE82" i="100"/>
  <c r="CD82" i="100"/>
  <c r="CC82" i="100"/>
  <c r="CB82" i="100"/>
  <c r="CA82" i="100"/>
  <c r="BV82" i="100"/>
  <c r="BU82" i="100"/>
  <c r="BP82" i="100"/>
  <c r="BK82" i="100"/>
  <c r="BJ82" i="100"/>
  <c r="BI82" i="100"/>
  <c r="BH82" i="100"/>
  <c r="BG82" i="100"/>
  <c r="BF82" i="100"/>
  <c r="BE82" i="100"/>
  <c r="BD82" i="100"/>
  <c r="BC82" i="100"/>
  <c r="BB82" i="100"/>
  <c r="BA82" i="100"/>
  <c r="AZ82" i="100"/>
  <c r="AY82" i="100"/>
  <c r="AX82" i="100"/>
  <c r="AW82" i="100"/>
  <c r="AV82" i="100"/>
  <c r="AK82" i="100"/>
  <c r="AC82" i="100"/>
  <c r="AB82" i="100"/>
  <c r="AA82" i="100"/>
  <c r="Z82" i="100"/>
  <c r="X82" i="100"/>
  <c r="V82" i="100"/>
  <c r="U82" i="100"/>
  <c r="T82" i="100"/>
  <c r="S82" i="100"/>
  <c r="R82" i="100"/>
  <c r="Q82" i="100"/>
  <c r="P82" i="100"/>
  <c r="O82" i="100"/>
  <c r="N82" i="100"/>
  <c r="M82" i="100"/>
  <c r="L82" i="100"/>
  <c r="K82" i="100"/>
  <c r="J82" i="100"/>
  <c r="I82" i="100"/>
  <c r="H82" i="100"/>
  <c r="G82" i="100"/>
  <c r="F82" i="100"/>
  <c r="E82" i="100"/>
  <c r="D82" i="100"/>
  <c r="C82" i="100"/>
  <c r="B82" i="100"/>
  <c r="A82" i="100"/>
  <c r="GZ81" i="100"/>
  <c r="GY81" i="100"/>
  <c r="GX81" i="100"/>
  <c r="GW81" i="100"/>
  <c r="GV81" i="100"/>
  <c r="GU81" i="100"/>
  <c r="GT81" i="100"/>
  <c r="GS81" i="100"/>
  <c r="GR81" i="100"/>
  <c r="GQ81" i="100"/>
  <c r="GP81" i="100"/>
  <c r="GO81" i="100"/>
  <c r="GN81" i="100"/>
  <c r="GM81" i="100"/>
  <c r="GL81" i="100"/>
  <c r="GK81" i="100"/>
  <c r="GJ81" i="100"/>
  <c r="GI81" i="100"/>
  <c r="GH81" i="100"/>
  <c r="GG81" i="100"/>
  <c r="GF81" i="100"/>
  <c r="GE81" i="100"/>
  <c r="GD81" i="100"/>
  <c r="GC81" i="100"/>
  <c r="GB81" i="100"/>
  <c r="GA81" i="100"/>
  <c r="FY81" i="100"/>
  <c r="FX81" i="100"/>
  <c r="FW81" i="100"/>
  <c r="FV81" i="100"/>
  <c r="FU81" i="100"/>
  <c r="FT81" i="100"/>
  <c r="FS81" i="100"/>
  <c r="FR81" i="100"/>
  <c r="FQ81" i="100"/>
  <c r="FP81" i="100"/>
  <c r="FO81" i="100"/>
  <c r="FN81" i="100"/>
  <c r="FM81" i="100"/>
  <c r="FL81" i="100"/>
  <c r="FK81" i="100"/>
  <c r="FJ81" i="100"/>
  <c r="FI81" i="100"/>
  <c r="FH81" i="100"/>
  <c r="FG81" i="100"/>
  <c r="FF81" i="100"/>
  <c r="FE81" i="100"/>
  <c r="FD81" i="100"/>
  <c r="FC81" i="100"/>
  <c r="FB81" i="100"/>
  <c r="FA81" i="100"/>
  <c r="EZ81" i="100"/>
  <c r="EY81" i="100"/>
  <c r="EX81" i="100"/>
  <c r="EW81" i="100"/>
  <c r="EV81" i="100"/>
  <c r="EU81" i="100"/>
  <c r="ET81" i="100"/>
  <c r="ES81" i="100"/>
  <c r="ER81" i="100"/>
  <c r="EQ81" i="100"/>
  <c r="EP81" i="100"/>
  <c r="EO81" i="100"/>
  <c r="EN81" i="100"/>
  <c r="EM81" i="100"/>
  <c r="EL81" i="100"/>
  <c r="EK81" i="100"/>
  <c r="EJ81" i="100"/>
  <c r="EI81" i="100"/>
  <c r="EH81" i="100"/>
  <c r="EG81" i="100"/>
  <c r="EF81" i="100"/>
  <c r="EE81" i="100"/>
  <c r="ED81" i="100"/>
  <c r="EC81" i="100"/>
  <c r="EB81" i="100"/>
  <c r="EA81" i="100"/>
  <c r="DZ81" i="100"/>
  <c r="DY81" i="100"/>
  <c r="DX81" i="100"/>
  <c r="DW81" i="100"/>
  <c r="DV81" i="100"/>
  <c r="DU81" i="100"/>
  <c r="DT81" i="100"/>
  <c r="DS81" i="100"/>
  <c r="DR81" i="100"/>
  <c r="DQ81" i="100"/>
  <c r="DP81" i="100"/>
  <c r="DO81" i="100"/>
  <c r="DN81" i="100"/>
  <c r="DM81" i="100"/>
  <c r="DL81" i="100"/>
  <c r="DK81" i="100"/>
  <c r="DJ81" i="100"/>
  <c r="DI81" i="100"/>
  <c r="DH81" i="100"/>
  <c r="DG81" i="100"/>
  <c r="DB81" i="100"/>
  <c r="DA81" i="100"/>
  <c r="CV81" i="100"/>
  <c r="CQ81" i="100"/>
  <c r="CP81" i="100"/>
  <c r="CO81" i="100"/>
  <c r="CN81" i="100"/>
  <c r="CM81" i="100"/>
  <c r="CL81" i="100"/>
  <c r="CK81" i="100"/>
  <c r="CJ81" i="100"/>
  <c r="CI81" i="100"/>
  <c r="CH81" i="100"/>
  <c r="CG81" i="100"/>
  <c r="CF81" i="100"/>
  <c r="CE81" i="100"/>
  <c r="CD81" i="100"/>
  <c r="CC81" i="100"/>
  <c r="CB81" i="100"/>
  <c r="CA81" i="100"/>
  <c r="BV81" i="100"/>
  <c r="BU81" i="100"/>
  <c r="BP81" i="100"/>
  <c r="BK81" i="100"/>
  <c r="BJ81" i="100"/>
  <c r="BI81" i="100"/>
  <c r="BH81" i="100"/>
  <c r="BG81" i="100"/>
  <c r="BF81" i="100"/>
  <c r="BE81" i="100"/>
  <c r="BD81" i="100"/>
  <c r="BC81" i="100"/>
  <c r="BB81" i="100"/>
  <c r="BA81" i="100"/>
  <c r="AZ81" i="100"/>
  <c r="AY81" i="100"/>
  <c r="AX81" i="100"/>
  <c r="AW81" i="100"/>
  <c r="AV81" i="100"/>
  <c r="AK81" i="100"/>
  <c r="AC81" i="100"/>
  <c r="AB81" i="100"/>
  <c r="AA81" i="100"/>
  <c r="Z81" i="100"/>
  <c r="U81" i="100"/>
  <c r="T81" i="100"/>
  <c r="S81" i="100"/>
  <c r="R81" i="100"/>
  <c r="Q81" i="100"/>
  <c r="P81" i="100"/>
  <c r="O81" i="100"/>
  <c r="N81" i="100"/>
  <c r="M81" i="100"/>
  <c r="L81" i="100"/>
  <c r="K81" i="100"/>
  <c r="J81" i="100"/>
  <c r="I81" i="100"/>
  <c r="H81" i="100"/>
  <c r="G81" i="100"/>
  <c r="F81" i="100"/>
  <c r="E81" i="100"/>
  <c r="D81" i="100"/>
  <c r="C81" i="100"/>
  <c r="B81" i="100"/>
  <c r="A81" i="100"/>
  <c r="GZ80" i="100"/>
  <c r="GY80" i="100"/>
  <c r="GX80" i="100"/>
  <c r="GW80" i="100"/>
  <c r="GV80" i="100"/>
  <c r="GU80" i="100"/>
  <c r="GT80" i="100"/>
  <c r="GS80" i="100"/>
  <c r="GR80" i="100"/>
  <c r="GQ80" i="100"/>
  <c r="GP80" i="100"/>
  <c r="GO80" i="100"/>
  <c r="GN80" i="100"/>
  <c r="GM80" i="100"/>
  <c r="GL80" i="100"/>
  <c r="GK80" i="100"/>
  <c r="GJ80" i="100"/>
  <c r="GI80" i="100"/>
  <c r="GH80" i="100"/>
  <c r="GG80" i="100"/>
  <c r="GF80" i="100"/>
  <c r="GE80" i="100"/>
  <c r="GD80" i="100"/>
  <c r="GC80" i="100"/>
  <c r="GB80" i="100"/>
  <c r="GA80" i="100"/>
  <c r="FY80" i="100"/>
  <c r="FX80" i="100"/>
  <c r="FW80" i="100"/>
  <c r="FV80" i="100"/>
  <c r="FU80" i="100"/>
  <c r="FT80" i="100"/>
  <c r="FS80" i="100"/>
  <c r="FR80" i="100"/>
  <c r="FQ80" i="100"/>
  <c r="FP80" i="100"/>
  <c r="FO80" i="100"/>
  <c r="FN80" i="100"/>
  <c r="FM80" i="100"/>
  <c r="FL80" i="100"/>
  <c r="FK80" i="100"/>
  <c r="FJ80" i="100"/>
  <c r="FI80" i="100"/>
  <c r="FH80" i="100"/>
  <c r="FG80" i="100"/>
  <c r="FF80" i="100"/>
  <c r="FE80" i="100"/>
  <c r="FD80" i="100"/>
  <c r="FC80" i="100"/>
  <c r="FB80" i="100"/>
  <c r="FA80" i="100"/>
  <c r="EZ80" i="100"/>
  <c r="EY80" i="100"/>
  <c r="EX80" i="100"/>
  <c r="EW80" i="100"/>
  <c r="EV80" i="100"/>
  <c r="EU80" i="100"/>
  <c r="ET80" i="100"/>
  <c r="ES80" i="100"/>
  <c r="ER80" i="100"/>
  <c r="EQ80" i="100"/>
  <c r="EP80" i="100"/>
  <c r="EO80" i="100"/>
  <c r="EN80" i="100"/>
  <c r="EM80" i="100"/>
  <c r="EL80" i="100"/>
  <c r="EK80" i="100"/>
  <c r="EJ80" i="100"/>
  <c r="EI80" i="100"/>
  <c r="EH80" i="100"/>
  <c r="EG80" i="100"/>
  <c r="EF80" i="100"/>
  <c r="EE80" i="100"/>
  <c r="ED80" i="100"/>
  <c r="EC80" i="100"/>
  <c r="EB80" i="100"/>
  <c r="EA80" i="100"/>
  <c r="DZ80" i="100"/>
  <c r="DY80" i="100"/>
  <c r="DX80" i="100"/>
  <c r="DW80" i="100"/>
  <c r="DV80" i="100"/>
  <c r="DU80" i="100"/>
  <c r="DT80" i="100"/>
  <c r="DS80" i="100"/>
  <c r="DR80" i="100"/>
  <c r="DQ80" i="100"/>
  <c r="DP80" i="100"/>
  <c r="DO80" i="100"/>
  <c r="DN80" i="100"/>
  <c r="DM80" i="100"/>
  <c r="DL80" i="100"/>
  <c r="DK80" i="100"/>
  <c r="DJ80" i="100"/>
  <c r="DI80" i="100"/>
  <c r="DH80" i="100"/>
  <c r="DG80" i="100"/>
  <c r="DB80" i="100"/>
  <c r="DA80" i="100"/>
  <c r="CV80" i="100"/>
  <c r="CQ80" i="100"/>
  <c r="CP80" i="100"/>
  <c r="CO80" i="100"/>
  <c r="CN80" i="100"/>
  <c r="CM80" i="100"/>
  <c r="CL80" i="100"/>
  <c r="CK80" i="100"/>
  <c r="CJ80" i="100"/>
  <c r="CI80" i="100"/>
  <c r="CH80" i="100"/>
  <c r="CG80" i="100"/>
  <c r="CF80" i="100"/>
  <c r="CE80" i="100"/>
  <c r="CD80" i="100"/>
  <c r="CC80" i="100"/>
  <c r="CB80" i="100"/>
  <c r="CA80" i="100"/>
  <c r="BV80" i="100"/>
  <c r="BU80" i="100"/>
  <c r="BP80" i="100"/>
  <c r="BK80" i="100"/>
  <c r="BJ80" i="100"/>
  <c r="BI80" i="100"/>
  <c r="BH80" i="100"/>
  <c r="BG80" i="100"/>
  <c r="BF80" i="100"/>
  <c r="BE80" i="100"/>
  <c r="BD80" i="100"/>
  <c r="BC80" i="100"/>
  <c r="BB80" i="100"/>
  <c r="BA80" i="100"/>
  <c r="AZ80" i="100"/>
  <c r="AY80" i="100"/>
  <c r="AX80" i="100"/>
  <c r="AW80" i="100"/>
  <c r="AV80" i="100"/>
  <c r="AK80" i="100"/>
  <c r="AC80" i="100"/>
  <c r="AB80" i="100"/>
  <c r="AA80" i="100"/>
  <c r="Z80" i="100"/>
  <c r="Y80" i="100"/>
  <c r="X80" i="100"/>
  <c r="W80" i="100"/>
  <c r="V80" i="100"/>
  <c r="U80" i="100"/>
  <c r="T80" i="100"/>
  <c r="S80" i="100"/>
  <c r="R80" i="100"/>
  <c r="Q80" i="100"/>
  <c r="P80" i="100"/>
  <c r="O80" i="100"/>
  <c r="N80" i="100"/>
  <c r="M80" i="100"/>
  <c r="L80" i="100"/>
  <c r="K80" i="100"/>
  <c r="J80" i="100"/>
  <c r="I80" i="100"/>
  <c r="H80" i="100"/>
  <c r="G80" i="100"/>
  <c r="F80" i="100"/>
  <c r="E80" i="100"/>
  <c r="D80" i="100"/>
  <c r="C80" i="100"/>
  <c r="B80" i="100"/>
  <c r="A80" i="100"/>
  <c r="GZ79" i="100"/>
  <c r="GY79" i="100"/>
  <c r="GX79" i="100"/>
  <c r="GW79" i="100"/>
  <c r="GV79" i="100"/>
  <c r="GU79" i="100"/>
  <c r="GT79" i="100"/>
  <c r="GS79" i="100"/>
  <c r="GR79" i="100"/>
  <c r="GQ79" i="100"/>
  <c r="GP79" i="100"/>
  <c r="GO79" i="100"/>
  <c r="GN79" i="100"/>
  <c r="GM79" i="100"/>
  <c r="GL79" i="100"/>
  <c r="GK79" i="100"/>
  <c r="GJ79" i="100"/>
  <c r="GI79" i="100"/>
  <c r="GH79" i="100"/>
  <c r="GG79" i="100"/>
  <c r="GF79" i="100"/>
  <c r="GE79" i="100"/>
  <c r="GD79" i="100"/>
  <c r="GC79" i="100"/>
  <c r="GB79" i="100"/>
  <c r="GA79" i="100"/>
  <c r="FY79" i="100"/>
  <c r="FX79" i="100"/>
  <c r="FW79" i="100"/>
  <c r="FV79" i="100"/>
  <c r="FU79" i="100"/>
  <c r="FT79" i="100"/>
  <c r="FS79" i="100"/>
  <c r="FR79" i="100"/>
  <c r="FQ79" i="100"/>
  <c r="FP79" i="100"/>
  <c r="FO79" i="100"/>
  <c r="FN79" i="100"/>
  <c r="FM79" i="100"/>
  <c r="FL79" i="100"/>
  <c r="FK79" i="100"/>
  <c r="FJ79" i="100"/>
  <c r="FI79" i="100"/>
  <c r="FH79" i="100"/>
  <c r="FG79" i="100"/>
  <c r="FF79" i="100"/>
  <c r="FE79" i="100"/>
  <c r="FD79" i="100"/>
  <c r="FC79" i="100"/>
  <c r="FB79" i="100"/>
  <c r="FA79" i="100"/>
  <c r="EZ79" i="100"/>
  <c r="EY79" i="100"/>
  <c r="EX79" i="100"/>
  <c r="EW79" i="100"/>
  <c r="EV79" i="100"/>
  <c r="EU79" i="100"/>
  <c r="ET79" i="100"/>
  <c r="ES79" i="100"/>
  <c r="ER79" i="100"/>
  <c r="EQ79" i="100"/>
  <c r="EP79" i="100"/>
  <c r="EO79" i="100"/>
  <c r="EN79" i="100"/>
  <c r="EM79" i="100"/>
  <c r="EL79" i="100"/>
  <c r="EK79" i="100"/>
  <c r="EJ79" i="100"/>
  <c r="EI79" i="100"/>
  <c r="EH79" i="100"/>
  <c r="EG79" i="100"/>
  <c r="EF79" i="100"/>
  <c r="EE79" i="100"/>
  <c r="ED79" i="100"/>
  <c r="EC79" i="100"/>
  <c r="EB79" i="100"/>
  <c r="EA79" i="100"/>
  <c r="DZ79" i="100"/>
  <c r="DY79" i="100"/>
  <c r="DX79" i="100"/>
  <c r="DW79" i="100"/>
  <c r="DV79" i="100"/>
  <c r="DU79" i="100"/>
  <c r="DT79" i="100"/>
  <c r="DS79" i="100"/>
  <c r="DR79" i="100"/>
  <c r="DQ79" i="100"/>
  <c r="DP79" i="100"/>
  <c r="DO79" i="100"/>
  <c r="DN79" i="100"/>
  <c r="DM79" i="100"/>
  <c r="DL79" i="100"/>
  <c r="DK79" i="100"/>
  <c r="DJ79" i="100"/>
  <c r="DI79" i="100"/>
  <c r="DH79" i="100"/>
  <c r="DG79" i="100"/>
  <c r="DB79" i="100"/>
  <c r="DA79" i="100"/>
  <c r="CV79" i="100"/>
  <c r="CQ79" i="100"/>
  <c r="CP79" i="100"/>
  <c r="CO79" i="100"/>
  <c r="CN79" i="100"/>
  <c r="CM79" i="100"/>
  <c r="CL79" i="100"/>
  <c r="CK79" i="100"/>
  <c r="CJ79" i="100"/>
  <c r="CI79" i="100"/>
  <c r="CH79" i="100"/>
  <c r="CG79" i="100"/>
  <c r="CF79" i="100"/>
  <c r="CE79" i="100"/>
  <c r="CD79" i="100"/>
  <c r="CC79" i="100"/>
  <c r="CB79" i="100"/>
  <c r="CA79" i="100"/>
  <c r="BV79" i="100"/>
  <c r="BU79" i="100"/>
  <c r="BP79" i="100"/>
  <c r="BK79" i="100"/>
  <c r="BJ79" i="100"/>
  <c r="BI79" i="100"/>
  <c r="BH79" i="100"/>
  <c r="BG79" i="100"/>
  <c r="BF79" i="100"/>
  <c r="BE79" i="100"/>
  <c r="BD79" i="100"/>
  <c r="BC79" i="100"/>
  <c r="BB79" i="100"/>
  <c r="BA79" i="100"/>
  <c r="AZ79" i="100"/>
  <c r="AY79" i="100"/>
  <c r="AX79" i="100"/>
  <c r="AW79" i="100"/>
  <c r="AV79" i="100"/>
  <c r="AK79" i="100"/>
  <c r="AC79" i="100"/>
  <c r="AB79" i="100"/>
  <c r="AA79" i="100"/>
  <c r="Z79" i="100"/>
  <c r="Y79" i="100"/>
  <c r="X79" i="100"/>
  <c r="W79" i="100"/>
  <c r="V79" i="100"/>
  <c r="U79" i="100"/>
  <c r="T79" i="100"/>
  <c r="S79" i="100"/>
  <c r="R79" i="100"/>
  <c r="Q79" i="100"/>
  <c r="P79" i="100"/>
  <c r="O79" i="100"/>
  <c r="N79" i="100"/>
  <c r="M79" i="100"/>
  <c r="L79" i="100"/>
  <c r="K79" i="100"/>
  <c r="J79" i="100"/>
  <c r="I79" i="100"/>
  <c r="H79" i="100"/>
  <c r="G79" i="100"/>
  <c r="F79" i="100"/>
  <c r="E79" i="100"/>
  <c r="D79" i="100"/>
  <c r="C79" i="100"/>
  <c r="B79" i="100"/>
  <c r="A79" i="100"/>
  <c r="GZ78" i="100"/>
  <c r="GY78" i="100"/>
  <c r="GX78" i="100"/>
  <c r="GW78" i="100"/>
  <c r="GV78" i="100"/>
  <c r="GU78" i="100"/>
  <c r="GT78" i="100"/>
  <c r="GS78" i="100"/>
  <c r="GR78" i="100"/>
  <c r="GQ78" i="100"/>
  <c r="GP78" i="100"/>
  <c r="GO78" i="100"/>
  <c r="GN78" i="100"/>
  <c r="GM78" i="100"/>
  <c r="GL78" i="100"/>
  <c r="GK78" i="100"/>
  <c r="GJ78" i="100"/>
  <c r="GI78" i="100"/>
  <c r="GH78" i="100"/>
  <c r="GG78" i="100"/>
  <c r="GF78" i="100"/>
  <c r="GE78" i="100"/>
  <c r="GD78" i="100"/>
  <c r="GC78" i="100"/>
  <c r="GB78" i="100"/>
  <c r="GA78" i="100"/>
  <c r="FY78" i="100"/>
  <c r="FX78" i="100"/>
  <c r="FW78" i="100"/>
  <c r="FV78" i="100"/>
  <c r="FU78" i="100"/>
  <c r="FT78" i="100"/>
  <c r="FS78" i="100"/>
  <c r="FR78" i="100"/>
  <c r="FQ78" i="100"/>
  <c r="FP78" i="100"/>
  <c r="FO78" i="100"/>
  <c r="FN78" i="100"/>
  <c r="FM78" i="100"/>
  <c r="FL78" i="100"/>
  <c r="FK78" i="100"/>
  <c r="FJ78" i="100"/>
  <c r="FI78" i="100"/>
  <c r="FH78" i="100"/>
  <c r="FG78" i="100"/>
  <c r="FF78" i="100"/>
  <c r="FE78" i="100"/>
  <c r="FD78" i="100"/>
  <c r="FC78" i="100"/>
  <c r="FB78" i="100"/>
  <c r="FA78" i="100"/>
  <c r="EZ78" i="100"/>
  <c r="EY78" i="100"/>
  <c r="EX78" i="100"/>
  <c r="EW78" i="100"/>
  <c r="EV78" i="100"/>
  <c r="EU78" i="100"/>
  <c r="ET78" i="100"/>
  <c r="ES78" i="100"/>
  <c r="ER78" i="100"/>
  <c r="EQ78" i="100"/>
  <c r="EP78" i="100"/>
  <c r="EO78" i="100"/>
  <c r="EN78" i="100"/>
  <c r="EM78" i="100"/>
  <c r="EL78" i="100"/>
  <c r="EK78" i="100"/>
  <c r="EJ78" i="100"/>
  <c r="EI78" i="100"/>
  <c r="EH78" i="100"/>
  <c r="EG78" i="100"/>
  <c r="EF78" i="100"/>
  <c r="EE78" i="100"/>
  <c r="ED78" i="100"/>
  <c r="EC78" i="100"/>
  <c r="EB78" i="100"/>
  <c r="EA78" i="100"/>
  <c r="DZ78" i="100"/>
  <c r="DY78" i="100"/>
  <c r="DX78" i="100"/>
  <c r="DW78" i="100"/>
  <c r="DV78" i="100"/>
  <c r="DU78" i="100"/>
  <c r="DT78" i="100"/>
  <c r="DS78" i="100"/>
  <c r="DR78" i="100"/>
  <c r="DQ78" i="100"/>
  <c r="DP78" i="100"/>
  <c r="DO78" i="100"/>
  <c r="DN78" i="100"/>
  <c r="DM78" i="100"/>
  <c r="DL78" i="100"/>
  <c r="DK78" i="100"/>
  <c r="DJ78" i="100"/>
  <c r="DI78" i="100"/>
  <c r="DH78" i="100"/>
  <c r="DG78" i="100"/>
  <c r="DB78" i="100"/>
  <c r="DA78" i="100"/>
  <c r="CV78" i="100"/>
  <c r="CQ78" i="100"/>
  <c r="CP78" i="100"/>
  <c r="CO78" i="100"/>
  <c r="CN78" i="100"/>
  <c r="CM78" i="100"/>
  <c r="CL78" i="100"/>
  <c r="CK78" i="100"/>
  <c r="CJ78" i="100"/>
  <c r="CI78" i="100"/>
  <c r="CH78" i="100"/>
  <c r="CG78" i="100"/>
  <c r="CF78" i="100"/>
  <c r="CE78" i="100"/>
  <c r="CD78" i="100"/>
  <c r="CC78" i="100"/>
  <c r="CB78" i="100"/>
  <c r="CA78" i="100"/>
  <c r="BV78" i="100"/>
  <c r="BU78" i="100"/>
  <c r="BP78" i="100"/>
  <c r="BK78" i="100"/>
  <c r="BJ78" i="100"/>
  <c r="BI78" i="100"/>
  <c r="BH78" i="100"/>
  <c r="BG78" i="100"/>
  <c r="BF78" i="100"/>
  <c r="BE78" i="100"/>
  <c r="BD78" i="100"/>
  <c r="BC78" i="100"/>
  <c r="BB78" i="100"/>
  <c r="BA78" i="100"/>
  <c r="AZ78" i="100"/>
  <c r="AY78" i="100"/>
  <c r="AX78" i="100"/>
  <c r="AW78" i="100"/>
  <c r="AV78" i="100"/>
  <c r="AK78" i="100"/>
  <c r="AC78" i="100"/>
  <c r="AB78" i="100"/>
  <c r="AA78" i="100"/>
  <c r="Z78" i="100"/>
  <c r="Y78" i="100"/>
  <c r="W78" i="100"/>
  <c r="V78" i="100"/>
  <c r="U78" i="100"/>
  <c r="T78" i="100"/>
  <c r="S78" i="100"/>
  <c r="R78" i="100"/>
  <c r="Q78" i="100"/>
  <c r="P78" i="100"/>
  <c r="O78" i="100"/>
  <c r="N78" i="100"/>
  <c r="M78" i="100"/>
  <c r="L78" i="100"/>
  <c r="K78" i="100"/>
  <c r="J78" i="100"/>
  <c r="I78" i="100"/>
  <c r="H78" i="100"/>
  <c r="G78" i="100"/>
  <c r="F78" i="100"/>
  <c r="E78" i="100"/>
  <c r="D78" i="100"/>
  <c r="C78" i="100"/>
  <c r="B78" i="100"/>
  <c r="A78" i="100"/>
  <c r="GZ77" i="100"/>
  <c r="GY77" i="100"/>
  <c r="GX77" i="100"/>
  <c r="GW77" i="100"/>
  <c r="GV77" i="100"/>
  <c r="GU77" i="100"/>
  <c r="GT77" i="100"/>
  <c r="GS77" i="100"/>
  <c r="GR77" i="100"/>
  <c r="GQ77" i="100"/>
  <c r="GP77" i="100"/>
  <c r="GO77" i="100"/>
  <c r="GN77" i="100"/>
  <c r="GM77" i="100"/>
  <c r="GL77" i="100"/>
  <c r="GK77" i="100"/>
  <c r="GJ77" i="100"/>
  <c r="GI77" i="100"/>
  <c r="GH77" i="100"/>
  <c r="GG77" i="100"/>
  <c r="GD77" i="100"/>
  <c r="GA77" i="100"/>
  <c r="FY77" i="100"/>
  <c r="FX77" i="100"/>
  <c r="FW77" i="100"/>
  <c r="FV77" i="100"/>
  <c r="FU77" i="100"/>
  <c r="FT77" i="100"/>
  <c r="FS77" i="100"/>
  <c r="FR77" i="100"/>
  <c r="FQ77" i="100"/>
  <c r="FP77" i="100"/>
  <c r="FO77" i="100"/>
  <c r="FN77" i="100"/>
  <c r="FM77" i="100"/>
  <c r="FL77" i="100"/>
  <c r="FK77" i="100"/>
  <c r="FJ77" i="100"/>
  <c r="FI77" i="100"/>
  <c r="FH77" i="100"/>
  <c r="FG77" i="100"/>
  <c r="FF77" i="100"/>
  <c r="FE77" i="100"/>
  <c r="FD77" i="100"/>
  <c r="FC77" i="100"/>
  <c r="FB77" i="100"/>
  <c r="FA77" i="100"/>
  <c r="EZ77" i="100"/>
  <c r="EY77" i="100"/>
  <c r="EX77" i="100"/>
  <c r="EW77" i="100"/>
  <c r="EV77" i="100"/>
  <c r="EU77" i="100"/>
  <c r="ET77" i="100"/>
  <c r="ES77" i="100"/>
  <c r="ER77" i="100"/>
  <c r="EQ77" i="100"/>
  <c r="EP77" i="100"/>
  <c r="EO77" i="100"/>
  <c r="EN77" i="100"/>
  <c r="EM77" i="100"/>
  <c r="EL77" i="100"/>
  <c r="EK77" i="100"/>
  <c r="EJ77" i="100"/>
  <c r="EI77" i="100"/>
  <c r="EH77" i="100"/>
  <c r="EG77" i="100"/>
  <c r="EF77" i="100"/>
  <c r="EE77" i="100"/>
  <c r="ED77" i="100"/>
  <c r="EC77" i="100"/>
  <c r="EB77" i="100"/>
  <c r="EA77" i="100"/>
  <c r="DZ77" i="100"/>
  <c r="DY77" i="100"/>
  <c r="DX77" i="100"/>
  <c r="DW77" i="100"/>
  <c r="DV77" i="100"/>
  <c r="DU77" i="100"/>
  <c r="DT77" i="100"/>
  <c r="DS77" i="100"/>
  <c r="DR77" i="100"/>
  <c r="DQ77" i="100"/>
  <c r="DP77" i="100"/>
  <c r="DO77" i="100"/>
  <c r="DN77" i="100"/>
  <c r="DM77" i="100"/>
  <c r="DL77" i="100"/>
  <c r="DK77" i="100"/>
  <c r="DJ77" i="100"/>
  <c r="DI77" i="100"/>
  <c r="DH77" i="100"/>
  <c r="DG77" i="100"/>
  <c r="DB77" i="100"/>
  <c r="DA77" i="100"/>
  <c r="CV77" i="100"/>
  <c r="CQ77" i="100"/>
  <c r="CP77" i="100"/>
  <c r="CO77" i="100"/>
  <c r="CN77" i="100"/>
  <c r="CM77" i="100"/>
  <c r="CL77" i="100"/>
  <c r="CK77" i="100"/>
  <c r="CJ77" i="100"/>
  <c r="CI77" i="100"/>
  <c r="CH77" i="100"/>
  <c r="CG77" i="100"/>
  <c r="CF77" i="100"/>
  <c r="CE77" i="100"/>
  <c r="CD77" i="100"/>
  <c r="CC77" i="100"/>
  <c r="CB77" i="100"/>
  <c r="CA77" i="100"/>
  <c r="BV77" i="100"/>
  <c r="BU77" i="100"/>
  <c r="BP77" i="100"/>
  <c r="BK77" i="100"/>
  <c r="BJ77" i="100"/>
  <c r="BI77" i="100"/>
  <c r="BH77" i="100"/>
  <c r="BG77" i="100"/>
  <c r="BF77" i="100"/>
  <c r="BE77" i="100"/>
  <c r="BD77" i="100"/>
  <c r="BC77" i="100"/>
  <c r="BB77" i="100"/>
  <c r="BA77" i="100"/>
  <c r="AZ77" i="100"/>
  <c r="AY77" i="100"/>
  <c r="AX77" i="100"/>
  <c r="AW77" i="100"/>
  <c r="AV77" i="100"/>
  <c r="AK77" i="100"/>
  <c r="AC77" i="100"/>
  <c r="AB77" i="100"/>
  <c r="AA77" i="100"/>
  <c r="Z77" i="100"/>
  <c r="X77" i="100"/>
  <c r="W77" i="100"/>
  <c r="V77" i="100"/>
  <c r="U77" i="100"/>
  <c r="T77" i="100"/>
  <c r="S77" i="100"/>
  <c r="R77" i="100"/>
  <c r="Q77" i="100"/>
  <c r="P77" i="100"/>
  <c r="O77" i="100"/>
  <c r="N77" i="100"/>
  <c r="M77" i="100"/>
  <c r="L77" i="100"/>
  <c r="K77" i="100"/>
  <c r="J77" i="100"/>
  <c r="I77" i="100"/>
  <c r="H77" i="100"/>
  <c r="G77" i="100"/>
  <c r="F77" i="100"/>
  <c r="E77" i="100"/>
  <c r="D77" i="100"/>
  <c r="C77" i="100"/>
  <c r="B77" i="100"/>
  <c r="A77" i="100"/>
  <c r="GZ76" i="100"/>
  <c r="GY76" i="100"/>
  <c r="GX76" i="100"/>
  <c r="GW76" i="100"/>
  <c r="GV76" i="100"/>
  <c r="GU76" i="100"/>
  <c r="GT76" i="100"/>
  <c r="GS76" i="100"/>
  <c r="GR76" i="100"/>
  <c r="GQ76" i="100"/>
  <c r="GP76" i="100"/>
  <c r="GO76" i="100"/>
  <c r="GN76" i="100"/>
  <c r="GM76" i="100"/>
  <c r="GL76" i="100"/>
  <c r="GK76" i="100"/>
  <c r="GJ76" i="100"/>
  <c r="GI76" i="100"/>
  <c r="GH76" i="100"/>
  <c r="GG76" i="100"/>
  <c r="GD76" i="100"/>
  <c r="GA76" i="100"/>
  <c r="FY76" i="100"/>
  <c r="FX76" i="100"/>
  <c r="FW76" i="100"/>
  <c r="FV76" i="100"/>
  <c r="FU76" i="100"/>
  <c r="FT76" i="100"/>
  <c r="FS76" i="100"/>
  <c r="FR76" i="100"/>
  <c r="FQ76" i="100"/>
  <c r="FP76" i="100"/>
  <c r="FO76" i="100"/>
  <c r="FN76" i="100"/>
  <c r="FM76" i="100"/>
  <c r="FL76" i="100"/>
  <c r="FK76" i="100"/>
  <c r="FJ76" i="100"/>
  <c r="FI76" i="100"/>
  <c r="FH76" i="100"/>
  <c r="FG76" i="100"/>
  <c r="FF76" i="100"/>
  <c r="FE76" i="100"/>
  <c r="FD76" i="100"/>
  <c r="FC76" i="100"/>
  <c r="FB76" i="100"/>
  <c r="FA76" i="100"/>
  <c r="EZ76" i="100"/>
  <c r="EY76" i="100"/>
  <c r="EX76" i="100"/>
  <c r="EW76" i="100"/>
  <c r="EV76" i="100"/>
  <c r="EU76" i="100"/>
  <c r="ET76" i="100"/>
  <c r="ES76" i="100"/>
  <c r="ER76" i="100"/>
  <c r="EQ76" i="100"/>
  <c r="EP76" i="100"/>
  <c r="EO76" i="100"/>
  <c r="EN76" i="100"/>
  <c r="EM76" i="100"/>
  <c r="EL76" i="100"/>
  <c r="EK76" i="100"/>
  <c r="EJ76" i="100"/>
  <c r="EI76" i="100"/>
  <c r="EH76" i="100"/>
  <c r="EG76" i="100"/>
  <c r="EF76" i="100"/>
  <c r="EE76" i="100"/>
  <c r="ED76" i="100"/>
  <c r="EC76" i="100"/>
  <c r="EB76" i="100"/>
  <c r="EA76" i="100"/>
  <c r="DZ76" i="100"/>
  <c r="DY76" i="100"/>
  <c r="DX76" i="100"/>
  <c r="DW76" i="100"/>
  <c r="DV76" i="100"/>
  <c r="DU76" i="100"/>
  <c r="DT76" i="100"/>
  <c r="DS76" i="100"/>
  <c r="DR76" i="100"/>
  <c r="DQ76" i="100"/>
  <c r="DP76" i="100"/>
  <c r="DO76" i="100"/>
  <c r="DN76" i="100"/>
  <c r="DM76" i="100"/>
  <c r="DL76" i="100"/>
  <c r="DK76" i="100"/>
  <c r="DJ76" i="100"/>
  <c r="DI76" i="100"/>
  <c r="DH76" i="100"/>
  <c r="DG76" i="100"/>
  <c r="DB76" i="100"/>
  <c r="DA76" i="100"/>
  <c r="CV76" i="100"/>
  <c r="CQ76" i="100"/>
  <c r="CP76" i="100"/>
  <c r="CO76" i="100"/>
  <c r="CN76" i="100"/>
  <c r="CM76" i="100"/>
  <c r="CL76" i="100"/>
  <c r="CK76" i="100"/>
  <c r="CJ76" i="100"/>
  <c r="CI76" i="100"/>
  <c r="CH76" i="100"/>
  <c r="CG76" i="100"/>
  <c r="CF76" i="100"/>
  <c r="CE76" i="100"/>
  <c r="CD76" i="100"/>
  <c r="CC76" i="100"/>
  <c r="CB76" i="100"/>
  <c r="CA76" i="100"/>
  <c r="BV76" i="100"/>
  <c r="BU76" i="100"/>
  <c r="BP76" i="100"/>
  <c r="BK76" i="100"/>
  <c r="BJ76" i="100"/>
  <c r="BI76" i="100"/>
  <c r="BH76" i="100"/>
  <c r="BG76" i="100"/>
  <c r="BF76" i="100"/>
  <c r="BE76" i="100"/>
  <c r="BD76" i="100"/>
  <c r="BC76" i="100"/>
  <c r="BB76" i="100"/>
  <c r="BA76" i="100"/>
  <c r="AZ76" i="100"/>
  <c r="AY76" i="100"/>
  <c r="AX76" i="100"/>
  <c r="AW76" i="100"/>
  <c r="AV76" i="100"/>
  <c r="AK76" i="100"/>
  <c r="AC76" i="100"/>
  <c r="AB76" i="100"/>
  <c r="AA76" i="100"/>
  <c r="Z76" i="100"/>
  <c r="Y76" i="100"/>
  <c r="X76" i="100"/>
  <c r="W76" i="100"/>
  <c r="V76" i="100"/>
  <c r="U76" i="100"/>
  <c r="T76" i="100"/>
  <c r="S76" i="100"/>
  <c r="R76" i="100"/>
  <c r="Q76" i="100"/>
  <c r="P76" i="100"/>
  <c r="O76" i="100"/>
  <c r="N76" i="100"/>
  <c r="M76" i="100"/>
  <c r="L76" i="100"/>
  <c r="K76" i="100"/>
  <c r="J76" i="100"/>
  <c r="I76" i="100"/>
  <c r="H76" i="100"/>
  <c r="G76" i="100"/>
  <c r="F76" i="100"/>
  <c r="E76" i="100"/>
  <c r="D76" i="100"/>
  <c r="C76" i="100"/>
  <c r="B76" i="100"/>
  <c r="A76" i="100"/>
  <c r="GZ75" i="100"/>
  <c r="GY75" i="100"/>
  <c r="GX75" i="100"/>
  <c r="GW75" i="100"/>
  <c r="GV75" i="100"/>
  <c r="GU75" i="100"/>
  <c r="GT75" i="100"/>
  <c r="GS75" i="100"/>
  <c r="GR75" i="100"/>
  <c r="GQ75" i="100"/>
  <c r="GP75" i="100"/>
  <c r="GO75" i="100"/>
  <c r="GN75" i="100"/>
  <c r="GM75" i="100"/>
  <c r="GL75" i="100"/>
  <c r="GK75" i="100"/>
  <c r="GJ75" i="100"/>
  <c r="GI75" i="100"/>
  <c r="GH75" i="100"/>
  <c r="GG75" i="100"/>
  <c r="GF75" i="100"/>
  <c r="GE75" i="100"/>
  <c r="GD75" i="100"/>
  <c r="GA75" i="100"/>
  <c r="FY75" i="100"/>
  <c r="FX75" i="100"/>
  <c r="FW75" i="100"/>
  <c r="FV75" i="100"/>
  <c r="FU75" i="100"/>
  <c r="FT75" i="100"/>
  <c r="FS75" i="100"/>
  <c r="FR75" i="100"/>
  <c r="FQ75" i="100"/>
  <c r="FP75" i="100"/>
  <c r="FO75" i="100"/>
  <c r="FN75" i="100"/>
  <c r="FM75" i="100"/>
  <c r="FL75" i="100"/>
  <c r="FK75" i="100"/>
  <c r="FJ75" i="100"/>
  <c r="FI75" i="100"/>
  <c r="FH75" i="100"/>
  <c r="FG75" i="100"/>
  <c r="FF75" i="100"/>
  <c r="FE75" i="100"/>
  <c r="FD75" i="100"/>
  <c r="FC75" i="100"/>
  <c r="FB75" i="100"/>
  <c r="FA75" i="100"/>
  <c r="EZ75" i="100"/>
  <c r="EY75" i="100"/>
  <c r="EX75" i="100"/>
  <c r="EW75" i="100"/>
  <c r="EV75" i="100"/>
  <c r="EU75" i="100"/>
  <c r="ET75" i="100"/>
  <c r="ES75" i="100"/>
  <c r="ER75" i="100"/>
  <c r="EQ75" i="100"/>
  <c r="EP75" i="100"/>
  <c r="EO75" i="100"/>
  <c r="EN75" i="100"/>
  <c r="EM75" i="100"/>
  <c r="EL75" i="100"/>
  <c r="EK75" i="100"/>
  <c r="EJ75" i="100"/>
  <c r="EI75" i="100"/>
  <c r="EH75" i="100"/>
  <c r="EG75" i="100"/>
  <c r="EF75" i="100"/>
  <c r="EE75" i="100"/>
  <c r="ED75" i="100"/>
  <c r="EC75" i="100"/>
  <c r="EB75" i="100"/>
  <c r="EA75" i="100"/>
  <c r="DZ75" i="100"/>
  <c r="DY75" i="100"/>
  <c r="DX75" i="100"/>
  <c r="DW75" i="100"/>
  <c r="DV75" i="100"/>
  <c r="DU75" i="100"/>
  <c r="DT75" i="100"/>
  <c r="DS75" i="100"/>
  <c r="DR75" i="100"/>
  <c r="DQ75" i="100"/>
  <c r="DP75" i="100"/>
  <c r="DO75" i="100"/>
  <c r="DN75" i="100"/>
  <c r="DM75" i="100"/>
  <c r="DL75" i="100"/>
  <c r="DK75" i="100"/>
  <c r="DJ75" i="100"/>
  <c r="DI75" i="100"/>
  <c r="DH75" i="100"/>
  <c r="DG75" i="100"/>
  <c r="DB75" i="100"/>
  <c r="DA75" i="100"/>
  <c r="CV75" i="100"/>
  <c r="CQ75" i="100"/>
  <c r="CP75" i="100"/>
  <c r="CO75" i="100"/>
  <c r="CN75" i="100"/>
  <c r="CM75" i="100"/>
  <c r="CL75" i="100"/>
  <c r="CK75" i="100"/>
  <c r="CJ75" i="100"/>
  <c r="CI75" i="100"/>
  <c r="CH75" i="100"/>
  <c r="CG75" i="100"/>
  <c r="CF75" i="100"/>
  <c r="CE75" i="100"/>
  <c r="CD75" i="100"/>
  <c r="CC75" i="100"/>
  <c r="CB75" i="100"/>
  <c r="CA75" i="100"/>
  <c r="BV75" i="100"/>
  <c r="BU75" i="100"/>
  <c r="BP75" i="100"/>
  <c r="BK75" i="100"/>
  <c r="BJ75" i="100"/>
  <c r="BI75" i="100"/>
  <c r="BH75" i="100"/>
  <c r="BG75" i="100"/>
  <c r="BF75" i="100"/>
  <c r="BE75" i="100"/>
  <c r="BD75" i="100"/>
  <c r="BC75" i="100"/>
  <c r="BB75" i="100"/>
  <c r="BA75" i="100"/>
  <c r="AZ75" i="100"/>
  <c r="AY75" i="100"/>
  <c r="AX75" i="100"/>
  <c r="AW75" i="100"/>
  <c r="AV75" i="100"/>
  <c r="AK75" i="100"/>
  <c r="AC75" i="100"/>
  <c r="AB75" i="100"/>
  <c r="AA75" i="100"/>
  <c r="Z75" i="100"/>
  <c r="X75" i="100"/>
  <c r="W75" i="100"/>
  <c r="U75" i="100"/>
  <c r="T75" i="100"/>
  <c r="S75" i="100"/>
  <c r="R75" i="100"/>
  <c r="Q75" i="100"/>
  <c r="P75" i="100"/>
  <c r="O75" i="100"/>
  <c r="N75" i="100"/>
  <c r="M75" i="100"/>
  <c r="L75" i="100"/>
  <c r="K75" i="100"/>
  <c r="J75" i="100"/>
  <c r="I75" i="100"/>
  <c r="H75" i="100"/>
  <c r="G75" i="100"/>
  <c r="F75" i="100"/>
  <c r="E75" i="100"/>
  <c r="D75" i="100"/>
  <c r="C75" i="100"/>
  <c r="B75" i="100"/>
  <c r="A75" i="100"/>
  <c r="GZ74" i="100"/>
  <c r="GY74" i="100"/>
  <c r="GX74" i="100"/>
  <c r="GW74" i="100"/>
  <c r="GV74" i="100"/>
  <c r="GU74" i="100"/>
  <c r="GT74" i="100"/>
  <c r="GS74" i="100"/>
  <c r="GR74" i="100"/>
  <c r="GQ74" i="100"/>
  <c r="GP74" i="100"/>
  <c r="GO74" i="100"/>
  <c r="GN74" i="100"/>
  <c r="GM74" i="100"/>
  <c r="GL74" i="100"/>
  <c r="GK74" i="100"/>
  <c r="GJ74" i="100"/>
  <c r="GI74" i="100"/>
  <c r="GH74" i="100"/>
  <c r="GG74" i="100"/>
  <c r="GD74" i="100"/>
  <c r="GA74" i="100"/>
  <c r="FY74" i="100"/>
  <c r="FX74" i="100"/>
  <c r="FW74" i="100"/>
  <c r="FV74" i="100"/>
  <c r="FU74" i="100"/>
  <c r="FT74" i="100"/>
  <c r="FS74" i="100"/>
  <c r="FR74" i="100"/>
  <c r="FQ74" i="100"/>
  <c r="FP74" i="100"/>
  <c r="FO74" i="100"/>
  <c r="FN74" i="100"/>
  <c r="FM74" i="100"/>
  <c r="FL74" i="100"/>
  <c r="FK74" i="100"/>
  <c r="FJ74" i="100"/>
  <c r="FI74" i="100"/>
  <c r="FH74" i="100"/>
  <c r="FG74" i="100"/>
  <c r="FF74" i="100"/>
  <c r="FE74" i="100"/>
  <c r="FD74" i="100"/>
  <c r="FC74" i="100"/>
  <c r="FB74" i="100"/>
  <c r="FA74" i="100"/>
  <c r="EZ74" i="100"/>
  <c r="EY74" i="100"/>
  <c r="EX74" i="100"/>
  <c r="EW74" i="100"/>
  <c r="EV74" i="100"/>
  <c r="EU74" i="100"/>
  <c r="ET74" i="100"/>
  <c r="ES74" i="100"/>
  <c r="ER74" i="100"/>
  <c r="EQ74" i="100"/>
  <c r="EP74" i="100"/>
  <c r="EO74" i="100"/>
  <c r="EN74" i="100"/>
  <c r="EM74" i="100"/>
  <c r="EL74" i="100"/>
  <c r="EK74" i="100"/>
  <c r="EJ74" i="100"/>
  <c r="EI74" i="100"/>
  <c r="EH74" i="100"/>
  <c r="EG74" i="100"/>
  <c r="EF74" i="100"/>
  <c r="EE74" i="100"/>
  <c r="ED74" i="100"/>
  <c r="EC74" i="100"/>
  <c r="EB74" i="100"/>
  <c r="EA74" i="100"/>
  <c r="DZ74" i="100"/>
  <c r="DY74" i="100"/>
  <c r="DX74" i="100"/>
  <c r="DW74" i="100"/>
  <c r="DV74" i="100"/>
  <c r="DU74" i="100"/>
  <c r="DT74" i="100"/>
  <c r="DS74" i="100"/>
  <c r="DR74" i="100"/>
  <c r="DQ74" i="100"/>
  <c r="DP74" i="100"/>
  <c r="DO74" i="100"/>
  <c r="DN74" i="100"/>
  <c r="DM74" i="100"/>
  <c r="DL74" i="100"/>
  <c r="DK74" i="100"/>
  <c r="DJ74" i="100"/>
  <c r="DI74" i="100"/>
  <c r="DH74" i="100"/>
  <c r="DG74" i="100"/>
  <c r="DB74" i="100"/>
  <c r="DA74" i="100"/>
  <c r="CV74" i="100"/>
  <c r="CQ74" i="100"/>
  <c r="CP74" i="100"/>
  <c r="CO74" i="100"/>
  <c r="CN74" i="100"/>
  <c r="CM74" i="100"/>
  <c r="CL74" i="100"/>
  <c r="CK74" i="100"/>
  <c r="CJ74" i="100"/>
  <c r="CI74" i="100"/>
  <c r="CH74" i="100"/>
  <c r="CG74" i="100"/>
  <c r="CF74" i="100"/>
  <c r="CE74" i="100"/>
  <c r="CD74" i="100"/>
  <c r="CC74" i="100"/>
  <c r="CB74" i="100"/>
  <c r="CA74" i="100"/>
  <c r="BV74" i="100"/>
  <c r="BU74" i="100"/>
  <c r="BP74" i="100"/>
  <c r="BK74" i="100"/>
  <c r="BJ74" i="100"/>
  <c r="BI74" i="100"/>
  <c r="BH74" i="100"/>
  <c r="BG74" i="100"/>
  <c r="BF74" i="100"/>
  <c r="BE74" i="100"/>
  <c r="BD74" i="100"/>
  <c r="BC74" i="100"/>
  <c r="BB74" i="100"/>
  <c r="BA74" i="100"/>
  <c r="AZ74" i="100"/>
  <c r="AY74" i="100"/>
  <c r="AX74" i="100"/>
  <c r="AW74" i="100"/>
  <c r="AV74" i="100"/>
  <c r="AK74" i="100"/>
  <c r="AC74" i="100"/>
  <c r="AB74" i="100"/>
  <c r="AA74" i="100"/>
  <c r="Z74" i="100"/>
  <c r="Y74" i="100"/>
  <c r="X74" i="100"/>
  <c r="W74" i="100"/>
  <c r="U74" i="100"/>
  <c r="T74" i="100"/>
  <c r="S74" i="100"/>
  <c r="R74" i="100"/>
  <c r="Q74" i="100"/>
  <c r="P74" i="100"/>
  <c r="O74" i="100"/>
  <c r="N74" i="100"/>
  <c r="M74" i="100"/>
  <c r="L74" i="100"/>
  <c r="K74" i="100"/>
  <c r="J74" i="100"/>
  <c r="I74" i="100"/>
  <c r="H74" i="100"/>
  <c r="G74" i="100"/>
  <c r="F74" i="100"/>
  <c r="E74" i="100"/>
  <c r="D74" i="100"/>
  <c r="C74" i="100"/>
  <c r="B74" i="100"/>
  <c r="A74" i="100"/>
  <c r="GZ73" i="100"/>
  <c r="GY73" i="100"/>
  <c r="GX73" i="100"/>
  <c r="GW73" i="100"/>
  <c r="GV73" i="100"/>
  <c r="GU73" i="100"/>
  <c r="GT73" i="100"/>
  <c r="GS73" i="100"/>
  <c r="GR73" i="100"/>
  <c r="GQ73" i="100"/>
  <c r="GP73" i="100"/>
  <c r="GO73" i="100"/>
  <c r="GN73" i="100"/>
  <c r="GM73" i="100"/>
  <c r="GL73" i="100"/>
  <c r="GK73" i="100"/>
  <c r="GJ73" i="100"/>
  <c r="GI73" i="100"/>
  <c r="GH73" i="100"/>
  <c r="GG73" i="100"/>
  <c r="GD73" i="100"/>
  <c r="GA73" i="100"/>
  <c r="FY73" i="100"/>
  <c r="FX73" i="100"/>
  <c r="FW73" i="100"/>
  <c r="FV73" i="100"/>
  <c r="FU73" i="100"/>
  <c r="FT73" i="100"/>
  <c r="FS73" i="100"/>
  <c r="FR73" i="100"/>
  <c r="FQ73" i="100"/>
  <c r="FP73" i="100"/>
  <c r="FO73" i="100"/>
  <c r="FN73" i="100"/>
  <c r="FM73" i="100"/>
  <c r="FL73" i="100"/>
  <c r="FK73" i="100"/>
  <c r="FJ73" i="100"/>
  <c r="FI73" i="100"/>
  <c r="FH73" i="100"/>
  <c r="FG73" i="100"/>
  <c r="FF73" i="100"/>
  <c r="FE73" i="100"/>
  <c r="FD73" i="100"/>
  <c r="FC73" i="100"/>
  <c r="FB73" i="100"/>
  <c r="FA73" i="100"/>
  <c r="EZ73" i="100"/>
  <c r="EY73" i="100"/>
  <c r="EX73" i="100"/>
  <c r="EW73" i="100"/>
  <c r="EV73" i="100"/>
  <c r="EU73" i="100"/>
  <c r="ET73" i="100"/>
  <c r="ES73" i="100"/>
  <c r="ER73" i="100"/>
  <c r="EQ73" i="100"/>
  <c r="EP73" i="100"/>
  <c r="EO73" i="100"/>
  <c r="EN73" i="100"/>
  <c r="EM73" i="100"/>
  <c r="EL73" i="100"/>
  <c r="EK73" i="100"/>
  <c r="EJ73" i="100"/>
  <c r="EI73" i="100"/>
  <c r="EH73" i="100"/>
  <c r="EG73" i="100"/>
  <c r="EF73" i="100"/>
  <c r="EE73" i="100"/>
  <c r="ED73" i="100"/>
  <c r="EC73" i="100"/>
  <c r="EB73" i="100"/>
  <c r="EA73" i="100"/>
  <c r="DZ73" i="100"/>
  <c r="DY73" i="100"/>
  <c r="DX73" i="100"/>
  <c r="DW73" i="100"/>
  <c r="DV73" i="100"/>
  <c r="DU73" i="100"/>
  <c r="DT73" i="100"/>
  <c r="DS73" i="100"/>
  <c r="DR73" i="100"/>
  <c r="DQ73" i="100"/>
  <c r="DP73" i="100"/>
  <c r="DO73" i="100"/>
  <c r="DN73" i="100"/>
  <c r="DM73" i="100"/>
  <c r="DL73" i="100"/>
  <c r="DK73" i="100"/>
  <c r="DJ73" i="100"/>
  <c r="DI73" i="100"/>
  <c r="DH73" i="100"/>
  <c r="DG73" i="100"/>
  <c r="DB73" i="100"/>
  <c r="DA73" i="100"/>
  <c r="CV73" i="100"/>
  <c r="CQ73" i="100"/>
  <c r="CP73" i="100"/>
  <c r="CO73" i="100"/>
  <c r="CN73" i="100"/>
  <c r="CM73" i="100"/>
  <c r="CL73" i="100"/>
  <c r="CK73" i="100"/>
  <c r="CJ73" i="100"/>
  <c r="CI73" i="100"/>
  <c r="CH73" i="100"/>
  <c r="CG73" i="100"/>
  <c r="CF73" i="100"/>
  <c r="CE73" i="100"/>
  <c r="CD73" i="100"/>
  <c r="CC73" i="100"/>
  <c r="CB73" i="100"/>
  <c r="CA73" i="100"/>
  <c r="BV73" i="100"/>
  <c r="BU73" i="100"/>
  <c r="BP73" i="100"/>
  <c r="BK73" i="100"/>
  <c r="BJ73" i="100"/>
  <c r="BI73" i="100"/>
  <c r="BH73" i="100"/>
  <c r="BG73" i="100"/>
  <c r="BF73" i="100"/>
  <c r="BE73" i="100"/>
  <c r="BD73" i="100"/>
  <c r="BC73" i="100"/>
  <c r="BB73" i="100"/>
  <c r="BA73" i="100"/>
  <c r="AZ73" i="100"/>
  <c r="AY73" i="100"/>
  <c r="AX73" i="100"/>
  <c r="AW73" i="100"/>
  <c r="AV73" i="100"/>
  <c r="AK73" i="100"/>
  <c r="AC73" i="100"/>
  <c r="AB73" i="100"/>
  <c r="AA73" i="100"/>
  <c r="Z73" i="100"/>
  <c r="W73" i="100"/>
  <c r="V73" i="100"/>
  <c r="U73" i="100"/>
  <c r="T73" i="100"/>
  <c r="S73" i="100"/>
  <c r="R73" i="100"/>
  <c r="Q73" i="100"/>
  <c r="P73" i="100"/>
  <c r="O73" i="100"/>
  <c r="N73" i="100"/>
  <c r="M73" i="100"/>
  <c r="L73" i="100"/>
  <c r="K73" i="100"/>
  <c r="J73" i="100"/>
  <c r="I73" i="100"/>
  <c r="H73" i="100"/>
  <c r="G73" i="100"/>
  <c r="F73" i="100"/>
  <c r="E73" i="100"/>
  <c r="D73" i="100"/>
  <c r="C73" i="100"/>
  <c r="B73" i="100"/>
  <c r="A73" i="100"/>
  <c r="GZ72" i="100"/>
  <c r="GY72" i="100"/>
  <c r="GX72" i="100"/>
  <c r="GW72" i="100"/>
  <c r="GV72" i="100"/>
  <c r="GU72" i="100"/>
  <c r="GT72" i="100"/>
  <c r="GS72" i="100"/>
  <c r="GR72" i="100"/>
  <c r="GQ72" i="100"/>
  <c r="GP72" i="100"/>
  <c r="GO72" i="100"/>
  <c r="GN72" i="100"/>
  <c r="GM72" i="100"/>
  <c r="GL72" i="100"/>
  <c r="GK72" i="100"/>
  <c r="GJ72" i="100"/>
  <c r="GI72" i="100"/>
  <c r="GH72" i="100"/>
  <c r="GG72" i="100"/>
  <c r="GF72" i="100"/>
  <c r="GE72" i="100"/>
  <c r="GD72" i="100"/>
  <c r="GC72" i="100"/>
  <c r="GB72" i="100"/>
  <c r="GA72" i="100"/>
  <c r="FY72" i="100"/>
  <c r="FX72" i="100"/>
  <c r="FW72" i="100"/>
  <c r="FV72" i="100"/>
  <c r="FU72" i="100"/>
  <c r="FT72" i="100"/>
  <c r="FS72" i="100"/>
  <c r="FR72" i="100"/>
  <c r="FQ72" i="100"/>
  <c r="FP72" i="100"/>
  <c r="FO72" i="100"/>
  <c r="FN72" i="100"/>
  <c r="FM72" i="100"/>
  <c r="FL72" i="100"/>
  <c r="FK72" i="100"/>
  <c r="FJ72" i="100"/>
  <c r="FI72" i="100"/>
  <c r="FH72" i="100"/>
  <c r="FG72" i="100"/>
  <c r="FF72" i="100"/>
  <c r="FE72" i="100"/>
  <c r="FD72" i="100"/>
  <c r="FC72" i="100"/>
  <c r="FB72" i="100"/>
  <c r="FA72" i="100"/>
  <c r="EZ72" i="100"/>
  <c r="EY72" i="100"/>
  <c r="EX72" i="100"/>
  <c r="EW72" i="100"/>
  <c r="EV72" i="100"/>
  <c r="EU72" i="100"/>
  <c r="ET72" i="100"/>
  <c r="ES72" i="100"/>
  <c r="ER72" i="100"/>
  <c r="EQ72" i="100"/>
  <c r="EP72" i="100"/>
  <c r="EO72" i="100"/>
  <c r="EN72" i="100"/>
  <c r="EM72" i="100"/>
  <c r="EL72" i="100"/>
  <c r="EK72" i="100"/>
  <c r="EJ72" i="100"/>
  <c r="EI72" i="100"/>
  <c r="EH72" i="100"/>
  <c r="EG72" i="100"/>
  <c r="EF72" i="100"/>
  <c r="EE72" i="100"/>
  <c r="ED72" i="100"/>
  <c r="EC72" i="100"/>
  <c r="EB72" i="100"/>
  <c r="EA72" i="100"/>
  <c r="DZ72" i="100"/>
  <c r="DY72" i="100"/>
  <c r="DX72" i="100"/>
  <c r="DW72" i="100"/>
  <c r="DV72" i="100"/>
  <c r="DU72" i="100"/>
  <c r="DT72" i="100"/>
  <c r="DS72" i="100"/>
  <c r="DR72" i="100"/>
  <c r="DQ72" i="100"/>
  <c r="DP72" i="100"/>
  <c r="DO72" i="100"/>
  <c r="DN72" i="100"/>
  <c r="DM72" i="100"/>
  <c r="DL72" i="100"/>
  <c r="DK72" i="100"/>
  <c r="DJ72" i="100"/>
  <c r="DI72" i="100"/>
  <c r="DH72" i="100"/>
  <c r="DG72" i="100"/>
  <c r="DB72" i="100"/>
  <c r="DA72" i="100"/>
  <c r="CV72" i="100"/>
  <c r="CQ72" i="100"/>
  <c r="CP72" i="100"/>
  <c r="CO72" i="100"/>
  <c r="CN72" i="100"/>
  <c r="CM72" i="100"/>
  <c r="CL72" i="100"/>
  <c r="CK72" i="100"/>
  <c r="CJ72" i="100"/>
  <c r="CI72" i="100"/>
  <c r="CH72" i="100"/>
  <c r="CG72" i="100"/>
  <c r="CF72" i="100"/>
  <c r="CE72" i="100"/>
  <c r="CD72" i="100"/>
  <c r="CC72" i="100"/>
  <c r="CB72" i="100"/>
  <c r="CA72" i="100"/>
  <c r="BV72" i="100"/>
  <c r="BU72" i="100"/>
  <c r="BP72" i="100"/>
  <c r="BK72" i="100"/>
  <c r="BJ72" i="100"/>
  <c r="BI72" i="100"/>
  <c r="BH72" i="100"/>
  <c r="BG72" i="100"/>
  <c r="BF72" i="100"/>
  <c r="BE72" i="100"/>
  <c r="BD72" i="100"/>
  <c r="BC72" i="100"/>
  <c r="BB72" i="100"/>
  <c r="BA72" i="100"/>
  <c r="AZ72" i="100"/>
  <c r="AY72" i="100"/>
  <c r="AX72" i="100"/>
  <c r="AW72" i="100"/>
  <c r="AV72" i="100"/>
  <c r="AK72" i="100"/>
  <c r="AC72" i="100"/>
  <c r="AB72" i="100"/>
  <c r="AA72" i="100"/>
  <c r="Z72" i="100"/>
  <c r="Y72" i="100"/>
  <c r="X72" i="100"/>
  <c r="W72" i="100"/>
  <c r="V72" i="100"/>
  <c r="U72" i="100"/>
  <c r="T72" i="100"/>
  <c r="S72" i="100"/>
  <c r="R72" i="100"/>
  <c r="Q72" i="100"/>
  <c r="P72" i="100"/>
  <c r="O72" i="100"/>
  <c r="N72" i="100"/>
  <c r="M72" i="100"/>
  <c r="L72" i="100"/>
  <c r="K72" i="100"/>
  <c r="J72" i="100"/>
  <c r="I72" i="100"/>
  <c r="H72" i="100"/>
  <c r="G72" i="100"/>
  <c r="F72" i="100"/>
  <c r="E72" i="100"/>
  <c r="D72" i="100"/>
  <c r="C72" i="100"/>
  <c r="B72" i="100"/>
  <c r="A72" i="100"/>
  <c r="GZ71" i="100"/>
  <c r="GY71" i="100"/>
  <c r="GX71" i="100"/>
  <c r="GW71" i="100"/>
  <c r="GV71" i="100"/>
  <c r="GU71" i="100"/>
  <c r="GT71" i="100"/>
  <c r="GS71" i="100"/>
  <c r="GR71" i="100"/>
  <c r="GQ71" i="100"/>
  <c r="GP71" i="100"/>
  <c r="GO71" i="100"/>
  <c r="GN71" i="100"/>
  <c r="GM71" i="100"/>
  <c r="GL71" i="100"/>
  <c r="GK71" i="100"/>
  <c r="GJ71" i="100"/>
  <c r="GI71" i="100"/>
  <c r="GH71" i="100"/>
  <c r="GG71" i="100"/>
  <c r="GD71" i="100"/>
  <c r="GA71" i="100"/>
  <c r="FY71" i="100"/>
  <c r="FX71" i="100"/>
  <c r="FW71" i="100"/>
  <c r="FV71" i="100"/>
  <c r="FU71" i="100"/>
  <c r="FT71" i="100"/>
  <c r="FS71" i="100"/>
  <c r="FR71" i="100"/>
  <c r="FQ71" i="100"/>
  <c r="FP71" i="100"/>
  <c r="FO71" i="100"/>
  <c r="FN71" i="100"/>
  <c r="FM71" i="100"/>
  <c r="FL71" i="100"/>
  <c r="FK71" i="100"/>
  <c r="FJ71" i="100"/>
  <c r="FI71" i="100"/>
  <c r="FH71" i="100"/>
  <c r="FG71" i="100"/>
  <c r="FF71" i="100"/>
  <c r="FE71" i="100"/>
  <c r="FD71" i="100"/>
  <c r="FC71" i="100"/>
  <c r="FB71" i="100"/>
  <c r="FA71" i="100"/>
  <c r="EZ71" i="100"/>
  <c r="EY71" i="100"/>
  <c r="EX71" i="100"/>
  <c r="EW71" i="100"/>
  <c r="EV71" i="100"/>
  <c r="EU71" i="100"/>
  <c r="ET71" i="100"/>
  <c r="ES71" i="100"/>
  <c r="ER71" i="100"/>
  <c r="EQ71" i="100"/>
  <c r="EP71" i="100"/>
  <c r="EO71" i="100"/>
  <c r="EN71" i="100"/>
  <c r="EM71" i="100"/>
  <c r="EL71" i="100"/>
  <c r="EK71" i="100"/>
  <c r="EJ71" i="100"/>
  <c r="EI71" i="100"/>
  <c r="EH71" i="100"/>
  <c r="EG71" i="100"/>
  <c r="EF71" i="100"/>
  <c r="EE71" i="100"/>
  <c r="ED71" i="100"/>
  <c r="EC71" i="100"/>
  <c r="EB71" i="100"/>
  <c r="EA71" i="100"/>
  <c r="DZ71" i="100"/>
  <c r="DY71" i="100"/>
  <c r="DX71" i="100"/>
  <c r="DW71" i="100"/>
  <c r="DV71" i="100"/>
  <c r="DU71" i="100"/>
  <c r="DT71" i="100"/>
  <c r="DS71" i="100"/>
  <c r="DR71" i="100"/>
  <c r="DQ71" i="100"/>
  <c r="DP71" i="100"/>
  <c r="DO71" i="100"/>
  <c r="DN71" i="100"/>
  <c r="DM71" i="100"/>
  <c r="DL71" i="100"/>
  <c r="DK71" i="100"/>
  <c r="DJ71" i="100"/>
  <c r="DI71" i="100"/>
  <c r="DH71" i="100"/>
  <c r="DG71" i="100"/>
  <c r="DB71" i="100"/>
  <c r="DA71" i="100"/>
  <c r="CV71" i="100"/>
  <c r="CQ71" i="100"/>
  <c r="CP71" i="100"/>
  <c r="CO71" i="100"/>
  <c r="CN71" i="100"/>
  <c r="CM71" i="100"/>
  <c r="CL71" i="100"/>
  <c r="CK71" i="100"/>
  <c r="CJ71" i="100"/>
  <c r="CI71" i="100"/>
  <c r="CH71" i="100"/>
  <c r="CG71" i="100"/>
  <c r="CF71" i="100"/>
  <c r="CE71" i="100"/>
  <c r="CD71" i="100"/>
  <c r="CC71" i="100"/>
  <c r="CB71" i="100"/>
  <c r="CA71" i="100"/>
  <c r="BV71" i="100"/>
  <c r="BU71" i="100"/>
  <c r="BP71" i="100"/>
  <c r="BK71" i="100"/>
  <c r="BJ71" i="100"/>
  <c r="BI71" i="100"/>
  <c r="BH71" i="100"/>
  <c r="BG71" i="100"/>
  <c r="BF71" i="100"/>
  <c r="BE71" i="100"/>
  <c r="BD71" i="100"/>
  <c r="BC71" i="100"/>
  <c r="BB71" i="100"/>
  <c r="BA71" i="100"/>
  <c r="AZ71" i="100"/>
  <c r="AY71" i="100"/>
  <c r="AX71" i="100"/>
  <c r="AW71" i="100"/>
  <c r="AV71" i="100"/>
  <c r="AK71" i="100"/>
  <c r="AC71" i="100"/>
  <c r="AB71" i="100"/>
  <c r="AA71" i="100"/>
  <c r="Z71" i="100"/>
  <c r="Y71" i="100"/>
  <c r="X71" i="100"/>
  <c r="W71" i="100"/>
  <c r="V71" i="100"/>
  <c r="U71" i="100"/>
  <c r="T71" i="100"/>
  <c r="S71" i="100"/>
  <c r="R71" i="100"/>
  <c r="Q71" i="100"/>
  <c r="P71" i="100"/>
  <c r="O71" i="100"/>
  <c r="N71" i="100"/>
  <c r="M71" i="100"/>
  <c r="L71" i="100"/>
  <c r="K71" i="100"/>
  <c r="J71" i="100"/>
  <c r="I71" i="100"/>
  <c r="H71" i="100"/>
  <c r="G71" i="100"/>
  <c r="F71" i="100"/>
  <c r="E71" i="100"/>
  <c r="D71" i="100"/>
  <c r="C71" i="100"/>
  <c r="B71" i="100"/>
  <c r="A71" i="100"/>
  <c r="GZ70" i="100"/>
  <c r="GY70" i="100"/>
  <c r="GX70" i="100"/>
  <c r="GW70" i="100"/>
  <c r="GV70" i="100"/>
  <c r="GU70" i="100"/>
  <c r="GT70" i="100"/>
  <c r="GS70" i="100"/>
  <c r="GR70" i="100"/>
  <c r="GQ70" i="100"/>
  <c r="GP70" i="100"/>
  <c r="GO70" i="100"/>
  <c r="GN70" i="100"/>
  <c r="GM70" i="100"/>
  <c r="GL70" i="100"/>
  <c r="GK70" i="100"/>
  <c r="GJ70" i="100"/>
  <c r="GI70" i="100"/>
  <c r="GH70" i="100"/>
  <c r="GG70" i="100"/>
  <c r="GD70" i="100"/>
  <c r="GA70" i="100"/>
  <c r="FY70" i="100"/>
  <c r="FX70" i="100"/>
  <c r="FW70" i="100"/>
  <c r="FV70" i="100"/>
  <c r="FU70" i="100"/>
  <c r="FT70" i="100"/>
  <c r="FS70" i="100"/>
  <c r="FR70" i="100"/>
  <c r="FQ70" i="100"/>
  <c r="FP70" i="100"/>
  <c r="FO70" i="100"/>
  <c r="FN70" i="100"/>
  <c r="FM70" i="100"/>
  <c r="FL70" i="100"/>
  <c r="FK70" i="100"/>
  <c r="FJ70" i="100"/>
  <c r="FI70" i="100"/>
  <c r="FH70" i="100"/>
  <c r="FG70" i="100"/>
  <c r="FF70" i="100"/>
  <c r="FE70" i="100"/>
  <c r="FD70" i="100"/>
  <c r="FC70" i="100"/>
  <c r="FB70" i="100"/>
  <c r="FA70" i="100"/>
  <c r="EZ70" i="100"/>
  <c r="EY70" i="100"/>
  <c r="EX70" i="100"/>
  <c r="EW70" i="100"/>
  <c r="EV70" i="100"/>
  <c r="EU70" i="100"/>
  <c r="ET70" i="100"/>
  <c r="ES70" i="100"/>
  <c r="ER70" i="100"/>
  <c r="EQ70" i="100"/>
  <c r="EP70" i="100"/>
  <c r="EO70" i="100"/>
  <c r="EN70" i="100"/>
  <c r="EM70" i="100"/>
  <c r="EL70" i="100"/>
  <c r="EK70" i="100"/>
  <c r="EJ70" i="100"/>
  <c r="EI70" i="100"/>
  <c r="EH70" i="100"/>
  <c r="EG70" i="100"/>
  <c r="EF70" i="100"/>
  <c r="EE70" i="100"/>
  <c r="ED70" i="100"/>
  <c r="EC70" i="100"/>
  <c r="EB70" i="100"/>
  <c r="EA70" i="100"/>
  <c r="DZ70" i="100"/>
  <c r="DY70" i="100"/>
  <c r="DX70" i="100"/>
  <c r="DW70" i="100"/>
  <c r="DV70" i="100"/>
  <c r="DU70" i="100"/>
  <c r="DT70" i="100"/>
  <c r="DS70" i="100"/>
  <c r="DR70" i="100"/>
  <c r="DQ70" i="100"/>
  <c r="DP70" i="100"/>
  <c r="DO70" i="100"/>
  <c r="DN70" i="100"/>
  <c r="DM70" i="100"/>
  <c r="DL70" i="100"/>
  <c r="DK70" i="100"/>
  <c r="DJ70" i="100"/>
  <c r="DI70" i="100"/>
  <c r="DH70" i="100"/>
  <c r="DG70" i="100"/>
  <c r="DB70" i="100"/>
  <c r="DA70" i="100"/>
  <c r="CV70" i="100"/>
  <c r="CQ70" i="100"/>
  <c r="CP70" i="100"/>
  <c r="CO70" i="100"/>
  <c r="CN70" i="100"/>
  <c r="CM70" i="100"/>
  <c r="CL70" i="100"/>
  <c r="CK70" i="100"/>
  <c r="CJ70" i="100"/>
  <c r="CI70" i="100"/>
  <c r="CH70" i="100"/>
  <c r="CG70" i="100"/>
  <c r="CF70" i="100"/>
  <c r="CE70" i="100"/>
  <c r="CD70" i="100"/>
  <c r="CC70" i="100"/>
  <c r="CB70" i="100"/>
  <c r="CA70" i="100"/>
  <c r="BV70" i="100"/>
  <c r="BU70" i="100"/>
  <c r="BP70" i="100"/>
  <c r="BK70" i="100"/>
  <c r="BJ70" i="100"/>
  <c r="BI70" i="100"/>
  <c r="BH70" i="100"/>
  <c r="BG70" i="100"/>
  <c r="BF70" i="100"/>
  <c r="BE70" i="100"/>
  <c r="BD70" i="100"/>
  <c r="BC70" i="100"/>
  <c r="BB70" i="100"/>
  <c r="BA70" i="100"/>
  <c r="AZ70" i="100"/>
  <c r="AY70" i="100"/>
  <c r="AX70" i="100"/>
  <c r="AW70" i="100"/>
  <c r="AV70" i="100"/>
  <c r="AK70" i="100"/>
  <c r="AC70" i="100"/>
  <c r="AB70" i="100"/>
  <c r="AA70" i="100"/>
  <c r="Z70" i="100"/>
  <c r="Y70" i="100"/>
  <c r="W70" i="100"/>
  <c r="V70" i="100"/>
  <c r="U70" i="100"/>
  <c r="T70" i="100"/>
  <c r="S70" i="100"/>
  <c r="R70" i="100"/>
  <c r="Q70" i="100"/>
  <c r="P70" i="100"/>
  <c r="O70" i="100"/>
  <c r="N70" i="100"/>
  <c r="M70" i="100"/>
  <c r="L70" i="100"/>
  <c r="K70" i="100"/>
  <c r="J70" i="100"/>
  <c r="I70" i="100"/>
  <c r="H70" i="100"/>
  <c r="G70" i="100"/>
  <c r="F70" i="100"/>
  <c r="E70" i="100"/>
  <c r="D70" i="100"/>
  <c r="C70" i="100"/>
  <c r="B70" i="100"/>
  <c r="A70" i="100"/>
  <c r="GZ69" i="100"/>
  <c r="GY69" i="100"/>
  <c r="GX69" i="100"/>
  <c r="GW69" i="100"/>
  <c r="GV69" i="100"/>
  <c r="GU69" i="100"/>
  <c r="GT69" i="100"/>
  <c r="GS69" i="100"/>
  <c r="GR69" i="100"/>
  <c r="GQ69" i="100"/>
  <c r="GP69" i="100"/>
  <c r="GO69" i="100"/>
  <c r="GN69" i="100"/>
  <c r="GM69" i="100"/>
  <c r="GL69" i="100"/>
  <c r="GK69" i="100"/>
  <c r="GJ69" i="100"/>
  <c r="GI69" i="100"/>
  <c r="GH69" i="100"/>
  <c r="GG69" i="100"/>
  <c r="GD69" i="100"/>
  <c r="GA69" i="100"/>
  <c r="FY69" i="100"/>
  <c r="FX69" i="100"/>
  <c r="FW69" i="100"/>
  <c r="FV69" i="100"/>
  <c r="FU69" i="100"/>
  <c r="FT69" i="100"/>
  <c r="FS69" i="100"/>
  <c r="FR69" i="100"/>
  <c r="FQ69" i="100"/>
  <c r="FP69" i="100"/>
  <c r="FO69" i="100"/>
  <c r="FN69" i="100"/>
  <c r="FM69" i="100"/>
  <c r="FL69" i="100"/>
  <c r="FK69" i="100"/>
  <c r="FJ69" i="100"/>
  <c r="FI69" i="100"/>
  <c r="FH69" i="100"/>
  <c r="FG69" i="100"/>
  <c r="FF69" i="100"/>
  <c r="FE69" i="100"/>
  <c r="FD69" i="100"/>
  <c r="FC69" i="100"/>
  <c r="FB69" i="100"/>
  <c r="FA69" i="100"/>
  <c r="EZ69" i="100"/>
  <c r="EY69" i="100"/>
  <c r="EX69" i="100"/>
  <c r="EW69" i="100"/>
  <c r="EV69" i="100"/>
  <c r="EU69" i="100"/>
  <c r="ET69" i="100"/>
  <c r="ES69" i="100"/>
  <c r="ER69" i="100"/>
  <c r="EQ69" i="100"/>
  <c r="EP69" i="100"/>
  <c r="EO69" i="100"/>
  <c r="EN69" i="100"/>
  <c r="EM69" i="100"/>
  <c r="EL69" i="100"/>
  <c r="EK69" i="100"/>
  <c r="EJ69" i="100"/>
  <c r="EI69" i="100"/>
  <c r="EH69" i="100"/>
  <c r="EG69" i="100"/>
  <c r="EF69" i="100"/>
  <c r="EE69" i="100"/>
  <c r="ED69" i="100"/>
  <c r="EC69" i="100"/>
  <c r="EB69" i="100"/>
  <c r="EA69" i="100"/>
  <c r="DZ69" i="100"/>
  <c r="DY69" i="100"/>
  <c r="DX69" i="100"/>
  <c r="DW69" i="100"/>
  <c r="DV69" i="100"/>
  <c r="DU69" i="100"/>
  <c r="DT69" i="100"/>
  <c r="DS69" i="100"/>
  <c r="DR69" i="100"/>
  <c r="DQ69" i="100"/>
  <c r="DP69" i="100"/>
  <c r="DO69" i="100"/>
  <c r="DN69" i="100"/>
  <c r="DM69" i="100"/>
  <c r="DL69" i="100"/>
  <c r="DK69" i="100"/>
  <c r="DJ69" i="100"/>
  <c r="DI69" i="100"/>
  <c r="DH69" i="100"/>
  <c r="DG69" i="100"/>
  <c r="DB69" i="100"/>
  <c r="DA69" i="100"/>
  <c r="CV69" i="100"/>
  <c r="CQ69" i="100"/>
  <c r="CP69" i="100"/>
  <c r="CO69" i="100"/>
  <c r="CN69" i="100"/>
  <c r="CM69" i="100"/>
  <c r="CL69" i="100"/>
  <c r="CK69" i="100"/>
  <c r="CJ69" i="100"/>
  <c r="CI69" i="100"/>
  <c r="CH69" i="100"/>
  <c r="CG69" i="100"/>
  <c r="CF69" i="100"/>
  <c r="CE69" i="100"/>
  <c r="CD69" i="100"/>
  <c r="CC69" i="100"/>
  <c r="CB69" i="100"/>
  <c r="CA69" i="100"/>
  <c r="BV69" i="100"/>
  <c r="BU69" i="100"/>
  <c r="BP69" i="100"/>
  <c r="BK69" i="100"/>
  <c r="BJ69" i="100"/>
  <c r="BI69" i="100"/>
  <c r="BH69" i="100"/>
  <c r="BG69" i="100"/>
  <c r="BF69" i="100"/>
  <c r="BE69" i="100"/>
  <c r="BD69" i="100"/>
  <c r="BC69" i="100"/>
  <c r="BB69" i="100"/>
  <c r="BA69" i="100"/>
  <c r="AZ69" i="100"/>
  <c r="AY69" i="100"/>
  <c r="AX69" i="100"/>
  <c r="AW69" i="100"/>
  <c r="AV69" i="100"/>
  <c r="AK69" i="100"/>
  <c r="AC69" i="100"/>
  <c r="AB69" i="100"/>
  <c r="AA69" i="100"/>
  <c r="Z69" i="100"/>
  <c r="Y69" i="100"/>
  <c r="X69" i="100"/>
  <c r="W69" i="100"/>
  <c r="U69" i="100"/>
  <c r="T69" i="100"/>
  <c r="S69" i="100"/>
  <c r="R69" i="100"/>
  <c r="Q69" i="100"/>
  <c r="P69" i="100"/>
  <c r="O69" i="100"/>
  <c r="N69" i="100"/>
  <c r="M69" i="100"/>
  <c r="L69" i="100"/>
  <c r="K69" i="100"/>
  <c r="J69" i="100"/>
  <c r="I69" i="100"/>
  <c r="H69" i="100"/>
  <c r="G69" i="100"/>
  <c r="F69" i="100"/>
  <c r="E69" i="100"/>
  <c r="D69" i="100"/>
  <c r="C69" i="100"/>
  <c r="B69" i="100"/>
  <c r="A69" i="100"/>
  <c r="GZ68" i="100"/>
  <c r="GY68" i="100"/>
  <c r="GX68" i="100"/>
  <c r="GW68" i="100"/>
  <c r="GV68" i="100"/>
  <c r="GU68" i="100"/>
  <c r="GT68" i="100"/>
  <c r="GS68" i="100"/>
  <c r="GR68" i="100"/>
  <c r="GQ68" i="100"/>
  <c r="GP68" i="100"/>
  <c r="GO68" i="100"/>
  <c r="GN68" i="100"/>
  <c r="GM68" i="100"/>
  <c r="GL68" i="100"/>
  <c r="GK68" i="100"/>
  <c r="GJ68" i="100"/>
  <c r="GI68" i="100"/>
  <c r="GH68" i="100"/>
  <c r="GG68" i="100"/>
  <c r="GD68" i="100"/>
  <c r="GA68" i="100"/>
  <c r="FY68" i="100"/>
  <c r="FX68" i="100"/>
  <c r="FW68" i="100"/>
  <c r="FV68" i="100"/>
  <c r="FU68" i="100"/>
  <c r="FT68" i="100"/>
  <c r="FS68" i="100"/>
  <c r="FR68" i="100"/>
  <c r="FQ68" i="100"/>
  <c r="FP68" i="100"/>
  <c r="FO68" i="100"/>
  <c r="FN68" i="100"/>
  <c r="FM68" i="100"/>
  <c r="FL68" i="100"/>
  <c r="FK68" i="100"/>
  <c r="FJ68" i="100"/>
  <c r="FI68" i="100"/>
  <c r="FH68" i="100"/>
  <c r="FG68" i="100"/>
  <c r="FF68" i="100"/>
  <c r="FE68" i="100"/>
  <c r="FD68" i="100"/>
  <c r="FC68" i="100"/>
  <c r="FB68" i="100"/>
  <c r="FA68" i="100"/>
  <c r="EZ68" i="100"/>
  <c r="EY68" i="100"/>
  <c r="EX68" i="100"/>
  <c r="EW68" i="100"/>
  <c r="EV68" i="100"/>
  <c r="EU68" i="100"/>
  <c r="ET68" i="100"/>
  <c r="ES68" i="100"/>
  <c r="ER68" i="100"/>
  <c r="EQ68" i="100"/>
  <c r="EP68" i="100"/>
  <c r="EO68" i="100"/>
  <c r="EN68" i="100"/>
  <c r="EM68" i="100"/>
  <c r="EL68" i="100"/>
  <c r="EK68" i="100"/>
  <c r="EJ68" i="100"/>
  <c r="EI68" i="100"/>
  <c r="EH68" i="100"/>
  <c r="EG68" i="100"/>
  <c r="EF68" i="100"/>
  <c r="EE68" i="100"/>
  <c r="ED68" i="100"/>
  <c r="EC68" i="100"/>
  <c r="EB68" i="100"/>
  <c r="EA68" i="100"/>
  <c r="DZ68" i="100"/>
  <c r="DY68" i="100"/>
  <c r="DX68" i="100"/>
  <c r="DW68" i="100"/>
  <c r="DV68" i="100"/>
  <c r="DU68" i="100"/>
  <c r="DT68" i="100"/>
  <c r="DS68" i="100"/>
  <c r="DR68" i="100"/>
  <c r="DQ68" i="100"/>
  <c r="DP68" i="100"/>
  <c r="DO68" i="100"/>
  <c r="DN68" i="100"/>
  <c r="DM68" i="100"/>
  <c r="DL68" i="100"/>
  <c r="DK68" i="100"/>
  <c r="DJ68" i="100"/>
  <c r="DI68" i="100"/>
  <c r="DH68" i="100"/>
  <c r="DG68" i="100"/>
  <c r="DB68" i="100"/>
  <c r="DA68" i="100"/>
  <c r="CV68" i="100"/>
  <c r="CQ68" i="100"/>
  <c r="CP68" i="100"/>
  <c r="CO68" i="100"/>
  <c r="CN68" i="100"/>
  <c r="CM68" i="100"/>
  <c r="CL68" i="100"/>
  <c r="CK68" i="100"/>
  <c r="CJ68" i="100"/>
  <c r="CI68" i="100"/>
  <c r="CH68" i="100"/>
  <c r="CG68" i="100"/>
  <c r="CF68" i="100"/>
  <c r="CE68" i="100"/>
  <c r="CD68" i="100"/>
  <c r="CC68" i="100"/>
  <c r="CB68" i="100"/>
  <c r="CA68" i="100"/>
  <c r="BV68" i="100"/>
  <c r="BU68" i="100"/>
  <c r="BP68" i="100"/>
  <c r="BK68" i="100"/>
  <c r="BJ68" i="100"/>
  <c r="BI68" i="100"/>
  <c r="BH68" i="100"/>
  <c r="BG68" i="100"/>
  <c r="BF68" i="100"/>
  <c r="BE68" i="100"/>
  <c r="BD68" i="100"/>
  <c r="BC68" i="100"/>
  <c r="BB68" i="100"/>
  <c r="BA68" i="100"/>
  <c r="AZ68" i="100"/>
  <c r="AY68" i="100"/>
  <c r="AX68" i="100"/>
  <c r="AW68" i="100"/>
  <c r="AV68" i="100"/>
  <c r="AK68" i="100"/>
  <c r="AC68" i="100"/>
  <c r="AB68" i="100"/>
  <c r="AA68" i="100"/>
  <c r="Z68" i="100"/>
  <c r="U68" i="100"/>
  <c r="T68" i="100"/>
  <c r="S68" i="100"/>
  <c r="R68" i="100"/>
  <c r="Q68" i="100"/>
  <c r="P68" i="100"/>
  <c r="O68" i="100"/>
  <c r="N68" i="100"/>
  <c r="M68" i="100"/>
  <c r="L68" i="100"/>
  <c r="K68" i="100"/>
  <c r="J68" i="100"/>
  <c r="I68" i="100"/>
  <c r="H68" i="100"/>
  <c r="G68" i="100"/>
  <c r="F68" i="100"/>
  <c r="E68" i="100"/>
  <c r="D68" i="100"/>
  <c r="C68" i="100"/>
  <c r="B68" i="100"/>
  <c r="A68" i="100"/>
  <c r="GZ67" i="100"/>
  <c r="GY67" i="100"/>
  <c r="GX67" i="100"/>
  <c r="GW67" i="100"/>
  <c r="GV67" i="100"/>
  <c r="GU67" i="100"/>
  <c r="GT67" i="100"/>
  <c r="GS67" i="100"/>
  <c r="GR67" i="100"/>
  <c r="GQ67" i="100"/>
  <c r="GP67" i="100"/>
  <c r="GO67" i="100"/>
  <c r="GN67" i="100"/>
  <c r="GM67" i="100"/>
  <c r="GL67" i="100"/>
  <c r="GK67" i="100"/>
  <c r="GJ67" i="100"/>
  <c r="GI67" i="100"/>
  <c r="GH67" i="100"/>
  <c r="GG67" i="100"/>
  <c r="GD67" i="100"/>
  <c r="GA67" i="100"/>
  <c r="FY67" i="100"/>
  <c r="FX67" i="100"/>
  <c r="FW67" i="100"/>
  <c r="FV67" i="100"/>
  <c r="FU67" i="100"/>
  <c r="FT67" i="100"/>
  <c r="FS67" i="100"/>
  <c r="FR67" i="100"/>
  <c r="FQ67" i="100"/>
  <c r="FP67" i="100"/>
  <c r="FO67" i="100"/>
  <c r="FN67" i="100"/>
  <c r="FM67" i="100"/>
  <c r="FL67" i="100"/>
  <c r="FK67" i="100"/>
  <c r="FJ67" i="100"/>
  <c r="FI67" i="100"/>
  <c r="FH67" i="100"/>
  <c r="FG67" i="100"/>
  <c r="FF67" i="100"/>
  <c r="FE67" i="100"/>
  <c r="FD67" i="100"/>
  <c r="FC67" i="100"/>
  <c r="FB67" i="100"/>
  <c r="FA67" i="100"/>
  <c r="EZ67" i="100"/>
  <c r="EY67" i="100"/>
  <c r="EX67" i="100"/>
  <c r="EW67" i="100"/>
  <c r="EV67" i="100"/>
  <c r="EU67" i="100"/>
  <c r="ET67" i="100"/>
  <c r="ES67" i="100"/>
  <c r="ER67" i="100"/>
  <c r="EQ67" i="100"/>
  <c r="EP67" i="100"/>
  <c r="EO67" i="100"/>
  <c r="EN67" i="100"/>
  <c r="EM67" i="100"/>
  <c r="EL67" i="100"/>
  <c r="EK67" i="100"/>
  <c r="EJ67" i="100"/>
  <c r="EI67" i="100"/>
  <c r="EH67" i="100"/>
  <c r="EG67" i="100"/>
  <c r="EF67" i="100"/>
  <c r="EE67" i="100"/>
  <c r="ED67" i="100"/>
  <c r="EC67" i="100"/>
  <c r="EB67" i="100"/>
  <c r="EA67" i="100"/>
  <c r="DZ67" i="100"/>
  <c r="DY67" i="100"/>
  <c r="DX67" i="100"/>
  <c r="DW67" i="100"/>
  <c r="DV67" i="100"/>
  <c r="DU67" i="100"/>
  <c r="DT67" i="100"/>
  <c r="DS67" i="100"/>
  <c r="DR67" i="100"/>
  <c r="DQ67" i="100"/>
  <c r="DP67" i="100"/>
  <c r="DO67" i="100"/>
  <c r="DN67" i="100"/>
  <c r="DM67" i="100"/>
  <c r="DL67" i="100"/>
  <c r="DK67" i="100"/>
  <c r="DJ67" i="100"/>
  <c r="DI67" i="100"/>
  <c r="DH67" i="100"/>
  <c r="DG67" i="100"/>
  <c r="DB67" i="100"/>
  <c r="DA67" i="100"/>
  <c r="CV67" i="100"/>
  <c r="CQ67" i="100"/>
  <c r="CP67" i="100"/>
  <c r="CO67" i="100"/>
  <c r="CN67" i="100"/>
  <c r="CM67" i="100"/>
  <c r="CL67" i="100"/>
  <c r="CK67" i="100"/>
  <c r="CJ67" i="100"/>
  <c r="CI67" i="100"/>
  <c r="CH67" i="100"/>
  <c r="CG67" i="100"/>
  <c r="CF67" i="100"/>
  <c r="CE67" i="100"/>
  <c r="CD67" i="100"/>
  <c r="CC67" i="100"/>
  <c r="CB67" i="100"/>
  <c r="CA67" i="100"/>
  <c r="BV67" i="100"/>
  <c r="BU67" i="100"/>
  <c r="BP67" i="100"/>
  <c r="BK67" i="100"/>
  <c r="BJ67" i="100"/>
  <c r="BI67" i="100"/>
  <c r="BH67" i="100"/>
  <c r="BG67" i="100"/>
  <c r="BF67" i="100"/>
  <c r="BE67" i="100"/>
  <c r="BD67" i="100"/>
  <c r="BC67" i="100"/>
  <c r="BB67" i="100"/>
  <c r="BA67" i="100"/>
  <c r="AZ67" i="100"/>
  <c r="AY67" i="100"/>
  <c r="AX67" i="100"/>
  <c r="AW67" i="100"/>
  <c r="AV67" i="100"/>
  <c r="AK67" i="100"/>
  <c r="AC67" i="100"/>
  <c r="AB67" i="100"/>
  <c r="AA67" i="100"/>
  <c r="Z67" i="100"/>
  <c r="Y67" i="100"/>
  <c r="X67" i="100"/>
  <c r="W67" i="100"/>
  <c r="V67" i="100"/>
  <c r="U67" i="100"/>
  <c r="T67" i="100"/>
  <c r="S67" i="100"/>
  <c r="R67" i="100"/>
  <c r="Q67" i="100"/>
  <c r="P67" i="100"/>
  <c r="O67" i="100"/>
  <c r="N67" i="100"/>
  <c r="M67" i="100"/>
  <c r="L67" i="100"/>
  <c r="K67" i="100"/>
  <c r="J67" i="100"/>
  <c r="I67" i="100"/>
  <c r="H67" i="100"/>
  <c r="G67" i="100"/>
  <c r="F67" i="100"/>
  <c r="E67" i="100"/>
  <c r="D67" i="100"/>
  <c r="C67" i="100"/>
  <c r="B67" i="100"/>
  <c r="A67" i="100"/>
  <c r="GZ66" i="100"/>
  <c r="GY66" i="100"/>
  <c r="GX66" i="100"/>
  <c r="GW66" i="100"/>
  <c r="GV66" i="100"/>
  <c r="GU66" i="100"/>
  <c r="GT66" i="100"/>
  <c r="GS66" i="100"/>
  <c r="GR66" i="100"/>
  <c r="GQ66" i="100"/>
  <c r="GP66" i="100"/>
  <c r="GO66" i="100"/>
  <c r="GN66" i="100"/>
  <c r="GM66" i="100"/>
  <c r="GL66" i="100"/>
  <c r="GK66" i="100"/>
  <c r="GJ66" i="100"/>
  <c r="GI66" i="100"/>
  <c r="GH66" i="100"/>
  <c r="GG66" i="100"/>
  <c r="GD66" i="100"/>
  <c r="GA66" i="100"/>
  <c r="FY66" i="100"/>
  <c r="FX66" i="100"/>
  <c r="FW66" i="100"/>
  <c r="FV66" i="100"/>
  <c r="FU66" i="100"/>
  <c r="FT66" i="100"/>
  <c r="FS66" i="100"/>
  <c r="FR66" i="100"/>
  <c r="FQ66" i="100"/>
  <c r="FP66" i="100"/>
  <c r="FO66" i="100"/>
  <c r="FN66" i="100"/>
  <c r="FM66" i="100"/>
  <c r="FL66" i="100"/>
  <c r="FK66" i="100"/>
  <c r="FJ66" i="100"/>
  <c r="FI66" i="100"/>
  <c r="FH66" i="100"/>
  <c r="FG66" i="100"/>
  <c r="FF66" i="100"/>
  <c r="FE66" i="100"/>
  <c r="FD66" i="100"/>
  <c r="FC66" i="100"/>
  <c r="FB66" i="100"/>
  <c r="FA66" i="100"/>
  <c r="EZ66" i="100"/>
  <c r="EY66" i="100"/>
  <c r="EX66" i="100"/>
  <c r="EW66" i="100"/>
  <c r="EV66" i="100"/>
  <c r="EU66" i="100"/>
  <c r="ET66" i="100"/>
  <c r="ES66" i="100"/>
  <c r="ER66" i="100"/>
  <c r="EQ66" i="100"/>
  <c r="EP66" i="100"/>
  <c r="EO66" i="100"/>
  <c r="EN66" i="100"/>
  <c r="EM66" i="100"/>
  <c r="EL66" i="100"/>
  <c r="EK66" i="100"/>
  <c r="EJ66" i="100"/>
  <c r="EI66" i="100"/>
  <c r="EH66" i="100"/>
  <c r="EG66" i="100"/>
  <c r="EF66" i="100"/>
  <c r="EE66" i="100"/>
  <c r="ED66" i="100"/>
  <c r="EC66" i="100"/>
  <c r="EB66" i="100"/>
  <c r="EA66" i="100"/>
  <c r="DZ66" i="100"/>
  <c r="DY66" i="100"/>
  <c r="DX66" i="100"/>
  <c r="DW66" i="100"/>
  <c r="DV66" i="100"/>
  <c r="DU66" i="100"/>
  <c r="DT66" i="100"/>
  <c r="DS66" i="100"/>
  <c r="DR66" i="100"/>
  <c r="DQ66" i="100"/>
  <c r="DP66" i="100"/>
  <c r="DO66" i="100"/>
  <c r="DN66" i="100"/>
  <c r="DM66" i="100"/>
  <c r="DL66" i="100"/>
  <c r="DK66" i="100"/>
  <c r="DJ66" i="100"/>
  <c r="DI66" i="100"/>
  <c r="DH66" i="100"/>
  <c r="DG66" i="100"/>
  <c r="DB66" i="100"/>
  <c r="DA66" i="100"/>
  <c r="CV66" i="100"/>
  <c r="CQ66" i="100"/>
  <c r="CP66" i="100"/>
  <c r="CO66" i="100"/>
  <c r="CN66" i="100"/>
  <c r="CM66" i="100"/>
  <c r="CL66" i="100"/>
  <c r="CK66" i="100"/>
  <c r="CJ66" i="100"/>
  <c r="CI66" i="100"/>
  <c r="CH66" i="100"/>
  <c r="CG66" i="100"/>
  <c r="CF66" i="100"/>
  <c r="CE66" i="100"/>
  <c r="CD66" i="100"/>
  <c r="CC66" i="100"/>
  <c r="CB66" i="100"/>
  <c r="CA66" i="100"/>
  <c r="BV66" i="100"/>
  <c r="BU66" i="100"/>
  <c r="BP66" i="100"/>
  <c r="BK66" i="100"/>
  <c r="BJ66" i="100"/>
  <c r="BI66" i="100"/>
  <c r="BH66" i="100"/>
  <c r="BG66" i="100"/>
  <c r="BF66" i="100"/>
  <c r="BE66" i="100"/>
  <c r="BD66" i="100"/>
  <c r="BC66" i="100"/>
  <c r="BB66" i="100"/>
  <c r="BA66" i="100"/>
  <c r="AZ66" i="100"/>
  <c r="AY66" i="100"/>
  <c r="AX66" i="100"/>
  <c r="AW66" i="100"/>
  <c r="AV66" i="100"/>
  <c r="AK66" i="100"/>
  <c r="AC66" i="100"/>
  <c r="AB66" i="100"/>
  <c r="AA66" i="100"/>
  <c r="Z66" i="100"/>
  <c r="Y66" i="100"/>
  <c r="X66" i="100"/>
  <c r="W66" i="100"/>
  <c r="V66" i="100"/>
  <c r="U66" i="100"/>
  <c r="T66" i="100"/>
  <c r="S66" i="100"/>
  <c r="R66" i="100"/>
  <c r="Q66" i="100"/>
  <c r="P66" i="100"/>
  <c r="O66" i="100"/>
  <c r="N66" i="100"/>
  <c r="M66" i="100"/>
  <c r="L66" i="100"/>
  <c r="K66" i="100"/>
  <c r="J66" i="100"/>
  <c r="I66" i="100"/>
  <c r="H66" i="100"/>
  <c r="G66" i="100"/>
  <c r="F66" i="100"/>
  <c r="E66" i="100"/>
  <c r="D66" i="100"/>
  <c r="C66" i="100"/>
  <c r="B66" i="100"/>
  <c r="A66" i="100"/>
  <c r="GZ65" i="100"/>
  <c r="GY65" i="100"/>
  <c r="GX65" i="100"/>
  <c r="GW65" i="100"/>
  <c r="GV65" i="100"/>
  <c r="GU65" i="100"/>
  <c r="GT65" i="100"/>
  <c r="GS65" i="100"/>
  <c r="GR65" i="100"/>
  <c r="GQ65" i="100"/>
  <c r="GP65" i="100"/>
  <c r="GO65" i="100"/>
  <c r="GN65" i="100"/>
  <c r="GM65" i="100"/>
  <c r="GL65" i="100"/>
  <c r="GK65" i="100"/>
  <c r="GJ65" i="100"/>
  <c r="GI65" i="100"/>
  <c r="GH65" i="100"/>
  <c r="GG65" i="100"/>
  <c r="GD65" i="100"/>
  <c r="GA65" i="100"/>
  <c r="FY65" i="100"/>
  <c r="FX65" i="100"/>
  <c r="FW65" i="100"/>
  <c r="FV65" i="100"/>
  <c r="FU65" i="100"/>
  <c r="FT65" i="100"/>
  <c r="FS65" i="100"/>
  <c r="FR65" i="100"/>
  <c r="FQ65" i="100"/>
  <c r="FP65" i="100"/>
  <c r="FO65" i="100"/>
  <c r="FN65" i="100"/>
  <c r="FM65" i="100"/>
  <c r="FL65" i="100"/>
  <c r="FK65" i="100"/>
  <c r="FJ65" i="100"/>
  <c r="FI65" i="100"/>
  <c r="FH65" i="100"/>
  <c r="FG65" i="100"/>
  <c r="FF65" i="100"/>
  <c r="FE65" i="100"/>
  <c r="FD65" i="100"/>
  <c r="FC65" i="100"/>
  <c r="FB65" i="100"/>
  <c r="FA65" i="100"/>
  <c r="EZ65" i="100"/>
  <c r="EY65" i="100"/>
  <c r="EX65" i="100"/>
  <c r="EW65" i="100"/>
  <c r="EV65" i="100"/>
  <c r="EU65" i="100"/>
  <c r="ET65" i="100"/>
  <c r="ES65" i="100"/>
  <c r="ER65" i="100"/>
  <c r="EQ65" i="100"/>
  <c r="EP65" i="100"/>
  <c r="EO65" i="100"/>
  <c r="EN65" i="100"/>
  <c r="EM65" i="100"/>
  <c r="EL65" i="100"/>
  <c r="EK65" i="100"/>
  <c r="EJ65" i="100"/>
  <c r="EI65" i="100"/>
  <c r="EH65" i="100"/>
  <c r="EG65" i="100"/>
  <c r="EF65" i="100"/>
  <c r="EE65" i="100"/>
  <c r="ED65" i="100"/>
  <c r="EC65" i="100"/>
  <c r="EB65" i="100"/>
  <c r="EA65" i="100"/>
  <c r="DZ65" i="100"/>
  <c r="DY65" i="100"/>
  <c r="DX65" i="100"/>
  <c r="DW65" i="100"/>
  <c r="DV65" i="100"/>
  <c r="DU65" i="100"/>
  <c r="DT65" i="100"/>
  <c r="DS65" i="100"/>
  <c r="DR65" i="100"/>
  <c r="DQ65" i="100"/>
  <c r="DP65" i="100"/>
  <c r="DO65" i="100"/>
  <c r="DN65" i="100"/>
  <c r="DM65" i="100"/>
  <c r="DL65" i="100"/>
  <c r="DK65" i="100"/>
  <c r="DJ65" i="100"/>
  <c r="DI65" i="100"/>
  <c r="DH65" i="100"/>
  <c r="DG65" i="100"/>
  <c r="DB65" i="100"/>
  <c r="DA65" i="100"/>
  <c r="CV65" i="100"/>
  <c r="CQ65" i="100"/>
  <c r="CP65" i="100"/>
  <c r="CO65" i="100"/>
  <c r="CN65" i="100"/>
  <c r="CM65" i="100"/>
  <c r="CL65" i="100"/>
  <c r="CK65" i="100"/>
  <c r="CJ65" i="100"/>
  <c r="CI65" i="100"/>
  <c r="CH65" i="100"/>
  <c r="CG65" i="100"/>
  <c r="CF65" i="100"/>
  <c r="CE65" i="100"/>
  <c r="CD65" i="100"/>
  <c r="CC65" i="100"/>
  <c r="CB65" i="100"/>
  <c r="CA65" i="100"/>
  <c r="BV65" i="100"/>
  <c r="BU65" i="100"/>
  <c r="BP65" i="100"/>
  <c r="BK65" i="100"/>
  <c r="BJ65" i="100"/>
  <c r="BI65" i="100"/>
  <c r="BH65" i="100"/>
  <c r="BG65" i="100"/>
  <c r="BF65" i="100"/>
  <c r="BE65" i="100"/>
  <c r="BD65" i="100"/>
  <c r="BC65" i="100"/>
  <c r="BB65" i="100"/>
  <c r="BA65" i="100"/>
  <c r="AZ65" i="100"/>
  <c r="AY65" i="100"/>
  <c r="AX65" i="100"/>
  <c r="AW65" i="100"/>
  <c r="AV65" i="100"/>
  <c r="AK65" i="100"/>
  <c r="AC65" i="100"/>
  <c r="AB65" i="100"/>
  <c r="AA65" i="100"/>
  <c r="Z65" i="100"/>
  <c r="U65" i="100"/>
  <c r="T65" i="100"/>
  <c r="S65" i="100"/>
  <c r="R65" i="100"/>
  <c r="Q65" i="100"/>
  <c r="P65" i="100"/>
  <c r="O65" i="100"/>
  <c r="N65" i="100"/>
  <c r="M65" i="100"/>
  <c r="L65" i="100"/>
  <c r="K65" i="100"/>
  <c r="J65" i="100"/>
  <c r="I65" i="100"/>
  <c r="H65" i="100"/>
  <c r="G65" i="100"/>
  <c r="F65" i="100"/>
  <c r="E65" i="100"/>
  <c r="D65" i="100"/>
  <c r="C65" i="100"/>
  <c r="B65" i="100"/>
  <c r="A65" i="100"/>
  <c r="GZ64" i="100"/>
  <c r="GY64" i="100"/>
  <c r="GX64" i="100"/>
  <c r="GW64" i="100"/>
  <c r="GV64" i="100"/>
  <c r="GU64" i="100"/>
  <c r="GT64" i="100"/>
  <c r="GS64" i="100"/>
  <c r="GR64" i="100"/>
  <c r="GQ64" i="100"/>
  <c r="GP64" i="100"/>
  <c r="GO64" i="100"/>
  <c r="GN64" i="100"/>
  <c r="GM64" i="100"/>
  <c r="GL64" i="100"/>
  <c r="GK64" i="100"/>
  <c r="GJ64" i="100"/>
  <c r="GI64" i="100"/>
  <c r="GH64" i="100"/>
  <c r="GG64" i="100"/>
  <c r="GD64" i="100"/>
  <c r="GA64" i="100"/>
  <c r="FY64" i="100"/>
  <c r="FX64" i="100"/>
  <c r="FW64" i="100"/>
  <c r="FV64" i="100"/>
  <c r="FU64" i="100"/>
  <c r="FT64" i="100"/>
  <c r="FS64" i="100"/>
  <c r="FR64" i="100"/>
  <c r="FQ64" i="100"/>
  <c r="FP64" i="100"/>
  <c r="FO64" i="100"/>
  <c r="FN64" i="100"/>
  <c r="FM64" i="100"/>
  <c r="FL64" i="100"/>
  <c r="FK64" i="100"/>
  <c r="FJ64" i="100"/>
  <c r="FI64" i="100"/>
  <c r="FH64" i="100"/>
  <c r="FG64" i="100"/>
  <c r="FF64" i="100"/>
  <c r="FE64" i="100"/>
  <c r="FD64" i="100"/>
  <c r="FC64" i="100"/>
  <c r="FB64" i="100"/>
  <c r="FA64" i="100"/>
  <c r="EZ64" i="100"/>
  <c r="EY64" i="100"/>
  <c r="EX64" i="100"/>
  <c r="EW64" i="100"/>
  <c r="EV64" i="100"/>
  <c r="EU64" i="100"/>
  <c r="ET64" i="100"/>
  <c r="ES64" i="100"/>
  <c r="ER64" i="100"/>
  <c r="EQ64" i="100"/>
  <c r="EP64" i="100"/>
  <c r="EO64" i="100"/>
  <c r="EN64" i="100"/>
  <c r="EM64" i="100"/>
  <c r="EL64" i="100"/>
  <c r="EK64" i="100"/>
  <c r="EJ64" i="100"/>
  <c r="EI64" i="100"/>
  <c r="EH64" i="100"/>
  <c r="EG64" i="100"/>
  <c r="EF64" i="100"/>
  <c r="EE64" i="100"/>
  <c r="ED64" i="100"/>
  <c r="EC64" i="100"/>
  <c r="EB64" i="100"/>
  <c r="EA64" i="100"/>
  <c r="DZ64" i="100"/>
  <c r="DY64" i="100"/>
  <c r="DX64" i="100"/>
  <c r="DW64" i="100"/>
  <c r="DV64" i="100"/>
  <c r="DU64" i="100"/>
  <c r="DT64" i="100"/>
  <c r="DS64" i="100"/>
  <c r="DR64" i="100"/>
  <c r="DQ64" i="100"/>
  <c r="DP64" i="100"/>
  <c r="DO64" i="100"/>
  <c r="DN64" i="100"/>
  <c r="DM64" i="100"/>
  <c r="DL64" i="100"/>
  <c r="DK64" i="100"/>
  <c r="DJ64" i="100"/>
  <c r="DI64" i="100"/>
  <c r="DH64" i="100"/>
  <c r="DG64" i="100"/>
  <c r="DB64" i="100"/>
  <c r="DA64" i="100"/>
  <c r="CV64" i="100"/>
  <c r="CQ64" i="100"/>
  <c r="CP64" i="100"/>
  <c r="CO64" i="100"/>
  <c r="CN64" i="100"/>
  <c r="CM64" i="100"/>
  <c r="CL64" i="100"/>
  <c r="CK64" i="100"/>
  <c r="CJ64" i="100"/>
  <c r="CI64" i="100"/>
  <c r="CH64" i="100"/>
  <c r="CG64" i="100"/>
  <c r="CF64" i="100"/>
  <c r="CE64" i="100"/>
  <c r="CD64" i="100"/>
  <c r="CC64" i="100"/>
  <c r="CB64" i="100"/>
  <c r="CA64" i="100"/>
  <c r="BV64" i="100"/>
  <c r="BU64" i="100"/>
  <c r="BP64" i="100"/>
  <c r="BK64" i="100"/>
  <c r="BJ64" i="100"/>
  <c r="BI64" i="100"/>
  <c r="BH64" i="100"/>
  <c r="BG64" i="100"/>
  <c r="BF64" i="100"/>
  <c r="BE64" i="100"/>
  <c r="BD64" i="100"/>
  <c r="BC64" i="100"/>
  <c r="BB64" i="100"/>
  <c r="BA64" i="100"/>
  <c r="AZ64" i="100"/>
  <c r="AY64" i="100"/>
  <c r="AX64" i="100"/>
  <c r="AW64" i="100"/>
  <c r="AV64" i="100"/>
  <c r="AK64" i="100"/>
  <c r="AC64" i="100"/>
  <c r="AB64" i="100"/>
  <c r="AA64" i="100"/>
  <c r="Z64" i="100"/>
  <c r="Y64" i="100"/>
  <c r="X64" i="100"/>
  <c r="W64" i="100"/>
  <c r="U64" i="100"/>
  <c r="T64" i="100"/>
  <c r="S64" i="100"/>
  <c r="R64" i="100"/>
  <c r="Q64" i="100"/>
  <c r="P64" i="100"/>
  <c r="O64" i="100"/>
  <c r="N64" i="100"/>
  <c r="M64" i="100"/>
  <c r="L64" i="100"/>
  <c r="K64" i="100"/>
  <c r="J64" i="100"/>
  <c r="I64" i="100"/>
  <c r="H64" i="100"/>
  <c r="G64" i="100"/>
  <c r="F64" i="100"/>
  <c r="E64" i="100"/>
  <c r="D64" i="100"/>
  <c r="C64" i="100"/>
  <c r="B64" i="100"/>
  <c r="A64" i="100"/>
  <c r="GZ63" i="100"/>
  <c r="GY63" i="100"/>
  <c r="GX63" i="100"/>
  <c r="GW63" i="100"/>
  <c r="GV63" i="100"/>
  <c r="GU63" i="100"/>
  <c r="GT63" i="100"/>
  <c r="GS63" i="100"/>
  <c r="GR63" i="100"/>
  <c r="GQ63" i="100"/>
  <c r="GP63" i="100"/>
  <c r="GO63" i="100"/>
  <c r="GN63" i="100"/>
  <c r="GM63" i="100"/>
  <c r="GL63" i="100"/>
  <c r="GK63" i="100"/>
  <c r="GJ63" i="100"/>
  <c r="GI63" i="100"/>
  <c r="GH63" i="100"/>
  <c r="GG63" i="100"/>
  <c r="GD63" i="100"/>
  <c r="GA63" i="100"/>
  <c r="FY63" i="100"/>
  <c r="FX63" i="100"/>
  <c r="FW63" i="100"/>
  <c r="FV63" i="100"/>
  <c r="FU63" i="100"/>
  <c r="FT63" i="100"/>
  <c r="FS63" i="100"/>
  <c r="FR63" i="100"/>
  <c r="FQ63" i="100"/>
  <c r="FP63" i="100"/>
  <c r="FO63" i="100"/>
  <c r="FN63" i="100"/>
  <c r="FM63" i="100"/>
  <c r="FL63" i="100"/>
  <c r="FK63" i="100"/>
  <c r="FJ63" i="100"/>
  <c r="FI63" i="100"/>
  <c r="FH63" i="100"/>
  <c r="FG63" i="100"/>
  <c r="FF63" i="100"/>
  <c r="FE63" i="100"/>
  <c r="FD63" i="100"/>
  <c r="FC63" i="100"/>
  <c r="FB63" i="100"/>
  <c r="FA63" i="100"/>
  <c r="EZ63" i="100"/>
  <c r="EY63" i="100"/>
  <c r="EX63" i="100"/>
  <c r="EW63" i="100"/>
  <c r="EV63" i="100"/>
  <c r="EU63" i="100"/>
  <c r="ET63" i="100"/>
  <c r="ES63" i="100"/>
  <c r="ER63" i="100"/>
  <c r="EQ63" i="100"/>
  <c r="EP63" i="100"/>
  <c r="EO63" i="100"/>
  <c r="EN63" i="100"/>
  <c r="EM63" i="100"/>
  <c r="EL63" i="100"/>
  <c r="EK63" i="100"/>
  <c r="EJ63" i="100"/>
  <c r="EI63" i="100"/>
  <c r="EH63" i="100"/>
  <c r="EG63" i="100"/>
  <c r="EF63" i="100"/>
  <c r="EE63" i="100"/>
  <c r="ED63" i="100"/>
  <c r="EC63" i="100"/>
  <c r="EB63" i="100"/>
  <c r="EA63" i="100"/>
  <c r="DZ63" i="100"/>
  <c r="DY63" i="100"/>
  <c r="DX63" i="100"/>
  <c r="DW63" i="100"/>
  <c r="DV63" i="100"/>
  <c r="DU63" i="100"/>
  <c r="DT63" i="100"/>
  <c r="DS63" i="100"/>
  <c r="DR63" i="100"/>
  <c r="DQ63" i="100"/>
  <c r="DP63" i="100"/>
  <c r="DO63" i="100"/>
  <c r="DN63" i="100"/>
  <c r="DM63" i="100"/>
  <c r="DL63" i="100"/>
  <c r="DK63" i="100"/>
  <c r="DJ63" i="100"/>
  <c r="DI63" i="100"/>
  <c r="DH63" i="100"/>
  <c r="DG63" i="100"/>
  <c r="DB63" i="100"/>
  <c r="DA63" i="100"/>
  <c r="CV63" i="100"/>
  <c r="CQ63" i="100"/>
  <c r="CP63" i="100"/>
  <c r="CO63" i="100"/>
  <c r="CN63" i="100"/>
  <c r="CM63" i="100"/>
  <c r="CL63" i="100"/>
  <c r="CK63" i="100"/>
  <c r="CJ63" i="100"/>
  <c r="CI63" i="100"/>
  <c r="CH63" i="100"/>
  <c r="CG63" i="100"/>
  <c r="CF63" i="100"/>
  <c r="CE63" i="100"/>
  <c r="CD63" i="100"/>
  <c r="CC63" i="100"/>
  <c r="CB63" i="100"/>
  <c r="CA63" i="100"/>
  <c r="BV63" i="100"/>
  <c r="BU63" i="100"/>
  <c r="BP63" i="100"/>
  <c r="BK63" i="100"/>
  <c r="BJ63" i="100"/>
  <c r="BI63" i="100"/>
  <c r="BH63" i="100"/>
  <c r="BG63" i="100"/>
  <c r="BF63" i="100"/>
  <c r="BE63" i="100"/>
  <c r="BD63" i="100"/>
  <c r="BC63" i="100"/>
  <c r="BB63" i="100"/>
  <c r="BA63" i="100"/>
  <c r="AZ63" i="100"/>
  <c r="AY63" i="100"/>
  <c r="AX63" i="100"/>
  <c r="AW63" i="100"/>
  <c r="AV63" i="100"/>
  <c r="AK63" i="100"/>
  <c r="AC63" i="100"/>
  <c r="AB63" i="100"/>
  <c r="AA63" i="100"/>
  <c r="Z63" i="100"/>
  <c r="X63" i="100"/>
  <c r="W63" i="100"/>
  <c r="V63" i="100"/>
  <c r="U63" i="100"/>
  <c r="T63" i="100"/>
  <c r="S63" i="100"/>
  <c r="R63" i="100"/>
  <c r="Q63" i="100"/>
  <c r="P63" i="100"/>
  <c r="O63" i="100"/>
  <c r="N63" i="100"/>
  <c r="M63" i="100"/>
  <c r="L63" i="100"/>
  <c r="K63" i="100"/>
  <c r="J63" i="100"/>
  <c r="I63" i="100"/>
  <c r="H63" i="100"/>
  <c r="G63" i="100"/>
  <c r="F63" i="100"/>
  <c r="E63" i="100"/>
  <c r="D63" i="100"/>
  <c r="C63" i="100"/>
  <c r="B63" i="100"/>
  <c r="A63" i="100"/>
  <c r="GZ62" i="100"/>
  <c r="GY62" i="100"/>
  <c r="GX62" i="100"/>
  <c r="GW62" i="100"/>
  <c r="GV62" i="100"/>
  <c r="GU62" i="100"/>
  <c r="GT62" i="100"/>
  <c r="GS62" i="100"/>
  <c r="GR62" i="100"/>
  <c r="GQ62" i="100"/>
  <c r="GP62" i="100"/>
  <c r="GO62" i="100"/>
  <c r="GN62" i="100"/>
  <c r="GM62" i="100"/>
  <c r="GL62" i="100"/>
  <c r="GK62" i="100"/>
  <c r="GJ62" i="100"/>
  <c r="GI62" i="100"/>
  <c r="GH62" i="100"/>
  <c r="GG62" i="100"/>
  <c r="GD62" i="100"/>
  <c r="GA62" i="100"/>
  <c r="FY62" i="100"/>
  <c r="FX62" i="100"/>
  <c r="FW62" i="100"/>
  <c r="FV62" i="100"/>
  <c r="FU62" i="100"/>
  <c r="FT62" i="100"/>
  <c r="FS62" i="100"/>
  <c r="FR62" i="100"/>
  <c r="FQ62" i="100"/>
  <c r="FP62" i="100"/>
  <c r="FO62" i="100"/>
  <c r="FN62" i="100"/>
  <c r="FM62" i="100"/>
  <c r="FL62" i="100"/>
  <c r="FK62" i="100"/>
  <c r="FJ62" i="100"/>
  <c r="FI62" i="100"/>
  <c r="FH62" i="100"/>
  <c r="FG62" i="100"/>
  <c r="FF62" i="100"/>
  <c r="FE62" i="100"/>
  <c r="FD62" i="100"/>
  <c r="FC62" i="100"/>
  <c r="FB62" i="100"/>
  <c r="FA62" i="100"/>
  <c r="EZ62" i="100"/>
  <c r="EY62" i="100"/>
  <c r="EX62" i="100"/>
  <c r="EW62" i="100"/>
  <c r="EV62" i="100"/>
  <c r="EU62" i="100"/>
  <c r="ET62" i="100"/>
  <c r="ES62" i="100"/>
  <c r="ER62" i="100"/>
  <c r="EQ62" i="100"/>
  <c r="EP62" i="100"/>
  <c r="EO62" i="100"/>
  <c r="EN62" i="100"/>
  <c r="EM62" i="100"/>
  <c r="EL62" i="100"/>
  <c r="EK62" i="100"/>
  <c r="EJ62" i="100"/>
  <c r="EI62" i="100"/>
  <c r="EH62" i="100"/>
  <c r="EG62" i="100"/>
  <c r="EF62" i="100"/>
  <c r="EE62" i="100"/>
  <c r="ED62" i="100"/>
  <c r="EC62" i="100"/>
  <c r="EB62" i="100"/>
  <c r="EA62" i="100"/>
  <c r="DZ62" i="100"/>
  <c r="DY62" i="100"/>
  <c r="DX62" i="100"/>
  <c r="DW62" i="100"/>
  <c r="DV62" i="100"/>
  <c r="DU62" i="100"/>
  <c r="DT62" i="100"/>
  <c r="DS62" i="100"/>
  <c r="DR62" i="100"/>
  <c r="DQ62" i="100"/>
  <c r="DP62" i="100"/>
  <c r="DO62" i="100"/>
  <c r="DN62" i="100"/>
  <c r="DM62" i="100"/>
  <c r="DL62" i="100"/>
  <c r="DK62" i="100"/>
  <c r="DJ62" i="100"/>
  <c r="DI62" i="100"/>
  <c r="DH62" i="100"/>
  <c r="DG62" i="100"/>
  <c r="DB62" i="100"/>
  <c r="DA62" i="100"/>
  <c r="CV62" i="100"/>
  <c r="CQ62" i="100"/>
  <c r="CP62" i="100"/>
  <c r="CO62" i="100"/>
  <c r="CN62" i="100"/>
  <c r="CM62" i="100"/>
  <c r="CL62" i="100"/>
  <c r="CK62" i="100"/>
  <c r="CJ62" i="100"/>
  <c r="CI62" i="100"/>
  <c r="CH62" i="100"/>
  <c r="CG62" i="100"/>
  <c r="CF62" i="100"/>
  <c r="CE62" i="100"/>
  <c r="CD62" i="100"/>
  <c r="CC62" i="100"/>
  <c r="CB62" i="100"/>
  <c r="CA62" i="100"/>
  <c r="BV62" i="100"/>
  <c r="BU62" i="100"/>
  <c r="BP62" i="100"/>
  <c r="BK62" i="100"/>
  <c r="BJ62" i="100"/>
  <c r="BI62" i="100"/>
  <c r="BH62" i="100"/>
  <c r="BG62" i="100"/>
  <c r="BF62" i="100"/>
  <c r="BE62" i="100"/>
  <c r="BD62" i="100"/>
  <c r="BC62" i="100"/>
  <c r="BB62" i="100"/>
  <c r="BA62" i="100"/>
  <c r="AZ62" i="100"/>
  <c r="AY62" i="100"/>
  <c r="AX62" i="100"/>
  <c r="AW62" i="100"/>
  <c r="AV62" i="100"/>
  <c r="AK62" i="100"/>
  <c r="AC62" i="100"/>
  <c r="AB62" i="100"/>
  <c r="AA62" i="100"/>
  <c r="Z62" i="100"/>
  <c r="Y62" i="100"/>
  <c r="W62" i="100"/>
  <c r="V62" i="100"/>
  <c r="U62" i="100"/>
  <c r="T62" i="100"/>
  <c r="S62" i="100"/>
  <c r="R62" i="100"/>
  <c r="Q62" i="100"/>
  <c r="P62" i="100"/>
  <c r="O62" i="100"/>
  <c r="N62" i="100"/>
  <c r="M62" i="100"/>
  <c r="L62" i="100"/>
  <c r="K62" i="100"/>
  <c r="J62" i="100"/>
  <c r="I62" i="100"/>
  <c r="H62" i="100"/>
  <c r="G62" i="100"/>
  <c r="F62" i="100"/>
  <c r="E62" i="100"/>
  <c r="D62" i="100"/>
  <c r="C62" i="100"/>
  <c r="B62" i="100"/>
  <c r="A62" i="100"/>
  <c r="GZ61" i="100"/>
  <c r="GY61" i="100"/>
  <c r="GX61" i="100"/>
  <c r="GW61" i="100"/>
  <c r="GV61" i="100"/>
  <c r="GU61" i="100"/>
  <c r="GT61" i="100"/>
  <c r="GS61" i="100"/>
  <c r="GR61" i="100"/>
  <c r="GQ61" i="100"/>
  <c r="GP61" i="100"/>
  <c r="GO61" i="100"/>
  <c r="GN61" i="100"/>
  <c r="GM61" i="100"/>
  <c r="GL61" i="100"/>
  <c r="GK61" i="100"/>
  <c r="GJ61" i="100"/>
  <c r="GI61" i="100"/>
  <c r="GH61" i="100"/>
  <c r="GG61" i="100"/>
  <c r="GD61" i="100"/>
  <c r="GA61" i="100"/>
  <c r="FY61" i="100"/>
  <c r="FX61" i="100"/>
  <c r="FW61" i="100"/>
  <c r="FV61" i="100"/>
  <c r="FU61" i="100"/>
  <c r="FT61" i="100"/>
  <c r="FS61" i="100"/>
  <c r="FR61" i="100"/>
  <c r="FQ61" i="100"/>
  <c r="FP61" i="100"/>
  <c r="FO61" i="100"/>
  <c r="FN61" i="100"/>
  <c r="FM61" i="100"/>
  <c r="FL61" i="100"/>
  <c r="FK61" i="100"/>
  <c r="FJ61" i="100"/>
  <c r="FI61" i="100"/>
  <c r="FH61" i="100"/>
  <c r="FG61" i="100"/>
  <c r="FF61" i="100"/>
  <c r="FE61" i="100"/>
  <c r="FD61" i="100"/>
  <c r="FC61" i="100"/>
  <c r="FB61" i="100"/>
  <c r="FA61" i="100"/>
  <c r="EZ61" i="100"/>
  <c r="EY61" i="100"/>
  <c r="EX61" i="100"/>
  <c r="EW61" i="100"/>
  <c r="EV61" i="100"/>
  <c r="EU61" i="100"/>
  <c r="ET61" i="100"/>
  <c r="ES61" i="100"/>
  <c r="ER61" i="100"/>
  <c r="EQ61" i="100"/>
  <c r="EP61" i="100"/>
  <c r="EO61" i="100"/>
  <c r="EN61" i="100"/>
  <c r="EM61" i="100"/>
  <c r="EL61" i="100"/>
  <c r="EK61" i="100"/>
  <c r="EJ61" i="100"/>
  <c r="EI61" i="100"/>
  <c r="EH61" i="100"/>
  <c r="EG61" i="100"/>
  <c r="EF61" i="100"/>
  <c r="EE61" i="100"/>
  <c r="ED61" i="100"/>
  <c r="EC61" i="100"/>
  <c r="EB61" i="100"/>
  <c r="EA61" i="100"/>
  <c r="DZ61" i="100"/>
  <c r="DY61" i="100"/>
  <c r="DX61" i="100"/>
  <c r="DW61" i="100"/>
  <c r="DV61" i="100"/>
  <c r="DU61" i="100"/>
  <c r="DT61" i="100"/>
  <c r="DS61" i="100"/>
  <c r="DR61" i="100"/>
  <c r="DQ61" i="100"/>
  <c r="DP61" i="100"/>
  <c r="DO61" i="100"/>
  <c r="DN61" i="100"/>
  <c r="DM61" i="100"/>
  <c r="DL61" i="100"/>
  <c r="DK61" i="100"/>
  <c r="DJ61" i="100"/>
  <c r="DI61" i="100"/>
  <c r="DH61" i="100"/>
  <c r="DG61" i="100"/>
  <c r="DB61" i="100"/>
  <c r="DA61" i="100"/>
  <c r="CV61" i="100"/>
  <c r="CQ61" i="100"/>
  <c r="CP61" i="100"/>
  <c r="CO61" i="100"/>
  <c r="CN61" i="100"/>
  <c r="CM61" i="100"/>
  <c r="CL61" i="100"/>
  <c r="CK61" i="100"/>
  <c r="CJ61" i="100"/>
  <c r="CI61" i="100"/>
  <c r="CH61" i="100"/>
  <c r="CG61" i="100"/>
  <c r="CF61" i="100"/>
  <c r="CE61" i="100"/>
  <c r="CD61" i="100"/>
  <c r="CC61" i="100"/>
  <c r="CB61" i="100"/>
  <c r="CA61" i="100"/>
  <c r="BV61" i="100"/>
  <c r="BU61" i="100"/>
  <c r="BP61" i="100"/>
  <c r="BK61" i="100"/>
  <c r="BJ61" i="100"/>
  <c r="BI61" i="100"/>
  <c r="BH61" i="100"/>
  <c r="BG61" i="100"/>
  <c r="BF61" i="100"/>
  <c r="BE61" i="100"/>
  <c r="BD61" i="100"/>
  <c r="BC61" i="100"/>
  <c r="BB61" i="100"/>
  <c r="BA61" i="100"/>
  <c r="AZ61" i="100"/>
  <c r="AY61" i="100"/>
  <c r="AX61" i="100"/>
  <c r="AW61" i="100"/>
  <c r="AV61" i="100"/>
  <c r="AK61" i="100"/>
  <c r="AC61" i="100"/>
  <c r="AB61" i="100"/>
  <c r="AA61" i="100"/>
  <c r="Z61" i="100"/>
  <c r="Y61" i="100"/>
  <c r="X61" i="100"/>
  <c r="W61" i="100"/>
  <c r="U61" i="100"/>
  <c r="T61" i="100"/>
  <c r="S61" i="100"/>
  <c r="R61" i="100"/>
  <c r="Q61" i="100"/>
  <c r="P61" i="100"/>
  <c r="O61" i="100"/>
  <c r="N61" i="100"/>
  <c r="M61" i="100"/>
  <c r="L61" i="100"/>
  <c r="K61" i="100"/>
  <c r="J61" i="100"/>
  <c r="I61" i="100"/>
  <c r="H61" i="100"/>
  <c r="G61" i="100"/>
  <c r="F61" i="100"/>
  <c r="E61" i="100"/>
  <c r="D61" i="100"/>
  <c r="C61" i="100"/>
  <c r="B61" i="100"/>
  <c r="A61" i="100"/>
  <c r="GZ60" i="100"/>
  <c r="GY60" i="100"/>
  <c r="GX60" i="100"/>
  <c r="GW60" i="100"/>
  <c r="GV60" i="100"/>
  <c r="GU60" i="100"/>
  <c r="GT60" i="100"/>
  <c r="GS60" i="100"/>
  <c r="GR60" i="100"/>
  <c r="GQ60" i="100"/>
  <c r="GP60" i="100"/>
  <c r="GO60" i="100"/>
  <c r="GN60" i="100"/>
  <c r="GM60" i="100"/>
  <c r="GL60" i="100"/>
  <c r="GK60" i="100"/>
  <c r="GJ60" i="100"/>
  <c r="GI60" i="100"/>
  <c r="GH60" i="100"/>
  <c r="GG60" i="100"/>
  <c r="GD60" i="100"/>
  <c r="GA60" i="100"/>
  <c r="FY60" i="100"/>
  <c r="FX60" i="100"/>
  <c r="FW60" i="100"/>
  <c r="FV60" i="100"/>
  <c r="FU60" i="100"/>
  <c r="FT60" i="100"/>
  <c r="FS60" i="100"/>
  <c r="FR60" i="100"/>
  <c r="FQ60" i="100"/>
  <c r="FP60" i="100"/>
  <c r="FO60" i="100"/>
  <c r="FN60" i="100"/>
  <c r="FM60" i="100"/>
  <c r="FL60" i="100"/>
  <c r="FK60" i="100"/>
  <c r="FJ60" i="100"/>
  <c r="FI60" i="100"/>
  <c r="FH60" i="100"/>
  <c r="FG60" i="100"/>
  <c r="FF60" i="100"/>
  <c r="FE60" i="100"/>
  <c r="FD60" i="100"/>
  <c r="FC60" i="100"/>
  <c r="FB60" i="100"/>
  <c r="FA60" i="100"/>
  <c r="EZ60" i="100"/>
  <c r="EY60" i="100"/>
  <c r="EX60" i="100"/>
  <c r="EW60" i="100"/>
  <c r="EV60" i="100"/>
  <c r="EU60" i="100"/>
  <c r="ET60" i="100"/>
  <c r="ES60" i="100"/>
  <c r="ER60" i="100"/>
  <c r="EQ60" i="100"/>
  <c r="EP60" i="100"/>
  <c r="EO60" i="100"/>
  <c r="EN60" i="100"/>
  <c r="EM60" i="100"/>
  <c r="EL60" i="100"/>
  <c r="EK60" i="100"/>
  <c r="EJ60" i="100"/>
  <c r="EI60" i="100"/>
  <c r="EH60" i="100"/>
  <c r="EG60" i="100"/>
  <c r="EF60" i="100"/>
  <c r="EE60" i="100"/>
  <c r="ED60" i="100"/>
  <c r="EC60" i="100"/>
  <c r="EB60" i="100"/>
  <c r="EA60" i="100"/>
  <c r="DZ60" i="100"/>
  <c r="DY60" i="100"/>
  <c r="DX60" i="100"/>
  <c r="DW60" i="100"/>
  <c r="DV60" i="100"/>
  <c r="DU60" i="100"/>
  <c r="DT60" i="100"/>
  <c r="DS60" i="100"/>
  <c r="DR60" i="100"/>
  <c r="DQ60" i="100"/>
  <c r="DP60" i="100"/>
  <c r="DO60" i="100"/>
  <c r="DN60" i="100"/>
  <c r="DM60" i="100"/>
  <c r="DL60" i="100"/>
  <c r="DK60" i="100"/>
  <c r="DJ60" i="100"/>
  <c r="DI60" i="100"/>
  <c r="DH60" i="100"/>
  <c r="DG60" i="100"/>
  <c r="DB60" i="100"/>
  <c r="DA60" i="100"/>
  <c r="CV60" i="100"/>
  <c r="CQ60" i="100"/>
  <c r="CP60" i="100"/>
  <c r="CO60" i="100"/>
  <c r="CN60" i="100"/>
  <c r="CM60" i="100"/>
  <c r="CL60" i="100"/>
  <c r="CK60" i="100"/>
  <c r="CJ60" i="100"/>
  <c r="CI60" i="100"/>
  <c r="CH60" i="100"/>
  <c r="CG60" i="100"/>
  <c r="CF60" i="100"/>
  <c r="CE60" i="100"/>
  <c r="CD60" i="100"/>
  <c r="CC60" i="100"/>
  <c r="CB60" i="100"/>
  <c r="CA60" i="100"/>
  <c r="BV60" i="100"/>
  <c r="BU60" i="100"/>
  <c r="BP60" i="100"/>
  <c r="BK60" i="100"/>
  <c r="BJ60" i="100"/>
  <c r="BI60" i="100"/>
  <c r="BH60" i="100"/>
  <c r="BG60" i="100"/>
  <c r="BF60" i="100"/>
  <c r="BE60" i="100"/>
  <c r="BD60" i="100"/>
  <c r="BC60" i="100"/>
  <c r="BB60" i="100"/>
  <c r="BA60" i="100"/>
  <c r="AZ60" i="100"/>
  <c r="AY60" i="100"/>
  <c r="AX60" i="100"/>
  <c r="AW60" i="100"/>
  <c r="AV60" i="100"/>
  <c r="AK60" i="100"/>
  <c r="AC60" i="100"/>
  <c r="AB60" i="100"/>
  <c r="AA60" i="100"/>
  <c r="Z60" i="100"/>
  <c r="Y60" i="100"/>
  <c r="X60" i="100"/>
  <c r="W60" i="100"/>
  <c r="V60" i="100"/>
  <c r="U60" i="100"/>
  <c r="T60" i="100"/>
  <c r="S60" i="100"/>
  <c r="R60" i="100"/>
  <c r="Q60" i="100"/>
  <c r="P60" i="100"/>
  <c r="O60" i="100"/>
  <c r="N60" i="100"/>
  <c r="M60" i="100"/>
  <c r="L60" i="100"/>
  <c r="K60" i="100"/>
  <c r="J60" i="100"/>
  <c r="I60" i="100"/>
  <c r="H60" i="100"/>
  <c r="G60" i="100"/>
  <c r="F60" i="100"/>
  <c r="E60" i="100"/>
  <c r="D60" i="100"/>
  <c r="C60" i="100"/>
  <c r="B60" i="100"/>
  <c r="A60" i="100"/>
  <c r="GZ59" i="100"/>
  <c r="GY59" i="100"/>
  <c r="GX59" i="100"/>
  <c r="GW59" i="100"/>
  <c r="GV59" i="100"/>
  <c r="GU59" i="100"/>
  <c r="GT59" i="100"/>
  <c r="GS59" i="100"/>
  <c r="GR59" i="100"/>
  <c r="GQ59" i="100"/>
  <c r="GP59" i="100"/>
  <c r="GO59" i="100"/>
  <c r="GN59" i="100"/>
  <c r="GM59" i="100"/>
  <c r="GL59" i="100"/>
  <c r="GK59" i="100"/>
  <c r="GJ59" i="100"/>
  <c r="GI59" i="100"/>
  <c r="GH59" i="100"/>
  <c r="GG59" i="100"/>
  <c r="GF59" i="100"/>
  <c r="GE59" i="100"/>
  <c r="GD59" i="100"/>
  <c r="GC59" i="100"/>
  <c r="GB59" i="100"/>
  <c r="GA59" i="100"/>
  <c r="FY59" i="100"/>
  <c r="FX59" i="100"/>
  <c r="FW59" i="100"/>
  <c r="FV59" i="100"/>
  <c r="FU59" i="100"/>
  <c r="FT59" i="100"/>
  <c r="FS59" i="100"/>
  <c r="FR59" i="100"/>
  <c r="FQ59" i="100"/>
  <c r="FP59" i="100"/>
  <c r="FO59" i="100"/>
  <c r="FN59" i="100"/>
  <c r="FM59" i="100"/>
  <c r="FL59" i="100"/>
  <c r="FK59" i="100"/>
  <c r="FJ59" i="100"/>
  <c r="FI59" i="100"/>
  <c r="FH59" i="100"/>
  <c r="FG59" i="100"/>
  <c r="FF59" i="100"/>
  <c r="FE59" i="100"/>
  <c r="FD59" i="100"/>
  <c r="FC59" i="100"/>
  <c r="FB59" i="100"/>
  <c r="FA59" i="100"/>
  <c r="EZ59" i="100"/>
  <c r="EY59" i="100"/>
  <c r="EX59" i="100"/>
  <c r="EW59" i="100"/>
  <c r="EV59" i="100"/>
  <c r="EU59" i="100"/>
  <c r="ET59" i="100"/>
  <c r="ES59" i="100"/>
  <c r="ER59" i="100"/>
  <c r="EQ59" i="100"/>
  <c r="EP59" i="100"/>
  <c r="EO59" i="100"/>
  <c r="EN59" i="100"/>
  <c r="EM59" i="100"/>
  <c r="EL59" i="100"/>
  <c r="EK59" i="100"/>
  <c r="EJ59" i="100"/>
  <c r="EI59" i="100"/>
  <c r="EH59" i="100"/>
  <c r="EG59" i="100"/>
  <c r="EF59" i="100"/>
  <c r="EE59" i="100"/>
  <c r="ED59" i="100"/>
  <c r="EC59" i="100"/>
  <c r="EB59" i="100"/>
  <c r="EA59" i="100"/>
  <c r="DZ59" i="100"/>
  <c r="DY59" i="100"/>
  <c r="DX59" i="100"/>
  <c r="DW59" i="100"/>
  <c r="DV59" i="100"/>
  <c r="DU59" i="100"/>
  <c r="DT59" i="100"/>
  <c r="DS59" i="100"/>
  <c r="DR59" i="100"/>
  <c r="DQ59" i="100"/>
  <c r="DP59" i="100"/>
  <c r="DO59" i="100"/>
  <c r="DN59" i="100"/>
  <c r="DM59" i="100"/>
  <c r="DL59" i="100"/>
  <c r="DK59" i="100"/>
  <c r="DJ59" i="100"/>
  <c r="DI59" i="100"/>
  <c r="DH59" i="100"/>
  <c r="DG59" i="100"/>
  <c r="DB59" i="100"/>
  <c r="DA59" i="100"/>
  <c r="CV59" i="100"/>
  <c r="CQ59" i="100"/>
  <c r="CP59" i="100"/>
  <c r="CO59" i="100"/>
  <c r="CN59" i="100"/>
  <c r="CM59" i="100"/>
  <c r="CL59" i="100"/>
  <c r="CK59" i="100"/>
  <c r="CJ59" i="100"/>
  <c r="CI59" i="100"/>
  <c r="CH59" i="100"/>
  <c r="CG59" i="100"/>
  <c r="CF59" i="100"/>
  <c r="CE59" i="100"/>
  <c r="CD59" i="100"/>
  <c r="CC59" i="100"/>
  <c r="CB59" i="100"/>
  <c r="CA59" i="100"/>
  <c r="BV59" i="100"/>
  <c r="BU59" i="100"/>
  <c r="BP59" i="100"/>
  <c r="BK59" i="100"/>
  <c r="BJ59" i="100"/>
  <c r="BI59" i="100"/>
  <c r="BH59" i="100"/>
  <c r="BG59" i="100"/>
  <c r="BF59" i="100"/>
  <c r="BE59" i="100"/>
  <c r="BD59" i="100"/>
  <c r="BC59" i="100"/>
  <c r="BB59" i="100"/>
  <c r="BA59" i="100"/>
  <c r="AZ59" i="100"/>
  <c r="AY59" i="100"/>
  <c r="AX59" i="100"/>
  <c r="AW59" i="100"/>
  <c r="AV59" i="100"/>
  <c r="AK59" i="100"/>
  <c r="AC59" i="100"/>
  <c r="AB59" i="100"/>
  <c r="AA59" i="100"/>
  <c r="Z59" i="100"/>
  <c r="Y59" i="100"/>
  <c r="W59" i="100"/>
  <c r="V59" i="100"/>
  <c r="U59" i="100"/>
  <c r="T59" i="100"/>
  <c r="S59" i="100"/>
  <c r="R59" i="100"/>
  <c r="Q59" i="100"/>
  <c r="P59" i="100"/>
  <c r="O59" i="100"/>
  <c r="N59" i="100"/>
  <c r="M59" i="100"/>
  <c r="L59" i="100"/>
  <c r="K59" i="100"/>
  <c r="J59" i="100"/>
  <c r="I59" i="100"/>
  <c r="H59" i="100"/>
  <c r="G59" i="100"/>
  <c r="F59" i="100"/>
  <c r="E59" i="100"/>
  <c r="D59" i="100"/>
  <c r="C59" i="100"/>
  <c r="B59" i="100"/>
  <c r="A59" i="100"/>
  <c r="GZ58" i="100"/>
  <c r="GY58" i="100"/>
  <c r="GX58" i="100"/>
  <c r="GW58" i="100"/>
  <c r="GV58" i="100"/>
  <c r="GU58" i="100"/>
  <c r="GT58" i="100"/>
  <c r="GS58" i="100"/>
  <c r="GR58" i="100"/>
  <c r="GQ58" i="100"/>
  <c r="GP58" i="100"/>
  <c r="GO58" i="100"/>
  <c r="GN58" i="100"/>
  <c r="GM58" i="100"/>
  <c r="GL58" i="100"/>
  <c r="GK58" i="100"/>
  <c r="GJ58" i="100"/>
  <c r="GI58" i="100"/>
  <c r="GH58" i="100"/>
  <c r="GG58" i="100"/>
  <c r="GD58" i="100"/>
  <c r="GA58" i="100"/>
  <c r="FY58" i="100"/>
  <c r="FX58" i="100"/>
  <c r="FW58" i="100"/>
  <c r="FV58" i="100"/>
  <c r="FU58" i="100"/>
  <c r="FT58" i="100"/>
  <c r="FS58" i="100"/>
  <c r="FR58" i="100"/>
  <c r="FQ58" i="100"/>
  <c r="FP58" i="100"/>
  <c r="FO58" i="100"/>
  <c r="FN58" i="100"/>
  <c r="FM58" i="100"/>
  <c r="FL58" i="100"/>
  <c r="FK58" i="100"/>
  <c r="FJ58" i="100"/>
  <c r="FI58" i="100"/>
  <c r="FH58" i="100"/>
  <c r="FG58" i="100"/>
  <c r="FF58" i="100"/>
  <c r="FE58" i="100"/>
  <c r="FD58" i="100"/>
  <c r="FC58" i="100"/>
  <c r="FB58" i="100"/>
  <c r="FA58" i="100"/>
  <c r="EZ58" i="100"/>
  <c r="EY58" i="100"/>
  <c r="EX58" i="100"/>
  <c r="EW58" i="100"/>
  <c r="EV58" i="100"/>
  <c r="EU58" i="100"/>
  <c r="ET58" i="100"/>
  <c r="ES58" i="100"/>
  <c r="ER58" i="100"/>
  <c r="EQ58" i="100"/>
  <c r="EP58" i="100"/>
  <c r="EO58" i="100"/>
  <c r="EN58" i="100"/>
  <c r="EM58" i="100"/>
  <c r="EL58" i="100"/>
  <c r="EK58" i="100"/>
  <c r="EJ58" i="100"/>
  <c r="EI58" i="100"/>
  <c r="EH58" i="100"/>
  <c r="EG58" i="100"/>
  <c r="EF58" i="100"/>
  <c r="EE58" i="100"/>
  <c r="ED58" i="100"/>
  <c r="EC58" i="100"/>
  <c r="EB58" i="100"/>
  <c r="EA58" i="100"/>
  <c r="DZ58" i="100"/>
  <c r="DY58" i="100"/>
  <c r="DX58" i="100"/>
  <c r="DW58" i="100"/>
  <c r="DV58" i="100"/>
  <c r="DU58" i="100"/>
  <c r="DT58" i="100"/>
  <c r="DS58" i="100"/>
  <c r="DR58" i="100"/>
  <c r="DQ58" i="100"/>
  <c r="DP58" i="100"/>
  <c r="DO58" i="100"/>
  <c r="DN58" i="100"/>
  <c r="DM58" i="100"/>
  <c r="DL58" i="100"/>
  <c r="DK58" i="100"/>
  <c r="DJ58" i="100"/>
  <c r="DI58" i="100"/>
  <c r="DH58" i="100"/>
  <c r="DG58" i="100"/>
  <c r="DB58" i="100"/>
  <c r="DA58" i="100"/>
  <c r="CV58" i="100"/>
  <c r="CQ58" i="100"/>
  <c r="CP58" i="100"/>
  <c r="CO58" i="100"/>
  <c r="CN58" i="100"/>
  <c r="CM58" i="100"/>
  <c r="CL58" i="100"/>
  <c r="CK58" i="100"/>
  <c r="CJ58" i="100"/>
  <c r="CI58" i="100"/>
  <c r="CH58" i="100"/>
  <c r="CG58" i="100"/>
  <c r="CF58" i="100"/>
  <c r="CE58" i="100"/>
  <c r="CD58" i="100"/>
  <c r="CC58" i="100"/>
  <c r="CB58" i="100"/>
  <c r="CA58" i="100"/>
  <c r="BV58" i="100"/>
  <c r="BU58" i="100"/>
  <c r="BP58" i="100"/>
  <c r="BK58" i="100"/>
  <c r="BJ58" i="100"/>
  <c r="BI58" i="100"/>
  <c r="BH58" i="100"/>
  <c r="BG58" i="100"/>
  <c r="BF58" i="100"/>
  <c r="BE58" i="100"/>
  <c r="BD58" i="100"/>
  <c r="BC58" i="100"/>
  <c r="BB58" i="100"/>
  <c r="BA58" i="100"/>
  <c r="AZ58" i="100"/>
  <c r="AY58" i="100"/>
  <c r="AX58" i="100"/>
  <c r="AW58" i="100"/>
  <c r="AV58" i="100"/>
  <c r="AK58" i="100"/>
  <c r="AC58" i="100"/>
  <c r="AB58" i="100"/>
  <c r="AA58" i="100"/>
  <c r="Z58" i="100"/>
  <c r="Y58" i="100"/>
  <c r="X58" i="100"/>
  <c r="W58" i="100"/>
  <c r="V58" i="100"/>
  <c r="U58" i="100"/>
  <c r="T58" i="100"/>
  <c r="S58" i="100"/>
  <c r="R58" i="100"/>
  <c r="Q58" i="100"/>
  <c r="P58" i="100"/>
  <c r="O58" i="100"/>
  <c r="N58" i="100"/>
  <c r="M58" i="100"/>
  <c r="L58" i="100"/>
  <c r="K58" i="100"/>
  <c r="J58" i="100"/>
  <c r="I58" i="100"/>
  <c r="H58" i="100"/>
  <c r="G58" i="100"/>
  <c r="F58" i="100"/>
  <c r="E58" i="100"/>
  <c r="D58" i="100"/>
  <c r="C58" i="100"/>
  <c r="B58" i="100"/>
  <c r="A58" i="100"/>
  <c r="GZ57" i="100"/>
  <c r="GY57" i="100"/>
  <c r="GX57" i="100"/>
  <c r="GW57" i="100"/>
  <c r="GV57" i="100"/>
  <c r="GU57" i="100"/>
  <c r="GT57" i="100"/>
  <c r="GS57" i="100"/>
  <c r="GR57" i="100"/>
  <c r="GQ57" i="100"/>
  <c r="GP57" i="100"/>
  <c r="GO57" i="100"/>
  <c r="GN57" i="100"/>
  <c r="GM57" i="100"/>
  <c r="GL57" i="100"/>
  <c r="GK57" i="100"/>
  <c r="GJ57" i="100"/>
  <c r="GI57" i="100"/>
  <c r="GH57" i="100"/>
  <c r="GG57" i="100"/>
  <c r="GF57" i="100"/>
  <c r="GE57" i="100"/>
  <c r="GD57" i="100"/>
  <c r="GC57" i="100"/>
  <c r="GB57" i="100"/>
  <c r="GA57" i="100"/>
  <c r="FY57" i="100"/>
  <c r="FX57" i="100"/>
  <c r="FW57" i="100"/>
  <c r="FV57" i="100"/>
  <c r="FU57" i="100"/>
  <c r="FT57" i="100"/>
  <c r="FS57" i="100"/>
  <c r="FR57" i="100"/>
  <c r="FQ57" i="100"/>
  <c r="FP57" i="100"/>
  <c r="FO57" i="100"/>
  <c r="FN57" i="100"/>
  <c r="FM57" i="100"/>
  <c r="FL57" i="100"/>
  <c r="FK57" i="100"/>
  <c r="FJ57" i="100"/>
  <c r="FI57" i="100"/>
  <c r="FH57" i="100"/>
  <c r="FG57" i="100"/>
  <c r="FF57" i="100"/>
  <c r="FE57" i="100"/>
  <c r="FD57" i="100"/>
  <c r="FC57" i="100"/>
  <c r="FB57" i="100"/>
  <c r="FA57" i="100"/>
  <c r="EZ57" i="100"/>
  <c r="EY57" i="100"/>
  <c r="EX57" i="100"/>
  <c r="EV57" i="100"/>
  <c r="EU57" i="100"/>
  <c r="ET57" i="100"/>
  <c r="ES57" i="100"/>
  <c r="ER57" i="100"/>
  <c r="EQ57" i="100"/>
  <c r="EP57" i="100"/>
  <c r="EO57" i="100"/>
  <c r="EN57" i="100"/>
  <c r="EM57" i="100"/>
  <c r="EL57" i="100"/>
  <c r="EK57" i="100"/>
  <c r="EJ57" i="100"/>
  <c r="EI57" i="100"/>
  <c r="EH57" i="100"/>
  <c r="EG57" i="100"/>
  <c r="EF57" i="100"/>
  <c r="EE57" i="100"/>
  <c r="ED57" i="100"/>
  <c r="EC57" i="100"/>
  <c r="EB57" i="100"/>
  <c r="EA57" i="100"/>
  <c r="DZ57" i="100"/>
  <c r="DY57" i="100"/>
  <c r="DX57" i="100"/>
  <c r="DW57" i="100"/>
  <c r="DV57" i="100"/>
  <c r="DU57" i="100"/>
  <c r="DT57" i="100"/>
  <c r="DS57" i="100"/>
  <c r="DR57" i="100"/>
  <c r="DQ57" i="100"/>
  <c r="DP57" i="100"/>
  <c r="DO57" i="100"/>
  <c r="DN57" i="100"/>
  <c r="DM57" i="100"/>
  <c r="DL57" i="100"/>
  <c r="DK57" i="100"/>
  <c r="DJ57" i="100"/>
  <c r="DI57" i="100"/>
  <c r="DH57" i="100"/>
  <c r="DG57" i="100"/>
  <c r="DB57" i="100"/>
  <c r="DA57" i="100"/>
  <c r="CV57" i="100"/>
  <c r="CQ57" i="100"/>
  <c r="CP57" i="100"/>
  <c r="CO57" i="100"/>
  <c r="CN57" i="100"/>
  <c r="CM57" i="100"/>
  <c r="CL57" i="100"/>
  <c r="CK57" i="100"/>
  <c r="CJ57" i="100"/>
  <c r="CI57" i="100"/>
  <c r="CH57" i="100"/>
  <c r="CG57" i="100"/>
  <c r="CF57" i="100"/>
  <c r="CE57" i="100"/>
  <c r="CD57" i="100"/>
  <c r="CC57" i="100"/>
  <c r="CB57" i="100"/>
  <c r="CA57" i="100"/>
  <c r="BV57" i="100"/>
  <c r="BU57" i="100"/>
  <c r="BP57" i="100"/>
  <c r="BK57" i="100"/>
  <c r="BJ57" i="100"/>
  <c r="BI57" i="100"/>
  <c r="BH57" i="100"/>
  <c r="BG57" i="100"/>
  <c r="BF57" i="100"/>
  <c r="BE57" i="100"/>
  <c r="BD57" i="100"/>
  <c r="BC57" i="100"/>
  <c r="BB57" i="100"/>
  <c r="BA57" i="100"/>
  <c r="AZ57" i="100"/>
  <c r="AY57" i="100"/>
  <c r="AX57" i="100"/>
  <c r="AW57" i="100"/>
  <c r="AV57" i="100"/>
  <c r="AK57" i="100"/>
  <c r="AC57" i="100"/>
  <c r="AB57" i="100"/>
  <c r="AA57" i="100"/>
  <c r="Z57" i="100"/>
  <c r="U57" i="100"/>
  <c r="T57" i="100"/>
  <c r="S57" i="100"/>
  <c r="R57" i="100"/>
  <c r="Q57" i="100"/>
  <c r="P57" i="100"/>
  <c r="O57" i="100"/>
  <c r="N57" i="100"/>
  <c r="M57" i="100"/>
  <c r="L57" i="100"/>
  <c r="K57" i="100"/>
  <c r="J57" i="100"/>
  <c r="I57" i="100"/>
  <c r="H57" i="100"/>
  <c r="G57" i="100"/>
  <c r="F57" i="100"/>
  <c r="E57" i="100"/>
  <c r="D57" i="100"/>
  <c r="C57" i="100"/>
  <c r="B57" i="100"/>
  <c r="A57" i="100"/>
  <c r="GZ56" i="100"/>
  <c r="GY56" i="100"/>
  <c r="GX56" i="100"/>
  <c r="GW56" i="100"/>
  <c r="GV56" i="100"/>
  <c r="GU56" i="100"/>
  <c r="GT56" i="100"/>
  <c r="GS56" i="100"/>
  <c r="GR56" i="100"/>
  <c r="GQ56" i="100"/>
  <c r="GP56" i="100"/>
  <c r="GO56" i="100"/>
  <c r="GN56" i="100"/>
  <c r="GM56" i="100"/>
  <c r="GL56" i="100"/>
  <c r="GK56" i="100"/>
  <c r="GJ56" i="100"/>
  <c r="GI56" i="100"/>
  <c r="GH56" i="100"/>
  <c r="GG56" i="100"/>
  <c r="GD56" i="100"/>
  <c r="GA56" i="100"/>
  <c r="FY56" i="100"/>
  <c r="FX56" i="100"/>
  <c r="FW56" i="100"/>
  <c r="FV56" i="100"/>
  <c r="FU56" i="100"/>
  <c r="FT56" i="100"/>
  <c r="FS56" i="100"/>
  <c r="FR56" i="100"/>
  <c r="FQ56" i="100"/>
  <c r="FP56" i="100"/>
  <c r="FO56" i="100"/>
  <c r="FN56" i="100"/>
  <c r="FM56" i="100"/>
  <c r="FL56" i="100"/>
  <c r="FK56" i="100"/>
  <c r="FJ56" i="100"/>
  <c r="FI56" i="100"/>
  <c r="FH56" i="100"/>
  <c r="FG56" i="100"/>
  <c r="FF56" i="100"/>
  <c r="FE56" i="100"/>
  <c r="FD56" i="100"/>
  <c r="FC56" i="100"/>
  <c r="FB56" i="100"/>
  <c r="FA56" i="100"/>
  <c r="EZ56" i="100"/>
  <c r="EY56" i="100"/>
  <c r="EV56" i="100"/>
  <c r="EU56" i="100"/>
  <c r="ET56" i="100"/>
  <c r="ES56" i="100"/>
  <c r="ER56" i="100"/>
  <c r="EQ56" i="100"/>
  <c r="EP56" i="100"/>
  <c r="EO56" i="100"/>
  <c r="EN56" i="100"/>
  <c r="EM56" i="100"/>
  <c r="EL56" i="100"/>
  <c r="EK56" i="100"/>
  <c r="EJ56" i="100"/>
  <c r="EI56" i="100"/>
  <c r="EH56" i="100"/>
  <c r="EG56" i="100"/>
  <c r="EF56" i="100"/>
  <c r="EE56" i="100"/>
  <c r="ED56" i="100"/>
  <c r="EC56" i="100"/>
  <c r="EB56" i="100"/>
  <c r="EA56" i="100"/>
  <c r="DZ56" i="100"/>
  <c r="DY56" i="100"/>
  <c r="DX56" i="100"/>
  <c r="DW56" i="100"/>
  <c r="DV56" i="100"/>
  <c r="DU56" i="100"/>
  <c r="DT56" i="100"/>
  <c r="DS56" i="100"/>
  <c r="DR56" i="100"/>
  <c r="DQ56" i="100"/>
  <c r="DP56" i="100"/>
  <c r="DO56" i="100"/>
  <c r="DN56" i="100"/>
  <c r="DM56" i="100"/>
  <c r="DL56" i="100"/>
  <c r="DK56" i="100"/>
  <c r="DJ56" i="100"/>
  <c r="DI56" i="100"/>
  <c r="DH56" i="100"/>
  <c r="DG56" i="100"/>
  <c r="DB56" i="100"/>
  <c r="DA56" i="100"/>
  <c r="CV56" i="100"/>
  <c r="CQ56" i="100"/>
  <c r="CP56" i="100"/>
  <c r="CO56" i="100"/>
  <c r="CN56" i="100"/>
  <c r="CM56" i="100"/>
  <c r="CL56" i="100"/>
  <c r="CK56" i="100"/>
  <c r="CJ56" i="100"/>
  <c r="CI56" i="100"/>
  <c r="CH56" i="100"/>
  <c r="CG56" i="100"/>
  <c r="CF56" i="100"/>
  <c r="CE56" i="100"/>
  <c r="CD56" i="100"/>
  <c r="CC56" i="100"/>
  <c r="CB56" i="100"/>
  <c r="CA56" i="100"/>
  <c r="BV56" i="100"/>
  <c r="BU56" i="100"/>
  <c r="BP56" i="100"/>
  <c r="BK56" i="100"/>
  <c r="BJ56" i="100"/>
  <c r="BI56" i="100"/>
  <c r="BH56" i="100"/>
  <c r="BG56" i="100"/>
  <c r="BF56" i="100"/>
  <c r="BE56" i="100"/>
  <c r="BD56" i="100"/>
  <c r="BC56" i="100"/>
  <c r="BB56" i="100"/>
  <c r="BA56" i="100"/>
  <c r="AZ56" i="100"/>
  <c r="AY56" i="100"/>
  <c r="AX56" i="100"/>
  <c r="AW56" i="100"/>
  <c r="AV56" i="100"/>
  <c r="AK56" i="100"/>
  <c r="AC56" i="100"/>
  <c r="AB56" i="100"/>
  <c r="AA56" i="100"/>
  <c r="Z56" i="100"/>
  <c r="X56" i="100"/>
  <c r="W56" i="100"/>
  <c r="U56" i="100"/>
  <c r="T56" i="100"/>
  <c r="S56" i="100"/>
  <c r="R56" i="100"/>
  <c r="Q56" i="100"/>
  <c r="P56" i="100"/>
  <c r="O56" i="100"/>
  <c r="N56" i="100"/>
  <c r="M56" i="100"/>
  <c r="L56" i="100"/>
  <c r="K56" i="100"/>
  <c r="J56" i="100"/>
  <c r="I56" i="100"/>
  <c r="H56" i="100"/>
  <c r="G56" i="100"/>
  <c r="F56" i="100"/>
  <c r="E56" i="100"/>
  <c r="D56" i="100"/>
  <c r="C56" i="100"/>
  <c r="B56" i="100"/>
  <c r="A56" i="100"/>
  <c r="GZ55" i="100"/>
  <c r="GY55" i="100"/>
  <c r="GX55" i="100"/>
  <c r="GW55" i="100"/>
  <c r="GV55" i="100"/>
  <c r="GU55" i="100"/>
  <c r="GT55" i="100"/>
  <c r="GS55" i="100"/>
  <c r="GR55" i="100"/>
  <c r="GQ55" i="100"/>
  <c r="GP55" i="100"/>
  <c r="GO55" i="100"/>
  <c r="GN55" i="100"/>
  <c r="GM55" i="100"/>
  <c r="GL55" i="100"/>
  <c r="GK55" i="100"/>
  <c r="GJ55" i="100"/>
  <c r="GI55" i="100"/>
  <c r="GH55" i="100"/>
  <c r="GG55" i="100"/>
  <c r="GD55" i="100"/>
  <c r="GA55" i="100"/>
  <c r="FY55" i="100"/>
  <c r="FX55" i="100"/>
  <c r="FW55" i="100"/>
  <c r="FV55" i="100"/>
  <c r="FU55" i="100"/>
  <c r="FT55" i="100"/>
  <c r="FS55" i="100"/>
  <c r="FR55" i="100"/>
  <c r="FQ55" i="100"/>
  <c r="FP55" i="100"/>
  <c r="FO55" i="100"/>
  <c r="FN55" i="100"/>
  <c r="FM55" i="100"/>
  <c r="FL55" i="100"/>
  <c r="FK55" i="100"/>
  <c r="FJ55" i="100"/>
  <c r="FI55" i="100"/>
  <c r="FH55" i="100"/>
  <c r="FG55" i="100"/>
  <c r="FF55" i="100"/>
  <c r="FE55" i="100"/>
  <c r="FD55" i="100"/>
  <c r="FC55" i="100"/>
  <c r="FB55" i="100"/>
  <c r="FA55" i="100"/>
  <c r="EZ55" i="100"/>
  <c r="EY55" i="100"/>
  <c r="EX55" i="100"/>
  <c r="EV55" i="100"/>
  <c r="EU55" i="100"/>
  <c r="ET55" i="100"/>
  <c r="ES55" i="100"/>
  <c r="ER55" i="100"/>
  <c r="EQ55" i="100"/>
  <c r="EP55" i="100"/>
  <c r="EO55" i="100"/>
  <c r="EN55" i="100"/>
  <c r="EM55" i="100"/>
  <c r="EL55" i="100"/>
  <c r="EK55" i="100"/>
  <c r="EJ55" i="100"/>
  <c r="EI55" i="100"/>
  <c r="EH55" i="100"/>
  <c r="EG55" i="100"/>
  <c r="EF55" i="100"/>
  <c r="EE55" i="100"/>
  <c r="ED55" i="100"/>
  <c r="EC55" i="100"/>
  <c r="EB55" i="100"/>
  <c r="EA55" i="100"/>
  <c r="DZ55" i="100"/>
  <c r="DY55" i="100"/>
  <c r="DX55" i="100"/>
  <c r="DW55" i="100"/>
  <c r="DV55" i="100"/>
  <c r="DU55" i="100"/>
  <c r="DT55" i="100"/>
  <c r="DS55" i="100"/>
  <c r="DR55" i="100"/>
  <c r="DQ55" i="100"/>
  <c r="DP55" i="100"/>
  <c r="DO55" i="100"/>
  <c r="DN55" i="100"/>
  <c r="DM55" i="100"/>
  <c r="DL55" i="100"/>
  <c r="DK55" i="100"/>
  <c r="DJ55" i="100"/>
  <c r="DI55" i="100"/>
  <c r="DH55" i="100"/>
  <c r="DG55" i="100"/>
  <c r="DB55" i="100"/>
  <c r="DA55" i="100"/>
  <c r="CV55" i="100"/>
  <c r="CQ55" i="100"/>
  <c r="CP55" i="100"/>
  <c r="CO55" i="100"/>
  <c r="CN55" i="100"/>
  <c r="CM55" i="100"/>
  <c r="CL55" i="100"/>
  <c r="CK55" i="100"/>
  <c r="CJ55" i="100"/>
  <c r="CI55" i="100"/>
  <c r="CH55" i="100"/>
  <c r="CG55" i="100"/>
  <c r="CF55" i="100"/>
  <c r="CE55" i="100"/>
  <c r="CD55" i="100"/>
  <c r="CC55" i="100"/>
  <c r="CB55" i="100"/>
  <c r="CA55" i="100"/>
  <c r="BV55" i="100"/>
  <c r="BU55" i="100"/>
  <c r="BP55" i="100"/>
  <c r="BK55" i="100"/>
  <c r="BJ55" i="100"/>
  <c r="BI55" i="100"/>
  <c r="BH55" i="100"/>
  <c r="BG55" i="100"/>
  <c r="BF55" i="100"/>
  <c r="BE55" i="100"/>
  <c r="BD55" i="100"/>
  <c r="BC55" i="100"/>
  <c r="BB55" i="100"/>
  <c r="BA55" i="100"/>
  <c r="AZ55" i="100"/>
  <c r="AY55" i="100"/>
  <c r="AX55" i="100"/>
  <c r="AW55" i="100"/>
  <c r="AV55" i="100"/>
  <c r="AK55" i="100"/>
  <c r="AC55" i="100"/>
  <c r="AB55" i="100"/>
  <c r="AA55" i="100"/>
  <c r="Z55" i="100"/>
  <c r="X55" i="100"/>
  <c r="V55" i="100"/>
  <c r="U55" i="100"/>
  <c r="T55" i="100"/>
  <c r="S55" i="100"/>
  <c r="R55" i="100"/>
  <c r="Q55" i="100"/>
  <c r="P55" i="100"/>
  <c r="O55" i="100"/>
  <c r="N55" i="100"/>
  <c r="M55" i="100"/>
  <c r="L55" i="100"/>
  <c r="K55" i="100"/>
  <c r="J55" i="100"/>
  <c r="I55" i="100"/>
  <c r="H55" i="100"/>
  <c r="G55" i="100"/>
  <c r="F55" i="100"/>
  <c r="E55" i="100"/>
  <c r="D55" i="100"/>
  <c r="C55" i="100"/>
  <c r="B55" i="100"/>
  <c r="A55" i="100"/>
  <c r="GZ54" i="100"/>
  <c r="GY54" i="100"/>
  <c r="GX54" i="100"/>
  <c r="GW54" i="100"/>
  <c r="GV54" i="100"/>
  <c r="GU54" i="100"/>
  <c r="GT54" i="100"/>
  <c r="GS54" i="100"/>
  <c r="GR54" i="100"/>
  <c r="GQ54" i="100"/>
  <c r="GP54" i="100"/>
  <c r="GO54" i="100"/>
  <c r="GN54" i="100"/>
  <c r="GM54" i="100"/>
  <c r="GL54" i="100"/>
  <c r="GK54" i="100"/>
  <c r="GJ54" i="100"/>
  <c r="GI54" i="100"/>
  <c r="GH54" i="100"/>
  <c r="GG54" i="100"/>
  <c r="GD54" i="100"/>
  <c r="GA54" i="100"/>
  <c r="FY54" i="100"/>
  <c r="FX54" i="100"/>
  <c r="FW54" i="100"/>
  <c r="FV54" i="100"/>
  <c r="FU54" i="100"/>
  <c r="FT54" i="100"/>
  <c r="FS54" i="100"/>
  <c r="FR54" i="100"/>
  <c r="FQ54" i="100"/>
  <c r="FP54" i="100"/>
  <c r="FO54" i="100"/>
  <c r="FN54" i="100"/>
  <c r="FM54" i="100"/>
  <c r="FL54" i="100"/>
  <c r="FK54" i="100"/>
  <c r="FJ54" i="100"/>
  <c r="FI54" i="100"/>
  <c r="FH54" i="100"/>
  <c r="FG54" i="100"/>
  <c r="FF54" i="100"/>
  <c r="FE54" i="100"/>
  <c r="FD54" i="100"/>
  <c r="FC54" i="100"/>
  <c r="FB54" i="100"/>
  <c r="FA54" i="100"/>
  <c r="EZ54" i="100"/>
  <c r="EY54" i="100"/>
  <c r="EX54" i="100"/>
  <c r="EW54" i="100"/>
  <c r="EV54" i="100"/>
  <c r="EU54" i="100"/>
  <c r="ET54" i="100"/>
  <c r="ES54" i="100"/>
  <c r="ER54" i="100"/>
  <c r="EQ54" i="100"/>
  <c r="EP54" i="100"/>
  <c r="EO54" i="100"/>
  <c r="EN54" i="100"/>
  <c r="EM54" i="100"/>
  <c r="EL54" i="100"/>
  <c r="EK54" i="100"/>
  <c r="EJ54" i="100"/>
  <c r="EI54" i="100"/>
  <c r="EH54" i="100"/>
  <c r="EG54" i="100"/>
  <c r="EF54" i="100"/>
  <c r="EE54" i="100"/>
  <c r="ED54" i="100"/>
  <c r="EC54" i="100"/>
  <c r="EB54" i="100"/>
  <c r="EA54" i="100"/>
  <c r="DZ54" i="100"/>
  <c r="DY54" i="100"/>
  <c r="DX54" i="100"/>
  <c r="DW54" i="100"/>
  <c r="DV54" i="100"/>
  <c r="DU54" i="100"/>
  <c r="DT54" i="100"/>
  <c r="DS54" i="100"/>
  <c r="DR54" i="100"/>
  <c r="DQ54" i="100"/>
  <c r="DP54" i="100"/>
  <c r="DO54" i="100"/>
  <c r="DN54" i="100"/>
  <c r="DM54" i="100"/>
  <c r="DL54" i="100"/>
  <c r="DK54" i="100"/>
  <c r="DJ54" i="100"/>
  <c r="DI54" i="100"/>
  <c r="DH54" i="100"/>
  <c r="DG54" i="100"/>
  <c r="DB54" i="100"/>
  <c r="DA54" i="100"/>
  <c r="CV54" i="100"/>
  <c r="CQ54" i="100"/>
  <c r="CP54" i="100"/>
  <c r="CO54" i="100"/>
  <c r="CN54" i="100"/>
  <c r="CM54" i="100"/>
  <c r="CL54" i="100"/>
  <c r="CK54" i="100"/>
  <c r="CJ54" i="100"/>
  <c r="CI54" i="100"/>
  <c r="CH54" i="100"/>
  <c r="CG54" i="100"/>
  <c r="CF54" i="100"/>
  <c r="CE54" i="100"/>
  <c r="CD54" i="100"/>
  <c r="CC54" i="100"/>
  <c r="CB54" i="100"/>
  <c r="CA54" i="100"/>
  <c r="BV54" i="100"/>
  <c r="BU54" i="100"/>
  <c r="BP54" i="100"/>
  <c r="BK54" i="100"/>
  <c r="BJ54" i="100"/>
  <c r="BI54" i="100"/>
  <c r="BH54" i="100"/>
  <c r="BG54" i="100"/>
  <c r="BF54" i="100"/>
  <c r="BE54" i="100"/>
  <c r="BD54" i="100"/>
  <c r="BC54" i="100"/>
  <c r="BB54" i="100"/>
  <c r="BA54" i="100"/>
  <c r="AZ54" i="100"/>
  <c r="AY54" i="100"/>
  <c r="AX54" i="100"/>
  <c r="AW54" i="100"/>
  <c r="AV54" i="100"/>
  <c r="AK54" i="100"/>
  <c r="AC54" i="100"/>
  <c r="AB54" i="100"/>
  <c r="AA54" i="100"/>
  <c r="Z54" i="100"/>
  <c r="Y54" i="100"/>
  <c r="X54" i="100"/>
  <c r="W54" i="100"/>
  <c r="V54" i="100"/>
  <c r="U54" i="100"/>
  <c r="T54" i="100"/>
  <c r="S54" i="100"/>
  <c r="R54" i="100"/>
  <c r="Q54" i="100"/>
  <c r="P54" i="100"/>
  <c r="O54" i="100"/>
  <c r="N54" i="100"/>
  <c r="M54" i="100"/>
  <c r="L54" i="100"/>
  <c r="K54" i="100"/>
  <c r="J54" i="100"/>
  <c r="I54" i="100"/>
  <c r="H54" i="100"/>
  <c r="G54" i="100"/>
  <c r="F54" i="100"/>
  <c r="E54" i="100"/>
  <c r="D54" i="100"/>
  <c r="C54" i="100"/>
  <c r="B54" i="100"/>
  <c r="A54" i="100"/>
  <c r="GZ53" i="100"/>
  <c r="GY53" i="100"/>
  <c r="GX53" i="100"/>
  <c r="GW53" i="100"/>
  <c r="GV53" i="100"/>
  <c r="GU53" i="100"/>
  <c r="GT53" i="100"/>
  <c r="GS53" i="100"/>
  <c r="GR53" i="100"/>
  <c r="GQ53" i="100"/>
  <c r="GP53" i="100"/>
  <c r="GO53" i="100"/>
  <c r="GN53" i="100"/>
  <c r="GM53" i="100"/>
  <c r="GL53" i="100"/>
  <c r="GK53" i="100"/>
  <c r="GJ53" i="100"/>
  <c r="GI53" i="100"/>
  <c r="GH53" i="100"/>
  <c r="GG53" i="100"/>
  <c r="GD53" i="100"/>
  <c r="GA53" i="100"/>
  <c r="FY53" i="100"/>
  <c r="FX53" i="100"/>
  <c r="FW53" i="100"/>
  <c r="FV53" i="100"/>
  <c r="FU53" i="100"/>
  <c r="FT53" i="100"/>
  <c r="FS53" i="100"/>
  <c r="FR53" i="100"/>
  <c r="FQ53" i="100"/>
  <c r="FP53" i="100"/>
  <c r="FO53" i="100"/>
  <c r="FN53" i="100"/>
  <c r="FM53" i="100"/>
  <c r="FL53" i="100"/>
  <c r="FK53" i="100"/>
  <c r="FJ53" i="100"/>
  <c r="FI53" i="100"/>
  <c r="FH53" i="100"/>
  <c r="FG53" i="100"/>
  <c r="FF53" i="100"/>
  <c r="FE53" i="100"/>
  <c r="FD53" i="100"/>
  <c r="FC53" i="100"/>
  <c r="FB53" i="100"/>
  <c r="FA53" i="100"/>
  <c r="EZ53" i="100"/>
  <c r="EY53" i="100"/>
  <c r="EX53" i="100"/>
  <c r="EV53" i="100"/>
  <c r="EU53" i="100"/>
  <c r="ET53" i="100"/>
  <c r="ES53" i="100"/>
  <c r="ER53" i="100"/>
  <c r="EQ53" i="100"/>
  <c r="EP53" i="100"/>
  <c r="EO53" i="100"/>
  <c r="EN53" i="100"/>
  <c r="EM53" i="100"/>
  <c r="EL53" i="100"/>
  <c r="EK53" i="100"/>
  <c r="EJ53" i="100"/>
  <c r="EI53" i="100"/>
  <c r="EH53" i="100"/>
  <c r="EG53" i="100"/>
  <c r="EF53" i="100"/>
  <c r="EE53" i="100"/>
  <c r="ED53" i="100"/>
  <c r="EC53" i="100"/>
  <c r="EB53" i="100"/>
  <c r="EA53" i="100"/>
  <c r="DZ53" i="100"/>
  <c r="DY53" i="100"/>
  <c r="DX53" i="100"/>
  <c r="DW53" i="100"/>
  <c r="DV53" i="100"/>
  <c r="DU53" i="100"/>
  <c r="DT53" i="100"/>
  <c r="DS53" i="100"/>
  <c r="DR53" i="100"/>
  <c r="DQ53" i="100"/>
  <c r="DP53" i="100"/>
  <c r="DO53" i="100"/>
  <c r="DN53" i="100"/>
  <c r="DM53" i="100"/>
  <c r="DL53" i="100"/>
  <c r="DK53" i="100"/>
  <c r="DJ53" i="100"/>
  <c r="DI53" i="100"/>
  <c r="DH53" i="100"/>
  <c r="DG53" i="100"/>
  <c r="DB53" i="100"/>
  <c r="DA53" i="100"/>
  <c r="CV53" i="100"/>
  <c r="CQ53" i="100"/>
  <c r="CP53" i="100"/>
  <c r="CO53" i="100"/>
  <c r="CN53" i="100"/>
  <c r="CM53" i="100"/>
  <c r="CL53" i="100"/>
  <c r="CK53" i="100"/>
  <c r="CJ53" i="100"/>
  <c r="CI53" i="100"/>
  <c r="CH53" i="100"/>
  <c r="CG53" i="100"/>
  <c r="CF53" i="100"/>
  <c r="CE53" i="100"/>
  <c r="CD53" i="100"/>
  <c r="CC53" i="100"/>
  <c r="CB53" i="100"/>
  <c r="CA53" i="100"/>
  <c r="BV53" i="100"/>
  <c r="BU53" i="100"/>
  <c r="BP53" i="100"/>
  <c r="BK53" i="100"/>
  <c r="BJ53" i="100"/>
  <c r="BI53" i="100"/>
  <c r="BH53" i="100"/>
  <c r="BG53" i="100"/>
  <c r="BF53" i="100"/>
  <c r="BE53" i="100"/>
  <c r="BD53" i="100"/>
  <c r="BC53" i="100"/>
  <c r="BB53" i="100"/>
  <c r="BA53" i="100"/>
  <c r="AZ53" i="100"/>
  <c r="AY53" i="100"/>
  <c r="AX53" i="100"/>
  <c r="AW53" i="100"/>
  <c r="AV53" i="100"/>
  <c r="AK53" i="100"/>
  <c r="AC53" i="100"/>
  <c r="AB53" i="100"/>
  <c r="AA53" i="100"/>
  <c r="Z53" i="100"/>
  <c r="U53" i="100"/>
  <c r="T53" i="100"/>
  <c r="S53" i="100"/>
  <c r="R53" i="100"/>
  <c r="Q53" i="100"/>
  <c r="P53" i="100"/>
  <c r="O53" i="100"/>
  <c r="N53" i="100"/>
  <c r="M53" i="100"/>
  <c r="L53" i="100"/>
  <c r="K53" i="100"/>
  <c r="J53" i="100"/>
  <c r="I53" i="100"/>
  <c r="H53" i="100"/>
  <c r="G53" i="100"/>
  <c r="F53" i="100"/>
  <c r="E53" i="100"/>
  <c r="D53" i="100"/>
  <c r="C53" i="100"/>
  <c r="B53" i="100"/>
  <c r="A53" i="100"/>
  <c r="GZ52" i="100"/>
  <c r="GY52" i="100"/>
  <c r="GX52" i="100"/>
  <c r="GW52" i="100"/>
  <c r="GV52" i="100"/>
  <c r="GU52" i="100"/>
  <c r="GT52" i="100"/>
  <c r="GS52" i="100"/>
  <c r="GR52" i="100"/>
  <c r="GQ52" i="100"/>
  <c r="GP52" i="100"/>
  <c r="GO52" i="100"/>
  <c r="GN52" i="100"/>
  <c r="GM52" i="100"/>
  <c r="GL52" i="100"/>
  <c r="GK52" i="100"/>
  <c r="GJ52" i="100"/>
  <c r="GI52" i="100"/>
  <c r="GH52" i="100"/>
  <c r="GG52" i="100"/>
  <c r="GF52" i="100"/>
  <c r="GE52" i="100"/>
  <c r="GD52" i="100"/>
  <c r="GC52" i="100"/>
  <c r="GB52" i="100"/>
  <c r="GA52" i="100"/>
  <c r="FY52" i="100"/>
  <c r="FX52" i="100"/>
  <c r="FW52" i="100"/>
  <c r="FV52" i="100"/>
  <c r="FU52" i="100"/>
  <c r="FT52" i="100"/>
  <c r="FS52" i="100"/>
  <c r="FR52" i="100"/>
  <c r="FQ52" i="100"/>
  <c r="FP52" i="100"/>
  <c r="FO52" i="100"/>
  <c r="FN52" i="100"/>
  <c r="FM52" i="100"/>
  <c r="FL52" i="100"/>
  <c r="FK52" i="100"/>
  <c r="FJ52" i="100"/>
  <c r="FI52" i="100"/>
  <c r="FH52" i="100"/>
  <c r="FG52" i="100"/>
  <c r="FF52" i="100"/>
  <c r="FE52" i="100"/>
  <c r="FD52" i="100"/>
  <c r="FC52" i="100"/>
  <c r="FB52" i="100"/>
  <c r="FA52" i="100"/>
  <c r="EZ52" i="100"/>
  <c r="EY52" i="100"/>
  <c r="EV52" i="100"/>
  <c r="EU52" i="100"/>
  <c r="ET52" i="100"/>
  <c r="ES52" i="100"/>
  <c r="ER52" i="100"/>
  <c r="EQ52" i="100"/>
  <c r="EP52" i="100"/>
  <c r="EO52" i="100"/>
  <c r="EN52" i="100"/>
  <c r="EM52" i="100"/>
  <c r="EL52" i="100"/>
  <c r="EK52" i="100"/>
  <c r="EJ52" i="100"/>
  <c r="EI52" i="100"/>
  <c r="EH52" i="100"/>
  <c r="EG52" i="100"/>
  <c r="EF52" i="100"/>
  <c r="EE52" i="100"/>
  <c r="ED52" i="100"/>
  <c r="EC52" i="100"/>
  <c r="EB52" i="100"/>
  <c r="EA52" i="100"/>
  <c r="DZ52" i="100"/>
  <c r="DY52" i="100"/>
  <c r="DX52" i="100"/>
  <c r="DW52" i="100"/>
  <c r="DV52" i="100"/>
  <c r="DU52" i="100"/>
  <c r="DT52" i="100"/>
  <c r="DS52" i="100"/>
  <c r="DR52" i="100"/>
  <c r="DQ52" i="100"/>
  <c r="DP52" i="100"/>
  <c r="DO52" i="100"/>
  <c r="DN52" i="100"/>
  <c r="DM52" i="100"/>
  <c r="DL52" i="100"/>
  <c r="DK52" i="100"/>
  <c r="DJ52" i="100"/>
  <c r="DI52" i="100"/>
  <c r="DH52" i="100"/>
  <c r="DG52" i="100"/>
  <c r="DB52" i="100"/>
  <c r="DA52" i="100"/>
  <c r="CV52" i="100"/>
  <c r="CQ52" i="100"/>
  <c r="CP52" i="100"/>
  <c r="CO52" i="100"/>
  <c r="CN52" i="100"/>
  <c r="CM52" i="100"/>
  <c r="CL52" i="100"/>
  <c r="CK52" i="100"/>
  <c r="CJ52" i="100"/>
  <c r="CI52" i="100"/>
  <c r="CH52" i="100"/>
  <c r="CG52" i="100"/>
  <c r="CF52" i="100"/>
  <c r="CE52" i="100"/>
  <c r="CD52" i="100"/>
  <c r="CC52" i="100"/>
  <c r="CB52" i="100"/>
  <c r="CA52" i="100"/>
  <c r="BV52" i="100"/>
  <c r="BU52" i="100"/>
  <c r="BP52" i="100"/>
  <c r="BK52" i="100"/>
  <c r="BJ52" i="100"/>
  <c r="BI52" i="100"/>
  <c r="BH52" i="100"/>
  <c r="BG52" i="100"/>
  <c r="BF52" i="100"/>
  <c r="BE52" i="100"/>
  <c r="BD52" i="100"/>
  <c r="BC52" i="100"/>
  <c r="BB52" i="100"/>
  <c r="BA52" i="100"/>
  <c r="AZ52" i="100"/>
  <c r="AY52" i="100"/>
  <c r="AX52" i="100"/>
  <c r="AW52" i="100"/>
  <c r="AV52" i="100"/>
  <c r="AK52" i="100"/>
  <c r="AC52" i="100"/>
  <c r="AB52" i="100"/>
  <c r="AA52" i="100"/>
  <c r="Z52" i="100"/>
  <c r="Y52" i="100"/>
  <c r="W52" i="100"/>
  <c r="V52" i="100"/>
  <c r="U52" i="100"/>
  <c r="T52" i="100"/>
  <c r="S52" i="100"/>
  <c r="R52" i="100"/>
  <c r="Q52" i="100"/>
  <c r="P52" i="100"/>
  <c r="O52" i="100"/>
  <c r="N52" i="100"/>
  <c r="M52" i="100"/>
  <c r="L52" i="100"/>
  <c r="K52" i="100"/>
  <c r="J52" i="100"/>
  <c r="I52" i="100"/>
  <c r="H52" i="100"/>
  <c r="G52" i="100"/>
  <c r="F52" i="100"/>
  <c r="E52" i="100"/>
  <c r="D52" i="100"/>
  <c r="C52" i="100"/>
  <c r="B52" i="100"/>
  <c r="A52" i="100"/>
  <c r="GZ51" i="100"/>
  <c r="GY51" i="100"/>
  <c r="GX51" i="100"/>
  <c r="GW51" i="100"/>
  <c r="GV51" i="100"/>
  <c r="GU51" i="100"/>
  <c r="GT51" i="100"/>
  <c r="GS51" i="100"/>
  <c r="GR51" i="100"/>
  <c r="GQ51" i="100"/>
  <c r="GP51" i="100"/>
  <c r="GO51" i="100"/>
  <c r="GN51" i="100"/>
  <c r="GM51" i="100"/>
  <c r="GL51" i="100"/>
  <c r="GK51" i="100"/>
  <c r="GJ51" i="100"/>
  <c r="GI51" i="100"/>
  <c r="GH51" i="100"/>
  <c r="GG51" i="100"/>
  <c r="GD51" i="100"/>
  <c r="GA51" i="100"/>
  <c r="FY51" i="100"/>
  <c r="FX51" i="100"/>
  <c r="FW51" i="100"/>
  <c r="FV51" i="100"/>
  <c r="FU51" i="100"/>
  <c r="FT51" i="100"/>
  <c r="FS51" i="100"/>
  <c r="FR51" i="100"/>
  <c r="FQ51" i="100"/>
  <c r="FP51" i="100"/>
  <c r="FO51" i="100"/>
  <c r="FN51" i="100"/>
  <c r="FM51" i="100"/>
  <c r="FL51" i="100"/>
  <c r="FK51" i="100"/>
  <c r="FJ51" i="100"/>
  <c r="FI51" i="100"/>
  <c r="FH51" i="100"/>
  <c r="FG51" i="100"/>
  <c r="FF51" i="100"/>
  <c r="FE51" i="100"/>
  <c r="FD51" i="100"/>
  <c r="FC51" i="100"/>
  <c r="FB51" i="100"/>
  <c r="FA51" i="100"/>
  <c r="EZ51" i="100"/>
  <c r="EY51" i="100"/>
  <c r="EX51" i="100"/>
  <c r="EV51" i="100"/>
  <c r="EU51" i="100"/>
  <c r="ET51" i="100"/>
  <c r="ES51" i="100"/>
  <c r="ER51" i="100"/>
  <c r="EQ51" i="100"/>
  <c r="EP51" i="100"/>
  <c r="EO51" i="100"/>
  <c r="EN51" i="100"/>
  <c r="EM51" i="100"/>
  <c r="EL51" i="100"/>
  <c r="EK51" i="100"/>
  <c r="EJ51" i="100"/>
  <c r="EI51" i="100"/>
  <c r="EH51" i="100"/>
  <c r="EG51" i="100"/>
  <c r="EF51" i="100"/>
  <c r="EE51" i="100"/>
  <c r="ED51" i="100"/>
  <c r="EC51" i="100"/>
  <c r="EB51" i="100"/>
  <c r="EA51" i="100"/>
  <c r="DZ51" i="100"/>
  <c r="DY51" i="100"/>
  <c r="DX51" i="100"/>
  <c r="DW51" i="100"/>
  <c r="DV51" i="100"/>
  <c r="DU51" i="100"/>
  <c r="DT51" i="100"/>
  <c r="DS51" i="100"/>
  <c r="DR51" i="100"/>
  <c r="DQ51" i="100"/>
  <c r="DP51" i="100"/>
  <c r="DO51" i="100"/>
  <c r="DN51" i="100"/>
  <c r="DM51" i="100"/>
  <c r="DL51" i="100"/>
  <c r="DK51" i="100"/>
  <c r="DJ51" i="100"/>
  <c r="DI51" i="100"/>
  <c r="DH51" i="100"/>
  <c r="DG51" i="100"/>
  <c r="DB51" i="100"/>
  <c r="DA51" i="100"/>
  <c r="CV51" i="100"/>
  <c r="CQ51" i="100"/>
  <c r="CP51" i="100"/>
  <c r="CO51" i="100"/>
  <c r="CN51" i="100"/>
  <c r="CM51" i="100"/>
  <c r="CL51" i="100"/>
  <c r="CK51" i="100"/>
  <c r="CJ51" i="100"/>
  <c r="CI51" i="100"/>
  <c r="CH51" i="100"/>
  <c r="CG51" i="100"/>
  <c r="CF51" i="100"/>
  <c r="CE51" i="100"/>
  <c r="CD51" i="100"/>
  <c r="CC51" i="100"/>
  <c r="CB51" i="100"/>
  <c r="CA51" i="100"/>
  <c r="BV51" i="100"/>
  <c r="BU51" i="100"/>
  <c r="BP51" i="100"/>
  <c r="BK51" i="100"/>
  <c r="BJ51" i="100"/>
  <c r="BI51" i="100"/>
  <c r="BH51" i="100"/>
  <c r="BG51" i="100"/>
  <c r="BF51" i="100"/>
  <c r="BE51" i="100"/>
  <c r="BD51" i="100"/>
  <c r="BC51" i="100"/>
  <c r="BB51" i="100"/>
  <c r="BA51" i="100"/>
  <c r="AZ51" i="100"/>
  <c r="AY51" i="100"/>
  <c r="AX51" i="100"/>
  <c r="AW51" i="100"/>
  <c r="AV51" i="100"/>
  <c r="AK51" i="100"/>
  <c r="AC51" i="100"/>
  <c r="AB51" i="100"/>
  <c r="AA51" i="100"/>
  <c r="Z51" i="100"/>
  <c r="Y51" i="100"/>
  <c r="X51" i="100"/>
  <c r="W51" i="100"/>
  <c r="V51" i="100"/>
  <c r="U51" i="100"/>
  <c r="T51" i="100"/>
  <c r="S51" i="100"/>
  <c r="R51" i="100"/>
  <c r="Q51" i="100"/>
  <c r="P51" i="100"/>
  <c r="O51" i="100"/>
  <c r="N51" i="100"/>
  <c r="M51" i="100"/>
  <c r="L51" i="100"/>
  <c r="K51" i="100"/>
  <c r="J51" i="100"/>
  <c r="I51" i="100"/>
  <c r="H51" i="100"/>
  <c r="G51" i="100"/>
  <c r="F51" i="100"/>
  <c r="E51" i="100"/>
  <c r="D51" i="100"/>
  <c r="C51" i="100"/>
  <c r="B51" i="100"/>
  <c r="A51" i="100"/>
  <c r="GZ50" i="100"/>
  <c r="GY50" i="100"/>
  <c r="GX50" i="100"/>
  <c r="GW50" i="100"/>
  <c r="GV50" i="100"/>
  <c r="GU50" i="100"/>
  <c r="GT50" i="100"/>
  <c r="GS50" i="100"/>
  <c r="GR50" i="100"/>
  <c r="GQ50" i="100"/>
  <c r="GP50" i="100"/>
  <c r="GO50" i="100"/>
  <c r="GN50" i="100"/>
  <c r="GM50" i="100"/>
  <c r="GL50" i="100"/>
  <c r="GK50" i="100"/>
  <c r="GJ50" i="100"/>
  <c r="GI50" i="100"/>
  <c r="GH50" i="100"/>
  <c r="GG50" i="100"/>
  <c r="GF50" i="100"/>
  <c r="GE50" i="100"/>
  <c r="GD50" i="100"/>
  <c r="GC50" i="100"/>
  <c r="GB50" i="100"/>
  <c r="GA50" i="100"/>
  <c r="FY50" i="100"/>
  <c r="FX50" i="100"/>
  <c r="FW50" i="100"/>
  <c r="FV50" i="100"/>
  <c r="FU50" i="100"/>
  <c r="FT50" i="100"/>
  <c r="FS50" i="100"/>
  <c r="FR50" i="100"/>
  <c r="FQ50" i="100"/>
  <c r="FP50" i="100"/>
  <c r="FO50" i="100"/>
  <c r="FN50" i="100"/>
  <c r="FM50" i="100"/>
  <c r="FL50" i="100"/>
  <c r="FK50" i="100"/>
  <c r="FJ50" i="100"/>
  <c r="FI50" i="100"/>
  <c r="FH50" i="100"/>
  <c r="FG50" i="100"/>
  <c r="FF50" i="100"/>
  <c r="FE50" i="100"/>
  <c r="FD50" i="100"/>
  <c r="FC50" i="100"/>
  <c r="FB50" i="100"/>
  <c r="FA50" i="100"/>
  <c r="EZ50" i="100"/>
  <c r="EY50" i="100"/>
  <c r="EX50" i="100"/>
  <c r="EW50" i="100"/>
  <c r="EV50" i="100"/>
  <c r="EU50" i="100"/>
  <c r="ET50" i="100"/>
  <c r="ES50" i="100"/>
  <c r="ER50" i="100"/>
  <c r="EQ50" i="100"/>
  <c r="EP50" i="100"/>
  <c r="EO50" i="100"/>
  <c r="EN50" i="100"/>
  <c r="EM50" i="100"/>
  <c r="EL50" i="100"/>
  <c r="EK50" i="100"/>
  <c r="EJ50" i="100"/>
  <c r="EI50" i="100"/>
  <c r="EH50" i="100"/>
  <c r="EG50" i="100"/>
  <c r="EF50" i="100"/>
  <c r="EE50" i="100"/>
  <c r="ED50" i="100"/>
  <c r="EC50" i="100"/>
  <c r="EB50" i="100"/>
  <c r="EA50" i="100"/>
  <c r="DZ50" i="100"/>
  <c r="DY50" i="100"/>
  <c r="DX50" i="100"/>
  <c r="DW50" i="100"/>
  <c r="DV50" i="100"/>
  <c r="DU50" i="100"/>
  <c r="DT50" i="100"/>
  <c r="DS50" i="100"/>
  <c r="DR50" i="100"/>
  <c r="DQ50" i="100"/>
  <c r="DP50" i="100"/>
  <c r="DO50" i="100"/>
  <c r="DN50" i="100"/>
  <c r="DM50" i="100"/>
  <c r="DL50" i="100"/>
  <c r="DK50" i="100"/>
  <c r="DJ50" i="100"/>
  <c r="DI50" i="100"/>
  <c r="DH50" i="100"/>
  <c r="DG50" i="100"/>
  <c r="DB50" i="100"/>
  <c r="DA50" i="100"/>
  <c r="CV50" i="100"/>
  <c r="CQ50" i="100"/>
  <c r="CP50" i="100"/>
  <c r="CO50" i="100"/>
  <c r="CN50" i="100"/>
  <c r="CM50" i="100"/>
  <c r="CL50" i="100"/>
  <c r="CK50" i="100"/>
  <c r="CJ50" i="100"/>
  <c r="CI50" i="100"/>
  <c r="CH50" i="100"/>
  <c r="CG50" i="100"/>
  <c r="CF50" i="100"/>
  <c r="CE50" i="100"/>
  <c r="CD50" i="100"/>
  <c r="CC50" i="100"/>
  <c r="CB50" i="100"/>
  <c r="CA50" i="100"/>
  <c r="BV50" i="100"/>
  <c r="BU50" i="100"/>
  <c r="BP50" i="100"/>
  <c r="BK50" i="100"/>
  <c r="BJ50" i="100"/>
  <c r="BI50" i="100"/>
  <c r="BH50" i="100"/>
  <c r="BG50" i="100"/>
  <c r="BF50" i="100"/>
  <c r="BE50" i="100"/>
  <c r="BD50" i="100"/>
  <c r="BC50" i="100"/>
  <c r="BB50" i="100"/>
  <c r="BA50" i="100"/>
  <c r="AZ50" i="100"/>
  <c r="AY50" i="100"/>
  <c r="AX50" i="100"/>
  <c r="AW50" i="100"/>
  <c r="AV50" i="100"/>
  <c r="AK50" i="100"/>
  <c r="AC50" i="100"/>
  <c r="AB50" i="100"/>
  <c r="AA50" i="100"/>
  <c r="Z50" i="100"/>
  <c r="Y50" i="100"/>
  <c r="X50" i="100"/>
  <c r="W50" i="100"/>
  <c r="V50" i="100"/>
  <c r="U50" i="100"/>
  <c r="T50" i="100"/>
  <c r="S50" i="100"/>
  <c r="R50" i="100"/>
  <c r="Q50" i="100"/>
  <c r="P50" i="100"/>
  <c r="O50" i="100"/>
  <c r="N50" i="100"/>
  <c r="M50" i="100"/>
  <c r="L50" i="100"/>
  <c r="K50" i="100"/>
  <c r="J50" i="100"/>
  <c r="I50" i="100"/>
  <c r="H50" i="100"/>
  <c r="G50" i="100"/>
  <c r="F50" i="100"/>
  <c r="E50" i="100"/>
  <c r="D50" i="100"/>
  <c r="C50" i="100"/>
  <c r="B50" i="100"/>
  <c r="A50" i="100"/>
  <c r="GZ49" i="100"/>
  <c r="GY49" i="100"/>
  <c r="GX49" i="100"/>
  <c r="GW49" i="100"/>
  <c r="GV49" i="100"/>
  <c r="GU49" i="100"/>
  <c r="GT49" i="100"/>
  <c r="GS49" i="100"/>
  <c r="GR49" i="100"/>
  <c r="GQ49" i="100"/>
  <c r="GP49" i="100"/>
  <c r="GO49" i="100"/>
  <c r="GN49" i="100"/>
  <c r="GM49" i="100"/>
  <c r="GL49" i="100"/>
  <c r="GK49" i="100"/>
  <c r="GJ49" i="100"/>
  <c r="GI49" i="100"/>
  <c r="GH49" i="100"/>
  <c r="GG49" i="100"/>
  <c r="GD49" i="100"/>
  <c r="GA49" i="100"/>
  <c r="FY49" i="100"/>
  <c r="FX49" i="100"/>
  <c r="FW49" i="100"/>
  <c r="FV49" i="100"/>
  <c r="FU49" i="100"/>
  <c r="FT49" i="100"/>
  <c r="FS49" i="100"/>
  <c r="FR49" i="100"/>
  <c r="FQ49" i="100"/>
  <c r="FP49" i="100"/>
  <c r="FO49" i="100"/>
  <c r="FN49" i="100"/>
  <c r="FM49" i="100"/>
  <c r="FL49" i="100"/>
  <c r="FK49" i="100"/>
  <c r="FJ49" i="100"/>
  <c r="FI49" i="100"/>
  <c r="FH49" i="100"/>
  <c r="FG49" i="100"/>
  <c r="FF49" i="100"/>
  <c r="FE49" i="100"/>
  <c r="FD49" i="100"/>
  <c r="FC49" i="100"/>
  <c r="FB49" i="100"/>
  <c r="FA49" i="100"/>
  <c r="EZ49" i="100"/>
  <c r="EY49" i="100"/>
  <c r="EV49" i="100"/>
  <c r="EU49" i="100"/>
  <c r="ET49" i="100"/>
  <c r="ES49" i="100"/>
  <c r="ER49" i="100"/>
  <c r="EQ49" i="100"/>
  <c r="EP49" i="100"/>
  <c r="EO49" i="100"/>
  <c r="EN49" i="100"/>
  <c r="EM49" i="100"/>
  <c r="EL49" i="100"/>
  <c r="EK49" i="100"/>
  <c r="EJ49" i="100"/>
  <c r="EI49" i="100"/>
  <c r="EH49" i="100"/>
  <c r="EG49" i="100"/>
  <c r="EF49" i="100"/>
  <c r="EE49" i="100"/>
  <c r="ED49" i="100"/>
  <c r="EC49" i="100"/>
  <c r="EB49" i="100"/>
  <c r="EA49" i="100"/>
  <c r="DZ49" i="100"/>
  <c r="DY49" i="100"/>
  <c r="DX49" i="100"/>
  <c r="DW49" i="100"/>
  <c r="DV49" i="100"/>
  <c r="DU49" i="100"/>
  <c r="DT49" i="100"/>
  <c r="DS49" i="100"/>
  <c r="DR49" i="100"/>
  <c r="DQ49" i="100"/>
  <c r="DP49" i="100"/>
  <c r="DO49" i="100"/>
  <c r="DN49" i="100"/>
  <c r="DM49" i="100"/>
  <c r="DL49" i="100"/>
  <c r="DK49" i="100"/>
  <c r="DJ49" i="100"/>
  <c r="DI49" i="100"/>
  <c r="DH49" i="100"/>
  <c r="DG49" i="100"/>
  <c r="DB49" i="100"/>
  <c r="DA49" i="100"/>
  <c r="CV49" i="100"/>
  <c r="CQ49" i="100"/>
  <c r="CP49" i="100"/>
  <c r="CO49" i="100"/>
  <c r="CN49" i="100"/>
  <c r="CM49" i="100"/>
  <c r="CL49" i="100"/>
  <c r="CK49" i="100"/>
  <c r="CJ49" i="100"/>
  <c r="CI49" i="100"/>
  <c r="CH49" i="100"/>
  <c r="CG49" i="100"/>
  <c r="CF49" i="100"/>
  <c r="CE49" i="100"/>
  <c r="CD49" i="100"/>
  <c r="CC49" i="100"/>
  <c r="CB49" i="100"/>
  <c r="CA49" i="100"/>
  <c r="BV49" i="100"/>
  <c r="BU49" i="100"/>
  <c r="BP49" i="100"/>
  <c r="BK49" i="100"/>
  <c r="BJ49" i="100"/>
  <c r="BI49" i="100"/>
  <c r="BH49" i="100"/>
  <c r="BG49" i="100"/>
  <c r="BF49" i="100"/>
  <c r="BE49" i="100"/>
  <c r="BD49" i="100"/>
  <c r="BC49" i="100"/>
  <c r="BB49" i="100"/>
  <c r="BA49" i="100"/>
  <c r="AZ49" i="100"/>
  <c r="AY49" i="100"/>
  <c r="AX49" i="100"/>
  <c r="AW49" i="100"/>
  <c r="AV49" i="100"/>
  <c r="AK49" i="100"/>
  <c r="AC49" i="100"/>
  <c r="AB49" i="100"/>
  <c r="AA49" i="100"/>
  <c r="Z49" i="100"/>
  <c r="Y49" i="100"/>
  <c r="W49" i="100"/>
  <c r="V49" i="100"/>
  <c r="U49" i="100"/>
  <c r="T49" i="100"/>
  <c r="S49" i="100"/>
  <c r="R49" i="100"/>
  <c r="Q49" i="100"/>
  <c r="P49" i="100"/>
  <c r="O49" i="100"/>
  <c r="N49" i="100"/>
  <c r="M49" i="100"/>
  <c r="L49" i="100"/>
  <c r="K49" i="100"/>
  <c r="J49" i="100"/>
  <c r="I49" i="100"/>
  <c r="H49" i="100"/>
  <c r="G49" i="100"/>
  <c r="F49" i="100"/>
  <c r="E49" i="100"/>
  <c r="D49" i="100"/>
  <c r="C49" i="100"/>
  <c r="B49" i="100"/>
  <c r="A49" i="100"/>
  <c r="GZ48" i="100"/>
  <c r="GY48" i="100"/>
  <c r="GX48" i="100"/>
  <c r="GW48" i="100"/>
  <c r="GV48" i="100"/>
  <c r="GU48" i="100"/>
  <c r="GT48" i="100"/>
  <c r="GS48" i="100"/>
  <c r="GR48" i="100"/>
  <c r="GQ48" i="100"/>
  <c r="GP48" i="100"/>
  <c r="GO48" i="100"/>
  <c r="GN48" i="100"/>
  <c r="GM48" i="100"/>
  <c r="GL48" i="100"/>
  <c r="GK48" i="100"/>
  <c r="GJ48" i="100"/>
  <c r="GI48" i="100"/>
  <c r="GH48" i="100"/>
  <c r="GG48" i="100"/>
  <c r="GF48" i="100"/>
  <c r="GE48" i="100"/>
  <c r="GD48" i="100"/>
  <c r="GC48" i="100"/>
  <c r="GB48" i="100"/>
  <c r="GA48" i="100"/>
  <c r="FY48" i="100"/>
  <c r="FX48" i="100"/>
  <c r="FW48" i="100"/>
  <c r="FV48" i="100"/>
  <c r="FU48" i="100"/>
  <c r="FT48" i="100"/>
  <c r="FS48" i="100"/>
  <c r="FR48" i="100"/>
  <c r="FQ48" i="100"/>
  <c r="FP48" i="100"/>
  <c r="FO48" i="100"/>
  <c r="FN48" i="100"/>
  <c r="FM48" i="100"/>
  <c r="FL48" i="100"/>
  <c r="FK48" i="100"/>
  <c r="FJ48" i="100"/>
  <c r="FI48" i="100"/>
  <c r="FH48" i="100"/>
  <c r="FG48" i="100"/>
  <c r="FF48" i="100"/>
  <c r="FE48" i="100"/>
  <c r="FD48" i="100"/>
  <c r="FC48" i="100"/>
  <c r="FB48" i="100"/>
  <c r="FA48" i="100"/>
  <c r="EZ48" i="100"/>
  <c r="EY48" i="100"/>
  <c r="EV48" i="100"/>
  <c r="EU48" i="100"/>
  <c r="ET48" i="100"/>
  <c r="ES48" i="100"/>
  <c r="ER48" i="100"/>
  <c r="EQ48" i="100"/>
  <c r="EP48" i="100"/>
  <c r="EO48" i="100"/>
  <c r="EN48" i="100"/>
  <c r="EM48" i="100"/>
  <c r="EL48" i="100"/>
  <c r="EK48" i="100"/>
  <c r="EJ48" i="100"/>
  <c r="EI48" i="100"/>
  <c r="EH48" i="100"/>
  <c r="EG48" i="100"/>
  <c r="EF48" i="100"/>
  <c r="EE48" i="100"/>
  <c r="ED48" i="100"/>
  <c r="EC48" i="100"/>
  <c r="EB48" i="100"/>
  <c r="EA48" i="100"/>
  <c r="DZ48" i="100"/>
  <c r="DY48" i="100"/>
  <c r="DX48" i="100"/>
  <c r="DW48" i="100"/>
  <c r="DV48" i="100"/>
  <c r="DU48" i="100"/>
  <c r="DT48" i="100"/>
  <c r="DS48" i="100"/>
  <c r="DR48" i="100"/>
  <c r="DQ48" i="100"/>
  <c r="DP48" i="100"/>
  <c r="DO48" i="100"/>
  <c r="DN48" i="100"/>
  <c r="DM48" i="100"/>
  <c r="DL48" i="100"/>
  <c r="DK48" i="100"/>
  <c r="DJ48" i="100"/>
  <c r="DI48" i="100"/>
  <c r="DH48" i="100"/>
  <c r="DG48" i="100"/>
  <c r="DB48" i="100"/>
  <c r="DA48" i="100"/>
  <c r="CV48" i="100"/>
  <c r="CQ48" i="100"/>
  <c r="CP48" i="100"/>
  <c r="CO48" i="100"/>
  <c r="CN48" i="100"/>
  <c r="CM48" i="100"/>
  <c r="CL48" i="100"/>
  <c r="CK48" i="100"/>
  <c r="CJ48" i="100"/>
  <c r="CI48" i="100"/>
  <c r="CH48" i="100"/>
  <c r="CG48" i="100"/>
  <c r="CF48" i="100"/>
  <c r="CE48" i="100"/>
  <c r="CD48" i="100"/>
  <c r="CC48" i="100"/>
  <c r="CB48" i="100"/>
  <c r="CA48" i="100"/>
  <c r="BV48" i="100"/>
  <c r="BU48" i="100"/>
  <c r="BP48" i="100"/>
  <c r="BK48" i="100"/>
  <c r="BJ48" i="100"/>
  <c r="BI48" i="100"/>
  <c r="BH48" i="100"/>
  <c r="BG48" i="100"/>
  <c r="BF48" i="100"/>
  <c r="BE48" i="100"/>
  <c r="BD48" i="100"/>
  <c r="BC48" i="100"/>
  <c r="BB48" i="100"/>
  <c r="BA48" i="100"/>
  <c r="AZ48" i="100"/>
  <c r="AY48" i="100"/>
  <c r="AX48" i="100"/>
  <c r="AW48" i="100"/>
  <c r="AV48" i="100"/>
  <c r="AK48" i="100"/>
  <c r="AC48" i="100"/>
  <c r="AB48" i="100"/>
  <c r="AA48" i="100"/>
  <c r="Z48" i="100"/>
  <c r="X48" i="100"/>
  <c r="W48" i="100"/>
  <c r="V48" i="100"/>
  <c r="U48" i="100"/>
  <c r="T48" i="100"/>
  <c r="S48" i="100"/>
  <c r="R48" i="100"/>
  <c r="Q48" i="100"/>
  <c r="P48" i="100"/>
  <c r="O48" i="100"/>
  <c r="N48" i="100"/>
  <c r="M48" i="100"/>
  <c r="L48" i="100"/>
  <c r="K48" i="100"/>
  <c r="J48" i="100"/>
  <c r="I48" i="100"/>
  <c r="H48" i="100"/>
  <c r="G48" i="100"/>
  <c r="F48" i="100"/>
  <c r="E48" i="100"/>
  <c r="D48" i="100"/>
  <c r="C48" i="100"/>
  <c r="B48" i="100"/>
  <c r="A48" i="100"/>
  <c r="GZ47" i="100"/>
  <c r="GY47" i="100"/>
  <c r="GX47" i="100"/>
  <c r="GW47" i="100"/>
  <c r="GV47" i="100"/>
  <c r="GU47" i="100"/>
  <c r="GT47" i="100"/>
  <c r="GS47" i="100"/>
  <c r="GR47" i="100"/>
  <c r="GQ47" i="100"/>
  <c r="GP47" i="100"/>
  <c r="GO47" i="100"/>
  <c r="GN47" i="100"/>
  <c r="GM47" i="100"/>
  <c r="GL47" i="100"/>
  <c r="GK47" i="100"/>
  <c r="GJ47" i="100"/>
  <c r="GI47" i="100"/>
  <c r="GH47" i="100"/>
  <c r="GG47" i="100"/>
  <c r="GD47" i="100"/>
  <c r="GA47" i="100"/>
  <c r="FY47" i="100"/>
  <c r="FX47" i="100"/>
  <c r="FW47" i="100"/>
  <c r="FV47" i="100"/>
  <c r="FU47" i="100"/>
  <c r="FT47" i="100"/>
  <c r="FS47" i="100"/>
  <c r="FR47" i="100"/>
  <c r="FQ47" i="100"/>
  <c r="FP47" i="100"/>
  <c r="FO47" i="100"/>
  <c r="FN47" i="100"/>
  <c r="FM47" i="100"/>
  <c r="FL47" i="100"/>
  <c r="FK47" i="100"/>
  <c r="FJ47" i="100"/>
  <c r="FI47" i="100"/>
  <c r="FH47" i="100"/>
  <c r="FG47" i="100"/>
  <c r="FF47" i="100"/>
  <c r="FE47" i="100"/>
  <c r="FD47" i="100"/>
  <c r="FC47" i="100"/>
  <c r="FB47" i="100"/>
  <c r="FA47" i="100"/>
  <c r="EZ47" i="100"/>
  <c r="EY47" i="100"/>
  <c r="EX47" i="100"/>
  <c r="EV47" i="100"/>
  <c r="EU47" i="100"/>
  <c r="ET47" i="100"/>
  <c r="ES47" i="100"/>
  <c r="ER47" i="100"/>
  <c r="EQ47" i="100"/>
  <c r="EP47" i="100"/>
  <c r="EO47" i="100"/>
  <c r="EN47" i="100"/>
  <c r="EM47" i="100"/>
  <c r="EL47" i="100"/>
  <c r="EK47" i="100"/>
  <c r="EJ47" i="100"/>
  <c r="EI47" i="100"/>
  <c r="EH47" i="100"/>
  <c r="EG47" i="100"/>
  <c r="EF47" i="100"/>
  <c r="EE47" i="100"/>
  <c r="ED47" i="100"/>
  <c r="EC47" i="100"/>
  <c r="EB47" i="100"/>
  <c r="EA47" i="100"/>
  <c r="DZ47" i="100"/>
  <c r="DY47" i="100"/>
  <c r="DX47" i="100"/>
  <c r="DW47" i="100"/>
  <c r="DV47" i="100"/>
  <c r="DU47" i="100"/>
  <c r="DT47" i="100"/>
  <c r="DS47" i="100"/>
  <c r="DR47" i="100"/>
  <c r="DQ47" i="100"/>
  <c r="DP47" i="100"/>
  <c r="DO47" i="100"/>
  <c r="DN47" i="100"/>
  <c r="DM47" i="100"/>
  <c r="DL47" i="100"/>
  <c r="DK47" i="100"/>
  <c r="DJ47" i="100"/>
  <c r="DI47" i="100"/>
  <c r="DH47" i="100"/>
  <c r="DG47" i="100"/>
  <c r="DB47" i="100"/>
  <c r="DA47" i="100"/>
  <c r="CV47" i="100"/>
  <c r="CQ47" i="100"/>
  <c r="CP47" i="100"/>
  <c r="CO47" i="100"/>
  <c r="CN47" i="100"/>
  <c r="CM47" i="100"/>
  <c r="CL47" i="100"/>
  <c r="CK47" i="100"/>
  <c r="CJ47" i="100"/>
  <c r="CI47" i="100"/>
  <c r="CH47" i="100"/>
  <c r="CG47" i="100"/>
  <c r="CF47" i="100"/>
  <c r="CE47" i="100"/>
  <c r="CD47" i="100"/>
  <c r="CC47" i="100"/>
  <c r="CB47" i="100"/>
  <c r="CA47" i="100"/>
  <c r="BV47" i="100"/>
  <c r="BU47" i="100"/>
  <c r="BP47" i="100"/>
  <c r="BK47" i="100"/>
  <c r="BJ47" i="100"/>
  <c r="BI47" i="100"/>
  <c r="BH47" i="100"/>
  <c r="BG47" i="100"/>
  <c r="BF47" i="100"/>
  <c r="BE47" i="100"/>
  <c r="BD47" i="100"/>
  <c r="BC47" i="100"/>
  <c r="BB47" i="100"/>
  <c r="BA47" i="100"/>
  <c r="AZ47" i="100"/>
  <c r="AY47" i="100"/>
  <c r="AX47" i="100"/>
  <c r="AW47" i="100"/>
  <c r="AV47" i="100"/>
  <c r="AK47" i="100"/>
  <c r="AC47" i="100"/>
  <c r="AB47" i="100"/>
  <c r="AA47" i="100"/>
  <c r="Z47" i="100"/>
  <c r="X47" i="100"/>
  <c r="W47" i="100"/>
  <c r="V47" i="100"/>
  <c r="U47" i="100"/>
  <c r="T47" i="100"/>
  <c r="S47" i="100"/>
  <c r="R47" i="100"/>
  <c r="Q47" i="100"/>
  <c r="P47" i="100"/>
  <c r="O47" i="100"/>
  <c r="N47" i="100"/>
  <c r="M47" i="100"/>
  <c r="L47" i="100"/>
  <c r="K47" i="100"/>
  <c r="J47" i="100"/>
  <c r="I47" i="100"/>
  <c r="H47" i="100"/>
  <c r="G47" i="100"/>
  <c r="F47" i="100"/>
  <c r="E47" i="100"/>
  <c r="D47" i="100"/>
  <c r="C47" i="100"/>
  <c r="B47" i="100"/>
  <c r="A47" i="100"/>
  <c r="GZ46" i="100"/>
  <c r="GY46" i="100"/>
  <c r="GX46" i="100"/>
  <c r="GW46" i="100"/>
  <c r="GV46" i="100"/>
  <c r="GU46" i="100"/>
  <c r="GT46" i="100"/>
  <c r="GS46" i="100"/>
  <c r="GR46" i="100"/>
  <c r="GQ46" i="100"/>
  <c r="GP46" i="100"/>
  <c r="GO46" i="100"/>
  <c r="GN46" i="100"/>
  <c r="GM46" i="100"/>
  <c r="GL46" i="100"/>
  <c r="GK46" i="100"/>
  <c r="GJ46" i="100"/>
  <c r="GI46" i="100"/>
  <c r="GH46" i="100"/>
  <c r="GG46" i="100"/>
  <c r="GD46" i="100"/>
  <c r="GA46" i="100"/>
  <c r="FY46" i="100"/>
  <c r="FX46" i="100"/>
  <c r="FW46" i="100"/>
  <c r="FV46" i="100"/>
  <c r="FU46" i="100"/>
  <c r="FT46" i="100"/>
  <c r="FS46" i="100"/>
  <c r="FR46" i="100"/>
  <c r="FQ46" i="100"/>
  <c r="FP46" i="100"/>
  <c r="FO46" i="100"/>
  <c r="FN46" i="100"/>
  <c r="FM46" i="100"/>
  <c r="FL46" i="100"/>
  <c r="FK46" i="100"/>
  <c r="FJ46" i="100"/>
  <c r="FI46" i="100"/>
  <c r="FH46" i="100"/>
  <c r="FG46" i="100"/>
  <c r="FF46" i="100"/>
  <c r="FE46" i="100"/>
  <c r="FD46" i="100"/>
  <c r="FC46" i="100"/>
  <c r="FB46" i="100"/>
  <c r="FA46" i="100"/>
  <c r="EZ46" i="100"/>
  <c r="EY46" i="100"/>
  <c r="EX46" i="100"/>
  <c r="EV46" i="100"/>
  <c r="EU46" i="100"/>
  <c r="ET46" i="100"/>
  <c r="ES46" i="100"/>
  <c r="ER46" i="100"/>
  <c r="EQ46" i="100"/>
  <c r="EP46" i="100"/>
  <c r="EO46" i="100"/>
  <c r="EN46" i="100"/>
  <c r="EM46" i="100"/>
  <c r="EL46" i="100"/>
  <c r="EK46" i="100"/>
  <c r="EJ46" i="100"/>
  <c r="EI46" i="100"/>
  <c r="EH46" i="100"/>
  <c r="EG46" i="100"/>
  <c r="EF46" i="100"/>
  <c r="EE46" i="100"/>
  <c r="ED46" i="100"/>
  <c r="EC46" i="100"/>
  <c r="EB46" i="100"/>
  <c r="EA46" i="100"/>
  <c r="DZ46" i="100"/>
  <c r="DY46" i="100"/>
  <c r="DX46" i="100"/>
  <c r="DW46" i="100"/>
  <c r="DV46" i="100"/>
  <c r="DU46" i="100"/>
  <c r="DT46" i="100"/>
  <c r="DS46" i="100"/>
  <c r="DR46" i="100"/>
  <c r="DQ46" i="100"/>
  <c r="DP46" i="100"/>
  <c r="DO46" i="100"/>
  <c r="DN46" i="100"/>
  <c r="DM46" i="100"/>
  <c r="DL46" i="100"/>
  <c r="DK46" i="100"/>
  <c r="DJ46" i="100"/>
  <c r="DI46" i="100"/>
  <c r="DH46" i="100"/>
  <c r="DG46" i="100"/>
  <c r="DB46" i="100"/>
  <c r="DA46" i="100"/>
  <c r="CV46" i="100"/>
  <c r="CQ46" i="100"/>
  <c r="CP46" i="100"/>
  <c r="CO46" i="100"/>
  <c r="CN46" i="100"/>
  <c r="CM46" i="100"/>
  <c r="CL46" i="100"/>
  <c r="CK46" i="100"/>
  <c r="CJ46" i="100"/>
  <c r="CI46" i="100"/>
  <c r="CH46" i="100"/>
  <c r="CG46" i="100"/>
  <c r="CF46" i="100"/>
  <c r="CE46" i="100"/>
  <c r="CD46" i="100"/>
  <c r="CC46" i="100"/>
  <c r="CB46" i="100"/>
  <c r="CA46" i="100"/>
  <c r="BV46" i="100"/>
  <c r="BU46" i="100"/>
  <c r="BP46" i="100"/>
  <c r="BK46" i="100"/>
  <c r="BJ46" i="100"/>
  <c r="BI46" i="100"/>
  <c r="BH46" i="100"/>
  <c r="BG46" i="100"/>
  <c r="BF46" i="100"/>
  <c r="BE46" i="100"/>
  <c r="BD46" i="100"/>
  <c r="BC46" i="100"/>
  <c r="BB46" i="100"/>
  <c r="BA46" i="100"/>
  <c r="AZ46" i="100"/>
  <c r="AY46" i="100"/>
  <c r="AX46" i="100"/>
  <c r="AW46" i="100"/>
  <c r="AV46" i="100"/>
  <c r="AK46" i="100"/>
  <c r="AC46" i="100"/>
  <c r="AB46" i="100"/>
  <c r="AA46" i="100"/>
  <c r="Z46" i="100"/>
  <c r="X46" i="100"/>
  <c r="W46" i="100"/>
  <c r="V46" i="100"/>
  <c r="U46" i="100"/>
  <c r="T46" i="100"/>
  <c r="S46" i="100"/>
  <c r="R46" i="100"/>
  <c r="Q46" i="100"/>
  <c r="P46" i="100"/>
  <c r="O46" i="100"/>
  <c r="N46" i="100"/>
  <c r="M46" i="100"/>
  <c r="L46" i="100"/>
  <c r="K46" i="100"/>
  <c r="J46" i="100"/>
  <c r="I46" i="100"/>
  <c r="H46" i="100"/>
  <c r="G46" i="100"/>
  <c r="F46" i="100"/>
  <c r="E46" i="100"/>
  <c r="D46" i="100"/>
  <c r="C46" i="100"/>
  <c r="B46" i="100"/>
  <c r="A46" i="100"/>
  <c r="GZ45" i="100"/>
  <c r="GY45" i="100"/>
  <c r="GX45" i="100"/>
  <c r="GW45" i="100"/>
  <c r="GV45" i="100"/>
  <c r="GU45" i="100"/>
  <c r="GT45" i="100"/>
  <c r="GS45" i="100"/>
  <c r="GR45" i="100"/>
  <c r="GQ45" i="100"/>
  <c r="GP45" i="100"/>
  <c r="GO45" i="100"/>
  <c r="GN45" i="100"/>
  <c r="GM45" i="100"/>
  <c r="GL45" i="100"/>
  <c r="GK45" i="100"/>
  <c r="GJ45" i="100"/>
  <c r="GI45" i="100"/>
  <c r="GH45" i="100"/>
  <c r="GG45" i="100"/>
  <c r="GD45" i="100"/>
  <c r="GA45" i="100"/>
  <c r="FY45" i="100"/>
  <c r="FX45" i="100"/>
  <c r="FW45" i="100"/>
  <c r="FV45" i="100"/>
  <c r="FU45" i="100"/>
  <c r="FT45" i="100"/>
  <c r="FS45" i="100"/>
  <c r="FR45" i="100"/>
  <c r="FQ45" i="100"/>
  <c r="FP45" i="100"/>
  <c r="FO45" i="100"/>
  <c r="FN45" i="100"/>
  <c r="FM45" i="100"/>
  <c r="FL45" i="100"/>
  <c r="FK45" i="100"/>
  <c r="FJ45" i="100"/>
  <c r="FI45" i="100"/>
  <c r="FH45" i="100"/>
  <c r="FG45" i="100"/>
  <c r="FF45" i="100"/>
  <c r="FE45" i="100"/>
  <c r="FD45" i="100"/>
  <c r="FC45" i="100"/>
  <c r="FB45" i="100"/>
  <c r="FA45" i="100"/>
  <c r="EZ45" i="100"/>
  <c r="EY45" i="100"/>
  <c r="EV45" i="100"/>
  <c r="EU45" i="100"/>
  <c r="ET45" i="100"/>
  <c r="ES45" i="100"/>
  <c r="ER45" i="100"/>
  <c r="EQ45" i="100"/>
  <c r="EP45" i="100"/>
  <c r="EO45" i="100"/>
  <c r="EN45" i="100"/>
  <c r="EM45" i="100"/>
  <c r="EL45" i="100"/>
  <c r="EK45" i="100"/>
  <c r="EJ45" i="100"/>
  <c r="EI45" i="100"/>
  <c r="EH45" i="100"/>
  <c r="EG45" i="100"/>
  <c r="EF45" i="100"/>
  <c r="EE45" i="100"/>
  <c r="ED45" i="100"/>
  <c r="EC45" i="100"/>
  <c r="EB45" i="100"/>
  <c r="EA45" i="100"/>
  <c r="DZ45" i="100"/>
  <c r="DY45" i="100"/>
  <c r="DX45" i="100"/>
  <c r="DW45" i="100"/>
  <c r="DV45" i="100"/>
  <c r="DU45" i="100"/>
  <c r="DT45" i="100"/>
  <c r="DS45" i="100"/>
  <c r="DR45" i="100"/>
  <c r="DQ45" i="100"/>
  <c r="DP45" i="100"/>
  <c r="DO45" i="100"/>
  <c r="DN45" i="100"/>
  <c r="DM45" i="100"/>
  <c r="DL45" i="100"/>
  <c r="DK45" i="100"/>
  <c r="DJ45" i="100"/>
  <c r="DI45" i="100"/>
  <c r="DH45" i="100"/>
  <c r="DG45" i="100"/>
  <c r="DB45" i="100"/>
  <c r="DA45" i="100"/>
  <c r="CV45" i="100"/>
  <c r="CQ45" i="100"/>
  <c r="CP45" i="100"/>
  <c r="CO45" i="100"/>
  <c r="CN45" i="100"/>
  <c r="CM45" i="100"/>
  <c r="CL45" i="100"/>
  <c r="CK45" i="100"/>
  <c r="CJ45" i="100"/>
  <c r="CI45" i="100"/>
  <c r="CH45" i="100"/>
  <c r="CG45" i="100"/>
  <c r="CF45" i="100"/>
  <c r="CE45" i="100"/>
  <c r="CD45" i="100"/>
  <c r="CC45" i="100"/>
  <c r="CB45" i="100"/>
  <c r="CA45" i="100"/>
  <c r="BV45" i="100"/>
  <c r="BU45" i="100"/>
  <c r="BP45" i="100"/>
  <c r="BK45" i="100"/>
  <c r="BJ45" i="100"/>
  <c r="BI45" i="100"/>
  <c r="BH45" i="100"/>
  <c r="BG45" i="100"/>
  <c r="BF45" i="100"/>
  <c r="BE45" i="100"/>
  <c r="BD45" i="100"/>
  <c r="BC45" i="100"/>
  <c r="BB45" i="100"/>
  <c r="BA45" i="100"/>
  <c r="AZ45" i="100"/>
  <c r="AY45" i="100"/>
  <c r="AX45" i="100"/>
  <c r="AW45" i="100"/>
  <c r="AV45" i="100"/>
  <c r="AK45" i="100"/>
  <c r="AC45" i="100"/>
  <c r="AB45" i="100"/>
  <c r="AA45" i="100"/>
  <c r="Z45" i="100"/>
  <c r="Y45" i="100"/>
  <c r="W45" i="100"/>
  <c r="V45" i="100"/>
  <c r="U45" i="100"/>
  <c r="T45" i="100"/>
  <c r="S45" i="100"/>
  <c r="R45" i="100"/>
  <c r="Q45" i="100"/>
  <c r="P45" i="100"/>
  <c r="O45" i="100"/>
  <c r="N45" i="100"/>
  <c r="M45" i="100"/>
  <c r="L45" i="100"/>
  <c r="K45" i="100"/>
  <c r="J45" i="100"/>
  <c r="I45" i="100"/>
  <c r="H45" i="100"/>
  <c r="G45" i="100"/>
  <c r="F45" i="100"/>
  <c r="E45" i="100"/>
  <c r="D45" i="100"/>
  <c r="C45" i="100"/>
  <c r="B45" i="100"/>
  <c r="A45" i="100"/>
  <c r="GZ44" i="100"/>
  <c r="GY44" i="100"/>
  <c r="GX44" i="100"/>
  <c r="GW44" i="100"/>
  <c r="GV44" i="100"/>
  <c r="GU44" i="100"/>
  <c r="GT44" i="100"/>
  <c r="GS44" i="100"/>
  <c r="GR44" i="100"/>
  <c r="GQ44" i="100"/>
  <c r="GP44" i="100"/>
  <c r="GO44" i="100"/>
  <c r="GN44" i="100"/>
  <c r="GM44" i="100"/>
  <c r="GL44" i="100"/>
  <c r="GK44" i="100"/>
  <c r="GJ44" i="100"/>
  <c r="GI44" i="100"/>
  <c r="GH44" i="100"/>
  <c r="GG44" i="100"/>
  <c r="GD44" i="100"/>
  <c r="GA44" i="100"/>
  <c r="FY44" i="100"/>
  <c r="FX44" i="100"/>
  <c r="FW44" i="100"/>
  <c r="FV44" i="100"/>
  <c r="FU44" i="100"/>
  <c r="FT44" i="100"/>
  <c r="FS44" i="100"/>
  <c r="FR44" i="100"/>
  <c r="FQ44" i="100"/>
  <c r="FP44" i="100"/>
  <c r="FO44" i="100"/>
  <c r="FN44" i="100"/>
  <c r="FM44" i="100"/>
  <c r="FL44" i="100"/>
  <c r="FK44" i="100"/>
  <c r="FJ44" i="100"/>
  <c r="FI44" i="100"/>
  <c r="FH44" i="100"/>
  <c r="FG44" i="100"/>
  <c r="FF44" i="100"/>
  <c r="FE44" i="100"/>
  <c r="FD44" i="100"/>
  <c r="FC44" i="100"/>
  <c r="FB44" i="100"/>
  <c r="FA44" i="100"/>
  <c r="EZ44" i="100"/>
  <c r="EY44" i="100"/>
  <c r="EW44" i="100"/>
  <c r="EV44" i="100"/>
  <c r="EU44" i="100"/>
  <c r="ET44" i="100"/>
  <c r="ES44" i="100"/>
  <c r="ER44" i="100"/>
  <c r="EQ44" i="100"/>
  <c r="EP44" i="100"/>
  <c r="EO44" i="100"/>
  <c r="EN44" i="100"/>
  <c r="EM44" i="100"/>
  <c r="EL44" i="100"/>
  <c r="EK44" i="100"/>
  <c r="EJ44" i="100"/>
  <c r="EI44" i="100"/>
  <c r="EH44" i="100"/>
  <c r="EG44" i="100"/>
  <c r="EF44" i="100"/>
  <c r="EE44" i="100"/>
  <c r="ED44" i="100"/>
  <c r="EC44" i="100"/>
  <c r="EB44" i="100"/>
  <c r="EA44" i="100"/>
  <c r="DZ44" i="100"/>
  <c r="DY44" i="100"/>
  <c r="DX44" i="100"/>
  <c r="DW44" i="100"/>
  <c r="DV44" i="100"/>
  <c r="DU44" i="100"/>
  <c r="DT44" i="100"/>
  <c r="DS44" i="100"/>
  <c r="DR44" i="100"/>
  <c r="DQ44" i="100"/>
  <c r="DP44" i="100"/>
  <c r="DO44" i="100"/>
  <c r="DN44" i="100"/>
  <c r="DM44" i="100"/>
  <c r="DL44" i="100"/>
  <c r="DK44" i="100"/>
  <c r="DJ44" i="100"/>
  <c r="DI44" i="100"/>
  <c r="DH44" i="100"/>
  <c r="DG44" i="100"/>
  <c r="DB44" i="100"/>
  <c r="DA44" i="100"/>
  <c r="CV44" i="100"/>
  <c r="CQ44" i="100"/>
  <c r="CP44" i="100"/>
  <c r="CO44" i="100"/>
  <c r="CN44" i="100"/>
  <c r="CM44" i="100"/>
  <c r="CL44" i="100"/>
  <c r="CK44" i="100"/>
  <c r="CJ44" i="100"/>
  <c r="CI44" i="100"/>
  <c r="CH44" i="100"/>
  <c r="CG44" i="100"/>
  <c r="CF44" i="100"/>
  <c r="CE44" i="100"/>
  <c r="CD44" i="100"/>
  <c r="CC44" i="100"/>
  <c r="CB44" i="100"/>
  <c r="CA44" i="100"/>
  <c r="BV44" i="100"/>
  <c r="BU44" i="100"/>
  <c r="BP44" i="100"/>
  <c r="BK44" i="100"/>
  <c r="BJ44" i="100"/>
  <c r="BI44" i="100"/>
  <c r="BH44" i="100"/>
  <c r="BG44" i="100"/>
  <c r="BF44" i="100"/>
  <c r="BE44" i="100"/>
  <c r="BD44" i="100"/>
  <c r="BC44" i="100"/>
  <c r="BB44" i="100"/>
  <c r="BA44" i="100"/>
  <c r="AZ44" i="100"/>
  <c r="AY44" i="100"/>
  <c r="AX44" i="100"/>
  <c r="AW44" i="100"/>
  <c r="AV44" i="100"/>
  <c r="AK44" i="100"/>
  <c r="AC44" i="100"/>
  <c r="AB44" i="100"/>
  <c r="AA44" i="100"/>
  <c r="Z44" i="100"/>
  <c r="U44" i="100"/>
  <c r="T44" i="100"/>
  <c r="S44" i="100"/>
  <c r="R44" i="100"/>
  <c r="Q44" i="100"/>
  <c r="P44" i="100"/>
  <c r="O44" i="100"/>
  <c r="N44" i="100"/>
  <c r="M44" i="100"/>
  <c r="L44" i="100"/>
  <c r="K44" i="100"/>
  <c r="J44" i="100"/>
  <c r="I44" i="100"/>
  <c r="H44" i="100"/>
  <c r="G44" i="100"/>
  <c r="F44" i="100"/>
  <c r="E44" i="100"/>
  <c r="D44" i="100"/>
  <c r="C44" i="100"/>
  <c r="B44" i="100"/>
  <c r="A44" i="100"/>
  <c r="GZ43" i="100"/>
  <c r="GY43" i="100"/>
  <c r="GX43" i="100"/>
  <c r="GW43" i="100"/>
  <c r="GV43" i="100"/>
  <c r="GU43" i="100"/>
  <c r="GT43" i="100"/>
  <c r="GS43" i="100"/>
  <c r="GR43" i="100"/>
  <c r="GQ43" i="100"/>
  <c r="GP43" i="100"/>
  <c r="GO43" i="100"/>
  <c r="GN43" i="100"/>
  <c r="GM43" i="100"/>
  <c r="GL43" i="100"/>
  <c r="GK43" i="100"/>
  <c r="GJ43" i="100"/>
  <c r="GI43" i="100"/>
  <c r="GH43" i="100"/>
  <c r="GG43" i="100"/>
  <c r="GD43" i="100"/>
  <c r="GA43" i="100"/>
  <c r="FY43" i="100"/>
  <c r="FX43" i="100"/>
  <c r="FW43" i="100"/>
  <c r="FV43" i="100"/>
  <c r="FU43" i="100"/>
  <c r="FT43" i="100"/>
  <c r="FS43" i="100"/>
  <c r="FR43" i="100"/>
  <c r="FQ43" i="100"/>
  <c r="FP43" i="100"/>
  <c r="FO43" i="100"/>
  <c r="FN43" i="100"/>
  <c r="FM43" i="100"/>
  <c r="FL43" i="100"/>
  <c r="FK43" i="100"/>
  <c r="FJ43" i="100"/>
  <c r="FI43" i="100"/>
  <c r="FH43" i="100"/>
  <c r="FG43" i="100"/>
  <c r="FF43" i="100"/>
  <c r="FE43" i="100"/>
  <c r="FD43" i="100"/>
  <c r="FC43" i="100"/>
  <c r="FB43" i="100"/>
  <c r="FA43" i="100"/>
  <c r="EZ43" i="100"/>
  <c r="EY43" i="100"/>
  <c r="EX43" i="100"/>
  <c r="EV43" i="100"/>
  <c r="EU43" i="100"/>
  <c r="ET43" i="100"/>
  <c r="ES43" i="100"/>
  <c r="ER43" i="100"/>
  <c r="EQ43" i="100"/>
  <c r="EP43" i="100"/>
  <c r="EO43" i="100"/>
  <c r="EN43" i="100"/>
  <c r="EM43" i="100"/>
  <c r="EL43" i="100"/>
  <c r="EK43" i="100"/>
  <c r="EJ43" i="100"/>
  <c r="EI43" i="100"/>
  <c r="EH43" i="100"/>
  <c r="EG43" i="100"/>
  <c r="EF43" i="100"/>
  <c r="EE43" i="100"/>
  <c r="ED43" i="100"/>
  <c r="EC43" i="100"/>
  <c r="EB43" i="100"/>
  <c r="EA43" i="100"/>
  <c r="DZ43" i="100"/>
  <c r="DY43" i="100"/>
  <c r="DX43" i="100"/>
  <c r="DW43" i="100"/>
  <c r="DV43" i="100"/>
  <c r="DU43" i="100"/>
  <c r="DT43" i="100"/>
  <c r="DS43" i="100"/>
  <c r="DR43" i="100"/>
  <c r="DQ43" i="100"/>
  <c r="DP43" i="100"/>
  <c r="DO43" i="100"/>
  <c r="DN43" i="100"/>
  <c r="DM43" i="100"/>
  <c r="DL43" i="100"/>
  <c r="DK43" i="100"/>
  <c r="DJ43" i="100"/>
  <c r="DI43" i="100"/>
  <c r="DH43" i="100"/>
  <c r="DG43" i="100"/>
  <c r="DB43" i="100"/>
  <c r="DA43" i="100"/>
  <c r="CV43" i="100"/>
  <c r="CQ43" i="100"/>
  <c r="CP43" i="100"/>
  <c r="CO43" i="100"/>
  <c r="CN43" i="100"/>
  <c r="CM43" i="100"/>
  <c r="CL43" i="100"/>
  <c r="CK43" i="100"/>
  <c r="CJ43" i="100"/>
  <c r="CI43" i="100"/>
  <c r="CH43" i="100"/>
  <c r="CG43" i="100"/>
  <c r="CF43" i="100"/>
  <c r="CE43" i="100"/>
  <c r="CD43" i="100"/>
  <c r="CC43" i="100"/>
  <c r="CB43" i="100"/>
  <c r="CA43" i="100"/>
  <c r="BV43" i="100"/>
  <c r="BU43" i="100"/>
  <c r="BP43" i="100"/>
  <c r="BK43" i="100"/>
  <c r="BJ43" i="100"/>
  <c r="BI43" i="100"/>
  <c r="BH43" i="100"/>
  <c r="BG43" i="100"/>
  <c r="BF43" i="100"/>
  <c r="BE43" i="100"/>
  <c r="BD43" i="100"/>
  <c r="BC43" i="100"/>
  <c r="BB43" i="100"/>
  <c r="BA43" i="100"/>
  <c r="AZ43" i="100"/>
  <c r="AY43" i="100"/>
  <c r="AX43" i="100"/>
  <c r="AW43" i="100"/>
  <c r="AV43" i="100"/>
  <c r="AK43" i="100"/>
  <c r="AC43" i="100"/>
  <c r="AB43" i="100"/>
  <c r="AA43" i="100"/>
  <c r="Z43" i="100"/>
  <c r="U43" i="100"/>
  <c r="T43" i="100"/>
  <c r="S43" i="100"/>
  <c r="R43" i="100"/>
  <c r="Q43" i="100"/>
  <c r="P43" i="100"/>
  <c r="O43" i="100"/>
  <c r="N43" i="100"/>
  <c r="M43" i="100"/>
  <c r="L43" i="100"/>
  <c r="K43" i="100"/>
  <c r="J43" i="100"/>
  <c r="I43" i="100"/>
  <c r="H43" i="100"/>
  <c r="G43" i="100"/>
  <c r="F43" i="100"/>
  <c r="E43" i="100"/>
  <c r="D43" i="100"/>
  <c r="C43" i="100"/>
  <c r="B43" i="100"/>
  <c r="A43" i="100"/>
  <c r="GZ42" i="100"/>
  <c r="GY42" i="100"/>
  <c r="GX42" i="100"/>
  <c r="GW42" i="100"/>
  <c r="GV42" i="100"/>
  <c r="GU42" i="100"/>
  <c r="GT42" i="100"/>
  <c r="GS42" i="100"/>
  <c r="GR42" i="100"/>
  <c r="GQ42" i="100"/>
  <c r="GP42" i="100"/>
  <c r="GO42" i="100"/>
  <c r="GN42" i="100"/>
  <c r="GM42" i="100"/>
  <c r="GL42" i="100"/>
  <c r="GK42" i="100"/>
  <c r="GJ42" i="100"/>
  <c r="GI42" i="100"/>
  <c r="GH42" i="100"/>
  <c r="GG42" i="100"/>
  <c r="GD42" i="100"/>
  <c r="GA42" i="100"/>
  <c r="FY42" i="100"/>
  <c r="FX42" i="100"/>
  <c r="FW42" i="100"/>
  <c r="FV42" i="100"/>
  <c r="FU42" i="100"/>
  <c r="FT42" i="100"/>
  <c r="FS42" i="100"/>
  <c r="FR42" i="100"/>
  <c r="FQ42" i="100"/>
  <c r="FP42" i="100"/>
  <c r="FO42" i="100"/>
  <c r="FN42" i="100"/>
  <c r="FM42" i="100"/>
  <c r="FL42" i="100"/>
  <c r="FK42" i="100"/>
  <c r="FJ42" i="100"/>
  <c r="FI42" i="100"/>
  <c r="FH42" i="100"/>
  <c r="FG42" i="100"/>
  <c r="FF42" i="100"/>
  <c r="FE42" i="100"/>
  <c r="FD42" i="100"/>
  <c r="FC42" i="100"/>
  <c r="FB42" i="100"/>
  <c r="FA42" i="100"/>
  <c r="EZ42" i="100"/>
  <c r="EY42" i="100"/>
  <c r="EX42" i="100"/>
  <c r="EW42" i="100"/>
  <c r="EV42" i="100"/>
  <c r="EU42" i="100"/>
  <c r="ET42" i="100"/>
  <c r="ES42" i="100"/>
  <c r="ER42" i="100"/>
  <c r="EQ42" i="100"/>
  <c r="EP42" i="100"/>
  <c r="EO42" i="100"/>
  <c r="EN42" i="100"/>
  <c r="EM42" i="100"/>
  <c r="EL42" i="100"/>
  <c r="EK42" i="100"/>
  <c r="EJ42" i="100"/>
  <c r="EI42" i="100"/>
  <c r="EH42" i="100"/>
  <c r="EG42" i="100"/>
  <c r="EF42" i="100"/>
  <c r="EE42" i="100"/>
  <c r="ED42" i="100"/>
  <c r="EC42" i="100"/>
  <c r="EB42" i="100"/>
  <c r="EA42" i="100"/>
  <c r="DZ42" i="100"/>
  <c r="DY42" i="100"/>
  <c r="DX42" i="100"/>
  <c r="DW42" i="100"/>
  <c r="DV42" i="100"/>
  <c r="DU42" i="100"/>
  <c r="DT42" i="100"/>
  <c r="DS42" i="100"/>
  <c r="DR42" i="100"/>
  <c r="DQ42" i="100"/>
  <c r="DP42" i="100"/>
  <c r="DO42" i="100"/>
  <c r="DN42" i="100"/>
  <c r="DM42" i="100"/>
  <c r="DL42" i="100"/>
  <c r="DK42" i="100"/>
  <c r="DJ42" i="100"/>
  <c r="DI42" i="100"/>
  <c r="DH42" i="100"/>
  <c r="DG42" i="100"/>
  <c r="DB42" i="100"/>
  <c r="DA42" i="100"/>
  <c r="CV42" i="100"/>
  <c r="CQ42" i="100"/>
  <c r="CP42" i="100"/>
  <c r="CO42" i="100"/>
  <c r="CN42" i="100"/>
  <c r="CM42" i="100"/>
  <c r="CL42" i="100"/>
  <c r="CK42" i="100"/>
  <c r="CJ42" i="100"/>
  <c r="CI42" i="100"/>
  <c r="CH42" i="100"/>
  <c r="CG42" i="100"/>
  <c r="CF42" i="100"/>
  <c r="CE42" i="100"/>
  <c r="CD42" i="100"/>
  <c r="CC42" i="100"/>
  <c r="CB42" i="100"/>
  <c r="CA42" i="100"/>
  <c r="BV42" i="100"/>
  <c r="BU42" i="100"/>
  <c r="BP42" i="100"/>
  <c r="BK42" i="100"/>
  <c r="BJ42" i="100"/>
  <c r="BI42" i="100"/>
  <c r="BH42" i="100"/>
  <c r="BG42" i="100"/>
  <c r="BF42" i="100"/>
  <c r="BE42" i="100"/>
  <c r="BD42" i="100"/>
  <c r="BC42" i="100"/>
  <c r="BB42" i="100"/>
  <c r="BA42" i="100"/>
  <c r="AZ42" i="100"/>
  <c r="AY42" i="100"/>
  <c r="AX42" i="100"/>
  <c r="AW42" i="100"/>
  <c r="AV42" i="100"/>
  <c r="AK42" i="100"/>
  <c r="AC42" i="100"/>
  <c r="AB42" i="100"/>
  <c r="AA42" i="100"/>
  <c r="Z42" i="100"/>
  <c r="Y42" i="100"/>
  <c r="X42" i="100"/>
  <c r="V42" i="100"/>
  <c r="U42" i="100"/>
  <c r="T42" i="100"/>
  <c r="S42" i="100"/>
  <c r="R42" i="100"/>
  <c r="Q42" i="100"/>
  <c r="P42" i="100"/>
  <c r="O42" i="100"/>
  <c r="N42" i="100"/>
  <c r="M42" i="100"/>
  <c r="L42" i="100"/>
  <c r="K42" i="100"/>
  <c r="J42" i="100"/>
  <c r="I42" i="100"/>
  <c r="H42" i="100"/>
  <c r="G42" i="100"/>
  <c r="F42" i="100"/>
  <c r="E42" i="100"/>
  <c r="D42" i="100"/>
  <c r="C42" i="100"/>
  <c r="B42" i="100"/>
  <c r="A42" i="100"/>
  <c r="GZ41" i="100"/>
  <c r="GY41" i="100"/>
  <c r="GX41" i="100"/>
  <c r="GW41" i="100"/>
  <c r="GV41" i="100"/>
  <c r="GU41" i="100"/>
  <c r="GT41" i="100"/>
  <c r="GS41" i="100"/>
  <c r="GR41" i="100"/>
  <c r="GQ41" i="100"/>
  <c r="GP41" i="100"/>
  <c r="GO41" i="100"/>
  <c r="GN41" i="100"/>
  <c r="GM41" i="100"/>
  <c r="GL41" i="100"/>
  <c r="GK41" i="100"/>
  <c r="GJ41" i="100"/>
  <c r="GI41" i="100"/>
  <c r="GH41" i="100"/>
  <c r="GG41" i="100"/>
  <c r="GD41" i="100"/>
  <c r="GA41" i="100"/>
  <c r="FY41" i="100"/>
  <c r="FX41" i="100"/>
  <c r="FW41" i="100"/>
  <c r="FV41" i="100"/>
  <c r="FU41" i="100"/>
  <c r="FT41" i="100"/>
  <c r="FS41" i="100"/>
  <c r="FR41" i="100"/>
  <c r="FQ41" i="100"/>
  <c r="FP41" i="100"/>
  <c r="FO41" i="100"/>
  <c r="FN41" i="100"/>
  <c r="FM41" i="100"/>
  <c r="FL41" i="100"/>
  <c r="FK41" i="100"/>
  <c r="FJ41" i="100"/>
  <c r="FI41" i="100"/>
  <c r="FH41" i="100"/>
  <c r="FG41" i="100"/>
  <c r="FF41" i="100"/>
  <c r="FE41" i="100"/>
  <c r="FD41" i="100"/>
  <c r="FC41" i="100"/>
  <c r="FB41" i="100"/>
  <c r="FA41" i="100"/>
  <c r="EZ41" i="100"/>
  <c r="EY41" i="100"/>
  <c r="EX41" i="100"/>
  <c r="EW41" i="100"/>
  <c r="EV41" i="100"/>
  <c r="EU41" i="100"/>
  <c r="ET41" i="100"/>
  <c r="ES41" i="100"/>
  <c r="ER41" i="100"/>
  <c r="EQ41" i="100"/>
  <c r="EP41" i="100"/>
  <c r="EO41" i="100"/>
  <c r="EN41" i="100"/>
  <c r="EM41" i="100"/>
  <c r="EL41" i="100"/>
  <c r="EK41" i="100"/>
  <c r="EJ41" i="100"/>
  <c r="EI41" i="100"/>
  <c r="EH41" i="100"/>
  <c r="EG41" i="100"/>
  <c r="EF41" i="100"/>
  <c r="EE41" i="100"/>
  <c r="ED41" i="100"/>
  <c r="EC41" i="100"/>
  <c r="EB41" i="100"/>
  <c r="EA41" i="100"/>
  <c r="DZ41" i="100"/>
  <c r="DY41" i="100"/>
  <c r="DX41" i="100"/>
  <c r="DW41" i="100"/>
  <c r="DV41" i="100"/>
  <c r="DU41" i="100"/>
  <c r="DT41" i="100"/>
  <c r="DS41" i="100"/>
  <c r="DR41" i="100"/>
  <c r="DQ41" i="100"/>
  <c r="DP41" i="100"/>
  <c r="DO41" i="100"/>
  <c r="DN41" i="100"/>
  <c r="DM41" i="100"/>
  <c r="DL41" i="100"/>
  <c r="DK41" i="100"/>
  <c r="DJ41" i="100"/>
  <c r="DI41" i="100"/>
  <c r="DH41" i="100"/>
  <c r="DG41" i="100"/>
  <c r="DB41" i="100"/>
  <c r="DA41" i="100"/>
  <c r="CV41" i="100"/>
  <c r="CQ41" i="100"/>
  <c r="CP41" i="100"/>
  <c r="CO41" i="100"/>
  <c r="CN41" i="100"/>
  <c r="CM41" i="100"/>
  <c r="CL41" i="100"/>
  <c r="CK41" i="100"/>
  <c r="CJ41" i="100"/>
  <c r="CI41" i="100"/>
  <c r="CH41" i="100"/>
  <c r="CG41" i="100"/>
  <c r="CF41" i="100"/>
  <c r="CE41" i="100"/>
  <c r="CD41" i="100"/>
  <c r="CC41" i="100"/>
  <c r="CB41" i="100"/>
  <c r="CA41" i="100"/>
  <c r="BV41" i="100"/>
  <c r="BU41" i="100"/>
  <c r="BP41" i="100"/>
  <c r="BK41" i="100"/>
  <c r="BJ41" i="100"/>
  <c r="BI41" i="100"/>
  <c r="BH41" i="100"/>
  <c r="BG41" i="100"/>
  <c r="BF41" i="100"/>
  <c r="BE41" i="100"/>
  <c r="BD41" i="100"/>
  <c r="BC41" i="100"/>
  <c r="BB41" i="100"/>
  <c r="BA41" i="100"/>
  <c r="AZ41" i="100"/>
  <c r="AY41" i="100"/>
  <c r="AX41" i="100"/>
  <c r="AW41" i="100"/>
  <c r="AV41" i="100"/>
  <c r="AK41" i="100"/>
  <c r="AC41" i="100"/>
  <c r="AB41" i="100"/>
  <c r="AA41" i="100"/>
  <c r="Z41" i="100"/>
  <c r="Y41" i="100"/>
  <c r="W41" i="100"/>
  <c r="V41" i="100"/>
  <c r="U41" i="100"/>
  <c r="T41" i="100"/>
  <c r="S41" i="100"/>
  <c r="R41" i="100"/>
  <c r="Q41" i="100"/>
  <c r="P41" i="100"/>
  <c r="O41" i="100"/>
  <c r="N41" i="100"/>
  <c r="M41" i="100"/>
  <c r="L41" i="100"/>
  <c r="K41" i="100"/>
  <c r="J41" i="100"/>
  <c r="I41" i="100"/>
  <c r="H41" i="100"/>
  <c r="G41" i="100"/>
  <c r="F41" i="100"/>
  <c r="E41" i="100"/>
  <c r="D41" i="100"/>
  <c r="C41" i="100"/>
  <c r="B41" i="100"/>
  <c r="A41" i="100"/>
  <c r="GZ40" i="100"/>
  <c r="GY40" i="100"/>
  <c r="GX40" i="100"/>
  <c r="GW40" i="100"/>
  <c r="GV40" i="100"/>
  <c r="GU40" i="100"/>
  <c r="GT40" i="100"/>
  <c r="GS40" i="100"/>
  <c r="GR40" i="100"/>
  <c r="GQ40" i="100"/>
  <c r="GP40" i="100"/>
  <c r="GO40" i="100"/>
  <c r="GN40" i="100"/>
  <c r="GM40" i="100"/>
  <c r="GL40" i="100"/>
  <c r="GK40" i="100"/>
  <c r="GJ40" i="100"/>
  <c r="GI40" i="100"/>
  <c r="GH40" i="100"/>
  <c r="GG40" i="100"/>
  <c r="GD40" i="100"/>
  <c r="GA40" i="100"/>
  <c r="FY40" i="100"/>
  <c r="FX40" i="100"/>
  <c r="FW40" i="100"/>
  <c r="FV40" i="100"/>
  <c r="FU40" i="100"/>
  <c r="FT40" i="100"/>
  <c r="FS40" i="100"/>
  <c r="FR40" i="100"/>
  <c r="FQ40" i="100"/>
  <c r="FP40" i="100"/>
  <c r="FO40" i="100"/>
  <c r="FN40" i="100"/>
  <c r="FM40" i="100"/>
  <c r="FL40" i="100"/>
  <c r="FK40" i="100"/>
  <c r="FJ40" i="100"/>
  <c r="FI40" i="100"/>
  <c r="FH40" i="100"/>
  <c r="FG40" i="100"/>
  <c r="FF40" i="100"/>
  <c r="FE40" i="100"/>
  <c r="FD40" i="100"/>
  <c r="FC40" i="100"/>
  <c r="FB40" i="100"/>
  <c r="FA40" i="100"/>
  <c r="EZ40" i="100"/>
  <c r="EY40" i="100"/>
  <c r="EX40" i="100"/>
  <c r="EW40" i="100"/>
  <c r="EV40" i="100"/>
  <c r="EU40" i="100"/>
  <c r="ET40" i="100"/>
  <c r="ES40" i="100"/>
  <c r="ER40" i="100"/>
  <c r="EQ40" i="100"/>
  <c r="EP40" i="100"/>
  <c r="EO40" i="100"/>
  <c r="EN40" i="100"/>
  <c r="EM40" i="100"/>
  <c r="EL40" i="100"/>
  <c r="EK40" i="100"/>
  <c r="EJ40" i="100"/>
  <c r="EI40" i="100"/>
  <c r="EH40" i="100"/>
  <c r="EG40" i="100"/>
  <c r="EF40" i="100"/>
  <c r="EE40" i="100"/>
  <c r="ED40" i="100"/>
  <c r="EC40" i="100"/>
  <c r="EB40" i="100"/>
  <c r="EA40" i="100"/>
  <c r="DZ40" i="100"/>
  <c r="DY40" i="100"/>
  <c r="DX40" i="100"/>
  <c r="DW40" i="100"/>
  <c r="DV40" i="100"/>
  <c r="DU40" i="100"/>
  <c r="DT40" i="100"/>
  <c r="DS40" i="100"/>
  <c r="DR40" i="100"/>
  <c r="DQ40" i="100"/>
  <c r="DP40" i="100"/>
  <c r="DO40" i="100"/>
  <c r="DN40" i="100"/>
  <c r="DM40" i="100"/>
  <c r="DL40" i="100"/>
  <c r="DK40" i="100"/>
  <c r="DJ40" i="100"/>
  <c r="DI40" i="100"/>
  <c r="DH40" i="100"/>
  <c r="DG40" i="100"/>
  <c r="DB40" i="100"/>
  <c r="DA40" i="100"/>
  <c r="CV40" i="100"/>
  <c r="CQ40" i="100"/>
  <c r="CP40" i="100"/>
  <c r="CO40" i="100"/>
  <c r="CN40" i="100"/>
  <c r="CM40" i="100"/>
  <c r="CL40" i="100"/>
  <c r="CK40" i="100"/>
  <c r="CJ40" i="100"/>
  <c r="CI40" i="100"/>
  <c r="CH40" i="100"/>
  <c r="CG40" i="100"/>
  <c r="CF40" i="100"/>
  <c r="CE40" i="100"/>
  <c r="CD40" i="100"/>
  <c r="CC40" i="100"/>
  <c r="CB40" i="100"/>
  <c r="CA40" i="100"/>
  <c r="BV40" i="100"/>
  <c r="BU40" i="100"/>
  <c r="BP40" i="100"/>
  <c r="BK40" i="100"/>
  <c r="BJ40" i="100"/>
  <c r="BI40" i="100"/>
  <c r="BH40" i="100"/>
  <c r="BG40" i="100"/>
  <c r="BF40" i="100"/>
  <c r="BE40" i="100"/>
  <c r="BD40" i="100"/>
  <c r="BC40" i="100"/>
  <c r="BB40" i="100"/>
  <c r="BA40" i="100"/>
  <c r="AZ40" i="100"/>
  <c r="AY40" i="100"/>
  <c r="AX40" i="100"/>
  <c r="AW40" i="100"/>
  <c r="AV40" i="100"/>
  <c r="AK40" i="100"/>
  <c r="AC40" i="100"/>
  <c r="AB40" i="100"/>
  <c r="AA40" i="100"/>
  <c r="Z40" i="100"/>
  <c r="W40" i="100"/>
  <c r="U40" i="100"/>
  <c r="T40" i="100"/>
  <c r="S40" i="100"/>
  <c r="R40" i="100"/>
  <c r="Q40" i="100"/>
  <c r="P40" i="100"/>
  <c r="O40" i="100"/>
  <c r="N40" i="100"/>
  <c r="M40" i="100"/>
  <c r="L40" i="100"/>
  <c r="K40" i="100"/>
  <c r="J40" i="100"/>
  <c r="I40" i="100"/>
  <c r="H40" i="100"/>
  <c r="G40" i="100"/>
  <c r="F40" i="100"/>
  <c r="E40" i="100"/>
  <c r="D40" i="100"/>
  <c r="C40" i="100"/>
  <c r="B40" i="100"/>
  <c r="A40" i="100"/>
  <c r="GZ39" i="100"/>
  <c r="GY39" i="100"/>
  <c r="GX39" i="100"/>
  <c r="GW39" i="100"/>
  <c r="GV39" i="100"/>
  <c r="GU39" i="100"/>
  <c r="GT39" i="100"/>
  <c r="GS39" i="100"/>
  <c r="GR39" i="100"/>
  <c r="GQ39" i="100"/>
  <c r="GP39" i="100"/>
  <c r="GO39" i="100"/>
  <c r="GN39" i="100"/>
  <c r="GM39" i="100"/>
  <c r="GL39" i="100"/>
  <c r="GK39" i="100"/>
  <c r="GJ39" i="100"/>
  <c r="GI39" i="100"/>
  <c r="GH39" i="100"/>
  <c r="GG39" i="100"/>
  <c r="GD39" i="100"/>
  <c r="GA39" i="100"/>
  <c r="FY39" i="100"/>
  <c r="FX39" i="100"/>
  <c r="FW39" i="100"/>
  <c r="FV39" i="100"/>
  <c r="FU39" i="100"/>
  <c r="FT39" i="100"/>
  <c r="FS39" i="100"/>
  <c r="FR39" i="100"/>
  <c r="FQ39" i="100"/>
  <c r="FP39" i="100"/>
  <c r="FO39" i="100"/>
  <c r="FN39" i="100"/>
  <c r="FM39" i="100"/>
  <c r="FL39" i="100"/>
  <c r="FK39" i="100"/>
  <c r="FJ39" i="100"/>
  <c r="FI39" i="100"/>
  <c r="FH39" i="100"/>
  <c r="FG39" i="100"/>
  <c r="FF39" i="100"/>
  <c r="FE39" i="100"/>
  <c r="FD39" i="100"/>
  <c r="FC39" i="100"/>
  <c r="FB39" i="100"/>
  <c r="FA39" i="100"/>
  <c r="EZ39" i="100"/>
  <c r="EY39" i="100"/>
  <c r="EX39" i="100"/>
  <c r="EW39" i="100"/>
  <c r="EV39" i="100"/>
  <c r="EU39" i="100"/>
  <c r="ET39" i="100"/>
  <c r="ES39" i="100"/>
  <c r="ER39" i="100"/>
  <c r="EQ39" i="100"/>
  <c r="EP39" i="100"/>
  <c r="EO39" i="100"/>
  <c r="EN39" i="100"/>
  <c r="EM39" i="100"/>
  <c r="EL39" i="100"/>
  <c r="EK39" i="100"/>
  <c r="EJ39" i="100"/>
  <c r="EI39" i="100"/>
  <c r="EH39" i="100"/>
  <c r="EG39" i="100"/>
  <c r="EF39" i="100"/>
  <c r="EE39" i="100"/>
  <c r="ED39" i="100"/>
  <c r="EC39" i="100"/>
  <c r="EB39" i="100"/>
  <c r="EA39" i="100"/>
  <c r="DZ39" i="100"/>
  <c r="DY39" i="100"/>
  <c r="DX39" i="100"/>
  <c r="DW39" i="100"/>
  <c r="DV39" i="100"/>
  <c r="DU39" i="100"/>
  <c r="DT39" i="100"/>
  <c r="DS39" i="100"/>
  <c r="DR39" i="100"/>
  <c r="DQ39" i="100"/>
  <c r="DP39" i="100"/>
  <c r="DO39" i="100"/>
  <c r="DN39" i="100"/>
  <c r="DM39" i="100"/>
  <c r="DL39" i="100"/>
  <c r="DK39" i="100"/>
  <c r="DJ39" i="100"/>
  <c r="DI39" i="100"/>
  <c r="DH39" i="100"/>
  <c r="DG39" i="100"/>
  <c r="DB39" i="100"/>
  <c r="DA39" i="100"/>
  <c r="CV39" i="100"/>
  <c r="CQ39" i="100"/>
  <c r="CP39" i="100"/>
  <c r="CO39" i="100"/>
  <c r="CN39" i="100"/>
  <c r="CM39" i="100"/>
  <c r="CL39" i="100"/>
  <c r="CK39" i="100"/>
  <c r="CJ39" i="100"/>
  <c r="CI39" i="100"/>
  <c r="CH39" i="100"/>
  <c r="CG39" i="100"/>
  <c r="CF39" i="100"/>
  <c r="CE39" i="100"/>
  <c r="CD39" i="100"/>
  <c r="CC39" i="100"/>
  <c r="CB39" i="100"/>
  <c r="CA39" i="100"/>
  <c r="BV39" i="100"/>
  <c r="BU39" i="100"/>
  <c r="BP39" i="100"/>
  <c r="BK39" i="100"/>
  <c r="BJ39" i="100"/>
  <c r="BI39" i="100"/>
  <c r="BH39" i="100"/>
  <c r="BG39" i="100"/>
  <c r="BF39" i="100"/>
  <c r="BE39" i="100"/>
  <c r="BD39" i="100"/>
  <c r="BC39" i="100"/>
  <c r="BB39" i="100"/>
  <c r="BA39" i="100"/>
  <c r="AZ39" i="100"/>
  <c r="AY39" i="100"/>
  <c r="AX39" i="100"/>
  <c r="AW39" i="100"/>
  <c r="AV39" i="100"/>
  <c r="AK39" i="100"/>
  <c r="AC39" i="100"/>
  <c r="AB39" i="100"/>
  <c r="AA39" i="100"/>
  <c r="Z39" i="100"/>
  <c r="Y39" i="100"/>
  <c r="W39" i="100"/>
  <c r="V39" i="100"/>
  <c r="U39" i="100"/>
  <c r="T39" i="100"/>
  <c r="S39" i="100"/>
  <c r="R39" i="100"/>
  <c r="Q39" i="100"/>
  <c r="P39" i="100"/>
  <c r="O39" i="100"/>
  <c r="N39" i="100"/>
  <c r="M39" i="100"/>
  <c r="L39" i="100"/>
  <c r="K39" i="100"/>
  <c r="J39" i="100"/>
  <c r="I39" i="100"/>
  <c r="H39" i="100"/>
  <c r="G39" i="100"/>
  <c r="F39" i="100"/>
  <c r="E39" i="100"/>
  <c r="D39" i="100"/>
  <c r="C39" i="100"/>
  <c r="B39" i="100"/>
  <c r="A39" i="100"/>
  <c r="GZ38" i="100"/>
  <c r="GY38" i="100"/>
  <c r="GX38" i="100"/>
  <c r="GW38" i="100"/>
  <c r="GV38" i="100"/>
  <c r="GU38" i="100"/>
  <c r="GT38" i="100"/>
  <c r="GS38" i="100"/>
  <c r="GR38" i="100"/>
  <c r="GQ38" i="100"/>
  <c r="GP38" i="100"/>
  <c r="GO38" i="100"/>
  <c r="GN38" i="100"/>
  <c r="GM38" i="100"/>
  <c r="GL38" i="100"/>
  <c r="GK38" i="100"/>
  <c r="GJ38" i="100"/>
  <c r="GI38" i="100"/>
  <c r="GH38" i="100"/>
  <c r="GG38" i="100"/>
  <c r="GF38" i="100"/>
  <c r="GE38" i="100"/>
  <c r="GD38" i="100"/>
  <c r="GC38" i="100"/>
  <c r="GB38" i="100"/>
  <c r="GA38" i="100"/>
  <c r="FY38" i="100"/>
  <c r="FX38" i="100"/>
  <c r="FW38" i="100"/>
  <c r="FV38" i="100"/>
  <c r="FU38" i="100"/>
  <c r="FT38" i="100"/>
  <c r="FS38" i="100"/>
  <c r="FR38" i="100"/>
  <c r="FQ38" i="100"/>
  <c r="FP38" i="100"/>
  <c r="FO38" i="100"/>
  <c r="FN38" i="100"/>
  <c r="FM38" i="100"/>
  <c r="FL38" i="100"/>
  <c r="FK38" i="100"/>
  <c r="FJ38" i="100"/>
  <c r="FI38" i="100"/>
  <c r="FH38" i="100"/>
  <c r="FG38" i="100"/>
  <c r="FF38" i="100"/>
  <c r="FE38" i="100"/>
  <c r="FD38" i="100"/>
  <c r="FC38" i="100"/>
  <c r="FB38" i="100"/>
  <c r="FA38" i="100"/>
  <c r="EZ38" i="100"/>
  <c r="EY38" i="100"/>
  <c r="EX38" i="100"/>
  <c r="EW38" i="100"/>
  <c r="EV38" i="100"/>
  <c r="EU38" i="100"/>
  <c r="ET38" i="100"/>
  <c r="ES38" i="100"/>
  <c r="ER38" i="100"/>
  <c r="EQ38" i="100"/>
  <c r="EP38" i="100"/>
  <c r="EO38" i="100"/>
  <c r="EN38" i="100"/>
  <c r="EM38" i="100"/>
  <c r="EL38" i="100"/>
  <c r="EK38" i="100"/>
  <c r="EJ38" i="100"/>
  <c r="EI38" i="100"/>
  <c r="EH38" i="100"/>
  <c r="EG38" i="100"/>
  <c r="EF38" i="100"/>
  <c r="EE38" i="100"/>
  <c r="ED38" i="100"/>
  <c r="EC38" i="100"/>
  <c r="EB38" i="100"/>
  <c r="EA38" i="100"/>
  <c r="DZ38" i="100"/>
  <c r="DY38" i="100"/>
  <c r="DX38" i="100"/>
  <c r="DW38" i="100"/>
  <c r="DV38" i="100"/>
  <c r="DU38" i="100"/>
  <c r="DT38" i="100"/>
  <c r="DS38" i="100"/>
  <c r="DR38" i="100"/>
  <c r="DQ38" i="100"/>
  <c r="DP38" i="100"/>
  <c r="DO38" i="100"/>
  <c r="DN38" i="100"/>
  <c r="DM38" i="100"/>
  <c r="DL38" i="100"/>
  <c r="DK38" i="100"/>
  <c r="DJ38" i="100"/>
  <c r="DI38" i="100"/>
  <c r="DH38" i="100"/>
  <c r="DG38" i="100"/>
  <c r="DB38" i="100"/>
  <c r="DA38" i="100"/>
  <c r="CV38" i="100"/>
  <c r="CQ38" i="100"/>
  <c r="CP38" i="100"/>
  <c r="CO38" i="100"/>
  <c r="CN38" i="100"/>
  <c r="CM38" i="100"/>
  <c r="CL38" i="100"/>
  <c r="CK38" i="100"/>
  <c r="CJ38" i="100"/>
  <c r="CI38" i="100"/>
  <c r="CH38" i="100"/>
  <c r="CG38" i="100"/>
  <c r="CF38" i="100"/>
  <c r="CE38" i="100"/>
  <c r="CD38" i="100"/>
  <c r="CC38" i="100"/>
  <c r="CB38" i="100"/>
  <c r="CA38" i="100"/>
  <c r="BV38" i="100"/>
  <c r="BU38" i="100"/>
  <c r="BP38" i="100"/>
  <c r="BK38" i="100"/>
  <c r="BJ38" i="100"/>
  <c r="BI38" i="100"/>
  <c r="BH38" i="100"/>
  <c r="BG38" i="100"/>
  <c r="BF38" i="100"/>
  <c r="BE38" i="100"/>
  <c r="BD38" i="100"/>
  <c r="BC38" i="100"/>
  <c r="BB38" i="100"/>
  <c r="BA38" i="100"/>
  <c r="AZ38" i="100"/>
  <c r="AY38" i="100"/>
  <c r="AX38" i="100"/>
  <c r="AW38" i="100"/>
  <c r="AV38" i="100"/>
  <c r="AK38" i="100"/>
  <c r="AC38" i="100"/>
  <c r="AB38" i="100"/>
  <c r="AA38" i="100"/>
  <c r="Z38" i="100"/>
  <c r="U38" i="100"/>
  <c r="T38" i="100"/>
  <c r="S38" i="100"/>
  <c r="R38" i="100"/>
  <c r="Q38" i="100"/>
  <c r="P38" i="100"/>
  <c r="O38" i="100"/>
  <c r="N38" i="100"/>
  <c r="M38" i="100"/>
  <c r="L38" i="100"/>
  <c r="K38" i="100"/>
  <c r="J38" i="100"/>
  <c r="I38" i="100"/>
  <c r="H38" i="100"/>
  <c r="G38" i="100"/>
  <c r="F38" i="100"/>
  <c r="E38" i="100"/>
  <c r="D38" i="100"/>
  <c r="C38" i="100"/>
  <c r="B38" i="100"/>
  <c r="A38" i="100"/>
  <c r="GZ37" i="100"/>
  <c r="GY37" i="100"/>
  <c r="GX37" i="100"/>
  <c r="GW37" i="100"/>
  <c r="GV37" i="100"/>
  <c r="GU37" i="100"/>
  <c r="GT37" i="100"/>
  <c r="GS37" i="100"/>
  <c r="GR37" i="100"/>
  <c r="GQ37" i="100"/>
  <c r="GP37" i="100"/>
  <c r="GO37" i="100"/>
  <c r="GN37" i="100"/>
  <c r="GM37" i="100"/>
  <c r="GL37" i="100"/>
  <c r="GK37" i="100"/>
  <c r="GJ37" i="100"/>
  <c r="GI37" i="100"/>
  <c r="GH37" i="100"/>
  <c r="GG37" i="100"/>
  <c r="GF37" i="100"/>
  <c r="GE37" i="100"/>
  <c r="GD37" i="100"/>
  <c r="GC37" i="100"/>
  <c r="GB37" i="100"/>
  <c r="GA37" i="100"/>
  <c r="FY37" i="100"/>
  <c r="FX37" i="100"/>
  <c r="FW37" i="100"/>
  <c r="FV37" i="100"/>
  <c r="FU37" i="100"/>
  <c r="FT37" i="100"/>
  <c r="FS37" i="100"/>
  <c r="FR37" i="100"/>
  <c r="FQ37" i="100"/>
  <c r="FP37" i="100"/>
  <c r="FO37" i="100"/>
  <c r="FN37" i="100"/>
  <c r="FM37" i="100"/>
  <c r="FL37" i="100"/>
  <c r="FK37" i="100"/>
  <c r="FJ37" i="100"/>
  <c r="FI37" i="100"/>
  <c r="FH37" i="100"/>
  <c r="FG37" i="100"/>
  <c r="FF37" i="100"/>
  <c r="FE37" i="100"/>
  <c r="FD37" i="100"/>
  <c r="FC37" i="100"/>
  <c r="FB37" i="100"/>
  <c r="FA37" i="100"/>
  <c r="EZ37" i="100"/>
  <c r="EY37" i="100"/>
  <c r="EX37" i="100"/>
  <c r="EW37" i="100"/>
  <c r="EV37" i="100"/>
  <c r="EU37" i="100"/>
  <c r="ET37" i="100"/>
  <c r="ES37" i="100"/>
  <c r="ER37" i="100"/>
  <c r="EQ37" i="100"/>
  <c r="EP37" i="100"/>
  <c r="EO37" i="100"/>
  <c r="EN37" i="100"/>
  <c r="EM37" i="100"/>
  <c r="EL37" i="100"/>
  <c r="EK37" i="100"/>
  <c r="EJ37" i="100"/>
  <c r="EI37" i="100"/>
  <c r="EH37" i="100"/>
  <c r="EG37" i="100"/>
  <c r="EF37" i="100"/>
  <c r="EE37" i="100"/>
  <c r="ED37" i="100"/>
  <c r="EC37" i="100"/>
  <c r="EB37" i="100"/>
  <c r="EA37" i="100"/>
  <c r="DZ37" i="100"/>
  <c r="DY37" i="100"/>
  <c r="DX37" i="100"/>
  <c r="DW37" i="100"/>
  <c r="DV37" i="100"/>
  <c r="DU37" i="100"/>
  <c r="DT37" i="100"/>
  <c r="DS37" i="100"/>
  <c r="DR37" i="100"/>
  <c r="DQ37" i="100"/>
  <c r="DP37" i="100"/>
  <c r="DO37" i="100"/>
  <c r="DN37" i="100"/>
  <c r="DM37" i="100"/>
  <c r="DL37" i="100"/>
  <c r="DK37" i="100"/>
  <c r="DJ37" i="100"/>
  <c r="DI37" i="100"/>
  <c r="DH37" i="100"/>
  <c r="DG37" i="100"/>
  <c r="DB37" i="100"/>
  <c r="DA37" i="100"/>
  <c r="CV37" i="100"/>
  <c r="CQ37" i="100"/>
  <c r="CP37" i="100"/>
  <c r="CO37" i="100"/>
  <c r="CN37" i="100"/>
  <c r="CM37" i="100"/>
  <c r="CL37" i="100"/>
  <c r="CK37" i="100"/>
  <c r="CJ37" i="100"/>
  <c r="CI37" i="100"/>
  <c r="CH37" i="100"/>
  <c r="CG37" i="100"/>
  <c r="CF37" i="100"/>
  <c r="CE37" i="100"/>
  <c r="CD37" i="100"/>
  <c r="CC37" i="100"/>
  <c r="CB37" i="100"/>
  <c r="CA37" i="100"/>
  <c r="BV37" i="100"/>
  <c r="BU37" i="100"/>
  <c r="BP37" i="100"/>
  <c r="BK37" i="100"/>
  <c r="BJ37" i="100"/>
  <c r="BI37" i="100"/>
  <c r="BH37" i="100"/>
  <c r="BG37" i="100"/>
  <c r="BF37" i="100"/>
  <c r="BE37" i="100"/>
  <c r="BD37" i="100"/>
  <c r="BC37" i="100"/>
  <c r="BB37" i="100"/>
  <c r="BA37" i="100"/>
  <c r="AZ37" i="100"/>
  <c r="AY37" i="100"/>
  <c r="AX37" i="100"/>
  <c r="AW37" i="100"/>
  <c r="AV37" i="100"/>
  <c r="AK37" i="100"/>
  <c r="AC37" i="100"/>
  <c r="AB37" i="100"/>
  <c r="AA37" i="100"/>
  <c r="Z37" i="100"/>
  <c r="U37" i="100"/>
  <c r="T37" i="100"/>
  <c r="S37" i="100"/>
  <c r="R37" i="100"/>
  <c r="Q37" i="100"/>
  <c r="P37" i="100"/>
  <c r="O37" i="100"/>
  <c r="N37" i="100"/>
  <c r="M37" i="100"/>
  <c r="L37" i="100"/>
  <c r="K37" i="100"/>
  <c r="J37" i="100"/>
  <c r="I37" i="100"/>
  <c r="H37" i="100"/>
  <c r="G37" i="100"/>
  <c r="F37" i="100"/>
  <c r="E37" i="100"/>
  <c r="D37" i="100"/>
  <c r="C37" i="100"/>
  <c r="B37" i="100"/>
  <c r="A37" i="100"/>
  <c r="GZ36" i="100"/>
  <c r="GY36" i="100"/>
  <c r="GX36" i="100"/>
  <c r="GW36" i="100"/>
  <c r="GV36" i="100"/>
  <c r="GU36" i="100"/>
  <c r="GT36" i="100"/>
  <c r="GS36" i="100"/>
  <c r="GR36" i="100"/>
  <c r="GQ36" i="100"/>
  <c r="GP36" i="100"/>
  <c r="GO36" i="100"/>
  <c r="GN36" i="100"/>
  <c r="GM36" i="100"/>
  <c r="GL36" i="100"/>
  <c r="GK36" i="100"/>
  <c r="GJ36" i="100"/>
  <c r="GI36" i="100"/>
  <c r="GH36" i="100"/>
  <c r="GG36" i="100"/>
  <c r="GD36" i="100"/>
  <c r="GA36" i="100"/>
  <c r="FY36" i="100"/>
  <c r="FX36" i="100"/>
  <c r="FW36" i="100"/>
  <c r="FV36" i="100"/>
  <c r="FU36" i="100"/>
  <c r="FT36" i="100"/>
  <c r="FS36" i="100"/>
  <c r="FR36" i="100"/>
  <c r="FQ36" i="100"/>
  <c r="FP36" i="100"/>
  <c r="FO36" i="100"/>
  <c r="FN36" i="100"/>
  <c r="FM36" i="100"/>
  <c r="FL36" i="100"/>
  <c r="FK36" i="100"/>
  <c r="FJ36" i="100"/>
  <c r="FI36" i="100"/>
  <c r="FH36" i="100"/>
  <c r="FG36" i="100"/>
  <c r="FF36" i="100"/>
  <c r="FE36" i="100"/>
  <c r="FD36" i="100"/>
  <c r="FC36" i="100"/>
  <c r="FB36" i="100"/>
  <c r="FA36" i="100"/>
  <c r="EZ36" i="100"/>
  <c r="EY36" i="100"/>
  <c r="EW36" i="100"/>
  <c r="EV36" i="100"/>
  <c r="EU36" i="100"/>
  <c r="ET36" i="100"/>
  <c r="ES36" i="100"/>
  <c r="ER36" i="100"/>
  <c r="EQ36" i="100"/>
  <c r="EP36" i="100"/>
  <c r="EO36" i="100"/>
  <c r="EN36" i="100"/>
  <c r="EM36" i="100"/>
  <c r="EL36" i="100"/>
  <c r="EK36" i="100"/>
  <c r="EJ36" i="100"/>
  <c r="EI36" i="100"/>
  <c r="EH36" i="100"/>
  <c r="EG36" i="100"/>
  <c r="EF36" i="100"/>
  <c r="EE36" i="100"/>
  <c r="ED36" i="100"/>
  <c r="EC36" i="100"/>
  <c r="EB36" i="100"/>
  <c r="EA36" i="100"/>
  <c r="DZ36" i="100"/>
  <c r="DY36" i="100"/>
  <c r="DX36" i="100"/>
  <c r="DW36" i="100"/>
  <c r="DV36" i="100"/>
  <c r="DU36" i="100"/>
  <c r="DT36" i="100"/>
  <c r="DS36" i="100"/>
  <c r="DR36" i="100"/>
  <c r="DQ36" i="100"/>
  <c r="DP36" i="100"/>
  <c r="DO36" i="100"/>
  <c r="DN36" i="100"/>
  <c r="DM36" i="100"/>
  <c r="DL36" i="100"/>
  <c r="DK36" i="100"/>
  <c r="DJ36" i="100"/>
  <c r="DI36" i="100"/>
  <c r="DH36" i="100"/>
  <c r="DG36" i="100"/>
  <c r="DB36" i="100"/>
  <c r="DA36" i="100"/>
  <c r="CV36" i="100"/>
  <c r="CQ36" i="100"/>
  <c r="CP36" i="100"/>
  <c r="CO36" i="100"/>
  <c r="CN36" i="100"/>
  <c r="CM36" i="100"/>
  <c r="CL36" i="100"/>
  <c r="CK36" i="100"/>
  <c r="CJ36" i="100"/>
  <c r="CI36" i="100"/>
  <c r="CH36" i="100"/>
  <c r="CG36" i="100"/>
  <c r="CF36" i="100"/>
  <c r="CE36" i="100"/>
  <c r="CD36" i="100"/>
  <c r="CC36" i="100"/>
  <c r="CB36" i="100"/>
  <c r="CA36" i="100"/>
  <c r="BV36" i="100"/>
  <c r="BU36" i="100"/>
  <c r="BP36" i="100"/>
  <c r="BK36" i="100"/>
  <c r="BJ36" i="100"/>
  <c r="BI36" i="100"/>
  <c r="BH36" i="100"/>
  <c r="BG36" i="100"/>
  <c r="BF36" i="100"/>
  <c r="BE36" i="100"/>
  <c r="BD36" i="100"/>
  <c r="BC36" i="100"/>
  <c r="BB36" i="100"/>
  <c r="BA36" i="100"/>
  <c r="AZ36" i="100"/>
  <c r="AY36" i="100"/>
  <c r="AX36" i="100"/>
  <c r="AW36" i="100"/>
  <c r="AV36" i="100"/>
  <c r="AK36" i="100"/>
  <c r="AC36" i="100"/>
  <c r="AB36" i="100"/>
  <c r="AA36" i="100"/>
  <c r="Z36" i="100"/>
  <c r="Y36" i="100"/>
  <c r="X36" i="100"/>
  <c r="W36" i="100"/>
  <c r="V36" i="100"/>
  <c r="U36" i="100"/>
  <c r="T36" i="100"/>
  <c r="S36" i="100"/>
  <c r="R36" i="100"/>
  <c r="Q36" i="100"/>
  <c r="P36" i="100"/>
  <c r="O36" i="100"/>
  <c r="N36" i="100"/>
  <c r="M36" i="100"/>
  <c r="L36" i="100"/>
  <c r="K36" i="100"/>
  <c r="J36" i="100"/>
  <c r="I36" i="100"/>
  <c r="H36" i="100"/>
  <c r="G36" i="100"/>
  <c r="F36" i="100"/>
  <c r="E36" i="100"/>
  <c r="D36" i="100"/>
  <c r="C36" i="100"/>
  <c r="B36" i="100"/>
  <c r="A36" i="100"/>
  <c r="GZ35" i="100"/>
  <c r="GY35" i="100"/>
  <c r="GX35" i="100"/>
  <c r="GW35" i="100"/>
  <c r="GV35" i="100"/>
  <c r="GU35" i="100"/>
  <c r="GT35" i="100"/>
  <c r="GS35" i="100"/>
  <c r="GR35" i="100"/>
  <c r="GQ35" i="100"/>
  <c r="GP35" i="100"/>
  <c r="GO35" i="100"/>
  <c r="GN35" i="100"/>
  <c r="GM35" i="100"/>
  <c r="GL35" i="100"/>
  <c r="GK35" i="100"/>
  <c r="GJ35" i="100"/>
  <c r="GI35" i="100"/>
  <c r="GH35" i="100"/>
  <c r="GG35" i="100"/>
  <c r="GD35" i="100"/>
  <c r="GA35" i="100"/>
  <c r="FY35" i="100"/>
  <c r="FX35" i="100"/>
  <c r="FW35" i="100"/>
  <c r="FV35" i="100"/>
  <c r="FU35" i="100"/>
  <c r="FT35" i="100"/>
  <c r="FS35" i="100"/>
  <c r="FR35" i="100"/>
  <c r="FQ35" i="100"/>
  <c r="FP35" i="100"/>
  <c r="FO35" i="100"/>
  <c r="FN35" i="100"/>
  <c r="FM35" i="100"/>
  <c r="FL35" i="100"/>
  <c r="FK35" i="100"/>
  <c r="FJ35" i="100"/>
  <c r="FI35" i="100"/>
  <c r="FH35" i="100"/>
  <c r="FG35" i="100"/>
  <c r="FF35" i="100"/>
  <c r="FE35" i="100"/>
  <c r="FD35" i="100"/>
  <c r="FC35" i="100"/>
  <c r="FB35" i="100"/>
  <c r="FA35" i="100"/>
  <c r="EZ35" i="100"/>
  <c r="EY35" i="100"/>
  <c r="EX35" i="100"/>
  <c r="EW35" i="100"/>
  <c r="EV35" i="100"/>
  <c r="EU35" i="100"/>
  <c r="ET35" i="100"/>
  <c r="ES35" i="100"/>
  <c r="ER35" i="100"/>
  <c r="EQ35" i="100"/>
  <c r="EP35" i="100"/>
  <c r="EO35" i="100"/>
  <c r="EN35" i="100"/>
  <c r="EM35" i="100"/>
  <c r="EL35" i="100"/>
  <c r="EK35" i="100"/>
  <c r="EJ35" i="100"/>
  <c r="EI35" i="100"/>
  <c r="EH35" i="100"/>
  <c r="EG35" i="100"/>
  <c r="EF35" i="100"/>
  <c r="EE35" i="100"/>
  <c r="ED35" i="100"/>
  <c r="EC35" i="100"/>
  <c r="EB35" i="100"/>
  <c r="EA35" i="100"/>
  <c r="DZ35" i="100"/>
  <c r="DY35" i="100"/>
  <c r="DX35" i="100"/>
  <c r="DW35" i="100"/>
  <c r="DV35" i="100"/>
  <c r="DU35" i="100"/>
  <c r="DT35" i="100"/>
  <c r="DS35" i="100"/>
  <c r="DR35" i="100"/>
  <c r="DQ35" i="100"/>
  <c r="DP35" i="100"/>
  <c r="DO35" i="100"/>
  <c r="DN35" i="100"/>
  <c r="DM35" i="100"/>
  <c r="DL35" i="100"/>
  <c r="DK35" i="100"/>
  <c r="DJ35" i="100"/>
  <c r="DI35" i="100"/>
  <c r="DH35" i="100"/>
  <c r="DG35" i="100"/>
  <c r="DB35" i="100"/>
  <c r="DA35" i="100"/>
  <c r="CV35" i="100"/>
  <c r="CQ35" i="100"/>
  <c r="CP35" i="100"/>
  <c r="CO35" i="100"/>
  <c r="CN35" i="100"/>
  <c r="CM35" i="100"/>
  <c r="CL35" i="100"/>
  <c r="CK35" i="100"/>
  <c r="CJ35" i="100"/>
  <c r="CI35" i="100"/>
  <c r="CH35" i="100"/>
  <c r="CG35" i="100"/>
  <c r="CF35" i="100"/>
  <c r="CE35" i="100"/>
  <c r="CD35" i="100"/>
  <c r="CC35" i="100"/>
  <c r="CB35" i="100"/>
  <c r="CA35" i="100"/>
  <c r="BV35" i="100"/>
  <c r="BU35" i="100"/>
  <c r="BP35" i="100"/>
  <c r="BK35" i="100"/>
  <c r="BJ35" i="100"/>
  <c r="BI35" i="100"/>
  <c r="BH35" i="100"/>
  <c r="BG35" i="100"/>
  <c r="BF35" i="100"/>
  <c r="BE35" i="100"/>
  <c r="BD35" i="100"/>
  <c r="BC35" i="100"/>
  <c r="BB35" i="100"/>
  <c r="BA35" i="100"/>
  <c r="AZ35" i="100"/>
  <c r="AY35" i="100"/>
  <c r="AX35" i="100"/>
  <c r="AW35" i="100"/>
  <c r="AV35" i="100"/>
  <c r="AK35" i="100"/>
  <c r="AC35" i="100"/>
  <c r="AB35" i="100"/>
  <c r="AA35" i="100"/>
  <c r="Z35" i="100"/>
  <c r="Y35" i="100"/>
  <c r="X35" i="100"/>
  <c r="W35" i="100"/>
  <c r="V35" i="100"/>
  <c r="U35" i="100"/>
  <c r="T35" i="100"/>
  <c r="S35" i="100"/>
  <c r="R35" i="100"/>
  <c r="Q35" i="100"/>
  <c r="P35" i="100"/>
  <c r="O35" i="100"/>
  <c r="N35" i="100"/>
  <c r="M35" i="100"/>
  <c r="L35" i="100"/>
  <c r="K35" i="100"/>
  <c r="J35" i="100"/>
  <c r="I35" i="100"/>
  <c r="H35" i="100"/>
  <c r="G35" i="100"/>
  <c r="F35" i="100"/>
  <c r="E35" i="100"/>
  <c r="D35" i="100"/>
  <c r="C35" i="100"/>
  <c r="B35" i="100"/>
  <c r="A35" i="100"/>
  <c r="GZ34" i="100"/>
  <c r="GY34" i="100"/>
  <c r="GX34" i="100"/>
  <c r="GW34" i="100"/>
  <c r="GV34" i="100"/>
  <c r="GU34" i="100"/>
  <c r="GT34" i="100"/>
  <c r="GS34" i="100"/>
  <c r="GR34" i="100"/>
  <c r="GQ34" i="100"/>
  <c r="GP34" i="100"/>
  <c r="GO34" i="100"/>
  <c r="GN34" i="100"/>
  <c r="GM34" i="100"/>
  <c r="GL34" i="100"/>
  <c r="GK34" i="100"/>
  <c r="GJ34" i="100"/>
  <c r="GI34" i="100"/>
  <c r="GH34" i="100"/>
  <c r="GG34" i="100"/>
  <c r="GD34" i="100"/>
  <c r="GA34" i="100"/>
  <c r="FY34" i="100"/>
  <c r="FX34" i="100"/>
  <c r="FW34" i="100"/>
  <c r="FV34" i="100"/>
  <c r="FU34" i="100"/>
  <c r="FT34" i="100"/>
  <c r="FS34" i="100"/>
  <c r="FR34" i="100"/>
  <c r="FQ34" i="100"/>
  <c r="FP34" i="100"/>
  <c r="FO34" i="100"/>
  <c r="FN34" i="100"/>
  <c r="FM34" i="100"/>
  <c r="FL34" i="100"/>
  <c r="FK34" i="100"/>
  <c r="FJ34" i="100"/>
  <c r="FI34" i="100"/>
  <c r="FH34" i="100"/>
  <c r="FG34" i="100"/>
  <c r="FF34" i="100"/>
  <c r="FE34" i="100"/>
  <c r="FD34" i="100"/>
  <c r="FC34" i="100"/>
  <c r="FB34" i="100"/>
  <c r="FA34" i="100"/>
  <c r="EZ34" i="100"/>
  <c r="EY34" i="100"/>
  <c r="EX34" i="100"/>
  <c r="EW34" i="100"/>
  <c r="EV34" i="100"/>
  <c r="EU34" i="100"/>
  <c r="ET34" i="100"/>
  <c r="ES34" i="100"/>
  <c r="ER34" i="100"/>
  <c r="EQ34" i="100"/>
  <c r="EP34" i="100"/>
  <c r="EO34" i="100"/>
  <c r="EN34" i="100"/>
  <c r="EM34" i="100"/>
  <c r="EL34" i="100"/>
  <c r="EK34" i="100"/>
  <c r="EJ34" i="100"/>
  <c r="EI34" i="100"/>
  <c r="EH34" i="100"/>
  <c r="EG34" i="100"/>
  <c r="EF34" i="100"/>
  <c r="EE34" i="100"/>
  <c r="ED34" i="100"/>
  <c r="EC34" i="100"/>
  <c r="EB34" i="100"/>
  <c r="EA34" i="100"/>
  <c r="DZ34" i="100"/>
  <c r="DY34" i="100"/>
  <c r="DX34" i="100"/>
  <c r="DW34" i="100"/>
  <c r="DV34" i="100"/>
  <c r="DU34" i="100"/>
  <c r="DT34" i="100"/>
  <c r="DS34" i="100"/>
  <c r="DR34" i="100"/>
  <c r="DQ34" i="100"/>
  <c r="DP34" i="100"/>
  <c r="DO34" i="100"/>
  <c r="DN34" i="100"/>
  <c r="DM34" i="100"/>
  <c r="DL34" i="100"/>
  <c r="DK34" i="100"/>
  <c r="DJ34" i="100"/>
  <c r="DI34" i="100"/>
  <c r="DH34" i="100"/>
  <c r="DG34" i="100"/>
  <c r="DB34" i="100"/>
  <c r="DA34" i="100"/>
  <c r="CV34" i="100"/>
  <c r="CQ34" i="100"/>
  <c r="CP34" i="100"/>
  <c r="CO34" i="100"/>
  <c r="CN34" i="100"/>
  <c r="CM34" i="100"/>
  <c r="CL34" i="100"/>
  <c r="CK34" i="100"/>
  <c r="CJ34" i="100"/>
  <c r="CI34" i="100"/>
  <c r="CH34" i="100"/>
  <c r="CG34" i="100"/>
  <c r="CF34" i="100"/>
  <c r="CE34" i="100"/>
  <c r="CD34" i="100"/>
  <c r="CC34" i="100"/>
  <c r="CB34" i="100"/>
  <c r="CA34" i="100"/>
  <c r="BV34" i="100"/>
  <c r="BU34" i="100"/>
  <c r="BP34" i="100"/>
  <c r="BK34" i="100"/>
  <c r="BJ34" i="100"/>
  <c r="BI34" i="100"/>
  <c r="BH34" i="100"/>
  <c r="BG34" i="100"/>
  <c r="BF34" i="100"/>
  <c r="BE34" i="100"/>
  <c r="BD34" i="100"/>
  <c r="BC34" i="100"/>
  <c r="BB34" i="100"/>
  <c r="BA34" i="100"/>
  <c r="AZ34" i="100"/>
  <c r="AY34" i="100"/>
  <c r="AX34" i="100"/>
  <c r="AW34" i="100"/>
  <c r="AV34" i="100"/>
  <c r="AK34" i="100"/>
  <c r="AC34" i="100"/>
  <c r="AB34" i="100"/>
  <c r="AA34" i="100"/>
  <c r="Z34" i="100"/>
  <c r="U34" i="100"/>
  <c r="T34" i="100"/>
  <c r="S34" i="100"/>
  <c r="R34" i="100"/>
  <c r="Q34" i="100"/>
  <c r="P34" i="100"/>
  <c r="O34" i="100"/>
  <c r="N34" i="100"/>
  <c r="M34" i="100"/>
  <c r="L34" i="100"/>
  <c r="K34" i="100"/>
  <c r="J34" i="100"/>
  <c r="I34" i="100"/>
  <c r="H34" i="100"/>
  <c r="G34" i="100"/>
  <c r="F34" i="100"/>
  <c r="E34" i="100"/>
  <c r="D34" i="100"/>
  <c r="C34" i="100"/>
  <c r="B34" i="100"/>
  <c r="A34" i="100"/>
  <c r="GZ33" i="100"/>
  <c r="GY33" i="100"/>
  <c r="GX33" i="100"/>
  <c r="GW33" i="100"/>
  <c r="GV33" i="100"/>
  <c r="GU33" i="100"/>
  <c r="GT33" i="100"/>
  <c r="GS33" i="100"/>
  <c r="GR33" i="100"/>
  <c r="GQ33" i="100"/>
  <c r="GP33" i="100"/>
  <c r="GO33" i="100"/>
  <c r="GN33" i="100"/>
  <c r="GM33" i="100"/>
  <c r="GL33" i="100"/>
  <c r="GK33" i="100"/>
  <c r="GJ33" i="100"/>
  <c r="GI33" i="100"/>
  <c r="GH33" i="100"/>
  <c r="GG33" i="100"/>
  <c r="GD33" i="100"/>
  <c r="GA33" i="100"/>
  <c r="FY33" i="100"/>
  <c r="FX33" i="100"/>
  <c r="FW33" i="100"/>
  <c r="FV33" i="100"/>
  <c r="FU33" i="100"/>
  <c r="FT33" i="100"/>
  <c r="FS33" i="100"/>
  <c r="FR33" i="100"/>
  <c r="FQ33" i="100"/>
  <c r="FP33" i="100"/>
  <c r="FO33" i="100"/>
  <c r="FN33" i="100"/>
  <c r="FM33" i="100"/>
  <c r="FL33" i="100"/>
  <c r="FK33" i="100"/>
  <c r="FJ33" i="100"/>
  <c r="FI33" i="100"/>
  <c r="FH33" i="100"/>
  <c r="FG33" i="100"/>
  <c r="FF33" i="100"/>
  <c r="FE33" i="100"/>
  <c r="FD33" i="100"/>
  <c r="FC33" i="100"/>
  <c r="FB33" i="100"/>
  <c r="FA33" i="100"/>
  <c r="EZ33" i="100"/>
  <c r="EY33" i="100"/>
  <c r="EV33" i="100"/>
  <c r="EU33" i="100"/>
  <c r="ET33" i="100"/>
  <c r="ES33" i="100"/>
  <c r="ER33" i="100"/>
  <c r="EQ33" i="100"/>
  <c r="EP33" i="100"/>
  <c r="EO33" i="100"/>
  <c r="EN33" i="100"/>
  <c r="EM33" i="100"/>
  <c r="EL33" i="100"/>
  <c r="EK33" i="100"/>
  <c r="EJ33" i="100"/>
  <c r="EI33" i="100"/>
  <c r="EH33" i="100"/>
  <c r="EG33" i="100"/>
  <c r="EF33" i="100"/>
  <c r="EE33" i="100"/>
  <c r="ED33" i="100"/>
  <c r="EC33" i="100"/>
  <c r="EB33" i="100"/>
  <c r="EA33" i="100"/>
  <c r="DZ33" i="100"/>
  <c r="DY33" i="100"/>
  <c r="DX33" i="100"/>
  <c r="DW33" i="100"/>
  <c r="DV33" i="100"/>
  <c r="DU33" i="100"/>
  <c r="DT33" i="100"/>
  <c r="DS33" i="100"/>
  <c r="DR33" i="100"/>
  <c r="DQ33" i="100"/>
  <c r="DP33" i="100"/>
  <c r="DO33" i="100"/>
  <c r="DN33" i="100"/>
  <c r="DM33" i="100"/>
  <c r="DL33" i="100"/>
  <c r="DK33" i="100"/>
  <c r="DJ33" i="100"/>
  <c r="DI33" i="100"/>
  <c r="DH33" i="100"/>
  <c r="DG33" i="100"/>
  <c r="DB33" i="100"/>
  <c r="DA33" i="100"/>
  <c r="CV33" i="100"/>
  <c r="CQ33" i="100"/>
  <c r="CP33" i="100"/>
  <c r="CO33" i="100"/>
  <c r="CN33" i="100"/>
  <c r="CM33" i="100"/>
  <c r="CL33" i="100"/>
  <c r="CK33" i="100"/>
  <c r="CJ33" i="100"/>
  <c r="CI33" i="100"/>
  <c r="CH33" i="100"/>
  <c r="CG33" i="100"/>
  <c r="CF33" i="100"/>
  <c r="CE33" i="100"/>
  <c r="CD33" i="100"/>
  <c r="CC33" i="100"/>
  <c r="CB33" i="100"/>
  <c r="CA33" i="100"/>
  <c r="BV33" i="100"/>
  <c r="BU33" i="100"/>
  <c r="BP33" i="100"/>
  <c r="BK33" i="100"/>
  <c r="BJ33" i="100"/>
  <c r="BI33" i="100"/>
  <c r="BH33" i="100"/>
  <c r="BG33" i="100"/>
  <c r="BF33" i="100"/>
  <c r="BE33" i="100"/>
  <c r="BD33" i="100"/>
  <c r="BC33" i="100"/>
  <c r="BB33" i="100"/>
  <c r="BA33" i="100"/>
  <c r="AZ33" i="100"/>
  <c r="AY33" i="100"/>
  <c r="AX33" i="100"/>
  <c r="AW33" i="100"/>
  <c r="AV33" i="100"/>
  <c r="AK33" i="100"/>
  <c r="AC33" i="100"/>
  <c r="AB33" i="100"/>
  <c r="AA33" i="100"/>
  <c r="Z33" i="100"/>
  <c r="X33" i="100"/>
  <c r="W33" i="100"/>
  <c r="V33" i="100"/>
  <c r="U33" i="100"/>
  <c r="T33" i="100"/>
  <c r="S33" i="100"/>
  <c r="R33" i="100"/>
  <c r="Q33" i="100"/>
  <c r="P33" i="100"/>
  <c r="O33" i="100"/>
  <c r="N33" i="100"/>
  <c r="M33" i="100"/>
  <c r="L33" i="100"/>
  <c r="K33" i="100"/>
  <c r="J33" i="100"/>
  <c r="I33" i="100"/>
  <c r="H33" i="100"/>
  <c r="G33" i="100"/>
  <c r="F33" i="100"/>
  <c r="E33" i="100"/>
  <c r="D33" i="100"/>
  <c r="C33" i="100"/>
  <c r="B33" i="100"/>
  <c r="A33" i="100"/>
  <c r="GZ32" i="100"/>
  <c r="GY32" i="100"/>
  <c r="GX32" i="100"/>
  <c r="GW32" i="100"/>
  <c r="GV32" i="100"/>
  <c r="GU32" i="100"/>
  <c r="GT32" i="100"/>
  <c r="GS32" i="100"/>
  <c r="GR32" i="100"/>
  <c r="GQ32" i="100"/>
  <c r="GP32" i="100"/>
  <c r="GO32" i="100"/>
  <c r="GN32" i="100"/>
  <c r="GM32" i="100"/>
  <c r="GL32" i="100"/>
  <c r="GK32" i="100"/>
  <c r="GJ32" i="100"/>
  <c r="GI32" i="100"/>
  <c r="GH32" i="100"/>
  <c r="GG32" i="100"/>
  <c r="GF32" i="100"/>
  <c r="GE32" i="100"/>
  <c r="GD32" i="100"/>
  <c r="GC32" i="100"/>
  <c r="GB32" i="100"/>
  <c r="GA32" i="100"/>
  <c r="FY32" i="100"/>
  <c r="FX32" i="100"/>
  <c r="FW32" i="100"/>
  <c r="FV32" i="100"/>
  <c r="FU32" i="100"/>
  <c r="FT32" i="100"/>
  <c r="FS32" i="100"/>
  <c r="FR32" i="100"/>
  <c r="FQ32" i="100"/>
  <c r="FP32" i="100"/>
  <c r="FO32" i="100"/>
  <c r="FN32" i="100"/>
  <c r="FM32" i="100"/>
  <c r="FL32" i="100"/>
  <c r="FK32" i="100"/>
  <c r="FJ32" i="100"/>
  <c r="FI32" i="100"/>
  <c r="FH32" i="100"/>
  <c r="FG32" i="100"/>
  <c r="FF32" i="100"/>
  <c r="FE32" i="100"/>
  <c r="FD32" i="100"/>
  <c r="FC32" i="100"/>
  <c r="FB32" i="100"/>
  <c r="FA32" i="100"/>
  <c r="EZ32" i="100"/>
  <c r="EY32" i="100"/>
  <c r="EX32" i="100"/>
  <c r="EV32" i="100"/>
  <c r="EU32" i="100"/>
  <c r="ET32" i="100"/>
  <c r="ES32" i="100"/>
  <c r="ER32" i="100"/>
  <c r="EQ32" i="100"/>
  <c r="EP32" i="100"/>
  <c r="EO32" i="100"/>
  <c r="EN32" i="100"/>
  <c r="EM32" i="100"/>
  <c r="EL32" i="100"/>
  <c r="EK32" i="100"/>
  <c r="EJ32" i="100"/>
  <c r="EI32" i="100"/>
  <c r="EH32" i="100"/>
  <c r="EG32" i="100"/>
  <c r="EF32" i="100"/>
  <c r="EE32" i="100"/>
  <c r="ED32" i="100"/>
  <c r="EC32" i="100"/>
  <c r="EB32" i="100"/>
  <c r="EA32" i="100"/>
  <c r="DZ32" i="100"/>
  <c r="DY32" i="100"/>
  <c r="DX32" i="100"/>
  <c r="DW32" i="100"/>
  <c r="DV32" i="100"/>
  <c r="DU32" i="100"/>
  <c r="DT32" i="100"/>
  <c r="DS32" i="100"/>
  <c r="DR32" i="100"/>
  <c r="DQ32" i="100"/>
  <c r="DP32" i="100"/>
  <c r="DO32" i="100"/>
  <c r="DN32" i="100"/>
  <c r="DM32" i="100"/>
  <c r="DL32" i="100"/>
  <c r="DK32" i="100"/>
  <c r="DJ32" i="100"/>
  <c r="DI32" i="100"/>
  <c r="DH32" i="100"/>
  <c r="DG32" i="100"/>
  <c r="DB32" i="100"/>
  <c r="DA32" i="100"/>
  <c r="CV32" i="100"/>
  <c r="CQ32" i="100"/>
  <c r="CP32" i="100"/>
  <c r="CO32" i="100"/>
  <c r="CN32" i="100"/>
  <c r="CM32" i="100"/>
  <c r="CL32" i="100"/>
  <c r="CK32" i="100"/>
  <c r="CJ32" i="100"/>
  <c r="CI32" i="100"/>
  <c r="CH32" i="100"/>
  <c r="CG32" i="100"/>
  <c r="CF32" i="100"/>
  <c r="CE32" i="100"/>
  <c r="CD32" i="100"/>
  <c r="CC32" i="100"/>
  <c r="CB32" i="100"/>
  <c r="CA32" i="100"/>
  <c r="BV32" i="100"/>
  <c r="BU32" i="100"/>
  <c r="BP32" i="100"/>
  <c r="BK32" i="100"/>
  <c r="BJ32" i="100"/>
  <c r="BI32" i="100"/>
  <c r="BH32" i="100"/>
  <c r="BG32" i="100"/>
  <c r="BF32" i="100"/>
  <c r="BE32" i="100"/>
  <c r="BD32" i="100"/>
  <c r="BC32" i="100"/>
  <c r="BB32" i="100"/>
  <c r="BA32" i="100"/>
  <c r="AZ32" i="100"/>
  <c r="AY32" i="100"/>
  <c r="AX32" i="100"/>
  <c r="AW32" i="100"/>
  <c r="AV32" i="100"/>
  <c r="AK32" i="100"/>
  <c r="AC32" i="100"/>
  <c r="AB32" i="100"/>
  <c r="AA32" i="100"/>
  <c r="Z32" i="100"/>
  <c r="Y32" i="100"/>
  <c r="W32" i="100"/>
  <c r="V32" i="100"/>
  <c r="U32" i="100"/>
  <c r="T32" i="100"/>
  <c r="S32" i="100"/>
  <c r="R32" i="100"/>
  <c r="Q32" i="100"/>
  <c r="P32" i="100"/>
  <c r="O32" i="100"/>
  <c r="N32" i="100"/>
  <c r="M32" i="100"/>
  <c r="L32" i="100"/>
  <c r="K32" i="100"/>
  <c r="J32" i="100"/>
  <c r="I32" i="100"/>
  <c r="H32" i="100"/>
  <c r="G32" i="100"/>
  <c r="F32" i="100"/>
  <c r="E32" i="100"/>
  <c r="D32" i="100"/>
  <c r="C32" i="100"/>
  <c r="B32" i="100"/>
  <c r="A32" i="100"/>
  <c r="GZ31" i="100"/>
  <c r="GY31" i="100"/>
  <c r="GX31" i="100"/>
  <c r="GW31" i="100"/>
  <c r="GV31" i="100"/>
  <c r="GU31" i="100"/>
  <c r="GT31" i="100"/>
  <c r="GS31" i="100"/>
  <c r="GR31" i="100"/>
  <c r="GQ31" i="100"/>
  <c r="GP31" i="100"/>
  <c r="GO31" i="100"/>
  <c r="GN31" i="100"/>
  <c r="GM31" i="100"/>
  <c r="GL31" i="100"/>
  <c r="GK31" i="100"/>
  <c r="GJ31" i="100"/>
  <c r="GI31" i="100"/>
  <c r="GH31" i="100"/>
  <c r="GG31" i="100"/>
  <c r="GD31" i="100"/>
  <c r="GA31" i="100"/>
  <c r="FY31" i="100"/>
  <c r="FX31" i="100"/>
  <c r="FW31" i="100"/>
  <c r="FV31" i="100"/>
  <c r="FU31" i="100"/>
  <c r="FT31" i="100"/>
  <c r="FS31" i="100"/>
  <c r="FR31" i="100"/>
  <c r="FQ31" i="100"/>
  <c r="FP31" i="100"/>
  <c r="FO31" i="100"/>
  <c r="FN31" i="100"/>
  <c r="FM31" i="100"/>
  <c r="FL31" i="100"/>
  <c r="FK31" i="100"/>
  <c r="FJ31" i="100"/>
  <c r="FI31" i="100"/>
  <c r="FH31" i="100"/>
  <c r="FG31" i="100"/>
  <c r="FF31" i="100"/>
  <c r="FE31" i="100"/>
  <c r="FD31" i="100"/>
  <c r="FC31" i="100"/>
  <c r="FB31" i="100"/>
  <c r="FA31" i="100"/>
  <c r="EZ31" i="100"/>
  <c r="EY31" i="100"/>
  <c r="EV31" i="100"/>
  <c r="EU31" i="100"/>
  <c r="ET31" i="100"/>
  <c r="ES31" i="100"/>
  <c r="ER31" i="100"/>
  <c r="EQ31" i="100"/>
  <c r="EP31" i="100"/>
  <c r="EO31" i="100"/>
  <c r="EN31" i="100"/>
  <c r="EM31" i="100"/>
  <c r="EL31" i="100"/>
  <c r="EK31" i="100"/>
  <c r="EJ31" i="100"/>
  <c r="EI31" i="100"/>
  <c r="EH31" i="100"/>
  <c r="EG31" i="100"/>
  <c r="EF31" i="100"/>
  <c r="EE31" i="100"/>
  <c r="ED31" i="100"/>
  <c r="EC31" i="100"/>
  <c r="EB31" i="100"/>
  <c r="EA31" i="100"/>
  <c r="DZ31" i="100"/>
  <c r="DY31" i="100"/>
  <c r="DX31" i="100"/>
  <c r="DW31" i="100"/>
  <c r="DV31" i="100"/>
  <c r="DU31" i="100"/>
  <c r="DT31" i="100"/>
  <c r="DS31" i="100"/>
  <c r="DR31" i="100"/>
  <c r="DQ31" i="100"/>
  <c r="DP31" i="100"/>
  <c r="DO31" i="100"/>
  <c r="DN31" i="100"/>
  <c r="DM31" i="100"/>
  <c r="DL31" i="100"/>
  <c r="DK31" i="100"/>
  <c r="DJ31" i="100"/>
  <c r="DI31" i="100"/>
  <c r="DH31" i="100"/>
  <c r="DG31" i="100"/>
  <c r="DB31" i="100"/>
  <c r="DA31" i="100"/>
  <c r="CV31" i="100"/>
  <c r="CQ31" i="100"/>
  <c r="CP31" i="100"/>
  <c r="CO31" i="100"/>
  <c r="CN31" i="100"/>
  <c r="CM31" i="100"/>
  <c r="CL31" i="100"/>
  <c r="CK31" i="100"/>
  <c r="CJ31" i="100"/>
  <c r="CI31" i="100"/>
  <c r="CH31" i="100"/>
  <c r="CG31" i="100"/>
  <c r="CF31" i="100"/>
  <c r="CE31" i="100"/>
  <c r="CD31" i="100"/>
  <c r="CC31" i="100"/>
  <c r="CB31" i="100"/>
  <c r="CA31" i="100"/>
  <c r="BV31" i="100"/>
  <c r="BU31" i="100"/>
  <c r="BP31" i="100"/>
  <c r="BK31" i="100"/>
  <c r="BJ31" i="100"/>
  <c r="BI31" i="100"/>
  <c r="BH31" i="100"/>
  <c r="BG31" i="100"/>
  <c r="BF31" i="100"/>
  <c r="BE31" i="100"/>
  <c r="BD31" i="100"/>
  <c r="BC31" i="100"/>
  <c r="BB31" i="100"/>
  <c r="BA31" i="100"/>
  <c r="AZ31" i="100"/>
  <c r="AY31" i="100"/>
  <c r="AX31" i="100"/>
  <c r="AW31" i="100"/>
  <c r="AV31" i="100"/>
  <c r="AK31" i="100"/>
  <c r="AC31" i="100"/>
  <c r="AB31" i="100"/>
  <c r="AA31" i="100"/>
  <c r="Z31" i="100"/>
  <c r="Y31" i="100"/>
  <c r="X31" i="100"/>
  <c r="W31" i="100"/>
  <c r="V31" i="100"/>
  <c r="U31" i="100"/>
  <c r="T31" i="100"/>
  <c r="S31" i="100"/>
  <c r="R31" i="100"/>
  <c r="Q31" i="100"/>
  <c r="P31" i="100"/>
  <c r="O31" i="100"/>
  <c r="N31" i="100"/>
  <c r="M31" i="100"/>
  <c r="L31" i="100"/>
  <c r="K31" i="100"/>
  <c r="J31" i="100"/>
  <c r="I31" i="100"/>
  <c r="H31" i="100"/>
  <c r="G31" i="100"/>
  <c r="F31" i="100"/>
  <c r="E31" i="100"/>
  <c r="D31" i="100"/>
  <c r="C31" i="100"/>
  <c r="B31" i="100"/>
  <c r="A31" i="100"/>
  <c r="GZ30" i="100"/>
  <c r="GY30" i="100"/>
  <c r="GX30" i="100"/>
  <c r="GW30" i="100"/>
  <c r="GV30" i="100"/>
  <c r="GU30" i="100"/>
  <c r="GT30" i="100"/>
  <c r="GS30" i="100"/>
  <c r="GR30" i="100"/>
  <c r="GQ30" i="100"/>
  <c r="GP30" i="100"/>
  <c r="GO30" i="100"/>
  <c r="GN30" i="100"/>
  <c r="GM30" i="100"/>
  <c r="GL30" i="100"/>
  <c r="GK30" i="100"/>
  <c r="GJ30" i="100"/>
  <c r="GI30" i="100"/>
  <c r="GH30" i="100"/>
  <c r="GG30" i="100"/>
  <c r="GD30" i="100"/>
  <c r="GA30" i="100"/>
  <c r="FY30" i="100"/>
  <c r="FX30" i="100"/>
  <c r="FW30" i="100"/>
  <c r="FV30" i="100"/>
  <c r="FU30" i="100"/>
  <c r="FT30" i="100"/>
  <c r="FS30" i="100"/>
  <c r="FR30" i="100"/>
  <c r="FQ30" i="100"/>
  <c r="FP30" i="100"/>
  <c r="FO30" i="100"/>
  <c r="FN30" i="100"/>
  <c r="FM30" i="100"/>
  <c r="FL30" i="100"/>
  <c r="FK30" i="100"/>
  <c r="FJ30" i="100"/>
  <c r="FI30" i="100"/>
  <c r="FH30" i="100"/>
  <c r="FG30" i="100"/>
  <c r="FF30" i="100"/>
  <c r="FE30" i="100"/>
  <c r="FD30" i="100"/>
  <c r="FC30" i="100"/>
  <c r="FB30" i="100"/>
  <c r="FA30" i="100"/>
  <c r="EZ30" i="100"/>
  <c r="EY30" i="100"/>
  <c r="EX30" i="100"/>
  <c r="EV30" i="100"/>
  <c r="EU30" i="100"/>
  <c r="ET30" i="100"/>
  <c r="ES30" i="100"/>
  <c r="ER30" i="100"/>
  <c r="EQ30" i="100"/>
  <c r="EP30" i="100"/>
  <c r="EO30" i="100"/>
  <c r="EN30" i="100"/>
  <c r="EM30" i="100"/>
  <c r="EL30" i="100"/>
  <c r="EK30" i="100"/>
  <c r="EJ30" i="100"/>
  <c r="EI30" i="100"/>
  <c r="EH30" i="100"/>
  <c r="EG30" i="100"/>
  <c r="EF30" i="100"/>
  <c r="EE30" i="100"/>
  <c r="ED30" i="100"/>
  <c r="EC30" i="100"/>
  <c r="EB30" i="100"/>
  <c r="EA30" i="100"/>
  <c r="DZ30" i="100"/>
  <c r="DY30" i="100"/>
  <c r="DX30" i="100"/>
  <c r="DW30" i="100"/>
  <c r="DV30" i="100"/>
  <c r="DU30" i="100"/>
  <c r="DT30" i="100"/>
  <c r="DS30" i="100"/>
  <c r="DR30" i="100"/>
  <c r="DQ30" i="100"/>
  <c r="DP30" i="100"/>
  <c r="DO30" i="100"/>
  <c r="DN30" i="100"/>
  <c r="DM30" i="100"/>
  <c r="DL30" i="100"/>
  <c r="DK30" i="100"/>
  <c r="DJ30" i="100"/>
  <c r="DI30" i="100"/>
  <c r="DH30" i="100"/>
  <c r="DG30" i="100"/>
  <c r="DB30" i="100"/>
  <c r="DA30" i="100"/>
  <c r="CV30" i="100"/>
  <c r="CQ30" i="100"/>
  <c r="CP30" i="100"/>
  <c r="CO30" i="100"/>
  <c r="CN30" i="100"/>
  <c r="CM30" i="100"/>
  <c r="CL30" i="100"/>
  <c r="CK30" i="100"/>
  <c r="CJ30" i="100"/>
  <c r="CI30" i="100"/>
  <c r="CH30" i="100"/>
  <c r="CG30" i="100"/>
  <c r="CF30" i="100"/>
  <c r="CE30" i="100"/>
  <c r="CD30" i="100"/>
  <c r="CC30" i="100"/>
  <c r="CB30" i="100"/>
  <c r="CA30" i="100"/>
  <c r="BV30" i="100"/>
  <c r="BU30" i="100"/>
  <c r="BP30" i="100"/>
  <c r="BK30" i="100"/>
  <c r="BJ30" i="100"/>
  <c r="BI30" i="100"/>
  <c r="BH30" i="100"/>
  <c r="BG30" i="100"/>
  <c r="BF30" i="100"/>
  <c r="BE30" i="100"/>
  <c r="BD30" i="100"/>
  <c r="BC30" i="100"/>
  <c r="BB30" i="100"/>
  <c r="BA30" i="100"/>
  <c r="AZ30" i="100"/>
  <c r="AY30" i="100"/>
  <c r="AX30" i="100"/>
  <c r="AW30" i="100"/>
  <c r="AV30" i="100"/>
  <c r="AK30" i="100"/>
  <c r="AC30" i="100"/>
  <c r="AB30" i="100"/>
  <c r="AA30" i="100"/>
  <c r="Z30" i="100"/>
  <c r="Y30" i="100"/>
  <c r="X30" i="100"/>
  <c r="V30" i="100"/>
  <c r="U30" i="100"/>
  <c r="T30" i="100"/>
  <c r="S30" i="100"/>
  <c r="R30" i="100"/>
  <c r="Q30" i="100"/>
  <c r="P30" i="100"/>
  <c r="O30" i="100"/>
  <c r="N30" i="100"/>
  <c r="M30" i="100"/>
  <c r="L30" i="100"/>
  <c r="K30" i="100"/>
  <c r="J30" i="100"/>
  <c r="I30" i="100"/>
  <c r="H30" i="100"/>
  <c r="G30" i="100"/>
  <c r="F30" i="100"/>
  <c r="E30" i="100"/>
  <c r="D30" i="100"/>
  <c r="C30" i="100"/>
  <c r="B30" i="100"/>
  <c r="A30" i="100"/>
  <c r="GZ29" i="100"/>
  <c r="GY29" i="100"/>
  <c r="GX29" i="100"/>
  <c r="GW29" i="100"/>
  <c r="GV29" i="100"/>
  <c r="GU29" i="100"/>
  <c r="GT29" i="100"/>
  <c r="GS29" i="100"/>
  <c r="GR29" i="100"/>
  <c r="GQ29" i="100"/>
  <c r="GP29" i="100"/>
  <c r="GO29" i="100"/>
  <c r="GN29" i="100"/>
  <c r="GM29" i="100"/>
  <c r="GL29" i="100"/>
  <c r="GK29" i="100"/>
  <c r="GJ29" i="100"/>
  <c r="GI29" i="100"/>
  <c r="GH29" i="100"/>
  <c r="GG29" i="100"/>
  <c r="GD29" i="100"/>
  <c r="GA29" i="100"/>
  <c r="FY29" i="100"/>
  <c r="FX29" i="100"/>
  <c r="FW29" i="100"/>
  <c r="FV29" i="100"/>
  <c r="FU29" i="100"/>
  <c r="FT29" i="100"/>
  <c r="FS29" i="100"/>
  <c r="FR29" i="100"/>
  <c r="FQ29" i="100"/>
  <c r="FP29" i="100"/>
  <c r="FO29" i="100"/>
  <c r="FN29" i="100"/>
  <c r="FM29" i="100"/>
  <c r="FL29" i="100"/>
  <c r="FK29" i="100"/>
  <c r="FJ29" i="100"/>
  <c r="FI29" i="100"/>
  <c r="FH29" i="100"/>
  <c r="FG29" i="100"/>
  <c r="FF29" i="100"/>
  <c r="FE29" i="100"/>
  <c r="FD29" i="100"/>
  <c r="FC29" i="100"/>
  <c r="FB29" i="100"/>
  <c r="FA29" i="100"/>
  <c r="EZ29" i="100"/>
  <c r="EY29" i="100"/>
  <c r="EV29" i="100"/>
  <c r="EU29" i="100"/>
  <c r="ET29" i="100"/>
  <c r="ES29" i="100"/>
  <c r="ER29" i="100"/>
  <c r="EQ29" i="100"/>
  <c r="EP29" i="100"/>
  <c r="EO29" i="100"/>
  <c r="EN29" i="100"/>
  <c r="EM29" i="100"/>
  <c r="EL29" i="100"/>
  <c r="EK29" i="100"/>
  <c r="EJ29" i="100"/>
  <c r="EI29" i="100"/>
  <c r="EH29" i="100"/>
  <c r="EG29" i="100"/>
  <c r="EF29" i="100"/>
  <c r="EE29" i="100"/>
  <c r="ED29" i="100"/>
  <c r="EC29" i="100"/>
  <c r="EB29" i="100"/>
  <c r="EA29" i="100"/>
  <c r="DZ29" i="100"/>
  <c r="DY29" i="100"/>
  <c r="DX29" i="100"/>
  <c r="DW29" i="100"/>
  <c r="DV29" i="100"/>
  <c r="DU29" i="100"/>
  <c r="DT29" i="100"/>
  <c r="DS29" i="100"/>
  <c r="DR29" i="100"/>
  <c r="DQ29" i="100"/>
  <c r="DP29" i="100"/>
  <c r="DO29" i="100"/>
  <c r="DN29" i="100"/>
  <c r="DM29" i="100"/>
  <c r="DL29" i="100"/>
  <c r="DK29" i="100"/>
  <c r="DJ29" i="100"/>
  <c r="DI29" i="100"/>
  <c r="DH29" i="100"/>
  <c r="DG29" i="100"/>
  <c r="DB29" i="100"/>
  <c r="DA29" i="100"/>
  <c r="CV29" i="100"/>
  <c r="CQ29" i="100"/>
  <c r="CP29" i="100"/>
  <c r="CO29" i="100"/>
  <c r="CN29" i="100"/>
  <c r="CM29" i="100"/>
  <c r="CL29" i="100"/>
  <c r="CK29" i="100"/>
  <c r="CJ29" i="100"/>
  <c r="CI29" i="100"/>
  <c r="CH29" i="100"/>
  <c r="CG29" i="100"/>
  <c r="CF29" i="100"/>
  <c r="CE29" i="100"/>
  <c r="CD29" i="100"/>
  <c r="CC29" i="100"/>
  <c r="CB29" i="100"/>
  <c r="CA29" i="100"/>
  <c r="BV29" i="100"/>
  <c r="BU29" i="100"/>
  <c r="BP29" i="100"/>
  <c r="BK29" i="100"/>
  <c r="BJ29" i="100"/>
  <c r="BI29" i="100"/>
  <c r="BH29" i="100"/>
  <c r="BG29" i="100"/>
  <c r="BF29" i="100"/>
  <c r="BE29" i="100"/>
  <c r="BD29" i="100"/>
  <c r="BC29" i="100"/>
  <c r="BB29" i="100"/>
  <c r="BA29" i="100"/>
  <c r="AZ29" i="100"/>
  <c r="AY29" i="100"/>
  <c r="AX29" i="100"/>
  <c r="AW29" i="100"/>
  <c r="AV29" i="100"/>
  <c r="AK29" i="100"/>
  <c r="AC29" i="100"/>
  <c r="AB29" i="100"/>
  <c r="AA29" i="100"/>
  <c r="Z29" i="100"/>
  <c r="Y29" i="100"/>
  <c r="X29" i="100"/>
  <c r="W29" i="100"/>
  <c r="V29" i="100"/>
  <c r="U29" i="100"/>
  <c r="T29" i="100"/>
  <c r="S29" i="100"/>
  <c r="R29" i="100"/>
  <c r="Q29" i="100"/>
  <c r="P29" i="100"/>
  <c r="O29" i="100"/>
  <c r="N29" i="100"/>
  <c r="M29" i="100"/>
  <c r="L29" i="100"/>
  <c r="K29" i="100"/>
  <c r="J29" i="100"/>
  <c r="I29" i="100"/>
  <c r="H29" i="100"/>
  <c r="G29" i="100"/>
  <c r="F29" i="100"/>
  <c r="E29" i="100"/>
  <c r="D29" i="100"/>
  <c r="C29" i="100"/>
  <c r="B29" i="100"/>
  <c r="A29" i="100"/>
  <c r="GZ28" i="100"/>
  <c r="GY28" i="100"/>
  <c r="GX28" i="100"/>
  <c r="GW28" i="100"/>
  <c r="GV28" i="100"/>
  <c r="GU28" i="100"/>
  <c r="GT28" i="100"/>
  <c r="GS28" i="100"/>
  <c r="GR28" i="100"/>
  <c r="GQ28" i="100"/>
  <c r="GP28" i="100"/>
  <c r="GO28" i="100"/>
  <c r="GN28" i="100"/>
  <c r="GM28" i="100"/>
  <c r="GL28" i="100"/>
  <c r="GK28" i="100"/>
  <c r="GJ28" i="100"/>
  <c r="GI28" i="100"/>
  <c r="GH28" i="100"/>
  <c r="GG28" i="100"/>
  <c r="GD28" i="100"/>
  <c r="GA28" i="100"/>
  <c r="FY28" i="100"/>
  <c r="FX28" i="100"/>
  <c r="FW28" i="100"/>
  <c r="FV28" i="100"/>
  <c r="FU28" i="100"/>
  <c r="FT28" i="100"/>
  <c r="FS28" i="100"/>
  <c r="FR28" i="100"/>
  <c r="FQ28" i="100"/>
  <c r="FP28" i="100"/>
  <c r="FO28" i="100"/>
  <c r="FN28" i="100"/>
  <c r="FM28" i="100"/>
  <c r="FL28" i="100"/>
  <c r="FK28" i="100"/>
  <c r="FJ28" i="100"/>
  <c r="FI28" i="100"/>
  <c r="FH28" i="100"/>
  <c r="FG28" i="100"/>
  <c r="FF28" i="100"/>
  <c r="FE28" i="100"/>
  <c r="FD28" i="100"/>
  <c r="FC28" i="100"/>
  <c r="FB28" i="100"/>
  <c r="FA28" i="100"/>
  <c r="EZ28" i="100"/>
  <c r="EY28" i="100"/>
  <c r="EV28" i="100"/>
  <c r="EU28" i="100"/>
  <c r="ET28" i="100"/>
  <c r="ES28" i="100"/>
  <c r="ER28" i="100"/>
  <c r="EQ28" i="100"/>
  <c r="EP28" i="100"/>
  <c r="EO28" i="100"/>
  <c r="EN28" i="100"/>
  <c r="EM28" i="100"/>
  <c r="EL28" i="100"/>
  <c r="EK28" i="100"/>
  <c r="EJ28" i="100"/>
  <c r="EI28" i="100"/>
  <c r="EH28" i="100"/>
  <c r="EG28" i="100"/>
  <c r="EF28" i="100"/>
  <c r="EE28" i="100"/>
  <c r="ED28" i="100"/>
  <c r="EC28" i="100"/>
  <c r="EB28" i="100"/>
  <c r="EA28" i="100"/>
  <c r="DZ28" i="100"/>
  <c r="DY28" i="100"/>
  <c r="DX28" i="100"/>
  <c r="DW28" i="100"/>
  <c r="DV28" i="100"/>
  <c r="DU28" i="100"/>
  <c r="DT28" i="100"/>
  <c r="DS28" i="100"/>
  <c r="DR28" i="100"/>
  <c r="DQ28" i="100"/>
  <c r="DP28" i="100"/>
  <c r="DO28" i="100"/>
  <c r="DN28" i="100"/>
  <c r="DM28" i="100"/>
  <c r="DL28" i="100"/>
  <c r="DK28" i="100"/>
  <c r="DJ28" i="100"/>
  <c r="DI28" i="100"/>
  <c r="DH28" i="100"/>
  <c r="DG28" i="100"/>
  <c r="DB28" i="100"/>
  <c r="DA28" i="100"/>
  <c r="CV28" i="100"/>
  <c r="CQ28" i="100"/>
  <c r="CP28" i="100"/>
  <c r="CO28" i="100"/>
  <c r="CN28" i="100"/>
  <c r="CM28" i="100"/>
  <c r="CL28" i="100"/>
  <c r="CK28" i="100"/>
  <c r="CJ28" i="100"/>
  <c r="CI28" i="100"/>
  <c r="CH28" i="100"/>
  <c r="CG28" i="100"/>
  <c r="CF28" i="100"/>
  <c r="CE28" i="100"/>
  <c r="CD28" i="100"/>
  <c r="CC28" i="100"/>
  <c r="CB28" i="100"/>
  <c r="CA28" i="100"/>
  <c r="BV28" i="100"/>
  <c r="BU28" i="100"/>
  <c r="BP28" i="100"/>
  <c r="BK28" i="100"/>
  <c r="BJ28" i="100"/>
  <c r="BI28" i="100"/>
  <c r="BH28" i="100"/>
  <c r="BG28" i="100"/>
  <c r="BF28" i="100"/>
  <c r="BE28" i="100"/>
  <c r="BD28" i="100"/>
  <c r="BC28" i="100"/>
  <c r="BB28" i="100"/>
  <c r="BA28" i="100"/>
  <c r="AZ28" i="100"/>
  <c r="AY28" i="100"/>
  <c r="AX28" i="100"/>
  <c r="AW28" i="100"/>
  <c r="AV28" i="100"/>
  <c r="AK28" i="100"/>
  <c r="AC28" i="100"/>
  <c r="AB28" i="100"/>
  <c r="AA28" i="100"/>
  <c r="Z28" i="100"/>
  <c r="X28" i="100"/>
  <c r="U28" i="100"/>
  <c r="T28" i="100"/>
  <c r="S28" i="100"/>
  <c r="R28" i="100"/>
  <c r="Q28" i="100"/>
  <c r="P28" i="100"/>
  <c r="O28" i="100"/>
  <c r="N28" i="100"/>
  <c r="M28" i="100"/>
  <c r="L28" i="100"/>
  <c r="K28" i="100"/>
  <c r="J28" i="100"/>
  <c r="I28" i="100"/>
  <c r="H28" i="100"/>
  <c r="G28" i="100"/>
  <c r="F28" i="100"/>
  <c r="E28" i="100"/>
  <c r="D28" i="100"/>
  <c r="C28" i="100"/>
  <c r="B28" i="100"/>
  <c r="A28" i="100"/>
  <c r="GZ27" i="100"/>
  <c r="GY27" i="100"/>
  <c r="GX27" i="100"/>
  <c r="GW27" i="100"/>
  <c r="GV27" i="100"/>
  <c r="GU27" i="100"/>
  <c r="GT27" i="100"/>
  <c r="GS27" i="100"/>
  <c r="GR27" i="100"/>
  <c r="GQ27" i="100"/>
  <c r="GP27" i="100"/>
  <c r="GO27" i="100"/>
  <c r="GN27" i="100"/>
  <c r="GM27" i="100"/>
  <c r="GL27" i="100"/>
  <c r="GK27" i="100"/>
  <c r="GJ27" i="100"/>
  <c r="GI27" i="100"/>
  <c r="GH27" i="100"/>
  <c r="GG27" i="100"/>
  <c r="GD27" i="100"/>
  <c r="GA27" i="100"/>
  <c r="FY27" i="100"/>
  <c r="FX27" i="100"/>
  <c r="FW27" i="100"/>
  <c r="FV27" i="100"/>
  <c r="FU27" i="100"/>
  <c r="FT27" i="100"/>
  <c r="FS27" i="100"/>
  <c r="FR27" i="100"/>
  <c r="FQ27" i="100"/>
  <c r="FP27" i="100"/>
  <c r="FO27" i="100"/>
  <c r="FN27" i="100"/>
  <c r="FM27" i="100"/>
  <c r="FL27" i="100"/>
  <c r="FK27" i="100"/>
  <c r="FJ27" i="100"/>
  <c r="FI27" i="100"/>
  <c r="FH27" i="100"/>
  <c r="FG27" i="100"/>
  <c r="FF27" i="100"/>
  <c r="FE27" i="100"/>
  <c r="FD27" i="100"/>
  <c r="FC27" i="100"/>
  <c r="FB27" i="100"/>
  <c r="FA27" i="100"/>
  <c r="EZ27" i="100"/>
  <c r="EY27" i="100"/>
  <c r="EV27" i="100"/>
  <c r="EU27" i="100"/>
  <c r="ET27" i="100"/>
  <c r="ES27" i="100"/>
  <c r="ER27" i="100"/>
  <c r="EQ27" i="100"/>
  <c r="EP27" i="100"/>
  <c r="EO27" i="100"/>
  <c r="EN27" i="100"/>
  <c r="EM27" i="100"/>
  <c r="EL27" i="100"/>
  <c r="EK27" i="100"/>
  <c r="EJ27" i="100"/>
  <c r="EI27" i="100"/>
  <c r="EH27" i="100"/>
  <c r="EG27" i="100"/>
  <c r="EF27" i="100"/>
  <c r="EE27" i="100"/>
  <c r="ED27" i="100"/>
  <c r="EC27" i="100"/>
  <c r="EB27" i="100"/>
  <c r="EA27" i="100"/>
  <c r="DZ27" i="100"/>
  <c r="DY27" i="100"/>
  <c r="DX27" i="100"/>
  <c r="DW27" i="100"/>
  <c r="DV27" i="100"/>
  <c r="DU27" i="100"/>
  <c r="DT27" i="100"/>
  <c r="DS27" i="100"/>
  <c r="DR27" i="100"/>
  <c r="DQ27" i="100"/>
  <c r="DP27" i="100"/>
  <c r="DO27" i="100"/>
  <c r="DN27" i="100"/>
  <c r="DM27" i="100"/>
  <c r="DL27" i="100"/>
  <c r="DK27" i="100"/>
  <c r="DJ27" i="100"/>
  <c r="DI27" i="100"/>
  <c r="DH27" i="100"/>
  <c r="DG27" i="100"/>
  <c r="DB27" i="100"/>
  <c r="DA27" i="100"/>
  <c r="CV27" i="100"/>
  <c r="CQ27" i="100"/>
  <c r="CP27" i="100"/>
  <c r="CO27" i="100"/>
  <c r="CN27" i="100"/>
  <c r="CM27" i="100"/>
  <c r="CL27" i="100"/>
  <c r="CK27" i="100"/>
  <c r="CJ27" i="100"/>
  <c r="CI27" i="100"/>
  <c r="CH27" i="100"/>
  <c r="CG27" i="100"/>
  <c r="CF27" i="100"/>
  <c r="CE27" i="100"/>
  <c r="CD27" i="100"/>
  <c r="CC27" i="100"/>
  <c r="CB27" i="100"/>
  <c r="CA27" i="100"/>
  <c r="BV27" i="100"/>
  <c r="BU27" i="100"/>
  <c r="BP27" i="100"/>
  <c r="BK27" i="100"/>
  <c r="BJ27" i="100"/>
  <c r="BI27" i="100"/>
  <c r="BH27" i="100"/>
  <c r="BG27" i="100"/>
  <c r="BF27" i="100"/>
  <c r="BE27" i="100"/>
  <c r="BD27" i="100"/>
  <c r="BC27" i="100"/>
  <c r="BB27" i="100"/>
  <c r="BA27" i="100"/>
  <c r="AZ27" i="100"/>
  <c r="AY27" i="100"/>
  <c r="AX27" i="100"/>
  <c r="AW27" i="100"/>
  <c r="AV27" i="100"/>
  <c r="AK27" i="100"/>
  <c r="AC27" i="100"/>
  <c r="AB27" i="100"/>
  <c r="AA27" i="100"/>
  <c r="Z27" i="100"/>
  <c r="X27" i="100"/>
  <c r="W27" i="100"/>
  <c r="V27" i="100"/>
  <c r="U27" i="100"/>
  <c r="T27" i="100"/>
  <c r="S27" i="100"/>
  <c r="R27" i="100"/>
  <c r="Q27" i="100"/>
  <c r="P27" i="100"/>
  <c r="O27" i="100"/>
  <c r="N27" i="100"/>
  <c r="M27" i="100"/>
  <c r="L27" i="100"/>
  <c r="K27" i="100"/>
  <c r="J27" i="100"/>
  <c r="I27" i="100"/>
  <c r="H27" i="100"/>
  <c r="G27" i="100"/>
  <c r="F27" i="100"/>
  <c r="E27" i="100"/>
  <c r="D27" i="100"/>
  <c r="C27" i="100"/>
  <c r="B27" i="100"/>
  <c r="A27" i="100"/>
  <c r="GZ26" i="100"/>
  <c r="GY26" i="100"/>
  <c r="GX26" i="100"/>
  <c r="GW26" i="100"/>
  <c r="GV26" i="100"/>
  <c r="GU26" i="100"/>
  <c r="GT26" i="100"/>
  <c r="GS26" i="100"/>
  <c r="GR26" i="100"/>
  <c r="GQ26" i="100"/>
  <c r="GP26" i="100"/>
  <c r="GO26" i="100"/>
  <c r="GN26" i="100"/>
  <c r="GM26" i="100"/>
  <c r="GL26" i="100"/>
  <c r="GK26" i="100"/>
  <c r="GJ26" i="100"/>
  <c r="GI26" i="100"/>
  <c r="GH26" i="100"/>
  <c r="GG26" i="100"/>
  <c r="GD26" i="100"/>
  <c r="GA26" i="100"/>
  <c r="FY26" i="100"/>
  <c r="FX26" i="100"/>
  <c r="FW26" i="100"/>
  <c r="FV26" i="100"/>
  <c r="FU26" i="100"/>
  <c r="FT26" i="100"/>
  <c r="FS26" i="100"/>
  <c r="FR26" i="100"/>
  <c r="FQ26" i="100"/>
  <c r="FP26" i="100"/>
  <c r="FO26" i="100"/>
  <c r="FN26" i="100"/>
  <c r="FM26" i="100"/>
  <c r="FL26" i="100"/>
  <c r="FK26" i="100"/>
  <c r="FJ26" i="100"/>
  <c r="FI26" i="100"/>
  <c r="FH26" i="100"/>
  <c r="FG26" i="100"/>
  <c r="FF26" i="100"/>
  <c r="FE26" i="100"/>
  <c r="FD26" i="100"/>
  <c r="FC26" i="100"/>
  <c r="FB26" i="100"/>
  <c r="FA26" i="100"/>
  <c r="EZ26" i="100"/>
  <c r="EY26" i="100"/>
  <c r="EX26" i="100"/>
  <c r="EW26" i="100"/>
  <c r="EV26" i="100"/>
  <c r="EU26" i="100"/>
  <c r="ET26" i="100"/>
  <c r="ES26" i="100"/>
  <c r="ER26" i="100"/>
  <c r="EQ26" i="100"/>
  <c r="EP26" i="100"/>
  <c r="EO26" i="100"/>
  <c r="EN26" i="100"/>
  <c r="EM26" i="100"/>
  <c r="EL26" i="100"/>
  <c r="EK26" i="100"/>
  <c r="EJ26" i="100"/>
  <c r="EI26" i="100"/>
  <c r="EH26" i="100"/>
  <c r="EG26" i="100"/>
  <c r="EF26" i="100"/>
  <c r="EE26" i="100"/>
  <c r="ED26" i="100"/>
  <c r="EC26" i="100"/>
  <c r="EB26" i="100"/>
  <c r="EA26" i="100"/>
  <c r="DZ26" i="100"/>
  <c r="DY26" i="100"/>
  <c r="DX26" i="100"/>
  <c r="DW26" i="100"/>
  <c r="DV26" i="100"/>
  <c r="DU26" i="100"/>
  <c r="DT26" i="100"/>
  <c r="DS26" i="100"/>
  <c r="DR26" i="100"/>
  <c r="DQ26" i="100"/>
  <c r="DP26" i="100"/>
  <c r="DO26" i="100"/>
  <c r="DN26" i="100"/>
  <c r="DM26" i="100"/>
  <c r="DL26" i="100"/>
  <c r="DK26" i="100"/>
  <c r="DJ26" i="100"/>
  <c r="DI26" i="100"/>
  <c r="DH26" i="100"/>
  <c r="DG26" i="100"/>
  <c r="DB26" i="100"/>
  <c r="DA26" i="100"/>
  <c r="CV26" i="100"/>
  <c r="CQ26" i="100"/>
  <c r="CP26" i="100"/>
  <c r="CO26" i="100"/>
  <c r="CN26" i="100"/>
  <c r="CM26" i="100"/>
  <c r="CL26" i="100"/>
  <c r="CK26" i="100"/>
  <c r="CJ26" i="100"/>
  <c r="CI26" i="100"/>
  <c r="CH26" i="100"/>
  <c r="CG26" i="100"/>
  <c r="CF26" i="100"/>
  <c r="CE26" i="100"/>
  <c r="CD26" i="100"/>
  <c r="CC26" i="100"/>
  <c r="CB26" i="100"/>
  <c r="CA26" i="100"/>
  <c r="BV26" i="100"/>
  <c r="BU26" i="100"/>
  <c r="BP26" i="100"/>
  <c r="BK26" i="100"/>
  <c r="BJ26" i="100"/>
  <c r="BI26" i="100"/>
  <c r="BH26" i="100"/>
  <c r="BG26" i="100"/>
  <c r="BF26" i="100"/>
  <c r="BE26" i="100"/>
  <c r="BD26" i="100"/>
  <c r="BC26" i="100"/>
  <c r="BB26" i="100"/>
  <c r="BA26" i="100"/>
  <c r="AZ26" i="100"/>
  <c r="AY26" i="100"/>
  <c r="AX26" i="100"/>
  <c r="AW26" i="100"/>
  <c r="AV26" i="100"/>
  <c r="AK26" i="100"/>
  <c r="AC26" i="100"/>
  <c r="AB26" i="100"/>
  <c r="AA26" i="100"/>
  <c r="Z26" i="100"/>
  <c r="Y26" i="100"/>
  <c r="X26" i="100"/>
  <c r="W26" i="100"/>
  <c r="V26" i="100"/>
  <c r="U26" i="100"/>
  <c r="T26" i="100"/>
  <c r="S26" i="100"/>
  <c r="R26" i="100"/>
  <c r="Q26" i="100"/>
  <c r="P26" i="100"/>
  <c r="O26" i="100"/>
  <c r="N26" i="100"/>
  <c r="M26" i="100"/>
  <c r="L26" i="100"/>
  <c r="K26" i="100"/>
  <c r="J26" i="100"/>
  <c r="I26" i="100"/>
  <c r="H26" i="100"/>
  <c r="G26" i="100"/>
  <c r="F26" i="100"/>
  <c r="E26" i="100"/>
  <c r="D26" i="100"/>
  <c r="C26" i="100"/>
  <c r="B26" i="100"/>
  <c r="A26" i="100"/>
  <c r="GZ25" i="100"/>
  <c r="GY25" i="100"/>
  <c r="GX25" i="100"/>
  <c r="GW25" i="100"/>
  <c r="GV25" i="100"/>
  <c r="GU25" i="100"/>
  <c r="GT25" i="100"/>
  <c r="GS25" i="100"/>
  <c r="GR25" i="100"/>
  <c r="GQ25" i="100"/>
  <c r="GP25" i="100"/>
  <c r="GO25" i="100"/>
  <c r="GN25" i="100"/>
  <c r="GM25" i="100"/>
  <c r="GL25" i="100"/>
  <c r="GK25" i="100"/>
  <c r="GJ25" i="100"/>
  <c r="GI25" i="100"/>
  <c r="GH25" i="100"/>
  <c r="GG25" i="100"/>
  <c r="GD25" i="100"/>
  <c r="GA25" i="100"/>
  <c r="FY25" i="100"/>
  <c r="FX25" i="100"/>
  <c r="FW25" i="100"/>
  <c r="FV25" i="100"/>
  <c r="FU25" i="100"/>
  <c r="FT25" i="100"/>
  <c r="FS25" i="100"/>
  <c r="FR25" i="100"/>
  <c r="FQ25" i="100"/>
  <c r="FP25" i="100"/>
  <c r="FO25" i="100"/>
  <c r="FN25" i="100"/>
  <c r="FM25" i="100"/>
  <c r="FL25" i="100"/>
  <c r="FK25" i="100"/>
  <c r="FJ25" i="100"/>
  <c r="FI25" i="100"/>
  <c r="FH25" i="100"/>
  <c r="FG25" i="100"/>
  <c r="FF25" i="100"/>
  <c r="FE25" i="100"/>
  <c r="FD25" i="100"/>
  <c r="FC25" i="100"/>
  <c r="FB25" i="100"/>
  <c r="FA25" i="100"/>
  <c r="EZ25" i="100"/>
  <c r="EY25" i="100"/>
  <c r="EX25" i="100"/>
  <c r="EV25" i="100"/>
  <c r="EU25" i="100"/>
  <c r="ET25" i="100"/>
  <c r="ES25" i="100"/>
  <c r="ER25" i="100"/>
  <c r="EQ25" i="100"/>
  <c r="EP25" i="100"/>
  <c r="EO25" i="100"/>
  <c r="EN25" i="100"/>
  <c r="EM25" i="100"/>
  <c r="EL25" i="100"/>
  <c r="EK25" i="100"/>
  <c r="EJ25" i="100"/>
  <c r="EI25" i="100"/>
  <c r="EH25" i="100"/>
  <c r="EG25" i="100"/>
  <c r="EF25" i="100"/>
  <c r="EE25" i="100"/>
  <c r="ED25" i="100"/>
  <c r="EC25" i="100"/>
  <c r="EB25" i="100"/>
  <c r="EA25" i="100"/>
  <c r="DZ25" i="100"/>
  <c r="DY25" i="100"/>
  <c r="DX25" i="100"/>
  <c r="DW25" i="100"/>
  <c r="DV25" i="100"/>
  <c r="DU25" i="100"/>
  <c r="DT25" i="100"/>
  <c r="DS25" i="100"/>
  <c r="DR25" i="100"/>
  <c r="DQ25" i="100"/>
  <c r="DP25" i="100"/>
  <c r="DO25" i="100"/>
  <c r="DN25" i="100"/>
  <c r="DM25" i="100"/>
  <c r="DL25" i="100"/>
  <c r="DK25" i="100"/>
  <c r="DJ25" i="100"/>
  <c r="DI25" i="100"/>
  <c r="DH25" i="100"/>
  <c r="DG25" i="100"/>
  <c r="DB25" i="100"/>
  <c r="DA25" i="100"/>
  <c r="CV25" i="100"/>
  <c r="CQ25" i="100"/>
  <c r="CP25" i="100"/>
  <c r="CO25" i="100"/>
  <c r="CN25" i="100"/>
  <c r="CM25" i="100"/>
  <c r="CL25" i="100"/>
  <c r="CK25" i="100"/>
  <c r="CJ25" i="100"/>
  <c r="CI25" i="100"/>
  <c r="CH25" i="100"/>
  <c r="CG25" i="100"/>
  <c r="CF25" i="100"/>
  <c r="CE25" i="100"/>
  <c r="CD25" i="100"/>
  <c r="CC25" i="100"/>
  <c r="CB25" i="100"/>
  <c r="CA25" i="100"/>
  <c r="BV25" i="100"/>
  <c r="BU25" i="100"/>
  <c r="BP25" i="100"/>
  <c r="BK25" i="100"/>
  <c r="BJ25" i="100"/>
  <c r="BI25" i="100"/>
  <c r="BH25" i="100"/>
  <c r="BG25" i="100"/>
  <c r="BF25" i="100"/>
  <c r="BE25" i="100"/>
  <c r="BD25" i="100"/>
  <c r="BC25" i="100"/>
  <c r="BB25" i="100"/>
  <c r="BA25" i="100"/>
  <c r="AZ25" i="100"/>
  <c r="AY25" i="100"/>
  <c r="AX25" i="100"/>
  <c r="AW25" i="100"/>
  <c r="AV25" i="100"/>
  <c r="AK25" i="100"/>
  <c r="AC25" i="100"/>
  <c r="AB25" i="100"/>
  <c r="AA25" i="100"/>
  <c r="Z25" i="100"/>
  <c r="X25" i="100"/>
  <c r="V25" i="100"/>
  <c r="U25" i="100"/>
  <c r="T25" i="100"/>
  <c r="S25" i="100"/>
  <c r="R25" i="100"/>
  <c r="Q25" i="100"/>
  <c r="P25" i="100"/>
  <c r="O25" i="100"/>
  <c r="N25" i="100"/>
  <c r="M25" i="100"/>
  <c r="L25" i="100"/>
  <c r="K25" i="100"/>
  <c r="J25" i="100"/>
  <c r="I25" i="100"/>
  <c r="H25" i="100"/>
  <c r="G25" i="100"/>
  <c r="F25" i="100"/>
  <c r="E25" i="100"/>
  <c r="D25" i="100"/>
  <c r="C25" i="100"/>
  <c r="B25" i="100"/>
  <c r="A25" i="100"/>
  <c r="GZ24" i="100"/>
  <c r="GY24" i="100"/>
  <c r="GX24" i="100"/>
  <c r="GW24" i="100"/>
  <c r="GV24" i="100"/>
  <c r="GU24" i="100"/>
  <c r="GT24" i="100"/>
  <c r="GS24" i="100"/>
  <c r="GR24" i="100"/>
  <c r="GQ24" i="100"/>
  <c r="GP24" i="100"/>
  <c r="GO24" i="100"/>
  <c r="GN24" i="100"/>
  <c r="GM24" i="100"/>
  <c r="GL24" i="100"/>
  <c r="GK24" i="100"/>
  <c r="GJ24" i="100"/>
  <c r="GI24" i="100"/>
  <c r="GH24" i="100"/>
  <c r="GG24" i="100"/>
  <c r="GD24" i="100"/>
  <c r="GA24" i="100"/>
  <c r="FY24" i="100"/>
  <c r="FX24" i="100"/>
  <c r="FW24" i="100"/>
  <c r="FV24" i="100"/>
  <c r="FU24" i="100"/>
  <c r="FT24" i="100"/>
  <c r="FS24" i="100"/>
  <c r="FR24" i="100"/>
  <c r="FQ24" i="100"/>
  <c r="FP24" i="100"/>
  <c r="FO24" i="100"/>
  <c r="FN24" i="100"/>
  <c r="FM24" i="100"/>
  <c r="FL24" i="100"/>
  <c r="FK24" i="100"/>
  <c r="FJ24" i="100"/>
  <c r="FI24" i="100"/>
  <c r="FH24" i="100"/>
  <c r="FG24" i="100"/>
  <c r="FF24" i="100"/>
  <c r="FE24" i="100"/>
  <c r="FD24" i="100"/>
  <c r="FC24" i="100"/>
  <c r="FB24" i="100"/>
  <c r="FA24" i="100"/>
  <c r="EZ24" i="100"/>
  <c r="EY24" i="100"/>
  <c r="EV24" i="100"/>
  <c r="EU24" i="100"/>
  <c r="ET24" i="100"/>
  <c r="ES24" i="100"/>
  <c r="ER24" i="100"/>
  <c r="EQ24" i="100"/>
  <c r="EP24" i="100"/>
  <c r="EO24" i="100"/>
  <c r="EN24" i="100"/>
  <c r="EM24" i="100"/>
  <c r="EL24" i="100"/>
  <c r="EK24" i="100"/>
  <c r="EJ24" i="100"/>
  <c r="EI24" i="100"/>
  <c r="EH24" i="100"/>
  <c r="EG24" i="100"/>
  <c r="EF24" i="100"/>
  <c r="EE24" i="100"/>
  <c r="ED24" i="100"/>
  <c r="EC24" i="100"/>
  <c r="EB24" i="100"/>
  <c r="EA24" i="100"/>
  <c r="DZ24" i="100"/>
  <c r="DY24" i="100"/>
  <c r="DX24" i="100"/>
  <c r="DW24" i="100"/>
  <c r="DV24" i="100"/>
  <c r="DU24" i="100"/>
  <c r="DT24" i="100"/>
  <c r="DS24" i="100"/>
  <c r="DR24" i="100"/>
  <c r="DQ24" i="100"/>
  <c r="DP24" i="100"/>
  <c r="DO24" i="100"/>
  <c r="DN24" i="100"/>
  <c r="DM24" i="100"/>
  <c r="DL24" i="100"/>
  <c r="DK24" i="100"/>
  <c r="DJ24" i="100"/>
  <c r="DI24" i="100"/>
  <c r="DH24" i="100"/>
  <c r="DG24" i="100"/>
  <c r="DB24" i="100"/>
  <c r="DA24" i="100"/>
  <c r="CV24" i="100"/>
  <c r="CQ24" i="100"/>
  <c r="CP24" i="100"/>
  <c r="CO24" i="100"/>
  <c r="CN24" i="100"/>
  <c r="CM24" i="100"/>
  <c r="CL24" i="100"/>
  <c r="CK24" i="100"/>
  <c r="CJ24" i="100"/>
  <c r="CI24" i="100"/>
  <c r="CH24" i="100"/>
  <c r="CG24" i="100"/>
  <c r="CF24" i="100"/>
  <c r="CE24" i="100"/>
  <c r="CD24" i="100"/>
  <c r="CC24" i="100"/>
  <c r="CB24" i="100"/>
  <c r="CA24" i="100"/>
  <c r="BV24" i="100"/>
  <c r="BU24" i="100"/>
  <c r="BP24" i="100"/>
  <c r="BK24" i="100"/>
  <c r="BJ24" i="100"/>
  <c r="BI24" i="100"/>
  <c r="BH24" i="100"/>
  <c r="BG24" i="100"/>
  <c r="BF24" i="100"/>
  <c r="BE24" i="100"/>
  <c r="BD24" i="100"/>
  <c r="BC24" i="100"/>
  <c r="BB24" i="100"/>
  <c r="BA24" i="100"/>
  <c r="AZ24" i="100"/>
  <c r="AY24" i="100"/>
  <c r="AX24" i="100"/>
  <c r="AW24" i="100"/>
  <c r="AV24" i="100"/>
  <c r="AK24" i="100"/>
  <c r="AC24" i="100"/>
  <c r="AB24" i="100"/>
  <c r="AA24" i="100"/>
  <c r="Z24" i="100"/>
  <c r="Y24" i="100"/>
  <c r="W24" i="100"/>
  <c r="V24" i="100"/>
  <c r="U24" i="100"/>
  <c r="T24" i="100"/>
  <c r="S24" i="100"/>
  <c r="R24" i="100"/>
  <c r="Q24" i="100"/>
  <c r="P24" i="100"/>
  <c r="O24" i="100"/>
  <c r="N24" i="100"/>
  <c r="M24" i="100"/>
  <c r="L24" i="100"/>
  <c r="K24" i="100"/>
  <c r="J24" i="100"/>
  <c r="I24" i="100"/>
  <c r="H24" i="100"/>
  <c r="G24" i="100"/>
  <c r="F24" i="100"/>
  <c r="E24" i="100"/>
  <c r="D24" i="100"/>
  <c r="C24" i="100"/>
  <c r="B24" i="100"/>
  <c r="A24" i="100"/>
  <c r="GZ23" i="100"/>
  <c r="GY23" i="100"/>
  <c r="GX23" i="100"/>
  <c r="GW23" i="100"/>
  <c r="GV23" i="100"/>
  <c r="GU23" i="100"/>
  <c r="GT23" i="100"/>
  <c r="GS23" i="100"/>
  <c r="GR23" i="100"/>
  <c r="GQ23" i="100"/>
  <c r="GP23" i="100"/>
  <c r="GO23" i="100"/>
  <c r="GN23" i="100"/>
  <c r="GM23" i="100"/>
  <c r="GL23" i="100"/>
  <c r="GK23" i="100"/>
  <c r="GJ23" i="100"/>
  <c r="GI23" i="100"/>
  <c r="GH23" i="100"/>
  <c r="GG23" i="100"/>
  <c r="GD23" i="100"/>
  <c r="GA23" i="100"/>
  <c r="FY23" i="100"/>
  <c r="FX23" i="100"/>
  <c r="FW23" i="100"/>
  <c r="FV23" i="100"/>
  <c r="FU23" i="100"/>
  <c r="FT23" i="100"/>
  <c r="FS23" i="100"/>
  <c r="FR23" i="100"/>
  <c r="FQ23" i="100"/>
  <c r="FP23" i="100"/>
  <c r="FO23" i="100"/>
  <c r="FN23" i="100"/>
  <c r="FM23" i="100"/>
  <c r="FL23" i="100"/>
  <c r="FK23" i="100"/>
  <c r="FJ23" i="100"/>
  <c r="FI23" i="100"/>
  <c r="FH23" i="100"/>
  <c r="FG23" i="100"/>
  <c r="FF23" i="100"/>
  <c r="FE23" i="100"/>
  <c r="FD23" i="100"/>
  <c r="FC23" i="100"/>
  <c r="FB23" i="100"/>
  <c r="FA23" i="100"/>
  <c r="EZ23" i="100"/>
  <c r="EY23" i="100"/>
  <c r="EX23" i="100"/>
  <c r="EV23" i="100"/>
  <c r="EU23" i="100"/>
  <c r="ET23" i="100"/>
  <c r="ES23" i="100"/>
  <c r="ER23" i="100"/>
  <c r="EQ23" i="100"/>
  <c r="EP23" i="100"/>
  <c r="EO23" i="100"/>
  <c r="EN23" i="100"/>
  <c r="EM23" i="100"/>
  <c r="EL23" i="100"/>
  <c r="EK23" i="100"/>
  <c r="EJ23" i="100"/>
  <c r="EI23" i="100"/>
  <c r="EH23" i="100"/>
  <c r="EG23" i="100"/>
  <c r="EF23" i="100"/>
  <c r="EE23" i="100"/>
  <c r="ED23" i="100"/>
  <c r="EC23" i="100"/>
  <c r="EB23" i="100"/>
  <c r="EA23" i="100"/>
  <c r="DZ23" i="100"/>
  <c r="DY23" i="100"/>
  <c r="DX23" i="100"/>
  <c r="DW23" i="100"/>
  <c r="DV23" i="100"/>
  <c r="DU23" i="100"/>
  <c r="DT23" i="100"/>
  <c r="DS23" i="100"/>
  <c r="DR23" i="100"/>
  <c r="DQ23" i="100"/>
  <c r="DP23" i="100"/>
  <c r="DO23" i="100"/>
  <c r="DN23" i="100"/>
  <c r="DM23" i="100"/>
  <c r="DL23" i="100"/>
  <c r="DK23" i="100"/>
  <c r="DJ23" i="100"/>
  <c r="DI23" i="100"/>
  <c r="DH23" i="100"/>
  <c r="DG23" i="100"/>
  <c r="DF23" i="100"/>
  <c r="DE23" i="100"/>
  <c r="DD23" i="100"/>
  <c r="DC23" i="100"/>
  <c r="DB23" i="100"/>
  <c r="DA23" i="100"/>
  <c r="CZ23" i="100"/>
  <c r="CY23" i="100"/>
  <c r="CX23" i="100"/>
  <c r="CW23" i="100"/>
  <c r="CV23" i="100"/>
  <c r="CU23" i="100"/>
  <c r="CT23" i="100"/>
  <c r="CS23" i="100"/>
  <c r="CR23" i="100"/>
  <c r="CQ23" i="100"/>
  <c r="CP23" i="100"/>
  <c r="CO23" i="100"/>
  <c r="CN23" i="100"/>
  <c r="CM23" i="100"/>
  <c r="CL23" i="100"/>
  <c r="CK23" i="100"/>
  <c r="CJ23" i="100"/>
  <c r="CI23" i="100"/>
  <c r="CH23" i="100"/>
  <c r="CG23" i="100"/>
  <c r="CF23" i="100"/>
  <c r="CE23" i="100"/>
  <c r="CD23" i="100"/>
  <c r="CC23" i="100"/>
  <c r="CB23" i="100"/>
  <c r="CA23" i="100"/>
  <c r="BZ23" i="100"/>
  <c r="BY23" i="100"/>
  <c r="BX23" i="100"/>
  <c r="BW23" i="100"/>
  <c r="BV23" i="100"/>
  <c r="BU23" i="100"/>
  <c r="BT23" i="100"/>
  <c r="BS23" i="100"/>
  <c r="BR23" i="100"/>
  <c r="BQ23" i="100"/>
  <c r="BP23" i="100"/>
  <c r="BO23" i="100"/>
  <c r="BN23" i="100"/>
  <c r="BM23" i="100"/>
  <c r="BL23" i="100"/>
  <c r="BK23" i="100"/>
  <c r="BJ23" i="100"/>
  <c r="BI23" i="100"/>
  <c r="BH23" i="100"/>
  <c r="BG23" i="100"/>
  <c r="BF23" i="100"/>
  <c r="BE23" i="100"/>
  <c r="BD23" i="100"/>
  <c r="BC23" i="100"/>
  <c r="BB23" i="100"/>
  <c r="BA23" i="100"/>
  <c r="AZ23" i="100"/>
  <c r="AY23" i="100"/>
  <c r="AX23" i="100"/>
  <c r="AW23" i="100"/>
  <c r="AV23" i="100"/>
  <c r="AK23" i="100"/>
  <c r="AC23" i="100"/>
  <c r="AB23" i="100"/>
  <c r="AA23" i="100"/>
  <c r="Z23" i="100"/>
  <c r="Y23" i="100"/>
  <c r="X23" i="100"/>
  <c r="W23" i="100"/>
  <c r="V23" i="100"/>
  <c r="U23" i="100"/>
  <c r="T23" i="100"/>
  <c r="S23" i="100"/>
  <c r="R23" i="100"/>
  <c r="Q23" i="100"/>
  <c r="P23" i="100"/>
  <c r="O23" i="100"/>
  <c r="N23" i="100"/>
  <c r="M23" i="100"/>
  <c r="L23" i="100"/>
  <c r="K23" i="100"/>
  <c r="J23" i="100"/>
  <c r="I23" i="100"/>
  <c r="H23" i="100"/>
  <c r="G23" i="100"/>
  <c r="F23" i="100"/>
  <c r="E23" i="100"/>
  <c r="D23" i="100"/>
  <c r="C23" i="100"/>
  <c r="B23" i="100"/>
  <c r="A23" i="100"/>
  <c r="GZ22" i="100"/>
  <c r="GY22" i="100"/>
  <c r="GX22" i="100"/>
  <c r="GW22" i="100"/>
  <c r="GV22" i="100"/>
  <c r="GU22" i="100"/>
  <c r="GT22" i="100"/>
  <c r="GS22" i="100"/>
  <c r="GR22" i="100"/>
  <c r="GQ22" i="100"/>
  <c r="GP22" i="100"/>
  <c r="GO22" i="100"/>
  <c r="GN22" i="100"/>
  <c r="GM22" i="100"/>
  <c r="GL22" i="100"/>
  <c r="GK22" i="100"/>
  <c r="GJ22" i="100"/>
  <c r="GI22" i="100"/>
  <c r="GH22" i="100"/>
  <c r="GG22" i="100"/>
  <c r="GD22" i="100"/>
  <c r="GA22" i="100"/>
  <c r="FY22" i="100"/>
  <c r="FX22" i="100"/>
  <c r="FW22" i="100"/>
  <c r="FV22" i="100"/>
  <c r="FU22" i="100"/>
  <c r="FT22" i="100"/>
  <c r="FS22" i="100"/>
  <c r="FR22" i="100"/>
  <c r="FQ22" i="100"/>
  <c r="FP22" i="100"/>
  <c r="FO22" i="100"/>
  <c r="FN22" i="100"/>
  <c r="FM22" i="100"/>
  <c r="FL22" i="100"/>
  <c r="FK22" i="100"/>
  <c r="FJ22" i="100"/>
  <c r="FI22" i="100"/>
  <c r="FH22" i="100"/>
  <c r="FG22" i="100"/>
  <c r="FF22" i="100"/>
  <c r="FE22" i="100"/>
  <c r="FD22" i="100"/>
  <c r="FC22" i="100"/>
  <c r="FB22" i="100"/>
  <c r="FA22" i="100"/>
  <c r="EZ22" i="100"/>
  <c r="EY22" i="100"/>
  <c r="EX22" i="100"/>
  <c r="EV22" i="100"/>
  <c r="EU22" i="100"/>
  <c r="ET22" i="100"/>
  <c r="ES22" i="100"/>
  <c r="ER22" i="100"/>
  <c r="EQ22" i="100"/>
  <c r="EP22" i="100"/>
  <c r="EO22" i="100"/>
  <c r="EN22" i="100"/>
  <c r="EM22" i="100"/>
  <c r="EL22" i="100"/>
  <c r="EK22" i="100"/>
  <c r="EJ22" i="100"/>
  <c r="EI22" i="100"/>
  <c r="EH22" i="100"/>
  <c r="EG22" i="100"/>
  <c r="EF22" i="100"/>
  <c r="EE22" i="100"/>
  <c r="ED22" i="100"/>
  <c r="EC22" i="100"/>
  <c r="EB22" i="100"/>
  <c r="EA22" i="100"/>
  <c r="DZ22" i="100"/>
  <c r="DY22" i="100"/>
  <c r="DX22" i="100"/>
  <c r="DW22" i="100"/>
  <c r="DV22" i="100"/>
  <c r="DU22" i="100"/>
  <c r="DT22" i="100"/>
  <c r="DS22" i="100"/>
  <c r="DR22" i="100"/>
  <c r="DQ22" i="100"/>
  <c r="DP22" i="100"/>
  <c r="DO22" i="100"/>
  <c r="DN22" i="100"/>
  <c r="DM22" i="100"/>
  <c r="DL22" i="100"/>
  <c r="DK22" i="100"/>
  <c r="DJ22" i="100"/>
  <c r="DI22" i="100"/>
  <c r="DH22" i="100"/>
  <c r="DG22" i="100"/>
  <c r="DF22" i="100"/>
  <c r="DE22" i="100"/>
  <c r="DD22" i="100"/>
  <c r="DC22" i="100"/>
  <c r="DB22" i="100"/>
  <c r="DA22" i="100"/>
  <c r="CZ22" i="100"/>
  <c r="CY22" i="100"/>
  <c r="CX22" i="100"/>
  <c r="CW22" i="100"/>
  <c r="CV22" i="100"/>
  <c r="CU22" i="100"/>
  <c r="CT22" i="100"/>
  <c r="CS22" i="100"/>
  <c r="CR22" i="100"/>
  <c r="CQ22" i="100"/>
  <c r="CP22" i="100"/>
  <c r="CO22" i="100"/>
  <c r="CN22" i="100"/>
  <c r="CM22" i="100"/>
  <c r="CL22" i="100"/>
  <c r="CK22" i="100"/>
  <c r="CJ22" i="100"/>
  <c r="CI22" i="100"/>
  <c r="CH22" i="100"/>
  <c r="CG22" i="100"/>
  <c r="CF22" i="100"/>
  <c r="CE22" i="100"/>
  <c r="CD22" i="100"/>
  <c r="CC22" i="100"/>
  <c r="CB22" i="100"/>
  <c r="CA22" i="100"/>
  <c r="BZ22" i="100"/>
  <c r="BY22" i="100"/>
  <c r="BX22" i="100"/>
  <c r="BW22" i="100"/>
  <c r="BV22" i="100"/>
  <c r="BU22" i="100"/>
  <c r="BT22" i="100"/>
  <c r="BS22" i="100"/>
  <c r="BR22" i="100"/>
  <c r="BQ22" i="100"/>
  <c r="BP22" i="100"/>
  <c r="BO22" i="100"/>
  <c r="BN22" i="100"/>
  <c r="BM22" i="100"/>
  <c r="BL22" i="100"/>
  <c r="BK22" i="100"/>
  <c r="BJ22" i="100"/>
  <c r="BI22" i="100"/>
  <c r="BH22" i="100"/>
  <c r="BG22" i="100"/>
  <c r="BF22" i="100"/>
  <c r="BE22" i="100"/>
  <c r="BD22" i="100"/>
  <c r="BC22" i="100"/>
  <c r="BB22" i="100"/>
  <c r="BA22" i="100"/>
  <c r="AZ22" i="100"/>
  <c r="AY22" i="100"/>
  <c r="AX22" i="100"/>
  <c r="AW22" i="100"/>
  <c r="AV22" i="100"/>
  <c r="AK22" i="100"/>
  <c r="AC22" i="100"/>
  <c r="AB22" i="100"/>
  <c r="AA22" i="100"/>
  <c r="Z22" i="100"/>
  <c r="Y22" i="100"/>
  <c r="X22" i="100"/>
  <c r="W22" i="100"/>
  <c r="U22" i="100"/>
  <c r="T22" i="100"/>
  <c r="S22" i="100"/>
  <c r="R22" i="100"/>
  <c r="Q22" i="100"/>
  <c r="P22" i="100"/>
  <c r="O22" i="100"/>
  <c r="N22" i="100"/>
  <c r="M22" i="100"/>
  <c r="L22" i="100"/>
  <c r="K22" i="100"/>
  <c r="J22" i="100"/>
  <c r="I22" i="100"/>
  <c r="H22" i="100"/>
  <c r="G22" i="100"/>
  <c r="F22" i="100"/>
  <c r="E22" i="100"/>
  <c r="D22" i="100"/>
  <c r="C22" i="100"/>
  <c r="B22" i="100"/>
  <c r="A22" i="100"/>
  <c r="GZ21" i="100"/>
  <c r="GY21" i="100"/>
  <c r="GX21" i="100"/>
  <c r="GW21" i="100"/>
  <c r="GV21" i="100"/>
  <c r="GU21" i="100"/>
  <c r="GT21" i="100"/>
  <c r="GS21" i="100"/>
  <c r="GR21" i="100"/>
  <c r="GQ21" i="100"/>
  <c r="GP21" i="100"/>
  <c r="GO21" i="100"/>
  <c r="GN21" i="100"/>
  <c r="GM21" i="100"/>
  <c r="GL21" i="100"/>
  <c r="GK21" i="100"/>
  <c r="GJ21" i="100"/>
  <c r="GI21" i="100"/>
  <c r="GH21" i="100"/>
  <c r="GG21" i="100"/>
  <c r="GD21" i="100"/>
  <c r="GA21" i="100"/>
  <c r="FY21" i="100"/>
  <c r="FX21" i="100"/>
  <c r="FW21" i="100"/>
  <c r="FV21" i="100"/>
  <c r="FU21" i="100"/>
  <c r="FT21" i="100"/>
  <c r="FS21" i="100"/>
  <c r="FR21" i="100"/>
  <c r="FQ21" i="100"/>
  <c r="FP21" i="100"/>
  <c r="FO21" i="100"/>
  <c r="FN21" i="100"/>
  <c r="FM21" i="100"/>
  <c r="FL21" i="100"/>
  <c r="FK21" i="100"/>
  <c r="FJ21" i="100"/>
  <c r="FI21" i="100"/>
  <c r="FH21" i="100"/>
  <c r="FG21" i="100"/>
  <c r="FF21" i="100"/>
  <c r="FE21" i="100"/>
  <c r="FD21" i="100"/>
  <c r="FC21" i="100"/>
  <c r="FB21" i="100"/>
  <c r="FA21" i="100"/>
  <c r="EZ21" i="100"/>
  <c r="EY21" i="100"/>
  <c r="EX21" i="100"/>
  <c r="EW21" i="100"/>
  <c r="EV21" i="100"/>
  <c r="EU21" i="100"/>
  <c r="ET21" i="100"/>
  <c r="ES21" i="100"/>
  <c r="ER21" i="100"/>
  <c r="EQ21" i="100"/>
  <c r="EP21" i="100"/>
  <c r="EO21" i="100"/>
  <c r="EN21" i="100"/>
  <c r="EK21" i="100"/>
  <c r="EJ21" i="100"/>
  <c r="EI21" i="100"/>
  <c r="EH21" i="100"/>
  <c r="EG21" i="100"/>
  <c r="EF21" i="100"/>
  <c r="EE21" i="100"/>
  <c r="ED21" i="100"/>
  <c r="EC21" i="100"/>
  <c r="EB21" i="100"/>
  <c r="EA21" i="100"/>
  <c r="DZ21" i="100"/>
  <c r="DY21" i="100"/>
  <c r="DX21" i="100"/>
  <c r="DW21" i="100"/>
  <c r="DV21" i="100"/>
  <c r="DU21" i="100"/>
  <c r="DT21" i="100"/>
  <c r="DS21" i="100"/>
  <c r="DR21" i="100"/>
  <c r="DQ21" i="100"/>
  <c r="DP21" i="100"/>
  <c r="DO21" i="100"/>
  <c r="DN21" i="100"/>
  <c r="DM21" i="100"/>
  <c r="DL21" i="100"/>
  <c r="DK21" i="100"/>
  <c r="DJ21" i="100"/>
  <c r="DI21" i="100"/>
  <c r="DH21" i="100"/>
  <c r="DG21" i="100"/>
  <c r="DB21" i="100"/>
  <c r="DA21" i="100"/>
  <c r="CZ21" i="100"/>
  <c r="CY21" i="100"/>
  <c r="CX21" i="100"/>
  <c r="CW21" i="100"/>
  <c r="CV21" i="100"/>
  <c r="CU21" i="100"/>
  <c r="CT21" i="100"/>
  <c r="CS21" i="100"/>
  <c r="CR21" i="100"/>
  <c r="CQ21" i="100"/>
  <c r="CP21" i="100"/>
  <c r="CO21" i="100"/>
  <c r="CN21" i="100"/>
  <c r="CM21" i="100"/>
  <c r="CL21" i="100"/>
  <c r="CK21" i="100"/>
  <c r="CJ21" i="100"/>
  <c r="CI21" i="100"/>
  <c r="CH21" i="100"/>
  <c r="CG21" i="100"/>
  <c r="CF21" i="100"/>
  <c r="CE21" i="100"/>
  <c r="CD21" i="100"/>
  <c r="CC21" i="100"/>
  <c r="CB21" i="100"/>
  <c r="CA21" i="100"/>
  <c r="BZ21" i="100"/>
  <c r="BY21" i="100"/>
  <c r="BX21" i="100"/>
  <c r="BW21" i="100"/>
  <c r="BV21" i="100"/>
  <c r="BU21" i="100"/>
  <c r="BT21" i="100"/>
  <c r="BS21" i="100"/>
  <c r="BR21" i="100"/>
  <c r="BQ21" i="100"/>
  <c r="BP21" i="100"/>
  <c r="BO21" i="100"/>
  <c r="BN21" i="100"/>
  <c r="BM21" i="100"/>
  <c r="BL21" i="100"/>
  <c r="BK21" i="100"/>
  <c r="BJ21" i="100"/>
  <c r="BI21" i="100"/>
  <c r="BH21" i="100"/>
  <c r="BG21" i="100"/>
  <c r="BF21" i="100"/>
  <c r="BE21" i="100"/>
  <c r="BD21" i="100"/>
  <c r="BC21" i="100"/>
  <c r="BB21" i="100"/>
  <c r="BA21" i="100"/>
  <c r="AZ21" i="100"/>
  <c r="AY21" i="100"/>
  <c r="AX21" i="100"/>
  <c r="AW21" i="100"/>
  <c r="AV21" i="100"/>
  <c r="AK21" i="100"/>
  <c r="AC21" i="100"/>
  <c r="AB21" i="100"/>
  <c r="AA21" i="100"/>
  <c r="Z21" i="100"/>
  <c r="V21" i="100"/>
  <c r="U21" i="100"/>
  <c r="T21" i="100"/>
  <c r="S21" i="100"/>
  <c r="R21" i="100"/>
  <c r="Q21" i="100"/>
  <c r="P21" i="100"/>
  <c r="O21" i="100"/>
  <c r="N21" i="100"/>
  <c r="M21" i="100"/>
  <c r="L21" i="100"/>
  <c r="K21" i="100"/>
  <c r="J21" i="100"/>
  <c r="I21" i="100"/>
  <c r="H21" i="100"/>
  <c r="G21" i="100"/>
  <c r="F21" i="100"/>
  <c r="E21" i="100"/>
  <c r="D21" i="100"/>
  <c r="C21" i="100"/>
  <c r="B21" i="100"/>
  <c r="A21" i="100"/>
  <c r="GZ20" i="100"/>
  <c r="GY20" i="100"/>
  <c r="GX20" i="100"/>
  <c r="GW20" i="100"/>
  <c r="GV20" i="100"/>
  <c r="GU20" i="100"/>
  <c r="GT20" i="100"/>
  <c r="GS20" i="100"/>
  <c r="GR20" i="100"/>
  <c r="GQ20" i="100"/>
  <c r="GP20" i="100"/>
  <c r="GO20" i="100"/>
  <c r="GN20" i="100"/>
  <c r="GM20" i="100"/>
  <c r="GL20" i="100"/>
  <c r="GK20" i="100"/>
  <c r="GJ20" i="100"/>
  <c r="GI20" i="100"/>
  <c r="GH20" i="100"/>
  <c r="GG20" i="100"/>
  <c r="GD20" i="100"/>
  <c r="GA20" i="100"/>
  <c r="FY20" i="100"/>
  <c r="FX20" i="100"/>
  <c r="FW20" i="100"/>
  <c r="FV20" i="100"/>
  <c r="FU20" i="100"/>
  <c r="FT20" i="100"/>
  <c r="FS20" i="100"/>
  <c r="FR20" i="100"/>
  <c r="FQ20" i="100"/>
  <c r="FP20" i="100"/>
  <c r="FO20" i="100"/>
  <c r="FN20" i="100"/>
  <c r="FM20" i="100"/>
  <c r="FL20" i="100"/>
  <c r="FK20" i="100"/>
  <c r="FJ20" i="100"/>
  <c r="FI20" i="100"/>
  <c r="FH20" i="100"/>
  <c r="FG20" i="100"/>
  <c r="FF20" i="100"/>
  <c r="FE20" i="100"/>
  <c r="FD20" i="100"/>
  <c r="FC20" i="100"/>
  <c r="FB20" i="100"/>
  <c r="FA20" i="100"/>
  <c r="EZ20" i="100"/>
  <c r="EY20" i="100"/>
  <c r="EV20" i="100"/>
  <c r="EU20" i="100"/>
  <c r="ET20" i="100"/>
  <c r="ES20" i="100"/>
  <c r="ER20" i="100"/>
  <c r="EQ20" i="100"/>
  <c r="EP20" i="100"/>
  <c r="EO20" i="100"/>
  <c r="EN20" i="100"/>
  <c r="EK20" i="100"/>
  <c r="EJ20" i="100"/>
  <c r="EI20" i="100"/>
  <c r="EH20" i="100"/>
  <c r="EG20" i="100"/>
  <c r="EF20" i="100"/>
  <c r="EE20" i="100"/>
  <c r="ED20" i="100"/>
  <c r="EC20" i="100"/>
  <c r="EB20" i="100"/>
  <c r="EA20" i="100"/>
  <c r="DZ20" i="100"/>
  <c r="DY20" i="100"/>
  <c r="DX20" i="100"/>
  <c r="DW20" i="100"/>
  <c r="DV20" i="100"/>
  <c r="DU20" i="100"/>
  <c r="DT20" i="100"/>
  <c r="DS20" i="100"/>
  <c r="DR20" i="100"/>
  <c r="DQ20" i="100"/>
  <c r="DP20" i="100"/>
  <c r="DO20" i="100"/>
  <c r="DN20" i="100"/>
  <c r="DM20" i="100"/>
  <c r="DL20" i="100"/>
  <c r="DK20" i="100"/>
  <c r="DJ20" i="100"/>
  <c r="DI20" i="100"/>
  <c r="DH20" i="100"/>
  <c r="DG20" i="100"/>
  <c r="DB20" i="100"/>
  <c r="DA20" i="100"/>
  <c r="CZ20" i="100"/>
  <c r="CY20" i="100"/>
  <c r="CX20" i="100"/>
  <c r="CW20" i="100"/>
  <c r="CV20" i="100"/>
  <c r="CU20" i="100"/>
  <c r="CT20" i="100"/>
  <c r="CS20" i="100"/>
  <c r="CR20" i="100"/>
  <c r="CQ20" i="100"/>
  <c r="CP20" i="100"/>
  <c r="CO20" i="100"/>
  <c r="CN20" i="100"/>
  <c r="CM20" i="100"/>
  <c r="CL20" i="100"/>
  <c r="CK20" i="100"/>
  <c r="CJ20" i="100"/>
  <c r="CI20" i="100"/>
  <c r="CH20" i="100"/>
  <c r="CG20" i="100"/>
  <c r="CF20" i="100"/>
  <c r="CE20" i="100"/>
  <c r="CD20" i="100"/>
  <c r="CC20" i="100"/>
  <c r="CB20" i="100"/>
  <c r="CA20" i="100"/>
  <c r="BV20" i="100"/>
  <c r="BU20" i="100"/>
  <c r="BT20" i="100"/>
  <c r="BS20" i="100"/>
  <c r="BR20" i="100"/>
  <c r="BQ20" i="100"/>
  <c r="BP20" i="100"/>
  <c r="BO20" i="100"/>
  <c r="BN20" i="100"/>
  <c r="BM20" i="100"/>
  <c r="BL20" i="100"/>
  <c r="BK20" i="100"/>
  <c r="BJ20" i="100"/>
  <c r="BI20" i="100"/>
  <c r="BH20" i="100"/>
  <c r="BG20" i="100"/>
  <c r="BF20" i="100"/>
  <c r="BE20" i="100"/>
  <c r="BD20" i="100"/>
  <c r="BC20" i="100"/>
  <c r="BB20" i="100"/>
  <c r="BA20" i="100"/>
  <c r="AZ20" i="100"/>
  <c r="AY20" i="100"/>
  <c r="AX20" i="100"/>
  <c r="AW20" i="100"/>
  <c r="AV20" i="100"/>
  <c r="AK20" i="100"/>
  <c r="AC20" i="100"/>
  <c r="AB20" i="100"/>
  <c r="AA20" i="100"/>
  <c r="Z20" i="100"/>
  <c r="U20" i="100"/>
  <c r="T20" i="100"/>
  <c r="S20" i="100"/>
  <c r="R20" i="100"/>
  <c r="Q20" i="100"/>
  <c r="P20" i="100"/>
  <c r="O20" i="100"/>
  <c r="N20" i="100"/>
  <c r="M20" i="100"/>
  <c r="L20" i="100"/>
  <c r="K20" i="100"/>
  <c r="J20" i="100"/>
  <c r="I20" i="100"/>
  <c r="H20" i="100"/>
  <c r="G20" i="100"/>
  <c r="F20" i="100"/>
  <c r="E20" i="100"/>
  <c r="D20" i="100"/>
  <c r="C20" i="100"/>
  <c r="B20" i="100"/>
  <c r="A20" i="100"/>
  <c r="GZ19" i="100"/>
  <c r="GY19" i="100"/>
  <c r="GX19" i="100"/>
  <c r="GW19" i="100"/>
  <c r="GV19" i="100"/>
  <c r="GU19" i="100"/>
  <c r="GT19" i="100"/>
  <c r="GS19" i="100"/>
  <c r="GR19" i="100"/>
  <c r="GQ19" i="100"/>
  <c r="GP19" i="100"/>
  <c r="GO19" i="100"/>
  <c r="GN19" i="100"/>
  <c r="GM19" i="100"/>
  <c r="GL19" i="100"/>
  <c r="GK19" i="100"/>
  <c r="GJ19" i="100"/>
  <c r="GI19" i="100"/>
  <c r="GH19" i="100"/>
  <c r="GG19" i="100"/>
  <c r="GD19" i="100"/>
  <c r="GA19" i="100"/>
  <c r="FY19" i="100"/>
  <c r="FX19" i="100"/>
  <c r="FW19" i="100"/>
  <c r="FV19" i="100"/>
  <c r="FU19" i="100"/>
  <c r="FT19" i="100"/>
  <c r="FS19" i="100"/>
  <c r="FR19" i="100"/>
  <c r="FQ19" i="100"/>
  <c r="FP19" i="100"/>
  <c r="FO19" i="100"/>
  <c r="FN19" i="100"/>
  <c r="FM19" i="100"/>
  <c r="FL19" i="100"/>
  <c r="FK19" i="100"/>
  <c r="FJ19" i="100"/>
  <c r="FI19" i="100"/>
  <c r="FH19" i="100"/>
  <c r="FG19" i="100"/>
  <c r="FF19" i="100"/>
  <c r="FE19" i="100"/>
  <c r="FD19" i="100"/>
  <c r="FC19" i="100"/>
  <c r="FB19" i="100"/>
  <c r="FA19" i="100"/>
  <c r="EZ19" i="100"/>
  <c r="EY19" i="100"/>
  <c r="EX19" i="100"/>
  <c r="EV19" i="100"/>
  <c r="EU19" i="100"/>
  <c r="ET19" i="100"/>
  <c r="ES19" i="100"/>
  <c r="ER19" i="100"/>
  <c r="EQ19" i="100"/>
  <c r="EP19" i="100"/>
  <c r="EO19" i="100"/>
  <c r="EN19" i="100"/>
  <c r="EK19" i="100"/>
  <c r="EJ19" i="100"/>
  <c r="EI19" i="100"/>
  <c r="EH19" i="100"/>
  <c r="EG19" i="100"/>
  <c r="EF19" i="100"/>
  <c r="EE19" i="100"/>
  <c r="ED19" i="100"/>
  <c r="EC19" i="100"/>
  <c r="EB19" i="100"/>
  <c r="EA19" i="100"/>
  <c r="DZ19" i="100"/>
  <c r="DY19" i="100"/>
  <c r="DX19" i="100"/>
  <c r="DW19" i="100"/>
  <c r="DV19" i="100"/>
  <c r="DU19" i="100"/>
  <c r="DT19" i="100"/>
  <c r="DS19" i="100"/>
  <c r="DR19" i="100"/>
  <c r="DQ19" i="100"/>
  <c r="DP19" i="100"/>
  <c r="DO19" i="100"/>
  <c r="DN19" i="100"/>
  <c r="DM19" i="100"/>
  <c r="DL19" i="100"/>
  <c r="DK19" i="100"/>
  <c r="DJ19" i="100"/>
  <c r="DI19" i="100"/>
  <c r="DH19" i="100"/>
  <c r="DG19" i="100"/>
  <c r="DF19" i="100"/>
  <c r="DE19" i="100"/>
  <c r="DD19" i="100"/>
  <c r="DC19" i="100"/>
  <c r="DB19" i="100"/>
  <c r="DA19" i="100"/>
  <c r="CZ19" i="100"/>
  <c r="CY19" i="100"/>
  <c r="CX19" i="100"/>
  <c r="CW19" i="100"/>
  <c r="CV19" i="100"/>
  <c r="CU19" i="100"/>
  <c r="CT19" i="100"/>
  <c r="CS19" i="100"/>
  <c r="CR19" i="100"/>
  <c r="CQ19" i="100"/>
  <c r="CP19" i="100"/>
  <c r="CO19" i="100"/>
  <c r="CN19" i="100"/>
  <c r="CM19" i="100"/>
  <c r="CL19" i="100"/>
  <c r="CK19" i="100"/>
  <c r="CJ19" i="100"/>
  <c r="CI19" i="100"/>
  <c r="CH19" i="100"/>
  <c r="CG19" i="100"/>
  <c r="CF19" i="100"/>
  <c r="CE19" i="100"/>
  <c r="CD19" i="100"/>
  <c r="CC19" i="100"/>
  <c r="CB19" i="100"/>
  <c r="CA19" i="100"/>
  <c r="BZ19" i="100"/>
  <c r="BY19" i="100"/>
  <c r="BX19" i="100"/>
  <c r="BW19" i="100"/>
  <c r="BV19" i="100"/>
  <c r="BU19" i="100"/>
  <c r="BT19" i="100"/>
  <c r="BS19" i="100"/>
  <c r="BR19" i="100"/>
  <c r="BQ19" i="100"/>
  <c r="BP19" i="100"/>
  <c r="BO19" i="100"/>
  <c r="BN19" i="100"/>
  <c r="BM19" i="100"/>
  <c r="BL19" i="100"/>
  <c r="BK19" i="100"/>
  <c r="BJ19" i="100"/>
  <c r="BI19" i="100"/>
  <c r="BH19" i="100"/>
  <c r="BG19" i="100"/>
  <c r="BF19" i="100"/>
  <c r="BE19" i="100"/>
  <c r="BD19" i="100"/>
  <c r="BC19" i="100"/>
  <c r="BB19" i="100"/>
  <c r="BA19" i="100"/>
  <c r="AZ19" i="100"/>
  <c r="AY19" i="100"/>
  <c r="AX19" i="100"/>
  <c r="AW19" i="100"/>
  <c r="AV19" i="100"/>
  <c r="AK19" i="100"/>
  <c r="AC19" i="100"/>
  <c r="AB19" i="100"/>
  <c r="AA19" i="100"/>
  <c r="Z19" i="100"/>
  <c r="Y19" i="100"/>
  <c r="X19" i="100"/>
  <c r="W19" i="100"/>
  <c r="V19" i="100"/>
  <c r="U19" i="100"/>
  <c r="T19" i="100"/>
  <c r="S19" i="100"/>
  <c r="R19" i="100"/>
  <c r="Q19" i="100"/>
  <c r="P19" i="100"/>
  <c r="O19" i="100"/>
  <c r="N19" i="100"/>
  <c r="M19" i="100"/>
  <c r="L19" i="100"/>
  <c r="K19" i="100"/>
  <c r="J19" i="100"/>
  <c r="I19" i="100"/>
  <c r="H19" i="100"/>
  <c r="G19" i="100"/>
  <c r="F19" i="100"/>
  <c r="E19" i="100"/>
  <c r="D19" i="100"/>
  <c r="C19" i="100"/>
  <c r="B19" i="100"/>
  <c r="A19" i="100"/>
  <c r="GZ18" i="100"/>
  <c r="GY18" i="100"/>
  <c r="GX18" i="100"/>
  <c r="GW18" i="100"/>
  <c r="GV18" i="100"/>
  <c r="GU18" i="100"/>
  <c r="GT18" i="100"/>
  <c r="GS18" i="100"/>
  <c r="GR18" i="100"/>
  <c r="GQ18" i="100"/>
  <c r="GP18" i="100"/>
  <c r="GO18" i="100"/>
  <c r="GN18" i="100"/>
  <c r="GM18" i="100"/>
  <c r="GL18" i="100"/>
  <c r="GK18" i="100"/>
  <c r="GJ18" i="100"/>
  <c r="GI18" i="100"/>
  <c r="GH18" i="100"/>
  <c r="GG18" i="100"/>
  <c r="GD18" i="100"/>
  <c r="GA18" i="100"/>
  <c r="FY18" i="100"/>
  <c r="FX18" i="100"/>
  <c r="FW18" i="100"/>
  <c r="FV18" i="100"/>
  <c r="FU18" i="100"/>
  <c r="FT18" i="100"/>
  <c r="FS18" i="100"/>
  <c r="FR18" i="100"/>
  <c r="FQ18" i="100"/>
  <c r="FP18" i="100"/>
  <c r="FO18" i="100"/>
  <c r="FN18" i="100"/>
  <c r="FM18" i="100"/>
  <c r="FL18" i="100"/>
  <c r="FK18" i="100"/>
  <c r="FJ18" i="100"/>
  <c r="FI18" i="100"/>
  <c r="FH18" i="100"/>
  <c r="FG18" i="100"/>
  <c r="FF18" i="100"/>
  <c r="FE18" i="100"/>
  <c r="FD18" i="100"/>
  <c r="FC18" i="100"/>
  <c r="FB18" i="100"/>
  <c r="FA18" i="100"/>
  <c r="EZ18" i="100"/>
  <c r="EY18" i="100"/>
  <c r="EX18" i="100"/>
  <c r="EW18" i="100"/>
  <c r="EV18" i="100"/>
  <c r="EU18" i="100"/>
  <c r="ET18" i="100"/>
  <c r="ES18" i="100"/>
  <c r="ER18" i="100"/>
  <c r="EQ18" i="100"/>
  <c r="EP18" i="100"/>
  <c r="EO18" i="100"/>
  <c r="EN18" i="100"/>
  <c r="EK18" i="100"/>
  <c r="EJ18" i="100"/>
  <c r="EI18" i="100"/>
  <c r="EH18" i="100"/>
  <c r="EG18" i="100"/>
  <c r="EF18" i="100"/>
  <c r="EE18" i="100"/>
  <c r="ED18" i="100"/>
  <c r="EC18" i="100"/>
  <c r="EB18" i="100"/>
  <c r="EA18" i="100"/>
  <c r="DZ18" i="100"/>
  <c r="DY18" i="100"/>
  <c r="DX18" i="100"/>
  <c r="DW18" i="100"/>
  <c r="DV18" i="100"/>
  <c r="DU18" i="100"/>
  <c r="DT18" i="100"/>
  <c r="DS18" i="100"/>
  <c r="DR18" i="100"/>
  <c r="DQ18" i="100"/>
  <c r="DP18" i="100"/>
  <c r="DO18" i="100"/>
  <c r="DN18" i="100"/>
  <c r="DM18" i="100"/>
  <c r="DL18" i="100"/>
  <c r="DK18" i="100"/>
  <c r="DJ18" i="100"/>
  <c r="DI18" i="100"/>
  <c r="DH18" i="100"/>
  <c r="DG18" i="100"/>
  <c r="DF18" i="100"/>
  <c r="DE18" i="100"/>
  <c r="DD18" i="100"/>
  <c r="DC18" i="100"/>
  <c r="DB18" i="100"/>
  <c r="DA18" i="100"/>
  <c r="CZ18" i="100"/>
  <c r="CY18" i="100"/>
  <c r="CX18" i="100"/>
  <c r="CW18" i="100"/>
  <c r="CV18" i="100"/>
  <c r="CU18" i="100"/>
  <c r="CT18" i="100"/>
  <c r="CS18" i="100"/>
  <c r="CR18" i="100"/>
  <c r="CQ18" i="100"/>
  <c r="CP18" i="100"/>
  <c r="CO18" i="100"/>
  <c r="CN18" i="100"/>
  <c r="CM18" i="100"/>
  <c r="CL18" i="100"/>
  <c r="CK18" i="100"/>
  <c r="CJ18" i="100"/>
  <c r="CI18" i="100"/>
  <c r="CH18" i="100"/>
  <c r="CG18" i="100"/>
  <c r="CF18" i="100"/>
  <c r="CE18" i="100"/>
  <c r="CD18" i="100"/>
  <c r="CC18" i="100"/>
  <c r="CB18" i="100"/>
  <c r="CA18" i="100"/>
  <c r="BZ18" i="100"/>
  <c r="BY18" i="100"/>
  <c r="BX18" i="100"/>
  <c r="BW18" i="100"/>
  <c r="BV18" i="100"/>
  <c r="BU18" i="100"/>
  <c r="BT18" i="100"/>
  <c r="BS18" i="100"/>
  <c r="BR18" i="100"/>
  <c r="BQ18" i="100"/>
  <c r="BP18" i="100"/>
  <c r="BO18" i="100"/>
  <c r="BN18" i="100"/>
  <c r="BM18" i="100"/>
  <c r="BL18" i="100"/>
  <c r="BK18" i="100"/>
  <c r="BJ18" i="100"/>
  <c r="BI18" i="100"/>
  <c r="BH18" i="100"/>
  <c r="BG18" i="100"/>
  <c r="BF18" i="100"/>
  <c r="BE18" i="100"/>
  <c r="BD18" i="100"/>
  <c r="BC18" i="100"/>
  <c r="BB18" i="100"/>
  <c r="BA18" i="100"/>
  <c r="AZ18" i="100"/>
  <c r="AY18" i="100"/>
  <c r="AX18" i="100"/>
  <c r="AW18" i="100"/>
  <c r="AV18" i="100"/>
  <c r="AU18" i="100"/>
  <c r="AT18" i="100"/>
  <c r="AS18" i="100"/>
  <c r="AR18" i="100"/>
  <c r="AQ18" i="100"/>
  <c r="AP18" i="100"/>
  <c r="AO18" i="100"/>
  <c r="AN18" i="100"/>
  <c r="AM18" i="100"/>
  <c r="AL18" i="100"/>
  <c r="AK18" i="100"/>
  <c r="AJ18" i="100"/>
  <c r="AI18" i="100"/>
  <c r="AH18" i="100"/>
  <c r="AG18" i="100"/>
  <c r="AF18" i="100"/>
  <c r="AE18" i="100"/>
  <c r="AD18" i="100"/>
  <c r="AC18" i="100"/>
  <c r="AB18" i="100"/>
  <c r="AA18" i="100"/>
  <c r="Z18" i="100"/>
  <c r="Y18" i="100"/>
  <c r="X18" i="100"/>
  <c r="W18" i="100"/>
  <c r="V18" i="100"/>
  <c r="U18" i="100"/>
  <c r="T18" i="100"/>
  <c r="S18" i="100"/>
  <c r="R18" i="100"/>
  <c r="Q18" i="100"/>
  <c r="P18" i="100"/>
  <c r="O18" i="100"/>
  <c r="N18" i="100"/>
  <c r="M18" i="100"/>
  <c r="L18" i="100"/>
  <c r="K18" i="100"/>
  <c r="J18" i="100"/>
  <c r="I18" i="100"/>
  <c r="H18" i="100"/>
  <c r="G18" i="100"/>
  <c r="F18" i="100"/>
  <c r="E18" i="100"/>
  <c r="D18" i="100"/>
  <c r="C18" i="100"/>
  <c r="B18" i="100"/>
  <c r="A18" i="100"/>
  <c r="GZ17" i="100"/>
  <c r="GY17" i="100"/>
  <c r="GX17" i="100"/>
  <c r="GW17" i="100"/>
  <c r="GV17" i="100"/>
  <c r="GU17" i="100"/>
  <c r="GT17" i="100"/>
  <c r="GS17" i="100"/>
  <c r="GR17" i="100"/>
  <c r="GQ17" i="100"/>
  <c r="GP17" i="100"/>
  <c r="GO17" i="100"/>
  <c r="GN17" i="100"/>
  <c r="GM17" i="100"/>
  <c r="GL17" i="100"/>
  <c r="GK17" i="100"/>
  <c r="GJ17" i="100"/>
  <c r="GI17" i="100"/>
  <c r="GH17" i="100"/>
  <c r="GG17" i="100"/>
  <c r="GD17" i="100"/>
  <c r="GA17" i="100"/>
  <c r="FY17" i="100"/>
  <c r="FX17" i="100"/>
  <c r="FW17" i="100"/>
  <c r="FV17" i="100"/>
  <c r="FU17" i="100"/>
  <c r="FT17" i="100"/>
  <c r="FS17" i="100"/>
  <c r="FR17" i="100"/>
  <c r="FQ17" i="100"/>
  <c r="FP17" i="100"/>
  <c r="FO17" i="100"/>
  <c r="FN17" i="100"/>
  <c r="FM17" i="100"/>
  <c r="FL17" i="100"/>
  <c r="FK17" i="100"/>
  <c r="FJ17" i="100"/>
  <c r="FI17" i="100"/>
  <c r="FH17" i="100"/>
  <c r="FG17" i="100"/>
  <c r="FF17" i="100"/>
  <c r="FE17" i="100"/>
  <c r="FD17" i="100"/>
  <c r="FC17" i="100"/>
  <c r="FB17" i="100"/>
  <c r="FA17" i="100"/>
  <c r="EZ17" i="100"/>
  <c r="EY17" i="100"/>
  <c r="EV17" i="100"/>
  <c r="EU17" i="100"/>
  <c r="ET17" i="100"/>
  <c r="ES17" i="100"/>
  <c r="ER17" i="100"/>
  <c r="EQ17" i="100"/>
  <c r="EP17" i="100"/>
  <c r="EO17" i="100"/>
  <c r="EN17" i="100"/>
  <c r="EK17" i="100"/>
  <c r="EJ17" i="100"/>
  <c r="EI17" i="100"/>
  <c r="EH17" i="100"/>
  <c r="EG17" i="100"/>
  <c r="EF17" i="100"/>
  <c r="EE17" i="100"/>
  <c r="ED17" i="100"/>
  <c r="EC17" i="100"/>
  <c r="EB17" i="100"/>
  <c r="EA17" i="100"/>
  <c r="DZ17" i="100"/>
  <c r="DY17" i="100"/>
  <c r="DX17" i="100"/>
  <c r="DW17" i="100"/>
  <c r="DV17" i="100"/>
  <c r="DU17" i="100"/>
  <c r="DT17" i="100"/>
  <c r="DS17" i="100"/>
  <c r="DR17" i="100"/>
  <c r="DQ17" i="100"/>
  <c r="DP17" i="100"/>
  <c r="DO17" i="100"/>
  <c r="DN17" i="100"/>
  <c r="DM17" i="100"/>
  <c r="DL17" i="100"/>
  <c r="DK17" i="100"/>
  <c r="DJ17" i="100"/>
  <c r="DI17" i="100"/>
  <c r="DH17" i="100"/>
  <c r="DG17" i="100"/>
  <c r="DF17" i="100"/>
  <c r="DE17" i="100"/>
  <c r="DD17" i="100"/>
  <c r="DC17" i="100"/>
  <c r="DB17" i="100"/>
  <c r="DA17" i="100"/>
  <c r="CZ17" i="100"/>
  <c r="CY17" i="100"/>
  <c r="CX17" i="100"/>
  <c r="CW17" i="100"/>
  <c r="CV17" i="100"/>
  <c r="CU17" i="100"/>
  <c r="CT17" i="100"/>
  <c r="CS17" i="100"/>
  <c r="CR17" i="100"/>
  <c r="CQ17" i="100"/>
  <c r="CP17" i="100"/>
  <c r="CO17" i="100"/>
  <c r="CN17" i="100"/>
  <c r="CM17" i="100"/>
  <c r="CL17" i="100"/>
  <c r="CK17" i="100"/>
  <c r="CJ17" i="100"/>
  <c r="CI17" i="100"/>
  <c r="CH17" i="100"/>
  <c r="CG17" i="100"/>
  <c r="CF17" i="100"/>
  <c r="CE17" i="100"/>
  <c r="CD17" i="100"/>
  <c r="CC17" i="100"/>
  <c r="CB17" i="100"/>
  <c r="CA17" i="100"/>
  <c r="BZ17" i="100"/>
  <c r="BY17" i="100"/>
  <c r="BX17" i="100"/>
  <c r="BW17" i="100"/>
  <c r="BV17" i="100"/>
  <c r="BU17" i="100"/>
  <c r="BT17" i="100"/>
  <c r="BS17" i="100"/>
  <c r="BR17" i="100"/>
  <c r="BQ17" i="100"/>
  <c r="BP17" i="100"/>
  <c r="BO17" i="100"/>
  <c r="BN17" i="100"/>
  <c r="BM17" i="100"/>
  <c r="BL17" i="100"/>
  <c r="BK17" i="100"/>
  <c r="BJ17" i="100"/>
  <c r="BI17" i="100"/>
  <c r="BH17" i="100"/>
  <c r="BG17" i="100"/>
  <c r="BF17" i="100"/>
  <c r="BE17" i="100"/>
  <c r="BD17" i="100"/>
  <c r="BC17" i="100"/>
  <c r="BB17" i="100"/>
  <c r="BA17" i="100"/>
  <c r="AZ17" i="100"/>
  <c r="AY17" i="100"/>
  <c r="AX17" i="100"/>
  <c r="AW17" i="100"/>
  <c r="AV17" i="100"/>
  <c r="AU17" i="100"/>
  <c r="AT17" i="100"/>
  <c r="AS17" i="100"/>
  <c r="AR17" i="100"/>
  <c r="AQ17" i="100"/>
  <c r="AP17" i="100"/>
  <c r="AO17" i="100"/>
  <c r="AN17" i="100"/>
  <c r="AM17" i="100"/>
  <c r="AL17" i="100"/>
  <c r="AK17" i="100"/>
  <c r="AJ17" i="100"/>
  <c r="AI17" i="100"/>
  <c r="AH17" i="100"/>
  <c r="AG17" i="100"/>
  <c r="AF17" i="100"/>
  <c r="AE17" i="100"/>
  <c r="AD17" i="100"/>
  <c r="AC17" i="100"/>
  <c r="AB17" i="100"/>
  <c r="AA17" i="100"/>
  <c r="Z17" i="100"/>
  <c r="Y17" i="100"/>
  <c r="X17" i="100"/>
  <c r="W17" i="100"/>
  <c r="V17" i="100"/>
  <c r="U17" i="100"/>
  <c r="T17" i="100"/>
  <c r="S17" i="100"/>
  <c r="R17" i="100"/>
  <c r="Q17" i="100"/>
  <c r="P17" i="100"/>
  <c r="O17" i="100"/>
  <c r="N17" i="100"/>
  <c r="M17" i="100"/>
  <c r="L17" i="100"/>
  <c r="K17" i="100"/>
  <c r="J17" i="100"/>
  <c r="I17" i="100"/>
  <c r="H17" i="100"/>
  <c r="G17" i="100"/>
  <c r="F17" i="100"/>
  <c r="E17" i="100"/>
  <c r="D17" i="100"/>
  <c r="C17" i="100"/>
  <c r="B17" i="100"/>
  <c r="A17" i="100"/>
  <c r="GZ16" i="100"/>
  <c r="GY16" i="100"/>
  <c r="GX16" i="100"/>
  <c r="GW16" i="100"/>
  <c r="GV16" i="100"/>
  <c r="GU16" i="100"/>
  <c r="GT16" i="100"/>
  <c r="GS16" i="100"/>
  <c r="GR16" i="100"/>
  <c r="GQ16" i="100"/>
  <c r="GP16" i="100"/>
  <c r="GO16" i="100"/>
  <c r="GN16" i="100"/>
  <c r="GM16" i="100"/>
  <c r="GL16" i="100"/>
  <c r="GK16" i="100"/>
  <c r="GJ16" i="100"/>
  <c r="GI16" i="100"/>
  <c r="GH16" i="100"/>
  <c r="GG16" i="100"/>
  <c r="GD16" i="100"/>
  <c r="GA16" i="100"/>
  <c r="FY16" i="100"/>
  <c r="FX16" i="100"/>
  <c r="FW16" i="100"/>
  <c r="FV16" i="100"/>
  <c r="FU16" i="100"/>
  <c r="FT16" i="100"/>
  <c r="FS16" i="100"/>
  <c r="FR16" i="100"/>
  <c r="FQ16" i="100"/>
  <c r="FP16" i="100"/>
  <c r="FO16" i="100"/>
  <c r="FN16" i="100"/>
  <c r="FM16" i="100"/>
  <c r="FL16" i="100"/>
  <c r="FK16" i="100"/>
  <c r="FJ16" i="100"/>
  <c r="FI16" i="100"/>
  <c r="FH16" i="100"/>
  <c r="FG16" i="100"/>
  <c r="FF16" i="100"/>
  <c r="FE16" i="100"/>
  <c r="FD16" i="100"/>
  <c r="FC16" i="100"/>
  <c r="FB16" i="100"/>
  <c r="FA16" i="100"/>
  <c r="EZ16" i="100"/>
  <c r="EY16" i="100"/>
  <c r="EV16" i="100"/>
  <c r="EU16" i="100"/>
  <c r="ET16" i="100"/>
  <c r="ES16" i="100"/>
  <c r="ER16" i="100"/>
  <c r="EQ16" i="100"/>
  <c r="EP16" i="100"/>
  <c r="EO16" i="100"/>
  <c r="EN16" i="100"/>
  <c r="EK16" i="100"/>
  <c r="EJ16" i="100"/>
  <c r="EI16" i="100"/>
  <c r="EH16" i="100"/>
  <c r="EG16" i="100"/>
  <c r="EF16" i="100"/>
  <c r="EE16" i="100"/>
  <c r="ED16" i="100"/>
  <c r="EC16" i="100"/>
  <c r="EB16" i="100"/>
  <c r="EA16" i="100"/>
  <c r="DZ16" i="100"/>
  <c r="DY16" i="100"/>
  <c r="DX16" i="100"/>
  <c r="DW16" i="100"/>
  <c r="DV16" i="100"/>
  <c r="DU16" i="100"/>
  <c r="DT16" i="100"/>
  <c r="DS16" i="100"/>
  <c r="DR16" i="100"/>
  <c r="DQ16" i="100"/>
  <c r="DP16" i="100"/>
  <c r="DO16" i="100"/>
  <c r="DN16" i="100"/>
  <c r="DM16" i="100"/>
  <c r="DL16" i="100"/>
  <c r="DK16" i="100"/>
  <c r="DJ16" i="100"/>
  <c r="DI16" i="100"/>
  <c r="DH16" i="100"/>
  <c r="DG16" i="100"/>
  <c r="DF16" i="100"/>
  <c r="DE16" i="100"/>
  <c r="DD16" i="100"/>
  <c r="DC16" i="100"/>
  <c r="DB16" i="100"/>
  <c r="DA16" i="100"/>
  <c r="CZ16" i="100"/>
  <c r="CY16" i="100"/>
  <c r="CX16" i="100"/>
  <c r="CW16" i="100"/>
  <c r="CV16" i="100"/>
  <c r="CU16" i="100"/>
  <c r="CT16" i="100"/>
  <c r="CS16" i="100"/>
  <c r="CR16" i="100"/>
  <c r="CQ16" i="100"/>
  <c r="CP16" i="100"/>
  <c r="CO16" i="100"/>
  <c r="CN16" i="100"/>
  <c r="CM16" i="100"/>
  <c r="CL16" i="100"/>
  <c r="CK16" i="100"/>
  <c r="CJ16" i="100"/>
  <c r="CI16" i="100"/>
  <c r="CH16" i="100"/>
  <c r="CG16" i="100"/>
  <c r="CF16" i="100"/>
  <c r="CE16" i="100"/>
  <c r="CD16" i="100"/>
  <c r="CC16" i="100"/>
  <c r="CB16" i="100"/>
  <c r="CA16" i="100"/>
  <c r="BZ16" i="100"/>
  <c r="BY16" i="100"/>
  <c r="BX16" i="100"/>
  <c r="BW16" i="100"/>
  <c r="BV16" i="100"/>
  <c r="BU16" i="100"/>
  <c r="BT16" i="100"/>
  <c r="BS16" i="100"/>
  <c r="BR16" i="100"/>
  <c r="BQ16" i="100"/>
  <c r="BP16" i="100"/>
  <c r="BO16" i="100"/>
  <c r="BN16" i="100"/>
  <c r="BM16" i="100"/>
  <c r="BL16" i="100"/>
  <c r="BK16" i="100"/>
  <c r="BJ16" i="100"/>
  <c r="BI16" i="100"/>
  <c r="BH16" i="100"/>
  <c r="BG16" i="100"/>
  <c r="BF16" i="100"/>
  <c r="BE16" i="100"/>
  <c r="BD16" i="100"/>
  <c r="BC16" i="100"/>
  <c r="BB16" i="100"/>
  <c r="BA16" i="100"/>
  <c r="AZ16" i="100"/>
  <c r="AY16" i="100"/>
  <c r="AX16" i="100"/>
  <c r="AW16" i="100"/>
  <c r="AV16" i="100"/>
  <c r="AU16" i="100"/>
  <c r="AT16" i="100"/>
  <c r="AS16" i="100"/>
  <c r="AR16" i="100"/>
  <c r="AQ16" i="100"/>
  <c r="AP16" i="100"/>
  <c r="AO16" i="100"/>
  <c r="AN16" i="100"/>
  <c r="AM16" i="100"/>
  <c r="AL16" i="100"/>
  <c r="AK16" i="100"/>
  <c r="AJ16" i="100"/>
  <c r="AI16" i="100"/>
  <c r="AH16" i="100"/>
  <c r="AG16" i="100"/>
  <c r="AF16" i="100"/>
  <c r="AE16" i="100"/>
  <c r="AD16" i="100"/>
  <c r="AC16" i="100"/>
  <c r="AB16" i="100"/>
  <c r="AA16" i="100"/>
  <c r="Z16" i="100"/>
  <c r="Y16" i="100"/>
  <c r="X16" i="100"/>
  <c r="W16" i="100"/>
  <c r="V16" i="100"/>
  <c r="U16" i="100"/>
  <c r="T16" i="100"/>
  <c r="S16" i="100"/>
  <c r="R16" i="100"/>
  <c r="Q16" i="100"/>
  <c r="P16" i="100"/>
  <c r="O16" i="100"/>
  <c r="N16" i="100"/>
  <c r="M16" i="100"/>
  <c r="L16" i="100"/>
  <c r="K16" i="100"/>
  <c r="J16" i="100"/>
  <c r="I16" i="100"/>
  <c r="H16" i="100"/>
  <c r="G16" i="100"/>
  <c r="F16" i="100"/>
  <c r="E16" i="100"/>
  <c r="D16" i="100"/>
  <c r="C16" i="100"/>
  <c r="B16" i="100"/>
  <c r="A16" i="100"/>
  <c r="GZ15" i="100"/>
  <c r="GY15" i="100"/>
  <c r="GX15" i="100"/>
  <c r="GW15" i="100"/>
  <c r="GV15" i="100"/>
  <c r="GU15" i="100"/>
  <c r="GT15" i="100"/>
  <c r="GS15" i="100"/>
  <c r="GR15" i="100"/>
  <c r="GQ15" i="100"/>
  <c r="GP15" i="100"/>
  <c r="GO15" i="100"/>
  <c r="GN15" i="100"/>
  <c r="GM15" i="100"/>
  <c r="GL15" i="100"/>
  <c r="GK15" i="100"/>
  <c r="GJ15" i="100"/>
  <c r="GI15" i="100"/>
  <c r="GH15" i="100"/>
  <c r="GG15" i="100"/>
  <c r="GD15" i="100"/>
  <c r="GA15" i="100"/>
  <c r="FY15" i="100"/>
  <c r="FX15" i="100"/>
  <c r="FW15" i="100"/>
  <c r="FV15" i="100"/>
  <c r="FU15" i="100"/>
  <c r="FT15" i="100"/>
  <c r="FS15" i="100"/>
  <c r="FR15" i="100"/>
  <c r="FQ15" i="100"/>
  <c r="FP15" i="100"/>
  <c r="FO15" i="100"/>
  <c r="FN15" i="100"/>
  <c r="FM15" i="100"/>
  <c r="FL15" i="100"/>
  <c r="FK15" i="100"/>
  <c r="FJ15" i="100"/>
  <c r="FI15" i="100"/>
  <c r="FH15" i="100"/>
  <c r="FG15" i="100"/>
  <c r="FF15" i="100"/>
  <c r="FE15" i="100"/>
  <c r="FD15" i="100"/>
  <c r="FC15" i="100"/>
  <c r="FB15" i="100"/>
  <c r="FA15" i="100"/>
  <c r="EZ15" i="100"/>
  <c r="EY15" i="100"/>
  <c r="EV15" i="100"/>
  <c r="EU15" i="100"/>
  <c r="ET15" i="100"/>
  <c r="ES15" i="100"/>
  <c r="ER15" i="100"/>
  <c r="EQ15" i="100"/>
  <c r="EP15" i="100"/>
  <c r="EO15" i="100"/>
  <c r="EN15" i="100"/>
  <c r="EK15" i="100"/>
  <c r="EJ15" i="100"/>
  <c r="EI15" i="100"/>
  <c r="EH15" i="100"/>
  <c r="EG15" i="100"/>
  <c r="EF15" i="100"/>
  <c r="EE15" i="100"/>
  <c r="ED15" i="100"/>
  <c r="EC15" i="100"/>
  <c r="EB15" i="100"/>
  <c r="EA15" i="100"/>
  <c r="DZ15" i="100"/>
  <c r="DY15" i="100"/>
  <c r="DX15" i="100"/>
  <c r="DW15" i="100"/>
  <c r="DV15" i="100"/>
  <c r="DU15" i="100"/>
  <c r="DT15" i="100"/>
  <c r="DS15" i="100"/>
  <c r="DR15" i="100"/>
  <c r="DQ15" i="100"/>
  <c r="DP15" i="100"/>
  <c r="DO15" i="100"/>
  <c r="DN15" i="100"/>
  <c r="DM15" i="100"/>
  <c r="DL15" i="100"/>
  <c r="DK15" i="100"/>
  <c r="DJ15" i="100"/>
  <c r="DI15" i="100"/>
  <c r="DH15" i="100"/>
  <c r="DG15" i="100"/>
  <c r="DF15" i="100"/>
  <c r="DE15" i="100"/>
  <c r="DD15" i="100"/>
  <c r="DC15" i="100"/>
  <c r="DB15" i="100"/>
  <c r="DA15" i="100"/>
  <c r="CZ15" i="100"/>
  <c r="CY15" i="100"/>
  <c r="CX15" i="100"/>
  <c r="CW15" i="100"/>
  <c r="CV15" i="100"/>
  <c r="CU15" i="100"/>
  <c r="CT15" i="100"/>
  <c r="CS15" i="100"/>
  <c r="CR15" i="100"/>
  <c r="CQ15" i="100"/>
  <c r="CP15" i="100"/>
  <c r="CO15" i="100"/>
  <c r="CN15" i="100"/>
  <c r="CM15" i="100"/>
  <c r="CL15" i="100"/>
  <c r="CK15" i="100"/>
  <c r="CJ15" i="100"/>
  <c r="CI15" i="100"/>
  <c r="CH15" i="100"/>
  <c r="CG15" i="100"/>
  <c r="CF15" i="100"/>
  <c r="CE15" i="100"/>
  <c r="CD15" i="100"/>
  <c r="CC15" i="100"/>
  <c r="CB15" i="100"/>
  <c r="CA15" i="100"/>
  <c r="BZ15" i="100"/>
  <c r="BY15" i="100"/>
  <c r="BX15" i="100"/>
  <c r="BW15" i="100"/>
  <c r="BV15" i="100"/>
  <c r="BU15" i="100"/>
  <c r="BT15" i="100"/>
  <c r="BS15" i="100"/>
  <c r="BR15" i="100"/>
  <c r="BQ15" i="100"/>
  <c r="BP15" i="100"/>
  <c r="BO15" i="100"/>
  <c r="BN15" i="100"/>
  <c r="BM15" i="100"/>
  <c r="BL15" i="100"/>
  <c r="BK15" i="100"/>
  <c r="BJ15" i="100"/>
  <c r="BI15" i="100"/>
  <c r="BH15" i="100"/>
  <c r="BG15" i="100"/>
  <c r="BF15" i="100"/>
  <c r="BE15" i="100"/>
  <c r="BD15" i="100"/>
  <c r="BC15" i="100"/>
  <c r="BB15" i="100"/>
  <c r="BA15" i="100"/>
  <c r="AZ15" i="100"/>
  <c r="AY15" i="100"/>
  <c r="AX15" i="100"/>
  <c r="AW15" i="100"/>
  <c r="AV15" i="100"/>
  <c r="AU15" i="100"/>
  <c r="AT15" i="100"/>
  <c r="AS15" i="100"/>
  <c r="AR15" i="100"/>
  <c r="AQ15" i="100"/>
  <c r="AP15" i="100"/>
  <c r="AO15" i="100"/>
  <c r="AN15" i="100"/>
  <c r="AM15" i="100"/>
  <c r="AL15" i="100"/>
  <c r="AK15" i="100"/>
  <c r="AJ15" i="100"/>
  <c r="AI15" i="100"/>
  <c r="AH15" i="100"/>
  <c r="AG15" i="100"/>
  <c r="AF15" i="100"/>
  <c r="AE15" i="100"/>
  <c r="AD15" i="100"/>
  <c r="AC15" i="100"/>
  <c r="AB15" i="100"/>
  <c r="AA15" i="100"/>
  <c r="Z15" i="100"/>
  <c r="Y15" i="100"/>
  <c r="X15" i="100"/>
  <c r="W15" i="100"/>
  <c r="V15" i="100"/>
  <c r="U15" i="100"/>
  <c r="T15" i="100"/>
  <c r="S15" i="100"/>
  <c r="R15" i="100"/>
  <c r="Q15" i="100"/>
  <c r="P15" i="100"/>
  <c r="O15" i="100"/>
  <c r="N15" i="100"/>
  <c r="M15" i="100"/>
  <c r="L15" i="100"/>
  <c r="K15" i="100"/>
  <c r="J15" i="100"/>
  <c r="I15" i="100"/>
  <c r="H15" i="100"/>
  <c r="G15" i="100"/>
  <c r="F15" i="100"/>
  <c r="E15" i="100"/>
  <c r="D15" i="100"/>
  <c r="C15" i="100"/>
  <c r="B15" i="100"/>
  <c r="A15" i="100"/>
  <c r="GZ14" i="100"/>
  <c r="GY14" i="100"/>
  <c r="GX14" i="100"/>
  <c r="GW14" i="100"/>
  <c r="GV14" i="100"/>
  <c r="GU14" i="100"/>
  <c r="GT14" i="100"/>
  <c r="GS14" i="100"/>
  <c r="GR14" i="100"/>
  <c r="GQ14" i="100"/>
  <c r="GP14" i="100"/>
  <c r="GO14" i="100"/>
  <c r="GN14" i="100"/>
  <c r="GM14" i="100"/>
  <c r="GL14" i="100"/>
  <c r="GK14" i="100"/>
  <c r="GJ14" i="100"/>
  <c r="GI14" i="100"/>
  <c r="GH14" i="100"/>
  <c r="GG14" i="100"/>
  <c r="GD14" i="100"/>
  <c r="GA14" i="100"/>
  <c r="FY14" i="100"/>
  <c r="FX14" i="100"/>
  <c r="FW14" i="100"/>
  <c r="FV14" i="100"/>
  <c r="FU14" i="100"/>
  <c r="FT14" i="100"/>
  <c r="FS14" i="100"/>
  <c r="FR14" i="100"/>
  <c r="FQ14" i="100"/>
  <c r="FP14" i="100"/>
  <c r="FO14" i="100"/>
  <c r="FN14" i="100"/>
  <c r="FM14" i="100"/>
  <c r="FL14" i="100"/>
  <c r="FK14" i="100"/>
  <c r="FJ14" i="100"/>
  <c r="FI14" i="100"/>
  <c r="FH14" i="100"/>
  <c r="FG14" i="100"/>
  <c r="FF14" i="100"/>
  <c r="FE14" i="100"/>
  <c r="FD14" i="100"/>
  <c r="FC14" i="100"/>
  <c r="FB14" i="100"/>
  <c r="FA14" i="100"/>
  <c r="EZ14" i="100"/>
  <c r="EY14" i="100"/>
  <c r="EV14" i="100"/>
  <c r="EU14" i="100"/>
  <c r="ET14" i="100"/>
  <c r="ES14" i="100"/>
  <c r="ER14" i="100"/>
  <c r="EQ14" i="100"/>
  <c r="EP14" i="100"/>
  <c r="EO14" i="100"/>
  <c r="EN14" i="100"/>
  <c r="EK14" i="100"/>
  <c r="EJ14" i="100"/>
  <c r="EI14" i="100"/>
  <c r="EH14" i="100"/>
  <c r="EG14" i="100"/>
  <c r="EF14" i="100"/>
  <c r="EE14" i="100"/>
  <c r="ED14" i="100"/>
  <c r="EC14" i="100"/>
  <c r="EB14" i="100"/>
  <c r="EA14" i="100"/>
  <c r="DZ14" i="100"/>
  <c r="DY14" i="100"/>
  <c r="DX14" i="100"/>
  <c r="DW14" i="100"/>
  <c r="DV14" i="100"/>
  <c r="DU14" i="100"/>
  <c r="DT14" i="100"/>
  <c r="DS14" i="100"/>
  <c r="DR14" i="100"/>
  <c r="DQ14" i="100"/>
  <c r="DP14" i="100"/>
  <c r="DO14" i="100"/>
  <c r="DN14" i="100"/>
  <c r="DM14" i="100"/>
  <c r="DL14" i="100"/>
  <c r="DK14" i="100"/>
  <c r="DJ14" i="100"/>
  <c r="DI14" i="100"/>
  <c r="DH14" i="100"/>
  <c r="DG14" i="100"/>
  <c r="DF14" i="100"/>
  <c r="DE14" i="100"/>
  <c r="DD14" i="100"/>
  <c r="DC14" i="100"/>
  <c r="DB14" i="100"/>
  <c r="DA14" i="100"/>
  <c r="CZ14" i="100"/>
  <c r="CY14" i="100"/>
  <c r="CX14" i="100"/>
  <c r="CW14" i="100"/>
  <c r="CV14" i="100"/>
  <c r="CU14" i="100"/>
  <c r="CT14" i="100"/>
  <c r="CS14" i="100"/>
  <c r="CR14" i="100"/>
  <c r="CQ14" i="100"/>
  <c r="CP14" i="100"/>
  <c r="CO14" i="100"/>
  <c r="CN14" i="100"/>
  <c r="CM14" i="100"/>
  <c r="CL14" i="100"/>
  <c r="CK14" i="100"/>
  <c r="CJ14" i="100"/>
  <c r="CI14" i="100"/>
  <c r="CH14" i="100"/>
  <c r="CG14" i="100"/>
  <c r="CF14" i="100"/>
  <c r="CE14" i="100"/>
  <c r="CD14" i="100"/>
  <c r="CC14" i="100"/>
  <c r="CB14" i="100"/>
  <c r="CA14" i="100"/>
  <c r="BZ14" i="100"/>
  <c r="BY14" i="100"/>
  <c r="BX14" i="100"/>
  <c r="BW14" i="100"/>
  <c r="BV14" i="100"/>
  <c r="BU14" i="100"/>
  <c r="BT14" i="100"/>
  <c r="BS14" i="100"/>
  <c r="BR14" i="100"/>
  <c r="BQ14" i="100"/>
  <c r="BP14" i="100"/>
  <c r="BO14" i="100"/>
  <c r="BN14" i="100"/>
  <c r="BM14" i="100"/>
  <c r="BL14" i="100"/>
  <c r="BK14" i="100"/>
  <c r="BJ14" i="100"/>
  <c r="BI14" i="100"/>
  <c r="BH14" i="100"/>
  <c r="BG14" i="100"/>
  <c r="BF14" i="100"/>
  <c r="BE14" i="100"/>
  <c r="BD14" i="100"/>
  <c r="BC14" i="100"/>
  <c r="BB14" i="100"/>
  <c r="BA14" i="100"/>
  <c r="AZ14" i="100"/>
  <c r="AY14" i="100"/>
  <c r="AX14" i="100"/>
  <c r="AW14" i="100"/>
  <c r="AV14" i="100"/>
  <c r="AU14" i="100"/>
  <c r="AT14" i="100"/>
  <c r="AS14" i="100"/>
  <c r="AR14" i="100"/>
  <c r="AQ14" i="100"/>
  <c r="AP14" i="100"/>
  <c r="AO14" i="100"/>
  <c r="AN14" i="100"/>
  <c r="AM14" i="100"/>
  <c r="AL14" i="100"/>
  <c r="AK14" i="100"/>
  <c r="AJ14" i="100"/>
  <c r="AI14" i="100"/>
  <c r="AH14" i="100"/>
  <c r="AG14" i="100"/>
  <c r="AF14" i="100"/>
  <c r="AE14" i="100"/>
  <c r="AD14" i="100"/>
  <c r="AC14" i="100"/>
  <c r="AB14" i="100"/>
  <c r="AA14" i="100"/>
  <c r="Z14" i="100"/>
  <c r="Y14" i="100"/>
  <c r="X14" i="100"/>
  <c r="W14" i="100"/>
  <c r="V14" i="100"/>
  <c r="U14" i="100"/>
  <c r="T14" i="100"/>
  <c r="S14" i="100"/>
  <c r="R14" i="100"/>
  <c r="Q14" i="100"/>
  <c r="P14" i="100"/>
  <c r="O14" i="100"/>
  <c r="N14" i="100"/>
  <c r="M14" i="100"/>
  <c r="L14" i="100"/>
  <c r="K14" i="100"/>
  <c r="J14" i="100"/>
  <c r="I14" i="100"/>
  <c r="H14" i="100"/>
  <c r="G14" i="100"/>
  <c r="F14" i="100"/>
  <c r="E14" i="100"/>
  <c r="D14" i="100"/>
  <c r="C14" i="100"/>
  <c r="B14" i="100"/>
  <c r="A14" i="100"/>
  <c r="GZ13" i="100"/>
  <c r="GY13" i="100"/>
  <c r="GX13" i="100"/>
  <c r="GW13" i="100"/>
  <c r="GV13" i="100"/>
  <c r="GU13" i="100"/>
  <c r="GT13" i="100"/>
  <c r="GS13" i="100"/>
  <c r="GR13" i="100"/>
  <c r="GQ13" i="100"/>
  <c r="GP13" i="100"/>
  <c r="GO13" i="100"/>
  <c r="GN13" i="100"/>
  <c r="GM13" i="100"/>
  <c r="GL13" i="100"/>
  <c r="GK13" i="100"/>
  <c r="GJ13" i="100"/>
  <c r="GI13" i="100"/>
  <c r="GH13" i="100"/>
  <c r="GG13" i="100"/>
  <c r="GF13" i="100"/>
  <c r="GE13" i="100"/>
  <c r="GD13" i="100"/>
  <c r="GC13" i="100"/>
  <c r="GB13" i="100"/>
  <c r="GA13" i="100"/>
  <c r="FZ13" i="100"/>
  <c r="FY13" i="100"/>
  <c r="FX13" i="100"/>
  <c r="FW13" i="100"/>
  <c r="FV13" i="100"/>
  <c r="FU13" i="100"/>
  <c r="FT13" i="100"/>
  <c r="FS13" i="100"/>
  <c r="FR13" i="100"/>
  <c r="FQ13" i="100"/>
  <c r="FP13" i="100"/>
  <c r="FO13" i="100"/>
  <c r="FN13" i="100"/>
  <c r="FM13" i="100"/>
  <c r="FL13" i="100"/>
  <c r="FK13" i="100"/>
  <c r="FJ13" i="100"/>
  <c r="FI13" i="100"/>
  <c r="FH13" i="100"/>
  <c r="FG13" i="100"/>
  <c r="FF13" i="100"/>
  <c r="FE13" i="100"/>
  <c r="FD13" i="100"/>
  <c r="FC13" i="100"/>
  <c r="FB13" i="100"/>
  <c r="FA13" i="100"/>
  <c r="EZ13" i="100"/>
  <c r="EY13" i="100"/>
  <c r="EV13" i="100"/>
  <c r="EU13" i="100"/>
  <c r="ET13" i="100"/>
  <c r="ES13" i="100"/>
  <c r="ER13" i="100"/>
  <c r="EQ13" i="100"/>
  <c r="EP13" i="100"/>
  <c r="EO13" i="100"/>
  <c r="EN13" i="100"/>
  <c r="EM13" i="100"/>
  <c r="EL13" i="100"/>
  <c r="EK13" i="100"/>
  <c r="EJ13" i="100"/>
  <c r="EI13" i="100"/>
  <c r="EH13" i="100"/>
  <c r="EG13" i="100"/>
  <c r="EF13" i="100"/>
  <c r="EE13" i="100"/>
  <c r="ED13" i="100"/>
  <c r="EC13" i="100"/>
  <c r="EB13" i="100"/>
  <c r="EA13" i="100"/>
  <c r="DZ13" i="100"/>
  <c r="DY13" i="100"/>
  <c r="DX13" i="100"/>
  <c r="DW13" i="100"/>
  <c r="DV13" i="100"/>
  <c r="DU13" i="100"/>
  <c r="DT13" i="100"/>
  <c r="DS13" i="100"/>
  <c r="DR13" i="100"/>
  <c r="DQ13" i="100"/>
  <c r="DP13" i="100"/>
  <c r="DO13" i="100"/>
  <c r="DN13" i="100"/>
  <c r="DM13" i="100"/>
  <c r="DL13" i="100"/>
  <c r="DK13" i="100"/>
  <c r="DJ13" i="100"/>
  <c r="DI13" i="100"/>
  <c r="DH13" i="100"/>
  <c r="DG13" i="100"/>
  <c r="DF13" i="100"/>
  <c r="DE13" i="100"/>
  <c r="DD13" i="100"/>
  <c r="DC13" i="100"/>
  <c r="DB13" i="100"/>
  <c r="DA13" i="100"/>
  <c r="CZ13" i="100"/>
  <c r="CY13" i="100"/>
  <c r="CX13" i="100"/>
  <c r="CW13" i="100"/>
  <c r="CV13" i="100"/>
  <c r="CU13" i="100"/>
  <c r="CT13" i="100"/>
  <c r="CS13" i="100"/>
  <c r="CR13" i="100"/>
  <c r="CQ13" i="100"/>
  <c r="CP13" i="100"/>
  <c r="CO13" i="100"/>
  <c r="CN13" i="100"/>
  <c r="CM13" i="100"/>
  <c r="CL13" i="100"/>
  <c r="CK13" i="100"/>
  <c r="CJ13" i="100"/>
  <c r="CI13" i="100"/>
  <c r="CH13" i="100"/>
  <c r="CG13" i="100"/>
  <c r="CF13" i="100"/>
  <c r="CE13" i="100"/>
  <c r="CD13" i="100"/>
  <c r="CC13" i="100"/>
  <c r="CB13" i="100"/>
  <c r="CA13" i="100"/>
  <c r="BZ13" i="100"/>
  <c r="BY13" i="100"/>
  <c r="BX13" i="100"/>
  <c r="BW13" i="100"/>
  <c r="BV13" i="100"/>
  <c r="BU13" i="100"/>
  <c r="BT13" i="100"/>
  <c r="BS13" i="100"/>
  <c r="BR13" i="100"/>
  <c r="BQ13" i="100"/>
  <c r="BP13" i="100"/>
  <c r="BO13" i="100"/>
  <c r="BN13" i="100"/>
  <c r="BM13" i="100"/>
  <c r="BL13" i="100"/>
  <c r="BK13" i="100"/>
  <c r="BJ13" i="100"/>
  <c r="BI13" i="100"/>
  <c r="BH13" i="100"/>
  <c r="BG13" i="100"/>
  <c r="BF13" i="100"/>
  <c r="BE13" i="100"/>
  <c r="BD13" i="100"/>
  <c r="BC13" i="100"/>
  <c r="BB13" i="100"/>
  <c r="BA13" i="100"/>
  <c r="AZ13" i="100"/>
  <c r="AY13" i="100"/>
  <c r="AX13" i="100"/>
  <c r="AW13" i="100"/>
  <c r="AV13" i="100"/>
  <c r="AU13" i="100"/>
  <c r="AT13" i="100"/>
  <c r="AS13" i="100"/>
  <c r="AR13" i="100"/>
  <c r="AQ13" i="100"/>
  <c r="AP13" i="100"/>
  <c r="AO13" i="100"/>
  <c r="AN13" i="100"/>
  <c r="AM13" i="100"/>
  <c r="AL13" i="100"/>
  <c r="AK13" i="100"/>
  <c r="AJ13" i="100"/>
  <c r="AI13" i="100"/>
  <c r="AH13" i="100"/>
  <c r="AG13" i="100"/>
  <c r="AF13" i="100"/>
  <c r="AE13" i="100"/>
  <c r="AD13" i="100"/>
  <c r="AC13" i="100"/>
  <c r="AB13" i="100"/>
  <c r="AA13" i="100"/>
  <c r="Z13" i="100"/>
  <c r="Y13" i="100"/>
  <c r="X13" i="100"/>
  <c r="W13" i="100"/>
  <c r="V13" i="100"/>
  <c r="U13" i="100"/>
  <c r="T13" i="100"/>
  <c r="S13" i="100"/>
  <c r="R13" i="100"/>
  <c r="Q13" i="100"/>
  <c r="P13" i="100"/>
  <c r="O13" i="100"/>
  <c r="N13" i="100"/>
  <c r="M13" i="100"/>
  <c r="L13" i="100"/>
  <c r="K13" i="100"/>
  <c r="J13" i="100"/>
  <c r="I13" i="100"/>
  <c r="H13" i="100"/>
  <c r="G13" i="100"/>
  <c r="F13" i="100"/>
  <c r="E13" i="100"/>
  <c r="D13" i="100"/>
  <c r="C13" i="100"/>
  <c r="B13" i="100"/>
  <c r="A13" i="100"/>
  <c r="GZ12" i="100"/>
  <c r="GY12" i="100"/>
  <c r="GX12" i="100"/>
  <c r="GW12" i="100"/>
  <c r="GV12" i="100"/>
  <c r="GU12" i="100"/>
  <c r="GT12" i="100"/>
  <c r="GS12" i="100"/>
  <c r="GR12" i="100"/>
  <c r="GQ12" i="100"/>
  <c r="GP12" i="100"/>
  <c r="GO12" i="100"/>
  <c r="GN12" i="100"/>
  <c r="GM12" i="100"/>
  <c r="GL12" i="100"/>
  <c r="GK12" i="100"/>
  <c r="GJ12" i="100"/>
  <c r="GI12" i="100"/>
  <c r="GH12" i="100"/>
  <c r="GG12" i="100"/>
  <c r="GF12" i="100"/>
  <c r="GE12" i="100"/>
  <c r="GD12" i="100"/>
  <c r="GC12" i="100"/>
  <c r="GB12" i="100"/>
  <c r="GA12" i="100"/>
  <c r="FZ12" i="100"/>
  <c r="FY12" i="100"/>
  <c r="FX12" i="100"/>
  <c r="FW12" i="100"/>
  <c r="FV12" i="100"/>
  <c r="FU12" i="100"/>
  <c r="FT12" i="100"/>
  <c r="FS12" i="100"/>
  <c r="FR12" i="100"/>
  <c r="FQ12" i="100"/>
  <c r="FP12" i="100"/>
  <c r="FO12" i="100"/>
  <c r="FN12" i="100"/>
  <c r="FM12" i="100"/>
  <c r="FL12" i="100"/>
  <c r="FK12" i="100"/>
  <c r="FJ12" i="100"/>
  <c r="FI12" i="100"/>
  <c r="FH12" i="100"/>
  <c r="FG12" i="100"/>
  <c r="FF12" i="100"/>
  <c r="FE12" i="100"/>
  <c r="FD12" i="100"/>
  <c r="FC12" i="100"/>
  <c r="FB12" i="100"/>
  <c r="FA12" i="100"/>
  <c r="EZ12" i="100"/>
  <c r="EY12" i="100"/>
  <c r="EV12" i="100"/>
  <c r="EU12" i="100"/>
  <c r="ET12" i="100"/>
  <c r="ES12" i="100"/>
  <c r="ER12" i="100"/>
  <c r="EQ12" i="100"/>
  <c r="EP12" i="100"/>
  <c r="EO12" i="100"/>
  <c r="EN12" i="100"/>
  <c r="EM12" i="100"/>
  <c r="EL12" i="100"/>
  <c r="EK12" i="100"/>
  <c r="EJ12" i="100"/>
  <c r="EI12" i="100"/>
  <c r="EH12" i="100"/>
  <c r="EG12" i="100"/>
  <c r="EF12" i="100"/>
  <c r="EE12" i="100"/>
  <c r="ED12" i="100"/>
  <c r="EC12" i="100"/>
  <c r="EB12" i="100"/>
  <c r="EA12" i="100"/>
  <c r="DZ12" i="100"/>
  <c r="DY12" i="100"/>
  <c r="DX12" i="100"/>
  <c r="DW12" i="100"/>
  <c r="DV12" i="100"/>
  <c r="DU12" i="100"/>
  <c r="DT12" i="100"/>
  <c r="DS12" i="100"/>
  <c r="DR12" i="100"/>
  <c r="DQ12" i="100"/>
  <c r="DP12" i="100"/>
  <c r="DO12" i="100"/>
  <c r="DN12" i="100"/>
  <c r="DM12" i="100"/>
  <c r="DL12" i="100"/>
  <c r="DK12" i="100"/>
  <c r="DJ12" i="100"/>
  <c r="DI12" i="100"/>
  <c r="DH12" i="100"/>
  <c r="DG12" i="100"/>
  <c r="DF12" i="100"/>
  <c r="DE12" i="100"/>
  <c r="DD12" i="100"/>
  <c r="DC12" i="100"/>
  <c r="DB12" i="100"/>
  <c r="DA12" i="100"/>
  <c r="CZ12" i="100"/>
  <c r="CY12" i="100"/>
  <c r="CX12" i="100"/>
  <c r="CW12" i="100"/>
  <c r="CV12" i="100"/>
  <c r="CU12" i="100"/>
  <c r="CT12" i="100"/>
  <c r="CS12" i="100"/>
  <c r="CR12" i="100"/>
  <c r="CQ12" i="100"/>
  <c r="CP12" i="100"/>
  <c r="CO12" i="100"/>
  <c r="CN12" i="100"/>
  <c r="CM12" i="100"/>
  <c r="CL12" i="100"/>
  <c r="CK12" i="100"/>
  <c r="CJ12" i="100"/>
  <c r="CI12" i="100"/>
  <c r="CH12" i="100"/>
  <c r="CG12" i="100"/>
  <c r="CF12" i="100"/>
  <c r="CE12" i="100"/>
  <c r="CD12" i="100"/>
  <c r="CC12" i="100"/>
  <c r="CB12" i="100"/>
  <c r="CA12" i="100"/>
  <c r="BZ12" i="100"/>
  <c r="BY12" i="100"/>
  <c r="BX12" i="100"/>
  <c r="BW12" i="100"/>
  <c r="BV12" i="100"/>
  <c r="BU12" i="100"/>
  <c r="BT12" i="100"/>
  <c r="BS12" i="100"/>
  <c r="BR12" i="100"/>
  <c r="BQ12" i="100"/>
  <c r="BP12" i="100"/>
  <c r="BO12" i="100"/>
  <c r="BN12" i="100"/>
  <c r="BM12" i="100"/>
  <c r="BL12" i="100"/>
  <c r="BK12" i="100"/>
  <c r="BJ12" i="100"/>
  <c r="BI12" i="100"/>
  <c r="BH12" i="100"/>
  <c r="BG12" i="100"/>
  <c r="BF12" i="100"/>
  <c r="BE12" i="100"/>
  <c r="BD12" i="100"/>
  <c r="BC12" i="100"/>
  <c r="BB12" i="100"/>
  <c r="BA12" i="100"/>
  <c r="AZ12" i="100"/>
  <c r="AY12" i="100"/>
  <c r="AX12" i="100"/>
  <c r="AW12" i="100"/>
  <c r="AV12" i="100"/>
  <c r="AU12" i="100"/>
  <c r="AT12" i="100"/>
  <c r="AS12" i="100"/>
  <c r="AR12" i="100"/>
  <c r="AQ12" i="100"/>
  <c r="AP12" i="100"/>
  <c r="AO12" i="100"/>
  <c r="AN12" i="100"/>
  <c r="AM12" i="100"/>
  <c r="AL12" i="100"/>
  <c r="AK12" i="100"/>
  <c r="AJ12" i="100"/>
  <c r="AI12" i="100"/>
  <c r="AH12" i="100"/>
  <c r="AG12" i="100"/>
  <c r="AF12" i="100"/>
  <c r="AE12" i="100"/>
  <c r="AD12" i="100"/>
  <c r="AC12" i="100"/>
  <c r="AB12" i="100"/>
  <c r="AA12" i="100"/>
  <c r="Z12" i="100"/>
  <c r="Y12" i="100"/>
  <c r="X12" i="100"/>
  <c r="W12" i="100"/>
  <c r="V12" i="100"/>
  <c r="U12" i="100"/>
  <c r="T12" i="100"/>
  <c r="S12" i="100"/>
  <c r="R12" i="100"/>
  <c r="Q12" i="100"/>
  <c r="P12" i="100"/>
  <c r="O12" i="100"/>
  <c r="N12" i="100"/>
  <c r="M12" i="100"/>
  <c r="L12" i="100"/>
  <c r="K12" i="100"/>
  <c r="J12" i="100"/>
  <c r="I12" i="100"/>
  <c r="H12" i="100"/>
  <c r="G12" i="100"/>
  <c r="F12" i="100"/>
  <c r="E12" i="100"/>
  <c r="D12" i="100"/>
  <c r="C12" i="100"/>
  <c r="B12" i="100"/>
  <c r="A12" i="100"/>
  <c r="GZ11" i="100"/>
  <c r="GY11" i="100"/>
  <c r="GX11" i="100"/>
  <c r="GW11" i="100"/>
  <c r="GV11" i="100"/>
  <c r="GU11" i="100"/>
  <c r="GT11" i="100"/>
  <c r="GS11" i="100"/>
  <c r="GR11" i="100"/>
  <c r="GQ11" i="100"/>
  <c r="GP11" i="100"/>
  <c r="GO11" i="100"/>
  <c r="GN11" i="100"/>
  <c r="GM11" i="100"/>
  <c r="GL11" i="100"/>
  <c r="GK11" i="100"/>
  <c r="GJ11" i="100"/>
  <c r="GI11" i="100"/>
  <c r="GH11" i="100"/>
  <c r="GG11" i="100"/>
  <c r="GF11" i="100"/>
  <c r="GE11" i="100"/>
  <c r="GD11" i="100"/>
  <c r="GC11" i="100"/>
  <c r="GB11" i="100"/>
  <c r="GA11" i="100"/>
  <c r="FZ11" i="100"/>
  <c r="FY11" i="100"/>
  <c r="FX11" i="100"/>
  <c r="FW11" i="100"/>
  <c r="FV11" i="100"/>
  <c r="FU11" i="100"/>
  <c r="FT11" i="100"/>
  <c r="FS11" i="100"/>
  <c r="FR11" i="100"/>
  <c r="FQ11" i="100"/>
  <c r="FP11" i="100"/>
  <c r="FO11" i="100"/>
  <c r="FN11" i="100"/>
  <c r="FM11" i="100"/>
  <c r="FL11" i="100"/>
  <c r="FK11" i="100"/>
  <c r="FJ11" i="100"/>
  <c r="FI11" i="100"/>
  <c r="FH11" i="100"/>
  <c r="FG11" i="100"/>
  <c r="FF11" i="100"/>
  <c r="FE11" i="100"/>
  <c r="FD11" i="100"/>
  <c r="FC11" i="100"/>
  <c r="FB11" i="100"/>
  <c r="FA11" i="100"/>
  <c r="EZ11" i="100"/>
  <c r="EY11" i="100"/>
  <c r="EX11" i="100"/>
  <c r="EV11" i="100"/>
  <c r="EU11" i="100"/>
  <c r="ET11" i="100"/>
  <c r="ES11" i="100"/>
  <c r="ER11" i="100"/>
  <c r="EQ11" i="100"/>
  <c r="EP11" i="100"/>
  <c r="EO11" i="100"/>
  <c r="EN11" i="100"/>
  <c r="EM11" i="100"/>
  <c r="EL11" i="100"/>
  <c r="EK11" i="100"/>
  <c r="EJ11" i="100"/>
  <c r="EI11" i="100"/>
  <c r="EH11" i="100"/>
  <c r="EG11" i="100"/>
  <c r="EF11" i="100"/>
  <c r="EE11" i="100"/>
  <c r="ED11" i="100"/>
  <c r="EC11" i="100"/>
  <c r="EB11" i="100"/>
  <c r="EA11" i="100"/>
  <c r="DZ11" i="100"/>
  <c r="DY11" i="100"/>
  <c r="DX11" i="100"/>
  <c r="DW11" i="100"/>
  <c r="DV11" i="100"/>
  <c r="DU11" i="100"/>
  <c r="DT11" i="100"/>
  <c r="DS11" i="100"/>
  <c r="DR11" i="100"/>
  <c r="DQ11" i="100"/>
  <c r="DP11" i="100"/>
  <c r="DO11" i="100"/>
  <c r="DN11" i="100"/>
  <c r="DM11" i="100"/>
  <c r="DL11" i="100"/>
  <c r="DK11" i="100"/>
  <c r="DJ11" i="100"/>
  <c r="DI11" i="100"/>
  <c r="DH11" i="100"/>
  <c r="DG11" i="100"/>
  <c r="DF11" i="100"/>
  <c r="DE11" i="100"/>
  <c r="DD11" i="100"/>
  <c r="DC11" i="100"/>
  <c r="DB11" i="100"/>
  <c r="DA11" i="100"/>
  <c r="CZ11" i="100"/>
  <c r="CY11" i="100"/>
  <c r="CX11" i="100"/>
  <c r="CW11" i="100"/>
  <c r="CV11" i="100"/>
  <c r="CU11" i="100"/>
  <c r="CT11" i="100"/>
  <c r="CS11" i="100"/>
  <c r="CR11" i="100"/>
  <c r="CQ11" i="100"/>
  <c r="CP11" i="100"/>
  <c r="CO11" i="100"/>
  <c r="CN11" i="100"/>
  <c r="CM11" i="100"/>
  <c r="CL11" i="100"/>
  <c r="CK11" i="100"/>
  <c r="CJ11" i="100"/>
  <c r="CI11" i="100"/>
  <c r="CH11" i="100"/>
  <c r="CG11" i="100"/>
  <c r="CF11" i="100"/>
  <c r="CE11" i="100"/>
  <c r="CD11" i="100"/>
  <c r="CC11" i="100"/>
  <c r="CB11" i="100"/>
  <c r="CA11" i="100"/>
  <c r="BZ11" i="100"/>
  <c r="BY11" i="100"/>
  <c r="BX11" i="100"/>
  <c r="BW11" i="100"/>
  <c r="BV11" i="100"/>
  <c r="BU11" i="100"/>
  <c r="BT11" i="100"/>
  <c r="BS11" i="100"/>
  <c r="BR11" i="100"/>
  <c r="BQ11" i="100"/>
  <c r="BP11" i="100"/>
  <c r="BO11" i="100"/>
  <c r="BN11" i="100"/>
  <c r="BM11" i="100"/>
  <c r="BL11" i="100"/>
  <c r="BK11" i="100"/>
  <c r="BJ11" i="100"/>
  <c r="BI11" i="100"/>
  <c r="BH11" i="100"/>
  <c r="BG11" i="100"/>
  <c r="BF11" i="100"/>
  <c r="BE11" i="100"/>
  <c r="BD11" i="100"/>
  <c r="BC11" i="100"/>
  <c r="BB11" i="100"/>
  <c r="BA11" i="100"/>
  <c r="AZ11" i="100"/>
  <c r="AY11" i="100"/>
  <c r="AX11" i="100"/>
  <c r="AW11" i="100"/>
  <c r="AV11" i="100"/>
  <c r="AU11" i="100"/>
  <c r="AT11" i="100"/>
  <c r="AS11" i="100"/>
  <c r="AR11" i="100"/>
  <c r="AQ11" i="100"/>
  <c r="AP11" i="100"/>
  <c r="AO11" i="100"/>
  <c r="AN11" i="100"/>
  <c r="AM11" i="100"/>
  <c r="AL11" i="100"/>
  <c r="AK11" i="100"/>
  <c r="AJ11" i="100"/>
  <c r="AI11" i="100"/>
  <c r="AH11" i="100"/>
  <c r="AG11" i="100"/>
  <c r="AF11" i="100"/>
  <c r="AE11" i="100"/>
  <c r="AD11" i="100"/>
  <c r="AC11" i="100"/>
  <c r="AB11" i="100"/>
  <c r="AA11" i="100"/>
  <c r="Z11" i="100"/>
  <c r="Y11" i="100"/>
  <c r="X11" i="100"/>
  <c r="W11" i="100"/>
  <c r="V11" i="100"/>
  <c r="U11" i="100"/>
  <c r="T11" i="100"/>
  <c r="S11" i="100"/>
  <c r="R11" i="100"/>
  <c r="Q11" i="100"/>
  <c r="P11" i="100"/>
  <c r="O11" i="100"/>
  <c r="N11" i="100"/>
  <c r="M11" i="100"/>
  <c r="L11" i="100"/>
  <c r="K11" i="100"/>
  <c r="J11" i="100"/>
  <c r="I11" i="100"/>
  <c r="H11" i="100"/>
  <c r="G11" i="100"/>
  <c r="F11" i="100"/>
  <c r="E11" i="100"/>
  <c r="D11" i="100"/>
  <c r="C11" i="100"/>
  <c r="B11" i="100"/>
  <c r="A11" i="100"/>
  <c r="GZ10" i="100"/>
  <c r="GY10" i="100"/>
  <c r="GX10" i="100"/>
  <c r="GW10" i="100"/>
  <c r="GV10" i="100"/>
  <c r="GU10" i="100"/>
  <c r="GT10" i="100"/>
  <c r="GS10" i="100"/>
  <c r="GR10" i="100"/>
  <c r="GQ10" i="100"/>
  <c r="GP10" i="100"/>
  <c r="GO10" i="100"/>
  <c r="GN10" i="100"/>
  <c r="GM10" i="100"/>
  <c r="GL10" i="100"/>
  <c r="GK10" i="100"/>
  <c r="GJ10" i="100"/>
  <c r="GI10" i="100"/>
  <c r="GH10" i="100"/>
  <c r="GG10" i="100"/>
  <c r="GF10" i="100"/>
  <c r="GE10" i="100"/>
  <c r="GD10" i="100"/>
  <c r="GC10" i="100"/>
  <c r="GB10" i="100"/>
  <c r="GA10" i="100"/>
  <c r="FZ10" i="100"/>
  <c r="FY10" i="100"/>
  <c r="FX10" i="100"/>
  <c r="FW10" i="100"/>
  <c r="FV10" i="100"/>
  <c r="FU10" i="100"/>
  <c r="FT10" i="100"/>
  <c r="FS10" i="100"/>
  <c r="FR10" i="100"/>
  <c r="FQ10" i="100"/>
  <c r="FP10" i="100"/>
  <c r="FO10" i="100"/>
  <c r="FN10" i="100"/>
  <c r="FM10" i="100"/>
  <c r="FL10" i="100"/>
  <c r="FK10" i="100"/>
  <c r="FJ10" i="100"/>
  <c r="FI10" i="100"/>
  <c r="FH10" i="100"/>
  <c r="FG10" i="100"/>
  <c r="FF10" i="100"/>
  <c r="FE10" i="100"/>
  <c r="FD10" i="100"/>
  <c r="FC10" i="100"/>
  <c r="FB10" i="100"/>
  <c r="FA10" i="100"/>
  <c r="EZ10" i="100"/>
  <c r="EY10" i="100"/>
  <c r="EX10" i="100"/>
  <c r="EW10" i="100"/>
  <c r="EV10" i="100"/>
  <c r="EU10" i="100"/>
  <c r="ET10" i="100"/>
  <c r="ES10" i="100"/>
  <c r="ER10" i="100"/>
  <c r="EQ10" i="100"/>
  <c r="EP10" i="100"/>
  <c r="EO10" i="100"/>
  <c r="EN10" i="100"/>
  <c r="EM10" i="100"/>
  <c r="EL10" i="100"/>
  <c r="EK10" i="100"/>
  <c r="EJ10" i="100"/>
  <c r="EI10" i="100"/>
  <c r="EH10" i="100"/>
  <c r="EG10" i="100"/>
  <c r="EF10" i="100"/>
  <c r="EE10" i="100"/>
  <c r="ED10" i="100"/>
  <c r="EC10" i="100"/>
  <c r="EB10" i="100"/>
  <c r="EA10" i="100"/>
  <c r="DZ10" i="100"/>
  <c r="DY10" i="100"/>
  <c r="DX10" i="100"/>
  <c r="DW10" i="100"/>
  <c r="DV10" i="100"/>
  <c r="DU10" i="100"/>
  <c r="DT10" i="100"/>
  <c r="DS10" i="100"/>
  <c r="DR10" i="100"/>
  <c r="DQ10" i="100"/>
  <c r="DP10" i="100"/>
  <c r="DO10" i="100"/>
  <c r="DN10" i="100"/>
  <c r="DM10" i="100"/>
  <c r="DL10" i="100"/>
  <c r="DK10" i="100"/>
  <c r="DJ10" i="100"/>
  <c r="DI10" i="100"/>
  <c r="DH10" i="100"/>
  <c r="DG10" i="100"/>
  <c r="DF10" i="100"/>
  <c r="DE10" i="100"/>
  <c r="DD10" i="100"/>
  <c r="DC10" i="100"/>
  <c r="DB10" i="100"/>
  <c r="DA10" i="100"/>
  <c r="CZ10" i="100"/>
  <c r="CY10" i="100"/>
  <c r="CX10" i="100"/>
  <c r="CW10" i="100"/>
  <c r="CV10" i="100"/>
  <c r="CU10" i="100"/>
  <c r="CT10" i="100"/>
  <c r="CS10" i="100"/>
  <c r="CR10" i="100"/>
  <c r="CQ10" i="100"/>
  <c r="CP10" i="100"/>
  <c r="CO10" i="100"/>
  <c r="CN10" i="100"/>
  <c r="CM10" i="100"/>
  <c r="CL10" i="100"/>
  <c r="CK10" i="100"/>
  <c r="CJ10" i="100"/>
  <c r="CI10" i="100"/>
  <c r="CH10" i="100"/>
  <c r="CG10" i="100"/>
  <c r="CF10" i="100"/>
  <c r="CE10" i="100"/>
  <c r="CD10" i="100"/>
  <c r="CC10" i="100"/>
  <c r="CB10" i="100"/>
  <c r="CA10" i="100"/>
  <c r="BZ10" i="100"/>
  <c r="BY10" i="100"/>
  <c r="BX10" i="100"/>
  <c r="BW10" i="100"/>
  <c r="BV10" i="100"/>
  <c r="BU10" i="100"/>
  <c r="BT10" i="100"/>
  <c r="BS10" i="100"/>
  <c r="BR10" i="100"/>
  <c r="BQ10" i="100"/>
  <c r="BP10" i="100"/>
  <c r="BO10" i="100"/>
  <c r="BN10" i="100"/>
  <c r="BM10" i="100"/>
  <c r="BL10" i="100"/>
  <c r="BK10" i="100"/>
  <c r="BJ10" i="100"/>
  <c r="BI10" i="100"/>
  <c r="BH10" i="100"/>
  <c r="BG10" i="100"/>
  <c r="BF10" i="100"/>
  <c r="BE10" i="100"/>
  <c r="BD10" i="100"/>
  <c r="BC10" i="100"/>
  <c r="BB10" i="100"/>
  <c r="BA10" i="100"/>
  <c r="AZ10" i="100"/>
  <c r="AY10" i="100"/>
  <c r="AX10" i="100"/>
  <c r="AW10" i="100"/>
  <c r="AV10" i="100"/>
  <c r="AU10" i="100"/>
  <c r="AT10" i="100"/>
  <c r="AS10" i="100"/>
  <c r="AR10" i="100"/>
  <c r="AQ10" i="100"/>
  <c r="AP10" i="100"/>
  <c r="AO10" i="100"/>
  <c r="AN10" i="100"/>
  <c r="AM10" i="100"/>
  <c r="AL10" i="100"/>
  <c r="AK10" i="100"/>
  <c r="AJ10" i="100"/>
  <c r="AI10" i="100"/>
  <c r="AH10" i="100"/>
  <c r="AG10" i="100"/>
  <c r="AF10" i="100"/>
  <c r="AE10" i="100"/>
  <c r="AD10" i="100"/>
  <c r="AC10" i="100"/>
  <c r="AB10" i="100"/>
  <c r="AA10" i="100"/>
  <c r="Z10" i="100"/>
  <c r="Y10" i="100"/>
  <c r="X10" i="100"/>
  <c r="W10" i="100"/>
  <c r="V10" i="100"/>
  <c r="U10" i="100"/>
  <c r="T10" i="100"/>
  <c r="S10" i="100"/>
  <c r="R10" i="100"/>
  <c r="Q10" i="100"/>
  <c r="P10" i="100"/>
  <c r="O10" i="100"/>
  <c r="N10" i="100"/>
  <c r="M10" i="100"/>
  <c r="L10" i="100"/>
  <c r="K10" i="100"/>
  <c r="J10" i="100"/>
  <c r="I10" i="100"/>
  <c r="H10" i="100"/>
  <c r="G10" i="100"/>
  <c r="F10" i="100"/>
  <c r="E10" i="100"/>
  <c r="D10" i="100"/>
  <c r="C10" i="100"/>
  <c r="B10" i="100"/>
  <c r="A10" i="100"/>
  <c r="GZ9" i="100"/>
  <c r="GY9" i="100"/>
  <c r="GX9" i="100"/>
  <c r="GW9" i="100"/>
  <c r="GV9" i="100"/>
  <c r="GU9" i="100"/>
  <c r="GT9" i="100"/>
  <c r="GS9" i="100"/>
  <c r="GR9" i="100"/>
  <c r="GQ9" i="100"/>
  <c r="GP9" i="100"/>
  <c r="GO9" i="100"/>
  <c r="GN9" i="100"/>
  <c r="GM9" i="100"/>
  <c r="GL9" i="100"/>
  <c r="GK9" i="100"/>
  <c r="GJ9" i="100"/>
  <c r="GI9" i="100"/>
  <c r="GH9" i="100"/>
  <c r="GG9" i="100"/>
  <c r="GF9" i="100"/>
  <c r="GE9" i="100"/>
  <c r="GD9" i="100"/>
  <c r="GC9" i="100"/>
  <c r="GB9" i="100"/>
  <c r="GA9" i="100"/>
  <c r="FZ9" i="100"/>
  <c r="FY9" i="100"/>
  <c r="FX9" i="100"/>
  <c r="FW9" i="100"/>
  <c r="FV9" i="100"/>
  <c r="FU9" i="100"/>
  <c r="FT9" i="100"/>
  <c r="FS9" i="100"/>
  <c r="FR9" i="100"/>
  <c r="FQ9" i="100"/>
  <c r="FP9" i="100"/>
  <c r="FO9" i="100"/>
  <c r="FN9" i="100"/>
  <c r="FM9" i="100"/>
  <c r="FL9" i="100"/>
  <c r="FK9" i="100"/>
  <c r="FJ9" i="100"/>
  <c r="FI9" i="100"/>
  <c r="FH9" i="100"/>
  <c r="FG9" i="100"/>
  <c r="FF9" i="100"/>
  <c r="FE9" i="100"/>
  <c r="FD9" i="100"/>
  <c r="FC9" i="100"/>
  <c r="FB9" i="100"/>
  <c r="FA9" i="100"/>
  <c r="EZ9" i="100"/>
  <c r="EY9" i="100"/>
  <c r="EX9" i="100"/>
  <c r="EV9" i="100"/>
  <c r="EU9" i="100"/>
  <c r="ET9" i="100"/>
  <c r="ES9" i="100"/>
  <c r="ER9" i="100"/>
  <c r="EQ9" i="100"/>
  <c r="EP9" i="100"/>
  <c r="EO9" i="100"/>
  <c r="EN9" i="100"/>
  <c r="EM9" i="100"/>
  <c r="EL9" i="100"/>
  <c r="EK9" i="100"/>
  <c r="EJ9" i="100"/>
  <c r="EI9" i="100"/>
  <c r="EH9" i="100"/>
  <c r="EG9" i="100"/>
  <c r="EF9" i="100"/>
  <c r="EE9" i="100"/>
  <c r="ED9" i="100"/>
  <c r="EC9" i="100"/>
  <c r="EB9" i="100"/>
  <c r="EA9" i="100"/>
  <c r="DZ9" i="100"/>
  <c r="DY9" i="100"/>
  <c r="DX9" i="100"/>
  <c r="DW9" i="100"/>
  <c r="DV9" i="100"/>
  <c r="DU9" i="100"/>
  <c r="DT9" i="100"/>
  <c r="DS9" i="100"/>
  <c r="DR9" i="100"/>
  <c r="DQ9" i="100"/>
  <c r="DP9" i="100"/>
  <c r="DO9" i="100"/>
  <c r="DN9" i="100"/>
  <c r="DM9" i="100"/>
  <c r="DL9" i="100"/>
  <c r="DK9" i="100"/>
  <c r="DJ9" i="100"/>
  <c r="DI9" i="100"/>
  <c r="DH9" i="100"/>
  <c r="DG9" i="100"/>
  <c r="DF9" i="100"/>
  <c r="DE9" i="100"/>
  <c r="DD9" i="100"/>
  <c r="DC9" i="100"/>
  <c r="DB9" i="100"/>
  <c r="DA9" i="100"/>
  <c r="CZ9" i="100"/>
  <c r="CY9" i="100"/>
  <c r="CX9" i="100"/>
  <c r="CW9" i="100"/>
  <c r="CV9" i="100"/>
  <c r="CU9" i="100"/>
  <c r="CT9" i="100"/>
  <c r="CS9" i="100"/>
  <c r="CR9" i="100"/>
  <c r="CQ9" i="100"/>
  <c r="CP9" i="100"/>
  <c r="CO9" i="100"/>
  <c r="CN9" i="100"/>
  <c r="CM9" i="100"/>
  <c r="CL9" i="100"/>
  <c r="CK9" i="100"/>
  <c r="CJ9" i="100"/>
  <c r="CI9" i="100"/>
  <c r="CH9" i="100"/>
  <c r="CG9" i="100"/>
  <c r="CF9" i="100"/>
  <c r="CE9" i="100"/>
  <c r="CD9" i="100"/>
  <c r="CC9" i="100"/>
  <c r="CB9" i="100"/>
  <c r="CA9" i="100"/>
  <c r="BZ9" i="100"/>
  <c r="BY9" i="100"/>
  <c r="BX9" i="100"/>
  <c r="BW9" i="100"/>
  <c r="BV9" i="100"/>
  <c r="BU9" i="100"/>
  <c r="BT9" i="100"/>
  <c r="BS9" i="100"/>
  <c r="BR9" i="100"/>
  <c r="BQ9" i="100"/>
  <c r="BP9" i="100"/>
  <c r="BO9" i="100"/>
  <c r="BN9" i="100"/>
  <c r="BM9" i="100"/>
  <c r="BL9" i="100"/>
  <c r="BK9" i="100"/>
  <c r="BJ9" i="100"/>
  <c r="BI9" i="100"/>
  <c r="BH9" i="100"/>
  <c r="BG9" i="100"/>
  <c r="BF9" i="100"/>
  <c r="BE9" i="100"/>
  <c r="BD9" i="100"/>
  <c r="BC9" i="100"/>
  <c r="BB9" i="100"/>
  <c r="BA9" i="100"/>
  <c r="AZ9" i="100"/>
  <c r="AY9" i="100"/>
  <c r="AX9" i="100"/>
  <c r="AW9" i="100"/>
  <c r="AV9" i="100"/>
  <c r="AU9" i="100"/>
  <c r="AT9" i="100"/>
  <c r="AS9" i="100"/>
  <c r="AR9" i="100"/>
  <c r="AQ9" i="100"/>
  <c r="AP9" i="100"/>
  <c r="AO9" i="100"/>
  <c r="AN9" i="100"/>
  <c r="AM9" i="100"/>
  <c r="AL9" i="100"/>
  <c r="AK9" i="100"/>
  <c r="AJ9" i="100"/>
  <c r="AI9" i="100"/>
  <c r="AH9" i="100"/>
  <c r="AG9" i="100"/>
  <c r="AF9" i="100"/>
  <c r="AE9" i="100"/>
  <c r="AD9" i="100"/>
  <c r="AC9" i="100"/>
  <c r="AB9" i="100"/>
  <c r="AA9" i="100"/>
  <c r="Z9" i="100"/>
  <c r="Y9" i="100"/>
  <c r="X9" i="100"/>
  <c r="W9" i="100"/>
  <c r="V9" i="100"/>
  <c r="U9" i="100"/>
  <c r="T9" i="100"/>
  <c r="S9" i="100"/>
  <c r="R9" i="100"/>
  <c r="Q9" i="100"/>
  <c r="P9" i="100"/>
  <c r="O9" i="100"/>
  <c r="N9" i="100"/>
  <c r="M9" i="100"/>
  <c r="L9" i="100"/>
  <c r="K9" i="100"/>
  <c r="J9" i="100"/>
  <c r="I9" i="100"/>
  <c r="H9" i="100"/>
  <c r="G9" i="100"/>
  <c r="F9" i="100"/>
  <c r="E9" i="100"/>
  <c r="D9" i="100"/>
  <c r="C9" i="100"/>
  <c r="B9" i="100"/>
  <c r="A9" i="100"/>
  <c r="GZ8" i="100"/>
  <c r="GY8" i="100"/>
  <c r="GX8" i="100"/>
  <c r="GW8" i="100"/>
  <c r="GV8" i="100"/>
  <c r="GU8" i="100"/>
  <c r="GT8" i="100"/>
  <c r="GS8" i="100"/>
  <c r="GR8" i="100"/>
  <c r="GQ8" i="100"/>
  <c r="GP8" i="100"/>
  <c r="GO8" i="100"/>
  <c r="GN8" i="100"/>
  <c r="GM8" i="100"/>
  <c r="GL8" i="100"/>
  <c r="GK8" i="100"/>
  <c r="GJ8" i="100"/>
  <c r="GI8" i="100"/>
  <c r="GH8" i="100"/>
  <c r="GG8" i="100"/>
  <c r="GF8" i="100"/>
  <c r="GE8" i="100"/>
  <c r="GD8" i="100"/>
  <c r="GC8" i="100"/>
  <c r="GB8" i="100"/>
  <c r="GA8" i="100"/>
  <c r="FZ8" i="100"/>
  <c r="FY8" i="100"/>
  <c r="FX8" i="100"/>
  <c r="FW8" i="100"/>
  <c r="FV8" i="100"/>
  <c r="FU8" i="100"/>
  <c r="FT8" i="100"/>
  <c r="FS8" i="100"/>
  <c r="FR8" i="100"/>
  <c r="FQ8" i="100"/>
  <c r="FP8" i="100"/>
  <c r="FO8" i="100"/>
  <c r="FN8" i="100"/>
  <c r="FM8" i="100"/>
  <c r="FL8" i="100"/>
  <c r="FK8" i="100"/>
  <c r="FJ8" i="100"/>
  <c r="FI8" i="100"/>
  <c r="FH8" i="100"/>
  <c r="FG8" i="100"/>
  <c r="FF8" i="100"/>
  <c r="FE8" i="100"/>
  <c r="FD8" i="100"/>
  <c r="FC8" i="100"/>
  <c r="FB8" i="100"/>
  <c r="FA8" i="100"/>
  <c r="EZ8" i="100"/>
  <c r="EY8" i="100"/>
  <c r="EX8" i="100"/>
  <c r="EV8" i="100"/>
  <c r="EU8" i="100"/>
  <c r="ET8" i="100"/>
  <c r="ES8" i="100"/>
  <c r="ER8" i="100"/>
  <c r="EQ8" i="100"/>
  <c r="EP8" i="100"/>
  <c r="EO8" i="100"/>
  <c r="EN8" i="100"/>
  <c r="EM8" i="100"/>
  <c r="EL8" i="100"/>
  <c r="EK8" i="100"/>
  <c r="EJ8" i="100"/>
  <c r="EI8" i="100"/>
  <c r="EH8" i="100"/>
  <c r="EG8" i="100"/>
  <c r="EF8" i="100"/>
  <c r="EE8" i="100"/>
  <c r="ED8" i="100"/>
  <c r="EC8" i="100"/>
  <c r="EB8" i="100"/>
  <c r="EA8" i="100"/>
  <c r="DZ8" i="100"/>
  <c r="DY8" i="100"/>
  <c r="DX8" i="100"/>
  <c r="DW8" i="100"/>
  <c r="DV8" i="100"/>
  <c r="DU8" i="100"/>
  <c r="DT8" i="100"/>
  <c r="DS8" i="100"/>
  <c r="DR8" i="100"/>
  <c r="DQ8" i="100"/>
  <c r="DP8" i="100"/>
  <c r="DO8" i="100"/>
  <c r="DN8" i="100"/>
  <c r="DM8" i="100"/>
  <c r="DL8" i="100"/>
  <c r="DK8" i="100"/>
  <c r="DJ8" i="100"/>
  <c r="DI8" i="100"/>
  <c r="DH8" i="100"/>
  <c r="DG8" i="100"/>
  <c r="DF8" i="100"/>
  <c r="DE8" i="100"/>
  <c r="DD8" i="100"/>
  <c r="DC8" i="100"/>
  <c r="DB8" i="100"/>
  <c r="DA8" i="100"/>
  <c r="CZ8" i="100"/>
  <c r="CY8" i="100"/>
  <c r="CX8" i="100"/>
  <c r="CW8" i="100"/>
  <c r="CV8" i="100"/>
  <c r="CU8" i="100"/>
  <c r="CT8" i="100"/>
  <c r="CS8" i="100"/>
  <c r="CR8" i="100"/>
  <c r="CQ8" i="100"/>
  <c r="CP8" i="100"/>
  <c r="CO8" i="100"/>
  <c r="CN8" i="100"/>
  <c r="CM8" i="100"/>
  <c r="CL8" i="100"/>
  <c r="CK8" i="100"/>
  <c r="CJ8" i="100"/>
  <c r="CI8" i="100"/>
  <c r="CH8" i="100"/>
  <c r="CG8" i="100"/>
  <c r="CF8" i="100"/>
  <c r="CE8" i="100"/>
  <c r="CD8" i="100"/>
  <c r="CC8" i="100"/>
  <c r="CB8" i="100"/>
  <c r="CA8" i="100"/>
  <c r="BZ8" i="100"/>
  <c r="BY8" i="100"/>
  <c r="BX8" i="100"/>
  <c r="BW8" i="100"/>
  <c r="BV8" i="100"/>
  <c r="BU8" i="100"/>
  <c r="BT8" i="100"/>
  <c r="BS8" i="100"/>
  <c r="BR8" i="100"/>
  <c r="BQ8" i="100"/>
  <c r="BP8" i="100"/>
  <c r="BO8" i="100"/>
  <c r="BN8" i="100"/>
  <c r="BM8" i="100"/>
  <c r="BL8" i="100"/>
  <c r="BK8" i="100"/>
  <c r="BJ8" i="100"/>
  <c r="BI8" i="100"/>
  <c r="BH8" i="100"/>
  <c r="BG8" i="100"/>
  <c r="BF8" i="100"/>
  <c r="BE8" i="100"/>
  <c r="BD8" i="100"/>
  <c r="BC8" i="100"/>
  <c r="BB8" i="100"/>
  <c r="BA8" i="100"/>
  <c r="AZ8" i="100"/>
  <c r="AY8" i="100"/>
  <c r="AX8" i="100"/>
  <c r="AW8" i="100"/>
  <c r="AV8" i="100"/>
  <c r="AU8" i="100"/>
  <c r="AT8" i="100"/>
  <c r="AS8" i="100"/>
  <c r="AR8" i="100"/>
  <c r="AQ8" i="100"/>
  <c r="AP8" i="100"/>
  <c r="AO8" i="100"/>
  <c r="AN8" i="100"/>
  <c r="AM8" i="100"/>
  <c r="AL8" i="100"/>
  <c r="AK8" i="100"/>
  <c r="AJ8" i="100"/>
  <c r="AI8" i="100"/>
  <c r="AH8" i="100"/>
  <c r="AG8" i="100"/>
  <c r="AF8" i="100"/>
  <c r="AE8" i="100"/>
  <c r="AD8" i="100"/>
  <c r="AC8" i="100"/>
  <c r="AB8" i="100"/>
  <c r="AA8" i="100"/>
  <c r="Z8" i="100"/>
  <c r="Y8" i="100"/>
  <c r="X8" i="100"/>
  <c r="W8" i="100"/>
  <c r="V8" i="100"/>
  <c r="U8" i="100"/>
  <c r="T8" i="100"/>
  <c r="S8" i="100"/>
  <c r="R8" i="100"/>
  <c r="Q8" i="100"/>
  <c r="P8" i="100"/>
  <c r="O8" i="100"/>
  <c r="N8" i="100"/>
  <c r="M8" i="100"/>
  <c r="L8" i="100"/>
  <c r="K8" i="100"/>
  <c r="J8" i="100"/>
  <c r="I8" i="100"/>
  <c r="H8" i="100"/>
  <c r="G8" i="100"/>
  <c r="F8" i="100"/>
  <c r="E8" i="100"/>
  <c r="D8" i="100"/>
  <c r="C8" i="100"/>
  <c r="B8" i="100"/>
  <c r="A8" i="100"/>
  <c r="GZ7" i="100"/>
  <c r="GY7" i="100"/>
  <c r="GX7" i="100"/>
  <c r="GW7" i="100"/>
  <c r="GV7" i="100"/>
  <c r="GU7" i="100"/>
  <c r="GT7" i="100"/>
  <c r="GS7" i="100"/>
  <c r="GR7" i="100"/>
  <c r="GQ7" i="100"/>
  <c r="GP7" i="100"/>
  <c r="GO7" i="100"/>
  <c r="GN7" i="100"/>
  <c r="GM7" i="100"/>
  <c r="GL7" i="100"/>
  <c r="GK7" i="100"/>
  <c r="GJ7" i="100"/>
  <c r="GI7" i="100"/>
  <c r="GH7" i="100"/>
  <c r="GG7" i="100"/>
  <c r="GF7" i="100"/>
  <c r="GE7" i="100"/>
  <c r="GD7" i="100"/>
  <c r="GC7" i="100"/>
  <c r="GB7" i="100"/>
  <c r="GA7" i="100"/>
  <c r="FZ7" i="100"/>
  <c r="FY7" i="100"/>
  <c r="FX7" i="100"/>
  <c r="FW7" i="100"/>
  <c r="FV7" i="100"/>
  <c r="FU7" i="100"/>
  <c r="FT7" i="100"/>
  <c r="FS7" i="100"/>
  <c r="FR7" i="100"/>
  <c r="FQ7" i="100"/>
  <c r="FP7" i="100"/>
  <c r="FO7" i="100"/>
  <c r="FN7" i="100"/>
  <c r="FM7" i="100"/>
  <c r="FL7" i="100"/>
  <c r="FK7" i="100"/>
  <c r="FJ7" i="100"/>
  <c r="FI7" i="100"/>
  <c r="FH7" i="100"/>
  <c r="FG7" i="100"/>
  <c r="FF7" i="100"/>
  <c r="FE7" i="100"/>
  <c r="FD7" i="100"/>
  <c r="FC7" i="100"/>
  <c r="FB7" i="100"/>
  <c r="FA7" i="100"/>
  <c r="EZ7" i="100"/>
  <c r="EY7" i="100"/>
  <c r="EW7" i="100"/>
  <c r="EV7" i="100"/>
  <c r="EU7" i="100"/>
  <c r="ET7" i="100"/>
  <c r="ES7" i="100"/>
  <c r="ER7" i="100"/>
  <c r="EQ7" i="100"/>
  <c r="EP7" i="100"/>
  <c r="EO7" i="100"/>
  <c r="EN7" i="100"/>
  <c r="EM7" i="100"/>
  <c r="EL7" i="100"/>
  <c r="EK7" i="100"/>
  <c r="EJ7" i="100"/>
  <c r="EI7" i="100"/>
  <c r="EH7" i="100"/>
  <c r="EG7" i="100"/>
  <c r="EF7" i="100"/>
  <c r="EE7" i="100"/>
  <c r="ED7" i="100"/>
  <c r="EC7" i="100"/>
  <c r="EB7" i="100"/>
  <c r="EA7" i="100"/>
  <c r="DZ7" i="100"/>
  <c r="DY7" i="100"/>
  <c r="DX7" i="100"/>
  <c r="DW7" i="100"/>
  <c r="DV7" i="100"/>
  <c r="DU7" i="100"/>
  <c r="DT7" i="100"/>
  <c r="DS7" i="100"/>
  <c r="DR7" i="100"/>
  <c r="DQ7" i="100"/>
  <c r="DP7" i="100"/>
  <c r="DO7" i="100"/>
  <c r="DN7" i="100"/>
  <c r="DM7" i="100"/>
  <c r="DL7" i="100"/>
  <c r="DK7" i="100"/>
  <c r="DJ7" i="100"/>
  <c r="DI7" i="100"/>
  <c r="DH7" i="100"/>
  <c r="DG7" i="100"/>
  <c r="DF7" i="100"/>
  <c r="DE7" i="100"/>
  <c r="DD7" i="100"/>
  <c r="DC7" i="100"/>
  <c r="DB7" i="100"/>
  <c r="DA7" i="100"/>
  <c r="CZ7" i="100"/>
  <c r="CY7" i="100"/>
  <c r="CX7" i="100"/>
  <c r="CW7" i="100"/>
  <c r="CV7" i="100"/>
  <c r="CU7" i="100"/>
  <c r="CT7" i="100"/>
  <c r="CS7" i="100"/>
  <c r="CR7" i="100"/>
  <c r="CQ7" i="100"/>
  <c r="CP7" i="100"/>
  <c r="CO7" i="100"/>
  <c r="CN7" i="100"/>
  <c r="CM7" i="100"/>
  <c r="CL7" i="100"/>
  <c r="CK7" i="100"/>
  <c r="CJ7" i="100"/>
  <c r="CI7" i="100"/>
  <c r="CH7" i="100"/>
  <c r="CG7" i="100"/>
  <c r="CF7" i="100"/>
  <c r="CE7" i="100"/>
  <c r="CD7" i="100"/>
  <c r="CC7" i="100"/>
  <c r="CB7" i="100"/>
  <c r="CA7" i="100"/>
  <c r="BZ7" i="100"/>
  <c r="BY7" i="100"/>
  <c r="BX7" i="100"/>
  <c r="BW7" i="100"/>
  <c r="BV7" i="100"/>
  <c r="BU7" i="100"/>
  <c r="BT7" i="100"/>
  <c r="BS7" i="100"/>
  <c r="BR7" i="100"/>
  <c r="BQ7" i="100"/>
  <c r="BP7" i="100"/>
  <c r="BO7" i="100"/>
  <c r="BN7" i="100"/>
  <c r="BM7" i="100"/>
  <c r="BL7" i="100"/>
  <c r="BK7" i="100"/>
  <c r="BJ7" i="100"/>
  <c r="BI7" i="100"/>
  <c r="BH7" i="100"/>
  <c r="BG7" i="100"/>
  <c r="BF7" i="100"/>
  <c r="BE7" i="100"/>
  <c r="BD7" i="100"/>
  <c r="BC7" i="100"/>
  <c r="BB7" i="100"/>
  <c r="BA7" i="100"/>
  <c r="AZ7" i="100"/>
  <c r="AY7" i="100"/>
  <c r="AX7" i="100"/>
  <c r="AW7" i="100"/>
  <c r="AV7" i="100"/>
  <c r="AU7" i="100"/>
  <c r="AT7" i="100"/>
  <c r="AS7" i="100"/>
  <c r="AR7" i="100"/>
  <c r="AQ7" i="100"/>
  <c r="AP7" i="100"/>
  <c r="AO7" i="100"/>
  <c r="AN7" i="100"/>
  <c r="AM7" i="100"/>
  <c r="AL7" i="100"/>
  <c r="AK7" i="100"/>
  <c r="AJ7" i="100"/>
  <c r="AI7" i="100"/>
  <c r="AH7" i="100"/>
  <c r="AG7" i="100"/>
  <c r="AF7" i="100"/>
  <c r="AE7" i="100"/>
  <c r="AD7" i="100"/>
  <c r="AC7" i="100"/>
  <c r="AB7" i="100"/>
  <c r="AA7" i="100"/>
  <c r="Z7" i="100"/>
  <c r="Y7" i="100"/>
  <c r="X7" i="100"/>
  <c r="W7" i="100"/>
  <c r="V7" i="100"/>
  <c r="U7" i="100"/>
  <c r="T7" i="100"/>
  <c r="S7" i="100"/>
  <c r="R7" i="100"/>
  <c r="Q7" i="100"/>
  <c r="P7" i="100"/>
  <c r="O7" i="100"/>
  <c r="N7" i="100"/>
  <c r="M7" i="100"/>
  <c r="L7" i="100"/>
  <c r="K7" i="100"/>
  <c r="J7" i="100"/>
  <c r="I7" i="100"/>
  <c r="H7" i="100"/>
  <c r="G7" i="100"/>
  <c r="F7" i="100"/>
  <c r="E7" i="100"/>
  <c r="D7" i="100"/>
  <c r="C7" i="100"/>
  <c r="B7" i="100"/>
  <c r="A7" i="100"/>
  <c r="GZ6" i="100"/>
  <c r="GY6" i="100"/>
  <c r="GX6" i="100"/>
  <c r="GW6" i="100"/>
  <c r="GV6" i="100"/>
  <c r="GU6" i="100"/>
  <c r="GT6" i="100"/>
  <c r="GS6" i="100"/>
  <c r="GR6" i="100"/>
  <c r="GQ6" i="100"/>
  <c r="GP6" i="100"/>
  <c r="GO6" i="100"/>
  <c r="GN6" i="100"/>
  <c r="GM6" i="100"/>
  <c r="GL6" i="100"/>
  <c r="GK6" i="100"/>
  <c r="GJ6" i="100"/>
  <c r="GI6" i="100"/>
  <c r="GH6" i="100"/>
  <c r="GG6" i="100"/>
  <c r="GF6" i="100"/>
  <c r="GE6" i="100"/>
  <c r="GD6" i="100"/>
  <c r="GC6" i="100"/>
  <c r="GB6" i="100"/>
  <c r="GA6" i="100"/>
  <c r="FZ6" i="100"/>
  <c r="FY6" i="100"/>
  <c r="FX6" i="100"/>
  <c r="FW6" i="100"/>
  <c r="FV6" i="100"/>
  <c r="FU6" i="100"/>
  <c r="FT6" i="100"/>
  <c r="FS6" i="100"/>
  <c r="FR6" i="100"/>
  <c r="FQ6" i="100"/>
  <c r="FP6" i="100"/>
  <c r="FO6" i="100"/>
  <c r="FN6" i="100"/>
  <c r="FM6" i="100"/>
  <c r="FL6" i="100"/>
  <c r="FK6" i="100"/>
  <c r="FJ6" i="100"/>
  <c r="FI6" i="100"/>
  <c r="FH6" i="100"/>
  <c r="FG6" i="100"/>
  <c r="FF6" i="100"/>
  <c r="FE6" i="100"/>
  <c r="FD6" i="100"/>
  <c r="FC6" i="100"/>
  <c r="FB6" i="100"/>
  <c r="FA6" i="100"/>
  <c r="EZ6" i="100"/>
  <c r="EY6" i="100"/>
  <c r="EX6" i="100"/>
  <c r="EV6" i="100"/>
  <c r="EU6" i="100"/>
  <c r="ET6" i="100"/>
  <c r="ES6" i="100"/>
  <c r="ER6" i="100"/>
  <c r="EQ6" i="100"/>
  <c r="EP6" i="100"/>
  <c r="EO6" i="100"/>
  <c r="EN6" i="100"/>
  <c r="EM6" i="100"/>
  <c r="EL6" i="100"/>
  <c r="EK6" i="100"/>
  <c r="EJ6" i="100"/>
  <c r="EI6" i="100"/>
  <c r="EH6" i="100"/>
  <c r="EG6" i="100"/>
  <c r="EF6" i="100"/>
  <c r="EE6" i="100"/>
  <c r="ED6" i="100"/>
  <c r="EC6" i="100"/>
  <c r="EB6" i="100"/>
  <c r="EA6" i="100"/>
  <c r="DZ6" i="100"/>
  <c r="DY6" i="100"/>
  <c r="DX6" i="100"/>
  <c r="DW6" i="100"/>
  <c r="DV6" i="100"/>
  <c r="DU6" i="100"/>
  <c r="DT6" i="100"/>
  <c r="DS6" i="100"/>
  <c r="DR6" i="100"/>
  <c r="DQ6" i="100"/>
  <c r="DP6" i="100"/>
  <c r="DO6" i="100"/>
  <c r="DN6" i="100"/>
  <c r="DM6" i="100"/>
  <c r="DL6" i="100"/>
  <c r="DK6" i="100"/>
  <c r="DJ6" i="100"/>
  <c r="DI6" i="100"/>
  <c r="DH6" i="100"/>
  <c r="DG6" i="100"/>
  <c r="DF6" i="100"/>
  <c r="DE6" i="100"/>
  <c r="DD6" i="100"/>
  <c r="DC6" i="100"/>
  <c r="DB6" i="100"/>
  <c r="DA6" i="100"/>
  <c r="CZ6" i="100"/>
  <c r="CY6" i="100"/>
  <c r="CX6" i="100"/>
  <c r="CW6" i="100"/>
  <c r="CV6" i="100"/>
  <c r="CU6" i="100"/>
  <c r="CT6" i="100"/>
  <c r="CS6" i="100"/>
  <c r="CR6" i="100"/>
  <c r="CQ6" i="100"/>
  <c r="CP6" i="100"/>
  <c r="CO6" i="100"/>
  <c r="CN6" i="100"/>
  <c r="CM6" i="100"/>
  <c r="CL6" i="100"/>
  <c r="CK6" i="100"/>
  <c r="CJ6" i="100"/>
  <c r="CI6" i="100"/>
  <c r="CH6" i="100"/>
  <c r="CG6" i="100"/>
  <c r="CF6" i="100"/>
  <c r="CE6" i="100"/>
  <c r="CD6" i="100"/>
  <c r="CC6" i="100"/>
  <c r="CB6" i="100"/>
  <c r="CA6" i="100"/>
  <c r="BZ6" i="100"/>
  <c r="BY6" i="100"/>
  <c r="BX6" i="100"/>
  <c r="BW6" i="100"/>
  <c r="BV6" i="100"/>
  <c r="BU6" i="100"/>
  <c r="BT6" i="100"/>
  <c r="BS6" i="100"/>
  <c r="BR6" i="100"/>
  <c r="BQ6" i="100"/>
  <c r="BP6" i="100"/>
  <c r="BO6" i="100"/>
  <c r="BN6" i="100"/>
  <c r="BM6" i="100"/>
  <c r="BL6" i="100"/>
  <c r="BK6" i="100"/>
  <c r="BJ6" i="100"/>
  <c r="BI6" i="100"/>
  <c r="BH6" i="100"/>
  <c r="BG6" i="100"/>
  <c r="BF6" i="100"/>
  <c r="BE6" i="100"/>
  <c r="BD6" i="100"/>
  <c r="BC6" i="100"/>
  <c r="BB6" i="100"/>
  <c r="BA6" i="100"/>
  <c r="AZ6" i="100"/>
  <c r="AY6" i="100"/>
  <c r="AX6" i="100"/>
  <c r="AW6" i="100"/>
  <c r="AV6" i="100"/>
  <c r="AU6" i="100"/>
  <c r="AT6" i="100"/>
  <c r="AS6" i="100"/>
  <c r="AR6" i="100"/>
  <c r="AQ6" i="100"/>
  <c r="AP6" i="100"/>
  <c r="AO6" i="100"/>
  <c r="AN6" i="100"/>
  <c r="AM6" i="100"/>
  <c r="AL6" i="100"/>
  <c r="AK6" i="100"/>
  <c r="AJ6" i="100"/>
  <c r="AI6" i="100"/>
  <c r="AH6" i="100"/>
  <c r="AG6" i="100"/>
  <c r="AF6" i="100"/>
  <c r="AE6" i="100"/>
  <c r="AD6" i="100"/>
  <c r="AC6" i="100"/>
  <c r="AB6" i="100"/>
  <c r="AA6" i="100"/>
  <c r="Z6" i="100"/>
  <c r="Y6" i="100"/>
  <c r="X6" i="100"/>
  <c r="W6" i="100"/>
  <c r="V6" i="100"/>
  <c r="U6" i="100"/>
  <c r="T6" i="100"/>
  <c r="S6" i="100"/>
  <c r="R6" i="100"/>
  <c r="Q6" i="100"/>
  <c r="P6" i="100"/>
  <c r="O6" i="100"/>
  <c r="N6" i="100"/>
  <c r="M6" i="100"/>
  <c r="L6" i="100"/>
  <c r="K6" i="100"/>
  <c r="J6" i="100"/>
  <c r="I6" i="100"/>
  <c r="H6" i="100"/>
  <c r="G6" i="100"/>
  <c r="F6" i="100"/>
  <c r="E6" i="100"/>
  <c r="D6" i="100"/>
  <c r="C6" i="100"/>
  <c r="B6" i="100"/>
  <c r="A6" i="100"/>
  <c r="GZ5" i="100"/>
  <c r="GY5" i="100"/>
  <c r="GX5" i="100"/>
  <c r="GW5" i="100"/>
  <c r="GV5" i="100"/>
  <c r="GU5" i="100"/>
  <c r="GT5" i="100"/>
  <c r="GS5" i="100"/>
  <c r="GR5" i="100"/>
  <c r="GQ5" i="100"/>
  <c r="GP5" i="100"/>
  <c r="GO5" i="100"/>
  <c r="GN5" i="100"/>
  <c r="GM5" i="100"/>
  <c r="GL5" i="100"/>
  <c r="GK5" i="100"/>
  <c r="GJ5" i="100"/>
  <c r="GI5" i="100"/>
  <c r="GH5" i="100"/>
  <c r="GG5" i="100"/>
  <c r="GF5" i="100"/>
  <c r="GE5" i="100"/>
  <c r="GD5" i="100"/>
  <c r="GC5" i="100"/>
  <c r="GB5" i="100"/>
  <c r="GA5" i="100"/>
  <c r="FZ5" i="100"/>
  <c r="FY5" i="100"/>
  <c r="FX5" i="100"/>
  <c r="FW5" i="100"/>
  <c r="FV5" i="100"/>
  <c r="FU5" i="100"/>
  <c r="FT5" i="100"/>
  <c r="FS5" i="100"/>
  <c r="FR5" i="100"/>
  <c r="FQ5" i="100"/>
  <c r="FP5" i="100"/>
  <c r="FO5" i="100"/>
  <c r="FN5" i="100"/>
  <c r="FM5" i="100"/>
  <c r="FL5" i="100"/>
  <c r="FK5" i="100"/>
  <c r="FJ5" i="100"/>
  <c r="FI5" i="100"/>
  <c r="FH5" i="100"/>
  <c r="FG5" i="100"/>
  <c r="FF5" i="100"/>
  <c r="FE5" i="100"/>
  <c r="FD5" i="100"/>
  <c r="FC5" i="100"/>
  <c r="FB5" i="100"/>
  <c r="FA5" i="100"/>
  <c r="EZ5" i="100"/>
  <c r="EY5" i="100"/>
  <c r="EX5" i="100"/>
  <c r="EV5" i="100"/>
  <c r="EU5" i="100"/>
  <c r="ET5" i="100"/>
  <c r="ES5" i="100"/>
  <c r="ER5" i="100"/>
  <c r="EQ5" i="100"/>
  <c r="EP5" i="100"/>
  <c r="EO5" i="100"/>
  <c r="EN5" i="100"/>
  <c r="EM5" i="100"/>
  <c r="EL5" i="100"/>
  <c r="EK5" i="100"/>
  <c r="EJ5" i="100"/>
  <c r="EI5" i="100"/>
  <c r="EH5" i="100"/>
  <c r="EG5" i="100"/>
  <c r="EF5" i="100"/>
  <c r="EE5" i="100"/>
  <c r="ED5" i="100"/>
  <c r="EC5" i="100"/>
  <c r="EB5" i="100"/>
  <c r="EA5" i="100"/>
  <c r="DZ5" i="100"/>
  <c r="DY5" i="100"/>
  <c r="DX5" i="100"/>
  <c r="DW5" i="100"/>
  <c r="DV5" i="100"/>
  <c r="DU5" i="100"/>
  <c r="DT5" i="100"/>
  <c r="DS5" i="100"/>
  <c r="DR5" i="100"/>
  <c r="DQ5" i="100"/>
  <c r="DP5" i="100"/>
  <c r="DO5" i="100"/>
  <c r="DN5" i="100"/>
  <c r="DM5" i="100"/>
  <c r="DL5" i="100"/>
  <c r="DK5" i="100"/>
  <c r="DJ5" i="100"/>
  <c r="DI5" i="100"/>
  <c r="DH5" i="100"/>
  <c r="DG5" i="100"/>
  <c r="DF5" i="100"/>
  <c r="DE5" i="100"/>
  <c r="DD5" i="100"/>
  <c r="DC5" i="100"/>
  <c r="DB5" i="100"/>
  <c r="DA5" i="100"/>
  <c r="CZ5" i="100"/>
  <c r="CY5" i="100"/>
  <c r="CX5" i="100"/>
  <c r="CW5" i="100"/>
  <c r="CV5" i="100"/>
  <c r="CU5" i="100"/>
  <c r="CT5" i="100"/>
  <c r="CS5" i="100"/>
  <c r="CR5" i="100"/>
  <c r="CQ5" i="100"/>
  <c r="CP5" i="100"/>
  <c r="CO5" i="100"/>
  <c r="CN5" i="100"/>
  <c r="CM5" i="100"/>
  <c r="CL5" i="100"/>
  <c r="CK5" i="100"/>
  <c r="CJ5" i="100"/>
  <c r="CI5" i="100"/>
  <c r="CH5" i="100"/>
  <c r="CG5" i="100"/>
  <c r="CF5" i="100"/>
  <c r="CE5" i="100"/>
  <c r="CD5" i="100"/>
  <c r="CC5" i="100"/>
  <c r="CB5" i="100"/>
  <c r="CA5" i="100"/>
  <c r="BZ5" i="100"/>
  <c r="BY5" i="100"/>
  <c r="BX5" i="100"/>
  <c r="BW5" i="100"/>
  <c r="BV5" i="100"/>
  <c r="BU5" i="100"/>
  <c r="BT5" i="100"/>
  <c r="BS5" i="100"/>
  <c r="BR5" i="100"/>
  <c r="BQ5" i="100"/>
  <c r="BP5" i="100"/>
  <c r="BO5" i="100"/>
  <c r="BN5" i="100"/>
  <c r="BM5" i="100"/>
  <c r="BL5" i="100"/>
  <c r="BK5" i="100"/>
  <c r="BJ5" i="100"/>
  <c r="BI5" i="100"/>
  <c r="BH5" i="100"/>
  <c r="BG5" i="100"/>
  <c r="BF5" i="100"/>
  <c r="BE5" i="100"/>
  <c r="BD5" i="100"/>
  <c r="BC5" i="100"/>
  <c r="BB5" i="100"/>
  <c r="BA5" i="100"/>
  <c r="AZ5" i="100"/>
  <c r="AY5" i="100"/>
  <c r="AX5" i="100"/>
  <c r="AW5" i="100"/>
  <c r="AV5" i="100"/>
  <c r="AU5" i="100"/>
  <c r="AT5" i="100"/>
  <c r="AS5" i="100"/>
  <c r="AR5" i="100"/>
  <c r="AQ5" i="100"/>
  <c r="AP5" i="100"/>
  <c r="AO5" i="100"/>
  <c r="AN5" i="100"/>
  <c r="AM5" i="100"/>
  <c r="AL5" i="100"/>
  <c r="AK5" i="100"/>
  <c r="AJ5" i="100"/>
  <c r="AI5" i="100"/>
  <c r="AH5" i="100"/>
  <c r="AG5" i="100"/>
  <c r="AF5" i="100"/>
  <c r="AE5" i="100"/>
  <c r="AD5" i="100"/>
  <c r="AC5" i="100"/>
  <c r="AB5" i="100"/>
  <c r="AA5" i="100"/>
  <c r="Z5" i="100"/>
  <c r="Y5" i="100"/>
  <c r="X5" i="100"/>
  <c r="W5" i="100"/>
  <c r="V5" i="100"/>
  <c r="U5" i="100"/>
  <c r="T5" i="100"/>
  <c r="S5" i="100"/>
  <c r="R5" i="100"/>
  <c r="Q5" i="100"/>
  <c r="P5" i="100"/>
  <c r="O5" i="100"/>
  <c r="N5" i="100"/>
  <c r="M5" i="100"/>
  <c r="L5" i="100"/>
  <c r="K5" i="100"/>
  <c r="J5" i="100"/>
  <c r="I5" i="100"/>
  <c r="H5" i="100"/>
  <c r="G5" i="100"/>
  <c r="F5" i="100"/>
  <c r="E5" i="100"/>
  <c r="D5" i="100"/>
  <c r="C5" i="100"/>
  <c r="B5" i="100"/>
  <c r="A5" i="100"/>
  <c r="GZ4" i="100"/>
  <c r="GY4" i="100"/>
  <c r="GX4" i="100"/>
  <c r="GW4" i="100"/>
  <c r="GV4" i="100"/>
  <c r="GU4" i="100"/>
  <c r="GT4" i="100"/>
  <c r="GS4" i="100"/>
  <c r="GR4" i="100"/>
  <c r="GQ4" i="100"/>
  <c r="GP4" i="100"/>
  <c r="GO4" i="100"/>
  <c r="GN4" i="100"/>
  <c r="GM4" i="100"/>
  <c r="GL4" i="100"/>
  <c r="GK4" i="100"/>
  <c r="GJ4" i="100"/>
  <c r="GI4" i="100"/>
  <c r="GH4" i="100"/>
  <c r="GG4" i="100"/>
  <c r="GF4" i="100"/>
  <c r="GE4" i="100"/>
  <c r="GD4" i="100"/>
  <c r="GC4" i="100"/>
  <c r="GB4" i="100"/>
  <c r="GA4" i="100"/>
  <c r="FZ4" i="100"/>
  <c r="FY4" i="100"/>
  <c r="FX4" i="100"/>
  <c r="FW4" i="100"/>
  <c r="FV4" i="100"/>
  <c r="FU4" i="100"/>
  <c r="FT4" i="100"/>
  <c r="FS4" i="100"/>
  <c r="FR4" i="100"/>
  <c r="FQ4" i="100"/>
  <c r="FP4" i="100"/>
  <c r="FO4" i="100"/>
  <c r="FN4" i="100"/>
  <c r="FM4" i="100"/>
  <c r="FL4" i="100"/>
  <c r="FK4" i="100"/>
  <c r="FJ4" i="100"/>
  <c r="FI4" i="100"/>
  <c r="FH4" i="100"/>
  <c r="FG4" i="100"/>
  <c r="FF4" i="100"/>
  <c r="FE4" i="100"/>
  <c r="FD4" i="100"/>
  <c r="FC4" i="100"/>
  <c r="FB4" i="100"/>
  <c r="FA4" i="100"/>
  <c r="EZ4" i="100"/>
  <c r="EY4" i="100"/>
  <c r="EX4" i="100"/>
  <c r="EV4" i="100"/>
  <c r="EU4" i="100"/>
  <c r="ET4" i="100"/>
  <c r="ES4" i="100"/>
  <c r="ER4" i="100"/>
  <c r="EQ4" i="100"/>
  <c r="EP4" i="100"/>
  <c r="EO4" i="100"/>
  <c r="EN4" i="100"/>
  <c r="EM4" i="100"/>
  <c r="EL4" i="100"/>
  <c r="EK4" i="100"/>
  <c r="EJ4" i="100"/>
  <c r="EI4" i="100"/>
  <c r="EH4" i="100"/>
  <c r="EG4" i="100"/>
  <c r="EF4" i="100"/>
  <c r="EE4" i="100"/>
  <c r="ED4" i="100"/>
  <c r="EC4" i="100"/>
  <c r="EB4" i="100"/>
  <c r="EA4" i="100"/>
  <c r="DZ4" i="100"/>
  <c r="DY4" i="100"/>
  <c r="DX4" i="100"/>
  <c r="DW4" i="100"/>
  <c r="DV4" i="100"/>
  <c r="DU4" i="100"/>
  <c r="DT4" i="100"/>
  <c r="DS4" i="100"/>
  <c r="DR4" i="100"/>
  <c r="DQ4" i="100"/>
  <c r="DP4" i="100"/>
  <c r="DO4" i="100"/>
  <c r="DN4" i="100"/>
  <c r="DM4" i="100"/>
  <c r="DL4" i="100"/>
  <c r="DK4" i="100"/>
  <c r="DJ4" i="100"/>
  <c r="DI4" i="100"/>
  <c r="DH4" i="100"/>
  <c r="DG4" i="100"/>
  <c r="DF4" i="100"/>
  <c r="DE4" i="100"/>
  <c r="DD4" i="100"/>
  <c r="DC4" i="100"/>
  <c r="DB4" i="100"/>
  <c r="DA4" i="100"/>
  <c r="CZ4" i="100"/>
  <c r="CY4" i="100"/>
  <c r="CX4" i="100"/>
  <c r="CW4" i="100"/>
  <c r="CV4" i="100"/>
  <c r="CU4" i="100"/>
  <c r="CT4" i="100"/>
  <c r="CS4" i="100"/>
  <c r="CR4" i="100"/>
  <c r="CQ4" i="100"/>
  <c r="CP4" i="100"/>
  <c r="CO4" i="100"/>
  <c r="CN4" i="100"/>
  <c r="CM4" i="100"/>
  <c r="CL4" i="100"/>
  <c r="CK4" i="100"/>
  <c r="CJ4" i="100"/>
  <c r="CI4" i="100"/>
  <c r="CH4" i="100"/>
  <c r="CG4" i="100"/>
  <c r="CF4" i="100"/>
  <c r="CE4" i="100"/>
  <c r="CD4" i="100"/>
  <c r="CC4" i="100"/>
  <c r="CB4" i="100"/>
  <c r="CA4" i="100"/>
  <c r="BZ4" i="100"/>
  <c r="BY4" i="100"/>
  <c r="BX4" i="100"/>
  <c r="BW4" i="100"/>
  <c r="BV4" i="100"/>
  <c r="BU4" i="100"/>
  <c r="BT4" i="100"/>
  <c r="BS4" i="100"/>
  <c r="BR4" i="100"/>
  <c r="BQ4" i="100"/>
  <c r="BP4" i="100"/>
  <c r="BO4" i="100"/>
  <c r="BN4" i="100"/>
  <c r="BM4" i="100"/>
  <c r="BL4" i="100"/>
  <c r="BK4" i="100"/>
  <c r="BJ4" i="100"/>
  <c r="BI4" i="100"/>
  <c r="BH4" i="100"/>
  <c r="BG4" i="100"/>
  <c r="BF4" i="100"/>
  <c r="BE4" i="100"/>
  <c r="BD4" i="100"/>
  <c r="BC4" i="100"/>
  <c r="BB4" i="100"/>
  <c r="BA4" i="100"/>
  <c r="AZ4" i="100"/>
  <c r="AY4" i="100"/>
  <c r="AX4" i="100"/>
  <c r="AW4" i="100"/>
  <c r="AV4" i="100"/>
  <c r="AU4" i="100"/>
  <c r="AT4" i="100"/>
  <c r="AS4" i="100"/>
  <c r="AR4" i="100"/>
  <c r="AQ4" i="100"/>
  <c r="AP4" i="100"/>
  <c r="AO4" i="100"/>
  <c r="AN4" i="100"/>
  <c r="AM4" i="100"/>
  <c r="AL4" i="100"/>
  <c r="AK4" i="100"/>
  <c r="AJ4" i="100"/>
  <c r="AI4" i="100"/>
  <c r="AH4" i="100"/>
  <c r="AG4" i="100"/>
  <c r="AF4" i="100"/>
  <c r="AE4" i="100"/>
  <c r="AD4" i="100"/>
  <c r="AC4" i="100"/>
  <c r="AB4" i="100"/>
  <c r="AA4" i="100"/>
  <c r="Z4" i="100"/>
  <c r="Y4" i="100"/>
  <c r="X4" i="100"/>
  <c r="W4" i="100"/>
  <c r="V4" i="100"/>
  <c r="U4" i="100"/>
  <c r="T4" i="100"/>
  <c r="S4" i="100"/>
  <c r="R4" i="100"/>
  <c r="Q4" i="100"/>
  <c r="P4" i="100"/>
  <c r="O4" i="100"/>
  <c r="N4" i="100"/>
  <c r="M4" i="100"/>
  <c r="L4" i="100"/>
  <c r="K4" i="100"/>
  <c r="J4" i="100"/>
  <c r="I4" i="100"/>
  <c r="H4" i="100"/>
  <c r="G4" i="100"/>
  <c r="F4" i="100"/>
  <c r="E4" i="100"/>
  <c r="D4" i="100"/>
  <c r="C4" i="100"/>
  <c r="B4" i="100"/>
  <c r="A4" i="100"/>
  <c r="GZ3" i="100"/>
  <c r="GY3" i="100"/>
  <c r="GX3" i="100"/>
  <c r="GW3" i="100"/>
  <c r="GV3" i="100"/>
  <c r="GU3" i="100"/>
  <c r="GT3" i="100"/>
  <c r="GS3" i="100"/>
  <c r="GR3" i="100"/>
  <c r="GQ3" i="100"/>
  <c r="GP3" i="100"/>
  <c r="GO3" i="100"/>
  <c r="GN3" i="100"/>
  <c r="GM3" i="100"/>
  <c r="GL3" i="100"/>
  <c r="GK3" i="100"/>
  <c r="GJ3" i="100"/>
  <c r="GI3" i="100"/>
  <c r="GH3" i="100"/>
  <c r="GG3" i="100"/>
  <c r="GF3" i="100"/>
  <c r="GE3" i="100"/>
  <c r="GD3" i="100"/>
  <c r="GC3" i="100"/>
  <c r="GB3" i="100"/>
  <c r="GA3" i="100"/>
  <c r="FZ3" i="100"/>
  <c r="FY3" i="100"/>
  <c r="FX3" i="100"/>
  <c r="FW3" i="100"/>
  <c r="FV3" i="100"/>
  <c r="FU3" i="100"/>
  <c r="FT3" i="100"/>
  <c r="FS3" i="100"/>
  <c r="FR3" i="100"/>
  <c r="FQ3" i="100"/>
  <c r="FP3" i="100"/>
  <c r="FO3" i="100"/>
  <c r="FN3" i="100"/>
  <c r="FM3" i="100"/>
  <c r="FL3" i="100"/>
  <c r="FK3" i="100"/>
  <c r="FJ3" i="100"/>
  <c r="FI3" i="100"/>
  <c r="FH3" i="100"/>
  <c r="FG3" i="100"/>
  <c r="FF3" i="100"/>
  <c r="FE3" i="100"/>
  <c r="FD3" i="100"/>
  <c r="FC3" i="100"/>
  <c r="FB3" i="100"/>
  <c r="FA3" i="100"/>
  <c r="EZ3" i="100"/>
  <c r="EY3" i="100"/>
  <c r="EV3" i="100"/>
  <c r="EU3" i="100"/>
  <c r="ET3" i="100"/>
  <c r="ES3" i="100"/>
  <c r="ER3" i="100"/>
  <c r="EQ3" i="100"/>
  <c r="EP3" i="100"/>
  <c r="EO3" i="100"/>
  <c r="EN3" i="100"/>
  <c r="EM3" i="100"/>
  <c r="EL3" i="100"/>
  <c r="EK3" i="100"/>
  <c r="EJ3" i="100"/>
  <c r="EI3" i="100"/>
  <c r="EH3" i="100"/>
  <c r="EG3" i="100"/>
  <c r="EF3" i="100"/>
  <c r="EE3" i="100"/>
  <c r="ED3" i="100"/>
  <c r="EC3" i="100"/>
  <c r="EB3" i="100"/>
  <c r="EA3" i="100"/>
  <c r="DZ3" i="100"/>
  <c r="DY3" i="100"/>
  <c r="DX3" i="100"/>
  <c r="DW3" i="100"/>
  <c r="DV3" i="100"/>
  <c r="DU3" i="100"/>
  <c r="DT3" i="100"/>
  <c r="DS3" i="100"/>
  <c r="DR3" i="100"/>
  <c r="DQ3" i="100"/>
  <c r="DP3" i="100"/>
  <c r="DO3" i="100"/>
  <c r="DN3" i="100"/>
  <c r="DM3" i="100"/>
  <c r="DL3" i="100"/>
  <c r="DK3" i="100"/>
  <c r="DJ3" i="100"/>
  <c r="DI3" i="100"/>
  <c r="DH3" i="100"/>
  <c r="DG3" i="100"/>
  <c r="DF3" i="100"/>
  <c r="DE3" i="100"/>
  <c r="DD3" i="100"/>
  <c r="DC3" i="100"/>
  <c r="DB3" i="100"/>
  <c r="DA3" i="100"/>
  <c r="CZ3" i="100"/>
  <c r="CY3" i="100"/>
  <c r="CX3" i="100"/>
  <c r="CW3" i="100"/>
  <c r="CV3" i="100"/>
  <c r="CU3" i="100"/>
  <c r="CT3" i="100"/>
  <c r="CS3" i="100"/>
  <c r="CR3" i="100"/>
  <c r="CQ3" i="100"/>
  <c r="CP3" i="100"/>
  <c r="CO3" i="100"/>
  <c r="CN3" i="100"/>
  <c r="CM3" i="100"/>
  <c r="CL3" i="100"/>
  <c r="CK3" i="100"/>
  <c r="CJ3" i="100"/>
  <c r="CI3" i="100"/>
  <c r="CH3" i="100"/>
  <c r="CG3" i="100"/>
  <c r="CF3" i="100"/>
  <c r="CE3" i="100"/>
  <c r="CD3" i="100"/>
  <c r="CC3" i="100"/>
  <c r="CB3" i="100"/>
  <c r="CA3" i="100"/>
  <c r="BZ3" i="100"/>
  <c r="BY3" i="100"/>
  <c r="BX3" i="100"/>
  <c r="BW3" i="100"/>
  <c r="BV3" i="100"/>
  <c r="BU3" i="100"/>
  <c r="BT3" i="100"/>
  <c r="BS3" i="100"/>
  <c r="BR3" i="100"/>
  <c r="BQ3" i="100"/>
  <c r="BP3" i="100"/>
  <c r="BO3" i="100"/>
  <c r="BN3" i="100"/>
  <c r="BM3" i="100"/>
  <c r="BL3" i="100"/>
  <c r="BK3" i="100"/>
  <c r="BJ3" i="100"/>
  <c r="BI3" i="100"/>
  <c r="BH3" i="100"/>
  <c r="BG3" i="100"/>
  <c r="BF3" i="100"/>
  <c r="BE3" i="100"/>
  <c r="BD3" i="100"/>
  <c r="BC3" i="100"/>
  <c r="BB3" i="100"/>
  <c r="BA3" i="100"/>
  <c r="AZ3" i="100"/>
  <c r="AY3" i="100"/>
  <c r="AX3" i="100"/>
  <c r="AW3" i="100"/>
  <c r="AV3" i="100"/>
  <c r="AU3" i="100"/>
  <c r="AT3" i="100"/>
  <c r="AS3" i="100"/>
  <c r="AR3" i="100"/>
  <c r="AQ3" i="100"/>
  <c r="AP3" i="100"/>
  <c r="AO3" i="100"/>
  <c r="AN3" i="100"/>
  <c r="AM3" i="100"/>
  <c r="AL3" i="100"/>
  <c r="AK3" i="100"/>
  <c r="AJ3" i="100"/>
  <c r="AI3" i="100"/>
  <c r="AH3" i="100"/>
  <c r="AG3" i="100"/>
  <c r="AF3" i="100"/>
  <c r="AE3" i="100"/>
  <c r="AD3" i="100"/>
  <c r="AC3" i="100"/>
  <c r="AB3" i="100"/>
  <c r="AA3" i="100"/>
  <c r="Z3" i="100"/>
  <c r="Y3" i="100"/>
  <c r="X3" i="100"/>
  <c r="W3" i="100"/>
  <c r="V3" i="100"/>
  <c r="U3" i="100"/>
  <c r="T3" i="100"/>
  <c r="S3" i="100"/>
  <c r="R3" i="100"/>
  <c r="Q3" i="100"/>
  <c r="P3" i="100"/>
  <c r="O3" i="100"/>
  <c r="N3" i="100"/>
  <c r="M3" i="100"/>
  <c r="L3" i="100"/>
  <c r="K3" i="100"/>
  <c r="J3" i="100"/>
  <c r="I3" i="100"/>
  <c r="H3" i="100"/>
  <c r="G3" i="100"/>
  <c r="F3" i="100"/>
  <c r="E3" i="100"/>
  <c r="D3" i="100"/>
  <c r="C3" i="100"/>
  <c r="B3" i="100"/>
  <c r="A3" i="100"/>
  <c r="GZ2" i="100"/>
  <c r="GY2" i="100"/>
  <c r="GX2" i="100"/>
  <c r="GW2" i="100"/>
  <c r="GV2" i="100"/>
  <c r="GU2" i="100"/>
  <c r="GT2" i="100"/>
  <c r="GS2" i="100"/>
  <c r="GR2" i="100"/>
  <c r="GQ2" i="100"/>
  <c r="GP2" i="100"/>
  <c r="GO2" i="100"/>
  <c r="GN2" i="100"/>
  <c r="GM2" i="100"/>
  <c r="GL2" i="100"/>
  <c r="GK2" i="100"/>
  <c r="GJ2" i="100"/>
  <c r="GI2" i="100"/>
  <c r="GH2" i="100"/>
  <c r="GG2" i="100"/>
  <c r="GF2" i="100"/>
  <c r="GE2" i="100"/>
  <c r="GD2" i="100"/>
  <c r="GC2" i="100"/>
  <c r="GB2" i="100"/>
  <c r="GA2" i="100"/>
  <c r="FZ2" i="100"/>
  <c r="FY2" i="100"/>
  <c r="FX2" i="100"/>
  <c r="FW2" i="100"/>
  <c r="FV2" i="100"/>
  <c r="FU2" i="100"/>
  <c r="FT2" i="100"/>
  <c r="FS2" i="100"/>
  <c r="FR2" i="100"/>
  <c r="FQ2" i="100"/>
  <c r="FP2" i="100"/>
  <c r="FO2" i="100"/>
  <c r="FN2" i="100"/>
  <c r="FM2" i="100"/>
  <c r="FL2" i="100"/>
  <c r="FK2" i="100"/>
  <c r="FJ2" i="100"/>
  <c r="FI2" i="100"/>
  <c r="FH2" i="100"/>
  <c r="FG2" i="100"/>
  <c r="FF2" i="100"/>
  <c r="FE2" i="100"/>
  <c r="FD2" i="100"/>
  <c r="FC2" i="100"/>
  <c r="FB2" i="100"/>
  <c r="FA2" i="100"/>
  <c r="EZ2" i="100"/>
  <c r="EY2" i="100"/>
  <c r="EX2" i="100"/>
  <c r="EW2" i="100"/>
  <c r="EV2" i="100"/>
  <c r="EU2" i="100"/>
  <c r="ET2" i="100"/>
  <c r="ES2" i="100"/>
  <c r="ER2" i="100"/>
  <c r="EQ2" i="100"/>
  <c r="EP2" i="100"/>
  <c r="EO2" i="100"/>
  <c r="EN2" i="100"/>
  <c r="EM2" i="100"/>
  <c r="EL2" i="100"/>
  <c r="EK2" i="100"/>
  <c r="EJ2" i="100"/>
  <c r="EI2" i="100"/>
  <c r="EH2" i="100"/>
  <c r="EG2" i="100"/>
  <c r="EF2" i="100"/>
  <c r="EE2" i="100"/>
  <c r="ED2" i="100"/>
  <c r="EC2" i="100"/>
  <c r="EB2" i="100"/>
  <c r="EA2" i="100"/>
  <c r="DZ2" i="100"/>
  <c r="DY2" i="100"/>
  <c r="DX2" i="100"/>
  <c r="DW2" i="100"/>
  <c r="DV2" i="100"/>
  <c r="DU2" i="100"/>
  <c r="DT2" i="100"/>
  <c r="DS2" i="100"/>
  <c r="DR2" i="100"/>
  <c r="DQ2" i="100"/>
  <c r="DP2" i="100"/>
  <c r="DO2" i="100"/>
  <c r="DN2" i="100"/>
  <c r="DM2" i="100"/>
  <c r="DL2" i="100"/>
  <c r="DK2" i="100"/>
  <c r="DJ2" i="100"/>
  <c r="DI2" i="100"/>
  <c r="DH2" i="100"/>
  <c r="DG2" i="100"/>
  <c r="DF2" i="100"/>
  <c r="DE2" i="100"/>
  <c r="DD2" i="100"/>
  <c r="DC2" i="100"/>
  <c r="DB2" i="100"/>
  <c r="DA2" i="100"/>
  <c r="CZ2" i="100"/>
  <c r="CY2" i="100"/>
  <c r="CX2" i="100"/>
  <c r="CW2" i="100"/>
  <c r="CV2" i="100"/>
  <c r="CU2" i="100"/>
  <c r="CT2" i="100"/>
  <c r="CS2" i="100"/>
  <c r="CR2" i="100"/>
  <c r="CQ2" i="100"/>
  <c r="CP2" i="100"/>
  <c r="CO2" i="100"/>
  <c r="CN2" i="100"/>
  <c r="CM2" i="100"/>
  <c r="CL2" i="100"/>
  <c r="CK2" i="100"/>
  <c r="CJ2" i="100"/>
  <c r="CI2" i="100"/>
  <c r="CH2" i="100"/>
  <c r="CG2" i="100"/>
  <c r="CF2" i="100"/>
  <c r="CE2" i="100"/>
  <c r="CD2" i="100"/>
  <c r="CC2" i="100"/>
  <c r="CB2" i="100"/>
  <c r="CA2" i="100"/>
  <c r="BZ2" i="100"/>
  <c r="BY2" i="100"/>
  <c r="BX2" i="100"/>
  <c r="BW2" i="100"/>
  <c r="BV2" i="100"/>
  <c r="BU2" i="100"/>
  <c r="BT2" i="100"/>
  <c r="BS2" i="100"/>
  <c r="BR2" i="100"/>
  <c r="BQ2" i="100"/>
  <c r="BP2" i="100"/>
  <c r="BO2" i="100"/>
  <c r="BN2" i="100"/>
  <c r="BM2" i="100"/>
  <c r="BL2" i="100"/>
  <c r="BK2" i="100"/>
  <c r="BJ2" i="100"/>
  <c r="BI2" i="100"/>
  <c r="BH2" i="100"/>
  <c r="BG2" i="100"/>
  <c r="BF2" i="100"/>
  <c r="BE2" i="100"/>
  <c r="BD2" i="100"/>
  <c r="BC2" i="100"/>
  <c r="BB2" i="100"/>
  <c r="BA2" i="100"/>
  <c r="AZ2" i="100"/>
  <c r="AY2" i="100"/>
  <c r="AX2" i="100"/>
  <c r="AW2" i="100"/>
  <c r="AV2" i="100"/>
  <c r="AU2" i="100"/>
  <c r="AT2" i="100"/>
  <c r="AS2" i="100"/>
  <c r="AR2" i="100"/>
  <c r="AQ2" i="100"/>
  <c r="AP2" i="100"/>
  <c r="AO2" i="100"/>
  <c r="AN2" i="100"/>
  <c r="AM2" i="100"/>
  <c r="AL2" i="100"/>
  <c r="AK2" i="100"/>
  <c r="AJ2" i="100"/>
  <c r="AI2" i="100"/>
  <c r="AH2" i="100"/>
  <c r="AG2" i="100"/>
  <c r="AF2" i="100"/>
  <c r="AE2" i="100"/>
  <c r="AD2" i="100"/>
  <c r="AC2" i="100"/>
  <c r="AB2" i="100"/>
  <c r="AA2" i="100"/>
  <c r="Z2" i="100"/>
  <c r="Y2" i="100"/>
  <c r="X2" i="100"/>
  <c r="W2" i="100"/>
  <c r="V2" i="100"/>
  <c r="U2" i="100"/>
  <c r="T2" i="100"/>
  <c r="S2" i="100"/>
  <c r="R2" i="100"/>
  <c r="Q2" i="100"/>
  <c r="P2" i="100"/>
  <c r="O2" i="100"/>
  <c r="N2" i="100"/>
  <c r="M2" i="100"/>
  <c r="L2" i="100"/>
  <c r="K2" i="100"/>
  <c r="J2" i="100"/>
  <c r="I2" i="100"/>
  <c r="H2" i="100"/>
  <c r="G2" i="100"/>
  <c r="F2" i="100"/>
  <c r="E2" i="100"/>
  <c r="D2" i="100"/>
  <c r="C2" i="100"/>
  <c r="B2" i="100"/>
  <c r="A2" i="100"/>
  <c r="GZ1" i="100"/>
  <c r="GY1" i="100"/>
  <c r="GX1" i="100"/>
  <c r="GW1" i="100"/>
  <c r="GV1" i="100"/>
  <c r="GU1" i="100"/>
  <c r="GT1" i="100"/>
  <c r="GS1" i="100"/>
  <c r="GR1" i="100"/>
  <c r="GQ1" i="100"/>
  <c r="GP1" i="100"/>
  <c r="GO1" i="100"/>
  <c r="GN1" i="100"/>
  <c r="GM1" i="100"/>
  <c r="GL1" i="100"/>
  <c r="GK1" i="100"/>
  <c r="GJ1" i="100"/>
  <c r="GI1" i="100"/>
  <c r="GH1" i="100"/>
  <c r="GG1" i="100"/>
  <c r="GF1" i="100"/>
  <c r="GE1" i="100"/>
  <c r="GD1" i="100"/>
  <c r="GC1" i="100"/>
  <c r="GB1" i="100"/>
  <c r="GA1" i="100"/>
  <c r="FZ1" i="100"/>
  <c r="FY1" i="100"/>
  <c r="FX1" i="100"/>
  <c r="FW1" i="100"/>
  <c r="FV1" i="100"/>
  <c r="FU1" i="100"/>
  <c r="FT1" i="100"/>
  <c r="FS1" i="100"/>
  <c r="FR1" i="100"/>
  <c r="FQ1" i="100"/>
  <c r="FP1" i="100"/>
  <c r="FO1" i="100"/>
  <c r="FN1" i="100"/>
  <c r="FM1" i="100"/>
  <c r="FL1" i="100"/>
  <c r="FK1" i="100"/>
  <c r="FJ1" i="100"/>
  <c r="FI1" i="100"/>
  <c r="FH1" i="100"/>
  <c r="FG1" i="100"/>
  <c r="FF1" i="100"/>
  <c r="FE1" i="100"/>
  <c r="FD1" i="100"/>
  <c r="FC1" i="100"/>
  <c r="FB1" i="100"/>
  <c r="FA1" i="100"/>
  <c r="EZ1" i="100"/>
  <c r="EY1" i="100"/>
  <c r="EX1" i="100"/>
  <c r="EW1" i="100"/>
  <c r="EV1" i="100"/>
  <c r="EU1" i="100"/>
  <c r="ET1" i="100"/>
  <c r="ES1" i="100"/>
  <c r="ER1" i="100"/>
  <c r="EQ1" i="100"/>
  <c r="EP1" i="100"/>
  <c r="EO1" i="100"/>
  <c r="EN1" i="100"/>
  <c r="EM1" i="100"/>
  <c r="EL1" i="100"/>
  <c r="EK1" i="100"/>
  <c r="EJ1" i="100"/>
  <c r="EI1" i="100"/>
  <c r="EH1" i="100"/>
  <c r="EG1" i="100"/>
  <c r="EF1" i="100"/>
  <c r="EE1" i="100"/>
  <c r="ED1" i="100"/>
  <c r="EC1" i="100"/>
  <c r="EB1" i="100"/>
  <c r="EA1" i="100"/>
  <c r="DZ1" i="100"/>
  <c r="DY1" i="100"/>
  <c r="DX1" i="100"/>
  <c r="DW1" i="100"/>
  <c r="DV1" i="100"/>
  <c r="DU1" i="100"/>
  <c r="DT1" i="100"/>
  <c r="DS1" i="100"/>
  <c r="DR1" i="100"/>
  <c r="DQ1" i="100"/>
  <c r="DP1" i="100"/>
  <c r="DO1" i="100"/>
  <c r="DN1" i="100"/>
  <c r="DM1" i="100"/>
  <c r="DL1" i="100"/>
  <c r="DK1" i="100"/>
  <c r="DJ1" i="100"/>
  <c r="DI1" i="100"/>
  <c r="DH1" i="100"/>
  <c r="DG1" i="100"/>
  <c r="DF1" i="100"/>
  <c r="DE1" i="100"/>
  <c r="DD1" i="100"/>
  <c r="DC1" i="100"/>
  <c r="DB1" i="100"/>
  <c r="DA1" i="100"/>
  <c r="CZ1" i="100"/>
  <c r="CY1" i="100"/>
  <c r="CX1" i="100"/>
  <c r="CW1" i="100"/>
  <c r="CV1" i="100"/>
  <c r="CU1" i="100"/>
  <c r="CT1" i="100"/>
  <c r="CS1" i="100"/>
  <c r="CR1" i="100"/>
  <c r="CQ1" i="100"/>
  <c r="CP1" i="100"/>
  <c r="CO1" i="100"/>
  <c r="CN1" i="100"/>
  <c r="CM1" i="100"/>
  <c r="CL1" i="100"/>
  <c r="CK1" i="100"/>
  <c r="CJ1" i="100"/>
  <c r="CI1" i="100"/>
  <c r="CH1" i="100"/>
  <c r="CG1" i="100"/>
  <c r="CF1" i="100"/>
  <c r="CE1" i="100"/>
  <c r="CD1" i="100"/>
  <c r="CC1" i="100"/>
  <c r="CB1" i="100"/>
  <c r="CA1" i="100"/>
  <c r="BZ1" i="100"/>
  <c r="BY1" i="100"/>
  <c r="BX1" i="100"/>
  <c r="BW1" i="100"/>
  <c r="BV1" i="100"/>
  <c r="BU1" i="100"/>
  <c r="BT1" i="100"/>
  <c r="BS1" i="100"/>
  <c r="BR1" i="100"/>
  <c r="BQ1" i="100"/>
  <c r="BP1" i="100"/>
  <c r="BO1" i="100"/>
  <c r="BN1" i="100"/>
  <c r="BM1" i="100"/>
  <c r="BL1" i="100"/>
  <c r="BK1" i="100"/>
  <c r="BJ1" i="100"/>
  <c r="BI1" i="100"/>
  <c r="BH1" i="100"/>
  <c r="BG1" i="100"/>
  <c r="BF1" i="100"/>
  <c r="BE1" i="100"/>
  <c r="BD1" i="100"/>
  <c r="BC1" i="100"/>
  <c r="BB1" i="100"/>
  <c r="BA1" i="100"/>
  <c r="AZ1" i="100"/>
  <c r="AY1" i="100"/>
  <c r="AX1" i="100"/>
  <c r="AW1" i="100"/>
  <c r="AV1" i="100"/>
  <c r="AU1" i="100"/>
  <c r="AT1" i="100"/>
  <c r="AS1" i="100"/>
  <c r="AR1" i="100"/>
  <c r="AQ1" i="100"/>
  <c r="AP1" i="100"/>
  <c r="AO1" i="100"/>
  <c r="AN1" i="100"/>
  <c r="AM1" i="100"/>
  <c r="AL1" i="100"/>
  <c r="AK1" i="100"/>
  <c r="AJ1" i="100"/>
  <c r="AI1" i="100"/>
  <c r="AH1" i="100"/>
  <c r="AG1" i="100"/>
  <c r="AF1" i="100"/>
  <c r="AE1" i="100"/>
  <c r="AD1" i="100"/>
  <c r="AC1" i="100"/>
  <c r="AB1" i="100"/>
  <c r="AA1" i="100"/>
  <c r="Z1" i="100"/>
  <c r="Y1" i="100"/>
  <c r="X1" i="100"/>
  <c r="W1" i="100"/>
  <c r="V1" i="100"/>
  <c r="U1" i="100"/>
  <c r="T1" i="100"/>
  <c r="S1" i="100"/>
  <c r="R1" i="100"/>
  <c r="Q1" i="100"/>
  <c r="P1" i="100"/>
  <c r="O1" i="100"/>
  <c r="N1" i="100"/>
  <c r="M1" i="100"/>
  <c r="L1" i="100"/>
  <c r="K1" i="100"/>
  <c r="J1" i="100"/>
  <c r="I1" i="100"/>
  <c r="H1" i="100"/>
  <c r="G1" i="100"/>
  <c r="F1" i="100"/>
  <c r="E1" i="100"/>
  <c r="D1" i="100"/>
  <c r="C1" i="100"/>
  <c r="B1" i="100"/>
  <c r="A1" i="100"/>
  <c r="I200" i="79"/>
  <c r="H200" i="79"/>
  <c r="G200" i="79"/>
  <c r="F200" i="79"/>
  <c r="E200" i="79"/>
  <c r="D200" i="79"/>
  <c r="C200" i="79"/>
  <c r="B200" i="79"/>
  <c r="A200" i="79"/>
  <c r="I199" i="79"/>
  <c r="H199" i="79"/>
  <c r="G199" i="79"/>
  <c r="F199" i="79"/>
  <c r="E199" i="79"/>
  <c r="D199" i="79"/>
  <c r="C199" i="79"/>
  <c r="B199" i="79"/>
  <c r="A199" i="79"/>
  <c r="I198" i="79"/>
  <c r="H198" i="79"/>
  <c r="G198" i="79"/>
  <c r="F198" i="79"/>
  <c r="E198" i="79"/>
  <c r="D198" i="79"/>
  <c r="C198" i="79"/>
  <c r="B198" i="79"/>
  <c r="A198" i="79"/>
  <c r="I197" i="79"/>
  <c r="H197" i="79"/>
  <c r="G197" i="79"/>
  <c r="F197" i="79"/>
  <c r="E197" i="79"/>
  <c r="D197" i="79"/>
  <c r="C197" i="79"/>
  <c r="B197" i="79"/>
  <c r="A197" i="79"/>
  <c r="I196" i="79"/>
  <c r="H196" i="79"/>
  <c r="G196" i="79"/>
  <c r="F196" i="79"/>
  <c r="E196" i="79"/>
  <c r="D196" i="79"/>
  <c r="C196" i="79"/>
  <c r="B196" i="79"/>
  <c r="A196" i="79"/>
  <c r="I195" i="79"/>
  <c r="H195" i="79"/>
  <c r="G195" i="79"/>
  <c r="F195" i="79"/>
  <c r="E195" i="79"/>
  <c r="D195" i="79"/>
  <c r="C195" i="79"/>
  <c r="B195" i="79"/>
  <c r="A195" i="79"/>
  <c r="I194" i="79"/>
  <c r="H194" i="79"/>
  <c r="G194" i="79"/>
  <c r="F194" i="79"/>
  <c r="E194" i="79"/>
  <c r="D194" i="79"/>
  <c r="C194" i="79"/>
  <c r="B194" i="79"/>
  <c r="A194" i="79"/>
  <c r="I193" i="79"/>
  <c r="H193" i="79"/>
  <c r="G193" i="79"/>
  <c r="F193" i="79"/>
  <c r="E193" i="79"/>
  <c r="D193" i="79"/>
  <c r="C193" i="79"/>
  <c r="B193" i="79"/>
  <c r="A193" i="79"/>
  <c r="I192" i="79"/>
  <c r="H192" i="79"/>
  <c r="G192" i="79"/>
  <c r="F192" i="79"/>
  <c r="E192" i="79"/>
  <c r="D192" i="79"/>
  <c r="C192" i="79"/>
  <c r="B192" i="79"/>
  <c r="A192" i="79"/>
  <c r="I191" i="79"/>
  <c r="H191" i="79"/>
  <c r="G191" i="79"/>
  <c r="F191" i="79"/>
  <c r="E191" i="79"/>
  <c r="D191" i="79"/>
  <c r="C191" i="79"/>
  <c r="B191" i="79"/>
  <c r="A191" i="79"/>
  <c r="I190" i="79"/>
  <c r="H190" i="79"/>
  <c r="F190" i="79"/>
  <c r="E190" i="79"/>
  <c r="D190" i="79"/>
  <c r="C190" i="79"/>
  <c r="B190" i="79"/>
  <c r="A190" i="79"/>
  <c r="I189" i="79"/>
  <c r="H189" i="79"/>
  <c r="G189" i="79"/>
  <c r="F189" i="79"/>
  <c r="E189" i="79"/>
  <c r="D189" i="79"/>
  <c r="C189" i="79"/>
  <c r="B189" i="79"/>
  <c r="A189" i="79"/>
  <c r="I188" i="79"/>
  <c r="H188" i="79"/>
  <c r="G188" i="79"/>
  <c r="F188" i="79"/>
  <c r="E188" i="79"/>
  <c r="D188" i="79"/>
  <c r="C188" i="79"/>
  <c r="B188" i="79"/>
  <c r="A188" i="79"/>
  <c r="I187" i="79"/>
  <c r="H187" i="79"/>
  <c r="G187" i="79"/>
  <c r="F187" i="79"/>
  <c r="E187" i="79"/>
  <c r="D187" i="79"/>
  <c r="C187" i="79"/>
  <c r="B187" i="79"/>
  <c r="A187" i="79"/>
  <c r="I186" i="79"/>
  <c r="H186" i="79"/>
  <c r="G186" i="79"/>
  <c r="F186" i="79"/>
  <c r="E186" i="79"/>
  <c r="D186" i="79"/>
  <c r="C186" i="79"/>
  <c r="B186" i="79"/>
  <c r="A186" i="79"/>
  <c r="I185" i="79"/>
  <c r="H185" i="79"/>
  <c r="G185" i="79"/>
  <c r="F185" i="79"/>
  <c r="E185" i="79"/>
  <c r="D185" i="79"/>
  <c r="C185" i="79"/>
  <c r="B185" i="79"/>
  <c r="A185" i="79"/>
  <c r="I184" i="79"/>
  <c r="H184" i="79"/>
  <c r="G184" i="79"/>
  <c r="F184" i="79"/>
  <c r="E184" i="79"/>
  <c r="D184" i="79"/>
  <c r="C184" i="79"/>
  <c r="B184" i="79"/>
  <c r="A184" i="79"/>
  <c r="I183" i="79"/>
  <c r="G183" i="79"/>
  <c r="F183" i="79"/>
  <c r="E183" i="79"/>
  <c r="D183" i="79"/>
  <c r="C183" i="79"/>
  <c r="B183" i="79"/>
  <c r="A183" i="79"/>
  <c r="I182" i="79"/>
  <c r="G182" i="79"/>
  <c r="F182" i="79"/>
  <c r="E182" i="79"/>
  <c r="D182" i="79"/>
  <c r="C182" i="79"/>
  <c r="B182" i="79"/>
  <c r="A182" i="79"/>
  <c r="I181" i="79"/>
  <c r="G181" i="79"/>
  <c r="F181" i="79"/>
  <c r="E181" i="79"/>
  <c r="D181" i="79"/>
  <c r="C181" i="79"/>
  <c r="B181" i="79"/>
  <c r="A181" i="79"/>
  <c r="I180" i="79"/>
  <c r="G180" i="79"/>
  <c r="F180" i="79"/>
  <c r="E180" i="79"/>
  <c r="D180" i="79"/>
  <c r="C180" i="79"/>
  <c r="B180" i="79"/>
  <c r="A180" i="79"/>
  <c r="I179" i="79"/>
  <c r="G179" i="79"/>
  <c r="F179" i="79"/>
  <c r="E179" i="79"/>
  <c r="D179" i="79"/>
  <c r="C179" i="79"/>
  <c r="B179" i="79"/>
  <c r="A179" i="79"/>
  <c r="I178" i="79"/>
  <c r="G178" i="79"/>
  <c r="F178" i="79"/>
  <c r="E178" i="79"/>
  <c r="D178" i="79"/>
  <c r="C178" i="79"/>
  <c r="B178" i="79"/>
  <c r="A178" i="79"/>
  <c r="I177" i="79"/>
  <c r="G177" i="79"/>
  <c r="F177" i="79"/>
  <c r="E177" i="79"/>
  <c r="D177" i="79"/>
  <c r="C177" i="79"/>
  <c r="B177" i="79"/>
  <c r="A177" i="79"/>
  <c r="I176" i="79"/>
  <c r="G176" i="79"/>
  <c r="F176" i="79"/>
  <c r="E176" i="79"/>
  <c r="D176" i="79"/>
  <c r="C176" i="79"/>
  <c r="B176" i="79"/>
  <c r="A176" i="79"/>
  <c r="I175" i="79"/>
  <c r="G175" i="79"/>
  <c r="F175" i="79"/>
  <c r="E175" i="79"/>
  <c r="D175" i="79"/>
  <c r="C175" i="79"/>
  <c r="B175" i="79"/>
  <c r="A175" i="79"/>
  <c r="I174" i="79"/>
  <c r="G174" i="79"/>
  <c r="F174" i="79"/>
  <c r="E174" i="79"/>
  <c r="D174" i="79"/>
  <c r="C174" i="79"/>
  <c r="B174" i="79"/>
  <c r="A174" i="79"/>
  <c r="I173" i="79"/>
  <c r="G173" i="79"/>
  <c r="F173" i="79"/>
  <c r="E173" i="79"/>
  <c r="D173" i="79"/>
  <c r="C173" i="79"/>
  <c r="B173" i="79"/>
  <c r="A173" i="79"/>
  <c r="I172" i="79"/>
  <c r="G172" i="79"/>
  <c r="F172" i="79"/>
  <c r="E172" i="79"/>
  <c r="D172" i="79"/>
  <c r="C172" i="79"/>
  <c r="B172" i="79"/>
  <c r="A172" i="79"/>
  <c r="I171" i="79"/>
  <c r="G171" i="79"/>
  <c r="F171" i="79"/>
  <c r="E171" i="79"/>
  <c r="D171" i="79"/>
  <c r="C171" i="79"/>
  <c r="B171" i="79"/>
  <c r="A171" i="79"/>
  <c r="I170" i="79"/>
  <c r="G170" i="79"/>
  <c r="F170" i="79"/>
  <c r="E170" i="79"/>
  <c r="D170" i="79"/>
  <c r="C170" i="79"/>
  <c r="B170" i="79"/>
  <c r="A170" i="79"/>
  <c r="I169" i="79"/>
  <c r="G169" i="79"/>
  <c r="F169" i="79"/>
  <c r="E169" i="79"/>
  <c r="D169" i="79"/>
  <c r="C169" i="79"/>
  <c r="B169" i="79"/>
  <c r="A169" i="79"/>
  <c r="I168" i="79"/>
  <c r="G168" i="79"/>
  <c r="F168" i="79"/>
  <c r="E168" i="79"/>
  <c r="D168" i="79"/>
  <c r="C168" i="79"/>
  <c r="B168" i="79"/>
  <c r="A168" i="79"/>
  <c r="I167" i="79"/>
  <c r="G167" i="79"/>
  <c r="F167" i="79"/>
  <c r="E167" i="79"/>
  <c r="D167" i="79"/>
  <c r="C167" i="79"/>
  <c r="B167" i="79"/>
  <c r="A167" i="79"/>
  <c r="I166" i="79"/>
  <c r="H166" i="79"/>
  <c r="G166" i="79"/>
  <c r="F166" i="79"/>
  <c r="E166" i="79"/>
  <c r="D166" i="79"/>
  <c r="C166" i="79"/>
  <c r="B166" i="79"/>
  <c r="A166" i="79"/>
  <c r="I165" i="79"/>
  <c r="H165" i="79"/>
  <c r="G165" i="79"/>
  <c r="F165" i="79"/>
  <c r="E165" i="79"/>
  <c r="D165" i="79"/>
  <c r="C165" i="79"/>
  <c r="B165" i="79"/>
  <c r="A165" i="79"/>
  <c r="I164" i="79"/>
  <c r="H164" i="79"/>
  <c r="G164" i="79"/>
  <c r="F164" i="79"/>
  <c r="E164" i="79"/>
  <c r="D164" i="79"/>
  <c r="C164" i="79"/>
  <c r="B164" i="79"/>
  <c r="A164" i="79"/>
  <c r="I163" i="79"/>
  <c r="H163" i="79"/>
  <c r="G163" i="79"/>
  <c r="F163" i="79"/>
  <c r="E163" i="79"/>
  <c r="D163" i="79"/>
  <c r="C163" i="79"/>
  <c r="B163" i="79"/>
  <c r="A163" i="79"/>
  <c r="I162" i="79"/>
  <c r="H162" i="79"/>
  <c r="G162" i="79"/>
  <c r="F162" i="79"/>
  <c r="E162" i="79"/>
  <c r="D162" i="79"/>
  <c r="C162" i="79"/>
  <c r="B162" i="79"/>
  <c r="A162" i="79"/>
  <c r="I161" i="79"/>
  <c r="H161" i="79"/>
  <c r="G161" i="79"/>
  <c r="F161" i="79"/>
  <c r="E161" i="79"/>
  <c r="D161" i="79"/>
  <c r="C161" i="79"/>
  <c r="B161" i="79"/>
  <c r="A161" i="79"/>
  <c r="I160" i="79"/>
  <c r="H160" i="79"/>
  <c r="G160" i="79"/>
  <c r="F160" i="79"/>
  <c r="E160" i="79"/>
  <c r="D160" i="79"/>
  <c r="C160" i="79"/>
  <c r="B160" i="79"/>
  <c r="A160" i="79"/>
  <c r="I159" i="79"/>
  <c r="H159" i="79"/>
  <c r="G159" i="79"/>
  <c r="F159" i="79"/>
  <c r="E159" i="79"/>
  <c r="D159" i="79"/>
  <c r="C159" i="79"/>
  <c r="B159" i="79"/>
  <c r="A159" i="79"/>
  <c r="I158" i="79"/>
  <c r="H158" i="79"/>
  <c r="G158" i="79"/>
  <c r="F158" i="79"/>
  <c r="E158" i="79"/>
  <c r="D158" i="79"/>
  <c r="C158" i="79"/>
  <c r="B158" i="79"/>
  <c r="A158" i="79"/>
  <c r="I157" i="79"/>
  <c r="H157" i="79"/>
  <c r="G157" i="79"/>
  <c r="F157" i="79"/>
  <c r="E157" i="79"/>
  <c r="D157" i="79"/>
  <c r="C157" i="79"/>
  <c r="B157" i="79"/>
  <c r="A157" i="79"/>
  <c r="I156" i="79"/>
  <c r="H156" i="79"/>
  <c r="G156" i="79"/>
  <c r="F156" i="79"/>
  <c r="E156" i="79"/>
  <c r="D156" i="79"/>
  <c r="C156" i="79"/>
  <c r="B156" i="79"/>
  <c r="A156" i="79"/>
  <c r="I155" i="79"/>
  <c r="H155" i="79"/>
  <c r="G155" i="79"/>
  <c r="F155" i="79"/>
  <c r="E155" i="79"/>
  <c r="D155" i="79"/>
  <c r="C155" i="79"/>
  <c r="B155" i="79"/>
  <c r="A155" i="79"/>
  <c r="I154" i="79"/>
  <c r="H154" i="79"/>
  <c r="G154" i="79"/>
  <c r="F154" i="79"/>
  <c r="E154" i="79"/>
  <c r="D154" i="79"/>
  <c r="C154" i="79"/>
  <c r="B154" i="79"/>
  <c r="A154" i="79"/>
  <c r="I153" i="79"/>
  <c r="H153" i="79"/>
  <c r="G153" i="79"/>
  <c r="F153" i="79"/>
  <c r="E153" i="79"/>
  <c r="D153" i="79"/>
  <c r="C153" i="79"/>
  <c r="B153" i="79"/>
  <c r="A153" i="79"/>
  <c r="I152" i="79"/>
  <c r="H152" i="79"/>
  <c r="G152" i="79"/>
  <c r="F152" i="79"/>
  <c r="E152" i="79"/>
  <c r="D152" i="79"/>
  <c r="C152" i="79"/>
  <c r="B152" i="79"/>
  <c r="A152" i="79"/>
  <c r="I151" i="79"/>
  <c r="H151" i="79"/>
  <c r="L24" i="179" s="1"/>
  <c r="G151" i="79"/>
  <c r="L22" i="179" s="1"/>
  <c r="F151" i="79"/>
  <c r="L20" i="179" s="1"/>
  <c r="L21" i="179" s="1"/>
  <c r="E151" i="79"/>
  <c r="L18" i="179" s="1"/>
  <c r="D151" i="79"/>
  <c r="C151" i="79"/>
  <c r="B151" i="79"/>
  <c r="A151" i="79"/>
  <c r="I150" i="79"/>
  <c r="H150" i="79"/>
  <c r="G150" i="79"/>
  <c r="F150" i="79"/>
  <c r="E150" i="79"/>
  <c r="D150" i="79"/>
  <c r="C150" i="79"/>
  <c r="B150" i="79"/>
  <c r="A150" i="79"/>
  <c r="I149" i="79"/>
  <c r="H149" i="79"/>
  <c r="G149" i="79"/>
  <c r="F149" i="79"/>
  <c r="E149" i="79"/>
  <c r="D149" i="79"/>
  <c r="C149" i="79"/>
  <c r="B149" i="79"/>
  <c r="A149" i="79"/>
  <c r="I148" i="79"/>
  <c r="H148" i="79"/>
  <c r="G148" i="79"/>
  <c r="F148" i="79"/>
  <c r="E148" i="79"/>
  <c r="D148" i="79"/>
  <c r="C148" i="79"/>
  <c r="B148" i="79"/>
  <c r="A148" i="79"/>
  <c r="I147" i="79"/>
  <c r="H147" i="79"/>
  <c r="G147" i="79"/>
  <c r="F147" i="79"/>
  <c r="E147" i="79"/>
  <c r="D147" i="79"/>
  <c r="C147" i="79"/>
  <c r="B147" i="79"/>
  <c r="A147" i="79"/>
  <c r="I146" i="79"/>
  <c r="H146" i="79"/>
  <c r="G146" i="79"/>
  <c r="F146" i="79"/>
  <c r="E146" i="79"/>
  <c r="D146" i="79"/>
  <c r="C146" i="79"/>
  <c r="B146" i="79"/>
  <c r="A146" i="79"/>
  <c r="I145" i="79"/>
  <c r="H145" i="79"/>
  <c r="G145" i="79"/>
  <c r="F145" i="79"/>
  <c r="E145" i="79"/>
  <c r="D145" i="79"/>
  <c r="C145" i="79"/>
  <c r="B145" i="79"/>
  <c r="A145" i="79"/>
  <c r="I144" i="79"/>
  <c r="H144" i="79"/>
  <c r="G144" i="79"/>
  <c r="F144" i="79"/>
  <c r="E144" i="79"/>
  <c r="D144" i="79"/>
  <c r="C144" i="79"/>
  <c r="B144" i="79"/>
  <c r="A144" i="79"/>
  <c r="I143" i="79"/>
  <c r="H143" i="79"/>
  <c r="G143" i="79"/>
  <c r="F143" i="79"/>
  <c r="E143" i="79"/>
  <c r="D143" i="79"/>
  <c r="C143" i="79"/>
  <c r="B143" i="79"/>
  <c r="A143" i="79"/>
  <c r="I142" i="79"/>
  <c r="H142" i="79"/>
  <c r="G142" i="79"/>
  <c r="F142" i="79"/>
  <c r="E142" i="79"/>
  <c r="D142" i="79"/>
  <c r="C142" i="79"/>
  <c r="B142" i="79"/>
  <c r="A142" i="79"/>
  <c r="I141" i="79"/>
  <c r="H141" i="79"/>
  <c r="G141" i="79"/>
  <c r="F141" i="79"/>
  <c r="E141" i="79"/>
  <c r="D141" i="79"/>
  <c r="C141" i="79"/>
  <c r="B141" i="79"/>
  <c r="A141" i="79"/>
  <c r="I140" i="79"/>
  <c r="H140" i="79"/>
  <c r="G140" i="79"/>
  <c r="F140" i="79"/>
  <c r="E140" i="79"/>
  <c r="D140" i="79"/>
  <c r="C140" i="79"/>
  <c r="B140" i="79"/>
  <c r="A140" i="79"/>
  <c r="I139" i="79"/>
  <c r="H139" i="79"/>
  <c r="G139" i="79"/>
  <c r="F139" i="79"/>
  <c r="E139" i="79"/>
  <c r="D139" i="79"/>
  <c r="C139" i="79"/>
  <c r="B139" i="79"/>
  <c r="A139" i="79"/>
  <c r="I138" i="79"/>
  <c r="H138" i="79"/>
  <c r="G138" i="79"/>
  <c r="F138" i="79"/>
  <c r="E138" i="79"/>
  <c r="D138" i="79"/>
  <c r="C138" i="79"/>
  <c r="B138" i="79"/>
  <c r="A138" i="79"/>
  <c r="I137" i="79"/>
  <c r="H137" i="79"/>
  <c r="G137" i="79"/>
  <c r="F137" i="79"/>
  <c r="E137" i="79"/>
  <c r="D137" i="79"/>
  <c r="C137" i="79"/>
  <c r="B137" i="79"/>
  <c r="A137" i="79"/>
  <c r="I136" i="79"/>
  <c r="H136" i="79"/>
  <c r="G136" i="79"/>
  <c r="F136" i="79"/>
  <c r="E136" i="79"/>
  <c r="D136" i="79"/>
  <c r="C136" i="79"/>
  <c r="B136" i="79"/>
  <c r="A136" i="79"/>
  <c r="I135" i="79"/>
  <c r="H135" i="79"/>
  <c r="G135" i="79"/>
  <c r="F135" i="79"/>
  <c r="E135" i="79"/>
  <c r="D135" i="79"/>
  <c r="C135" i="79"/>
  <c r="B135" i="79"/>
  <c r="A135" i="79"/>
  <c r="I134" i="79"/>
  <c r="H134" i="79"/>
  <c r="G134" i="79"/>
  <c r="F134" i="79"/>
  <c r="E134" i="79"/>
  <c r="D134" i="79"/>
  <c r="C134" i="79"/>
  <c r="B134" i="79"/>
  <c r="A134" i="79"/>
  <c r="I133" i="79"/>
  <c r="H133" i="79"/>
  <c r="G133" i="79"/>
  <c r="F133" i="79"/>
  <c r="E133" i="79"/>
  <c r="D133" i="79"/>
  <c r="C133" i="79"/>
  <c r="B133" i="79"/>
  <c r="A133" i="79"/>
  <c r="I132" i="79"/>
  <c r="H132" i="79"/>
  <c r="G132" i="79"/>
  <c r="F132" i="79"/>
  <c r="E132" i="79"/>
  <c r="D132" i="79"/>
  <c r="C132" i="79"/>
  <c r="B132" i="79"/>
  <c r="A132" i="79"/>
  <c r="I131" i="79"/>
  <c r="H131" i="79"/>
  <c r="G131" i="79"/>
  <c r="F131" i="79"/>
  <c r="E131" i="79"/>
  <c r="D131" i="79"/>
  <c r="C131" i="79"/>
  <c r="B131" i="79"/>
  <c r="A131" i="79"/>
  <c r="I130" i="79"/>
  <c r="H130" i="79"/>
  <c r="G130" i="79"/>
  <c r="F130" i="79"/>
  <c r="E130" i="79"/>
  <c r="D130" i="79"/>
  <c r="C130" i="79"/>
  <c r="B130" i="79"/>
  <c r="A130" i="79"/>
  <c r="I129" i="79"/>
  <c r="H129" i="79"/>
  <c r="G129" i="79"/>
  <c r="F129" i="79"/>
  <c r="E129" i="79"/>
  <c r="D129" i="79"/>
  <c r="C129" i="79"/>
  <c r="B129" i="79"/>
  <c r="A129" i="79"/>
  <c r="I128" i="79"/>
  <c r="H128" i="79"/>
  <c r="G128" i="79"/>
  <c r="F128" i="79"/>
  <c r="E128" i="79"/>
  <c r="D128" i="79"/>
  <c r="C128" i="79"/>
  <c r="B128" i="79"/>
  <c r="A128" i="79"/>
  <c r="I127" i="79"/>
  <c r="H127" i="79"/>
  <c r="G127" i="79"/>
  <c r="F127" i="79"/>
  <c r="E127" i="79"/>
  <c r="D127" i="79"/>
  <c r="C127" i="79"/>
  <c r="B127" i="79"/>
  <c r="A127" i="79"/>
  <c r="I126" i="79"/>
  <c r="H126" i="79"/>
  <c r="G126" i="79"/>
  <c r="F126" i="79"/>
  <c r="E126" i="79"/>
  <c r="D126" i="79"/>
  <c r="C126" i="79"/>
  <c r="B126" i="79"/>
  <c r="A126" i="79"/>
  <c r="I125" i="79"/>
  <c r="H125" i="79"/>
  <c r="G125" i="79"/>
  <c r="F125" i="79"/>
  <c r="E125" i="79"/>
  <c r="D125" i="79"/>
  <c r="C125" i="79"/>
  <c r="B125" i="79"/>
  <c r="A125" i="79"/>
  <c r="I124" i="79"/>
  <c r="H124" i="79"/>
  <c r="G124" i="79"/>
  <c r="F124" i="79"/>
  <c r="E124" i="79"/>
  <c r="D124" i="79"/>
  <c r="C124" i="79"/>
  <c r="B124" i="79"/>
  <c r="A124" i="79"/>
  <c r="I123" i="79"/>
  <c r="H123" i="79"/>
  <c r="G123" i="79"/>
  <c r="F123" i="79"/>
  <c r="E123" i="79"/>
  <c r="D123" i="79"/>
  <c r="C123" i="79"/>
  <c r="B123" i="79"/>
  <c r="A123" i="79"/>
  <c r="I122" i="79"/>
  <c r="H122" i="79"/>
  <c r="G122" i="79"/>
  <c r="F122" i="79"/>
  <c r="E122" i="79"/>
  <c r="D122" i="79"/>
  <c r="C122" i="79"/>
  <c r="B122" i="79"/>
  <c r="A122" i="79"/>
  <c r="I121" i="79"/>
  <c r="H121" i="79"/>
  <c r="G121" i="79"/>
  <c r="F121" i="79"/>
  <c r="E121" i="79"/>
  <c r="D121" i="79"/>
  <c r="C121" i="79"/>
  <c r="B121" i="79"/>
  <c r="A121" i="79"/>
  <c r="I120" i="79"/>
  <c r="H120" i="79"/>
  <c r="G120" i="79"/>
  <c r="F120" i="79"/>
  <c r="E120" i="79"/>
  <c r="D120" i="79"/>
  <c r="C120" i="79"/>
  <c r="B120" i="79"/>
  <c r="A120" i="79"/>
  <c r="I119" i="79"/>
  <c r="H119" i="79"/>
  <c r="G119" i="79"/>
  <c r="F119" i="79"/>
  <c r="E119" i="79"/>
  <c r="D119" i="79"/>
  <c r="C119" i="79"/>
  <c r="B119" i="79"/>
  <c r="A119" i="79"/>
  <c r="I118" i="79"/>
  <c r="H118" i="79"/>
  <c r="G118" i="79"/>
  <c r="F118" i="79"/>
  <c r="E118" i="79"/>
  <c r="D118" i="79"/>
  <c r="C118" i="79"/>
  <c r="B118" i="79"/>
  <c r="A118" i="79"/>
  <c r="I117" i="79"/>
  <c r="D117" i="79"/>
  <c r="C117" i="79"/>
  <c r="B117" i="79"/>
  <c r="A117" i="79"/>
  <c r="I116" i="79"/>
  <c r="H116" i="79"/>
  <c r="G116" i="79"/>
  <c r="F116" i="79"/>
  <c r="E116" i="79"/>
  <c r="D116" i="79"/>
  <c r="C116" i="79"/>
  <c r="B116" i="79"/>
  <c r="A116" i="79"/>
  <c r="I115" i="79"/>
  <c r="H115" i="79"/>
  <c r="G115" i="79"/>
  <c r="F115" i="79"/>
  <c r="E115" i="79"/>
  <c r="D115" i="79"/>
  <c r="C115" i="79"/>
  <c r="B115" i="79"/>
  <c r="A115" i="79"/>
  <c r="I114" i="79"/>
  <c r="H114" i="79"/>
  <c r="G114" i="79"/>
  <c r="F114" i="79"/>
  <c r="E114" i="79"/>
  <c r="D114" i="79"/>
  <c r="C114" i="79"/>
  <c r="B114" i="79"/>
  <c r="A114" i="79"/>
  <c r="I113" i="79"/>
  <c r="H113" i="79"/>
  <c r="G113" i="79"/>
  <c r="F113" i="79"/>
  <c r="E113" i="79"/>
  <c r="D113" i="79"/>
  <c r="C113" i="79"/>
  <c r="B113" i="79"/>
  <c r="A113" i="79"/>
  <c r="I112" i="79"/>
  <c r="H112" i="79"/>
  <c r="G112" i="79"/>
  <c r="F112" i="79"/>
  <c r="E112" i="79"/>
  <c r="D112" i="79"/>
  <c r="C112" i="79"/>
  <c r="B112" i="79"/>
  <c r="A112" i="79"/>
  <c r="I111" i="79"/>
  <c r="H111" i="79"/>
  <c r="G111" i="79"/>
  <c r="F111" i="79"/>
  <c r="E111" i="79"/>
  <c r="D111" i="79"/>
  <c r="C111" i="79"/>
  <c r="B111" i="79"/>
  <c r="A111" i="79"/>
  <c r="I110" i="79"/>
  <c r="H110" i="79"/>
  <c r="G110" i="79"/>
  <c r="F110" i="79"/>
  <c r="E110" i="79"/>
  <c r="D110" i="79"/>
  <c r="C110" i="79"/>
  <c r="B110" i="79"/>
  <c r="A110" i="79"/>
  <c r="I109" i="79"/>
  <c r="H109" i="79"/>
  <c r="G109" i="79"/>
  <c r="F109" i="79"/>
  <c r="E109" i="79"/>
  <c r="D109" i="79"/>
  <c r="C109" i="79"/>
  <c r="B109" i="79"/>
  <c r="A109" i="79"/>
  <c r="I108" i="79"/>
  <c r="H108" i="79"/>
  <c r="G108" i="79"/>
  <c r="F108" i="79"/>
  <c r="E108" i="79"/>
  <c r="D108" i="79"/>
  <c r="C108" i="79"/>
  <c r="B108" i="79"/>
  <c r="A108" i="79"/>
  <c r="I107" i="79"/>
  <c r="H107" i="79"/>
  <c r="G107" i="79"/>
  <c r="F107" i="79"/>
  <c r="E107" i="79"/>
  <c r="D107" i="79"/>
  <c r="C107" i="79"/>
  <c r="B107" i="79"/>
  <c r="A107" i="79"/>
  <c r="I106" i="79"/>
  <c r="Q1026" i="179" s="1"/>
  <c r="H106" i="79"/>
  <c r="S693" i="179" s="1"/>
  <c r="G106" i="79"/>
  <c r="F106" i="79"/>
  <c r="E106" i="79"/>
  <c r="D106" i="79"/>
  <c r="C106" i="79"/>
  <c r="B106" i="79"/>
  <c r="A106" i="79"/>
  <c r="I105" i="79"/>
  <c r="H105" i="79"/>
  <c r="G105" i="79"/>
  <c r="F105" i="79"/>
  <c r="E105" i="79"/>
  <c r="D105" i="79"/>
  <c r="C105" i="79"/>
  <c r="B105" i="79"/>
  <c r="A105" i="79"/>
  <c r="I104" i="79"/>
  <c r="H104" i="79"/>
  <c r="G104" i="79"/>
  <c r="F104" i="79"/>
  <c r="E104" i="79"/>
  <c r="D104" i="79"/>
  <c r="C104" i="79"/>
  <c r="B104" i="79"/>
  <c r="A104" i="79"/>
  <c r="I103" i="79"/>
  <c r="H103" i="79"/>
  <c r="G103" i="79"/>
  <c r="F103" i="79"/>
  <c r="E103" i="79"/>
  <c r="D103" i="79"/>
  <c r="C103" i="79"/>
  <c r="B103" i="79"/>
  <c r="A103" i="79"/>
  <c r="I102" i="79"/>
  <c r="H102" i="79"/>
  <c r="G102" i="79"/>
  <c r="F102" i="79"/>
  <c r="E102" i="79"/>
  <c r="D102" i="79"/>
  <c r="C102" i="79"/>
  <c r="B102" i="79"/>
  <c r="A102" i="79"/>
  <c r="I101" i="79"/>
  <c r="H101" i="79"/>
  <c r="G101" i="79"/>
  <c r="F101" i="79"/>
  <c r="E101" i="79"/>
  <c r="D101" i="79"/>
  <c r="C101" i="79"/>
  <c r="B101" i="79"/>
  <c r="A101" i="79"/>
  <c r="I100" i="79"/>
  <c r="H100" i="79"/>
  <c r="G100" i="79"/>
  <c r="F100" i="79"/>
  <c r="E100" i="79"/>
  <c r="D100" i="79"/>
  <c r="C100" i="79"/>
  <c r="B100" i="79"/>
  <c r="A100" i="79"/>
  <c r="I99" i="79"/>
  <c r="H99" i="79"/>
  <c r="G99" i="79"/>
  <c r="F99" i="79"/>
  <c r="E99" i="79"/>
  <c r="D99" i="79"/>
  <c r="C99" i="79"/>
  <c r="B99" i="79"/>
  <c r="A99" i="79"/>
  <c r="I98" i="79"/>
  <c r="H98" i="79"/>
  <c r="G98" i="79"/>
  <c r="F98" i="79"/>
  <c r="E98" i="79"/>
  <c r="D98" i="79"/>
  <c r="C98" i="79"/>
  <c r="B98" i="79"/>
  <c r="A98" i="79"/>
  <c r="I97" i="79"/>
  <c r="H97" i="79"/>
  <c r="G97" i="79"/>
  <c r="F97" i="79"/>
  <c r="E97" i="79"/>
  <c r="D97" i="79"/>
  <c r="C97" i="79"/>
  <c r="B97" i="79"/>
  <c r="A97" i="79"/>
  <c r="I96" i="79"/>
  <c r="H96" i="79"/>
  <c r="G96" i="79"/>
  <c r="F96" i="79"/>
  <c r="E96" i="79"/>
  <c r="D96" i="79"/>
  <c r="C96" i="79"/>
  <c r="B96" i="79"/>
  <c r="A96" i="79"/>
  <c r="I95" i="79"/>
  <c r="H95" i="79"/>
  <c r="G95" i="79"/>
  <c r="F95" i="79"/>
  <c r="E95" i="79"/>
  <c r="D95" i="79"/>
  <c r="C95" i="79"/>
  <c r="B95" i="79"/>
  <c r="A95" i="79"/>
  <c r="I94" i="79"/>
  <c r="H94" i="79"/>
  <c r="G94" i="79"/>
  <c r="F94" i="79"/>
  <c r="E94" i="79"/>
  <c r="D94" i="79"/>
  <c r="C94" i="79"/>
  <c r="B94" i="79"/>
  <c r="A94" i="79"/>
  <c r="I93" i="79"/>
  <c r="H93" i="79"/>
  <c r="G93" i="79"/>
  <c r="F93" i="79"/>
  <c r="E93" i="79"/>
  <c r="D93" i="79"/>
  <c r="C93" i="79"/>
  <c r="B93" i="79"/>
  <c r="A93" i="79"/>
  <c r="I92" i="79"/>
  <c r="H92" i="79"/>
  <c r="G92" i="79"/>
  <c r="F92" i="79"/>
  <c r="E92" i="79"/>
  <c r="D92" i="79"/>
  <c r="C92" i="79"/>
  <c r="B92" i="79"/>
  <c r="A92" i="79"/>
  <c r="I91" i="79"/>
  <c r="H91" i="79"/>
  <c r="G91" i="79"/>
  <c r="F91" i="79"/>
  <c r="E91" i="79"/>
  <c r="D91" i="79"/>
  <c r="C91" i="79"/>
  <c r="B91" i="79"/>
  <c r="A91" i="79"/>
  <c r="I90" i="79"/>
  <c r="H90" i="79"/>
  <c r="G90" i="79"/>
  <c r="F90" i="79"/>
  <c r="E90" i="79"/>
  <c r="D90" i="79"/>
  <c r="C90" i="79"/>
  <c r="B90" i="79"/>
  <c r="A90" i="79"/>
  <c r="I89" i="79"/>
  <c r="H89" i="79"/>
  <c r="G89" i="79"/>
  <c r="F89" i="79"/>
  <c r="E89" i="79"/>
  <c r="D89" i="79"/>
  <c r="C89" i="79"/>
  <c r="B89" i="79"/>
  <c r="A89" i="79"/>
  <c r="I88" i="79"/>
  <c r="H88" i="79"/>
  <c r="G88" i="79"/>
  <c r="F88" i="79"/>
  <c r="E88" i="79"/>
  <c r="D88" i="79"/>
  <c r="C88" i="79"/>
  <c r="B88" i="79"/>
  <c r="A88" i="79"/>
  <c r="I87" i="79"/>
  <c r="H87" i="79"/>
  <c r="G87" i="79"/>
  <c r="F87" i="79"/>
  <c r="E87" i="79"/>
  <c r="D87" i="79"/>
  <c r="C87" i="79"/>
  <c r="B87" i="79"/>
  <c r="A87" i="79"/>
  <c r="I86" i="79"/>
  <c r="H86" i="79"/>
  <c r="G86" i="79"/>
  <c r="F86" i="79"/>
  <c r="E86" i="79"/>
  <c r="D86" i="79"/>
  <c r="C86" i="79"/>
  <c r="B86" i="79"/>
  <c r="A86" i="79"/>
  <c r="I85" i="79"/>
  <c r="H85" i="79"/>
  <c r="G85" i="79"/>
  <c r="F85" i="79"/>
  <c r="E85" i="79"/>
  <c r="D85" i="79"/>
  <c r="C85" i="79"/>
  <c r="B85" i="79"/>
  <c r="A85" i="79"/>
  <c r="I84" i="79"/>
  <c r="H84" i="79"/>
  <c r="G84" i="79"/>
  <c r="F84" i="79"/>
  <c r="E84" i="79"/>
  <c r="D84" i="79"/>
  <c r="C84" i="79"/>
  <c r="B84" i="79"/>
  <c r="A84" i="79"/>
  <c r="I83" i="79"/>
  <c r="H83" i="79"/>
  <c r="G83" i="79"/>
  <c r="F83" i="79"/>
  <c r="E83" i="79"/>
  <c r="D83" i="79"/>
  <c r="C83" i="79"/>
  <c r="B83" i="79"/>
  <c r="A83" i="79"/>
  <c r="I82" i="79"/>
  <c r="H82" i="79"/>
  <c r="G82" i="79"/>
  <c r="F82" i="79"/>
  <c r="E82" i="79"/>
  <c r="D82" i="79"/>
  <c r="C82" i="79"/>
  <c r="B82" i="79"/>
  <c r="A82" i="79"/>
  <c r="I81" i="79"/>
  <c r="H81" i="79"/>
  <c r="G81" i="79"/>
  <c r="F81" i="79"/>
  <c r="E81" i="79"/>
  <c r="D81" i="79"/>
  <c r="C81" i="79"/>
  <c r="B81" i="79"/>
  <c r="A81" i="79"/>
  <c r="I80" i="79"/>
  <c r="H80" i="79"/>
  <c r="G80" i="79"/>
  <c r="F80" i="79"/>
  <c r="E80" i="79"/>
  <c r="D80" i="79"/>
  <c r="C80" i="79"/>
  <c r="B80" i="79"/>
  <c r="A80" i="79"/>
  <c r="I79" i="79"/>
  <c r="H79" i="79"/>
  <c r="G79" i="79"/>
  <c r="F79" i="79"/>
  <c r="E79" i="79"/>
  <c r="D79" i="79"/>
  <c r="C79" i="79"/>
  <c r="B79" i="79"/>
  <c r="A79" i="79"/>
  <c r="I78" i="79"/>
  <c r="H78" i="79"/>
  <c r="G78" i="79"/>
  <c r="F78" i="79"/>
  <c r="E78" i="79"/>
  <c r="D78" i="79"/>
  <c r="C78" i="79"/>
  <c r="B78" i="79"/>
  <c r="A78" i="79"/>
  <c r="I77" i="79"/>
  <c r="H77" i="79"/>
  <c r="G77" i="79"/>
  <c r="F77" i="79"/>
  <c r="E77" i="79"/>
  <c r="D77" i="79"/>
  <c r="C77" i="79"/>
  <c r="B77" i="79"/>
  <c r="A77" i="79"/>
  <c r="I76" i="79"/>
  <c r="H76" i="79"/>
  <c r="G76" i="79"/>
  <c r="F76" i="79"/>
  <c r="E76" i="79"/>
  <c r="D76" i="79"/>
  <c r="C76" i="79"/>
  <c r="B76" i="79"/>
  <c r="A76" i="79"/>
  <c r="C75" i="79"/>
  <c r="B75" i="79"/>
  <c r="A75" i="79"/>
  <c r="C74" i="79"/>
  <c r="B74" i="79"/>
  <c r="A74" i="79"/>
  <c r="C73" i="79"/>
  <c r="B73" i="79"/>
  <c r="A73" i="79"/>
  <c r="C72" i="79"/>
  <c r="B72" i="79"/>
  <c r="A72" i="79"/>
  <c r="C71" i="79"/>
  <c r="B71" i="79"/>
  <c r="A71" i="79"/>
  <c r="C70" i="79"/>
  <c r="B70" i="79"/>
  <c r="A70" i="79"/>
  <c r="C69" i="79"/>
  <c r="B69" i="79"/>
  <c r="A69" i="79"/>
  <c r="C68" i="79"/>
  <c r="B68" i="79"/>
  <c r="A68" i="79"/>
  <c r="C67" i="79"/>
  <c r="B67" i="79"/>
  <c r="A67" i="79"/>
  <c r="C66" i="79"/>
  <c r="B66" i="79"/>
  <c r="A66" i="79"/>
  <c r="C65" i="79"/>
  <c r="B65" i="79"/>
  <c r="A65" i="79"/>
  <c r="C64" i="79"/>
  <c r="B64" i="79"/>
  <c r="A64" i="79"/>
  <c r="C63" i="79"/>
  <c r="B63" i="79"/>
  <c r="A63" i="79"/>
  <c r="C62" i="79"/>
  <c r="B62" i="79"/>
  <c r="A62" i="79"/>
  <c r="C61" i="79"/>
  <c r="B61" i="79"/>
  <c r="A61" i="79"/>
  <c r="C60" i="79"/>
  <c r="B60" i="79"/>
  <c r="A60" i="79"/>
  <c r="C59" i="79"/>
  <c r="B59" i="79"/>
  <c r="A59" i="79"/>
  <c r="I58" i="79"/>
  <c r="H58" i="79"/>
  <c r="G58" i="79"/>
  <c r="F58" i="79"/>
  <c r="E58" i="79"/>
  <c r="D58" i="79"/>
  <c r="C58" i="79"/>
  <c r="B58" i="79"/>
  <c r="A58" i="79"/>
  <c r="I57" i="79"/>
  <c r="H57" i="79"/>
  <c r="G57" i="79"/>
  <c r="F57" i="79"/>
  <c r="E57" i="79"/>
  <c r="D57" i="79"/>
  <c r="C57" i="79"/>
  <c r="B57" i="79"/>
  <c r="A57" i="79"/>
  <c r="I56" i="79"/>
  <c r="H56" i="79"/>
  <c r="G56" i="79"/>
  <c r="F56" i="79"/>
  <c r="E56" i="79"/>
  <c r="D56" i="79"/>
  <c r="C56" i="79"/>
  <c r="B56" i="79"/>
  <c r="A56" i="79"/>
  <c r="I55" i="79"/>
  <c r="H55" i="79"/>
  <c r="G55" i="79"/>
  <c r="F55" i="79"/>
  <c r="E55" i="79"/>
  <c r="D55" i="79"/>
  <c r="C55" i="79"/>
  <c r="B55" i="79"/>
  <c r="A55" i="79"/>
  <c r="I54" i="79"/>
  <c r="H54" i="79"/>
  <c r="G54" i="79"/>
  <c r="F54" i="79"/>
  <c r="E54" i="79"/>
  <c r="D54" i="79"/>
  <c r="C54" i="79"/>
  <c r="B54" i="79"/>
  <c r="A54" i="79"/>
  <c r="I53" i="79"/>
  <c r="H53" i="79"/>
  <c r="G53" i="79"/>
  <c r="F53" i="79"/>
  <c r="E53" i="79"/>
  <c r="D53" i="79"/>
  <c r="C53" i="79"/>
  <c r="B53" i="79"/>
  <c r="A53" i="79"/>
  <c r="I52" i="79"/>
  <c r="H52" i="79"/>
  <c r="G52" i="79"/>
  <c r="F52" i="79"/>
  <c r="E52" i="79"/>
  <c r="D52" i="79"/>
  <c r="C52" i="79"/>
  <c r="B52" i="79"/>
  <c r="A52" i="79"/>
  <c r="I51" i="79"/>
  <c r="H51" i="79"/>
  <c r="G51" i="79"/>
  <c r="F51" i="79"/>
  <c r="E51" i="79"/>
  <c r="D51" i="79"/>
  <c r="C51" i="79"/>
  <c r="B51" i="79"/>
  <c r="A51" i="79"/>
  <c r="I50" i="79"/>
  <c r="H50" i="79"/>
  <c r="G50" i="79"/>
  <c r="F50" i="79"/>
  <c r="E50" i="79"/>
  <c r="D50" i="79"/>
  <c r="C50" i="79"/>
  <c r="B50" i="79"/>
  <c r="A50" i="79"/>
  <c r="I49" i="79"/>
  <c r="H49" i="79"/>
  <c r="G49" i="79"/>
  <c r="F49" i="79"/>
  <c r="E49" i="79"/>
  <c r="D49" i="79"/>
  <c r="C49" i="79"/>
  <c r="B49" i="79"/>
  <c r="A49" i="79"/>
  <c r="I48" i="79"/>
  <c r="H48" i="79"/>
  <c r="G48" i="79"/>
  <c r="F48" i="79"/>
  <c r="E48" i="79"/>
  <c r="D48" i="79"/>
  <c r="C48" i="79"/>
  <c r="B48" i="79"/>
  <c r="A48" i="79"/>
  <c r="I47" i="79"/>
  <c r="H47" i="79"/>
  <c r="G47" i="79"/>
  <c r="F47" i="79"/>
  <c r="E47" i="79"/>
  <c r="D47" i="79"/>
  <c r="C47" i="79"/>
  <c r="B47" i="79"/>
  <c r="A47" i="79"/>
  <c r="I46" i="79"/>
  <c r="H46" i="79"/>
  <c r="G46" i="79"/>
  <c r="F46" i="79"/>
  <c r="E46" i="79"/>
  <c r="D46" i="79"/>
  <c r="C46" i="79"/>
  <c r="B46" i="79"/>
  <c r="A46" i="79"/>
  <c r="I45" i="79"/>
  <c r="H45" i="79"/>
  <c r="G45" i="79"/>
  <c r="F45" i="79"/>
  <c r="E45" i="79"/>
  <c r="D45" i="79"/>
  <c r="C45" i="79"/>
  <c r="B45" i="79"/>
  <c r="A45" i="79"/>
  <c r="I44" i="79"/>
  <c r="H44" i="79"/>
  <c r="G44" i="79"/>
  <c r="F44" i="79"/>
  <c r="E44" i="79"/>
  <c r="D44" i="79"/>
  <c r="C44" i="79"/>
  <c r="B44" i="79"/>
  <c r="A44" i="79"/>
  <c r="I43" i="79"/>
  <c r="H43" i="79"/>
  <c r="G43" i="79"/>
  <c r="F43" i="79"/>
  <c r="E43" i="79"/>
  <c r="D43" i="79"/>
  <c r="C43" i="79"/>
  <c r="B43" i="79"/>
  <c r="A43" i="79"/>
  <c r="I42" i="79"/>
  <c r="H42" i="79"/>
  <c r="G42" i="79"/>
  <c r="F42" i="79"/>
  <c r="E42" i="79"/>
  <c r="D42" i="79"/>
  <c r="C42" i="79"/>
  <c r="B42" i="79"/>
  <c r="A42" i="79"/>
  <c r="I41" i="79"/>
  <c r="H41" i="79"/>
  <c r="G41" i="79"/>
  <c r="F41" i="79"/>
  <c r="E41" i="79"/>
  <c r="D41" i="79"/>
  <c r="C41" i="79"/>
  <c r="B41" i="79"/>
  <c r="A41" i="79"/>
  <c r="I40" i="79"/>
  <c r="H40" i="79"/>
  <c r="G40" i="79"/>
  <c r="F40" i="79"/>
  <c r="E40" i="79"/>
  <c r="D40" i="79"/>
  <c r="C40" i="79"/>
  <c r="B40" i="79"/>
  <c r="A40" i="79"/>
  <c r="I39" i="79"/>
  <c r="H39" i="79"/>
  <c r="G39" i="79"/>
  <c r="F39" i="79"/>
  <c r="E39" i="79"/>
  <c r="D39" i="79"/>
  <c r="C39" i="79"/>
  <c r="B39" i="79"/>
  <c r="A39" i="79"/>
  <c r="I38" i="79"/>
  <c r="H38" i="79"/>
  <c r="G38" i="79"/>
  <c r="F38" i="79"/>
  <c r="E38" i="79"/>
  <c r="D38" i="79"/>
  <c r="C38" i="79"/>
  <c r="B38" i="79"/>
  <c r="A38" i="79"/>
  <c r="I37" i="79"/>
  <c r="H37" i="79"/>
  <c r="G37" i="79"/>
  <c r="F37" i="79"/>
  <c r="E37" i="79"/>
  <c r="D37" i="79"/>
  <c r="C37" i="79"/>
  <c r="B37" i="79"/>
  <c r="A37" i="79"/>
  <c r="I36" i="79"/>
  <c r="H36" i="79"/>
  <c r="G36" i="79"/>
  <c r="F36" i="79"/>
  <c r="E36" i="79"/>
  <c r="D36" i="79"/>
  <c r="C36" i="79"/>
  <c r="B36" i="79"/>
  <c r="A36" i="79"/>
  <c r="I35" i="79"/>
  <c r="H35" i="79"/>
  <c r="G35" i="79"/>
  <c r="F35" i="79"/>
  <c r="E35" i="79"/>
  <c r="D35" i="79"/>
  <c r="C35" i="79"/>
  <c r="B35" i="79"/>
  <c r="A35" i="79"/>
  <c r="I34" i="79"/>
  <c r="H34" i="79"/>
  <c r="G34" i="79"/>
  <c r="F34" i="79"/>
  <c r="E34" i="79"/>
  <c r="D34" i="79"/>
  <c r="C34" i="79"/>
  <c r="B34" i="79"/>
  <c r="A34" i="79"/>
  <c r="I33" i="79"/>
  <c r="H33" i="79"/>
  <c r="G33" i="79"/>
  <c r="F33" i="79"/>
  <c r="E33" i="79"/>
  <c r="D33" i="79"/>
  <c r="C33" i="79"/>
  <c r="B33" i="79"/>
  <c r="A33" i="79"/>
  <c r="I32" i="79"/>
  <c r="H32" i="79"/>
  <c r="G32" i="79"/>
  <c r="F32" i="79"/>
  <c r="E32" i="79"/>
  <c r="D32" i="79"/>
  <c r="C32" i="79"/>
  <c r="B32" i="79"/>
  <c r="A32" i="79"/>
  <c r="I31" i="79"/>
  <c r="H31" i="79"/>
  <c r="G31" i="79"/>
  <c r="F31" i="79"/>
  <c r="E31" i="79"/>
  <c r="D31" i="79"/>
  <c r="C31" i="79"/>
  <c r="B31" i="79"/>
  <c r="A31" i="79"/>
  <c r="I30" i="79"/>
  <c r="H30" i="79"/>
  <c r="G30" i="79"/>
  <c r="F30" i="79"/>
  <c r="E30" i="79"/>
  <c r="D30" i="79"/>
  <c r="C30" i="79"/>
  <c r="B30" i="79"/>
  <c r="A30" i="79"/>
  <c r="I29" i="79"/>
  <c r="H29" i="79"/>
  <c r="G29" i="79"/>
  <c r="F29" i="79"/>
  <c r="E29" i="79"/>
  <c r="D29" i="79"/>
  <c r="C29" i="79"/>
  <c r="B29" i="79"/>
  <c r="A29" i="79"/>
  <c r="I28" i="79"/>
  <c r="H28" i="79"/>
  <c r="G28" i="79"/>
  <c r="F28" i="79"/>
  <c r="E28" i="79"/>
  <c r="D28" i="79"/>
  <c r="C28" i="79"/>
  <c r="B28" i="79"/>
  <c r="A28" i="79"/>
  <c r="I27" i="79"/>
  <c r="H27" i="79"/>
  <c r="G27" i="79"/>
  <c r="F27" i="79"/>
  <c r="E27" i="79"/>
  <c r="D27" i="79"/>
  <c r="C27" i="79"/>
  <c r="B27" i="79"/>
  <c r="A27" i="79"/>
  <c r="I26" i="79"/>
  <c r="H26" i="79"/>
  <c r="G26" i="79"/>
  <c r="F26" i="79"/>
  <c r="E26" i="79"/>
  <c r="D26" i="79"/>
  <c r="C26" i="79"/>
  <c r="B26" i="79"/>
  <c r="A26" i="79"/>
  <c r="I25" i="79"/>
  <c r="H25" i="79"/>
  <c r="G25" i="79"/>
  <c r="F25" i="79"/>
  <c r="E25" i="79"/>
  <c r="D25" i="79"/>
  <c r="C25" i="79"/>
  <c r="B25" i="79"/>
  <c r="A25" i="79"/>
  <c r="I24" i="79"/>
  <c r="H24" i="79"/>
  <c r="G24" i="79"/>
  <c r="F24" i="79"/>
  <c r="E24" i="79"/>
  <c r="D24" i="79"/>
  <c r="C24" i="79"/>
  <c r="B24" i="79"/>
  <c r="A24" i="79"/>
  <c r="I23" i="79"/>
  <c r="H23" i="79"/>
  <c r="G23" i="79"/>
  <c r="F23" i="79"/>
  <c r="E23" i="79"/>
  <c r="D23" i="79"/>
  <c r="C23" i="79"/>
  <c r="B23" i="79"/>
  <c r="A23" i="79"/>
  <c r="I22" i="79"/>
  <c r="H22" i="79"/>
  <c r="G22" i="79"/>
  <c r="F22" i="79"/>
  <c r="E22" i="79"/>
  <c r="D22" i="79"/>
  <c r="C22" i="79"/>
  <c r="B22" i="79"/>
  <c r="A22" i="79"/>
  <c r="I21" i="79"/>
  <c r="H21" i="79"/>
  <c r="G21" i="79"/>
  <c r="F21" i="79"/>
  <c r="E21" i="79"/>
  <c r="D21" i="79"/>
  <c r="C21" i="79"/>
  <c r="B21" i="79"/>
  <c r="A21" i="79"/>
  <c r="I20" i="79"/>
  <c r="H20" i="79"/>
  <c r="G20" i="79"/>
  <c r="F20" i="79"/>
  <c r="E20" i="79"/>
  <c r="D20" i="79"/>
  <c r="C20" i="79"/>
  <c r="B20" i="79"/>
  <c r="A20" i="79"/>
  <c r="I19" i="79"/>
  <c r="H19" i="79"/>
  <c r="G19" i="79"/>
  <c r="F19" i="79"/>
  <c r="E19" i="79"/>
  <c r="D19" i="79"/>
  <c r="C19" i="79"/>
  <c r="B19" i="79"/>
  <c r="A19" i="79"/>
  <c r="I18" i="79"/>
  <c r="H18" i="79"/>
  <c r="G18" i="79"/>
  <c r="F18" i="79"/>
  <c r="E18" i="79"/>
  <c r="D18" i="79"/>
  <c r="C18" i="79"/>
  <c r="B18" i="79"/>
  <c r="A18" i="79"/>
  <c r="I17" i="79"/>
  <c r="H17" i="79"/>
  <c r="G17" i="79"/>
  <c r="S576" i="179" s="1"/>
  <c r="O576" i="179" s="1"/>
  <c r="F17" i="79"/>
  <c r="E17" i="79"/>
  <c r="D17" i="79"/>
  <c r="C17" i="79"/>
  <c r="B17" i="79"/>
  <c r="A17" i="79"/>
  <c r="I16" i="79"/>
  <c r="H16" i="79"/>
  <c r="G16" i="79"/>
  <c r="T333" i="179" s="1"/>
  <c r="F16" i="79"/>
  <c r="E16" i="79"/>
  <c r="D16" i="79"/>
  <c r="C16" i="79"/>
  <c r="B16" i="79"/>
  <c r="A16" i="79"/>
  <c r="I15" i="79"/>
  <c r="H15" i="79"/>
  <c r="G15" i="79"/>
  <c r="F15" i="79"/>
  <c r="E15" i="79"/>
  <c r="D15" i="79"/>
  <c r="C15" i="79"/>
  <c r="B15" i="79"/>
  <c r="A15" i="79"/>
  <c r="I14" i="79"/>
  <c r="H14" i="79"/>
  <c r="G14" i="79"/>
  <c r="F14" i="79"/>
  <c r="E14" i="79"/>
  <c r="D14" i="79"/>
  <c r="C14" i="79"/>
  <c r="B14" i="79"/>
  <c r="A14" i="79"/>
  <c r="I13" i="79"/>
  <c r="H13" i="79"/>
  <c r="G13" i="79"/>
  <c r="F13" i="79"/>
  <c r="E13" i="79"/>
  <c r="D13" i="79"/>
  <c r="C13" i="79"/>
  <c r="B13" i="79"/>
  <c r="A13" i="79"/>
  <c r="I12" i="79"/>
  <c r="H12" i="79"/>
  <c r="G12" i="79"/>
  <c r="F12" i="79"/>
  <c r="E12" i="79"/>
  <c r="D12" i="79"/>
  <c r="C12" i="79"/>
  <c r="B12" i="79"/>
  <c r="A12" i="79"/>
  <c r="I11" i="79"/>
  <c r="H11" i="79"/>
  <c r="G11" i="79"/>
  <c r="F11" i="79"/>
  <c r="E11" i="79"/>
  <c r="D11" i="79"/>
  <c r="C11" i="79"/>
  <c r="B11" i="79"/>
  <c r="A11" i="79"/>
  <c r="I10" i="79"/>
  <c r="H10" i="79"/>
  <c r="G10" i="79"/>
  <c r="F10" i="79"/>
  <c r="E10" i="79"/>
  <c r="D10" i="79"/>
  <c r="C10" i="79"/>
  <c r="B10" i="79"/>
  <c r="A10" i="79"/>
  <c r="I9" i="79"/>
  <c r="H9" i="79"/>
  <c r="G9" i="79"/>
  <c r="F9" i="79"/>
  <c r="E9" i="79"/>
  <c r="D9" i="79"/>
  <c r="C9" i="79"/>
  <c r="B9" i="79"/>
  <c r="A9" i="79"/>
  <c r="I8" i="79"/>
  <c r="H8" i="79"/>
  <c r="G8" i="79"/>
  <c r="F8" i="79"/>
  <c r="E8" i="79"/>
  <c r="D8" i="79"/>
  <c r="C8" i="79"/>
  <c r="B8" i="79"/>
  <c r="A8" i="79"/>
  <c r="I7" i="79"/>
  <c r="H7" i="79"/>
  <c r="G7" i="79"/>
  <c r="F7" i="79"/>
  <c r="E7" i="79"/>
  <c r="D7" i="79"/>
  <c r="C7" i="79"/>
  <c r="B7" i="79"/>
  <c r="A7" i="79"/>
  <c r="I6" i="79"/>
  <c r="H6" i="79"/>
  <c r="G6" i="79"/>
  <c r="F6" i="79"/>
  <c r="E6" i="79"/>
  <c r="D6" i="79"/>
  <c r="C6" i="79"/>
  <c r="B6" i="79"/>
  <c r="A6" i="79"/>
  <c r="I5" i="79"/>
  <c r="H5" i="79"/>
  <c r="G5" i="79"/>
  <c r="F5" i="79"/>
  <c r="E5" i="79"/>
  <c r="D5" i="79"/>
  <c r="C5" i="79"/>
  <c r="B5" i="79"/>
  <c r="A5" i="79"/>
  <c r="I4" i="79"/>
  <c r="H4" i="79"/>
  <c r="G4" i="79"/>
  <c r="F4" i="79"/>
  <c r="E4" i="79"/>
  <c r="D4" i="79"/>
  <c r="C4" i="79"/>
  <c r="B4" i="79"/>
  <c r="A4" i="79"/>
  <c r="I3" i="79"/>
  <c r="H3" i="79"/>
  <c r="G3" i="79"/>
  <c r="F3" i="79"/>
  <c r="E3" i="79"/>
  <c r="D3" i="79"/>
  <c r="C3" i="79"/>
  <c r="B3" i="79"/>
  <c r="A3" i="79"/>
  <c r="I2" i="79"/>
  <c r="H2" i="79"/>
  <c r="G2" i="79"/>
  <c r="F2" i="79"/>
  <c r="E2" i="79"/>
  <c r="D2" i="79"/>
  <c r="C2" i="79"/>
  <c r="B2" i="79"/>
  <c r="A2" i="79"/>
  <c r="I1" i="79"/>
  <c r="H1" i="79"/>
  <c r="G1" i="79"/>
  <c r="F1" i="79"/>
  <c r="E1" i="79"/>
  <c r="D1" i="79"/>
  <c r="C1" i="79"/>
  <c r="B1" i="79"/>
  <c r="A1" i="79"/>
  <c r="FA200" i="79"/>
  <c r="EZ200" i="79"/>
  <c r="EY200" i="79"/>
  <c r="EX200" i="79"/>
  <c r="EW200" i="79"/>
  <c r="EV200" i="79"/>
  <c r="EU200" i="79"/>
  <c r="ET200" i="79"/>
  <c r="ES200" i="79"/>
  <c r="ER200" i="79"/>
  <c r="EQ200" i="79"/>
  <c r="EP200" i="79"/>
  <c r="EO200" i="79"/>
  <c r="EN200" i="79"/>
  <c r="EM200" i="79"/>
  <c r="EL200" i="79"/>
  <c r="EK200" i="79"/>
  <c r="EJ200" i="79"/>
  <c r="EI200" i="79"/>
  <c r="EH200" i="79"/>
  <c r="EG200" i="79"/>
  <c r="EF200" i="79"/>
  <c r="EE200" i="79"/>
  <c r="ED200" i="79"/>
  <c r="EC200" i="79"/>
  <c r="EB200" i="79"/>
  <c r="EA200" i="79"/>
  <c r="DZ200" i="79"/>
  <c r="DY200" i="79"/>
  <c r="DX200" i="79"/>
  <c r="DW200" i="79"/>
  <c r="DV200" i="79"/>
  <c r="DU200" i="79"/>
  <c r="DT200" i="79"/>
  <c r="DS200" i="79"/>
  <c r="DR200" i="79"/>
  <c r="DQ200" i="79"/>
  <c r="DP200" i="79"/>
  <c r="DO200" i="79"/>
  <c r="DN200" i="79"/>
  <c r="DM200" i="79"/>
  <c r="DL200" i="79"/>
  <c r="DK200" i="79"/>
  <c r="DJ200" i="79"/>
  <c r="DI200" i="79"/>
  <c r="DH200" i="79"/>
  <c r="DG200" i="79"/>
  <c r="DF200" i="79"/>
  <c r="DE200" i="79"/>
  <c r="DD200" i="79"/>
  <c r="DC200" i="79"/>
  <c r="DB200" i="79"/>
  <c r="DA200" i="79"/>
  <c r="CZ200" i="79"/>
  <c r="CY200" i="79"/>
  <c r="CX200" i="79"/>
  <c r="CW200" i="79"/>
  <c r="CV200" i="79"/>
  <c r="CU200" i="79"/>
  <c r="CT200" i="79"/>
  <c r="CS200" i="79"/>
  <c r="CR200" i="79"/>
  <c r="CQ200" i="79"/>
  <c r="CP200" i="79"/>
  <c r="CO200" i="79"/>
  <c r="CN200" i="79"/>
  <c r="CM200" i="79"/>
  <c r="CL200" i="79"/>
  <c r="CK200" i="79"/>
  <c r="CJ200" i="79"/>
  <c r="CI200" i="79"/>
  <c r="CH200" i="79"/>
  <c r="CG200" i="79"/>
  <c r="CF200" i="79"/>
  <c r="CE200" i="79"/>
  <c r="CD200" i="79"/>
  <c r="CC200" i="79"/>
  <c r="CB200" i="79"/>
  <c r="CA200" i="79"/>
  <c r="BZ200" i="79"/>
  <c r="BY200" i="79"/>
  <c r="BX200" i="79"/>
  <c r="BW200" i="79"/>
  <c r="BV200" i="79"/>
  <c r="BU200" i="79"/>
  <c r="BT200" i="79"/>
  <c r="BS200" i="79"/>
  <c r="BR200" i="79"/>
  <c r="BQ200" i="79"/>
  <c r="BP200" i="79"/>
  <c r="BO200" i="79"/>
  <c r="BN200" i="79"/>
  <c r="BM200" i="79"/>
  <c r="BL200" i="79"/>
  <c r="BK200" i="79"/>
  <c r="BJ200" i="79"/>
  <c r="BI200" i="79"/>
  <c r="BH200" i="79"/>
  <c r="BG200" i="79"/>
  <c r="BF200" i="79"/>
  <c r="BE200" i="79"/>
  <c r="BD200" i="79"/>
  <c r="BC200" i="79"/>
  <c r="BB200" i="79"/>
  <c r="BA200" i="79"/>
  <c r="AZ200" i="79"/>
  <c r="AY200" i="79"/>
  <c r="AX200" i="79"/>
  <c r="AW200" i="79"/>
  <c r="AV200" i="79"/>
  <c r="AU200" i="79"/>
  <c r="AT200" i="79"/>
  <c r="AS200" i="79"/>
  <c r="AR200" i="79"/>
  <c r="AQ200" i="79"/>
  <c r="AP200" i="79"/>
  <c r="AO200" i="79"/>
  <c r="AN200" i="79"/>
  <c r="AM200" i="79"/>
  <c r="AL200" i="79"/>
  <c r="AK200" i="79"/>
  <c r="AJ200" i="79"/>
  <c r="AI200" i="79"/>
  <c r="AH200" i="79"/>
  <c r="AG200" i="79"/>
  <c r="AF200" i="79"/>
  <c r="AE200" i="79"/>
  <c r="AD200" i="79"/>
  <c r="AC200" i="79"/>
  <c r="AB200" i="79"/>
  <c r="AA200" i="79"/>
  <c r="Z200" i="79"/>
  <c r="Y200" i="79"/>
  <c r="X200" i="79"/>
  <c r="W200" i="79"/>
  <c r="V200" i="79"/>
  <c r="U200" i="79"/>
  <c r="T200" i="79"/>
  <c r="S200" i="79"/>
  <c r="R200" i="79"/>
  <c r="Q200" i="79"/>
  <c r="P200" i="79"/>
  <c r="O200" i="79"/>
  <c r="N200" i="79"/>
  <c r="M200" i="79"/>
  <c r="L200" i="79"/>
  <c r="K200" i="79"/>
  <c r="FA199" i="79"/>
  <c r="EZ199" i="79"/>
  <c r="EY199" i="79"/>
  <c r="EX199" i="79"/>
  <c r="EW199" i="79"/>
  <c r="EV199" i="79"/>
  <c r="EU199" i="79"/>
  <c r="ET199" i="79"/>
  <c r="ES199" i="79"/>
  <c r="ER199" i="79"/>
  <c r="EQ199" i="79"/>
  <c r="EP199" i="79"/>
  <c r="EO199" i="79"/>
  <c r="EN199" i="79"/>
  <c r="EM199" i="79"/>
  <c r="EL199" i="79"/>
  <c r="EK199" i="79"/>
  <c r="EJ199" i="79"/>
  <c r="EI199" i="79"/>
  <c r="EH199" i="79"/>
  <c r="EG199" i="79"/>
  <c r="EF199" i="79"/>
  <c r="EE199" i="79"/>
  <c r="ED199" i="79"/>
  <c r="EC199" i="79"/>
  <c r="EB199" i="79"/>
  <c r="EA199" i="79"/>
  <c r="DZ199" i="79"/>
  <c r="DY199" i="79"/>
  <c r="DX199" i="79"/>
  <c r="DW199" i="79"/>
  <c r="DV199" i="79"/>
  <c r="DU199" i="79"/>
  <c r="DT199" i="79"/>
  <c r="DS199" i="79"/>
  <c r="DR199" i="79"/>
  <c r="DQ199" i="79"/>
  <c r="DP199" i="79"/>
  <c r="DO199" i="79"/>
  <c r="DN199" i="79"/>
  <c r="DM199" i="79"/>
  <c r="DL199" i="79"/>
  <c r="DK199" i="79"/>
  <c r="DJ199" i="79"/>
  <c r="DI199" i="79"/>
  <c r="DH199" i="79"/>
  <c r="DG199" i="79"/>
  <c r="DF199" i="79"/>
  <c r="DE199" i="79"/>
  <c r="DD199" i="79"/>
  <c r="DC199" i="79"/>
  <c r="DB199" i="79"/>
  <c r="DA199" i="79"/>
  <c r="CZ199" i="79"/>
  <c r="CY199" i="79"/>
  <c r="CX199" i="79"/>
  <c r="CW199" i="79"/>
  <c r="CV199" i="79"/>
  <c r="CU199" i="79"/>
  <c r="CT199" i="79"/>
  <c r="CS199" i="79"/>
  <c r="CR199" i="79"/>
  <c r="CQ199" i="79"/>
  <c r="CP199" i="79"/>
  <c r="CO199" i="79"/>
  <c r="CN199" i="79"/>
  <c r="CM199" i="79"/>
  <c r="CL199" i="79"/>
  <c r="CK199" i="79"/>
  <c r="CJ199" i="79"/>
  <c r="CI199" i="79"/>
  <c r="CH199" i="79"/>
  <c r="CG199" i="79"/>
  <c r="CF199" i="79"/>
  <c r="CE199" i="79"/>
  <c r="CD199" i="79"/>
  <c r="CC199" i="79"/>
  <c r="CB199" i="79"/>
  <c r="CA199" i="79"/>
  <c r="BZ199" i="79"/>
  <c r="BY199" i="79"/>
  <c r="BX199" i="79"/>
  <c r="BW199" i="79"/>
  <c r="BV199" i="79"/>
  <c r="BU199" i="79"/>
  <c r="BT199" i="79"/>
  <c r="BS199" i="79"/>
  <c r="BR199" i="79"/>
  <c r="BQ199" i="79"/>
  <c r="BP199" i="79"/>
  <c r="BO199" i="79"/>
  <c r="BN199" i="79"/>
  <c r="BM199" i="79"/>
  <c r="BL199" i="79"/>
  <c r="BK199" i="79"/>
  <c r="BJ199" i="79"/>
  <c r="BI199" i="79"/>
  <c r="BH199" i="79"/>
  <c r="BG199" i="79"/>
  <c r="BF199" i="79"/>
  <c r="BE199" i="79"/>
  <c r="BD199" i="79"/>
  <c r="BC199" i="79"/>
  <c r="BB199" i="79"/>
  <c r="BA199" i="79"/>
  <c r="AZ199" i="79"/>
  <c r="AY199" i="79"/>
  <c r="AX199" i="79"/>
  <c r="AW199" i="79"/>
  <c r="AV199" i="79"/>
  <c r="AU199" i="79"/>
  <c r="AT199" i="79"/>
  <c r="AS199" i="79"/>
  <c r="AR199" i="79"/>
  <c r="AQ199" i="79"/>
  <c r="AP199" i="79"/>
  <c r="AO199" i="79"/>
  <c r="AN199" i="79"/>
  <c r="AM199" i="79"/>
  <c r="AL199" i="79"/>
  <c r="AK199" i="79"/>
  <c r="AJ199" i="79"/>
  <c r="AI199" i="79"/>
  <c r="AH199" i="79"/>
  <c r="AG199" i="79"/>
  <c r="AF199" i="79"/>
  <c r="AE199" i="79"/>
  <c r="AD199" i="79"/>
  <c r="AC199" i="79"/>
  <c r="AB199" i="79"/>
  <c r="AA199" i="79"/>
  <c r="Z199" i="79"/>
  <c r="Y199" i="79"/>
  <c r="X199" i="79"/>
  <c r="W199" i="79"/>
  <c r="V199" i="79"/>
  <c r="U199" i="79"/>
  <c r="T199" i="79"/>
  <c r="S199" i="79"/>
  <c r="R199" i="79"/>
  <c r="Q199" i="79"/>
  <c r="P199" i="79"/>
  <c r="O199" i="79"/>
  <c r="N199" i="79"/>
  <c r="M199" i="79"/>
  <c r="L199" i="79"/>
  <c r="K199" i="79"/>
  <c r="FA198" i="79"/>
  <c r="EZ198" i="79"/>
  <c r="EY198" i="79"/>
  <c r="EX198" i="79"/>
  <c r="EW198" i="79"/>
  <c r="EV198" i="79"/>
  <c r="EU198" i="79"/>
  <c r="ET198" i="79"/>
  <c r="ES198" i="79"/>
  <c r="ER198" i="79"/>
  <c r="EQ198" i="79"/>
  <c r="EP198" i="79"/>
  <c r="EO198" i="79"/>
  <c r="EN198" i="79"/>
  <c r="EM198" i="79"/>
  <c r="EL198" i="79"/>
  <c r="EK198" i="79"/>
  <c r="EJ198" i="79"/>
  <c r="EI198" i="79"/>
  <c r="EH198" i="79"/>
  <c r="EG198" i="79"/>
  <c r="EF198" i="79"/>
  <c r="EE198" i="79"/>
  <c r="ED198" i="79"/>
  <c r="EC198" i="79"/>
  <c r="EB198" i="79"/>
  <c r="EA198" i="79"/>
  <c r="DZ198" i="79"/>
  <c r="DY198" i="79"/>
  <c r="DX198" i="79"/>
  <c r="DW198" i="79"/>
  <c r="DV198" i="79"/>
  <c r="DU198" i="79"/>
  <c r="DT198" i="79"/>
  <c r="DS198" i="79"/>
  <c r="DR198" i="79"/>
  <c r="DQ198" i="79"/>
  <c r="DP198" i="79"/>
  <c r="DO198" i="79"/>
  <c r="DN198" i="79"/>
  <c r="DM198" i="79"/>
  <c r="DL198" i="79"/>
  <c r="DK198" i="79"/>
  <c r="DJ198" i="79"/>
  <c r="DI198" i="79"/>
  <c r="DH198" i="79"/>
  <c r="DG198" i="79"/>
  <c r="DF198" i="79"/>
  <c r="DE198" i="79"/>
  <c r="DD198" i="79"/>
  <c r="DC198" i="79"/>
  <c r="DB198" i="79"/>
  <c r="DA198" i="79"/>
  <c r="CZ198" i="79"/>
  <c r="CY198" i="79"/>
  <c r="CX198" i="79"/>
  <c r="CW198" i="79"/>
  <c r="CV198" i="79"/>
  <c r="CU198" i="79"/>
  <c r="CT198" i="79"/>
  <c r="CS198" i="79"/>
  <c r="CR198" i="79"/>
  <c r="CQ198" i="79"/>
  <c r="CP198" i="79"/>
  <c r="CO198" i="79"/>
  <c r="CN198" i="79"/>
  <c r="CM198" i="79"/>
  <c r="CL198" i="79"/>
  <c r="CK198" i="79"/>
  <c r="CJ198" i="79"/>
  <c r="CI198" i="79"/>
  <c r="CH198" i="79"/>
  <c r="CG198" i="79"/>
  <c r="CF198" i="79"/>
  <c r="CE198" i="79"/>
  <c r="CD198" i="79"/>
  <c r="CC198" i="79"/>
  <c r="CB198" i="79"/>
  <c r="CA198" i="79"/>
  <c r="BZ198" i="79"/>
  <c r="BY198" i="79"/>
  <c r="BX198" i="79"/>
  <c r="BW198" i="79"/>
  <c r="BV198" i="79"/>
  <c r="BU198" i="79"/>
  <c r="BT198" i="79"/>
  <c r="BS198" i="79"/>
  <c r="BR198" i="79"/>
  <c r="BQ198" i="79"/>
  <c r="BP198" i="79"/>
  <c r="BO198" i="79"/>
  <c r="BN198" i="79"/>
  <c r="BM198" i="79"/>
  <c r="BL198" i="79"/>
  <c r="BK198" i="79"/>
  <c r="BJ198" i="79"/>
  <c r="BI198" i="79"/>
  <c r="BH198" i="79"/>
  <c r="BG198" i="79"/>
  <c r="BF198" i="79"/>
  <c r="BE198" i="79"/>
  <c r="BD198" i="79"/>
  <c r="BC198" i="79"/>
  <c r="BB198" i="79"/>
  <c r="BA198" i="79"/>
  <c r="AZ198" i="79"/>
  <c r="AY198" i="79"/>
  <c r="AX198" i="79"/>
  <c r="AW198" i="79"/>
  <c r="AV198" i="79"/>
  <c r="AU198" i="79"/>
  <c r="AT198" i="79"/>
  <c r="AS198" i="79"/>
  <c r="AR198" i="79"/>
  <c r="AQ198" i="79"/>
  <c r="AP198" i="79"/>
  <c r="AO198" i="79"/>
  <c r="AN198" i="79"/>
  <c r="AM198" i="79"/>
  <c r="AL198" i="79"/>
  <c r="AK198" i="79"/>
  <c r="AJ198" i="79"/>
  <c r="AI198" i="79"/>
  <c r="AH198" i="79"/>
  <c r="AG198" i="79"/>
  <c r="AF198" i="79"/>
  <c r="AE198" i="79"/>
  <c r="AD198" i="79"/>
  <c r="AC198" i="79"/>
  <c r="AB198" i="79"/>
  <c r="AA198" i="79"/>
  <c r="Z198" i="79"/>
  <c r="Y198" i="79"/>
  <c r="X198" i="79"/>
  <c r="W198" i="79"/>
  <c r="V198" i="79"/>
  <c r="U198" i="79"/>
  <c r="T198" i="79"/>
  <c r="S198" i="79"/>
  <c r="R198" i="79"/>
  <c r="Q198" i="79"/>
  <c r="P198" i="79"/>
  <c r="O198" i="79"/>
  <c r="N198" i="79"/>
  <c r="M198" i="79"/>
  <c r="L198" i="79"/>
  <c r="K198" i="79"/>
  <c r="FA197" i="79"/>
  <c r="EZ197" i="79"/>
  <c r="EY197" i="79"/>
  <c r="EX197" i="79"/>
  <c r="EW197" i="79"/>
  <c r="EV197" i="79"/>
  <c r="EU197" i="79"/>
  <c r="ET197" i="79"/>
  <c r="ES197" i="79"/>
  <c r="ER197" i="79"/>
  <c r="EQ197" i="79"/>
  <c r="EP197" i="79"/>
  <c r="EO197" i="79"/>
  <c r="EN197" i="79"/>
  <c r="EM197" i="79"/>
  <c r="EL197" i="79"/>
  <c r="EK197" i="79"/>
  <c r="EJ197" i="79"/>
  <c r="EI197" i="79"/>
  <c r="EH197" i="79"/>
  <c r="EG197" i="79"/>
  <c r="EF197" i="79"/>
  <c r="EE197" i="79"/>
  <c r="ED197" i="79"/>
  <c r="EC197" i="79"/>
  <c r="EB197" i="79"/>
  <c r="EA197" i="79"/>
  <c r="DZ197" i="79"/>
  <c r="DY197" i="79"/>
  <c r="DX197" i="79"/>
  <c r="DW197" i="79"/>
  <c r="DV197" i="79"/>
  <c r="DU197" i="79"/>
  <c r="DT197" i="79"/>
  <c r="DS197" i="79"/>
  <c r="DR197" i="79"/>
  <c r="DQ197" i="79"/>
  <c r="DP197" i="79"/>
  <c r="DO197" i="79"/>
  <c r="DN197" i="79"/>
  <c r="DM197" i="79"/>
  <c r="DL197" i="79"/>
  <c r="DK197" i="79"/>
  <c r="DJ197" i="79"/>
  <c r="DI197" i="79"/>
  <c r="DH197" i="79"/>
  <c r="DG197" i="79"/>
  <c r="DF197" i="79"/>
  <c r="DE197" i="79"/>
  <c r="DD197" i="79"/>
  <c r="DC197" i="79"/>
  <c r="DB197" i="79"/>
  <c r="DA197" i="79"/>
  <c r="CZ197" i="79"/>
  <c r="CY197" i="79"/>
  <c r="CX197" i="79"/>
  <c r="CW197" i="79"/>
  <c r="CV197" i="79"/>
  <c r="CU197" i="79"/>
  <c r="CT197" i="79"/>
  <c r="CS197" i="79"/>
  <c r="CR197" i="79"/>
  <c r="CQ197" i="79"/>
  <c r="CP197" i="79"/>
  <c r="CO197" i="79"/>
  <c r="CN197" i="79"/>
  <c r="CM197" i="79"/>
  <c r="CL197" i="79"/>
  <c r="CK197" i="79"/>
  <c r="CJ197" i="79"/>
  <c r="CI197" i="79"/>
  <c r="CH197" i="79"/>
  <c r="CG197" i="79"/>
  <c r="CF197" i="79"/>
  <c r="CE197" i="79"/>
  <c r="CD197" i="79"/>
  <c r="CC197" i="79"/>
  <c r="CB197" i="79"/>
  <c r="CA197" i="79"/>
  <c r="BZ197" i="79"/>
  <c r="BY197" i="79"/>
  <c r="BX197" i="79"/>
  <c r="BW197" i="79"/>
  <c r="BV197" i="79"/>
  <c r="BU197" i="79"/>
  <c r="BT197" i="79"/>
  <c r="BS197" i="79"/>
  <c r="BR197" i="79"/>
  <c r="BQ197" i="79"/>
  <c r="BP197" i="79"/>
  <c r="BO197" i="79"/>
  <c r="BN197" i="79"/>
  <c r="BM197" i="79"/>
  <c r="BL197" i="79"/>
  <c r="BK197" i="79"/>
  <c r="BJ197" i="79"/>
  <c r="BI197" i="79"/>
  <c r="BH197" i="79"/>
  <c r="BG197" i="79"/>
  <c r="BF197" i="79"/>
  <c r="BE197" i="79"/>
  <c r="BD197" i="79"/>
  <c r="BC197" i="79"/>
  <c r="BB197" i="79"/>
  <c r="BA197" i="79"/>
  <c r="AZ197" i="79"/>
  <c r="AY197" i="79"/>
  <c r="AX197" i="79"/>
  <c r="AW197" i="79"/>
  <c r="AV197" i="79"/>
  <c r="AU197" i="79"/>
  <c r="AT197" i="79"/>
  <c r="AS197" i="79"/>
  <c r="AR197" i="79"/>
  <c r="AQ197" i="79"/>
  <c r="AP197" i="79"/>
  <c r="AO197" i="79"/>
  <c r="AN197" i="79"/>
  <c r="AM197" i="79"/>
  <c r="AL197" i="79"/>
  <c r="AK197" i="79"/>
  <c r="AJ197" i="79"/>
  <c r="AI197" i="79"/>
  <c r="AH197" i="79"/>
  <c r="AG197" i="79"/>
  <c r="AF197" i="79"/>
  <c r="AE197" i="79"/>
  <c r="AD197" i="79"/>
  <c r="AC197" i="79"/>
  <c r="AB197" i="79"/>
  <c r="AA197" i="79"/>
  <c r="Z197" i="79"/>
  <c r="Y197" i="79"/>
  <c r="X197" i="79"/>
  <c r="W197" i="79"/>
  <c r="V197" i="79"/>
  <c r="U197" i="79"/>
  <c r="T197" i="79"/>
  <c r="S197" i="79"/>
  <c r="R197" i="79"/>
  <c r="Q197" i="79"/>
  <c r="P197" i="79"/>
  <c r="O197" i="79"/>
  <c r="N197" i="79"/>
  <c r="M197" i="79"/>
  <c r="L197" i="79"/>
  <c r="K197" i="79"/>
  <c r="FA196" i="79"/>
  <c r="EZ196" i="79"/>
  <c r="EY196" i="79"/>
  <c r="EX196" i="79"/>
  <c r="EW196" i="79"/>
  <c r="EV196" i="79"/>
  <c r="EU196" i="79"/>
  <c r="ET196" i="79"/>
  <c r="ES196" i="79"/>
  <c r="ER196" i="79"/>
  <c r="EQ196" i="79"/>
  <c r="EP196" i="79"/>
  <c r="EO196" i="79"/>
  <c r="EN196" i="79"/>
  <c r="EM196" i="79"/>
  <c r="EL196" i="79"/>
  <c r="EK196" i="79"/>
  <c r="EJ196" i="79"/>
  <c r="EI196" i="79"/>
  <c r="EH196" i="79"/>
  <c r="EG196" i="79"/>
  <c r="EF196" i="79"/>
  <c r="EE196" i="79"/>
  <c r="ED196" i="79"/>
  <c r="EC196" i="79"/>
  <c r="EB196" i="79"/>
  <c r="EA196" i="79"/>
  <c r="DZ196" i="79"/>
  <c r="DY196" i="79"/>
  <c r="DX196" i="79"/>
  <c r="DW196" i="79"/>
  <c r="DV196" i="79"/>
  <c r="DU196" i="79"/>
  <c r="DT196" i="79"/>
  <c r="DS196" i="79"/>
  <c r="DR196" i="79"/>
  <c r="DQ196" i="79"/>
  <c r="DP196" i="79"/>
  <c r="DO196" i="79"/>
  <c r="DN196" i="79"/>
  <c r="DM196" i="79"/>
  <c r="DL196" i="79"/>
  <c r="DK196" i="79"/>
  <c r="DJ196" i="79"/>
  <c r="DI196" i="79"/>
  <c r="DH196" i="79"/>
  <c r="DG196" i="79"/>
  <c r="DF196" i="79"/>
  <c r="DE196" i="79"/>
  <c r="DD196" i="79"/>
  <c r="DC196" i="79"/>
  <c r="DB196" i="79"/>
  <c r="DA196" i="79"/>
  <c r="CZ196" i="79"/>
  <c r="CY196" i="79"/>
  <c r="CX196" i="79"/>
  <c r="CW196" i="79"/>
  <c r="CV196" i="79"/>
  <c r="CU196" i="79"/>
  <c r="CT196" i="79"/>
  <c r="CS196" i="79"/>
  <c r="CR196" i="79"/>
  <c r="CQ196" i="79"/>
  <c r="CP196" i="79"/>
  <c r="CO196" i="79"/>
  <c r="CN196" i="79"/>
  <c r="CM196" i="79"/>
  <c r="CL196" i="79"/>
  <c r="CK196" i="79"/>
  <c r="CJ196" i="79"/>
  <c r="CI196" i="79"/>
  <c r="CH196" i="79"/>
  <c r="CG196" i="79"/>
  <c r="CF196" i="79"/>
  <c r="CE196" i="79"/>
  <c r="CD196" i="79"/>
  <c r="CC196" i="79"/>
  <c r="CB196" i="79"/>
  <c r="CA196" i="79"/>
  <c r="BZ196" i="79"/>
  <c r="BY196" i="79"/>
  <c r="BX196" i="79"/>
  <c r="BW196" i="79"/>
  <c r="BV196" i="79"/>
  <c r="BU196" i="79"/>
  <c r="BT196" i="79"/>
  <c r="BS196" i="79"/>
  <c r="BR196" i="79"/>
  <c r="BQ196" i="79"/>
  <c r="BP196" i="79"/>
  <c r="BO196" i="79"/>
  <c r="BN196" i="79"/>
  <c r="BM196" i="79"/>
  <c r="BL196" i="79"/>
  <c r="BK196" i="79"/>
  <c r="BJ196" i="79"/>
  <c r="BI196" i="79"/>
  <c r="BH196" i="79"/>
  <c r="BG196" i="79"/>
  <c r="BF196" i="79"/>
  <c r="BE196" i="79"/>
  <c r="BD196" i="79"/>
  <c r="BC196" i="79"/>
  <c r="BB196" i="79"/>
  <c r="BA196" i="79"/>
  <c r="AZ196" i="79"/>
  <c r="AY196" i="79"/>
  <c r="AX196" i="79"/>
  <c r="AW196" i="79"/>
  <c r="AV196" i="79"/>
  <c r="AU196" i="79"/>
  <c r="AT196" i="79"/>
  <c r="AS196" i="79"/>
  <c r="AR196" i="79"/>
  <c r="AQ196" i="79"/>
  <c r="AP196" i="79"/>
  <c r="AO196" i="79"/>
  <c r="AN196" i="79"/>
  <c r="AM196" i="79"/>
  <c r="AL196" i="79"/>
  <c r="AK196" i="79"/>
  <c r="AJ196" i="79"/>
  <c r="AI196" i="79"/>
  <c r="AH196" i="79"/>
  <c r="AG196" i="79"/>
  <c r="AF196" i="79"/>
  <c r="AE196" i="79"/>
  <c r="AD196" i="79"/>
  <c r="AC196" i="79"/>
  <c r="AB196" i="79"/>
  <c r="AA196" i="79"/>
  <c r="Z196" i="79"/>
  <c r="Y196" i="79"/>
  <c r="X196" i="79"/>
  <c r="W196" i="79"/>
  <c r="V196" i="79"/>
  <c r="U196" i="79"/>
  <c r="T196" i="79"/>
  <c r="S196" i="79"/>
  <c r="R196" i="79"/>
  <c r="Q196" i="79"/>
  <c r="P196" i="79"/>
  <c r="O196" i="79"/>
  <c r="N196" i="79"/>
  <c r="M196" i="79"/>
  <c r="L196" i="79"/>
  <c r="K196" i="79"/>
  <c r="FA195" i="79"/>
  <c r="EZ195" i="79"/>
  <c r="EY195" i="79"/>
  <c r="EX195" i="79"/>
  <c r="EW195" i="79"/>
  <c r="EV195" i="79"/>
  <c r="EU195" i="79"/>
  <c r="ET195" i="79"/>
  <c r="ES195" i="79"/>
  <c r="ER195" i="79"/>
  <c r="EQ195" i="79"/>
  <c r="EP195" i="79"/>
  <c r="EO195" i="79"/>
  <c r="EN195" i="79"/>
  <c r="EM195" i="79"/>
  <c r="EL195" i="79"/>
  <c r="EK195" i="79"/>
  <c r="EJ195" i="79"/>
  <c r="EI195" i="79"/>
  <c r="EH195" i="79"/>
  <c r="EG195" i="79"/>
  <c r="EF195" i="79"/>
  <c r="EE195" i="79"/>
  <c r="ED195" i="79"/>
  <c r="EC195" i="79"/>
  <c r="EB195" i="79"/>
  <c r="EA195" i="79"/>
  <c r="DZ195" i="79"/>
  <c r="DY195" i="79"/>
  <c r="DX195" i="79"/>
  <c r="DW195" i="79"/>
  <c r="DV195" i="79"/>
  <c r="DU195" i="79"/>
  <c r="DT195" i="79"/>
  <c r="DS195" i="79"/>
  <c r="DR195" i="79"/>
  <c r="DQ195" i="79"/>
  <c r="DP195" i="79"/>
  <c r="DO195" i="79"/>
  <c r="DN195" i="79"/>
  <c r="DM195" i="79"/>
  <c r="DL195" i="79"/>
  <c r="DK195" i="79"/>
  <c r="DJ195" i="79"/>
  <c r="DI195" i="79"/>
  <c r="DH195" i="79"/>
  <c r="DG195" i="79"/>
  <c r="DF195" i="79"/>
  <c r="DE195" i="79"/>
  <c r="DD195" i="79"/>
  <c r="DC195" i="79"/>
  <c r="DB195" i="79"/>
  <c r="DA195" i="79"/>
  <c r="CZ195" i="79"/>
  <c r="CY195" i="79"/>
  <c r="CX195" i="79"/>
  <c r="CW195" i="79"/>
  <c r="CV195" i="79"/>
  <c r="CU195" i="79"/>
  <c r="CT195" i="79"/>
  <c r="CS195" i="79"/>
  <c r="CR195" i="79"/>
  <c r="CQ195" i="79"/>
  <c r="CP195" i="79"/>
  <c r="CO195" i="79"/>
  <c r="CN195" i="79"/>
  <c r="CM195" i="79"/>
  <c r="CL195" i="79"/>
  <c r="CK195" i="79"/>
  <c r="CJ195" i="79"/>
  <c r="CI195" i="79"/>
  <c r="CH195" i="79"/>
  <c r="CG195" i="79"/>
  <c r="CF195" i="79"/>
  <c r="CE195" i="79"/>
  <c r="CD195" i="79"/>
  <c r="CC195" i="79"/>
  <c r="CB195" i="79"/>
  <c r="CA195" i="79"/>
  <c r="BZ195" i="79"/>
  <c r="BY195" i="79"/>
  <c r="BX195" i="79"/>
  <c r="BW195" i="79"/>
  <c r="BV195" i="79"/>
  <c r="BU195" i="79"/>
  <c r="BT195" i="79"/>
  <c r="BS195" i="79"/>
  <c r="BR195" i="79"/>
  <c r="BQ195" i="79"/>
  <c r="BP195" i="79"/>
  <c r="BO195" i="79"/>
  <c r="BN195" i="79"/>
  <c r="BM195" i="79"/>
  <c r="BL195" i="79"/>
  <c r="BK195" i="79"/>
  <c r="BJ195" i="79"/>
  <c r="BI195" i="79"/>
  <c r="BH195" i="79"/>
  <c r="BG195" i="79"/>
  <c r="BF195" i="79"/>
  <c r="BE195" i="79"/>
  <c r="BD195" i="79"/>
  <c r="BC195" i="79"/>
  <c r="BB195" i="79"/>
  <c r="BA195" i="79"/>
  <c r="AZ195" i="79"/>
  <c r="AY195" i="79"/>
  <c r="AX195" i="79"/>
  <c r="AW195" i="79"/>
  <c r="AV195" i="79"/>
  <c r="AU195" i="79"/>
  <c r="AT195" i="79"/>
  <c r="AS195" i="79"/>
  <c r="AR195" i="79"/>
  <c r="AQ195" i="79"/>
  <c r="AP195" i="79"/>
  <c r="AO195" i="79"/>
  <c r="AN195" i="79"/>
  <c r="AM195" i="79"/>
  <c r="AL195" i="79"/>
  <c r="AK195" i="79"/>
  <c r="AJ195" i="79"/>
  <c r="AI195" i="79"/>
  <c r="AH195" i="79"/>
  <c r="AG195" i="79"/>
  <c r="AF195" i="79"/>
  <c r="AE195" i="79"/>
  <c r="AD195" i="79"/>
  <c r="AC195" i="79"/>
  <c r="AB195" i="79"/>
  <c r="AA195" i="79"/>
  <c r="Z195" i="79"/>
  <c r="Y195" i="79"/>
  <c r="X195" i="79"/>
  <c r="W195" i="79"/>
  <c r="V195" i="79"/>
  <c r="U195" i="79"/>
  <c r="T195" i="79"/>
  <c r="S195" i="79"/>
  <c r="R195" i="79"/>
  <c r="Q195" i="79"/>
  <c r="P195" i="79"/>
  <c r="O195" i="79"/>
  <c r="N195" i="79"/>
  <c r="M195" i="79"/>
  <c r="L195" i="79"/>
  <c r="K195" i="79"/>
  <c r="FA194" i="79"/>
  <c r="EZ194" i="79"/>
  <c r="EY194" i="79"/>
  <c r="EX194" i="79"/>
  <c r="EW194" i="79"/>
  <c r="EV194" i="79"/>
  <c r="EU194" i="79"/>
  <c r="ET194" i="79"/>
  <c r="ES194" i="79"/>
  <c r="ER194" i="79"/>
  <c r="EQ194" i="79"/>
  <c r="EP194" i="79"/>
  <c r="EO194" i="79"/>
  <c r="EN194" i="79"/>
  <c r="EM194" i="79"/>
  <c r="EL194" i="79"/>
  <c r="EK194" i="79"/>
  <c r="EJ194" i="79"/>
  <c r="EI194" i="79"/>
  <c r="EH194" i="79"/>
  <c r="EG194" i="79"/>
  <c r="EF194" i="79"/>
  <c r="EE194" i="79"/>
  <c r="ED194" i="79"/>
  <c r="EC194" i="79"/>
  <c r="EB194" i="79"/>
  <c r="EA194" i="79"/>
  <c r="DZ194" i="79"/>
  <c r="DY194" i="79"/>
  <c r="DX194" i="79"/>
  <c r="DW194" i="79"/>
  <c r="DV194" i="79"/>
  <c r="DU194" i="79"/>
  <c r="DT194" i="79"/>
  <c r="DS194" i="79"/>
  <c r="DR194" i="79"/>
  <c r="DQ194" i="79"/>
  <c r="DP194" i="79"/>
  <c r="DO194" i="79"/>
  <c r="DN194" i="79"/>
  <c r="DM194" i="79"/>
  <c r="DL194" i="79"/>
  <c r="DK194" i="79"/>
  <c r="DJ194" i="79"/>
  <c r="DI194" i="79"/>
  <c r="DH194" i="79"/>
  <c r="DG194" i="79"/>
  <c r="DF194" i="79"/>
  <c r="DE194" i="79"/>
  <c r="DD194" i="79"/>
  <c r="DC194" i="79"/>
  <c r="DB194" i="79"/>
  <c r="DA194" i="79"/>
  <c r="CZ194" i="79"/>
  <c r="CY194" i="79"/>
  <c r="CX194" i="79"/>
  <c r="CW194" i="79"/>
  <c r="CV194" i="79"/>
  <c r="CU194" i="79"/>
  <c r="CT194" i="79"/>
  <c r="CS194" i="79"/>
  <c r="CR194" i="79"/>
  <c r="CQ194" i="79"/>
  <c r="CP194" i="79"/>
  <c r="CO194" i="79"/>
  <c r="CN194" i="79"/>
  <c r="CM194" i="79"/>
  <c r="CL194" i="79"/>
  <c r="CK194" i="79"/>
  <c r="CJ194" i="79"/>
  <c r="CI194" i="79"/>
  <c r="CH194" i="79"/>
  <c r="CG194" i="79"/>
  <c r="CF194" i="79"/>
  <c r="CE194" i="79"/>
  <c r="CD194" i="79"/>
  <c r="CC194" i="79"/>
  <c r="CB194" i="79"/>
  <c r="CA194" i="79"/>
  <c r="BZ194" i="79"/>
  <c r="BY194" i="79"/>
  <c r="BX194" i="79"/>
  <c r="BW194" i="79"/>
  <c r="BV194" i="79"/>
  <c r="BU194" i="79"/>
  <c r="BT194" i="79"/>
  <c r="BS194" i="79"/>
  <c r="BR194" i="79"/>
  <c r="BQ194" i="79"/>
  <c r="BP194" i="79"/>
  <c r="BO194" i="79"/>
  <c r="BN194" i="79"/>
  <c r="BM194" i="79"/>
  <c r="BL194" i="79"/>
  <c r="BK194" i="79"/>
  <c r="BJ194" i="79"/>
  <c r="BI194" i="79"/>
  <c r="BH194" i="79"/>
  <c r="BG194" i="79"/>
  <c r="BF194" i="79"/>
  <c r="BE194" i="79"/>
  <c r="BD194" i="79"/>
  <c r="BC194" i="79"/>
  <c r="BB194" i="79"/>
  <c r="BA194" i="79"/>
  <c r="AZ194" i="79"/>
  <c r="AY194" i="79"/>
  <c r="AX194" i="79"/>
  <c r="AW194" i="79"/>
  <c r="AV194" i="79"/>
  <c r="AU194" i="79"/>
  <c r="AT194" i="79"/>
  <c r="AS194" i="79"/>
  <c r="AR194" i="79"/>
  <c r="AQ194" i="79"/>
  <c r="AP194" i="79"/>
  <c r="AO194" i="79"/>
  <c r="AN194" i="79"/>
  <c r="AM194" i="79"/>
  <c r="AL194" i="79"/>
  <c r="AK194" i="79"/>
  <c r="AJ194" i="79"/>
  <c r="AI194" i="79"/>
  <c r="AH194" i="79"/>
  <c r="AG194" i="79"/>
  <c r="AF194" i="79"/>
  <c r="AE194" i="79"/>
  <c r="AD194" i="79"/>
  <c r="AC194" i="79"/>
  <c r="AB194" i="79"/>
  <c r="AA194" i="79"/>
  <c r="Z194" i="79"/>
  <c r="Y194" i="79"/>
  <c r="X194" i="79"/>
  <c r="W194" i="79"/>
  <c r="V194" i="79"/>
  <c r="U194" i="79"/>
  <c r="T194" i="79"/>
  <c r="S194" i="79"/>
  <c r="R194" i="79"/>
  <c r="Q194" i="79"/>
  <c r="P194" i="79"/>
  <c r="O194" i="79"/>
  <c r="N194" i="79"/>
  <c r="M194" i="79"/>
  <c r="L194" i="79"/>
  <c r="K194" i="79"/>
  <c r="FA193" i="79"/>
  <c r="EZ193" i="79"/>
  <c r="EY193" i="79"/>
  <c r="EX193" i="79"/>
  <c r="EW193" i="79"/>
  <c r="EV193" i="79"/>
  <c r="EU193" i="79"/>
  <c r="ET193" i="79"/>
  <c r="ES193" i="79"/>
  <c r="ER193" i="79"/>
  <c r="EQ193" i="79"/>
  <c r="EP193" i="79"/>
  <c r="EO193" i="79"/>
  <c r="EN193" i="79"/>
  <c r="EM193" i="79"/>
  <c r="EL193" i="79"/>
  <c r="EK193" i="79"/>
  <c r="EJ193" i="79"/>
  <c r="EI193" i="79"/>
  <c r="EH193" i="79"/>
  <c r="EG193" i="79"/>
  <c r="EF193" i="79"/>
  <c r="EE193" i="79"/>
  <c r="ED193" i="79"/>
  <c r="EC193" i="79"/>
  <c r="EB193" i="79"/>
  <c r="EA193" i="79"/>
  <c r="DZ193" i="79"/>
  <c r="DY193" i="79"/>
  <c r="DX193" i="79"/>
  <c r="DW193" i="79"/>
  <c r="DV193" i="79"/>
  <c r="DU193" i="79"/>
  <c r="DT193" i="79"/>
  <c r="DS193" i="79"/>
  <c r="DR193" i="79"/>
  <c r="DQ193" i="79"/>
  <c r="DP193" i="79"/>
  <c r="DO193" i="79"/>
  <c r="DN193" i="79"/>
  <c r="DM193" i="79"/>
  <c r="DL193" i="79"/>
  <c r="DK193" i="79"/>
  <c r="DJ193" i="79"/>
  <c r="DI193" i="79"/>
  <c r="DH193" i="79"/>
  <c r="DG193" i="79"/>
  <c r="DF193" i="79"/>
  <c r="DE193" i="79"/>
  <c r="DD193" i="79"/>
  <c r="DC193" i="79"/>
  <c r="DB193" i="79"/>
  <c r="DA193" i="79"/>
  <c r="CZ193" i="79"/>
  <c r="CY193" i="79"/>
  <c r="CX193" i="79"/>
  <c r="CW193" i="79"/>
  <c r="CV193" i="79"/>
  <c r="CU193" i="79"/>
  <c r="CT193" i="79"/>
  <c r="CS193" i="79"/>
  <c r="CR193" i="79"/>
  <c r="CQ193" i="79"/>
  <c r="CP193" i="79"/>
  <c r="CO193" i="79"/>
  <c r="CN193" i="79"/>
  <c r="CM193" i="79"/>
  <c r="CL193" i="79"/>
  <c r="CK193" i="79"/>
  <c r="CJ193" i="79"/>
  <c r="CI193" i="79"/>
  <c r="CH193" i="79"/>
  <c r="CG193" i="79"/>
  <c r="CF193" i="79"/>
  <c r="CE193" i="79"/>
  <c r="CD193" i="79"/>
  <c r="CC193" i="79"/>
  <c r="CB193" i="79"/>
  <c r="CA193" i="79"/>
  <c r="BZ193" i="79"/>
  <c r="BY193" i="79"/>
  <c r="BX193" i="79"/>
  <c r="BW193" i="79"/>
  <c r="BV193" i="79"/>
  <c r="BU193" i="79"/>
  <c r="BT193" i="79"/>
  <c r="BS193" i="79"/>
  <c r="BR193" i="79"/>
  <c r="BQ193" i="79"/>
  <c r="BP193" i="79"/>
  <c r="BO193" i="79"/>
  <c r="BN193" i="79"/>
  <c r="BM193" i="79"/>
  <c r="BL193" i="79"/>
  <c r="BK193" i="79"/>
  <c r="BJ193" i="79"/>
  <c r="BI193" i="79"/>
  <c r="BH193" i="79"/>
  <c r="BG193" i="79"/>
  <c r="BF193" i="79"/>
  <c r="BE193" i="79"/>
  <c r="BD193" i="79"/>
  <c r="BC193" i="79"/>
  <c r="BB193" i="79"/>
  <c r="BA193" i="79"/>
  <c r="AZ193" i="79"/>
  <c r="AY193" i="79"/>
  <c r="AX193" i="79"/>
  <c r="AW193" i="79"/>
  <c r="AV193" i="79"/>
  <c r="AU193" i="79"/>
  <c r="AT193" i="79"/>
  <c r="AS193" i="79"/>
  <c r="AR193" i="79"/>
  <c r="AQ193" i="79"/>
  <c r="AP193" i="79"/>
  <c r="AO193" i="79"/>
  <c r="AN193" i="79"/>
  <c r="AM193" i="79"/>
  <c r="AL193" i="79"/>
  <c r="AK193" i="79"/>
  <c r="AJ193" i="79"/>
  <c r="AI193" i="79"/>
  <c r="AH193" i="79"/>
  <c r="AG193" i="79"/>
  <c r="AF193" i="79"/>
  <c r="AE193" i="79"/>
  <c r="AD193" i="79"/>
  <c r="AC193" i="79"/>
  <c r="AB193" i="79"/>
  <c r="AA193" i="79"/>
  <c r="Z193" i="79"/>
  <c r="Y193" i="79"/>
  <c r="X193" i="79"/>
  <c r="W193" i="79"/>
  <c r="V193" i="79"/>
  <c r="U193" i="79"/>
  <c r="T193" i="79"/>
  <c r="S193" i="79"/>
  <c r="R193" i="79"/>
  <c r="Q193" i="79"/>
  <c r="P193" i="79"/>
  <c r="O193" i="79"/>
  <c r="N193" i="79"/>
  <c r="M193" i="79"/>
  <c r="L193" i="79"/>
  <c r="K193" i="79"/>
  <c r="FA192" i="79"/>
  <c r="EZ192" i="79"/>
  <c r="EY192" i="79"/>
  <c r="EX192" i="79"/>
  <c r="EW192" i="79"/>
  <c r="EV192" i="79"/>
  <c r="EU192" i="79"/>
  <c r="ET192" i="79"/>
  <c r="ES192" i="79"/>
  <c r="ER192" i="79"/>
  <c r="EQ192" i="79"/>
  <c r="EP192" i="79"/>
  <c r="EO192" i="79"/>
  <c r="EN192" i="79"/>
  <c r="EM192" i="79"/>
  <c r="EL192" i="79"/>
  <c r="EK192" i="79"/>
  <c r="EJ192" i="79"/>
  <c r="EI192" i="79"/>
  <c r="EH192" i="79"/>
  <c r="EG192" i="79"/>
  <c r="EF192" i="79"/>
  <c r="EE192" i="79"/>
  <c r="ED192" i="79"/>
  <c r="EC192" i="79"/>
  <c r="EB192" i="79"/>
  <c r="EA192" i="79"/>
  <c r="DZ192" i="79"/>
  <c r="DY192" i="79"/>
  <c r="DX192" i="79"/>
  <c r="DW192" i="79"/>
  <c r="DV192" i="79"/>
  <c r="DU192" i="79"/>
  <c r="DT192" i="79"/>
  <c r="DS192" i="79"/>
  <c r="DR192" i="79"/>
  <c r="DQ192" i="79"/>
  <c r="DP192" i="79"/>
  <c r="DO192" i="79"/>
  <c r="DN192" i="79"/>
  <c r="DM192" i="79"/>
  <c r="DL192" i="79"/>
  <c r="DK192" i="79"/>
  <c r="DJ192" i="79"/>
  <c r="DI192" i="79"/>
  <c r="DH192" i="79"/>
  <c r="DG192" i="79"/>
  <c r="DF192" i="79"/>
  <c r="DE192" i="79"/>
  <c r="DD192" i="79"/>
  <c r="DC192" i="79"/>
  <c r="DB192" i="79"/>
  <c r="DA192" i="79"/>
  <c r="CZ192" i="79"/>
  <c r="CY192" i="79"/>
  <c r="CX192" i="79"/>
  <c r="CW192" i="79"/>
  <c r="CV192" i="79"/>
  <c r="CU192" i="79"/>
  <c r="CT192" i="79"/>
  <c r="CS192" i="79"/>
  <c r="CR192" i="79"/>
  <c r="CQ192" i="79"/>
  <c r="CP192" i="79"/>
  <c r="CO192" i="79"/>
  <c r="CN192" i="79"/>
  <c r="CM192" i="79"/>
  <c r="CL192" i="79"/>
  <c r="CK192" i="79"/>
  <c r="CJ192" i="79"/>
  <c r="CI192" i="79"/>
  <c r="CH192" i="79"/>
  <c r="CG192" i="79"/>
  <c r="CF192" i="79"/>
  <c r="CE192" i="79"/>
  <c r="CD192" i="79"/>
  <c r="CC192" i="79"/>
  <c r="CB192" i="79"/>
  <c r="CA192" i="79"/>
  <c r="BZ192" i="79"/>
  <c r="BY192" i="79"/>
  <c r="BX192" i="79"/>
  <c r="BW192" i="79"/>
  <c r="BV192" i="79"/>
  <c r="BU192" i="79"/>
  <c r="BT192" i="79"/>
  <c r="BS192" i="79"/>
  <c r="BR192" i="79"/>
  <c r="BQ192" i="79"/>
  <c r="BP192" i="79"/>
  <c r="BO192" i="79"/>
  <c r="BN192" i="79"/>
  <c r="BM192" i="79"/>
  <c r="BL192" i="79"/>
  <c r="BK192" i="79"/>
  <c r="BJ192" i="79"/>
  <c r="BI192" i="79"/>
  <c r="BH192" i="79"/>
  <c r="BG192" i="79"/>
  <c r="BF192" i="79"/>
  <c r="BE192" i="79"/>
  <c r="BD192" i="79"/>
  <c r="BC192" i="79"/>
  <c r="BB192" i="79"/>
  <c r="BA192" i="79"/>
  <c r="AZ192" i="79"/>
  <c r="AY192" i="79"/>
  <c r="AX192" i="79"/>
  <c r="AW192" i="79"/>
  <c r="AV192" i="79"/>
  <c r="AU192" i="79"/>
  <c r="AT192" i="79"/>
  <c r="AS192" i="79"/>
  <c r="AR192" i="79"/>
  <c r="AQ192" i="79"/>
  <c r="AP192" i="79"/>
  <c r="AO192" i="79"/>
  <c r="AN192" i="79"/>
  <c r="AM192" i="79"/>
  <c r="AL192" i="79"/>
  <c r="AK192" i="79"/>
  <c r="AJ192" i="79"/>
  <c r="AI192" i="79"/>
  <c r="AH192" i="79"/>
  <c r="AG192" i="79"/>
  <c r="AF192" i="79"/>
  <c r="AE192" i="79"/>
  <c r="AD192" i="79"/>
  <c r="AC192" i="79"/>
  <c r="AB192" i="79"/>
  <c r="AA192" i="79"/>
  <c r="Z192" i="79"/>
  <c r="Y192" i="79"/>
  <c r="X192" i="79"/>
  <c r="W192" i="79"/>
  <c r="V192" i="79"/>
  <c r="U192" i="79"/>
  <c r="T192" i="79"/>
  <c r="S192" i="79"/>
  <c r="R192" i="79"/>
  <c r="Q192" i="79"/>
  <c r="P192" i="79"/>
  <c r="O192" i="79"/>
  <c r="N192" i="79"/>
  <c r="M192" i="79"/>
  <c r="L192" i="79"/>
  <c r="K192" i="79"/>
  <c r="FA191" i="79"/>
  <c r="EZ191" i="79"/>
  <c r="EY191" i="79"/>
  <c r="EX191" i="79"/>
  <c r="EW191" i="79"/>
  <c r="EV191" i="79"/>
  <c r="EU191" i="79"/>
  <c r="ET191" i="79"/>
  <c r="ES191" i="79"/>
  <c r="ER191" i="79"/>
  <c r="EQ191" i="79"/>
  <c r="EP191" i="79"/>
  <c r="EO191" i="79"/>
  <c r="EN191" i="79"/>
  <c r="EM191" i="79"/>
  <c r="EL191" i="79"/>
  <c r="EK191" i="79"/>
  <c r="EJ191" i="79"/>
  <c r="EI191" i="79"/>
  <c r="EH191" i="79"/>
  <c r="EG191" i="79"/>
  <c r="EF191" i="79"/>
  <c r="EE191" i="79"/>
  <c r="ED191" i="79"/>
  <c r="EC191" i="79"/>
  <c r="EB191" i="79"/>
  <c r="EA191" i="79"/>
  <c r="DZ191" i="79"/>
  <c r="DY191" i="79"/>
  <c r="DX191" i="79"/>
  <c r="DW191" i="79"/>
  <c r="DV191" i="79"/>
  <c r="DU191" i="79"/>
  <c r="DT191" i="79"/>
  <c r="DS191" i="79"/>
  <c r="DR191" i="79"/>
  <c r="DQ191" i="79"/>
  <c r="DP191" i="79"/>
  <c r="DO191" i="79"/>
  <c r="DN191" i="79"/>
  <c r="DM191" i="79"/>
  <c r="DL191" i="79"/>
  <c r="DK191" i="79"/>
  <c r="DJ191" i="79"/>
  <c r="DI191" i="79"/>
  <c r="DH191" i="79"/>
  <c r="DG191" i="79"/>
  <c r="DF191" i="79"/>
  <c r="DE191" i="79"/>
  <c r="DD191" i="79"/>
  <c r="DC191" i="79"/>
  <c r="DB191" i="79"/>
  <c r="DA191" i="79"/>
  <c r="CZ191" i="79"/>
  <c r="CY191" i="79"/>
  <c r="CX191" i="79"/>
  <c r="CW191" i="79"/>
  <c r="CV191" i="79"/>
  <c r="CU191" i="79"/>
  <c r="CT191" i="79"/>
  <c r="CS191" i="79"/>
  <c r="CR191" i="79"/>
  <c r="CQ191" i="79"/>
  <c r="CP191" i="79"/>
  <c r="CO191" i="79"/>
  <c r="CN191" i="79"/>
  <c r="CM191" i="79"/>
  <c r="CL191" i="79"/>
  <c r="CK191" i="79"/>
  <c r="CJ191" i="79"/>
  <c r="CI191" i="79"/>
  <c r="CH191" i="79"/>
  <c r="CG191" i="79"/>
  <c r="CF191" i="79"/>
  <c r="CE191" i="79"/>
  <c r="CD191" i="79"/>
  <c r="CC191" i="79"/>
  <c r="CB191" i="79"/>
  <c r="CA191" i="79"/>
  <c r="BZ191" i="79"/>
  <c r="BY191" i="79"/>
  <c r="BX191" i="79"/>
  <c r="BW191" i="79"/>
  <c r="BV191" i="79"/>
  <c r="BU191" i="79"/>
  <c r="BT191" i="79"/>
  <c r="BS191" i="79"/>
  <c r="BR191" i="79"/>
  <c r="BQ191" i="79"/>
  <c r="BP191" i="79"/>
  <c r="BO191" i="79"/>
  <c r="BN191" i="79"/>
  <c r="BM191" i="79"/>
  <c r="BL191" i="79"/>
  <c r="BK191" i="79"/>
  <c r="BJ191" i="79"/>
  <c r="BI191" i="79"/>
  <c r="BH191" i="79"/>
  <c r="BG191" i="79"/>
  <c r="BF191" i="79"/>
  <c r="BE191" i="79"/>
  <c r="BD191" i="79"/>
  <c r="BC191" i="79"/>
  <c r="BB191" i="79"/>
  <c r="BA191" i="79"/>
  <c r="AZ191" i="79"/>
  <c r="AY191" i="79"/>
  <c r="AX191" i="79"/>
  <c r="AW191" i="79"/>
  <c r="AV191" i="79"/>
  <c r="AU191" i="79"/>
  <c r="AT191" i="79"/>
  <c r="AS191" i="79"/>
  <c r="AR191" i="79"/>
  <c r="AQ191" i="79"/>
  <c r="AP191" i="79"/>
  <c r="AO191" i="79"/>
  <c r="AN191" i="79"/>
  <c r="AM191" i="79"/>
  <c r="AL191" i="79"/>
  <c r="AK191" i="79"/>
  <c r="AJ191" i="79"/>
  <c r="AI191" i="79"/>
  <c r="AH191" i="79"/>
  <c r="AG191" i="79"/>
  <c r="AF191" i="79"/>
  <c r="AE191" i="79"/>
  <c r="AD191" i="79"/>
  <c r="AC191" i="79"/>
  <c r="AB191" i="79"/>
  <c r="AA191" i="79"/>
  <c r="Z191" i="79"/>
  <c r="Y191" i="79"/>
  <c r="X191" i="79"/>
  <c r="W191" i="79"/>
  <c r="V191" i="79"/>
  <c r="U191" i="79"/>
  <c r="T191" i="79"/>
  <c r="S191" i="79"/>
  <c r="R191" i="79"/>
  <c r="Q191" i="79"/>
  <c r="P191" i="79"/>
  <c r="O191" i="79"/>
  <c r="N191" i="79"/>
  <c r="M191" i="79"/>
  <c r="L191" i="79"/>
  <c r="K191" i="79"/>
  <c r="FA190" i="79"/>
  <c r="EZ190" i="79"/>
  <c r="EY190" i="79"/>
  <c r="EX190" i="79"/>
  <c r="EW190" i="79"/>
  <c r="EV190" i="79"/>
  <c r="EU190" i="79"/>
  <c r="ET190" i="79"/>
  <c r="ES190" i="79"/>
  <c r="ER190" i="79"/>
  <c r="EQ190" i="79"/>
  <c r="EP190" i="79"/>
  <c r="EO190" i="79"/>
  <c r="EN190" i="79"/>
  <c r="EM190" i="79"/>
  <c r="EL190" i="79"/>
  <c r="EK190" i="79"/>
  <c r="EJ190" i="79"/>
  <c r="EI190" i="79"/>
  <c r="EH190" i="79"/>
  <c r="EG190" i="79"/>
  <c r="EF190" i="79"/>
  <c r="EE190" i="79"/>
  <c r="ED190" i="79"/>
  <c r="EC190" i="79"/>
  <c r="EB190" i="79"/>
  <c r="EA190" i="79"/>
  <c r="DZ190" i="79"/>
  <c r="DY190" i="79"/>
  <c r="DX190" i="79"/>
  <c r="DW190" i="79"/>
  <c r="DV190" i="79"/>
  <c r="DU190" i="79"/>
  <c r="DT190" i="79"/>
  <c r="DS190" i="79"/>
  <c r="DR190" i="79"/>
  <c r="DQ190" i="79"/>
  <c r="DP190" i="79"/>
  <c r="DO190" i="79"/>
  <c r="DN190" i="79"/>
  <c r="DM190" i="79"/>
  <c r="DL190" i="79"/>
  <c r="DK190" i="79"/>
  <c r="DJ190" i="79"/>
  <c r="DI190" i="79"/>
  <c r="DH190" i="79"/>
  <c r="DG190" i="79"/>
  <c r="DF190" i="79"/>
  <c r="DE190" i="79"/>
  <c r="DD190" i="79"/>
  <c r="DC190" i="79"/>
  <c r="DB190" i="79"/>
  <c r="DA190" i="79"/>
  <c r="CZ190" i="79"/>
  <c r="CY190" i="79"/>
  <c r="CX190" i="79"/>
  <c r="CW190" i="79"/>
  <c r="CV190" i="79"/>
  <c r="CU190" i="79"/>
  <c r="CT190" i="79"/>
  <c r="CS190" i="79"/>
  <c r="CR190" i="79"/>
  <c r="CQ190" i="79"/>
  <c r="CP190" i="79"/>
  <c r="CO190" i="79"/>
  <c r="CN190" i="79"/>
  <c r="CM190" i="79"/>
  <c r="CL190" i="79"/>
  <c r="CK190" i="79"/>
  <c r="CJ190" i="79"/>
  <c r="CI190" i="79"/>
  <c r="CH190" i="79"/>
  <c r="CG190" i="79"/>
  <c r="CF190" i="79"/>
  <c r="CE190" i="79"/>
  <c r="CD190" i="79"/>
  <c r="CC190" i="79"/>
  <c r="CB190" i="79"/>
  <c r="CA190" i="79"/>
  <c r="BZ190" i="79"/>
  <c r="BY190" i="79"/>
  <c r="BX190" i="79"/>
  <c r="BW190" i="79"/>
  <c r="BV190" i="79"/>
  <c r="BU190" i="79"/>
  <c r="BT190" i="79"/>
  <c r="BS190" i="79"/>
  <c r="BR190" i="79"/>
  <c r="BQ190" i="79"/>
  <c r="BP190" i="79"/>
  <c r="BO190" i="79"/>
  <c r="BN190" i="79"/>
  <c r="BM190" i="79"/>
  <c r="BL190" i="79"/>
  <c r="BK190" i="79"/>
  <c r="BJ190" i="79"/>
  <c r="BI190" i="79"/>
  <c r="BH190" i="79"/>
  <c r="BG190" i="79"/>
  <c r="BF190" i="79"/>
  <c r="BE190" i="79"/>
  <c r="BD190" i="79"/>
  <c r="BC190" i="79"/>
  <c r="BB190" i="79"/>
  <c r="BA190" i="79"/>
  <c r="AZ190" i="79"/>
  <c r="AY190" i="79"/>
  <c r="AX190" i="79"/>
  <c r="AW190" i="79"/>
  <c r="AV190" i="79"/>
  <c r="AU190" i="79"/>
  <c r="AT190" i="79"/>
  <c r="AS190" i="79"/>
  <c r="AR190" i="79"/>
  <c r="AQ190" i="79"/>
  <c r="AP190" i="79"/>
  <c r="AO190" i="79"/>
  <c r="AN190" i="79"/>
  <c r="AM190" i="79"/>
  <c r="AL190" i="79"/>
  <c r="AK190" i="79"/>
  <c r="AJ190" i="79"/>
  <c r="AI190" i="79"/>
  <c r="AH190" i="79"/>
  <c r="AG190" i="79"/>
  <c r="AF190" i="79"/>
  <c r="AE190" i="79"/>
  <c r="AD190" i="79"/>
  <c r="AC190" i="79"/>
  <c r="AB190" i="79"/>
  <c r="AA190" i="79"/>
  <c r="Z190" i="79"/>
  <c r="Y190" i="79"/>
  <c r="X190" i="79"/>
  <c r="W190" i="79"/>
  <c r="V190" i="79"/>
  <c r="U190" i="79"/>
  <c r="T190" i="79"/>
  <c r="S190" i="79"/>
  <c r="R190" i="79"/>
  <c r="Q190" i="79"/>
  <c r="P190" i="79"/>
  <c r="O190" i="79"/>
  <c r="N190" i="79"/>
  <c r="M190" i="79"/>
  <c r="L190" i="79"/>
  <c r="K190" i="79"/>
  <c r="FA189" i="79"/>
  <c r="EZ189" i="79"/>
  <c r="EY189" i="79"/>
  <c r="EX189" i="79"/>
  <c r="EW189" i="79"/>
  <c r="EV189" i="79"/>
  <c r="EU189" i="79"/>
  <c r="ET189" i="79"/>
  <c r="ES189" i="79"/>
  <c r="ER189" i="79"/>
  <c r="EQ189" i="79"/>
  <c r="EP189" i="79"/>
  <c r="EO189" i="79"/>
  <c r="EN189" i="79"/>
  <c r="EM189" i="79"/>
  <c r="EL189" i="79"/>
  <c r="EK189" i="79"/>
  <c r="EJ189" i="79"/>
  <c r="EI189" i="79"/>
  <c r="EH189" i="79"/>
  <c r="EG189" i="79"/>
  <c r="EF189" i="79"/>
  <c r="EE189" i="79"/>
  <c r="ED189" i="79"/>
  <c r="EC189" i="79"/>
  <c r="EB189" i="79"/>
  <c r="EA189" i="79"/>
  <c r="DZ189" i="79"/>
  <c r="DY189" i="79"/>
  <c r="DX189" i="79"/>
  <c r="DW189" i="79"/>
  <c r="DV189" i="79"/>
  <c r="DU189" i="79"/>
  <c r="DT189" i="79"/>
  <c r="DS189" i="79"/>
  <c r="DR189" i="79"/>
  <c r="DQ189" i="79"/>
  <c r="DP189" i="79"/>
  <c r="DO189" i="79"/>
  <c r="DN189" i="79"/>
  <c r="DM189" i="79"/>
  <c r="DL189" i="79"/>
  <c r="DK189" i="79"/>
  <c r="DJ189" i="79"/>
  <c r="DI189" i="79"/>
  <c r="DH189" i="79"/>
  <c r="DG189" i="79"/>
  <c r="DF189" i="79"/>
  <c r="DE189" i="79"/>
  <c r="DD189" i="79"/>
  <c r="DC189" i="79"/>
  <c r="DB189" i="79"/>
  <c r="DA189" i="79"/>
  <c r="CZ189" i="79"/>
  <c r="CY189" i="79"/>
  <c r="CX189" i="79"/>
  <c r="CW189" i="79"/>
  <c r="CV189" i="79"/>
  <c r="CU189" i="79"/>
  <c r="CT189" i="79"/>
  <c r="CS189" i="79"/>
  <c r="CR189" i="79"/>
  <c r="CQ189" i="79"/>
  <c r="CP189" i="79"/>
  <c r="CO189" i="79"/>
  <c r="CN189" i="79"/>
  <c r="CM189" i="79"/>
  <c r="CL189" i="79"/>
  <c r="CK189" i="79"/>
  <c r="CJ189" i="79"/>
  <c r="CI189" i="79"/>
  <c r="CH189" i="79"/>
  <c r="CG189" i="79"/>
  <c r="CF189" i="79"/>
  <c r="CE189" i="79"/>
  <c r="CD189" i="79"/>
  <c r="CC189" i="79"/>
  <c r="CB189" i="79"/>
  <c r="CA189" i="79"/>
  <c r="BZ189" i="79"/>
  <c r="BY189" i="79"/>
  <c r="BX189" i="79"/>
  <c r="BW189" i="79"/>
  <c r="BV189" i="79"/>
  <c r="BU189" i="79"/>
  <c r="BT189" i="79"/>
  <c r="BS189" i="79"/>
  <c r="BR189" i="79"/>
  <c r="BQ189" i="79"/>
  <c r="BP189" i="79"/>
  <c r="BO189" i="79"/>
  <c r="BN189" i="79"/>
  <c r="BM189" i="79"/>
  <c r="BL189" i="79"/>
  <c r="BK189" i="79"/>
  <c r="BJ189" i="79"/>
  <c r="BI189" i="79"/>
  <c r="BH189" i="79"/>
  <c r="BG189" i="79"/>
  <c r="BF189" i="79"/>
  <c r="BE189" i="79"/>
  <c r="BD189" i="79"/>
  <c r="BC189" i="79"/>
  <c r="BB189" i="79"/>
  <c r="BA189" i="79"/>
  <c r="AZ189" i="79"/>
  <c r="AY189" i="79"/>
  <c r="AX189" i="79"/>
  <c r="AW189" i="79"/>
  <c r="AV189" i="79"/>
  <c r="AU189" i="79"/>
  <c r="AT189" i="79"/>
  <c r="AS189" i="79"/>
  <c r="AR189" i="79"/>
  <c r="AQ189" i="79"/>
  <c r="AP189" i="79"/>
  <c r="AO189" i="79"/>
  <c r="AN189" i="79"/>
  <c r="AM189" i="79"/>
  <c r="AL189" i="79"/>
  <c r="AK189" i="79"/>
  <c r="AJ189" i="79"/>
  <c r="AI189" i="79"/>
  <c r="AH189" i="79"/>
  <c r="AG189" i="79"/>
  <c r="AF189" i="79"/>
  <c r="AE189" i="79"/>
  <c r="AD189" i="79"/>
  <c r="AC189" i="79"/>
  <c r="AB189" i="79"/>
  <c r="AA189" i="79"/>
  <c r="Z189" i="79"/>
  <c r="Y189" i="79"/>
  <c r="X189" i="79"/>
  <c r="W189" i="79"/>
  <c r="V189" i="79"/>
  <c r="U189" i="79"/>
  <c r="T189" i="79"/>
  <c r="S189" i="79"/>
  <c r="R189" i="79"/>
  <c r="Q189" i="79"/>
  <c r="P189" i="79"/>
  <c r="O189" i="79"/>
  <c r="N189" i="79"/>
  <c r="M189" i="79"/>
  <c r="L189" i="79"/>
  <c r="K189" i="79"/>
  <c r="FA188" i="79"/>
  <c r="EZ188" i="79"/>
  <c r="EY188" i="79"/>
  <c r="EX188" i="79"/>
  <c r="EW188" i="79"/>
  <c r="EV188" i="79"/>
  <c r="EU188" i="79"/>
  <c r="ET188" i="79"/>
  <c r="ES188" i="79"/>
  <c r="ER188" i="79"/>
  <c r="EQ188" i="79"/>
  <c r="EP188" i="79"/>
  <c r="EO188" i="79"/>
  <c r="EN188" i="79"/>
  <c r="EM188" i="79"/>
  <c r="EL188" i="79"/>
  <c r="EK188" i="79"/>
  <c r="EJ188" i="79"/>
  <c r="EI188" i="79"/>
  <c r="EH188" i="79"/>
  <c r="EG188" i="79"/>
  <c r="EF188" i="79"/>
  <c r="EE188" i="79"/>
  <c r="ED188" i="79"/>
  <c r="EC188" i="79"/>
  <c r="EB188" i="79"/>
  <c r="EA188" i="79"/>
  <c r="DZ188" i="79"/>
  <c r="DY188" i="79"/>
  <c r="DX188" i="79"/>
  <c r="DW188" i="79"/>
  <c r="DV188" i="79"/>
  <c r="DU188" i="79"/>
  <c r="DT188" i="79"/>
  <c r="DS188" i="79"/>
  <c r="DR188" i="79"/>
  <c r="DQ188" i="79"/>
  <c r="DP188" i="79"/>
  <c r="DO188" i="79"/>
  <c r="DN188" i="79"/>
  <c r="DM188" i="79"/>
  <c r="DL188" i="79"/>
  <c r="DK188" i="79"/>
  <c r="DJ188" i="79"/>
  <c r="DI188" i="79"/>
  <c r="DH188" i="79"/>
  <c r="DG188" i="79"/>
  <c r="DF188" i="79"/>
  <c r="DE188" i="79"/>
  <c r="DD188" i="79"/>
  <c r="DC188" i="79"/>
  <c r="DB188" i="79"/>
  <c r="DA188" i="79"/>
  <c r="CZ188" i="79"/>
  <c r="CY188" i="79"/>
  <c r="CX188" i="79"/>
  <c r="CW188" i="79"/>
  <c r="CV188" i="79"/>
  <c r="CU188" i="79"/>
  <c r="CT188" i="79"/>
  <c r="CS188" i="79"/>
  <c r="CR188" i="79"/>
  <c r="CQ188" i="79"/>
  <c r="CP188" i="79"/>
  <c r="CO188" i="79"/>
  <c r="CN188" i="79"/>
  <c r="CM188" i="79"/>
  <c r="CL188" i="79"/>
  <c r="CK188" i="79"/>
  <c r="CJ188" i="79"/>
  <c r="CI188" i="79"/>
  <c r="CH188" i="79"/>
  <c r="CG188" i="79"/>
  <c r="CF188" i="79"/>
  <c r="CE188" i="79"/>
  <c r="CD188" i="79"/>
  <c r="CC188" i="79"/>
  <c r="CB188" i="79"/>
  <c r="CA188" i="79"/>
  <c r="BZ188" i="79"/>
  <c r="BY188" i="79"/>
  <c r="BX188" i="79"/>
  <c r="BW188" i="79"/>
  <c r="BV188" i="79"/>
  <c r="BU188" i="79"/>
  <c r="BT188" i="79"/>
  <c r="BS188" i="79"/>
  <c r="BR188" i="79"/>
  <c r="BQ188" i="79"/>
  <c r="BP188" i="79"/>
  <c r="BO188" i="79"/>
  <c r="BN188" i="79"/>
  <c r="BM188" i="79"/>
  <c r="BL188" i="79"/>
  <c r="BK188" i="79"/>
  <c r="BJ188" i="79"/>
  <c r="BI188" i="79"/>
  <c r="BH188" i="79"/>
  <c r="BG188" i="79"/>
  <c r="BF188" i="79"/>
  <c r="BE188" i="79"/>
  <c r="BD188" i="79"/>
  <c r="BC188" i="79"/>
  <c r="BB188" i="79"/>
  <c r="BA188" i="79"/>
  <c r="AZ188" i="79"/>
  <c r="AY188" i="79"/>
  <c r="AX188" i="79"/>
  <c r="AW188" i="79"/>
  <c r="AV188" i="79"/>
  <c r="AU188" i="79"/>
  <c r="AT188" i="79"/>
  <c r="AS188" i="79"/>
  <c r="AR188" i="79"/>
  <c r="AQ188" i="79"/>
  <c r="AP188" i="79"/>
  <c r="AO188" i="79"/>
  <c r="AN188" i="79"/>
  <c r="AM188" i="79"/>
  <c r="AL188" i="79"/>
  <c r="AK188" i="79"/>
  <c r="AJ188" i="79"/>
  <c r="AI188" i="79"/>
  <c r="AH188" i="79"/>
  <c r="AG188" i="79"/>
  <c r="AF188" i="79"/>
  <c r="AE188" i="79"/>
  <c r="AD188" i="79"/>
  <c r="AC188" i="79"/>
  <c r="AB188" i="79"/>
  <c r="AA188" i="79"/>
  <c r="Z188" i="79"/>
  <c r="Y188" i="79"/>
  <c r="X188" i="79"/>
  <c r="W188" i="79"/>
  <c r="V188" i="79"/>
  <c r="U188" i="79"/>
  <c r="T188" i="79"/>
  <c r="S188" i="79"/>
  <c r="R188" i="79"/>
  <c r="Q188" i="79"/>
  <c r="P188" i="79"/>
  <c r="O188" i="79"/>
  <c r="N188" i="79"/>
  <c r="M188" i="79"/>
  <c r="L188" i="79"/>
  <c r="K188" i="79"/>
  <c r="FA187" i="79"/>
  <c r="EZ187" i="79"/>
  <c r="EY187" i="79"/>
  <c r="EX187" i="79"/>
  <c r="EW187" i="79"/>
  <c r="EV187" i="79"/>
  <c r="EU187" i="79"/>
  <c r="ET187" i="79"/>
  <c r="ES187" i="79"/>
  <c r="ER187" i="79"/>
  <c r="EQ187" i="79"/>
  <c r="EP187" i="79"/>
  <c r="EO187" i="79"/>
  <c r="EN187" i="79"/>
  <c r="EM187" i="79"/>
  <c r="EL187" i="79"/>
  <c r="EK187" i="79"/>
  <c r="EJ187" i="79"/>
  <c r="EI187" i="79"/>
  <c r="EH187" i="79"/>
  <c r="EG187" i="79"/>
  <c r="EF187" i="79"/>
  <c r="EE187" i="79"/>
  <c r="ED187" i="79"/>
  <c r="EC187" i="79"/>
  <c r="EB187" i="79"/>
  <c r="EA187" i="79"/>
  <c r="DZ187" i="79"/>
  <c r="DY187" i="79"/>
  <c r="DX187" i="79"/>
  <c r="DW187" i="79"/>
  <c r="DV187" i="79"/>
  <c r="DU187" i="79"/>
  <c r="DT187" i="79"/>
  <c r="DS187" i="79"/>
  <c r="DR187" i="79"/>
  <c r="DQ187" i="79"/>
  <c r="DP187" i="79"/>
  <c r="DO187" i="79"/>
  <c r="DN187" i="79"/>
  <c r="DM187" i="79"/>
  <c r="DL187" i="79"/>
  <c r="DK187" i="79"/>
  <c r="DJ187" i="79"/>
  <c r="DI187" i="79"/>
  <c r="DH187" i="79"/>
  <c r="DG187" i="79"/>
  <c r="DF187" i="79"/>
  <c r="DE187" i="79"/>
  <c r="DD187" i="79"/>
  <c r="DC187" i="79"/>
  <c r="DB187" i="79"/>
  <c r="DA187" i="79"/>
  <c r="CZ187" i="79"/>
  <c r="CY187" i="79"/>
  <c r="CX187" i="79"/>
  <c r="CW187" i="79"/>
  <c r="CV187" i="79"/>
  <c r="CU187" i="79"/>
  <c r="CT187" i="79"/>
  <c r="CS187" i="79"/>
  <c r="CR187" i="79"/>
  <c r="CQ187" i="79"/>
  <c r="CP187" i="79"/>
  <c r="CO187" i="79"/>
  <c r="CN187" i="79"/>
  <c r="CM187" i="79"/>
  <c r="CL187" i="79"/>
  <c r="CK187" i="79"/>
  <c r="CJ187" i="79"/>
  <c r="CI187" i="79"/>
  <c r="CH187" i="79"/>
  <c r="CG187" i="79"/>
  <c r="CF187" i="79"/>
  <c r="CE187" i="79"/>
  <c r="CD187" i="79"/>
  <c r="CC187" i="79"/>
  <c r="CB187" i="79"/>
  <c r="CA187" i="79"/>
  <c r="BZ187" i="79"/>
  <c r="BY187" i="79"/>
  <c r="BX187" i="79"/>
  <c r="BW187" i="79"/>
  <c r="BV187" i="79"/>
  <c r="BU187" i="79"/>
  <c r="BT187" i="79"/>
  <c r="BS187" i="79"/>
  <c r="BR187" i="79"/>
  <c r="BQ187" i="79"/>
  <c r="BP187" i="79"/>
  <c r="BO187" i="79"/>
  <c r="BN187" i="79"/>
  <c r="BM187" i="79"/>
  <c r="BL187" i="79"/>
  <c r="BK187" i="79"/>
  <c r="BJ187" i="79"/>
  <c r="BI187" i="79"/>
  <c r="BH187" i="79"/>
  <c r="BG187" i="79"/>
  <c r="BF187" i="79"/>
  <c r="BE187" i="79"/>
  <c r="BD187" i="79"/>
  <c r="BC187" i="79"/>
  <c r="BB187" i="79"/>
  <c r="BA187" i="79"/>
  <c r="AZ187" i="79"/>
  <c r="AY187" i="79"/>
  <c r="AX187" i="79"/>
  <c r="AW187" i="79"/>
  <c r="AV187" i="79"/>
  <c r="AU187" i="79"/>
  <c r="AT187" i="79"/>
  <c r="AS187" i="79"/>
  <c r="AR187" i="79"/>
  <c r="AQ187" i="79"/>
  <c r="AP187" i="79"/>
  <c r="AO187" i="79"/>
  <c r="AN187" i="79"/>
  <c r="AM187" i="79"/>
  <c r="AL187" i="79"/>
  <c r="AK187" i="79"/>
  <c r="AJ187" i="79"/>
  <c r="AI187" i="79"/>
  <c r="AH187" i="79"/>
  <c r="AG187" i="79"/>
  <c r="AF187" i="79"/>
  <c r="AE187" i="79"/>
  <c r="AD187" i="79"/>
  <c r="AC187" i="79"/>
  <c r="AB187" i="79"/>
  <c r="AA187" i="79"/>
  <c r="Z187" i="79"/>
  <c r="Y187" i="79"/>
  <c r="X187" i="79"/>
  <c r="W187" i="79"/>
  <c r="V187" i="79"/>
  <c r="U187" i="79"/>
  <c r="T187" i="79"/>
  <c r="S187" i="79"/>
  <c r="R187" i="79"/>
  <c r="Q187" i="79"/>
  <c r="P187" i="79"/>
  <c r="O187" i="79"/>
  <c r="N187" i="79"/>
  <c r="M187" i="79"/>
  <c r="L187" i="79"/>
  <c r="K187" i="79"/>
  <c r="FA186" i="79"/>
  <c r="EZ186" i="79"/>
  <c r="EY186" i="79"/>
  <c r="EX186" i="79"/>
  <c r="EW186" i="79"/>
  <c r="EV186" i="79"/>
  <c r="EU186" i="79"/>
  <c r="ET186" i="79"/>
  <c r="ES186" i="79"/>
  <c r="ER186" i="79"/>
  <c r="EQ186" i="79"/>
  <c r="EP186" i="79"/>
  <c r="EO186" i="79"/>
  <c r="EN186" i="79"/>
  <c r="EM186" i="79"/>
  <c r="EL186" i="79"/>
  <c r="EK186" i="79"/>
  <c r="EJ186" i="79"/>
  <c r="EI186" i="79"/>
  <c r="EH186" i="79"/>
  <c r="EG186" i="79"/>
  <c r="EF186" i="79"/>
  <c r="EE186" i="79"/>
  <c r="ED186" i="79"/>
  <c r="EC186" i="79"/>
  <c r="EB186" i="79"/>
  <c r="EA186" i="79"/>
  <c r="DZ186" i="79"/>
  <c r="DY186" i="79"/>
  <c r="DX186" i="79"/>
  <c r="DW186" i="79"/>
  <c r="DV186" i="79"/>
  <c r="DU186" i="79"/>
  <c r="DT186" i="79"/>
  <c r="DS186" i="79"/>
  <c r="DR186" i="79"/>
  <c r="DQ186" i="79"/>
  <c r="DP186" i="79"/>
  <c r="DO186" i="79"/>
  <c r="DN186" i="79"/>
  <c r="DM186" i="79"/>
  <c r="DL186" i="79"/>
  <c r="DK186" i="79"/>
  <c r="DJ186" i="79"/>
  <c r="DI186" i="79"/>
  <c r="DH186" i="79"/>
  <c r="DG186" i="79"/>
  <c r="DF186" i="79"/>
  <c r="DE186" i="79"/>
  <c r="DD186" i="79"/>
  <c r="DC186" i="79"/>
  <c r="DB186" i="79"/>
  <c r="DA186" i="79"/>
  <c r="CZ186" i="79"/>
  <c r="CY186" i="79"/>
  <c r="CX186" i="79"/>
  <c r="CW186" i="79"/>
  <c r="CV186" i="79"/>
  <c r="CU186" i="79"/>
  <c r="CT186" i="79"/>
  <c r="CS186" i="79"/>
  <c r="CR186" i="79"/>
  <c r="CQ186" i="79"/>
  <c r="CP186" i="79"/>
  <c r="CO186" i="79"/>
  <c r="CN186" i="79"/>
  <c r="CM186" i="79"/>
  <c r="CL186" i="79"/>
  <c r="CK186" i="79"/>
  <c r="CJ186" i="79"/>
  <c r="CI186" i="79"/>
  <c r="CH186" i="79"/>
  <c r="CG186" i="79"/>
  <c r="CF186" i="79"/>
  <c r="CE186" i="79"/>
  <c r="CD186" i="79"/>
  <c r="CC186" i="79"/>
  <c r="CB186" i="79"/>
  <c r="CA186" i="79"/>
  <c r="BZ186" i="79"/>
  <c r="BY186" i="79"/>
  <c r="BX186" i="79"/>
  <c r="BW186" i="79"/>
  <c r="BV186" i="79"/>
  <c r="BU186" i="79"/>
  <c r="BT186" i="79"/>
  <c r="BS186" i="79"/>
  <c r="BR186" i="79"/>
  <c r="BQ186" i="79"/>
  <c r="BP186" i="79"/>
  <c r="BO186" i="79"/>
  <c r="BN186" i="79"/>
  <c r="BM186" i="79"/>
  <c r="BL186" i="79"/>
  <c r="BK186" i="79"/>
  <c r="BJ186" i="79"/>
  <c r="BI186" i="79"/>
  <c r="BH186" i="79"/>
  <c r="BG186" i="79"/>
  <c r="BF186" i="79"/>
  <c r="BE186" i="79"/>
  <c r="BD186" i="79"/>
  <c r="BC186" i="79"/>
  <c r="BB186" i="79"/>
  <c r="BA186" i="79"/>
  <c r="AZ186" i="79"/>
  <c r="AY186" i="79"/>
  <c r="AX186" i="79"/>
  <c r="AW186" i="79"/>
  <c r="AV186" i="79"/>
  <c r="AU186" i="79"/>
  <c r="AT186" i="79"/>
  <c r="AS186" i="79"/>
  <c r="AR186" i="79"/>
  <c r="AQ186" i="79"/>
  <c r="AP186" i="79"/>
  <c r="AO186" i="79"/>
  <c r="AN186" i="79"/>
  <c r="AM186" i="79"/>
  <c r="AL186" i="79"/>
  <c r="AK186" i="79"/>
  <c r="AJ186" i="79"/>
  <c r="AI186" i="79"/>
  <c r="AH186" i="79"/>
  <c r="AG186" i="79"/>
  <c r="AF186" i="79"/>
  <c r="AE186" i="79"/>
  <c r="AD186" i="79"/>
  <c r="AC186" i="79"/>
  <c r="AB186" i="79"/>
  <c r="AA186" i="79"/>
  <c r="Z186" i="79"/>
  <c r="Y186" i="79"/>
  <c r="X186" i="79"/>
  <c r="W186" i="79"/>
  <c r="V186" i="79"/>
  <c r="U186" i="79"/>
  <c r="T186" i="79"/>
  <c r="S186" i="79"/>
  <c r="R186" i="79"/>
  <c r="Q186" i="79"/>
  <c r="P186" i="79"/>
  <c r="O186" i="79"/>
  <c r="N186" i="79"/>
  <c r="M186" i="79"/>
  <c r="L186" i="79"/>
  <c r="K186" i="79"/>
  <c r="FA185" i="79"/>
  <c r="EZ185" i="79"/>
  <c r="EY185" i="79"/>
  <c r="EX185" i="79"/>
  <c r="EW185" i="79"/>
  <c r="EV185" i="79"/>
  <c r="EU185" i="79"/>
  <c r="ET185" i="79"/>
  <c r="ES185" i="79"/>
  <c r="ER185" i="79"/>
  <c r="EQ185" i="79"/>
  <c r="EP185" i="79"/>
  <c r="EO185" i="79"/>
  <c r="EN185" i="79"/>
  <c r="EM185" i="79"/>
  <c r="EL185" i="79"/>
  <c r="EK185" i="79"/>
  <c r="EJ185" i="79"/>
  <c r="EI185" i="79"/>
  <c r="EH185" i="79"/>
  <c r="EG185" i="79"/>
  <c r="EF185" i="79"/>
  <c r="EE185" i="79"/>
  <c r="ED185" i="79"/>
  <c r="EC185" i="79"/>
  <c r="EB185" i="79"/>
  <c r="EA185" i="79"/>
  <c r="DZ185" i="79"/>
  <c r="DY185" i="79"/>
  <c r="DX185" i="79"/>
  <c r="DW185" i="79"/>
  <c r="DV185" i="79"/>
  <c r="DU185" i="79"/>
  <c r="DT185" i="79"/>
  <c r="DS185" i="79"/>
  <c r="DR185" i="79"/>
  <c r="DQ185" i="79"/>
  <c r="DP185" i="79"/>
  <c r="DO185" i="79"/>
  <c r="DN185" i="79"/>
  <c r="DM185" i="79"/>
  <c r="DL185" i="79"/>
  <c r="DK185" i="79"/>
  <c r="DJ185" i="79"/>
  <c r="DI185" i="79"/>
  <c r="DH185" i="79"/>
  <c r="DG185" i="79"/>
  <c r="DF185" i="79"/>
  <c r="DE185" i="79"/>
  <c r="DD185" i="79"/>
  <c r="DC185" i="79"/>
  <c r="DB185" i="79"/>
  <c r="DA185" i="79"/>
  <c r="CZ185" i="79"/>
  <c r="CY185" i="79"/>
  <c r="CX185" i="79"/>
  <c r="CW185" i="79"/>
  <c r="CV185" i="79"/>
  <c r="CU185" i="79"/>
  <c r="CT185" i="79"/>
  <c r="CS185" i="79"/>
  <c r="CR185" i="79"/>
  <c r="CQ185" i="79"/>
  <c r="CP185" i="79"/>
  <c r="CO185" i="79"/>
  <c r="CN185" i="79"/>
  <c r="CM185" i="79"/>
  <c r="CL185" i="79"/>
  <c r="CK185" i="79"/>
  <c r="CJ185" i="79"/>
  <c r="CI185" i="79"/>
  <c r="CH185" i="79"/>
  <c r="CG185" i="79"/>
  <c r="CF185" i="79"/>
  <c r="CE185" i="79"/>
  <c r="CD185" i="79"/>
  <c r="CC185" i="79"/>
  <c r="CB185" i="79"/>
  <c r="CA185" i="79"/>
  <c r="BZ185" i="79"/>
  <c r="BY185" i="79"/>
  <c r="BX185" i="79"/>
  <c r="BW185" i="79"/>
  <c r="BV185" i="79"/>
  <c r="BU185" i="79"/>
  <c r="BT185" i="79"/>
  <c r="BS185" i="79"/>
  <c r="BR185" i="79"/>
  <c r="BQ185" i="79"/>
  <c r="BP185" i="79"/>
  <c r="BO185" i="79"/>
  <c r="BN185" i="79"/>
  <c r="BM185" i="79"/>
  <c r="BL185" i="79"/>
  <c r="BK185" i="79"/>
  <c r="BJ185" i="79"/>
  <c r="BI185" i="79"/>
  <c r="BH185" i="79"/>
  <c r="BG185" i="79"/>
  <c r="BF185" i="79"/>
  <c r="BE185" i="79"/>
  <c r="BD185" i="79"/>
  <c r="BC185" i="79"/>
  <c r="BB185" i="79"/>
  <c r="BA185" i="79"/>
  <c r="AZ185" i="79"/>
  <c r="AY185" i="79"/>
  <c r="AX185" i="79"/>
  <c r="AW185" i="79"/>
  <c r="AV185" i="79"/>
  <c r="AU185" i="79"/>
  <c r="AT185" i="79"/>
  <c r="AS185" i="79"/>
  <c r="AR185" i="79"/>
  <c r="AQ185" i="79"/>
  <c r="AP185" i="79"/>
  <c r="AO185" i="79"/>
  <c r="AN185" i="79"/>
  <c r="AM185" i="79"/>
  <c r="AL185" i="79"/>
  <c r="AK185" i="79"/>
  <c r="AJ185" i="79"/>
  <c r="AI185" i="79"/>
  <c r="AH185" i="79"/>
  <c r="AG185" i="79"/>
  <c r="AF185" i="79"/>
  <c r="AE185" i="79"/>
  <c r="AD185" i="79"/>
  <c r="AC185" i="79"/>
  <c r="AB185" i="79"/>
  <c r="AA185" i="79"/>
  <c r="Z185" i="79"/>
  <c r="Y185" i="79"/>
  <c r="X185" i="79"/>
  <c r="W185" i="79"/>
  <c r="V185" i="79"/>
  <c r="U185" i="79"/>
  <c r="T185" i="79"/>
  <c r="S185" i="79"/>
  <c r="R185" i="79"/>
  <c r="Q185" i="79"/>
  <c r="P185" i="79"/>
  <c r="O185" i="79"/>
  <c r="N185" i="79"/>
  <c r="M185" i="79"/>
  <c r="L185" i="79"/>
  <c r="K185" i="79"/>
  <c r="FA184" i="79"/>
  <c r="EZ184" i="79"/>
  <c r="EY184" i="79"/>
  <c r="EX184" i="79"/>
  <c r="EW184" i="79"/>
  <c r="EV184" i="79"/>
  <c r="EU184" i="79"/>
  <c r="ET184" i="79"/>
  <c r="ES184" i="79"/>
  <c r="ER184" i="79"/>
  <c r="EQ184" i="79"/>
  <c r="EP184" i="79"/>
  <c r="EO184" i="79"/>
  <c r="EN184" i="79"/>
  <c r="EM184" i="79"/>
  <c r="EL184" i="79"/>
  <c r="EK184" i="79"/>
  <c r="EJ184" i="79"/>
  <c r="EI184" i="79"/>
  <c r="EH184" i="79"/>
  <c r="EG184" i="79"/>
  <c r="EF184" i="79"/>
  <c r="EE184" i="79"/>
  <c r="ED184" i="79"/>
  <c r="EC184" i="79"/>
  <c r="EB184" i="79"/>
  <c r="EA184" i="79"/>
  <c r="DZ184" i="79"/>
  <c r="DY184" i="79"/>
  <c r="DX184" i="79"/>
  <c r="DW184" i="79"/>
  <c r="DV184" i="79"/>
  <c r="DU184" i="79"/>
  <c r="DT184" i="79"/>
  <c r="DS184" i="79"/>
  <c r="DR184" i="79"/>
  <c r="DQ184" i="79"/>
  <c r="DP184" i="79"/>
  <c r="DO184" i="79"/>
  <c r="DN184" i="79"/>
  <c r="DM184" i="79"/>
  <c r="DL184" i="79"/>
  <c r="DK184" i="79"/>
  <c r="DJ184" i="79"/>
  <c r="DI184" i="79"/>
  <c r="DH184" i="79"/>
  <c r="DG184" i="79"/>
  <c r="DF184" i="79"/>
  <c r="DE184" i="79"/>
  <c r="DD184" i="79"/>
  <c r="DC184" i="79"/>
  <c r="DB184" i="79"/>
  <c r="DA184" i="79"/>
  <c r="CZ184" i="79"/>
  <c r="CY184" i="79"/>
  <c r="CX184" i="79"/>
  <c r="CW184" i="79"/>
  <c r="CV184" i="79"/>
  <c r="CU184" i="79"/>
  <c r="CT184" i="79"/>
  <c r="CS184" i="79"/>
  <c r="CR184" i="79"/>
  <c r="CQ184" i="79"/>
  <c r="CP184" i="79"/>
  <c r="CO184" i="79"/>
  <c r="CN184" i="79"/>
  <c r="CM184" i="79"/>
  <c r="CL184" i="79"/>
  <c r="CK184" i="79"/>
  <c r="CJ184" i="79"/>
  <c r="CI184" i="79"/>
  <c r="CH184" i="79"/>
  <c r="CG184" i="79"/>
  <c r="CF184" i="79"/>
  <c r="CE184" i="79"/>
  <c r="CD184" i="79"/>
  <c r="CC184" i="79"/>
  <c r="CB184" i="79"/>
  <c r="CA184" i="79"/>
  <c r="BZ184" i="79"/>
  <c r="BY184" i="79"/>
  <c r="BX184" i="79"/>
  <c r="BW184" i="79"/>
  <c r="BV184" i="79"/>
  <c r="BU184" i="79"/>
  <c r="BT184" i="79"/>
  <c r="BS184" i="79"/>
  <c r="BR184" i="79"/>
  <c r="BQ184" i="79"/>
  <c r="BP184" i="79"/>
  <c r="BO184" i="79"/>
  <c r="BN184" i="79"/>
  <c r="BM184" i="79"/>
  <c r="BL184" i="79"/>
  <c r="BK184" i="79"/>
  <c r="BJ184" i="79"/>
  <c r="BI184" i="79"/>
  <c r="BH184" i="79"/>
  <c r="BG184" i="79"/>
  <c r="BF184" i="79"/>
  <c r="BE184" i="79"/>
  <c r="BD184" i="79"/>
  <c r="BC184" i="79"/>
  <c r="BB184" i="79"/>
  <c r="BA184" i="79"/>
  <c r="AZ184" i="79"/>
  <c r="AY184" i="79"/>
  <c r="AX184" i="79"/>
  <c r="AW184" i="79"/>
  <c r="AV184" i="79"/>
  <c r="AU184" i="79"/>
  <c r="AT184" i="79"/>
  <c r="AS184" i="79"/>
  <c r="AR184" i="79"/>
  <c r="AQ184" i="79"/>
  <c r="AP184" i="79"/>
  <c r="AO184" i="79"/>
  <c r="AN184" i="79"/>
  <c r="AM184" i="79"/>
  <c r="AL184" i="79"/>
  <c r="AK184" i="79"/>
  <c r="AJ184" i="79"/>
  <c r="AI184" i="79"/>
  <c r="AH184" i="79"/>
  <c r="AG184" i="79"/>
  <c r="AF184" i="79"/>
  <c r="AE184" i="79"/>
  <c r="AD184" i="79"/>
  <c r="AC184" i="79"/>
  <c r="AB184" i="79"/>
  <c r="AA184" i="79"/>
  <c r="Z184" i="79"/>
  <c r="Y184" i="79"/>
  <c r="X184" i="79"/>
  <c r="W184" i="79"/>
  <c r="V184" i="79"/>
  <c r="U184" i="79"/>
  <c r="T184" i="79"/>
  <c r="S184" i="79"/>
  <c r="R184" i="79"/>
  <c r="Q184" i="79"/>
  <c r="P184" i="79"/>
  <c r="O184" i="79"/>
  <c r="N184" i="79"/>
  <c r="M184" i="79"/>
  <c r="L184" i="79"/>
  <c r="K184" i="79"/>
  <c r="FA183" i="79"/>
  <c r="EZ183" i="79"/>
  <c r="EY183" i="79"/>
  <c r="EX183" i="79"/>
  <c r="EW183" i="79"/>
  <c r="EV183" i="79"/>
  <c r="EU183" i="79"/>
  <c r="ET183" i="79"/>
  <c r="ES183" i="79"/>
  <c r="ER183" i="79"/>
  <c r="EQ183" i="79"/>
  <c r="EP183" i="79"/>
  <c r="EO183" i="79"/>
  <c r="EN183" i="79"/>
  <c r="EM183" i="79"/>
  <c r="EL183" i="79"/>
  <c r="EK183" i="79"/>
  <c r="EJ183" i="79"/>
  <c r="EI183" i="79"/>
  <c r="EH183" i="79"/>
  <c r="EG183" i="79"/>
  <c r="EF183" i="79"/>
  <c r="EE183" i="79"/>
  <c r="ED183" i="79"/>
  <c r="EC183" i="79"/>
  <c r="EB183" i="79"/>
  <c r="EA183" i="79"/>
  <c r="DZ183" i="79"/>
  <c r="DY183" i="79"/>
  <c r="DX183" i="79"/>
  <c r="DW183" i="79"/>
  <c r="DV183" i="79"/>
  <c r="DU183" i="79"/>
  <c r="DT183" i="79"/>
  <c r="DS183" i="79"/>
  <c r="DR183" i="79"/>
  <c r="DQ183" i="79"/>
  <c r="DP183" i="79"/>
  <c r="DO183" i="79"/>
  <c r="DN183" i="79"/>
  <c r="DM183" i="79"/>
  <c r="DL183" i="79"/>
  <c r="DK183" i="79"/>
  <c r="DJ183" i="79"/>
  <c r="DI183" i="79"/>
  <c r="DH183" i="79"/>
  <c r="DG183" i="79"/>
  <c r="DF183" i="79"/>
  <c r="DE183" i="79"/>
  <c r="DD183" i="79"/>
  <c r="DC183" i="79"/>
  <c r="DB183" i="79"/>
  <c r="DA183" i="79"/>
  <c r="CZ183" i="79"/>
  <c r="CY183" i="79"/>
  <c r="CX183" i="79"/>
  <c r="CW183" i="79"/>
  <c r="CV183" i="79"/>
  <c r="CU183" i="79"/>
  <c r="CT183" i="79"/>
  <c r="CS183" i="79"/>
  <c r="CR183" i="79"/>
  <c r="CQ183" i="79"/>
  <c r="CP183" i="79"/>
  <c r="CO183" i="79"/>
  <c r="CN183" i="79"/>
  <c r="CM183" i="79"/>
  <c r="CL183" i="79"/>
  <c r="CK183" i="79"/>
  <c r="CJ183" i="79"/>
  <c r="CI183" i="79"/>
  <c r="CH183" i="79"/>
  <c r="CG183" i="79"/>
  <c r="CF183" i="79"/>
  <c r="CE183" i="79"/>
  <c r="CD183" i="79"/>
  <c r="CC183" i="79"/>
  <c r="CB183" i="79"/>
  <c r="CA183" i="79"/>
  <c r="BZ183" i="79"/>
  <c r="BY183" i="79"/>
  <c r="BX183" i="79"/>
  <c r="BW183" i="79"/>
  <c r="BV183" i="79"/>
  <c r="BU183" i="79"/>
  <c r="BT183" i="79"/>
  <c r="BS183" i="79"/>
  <c r="BR183" i="79"/>
  <c r="BQ183" i="79"/>
  <c r="BP183" i="79"/>
  <c r="BO183" i="79"/>
  <c r="BN183" i="79"/>
  <c r="BM183" i="79"/>
  <c r="BL183" i="79"/>
  <c r="BK183" i="79"/>
  <c r="BJ183" i="79"/>
  <c r="BI183" i="79"/>
  <c r="BH183" i="79"/>
  <c r="BG183" i="79"/>
  <c r="BF183" i="79"/>
  <c r="BE183" i="79"/>
  <c r="BD183" i="79"/>
  <c r="BC183" i="79"/>
  <c r="BB183" i="79"/>
  <c r="BA183" i="79"/>
  <c r="AZ183" i="79"/>
  <c r="AY183" i="79"/>
  <c r="AX183" i="79"/>
  <c r="AW183" i="79"/>
  <c r="AV183" i="79"/>
  <c r="AU183" i="79"/>
  <c r="AT183" i="79"/>
  <c r="AS183" i="79"/>
  <c r="AR183" i="79"/>
  <c r="AQ183" i="79"/>
  <c r="AP183" i="79"/>
  <c r="AO183" i="79"/>
  <c r="AN183" i="79"/>
  <c r="AM183" i="79"/>
  <c r="AL183" i="79"/>
  <c r="AK183" i="79"/>
  <c r="AJ183" i="79"/>
  <c r="AI183" i="79"/>
  <c r="AH183" i="79"/>
  <c r="AG183" i="79"/>
  <c r="AF183" i="79"/>
  <c r="AE183" i="79"/>
  <c r="AD183" i="79"/>
  <c r="AC183" i="79"/>
  <c r="AB183" i="79"/>
  <c r="AA183" i="79"/>
  <c r="Z183" i="79"/>
  <c r="Y183" i="79"/>
  <c r="X183" i="79"/>
  <c r="W183" i="79"/>
  <c r="V183" i="79"/>
  <c r="U183" i="79"/>
  <c r="T183" i="79"/>
  <c r="S183" i="79"/>
  <c r="R183" i="79"/>
  <c r="Q183" i="79"/>
  <c r="P183" i="79"/>
  <c r="O183" i="79"/>
  <c r="N183" i="79"/>
  <c r="M183" i="79"/>
  <c r="L183" i="79"/>
  <c r="K183" i="79"/>
  <c r="FA182" i="79"/>
  <c r="EZ182" i="79"/>
  <c r="EY182" i="79"/>
  <c r="EX182" i="79"/>
  <c r="EW182" i="79"/>
  <c r="EV182" i="79"/>
  <c r="EU182" i="79"/>
  <c r="ET182" i="79"/>
  <c r="ES182" i="79"/>
  <c r="ER182" i="79"/>
  <c r="EQ182" i="79"/>
  <c r="EP182" i="79"/>
  <c r="EO182" i="79"/>
  <c r="EN182" i="79"/>
  <c r="EM182" i="79"/>
  <c r="EL182" i="79"/>
  <c r="EK182" i="79"/>
  <c r="EJ182" i="79"/>
  <c r="EI182" i="79"/>
  <c r="EH182" i="79"/>
  <c r="EG182" i="79"/>
  <c r="EF182" i="79"/>
  <c r="EE182" i="79"/>
  <c r="ED182" i="79"/>
  <c r="EC182" i="79"/>
  <c r="EB182" i="79"/>
  <c r="EA182" i="79"/>
  <c r="DZ182" i="79"/>
  <c r="DY182" i="79"/>
  <c r="DX182" i="79"/>
  <c r="DW182" i="79"/>
  <c r="DV182" i="79"/>
  <c r="DU182" i="79"/>
  <c r="DT182" i="79"/>
  <c r="DS182" i="79"/>
  <c r="DR182" i="79"/>
  <c r="DQ182" i="79"/>
  <c r="DP182" i="79"/>
  <c r="DO182" i="79"/>
  <c r="DN182" i="79"/>
  <c r="DM182" i="79"/>
  <c r="DL182" i="79"/>
  <c r="DK182" i="79"/>
  <c r="DJ182" i="79"/>
  <c r="DI182" i="79"/>
  <c r="DH182" i="79"/>
  <c r="DG182" i="79"/>
  <c r="DF182" i="79"/>
  <c r="DE182" i="79"/>
  <c r="DD182" i="79"/>
  <c r="DC182" i="79"/>
  <c r="DB182" i="79"/>
  <c r="DA182" i="79"/>
  <c r="CZ182" i="79"/>
  <c r="CY182" i="79"/>
  <c r="CX182" i="79"/>
  <c r="CW182" i="79"/>
  <c r="CV182" i="79"/>
  <c r="CU182" i="79"/>
  <c r="CT182" i="79"/>
  <c r="CS182" i="79"/>
  <c r="CR182" i="79"/>
  <c r="CQ182" i="79"/>
  <c r="CP182" i="79"/>
  <c r="CO182" i="79"/>
  <c r="CN182" i="79"/>
  <c r="CM182" i="79"/>
  <c r="CL182" i="79"/>
  <c r="CK182" i="79"/>
  <c r="CJ182" i="79"/>
  <c r="CI182" i="79"/>
  <c r="CH182" i="79"/>
  <c r="CG182" i="79"/>
  <c r="CF182" i="79"/>
  <c r="CE182" i="79"/>
  <c r="CD182" i="79"/>
  <c r="CC182" i="79"/>
  <c r="CB182" i="79"/>
  <c r="CA182" i="79"/>
  <c r="BZ182" i="79"/>
  <c r="BY182" i="79"/>
  <c r="BX182" i="79"/>
  <c r="BW182" i="79"/>
  <c r="BV182" i="79"/>
  <c r="BU182" i="79"/>
  <c r="BT182" i="79"/>
  <c r="BS182" i="79"/>
  <c r="BR182" i="79"/>
  <c r="BQ182" i="79"/>
  <c r="BP182" i="79"/>
  <c r="BO182" i="79"/>
  <c r="BN182" i="79"/>
  <c r="BM182" i="79"/>
  <c r="BL182" i="79"/>
  <c r="BK182" i="79"/>
  <c r="BJ182" i="79"/>
  <c r="BI182" i="79"/>
  <c r="BH182" i="79"/>
  <c r="BG182" i="79"/>
  <c r="BF182" i="79"/>
  <c r="BE182" i="79"/>
  <c r="BD182" i="79"/>
  <c r="BC182" i="79"/>
  <c r="BB182" i="79"/>
  <c r="BA182" i="79"/>
  <c r="AZ182" i="79"/>
  <c r="AY182" i="79"/>
  <c r="AX182" i="79"/>
  <c r="AW182" i="79"/>
  <c r="AV182" i="79"/>
  <c r="AU182" i="79"/>
  <c r="AT182" i="79"/>
  <c r="AS182" i="79"/>
  <c r="AR182" i="79"/>
  <c r="AQ182" i="79"/>
  <c r="AP182" i="79"/>
  <c r="AO182" i="79"/>
  <c r="AN182" i="79"/>
  <c r="AM182" i="79"/>
  <c r="AL182" i="79"/>
  <c r="AK182" i="79"/>
  <c r="AJ182" i="79"/>
  <c r="AI182" i="79"/>
  <c r="AH182" i="79"/>
  <c r="AG182" i="79"/>
  <c r="AF182" i="79"/>
  <c r="AE182" i="79"/>
  <c r="AD182" i="79"/>
  <c r="AC182" i="79"/>
  <c r="AB182" i="79"/>
  <c r="AA182" i="79"/>
  <c r="Z182" i="79"/>
  <c r="Y182" i="79"/>
  <c r="X182" i="79"/>
  <c r="W182" i="79"/>
  <c r="V182" i="79"/>
  <c r="U182" i="79"/>
  <c r="T182" i="79"/>
  <c r="S182" i="79"/>
  <c r="R182" i="79"/>
  <c r="Q182" i="79"/>
  <c r="P182" i="79"/>
  <c r="O182" i="79"/>
  <c r="N182" i="79"/>
  <c r="M182" i="79"/>
  <c r="L182" i="79"/>
  <c r="K182" i="79"/>
  <c r="FA181" i="79"/>
  <c r="EZ181" i="79"/>
  <c r="EY181" i="79"/>
  <c r="EX181" i="79"/>
  <c r="EW181" i="79"/>
  <c r="EV181" i="79"/>
  <c r="EU181" i="79"/>
  <c r="ET181" i="79"/>
  <c r="ES181" i="79"/>
  <c r="ER181" i="79"/>
  <c r="EQ181" i="79"/>
  <c r="EP181" i="79"/>
  <c r="EO181" i="79"/>
  <c r="EN181" i="79"/>
  <c r="EM181" i="79"/>
  <c r="EL181" i="79"/>
  <c r="EK181" i="79"/>
  <c r="EJ181" i="79"/>
  <c r="EI181" i="79"/>
  <c r="EH181" i="79"/>
  <c r="EG181" i="79"/>
  <c r="EF181" i="79"/>
  <c r="EE181" i="79"/>
  <c r="ED181" i="79"/>
  <c r="EC181" i="79"/>
  <c r="EB181" i="79"/>
  <c r="EA181" i="79"/>
  <c r="DZ181" i="79"/>
  <c r="DY181" i="79"/>
  <c r="DX181" i="79"/>
  <c r="DW181" i="79"/>
  <c r="DV181" i="79"/>
  <c r="DU181" i="79"/>
  <c r="DT181" i="79"/>
  <c r="DS181" i="79"/>
  <c r="DR181" i="79"/>
  <c r="DQ181" i="79"/>
  <c r="DP181" i="79"/>
  <c r="DO181" i="79"/>
  <c r="DN181" i="79"/>
  <c r="DM181" i="79"/>
  <c r="DL181" i="79"/>
  <c r="DK181" i="79"/>
  <c r="DJ181" i="79"/>
  <c r="DI181" i="79"/>
  <c r="DH181" i="79"/>
  <c r="DG181" i="79"/>
  <c r="DF181" i="79"/>
  <c r="DE181" i="79"/>
  <c r="DD181" i="79"/>
  <c r="DC181" i="79"/>
  <c r="DB181" i="79"/>
  <c r="DA181" i="79"/>
  <c r="CZ181" i="79"/>
  <c r="CY181" i="79"/>
  <c r="CX181" i="79"/>
  <c r="CW181" i="79"/>
  <c r="CV181" i="79"/>
  <c r="CU181" i="79"/>
  <c r="CT181" i="79"/>
  <c r="CS181" i="79"/>
  <c r="CR181" i="79"/>
  <c r="CQ181" i="79"/>
  <c r="CP181" i="79"/>
  <c r="CO181" i="79"/>
  <c r="CN181" i="79"/>
  <c r="CM181" i="79"/>
  <c r="CL181" i="79"/>
  <c r="CK181" i="79"/>
  <c r="CJ181" i="79"/>
  <c r="CI181" i="79"/>
  <c r="CH181" i="79"/>
  <c r="CG181" i="79"/>
  <c r="CF181" i="79"/>
  <c r="CE181" i="79"/>
  <c r="CD181" i="79"/>
  <c r="CC181" i="79"/>
  <c r="CB181" i="79"/>
  <c r="CA181" i="79"/>
  <c r="BZ181" i="79"/>
  <c r="BY181" i="79"/>
  <c r="BX181" i="79"/>
  <c r="BW181" i="79"/>
  <c r="BV181" i="79"/>
  <c r="BU181" i="79"/>
  <c r="BT181" i="79"/>
  <c r="BS181" i="79"/>
  <c r="BR181" i="79"/>
  <c r="BQ181" i="79"/>
  <c r="BP181" i="79"/>
  <c r="BO181" i="79"/>
  <c r="BN181" i="79"/>
  <c r="BM181" i="79"/>
  <c r="BL181" i="79"/>
  <c r="BK181" i="79"/>
  <c r="BJ181" i="79"/>
  <c r="BI181" i="79"/>
  <c r="BH181" i="79"/>
  <c r="BG181" i="79"/>
  <c r="BF181" i="79"/>
  <c r="BE181" i="79"/>
  <c r="BD181" i="79"/>
  <c r="BC181" i="79"/>
  <c r="BB181" i="79"/>
  <c r="BA181" i="79"/>
  <c r="AZ181" i="79"/>
  <c r="AY181" i="79"/>
  <c r="AX181" i="79"/>
  <c r="AW181" i="79"/>
  <c r="AV181" i="79"/>
  <c r="AU181" i="79"/>
  <c r="AT181" i="79"/>
  <c r="AS181" i="79"/>
  <c r="AR181" i="79"/>
  <c r="AQ181" i="79"/>
  <c r="AP181" i="79"/>
  <c r="AO181" i="79"/>
  <c r="AN181" i="79"/>
  <c r="AM181" i="79"/>
  <c r="AL181" i="79"/>
  <c r="AK181" i="79"/>
  <c r="AJ181" i="79"/>
  <c r="AI181" i="79"/>
  <c r="AH181" i="79"/>
  <c r="AG181" i="79"/>
  <c r="AF181" i="79"/>
  <c r="AE181" i="79"/>
  <c r="AD181" i="79"/>
  <c r="AC181" i="79"/>
  <c r="AB181" i="79"/>
  <c r="AA181" i="79"/>
  <c r="Z181" i="79"/>
  <c r="Y181" i="79"/>
  <c r="X181" i="79"/>
  <c r="W181" i="79"/>
  <c r="V181" i="79"/>
  <c r="U181" i="79"/>
  <c r="T181" i="79"/>
  <c r="S181" i="79"/>
  <c r="R181" i="79"/>
  <c r="Q181" i="79"/>
  <c r="P181" i="79"/>
  <c r="O181" i="79"/>
  <c r="N181" i="79"/>
  <c r="M181" i="79"/>
  <c r="L181" i="79"/>
  <c r="K181" i="79"/>
  <c r="FA180" i="79"/>
  <c r="EZ180" i="79"/>
  <c r="EY180" i="79"/>
  <c r="EX180" i="79"/>
  <c r="EW180" i="79"/>
  <c r="EV180" i="79"/>
  <c r="EU180" i="79"/>
  <c r="ET180" i="79"/>
  <c r="ES180" i="79"/>
  <c r="ER180" i="79"/>
  <c r="EQ180" i="79"/>
  <c r="EP180" i="79"/>
  <c r="EO180" i="79"/>
  <c r="EN180" i="79"/>
  <c r="EM180" i="79"/>
  <c r="EL180" i="79"/>
  <c r="EK180" i="79"/>
  <c r="EJ180" i="79"/>
  <c r="EI180" i="79"/>
  <c r="EH180" i="79"/>
  <c r="EG180" i="79"/>
  <c r="EF180" i="79"/>
  <c r="EE180" i="79"/>
  <c r="ED180" i="79"/>
  <c r="EC180" i="79"/>
  <c r="EB180" i="79"/>
  <c r="EA180" i="79"/>
  <c r="DZ180" i="79"/>
  <c r="DY180" i="79"/>
  <c r="DX180" i="79"/>
  <c r="DW180" i="79"/>
  <c r="DV180" i="79"/>
  <c r="DU180" i="79"/>
  <c r="DT180" i="79"/>
  <c r="DS180" i="79"/>
  <c r="DR180" i="79"/>
  <c r="DQ180" i="79"/>
  <c r="DP180" i="79"/>
  <c r="DO180" i="79"/>
  <c r="DN180" i="79"/>
  <c r="DM180" i="79"/>
  <c r="DL180" i="79"/>
  <c r="DK180" i="79"/>
  <c r="DJ180" i="79"/>
  <c r="DI180" i="79"/>
  <c r="DH180" i="79"/>
  <c r="DG180" i="79"/>
  <c r="DF180" i="79"/>
  <c r="DE180" i="79"/>
  <c r="DD180" i="79"/>
  <c r="DC180" i="79"/>
  <c r="DB180" i="79"/>
  <c r="DA180" i="79"/>
  <c r="CZ180" i="79"/>
  <c r="CY180" i="79"/>
  <c r="CX180" i="79"/>
  <c r="CW180" i="79"/>
  <c r="CV180" i="79"/>
  <c r="CU180" i="79"/>
  <c r="CT180" i="79"/>
  <c r="CS180" i="79"/>
  <c r="CR180" i="79"/>
  <c r="CQ180" i="79"/>
  <c r="CP180" i="79"/>
  <c r="CO180" i="79"/>
  <c r="CN180" i="79"/>
  <c r="CM180" i="79"/>
  <c r="CL180" i="79"/>
  <c r="CK180" i="79"/>
  <c r="CJ180" i="79"/>
  <c r="CI180" i="79"/>
  <c r="CH180" i="79"/>
  <c r="CG180" i="79"/>
  <c r="CF180" i="79"/>
  <c r="CE180" i="79"/>
  <c r="CD180" i="79"/>
  <c r="CC180" i="79"/>
  <c r="CB180" i="79"/>
  <c r="CA180" i="79"/>
  <c r="BZ180" i="79"/>
  <c r="BY180" i="79"/>
  <c r="BX180" i="79"/>
  <c r="BW180" i="79"/>
  <c r="BV180" i="79"/>
  <c r="BU180" i="79"/>
  <c r="BT180" i="79"/>
  <c r="BS180" i="79"/>
  <c r="BR180" i="79"/>
  <c r="BQ180" i="79"/>
  <c r="BP180" i="79"/>
  <c r="BO180" i="79"/>
  <c r="BN180" i="79"/>
  <c r="BM180" i="79"/>
  <c r="BL180" i="79"/>
  <c r="BK180" i="79"/>
  <c r="BJ180" i="79"/>
  <c r="BI180" i="79"/>
  <c r="BH180" i="79"/>
  <c r="BG180" i="79"/>
  <c r="BF180" i="79"/>
  <c r="BE180" i="79"/>
  <c r="BD180" i="79"/>
  <c r="BC180" i="79"/>
  <c r="BB180" i="79"/>
  <c r="BA180" i="79"/>
  <c r="AZ180" i="79"/>
  <c r="AY180" i="79"/>
  <c r="AX180" i="79"/>
  <c r="AW180" i="79"/>
  <c r="AV180" i="79"/>
  <c r="AU180" i="79"/>
  <c r="AT180" i="79"/>
  <c r="AS180" i="79"/>
  <c r="AR180" i="79"/>
  <c r="AQ180" i="79"/>
  <c r="AP180" i="79"/>
  <c r="AO180" i="79"/>
  <c r="AN180" i="79"/>
  <c r="AM180" i="79"/>
  <c r="AL180" i="79"/>
  <c r="AK180" i="79"/>
  <c r="AJ180" i="79"/>
  <c r="AI180" i="79"/>
  <c r="AH180" i="79"/>
  <c r="AG180" i="79"/>
  <c r="AF180" i="79"/>
  <c r="AE180" i="79"/>
  <c r="AD180" i="79"/>
  <c r="AC180" i="79"/>
  <c r="AB180" i="79"/>
  <c r="AA180" i="79"/>
  <c r="Z180" i="79"/>
  <c r="Y180" i="79"/>
  <c r="X180" i="79"/>
  <c r="W180" i="79"/>
  <c r="V180" i="79"/>
  <c r="U180" i="79"/>
  <c r="T180" i="79"/>
  <c r="S180" i="79"/>
  <c r="R180" i="79"/>
  <c r="Q180" i="79"/>
  <c r="P180" i="79"/>
  <c r="O180" i="79"/>
  <c r="N180" i="79"/>
  <c r="M180" i="79"/>
  <c r="L180" i="79"/>
  <c r="K180" i="79"/>
  <c r="FA179" i="79"/>
  <c r="EZ179" i="79"/>
  <c r="EY179" i="79"/>
  <c r="EX179" i="79"/>
  <c r="EW179" i="79"/>
  <c r="EV179" i="79"/>
  <c r="EU179" i="79"/>
  <c r="ET179" i="79"/>
  <c r="ES179" i="79"/>
  <c r="ER179" i="79"/>
  <c r="EQ179" i="79"/>
  <c r="EP179" i="79"/>
  <c r="EO179" i="79"/>
  <c r="EN179" i="79"/>
  <c r="EM179" i="79"/>
  <c r="EL179" i="79"/>
  <c r="EK179" i="79"/>
  <c r="EJ179" i="79"/>
  <c r="EI179" i="79"/>
  <c r="EH179" i="79"/>
  <c r="EG179" i="79"/>
  <c r="EF179" i="79"/>
  <c r="EE179" i="79"/>
  <c r="ED179" i="79"/>
  <c r="EC179" i="79"/>
  <c r="EB179" i="79"/>
  <c r="EA179" i="79"/>
  <c r="DZ179" i="79"/>
  <c r="DY179" i="79"/>
  <c r="DX179" i="79"/>
  <c r="DW179" i="79"/>
  <c r="DV179" i="79"/>
  <c r="DU179" i="79"/>
  <c r="DT179" i="79"/>
  <c r="DS179" i="79"/>
  <c r="DR179" i="79"/>
  <c r="DQ179" i="79"/>
  <c r="DP179" i="79"/>
  <c r="DO179" i="79"/>
  <c r="DN179" i="79"/>
  <c r="DM179" i="79"/>
  <c r="DL179" i="79"/>
  <c r="DK179" i="79"/>
  <c r="DJ179" i="79"/>
  <c r="DI179" i="79"/>
  <c r="DH179" i="79"/>
  <c r="DG179" i="79"/>
  <c r="DF179" i="79"/>
  <c r="DE179" i="79"/>
  <c r="DD179" i="79"/>
  <c r="DC179" i="79"/>
  <c r="DB179" i="79"/>
  <c r="DA179" i="79"/>
  <c r="CZ179" i="79"/>
  <c r="CY179" i="79"/>
  <c r="CX179" i="79"/>
  <c r="CW179" i="79"/>
  <c r="CV179" i="79"/>
  <c r="CU179" i="79"/>
  <c r="CT179" i="79"/>
  <c r="CS179" i="79"/>
  <c r="CR179" i="79"/>
  <c r="CQ179" i="79"/>
  <c r="CP179" i="79"/>
  <c r="CO179" i="79"/>
  <c r="CN179" i="79"/>
  <c r="CM179" i="79"/>
  <c r="CL179" i="79"/>
  <c r="CK179" i="79"/>
  <c r="CJ179" i="79"/>
  <c r="CI179" i="79"/>
  <c r="CH179" i="79"/>
  <c r="CG179" i="79"/>
  <c r="CF179" i="79"/>
  <c r="CE179" i="79"/>
  <c r="CD179" i="79"/>
  <c r="CC179" i="79"/>
  <c r="CB179" i="79"/>
  <c r="CA179" i="79"/>
  <c r="BZ179" i="79"/>
  <c r="BY179" i="79"/>
  <c r="BX179" i="79"/>
  <c r="BW179" i="79"/>
  <c r="BV179" i="79"/>
  <c r="BU179" i="79"/>
  <c r="BT179" i="79"/>
  <c r="BS179" i="79"/>
  <c r="BR179" i="79"/>
  <c r="BQ179" i="79"/>
  <c r="BP179" i="79"/>
  <c r="BO179" i="79"/>
  <c r="BN179" i="79"/>
  <c r="BM179" i="79"/>
  <c r="BL179" i="79"/>
  <c r="BK179" i="79"/>
  <c r="BJ179" i="79"/>
  <c r="BI179" i="79"/>
  <c r="BH179" i="79"/>
  <c r="BG179" i="79"/>
  <c r="BF179" i="79"/>
  <c r="BE179" i="79"/>
  <c r="BD179" i="79"/>
  <c r="BC179" i="79"/>
  <c r="BB179" i="79"/>
  <c r="BA179" i="79"/>
  <c r="AZ179" i="79"/>
  <c r="AY179" i="79"/>
  <c r="AX179" i="79"/>
  <c r="AW179" i="79"/>
  <c r="AV179" i="79"/>
  <c r="AU179" i="79"/>
  <c r="AT179" i="79"/>
  <c r="AS179" i="79"/>
  <c r="AR179" i="79"/>
  <c r="AQ179" i="79"/>
  <c r="AP179" i="79"/>
  <c r="AO179" i="79"/>
  <c r="AN179" i="79"/>
  <c r="AM179" i="79"/>
  <c r="AL179" i="79"/>
  <c r="AK179" i="79"/>
  <c r="AJ179" i="79"/>
  <c r="AI179" i="79"/>
  <c r="AH179" i="79"/>
  <c r="AG179" i="79"/>
  <c r="AF179" i="79"/>
  <c r="AE179" i="79"/>
  <c r="AD179" i="79"/>
  <c r="AC179" i="79"/>
  <c r="AB179" i="79"/>
  <c r="AA179" i="79"/>
  <c r="Z179" i="79"/>
  <c r="Y179" i="79"/>
  <c r="X179" i="79"/>
  <c r="W179" i="79"/>
  <c r="V179" i="79"/>
  <c r="U179" i="79"/>
  <c r="T179" i="79"/>
  <c r="S179" i="79"/>
  <c r="R179" i="79"/>
  <c r="Q179" i="79"/>
  <c r="P179" i="79"/>
  <c r="O179" i="79"/>
  <c r="N179" i="79"/>
  <c r="M179" i="79"/>
  <c r="L179" i="79"/>
  <c r="K179" i="79"/>
  <c r="FA178" i="79"/>
  <c r="EZ178" i="79"/>
  <c r="EY178" i="79"/>
  <c r="EX178" i="79"/>
  <c r="EW178" i="79"/>
  <c r="EV178" i="79"/>
  <c r="EU178" i="79"/>
  <c r="ET178" i="79"/>
  <c r="ES178" i="79"/>
  <c r="ER178" i="79"/>
  <c r="EQ178" i="79"/>
  <c r="EP178" i="79"/>
  <c r="EO178" i="79"/>
  <c r="EN178" i="79"/>
  <c r="EM178" i="79"/>
  <c r="EL178" i="79"/>
  <c r="EK178" i="79"/>
  <c r="EJ178" i="79"/>
  <c r="EI178" i="79"/>
  <c r="EH178" i="79"/>
  <c r="EG178" i="79"/>
  <c r="EF178" i="79"/>
  <c r="EE178" i="79"/>
  <c r="ED178" i="79"/>
  <c r="EC178" i="79"/>
  <c r="EB178" i="79"/>
  <c r="EA178" i="79"/>
  <c r="DZ178" i="79"/>
  <c r="DY178" i="79"/>
  <c r="DX178" i="79"/>
  <c r="DW178" i="79"/>
  <c r="DV178" i="79"/>
  <c r="DU178" i="79"/>
  <c r="DT178" i="79"/>
  <c r="DS178" i="79"/>
  <c r="DR178" i="79"/>
  <c r="DQ178" i="79"/>
  <c r="DP178" i="79"/>
  <c r="DO178" i="79"/>
  <c r="DN178" i="79"/>
  <c r="DM178" i="79"/>
  <c r="DL178" i="79"/>
  <c r="DK178" i="79"/>
  <c r="DJ178" i="79"/>
  <c r="DI178" i="79"/>
  <c r="DH178" i="79"/>
  <c r="DG178" i="79"/>
  <c r="DF178" i="79"/>
  <c r="DE178" i="79"/>
  <c r="DD178" i="79"/>
  <c r="DC178" i="79"/>
  <c r="DB178" i="79"/>
  <c r="DA178" i="79"/>
  <c r="CZ178" i="79"/>
  <c r="CY178" i="79"/>
  <c r="CX178" i="79"/>
  <c r="CW178" i="79"/>
  <c r="CV178" i="79"/>
  <c r="CU178" i="79"/>
  <c r="CT178" i="79"/>
  <c r="CS178" i="79"/>
  <c r="CR178" i="79"/>
  <c r="CQ178" i="79"/>
  <c r="CP178" i="79"/>
  <c r="CO178" i="79"/>
  <c r="CN178" i="79"/>
  <c r="CM178" i="79"/>
  <c r="CL178" i="79"/>
  <c r="CK178" i="79"/>
  <c r="CJ178" i="79"/>
  <c r="CI178" i="79"/>
  <c r="CH178" i="79"/>
  <c r="CG178" i="79"/>
  <c r="CF178" i="79"/>
  <c r="CE178" i="79"/>
  <c r="CD178" i="79"/>
  <c r="CC178" i="79"/>
  <c r="CB178" i="79"/>
  <c r="CA178" i="79"/>
  <c r="BZ178" i="79"/>
  <c r="BY178" i="79"/>
  <c r="BX178" i="79"/>
  <c r="BW178" i="79"/>
  <c r="BV178" i="79"/>
  <c r="BU178" i="79"/>
  <c r="BT178" i="79"/>
  <c r="BS178" i="79"/>
  <c r="BR178" i="79"/>
  <c r="BQ178" i="79"/>
  <c r="BP178" i="79"/>
  <c r="BO178" i="79"/>
  <c r="BN178" i="79"/>
  <c r="BM178" i="79"/>
  <c r="BL178" i="79"/>
  <c r="BK178" i="79"/>
  <c r="BJ178" i="79"/>
  <c r="BI178" i="79"/>
  <c r="BH178" i="79"/>
  <c r="BG178" i="79"/>
  <c r="BF178" i="79"/>
  <c r="BE178" i="79"/>
  <c r="BD178" i="79"/>
  <c r="BC178" i="79"/>
  <c r="BB178" i="79"/>
  <c r="BA178" i="79"/>
  <c r="AZ178" i="79"/>
  <c r="AY178" i="79"/>
  <c r="AX178" i="79"/>
  <c r="AW178" i="79"/>
  <c r="AV178" i="79"/>
  <c r="AU178" i="79"/>
  <c r="AT178" i="79"/>
  <c r="AS178" i="79"/>
  <c r="AR178" i="79"/>
  <c r="AQ178" i="79"/>
  <c r="AP178" i="79"/>
  <c r="AO178" i="79"/>
  <c r="AN178" i="79"/>
  <c r="AM178" i="79"/>
  <c r="AL178" i="79"/>
  <c r="AK178" i="79"/>
  <c r="AJ178" i="79"/>
  <c r="AI178" i="79"/>
  <c r="AH178" i="79"/>
  <c r="AG178" i="79"/>
  <c r="AF178" i="79"/>
  <c r="AE178" i="79"/>
  <c r="AD178" i="79"/>
  <c r="AC178" i="79"/>
  <c r="AB178" i="79"/>
  <c r="AA178" i="79"/>
  <c r="Z178" i="79"/>
  <c r="Y178" i="79"/>
  <c r="X178" i="79"/>
  <c r="W178" i="79"/>
  <c r="V178" i="79"/>
  <c r="U178" i="79"/>
  <c r="T178" i="79"/>
  <c r="S178" i="79"/>
  <c r="R178" i="79"/>
  <c r="Q178" i="79"/>
  <c r="P178" i="79"/>
  <c r="O178" i="79"/>
  <c r="N178" i="79"/>
  <c r="M178" i="79"/>
  <c r="L178" i="79"/>
  <c r="K178" i="79"/>
  <c r="FA177" i="79"/>
  <c r="EZ177" i="79"/>
  <c r="EY177" i="79"/>
  <c r="EX177" i="79"/>
  <c r="EW177" i="79"/>
  <c r="EV177" i="79"/>
  <c r="EU177" i="79"/>
  <c r="ET177" i="79"/>
  <c r="ES177" i="79"/>
  <c r="ER177" i="79"/>
  <c r="EQ177" i="79"/>
  <c r="EP177" i="79"/>
  <c r="EO177" i="79"/>
  <c r="EN177" i="79"/>
  <c r="EM177" i="79"/>
  <c r="EL177" i="79"/>
  <c r="EK177" i="79"/>
  <c r="EJ177" i="79"/>
  <c r="EI177" i="79"/>
  <c r="EH177" i="79"/>
  <c r="EG177" i="79"/>
  <c r="EF177" i="79"/>
  <c r="EE177" i="79"/>
  <c r="ED177" i="79"/>
  <c r="EC177" i="79"/>
  <c r="EB177" i="79"/>
  <c r="EA177" i="79"/>
  <c r="DZ177" i="79"/>
  <c r="DY177" i="79"/>
  <c r="DX177" i="79"/>
  <c r="DW177" i="79"/>
  <c r="DV177" i="79"/>
  <c r="DU177" i="79"/>
  <c r="DT177" i="79"/>
  <c r="DS177" i="79"/>
  <c r="DR177" i="79"/>
  <c r="DQ177" i="79"/>
  <c r="DP177" i="79"/>
  <c r="DO177" i="79"/>
  <c r="DN177" i="79"/>
  <c r="DM177" i="79"/>
  <c r="DL177" i="79"/>
  <c r="DK177" i="79"/>
  <c r="DJ177" i="79"/>
  <c r="DI177" i="79"/>
  <c r="DH177" i="79"/>
  <c r="DG177" i="79"/>
  <c r="DF177" i="79"/>
  <c r="DE177" i="79"/>
  <c r="DD177" i="79"/>
  <c r="DC177" i="79"/>
  <c r="DB177" i="79"/>
  <c r="DA177" i="79"/>
  <c r="CZ177" i="79"/>
  <c r="CY177" i="79"/>
  <c r="CX177" i="79"/>
  <c r="CW177" i="79"/>
  <c r="CV177" i="79"/>
  <c r="CU177" i="79"/>
  <c r="CT177" i="79"/>
  <c r="CS177" i="79"/>
  <c r="CR177" i="79"/>
  <c r="CQ177" i="79"/>
  <c r="CP177" i="79"/>
  <c r="CO177" i="79"/>
  <c r="CN177" i="79"/>
  <c r="CM177" i="79"/>
  <c r="CL177" i="79"/>
  <c r="CK177" i="79"/>
  <c r="CJ177" i="79"/>
  <c r="CI177" i="79"/>
  <c r="CH177" i="79"/>
  <c r="CG177" i="79"/>
  <c r="CF177" i="79"/>
  <c r="CE177" i="79"/>
  <c r="CD177" i="79"/>
  <c r="CC177" i="79"/>
  <c r="CB177" i="79"/>
  <c r="CA177" i="79"/>
  <c r="BZ177" i="79"/>
  <c r="BY177" i="79"/>
  <c r="BX177" i="79"/>
  <c r="BW177" i="79"/>
  <c r="BV177" i="79"/>
  <c r="BU177" i="79"/>
  <c r="BT177" i="79"/>
  <c r="BS177" i="79"/>
  <c r="BR177" i="79"/>
  <c r="BQ177" i="79"/>
  <c r="BP177" i="79"/>
  <c r="BO177" i="79"/>
  <c r="BN177" i="79"/>
  <c r="BM177" i="79"/>
  <c r="BL177" i="79"/>
  <c r="BK177" i="79"/>
  <c r="BJ177" i="79"/>
  <c r="BI177" i="79"/>
  <c r="BH177" i="79"/>
  <c r="BG177" i="79"/>
  <c r="BF177" i="79"/>
  <c r="BE177" i="79"/>
  <c r="BD177" i="79"/>
  <c r="BC177" i="79"/>
  <c r="BB177" i="79"/>
  <c r="BA177" i="79"/>
  <c r="AZ177" i="79"/>
  <c r="AY177" i="79"/>
  <c r="AX177" i="79"/>
  <c r="AW177" i="79"/>
  <c r="AV177" i="79"/>
  <c r="AU177" i="79"/>
  <c r="AT177" i="79"/>
  <c r="AS177" i="79"/>
  <c r="AR177" i="79"/>
  <c r="AQ177" i="79"/>
  <c r="AP177" i="79"/>
  <c r="AO177" i="79"/>
  <c r="AN177" i="79"/>
  <c r="AM177" i="79"/>
  <c r="AL177" i="79"/>
  <c r="AK177" i="79"/>
  <c r="AJ177" i="79"/>
  <c r="AI177" i="79"/>
  <c r="AH177" i="79"/>
  <c r="AG177" i="79"/>
  <c r="AF177" i="79"/>
  <c r="AE177" i="79"/>
  <c r="AD177" i="79"/>
  <c r="AC177" i="79"/>
  <c r="AB177" i="79"/>
  <c r="AA177" i="79"/>
  <c r="Z177" i="79"/>
  <c r="Y177" i="79"/>
  <c r="X177" i="79"/>
  <c r="W177" i="79"/>
  <c r="V177" i="79"/>
  <c r="U177" i="79"/>
  <c r="T177" i="79"/>
  <c r="S177" i="79"/>
  <c r="R177" i="79"/>
  <c r="Q177" i="79"/>
  <c r="P177" i="79"/>
  <c r="O177" i="79"/>
  <c r="N177" i="79"/>
  <c r="M177" i="79"/>
  <c r="L177" i="79"/>
  <c r="K177" i="79"/>
  <c r="FA176" i="79"/>
  <c r="EZ176" i="79"/>
  <c r="EY176" i="79"/>
  <c r="EX176" i="79"/>
  <c r="EW176" i="79"/>
  <c r="EV176" i="79"/>
  <c r="EU176" i="79"/>
  <c r="ET176" i="79"/>
  <c r="ES176" i="79"/>
  <c r="ER176" i="79"/>
  <c r="EQ176" i="79"/>
  <c r="EP176" i="79"/>
  <c r="EO176" i="79"/>
  <c r="EN176" i="79"/>
  <c r="EM176" i="79"/>
  <c r="EL176" i="79"/>
  <c r="EK176" i="79"/>
  <c r="EJ176" i="79"/>
  <c r="EI176" i="79"/>
  <c r="EH176" i="79"/>
  <c r="EG176" i="79"/>
  <c r="EF176" i="79"/>
  <c r="EE176" i="79"/>
  <c r="ED176" i="79"/>
  <c r="EC176" i="79"/>
  <c r="EB176" i="79"/>
  <c r="EA176" i="79"/>
  <c r="DZ176" i="79"/>
  <c r="DY176" i="79"/>
  <c r="DX176" i="79"/>
  <c r="DW176" i="79"/>
  <c r="DV176" i="79"/>
  <c r="DU176" i="79"/>
  <c r="DT176" i="79"/>
  <c r="DS176" i="79"/>
  <c r="DR176" i="79"/>
  <c r="DQ176" i="79"/>
  <c r="DP176" i="79"/>
  <c r="DO176" i="79"/>
  <c r="DN176" i="79"/>
  <c r="DM176" i="79"/>
  <c r="DL176" i="79"/>
  <c r="DK176" i="79"/>
  <c r="DJ176" i="79"/>
  <c r="DI176" i="79"/>
  <c r="DH176" i="79"/>
  <c r="DG176" i="79"/>
  <c r="DF176" i="79"/>
  <c r="DE176" i="79"/>
  <c r="DD176" i="79"/>
  <c r="DC176" i="79"/>
  <c r="DB176" i="79"/>
  <c r="DA176" i="79"/>
  <c r="CZ176" i="79"/>
  <c r="CY176" i="79"/>
  <c r="CX176" i="79"/>
  <c r="CW176" i="79"/>
  <c r="CV176" i="79"/>
  <c r="CU176" i="79"/>
  <c r="CT176" i="79"/>
  <c r="CS176" i="79"/>
  <c r="CR176" i="79"/>
  <c r="CQ176" i="79"/>
  <c r="CP176" i="79"/>
  <c r="CO176" i="79"/>
  <c r="CN176" i="79"/>
  <c r="CM176" i="79"/>
  <c r="CL176" i="79"/>
  <c r="CK176" i="79"/>
  <c r="CJ176" i="79"/>
  <c r="CI176" i="79"/>
  <c r="CH176" i="79"/>
  <c r="CG176" i="79"/>
  <c r="CF176" i="79"/>
  <c r="CE176" i="79"/>
  <c r="CD176" i="79"/>
  <c r="CC176" i="79"/>
  <c r="CB176" i="79"/>
  <c r="CA176" i="79"/>
  <c r="BZ176" i="79"/>
  <c r="BY176" i="79"/>
  <c r="BX176" i="79"/>
  <c r="BW176" i="79"/>
  <c r="BV176" i="79"/>
  <c r="BU176" i="79"/>
  <c r="BT176" i="79"/>
  <c r="BS176" i="79"/>
  <c r="BR176" i="79"/>
  <c r="BQ176" i="79"/>
  <c r="BP176" i="79"/>
  <c r="BO176" i="79"/>
  <c r="BN176" i="79"/>
  <c r="BM176" i="79"/>
  <c r="BL176" i="79"/>
  <c r="BK176" i="79"/>
  <c r="BJ176" i="79"/>
  <c r="BI176" i="79"/>
  <c r="BH176" i="79"/>
  <c r="BG176" i="79"/>
  <c r="BF176" i="79"/>
  <c r="BE176" i="79"/>
  <c r="BD176" i="79"/>
  <c r="BC176" i="79"/>
  <c r="BB176" i="79"/>
  <c r="BA176" i="79"/>
  <c r="AZ176" i="79"/>
  <c r="AY176" i="79"/>
  <c r="AX176" i="79"/>
  <c r="AW176" i="79"/>
  <c r="AV176" i="79"/>
  <c r="AU176" i="79"/>
  <c r="AT176" i="79"/>
  <c r="AS176" i="79"/>
  <c r="AR176" i="79"/>
  <c r="AQ176" i="79"/>
  <c r="AP176" i="79"/>
  <c r="AO176" i="79"/>
  <c r="AN176" i="79"/>
  <c r="AM176" i="79"/>
  <c r="AL176" i="79"/>
  <c r="AK176" i="79"/>
  <c r="AJ176" i="79"/>
  <c r="AI176" i="79"/>
  <c r="AH176" i="79"/>
  <c r="AG176" i="79"/>
  <c r="AF176" i="79"/>
  <c r="AE176" i="79"/>
  <c r="AD176" i="79"/>
  <c r="AC176" i="79"/>
  <c r="AB176" i="79"/>
  <c r="AA176" i="79"/>
  <c r="Z176" i="79"/>
  <c r="Y176" i="79"/>
  <c r="X176" i="79"/>
  <c r="W176" i="79"/>
  <c r="V176" i="79"/>
  <c r="U176" i="79"/>
  <c r="T176" i="79"/>
  <c r="S176" i="79"/>
  <c r="R176" i="79"/>
  <c r="Q176" i="79"/>
  <c r="P176" i="79"/>
  <c r="O176" i="79"/>
  <c r="N176" i="79"/>
  <c r="M176" i="79"/>
  <c r="L176" i="79"/>
  <c r="K176" i="79"/>
  <c r="FA175" i="79"/>
  <c r="EZ175" i="79"/>
  <c r="EY175" i="79"/>
  <c r="EX175" i="79"/>
  <c r="EW175" i="79"/>
  <c r="EV175" i="79"/>
  <c r="EU175" i="79"/>
  <c r="ET175" i="79"/>
  <c r="ES175" i="79"/>
  <c r="ER175" i="79"/>
  <c r="EQ175" i="79"/>
  <c r="EP175" i="79"/>
  <c r="EO175" i="79"/>
  <c r="EN175" i="79"/>
  <c r="EM175" i="79"/>
  <c r="EL175" i="79"/>
  <c r="EK175" i="79"/>
  <c r="EJ175" i="79"/>
  <c r="EI175" i="79"/>
  <c r="EH175" i="79"/>
  <c r="EG175" i="79"/>
  <c r="EF175" i="79"/>
  <c r="EE175" i="79"/>
  <c r="ED175" i="79"/>
  <c r="EC175" i="79"/>
  <c r="EB175" i="79"/>
  <c r="EA175" i="79"/>
  <c r="DZ175" i="79"/>
  <c r="DY175" i="79"/>
  <c r="DX175" i="79"/>
  <c r="DW175" i="79"/>
  <c r="DV175" i="79"/>
  <c r="DU175" i="79"/>
  <c r="DT175" i="79"/>
  <c r="DS175" i="79"/>
  <c r="DR175" i="79"/>
  <c r="DQ175" i="79"/>
  <c r="DP175" i="79"/>
  <c r="DO175" i="79"/>
  <c r="DN175" i="79"/>
  <c r="DM175" i="79"/>
  <c r="DL175" i="79"/>
  <c r="DK175" i="79"/>
  <c r="DJ175" i="79"/>
  <c r="DI175" i="79"/>
  <c r="DH175" i="79"/>
  <c r="DG175" i="79"/>
  <c r="DF175" i="79"/>
  <c r="DE175" i="79"/>
  <c r="DD175" i="79"/>
  <c r="DC175" i="79"/>
  <c r="DB175" i="79"/>
  <c r="DA175" i="79"/>
  <c r="CZ175" i="79"/>
  <c r="CY175" i="79"/>
  <c r="CX175" i="79"/>
  <c r="CW175" i="79"/>
  <c r="CV175" i="79"/>
  <c r="CU175" i="79"/>
  <c r="CT175" i="79"/>
  <c r="CS175" i="79"/>
  <c r="CR175" i="79"/>
  <c r="CQ175" i="79"/>
  <c r="CP175" i="79"/>
  <c r="CO175" i="79"/>
  <c r="CN175" i="79"/>
  <c r="CM175" i="79"/>
  <c r="CL175" i="79"/>
  <c r="CK175" i="79"/>
  <c r="CJ175" i="79"/>
  <c r="CI175" i="79"/>
  <c r="CH175" i="79"/>
  <c r="CG175" i="79"/>
  <c r="CF175" i="79"/>
  <c r="CE175" i="79"/>
  <c r="CD175" i="79"/>
  <c r="CC175" i="79"/>
  <c r="CB175" i="79"/>
  <c r="CA175" i="79"/>
  <c r="BZ175" i="79"/>
  <c r="BY175" i="79"/>
  <c r="BX175" i="79"/>
  <c r="BW175" i="79"/>
  <c r="BV175" i="79"/>
  <c r="BU175" i="79"/>
  <c r="BT175" i="79"/>
  <c r="BS175" i="79"/>
  <c r="BR175" i="79"/>
  <c r="BQ175" i="79"/>
  <c r="BP175" i="79"/>
  <c r="BO175" i="79"/>
  <c r="BN175" i="79"/>
  <c r="BM175" i="79"/>
  <c r="BL175" i="79"/>
  <c r="BK175" i="79"/>
  <c r="BJ175" i="79"/>
  <c r="BI175" i="79"/>
  <c r="BH175" i="79"/>
  <c r="BG175" i="79"/>
  <c r="BF175" i="79"/>
  <c r="BE175" i="79"/>
  <c r="BD175" i="79"/>
  <c r="BC175" i="79"/>
  <c r="BB175" i="79"/>
  <c r="BA175" i="79"/>
  <c r="AZ175" i="79"/>
  <c r="AY175" i="79"/>
  <c r="AX175" i="79"/>
  <c r="AW175" i="79"/>
  <c r="AV175" i="79"/>
  <c r="AU175" i="79"/>
  <c r="AT175" i="79"/>
  <c r="AS175" i="79"/>
  <c r="AR175" i="79"/>
  <c r="AQ175" i="79"/>
  <c r="AP175" i="79"/>
  <c r="AO175" i="79"/>
  <c r="AN175" i="79"/>
  <c r="AM175" i="79"/>
  <c r="AL175" i="79"/>
  <c r="AK175" i="79"/>
  <c r="AJ175" i="79"/>
  <c r="AI175" i="79"/>
  <c r="AH175" i="79"/>
  <c r="AG175" i="79"/>
  <c r="AF175" i="79"/>
  <c r="AE175" i="79"/>
  <c r="AD175" i="79"/>
  <c r="AC175" i="79"/>
  <c r="AB175" i="79"/>
  <c r="AA175" i="79"/>
  <c r="Z175" i="79"/>
  <c r="Y175" i="79"/>
  <c r="X175" i="79"/>
  <c r="W175" i="79"/>
  <c r="V175" i="79"/>
  <c r="U175" i="79"/>
  <c r="T175" i="79"/>
  <c r="S175" i="79"/>
  <c r="R175" i="79"/>
  <c r="Q175" i="79"/>
  <c r="P175" i="79"/>
  <c r="O175" i="79"/>
  <c r="N175" i="79"/>
  <c r="M175" i="79"/>
  <c r="L175" i="79"/>
  <c r="K175" i="79"/>
  <c r="FA174" i="79"/>
  <c r="EZ174" i="79"/>
  <c r="EY174" i="79"/>
  <c r="EX174" i="79"/>
  <c r="EW174" i="79"/>
  <c r="EV174" i="79"/>
  <c r="EU174" i="79"/>
  <c r="ET174" i="79"/>
  <c r="ES174" i="79"/>
  <c r="ER174" i="79"/>
  <c r="EQ174" i="79"/>
  <c r="EP174" i="79"/>
  <c r="EO174" i="79"/>
  <c r="EN174" i="79"/>
  <c r="EM174" i="79"/>
  <c r="EL174" i="79"/>
  <c r="EK174" i="79"/>
  <c r="EJ174" i="79"/>
  <c r="EI174" i="79"/>
  <c r="EH174" i="79"/>
  <c r="EG174" i="79"/>
  <c r="EF174" i="79"/>
  <c r="EE174" i="79"/>
  <c r="ED174" i="79"/>
  <c r="EC174" i="79"/>
  <c r="EB174" i="79"/>
  <c r="EA174" i="79"/>
  <c r="DZ174" i="79"/>
  <c r="DY174" i="79"/>
  <c r="DX174" i="79"/>
  <c r="DW174" i="79"/>
  <c r="DV174" i="79"/>
  <c r="DU174" i="79"/>
  <c r="DT174" i="79"/>
  <c r="DS174" i="79"/>
  <c r="DR174" i="79"/>
  <c r="DQ174" i="79"/>
  <c r="DP174" i="79"/>
  <c r="DO174" i="79"/>
  <c r="DN174" i="79"/>
  <c r="DM174" i="79"/>
  <c r="DL174" i="79"/>
  <c r="DK174" i="79"/>
  <c r="DJ174" i="79"/>
  <c r="DI174" i="79"/>
  <c r="DH174" i="79"/>
  <c r="DG174" i="79"/>
  <c r="DF174" i="79"/>
  <c r="DE174" i="79"/>
  <c r="DD174" i="79"/>
  <c r="DC174" i="79"/>
  <c r="DB174" i="79"/>
  <c r="DA174" i="79"/>
  <c r="CZ174" i="79"/>
  <c r="CY174" i="79"/>
  <c r="CX174" i="79"/>
  <c r="CW174" i="79"/>
  <c r="CV174" i="79"/>
  <c r="CU174" i="79"/>
  <c r="CT174" i="79"/>
  <c r="CS174" i="79"/>
  <c r="CR174" i="79"/>
  <c r="CQ174" i="79"/>
  <c r="CP174" i="79"/>
  <c r="CO174" i="79"/>
  <c r="CN174" i="79"/>
  <c r="CM174" i="79"/>
  <c r="CL174" i="79"/>
  <c r="CK174" i="79"/>
  <c r="CJ174" i="79"/>
  <c r="CI174" i="79"/>
  <c r="CH174" i="79"/>
  <c r="CG174" i="79"/>
  <c r="CF174" i="79"/>
  <c r="CE174" i="79"/>
  <c r="CD174" i="79"/>
  <c r="CC174" i="79"/>
  <c r="CB174" i="79"/>
  <c r="CA174" i="79"/>
  <c r="BZ174" i="79"/>
  <c r="BY174" i="79"/>
  <c r="BX174" i="79"/>
  <c r="BW174" i="79"/>
  <c r="BV174" i="79"/>
  <c r="BU174" i="79"/>
  <c r="BT174" i="79"/>
  <c r="BS174" i="79"/>
  <c r="BR174" i="79"/>
  <c r="BQ174" i="79"/>
  <c r="BP174" i="79"/>
  <c r="BO174" i="79"/>
  <c r="BN174" i="79"/>
  <c r="BM174" i="79"/>
  <c r="BL174" i="79"/>
  <c r="BK174" i="79"/>
  <c r="BJ174" i="79"/>
  <c r="BI174" i="79"/>
  <c r="BH174" i="79"/>
  <c r="BG174" i="79"/>
  <c r="BF174" i="79"/>
  <c r="BE174" i="79"/>
  <c r="BD174" i="79"/>
  <c r="BC174" i="79"/>
  <c r="BB174" i="79"/>
  <c r="BA174" i="79"/>
  <c r="AZ174" i="79"/>
  <c r="AY174" i="79"/>
  <c r="AX174" i="79"/>
  <c r="AW174" i="79"/>
  <c r="AV174" i="79"/>
  <c r="AU174" i="79"/>
  <c r="AT174" i="79"/>
  <c r="AS174" i="79"/>
  <c r="AR174" i="79"/>
  <c r="AQ174" i="79"/>
  <c r="AP174" i="79"/>
  <c r="AO174" i="79"/>
  <c r="AN174" i="79"/>
  <c r="AM174" i="79"/>
  <c r="AL174" i="79"/>
  <c r="AK174" i="79"/>
  <c r="AJ174" i="79"/>
  <c r="AI174" i="79"/>
  <c r="AH174" i="79"/>
  <c r="AG174" i="79"/>
  <c r="AF174" i="79"/>
  <c r="AE174" i="79"/>
  <c r="AD174" i="79"/>
  <c r="AC174" i="79"/>
  <c r="AB174" i="79"/>
  <c r="AA174" i="79"/>
  <c r="Z174" i="79"/>
  <c r="Y174" i="79"/>
  <c r="X174" i="79"/>
  <c r="W174" i="79"/>
  <c r="V174" i="79"/>
  <c r="U174" i="79"/>
  <c r="T174" i="79"/>
  <c r="S174" i="79"/>
  <c r="R174" i="79"/>
  <c r="Q174" i="79"/>
  <c r="P174" i="79"/>
  <c r="O174" i="79"/>
  <c r="N174" i="79"/>
  <c r="M174" i="79"/>
  <c r="L174" i="79"/>
  <c r="K174" i="79"/>
  <c r="FA173" i="79"/>
  <c r="EZ173" i="79"/>
  <c r="EY173" i="79"/>
  <c r="EX173" i="79"/>
  <c r="EW173" i="79"/>
  <c r="EV173" i="79"/>
  <c r="EU173" i="79"/>
  <c r="ET173" i="79"/>
  <c r="ES173" i="79"/>
  <c r="ER173" i="79"/>
  <c r="EQ173" i="79"/>
  <c r="EP173" i="79"/>
  <c r="EO173" i="79"/>
  <c r="EN173" i="79"/>
  <c r="EM173" i="79"/>
  <c r="EL173" i="79"/>
  <c r="EK173" i="79"/>
  <c r="EJ173" i="79"/>
  <c r="EI173" i="79"/>
  <c r="EH173" i="79"/>
  <c r="EG173" i="79"/>
  <c r="EF173" i="79"/>
  <c r="EE173" i="79"/>
  <c r="ED173" i="79"/>
  <c r="EC173" i="79"/>
  <c r="EB173" i="79"/>
  <c r="EA173" i="79"/>
  <c r="DZ173" i="79"/>
  <c r="DY173" i="79"/>
  <c r="DX173" i="79"/>
  <c r="DW173" i="79"/>
  <c r="DV173" i="79"/>
  <c r="DU173" i="79"/>
  <c r="DT173" i="79"/>
  <c r="DS173" i="79"/>
  <c r="DR173" i="79"/>
  <c r="DQ173" i="79"/>
  <c r="DP173" i="79"/>
  <c r="DO173" i="79"/>
  <c r="DN173" i="79"/>
  <c r="DM173" i="79"/>
  <c r="DL173" i="79"/>
  <c r="DK173" i="79"/>
  <c r="DJ173" i="79"/>
  <c r="DI173" i="79"/>
  <c r="DH173" i="79"/>
  <c r="DG173" i="79"/>
  <c r="DF173" i="79"/>
  <c r="DE173" i="79"/>
  <c r="DD173" i="79"/>
  <c r="DC173" i="79"/>
  <c r="DB173" i="79"/>
  <c r="DA173" i="79"/>
  <c r="CZ173" i="79"/>
  <c r="CY173" i="79"/>
  <c r="CX173" i="79"/>
  <c r="CW173" i="79"/>
  <c r="CV173" i="79"/>
  <c r="CU173" i="79"/>
  <c r="CT173" i="79"/>
  <c r="CS173" i="79"/>
  <c r="CR173" i="79"/>
  <c r="CQ173" i="79"/>
  <c r="CP173" i="79"/>
  <c r="CO173" i="79"/>
  <c r="CN173" i="79"/>
  <c r="CM173" i="79"/>
  <c r="CL173" i="79"/>
  <c r="CK173" i="79"/>
  <c r="CJ173" i="79"/>
  <c r="CI173" i="79"/>
  <c r="CH173" i="79"/>
  <c r="CG173" i="79"/>
  <c r="CF173" i="79"/>
  <c r="CE173" i="79"/>
  <c r="CD173" i="79"/>
  <c r="CC173" i="79"/>
  <c r="CB173" i="79"/>
  <c r="CA173" i="79"/>
  <c r="BZ173" i="79"/>
  <c r="BY173" i="79"/>
  <c r="BX173" i="79"/>
  <c r="BW173" i="79"/>
  <c r="BV173" i="79"/>
  <c r="BU173" i="79"/>
  <c r="BT173" i="79"/>
  <c r="BS173" i="79"/>
  <c r="BR173" i="79"/>
  <c r="BQ173" i="79"/>
  <c r="BP173" i="79"/>
  <c r="BO173" i="79"/>
  <c r="BN173" i="79"/>
  <c r="BM173" i="79"/>
  <c r="BL173" i="79"/>
  <c r="BK173" i="79"/>
  <c r="BJ173" i="79"/>
  <c r="BI173" i="79"/>
  <c r="BH173" i="79"/>
  <c r="BG173" i="79"/>
  <c r="BF173" i="79"/>
  <c r="BE173" i="79"/>
  <c r="BD173" i="79"/>
  <c r="BC173" i="79"/>
  <c r="BB173" i="79"/>
  <c r="BA173" i="79"/>
  <c r="AZ173" i="79"/>
  <c r="AY173" i="79"/>
  <c r="AX173" i="79"/>
  <c r="AW173" i="79"/>
  <c r="AV173" i="79"/>
  <c r="AU173" i="79"/>
  <c r="AT173" i="79"/>
  <c r="AS173" i="79"/>
  <c r="AR173" i="79"/>
  <c r="AQ173" i="79"/>
  <c r="AP173" i="79"/>
  <c r="AO173" i="79"/>
  <c r="AN173" i="79"/>
  <c r="AM173" i="79"/>
  <c r="AL173" i="79"/>
  <c r="AK173" i="79"/>
  <c r="AJ173" i="79"/>
  <c r="AI173" i="79"/>
  <c r="AH173" i="79"/>
  <c r="AG173" i="79"/>
  <c r="AF173" i="79"/>
  <c r="AE173" i="79"/>
  <c r="AD173" i="79"/>
  <c r="AC173" i="79"/>
  <c r="AB173" i="79"/>
  <c r="AA173" i="79"/>
  <c r="Z173" i="79"/>
  <c r="Y173" i="79"/>
  <c r="X173" i="79"/>
  <c r="W173" i="79"/>
  <c r="V173" i="79"/>
  <c r="U173" i="79"/>
  <c r="T173" i="79"/>
  <c r="S173" i="79"/>
  <c r="R173" i="79"/>
  <c r="Q173" i="79"/>
  <c r="P173" i="79"/>
  <c r="O173" i="79"/>
  <c r="N173" i="79"/>
  <c r="M173" i="79"/>
  <c r="L173" i="79"/>
  <c r="K173" i="79"/>
  <c r="FA172" i="79"/>
  <c r="EZ172" i="79"/>
  <c r="EY172" i="79"/>
  <c r="EX172" i="79"/>
  <c r="EW172" i="79"/>
  <c r="EV172" i="79"/>
  <c r="EU172" i="79"/>
  <c r="ET172" i="79"/>
  <c r="ES172" i="79"/>
  <c r="ER172" i="79"/>
  <c r="EQ172" i="79"/>
  <c r="EP172" i="79"/>
  <c r="EO172" i="79"/>
  <c r="EN172" i="79"/>
  <c r="EM172" i="79"/>
  <c r="EL172" i="79"/>
  <c r="EK172" i="79"/>
  <c r="EJ172" i="79"/>
  <c r="EI172" i="79"/>
  <c r="EH172" i="79"/>
  <c r="EG172" i="79"/>
  <c r="EF172" i="79"/>
  <c r="EE172" i="79"/>
  <c r="ED172" i="79"/>
  <c r="EC172" i="79"/>
  <c r="EB172" i="79"/>
  <c r="EA172" i="79"/>
  <c r="DZ172" i="79"/>
  <c r="DY172" i="79"/>
  <c r="DX172" i="79"/>
  <c r="DW172" i="79"/>
  <c r="DV172" i="79"/>
  <c r="DU172" i="79"/>
  <c r="DT172" i="79"/>
  <c r="DS172" i="79"/>
  <c r="DR172" i="79"/>
  <c r="DQ172" i="79"/>
  <c r="DP172" i="79"/>
  <c r="DO172" i="79"/>
  <c r="DN172" i="79"/>
  <c r="DM172" i="79"/>
  <c r="DL172" i="79"/>
  <c r="DK172" i="79"/>
  <c r="DJ172" i="79"/>
  <c r="DI172" i="79"/>
  <c r="DH172" i="79"/>
  <c r="DG172" i="79"/>
  <c r="DF172" i="79"/>
  <c r="DE172" i="79"/>
  <c r="DD172" i="79"/>
  <c r="DC172" i="79"/>
  <c r="DB172" i="79"/>
  <c r="DA172" i="79"/>
  <c r="CZ172" i="79"/>
  <c r="CY172" i="79"/>
  <c r="CX172" i="79"/>
  <c r="CW172" i="79"/>
  <c r="CV172" i="79"/>
  <c r="CU172" i="79"/>
  <c r="CT172" i="79"/>
  <c r="CS172" i="79"/>
  <c r="CR172" i="79"/>
  <c r="CQ172" i="79"/>
  <c r="CP172" i="79"/>
  <c r="CO172" i="79"/>
  <c r="CN172" i="79"/>
  <c r="CM172" i="79"/>
  <c r="CL172" i="79"/>
  <c r="CK172" i="79"/>
  <c r="CJ172" i="79"/>
  <c r="CI172" i="79"/>
  <c r="CH172" i="79"/>
  <c r="CG172" i="79"/>
  <c r="CF172" i="79"/>
  <c r="CE172" i="79"/>
  <c r="CD172" i="79"/>
  <c r="CC172" i="79"/>
  <c r="CB172" i="79"/>
  <c r="CA172" i="79"/>
  <c r="BZ172" i="79"/>
  <c r="BY172" i="79"/>
  <c r="BX172" i="79"/>
  <c r="BW172" i="79"/>
  <c r="BV172" i="79"/>
  <c r="BU172" i="79"/>
  <c r="BT172" i="79"/>
  <c r="BS172" i="79"/>
  <c r="BR172" i="79"/>
  <c r="BQ172" i="79"/>
  <c r="BP172" i="79"/>
  <c r="BO172" i="79"/>
  <c r="BN172" i="79"/>
  <c r="BM172" i="79"/>
  <c r="BL172" i="79"/>
  <c r="BK172" i="79"/>
  <c r="BJ172" i="79"/>
  <c r="BI172" i="79"/>
  <c r="BH172" i="79"/>
  <c r="BG172" i="79"/>
  <c r="BF172" i="79"/>
  <c r="BE172" i="79"/>
  <c r="BD172" i="79"/>
  <c r="BC172" i="79"/>
  <c r="BB172" i="79"/>
  <c r="BA172" i="79"/>
  <c r="AZ172" i="79"/>
  <c r="AY172" i="79"/>
  <c r="AX172" i="79"/>
  <c r="AW172" i="79"/>
  <c r="AV172" i="79"/>
  <c r="AU172" i="79"/>
  <c r="AT172" i="79"/>
  <c r="AS172" i="79"/>
  <c r="AR172" i="79"/>
  <c r="AQ172" i="79"/>
  <c r="AP172" i="79"/>
  <c r="AO172" i="79"/>
  <c r="AN172" i="79"/>
  <c r="AM172" i="79"/>
  <c r="AL172" i="79"/>
  <c r="AK172" i="79"/>
  <c r="AJ172" i="79"/>
  <c r="AI172" i="79"/>
  <c r="AH172" i="79"/>
  <c r="AG172" i="79"/>
  <c r="AF172" i="79"/>
  <c r="AE172" i="79"/>
  <c r="AD172" i="79"/>
  <c r="AC172" i="79"/>
  <c r="AB172" i="79"/>
  <c r="AA172" i="79"/>
  <c r="Z172" i="79"/>
  <c r="Y172" i="79"/>
  <c r="X172" i="79"/>
  <c r="W172" i="79"/>
  <c r="V172" i="79"/>
  <c r="U172" i="79"/>
  <c r="T172" i="79"/>
  <c r="S172" i="79"/>
  <c r="R172" i="79"/>
  <c r="Q172" i="79"/>
  <c r="P172" i="79"/>
  <c r="O172" i="79"/>
  <c r="N172" i="79"/>
  <c r="M172" i="79"/>
  <c r="L172" i="79"/>
  <c r="K172" i="79"/>
  <c r="FA171" i="79"/>
  <c r="EZ171" i="79"/>
  <c r="EY171" i="79"/>
  <c r="EX171" i="79"/>
  <c r="EW171" i="79"/>
  <c r="EV171" i="79"/>
  <c r="EU171" i="79"/>
  <c r="ET171" i="79"/>
  <c r="ES171" i="79"/>
  <c r="ER171" i="79"/>
  <c r="EQ171" i="79"/>
  <c r="EP171" i="79"/>
  <c r="EO171" i="79"/>
  <c r="EN171" i="79"/>
  <c r="EM171" i="79"/>
  <c r="EL171" i="79"/>
  <c r="EK171" i="79"/>
  <c r="EJ171" i="79"/>
  <c r="EI171" i="79"/>
  <c r="EH171" i="79"/>
  <c r="EG171" i="79"/>
  <c r="EF171" i="79"/>
  <c r="EE171" i="79"/>
  <c r="ED171" i="79"/>
  <c r="EC171" i="79"/>
  <c r="EB171" i="79"/>
  <c r="EA171" i="79"/>
  <c r="DZ171" i="79"/>
  <c r="DY171" i="79"/>
  <c r="DX171" i="79"/>
  <c r="DW171" i="79"/>
  <c r="DV171" i="79"/>
  <c r="DU171" i="79"/>
  <c r="DT171" i="79"/>
  <c r="DS171" i="79"/>
  <c r="DR171" i="79"/>
  <c r="DQ171" i="79"/>
  <c r="DP171" i="79"/>
  <c r="DO171" i="79"/>
  <c r="DN171" i="79"/>
  <c r="DM171" i="79"/>
  <c r="DL171" i="79"/>
  <c r="DK171" i="79"/>
  <c r="DJ171" i="79"/>
  <c r="DI171" i="79"/>
  <c r="DH171" i="79"/>
  <c r="DG171" i="79"/>
  <c r="DF171" i="79"/>
  <c r="DE171" i="79"/>
  <c r="DD171" i="79"/>
  <c r="DC171" i="79"/>
  <c r="DB171" i="79"/>
  <c r="DA171" i="79"/>
  <c r="CZ171" i="79"/>
  <c r="CY171" i="79"/>
  <c r="CX171" i="79"/>
  <c r="CW171" i="79"/>
  <c r="CV171" i="79"/>
  <c r="CU171" i="79"/>
  <c r="CT171" i="79"/>
  <c r="CS171" i="79"/>
  <c r="CR171" i="79"/>
  <c r="CQ171" i="79"/>
  <c r="CP171" i="79"/>
  <c r="CO171" i="79"/>
  <c r="CN171" i="79"/>
  <c r="CM171" i="79"/>
  <c r="CL171" i="79"/>
  <c r="CK171" i="79"/>
  <c r="CJ171" i="79"/>
  <c r="CI171" i="79"/>
  <c r="CH171" i="79"/>
  <c r="CG171" i="79"/>
  <c r="CF171" i="79"/>
  <c r="CE171" i="79"/>
  <c r="CD171" i="79"/>
  <c r="CC171" i="79"/>
  <c r="CB171" i="79"/>
  <c r="CA171" i="79"/>
  <c r="BZ171" i="79"/>
  <c r="BY171" i="79"/>
  <c r="BX171" i="79"/>
  <c r="BW171" i="79"/>
  <c r="BV171" i="79"/>
  <c r="BU171" i="79"/>
  <c r="BT171" i="79"/>
  <c r="BS171" i="79"/>
  <c r="BR171" i="79"/>
  <c r="BQ171" i="79"/>
  <c r="BP171" i="79"/>
  <c r="BO171" i="79"/>
  <c r="BN171" i="79"/>
  <c r="BM171" i="79"/>
  <c r="BL171" i="79"/>
  <c r="BK171" i="79"/>
  <c r="BJ171" i="79"/>
  <c r="BI171" i="79"/>
  <c r="BH171" i="79"/>
  <c r="BG171" i="79"/>
  <c r="BF171" i="79"/>
  <c r="BE171" i="79"/>
  <c r="BD171" i="79"/>
  <c r="BC171" i="79"/>
  <c r="BB171" i="79"/>
  <c r="BA171" i="79"/>
  <c r="AZ171" i="79"/>
  <c r="AY171" i="79"/>
  <c r="AX171" i="79"/>
  <c r="AW171" i="79"/>
  <c r="AV171" i="79"/>
  <c r="AU171" i="79"/>
  <c r="AT171" i="79"/>
  <c r="AS171" i="79"/>
  <c r="AR171" i="79"/>
  <c r="AQ171" i="79"/>
  <c r="AP171" i="79"/>
  <c r="AO171" i="79"/>
  <c r="AN171" i="79"/>
  <c r="AM171" i="79"/>
  <c r="AL171" i="79"/>
  <c r="AK171" i="79"/>
  <c r="AJ171" i="79"/>
  <c r="AI171" i="79"/>
  <c r="AH171" i="79"/>
  <c r="AG171" i="79"/>
  <c r="AF171" i="79"/>
  <c r="AE171" i="79"/>
  <c r="AD171" i="79"/>
  <c r="AC171" i="79"/>
  <c r="AB171" i="79"/>
  <c r="AA171" i="79"/>
  <c r="Z171" i="79"/>
  <c r="Y171" i="79"/>
  <c r="X171" i="79"/>
  <c r="W171" i="79"/>
  <c r="V171" i="79"/>
  <c r="U171" i="79"/>
  <c r="T171" i="79"/>
  <c r="S171" i="79"/>
  <c r="R171" i="79"/>
  <c r="Q171" i="79"/>
  <c r="P171" i="79"/>
  <c r="O171" i="79"/>
  <c r="N171" i="79"/>
  <c r="M171" i="79"/>
  <c r="L171" i="79"/>
  <c r="K171" i="79"/>
  <c r="FA170" i="79"/>
  <c r="EZ170" i="79"/>
  <c r="EY170" i="79"/>
  <c r="EX170" i="79"/>
  <c r="EW170" i="79"/>
  <c r="EV170" i="79"/>
  <c r="EU170" i="79"/>
  <c r="ET170" i="79"/>
  <c r="ES170" i="79"/>
  <c r="ER170" i="79"/>
  <c r="EQ170" i="79"/>
  <c r="EP170" i="79"/>
  <c r="EO170" i="79"/>
  <c r="EN170" i="79"/>
  <c r="EM170" i="79"/>
  <c r="EL170" i="79"/>
  <c r="EK170" i="79"/>
  <c r="EJ170" i="79"/>
  <c r="EI170" i="79"/>
  <c r="EH170" i="79"/>
  <c r="EG170" i="79"/>
  <c r="EF170" i="79"/>
  <c r="EE170" i="79"/>
  <c r="ED170" i="79"/>
  <c r="EC170" i="79"/>
  <c r="EB170" i="79"/>
  <c r="EA170" i="79"/>
  <c r="DZ170" i="79"/>
  <c r="DY170" i="79"/>
  <c r="DX170" i="79"/>
  <c r="DW170" i="79"/>
  <c r="DV170" i="79"/>
  <c r="DU170" i="79"/>
  <c r="DT170" i="79"/>
  <c r="DS170" i="79"/>
  <c r="DR170" i="79"/>
  <c r="DQ170" i="79"/>
  <c r="DP170" i="79"/>
  <c r="DO170" i="79"/>
  <c r="DN170" i="79"/>
  <c r="DM170" i="79"/>
  <c r="DL170" i="79"/>
  <c r="DK170" i="79"/>
  <c r="DJ170" i="79"/>
  <c r="DI170" i="79"/>
  <c r="DH170" i="79"/>
  <c r="DG170" i="79"/>
  <c r="DF170" i="79"/>
  <c r="DE170" i="79"/>
  <c r="DD170" i="79"/>
  <c r="DC170" i="79"/>
  <c r="DB170" i="79"/>
  <c r="DA170" i="79"/>
  <c r="CZ170" i="79"/>
  <c r="CY170" i="79"/>
  <c r="CX170" i="79"/>
  <c r="CW170" i="79"/>
  <c r="CV170" i="79"/>
  <c r="CU170" i="79"/>
  <c r="CT170" i="79"/>
  <c r="CS170" i="79"/>
  <c r="CR170" i="79"/>
  <c r="CQ170" i="79"/>
  <c r="CP170" i="79"/>
  <c r="CO170" i="79"/>
  <c r="CN170" i="79"/>
  <c r="CM170" i="79"/>
  <c r="CL170" i="79"/>
  <c r="CK170" i="79"/>
  <c r="CJ170" i="79"/>
  <c r="CI170" i="79"/>
  <c r="CH170" i="79"/>
  <c r="CG170" i="79"/>
  <c r="CF170" i="79"/>
  <c r="CE170" i="79"/>
  <c r="CD170" i="79"/>
  <c r="CC170" i="79"/>
  <c r="CB170" i="79"/>
  <c r="CA170" i="79"/>
  <c r="BZ170" i="79"/>
  <c r="BY170" i="79"/>
  <c r="BX170" i="79"/>
  <c r="BW170" i="79"/>
  <c r="BV170" i="79"/>
  <c r="BU170" i="79"/>
  <c r="BT170" i="79"/>
  <c r="BS170" i="79"/>
  <c r="BR170" i="79"/>
  <c r="BQ170" i="79"/>
  <c r="BP170" i="79"/>
  <c r="BO170" i="79"/>
  <c r="BN170" i="79"/>
  <c r="BM170" i="79"/>
  <c r="BL170" i="79"/>
  <c r="BK170" i="79"/>
  <c r="BJ170" i="79"/>
  <c r="BI170" i="79"/>
  <c r="BH170" i="79"/>
  <c r="BG170" i="79"/>
  <c r="BF170" i="79"/>
  <c r="BE170" i="79"/>
  <c r="BD170" i="79"/>
  <c r="BC170" i="79"/>
  <c r="BB170" i="79"/>
  <c r="BA170" i="79"/>
  <c r="AZ170" i="79"/>
  <c r="AY170" i="79"/>
  <c r="AX170" i="79"/>
  <c r="AW170" i="79"/>
  <c r="AV170" i="79"/>
  <c r="AU170" i="79"/>
  <c r="AT170" i="79"/>
  <c r="AS170" i="79"/>
  <c r="AR170" i="79"/>
  <c r="AQ170" i="79"/>
  <c r="AP170" i="79"/>
  <c r="AO170" i="79"/>
  <c r="AN170" i="79"/>
  <c r="AM170" i="79"/>
  <c r="AL170" i="79"/>
  <c r="AK170" i="79"/>
  <c r="AJ170" i="79"/>
  <c r="AI170" i="79"/>
  <c r="AH170" i="79"/>
  <c r="AG170" i="79"/>
  <c r="AF170" i="79"/>
  <c r="AE170" i="79"/>
  <c r="AD170" i="79"/>
  <c r="AC170" i="79"/>
  <c r="AB170" i="79"/>
  <c r="AA170" i="79"/>
  <c r="Z170" i="79"/>
  <c r="Y170" i="79"/>
  <c r="X170" i="79"/>
  <c r="W170" i="79"/>
  <c r="V170" i="79"/>
  <c r="U170" i="79"/>
  <c r="T170" i="79"/>
  <c r="S170" i="79"/>
  <c r="R170" i="79"/>
  <c r="Q170" i="79"/>
  <c r="P170" i="79"/>
  <c r="O170" i="79"/>
  <c r="N170" i="79"/>
  <c r="M170" i="79"/>
  <c r="L170" i="79"/>
  <c r="K170" i="79"/>
  <c r="FA169" i="79"/>
  <c r="EZ169" i="79"/>
  <c r="EY169" i="79"/>
  <c r="EX169" i="79"/>
  <c r="EW169" i="79"/>
  <c r="EV169" i="79"/>
  <c r="EU169" i="79"/>
  <c r="ET169" i="79"/>
  <c r="ES169" i="79"/>
  <c r="ER169" i="79"/>
  <c r="EQ169" i="79"/>
  <c r="EP169" i="79"/>
  <c r="EO169" i="79"/>
  <c r="EN169" i="79"/>
  <c r="EM169" i="79"/>
  <c r="EL169" i="79"/>
  <c r="EK169" i="79"/>
  <c r="EJ169" i="79"/>
  <c r="EI169" i="79"/>
  <c r="EH169" i="79"/>
  <c r="EG169" i="79"/>
  <c r="EF169" i="79"/>
  <c r="EE169" i="79"/>
  <c r="ED169" i="79"/>
  <c r="EC169" i="79"/>
  <c r="EB169" i="79"/>
  <c r="EA169" i="79"/>
  <c r="DZ169" i="79"/>
  <c r="DY169" i="79"/>
  <c r="DX169" i="79"/>
  <c r="DW169" i="79"/>
  <c r="DV169" i="79"/>
  <c r="DU169" i="79"/>
  <c r="DT169" i="79"/>
  <c r="DS169" i="79"/>
  <c r="DR169" i="79"/>
  <c r="DQ169" i="79"/>
  <c r="DP169" i="79"/>
  <c r="DO169" i="79"/>
  <c r="DN169" i="79"/>
  <c r="DM169" i="79"/>
  <c r="DL169" i="79"/>
  <c r="DK169" i="79"/>
  <c r="DJ169" i="79"/>
  <c r="DI169" i="79"/>
  <c r="DH169" i="79"/>
  <c r="DG169" i="79"/>
  <c r="DF169" i="79"/>
  <c r="DE169" i="79"/>
  <c r="DD169" i="79"/>
  <c r="DC169" i="79"/>
  <c r="DB169" i="79"/>
  <c r="DA169" i="79"/>
  <c r="CZ169" i="79"/>
  <c r="CY169" i="79"/>
  <c r="CX169" i="79"/>
  <c r="CW169" i="79"/>
  <c r="CV169" i="79"/>
  <c r="CU169" i="79"/>
  <c r="CT169" i="79"/>
  <c r="CS169" i="79"/>
  <c r="CR169" i="79"/>
  <c r="CQ169" i="79"/>
  <c r="CP169" i="79"/>
  <c r="CO169" i="79"/>
  <c r="CN169" i="79"/>
  <c r="CM169" i="79"/>
  <c r="CL169" i="79"/>
  <c r="CK169" i="79"/>
  <c r="CJ169" i="79"/>
  <c r="CI169" i="79"/>
  <c r="CH169" i="79"/>
  <c r="CG169" i="79"/>
  <c r="CF169" i="79"/>
  <c r="CE169" i="79"/>
  <c r="CD169" i="79"/>
  <c r="CC169" i="79"/>
  <c r="CB169" i="79"/>
  <c r="CA169" i="79"/>
  <c r="BZ169" i="79"/>
  <c r="BY169" i="79"/>
  <c r="BX169" i="79"/>
  <c r="BW169" i="79"/>
  <c r="BV169" i="79"/>
  <c r="BU169" i="79"/>
  <c r="BT169" i="79"/>
  <c r="BS169" i="79"/>
  <c r="BR169" i="79"/>
  <c r="BQ169" i="79"/>
  <c r="BP169" i="79"/>
  <c r="BO169" i="79"/>
  <c r="BN169" i="79"/>
  <c r="BM169" i="79"/>
  <c r="BL169" i="79"/>
  <c r="BK169" i="79"/>
  <c r="BJ169" i="79"/>
  <c r="BI169" i="79"/>
  <c r="BH169" i="79"/>
  <c r="BG169" i="79"/>
  <c r="BF169" i="79"/>
  <c r="BE169" i="79"/>
  <c r="BD169" i="79"/>
  <c r="BC169" i="79"/>
  <c r="BB169" i="79"/>
  <c r="BA169" i="79"/>
  <c r="AZ169" i="79"/>
  <c r="AY169" i="79"/>
  <c r="AX169" i="79"/>
  <c r="AW169" i="79"/>
  <c r="AV169" i="79"/>
  <c r="AU169" i="79"/>
  <c r="AT169" i="79"/>
  <c r="AS169" i="79"/>
  <c r="AR169" i="79"/>
  <c r="AQ169" i="79"/>
  <c r="AP169" i="79"/>
  <c r="AO169" i="79"/>
  <c r="AN169" i="79"/>
  <c r="AM169" i="79"/>
  <c r="AL169" i="79"/>
  <c r="AK169" i="79"/>
  <c r="AJ169" i="79"/>
  <c r="AI169" i="79"/>
  <c r="AH169" i="79"/>
  <c r="AG169" i="79"/>
  <c r="AF169" i="79"/>
  <c r="AE169" i="79"/>
  <c r="AD169" i="79"/>
  <c r="AC169" i="79"/>
  <c r="AB169" i="79"/>
  <c r="AA169" i="79"/>
  <c r="Z169" i="79"/>
  <c r="Y169" i="79"/>
  <c r="X169" i="79"/>
  <c r="W169" i="79"/>
  <c r="V169" i="79"/>
  <c r="U169" i="79"/>
  <c r="T169" i="79"/>
  <c r="S169" i="79"/>
  <c r="R169" i="79"/>
  <c r="Q169" i="79"/>
  <c r="P169" i="79"/>
  <c r="O169" i="79"/>
  <c r="N169" i="79"/>
  <c r="M169" i="79"/>
  <c r="L169" i="79"/>
  <c r="K169" i="79"/>
  <c r="FA168" i="79"/>
  <c r="EZ168" i="79"/>
  <c r="EY168" i="79"/>
  <c r="EX168" i="79"/>
  <c r="EW168" i="79"/>
  <c r="EV168" i="79"/>
  <c r="EU168" i="79"/>
  <c r="ET168" i="79"/>
  <c r="ES168" i="79"/>
  <c r="ER168" i="79"/>
  <c r="EQ168" i="79"/>
  <c r="EP168" i="79"/>
  <c r="EO168" i="79"/>
  <c r="EN168" i="79"/>
  <c r="EM168" i="79"/>
  <c r="EL168" i="79"/>
  <c r="EK168" i="79"/>
  <c r="EJ168" i="79"/>
  <c r="EI168" i="79"/>
  <c r="EH168" i="79"/>
  <c r="EG168" i="79"/>
  <c r="EF168" i="79"/>
  <c r="EE168" i="79"/>
  <c r="ED168" i="79"/>
  <c r="EC168" i="79"/>
  <c r="EB168" i="79"/>
  <c r="EA168" i="79"/>
  <c r="DZ168" i="79"/>
  <c r="DY168" i="79"/>
  <c r="DX168" i="79"/>
  <c r="DW168" i="79"/>
  <c r="DV168" i="79"/>
  <c r="DU168" i="79"/>
  <c r="DT168" i="79"/>
  <c r="DS168" i="79"/>
  <c r="DR168" i="79"/>
  <c r="DQ168" i="79"/>
  <c r="DP168" i="79"/>
  <c r="DO168" i="79"/>
  <c r="DN168" i="79"/>
  <c r="DM168" i="79"/>
  <c r="DL168" i="79"/>
  <c r="DK168" i="79"/>
  <c r="DJ168" i="79"/>
  <c r="DI168" i="79"/>
  <c r="DH168" i="79"/>
  <c r="DG168" i="79"/>
  <c r="DF168" i="79"/>
  <c r="DE168" i="79"/>
  <c r="DD168" i="79"/>
  <c r="DC168" i="79"/>
  <c r="DB168" i="79"/>
  <c r="DA168" i="79"/>
  <c r="CZ168" i="79"/>
  <c r="CY168" i="79"/>
  <c r="CX168" i="79"/>
  <c r="CW168" i="79"/>
  <c r="CV168" i="79"/>
  <c r="CU168" i="79"/>
  <c r="CT168" i="79"/>
  <c r="CS168" i="79"/>
  <c r="CR168" i="79"/>
  <c r="CQ168" i="79"/>
  <c r="CP168" i="79"/>
  <c r="CO168" i="79"/>
  <c r="CN168" i="79"/>
  <c r="CM168" i="79"/>
  <c r="CL168" i="79"/>
  <c r="CK168" i="79"/>
  <c r="CJ168" i="79"/>
  <c r="CI168" i="79"/>
  <c r="CH168" i="79"/>
  <c r="CG168" i="79"/>
  <c r="CF168" i="79"/>
  <c r="CE168" i="79"/>
  <c r="CD168" i="79"/>
  <c r="CC168" i="79"/>
  <c r="CB168" i="79"/>
  <c r="CA168" i="79"/>
  <c r="BZ168" i="79"/>
  <c r="BY168" i="79"/>
  <c r="BX168" i="79"/>
  <c r="BW168" i="79"/>
  <c r="BV168" i="79"/>
  <c r="BU168" i="79"/>
  <c r="BT168" i="79"/>
  <c r="BS168" i="79"/>
  <c r="BR168" i="79"/>
  <c r="BQ168" i="79"/>
  <c r="BP168" i="79"/>
  <c r="BO168" i="79"/>
  <c r="BN168" i="79"/>
  <c r="BM168" i="79"/>
  <c r="BL168" i="79"/>
  <c r="BK168" i="79"/>
  <c r="BJ168" i="79"/>
  <c r="BI168" i="79"/>
  <c r="BH168" i="79"/>
  <c r="BG168" i="79"/>
  <c r="BF168" i="79"/>
  <c r="BE168" i="79"/>
  <c r="BD168" i="79"/>
  <c r="BC168" i="79"/>
  <c r="BB168" i="79"/>
  <c r="BA168" i="79"/>
  <c r="AZ168" i="79"/>
  <c r="AY168" i="79"/>
  <c r="AX168" i="79"/>
  <c r="AW168" i="79"/>
  <c r="AV168" i="79"/>
  <c r="AU168" i="79"/>
  <c r="AT168" i="79"/>
  <c r="AS168" i="79"/>
  <c r="AR168" i="79"/>
  <c r="AQ168" i="79"/>
  <c r="AP168" i="79"/>
  <c r="AO168" i="79"/>
  <c r="AN168" i="79"/>
  <c r="AM168" i="79"/>
  <c r="AL168" i="79"/>
  <c r="AK168" i="79"/>
  <c r="AJ168" i="79"/>
  <c r="AI168" i="79"/>
  <c r="AH168" i="79"/>
  <c r="AG168" i="79"/>
  <c r="AF168" i="79"/>
  <c r="AE168" i="79"/>
  <c r="AD168" i="79"/>
  <c r="AC168" i="79"/>
  <c r="AB168" i="79"/>
  <c r="AA168" i="79"/>
  <c r="Z168" i="79"/>
  <c r="Y168" i="79"/>
  <c r="X168" i="79"/>
  <c r="W168" i="79"/>
  <c r="V168" i="79"/>
  <c r="U168" i="79"/>
  <c r="T168" i="79"/>
  <c r="S168" i="79"/>
  <c r="R168" i="79"/>
  <c r="Q168" i="79"/>
  <c r="P168" i="79"/>
  <c r="O168" i="79"/>
  <c r="N168" i="79"/>
  <c r="M168" i="79"/>
  <c r="L168" i="79"/>
  <c r="K168" i="79"/>
  <c r="FA167" i="79"/>
  <c r="EZ167" i="79"/>
  <c r="EY167" i="79"/>
  <c r="EX167" i="79"/>
  <c r="EW167" i="79"/>
  <c r="EV167" i="79"/>
  <c r="EU167" i="79"/>
  <c r="ET167" i="79"/>
  <c r="ES167" i="79"/>
  <c r="ER167" i="79"/>
  <c r="EQ167" i="79"/>
  <c r="EP167" i="79"/>
  <c r="EO167" i="79"/>
  <c r="EN167" i="79"/>
  <c r="EM167" i="79"/>
  <c r="EL167" i="79"/>
  <c r="EK167" i="79"/>
  <c r="EJ167" i="79"/>
  <c r="EI167" i="79"/>
  <c r="EH167" i="79"/>
  <c r="EG167" i="79"/>
  <c r="EF167" i="79"/>
  <c r="EE167" i="79"/>
  <c r="ED167" i="79"/>
  <c r="EC167" i="79"/>
  <c r="EB167" i="79"/>
  <c r="EA167" i="79"/>
  <c r="DZ167" i="79"/>
  <c r="DY167" i="79"/>
  <c r="DX167" i="79"/>
  <c r="DW167" i="79"/>
  <c r="DV167" i="79"/>
  <c r="DU167" i="79"/>
  <c r="DT167" i="79"/>
  <c r="DS167" i="79"/>
  <c r="DR167" i="79"/>
  <c r="DQ167" i="79"/>
  <c r="DP167" i="79"/>
  <c r="DO167" i="79"/>
  <c r="DN167" i="79"/>
  <c r="DM167" i="79"/>
  <c r="DL167" i="79"/>
  <c r="DK167" i="79"/>
  <c r="DJ167" i="79"/>
  <c r="DI167" i="79"/>
  <c r="DH167" i="79"/>
  <c r="DG167" i="79"/>
  <c r="DF167" i="79"/>
  <c r="DE167" i="79"/>
  <c r="DD167" i="79"/>
  <c r="DC167" i="79"/>
  <c r="DB167" i="79"/>
  <c r="DA167" i="79"/>
  <c r="CZ167" i="79"/>
  <c r="CY167" i="79"/>
  <c r="CX167" i="79"/>
  <c r="CW167" i="79"/>
  <c r="CV167" i="79"/>
  <c r="CU167" i="79"/>
  <c r="CT167" i="79"/>
  <c r="CS167" i="79"/>
  <c r="CR167" i="79"/>
  <c r="CQ167" i="79"/>
  <c r="CP167" i="79"/>
  <c r="CO167" i="79"/>
  <c r="CN167" i="79"/>
  <c r="CM167" i="79"/>
  <c r="CL167" i="79"/>
  <c r="CK167" i="79"/>
  <c r="CJ167" i="79"/>
  <c r="CI167" i="79"/>
  <c r="CH167" i="79"/>
  <c r="CG167" i="79"/>
  <c r="CF167" i="79"/>
  <c r="CE167" i="79"/>
  <c r="CD167" i="79"/>
  <c r="CC167" i="79"/>
  <c r="CB167" i="79"/>
  <c r="CA167" i="79"/>
  <c r="BZ167" i="79"/>
  <c r="BY167" i="79"/>
  <c r="BX167" i="79"/>
  <c r="BW167" i="79"/>
  <c r="BV167" i="79"/>
  <c r="BU167" i="79"/>
  <c r="BT167" i="79"/>
  <c r="BS167" i="79"/>
  <c r="BR167" i="79"/>
  <c r="BQ167" i="79"/>
  <c r="BP167" i="79"/>
  <c r="BO167" i="79"/>
  <c r="BN167" i="79"/>
  <c r="BM167" i="79"/>
  <c r="BL167" i="79"/>
  <c r="BK167" i="79"/>
  <c r="BJ167" i="79"/>
  <c r="BI167" i="79"/>
  <c r="BH167" i="79"/>
  <c r="BG167" i="79"/>
  <c r="BF167" i="79"/>
  <c r="BE167" i="79"/>
  <c r="BD167" i="79"/>
  <c r="BC167" i="79"/>
  <c r="BB167" i="79"/>
  <c r="BA167" i="79"/>
  <c r="AZ167" i="79"/>
  <c r="AY167" i="79"/>
  <c r="AX167" i="79"/>
  <c r="AW167" i="79"/>
  <c r="AV167" i="79"/>
  <c r="AU167" i="79"/>
  <c r="AT167" i="79"/>
  <c r="AS167" i="79"/>
  <c r="AR167" i="79"/>
  <c r="AQ167" i="79"/>
  <c r="AP167" i="79"/>
  <c r="AO167" i="79"/>
  <c r="AN167" i="79"/>
  <c r="AM167" i="79"/>
  <c r="AL167" i="79"/>
  <c r="AK167" i="79"/>
  <c r="AJ167" i="79"/>
  <c r="AI167" i="79"/>
  <c r="AH167" i="79"/>
  <c r="AG167" i="79"/>
  <c r="AF167" i="79"/>
  <c r="AE167" i="79"/>
  <c r="AD167" i="79"/>
  <c r="AC167" i="79"/>
  <c r="AB167" i="79"/>
  <c r="AA167" i="79"/>
  <c r="Z167" i="79"/>
  <c r="Y167" i="79"/>
  <c r="X167" i="79"/>
  <c r="W167" i="79"/>
  <c r="V167" i="79"/>
  <c r="U167" i="79"/>
  <c r="T167" i="79"/>
  <c r="S167" i="79"/>
  <c r="R167" i="79"/>
  <c r="Q167" i="79"/>
  <c r="P167" i="79"/>
  <c r="O167" i="79"/>
  <c r="N167" i="79"/>
  <c r="M167" i="79"/>
  <c r="L167" i="79"/>
  <c r="K167" i="79"/>
  <c r="FA166" i="79"/>
  <c r="EZ166" i="79"/>
  <c r="EY166" i="79"/>
  <c r="EX166" i="79"/>
  <c r="EW166" i="79"/>
  <c r="EV166" i="79"/>
  <c r="EU166" i="79"/>
  <c r="ET166" i="79"/>
  <c r="ES166" i="79"/>
  <c r="ER166" i="79"/>
  <c r="EQ166" i="79"/>
  <c r="EP166" i="79"/>
  <c r="EO166" i="79"/>
  <c r="EN166" i="79"/>
  <c r="EM166" i="79"/>
  <c r="EL166" i="79"/>
  <c r="EK166" i="79"/>
  <c r="EJ166" i="79"/>
  <c r="EI166" i="79"/>
  <c r="EH166" i="79"/>
  <c r="EG166" i="79"/>
  <c r="EF166" i="79"/>
  <c r="EE166" i="79"/>
  <c r="ED166" i="79"/>
  <c r="EC166" i="79"/>
  <c r="EB166" i="79"/>
  <c r="EA166" i="79"/>
  <c r="DZ166" i="79"/>
  <c r="DY166" i="79"/>
  <c r="DX166" i="79"/>
  <c r="DW166" i="79"/>
  <c r="DV166" i="79"/>
  <c r="DU166" i="79"/>
  <c r="DT166" i="79"/>
  <c r="DS166" i="79"/>
  <c r="DR166" i="79"/>
  <c r="DQ166" i="79"/>
  <c r="DP166" i="79"/>
  <c r="DO166" i="79"/>
  <c r="DN166" i="79"/>
  <c r="DM166" i="79"/>
  <c r="DL166" i="79"/>
  <c r="DK166" i="79"/>
  <c r="DJ166" i="79"/>
  <c r="DI166" i="79"/>
  <c r="DH166" i="79"/>
  <c r="DG166" i="79"/>
  <c r="DF166" i="79"/>
  <c r="DE166" i="79"/>
  <c r="DD166" i="79"/>
  <c r="DC166" i="79"/>
  <c r="DB166" i="79"/>
  <c r="DA166" i="79"/>
  <c r="CZ166" i="79"/>
  <c r="CY166" i="79"/>
  <c r="CX166" i="79"/>
  <c r="CW166" i="79"/>
  <c r="CV166" i="79"/>
  <c r="CU166" i="79"/>
  <c r="CT166" i="79"/>
  <c r="CS166" i="79"/>
  <c r="CR166" i="79"/>
  <c r="CQ166" i="79"/>
  <c r="CP166" i="79"/>
  <c r="CO166" i="79"/>
  <c r="CN166" i="79"/>
  <c r="CM166" i="79"/>
  <c r="CL166" i="79"/>
  <c r="CK166" i="79"/>
  <c r="CJ166" i="79"/>
  <c r="CI166" i="79"/>
  <c r="CH166" i="79"/>
  <c r="CG166" i="79"/>
  <c r="CF166" i="79"/>
  <c r="CE166" i="79"/>
  <c r="CD166" i="79"/>
  <c r="CC166" i="79"/>
  <c r="CB166" i="79"/>
  <c r="CA166" i="79"/>
  <c r="BZ166" i="79"/>
  <c r="BY166" i="79"/>
  <c r="BX166" i="79"/>
  <c r="BW166" i="79"/>
  <c r="BV166" i="79"/>
  <c r="BU166" i="79"/>
  <c r="BT166" i="79"/>
  <c r="BS166" i="79"/>
  <c r="BR166" i="79"/>
  <c r="BQ166" i="79"/>
  <c r="BP166" i="79"/>
  <c r="BO166" i="79"/>
  <c r="BN166" i="79"/>
  <c r="BM166" i="79"/>
  <c r="BL166" i="79"/>
  <c r="BK166" i="79"/>
  <c r="BJ166" i="79"/>
  <c r="BI166" i="79"/>
  <c r="BH166" i="79"/>
  <c r="BG166" i="79"/>
  <c r="BF166" i="79"/>
  <c r="BE166" i="79"/>
  <c r="BD166" i="79"/>
  <c r="BC166" i="79"/>
  <c r="BB166" i="79"/>
  <c r="BA166" i="79"/>
  <c r="AZ166" i="79"/>
  <c r="AY166" i="79"/>
  <c r="AX166" i="79"/>
  <c r="AW166" i="79"/>
  <c r="AV166" i="79"/>
  <c r="AU166" i="79"/>
  <c r="AT166" i="79"/>
  <c r="AS166" i="79"/>
  <c r="AR166" i="79"/>
  <c r="AQ166" i="79"/>
  <c r="AP166" i="79"/>
  <c r="AO166" i="79"/>
  <c r="AN166" i="79"/>
  <c r="AM166" i="79"/>
  <c r="AL166" i="79"/>
  <c r="AK166" i="79"/>
  <c r="AJ166" i="79"/>
  <c r="AI166" i="79"/>
  <c r="AH166" i="79"/>
  <c r="AG166" i="79"/>
  <c r="AF166" i="79"/>
  <c r="AE166" i="79"/>
  <c r="AD166" i="79"/>
  <c r="AC166" i="79"/>
  <c r="AB166" i="79"/>
  <c r="AA166" i="79"/>
  <c r="Z166" i="79"/>
  <c r="Y166" i="79"/>
  <c r="X166" i="79"/>
  <c r="W166" i="79"/>
  <c r="V166" i="79"/>
  <c r="U166" i="79"/>
  <c r="T166" i="79"/>
  <c r="S166" i="79"/>
  <c r="R166" i="79"/>
  <c r="Q166" i="79"/>
  <c r="P166" i="79"/>
  <c r="O166" i="79"/>
  <c r="N166" i="79"/>
  <c r="M166" i="79"/>
  <c r="L166" i="79"/>
  <c r="K166" i="79"/>
  <c r="FA165" i="79"/>
  <c r="EZ165" i="79"/>
  <c r="EY165" i="79"/>
  <c r="EX165" i="79"/>
  <c r="EW165" i="79"/>
  <c r="EV165" i="79"/>
  <c r="EU165" i="79"/>
  <c r="ET165" i="79"/>
  <c r="ES165" i="79"/>
  <c r="ER165" i="79"/>
  <c r="EQ165" i="79"/>
  <c r="EP165" i="79"/>
  <c r="EO165" i="79"/>
  <c r="EN165" i="79"/>
  <c r="EM165" i="79"/>
  <c r="EL165" i="79"/>
  <c r="EK165" i="79"/>
  <c r="EJ165" i="79"/>
  <c r="EI165" i="79"/>
  <c r="EH165" i="79"/>
  <c r="EG165" i="79"/>
  <c r="EF165" i="79"/>
  <c r="EE165" i="79"/>
  <c r="ED165" i="79"/>
  <c r="EC165" i="79"/>
  <c r="EB165" i="79"/>
  <c r="EA165" i="79"/>
  <c r="DZ165" i="79"/>
  <c r="DY165" i="79"/>
  <c r="DX165" i="79"/>
  <c r="DW165" i="79"/>
  <c r="DV165" i="79"/>
  <c r="DU165" i="79"/>
  <c r="DT165" i="79"/>
  <c r="DS165" i="79"/>
  <c r="DR165" i="79"/>
  <c r="DQ165" i="79"/>
  <c r="DP165" i="79"/>
  <c r="DO165" i="79"/>
  <c r="DN165" i="79"/>
  <c r="DM165" i="79"/>
  <c r="DL165" i="79"/>
  <c r="DK165" i="79"/>
  <c r="DJ165" i="79"/>
  <c r="DI165" i="79"/>
  <c r="DH165" i="79"/>
  <c r="DG165" i="79"/>
  <c r="DF165" i="79"/>
  <c r="DE165" i="79"/>
  <c r="DD165" i="79"/>
  <c r="DC165" i="79"/>
  <c r="DB165" i="79"/>
  <c r="DA165" i="79"/>
  <c r="CZ165" i="79"/>
  <c r="CY165" i="79"/>
  <c r="CX165" i="79"/>
  <c r="CW165" i="79"/>
  <c r="CV165" i="79"/>
  <c r="CU165" i="79"/>
  <c r="CT165" i="79"/>
  <c r="CS165" i="79"/>
  <c r="CR165" i="79"/>
  <c r="CQ165" i="79"/>
  <c r="CP165" i="79"/>
  <c r="CO165" i="79"/>
  <c r="CN165" i="79"/>
  <c r="CM165" i="79"/>
  <c r="CL165" i="79"/>
  <c r="CK165" i="79"/>
  <c r="CJ165" i="79"/>
  <c r="CI165" i="79"/>
  <c r="CH165" i="79"/>
  <c r="CG165" i="79"/>
  <c r="CF165" i="79"/>
  <c r="CE165" i="79"/>
  <c r="CD165" i="79"/>
  <c r="CC165" i="79"/>
  <c r="CB165" i="79"/>
  <c r="CA165" i="79"/>
  <c r="BZ165" i="79"/>
  <c r="BY165" i="79"/>
  <c r="BX165" i="79"/>
  <c r="BW165" i="79"/>
  <c r="BV165" i="79"/>
  <c r="BU165" i="79"/>
  <c r="BT165" i="79"/>
  <c r="BS165" i="79"/>
  <c r="BR165" i="79"/>
  <c r="BQ165" i="79"/>
  <c r="BP165" i="79"/>
  <c r="BO165" i="79"/>
  <c r="BN165" i="79"/>
  <c r="BM165" i="79"/>
  <c r="BL165" i="79"/>
  <c r="BK165" i="79"/>
  <c r="BJ165" i="79"/>
  <c r="BI165" i="79"/>
  <c r="BH165" i="79"/>
  <c r="BG165" i="79"/>
  <c r="BF165" i="79"/>
  <c r="BE165" i="79"/>
  <c r="BD165" i="79"/>
  <c r="BC165" i="79"/>
  <c r="BB165" i="79"/>
  <c r="BA165" i="79"/>
  <c r="AZ165" i="79"/>
  <c r="AY165" i="79"/>
  <c r="AX165" i="79"/>
  <c r="AW165" i="79"/>
  <c r="AV165" i="79"/>
  <c r="AU165" i="79"/>
  <c r="AT165" i="79"/>
  <c r="AS165" i="79"/>
  <c r="AR165" i="79"/>
  <c r="AQ165" i="79"/>
  <c r="AP165" i="79"/>
  <c r="AO165" i="79"/>
  <c r="AN165" i="79"/>
  <c r="AM165" i="79"/>
  <c r="AL165" i="79"/>
  <c r="AK165" i="79"/>
  <c r="AJ165" i="79"/>
  <c r="AI165" i="79"/>
  <c r="AH165" i="79"/>
  <c r="AG165" i="79"/>
  <c r="AF165" i="79"/>
  <c r="AE165" i="79"/>
  <c r="AD165" i="79"/>
  <c r="AC165" i="79"/>
  <c r="AB165" i="79"/>
  <c r="AA165" i="79"/>
  <c r="Z165" i="79"/>
  <c r="Y165" i="79"/>
  <c r="X165" i="79"/>
  <c r="W165" i="79"/>
  <c r="V165" i="79"/>
  <c r="U165" i="79"/>
  <c r="T165" i="79"/>
  <c r="S165" i="79"/>
  <c r="R165" i="79"/>
  <c r="Q165" i="79"/>
  <c r="P165" i="79"/>
  <c r="O165" i="79"/>
  <c r="N165" i="79"/>
  <c r="M165" i="79"/>
  <c r="L165" i="79"/>
  <c r="K165" i="79"/>
  <c r="FA164" i="79"/>
  <c r="EZ164" i="79"/>
  <c r="EY164" i="79"/>
  <c r="EX164" i="79"/>
  <c r="EW164" i="79"/>
  <c r="EV164" i="79"/>
  <c r="EU164" i="79"/>
  <c r="ET164" i="79"/>
  <c r="ES164" i="79"/>
  <c r="ER164" i="79"/>
  <c r="EQ164" i="79"/>
  <c r="EP164" i="79"/>
  <c r="EO164" i="79"/>
  <c r="EN164" i="79"/>
  <c r="EM164" i="79"/>
  <c r="EL164" i="79"/>
  <c r="EK164" i="79"/>
  <c r="EJ164" i="79"/>
  <c r="EI164" i="79"/>
  <c r="EH164" i="79"/>
  <c r="EG164" i="79"/>
  <c r="EF164" i="79"/>
  <c r="EE164" i="79"/>
  <c r="ED164" i="79"/>
  <c r="EC164" i="79"/>
  <c r="EB164" i="79"/>
  <c r="EA164" i="79"/>
  <c r="DZ164" i="79"/>
  <c r="DY164" i="79"/>
  <c r="DX164" i="79"/>
  <c r="DW164" i="79"/>
  <c r="DV164" i="79"/>
  <c r="DU164" i="79"/>
  <c r="DT164" i="79"/>
  <c r="DS164" i="79"/>
  <c r="DR164" i="79"/>
  <c r="DQ164" i="79"/>
  <c r="DP164" i="79"/>
  <c r="DO164" i="79"/>
  <c r="DN164" i="79"/>
  <c r="DM164" i="79"/>
  <c r="DL164" i="79"/>
  <c r="DK164" i="79"/>
  <c r="DJ164" i="79"/>
  <c r="DI164" i="79"/>
  <c r="DH164" i="79"/>
  <c r="DG164" i="79"/>
  <c r="DF164" i="79"/>
  <c r="DE164" i="79"/>
  <c r="DD164" i="79"/>
  <c r="DC164" i="79"/>
  <c r="DB164" i="79"/>
  <c r="DA164" i="79"/>
  <c r="CZ164" i="79"/>
  <c r="CY164" i="79"/>
  <c r="CX164" i="79"/>
  <c r="CW164" i="79"/>
  <c r="CV164" i="79"/>
  <c r="CU164" i="79"/>
  <c r="CT164" i="79"/>
  <c r="CS164" i="79"/>
  <c r="CR164" i="79"/>
  <c r="CQ164" i="79"/>
  <c r="CP164" i="79"/>
  <c r="CO164" i="79"/>
  <c r="CN164" i="79"/>
  <c r="CM164" i="79"/>
  <c r="CL164" i="79"/>
  <c r="CK164" i="79"/>
  <c r="CJ164" i="79"/>
  <c r="CI164" i="79"/>
  <c r="CH164" i="79"/>
  <c r="CG164" i="79"/>
  <c r="CF164" i="79"/>
  <c r="CE164" i="79"/>
  <c r="CD164" i="79"/>
  <c r="CC164" i="79"/>
  <c r="CB164" i="79"/>
  <c r="CA164" i="79"/>
  <c r="BZ164" i="79"/>
  <c r="BY164" i="79"/>
  <c r="BX164" i="79"/>
  <c r="BW164" i="79"/>
  <c r="BV164" i="79"/>
  <c r="BU164" i="79"/>
  <c r="BT164" i="79"/>
  <c r="BS164" i="79"/>
  <c r="BR164" i="79"/>
  <c r="BQ164" i="79"/>
  <c r="BP164" i="79"/>
  <c r="BO164" i="79"/>
  <c r="BN164" i="79"/>
  <c r="BM164" i="79"/>
  <c r="BL164" i="79"/>
  <c r="BK164" i="79"/>
  <c r="BJ164" i="79"/>
  <c r="BI164" i="79"/>
  <c r="BH164" i="79"/>
  <c r="BG164" i="79"/>
  <c r="BF164" i="79"/>
  <c r="BE164" i="79"/>
  <c r="BD164" i="79"/>
  <c r="BC164" i="79"/>
  <c r="BB164" i="79"/>
  <c r="BA164" i="79"/>
  <c r="AZ164" i="79"/>
  <c r="AY164" i="79"/>
  <c r="AX164" i="79"/>
  <c r="AW164" i="79"/>
  <c r="AV164" i="79"/>
  <c r="AU164" i="79"/>
  <c r="AT164" i="79"/>
  <c r="AS164" i="79"/>
  <c r="AR164" i="79"/>
  <c r="AQ164" i="79"/>
  <c r="AP164" i="79"/>
  <c r="AO164" i="79"/>
  <c r="AN164" i="79"/>
  <c r="AM164" i="79"/>
  <c r="AL164" i="79"/>
  <c r="AK164" i="79"/>
  <c r="AJ164" i="79"/>
  <c r="AI164" i="79"/>
  <c r="AH164" i="79"/>
  <c r="AG164" i="79"/>
  <c r="AF164" i="79"/>
  <c r="AE164" i="79"/>
  <c r="AD164" i="79"/>
  <c r="AC164" i="79"/>
  <c r="AB164" i="79"/>
  <c r="AA164" i="79"/>
  <c r="Z164" i="79"/>
  <c r="Y164" i="79"/>
  <c r="X164" i="79"/>
  <c r="W164" i="79"/>
  <c r="V164" i="79"/>
  <c r="U164" i="79"/>
  <c r="T164" i="79"/>
  <c r="S164" i="79"/>
  <c r="R164" i="79"/>
  <c r="Q164" i="79"/>
  <c r="P164" i="79"/>
  <c r="O164" i="79"/>
  <c r="N164" i="79"/>
  <c r="M164" i="79"/>
  <c r="L164" i="79"/>
  <c r="K164" i="79"/>
  <c r="FA163" i="79"/>
  <c r="EZ163" i="79"/>
  <c r="EY163" i="79"/>
  <c r="EX163" i="79"/>
  <c r="EW163" i="79"/>
  <c r="EV163" i="79"/>
  <c r="EU163" i="79"/>
  <c r="ET163" i="79"/>
  <c r="ES163" i="79"/>
  <c r="ER163" i="79"/>
  <c r="EQ163" i="79"/>
  <c r="EP163" i="79"/>
  <c r="EO163" i="79"/>
  <c r="EN163" i="79"/>
  <c r="EM163" i="79"/>
  <c r="EL163" i="79"/>
  <c r="EK163" i="79"/>
  <c r="EJ163" i="79"/>
  <c r="EI163" i="79"/>
  <c r="EH163" i="79"/>
  <c r="EG163" i="79"/>
  <c r="EF163" i="79"/>
  <c r="EE163" i="79"/>
  <c r="ED163" i="79"/>
  <c r="EC163" i="79"/>
  <c r="EB163" i="79"/>
  <c r="EA163" i="79"/>
  <c r="DZ163" i="79"/>
  <c r="DY163" i="79"/>
  <c r="DX163" i="79"/>
  <c r="DW163" i="79"/>
  <c r="DV163" i="79"/>
  <c r="DU163" i="79"/>
  <c r="DT163" i="79"/>
  <c r="DS163" i="79"/>
  <c r="DR163" i="79"/>
  <c r="DQ163" i="79"/>
  <c r="DP163" i="79"/>
  <c r="DO163" i="79"/>
  <c r="DN163" i="79"/>
  <c r="DM163" i="79"/>
  <c r="DL163" i="79"/>
  <c r="DK163" i="79"/>
  <c r="DJ163" i="79"/>
  <c r="DI163" i="79"/>
  <c r="DH163" i="79"/>
  <c r="DG163" i="79"/>
  <c r="DF163" i="79"/>
  <c r="DE163" i="79"/>
  <c r="DD163" i="79"/>
  <c r="DC163" i="79"/>
  <c r="DB163" i="79"/>
  <c r="DA163" i="79"/>
  <c r="CZ163" i="79"/>
  <c r="CY163" i="79"/>
  <c r="CX163" i="79"/>
  <c r="CW163" i="79"/>
  <c r="CV163" i="79"/>
  <c r="CU163" i="79"/>
  <c r="CT163" i="79"/>
  <c r="CS163" i="79"/>
  <c r="CR163" i="79"/>
  <c r="CQ163" i="79"/>
  <c r="CP163" i="79"/>
  <c r="CO163" i="79"/>
  <c r="CN163" i="79"/>
  <c r="CM163" i="79"/>
  <c r="CL163" i="79"/>
  <c r="CK163" i="79"/>
  <c r="CJ163" i="79"/>
  <c r="CI163" i="79"/>
  <c r="CH163" i="79"/>
  <c r="CG163" i="79"/>
  <c r="CF163" i="79"/>
  <c r="CE163" i="79"/>
  <c r="CD163" i="79"/>
  <c r="CC163" i="79"/>
  <c r="CB163" i="79"/>
  <c r="CA163" i="79"/>
  <c r="BZ163" i="79"/>
  <c r="BY163" i="79"/>
  <c r="BX163" i="79"/>
  <c r="BW163" i="79"/>
  <c r="BV163" i="79"/>
  <c r="BU163" i="79"/>
  <c r="BT163" i="79"/>
  <c r="BS163" i="79"/>
  <c r="BR163" i="79"/>
  <c r="BQ163" i="79"/>
  <c r="BP163" i="79"/>
  <c r="BO163" i="79"/>
  <c r="BN163" i="79"/>
  <c r="BM163" i="79"/>
  <c r="BL163" i="79"/>
  <c r="BK163" i="79"/>
  <c r="BJ163" i="79"/>
  <c r="BI163" i="79"/>
  <c r="BH163" i="79"/>
  <c r="BG163" i="79"/>
  <c r="BF163" i="79"/>
  <c r="BE163" i="79"/>
  <c r="BD163" i="79"/>
  <c r="BC163" i="79"/>
  <c r="BB163" i="79"/>
  <c r="BA163" i="79"/>
  <c r="AZ163" i="79"/>
  <c r="AY163" i="79"/>
  <c r="AX163" i="79"/>
  <c r="AW163" i="79"/>
  <c r="AV163" i="79"/>
  <c r="AU163" i="79"/>
  <c r="AT163" i="79"/>
  <c r="AS163" i="79"/>
  <c r="AR163" i="79"/>
  <c r="AQ163" i="79"/>
  <c r="AP163" i="79"/>
  <c r="AO163" i="79"/>
  <c r="AN163" i="79"/>
  <c r="AM163" i="79"/>
  <c r="AL163" i="79"/>
  <c r="AK163" i="79"/>
  <c r="AJ163" i="79"/>
  <c r="AI163" i="79"/>
  <c r="AH163" i="79"/>
  <c r="AG163" i="79"/>
  <c r="AF163" i="79"/>
  <c r="AE163" i="79"/>
  <c r="AD163" i="79"/>
  <c r="AC163" i="79"/>
  <c r="AB163" i="79"/>
  <c r="AA163" i="79"/>
  <c r="Z163" i="79"/>
  <c r="Y163" i="79"/>
  <c r="X163" i="79"/>
  <c r="W163" i="79"/>
  <c r="V163" i="79"/>
  <c r="U163" i="79"/>
  <c r="T163" i="79"/>
  <c r="S163" i="79"/>
  <c r="R163" i="79"/>
  <c r="Q163" i="79"/>
  <c r="P163" i="79"/>
  <c r="O163" i="79"/>
  <c r="N163" i="79"/>
  <c r="M163" i="79"/>
  <c r="L163" i="79"/>
  <c r="K163" i="79"/>
  <c r="FA162" i="79"/>
  <c r="EZ162" i="79"/>
  <c r="EY162" i="79"/>
  <c r="EX162" i="79"/>
  <c r="EW162" i="79"/>
  <c r="EV162" i="79"/>
  <c r="EU162" i="79"/>
  <c r="ET162" i="79"/>
  <c r="ES162" i="79"/>
  <c r="ER162" i="79"/>
  <c r="EQ162" i="79"/>
  <c r="EP162" i="79"/>
  <c r="EO162" i="79"/>
  <c r="EN162" i="79"/>
  <c r="EM162" i="79"/>
  <c r="EL162" i="79"/>
  <c r="EK162" i="79"/>
  <c r="EJ162" i="79"/>
  <c r="EI162" i="79"/>
  <c r="EH162" i="79"/>
  <c r="EG162" i="79"/>
  <c r="EF162" i="79"/>
  <c r="EE162" i="79"/>
  <c r="ED162" i="79"/>
  <c r="EC162" i="79"/>
  <c r="EB162" i="79"/>
  <c r="EA162" i="79"/>
  <c r="DZ162" i="79"/>
  <c r="DY162" i="79"/>
  <c r="DX162" i="79"/>
  <c r="DW162" i="79"/>
  <c r="DV162" i="79"/>
  <c r="DU162" i="79"/>
  <c r="DT162" i="79"/>
  <c r="DS162" i="79"/>
  <c r="DR162" i="79"/>
  <c r="DQ162" i="79"/>
  <c r="DP162" i="79"/>
  <c r="DO162" i="79"/>
  <c r="DN162" i="79"/>
  <c r="DM162" i="79"/>
  <c r="DL162" i="79"/>
  <c r="DK162" i="79"/>
  <c r="DJ162" i="79"/>
  <c r="DI162" i="79"/>
  <c r="DH162" i="79"/>
  <c r="DG162" i="79"/>
  <c r="DF162" i="79"/>
  <c r="DE162" i="79"/>
  <c r="DD162" i="79"/>
  <c r="DC162" i="79"/>
  <c r="DB162" i="79"/>
  <c r="DA162" i="79"/>
  <c r="CZ162" i="79"/>
  <c r="CY162" i="79"/>
  <c r="CX162" i="79"/>
  <c r="CW162" i="79"/>
  <c r="CV162" i="79"/>
  <c r="CU162" i="79"/>
  <c r="CT162" i="79"/>
  <c r="CS162" i="79"/>
  <c r="CR162" i="79"/>
  <c r="CQ162" i="79"/>
  <c r="CP162" i="79"/>
  <c r="CO162" i="79"/>
  <c r="CN162" i="79"/>
  <c r="CM162" i="79"/>
  <c r="CL162" i="79"/>
  <c r="CK162" i="79"/>
  <c r="CJ162" i="79"/>
  <c r="CI162" i="79"/>
  <c r="CH162" i="79"/>
  <c r="CG162" i="79"/>
  <c r="CF162" i="79"/>
  <c r="CE162" i="79"/>
  <c r="CD162" i="79"/>
  <c r="CC162" i="79"/>
  <c r="CB162" i="79"/>
  <c r="CA162" i="79"/>
  <c r="BZ162" i="79"/>
  <c r="BY162" i="79"/>
  <c r="BX162" i="79"/>
  <c r="BW162" i="79"/>
  <c r="BV162" i="79"/>
  <c r="BU162" i="79"/>
  <c r="BT162" i="79"/>
  <c r="BS162" i="79"/>
  <c r="BR162" i="79"/>
  <c r="BQ162" i="79"/>
  <c r="BP162" i="79"/>
  <c r="BO162" i="79"/>
  <c r="BN162" i="79"/>
  <c r="BM162" i="79"/>
  <c r="BL162" i="79"/>
  <c r="BK162" i="79"/>
  <c r="BJ162" i="79"/>
  <c r="BI162" i="79"/>
  <c r="BH162" i="79"/>
  <c r="BG162" i="79"/>
  <c r="BF162" i="79"/>
  <c r="BE162" i="79"/>
  <c r="BD162" i="79"/>
  <c r="BC162" i="79"/>
  <c r="BB162" i="79"/>
  <c r="BA162" i="79"/>
  <c r="AZ162" i="79"/>
  <c r="AY162" i="79"/>
  <c r="AX162" i="79"/>
  <c r="AW162" i="79"/>
  <c r="AV162" i="79"/>
  <c r="AU162" i="79"/>
  <c r="AT162" i="79"/>
  <c r="AS162" i="79"/>
  <c r="AR162" i="79"/>
  <c r="AQ162" i="79"/>
  <c r="AP162" i="79"/>
  <c r="AO162" i="79"/>
  <c r="AN162" i="79"/>
  <c r="AM162" i="79"/>
  <c r="AL162" i="79"/>
  <c r="AK162" i="79"/>
  <c r="AJ162" i="79"/>
  <c r="AI162" i="79"/>
  <c r="AH162" i="79"/>
  <c r="AG162" i="79"/>
  <c r="AF162" i="79"/>
  <c r="AE162" i="79"/>
  <c r="AD162" i="79"/>
  <c r="AC162" i="79"/>
  <c r="AB162" i="79"/>
  <c r="AA162" i="79"/>
  <c r="Z162" i="79"/>
  <c r="Y162" i="79"/>
  <c r="X162" i="79"/>
  <c r="W162" i="79"/>
  <c r="V162" i="79"/>
  <c r="U162" i="79"/>
  <c r="T162" i="79"/>
  <c r="S162" i="79"/>
  <c r="R162" i="79"/>
  <c r="Q162" i="79"/>
  <c r="P162" i="79"/>
  <c r="O162" i="79"/>
  <c r="N162" i="79"/>
  <c r="M162" i="79"/>
  <c r="L162" i="79"/>
  <c r="K162" i="79"/>
  <c r="FA161" i="79"/>
  <c r="EZ161" i="79"/>
  <c r="EY161" i="79"/>
  <c r="EX161" i="79"/>
  <c r="EW161" i="79"/>
  <c r="EV161" i="79"/>
  <c r="EU161" i="79"/>
  <c r="ET161" i="79"/>
  <c r="ES161" i="79"/>
  <c r="ER161" i="79"/>
  <c r="EQ161" i="79"/>
  <c r="EP161" i="79"/>
  <c r="EO161" i="79"/>
  <c r="EN161" i="79"/>
  <c r="EM161" i="79"/>
  <c r="EL161" i="79"/>
  <c r="EK161" i="79"/>
  <c r="EJ161" i="79"/>
  <c r="EI161" i="79"/>
  <c r="EH161" i="79"/>
  <c r="EG161" i="79"/>
  <c r="EF161" i="79"/>
  <c r="EE161" i="79"/>
  <c r="ED161" i="79"/>
  <c r="EC161" i="79"/>
  <c r="EB161" i="79"/>
  <c r="EA161" i="79"/>
  <c r="DZ161" i="79"/>
  <c r="DY161" i="79"/>
  <c r="DX161" i="79"/>
  <c r="DW161" i="79"/>
  <c r="DV161" i="79"/>
  <c r="DU161" i="79"/>
  <c r="DT161" i="79"/>
  <c r="DS161" i="79"/>
  <c r="DR161" i="79"/>
  <c r="DQ161" i="79"/>
  <c r="DP161" i="79"/>
  <c r="DO161" i="79"/>
  <c r="DN161" i="79"/>
  <c r="DM161" i="79"/>
  <c r="DL161" i="79"/>
  <c r="DK161" i="79"/>
  <c r="DJ161" i="79"/>
  <c r="DI161" i="79"/>
  <c r="DH161" i="79"/>
  <c r="DG161" i="79"/>
  <c r="DF161" i="79"/>
  <c r="DE161" i="79"/>
  <c r="DD161" i="79"/>
  <c r="DC161" i="79"/>
  <c r="DB161" i="79"/>
  <c r="DA161" i="79"/>
  <c r="CZ161" i="79"/>
  <c r="CY161" i="79"/>
  <c r="CX161" i="79"/>
  <c r="CW161" i="79"/>
  <c r="CV161" i="79"/>
  <c r="CU161" i="79"/>
  <c r="CT161" i="79"/>
  <c r="CS161" i="79"/>
  <c r="CR161" i="79"/>
  <c r="CQ161" i="79"/>
  <c r="CP161" i="79"/>
  <c r="CO161" i="79"/>
  <c r="CN161" i="79"/>
  <c r="CM161" i="79"/>
  <c r="CL161" i="79"/>
  <c r="CK161" i="79"/>
  <c r="CJ161" i="79"/>
  <c r="CI161" i="79"/>
  <c r="CH161" i="79"/>
  <c r="CG161" i="79"/>
  <c r="CF161" i="79"/>
  <c r="CE161" i="79"/>
  <c r="CD161" i="79"/>
  <c r="CC161" i="79"/>
  <c r="CB161" i="79"/>
  <c r="CA161" i="79"/>
  <c r="BZ161" i="79"/>
  <c r="BY161" i="79"/>
  <c r="BX161" i="79"/>
  <c r="BW161" i="79"/>
  <c r="BV161" i="79"/>
  <c r="BU161" i="79"/>
  <c r="BT161" i="79"/>
  <c r="BS161" i="79"/>
  <c r="BR161" i="79"/>
  <c r="BQ161" i="79"/>
  <c r="BP161" i="79"/>
  <c r="BO161" i="79"/>
  <c r="BN161" i="79"/>
  <c r="BM161" i="79"/>
  <c r="BL161" i="79"/>
  <c r="BK161" i="79"/>
  <c r="BJ161" i="79"/>
  <c r="BI161" i="79"/>
  <c r="BH161" i="79"/>
  <c r="BG161" i="79"/>
  <c r="BF161" i="79"/>
  <c r="BE161" i="79"/>
  <c r="BD161" i="79"/>
  <c r="BC161" i="79"/>
  <c r="BB161" i="79"/>
  <c r="BA161" i="79"/>
  <c r="AZ161" i="79"/>
  <c r="AY161" i="79"/>
  <c r="AX161" i="79"/>
  <c r="AW161" i="79"/>
  <c r="AV161" i="79"/>
  <c r="AU161" i="79"/>
  <c r="AT161" i="79"/>
  <c r="AS161" i="79"/>
  <c r="AR161" i="79"/>
  <c r="AQ161" i="79"/>
  <c r="AP161" i="79"/>
  <c r="AO161" i="79"/>
  <c r="AN161" i="79"/>
  <c r="AM161" i="79"/>
  <c r="AL161" i="79"/>
  <c r="AK161" i="79"/>
  <c r="AJ161" i="79"/>
  <c r="AI161" i="79"/>
  <c r="AH161" i="79"/>
  <c r="AG161" i="79"/>
  <c r="AF161" i="79"/>
  <c r="AE161" i="79"/>
  <c r="AD161" i="79"/>
  <c r="AC161" i="79"/>
  <c r="AB161" i="79"/>
  <c r="AA161" i="79"/>
  <c r="Z161" i="79"/>
  <c r="Y161" i="79"/>
  <c r="X161" i="79"/>
  <c r="W161" i="79"/>
  <c r="V161" i="79"/>
  <c r="U161" i="79"/>
  <c r="T161" i="79"/>
  <c r="S161" i="79"/>
  <c r="R161" i="79"/>
  <c r="Q161" i="79"/>
  <c r="P161" i="79"/>
  <c r="O161" i="79"/>
  <c r="N161" i="79"/>
  <c r="M161" i="79"/>
  <c r="L161" i="79"/>
  <c r="K161" i="79"/>
  <c r="FA160" i="79"/>
  <c r="EZ160" i="79"/>
  <c r="EY160" i="79"/>
  <c r="EX160" i="79"/>
  <c r="EW160" i="79"/>
  <c r="EV160" i="79"/>
  <c r="EU160" i="79"/>
  <c r="ET160" i="79"/>
  <c r="ES160" i="79"/>
  <c r="ER160" i="79"/>
  <c r="EQ160" i="79"/>
  <c r="EP160" i="79"/>
  <c r="EO160" i="79"/>
  <c r="EN160" i="79"/>
  <c r="EM160" i="79"/>
  <c r="EL160" i="79"/>
  <c r="EK160" i="79"/>
  <c r="EJ160" i="79"/>
  <c r="EI160" i="79"/>
  <c r="EH160" i="79"/>
  <c r="EG160" i="79"/>
  <c r="EF160" i="79"/>
  <c r="EE160" i="79"/>
  <c r="ED160" i="79"/>
  <c r="EC160" i="79"/>
  <c r="EB160" i="79"/>
  <c r="EA160" i="79"/>
  <c r="DZ160" i="79"/>
  <c r="DY160" i="79"/>
  <c r="DX160" i="79"/>
  <c r="DW160" i="79"/>
  <c r="DV160" i="79"/>
  <c r="DU160" i="79"/>
  <c r="DT160" i="79"/>
  <c r="DS160" i="79"/>
  <c r="DR160" i="79"/>
  <c r="DQ160" i="79"/>
  <c r="DP160" i="79"/>
  <c r="DO160" i="79"/>
  <c r="DN160" i="79"/>
  <c r="DM160" i="79"/>
  <c r="DL160" i="79"/>
  <c r="DK160" i="79"/>
  <c r="DJ160" i="79"/>
  <c r="DI160" i="79"/>
  <c r="DH160" i="79"/>
  <c r="DG160" i="79"/>
  <c r="DF160" i="79"/>
  <c r="DE160" i="79"/>
  <c r="DD160" i="79"/>
  <c r="DC160" i="79"/>
  <c r="DB160" i="79"/>
  <c r="DA160" i="79"/>
  <c r="CZ160" i="79"/>
  <c r="CY160" i="79"/>
  <c r="CX160" i="79"/>
  <c r="CW160" i="79"/>
  <c r="CV160" i="79"/>
  <c r="CU160" i="79"/>
  <c r="CT160" i="79"/>
  <c r="CS160" i="79"/>
  <c r="CR160" i="79"/>
  <c r="CQ160" i="79"/>
  <c r="CP160" i="79"/>
  <c r="CO160" i="79"/>
  <c r="CN160" i="79"/>
  <c r="CM160" i="79"/>
  <c r="CL160" i="79"/>
  <c r="CK160" i="79"/>
  <c r="CJ160" i="79"/>
  <c r="CI160" i="79"/>
  <c r="CH160" i="79"/>
  <c r="CG160" i="79"/>
  <c r="CF160" i="79"/>
  <c r="CE160" i="79"/>
  <c r="CD160" i="79"/>
  <c r="CC160" i="79"/>
  <c r="CB160" i="79"/>
  <c r="CA160" i="79"/>
  <c r="BZ160" i="79"/>
  <c r="BY160" i="79"/>
  <c r="BX160" i="79"/>
  <c r="BW160" i="79"/>
  <c r="BV160" i="79"/>
  <c r="BU160" i="79"/>
  <c r="BT160" i="79"/>
  <c r="BS160" i="79"/>
  <c r="BR160" i="79"/>
  <c r="BQ160" i="79"/>
  <c r="BP160" i="79"/>
  <c r="BO160" i="79"/>
  <c r="BN160" i="79"/>
  <c r="BM160" i="79"/>
  <c r="BL160" i="79"/>
  <c r="BK160" i="79"/>
  <c r="BJ160" i="79"/>
  <c r="BI160" i="79"/>
  <c r="BH160" i="79"/>
  <c r="BG160" i="79"/>
  <c r="BF160" i="79"/>
  <c r="BE160" i="79"/>
  <c r="BD160" i="79"/>
  <c r="BC160" i="79"/>
  <c r="BB160" i="79"/>
  <c r="BA160" i="79"/>
  <c r="AZ160" i="79"/>
  <c r="AY160" i="79"/>
  <c r="AX160" i="79"/>
  <c r="AW160" i="79"/>
  <c r="AV160" i="79"/>
  <c r="AU160" i="79"/>
  <c r="AT160" i="79"/>
  <c r="AS160" i="79"/>
  <c r="AR160" i="79"/>
  <c r="AQ160" i="79"/>
  <c r="AP160" i="79"/>
  <c r="AO160" i="79"/>
  <c r="AN160" i="79"/>
  <c r="AM160" i="79"/>
  <c r="AL160" i="79"/>
  <c r="AK160" i="79"/>
  <c r="AJ160" i="79"/>
  <c r="AI160" i="79"/>
  <c r="AH160" i="79"/>
  <c r="AG160" i="79"/>
  <c r="AF160" i="79"/>
  <c r="AE160" i="79"/>
  <c r="AD160" i="79"/>
  <c r="AC160" i="79"/>
  <c r="AB160" i="79"/>
  <c r="AA160" i="79"/>
  <c r="Z160" i="79"/>
  <c r="Y160" i="79"/>
  <c r="X160" i="79"/>
  <c r="W160" i="79"/>
  <c r="V160" i="79"/>
  <c r="U160" i="79"/>
  <c r="T160" i="79"/>
  <c r="S160" i="79"/>
  <c r="R160" i="79"/>
  <c r="Q160" i="79"/>
  <c r="P160" i="79"/>
  <c r="O160" i="79"/>
  <c r="N160" i="79"/>
  <c r="M160" i="79"/>
  <c r="L160" i="79"/>
  <c r="K160" i="79"/>
  <c r="FA159" i="79"/>
  <c r="EZ159" i="79"/>
  <c r="EY159" i="79"/>
  <c r="EX159" i="79"/>
  <c r="EW159" i="79"/>
  <c r="EV159" i="79"/>
  <c r="EU159" i="79"/>
  <c r="ET159" i="79"/>
  <c r="ES159" i="79"/>
  <c r="ER159" i="79"/>
  <c r="EQ159" i="79"/>
  <c r="EP159" i="79"/>
  <c r="EO159" i="79"/>
  <c r="EN159" i="79"/>
  <c r="EM159" i="79"/>
  <c r="EL159" i="79"/>
  <c r="EK159" i="79"/>
  <c r="EJ159" i="79"/>
  <c r="EI159" i="79"/>
  <c r="EH159" i="79"/>
  <c r="EG159" i="79"/>
  <c r="EF159" i="79"/>
  <c r="EE159" i="79"/>
  <c r="ED159" i="79"/>
  <c r="EC159" i="79"/>
  <c r="EB159" i="79"/>
  <c r="EA159" i="79"/>
  <c r="DZ159" i="79"/>
  <c r="DY159" i="79"/>
  <c r="DX159" i="79"/>
  <c r="DW159" i="79"/>
  <c r="DV159" i="79"/>
  <c r="DU159" i="79"/>
  <c r="DT159" i="79"/>
  <c r="DS159" i="79"/>
  <c r="DR159" i="79"/>
  <c r="DQ159" i="79"/>
  <c r="DP159" i="79"/>
  <c r="DO159" i="79"/>
  <c r="DN159" i="79"/>
  <c r="DM159" i="79"/>
  <c r="DL159" i="79"/>
  <c r="DK159" i="79"/>
  <c r="DJ159" i="79"/>
  <c r="DI159" i="79"/>
  <c r="DH159" i="79"/>
  <c r="DG159" i="79"/>
  <c r="DF159" i="79"/>
  <c r="DE159" i="79"/>
  <c r="DD159" i="79"/>
  <c r="DC159" i="79"/>
  <c r="DB159" i="79"/>
  <c r="DA159" i="79"/>
  <c r="CZ159" i="79"/>
  <c r="CY159" i="79"/>
  <c r="CX159" i="79"/>
  <c r="CW159" i="79"/>
  <c r="CV159" i="79"/>
  <c r="CU159" i="79"/>
  <c r="CT159" i="79"/>
  <c r="CS159" i="79"/>
  <c r="CR159" i="79"/>
  <c r="CQ159" i="79"/>
  <c r="CP159" i="79"/>
  <c r="CO159" i="79"/>
  <c r="CN159" i="79"/>
  <c r="CM159" i="79"/>
  <c r="CL159" i="79"/>
  <c r="CK159" i="79"/>
  <c r="CJ159" i="79"/>
  <c r="CI159" i="79"/>
  <c r="CH159" i="79"/>
  <c r="CG159" i="79"/>
  <c r="CF159" i="79"/>
  <c r="CE159" i="79"/>
  <c r="CD159" i="79"/>
  <c r="CC159" i="79"/>
  <c r="CB159" i="79"/>
  <c r="CA159" i="79"/>
  <c r="BZ159" i="79"/>
  <c r="BY159" i="79"/>
  <c r="BX159" i="79"/>
  <c r="BW159" i="79"/>
  <c r="BV159" i="79"/>
  <c r="BU159" i="79"/>
  <c r="BT159" i="79"/>
  <c r="BS159" i="79"/>
  <c r="BR159" i="79"/>
  <c r="BQ159" i="79"/>
  <c r="BP159" i="79"/>
  <c r="BO159" i="79"/>
  <c r="BN159" i="79"/>
  <c r="BM159" i="79"/>
  <c r="BL159" i="79"/>
  <c r="BK159" i="79"/>
  <c r="BJ159" i="79"/>
  <c r="BI159" i="79"/>
  <c r="BH159" i="79"/>
  <c r="BG159" i="79"/>
  <c r="BF159" i="79"/>
  <c r="BE159" i="79"/>
  <c r="BD159" i="79"/>
  <c r="BC159" i="79"/>
  <c r="BB159" i="79"/>
  <c r="BA159" i="79"/>
  <c r="AZ159" i="79"/>
  <c r="AY159" i="79"/>
  <c r="AX159" i="79"/>
  <c r="AW159" i="79"/>
  <c r="AV159" i="79"/>
  <c r="AU159" i="79"/>
  <c r="AT159" i="79"/>
  <c r="AS159" i="79"/>
  <c r="AR159" i="79"/>
  <c r="AQ159" i="79"/>
  <c r="AP159" i="79"/>
  <c r="AO159" i="79"/>
  <c r="AN159" i="79"/>
  <c r="AM159" i="79"/>
  <c r="AL159" i="79"/>
  <c r="AK159" i="79"/>
  <c r="AJ159" i="79"/>
  <c r="AI159" i="79"/>
  <c r="AH159" i="79"/>
  <c r="AG159" i="79"/>
  <c r="AF159" i="79"/>
  <c r="AE159" i="79"/>
  <c r="AD159" i="79"/>
  <c r="AC159" i="79"/>
  <c r="AB159" i="79"/>
  <c r="AA159" i="79"/>
  <c r="Z159" i="79"/>
  <c r="Y159" i="79"/>
  <c r="X159" i="79"/>
  <c r="W159" i="79"/>
  <c r="V159" i="79"/>
  <c r="U159" i="79"/>
  <c r="T159" i="79"/>
  <c r="S159" i="79"/>
  <c r="R159" i="79"/>
  <c r="Q159" i="79"/>
  <c r="P159" i="79"/>
  <c r="O159" i="79"/>
  <c r="N159" i="79"/>
  <c r="M159" i="79"/>
  <c r="L159" i="79"/>
  <c r="K159" i="79"/>
  <c r="FA158" i="79"/>
  <c r="EZ158" i="79"/>
  <c r="EY158" i="79"/>
  <c r="EX158" i="79"/>
  <c r="EW158" i="79"/>
  <c r="EV158" i="79"/>
  <c r="EU158" i="79"/>
  <c r="ET158" i="79"/>
  <c r="ES158" i="79"/>
  <c r="ER158" i="79"/>
  <c r="EQ158" i="79"/>
  <c r="EP158" i="79"/>
  <c r="EO158" i="79"/>
  <c r="EN158" i="79"/>
  <c r="EM158" i="79"/>
  <c r="EL158" i="79"/>
  <c r="EK158" i="79"/>
  <c r="EJ158" i="79"/>
  <c r="EI158" i="79"/>
  <c r="EH158" i="79"/>
  <c r="EG158" i="79"/>
  <c r="EF158" i="79"/>
  <c r="EE158" i="79"/>
  <c r="ED158" i="79"/>
  <c r="EC158" i="79"/>
  <c r="EB158" i="79"/>
  <c r="EA158" i="79"/>
  <c r="DZ158" i="79"/>
  <c r="DY158" i="79"/>
  <c r="DX158" i="79"/>
  <c r="DW158" i="79"/>
  <c r="DV158" i="79"/>
  <c r="DU158" i="79"/>
  <c r="DT158" i="79"/>
  <c r="DS158" i="79"/>
  <c r="DR158" i="79"/>
  <c r="DQ158" i="79"/>
  <c r="DP158" i="79"/>
  <c r="DO158" i="79"/>
  <c r="DN158" i="79"/>
  <c r="DM158" i="79"/>
  <c r="DL158" i="79"/>
  <c r="DK158" i="79"/>
  <c r="DJ158" i="79"/>
  <c r="DI158" i="79"/>
  <c r="DH158" i="79"/>
  <c r="DG158" i="79"/>
  <c r="DF158" i="79"/>
  <c r="DE158" i="79"/>
  <c r="DD158" i="79"/>
  <c r="DC158" i="79"/>
  <c r="DB158" i="79"/>
  <c r="DA158" i="79"/>
  <c r="CZ158" i="79"/>
  <c r="CY158" i="79"/>
  <c r="CX158" i="79"/>
  <c r="CW158" i="79"/>
  <c r="CV158" i="79"/>
  <c r="CU158" i="79"/>
  <c r="CT158" i="79"/>
  <c r="CS158" i="79"/>
  <c r="CR158" i="79"/>
  <c r="CQ158" i="79"/>
  <c r="CP158" i="79"/>
  <c r="CO158" i="79"/>
  <c r="CN158" i="79"/>
  <c r="CM158" i="79"/>
  <c r="CL158" i="79"/>
  <c r="CK158" i="79"/>
  <c r="CJ158" i="79"/>
  <c r="CI158" i="79"/>
  <c r="CH158" i="79"/>
  <c r="CG158" i="79"/>
  <c r="CF158" i="79"/>
  <c r="CE158" i="79"/>
  <c r="CD158" i="79"/>
  <c r="CC158" i="79"/>
  <c r="CB158" i="79"/>
  <c r="CA158" i="79"/>
  <c r="BZ158" i="79"/>
  <c r="BY158" i="79"/>
  <c r="BX158" i="79"/>
  <c r="BW158" i="79"/>
  <c r="BV158" i="79"/>
  <c r="BU158" i="79"/>
  <c r="BT158" i="79"/>
  <c r="BS158" i="79"/>
  <c r="BR158" i="79"/>
  <c r="BQ158" i="79"/>
  <c r="BP158" i="79"/>
  <c r="BO158" i="79"/>
  <c r="BN158" i="79"/>
  <c r="BM158" i="79"/>
  <c r="BL158" i="79"/>
  <c r="BK158" i="79"/>
  <c r="BJ158" i="79"/>
  <c r="BI158" i="79"/>
  <c r="BH158" i="79"/>
  <c r="BG158" i="79"/>
  <c r="BF158" i="79"/>
  <c r="BE158" i="79"/>
  <c r="BD158" i="79"/>
  <c r="BC158" i="79"/>
  <c r="BB158" i="79"/>
  <c r="BA158" i="79"/>
  <c r="AZ158" i="79"/>
  <c r="AY158" i="79"/>
  <c r="AX158" i="79"/>
  <c r="AW158" i="79"/>
  <c r="AV158" i="79"/>
  <c r="AU158" i="79"/>
  <c r="AT158" i="79"/>
  <c r="AS158" i="79"/>
  <c r="AR158" i="79"/>
  <c r="AQ158" i="79"/>
  <c r="AP158" i="79"/>
  <c r="AO158" i="79"/>
  <c r="AN158" i="79"/>
  <c r="AM158" i="79"/>
  <c r="AL158" i="79"/>
  <c r="AK158" i="79"/>
  <c r="AJ158" i="79"/>
  <c r="AI158" i="79"/>
  <c r="AH158" i="79"/>
  <c r="AG158" i="79"/>
  <c r="AF158" i="79"/>
  <c r="AE158" i="79"/>
  <c r="AD158" i="79"/>
  <c r="AC158" i="79"/>
  <c r="AB158" i="79"/>
  <c r="AA158" i="79"/>
  <c r="Z158" i="79"/>
  <c r="Y158" i="79"/>
  <c r="X158" i="79"/>
  <c r="W158" i="79"/>
  <c r="V158" i="79"/>
  <c r="U158" i="79"/>
  <c r="T158" i="79"/>
  <c r="S158" i="79"/>
  <c r="R158" i="79"/>
  <c r="Q158" i="79"/>
  <c r="P158" i="79"/>
  <c r="O158" i="79"/>
  <c r="N158" i="79"/>
  <c r="M158" i="79"/>
  <c r="L158" i="79"/>
  <c r="K158" i="79"/>
  <c r="FA157" i="79"/>
  <c r="EZ157" i="79"/>
  <c r="EY157" i="79"/>
  <c r="EX157" i="79"/>
  <c r="EW157" i="79"/>
  <c r="EV157" i="79"/>
  <c r="EU157" i="79"/>
  <c r="ET157" i="79"/>
  <c r="ES157" i="79"/>
  <c r="ER157" i="79"/>
  <c r="EQ157" i="79"/>
  <c r="EP157" i="79"/>
  <c r="EO157" i="79"/>
  <c r="EN157" i="79"/>
  <c r="EM157" i="79"/>
  <c r="EL157" i="79"/>
  <c r="EK157" i="79"/>
  <c r="EJ157" i="79"/>
  <c r="EI157" i="79"/>
  <c r="EH157" i="79"/>
  <c r="EG157" i="79"/>
  <c r="EF157" i="79"/>
  <c r="EE157" i="79"/>
  <c r="ED157" i="79"/>
  <c r="EC157" i="79"/>
  <c r="EB157" i="79"/>
  <c r="EA157" i="79"/>
  <c r="DZ157" i="79"/>
  <c r="DY157" i="79"/>
  <c r="DX157" i="79"/>
  <c r="DW157" i="79"/>
  <c r="DV157" i="79"/>
  <c r="DU157" i="79"/>
  <c r="DT157" i="79"/>
  <c r="DS157" i="79"/>
  <c r="DR157" i="79"/>
  <c r="DQ157" i="79"/>
  <c r="DP157" i="79"/>
  <c r="DO157" i="79"/>
  <c r="DN157" i="79"/>
  <c r="DM157" i="79"/>
  <c r="DL157" i="79"/>
  <c r="DK157" i="79"/>
  <c r="DJ157" i="79"/>
  <c r="DI157" i="79"/>
  <c r="DH157" i="79"/>
  <c r="DG157" i="79"/>
  <c r="DF157" i="79"/>
  <c r="DE157" i="79"/>
  <c r="DD157" i="79"/>
  <c r="DC157" i="79"/>
  <c r="DB157" i="79"/>
  <c r="DA157" i="79"/>
  <c r="CZ157" i="79"/>
  <c r="CY157" i="79"/>
  <c r="CX157" i="79"/>
  <c r="CW157" i="79"/>
  <c r="CV157" i="79"/>
  <c r="CU157" i="79"/>
  <c r="CT157" i="79"/>
  <c r="CS157" i="79"/>
  <c r="CR157" i="79"/>
  <c r="CQ157" i="79"/>
  <c r="CP157" i="79"/>
  <c r="CO157" i="79"/>
  <c r="CN157" i="79"/>
  <c r="CM157" i="79"/>
  <c r="CL157" i="79"/>
  <c r="CK157" i="79"/>
  <c r="CJ157" i="79"/>
  <c r="CI157" i="79"/>
  <c r="CH157" i="79"/>
  <c r="CG157" i="79"/>
  <c r="CF157" i="79"/>
  <c r="CE157" i="79"/>
  <c r="CD157" i="79"/>
  <c r="CC157" i="79"/>
  <c r="CB157" i="79"/>
  <c r="CA157" i="79"/>
  <c r="BZ157" i="79"/>
  <c r="BY157" i="79"/>
  <c r="BX157" i="79"/>
  <c r="BW157" i="79"/>
  <c r="BV157" i="79"/>
  <c r="BU157" i="79"/>
  <c r="BT157" i="79"/>
  <c r="BS157" i="79"/>
  <c r="BR157" i="79"/>
  <c r="BQ157" i="79"/>
  <c r="BP157" i="79"/>
  <c r="BO157" i="79"/>
  <c r="BN157" i="79"/>
  <c r="BM157" i="79"/>
  <c r="BL157" i="79"/>
  <c r="BK157" i="79"/>
  <c r="BJ157" i="79"/>
  <c r="BI157" i="79"/>
  <c r="BH157" i="79"/>
  <c r="BG157" i="79"/>
  <c r="BF157" i="79"/>
  <c r="BE157" i="79"/>
  <c r="BD157" i="79"/>
  <c r="BC157" i="79"/>
  <c r="BB157" i="79"/>
  <c r="BA157" i="79"/>
  <c r="AZ157" i="79"/>
  <c r="AY157" i="79"/>
  <c r="AX157" i="79"/>
  <c r="AW157" i="79"/>
  <c r="AV157" i="79"/>
  <c r="AU157" i="79"/>
  <c r="AT157" i="79"/>
  <c r="AS157" i="79"/>
  <c r="AR157" i="79"/>
  <c r="AQ157" i="79"/>
  <c r="AP157" i="79"/>
  <c r="AO157" i="79"/>
  <c r="AN157" i="79"/>
  <c r="AM157" i="79"/>
  <c r="AL157" i="79"/>
  <c r="AK157" i="79"/>
  <c r="AJ157" i="79"/>
  <c r="AI157" i="79"/>
  <c r="AH157" i="79"/>
  <c r="AG157" i="79"/>
  <c r="AF157" i="79"/>
  <c r="AE157" i="79"/>
  <c r="AD157" i="79"/>
  <c r="AC157" i="79"/>
  <c r="AB157" i="79"/>
  <c r="AA157" i="79"/>
  <c r="Z157" i="79"/>
  <c r="Y157" i="79"/>
  <c r="X157" i="79"/>
  <c r="W157" i="79"/>
  <c r="V157" i="79"/>
  <c r="U157" i="79"/>
  <c r="T157" i="79"/>
  <c r="S157" i="79"/>
  <c r="R157" i="79"/>
  <c r="Q157" i="79"/>
  <c r="P157" i="79"/>
  <c r="O157" i="79"/>
  <c r="N157" i="79"/>
  <c r="M157" i="79"/>
  <c r="L157" i="79"/>
  <c r="K157" i="79"/>
  <c r="FA156" i="79"/>
  <c r="EZ156" i="79"/>
  <c r="EY156" i="79"/>
  <c r="EX156" i="79"/>
  <c r="EW156" i="79"/>
  <c r="EV156" i="79"/>
  <c r="EU156" i="79"/>
  <c r="ET156" i="79"/>
  <c r="ES156" i="79"/>
  <c r="ER156" i="79"/>
  <c r="EQ156" i="79"/>
  <c r="EP156" i="79"/>
  <c r="EO156" i="79"/>
  <c r="EN156" i="79"/>
  <c r="EM156" i="79"/>
  <c r="EL156" i="79"/>
  <c r="EK156" i="79"/>
  <c r="EJ156" i="79"/>
  <c r="EI156" i="79"/>
  <c r="EH156" i="79"/>
  <c r="EG156" i="79"/>
  <c r="EF156" i="79"/>
  <c r="EE156" i="79"/>
  <c r="ED156" i="79"/>
  <c r="EC156" i="79"/>
  <c r="EB156" i="79"/>
  <c r="EA156" i="79"/>
  <c r="DZ156" i="79"/>
  <c r="DY156" i="79"/>
  <c r="DX156" i="79"/>
  <c r="DW156" i="79"/>
  <c r="DV156" i="79"/>
  <c r="DU156" i="79"/>
  <c r="DT156" i="79"/>
  <c r="DS156" i="79"/>
  <c r="DR156" i="79"/>
  <c r="DQ156" i="79"/>
  <c r="DP156" i="79"/>
  <c r="DO156" i="79"/>
  <c r="DN156" i="79"/>
  <c r="DM156" i="79"/>
  <c r="DL156" i="79"/>
  <c r="DK156" i="79"/>
  <c r="DJ156" i="79"/>
  <c r="DI156" i="79"/>
  <c r="DH156" i="79"/>
  <c r="DG156" i="79"/>
  <c r="DF156" i="79"/>
  <c r="DE156" i="79"/>
  <c r="DD156" i="79"/>
  <c r="DC156" i="79"/>
  <c r="DB156" i="79"/>
  <c r="DA156" i="79"/>
  <c r="CZ156" i="79"/>
  <c r="CY156" i="79"/>
  <c r="CX156" i="79"/>
  <c r="CW156" i="79"/>
  <c r="CV156" i="79"/>
  <c r="CU156" i="79"/>
  <c r="CT156" i="79"/>
  <c r="CS156" i="79"/>
  <c r="CR156" i="79"/>
  <c r="CQ156" i="79"/>
  <c r="CP156" i="79"/>
  <c r="CO156" i="79"/>
  <c r="CN156" i="79"/>
  <c r="CM156" i="79"/>
  <c r="CL156" i="79"/>
  <c r="CK156" i="79"/>
  <c r="CJ156" i="79"/>
  <c r="CI156" i="79"/>
  <c r="CH156" i="79"/>
  <c r="CG156" i="79"/>
  <c r="CF156" i="79"/>
  <c r="CE156" i="79"/>
  <c r="CD156" i="79"/>
  <c r="CC156" i="79"/>
  <c r="CB156" i="79"/>
  <c r="CA156" i="79"/>
  <c r="BZ156" i="79"/>
  <c r="BY156" i="79"/>
  <c r="BX156" i="79"/>
  <c r="BW156" i="79"/>
  <c r="BV156" i="79"/>
  <c r="BU156" i="79"/>
  <c r="BT156" i="79"/>
  <c r="BS156" i="79"/>
  <c r="BR156" i="79"/>
  <c r="BQ156" i="79"/>
  <c r="BP156" i="79"/>
  <c r="BO156" i="79"/>
  <c r="BN156" i="79"/>
  <c r="BM156" i="79"/>
  <c r="BL156" i="79"/>
  <c r="BK156" i="79"/>
  <c r="BJ156" i="79"/>
  <c r="BI156" i="79"/>
  <c r="BH156" i="79"/>
  <c r="BG156" i="79"/>
  <c r="BF156" i="79"/>
  <c r="BE156" i="79"/>
  <c r="BD156" i="79"/>
  <c r="BC156" i="79"/>
  <c r="BB156" i="79"/>
  <c r="BA156" i="79"/>
  <c r="AZ156" i="79"/>
  <c r="AY156" i="79"/>
  <c r="AX156" i="79"/>
  <c r="AW156" i="79"/>
  <c r="AV156" i="79"/>
  <c r="AU156" i="79"/>
  <c r="AT156" i="79"/>
  <c r="AS156" i="79"/>
  <c r="AR156" i="79"/>
  <c r="AQ156" i="79"/>
  <c r="AP156" i="79"/>
  <c r="AO156" i="79"/>
  <c r="AN156" i="79"/>
  <c r="AM156" i="79"/>
  <c r="AL156" i="79"/>
  <c r="AK156" i="79"/>
  <c r="AJ156" i="79"/>
  <c r="AI156" i="79"/>
  <c r="AH156" i="79"/>
  <c r="AG156" i="79"/>
  <c r="AF156" i="79"/>
  <c r="AE156" i="79"/>
  <c r="AD156" i="79"/>
  <c r="AC156" i="79"/>
  <c r="AB156" i="79"/>
  <c r="AA156" i="79"/>
  <c r="Z156" i="79"/>
  <c r="Y156" i="79"/>
  <c r="X156" i="79"/>
  <c r="W156" i="79"/>
  <c r="V156" i="79"/>
  <c r="U156" i="79"/>
  <c r="T156" i="79"/>
  <c r="S156" i="79"/>
  <c r="R156" i="79"/>
  <c r="Q156" i="79"/>
  <c r="P156" i="79"/>
  <c r="O156" i="79"/>
  <c r="N156" i="79"/>
  <c r="M156" i="79"/>
  <c r="L156" i="79"/>
  <c r="K156" i="79"/>
  <c r="FA155" i="79"/>
  <c r="EZ155" i="79"/>
  <c r="EY155" i="79"/>
  <c r="EX155" i="79"/>
  <c r="EW155" i="79"/>
  <c r="EV155" i="79"/>
  <c r="EU155" i="79"/>
  <c r="ET155" i="79"/>
  <c r="ES155" i="79"/>
  <c r="ER155" i="79"/>
  <c r="EQ155" i="79"/>
  <c r="EP155" i="79"/>
  <c r="EO155" i="79"/>
  <c r="EN155" i="79"/>
  <c r="EM155" i="79"/>
  <c r="EL155" i="79"/>
  <c r="EK155" i="79"/>
  <c r="EJ155" i="79"/>
  <c r="EI155" i="79"/>
  <c r="EH155" i="79"/>
  <c r="EG155" i="79"/>
  <c r="EF155" i="79"/>
  <c r="EE155" i="79"/>
  <c r="ED155" i="79"/>
  <c r="EC155" i="79"/>
  <c r="EB155" i="79"/>
  <c r="EA155" i="79"/>
  <c r="DZ155" i="79"/>
  <c r="DY155" i="79"/>
  <c r="DX155" i="79"/>
  <c r="DW155" i="79"/>
  <c r="DV155" i="79"/>
  <c r="DU155" i="79"/>
  <c r="DT155" i="79"/>
  <c r="DS155" i="79"/>
  <c r="DR155" i="79"/>
  <c r="DQ155" i="79"/>
  <c r="DP155" i="79"/>
  <c r="DO155" i="79"/>
  <c r="DN155" i="79"/>
  <c r="DM155" i="79"/>
  <c r="DL155" i="79"/>
  <c r="DK155" i="79"/>
  <c r="DJ155" i="79"/>
  <c r="DI155" i="79"/>
  <c r="DH155" i="79"/>
  <c r="DG155" i="79"/>
  <c r="DF155" i="79"/>
  <c r="DE155" i="79"/>
  <c r="DD155" i="79"/>
  <c r="DC155" i="79"/>
  <c r="DB155" i="79"/>
  <c r="DA155" i="79"/>
  <c r="CZ155" i="79"/>
  <c r="CY155" i="79"/>
  <c r="CX155" i="79"/>
  <c r="CW155" i="79"/>
  <c r="CV155" i="79"/>
  <c r="CU155" i="79"/>
  <c r="CT155" i="79"/>
  <c r="CS155" i="79"/>
  <c r="CR155" i="79"/>
  <c r="CQ155" i="79"/>
  <c r="CP155" i="79"/>
  <c r="CO155" i="79"/>
  <c r="CN155" i="79"/>
  <c r="CM155" i="79"/>
  <c r="CL155" i="79"/>
  <c r="CK155" i="79"/>
  <c r="CJ155" i="79"/>
  <c r="CI155" i="79"/>
  <c r="CH155" i="79"/>
  <c r="CG155" i="79"/>
  <c r="CF155" i="79"/>
  <c r="CE155" i="79"/>
  <c r="CD155" i="79"/>
  <c r="CC155" i="79"/>
  <c r="CB155" i="79"/>
  <c r="CA155" i="79"/>
  <c r="BZ155" i="79"/>
  <c r="BY155" i="79"/>
  <c r="BX155" i="79"/>
  <c r="BW155" i="79"/>
  <c r="BV155" i="79"/>
  <c r="BU155" i="79"/>
  <c r="BT155" i="79"/>
  <c r="BS155" i="79"/>
  <c r="BR155" i="79"/>
  <c r="BQ155" i="79"/>
  <c r="BP155" i="79"/>
  <c r="BO155" i="79"/>
  <c r="BN155" i="79"/>
  <c r="BM155" i="79"/>
  <c r="BL155" i="79"/>
  <c r="BK155" i="79"/>
  <c r="BJ155" i="79"/>
  <c r="BI155" i="79"/>
  <c r="BH155" i="79"/>
  <c r="BG155" i="79"/>
  <c r="BF155" i="79"/>
  <c r="BE155" i="79"/>
  <c r="BD155" i="79"/>
  <c r="BC155" i="79"/>
  <c r="BB155" i="79"/>
  <c r="BA155" i="79"/>
  <c r="AZ155" i="79"/>
  <c r="AY155" i="79"/>
  <c r="AX155" i="79"/>
  <c r="AW155" i="79"/>
  <c r="AV155" i="79"/>
  <c r="AU155" i="79"/>
  <c r="AT155" i="79"/>
  <c r="AS155" i="79"/>
  <c r="AR155" i="79"/>
  <c r="AQ155" i="79"/>
  <c r="AP155" i="79"/>
  <c r="AO155" i="79"/>
  <c r="AN155" i="79"/>
  <c r="AM155" i="79"/>
  <c r="AL155" i="79"/>
  <c r="AK155" i="79"/>
  <c r="AJ155" i="79"/>
  <c r="AI155" i="79"/>
  <c r="AH155" i="79"/>
  <c r="AG155" i="79"/>
  <c r="AF155" i="79"/>
  <c r="AE155" i="79"/>
  <c r="AD155" i="79"/>
  <c r="AC155" i="79"/>
  <c r="AB155" i="79"/>
  <c r="AA155" i="79"/>
  <c r="Z155" i="79"/>
  <c r="Y155" i="79"/>
  <c r="X155" i="79"/>
  <c r="W155" i="79"/>
  <c r="V155" i="79"/>
  <c r="U155" i="79"/>
  <c r="T155" i="79"/>
  <c r="S155" i="79"/>
  <c r="R155" i="79"/>
  <c r="Q155" i="79"/>
  <c r="P155" i="79"/>
  <c r="O155" i="79"/>
  <c r="N155" i="79"/>
  <c r="M155" i="79"/>
  <c r="L155" i="79"/>
  <c r="K155" i="79"/>
  <c r="FA154" i="79"/>
  <c r="EZ154" i="79"/>
  <c r="EY154" i="79"/>
  <c r="EX154" i="79"/>
  <c r="EW154" i="79"/>
  <c r="EV154" i="79"/>
  <c r="EU154" i="79"/>
  <c r="ET154" i="79"/>
  <c r="ES154" i="79"/>
  <c r="ER154" i="79"/>
  <c r="EQ154" i="79"/>
  <c r="EP154" i="79"/>
  <c r="EO154" i="79"/>
  <c r="EN154" i="79"/>
  <c r="EM154" i="79"/>
  <c r="EL154" i="79"/>
  <c r="EK154" i="79"/>
  <c r="EJ154" i="79"/>
  <c r="EI154" i="79"/>
  <c r="EH154" i="79"/>
  <c r="EG154" i="79"/>
  <c r="EF154" i="79"/>
  <c r="EE154" i="79"/>
  <c r="ED154" i="79"/>
  <c r="EC154" i="79"/>
  <c r="EB154" i="79"/>
  <c r="EA154" i="79"/>
  <c r="DZ154" i="79"/>
  <c r="DY154" i="79"/>
  <c r="DX154" i="79"/>
  <c r="DW154" i="79"/>
  <c r="DV154" i="79"/>
  <c r="DU154" i="79"/>
  <c r="DT154" i="79"/>
  <c r="DS154" i="79"/>
  <c r="DR154" i="79"/>
  <c r="DQ154" i="79"/>
  <c r="DP154" i="79"/>
  <c r="DO154" i="79"/>
  <c r="DN154" i="79"/>
  <c r="DM154" i="79"/>
  <c r="DL154" i="79"/>
  <c r="DK154" i="79"/>
  <c r="DJ154" i="79"/>
  <c r="DI154" i="79"/>
  <c r="DH154" i="79"/>
  <c r="DG154" i="79"/>
  <c r="DF154" i="79"/>
  <c r="DE154" i="79"/>
  <c r="DD154" i="79"/>
  <c r="DC154" i="79"/>
  <c r="DB154" i="79"/>
  <c r="DA154" i="79"/>
  <c r="CZ154" i="79"/>
  <c r="CY154" i="79"/>
  <c r="CX154" i="79"/>
  <c r="CW154" i="79"/>
  <c r="CV154" i="79"/>
  <c r="CU154" i="79"/>
  <c r="CT154" i="79"/>
  <c r="CS154" i="79"/>
  <c r="CR154" i="79"/>
  <c r="CQ154" i="79"/>
  <c r="CP154" i="79"/>
  <c r="CO154" i="79"/>
  <c r="CN154" i="79"/>
  <c r="CM154" i="79"/>
  <c r="CL154" i="79"/>
  <c r="CK154" i="79"/>
  <c r="CJ154" i="79"/>
  <c r="CI154" i="79"/>
  <c r="CH154" i="79"/>
  <c r="CG154" i="79"/>
  <c r="CF154" i="79"/>
  <c r="CE154" i="79"/>
  <c r="CD154" i="79"/>
  <c r="CC154" i="79"/>
  <c r="CB154" i="79"/>
  <c r="CA154" i="79"/>
  <c r="BZ154" i="79"/>
  <c r="BY154" i="79"/>
  <c r="BX154" i="79"/>
  <c r="BW154" i="79"/>
  <c r="BV154" i="79"/>
  <c r="BU154" i="79"/>
  <c r="BT154" i="79"/>
  <c r="BS154" i="79"/>
  <c r="BR154" i="79"/>
  <c r="BQ154" i="79"/>
  <c r="BP154" i="79"/>
  <c r="BO154" i="79"/>
  <c r="BN154" i="79"/>
  <c r="BM154" i="79"/>
  <c r="BL154" i="79"/>
  <c r="BK154" i="79"/>
  <c r="BJ154" i="79"/>
  <c r="BI154" i="79"/>
  <c r="BH154" i="79"/>
  <c r="BG154" i="79"/>
  <c r="BF154" i="79"/>
  <c r="BE154" i="79"/>
  <c r="BD154" i="79"/>
  <c r="BC154" i="79"/>
  <c r="BB154" i="79"/>
  <c r="BA154" i="79"/>
  <c r="AZ154" i="79"/>
  <c r="AY154" i="79"/>
  <c r="AX154" i="79"/>
  <c r="AW154" i="79"/>
  <c r="AV154" i="79"/>
  <c r="AU154" i="79"/>
  <c r="AT154" i="79"/>
  <c r="AS154" i="79"/>
  <c r="AR154" i="79"/>
  <c r="AQ154" i="79"/>
  <c r="AP154" i="79"/>
  <c r="AO154" i="79"/>
  <c r="AN154" i="79"/>
  <c r="AM154" i="79"/>
  <c r="AL154" i="79"/>
  <c r="AK154" i="79"/>
  <c r="AJ154" i="79"/>
  <c r="AI154" i="79"/>
  <c r="AH154" i="79"/>
  <c r="AG154" i="79"/>
  <c r="AF154" i="79"/>
  <c r="AE154" i="79"/>
  <c r="AD154" i="79"/>
  <c r="AC154" i="79"/>
  <c r="AB154" i="79"/>
  <c r="AA154" i="79"/>
  <c r="Z154" i="79"/>
  <c r="Y154" i="79"/>
  <c r="X154" i="79"/>
  <c r="W154" i="79"/>
  <c r="V154" i="79"/>
  <c r="U154" i="79"/>
  <c r="T154" i="79"/>
  <c r="S154" i="79"/>
  <c r="R154" i="79"/>
  <c r="Q154" i="79"/>
  <c r="P154" i="79"/>
  <c r="O154" i="79"/>
  <c r="N154" i="79"/>
  <c r="M154" i="79"/>
  <c r="L154" i="79"/>
  <c r="K154" i="79"/>
  <c r="FA153" i="79"/>
  <c r="EZ153" i="79"/>
  <c r="EY153" i="79"/>
  <c r="EX153" i="79"/>
  <c r="EW153" i="79"/>
  <c r="EV153" i="79"/>
  <c r="EU153" i="79"/>
  <c r="ET153" i="79"/>
  <c r="ES153" i="79"/>
  <c r="ER153" i="79"/>
  <c r="EQ153" i="79"/>
  <c r="EP153" i="79"/>
  <c r="EO153" i="79"/>
  <c r="EN153" i="79"/>
  <c r="EM153" i="79"/>
  <c r="EL153" i="79"/>
  <c r="EK153" i="79"/>
  <c r="EJ153" i="79"/>
  <c r="EI153" i="79"/>
  <c r="EH153" i="79"/>
  <c r="EG153" i="79"/>
  <c r="EF153" i="79"/>
  <c r="EE153" i="79"/>
  <c r="ED153" i="79"/>
  <c r="EC153" i="79"/>
  <c r="EB153" i="79"/>
  <c r="EA153" i="79"/>
  <c r="DZ153" i="79"/>
  <c r="DY153" i="79"/>
  <c r="DX153" i="79"/>
  <c r="DW153" i="79"/>
  <c r="DV153" i="79"/>
  <c r="DU153" i="79"/>
  <c r="DT153" i="79"/>
  <c r="DS153" i="79"/>
  <c r="DR153" i="79"/>
  <c r="DQ153" i="79"/>
  <c r="DP153" i="79"/>
  <c r="DO153" i="79"/>
  <c r="DN153" i="79"/>
  <c r="DM153" i="79"/>
  <c r="DL153" i="79"/>
  <c r="DK153" i="79"/>
  <c r="DJ153" i="79"/>
  <c r="DI153" i="79"/>
  <c r="DH153" i="79"/>
  <c r="DG153" i="79"/>
  <c r="DF153" i="79"/>
  <c r="DE153" i="79"/>
  <c r="DD153" i="79"/>
  <c r="DC153" i="79"/>
  <c r="DB153" i="79"/>
  <c r="DA153" i="79"/>
  <c r="CZ153" i="79"/>
  <c r="CY153" i="79"/>
  <c r="CX153" i="79"/>
  <c r="CW153" i="79"/>
  <c r="CV153" i="79"/>
  <c r="CU153" i="79"/>
  <c r="CT153" i="79"/>
  <c r="CS153" i="79"/>
  <c r="CR153" i="79"/>
  <c r="CQ153" i="79"/>
  <c r="CP153" i="79"/>
  <c r="CO153" i="79"/>
  <c r="CN153" i="79"/>
  <c r="CM153" i="79"/>
  <c r="CL153" i="79"/>
  <c r="CK153" i="79"/>
  <c r="CJ153" i="79"/>
  <c r="CI153" i="79"/>
  <c r="CH153" i="79"/>
  <c r="CG153" i="79"/>
  <c r="CF153" i="79"/>
  <c r="CE153" i="79"/>
  <c r="CD153" i="79"/>
  <c r="CC153" i="79"/>
  <c r="CB153" i="79"/>
  <c r="CA153" i="79"/>
  <c r="BZ153" i="79"/>
  <c r="BY153" i="79"/>
  <c r="BX153" i="79"/>
  <c r="BW153" i="79"/>
  <c r="BV153" i="79"/>
  <c r="BU153" i="79"/>
  <c r="BT153" i="79"/>
  <c r="BS153" i="79"/>
  <c r="BR153" i="79"/>
  <c r="BQ153" i="79"/>
  <c r="BP153" i="79"/>
  <c r="BO153" i="79"/>
  <c r="BN153" i="79"/>
  <c r="BM153" i="79"/>
  <c r="BL153" i="79"/>
  <c r="BK153" i="79"/>
  <c r="BJ153" i="79"/>
  <c r="BI153" i="79"/>
  <c r="BH153" i="79"/>
  <c r="BG153" i="79"/>
  <c r="BF153" i="79"/>
  <c r="BE153" i="79"/>
  <c r="BD153" i="79"/>
  <c r="BC153" i="79"/>
  <c r="BB153" i="79"/>
  <c r="BA153" i="79"/>
  <c r="AZ153" i="79"/>
  <c r="AY153" i="79"/>
  <c r="AX153" i="79"/>
  <c r="AW153" i="79"/>
  <c r="AV153" i="79"/>
  <c r="AU153" i="79"/>
  <c r="AT153" i="79"/>
  <c r="AS153" i="79"/>
  <c r="AR153" i="79"/>
  <c r="AQ153" i="79"/>
  <c r="AP153" i="79"/>
  <c r="AO153" i="79"/>
  <c r="AN153" i="79"/>
  <c r="AM153" i="79"/>
  <c r="AL153" i="79"/>
  <c r="AK153" i="79"/>
  <c r="AJ153" i="79"/>
  <c r="AI153" i="79"/>
  <c r="AH153" i="79"/>
  <c r="AG153" i="79"/>
  <c r="AF153" i="79"/>
  <c r="AE153" i="79"/>
  <c r="AD153" i="79"/>
  <c r="AC153" i="79"/>
  <c r="AB153" i="79"/>
  <c r="AA153" i="79"/>
  <c r="Z153" i="79"/>
  <c r="Y153" i="79"/>
  <c r="X153" i="79"/>
  <c r="W153" i="79"/>
  <c r="V153" i="79"/>
  <c r="U153" i="79"/>
  <c r="T153" i="79"/>
  <c r="S153" i="79"/>
  <c r="R153" i="79"/>
  <c r="Q153" i="79"/>
  <c r="P153" i="79"/>
  <c r="O153" i="79"/>
  <c r="N153" i="79"/>
  <c r="M153" i="79"/>
  <c r="L153" i="79"/>
  <c r="K153" i="79"/>
  <c r="FA152" i="79"/>
  <c r="EZ152" i="79"/>
  <c r="EY152" i="79"/>
  <c r="EX152" i="79"/>
  <c r="EW152" i="79"/>
  <c r="EV152" i="79"/>
  <c r="EU152" i="79"/>
  <c r="ET152" i="79"/>
  <c r="ES152" i="79"/>
  <c r="ER152" i="79"/>
  <c r="EQ152" i="79"/>
  <c r="EP152" i="79"/>
  <c r="EO152" i="79"/>
  <c r="EN152" i="79"/>
  <c r="EM152" i="79"/>
  <c r="EL152" i="79"/>
  <c r="EK152" i="79"/>
  <c r="EJ152" i="79"/>
  <c r="EI152" i="79"/>
  <c r="EH152" i="79"/>
  <c r="EG152" i="79"/>
  <c r="EF152" i="79"/>
  <c r="EE152" i="79"/>
  <c r="ED152" i="79"/>
  <c r="EC152" i="79"/>
  <c r="EB152" i="79"/>
  <c r="EA152" i="79"/>
  <c r="DZ152" i="79"/>
  <c r="DY152" i="79"/>
  <c r="DX152" i="79"/>
  <c r="DW152" i="79"/>
  <c r="DV152" i="79"/>
  <c r="DU152" i="79"/>
  <c r="DT152" i="79"/>
  <c r="DS152" i="79"/>
  <c r="DR152" i="79"/>
  <c r="DQ152" i="79"/>
  <c r="DP152" i="79"/>
  <c r="DO152" i="79"/>
  <c r="DN152" i="79"/>
  <c r="DM152" i="79"/>
  <c r="DL152" i="79"/>
  <c r="DK152" i="79"/>
  <c r="DJ152" i="79"/>
  <c r="DI152" i="79"/>
  <c r="DH152" i="79"/>
  <c r="DG152" i="79"/>
  <c r="DF152" i="79"/>
  <c r="DE152" i="79"/>
  <c r="DD152" i="79"/>
  <c r="DC152" i="79"/>
  <c r="DB152" i="79"/>
  <c r="DA152" i="79"/>
  <c r="CZ152" i="79"/>
  <c r="CY152" i="79"/>
  <c r="CX152" i="79"/>
  <c r="CW152" i="79"/>
  <c r="CV152" i="79"/>
  <c r="CU152" i="79"/>
  <c r="CT152" i="79"/>
  <c r="CS152" i="79"/>
  <c r="CR152" i="79"/>
  <c r="CQ152" i="79"/>
  <c r="CP152" i="79"/>
  <c r="CO152" i="79"/>
  <c r="CN152" i="79"/>
  <c r="CM152" i="79"/>
  <c r="CL152" i="79"/>
  <c r="CK152" i="79"/>
  <c r="CJ152" i="79"/>
  <c r="CI152" i="79"/>
  <c r="CH152" i="79"/>
  <c r="CG152" i="79"/>
  <c r="CF152" i="79"/>
  <c r="CE152" i="79"/>
  <c r="CD152" i="79"/>
  <c r="CC152" i="79"/>
  <c r="CB152" i="79"/>
  <c r="CA152" i="79"/>
  <c r="BZ152" i="79"/>
  <c r="BY152" i="79"/>
  <c r="BX152" i="79"/>
  <c r="BW152" i="79"/>
  <c r="BV152" i="79"/>
  <c r="BU152" i="79"/>
  <c r="BT152" i="79"/>
  <c r="BS152" i="79"/>
  <c r="BR152" i="79"/>
  <c r="BQ152" i="79"/>
  <c r="BP152" i="79"/>
  <c r="BO152" i="79"/>
  <c r="BN152" i="79"/>
  <c r="BM152" i="79"/>
  <c r="BL152" i="79"/>
  <c r="BK152" i="79"/>
  <c r="BJ152" i="79"/>
  <c r="BI152" i="79"/>
  <c r="BH152" i="79"/>
  <c r="BG152" i="79"/>
  <c r="BF152" i="79"/>
  <c r="BE152" i="79"/>
  <c r="BD152" i="79"/>
  <c r="BC152" i="79"/>
  <c r="BB152" i="79"/>
  <c r="BA152" i="79"/>
  <c r="AZ152" i="79"/>
  <c r="AY152" i="79"/>
  <c r="AX152" i="79"/>
  <c r="AW152" i="79"/>
  <c r="AV152" i="79"/>
  <c r="AU152" i="79"/>
  <c r="AT152" i="79"/>
  <c r="AS152" i="79"/>
  <c r="AR152" i="79"/>
  <c r="AQ152" i="79"/>
  <c r="AP152" i="79"/>
  <c r="AO152" i="79"/>
  <c r="AN152" i="79"/>
  <c r="AM152" i="79"/>
  <c r="AL152" i="79"/>
  <c r="AK152" i="79"/>
  <c r="AJ152" i="79"/>
  <c r="AI152" i="79"/>
  <c r="AH152" i="79"/>
  <c r="AG152" i="79"/>
  <c r="AF152" i="79"/>
  <c r="AE152" i="79"/>
  <c r="AD152" i="79"/>
  <c r="AC152" i="79"/>
  <c r="AB152" i="79"/>
  <c r="AA152" i="79"/>
  <c r="Z152" i="79"/>
  <c r="Y152" i="79"/>
  <c r="X152" i="79"/>
  <c r="W152" i="79"/>
  <c r="V152" i="79"/>
  <c r="U152" i="79"/>
  <c r="T152" i="79"/>
  <c r="S152" i="79"/>
  <c r="R152" i="79"/>
  <c r="Q152" i="79"/>
  <c r="P152" i="79"/>
  <c r="O152" i="79"/>
  <c r="N152" i="79"/>
  <c r="M152" i="79"/>
  <c r="L152" i="79"/>
  <c r="K152" i="79"/>
  <c r="FA151" i="79"/>
  <c r="EZ151" i="79"/>
  <c r="EY151" i="79"/>
  <c r="EX151" i="79"/>
  <c r="EW151" i="79"/>
  <c r="EV151" i="79"/>
  <c r="EU151" i="79"/>
  <c r="ET151" i="79"/>
  <c r="ES151" i="79"/>
  <c r="ER151" i="79"/>
  <c r="EQ151" i="79"/>
  <c r="EP151" i="79"/>
  <c r="EO151" i="79"/>
  <c r="EN151" i="79"/>
  <c r="EM151" i="79"/>
  <c r="EL151" i="79"/>
  <c r="EK151" i="79"/>
  <c r="EJ151" i="79"/>
  <c r="EI151" i="79"/>
  <c r="EH151" i="79"/>
  <c r="EG151" i="79"/>
  <c r="EF151" i="79"/>
  <c r="EE151" i="79"/>
  <c r="ED151" i="79"/>
  <c r="EC151" i="79"/>
  <c r="EB151" i="79"/>
  <c r="EA151" i="79"/>
  <c r="DZ151" i="79"/>
  <c r="DY151" i="79"/>
  <c r="DX151" i="79"/>
  <c r="DW151" i="79"/>
  <c r="DV151" i="79"/>
  <c r="DU151" i="79"/>
  <c r="DT151" i="79"/>
  <c r="DS151" i="79"/>
  <c r="DR151" i="79"/>
  <c r="DQ151" i="79"/>
  <c r="DP151" i="79"/>
  <c r="DO151" i="79"/>
  <c r="DN151" i="79"/>
  <c r="DM151" i="79"/>
  <c r="DL151" i="79"/>
  <c r="DK151" i="79"/>
  <c r="DJ151" i="79"/>
  <c r="DI151" i="79"/>
  <c r="DH151" i="79"/>
  <c r="DG151" i="79"/>
  <c r="DF151" i="79"/>
  <c r="DE151" i="79"/>
  <c r="DD151" i="79"/>
  <c r="DC151" i="79"/>
  <c r="DB151" i="79"/>
  <c r="DA151" i="79"/>
  <c r="CZ151" i="79"/>
  <c r="CY151" i="79"/>
  <c r="CX151" i="79"/>
  <c r="CW151" i="79"/>
  <c r="CV151" i="79"/>
  <c r="CU151" i="79"/>
  <c r="CT151" i="79"/>
  <c r="CS151" i="79"/>
  <c r="CR151" i="79"/>
  <c r="CQ151" i="79"/>
  <c r="CP151" i="79"/>
  <c r="CO151" i="79"/>
  <c r="CN151" i="79"/>
  <c r="CM151" i="79"/>
  <c r="CL151" i="79"/>
  <c r="CK151" i="79"/>
  <c r="CJ151" i="79"/>
  <c r="CI151" i="79"/>
  <c r="CH151" i="79"/>
  <c r="CG151" i="79"/>
  <c r="CF151" i="79"/>
  <c r="CE151" i="79"/>
  <c r="CD151" i="79"/>
  <c r="CC151" i="79"/>
  <c r="CB151" i="79"/>
  <c r="CA151" i="79"/>
  <c r="BZ151" i="79"/>
  <c r="BY151" i="79"/>
  <c r="BX151" i="79"/>
  <c r="BW151" i="79"/>
  <c r="BV151" i="79"/>
  <c r="BU151" i="79"/>
  <c r="BT151" i="79"/>
  <c r="BS151" i="79"/>
  <c r="BR151" i="79"/>
  <c r="BQ151" i="79"/>
  <c r="BP151" i="79"/>
  <c r="BO151" i="79"/>
  <c r="BN151" i="79"/>
  <c r="BM151" i="79"/>
  <c r="BL151" i="79"/>
  <c r="BK151" i="79"/>
  <c r="BJ151" i="79"/>
  <c r="BI151" i="79"/>
  <c r="BH151" i="79"/>
  <c r="BG151" i="79"/>
  <c r="BF151" i="79"/>
  <c r="BE151" i="79"/>
  <c r="BD151" i="79"/>
  <c r="BC151" i="79"/>
  <c r="BB151" i="79"/>
  <c r="BA151" i="79"/>
  <c r="AZ151" i="79"/>
  <c r="AY151" i="79"/>
  <c r="AX151" i="79"/>
  <c r="AW151" i="79"/>
  <c r="AV151" i="79"/>
  <c r="AU151" i="79"/>
  <c r="AT151" i="79"/>
  <c r="AS151" i="79"/>
  <c r="AR151" i="79"/>
  <c r="AQ151" i="79"/>
  <c r="AP151" i="79"/>
  <c r="AO151" i="79"/>
  <c r="AN151" i="79"/>
  <c r="AM151" i="79"/>
  <c r="AL151" i="79"/>
  <c r="AK151" i="79"/>
  <c r="AJ151" i="79"/>
  <c r="AI151" i="79"/>
  <c r="AH151" i="79"/>
  <c r="AG151" i="79"/>
  <c r="AF151" i="79"/>
  <c r="AE151" i="79"/>
  <c r="AD151" i="79"/>
  <c r="AC151" i="79"/>
  <c r="AB151" i="79"/>
  <c r="AA151" i="79"/>
  <c r="Z151" i="79"/>
  <c r="Y151" i="79"/>
  <c r="X151" i="79"/>
  <c r="W151" i="79"/>
  <c r="V151" i="79"/>
  <c r="U151" i="79"/>
  <c r="T151" i="79"/>
  <c r="S151" i="79"/>
  <c r="R151" i="79"/>
  <c r="Q151" i="79"/>
  <c r="P151" i="79"/>
  <c r="O151" i="79"/>
  <c r="N151" i="79"/>
  <c r="M151" i="79"/>
  <c r="L151" i="79"/>
  <c r="K151" i="79"/>
  <c r="FA150" i="79"/>
  <c r="EZ150" i="79"/>
  <c r="EY150" i="79"/>
  <c r="EX150" i="79"/>
  <c r="EW150" i="79"/>
  <c r="EV150" i="79"/>
  <c r="EU150" i="79"/>
  <c r="ET150" i="79"/>
  <c r="ES150" i="79"/>
  <c r="ER150" i="79"/>
  <c r="EQ150" i="79"/>
  <c r="EP150" i="79"/>
  <c r="EO150" i="79"/>
  <c r="EN150" i="79"/>
  <c r="EM150" i="79"/>
  <c r="EL150" i="79"/>
  <c r="EK150" i="79"/>
  <c r="EJ150" i="79"/>
  <c r="EI150" i="79"/>
  <c r="EH150" i="79"/>
  <c r="EG150" i="79"/>
  <c r="EF150" i="79"/>
  <c r="EE150" i="79"/>
  <c r="ED150" i="79"/>
  <c r="EC150" i="79"/>
  <c r="EB150" i="79"/>
  <c r="EA150" i="79"/>
  <c r="DZ150" i="79"/>
  <c r="DY150" i="79"/>
  <c r="DX150" i="79"/>
  <c r="DW150" i="79"/>
  <c r="DV150" i="79"/>
  <c r="DU150" i="79"/>
  <c r="DT150" i="79"/>
  <c r="DS150" i="79"/>
  <c r="DR150" i="79"/>
  <c r="DQ150" i="79"/>
  <c r="DP150" i="79"/>
  <c r="DO150" i="79"/>
  <c r="DN150" i="79"/>
  <c r="DM150" i="79"/>
  <c r="DL150" i="79"/>
  <c r="DK150" i="79"/>
  <c r="DJ150" i="79"/>
  <c r="DI150" i="79"/>
  <c r="DH150" i="79"/>
  <c r="DG150" i="79"/>
  <c r="DF150" i="79"/>
  <c r="DE150" i="79"/>
  <c r="DD150" i="79"/>
  <c r="DC150" i="79"/>
  <c r="DB150" i="79"/>
  <c r="DA150" i="79"/>
  <c r="CZ150" i="79"/>
  <c r="CY150" i="79"/>
  <c r="CX150" i="79"/>
  <c r="CW150" i="79"/>
  <c r="CV150" i="79"/>
  <c r="CU150" i="79"/>
  <c r="CT150" i="79"/>
  <c r="CS150" i="79"/>
  <c r="CR150" i="79"/>
  <c r="CQ150" i="79"/>
  <c r="CP150" i="79"/>
  <c r="CO150" i="79"/>
  <c r="CN150" i="79"/>
  <c r="CM150" i="79"/>
  <c r="CL150" i="79"/>
  <c r="CK150" i="79"/>
  <c r="CJ150" i="79"/>
  <c r="CI150" i="79"/>
  <c r="CH150" i="79"/>
  <c r="CG150" i="79"/>
  <c r="CF150" i="79"/>
  <c r="CE150" i="79"/>
  <c r="CD150" i="79"/>
  <c r="CC150" i="79"/>
  <c r="CB150" i="79"/>
  <c r="CA150" i="79"/>
  <c r="BZ150" i="79"/>
  <c r="BY150" i="79"/>
  <c r="BX150" i="79"/>
  <c r="BW150" i="79"/>
  <c r="BV150" i="79"/>
  <c r="BU150" i="79"/>
  <c r="BT150" i="79"/>
  <c r="BS150" i="79"/>
  <c r="BR150" i="79"/>
  <c r="BQ150" i="79"/>
  <c r="BP150" i="79"/>
  <c r="BO150" i="79"/>
  <c r="BN150" i="79"/>
  <c r="BM150" i="79"/>
  <c r="BL150" i="79"/>
  <c r="BK150" i="79"/>
  <c r="BJ150" i="79"/>
  <c r="BI150" i="79"/>
  <c r="BH150" i="79"/>
  <c r="BG150" i="79"/>
  <c r="BF150" i="79"/>
  <c r="BE150" i="79"/>
  <c r="BD150" i="79"/>
  <c r="BC150" i="79"/>
  <c r="BB150" i="79"/>
  <c r="BA150" i="79"/>
  <c r="AZ150" i="79"/>
  <c r="AY150" i="79"/>
  <c r="AX150" i="79"/>
  <c r="AW150" i="79"/>
  <c r="AV150" i="79"/>
  <c r="AU150" i="79"/>
  <c r="AT150" i="79"/>
  <c r="AS150" i="79"/>
  <c r="AR150" i="79"/>
  <c r="AQ150" i="79"/>
  <c r="AP150" i="79"/>
  <c r="AO150" i="79"/>
  <c r="AN150" i="79"/>
  <c r="AM150" i="79"/>
  <c r="AL150" i="79"/>
  <c r="AK150" i="79"/>
  <c r="AJ150" i="79"/>
  <c r="AI150" i="79"/>
  <c r="AH150" i="79"/>
  <c r="AG150" i="79"/>
  <c r="AF150" i="79"/>
  <c r="AE150" i="79"/>
  <c r="AD150" i="79"/>
  <c r="AC150" i="79"/>
  <c r="AB150" i="79"/>
  <c r="AA150" i="79"/>
  <c r="Z150" i="79"/>
  <c r="Y150" i="79"/>
  <c r="X150" i="79"/>
  <c r="W150" i="79"/>
  <c r="V150" i="79"/>
  <c r="U150" i="79"/>
  <c r="T150" i="79"/>
  <c r="S150" i="79"/>
  <c r="R150" i="79"/>
  <c r="Q150" i="79"/>
  <c r="P150" i="79"/>
  <c r="O150" i="79"/>
  <c r="N150" i="79"/>
  <c r="M150" i="79"/>
  <c r="L150" i="79"/>
  <c r="K150" i="79"/>
  <c r="FA149" i="79"/>
  <c r="EZ149" i="79"/>
  <c r="EY149" i="79"/>
  <c r="EX149" i="79"/>
  <c r="EW149" i="79"/>
  <c r="EV149" i="79"/>
  <c r="EU149" i="79"/>
  <c r="ET149" i="79"/>
  <c r="ES149" i="79"/>
  <c r="ER149" i="79"/>
  <c r="EQ149" i="79"/>
  <c r="EP149" i="79"/>
  <c r="EO149" i="79"/>
  <c r="EN149" i="79"/>
  <c r="EM149" i="79"/>
  <c r="EL149" i="79"/>
  <c r="EK149" i="79"/>
  <c r="EJ149" i="79"/>
  <c r="EI149" i="79"/>
  <c r="EH149" i="79"/>
  <c r="EG149" i="79"/>
  <c r="EF149" i="79"/>
  <c r="EE149" i="79"/>
  <c r="ED149" i="79"/>
  <c r="EC149" i="79"/>
  <c r="EB149" i="79"/>
  <c r="EA149" i="79"/>
  <c r="DZ149" i="79"/>
  <c r="DY149" i="79"/>
  <c r="DX149" i="79"/>
  <c r="DW149" i="79"/>
  <c r="DV149" i="79"/>
  <c r="DU149" i="79"/>
  <c r="DT149" i="79"/>
  <c r="DS149" i="79"/>
  <c r="DR149" i="79"/>
  <c r="DQ149" i="79"/>
  <c r="DP149" i="79"/>
  <c r="DO149" i="79"/>
  <c r="DN149" i="79"/>
  <c r="DM149" i="79"/>
  <c r="DL149" i="79"/>
  <c r="DK149" i="79"/>
  <c r="DJ149" i="79"/>
  <c r="DI149" i="79"/>
  <c r="DH149" i="79"/>
  <c r="DG149" i="79"/>
  <c r="DF149" i="79"/>
  <c r="DE149" i="79"/>
  <c r="DD149" i="79"/>
  <c r="DC149" i="79"/>
  <c r="DB149" i="79"/>
  <c r="DA149" i="79"/>
  <c r="CZ149" i="79"/>
  <c r="CY149" i="79"/>
  <c r="CX149" i="79"/>
  <c r="CW149" i="79"/>
  <c r="CV149" i="79"/>
  <c r="CU149" i="79"/>
  <c r="CT149" i="79"/>
  <c r="CS149" i="79"/>
  <c r="CR149" i="79"/>
  <c r="CQ149" i="79"/>
  <c r="CP149" i="79"/>
  <c r="CO149" i="79"/>
  <c r="CN149" i="79"/>
  <c r="CM149" i="79"/>
  <c r="CL149" i="79"/>
  <c r="CK149" i="79"/>
  <c r="CJ149" i="79"/>
  <c r="CI149" i="79"/>
  <c r="CH149" i="79"/>
  <c r="CG149" i="79"/>
  <c r="CF149" i="79"/>
  <c r="CE149" i="79"/>
  <c r="CD149" i="79"/>
  <c r="CC149" i="79"/>
  <c r="CB149" i="79"/>
  <c r="CA149" i="79"/>
  <c r="BZ149" i="79"/>
  <c r="BY149" i="79"/>
  <c r="BX149" i="79"/>
  <c r="BW149" i="79"/>
  <c r="BV149" i="79"/>
  <c r="BU149" i="79"/>
  <c r="BT149" i="79"/>
  <c r="BS149" i="79"/>
  <c r="BR149" i="79"/>
  <c r="BQ149" i="79"/>
  <c r="BP149" i="79"/>
  <c r="BO149" i="79"/>
  <c r="BN149" i="79"/>
  <c r="BM149" i="79"/>
  <c r="BL149" i="79"/>
  <c r="BK149" i="79"/>
  <c r="BJ149" i="79"/>
  <c r="BI149" i="79"/>
  <c r="BH149" i="79"/>
  <c r="BG149" i="79"/>
  <c r="BF149" i="79"/>
  <c r="BE149" i="79"/>
  <c r="BD149" i="79"/>
  <c r="BC149" i="79"/>
  <c r="BB149" i="79"/>
  <c r="BA149" i="79"/>
  <c r="AZ149" i="79"/>
  <c r="AY149" i="79"/>
  <c r="AX149" i="79"/>
  <c r="AW149" i="79"/>
  <c r="AV149" i="79"/>
  <c r="AU149" i="79"/>
  <c r="AT149" i="79"/>
  <c r="AS149" i="79"/>
  <c r="AR149" i="79"/>
  <c r="AQ149" i="79"/>
  <c r="AP149" i="79"/>
  <c r="AO149" i="79"/>
  <c r="AN149" i="79"/>
  <c r="AM149" i="79"/>
  <c r="AL149" i="79"/>
  <c r="AK149" i="79"/>
  <c r="AJ149" i="79"/>
  <c r="AI149" i="79"/>
  <c r="AH149" i="79"/>
  <c r="AG149" i="79"/>
  <c r="AF149" i="79"/>
  <c r="AE149" i="79"/>
  <c r="AD149" i="79"/>
  <c r="AC149" i="79"/>
  <c r="AB149" i="79"/>
  <c r="AA149" i="79"/>
  <c r="Z149" i="79"/>
  <c r="Y149" i="79"/>
  <c r="X149" i="79"/>
  <c r="W149" i="79"/>
  <c r="V149" i="79"/>
  <c r="U149" i="79"/>
  <c r="T149" i="79"/>
  <c r="S149" i="79"/>
  <c r="R149" i="79"/>
  <c r="Q149" i="79"/>
  <c r="P149" i="79"/>
  <c r="O149" i="79"/>
  <c r="N149" i="79"/>
  <c r="M149" i="79"/>
  <c r="L149" i="79"/>
  <c r="K149" i="79"/>
  <c r="FA148" i="79"/>
  <c r="EZ148" i="79"/>
  <c r="EY148" i="79"/>
  <c r="EX148" i="79"/>
  <c r="EW148" i="79"/>
  <c r="EV148" i="79"/>
  <c r="EU148" i="79"/>
  <c r="ET148" i="79"/>
  <c r="ES148" i="79"/>
  <c r="ER148" i="79"/>
  <c r="EQ148" i="79"/>
  <c r="EP148" i="79"/>
  <c r="EO148" i="79"/>
  <c r="EN148" i="79"/>
  <c r="EM148" i="79"/>
  <c r="EL148" i="79"/>
  <c r="EK148" i="79"/>
  <c r="EJ148" i="79"/>
  <c r="EI148" i="79"/>
  <c r="EH148" i="79"/>
  <c r="EG148" i="79"/>
  <c r="EF148" i="79"/>
  <c r="EE148" i="79"/>
  <c r="ED148" i="79"/>
  <c r="EC148" i="79"/>
  <c r="EB148" i="79"/>
  <c r="EA148" i="79"/>
  <c r="DZ148" i="79"/>
  <c r="DY148" i="79"/>
  <c r="DX148" i="79"/>
  <c r="DW148" i="79"/>
  <c r="DV148" i="79"/>
  <c r="DU148" i="79"/>
  <c r="DT148" i="79"/>
  <c r="DS148" i="79"/>
  <c r="DR148" i="79"/>
  <c r="DQ148" i="79"/>
  <c r="DP148" i="79"/>
  <c r="DO148" i="79"/>
  <c r="DN148" i="79"/>
  <c r="DM148" i="79"/>
  <c r="DL148" i="79"/>
  <c r="DK148" i="79"/>
  <c r="DJ148" i="79"/>
  <c r="DI148" i="79"/>
  <c r="DH148" i="79"/>
  <c r="DG148" i="79"/>
  <c r="DF148" i="79"/>
  <c r="DE148" i="79"/>
  <c r="DD148" i="79"/>
  <c r="DC148" i="79"/>
  <c r="DB148" i="79"/>
  <c r="DA148" i="79"/>
  <c r="CZ148" i="79"/>
  <c r="CY148" i="79"/>
  <c r="CX148" i="79"/>
  <c r="CW148" i="79"/>
  <c r="CV148" i="79"/>
  <c r="CU148" i="79"/>
  <c r="CT148" i="79"/>
  <c r="CS148" i="79"/>
  <c r="CR148" i="79"/>
  <c r="CQ148" i="79"/>
  <c r="CP148" i="79"/>
  <c r="CO148" i="79"/>
  <c r="CN148" i="79"/>
  <c r="CM148" i="79"/>
  <c r="CL148" i="79"/>
  <c r="CK148" i="79"/>
  <c r="CJ148" i="79"/>
  <c r="CI148" i="79"/>
  <c r="CH148" i="79"/>
  <c r="CG148" i="79"/>
  <c r="CF148" i="79"/>
  <c r="CE148" i="79"/>
  <c r="CD148" i="79"/>
  <c r="CC148" i="79"/>
  <c r="CB148" i="79"/>
  <c r="CA148" i="79"/>
  <c r="BZ148" i="79"/>
  <c r="BY148" i="79"/>
  <c r="BX148" i="79"/>
  <c r="BW148" i="79"/>
  <c r="BV148" i="79"/>
  <c r="BU148" i="79"/>
  <c r="BT148" i="79"/>
  <c r="BS148" i="79"/>
  <c r="BR148" i="79"/>
  <c r="BQ148" i="79"/>
  <c r="BP148" i="79"/>
  <c r="BO148" i="79"/>
  <c r="BN148" i="79"/>
  <c r="BM148" i="79"/>
  <c r="BL148" i="79"/>
  <c r="BK148" i="79"/>
  <c r="BJ148" i="79"/>
  <c r="BI148" i="79"/>
  <c r="BH148" i="79"/>
  <c r="BG148" i="79"/>
  <c r="BF148" i="79"/>
  <c r="BE148" i="79"/>
  <c r="BD148" i="79"/>
  <c r="BC148" i="79"/>
  <c r="BB148" i="79"/>
  <c r="BA148" i="79"/>
  <c r="AZ148" i="79"/>
  <c r="AY148" i="79"/>
  <c r="AX148" i="79"/>
  <c r="AW148" i="79"/>
  <c r="AV148" i="79"/>
  <c r="AU148" i="79"/>
  <c r="AT148" i="79"/>
  <c r="AS148" i="79"/>
  <c r="AR148" i="79"/>
  <c r="AQ148" i="79"/>
  <c r="AP148" i="79"/>
  <c r="AO148" i="79"/>
  <c r="AN148" i="79"/>
  <c r="AM148" i="79"/>
  <c r="AL148" i="79"/>
  <c r="AK148" i="79"/>
  <c r="AJ148" i="79"/>
  <c r="AI148" i="79"/>
  <c r="AH148" i="79"/>
  <c r="AG148" i="79"/>
  <c r="AF148" i="79"/>
  <c r="AE148" i="79"/>
  <c r="AD148" i="79"/>
  <c r="AC148" i="79"/>
  <c r="AB148" i="79"/>
  <c r="AA148" i="79"/>
  <c r="Z148" i="79"/>
  <c r="Y148" i="79"/>
  <c r="X148" i="79"/>
  <c r="W148" i="79"/>
  <c r="V148" i="79"/>
  <c r="U148" i="79"/>
  <c r="T148" i="79"/>
  <c r="S148" i="79"/>
  <c r="R148" i="79"/>
  <c r="Q148" i="79"/>
  <c r="P148" i="79"/>
  <c r="O148" i="79"/>
  <c r="N148" i="79"/>
  <c r="M148" i="79"/>
  <c r="L148" i="79"/>
  <c r="K148" i="79"/>
  <c r="FA147" i="79"/>
  <c r="EZ147" i="79"/>
  <c r="EY147" i="79"/>
  <c r="EX147" i="79"/>
  <c r="EW147" i="79"/>
  <c r="EV147" i="79"/>
  <c r="EU147" i="79"/>
  <c r="ET147" i="79"/>
  <c r="ES147" i="79"/>
  <c r="ER147" i="79"/>
  <c r="EQ147" i="79"/>
  <c r="EP147" i="79"/>
  <c r="EO147" i="79"/>
  <c r="EN147" i="79"/>
  <c r="EM147" i="79"/>
  <c r="EL147" i="79"/>
  <c r="EK147" i="79"/>
  <c r="EJ147" i="79"/>
  <c r="EI147" i="79"/>
  <c r="EH147" i="79"/>
  <c r="EG147" i="79"/>
  <c r="EF147" i="79"/>
  <c r="EE147" i="79"/>
  <c r="ED147" i="79"/>
  <c r="EC147" i="79"/>
  <c r="EB147" i="79"/>
  <c r="EA147" i="79"/>
  <c r="DZ147" i="79"/>
  <c r="DY147" i="79"/>
  <c r="DX147" i="79"/>
  <c r="DW147" i="79"/>
  <c r="DV147" i="79"/>
  <c r="DU147" i="79"/>
  <c r="DT147" i="79"/>
  <c r="DS147" i="79"/>
  <c r="DR147" i="79"/>
  <c r="DQ147" i="79"/>
  <c r="DP147" i="79"/>
  <c r="DO147" i="79"/>
  <c r="DN147" i="79"/>
  <c r="DM147" i="79"/>
  <c r="DL147" i="79"/>
  <c r="DK147" i="79"/>
  <c r="DJ147" i="79"/>
  <c r="DI147" i="79"/>
  <c r="DH147" i="79"/>
  <c r="DG147" i="79"/>
  <c r="DF147" i="79"/>
  <c r="DE147" i="79"/>
  <c r="DD147" i="79"/>
  <c r="DC147" i="79"/>
  <c r="DB147" i="79"/>
  <c r="DA147" i="79"/>
  <c r="CZ147" i="79"/>
  <c r="CY147" i="79"/>
  <c r="CX147" i="79"/>
  <c r="CW147" i="79"/>
  <c r="CV147" i="79"/>
  <c r="CU147" i="79"/>
  <c r="CT147" i="79"/>
  <c r="CS147" i="79"/>
  <c r="CR147" i="79"/>
  <c r="CQ147" i="79"/>
  <c r="CP147" i="79"/>
  <c r="CO147" i="79"/>
  <c r="CN147" i="79"/>
  <c r="CM147" i="79"/>
  <c r="CL147" i="79"/>
  <c r="CK147" i="79"/>
  <c r="CJ147" i="79"/>
  <c r="CI147" i="79"/>
  <c r="CH147" i="79"/>
  <c r="CG147" i="79"/>
  <c r="CF147" i="79"/>
  <c r="CE147" i="79"/>
  <c r="CD147" i="79"/>
  <c r="CC147" i="79"/>
  <c r="CB147" i="79"/>
  <c r="CA147" i="79"/>
  <c r="BZ147" i="79"/>
  <c r="BY147" i="79"/>
  <c r="BX147" i="79"/>
  <c r="BW147" i="79"/>
  <c r="BV147" i="79"/>
  <c r="BU147" i="79"/>
  <c r="BT147" i="79"/>
  <c r="BS147" i="79"/>
  <c r="BR147" i="79"/>
  <c r="BQ147" i="79"/>
  <c r="BP147" i="79"/>
  <c r="BO147" i="79"/>
  <c r="BN147" i="79"/>
  <c r="BM147" i="79"/>
  <c r="BL147" i="79"/>
  <c r="BK147" i="79"/>
  <c r="BJ147" i="79"/>
  <c r="BI147" i="79"/>
  <c r="BH147" i="79"/>
  <c r="BG147" i="79"/>
  <c r="BF147" i="79"/>
  <c r="BE147" i="79"/>
  <c r="BD147" i="79"/>
  <c r="BC147" i="79"/>
  <c r="BB147" i="79"/>
  <c r="BA147" i="79"/>
  <c r="AZ147" i="79"/>
  <c r="AY147" i="79"/>
  <c r="AX147" i="79"/>
  <c r="AW147" i="79"/>
  <c r="AV147" i="79"/>
  <c r="AU147" i="79"/>
  <c r="AT147" i="79"/>
  <c r="AS147" i="79"/>
  <c r="AR147" i="79"/>
  <c r="AQ147" i="79"/>
  <c r="AP147" i="79"/>
  <c r="AO147" i="79"/>
  <c r="AN147" i="79"/>
  <c r="AM147" i="79"/>
  <c r="AL147" i="79"/>
  <c r="AK147" i="79"/>
  <c r="AJ147" i="79"/>
  <c r="AI147" i="79"/>
  <c r="AH147" i="79"/>
  <c r="AG147" i="79"/>
  <c r="AF147" i="79"/>
  <c r="AE147" i="79"/>
  <c r="AD147" i="79"/>
  <c r="AC147" i="79"/>
  <c r="AB147" i="79"/>
  <c r="AA147" i="79"/>
  <c r="Z147" i="79"/>
  <c r="Y147" i="79"/>
  <c r="X147" i="79"/>
  <c r="W147" i="79"/>
  <c r="V147" i="79"/>
  <c r="U147" i="79"/>
  <c r="T147" i="79"/>
  <c r="S147" i="79"/>
  <c r="R147" i="79"/>
  <c r="Q147" i="79"/>
  <c r="P147" i="79"/>
  <c r="O147" i="79"/>
  <c r="N147" i="79"/>
  <c r="M147" i="79"/>
  <c r="L147" i="79"/>
  <c r="K147" i="79"/>
  <c r="FA146" i="79"/>
  <c r="EZ146" i="79"/>
  <c r="EY146" i="79"/>
  <c r="EX146" i="79"/>
  <c r="EW146" i="79"/>
  <c r="EV146" i="79"/>
  <c r="EU146" i="79"/>
  <c r="ET146" i="79"/>
  <c r="ES146" i="79"/>
  <c r="ER146" i="79"/>
  <c r="EQ146" i="79"/>
  <c r="EP146" i="79"/>
  <c r="EO146" i="79"/>
  <c r="EN146" i="79"/>
  <c r="EM146" i="79"/>
  <c r="EL146" i="79"/>
  <c r="EK146" i="79"/>
  <c r="EJ146" i="79"/>
  <c r="EI146" i="79"/>
  <c r="EH146" i="79"/>
  <c r="EG146" i="79"/>
  <c r="EF146" i="79"/>
  <c r="EE146" i="79"/>
  <c r="ED146" i="79"/>
  <c r="EC146" i="79"/>
  <c r="EB146" i="79"/>
  <c r="EA146" i="79"/>
  <c r="DZ146" i="79"/>
  <c r="DY146" i="79"/>
  <c r="DX146" i="79"/>
  <c r="DW146" i="79"/>
  <c r="DV146" i="79"/>
  <c r="DU146" i="79"/>
  <c r="DT146" i="79"/>
  <c r="DS146" i="79"/>
  <c r="DR146" i="79"/>
  <c r="DQ146" i="79"/>
  <c r="DP146" i="79"/>
  <c r="DO146" i="79"/>
  <c r="DN146" i="79"/>
  <c r="DM146" i="79"/>
  <c r="DL146" i="79"/>
  <c r="DK146" i="79"/>
  <c r="DJ146" i="79"/>
  <c r="DI146" i="79"/>
  <c r="DH146" i="79"/>
  <c r="DG146" i="79"/>
  <c r="DF146" i="79"/>
  <c r="DE146" i="79"/>
  <c r="DD146" i="79"/>
  <c r="DC146" i="79"/>
  <c r="DB146" i="79"/>
  <c r="DA146" i="79"/>
  <c r="CZ146" i="79"/>
  <c r="CY146" i="79"/>
  <c r="CX146" i="79"/>
  <c r="CW146" i="79"/>
  <c r="CV146" i="79"/>
  <c r="CU146" i="79"/>
  <c r="CT146" i="79"/>
  <c r="CS146" i="79"/>
  <c r="CR146" i="79"/>
  <c r="CQ146" i="79"/>
  <c r="CP146" i="79"/>
  <c r="CO146" i="79"/>
  <c r="CN146" i="79"/>
  <c r="CM146" i="79"/>
  <c r="CL146" i="79"/>
  <c r="CK146" i="79"/>
  <c r="CJ146" i="79"/>
  <c r="CI146" i="79"/>
  <c r="CH146" i="79"/>
  <c r="CG146" i="79"/>
  <c r="CF146" i="79"/>
  <c r="CE146" i="79"/>
  <c r="CD146" i="79"/>
  <c r="CC146" i="79"/>
  <c r="CB146" i="79"/>
  <c r="CA146" i="79"/>
  <c r="BZ146" i="79"/>
  <c r="BY146" i="79"/>
  <c r="BX146" i="79"/>
  <c r="BW146" i="79"/>
  <c r="BV146" i="79"/>
  <c r="BU146" i="79"/>
  <c r="BT146" i="79"/>
  <c r="BS146" i="79"/>
  <c r="BR146" i="79"/>
  <c r="BQ146" i="79"/>
  <c r="BP146" i="79"/>
  <c r="BO146" i="79"/>
  <c r="BN146" i="79"/>
  <c r="BM146" i="79"/>
  <c r="BL146" i="79"/>
  <c r="BK146" i="79"/>
  <c r="BJ146" i="79"/>
  <c r="BI146" i="79"/>
  <c r="BH146" i="79"/>
  <c r="BG146" i="79"/>
  <c r="BF146" i="79"/>
  <c r="BE146" i="79"/>
  <c r="BD146" i="79"/>
  <c r="BC146" i="79"/>
  <c r="BB146" i="79"/>
  <c r="BA146" i="79"/>
  <c r="AZ146" i="79"/>
  <c r="AY146" i="79"/>
  <c r="AX146" i="79"/>
  <c r="AW146" i="79"/>
  <c r="AV146" i="79"/>
  <c r="AU146" i="79"/>
  <c r="AT146" i="79"/>
  <c r="AS146" i="79"/>
  <c r="AR146" i="79"/>
  <c r="AQ146" i="79"/>
  <c r="AP146" i="79"/>
  <c r="AO146" i="79"/>
  <c r="AN146" i="79"/>
  <c r="AM146" i="79"/>
  <c r="AL146" i="79"/>
  <c r="AK146" i="79"/>
  <c r="AJ146" i="79"/>
  <c r="AI146" i="79"/>
  <c r="AH146" i="79"/>
  <c r="AG146" i="79"/>
  <c r="AF146" i="79"/>
  <c r="AE146" i="79"/>
  <c r="AD146" i="79"/>
  <c r="AC146" i="79"/>
  <c r="AB146" i="79"/>
  <c r="AA146" i="79"/>
  <c r="Z146" i="79"/>
  <c r="Y146" i="79"/>
  <c r="X146" i="79"/>
  <c r="W146" i="79"/>
  <c r="V146" i="79"/>
  <c r="U146" i="79"/>
  <c r="T146" i="79"/>
  <c r="S146" i="79"/>
  <c r="R146" i="79"/>
  <c r="Q146" i="79"/>
  <c r="P146" i="79"/>
  <c r="O146" i="79"/>
  <c r="N146" i="79"/>
  <c r="M146" i="79"/>
  <c r="L146" i="79"/>
  <c r="K146" i="79"/>
  <c r="FA145" i="79"/>
  <c r="EZ145" i="79"/>
  <c r="EY145" i="79"/>
  <c r="EX145" i="79"/>
  <c r="EW145" i="79"/>
  <c r="EV145" i="79"/>
  <c r="EU145" i="79"/>
  <c r="ET145" i="79"/>
  <c r="ES145" i="79"/>
  <c r="ER145" i="79"/>
  <c r="EQ145" i="79"/>
  <c r="EP145" i="79"/>
  <c r="EO145" i="79"/>
  <c r="EN145" i="79"/>
  <c r="EM145" i="79"/>
  <c r="EL145" i="79"/>
  <c r="EK145" i="79"/>
  <c r="EJ145" i="79"/>
  <c r="EI145" i="79"/>
  <c r="EH145" i="79"/>
  <c r="EG145" i="79"/>
  <c r="EF145" i="79"/>
  <c r="EE145" i="79"/>
  <c r="ED145" i="79"/>
  <c r="EC145" i="79"/>
  <c r="EB145" i="79"/>
  <c r="EA145" i="79"/>
  <c r="DZ145" i="79"/>
  <c r="DY145" i="79"/>
  <c r="DX145" i="79"/>
  <c r="DW145" i="79"/>
  <c r="DV145" i="79"/>
  <c r="DU145" i="79"/>
  <c r="DT145" i="79"/>
  <c r="DS145" i="79"/>
  <c r="DR145" i="79"/>
  <c r="DQ145" i="79"/>
  <c r="DP145" i="79"/>
  <c r="DO145" i="79"/>
  <c r="DN145" i="79"/>
  <c r="DM145" i="79"/>
  <c r="DL145" i="79"/>
  <c r="DK145" i="79"/>
  <c r="DJ145" i="79"/>
  <c r="DI145" i="79"/>
  <c r="DH145" i="79"/>
  <c r="DG145" i="79"/>
  <c r="DF145" i="79"/>
  <c r="DE145" i="79"/>
  <c r="DD145" i="79"/>
  <c r="DC145" i="79"/>
  <c r="DB145" i="79"/>
  <c r="DA145" i="79"/>
  <c r="CZ145" i="79"/>
  <c r="CY145" i="79"/>
  <c r="CX145" i="79"/>
  <c r="CW145" i="79"/>
  <c r="CV145" i="79"/>
  <c r="CU145" i="79"/>
  <c r="CT145" i="79"/>
  <c r="CS145" i="79"/>
  <c r="CR145" i="79"/>
  <c r="CQ145" i="79"/>
  <c r="CP145" i="79"/>
  <c r="CO145" i="79"/>
  <c r="CN145" i="79"/>
  <c r="CM145" i="79"/>
  <c r="CL145" i="79"/>
  <c r="CK145" i="79"/>
  <c r="CJ145" i="79"/>
  <c r="CI145" i="79"/>
  <c r="CH145" i="79"/>
  <c r="CG145" i="79"/>
  <c r="CF145" i="79"/>
  <c r="CE145" i="79"/>
  <c r="CD145" i="79"/>
  <c r="CC145" i="79"/>
  <c r="CB145" i="79"/>
  <c r="CA145" i="79"/>
  <c r="BZ145" i="79"/>
  <c r="BY145" i="79"/>
  <c r="BX145" i="79"/>
  <c r="BW145" i="79"/>
  <c r="BV145" i="79"/>
  <c r="BU145" i="79"/>
  <c r="BT145" i="79"/>
  <c r="BS145" i="79"/>
  <c r="BR145" i="79"/>
  <c r="BQ145" i="79"/>
  <c r="BP145" i="79"/>
  <c r="BO145" i="79"/>
  <c r="BN145" i="79"/>
  <c r="BM145" i="79"/>
  <c r="BL145" i="79"/>
  <c r="BK145" i="79"/>
  <c r="BJ145" i="79"/>
  <c r="BI145" i="79"/>
  <c r="BH145" i="79"/>
  <c r="BG145" i="79"/>
  <c r="BF145" i="79"/>
  <c r="BE145" i="79"/>
  <c r="BD145" i="79"/>
  <c r="BC145" i="79"/>
  <c r="BB145" i="79"/>
  <c r="BA145" i="79"/>
  <c r="AZ145" i="79"/>
  <c r="AY145" i="79"/>
  <c r="AX145" i="79"/>
  <c r="AW145" i="79"/>
  <c r="AV145" i="79"/>
  <c r="AU145" i="79"/>
  <c r="AT145" i="79"/>
  <c r="AS145" i="79"/>
  <c r="AR145" i="79"/>
  <c r="AQ145" i="79"/>
  <c r="AP145" i="79"/>
  <c r="AO145" i="79"/>
  <c r="AN145" i="79"/>
  <c r="AM145" i="79"/>
  <c r="AL145" i="79"/>
  <c r="AK145" i="79"/>
  <c r="AJ145" i="79"/>
  <c r="AI145" i="79"/>
  <c r="AH145" i="79"/>
  <c r="AG145" i="79"/>
  <c r="AF145" i="79"/>
  <c r="AE145" i="79"/>
  <c r="AD145" i="79"/>
  <c r="AC145" i="79"/>
  <c r="AB145" i="79"/>
  <c r="AA145" i="79"/>
  <c r="Z145" i="79"/>
  <c r="Y145" i="79"/>
  <c r="X145" i="79"/>
  <c r="W145" i="79"/>
  <c r="V145" i="79"/>
  <c r="U145" i="79"/>
  <c r="T145" i="79"/>
  <c r="S145" i="79"/>
  <c r="R145" i="79"/>
  <c r="Q145" i="79"/>
  <c r="P145" i="79"/>
  <c r="O145" i="79"/>
  <c r="N145" i="79"/>
  <c r="M145" i="79"/>
  <c r="L145" i="79"/>
  <c r="K145" i="79"/>
  <c r="FA144" i="79"/>
  <c r="EZ144" i="79"/>
  <c r="EY144" i="79"/>
  <c r="EX144" i="79"/>
  <c r="EW144" i="79"/>
  <c r="EV144" i="79"/>
  <c r="EU144" i="79"/>
  <c r="ET144" i="79"/>
  <c r="ES144" i="79"/>
  <c r="ER144" i="79"/>
  <c r="EQ144" i="79"/>
  <c r="EP144" i="79"/>
  <c r="EO144" i="79"/>
  <c r="EN144" i="79"/>
  <c r="EM144" i="79"/>
  <c r="EL144" i="79"/>
  <c r="EK144" i="79"/>
  <c r="EJ144" i="79"/>
  <c r="EI144" i="79"/>
  <c r="EH144" i="79"/>
  <c r="EG144" i="79"/>
  <c r="EF144" i="79"/>
  <c r="EE144" i="79"/>
  <c r="ED144" i="79"/>
  <c r="EC144" i="79"/>
  <c r="EB144" i="79"/>
  <c r="EA144" i="79"/>
  <c r="DZ144" i="79"/>
  <c r="DY144" i="79"/>
  <c r="DX144" i="79"/>
  <c r="DW144" i="79"/>
  <c r="DV144" i="79"/>
  <c r="DU144" i="79"/>
  <c r="DT144" i="79"/>
  <c r="DS144" i="79"/>
  <c r="DR144" i="79"/>
  <c r="DQ144" i="79"/>
  <c r="DP144" i="79"/>
  <c r="DO144" i="79"/>
  <c r="DN144" i="79"/>
  <c r="DM144" i="79"/>
  <c r="DL144" i="79"/>
  <c r="DK144" i="79"/>
  <c r="DJ144" i="79"/>
  <c r="DI144" i="79"/>
  <c r="DH144" i="79"/>
  <c r="DG144" i="79"/>
  <c r="DF144" i="79"/>
  <c r="DE144" i="79"/>
  <c r="DD144" i="79"/>
  <c r="DC144" i="79"/>
  <c r="DB144" i="79"/>
  <c r="DA144" i="79"/>
  <c r="CZ144" i="79"/>
  <c r="CY144" i="79"/>
  <c r="CX144" i="79"/>
  <c r="CW144" i="79"/>
  <c r="CV144" i="79"/>
  <c r="CU144" i="79"/>
  <c r="CT144" i="79"/>
  <c r="CS144" i="79"/>
  <c r="CR144" i="79"/>
  <c r="CQ144" i="79"/>
  <c r="CP144" i="79"/>
  <c r="CO144" i="79"/>
  <c r="CN144" i="79"/>
  <c r="CM144" i="79"/>
  <c r="CL144" i="79"/>
  <c r="CK144" i="79"/>
  <c r="CJ144" i="79"/>
  <c r="CI144" i="79"/>
  <c r="CH144" i="79"/>
  <c r="CG144" i="79"/>
  <c r="CF144" i="79"/>
  <c r="CE144" i="79"/>
  <c r="CD144" i="79"/>
  <c r="CC144" i="79"/>
  <c r="CB144" i="79"/>
  <c r="CA144" i="79"/>
  <c r="BZ144" i="79"/>
  <c r="BY144" i="79"/>
  <c r="BX144" i="79"/>
  <c r="BW144" i="79"/>
  <c r="BV144" i="79"/>
  <c r="BU144" i="79"/>
  <c r="BT144" i="79"/>
  <c r="BS144" i="79"/>
  <c r="BR144" i="79"/>
  <c r="BQ144" i="79"/>
  <c r="BP144" i="79"/>
  <c r="BO144" i="79"/>
  <c r="BN144" i="79"/>
  <c r="BM144" i="79"/>
  <c r="BL144" i="79"/>
  <c r="BK144" i="79"/>
  <c r="BJ144" i="79"/>
  <c r="BI144" i="79"/>
  <c r="BH144" i="79"/>
  <c r="BG144" i="79"/>
  <c r="BF144" i="79"/>
  <c r="BE144" i="79"/>
  <c r="BD144" i="79"/>
  <c r="BC144" i="79"/>
  <c r="BB144" i="79"/>
  <c r="BA144" i="79"/>
  <c r="AZ144" i="79"/>
  <c r="AY144" i="79"/>
  <c r="AX144" i="79"/>
  <c r="AW144" i="79"/>
  <c r="AV144" i="79"/>
  <c r="AU144" i="79"/>
  <c r="AT144" i="79"/>
  <c r="AS144" i="79"/>
  <c r="AR144" i="79"/>
  <c r="AQ144" i="79"/>
  <c r="AP144" i="79"/>
  <c r="AO144" i="79"/>
  <c r="AN144" i="79"/>
  <c r="AM144" i="79"/>
  <c r="AL144" i="79"/>
  <c r="AK144" i="79"/>
  <c r="AJ144" i="79"/>
  <c r="AI144" i="79"/>
  <c r="AH144" i="79"/>
  <c r="AG144" i="79"/>
  <c r="AF144" i="79"/>
  <c r="AE144" i="79"/>
  <c r="AD144" i="79"/>
  <c r="AC144" i="79"/>
  <c r="AB144" i="79"/>
  <c r="AA144" i="79"/>
  <c r="Z144" i="79"/>
  <c r="Y144" i="79"/>
  <c r="X144" i="79"/>
  <c r="W144" i="79"/>
  <c r="V144" i="79"/>
  <c r="U144" i="79"/>
  <c r="T144" i="79"/>
  <c r="S144" i="79"/>
  <c r="R144" i="79"/>
  <c r="Q144" i="79"/>
  <c r="P144" i="79"/>
  <c r="O144" i="79"/>
  <c r="N144" i="79"/>
  <c r="M144" i="79"/>
  <c r="L144" i="79"/>
  <c r="K144" i="79"/>
  <c r="FA143" i="79"/>
  <c r="EZ143" i="79"/>
  <c r="EY143" i="79"/>
  <c r="EX143" i="79"/>
  <c r="EW143" i="79"/>
  <c r="EV143" i="79"/>
  <c r="EU143" i="79"/>
  <c r="ET143" i="79"/>
  <c r="ES143" i="79"/>
  <c r="ER143" i="79"/>
  <c r="EQ143" i="79"/>
  <c r="EP143" i="79"/>
  <c r="EO143" i="79"/>
  <c r="EN143" i="79"/>
  <c r="EM143" i="79"/>
  <c r="EL143" i="79"/>
  <c r="EK143" i="79"/>
  <c r="EJ143" i="79"/>
  <c r="EI143" i="79"/>
  <c r="EH143" i="79"/>
  <c r="EG143" i="79"/>
  <c r="EF143" i="79"/>
  <c r="EE143" i="79"/>
  <c r="ED143" i="79"/>
  <c r="EC143" i="79"/>
  <c r="EB143" i="79"/>
  <c r="EA143" i="79"/>
  <c r="DZ143" i="79"/>
  <c r="DY143" i="79"/>
  <c r="DX143" i="79"/>
  <c r="DW143" i="79"/>
  <c r="DV143" i="79"/>
  <c r="DU143" i="79"/>
  <c r="DT143" i="79"/>
  <c r="DS143" i="79"/>
  <c r="DR143" i="79"/>
  <c r="DQ143" i="79"/>
  <c r="DP143" i="79"/>
  <c r="DO143" i="79"/>
  <c r="DN143" i="79"/>
  <c r="DM143" i="79"/>
  <c r="DL143" i="79"/>
  <c r="DK143" i="79"/>
  <c r="DJ143" i="79"/>
  <c r="DI143" i="79"/>
  <c r="DH143" i="79"/>
  <c r="DG143" i="79"/>
  <c r="DF143" i="79"/>
  <c r="DE143" i="79"/>
  <c r="DD143" i="79"/>
  <c r="DC143" i="79"/>
  <c r="DB143" i="79"/>
  <c r="DA143" i="79"/>
  <c r="CZ143" i="79"/>
  <c r="CY143" i="79"/>
  <c r="CX143" i="79"/>
  <c r="CW143" i="79"/>
  <c r="CV143" i="79"/>
  <c r="CU143" i="79"/>
  <c r="CT143" i="79"/>
  <c r="CS143" i="79"/>
  <c r="CR143" i="79"/>
  <c r="CQ143" i="79"/>
  <c r="CP143" i="79"/>
  <c r="CO143" i="79"/>
  <c r="CN143" i="79"/>
  <c r="CM143" i="79"/>
  <c r="CL143" i="79"/>
  <c r="CK143" i="79"/>
  <c r="CJ143" i="79"/>
  <c r="CI143" i="79"/>
  <c r="CH143" i="79"/>
  <c r="CG143" i="79"/>
  <c r="CF143" i="79"/>
  <c r="CE143" i="79"/>
  <c r="CD143" i="79"/>
  <c r="CC143" i="79"/>
  <c r="CB143" i="79"/>
  <c r="CA143" i="79"/>
  <c r="BZ143" i="79"/>
  <c r="BY143" i="79"/>
  <c r="BX143" i="79"/>
  <c r="BW143" i="79"/>
  <c r="BV143" i="79"/>
  <c r="BU143" i="79"/>
  <c r="BT143" i="79"/>
  <c r="BS143" i="79"/>
  <c r="BR143" i="79"/>
  <c r="BQ143" i="79"/>
  <c r="BP143" i="79"/>
  <c r="BO143" i="79"/>
  <c r="BN143" i="79"/>
  <c r="BM143" i="79"/>
  <c r="BL143" i="79"/>
  <c r="BK143" i="79"/>
  <c r="BJ143" i="79"/>
  <c r="BI143" i="79"/>
  <c r="BH143" i="79"/>
  <c r="BG143" i="79"/>
  <c r="BF143" i="79"/>
  <c r="BE143" i="79"/>
  <c r="BD143" i="79"/>
  <c r="BC143" i="79"/>
  <c r="BB143" i="79"/>
  <c r="BA143" i="79"/>
  <c r="AZ143" i="79"/>
  <c r="AY143" i="79"/>
  <c r="AX143" i="79"/>
  <c r="AW143" i="79"/>
  <c r="AV143" i="79"/>
  <c r="AU143" i="79"/>
  <c r="AT143" i="79"/>
  <c r="AS143" i="79"/>
  <c r="AR143" i="79"/>
  <c r="AQ143" i="79"/>
  <c r="AP143" i="79"/>
  <c r="AO143" i="79"/>
  <c r="AN143" i="79"/>
  <c r="AM143" i="79"/>
  <c r="AL143" i="79"/>
  <c r="AK143" i="79"/>
  <c r="AJ143" i="79"/>
  <c r="AI143" i="79"/>
  <c r="AH143" i="79"/>
  <c r="AG143" i="79"/>
  <c r="AF143" i="79"/>
  <c r="AE143" i="79"/>
  <c r="AD143" i="79"/>
  <c r="AC143" i="79"/>
  <c r="AB143" i="79"/>
  <c r="AA143" i="79"/>
  <c r="Z143" i="79"/>
  <c r="Y143" i="79"/>
  <c r="X143" i="79"/>
  <c r="W143" i="79"/>
  <c r="V143" i="79"/>
  <c r="U143" i="79"/>
  <c r="T143" i="79"/>
  <c r="S143" i="79"/>
  <c r="R143" i="79"/>
  <c r="Q143" i="79"/>
  <c r="P143" i="79"/>
  <c r="O143" i="79"/>
  <c r="N143" i="79"/>
  <c r="M143" i="79"/>
  <c r="L143" i="79"/>
  <c r="K143" i="79"/>
  <c r="FA142" i="79"/>
  <c r="EZ142" i="79"/>
  <c r="EY142" i="79"/>
  <c r="EX142" i="79"/>
  <c r="EW142" i="79"/>
  <c r="EV142" i="79"/>
  <c r="EU142" i="79"/>
  <c r="ET142" i="79"/>
  <c r="ES142" i="79"/>
  <c r="ER142" i="79"/>
  <c r="EQ142" i="79"/>
  <c r="EP142" i="79"/>
  <c r="EO142" i="79"/>
  <c r="EN142" i="79"/>
  <c r="EM142" i="79"/>
  <c r="EL142" i="79"/>
  <c r="EK142" i="79"/>
  <c r="EJ142" i="79"/>
  <c r="EI142" i="79"/>
  <c r="EH142" i="79"/>
  <c r="EG142" i="79"/>
  <c r="EF142" i="79"/>
  <c r="EE142" i="79"/>
  <c r="ED142" i="79"/>
  <c r="EC142" i="79"/>
  <c r="EB142" i="79"/>
  <c r="EA142" i="79"/>
  <c r="DZ142" i="79"/>
  <c r="DY142" i="79"/>
  <c r="DX142" i="79"/>
  <c r="DW142" i="79"/>
  <c r="DV142" i="79"/>
  <c r="DU142" i="79"/>
  <c r="DT142" i="79"/>
  <c r="DS142" i="79"/>
  <c r="DR142" i="79"/>
  <c r="DQ142" i="79"/>
  <c r="DP142" i="79"/>
  <c r="DO142" i="79"/>
  <c r="DN142" i="79"/>
  <c r="DM142" i="79"/>
  <c r="DL142" i="79"/>
  <c r="DK142" i="79"/>
  <c r="DJ142" i="79"/>
  <c r="DI142" i="79"/>
  <c r="DH142" i="79"/>
  <c r="DG142" i="79"/>
  <c r="DF142" i="79"/>
  <c r="DE142" i="79"/>
  <c r="DD142" i="79"/>
  <c r="DC142" i="79"/>
  <c r="DB142" i="79"/>
  <c r="DA142" i="79"/>
  <c r="CZ142" i="79"/>
  <c r="CY142" i="79"/>
  <c r="CX142" i="79"/>
  <c r="CW142" i="79"/>
  <c r="CV142" i="79"/>
  <c r="CU142" i="79"/>
  <c r="CT142" i="79"/>
  <c r="CS142" i="79"/>
  <c r="CR142" i="79"/>
  <c r="CQ142" i="79"/>
  <c r="CP142" i="79"/>
  <c r="CO142" i="79"/>
  <c r="CN142" i="79"/>
  <c r="CM142" i="79"/>
  <c r="CL142" i="79"/>
  <c r="CK142" i="79"/>
  <c r="CJ142" i="79"/>
  <c r="CI142" i="79"/>
  <c r="CH142" i="79"/>
  <c r="CG142" i="79"/>
  <c r="CF142" i="79"/>
  <c r="CE142" i="79"/>
  <c r="CD142" i="79"/>
  <c r="CC142" i="79"/>
  <c r="CB142" i="79"/>
  <c r="CA142" i="79"/>
  <c r="BZ142" i="79"/>
  <c r="BY142" i="79"/>
  <c r="BX142" i="79"/>
  <c r="BW142" i="79"/>
  <c r="BV142" i="79"/>
  <c r="BU142" i="79"/>
  <c r="BT142" i="79"/>
  <c r="BS142" i="79"/>
  <c r="BR142" i="79"/>
  <c r="BQ142" i="79"/>
  <c r="BP142" i="79"/>
  <c r="BO142" i="79"/>
  <c r="BN142" i="79"/>
  <c r="BM142" i="79"/>
  <c r="BL142" i="79"/>
  <c r="BK142" i="79"/>
  <c r="BJ142" i="79"/>
  <c r="BI142" i="79"/>
  <c r="BH142" i="79"/>
  <c r="BG142" i="79"/>
  <c r="BF142" i="79"/>
  <c r="BE142" i="79"/>
  <c r="BD142" i="79"/>
  <c r="BC142" i="79"/>
  <c r="BB142" i="79"/>
  <c r="BA142" i="79"/>
  <c r="AZ142" i="79"/>
  <c r="AY142" i="79"/>
  <c r="AX142" i="79"/>
  <c r="AW142" i="79"/>
  <c r="AV142" i="79"/>
  <c r="AU142" i="79"/>
  <c r="AT142" i="79"/>
  <c r="AS142" i="79"/>
  <c r="AR142" i="79"/>
  <c r="AQ142" i="79"/>
  <c r="AP142" i="79"/>
  <c r="AO142" i="79"/>
  <c r="AN142" i="79"/>
  <c r="AM142" i="79"/>
  <c r="AL142" i="79"/>
  <c r="AK142" i="79"/>
  <c r="AJ142" i="79"/>
  <c r="AI142" i="79"/>
  <c r="AH142" i="79"/>
  <c r="AG142" i="79"/>
  <c r="AF142" i="79"/>
  <c r="AE142" i="79"/>
  <c r="AD142" i="79"/>
  <c r="AC142" i="79"/>
  <c r="AB142" i="79"/>
  <c r="AA142" i="79"/>
  <c r="Z142" i="79"/>
  <c r="Y142" i="79"/>
  <c r="X142" i="79"/>
  <c r="W142" i="79"/>
  <c r="V142" i="79"/>
  <c r="U142" i="79"/>
  <c r="T142" i="79"/>
  <c r="S142" i="79"/>
  <c r="R142" i="79"/>
  <c r="Q142" i="79"/>
  <c r="P142" i="79"/>
  <c r="O142" i="79"/>
  <c r="N142" i="79"/>
  <c r="M142" i="79"/>
  <c r="L142" i="79"/>
  <c r="K142" i="79"/>
  <c r="FA141" i="79"/>
  <c r="EZ141" i="79"/>
  <c r="EY141" i="79"/>
  <c r="EX141" i="79"/>
  <c r="EW141" i="79"/>
  <c r="EV141" i="79"/>
  <c r="EU141" i="79"/>
  <c r="ET141" i="79"/>
  <c r="ES141" i="79"/>
  <c r="ER141" i="79"/>
  <c r="EQ141" i="79"/>
  <c r="EP141" i="79"/>
  <c r="EO141" i="79"/>
  <c r="EN141" i="79"/>
  <c r="EM141" i="79"/>
  <c r="EL141" i="79"/>
  <c r="EK141" i="79"/>
  <c r="EJ141" i="79"/>
  <c r="EI141" i="79"/>
  <c r="EH141" i="79"/>
  <c r="EG141" i="79"/>
  <c r="EF141" i="79"/>
  <c r="EE141" i="79"/>
  <c r="ED141" i="79"/>
  <c r="EC141" i="79"/>
  <c r="EB141" i="79"/>
  <c r="EA141" i="79"/>
  <c r="DZ141" i="79"/>
  <c r="DY141" i="79"/>
  <c r="DX141" i="79"/>
  <c r="DW141" i="79"/>
  <c r="DV141" i="79"/>
  <c r="DU141" i="79"/>
  <c r="DT141" i="79"/>
  <c r="DS141" i="79"/>
  <c r="DR141" i="79"/>
  <c r="DQ141" i="79"/>
  <c r="DP141" i="79"/>
  <c r="DO141" i="79"/>
  <c r="DN141" i="79"/>
  <c r="DM141" i="79"/>
  <c r="DL141" i="79"/>
  <c r="DK141" i="79"/>
  <c r="DJ141" i="79"/>
  <c r="DI141" i="79"/>
  <c r="DH141" i="79"/>
  <c r="DG141" i="79"/>
  <c r="DF141" i="79"/>
  <c r="DE141" i="79"/>
  <c r="DD141" i="79"/>
  <c r="DC141" i="79"/>
  <c r="DB141" i="79"/>
  <c r="DA141" i="79"/>
  <c r="CZ141" i="79"/>
  <c r="CY141" i="79"/>
  <c r="CX141" i="79"/>
  <c r="CW141" i="79"/>
  <c r="CV141" i="79"/>
  <c r="CU141" i="79"/>
  <c r="CT141" i="79"/>
  <c r="CS141" i="79"/>
  <c r="CR141" i="79"/>
  <c r="CQ141" i="79"/>
  <c r="CP141" i="79"/>
  <c r="CO141" i="79"/>
  <c r="CN141" i="79"/>
  <c r="CM141" i="79"/>
  <c r="CL141" i="79"/>
  <c r="CK141" i="79"/>
  <c r="CJ141" i="79"/>
  <c r="CI141" i="79"/>
  <c r="CH141" i="79"/>
  <c r="CG141" i="79"/>
  <c r="CF141" i="79"/>
  <c r="CE141" i="79"/>
  <c r="CD141" i="79"/>
  <c r="CC141" i="79"/>
  <c r="CB141" i="79"/>
  <c r="CA141" i="79"/>
  <c r="BZ141" i="79"/>
  <c r="BY141" i="79"/>
  <c r="BX141" i="79"/>
  <c r="BW141" i="79"/>
  <c r="BV141" i="79"/>
  <c r="BU141" i="79"/>
  <c r="BT141" i="79"/>
  <c r="BS141" i="79"/>
  <c r="BR141" i="79"/>
  <c r="BQ141" i="79"/>
  <c r="BP141" i="79"/>
  <c r="BO141" i="79"/>
  <c r="BN141" i="79"/>
  <c r="BM141" i="79"/>
  <c r="BL141" i="79"/>
  <c r="BK141" i="79"/>
  <c r="BJ141" i="79"/>
  <c r="BI141" i="79"/>
  <c r="BH141" i="79"/>
  <c r="BG141" i="79"/>
  <c r="BF141" i="79"/>
  <c r="BE141" i="79"/>
  <c r="BD141" i="79"/>
  <c r="BC141" i="79"/>
  <c r="BB141" i="79"/>
  <c r="BA141" i="79"/>
  <c r="AZ141" i="79"/>
  <c r="AY141" i="79"/>
  <c r="AX141" i="79"/>
  <c r="AW141" i="79"/>
  <c r="AV141" i="79"/>
  <c r="AU141" i="79"/>
  <c r="AT141" i="79"/>
  <c r="AS141" i="79"/>
  <c r="AR141" i="79"/>
  <c r="AQ141" i="79"/>
  <c r="AP141" i="79"/>
  <c r="AO141" i="79"/>
  <c r="AN141" i="79"/>
  <c r="AM141" i="79"/>
  <c r="AL141" i="79"/>
  <c r="AK141" i="79"/>
  <c r="AJ141" i="79"/>
  <c r="AI141" i="79"/>
  <c r="AH141" i="79"/>
  <c r="AG141" i="79"/>
  <c r="AF141" i="79"/>
  <c r="AE141" i="79"/>
  <c r="AD141" i="79"/>
  <c r="AC141" i="79"/>
  <c r="AB141" i="79"/>
  <c r="AA141" i="79"/>
  <c r="Z141" i="79"/>
  <c r="Y141" i="79"/>
  <c r="X141" i="79"/>
  <c r="W141" i="79"/>
  <c r="V141" i="79"/>
  <c r="U141" i="79"/>
  <c r="T141" i="79"/>
  <c r="S141" i="79"/>
  <c r="R141" i="79"/>
  <c r="Q141" i="79"/>
  <c r="P141" i="79"/>
  <c r="O141" i="79"/>
  <c r="N141" i="79"/>
  <c r="M141" i="79"/>
  <c r="L141" i="79"/>
  <c r="K141" i="79"/>
  <c r="FA140" i="79"/>
  <c r="EZ140" i="79"/>
  <c r="EY140" i="79"/>
  <c r="EX140" i="79"/>
  <c r="EW140" i="79"/>
  <c r="EV140" i="79"/>
  <c r="EU140" i="79"/>
  <c r="ET140" i="79"/>
  <c r="ES140" i="79"/>
  <c r="ER140" i="79"/>
  <c r="EQ140" i="79"/>
  <c r="EP140" i="79"/>
  <c r="EO140" i="79"/>
  <c r="EN140" i="79"/>
  <c r="EM140" i="79"/>
  <c r="EL140" i="79"/>
  <c r="EK140" i="79"/>
  <c r="EJ140" i="79"/>
  <c r="EI140" i="79"/>
  <c r="EH140" i="79"/>
  <c r="EG140" i="79"/>
  <c r="EF140" i="79"/>
  <c r="EE140" i="79"/>
  <c r="ED140" i="79"/>
  <c r="EC140" i="79"/>
  <c r="EB140" i="79"/>
  <c r="EA140" i="79"/>
  <c r="DZ140" i="79"/>
  <c r="DY140" i="79"/>
  <c r="DX140" i="79"/>
  <c r="DW140" i="79"/>
  <c r="DV140" i="79"/>
  <c r="DU140" i="79"/>
  <c r="DT140" i="79"/>
  <c r="DS140" i="79"/>
  <c r="DR140" i="79"/>
  <c r="DQ140" i="79"/>
  <c r="DP140" i="79"/>
  <c r="DO140" i="79"/>
  <c r="DN140" i="79"/>
  <c r="DM140" i="79"/>
  <c r="DL140" i="79"/>
  <c r="DK140" i="79"/>
  <c r="DJ140" i="79"/>
  <c r="DI140" i="79"/>
  <c r="DH140" i="79"/>
  <c r="DG140" i="79"/>
  <c r="DF140" i="79"/>
  <c r="DE140" i="79"/>
  <c r="DD140" i="79"/>
  <c r="DC140" i="79"/>
  <c r="DB140" i="79"/>
  <c r="DA140" i="79"/>
  <c r="CZ140" i="79"/>
  <c r="CY140" i="79"/>
  <c r="CX140" i="79"/>
  <c r="CW140" i="79"/>
  <c r="CV140" i="79"/>
  <c r="CU140" i="79"/>
  <c r="CT140" i="79"/>
  <c r="CS140" i="79"/>
  <c r="CR140" i="79"/>
  <c r="CQ140" i="79"/>
  <c r="CP140" i="79"/>
  <c r="CO140" i="79"/>
  <c r="CN140" i="79"/>
  <c r="CM140" i="79"/>
  <c r="CL140" i="79"/>
  <c r="CK140" i="79"/>
  <c r="CJ140" i="79"/>
  <c r="CI140" i="79"/>
  <c r="CH140" i="79"/>
  <c r="CG140" i="79"/>
  <c r="CF140" i="79"/>
  <c r="CE140" i="79"/>
  <c r="CD140" i="79"/>
  <c r="CC140" i="79"/>
  <c r="CB140" i="79"/>
  <c r="CA140" i="79"/>
  <c r="BZ140" i="79"/>
  <c r="BY140" i="79"/>
  <c r="BX140" i="79"/>
  <c r="BW140" i="79"/>
  <c r="BV140" i="79"/>
  <c r="BU140" i="79"/>
  <c r="BT140" i="79"/>
  <c r="BS140" i="79"/>
  <c r="BR140" i="79"/>
  <c r="BQ140" i="79"/>
  <c r="BP140" i="79"/>
  <c r="BO140" i="79"/>
  <c r="BN140" i="79"/>
  <c r="BM140" i="79"/>
  <c r="BL140" i="79"/>
  <c r="BK140" i="79"/>
  <c r="BJ140" i="79"/>
  <c r="BI140" i="79"/>
  <c r="BH140" i="79"/>
  <c r="BG140" i="79"/>
  <c r="BF140" i="79"/>
  <c r="BE140" i="79"/>
  <c r="BD140" i="79"/>
  <c r="BC140" i="79"/>
  <c r="BB140" i="79"/>
  <c r="BA140" i="79"/>
  <c r="AZ140" i="79"/>
  <c r="AY140" i="79"/>
  <c r="AX140" i="79"/>
  <c r="AW140" i="79"/>
  <c r="AV140" i="79"/>
  <c r="AU140" i="79"/>
  <c r="AT140" i="79"/>
  <c r="AS140" i="79"/>
  <c r="AR140" i="79"/>
  <c r="AQ140" i="79"/>
  <c r="AP140" i="79"/>
  <c r="AO140" i="79"/>
  <c r="AN140" i="79"/>
  <c r="AM140" i="79"/>
  <c r="AL140" i="79"/>
  <c r="AK140" i="79"/>
  <c r="AJ140" i="79"/>
  <c r="AI140" i="79"/>
  <c r="AH140" i="79"/>
  <c r="AG140" i="79"/>
  <c r="AF140" i="79"/>
  <c r="AE140" i="79"/>
  <c r="AD140" i="79"/>
  <c r="AC140" i="79"/>
  <c r="AB140" i="79"/>
  <c r="AA140" i="79"/>
  <c r="Z140" i="79"/>
  <c r="Y140" i="79"/>
  <c r="X140" i="79"/>
  <c r="W140" i="79"/>
  <c r="V140" i="79"/>
  <c r="U140" i="79"/>
  <c r="T140" i="79"/>
  <c r="S140" i="79"/>
  <c r="R140" i="79"/>
  <c r="Q140" i="79"/>
  <c r="P140" i="79"/>
  <c r="O140" i="79"/>
  <c r="N140" i="79"/>
  <c r="M140" i="79"/>
  <c r="L140" i="79"/>
  <c r="K140" i="79"/>
  <c r="FA139" i="79"/>
  <c r="EZ139" i="79"/>
  <c r="EY139" i="79"/>
  <c r="EX139" i="79"/>
  <c r="EW139" i="79"/>
  <c r="EV139" i="79"/>
  <c r="EU139" i="79"/>
  <c r="ET139" i="79"/>
  <c r="ES139" i="79"/>
  <c r="ER139" i="79"/>
  <c r="EQ139" i="79"/>
  <c r="EP139" i="79"/>
  <c r="EO139" i="79"/>
  <c r="EN139" i="79"/>
  <c r="EM139" i="79"/>
  <c r="EL139" i="79"/>
  <c r="EK139" i="79"/>
  <c r="EJ139" i="79"/>
  <c r="EI139" i="79"/>
  <c r="EH139" i="79"/>
  <c r="EG139" i="79"/>
  <c r="EF139" i="79"/>
  <c r="EE139" i="79"/>
  <c r="ED139" i="79"/>
  <c r="EC139" i="79"/>
  <c r="EB139" i="79"/>
  <c r="EA139" i="79"/>
  <c r="DZ139" i="79"/>
  <c r="DY139" i="79"/>
  <c r="DX139" i="79"/>
  <c r="DW139" i="79"/>
  <c r="DV139" i="79"/>
  <c r="DU139" i="79"/>
  <c r="DT139" i="79"/>
  <c r="DS139" i="79"/>
  <c r="DR139" i="79"/>
  <c r="DQ139" i="79"/>
  <c r="DP139" i="79"/>
  <c r="DO139" i="79"/>
  <c r="DN139" i="79"/>
  <c r="DM139" i="79"/>
  <c r="DL139" i="79"/>
  <c r="DK139" i="79"/>
  <c r="DJ139" i="79"/>
  <c r="DI139" i="79"/>
  <c r="DH139" i="79"/>
  <c r="DG139" i="79"/>
  <c r="DF139" i="79"/>
  <c r="DE139" i="79"/>
  <c r="DD139" i="79"/>
  <c r="DC139" i="79"/>
  <c r="DB139" i="79"/>
  <c r="DA139" i="79"/>
  <c r="CZ139" i="79"/>
  <c r="CY139" i="79"/>
  <c r="CX139" i="79"/>
  <c r="CW139" i="79"/>
  <c r="CV139" i="79"/>
  <c r="CU139" i="79"/>
  <c r="CT139" i="79"/>
  <c r="CS139" i="79"/>
  <c r="CR139" i="79"/>
  <c r="CQ139" i="79"/>
  <c r="CP139" i="79"/>
  <c r="CO139" i="79"/>
  <c r="CN139" i="79"/>
  <c r="CM139" i="79"/>
  <c r="CL139" i="79"/>
  <c r="CK139" i="79"/>
  <c r="CJ139" i="79"/>
  <c r="CI139" i="79"/>
  <c r="CH139" i="79"/>
  <c r="CG139" i="79"/>
  <c r="CF139" i="79"/>
  <c r="CE139" i="79"/>
  <c r="CD139" i="79"/>
  <c r="CC139" i="79"/>
  <c r="CB139" i="79"/>
  <c r="CA139" i="79"/>
  <c r="BZ139" i="79"/>
  <c r="BY139" i="79"/>
  <c r="BX139" i="79"/>
  <c r="BW139" i="79"/>
  <c r="BV139" i="79"/>
  <c r="BU139" i="79"/>
  <c r="BT139" i="79"/>
  <c r="BS139" i="79"/>
  <c r="BR139" i="79"/>
  <c r="BQ139" i="79"/>
  <c r="BP139" i="79"/>
  <c r="BO139" i="79"/>
  <c r="BN139" i="79"/>
  <c r="BM139" i="79"/>
  <c r="BL139" i="79"/>
  <c r="BK139" i="79"/>
  <c r="BJ139" i="79"/>
  <c r="BI139" i="79"/>
  <c r="BH139" i="79"/>
  <c r="BG139" i="79"/>
  <c r="BF139" i="79"/>
  <c r="BE139" i="79"/>
  <c r="BD139" i="79"/>
  <c r="BC139" i="79"/>
  <c r="BB139" i="79"/>
  <c r="BA139" i="79"/>
  <c r="AZ139" i="79"/>
  <c r="AY139" i="79"/>
  <c r="AX139" i="79"/>
  <c r="AW139" i="79"/>
  <c r="AV139" i="79"/>
  <c r="AU139" i="79"/>
  <c r="AT139" i="79"/>
  <c r="AS139" i="79"/>
  <c r="AR139" i="79"/>
  <c r="AQ139" i="79"/>
  <c r="AP139" i="79"/>
  <c r="AO139" i="79"/>
  <c r="AN139" i="79"/>
  <c r="AM139" i="79"/>
  <c r="AL139" i="79"/>
  <c r="AK139" i="79"/>
  <c r="AJ139" i="79"/>
  <c r="AI139" i="79"/>
  <c r="AH139" i="79"/>
  <c r="AG139" i="79"/>
  <c r="AF139" i="79"/>
  <c r="AE139" i="79"/>
  <c r="AD139" i="79"/>
  <c r="AC139" i="79"/>
  <c r="AB139" i="79"/>
  <c r="AA139" i="79"/>
  <c r="Z139" i="79"/>
  <c r="Y139" i="79"/>
  <c r="X139" i="79"/>
  <c r="W139" i="79"/>
  <c r="V139" i="79"/>
  <c r="U139" i="79"/>
  <c r="T139" i="79"/>
  <c r="S139" i="79"/>
  <c r="R139" i="79"/>
  <c r="Q139" i="79"/>
  <c r="P139" i="79"/>
  <c r="O139" i="79"/>
  <c r="N139" i="79"/>
  <c r="M139" i="79"/>
  <c r="L139" i="79"/>
  <c r="K139" i="79"/>
  <c r="FA138" i="79"/>
  <c r="EZ138" i="79"/>
  <c r="EY138" i="79"/>
  <c r="EX138" i="79"/>
  <c r="EW138" i="79"/>
  <c r="EV138" i="79"/>
  <c r="EU138" i="79"/>
  <c r="ET138" i="79"/>
  <c r="ES138" i="79"/>
  <c r="ER138" i="79"/>
  <c r="EQ138" i="79"/>
  <c r="EP138" i="79"/>
  <c r="EO138" i="79"/>
  <c r="EN138" i="79"/>
  <c r="EM138" i="79"/>
  <c r="EL138" i="79"/>
  <c r="EK138" i="79"/>
  <c r="EJ138" i="79"/>
  <c r="EI138" i="79"/>
  <c r="EH138" i="79"/>
  <c r="EG138" i="79"/>
  <c r="EF138" i="79"/>
  <c r="EE138" i="79"/>
  <c r="ED138" i="79"/>
  <c r="EC138" i="79"/>
  <c r="EB138" i="79"/>
  <c r="EA138" i="79"/>
  <c r="DZ138" i="79"/>
  <c r="DY138" i="79"/>
  <c r="DX138" i="79"/>
  <c r="DW138" i="79"/>
  <c r="DV138" i="79"/>
  <c r="DU138" i="79"/>
  <c r="DT138" i="79"/>
  <c r="DS138" i="79"/>
  <c r="DR138" i="79"/>
  <c r="DQ138" i="79"/>
  <c r="DP138" i="79"/>
  <c r="DO138" i="79"/>
  <c r="DN138" i="79"/>
  <c r="DM138" i="79"/>
  <c r="DL138" i="79"/>
  <c r="DK138" i="79"/>
  <c r="DJ138" i="79"/>
  <c r="DI138" i="79"/>
  <c r="DH138" i="79"/>
  <c r="DG138" i="79"/>
  <c r="DF138" i="79"/>
  <c r="DE138" i="79"/>
  <c r="DD138" i="79"/>
  <c r="DC138" i="79"/>
  <c r="DB138" i="79"/>
  <c r="DA138" i="79"/>
  <c r="CZ138" i="79"/>
  <c r="CY138" i="79"/>
  <c r="CX138" i="79"/>
  <c r="CW138" i="79"/>
  <c r="CV138" i="79"/>
  <c r="CU138" i="79"/>
  <c r="CT138" i="79"/>
  <c r="CS138" i="79"/>
  <c r="CR138" i="79"/>
  <c r="CQ138" i="79"/>
  <c r="CP138" i="79"/>
  <c r="CO138" i="79"/>
  <c r="CN138" i="79"/>
  <c r="CM138" i="79"/>
  <c r="CL138" i="79"/>
  <c r="CK138" i="79"/>
  <c r="CJ138" i="79"/>
  <c r="CI138" i="79"/>
  <c r="CH138" i="79"/>
  <c r="CG138" i="79"/>
  <c r="CF138" i="79"/>
  <c r="CE138" i="79"/>
  <c r="CD138" i="79"/>
  <c r="CC138" i="79"/>
  <c r="CB138" i="79"/>
  <c r="CA138" i="79"/>
  <c r="BZ138" i="79"/>
  <c r="BY138" i="79"/>
  <c r="BX138" i="79"/>
  <c r="BW138" i="79"/>
  <c r="BV138" i="79"/>
  <c r="BU138" i="79"/>
  <c r="BT138" i="79"/>
  <c r="BS138" i="79"/>
  <c r="BR138" i="79"/>
  <c r="BQ138" i="79"/>
  <c r="BP138" i="79"/>
  <c r="BO138" i="79"/>
  <c r="BN138" i="79"/>
  <c r="BM138" i="79"/>
  <c r="BL138" i="79"/>
  <c r="BK138" i="79"/>
  <c r="BJ138" i="79"/>
  <c r="BI138" i="79"/>
  <c r="BH138" i="79"/>
  <c r="BG138" i="79"/>
  <c r="BF138" i="79"/>
  <c r="BE138" i="79"/>
  <c r="BD138" i="79"/>
  <c r="BC138" i="79"/>
  <c r="BB138" i="79"/>
  <c r="BA138" i="79"/>
  <c r="AZ138" i="79"/>
  <c r="AY138" i="79"/>
  <c r="AX138" i="79"/>
  <c r="AW138" i="79"/>
  <c r="AV138" i="79"/>
  <c r="AU138" i="79"/>
  <c r="AT138" i="79"/>
  <c r="AS138" i="79"/>
  <c r="AR138" i="79"/>
  <c r="AQ138" i="79"/>
  <c r="AP138" i="79"/>
  <c r="AO138" i="79"/>
  <c r="AN138" i="79"/>
  <c r="AM138" i="79"/>
  <c r="AL138" i="79"/>
  <c r="AK138" i="79"/>
  <c r="AJ138" i="79"/>
  <c r="AI138" i="79"/>
  <c r="AH138" i="79"/>
  <c r="AG138" i="79"/>
  <c r="AF138" i="79"/>
  <c r="AE138" i="79"/>
  <c r="AD138" i="79"/>
  <c r="AC138" i="79"/>
  <c r="AB138" i="79"/>
  <c r="AA138" i="79"/>
  <c r="Z138" i="79"/>
  <c r="Y138" i="79"/>
  <c r="X138" i="79"/>
  <c r="W138" i="79"/>
  <c r="V138" i="79"/>
  <c r="U138" i="79"/>
  <c r="T138" i="79"/>
  <c r="S138" i="79"/>
  <c r="R138" i="79"/>
  <c r="Q138" i="79"/>
  <c r="P138" i="79"/>
  <c r="O138" i="79"/>
  <c r="N138" i="79"/>
  <c r="M138" i="79"/>
  <c r="L138" i="79"/>
  <c r="K138" i="79"/>
  <c r="FA137" i="79"/>
  <c r="EZ137" i="79"/>
  <c r="EY137" i="79"/>
  <c r="EX137" i="79"/>
  <c r="EW137" i="79"/>
  <c r="EV137" i="79"/>
  <c r="EU137" i="79"/>
  <c r="ET137" i="79"/>
  <c r="ES137" i="79"/>
  <c r="ER137" i="79"/>
  <c r="EQ137" i="79"/>
  <c r="EP137" i="79"/>
  <c r="EO137" i="79"/>
  <c r="EN137" i="79"/>
  <c r="EM137" i="79"/>
  <c r="EL137" i="79"/>
  <c r="EK137" i="79"/>
  <c r="EJ137" i="79"/>
  <c r="EI137" i="79"/>
  <c r="EH137" i="79"/>
  <c r="EG137" i="79"/>
  <c r="EF137" i="79"/>
  <c r="EE137" i="79"/>
  <c r="ED137" i="79"/>
  <c r="EC137" i="79"/>
  <c r="EB137" i="79"/>
  <c r="EA137" i="79"/>
  <c r="DZ137" i="79"/>
  <c r="DY137" i="79"/>
  <c r="DX137" i="79"/>
  <c r="DW137" i="79"/>
  <c r="DV137" i="79"/>
  <c r="DU137" i="79"/>
  <c r="DT137" i="79"/>
  <c r="DS137" i="79"/>
  <c r="DR137" i="79"/>
  <c r="DQ137" i="79"/>
  <c r="DP137" i="79"/>
  <c r="DO137" i="79"/>
  <c r="DN137" i="79"/>
  <c r="DM137" i="79"/>
  <c r="DL137" i="79"/>
  <c r="DK137" i="79"/>
  <c r="DJ137" i="79"/>
  <c r="DI137" i="79"/>
  <c r="DH137" i="79"/>
  <c r="DG137" i="79"/>
  <c r="DF137" i="79"/>
  <c r="DE137" i="79"/>
  <c r="DD137" i="79"/>
  <c r="DC137" i="79"/>
  <c r="DB137" i="79"/>
  <c r="DA137" i="79"/>
  <c r="CZ137" i="79"/>
  <c r="CY137" i="79"/>
  <c r="CX137" i="79"/>
  <c r="CW137" i="79"/>
  <c r="CV137" i="79"/>
  <c r="CU137" i="79"/>
  <c r="CT137" i="79"/>
  <c r="CS137" i="79"/>
  <c r="CR137" i="79"/>
  <c r="CQ137" i="79"/>
  <c r="CP137" i="79"/>
  <c r="CO137" i="79"/>
  <c r="CN137" i="79"/>
  <c r="CM137" i="79"/>
  <c r="CL137" i="79"/>
  <c r="CK137" i="79"/>
  <c r="CJ137" i="79"/>
  <c r="CI137" i="79"/>
  <c r="CH137" i="79"/>
  <c r="CG137" i="79"/>
  <c r="CF137" i="79"/>
  <c r="CE137" i="79"/>
  <c r="CD137" i="79"/>
  <c r="CC137" i="79"/>
  <c r="CB137" i="79"/>
  <c r="CA137" i="79"/>
  <c r="BZ137" i="79"/>
  <c r="BY137" i="79"/>
  <c r="BX137" i="79"/>
  <c r="BW137" i="79"/>
  <c r="BV137" i="79"/>
  <c r="BU137" i="79"/>
  <c r="BT137" i="79"/>
  <c r="BS137" i="79"/>
  <c r="BR137" i="79"/>
  <c r="BQ137" i="79"/>
  <c r="BP137" i="79"/>
  <c r="BO137" i="79"/>
  <c r="BN137" i="79"/>
  <c r="BM137" i="79"/>
  <c r="BL137" i="79"/>
  <c r="BK137" i="79"/>
  <c r="BJ137" i="79"/>
  <c r="BI137" i="79"/>
  <c r="BH137" i="79"/>
  <c r="BG137" i="79"/>
  <c r="BF137" i="79"/>
  <c r="BE137" i="79"/>
  <c r="BD137" i="79"/>
  <c r="BC137" i="79"/>
  <c r="BB137" i="79"/>
  <c r="BA137" i="79"/>
  <c r="AZ137" i="79"/>
  <c r="AY137" i="79"/>
  <c r="AX137" i="79"/>
  <c r="AW137" i="79"/>
  <c r="AV137" i="79"/>
  <c r="AU137" i="79"/>
  <c r="AT137" i="79"/>
  <c r="AS137" i="79"/>
  <c r="AR137" i="79"/>
  <c r="AQ137" i="79"/>
  <c r="AP137" i="79"/>
  <c r="AO137" i="79"/>
  <c r="AN137" i="79"/>
  <c r="AM137" i="79"/>
  <c r="AL137" i="79"/>
  <c r="AK137" i="79"/>
  <c r="AJ137" i="79"/>
  <c r="AI137" i="79"/>
  <c r="AH137" i="79"/>
  <c r="AG137" i="79"/>
  <c r="AF137" i="79"/>
  <c r="AE137" i="79"/>
  <c r="AD137" i="79"/>
  <c r="AC137" i="79"/>
  <c r="AB137" i="79"/>
  <c r="AA137" i="79"/>
  <c r="Z137" i="79"/>
  <c r="Y137" i="79"/>
  <c r="X137" i="79"/>
  <c r="W137" i="79"/>
  <c r="V137" i="79"/>
  <c r="U137" i="79"/>
  <c r="T137" i="79"/>
  <c r="S137" i="79"/>
  <c r="R137" i="79"/>
  <c r="Q137" i="79"/>
  <c r="P137" i="79"/>
  <c r="O137" i="79"/>
  <c r="N137" i="79"/>
  <c r="M137" i="79"/>
  <c r="L137" i="79"/>
  <c r="K137" i="79"/>
  <c r="FA136" i="79"/>
  <c r="EZ136" i="79"/>
  <c r="EY136" i="79"/>
  <c r="EX136" i="79"/>
  <c r="EW136" i="79"/>
  <c r="EV136" i="79"/>
  <c r="EU136" i="79"/>
  <c r="ET136" i="79"/>
  <c r="ES136" i="79"/>
  <c r="ER136" i="79"/>
  <c r="EQ136" i="79"/>
  <c r="EP136" i="79"/>
  <c r="EO136" i="79"/>
  <c r="EN136" i="79"/>
  <c r="EM136" i="79"/>
  <c r="EL136" i="79"/>
  <c r="EK136" i="79"/>
  <c r="EJ136" i="79"/>
  <c r="EI136" i="79"/>
  <c r="EH136" i="79"/>
  <c r="EG136" i="79"/>
  <c r="EF136" i="79"/>
  <c r="EE136" i="79"/>
  <c r="ED136" i="79"/>
  <c r="EC136" i="79"/>
  <c r="EB136" i="79"/>
  <c r="EA136" i="79"/>
  <c r="DZ136" i="79"/>
  <c r="DY136" i="79"/>
  <c r="DX136" i="79"/>
  <c r="DW136" i="79"/>
  <c r="DV136" i="79"/>
  <c r="DU136" i="79"/>
  <c r="DT136" i="79"/>
  <c r="DS136" i="79"/>
  <c r="DR136" i="79"/>
  <c r="DQ136" i="79"/>
  <c r="DP136" i="79"/>
  <c r="DO136" i="79"/>
  <c r="DN136" i="79"/>
  <c r="DM136" i="79"/>
  <c r="DL136" i="79"/>
  <c r="DK136" i="79"/>
  <c r="DJ136" i="79"/>
  <c r="DI136" i="79"/>
  <c r="DH136" i="79"/>
  <c r="DG136" i="79"/>
  <c r="DF136" i="79"/>
  <c r="DE136" i="79"/>
  <c r="DD136" i="79"/>
  <c r="DC136" i="79"/>
  <c r="DB136" i="79"/>
  <c r="DA136" i="79"/>
  <c r="CZ136" i="79"/>
  <c r="CY136" i="79"/>
  <c r="CX136" i="79"/>
  <c r="CW136" i="79"/>
  <c r="CV136" i="79"/>
  <c r="CU136" i="79"/>
  <c r="CT136" i="79"/>
  <c r="CS136" i="79"/>
  <c r="CR136" i="79"/>
  <c r="CQ136" i="79"/>
  <c r="CP136" i="79"/>
  <c r="CO136" i="79"/>
  <c r="CN136" i="79"/>
  <c r="CM136" i="79"/>
  <c r="CL136" i="79"/>
  <c r="CK136" i="79"/>
  <c r="CJ136" i="79"/>
  <c r="CI136" i="79"/>
  <c r="CH136" i="79"/>
  <c r="CG136" i="79"/>
  <c r="CF136" i="79"/>
  <c r="CE136" i="79"/>
  <c r="CD136" i="79"/>
  <c r="CC136" i="79"/>
  <c r="CB136" i="79"/>
  <c r="CA136" i="79"/>
  <c r="BZ136" i="79"/>
  <c r="BY136" i="79"/>
  <c r="BX136" i="79"/>
  <c r="BW136" i="79"/>
  <c r="BV136" i="79"/>
  <c r="BU136" i="79"/>
  <c r="BT136" i="79"/>
  <c r="BS136" i="79"/>
  <c r="BR136" i="79"/>
  <c r="BQ136" i="79"/>
  <c r="BP136" i="79"/>
  <c r="BO136" i="79"/>
  <c r="BN136" i="79"/>
  <c r="BM136" i="79"/>
  <c r="BL136" i="79"/>
  <c r="BK136" i="79"/>
  <c r="BJ136" i="79"/>
  <c r="BI136" i="79"/>
  <c r="BH136" i="79"/>
  <c r="BG136" i="79"/>
  <c r="BF136" i="79"/>
  <c r="BE136" i="79"/>
  <c r="BD136" i="79"/>
  <c r="BC136" i="79"/>
  <c r="BB136" i="79"/>
  <c r="BA136" i="79"/>
  <c r="AZ136" i="79"/>
  <c r="AY136" i="79"/>
  <c r="AX136" i="79"/>
  <c r="AW136" i="79"/>
  <c r="AV136" i="79"/>
  <c r="AU136" i="79"/>
  <c r="AT136" i="79"/>
  <c r="AS136" i="79"/>
  <c r="AR136" i="79"/>
  <c r="AQ136" i="79"/>
  <c r="AP136" i="79"/>
  <c r="AO136" i="79"/>
  <c r="AN136" i="79"/>
  <c r="AM136" i="79"/>
  <c r="AL136" i="79"/>
  <c r="AK136" i="79"/>
  <c r="AJ136" i="79"/>
  <c r="AI136" i="79"/>
  <c r="AH136" i="79"/>
  <c r="AG136" i="79"/>
  <c r="AF136" i="79"/>
  <c r="AE136" i="79"/>
  <c r="AD136" i="79"/>
  <c r="AC136" i="79"/>
  <c r="AB136" i="79"/>
  <c r="AA136" i="79"/>
  <c r="Z136" i="79"/>
  <c r="Y136" i="79"/>
  <c r="X136" i="79"/>
  <c r="W136" i="79"/>
  <c r="V136" i="79"/>
  <c r="U136" i="79"/>
  <c r="T136" i="79"/>
  <c r="S136" i="79"/>
  <c r="R136" i="79"/>
  <c r="Q136" i="79"/>
  <c r="P136" i="79"/>
  <c r="O136" i="79"/>
  <c r="N136" i="79"/>
  <c r="M136" i="79"/>
  <c r="L136" i="79"/>
  <c r="K136" i="79"/>
  <c r="FA135" i="79"/>
  <c r="EZ135" i="79"/>
  <c r="EY135" i="79"/>
  <c r="EX135" i="79"/>
  <c r="EW135" i="79"/>
  <c r="EV135" i="79"/>
  <c r="EU135" i="79"/>
  <c r="ET135" i="79"/>
  <c r="ES135" i="79"/>
  <c r="ER135" i="79"/>
  <c r="EQ135" i="79"/>
  <c r="EP135" i="79"/>
  <c r="EO135" i="79"/>
  <c r="EN135" i="79"/>
  <c r="EM135" i="79"/>
  <c r="EL135" i="79"/>
  <c r="EK135" i="79"/>
  <c r="EJ135" i="79"/>
  <c r="EI135" i="79"/>
  <c r="EH135" i="79"/>
  <c r="EG135" i="79"/>
  <c r="EF135" i="79"/>
  <c r="EE135" i="79"/>
  <c r="ED135" i="79"/>
  <c r="EC135" i="79"/>
  <c r="EB135" i="79"/>
  <c r="EA135" i="79"/>
  <c r="DZ135" i="79"/>
  <c r="DY135" i="79"/>
  <c r="DX135" i="79"/>
  <c r="DW135" i="79"/>
  <c r="DV135" i="79"/>
  <c r="DU135" i="79"/>
  <c r="DT135" i="79"/>
  <c r="DS135" i="79"/>
  <c r="DR135" i="79"/>
  <c r="DQ135" i="79"/>
  <c r="DP135" i="79"/>
  <c r="DO135" i="79"/>
  <c r="DN135" i="79"/>
  <c r="DM135" i="79"/>
  <c r="DL135" i="79"/>
  <c r="DK135" i="79"/>
  <c r="DJ135" i="79"/>
  <c r="DI135" i="79"/>
  <c r="DH135" i="79"/>
  <c r="DG135" i="79"/>
  <c r="DF135" i="79"/>
  <c r="DE135" i="79"/>
  <c r="DD135" i="79"/>
  <c r="DC135" i="79"/>
  <c r="DB135" i="79"/>
  <c r="DA135" i="79"/>
  <c r="CZ135" i="79"/>
  <c r="CY135" i="79"/>
  <c r="CX135" i="79"/>
  <c r="CW135" i="79"/>
  <c r="CV135" i="79"/>
  <c r="CU135" i="79"/>
  <c r="CT135" i="79"/>
  <c r="CS135" i="79"/>
  <c r="CR135" i="79"/>
  <c r="CQ135" i="79"/>
  <c r="CP135" i="79"/>
  <c r="CO135" i="79"/>
  <c r="CN135" i="79"/>
  <c r="CM135" i="79"/>
  <c r="CL135" i="79"/>
  <c r="CK135" i="79"/>
  <c r="CJ135" i="79"/>
  <c r="CI135" i="79"/>
  <c r="CH135" i="79"/>
  <c r="CG135" i="79"/>
  <c r="CF135" i="79"/>
  <c r="CE135" i="79"/>
  <c r="CD135" i="79"/>
  <c r="CC135" i="79"/>
  <c r="CB135" i="79"/>
  <c r="CA135" i="79"/>
  <c r="BZ135" i="79"/>
  <c r="BY135" i="79"/>
  <c r="BX135" i="79"/>
  <c r="BW135" i="79"/>
  <c r="BV135" i="79"/>
  <c r="BU135" i="79"/>
  <c r="BT135" i="79"/>
  <c r="BS135" i="79"/>
  <c r="BR135" i="79"/>
  <c r="BQ135" i="79"/>
  <c r="BP135" i="79"/>
  <c r="BO135" i="79"/>
  <c r="BN135" i="79"/>
  <c r="BM135" i="79"/>
  <c r="BL135" i="79"/>
  <c r="BK135" i="79"/>
  <c r="BJ135" i="79"/>
  <c r="BI135" i="79"/>
  <c r="BH135" i="79"/>
  <c r="BG135" i="79"/>
  <c r="BF135" i="79"/>
  <c r="BE135" i="79"/>
  <c r="BD135" i="79"/>
  <c r="BC135" i="79"/>
  <c r="BB135" i="79"/>
  <c r="BA135" i="79"/>
  <c r="AZ135" i="79"/>
  <c r="AY135" i="79"/>
  <c r="AX135" i="79"/>
  <c r="AW135" i="79"/>
  <c r="AV135" i="79"/>
  <c r="AU135" i="79"/>
  <c r="AT135" i="79"/>
  <c r="AS135" i="79"/>
  <c r="AR135" i="79"/>
  <c r="AQ135" i="79"/>
  <c r="AP135" i="79"/>
  <c r="AO135" i="79"/>
  <c r="AN135" i="79"/>
  <c r="AM135" i="79"/>
  <c r="AL135" i="79"/>
  <c r="AK135" i="79"/>
  <c r="AJ135" i="79"/>
  <c r="AI135" i="79"/>
  <c r="AH135" i="79"/>
  <c r="AG135" i="79"/>
  <c r="AF135" i="79"/>
  <c r="AE135" i="79"/>
  <c r="AD135" i="79"/>
  <c r="AC135" i="79"/>
  <c r="AB135" i="79"/>
  <c r="AA135" i="79"/>
  <c r="Z135" i="79"/>
  <c r="Y135" i="79"/>
  <c r="X135" i="79"/>
  <c r="W135" i="79"/>
  <c r="V135" i="79"/>
  <c r="U135" i="79"/>
  <c r="T135" i="79"/>
  <c r="S135" i="79"/>
  <c r="R135" i="79"/>
  <c r="Q135" i="79"/>
  <c r="P135" i="79"/>
  <c r="O135" i="79"/>
  <c r="N135" i="79"/>
  <c r="M135" i="79"/>
  <c r="L135" i="79"/>
  <c r="K135" i="79"/>
  <c r="FA134" i="79"/>
  <c r="EZ134" i="79"/>
  <c r="EY134" i="79"/>
  <c r="EX134" i="79"/>
  <c r="EW134" i="79"/>
  <c r="EV134" i="79"/>
  <c r="EU134" i="79"/>
  <c r="ET134" i="79"/>
  <c r="ES134" i="79"/>
  <c r="ER134" i="79"/>
  <c r="EQ134" i="79"/>
  <c r="EP134" i="79"/>
  <c r="EO134" i="79"/>
  <c r="EN134" i="79"/>
  <c r="EM134" i="79"/>
  <c r="EL134" i="79"/>
  <c r="EK134" i="79"/>
  <c r="EJ134" i="79"/>
  <c r="EI134" i="79"/>
  <c r="EH134" i="79"/>
  <c r="EG134" i="79"/>
  <c r="EF134" i="79"/>
  <c r="EE134" i="79"/>
  <c r="ED134" i="79"/>
  <c r="EC134" i="79"/>
  <c r="EB134" i="79"/>
  <c r="EA134" i="79"/>
  <c r="DZ134" i="79"/>
  <c r="DY134" i="79"/>
  <c r="DX134" i="79"/>
  <c r="DW134" i="79"/>
  <c r="DV134" i="79"/>
  <c r="DU134" i="79"/>
  <c r="DT134" i="79"/>
  <c r="DS134" i="79"/>
  <c r="DR134" i="79"/>
  <c r="DQ134" i="79"/>
  <c r="DP134" i="79"/>
  <c r="DO134" i="79"/>
  <c r="DN134" i="79"/>
  <c r="DM134" i="79"/>
  <c r="DL134" i="79"/>
  <c r="DK134" i="79"/>
  <c r="DJ134" i="79"/>
  <c r="DI134" i="79"/>
  <c r="DH134" i="79"/>
  <c r="DG134" i="79"/>
  <c r="DF134" i="79"/>
  <c r="DE134" i="79"/>
  <c r="DD134" i="79"/>
  <c r="DC134" i="79"/>
  <c r="DB134" i="79"/>
  <c r="DA134" i="79"/>
  <c r="CZ134" i="79"/>
  <c r="CY134" i="79"/>
  <c r="CX134" i="79"/>
  <c r="CW134" i="79"/>
  <c r="CV134" i="79"/>
  <c r="CU134" i="79"/>
  <c r="CT134" i="79"/>
  <c r="CS134" i="79"/>
  <c r="CR134" i="79"/>
  <c r="CQ134" i="79"/>
  <c r="CP134" i="79"/>
  <c r="CO134" i="79"/>
  <c r="CN134" i="79"/>
  <c r="CM134" i="79"/>
  <c r="CL134" i="79"/>
  <c r="CK134" i="79"/>
  <c r="CJ134" i="79"/>
  <c r="CI134" i="79"/>
  <c r="CH134" i="79"/>
  <c r="CG134" i="79"/>
  <c r="CF134" i="79"/>
  <c r="CE134" i="79"/>
  <c r="CD134" i="79"/>
  <c r="CC134" i="79"/>
  <c r="CB134" i="79"/>
  <c r="CA134" i="79"/>
  <c r="BZ134" i="79"/>
  <c r="BY134" i="79"/>
  <c r="BX134" i="79"/>
  <c r="BW134" i="79"/>
  <c r="BV134" i="79"/>
  <c r="BU134" i="79"/>
  <c r="BT134" i="79"/>
  <c r="BS134" i="79"/>
  <c r="BR134" i="79"/>
  <c r="BQ134" i="79"/>
  <c r="BP134" i="79"/>
  <c r="BO134" i="79"/>
  <c r="BN134" i="79"/>
  <c r="BM134" i="79"/>
  <c r="BL134" i="79"/>
  <c r="BK134" i="79"/>
  <c r="BJ134" i="79"/>
  <c r="BI134" i="79"/>
  <c r="BH134" i="79"/>
  <c r="BG134" i="79"/>
  <c r="BF134" i="79"/>
  <c r="BE134" i="79"/>
  <c r="BD134" i="79"/>
  <c r="BC134" i="79"/>
  <c r="BB134" i="79"/>
  <c r="BA134" i="79"/>
  <c r="AZ134" i="79"/>
  <c r="AY134" i="79"/>
  <c r="AX134" i="79"/>
  <c r="AW134" i="79"/>
  <c r="AV134" i="79"/>
  <c r="AU134" i="79"/>
  <c r="AT134" i="79"/>
  <c r="AS134" i="79"/>
  <c r="AR134" i="79"/>
  <c r="AQ134" i="79"/>
  <c r="AP134" i="79"/>
  <c r="AO134" i="79"/>
  <c r="AN134" i="79"/>
  <c r="AM134" i="79"/>
  <c r="AL134" i="79"/>
  <c r="AK134" i="79"/>
  <c r="AJ134" i="79"/>
  <c r="AI134" i="79"/>
  <c r="AH134" i="79"/>
  <c r="AG134" i="79"/>
  <c r="AF134" i="79"/>
  <c r="AE134" i="79"/>
  <c r="AD134" i="79"/>
  <c r="AC134" i="79"/>
  <c r="AB134" i="79"/>
  <c r="AA134" i="79"/>
  <c r="Z134" i="79"/>
  <c r="Y134" i="79"/>
  <c r="X134" i="79"/>
  <c r="W134" i="79"/>
  <c r="V134" i="79"/>
  <c r="U134" i="79"/>
  <c r="T134" i="79"/>
  <c r="S134" i="79"/>
  <c r="R134" i="79"/>
  <c r="Q134" i="79"/>
  <c r="P134" i="79"/>
  <c r="O134" i="79"/>
  <c r="N134" i="79"/>
  <c r="M134" i="79"/>
  <c r="L134" i="79"/>
  <c r="K134" i="79"/>
  <c r="FA133" i="79"/>
  <c r="EZ133" i="79"/>
  <c r="EY133" i="79"/>
  <c r="EX133" i="79"/>
  <c r="EW133" i="79"/>
  <c r="EV133" i="79"/>
  <c r="EU133" i="79"/>
  <c r="ET133" i="79"/>
  <c r="ES133" i="79"/>
  <c r="ER133" i="79"/>
  <c r="EQ133" i="79"/>
  <c r="EP133" i="79"/>
  <c r="EO133" i="79"/>
  <c r="EN133" i="79"/>
  <c r="EM133" i="79"/>
  <c r="EL133" i="79"/>
  <c r="EK133" i="79"/>
  <c r="EJ133" i="79"/>
  <c r="EI133" i="79"/>
  <c r="EH133" i="79"/>
  <c r="EG133" i="79"/>
  <c r="EF133" i="79"/>
  <c r="EE133" i="79"/>
  <c r="ED133" i="79"/>
  <c r="EC133" i="79"/>
  <c r="EB133" i="79"/>
  <c r="EA133" i="79"/>
  <c r="DZ133" i="79"/>
  <c r="DY133" i="79"/>
  <c r="DX133" i="79"/>
  <c r="DW133" i="79"/>
  <c r="DV133" i="79"/>
  <c r="DU133" i="79"/>
  <c r="DT133" i="79"/>
  <c r="DS133" i="79"/>
  <c r="DR133" i="79"/>
  <c r="DQ133" i="79"/>
  <c r="DP133" i="79"/>
  <c r="DO133" i="79"/>
  <c r="DN133" i="79"/>
  <c r="DM133" i="79"/>
  <c r="DL133" i="79"/>
  <c r="DK133" i="79"/>
  <c r="DJ133" i="79"/>
  <c r="DI133" i="79"/>
  <c r="DH133" i="79"/>
  <c r="DG133" i="79"/>
  <c r="DF133" i="79"/>
  <c r="DE133" i="79"/>
  <c r="DD133" i="79"/>
  <c r="DC133" i="79"/>
  <c r="DB133" i="79"/>
  <c r="DA133" i="79"/>
  <c r="CZ133" i="79"/>
  <c r="CY133" i="79"/>
  <c r="CX133" i="79"/>
  <c r="CW133" i="79"/>
  <c r="CV133" i="79"/>
  <c r="CU133" i="79"/>
  <c r="CT133" i="79"/>
  <c r="CS133" i="79"/>
  <c r="CR133" i="79"/>
  <c r="CQ133" i="79"/>
  <c r="CP133" i="79"/>
  <c r="CO133" i="79"/>
  <c r="CN133" i="79"/>
  <c r="CM133" i="79"/>
  <c r="CL133" i="79"/>
  <c r="CK133" i="79"/>
  <c r="CJ133" i="79"/>
  <c r="CI133" i="79"/>
  <c r="CH133" i="79"/>
  <c r="CG133" i="79"/>
  <c r="CF133" i="79"/>
  <c r="CE133" i="79"/>
  <c r="CD133" i="79"/>
  <c r="CC133" i="79"/>
  <c r="CB133" i="79"/>
  <c r="CA133" i="79"/>
  <c r="BZ133" i="79"/>
  <c r="BY133" i="79"/>
  <c r="BX133" i="79"/>
  <c r="BW133" i="79"/>
  <c r="BV133" i="79"/>
  <c r="BU133" i="79"/>
  <c r="BT133" i="79"/>
  <c r="BS133" i="79"/>
  <c r="BR133" i="79"/>
  <c r="BQ133" i="79"/>
  <c r="BP133" i="79"/>
  <c r="BO133" i="79"/>
  <c r="BN133" i="79"/>
  <c r="BM133" i="79"/>
  <c r="BL133" i="79"/>
  <c r="BK133" i="79"/>
  <c r="BJ133" i="79"/>
  <c r="BI133" i="79"/>
  <c r="BH133" i="79"/>
  <c r="BG133" i="79"/>
  <c r="BF133" i="79"/>
  <c r="BE133" i="79"/>
  <c r="BD133" i="79"/>
  <c r="BC133" i="79"/>
  <c r="BB133" i="79"/>
  <c r="BA133" i="79"/>
  <c r="AZ133" i="79"/>
  <c r="AY133" i="79"/>
  <c r="AX133" i="79"/>
  <c r="AW133" i="79"/>
  <c r="AV133" i="79"/>
  <c r="AU133" i="79"/>
  <c r="AT133" i="79"/>
  <c r="AS133" i="79"/>
  <c r="AR133" i="79"/>
  <c r="AQ133" i="79"/>
  <c r="AP133" i="79"/>
  <c r="AO133" i="79"/>
  <c r="AN133" i="79"/>
  <c r="AM133" i="79"/>
  <c r="AL133" i="79"/>
  <c r="AK133" i="79"/>
  <c r="AJ133" i="79"/>
  <c r="AI133" i="79"/>
  <c r="AH133" i="79"/>
  <c r="AG133" i="79"/>
  <c r="AF133" i="79"/>
  <c r="AE133" i="79"/>
  <c r="AD133" i="79"/>
  <c r="AC133" i="79"/>
  <c r="AB133" i="79"/>
  <c r="AA133" i="79"/>
  <c r="Z133" i="79"/>
  <c r="Y133" i="79"/>
  <c r="X133" i="79"/>
  <c r="W133" i="79"/>
  <c r="V133" i="79"/>
  <c r="U133" i="79"/>
  <c r="T133" i="79"/>
  <c r="S133" i="79"/>
  <c r="R133" i="79"/>
  <c r="Q133" i="79"/>
  <c r="P133" i="79"/>
  <c r="O133" i="79"/>
  <c r="N133" i="79"/>
  <c r="M133" i="79"/>
  <c r="L133" i="79"/>
  <c r="K133" i="79"/>
  <c r="FA132" i="79"/>
  <c r="EZ132" i="79"/>
  <c r="EY132" i="79"/>
  <c r="EX132" i="79"/>
  <c r="EW132" i="79"/>
  <c r="EV132" i="79"/>
  <c r="EU132" i="79"/>
  <c r="ET132" i="79"/>
  <c r="ES132" i="79"/>
  <c r="ER132" i="79"/>
  <c r="EQ132" i="79"/>
  <c r="EP132" i="79"/>
  <c r="EO132" i="79"/>
  <c r="EN132" i="79"/>
  <c r="EM132" i="79"/>
  <c r="EL132" i="79"/>
  <c r="EK132" i="79"/>
  <c r="EJ132" i="79"/>
  <c r="EI132" i="79"/>
  <c r="EH132" i="79"/>
  <c r="EG132" i="79"/>
  <c r="EF132" i="79"/>
  <c r="EE132" i="79"/>
  <c r="ED132" i="79"/>
  <c r="EC132" i="79"/>
  <c r="EB132" i="79"/>
  <c r="EA132" i="79"/>
  <c r="DZ132" i="79"/>
  <c r="DY132" i="79"/>
  <c r="DX132" i="79"/>
  <c r="DW132" i="79"/>
  <c r="DV132" i="79"/>
  <c r="DU132" i="79"/>
  <c r="DT132" i="79"/>
  <c r="DS132" i="79"/>
  <c r="DR132" i="79"/>
  <c r="DQ132" i="79"/>
  <c r="DP132" i="79"/>
  <c r="DO132" i="79"/>
  <c r="DN132" i="79"/>
  <c r="DM132" i="79"/>
  <c r="DL132" i="79"/>
  <c r="DK132" i="79"/>
  <c r="DJ132" i="79"/>
  <c r="DI132" i="79"/>
  <c r="DH132" i="79"/>
  <c r="DG132" i="79"/>
  <c r="DF132" i="79"/>
  <c r="DE132" i="79"/>
  <c r="DD132" i="79"/>
  <c r="DC132" i="79"/>
  <c r="DB132" i="79"/>
  <c r="DA132" i="79"/>
  <c r="CZ132" i="79"/>
  <c r="CY132" i="79"/>
  <c r="CX132" i="79"/>
  <c r="CW132" i="79"/>
  <c r="CV132" i="79"/>
  <c r="CU132" i="79"/>
  <c r="CT132" i="79"/>
  <c r="CS132" i="79"/>
  <c r="CR132" i="79"/>
  <c r="CQ132" i="79"/>
  <c r="CP132" i="79"/>
  <c r="CO132" i="79"/>
  <c r="CN132" i="79"/>
  <c r="CM132" i="79"/>
  <c r="CL132" i="79"/>
  <c r="CK132" i="79"/>
  <c r="CJ132" i="79"/>
  <c r="CI132" i="79"/>
  <c r="CH132" i="79"/>
  <c r="CG132" i="79"/>
  <c r="CF132" i="79"/>
  <c r="CE132" i="79"/>
  <c r="CD132" i="79"/>
  <c r="CC132" i="79"/>
  <c r="CB132" i="79"/>
  <c r="CA132" i="79"/>
  <c r="BZ132" i="79"/>
  <c r="BY132" i="79"/>
  <c r="BX132" i="79"/>
  <c r="BW132" i="79"/>
  <c r="BV132" i="79"/>
  <c r="BU132" i="79"/>
  <c r="BT132" i="79"/>
  <c r="BS132" i="79"/>
  <c r="BR132" i="79"/>
  <c r="BQ132" i="79"/>
  <c r="BP132" i="79"/>
  <c r="BO132" i="79"/>
  <c r="BN132" i="79"/>
  <c r="BM132" i="79"/>
  <c r="BL132" i="79"/>
  <c r="BK132" i="79"/>
  <c r="BJ132" i="79"/>
  <c r="BI132" i="79"/>
  <c r="BH132" i="79"/>
  <c r="BG132" i="79"/>
  <c r="BF132" i="79"/>
  <c r="BE132" i="79"/>
  <c r="BD132" i="79"/>
  <c r="BC132" i="79"/>
  <c r="BB132" i="79"/>
  <c r="BA132" i="79"/>
  <c r="AZ132" i="79"/>
  <c r="AY132" i="79"/>
  <c r="AX132" i="79"/>
  <c r="AW132" i="79"/>
  <c r="AV132" i="79"/>
  <c r="AU132" i="79"/>
  <c r="AT132" i="79"/>
  <c r="AS132" i="79"/>
  <c r="AR132" i="79"/>
  <c r="AQ132" i="79"/>
  <c r="AP132" i="79"/>
  <c r="AO132" i="79"/>
  <c r="AN132" i="79"/>
  <c r="AM132" i="79"/>
  <c r="AL132" i="79"/>
  <c r="AK132" i="79"/>
  <c r="AJ132" i="79"/>
  <c r="AI132" i="79"/>
  <c r="AH132" i="79"/>
  <c r="AG132" i="79"/>
  <c r="AF132" i="79"/>
  <c r="AE132" i="79"/>
  <c r="AD132" i="79"/>
  <c r="AC132" i="79"/>
  <c r="AB132" i="79"/>
  <c r="AA132" i="79"/>
  <c r="Z132" i="79"/>
  <c r="Y132" i="79"/>
  <c r="X132" i="79"/>
  <c r="W132" i="79"/>
  <c r="V132" i="79"/>
  <c r="U132" i="79"/>
  <c r="T132" i="79"/>
  <c r="S132" i="79"/>
  <c r="R132" i="79"/>
  <c r="Q132" i="79"/>
  <c r="P132" i="79"/>
  <c r="O132" i="79"/>
  <c r="N132" i="79"/>
  <c r="M132" i="79"/>
  <c r="L132" i="79"/>
  <c r="K132" i="79"/>
  <c r="FA131" i="79"/>
  <c r="EZ131" i="79"/>
  <c r="EY131" i="79"/>
  <c r="EX131" i="79"/>
  <c r="EW131" i="79"/>
  <c r="EV131" i="79"/>
  <c r="EU131" i="79"/>
  <c r="ET131" i="79"/>
  <c r="ES131" i="79"/>
  <c r="ER131" i="79"/>
  <c r="EQ131" i="79"/>
  <c r="EP131" i="79"/>
  <c r="EO131" i="79"/>
  <c r="EN131" i="79"/>
  <c r="EM131" i="79"/>
  <c r="EL131" i="79"/>
  <c r="EK131" i="79"/>
  <c r="EJ131" i="79"/>
  <c r="EI131" i="79"/>
  <c r="EH131" i="79"/>
  <c r="EG131" i="79"/>
  <c r="EF131" i="79"/>
  <c r="EE131" i="79"/>
  <c r="ED131" i="79"/>
  <c r="EC131" i="79"/>
  <c r="EB131" i="79"/>
  <c r="EA131" i="79"/>
  <c r="DZ131" i="79"/>
  <c r="DY131" i="79"/>
  <c r="DX131" i="79"/>
  <c r="DW131" i="79"/>
  <c r="DV131" i="79"/>
  <c r="DU131" i="79"/>
  <c r="DT131" i="79"/>
  <c r="DS131" i="79"/>
  <c r="DR131" i="79"/>
  <c r="DQ131" i="79"/>
  <c r="DP131" i="79"/>
  <c r="DO131" i="79"/>
  <c r="DN131" i="79"/>
  <c r="DM131" i="79"/>
  <c r="DL131" i="79"/>
  <c r="DK131" i="79"/>
  <c r="DJ131" i="79"/>
  <c r="DI131" i="79"/>
  <c r="DH131" i="79"/>
  <c r="DG131" i="79"/>
  <c r="DF131" i="79"/>
  <c r="DE131" i="79"/>
  <c r="DD131" i="79"/>
  <c r="DC131" i="79"/>
  <c r="DB131" i="79"/>
  <c r="DA131" i="79"/>
  <c r="CZ131" i="79"/>
  <c r="CY131" i="79"/>
  <c r="CX131" i="79"/>
  <c r="CW131" i="79"/>
  <c r="CV131" i="79"/>
  <c r="CU131" i="79"/>
  <c r="CT131" i="79"/>
  <c r="CS131" i="79"/>
  <c r="CR131" i="79"/>
  <c r="CQ131" i="79"/>
  <c r="CP131" i="79"/>
  <c r="CO131" i="79"/>
  <c r="CN131" i="79"/>
  <c r="CM131" i="79"/>
  <c r="CL131" i="79"/>
  <c r="CK131" i="79"/>
  <c r="CJ131" i="79"/>
  <c r="CI131" i="79"/>
  <c r="CH131" i="79"/>
  <c r="CG131" i="79"/>
  <c r="CF131" i="79"/>
  <c r="CE131" i="79"/>
  <c r="CD131" i="79"/>
  <c r="CC131" i="79"/>
  <c r="CB131" i="79"/>
  <c r="CA131" i="79"/>
  <c r="BZ131" i="79"/>
  <c r="BY131" i="79"/>
  <c r="BX131" i="79"/>
  <c r="BW131" i="79"/>
  <c r="BV131" i="79"/>
  <c r="BU131" i="79"/>
  <c r="BT131" i="79"/>
  <c r="BS131" i="79"/>
  <c r="BR131" i="79"/>
  <c r="BQ131" i="79"/>
  <c r="BP131" i="79"/>
  <c r="BO131" i="79"/>
  <c r="BN131" i="79"/>
  <c r="BM131" i="79"/>
  <c r="BL131" i="79"/>
  <c r="BK131" i="79"/>
  <c r="BJ131" i="79"/>
  <c r="BI131" i="79"/>
  <c r="BH131" i="79"/>
  <c r="BG131" i="79"/>
  <c r="BF131" i="79"/>
  <c r="BE131" i="79"/>
  <c r="BD131" i="79"/>
  <c r="BC131" i="79"/>
  <c r="BB131" i="79"/>
  <c r="BA131" i="79"/>
  <c r="AZ131" i="79"/>
  <c r="AY131" i="79"/>
  <c r="AX131" i="79"/>
  <c r="AW131" i="79"/>
  <c r="AV131" i="79"/>
  <c r="AU131" i="79"/>
  <c r="AT131" i="79"/>
  <c r="AS131" i="79"/>
  <c r="AR131" i="79"/>
  <c r="AQ131" i="79"/>
  <c r="AP131" i="79"/>
  <c r="AO131" i="79"/>
  <c r="AN131" i="79"/>
  <c r="AM131" i="79"/>
  <c r="AL131" i="79"/>
  <c r="AK131" i="79"/>
  <c r="AJ131" i="79"/>
  <c r="AI131" i="79"/>
  <c r="AH131" i="79"/>
  <c r="AG131" i="79"/>
  <c r="AF131" i="79"/>
  <c r="AE131" i="79"/>
  <c r="AD131" i="79"/>
  <c r="AC131" i="79"/>
  <c r="AB131" i="79"/>
  <c r="AA131" i="79"/>
  <c r="Z131" i="79"/>
  <c r="Y131" i="79"/>
  <c r="X131" i="79"/>
  <c r="W131" i="79"/>
  <c r="V131" i="79"/>
  <c r="U131" i="79"/>
  <c r="T131" i="79"/>
  <c r="S131" i="79"/>
  <c r="R131" i="79"/>
  <c r="Q131" i="79"/>
  <c r="P131" i="79"/>
  <c r="O131" i="79"/>
  <c r="N131" i="79"/>
  <c r="M131" i="79"/>
  <c r="L131" i="79"/>
  <c r="K131" i="79"/>
  <c r="FA130" i="79"/>
  <c r="EZ130" i="79"/>
  <c r="EY130" i="79"/>
  <c r="EX130" i="79"/>
  <c r="EW130" i="79"/>
  <c r="EV130" i="79"/>
  <c r="EU130" i="79"/>
  <c r="ET130" i="79"/>
  <c r="ES130" i="79"/>
  <c r="ER130" i="79"/>
  <c r="EQ130" i="79"/>
  <c r="EP130" i="79"/>
  <c r="EO130" i="79"/>
  <c r="EN130" i="79"/>
  <c r="EM130" i="79"/>
  <c r="EL130" i="79"/>
  <c r="EK130" i="79"/>
  <c r="EJ130" i="79"/>
  <c r="EI130" i="79"/>
  <c r="EH130" i="79"/>
  <c r="EG130" i="79"/>
  <c r="EF130" i="79"/>
  <c r="EE130" i="79"/>
  <c r="ED130" i="79"/>
  <c r="EC130" i="79"/>
  <c r="EB130" i="79"/>
  <c r="EA130" i="79"/>
  <c r="DZ130" i="79"/>
  <c r="DY130" i="79"/>
  <c r="DX130" i="79"/>
  <c r="DW130" i="79"/>
  <c r="DV130" i="79"/>
  <c r="DU130" i="79"/>
  <c r="DT130" i="79"/>
  <c r="DS130" i="79"/>
  <c r="DR130" i="79"/>
  <c r="DQ130" i="79"/>
  <c r="DP130" i="79"/>
  <c r="DO130" i="79"/>
  <c r="DN130" i="79"/>
  <c r="DM130" i="79"/>
  <c r="DL130" i="79"/>
  <c r="DK130" i="79"/>
  <c r="DJ130" i="79"/>
  <c r="DI130" i="79"/>
  <c r="DH130" i="79"/>
  <c r="DG130" i="79"/>
  <c r="DF130" i="79"/>
  <c r="DE130" i="79"/>
  <c r="DD130" i="79"/>
  <c r="DC130" i="79"/>
  <c r="DB130" i="79"/>
  <c r="DA130" i="79"/>
  <c r="CZ130" i="79"/>
  <c r="CY130" i="79"/>
  <c r="CX130" i="79"/>
  <c r="CW130" i="79"/>
  <c r="CV130" i="79"/>
  <c r="CU130" i="79"/>
  <c r="CT130" i="79"/>
  <c r="CS130" i="79"/>
  <c r="CR130" i="79"/>
  <c r="CQ130" i="79"/>
  <c r="CP130" i="79"/>
  <c r="CO130" i="79"/>
  <c r="CN130" i="79"/>
  <c r="CM130" i="79"/>
  <c r="CL130" i="79"/>
  <c r="CK130" i="79"/>
  <c r="CJ130" i="79"/>
  <c r="CI130" i="79"/>
  <c r="CH130" i="79"/>
  <c r="CG130" i="79"/>
  <c r="CF130" i="79"/>
  <c r="CE130" i="79"/>
  <c r="CD130" i="79"/>
  <c r="CC130" i="79"/>
  <c r="CB130" i="79"/>
  <c r="CA130" i="79"/>
  <c r="BZ130" i="79"/>
  <c r="BY130" i="79"/>
  <c r="BX130" i="79"/>
  <c r="BW130" i="79"/>
  <c r="BV130" i="79"/>
  <c r="BU130" i="79"/>
  <c r="BT130" i="79"/>
  <c r="BS130" i="79"/>
  <c r="BR130" i="79"/>
  <c r="BQ130" i="79"/>
  <c r="BP130" i="79"/>
  <c r="BO130" i="79"/>
  <c r="BN130" i="79"/>
  <c r="BM130" i="79"/>
  <c r="BL130" i="79"/>
  <c r="BK130" i="79"/>
  <c r="BJ130" i="79"/>
  <c r="BI130" i="79"/>
  <c r="BH130" i="79"/>
  <c r="BG130" i="79"/>
  <c r="BF130" i="79"/>
  <c r="BE130" i="79"/>
  <c r="BD130" i="79"/>
  <c r="BC130" i="79"/>
  <c r="BB130" i="79"/>
  <c r="BA130" i="79"/>
  <c r="AZ130" i="79"/>
  <c r="AY130" i="79"/>
  <c r="AX130" i="79"/>
  <c r="AW130" i="79"/>
  <c r="AV130" i="79"/>
  <c r="AU130" i="79"/>
  <c r="AT130" i="79"/>
  <c r="AS130" i="79"/>
  <c r="AR130" i="79"/>
  <c r="AQ130" i="79"/>
  <c r="AP130" i="79"/>
  <c r="AO130" i="79"/>
  <c r="AN130" i="79"/>
  <c r="AM130" i="79"/>
  <c r="AL130" i="79"/>
  <c r="AK130" i="79"/>
  <c r="AJ130" i="79"/>
  <c r="AI130" i="79"/>
  <c r="AH130" i="79"/>
  <c r="AG130" i="79"/>
  <c r="AF130" i="79"/>
  <c r="AE130" i="79"/>
  <c r="AD130" i="79"/>
  <c r="AC130" i="79"/>
  <c r="AB130" i="79"/>
  <c r="AA130" i="79"/>
  <c r="Z130" i="79"/>
  <c r="Y130" i="79"/>
  <c r="X130" i="79"/>
  <c r="W130" i="79"/>
  <c r="V130" i="79"/>
  <c r="U130" i="79"/>
  <c r="T130" i="79"/>
  <c r="S130" i="79"/>
  <c r="R130" i="79"/>
  <c r="Q130" i="79"/>
  <c r="P130" i="79"/>
  <c r="O130" i="79"/>
  <c r="N130" i="79"/>
  <c r="M130" i="79"/>
  <c r="L130" i="79"/>
  <c r="K130" i="79"/>
  <c r="FA129" i="79"/>
  <c r="EZ129" i="79"/>
  <c r="EY129" i="79"/>
  <c r="EX129" i="79"/>
  <c r="EW129" i="79"/>
  <c r="EV129" i="79"/>
  <c r="EU129" i="79"/>
  <c r="ET129" i="79"/>
  <c r="ES129" i="79"/>
  <c r="ER129" i="79"/>
  <c r="EQ129" i="79"/>
  <c r="EP129" i="79"/>
  <c r="EO129" i="79"/>
  <c r="EN129" i="79"/>
  <c r="EM129" i="79"/>
  <c r="EL129" i="79"/>
  <c r="EK129" i="79"/>
  <c r="EJ129" i="79"/>
  <c r="EI129" i="79"/>
  <c r="EH129" i="79"/>
  <c r="EG129" i="79"/>
  <c r="EF129" i="79"/>
  <c r="EE129" i="79"/>
  <c r="ED129" i="79"/>
  <c r="EC129" i="79"/>
  <c r="EB129" i="79"/>
  <c r="EA129" i="79"/>
  <c r="DZ129" i="79"/>
  <c r="DY129" i="79"/>
  <c r="DX129" i="79"/>
  <c r="DW129" i="79"/>
  <c r="DV129" i="79"/>
  <c r="DU129" i="79"/>
  <c r="DT129" i="79"/>
  <c r="DS129" i="79"/>
  <c r="DR129" i="79"/>
  <c r="DQ129" i="79"/>
  <c r="DP129" i="79"/>
  <c r="DO129" i="79"/>
  <c r="DN129" i="79"/>
  <c r="DM129" i="79"/>
  <c r="DL129" i="79"/>
  <c r="DK129" i="79"/>
  <c r="DJ129" i="79"/>
  <c r="DI129" i="79"/>
  <c r="DH129" i="79"/>
  <c r="DG129" i="79"/>
  <c r="DF129" i="79"/>
  <c r="DE129" i="79"/>
  <c r="DD129" i="79"/>
  <c r="DC129" i="79"/>
  <c r="DB129" i="79"/>
  <c r="DA129" i="79"/>
  <c r="CZ129" i="79"/>
  <c r="CY129" i="79"/>
  <c r="CX129" i="79"/>
  <c r="CW129" i="79"/>
  <c r="CV129" i="79"/>
  <c r="CU129" i="79"/>
  <c r="CT129" i="79"/>
  <c r="CS129" i="79"/>
  <c r="CR129" i="79"/>
  <c r="CQ129" i="79"/>
  <c r="CP129" i="79"/>
  <c r="CO129" i="79"/>
  <c r="CN129" i="79"/>
  <c r="CM129" i="79"/>
  <c r="CL129" i="79"/>
  <c r="CK129" i="79"/>
  <c r="CJ129" i="79"/>
  <c r="CI129" i="79"/>
  <c r="CH129" i="79"/>
  <c r="CG129" i="79"/>
  <c r="CF129" i="79"/>
  <c r="CE129" i="79"/>
  <c r="CD129" i="79"/>
  <c r="CC129" i="79"/>
  <c r="CB129" i="79"/>
  <c r="CA129" i="79"/>
  <c r="BZ129" i="79"/>
  <c r="BY129" i="79"/>
  <c r="BX129" i="79"/>
  <c r="BW129" i="79"/>
  <c r="BV129" i="79"/>
  <c r="BU129" i="79"/>
  <c r="BT129" i="79"/>
  <c r="BS129" i="79"/>
  <c r="BR129" i="79"/>
  <c r="BQ129" i="79"/>
  <c r="BP129" i="79"/>
  <c r="BO129" i="79"/>
  <c r="BN129" i="79"/>
  <c r="BM129" i="79"/>
  <c r="BL129" i="79"/>
  <c r="BK129" i="79"/>
  <c r="BJ129" i="79"/>
  <c r="BI129" i="79"/>
  <c r="BH129" i="79"/>
  <c r="BG129" i="79"/>
  <c r="BF129" i="79"/>
  <c r="BE129" i="79"/>
  <c r="BD129" i="79"/>
  <c r="BC129" i="79"/>
  <c r="BB129" i="79"/>
  <c r="BA129" i="79"/>
  <c r="AZ129" i="79"/>
  <c r="AY129" i="79"/>
  <c r="AX129" i="79"/>
  <c r="AW129" i="79"/>
  <c r="AV129" i="79"/>
  <c r="AU129" i="79"/>
  <c r="AT129" i="79"/>
  <c r="AS129" i="79"/>
  <c r="AR129" i="79"/>
  <c r="AQ129" i="79"/>
  <c r="AP129" i="79"/>
  <c r="AO129" i="79"/>
  <c r="AN129" i="79"/>
  <c r="AM129" i="79"/>
  <c r="AL129" i="79"/>
  <c r="AK129" i="79"/>
  <c r="AJ129" i="79"/>
  <c r="AI129" i="79"/>
  <c r="AH129" i="79"/>
  <c r="AG129" i="79"/>
  <c r="AF129" i="79"/>
  <c r="AE129" i="79"/>
  <c r="AD129" i="79"/>
  <c r="AC129" i="79"/>
  <c r="AB129" i="79"/>
  <c r="AA129" i="79"/>
  <c r="Z129" i="79"/>
  <c r="Y129" i="79"/>
  <c r="X129" i="79"/>
  <c r="W129" i="79"/>
  <c r="V129" i="79"/>
  <c r="U129" i="79"/>
  <c r="T129" i="79"/>
  <c r="S129" i="79"/>
  <c r="R129" i="79"/>
  <c r="Q129" i="79"/>
  <c r="P129" i="79"/>
  <c r="O129" i="79"/>
  <c r="N129" i="79"/>
  <c r="M129" i="79"/>
  <c r="L129" i="79"/>
  <c r="K129" i="79"/>
  <c r="FA128" i="79"/>
  <c r="EZ128" i="79"/>
  <c r="EY128" i="79"/>
  <c r="EX128" i="79"/>
  <c r="EW128" i="79"/>
  <c r="EV128" i="79"/>
  <c r="EU128" i="79"/>
  <c r="ET128" i="79"/>
  <c r="ES128" i="79"/>
  <c r="ER128" i="79"/>
  <c r="EQ128" i="79"/>
  <c r="EP128" i="79"/>
  <c r="EO128" i="79"/>
  <c r="EN128" i="79"/>
  <c r="EM128" i="79"/>
  <c r="EL128" i="79"/>
  <c r="EK128" i="79"/>
  <c r="EJ128" i="79"/>
  <c r="EI128" i="79"/>
  <c r="EH128" i="79"/>
  <c r="EG128" i="79"/>
  <c r="EF128" i="79"/>
  <c r="EE128" i="79"/>
  <c r="ED128" i="79"/>
  <c r="EC128" i="79"/>
  <c r="EB128" i="79"/>
  <c r="EA128" i="79"/>
  <c r="DZ128" i="79"/>
  <c r="DY128" i="79"/>
  <c r="DX128" i="79"/>
  <c r="DW128" i="79"/>
  <c r="DV128" i="79"/>
  <c r="DU128" i="79"/>
  <c r="DT128" i="79"/>
  <c r="DS128" i="79"/>
  <c r="DR128" i="79"/>
  <c r="DQ128" i="79"/>
  <c r="DP128" i="79"/>
  <c r="DO128" i="79"/>
  <c r="DN128" i="79"/>
  <c r="DM128" i="79"/>
  <c r="DL128" i="79"/>
  <c r="DK128" i="79"/>
  <c r="DJ128" i="79"/>
  <c r="DI128" i="79"/>
  <c r="DH128" i="79"/>
  <c r="DG128" i="79"/>
  <c r="DF128" i="79"/>
  <c r="DE128" i="79"/>
  <c r="DD128" i="79"/>
  <c r="DC128" i="79"/>
  <c r="DB128" i="79"/>
  <c r="DA128" i="79"/>
  <c r="CZ128" i="79"/>
  <c r="CY128" i="79"/>
  <c r="CX128" i="79"/>
  <c r="CW128" i="79"/>
  <c r="CV128" i="79"/>
  <c r="CU128" i="79"/>
  <c r="CT128" i="79"/>
  <c r="CS128" i="79"/>
  <c r="CR128" i="79"/>
  <c r="CQ128" i="79"/>
  <c r="CP128" i="79"/>
  <c r="CO128" i="79"/>
  <c r="CN128" i="79"/>
  <c r="CM128" i="79"/>
  <c r="CL128" i="79"/>
  <c r="CK128" i="79"/>
  <c r="CJ128" i="79"/>
  <c r="CI128" i="79"/>
  <c r="CH128" i="79"/>
  <c r="CG128" i="79"/>
  <c r="CF128" i="79"/>
  <c r="CE128" i="79"/>
  <c r="CD128" i="79"/>
  <c r="CC128" i="79"/>
  <c r="CB128" i="79"/>
  <c r="CA128" i="79"/>
  <c r="BZ128" i="79"/>
  <c r="BY128" i="79"/>
  <c r="BX128" i="79"/>
  <c r="BW128" i="79"/>
  <c r="BV128" i="79"/>
  <c r="BU128" i="79"/>
  <c r="BT128" i="79"/>
  <c r="BS128" i="79"/>
  <c r="BR128" i="79"/>
  <c r="BQ128" i="79"/>
  <c r="BP128" i="79"/>
  <c r="BO128" i="79"/>
  <c r="BN128" i="79"/>
  <c r="BM128" i="79"/>
  <c r="BL128" i="79"/>
  <c r="BK128" i="79"/>
  <c r="BJ128" i="79"/>
  <c r="BI128" i="79"/>
  <c r="BH128" i="79"/>
  <c r="BG128" i="79"/>
  <c r="BF128" i="79"/>
  <c r="BE128" i="79"/>
  <c r="BD128" i="79"/>
  <c r="BC128" i="79"/>
  <c r="BB128" i="79"/>
  <c r="BA128" i="79"/>
  <c r="AZ128" i="79"/>
  <c r="AY128" i="79"/>
  <c r="AX128" i="79"/>
  <c r="AW128" i="79"/>
  <c r="AV128" i="79"/>
  <c r="AU128" i="79"/>
  <c r="AT128" i="79"/>
  <c r="AS128" i="79"/>
  <c r="AR128" i="79"/>
  <c r="AQ128" i="79"/>
  <c r="AP128" i="79"/>
  <c r="AO128" i="79"/>
  <c r="AN128" i="79"/>
  <c r="AM128" i="79"/>
  <c r="AL128" i="79"/>
  <c r="AK128" i="79"/>
  <c r="AJ128" i="79"/>
  <c r="AI128" i="79"/>
  <c r="AH128" i="79"/>
  <c r="AG128" i="79"/>
  <c r="AF128" i="79"/>
  <c r="AE128" i="79"/>
  <c r="AD128" i="79"/>
  <c r="AC128" i="79"/>
  <c r="AB128" i="79"/>
  <c r="AA128" i="79"/>
  <c r="Z128" i="79"/>
  <c r="Y128" i="79"/>
  <c r="X128" i="79"/>
  <c r="W128" i="79"/>
  <c r="V128" i="79"/>
  <c r="U128" i="79"/>
  <c r="T128" i="79"/>
  <c r="S128" i="79"/>
  <c r="R128" i="79"/>
  <c r="Q128" i="79"/>
  <c r="P128" i="79"/>
  <c r="O128" i="79"/>
  <c r="N128" i="79"/>
  <c r="M128" i="79"/>
  <c r="L128" i="79"/>
  <c r="K128" i="79"/>
  <c r="FA127" i="79"/>
  <c r="EZ127" i="79"/>
  <c r="EY127" i="79"/>
  <c r="EX127" i="79"/>
  <c r="EW127" i="79"/>
  <c r="EV127" i="79"/>
  <c r="EU127" i="79"/>
  <c r="ET127" i="79"/>
  <c r="ES127" i="79"/>
  <c r="ER127" i="79"/>
  <c r="EQ127" i="79"/>
  <c r="EP127" i="79"/>
  <c r="EO127" i="79"/>
  <c r="EN127" i="79"/>
  <c r="EM127" i="79"/>
  <c r="EL127" i="79"/>
  <c r="EK127" i="79"/>
  <c r="EJ127" i="79"/>
  <c r="EI127" i="79"/>
  <c r="EH127" i="79"/>
  <c r="EG127" i="79"/>
  <c r="EF127" i="79"/>
  <c r="EE127" i="79"/>
  <c r="ED127" i="79"/>
  <c r="EC127" i="79"/>
  <c r="EB127" i="79"/>
  <c r="EA127" i="79"/>
  <c r="DZ127" i="79"/>
  <c r="DY127" i="79"/>
  <c r="DX127" i="79"/>
  <c r="DW127" i="79"/>
  <c r="DV127" i="79"/>
  <c r="DU127" i="79"/>
  <c r="DT127" i="79"/>
  <c r="DS127" i="79"/>
  <c r="DR127" i="79"/>
  <c r="DQ127" i="79"/>
  <c r="DP127" i="79"/>
  <c r="DO127" i="79"/>
  <c r="DN127" i="79"/>
  <c r="DM127" i="79"/>
  <c r="DL127" i="79"/>
  <c r="DK127" i="79"/>
  <c r="DJ127" i="79"/>
  <c r="DI127" i="79"/>
  <c r="DH127" i="79"/>
  <c r="DG127" i="79"/>
  <c r="DF127" i="79"/>
  <c r="DE127" i="79"/>
  <c r="DD127" i="79"/>
  <c r="DC127" i="79"/>
  <c r="DB127" i="79"/>
  <c r="DA127" i="79"/>
  <c r="CZ127" i="79"/>
  <c r="CY127" i="79"/>
  <c r="CX127" i="79"/>
  <c r="CW127" i="79"/>
  <c r="CV127" i="79"/>
  <c r="CU127" i="79"/>
  <c r="CT127" i="79"/>
  <c r="CS127" i="79"/>
  <c r="CR127" i="79"/>
  <c r="CQ127" i="79"/>
  <c r="CP127" i="79"/>
  <c r="CO127" i="79"/>
  <c r="CN127" i="79"/>
  <c r="CM127" i="79"/>
  <c r="CL127" i="79"/>
  <c r="CK127" i="79"/>
  <c r="CJ127" i="79"/>
  <c r="CI127" i="79"/>
  <c r="CH127" i="79"/>
  <c r="CG127" i="79"/>
  <c r="CF127" i="79"/>
  <c r="CE127" i="79"/>
  <c r="CD127" i="79"/>
  <c r="CC127" i="79"/>
  <c r="CB127" i="79"/>
  <c r="CA127" i="79"/>
  <c r="BZ127" i="79"/>
  <c r="BY127" i="79"/>
  <c r="BX127" i="79"/>
  <c r="BW127" i="79"/>
  <c r="BV127" i="79"/>
  <c r="BU127" i="79"/>
  <c r="BT127" i="79"/>
  <c r="BS127" i="79"/>
  <c r="BR127" i="79"/>
  <c r="BQ127" i="79"/>
  <c r="BP127" i="79"/>
  <c r="BO127" i="79"/>
  <c r="BN127" i="79"/>
  <c r="BM127" i="79"/>
  <c r="BL127" i="79"/>
  <c r="BK127" i="79"/>
  <c r="BJ127" i="79"/>
  <c r="BI127" i="79"/>
  <c r="BH127" i="79"/>
  <c r="BG127" i="79"/>
  <c r="BF127" i="79"/>
  <c r="BE127" i="79"/>
  <c r="BD127" i="79"/>
  <c r="BC127" i="79"/>
  <c r="BB127" i="79"/>
  <c r="BA127" i="79"/>
  <c r="AZ127" i="79"/>
  <c r="AY127" i="79"/>
  <c r="AX127" i="79"/>
  <c r="AW127" i="79"/>
  <c r="AV127" i="79"/>
  <c r="AU127" i="79"/>
  <c r="AT127" i="79"/>
  <c r="AS127" i="79"/>
  <c r="AR127" i="79"/>
  <c r="AQ127" i="79"/>
  <c r="AP127" i="79"/>
  <c r="AO127" i="79"/>
  <c r="AN127" i="79"/>
  <c r="AM127" i="79"/>
  <c r="AL127" i="79"/>
  <c r="AK127" i="79"/>
  <c r="AJ127" i="79"/>
  <c r="AI127" i="79"/>
  <c r="AH127" i="79"/>
  <c r="AG127" i="79"/>
  <c r="AF127" i="79"/>
  <c r="AE127" i="79"/>
  <c r="AD127" i="79"/>
  <c r="AC127" i="79"/>
  <c r="AB127" i="79"/>
  <c r="AA127" i="79"/>
  <c r="Z127" i="79"/>
  <c r="Y127" i="79"/>
  <c r="X127" i="79"/>
  <c r="W127" i="79"/>
  <c r="V127" i="79"/>
  <c r="U127" i="79"/>
  <c r="T127" i="79"/>
  <c r="S127" i="79"/>
  <c r="R127" i="79"/>
  <c r="Q127" i="79"/>
  <c r="P127" i="79"/>
  <c r="O127" i="79"/>
  <c r="N127" i="79"/>
  <c r="M127" i="79"/>
  <c r="L127" i="79"/>
  <c r="K127" i="79"/>
  <c r="FA126" i="79"/>
  <c r="EZ126" i="79"/>
  <c r="EY126" i="79"/>
  <c r="EX126" i="79"/>
  <c r="EW126" i="79"/>
  <c r="EV126" i="79"/>
  <c r="EU126" i="79"/>
  <c r="ET126" i="79"/>
  <c r="ES126" i="79"/>
  <c r="ER126" i="79"/>
  <c r="EQ126" i="79"/>
  <c r="EP126" i="79"/>
  <c r="EO126" i="79"/>
  <c r="EN126" i="79"/>
  <c r="EM126" i="79"/>
  <c r="EL126" i="79"/>
  <c r="EK126" i="79"/>
  <c r="EJ126" i="79"/>
  <c r="EI126" i="79"/>
  <c r="EH126" i="79"/>
  <c r="EG126" i="79"/>
  <c r="EF126" i="79"/>
  <c r="EE126" i="79"/>
  <c r="ED126" i="79"/>
  <c r="EC126" i="79"/>
  <c r="EB126" i="79"/>
  <c r="EA126" i="79"/>
  <c r="DZ126" i="79"/>
  <c r="DY126" i="79"/>
  <c r="DX126" i="79"/>
  <c r="DW126" i="79"/>
  <c r="DV126" i="79"/>
  <c r="DU126" i="79"/>
  <c r="DT126" i="79"/>
  <c r="DS126" i="79"/>
  <c r="DR126" i="79"/>
  <c r="DQ126" i="79"/>
  <c r="DP126" i="79"/>
  <c r="DO126" i="79"/>
  <c r="DN126" i="79"/>
  <c r="DM126" i="79"/>
  <c r="DL126" i="79"/>
  <c r="DK126" i="79"/>
  <c r="DJ126" i="79"/>
  <c r="DI126" i="79"/>
  <c r="DH126" i="79"/>
  <c r="DG126" i="79"/>
  <c r="DF126" i="79"/>
  <c r="DE126" i="79"/>
  <c r="DD126" i="79"/>
  <c r="DC126" i="79"/>
  <c r="DB126" i="79"/>
  <c r="DA126" i="79"/>
  <c r="CZ126" i="79"/>
  <c r="CY126" i="79"/>
  <c r="CX126" i="79"/>
  <c r="CW126" i="79"/>
  <c r="CV126" i="79"/>
  <c r="CU126" i="79"/>
  <c r="CT126" i="79"/>
  <c r="CS126" i="79"/>
  <c r="CR126" i="79"/>
  <c r="CQ126" i="79"/>
  <c r="CP126" i="79"/>
  <c r="CO126" i="79"/>
  <c r="CN126" i="79"/>
  <c r="CM126" i="79"/>
  <c r="CL126" i="79"/>
  <c r="CK126" i="79"/>
  <c r="CJ126" i="79"/>
  <c r="CI126" i="79"/>
  <c r="CH126" i="79"/>
  <c r="CG126" i="79"/>
  <c r="CF126" i="79"/>
  <c r="CE126" i="79"/>
  <c r="CD126" i="79"/>
  <c r="CC126" i="79"/>
  <c r="CB126" i="79"/>
  <c r="CA126" i="79"/>
  <c r="BZ126" i="79"/>
  <c r="BY126" i="79"/>
  <c r="BX126" i="79"/>
  <c r="BW126" i="79"/>
  <c r="BV126" i="79"/>
  <c r="BU126" i="79"/>
  <c r="BT126" i="79"/>
  <c r="BS126" i="79"/>
  <c r="BR126" i="79"/>
  <c r="BQ126" i="79"/>
  <c r="BP126" i="79"/>
  <c r="BO126" i="79"/>
  <c r="BN126" i="79"/>
  <c r="BM126" i="79"/>
  <c r="BL126" i="79"/>
  <c r="BK126" i="79"/>
  <c r="BJ126" i="79"/>
  <c r="BI126" i="79"/>
  <c r="BH126" i="79"/>
  <c r="BG126" i="79"/>
  <c r="BF126" i="79"/>
  <c r="BE126" i="79"/>
  <c r="BD126" i="79"/>
  <c r="BC126" i="79"/>
  <c r="BB126" i="79"/>
  <c r="BA126" i="79"/>
  <c r="AZ126" i="79"/>
  <c r="AY126" i="79"/>
  <c r="AX126" i="79"/>
  <c r="AW126" i="79"/>
  <c r="AV126" i="79"/>
  <c r="AU126" i="79"/>
  <c r="AT126" i="79"/>
  <c r="AS126" i="79"/>
  <c r="AR126" i="79"/>
  <c r="AQ126" i="79"/>
  <c r="AP126" i="79"/>
  <c r="AO126" i="79"/>
  <c r="AN126" i="79"/>
  <c r="AM126" i="79"/>
  <c r="AL126" i="79"/>
  <c r="AK126" i="79"/>
  <c r="AJ126" i="79"/>
  <c r="AI126" i="79"/>
  <c r="AH126" i="79"/>
  <c r="AG126" i="79"/>
  <c r="AF126" i="79"/>
  <c r="AE126" i="79"/>
  <c r="AD126" i="79"/>
  <c r="AC126" i="79"/>
  <c r="AB126" i="79"/>
  <c r="AA126" i="79"/>
  <c r="Z126" i="79"/>
  <c r="Y126" i="79"/>
  <c r="X126" i="79"/>
  <c r="W126" i="79"/>
  <c r="V126" i="79"/>
  <c r="U126" i="79"/>
  <c r="T126" i="79"/>
  <c r="S126" i="79"/>
  <c r="R126" i="79"/>
  <c r="Q126" i="79"/>
  <c r="P126" i="79"/>
  <c r="O126" i="79"/>
  <c r="N126" i="79"/>
  <c r="M126" i="79"/>
  <c r="L126" i="79"/>
  <c r="K126" i="79"/>
  <c r="FA125" i="79"/>
  <c r="EZ125" i="79"/>
  <c r="EY125" i="79"/>
  <c r="EX125" i="79"/>
  <c r="EW125" i="79"/>
  <c r="EV125" i="79"/>
  <c r="EU125" i="79"/>
  <c r="ET125" i="79"/>
  <c r="ES125" i="79"/>
  <c r="ER125" i="79"/>
  <c r="EQ125" i="79"/>
  <c r="EP125" i="79"/>
  <c r="EO125" i="79"/>
  <c r="EN125" i="79"/>
  <c r="EM125" i="79"/>
  <c r="EL125" i="79"/>
  <c r="EK125" i="79"/>
  <c r="EJ125" i="79"/>
  <c r="EI125" i="79"/>
  <c r="EH125" i="79"/>
  <c r="EG125" i="79"/>
  <c r="EF125" i="79"/>
  <c r="EE125" i="79"/>
  <c r="ED125" i="79"/>
  <c r="EC125" i="79"/>
  <c r="EB125" i="79"/>
  <c r="EA125" i="79"/>
  <c r="DZ125" i="79"/>
  <c r="DY125" i="79"/>
  <c r="DX125" i="79"/>
  <c r="DW125" i="79"/>
  <c r="DV125" i="79"/>
  <c r="DU125" i="79"/>
  <c r="DT125" i="79"/>
  <c r="DS125" i="79"/>
  <c r="DR125" i="79"/>
  <c r="DQ125" i="79"/>
  <c r="DP125" i="79"/>
  <c r="DO125" i="79"/>
  <c r="DN125" i="79"/>
  <c r="DM125" i="79"/>
  <c r="DL125" i="79"/>
  <c r="DK125" i="79"/>
  <c r="DJ125" i="79"/>
  <c r="DI125" i="79"/>
  <c r="DH125" i="79"/>
  <c r="DG125" i="79"/>
  <c r="DF125" i="79"/>
  <c r="DE125" i="79"/>
  <c r="DD125" i="79"/>
  <c r="DC125" i="79"/>
  <c r="DB125" i="79"/>
  <c r="DA125" i="79"/>
  <c r="CZ125" i="79"/>
  <c r="CY125" i="79"/>
  <c r="CX125" i="79"/>
  <c r="CW125" i="79"/>
  <c r="CV125" i="79"/>
  <c r="CU125" i="79"/>
  <c r="CT125" i="79"/>
  <c r="CS125" i="79"/>
  <c r="CR125" i="79"/>
  <c r="CQ125" i="79"/>
  <c r="CP125" i="79"/>
  <c r="CO125" i="79"/>
  <c r="CN125" i="79"/>
  <c r="CM125" i="79"/>
  <c r="CL125" i="79"/>
  <c r="CK125" i="79"/>
  <c r="CJ125" i="79"/>
  <c r="CI125" i="79"/>
  <c r="CH125" i="79"/>
  <c r="CG125" i="79"/>
  <c r="CF125" i="79"/>
  <c r="CE125" i="79"/>
  <c r="CD125" i="79"/>
  <c r="CC125" i="79"/>
  <c r="CB125" i="79"/>
  <c r="CA125" i="79"/>
  <c r="BZ125" i="79"/>
  <c r="BY125" i="79"/>
  <c r="BX125" i="79"/>
  <c r="BW125" i="79"/>
  <c r="BV125" i="79"/>
  <c r="BU125" i="79"/>
  <c r="BT125" i="79"/>
  <c r="BS125" i="79"/>
  <c r="BR125" i="79"/>
  <c r="BQ125" i="79"/>
  <c r="BP125" i="79"/>
  <c r="BO125" i="79"/>
  <c r="BN125" i="79"/>
  <c r="BM125" i="79"/>
  <c r="BL125" i="79"/>
  <c r="BK125" i="79"/>
  <c r="BJ125" i="79"/>
  <c r="BI125" i="79"/>
  <c r="BH125" i="79"/>
  <c r="BG125" i="79"/>
  <c r="BF125" i="79"/>
  <c r="BE125" i="79"/>
  <c r="BD125" i="79"/>
  <c r="BC125" i="79"/>
  <c r="BB125" i="79"/>
  <c r="BA125" i="79"/>
  <c r="AZ125" i="79"/>
  <c r="AY125" i="79"/>
  <c r="AX125" i="79"/>
  <c r="AW125" i="79"/>
  <c r="AV125" i="79"/>
  <c r="AU125" i="79"/>
  <c r="AT125" i="79"/>
  <c r="AS125" i="79"/>
  <c r="AR125" i="79"/>
  <c r="AQ125" i="79"/>
  <c r="AP125" i="79"/>
  <c r="AO125" i="79"/>
  <c r="AN125" i="79"/>
  <c r="AM125" i="79"/>
  <c r="AL125" i="79"/>
  <c r="AK125" i="79"/>
  <c r="AJ125" i="79"/>
  <c r="AI125" i="79"/>
  <c r="AH125" i="79"/>
  <c r="AG125" i="79"/>
  <c r="AF125" i="79"/>
  <c r="AE125" i="79"/>
  <c r="AD125" i="79"/>
  <c r="AC125" i="79"/>
  <c r="AB125" i="79"/>
  <c r="AA125" i="79"/>
  <c r="Z125" i="79"/>
  <c r="Y125" i="79"/>
  <c r="X125" i="79"/>
  <c r="W125" i="79"/>
  <c r="V125" i="79"/>
  <c r="U125" i="79"/>
  <c r="T125" i="79"/>
  <c r="S125" i="79"/>
  <c r="R125" i="79"/>
  <c r="Q125" i="79"/>
  <c r="P125" i="79"/>
  <c r="O125" i="79"/>
  <c r="N125" i="79"/>
  <c r="M125" i="79"/>
  <c r="L125" i="79"/>
  <c r="K125" i="79"/>
  <c r="FA124" i="79"/>
  <c r="EZ124" i="79"/>
  <c r="EY124" i="79"/>
  <c r="EX124" i="79"/>
  <c r="EW124" i="79"/>
  <c r="EV124" i="79"/>
  <c r="EU124" i="79"/>
  <c r="ET124" i="79"/>
  <c r="ES124" i="79"/>
  <c r="ER124" i="79"/>
  <c r="EQ124" i="79"/>
  <c r="EP124" i="79"/>
  <c r="EO124" i="79"/>
  <c r="EN124" i="79"/>
  <c r="EM124" i="79"/>
  <c r="EL124" i="79"/>
  <c r="EK124" i="79"/>
  <c r="EJ124" i="79"/>
  <c r="EI124" i="79"/>
  <c r="EH124" i="79"/>
  <c r="EG124" i="79"/>
  <c r="EF124" i="79"/>
  <c r="EE124" i="79"/>
  <c r="ED124" i="79"/>
  <c r="EC124" i="79"/>
  <c r="EB124" i="79"/>
  <c r="EA124" i="79"/>
  <c r="DZ124" i="79"/>
  <c r="DY124" i="79"/>
  <c r="DX124" i="79"/>
  <c r="DW124" i="79"/>
  <c r="DV124" i="79"/>
  <c r="DU124" i="79"/>
  <c r="DT124" i="79"/>
  <c r="DS124" i="79"/>
  <c r="DR124" i="79"/>
  <c r="DQ124" i="79"/>
  <c r="DP124" i="79"/>
  <c r="DO124" i="79"/>
  <c r="DN124" i="79"/>
  <c r="DM124" i="79"/>
  <c r="DL124" i="79"/>
  <c r="DK124" i="79"/>
  <c r="DJ124" i="79"/>
  <c r="DI124" i="79"/>
  <c r="DH124" i="79"/>
  <c r="DG124" i="79"/>
  <c r="DF124" i="79"/>
  <c r="DE124" i="79"/>
  <c r="DD124" i="79"/>
  <c r="DC124" i="79"/>
  <c r="DB124" i="79"/>
  <c r="DA124" i="79"/>
  <c r="CZ124" i="79"/>
  <c r="CY124" i="79"/>
  <c r="CX124" i="79"/>
  <c r="CW124" i="79"/>
  <c r="CV124" i="79"/>
  <c r="CU124" i="79"/>
  <c r="CT124" i="79"/>
  <c r="CS124" i="79"/>
  <c r="CR124" i="79"/>
  <c r="CQ124" i="79"/>
  <c r="CP124" i="79"/>
  <c r="CO124" i="79"/>
  <c r="CN124" i="79"/>
  <c r="CM124" i="79"/>
  <c r="CL124" i="79"/>
  <c r="CK124" i="79"/>
  <c r="CJ124" i="79"/>
  <c r="CI124" i="79"/>
  <c r="CH124" i="79"/>
  <c r="CG124" i="79"/>
  <c r="CF124" i="79"/>
  <c r="CE124" i="79"/>
  <c r="CD124" i="79"/>
  <c r="CC124" i="79"/>
  <c r="CB124" i="79"/>
  <c r="CA124" i="79"/>
  <c r="BZ124" i="79"/>
  <c r="BY124" i="79"/>
  <c r="BX124" i="79"/>
  <c r="BW124" i="79"/>
  <c r="BV124" i="79"/>
  <c r="BU124" i="79"/>
  <c r="BT124" i="79"/>
  <c r="BS124" i="79"/>
  <c r="BR124" i="79"/>
  <c r="BQ124" i="79"/>
  <c r="BP124" i="79"/>
  <c r="BO124" i="79"/>
  <c r="BN124" i="79"/>
  <c r="BM124" i="79"/>
  <c r="BL124" i="79"/>
  <c r="BK124" i="79"/>
  <c r="BJ124" i="79"/>
  <c r="BI124" i="79"/>
  <c r="BH124" i="79"/>
  <c r="BG124" i="79"/>
  <c r="BF124" i="79"/>
  <c r="BE124" i="79"/>
  <c r="BD124" i="79"/>
  <c r="BC124" i="79"/>
  <c r="BB124" i="79"/>
  <c r="BA124" i="79"/>
  <c r="AZ124" i="79"/>
  <c r="AY124" i="79"/>
  <c r="AX124" i="79"/>
  <c r="AW124" i="79"/>
  <c r="AV124" i="79"/>
  <c r="AU124" i="79"/>
  <c r="AT124" i="79"/>
  <c r="AS124" i="79"/>
  <c r="AR124" i="79"/>
  <c r="AQ124" i="79"/>
  <c r="AP124" i="79"/>
  <c r="AO124" i="79"/>
  <c r="AN124" i="79"/>
  <c r="AM124" i="79"/>
  <c r="AL124" i="79"/>
  <c r="AK124" i="79"/>
  <c r="AJ124" i="79"/>
  <c r="AI124" i="79"/>
  <c r="AH124" i="79"/>
  <c r="AG124" i="79"/>
  <c r="AF124" i="79"/>
  <c r="AE124" i="79"/>
  <c r="AD124" i="79"/>
  <c r="AC124" i="79"/>
  <c r="AB124" i="79"/>
  <c r="AA124" i="79"/>
  <c r="Z124" i="79"/>
  <c r="Y124" i="79"/>
  <c r="X124" i="79"/>
  <c r="W124" i="79"/>
  <c r="V124" i="79"/>
  <c r="U124" i="79"/>
  <c r="T124" i="79"/>
  <c r="S124" i="79"/>
  <c r="R124" i="79"/>
  <c r="Q124" i="79"/>
  <c r="P124" i="79"/>
  <c r="O124" i="79"/>
  <c r="N124" i="79"/>
  <c r="M124" i="79"/>
  <c r="L124" i="79"/>
  <c r="K124" i="79"/>
  <c r="FA123" i="79"/>
  <c r="EZ123" i="79"/>
  <c r="EY123" i="79"/>
  <c r="EX123" i="79"/>
  <c r="EW123" i="79"/>
  <c r="EV123" i="79"/>
  <c r="EU123" i="79"/>
  <c r="ET123" i="79"/>
  <c r="ES123" i="79"/>
  <c r="ER123" i="79"/>
  <c r="EQ123" i="79"/>
  <c r="EP123" i="79"/>
  <c r="EO123" i="79"/>
  <c r="EN123" i="79"/>
  <c r="EM123" i="79"/>
  <c r="EL123" i="79"/>
  <c r="EK123" i="79"/>
  <c r="EJ123" i="79"/>
  <c r="EI123" i="79"/>
  <c r="EH123" i="79"/>
  <c r="EG123" i="79"/>
  <c r="EF123" i="79"/>
  <c r="EE123" i="79"/>
  <c r="ED123" i="79"/>
  <c r="EC123" i="79"/>
  <c r="EB123" i="79"/>
  <c r="EA123" i="79"/>
  <c r="DZ123" i="79"/>
  <c r="DY123" i="79"/>
  <c r="DX123" i="79"/>
  <c r="DW123" i="79"/>
  <c r="DV123" i="79"/>
  <c r="DU123" i="79"/>
  <c r="DT123" i="79"/>
  <c r="DS123" i="79"/>
  <c r="DR123" i="79"/>
  <c r="DQ123" i="79"/>
  <c r="DP123" i="79"/>
  <c r="DO123" i="79"/>
  <c r="DN123" i="79"/>
  <c r="DM123" i="79"/>
  <c r="DL123" i="79"/>
  <c r="DK123" i="79"/>
  <c r="DJ123" i="79"/>
  <c r="DI123" i="79"/>
  <c r="DH123" i="79"/>
  <c r="DG123" i="79"/>
  <c r="DF123" i="79"/>
  <c r="DE123" i="79"/>
  <c r="DD123" i="79"/>
  <c r="DC123" i="79"/>
  <c r="DB123" i="79"/>
  <c r="DA123" i="79"/>
  <c r="CZ123" i="79"/>
  <c r="CY123" i="79"/>
  <c r="CX123" i="79"/>
  <c r="CW123" i="79"/>
  <c r="CV123" i="79"/>
  <c r="CU123" i="79"/>
  <c r="CT123" i="79"/>
  <c r="CS123" i="79"/>
  <c r="CR123" i="79"/>
  <c r="CQ123" i="79"/>
  <c r="CP123" i="79"/>
  <c r="CO123" i="79"/>
  <c r="CN123" i="79"/>
  <c r="CM123" i="79"/>
  <c r="CL123" i="79"/>
  <c r="CK123" i="79"/>
  <c r="CJ123" i="79"/>
  <c r="CI123" i="79"/>
  <c r="CH123" i="79"/>
  <c r="CG123" i="79"/>
  <c r="CF123" i="79"/>
  <c r="CE123" i="79"/>
  <c r="CD123" i="79"/>
  <c r="CC123" i="79"/>
  <c r="CB123" i="79"/>
  <c r="CA123" i="79"/>
  <c r="BZ123" i="79"/>
  <c r="BY123" i="79"/>
  <c r="BX123" i="79"/>
  <c r="BW123" i="79"/>
  <c r="BV123" i="79"/>
  <c r="BU123" i="79"/>
  <c r="BT123" i="79"/>
  <c r="BS123" i="79"/>
  <c r="BR123" i="79"/>
  <c r="BQ123" i="79"/>
  <c r="BP123" i="79"/>
  <c r="BO123" i="79"/>
  <c r="BN123" i="79"/>
  <c r="BM123" i="79"/>
  <c r="BL123" i="79"/>
  <c r="BK123" i="79"/>
  <c r="BJ123" i="79"/>
  <c r="BI123" i="79"/>
  <c r="BH123" i="79"/>
  <c r="BG123" i="79"/>
  <c r="BF123" i="79"/>
  <c r="BE123" i="79"/>
  <c r="BD123" i="79"/>
  <c r="BC123" i="79"/>
  <c r="BB123" i="79"/>
  <c r="BA123" i="79"/>
  <c r="AZ123" i="79"/>
  <c r="AY123" i="79"/>
  <c r="AX123" i="79"/>
  <c r="AW123" i="79"/>
  <c r="AV123" i="79"/>
  <c r="AU123" i="79"/>
  <c r="AT123" i="79"/>
  <c r="AS123" i="79"/>
  <c r="AR123" i="79"/>
  <c r="AQ123" i="79"/>
  <c r="AP123" i="79"/>
  <c r="AO123" i="79"/>
  <c r="AN123" i="79"/>
  <c r="AM123" i="79"/>
  <c r="AL123" i="79"/>
  <c r="AK123" i="79"/>
  <c r="AJ123" i="79"/>
  <c r="AI123" i="79"/>
  <c r="AH123" i="79"/>
  <c r="AG123" i="79"/>
  <c r="AF123" i="79"/>
  <c r="AE123" i="79"/>
  <c r="AD123" i="79"/>
  <c r="AC123" i="79"/>
  <c r="AB123" i="79"/>
  <c r="AA123" i="79"/>
  <c r="Z123" i="79"/>
  <c r="Y123" i="79"/>
  <c r="X123" i="79"/>
  <c r="W123" i="79"/>
  <c r="V123" i="79"/>
  <c r="U123" i="79"/>
  <c r="T123" i="79"/>
  <c r="S123" i="79"/>
  <c r="R123" i="79"/>
  <c r="Q123" i="79"/>
  <c r="P123" i="79"/>
  <c r="O123" i="79"/>
  <c r="N123" i="79"/>
  <c r="M123" i="79"/>
  <c r="L123" i="79"/>
  <c r="K123" i="79"/>
  <c r="FA122" i="79"/>
  <c r="EZ122" i="79"/>
  <c r="EY122" i="79"/>
  <c r="EX122" i="79"/>
  <c r="EW122" i="79"/>
  <c r="EV122" i="79"/>
  <c r="EU122" i="79"/>
  <c r="ET122" i="79"/>
  <c r="ES122" i="79"/>
  <c r="ER122" i="79"/>
  <c r="EQ122" i="79"/>
  <c r="EP122" i="79"/>
  <c r="EO122" i="79"/>
  <c r="EN122" i="79"/>
  <c r="EM122" i="79"/>
  <c r="EL122" i="79"/>
  <c r="EK122" i="79"/>
  <c r="EJ122" i="79"/>
  <c r="EI122" i="79"/>
  <c r="EH122" i="79"/>
  <c r="EG122" i="79"/>
  <c r="EF122" i="79"/>
  <c r="EE122" i="79"/>
  <c r="ED122" i="79"/>
  <c r="EC122" i="79"/>
  <c r="EB122" i="79"/>
  <c r="EA122" i="79"/>
  <c r="DZ122" i="79"/>
  <c r="DY122" i="79"/>
  <c r="DX122" i="79"/>
  <c r="DW122" i="79"/>
  <c r="DV122" i="79"/>
  <c r="DU122" i="79"/>
  <c r="DT122" i="79"/>
  <c r="DS122" i="79"/>
  <c r="DR122" i="79"/>
  <c r="DQ122" i="79"/>
  <c r="DP122" i="79"/>
  <c r="DO122" i="79"/>
  <c r="DN122" i="79"/>
  <c r="DM122" i="79"/>
  <c r="DL122" i="79"/>
  <c r="DK122" i="79"/>
  <c r="DJ122" i="79"/>
  <c r="DI122" i="79"/>
  <c r="DH122" i="79"/>
  <c r="DG122" i="79"/>
  <c r="DF122" i="79"/>
  <c r="DE122" i="79"/>
  <c r="DD122" i="79"/>
  <c r="DC122" i="79"/>
  <c r="DB122" i="79"/>
  <c r="DA122" i="79"/>
  <c r="CZ122" i="79"/>
  <c r="CY122" i="79"/>
  <c r="CX122" i="79"/>
  <c r="CW122" i="79"/>
  <c r="CV122" i="79"/>
  <c r="CU122" i="79"/>
  <c r="CT122" i="79"/>
  <c r="CS122" i="79"/>
  <c r="CR122" i="79"/>
  <c r="CQ122" i="79"/>
  <c r="CP122" i="79"/>
  <c r="CO122" i="79"/>
  <c r="CN122" i="79"/>
  <c r="CM122" i="79"/>
  <c r="CL122" i="79"/>
  <c r="CK122" i="79"/>
  <c r="CJ122" i="79"/>
  <c r="CI122" i="79"/>
  <c r="CH122" i="79"/>
  <c r="CG122" i="79"/>
  <c r="CF122" i="79"/>
  <c r="CE122" i="79"/>
  <c r="CD122" i="79"/>
  <c r="CC122" i="79"/>
  <c r="CB122" i="79"/>
  <c r="CA122" i="79"/>
  <c r="BZ122" i="79"/>
  <c r="BY122" i="79"/>
  <c r="BX122" i="79"/>
  <c r="BW122" i="79"/>
  <c r="BV122" i="79"/>
  <c r="BU122" i="79"/>
  <c r="BT122" i="79"/>
  <c r="BS122" i="79"/>
  <c r="BR122" i="79"/>
  <c r="BQ122" i="79"/>
  <c r="BP122" i="79"/>
  <c r="BO122" i="79"/>
  <c r="BN122" i="79"/>
  <c r="BM122" i="79"/>
  <c r="BL122" i="79"/>
  <c r="BK122" i="79"/>
  <c r="BJ122" i="79"/>
  <c r="BI122" i="79"/>
  <c r="BH122" i="79"/>
  <c r="BG122" i="79"/>
  <c r="BF122" i="79"/>
  <c r="BE122" i="79"/>
  <c r="BD122" i="79"/>
  <c r="BC122" i="79"/>
  <c r="BB122" i="79"/>
  <c r="BA122" i="79"/>
  <c r="AZ122" i="79"/>
  <c r="AY122" i="79"/>
  <c r="AX122" i="79"/>
  <c r="AW122" i="79"/>
  <c r="AV122" i="79"/>
  <c r="AU122" i="79"/>
  <c r="AT122" i="79"/>
  <c r="AS122" i="79"/>
  <c r="AR122" i="79"/>
  <c r="AQ122" i="79"/>
  <c r="AP122" i="79"/>
  <c r="AO122" i="79"/>
  <c r="AN122" i="79"/>
  <c r="AM122" i="79"/>
  <c r="AL122" i="79"/>
  <c r="AK122" i="79"/>
  <c r="AJ122" i="79"/>
  <c r="AI122" i="79"/>
  <c r="AH122" i="79"/>
  <c r="AG122" i="79"/>
  <c r="AF122" i="79"/>
  <c r="AE122" i="79"/>
  <c r="AD122" i="79"/>
  <c r="AC122" i="79"/>
  <c r="AB122" i="79"/>
  <c r="AA122" i="79"/>
  <c r="Z122" i="79"/>
  <c r="Y122" i="79"/>
  <c r="X122" i="79"/>
  <c r="W122" i="79"/>
  <c r="V122" i="79"/>
  <c r="U122" i="79"/>
  <c r="T122" i="79"/>
  <c r="S122" i="79"/>
  <c r="R122" i="79"/>
  <c r="Q122" i="79"/>
  <c r="P122" i="79"/>
  <c r="O122" i="79"/>
  <c r="N122" i="79"/>
  <c r="M122" i="79"/>
  <c r="L122" i="79"/>
  <c r="K122" i="79"/>
  <c r="FA121" i="79"/>
  <c r="EZ121" i="79"/>
  <c r="EY121" i="79"/>
  <c r="EX121" i="79"/>
  <c r="EW121" i="79"/>
  <c r="EV121" i="79"/>
  <c r="EU121" i="79"/>
  <c r="ET121" i="79"/>
  <c r="ES121" i="79"/>
  <c r="ER121" i="79"/>
  <c r="EQ121" i="79"/>
  <c r="EP121" i="79"/>
  <c r="EO121" i="79"/>
  <c r="EN121" i="79"/>
  <c r="EM121" i="79"/>
  <c r="EL121" i="79"/>
  <c r="EK121" i="79"/>
  <c r="EJ121" i="79"/>
  <c r="EI121" i="79"/>
  <c r="EH121" i="79"/>
  <c r="EG121" i="79"/>
  <c r="EF121" i="79"/>
  <c r="EE121" i="79"/>
  <c r="ED121" i="79"/>
  <c r="EC121" i="79"/>
  <c r="EB121" i="79"/>
  <c r="EA121" i="79"/>
  <c r="DZ121" i="79"/>
  <c r="DY121" i="79"/>
  <c r="DX121" i="79"/>
  <c r="DW121" i="79"/>
  <c r="DV121" i="79"/>
  <c r="DU121" i="79"/>
  <c r="DT121" i="79"/>
  <c r="DS121" i="79"/>
  <c r="DR121" i="79"/>
  <c r="DQ121" i="79"/>
  <c r="DP121" i="79"/>
  <c r="DO121" i="79"/>
  <c r="DN121" i="79"/>
  <c r="DM121" i="79"/>
  <c r="DL121" i="79"/>
  <c r="DK121" i="79"/>
  <c r="DJ121" i="79"/>
  <c r="DI121" i="79"/>
  <c r="DH121" i="79"/>
  <c r="DG121" i="79"/>
  <c r="DF121" i="79"/>
  <c r="DE121" i="79"/>
  <c r="DD121" i="79"/>
  <c r="DC121" i="79"/>
  <c r="DB121" i="79"/>
  <c r="DA121" i="79"/>
  <c r="CZ121" i="79"/>
  <c r="CY121" i="79"/>
  <c r="CX121" i="79"/>
  <c r="CW121" i="79"/>
  <c r="CV121" i="79"/>
  <c r="CU121" i="79"/>
  <c r="CT121" i="79"/>
  <c r="CS121" i="79"/>
  <c r="CR121" i="79"/>
  <c r="CQ121" i="79"/>
  <c r="CP121" i="79"/>
  <c r="CO121" i="79"/>
  <c r="CN121" i="79"/>
  <c r="CM121" i="79"/>
  <c r="CL121" i="79"/>
  <c r="CK121" i="79"/>
  <c r="CJ121" i="79"/>
  <c r="CI121" i="79"/>
  <c r="CH121" i="79"/>
  <c r="CG121" i="79"/>
  <c r="CF121" i="79"/>
  <c r="CE121" i="79"/>
  <c r="CD121" i="79"/>
  <c r="CC121" i="79"/>
  <c r="CB121" i="79"/>
  <c r="CA121" i="79"/>
  <c r="BZ121" i="79"/>
  <c r="BY121" i="79"/>
  <c r="BX121" i="79"/>
  <c r="BW121" i="79"/>
  <c r="BV121" i="79"/>
  <c r="BU121" i="79"/>
  <c r="BT121" i="79"/>
  <c r="BS121" i="79"/>
  <c r="BR121" i="79"/>
  <c r="BQ121" i="79"/>
  <c r="BP121" i="79"/>
  <c r="BO121" i="79"/>
  <c r="BN121" i="79"/>
  <c r="BM121" i="79"/>
  <c r="BL121" i="79"/>
  <c r="BK121" i="79"/>
  <c r="BJ121" i="79"/>
  <c r="BI121" i="79"/>
  <c r="BH121" i="79"/>
  <c r="BG121" i="79"/>
  <c r="BF121" i="79"/>
  <c r="BE121" i="79"/>
  <c r="BD121" i="79"/>
  <c r="BC121" i="79"/>
  <c r="BB121" i="79"/>
  <c r="BA121" i="79"/>
  <c r="AZ121" i="79"/>
  <c r="AY121" i="79"/>
  <c r="AX121" i="79"/>
  <c r="AW121" i="79"/>
  <c r="AV121" i="79"/>
  <c r="AU121" i="79"/>
  <c r="AT121" i="79"/>
  <c r="AS121" i="79"/>
  <c r="AR121" i="79"/>
  <c r="AQ121" i="79"/>
  <c r="AP121" i="79"/>
  <c r="AO121" i="79"/>
  <c r="AN121" i="79"/>
  <c r="AM121" i="79"/>
  <c r="AL121" i="79"/>
  <c r="AK121" i="79"/>
  <c r="AJ121" i="79"/>
  <c r="AI121" i="79"/>
  <c r="AH121" i="79"/>
  <c r="AG121" i="79"/>
  <c r="AF121" i="79"/>
  <c r="AE121" i="79"/>
  <c r="AD121" i="79"/>
  <c r="AC121" i="79"/>
  <c r="AB121" i="79"/>
  <c r="AA121" i="79"/>
  <c r="Z121" i="79"/>
  <c r="Y121" i="79"/>
  <c r="X121" i="79"/>
  <c r="W121" i="79"/>
  <c r="V121" i="79"/>
  <c r="U121" i="79"/>
  <c r="T121" i="79"/>
  <c r="S121" i="79"/>
  <c r="R121" i="79"/>
  <c r="Q121" i="79"/>
  <c r="P121" i="79"/>
  <c r="O121" i="79"/>
  <c r="N121" i="79"/>
  <c r="M121" i="79"/>
  <c r="L121" i="79"/>
  <c r="K121" i="79"/>
  <c r="FA120" i="79"/>
  <c r="EZ120" i="79"/>
  <c r="EY120" i="79"/>
  <c r="EX120" i="79"/>
  <c r="EW120" i="79"/>
  <c r="EV120" i="79"/>
  <c r="EU120" i="79"/>
  <c r="ET120" i="79"/>
  <c r="ES120" i="79"/>
  <c r="ER120" i="79"/>
  <c r="EQ120" i="79"/>
  <c r="EP120" i="79"/>
  <c r="EO120" i="79"/>
  <c r="EN120" i="79"/>
  <c r="EM120" i="79"/>
  <c r="EL120" i="79"/>
  <c r="EK120" i="79"/>
  <c r="EJ120" i="79"/>
  <c r="EI120" i="79"/>
  <c r="EH120" i="79"/>
  <c r="EG120" i="79"/>
  <c r="EF120" i="79"/>
  <c r="EE120" i="79"/>
  <c r="ED120" i="79"/>
  <c r="EC120" i="79"/>
  <c r="EB120" i="79"/>
  <c r="EA120" i="79"/>
  <c r="DZ120" i="79"/>
  <c r="DY120" i="79"/>
  <c r="DX120" i="79"/>
  <c r="DW120" i="79"/>
  <c r="DV120" i="79"/>
  <c r="DU120" i="79"/>
  <c r="DT120" i="79"/>
  <c r="DS120" i="79"/>
  <c r="DR120" i="79"/>
  <c r="DQ120" i="79"/>
  <c r="DP120" i="79"/>
  <c r="DO120" i="79"/>
  <c r="DN120" i="79"/>
  <c r="DM120" i="79"/>
  <c r="DL120" i="79"/>
  <c r="DK120" i="79"/>
  <c r="DJ120" i="79"/>
  <c r="DI120" i="79"/>
  <c r="DH120" i="79"/>
  <c r="DG120" i="79"/>
  <c r="DF120" i="79"/>
  <c r="DE120" i="79"/>
  <c r="DD120" i="79"/>
  <c r="DC120" i="79"/>
  <c r="DB120" i="79"/>
  <c r="DA120" i="79"/>
  <c r="CZ120" i="79"/>
  <c r="CY120" i="79"/>
  <c r="CX120" i="79"/>
  <c r="CW120" i="79"/>
  <c r="CV120" i="79"/>
  <c r="CU120" i="79"/>
  <c r="CT120" i="79"/>
  <c r="CS120" i="79"/>
  <c r="CR120" i="79"/>
  <c r="CQ120" i="79"/>
  <c r="CP120" i="79"/>
  <c r="CO120" i="79"/>
  <c r="CN120" i="79"/>
  <c r="CM120" i="79"/>
  <c r="CL120" i="79"/>
  <c r="CK120" i="79"/>
  <c r="CJ120" i="79"/>
  <c r="CI120" i="79"/>
  <c r="CH120" i="79"/>
  <c r="CG120" i="79"/>
  <c r="CF120" i="79"/>
  <c r="CE120" i="79"/>
  <c r="CD120" i="79"/>
  <c r="CC120" i="79"/>
  <c r="CB120" i="79"/>
  <c r="CA120" i="79"/>
  <c r="BZ120" i="79"/>
  <c r="BY120" i="79"/>
  <c r="BX120" i="79"/>
  <c r="BW120" i="79"/>
  <c r="BV120" i="79"/>
  <c r="BU120" i="79"/>
  <c r="BT120" i="79"/>
  <c r="BS120" i="79"/>
  <c r="BR120" i="79"/>
  <c r="BQ120" i="79"/>
  <c r="BP120" i="79"/>
  <c r="BO120" i="79"/>
  <c r="BN120" i="79"/>
  <c r="BM120" i="79"/>
  <c r="BL120" i="79"/>
  <c r="BK120" i="79"/>
  <c r="BJ120" i="79"/>
  <c r="BI120" i="79"/>
  <c r="BH120" i="79"/>
  <c r="BG120" i="79"/>
  <c r="BF120" i="79"/>
  <c r="BE120" i="79"/>
  <c r="BD120" i="79"/>
  <c r="BC120" i="79"/>
  <c r="BB120" i="79"/>
  <c r="BA120" i="79"/>
  <c r="AZ120" i="79"/>
  <c r="AY120" i="79"/>
  <c r="AX120" i="79"/>
  <c r="AW120" i="79"/>
  <c r="AV120" i="79"/>
  <c r="AU120" i="79"/>
  <c r="AT120" i="79"/>
  <c r="AS120" i="79"/>
  <c r="AR120" i="79"/>
  <c r="AQ120" i="79"/>
  <c r="AP120" i="79"/>
  <c r="AO120" i="79"/>
  <c r="AN120" i="79"/>
  <c r="AM120" i="79"/>
  <c r="AL120" i="79"/>
  <c r="AK120" i="79"/>
  <c r="AJ120" i="79"/>
  <c r="AI120" i="79"/>
  <c r="AH120" i="79"/>
  <c r="AG120" i="79"/>
  <c r="AF120" i="79"/>
  <c r="AE120" i="79"/>
  <c r="AD120" i="79"/>
  <c r="AC120" i="79"/>
  <c r="AB120" i="79"/>
  <c r="AA120" i="79"/>
  <c r="Z120" i="79"/>
  <c r="Y120" i="79"/>
  <c r="X120" i="79"/>
  <c r="W120" i="79"/>
  <c r="V120" i="79"/>
  <c r="U120" i="79"/>
  <c r="T120" i="79"/>
  <c r="S120" i="79"/>
  <c r="R120" i="79"/>
  <c r="Q120" i="79"/>
  <c r="P120" i="79"/>
  <c r="O120" i="79"/>
  <c r="N120" i="79"/>
  <c r="M120" i="79"/>
  <c r="L120" i="79"/>
  <c r="K120" i="79"/>
  <c r="FA119" i="79"/>
  <c r="EZ119" i="79"/>
  <c r="EY119" i="79"/>
  <c r="EX119" i="79"/>
  <c r="EW119" i="79"/>
  <c r="EV119" i="79"/>
  <c r="EU119" i="79"/>
  <c r="ET119" i="79"/>
  <c r="ES119" i="79"/>
  <c r="ER119" i="79"/>
  <c r="EQ119" i="79"/>
  <c r="EP119" i="79"/>
  <c r="EO119" i="79"/>
  <c r="EN119" i="79"/>
  <c r="EM119" i="79"/>
  <c r="EL119" i="79"/>
  <c r="EK119" i="79"/>
  <c r="EJ119" i="79"/>
  <c r="EI119" i="79"/>
  <c r="EH119" i="79"/>
  <c r="EG119" i="79"/>
  <c r="EF119" i="79"/>
  <c r="EE119" i="79"/>
  <c r="ED119" i="79"/>
  <c r="EC119" i="79"/>
  <c r="EB119" i="79"/>
  <c r="EA119" i="79"/>
  <c r="DZ119" i="79"/>
  <c r="DY119" i="79"/>
  <c r="DX119" i="79"/>
  <c r="DW119" i="79"/>
  <c r="DV119" i="79"/>
  <c r="DU119" i="79"/>
  <c r="DT119" i="79"/>
  <c r="DS119" i="79"/>
  <c r="DR119" i="79"/>
  <c r="DQ119" i="79"/>
  <c r="DP119" i="79"/>
  <c r="DO119" i="79"/>
  <c r="DN119" i="79"/>
  <c r="DM119" i="79"/>
  <c r="DL119" i="79"/>
  <c r="DK119" i="79"/>
  <c r="DJ119" i="79"/>
  <c r="DI119" i="79"/>
  <c r="DH119" i="79"/>
  <c r="DG119" i="79"/>
  <c r="DF119" i="79"/>
  <c r="DE119" i="79"/>
  <c r="DD119" i="79"/>
  <c r="DC119" i="79"/>
  <c r="DB119" i="79"/>
  <c r="DA119" i="79"/>
  <c r="CZ119" i="79"/>
  <c r="CY119" i="79"/>
  <c r="CX119" i="79"/>
  <c r="CW119" i="79"/>
  <c r="CV119" i="79"/>
  <c r="CU119" i="79"/>
  <c r="CT119" i="79"/>
  <c r="CS119" i="79"/>
  <c r="CR119" i="79"/>
  <c r="CQ119" i="79"/>
  <c r="CP119" i="79"/>
  <c r="CO119" i="79"/>
  <c r="CN119" i="79"/>
  <c r="CM119" i="79"/>
  <c r="CL119" i="79"/>
  <c r="CK119" i="79"/>
  <c r="CJ119" i="79"/>
  <c r="CI119" i="79"/>
  <c r="CH119" i="79"/>
  <c r="CG119" i="79"/>
  <c r="CF119" i="79"/>
  <c r="CE119" i="79"/>
  <c r="CD119" i="79"/>
  <c r="CC119" i="79"/>
  <c r="CB119" i="79"/>
  <c r="CA119" i="79"/>
  <c r="BZ119" i="79"/>
  <c r="BY119" i="79"/>
  <c r="BX119" i="79"/>
  <c r="BW119" i="79"/>
  <c r="BV119" i="79"/>
  <c r="BU119" i="79"/>
  <c r="BT119" i="79"/>
  <c r="BS119" i="79"/>
  <c r="BR119" i="79"/>
  <c r="BQ119" i="79"/>
  <c r="BP119" i="79"/>
  <c r="BO119" i="79"/>
  <c r="BN119" i="79"/>
  <c r="BM119" i="79"/>
  <c r="BL119" i="79"/>
  <c r="BK119" i="79"/>
  <c r="BJ119" i="79"/>
  <c r="BI119" i="79"/>
  <c r="BH119" i="79"/>
  <c r="BG119" i="79"/>
  <c r="BF119" i="79"/>
  <c r="BE119" i="79"/>
  <c r="BD119" i="79"/>
  <c r="BC119" i="79"/>
  <c r="BB119" i="79"/>
  <c r="BA119" i="79"/>
  <c r="AZ119" i="79"/>
  <c r="AY119" i="79"/>
  <c r="AX119" i="79"/>
  <c r="AW119" i="79"/>
  <c r="AV119" i="79"/>
  <c r="AU119" i="79"/>
  <c r="AT119" i="79"/>
  <c r="AS119" i="79"/>
  <c r="AR119" i="79"/>
  <c r="AQ119" i="79"/>
  <c r="AP119" i="79"/>
  <c r="AO119" i="79"/>
  <c r="AN119" i="79"/>
  <c r="AM119" i="79"/>
  <c r="AL119" i="79"/>
  <c r="AK119" i="79"/>
  <c r="AJ119" i="79"/>
  <c r="AI119" i="79"/>
  <c r="AH119" i="79"/>
  <c r="AG119" i="79"/>
  <c r="AF119" i="79"/>
  <c r="AE119" i="79"/>
  <c r="AD119" i="79"/>
  <c r="AC119" i="79"/>
  <c r="AB119" i="79"/>
  <c r="AA119" i="79"/>
  <c r="Z119" i="79"/>
  <c r="Y119" i="79"/>
  <c r="X119" i="79"/>
  <c r="W119" i="79"/>
  <c r="V119" i="79"/>
  <c r="U119" i="79"/>
  <c r="T119" i="79"/>
  <c r="S119" i="79"/>
  <c r="R119" i="79"/>
  <c r="Q119" i="79"/>
  <c r="P119" i="79"/>
  <c r="O119" i="79"/>
  <c r="N119" i="79"/>
  <c r="M119" i="79"/>
  <c r="L119" i="79"/>
  <c r="K119" i="79"/>
  <c r="FA118" i="79"/>
  <c r="EZ118" i="79"/>
  <c r="EY118" i="79"/>
  <c r="EX118" i="79"/>
  <c r="EW118" i="79"/>
  <c r="EV118" i="79"/>
  <c r="EU118" i="79"/>
  <c r="ET118" i="79"/>
  <c r="ES118" i="79"/>
  <c r="ER118" i="79"/>
  <c r="EQ118" i="79"/>
  <c r="EP118" i="79"/>
  <c r="EO118" i="79"/>
  <c r="EN118" i="79"/>
  <c r="EM118" i="79"/>
  <c r="EL118" i="79"/>
  <c r="EK118" i="79"/>
  <c r="EJ118" i="79"/>
  <c r="EI118" i="79"/>
  <c r="EH118" i="79"/>
  <c r="EG118" i="79"/>
  <c r="EF118" i="79"/>
  <c r="EE118" i="79"/>
  <c r="ED118" i="79"/>
  <c r="EC118" i="79"/>
  <c r="EB118" i="79"/>
  <c r="EA118" i="79"/>
  <c r="DZ118" i="79"/>
  <c r="DY118" i="79"/>
  <c r="DX118" i="79"/>
  <c r="DW118" i="79"/>
  <c r="DV118" i="79"/>
  <c r="DU118" i="79"/>
  <c r="DT118" i="79"/>
  <c r="DS118" i="79"/>
  <c r="DR118" i="79"/>
  <c r="DQ118" i="79"/>
  <c r="DP118" i="79"/>
  <c r="DO118" i="79"/>
  <c r="DN118" i="79"/>
  <c r="DM118" i="79"/>
  <c r="DL118" i="79"/>
  <c r="DK118" i="79"/>
  <c r="DJ118" i="79"/>
  <c r="DI118" i="79"/>
  <c r="DH118" i="79"/>
  <c r="DG118" i="79"/>
  <c r="DF118" i="79"/>
  <c r="DE118" i="79"/>
  <c r="DD118" i="79"/>
  <c r="DC118" i="79"/>
  <c r="DB118" i="79"/>
  <c r="DA118" i="79"/>
  <c r="CZ118" i="79"/>
  <c r="CY118" i="79"/>
  <c r="CX118" i="79"/>
  <c r="CW118" i="79"/>
  <c r="CV118" i="79"/>
  <c r="CU118" i="79"/>
  <c r="CT118" i="79"/>
  <c r="CS118" i="79"/>
  <c r="CR118" i="79"/>
  <c r="CQ118" i="79"/>
  <c r="CP118" i="79"/>
  <c r="CO118" i="79"/>
  <c r="CN118" i="79"/>
  <c r="CM118" i="79"/>
  <c r="CL118" i="79"/>
  <c r="CK118" i="79"/>
  <c r="CJ118" i="79"/>
  <c r="CI118" i="79"/>
  <c r="CH118" i="79"/>
  <c r="CG118" i="79"/>
  <c r="CF118" i="79"/>
  <c r="CE118" i="79"/>
  <c r="CD118" i="79"/>
  <c r="CC118" i="79"/>
  <c r="CB118" i="79"/>
  <c r="CA118" i="79"/>
  <c r="BZ118" i="79"/>
  <c r="BY118" i="79"/>
  <c r="BX118" i="79"/>
  <c r="BW118" i="79"/>
  <c r="BV118" i="79"/>
  <c r="BU118" i="79"/>
  <c r="BT118" i="79"/>
  <c r="BS118" i="79"/>
  <c r="BR118" i="79"/>
  <c r="BQ118" i="79"/>
  <c r="BP118" i="79"/>
  <c r="BO118" i="79"/>
  <c r="BN118" i="79"/>
  <c r="BM118" i="79"/>
  <c r="BL118" i="79"/>
  <c r="BK118" i="79"/>
  <c r="BJ118" i="79"/>
  <c r="BI118" i="79"/>
  <c r="BH118" i="79"/>
  <c r="BG118" i="79"/>
  <c r="BF118" i="79"/>
  <c r="BE118" i="79"/>
  <c r="BD118" i="79"/>
  <c r="BC118" i="79"/>
  <c r="BB118" i="79"/>
  <c r="BA118" i="79"/>
  <c r="AZ118" i="79"/>
  <c r="AY118" i="79"/>
  <c r="AX118" i="79"/>
  <c r="AW118" i="79"/>
  <c r="AV118" i="79"/>
  <c r="AU118" i="79"/>
  <c r="AT118" i="79"/>
  <c r="AS118" i="79"/>
  <c r="AR118" i="79"/>
  <c r="AQ118" i="79"/>
  <c r="AP118" i="79"/>
  <c r="AO118" i="79"/>
  <c r="AN118" i="79"/>
  <c r="AM118" i="79"/>
  <c r="AL118" i="79"/>
  <c r="AK118" i="79"/>
  <c r="AJ118" i="79"/>
  <c r="AI118" i="79"/>
  <c r="AH118" i="79"/>
  <c r="AG118" i="79"/>
  <c r="AF118" i="79"/>
  <c r="AE118" i="79"/>
  <c r="AD118" i="79"/>
  <c r="AC118" i="79"/>
  <c r="AB118" i="79"/>
  <c r="AA118" i="79"/>
  <c r="Z118" i="79"/>
  <c r="Y118" i="79"/>
  <c r="X118" i="79"/>
  <c r="W118" i="79"/>
  <c r="V118" i="79"/>
  <c r="U118" i="79"/>
  <c r="T118" i="79"/>
  <c r="S118" i="79"/>
  <c r="R118" i="79"/>
  <c r="Q118" i="79"/>
  <c r="P118" i="79"/>
  <c r="O118" i="79"/>
  <c r="N118" i="79"/>
  <c r="M118" i="79"/>
  <c r="L118" i="79"/>
  <c r="K118" i="79"/>
  <c r="FA117" i="79"/>
  <c r="EZ117" i="79"/>
  <c r="EY117" i="79"/>
  <c r="EX117" i="79"/>
  <c r="EW117" i="79"/>
  <c r="EV117" i="79"/>
  <c r="EU117" i="79"/>
  <c r="ET117" i="79"/>
  <c r="ES117" i="79"/>
  <c r="ER117" i="79"/>
  <c r="EQ117" i="79"/>
  <c r="EP117" i="79"/>
  <c r="EO117" i="79"/>
  <c r="EN117" i="79"/>
  <c r="EM117" i="79"/>
  <c r="EL117" i="79"/>
  <c r="EK117" i="79"/>
  <c r="EJ117" i="79"/>
  <c r="EI117" i="79"/>
  <c r="EH117" i="79"/>
  <c r="EG117" i="79"/>
  <c r="EF117" i="79"/>
  <c r="EE117" i="79"/>
  <c r="ED117" i="79"/>
  <c r="EC117" i="79"/>
  <c r="EB117" i="79"/>
  <c r="EA117" i="79"/>
  <c r="DZ117" i="79"/>
  <c r="DY117" i="79"/>
  <c r="DX117" i="79"/>
  <c r="DW117" i="79"/>
  <c r="DV117" i="79"/>
  <c r="DU117" i="79"/>
  <c r="DT117" i="79"/>
  <c r="DS117" i="79"/>
  <c r="DR117" i="79"/>
  <c r="DQ117" i="79"/>
  <c r="DP117" i="79"/>
  <c r="DO117" i="79"/>
  <c r="DN117" i="79"/>
  <c r="DM117" i="79"/>
  <c r="DL117" i="79"/>
  <c r="DK117" i="79"/>
  <c r="DJ117" i="79"/>
  <c r="DI117" i="79"/>
  <c r="DH117" i="79"/>
  <c r="DG117" i="79"/>
  <c r="DF117" i="79"/>
  <c r="DE117" i="79"/>
  <c r="DD117" i="79"/>
  <c r="DC117" i="79"/>
  <c r="DB117" i="79"/>
  <c r="DA117" i="79"/>
  <c r="CZ117" i="79"/>
  <c r="CY117" i="79"/>
  <c r="CX117" i="79"/>
  <c r="CW117" i="79"/>
  <c r="CV117" i="79"/>
  <c r="CU117" i="79"/>
  <c r="CT117" i="79"/>
  <c r="CS117" i="79"/>
  <c r="CR117" i="79"/>
  <c r="CQ117" i="79"/>
  <c r="CP117" i="79"/>
  <c r="CO117" i="79"/>
  <c r="CN117" i="79"/>
  <c r="CM117" i="79"/>
  <c r="CL117" i="79"/>
  <c r="CK117" i="79"/>
  <c r="CJ117" i="79"/>
  <c r="CI117" i="79"/>
  <c r="CH117" i="79"/>
  <c r="CG117" i="79"/>
  <c r="CF117" i="79"/>
  <c r="CE117" i="79"/>
  <c r="CD117" i="79"/>
  <c r="CC117" i="79"/>
  <c r="CB117" i="79"/>
  <c r="CA117" i="79"/>
  <c r="BZ117" i="79"/>
  <c r="BY117" i="79"/>
  <c r="BX117" i="79"/>
  <c r="BW117" i="79"/>
  <c r="BV117" i="79"/>
  <c r="BU117" i="79"/>
  <c r="BT117" i="79"/>
  <c r="BS117" i="79"/>
  <c r="BR117" i="79"/>
  <c r="BQ117" i="79"/>
  <c r="BP117" i="79"/>
  <c r="BO117" i="79"/>
  <c r="BN117" i="79"/>
  <c r="BM117" i="79"/>
  <c r="BL117" i="79"/>
  <c r="BK117" i="79"/>
  <c r="BJ117" i="79"/>
  <c r="BI117" i="79"/>
  <c r="BH117" i="79"/>
  <c r="BG117" i="79"/>
  <c r="BF117" i="79"/>
  <c r="BE117" i="79"/>
  <c r="BD117" i="79"/>
  <c r="BC117" i="79"/>
  <c r="BB117" i="79"/>
  <c r="BA117" i="79"/>
  <c r="AZ117" i="79"/>
  <c r="AY117" i="79"/>
  <c r="AX117" i="79"/>
  <c r="AW117" i="79"/>
  <c r="AV117" i="79"/>
  <c r="AU117" i="79"/>
  <c r="AT117" i="79"/>
  <c r="AS117" i="79"/>
  <c r="AR117" i="79"/>
  <c r="AQ117" i="79"/>
  <c r="AP117" i="79"/>
  <c r="AO117" i="79"/>
  <c r="AN117" i="79"/>
  <c r="AM117" i="79"/>
  <c r="AL117" i="79"/>
  <c r="AK117" i="79"/>
  <c r="AJ117" i="79"/>
  <c r="AI117" i="79"/>
  <c r="AH117" i="79"/>
  <c r="AG117" i="79"/>
  <c r="AF117" i="79"/>
  <c r="AE117" i="79"/>
  <c r="AD117" i="79"/>
  <c r="AC117" i="79"/>
  <c r="AB117" i="79"/>
  <c r="AA117" i="79"/>
  <c r="Z117" i="79"/>
  <c r="Y117" i="79"/>
  <c r="X117" i="79"/>
  <c r="W117" i="79"/>
  <c r="V117" i="79"/>
  <c r="U117" i="79"/>
  <c r="T117" i="79"/>
  <c r="S117" i="79"/>
  <c r="R117" i="79"/>
  <c r="Q117" i="79"/>
  <c r="P117" i="79"/>
  <c r="O117" i="79"/>
  <c r="N117" i="79"/>
  <c r="M117" i="79"/>
  <c r="L117" i="79"/>
  <c r="K117" i="79"/>
  <c r="FA116" i="79"/>
  <c r="EZ116" i="79"/>
  <c r="EY116" i="79"/>
  <c r="EX116" i="79"/>
  <c r="EW116" i="79"/>
  <c r="EV116" i="79"/>
  <c r="EU116" i="79"/>
  <c r="ET116" i="79"/>
  <c r="ES116" i="79"/>
  <c r="ER116" i="79"/>
  <c r="EQ116" i="79"/>
  <c r="EP116" i="79"/>
  <c r="EO116" i="79"/>
  <c r="EN116" i="79"/>
  <c r="EM116" i="79"/>
  <c r="EL116" i="79"/>
  <c r="EK116" i="79"/>
  <c r="EJ116" i="79"/>
  <c r="EI116" i="79"/>
  <c r="EH116" i="79"/>
  <c r="EG116" i="79"/>
  <c r="EF116" i="79"/>
  <c r="EE116" i="79"/>
  <c r="ED116" i="79"/>
  <c r="EC116" i="79"/>
  <c r="EB116" i="79"/>
  <c r="EA116" i="79"/>
  <c r="DZ116" i="79"/>
  <c r="DY116" i="79"/>
  <c r="DX116" i="79"/>
  <c r="DW116" i="79"/>
  <c r="DV116" i="79"/>
  <c r="DU116" i="79"/>
  <c r="DT116" i="79"/>
  <c r="DS116" i="79"/>
  <c r="DR116" i="79"/>
  <c r="DQ116" i="79"/>
  <c r="DP116" i="79"/>
  <c r="DO116" i="79"/>
  <c r="DN116" i="79"/>
  <c r="DM116" i="79"/>
  <c r="DL116" i="79"/>
  <c r="DK116" i="79"/>
  <c r="DJ116" i="79"/>
  <c r="DI116" i="79"/>
  <c r="DH116" i="79"/>
  <c r="DG116" i="79"/>
  <c r="DF116" i="79"/>
  <c r="DE116" i="79"/>
  <c r="DD116" i="79"/>
  <c r="DC116" i="79"/>
  <c r="DB116" i="79"/>
  <c r="DA116" i="79"/>
  <c r="CZ116" i="79"/>
  <c r="CY116" i="79"/>
  <c r="CX116" i="79"/>
  <c r="CW116" i="79"/>
  <c r="CV116" i="79"/>
  <c r="CU116" i="79"/>
  <c r="CT116" i="79"/>
  <c r="CS116" i="79"/>
  <c r="CR116" i="79"/>
  <c r="CQ116" i="79"/>
  <c r="CP116" i="79"/>
  <c r="CO116" i="79"/>
  <c r="CN116" i="79"/>
  <c r="CM116" i="79"/>
  <c r="CL116" i="79"/>
  <c r="CK116" i="79"/>
  <c r="CJ116" i="79"/>
  <c r="CI116" i="79"/>
  <c r="CH116" i="79"/>
  <c r="CG116" i="79"/>
  <c r="CF116" i="79"/>
  <c r="CE116" i="79"/>
  <c r="CD116" i="79"/>
  <c r="CC116" i="79"/>
  <c r="CB116" i="79"/>
  <c r="CA116" i="79"/>
  <c r="BZ116" i="79"/>
  <c r="BY116" i="79"/>
  <c r="BX116" i="79"/>
  <c r="BW116" i="79"/>
  <c r="BV116" i="79"/>
  <c r="BU116" i="79"/>
  <c r="BT116" i="79"/>
  <c r="BS116" i="79"/>
  <c r="BR116" i="79"/>
  <c r="BQ116" i="79"/>
  <c r="BP116" i="79"/>
  <c r="BO116" i="79"/>
  <c r="BN116" i="79"/>
  <c r="BM116" i="79"/>
  <c r="BL116" i="79"/>
  <c r="BK116" i="79"/>
  <c r="BJ116" i="79"/>
  <c r="BI116" i="79"/>
  <c r="BH116" i="79"/>
  <c r="BG116" i="79"/>
  <c r="BF116" i="79"/>
  <c r="BE116" i="79"/>
  <c r="BD116" i="79"/>
  <c r="BC116" i="79"/>
  <c r="BB116" i="79"/>
  <c r="BA116" i="79"/>
  <c r="AZ116" i="79"/>
  <c r="AY116" i="79"/>
  <c r="AX116" i="79"/>
  <c r="AW116" i="79"/>
  <c r="AV116" i="79"/>
  <c r="AU116" i="79"/>
  <c r="AT116" i="79"/>
  <c r="AS116" i="79"/>
  <c r="AR116" i="79"/>
  <c r="AQ116" i="79"/>
  <c r="AP116" i="79"/>
  <c r="AO116" i="79"/>
  <c r="AN116" i="79"/>
  <c r="AM116" i="79"/>
  <c r="AL116" i="79"/>
  <c r="AK116" i="79"/>
  <c r="AJ116" i="79"/>
  <c r="AI116" i="79"/>
  <c r="AH116" i="79"/>
  <c r="AG116" i="79"/>
  <c r="AF116" i="79"/>
  <c r="AE116" i="79"/>
  <c r="AD116" i="79"/>
  <c r="AC116" i="79"/>
  <c r="AB116" i="79"/>
  <c r="AA116" i="79"/>
  <c r="Z116" i="79"/>
  <c r="Y116" i="79"/>
  <c r="X116" i="79"/>
  <c r="W116" i="79"/>
  <c r="V116" i="79"/>
  <c r="U116" i="79"/>
  <c r="T116" i="79"/>
  <c r="S116" i="79"/>
  <c r="R116" i="79"/>
  <c r="Q116" i="79"/>
  <c r="P116" i="79"/>
  <c r="O116" i="79"/>
  <c r="N116" i="79"/>
  <c r="M116" i="79"/>
  <c r="L116" i="79"/>
  <c r="K116" i="79"/>
  <c r="FA115" i="79"/>
  <c r="EZ115" i="79"/>
  <c r="EY115" i="79"/>
  <c r="EX115" i="79"/>
  <c r="EW115" i="79"/>
  <c r="EV115" i="79"/>
  <c r="EU115" i="79"/>
  <c r="ET115" i="79"/>
  <c r="ES115" i="79"/>
  <c r="ER115" i="79"/>
  <c r="EQ115" i="79"/>
  <c r="EP115" i="79"/>
  <c r="EO115" i="79"/>
  <c r="EN115" i="79"/>
  <c r="EM115" i="79"/>
  <c r="EL115" i="79"/>
  <c r="EK115" i="79"/>
  <c r="EJ115" i="79"/>
  <c r="EI115" i="79"/>
  <c r="EH115" i="79"/>
  <c r="EG115" i="79"/>
  <c r="EF115" i="79"/>
  <c r="EE115" i="79"/>
  <c r="ED115" i="79"/>
  <c r="EC115" i="79"/>
  <c r="EB115" i="79"/>
  <c r="EA115" i="79"/>
  <c r="DZ115" i="79"/>
  <c r="DY115" i="79"/>
  <c r="DX115" i="79"/>
  <c r="DW115" i="79"/>
  <c r="DV115" i="79"/>
  <c r="DU115" i="79"/>
  <c r="DT115" i="79"/>
  <c r="DS115" i="79"/>
  <c r="DR115" i="79"/>
  <c r="DQ115" i="79"/>
  <c r="DP115" i="79"/>
  <c r="DO115" i="79"/>
  <c r="DN115" i="79"/>
  <c r="DM115" i="79"/>
  <c r="DL115" i="79"/>
  <c r="DK115" i="79"/>
  <c r="DJ115" i="79"/>
  <c r="DI115" i="79"/>
  <c r="DH115" i="79"/>
  <c r="DG115" i="79"/>
  <c r="DF115" i="79"/>
  <c r="DE115" i="79"/>
  <c r="DD115" i="79"/>
  <c r="DC115" i="79"/>
  <c r="DB115" i="79"/>
  <c r="DA115" i="79"/>
  <c r="CZ115" i="79"/>
  <c r="CY115" i="79"/>
  <c r="CX115" i="79"/>
  <c r="CW115" i="79"/>
  <c r="CV115" i="79"/>
  <c r="CU115" i="79"/>
  <c r="CT115" i="79"/>
  <c r="CS115" i="79"/>
  <c r="CR115" i="79"/>
  <c r="CQ115" i="79"/>
  <c r="CP115" i="79"/>
  <c r="CO115" i="79"/>
  <c r="CN115" i="79"/>
  <c r="CM115" i="79"/>
  <c r="CL115" i="79"/>
  <c r="CK115" i="79"/>
  <c r="CJ115" i="79"/>
  <c r="CI115" i="79"/>
  <c r="CH115" i="79"/>
  <c r="CG115" i="79"/>
  <c r="CF115" i="79"/>
  <c r="CE115" i="79"/>
  <c r="CD115" i="79"/>
  <c r="CC115" i="79"/>
  <c r="CB115" i="79"/>
  <c r="CA115" i="79"/>
  <c r="BZ115" i="79"/>
  <c r="BY115" i="79"/>
  <c r="BX115" i="79"/>
  <c r="BW115" i="79"/>
  <c r="BV115" i="79"/>
  <c r="BU115" i="79"/>
  <c r="BT115" i="79"/>
  <c r="BS115" i="79"/>
  <c r="BR115" i="79"/>
  <c r="BQ115" i="79"/>
  <c r="BP115" i="79"/>
  <c r="BO115" i="79"/>
  <c r="BN115" i="79"/>
  <c r="BM115" i="79"/>
  <c r="BL115" i="79"/>
  <c r="BK115" i="79"/>
  <c r="BJ115" i="79"/>
  <c r="BI115" i="79"/>
  <c r="BH115" i="79"/>
  <c r="BG115" i="79"/>
  <c r="BF115" i="79"/>
  <c r="BE115" i="79"/>
  <c r="BD115" i="79"/>
  <c r="BC115" i="79"/>
  <c r="BB115" i="79"/>
  <c r="BA115" i="79"/>
  <c r="AZ115" i="79"/>
  <c r="AY115" i="79"/>
  <c r="AX115" i="79"/>
  <c r="AW115" i="79"/>
  <c r="AV115" i="79"/>
  <c r="AU115" i="79"/>
  <c r="AT115" i="79"/>
  <c r="AS115" i="79"/>
  <c r="AR115" i="79"/>
  <c r="AQ115" i="79"/>
  <c r="AP115" i="79"/>
  <c r="AO115" i="79"/>
  <c r="AN115" i="79"/>
  <c r="AM115" i="79"/>
  <c r="AL115" i="79"/>
  <c r="AK115" i="79"/>
  <c r="AJ115" i="79"/>
  <c r="AI115" i="79"/>
  <c r="AH115" i="79"/>
  <c r="AG115" i="79"/>
  <c r="AF115" i="79"/>
  <c r="AE115" i="79"/>
  <c r="AD115" i="79"/>
  <c r="AC115" i="79"/>
  <c r="AB115" i="79"/>
  <c r="AA115" i="79"/>
  <c r="Z115" i="79"/>
  <c r="Y115" i="79"/>
  <c r="X115" i="79"/>
  <c r="W115" i="79"/>
  <c r="V115" i="79"/>
  <c r="U115" i="79"/>
  <c r="T115" i="79"/>
  <c r="S115" i="79"/>
  <c r="R115" i="79"/>
  <c r="Q115" i="79"/>
  <c r="P115" i="79"/>
  <c r="O115" i="79"/>
  <c r="N115" i="79"/>
  <c r="M115" i="79"/>
  <c r="L115" i="79"/>
  <c r="K115" i="79"/>
  <c r="FA114" i="79"/>
  <c r="EZ114" i="79"/>
  <c r="EY114" i="79"/>
  <c r="EX114" i="79"/>
  <c r="EW114" i="79"/>
  <c r="EV114" i="79"/>
  <c r="EU114" i="79"/>
  <c r="ET114" i="79"/>
  <c r="ES114" i="79"/>
  <c r="ER114" i="79"/>
  <c r="EQ114" i="79"/>
  <c r="EP114" i="79"/>
  <c r="EO114" i="79"/>
  <c r="EN114" i="79"/>
  <c r="EM114" i="79"/>
  <c r="EL114" i="79"/>
  <c r="EK114" i="79"/>
  <c r="EJ114" i="79"/>
  <c r="EI114" i="79"/>
  <c r="EH114" i="79"/>
  <c r="EG114" i="79"/>
  <c r="EF114" i="79"/>
  <c r="EE114" i="79"/>
  <c r="ED114" i="79"/>
  <c r="EC114" i="79"/>
  <c r="EB114" i="79"/>
  <c r="EA114" i="79"/>
  <c r="DZ114" i="79"/>
  <c r="DY114" i="79"/>
  <c r="DX114" i="79"/>
  <c r="DW114" i="79"/>
  <c r="DV114" i="79"/>
  <c r="DU114" i="79"/>
  <c r="DT114" i="79"/>
  <c r="DS114" i="79"/>
  <c r="DR114" i="79"/>
  <c r="DQ114" i="79"/>
  <c r="DP114" i="79"/>
  <c r="DO114" i="79"/>
  <c r="DN114" i="79"/>
  <c r="DM114" i="79"/>
  <c r="DL114" i="79"/>
  <c r="DK114" i="79"/>
  <c r="DJ114" i="79"/>
  <c r="DI114" i="79"/>
  <c r="DH114" i="79"/>
  <c r="DG114" i="79"/>
  <c r="DF114" i="79"/>
  <c r="DE114" i="79"/>
  <c r="DD114" i="79"/>
  <c r="DC114" i="79"/>
  <c r="DB114" i="79"/>
  <c r="DA114" i="79"/>
  <c r="CZ114" i="79"/>
  <c r="CY114" i="79"/>
  <c r="CX114" i="79"/>
  <c r="CW114" i="79"/>
  <c r="CV114" i="79"/>
  <c r="CU114" i="79"/>
  <c r="CT114" i="79"/>
  <c r="CS114" i="79"/>
  <c r="CR114" i="79"/>
  <c r="CQ114" i="79"/>
  <c r="CP114" i="79"/>
  <c r="CO114" i="79"/>
  <c r="CN114" i="79"/>
  <c r="CM114" i="79"/>
  <c r="CL114" i="79"/>
  <c r="CK114" i="79"/>
  <c r="CJ114" i="79"/>
  <c r="CI114" i="79"/>
  <c r="CH114" i="79"/>
  <c r="CG114" i="79"/>
  <c r="CF114" i="79"/>
  <c r="CE114" i="79"/>
  <c r="CD114" i="79"/>
  <c r="CC114" i="79"/>
  <c r="CB114" i="79"/>
  <c r="CA114" i="79"/>
  <c r="BZ114" i="79"/>
  <c r="BY114" i="79"/>
  <c r="BX114" i="79"/>
  <c r="BW114" i="79"/>
  <c r="BV114" i="79"/>
  <c r="BU114" i="79"/>
  <c r="BT114" i="79"/>
  <c r="BS114" i="79"/>
  <c r="BR114" i="79"/>
  <c r="BQ114" i="79"/>
  <c r="BP114" i="79"/>
  <c r="BO114" i="79"/>
  <c r="BN114" i="79"/>
  <c r="BM114" i="79"/>
  <c r="BL114" i="79"/>
  <c r="BK114" i="79"/>
  <c r="BJ114" i="79"/>
  <c r="BI114" i="79"/>
  <c r="BH114" i="79"/>
  <c r="BG114" i="79"/>
  <c r="BF114" i="79"/>
  <c r="BE114" i="79"/>
  <c r="BD114" i="79"/>
  <c r="BC114" i="79"/>
  <c r="BB114" i="79"/>
  <c r="BA114" i="79"/>
  <c r="AZ114" i="79"/>
  <c r="AY114" i="79"/>
  <c r="AX114" i="79"/>
  <c r="AW114" i="79"/>
  <c r="AV114" i="79"/>
  <c r="AU114" i="79"/>
  <c r="AT114" i="79"/>
  <c r="AS114" i="79"/>
  <c r="AR114" i="79"/>
  <c r="AQ114" i="79"/>
  <c r="AP114" i="79"/>
  <c r="AO114" i="79"/>
  <c r="AN114" i="79"/>
  <c r="AM114" i="79"/>
  <c r="AL114" i="79"/>
  <c r="AK114" i="79"/>
  <c r="AJ114" i="79"/>
  <c r="AI114" i="79"/>
  <c r="AH114" i="79"/>
  <c r="AG114" i="79"/>
  <c r="AF114" i="79"/>
  <c r="AE114" i="79"/>
  <c r="AD114" i="79"/>
  <c r="AC114" i="79"/>
  <c r="AB114" i="79"/>
  <c r="AA114" i="79"/>
  <c r="Z114" i="79"/>
  <c r="Y114" i="79"/>
  <c r="X114" i="79"/>
  <c r="W114" i="79"/>
  <c r="V114" i="79"/>
  <c r="U114" i="79"/>
  <c r="T114" i="79"/>
  <c r="S114" i="79"/>
  <c r="R114" i="79"/>
  <c r="Q114" i="79"/>
  <c r="P114" i="79"/>
  <c r="O114" i="79"/>
  <c r="N114" i="79"/>
  <c r="M114" i="79"/>
  <c r="L114" i="79"/>
  <c r="K114" i="79"/>
  <c r="FA113" i="79"/>
  <c r="EZ113" i="79"/>
  <c r="EY113" i="79"/>
  <c r="EX113" i="79"/>
  <c r="EW113" i="79"/>
  <c r="EV113" i="79"/>
  <c r="EU113" i="79"/>
  <c r="ET113" i="79"/>
  <c r="ES113" i="79"/>
  <c r="ER113" i="79"/>
  <c r="EQ113" i="79"/>
  <c r="EP113" i="79"/>
  <c r="EO113" i="79"/>
  <c r="EN113" i="79"/>
  <c r="EM113" i="79"/>
  <c r="EL113" i="79"/>
  <c r="EK113" i="79"/>
  <c r="EJ113" i="79"/>
  <c r="EI113" i="79"/>
  <c r="EH113" i="79"/>
  <c r="EG113" i="79"/>
  <c r="EF113" i="79"/>
  <c r="EE113" i="79"/>
  <c r="ED113" i="79"/>
  <c r="EC113" i="79"/>
  <c r="EB113" i="79"/>
  <c r="EA113" i="79"/>
  <c r="DZ113" i="79"/>
  <c r="DY113" i="79"/>
  <c r="DX113" i="79"/>
  <c r="DW113" i="79"/>
  <c r="DV113" i="79"/>
  <c r="DU113" i="79"/>
  <c r="DT113" i="79"/>
  <c r="DS113" i="79"/>
  <c r="DR113" i="79"/>
  <c r="DQ113" i="79"/>
  <c r="DP113" i="79"/>
  <c r="DO113" i="79"/>
  <c r="DN113" i="79"/>
  <c r="DM113" i="79"/>
  <c r="DL113" i="79"/>
  <c r="DK113" i="79"/>
  <c r="DJ113" i="79"/>
  <c r="DI113" i="79"/>
  <c r="DH113" i="79"/>
  <c r="DG113" i="79"/>
  <c r="DF113" i="79"/>
  <c r="DE113" i="79"/>
  <c r="DD113" i="79"/>
  <c r="DC113" i="79"/>
  <c r="DB113" i="79"/>
  <c r="DA113" i="79"/>
  <c r="CZ113" i="79"/>
  <c r="CY113" i="79"/>
  <c r="CX113" i="79"/>
  <c r="CW113" i="79"/>
  <c r="CV113" i="79"/>
  <c r="CU113" i="79"/>
  <c r="CT113" i="79"/>
  <c r="CS113" i="79"/>
  <c r="CR113" i="79"/>
  <c r="CQ113" i="79"/>
  <c r="CP113" i="79"/>
  <c r="CO113" i="79"/>
  <c r="CN113" i="79"/>
  <c r="CM113" i="79"/>
  <c r="CL113" i="79"/>
  <c r="CK113" i="79"/>
  <c r="CJ113" i="79"/>
  <c r="CI113" i="79"/>
  <c r="CH113" i="79"/>
  <c r="CG113" i="79"/>
  <c r="CF113" i="79"/>
  <c r="CE113" i="79"/>
  <c r="CD113" i="79"/>
  <c r="CC113" i="79"/>
  <c r="CB113" i="79"/>
  <c r="CA113" i="79"/>
  <c r="BZ113" i="79"/>
  <c r="BY113" i="79"/>
  <c r="BX113" i="79"/>
  <c r="BW113" i="79"/>
  <c r="BV113" i="79"/>
  <c r="BU113" i="79"/>
  <c r="BT113" i="79"/>
  <c r="BS113" i="79"/>
  <c r="BR113" i="79"/>
  <c r="BQ113" i="79"/>
  <c r="BP113" i="79"/>
  <c r="BO113" i="79"/>
  <c r="BN113" i="79"/>
  <c r="BM113" i="79"/>
  <c r="BL113" i="79"/>
  <c r="BK113" i="79"/>
  <c r="BJ113" i="79"/>
  <c r="BI113" i="79"/>
  <c r="BH113" i="79"/>
  <c r="BG113" i="79"/>
  <c r="BF113" i="79"/>
  <c r="BE113" i="79"/>
  <c r="BD113" i="79"/>
  <c r="BC113" i="79"/>
  <c r="BB113" i="79"/>
  <c r="BA113" i="79"/>
  <c r="AZ113" i="79"/>
  <c r="AY113" i="79"/>
  <c r="AX113" i="79"/>
  <c r="AW113" i="79"/>
  <c r="AV113" i="79"/>
  <c r="AU113" i="79"/>
  <c r="AT113" i="79"/>
  <c r="AS113" i="79"/>
  <c r="AR113" i="79"/>
  <c r="AQ113" i="79"/>
  <c r="AP113" i="79"/>
  <c r="AO113" i="79"/>
  <c r="AN113" i="79"/>
  <c r="AM113" i="79"/>
  <c r="AL113" i="79"/>
  <c r="AK113" i="79"/>
  <c r="AJ113" i="79"/>
  <c r="AI113" i="79"/>
  <c r="AH113" i="79"/>
  <c r="AG113" i="79"/>
  <c r="AF113" i="79"/>
  <c r="AE113" i="79"/>
  <c r="AD113" i="79"/>
  <c r="AC113" i="79"/>
  <c r="AB113" i="79"/>
  <c r="AA113" i="79"/>
  <c r="Z113" i="79"/>
  <c r="Y113" i="79"/>
  <c r="X113" i="79"/>
  <c r="W113" i="79"/>
  <c r="V113" i="79"/>
  <c r="U113" i="79"/>
  <c r="T113" i="79"/>
  <c r="S113" i="79"/>
  <c r="R113" i="79"/>
  <c r="Q113" i="79"/>
  <c r="P113" i="79"/>
  <c r="O113" i="79"/>
  <c r="N113" i="79"/>
  <c r="M113" i="79"/>
  <c r="L113" i="79"/>
  <c r="K113" i="79"/>
  <c r="FA112" i="79"/>
  <c r="EZ112" i="79"/>
  <c r="EY112" i="79"/>
  <c r="EX112" i="79"/>
  <c r="EW112" i="79"/>
  <c r="EV112" i="79"/>
  <c r="EU112" i="79"/>
  <c r="ET112" i="79"/>
  <c r="ES112" i="79"/>
  <c r="ER112" i="79"/>
  <c r="EQ112" i="79"/>
  <c r="EP112" i="79"/>
  <c r="EO112" i="79"/>
  <c r="EN112" i="79"/>
  <c r="EM112" i="79"/>
  <c r="EL112" i="79"/>
  <c r="EK112" i="79"/>
  <c r="EJ112" i="79"/>
  <c r="EI112" i="79"/>
  <c r="EH112" i="79"/>
  <c r="EG112" i="79"/>
  <c r="EF112" i="79"/>
  <c r="EE112" i="79"/>
  <c r="ED112" i="79"/>
  <c r="EC112" i="79"/>
  <c r="EB112" i="79"/>
  <c r="EA112" i="79"/>
  <c r="DZ112" i="79"/>
  <c r="DY112" i="79"/>
  <c r="DX112" i="79"/>
  <c r="DW112" i="79"/>
  <c r="DV112" i="79"/>
  <c r="DU112" i="79"/>
  <c r="DT112" i="79"/>
  <c r="DS112" i="79"/>
  <c r="DR112" i="79"/>
  <c r="DQ112" i="79"/>
  <c r="DP112" i="79"/>
  <c r="DO112" i="79"/>
  <c r="DN112" i="79"/>
  <c r="DM112" i="79"/>
  <c r="DL112" i="79"/>
  <c r="DK112" i="79"/>
  <c r="DJ112" i="79"/>
  <c r="DI112" i="79"/>
  <c r="DH112" i="79"/>
  <c r="DG112" i="79"/>
  <c r="DF112" i="79"/>
  <c r="DE112" i="79"/>
  <c r="DD112" i="79"/>
  <c r="DC112" i="79"/>
  <c r="DB112" i="79"/>
  <c r="DA112" i="79"/>
  <c r="CZ112" i="79"/>
  <c r="CY112" i="79"/>
  <c r="CX112" i="79"/>
  <c r="CW112" i="79"/>
  <c r="CV112" i="79"/>
  <c r="CU112" i="79"/>
  <c r="CT112" i="79"/>
  <c r="CS112" i="79"/>
  <c r="CR112" i="79"/>
  <c r="CQ112" i="79"/>
  <c r="CP112" i="79"/>
  <c r="CO112" i="79"/>
  <c r="CN112" i="79"/>
  <c r="CM112" i="79"/>
  <c r="CL112" i="79"/>
  <c r="CK112" i="79"/>
  <c r="CJ112" i="79"/>
  <c r="CI112" i="79"/>
  <c r="CH112" i="79"/>
  <c r="CG112" i="79"/>
  <c r="CF112" i="79"/>
  <c r="CE112" i="79"/>
  <c r="CD112" i="79"/>
  <c r="CC112" i="79"/>
  <c r="CB112" i="79"/>
  <c r="CA112" i="79"/>
  <c r="BZ112" i="79"/>
  <c r="BY112" i="79"/>
  <c r="BX112" i="79"/>
  <c r="BW112" i="79"/>
  <c r="BV112" i="79"/>
  <c r="BU112" i="79"/>
  <c r="BT112" i="79"/>
  <c r="BS112" i="79"/>
  <c r="BR112" i="79"/>
  <c r="BQ112" i="79"/>
  <c r="BP112" i="79"/>
  <c r="BO112" i="79"/>
  <c r="BN112" i="79"/>
  <c r="BM112" i="79"/>
  <c r="BL112" i="79"/>
  <c r="BK112" i="79"/>
  <c r="BJ112" i="79"/>
  <c r="BI112" i="79"/>
  <c r="BH112" i="79"/>
  <c r="BG112" i="79"/>
  <c r="BF112" i="79"/>
  <c r="BE112" i="79"/>
  <c r="BD112" i="79"/>
  <c r="BC112" i="79"/>
  <c r="BB112" i="79"/>
  <c r="BA112" i="79"/>
  <c r="AZ112" i="79"/>
  <c r="AY112" i="79"/>
  <c r="AX112" i="79"/>
  <c r="AW112" i="79"/>
  <c r="AV112" i="79"/>
  <c r="AU112" i="79"/>
  <c r="AT112" i="79"/>
  <c r="AS112" i="79"/>
  <c r="AR112" i="79"/>
  <c r="AQ112" i="79"/>
  <c r="AP112" i="79"/>
  <c r="AO112" i="79"/>
  <c r="AN112" i="79"/>
  <c r="AM112" i="79"/>
  <c r="AL112" i="79"/>
  <c r="AK112" i="79"/>
  <c r="AJ112" i="79"/>
  <c r="AI112" i="79"/>
  <c r="AH112" i="79"/>
  <c r="AG112" i="79"/>
  <c r="AF112" i="79"/>
  <c r="AE112" i="79"/>
  <c r="AD112" i="79"/>
  <c r="AC112" i="79"/>
  <c r="AB112" i="79"/>
  <c r="AA112" i="79"/>
  <c r="Z112" i="79"/>
  <c r="Y112" i="79"/>
  <c r="X112" i="79"/>
  <c r="W112" i="79"/>
  <c r="V112" i="79"/>
  <c r="U112" i="79"/>
  <c r="T112" i="79"/>
  <c r="S112" i="79"/>
  <c r="R112" i="79"/>
  <c r="Q112" i="79"/>
  <c r="P112" i="79"/>
  <c r="O112" i="79"/>
  <c r="N112" i="79"/>
  <c r="M112" i="79"/>
  <c r="L112" i="79"/>
  <c r="K112" i="79"/>
  <c r="FA111" i="79"/>
  <c r="EZ111" i="79"/>
  <c r="EY111" i="79"/>
  <c r="EX111" i="79"/>
  <c r="EW111" i="79"/>
  <c r="EV111" i="79"/>
  <c r="EU111" i="79"/>
  <c r="ET111" i="79"/>
  <c r="ES111" i="79"/>
  <c r="ER111" i="79"/>
  <c r="EQ111" i="79"/>
  <c r="EP111" i="79"/>
  <c r="EO111" i="79"/>
  <c r="EN111" i="79"/>
  <c r="EM111" i="79"/>
  <c r="EL111" i="79"/>
  <c r="EK111" i="79"/>
  <c r="EJ111" i="79"/>
  <c r="EI111" i="79"/>
  <c r="EH111" i="79"/>
  <c r="EG111" i="79"/>
  <c r="EF111" i="79"/>
  <c r="EE111" i="79"/>
  <c r="ED111" i="79"/>
  <c r="EC111" i="79"/>
  <c r="EB111" i="79"/>
  <c r="EA111" i="79"/>
  <c r="DZ111" i="79"/>
  <c r="DY111" i="79"/>
  <c r="DX111" i="79"/>
  <c r="DW111" i="79"/>
  <c r="DV111" i="79"/>
  <c r="DU111" i="79"/>
  <c r="DT111" i="79"/>
  <c r="DS111" i="79"/>
  <c r="DR111" i="79"/>
  <c r="DQ111" i="79"/>
  <c r="DP111" i="79"/>
  <c r="DO111" i="79"/>
  <c r="DN111" i="79"/>
  <c r="DM111" i="79"/>
  <c r="DL111" i="79"/>
  <c r="DK111" i="79"/>
  <c r="DJ111" i="79"/>
  <c r="DI111" i="79"/>
  <c r="DH111" i="79"/>
  <c r="DG111" i="79"/>
  <c r="DF111" i="79"/>
  <c r="DE111" i="79"/>
  <c r="DD111" i="79"/>
  <c r="DC111" i="79"/>
  <c r="DB111" i="79"/>
  <c r="DA111" i="79"/>
  <c r="CZ111" i="79"/>
  <c r="CY111" i="79"/>
  <c r="CX111" i="79"/>
  <c r="CW111" i="79"/>
  <c r="CV111" i="79"/>
  <c r="CU111" i="79"/>
  <c r="CT111" i="79"/>
  <c r="CS111" i="79"/>
  <c r="CR111" i="79"/>
  <c r="CQ111" i="79"/>
  <c r="CP111" i="79"/>
  <c r="CO111" i="79"/>
  <c r="CN111" i="79"/>
  <c r="CM111" i="79"/>
  <c r="CL111" i="79"/>
  <c r="CK111" i="79"/>
  <c r="CJ111" i="79"/>
  <c r="CI111" i="79"/>
  <c r="CH111" i="79"/>
  <c r="CG111" i="79"/>
  <c r="CF111" i="79"/>
  <c r="CE111" i="79"/>
  <c r="CD111" i="79"/>
  <c r="CC111" i="79"/>
  <c r="CB111" i="79"/>
  <c r="CA111" i="79"/>
  <c r="BZ111" i="79"/>
  <c r="BY111" i="79"/>
  <c r="BX111" i="79"/>
  <c r="BW111" i="79"/>
  <c r="BV111" i="79"/>
  <c r="BU111" i="79"/>
  <c r="BT111" i="79"/>
  <c r="BS111" i="79"/>
  <c r="BR111" i="79"/>
  <c r="BQ111" i="79"/>
  <c r="BP111" i="79"/>
  <c r="BO111" i="79"/>
  <c r="BN111" i="79"/>
  <c r="BM111" i="79"/>
  <c r="BL111" i="79"/>
  <c r="BK111" i="79"/>
  <c r="BJ111" i="79"/>
  <c r="BI111" i="79"/>
  <c r="BH111" i="79"/>
  <c r="BG111" i="79"/>
  <c r="BF111" i="79"/>
  <c r="BE111" i="79"/>
  <c r="BD111" i="79"/>
  <c r="BC111" i="79"/>
  <c r="BB111" i="79"/>
  <c r="BA111" i="79"/>
  <c r="AZ111" i="79"/>
  <c r="AY111" i="79"/>
  <c r="AX111" i="79"/>
  <c r="AW111" i="79"/>
  <c r="AV111" i="79"/>
  <c r="AU111" i="79"/>
  <c r="AT111" i="79"/>
  <c r="AS111" i="79"/>
  <c r="AR111" i="79"/>
  <c r="AQ111" i="79"/>
  <c r="AP111" i="79"/>
  <c r="AO111" i="79"/>
  <c r="AN111" i="79"/>
  <c r="AM111" i="79"/>
  <c r="AL111" i="79"/>
  <c r="AK111" i="79"/>
  <c r="AJ111" i="79"/>
  <c r="AI111" i="79"/>
  <c r="AH111" i="79"/>
  <c r="AG111" i="79"/>
  <c r="AF111" i="79"/>
  <c r="AE111" i="79"/>
  <c r="AD111" i="79"/>
  <c r="AC111" i="79"/>
  <c r="AB111" i="79"/>
  <c r="AA111" i="79"/>
  <c r="Z111" i="79"/>
  <c r="Y111" i="79"/>
  <c r="X111" i="79"/>
  <c r="W111" i="79"/>
  <c r="V111" i="79"/>
  <c r="U111" i="79"/>
  <c r="T111" i="79"/>
  <c r="S111" i="79"/>
  <c r="R111" i="79"/>
  <c r="Q111" i="79"/>
  <c r="P111" i="79"/>
  <c r="O111" i="79"/>
  <c r="N111" i="79"/>
  <c r="M111" i="79"/>
  <c r="L111" i="79"/>
  <c r="K111" i="79"/>
  <c r="FA110" i="79"/>
  <c r="EZ110" i="79"/>
  <c r="EY110" i="79"/>
  <c r="EX110" i="79"/>
  <c r="EW110" i="79"/>
  <c r="EV110" i="79"/>
  <c r="EU110" i="79"/>
  <c r="ET110" i="79"/>
  <c r="ES110" i="79"/>
  <c r="ER110" i="79"/>
  <c r="EQ110" i="79"/>
  <c r="EP110" i="79"/>
  <c r="EO110" i="79"/>
  <c r="EN110" i="79"/>
  <c r="EM110" i="79"/>
  <c r="EL110" i="79"/>
  <c r="EK110" i="79"/>
  <c r="EJ110" i="79"/>
  <c r="EI110" i="79"/>
  <c r="EH110" i="79"/>
  <c r="EG110" i="79"/>
  <c r="EF110" i="79"/>
  <c r="EE110" i="79"/>
  <c r="ED110" i="79"/>
  <c r="EC110" i="79"/>
  <c r="EB110" i="79"/>
  <c r="EA110" i="79"/>
  <c r="DZ110" i="79"/>
  <c r="DY110" i="79"/>
  <c r="DX110" i="79"/>
  <c r="DW110" i="79"/>
  <c r="DV110" i="79"/>
  <c r="DU110" i="79"/>
  <c r="DT110" i="79"/>
  <c r="DS110" i="79"/>
  <c r="DR110" i="79"/>
  <c r="DQ110" i="79"/>
  <c r="DP110" i="79"/>
  <c r="DO110" i="79"/>
  <c r="DN110" i="79"/>
  <c r="DM110" i="79"/>
  <c r="DL110" i="79"/>
  <c r="DK110" i="79"/>
  <c r="DJ110" i="79"/>
  <c r="DI110" i="79"/>
  <c r="DH110" i="79"/>
  <c r="DG110" i="79"/>
  <c r="DF110" i="79"/>
  <c r="DE110" i="79"/>
  <c r="DD110" i="79"/>
  <c r="DC110" i="79"/>
  <c r="DB110" i="79"/>
  <c r="DA110" i="79"/>
  <c r="CZ110" i="79"/>
  <c r="CY110" i="79"/>
  <c r="CX110" i="79"/>
  <c r="CW110" i="79"/>
  <c r="CV110" i="79"/>
  <c r="CU110" i="79"/>
  <c r="CT110" i="79"/>
  <c r="CS110" i="79"/>
  <c r="CR110" i="79"/>
  <c r="CQ110" i="79"/>
  <c r="CP110" i="79"/>
  <c r="CO110" i="79"/>
  <c r="CN110" i="79"/>
  <c r="CM110" i="79"/>
  <c r="CL110" i="79"/>
  <c r="CK110" i="79"/>
  <c r="CJ110" i="79"/>
  <c r="CI110" i="79"/>
  <c r="CH110" i="79"/>
  <c r="CG110" i="79"/>
  <c r="CF110" i="79"/>
  <c r="CE110" i="79"/>
  <c r="CD110" i="79"/>
  <c r="CC110" i="79"/>
  <c r="CB110" i="79"/>
  <c r="CA110" i="79"/>
  <c r="BZ110" i="79"/>
  <c r="BY110" i="79"/>
  <c r="BX110" i="79"/>
  <c r="BW110" i="79"/>
  <c r="BV110" i="79"/>
  <c r="BU110" i="79"/>
  <c r="BT110" i="79"/>
  <c r="BS110" i="79"/>
  <c r="BR110" i="79"/>
  <c r="BQ110" i="79"/>
  <c r="BP110" i="79"/>
  <c r="BO110" i="79"/>
  <c r="BN110" i="79"/>
  <c r="BM110" i="79"/>
  <c r="BL110" i="79"/>
  <c r="BK110" i="79"/>
  <c r="BJ110" i="79"/>
  <c r="BI110" i="79"/>
  <c r="BH110" i="79"/>
  <c r="BG110" i="79"/>
  <c r="BF110" i="79"/>
  <c r="BE110" i="79"/>
  <c r="BD110" i="79"/>
  <c r="BC110" i="79"/>
  <c r="BB110" i="79"/>
  <c r="BA110" i="79"/>
  <c r="AZ110" i="79"/>
  <c r="AY110" i="79"/>
  <c r="AX110" i="79"/>
  <c r="AW110" i="79"/>
  <c r="AV110" i="79"/>
  <c r="AU110" i="79"/>
  <c r="AT110" i="79"/>
  <c r="AS110" i="79"/>
  <c r="AR110" i="79"/>
  <c r="AQ110" i="79"/>
  <c r="AP110" i="79"/>
  <c r="AO110" i="79"/>
  <c r="AN110" i="79"/>
  <c r="AM110" i="79"/>
  <c r="AL110" i="79"/>
  <c r="AK110" i="79"/>
  <c r="AJ110" i="79"/>
  <c r="AI110" i="79"/>
  <c r="AH110" i="79"/>
  <c r="AG110" i="79"/>
  <c r="AF110" i="79"/>
  <c r="AE110" i="79"/>
  <c r="AD110" i="79"/>
  <c r="AC110" i="79"/>
  <c r="AB110" i="79"/>
  <c r="AA110" i="79"/>
  <c r="Z110" i="79"/>
  <c r="Y110" i="79"/>
  <c r="X110" i="79"/>
  <c r="W110" i="79"/>
  <c r="V110" i="79"/>
  <c r="U110" i="79"/>
  <c r="T110" i="79"/>
  <c r="S110" i="79"/>
  <c r="R110" i="79"/>
  <c r="Q110" i="79"/>
  <c r="P110" i="79"/>
  <c r="O110" i="79"/>
  <c r="N110" i="79"/>
  <c r="M110" i="79"/>
  <c r="L110" i="79"/>
  <c r="K110" i="79"/>
  <c r="FA109" i="79"/>
  <c r="EZ109" i="79"/>
  <c r="EY109" i="79"/>
  <c r="EX109" i="79"/>
  <c r="EW109" i="79"/>
  <c r="EV109" i="79"/>
  <c r="EU109" i="79"/>
  <c r="ET109" i="79"/>
  <c r="ES109" i="79"/>
  <c r="ER109" i="79"/>
  <c r="EQ109" i="79"/>
  <c r="EP109" i="79"/>
  <c r="EO109" i="79"/>
  <c r="EN109" i="79"/>
  <c r="EM109" i="79"/>
  <c r="EL109" i="79"/>
  <c r="EK109" i="79"/>
  <c r="EJ109" i="79"/>
  <c r="EI109" i="79"/>
  <c r="EH109" i="79"/>
  <c r="EG109" i="79"/>
  <c r="EF109" i="79"/>
  <c r="EE109" i="79"/>
  <c r="ED109" i="79"/>
  <c r="EC109" i="79"/>
  <c r="EB109" i="79"/>
  <c r="EA109" i="79"/>
  <c r="DZ109" i="79"/>
  <c r="DY109" i="79"/>
  <c r="DX109" i="79"/>
  <c r="DW109" i="79"/>
  <c r="DV109" i="79"/>
  <c r="DU109" i="79"/>
  <c r="DT109" i="79"/>
  <c r="DS109" i="79"/>
  <c r="DR109" i="79"/>
  <c r="DQ109" i="79"/>
  <c r="DP109" i="79"/>
  <c r="DO109" i="79"/>
  <c r="DN109" i="79"/>
  <c r="DM109" i="79"/>
  <c r="DL109" i="79"/>
  <c r="DK109" i="79"/>
  <c r="DJ109" i="79"/>
  <c r="DI109" i="79"/>
  <c r="DH109" i="79"/>
  <c r="DG109" i="79"/>
  <c r="DF109" i="79"/>
  <c r="DE109" i="79"/>
  <c r="DD109" i="79"/>
  <c r="DC109" i="79"/>
  <c r="DB109" i="79"/>
  <c r="DA109" i="79"/>
  <c r="CZ109" i="79"/>
  <c r="CY109" i="79"/>
  <c r="CX109" i="79"/>
  <c r="CW109" i="79"/>
  <c r="CV109" i="79"/>
  <c r="CU109" i="79"/>
  <c r="CT109" i="79"/>
  <c r="CS109" i="79"/>
  <c r="CR109" i="79"/>
  <c r="CQ109" i="79"/>
  <c r="CP109" i="79"/>
  <c r="CO109" i="79"/>
  <c r="CN109" i="79"/>
  <c r="CM109" i="79"/>
  <c r="CL109" i="79"/>
  <c r="CK109" i="79"/>
  <c r="CJ109" i="79"/>
  <c r="CI109" i="79"/>
  <c r="CH109" i="79"/>
  <c r="CG109" i="79"/>
  <c r="CF109" i="79"/>
  <c r="CE109" i="79"/>
  <c r="CD109" i="79"/>
  <c r="CC109" i="79"/>
  <c r="CB109" i="79"/>
  <c r="CA109" i="79"/>
  <c r="BZ109" i="79"/>
  <c r="BY109" i="79"/>
  <c r="BX109" i="79"/>
  <c r="BW109" i="79"/>
  <c r="BV109" i="79"/>
  <c r="BU109" i="79"/>
  <c r="BT109" i="79"/>
  <c r="BS109" i="79"/>
  <c r="BR109" i="79"/>
  <c r="BQ109" i="79"/>
  <c r="BP109" i="79"/>
  <c r="BO109" i="79"/>
  <c r="BN109" i="79"/>
  <c r="BM109" i="79"/>
  <c r="BL109" i="79"/>
  <c r="BK109" i="79"/>
  <c r="BJ109" i="79"/>
  <c r="BI109" i="79"/>
  <c r="BH109" i="79"/>
  <c r="BG109" i="79"/>
  <c r="BF109" i="79"/>
  <c r="BE109" i="79"/>
  <c r="BD109" i="79"/>
  <c r="BC109" i="79"/>
  <c r="BB109" i="79"/>
  <c r="BA109" i="79"/>
  <c r="AZ109" i="79"/>
  <c r="AY109" i="79"/>
  <c r="AX109" i="79"/>
  <c r="AW109" i="79"/>
  <c r="AV109" i="79"/>
  <c r="AU109" i="79"/>
  <c r="AT109" i="79"/>
  <c r="AS109" i="79"/>
  <c r="AR109" i="79"/>
  <c r="AQ109" i="79"/>
  <c r="AP109" i="79"/>
  <c r="AO109" i="79"/>
  <c r="AN109" i="79"/>
  <c r="AM109" i="79"/>
  <c r="AL109" i="79"/>
  <c r="AK109" i="79"/>
  <c r="AJ109" i="79"/>
  <c r="AI109" i="79"/>
  <c r="AH109" i="79"/>
  <c r="AG109" i="79"/>
  <c r="AF109" i="79"/>
  <c r="AE109" i="79"/>
  <c r="AD109" i="79"/>
  <c r="AC109" i="79"/>
  <c r="AB109" i="79"/>
  <c r="AA109" i="79"/>
  <c r="Z109" i="79"/>
  <c r="Y109" i="79"/>
  <c r="X109" i="79"/>
  <c r="W109" i="79"/>
  <c r="V109" i="79"/>
  <c r="U109" i="79"/>
  <c r="T109" i="79"/>
  <c r="S109" i="79"/>
  <c r="R109" i="79"/>
  <c r="Q109" i="79"/>
  <c r="P109" i="79"/>
  <c r="O109" i="79"/>
  <c r="N109" i="79"/>
  <c r="M109" i="79"/>
  <c r="L109" i="79"/>
  <c r="K109" i="79"/>
  <c r="FA108" i="79"/>
  <c r="EZ108" i="79"/>
  <c r="EY108" i="79"/>
  <c r="EX108" i="79"/>
  <c r="EW108" i="79"/>
  <c r="EV108" i="79"/>
  <c r="EU108" i="79"/>
  <c r="ET108" i="79"/>
  <c r="ES108" i="79"/>
  <c r="ER108" i="79"/>
  <c r="EQ108" i="79"/>
  <c r="EP108" i="79"/>
  <c r="EO108" i="79"/>
  <c r="EN108" i="79"/>
  <c r="EM108" i="79"/>
  <c r="EL108" i="79"/>
  <c r="EK108" i="79"/>
  <c r="EJ108" i="79"/>
  <c r="EI108" i="79"/>
  <c r="EH108" i="79"/>
  <c r="EG108" i="79"/>
  <c r="EF108" i="79"/>
  <c r="EE108" i="79"/>
  <c r="ED108" i="79"/>
  <c r="EC108" i="79"/>
  <c r="EB108" i="79"/>
  <c r="EA108" i="79"/>
  <c r="DZ108" i="79"/>
  <c r="DY108" i="79"/>
  <c r="DX108" i="79"/>
  <c r="DW108" i="79"/>
  <c r="DV108" i="79"/>
  <c r="DU108" i="79"/>
  <c r="DT108" i="79"/>
  <c r="DS108" i="79"/>
  <c r="DR108" i="79"/>
  <c r="DQ108" i="79"/>
  <c r="DP108" i="79"/>
  <c r="DO108" i="79"/>
  <c r="DN108" i="79"/>
  <c r="DM108" i="79"/>
  <c r="DL108" i="79"/>
  <c r="DK108" i="79"/>
  <c r="DJ108" i="79"/>
  <c r="DI108" i="79"/>
  <c r="DH108" i="79"/>
  <c r="DG108" i="79"/>
  <c r="DF108" i="79"/>
  <c r="DE108" i="79"/>
  <c r="DD108" i="79"/>
  <c r="DC108" i="79"/>
  <c r="DB108" i="79"/>
  <c r="DA108" i="79"/>
  <c r="CZ108" i="79"/>
  <c r="CY108" i="79"/>
  <c r="CX108" i="79"/>
  <c r="CW108" i="79"/>
  <c r="CV108" i="79"/>
  <c r="CU108" i="79"/>
  <c r="CT108" i="79"/>
  <c r="CS108" i="79"/>
  <c r="CR108" i="79"/>
  <c r="CQ108" i="79"/>
  <c r="CP108" i="79"/>
  <c r="CO108" i="79"/>
  <c r="CN108" i="79"/>
  <c r="CM108" i="79"/>
  <c r="CL108" i="79"/>
  <c r="CK108" i="79"/>
  <c r="CJ108" i="79"/>
  <c r="CI108" i="79"/>
  <c r="CH108" i="79"/>
  <c r="CG108" i="79"/>
  <c r="CF108" i="79"/>
  <c r="CE108" i="79"/>
  <c r="CD108" i="79"/>
  <c r="CC108" i="79"/>
  <c r="CB108" i="79"/>
  <c r="CA108" i="79"/>
  <c r="BZ108" i="79"/>
  <c r="BY108" i="79"/>
  <c r="BX108" i="79"/>
  <c r="BW108" i="79"/>
  <c r="BV108" i="79"/>
  <c r="BU108" i="79"/>
  <c r="BT108" i="79"/>
  <c r="BS108" i="79"/>
  <c r="BR108" i="79"/>
  <c r="BQ108" i="79"/>
  <c r="BP108" i="79"/>
  <c r="BO108" i="79"/>
  <c r="BN108" i="79"/>
  <c r="BM108" i="79"/>
  <c r="BL108" i="79"/>
  <c r="BK108" i="79"/>
  <c r="BJ108" i="79"/>
  <c r="BI108" i="79"/>
  <c r="BH108" i="79"/>
  <c r="BG108" i="79"/>
  <c r="BF108" i="79"/>
  <c r="BE108" i="79"/>
  <c r="BD108" i="79"/>
  <c r="BC108" i="79"/>
  <c r="BB108" i="79"/>
  <c r="BA108" i="79"/>
  <c r="AZ108" i="79"/>
  <c r="AY108" i="79"/>
  <c r="AX108" i="79"/>
  <c r="AW108" i="79"/>
  <c r="AV108" i="79"/>
  <c r="AU108" i="79"/>
  <c r="AT108" i="79"/>
  <c r="AS108" i="79"/>
  <c r="AR108" i="79"/>
  <c r="AQ108" i="79"/>
  <c r="AP108" i="79"/>
  <c r="AO108" i="79"/>
  <c r="AN108" i="79"/>
  <c r="AM108" i="79"/>
  <c r="AL108" i="79"/>
  <c r="AK108" i="79"/>
  <c r="AJ108" i="79"/>
  <c r="AI108" i="79"/>
  <c r="AH108" i="79"/>
  <c r="AG108" i="79"/>
  <c r="AF108" i="79"/>
  <c r="AE108" i="79"/>
  <c r="AD108" i="79"/>
  <c r="AC108" i="79"/>
  <c r="AB108" i="79"/>
  <c r="AA108" i="79"/>
  <c r="Z108" i="79"/>
  <c r="Y108" i="79"/>
  <c r="X108" i="79"/>
  <c r="W108" i="79"/>
  <c r="V108" i="79"/>
  <c r="U108" i="79"/>
  <c r="T108" i="79"/>
  <c r="S108" i="79"/>
  <c r="R108" i="79"/>
  <c r="Q108" i="79"/>
  <c r="P108" i="79"/>
  <c r="O108" i="79"/>
  <c r="N108" i="79"/>
  <c r="M108" i="79"/>
  <c r="L108" i="79"/>
  <c r="K108" i="79"/>
  <c r="FA107" i="79"/>
  <c r="EZ107" i="79"/>
  <c r="EY107" i="79"/>
  <c r="EX107" i="79"/>
  <c r="EW107" i="79"/>
  <c r="EV107" i="79"/>
  <c r="EU107" i="79"/>
  <c r="ET107" i="79"/>
  <c r="ES107" i="79"/>
  <c r="ER107" i="79"/>
  <c r="EQ107" i="79"/>
  <c r="EP107" i="79"/>
  <c r="EO107" i="79"/>
  <c r="EN107" i="79"/>
  <c r="EM107" i="79"/>
  <c r="EL107" i="79"/>
  <c r="EK107" i="79"/>
  <c r="EJ107" i="79"/>
  <c r="EI107" i="79"/>
  <c r="EH107" i="79"/>
  <c r="EG107" i="79"/>
  <c r="EF107" i="79"/>
  <c r="EE107" i="79"/>
  <c r="ED107" i="79"/>
  <c r="EC107" i="79"/>
  <c r="EB107" i="79"/>
  <c r="EA107" i="79"/>
  <c r="DZ107" i="79"/>
  <c r="DY107" i="79"/>
  <c r="DX107" i="79"/>
  <c r="DW107" i="79"/>
  <c r="DV107" i="79"/>
  <c r="DU107" i="79"/>
  <c r="DT107" i="79"/>
  <c r="DS107" i="79"/>
  <c r="DR107" i="79"/>
  <c r="DQ107" i="79"/>
  <c r="DP107" i="79"/>
  <c r="DO107" i="79"/>
  <c r="DN107" i="79"/>
  <c r="DM107" i="79"/>
  <c r="DL107" i="79"/>
  <c r="DK107" i="79"/>
  <c r="DJ107" i="79"/>
  <c r="DI107" i="79"/>
  <c r="DH107" i="79"/>
  <c r="DG107" i="79"/>
  <c r="DF107" i="79"/>
  <c r="DE107" i="79"/>
  <c r="DD107" i="79"/>
  <c r="DC107" i="79"/>
  <c r="DB107" i="79"/>
  <c r="DA107" i="79"/>
  <c r="CZ107" i="79"/>
  <c r="CY107" i="79"/>
  <c r="CX107" i="79"/>
  <c r="CW107" i="79"/>
  <c r="CV107" i="79"/>
  <c r="CU107" i="79"/>
  <c r="CT107" i="79"/>
  <c r="CS107" i="79"/>
  <c r="CR107" i="79"/>
  <c r="CQ107" i="79"/>
  <c r="CP107" i="79"/>
  <c r="CO107" i="79"/>
  <c r="CN107" i="79"/>
  <c r="CM107" i="79"/>
  <c r="CL107" i="79"/>
  <c r="CK107" i="79"/>
  <c r="CJ107" i="79"/>
  <c r="CI107" i="79"/>
  <c r="CH107" i="79"/>
  <c r="CG107" i="79"/>
  <c r="CF107" i="79"/>
  <c r="CE107" i="79"/>
  <c r="CD107" i="79"/>
  <c r="CC107" i="79"/>
  <c r="CB107" i="79"/>
  <c r="CA107" i="79"/>
  <c r="BZ107" i="79"/>
  <c r="BY107" i="79"/>
  <c r="BX107" i="79"/>
  <c r="BW107" i="79"/>
  <c r="BV107" i="79"/>
  <c r="BU107" i="79"/>
  <c r="BT107" i="79"/>
  <c r="BS107" i="79"/>
  <c r="BR107" i="79"/>
  <c r="BQ107" i="79"/>
  <c r="BP107" i="79"/>
  <c r="BO107" i="79"/>
  <c r="BN107" i="79"/>
  <c r="BM107" i="79"/>
  <c r="BL107" i="79"/>
  <c r="BK107" i="79"/>
  <c r="BJ107" i="79"/>
  <c r="BI107" i="79"/>
  <c r="BH107" i="79"/>
  <c r="BG107" i="79"/>
  <c r="BF107" i="79"/>
  <c r="BE107" i="79"/>
  <c r="BD107" i="79"/>
  <c r="BC107" i="79"/>
  <c r="BB107" i="79"/>
  <c r="BA107" i="79"/>
  <c r="AZ107" i="79"/>
  <c r="AY107" i="79"/>
  <c r="AX107" i="79"/>
  <c r="AW107" i="79"/>
  <c r="AV107" i="79"/>
  <c r="AU107" i="79"/>
  <c r="AT107" i="79"/>
  <c r="AS107" i="79"/>
  <c r="AR107" i="79"/>
  <c r="AQ107" i="79"/>
  <c r="AP107" i="79"/>
  <c r="AO107" i="79"/>
  <c r="AN107" i="79"/>
  <c r="AM107" i="79"/>
  <c r="AL107" i="79"/>
  <c r="AK107" i="79"/>
  <c r="AJ107" i="79"/>
  <c r="AI107" i="79"/>
  <c r="AH107" i="79"/>
  <c r="AG107" i="79"/>
  <c r="AF107" i="79"/>
  <c r="AE107" i="79"/>
  <c r="AD107" i="79"/>
  <c r="AC107" i="79"/>
  <c r="AB107" i="79"/>
  <c r="AA107" i="79"/>
  <c r="Z107" i="79"/>
  <c r="Y107" i="79"/>
  <c r="X107" i="79"/>
  <c r="W107" i="79"/>
  <c r="V107" i="79"/>
  <c r="U107" i="79"/>
  <c r="T107" i="79"/>
  <c r="S107" i="79"/>
  <c r="R107" i="79"/>
  <c r="Q107" i="79"/>
  <c r="P107" i="79"/>
  <c r="O107" i="79"/>
  <c r="N107" i="79"/>
  <c r="M107" i="79"/>
  <c r="L107" i="79"/>
  <c r="K107" i="79"/>
  <c r="FA106" i="79"/>
  <c r="EZ106" i="79"/>
  <c r="EY106" i="79"/>
  <c r="EX106" i="79"/>
  <c r="EW106" i="79"/>
  <c r="EV106" i="79"/>
  <c r="EU106" i="79"/>
  <c r="ET106" i="79"/>
  <c r="ES106" i="79"/>
  <c r="ER106" i="79"/>
  <c r="EQ106" i="79"/>
  <c r="EP106" i="79"/>
  <c r="EO106" i="79"/>
  <c r="EN106" i="79"/>
  <c r="EM106" i="79"/>
  <c r="EL106" i="79"/>
  <c r="EK106" i="79"/>
  <c r="EJ106" i="79"/>
  <c r="EI106" i="79"/>
  <c r="EH106" i="79"/>
  <c r="EG106" i="79"/>
  <c r="EF106" i="79"/>
  <c r="EE106" i="79"/>
  <c r="ED106" i="79"/>
  <c r="EC106" i="79"/>
  <c r="EB106" i="79"/>
  <c r="EA106" i="79"/>
  <c r="DZ106" i="79"/>
  <c r="DY106" i="79"/>
  <c r="DX106" i="79"/>
  <c r="DW106" i="79"/>
  <c r="DV106" i="79"/>
  <c r="DU106" i="79"/>
  <c r="DT106" i="79"/>
  <c r="DS106" i="79"/>
  <c r="DR106" i="79"/>
  <c r="DQ106" i="79"/>
  <c r="DP106" i="79"/>
  <c r="DO106" i="79"/>
  <c r="DN106" i="79"/>
  <c r="DM106" i="79"/>
  <c r="DL106" i="79"/>
  <c r="DK106" i="79"/>
  <c r="DJ106" i="79"/>
  <c r="DI106" i="79"/>
  <c r="DH106" i="79"/>
  <c r="DG106" i="79"/>
  <c r="DF106" i="79"/>
  <c r="DE106" i="79"/>
  <c r="DD106" i="79"/>
  <c r="DC106" i="79"/>
  <c r="DB106" i="79"/>
  <c r="DA106" i="79"/>
  <c r="CZ106" i="79"/>
  <c r="CY106" i="79"/>
  <c r="CX106" i="79"/>
  <c r="CW106" i="79"/>
  <c r="CV106" i="79"/>
  <c r="CU106" i="79"/>
  <c r="CT106" i="79"/>
  <c r="CS106" i="79"/>
  <c r="CR106" i="79"/>
  <c r="CQ106" i="79"/>
  <c r="CP106" i="79"/>
  <c r="CO106" i="79"/>
  <c r="CN106" i="79"/>
  <c r="CM106" i="79"/>
  <c r="CL106" i="79"/>
  <c r="CK106" i="79"/>
  <c r="CJ106" i="79"/>
  <c r="CI106" i="79"/>
  <c r="CH106" i="79"/>
  <c r="CG106" i="79"/>
  <c r="CF106" i="79"/>
  <c r="CE106" i="79"/>
  <c r="CD106" i="79"/>
  <c r="CC106" i="79"/>
  <c r="CB106" i="79"/>
  <c r="CA106" i="79"/>
  <c r="BZ106" i="79"/>
  <c r="BY106" i="79"/>
  <c r="BX106" i="79"/>
  <c r="BW106" i="79"/>
  <c r="BV106" i="79"/>
  <c r="BU106" i="79"/>
  <c r="BT106" i="79"/>
  <c r="BS106" i="79"/>
  <c r="BR106" i="79"/>
  <c r="BQ106" i="79"/>
  <c r="BP106" i="79"/>
  <c r="BO106" i="79"/>
  <c r="BN106" i="79"/>
  <c r="BM106" i="79"/>
  <c r="BL106" i="79"/>
  <c r="BK106" i="79"/>
  <c r="BJ106" i="79"/>
  <c r="BI106" i="79"/>
  <c r="BH106" i="79"/>
  <c r="BG106" i="79"/>
  <c r="BF106" i="79"/>
  <c r="BE106" i="79"/>
  <c r="BD106" i="79"/>
  <c r="BC106" i="79"/>
  <c r="BB106" i="79"/>
  <c r="BA106" i="79"/>
  <c r="AZ106" i="79"/>
  <c r="AY106" i="79"/>
  <c r="AX106" i="79"/>
  <c r="AW106" i="79"/>
  <c r="AV106" i="79"/>
  <c r="AU106" i="79"/>
  <c r="AT106" i="79"/>
  <c r="AS106" i="79"/>
  <c r="AR106" i="79"/>
  <c r="AQ106" i="79"/>
  <c r="AP106" i="79"/>
  <c r="AO106" i="79"/>
  <c r="AN106" i="79"/>
  <c r="AM106" i="79"/>
  <c r="AL106" i="79"/>
  <c r="AK106" i="79"/>
  <c r="AJ106" i="79"/>
  <c r="AI106" i="79"/>
  <c r="AH106" i="79"/>
  <c r="AG106" i="79"/>
  <c r="AF106" i="79"/>
  <c r="AE106" i="79"/>
  <c r="AD106" i="79"/>
  <c r="AC106" i="79"/>
  <c r="AB106" i="79"/>
  <c r="AA106" i="79"/>
  <c r="Z106" i="79"/>
  <c r="Y106" i="79"/>
  <c r="X106" i="79"/>
  <c r="W106" i="79"/>
  <c r="V106" i="79"/>
  <c r="U106" i="79"/>
  <c r="T106" i="79"/>
  <c r="S106" i="79"/>
  <c r="R106" i="79"/>
  <c r="Q106" i="79"/>
  <c r="P106" i="79"/>
  <c r="O106" i="79"/>
  <c r="N106" i="79"/>
  <c r="M106" i="79"/>
  <c r="L106" i="79"/>
  <c r="K106" i="79"/>
  <c r="FA105" i="79"/>
  <c r="EZ105" i="79"/>
  <c r="EY105" i="79"/>
  <c r="EX105" i="79"/>
  <c r="EW105" i="79"/>
  <c r="EV105" i="79"/>
  <c r="EU105" i="79"/>
  <c r="ET105" i="79"/>
  <c r="ES105" i="79"/>
  <c r="ER105" i="79"/>
  <c r="EQ105" i="79"/>
  <c r="EP105" i="79"/>
  <c r="EO105" i="79"/>
  <c r="EN105" i="79"/>
  <c r="EM105" i="79"/>
  <c r="EL105" i="79"/>
  <c r="EK105" i="79"/>
  <c r="EJ105" i="79"/>
  <c r="EI105" i="79"/>
  <c r="EH105" i="79"/>
  <c r="EG105" i="79"/>
  <c r="EF105" i="79"/>
  <c r="EE105" i="79"/>
  <c r="ED105" i="79"/>
  <c r="EC105" i="79"/>
  <c r="EB105" i="79"/>
  <c r="EA105" i="79"/>
  <c r="DZ105" i="79"/>
  <c r="DY105" i="79"/>
  <c r="DX105" i="79"/>
  <c r="DW105" i="79"/>
  <c r="DV105" i="79"/>
  <c r="DU105" i="79"/>
  <c r="DT105" i="79"/>
  <c r="DS105" i="79"/>
  <c r="DR105" i="79"/>
  <c r="DQ105" i="79"/>
  <c r="DP105" i="79"/>
  <c r="DO105" i="79"/>
  <c r="DN105" i="79"/>
  <c r="DM105" i="79"/>
  <c r="DL105" i="79"/>
  <c r="DK105" i="79"/>
  <c r="DJ105" i="79"/>
  <c r="DI105" i="79"/>
  <c r="DH105" i="79"/>
  <c r="DG105" i="79"/>
  <c r="DF105" i="79"/>
  <c r="DE105" i="79"/>
  <c r="DD105" i="79"/>
  <c r="DC105" i="79"/>
  <c r="DB105" i="79"/>
  <c r="DA105" i="79"/>
  <c r="CZ105" i="79"/>
  <c r="CY105" i="79"/>
  <c r="CX105" i="79"/>
  <c r="CW105" i="79"/>
  <c r="CV105" i="79"/>
  <c r="CU105" i="79"/>
  <c r="CT105" i="79"/>
  <c r="CS105" i="79"/>
  <c r="CR105" i="79"/>
  <c r="CQ105" i="79"/>
  <c r="CP105" i="79"/>
  <c r="CO105" i="79"/>
  <c r="CN105" i="79"/>
  <c r="CM105" i="79"/>
  <c r="CL105" i="79"/>
  <c r="CK105" i="79"/>
  <c r="CJ105" i="79"/>
  <c r="CI105" i="79"/>
  <c r="CH105" i="79"/>
  <c r="CG105" i="79"/>
  <c r="CF105" i="79"/>
  <c r="CE105" i="79"/>
  <c r="CD105" i="79"/>
  <c r="CC105" i="79"/>
  <c r="CB105" i="79"/>
  <c r="CA105" i="79"/>
  <c r="BZ105" i="79"/>
  <c r="BY105" i="79"/>
  <c r="BX105" i="79"/>
  <c r="BW105" i="79"/>
  <c r="BV105" i="79"/>
  <c r="BU105" i="79"/>
  <c r="BT105" i="79"/>
  <c r="BS105" i="79"/>
  <c r="BR105" i="79"/>
  <c r="BQ105" i="79"/>
  <c r="BP105" i="79"/>
  <c r="BO105" i="79"/>
  <c r="BN105" i="79"/>
  <c r="BM105" i="79"/>
  <c r="BL105" i="79"/>
  <c r="BK105" i="79"/>
  <c r="BJ105" i="79"/>
  <c r="BI105" i="79"/>
  <c r="BH105" i="79"/>
  <c r="BG105" i="79"/>
  <c r="BF105" i="79"/>
  <c r="BE105" i="79"/>
  <c r="BD105" i="79"/>
  <c r="BC105" i="79"/>
  <c r="BB105" i="79"/>
  <c r="BA105" i="79"/>
  <c r="AZ105" i="79"/>
  <c r="AY105" i="79"/>
  <c r="AX105" i="79"/>
  <c r="AW105" i="79"/>
  <c r="AV105" i="79"/>
  <c r="AU105" i="79"/>
  <c r="AT105" i="79"/>
  <c r="AS105" i="79"/>
  <c r="AR105" i="79"/>
  <c r="AQ105" i="79"/>
  <c r="AP105" i="79"/>
  <c r="AO105" i="79"/>
  <c r="AN105" i="79"/>
  <c r="AM105" i="79"/>
  <c r="AL105" i="79"/>
  <c r="AK105" i="79"/>
  <c r="AJ105" i="79"/>
  <c r="AI105" i="79"/>
  <c r="AH105" i="79"/>
  <c r="AG105" i="79"/>
  <c r="AF105" i="79"/>
  <c r="AE105" i="79"/>
  <c r="AD105" i="79"/>
  <c r="AC105" i="79"/>
  <c r="AB105" i="79"/>
  <c r="AA105" i="79"/>
  <c r="Z105" i="79"/>
  <c r="Y105" i="79"/>
  <c r="X105" i="79"/>
  <c r="W105" i="79"/>
  <c r="V105" i="79"/>
  <c r="U105" i="79"/>
  <c r="T105" i="79"/>
  <c r="S105" i="79"/>
  <c r="R105" i="79"/>
  <c r="Q105" i="79"/>
  <c r="P105" i="79"/>
  <c r="O105" i="79"/>
  <c r="N105" i="79"/>
  <c r="M105" i="79"/>
  <c r="L105" i="79"/>
  <c r="K105" i="79"/>
  <c r="FA104" i="79"/>
  <c r="EZ104" i="79"/>
  <c r="EY104" i="79"/>
  <c r="EX104" i="79"/>
  <c r="EW104" i="79"/>
  <c r="EV104" i="79"/>
  <c r="EU104" i="79"/>
  <c r="ET104" i="79"/>
  <c r="ES104" i="79"/>
  <c r="ER104" i="79"/>
  <c r="EQ104" i="79"/>
  <c r="EP104" i="79"/>
  <c r="EO104" i="79"/>
  <c r="EN104" i="79"/>
  <c r="EM104" i="79"/>
  <c r="EL104" i="79"/>
  <c r="EK104" i="79"/>
  <c r="EJ104" i="79"/>
  <c r="EI104" i="79"/>
  <c r="EH104" i="79"/>
  <c r="EG104" i="79"/>
  <c r="EF104" i="79"/>
  <c r="EE104" i="79"/>
  <c r="ED104" i="79"/>
  <c r="EC104" i="79"/>
  <c r="EB104" i="79"/>
  <c r="EA104" i="79"/>
  <c r="DZ104" i="79"/>
  <c r="DY104" i="79"/>
  <c r="DX104" i="79"/>
  <c r="DW104" i="79"/>
  <c r="DV104" i="79"/>
  <c r="DU104" i="79"/>
  <c r="DT104" i="79"/>
  <c r="DS104" i="79"/>
  <c r="DR104" i="79"/>
  <c r="DQ104" i="79"/>
  <c r="DP104" i="79"/>
  <c r="DO104" i="79"/>
  <c r="DN104" i="79"/>
  <c r="DM104" i="79"/>
  <c r="DL104" i="79"/>
  <c r="DK104" i="79"/>
  <c r="DJ104" i="79"/>
  <c r="DI104" i="79"/>
  <c r="DH104" i="79"/>
  <c r="DG104" i="79"/>
  <c r="DF104" i="79"/>
  <c r="DE104" i="79"/>
  <c r="DD104" i="79"/>
  <c r="DC104" i="79"/>
  <c r="DB104" i="79"/>
  <c r="DA104" i="79"/>
  <c r="CZ104" i="79"/>
  <c r="CY104" i="79"/>
  <c r="CX104" i="79"/>
  <c r="CW104" i="79"/>
  <c r="CV104" i="79"/>
  <c r="CU104" i="79"/>
  <c r="CT104" i="79"/>
  <c r="CS104" i="79"/>
  <c r="CR104" i="79"/>
  <c r="CQ104" i="79"/>
  <c r="CP104" i="79"/>
  <c r="CO104" i="79"/>
  <c r="CN104" i="79"/>
  <c r="CM104" i="79"/>
  <c r="CL104" i="79"/>
  <c r="CK104" i="79"/>
  <c r="CJ104" i="79"/>
  <c r="CI104" i="79"/>
  <c r="CH104" i="79"/>
  <c r="CG104" i="79"/>
  <c r="CF104" i="79"/>
  <c r="CE104" i="79"/>
  <c r="CD104" i="79"/>
  <c r="CC104" i="79"/>
  <c r="CB104" i="79"/>
  <c r="CA104" i="79"/>
  <c r="BZ104" i="79"/>
  <c r="BY104" i="79"/>
  <c r="BX104" i="79"/>
  <c r="BW104" i="79"/>
  <c r="BV104" i="79"/>
  <c r="BU104" i="79"/>
  <c r="BT104" i="79"/>
  <c r="BS104" i="79"/>
  <c r="BR104" i="79"/>
  <c r="BQ104" i="79"/>
  <c r="BP104" i="79"/>
  <c r="BO104" i="79"/>
  <c r="BN104" i="79"/>
  <c r="BM104" i="79"/>
  <c r="BL104" i="79"/>
  <c r="BK104" i="79"/>
  <c r="BJ104" i="79"/>
  <c r="BI104" i="79"/>
  <c r="BH104" i="79"/>
  <c r="BG104" i="79"/>
  <c r="BF104" i="79"/>
  <c r="BE104" i="79"/>
  <c r="BD104" i="79"/>
  <c r="BC104" i="79"/>
  <c r="BB104" i="79"/>
  <c r="BA104" i="79"/>
  <c r="AZ104" i="79"/>
  <c r="AY104" i="79"/>
  <c r="AX104" i="79"/>
  <c r="AW104" i="79"/>
  <c r="AV104" i="79"/>
  <c r="AU104" i="79"/>
  <c r="AT104" i="79"/>
  <c r="AS104" i="79"/>
  <c r="AR104" i="79"/>
  <c r="AQ104" i="79"/>
  <c r="AP104" i="79"/>
  <c r="AO104" i="79"/>
  <c r="AN104" i="79"/>
  <c r="AM104" i="79"/>
  <c r="AL104" i="79"/>
  <c r="AK104" i="79"/>
  <c r="AJ104" i="79"/>
  <c r="AI104" i="79"/>
  <c r="AH104" i="79"/>
  <c r="AG104" i="79"/>
  <c r="AF104" i="79"/>
  <c r="AE104" i="79"/>
  <c r="AD104" i="79"/>
  <c r="AC104" i="79"/>
  <c r="AB104" i="79"/>
  <c r="AA104" i="79"/>
  <c r="Z104" i="79"/>
  <c r="Y104" i="79"/>
  <c r="X104" i="79"/>
  <c r="W104" i="79"/>
  <c r="V104" i="79"/>
  <c r="U104" i="79"/>
  <c r="T104" i="79"/>
  <c r="S104" i="79"/>
  <c r="R104" i="79"/>
  <c r="Q104" i="79"/>
  <c r="P104" i="79"/>
  <c r="O104" i="79"/>
  <c r="N104" i="79"/>
  <c r="M104" i="79"/>
  <c r="L104" i="79"/>
  <c r="K104" i="79"/>
  <c r="FA103" i="79"/>
  <c r="EZ103" i="79"/>
  <c r="EY103" i="79"/>
  <c r="EX103" i="79"/>
  <c r="EW103" i="79"/>
  <c r="EV103" i="79"/>
  <c r="EU103" i="79"/>
  <c r="ET103" i="79"/>
  <c r="ES103" i="79"/>
  <c r="ER103" i="79"/>
  <c r="EQ103" i="79"/>
  <c r="EP103" i="79"/>
  <c r="EO103" i="79"/>
  <c r="EN103" i="79"/>
  <c r="EM103" i="79"/>
  <c r="EL103" i="79"/>
  <c r="EK103" i="79"/>
  <c r="EJ103" i="79"/>
  <c r="EI103" i="79"/>
  <c r="EH103" i="79"/>
  <c r="EG103" i="79"/>
  <c r="EF103" i="79"/>
  <c r="EE103" i="79"/>
  <c r="ED103" i="79"/>
  <c r="EC103" i="79"/>
  <c r="EB103" i="79"/>
  <c r="EA103" i="79"/>
  <c r="DZ103" i="79"/>
  <c r="DY103" i="79"/>
  <c r="DX103" i="79"/>
  <c r="DW103" i="79"/>
  <c r="DV103" i="79"/>
  <c r="DU103" i="79"/>
  <c r="DT103" i="79"/>
  <c r="DS103" i="79"/>
  <c r="DR103" i="79"/>
  <c r="DQ103" i="79"/>
  <c r="DP103" i="79"/>
  <c r="DO103" i="79"/>
  <c r="DN103" i="79"/>
  <c r="DM103" i="79"/>
  <c r="DL103" i="79"/>
  <c r="DK103" i="79"/>
  <c r="DJ103" i="79"/>
  <c r="DI103" i="79"/>
  <c r="DH103" i="79"/>
  <c r="DG103" i="79"/>
  <c r="DF103" i="79"/>
  <c r="DE103" i="79"/>
  <c r="DD103" i="79"/>
  <c r="DC103" i="79"/>
  <c r="DB103" i="79"/>
  <c r="DA103" i="79"/>
  <c r="CZ103" i="79"/>
  <c r="CY103" i="79"/>
  <c r="CX103" i="79"/>
  <c r="CW103" i="79"/>
  <c r="CV103" i="79"/>
  <c r="CU103" i="79"/>
  <c r="CT103" i="79"/>
  <c r="CS103" i="79"/>
  <c r="CR103" i="79"/>
  <c r="CQ103" i="79"/>
  <c r="CP103" i="79"/>
  <c r="CO103" i="79"/>
  <c r="CN103" i="79"/>
  <c r="CM103" i="79"/>
  <c r="CL103" i="79"/>
  <c r="CK103" i="79"/>
  <c r="CJ103" i="79"/>
  <c r="CI103" i="79"/>
  <c r="CH103" i="79"/>
  <c r="CG103" i="79"/>
  <c r="CF103" i="79"/>
  <c r="CE103" i="79"/>
  <c r="CD103" i="79"/>
  <c r="CC103" i="79"/>
  <c r="CB103" i="79"/>
  <c r="CA103" i="79"/>
  <c r="BZ103" i="79"/>
  <c r="BY103" i="79"/>
  <c r="BX103" i="79"/>
  <c r="BW103" i="79"/>
  <c r="BV103" i="79"/>
  <c r="BU103" i="79"/>
  <c r="BT103" i="79"/>
  <c r="BS103" i="79"/>
  <c r="BR103" i="79"/>
  <c r="BQ103" i="79"/>
  <c r="BP103" i="79"/>
  <c r="BO103" i="79"/>
  <c r="BN103" i="79"/>
  <c r="BM103" i="79"/>
  <c r="BL103" i="79"/>
  <c r="BK103" i="79"/>
  <c r="BJ103" i="79"/>
  <c r="BI103" i="79"/>
  <c r="BH103" i="79"/>
  <c r="BG103" i="79"/>
  <c r="BF103" i="79"/>
  <c r="BE103" i="79"/>
  <c r="BD103" i="79"/>
  <c r="BC103" i="79"/>
  <c r="BB103" i="79"/>
  <c r="BA103" i="79"/>
  <c r="AZ103" i="79"/>
  <c r="AY103" i="79"/>
  <c r="AX103" i="79"/>
  <c r="AW103" i="79"/>
  <c r="AV103" i="79"/>
  <c r="AU103" i="79"/>
  <c r="AT103" i="79"/>
  <c r="AS103" i="79"/>
  <c r="AR103" i="79"/>
  <c r="AQ103" i="79"/>
  <c r="AP103" i="79"/>
  <c r="AO103" i="79"/>
  <c r="AN103" i="79"/>
  <c r="AM103" i="79"/>
  <c r="AL103" i="79"/>
  <c r="AK103" i="79"/>
  <c r="AJ103" i="79"/>
  <c r="AI103" i="79"/>
  <c r="AH103" i="79"/>
  <c r="AG103" i="79"/>
  <c r="AF103" i="79"/>
  <c r="AE103" i="79"/>
  <c r="AD103" i="79"/>
  <c r="AC103" i="79"/>
  <c r="AB103" i="79"/>
  <c r="AA103" i="79"/>
  <c r="Z103" i="79"/>
  <c r="Y103" i="79"/>
  <c r="X103" i="79"/>
  <c r="W103" i="79"/>
  <c r="V103" i="79"/>
  <c r="U103" i="79"/>
  <c r="T103" i="79"/>
  <c r="S103" i="79"/>
  <c r="R103" i="79"/>
  <c r="Q103" i="79"/>
  <c r="P103" i="79"/>
  <c r="O103" i="79"/>
  <c r="N103" i="79"/>
  <c r="M103" i="79"/>
  <c r="L103" i="79"/>
  <c r="K103" i="79"/>
  <c r="FA102" i="79"/>
  <c r="EZ102" i="79"/>
  <c r="EY102" i="79"/>
  <c r="EX102" i="79"/>
  <c r="EW102" i="79"/>
  <c r="EV102" i="79"/>
  <c r="EU102" i="79"/>
  <c r="ET102" i="79"/>
  <c r="ES102" i="79"/>
  <c r="ER102" i="79"/>
  <c r="EQ102" i="79"/>
  <c r="EP102" i="79"/>
  <c r="EO102" i="79"/>
  <c r="EN102" i="79"/>
  <c r="EM102" i="79"/>
  <c r="EL102" i="79"/>
  <c r="EK102" i="79"/>
  <c r="EJ102" i="79"/>
  <c r="EI102" i="79"/>
  <c r="EH102" i="79"/>
  <c r="EG102" i="79"/>
  <c r="EF102" i="79"/>
  <c r="EE102" i="79"/>
  <c r="ED102" i="79"/>
  <c r="EC102" i="79"/>
  <c r="EB102" i="79"/>
  <c r="EA102" i="79"/>
  <c r="DZ102" i="79"/>
  <c r="DY102" i="79"/>
  <c r="DX102" i="79"/>
  <c r="DW102" i="79"/>
  <c r="DV102" i="79"/>
  <c r="DU102" i="79"/>
  <c r="DT102" i="79"/>
  <c r="DS102" i="79"/>
  <c r="DR102" i="79"/>
  <c r="DQ102" i="79"/>
  <c r="DP102" i="79"/>
  <c r="DO102" i="79"/>
  <c r="DN102" i="79"/>
  <c r="DM102" i="79"/>
  <c r="DL102" i="79"/>
  <c r="DK102" i="79"/>
  <c r="DJ102" i="79"/>
  <c r="DI102" i="79"/>
  <c r="DH102" i="79"/>
  <c r="DG102" i="79"/>
  <c r="DF102" i="79"/>
  <c r="DE102" i="79"/>
  <c r="DD102" i="79"/>
  <c r="DC102" i="79"/>
  <c r="DB102" i="79"/>
  <c r="DA102" i="79"/>
  <c r="CZ102" i="79"/>
  <c r="CY102" i="79"/>
  <c r="CX102" i="79"/>
  <c r="CW102" i="79"/>
  <c r="CV102" i="79"/>
  <c r="CU102" i="79"/>
  <c r="CT102" i="79"/>
  <c r="CS102" i="79"/>
  <c r="CR102" i="79"/>
  <c r="CQ102" i="79"/>
  <c r="CP102" i="79"/>
  <c r="CO102" i="79"/>
  <c r="CN102" i="79"/>
  <c r="CM102" i="79"/>
  <c r="CL102" i="79"/>
  <c r="CK102" i="79"/>
  <c r="CJ102" i="79"/>
  <c r="CI102" i="79"/>
  <c r="CH102" i="79"/>
  <c r="CG102" i="79"/>
  <c r="CF102" i="79"/>
  <c r="CE102" i="79"/>
  <c r="CD102" i="79"/>
  <c r="CC102" i="79"/>
  <c r="CB102" i="79"/>
  <c r="CA102" i="79"/>
  <c r="BZ102" i="79"/>
  <c r="BY102" i="79"/>
  <c r="BX102" i="79"/>
  <c r="BW102" i="79"/>
  <c r="BV102" i="79"/>
  <c r="BU102" i="79"/>
  <c r="BT102" i="79"/>
  <c r="BS102" i="79"/>
  <c r="BR102" i="79"/>
  <c r="BQ102" i="79"/>
  <c r="BP102" i="79"/>
  <c r="BO102" i="79"/>
  <c r="BN102" i="79"/>
  <c r="BM102" i="79"/>
  <c r="BL102" i="79"/>
  <c r="BK102" i="79"/>
  <c r="BJ102" i="79"/>
  <c r="BI102" i="79"/>
  <c r="BH102" i="79"/>
  <c r="BG102" i="79"/>
  <c r="BF102" i="79"/>
  <c r="BE102" i="79"/>
  <c r="BD102" i="79"/>
  <c r="BC102" i="79"/>
  <c r="BB102" i="79"/>
  <c r="BA102" i="79"/>
  <c r="AZ102" i="79"/>
  <c r="AY102" i="79"/>
  <c r="AX102" i="79"/>
  <c r="AW102" i="79"/>
  <c r="AV102" i="79"/>
  <c r="AU102" i="79"/>
  <c r="AT102" i="79"/>
  <c r="AS102" i="79"/>
  <c r="AR102" i="79"/>
  <c r="AQ102" i="79"/>
  <c r="AP102" i="79"/>
  <c r="AO102" i="79"/>
  <c r="AN102" i="79"/>
  <c r="AM102" i="79"/>
  <c r="AL102" i="79"/>
  <c r="AK102" i="79"/>
  <c r="AJ102" i="79"/>
  <c r="AI102" i="79"/>
  <c r="AH102" i="79"/>
  <c r="AG102" i="79"/>
  <c r="AF102" i="79"/>
  <c r="AE102" i="79"/>
  <c r="AD102" i="79"/>
  <c r="AC102" i="79"/>
  <c r="AB102" i="79"/>
  <c r="AA102" i="79"/>
  <c r="Z102" i="79"/>
  <c r="Y102" i="79"/>
  <c r="X102" i="79"/>
  <c r="W102" i="79"/>
  <c r="V102" i="79"/>
  <c r="U102" i="79"/>
  <c r="T102" i="79"/>
  <c r="S102" i="79"/>
  <c r="R102" i="79"/>
  <c r="Q102" i="79"/>
  <c r="P102" i="79"/>
  <c r="O102" i="79"/>
  <c r="N102" i="79"/>
  <c r="M102" i="79"/>
  <c r="L102" i="79"/>
  <c r="K102" i="79"/>
  <c r="FA101" i="79"/>
  <c r="EZ101" i="79"/>
  <c r="EY101" i="79"/>
  <c r="EX101" i="79"/>
  <c r="EW101" i="79"/>
  <c r="EV101" i="79"/>
  <c r="EU101" i="79"/>
  <c r="ET101" i="79"/>
  <c r="ES101" i="79"/>
  <c r="ER101" i="79"/>
  <c r="EQ101" i="79"/>
  <c r="EP101" i="79"/>
  <c r="EO101" i="79"/>
  <c r="EN101" i="79"/>
  <c r="EM101" i="79"/>
  <c r="EL101" i="79"/>
  <c r="EK101" i="79"/>
  <c r="EJ101" i="79"/>
  <c r="EI101" i="79"/>
  <c r="EH101" i="79"/>
  <c r="EG101" i="79"/>
  <c r="EF101" i="79"/>
  <c r="EE101" i="79"/>
  <c r="ED101" i="79"/>
  <c r="EC101" i="79"/>
  <c r="EB101" i="79"/>
  <c r="EA101" i="79"/>
  <c r="DZ101" i="79"/>
  <c r="DY101" i="79"/>
  <c r="DX101" i="79"/>
  <c r="DW101" i="79"/>
  <c r="DV101" i="79"/>
  <c r="DU101" i="79"/>
  <c r="DT101" i="79"/>
  <c r="DS101" i="79"/>
  <c r="DR101" i="79"/>
  <c r="DQ101" i="79"/>
  <c r="DP101" i="79"/>
  <c r="DO101" i="79"/>
  <c r="DN101" i="79"/>
  <c r="DM101" i="79"/>
  <c r="DL101" i="79"/>
  <c r="DK101" i="79"/>
  <c r="DJ101" i="79"/>
  <c r="DI101" i="79"/>
  <c r="DH101" i="79"/>
  <c r="DG101" i="79"/>
  <c r="DF101" i="79"/>
  <c r="DE101" i="79"/>
  <c r="DD101" i="79"/>
  <c r="DC101" i="79"/>
  <c r="DB101" i="79"/>
  <c r="DA101" i="79"/>
  <c r="CZ101" i="79"/>
  <c r="CY101" i="79"/>
  <c r="CX101" i="79"/>
  <c r="CW101" i="79"/>
  <c r="CV101" i="79"/>
  <c r="CU101" i="79"/>
  <c r="CT101" i="79"/>
  <c r="CS101" i="79"/>
  <c r="CR101" i="79"/>
  <c r="CQ101" i="79"/>
  <c r="CP101" i="79"/>
  <c r="CO101" i="79"/>
  <c r="CN101" i="79"/>
  <c r="CM101" i="79"/>
  <c r="CL101" i="79"/>
  <c r="CK101" i="79"/>
  <c r="CJ101" i="79"/>
  <c r="CI101" i="79"/>
  <c r="CH101" i="79"/>
  <c r="CG101" i="79"/>
  <c r="CF101" i="79"/>
  <c r="CE101" i="79"/>
  <c r="CD101" i="79"/>
  <c r="CC101" i="79"/>
  <c r="CB101" i="79"/>
  <c r="CA101" i="79"/>
  <c r="BZ101" i="79"/>
  <c r="BY101" i="79"/>
  <c r="BX101" i="79"/>
  <c r="BW101" i="79"/>
  <c r="BV101" i="79"/>
  <c r="BU101" i="79"/>
  <c r="BT101" i="79"/>
  <c r="BS101" i="79"/>
  <c r="BR101" i="79"/>
  <c r="BQ101" i="79"/>
  <c r="BP101" i="79"/>
  <c r="BO101" i="79"/>
  <c r="BN101" i="79"/>
  <c r="BM101" i="79"/>
  <c r="BL101" i="79"/>
  <c r="BK101" i="79"/>
  <c r="BJ101" i="79"/>
  <c r="BI101" i="79"/>
  <c r="BH101" i="79"/>
  <c r="BG101" i="79"/>
  <c r="BF101" i="79"/>
  <c r="BE101" i="79"/>
  <c r="BD101" i="79"/>
  <c r="BC101" i="79"/>
  <c r="BB101" i="79"/>
  <c r="BA101" i="79"/>
  <c r="AZ101" i="79"/>
  <c r="AY101" i="79"/>
  <c r="AX101" i="79"/>
  <c r="AW101" i="79"/>
  <c r="AV101" i="79"/>
  <c r="AU101" i="79"/>
  <c r="AT101" i="79"/>
  <c r="AS101" i="79"/>
  <c r="AR101" i="79"/>
  <c r="AQ101" i="79"/>
  <c r="AP101" i="79"/>
  <c r="AO101" i="79"/>
  <c r="AN101" i="79"/>
  <c r="AM101" i="79"/>
  <c r="AL101" i="79"/>
  <c r="AK101" i="79"/>
  <c r="AJ101" i="79"/>
  <c r="AI101" i="79"/>
  <c r="AH101" i="79"/>
  <c r="AG101" i="79"/>
  <c r="AF101" i="79"/>
  <c r="AE101" i="79"/>
  <c r="AD101" i="79"/>
  <c r="AC101" i="79"/>
  <c r="AB101" i="79"/>
  <c r="AA101" i="79"/>
  <c r="Z101" i="79"/>
  <c r="Y101" i="79"/>
  <c r="X101" i="79"/>
  <c r="W101" i="79"/>
  <c r="V101" i="79"/>
  <c r="U101" i="79"/>
  <c r="T101" i="79"/>
  <c r="S101" i="79"/>
  <c r="R101" i="79"/>
  <c r="Q101" i="79"/>
  <c r="P101" i="79"/>
  <c r="O101" i="79"/>
  <c r="N101" i="79"/>
  <c r="M101" i="79"/>
  <c r="L101" i="79"/>
  <c r="K101" i="79"/>
  <c r="FA100" i="79"/>
  <c r="EZ100" i="79"/>
  <c r="EY100" i="79"/>
  <c r="EX100" i="79"/>
  <c r="EW100" i="79"/>
  <c r="EV100" i="79"/>
  <c r="EU100" i="79"/>
  <c r="ET100" i="79"/>
  <c r="ES100" i="79"/>
  <c r="ER100" i="79"/>
  <c r="EQ100" i="79"/>
  <c r="EP100" i="79"/>
  <c r="EO100" i="79"/>
  <c r="EN100" i="79"/>
  <c r="EM100" i="79"/>
  <c r="EL100" i="79"/>
  <c r="EK100" i="79"/>
  <c r="EJ100" i="79"/>
  <c r="EI100" i="79"/>
  <c r="EH100" i="79"/>
  <c r="EG100" i="79"/>
  <c r="EF100" i="79"/>
  <c r="EE100" i="79"/>
  <c r="ED100" i="79"/>
  <c r="EC100" i="79"/>
  <c r="EB100" i="79"/>
  <c r="EA100" i="79"/>
  <c r="DZ100" i="79"/>
  <c r="DY100" i="79"/>
  <c r="DX100" i="79"/>
  <c r="DW100" i="79"/>
  <c r="DV100" i="79"/>
  <c r="DU100" i="79"/>
  <c r="DT100" i="79"/>
  <c r="DS100" i="79"/>
  <c r="DR100" i="79"/>
  <c r="DQ100" i="79"/>
  <c r="DP100" i="79"/>
  <c r="DO100" i="79"/>
  <c r="DN100" i="79"/>
  <c r="DM100" i="79"/>
  <c r="DL100" i="79"/>
  <c r="DK100" i="79"/>
  <c r="DJ100" i="79"/>
  <c r="DI100" i="79"/>
  <c r="DH100" i="79"/>
  <c r="DG100" i="79"/>
  <c r="DF100" i="79"/>
  <c r="DE100" i="79"/>
  <c r="DD100" i="79"/>
  <c r="DC100" i="79"/>
  <c r="DB100" i="79"/>
  <c r="DA100" i="79"/>
  <c r="CZ100" i="79"/>
  <c r="CY100" i="79"/>
  <c r="CX100" i="79"/>
  <c r="CW100" i="79"/>
  <c r="CV100" i="79"/>
  <c r="CU100" i="79"/>
  <c r="CT100" i="79"/>
  <c r="CS100" i="79"/>
  <c r="CR100" i="79"/>
  <c r="CQ100" i="79"/>
  <c r="CP100" i="79"/>
  <c r="CO100" i="79"/>
  <c r="CN100" i="79"/>
  <c r="CM100" i="79"/>
  <c r="CL100" i="79"/>
  <c r="CK100" i="79"/>
  <c r="CJ100" i="79"/>
  <c r="CI100" i="79"/>
  <c r="CH100" i="79"/>
  <c r="CG100" i="79"/>
  <c r="CF100" i="79"/>
  <c r="CE100" i="79"/>
  <c r="CD100" i="79"/>
  <c r="CC100" i="79"/>
  <c r="CB100" i="79"/>
  <c r="CA100" i="79"/>
  <c r="BZ100" i="79"/>
  <c r="BY100" i="79"/>
  <c r="BX100" i="79"/>
  <c r="BW100" i="79"/>
  <c r="BV100" i="79"/>
  <c r="BU100" i="79"/>
  <c r="BT100" i="79"/>
  <c r="BS100" i="79"/>
  <c r="BR100" i="79"/>
  <c r="BQ100" i="79"/>
  <c r="BP100" i="79"/>
  <c r="BO100" i="79"/>
  <c r="BN100" i="79"/>
  <c r="BM100" i="79"/>
  <c r="BL100" i="79"/>
  <c r="BK100" i="79"/>
  <c r="BJ100" i="79"/>
  <c r="BI100" i="79"/>
  <c r="BH100" i="79"/>
  <c r="BG100" i="79"/>
  <c r="BF100" i="79"/>
  <c r="BE100" i="79"/>
  <c r="BD100" i="79"/>
  <c r="BC100" i="79"/>
  <c r="BB100" i="79"/>
  <c r="BA100" i="79"/>
  <c r="AZ100" i="79"/>
  <c r="AY100" i="79"/>
  <c r="AX100" i="79"/>
  <c r="AW100" i="79"/>
  <c r="AV100" i="79"/>
  <c r="AU100" i="79"/>
  <c r="AT100" i="79"/>
  <c r="AS100" i="79"/>
  <c r="AR100" i="79"/>
  <c r="AQ100" i="79"/>
  <c r="AP100" i="79"/>
  <c r="AO100" i="79"/>
  <c r="AN100" i="79"/>
  <c r="AM100" i="79"/>
  <c r="AL100" i="79"/>
  <c r="AK100" i="79"/>
  <c r="AJ100" i="79"/>
  <c r="AI100" i="79"/>
  <c r="AH100" i="79"/>
  <c r="AG100" i="79"/>
  <c r="AF100" i="79"/>
  <c r="AE100" i="79"/>
  <c r="AD100" i="79"/>
  <c r="AC100" i="79"/>
  <c r="AB100" i="79"/>
  <c r="AA100" i="79"/>
  <c r="Z100" i="79"/>
  <c r="Y100" i="79"/>
  <c r="X100" i="79"/>
  <c r="W100" i="79"/>
  <c r="V100" i="79"/>
  <c r="U100" i="79"/>
  <c r="T100" i="79"/>
  <c r="S100" i="79"/>
  <c r="R100" i="79"/>
  <c r="Q100" i="79"/>
  <c r="P100" i="79"/>
  <c r="O100" i="79"/>
  <c r="N100" i="79"/>
  <c r="M100" i="79"/>
  <c r="L100" i="79"/>
  <c r="K100" i="79"/>
  <c r="FA99" i="79"/>
  <c r="EZ99" i="79"/>
  <c r="EY99" i="79"/>
  <c r="EX99" i="79"/>
  <c r="EW99" i="79"/>
  <c r="EV99" i="79"/>
  <c r="EU99" i="79"/>
  <c r="ET99" i="79"/>
  <c r="ES99" i="79"/>
  <c r="ER99" i="79"/>
  <c r="EQ99" i="79"/>
  <c r="EP99" i="79"/>
  <c r="EO99" i="79"/>
  <c r="EN99" i="79"/>
  <c r="EM99" i="79"/>
  <c r="EL99" i="79"/>
  <c r="EK99" i="79"/>
  <c r="EJ99" i="79"/>
  <c r="EI99" i="79"/>
  <c r="EH99" i="79"/>
  <c r="EG99" i="79"/>
  <c r="EF99" i="79"/>
  <c r="EE99" i="79"/>
  <c r="ED99" i="79"/>
  <c r="EC99" i="79"/>
  <c r="EB99" i="79"/>
  <c r="EA99" i="79"/>
  <c r="DZ99" i="79"/>
  <c r="DY99" i="79"/>
  <c r="DX99" i="79"/>
  <c r="DW99" i="79"/>
  <c r="DV99" i="79"/>
  <c r="DU99" i="79"/>
  <c r="DT99" i="79"/>
  <c r="DS99" i="79"/>
  <c r="DR99" i="79"/>
  <c r="DQ99" i="79"/>
  <c r="DP99" i="79"/>
  <c r="DO99" i="79"/>
  <c r="DN99" i="79"/>
  <c r="DM99" i="79"/>
  <c r="DL99" i="79"/>
  <c r="DK99" i="79"/>
  <c r="DJ99" i="79"/>
  <c r="DI99" i="79"/>
  <c r="DH99" i="79"/>
  <c r="DG99" i="79"/>
  <c r="DF99" i="79"/>
  <c r="DE99" i="79"/>
  <c r="DD99" i="79"/>
  <c r="DC99" i="79"/>
  <c r="DB99" i="79"/>
  <c r="DA99" i="79"/>
  <c r="CZ99" i="79"/>
  <c r="CY99" i="79"/>
  <c r="CX99" i="79"/>
  <c r="CW99" i="79"/>
  <c r="CV99" i="79"/>
  <c r="CU99" i="79"/>
  <c r="CT99" i="79"/>
  <c r="CS99" i="79"/>
  <c r="CR99" i="79"/>
  <c r="CQ99" i="79"/>
  <c r="CP99" i="79"/>
  <c r="CO99" i="79"/>
  <c r="CN99" i="79"/>
  <c r="CM99" i="79"/>
  <c r="CL99" i="79"/>
  <c r="CK99" i="79"/>
  <c r="CJ99" i="79"/>
  <c r="CI99" i="79"/>
  <c r="CH99" i="79"/>
  <c r="CG99" i="79"/>
  <c r="CF99" i="79"/>
  <c r="CE99" i="79"/>
  <c r="CD99" i="79"/>
  <c r="CC99" i="79"/>
  <c r="CB99" i="79"/>
  <c r="CA99" i="79"/>
  <c r="BZ99" i="79"/>
  <c r="BY99" i="79"/>
  <c r="BX99" i="79"/>
  <c r="BW99" i="79"/>
  <c r="BV99" i="79"/>
  <c r="BU99" i="79"/>
  <c r="BT99" i="79"/>
  <c r="BS99" i="79"/>
  <c r="BR99" i="79"/>
  <c r="BQ99" i="79"/>
  <c r="BP99" i="79"/>
  <c r="BO99" i="79"/>
  <c r="BN99" i="79"/>
  <c r="BM99" i="79"/>
  <c r="BL99" i="79"/>
  <c r="BK99" i="79"/>
  <c r="BJ99" i="79"/>
  <c r="BI99" i="79"/>
  <c r="BH99" i="79"/>
  <c r="BG99" i="79"/>
  <c r="BF99" i="79"/>
  <c r="BE99" i="79"/>
  <c r="BD99" i="79"/>
  <c r="BC99" i="79"/>
  <c r="BB99" i="79"/>
  <c r="BA99" i="79"/>
  <c r="AZ99" i="79"/>
  <c r="AY99" i="79"/>
  <c r="AX99" i="79"/>
  <c r="AW99" i="79"/>
  <c r="AV99" i="79"/>
  <c r="AU99" i="79"/>
  <c r="AT99" i="79"/>
  <c r="AS99" i="79"/>
  <c r="AR99" i="79"/>
  <c r="AQ99" i="79"/>
  <c r="AP99" i="79"/>
  <c r="AO99" i="79"/>
  <c r="AN99" i="79"/>
  <c r="AM99" i="79"/>
  <c r="AL99" i="79"/>
  <c r="AK99" i="79"/>
  <c r="AJ99" i="79"/>
  <c r="AI99" i="79"/>
  <c r="AH99" i="79"/>
  <c r="AG99" i="79"/>
  <c r="AF99" i="79"/>
  <c r="AE99" i="79"/>
  <c r="AD99" i="79"/>
  <c r="AC99" i="79"/>
  <c r="AB99" i="79"/>
  <c r="AA99" i="79"/>
  <c r="Z99" i="79"/>
  <c r="Y99" i="79"/>
  <c r="X99" i="79"/>
  <c r="W99" i="79"/>
  <c r="V99" i="79"/>
  <c r="U99" i="79"/>
  <c r="T99" i="79"/>
  <c r="S99" i="79"/>
  <c r="R99" i="79"/>
  <c r="Q99" i="79"/>
  <c r="P99" i="79"/>
  <c r="O99" i="79"/>
  <c r="N99" i="79"/>
  <c r="M99" i="79"/>
  <c r="L99" i="79"/>
  <c r="K99" i="79"/>
  <c r="FA98" i="79"/>
  <c r="EZ98" i="79"/>
  <c r="EY98" i="79"/>
  <c r="EX98" i="79"/>
  <c r="EW98" i="79"/>
  <c r="EV98" i="79"/>
  <c r="EU98" i="79"/>
  <c r="ET98" i="79"/>
  <c r="ES98" i="79"/>
  <c r="ER98" i="79"/>
  <c r="EQ98" i="79"/>
  <c r="EP98" i="79"/>
  <c r="EO98" i="79"/>
  <c r="EN98" i="79"/>
  <c r="EM98" i="79"/>
  <c r="EL98" i="79"/>
  <c r="EK98" i="79"/>
  <c r="EJ98" i="79"/>
  <c r="EI98" i="79"/>
  <c r="EH98" i="79"/>
  <c r="EG98" i="79"/>
  <c r="EF98" i="79"/>
  <c r="EE98" i="79"/>
  <c r="ED98" i="79"/>
  <c r="EC98" i="79"/>
  <c r="EB98" i="79"/>
  <c r="EA98" i="79"/>
  <c r="DZ98" i="79"/>
  <c r="DY98" i="79"/>
  <c r="DX98" i="79"/>
  <c r="DW98" i="79"/>
  <c r="DV98" i="79"/>
  <c r="DU98" i="79"/>
  <c r="DT98" i="79"/>
  <c r="DS98" i="79"/>
  <c r="DR98" i="79"/>
  <c r="DQ98" i="79"/>
  <c r="DP98" i="79"/>
  <c r="DO98" i="79"/>
  <c r="DN98" i="79"/>
  <c r="DM98" i="79"/>
  <c r="DL98" i="79"/>
  <c r="DK98" i="79"/>
  <c r="DJ98" i="79"/>
  <c r="DI98" i="79"/>
  <c r="DH98" i="79"/>
  <c r="DG98" i="79"/>
  <c r="DF98" i="79"/>
  <c r="DE98" i="79"/>
  <c r="DD98" i="79"/>
  <c r="DC98" i="79"/>
  <c r="DB98" i="79"/>
  <c r="DA98" i="79"/>
  <c r="CZ98" i="79"/>
  <c r="CY98" i="79"/>
  <c r="CX98" i="79"/>
  <c r="CW98" i="79"/>
  <c r="CV98" i="79"/>
  <c r="CU98" i="79"/>
  <c r="CT98" i="79"/>
  <c r="CS98" i="79"/>
  <c r="CR98" i="79"/>
  <c r="CQ98" i="79"/>
  <c r="CP98" i="79"/>
  <c r="CO98" i="79"/>
  <c r="CN98" i="79"/>
  <c r="CM98" i="79"/>
  <c r="CL98" i="79"/>
  <c r="CK98" i="79"/>
  <c r="CJ98" i="79"/>
  <c r="CI98" i="79"/>
  <c r="CH98" i="79"/>
  <c r="CG98" i="79"/>
  <c r="CF98" i="79"/>
  <c r="CE98" i="79"/>
  <c r="CD98" i="79"/>
  <c r="CC98" i="79"/>
  <c r="CB98" i="79"/>
  <c r="CA98" i="79"/>
  <c r="BZ98" i="79"/>
  <c r="BY98" i="79"/>
  <c r="BX98" i="79"/>
  <c r="BW98" i="79"/>
  <c r="BV98" i="79"/>
  <c r="BU98" i="79"/>
  <c r="BT98" i="79"/>
  <c r="BS98" i="79"/>
  <c r="BR98" i="79"/>
  <c r="BQ98" i="79"/>
  <c r="BP98" i="79"/>
  <c r="BO98" i="79"/>
  <c r="BN98" i="79"/>
  <c r="BM98" i="79"/>
  <c r="BL98" i="79"/>
  <c r="BK98" i="79"/>
  <c r="BJ98" i="79"/>
  <c r="BI98" i="79"/>
  <c r="BH98" i="79"/>
  <c r="BG98" i="79"/>
  <c r="BF98" i="79"/>
  <c r="BE98" i="79"/>
  <c r="BD98" i="79"/>
  <c r="BC98" i="79"/>
  <c r="BB98" i="79"/>
  <c r="BA98" i="79"/>
  <c r="AZ98" i="79"/>
  <c r="AY98" i="79"/>
  <c r="AX98" i="79"/>
  <c r="AW98" i="79"/>
  <c r="AV98" i="79"/>
  <c r="AU98" i="79"/>
  <c r="AT98" i="79"/>
  <c r="AS98" i="79"/>
  <c r="AR98" i="79"/>
  <c r="AQ98" i="79"/>
  <c r="AP98" i="79"/>
  <c r="AO98" i="79"/>
  <c r="AN98" i="79"/>
  <c r="AM98" i="79"/>
  <c r="AL98" i="79"/>
  <c r="AK98" i="79"/>
  <c r="AJ98" i="79"/>
  <c r="AI98" i="79"/>
  <c r="AH98" i="79"/>
  <c r="AG98" i="79"/>
  <c r="AF98" i="79"/>
  <c r="AE98" i="79"/>
  <c r="AD98" i="79"/>
  <c r="AC98" i="79"/>
  <c r="AB98" i="79"/>
  <c r="AA98" i="79"/>
  <c r="Z98" i="79"/>
  <c r="Y98" i="79"/>
  <c r="X98" i="79"/>
  <c r="W98" i="79"/>
  <c r="V98" i="79"/>
  <c r="U98" i="79"/>
  <c r="T98" i="79"/>
  <c r="S98" i="79"/>
  <c r="R98" i="79"/>
  <c r="Q98" i="79"/>
  <c r="P98" i="79"/>
  <c r="O98" i="79"/>
  <c r="N98" i="79"/>
  <c r="M98" i="79"/>
  <c r="L98" i="79"/>
  <c r="K98" i="79"/>
  <c r="FA97" i="79"/>
  <c r="EZ97" i="79"/>
  <c r="EY97" i="79"/>
  <c r="EX97" i="79"/>
  <c r="EW97" i="79"/>
  <c r="EV97" i="79"/>
  <c r="EU97" i="79"/>
  <c r="ET97" i="79"/>
  <c r="ES97" i="79"/>
  <c r="ER97" i="79"/>
  <c r="EQ97" i="79"/>
  <c r="EP97" i="79"/>
  <c r="EO97" i="79"/>
  <c r="EN97" i="79"/>
  <c r="EM97" i="79"/>
  <c r="EL97" i="79"/>
  <c r="EK97" i="79"/>
  <c r="EJ97" i="79"/>
  <c r="EI97" i="79"/>
  <c r="EH97" i="79"/>
  <c r="EG97" i="79"/>
  <c r="EF97" i="79"/>
  <c r="EE97" i="79"/>
  <c r="ED97" i="79"/>
  <c r="EC97" i="79"/>
  <c r="EB97" i="79"/>
  <c r="EA97" i="79"/>
  <c r="DZ97" i="79"/>
  <c r="DY97" i="79"/>
  <c r="DX97" i="79"/>
  <c r="DW97" i="79"/>
  <c r="DV97" i="79"/>
  <c r="DU97" i="79"/>
  <c r="DT97" i="79"/>
  <c r="DS97" i="79"/>
  <c r="DR97" i="79"/>
  <c r="DQ97" i="79"/>
  <c r="DP97" i="79"/>
  <c r="DO97" i="79"/>
  <c r="DN97" i="79"/>
  <c r="DM97" i="79"/>
  <c r="DL97" i="79"/>
  <c r="DK97" i="79"/>
  <c r="DJ97" i="79"/>
  <c r="DI97" i="79"/>
  <c r="DH97" i="79"/>
  <c r="DG97" i="79"/>
  <c r="DF97" i="79"/>
  <c r="DE97" i="79"/>
  <c r="DD97" i="79"/>
  <c r="DC97" i="79"/>
  <c r="DB97" i="79"/>
  <c r="DA97" i="79"/>
  <c r="CZ97" i="79"/>
  <c r="CY97" i="79"/>
  <c r="CX97" i="79"/>
  <c r="CW97" i="79"/>
  <c r="CV97" i="79"/>
  <c r="CU97" i="79"/>
  <c r="CT97" i="79"/>
  <c r="CS97" i="79"/>
  <c r="CR97" i="79"/>
  <c r="CQ97" i="79"/>
  <c r="CP97" i="79"/>
  <c r="CO97" i="79"/>
  <c r="CN97" i="79"/>
  <c r="CM97" i="79"/>
  <c r="CL97" i="79"/>
  <c r="CK97" i="79"/>
  <c r="CJ97" i="79"/>
  <c r="CI97" i="79"/>
  <c r="CH97" i="79"/>
  <c r="CG97" i="79"/>
  <c r="CF97" i="79"/>
  <c r="CE97" i="79"/>
  <c r="CD97" i="79"/>
  <c r="CC97" i="79"/>
  <c r="CB97" i="79"/>
  <c r="CA97" i="79"/>
  <c r="BZ97" i="79"/>
  <c r="BY97" i="79"/>
  <c r="BX97" i="79"/>
  <c r="BW97" i="79"/>
  <c r="BV97" i="79"/>
  <c r="BU97" i="79"/>
  <c r="BT97" i="79"/>
  <c r="BS97" i="79"/>
  <c r="BR97" i="79"/>
  <c r="BQ97" i="79"/>
  <c r="BP97" i="79"/>
  <c r="BO97" i="79"/>
  <c r="BN97" i="79"/>
  <c r="BM97" i="79"/>
  <c r="BL97" i="79"/>
  <c r="BK97" i="79"/>
  <c r="BJ97" i="79"/>
  <c r="BI97" i="79"/>
  <c r="BH97" i="79"/>
  <c r="BG97" i="79"/>
  <c r="BF97" i="79"/>
  <c r="BE97" i="79"/>
  <c r="BD97" i="79"/>
  <c r="BC97" i="79"/>
  <c r="BB97" i="79"/>
  <c r="BA97" i="79"/>
  <c r="AZ97" i="79"/>
  <c r="AY97" i="79"/>
  <c r="AX97" i="79"/>
  <c r="AW97" i="79"/>
  <c r="AV97" i="79"/>
  <c r="AU97" i="79"/>
  <c r="AT97" i="79"/>
  <c r="AS97" i="79"/>
  <c r="AR97" i="79"/>
  <c r="AQ97" i="79"/>
  <c r="AP97" i="79"/>
  <c r="AO97" i="79"/>
  <c r="AN97" i="79"/>
  <c r="AM97" i="79"/>
  <c r="AL97" i="79"/>
  <c r="AK97" i="79"/>
  <c r="AJ97" i="79"/>
  <c r="AI97" i="79"/>
  <c r="AH97" i="79"/>
  <c r="AG97" i="79"/>
  <c r="AF97" i="79"/>
  <c r="AE97" i="79"/>
  <c r="AD97" i="79"/>
  <c r="AC97" i="79"/>
  <c r="AB97" i="79"/>
  <c r="AA97" i="79"/>
  <c r="Z97" i="79"/>
  <c r="Y97" i="79"/>
  <c r="X97" i="79"/>
  <c r="W97" i="79"/>
  <c r="V97" i="79"/>
  <c r="U97" i="79"/>
  <c r="T97" i="79"/>
  <c r="S97" i="79"/>
  <c r="R97" i="79"/>
  <c r="Q97" i="79"/>
  <c r="P97" i="79"/>
  <c r="O97" i="79"/>
  <c r="N97" i="79"/>
  <c r="M97" i="79"/>
  <c r="L97" i="79"/>
  <c r="K97" i="79"/>
  <c r="FA96" i="79"/>
  <c r="EZ96" i="79"/>
  <c r="EY96" i="79"/>
  <c r="EX96" i="79"/>
  <c r="EW96" i="79"/>
  <c r="EV96" i="79"/>
  <c r="EU96" i="79"/>
  <c r="ET96" i="79"/>
  <c r="ES96" i="79"/>
  <c r="ER96" i="79"/>
  <c r="EQ96" i="79"/>
  <c r="EP96" i="79"/>
  <c r="EO96" i="79"/>
  <c r="EN96" i="79"/>
  <c r="EM96" i="79"/>
  <c r="EL96" i="79"/>
  <c r="EK96" i="79"/>
  <c r="EJ96" i="79"/>
  <c r="EI96" i="79"/>
  <c r="EH96" i="79"/>
  <c r="EG96" i="79"/>
  <c r="EF96" i="79"/>
  <c r="EE96" i="79"/>
  <c r="ED96" i="79"/>
  <c r="EC96" i="79"/>
  <c r="EB96" i="79"/>
  <c r="EA96" i="79"/>
  <c r="DZ96" i="79"/>
  <c r="DY96" i="79"/>
  <c r="DX96" i="79"/>
  <c r="DW96" i="79"/>
  <c r="DV96" i="79"/>
  <c r="DU96" i="79"/>
  <c r="DT96" i="79"/>
  <c r="DS96" i="79"/>
  <c r="DR96" i="79"/>
  <c r="DQ96" i="79"/>
  <c r="DP96" i="79"/>
  <c r="DO96" i="79"/>
  <c r="DN96" i="79"/>
  <c r="DM96" i="79"/>
  <c r="DL96" i="79"/>
  <c r="DK96" i="79"/>
  <c r="DJ96" i="79"/>
  <c r="DI96" i="79"/>
  <c r="DH96" i="79"/>
  <c r="DG96" i="79"/>
  <c r="DF96" i="79"/>
  <c r="DE96" i="79"/>
  <c r="DD96" i="79"/>
  <c r="DC96" i="79"/>
  <c r="DB96" i="79"/>
  <c r="DA96" i="79"/>
  <c r="CZ96" i="79"/>
  <c r="CY96" i="79"/>
  <c r="CX96" i="79"/>
  <c r="CW96" i="79"/>
  <c r="CV96" i="79"/>
  <c r="CU96" i="79"/>
  <c r="CT96" i="79"/>
  <c r="CS96" i="79"/>
  <c r="CR96" i="79"/>
  <c r="CQ96" i="79"/>
  <c r="CP96" i="79"/>
  <c r="CO96" i="79"/>
  <c r="CN96" i="79"/>
  <c r="CM96" i="79"/>
  <c r="CL96" i="79"/>
  <c r="CK96" i="79"/>
  <c r="CJ96" i="79"/>
  <c r="CI96" i="79"/>
  <c r="CH96" i="79"/>
  <c r="CG96" i="79"/>
  <c r="CF96" i="79"/>
  <c r="CE96" i="79"/>
  <c r="CD96" i="79"/>
  <c r="CC96" i="79"/>
  <c r="CB96" i="79"/>
  <c r="CA96" i="79"/>
  <c r="BZ96" i="79"/>
  <c r="BY96" i="79"/>
  <c r="BX96" i="79"/>
  <c r="BW96" i="79"/>
  <c r="BV96" i="79"/>
  <c r="BU96" i="79"/>
  <c r="BT96" i="79"/>
  <c r="BS96" i="79"/>
  <c r="BR96" i="79"/>
  <c r="BQ96" i="79"/>
  <c r="BP96" i="79"/>
  <c r="BO96" i="79"/>
  <c r="BN96" i="79"/>
  <c r="BM96" i="79"/>
  <c r="BL96" i="79"/>
  <c r="BK96" i="79"/>
  <c r="BJ96" i="79"/>
  <c r="BI96" i="79"/>
  <c r="BH96" i="79"/>
  <c r="BG96" i="79"/>
  <c r="BF96" i="79"/>
  <c r="BE96" i="79"/>
  <c r="BD96" i="79"/>
  <c r="BC96" i="79"/>
  <c r="BB96" i="79"/>
  <c r="BA96" i="79"/>
  <c r="AZ96" i="79"/>
  <c r="AY96" i="79"/>
  <c r="AX96" i="79"/>
  <c r="AW96" i="79"/>
  <c r="AV96" i="79"/>
  <c r="AU96" i="79"/>
  <c r="AT96" i="79"/>
  <c r="AS96" i="79"/>
  <c r="AR96" i="79"/>
  <c r="AQ96" i="79"/>
  <c r="AP96" i="79"/>
  <c r="AO96" i="79"/>
  <c r="AN96" i="79"/>
  <c r="AM96" i="79"/>
  <c r="AL96" i="79"/>
  <c r="AK96" i="79"/>
  <c r="AJ96" i="79"/>
  <c r="AI96" i="79"/>
  <c r="AH96" i="79"/>
  <c r="AG96" i="79"/>
  <c r="AF96" i="79"/>
  <c r="AE96" i="79"/>
  <c r="AD96" i="79"/>
  <c r="AC96" i="79"/>
  <c r="AB96" i="79"/>
  <c r="AA96" i="79"/>
  <c r="Z96" i="79"/>
  <c r="Y96" i="79"/>
  <c r="X96" i="79"/>
  <c r="W96" i="79"/>
  <c r="V96" i="79"/>
  <c r="U96" i="79"/>
  <c r="T96" i="79"/>
  <c r="S96" i="79"/>
  <c r="R96" i="79"/>
  <c r="Q96" i="79"/>
  <c r="P96" i="79"/>
  <c r="O96" i="79"/>
  <c r="N96" i="79"/>
  <c r="M96" i="79"/>
  <c r="L96" i="79"/>
  <c r="K96" i="79"/>
  <c r="FA95" i="79"/>
  <c r="EZ95" i="79"/>
  <c r="EY95" i="79"/>
  <c r="EX95" i="79"/>
  <c r="EW95" i="79"/>
  <c r="EV95" i="79"/>
  <c r="EU95" i="79"/>
  <c r="ET95" i="79"/>
  <c r="ES95" i="79"/>
  <c r="ER95" i="79"/>
  <c r="EQ95" i="79"/>
  <c r="EP95" i="79"/>
  <c r="EO95" i="79"/>
  <c r="EN95" i="79"/>
  <c r="EM95" i="79"/>
  <c r="EL95" i="79"/>
  <c r="EK95" i="79"/>
  <c r="EJ95" i="79"/>
  <c r="EI95" i="79"/>
  <c r="EH95" i="79"/>
  <c r="EG95" i="79"/>
  <c r="EF95" i="79"/>
  <c r="EE95" i="79"/>
  <c r="ED95" i="79"/>
  <c r="EC95" i="79"/>
  <c r="EB95" i="79"/>
  <c r="EA95" i="79"/>
  <c r="DZ95" i="79"/>
  <c r="DY95" i="79"/>
  <c r="DX95" i="79"/>
  <c r="DW95" i="79"/>
  <c r="DV95" i="79"/>
  <c r="DU95" i="79"/>
  <c r="DT95" i="79"/>
  <c r="DS95" i="79"/>
  <c r="DR95" i="79"/>
  <c r="DQ95" i="79"/>
  <c r="DP95" i="79"/>
  <c r="DO95" i="79"/>
  <c r="DN95" i="79"/>
  <c r="DM95" i="79"/>
  <c r="DL95" i="79"/>
  <c r="DK95" i="79"/>
  <c r="DJ95" i="79"/>
  <c r="DI95" i="79"/>
  <c r="DH95" i="79"/>
  <c r="DG95" i="79"/>
  <c r="DF95" i="79"/>
  <c r="DE95" i="79"/>
  <c r="DD95" i="79"/>
  <c r="DC95" i="79"/>
  <c r="DB95" i="79"/>
  <c r="DA95" i="79"/>
  <c r="CZ95" i="79"/>
  <c r="CY95" i="79"/>
  <c r="CX95" i="79"/>
  <c r="CW95" i="79"/>
  <c r="CV95" i="79"/>
  <c r="CU95" i="79"/>
  <c r="CT95" i="79"/>
  <c r="CS95" i="79"/>
  <c r="CR95" i="79"/>
  <c r="CQ95" i="79"/>
  <c r="CP95" i="79"/>
  <c r="CO95" i="79"/>
  <c r="CN95" i="79"/>
  <c r="CM95" i="79"/>
  <c r="CL95" i="79"/>
  <c r="CK95" i="79"/>
  <c r="CJ95" i="79"/>
  <c r="CI95" i="79"/>
  <c r="CH95" i="79"/>
  <c r="CG95" i="79"/>
  <c r="CF95" i="79"/>
  <c r="CE95" i="79"/>
  <c r="CD95" i="79"/>
  <c r="CC95" i="79"/>
  <c r="CB95" i="79"/>
  <c r="CA95" i="79"/>
  <c r="BZ95" i="79"/>
  <c r="BY95" i="79"/>
  <c r="BX95" i="79"/>
  <c r="BW95" i="79"/>
  <c r="BV95" i="79"/>
  <c r="BU95" i="79"/>
  <c r="BT95" i="79"/>
  <c r="BS95" i="79"/>
  <c r="BR95" i="79"/>
  <c r="BQ95" i="79"/>
  <c r="BP95" i="79"/>
  <c r="BO95" i="79"/>
  <c r="BN95" i="79"/>
  <c r="BM95" i="79"/>
  <c r="BL95" i="79"/>
  <c r="BK95" i="79"/>
  <c r="BJ95" i="79"/>
  <c r="BI95" i="79"/>
  <c r="BH95" i="79"/>
  <c r="BG95" i="79"/>
  <c r="BF95" i="79"/>
  <c r="BE95" i="79"/>
  <c r="BD95" i="79"/>
  <c r="BC95" i="79"/>
  <c r="BB95" i="79"/>
  <c r="BA95" i="79"/>
  <c r="AZ95" i="79"/>
  <c r="AY95" i="79"/>
  <c r="AX95" i="79"/>
  <c r="AW95" i="79"/>
  <c r="AV95" i="79"/>
  <c r="AU95" i="79"/>
  <c r="AT95" i="79"/>
  <c r="AS95" i="79"/>
  <c r="AR95" i="79"/>
  <c r="AQ95" i="79"/>
  <c r="AP95" i="79"/>
  <c r="AO95" i="79"/>
  <c r="AN95" i="79"/>
  <c r="AM95" i="79"/>
  <c r="AL95" i="79"/>
  <c r="AK95" i="79"/>
  <c r="AJ95" i="79"/>
  <c r="AI95" i="79"/>
  <c r="AH95" i="79"/>
  <c r="AG95" i="79"/>
  <c r="AF95" i="79"/>
  <c r="AE95" i="79"/>
  <c r="AD95" i="79"/>
  <c r="AC95" i="79"/>
  <c r="AB95" i="79"/>
  <c r="AA95" i="79"/>
  <c r="Z95" i="79"/>
  <c r="Y95" i="79"/>
  <c r="X95" i="79"/>
  <c r="W95" i="79"/>
  <c r="V95" i="79"/>
  <c r="U95" i="79"/>
  <c r="T95" i="79"/>
  <c r="S95" i="79"/>
  <c r="R95" i="79"/>
  <c r="Q95" i="79"/>
  <c r="P95" i="79"/>
  <c r="O95" i="79"/>
  <c r="N95" i="79"/>
  <c r="M95" i="79"/>
  <c r="L95" i="79"/>
  <c r="K95" i="79"/>
  <c r="FA94" i="79"/>
  <c r="EZ94" i="79"/>
  <c r="EY94" i="79"/>
  <c r="EX94" i="79"/>
  <c r="EW94" i="79"/>
  <c r="EV94" i="79"/>
  <c r="EU94" i="79"/>
  <c r="ET94" i="79"/>
  <c r="ES94" i="79"/>
  <c r="ER94" i="79"/>
  <c r="EQ94" i="79"/>
  <c r="EP94" i="79"/>
  <c r="EO94" i="79"/>
  <c r="EN94" i="79"/>
  <c r="EM94" i="79"/>
  <c r="EL94" i="79"/>
  <c r="EK94" i="79"/>
  <c r="EJ94" i="79"/>
  <c r="EI94" i="79"/>
  <c r="EH94" i="79"/>
  <c r="EG94" i="79"/>
  <c r="EF94" i="79"/>
  <c r="EE94" i="79"/>
  <c r="ED94" i="79"/>
  <c r="EC94" i="79"/>
  <c r="EB94" i="79"/>
  <c r="EA94" i="79"/>
  <c r="DZ94" i="79"/>
  <c r="DY94" i="79"/>
  <c r="DX94" i="79"/>
  <c r="DW94" i="79"/>
  <c r="DV94" i="79"/>
  <c r="DU94" i="79"/>
  <c r="DT94" i="79"/>
  <c r="DS94" i="79"/>
  <c r="DR94" i="79"/>
  <c r="DQ94" i="79"/>
  <c r="DP94" i="79"/>
  <c r="DO94" i="79"/>
  <c r="DN94" i="79"/>
  <c r="DM94" i="79"/>
  <c r="DL94" i="79"/>
  <c r="DK94" i="79"/>
  <c r="DJ94" i="79"/>
  <c r="DI94" i="79"/>
  <c r="DH94" i="79"/>
  <c r="DG94" i="79"/>
  <c r="DF94" i="79"/>
  <c r="DE94" i="79"/>
  <c r="DD94" i="79"/>
  <c r="DC94" i="79"/>
  <c r="DB94" i="79"/>
  <c r="DA94" i="79"/>
  <c r="CZ94" i="79"/>
  <c r="CY94" i="79"/>
  <c r="CX94" i="79"/>
  <c r="CW94" i="79"/>
  <c r="CV94" i="79"/>
  <c r="CU94" i="79"/>
  <c r="CT94" i="79"/>
  <c r="CS94" i="79"/>
  <c r="CR94" i="79"/>
  <c r="CQ94" i="79"/>
  <c r="CP94" i="79"/>
  <c r="CO94" i="79"/>
  <c r="CN94" i="79"/>
  <c r="CM94" i="79"/>
  <c r="CL94" i="79"/>
  <c r="CK94" i="79"/>
  <c r="CJ94" i="79"/>
  <c r="CI94" i="79"/>
  <c r="CH94" i="79"/>
  <c r="CG94" i="79"/>
  <c r="CF94" i="79"/>
  <c r="CE94" i="79"/>
  <c r="CD94" i="79"/>
  <c r="CC94" i="79"/>
  <c r="CB94" i="79"/>
  <c r="CA94" i="79"/>
  <c r="BZ94" i="79"/>
  <c r="BY94" i="79"/>
  <c r="BX94" i="79"/>
  <c r="BW94" i="79"/>
  <c r="BV94" i="79"/>
  <c r="BU94" i="79"/>
  <c r="BT94" i="79"/>
  <c r="BS94" i="79"/>
  <c r="BR94" i="79"/>
  <c r="BQ94" i="79"/>
  <c r="BP94" i="79"/>
  <c r="BO94" i="79"/>
  <c r="BN94" i="79"/>
  <c r="BM94" i="79"/>
  <c r="BL94" i="79"/>
  <c r="BK94" i="79"/>
  <c r="BJ94" i="79"/>
  <c r="BI94" i="79"/>
  <c r="BH94" i="79"/>
  <c r="BG94" i="79"/>
  <c r="BF94" i="79"/>
  <c r="BE94" i="79"/>
  <c r="BD94" i="79"/>
  <c r="BC94" i="79"/>
  <c r="BB94" i="79"/>
  <c r="BA94" i="79"/>
  <c r="AZ94" i="79"/>
  <c r="AY94" i="79"/>
  <c r="AX94" i="79"/>
  <c r="AW94" i="79"/>
  <c r="AV94" i="79"/>
  <c r="AU94" i="79"/>
  <c r="AT94" i="79"/>
  <c r="AS94" i="79"/>
  <c r="AR94" i="79"/>
  <c r="AQ94" i="79"/>
  <c r="AP94" i="79"/>
  <c r="AO94" i="79"/>
  <c r="AN94" i="79"/>
  <c r="AM94" i="79"/>
  <c r="AL94" i="79"/>
  <c r="AK94" i="79"/>
  <c r="AJ94" i="79"/>
  <c r="AI94" i="79"/>
  <c r="AH94" i="79"/>
  <c r="AG94" i="79"/>
  <c r="AF94" i="79"/>
  <c r="AE94" i="79"/>
  <c r="AD94" i="79"/>
  <c r="AC94" i="79"/>
  <c r="AB94" i="79"/>
  <c r="AA94" i="79"/>
  <c r="Z94" i="79"/>
  <c r="Y94" i="79"/>
  <c r="X94" i="79"/>
  <c r="W94" i="79"/>
  <c r="V94" i="79"/>
  <c r="U94" i="79"/>
  <c r="T94" i="79"/>
  <c r="S94" i="79"/>
  <c r="R94" i="79"/>
  <c r="Q94" i="79"/>
  <c r="P94" i="79"/>
  <c r="O94" i="79"/>
  <c r="N94" i="79"/>
  <c r="M94" i="79"/>
  <c r="L94" i="79"/>
  <c r="K94" i="79"/>
  <c r="FA93" i="79"/>
  <c r="EZ93" i="79"/>
  <c r="EY93" i="79"/>
  <c r="EX93" i="79"/>
  <c r="EW93" i="79"/>
  <c r="EV93" i="79"/>
  <c r="EU93" i="79"/>
  <c r="ET93" i="79"/>
  <c r="ES93" i="79"/>
  <c r="ER93" i="79"/>
  <c r="EQ93" i="79"/>
  <c r="EP93" i="79"/>
  <c r="EO93" i="79"/>
  <c r="EN93" i="79"/>
  <c r="EM93" i="79"/>
  <c r="EL93" i="79"/>
  <c r="EK93" i="79"/>
  <c r="EJ93" i="79"/>
  <c r="EI93" i="79"/>
  <c r="EH93" i="79"/>
  <c r="EG93" i="79"/>
  <c r="EF93" i="79"/>
  <c r="EE93" i="79"/>
  <c r="ED93" i="79"/>
  <c r="EC93" i="79"/>
  <c r="EB93" i="79"/>
  <c r="EA93" i="79"/>
  <c r="DZ93" i="79"/>
  <c r="DY93" i="79"/>
  <c r="DX93" i="79"/>
  <c r="DW93" i="79"/>
  <c r="DV93" i="79"/>
  <c r="DU93" i="79"/>
  <c r="DT93" i="79"/>
  <c r="DS93" i="79"/>
  <c r="DR93" i="79"/>
  <c r="DQ93" i="79"/>
  <c r="DP93" i="79"/>
  <c r="DO93" i="79"/>
  <c r="DN93" i="79"/>
  <c r="DM93" i="79"/>
  <c r="DL93" i="79"/>
  <c r="DK93" i="79"/>
  <c r="DJ93" i="79"/>
  <c r="DI93" i="79"/>
  <c r="DH93" i="79"/>
  <c r="DG93" i="79"/>
  <c r="DF93" i="79"/>
  <c r="DE93" i="79"/>
  <c r="DD93" i="79"/>
  <c r="DC93" i="79"/>
  <c r="DB93" i="79"/>
  <c r="DA93" i="79"/>
  <c r="CZ93" i="79"/>
  <c r="CY93" i="79"/>
  <c r="CX93" i="79"/>
  <c r="CW93" i="79"/>
  <c r="CV93" i="79"/>
  <c r="CU93" i="79"/>
  <c r="CT93" i="79"/>
  <c r="CS93" i="79"/>
  <c r="CR93" i="79"/>
  <c r="CQ93" i="79"/>
  <c r="CP93" i="79"/>
  <c r="CO93" i="79"/>
  <c r="CN93" i="79"/>
  <c r="CM93" i="79"/>
  <c r="CL93" i="79"/>
  <c r="CK93" i="79"/>
  <c r="CJ93" i="79"/>
  <c r="CI93" i="79"/>
  <c r="CH93" i="79"/>
  <c r="CG93" i="79"/>
  <c r="CF93" i="79"/>
  <c r="CE93" i="79"/>
  <c r="CD93" i="79"/>
  <c r="CC93" i="79"/>
  <c r="CB93" i="79"/>
  <c r="CA93" i="79"/>
  <c r="BZ93" i="79"/>
  <c r="BY93" i="79"/>
  <c r="BX93" i="79"/>
  <c r="BW93" i="79"/>
  <c r="BV93" i="79"/>
  <c r="BU93" i="79"/>
  <c r="BT93" i="79"/>
  <c r="BS93" i="79"/>
  <c r="BR93" i="79"/>
  <c r="BQ93" i="79"/>
  <c r="BP93" i="79"/>
  <c r="BO93" i="79"/>
  <c r="BN93" i="79"/>
  <c r="BM93" i="79"/>
  <c r="BL93" i="79"/>
  <c r="BK93" i="79"/>
  <c r="BJ93" i="79"/>
  <c r="BI93" i="79"/>
  <c r="BH93" i="79"/>
  <c r="BG93" i="79"/>
  <c r="BF93" i="79"/>
  <c r="BE93" i="79"/>
  <c r="BD93" i="79"/>
  <c r="BC93" i="79"/>
  <c r="BB93" i="79"/>
  <c r="BA93" i="79"/>
  <c r="AZ93" i="79"/>
  <c r="AY93" i="79"/>
  <c r="AX93" i="79"/>
  <c r="AW93" i="79"/>
  <c r="AV93" i="79"/>
  <c r="AU93" i="79"/>
  <c r="AT93" i="79"/>
  <c r="AS93" i="79"/>
  <c r="AR93" i="79"/>
  <c r="AQ93" i="79"/>
  <c r="AP93" i="79"/>
  <c r="AO93" i="79"/>
  <c r="AN93" i="79"/>
  <c r="AM93" i="79"/>
  <c r="AL93" i="79"/>
  <c r="AK93" i="79"/>
  <c r="AJ93" i="79"/>
  <c r="AI93" i="79"/>
  <c r="AH93" i="79"/>
  <c r="AG93" i="79"/>
  <c r="AF93" i="79"/>
  <c r="AE93" i="79"/>
  <c r="AD93" i="79"/>
  <c r="AC93" i="79"/>
  <c r="AB93" i="79"/>
  <c r="AA93" i="79"/>
  <c r="Z93" i="79"/>
  <c r="Y93" i="79"/>
  <c r="X93" i="79"/>
  <c r="W93" i="79"/>
  <c r="V93" i="79"/>
  <c r="U93" i="79"/>
  <c r="T93" i="79"/>
  <c r="S93" i="79"/>
  <c r="R93" i="79"/>
  <c r="Q93" i="79"/>
  <c r="P93" i="79"/>
  <c r="O93" i="79"/>
  <c r="N93" i="79"/>
  <c r="M93" i="79"/>
  <c r="L93" i="79"/>
  <c r="K93" i="79"/>
  <c r="FA92" i="79"/>
  <c r="EZ92" i="79"/>
  <c r="EY92" i="79"/>
  <c r="EX92" i="79"/>
  <c r="EW92" i="79"/>
  <c r="EV92" i="79"/>
  <c r="EU92" i="79"/>
  <c r="ET92" i="79"/>
  <c r="ES92" i="79"/>
  <c r="ER92" i="79"/>
  <c r="EQ92" i="79"/>
  <c r="EP92" i="79"/>
  <c r="EO92" i="79"/>
  <c r="EN92" i="79"/>
  <c r="EM92" i="79"/>
  <c r="EL92" i="79"/>
  <c r="EK92" i="79"/>
  <c r="EJ92" i="79"/>
  <c r="EI92" i="79"/>
  <c r="EH92" i="79"/>
  <c r="EG92" i="79"/>
  <c r="EF92" i="79"/>
  <c r="EE92" i="79"/>
  <c r="ED92" i="79"/>
  <c r="EC92" i="79"/>
  <c r="EB92" i="79"/>
  <c r="EA92" i="79"/>
  <c r="DZ92" i="79"/>
  <c r="DY92" i="79"/>
  <c r="DX92" i="79"/>
  <c r="DW92" i="79"/>
  <c r="DV92" i="79"/>
  <c r="DU92" i="79"/>
  <c r="DT92" i="79"/>
  <c r="DS92" i="79"/>
  <c r="DR92" i="79"/>
  <c r="DQ92" i="79"/>
  <c r="DP92" i="79"/>
  <c r="DO92" i="79"/>
  <c r="DN92" i="79"/>
  <c r="DM92" i="79"/>
  <c r="DL92" i="79"/>
  <c r="DK92" i="79"/>
  <c r="DJ92" i="79"/>
  <c r="DI92" i="79"/>
  <c r="DH92" i="79"/>
  <c r="DG92" i="79"/>
  <c r="DF92" i="79"/>
  <c r="DE92" i="79"/>
  <c r="DD92" i="79"/>
  <c r="DC92" i="79"/>
  <c r="DB92" i="79"/>
  <c r="DA92" i="79"/>
  <c r="CZ92" i="79"/>
  <c r="CY92" i="79"/>
  <c r="CX92" i="79"/>
  <c r="CW92" i="79"/>
  <c r="CV92" i="79"/>
  <c r="CU92" i="79"/>
  <c r="CT92" i="79"/>
  <c r="CS92" i="79"/>
  <c r="CR92" i="79"/>
  <c r="CQ92" i="79"/>
  <c r="CP92" i="79"/>
  <c r="CO92" i="79"/>
  <c r="CN92" i="79"/>
  <c r="CM92" i="79"/>
  <c r="CL92" i="79"/>
  <c r="CK92" i="79"/>
  <c r="CJ92" i="79"/>
  <c r="CI92" i="79"/>
  <c r="CH92" i="79"/>
  <c r="CG92" i="79"/>
  <c r="CF92" i="79"/>
  <c r="CE92" i="79"/>
  <c r="CD92" i="79"/>
  <c r="CC92" i="79"/>
  <c r="CB92" i="79"/>
  <c r="CA92" i="79"/>
  <c r="BZ92" i="79"/>
  <c r="BY92" i="79"/>
  <c r="BX92" i="79"/>
  <c r="BW92" i="79"/>
  <c r="BV92" i="79"/>
  <c r="BU92" i="79"/>
  <c r="BT92" i="79"/>
  <c r="BS92" i="79"/>
  <c r="BR92" i="79"/>
  <c r="BQ92" i="79"/>
  <c r="BP92" i="79"/>
  <c r="BO92" i="79"/>
  <c r="BN92" i="79"/>
  <c r="BM92" i="79"/>
  <c r="BL92" i="79"/>
  <c r="BK92" i="79"/>
  <c r="BJ92" i="79"/>
  <c r="BI92" i="79"/>
  <c r="BH92" i="79"/>
  <c r="BG92" i="79"/>
  <c r="BF92" i="79"/>
  <c r="BE92" i="79"/>
  <c r="BD92" i="79"/>
  <c r="BC92" i="79"/>
  <c r="BB92" i="79"/>
  <c r="BA92" i="79"/>
  <c r="AZ92" i="79"/>
  <c r="AY92" i="79"/>
  <c r="AX92" i="79"/>
  <c r="AW92" i="79"/>
  <c r="AV92" i="79"/>
  <c r="AU92" i="79"/>
  <c r="AT92" i="79"/>
  <c r="AS92" i="79"/>
  <c r="AR92" i="79"/>
  <c r="AQ92" i="79"/>
  <c r="AP92" i="79"/>
  <c r="AO92" i="79"/>
  <c r="AN92" i="79"/>
  <c r="AM92" i="79"/>
  <c r="AL92" i="79"/>
  <c r="AK92" i="79"/>
  <c r="AJ92" i="79"/>
  <c r="AI92" i="79"/>
  <c r="AH92" i="79"/>
  <c r="AG92" i="79"/>
  <c r="AF92" i="79"/>
  <c r="AE92" i="79"/>
  <c r="AD92" i="79"/>
  <c r="AC92" i="79"/>
  <c r="AB92" i="79"/>
  <c r="AA92" i="79"/>
  <c r="Z92" i="79"/>
  <c r="Y92" i="79"/>
  <c r="X92" i="79"/>
  <c r="W92" i="79"/>
  <c r="V92" i="79"/>
  <c r="U92" i="79"/>
  <c r="T92" i="79"/>
  <c r="S92" i="79"/>
  <c r="R92" i="79"/>
  <c r="Q92" i="79"/>
  <c r="P92" i="79"/>
  <c r="O92" i="79"/>
  <c r="N92" i="79"/>
  <c r="M92" i="79"/>
  <c r="L92" i="79"/>
  <c r="K92" i="79"/>
  <c r="FA91" i="79"/>
  <c r="EZ91" i="79"/>
  <c r="EY91" i="79"/>
  <c r="EX91" i="79"/>
  <c r="EW91" i="79"/>
  <c r="EV91" i="79"/>
  <c r="EU91" i="79"/>
  <c r="ET91" i="79"/>
  <c r="ES91" i="79"/>
  <c r="ER91" i="79"/>
  <c r="EQ91" i="79"/>
  <c r="EP91" i="79"/>
  <c r="EO91" i="79"/>
  <c r="EN91" i="79"/>
  <c r="EM91" i="79"/>
  <c r="EL91" i="79"/>
  <c r="EK91" i="79"/>
  <c r="EJ91" i="79"/>
  <c r="EI91" i="79"/>
  <c r="EH91" i="79"/>
  <c r="EG91" i="79"/>
  <c r="EF91" i="79"/>
  <c r="EE91" i="79"/>
  <c r="ED91" i="79"/>
  <c r="EC91" i="79"/>
  <c r="EB91" i="79"/>
  <c r="EA91" i="79"/>
  <c r="DZ91" i="79"/>
  <c r="DY91" i="79"/>
  <c r="DX91" i="79"/>
  <c r="DW91" i="79"/>
  <c r="DV91" i="79"/>
  <c r="DU91" i="79"/>
  <c r="DT91" i="79"/>
  <c r="DS91" i="79"/>
  <c r="DR91" i="79"/>
  <c r="DQ91" i="79"/>
  <c r="DP91" i="79"/>
  <c r="DO91" i="79"/>
  <c r="DN91" i="79"/>
  <c r="DM91" i="79"/>
  <c r="DL91" i="79"/>
  <c r="DK91" i="79"/>
  <c r="DJ91" i="79"/>
  <c r="DI91" i="79"/>
  <c r="DH91" i="79"/>
  <c r="DG91" i="79"/>
  <c r="DF91" i="79"/>
  <c r="DE91" i="79"/>
  <c r="DD91" i="79"/>
  <c r="DC91" i="79"/>
  <c r="DB91" i="79"/>
  <c r="DA91" i="79"/>
  <c r="CZ91" i="79"/>
  <c r="CY91" i="79"/>
  <c r="CX91" i="79"/>
  <c r="CW91" i="79"/>
  <c r="CV91" i="79"/>
  <c r="CU91" i="79"/>
  <c r="CT91" i="79"/>
  <c r="CS91" i="79"/>
  <c r="CR91" i="79"/>
  <c r="CQ91" i="79"/>
  <c r="CP91" i="79"/>
  <c r="CO91" i="79"/>
  <c r="CN91" i="79"/>
  <c r="CM91" i="79"/>
  <c r="CL91" i="79"/>
  <c r="CK91" i="79"/>
  <c r="CJ91" i="79"/>
  <c r="CI91" i="79"/>
  <c r="CH91" i="79"/>
  <c r="CG91" i="79"/>
  <c r="CF91" i="79"/>
  <c r="CE91" i="79"/>
  <c r="CD91" i="79"/>
  <c r="CC91" i="79"/>
  <c r="CB91" i="79"/>
  <c r="CA91" i="79"/>
  <c r="BZ91" i="79"/>
  <c r="BY91" i="79"/>
  <c r="BX91" i="79"/>
  <c r="BW91" i="79"/>
  <c r="BV91" i="79"/>
  <c r="BU91" i="79"/>
  <c r="BT91" i="79"/>
  <c r="BS91" i="79"/>
  <c r="BR91" i="79"/>
  <c r="BQ91" i="79"/>
  <c r="BP91" i="79"/>
  <c r="BO91" i="79"/>
  <c r="BN91" i="79"/>
  <c r="BM91" i="79"/>
  <c r="BL91" i="79"/>
  <c r="BK91" i="79"/>
  <c r="BJ91" i="79"/>
  <c r="BI91" i="79"/>
  <c r="BH91" i="79"/>
  <c r="BG91" i="79"/>
  <c r="BF91" i="79"/>
  <c r="BE91" i="79"/>
  <c r="BD91" i="79"/>
  <c r="BC91" i="79"/>
  <c r="BB91" i="79"/>
  <c r="BA91" i="79"/>
  <c r="AZ91" i="79"/>
  <c r="AY91" i="79"/>
  <c r="AX91" i="79"/>
  <c r="AW91" i="79"/>
  <c r="AV91" i="79"/>
  <c r="AU91" i="79"/>
  <c r="AT91" i="79"/>
  <c r="AS91" i="79"/>
  <c r="AR91" i="79"/>
  <c r="AQ91" i="79"/>
  <c r="AP91" i="79"/>
  <c r="AO91" i="79"/>
  <c r="AN91" i="79"/>
  <c r="AM91" i="79"/>
  <c r="AL91" i="79"/>
  <c r="AK91" i="79"/>
  <c r="AJ91" i="79"/>
  <c r="AI91" i="79"/>
  <c r="AH91" i="79"/>
  <c r="AG91" i="79"/>
  <c r="AF91" i="79"/>
  <c r="AE91" i="79"/>
  <c r="AD91" i="79"/>
  <c r="AC91" i="79"/>
  <c r="AB91" i="79"/>
  <c r="AA91" i="79"/>
  <c r="Z91" i="79"/>
  <c r="Y91" i="79"/>
  <c r="X91" i="79"/>
  <c r="W91" i="79"/>
  <c r="V91" i="79"/>
  <c r="U91" i="79"/>
  <c r="T91" i="79"/>
  <c r="S91" i="79"/>
  <c r="R91" i="79"/>
  <c r="Q91" i="79"/>
  <c r="P91" i="79"/>
  <c r="O91" i="79"/>
  <c r="N91" i="79"/>
  <c r="M91" i="79"/>
  <c r="L91" i="79"/>
  <c r="K91" i="79"/>
  <c r="FA90" i="79"/>
  <c r="EZ90" i="79"/>
  <c r="EY90" i="79"/>
  <c r="EX90" i="79"/>
  <c r="EW90" i="79"/>
  <c r="EV90" i="79"/>
  <c r="EU90" i="79"/>
  <c r="ET90" i="79"/>
  <c r="ES90" i="79"/>
  <c r="ER90" i="79"/>
  <c r="EQ90" i="79"/>
  <c r="EP90" i="79"/>
  <c r="EO90" i="79"/>
  <c r="EN90" i="79"/>
  <c r="EM90" i="79"/>
  <c r="EL90" i="79"/>
  <c r="EK90" i="79"/>
  <c r="EJ90" i="79"/>
  <c r="EI90" i="79"/>
  <c r="EH90" i="79"/>
  <c r="EG90" i="79"/>
  <c r="EF90" i="79"/>
  <c r="EE90" i="79"/>
  <c r="ED90" i="79"/>
  <c r="EC90" i="79"/>
  <c r="EB90" i="79"/>
  <c r="EA90" i="79"/>
  <c r="DZ90" i="79"/>
  <c r="DY90" i="79"/>
  <c r="DX90" i="79"/>
  <c r="DW90" i="79"/>
  <c r="DV90" i="79"/>
  <c r="DU90" i="79"/>
  <c r="DT90" i="79"/>
  <c r="DS90" i="79"/>
  <c r="DR90" i="79"/>
  <c r="DQ90" i="79"/>
  <c r="DP90" i="79"/>
  <c r="DO90" i="79"/>
  <c r="DN90" i="79"/>
  <c r="DM90" i="79"/>
  <c r="DL90" i="79"/>
  <c r="DK90" i="79"/>
  <c r="DJ90" i="79"/>
  <c r="DI90" i="79"/>
  <c r="DH90" i="79"/>
  <c r="DG90" i="79"/>
  <c r="DF90" i="79"/>
  <c r="DE90" i="79"/>
  <c r="DD90" i="79"/>
  <c r="DC90" i="79"/>
  <c r="DB90" i="79"/>
  <c r="DA90" i="79"/>
  <c r="CZ90" i="79"/>
  <c r="CY90" i="79"/>
  <c r="CX90" i="79"/>
  <c r="CW90" i="79"/>
  <c r="CV90" i="79"/>
  <c r="CU90" i="79"/>
  <c r="CT90" i="79"/>
  <c r="CS90" i="79"/>
  <c r="CR90" i="79"/>
  <c r="CQ90" i="79"/>
  <c r="CP90" i="79"/>
  <c r="CO90" i="79"/>
  <c r="CN90" i="79"/>
  <c r="CM90" i="79"/>
  <c r="CL90" i="79"/>
  <c r="CK90" i="79"/>
  <c r="CJ90" i="79"/>
  <c r="CI90" i="79"/>
  <c r="CH90" i="79"/>
  <c r="CG90" i="79"/>
  <c r="CF90" i="79"/>
  <c r="CE90" i="79"/>
  <c r="CD90" i="79"/>
  <c r="CC90" i="79"/>
  <c r="CB90" i="79"/>
  <c r="CA90" i="79"/>
  <c r="BZ90" i="79"/>
  <c r="BY90" i="79"/>
  <c r="BX90" i="79"/>
  <c r="BW90" i="79"/>
  <c r="BR90" i="79"/>
  <c r="BQ90" i="79"/>
  <c r="BP90" i="79"/>
  <c r="BO90" i="79"/>
  <c r="BN90" i="79"/>
  <c r="BM90" i="79"/>
  <c r="BD90" i="79"/>
  <c r="BC90" i="79"/>
  <c r="BB90" i="79"/>
  <c r="BA90" i="79"/>
  <c r="AZ90" i="79"/>
  <c r="AY90" i="79"/>
  <c r="AX90" i="79"/>
  <c r="AW90" i="79"/>
  <c r="AV90" i="79"/>
  <c r="AU90" i="79"/>
  <c r="AT90" i="79"/>
  <c r="AS90" i="79"/>
  <c r="AR90" i="79"/>
  <c r="AQ90" i="79"/>
  <c r="AP90" i="79"/>
  <c r="AO90" i="79"/>
  <c r="AN90" i="79"/>
  <c r="AM90" i="79"/>
  <c r="AL90" i="79"/>
  <c r="AK90" i="79"/>
  <c r="AJ90" i="79"/>
  <c r="AI90" i="79"/>
  <c r="AH90" i="79"/>
  <c r="AG90" i="79"/>
  <c r="AF90" i="79"/>
  <c r="AE90" i="79"/>
  <c r="AD90" i="79"/>
  <c r="AC90" i="79"/>
  <c r="AB90" i="79"/>
  <c r="AA90" i="79"/>
  <c r="Z90" i="79"/>
  <c r="Y90" i="79"/>
  <c r="X90" i="79"/>
  <c r="W90" i="79"/>
  <c r="V90" i="79"/>
  <c r="U90" i="79"/>
  <c r="T90" i="79"/>
  <c r="S90" i="79"/>
  <c r="R90" i="79"/>
  <c r="Q90" i="79"/>
  <c r="P90" i="79"/>
  <c r="O90" i="79"/>
  <c r="N90" i="79"/>
  <c r="M90" i="79"/>
  <c r="L90" i="79"/>
  <c r="K90" i="79"/>
  <c r="FA89" i="79"/>
  <c r="EZ89" i="79"/>
  <c r="EY89" i="79"/>
  <c r="EX89" i="79"/>
  <c r="EW89" i="79"/>
  <c r="EV89" i="79"/>
  <c r="EU89" i="79"/>
  <c r="ET89" i="79"/>
  <c r="ES89" i="79"/>
  <c r="ER89" i="79"/>
  <c r="EQ89" i="79"/>
  <c r="EP89" i="79"/>
  <c r="EO89" i="79"/>
  <c r="EN89" i="79"/>
  <c r="EM89" i="79"/>
  <c r="EL89" i="79"/>
  <c r="EK89" i="79"/>
  <c r="EJ89" i="79"/>
  <c r="EI89" i="79"/>
  <c r="EH89" i="79"/>
  <c r="EG89" i="79"/>
  <c r="EF89" i="79"/>
  <c r="EE89" i="79"/>
  <c r="ED89" i="79"/>
  <c r="EC89" i="79"/>
  <c r="EB89" i="79"/>
  <c r="EA89" i="79"/>
  <c r="DZ89" i="79"/>
  <c r="DY89" i="79"/>
  <c r="DX89" i="79"/>
  <c r="DW89" i="79"/>
  <c r="DV89" i="79"/>
  <c r="DU89" i="79"/>
  <c r="DT89" i="79"/>
  <c r="DS89" i="79"/>
  <c r="DR89" i="79"/>
  <c r="DQ89" i="79"/>
  <c r="DP89" i="79"/>
  <c r="DO89" i="79"/>
  <c r="DN89" i="79"/>
  <c r="DM89" i="79"/>
  <c r="DL89" i="79"/>
  <c r="DK89" i="79"/>
  <c r="DJ89" i="79"/>
  <c r="DI89" i="79"/>
  <c r="DH89" i="79"/>
  <c r="DG89" i="79"/>
  <c r="DF89" i="79"/>
  <c r="DE89" i="79"/>
  <c r="DD89" i="79"/>
  <c r="DC89" i="79"/>
  <c r="DB89" i="79"/>
  <c r="DA89" i="79"/>
  <c r="CZ89" i="79"/>
  <c r="CY89" i="79"/>
  <c r="CX89" i="79"/>
  <c r="CW89" i="79"/>
  <c r="CV89" i="79"/>
  <c r="CU89" i="79"/>
  <c r="CT89" i="79"/>
  <c r="CS89" i="79"/>
  <c r="CR89" i="79"/>
  <c r="CQ89" i="79"/>
  <c r="CP89" i="79"/>
  <c r="CO89" i="79"/>
  <c r="CN89" i="79"/>
  <c r="CM89" i="79"/>
  <c r="CL89" i="79"/>
  <c r="CK89" i="79"/>
  <c r="CJ89" i="79"/>
  <c r="CI89" i="79"/>
  <c r="CH89" i="79"/>
  <c r="CG89" i="79"/>
  <c r="CF89" i="79"/>
  <c r="CE89" i="79"/>
  <c r="CD89" i="79"/>
  <c r="CC89" i="79"/>
  <c r="CB89" i="79"/>
  <c r="CA89" i="79"/>
  <c r="BZ89" i="79"/>
  <c r="BY89" i="79"/>
  <c r="BX89" i="79"/>
  <c r="BW89" i="79"/>
  <c r="BT89" i="79"/>
  <c r="BR89" i="79"/>
  <c r="BQ89" i="79"/>
  <c r="BP89" i="79"/>
  <c r="BO89" i="79"/>
  <c r="BN89" i="79"/>
  <c r="BM89" i="79"/>
  <c r="BD89" i="79"/>
  <c r="BC89" i="79"/>
  <c r="BB89" i="79"/>
  <c r="BA89" i="79"/>
  <c r="AZ89" i="79"/>
  <c r="AY89" i="79"/>
  <c r="AX89" i="79"/>
  <c r="AW89" i="79"/>
  <c r="AV89" i="79"/>
  <c r="AU89" i="79"/>
  <c r="AT89" i="79"/>
  <c r="AS89" i="79"/>
  <c r="AR89" i="79"/>
  <c r="AQ89" i="79"/>
  <c r="AP89" i="79"/>
  <c r="AO89" i="79"/>
  <c r="AN89" i="79"/>
  <c r="AM89" i="79"/>
  <c r="AL89" i="79"/>
  <c r="AK89" i="79"/>
  <c r="AJ89" i="79"/>
  <c r="AI89" i="79"/>
  <c r="AH89" i="79"/>
  <c r="AG89" i="79"/>
  <c r="AF89" i="79"/>
  <c r="AE89" i="79"/>
  <c r="AD89" i="79"/>
  <c r="AC89" i="79"/>
  <c r="AB89" i="79"/>
  <c r="AA89" i="79"/>
  <c r="Z89" i="79"/>
  <c r="Y89" i="79"/>
  <c r="X89" i="79"/>
  <c r="W89" i="79"/>
  <c r="V89" i="79"/>
  <c r="U89" i="79"/>
  <c r="T89" i="79"/>
  <c r="S89" i="79"/>
  <c r="R89" i="79"/>
  <c r="Q89" i="79"/>
  <c r="P89" i="79"/>
  <c r="O89" i="79"/>
  <c r="N89" i="79"/>
  <c r="M89" i="79"/>
  <c r="L89" i="79"/>
  <c r="K89" i="79"/>
  <c r="FA88" i="79"/>
  <c r="EZ88" i="79"/>
  <c r="EY88" i="79"/>
  <c r="EX88" i="79"/>
  <c r="EW88" i="79"/>
  <c r="EV88" i="79"/>
  <c r="EU88" i="79"/>
  <c r="ET88" i="79"/>
  <c r="ES88" i="79"/>
  <c r="ER88" i="79"/>
  <c r="EQ88" i="79"/>
  <c r="EP88" i="79"/>
  <c r="EO88" i="79"/>
  <c r="EN88" i="79"/>
  <c r="EM88" i="79"/>
  <c r="EL88" i="79"/>
  <c r="EK88" i="79"/>
  <c r="EJ88" i="79"/>
  <c r="EI88" i="79"/>
  <c r="EH88" i="79"/>
  <c r="EG88" i="79"/>
  <c r="EF88" i="79"/>
  <c r="EE88" i="79"/>
  <c r="ED88" i="79"/>
  <c r="EC88" i="79"/>
  <c r="EB88" i="79"/>
  <c r="EA88" i="79"/>
  <c r="DZ88" i="79"/>
  <c r="DY88" i="79"/>
  <c r="DX88" i="79"/>
  <c r="DW88" i="79"/>
  <c r="DV88" i="79"/>
  <c r="DU88" i="79"/>
  <c r="DT88" i="79"/>
  <c r="DS88" i="79"/>
  <c r="DR88" i="79"/>
  <c r="DQ88" i="79"/>
  <c r="DP88" i="79"/>
  <c r="DO88" i="79"/>
  <c r="DN88" i="79"/>
  <c r="DM88" i="79"/>
  <c r="DL88" i="79"/>
  <c r="DK88" i="79"/>
  <c r="DJ88" i="79"/>
  <c r="DI88" i="79"/>
  <c r="DH88" i="79"/>
  <c r="DG88" i="79"/>
  <c r="DF88" i="79"/>
  <c r="DE88" i="79"/>
  <c r="DD88" i="79"/>
  <c r="DC88" i="79"/>
  <c r="DB88" i="79"/>
  <c r="DA88" i="79"/>
  <c r="CZ88" i="79"/>
  <c r="CY88" i="79"/>
  <c r="CX88" i="79"/>
  <c r="CW88" i="79"/>
  <c r="CV88" i="79"/>
  <c r="CU88" i="79"/>
  <c r="CT88" i="79"/>
  <c r="CS88" i="79"/>
  <c r="CR88" i="79"/>
  <c r="CQ88" i="79"/>
  <c r="CP88" i="79"/>
  <c r="CO88" i="79"/>
  <c r="CN88" i="79"/>
  <c r="CM88" i="79"/>
  <c r="CL88" i="79"/>
  <c r="CK88" i="79"/>
  <c r="CJ88" i="79"/>
  <c r="CI88" i="79"/>
  <c r="CH88" i="79"/>
  <c r="CG88" i="79"/>
  <c r="CF88" i="79"/>
  <c r="CE88" i="79"/>
  <c r="CD88" i="79"/>
  <c r="CC88" i="79"/>
  <c r="CB88" i="79"/>
  <c r="CA88" i="79"/>
  <c r="BZ88" i="79"/>
  <c r="BY88" i="79"/>
  <c r="BX88" i="79"/>
  <c r="BW88" i="79"/>
  <c r="BS88" i="79"/>
  <c r="BR88" i="79"/>
  <c r="BQ88" i="79"/>
  <c r="BP88" i="79"/>
  <c r="BO88" i="79"/>
  <c r="BN88" i="79"/>
  <c r="BM88" i="79"/>
  <c r="BD88" i="79"/>
  <c r="BC88" i="79"/>
  <c r="BB88" i="79"/>
  <c r="BA88" i="79"/>
  <c r="AZ88" i="79"/>
  <c r="AY88" i="79"/>
  <c r="AX88" i="79"/>
  <c r="AW88" i="79"/>
  <c r="AV88" i="79"/>
  <c r="AU88" i="79"/>
  <c r="AT88" i="79"/>
  <c r="AS88" i="79"/>
  <c r="AR88" i="79"/>
  <c r="AQ88" i="79"/>
  <c r="AP88" i="79"/>
  <c r="AO88" i="79"/>
  <c r="AN88" i="79"/>
  <c r="AM88" i="79"/>
  <c r="AL88" i="79"/>
  <c r="AK88" i="79"/>
  <c r="AJ88" i="79"/>
  <c r="AI88" i="79"/>
  <c r="AH88" i="79"/>
  <c r="AG88" i="79"/>
  <c r="AF88" i="79"/>
  <c r="AE88" i="79"/>
  <c r="AD88" i="79"/>
  <c r="AC88" i="79"/>
  <c r="AB88" i="79"/>
  <c r="AA88" i="79"/>
  <c r="Z88" i="79"/>
  <c r="Y88" i="79"/>
  <c r="X88" i="79"/>
  <c r="W88" i="79"/>
  <c r="V88" i="79"/>
  <c r="U88" i="79"/>
  <c r="T88" i="79"/>
  <c r="S88" i="79"/>
  <c r="R88" i="79"/>
  <c r="Q88" i="79"/>
  <c r="P88" i="79"/>
  <c r="O88" i="79"/>
  <c r="N88" i="79"/>
  <c r="M88" i="79"/>
  <c r="L88" i="79"/>
  <c r="K88" i="79"/>
  <c r="FA87" i="79"/>
  <c r="EZ87" i="79"/>
  <c r="EY87" i="79"/>
  <c r="EX87" i="79"/>
  <c r="EW87" i="79"/>
  <c r="EV87" i="79"/>
  <c r="EU87" i="79"/>
  <c r="ET87" i="79"/>
  <c r="ES87" i="79"/>
  <c r="ER87" i="79"/>
  <c r="EQ87" i="79"/>
  <c r="EP87" i="79"/>
  <c r="EO87" i="79"/>
  <c r="EN87" i="79"/>
  <c r="EM87" i="79"/>
  <c r="EL87" i="79"/>
  <c r="EK87" i="79"/>
  <c r="EJ87" i="79"/>
  <c r="EI87" i="79"/>
  <c r="EH87" i="79"/>
  <c r="EG87" i="79"/>
  <c r="EF87" i="79"/>
  <c r="EE87" i="79"/>
  <c r="ED87" i="79"/>
  <c r="EC87" i="79"/>
  <c r="EB87" i="79"/>
  <c r="EA87" i="79"/>
  <c r="DZ87" i="79"/>
  <c r="DY87" i="79"/>
  <c r="DX87" i="79"/>
  <c r="DW87" i="79"/>
  <c r="DV87" i="79"/>
  <c r="DU87" i="79"/>
  <c r="DT87" i="79"/>
  <c r="DS87" i="79"/>
  <c r="DR87" i="79"/>
  <c r="DQ87" i="79"/>
  <c r="DP87" i="79"/>
  <c r="DO87" i="79"/>
  <c r="DN87" i="79"/>
  <c r="DM87" i="79"/>
  <c r="DL87" i="79"/>
  <c r="DK87" i="79"/>
  <c r="DJ87" i="79"/>
  <c r="DI87" i="79"/>
  <c r="DH87" i="79"/>
  <c r="DG87" i="79"/>
  <c r="DF87" i="79"/>
  <c r="DE87" i="79"/>
  <c r="DD87" i="79"/>
  <c r="DC87" i="79"/>
  <c r="DB87" i="79"/>
  <c r="DA87" i="79"/>
  <c r="CZ87" i="79"/>
  <c r="CY87" i="79"/>
  <c r="CX87" i="79"/>
  <c r="CW87" i="79"/>
  <c r="CV87" i="79"/>
  <c r="CU87" i="79"/>
  <c r="CT87" i="79"/>
  <c r="CS87" i="79"/>
  <c r="CR87" i="79"/>
  <c r="CQ87" i="79"/>
  <c r="CP87" i="79"/>
  <c r="CO87" i="79"/>
  <c r="CN87" i="79"/>
  <c r="CM87" i="79"/>
  <c r="CL87" i="79"/>
  <c r="CK87" i="79"/>
  <c r="CJ87" i="79"/>
  <c r="CI87" i="79"/>
  <c r="CH87" i="79"/>
  <c r="CG87" i="79"/>
  <c r="CF87" i="79"/>
  <c r="CE87" i="79"/>
  <c r="CD87" i="79"/>
  <c r="CC87" i="79"/>
  <c r="CB87" i="79"/>
  <c r="CA87" i="79"/>
  <c r="BZ87" i="79"/>
  <c r="BY87" i="79"/>
  <c r="BX87" i="79"/>
  <c r="BW87" i="79"/>
  <c r="BR87" i="79"/>
  <c r="BQ87" i="79"/>
  <c r="BP87" i="79"/>
  <c r="BO87" i="79"/>
  <c r="BN87" i="79"/>
  <c r="BM87" i="79"/>
  <c r="BD87" i="79"/>
  <c r="BC87" i="79"/>
  <c r="BB87" i="79"/>
  <c r="BA87" i="79"/>
  <c r="AZ87" i="79"/>
  <c r="AY87" i="79"/>
  <c r="AX87" i="79"/>
  <c r="AW87" i="79"/>
  <c r="AV87" i="79"/>
  <c r="AU87" i="79"/>
  <c r="AT87" i="79"/>
  <c r="AS87" i="79"/>
  <c r="AR87" i="79"/>
  <c r="AQ87" i="79"/>
  <c r="AP87" i="79"/>
  <c r="AO87" i="79"/>
  <c r="AN87" i="79"/>
  <c r="AM87" i="79"/>
  <c r="AL87" i="79"/>
  <c r="AK87" i="79"/>
  <c r="AJ87" i="79"/>
  <c r="AI87" i="79"/>
  <c r="AH87" i="79"/>
  <c r="AG87" i="79"/>
  <c r="AF87" i="79"/>
  <c r="AE87" i="79"/>
  <c r="AD87" i="79"/>
  <c r="AC87" i="79"/>
  <c r="AB87" i="79"/>
  <c r="AA87" i="79"/>
  <c r="Z87" i="79"/>
  <c r="Y87" i="79"/>
  <c r="X87" i="79"/>
  <c r="W87" i="79"/>
  <c r="V87" i="79"/>
  <c r="U87" i="79"/>
  <c r="T87" i="79"/>
  <c r="S87" i="79"/>
  <c r="R87" i="79"/>
  <c r="Q87" i="79"/>
  <c r="P87" i="79"/>
  <c r="O87" i="79"/>
  <c r="N87" i="79"/>
  <c r="M87" i="79"/>
  <c r="L87" i="79"/>
  <c r="K87" i="79"/>
  <c r="FA86" i="79"/>
  <c r="EZ86" i="79"/>
  <c r="EY86" i="79"/>
  <c r="EX86" i="79"/>
  <c r="EW86" i="79"/>
  <c r="EV86" i="79"/>
  <c r="EU86" i="79"/>
  <c r="ET86" i="79"/>
  <c r="ES86" i="79"/>
  <c r="ER86" i="79"/>
  <c r="EQ86" i="79"/>
  <c r="EP86" i="79"/>
  <c r="EO86" i="79"/>
  <c r="EN86" i="79"/>
  <c r="EM86" i="79"/>
  <c r="EL86" i="79"/>
  <c r="EK86" i="79"/>
  <c r="EJ86" i="79"/>
  <c r="EI86" i="79"/>
  <c r="EH86" i="79"/>
  <c r="EG86" i="79"/>
  <c r="EF86" i="79"/>
  <c r="EE86" i="79"/>
  <c r="ED86" i="79"/>
  <c r="EC86" i="79"/>
  <c r="EB86" i="79"/>
  <c r="EA86" i="79"/>
  <c r="DZ86" i="79"/>
  <c r="DY86" i="79"/>
  <c r="DX86" i="79"/>
  <c r="DW86" i="79"/>
  <c r="DV86" i="79"/>
  <c r="DU86" i="79"/>
  <c r="DT86" i="79"/>
  <c r="DS86" i="79"/>
  <c r="DR86" i="79"/>
  <c r="DQ86" i="79"/>
  <c r="DP86" i="79"/>
  <c r="DO86" i="79"/>
  <c r="DN86" i="79"/>
  <c r="DM86" i="79"/>
  <c r="DL86" i="79"/>
  <c r="DK86" i="79"/>
  <c r="DJ86" i="79"/>
  <c r="DI86" i="79"/>
  <c r="DH86" i="79"/>
  <c r="DG86" i="79"/>
  <c r="DF86" i="79"/>
  <c r="DE86" i="79"/>
  <c r="DD86" i="79"/>
  <c r="DC86" i="79"/>
  <c r="DB86" i="79"/>
  <c r="DA86" i="79"/>
  <c r="CZ86" i="79"/>
  <c r="CY86" i="79"/>
  <c r="CX86" i="79"/>
  <c r="CW86" i="79"/>
  <c r="CV86" i="79"/>
  <c r="CU86" i="79"/>
  <c r="CT86" i="79"/>
  <c r="CS86" i="79"/>
  <c r="CR86" i="79"/>
  <c r="CQ86" i="79"/>
  <c r="CP86" i="79"/>
  <c r="CO86" i="79"/>
  <c r="CN86" i="79"/>
  <c r="CM86" i="79"/>
  <c r="CL86" i="79"/>
  <c r="CK86" i="79"/>
  <c r="CJ86" i="79"/>
  <c r="CI86" i="79"/>
  <c r="CH86" i="79"/>
  <c r="CG86" i="79"/>
  <c r="CF86" i="79"/>
  <c r="CE86" i="79"/>
  <c r="CD86" i="79"/>
  <c r="CC86" i="79"/>
  <c r="CB86" i="79"/>
  <c r="CA86" i="79"/>
  <c r="BZ86" i="79"/>
  <c r="BY86" i="79"/>
  <c r="BX86" i="79"/>
  <c r="BW86" i="79"/>
  <c r="BR86" i="79"/>
  <c r="BQ86" i="79"/>
  <c r="BP86" i="79"/>
  <c r="BO86" i="79"/>
  <c r="BN86" i="79"/>
  <c r="BM86" i="79"/>
  <c r="BD86" i="79"/>
  <c r="BC86" i="79"/>
  <c r="BB86" i="79"/>
  <c r="BA86" i="79"/>
  <c r="AZ86" i="79"/>
  <c r="AY86" i="79"/>
  <c r="AX86" i="79"/>
  <c r="AW86" i="79"/>
  <c r="AV86" i="79"/>
  <c r="AU86" i="79"/>
  <c r="AT86" i="79"/>
  <c r="AS86" i="79"/>
  <c r="AR86" i="79"/>
  <c r="AQ86" i="79"/>
  <c r="AP86" i="79"/>
  <c r="AO86" i="79"/>
  <c r="AN86" i="79"/>
  <c r="AM86" i="79"/>
  <c r="AL86" i="79"/>
  <c r="AK86" i="79"/>
  <c r="AJ86" i="79"/>
  <c r="AI86" i="79"/>
  <c r="AH86" i="79"/>
  <c r="AG86" i="79"/>
  <c r="AF86" i="79"/>
  <c r="AE86" i="79"/>
  <c r="AD86" i="79"/>
  <c r="AC86" i="79"/>
  <c r="AB86" i="79"/>
  <c r="AA86" i="79"/>
  <c r="Z86" i="79"/>
  <c r="Y86" i="79"/>
  <c r="X86" i="79"/>
  <c r="W86" i="79"/>
  <c r="V86" i="79"/>
  <c r="U86" i="79"/>
  <c r="T86" i="79"/>
  <c r="S86" i="79"/>
  <c r="R86" i="79"/>
  <c r="Q86" i="79"/>
  <c r="P86" i="79"/>
  <c r="O86" i="79"/>
  <c r="N86" i="79"/>
  <c r="M86" i="79"/>
  <c r="L86" i="79"/>
  <c r="K86" i="79"/>
  <c r="FA85" i="79"/>
  <c r="EZ85" i="79"/>
  <c r="EY85" i="79"/>
  <c r="EX85" i="79"/>
  <c r="EW85" i="79"/>
  <c r="EV85" i="79"/>
  <c r="EU85" i="79"/>
  <c r="ET85" i="79"/>
  <c r="ES85" i="79"/>
  <c r="ER85" i="79"/>
  <c r="EQ85" i="79"/>
  <c r="EP85" i="79"/>
  <c r="EO85" i="79"/>
  <c r="EN85" i="79"/>
  <c r="EM85" i="79"/>
  <c r="EL85" i="79"/>
  <c r="EK85" i="79"/>
  <c r="EJ85" i="79"/>
  <c r="EI85" i="79"/>
  <c r="EH85" i="79"/>
  <c r="EG85" i="79"/>
  <c r="EF85" i="79"/>
  <c r="EE85" i="79"/>
  <c r="ED85" i="79"/>
  <c r="EC85" i="79"/>
  <c r="EB85" i="79"/>
  <c r="EA85" i="79"/>
  <c r="DZ85" i="79"/>
  <c r="DY85" i="79"/>
  <c r="DX85" i="79"/>
  <c r="DW85" i="79"/>
  <c r="DV85" i="79"/>
  <c r="DU85" i="79"/>
  <c r="DT85" i="79"/>
  <c r="DS85" i="79"/>
  <c r="DR85" i="79"/>
  <c r="DQ85" i="79"/>
  <c r="DP85" i="79"/>
  <c r="DO85" i="79"/>
  <c r="DN85" i="79"/>
  <c r="DM85" i="79"/>
  <c r="DL85" i="79"/>
  <c r="DK85" i="79"/>
  <c r="DJ85" i="79"/>
  <c r="DI85" i="79"/>
  <c r="DH85" i="79"/>
  <c r="DG85" i="79"/>
  <c r="DF85" i="79"/>
  <c r="DE85" i="79"/>
  <c r="DD85" i="79"/>
  <c r="DC85" i="79"/>
  <c r="DB85" i="79"/>
  <c r="DA85" i="79"/>
  <c r="CZ85" i="79"/>
  <c r="CY85" i="79"/>
  <c r="CX85" i="79"/>
  <c r="CW85" i="79"/>
  <c r="CV85" i="79"/>
  <c r="CU85" i="79"/>
  <c r="CT85" i="79"/>
  <c r="CS85" i="79"/>
  <c r="CR85" i="79"/>
  <c r="CQ85" i="79"/>
  <c r="CP85" i="79"/>
  <c r="CO85" i="79"/>
  <c r="CN85" i="79"/>
  <c r="CM85" i="79"/>
  <c r="CL85" i="79"/>
  <c r="CK85" i="79"/>
  <c r="CJ85" i="79"/>
  <c r="CI85" i="79"/>
  <c r="CH85" i="79"/>
  <c r="CG85" i="79"/>
  <c r="CF85" i="79"/>
  <c r="CE85" i="79"/>
  <c r="CD85" i="79"/>
  <c r="CC85" i="79"/>
  <c r="CB85" i="79"/>
  <c r="CA85" i="79"/>
  <c r="BZ85" i="79"/>
  <c r="BY85" i="79"/>
  <c r="BX85" i="79"/>
  <c r="BW85" i="79"/>
  <c r="BT85" i="79"/>
  <c r="BR85" i="79"/>
  <c r="BQ85" i="79"/>
  <c r="BP85" i="79"/>
  <c r="BO85" i="79"/>
  <c r="BN85" i="79"/>
  <c r="BM85" i="79"/>
  <c r="BD85" i="79"/>
  <c r="BC85" i="79"/>
  <c r="BB85" i="79"/>
  <c r="BA85" i="79"/>
  <c r="AZ85" i="79"/>
  <c r="AY85" i="79"/>
  <c r="AX85" i="79"/>
  <c r="AW85" i="79"/>
  <c r="AV85" i="79"/>
  <c r="AU85" i="79"/>
  <c r="AT85" i="79"/>
  <c r="AS85" i="79"/>
  <c r="AR85" i="79"/>
  <c r="AQ85" i="79"/>
  <c r="AP85" i="79"/>
  <c r="AO85" i="79"/>
  <c r="AN85" i="79"/>
  <c r="AM85" i="79"/>
  <c r="AL85" i="79"/>
  <c r="AK85" i="79"/>
  <c r="AJ85" i="79"/>
  <c r="AI85" i="79"/>
  <c r="AH85" i="79"/>
  <c r="AG85" i="79"/>
  <c r="AF85" i="79"/>
  <c r="AE85" i="79"/>
  <c r="AD85" i="79"/>
  <c r="AC85" i="79"/>
  <c r="AB85" i="79"/>
  <c r="AA85" i="79"/>
  <c r="Z85" i="79"/>
  <c r="Y85" i="79"/>
  <c r="X85" i="79"/>
  <c r="W85" i="79"/>
  <c r="V85" i="79"/>
  <c r="U85" i="79"/>
  <c r="T85" i="79"/>
  <c r="S85" i="79"/>
  <c r="R85" i="79"/>
  <c r="Q85" i="79"/>
  <c r="P85" i="79"/>
  <c r="O85" i="79"/>
  <c r="N85" i="79"/>
  <c r="M85" i="79"/>
  <c r="L85" i="79"/>
  <c r="K85" i="79"/>
  <c r="FA84" i="79"/>
  <c r="EZ84" i="79"/>
  <c r="EY84" i="79"/>
  <c r="EX84" i="79"/>
  <c r="EW84" i="79"/>
  <c r="EV84" i="79"/>
  <c r="EU84" i="79"/>
  <c r="ET84" i="79"/>
  <c r="ES84" i="79"/>
  <c r="ER84" i="79"/>
  <c r="EQ84" i="79"/>
  <c r="EP84" i="79"/>
  <c r="EO84" i="79"/>
  <c r="EN84" i="79"/>
  <c r="EM84" i="79"/>
  <c r="EL84" i="79"/>
  <c r="EK84" i="79"/>
  <c r="EJ84" i="79"/>
  <c r="EI84" i="79"/>
  <c r="EH84" i="79"/>
  <c r="EG84" i="79"/>
  <c r="EF84" i="79"/>
  <c r="EE84" i="79"/>
  <c r="ED84" i="79"/>
  <c r="EC84" i="79"/>
  <c r="EB84" i="79"/>
  <c r="EA84" i="79"/>
  <c r="DZ84" i="79"/>
  <c r="DY84" i="79"/>
  <c r="DX84" i="79"/>
  <c r="DW84" i="79"/>
  <c r="DV84" i="79"/>
  <c r="DU84" i="79"/>
  <c r="DT84" i="79"/>
  <c r="DS84" i="79"/>
  <c r="DR84" i="79"/>
  <c r="DQ84" i="79"/>
  <c r="DP84" i="79"/>
  <c r="DO84" i="79"/>
  <c r="DN84" i="79"/>
  <c r="DM84" i="79"/>
  <c r="DL84" i="79"/>
  <c r="DK84" i="79"/>
  <c r="DJ84" i="79"/>
  <c r="DI84" i="79"/>
  <c r="DH84" i="79"/>
  <c r="DG84" i="79"/>
  <c r="DF84" i="79"/>
  <c r="DE84" i="79"/>
  <c r="DD84" i="79"/>
  <c r="DC84" i="79"/>
  <c r="DB84" i="79"/>
  <c r="DA84" i="79"/>
  <c r="CZ84" i="79"/>
  <c r="CY84" i="79"/>
  <c r="CX84" i="79"/>
  <c r="CW84" i="79"/>
  <c r="CV84" i="79"/>
  <c r="CU84" i="79"/>
  <c r="CT84" i="79"/>
  <c r="CS84" i="79"/>
  <c r="CR84" i="79"/>
  <c r="CQ84" i="79"/>
  <c r="CP84" i="79"/>
  <c r="CO84" i="79"/>
  <c r="CN84" i="79"/>
  <c r="CM84" i="79"/>
  <c r="CL84" i="79"/>
  <c r="CK84" i="79"/>
  <c r="CJ84" i="79"/>
  <c r="CI84" i="79"/>
  <c r="CH84" i="79"/>
  <c r="CG84" i="79"/>
  <c r="CF84" i="79"/>
  <c r="CE84" i="79"/>
  <c r="CD84" i="79"/>
  <c r="CC84" i="79"/>
  <c r="CB84" i="79"/>
  <c r="CA84" i="79"/>
  <c r="BZ84" i="79"/>
  <c r="BY84" i="79"/>
  <c r="BX84" i="79"/>
  <c r="BW84" i="79"/>
  <c r="BR84" i="79"/>
  <c r="BQ84" i="79"/>
  <c r="BP84" i="79"/>
  <c r="BO84" i="79"/>
  <c r="BN84" i="79"/>
  <c r="BM84" i="79"/>
  <c r="BD84" i="79"/>
  <c r="BC84" i="79"/>
  <c r="BB84" i="79"/>
  <c r="BA84" i="79"/>
  <c r="AZ84" i="79"/>
  <c r="AY84" i="79"/>
  <c r="AX84" i="79"/>
  <c r="AW84" i="79"/>
  <c r="AV84" i="79"/>
  <c r="AU84" i="79"/>
  <c r="AT84" i="79"/>
  <c r="AS84" i="79"/>
  <c r="AR84" i="79"/>
  <c r="AQ84" i="79"/>
  <c r="AP84" i="79"/>
  <c r="AO84" i="79"/>
  <c r="AN84" i="79"/>
  <c r="AM84" i="79"/>
  <c r="AL84" i="79"/>
  <c r="AK84" i="79"/>
  <c r="AJ84" i="79"/>
  <c r="AI84" i="79"/>
  <c r="AH84" i="79"/>
  <c r="AG84" i="79"/>
  <c r="AF84" i="79"/>
  <c r="AE84" i="79"/>
  <c r="AD84" i="79"/>
  <c r="AC84" i="79"/>
  <c r="AB84" i="79"/>
  <c r="AA84" i="79"/>
  <c r="Z84" i="79"/>
  <c r="Y84" i="79"/>
  <c r="X84" i="79"/>
  <c r="W84" i="79"/>
  <c r="V84" i="79"/>
  <c r="U84" i="79"/>
  <c r="T84" i="79"/>
  <c r="S84" i="79"/>
  <c r="R84" i="79"/>
  <c r="Q84" i="79"/>
  <c r="P84" i="79"/>
  <c r="O84" i="79"/>
  <c r="N84" i="79"/>
  <c r="M84" i="79"/>
  <c r="L84" i="79"/>
  <c r="K84" i="79"/>
  <c r="FA83" i="79"/>
  <c r="EZ83" i="79"/>
  <c r="EY83" i="79"/>
  <c r="EX83" i="79"/>
  <c r="EW83" i="79"/>
  <c r="EV83" i="79"/>
  <c r="EU83" i="79"/>
  <c r="ET83" i="79"/>
  <c r="ES83" i="79"/>
  <c r="ER83" i="79"/>
  <c r="EQ83" i="79"/>
  <c r="EP83" i="79"/>
  <c r="EO83" i="79"/>
  <c r="EN83" i="79"/>
  <c r="EM83" i="79"/>
  <c r="EL83" i="79"/>
  <c r="EK83" i="79"/>
  <c r="EJ83" i="79"/>
  <c r="EI83" i="79"/>
  <c r="EH83" i="79"/>
  <c r="EG83" i="79"/>
  <c r="EF83" i="79"/>
  <c r="EE83" i="79"/>
  <c r="ED83" i="79"/>
  <c r="EC83" i="79"/>
  <c r="EB83" i="79"/>
  <c r="EA83" i="79"/>
  <c r="DZ83" i="79"/>
  <c r="DY83" i="79"/>
  <c r="DX83" i="79"/>
  <c r="DW83" i="79"/>
  <c r="DV83" i="79"/>
  <c r="DU83" i="79"/>
  <c r="DT83" i="79"/>
  <c r="DS83" i="79"/>
  <c r="DR83" i="79"/>
  <c r="DQ83" i="79"/>
  <c r="DP83" i="79"/>
  <c r="DO83" i="79"/>
  <c r="DN83" i="79"/>
  <c r="DM83" i="79"/>
  <c r="DL83" i="79"/>
  <c r="DK83" i="79"/>
  <c r="DJ83" i="79"/>
  <c r="DI83" i="79"/>
  <c r="DH83" i="79"/>
  <c r="DG83" i="79"/>
  <c r="DF83" i="79"/>
  <c r="DE83" i="79"/>
  <c r="DD83" i="79"/>
  <c r="DC83" i="79"/>
  <c r="DB83" i="79"/>
  <c r="DA83" i="79"/>
  <c r="CZ83" i="79"/>
  <c r="CY83" i="79"/>
  <c r="CX83" i="79"/>
  <c r="CW83" i="79"/>
  <c r="CV83" i="79"/>
  <c r="CU83" i="79"/>
  <c r="CT83" i="79"/>
  <c r="CS83" i="79"/>
  <c r="CR83" i="79"/>
  <c r="CQ83" i="79"/>
  <c r="CP83" i="79"/>
  <c r="CO83" i="79"/>
  <c r="CN83" i="79"/>
  <c r="CM83" i="79"/>
  <c r="CL83" i="79"/>
  <c r="CK83" i="79"/>
  <c r="CJ83" i="79"/>
  <c r="CI83" i="79"/>
  <c r="CH83" i="79"/>
  <c r="CG83" i="79"/>
  <c r="CF83" i="79"/>
  <c r="CE83" i="79"/>
  <c r="CD83" i="79"/>
  <c r="CC83" i="79"/>
  <c r="CB83" i="79"/>
  <c r="CA83" i="79"/>
  <c r="BZ83" i="79"/>
  <c r="BY83" i="79"/>
  <c r="BX83" i="79"/>
  <c r="BW83" i="79"/>
  <c r="BR83" i="79"/>
  <c r="BQ83" i="79"/>
  <c r="BP83" i="79"/>
  <c r="BO83" i="79"/>
  <c r="BN83" i="79"/>
  <c r="BM83" i="79"/>
  <c r="BD83" i="79"/>
  <c r="BC83" i="79"/>
  <c r="BB83" i="79"/>
  <c r="BA83" i="79"/>
  <c r="AZ83" i="79"/>
  <c r="AY83" i="79"/>
  <c r="AX83" i="79"/>
  <c r="AW83" i="79"/>
  <c r="AV83" i="79"/>
  <c r="AU83" i="79"/>
  <c r="AT83" i="79"/>
  <c r="AS83" i="79"/>
  <c r="AR83" i="79"/>
  <c r="AQ83" i="79"/>
  <c r="AP83" i="79"/>
  <c r="AO83" i="79"/>
  <c r="AN83" i="79"/>
  <c r="AM83" i="79"/>
  <c r="AL83" i="79"/>
  <c r="AK83" i="79"/>
  <c r="AJ83" i="79"/>
  <c r="AI83" i="79"/>
  <c r="AH83" i="79"/>
  <c r="AG83" i="79"/>
  <c r="AF83" i="79"/>
  <c r="AE83" i="79"/>
  <c r="AD83" i="79"/>
  <c r="AC83" i="79"/>
  <c r="AB83" i="79"/>
  <c r="AA83" i="79"/>
  <c r="Z83" i="79"/>
  <c r="Y83" i="79"/>
  <c r="X83" i="79"/>
  <c r="W83" i="79"/>
  <c r="V83" i="79"/>
  <c r="U83" i="79"/>
  <c r="T83" i="79"/>
  <c r="S83" i="79"/>
  <c r="R83" i="79"/>
  <c r="Q83" i="79"/>
  <c r="P83" i="79"/>
  <c r="O83" i="79"/>
  <c r="N83" i="79"/>
  <c r="M83" i="79"/>
  <c r="L83" i="79"/>
  <c r="K83" i="79"/>
  <c r="FA82" i="79"/>
  <c r="EZ82" i="79"/>
  <c r="EY82" i="79"/>
  <c r="EX82" i="79"/>
  <c r="EW82" i="79"/>
  <c r="EV82" i="79"/>
  <c r="EU82" i="79"/>
  <c r="ET82" i="79"/>
  <c r="ES82" i="79"/>
  <c r="ER82" i="79"/>
  <c r="EQ82" i="79"/>
  <c r="EP82" i="79"/>
  <c r="EO82" i="79"/>
  <c r="EN82" i="79"/>
  <c r="EM82" i="79"/>
  <c r="EL82" i="79"/>
  <c r="EK82" i="79"/>
  <c r="EJ82" i="79"/>
  <c r="EI82" i="79"/>
  <c r="EH82" i="79"/>
  <c r="EG82" i="79"/>
  <c r="EF82" i="79"/>
  <c r="EE82" i="79"/>
  <c r="ED82" i="79"/>
  <c r="EC82" i="79"/>
  <c r="EB82" i="79"/>
  <c r="EA82" i="79"/>
  <c r="DZ82" i="79"/>
  <c r="DY82" i="79"/>
  <c r="DX82" i="79"/>
  <c r="DW82" i="79"/>
  <c r="DV82" i="79"/>
  <c r="DU82" i="79"/>
  <c r="DT82" i="79"/>
  <c r="DS82" i="79"/>
  <c r="DR82" i="79"/>
  <c r="DQ82" i="79"/>
  <c r="DP82" i="79"/>
  <c r="DO82" i="79"/>
  <c r="DN82" i="79"/>
  <c r="DM82" i="79"/>
  <c r="DL82" i="79"/>
  <c r="DK82" i="79"/>
  <c r="DJ82" i="79"/>
  <c r="DI82" i="79"/>
  <c r="DH82" i="79"/>
  <c r="DG82" i="79"/>
  <c r="DF82" i="79"/>
  <c r="DE82" i="79"/>
  <c r="DD82" i="79"/>
  <c r="DC82" i="79"/>
  <c r="DB82" i="79"/>
  <c r="DA82" i="79"/>
  <c r="CZ82" i="79"/>
  <c r="CY82" i="79"/>
  <c r="CX82" i="79"/>
  <c r="CW82" i="79"/>
  <c r="CV82" i="79"/>
  <c r="CU82" i="79"/>
  <c r="CT82" i="79"/>
  <c r="CS82" i="79"/>
  <c r="CR82" i="79"/>
  <c r="CQ82" i="79"/>
  <c r="CP82" i="79"/>
  <c r="CO82" i="79"/>
  <c r="CN82" i="79"/>
  <c r="CM82" i="79"/>
  <c r="CL82" i="79"/>
  <c r="CK82" i="79"/>
  <c r="CJ82" i="79"/>
  <c r="CI82" i="79"/>
  <c r="CH82" i="79"/>
  <c r="CG82" i="79"/>
  <c r="CF82" i="79"/>
  <c r="CE82" i="79"/>
  <c r="CD82" i="79"/>
  <c r="CC82" i="79"/>
  <c r="CB82" i="79"/>
  <c r="CA82" i="79"/>
  <c r="BZ82" i="79"/>
  <c r="BY82" i="79"/>
  <c r="BX82" i="79"/>
  <c r="BW82" i="79"/>
  <c r="BR82" i="79"/>
  <c r="BQ82" i="79"/>
  <c r="BP82" i="79"/>
  <c r="BO82" i="79"/>
  <c r="BN82" i="79"/>
  <c r="BM82" i="79"/>
  <c r="BD82" i="79"/>
  <c r="BC82" i="79"/>
  <c r="BB82" i="79"/>
  <c r="BA82" i="79"/>
  <c r="AZ82" i="79"/>
  <c r="AY82" i="79"/>
  <c r="AX82" i="79"/>
  <c r="AW82" i="79"/>
  <c r="AV82" i="79"/>
  <c r="AU82" i="79"/>
  <c r="AT82" i="79"/>
  <c r="AS82" i="79"/>
  <c r="AR82" i="79"/>
  <c r="AQ82" i="79"/>
  <c r="AP82" i="79"/>
  <c r="AO82" i="79"/>
  <c r="AN82" i="79"/>
  <c r="AM82" i="79"/>
  <c r="AL82" i="79"/>
  <c r="AK82" i="79"/>
  <c r="AJ82" i="79"/>
  <c r="AI82" i="79"/>
  <c r="AH82" i="79"/>
  <c r="AG82" i="79"/>
  <c r="AF82" i="79"/>
  <c r="AE82" i="79"/>
  <c r="AD82" i="79"/>
  <c r="AC82" i="79"/>
  <c r="AB82" i="79"/>
  <c r="AA82" i="79"/>
  <c r="Z82" i="79"/>
  <c r="Y82" i="79"/>
  <c r="X82" i="79"/>
  <c r="W82" i="79"/>
  <c r="V82" i="79"/>
  <c r="U82" i="79"/>
  <c r="T82" i="79"/>
  <c r="S82" i="79"/>
  <c r="R82" i="79"/>
  <c r="Q82" i="79"/>
  <c r="P82" i="79"/>
  <c r="O82" i="79"/>
  <c r="N82" i="79"/>
  <c r="M82" i="79"/>
  <c r="L82" i="79"/>
  <c r="K82" i="79"/>
  <c r="FA81" i="79"/>
  <c r="EZ81" i="79"/>
  <c r="EY81" i="79"/>
  <c r="EX81" i="79"/>
  <c r="EW81" i="79"/>
  <c r="EV81" i="79"/>
  <c r="EU81" i="79"/>
  <c r="ET81" i="79"/>
  <c r="ES81" i="79"/>
  <c r="ER81" i="79"/>
  <c r="EQ81" i="79"/>
  <c r="EP81" i="79"/>
  <c r="EO81" i="79"/>
  <c r="EN81" i="79"/>
  <c r="EM81" i="79"/>
  <c r="EL81" i="79"/>
  <c r="EK81" i="79"/>
  <c r="EJ81" i="79"/>
  <c r="EI81" i="79"/>
  <c r="EH81" i="79"/>
  <c r="EG81" i="79"/>
  <c r="EF81" i="79"/>
  <c r="EE81" i="79"/>
  <c r="ED81" i="79"/>
  <c r="EC81" i="79"/>
  <c r="EB81" i="79"/>
  <c r="EA81" i="79"/>
  <c r="DZ81" i="79"/>
  <c r="DY81" i="79"/>
  <c r="DX81" i="79"/>
  <c r="DW81" i="79"/>
  <c r="DV81" i="79"/>
  <c r="DU81" i="79"/>
  <c r="DT81" i="79"/>
  <c r="DS81" i="79"/>
  <c r="DR81" i="79"/>
  <c r="DQ81" i="79"/>
  <c r="DP81" i="79"/>
  <c r="DO81" i="79"/>
  <c r="DN81" i="79"/>
  <c r="DM81" i="79"/>
  <c r="DL81" i="79"/>
  <c r="DK81" i="79"/>
  <c r="DJ81" i="79"/>
  <c r="DI81" i="79"/>
  <c r="DH81" i="79"/>
  <c r="DG81" i="79"/>
  <c r="DF81" i="79"/>
  <c r="DE81" i="79"/>
  <c r="DD81" i="79"/>
  <c r="DC81" i="79"/>
  <c r="DB81" i="79"/>
  <c r="DA81" i="79"/>
  <c r="CZ81" i="79"/>
  <c r="CY81" i="79"/>
  <c r="CX81" i="79"/>
  <c r="CW81" i="79"/>
  <c r="CV81" i="79"/>
  <c r="CU81" i="79"/>
  <c r="CT81" i="79"/>
  <c r="CS81" i="79"/>
  <c r="CR81" i="79"/>
  <c r="CQ81" i="79"/>
  <c r="CP81" i="79"/>
  <c r="CO81" i="79"/>
  <c r="CN81" i="79"/>
  <c r="CM81" i="79"/>
  <c r="CL81" i="79"/>
  <c r="CK81" i="79"/>
  <c r="CJ81" i="79"/>
  <c r="CI81" i="79"/>
  <c r="CH81" i="79"/>
  <c r="CG81" i="79"/>
  <c r="CF81" i="79"/>
  <c r="CE81" i="79"/>
  <c r="CD81" i="79"/>
  <c r="CC81" i="79"/>
  <c r="CB81" i="79"/>
  <c r="CA81" i="79"/>
  <c r="BZ81" i="79"/>
  <c r="BY81" i="79"/>
  <c r="BX81" i="79"/>
  <c r="BW81" i="79"/>
  <c r="BR81" i="79"/>
  <c r="BQ81" i="79"/>
  <c r="BP81" i="79"/>
  <c r="BO81" i="79"/>
  <c r="BN81" i="79"/>
  <c r="BM81" i="79"/>
  <c r="BD81" i="79"/>
  <c r="BC81" i="79"/>
  <c r="BB81" i="79"/>
  <c r="BA81" i="79"/>
  <c r="AZ81" i="79"/>
  <c r="AY81" i="79"/>
  <c r="AX81" i="79"/>
  <c r="AW81" i="79"/>
  <c r="AV81" i="79"/>
  <c r="AU81" i="79"/>
  <c r="AT81" i="79"/>
  <c r="AS81" i="79"/>
  <c r="AR81" i="79"/>
  <c r="AQ81" i="79"/>
  <c r="AP81" i="79"/>
  <c r="AO81" i="79"/>
  <c r="AN81" i="79"/>
  <c r="AM81" i="79"/>
  <c r="AL81" i="79"/>
  <c r="AK81" i="79"/>
  <c r="AJ81" i="79"/>
  <c r="AI81" i="79"/>
  <c r="AH81" i="79"/>
  <c r="AG81" i="79"/>
  <c r="AF81" i="79"/>
  <c r="AE81" i="79"/>
  <c r="AD81" i="79"/>
  <c r="AC81" i="79"/>
  <c r="AB81" i="79"/>
  <c r="AA81" i="79"/>
  <c r="Z81" i="79"/>
  <c r="Y81" i="79"/>
  <c r="X81" i="79"/>
  <c r="W81" i="79"/>
  <c r="V81" i="79"/>
  <c r="U81" i="79"/>
  <c r="T81" i="79"/>
  <c r="S81" i="79"/>
  <c r="R81" i="79"/>
  <c r="Q81" i="79"/>
  <c r="P81" i="79"/>
  <c r="O81" i="79"/>
  <c r="N81" i="79"/>
  <c r="M81" i="79"/>
  <c r="L81" i="79"/>
  <c r="K81" i="79"/>
  <c r="FA80" i="79"/>
  <c r="EZ80" i="79"/>
  <c r="EY80" i="79"/>
  <c r="EX80" i="79"/>
  <c r="EW80" i="79"/>
  <c r="EV80" i="79"/>
  <c r="EU80" i="79"/>
  <c r="ET80" i="79"/>
  <c r="ES80" i="79"/>
  <c r="ER80" i="79"/>
  <c r="EQ80" i="79"/>
  <c r="EP80" i="79"/>
  <c r="EO80" i="79"/>
  <c r="EN80" i="79"/>
  <c r="EM80" i="79"/>
  <c r="EL80" i="79"/>
  <c r="EK80" i="79"/>
  <c r="EJ80" i="79"/>
  <c r="EI80" i="79"/>
  <c r="EH80" i="79"/>
  <c r="EG80" i="79"/>
  <c r="EF80" i="79"/>
  <c r="EE80" i="79"/>
  <c r="ED80" i="79"/>
  <c r="EC80" i="79"/>
  <c r="EB80" i="79"/>
  <c r="EA80" i="79"/>
  <c r="DZ80" i="79"/>
  <c r="DY80" i="79"/>
  <c r="DX80" i="79"/>
  <c r="DW80" i="79"/>
  <c r="DV80" i="79"/>
  <c r="DU80" i="79"/>
  <c r="DT80" i="79"/>
  <c r="DS80" i="79"/>
  <c r="DR80" i="79"/>
  <c r="DQ80" i="79"/>
  <c r="DP80" i="79"/>
  <c r="DO80" i="79"/>
  <c r="DN80" i="79"/>
  <c r="DM80" i="79"/>
  <c r="DL80" i="79"/>
  <c r="DK80" i="79"/>
  <c r="DJ80" i="79"/>
  <c r="DI80" i="79"/>
  <c r="DH80" i="79"/>
  <c r="DG80" i="79"/>
  <c r="DF80" i="79"/>
  <c r="DE80" i="79"/>
  <c r="DD80" i="79"/>
  <c r="DC80" i="79"/>
  <c r="DB80" i="79"/>
  <c r="DA80" i="79"/>
  <c r="CZ80" i="79"/>
  <c r="CY80" i="79"/>
  <c r="CX80" i="79"/>
  <c r="CW80" i="79"/>
  <c r="CV80" i="79"/>
  <c r="CU80" i="79"/>
  <c r="CT80" i="79"/>
  <c r="CS80" i="79"/>
  <c r="CR80" i="79"/>
  <c r="CQ80" i="79"/>
  <c r="CP80" i="79"/>
  <c r="CO80" i="79"/>
  <c r="CN80" i="79"/>
  <c r="CM80" i="79"/>
  <c r="CL80" i="79"/>
  <c r="CK80" i="79"/>
  <c r="CJ80" i="79"/>
  <c r="CI80" i="79"/>
  <c r="CH80" i="79"/>
  <c r="CG80" i="79"/>
  <c r="CF80" i="79"/>
  <c r="CE80" i="79"/>
  <c r="CD80" i="79"/>
  <c r="CC80" i="79"/>
  <c r="CB80" i="79"/>
  <c r="CA80" i="79"/>
  <c r="BZ80" i="79"/>
  <c r="BY80" i="79"/>
  <c r="BX80" i="79"/>
  <c r="BW80" i="79"/>
  <c r="BT80" i="79"/>
  <c r="BR80" i="79"/>
  <c r="BQ80" i="79"/>
  <c r="BP80" i="79"/>
  <c r="BO80" i="79"/>
  <c r="BN80" i="79"/>
  <c r="BM80" i="79"/>
  <c r="BD80" i="79"/>
  <c r="BC80" i="79"/>
  <c r="BB80" i="79"/>
  <c r="BA80" i="79"/>
  <c r="AZ80" i="79"/>
  <c r="AY80" i="79"/>
  <c r="AX80" i="79"/>
  <c r="AW80" i="79"/>
  <c r="AV80" i="79"/>
  <c r="AU80" i="79"/>
  <c r="AT80" i="79"/>
  <c r="AS80" i="79"/>
  <c r="AR80" i="79"/>
  <c r="AQ80" i="79"/>
  <c r="AP80" i="79"/>
  <c r="AO80" i="79"/>
  <c r="AN80" i="79"/>
  <c r="AM80" i="79"/>
  <c r="AL80" i="79"/>
  <c r="AK80" i="79"/>
  <c r="AJ80" i="79"/>
  <c r="AI80" i="79"/>
  <c r="AH80" i="79"/>
  <c r="AG80" i="79"/>
  <c r="AF80" i="79"/>
  <c r="AE80" i="79"/>
  <c r="AD80" i="79"/>
  <c r="AC80" i="79"/>
  <c r="AB80" i="79"/>
  <c r="AA80" i="79"/>
  <c r="Z80" i="79"/>
  <c r="Y80" i="79"/>
  <c r="X80" i="79"/>
  <c r="W80" i="79"/>
  <c r="V80" i="79"/>
  <c r="U80" i="79"/>
  <c r="T80" i="79"/>
  <c r="S80" i="79"/>
  <c r="R80" i="79"/>
  <c r="Q80" i="79"/>
  <c r="P80" i="79"/>
  <c r="O80" i="79"/>
  <c r="N80" i="79"/>
  <c r="M80" i="79"/>
  <c r="L80" i="79"/>
  <c r="K80" i="79"/>
  <c r="FA79" i="79"/>
  <c r="EZ79" i="79"/>
  <c r="EY79" i="79"/>
  <c r="EX79" i="79"/>
  <c r="EW79" i="79"/>
  <c r="EV79" i="79"/>
  <c r="EU79" i="79"/>
  <c r="ET79" i="79"/>
  <c r="ES79" i="79"/>
  <c r="ER79" i="79"/>
  <c r="EQ79" i="79"/>
  <c r="EP79" i="79"/>
  <c r="EO79" i="79"/>
  <c r="EN79" i="79"/>
  <c r="EM79" i="79"/>
  <c r="EL79" i="79"/>
  <c r="EK79" i="79"/>
  <c r="EJ79" i="79"/>
  <c r="EI79" i="79"/>
  <c r="EH79" i="79"/>
  <c r="EG79" i="79"/>
  <c r="EF79" i="79"/>
  <c r="EE79" i="79"/>
  <c r="ED79" i="79"/>
  <c r="EC79" i="79"/>
  <c r="EB79" i="79"/>
  <c r="EA79" i="79"/>
  <c r="DZ79" i="79"/>
  <c r="DY79" i="79"/>
  <c r="DX79" i="79"/>
  <c r="DW79" i="79"/>
  <c r="DV79" i="79"/>
  <c r="DU79" i="79"/>
  <c r="DT79" i="79"/>
  <c r="DS79" i="79"/>
  <c r="DR79" i="79"/>
  <c r="DQ79" i="79"/>
  <c r="DP79" i="79"/>
  <c r="DO79" i="79"/>
  <c r="DN79" i="79"/>
  <c r="DM79" i="79"/>
  <c r="DL79" i="79"/>
  <c r="DK79" i="79"/>
  <c r="DJ79" i="79"/>
  <c r="DI79" i="79"/>
  <c r="DH79" i="79"/>
  <c r="DG79" i="79"/>
  <c r="DF79" i="79"/>
  <c r="DE79" i="79"/>
  <c r="DD79" i="79"/>
  <c r="DC79" i="79"/>
  <c r="DB79" i="79"/>
  <c r="DA79" i="79"/>
  <c r="CZ79" i="79"/>
  <c r="CY79" i="79"/>
  <c r="CX79" i="79"/>
  <c r="CW79" i="79"/>
  <c r="CV79" i="79"/>
  <c r="CU79" i="79"/>
  <c r="CT79" i="79"/>
  <c r="CS79" i="79"/>
  <c r="CR79" i="79"/>
  <c r="CQ79" i="79"/>
  <c r="CP79" i="79"/>
  <c r="CO79" i="79"/>
  <c r="CN79" i="79"/>
  <c r="CM79" i="79"/>
  <c r="CL79" i="79"/>
  <c r="CK79" i="79"/>
  <c r="CJ79" i="79"/>
  <c r="CI79" i="79"/>
  <c r="CH79" i="79"/>
  <c r="CG79" i="79"/>
  <c r="CF79" i="79"/>
  <c r="CE79" i="79"/>
  <c r="CD79" i="79"/>
  <c r="CC79" i="79"/>
  <c r="CB79" i="79"/>
  <c r="CA79" i="79"/>
  <c r="BZ79" i="79"/>
  <c r="BY79" i="79"/>
  <c r="BX79" i="79"/>
  <c r="BW79" i="79"/>
  <c r="BU79" i="79"/>
  <c r="BR79" i="79"/>
  <c r="BQ79" i="79"/>
  <c r="BP79" i="79"/>
  <c r="BO79" i="79"/>
  <c r="BN79" i="79"/>
  <c r="BM79" i="79"/>
  <c r="BD79" i="79"/>
  <c r="BC79" i="79"/>
  <c r="BB79" i="79"/>
  <c r="BA79" i="79"/>
  <c r="AZ79" i="79"/>
  <c r="AY79" i="79"/>
  <c r="AX79" i="79"/>
  <c r="AW79" i="79"/>
  <c r="AV79" i="79"/>
  <c r="AU79" i="79"/>
  <c r="AT79" i="79"/>
  <c r="AS79" i="79"/>
  <c r="AR79" i="79"/>
  <c r="AQ79" i="79"/>
  <c r="AP79" i="79"/>
  <c r="AO79" i="79"/>
  <c r="AN79" i="79"/>
  <c r="AM79" i="79"/>
  <c r="AL79" i="79"/>
  <c r="AK79" i="79"/>
  <c r="AJ79" i="79"/>
  <c r="AI79" i="79"/>
  <c r="AH79" i="79"/>
  <c r="AG79" i="79"/>
  <c r="AF79" i="79"/>
  <c r="AE79" i="79"/>
  <c r="AD79" i="79"/>
  <c r="AC79" i="79"/>
  <c r="AB79" i="79"/>
  <c r="AA79" i="79"/>
  <c r="Z79" i="79"/>
  <c r="Y79" i="79"/>
  <c r="X79" i="79"/>
  <c r="W79" i="79"/>
  <c r="V79" i="79"/>
  <c r="U79" i="79"/>
  <c r="T79" i="79"/>
  <c r="S79" i="79"/>
  <c r="R79" i="79"/>
  <c r="Q79" i="79"/>
  <c r="P79" i="79"/>
  <c r="O79" i="79"/>
  <c r="N79" i="79"/>
  <c r="M79" i="79"/>
  <c r="L79" i="79"/>
  <c r="K79" i="79"/>
  <c r="FA78" i="79"/>
  <c r="EZ78" i="79"/>
  <c r="EY78" i="79"/>
  <c r="EX78" i="79"/>
  <c r="EW78" i="79"/>
  <c r="EV78" i="79"/>
  <c r="EU78" i="79"/>
  <c r="ET78" i="79"/>
  <c r="ES78" i="79"/>
  <c r="ER78" i="79"/>
  <c r="EQ78" i="79"/>
  <c r="EP78" i="79"/>
  <c r="EO78" i="79"/>
  <c r="EN78" i="79"/>
  <c r="EM78" i="79"/>
  <c r="EL78" i="79"/>
  <c r="EK78" i="79"/>
  <c r="EJ78" i="79"/>
  <c r="EI78" i="79"/>
  <c r="EH78" i="79"/>
  <c r="EG78" i="79"/>
  <c r="EF78" i="79"/>
  <c r="EE78" i="79"/>
  <c r="ED78" i="79"/>
  <c r="EC78" i="79"/>
  <c r="EB78" i="79"/>
  <c r="EA78" i="79"/>
  <c r="DZ78" i="79"/>
  <c r="DY78" i="79"/>
  <c r="DX78" i="79"/>
  <c r="DW78" i="79"/>
  <c r="DV78" i="79"/>
  <c r="DU78" i="79"/>
  <c r="DT78" i="79"/>
  <c r="DS78" i="79"/>
  <c r="DR78" i="79"/>
  <c r="DQ78" i="79"/>
  <c r="DP78" i="79"/>
  <c r="DO78" i="79"/>
  <c r="DN78" i="79"/>
  <c r="DM78" i="79"/>
  <c r="DL78" i="79"/>
  <c r="DK78" i="79"/>
  <c r="DJ78" i="79"/>
  <c r="DI78" i="79"/>
  <c r="DH78" i="79"/>
  <c r="DG78" i="79"/>
  <c r="DF78" i="79"/>
  <c r="DE78" i="79"/>
  <c r="DD78" i="79"/>
  <c r="DC78" i="79"/>
  <c r="DB78" i="79"/>
  <c r="DA78" i="79"/>
  <c r="CZ78" i="79"/>
  <c r="CY78" i="79"/>
  <c r="CX78" i="79"/>
  <c r="CW78" i="79"/>
  <c r="CV78" i="79"/>
  <c r="CU78" i="79"/>
  <c r="CT78" i="79"/>
  <c r="CS78" i="79"/>
  <c r="CR78" i="79"/>
  <c r="CQ78" i="79"/>
  <c r="CP78" i="79"/>
  <c r="CO78" i="79"/>
  <c r="CN78" i="79"/>
  <c r="CM78" i="79"/>
  <c r="CL78" i="79"/>
  <c r="CK78" i="79"/>
  <c r="CJ78" i="79"/>
  <c r="CI78" i="79"/>
  <c r="CH78" i="79"/>
  <c r="CG78" i="79"/>
  <c r="CF78" i="79"/>
  <c r="CE78" i="79"/>
  <c r="CD78" i="79"/>
  <c r="CC78" i="79"/>
  <c r="CB78" i="79"/>
  <c r="CA78" i="79"/>
  <c r="BZ78" i="79"/>
  <c r="BY78" i="79"/>
  <c r="BX78" i="79"/>
  <c r="BW78" i="79"/>
  <c r="BU78" i="79"/>
  <c r="BT78" i="79"/>
  <c r="BS78" i="79"/>
  <c r="BR78" i="79"/>
  <c r="BQ78" i="79"/>
  <c r="BP78" i="79"/>
  <c r="BO78" i="79"/>
  <c r="BN78" i="79"/>
  <c r="BM78" i="79"/>
  <c r="BD78" i="79"/>
  <c r="BC78" i="79"/>
  <c r="BB78" i="79"/>
  <c r="BA78" i="79"/>
  <c r="AZ78" i="79"/>
  <c r="AY78" i="79"/>
  <c r="AX78" i="79"/>
  <c r="AW78" i="79"/>
  <c r="AV78" i="79"/>
  <c r="AU78" i="79"/>
  <c r="AT78" i="79"/>
  <c r="AS78" i="79"/>
  <c r="AR78" i="79"/>
  <c r="AQ78" i="79"/>
  <c r="AP78" i="79"/>
  <c r="AO78" i="79"/>
  <c r="AN78" i="79"/>
  <c r="AM78" i="79"/>
  <c r="AL78" i="79"/>
  <c r="AK78" i="79"/>
  <c r="AJ78" i="79"/>
  <c r="AI78" i="79"/>
  <c r="AH78" i="79"/>
  <c r="AG78" i="79"/>
  <c r="AF78" i="79"/>
  <c r="AE78" i="79"/>
  <c r="AD78" i="79"/>
  <c r="AC78" i="79"/>
  <c r="AB78" i="79"/>
  <c r="AA78" i="79"/>
  <c r="Z78" i="79"/>
  <c r="Y78" i="79"/>
  <c r="X78" i="79"/>
  <c r="W78" i="79"/>
  <c r="V78" i="79"/>
  <c r="U78" i="79"/>
  <c r="T78" i="79"/>
  <c r="S78" i="79"/>
  <c r="R78" i="79"/>
  <c r="Q78" i="79"/>
  <c r="P78" i="79"/>
  <c r="O78" i="79"/>
  <c r="N78" i="79"/>
  <c r="M78" i="79"/>
  <c r="L78" i="79"/>
  <c r="K78" i="79"/>
  <c r="FA77" i="79"/>
  <c r="EZ77" i="79"/>
  <c r="EY77" i="79"/>
  <c r="EX77" i="79"/>
  <c r="EW77" i="79"/>
  <c r="EV77" i="79"/>
  <c r="EU77" i="79"/>
  <c r="ET77" i="79"/>
  <c r="ES77" i="79"/>
  <c r="ER77" i="79"/>
  <c r="EQ77" i="79"/>
  <c r="EP77" i="79"/>
  <c r="EO77" i="79"/>
  <c r="EN77" i="79"/>
  <c r="EM77" i="79"/>
  <c r="EL77" i="79"/>
  <c r="EK77" i="79"/>
  <c r="EJ77" i="79"/>
  <c r="EI77" i="79"/>
  <c r="EH77" i="79"/>
  <c r="EG77" i="79"/>
  <c r="EF77" i="79"/>
  <c r="EE77" i="79"/>
  <c r="ED77" i="79"/>
  <c r="EC77" i="79"/>
  <c r="EB77" i="79"/>
  <c r="EA77" i="79"/>
  <c r="DZ77" i="79"/>
  <c r="DY77" i="79"/>
  <c r="DX77" i="79"/>
  <c r="DW77" i="79"/>
  <c r="DV77" i="79"/>
  <c r="DU77" i="79"/>
  <c r="DT77" i="79"/>
  <c r="DS77" i="79"/>
  <c r="DR77" i="79"/>
  <c r="DQ77" i="79"/>
  <c r="DP77" i="79"/>
  <c r="DO77" i="79"/>
  <c r="DN77" i="79"/>
  <c r="DM77" i="79"/>
  <c r="DL77" i="79"/>
  <c r="DK77" i="79"/>
  <c r="DJ77" i="79"/>
  <c r="DI77" i="79"/>
  <c r="DH77" i="79"/>
  <c r="DG77" i="79"/>
  <c r="DF77" i="79"/>
  <c r="DE77" i="79"/>
  <c r="DD77" i="79"/>
  <c r="DC77" i="79"/>
  <c r="DB77" i="79"/>
  <c r="DA77" i="79"/>
  <c r="CZ77" i="79"/>
  <c r="CY77" i="79"/>
  <c r="CX77" i="79"/>
  <c r="CW77" i="79"/>
  <c r="CV77" i="79"/>
  <c r="CU77" i="79"/>
  <c r="CT77" i="79"/>
  <c r="CS77" i="79"/>
  <c r="CR77" i="79"/>
  <c r="CQ77" i="79"/>
  <c r="CP77" i="79"/>
  <c r="CO77" i="79"/>
  <c r="CN77" i="79"/>
  <c r="CM77" i="79"/>
  <c r="CL77" i="79"/>
  <c r="CK77" i="79"/>
  <c r="CJ77" i="79"/>
  <c r="CI77" i="79"/>
  <c r="CH77" i="79"/>
  <c r="CG77" i="79"/>
  <c r="CF77" i="79"/>
  <c r="CE77" i="79"/>
  <c r="CD77" i="79"/>
  <c r="CC77" i="79"/>
  <c r="CB77" i="79"/>
  <c r="CA77" i="79"/>
  <c r="BZ77" i="79"/>
  <c r="BY77" i="79"/>
  <c r="BX77" i="79"/>
  <c r="BW77" i="79"/>
  <c r="BR77" i="79"/>
  <c r="BQ77" i="79"/>
  <c r="BP77" i="79"/>
  <c r="BO77" i="79"/>
  <c r="BN77" i="79"/>
  <c r="BM77" i="79"/>
  <c r="BD77" i="79"/>
  <c r="BC77" i="79"/>
  <c r="BB77" i="79"/>
  <c r="BA77" i="79"/>
  <c r="AZ77" i="79"/>
  <c r="AY77" i="79"/>
  <c r="AX77" i="79"/>
  <c r="AW77" i="79"/>
  <c r="AV77" i="79"/>
  <c r="AU77" i="79"/>
  <c r="AT77" i="79"/>
  <c r="AS77" i="79"/>
  <c r="AR77" i="79"/>
  <c r="AQ77" i="79"/>
  <c r="AP77" i="79"/>
  <c r="AO77" i="79"/>
  <c r="AN77" i="79"/>
  <c r="AM77" i="79"/>
  <c r="AL77" i="79"/>
  <c r="AK77" i="79"/>
  <c r="AJ77" i="79"/>
  <c r="AI77" i="79"/>
  <c r="AH77" i="79"/>
  <c r="AG77" i="79"/>
  <c r="AF77" i="79"/>
  <c r="AE77" i="79"/>
  <c r="AD77" i="79"/>
  <c r="AC77" i="79"/>
  <c r="AB77" i="79"/>
  <c r="AA77" i="79"/>
  <c r="Z77" i="79"/>
  <c r="Y77" i="79"/>
  <c r="X77" i="79"/>
  <c r="W77" i="79"/>
  <c r="V77" i="79"/>
  <c r="U77" i="79"/>
  <c r="T77" i="79"/>
  <c r="S77" i="79"/>
  <c r="R77" i="79"/>
  <c r="Q77" i="79"/>
  <c r="P77" i="79"/>
  <c r="O77" i="79"/>
  <c r="N77" i="79"/>
  <c r="M77" i="79"/>
  <c r="L77" i="79"/>
  <c r="K77" i="79"/>
  <c r="FA76" i="79"/>
  <c r="EZ76" i="79"/>
  <c r="EY76" i="79"/>
  <c r="EX76" i="79"/>
  <c r="EW76" i="79"/>
  <c r="EV76" i="79"/>
  <c r="EU76" i="79"/>
  <c r="ET76" i="79"/>
  <c r="ES76" i="79"/>
  <c r="ER76" i="79"/>
  <c r="EQ76" i="79"/>
  <c r="EP76" i="79"/>
  <c r="EO76" i="79"/>
  <c r="EN76" i="79"/>
  <c r="EM76" i="79"/>
  <c r="EL76" i="79"/>
  <c r="EK76" i="79"/>
  <c r="EJ76" i="79"/>
  <c r="EI76" i="79"/>
  <c r="EH76" i="79"/>
  <c r="EG76" i="79"/>
  <c r="EF76" i="79"/>
  <c r="EE76" i="79"/>
  <c r="ED76" i="79"/>
  <c r="EC76" i="79"/>
  <c r="EB76" i="79"/>
  <c r="EA76" i="79"/>
  <c r="DZ76" i="79"/>
  <c r="DY76" i="79"/>
  <c r="DX76" i="79"/>
  <c r="DW76" i="79"/>
  <c r="DV76" i="79"/>
  <c r="DU76" i="79"/>
  <c r="DT76" i="79"/>
  <c r="DS76" i="79"/>
  <c r="DR76" i="79"/>
  <c r="DQ76" i="79"/>
  <c r="DP76" i="79"/>
  <c r="DO76" i="79"/>
  <c r="DN76" i="79"/>
  <c r="DM76" i="79"/>
  <c r="DL76" i="79"/>
  <c r="DK76" i="79"/>
  <c r="DJ76" i="79"/>
  <c r="DI76" i="79"/>
  <c r="DH76" i="79"/>
  <c r="DG76" i="79"/>
  <c r="DF76" i="79"/>
  <c r="DE76" i="79"/>
  <c r="DD76" i="79"/>
  <c r="DC76" i="79"/>
  <c r="DB76" i="79"/>
  <c r="DA76" i="79"/>
  <c r="CZ76" i="79"/>
  <c r="CY76" i="79"/>
  <c r="CX76" i="79"/>
  <c r="CW76" i="79"/>
  <c r="CV76" i="79"/>
  <c r="CU76" i="79"/>
  <c r="CT76" i="79"/>
  <c r="CS76" i="79"/>
  <c r="CR76" i="79"/>
  <c r="CQ76" i="79"/>
  <c r="CP76" i="79"/>
  <c r="CO76" i="79"/>
  <c r="CN76" i="79"/>
  <c r="CM76" i="79"/>
  <c r="CL76" i="79"/>
  <c r="CK76" i="79"/>
  <c r="CJ76" i="79"/>
  <c r="CI76" i="79"/>
  <c r="CH76" i="79"/>
  <c r="CG76" i="79"/>
  <c r="CF76" i="79"/>
  <c r="CE76" i="79"/>
  <c r="CD76" i="79"/>
  <c r="CC76" i="79"/>
  <c r="CB76" i="79"/>
  <c r="CA76" i="79"/>
  <c r="BZ76" i="79"/>
  <c r="BY76" i="79"/>
  <c r="BX76" i="79"/>
  <c r="BW76" i="79"/>
  <c r="BR76" i="79"/>
  <c r="BQ76" i="79"/>
  <c r="BP76" i="79"/>
  <c r="BO76" i="79"/>
  <c r="BN76" i="79"/>
  <c r="BM76" i="79"/>
  <c r="BD76" i="79"/>
  <c r="BC76" i="79"/>
  <c r="BB76" i="79"/>
  <c r="BA76" i="79"/>
  <c r="AZ76" i="79"/>
  <c r="AY76" i="79"/>
  <c r="AX76" i="79"/>
  <c r="AW76" i="79"/>
  <c r="AV76" i="79"/>
  <c r="AU76" i="79"/>
  <c r="AT76" i="79"/>
  <c r="AS76" i="79"/>
  <c r="AR76" i="79"/>
  <c r="AQ76" i="79"/>
  <c r="AP76" i="79"/>
  <c r="AO76" i="79"/>
  <c r="AN76" i="79"/>
  <c r="AM76" i="79"/>
  <c r="AL76" i="79"/>
  <c r="AK76" i="79"/>
  <c r="AJ76" i="79"/>
  <c r="AI76" i="79"/>
  <c r="AH76" i="79"/>
  <c r="AG76" i="79"/>
  <c r="AF76" i="79"/>
  <c r="AE76" i="79"/>
  <c r="AD76" i="79"/>
  <c r="AC76" i="79"/>
  <c r="AB76" i="79"/>
  <c r="AA76" i="79"/>
  <c r="Z76" i="79"/>
  <c r="Y76" i="79"/>
  <c r="X76" i="79"/>
  <c r="W76" i="79"/>
  <c r="V76" i="79"/>
  <c r="U76" i="79"/>
  <c r="T76" i="79"/>
  <c r="S76" i="79"/>
  <c r="R76" i="79"/>
  <c r="Q76" i="79"/>
  <c r="P76" i="79"/>
  <c r="O76" i="79"/>
  <c r="N76" i="79"/>
  <c r="M76" i="79"/>
  <c r="L76" i="79"/>
  <c r="K76" i="79"/>
  <c r="FA75" i="79"/>
  <c r="EZ75" i="79"/>
  <c r="EY75" i="79"/>
  <c r="EX75" i="79"/>
  <c r="EW75" i="79"/>
  <c r="EV75" i="79"/>
  <c r="EU75" i="79"/>
  <c r="ET75" i="79"/>
  <c r="ES75" i="79"/>
  <c r="ER75" i="79"/>
  <c r="EQ75" i="79"/>
  <c r="EP75" i="79"/>
  <c r="EO75" i="79"/>
  <c r="EN75" i="79"/>
  <c r="EM75" i="79"/>
  <c r="EL75" i="79"/>
  <c r="EK75" i="79"/>
  <c r="EJ75" i="79"/>
  <c r="EI75" i="79"/>
  <c r="EH75" i="79"/>
  <c r="EG75" i="79"/>
  <c r="EF75" i="79"/>
  <c r="EE75" i="79"/>
  <c r="ED75" i="79"/>
  <c r="EC75" i="79"/>
  <c r="EB75" i="79"/>
  <c r="EA75" i="79"/>
  <c r="DZ75" i="79"/>
  <c r="DY75" i="79"/>
  <c r="DX75" i="79"/>
  <c r="DW75" i="79"/>
  <c r="DV75" i="79"/>
  <c r="DU75" i="79"/>
  <c r="DT75" i="79"/>
  <c r="DS75" i="79"/>
  <c r="DR75" i="79"/>
  <c r="DQ75" i="79"/>
  <c r="DP75" i="79"/>
  <c r="DO75" i="79"/>
  <c r="DN75" i="79"/>
  <c r="DM75" i="79"/>
  <c r="DL75" i="79"/>
  <c r="DK75" i="79"/>
  <c r="DJ75" i="79"/>
  <c r="DI75" i="79"/>
  <c r="DH75" i="79"/>
  <c r="DG75" i="79"/>
  <c r="DF75" i="79"/>
  <c r="DE75" i="79"/>
  <c r="DD75" i="79"/>
  <c r="DC75" i="79"/>
  <c r="DB75" i="79"/>
  <c r="DA75" i="79"/>
  <c r="CZ75" i="79"/>
  <c r="CY75" i="79"/>
  <c r="CX75" i="79"/>
  <c r="CW75" i="79"/>
  <c r="CV75" i="79"/>
  <c r="CU75" i="79"/>
  <c r="CT75" i="79"/>
  <c r="CS75" i="79"/>
  <c r="CR75" i="79"/>
  <c r="CQ75" i="79"/>
  <c r="CP75" i="79"/>
  <c r="CO75" i="79"/>
  <c r="CN75" i="79"/>
  <c r="CM75" i="79"/>
  <c r="CL75" i="79"/>
  <c r="CK75" i="79"/>
  <c r="CJ75" i="79"/>
  <c r="CI75" i="79"/>
  <c r="CH75" i="79"/>
  <c r="CG75" i="79"/>
  <c r="CF75" i="79"/>
  <c r="CE75" i="79"/>
  <c r="CD75" i="79"/>
  <c r="CC75" i="79"/>
  <c r="CB75" i="79"/>
  <c r="CA75" i="79"/>
  <c r="BZ75" i="79"/>
  <c r="BY75" i="79"/>
  <c r="BX75" i="79"/>
  <c r="BW75" i="79"/>
  <c r="BR75" i="79"/>
  <c r="BQ75" i="79"/>
  <c r="BP75" i="79"/>
  <c r="BO75" i="79"/>
  <c r="BN75" i="79"/>
  <c r="BM75" i="79"/>
  <c r="BD75" i="79"/>
  <c r="BC75" i="79"/>
  <c r="BB75" i="79"/>
  <c r="BA75" i="79"/>
  <c r="AZ75" i="79"/>
  <c r="AY75" i="79"/>
  <c r="AX75" i="79"/>
  <c r="AW75" i="79"/>
  <c r="AV75" i="79"/>
  <c r="AU75" i="79"/>
  <c r="AT75" i="79"/>
  <c r="AS75" i="79"/>
  <c r="AR75" i="79"/>
  <c r="AQ75" i="79"/>
  <c r="AP75" i="79"/>
  <c r="AO75" i="79"/>
  <c r="AN75" i="79"/>
  <c r="AM75" i="79"/>
  <c r="AL75" i="79"/>
  <c r="AK75" i="79"/>
  <c r="AJ75" i="79"/>
  <c r="AI75" i="79"/>
  <c r="AH75" i="79"/>
  <c r="AG75" i="79"/>
  <c r="AF75" i="79"/>
  <c r="AE75" i="79"/>
  <c r="AD75" i="79"/>
  <c r="AC75" i="79"/>
  <c r="AB75" i="79"/>
  <c r="AA75" i="79"/>
  <c r="Z75" i="79"/>
  <c r="Y75" i="79"/>
  <c r="X75" i="79"/>
  <c r="W75" i="79"/>
  <c r="V75" i="79"/>
  <c r="U75" i="79"/>
  <c r="T75" i="79"/>
  <c r="S75" i="79"/>
  <c r="R75" i="79"/>
  <c r="Q75" i="79"/>
  <c r="P75" i="79"/>
  <c r="O75" i="79"/>
  <c r="N75" i="79"/>
  <c r="M75" i="79"/>
  <c r="L75" i="79"/>
  <c r="K75" i="79"/>
  <c r="M129" i="200" s="1"/>
  <c r="FA74" i="79"/>
  <c r="EZ74" i="79"/>
  <c r="EY74" i="79"/>
  <c r="EX74" i="79"/>
  <c r="EW74" i="79"/>
  <c r="EV74" i="79"/>
  <c r="EU74" i="79"/>
  <c r="ET74" i="79"/>
  <c r="ES74" i="79"/>
  <c r="ER74" i="79"/>
  <c r="EQ74" i="79"/>
  <c r="EP74" i="79"/>
  <c r="EO74" i="79"/>
  <c r="EN74" i="79"/>
  <c r="EM74" i="79"/>
  <c r="EL74" i="79"/>
  <c r="EK74" i="79"/>
  <c r="EJ74" i="79"/>
  <c r="EI74" i="79"/>
  <c r="EH74" i="79"/>
  <c r="EG74" i="79"/>
  <c r="EF74" i="79"/>
  <c r="EE74" i="79"/>
  <c r="ED74" i="79"/>
  <c r="EC74" i="79"/>
  <c r="EB74" i="79"/>
  <c r="EA74" i="79"/>
  <c r="DZ74" i="79"/>
  <c r="DY74" i="79"/>
  <c r="DX74" i="79"/>
  <c r="DW74" i="79"/>
  <c r="DV74" i="79"/>
  <c r="DU74" i="79"/>
  <c r="DT74" i="79"/>
  <c r="DS74" i="79"/>
  <c r="DR74" i="79"/>
  <c r="DQ74" i="79"/>
  <c r="DP74" i="79"/>
  <c r="DO74" i="79"/>
  <c r="DN74" i="79"/>
  <c r="DM74" i="79"/>
  <c r="DL74" i="79"/>
  <c r="DK74" i="79"/>
  <c r="DJ74" i="79"/>
  <c r="DI74" i="79"/>
  <c r="DH74" i="79"/>
  <c r="DG74" i="79"/>
  <c r="DF74" i="79"/>
  <c r="DE74" i="79"/>
  <c r="DD74" i="79"/>
  <c r="DC74" i="79"/>
  <c r="DB74" i="79"/>
  <c r="DA74" i="79"/>
  <c r="CZ74" i="79"/>
  <c r="CY74" i="79"/>
  <c r="CX74" i="79"/>
  <c r="CW74" i="79"/>
  <c r="CV74" i="79"/>
  <c r="CU74" i="79"/>
  <c r="CT74" i="79"/>
  <c r="CS74" i="79"/>
  <c r="CR74" i="79"/>
  <c r="CQ74" i="79"/>
  <c r="CP74" i="79"/>
  <c r="CO74" i="79"/>
  <c r="CN74" i="79"/>
  <c r="CM74" i="79"/>
  <c r="CL74" i="79"/>
  <c r="CK74" i="79"/>
  <c r="CJ74" i="79"/>
  <c r="CI74" i="79"/>
  <c r="CH74" i="79"/>
  <c r="CG74" i="79"/>
  <c r="CF74" i="79"/>
  <c r="CE74" i="79"/>
  <c r="CD74" i="79"/>
  <c r="CC74" i="79"/>
  <c r="CB74" i="79"/>
  <c r="CA74" i="79"/>
  <c r="BZ74" i="79"/>
  <c r="BY74" i="79"/>
  <c r="BX74" i="79"/>
  <c r="BW74" i="79"/>
  <c r="BR74" i="79"/>
  <c r="BQ74" i="79"/>
  <c r="BP74" i="79"/>
  <c r="BO74" i="79"/>
  <c r="BN74" i="79"/>
  <c r="BM74" i="79"/>
  <c r="BD74" i="79"/>
  <c r="BC74" i="79"/>
  <c r="BB74" i="79"/>
  <c r="BA74" i="79"/>
  <c r="AZ74" i="79"/>
  <c r="AY74" i="79"/>
  <c r="AX74" i="79"/>
  <c r="AW74" i="79"/>
  <c r="AV74" i="79"/>
  <c r="AU74" i="79"/>
  <c r="AT74" i="79"/>
  <c r="AS74" i="79"/>
  <c r="AR74" i="79"/>
  <c r="AQ74" i="79"/>
  <c r="AP74" i="79"/>
  <c r="AO74" i="79"/>
  <c r="AN74" i="79"/>
  <c r="AM74" i="79"/>
  <c r="AL74" i="79"/>
  <c r="AK74" i="79"/>
  <c r="AJ74" i="79"/>
  <c r="AI74" i="79"/>
  <c r="AH74" i="79"/>
  <c r="AG74" i="79"/>
  <c r="AF74" i="79"/>
  <c r="AE74" i="79"/>
  <c r="AD74" i="79"/>
  <c r="AC74" i="79"/>
  <c r="AB74" i="79"/>
  <c r="AA74" i="79"/>
  <c r="Z74" i="79"/>
  <c r="Y74" i="79"/>
  <c r="X74" i="79"/>
  <c r="W74" i="79"/>
  <c r="V74" i="79"/>
  <c r="U74" i="79"/>
  <c r="T74" i="79"/>
  <c r="S74" i="79"/>
  <c r="R74" i="79"/>
  <c r="Q74" i="79"/>
  <c r="P74" i="79"/>
  <c r="O74" i="79"/>
  <c r="N74" i="79"/>
  <c r="M74" i="79"/>
  <c r="L74" i="79"/>
  <c r="K74" i="79"/>
  <c r="M128" i="200" s="1"/>
  <c r="FA73" i="79"/>
  <c r="EZ73" i="79"/>
  <c r="EY73" i="79"/>
  <c r="EX73" i="79"/>
  <c r="EW73" i="79"/>
  <c r="EV73" i="79"/>
  <c r="EU73" i="79"/>
  <c r="ET73" i="79"/>
  <c r="ES73" i="79"/>
  <c r="ER73" i="79"/>
  <c r="EQ73" i="79"/>
  <c r="EP73" i="79"/>
  <c r="EO73" i="79"/>
  <c r="EN73" i="79"/>
  <c r="EM73" i="79"/>
  <c r="EL73" i="79"/>
  <c r="EK73" i="79"/>
  <c r="EJ73" i="79"/>
  <c r="EI73" i="79"/>
  <c r="EH73" i="79"/>
  <c r="EG73" i="79"/>
  <c r="EF73" i="79"/>
  <c r="EE73" i="79"/>
  <c r="ED73" i="79"/>
  <c r="EC73" i="79"/>
  <c r="EB73" i="79"/>
  <c r="EA73" i="79"/>
  <c r="DZ73" i="79"/>
  <c r="DY73" i="79"/>
  <c r="DX73" i="79"/>
  <c r="DW73" i="79"/>
  <c r="DV73" i="79"/>
  <c r="DU73" i="79"/>
  <c r="DT73" i="79"/>
  <c r="DS73" i="79"/>
  <c r="DR73" i="79"/>
  <c r="DQ73" i="79"/>
  <c r="DP73" i="79"/>
  <c r="DO73" i="79"/>
  <c r="DN73" i="79"/>
  <c r="DM73" i="79"/>
  <c r="DL73" i="79"/>
  <c r="DK73" i="79"/>
  <c r="DJ73" i="79"/>
  <c r="DI73" i="79"/>
  <c r="DH73" i="79"/>
  <c r="DG73" i="79"/>
  <c r="DF73" i="79"/>
  <c r="DE73" i="79"/>
  <c r="DD73" i="79"/>
  <c r="DC73" i="79"/>
  <c r="DB73" i="79"/>
  <c r="DA73" i="79"/>
  <c r="CZ73" i="79"/>
  <c r="CY73" i="79"/>
  <c r="CX73" i="79"/>
  <c r="CW73" i="79"/>
  <c r="CV73" i="79"/>
  <c r="CU73" i="79"/>
  <c r="CT73" i="79"/>
  <c r="CS73" i="79"/>
  <c r="CR73" i="79"/>
  <c r="CQ73" i="79"/>
  <c r="CP73" i="79"/>
  <c r="CO73" i="79"/>
  <c r="CN73" i="79"/>
  <c r="CM73" i="79"/>
  <c r="CL73" i="79"/>
  <c r="CK73" i="79"/>
  <c r="CJ73" i="79"/>
  <c r="CI73" i="79"/>
  <c r="CH73" i="79"/>
  <c r="CG73" i="79"/>
  <c r="CF73" i="79"/>
  <c r="CE73" i="79"/>
  <c r="CD73" i="79"/>
  <c r="CC73" i="79"/>
  <c r="CB73" i="79"/>
  <c r="CA73" i="79"/>
  <c r="BZ73" i="79"/>
  <c r="BY73" i="79"/>
  <c r="BX73" i="79"/>
  <c r="BW73" i="79"/>
  <c r="BU73" i="79"/>
  <c r="BS73" i="79"/>
  <c r="BR73" i="79"/>
  <c r="BQ73" i="79"/>
  <c r="BP73" i="79"/>
  <c r="BO73" i="79"/>
  <c r="BN73" i="79"/>
  <c r="BM73" i="79"/>
  <c r="BD73" i="79"/>
  <c r="BC73" i="79"/>
  <c r="BB73" i="79"/>
  <c r="BA73" i="79"/>
  <c r="AZ73" i="79"/>
  <c r="AY73" i="79"/>
  <c r="AX73" i="79"/>
  <c r="AW73" i="79"/>
  <c r="AV73" i="79"/>
  <c r="AU73" i="79"/>
  <c r="AT73" i="79"/>
  <c r="AS73" i="79"/>
  <c r="AR73" i="79"/>
  <c r="AQ73" i="79"/>
  <c r="AP73" i="79"/>
  <c r="AO73" i="79"/>
  <c r="AN73" i="79"/>
  <c r="AM73" i="79"/>
  <c r="AL73" i="79"/>
  <c r="AK73" i="79"/>
  <c r="AJ73" i="79"/>
  <c r="AI73" i="79"/>
  <c r="AH73" i="79"/>
  <c r="AG73" i="79"/>
  <c r="AF73" i="79"/>
  <c r="AE73" i="79"/>
  <c r="AD73" i="79"/>
  <c r="AC73" i="79"/>
  <c r="AB73" i="79"/>
  <c r="AA73" i="79"/>
  <c r="Z73" i="79"/>
  <c r="Y73" i="79"/>
  <c r="X73" i="79"/>
  <c r="W73" i="79"/>
  <c r="V73" i="79"/>
  <c r="U73" i="79"/>
  <c r="T73" i="79"/>
  <c r="S73" i="79"/>
  <c r="R73" i="79"/>
  <c r="Q73" i="79"/>
  <c r="P73" i="79"/>
  <c r="O73" i="79"/>
  <c r="N73" i="79"/>
  <c r="M73" i="79"/>
  <c r="L73" i="79"/>
  <c r="K73" i="79"/>
  <c r="M127" i="200" s="1"/>
  <c r="FA72" i="79"/>
  <c r="EZ72" i="79"/>
  <c r="EY72" i="79"/>
  <c r="EX72" i="79"/>
  <c r="EW72" i="79"/>
  <c r="EV72" i="79"/>
  <c r="EU72" i="79"/>
  <c r="ET72" i="79"/>
  <c r="ES72" i="79"/>
  <c r="ER72" i="79"/>
  <c r="EQ72" i="79"/>
  <c r="EP72" i="79"/>
  <c r="EO72" i="79"/>
  <c r="EN72" i="79"/>
  <c r="EM72" i="79"/>
  <c r="EL72" i="79"/>
  <c r="EK72" i="79"/>
  <c r="EJ72" i="79"/>
  <c r="EI72" i="79"/>
  <c r="EH72" i="79"/>
  <c r="EG72" i="79"/>
  <c r="EF72" i="79"/>
  <c r="EE72" i="79"/>
  <c r="ED72" i="79"/>
  <c r="EC72" i="79"/>
  <c r="EB72" i="79"/>
  <c r="EA72" i="79"/>
  <c r="DZ72" i="79"/>
  <c r="DY72" i="79"/>
  <c r="DX72" i="79"/>
  <c r="DW72" i="79"/>
  <c r="DV72" i="79"/>
  <c r="DU72" i="79"/>
  <c r="DT72" i="79"/>
  <c r="DS72" i="79"/>
  <c r="DR72" i="79"/>
  <c r="DQ72" i="79"/>
  <c r="DP72" i="79"/>
  <c r="DO72" i="79"/>
  <c r="DN72" i="79"/>
  <c r="DM72" i="79"/>
  <c r="DL72" i="79"/>
  <c r="DK72" i="79"/>
  <c r="DJ72" i="79"/>
  <c r="DI72" i="79"/>
  <c r="DH72" i="79"/>
  <c r="DG72" i="79"/>
  <c r="DF72" i="79"/>
  <c r="DE72" i="79"/>
  <c r="DD72" i="79"/>
  <c r="DC72" i="79"/>
  <c r="DB72" i="79"/>
  <c r="DA72" i="79"/>
  <c r="CZ72" i="79"/>
  <c r="CY72" i="79"/>
  <c r="CX72" i="79"/>
  <c r="CW72" i="79"/>
  <c r="CV72" i="79"/>
  <c r="CU72" i="79"/>
  <c r="CT72" i="79"/>
  <c r="CS72" i="79"/>
  <c r="CR72" i="79"/>
  <c r="CQ72" i="79"/>
  <c r="CP72" i="79"/>
  <c r="CO72" i="79"/>
  <c r="CN72" i="79"/>
  <c r="CM72" i="79"/>
  <c r="CL72" i="79"/>
  <c r="CK72" i="79"/>
  <c r="CJ72" i="79"/>
  <c r="CI72" i="79"/>
  <c r="CH72" i="79"/>
  <c r="CG72" i="79"/>
  <c r="CF72" i="79"/>
  <c r="CE72" i="79"/>
  <c r="CD72" i="79"/>
  <c r="CC72" i="79"/>
  <c r="CB72" i="79"/>
  <c r="CA72" i="79"/>
  <c r="BZ72" i="79"/>
  <c r="BY72" i="79"/>
  <c r="BX72" i="79"/>
  <c r="BW72" i="79"/>
  <c r="BU72" i="79"/>
  <c r="BS72" i="79"/>
  <c r="BR72" i="79"/>
  <c r="BQ72" i="79"/>
  <c r="BP72" i="79"/>
  <c r="BO72" i="79"/>
  <c r="BN72" i="79"/>
  <c r="BM72" i="79"/>
  <c r="BD72" i="79"/>
  <c r="BC72" i="79"/>
  <c r="BB72" i="79"/>
  <c r="BA72" i="79"/>
  <c r="AZ72" i="79"/>
  <c r="AY72" i="79"/>
  <c r="AX72" i="79"/>
  <c r="AW72" i="79"/>
  <c r="AV72" i="79"/>
  <c r="AU72" i="79"/>
  <c r="AT72" i="79"/>
  <c r="AS72" i="79"/>
  <c r="AR72" i="79"/>
  <c r="AQ72" i="79"/>
  <c r="AP72" i="79"/>
  <c r="AO72" i="79"/>
  <c r="AN72" i="79"/>
  <c r="AM72" i="79"/>
  <c r="AL72" i="79"/>
  <c r="AK72" i="79"/>
  <c r="AJ72" i="79"/>
  <c r="AI72" i="79"/>
  <c r="AH72" i="79"/>
  <c r="AG72" i="79"/>
  <c r="AF72" i="79"/>
  <c r="AE72" i="79"/>
  <c r="AD72" i="79"/>
  <c r="AC72" i="79"/>
  <c r="AB72" i="79"/>
  <c r="AA72" i="79"/>
  <c r="Z72" i="79"/>
  <c r="Y72" i="79"/>
  <c r="X72" i="79"/>
  <c r="W72" i="79"/>
  <c r="V72" i="79"/>
  <c r="U72" i="79"/>
  <c r="T72" i="79"/>
  <c r="S72" i="79"/>
  <c r="R72" i="79"/>
  <c r="Q72" i="79"/>
  <c r="P72" i="79"/>
  <c r="O72" i="79"/>
  <c r="N72" i="79"/>
  <c r="M72" i="79"/>
  <c r="L72" i="79"/>
  <c r="K72" i="79"/>
  <c r="M126" i="200" s="1"/>
  <c r="FA71" i="79"/>
  <c r="EZ71" i="79"/>
  <c r="EY71" i="79"/>
  <c r="EX71" i="79"/>
  <c r="EW71" i="79"/>
  <c r="EV71" i="79"/>
  <c r="EU71" i="79"/>
  <c r="ET71" i="79"/>
  <c r="ES71" i="79"/>
  <c r="ER71" i="79"/>
  <c r="EQ71" i="79"/>
  <c r="EP71" i="79"/>
  <c r="EO71" i="79"/>
  <c r="EN71" i="79"/>
  <c r="EM71" i="79"/>
  <c r="EL71" i="79"/>
  <c r="EK71" i="79"/>
  <c r="EJ71" i="79"/>
  <c r="EI71" i="79"/>
  <c r="EH71" i="79"/>
  <c r="EG71" i="79"/>
  <c r="EF71" i="79"/>
  <c r="EE71" i="79"/>
  <c r="ED71" i="79"/>
  <c r="EC71" i="79"/>
  <c r="EB71" i="79"/>
  <c r="EA71" i="79"/>
  <c r="DZ71" i="79"/>
  <c r="DY71" i="79"/>
  <c r="DX71" i="79"/>
  <c r="DW71" i="79"/>
  <c r="DV71" i="79"/>
  <c r="DU71" i="79"/>
  <c r="DT71" i="79"/>
  <c r="DS71" i="79"/>
  <c r="DR71" i="79"/>
  <c r="DQ71" i="79"/>
  <c r="DP71" i="79"/>
  <c r="DO71" i="79"/>
  <c r="DN71" i="79"/>
  <c r="DM71" i="79"/>
  <c r="DL71" i="79"/>
  <c r="DK71" i="79"/>
  <c r="DJ71" i="79"/>
  <c r="DI71" i="79"/>
  <c r="DH71" i="79"/>
  <c r="DG71" i="79"/>
  <c r="DF71" i="79"/>
  <c r="DE71" i="79"/>
  <c r="DD71" i="79"/>
  <c r="DC71" i="79"/>
  <c r="DB71" i="79"/>
  <c r="DA71" i="79"/>
  <c r="CZ71" i="79"/>
  <c r="CY71" i="79"/>
  <c r="CX71" i="79"/>
  <c r="CW71" i="79"/>
  <c r="CV71" i="79"/>
  <c r="CU71" i="79"/>
  <c r="CT71" i="79"/>
  <c r="CS71" i="79"/>
  <c r="CR71" i="79"/>
  <c r="CQ71" i="79"/>
  <c r="CP71" i="79"/>
  <c r="CO71" i="79"/>
  <c r="CN71" i="79"/>
  <c r="CM71" i="79"/>
  <c r="CL71" i="79"/>
  <c r="CK71" i="79"/>
  <c r="CJ71" i="79"/>
  <c r="CI71" i="79"/>
  <c r="CH71" i="79"/>
  <c r="CG71" i="79"/>
  <c r="CF71" i="79"/>
  <c r="CE71" i="79"/>
  <c r="CD71" i="79"/>
  <c r="CC71" i="79"/>
  <c r="CB71" i="79"/>
  <c r="CA71" i="79"/>
  <c r="BZ71" i="79"/>
  <c r="BY71" i="79"/>
  <c r="BX71" i="79"/>
  <c r="BW71" i="79"/>
  <c r="BU71" i="79"/>
  <c r="BR71" i="79"/>
  <c r="BQ71" i="79"/>
  <c r="BP71" i="79"/>
  <c r="BO71" i="79"/>
  <c r="BN71" i="79"/>
  <c r="BM71" i="79"/>
  <c r="BD71" i="79"/>
  <c r="BC71" i="79"/>
  <c r="BB71" i="79"/>
  <c r="BA71" i="79"/>
  <c r="AZ71" i="79"/>
  <c r="AY71" i="79"/>
  <c r="AX71" i="79"/>
  <c r="AW71" i="79"/>
  <c r="AV71" i="79"/>
  <c r="AU71" i="79"/>
  <c r="AT71" i="79"/>
  <c r="AS71" i="79"/>
  <c r="AR71" i="79"/>
  <c r="AQ71" i="79"/>
  <c r="AP71" i="79"/>
  <c r="AO71" i="79"/>
  <c r="AN71" i="79"/>
  <c r="AM71" i="79"/>
  <c r="AL71" i="79"/>
  <c r="AK71" i="79"/>
  <c r="AJ71" i="79"/>
  <c r="AI71" i="79"/>
  <c r="AH71" i="79"/>
  <c r="AG71" i="79"/>
  <c r="AF71" i="79"/>
  <c r="AE71" i="79"/>
  <c r="AD71" i="79"/>
  <c r="AC71" i="79"/>
  <c r="AB71" i="79"/>
  <c r="AA71" i="79"/>
  <c r="Z71" i="79"/>
  <c r="Y71" i="79"/>
  <c r="X71" i="79"/>
  <c r="W71" i="79"/>
  <c r="V71" i="79"/>
  <c r="U71" i="79"/>
  <c r="T71" i="79"/>
  <c r="S71" i="79"/>
  <c r="R71" i="79"/>
  <c r="Q71" i="79"/>
  <c r="P71" i="79"/>
  <c r="O71" i="79"/>
  <c r="N71" i="79"/>
  <c r="M71" i="79"/>
  <c r="L71" i="79"/>
  <c r="K71" i="79"/>
  <c r="M125" i="200" s="1"/>
  <c r="FA70" i="79"/>
  <c r="EZ70" i="79"/>
  <c r="EY70" i="79"/>
  <c r="EX70" i="79"/>
  <c r="EW70" i="79"/>
  <c r="EV70" i="79"/>
  <c r="EU70" i="79"/>
  <c r="ET70" i="79"/>
  <c r="ES70" i="79"/>
  <c r="ER70" i="79"/>
  <c r="EQ70" i="79"/>
  <c r="EP70" i="79"/>
  <c r="EO70" i="79"/>
  <c r="EN70" i="79"/>
  <c r="EM70" i="79"/>
  <c r="EL70" i="79"/>
  <c r="EK70" i="79"/>
  <c r="EJ70" i="79"/>
  <c r="EI70" i="79"/>
  <c r="EH70" i="79"/>
  <c r="EG70" i="79"/>
  <c r="EF70" i="79"/>
  <c r="EE70" i="79"/>
  <c r="ED70" i="79"/>
  <c r="EC70" i="79"/>
  <c r="EB70" i="79"/>
  <c r="EA70" i="79"/>
  <c r="DZ70" i="79"/>
  <c r="DY70" i="79"/>
  <c r="DX70" i="79"/>
  <c r="DW70" i="79"/>
  <c r="DV70" i="79"/>
  <c r="DU70" i="79"/>
  <c r="DT70" i="79"/>
  <c r="DS70" i="79"/>
  <c r="DR70" i="79"/>
  <c r="DQ70" i="79"/>
  <c r="DP70" i="79"/>
  <c r="DO70" i="79"/>
  <c r="DN70" i="79"/>
  <c r="DM70" i="79"/>
  <c r="DL70" i="79"/>
  <c r="DK70" i="79"/>
  <c r="DJ70" i="79"/>
  <c r="DI70" i="79"/>
  <c r="DH70" i="79"/>
  <c r="DG70" i="79"/>
  <c r="DF70" i="79"/>
  <c r="DE70" i="79"/>
  <c r="DD70" i="79"/>
  <c r="DC70" i="79"/>
  <c r="DB70" i="79"/>
  <c r="DA70" i="79"/>
  <c r="CZ70" i="79"/>
  <c r="CY70" i="79"/>
  <c r="CX70" i="79"/>
  <c r="CW70" i="79"/>
  <c r="CV70" i="79"/>
  <c r="CU70" i="79"/>
  <c r="CT70" i="79"/>
  <c r="CS70" i="79"/>
  <c r="CR70" i="79"/>
  <c r="CQ70" i="79"/>
  <c r="CP70" i="79"/>
  <c r="CO70" i="79"/>
  <c r="CN70" i="79"/>
  <c r="CM70" i="79"/>
  <c r="CL70" i="79"/>
  <c r="CK70" i="79"/>
  <c r="CJ70" i="79"/>
  <c r="CI70" i="79"/>
  <c r="CH70" i="79"/>
  <c r="CG70" i="79"/>
  <c r="CF70" i="79"/>
  <c r="CE70" i="79"/>
  <c r="CD70" i="79"/>
  <c r="CC70" i="79"/>
  <c r="CB70" i="79"/>
  <c r="CA70" i="79"/>
  <c r="BZ70" i="79"/>
  <c r="BY70" i="79"/>
  <c r="BX70" i="79"/>
  <c r="BW70" i="79"/>
  <c r="BR70" i="79"/>
  <c r="BQ70" i="79"/>
  <c r="BP70" i="79"/>
  <c r="BO70" i="79"/>
  <c r="BN70" i="79"/>
  <c r="BM70" i="79"/>
  <c r="BD70" i="79"/>
  <c r="BC70" i="79"/>
  <c r="BB70" i="79"/>
  <c r="BA70" i="79"/>
  <c r="AZ70" i="79"/>
  <c r="AY70" i="79"/>
  <c r="AX70" i="79"/>
  <c r="AW70" i="79"/>
  <c r="AV70" i="79"/>
  <c r="AU70" i="79"/>
  <c r="AT70" i="79"/>
  <c r="AS70" i="79"/>
  <c r="AR70" i="79"/>
  <c r="AQ70" i="79"/>
  <c r="AP70" i="79"/>
  <c r="AO70" i="79"/>
  <c r="AN70" i="79"/>
  <c r="AM70" i="79"/>
  <c r="AL70" i="79"/>
  <c r="AK70" i="79"/>
  <c r="AJ70" i="79"/>
  <c r="AI70" i="79"/>
  <c r="AH70" i="79"/>
  <c r="AG70" i="79"/>
  <c r="AF70" i="79"/>
  <c r="AE70" i="79"/>
  <c r="AD70" i="79"/>
  <c r="AC70" i="79"/>
  <c r="AB70" i="79"/>
  <c r="AA70" i="79"/>
  <c r="Z70" i="79"/>
  <c r="Y70" i="79"/>
  <c r="X70" i="79"/>
  <c r="W70" i="79"/>
  <c r="V70" i="79"/>
  <c r="U70" i="79"/>
  <c r="T70" i="79"/>
  <c r="S70" i="79"/>
  <c r="R70" i="79"/>
  <c r="Q70" i="79"/>
  <c r="P70" i="79"/>
  <c r="O70" i="79"/>
  <c r="N70" i="79"/>
  <c r="M70" i="79"/>
  <c r="L70" i="79"/>
  <c r="K70" i="79"/>
  <c r="M124" i="200" s="1"/>
  <c r="FA69" i="79"/>
  <c r="EZ69" i="79"/>
  <c r="EY69" i="79"/>
  <c r="EX69" i="79"/>
  <c r="EW69" i="79"/>
  <c r="EV69" i="79"/>
  <c r="EU69" i="79"/>
  <c r="ET69" i="79"/>
  <c r="ES69" i="79"/>
  <c r="ER69" i="79"/>
  <c r="EQ69" i="79"/>
  <c r="EP69" i="79"/>
  <c r="EO69" i="79"/>
  <c r="EN69" i="79"/>
  <c r="EM69" i="79"/>
  <c r="EL69" i="79"/>
  <c r="EK69" i="79"/>
  <c r="EJ69" i="79"/>
  <c r="EI69" i="79"/>
  <c r="EH69" i="79"/>
  <c r="EG69" i="79"/>
  <c r="EF69" i="79"/>
  <c r="EE69" i="79"/>
  <c r="ED69" i="79"/>
  <c r="EC69" i="79"/>
  <c r="EB69" i="79"/>
  <c r="EA69" i="79"/>
  <c r="DZ69" i="79"/>
  <c r="DY69" i="79"/>
  <c r="DX69" i="79"/>
  <c r="DW69" i="79"/>
  <c r="DV69" i="79"/>
  <c r="DU69" i="79"/>
  <c r="DT69" i="79"/>
  <c r="DS69" i="79"/>
  <c r="DR69" i="79"/>
  <c r="DQ69" i="79"/>
  <c r="DP69" i="79"/>
  <c r="DO69" i="79"/>
  <c r="DN69" i="79"/>
  <c r="DM69" i="79"/>
  <c r="DL69" i="79"/>
  <c r="DK69" i="79"/>
  <c r="DJ69" i="79"/>
  <c r="DI69" i="79"/>
  <c r="DH69" i="79"/>
  <c r="DG69" i="79"/>
  <c r="DF69" i="79"/>
  <c r="DE69" i="79"/>
  <c r="DD69" i="79"/>
  <c r="DC69" i="79"/>
  <c r="DB69" i="79"/>
  <c r="DA69" i="79"/>
  <c r="CZ69" i="79"/>
  <c r="CY69" i="79"/>
  <c r="CX69" i="79"/>
  <c r="CW69" i="79"/>
  <c r="CV69" i="79"/>
  <c r="CU69" i="79"/>
  <c r="CT69" i="79"/>
  <c r="CS69" i="79"/>
  <c r="CR69" i="79"/>
  <c r="CQ69" i="79"/>
  <c r="CP69" i="79"/>
  <c r="CO69" i="79"/>
  <c r="CN69" i="79"/>
  <c r="CM69" i="79"/>
  <c r="CL69" i="79"/>
  <c r="CK69" i="79"/>
  <c r="CJ69" i="79"/>
  <c r="CI69" i="79"/>
  <c r="CH69" i="79"/>
  <c r="CG69" i="79"/>
  <c r="CF69" i="79"/>
  <c r="CE69" i="79"/>
  <c r="CD69" i="79"/>
  <c r="CC69" i="79"/>
  <c r="CB69" i="79"/>
  <c r="CA69" i="79"/>
  <c r="BZ69" i="79"/>
  <c r="BY69" i="79"/>
  <c r="BX69" i="79"/>
  <c r="BW69" i="79"/>
  <c r="BU69" i="79"/>
  <c r="BS69" i="79"/>
  <c r="BR69" i="79"/>
  <c r="BQ69" i="79"/>
  <c r="BP69" i="79"/>
  <c r="BO69" i="79"/>
  <c r="BN69" i="79"/>
  <c r="BM69" i="79"/>
  <c r="BD69" i="79"/>
  <c r="BC69" i="79"/>
  <c r="BB69" i="79"/>
  <c r="BA69" i="79"/>
  <c r="AZ69" i="79"/>
  <c r="AY69" i="79"/>
  <c r="AX69" i="79"/>
  <c r="AW69" i="79"/>
  <c r="AV69" i="79"/>
  <c r="AU69" i="79"/>
  <c r="AT69" i="79"/>
  <c r="AS69" i="79"/>
  <c r="AR69" i="79"/>
  <c r="AQ69" i="79"/>
  <c r="AP69" i="79"/>
  <c r="AO69" i="79"/>
  <c r="AN69" i="79"/>
  <c r="AM69" i="79"/>
  <c r="AL69" i="79"/>
  <c r="AK69" i="79"/>
  <c r="AJ69" i="79"/>
  <c r="AI69" i="79"/>
  <c r="AH69" i="79"/>
  <c r="AG69" i="79"/>
  <c r="AF69" i="79"/>
  <c r="AE69" i="79"/>
  <c r="AD69" i="79"/>
  <c r="AC69" i="79"/>
  <c r="AB69" i="79"/>
  <c r="AA69" i="79"/>
  <c r="Z69" i="79"/>
  <c r="Y69" i="79"/>
  <c r="X69" i="79"/>
  <c r="W69" i="79"/>
  <c r="V69" i="79"/>
  <c r="U69" i="79"/>
  <c r="T69" i="79"/>
  <c r="S69" i="79"/>
  <c r="R69" i="79"/>
  <c r="Q69" i="79"/>
  <c r="P69" i="79"/>
  <c r="O69" i="79"/>
  <c r="N69" i="79"/>
  <c r="M69" i="79"/>
  <c r="L69" i="79"/>
  <c r="K69" i="79"/>
  <c r="M123" i="200" s="1"/>
  <c r="FA68" i="79"/>
  <c r="EZ68" i="79"/>
  <c r="EY68" i="79"/>
  <c r="EX68" i="79"/>
  <c r="EW68" i="79"/>
  <c r="EV68" i="79"/>
  <c r="EU68" i="79"/>
  <c r="ET68" i="79"/>
  <c r="ES68" i="79"/>
  <c r="ER68" i="79"/>
  <c r="EQ68" i="79"/>
  <c r="EP68" i="79"/>
  <c r="EO68" i="79"/>
  <c r="EN68" i="79"/>
  <c r="EM68" i="79"/>
  <c r="EL68" i="79"/>
  <c r="EK68" i="79"/>
  <c r="EJ68" i="79"/>
  <c r="EI68" i="79"/>
  <c r="EH68" i="79"/>
  <c r="EG68" i="79"/>
  <c r="EF68" i="79"/>
  <c r="EE68" i="79"/>
  <c r="ED68" i="79"/>
  <c r="EC68" i="79"/>
  <c r="EB68" i="79"/>
  <c r="EA68" i="79"/>
  <c r="DZ68" i="79"/>
  <c r="DY68" i="79"/>
  <c r="DX68" i="79"/>
  <c r="DW68" i="79"/>
  <c r="DV68" i="79"/>
  <c r="DU68" i="79"/>
  <c r="DT68" i="79"/>
  <c r="DS68" i="79"/>
  <c r="DR68" i="79"/>
  <c r="DQ68" i="79"/>
  <c r="DP68" i="79"/>
  <c r="DO68" i="79"/>
  <c r="DN68" i="79"/>
  <c r="DM68" i="79"/>
  <c r="DL68" i="79"/>
  <c r="DK68" i="79"/>
  <c r="DJ68" i="79"/>
  <c r="DI68" i="79"/>
  <c r="DH68" i="79"/>
  <c r="DG68" i="79"/>
  <c r="DF68" i="79"/>
  <c r="DE68" i="79"/>
  <c r="DD68" i="79"/>
  <c r="DC68" i="79"/>
  <c r="DB68" i="79"/>
  <c r="DA68" i="79"/>
  <c r="CZ68" i="79"/>
  <c r="CY68" i="79"/>
  <c r="CX68" i="79"/>
  <c r="CW68" i="79"/>
  <c r="CV68" i="79"/>
  <c r="CU68" i="79"/>
  <c r="CT68" i="79"/>
  <c r="CS68" i="79"/>
  <c r="CR68" i="79"/>
  <c r="CQ68" i="79"/>
  <c r="CP68" i="79"/>
  <c r="CO68" i="79"/>
  <c r="CN68" i="79"/>
  <c r="CM68" i="79"/>
  <c r="CL68" i="79"/>
  <c r="CK68" i="79"/>
  <c r="CJ68" i="79"/>
  <c r="CI68" i="79"/>
  <c r="CH68" i="79"/>
  <c r="CG68" i="79"/>
  <c r="CF68" i="79"/>
  <c r="CE68" i="79"/>
  <c r="CD68" i="79"/>
  <c r="CC68" i="79"/>
  <c r="CB68" i="79"/>
  <c r="CA68" i="79"/>
  <c r="BZ68" i="79"/>
  <c r="BY68" i="79"/>
  <c r="BX68" i="79"/>
  <c r="BW68" i="79"/>
  <c r="BR68" i="79"/>
  <c r="BQ68" i="79"/>
  <c r="BP68" i="79"/>
  <c r="BO68" i="79"/>
  <c r="BN68" i="79"/>
  <c r="BM68" i="79"/>
  <c r="BD68" i="79"/>
  <c r="BC68" i="79"/>
  <c r="BB68" i="79"/>
  <c r="BA68" i="79"/>
  <c r="AZ68" i="79"/>
  <c r="AY68" i="79"/>
  <c r="AX68" i="79"/>
  <c r="AW68" i="79"/>
  <c r="AV68" i="79"/>
  <c r="AU68" i="79"/>
  <c r="AT68" i="79"/>
  <c r="AS68" i="79"/>
  <c r="AR68" i="79"/>
  <c r="AQ68" i="79"/>
  <c r="AP68" i="79"/>
  <c r="AO68" i="79"/>
  <c r="AN68" i="79"/>
  <c r="AM68" i="79"/>
  <c r="AL68" i="79"/>
  <c r="AK68" i="79"/>
  <c r="AJ68" i="79"/>
  <c r="AI68" i="79"/>
  <c r="AH68" i="79"/>
  <c r="AG68" i="79"/>
  <c r="AF68" i="79"/>
  <c r="AE68" i="79"/>
  <c r="AD68" i="79"/>
  <c r="AC68" i="79"/>
  <c r="AB68" i="79"/>
  <c r="AA68" i="79"/>
  <c r="Z68" i="79"/>
  <c r="Y68" i="79"/>
  <c r="X68" i="79"/>
  <c r="W68" i="79"/>
  <c r="V68" i="79"/>
  <c r="U68" i="79"/>
  <c r="T68" i="79"/>
  <c r="S68" i="79"/>
  <c r="R68" i="79"/>
  <c r="Q68" i="79"/>
  <c r="P68" i="79"/>
  <c r="O68" i="79"/>
  <c r="N68" i="79"/>
  <c r="M68" i="79"/>
  <c r="L68" i="79"/>
  <c r="K68" i="79"/>
  <c r="M122" i="200" s="1"/>
  <c r="FA67" i="79"/>
  <c r="EZ67" i="79"/>
  <c r="EY67" i="79"/>
  <c r="EX67" i="79"/>
  <c r="EW67" i="79"/>
  <c r="EV67" i="79"/>
  <c r="EU67" i="79"/>
  <c r="ET67" i="79"/>
  <c r="ES67" i="79"/>
  <c r="ER67" i="79"/>
  <c r="EQ67" i="79"/>
  <c r="EP67" i="79"/>
  <c r="EO67" i="79"/>
  <c r="EN67" i="79"/>
  <c r="EM67" i="79"/>
  <c r="EL67" i="79"/>
  <c r="EK67" i="79"/>
  <c r="EJ67" i="79"/>
  <c r="EI67" i="79"/>
  <c r="EH67" i="79"/>
  <c r="EG67" i="79"/>
  <c r="EF67" i="79"/>
  <c r="EE67" i="79"/>
  <c r="ED67" i="79"/>
  <c r="EC67" i="79"/>
  <c r="EB67" i="79"/>
  <c r="EA67" i="79"/>
  <c r="DZ67" i="79"/>
  <c r="DY67" i="79"/>
  <c r="DX67" i="79"/>
  <c r="DW67" i="79"/>
  <c r="DV67" i="79"/>
  <c r="DU67" i="79"/>
  <c r="DT67" i="79"/>
  <c r="DS67" i="79"/>
  <c r="DR67" i="79"/>
  <c r="DQ67" i="79"/>
  <c r="DP67" i="79"/>
  <c r="DO67" i="79"/>
  <c r="DN67" i="79"/>
  <c r="DM67" i="79"/>
  <c r="DL67" i="79"/>
  <c r="DK67" i="79"/>
  <c r="DJ67" i="79"/>
  <c r="DI67" i="79"/>
  <c r="DH67" i="79"/>
  <c r="DG67" i="79"/>
  <c r="DF67" i="79"/>
  <c r="DE67" i="79"/>
  <c r="DD67" i="79"/>
  <c r="DC67" i="79"/>
  <c r="DB67" i="79"/>
  <c r="DA67" i="79"/>
  <c r="CZ67" i="79"/>
  <c r="CY67" i="79"/>
  <c r="CX67" i="79"/>
  <c r="CW67" i="79"/>
  <c r="CV67" i="79"/>
  <c r="CU67" i="79"/>
  <c r="CT67" i="79"/>
  <c r="CS67" i="79"/>
  <c r="CR67" i="79"/>
  <c r="CQ67" i="79"/>
  <c r="CP67" i="79"/>
  <c r="CO67" i="79"/>
  <c r="CN67" i="79"/>
  <c r="CM67" i="79"/>
  <c r="CL67" i="79"/>
  <c r="CK67" i="79"/>
  <c r="CJ67" i="79"/>
  <c r="CI67" i="79"/>
  <c r="CH67" i="79"/>
  <c r="CG67" i="79"/>
  <c r="CF67" i="79"/>
  <c r="CE67" i="79"/>
  <c r="CD67" i="79"/>
  <c r="CC67" i="79"/>
  <c r="CB67" i="79"/>
  <c r="CA67" i="79"/>
  <c r="BZ67" i="79"/>
  <c r="BY67" i="79"/>
  <c r="BX67" i="79"/>
  <c r="BW67" i="79"/>
  <c r="BR67" i="79"/>
  <c r="BQ67" i="79"/>
  <c r="BP67" i="79"/>
  <c r="BO67" i="79"/>
  <c r="BN67" i="79"/>
  <c r="BM67" i="79"/>
  <c r="BD67" i="79"/>
  <c r="BC67" i="79"/>
  <c r="BB67" i="79"/>
  <c r="BA67" i="79"/>
  <c r="AZ67" i="79"/>
  <c r="AY67" i="79"/>
  <c r="AX67" i="79"/>
  <c r="AW67" i="79"/>
  <c r="AV67" i="79"/>
  <c r="AU67" i="79"/>
  <c r="AT67" i="79"/>
  <c r="AS67" i="79"/>
  <c r="AR67" i="79"/>
  <c r="AQ67" i="79"/>
  <c r="AP67" i="79"/>
  <c r="AO67" i="79"/>
  <c r="AN67" i="79"/>
  <c r="AM67" i="79"/>
  <c r="AL67" i="79"/>
  <c r="AK67" i="79"/>
  <c r="AJ67" i="79"/>
  <c r="AI67" i="79"/>
  <c r="AH67" i="79"/>
  <c r="AG67" i="79"/>
  <c r="AF67" i="79"/>
  <c r="AE67" i="79"/>
  <c r="AD67" i="79"/>
  <c r="AC67" i="79"/>
  <c r="AB67" i="79"/>
  <c r="AA67" i="79"/>
  <c r="Z67" i="79"/>
  <c r="Y67" i="79"/>
  <c r="X67" i="79"/>
  <c r="W67" i="79"/>
  <c r="V67" i="79"/>
  <c r="U67" i="79"/>
  <c r="T67" i="79"/>
  <c r="S67" i="79"/>
  <c r="R67" i="79"/>
  <c r="Q67" i="79"/>
  <c r="P67" i="79"/>
  <c r="O67" i="79"/>
  <c r="N67" i="79"/>
  <c r="M67" i="79"/>
  <c r="L67" i="79"/>
  <c r="K67" i="79"/>
  <c r="FA66" i="79"/>
  <c r="EZ66" i="79"/>
  <c r="EY66" i="79"/>
  <c r="EX66" i="79"/>
  <c r="EW66" i="79"/>
  <c r="EV66" i="79"/>
  <c r="EU66" i="79"/>
  <c r="ET66" i="79"/>
  <c r="ES66" i="79"/>
  <c r="ER66" i="79"/>
  <c r="EQ66" i="79"/>
  <c r="EP66" i="79"/>
  <c r="EO66" i="79"/>
  <c r="EN66" i="79"/>
  <c r="EM66" i="79"/>
  <c r="EL66" i="79"/>
  <c r="EK66" i="79"/>
  <c r="EJ66" i="79"/>
  <c r="EI66" i="79"/>
  <c r="EH66" i="79"/>
  <c r="EG66" i="79"/>
  <c r="EF66" i="79"/>
  <c r="EE66" i="79"/>
  <c r="ED66" i="79"/>
  <c r="EC66" i="79"/>
  <c r="EB66" i="79"/>
  <c r="EA66" i="79"/>
  <c r="DZ66" i="79"/>
  <c r="DY66" i="79"/>
  <c r="DX66" i="79"/>
  <c r="DW66" i="79"/>
  <c r="DV66" i="79"/>
  <c r="DU66" i="79"/>
  <c r="DT66" i="79"/>
  <c r="DS66" i="79"/>
  <c r="DR66" i="79"/>
  <c r="DQ66" i="79"/>
  <c r="DP66" i="79"/>
  <c r="DO66" i="79"/>
  <c r="DN66" i="79"/>
  <c r="DM66" i="79"/>
  <c r="DL66" i="79"/>
  <c r="DK66" i="79"/>
  <c r="DJ66" i="79"/>
  <c r="DI66" i="79"/>
  <c r="DH66" i="79"/>
  <c r="DG66" i="79"/>
  <c r="DF66" i="79"/>
  <c r="DE66" i="79"/>
  <c r="DD66" i="79"/>
  <c r="DC66" i="79"/>
  <c r="DB66" i="79"/>
  <c r="DA66" i="79"/>
  <c r="CZ66" i="79"/>
  <c r="CY66" i="79"/>
  <c r="CX66" i="79"/>
  <c r="CW66" i="79"/>
  <c r="CV66" i="79"/>
  <c r="CU66" i="79"/>
  <c r="CT66" i="79"/>
  <c r="CS66" i="79"/>
  <c r="CR66" i="79"/>
  <c r="CQ66" i="79"/>
  <c r="CP66" i="79"/>
  <c r="CO66" i="79"/>
  <c r="CN66" i="79"/>
  <c r="CM66" i="79"/>
  <c r="CL66" i="79"/>
  <c r="CK66" i="79"/>
  <c r="CJ66" i="79"/>
  <c r="CI66" i="79"/>
  <c r="CH66" i="79"/>
  <c r="CG66" i="79"/>
  <c r="CF66" i="79"/>
  <c r="CE66" i="79"/>
  <c r="CD66" i="79"/>
  <c r="CC66" i="79"/>
  <c r="CB66" i="79"/>
  <c r="CA66" i="79"/>
  <c r="BZ66" i="79"/>
  <c r="BY66" i="79"/>
  <c r="BX66" i="79"/>
  <c r="BW66" i="79"/>
  <c r="BT66" i="79"/>
  <c r="BR66" i="79"/>
  <c r="BQ66" i="79"/>
  <c r="BP66" i="79"/>
  <c r="BO66" i="79"/>
  <c r="BN66" i="79"/>
  <c r="BM66" i="79"/>
  <c r="BD66" i="79"/>
  <c r="BC66" i="79"/>
  <c r="BB66" i="79"/>
  <c r="BA66" i="79"/>
  <c r="AZ66" i="79"/>
  <c r="AY66" i="79"/>
  <c r="AX66" i="79"/>
  <c r="AW66" i="79"/>
  <c r="AV66" i="79"/>
  <c r="AU66" i="79"/>
  <c r="AT66" i="79"/>
  <c r="AS66" i="79"/>
  <c r="AR66" i="79"/>
  <c r="AQ66" i="79"/>
  <c r="AP66" i="79"/>
  <c r="AO66" i="79"/>
  <c r="AN66" i="79"/>
  <c r="AM66" i="79"/>
  <c r="AL66" i="79"/>
  <c r="AK66" i="79"/>
  <c r="AJ66" i="79"/>
  <c r="AI66" i="79"/>
  <c r="AH66" i="79"/>
  <c r="AG66" i="79"/>
  <c r="AF66" i="79"/>
  <c r="AE66" i="79"/>
  <c r="AD66" i="79"/>
  <c r="AC66" i="79"/>
  <c r="AB66" i="79"/>
  <c r="AA66" i="79"/>
  <c r="Z66" i="79"/>
  <c r="Y66" i="79"/>
  <c r="X66" i="79"/>
  <c r="W66" i="79"/>
  <c r="V66" i="79"/>
  <c r="U66" i="79"/>
  <c r="T66" i="79"/>
  <c r="S66" i="79"/>
  <c r="R66" i="79"/>
  <c r="Q66" i="79"/>
  <c r="P66" i="79"/>
  <c r="O66" i="79"/>
  <c r="N66" i="79"/>
  <c r="M66" i="79"/>
  <c r="L66" i="79"/>
  <c r="K66" i="79"/>
  <c r="FA65" i="79"/>
  <c r="EZ65" i="79"/>
  <c r="EY65" i="79"/>
  <c r="EX65" i="79"/>
  <c r="EW65" i="79"/>
  <c r="EV65" i="79"/>
  <c r="EU65" i="79"/>
  <c r="ET65" i="79"/>
  <c r="ES65" i="79"/>
  <c r="ER65" i="79"/>
  <c r="EQ65" i="79"/>
  <c r="EP65" i="79"/>
  <c r="EO65" i="79"/>
  <c r="EN65" i="79"/>
  <c r="EM65" i="79"/>
  <c r="EL65" i="79"/>
  <c r="EK65" i="79"/>
  <c r="EJ65" i="79"/>
  <c r="EI65" i="79"/>
  <c r="EH65" i="79"/>
  <c r="EG65" i="79"/>
  <c r="EF65" i="79"/>
  <c r="EE65" i="79"/>
  <c r="ED65" i="79"/>
  <c r="EC65" i="79"/>
  <c r="EB65" i="79"/>
  <c r="EA65" i="79"/>
  <c r="DZ65" i="79"/>
  <c r="DY65" i="79"/>
  <c r="DX65" i="79"/>
  <c r="DW65" i="79"/>
  <c r="DV65" i="79"/>
  <c r="DU65" i="79"/>
  <c r="DT65" i="79"/>
  <c r="DS65" i="79"/>
  <c r="DR65" i="79"/>
  <c r="DQ65" i="79"/>
  <c r="DP65" i="79"/>
  <c r="DO65" i="79"/>
  <c r="DN65" i="79"/>
  <c r="DM65" i="79"/>
  <c r="DL65" i="79"/>
  <c r="DK65" i="79"/>
  <c r="DJ65" i="79"/>
  <c r="DI65" i="79"/>
  <c r="DH65" i="79"/>
  <c r="DG65" i="79"/>
  <c r="DF65" i="79"/>
  <c r="DE65" i="79"/>
  <c r="DD65" i="79"/>
  <c r="DC65" i="79"/>
  <c r="DB65" i="79"/>
  <c r="DA65" i="79"/>
  <c r="CZ65" i="79"/>
  <c r="CY65" i="79"/>
  <c r="CX65" i="79"/>
  <c r="CW65" i="79"/>
  <c r="CV65" i="79"/>
  <c r="CU65" i="79"/>
  <c r="CT65" i="79"/>
  <c r="CS65" i="79"/>
  <c r="CR65" i="79"/>
  <c r="CQ65" i="79"/>
  <c r="CP65" i="79"/>
  <c r="CO65" i="79"/>
  <c r="CN65" i="79"/>
  <c r="CM65" i="79"/>
  <c r="CL65" i="79"/>
  <c r="CK65" i="79"/>
  <c r="CJ65" i="79"/>
  <c r="CI65" i="79"/>
  <c r="CH65" i="79"/>
  <c r="CG65" i="79"/>
  <c r="CF65" i="79"/>
  <c r="CE65" i="79"/>
  <c r="CD65" i="79"/>
  <c r="CC65" i="79"/>
  <c r="CB65" i="79"/>
  <c r="CA65" i="79"/>
  <c r="BZ65" i="79"/>
  <c r="BY65" i="79"/>
  <c r="BX65" i="79"/>
  <c r="BW65" i="79"/>
  <c r="BU65" i="79"/>
  <c r="BT65" i="79"/>
  <c r="BS65" i="79"/>
  <c r="BR65" i="79"/>
  <c r="BQ65" i="79"/>
  <c r="BP65" i="79"/>
  <c r="BO65" i="79"/>
  <c r="BN65" i="79"/>
  <c r="BM65" i="79"/>
  <c r="BD65" i="79"/>
  <c r="BC65" i="79"/>
  <c r="BB65" i="79"/>
  <c r="BA65" i="79"/>
  <c r="AZ65" i="79"/>
  <c r="AY65" i="79"/>
  <c r="AX65" i="79"/>
  <c r="AW65" i="79"/>
  <c r="AV65" i="79"/>
  <c r="AU65" i="79"/>
  <c r="AT65" i="79"/>
  <c r="AS65" i="79"/>
  <c r="AR65" i="79"/>
  <c r="AQ65" i="79"/>
  <c r="AP65" i="79"/>
  <c r="AO65" i="79"/>
  <c r="AN65" i="79"/>
  <c r="AM65" i="79"/>
  <c r="AL65" i="79"/>
  <c r="AK65" i="79"/>
  <c r="AJ65" i="79"/>
  <c r="AI65" i="79"/>
  <c r="AH65" i="79"/>
  <c r="AG65" i="79"/>
  <c r="AF65" i="79"/>
  <c r="AE65" i="79"/>
  <c r="AD65" i="79"/>
  <c r="AC65" i="79"/>
  <c r="AB65" i="79"/>
  <c r="AA65" i="79"/>
  <c r="Z65" i="79"/>
  <c r="Y65" i="79"/>
  <c r="X65" i="79"/>
  <c r="W65" i="79"/>
  <c r="V65" i="79"/>
  <c r="U65" i="79"/>
  <c r="T65" i="79"/>
  <c r="S65" i="79"/>
  <c r="R65" i="79"/>
  <c r="Q65" i="79"/>
  <c r="P65" i="79"/>
  <c r="O65" i="79"/>
  <c r="N65" i="79"/>
  <c r="M65" i="79"/>
  <c r="L65" i="79"/>
  <c r="K65" i="79"/>
  <c r="FA64" i="79"/>
  <c r="EZ64" i="79"/>
  <c r="EY64" i="79"/>
  <c r="EX64" i="79"/>
  <c r="EW64" i="79"/>
  <c r="EV64" i="79"/>
  <c r="EU64" i="79"/>
  <c r="ET64" i="79"/>
  <c r="ES64" i="79"/>
  <c r="ER64" i="79"/>
  <c r="EQ64" i="79"/>
  <c r="EP64" i="79"/>
  <c r="EO64" i="79"/>
  <c r="EN64" i="79"/>
  <c r="EM64" i="79"/>
  <c r="EL64" i="79"/>
  <c r="EK64" i="79"/>
  <c r="EJ64" i="79"/>
  <c r="EI64" i="79"/>
  <c r="EH64" i="79"/>
  <c r="EG64" i="79"/>
  <c r="EF64" i="79"/>
  <c r="EE64" i="79"/>
  <c r="ED64" i="79"/>
  <c r="EC64" i="79"/>
  <c r="EB64" i="79"/>
  <c r="EA64" i="79"/>
  <c r="DZ64" i="79"/>
  <c r="DY64" i="79"/>
  <c r="DX64" i="79"/>
  <c r="DW64" i="79"/>
  <c r="DV64" i="79"/>
  <c r="DU64" i="79"/>
  <c r="DT64" i="79"/>
  <c r="DS64" i="79"/>
  <c r="DR64" i="79"/>
  <c r="DQ64" i="79"/>
  <c r="DP64" i="79"/>
  <c r="DO64" i="79"/>
  <c r="DN64" i="79"/>
  <c r="DM64" i="79"/>
  <c r="DL64" i="79"/>
  <c r="DK64" i="79"/>
  <c r="DJ64" i="79"/>
  <c r="DI64" i="79"/>
  <c r="DH64" i="79"/>
  <c r="DG64" i="79"/>
  <c r="DF64" i="79"/>
  <c r="DE64" i="79"/>
  <c r="DD64" i="79"/>
  <c r="DC64" i="79"/>
  <c r="DB64" i="79"/>
  <c r="DA64" i="79"/>
  <c r="CZ64" i="79"/>
  <c r="CY64" i="79"/>
  <c r="CX64" i="79"/>
  <c r="CW64" i="79"/>
  <c r="CV64" i="79"/>
  <c r="CU64" i="79"/>
  <c r="CT64" i="79"/>
  <c r="CS64" i="79"/>
  <c r="CR64" i="79"/>
  <c r="CQ64" i="79"/>
  <c r="CP64" i="79"/>
  <c r="CO64" i="79"/>
  <c r="CN64" i="79"/>
  <c r="CM64" i="79"/>
  <c r="CL64" i="79"/>
  <c r="CK64" i="79"/>
  <c r="CJ64" i="79"/>
  <c r="CI64" i="79"/>
  <c r="CH64" i="79"/>
  <c r="CG64" i="79"/>
  <c r="CF64" i="79"/>
  <c r="CE64" i="79"/>
  <c r="CD64" i="79"/>
  <c r="CC64" i="79"/>
  <c r="CB64" i="79"/>
  <c r="CA64" i="79"/>
  <c r="BZ64" i="79"/>
  <c r="BY64" i="79"/>
  <c r="BX64" i="79"/>
  <c r="BW64" i="79"/>
  <c r="BT64" i="79"/>
  <c r="BR64" i="79"/>
  <c r="BQ64" i="79"/>
  <c r="BP64" i="79"/>
  <c r="BO64" i="79"/>
  <c r="BN64" i="79"/>
  <c r="BM64" i="79"/>
  <c r="BD64" i="79"/>
  <c r="BC64" i="79"/>
  <c r="BB64" i="79"/>
  <c r="BA64" i="79"/>
  <c r="AZ64" i="79"/>
  <c r="AY64" i="79"/>
  <c r="AX64" i="79"/>
  <c r="AW64" i="79"/>
  <c r="AV64" i="79"/>
  <c r="AU64" i="79"/>
  <c r="AT64" i="79"/>
  <c r="AS64" i="79"/>
  <c r="AR64" i="79"/>
  <c r="AQ64" i="79"/>
  <c r="AP64" i="79"/>
  <c r="AO64" i="79"/>
  <c r="AN64" i="79"/>
  <c r="AM64" i="79"/>
  <c r="AL64" i="79"/>
  <c r="AK64" i="79"/>
  <c r="AJ64" i="79"/>
  <c r="AI64" i="79"/>
  <c r="AH64" i="79"/>
  <c r="AG64" i="79"/>
  <c r="AF64" i="79"/>
  <c r="AE64" i="79"/>
  <c r="AD64" i="79"/>
  <c r="AC64" i="79"/>
  <c r="AB64" i="79"/>
  <c r="AA64" i="79"/>
  <c r="Z64" i="79"/>
  <c r="Y64" i="79"/>
  <c r="X64" i="79"/>
  <c r="W64" i="79"/>
  <c r="V64" i="79"/>
  <c r="U64" i="79"/>
  <c r="T64" i="79"/>
  <c r="S64" i="79"/>
  <c r="R64" i="79"/>
  <c r="Q64" i="79"/>
  <c r="P64" i="79"/>
  <c r="O64" i="79"/>
  <c r="N64" i="79"/>
  <c r="M64" i="79"/>
  <c r="L64" i="79"/>
  <c r="K64" i="79"/>
  <c r="M118" i="200" s="1"/>
  <c r="FA63" i="79"/>
  <c r="EZ63" i="79"/>
  <c r="EY63" i="79"/>
  <c r="EX63" i="79"/>
  <c r="EW63" i="79"/>
  <c r="EV63" i="79"/>
  <c r="EU63" i="79"/>
  <c r="ET63" i="79"/>
  <c r="ES63" i="79"/>
  <c r="ER63" i="79"/>
  <c r="EQ63" i="79"/>
  <c r="EP63" i="79"/>
  <c r="EO63" i="79"/>
  <c r="EN63" i="79"/>
  <c r="EM63" i="79"/>
  <c r="EL63" i="79"/>
  <c r="EK63" i="79"/>
  <c r="EJ63" i="79"/>
  <c r="EI63" i="79"/>
  <c r="EH63" i="79"/>
  <c r="EG63" i="79"/>
  <c r="EF63" i="79"/>
  <c r="EE63" i="79"/>
  <c r="ED63" i="79"/>
  <c r="EC63" i="79"/>
  <c r="EB63" i="79"/>
  <c r="EA63" i="79"/>
  <c r="DZ63" i="79"/>
  <c r="DY63" i="79"/>
  <c r="DX63" i="79"/>
  <c r="DW63" i="79"/>
  <c r="DV63" i="79"/>
  <c r="DU63" i="79"/>
  <c r="DT63" i="79"/>
  <c r="DS63" i="79"/>
  <c r="DR63" i="79"/>
  <c r="DQ63" i="79"/>
  <c r="DP63" i="79"/>
  <c r="DO63" i="79"/>
  <c r="DN63" i="79"/>
  <c r="DM63" i="79"/>
  <c r="DL63" i="79"/>
  <c r="DK63" i="79"/>
  <c r="DJ63" i="79"/>
  <c r="DI63" i="79"/>
  <c r="DH63" i="79"/>
  <c r="DG63" i="79"/>
  <c r="DF63" i="79"/>
  <c r="DE63" i="79"/>
  <c r="DD63" i="79"/>
  <c r="DC63" i="79"/>
  <c r="DB63" i="79"/>
  <c r="DA63" i="79"/>
  <c r="CZ63" i="79"/>
  <c r="CY63" i="79"/>
  <c r="CX63" i="79"/>
  <c r="CW63" i="79"/>
  <c r="CV63" i="79"/>
  <c r="CU63" i="79"/>
  <c r="CT63" i="79"/>
  <c r="CS63" i="79"/>
  <c r="CR63" i="79"/>
  <c r="CQ63" i="79"/>
  <c r="CP63" i="79"/>
  <c r="CO63" i="79"/>
  <c r="CN63" i="79"/>
  <c r="CM63" i="79"/>
  <c r="CL63" i="79"/>
  <c r="CK63" i="79"/>
  <c r="CJ63" i="79"/>
  <c r="CI63" i="79"/>
  <c r="CH63" i="79"/>
  <c r="CG63" i="79"/>
  <c r="CF63" i="79"/>
  <c r="CE63" i="79"/>
  <c r="CD63" i="79"/>
  <c r="CC63" i="79"/>
  <c r="CB63" i="79"/>
  <c r="CA63" i="79"/>
  <c r="BZ63" i="79"/>
  <c r="BY63" i="79"/>
  <c r="BX63" i="79"/>
  <c r="BW63" i="79"/>
  <c r="BR63" i="79"/>
  <c r="BQ63" i="79"/>
  <c r="BP63" i="79"/>
  <c r="BO63" i="79"/>
  <c r="BN63" i="79"/>
  <c r="BM63" i="79"/>
  <c r="BD63" i="79"/>
  <c r="BC63" i="79"/>
  <c r="BB63" i="79"/>
  <c r="BA63" i="79"/>
  <c r="AZ63" i="79"/>
  <c r="AY63" i="79"/>
  <c r="AX63" i="79"/>
  <c r="AW63" i="79"/>
  <c r="AV63" i="79"/>
  <c r="AU63" i="79"/>
  <c r="AT63" i="79"/>
  <c r="AS63" i="79"/>
  <c r="AR63" i="79"/>
  <c r="AQ63" i="79"/>
  <c r="AP63" i="79"/>
  <c r="AO63" i="79"/>
  <c r="AN63" i="79"/>
  <c r="AM63" i="79"/>
  <c r="AL63" i="79"/>
  <c r="AK63" i="79"/>
  <c r="AJ63" i="79"/>
  <c r="AI63" i="79"/>
  <c r="AH63" i="79"/>
  <c r="AG63" i="79"/>
  <c r="AF63" i="79"/>
  <c r="AE63" i="79"/>
  <c r="AD63" i="79"/>
  <c r="AC63" i="79"/>
  <c r="AB63" i="79"/>
  <c r="AA63" i="79"/>
  <c r="Z63" i="79"/>
  <c r="Y63" i="79"/>
  <c r="X63" i="79"/>
  <c r="W63" i="79"/>
  <c r="V63" i="79"/>
  <c r="U63" i="79"/>
  <c r="T63" i="79"/>
  <c r="S63" i="79"/>
  <c r="R63" i="79"/>
  <c r="Q63" i="79"/>
  <c r="P63" i="79"/>
  <c r="O63" i="79"/>
  <c r="N63" i="79"/>
  <c r="M63" i="79"/>
  <c r="L63" i="79"/>
  <c r="K63" i="79"/>
  <c r="M117" i="200" s="1"/>
  <c r="FA62" i="79"/>
  <c r="EZ62" i="79"/>
  <c r="EY62" i="79"/>
  <c r="EX62" i="79"/>
  <c r="EW62" i="79"/>
  <c r="EV62" i="79"/>
  <c r="EU62" i="79"/>
  <c r="ET62" i="79"/>
  <c r="ES62" i="79"/>
  <c r="ER62" i="79"/>
  <c r="EQ62" i="79"/>
  <c r="EP62" i="79"/>
  <c r="EO62" i="79"/>
  <c r="EN62" i="79"/>
  <c r="EM62" i="79"/>
  <c r="EL62" i="79"/>
  <c r="EK62" i="79"/>
  <c r="EJ62" i="79"/>
  <c r="EI62" i="79"/>
  <c r="EH62" i="79"/>
  <c r="EG62" i="79"/>
  <c r="EF62" i="79"/>
  <c r="EE62" i="79"/>
  <c r="ED62" i="79"/>
  <c r="EC62" i="79"/>
  <c r="EB62" i="79"/>
  <c r="EA62" i="79"/>
  <c r="DZ62" i="79"/>
  <c r="DY62" i="79"/>
  <c r="DX62" i="79"/>
  <c r="DW62" i="79"/>
  <c r="DV62" i="79"/>
  <c r="DU62" i="79"/>
  <c r="DT62" i="79"/>
  <c r="DS62" i="79"/>
  <c r="DR62" i="79"/>
  <c r="DQ62" i="79"/>
  <c r="DP62" i="79"/>
  <c r="DO62" i="79"/>
  <c r="DN62" i="79"/>
  <c r="DM62" i="79"/>
  <c r="DL62" i="79"/>
  <c r="DK62" i="79"/>
  <c r="DJ62" i="79"/>
  <c r="DI62" i="79"/>
  <c r="DH62" i="79"/>
  <c r="DG62" i="79"/>
  <c r="DF62" i="79"/>
  <c r="DE62" i="79"/>
  <c r="DD62" i="79"/>
  <c r="DC62" i="79"/>
  <c r="DB62" i="79"/>
  <c r="DA62" i="79"/>
  <c r="CZ62" i="79"/>
  <c r="CY62" i="79"/>
  <c r="CX62" i="79"/>
  <c r="CW62" i="79"/>
  <c r="CV62" i="79"/>
  <c r="CU62" i="79"/>
  <c r="CT62" i="79"/>
  <c r="CS62" i="79"/>
  <c r="CR62" i="79"/>
  <c r="CQ62" i="79"/>
  <c r="CP62" i="79"/>
  <c r="CO62" i="79"/>
  <c r="CN62" i="79"/>
  <c r="CM62" i="79"/>
  <c r="CL62" i="79"/>
  <c r="CK62" i="79"/>
  <c r="CJ62" i="79"/>
  <c r="CI62" i="79"/>
  <c r="CH62" i="79"/>
  <c r="CG62" i="79"/>
  <c r="CF62" i="79"/>
  <c r="CE62" i="79"/>
  <c r="CD62" i="79"/>
  <c r="CC62" i="79"/>
  <c r="CB62" i="79"/>
  <c r="CA62" i="79"/>
  <c r="BZ62" i="79"/>
  <c r="BY62" i="79"/>
  <c r="BX62" i="79"/>
  <c r="BW62" i="79"/>
  <c r="BU62" i="79"/>
  <c r="BT62" i="79"/>
  <c r="BR62" i="79"/>
  <c r="BQ62" i="79"/>
  <c r="BP62" i="79"/>
  <c r="BO62" i="79"/>
  <c r="BN62" i="79"/>
  <c r="BM62" i="79"/>
  <c r="BD62" i="79"/>
  <c r="BC62" i="79"/>
  <c r="BB62" i="79"/>
  <c r="BA62" i="79"/>
  <c r="AZ62" i="79"/>
  <c r="AY62" i="79"/>
  <c r="AX62" i="79"/>
  <c r="AW62" i="79"/>
  <c r="AV62" i="79"/>
  <c r="AU62" i="79"/>
  <c r="AT62" i="79"/>
  <c r="AS62" i="79"/>
  <c r="AR62" i="79"/>
  <c r="AQ62" i="79"/>
  <c r="AP62" i="79"/>
  <c r="AO62" i="79"/>
  <c r="AN62" i="79"/>
  <c r="AM62" i="79"/>
  <c r="AL62" i="79"/>
  <c r="AK62" i="79"/>
  <c r="AJ62" i="79"/>
  <c r="AI62" i="79"/>
  <c r="AH62" i="79"/>
  <c r="AG62" i="79"/>
  <c r="AF62" i="79"/>
  <c r="AE62" i="79"/>
  <c r="AD62" i="79"/>
  <c r="AC62" i="79"/>
  <c r="AB62" i="79"/>
  <c r="AA62" i="79"/>
  <c r="Z62" i="79"/>
  <c r="Y62" i="79"/>
  <c r="X62" i="79"/>
  <c r="W62" i="79"/>
  <c r="V62" i="79"/>
  <c r="U62" i="79"/>
  <c r="T62" i="79"/>
  <c r="S62" i="79"/>
  <c r="R62" i="79"/>
  <c r="Q62" i="79"/>
  <c r="P62" i="79"/>
  <c r="O62" i="79"/>
  <c r="N62" i="79"/>
  <c r="M62" i="79"/>
  <c r="L62" i="79"/>
  <c r="K62" i="79"/>
  <c r="M116" i="200" s="1"/>
  <c r="FA61" i="79"/>
  <c r="EZ61" i="79"/>
  <c r="EY61" i="79"/>
  <c r="EX61" i="79"/>
  <c r="EW61" i="79"/>
  <c r="EV61" i="79"/>
  <c r="EU61" i="79"/>
  <c r="ET61" i="79"/>
  <c r="ES61" i="79"/>
  <c r="ER61" i="79"/>
  <c r="EQ61" i="79"/>
  <c r="EP61" i="79"/>
  <c r="EO61" i="79"/>
  <c r="EN61" i="79"/>
  <c r="EM61" i="79"/>
  <c r="EL61" i="79"/>
  <c r="EK61" i="79"/>
  <c r="EJ61" i="79"/>
  <c r="EI61" i="79"/>
  <c r="EH61" i="79"/>
  <c r="EG61" i="79"/>
  <c r="EF61" i="79"/>
  <c r="EE61" i="79"/>
  <c r="ED61" i="79"/>
  <c r="EC61" i="79"/>
  <c r="EB61" i="79"/>
  <c r="EA61" i="79"/>
  <c r="DZ61" i="79"/>
  <c r="DY61" i="79"/>
  <c r="DX61" i="79"/>
  <c r="DW61" i="79"/>
  <c r="DV61" i="79"/>
  <c r="DU61" i="79"/>
  <c r="DT61" i="79"/>
  <c r="DS61" i="79"/>
  <c r="DR61" i="79"/>
  <c r="DQ61" i="79"/>
  <c r="DP61" i="79"/>
  <c r="DO61" i="79"/>
  <c r="DN61" i="79"/>
  <c r="DM61" i="79"/>
  <c r="DL61" i="79"/>
  <c r="DK61" i="79"/>
  <c r="DJ61" i="79"/>
  <c r="DI61" i="79"/>
  <c r="DH61" i="79"/>
  <c r="DG61" i="79"/>
  <c r="DF61" i="79"/>
  <c r="DE61" i="79"/>
  <c r="DD61" i="79"/>
  <c r="DC61" i="79"/>
  <c r="DB61" i="79"/>
  <c r="DA61" i="79"/>
  <c r="CZ61" i="79"/>
  <c r="CY61" i="79"/>
  <c r="CX61" i="79"/>
  <c r="CW61" i="79"/>
  <c r="CV61" i="79"/>
  <c r="CU61" i="79"/>
  <c r="CT61" i="79"/>
  <c r="CS61" i="79"/>
  <c r="CR61" i="79"/>
  <c r="CQ61" i="79"/>
  <c r="CP61" i="79"/>
  <c r="CO61" i="79"/>
  <c r="CN61" i="79"/>
  <c r="CM61" i="79"/>
  <c r="CL61" i="79"/>
  <c r="CK61" i="79"/>
  <c r="CJ61" i="79"/>
  <c r="CI61" i="79"/>
  <c r="CH61" i="79"/>
  <c r="CG61" i="79"/>
  <c r="CF61" i="79"/>
  <c r="CE61" i="79"/>
  <c r="CD61" i="79"/>
  <c r="CC61" i="79"/>
  <c r="CB61" i="79"/>
  <c r="CA61" i="79"/>
  <c r="BZ61" i="79"/>
  <c r="BY61" i="79"/>
  <c r="BX61" i="79"/>
  <c r="BW61" i="79"/>
  <c r="BR61" i="79"/>
  <c r="BQ61" i="79"/>
  <c r="BP61" i="79"/>
  <c r="BO61" i="79"/>
  <c r="BN61" i="79"/>
  <c r="BM61" i="79"/>
  <c r="BD61" i="79"/>
  <c r="BC61" i="79"/>
  <c r="BB61" i="79"/>
  <c r="BA61" i="79"/>
  <c r="AZ61" i="79"/>
  <c r="AY61" i="79"/>
  <c r="AX61" i="79"/>
  <c r="AW61" i="79"/>
  <c r="AV61" i="79"/>
  <c r="AU61" i="79"/>
  <c r="AT61" i="79"/>
  <c r="AS61" i="79"/>
  <c r="AR61" i="79"/>
  <c r="AQ61" i="79"/>
  <c r="AP61" i="79"/>
  <c r="AO61" i="79"/>
  <c r="AN61" i="79"/>
  <c r="AM61" i="79"/>
  <c r="AL61" i="79"/>
  <c r="AK61" i="79"/>
  <c r="AJ61" i="79"/>
  <c r="AI61" i="79"/>
  <c r="AH61" i="79"/>
  <c r="AG61" i="79"/>
  <c r="AF61" i="79"/>
  <c r="AE61" i="79"/>
  <c r="AD61" i="79"/>
  <c r="AC61" i="79"/>
  <c r="AB61" i="79"/>
  <c r="AA61" i="79"/>
  <c r="Z61" i="79"/>
  <c r="Y61" i="79"/>
  <c r="X61" i="79"/>
  <c r="W61" i="79"/>
  <c r="V61" i="79"/>
  <c r="U61" i="79"/>
  <c r="T61" i="79"/>
  <c r="S61" i="79"/>
  <c r="R61" i="79"/>
  <c r="Q61" i="79"/>
  <c r="P61" i="79"/>
  <c r="O61" i="79"/>
  <c r="N61" i="79"/>
  <c r="M61" i="79"/>
  <c r="L61" i="79"/>
  <c r="K61" i="79"/>
  <c r="M115" i="200" s="1"/>
  <c r="FA60" i="79"/>
  <c r="EZ60" i="79"/>
  <c r="EY60" i="79"/>
  <c r="EX60" i="79"/>
  <c r="EW60" i="79"/>
  <c r="EV60" i="79"/>
  <c r="EU60" i="79"/>
  <c r="ET60" i="79"/>
  <c r="ES60" i="79"/>
  <c r="ER60" i="79"/>
  <c r="EQ60" i="79"/>
  <c r="EP60" i="79"/>
  <c r="EO60" i="79"/>
  <c r="EN60" i="79"/>
  <c r="EM60" i="79"/>
  <c r="EL60" i="79"/>
  <c r="EK60" i="79"/>
  <c r="EJ60" i="79"/>
  <c r="EI60" i="79"/>
  <c r="EH60" i="79"/>
  <c r="EG60" i="79"/>
  <c r="EF60" i="79"/>
  <c r="EE60" i="79"/>
  <c r="ED60" i="79"/>
  <c r="EC60" i="79"/>
  <c r="EB60" i="79"/>
  <c r="EA60" i="79"/>
  <c r="DZ60" i="79"/>
  <c r="DY60" i="79"/>
  <c r="DX60" i="79"/>
  <c r="DW60" i="79"/>
  <c r="DV60" i="79"/>
  <c r="DU60" i="79"/>
  <c r="DT60" i="79"/>
  <c r="DS60" i="79"/>
  <c r="DR60" i="79"/>
  <c r="DQ60" i="79"/>
  <c r="DP60" i="79"/>
  <c r="DO60" i="79"/>
  <c r="DN60" i="79"/>
  <c r="DM60" i="79"/>
  <c r="DL60" i="79"/>
  <c r="DK60" i="79"/>
  <c r="DJ60" i="79"/>
  <c r="DI60" i="79"/>
  <c r="DH60" i="79"/>
  <c r="DG60" i="79"/>
  <c r="DF60" i="79"/>
  <c r="DE60" i="79"/>
  <c r="DD60" i="79"/>
  <c r="DC60" i="79"/>
  <c r="DB60" i="79"/>
  <c r="DA60" i="79"/>
  <c r="CZ60" i="79"/>
  <c r="CY60" i="79"/>
  <c r="CX60" i="79"/>
  <c r="CW60" i="79"/>
  <c r="CV60" i="79"/>
  <c r="CU60" i="79"/>
  <c r="CT60" i="79"/>
  <c r="CS60" i="79"/>
  <c r="CR60" i="79"/>
  <c r="CQ60" i="79"/>
  <c r="CP60" i="79"/>
  <c r="CO60" i="79"/>
  <c r="CN60" i="79"/>
  <c r="CM60" i="79"/>
  <c r="CL60" i="79"/>
  <c r="CK60" i="79"/>
  <c r="CJ60" i="79"/>
  <c r="CI60" i="79"/>
  <c r="CH60" i="79"/>
  <c r="CG60" i="79"/>
  <c r="CF60" i="79"/>
  <c r="CE60" i="79"/>
  <c r="CD60" i="79"/>
  <c r="CC60" i="79"/>
  <c r="CB60" i="79"/>
  <c r="CA60" i="79"/>
  <c r="BZ60" i="79"/>
  <c r="BY60" i="79"/>
  <c r="BX60" i="79"/>
  <c r="BW60" i="79"/>
  <c r="BR60" i="79"/>
  <c r="BQ60" i="79"/>
  <c r="BP60" i="79"/>
  <c r="BO60" i="79"/>
  <c r="BN60" i="79"/>
  <c r="BM60" i="79"/>
  <c r="BD60" i="79"/>
  <c r="BC60" i="79"/>
  <c r="BB60" i="79"/>
  <c r="BA60" i="79"/>
  <c r="AZ60" i="79"/>
  <c r="AY60" i="79"/>
  <c r="AX60" i="79"/>
  <c r="AW60" i="79"/>
  <c r="AV60" i="79"/>
  <c r="AU60" i="79"/>
  <c r="AT60" i="79"/>
  <c r="AS60" i="79"/>
  <c r="AR60" i="79"/>
  <c r="AQ60" i="79"/>
  <c r="AP60" i="79"/>
  <c r="AO60" i="79"/>
  <c r="AN60" i="79"/>
  <c r="AM60" i="79"/>
  <c r="AL60" i="79"/>
  <c r="AK60" i="79"/>
  <c r="AJ60" i="79"/>
  <c r="AI60" i="79"/>
  <c r="AH60" i="79"/>
  <c r="AG60" i="79"/>
  <c r="AF60" i="79"/>
  <c r="AE60" i="79"/>
  <c r="AD60" i="79"/>
  <c r="AC60" i="79"/>
  <c r="AB60" i="79"/>
  <c r="AA60" i="79"/>
  <c r="Z60" i="79"/>
  <c r="Y60" i="79"/>
  <c r="X60" i="79"/>
  <c r="W60" i="79"/>
  <c r="V60" i="79"/>
  <c r="U60" i="79"/>
  <c r="T60" i="79"/>
  <c r="S60" i="79"/>
  <c r="R60" i="79"/>
  <c r="Q60" i="79"/>
  <c r="P60" i="79"/>
  <c r="O60" i="79"/>
  <c r="N60" i="79"/>
  <c r="M60" i="79"/>
  <c r="L60" i="79"/>
  <c r="K60" i="79"/>
  <c r="M114" i="200" s="1"/>
  <c r="FA59" i="79"/>
  <c r="EZ59" i="79"/>
  <c r="EY59" i="79"/>
  <c r="EX59" i="79"/>
  <c r="EW59" i="79"/>
  <c r="EV59" i="79"/>
  <c r="EU59" i="79"/>
  <c r="ET59" i="79"/>
  <c r="ES59" i="79"/>
  <c r="ER59" i="79"/>
  <c r="EQ59" i="79"/>
  <c r="EP59" i="79"/>
  <c r="EO59" i="79"/>
  <c r="EN59" i="79"/>
  <c r="EM59" i="79"/>
  <c r="EL59" i="79"/>
  <c r="EK59" i="79"/>
  <c r="EJ59" i="79"/>
  <c r="EI59" i="79"/>
  <c r="EH59" i="79"/>
  <c r="EG59" i="79"/>
  <c r="EF59" i="79"/>
  <c r="EE59" i="79"/>
  <c r="ED59" i="79"/>
  <c r="EC59" i="79"/>
  <c r="EB59" i="79"/>
  <c r="EA59" i="79"/>
  <c r="DZ59" i="79"/>
  <c r="DY59" i="79"/>
  <c r="DX59" i="79"/>
  <c r="DW59" i="79"/>
  <c r="DV59" i="79"/>
  <c r="DU59" i="79"/>
  <c r="DT59" i="79"/>
  <c r="DS59" i="79"/>
  <c r="DR59" i="79"/>
  <c r="DQ59" i="79"/>
  <c r="DP59" i="79"/>
  <c r="DO59" i="79"/>
  <c r="DN59" i="79"/>
  <c r="DM59" i="79"/>
  <c r="DL59" i="79"/>
  <c r="DK59" i="79"/>
  <c r="DJ59" i="79"/>
  <c r="DI59" i="79"/>
  <c r="DH59" i="79"/>
  <c r="DG59" i="79"/>
  <c r="DF59" i="79"/>
  <c r="DE59" i="79"/>
  <c r="DD59" i="79"/>
  <c r="DC59" i="79"/>
  <c r="DB59" i="79"/>
  <c r="DA59" i="79"/>
  <c r="CZ59" i="79"/>
  <c r="CY59" i="79"/>
  <c r="CX59" i="79"/>
  <c r="CW59" i="79"/>
  <c r="CV59" i="79"/>
  <c r="CU59" i="79"/>
  <c r="CT59" i="79"/>
  <c r="CS59" i="79"/>
  <c r="CR59" i="79"/>
  <c r="CQ59" i="79"/>
  <c r="CP59" i="79"/>
  <c r="CO59" i="79"/>
  <c r="CN59" i="79"/>
  <c r="CM59" i="79"/>
  <c r="CL59" i="79"/>
  <c r="CK59" i="79"/>
  <c r="CJ59" i="79"/>
  <c r="CI59" i="79"/>
  <c r="CH59" i="79"/>
  <c r="CG59" i="79"/>
  <c r="CF59" i="79"/>
  <c r="CE59" i="79"/>
  <c r="CD59" i="79"/>
  <c r="CC59" i="79"/>
  <c r="CB59" i="79"/>
  <c r="CA59" i="79"/>
  <c r="BZ59" i="79"/>
  <c r="BY59" i="79"/>
  <c r="BX59" i="79"/>
  <c r="BW59" i="79"/>
  <c r="BR59" i="79"/>
  <c r="BQ59" i="79"/>
  <c r="BP59" i="79"/>
  <c r="BO59" i="79"/>
  <c r="BN59" i="79"/>
  <c r="BM59" i="79"/>
  <c r="BD59" i="79"/>
  <c r="BC59" i="79"/>
  <c r="BB59" i="79"/>
  <c r="BA59" i="79"/>
  <c r="AZ59" i="79"/>
  <c r="AY59" i="79"/>
  <c r="AX59" i="79"/>
  <c r="AW59" i="79"/>
  <c r="AV59" i="79"/>
  <c r="AU59" i="79"/>
  <c r="AT59" i="79"/>
  <c r="AS59" i="79"/>
  <c r="AR59" i="79"/>
  <c r="AQ59" i="79"/>
  <c r="AP59" i="79"/>
  <c r="AO59" i="79"/>
  <c r="AN59" i="79"/>
  <c r="AM59" i="79"/>
  <c r="AL59" i="79"/>
  <c r="AK59" i="79"/>
  <c r="AJ59" i="79"/>
  <c r="AI59" i="79"/>
  <c r="AH59" i="79"/>
  <c r="AG59" i="79"/>
  <c r="AF59" i="79"/>
  <c r="AE59" i="79"/>
  <c r="AD59" i="79"/>
  <c r="AC59" i="79"/>
  <c r="AB59" i="79"/>
  <c r="AA59" i="79"/>
  <c r="Z59" i="79"/>
  <c r="Y59" i="79"/>
  <c r="X59" i="79"/>
  <c r="W59" i="79"/>
  <c r="V59" i="79"/>
  <c r="U59" i="79"/>
  <c r="T59" i="79"/>
  <c r="S59" i="79"/>
  <c r="R59" i="79"/>
  <c r="Q59" i="79"/>
  <c r="P59" i="79"/>
  <c r="O59" i="79"/>
  <c r="N59" i="79"/>
  <c r="M59" i="79"/>
  <c r="L59" i="79"/>
  <c r="K59" i="79"/>
  <c r="M113" i="200" s="1"/>
  <c r="FA58" i="79"/>
  <c r="EZ58" i="79"/>
  <c r="EY58" i="79"/>
  <c r="EX58" i="79"/>
  <c r="EW58" i="79"/>
  <c r="EV58" i="79"/>
  <c r="EU58" i="79"/>
  <c r="ET58" i="79"/>
  <c r="ES58" i="79"/>
  <c r="ER58" i="79"/>
  <c r="EQ58" i="79"/>
  <c r="EP58" i="79"/>
  <c r="EO58" i="79"/>
  <c r="EN58" i="79"/>
  <c r="EM58" i="79"/>
  <c r="EL58" i="79"/>
  <c r="EK58" i="79"/>
  <c r="EJ58" i="79"/>
  <c r="EI58" i="79"/>
  <c r="EH58" i="79"/>
  <c r="EG58" i="79"/>
  <c r="EF58" i="79"/>
  <c r="EE58" i="79"/>
  <c r="ED58" i="79"/>
  <c r="EC58" i="79"/>
  <c r="EB58" i="79"/>
  <c r="EA58" i="79"/>
  <c r="DZ58" i="79"/>
  <c r="DY58" i="79"/>
  <c r="DX58" i="79"/>
  <c r="DW58" i="79"/>
  <c r="DV58" i="79"/>
  <c r="DU58" i="79"/>
  <c r="DT58" i="79"/>
  <c r="DS58" i="79"/>
  <c r="DR58" i="79"/>
  <c r="DQ58" i="79"/>
  <c r="DP58" i="79"/>
  <c r="DO58" i="79"/>
  <c r="DN58" i="79"/>
  <c r="DM58" i="79"/>
  <c r="DL58" i="79"/>
  <c r="DK58" i="79"/>
  <c r="DJ58" i="79"/>
  <c r="DI58" i="79"/>
  <c r="DH58" i="79"/>
  <c r="DG58" i="79"/>
  <c r="DF58" i="79"/>
  <c r="DE58" i="79"/>
  <c r="DD58" i="79"/>
  <c r="DC58" i="79"/>
  <c r="DB58" i="79"/>
  <c r="DA58" i="79"/>
  <c r="CZ58" i="79"/>
  <c r="CY58" i="79"/>
  <c r="CX58" i="79"/>
  <c r="CW58" i="79"/>
  <c r="CV58" i="79"/>
  <c r="CU58" i="79"/>
  <c r="CT58" i="79"/>
  <c r="CS58" i="79"/>
  <c r="CR58" i="79"/>
  <c r="CQ58" i="79"/>
  <c r="CP58" i="79"/>
  <c r="CO58" i="79"/>
  <c r="CN58" i="79"/>
  <c r="CM58" i="79"/>
  <c r="CL58" i="79"/>
  <c r="CK58" i="79"/>
  <c r="CJ58" i="79"/>
  <c r="CI58" i="79"/>
  <c r="CH58" i="79"/>
  <c r="CG58" i="79"/>
  <c r="CF58" i="79"/>
  <c r="CE58" i="79"/>
  <c r="CD58" i="79"/>
  <c r="CC58" i="79"/>
  <c r="CB58" i="79"/>
  <c r="CA58" i="79"/>
  <c r="BZ58" i="79"/>
  <c r="BY58" i="79"/>
  <c r="BX58" i="79"/>
  <c r="BW58" i="79"/>
  <c r="BU58" i="79"/>
  <c r="BR58" i="79"/>
  <c r="BQ58" i="79"/>
  <c r="BP58" i="79"/>
  <c r="BO58" i="79"/>
  <c r="BN58" i="79"/>
  <c r="BM58" i="79"/>
  <c r="BD58" i="79"/>
  <c r="BC58" i="79"/>
  <c r="BB58" i="79"/>
  <c r="BA58" i="79"/>
  <c r="AZ58" i="79"/>
  <c r="AY58" i="79"/>
  <c r="AX58" i="79"/>
  <c r="AW58" i="79"/>
  <c r="AV58" i="79"/>
  <c r="AU58" i="79"/>
  <c r="AT58" i="79"/>
  <c r="AS58" i="79"/>
  <c r="AR58" i="79"/>
  <c r="AQ58" i="79"/>
  <c r="AP58" i="79"/>
  <c r="AO58" i="79"/>
  <c r="AN58" i="79"/>
  <c r="AM58" i="79"/>
  <c r="AL58" i="79"/>
  <c r="AK58" i="79"/>
  <c r="AJ58" i="79"/>
  <c r="AI58" i="79"/>
  <c r="AH58" i="79"/>
  <c r="AG58" i="79"/>
  <c r="AF58" i="79"/>
  <c r="AE58" i="79"/>
  <c r="AD58" i="79"/>
  <c r="AC58" i="79"/>
  <c r="AB58" i="79"/>
  <c r="AA58" i="79"/>
  <c r="Z58" i="79"/>
  <c r="Y58" i="79"/>
  <c r="X58" i="79"/>
  <c r="W58" i="79"/>
  <c r="V58" i="79"/>
  <c r="U58" i="79"/>
  <c r="T58" i="79"/>
  <c r="S58" i="79"/>
  <c r="R58" i="79"/>
  <c r="Q58" i="79"/>
  <c r="P58" i="79"/>
  <c r="O58" i="79"/>
  <c r="N58" i="79"/>
  <c r="M58" i="79"/>
  <c r="L58" i="79"/>
  <c r="K58" i="79"/>
  <c r="FA57" i="79"/>
  <c r="EZ57" i="79"/>
  <c r="EY57" i="79"/>
  <c r="EX57" i="79"/>
  <c r="EW57" i="79"/>
  <c r="EV57" i="79"/>
  <c r="EU57" i="79"/>
  <c r="ET57" i="79"/>
  <c r="ES57" i="79"/>
  <c r="ER57" i="79"/>
  <c r="EQ57" i="79"/>
  <c r="EP57" i="79"/>
  <c r="EO57" i="79"/>
  <c r="EN57" i="79"/>
  <c r="EM57" i="79"/>
  <c r="EL57" i="79"/>
  <c r="EK57" i="79"/>
  <c r="EJ57" i="79"/>
  <c r="EI57" i="79"/>
  <c r="EH57" i="79"/>
  <c r="EG57" i="79"/>
  <c r="EF57" i="79"/>
  <c r="EE57" i="79"/>
  <c r="ED57" i="79"/>
  <c r="EC57" i="79"/>
  <c r="EB57" i="79"/>
  <c r="EA57" i="79"/>
  <c r="DZ57" i="79"/>
  <c r="DY57" i="79"/>
  <c r="DX57" i="79"/>
  <c r="DW57" i="79"/>
  <c r="DV57" i="79"/>
  <c r="DU57" i="79"/>
  <c r="DT57" i="79"/>
  <c r="DS57" i="79"/>
  <c r="DR57" i="79"/>
  <c r="DQ57" i="79"/>
  <c r="DP57" i="79"/>
  <c r="DO57" i="79"/>
  <c r="DN57" i="79"/>
  <c r="DM57" i="79"/>
  <c r="DL57" i="79"/>
  <c r="DK57" i="79"/>
  <c r="DJ57" i="79"/>
  <c r="DI57" i="79"/>
  <c r="DH57" i="79"/>
  <c r="DG57" i="79"/>
  <c r="DF57" i="79"/>
  <c r="DE57" i="79"/>
  <c r="DD57" i="79"/>
  <c r="DC57" i="79"/>
  <c r="DB57" i="79"/>
  <c r="DA57" i="79"/>
  <c r="CZ57" i="79"/>
  <c r="CY57" i="79"/>
  <c r="CX57" i="79"/>
  <c r="CW57" i="79"/>
  <c r="CV57" i="79"/>
  <c r="CU57" i="79"/>
  <c r="CT57" i="79"/>
  <c r="CS57" i="79"/>
  <c r="CR57" i="79"/>
  <c r="CQ57" i="79"/>
  <c r="CP57" i="79"/>
  <c r="CO57" i="79"/>
  <c r="CN57" i="79"/>
  <c r="CM57" i="79"/>
  <c r="CL57" i="79"/>
  <c r="CK57" i="79"/>
  <c r="CJ57" i="79"/>
  <c r="CI57" i="79"/>
  <c r="CH57" i="79"/>
  <c r="CG57" i="79"/>
  <c r="CF57" i="79"/>
  <c r="CE57" i="79"/>
  <c r="CD57" i="79"/>
  <c r="CC57" i="79"/>
  <c r="CB57" i="79"/>
  <c r="CA57" i="79"/>
  <c r="BZ57" i="79"/>
  <c r="BY57" i="79"/>
  <c r="BX57" i="79"/>
  <c r="BW57" i="79"/>
  <c r="BR57" i="79"/>
  <c r="BQ57" i="79"/>
  <c r="BP57" i="79"/>
  <c r="BO57" i="79"/>
  <c r="BN57" i="79"/>
  <c r="BM57" i="79"/>
  <c r="BD57" i="79"/>
  <c r="BC57" i="79"/>
  <c r="BB57" i="79"/>
  <c r="BA57" i="79"/>
  <c r="AZ57" i="79"/>
  <c r="AY57" i="79"/>
  <c r="AX57" i="79"/>
  <c r="AW57" i="79"/>
  <c r="AV57" i="79"/>
  <c r="AU57" i="79"/>
  <c r="AT57" i="79"/>
  <c r="AS57" i="79"/>
  <c r="AR57" i="79"/>
  <c r="AQ57" i="79"/>
  <c r="AP57" i="79"/>
  <c r="AO57" i="79"/>
  <c r="AN57" i="79"/>
  <c r="AM57" i="79"/>
  <c r="AL57" i="79"/>
  <c r="AK57" i="79"/>
  <c r="AJ57" i="79"/>
  <c r="AI57" i="79"/>
  <c r="AH57" i="79"/>
  <c r="AG57" i="79"/>
  <c r="AF57" i="79"/>
  <c r="AE57" i="79"/>
  <c r="AD57" i="79"/>
  <c r="AC57" i="79"/>
  <c r="AB57" i="79"/>
  <c r="AA57" i="79"/>
  <c r="Z57" i="79"/>
  <c r="Y57" i="79"/>
  <c r="X57" i="79"/>
  <c r="W57" i="79"/>
  <c r="V57" i="79"/>
  <c r="U57" i="79"/>
  <c r="T57" i="79"/>
  <c r="S57" i="79"/>
  <c r="R57" i="79"/>
  <c r="Q57" i="79"/>
  <c r="P57" i="79"/>
  <c r="O57" i="79"/>
  <c r="N57" i="79"/>
  <c r="M57" i="79"/>
  <c r="K57" i="79"/>
  <c r="FA56" i="79"/>
  <c r="EZ56" i="79"/>
  <c r="EY56" i="79"/>
  <c r="EX56" i="79"/>
  <c r="EW56" i="79"/>
  <c r="EV56" i="79"/>
  <c r="EU56" i="79"/>
  <c r="ET56" i="79"/>
  <c r="ES56" i="79"/>
  <c r="ER56" i="79"/>
  <c r="EQ56" i="79"/>
  <c r="EP56" i="79"/>
  <c r="EO56" i="79"/>
  <c r="EN56" i="79"/>
  <c r="EM56" i="79"/>
  <c r="EL56" i="79"/>
  <c r="EK56" i="79"/>
  <c r="EJ56" i="79"/>
  <c r="EI56" i="79"/>
  <c r="EH56" i="79"/>
  <c r="EG56" i="79"/>
  <c r="EF56" i="79"/>
  <c r="EE56" i="79"/>
  <c r="ED56" i="79"/>
  <c r="EC56" i="79"/>
  <c r="EB56" i="79"/>
  <c r="EA56" i="79"/>
  <c r="DZ56" i="79"/>
  <c r="DY56" i="79"/>
  <c r="DX56" i="79"/>
  <c r="DW56" i="79"/>
  <c r="DV56" i="79"/>
  <c r="DU56" i="79"/>
  <c r="DT56" i="79"/>
  <c r="DS56" i="79"/>
  <c r="DR56" i="79"/>
  <c r="DQ56" i="79"/>
  <c r="DP56" i="79"/>
  <c r="DO56" i="79"/>
  <c r="DN56" i="79"/>
  <c r="DM56" i="79"/>
  <c r="DL56" i="79"/>
  <c r="DK56" i="79"/>
  <c r="DJ56" i="79"/>
  <c r="DI56" i="79"/>
  <c r="DH56" i="79"/>
  <c r="DG56" i="79"/>
  <c r="DF56" i="79"/>
  <c r="DE56" i="79"/>
  <c r="DD56" i="79"/>
  <c r="DC56" i="79"/>
  <c r="DB56" i="79"/>
  <c r="DA56" i="79"/>
  <c r="CZ56" i="79"/>
  <c r="CY56" i="79"/>
  <c r="CX56" i="79"/>
  <c r="CW56" i="79"/>
  <c r="CV56" i="79"/>
  <c r="CU56" i="79"/>
  <c r="CT56" i="79"/>
  <c r="CS56" i="79"/>
  <c r="CR56" i="79"/>
  <c r="CQ56" i="79"/>
  <c r="CP56" i="79"/>
  <c r="CO56" i="79"/>
  <c r="CN56" i="79"/>
  <c r="CM56" i="79"/>
  <c r="CL56" i="79"/>
  <c r="CK56" i="79"/>
  <c r="CJ56" i="79"/>
  <c r="CI56" i="79"/>
  <c r="CH56" i="79"/>
  <c r="CG56" i="79"/>
  <c r="CF56" i="79"/>
  <c r="CE56" i="79"/>
  <c r="CD56" i="79"/>
  <c r="CC56" i="79"/>
  <c r="CB56" i="79"/>
  <c r="CA56" i="79"/>
  <c r="BZ56" i="79"/>
  <c r="BY56" i="79"/>
  <c r="BX56" i="79"/>
  <c r="BW56" i="79"/>
  <c r="BT56" i="79"/>
  <c r="BR56" i="79"/>
  <c r="BQ56" i="79"/>
  <c r="BP56" i="79"/>
  <c r="BO56" i="79"/>
  <c r="BN56" i="79"/>
  <c r="BM56" i="79"/>
  <c r="BD56" i="79"/>
  <c r="BC56" i="79"/>
  <c r="BB56" i="79"/>
  <c r="BA56" i="79"/>
  <c r="AZ56" i="79"/>
  <c r="AY56" i="79"/>
  <c r="AX56" i="79"/>
  <c r="AW56" i="79"/>
  <c r="AV56" i="79"/>
  <c r="AU56" i="79"/>
  <c r="AT56" i="79"/>
  <c r="AS56" i="79"/>
  <c r="AR56" i="79"/>
  <c r="AQ56" i="79"/>
  <c r="AP56" i="79"/>
  <c r="AO56" i="79"/>
  <c r="AN56" i="79"/>
  <c r="AM56" i="79"/>
  <c r="AL56" i="79"/>
  <c r="AK56" i="79"/>
  <c r="AJ56" i="79"/>
  <c r="AI56" i="79"/>
  <c r="AH56" i="79"/>
  <c r="AG56" i="79"/>
  <c r="AF56" i="79"/>
  <c r="AE56" i="79"/>
  <c r="AD56" i="79"/>
  <c r="AC56" i="79"/>
  <c r="AB56" i="79"/>
  <c r="AA56" i="79"/>
  <c r="Z56" i="79"/>
  <c r="Y56" i="79"/>
  <c r="X56" i="79"/>
  <c r="W56" i="79"/>
  <c r="V56" i="79"/>
  <c r="U56" i="79"/>
  <c r="T56" i="79"/>
  <c r="S56" i="79"/>
  <c r="R56" i="79"/>
  <c r="Q56" i="79"/>
  <c r="P56" i="79"/>
  <c r="O56" i="79"/>
  <c r="N56" i="79"/>
  <c r="M56" i="79"/>
  <c r="K56" i="79"/>
  <c r="FA55" i="79"/>
  <c r="EZ55" i="79"/>
  <c r="EY55" i="79"/>
  <c r="EX55" i="79"/>
  <c r="EW55" i="79"/>
  <c r="EV55" i="79"/>
  <c r="EU55" i="79"/>
  <c r="ET55" i="79"/>
  <c r="ES55" i="79"/>
  <c r="ER55" i="79"/>
  <c r="EQ55" i="79"/>
  <c r="EP55" i="79"/>
  <c r="EO55" i="79"/>
  <c r="EN55" i="79"/>
  <c r="EM55" i="79"/>
  <c r="EL55" i="79"/>
  <c r="EK55" i="79"/>
  <c r="EJ55" i="79"/>
  <c r="EI55" i="79"/>
  <c r="EH55" i="79"/>
  <c r="EG55" i="79"/>
  <c r="EF55" i="79"/>
  <c r="EE55" i="79"/>
  <c r="ED55" i="79"/>
  <c r="EC55" i="79"/>
  <c r="EB55" i="79"/>
  <c r="EA55" i="79"/>
  <c r="DZ55" i="79"/>
  <c r="DY55" i="79"/>
  <c r="DX55" i="79"/>
  <c r="DW55" i="79"/>
  <c r="DV55" i="79"/>
  <c r="DU55" i="79"/>
  <c r="DT55" i="79"/>
  <c r="DS55" i="79"/>
  <c r="DR55" i="79"/>
  <c r="DQ55" i="79"/>
  <c r="DP55" i="79"/>
  <c r="DO55" i="79"/>
  <c r="DN55" i="79"/>
  <c r="DM55" i="79"/>
  <c r="DL55" i="79"/>
  <c r="DK55" i="79"/>
  <c r="DJ55" i="79"/>
  <c r="DI55" i="79"/>
  <c r="DH55" i="79"/>
  <c r="DG55" i="79"/>
  <c r="DF55" i="79"/>
  <c r="DE55" i="79"/>
  <c r="DD55" i="79"/>
  <c r="DC55" i="79"/>
  <c r="DB55" i="79"/>
  <c r="DA55" i="79"/>
  <c r="CZ55" i="79"/>
  <c r="CY55" i="79"/>
  <c r="CX55" i="79"/>
  <c r="CW55" i="79"/>
  <c r="CV55" i="79"/>
  <c r="CU55" i="79"/>
  <c r="CT55" i="79"/>
  <c r="CS55" i="79"/>
  <c r="CR55" i="79"/>
  <c r="CQ55" i="79"/>
  <c r="CP55" i="79"/>
  <c r="CO55" i="79"/>
  <c r="CN55" i="79"/>
  <c r="CM55" i="79"/>
  <c r="CL55" i="79"/>
  <c r="CK55" i="79"/>
  <c r="CJ55" i="79"/>
  <c r="CI55" i="79"/>
  <c r="CH55" i="79"/>
  <c r="CG55" i="79"/>
  <c r="CF55" i="79"/>
  <c r="CE55" i="79"/>
  <c r="CD55" i="79"/>
  <c r="CC55" i="79"/>
  <c r="CB55" i="79"/>
  <c r="CA55" i="79"/>
  <c r="BZ55" i="79"/>
  <c r="BY55" i="79"/>
  <c r="BX55" i="79"/>
  <c r="BW55" i="79"/>
  <c r="BU55" i="79"/>
  <c r="BR55" i="79"/>
  <c r="BQ55" i="79"/>
  <c r="BP55" i="79"/>
  <c r="BO55" i="79"/>
  <c r="BN55" i="79"/>
  <c r="BM55" i="79"/>
  <c r="BD55" i="79"/>
  <c r="BC55" i="79"/>
  <c r="BB55" i="79"/>
  <c r="BA55" i="79"/>
  <c r="AZ55" i="79"/>
  <c r="AY55" i="79"/>
  <c r="AX55" i="79"/>
  <c r="AW55" i="79"/>
  <c r="AV55" i="79"/>
  <c r="AU55" i="79"/>
  <c r="AT55" i="79"/>
  <c r="AS55" i="79"/>
  <c r="AR55" i="79"/>
  <c r="AQ55" i="79"/>
  <c r="AP55" i="79"/>
  <c r="AO55" i="79"/>
  <c r="AN55" i="79"/>
  <c r="AM55" i="79"/>
  <c r="AL55" i="79"/>
  <c r="AK55" i="79"/>
  <c r="AJ55" i="79"/>
  <c r="AI55" i="79"/>
  <c r="AH55" i="79"/>
  <c r="AG55" i="79"/>
  <c r="AF55" i="79"/>
  <c r="AE55" i="79"/>
  <c r="AD55" i="79"/>
  <c r="AC55" i="79"/>
  <c r="AB55" i="79"/>
  <c r="AA55" i="79"/>
  <c r="Z55" i="79"/>
  <c r="Y55" i="79"/>
  <c r="X55" i="79"/>
  <c r="W55" i="79"/>
  <c r="V55" i="79"/>
  <c r="U55" i="79"/>
  <c r="T55" i="79"/>
  <c r="S55" i="79"/>
  <c r="R55" i="79"/>
  <c r="Q55" i="79"/>
  <c r="P55" i="79"/>
  <c r="O55" i="79"/>
  <c r="N55" i="79"/>
  <c r="M55" i="79"/>
  <c r="K55" i="79"/>
  <c r="FA54" i="79"/>
  <c r="EZ54" i="79"/>
  <c r="EY54" i="79"/>
  <c r="EX54" i="79"/>
  <c r="EW54" i="79"/>
  <c r="EV54" i="79"/>
  <c r="EU54" i="79"/>
  <c r="ET54" i="79"/>
  <c r="ES54" i="79"/>
  <c r="ER54" i="79"/>
  <c r="EQ54" i="79"/>
  <c r="EP54" i="79"/>
  <c r="EO54" i="79"/>
  <c r="EN54" i="79"/>
  <c r="EM54" i="79"/>
  <c r="EL54" i="79"/>
  <c r="EK54" i="79"/>
  <c r="EJ54" i="79"/>
  <c r="EI54" i="79"/>
  <c r="EH54" i="79"/>
  <c r="EG54" i="79"/>
  <c r="EF54" i="79"/>
  <c r="EE54" i="79"/>
  <c r="ED54" i="79"/>
  <c r="EC54" i="79"/>
  <c r="EB54" i="79"/>
  <c r="EA54" i="79"/>
  <c r="DZ54" i="79"/>
  <c r="DY54" i="79"/>
  <c r="DX54" i="79"/>
  <c r="DW54" i="79"/>
  <c r="DV54" i="79"/>
  <c r="DU54" i="79"/>
  <c r="DT54" i="79"/>
  <c r="DS54" i="79"/>
  <c r="DR54" i="79"/>
  <c r="DQ54" i="79"/>
  <c r="DP54" i="79"/>
  <c r="DO54" i="79"/>
  <c r="DN54" i="79"/>
  <c r="DM54" i="79"/>
  <c r="DL54" i="79"/>
  <c r="DK54" i="79"/>
  <c r="DJ54" i="79"/>
  <c r="DI54" i="79"/>
  <c r="DH54" i="79"/>
  <c r="DG54" i="79"/>
  <c r="DF54" i="79"/>
  <c r="DE54" i="79"/>
  <c r="DD54" i="79"/>
  <c r="DC54" i="79"/>
  <c r="DB54" i="79"/>
  <c r="DA54" i="79"/>
  <c r="CZ54" i="79"/>
  <c r="CY54" i="79"/>
  <c r="CX54" i="79"/>
  <c r="CW54" i="79"/>
  <c r="CV54" i="79"/>
  <c r="CU54" i="79"/>
  <c r="CT54" i="79"/>
  <c r="CS54" i="79"/>
  <c r="CR54" i="79"/>
  <c r="CQ54" i="79"/>
  <c r="CP54" i="79"/>
  <c r="CO54" i="79"/>
  <c r="CN54" i="79"/>
  <c r="CM54" i="79"/>
  <c r="CL54" i="79"/>
  <c r="CK54" i="79"/>
  <c r="CJ54" i="79"/>
  <c r="CI54" i="79"/>
  <c r="CH54" i="79"/>
  <c r="CG54" i="79"/>
  <c r="CF54" i="79"/>
  <c r="CE54" i="79"/>
  <c r="CD54" i="79"/>
  <c r="CC54" i="79"/>
  <c r="CB54" i="79"/>
  <c r="CA54" i="79"/>
  <c r="BZ54" i="79"/>
  <c r="BY54" i="79"/>
  <c r="BX54" i="79"/>
  <c r="BW54" i="79"/>
  <c r="BR54" i="79"/>
  <c r="BQ54" i="79"/>
  <c r="BP54" i="79"/>
  <c r="BO54" i="79"/>
  <c r="BN54" i="79"/>
  <c r="BM54" i="79"/>
  <c r="BD54" i="79"/>
  <c r="BC54" i="79"/>
  <c r="BB54" i="79"/>
  <c r="BA54" i="79"/>
  <c r="AZ54" i="79"/>
  <c r="AY54" i="79"/>
  <c r="AX54" i="79"/>
  <c r="AW54" i="79"/>
  <c r="AV54" i="79"/>
  <c r="AU54" i="79"/>
  <c r="AT54" i="79"/>
  <c r="AS54" i="79"/>
  <c r="AR54" i="79"/>
  <c r="AQ54" i="79"/>
  <c r="AP54" i="79"/>
  <c r="AO54" i="79"/>
  <c r="AN54" i="79"/>
  <c r="AM54" i="79"/>
  <c r="AL54" i="79"/>
  <c r="AK54" i="79"/>
  <c r="AJ54" i="79"/>
  <c r="AI54" i="79"/>
  <c r="AH54" i="79"/>
  <c r="AG54" i="79"/>
  <c r="AF54" i="79"/>
  <c r="AE54" i="79"/>
  <c r="AD54" i="79"/>
  <c r="AC54" i="79"/>
  <c r="AB54" i="79"/>
  <c r="AA54" i="79"/>
  <c r="Z54" i="79"/>
  <c r="Y54" i="79"/>
  <c r="X54" i="79"/>
  <c r="W54" i="79"/>
  <c r="V54" i="79"/>
  <c r="U54" i="79"/>
  <c r="T54" i="79"/>
  <c r="S54" i="79"/>
  <c r="R54" i="79"/>
  <c r="Q54" i="79"/>
  <c r="P54" i="79"/>
  <c r="O54" i="79"/>
  <c r="N54" i="79"/>
  <c r="M54" i="79"/>
  <c r="K54" i="79"/>
  <c r="FA53" i="79"/>
  <c r="EZ53" i="79"/>
  <c r="EY53" i="79"/>
  <c r="EX53" i="79"/>
  <c r="EW53" i="79"/>
  <c r="EV53" i="79"/>
  <c r="EU53" i="79"/>
  <c r="ET53" i="79"/>
  <c r="ES53" i="79"/>
  <c r="ER53" i="79"/>
  <c r="EQ53" i="79"/>
  <c r="EP53" i="79"/>
  <c r="EO53" i="79"/>
  <c r="EN53" i="79"/>
  <c r="EM53" i="79"/>
  <c r="EL53" i="79"/>
  <c r="EK53" i="79"/>
  <c r="EJ53" i="79"/>
  <c r="EI53" i="79"/>
  <c r="EH53" i="79"/>
  <c r="EG53" i="79"/>
  <c r="EF53" i="79"/>
  <c r="EE53" i="79"/>
  <c r="ED53" i="79"/>
  <c r="EC53" i="79"/>
  <c r="EB53" i="79"/>
  <c r="EA53" i="79"/>
  <c r="DZ53" i="79"/>
  <c r="DY53" i="79"/>
  <c r="DX53" i="79"/>
  <c r="DW53" i="79"/>
  <c r="DV53" i="79"/>
  <c r="DU53" i="79"/>
  <c r="DT53" i="79"/>
  <c r="DS53" i="79"/>
  <c r="DR53" i="79"/>
  <c r="DQ53" i="79"/>
  <c r="DP53" i="79"/>
  <c r="DO53" i="79"/>
  <c r="DN53" i="79"/>
  <c r="DM53" i="79"/>
  <c r="DL53" i="79"/>
  <c r="DK53" i="79"/>
  <c r="DJ53" i="79"/>
  <c r="DI53" i="79"/>
  <c r="DH53" i="79"/>
  <c r="DG53" i="79"/>
  <c r="DF53" i="79"/>
  <c r="DE53" i="79"/>
  <c r="DD53" i="79"/>
  <c r="DC53" i="79"/>
  <c r="DB53" i="79"/>
  <c r="DA53" i="79"/>
  <c r="CZ53" i="79"/>
  <c r="CY53" i="79"/>
  <c r="CX53" i="79"/>
  <c r="CW53" i="79"/>
  <c r="CV53" i="79"/>
  <c r="CU53" i="79"/>
  <c r="CT53" i="79"/>
  <c r="CS53" i="79"/>
  <c r="CR53" i="79"/>
  <c r="CQ53" i="79"/>
  <c r="CP53" i="79"/>
  <c r="CO53" i="79"/>
  <c r="CN53" i="79"/>
  <c r="CM53" i="79"/>
  <c r="CL53" i="79"/>
  <c r="CK53" i="79"/>
  <c r="CJ53" i="79"/>
  <c r="CI53" i="79"/>
  <c r="CH53" i="79"/>
  <c r="CG53" i="79"/>
  <c r="CF53" i="79"/>
  <c r="CE53" i="79"/>
  <c r="CD53" i="79"/>
  <c r="CC53" i="79"/>
  <c r="CB53" i="79"/>
  <c r="CA53" i="79"/>
  <c r="BZ53" i="79"/>
  <c r="BY53" i="79"/>
  <c r="BX53" i="79"/>
  <c r="BW53" i="79"/>
  <c r="BT53" i="79"/>
  <c r="BR53" i="79"/>
  <c r="BQ53" i="79"/>
  <c r="BP53" i="79"/>
  <c r="BO53" i="79"/>
  <c r="BN53" i="79"/>
  <c r="BM53" i="79"/>
  <c r="BD53" i="79"/>
  <c r="BC53" i="79"/>
  <c r="BB53" i="79"/>
  <c r="BA53" i="79"/>
  <c r="AZ53" i="79"/>
  <c r="AY53" i="79"/>
  <c r="AX53" i="79"/>
  <c r="AW53" i="79"/>
  <c r="AV53" i="79"/>
  <c r="AU53" i="79"/>
  <c r="AT53" i="79"/>
  <c r="AS53" i="79"/>
  <c r="AR53" i="79"/>
  <c r="AQ53" i="79"/>
  <c r="AP53" i="79"/>
  <c r="AO53" i="79"/>
  <c r="AN53" i="79"/>
  <c r="AM53" i="79"/>
  <c r="AL53" i="79"/>
  <c r="AK53" i="79"/>
  <c r="AJ53" i="79"/>
  <c r="AI53" i="79"/>
  <c r="AH53" i="79"/>
  <c r="AG53" i="79"/>
  <c r="AF53" i="79"/>
  <c r="AE53" i="79"/>
  <c r="AD53" i="79"/>
  <c r="AC53" i="79"/>
  <c r="AB53" i="79"/>
  <c r="AA53" i="79"/>
  <c r="Z53" i="79"/>
  <c r="Y53" i="79"/>
  <c r="X53" i="79"/>
  <c r="W53" i="79"/>
  <c r="V53" i="79"/>
  <c r="U53" i="79"/>
  <c r="T53" i="79"/>
  <c r="S53" i="79"/>
  <c r="R53" i="79"/>
  <c r="Q53" i="79"/>
  <c r="P53" i="79"/>
  <c r="O53" i="79"/>
  <c r="N53" i="79"/>
  <c r="M53" i="79"/>
  <c r="K53" i="79"/>
  <c r="FA52" i="79"/>
  <c r="EZ52" i="79"/>
  <c r="EY52" i="79"/>
  <c r="EX52" i="79"/>
  <c r="EW52" i="79"/>
  <c r="EV52" i="79"/>
  <c r="EU52" i="79"/>
  <c r="ET52" i="79"/>
  <c r="ES52" i="79"/>
  <c r="ER52" i="79"/>
  <c r="EQ52" i="79"/>
  <c r="EP52" i="79"/>
  <c r="EO52" i="79"/>
  <c r="EN52" i="79"/>
  <c r="EM52" i="79"/>
  <c r="EL52" i="79"/>
  <c r="EK52" i="79"/>
  <c r="EJ52" i="79"/>
  <c r="EI52" i="79"/>
  <c r="EH52" i="79"/>
  <c r="EG52" i="79"/>
  <c r="EF52" i="79"/>
  <c r="EE52" i="79"/>
  <c r="ED52" i="79"/>
  <c r="EC52" i="79"/>
  <c r="EB52" i="79"/>
  <c r="EA52" i="79"/>
  <c r="DZ52" i="79"/>
  <c r="DY52" i="79"/>
  <c r="DX52" i="79"/>
  <c r="DW52" i="79"/>
  <c r="DV52" i="79"/>
  <c r="DU52" i="79"/>
  <c r="DT52" i="79"/>
  <c r="DS52" i="79"/>
  <c r="DR52" i="79"/>
  <c r="DQ52" i="79"/>
  <c r="DP52" i="79"/>
  <c r="DO52" i="79"/>
  <c r="DN52" i="79"/>
  <c r="DM52" i="79"/>
  <c r="DL52" i="79"/>
  <c r="DK52" i="79"/>
  <c r="DJ52" i="79"/>
  <c r="DI52" i="79"/>
  <c r="DH52" i="79"/>
  <c r="DG52" i="79"/>
  <c r="DF52" i="79"/>
  <c r="DE52" i="79"/>
  <c r="DD52" i="79"/>
  <c r="DC52" i="79"/>
  <c r="DB52" i="79"/>
  <c r="DA52" i="79"/>
  <c r="CZ52" i="79"/>
  <c r="CY52" i="79"/>
  <c r="CX52" i="79"/>
  <c r="CW52" i="79"/>
  <c r="CV52" i="79"/>
  <c r="CU52" i="79"/>
  <c r="CT52" i="79"/>
  <c r="CS52" i="79"/>
  <c r="CR52" i="79"/>
  <c r="CQ52" i="79"/>
  <c r="CP52" i="79"/>
  <c r="CO52" i="79"/>
  <c r="CN52" i="79"/>
  <c r="CM52" i="79"/>
  <c r="CL52" i="79"/>
  <c r="CK52" i="79"/>
  <c r="CJ52" i="79"/>
  <c r="CI52" i="79"/>
  <c r="CH52" i="79"/>
  <c r="CG52" i="79"/>
  <c r="CF52" i="79"/>
  <c r="CE52" i="79"/>
  <c r="CD52" i="79"/>
  <c r="CC52" i="79"/>
  <c r="CB52" i="79"/>
  <c r="CA52" i="79"/>
  <c r="BZ52" i="79"/>
  <c r="BY52" i="79"/>
  <c r="BX52" i="79"/>
  <c r="BW52" i="79"/>
  <c r="BU52" i="79"/>
  <c r="BR52" i="79"/>
  <c r="BQ52" i="79"/>
  <c r="BP52" i="79"/>
  <c r="BO52" i="79"/>
  <c r="BN52" i="79"/>
  <c r="BM52" i="79"/>
  <c r="BD52" i="79"/>
  <c r="BC52" i="79"/>
  <c r="BB52" i="79"/>
  <c r="BA52" i="79"/>
  <c r="AZ52" i="79"/>
  <c r="AY52" i="79"/>
  <c r="AX52" i="79"/>
  <c r="AW52" i="79"/>
  <c r="AV52" i="79"/>
  <c r="AU52" i="79"/>
  <c r="AT52" i="79"/>
  <c r="AS52" i="79"/>
  <c r="AR52" i="79"/>
  <c r="AQ52" i="79"/>
  <c r="AP52" i="79"/>
  <c r="AO52" i="79"/>
  <c r="AN52" i="79"/>
  <c r="AM52" i="79"/>
  <c r="AL52" i="79"/>
  <c r="AK52" i="79"/>
  <c r="AJ52" i="79"/>
  <c r="AI52" i="79"/>
  <c r="AH52" i="79"/>
  <c r="AG52" i="79"/>
  <c r="AF52" i="79"/>
  <c r="AE52" i="79"/>
  <c r="AD52" i="79"/>
  <c r="AC52" i="79"/>
  <c r="AB52" i="79"/>
  <c r="AA52" i="79"/>
  <c r="Z52" i="79"/>
  <c r="Y52" i="79"/>
  <c r="X52" i="79"/>
  <c r="W52" i="79"/>
  <c r="V52" i="79"/>
  <c r="U52" i="79"/>
  <c r="T52" i="79"/>
  <c r="S52" i="79"/>
  <c r="R52" i="79"/>
  <c r="Q52" i="79"/>
  <c r="P52" i="79"/>
  <c r="O52" i="79"/>
  <c r="N52" i="79"/>
  <c r="M52" i="79"/>
  <c r="K52" i="79"/>
  <c r="FA51" i="79"/>
  <c r="EZ51" i="79"/>
  <c r="EY51" i="79"/>
  <c r="EX51" i="79"/>
  <c r="EW51" i="79"/>
  <c r="EV51" i="79"/>
  <c r="EU51" i="79"/>
  <c r="ET51" i="79"/>
  <c r="ES51" i="79"/>
  <c r="ER51" i="79"/>
  <c r="EQ51" i="79"/>
  <c r="EP51" i="79"/>
  <c r="EO51" i="79"/>
  <c r="EN51" i="79"/>
  <c r="EM51" i="79"/>
  <c r="EL51" i="79"/>
  <c r="EK51" i="79"/>
  <c r="EJ51" i="79"/>
  <c r="EI51" i="79"/>
  <c r="EH51" i="79"/>
  <c r="EG51" i="79"/>
  <c r="EF51" i="79"/>
  <c r="EE51" i="79"/>
  <c r="ED51" i="79"/>
  <c r="EC51" i="79"/>
  <c r="EB51" i="79"/>
  <c r="EA51" i="79"/>
  <c r="DZ51" i="79"/>
  <c r="DY51" i="79"/>
  <c r="DX51" i="79"/>
  <c r="DW51" i="79"/>
  <c r="DV51" i="79"/>
  <c r="DU51" i="79"/>
  <c r="DT51" i="79"/>
  <c r="DS51" i="79"/>
  <c r="DR51" i="79"/>
  <c r="DQ51" i="79"/>
  <c r="DP51" i="79"/>
  <c r="DO51" i="79"/>
  <c r="DN51" i="79"/>
  <c r="DM51" i="79"/>
  <c r="DL51" i="79"/>
  <c r="DK51" i="79"/>
  <c r="DJ51" i="79"/>
  <c r="DI51" i="79"/>
  <c r="DH51" i="79"/>
  <c r="DG51" i="79"/>
  <c r="DF51" i="79"/>
  <c r="DE51" i="79"/>
  <c r="DD51" i="79"/>
  <c r="DC51" i="79"/>
  <c r="DB51" i="79"/>
  <c r="DA51" i="79"/>
  <c r="CZ51" i="79"/>
  <c r="CY51" i="79"/>
  <c r="CX51" i="79"/>
  <c r="CW51" i="79"/>
  <c r="CV51" i="79"/>
  <c r="CU51" i="79"/>
  <c r="CT51" i="79"/>
  <c r="CS51" i="79"/>
  <c r="CR51" i="79"/>
  <c r="CQ51" i="79"/>
  <c r="CP51" i="79"/>
  <c r="CO51" i="79"/>
  <c r="CN51" i="79"/>
  <c r="CM51" i="79"/>
  <c r="CL51" i="79"/>
  <c r="CK51" i="79"/>
  <c r="CJ51" i="79"/>
  <c r="CI51" i="79"/>
  <c r="CH51" i="79"/>
  <c r="CG51" i="79"/>
  <c r="CF51" i="79"/>
  <c r="CE51" i="79"/>
  <c r="CD51" i="79"/>
  <c r="CC51" i="79"/>
  <c r="CB51" i="79"/>
  <c r="CA51" i="79"/>
  <c r="BZ51" i="79"/>
  <c r="BY51" i="79"/>
  <c r="BX51" i="79"/>
  <c r="BW51" i="79"/>
  <c r="BR51" i="79"/>
  <c r="BQ51" i="79"/>
  <c r="BP51" i="79"/>
  <c r="BO51" i="79"/>
  <c r="BN51" i="79"/>
  <c r="BM51" i="79"/>
  <c r="BD51" i="79"/>
  <c r="BC51" i="79"/>
  <c r="BB51" i="79"/>
  <c r="BA51" i="79"/>
  <c r="AZ51" i="79"/>
  <c r="AY51" i="79"/>
  <c r="AX51" i="79"/>
  <c r="AW51" i="79"/>
  <c r="AV51" i="79"/>
  <c r="AU51" i="79"/>
  <c r="AT51" i="79"/>
  <c r="AS51" i="79"/>
  <c r="AR51" i="79"/>
  <c r="AQ51" i="79"/>
  <c r="AP51" i="79"/>
  <c r="AO51" i="79"/>
  <c r="AN51" i="79"/>
  <c r="AM51" i="79"/>
  <c r="AL51" i="79"/>
  <c r="AK51" i="79"/>
  <c r="AJ51" i="79"/>
  <c r="AI51" i="79"/>
  <c r="AH51" i="79"/>
  <c r="AG51" i="79"/>
  <c r="AF51" i="79"/>
  <c r="AE51" i="79"/>
  <c r="AD51" i="79"/>
  <c r="AC51" i="79"/>
  <c r="AB51" i="79"/>
  <c r="AA51" i="79"/>
  <c r="Z51" i="79"/>
  <c r="Y51" i="79"/>
  <c r="X51" i="79"/>
  <c r="W51" i="79"/>
  <c r="V51" i="79"/>
  <c r="U51" i="79"/>
  <c r="T51" i="79"/>
  <c r="S51" i="79"/>
  <c r="R51" i="79"/>
  <c r="Q51" i="79"/>
  <c r="P51" i="79"/>
  <c r="O51" i="79"/>
  <c r="N51" i="79"/>
  <c r="M51" i="79"/>
  <c r="K51" i="79"/>
  <c r="FA50" i="79"/>
  <c r="EZ50" i="79"/>
  <c r="EY50" i="79"/>
  <c r="EX50" i="79"/>
  <c r="EW50" i="79"/>
  <c r="EV50" i="79"/>
  <c r="EU50" i="79"/>
  <c r="ET50" i="79"/>
  <c r="ES50" i="79"/>
  <c r="ER50" i="79"/>
  <c r="EQ50" i="79"/>
  <c r="EP50" i="79"/>
  <c r="EO50" i="79"/>
  <c r="EN50" i="79"/>
  <c r="EM50" i="79"/>
  <c r="EL50" i="79"/>
  <c r="EK50" i="79"/>
  <c r="EJ50" i="79"/>
  <c r="EI50" i="79"/>
  <c r="EH50" i="79"/>
  <c r="EG50" i="79"/>
  <c r="EF50" i="79"/>
  <c r="EE50" i="79"/>
  <c r="ED50" i="79"/>
  <c r="EC50" i="79"/>
  <c r="EB50" i="79"/>
  <c r="EA50" i="79"/>
  <c r="DZ50" i="79"/>
  <c r="DY50" i="79"/>
  <c r="DX50" i="79"/>
  <c r="DW50" i="79"/>
  <c r="DV50" i="79"/>
  <c r="DU50" i="79"/>
  <c r="DT50" i="79"/>
  <c r="DS50" i="79"/>
  <c r="DR50" i="79"/>
  <c r="DQ50" i="79"/>
  <c r="DP50" i="79"/>
  <c r="DO50" i="79"/>
  <c r="DN50" i="79"/>
  <c r="DM50" i="79"/>
  <c r="DL50" i="79"/>
  <c r="DK50" i="79"/>
  <c r="DJ50" i="79"/>
  <c r="DI50" i="79"/>
  <c r="DH50" i="79"/>
  <c r="DG50" i="79"/>
  <c r="DF50" i="79"/>
  <c r="DE50" i="79"/>
  <c r="DD50" i="79"/>
  <c r="DC50" i="79"/>
  <c r="DB50" i="79"/>
  <c r="DA50" i="79"/>
  <c r="CZ50" i="79"/>
  <c r="CY50" i="79"/>
  <c r="CX50" i="79"/>
  <c r="CW50" i="79"/>
  <c r="CV50" i="79"/>
  <c r="CU50" i="79"/>
  <c r="CT50" i="79"/>
  <c r="CS50" i="79"/>
  <c r="CR50" i="79"/>
  <c r="CQ50" i="79"/>
  <c r="CP50" i="79"/>
  <c r="CO50" i="79"/>
  <c r="CN50" i="79"/>
  <c r="CM50" i="79"/>
  <c r="CL50" i="79"/>
  <c r="CK50" i="79"/>
  <c r="CJ50" i="79"/>
  <c r="CI50" i="79"/>
  <c r="CH50" i="79"/>
  <c r="CG50" i="79"/>
  <c r="CF50" i="79"/>
  <c r="CE50" i="79"/>
  <c r="CD50" i="79"/>
  <c r="CC50" i="79"/>
  <c r="CB50" i="79"/>
  <c r="CA50" i="79"/>
  <c r="BZ50" i="79"/>
  <c r="BY50" i="79"/>
  <c r="BX50" i="79"/>
  <c r="BW50" i="79"/>
  <c r="BR50" i="79"/>
  <c r="BQ50" i="79"/>
  <c r="BP50" i="79"/>
  <c r="BO50" i="79"/>
  <c r="BN50" i="79"/>
  <c r="BM50" i="79"/>
  <c r="BD50" i="79"/>
  <c r="BC50" i="79"/>
  <c r="BB50" i="79"/>
  <c r="BA50" i="79"/>
  <c r="AZ50" i="79"/>
  <c r="AY50" i="79"/>
  <c r="AX50" i="79"/>
  <c r="AW50" i="79"/>
  <c r="AV50" i="79"/>
  <c r="AU50" i="79"/>
  <c r="AT50" i="79"/>
  <c r="AS50" i="79"/>
  <c r="AR50" i="79"/>
  <c r="AQ50" i="79"/>
  <c r="AP50" i="79"/>
  <c r="AO50" i="79"/>
  <c r="AN50" i="79"/>
  <c r="AM50" i="79"/>
  <c r="AL50" i="79"/>
  <c r="AK50" i="79"/>
  <c r="AJ50" i="79"/>
  <c r="AI50" i="79"/>
  <c r="AH50" i="79"/>
  <c r="AG50" i="79"/>
  <c r="AF50" i="79"/>
  <c r="AE50" i="79"/>
  <c r="AD50" i="79"/>
  <c r="AC50" i="79"/>
  <c r="AB50" i="79"/>
  <c r="AA50" i="79"/>
  <c r="Z50" i="79"/>
  <c r="Y50" i="79"/>
  <c r="X50" i="79"/>
  <c r="W50" i="79"/>
  <c r="V50" i="79"/>
  <c r="U50" i="79"/>
  <c r="T50" i="79"/>
  <c r="S50" i="79"/>
  <c r="R50" i="79"/>
  <c r="Q50" i="79"/>
  <c r="P50" i="79"/>
  <c r="O50" i="79"/>
  <c r="N50" i="79"/>
  <c r="M50" i="79"/>
  <c r="K50" i="79"/>
  <c r="FA49" i="79"/>
  <c r="EZ49" i="79"/>
  <c r="EY49" i="79"/>
  <c r="EX49" i="79"/>
  <c r="EW49" i="79"/>
  <c r="EV49" i="79"/>
  <c r="EU49" i="79"/>
  <c r="ET49" i="79"/>
  <c r="ES49" i="79"/>
  <c r="ER49" i="79"/>
  <c r="EQ49" i="79"/>
  <c r="EP49" i="79"/>
  <c r="EO49" i="79"/>
  <c r="EN49" i="79"/>
  <c r="EM49" i="79"/>
  <c r="EL49" i="79"/>
  <c r="EK49" i="79"/>
  <c r="EJ49" i="79"/>
  <c r="EI49" i="79"/>
  <c r="EH49" i="79"/>
  <c r="EG49" i="79"/>
  <c r="EF49" i="79"/>
  <c r="EE49" i="79"/>
  <c r="ED49" i="79"/>
  <c r="EC49" i="79"/>
  <c r="EB49" i="79"/>
  <c r="EA49" i="79"/>
  <c r="DZ49" i="79"/>
  <c r="DY49" i="79"/>
  <c r="DX49" i="79"/>
  <c r="DW49" i="79"/>
  <c r="DV49" i="79"/>
  <c r="DU49" i="79"/>
  <c r="DT49" i="79"/>
  <c r="DS49" i="79"/>
  <c r="DR49" i="79"/>
  <c r="DQ49" i="79"/>
  <c r="DP49" i="79"/>
  <c r="DO49" i="79"/>
  <c r="DN49" i="79"/>
  <c r="DM49" i="79"/>
  <c r="DL49" i="79"/>
  <c r="DK49" i="79"/>
  <c r="DJ49" i="79"/>
  <c r="DI49" i="79"/>
  <c r="DH49" i="79"/>
  <c r="DG49" i="79"/>
  <c r="DF49" i="79"/>
  <c r="DE49" i="79"/>
  <c r="DD49" i="79"/>
  <c r="DC49" i="79"/>
  <c r="DB49" i="79"/>
  <c r="DA49" i="79"/>
  <c r="CZ49" i="79"/>
  <c r="CY49" i="79"/>
  <c r="CX49" i="79"/>
  <c r="CW49" i="79"/>
  <c r="CV49" i="79"/>
  <c r="CU49" i="79"/>
  <c r="CT49" i="79"/>
  <c r="CS49" i="79"/>
  <c r="CR49" i="79"/>
  <c r="CQ49" i="79"/>
  <c r="CP49" i="79"/>
  <c r="CO49" i="79"/>
  <c r="CN49" i="79"/>
  <c r="CM49" i="79"/>
  <c r="CL49" i="79"/>
  <c r="CK49" i="79"/>
  <c r="CJ49" i="79"/>
  <c r="CI49" i="79"/>
  <c r="CH49" i="79"/>
  <c r="CG49" i="79"/>
  <c r="CF49" i="79"/>
  <c r="CE49" i="79"/>
  <c r="CD49" i="79"/>
  <c r="CC49" i="79"/>
  <c r="CB49" i="79"/>
  <c r="CA49" i="79"/>
  <c r="BZ49" i="79"/>
  <c r="BY49" i="79"/>
  <c r="BX49" i="79"/>
  <c r="BW49" i="79"/>
  <c r="BS49" i="79"/>
  <c r="BR49" i="79"/>
  <c r="BQ49" i="79"/>
  <c r="BP49" i="79"/>
  <c r="BO49" i="79"/>
  <c r="BN49" i="79"/>
  <c r="BM49" i="79"/>
  <c r="BD49" i="79"/>
  <c r="BC49" i="79"/>
  <c r="BB49" i="79"/>
  <c r="BA49" i="79"/>
  <c r="AZ49" i="79"/>
  <c r="AY49" i="79"/>
  <c r="AX49" i="79"/>
  <c r="AW49" i="79"/>
  <c r="AV49" i="79"/>
  <c r="AU49" i="79"/>
  <c r="AT49" i="79"/>
  <c r="AS49" i="79"/>
  <c r="AR49" i="79"/>
  <c r="AQ49" i="79"/>
  <c r="AP49" i="79"/>
  <c r="AO49" i="79"/>
  <c r="AN49" i="79"/>
  <c r="AM49" i="79"/>
  <c r="AL49" i="79"/>
  <c r="AK49" i="79"/>
  <c r="AJ49" i="79"/>
  <c r="AI49" i="79"/>
  <c r="AH49" i="79"/>
  <c r="AG49" i="79"/>
  <c r="AF49" i="79"/>
  <c r="AE49" i="79"/>
  <c r="AD49" i="79"/>
  <c r="AC49" i="79"/>
  <c r="AB49" i="79"/>
  <c r="AA49" i="79"/>
  <c r="Z49" i="79"/>
  <c r="Y49" i="79"/>
  <c r="X49" i="79"/>
  <c r="W49" i="79"/>
  <c r="V49" i="79"/>
  <c r="U49" i="79"/>
  <c r="T49" i="79"/>
  <c r="S49" i="79"/>
  <c r="R49" i="79"/>
  <c r="Q49" i="79"/>
  <c r="P49" i="79"/>
  <c r="O49" i="79"/>
  <c r="N49" i="79"/>
  <c r="M49" i="79"/>
  <c r="K49" i="79"/>
  <c r="FA48" i="79"/>
  <c r="EZ48" i="79"/>
  <c r="EY48" i="79"/>
  <c r="EX48" i="79"/>
  <c r="EW48" i="79"/>
  <c r="EV48" i="79"/>
  <c r="EU48" i="79"/>
  <c r="ET48" i="79"/>
  <c r="ES48" i="79"/>
  <c r="ER48" i="79"/>
  <c r="EQ48" i="79"/>
  <c r="EP48" i="79"/>
  <c r="EO48" i="79"/>
  <c r="EN48" i="79"/>
  <c r="EM48" i="79"/>
  <c r="EL48" i="79"/>
  <c r="EK48" i="79"/>
  <c r="EJ48" i="79"/>
  <c r="EI48" i="79"/>
  <c r="EH48" i="79"/>
  <c r="EG48" i="79"/>
  <c r="EF48" i="79"/>
  <c r="EE48" i="79"/>
  <c r="ED48" i="79"/>
  <c r="EC48" i="79"/>
  <c r="EB48" i="79"/>
  <c r="EA48" i="79"/>
  <c r="DZ48" i="79"/>
  <c r="DY48" i="79"/>
  <c r="DX48" i="79"/>
  <c r="DW48" i="79"/>
  <c r="DV48" i="79"/>
  <c r="DU48" i="79"/>
  <c r="DT48" i="79"/>
  <c r="DS48" i="79"/>
  <c r="DR48" i="79"/>
  <c r="DQ48" i="79"/>
  <c r="DP48" i="79"/>
  <c r="DO48" i="79"/>
  <c r="DN48" i="79"/>
  <c r="DM48" i="79"/>
  <c r="DL48" i="79"/>
  <c r="DK48" i="79"/>
  <c r="DJ48" i="79"/>
  <c r="DI48" i="79"/>
  <c r="DH48" i="79"/>
  <c r="DG48" i="79"/>
  <c r="DF48" i="79"/>
  <c r="DE48" i="79"/>
  <c r="DD48" i="79"/>
  <c r="DC48" i="79"/>
  <c r="DB48" i="79"/>
  <c r="DA48" i="79"/>
  <c r="CZ48" i="79"/>
  <c r="CY48" i="79"/>
  <c r="CX48" i="79"/>
  <c r="CW48" i="79"/>
  <c r="CV48" i="79"/>
  <c r="CU48" i="79"/>
  <c r="CT48" i="79"/>
  <c r="CS48" i="79"/>
  <c r="CR48" i="79"/>
  <c r="CQ48" i="79"/>
  <c r="CP48" i="79"/>
  <c r="CO48" i="79"/>
  <c r="CN48" i="79"/>
  <c r="CM48" i="79"/>
  <c r="CL48" i="79"/>
  <c r="CK48" i="79"/>
  <c r="CJ48" i="79"/>
  <c r="CI48" i="79"/>
  <c r="CH48" i="79"/>
  <c r="CG48" i="79"/>
  <c r="CF48" i="79"/>
  <c r="CE48" i="79"/>
  <c r="CD48" i="79"/>
  <c r="CC48" i="79"/>
  <c r="CB48" i="79"/>
  <c r="CA48" i="79"/>
  <c r="BZ48" i="79"/>
  <c r="BY48" i="79"/>
  <c r="BX48" i="79"/>
  <c r="BW48" i="79"/>
  <c r="BR48" i="79"/>
  <c r="BQ48" i="79"/>
  <c r="BP48" i="79"/>
  <c r="BO48" i="79"/>
  <c r="BN48" i="79"/>
  <c r="BM48" i="79"/>
  <c r="BD48" i="79"/>
  <c r="BC48" i="79"/>
  <c r="BB48" i="79"/>
  <c r="BA48" i="79"/>
  <c r="AZ48" i="79"/>
  <c r="AY48" i="79"/>
  <c r="AX48" i="79"/>
  <c r="AW48" i="79"/>
  <c r="AV48" i="79"/>
  <c r="AU48" i="79"/>
  <c r="AT48" i="79"/>
  <c r="AS48" i="79"/>
  <c r="AR48" i="79"/>
  <c r="AQ48" i="79"/>
  <c r="AP48" i="79"/>
  <c r="AO48" i="79"/>
  <c r="AN48" i="79"/>
  <c r="AM48" i="79"/>
  <c r="AL48" i="79"/>
  <c r="AK48" i="79"/>
  <c r="AJ48" i="79"/>
  <c r="AI48" i="79"/>
  <c r="AH48" i="79"/>
  <c r="AG48" i="79"/>
  <c r="AF48" i="79"/>
  <c r="AE48" i="79"/>
  <c r="AD48" i="79"/>
  <c r="AC48" i="79"/>
  <c r="AB48" i="79"/>
  <c r="AA48" i="79"/>
  <c r="Z48" i="79"/>
  <c r="Y48" i="79"/>
  <c r="X48" i="79"/>
  <c r="W48" i="79"/>
  <c r="V48" i="79"/>
  <c r="U48" i="79"/>
  <c r="T48" i="79"/>
  <c r="S48" i="79"/>
  <c r="R48" i="79"/>
  <c r="Q48" i="79"/>
  <c r="P48" i="79"/>
  <c r="O48" i="79"/>
  <c r="N48" i="79"/>
  <c r="M48" i="79"/>
  <c r="K48" i="79"/>
  <c r="FA47" i="79"/>
  <c r="EZ47" i="79"/>
  <c r="EY47" i="79"/>
  <c r="EX47" i="79"/>
  <c r="EW47" i="79"/>
  <c r="EV47" i="79"/>
  <c r="EU47" i="79"/>
  <c r="ET47" i="79"/>
  <c r="ES47" i="79"/>
  <c r="ER47" i="79"/>
  <c r="EQ47" i="79"/>
  <c r="EP47" i="79"/>
  <c r="EO47" i="79"/>
  <c r="EN47" i="79"/>
  <c r="EM47" i="79"/>
  <c r="EL47" i="79"/>
  <c r="EK47" i="79"/>
  <c r="EJ47" i="79"/>
  <c r="EI47" i="79"/>
  <c r="EH47" i="79"/>
  <c r="EG47" i="79"/>
  <c r="EF47" i="79"/>
  <c r="EE47" i="79"/>
  <c r="ED47" i="79"/>
  <c r="EC47" i="79"/>
  <c r="EB47" i="79"/>
  <c r="EA47" i="79"/>
  <c r="DZ47" i="79"/>
  <c r="DY47" i="79"/>
  <c r="DX47" i="79"/>
  <c r="DW47" i="79"/>
  <c r="DV47" i="79"/>
  <c r="DU47" i="79"/>
  <c r="DT47" i="79"/>
  <c r="DS47" i="79"/>
  <c r="DR47" i="79"/>
  <c r="DQ47" i="79"/>
  <c r="DP47" i="79"/>
  <c r="DO47" i="79"/>
  <c r="DN47" i="79"/>
  <c r="DM47" i="79"/>
  <c r="DL47" i="79"/>
  <c r="DK47" i="79"/>
  <c r="DJ47" i="79"/>
  <c r="DI47" i="79"/>
  <c r="DH47" i="79"/>
  <c r="DG47" i="79"/>
  <c r="DF47" i="79"/>
  <c r="DE47" i="79"/>
  <c r="DD47" i="79"/>
  <c r="DC47" i="79"/>
  <c r="DB47" i="79"/>
  <c r="DA47" i="79"/>
  <c r="CZ47" i="79"/>
  <c r="CY47" i="79"/>
  <c r="CX47" i="79"/>
  <c r="CW47" i="79"/>
  <c r="CV47" i="79"/>
  <c r="CU47" i="79"/>
  <c r="CT47" i="79"/>
  <c r="CS47" i="79"/>
  <c r="CR47" i="79"/>
  <c r="CQ47" i="79"/>
  <c r="CP47" i="79"/>
  <c r="CO47" i="79"/>
  <c r="CN47" i="79"/>
  <c r="CM47" i="79"/>
  <c r="CL47" i="79"/>
  <c r="CK47" i="79"/>
  <c r="CJ47" i="79"/>
  <c r="CI47" i="79"/>
  <c r="CH47" i="79"/>
  <c r="CG47" i="79"/>
  <c r="CF47" i="79"/>
  <c r="CE47" i="79"/>
  <c r="CD47" i="79"/>
  <c r="CC47" i="79"/>
  <c r="CB47" i="79"/>
  <c r="CA47" i="79"/>
  <c r="BZ47" i="79"/>
  <c r="BY47" i="79"/>
  <c r="BX47" i="79"/>
  <c r="BW47" i="79"/>
  <c r="BU47" i="79"/>
  <c r="BT47" i="79"/>
  <c r="BR47" i="79"/>
  <c r="BQ47" i="79"/>
  <c r="BP47" i="79"/>
  <c r="BO47" i="79"/>
  <c r="BN47" i="79"/>
  <c r="BM47" i="79"/>
  <c r="BD47" i="79"/>
  <c r="BC47" i="79"/>
  <c r="BB47" i="79"/>
  <c r="BA47" i="79"/>
  <c r="AZ47" i="79"/>
  <c r="AY47" i="79"/>
  <c r="AX47" i="79"/>
  <c r="AW47" i="79"/>
  <c r="AV47" i="79"/>
  <c r="AU47" i="79"/>
  <c r="AT47" i="79"/>
  <c r="AS47" i="79"/>
  <c r="AR47" i="79"/>
  <c r="AQ47" i="79"/>
  <c r="AP47" i="79"/>
  <c r="AO47" i="79"/>
  <c r="AN47" i="79"/>
  <c r="AM47" i="79"/>
  <c r="AL47" i="79"/>
  <c r="AK47" i="79"/>
  <c r="AJ47" i="79"/>
  <c r="AI47" i="79"/>
  <c r="AH47" i="79"/>
  <c r="AG47" i="79"/>
  <c r="AF47" i="79"/>
  <c r="AE47" i="79"/>
  <c r="AD47" i="79"/>
  <c r="AC47" i="79"/>
  <c r="AB47" i="79"/>
  <c r="AA47" i="79"/>
  <c r="Z47" i="79"/>
  <c r="Y47" i="79"/>
  <c r="X47" i="79"/>
  <c r="W47" i="79"/>
  <c r="V47" i="79"/>
  <c r="U47" i="79"/>
  <c r="T47" i="79"/>
  <c r="S47" i="79"/>
  <c r="R47" i="79"/>
  <c r="Q47" i="79"/>
  <c r="P47" i="79"/>
  <c r="O47" i="79"/>
  <c r="N47" i="79"/>
  <c r="M47" i="79"/>
  <c r="K47" i="79"/>
  <c r="FA46" i="79"/>
  <c r="EZ46" i="79"/>
  <c r="EY46" i="79"/>
  <c r="EX46" i="79"/>
  <c r="EW46" i="79"/>
  <c r="EV46" i="79"/>
  <c r="EU46" i="79"/>
  <c r="ET46" i="79"/>
  <c r="ES46" i="79"/>
  <c r="ER46" i="79"/>
  <c r="EQ46" i="79"/>
  <c r="EP46" i="79"/>
  <c r="EO46" i="79"/>
  <c r="EN46" i="79"/>
  <c r="EM46" i="79"/>
  <c r="EL46" i="79"/>
  <c r="EK46" i="79"/>
  <c r="EJ46" i="79"/>
  <c r="EI46" i="79"/>
  <c r="EH46" i="79"/>
  <c r="EG46" i="79"/>
  <c r="EF46" i="79"/>
  <c r="EE46" i="79"/>
  <c r="ED46" i="79"/>
  <c r="EC46" i="79"/>
  <c r="EB46" i="79"/>
  <c r="EA46" i="79"/>
  <c r="DZ46" i="79"/>
  <c r="DY46" i="79"/>
  <c r="DX46" i="79"/>
  <c r="DW46" i="79"/>
  <c r="DV46" i="79"/>
  <c r="DU46" i="79"/>
  <c r="DT46" i="79"/>
  <c r="DS46" i="79"/>
  <c r="DR46" i="79"/>
  <c r="DQ46" i="79"/>
  <c r="DP46" i="79"/>
  <c r="DO46" i="79"/>
  <c r="DN46" i="79"/>
  <c r="DM46" i="79"/>
  <c r="DL46" i="79"/>
  <c r="DK46" i="79"/>
  <c r="DJ46" i="79"/>
  <c r="DI46" i="79"/>
  <c r="DH46" i="79"/>
  <c r="DG46" i="79"/>
  <c r="DF46" i="79"/>
  <c r="DE46" i="79"/>
  <c r="DD46" i="79"/>
  <c r="DC46" i="79"/>
  <c r="DB46" i="79"/>
  <c r="DA46" i="79"/>
  <c r="CZ46" i="79"/>
  <c r="CY46" i="79"/>
  <c r="CX46" i="79"/>
  <c r="CW46" i="79"/>
  <c r="CV46" i="79"/>
  <c r="CU46" i="79"/>
  <c r="CT46" i="79"/>
  <c r="CS46" i="79"/>
  <c r="CR46" i="79"/>
  <c r="CQ46" i="79"/>
  <c r="CP46" i="79"/>
  <c r="CO46" i="79"/>
  <c r="CN46" i="79"/>
  <c r="CM46" i="79"/>
  <c r="CL46" i="79"/>
  <c r="CK46" i="79"/>
  <c r="CJ46" i="79"/>
  <c r="CI46" i="79"/>
  <c r="CH46" i="79"/>
  <c r="CG46" i="79"/>
  <c r="CF46" i="79"/>
  <c r="CE46" i="79"/>
  <c r="CD46" i="79"/>
  <c r="CC46" i="79"/>
  <c r="CB46" i="79"/>
  <c r="CA46" i="79"/>
  <c r="BZ46" i="79"/>
  <c r="BY46" i="79"/>
  <c r="BX46" i="79"/>
  <c r="BW46" i="79"/>
  <c r="BU46" i="79"/>
  <c r="BR46" i="79"/>
  <c r="BQ46" i="79"/>
  <c r="BP46" i="79"/>
  <c r="BO46" i="79"/>
  <c r="BN46" i="79"/>
  <c r="BM46" i="79"/>
  <c r="BD46" i="79"/>
  <c r="BC46" i="79"/>
  <c r="BB46" i="79"/>
  <c r="BA46" i="79"/>
  <c r="AZ46" i="79"/>
  <c r="AY46" i="79"/>
  <c r="AX46" i="79"/>
  <c r="AW46" i="79"/>
  <c r="AV46" i="79"/>
  <c r="AU46" i="79"/>
  <c r="AT46" i="79"/>
  <c r="AS46" i="79"/>
  <c r="AR46" i="79"/>
  <c r="AQ46" i="79"/>
  <c r="AP46" i="79"/>
  <c r="AO46" i="79"/>
  <c r="AN46" i="79"/>
  <c r="AM46" i="79"/>
  <c r="AL46" i="79"/>
  <c r="AK46" i="79"/>
  <c r="AJ46" i="79"/>
  <c r="AI46" i="79"/>
  <c r="AH46" i="79"/>
  <c r="AG46" i="79"/>
  <c r="AF46" i="79"/>
  <c r="AE46" i="79"/>
  <c r="AD46" i="79"/>
  <c r="AC46" i="79"/>
  <c r="AB46" i="79"/>
  <c r="AA46" i="79"/>
  <c r="Z46" i="79"/>
  <c r="Y46" i="79"/>
  <c r="X46" i="79"/>
  <c r="W46" i="79"/>
  <c r="V46" i="79"/>
  <c r="U46" i="79"/>
  <c r="T46" i="79"/>
  <c r="S46" i="79"/>
  <c r="R46" i="79"/>
  <c r="Q46" i="79"/>
  <c r="P46" i="79"/>
  <c r="O46" i="79"/>
  <c r="N46" i="79"/>
  <c r="M46" i="79"/>
  <c r="K46" i="79"/>
  <c r="FA45" i="79"/>
  <c r="EZ45" i="79"/>
  <c r="EY45" i="79"/>
  <c r="EX45" i="79"/>
  <c r="EW45" i="79"/>
  <c r="EV45" i="79"/>
  <c r="EU45" i="79"/>
  <c r="ET45" i="79"/>
  <c r="ES45" i="79"/>
  <c r="ER45" i="79"/>
  <c r="EQ45" i="79"/>
  <c r="EP45" i="79"/>
  <c r="EO45" i="79"/>
  <c r="EN45" i="79"/>
  <c r="EM45" i="79"/>
  <c r="EL45" i="79"/>
  <c r="EK45" i="79"/>
  <c r="EJ45" i="79"/>
  <c r="EI45" i="79"/>
  <c r="EH45" i="79"/>
  <c r="EG45" i="79"/>
  <c r="EF45" i="79"/>
  <c r="EE45" i="79"/>
  <c r="ED45" i="79"/>
  <c r="EC45" i="79"/>
  <c r="EB45" i="79"/>
  <c r="EA45" i="79"/>
  <c r="DZ45" i="79"/>
  <c r="DY45" i="79"/>
  <c r="DX45" i="79"/>
  <c r="DW45" i="79"/>
  <c r="DV45" i="79"/>
  <c r="DU45" i="79"/>
  <c r="DT45" i="79"/>
  <c r="DS45" i="79"/>
  <c r="DR45" i="79"/>
  <c r="DQ45" i="79"/>
  <c r="DP45" i="79"/>
  <c r="DO45" i="79"/>
  <c r="DN45" i="79"/>
  <c r="DM45" i="79"/>
  <c r="DL45" i="79"/>
  <c r="DK45" i="79"/>
  <c r="DJ45" i="79"/>
  <c r="DI45" i="79"/>
  <c r="DH45" i="79"/>
  <c r="DG45" i="79"/>
  <c r="DF45" i="79"/>
  <c r="DE45" i="79"/>
  <c r="DD45" i="79"/>
  <c r="DC45" i="79"/>
  <c r="DB45" i="79"/>
  <c r="DA45" i="79"/>
  <c r="CZ45" i="79"/>
  <c r="CY45" i="79"/>
  <c r="CX45" i="79"/>
  <c r="CW45" i="79"/>
  <c r="CV45" i="79"/>
  <c r="CU45" i="79"/>
  <c r="CT45" i="79"/>
  <c r="CS45" i="79"/>
  <c r="CR45" i="79"/>
  <c r="CQ45" i="79"/>
  <c r="CP45" i="79"/>
  <c r="CO45" i="79"/>
  <c r="CN45" i="79"/>
  <c r="CM45" i="79"/>
  <c r="CL45" i="79"/>
  <c r="CK45" i="79"/>
  <c r="CJ45" i="79"/>
  <c r="CI45" i="79"/>
  <c r="CH45" i="79"/>
  <c r="CG45" i="79"/>
  <c r="CF45" i="79"/>
  <c r="CE45" i="79"/>
  <c r="CD45" i="79"/>
  <c r="CC45" i="79"/>
  <c r="CB45" i="79"/>
  <c r="CA45" i="79"/>
  <c r="BZ45" i="79"/>
  <c r="BY45" i="79"/>
  <c r="BX45" i="79"/>
  <c r="BW45" i="79"/>
  <c r="BR45" i="79"/>
  <c r="BQ45" i="79"/>
  <c r="BP45" i="79"/>
  <c r="BO45" i="79"/>
  <c r="BN45" i="79"/>
  <c r="BM45" i="79"/>
  <c r="BD45" i="79"/>
  <c r="BC45" i="79"/>
  <c r="BB45" i="79"/>
  <c r="BA45" i="79"/>
  <c r="AZ45" i="79"/>
  <c r="AY45" i="79"/>
  <c r="AX45" i="79"/>
  <c r="AW45" i="79"/>
  <c r="AV45" i="79"/>
  <c r="AU45" i="79"/>
  <c r="AT45" i="79"/>
  <c r="AS45" i="79"/>
  <c r="AR45" i="79"/>
  <c r="AQ45" i="79"/>
  <c r="AP45" i="79"/>
  <c r="AO45" i="79"/>
  <c r="AN45" i="79"/>
  <c r="AM45" i="79"/>
  <c r="AL45" i="79"/>
  <c r="AK45" i="79"/>
  <c r="AJ45" i="79"/>
  <c r="AI45" i="79"/>
  <c r="AH45" i="79"/>
  <c r="AG45" i="79"/>
  <c r="AF45" i="79"/>
  <c r="AE45" i="79"/>
  <c r="AD45" i="79"/>
  <c r="AC45" i="79"/>
  <c r="AB45" i="79"/>
  <c r="AA45" i="79"/>
  <c r="Z45" i="79"/>
  <c r="Y45" i="79"/>
  <c r="X45" i="79"/>
  <c r="W45" i="79"/>
  <c r="V45" i="79"/>
  <c r="U45" i="79"/>
  <c r="T45" i="79"/>
  <c r="S45" i="79"/>
  <c r="R45" i="79"/>
  <c r="Q45" i="79"/>
  <c r="P45" i="79"/>
  <c r="O45" i="79"/>
  <c r="N45" i="79"/>
  <c r="M45" i="79"/>
  <c r="K45" i="79"/>
  <c r="FA44" i="79"/>
  <c r="EZ44" i="79"/>
  <c r="EY44" i="79"/>
  <c r="EX44" i="79"/>
  <c r="EW44" i="79"/>
  <c r="EV44" i="79"/>
  <c r="EU44" i="79"/>
  <c r="ET44" i="79"/>
  <c r="ES44" i="79"/>
  <c r="ER44" i="79"/>
  <c r="EQ44" i="79"/>
  <c r="EP44" i="79"/>
  <c r="EO44" i="79"/>
  <c r="EN44" i="79"/>
  <c r="EM44" i="79"/>
  <c r="EL44" i="79"/>
  <c r="EK44" i="79"/>
  <c r="EJ44" i="79"/>
  <c r="EI44" i="79"/>
  <c r="EH44" i="79"/>
  <c r="EG44" i="79"/>
  <c r="EF44" i="79"/>
  <c r="EE44" i="79"/>
  <c r="ED44" i="79"/>
  <c r="EC44" i="79"/>
  <c r="EB44" i="79"/>
  <c r="EA44" i="79"/>
  <c r="DZ44" i="79"/>
  <c r="DY44" i="79"/>
  <c r="DX44" i="79"/>
  <c r="DW44" i="79"/>
  <c r="DV44" i="79"/>
  <c r="DU44" i="79"/>
  <c r="DT44" i="79"/>
  <c r="DS44" i="79"/>
  <c r="DR44" i="79"/>
  <c r="DQ44" i="79"/>
  <c r="DP44" i="79"/>
  <c r="DO44" i="79"/>
  <c r="DN44" i="79"/>
  <c r="DM44" i="79"/>
  <c r="DL44" i="79"/>
  <c r="DK44" i="79"/>
  <c r="DJ44" i="79"/>
  <c r="DI44" i="79"/>
  <c r="DH44" i="79"/>
  <c r="DG44" i="79"/>
  <c r="DF44" i="79"/>
  <c r="DE44" i="79"/>
  <c r="DD44" i="79"/>
  <c r="DC44" i="79"/>
  <c r="DB44" i="79"/>
  <c r="DA44" i="79"/>
  <c r="CZ44" i="79"/>
  <c r="CY44" i="79"/>
  <c r="CX44" i="79"/>
  <c r="CW44" i="79"/>
  <c r="CV44" i="79"/>
  <c r="CU44" i="79"/>
  <c r="CT44" i="79"/>
  <c r="CS44" i="79"/>
  <c r="CR44" i="79"/>
  <c r="CQ44" i="79"/>
  <c r="CP44" i="79"/>
  <c r="CO44" i="79"/>
  <c r="CN44" i="79"/>
  <c r="CM44" i="79"/>
  <c r="CL44" i="79"/>
  <c r="CK44" i="79"/>
  <c r="CJ44" i="79"/>
  <c r="CI44" i="79"/>
  <c r="CH44" i="79"/>
  <c r="CG44" i="79"/>
  <c r="CF44" i="79"/>
  <c r="CE44" i="79"/>
  <c r="CD44" i="79"/>
  <c r="CC44" i="79"/>
  <c r="CB44" i="79"/>
  <c r="CA44" i="79"/>
  <c r="BZ44" i="79"/>
  <c r="BY44" i="79"/>
  <c r="BX44" i="79"/>
  <c r="BW44" i="79"/>
  <c r="BT44" i="79"/>
  <c r="BS44" i="79"/>
  <c r="BR44" i="79"/>
  <c r="BQ44" i="79"/>
  <c r="BP44" i="79"/>
  <c r="BO44" i="79"/>
  <c r="BN44" i="79"/>
  <c r="BM44" i="79"/>
  <c r="BD44" i="79"/>
  <c r="BC44" i="79"/>
  <c r="BB44" i="79"/>
  <c r="BA44" i="79"/>
  <c r="AZ44" i="79"/>
  <c r="AY44" i="79"/>
  <c r="AX44" i="79"/>
  <c r="AW44" i="79"/>
  <c r="AV44" i="79"/>
  <c r="AU44" i="79"/>
  <c r="AT44" i="79"/>
  <c r="AS44" i="79"/>
  <c r="AR44" i="79"/>
  <c r="AQ44" i="79"/>
  <c r="AP44" i="79"/>
  <c r="AO44" i="79"/>
  <c r="AN44" i="79"/>
  <c r="AM44" i="79"/>
  <c r="AL44" i="79"/>
  <c r="AK44" i="79"/>
  <c r="AJ44" i="79"/>
  <c r="AI44" i="79"/>
  <c r="AH44" i="79"/>
  <c r="AG44" i="79"/>
  <c r="AF44" i="79"/>
  <c r="AE44" i="79"/>
  <c r="AD44" i="79"/>
  <c r="AC44" i="79"/>
  <c r="AB44" i="79"/>
  <c r="S90" i="179" s="1"/>
  <c r="AA44" i="79"/>
  <c r="Z44" i="79"/>
  <c r="Y44" i="79"/>
  <c r="X44" i="79"/>
  <c r="W44" i="79"/>
  <c r="V44" i="79"/>
  <c r="U44" i="79"/>
  <c r="T44" i="79"/>
  <c r="S44" i="79"/>
  <c r="R44" i="79"/>
  <c r="P44" i="79"/>
  <c r="O44" i="79"/>
  <c r="N44" i="79"/>
  <c r="M44" i="79"/>
  <c r="K44" i="79"/>
  <c r="FA43" i="79"/>
  <c r="EZ43" i="79"/>
  <c r="EY43" i="79"/>
  <c r="EX43" i="79"/>
  <c r="EW43" i="79"/>
  <c r="EV43" i="79"/>
  <c r="EU43" i="79"/>
  <c r="ET43" i="79"/>
  <c r="ES43" i="79"/>
  <c r="ER43" i="79"/>
  <c r="EQ43" i="79"/>
  <c r="EP43" i="79"/>
  <c r="EO43" i="79"/>
  <c r="EN43" i="79"/>
  <c r="EM43" i="79"/>
  <c r="EL43" i="79"/>
  <c r="EK43" i="79"/>
  <c r="EJ43" i="79"/>
  <c r="EI43" i="79"/>
  <c r="EH43" i="79"/>
  <c r="EG43" i="79"/>
  <c r="EF43" i="79"/>
  <c r="EE43" i="79"/>
  <c r="ED43" i="79"/>
  <c r="EC43" i="79"/>
  <c r="EB43" i="79"/>
  <c r="EA43" i="79"/>
  <c r="DZ43" i="79"/>
  <c r="DY43" i="79"/>
  <c r="DX43" i="79"/>
  <c r="DW43" i="79"/>
  <c r="DV43" i="79"/>
  <c r="DU43" i="79"/>
  <c r="DT43" i="79"/>
  <c r="DS43" i="79"/>
  <c r="DR43" i="79"/>
  <c r="DQ43" i="79"/>
  <c r="DP43" i="79"/>
  <c r="DO43" i="79"/>
  <c r="DN43" i="79"/>
  <c r="DM43" i="79"/>
  <c r="DL43" i="79"/>
  <c r="DK43" i="79"/>
  <c r="DJ43" i="79"/>
  <c r="DI43" i="79"/>
  <c r="DH43" i="79"/>
  <c r="DG43" i="79"/>
  <c r="DF43" i="79"/>
  <c r="DE43" i="79"/>
  <c r="DD43" i="79"/>
  <c r="DC43" i="79"/>
  <c r="DB43" i="79"/>
  <c r="DA43" i="79"/>
  <c r="CZ43" i="79"/>
  <c r="CY43" i="79"/>
  <c r="CX43" i="79"/>
  <c r="CW43" i="79"/>
  <c r="CV43" i="79"/>
  <c r="CU43" i="79"/>
  <c r="CT43" i="79"/>
  <c r="CS43" i="79"/>
  <c r="CR43" i="79"/>
  <c r="CQ43" i="79"/>
  <c r="CP43" i="79"/>
  <c r="CO43" i="79"/>
  <c r="CN43" i="79"/>
  <c r="CM43" i="79"/>
  <c r="CL43" i="79"/>
  <c r="CK43" i="79"/>
  <c r="CJ43" i="79"/>
  <c r="CI43" i="79"/>
  <c r="CH43" i="79"/>
  <c r="CG43" i="79"/>
  <c r="CF43" i="79"/>
  <c r="CE43" i="79"/>
  <c r="CD43" i="79"/>
  <c r="CC43" i="79"/>
  <c r="CB43" i="79"/>
  <c r="CA43" i="79"/>
  <c r="BZ43" i="79"/>
  <c r="BY43" i="79"/>
  <c r="BX43" i="79"/>
  <c r="BW43" i="79"/>
  <c r="BR43" i="79"/>
  <c r="BQ43" i="79"/>
  <c r="BP43" i="79"/>
  <c r="BO43" i="79"/>
  <c r="BN43" i="79"/>
  <c r="BM43" i="79"/>
  <c r="BD43" i="79"/>
  <c r="BC43" i="79"/>
  <c r="BB43" i="79"/>
  <c r="BA43" i="79"/>
  <c r="AZ43" i="79"/>
  <c r="AY43" i="79"/>
  <c r="AX43" i="79"/>
  <c r="AW43" i="79"/>
  <c r="AV43" i="79"/>
  <c r="AU43" i="79"/>
  <c r="AT43" i="79"/>
  <c r="AS43" i="79"/>
  <c r="AR43" i="79"/>
  <c r="AQ43" i="79"/>
  <c r="AP43" i="79"/>
  <c r="AO43" i="79"/>
  <c r="AN43" i="79"/>
  <c r="AM43" i="79"/>
  <c r="AL43" i="79"/>
  <c r="AK43" i="79"/>
  <c r="AJ43" i="79"/>
  <c r="AI43" i="79"/>
  <c r="AH43" i="79"/>
  <c r="AG43" i="79"/>
  <c r="AF43" i="79"/>
  <c r="AE43" i="79"/>
  <c r="AD43" i="79"/>
  <c r="AC43" i="79"/>
  <c r="AB43" i="79"/>
  <c r="AA43" i="79"/>
  <c r="Z43" i="79"/>
  <c r="Y43" i="79"/>
  <c r="X43" i="79"/>
  <c r="W43" i="79"/>
  <c r="V43" i="79"/>
  <c r="U43" i="79"/>
  <c r="T43" i="79"/>
  <c r="S43" i="79"/>
  <c r="R43" i="79"/>
  <c r="P43" i="79"/>
  <c r="O43" i="79"/>
  <c r="N43" i="79"/>
  <c r="M43" i="79"/>
  <c r="K43" i="79"/>
  <c r="FA42" i="79"/>
  <c r="EZ42" i="79"/>
  <c r="EY42" i="79"/>
  <c r="EX42" i="79"/>
  <c r="EW42" i="79"/>
  <c r="EV42" i="79"/>
  <c r="EU42" i="79"/>
  <c r="ET42" i="79"/>
  <c r="ES42" i="79"/>
  <c r="ER42" i="79"/>
  <c r="EQ42" i="79"/>
  <c r="EP42" i="79"/>
  <c r="EO42" i="79"/>
  <c r="EN42" i="79"/>
  <c r="EM42" i="79"/>
  <c r="EL42" i="79"/>
  <c r="EK42" i="79"/>
  <c r="EJ42" i="79"/>
  <c r="EI42" i="79"/>
  <c r="EH42" i="79"/>
  <c r="EG42" i="79"/>
  <c r="EF42" i="79"/>
  <c r="EE42" i="79"/>
  <c r="ED42" i="79"/>
  <c r="EC42" i="79"/>
  <c r="EB42" i="79"/>
  <c r="EA42" i="79"/>
  <c r="DZ42" i="79"/>
  <c r="DY42" i="79"/>
  <c r="DX42" i="79"/>
  <c r="DW42" i="79"/>
  <c r="DV42" i="79"/>
  <c r="DU42" i="79"/>
  <c r="DT42" i="79"/>
  <c r="DS42" i="79"/>
  <c r="DR42" i="79"/>
  <c r="DQ42" i="79"/>
  <c r="DP42" i="79"/>
  <c r="DO42" i="79"/>
  <c r="DN42" i="79"/>
  <c r="DM42" i="79"/>
  <c r="DL42" i="79"/>
  <c r="DK42" i="79"/>
  <c r="DJ42" i="79"/>
  <c r="DI42" i="79"/>
  <c r="DH42" i="79"/>
  <c r="DG42" i="79"/>
  <c r="DF42" i="79"/>
  <c r="DE42" i="79"/>
  <c r="DD42" i="79"/>
  <c r="DC42" i="79"/>
  <c r="DB42" i="79"/>
  <c r="DA42" i="79"/>
  <c r="CZ42" i="79"/>
  <c r="CY42" i="79"/>
  <c r="CX42" i="79"/>
  <c r="CW42" i="79"/>
  <c r="CV42" i="79"/>
  <c r="CU42" i="79"/>
  <c r="CT42" i="79"/>
  <c r="CS42" i="79"/>
  <c r="CR42" i="79"/>
  <c r="CQ42" i="79"/>
  <c r="CP42" i="79"/>
  <c r="CO42" i="79"/>
  <c r="CN42" i="79"/>
  <c r="CM42" i="79"/>
  <c r="CL42" i="79"/>
  <c r="CK42" i="79"/>
  <c r="CJ42" i="79"/>
  <c r="CI42" i="79"/>
  <c r="CH42" i="79"/>
  <c r="CG42" i="79"/>
  <c r="CF42" i="79"/>
  <c r="CE42" i="79"/>
  <c r="CD42" i="79"/>
  <c r="CC42" i="79"/>
  <c r="CB42" i="79"/>
  <c r="CA42" i="79"/>
  <c r="BZ42" i="79"/>
  <c r="BY42" i="79"/>
  <c r="BX42" i="79"/>
  <c r="BW42" i="79"/>
  <c r="BR42" i="79"/>
  <c r="BQ42" i="79"/>
  <c r="BP42" i="79"/>
  <c r="BO42" i="79"/>
  <c r="BN42" i="79"/>
  <c r="BM42" i="79"/>
  <c r="BD42" i="79"/>
  <c r="BC42" i="79"/>
  <c r="BB42" i="79"/>
  <c r="BA42" i="79"/>
  <c r="AZ42" i="79"/>
  <c r="AY42" i="79"/>
  <c r="AX42" i="79"/>
  <c r="AW42" i="79"/>
  <c r="AV42" i="79"/>
  <c r="AU42" i="79"/>
  <c r="AT42" i="79"/>
  <c r="AS42" i="79"/>
  <c r="AR42" i="79"/>
  <c r="AQ42" i="79"/>
  <c r="AP42" i="79"/>
  <c r="AO42" i="79"/>
  <c r="AN42" i="79"/>
  <c r="AM42" i="79"/>
  <c r="AL42" i="79"/>
  <c r="AK42" i="79"/>
  <c r="AJ42" i="79"/>
  <c r="AI42" i="79"/>
  <c r="AH42" i="79"/>
  <c r="AG42" i="79"/>
  <c r="AF42" i="79"/>
  <c r="AE42" i="79"/>
  <c r="AD42" i="79"/>
  <c r="AC42" i="79"/>
  <c r="AB42" i="79"/>
  <c r="AA42" i="79"/>
  <c r="Z42" i="79"/>
  <c r="Y42" i="79"/>
  <c r="X42" i="79"/>
  <c r="W42" i="79"/>
  <c r="V42" i="79"/>
  <c r="U42" i="79"/>
  <c r="T42" i="79"/>
  <c r="S42" i="79"/>
  <c r="R42" i="79"/>
  <c r="P42" i="79"/>
  <c r="O42" i="79"/>
  <c r="N42" i="79"/>
  <c r="M42" i="79"/>
  <c r="K42" i="79"/>
  <c r="FA41" i="79"/>
  <c r="EZ41" i="79"/>
  <c r="EY41" i="79"/>
  <c r="EX41" i="79"/>
  <c r="EW41" i="79"/>
  <c r="EV41" i="79"/>
  <c r="EU41" i="79"/>
  <c r="ET41" i="79"/>
  <c r="ES41" i="79"/>
  <c r="ER41" i="79"/>
  <c r="EQ41" i="79"/>
  <c r="EP41" i="79"/>
  <c r="EO41" i="79"/>
  <c r="EN41" i="79"/>
  <c r="EM41" i="79"/>
  <c r="EL41" i="79"/>
  <c r="EK41" i="79"/>
  <c r="EJ41" i="79"/>
  <c r="EI41" i="79"/>
  <c r="EH41" i="79"/>
  <c r="EG41" i="79"/>
  <c r="EF41" i="79"/>
  <c r="EE41" i="79"/>
  <c r="ED41" i="79"/>
  <c r="EC41" i="79"/>
  <c r="EB41" i="79"/>
  <c r="EA41" i="79"/>
  <c r="DZ41" i="79"/>
  <c r="DY41" i="79"/>
  <c r="DX41" i="79"/>
  <c r="DW41" i="79"/>
  <c r="DV41" i="79"/>
  <c r="DU41" i="79"/>
  <c r="DT41" i="79"/>
  <c r="DS41" i="79"/>
  <c r="DR41" i="79"/>
  <c r="DQ41" i="79"/>
  <c r="DP41" i="79"/>
  <c r="DO41" i="79"/>
  <c r="DN41" i="79"/>
  <c r="DM41" i="79"/>
  <c r="DL41" i="79"/>
  <c r="DK41" i="79"/>
  <c r="DJ41" i="79"/>
  <c r="DI41" i="79"/>
  <c r="DH41" i="79"/>
  <c r="DG41" i="79"/>
  <c r="DF41" i="79"/>
  <c r="DE41" i="79"/>
  <c r="DD41" i="79"/>
  <c r="DC41" i="79"/>
  <c r="DB41" i="79"/>
  <c r="DA41" i="79"/>
  <c r="CZ41" i="79"/>
  <c r="CY41" i="79"/>
  <c r="CX41" i="79"/>
  <c r="CW41" i="79"/>
  <c r="CV41" i="79"/>
  <c r="CU41" i="79"/>
  <c r="CT41" i="79"/>
  <c r="CS41" i="79"/>
  <c r="CR41" i="79"/>
  <c r="CQ41" i="79"/>
  <c r="CP41" i="79"/>
  <c r="CO41" i="79"/>
  <c r="CN41" i="79"/>
  <c r="CM41" i="79"/>
  <c r="CL41" i="79"/>
  <c r="CK41" i="79"/>
  <c r="CJ41" i="79"/>
  <c r="CI41" i="79"/>
  <c r="CH41" i="79"/>
  <c r="CG41" i="79"/>
  <c r="CF41" i="79"/>
  <c r="CE41" i="79"/>
  <c r="CD41" i="79"/>
  <c r="CC41" i="79"/>
  <c r="CB41" i="79"/>
  <c r="CA41" i="79"/>
  <c r="BZ41" i="79"/>
  <c r="BY41" i="79"/>
  <c r="BX41" i="79"/>
  <c r="BW41" i="79"/>
  <c r="BU41" i="79"/>
  <c r="BR41" i="79"/>
  <c r="BQ41" i="79"/>
  <c r="BP41" i="79"/>
  <c r="BO41" i="79"/>
  <c r="BN41" i="79"/>
  <c r="BM41" i="79"/>
  <c r="BD41" i="79"/>
  <c r="BC41" i="79"/>
  <c r="BB41" i="79"/>
  <c r="BA41" i="79"/>
  <c r="AZ41" i="79"/>
  <c r="AY41" i="79"/>
  <c r="AX41" i="79"/>
  <c r="AW41" i="79"/>
  <c r="AV41" i="79"/>
  <c r="AU41" i="79"/>
  <c r="AT41" i="79"/>
  <c r="AS41" i="79"/>
  <c r="AR41" i="79"/>
  <c r="AQ41" i="79"/>
  <c r="AP41" i="79"/>
  <c r="AO41" i="79"/>
  <c r="AN41" i="79"/>
  <c r="AM41" i="79"/>
  <c r="AL41" i="79"/>
  <c r="AK41" i="79"/>
  <c r="AJ41" i="79"/>
  <c r="AI41" i="79"/>
  <c r="AH41" i="79"/>
  <c r="AG41" i="79"/>
  <c r="AF41" i="79"/>
  <c r="AE41" i="79"/>
  <c r="AD41" i="79"/>
  <c r="AC41" i="79"/>
  <c r="AB41" i="79"/>
  <c r="AA41" i="79"/>
  <c r="Z41" i="79"/>
  <c r="Y41" i="79"/>
  <c r="X41" i="79"/>
  <c r="W41" i="79"/>
  <c r="V41" i="79"/>
  <c r="U41" i="79"/>
  <c r="T41" i="79"/>
  <c r="S41" i="79"/>
  <c r="R41" i="79"/>
  <c r="P41" i="79"/>
  <c r="O41" i="79"/>
  <c r="N41" i="79"/>
  <c r="M41" i="79"/>
  <c r="K41" i="79"/>
  <c r="FA40" i="79"/>
  <c r="EZ40" i="79"/>
  <c r="EY40" i="79"/>
  <c r="EX40" i="79"/>
  <c r="EW40" i="79"/>
  <c r="EV40" i="79"/>
  <c r="EU40" i="79"/>
  <c r="ET40" i="79"/>
  <c r="ES40" i="79"/>
  <c r="ER40" i="79"/>
  <c r="EQ40" i="79"/>
  <c r="EP40" i="79"/>
  <c r="EO40" i="79"/>
  <c r="EN40" i="79"/>
  <c r="EM40" i="79"/>
  <c r="EL40" i="79"/>
  <c r="EK40" i="79"/>
  <c r="EJ40" i="79"/>
  <c r="EI40" i="79"/>
  <c r="EH40" i="79"/>
  <c r="EG40" i="79"/>
  <c r="EF40" i="79"/>
  <c r="EE40" i="79"/>
  <c r="ED40" i="79"/>
  <c r="EC40" i="79"/>
  <c r="EB40" i="79"/>
  <c r="EA40" i="79"/>
  <c r="DZ40" i="79"/>
  <c r="DY40" i="79"/>
  <c r="DX40" i="79"/>
  <c r="DW40" i="79"/>
  <c r="DV40" i="79"/>
  <c r="DU40" i="79"/>
  <c r="DT40" i="79"/>
  <c r="DS40" i="79"/>
  <c r="DR40" i="79"/>
  <c r="DQ40" i="79"/>
  <c r="DP40" i="79"/>
  <c r="DO40" i="79"/>
  <c r="DN40" i="79"/>
  <c r="DM40" i="79"/>
  <c r="DL40" i="79"/>
  <c r="DK40" i="79"/>
  <c r="DJ40" i="79"/>
  <c r="DI40" i="79"/>
  <c r="DH40" i="79"/>
  <c r="DG40" i="79"/>
  <c r="DF40" i="79"/>
  <c r="DE40" i="79"/>
  <c r="DD40" i="79"/>
  <c r="DC40" i="79"/>
  <c r="DB40" i="79"/>
  <c r="DA40" i="79"/>
  <c r="CZ40" i="79"/>
  <c r="CY40" i="79"/>
  <c r="CX40" i="79"/>
  <c r="CW40" i="79"/>
  <c r="CV40" i="79"/>
  <c r="CU40" i="79"/>
  <c r="CT40" i="79"/>
  <c r="CS40" i="79"/>
  <c r="CR40" i="79"/>
  <c r="CQ40" i="79"/>
  <c r="CP40" i="79"/>
  <c r="CO40" i="79"/>
  <c r="CN40" i="79"/>
  <c r="CM40" i="79"/>
  <c r="CL40" i="79"/>
  <c r="CK40" i="79"/>
  <c r="CJ40" i="79"/>
  <c r="CI40" i="79"/>
  <c r="CH40" i="79"/>
  <c r="CG40" i="79"/>
  <c r="CF40" i="79"/>
  <c r="CE40" i="79"/>
  <c r="CD40" i="79"/>
  <c r="CB40" i="79"/>
  <c r="CA40" i="79"/>
  <c r="BZ40" i="79"/>
  <c r="BY40" i="79"/>
  <c r="BX40" i="79"/>
  <c r="BW40" i="79"/>
  <c r="BT40" i="79"/>
  <c r="BR40" i="79"/>
  <c r="BQ40" i="79"/>
  <c r="BP40" i="79"/>
  <c r="BO40" i="79"/>
  <c r="BN40" i="79"/>
  <c r="BM40" i="79"/>
  <c r="BD40" i="79"/>
  <c r="BC40" i="79"/>
  <c r="BB40" i="79"/>
  <c r="BA40" i="79"/>
  <c r="AZ40" i="79"/>
  <c r="AY40" i="79"/>
  <c r="AX40" i="79"/>
  <c r="AW40" i="79"/>
  <c r="AV40" i="79"/>
  <c r="AU40" i="79"/>
  <c r="AT40" i="79"/>
  <c r="AS40" i="79"/>
  <c r="AR40" i="79"/>
  <c r="AQ40" i="79"/>
  <c r="AP40" i="79"/>
  <c r="AO40" i="79"/>
  <c r="AN40" i="79"/>
  <c r="AM40" i="79"/>
  <c r="AL40" i="79"/>
  <c r="AK40" i="79"/>
  <c r="AJ40" i="79"/>
  <c r="AI40" i="79"/>
  <c r="AH40" i="79"/>
  <c r="AG40" i="79"/>
  <c r="AF40" i="79"/>
  <c r="AE40" i="79"/>
  <c r="AD40" i="79"/>
  <c r="AC40" i="79"/>
  <c r="AB40" i="79"/>
  <c r="AA40" i="79"/>
  <c r="Z40" i="79"/>
  <c r="Y40" i="79"/>
  <c r="X40" i="79"/>
  <c r="W40" i="79"/>
  <c r="V40" i="79"/>
  <c r="U40" i="79"/>
  <c r="T40" i="79"/>
  <c r="S40" i="79"/>
  <c r="R40" i="79"/>
  <c r="P40" i="79"/>
  <c r="O40" i="79"/>
  <c r="N40" i="79"/>
  <c r="M40" i="79"/>
  <c r="L40" i="79"/>
  <c r="K40" i="79"/>
  <c r="FA39" i="79"/>
  <c r="EZ39" i="79"/>
  <c r="EY39" i="79"/>
  <c r="EX39" i="79"/>
  <c r="EW39" i="79"/>
  <c r="EV39" i="79"/>
  <c r="EU39" i="79"/>
  <c r="ET39" i="79"/>
  <c r="ES39" i="79"/>
  <c r="ER39" i="79"/>
  <c r="EQ39" i="79"/>
  <c r="EP39" i="79"/>
  <c r="EO39" i="79"/>
  <c r="EN39" i="79"/>
  <c r="EM39" i="79"/>
  <c r="EL39" i="79"/>
  <c r="EK39" i="79"/>
  <c r="EJ39" i="79"/>
  <c r="EI39" i="79"/>
  <c r="EH39" i="79"/>
  <c r="EG39" i="79"/>
  <c r="EF39" i="79"/>
  <c r="EE39" i="79"/>
  <c r="ED39" i="79"/>
  <c r="EC39" i="79"/>
  <c r="EB39" i="79"/>
  <c r="EA39" i="79"/>
  <c r="DZ39" i="79"/>
  <c r="DY39" i="79"/>
  <c r="DX39" i="79"/>
  <c r="DW39" i="79"/>
  <c r="DV39" i="79"/>
  <c r="DU39" i="79"/>
  <c r="DT39" i="79"/>
  <c r="DS39" i="79"/>
  <c r="DR39" i="79"/>
  <c r="DQ39" i="79"/>
  <c r="DP39" i="79"/>
  <c r="DO39" i="79"/>
  <c r="DN39" i="79"/>
  <c r="DM39" i="79"/>
  <c r="DL39" i="79"/>
  <c r="DK39" i="79"/>
  <c r="DJ39" i="79"/>
  <c r="DI39" i="79"/>
  <c r="DH39" i="79"/>
  <c r="DG39" i="79"/>
  <c r="DF39" i="79"/>
  <c r="DE39" i="79"/>
  <c r="DD39" i="79"/>
  <c r="DC39" i="79"/>
  <c r="DB39" i="79"/>
  <c r="DA39" i="79"/>
  <c r="CZ39" i="79"/>
  <c r="CY39" i="79"/>
  <c r="CX39" i="79"/>
  <c r="CW39" i="79"/>
  <c r="CV39" i="79"/>
  <c r="CU39" i="79"/>
  <c r="CT39" i="79"/>
  <c r="CS39" i="79"/>
  <c r="CR39" i="79"/>
  <c r="CQ39" i="79"/>
  <c r="CP39" i="79"/>
  <c r="CO39" i="79"/>
  <c r="CN39" i="79"/>
  <c r="CM39" i="79"/>
  <c r="CL39" i="79"/>
  <c r="CK39" i="79"/>
  <c r="CJ39" i="79"/>
  <c r="CI39" i="79"/>
  <c r="CH39" i="79"/>
  <c r="CG39" i="79"/>
  <c r="CF39" i="79"/>
  <c r="CE39" i="79"/>
  <c r="CD39" i="79"/>
  <c r="CB39" i="79"/>
  <c r="CA39" i="79"/>
  <c r="BZ39" i="79"/>
  <c r="BY39" i="79"/>
  <c r="BX39" i="79"/>
  <c r="BW39" i="79"/>
  <c r="BR39" i="79"/>
  <c r="BQ39" i="79"/>
  <c r="BP39" i="79"/>
  <c r="BO39" i="79"/>
  <c r="BN39" i="79"/>
  <c r="BM39" i="79"/>
  <c r="BD39" i="79"/>
  <c r="BC39" i="79"/>
  <c r="BB39" i="79"/>
  <c r="BA39" i="79"/>
  <c r="AZ39" i="79"/>
  <c r="AY39" i="79"/>
  <c r="AX39" i="79"/>
  <c r="AW39" i="79"/>
  <c r="AV39" i="79"/>
  <c r="AU39" i="79"/>
  <c r="AT39" i="79"/>
  <c r="AS39" i="79"/>
  <c r="AR39" i="79"/>
  <c r="AQ39" i="79"/>
  <c r="AP39" i="79"/>
  <c r="AO39" i="79"/>
  <c r="AN39" i="79"/>
  <c r="AM39" i="79"/>
  <c r="AL39" i="79"/>
  <c r="AK39" i="79"/>
  <c r="AJ39" i="79"/>
  <c r="AI39" i="79"/>
  <c r="AH39" i="79"/>
  <c r="AG39" i="79"/>
  <c r="AF39" i="79"/>
  <c r="AE39" i="79"/>
  <c r="AD39" i="79"/>
  <c r="AC39" i="79"/>
  <c r="AB39" i="79"/>
  <c r="AA39" i="79"/>
  <c r="Z39" i="79"/>
  <c r="Y39" i="79"/>
  <c r="X39" i="79"/>
  <c r="W39" i="79"/>
  <c r="V39" i="79"/>
  <c r="U39" i="79"/>
  <c r="T39" i="79"/>
  <c r="S39" i="79"/>
  <c r="R39" i="79"/>
  <c r="P39" i="79"/>
  <c r="O39" i="79"/>
  <c r="N39" i="79"/>
  <c r="M39" i="79"/>
  <c r="L39" i="79"/>
  <c r="K39" i="79"/>
  <c r="FA38" i="79"/>
  <c r="EZ38" i="79"/>
  <c r="EY38" i="79"/>
  <c r="EX38" i="79"/>
  <c r="EW38" i="79"/>
  <c r="EV38" i="79"/>
  <c r="EU38" i="79"/>
  <c r="ET38" i="79"/>
  <c r="ES38" i="79"/>
  <c r="ER38" i="79"/>
  <c r="EQ38" i="79"/>
  <c r="EP38" i="79"/>
  <c r="EO38" i="79"/>
  <c r="EN38" i="79"/>
  <c r="EM38" i="79"/>
  <c r="EL38" i="79"/>
  <c r="EK38" i="79"/>
  <c r="EJ38" i="79"/>
  <c r="EI38" i="79"/>
  <c r="EH38" i="79"/>
  <c r="EG38" i="79"/>
  <c r="EF38" i="79"/>
  <c r="EE38" i="79"/>
  <c r="ED38" i="79"/>
  <c r="EC38" i="79"/>
  <c r="EB38" i="79"/>
  <c r="EA38" i="79"/>
  <c r="DZ38" i="79"/>
  <c r="DY38" i="79"/>
  <c r="DX38" i="79"/>
  <c r="DW38" i="79"/>
  <c r="DV38" i="79"/>
  <c r="DU38" i="79"/>
  <c r="DT38" i="79"/>
  <c r="DS38" i="79"/>
  <c r="DR38" i="79"/>
  <c r="DQ38" i="79"/>
  <c r="DP38" i="79"/>
  <c r="DO38" i="79"/>
  <c r="DN38" i="79"/>
  <c r="DM38" i="79"/>
  <c r="DL38" i="79"/>
  <c r="DK38" i="79"/>
  <c r="DJ38" i="79"/>
  <c r="DI38" i="79"/>
  <c r="DH38" i="79"/>
  <c r="DG38" i="79"/>
  <c r="DF38" i="79"/>
  <c r="DE38" i="79"/>
  <c r="DD38" i="79"/>
  <c r="DC38" i="79"/>
  <c r="DB38" i="79"/>
  <c r="DA38" i="79"/>
  <c r="CZ38" i="79"/>
  <c r="CY38" i="79"/>
  <c r="CX38" i="79"/>
  <c r="CW38" i="79"/>
  <c r="CV38" i="79"/>
  <c r="CU38" i="79"/>
  <c r="CT38" i="79"/>
  <c r="CS38" i="79"/>
  <c r="CR38" i="79"/>
  <c r="CQ38" i="79"/>
  <c r="CP38" i="79"/>
  <c r="CO38" i="79"/>
  <c r="CN38" i="79"/>
  <c r="CM38" i="79"/>
  <c r="CL38" i="79"/>
  <c r="CK38" i="79"/>
  <c r="CJ38" i="79"/>
  <c r="CI38" i="79"/>
  <c r="CH38" i="79"/>
  <c r="CG38" i="79"/>
  <c r="CF38" i="79"/>
  <c r="CE38" i="79"/>
  <c r="CD38" i="79"/>
  <c r="CB38" i="79"/>
  <c r="CA38" i="79"/>
  <c r="BZ38" i="79"/>
  <c r="BY38" i="79"/>
  <c r="BX38" i="79"/>
  <c r="BW38" i="79"/>
  <c r="BR38" i="79"/>
  <c r="BQ38" i="79"/>
  <c r="BP38" i="79"/>
  <c r="BO38" i="79"/>
  <c r="BN38" i="79"/>
  <c r="BM38" i="79"/>
  <c r="BD38" i="79"/>
  <c r="BC38" i="79"/>
  <c r="BB38" i="79"/>
  <c r="BA38" i="79"/>
  <c r="AZ38" i="79"/>
  <c r="AY38" i="79"/>
  <c r="AX38" i="79"/>
  <c r="AW38" i="79"/>
  <c r="AV38" i="79"/>
  <c r="AU38" i="79"/>
  <c r="AT38" i="79"/>
  <c r="AS38" i="79"/>
  <c r="AR38" i="79"/>
  <c r="AQ38" i="79"/>
  <c r="AP38" i="79"/>
  <c r="AO38" i="79"/>
  <c r="AN38" i="79"/>
  <c r="AM38" i="79"/>
  <c r="AL38" i="79"/>
  <c r="AK38" i="79"/>
  <c r="AJ38" i="79"/>
  <c r="AI38" i="79"/>
  <c r="AH38" i="79"/>
  <c r="AG38" i="79"/>
  <c r="AF38" i="79"/>
  <c r="AE38" i="79"/>
  <c r="AD38" i="79"/>
  <c r="AC38" i="79"/>
  <c r="AB38" i="79"/>
  <c r="AA38" i="79"/>
  <c r="Z38" i="79"/>
  <c r="Y38" i="79"/>
  <c r="X38" i="79"/>
  <c r="W38" i="79"/>
  <c r="V38" i="79"/>
  <c r="U38" i="79"/>
  <c r="T38" i="79"/>
  <c r="S38" i="79"/>
  <c r="R38" i="79"/>
  <c r="P38" i="79"/>
  <c r="O38" i="79"/>
  <c r="N38" i="79"/>
  <c r="M38" i="79"/>
  <c r="L38" i="79"/>
  <c r="K38" i="79"/>
  <c r="FA37" i="79"/>
  <c r="EZ37" i="79"/>
  <c r="EY37" i="79"/>
  <c r="EX37" i="79"/>
  <c r="EW37" i="79"/>
  <c r="EV37" i="79"/>
  <c r="EU37" i="79"/>
  <c r="ET37" i="79"/>
  <c r="ES37" i="79"/>
  <c r="ER37" i="79"/>
  <c r="EQ37" i="79"/>
  <c r="EP37" i="79"/>
  <c r="EO37" i="79"/>
  <c r="EN37" i="79"/>
  <c r="EM37" i="79"/>
  <c r="EL37" i="79"/>
  <c r="EK37" i="79"/>
  <c r="EJ37" i="79"/>
  <c r="EI37" i="79"/>
  <c r="EH37" i="79"/>
  <c r="EG37" i="79"/>
  <c r="EF37" i="79"/>
  <c r="EE37" i="79"/>
  <c r="ED37" i="79"/>
  <c r="EC37" i="79"/>
  <c r="EB37" i="79"/>
  <c r="EA37" i="79"/>
  <c r="DZ37" i="79"/>
  <c r="DY37" i="79"/>
  <c r="DX37" i="79"/>
  <c r="DW37" i="79"/>
  <c r="DV37" i="79"/>
  <c r="DU37" i="79"/>
  <c r="DT37" i="79"/>
  <c r="DS37" i="79"/>
  <c r="DR37" i="79"/>
  <c r="DQ37" i="79"/>
  <c r="DP37" i="79"/>
  <c r="DO37" i="79"/>
  <c r="DN37" i="79"/>
  <c r="DM37" i="79"/>
  <c r="DL37" i="79"/>
  <c r="DK37" i="79"/>
  <c r="DJ37" i="79"/>
  <c r="DI37" i="79"/>
  <c r="DH37" i="79"/>
  <c r="DG37" i="79"/>
  <c r="DF37" i="79"/>
  <c r="DE37" i="79"/>
  <c r="DD37" i="79"/>
  <c r="DC37" i="79"/>
  <c r="DB37" i="79"/>
  <c r="DA37" i="79"/>
  <c r="CZ37" i="79"/>
  <c r="CY37" i="79"/>
  <c r="CX37" i="79"/>
  <c r="CW37" i="79"/>
  <c r="CV37" i="79"/>
  <c r="CU37" i="79"/>
  <c r="CT37" i="79"/>
  <c r="CS37" i="79"/>
  <c r="CR37" i="79"/>
  <c r="CQ37" i="79"/>
  <c r="CP37" i="79"/>
  <c r="CO37" i="79"/>
  <c r="CN37" i="79"/>
  <c r="CM37" i="79"/>
  <c r="CL37" i="79"/>
  <c r="CK37" i="79"/>
  <c r="CJ37" i="79"/>
  <c r="CI37" i="79"/>
  <c r="CH37" i="79"/>
  <c r="CG37" i="79"/>
  <c r="CF37" i="79"/>
  <c r="CE37" i="79"/>
  <c r="CD37" i="79"/>
  <c r="CB37" i="79"/>
  <c r="CA37" i="79"/>
  <c r="BZ37" i="79"/>
  <c r="BY37" i="79"/>
  <c r="BX37" i="79"/>
  <c r="BW37" i="79"/>
  <c r="BU37" i="79"/>
  <c r="BT37" i="79"/>
  <c r="BS37" i="79"/>
  <c r="BR37" i="79"/>
  <c r="BQ37" i="79"/>
  <c r="BP37" i="79"/>
  <c r="BO37" i="79"/>
  <c r="BN37" i="79"/>
  <c r="BM37" i="79"/>
  <c r="BD37" i="79"/>
  <c r="BC37" i="79"/>
  <c r="BB37" i="79"/>
  <c r="BA37" i="79"/>
  <c r="AZ37" i="79"/>
  <c r="AY37" i="79"/>
  <c r="AX37" i="79"/>
  <c r="AW37" i="79"/>
  <c r="AV37" i="79"/>
  <c r="AU37" i="79"/>
  <c r="AT37" i="79"/>
  <c r="AS37" i="79"/>
  <c r="AR37" i="79"/>
  <c r="AQ37" i="79"/>
  <c r="AP37" i="79"/>
  <c r="AO37" i="79"/>
  <c r="AN37" i="79"/>
  <c r="AM37" i="79"/>
  <c r="AL37" i="79"/>
  <c r="AK37" i="79"/>
  <c r="AJ37" i="79"/>
  <c r="AI37" i="79"/>
  <c r="AH37" i="79"/>
  <c r="AG37" i="79"/>
  <c r="AF37" i="79"/>
  <c r="AE37" i="79"/>
  <c r="AD37" i="79"/>
  <c r="AC37" i="79"/>
  <c r="AB37" i="79"/>
  <c r="AA37" i="79"/>
  <c r="Z37" i="79"/>
  <c r="Y37" i="79"/>
  <c r="X37" i="79"/>
  <c r="W37" i="79"/>
  <c r="V37" i="79"/>
  <c r="U37" i="79"/>
  <c r="T37" i="79"/>
  <c r="S37" i="79"/>
  <c r="R37" i="79"/>
  <c r="P37" i="79"/>
  <c r="O37" i="79"/>
  <c r="N37" i="79"/>
  <c r="M37" i="79"/>
  <c r="L37" i="79"/>
  <c r="K37" i="79"/>
  <c r="FA36" i="79"/>
  <c r="EZ36" i="79"/>
  <c r="EY36" i="79"/>
  <c r="EX36" i="79"/>
  <c r="EW36" i="79"/>
  <c r="EV36" i="79"/>
  <c r="EU36" i="79"/>
  <c r="ET36" i="79"/>
  <c r="ES36" i="79"/>
  <c r="ER36" i="79"/>
  <c r="EQ36" i="79"/>
  <c r="EP36" i="79"/>
  <c r="EO36" i="79"/>
  <c r="EN36" i="79"/>
  <c r="EM36" i="79"/>
  <c r="EL36" i="79"/>
  <c r="EK36" i="79"/>
  <c r="EJ36" i="79"/>
  <c r="EI36" i="79"/>
  <c r="EH36" i="79"/>
  <c r="EG36" i="79"/>
  <c r="EF36" i="79"/>
  <c r="EE36" i="79"/>
  <c r="ED36" i="79"/>
  <c r="EC36" i="79"/>
  <c r="EB36" i="79"/>
  <c r="EA36" i="79"/>
  <c r="DZ36" i="79"/>
  <c r="DY36" i="79"/>
  <c r="DX36" i="79"/>
  <c r="DW36" i="79"/>
  <c r="DV36" i="79"/>
  <c r="DU36" i="79"/>
  <c r="DT36" i="79"/>
  <c r="DS36" i="79"/>
  <c r="DR36" i="79"/>
  <c r="DQ36" i="79"/>
  <c r="DP36" i="79"/>
  <c r="DO36" i="79"/>
  <c r="DN36" i="79"/>
  <c r="DM36" i="79"/>
  <c r="DL36" i="79"/>
  <c r="DK36" i="79"/>
  <c r="DJ36" i="79"/>
  <c r="DI36" i="79"/>
  <c r="DH36" i="79"/>
  <c r="DG36" i="79"/>
  <c r="DF36" i="79"/>
  <c r="DE36" i="79"/>
  <c r="DD36" i="79"/>
  <c r="DC36" i="79"/>
  <c r="DB36" i="79"/>
  <c r="DA36" i="79"/>
  <c r="CZ36" i="79"/>
  <c r="CY36" i="79"/>
  <c r="CX36" i="79"/>
  <c r="CW36" i="79"/>
  <c r="CV36" i="79"/>
  <c r="CU36" i="79"/>
  <c r="CT36" i="79"/>
  <c r="CS36" i="79"/>
  <c r="CR36" i="79"/>
  <c r="CQ36" i="79"/>
  <c r="CP36" i="79"/>
  <c r="CO36" i="79"/>
  <c r="CN36" i="79"/>
  <c r="CM36" i="79"/>
  <c r="CL36" i="79"/>
  <c r="CK36" i="79"/>
  <c r="CJ36" i="79"/>
  <c r="CI36" i="79"/>
  <c r="CH36" i="79"/>
  <c r="CG36" i="79"/>
  <c r="CF36" i="79"/>
  <c r="CE36" i="79"/>
  <c r="CD36" i="79"/>
  <c r="CB36" i="79"/>
  <c r="CA36" i="79"/>
  <c r="BZ36" i="79"/>
  <c r="BY36" i="79"/>
  <c r="BX36" i="79"/>
  <c r="BW36" i="79"/>
  <c r="BR36" i="79"/>
  <c r="BQ36" i="79"/>
  <c r="BP36" i="79"/>
  <c r="BO36" i="79"/>
  <c r="BN36" i="79"/>
  <c r="BM36" i="79"/>
  <c r="BD36" i="79"/>
  <c r="BC36" i="79"/>
  <c r="BB36" i="79"/>
  <c r="BA36" i="79"/>
  <c r="AZ36" i="79"/>
  <c r="AY36" i="79"/>
  <c r="AX36" i="79"/>
  <c r="AW36" i="79"/>
  <c r="AV36" i="79"/>
  <c r="AU36" i="79"/>
  <c r="AT36" i="79"/>
  <c r="AS36" i="79"/>
  <c r="AR36" i="79"/>
  <c r="AQ36" i="79"/>
  <c r="AP36" i="79"/>
  <c r="AO36" i="79"/>
  <c r="AN36" i="79"/>
  <c r="AM36" i="79"/>
  <c r="AL36" i="79"/>
  <c r="AK36" i="79"/>
  <c r="AJ36" i="79"/>
  <c r="AI36" i="79"/>
  <c r="AH36" i="79"/>
  <c r="AG36" i="79"/>
  <c r="AF36" i="79"/>
  <c r="AE36" i="79"/>
  <c r="AD36" i="79"/>
  <c r="AC36" i="79"/>
  <c r="AB36" i="79"/>
  <c r="AA36" i="79"/>
  <c r="Z36" i="79"/>
  <c r="Y36" i="79"/>
  <c r="X36" i="79"/>
  <c r="W36" i="79"/>
  <c r="V36" i="79"/>
  <c r="U36" i="79"/>
  <c r="T36" i="79"/>
  <c r="S36" i="79"/>
  <c r="R36" i="79"/>
  <c r="P36" i="79"/>
  <c r="O36" i="79"/>
  <c r="N36" i="79"/>
  <c r="M36" i="79"/>
  <c r="L36" i="79"/>
  <c r="K36" i="79"/>
  <c r="FA35" i="79"/>
  <c r="EZ35" i="79"/>
  <c r="EY35" i="79"/>
  <c r="EX35" i="79"/>
  <c r="EW35" i="79"/>
  <c r="EV35" i="79"/>
  <c r="EU35" i="79"/>
  <c r="ET35" i="79"/>
  <c r="ES35" i="79"/>
  <c r="ER35" i="79"/>
  <c r="EQ35" i="79"/>
  <c r="EP35" i="79"/>
  <c r="EO35" i="79"/>
  <c r="EN35" i="79"/>
  <c r="EM35" i="79"/>
  <c r="EL35" i="79"/>
  <c r="EK35" i="79"/>
  <c r="EJ35" i="79"/>
  <c r="EI35" i="79"/>
  <c r="EH35" i="79"/>
  <c r="EG35" i="79"/>
  <c r="EF35" i="79"/>
  <c r="EE35" i="79"/>
  <c r="ED35" i="79"/>
  <c r="EC35" i="79"/>
  <c r="EB35" i="79"/>
  <c r="EA35" i="79"/>
  <c r="DZ35" i="79"/>
  <c r="DY35" i="79"/>
  <c r="DX35" i="79"/>
  <c r="DW35" i="79"/>
  <c r="DV35" i="79"/>
  <c r="DU35" i="79"/>
  <c r="DT35" i="79"/>
  <c r="DS35" i="79"/>
  <c r="DR35" i="79"/>
  <c r="DQ35" i="79"/>
  <c r="DP35" i="79"/>
  <c r="DO35" i="79"/>
  <c r="DN35" i="79"/>
  <c r="DM35" i="79"/>
  <c r="DL35" i="79"/>
  <c r="DK35" i="79"/>
  <c r="DJ35" i="79"/>
  <c r="DI35" i="79"/>
  <c r="DH35" i="79"/>
  <c r="DG35" i="79"/>
  <c r="DF35" i="79"/>
  <c r="DE35" i="79"/>
  <c r="DD35" i="79"/>
  <c r="DC35" i="79"/>
  <c r="DB35" i="79"/>
  <c r="DA35" i="79"/>
  <c r="CZ35" i="79"/>
  <c r="CY35" i="79"/>
  <c r="CX35" i="79"/>
  <c r="CW35" i="79"/>
  <c r="CV35" i="79"/>
  <c r="CU35" i="79"/>
  <c r="CT35" i="79"/>
  <c r="CS35" i="79"/>
  <c r="CR35" i="79"/>
  <c r="CQ35" i="79"/>
  <c r="CP35" i="79"/>
  <c r="CO35" i="79"/>
  <c r="CN35" i="79"/>
  <c r="CM35" i="79"/>
  <c r="CL35" i="79"/>
  <c r="CK35" i="79"/>
  <c r="CJ35" i="79"/>
  <c r="CI35" i="79"/>
  <c r="CH35" i="79"/>
  <c r="CG35" i="79"/>
  <c r="CF35" i="79"/>
  <c r="CE35" i="79"/>
  <c r="CD35" i="79"/>
  <c r="CC35" i="79"/>
  <c r="CB35" i="79"/>
  <c r="CA35" i="79"/>
  <c r="BZ35" i="79"/>
  <c r="BY35" i="79"/>
  <c r="BX35" i="79"/>
  <c r="BW35" i="79"/>
  <c r="BR35" i="79"/>
  <c r="BQ35" i="79"/>
  <c r="BP35" i="79"/>
  <c r="BO35" i="79"/>
  <c r="BN35" i="79"/>
  <c r="BM35" i="79"/>
  <c r="BD35" i="79"/>
  <c r="BC35" i="79"/>
  <c r="BB35" i="79"/>
  <c r="BA35" i="79"/>
  <c r="AZ35" i="79"/>
  <c r="AY35" i="79"/>
  <c r="AX35" i="79"/>
  <c r="AW35" i="79"/>
  <c r="AV35" i="79"/>
  <c r="AU35" i="79"/>
  <c r="AT35" i="79"/>
  <c r="AS35" i="79"/>
  <c r="AR35" i="79"/>
  <c r="AQ35" i="79"/>
  <c r="AP35" i="79"/>
  <c r="AO35" i="79"/>
  <c r="AN35" i="79"/>
  <c r="AM35" i="79"/>
  <c r="AL35" i="79"/>
  <c r="AK35" i="79"/>
  <c r="AJ35" i="79"/>
  <c r="AI35" i="79"/>
  <c r="AH35" i="79"/>
  <c r="AG35" i="79"/>
  <c r="AF35" i="79"/>
  <c r="AE35" i="79"/>
  <c r="AD35" i="79"/>
  <c r="AC35" i="79"/>
  <c r="AB35" i="79"/>
  <c r="AA35" i="79"/>
  <c r="Z35" i="79"/>
  <c r="Y35" i="79"/>
  <c r="X35" i="79"/>
  <c r="W35" i="79"/>
  <c r="V35" i="79"/>
  <c r="U35" i="79"/>
  <c r="T35" i="79"/>
  <c r="S35" i="79"/>
  <c r="R35" i="79"/>
  <c r="P35" i="79"/>
  <c r="O35" i="79"/>
  <c r="N35" i="79"/>
  <c r="M35" i="79"/>
  <c r="L35" i="79"/>
  <c r="K35" i="79"/>
  <c r="FA34" i="79"/>
  <c r="EZ34" i="79"/>
  <c r="EY34" i="79"/>
  <c r="EX34" i="79"/>
  <c r="EW34" i="79"/>
  <c r="EV34" i="79"/>
  <c r="EU34" i="79"/>
  <c r="ET34" i="79"/>
  <c r="ES34" i="79"/>
  <c r="ER34" i="79"/>
  <c r="EQ34" i="79"/>
  <c r="EP34" i="79"/>
  <c r="EO34" i="79"/>
  <c r="EN34" i="79"/>
  <c r="EM34" i="79"/>
  <c r="EL34" i="79"/>
  <c r="EK34" i="79"/>
  <c r="EJ34" i="79"/>
  <c r="EI34" i="79"/>
  <c r="EH34" i="79"/>
  <c r="EG34" i="79"/>
  <c r="EF34" i="79"/>
  <c r="EE34" i="79"/>
  <c r="ED34" i="79"/>
  <c r="EC34" i="79"/>
  <c r="EB34" i="79"/>
  <c r="EA34" i="79"/>
  <c r="DZ34" i="79"/>
  <c r="DY34" i="79"/>
  <c r="DX34" i="79"/>
  <c r="DW34" i="79"/>
  <c r="DV34" i="79"/>
  <c r="DU34" i="79"/>
  <c r="DT34" i="79"/>
  <c r="DS34" i="79"/>
  <c r="DR34" i="79"/>
  <c r="DQ34" i="79"/>
  <c r="DP34" i="79"/>
  <c r="DO34" i="79"/>
  <c r="DN34" i="79"/>
  <c r="DM34" i="79"/>
  <c r="DL34" i="79"/>
  <c r="DK34" i="79"/>
  <c r="DJ34" i="79"/>
  <c r="DI34" i="79"/>
  <c r="DH34" i="79"/>
  <c r="DG34" i="79"/>
  <c r="DF34" i="79"/>
  <c r="DE34" i="79"/>
  <c r="DD34" i="79"/>
  <c r="DC34" i="79"/>
  <c r="DB34" i="79"/>
  <c r="DA34" i="79"/>
  <c r="CZ34" i="79"/>
  <c r="CY34" i="79"/>
  <c r="CX34" i="79"/>
  <c r="CW34" i="79"/>
  <c r="CV34" i="79"/>
  <c r="CU34" i="79"/>
  <c r="CT34" i="79"/>
  <c r="CS34" i="79"/>
  <c r="CR34" i="79"/>
  <c r="CQ34" i="79"/>
  <c r="CP34" i="79"/>
  <c r="CO34" i="79"/>
  <c r="CN34" i="79"/>
  <c r="CM34" i="79"/>
  <c r="CL34" i="79"/>
  <c r="CK34" i="79"/>
  <c r="CJ34" i="79"/>
  <c r="CI34" i="79"/>
  <c r="CH34" i="79"/>
  <c r="CG34" i="79"/>
  <c r="CF34" i="79"/>
  <c r="CE34" i="79"/>
  <c r="CD34" i="79"/>
  <c r="CC34" i="79"/>
  <c r="CB34" i="79"/>
  <c r="CA34" i="79"/>
  <c r="BZ34" i="79"/>
  <c r="BY34" i="79"/>
  <c r="BX34" i="79"/>
  <c r="BW34" i="79"/>
  <c r="BR34" i="79"/>
  <c r="BQ34" i="79"/>
  <c r="BP34" i="79"/>
  <c r="BO34" i="79"/>
  <c r="BN34" i="79"/>
  <c r="BM34" i="79"/>
  <c r="BD34" i="79"/>
  <c r="BC34" i="79"/>
  <c r="BB34" i="79"/>
  <c r="BA34" i="79"/>
  <c r="AZ34" i="79"/>
  <c r="AY34" i="79"/>
  <c r="AX34" i="79"/>
  <c r="AW34" i="79"/>
  <c r="AV34" i="79"/>
  <c r="AU34" i="79"/>
  <c r="AT34" i="79"/>
  <c r="AS34" i="79"/>
  <c r="AR34" i="79"/>
  <c r="AQ34" i="79"/>
  <c r="AP34" i="79"/>
  <c r="AO34" i="79"/>
  <c r="AN34" i="79"/>
  <c r="AM34" i="79"/>
  <c r="AL34" i="79"/>
  <c r="AK34" i="79"/>
  <c r="AJ34" i="79"/>
  <c r="AI34" i="79"/>
  <c r="AH34" i="79"/>
  <c r="AG34" i="79"/>
  <c r="AF34" i="79"/>
  <c r="AE34" i="79"/>
  <c r="AD34" i="79"/>
  <c r="AC34" i="79"/>
  <c r="AB34" i="79"/>
  <c r="AA34" i="79"/>
  <c r="Z34" i="79"/>
  <c r="Y34" i="79"/>
  <c r="X34" i="79"/>
  <c r="W34" i="79"/>
  <c r="V34" i="79"/>
  <c r="U34" i="79"/>
  <c r="T34" i="79"/>
  <c r="S34" i="79"/>
  <c r="R34" i="79"/>
  <c r="P34" i="79"/>
  <c r="O34" i="79"/>
  <c r="N34" i="79"/>
  <c r="M34" i="79"/>
  <c r="L34" i="79"/>
  <c r="K34" i="79"/>
  <c r="FA33" i="79"/>
  <c r="EZ33" i="79"/>
  <c r="EY33" i="79"/>
  <c r="EX33" i="79"/>
  <c r="EW33" i="79"/>
  <c r="EV33" i="79"/>
  <c r="EU33" i="79"/>
  <c r="ET33" i="79"/>
  <c r="ES33" i="79"/>
  <c r="ER33" i="79"/>
  <c r="EQ33" i="79"/>
  <c r="EP33" i="79"/>
  <c r="EO33" i="79"/>
  <c r="EN33" i="79"/>
  <c r="EM33" i="79"/>
  <c r="EL33" i="79"/>
  <c r="EK33" i="79"/>
  <c r="EJ33" i="79"/>
  <c r="EI33" i="79"/>
  <c r="EH33" i="79"/>
  <c r="EG33" i="79"/>
  <c r="EF33" i="79"/>
  <c r="EE33" i="79"/>
  <c r="ED33" i="79"/>
  <c r="EC33" i="79"/>
  <c r="EB33" i="79"/>
  <c r="EA33" i="79"/>
  <c r="DZ33" i="79"/>
  <c r="DY33" i="79"/>
  <c r="DX33" i="79"/>
  <c r="DW33" i="79"/>
  <c r="DV33" i="79"/>
  <c r="DU33" i="79"/>
  <c r="DT33" i="79"/>
  <c r="DS33" i="79"/>
  <c r="DR33" i="79"/>
  <c r="DQ33" i="79"/>
  <c r="DP33" i="79"/>
  <c r="DO33" i="79"/>
  <c r="DN33" i="79"/>
  <c r="DM33" i="79"/>
  <c r="DL33" i="79"/>
  <c r="DK33" i="79"/>
  <c r="DJ33" i="79"/>
  <c r="DI33" i="79"/>
  <c r="DH33" i="79"/>
  <c r="DG33" i="79"/>
  <c r="DF33" i="79"/>
  <c r="DE33" i="79"/>
  <c r="DD33" i="79"/>
  <c r="DC33" i="79"/>
  <c r="DB33" i="79"/>
  <c r="DA33" i="79"/>
  <c r="CZ33" i="79"/>
  <c r="CY33" i="79"/>
  <c r="CX33" i="79"/>
  <c r="CW33" i="79"/>
  <c r="CV33" i="79"/>
  <c r="CU33" i="79"/>
  <c r="CT33" i="79"/>
  <c r="CS33" i="79"/>
  <c r="CR33" i="79"/>
  <c r="CQ33" i="79"/>
  <c r="CP33" i="79"/>
  <c r="CO33" i="79"/>
  <c r="CN33" i="79"/>
  <c r="CM33" i="79"/>
  <c r="CL33" i="79"/>
  <c r="CK33" i="79"/>
  <c r="CJ33" i="79"/>
  <c r="CI33" i="79"/>
  <c r="CH33" i="79"/>
  <c r="CG33" i="79"/>
  <c r="CF33" i="79"/>
  <c r="CE33" i="79"/>
  <c r="CD33" i="79"/>
  <c r="CB33" i="79"/>
  <c r="CA33" i="79"/>
  <c r="BZ33" i="79"/>
  <c r="BY33" i="79"/>
  <c r="BX33" i="79"/>
  <c r="BW33" i="79"/>
  <c r="BU33" i="79"/>
  <c r="BR33" i="79"/>
  <c r="BQ33" i="79"/>
  <c r="BP33" i="79"/>
  <c r="BO33" i="79"/>
  <c r="BN33" i="79"/>
  <c r="BM33" i="79"/>
  <c r="BD33" i="79"/>
  <c r="BC33" i="79"/>
  <c r="BB33" i="79"/>
  <c r="BA33" i="79"/>
  <c r="AZ33" i="79"/>
  <c r="AY33" i="79"/>
  <c r="AX33" i="79"/>
  <c r="AW33" i="79"/>
  <c r="AV33" i="79"/>
  <c r="AU33" i="79"/>
  <c r="AT33" i="79"/>
  <c r="AS33" i="79"/>
  <c r="AR33" i="79"/>
  <c r="AQ33" i="79"/>
  <c r="AP33" i="79"/>
  <c r="AO33" i="79"/>
  <c r="AN33" i="79"/>
  <c r="AM33" i="79"/>
  <c r="AL33" i="79"/>
  <c r="AK33" i="79"/>
  <c r="AJ33" i="79"/>
  <c r="AI33" i="79"/>
  <c r="AH33" i="79"/>
  <c r="AG33" i="79"/>
  <c r="AF33" i="79"/>
  <c r="AE33" i="79"/>
  <c r="AD33" i="79"/>
  <c r="AC33" i="79"/>
  <c r="AB33" i="79"/>
  <c r="AA33" i="79"/>
  <c r="Z33" i="79"/>
  <c r="Y33" i="79"/>
  <c r="X33" i="79"/>
  <c r="W33" i="79"/>
  <c r="V33" i="79"/>
  <c r="U33" i="79"/>
  <c r="T33" i="79"/>
  <c r="S33" i="79"/>
  <c r="R33" i="79"/>
  <c r="P33" i="79"/>
  <c r="O33" i="79"/>
  <c r="N33" i="79"/>
  <c r="M33" i="79"/>
  <c r="L33" i="79"/>
  <c r="K33" i="79"/>
  <c r="FA32" i="79"/>
  <c r="EZ32" i="79"/>
  <c r="EY32" i="79"/>
  <c r="EX32" i="79"/>
  <c r="EW32" i="79"/>
  <c r="EV32" i="79"/>
  <c r="EU32" i="79"/>
  <c r="ET32" i="79"/>
  <c r="ES32" i="79"/>
  <c r="ER32" i="79"/>
  <c r="EQ32" i="79"/>
  <c r="EP32" i="79"/>
  <c r="EO32" i="79"/>
  <c r="EN32" i="79"/>
  <c r="EM32" i="79"/>
  <c r="EL32" i="79"/>
  <c r="EK32" i="79"/>
  <c r="EJ32" i="79"/>
  <c r="EI32" i="79"/>
  <c r="EH32" i="79"/>
  <c r="EG32" i="79"/>
  <c r="EF32" i="79"/>
  <c r="EE32" i="79"/>
  <c r="ED32" i="79"/>
  <c r="EC32" i="79"/>
  <c r="EB32" i="79"/>
  <c r="EA32" i="79"/>
  <c r="DZ32" i="79"/>
  <c r="DY32" i="79"/>
  <c r="DX32" i="79"/>
  <c r="DW32" i="79"/>
  <c r="DV32" i="79"/>
  <c r="DU32" i="79"/>
  <c r="DT32" i="79"/>
  <c r="DS32" i="79"/>
  <c r="DR32" i="79"/>
  <c r="DQ32" i="79"/>
  <c r="DP32" i="79"/>
  <c r="DO32" i="79"/>
  <c r="DN32" i="79"/>
  <c r="DM32" i="79"/>
  <c r="DL32" i="79"/>
  <c r="DK32" i="79"/>
  <c r="DJ32" i="79"/>
  <c r="DI32" i="79"/>
  <c r="DH32" i="79"/>
  <c r="DG32" i="79"/>
  <c r="DF32" i="79"/>
  <c r="DE32" i="79"/>
  <c r="DD32" i="79"/>
  <c r="DC32" i="79"/>
  <c r="DB32" i="79"/>
  <c r="DA32" i="79"/>
  <c r="CZ32" i="79"/>
  <c r="CY32" i="79"/>
  <c r="CX32" i="79"/>
  <c r="CW32" i="79"/>
  <c r="CV32" i="79"/>
  <c r="CU32" i="79"/>
  <c r="CT32" i="79"/>
  <c r="CS32" i="79"/>
  <c r="CR32" i="79"/>
  <c r="CQ32" i="79"/>
  <c r="CP32" i="79"/>
  <c r="CO32" i="79"/>
  <c r="CN32" i="79"/>
  <c r="CM32" i="79"/>
  <c r="CL32" i="79"/>
  <c r="CK32" i="79"/>
  <c r="CJ32" i="79"/>
  <c r="CI32" i="79"/>
  <c r="CH32" i="79"/>
  <c r="CG32" i="79"/>
  <c r="CF32" i="79"/>
  <c r="CE32" i="79"/>
  <c r="CD32" i="79"/>
  <c r="CC32" i="79"/>
  <c r="CB32" i="79"/>
  <c r="CA32" i="79"/>
  <c r="BZ32" i="79"/>
  <c r="BY32" i="79"/>
  <c r="BX32" i="79"/>
  <c r="BW32" i="79"/>
  <c r="BU32" i="79"/>
  <c r="BT32" i="79"/>
  <c r="BR32" i="79"/>
  <c r="BQ32" i="79"/>
  <c r="BP32" i="79"/>
  <c r="BO32" i="79"/>
  <c r="BN32" i="79"/>
  <c r="BM32" i="79"/>
  <c r="BD32" i="79"/>
  <c r="BC32" i="79"/>
  <c r="BB32" i="79"/>
  <c r="BA32" i="79"/>
  <c r="AZ32" i="79"/>
  <c r="AY32" i="79"/>
  <c r="AX32" i="79"/>
  <c r="AW32" i="79"/>
  <c r="AV32" i="79"/>
  <c r="AU32" i="79"/>
  <c r="AT32" i="79"/>
  <c r="AS32" i="79"/>
  <c r="AR32" i="79"/>
  <c r="AQ32" i="79"/>
  <c r="AP32" i="79"/>
  <c r="AO32" i="79"/>
  <c r="AN32" i="79"/>
  <c r="AM32" i="79"/>
  <c r="AL32" i="79"/>
  <c r="AK32" i="79"/>
  <c r="AJ32" i="79"/>
  <c r="AI32" i="79"/>
  <c r="AH32" i="79"/>
  <c r="AG32" i="79"/>
  <c r="AF32" i="79"/>
  <c r="AE32" i="79"/>
  <c r="AD32" i="79"/>
  <c r="AC32" i="79"/>
  <c r="AB32" i="79"/>
  <c r="AA32" i="79"/>
  <c r="Z32" i="79"/>
  <c r="Y32" i="79"/>
  <c r="X32" i="79"/>
  <c r="W32" i="79"/>
  <c r="V32" i="79"/>
  <c r="U32" i="79"/>
  <c r="T32" i="79"/>
  <c r="S32" i="79"/>
  <c r="R32" i="79"/>
  <c r="P32" i="79"/>
  <c r="O32" i="79"/>
  <c r="N32" i="79"/>
  <c r="M32" i="79"/>
  <c r="L32" i="79"/>
  <c r="K32" i="79"/>
  <c r="FA31" i="79"/>
  <c r="EZ31" i="79"/>
  <c r="EY31" i="79"/>
  <c r="EX31" i="79"/>
  <c r="EW31" i="79"/>
  <c r="EV31" i="79"/>
  <c r="EU31" i="79"/>
  <c r="ET31" i="79"/>
  <c r="ES31" i="79"/>
  <c r="ER31" i="79"/>
  <c r="EQ31" i="79"/>
  <c r="EP31" i="79"/>
  <c r="EO31" i="79"/>
  <c r="EN31" i="79"/>
  <c r="EM31" i="79"/>
  <c r="EL31" i="79"/>
  <c r="EK31" i="79"/>
  <c r="EJ31" i="79"/>
  <c r="EI31" i="79"/>
  <c r="EH31" i="79"/>
  <c r="EG31" i="79"/>
  <c r="EF31" i="79"/>
  <c r="EE31" i="79"/>
  <c r="ED31" i="79"/>
  <c r="EC31" i="79"/>
  <c r="EB31" i="79"/>
  <c r="EA31" i="79"/>
  <c r="DZ31" i="79"/>
  <c r="DY31" i="79"/>
  <c r="DX31" i="79"/>
  <c r="DW31" i="79"/>
  <c r="DV31" i="79"/>
  <c r="DU31" i="79"/>
  <c r="DT31" i="79"/>
  <c r="DS31" i="79"/>
  <c r="DR31" i="79"/>
  <c r="DQ31" i="79"/>
  <c r="DP31" i="79"/>
  <c r="DO31" i="79"/>
  <c r="DN31" i="79"/>
  <c r="DM31" i="79"/>
  <c r="DL31" i="79"/>
  <c r="DK31" i="79"/>
  <c r="DJ31" i="79"/>
  <c r="DI31" i="79"/>
  <c r="DH31" i="79"/>
  <c r="DG31" i="79"/>
  <c r="DF31" i="79"/>
  <c r="DE31" i="79"/>
  <c r="DD31" i="79"/>
  <c r="DC31" i="79"/>
  <c r="DB31" i="79"/>
  <c r="DA31" i="79"/>
  <c r="CZ31" i="79"/>
  <c r="CY31" i="79"/>
  <c r="CX31" i="79"/>
  <c r="CW31" i="79"/>
  <c r="CV31" i="79"/>
  <c r="CU31" i="79"/>
  <c r="CT31" i="79"/>
  <c r="CS31" i="79"/>
  <c r="CR31" i="79"/>
  <c r="CQ31" i="79"/>
  <c r="CP31" i="79"/>
  <c r="CO31" i="79"/>
  <c r="CN31" i="79"/>
  <c r="CM31" i="79"/>
  <c r="CL31" i="79"/>
  <c r="CK31" i="79"/>
  <c r="CJ31" i="79"/>
  <c r="CI31" i="79"/>
  <c r="CH31" i="79"/>
  <c r="CG31" i="79"/>
  <c r="CF31" i="79"/>
  <c r="CE31" i="79"/>
  <c r="CD31" i="79"/>
  <c r="CC31" i="79"/>
  <c r="CB31" i="79"/>
  <c r="CA31" i="79"/>
  <c r="BZ31" i="79"/>
  <c r="BY31" i="79"/>
  <c r="BX31" i="79"/>
  <c r="BW31" i="79"/>
  <c r="BT31" i="79"/>
  <c r="BS31" i="79"/>
  <c r="BR31" i="79"/>
  <c r="BQ31" i="79"/>
  <c r="BP31" i="79"/>
  <c r="BO31" i="79"/>
  <c r="BN31" i="79"/>
  <c r="BM31" i="79"/>
  <c r="BD31" i="79"/>
  <c r="BC31" i="79"/>
  <c r="BB31" i="79"/>
  <c r="BA31" i="79"/>
  <c r="AZ31" i="79"/>
  <c r="AY31" i="79"/>
  <c r="AX31" i="79"/>
  <c r="AW31" i="79"/>
  <c r="AV31" i="79"/>
  <c r="AU31" i="79"/>
  <c r="AT31" i="79"/>
  <c r="AS31" i="79"/>
  <c r="AR31" i="79"/>
  <c r="AQ31" i="79"/>
  <c r="AP31" i="79"/>
  <c r="AO31" i="79"/>
  <c r="AN31" i="79"/>
  <c r="AM31" i="79"/>
  <c r="AL31" i="79"/>
  <c r="AK31" i="79"/>
  <c r="AJ31" i="79"/>
  <c r="AI31" i="79"/>
  <c r="AH31" i="79"/>
  <c r="AG31" i="79"/>
  <c r="AF31" i="79"/>
  <c r="AE31" i="79"/>
  <c r="AD31" i="79"/>
  <c r="AC31" i="79"/>
  <c r="AB31" i="79"/>
  <c r="AA31" i="79"/>
  <c r="Z31" i="79"/>
  <c r="Y31" i="79"/>
  <c r="X31" i="79"/>
  <c r="W31" i="79"/>
  <c r="V31" i="79"/>
  <c r="U31" i="79"/>
  <c r="T31" i="79"/>
  <c r="S31" i="79"/>
  <c r="R31" i="79"/>
  <c r="P31" i="79"/>
  <c r="O31" i="79"/>
  <c r="N31" i="79"/>
  <c r="M31" i="79"/>
  <c r="L31" i="79"/>
  <c r="K31" i="79"/>
  <c r="FA30" i="79"/>
  <c r="EZ30" i="79"/>
  <c r="EY30" i="79"/>
  <c r="EX30" i="79"/>
  <c r="EW30" i="79"/>
  <c r="EV30" i="79"/>
  <c r="EU30" i="79"/>
  <c r="ET30" i="79"/>
  <c r="ES30" i="79"/>
  <c r="ER30" i="79"/>
  <c r="EQ30" i="79"/>
  <c r="EP30" i="79"/>
  <c r="EO30" i="79"/>
  <c r="EN30" i="79"/>
  <c r="EM30" i="79"/>
  <c r="EL30" i="79"/>
  <c r="EK30" i="79"/>
  <c r="EJ30" i="79"/>
  <c r="EI30" i="79"/>
  <c r="EH30" i="79"/>
  <c r="EG30" i="79"/>
  <c r="EF30" i="79"/>
  <c r="EE30" i="79"/>
  <c r="ED30" i="79"/>
  <c r="EC30" i="79"/>
  <c r="EB30" i="79"/>
  <c r="EA30" i="79"/>
  <c r="DZ30" i="79"/>
  <c r="DY30" i="79"/>
  <c r="DX30" i="79"/>
  <c r="DW30" i="79"/>
  <c r="DV30" i="79"/>
  <c r="DU30" i="79"/>
  <c r="DT30" i="79"/>
  <c r="DS30" i="79"/>
  <c r="DR30" i="79"/>
  <c r="DQ30" i="79"/>
  <c r="DP30" i="79"/>
  <c r="DO30" i="79"/>
  <c r="DN30" i="79"/>
  <c r="DM30" i="79"/>
  <c r="DL30" i="79"/>
  <c r="DK30" i="79"/>
  <c r="DJ30" i="79"/>
  <c r="DI30" i="79"/>
  <c r="DH30" i="79"/>
  <c r="DG30" i="79"/>
  <c r="DF30" i="79"/>
  <c r="DE30" i="79"/>
  <c r="DD30" i="79"/>
  <c r="DC30" i="79"/>
  <c r="DB30" i="79"/>
  <c r="DA30" i="79"/>
  <c r="CZ30" i="79"/>
  <c r="CY30" i="79"/>
  <c r="CX30" i="79"/>
  <c r="CW30" i="79"/>
  <c r="CV30" i="79"/>
  <c r="CU30" i="79"/>
  <c r="CT30" i="79"/>
  <c r="CS30" i="79"/>
  <c r="CR30" i="79"/>
  <c r="CQ30" i="79"/>
  <c r="CP30" i="79"/>
  <c r="CO30" i="79"/>
  <c r="CN30" i="79"/>
  <c r="CM30" i="79"/>
  <c r="CL30" i="79"/>
  <c r="CK30" i="79"/>
  <c r="CJ30" i="79"/>
  <c r="CI30" i="79"/>
  <c r="CH30" i="79"/>
  <c r="CG30" i="79"/>
  <c r="CF30" i="79"/>
  <c r="CE30" i="79"/>
  <c r="CD30" i="79"/>
  <c r="CC30" i="79"/>
  <c r="CB30" i="79"/>
  <c r="CA30" i="79"/>
  <c r="BZ30" i="79"/>
  <c r="BY30" i="79"/>
  <c r="BX30" i="79"/>
  <c r="BW30" i="79"/>
  <c r="BR30" i="79"/>
  <c r="BQ30" i="79"/>
  <c r="BP30" i="79"/>
  <c r="BO30" i="79"/>
  <c r="BN30" i="79"/>
  <c r="BM30" i="79"/>
  <c r="BD30" i="79"/>
  <c r="BC30" i="79"/>
  <c r="BB30" i="79"/>
  <c r="BA30" i="79"/>
  <c r="AZ30" i="79"/>
  <c r="AY30" i="79"/>
  <c r="AX30" i="79"/>
  <c r="AW30" i="79"/>
  <c r="AV30" i="79"/>
  <c r="AU30" i="79"/>
  <c r="AT30" i="79"/>
  <c r="AS30" i="79"/>
  <c r="AR30" i="79"/>
  <c r="AQ30" i="79"/>
  <c r="AP30" i="79"/>
  <c r="AO30" i="79"/>
  <c r="AN30" i="79"/>
  <c r="AM30" i="79"/>
  <c r="AL30" i="79"/>
  <c r="AK30" i="79"/>
  <c r="AJ30" i="79"/>
  <c r="AI30" i="79"/>
  <c r="AH30" i="79"/>
  <c r="AG30" i="79"/>
  <c r="AF30" i="79"/>
  <c r="AE30" i="79"/>
  <c r="AD30" i="79"/>
  <c r="AC30" i="79"/>
  <c r="AB30" i="79"/>
  <c r="AA30" i="79"/>
  <c r="Z30" i="79"/>
  <c r="Y30" i="79"/>
  <c r="X30" i="79"/>
  <c r="W30" i="79"/>
  <c r="V30" i="79"/>
  <c r="U30" i="79"/>
  <c r="T30" i="79"/>
  <c r="S30" i="79"/>
  <c r="R30" i="79"/>
  <c r="P30" i="79"/>
  <c r="O30" i="79"/>
  <c r="N30" i="79"/>
  <c r="M30" i="79"/>
  <c r="L30" i="79"/>
  <c r="K30" i="79"/>
  <c r="FA29" i="79"/>
  <c r="EZ29" i="79"/>
  <c r="EY29" i="79"/>
  <c r="EX29" i="79"/>
  <c r="EW29" i="79"/>
  <c r="EV29" i="79"/>
  <c r="EU29" i="79"/>
  <c r="ET29" i="79"/>
  <c r="ES29" i="79"/>
  <c r="ER29" i="79"/>
  <c r="EQ29" i="79"/>
  <c r="EP29" i="79"/>
  <c r="EO29" i="79"/>
  <c r="EN29" i="79"/>
  <c r="EM29" i="79"/>
  <c r="EL29" i="79"/>
  <c r="EK29" i="79"/>
  <c r="EJ29" i="79"/>
  <c r="EI29" i="79"/>
  <c r="EH29" i="79"/>
  <c r="EG29" i="79"/>
  <c r="EF29" i="79"/>
  <c r="EE29" i="79"/>
  <c r="ED29" i="79"/>
  <c r="EC29" i="79"/>
  <c r="EB29" i="79"/>
  <c r="EA29" i="79"/>
  <c r="DZ29" i="79"/>
  <c r="DY29" i="79"/>
  <c r="DX29" i="79"/>
  <c r="DW29" i="79"/>
  <c r="DV29" i="79"/>
  <c r="DU29" i="79"/>
  <c r="DT29" i="79"/>
  <c r="DS29" i="79"/>
  <c r="DR29" i="79"/>
  <c r="DQ29" i="79"/>
  <c r="DP29" i="79"/>
  <c r="DO29" i="79"/>
  <c r="DN29" i="79"/>
  <c r="DM29" i="79"/>
  <c r="DL29" i="79"/>
  <c r="DK29" i="79"/>
  <c r="DJ29" i="79"/>
  <c r="DI29" i="79"/>
  <c r="DH29" i="79"/>
  <c r="DG29" i="79"/>
  <c r="DF29" i="79"/>
  <c r="DE29" i="79"/>
  <c r="DD29" i="79"/>
  <c r="DC29" i="79"/>
  <c r="DB29" i="79"/>
  <c r="DA29" i="79"/>
  <c r="CZ29" i="79"/>
  <c r="CY29" i="79"/>
  <c r="CX29" i="79"/>
  <c r="CW29" i="79"/>
  <c r="CV29" i="79"/>
  <c r="CU29" i="79"/>
  <c r="CT29" i="79"/>
  <c r="CS29" i="79"/>
  <c r="CR29" i="79"/>
  <c r="CQ29" i="79"/>
  <c r="CP29" i="79"/>
  <c r="CO29" i="79"/>
  <c r="CN29" i="79"/>
  <c r="CM29" i="79"/>
  <c r="CL29" i="79"/>
  <c r="CK29" i="79"/>
  <c r="CJ29" i="79"/>
  <c r="CI29" i="79"/>
  <c r="CH29" i="79"/>
  <c r="CG29" i="79"/>
  <c r="CF29" i="79"/>
  <c r="CE29" i="79"/>
  <c r="CD29" i="79"/>
  <c r="CC29" i="79"/>
  <c r="CB29" i="79"/>
  <c r="CA29" i="79"/>
  <c r="BZ29" i="79"/>
  <c r="BY29" i="79"/>
  <c r="BX29" i="79"/>
  <c r="BW29" i="79"/>
  <c r="BR29" i="79"/>
  <c r="BQ29" i="79"/>
  <c r="BP29" i="79"/>
  <c r="BO29" i="79"/>
  <c r="BN29" i="79"/>
  <c r="BM29" i="79"/>
  <c r="BD29" i="79"/>
  <c r="BC29" i="79"/>
  <c r="BB29" i="79"/>
  <c r="BA29" i="79"/>
  <c r="AZ29" i="79"/>
  <c r="AY29" i="79"/>
  <c r="AX29" i="79"/>
  <c r="AW29" i="79"/>
  <c r="AV29" i="79"/>
  <c r="AU29" i="79"/>
  <c r="AT29" i="79"/>
  <c r="AS29" i="79"/>
  <c r="AR29" i="79"/>
  <c r="AQ29" i="79"/>
  <c r="AP29" i="79"/>
  <c r="AO29" i="79"/>
  <c r="AN29" i="79"/>
  <c r="AM29" i="79"/>
  <c r="AL29" i="79"/>
  <c r="AK29" i="79"/>
  <c r="AJ29" i="79"/>
  <c r="AI29" i="79"/>
  <c r="AH29" i="79"/>
  <c r="AG29" i="79"/>
  <c r="AF29" i="79"/>
  <c r="AE29" i="79"/>
  <c r="AD29" i="79"/>
  <c r="AC29" i="79"/>
  <c r="AB29" i="79"/>
  <c r="AA29" i="79"/>
  <c r="Z29" i="79"/>
  <c r="Y29" i="79"/>
  <c r="X29" i="79"/>
  <c r="W29" i="79"/>
  <c r="V29" i="79"/>
  <c r="U29" i="79"/>
  <c r="T29" i="79"/>
  <c r="S29" i="79"/>
  <c r="R29" i="79"/>
  <c r="P29" i="79"/>
  <c r="O29" i="79"/>
  <c r="N29" i="79"/>
  <c r="M29" i="79"/>
  <c r="L29" i="79"/>
  <c r="K29" i="79"/>
  <c r="FA28" i="79"/>
  <c r="EZ28" i="79"/>
  <c r="EY28" i="79"/>
  <c r="EX28" i="79"/>
  <c r="EW28" i="79"/>
  <c r="EV28" i="79"/>
  <c r="EU28" i="79"/>
  <c r="ET28" i="79"/>
  <c r="ES28" i="79"/>
  <c r="ER28" i="79"/>
  <c r="EQ28" i="79"/>
  <c r="EP28" i="79"/>
  <c r="EO28" i="79"/>
  <c r="EN28" i="79"/>
  <c r="EM28" i="79"/>
  <c r="EL28" i="79"/>
  <c r="EK28" i="79"/>
  <c r="EJ28" i="79"/>
  <c r="EI28" i="79"/>
  <c r="EH28" i="79"/>
  <c r="EG28" i="79"/>
  <c r="EF28" i="79"/>
  <c r="EE28" i="79"/>
  <c r="ED28" i="79"/>
  <c r="EC28" i="79"/>
  <c r="EB28" i="79"/>
  <c r="EA28" i="79"/>
  <c r="DZ28" i="79"/>
  <c r="DY28" i="79"/>
  <c r="DX28" i="79"/>
  <c r="DW28" i="79"/>
  <c r="DV28" i="79"/>
  <c r="DU28" i="79"/>
  <c r="DT28" i="79"/>
  <c r="DS28" i="79"/>
  <c r="DR28" i="79"/>
  <c r="DQ28" i="79"/>
  <c r="DP28" i="79"/>
  <c r="DO28" i="79"/>
  <c r="DN28" i="79"/>
  <c r="DM28" i="79"/>
  <c r="DL28" i="79"/>
  <c r="DK28" i="79"/>
  <c r="DJ28" i="79"/>
  <c r="DI28" i="79"/>
  <c r="DH28" i="79"/>
  <c r="DG28" i="79"/>
  <c r="DF28" i="79"/>
  <c r="DE28" i="79"/>
  <c r="DD28" i="79"/>
  <c r="DC28" i="79"/>
  <c r="DB28" i="79"/>
  <c r="DA28" i="79"/>
  <c r="CZ28" i="79"/>
  <c r="CY28" i="79"/>
  <c r="CX28" i="79"/>
  <c r="CW28" i="79"/>
  <c r="CV28" i="79"/>
  <c r="CU28" i="79"/>
  <c r="CT28" i="79"/>
  <c r="CS28" i="79"/>
  <c r="CR28" i="79"/>
  <c r="CQ28" i="79"/>
  <c r="CP28" i="79"/>
  <c r="CO28" i="79"/>
  <c r="CN28" i="79"/>
  <c r="CM28" i="79"/>
  <c r="CL28" i="79"/>
  <c r="CK28" i="79"/>
  <c r="CJ28" i="79"/>
  <c r="CI28" i="79"/>
  <c r="CH28" i="79"/>
  <c r="CG28" i="79"/>
  <c r="CF28" i="79"/>
  <c r="CE28" i="79"/>
  <c r="CD28" i="79"/>
  <c r="CC28" i="79"/>
  <c r="CB28" i="79"/>
  <c r="CA28" i="79"/>
  <c r="BZ28" i="79"/>
  <c r="BY28" i="79"/>
  <c r="BX28" i="79"/>
  <c r="BW28" i="79"/>
  <c r="BR28" i="79"/>
  <c r="BQ28" i="79"/>
  <c r="BP28" i="79"/>
  <c r="BO28" i="79"/>
  <c r="BN28" i="79"/>
  <c r="BM28" i="79"/>
  <c r="BD28" i="79"/>
  <c r="BC28" i="79"/>
  <c r="BB28" i="79"/>
  <c r="BA28" i="79"/>
  <c r="AZ28" i="79"/>
  <c r="AY28" i="79"/>
  <c r="AX28" i="79"/>
  <c r="AW28" i="79"/>
  <c r="AV28" i="79"/>
  <c r="AU28" i="79"/>
  <c r="AT28" i="79"/>
  <c r="AS28" i="79"/>
  <c r="AR28" i="79"/>
  <c r="AQ28" i="79"/>
  <c r="AP28" i="79"/>
  <c r="AO28" i="79"/>
  <c r="AN28" i="79"/>
  <c r="AM28" i="79"/>
  <c r="AL28" i="79"/>
  <c r="AK28" i="79"/>
  <c r="AJ28" i="79"/>
  <c r="AI28" i="79"/>
  <c r="AH28" i="79"/>
  <c r="AG28" i="79"/>
  <c r="AF28" i="79"/>
  <c r="AE28" i="79"/>
  <c r="AD28" i="79"/>
  <c r="AC28" i="79"/>
  <c r="AB28" i="79"/>
  <c r="AA28" i="79"/>
  <c r="Z28" i="79"/>
  <c r="Y28" i="79"/>
  <c r="X28" i="79"/>
  <c r="W28" i="79"/>
  <c r="V28" i="79"/>
  <c r="U28" i="79"/>
  <c r="T28" i="79"/>
  <c r="S28" i="79"/>
  <c r="R28" i="79"/>
  <c r="P28" i="79"/>
  <c r="O28" i="79"/>
  <c r="N28" i="79"/>
  <c r="M28" i="79"/>
  <c r="L28" i="79"/>
  <c r="K28" i="79"/>
  <c r="FA27" i="79"/>
  <c r="EZ27" i="79"/>
  <c r="EY27" i="79"/>
  <c r="EX27" i="79"/>
  <c r="EW27" i="79"/>
  <c r="EV27" i="79"/>
  <c r="EU27" i="79"/>
  <c r="ET27" i="79"/>
  <c r="ES27" i="79"/>
  <c r="ER27" i="79"/>
  <c r="EQ27" i="79"/>
  <c r="EP27" i="79"/>
  <c r="EO27" i="79"/>
  <c r="EN27" i="79"/>
  <c r="EM27" i="79"/>
  <c r="EL27" i="79"/>
  <c r="EK27" i="79"/>
  <c r="EJ27" i="79"/>
  <c r="EI27" i="79"/>
  <c r="EH27" i="79"/>
  <c r="EG27" i="79"/>
  <c r="EF27" i="79"/>
  <c r="EE27" i="79"/>
  <c r="ED27" i="79"/>
  <c r="EC27" i="79"/>
  <c r="EB27" i="79"/>
  <c r="EA27" i="79"/>
  <c r="DZ27" i="79"/>
  <c r="DY27" i="79"/>
  <c r="DX27" i="79"/>
  <c r="DW27" i="79"/>
  <c r="DV27" i="79"/>
  <c r="DU27" i="79"/>
  <c r="DT27" i="79"/>
  <c r="DS27" i="79"/>
  <c r="DR27" i="79"/>
  <c r="DQ27" i="79"/>
  <c r="DP27" i="79"/>
  <c r="DO27" i="79"/>
  <c r="DN27" i="79"/>
  <c r="DM27" i="79"/>
  <c r="DL27" i="79"/>
  <c r="DK27" i="79"/>
  <c r="DJ27" i="79"/>
  <c r="DI27" i="79"/>
  <c r="DH27" i="79"/>
  <c r="DG27" i="79"/>
  <c r="DF27" i="79"/>
  <c r="DE27" i="79"/>
  <c r="DD27" i="79"/>
  <c r="DC27" i="79"/>
  <c r="DB27" i="79"/>
  <c r="DA27" i="79"/>
  <c r="CZ27" i="79"/>
  <c r="CY27" i="79"/>
  <c r="CX27" i="79"/>
  <c r="CW27" i="79"/>
  <c r="CV27" i="79"/>
  <c r="CU27" i="79"/>
  <c r="CT27" i="79"/>
  <c r="CS27" i="79"/>
  <c r="CR27" i="79"/>
  <c r="CQ27" i="79"/>
  <c r="CP27" i="79"/>
  <c r="CO27" i="79"/>
  <c r="CN27" i="79"/>
  <c r="CM27" i="79"/>
  <c r="CL27" i="79"/>
  <c r="CK27" i="79"/>
  <c r="CJ27" i="79"/>
  <c r="CI27" i="79"/>
  <c r="CH27" i="79"/>
  <c r="CG27" i="79"/>
  <c r="CF27" i="79"/>
  <c r="CE27" i="79"/>
  <c r="CD27" i="79"/>
  <c r="CC27" i="79"/>
  <c r="CB27" i="79"/>
  <c r="CA27" i="79"/>
  <c r="BZ27" i="79"/>
  <c r="BY27" i="79"/>
  <c r="BX27" i="79"/>
  <c r="BW27" i="79"/>
  <c r="BS27" i="79"/>
  <c r="BR27" i="79"/>
  <c r="BQ27" i="79"/>
  <c r="BP27" i="79"/>
  <c r="BO27" i="79"/>
  <c r="BN27" i="79"/>
  <c r="BM27" i="79"/>
  <c r="BD27" i="79"/>
  <c r="BC27" i="79"/>
  <c r="BB27" i="79"/>
  <c r="BA27" i="79"/>
  <c r="AZ27" i="79"/>
  <c r="AY27" i="79"/>
  <c r="AX27" i="79"/>
  <c r="AW27" i="79"/>
  <c r="AV27" i="79"/>
  <c r="AU27" i="79"/>
  <c r="AT27" i="79"/>
  <c r="AS27" i="79"/>
  <c r="AR27" i="79"/>
  <c r="AQ27" i="79"/>
  <c r="AP27" i="79"/>
  <c r="AO27" i="79"/>
  <c r="AN27" i="79"/>
  <c r="AM27" i="79"/>
  <c r="AL27" i="79"/>
  <c r="AK27" i="79"/>
  <c r="AJ27" i="79"/>
  <c r="AI27" i="79"/>
  <c r="AH27" i="79"/>
  <c r="AG27" i="79"/>
  <c r="AF27" i="79"/>
  <c r="AE27" i="79"/>
  <c r="AD27" i="79"/>
  <c r="AC27" i="79"/>
  <c r="AB27" i="79"/>
  <c r="AA27" i="79"/>
  <c r="Z27" i="79"/>
  <c r="Y27" i="79"/>
  <c r="X27" i="79"/>
  <c r="W27" i="79"/>
  <c r="V27" i="79"/>
  <c r="U27" i="79"/>
  <c r="T27" i="79"/>
  <c r="S27" i="79"/>
  <c r="R27" i="79"/>
  <c r="Q27" i="79"/>
  <c r="P27" i="79"/>
  <c r="O27" i="79"/>
  <c r="N27" i="79"/>
  <c r="M27" i="79"/>
  <c r="L27" i="79"/>
  <c r="K27" i="79"/>
  <c r="FA26" i="79"/>
  <c r="EZ26" i="79"/>
  <c r="EY26" i="79"/>
  <c r="EX26" i="79"/>
  <c r="EW26" i="79"/>
  <c r="EV26" i="79"/>
  <c r="EU26" i="79"/>
  <c r="ET26" i="79"/>
  <c r="ES26" i="79"/>
  <c r="ER26" i="79"/>
  <c r="EQ26" i="79"/>
  <c r="EP26" i="79"/>
  <c r="EO26" i="79"/>
  <c r="EN26" i="79"/>
  <c r="EM26" i="79"/>
  <c r="EL26" i="79"/>
  <c r="EK26" i="79"/>
  <c r="EJ26" i="79"/>
  <c r="EI26" i="79"/>
  <c r="EH26" i="79"/>
  <c r="EG26" i="79"/>
  <c r="EF26" i="79"/>
  <c r="EE26" i="79"/>
  <c r="ED26" i="79"/>
  <c r="EC26" i="79"/>
  <c r="EB26" i="79"/>
  <c r="EA26" i="79"/>
  <c r="DZ26" i="79"/>
  <c r="DY26" i="79"/>
  <c r="DX26" i="79"/>
  <c r="DW26" i="79"/>
  <c r="DV26" i="79"/>
  <c r="DU26" i="79"/>
  <c r="DT26" i="79"/>
  <c r="DS26" i="79"/>
  <c r="DR26" i="79"/>
  <c r="DQ26" i="79"/>
  <c r="DP26" i="79"/>
  <c r="DO26" i="79"/>
  <c r="DN26" i="79"/>
  <c r="DM26" i="79"/>
  <c r="DL26" i="79"/>
  <c r="DK26" i="79"/>
  <c r="DJ26" i="79"/>
  <c r="DI26" i="79"/>
  <c r="DH26" i="79"/>
  <c r="DG26" i="79"/>
  <c r="DF26" i="79"/>
  <c r="DE26" i="79"/>
  <c r="DD26" i="79"/>
  <c r="DC26" i="79"/>
  <c r="DB26" i="79"/>
  <c r="DA26" i="79"/>
  <c r="CZ26" i="79"/>
  <c r="CY26" i="79"/>
  <c r="CX26" i="79"/>
  <c r="CW26" i="79"/>
  <c r="CV26" i="79"/>
  <c r="CU26" i="79"/>
  <c r="CT26" i="79"/>
  <c r="CS26" i="79"/>
  <c r="CR26" i="79"/>
  <c r="CQ26" i="79"/>
  <c r="CP26" i="79"/>
  <c r="CO26" i="79"/>
  <c r="CN26" i="79"/>
  <c r="CM26" i="79"/>
  <c r="CL26" i="79"/>
  <c r="CK26" i="79"/>
  <c r="CJ26" i="79"/>
  <c r="CI26" i="79"/>
  <c r="CH26" i="79"/>
  <c r="CG26" i="79"/>
  <c r="CF26" i="79"/>
  <c r="CE26" i="79"/>
  <c r="CD26" i="79"/>
  <c r="CC26" i="79"/>
  <c r="CB26" i="79"/>
  <c r="CA26" i="79"/>
  <c r="BZ26" i="79"/>
  <c r="BY26" i="79"/>
  <c r="BX26" i="79"/>
  <c r="BW26" i="79"/>
  <c r="BT26" i="79"/>
  <c r="BR26" i="79"/>
  <c r="BQ26" i="79"/>
  <c r="BP26" i="79"/>
  <c r="BO26" i="79"/>
  <c r="BN26" i="79"/>
  <c r="BM26" i="79"/>
  <c r="BD26" i="79"/>
  <c r="BC26" i="79"/>
  <c r="BB26" i="79"/>
  <c r="BA26" i="79"/>
  <c r="AZ26" i="79"/>
  <c r="AY26" i="79"/>
  <c r="AX26" i="79"/>
  <c r="AW26" i="79"/>
  <c r="AV26" i="79"/>
  <c r="AU26" i="79"/>
  <c r="AT26" i="79"/>
  <c r="AS26" i="79"/>
  <c r="AR26" i="79"/>
  <c r="AQ26" i="79"/>
  <c r="AP26" i="79"/>
  <c r="AO26" i="79"/>
  <c r="AN26" i="79"/>
  <c r="AM26" i="79"/>
  <c r="AL26" i="79"/>
  <c r="AK26" i="79"/>
  <c r="AJ26" i="79"/>
  <c r="AI26" i="79"/>
  <c r="AH26" i="79"/>
  <c r="AG26" i="79"/>
  <c r="AF26" i="79"/>
  <c r="AE26" i="79"/>
  <c r="AD26" i="79"/>
  <c r="AC26" i="79"/>
  <c r="AB26" i="79"/>
  <c r="AA26" i="79"/>
  <c r="Z26" i="79"/>
  <c r="Y26" i="79"/>
  <c r="X26" i="79"/>
  <c r="W26" i="79"/>
  <c r="V26" i="79"/>
  <c r="U26" i="79"/>
  <c r="T26" i="79"/>
  <c r="S26" i="79"/>
  <c r="R26" i="79"/>
  <c r="Q26" i="79"/>
  <c r="P26" i="79"/>
  <c r="O26" i="79"/>
  <c r="N26" i="79"/>
  <c r="M26" i="79"/>
  <c r="L26" i="79"/>
  <c r="K26" i="79"/>
  <c r="FA25" i="79"/>
  <c r="EZ25" i="79"/>
  <c r="EY25" i="79"/>
  <c r="EX25" i="79"/>
  <c r="EW25" i="79"/>
  <c r="EV25" i="79"/>
  <c r="EU25" i="79"/>
  <c r="ET25" i="79"/>
  <c r="ES25" i="79"/>
  <c r="ER25" i="79"/>
  <c r="EQ25" i="79"/>
  <c r="EP25" i="79"/>
  <c r="EO25" i="79"/>
  <c r="EN25" i="79"/>
  <c r="EM25" i="79"/>
  <c r="EL25" i="79"/>
  <c r="EK25" i="79"/>
  <c r="EJ25" i="79"/>
  <c r="EI25" i="79"/>
  <c r="EH25" i="79"/>
  <c r="EG25" i="79"/>
  <c r="EF25" i="79"/>
  <c r="EE25" i="79"/>
  <c r="ED25" i="79"/>
  <c r="EC25" i="79"/>
  <c r="EB25" i="79"/>
  <c r="EA25" i="79"/>
  <c r="DZ25" i="79"/>
  <c r="DY25" i="79"/>
  <c r="DX25" i="79"/>
  <c r="DW25" i="79"/>
  <c r="DV25" i="79"/>
  <c r="DU25" i="79"/>
  <c r="DT25" i="79"/>
  <c r="DS25" i="79"/>
  <c r="DR25" i="79"/>
  <c r="DQ25" i="79"/>
  <c r="DP25" i="79"/>
  <c r="DO25" i="79"/>
  <c r="DN25" i="79"/>
  <c r="DM25" i="79"/>
  <c r="DL25" i="79"/>
  <c r="DK25" i="79"/>
  <c r="DJ25" i="79"/>
  <c r="DI25" i="79"/>
  <c r="DH25" i="79"/>
  <c r="DG25" i="79"/>
  <c r="DF25" i="79"/>
  <c r="DE25" i="79"/>
  <c r="DD25" i="79"/>
  <c r="DC25" i="79"/>
  <c r="DB25" i="79"/>
  <c r="DA25" i="79"/>
  <c r="CZ25" i="79"/>
  <c r="CY25" i="79"/>
  <c r="CX25" i="79"/>
  <c r="CW25" i="79"/>
  <c r="CV25" i="79"/>
  <c r="CU25" i="79"/>
  <c r="CT25" i="79"/>
  <c r="CS25" i="79"/>
  <c r="CR25" i="79"/>
  <c r="CQ25" i="79"/>
  <c r="CP25" i="79"/>
  <c r="CO25" i="79"/>
  <c r="CN25" i="79"/>
  <c r="CM25" i="79"/>
  <c r="CL25" i="79"/>
  <c r="CK25" i="79"/>
  <c r="CJ25" i="79"/>
  <c r="CI25" i="79"/>
  <c r="CH25" i="79"/>
  <c r="CG25" i="79"/>
  <c r="CF25" i="79"/>
  <c r="CE25" i="79"/>
  <c r="CD25" i="79"/>
  <c r="CC25" i="79"/>
  <c r="CB25" i="79"/>
  <c r="CA25" i="79"/>
  <c r="BZ25" i="79"/>
  <c r="BY25" i="79"/>
  <c r="BX25" i="79"/>
  <c r="BW25" i="79"/>
  <c r="BT25" i="79"/>
  <c r="BS25" i="79"/>
  <c r="BR25" i="79"/>
  <c r="BQ25" i="79"/>
  <c r="BP25" i="79"/>
  <c r="BO25" i="79"/>
  <c r="BN25" i="79"/>
  <c r="BM25" i="79"/>
  <c r="BD25" i="79"/>
  <c r="BC25" i="79"/>
  <c r="BB25" i="79"/>
  <c r="BA25" i="79"/>
  <c r="AZ25" i="79"/>
  <c r="AY25" i="79"/>
  <c r="AX25" i="79"/>
  <c r="AW25" i="79"/>
  <c r="AV25" i="79"/>
  <c r="AU25" i="79"/>
  <c r="AT25" i="79"/>
  <c r="AS25" i="79"/>
  <c r="AR25" i="79"/>
  <c r="AQ25" i="79"/>
  <c r="AP25" i="79"/>
  <c r="AO25" i="79"/>
  <c r="AN25" i="79"/>
  <c r="AM25" i="79"/>
  <c r="AL25" i="79"/>
  <c r="AK25" i="79"/>
  <c r="AJ25" i="79"/>
  <c r="AI25" i="79"/>
  <c r="AH25" i="79"/>
  <c r="AG25" i="79"/>
  <c r="AF25" i="79"/>
  <c r="AE25" i="79"/>
  <c r="AD25" i="79"/>
  <c r="AC25" i="79"/>
  <c r="AB25" i="79"/>
  <c r="AA25" i="79"/>
  <c r="Z25" i="79"/>
  <c r="Y25" i="79"/>
  <c r="X25" i="79"/>
  <c r="W25" i="79"/>
  <c r="V25" i="79"/>
  <c r="U25" i="79"/>
  <c r="T25" i="79"/>
  <c r="S25" i="79"/>
  <c r="R25" i="79"/>
  <c r="Q25" i="79"/>
  <c r="P25" i="79"/>
  <c r="O25" i="79"/>
  <c r="N25" i="79"/>
  <c r="M25" i="79"/>
  <c r="L25" i="79"/>
  <c r="K25" i="79"/>
  <c r="FA24" i="79"/>
  <c r="EZ24" i="79"/>
  <c r="EY24" i="79"/>
  <c r="EX24" i="79"/>
  <c r="EW24" i="79"/>
  <c r="EV24" i="79"/>
  <c r="EU24" i="79"/>
  <c r="ET24" i="79"/>
  <c r="ES24" i="79"/>
  <c r="ER24" i="79"/>
  <c r="EQ24" i="79"/>
  <c r="EP24" i="79"/>
  <c r="EO24" i="79"/>
  <c r="EN24" i="79"/>
  <c r="EM24" i="79"/>
  <c r="EL24" i="79"/>
  <c r="EK24" i="79"/>
  <c r="EJ24" i="79"/>
  <c r="EI24" i="79"/>
  <c r="EH24" i="79"/>
  <c r="EG24" i="79"/>
  <c r="EF24" i="79"/>
  <c r="EE24" i="79"/>
  <c r="ED24" i="79"/>
  <c r="EC24" i="79"/>
  <c r="EB24" i="79"/>
  <c r="EA24" i="79"/>
  <c r="DZ24" i="79"/>
  <c r="DY24" i="79"/>
  <c r="DX24" i="79"/>
  <c r="DW24" i="79"/>
  <c r="DV24" i="79"/>
  <c r="DU24" i="79"/>
  <c r="DT24" i="79"/>
  <c r="DS24" i="79"/>
  <c r="DR24" i="79"/>
  <c r="DQ24" i="79"/>
  <c r="DP24" i="79"/>
  <c r="DO24" i="79"/>
  <c r="DN24" i="79"/>
  <c r="DM24" i="79"/>
  <c r="DL24" i="79"/>
  <c r="DK24" i="79"/>
  <c r="DJ24" i="79"/>
  <c r="DI24" i="79"/>
  <c r="DH24" i="79"/>
  <c r="DG24" i="79"/>
  <c r="DF24" i="79"/>
  <c r="DE24" i="79"/>
  <c r="DD24" i="79"/>
  <c r="DC24" i="79"/>
  <c r="DB24" i="79"/>
  <c r="DA24" i="79"/>
  <c r="CZ24" i="79"/>
  <c r="CY24" i="79"/>
  <c r="CX24" i="79"/>
  <c r="CW24" i="79"/>
  <c r="CV24" i="79"/>
  <c r="CU24" i="79"/>
  <c r="CT24" i="79"/>
  <c r="CS24" i="79"/>
  <c r="CR24" i="79"/>
  <c r="CQ24" i="79"/>
  <c r="CP24" i="79"/>
  <c r="CO24" i="79"/>
  <c r="CN24" i="79"/>
  <c r="CM24" i="79"/>
  <c r="CL24" i="79"/>
  <c r="CK24" i="79"/>
  <c r="CJ24" i="79"/>
  <c r="CI24" i="79"/>
  <c r="CH24" i="79"/>
  <c r="CG24" i="79"/>
  <c r="CF24" i="79"/>
  <c r="CE24" i="79"/>
  <c r="CD24" i="79"/>
  <c r="CC24" i="79"/>
  <c r="CB24" i="79"/>
  <c r="CA24" i="79"/>
  <c r="BZ24" i="79"/>
  <c r="BY24" i="79"/>
  <c r="BX24" i="79"/>
  <c r="BW24" i="79"/>
  <c r="BR24" i="79"/>
  <c r="BQ24" i="79"/>
  <c r="BP24" i="79"/>
  <c r="BO24" i="79"/>
  <c r="BN24" i="79"/>
  <c r="BM24" i="79"/>
  <c r="BD24" i="79"/>
  <c r="BC24" i="79"/>
  <c r="BB24" i="79"/>
  <c r="BA24" i="79"/>
  <c r="AZ24" i="79"/>
  <c r="AY24" i="79"/>
  <c r="AX24" i="79"/>
  <c r="AW24" i="79"/>
  <c r="AV24" i="79"/>
  <c r="AU24" i="79"/>
  <c r="AT24" i="79"/>
  <c r="AS24" i="79"/>
  <c r="AR24" i="79"/>
  <c r="AQ24" i="79"/>
  <c r="AP24" i="79"/>
  <c r="AO24" i="79"/>
  <c r="AN24" i="79"/>
  <c r="AM24" i="79"/>
  <c r="AL24" i="79"/>
  <c r="AK24" i="79"/>
  <c r="AJ24" i="79"/>
  <c r="AI24" i="79"/>
  <c r="AH24" i="79"/>
  <c r="AG24" i="79"/>
  <c r="AF24" i="79"/>
  <c r="AE24" i="79"/>
  <c r="AD24" i="79"/>
  <c r="AC24" i="79"/>
  <c r="AB24" i="79"/>
  <c r="AA24" i="79"/>
  <c r="Z24" i="79"/>
  <c r="Y24" i="79"/>
  <c r="X24" i="79"/>
  <c r="W24" i="79"/>
  <c r="V24" i="79"/>
  <c r="U24" i="79"/>
  <c r="T24" i="79"/>
  <c r="S24" i="79"/>
  <c r="R24" i="79"/>
  <c r="Q24" i="79"/>
  <c r="P24" i="79"/>
  <c r="O24" i="79"/>
  <c r="N24" i="79"/>
  <c r="M24" i="79"/>
  <c r="L24" i="79"/>
  <c r="K24" i="79"/>
  <c r="FA23" i="79"/>
  <c r="EZ23" i="79"/>
  <c r="EY23" i="79"/>
  <c r="EX23" i="79"/>
  <c r="EW23" i="79"/>
  <c r="EV23" i="79"/>
  <c r="EU23" i="79"/>
  <c r="ET23" i="79"/>
  <c r="ES23" i="79"/>
  <c r="ER23" i="79"/>
  <c r="EQ23" i="79"/>
  <c r="EP23" i="79"/>
  <c r="EO23" i="79"/>
  <c r="EN23" i="79"/>
  <c r="EM23" i="79"/>
  <c r="EL23" i="79"/>
  <c r="EK23" i="79"/>
  <c r="EJ23" i="79"/>
  <c r="EI23" i="79"/>
  <c r="EH23" i="79"/>
  <c r="EG23" i="79"/>
  <c r="EF23" i="79"/>
  <c r="EE23" i="79"/>
  <c r="ED23" i="79"/>
  <c r="EC23" i="79"/>
  <c r="EB23" i="79"/>
  <c r="EA23" i="79"/>
  <c r="DZ23" i="79"/>
  <c r="DY23" i="79"/>
  <c r="DX23" i="79"/>
  <c r="DW23" i="79"/>
  <c r="DV23" i="79"/>
  <c r="DU23" i="79"/>
  <c r="DT23" i="79"/>
  <c r="DS23" i="79"/>
  <c r="DR23" i="79"/>
  <c r="DQ23" i="79"/>
  <c r="DP23" i="79"/>
  <c r="DO23" i="79"/>
  <c r="DN23" i="79"/>
  <c r="DM23" i="79"/>
  <c r="DL23" i="79"/>
  <c r="DK23" i="79"/>
  <c r="DJ23" i="79"/>
  <c r="DI23" i="79"/>
  <c r="DH23" i="79"/>
  <c r="DG23" i="79"/>
  <c r="DF23" i="79"/>
  <c r="DE23" i="79"/>
  <c r="DD23" i="79"/>
  <c r="DC23" i="79"/>
  <c r="DB23" i="79"/>
  <c r="DA23" i="79"/>
  <c r="CZ23" i="79"/>
  <c r="CY23" i="79"/>
  <c r="CX23" i="79"/>
  <c r="CW23" i="79"/>
  <c r="CV23" i="79"/>
  <c r="CU23" i="79"/>
  <c r="CT23" i="79"/>
  <c r="CS23" i="79"/>
  <c r="CR23" i="79"/>
  <c r="CQ23" i="79"/>
  <c r="CP23" i="79"/>
  <c r="CO23" i="79"/>
  <c r="CN23" i="79"/>
  <c r="CM23" i="79"/>
  <c r="CL23" i="79"/>
  <c r="CK23" i="79"/>
  <c r="CJ23" i="79"/>
  <c r="CI23" i="79"/>
  <c r="CH23" i="79"/>
  <c r="CG23" i="79"/>
  <c r="CF23" i="79"/>
  <c r="CE23" i="79"/>
  <c r="CD23" i="79"/>
  <c r="CC23" i="79"/>
  <c r="CB23" i="79"/>
  <c r="CA23" i="79"/>
  <c r="BZ23" i="79"/>
  <c r="BY23" i="79"/>
  <c r="BX23" i="79"/>
  <c r="BW23" i="79"/>
  <c r="BR23" i="79"/>
  <c r="BQ23" i="79"/>
  <c r="BP23" i="79"/>
  <c r="BO23" i="79"/>
  <c r="BN23" i="79"/>
  <c r="BM23" i="79"/>
  <c r="BD23" i="79"/>
  <c r="BC23" i="79"/>
  <c r="BB23" i="79"/>
  <c r="BA23" i="79"/>
  <c r="AZ23" i="79"/>
  <c r="AY23" i="79"/>
  <c r="AX23" i="79"/>
  <c r="AW23" i="79"/>
  <c r="AV23" i="79"/>
  <c r="AU23" i="79"/>
  <c r="AT23" i="79"/>
  <c r="AS23" i="79"/>
  <c r="AR23" i="79"/>
  <c r="AQ23" i="79"/>
  <c r="AP23" i="79"/>
  <c r="AO23" i="79"/>
  <c r="AN23" i="79"/>
  <c r="AM23" i="79"/>
  <c r="AL23" i="79"/>
  <c r="AK23" i="79"/>
  <c r="AJ23" i="79"/>
  <c r="AI23" i="79"/>
  <c r="AH23" i="79"/>
  <c r="AG23" i="79"/>
  <c r="AF23" i="79"/>
  <c r="AE23" i="79"/>
  <c r="AD23" i="79"/>
  <c r="AC23" i="79"/>
  <c r="AB23" i="79"/>
  <c r="AA23" i="79"/>
  <c r="Z23" i="79"/>
  <c r="Y23" i="79"/>
  <c r="X23" i="79"/>
  <c r="W23" i="79"/>
  <c r="V23" i="79"/>
  <c r="U23" i="79"/>
  <c r="T23" i="79"/>
  <c r="S23" i="79"/>
  <c r="R23" i="79"/>
  <c r="Q23" i="79"/>
  <c r="P23" i="79"/>
  <c r="O23" i="79"/>
  <c r="N23" i="79"/>
  <c r="M23" i="79"/>
  <c r="L23" i="79"/>
  <c r="K23" i="79"/>
  <c r="FA22" i="79"/>
  <c r="EZ22" i="79"/>
  <c r="EY22" i="79"/>
  <c r="EX22" i="79"/>
  <c r="EW22" i="79"/>
  <c r="EV22" i="79"/>
  <c r="EU22" i="79"/>
  <c r="ET22" i="79"/>
  <c r="ES22" i="79"/>
  <c r="ER22" i="79"/>
  <c r="EQ22" i="79"/>
  <c r="EP22" i="79"/>
  <c r="EO22" i="79"/>
  <c r="EN22" i="79"/>
  <c r="EM22" i="79"/>
  <c r="EL22" i="79"/>
  <c r="EK22" i="79"/>
  <c r="EJ22" i="79"/>
  <c r="EI22" i="79"/>
  <c r="EH22" i="79"/>
  <c r="EG22" i="79"/>
  <c r="EF22" i="79"/>
  <c r="EE22" i="79"/>
  <c r="ED22" i="79"/>
  <c r="EC22" i="79"/>
  <c r="EB22" i="79"/>
  <c r="EA22" i="79"/>
  <c r="DZ22" i="79"/>
  <c r="DY22" i="79"/>
  <c r="DX22" i="79"/>
  <c r="DW22" i="79"/>
  <c r="DV22" i="79"/>
  <c r="DU22" i="79"/>
  <c r="DT22" i="79"/>
  <c r="DS22" i="79"/>
  <c r="DR22" i="79"/>
  <c r="DQ22" i="79"/>
  <c r="DP22" i="79"/>
  <c r="DO22" i="79"/>
  <c r="DN22" i="79"/>
  <c r="DM22" i="79"/>
  <c r="DL22" i="79"/>
  <c r="DK22" i="79"/>
  <c r="DJ22" i="79"/>
  <c r="DI22" i="79"/>
  <c r="DH22" i="79"/>
  <c r="DG22" i="79"/>
  <c r="DF22" i="79"/>
  <c r="DE22" i="79"/>
  <c r="DD22" i="79"/>
  <c r="DC22" i="79"/>
  <c r="DB22" i="79"/>
  <c r="DA22" i="79"/>
  <c r="CZ22" i="79"/>
  <c r="CY22" i="79"/>
  <c r="CX22" i="79"/>
  <c r="CW22" i="79"/>
  <c r="CV22" i="79"/>
  <c r="CU22" i="79"/>
  <c r="CT22" i="79"/>
  <c r="CS22" i="79"/>
  <c r="CR22" i="79"/>
  <c r="CQ22" i="79"/>
  <c r="CP22" i="79"/>
  <c r="CO22" i="79"/>
  <c r="CN22" i="79"/>
  <c r="CM22" i="79"/>
  <c r="CL22" i="79"/>
  <c r="CK22" i="79"/>
  <c r="CJ22" i="79"/>
  <c r="CI22" i="79"/>
  <c r="CH22" i="79"/>
  <c r="CG22" i="79"/>
  <c r="CF22" i="79"/>
  <c r="CE22" i="79"/>
  <c r="CD22" i="79"/>
  <c r="CC22" i="79"/>
  <c r="CB22" i="79"/>
  <c r="CA22" i="79"/>
  <c r="BZ22" i="79"/>
  <c r="BY22" i="79"/>
  <c r="BX22" i="79"/>
  <c r="BW22" i="79"/>
  <c r="BR22" i="79"/>
  <c r="BQ22" i="79"/>
  <c r="BP22" i="79"/>
  <c r="BO22" i="79"/>
  <c r="BN22" i="79"/>
  <c r="BM22" i="79"/>
  <c r="BD22" i="79"/>
  <c r="BC22" i="79"/>
  <c r="BB22" i="79"/>
  <c r="BA22" i="79"/>
  <c r="AZ22" i="79"/>
  <c r="AY22" i="79"/>
  <c r="AX22" i="79"/>
  <c r="AW22" i="79"/>
  <c r="AV22" i="79"/>
  <c r="AU22" i="79"/>
  <c r="AT22" i="79"/>
  <c r="AS22" i="79"/>
  <c r="AR22" i="79"/>
  <c r="AQ22" i="79"/>
  <c r="AP22" i="79"/>
  <c r="AO22" i="79"/>
  <c r="AN22" i="79"/>
  <c r="AM22" i="79"/>
  <c r="AL22" i="79"/>
  <c r="AK22" i="79"/>
  <c r="AJ22" i="79"/>
  <c r="AI22" i="79"/>
  <c r="AH22" i="79"/>
  <c r="AG22" i="79"/>
  <c r="AF22" i="79"/>
  <c r="AE22" i="79"/>
  <c r="AD22" i="79"/>
  <c r="AC22" i="79"/>
  <c r="AB22" i="79"/>
  <c r="AA22" i="79"/>
  <c r="Z22" i="79"/>
  <c r="Y22" i="79"/>
  <c r="X22" i="79"/>
  <c r="W22" i="79"/>
  <c r="V22" i="79"/>
  <c r="U22" i="79"/>
  <c r="T22" i="79"/>
  <c r="S22" i="79"/>
  <c r="R22" i="79"/>
  <c r="Q22" i="79"/>
  <c r="P22" i="79"/>
  <c r="O22" i="79"/>
  <c r="N22" i="79"/>
  <c r="M22" i="79"/>
  <c r="L22" i="79"/>
  <c r="K22" i="79"/>
  <c r="FA21" i="79"/>
  <c r="EZ21" i="79"/>
  <c r="EY21" i="79"/>
  <c r="EX21" i="79"/>
  <c r="EW21" i="79"/>
  <c r="EV21" i="79"/>
  <c r="EU21" i="79"/>
  <c r="ET21" i="79"/>
  <c r="ES21" i="79"/>
  <c r="ER21" i="79"/>
  <c r="EQ21" i="79"/>
  <c r="EP21" i="79"/>
  <c r="EO21" i="79"/>
  <c r="EN21" i="79"/>
  <c r="EM21" i="79"/>
  <c r="EL21" i="79"/>
  <c r="EK21" i="79"/>
  <c r="EJ21" i="79"/>
  <c r="EI21" i="79"/>
  <c r="EH21" i="79"/>
  <c r="EG21" i="79"/>
  <c r="EF21" i="79"/>
  <c r="EE21" i="79"/>
  <c r="ED21" i="79"/>
  <c r="EC21" i="79"/>
  <c r="EB21" i="79"/>
  <c r="EA21" i="79"/>
  <c r="DZ21" i="79"/>
  <c r="DY21" i="79"/>
  <c r="DX21" i="79"/>
  <c r="DW21" i="79"/>
  <c r="DV21" i="79"/>
  <c r="DU21" i="79"/>
  <c r="DT21" i="79"/>
  <c r="DS21" i="79"/>
  <c r="DR21" i="79"/>
  <c r="DQ21" i="79"/>
  <c r="DP21" i="79"/>
  <c r="DO21" i="79"/>
  <c r="DN21" i="79"/>
  <c r="DM21" i="79"/>
  <c r="DL21" i="79"/>
  <c r="DK21" i="79"/>
  <c r="DJ21" i="79"/>
  <c r="DI21" i="79"/>
  <c r="DH21" i="79"/>
  <c r="DG21" i="79"/>
  <c r="DF21" i="79"/>
  <c r="DE21" i="79"/>
  <c r="DD21" i="79"/>
  <c r="DC21" i="79"/>
  <c r="DB21" i="79"/>
  <c r="DA21" i="79"/>
  <c r="CZ21" i="79"/>
  <c r="CY21" i="79"/>
  <c r="CX21" i="79"/>
  <c r="CW21" i="79"/>
  <c r="CV21" i="79"/>
  <c r="CU21" i="79"/>
  <c r="CT21" i="79"/>
  <c r="CS21" i="79"/>
  <c r="CR21" i="79"/>
  <c r="CQ21" i="79"/>
  <c r="CP21" i="79"/>
  <c r="CO21" i="79"/>
  <c r="CN21" i="79"/>
  <c r="CM21" i="79"/>
  <c r="CL21" i="79"/>
  <c r="CK21" i="79"/>
  <c r="CJ21" i="79"/>
  <c r="CI21" i="79"/>
  <c r="CH21" i="79"/>
  <c r="CG21" i="79"/>
  <c r="CF21" i="79"/>
  <c r="CE21" i="79"/>
  <c r="CD21" i="79"/>
  <c r="CC21" i="79"/>
  <c r="CB21" i="79"/>
  <c r="CA21" i="79"/>
  <c r="BZ21" i="79"/>
  <c r="BY21" i="79"/>
  <c r="BX21" i="79"/>
  <c r="BW21" i="79"/>
  <c r="BR21" i="79"/>
  <c r="BQ21" i="79"/>
  <c r="BP21" i="79"/>
  <c r="BO21" i="79"/>
  <c r="BN21" i="79"/>
  <c r="BM21" i="79"/>
  <c r="BD21" i="79"/>
  <c r="BC21" i="79"/>
  <c r="BB21" i="79"/>
  <c r="BA21" i="79"/>
  <c r="AZ21" i="79"/>
  <c r="AY21" i="79"/>
  <c r="AX21" i="79"/>
  <c r="AW21" i="79"/>
  <c r="AV21" i="79"/>
  <c r="AU21" i="79"/>
  <c r="AT21" i="79"/>
  <c r="AS21" i="79"/>
  <c r="AR21" i="79"/>
  <c r="AQ21" i="79"/>
  <c r="AP21" i="79"/>
  <c r="AO21" i="79"/>
  <c r="AN21" i="79"/>
  <c r="AM21" i="79"/>
  <c r="AL21" i="79"/>
  <c r="AK21" i="79"/>
  <c r="AJ21" i="79"/>
  <c r="AI21" i="79"/>
  <c r="AH21" i="79"/>
  <c r="AG21" i="79"/>
  <c r="AF21" i="79"/>
  <c r="AE21" i="79"/>
  <c r="AD21" i="79"/>
  <c r="AC21" i="79"/>
  <c r="AB21" i="79"/>
  <c r="AA21" i="79"/>
  <c r="Z21" i="79"/>
  <c r="Y21" i="79"/>
  <c r="X21" i="79"/>
  <c r="P21" i="79"/>
  <c r="O21" i="79"/>
  <c r="N21" i="79"/>
  <c r="M21" i="79"/>
  <c r="L21" i="79"/>
  <c r="K21" i="79"/>
  <c r="FA20" i="79"/>
  <c r="EZ20" i="79"/>
  <c r="EY20" i="79"/>
  <c r="EX20" i="79"/>
  <c r="EW20" i="79"/>
  <c r="EV20" i="79"/>
  <c r="EU20" i="79"/>
  <c r="ET20" i="79"/>
  <c r="ES20" i="79"/>
  <c r="ER20" i="79"/>
  <c r="EQ20" i="79"/>
  <c r="EP20" i="79"/>
  <c r="EO20" i="79"/>
  <c r="EN20" i="79"/>
  <c r="EM20" i="79"/>
  <c r="EL20" i="79"/>
  <c r="EK20" i="79"/>
  <c r="EJ20" i="79"/>
  <c r="EI20" i="79"/>
  <c r="EH20" i="79"/>
  <c r="EG20" i="79"/>
  <c r="EF20" i="79"/>
  <c r="EE20" i="79"/>
  <c r="ED20" i="79"/>
  <c r="EC20" i="79"/>
  <c r="EB20" i="79"/>
  <c r="EA20" i="79"/>
  <c r="DZ20" i="79"/>
  <c r="DY20" i="79"/>
  <c r="DX20" i="79"/>
  <c r="DW20" i="79"/>
  <c r="DV20" i="79"/>
  <c r="DU20" i="79"/>
  <c r="DT20" i="79"/>
  <c r="DS20" i="79"/>
  <c r="DR20" i="79"/>
  <c r="DQ20" i="79"/>
  <c r="DP20" i="79"/>
  <c r="DO20" i="79"/>
  <c r="DN20" i="79"/>
  <c r="DM20" i="79"/>
  <c r="DL20" i="79"/>
  <c r="DK20" i="79"/>
  <c r="DJ20" i="79"/>
  <c r="DI20" i="79"/>
  <c r="DH20" i="79"/>
  <c r="DG20" i="79"/>
  <c r="DF20" i="79"/>
  <c r="DE20" i="79"/>
  <c r="DD20" i="79"/>
  <c r="DC20" i="79"/>
  <c r="DB20" i="79"/>
  <c r="DA20" i="79"/>
  <c r="CZ20" i="79"/>
  <c r="CY20" i="79"/>
  <c r="CX20" i="79"/>
  <c r="CW20" i="79"/>
  <c r="CV20" i="79"/>
  <c r="CU20" i="79"/>
  <c r="CT20" i="79"/>
  <c r="CS20" i="79"/>
  <c r="CR20" i="79"/>
  <c r="CQ20" i="79"/>
  <c r="CP20" i="79"/>
  <c r="CO20" i="79"/>
  <c r="CN20" i="79"/>
  <c r="CM20" i="79"/>
  <c r="CL20" i="79"/>
  <c r="CK20" i="79"/>
  <c r="CJ20" i="79"/>
  <c r="CI20" i="79"/>
  <c r="CH20" i="79"/>
  <c r="CG20" i="79"/>
  <c r="CF20" i="79"/>
  <c r="CE20" i="79"/>
  <c r="CD20" i="79"/>
  <c r="CC20" i="79"/>
  <c r="CB20" i="79"/>
  <c r="CA20" i="79"/>
  <c r="BZ20" i="79"/>
  <c r="BY20" i="79"/>
  <c r="BX20" i="79"/>
  <c r="BW20" i="79"/>
  <c r="BR20" i="79"/>
  <c r="BQ20" i="79"/>
  <c r="BP20" i="79"/>
  <c r="BO20" i="79"/>
  <c r="BN20" i="79"/>
  <c r="BM20" i="79"/>
  <c r="BD20" i="79"/>
  <c r="BC20" i="79"/>
  <c r="BB20" i="79"/>
  <c r="BA20" i="79"/>
  <c r="AZ20" i="79"/>
  <c r="AY20" i="79"/>
  <c r="AX20" i="79"/>
  <c r="AW20" i="79"/>
  <c r="AV20" i="79"/>
  <c r="AU20" i="79"/>
  <c r="AT20" i="79"/>
  <c r="AS20" i="79"/>
  <c r="AR20" i="79"/>
  <c r="AQ20" i="79"/>
  <c r="AP20" i="79"/>
  <c r="AO20" i="79"/>
  <c r="AN20" i="79"/>
  <c r="AM20" i="79"/>
  <c r="AL20" i="79"/>
  <c r="AK20" i="79"/>
  <c r="AJ20" i="79"/>
  <c r="AI20" i="79"/>
  <c r="AH20" i="79"/>
  <c r="AG20" i="79"/>
  <c r="AF20" i="79"/>
  <c r="AE20" i="79"/>
  <c r="AD20" i="79"/>
  <c r="AC20" i="79"/>
  <c r="AB20" i="79"/>
  <c r="AA20" i="79"/>
  <c r="Z20" i="79"/>
  <c r="Y20" i="79"/>
  <c r="X20" i="79"/>
  <c r="P20" i="79"/>
  <c r="O20" i="79"/>
  <c r="N20" i="79"/>
  <c r="M20" i="79"/>
  <c r="L20" i="79"/>
  <c r="K20" i="79"/>
  <c r="FA19" i="79"/>
  <c r="EZ19" i="79"/>
  <c r="EY19" i="79"/>
  <c r="EX19" i="79"/>
  <c r="EW19" i="79"/>
  <c r="EV19" i="79"/>
  <c r="EU19" i="79"/>
  <c r="ET19" i="79"/>
  <c r="ES19" i="79"/>
  <c r="ER19" i="79"/>
  <c r="EQ19" i="79"/>
  <c r="EP19" i="79"/>
  <c r="EO19" i="79"/>
  <c r="EN19" i="79"/>
  <c r="EM19" i="79"/>
  <c r="EL19" i="79"/>
  <c r="EK19" i="79"/>
  <c r="EJ19" i="79"/>
  <c r="EI19" i="79"/>
  <c r="EH19" i="79"/>
  <c r="EG19" i="79"/>
  <c r="EF19" i="79"/>
  <c r="EE19" i="79"/>
  <c r="ED19" i="79"/>
  <c r="EC19" i="79"/>
  <c r="EB19" i="79"/>
  <c r="EA19" i="79"/>
  <c r="DZ19" i="79"/>
  <c r="DY19" i="79"/>
  <c r="DX19" i="79"/>
  <c r="DW19" i="79"/>
  <c r="DV19" i="79"/>
  <c r="DU19" i="79"/>
  <c r="DT19" i="79"/>
  <c r="DS19" i="79"/>
  <c r="DR19" i="79"/>
  <c r="DQ19" i="79"/>
  <c r="DP19" i="79"/>
  <c r="DO19" i="79"/>
  <c r="DN19" i="79"/>
  <c r="DM19" i="79"/>
  <c r="DL19" i="79"/>
  <c r="DK19" i="79"/>
  <c r="DJ19" i="79"/>
  <c r="DI19" i="79"/>
  <c r="DH19" i="79"/>
  <c r="DG19" i="79"/>
  <c r="DF19" i="79"/>
  <c r="DE19" i="79"/>
  <c r="DD19" i="79"/>
  <c r="DC19" i="79"/>
  <c r="DB19" i="79"/>
  <c r="DA19" i="79"/>
  <c r="CZ19" i="79"/>
  <c r="CY19" i="79"/>
  <c r="CX19" i="79"/>
  <c r="CW19" i="79"/>
  <c r="CV19" i="79"/>
  <c r="CU19" i="79"/>
  <c r="CT19" i="79"/>
  <c r="CS19" i="79"/>
  <c r="CR19" i="79"/>
  <c r="CQ19" i="79"/>
  <c r="CP19" i="79"/>
  <c r="CO19" i="79"/>
  <c r="CN19" i="79"/>
  <c r="CM19" i="79"/>
  <c r="CL19" i="79"/>
  <c r="CK19" i="79"/>
  <c r="CJ19" i="79"/>
  <c r="CI19" i="79"/>
  <c r="CH19" i="79"/>
  <c r="CG19" i="79"/>
  <c r="CF19" i="79"/>
  <c r="CE19" i="79"/>
  <c r="CD19" i="79"/>
  <c r="CC19" i="79"/>
  <c r="CB19" i="79"/>
  <c r="CA19" i="79"/>
  <c r="BZ19" i="79"/>
  <c r="BY19" i="79"/>
  <c r="BX19" i="79"/>
  <c r="BW19" i="79"/>
  <c r="BR19" i="79"/>
  <c r="BQ19" i="79"/>
  <c r="BP19" i="79"/>
  <c r="BO19" i="79"/>
  <c r="BN19" i="79"/>
  <c r="BM19" i="79"/>
  <c r="BD19" i="79"/>
  <c r="BC19" i="79"/>
  <c r="BB19" i="79"/>
  <c r="BA19" i="79"/>
  <c r="AZ19" i="79"/>
  <c r="AY19" i="79"/>
  <c r="AX19" i="79"/>
  <c r="AW19" i="79"/>
  <c r="AV19" i="79"/>
  <c r="AU19" i="79"/>
  <c r="AT19" i="79"/>
  <c r="AS19" i="79"/>
  <c r="AR19" i="79"/>
  <c r="AQ19" i="79"/>
  <c r="AP19" i="79"/>
  <c r="AO19" i="79"/>
  <c r="AN19" i="79"/>
  <c r="AM19" i="79"/>
  <c r="AL19" i="79"/>
  <c r="AK19" i="79"/>
  <c r="AJ19" i="79"/>
  <c r="AI19" i="79"/>
  <c r="AH19" i="79"/>
  <c r="AG19" i="79"/>
  <c r="AF19" i="79"/>
  <c r="AE19" i="79"/>
  <c r="AD19" i="79"/>
  <c r="AC19" i="79"/>
  <c r="AB19" i="79"/>
  <c r="AA19" i="79"/>
  <c r="Z19" i="79"/>
  <c r="Y19" i="79"/>
  <c r="X19" i="79"/>
  <c r="P19" i="79"/>
  <c r="O19" i="79"/>
  <c r="N19" i="79"/>
  <c r="M19" i="79"/>
  <c r="L19" i="79"/>
  <c r="K19" i="79"/>
  <c r="FA18" i="79"/>
  <c r="EZ18" i="79"/>
  <c r="EY18" i="79"/>
  <c r="EX18" i="79"/>
  <c r="EW18" i="79"/>
  <c r="EV18" i="79"/>
  <c r="EU18" i="79"/>
  <c r="ET18" i="79"/>
  <c r="ES18" i="79"/>
  <c r="ER18" i="79"/>
  <c r="EQ18" i="79"/>
  <c r="EP18" i="79"/>
  <c r="EO18" i="79"/>
  <c r="EN18" i="79"/>
  <c r="EM18" i="79"/>
  <c r="EL18" i="79"/>
  <c r="EK18" i="79"/>
  <c r="EJ18" i="79"/>
  <c r="EI18" i="79"/>
  <c r="EH18" i="79"/>
  <c r="EG18" i="79"/>
  <c r="EF18" i="79"/>
  <c r="EE18" i="79"/>
  <c r="ED18" i="79"/>
  <c r="EC18" i="79"/>
  <c r="EB18" i="79"/>
  <c r="EA18" i="79"/>
  <c r="DZ18" i="79"/>
  <c r="DY18" i="79"/>
  <c r="DX18" i="79"/>
  <c r="DW18" i="79"/>
  <c r="DV18" i="79"/>
  <c r="DU18" i="79"/>
  <c r="DT18" i="79"/>
  <c r="DS18" i="79"/>
  <c r="DR18" i="79"/>
  <c r="DQ18" i="79"/>
  <c r="DP18" i="79"/>
  <c r="DO18" i="79"/>
  <c r="DN18" i="79"/>
  <c r="DM18" i="79"/>
  <c r="DL18" i="79"/>
  <c r="DK18" i="79"/>
  <c r="DJ18" i="79"/>
  <c r="DI18" i="79"/>
  <c r="DH18" i="79"/>
  <c r="DG18" i="79"/>
  <c r="DF18" i="79"/>
  <c r="DE18" i="79"/>
  <c r="DD18" i="79"/>
  <c r="DC18" i="79"/>
  <c r="DB18" i="79"/>
  <c r="DA18" i="79"/>
  <c r="CZ18" i="79"/>
  <c r="CY18" i="79"/>
  <c r="CX18" i="79"/>
  <c r="CW18" i="79"/>
  <c r="CV18" i="79"/>
  <c r="CU18" i="79"/>
  <c r="CT18" i="79"/>
  <c r="CS18" i="79"/>
  <c r="CR18" i="79"/>
  <c r="CQ18" i="79"/>
  <c r="CP18" i="79"/>
  <c r="CO18" i="79"/>
  <c r="CN18" i="79"/>
  <c r="CM18" i="79"/>
  <c r="CL18" i="79"/>
  <c r="CK18" i="79"/>
  <c r="CJ18" i="79"/>
  <c r="CI18" i="79"/>
  <c r="CH18" i="79"/>
  <c r="CG18" i="79"/>
  <c r="CF18" i="79"/>
  <c r="CE18" i="79"/>
  <c r="CD18" i="79"/>
  <c r="CC18" i="79"/>
  <c r="CB18" i="79"/>
  <c r="CA18" i="79"/>
  <c r="BZ18" i="79"/>
  <c r="BY18" i="79"/>
  <c r="BX18" i="79"/>
  <c r="BW18" i="79"/>
  <c r="BT18" i="79"/>
  <c r="BS18" i="79"/>
  <c r="BR18" i="79"/>
  <c r="BQ18" i="79"/>
  <c r="BP18" i="79"/>
  <c r="BO18" i="79"/>
  <c r="BN18" i="79"/>
  <c r="BM18" i="79"/>
  <c r="BD18" i="79"/>
  <c r="BC18" i="79"/>
  <c r="BB18" i="79"/>
  <c r="BA18" i="79"/>
  <c r="AZ18" i="79"/>
  <c r="AY18" i="79"/>
  <c r="AX18" i="79"/>
  <c r="AW18" i="79"/>
  <c r="AV18" i="79"/>
  <c r="AU18" i="79"/>
  <c r="AT18" i="79"/>
  <c r="AS18" i="79"/>
  <c r="AR18" i="79"/>
  <c r="AQ18" i="79"/>
  <c r="AP18" i="79"/>
  <c r="AO18" i="79"/>
  <c r="AN18" i="79"/>
  <c r="AM18" i="79"/>
  <c r="AL18" i="79"/>
  <c r="AK18" i="79"/>
  <c r="AJ18" i="79"/>
  <c r="AI18" i="79"/>
  <c r="AH18" i="79"/>
  <c r="AG18" i="79"/>
  <c r="AF18" i="79"/>
  <c r="AE18" i="79"/>
  <c r="AD18" i="79"/>
  <c r="AC18" i="79"/>
  <c r="AB18" i="79"/>
  <c r="AA18" i="79"/>
  <c r="Z18" i="79"/>
  <c r="Y18" i="79"/>
  <c r="X18" i="79"/>
  <c r="P18" i="79"/>
  <c r="O18" i="79"/>
  <c r="N18" i="79"/>
  <c r="M18" i="79"/>
  <c r="L18" i="79"/>
  <c r="K18" i="79"/>
  <c r="FA17" i="79"/>
  <c r="EZ17" i="79"/>
  <c r="EY17" i="79"/>
  <c r="EX17" i="79"/>
  <c r="EW17" i="79"/>
  <c r="EV17" i="79"/>
  <c r="EU17" i="79"/>
  <c r="ET17" i="79"/>
  <c r="ES17" i="79"/>
  <c r="ER17" i="79"/>
  <c r="EQ17" i="79"/>
  <c r="EP17" i="79"/>
  <c r="EO17" i="79"/>
  <c r="EN17" i="79"/>
  <c r="EM17" i="79"/>
  <c r="EL17" i="79"/>
  <c r="EK17" i="79"/>
  <c r="EJ17" i="79"/>
  <c r="EI17" i="79"/>
  <c r="EH17" i="79"/>
  <c r="EG17" i="79"/>
  <c r="EF17" i="79"/>
  <c r="EE17" i="79"/>
  <c r="ED17" i="79"/>
  <c r="EC17" i="79"/>
  <c r="EB17" i="79"/>
  <c r="EA17" i="79"/>
  <c r="DZ17" i="79"/>
  <c r="DY17" i="79"/>
  <c r="DX17" i="79"/>
  <c r="DW17" i="79"/>
  <c r="DV17" i="79"/>
  <c r="DU17" i="79"/>
  <c r="DT17" i="79"/>
  <c r="DS17" i="79"/>
  <c r="DR17" i="79"/>
  <c r="DQ17" i="79"/>
  <c r="DP17" i="79"/>
  <c r="DO17" i="79"/>
  <c r="DN17" i="79"/>
  <c r="DM17" i="79"/>
  <c r="DL17" i="79"/>
  <c r="DK17" i="79"/>
  <c r="DJ17" i="79"/>
  <c r="DI17" i="79"/>
  <c r="DH17" i="79"/>
  <c r="DG17" i="79"/>
  <c r="DF17" i="79"/>
  <c r="DE17" i="79"/>
  <c r="DD17" i="79"/>
  <c r="DC17" i="79"/>
  <c r="DB17" i="79"/>
  <c r="DA17" i="79"/>
  <c r="CZ17" i="79"/>
  <c r="CY17" i="79"/>
  <c r="CX17" i="79"/>
  <c r="CW17" i="79"/>
  <c r="CV17" i="79"/>
  <c r="CU17" i="79"/>
  <c r="CT17" i="79"/>
  <c r="CS17" i="79"/>
  <c r="CR17" i="79"/>
  <c r="CQ17" i="79"/>
  <c r="CP17" i="79"/>
  <c r="CO17" i="79"/>
  <c r="CN17" i="79"/>
  <c r="CM17" i="79"/>
  <c r="CL17" i="79"/>
  <c r="CK17" i="79"/>
  <c r="CJ17" i="79"/>
  <c r="CI17" i="79"/>
  <c r="CH17" i="79"/>
  <c r="CG17" i="79"/>
  <c r="CF17" i="79"/>
  <c r="CE17" i="79"/>
  <c r="CD17" i="79"/>
  <c r="CC17" i="79"/>
  <c r="CB17" i="79"/>
  <c r="CA17" i="79"/>
  <c r="BZ17" i="79"/>
  <c r="BY17" i="79"/>
  <c r="BX17" i="79"/>
  <c r="BW17" i="79"/>
  <c r="BU17" i="79"/>
  <c r="BT17" i="79"/>
  <c r="BR17" i="79"/>
  <c r="BQ17" i="79"/>
  <c r="BP17" i="79"/>
  <c r="BO17" i="79"/>
  <c r="BN17" i="79"/>
  <c r="BM17" i="79"/>
  <c r="BD17" i="79"/>
  <c r="BC17" i="79"/>
  <c r="BB17" i="79"/>
  <c r="BA17" i="79"/>
  <c r="AZ17" i="79"/>
  <c r="AY17" i="79"/>
  <c r="AX17" i="79"/>
  <c r="AW17" i="79"/>
  <c r="AV17" i="79"/>
  <c r="AU17" i="79"/>
  <c r="AT17" i="79"/>
  <c r="AS17" i="79"/>
  <c r="AR17" i="79"/>
  <c r="AQ17" i="79"/>
  <c r="AP17" i="79"/>
  <c r="AO17" i="79"/>
  <c r="AN17" i="79"/>
  <c r="AM17" i="79"/>
  <c r="AL17" i="79"/>
  <c r="AK17" i="79"/>
  <c r="AJ17" i="79"/>
  <c r="AI17" i="79"/>
  <c r="AH17" i="79"/>
  <c r="AG17" i="79"/>
  <c r="AF17" i="79"/>
  <c r="AE17" i="79"/>
  <c r="AD17" i="79"/>
  <c r="AC17" i="79"/>
  <c r="AB17" i="79"/>
  <c r="AA17" i="79"/>
  <c r="Z17" i="79"/>
  <c r="Y17" i="79"/>
  <c r="X17" i="79"/>
  <c r="P17" i="79"/>
  <c r="O17" i="79"/>
  <c r="N17" i="79"/>
  <c r="M17" i="79"/>
  <c r="L17" i="79"/>
  <c r="T334" i="179" s="1"/>
  <c r="K17" i="79"/>
  <c r="FA16" i="79"/>
  <c r="EZ16" i="79"/>
  <c r="EY16" i="79"/>
  <c r="EX16" i="79"/>
  <c r="EW16" i="79"/>
  <c r="EV16" i="79"/>
  <c r="EU16" i="79"/>
  <c r="ET16" i="79"/>
  <c r="ES16" i="79"/>
  <c r="ER16" i="79"/>
  <c r="EQ16" i="79"/>
  <c r="EP16" i="79"/>
  <c r="EO16" i="79"/>
  <c r="EN16" i="79"/>
  <c r="EM16" i="79"/>
  <c r="EL16" i="79"/>
  <c r="EK16" i="79"/>
  <c r="EJ16" i="79"/>
  <c r="EI16" i="79"/>
  <c r="EH16" i="79"/>
  <c r="EG16" i="79"/>
  <c r="EF16" i="79"/>
  <c r="EE16" i="79"/>
  <c r="ED16" i="79"/>
  <c r="EC16" i="79"/>
  <c r="EB16" i="79"/>
  <c r="EA16" i="79"/>
  <c r="DZ16" i="79"/>
  <c r="DY16" i="79"/>
  <c r="DX16" i="79"/>
  <c r="DW16" i="79"/>
  <c r="DV16" i="79"/>
  <c r="DU16" i="79"/>
  <c r="DT16" i="79"/>
  <c r="DS16" i="79"/>
  <c r="DR16" i="79"/>
  <c r="DQ16" i="79"/>
  <c r="DP16" i="79"/>
  <c r="DO16" i="79"/>
  <c r="DN16" i="79"/>
  <c r="DM16" i="79"/>
  <c r="DL16" i="79"/>
  <c r="DK16" i="79"/>
  <c r="DJ16" i="79"/>
  <c r="DI16" i="79"/>
  <c r="DH16" i="79"/>
  <c r="DG16" i="79"/>
  <c r="DF16" i="79"/>
  <c r="DE16" i="79"/>
  <c r="DD16" i="79"/>
  <c r="DC16" i="79"/>
  <c r="DB16" i="79"/>
  <c r="DA16" i="79"/>
  <c r="CZ16" i="79"/>
  <c r="CY16" i="79"/>
  <c r="CX16" i="79"/>
  <c r="CW16" i="79"/>
  <c r="CV16" i="79"/>
  <c r="CU16" i="79"/>
  <c r="CT16" i="79"/>
  <c r="CS16" i="79"/>
  <c r="CR16" i="79"/>
  <c r="CQ16" i="79"/>
  <c r="CP16" i="79"/>
  <c r="CO16" i="79"/>
  <c r="CN16" i="79"/>
  <c r="CM16" i="79"/>
  <c r="CL16" i="79"/>
  <c r="CK16" i="79"/>
  <c r="CJ16" i="79"/>
  <c r="CI16" i="79"/>
  <c r="CH16" i="79"/>
  <c r="CG16" i="79"/>
  <c r="CF16" i="79"/>
  <c r="CE16" i="79"/>
  <c r="CD16" i="79"/>
  <c r="CC16" i="79"/>
  <c r="CB16" i="79"/>
  <c r="CA16" i="79"/>
  <c r="BZ16" i="79"/>
  <c r="BY16" i="79"/>
  <c r="BX16" i="79"/>
  <c r="BW16" i="79"/>
  <c r="BR16" i="79"/>
  <c r="BQ16" i="79"/>
  <c r="BP16" i="79"/>
  <c r="BO16" i="79"/>
  <c r="BN16" i="79"/>
  <c r="BM16" i="79"/>
  <c r="BD16" i="79"/>
  <c r="BC16" i="79"/>
  <c r="BB16" i="79"/>
  <c r="BA16" i="79"/>
  <c r="AZ16" i="79"/>
  <c r="AY16" i="79"/>
  <c r="AX16" i="79"/>
  <c r="AW16" i="79"/>
  <c r="AV16" i="79"/>
  <c r="AU16" i="79"/>
  <c r="AT16" i="79"/>
  <c r="AS16" i="79"/>
  <c r="AR16" i="79"/>
  <c r="AQ16" i="79"/>
  <c r="AP16" i="79"/>
  <c r="AO16" i="79"/>
  <c r="AN16" i="79"/>
  <c r="AM16" i="79"/>
  <c r="AL16" i="79"/>
  <c r="AK16" i="79"/>
  <c r="AJ16" i="79"/>
  <c r="AI16" i="79"/>
  <c r="AH16" i="79"/>
  <c r="AG16" i="79"/>
  <c r="AF16" i="79"/>
  <c r="AE16" i="79"/>
  <c r="AD16" i="79"/>
  <c r="AC16" i="79"/>
  <c r="AB16" i="79"/>
  <c r="AA16" i="79"/>
  <c r="Z16" i="79"/>
  <c r="Y16" i="79"/>
  <c r="X16" i="79"/>
  <c r="P16" i="79"/>
  <c r="O16" i="79"/>
  <c r="N16" i="79"/>
  <c r="M16" i="79"/>
  <c r="L16" i="79"/>
  <c r="K16" i="79"/>
  <c r="FA15" i="79"/>
  <c r="EZ15" i="79"/>
  <c r="EY15" i="79"/>
  <c r="EX15" i="79"/>
  <c r="EW15" i="79"/>
  <c r="EV15" i="79"/>
  <c r="EU15" i="79"/>
  <c r="ET15" i="79"/>
  <c r="ES15" i="79"/>
  <c r="ER15" i="79"/>
  <c r="EQ15" i="79"/>
  <c r="EP15" i="79"/>
  <c r="EO15" i="79"/>
  <c r="EN15" i="79"/>
  <c r="EM15" i="79"/>
  <c r="EL15" i="79"/>
  <c r="EK15" i="79"/>
  <c r="EJ15" i="79"/>
  <c r="EI15" i="79"/>
  <c r="EH15" i="79"/>
  <c r="EG15" i="79"/>
  <c r="EF15" i="79"/>
  <c r="EE15" i="79"/>
  <c r="ED15" i="79"/>
  <c r="EC15" i="79"/>
  <c r="EB15" i="79"/>
  <c r="EA15" i="79"/>
  <c r="DZ15" i="79"/>
  <c r="DY15" i="79"/>
  <c r="DX15" i="79"/>
  <c r="DW15" i="79"/>
  <c r="DV15" i="79"/>
  <c r="DU15" i="79"/>
  <c r="DT15" i="79"/>
  <c r="DS15" i="79"/>
  <c r="DR15" i="79"/>
  <c r="DQ15" i="79"/>
  <c r="DP15" i="79"/>
  <c r="DO15" i="79"/>
  <c r="DN15" i="79"/>
  <c r="DM15" i="79"/>
  <c r="DL15" i="79"/>
  <c r="DK15" i="79"/>
  <c r="DJ15" i="79"/>
  <c r="DI15" i="79"/>
  <c r="DH15" i="79"/>
  <c r="DG15" i="79"/>
  <c r="DF15" i="79"/>
  <c r="DE15" i="79"/>
  <c r="DD15" i="79"/>
  <c r="DC15" i="79"/>
  <c r="DB15" i="79"/>
  <c r="DA15" i="79"/>
  <c r="CZ15" i="79"/>
  <c r="CY15" i="79"/>
  <c r="CX15" i="79"/>
  <c r="CW15" i="79"/>
  <c r="CV15" i="79"/>
  <c r="CU15" i="79"/>
  <c r="CT15" i="79"/>
  <c r="CS15" i="79"/>
  <c r="CR15" i="79"/>
  <c r="CQ15" i="79"/>
  <c r="CP15" i="79"/>
  <c r="CO15" i="79"/>
  <c r="CN15" i="79"/>
  <c r="CM15" i="79"/>
  <c r="CL15" i="79"/>
  <c r="CK15" i="79"/>
  <c r="CJ15" i="79"/>
  <c r="CI15" i="79"/>
  <c r="CH15" i="79"/>
  <c r="CG15" i="79"/>
  <c r="CF15" i="79"/>
  <c r="CE15" i="79"/>
  <c r="CD15" i="79"/>
  <c r="CC15" i="79"/>
  <c r="CB15" i="79"/>
  <c r="CA15" i="79"/>
  <c r="BZ15" i="79"/>
  <c r="BY15" i="79"/>
  <c r="BX15" i="79"/>
  <c r="BW15" i="79"/>
  <c r="BT15" i="79"/>
  <c r="BS15" i="79"/>
  <c r="BR15" i="79"/>
  <c r="BQ15" i="79"/>
  <c r="BP15" i="79"/>
  <c r="BO15" i="79"/>
  <c r="BN15" i="79"/>
  <c r="BM15" i="79"/>
  <c r="BD15" i="79"/>
  <c r="BC15" i="79"/>
  <c r="BB15" i="79"/>
  <c r="BA15" i="79"/>
  <c r="AZ15" i="79"/>
  <c r="AY15" i="79"/>
  <c r="AX15" i="79"/>
  <c r="AW15" i="79"/>
  <c r="AV15" i="79"/>
  <c r="AU15" i="79"/>
  <c r="AT15" i="79"/>
  <c r="AS15" i="79"/>
  <c r="AR15" i="79"/>
  <c r="AQ15" i="79"/>
  <c r="AP15" i="79"/>
  <c r="AO15" i="79"/>
  <c r="AN15" i="79"/>
  <c r="AM15" i="79"/>
  <c r="AL15" i="79"/>
  <c r="AK15" i="79"/>
  <c r="AJ15" i="79"/>
  <c r="AI15" i="79"/>
  <c r="AH15" i="79"/>
  <c r="AG15" i="79"/>
  <c r="AF15" i="79"/>
  <c r="AE15" i="79"/>
  <c r="AD15" i="79"/>
  <c r="AC15" i="79"/>
  <c r="AB15" i="79"/>
  <c r="AA15" i="79"/>
  <c r="Z15" i="79"/>
  <c r="Y15" i="79"/>
  <c r="X15" i="79"/>
  <c r="P15" i="79"/>
  <c r="O15" i="79"/>
  <c r="N15" i="79"/>
  <c r="M15" i="79"/>
  <c r="L15" i="79"/>
  <c r="K15" i="79"/>
  <c r="FA14" i="79"/>
  <c r="EZ14" i="79"/>
  <c r="EY14" i="79"/>
  <c r="EX14" i="79"/>
  <c r="EW14" i="79"/>
  <c r="EV14" i="79"/>
  <c r="EU14" i="79"/>
  <c r="ET14" i="79"/>
  <c r="ES14" i="79"/>
  <c r="ER14" i="79"/>
  <c r="EQ14" i="79"/>
  <c r="EP14" i="79"/>
  <c r="EO14" i="79"/>
  <c r="EN14" i="79"/>
  <c r="EM14" i="79"/>
  <c r="EL14" i="79"/>
  <c r="EK14" i="79"/>
  <c r="EJ14" i="79"/>
  <c r="EI14" i="79"/>
  <c r="EH14" i="79"/>
  <c r="EG14" i="79"/>
  <c r="EF14" i="79"/>
  <c r="EE14" i="79"/>
  <c r="ED14" i="79"/>
  <c r="EC14" i="79"/>
  <c r="EB14" i="79"/>
  <c r="EA14" i="79"/>
  <c r="DZ14" i="79"/>
  <c r="DY14" i="79"/>
  <c r="DX14" i="79"/>
  <c r="DW14" i="79"/>
  <c r="DV14" i="79"/>
  <c r="DU14" i="79"/>
  <c r="DT14" i="79"/>
  <c r="DS14" i="79"/>
  <c r="DR14" i="79"/>
  <c r="DQ14" i="79"/>
  <c r="DP14" i="79"/>
  <c r="DO14" i="79"/>
  <c r="DN14" i="79"/>
  <c r="DM14" i="79"/>
  <c r="DL14" i="79"/>
  <c r="DK14" i="79"/>
  <c r="DJ14" i="79"/>
  <c r="DI14" i="79"/>
  <c r="DH14" i="79"/>
  <c r="DG14" i="79"/>
  <c r="DF14" i="79"/>
  <c r="DE14" i="79"/>
  <c r="DD14" i="79"/>
  <c r="DC14" i="79"/>
  <c r="DB14" i="79"/>
  <c r="DA14" i="79"/>
  <c r="CZ14" i="79"/>
  <c r="CY14" i="79"/>
  <c r="CX14" i="79"/>
  <c r="CW14" i="79"/>
  <c r="CV14" i="79"/>
  <c r="CU14" i="79"/>
  <c r="CT14" i="79"/>
  <c r="CS14" i="79"/>
  <c r="CR14" i="79"/>
  <c r="CQ14" i="79"/>
  <c r="CP14" i="79"/>
  <c r="CO14" i="79"/>
  <c r="CN14" i="79"/>
  <c r="CM14" i="79"/>
  <c r="CL14" i="79"/>
  <c r="CK14" i="79"/>
  <c r="CJ14" i="79"/>
  <c r="CI14" i="79"/>
  <c r="CH14" i="79"/>
  <c r="CG14" i="79"/>
  <c r="CF14" i="79"/>
  <c r="CE14" i="79"/>
  <c r="CD14" i="79"/>
  <c r="CC14" i="79"/>
  <c r="CB14" i="79"/>
  <c r="CA14" i="79"/>
  <c r="BZ14" i="79"/>
  <c r="BY14" i="79"/>
  <c r="BX14" i="79"/>
  <c r="BW14" i="79"/>
  <c r="BR14" i="79"/>
  <c r="BQ14" i="79"/>
  <c r="BP14" i="79"/>
  <c r="BO14" i="79"/>
  <c r="BN14" i="79"/>
  <c r="BM14" i="79"/>
  <c r="BD14" i="79"/>
  <c r="BC14" i="79"/>
  <c r="BB14" i="79"/>
  <c r="BA14" i="79"/>
  <c r="AZ14" i="79"/>
  <c r="AY14" i="79"/>
  <c r="AX14" i="79"/>
  <c r="AW14" i="79"/>
  <c r="AV14" i="79"/>
  <c r="AU14" i="79"/>
  <c r="AT14" i="79"/>
  <c r="AS14" i="79"/>
  <c r="AR14" i="79"/>
  <c r="AQ14" i="79"/>
  <c r="AP14" i="79"/>
  <c r="AO14" i="79"/>
  <c r="AN14" i="79"/>
  <c r="AM14" i="79"/>
  <c r="AL14" i="79"/>
  <c r="AK14" i="79"/>
  <c r="AJ14" i="79"/>
  <c r="AI14" i="79"/>
  <c r="AH14" i="79"/>
  <c r="AG14" i="79"/>
  <c r="AF14" i="79"/>
  <c r="AE14" i="79"/>
  <c r="AD14" i="79"/>
  <c r="AC14" i="79"/>
  <c r="AB14" i="79"/>
  <c r="AA14" i="79"/>
  <c r="Z14" i="79"/>
  <c r="Y14" i="79"/>
  <c r="X14" i="79"/>
  <c r="P14" i="79"/>
  <c r="O14" i="79"/>
  <c r="N14" i="79"/>
  <c r="M14" i="79"/>
  <c r="L14" i="79"/>
  <c r="K14" i="79"/>
  <c r="FA13" i="79"/>
  <c r="EZ13" i="79"/>
  <c r="EY13" i="79"/>
  <c r="EX13" i="79"/>
  <c r="EW13" i="79"/>
  <c r="EV13" i="79"/>
  <c r="EU13" i="79"/>
  <c r="ET13" i="79"/>
  <c r="ES13" i="79"/>
  <c r="ER13" i="79"/>
  <c r="EQ13" i="79"/>
  <c r="EP13" i="79"/>
  <c r="EO13" i="79"/>
  <c r="EN13" i="79"/>
  <c r="EM13" i="79"/>
  <c r="EL13" i="79"/>
  <c r="EK13" i="79"/>
  <c r="EJ13" i="79"/>
  <c r="EI13" i="79"/>
  <c r="EH13" i="79"/>
  <c r="EG13" i="79"/>
  <c r="EF13" i="79"/>
  <c r="EE13" i="79"/>
  <c r="ED13" i="79"/>
  <c r="EC13" i="79"/>
  <c r="EB13" i="79"/>
  <c r="EA13" i="79"/>
  <c r="DZ13" i="79"/>
  <c r="DY13" i="79"/>
  <c r="DX13" i="79"/>
  <c r="DW13" i="79"/>
  <c r="DV13" i="79"/>
  <c r="DU13" i="79"/>
  <c r="DT13" i="79"/>
  <c r="DS13" i="79"/>
  <c r="DR13" i="79"/>
  <c r="DQ13" i="79"/>
  <c r="DP13" i="79"/>
  <c r="DO13" i="79"/>
  <c r="DN13" i="79"/>
  <c r="DM13" i="79"/>
  <c r="DL13" i="79"/>
  <c r="DK13" i="79"/>
  <c r="DJ13" i="79"/>
  <c r="DI13" i="79"/>
  <c r="DH13" i="79"/>
  <c r="DG13" i="79"/>
  <c r="DF13" i="79"/>
  <c r="DE13" i="79"/>
  <c r="DD13" i="79"/>
  <c r="DC13" i="79"/>
  <c r="DB13" i="79"/>
  <c r="DA13" i="79"/>
  <c r="CZ13" i="79"/>
  <c r="CY13" i="79"/>
  <c r="CX13" i="79"/>
  <c r="CW13" i="79"/>
  <c r="CV13" i="79"/>
  <c r="CU13" i="79"/>
  <c r="CT13" i="79"/>
  <c r="CS13" i="79"/>
  <c r="CR13" i="79"/>
  <c r="CQ13" i="79"/>
  <c r="CP13" i="79"/>
  <c r="CO13" i="79"/>
  <c r="CN13" i="79"/>
  <c r="CM13" i="79"/>
  <c r="CL13" i="79"/>
  <c r="CK13" i="79"/>
  <c r="CJ13" i="79"/>
  <c r="CI13" i="79"/>
  <c r="CH13" i="79"/>
  <c r="CG13" i="79"/>
  <c r="CF13" i="79"/>
  <c r="CE13" i="79"/>
  <c r="CD13" i="79"/>
  <c r="CC13" i="79"/>
  <c r="CB13" i="79"/>
  <c r="CA13" i="79"/>
  <c r="BZ13" i="79"/>
  <c r="BY13" i="79"/>
  <c r="BX13" i="79"/>
  <c r="BW13" i="79"/>
  <c r="BR13" i="79"/>
  <c r="BQ13" i="79"/>
  <c r="BP13" i="79"/>
  <c r="BO13" i="79"/>
  <c r="BN13" i="79"/>
  <c r="BM13" i="79"/>
  <c r="BD13" i="79"/>
  <c r="BC13" i="79"/>
  <c r="BB13" i="79"/>
  <c r="BA13" i="79"/>
  <c r="AZ13" i="79"/>
  <c r="AY13" i="79"/>
  <c r="AX13" i="79"/>
  <c r="AW13" i="79"/>
  <c r="AV13" i="79"/>
  <c r="AU13" i="79"/>
  <c r="AT13" i="79"/>
  <c r="AS13" i="79"/>
  <c r="AR13" i="79"/>
  <c r="AQ13" i="79"/>
  <c r="AP13" i="79"/>
  <c r="AO13" i="79"/>
  <c r="AN13" i="79"/>
  <c r="AM13" i="79"/>
  <c r="AL13" i="79"/>
  <c r="AK13" i="79"/>
  <c r="AJ13" i="79"/>
  <c r="AI13" i="79"/>
  <c r="AH13" i="79"/>
  <c r="AG13" i="79"/>
  <c r="AF13" i="79"/>
  <c r="AE13" i="79"/>
  <c r="AD13" i="79"/>
  <c r="AC13" i="79"/>
  <c r="AB13" i="79"/>
  <c r="AA13" i="79"/>
  <c r="Z13" i="79"/>
  <c r="Y13" i="79"/>
  <c r="X13" i="79"/>
  <c r="P13" i="79"/>
  <c r="O13" i="79"/>
  <c r="N13" i="79"/>
  <c r="M13" i="79"/>
  <c r="L13" i="79"/>
  <c r="K13" i="79"/>
  <c r="FA12" i="79"/>
  <c r="EZ12" i="79"/>
  <c r="EY12" i="79"/>
  <c r="EX12" i="79"/>
  <c r="EW12" i="79"/>
  <c r="EV12" i="79"/>
  <c r="EU12" i="79"/>
  <c r="ET12" i="79"/>
  <c r="ES12" i="79"/>
  <c r="ER12" i="79"/>
  <c r="EQ12" i="79"/>
  <c r="EP12" i="79"/>
  <c r="EO12" i="79"/>
  <c r="EN12" i="79"/>
  <c r="EM12" i="79"/>
  <c r="EL12" i="79"/>
  <c r="EK12" i="79"/>
  <c r="EJ12" i="79"/>
  <c r="EI12" i="79"/>
  <c r="EH12" i="79"/>
  <c r="EG12" i="79"/>
  <c r="EF12" i="79"/>
  <c r="EE12" i="79"/>
  <c r="ED12" i="79"/>
  <c r="EC12" i="79"/>
  <c r="EB12" i="79"/>
  <c r="EA12" i="79"/>
  <c r="DZ12" i="79"/>
  <c r="DY12" i="79"/>
  <c r="DX12" i="79"/>
  <c r="DW12" i="79"/>
  <c r="DV12" i="79"/>
  <c r="DU12" i="79"/>
  <c r="DT12" i="79"/>
  <c r="DS12" i="79"/>
  <c r="DR12" i="79"/>
  <c r="DQ12" i="79"/>
  <c r="DP12" i="79"/>
  <c r="DO12" i="79"/>
  <c r="DN12" i="79"/>
  <c r="DM12" i="79"/>
  <c r="DL12" i="79"/>
  <c r="DK12" i="79"/>
  <c r="DJ12" i="79"/>
  <c r="DI12" i="79"/>
  <c r="DH12" i="79"/>
  <c r="DG12" i="79"/>
  <c r="DF12" i="79"/>
  <c r="DE12" i="79"/>
  <c r="DD12" i="79"/>
  <c r="DC12" i="79"/>
  <c r="DB12" i="79"/>
  <c r="DA12" i="79"/>
  <c r="CZ12" i="79"/>
  <c r="CY12" i="79"/>
  <c r="CX12" i="79"/>
  <c r="CW12" i="79"/>
  <c r="CV12" i="79"/>
  <c r="CU12" i="79"/>
  <c r="CT12" i="79"/>
  <c r="CS12" i="79"/>
  <c r="CR12" i="79"/>
  <c r="CQ12" i="79"/>
  <c r="CP12" i="79"/>
  <c r="CO12" i="79"/>
  <c r="CN12" i="79"/>
  <c r="CM12" i="79"/>
  <c r="CL12" i="79"/>
  <c r="CK12" i="79"/>
  <c r="CJ12" i="79"/>
  <c r="CI12" i="79"/>
  <c r="CH12" i="79"/>
  <c r="CG12" i="79"/>
  <c r="CF12" i="79"/>
  <c r="CE12" i="79"/>
  <c r="CD12" i="79"/>
  <c r="CC12" i="79"/>
  <c r="CB12" i="79"/>
  <c r="CA12" i="79"/>
  <c r="BZ12" i="79"/>
  <c r="BY12" i="79"/>
  <c r="BX12" i="79"/>
  <c r="BW12" i="79"/>
  <c r="BR12" i="79"/>
  <c r="BQ12" i="79"/>
  <c r="BP12" i="79"/>
  <c r="BO12" i="79"/>
  <c r="BN12" i="79"/>
  <c r="BM12" i="79"/>
  <c r="BD12" i="79"/>
  <c r="BC12" i="79"/>
  <c r="BB12" i="79"/>
  <c r="BA12" i="79"/>
  <c r="AZ12" i="79"/>
  <c r="AY12" i="79"/>
  <c r="AX12" i="79"/>
  <c r="AW12" i="79"/>
  <c r="AV12" i="79"/>
  <c r="AU12" i="79"/>
  <c r="AT12" i="79"/>
  <c r="AS12" i="79"/>
  <c r="AR12" i="79"/>
  <c r="AQ12" i="79"/>
  <c r="AP12" i="79"/>
  <c r="AO12" i="79"/>
  <c r="AN12" i="79"/>
  <c r="AM12" i="79"/>
  <c r="AL12" i="79"/>
  <c r="AK12" i="79"/>
  <c r="AJ12" i="79"/>
  <c r="AI12" i="79"/>
  <c r="AH12" i="79"/>
  <c r="AG12" i="79"/>
  <c r="AF12" i="79"/>
  <c r="AE12" i="79"/>
  <c r="AD12" i="79"/>
  <c r="AC12" i="79"/>
  <c r="AB12" i="79"/>
  <c r="AA12" i="79"/>
  <c r="Z12" i="79"/>
  <c r="Y12" i="79"/>
  <c r="X12" i="79"/>
  <c r="P12" i="79"/>
  <c r="O12" i="79"/>
  <c r="N12" i="79"/>
  <c r="M12" i="79"/>
  <c r="L12" i="79"/>
  <c r="K12" i="79"/>
  <c r="FA11" i="79"/>
  <c r="EZ11" i="79"/>
  <c r="EY11" i="79"/>
  <c r="EX11" i="79"/>
  <c r="EW11" i="79"/>
  <c r="EV11" i="79"/>
  <c r="EU11" i="79"/>
  <c r="ET11" i="79"/>
  <c r="ES11" i="79"/>
  <c r="ER11" i="79"/>
  <c r="EQ11" i="79"/>
  <c r="EP11" i="79"/>
  <c r="EO11" i="79"/>
  <c r="EN11" i="79"/>
  <c r="EM11" i="79"/>
  <c r="EL11" i="79"/>
  <c r="EK11" i="79"/>
  <c r="EJ11" i="79"/>
  <c r="EI11" i="79"/>
  <c r="EH11" i="79"/>
  <c r="EG11" i="79"/>
  <c r="EF11" i="79"/>
  <c r="EE11" i="79"/>
  <c r="ED11" i="79"/>
  <c r="EC11" i="79"/>
  <c r="EB11" i="79"/>
  <c r="EA11" i="79"/>
  <c r="DZ11" i="79"/>
  <c r="DY11" i="79"/>
  <c r="DX11" i="79"/>
  <c r="DW11" i="79"/>
  <c r="DV11" i="79"/>
  <c r="DU11" i="79"/>
  <c r="DT11" i="79"/>
  <c r="DS11" i="79"/>
  <c r="DR11" i="79"/>
  <c r="DQ11" i="79"/>
  <c r="DP11" i="79"/>
  <c r="DO11" i="79"/>
  <c r="DN11" i="79"/>
  <c r="DM11" i="79"/>
  <c r="DL11" i="79"/>
  <c r="DK11" i="79"/>
  <c r="DJ11" i="79"/>
  <c r="DI11" i="79"/>
  <c r="DH11" i="79"/>
  <c r="DG11" i="79"/>
  <c r="DF11" i="79"/>
  <c r="DE11" i="79"/>
  <c r="DD11" i="79"/>
  <c r="DC11" i="79"/>
  <c r="DB11" i="79"/>
  <c r="DA11" i="79"/>
  <c r="CZ11" i="79"/>
  <c r="CY11" i="79"/>
  <c r="CX11" i="79"/>
  <c r="CW11" i="79"/>
  <c r="CV11" i="79"/>
  <c r="CU11" i="79"/>
  <c r="CT11" i="79"/>
  <c r="CS11" i="79"/>
  <c r="CR11" i="79"/>
  <c r="CQ11" i="79"/>
  <c r="CP11" i="79"/>
  <c r="CO11" i="79"/>
  <c r="CN11" i="79"/>
  <c r="CM11" i="79"/>
  <c r="CL11" i="79"/>
  <c r="CK11" i="79"/>
  <c r="CJ11" i="79"/>
  <c r="CI11" i="79"/>
  <c r="CH11" i="79"/>
  <c r="CG11" i="79"/>
  <c r="CF11" i="79"/>
  <c r="CE11" i="79"/>
  <c r="CD11" i="79"/>
  <c r="CC11" i="79"/>
  <c r="CB11" i="79"/>
  <c r="CA11" i="79"/>
  <c r="BZ11" i="79"/>
  <c r="BY11" i="79"/>
  <c r="BX11" i="79"/>
  <c r="BW11" i="79"/>
  <c r="BS11" i="79"/>
  <c r="BR11" i="79"/>
  <c r="BQ11" i="79"/>
  <c r="BP11" i="79"/>
  <c r="BO11" i="79"/>
  <c r="BN11" i="79"/>
  <c r="BM11" i="79"/>
  <c r="BD11" i="79"/>
  <c r="BC11" i="79"/>
  <c r="BB11" i="79"/>
  <c r="BA11" i="79"/>
  <c r="AZ11" i="79"/>
  <c r="AY11" i="79"/>
  <c r="AX11" i="79"/>
  <c r="AW11" i="79"/>
  <c r="AV11" i="79"/>
  <c r="AU11" i="79"/>
  <c r="AT11" i="79"/>
  <c r="AS11" i="79"/>
  <c r="AR11" i="79"/>
  <c r="AQ11" i="79"/>
  <c r="AP11" i="79"/>
  <c r="AO11" i="79"/>
  <c r="AN11" i="79"/>
  <c r="AM11" i="79"/>
  <c r="AL11" i="79"/>
  <c r="AK11" i="79"/>
  <c r="AJ11" i="79"/>
  <c r="AI11" i="79"/>
  <c r="AH11" i="79"/>
  <c r="AG11" i="79"/>
  <c r="AF11" i="79"/>
  <c r="AE11" i="79"/>
  <c r="AD11" i="79"/>
  <c r="AC11" i="79"/>
  <c r="AB11" i="79"/>
  <c r="AA11" i="79"/>
  <c r="Z11" i="79"/>
  <c r="Y11" i="79"/>
  <c r="X11" i="79"/>
  <c r="P11" i="79"/>
  <c r="O11" i="79"/>
  <c r="N11" i="79"/>
  <c r="M11" i="79"/>
  <c r="L11" i="79"/>
  <c r="K11" i="79"/>
  <c r="FA10" i="79"/>
  <c r="EZ10" i="79"/>
  <c r="EY10" i="79"/>
  <c r="EX10" i="79"/>
  <c r="EW10" i="79"/>
  <c r="EV10" i="79"/>
  <c r="EU10" i="79"/>
  <c r="ET10" i="79"/>
  <c r="ES10" i="79"/>
  <c r="ER10" i="79"/>
  <c r="EQ10" i="79"/>
  <c r="EP10" i="79"/>
  <c r="EO10" i="79"/>
  <c r="EN10" i="79"/>
  <c r="EM10" i="79"/>
  <c r="EL10" i="79"/>
  <c r="EK10" i="79"/>
  <c r="EJ10" i="79"/>
  <c r="EI10" i="79"/>
  <c r="EH10" i="79"/>
  <c r="EG10" i="79"/>
  <c r="EF10" i="79"/>
  <c r="EE10" i="79"/>
  <c r="ED10" i="79"/>
  <c r="EC10" i="79"/>
  <c r="EB10" i="79"/>
  <c r="EA10" i="79"/>
  <c r="DZ10" i="79"/>
  <c r="DY10" i="79"/>
  <c r="DX10" i="79"/>
  <c r="DW10" i="79"/>
  <c r="DV10" i="79"/>
  <c r="DU10" i="79"/>
  <c r="DT10" i="79"/>
  <c r="DS10" i="79"/>
  <c r="DR10" i="79"/>
  <c r="DQ10" i="79"/>
  <c r="DP10" i="79"/>
  <c r="DO10" i="79"/>
  <c r="DN10" i="79"/>
  <c r="DM10" i="79"/>
  <c r="DL10" i="79"/>
  <c r="DK10" i="79"/>
  <c r="DJ10" i="79"/>
  <c r="DI10" i="79"/>
  <c r="DH10" i="79"/>
  <c r="DG10" i="79"/>
  <c r="DF10" i="79"/>
  <c r="DE10" i="79"/>
  <c r="DD10" i="79"/>
  <c r="DC10" i="79"/>
  <c r="DB10" i="79"/>
  <c r="DA10" i="79"/>
  <c r="CZ10" i="79"/>
  <c r="CY10" i="79"/>
  <c r="CX10" i="79"/>
  <c r="CW10" i="79"/>
  <c r="CV10" i="79"/>
  <c r="CU10" i="79"/>
  <c r="CT10" i="79"/>
  <c r="CS10" i="79"/>
  <c r="CR10" i="79"/>
  <c r="CQ10" i="79"/>
  <c r="CP10" i="79"/>
  <c r="CO10" i="79"/>
  <c r="CN10" i="79"/>
  <c r="CM10" i="79"/>
  <c r="CL10" i="79"/>
  <c r="CK10" i="79"/>
  <c r="CJ10" i="79"/>
  <c r="CI10" i="79"/>
  <c r="CH10" i="79"/>
  <c r="CG10" i="79"/>
  <c r="CF10" i="79"/>
  <c r="CE10" i="79"/>
  <c r="CD10" i="79"/>
  <c r="CC10" i="79"/>
  <c r="CB10" i="79"/>
  <c r="CA10" i="79"/>
  <c r="BZ10" i="79"/>
  <c r="BY10" i="79"/>
  <c r="BX10" i="79"/>
  <c r="BW10" i="79"/>
  <c r="BR10" i="79"/>
  <c r="BQ10" i="79"/>
  <c r="BP10" i="79"/>
  <c r="BO10" i="79"/>
  <c r="BN10" i="79"/>
  <c r="BM10" i="79"/>
  <c r="BD10" i="79"/>
  <c r="BC10" i="79"/>
  <c r="BB10" i="79"/>
  <c r="BA10" i="79"/>
  <c r="AZ10" i="79"/>
  <c r="AY10" i="79"/>
  <c r="AX10" i="79"/>
  <c r="AW10" i="79"/>
  <c r="AV10" i="79"/>
  <c r="AU10" i="79"/>
  <c r="AT10" i="79"/>
  <c r="AS10" i="79"/>
  <c r="AR10" i="79"/>
  <c r="AQ10" i="79"/>
  <c r="AP10" i="79"/>
  <c r="AO10" i="79"/>
  <c r="AN10" i="79"/>
  <c r="AM10" i="79"/>
  <c r="AL10" i="79"/>
  <c r="AK10" i="79"/>
  <c r="AJ10" i="79"/>
  <c r="AI10" i="79"/>
  <c r="AH10" i="79"/>
  <c r="AG10" i="79"/>
  <c r="AF10" i="79"/>
  <c r="AE10" i="79"/>
  <c r="AD10" i="79"/>
  <c r="AC10" i="79"/>
  <c r="AB10" i="79"/>
  <c r="AA10" i="79"/>
  <c r="Z10" i="79"/>
  <c r="Y10" i="79"/>
  <c r="X10" i="79"/>
  <c r="P10" i="79"/>
  <c r="O10" i="79"/>
  <c r="N10" i="79"/>
  <c r="M10" i="79"/>
  <c r="L10" i="79"/>
  <c r="K10" i="79"/>
  <c r="FA9" i="79"/>
  <c r="EZ9" i="79"/>
  <c r="EY9" i="79"/>
  <c r="EX9" i="79"/>
  <c r="EW9" i="79"/>
  <c r="EV9" i="79"/>
  <c r="EU9" i="79"/>
  <c r="ET9" i="79"/>
  <c r="ES9" i="79"/>
  <c r="ER9" i="79"/>
  <c r="EQ9" i="79"/>
  <c r="EP9" i="79"/>
  <c r="EO9" i="79"/>
  <c r="EN9" i="79"/>
  <c r="EM9" i="79"/>
  <c r="EL9" i="79"/>
  <c r="EK9" i="79"/>
  <c r="EJ9" i="79"/>
  <c r="EI9" i="79"/>
  <c r="EH9" i="79"/>
  <c r="EG9" i="79"/>
  <c r="EF9" i="79"/>
  <c r="EE9" i="79"/>
  <c r="ED9" i="79"/>
  <c r="EC9" i="79"/>
  <c r="EB9" i="79"/>
  <c r="EA9" i="79"/>
  <c r="DZ9" i="79"/>
  <c r="DY9" i="79"/>
  <c r="DX9" i="79"/>
  <c r="DW9" i="79"/>
  <c r="DV9" i="79"/>
  <c r="DU9" i="79"/>
  <c r="DT9" i="79"/>
  <c r="DS9" i="79"/>
  <c r="DR9" i="79"/>
  <c r="DQ9" i="79"/>
  <c r="DP9" i="79"/>
  <c r="DO9" i="79"/>
  <c r="DN9" i="79"/>
  <c r="DM9" i="79"/>
  <c r="DL9" i="79"/>
  <c r="DK9" i="79"/>
  <c r="DJ9" i="79"/>
  <c r="DI9" i="79"/>
  <c r="DH9" i="79"/>
  <c r="DG9" i="79"/>
  <c r="DF9" i="79"/>
  <c r="DE9" i="79"/>
  <c r="DD9" i="79"/>
  <c r="DC9" i="79"/>
  <c r="DB9" i="79"/>
  <c r="DA9" i="79"/>
  <c r="CZ9" i="79"/>
  <c r="CY9" i="79"/>
  <c r="CX9" i="79"/>
  <c r="CW9" i="79"/>
  <c r="CV9" i="79"/>
  <c r="CU9" i="79"/>
  <c r="CT9" i="79"/>
  <c r="CS9" i="79"/>
  <c r="CR9" i="79"/>
  <c r="CQ9" i="79"/>
  <c r="CP9" i="79"/>
  <c r="CO9" i="79"/>
  <c r="CN9" i="79"/>
  <c r="CM9" i="79"/>
  <c r="CL9" i="79"/>
  <c r="CK9" i="79"/>
  <c r="CJ9" i="79"/>
  <c r="CI9" i="79"/>
  <c r="CH9" i="79"/>
  <c r="CG9" i="79"/>
  <c r="CF9" i="79"/>
  <c r="CE9" i="79"/>
  <c r="CD9" i="79"/>
  <c r="CC9" i="79"/>
  <c r="CB9" i="79"/>
  <c r="CA9" i="79"/>
  <c r="BZ9" i="79"/>
  <c r="BY9" i="79"/>
  <c r="BX9" i="79"/>
  <c r="BW9" i="79"/>
  <c r="BS9" i="79"/>
  <c r="BR9" i="79"/>
  <c r="BQ9" i="79"/>
  <c r="BP9" i="79"/>
  <c r="BO9" i="79"/>
  <c r="BN9" i="79"/>
  <c r="BM9" i="79"/>
  <c r="BD9" i="79"/>
  <c r="BC9" i="79"/>
  <c r="BB9" i="79"/>
  <c r="BA9" i="79"/>
  <c r="AZ9" i="79"/>
  <c r="AY9" i="79"/>
  <c r="AX9" i="79"/>
  <c r="AW9" i="79"/>
  <c r="AV9" i="79"/>
  <c r="AU9" i="79"/>
  <c r="AT9" i="79"/>
  <c r="AS9" i="79"/>
  <c r="AR9" i="79"/>
  <c r="AQ9" i="79"/>
  <c r="AP9" i="79"/>
  <c r="AO9" i="79"/>
  <c r="AN9" i="79"/>
  <c r="AM9" i="79"/>
  <c r="AL9" i="79"/>
  <c r="AK9" i="79"/>
  <c r="AJ9" i="79"/>
  <c r="AI9" i="79"/>
  <c r="AH9" i="79"/>
  <c r="AG9" i="79"/>
  <c r="AF9" i="79"/>
  <c r="AE9" i="79"/>
  <c r="AD9" i="79"/>
  <c r="AC9" i="79"/>
  <c r="AB9" i="79"/>
  <c r="AA9" i="79"/>
  <c r="Z9" i="79"/>
  <c r="Y9" i="79"/>
  <c r="X9" i="79"/>
  <c r="P9" i="79"/>
  <c r="O9" i="79"/>
  <c r="N9" i="79"/>
  <c r="M9" i="79"/>
  <c r="L9" i="79"/>
  <c r="K9" i="79"/>
  <c r="FA8" i="79"/>
  <c r="EZ8" i="79"/>
  <c r="EY8" i="79"/>
  <c r="EX8" i="79"/>
  <c r="EW8" i="79"/>
  <c r="EV8" i="79"/>
  <c r="EU8" i="79"/>
  <c r="ET8" i="79"/>
  <c r="ES8" i="79"/>
  <c r="ER8" i="79"/>
  <c r="EQ8" i="79"/>
  <c r="EP8" i="79"/>
  <c r="EO8" i="79"/>
  <c r="EN8" i="79"/>
  <c r="EM8" i="79"/>
  <c r="EL8" i="79"/>
  <c r="EK8" i="79"/>
  <c r="EJ8" i="79"/>
  <c r="EI8" i="79"/>
  <c r="EH8" i="79"/>
  <c r="EG8" i="79"/>
  <c r="EF8" i="79"/>
  <c r="EE8" i="79"/>
  <c r="ED8" i="79"/>
  <c r="EC8" i="79"/>
  <c r="EB8" i="79"/>
  <c r="EA8" i="79"/>
  <c r="DZ8" i="79"/>
  <c r="DY8" i="79"/>
  <c r="DX8" i="79"/>
  <c r="DW8" i="79"/>
  <c r="DV8" i="79"/>
  <c r="DU8" i="79"/>
  <c r="DT8" i="79"/>
  <c r="DS8" i="79"/>
  <c r="DR8" i="79"/>
  <c r="DQ8" i="79"/>
  <c r="DP8" i="79"/>
  <c r="DO8" i="79"/>
  <c r="DN8" i="79"/>
  <c r="DM8" i="79"/>
  <c r="DL8" i="79"/>
  <c r="DK8" i="79"/>
  <c r="DJ8" i="79"/>
  <c r="DI8" i="79"/>
  <c r="DH8" i="79"/>
  <c r="DG8" i="79"/>
  <c r="DF8" i="79"/>
  <c r="DE8" i="79"/>
  <c r="DD8" i="79"/>
  <c r="DC8" i="79"/>
  <c r="DB8" i="79"/>
  <c r="DA8" i="79"/>
  <c r="CZ8" i="79"/>
  <c r="CY8" i="79"/>
  <c r="CX8" i="79"/>
  <c r="CW8" i="79"/>
  <c r="CV8" i="79"/>
  <c r="CU8" i="79"/>
  <c r="CT8" i="79"/>
  <c r="CS8" i="79"/>
  <c r="CR8" i="79"/>
  <c r="CQ8" i="79"/>
  <c r="CP8" i="79"/>
  <c r="CO8" i="79"/>
  <c r="CN8" i="79"/>
  <c r="CM8" i="79"/>
  <c r="CL8" i="79"/>
  <c r="CK8" i="79"/>
  <c r="CJ8" i="79"/>
  <c r="CI8" i="79"/>
  <c r="CH8" i="79"/>
  <c r="CG8" i="79"/>
  <c r="CF8" i="79"/>
  <c r="CE8" i="79"/>
  <c r="CD8" i="79"/>
  <c r="CC8" i="79"/>
  <c r="CB8" i="79"/>
  <c r="CA8" i="79"/>
  <c r="BZ8" i="79"/>
  <c r="BY8" i="79"/>
  <c r="BX8" i="79"/>
  <c r="BW8" i="79"/>
  <c r="BR8" i="79"/>
  <c r="BQ8" i="79"/>
  <c r="BP8" i="79"/>
  <c r="BO8" i="79"/>
  <c r="BN8" i="79"/>
  <c r="BM8" i="79"/>
  <c r="BD8" i="79"/>
  <c r="BC8" i="79"/>
  <c r="BB8" i="79"/>
  <c r="BA8" i="79"/>
  <c r="AZ8" i="79"/>
  <c r="AY8" i="79"/>
  <c r="AX8" i="79"/>
  <c r="AW8" i="79"/>
  <c r="AV8" i="79"/>
  <c r="AU8" i="79"/>
  <c r="AT8" i="79"/>
  <c r="AS8" i="79"/>
  <c r="AR8" i="79"/>
  <c r="AQ8" i="79"/>
  <c r="AP8" i="79"/>
  <c r="AO8" i="79"/>
  <c r="AN8" i="79"/>
  <c r="AM8" i="79"/>
  <c r="AL8" i="79"/>
  <c r="AK8" i="79"/>
  <c r="AJ8" i="79"/>
  <c r="AI8" i="79"/>
  <c r="AH8" i="79"/>
  <c r="AG8" i="79"/>
  <c r="AF8" i="79"/>
  <c r="AE8" i="79"/>
  <c r="AD8" i="79"/>
  <c r="AC8" i="79"/>
  <c r="AB8" i="79"/>
  <c r="AA8" i="79"/>
  <c r="Z8" i="79"/>
  <c r="Y8" i="79"/>
  <c r="X8" i="79"/>
  <c r="P8" i="79"/>
  <c r="O8" i="79"/>
  <c r="N8" i="79"/>
  <c r="M8" i="79"/>
  <c r="L8" i="79"/>
  <c r="K8" i="79"/>
  <c r="FA7" i="79"/>
  <c r="EZ7" i="79"/>
  <c r="EY7" i="79"/>
  <c r="EX7" i="79"/>
  <c r="EW7" i="79"/>
  <c r="EV7" i="79"/>
  <c r="EU7" i="79"/>
  <c r="ET7" i="79"/>
  <c r="ES7" i="79"/>
  <c r="ER7" i="79"/>
  <c r="EQ7" i="79"/>
  <c r="EP7" i="79"/>
  <c r="EO7" i="79"/>
  <c r="EN7" i="79"/>
  <c r="EM7" i="79"/>
  <c r="EL7" i="79"/>
  <c r="EK7" i="79"/>
  <c r="EJ7" i="79"/>
  <c r="EI7" i="79"/>
  <c r="EH7" i="79"/>
  <c r="EG7" i="79"/>
  <c r="EF7" i="79"/>
  <c r="EE7" i="79"/>
  <c r="ED7" i="79"/>
  <c r="EC7" i="79"/>
  <c r="EB7" i="79"/>
  <c r="EA7" i="79"/>
  <c r="DZ7" i="79"/>
  <c r="DY7" i="79"/>
  <c r="DX7" i="79"/>
  <c r="DW7" i="79"/>
  <c r="DV7" i="79"/>
  <c r="DU7" i="79"/>
  <c r="DT7" i="79"/>
  <c r="DS7" i="79"/>
  <c r="DR7" i="79"/>
  <c r="DQ7" i="79"/>
  <c r="DP7" i="79"/>
  <c r="DO7" i="79"/>
  <c r="DN7" i="79"/>
  <c r="DM7" i="79"/>
  <c r="DL7" i="79"/>
  <c r="DK7" i="79"/>
  <c r="DJ7" i="79"/>
  <c r="DI7" i="79"/>
  <c r="DH7" i="79"/>
  <c r="DG7" i="79"/>
  <c r="DF7" i="79"/>
  <c r="DE7" i="79"/>
  <c r="DD7" i="79"/>
  <c r="DC7" i="79"/>
  <c r="DB7" i="79"/>
  <c r="DA7" i="79"/>
  <c r="CZ7" i="79"/>
  <c r="CY7" i="79"/>
  <c r="CX7" i="79"/>
  <c r="CW7" i="79"/>
  <c r="CV7" i="79"/>
  <c r="CU7" i="79"/>
  <c r="CT7" i="79"/>
  <c r="CS7" i="79"/>
  <c r="CR7" i="79"/>
  <c r="CQ7" i="79"/>
  <c r="CP7" i="79"/>
  <c r="CO7" i="79"/>
  <c r="CN7" i="79"/>
  <c r="CM7" i="79"/>
  <c r="CL7" i="79"/>
  <c r="CK7" i="79"/>
  <c r="CJ7" i="79"/>
  <c r="CI7" i="79"/>
  <c r="CH7" i="79"/>
  <c r="CG7" i="79"/>
  <c r="CF7" i="79"/>
  <c r="CE7" i="79"/>
  <c r="CD7" i="79"/>
  <c r="CC7" i="79"/>
  <c r="CB7" i="79"/>
  <c r="CA7" i="79"/>
  <c r="BZ7" i="79"/>
  <c r="BY7" i="79"/>
  <c r="BX7" i="79"/>
  <c r="BW7" i="79"/>
  <c r="BS7" i="79"/>
  <c r="BR7" i="79"/>
  <c r="BQ7" i="79"/>
  <c r="BP7" i="79"/>
  <c r="BO7" i="79"/>
  <c r="BN7" i="79"/>
  <c r="BM7" i="79"/>
  <c r="BD7" i="79"/>
  <c r="BC7" i="79"/>
  <c r="BB7" i="79"/>
  <c r="BA7" i="79"/>
  <c r="AZ7" i="79"/>
  <c r="AY7" i="79"/>
  <c r="AX7" i="79"/>
  <c r="AW7" i="79"/>
  <c r="AV7" i="79"/>
  <c r="AU7" i="79"/>
  <c r="AT7" i="79"/>
  <c r="AS7" i="79"/>
  <c r="AR7" i="79"/>
  <c r="AQ7" i="79"/>
  <c r="AP7" i="79"/>
  <c r="AO7" i="79"/>
  <c r="AN7" i="79"/>
  <c r="AM7" i="79"/>
  <c r="AL7" i="79"/>
  <c r="AK7" i="79"/>
  <c r="AJ7" i="79"/>
  <c r="AI7" i="79"/>
  <c r="AH7" i="79"/>
  <c r="AG7" i="79"/>
  <c r="AF7" i="79"/>
  <c r="AE7" i="79"/>
  <c r="AD7" i="79"/>
  <c r="AC7" i="79"/>
  <c r="AB7" i="79"/>
  <c r="AA7" i="79"/>
  <c r="Z7" i="79"/>
  <c r="Y7" i="79"/>
  <c r="X7" i="79"/>
  <c r="P7" i="79"/>
  <c r="O7" i="79"/>
  <c r="N7" i="79"/>
  <c r="M7" i="79"/>
  <c r="L7" i="79"/>
  <c r="K7" i="79"/>
  <c r="FA6" i="79"/>
  <c r="EZ6" i="79"/>
  <c r="EY6" i="79"/>
  <c r="EX6" i="79"/>
  <c r="EW6" i="79"/>
  <c r="EV6" i="79"/>
  <c r="EU6" i="79"/>
  <c r="ET6" i="79"/>
  <c r="ES6" i="79"/>
  <c r="ER6" i="79"/>
  <c r="EQ6" i="79"/>
  <c r="EP6" i="79"/>
  <c r="EO6" i="79"/>
  <c r="EN6" i="79"/>
  <c r="EM6" i="79"/>
  <c r="EL6" i="79"/>
  <c r="EK6" i="79"/>
  <c r="EJ6" i="79"/>
  <c r="EI6" i="79"/>
  <c r="EH6" i="79"/>
  <c r="EG6" i="79"/>
  <c r="EF6" i="79"/>
  <c r="EE6" i="79"/>
  <c r="ED6" i="79"/>
  <c r="EC6" i="79"/>
  <c r="EB6" i="79"/>
  <c r="EA6" i="79"/>
  <c r="DZ6" i="79"/>
  <c r="DY6" i="79"/>
  <c r="DX6" i="79"/>
  <c r="DW6" i="79"/>
  <c r="DV6" i="79"/>
  <c r="DU6" i="79"/>
  <c r="DT6" i="79"/>
  <c r="DS6" i="79"/>
  <c r="DR6" i="79"/>
  <c r="DQ6" i="79"/>
  <c r="DP6" i="79"/>
  <c r="DO6" i="79"/>
  <c r="DN6" i="79"/>
  <c r="DM6" i="79"/>
  <c r="DL6" i="79"/>
  <c r="DK6" i="79"/>
  <c r="DJ6" i="79"/>
  <c r="DI6" i="79"/>
  <c r="DH6" i="79"/>
  <c r="DG6" i="79"/>
  <c r="DF6" i="79"/>
  <c r="DE6" i="79"/>
  <c r="DD6" i="79"/>
  <c r="DC6" i="79"/>
  <c r="DB6" i="79"/>
  <c r="DA6" i="79"/>
  <c r="CZ6" i="79"/>
  <c r="CY6" i="79"/>
  <c r="CX6" i="79"/>
  <c r="CW6" i="79"/>
  <c r="CV6" i="79"/>
  <c r="CU6" i="79"/>
  <c r="CT6" i="79"/>
  <c r="CS6" i="79"/>
  <c r="CR6" i="79"/>
  <c r="CQ6" i="79"/>
  <c r="CP6" i="79"/>
  <c r="CO6" i="79"/>
  <c r="CN6" i="79"/>
  <c r="CM6" i="79"/>
  <c r="CL6" i="79"/>
  <c r="CK6" i="79"/>
  <c r="CJ6" i="79"/>
  <c r="CI6" i="79"/>
  <c r="CH6" i="79"/>
  <c r="CG6" i="79"/>
  <c r="CF6" i="79"/>
  <c r="CE6" i="79"/>
  <c r="CD6" i="79"/>
  <c r="CC6" i="79"/>
  <c r="CB6" i="79"/>
  <c r="CA6" i="79"/>
  <c r="BZ6" i="79"/>
  <c r="BY6" i="79"/>
  <c r="BX6" i="79"/>
  <c r="BW6" i="79"/>
  <c r="BR6" i="79"/>
  <c r="BQ6" i="79"/>
  <c r="BP6" i="79"/>
  <c r="BO6" i="79"/>
  <c r="BN6" i="79"/>
  <c r="BM6" i="79"/>
  <c r="BD6" i="79"/>
  <c r="BC6" i="79"/>
  <c r="BB6" i="79"/>
  <c r="BA6" i="79"/>
  <c r="AZ6" i="79"/>
  <c r="AY6" i="79"/>
  <c r="AX6" i="79"/>
  <c r="AW6" i="79"/>
  <c r="AV6" i="79"/>
  <c r="AU6" i="79"/>
  <c r="AT6" i="79"/>
  <c r="AS6" i="79"/>
  <c r="AR6" i="79"/>
  <c r="AQ6" i="79"/>
  <c r="AP6" i="79"/>
  <c r="AO6" i="79"/>
  <c r="AN6" i="79"/>
  <c r="AM6" i="79"/>
  <c r="AL6" i="79"/>
  <c r="AK6" i="79"/>
  <c r="AJ6" i="79"/>
  <c r="AI6" i="79"/>
  <c r="AH6" i="79"/>
  <c r="AG6" i="79"/>
  <c r="AF6" i="79"/>
  <c r="AE6" i="79"/>
  <c r="AD6" i="79"/>
  <c r="AC6" i="79"/>
  <c r="AB6" i="79"/>
  <c r="AA6" i="79"/>
  <c r="Z6" i="79"/>
  <c r="Y6" i="79"/>
  <c r="X6" i="79"/>
  <c r="P6" i="79"/>
  <c r="O6" i="79"/>
  <c r="N6" i="79"/>
  <c r="M6" i="79"/>
  <c r="L6" i="79"/>
  <c r="K6" i="79"/>
  <c r="FA5" i="79"/>
  <c r="EZ5" i="79"/>
  <c r="EY5" i="79"/>
  <c r="EX5" i="79"/>
  <c r="EW5" i="79"/>
  <c r="EV5" i="79"/>
  <c r="EU5" i="79"/>
  <c r="ET5" i="79"/>
  <c r="ES5" i="79"/>
  <c r="ER5" i="79"/>
  <c r="EQ5" i="79"/>
  <c r="EP5" i="79"/>
  <c r="EO5" i="79"/>
  <c r="EN5" i="79"/>
  <c r="EM5" i="79"/>
  <c r="EL5" i="79"/>
  <c r="EK5" i="79"/>
  <c r="EJ5" i="79"/>
  <c r="EI5" i="79"/>
  <c r="EH5" i="79"/>
  <c r="EG5" i="79"/>
  <c r="EF5" i="79"/>
  <c r="EE5" i="79"/>
  <c r="ED5" i="79"/>
  <c r="EC5" i="79"/>
  <c r="EB5" i="79"/>
  <c r="EA5" i="79"/>
  <c r="DZ5" i="79"/>
  <c r="DY5" i="79"/>
  <c r="DX5" i="79"/>
  <c r="DW5" i="79"/>
  <c r="DV5" i="79"/>
  <c r="DU5" i="79"/>
  <c r="DT5" i="79"/>
  <c r="DS5" i="79"/>
  <c r="DR5" i="79"/>
  <c r="DQ5" i="79"/>
  <c r="DP5" i="79"/>
  <c r="DO5" i="79"/>
  <c r="DN5" i="79"/>
  <c r="DM5" i="79"/>
  <c r="DL5" i="79"/>
  <c r="DK5" i="79"/>
  <c r="DJ5" i="79"/>
  <c r="DI5" i="79"/>
  <c r="DH5" i="79"/>
  <c r="DG5" i="79"/>
  <c r="DF5" i="79"/>
  <c r="DE5" i="79"/>
  <c r="DD5" i="79"/>
  <c r="DC5" i="79"/>
  <c r="DB5" i="79"/>
  <c r="DA5" i="79"/>
  <c r="CZ5" i="79"/>
  <c r="CY5" i="79"/>
  <c r="CX5" i="79"/>
  <c r="CW5" i="79"/>
  <c r="CV5" i="79"/>
  <c r="CU5" i="79"/>
  <c r="CT5" i="79"/>
  <c r="CS5" i="79"/>
  <c r="CR5" i="79"/>
  <c r="CQ5" i="79"/>
  <c r="CP5" i="79"/>
  <c r="CO5" i="79"/>
  <c r="CN5" i="79"/>
  <c r="CM5" i="79"/>
  <c r="CL5" i="79"/>
  <c r="CK5" i="79"/>
  <c r="CJ5" i="79"/>
  <c r="CI5" i="79"/>
  <c r="CH5" i="79"/>
  <c r="CG5" i="79"/>
  <c r="CF5" i="79"/>
  <c r="CE5" i="79"/>
  <c r="CD5" i="79"/>
  <c r="CC5" i="79"/>
  <c r="CB5" i="79"/>
  <c r="CA5" i="79"/>
  <c r="BZ5" i="79"/>
  <c r="BY5" i="79"/>
  <c r="BX5" i="79"/>
  <c r="BW5" i="79"/>
  <c r="BT5" i="79"/>
  <c r="BR5" i="79"/>
  <c r="BQ5" i="79"/>
  <c r="BP5" i="79"/>
  <c r="BO5" i="79"/>
  <c r="BN5" i="79"/>
  <c r="BM5" i="79"/>
  <c r="BD5" i="79"/>
  <c r="BC5" i="79"/>
  <c r="BB5" i="79"/>
  <c r="BA5" i="79"/>
  <c r="AZ5" i="79"/>
  <c r="AY5" i="79"/>
  <c r="AX5" i="79"/>
  <c r="AW5" i="79"/>
  <c r="AV5" i="79"/>
  <c r="AU5" i="79"/>
  <c r="AT5" i="79"/>
  <c r="AS5" i="79"/>
  <c r="AR5" i="79"/>
  <c r="AQ5" i="79"/>
  <c r="AP5" i="79"/>
  <c r="AO5" i="79"/>
  <c r="AN5" i="79"/>
  <c r="AM5" i="79"/>
  <c r="AL5" i="79"/>
  <c r="AK5" i="79"/>
  <c r="AJ5" i="79"/>
  <c r="AI5" i="79"/>
  <c r="AH5" i="79"/>
  <c r="AG5" i="79"/>
  <c r="AF5" i="79"/>
  <c r="AE5" i="79"/>
  <c r="AD5" i="79"/>
  <c r="AC5" i="79"/>
  <c r="AB5" i="79"/>
  <c r="AA5" i="79"/>
  <c r="Z5" i="79"/>
  <c r="Y5" i="79"/>
  <c r="X5" i="79"/>
  <c r="P5" i="79"/>
  <c r="O5" i="79"/>
  <c r="N5" i="79"/>
  <c r="M5" i="79"/>
  <c r="L5" i="79"/>
  <c r="K5" i="79"/>
  <c r="FA4" i="79"/>
  <c r="EZ4" i="79"/>
  <c r="EY4" i="79"/>
  <c r="EX4" i="79"/>
  <c r="EW4" i="79"/>
  <c r="EV4" i="79"/>
  <c r="EU4" i="79"/>
  <c r="ET4" i="79"/>
  <c r="ES4" i="79"/>
  <c r="ER4" i="79"/>
  <c r="EQ4" i="79"/>
  <c r="EP4" i="79"/>
  <c r="EO4" i="79"/>
  <c r="EN4" i="79"/>
  <c r="EM4" i="79"/>
  <c r="EL4" i="79"/>
  <c r="EK4" i="79"/>
  <c r="EJ4" i="79"/>
  <c r="EI4" i="79"/>
  <c r="EH4" i="79"/>
  <c r="EG4" i="79"/>
  <c r="EF4" i="79"/>
  <c r="EE4" i="79"/>
  <c r="ED4" i="79"/>
  <c r="EC4" i="79"/>
  <c r="EB4" i="79"/>
  <c r="EA4" i="79"/>
  <c r="DZ4" i="79"/>
  <c r="DY4" i="79"/>
  <c r="DX4" i="79"/>
  <c r="DW4" i="79"/>
  <c r="DV4" i="79"/>
  <c r="DU4" i="79"/>
  <c r="DT4" i="79"/>
  <c r="DS4" i="79"/>
  <c r="DR4" i="79"/>
  <c r="DQ4" i="79"/>
  <c r="DP4" i="79"/>
  <c r="DO4" i="79"/>
  <c r="DN4" i="79"/>
  <c r="D4" i="200" s="1"/>
  <c r="DM4" i="79"/>
  <c r="DL4" i="79"/>
  <c r="DK4" i="79"/>
  <c r="DJ4" i="79"/>
  <c r="DI4" i="79"/>
  <c r="DH4" i="79"/>
  <c r="DG4" i="79"/>
  <c r="DF4" i="79"/>
  <c r="DE4" i="79"/>
  <c r="DD4" i="79"/>
  <c r="DC4" i="79"/>
  <c r="DB4" i="79"/>
  <c r="DA4" i="79"/>
  <c r="CZ4" i="79"/>
  <c r="CY4" i="79"/>
  <c r="CX4" i="79"/>
  <c r="CW4" i="79"/>
  <c r="CV4" i="79"/>
  <c r="CU4" i="79"/>
  <c r="CT4" i="79"/>
  <c r="CS4" i="79"/>
  <c r="CR4" i="79"/>
  <c r="CQ4" i="79"/>
  <c r="CP4" i="79"/>
  <c r="CO4" i="79"/>
  <c r="CN4" i="79"/>
  <c r="CM4" i="79"/>
  <c r="CL4" i="79"/>
  <c r="CK4" i="79"/>
  <c r="CJ4" i="79"/>
  <c r="CI4" i="79"/>
  <c r="CH4" i="79"/>
  <c r="CG4" i="79"/>
  <c r="CF4" i="79"/>
  <c r="CE4" i="79"/>
  <c r="CD4" i="79"/>
  <c r="CC4" i="79"/>
  <c r="CB4" i="79"/>
  <c r="CA4" i="79"/>
  <c r="BZ4" i="79"/>
  <c r="BY4" i="79"/>
  <c r="BX4" i="79"/>
  <c r="BW4" i="79"/>
  <c r="BV4" i="79"/>
  <c r="BU4" i="79"/>
  <c r="BT4" i="79"/>
  <c r="BS4" i="79"/>
  <c r="BR4" i="79"/>
  <c r="BQ4" i="79"/>
  <c r="BP4" i="79"/>
  <c r="BO4" i="79"/>
  <c r="BN4" i="79"/>
  <c r="BM4" i="79"/>
  <c r="BL4" i="79"/>
  <c r="BK4" i="79"/>
  <c r="BJ4" i="79"/>
  <c r="BI4" i="79"/>
  <c r="BH4" i="79"/>
  <c r="BG4" i="79"/>
  <c r="BF4" i="79"/>
  <c r="BE4" i="79"/>
  <c r="BD4" i="79"/>
  <c r="BC4" i="79"/>
  <c r="BB4" i="79"/>
  <c r="BA4" i="79"/>
  <c r="AZ4" i="79"/>
  <c r="AY4" i="79"/>
  <c r="AX4" i="79"/>
  <c r="AW4" i="79"/>
  <c r="AV4" i="79"/>
  <c r="AU4" i="79"/>
  <c r="AT4" i="79"/>
  <c r="AS4" i="79"/>
  <c r="AR4" i="79"/>
  <c r="AQ4" i="79"/>
  <c r="AP4" i="79"/>
  <c r="AO4" i="79"/>
  <c r="AN4" i="79"/>
  <c r="AM4" i="79"/>
  <c r="AL4" i="79"/>
  <c r="AK4" i="79"/>
  <c r="AJ4" i="79"/>
  <c r="AI4" i="79"/>
  <c r="AH4" i="79"/>
  <c r="AG4" i="79"/>
  <c r="AF4" i="79"/>
  <c r="AE4" i="79"/>
  <c r="AD4" i="79"/>
  <c r="AC4" i="79"/>
  <c r="AB4" i="79"/>
  <c r="AA4" i="79"/>
  <c r="Z4" i="79"/>
  <c r="Y4" i="79"/>
  <c r="X4" i="79"/>
  <c r="W4" i="79"/>
  <c r="V4" i="79"/>
  <c r="U4" i="79"/>
  <c r="T4" i="79"/>
  <c r="S4" i="79"/>
  <c r="R4" i="79"/>
  <c r="Q4" i="79"/>
  <c r="P4" i="79"/>
  <c r="O4" i="79"/>
  <c r="N4" i="79"/>
  <c r="M4" i="79"/>
  <c r="L4" i="79"/>
  <c r="K4" i="79"/>
  <c r="FA3" i="79"/>
  <c r="EZ3" i="79"/>
  <c r="EY3" i="79"/>
  <c r="EX3" i="79"/>
  <c r="EW3" i="79"/>
  <c r="EV3" i="79"/>
  <c r="EU3" i="79"/>
  <c r="ET3" i="79"/>
  <c r="ES3" i="79"/>
  <c r="ER3" i="79"/>
  <c r="EQ3" i="79"/>
  <c r="EP3" i="79"/>
  <c r="EO3" i="79"/>
  <c r="EN3" i="79"/>
  <c r="EM3" i="79"/>
  <c r="EL3" i="79"/>
  <c r="EK3" i="79"/>
  <c r="EJ3" i="79"/>
  <c r="EI3" i="79"/>
  <c r="EH3" i="79"/>
  <c r="EG3" i="79"/>
  <c r="EF3" i="79"/>
  <c r="EE3" i="79"/>
  <c r="ED3" i="79"/>
  <c r="EC3" i="79"/>
  <c r="EB3" i="79"/>
  <c r="EA3" i="79"/>
  <c r="DZ3" i="79"/>
  <c r="DY3" i="79"/>
  <c r="DX3" i="79"/>
  <c r="DW3" i="79"/>
  <c r="DV3" i="79"/>
  <c r="DU3" i="79"/>
  <c r="DT3" i="79"/>
  <c r="DS3" i="79"/>
  <c r="DR3" i="79"/>
  <c r="DQ3" i="79"/>
  <c r="DP3" i="79"/>
  <c r="DO3" i="79"/>
  <c r="DN3" i="79"/>
  <c r="DM3" i="79"/>
  <c r="DL3" i="79"/>
  <c r="DK3" i="79"/>
  <c r="DJ3" i="79"/>
  <c r="DI3" i="79"/>
  <c r="DH3" i="79"/>
  <c r="DG3" i="79"/>
  <c r="DF3" i="79"/>
  <c r="DE3" i="79"/>
  <c r="DD3" i="79"/>
  <c r="DC3" i="79"/>
  <c r="DB3" i="79"/>
  <c r="DA3" i="79"/>
  <c r="CZ3" i="79"/>
  <c r="CY3" i="79"/>
  <c r="CX3" i="79"/>
  <c r="CW3" i="79"/>
  <c r="CV3" i="79"/>
  <c r="CU3" i="79"/>
  <c r="CT3" i="79"/>
  <c r="CS3" i="79"/>
  <c r="CR3" i="79"/>
  <c r="CQ3" i="79"/>
  <c r="CP3" i="79"/>
  <c r="CO3" i="79"/>
  <c r="CN3" i="79"/>
  <c r="CM3" i="79"/>
  <c r="CL3" i="79"/>
  <c r="CK3" i="79"/>
  <c r="CJ3" i="79"/>
  <c r="CI3" i="79"/>
  <c r="CH3" i="79"/>
  <c r="CG3" i="79"/>
  <c r="CF3" i="79"/>
  <c r="CE3" i="79"/>
  <c r="CD3" i="79"/>
  <c r="CC3" i="79"/>
  <c r="CB3" i="79"/>
  <c r="CA3" i="79"/>
  <c r="BZ3" i="79"/>
  <c r="BY3" i="79"/>
  <c r="BX3" i="79"/>
  <c r="BW3" i="79"/>
  <c r="BV3" i="79"/>
  <c r="BU3" i="79"/>
  <c r="BT3" i="79"/>
  <c r="BS3" i="79"/>
  <c r="BR3" i="79"/>
  <c r="BQ3" i="79"/>
  <c r="BP3" i="79"/>
  <c r="BO3" i="79"/>
  <c r="BN3" i="79"/>
  <c r="BM3" i="79"/>
  <c r="BL3" i="79"/>
  <c r="BK3" i="79"/>
  <c r="BJ3" i="79"/>
  <c r="BI3" i="79"/>
  <c r="BH3" i="79"/>
  <c r="BG3" i="79"/>
  <c r="BF3" i="79"/>
  <c r="BE3" i="79"/>
  <c r="BD3" i="79"/>
  <c r="BC3" i="79"/>
  <c r="BB3" i="79"/>
  <c r="BA3" i="79"/>
  <c r="AZ3" i="79"/>
  <c r="AY3" i="79"/>
  <c r="AX3" i="79"/>
  <c r="AW3" i="79"/>
  <c r="AV3" i="79"/>
  <c r="AU3" i="79"/>
  <c r="AT3" i="79"/>
  <c r="AS3" i="79"/>
  <c r="AR3" i="79"/>
  <c r="AQ3" i="79"/>
  <c r="AP3" i="79"/>
  <c r="AO3" i="79"/>
  <c r="AN3" i="79"/>
  <c r="AM3" i="79"/>
  <c r="AL3" i="79"/>
  <c r="AK3" i="79"/>
  <c r="AJ3" i="79"/>
  <c r="AI3" i="79"/>
  <c r="AH3" i="79"/>
  <c r="AG3" i="79"/>
  <c r="AF3" i="79"/>
  <c r="AE3" i="79"/>
  <c r="AD3" i="79"/>
  <c r="AC3" i="79"/>
  <c r="AB3" i="79"/>
  <c r="AA3" i="79"/>
  <c r="Z3" i="79"/>
  <c r="Y3" i="79"/>
  <c r="X3" i="79"/>
  <c r="W3" i="79"/>
  <c r="V3" i="79"/>
  <c r="U3" i="79"/>
  <c r="T3" i="79"/>
  <c r="S3" i="79"/>
  <c r="R3" i="79"/>
  <c r="Q3" i="79"/>
  <c r="P3" i="79"/>
  <c r="O3" i="79"/>
  <c r="N3" i="79"/>
  <c r="M3" i="79"/>
  <c r="L3" i="79"/>
  <c r="K3" i="79"/>
  <c r="FA2" i="79"/>
  <c r="EZ2" i="79"/>
  <c r="EY2" i="79"/>
  <c r="EX2" i="79"/>
  <c r="EW2" i="79"/>
  <c r="EV2" i="79"/>
  <c r="EU2" i="79"/>
  <c r="ET2" i="79"/>
  <c r="ES2" i="79"/>
  <c r="ER2" i="79"/>
  <c r="EQ2" i="79"/>
  <c r="EP2" i="79"/>
  <c r="EO2" i="79"/>
  <c r="EN2" i="79"/>
  <c r="EM2" i="79"/>
  <c r="EL2" i="79"/>
  <c r="EK2" i="79"/>
  <c r="EJ2" i="79"/>
  <c r="EI2" i="79"/>
  <c r="EH2" i="79"/>
  <c r="EG2" i="79"/>
  <c r="EF2" i="79"/>
  <c r="EE2" i="79"/>
  <c r="ED2" i="79"/>
  <c r="EC2" i="79"/>
  <c r="EB2" i="79"/>
  <c r="EA2" i="79"/>
  <c r="DZ2" i="79"/>
  <c r="DY2" i="79"/>
  <c r="DX2" i="79"/>
  <c r="DW2" i="79"/>
  <c r="DV2" i="79"/>
  <c r="DU2" i="79"/>
  <c r="DT2" i="79"/>
  <c r="DS2" i="79"/>
  <c r="DR2" i="79"/>
  <c r="DQ2" i="79"/>
  <c r="DP2" i="79"/>
  <c r="DO2" i="79"/>
  <c r="DN2" i="79"/>
  <c r="DM2" i="79"/>
  <c r="DL2" i="79"/>
  <c r="DK2" i="79"/>
  <c r="DJ2" i="79"/>
  <c r="DI2" i="79"/>
  <c r="DH2" i="79"/>
  <c r="DG2" i="79"/>
  <c r="DF2" i="79"/>
  <c r="DE2" i="79"/>
  <c r="DD2" i="79"/>
  <c r="DC2" i="79"/>
  <c r="DB2" i="79"/>
  <c r="DA2" i="79"/>
  <c r="CZ2" i="79"/>
  <c r="CY2" i="79"/>
  <c r="CX2" i="79"/>
  <c r="CW2" i="79"/>
  <c r="CV2" i="79"/>
  <c r="CU2" i="79"/>
  <c r="CT2" i="79"/>
  <c r="CS2" i="79"/>
  <c r="CR2" i="79"/>
  <c r="CQ2" i="79"/>
  <c r="CP2" i="79"/>
  <c r="CO2" i="79"/>
  <c r="CN2" i="79"/>
  <c r="CM2" i="79"/>
  <c r="CL2" i="79"/>
  <c r="CK2" i="79"/>
  <c r="CJ2" i="79"/>
  <c r="CI2" i="79"/>
  <c r="CH2" i="79"/>
  <c r="CG2" i="79"/>
  <c r="CF2" i="79"/>
  <c r="CE2" i="79"/>
  <c r="CD2" i="79"/>
  <c r="CC2" i="79"/>
  <c r="CB2" i="79"/>
  <c r="CA2" i="79"/>
  <c r="BZ2" i="79"/>
  <c r="BY2" i="79"/>
  <c r="BX2" i="79"/>
  <c r="BW2" i="79"/>
  <c r="BV2" i="79"/>
  <c r="BU2" i="79"/>
  <c r="BT2" i="79"/>
  <c r="BS2" i="79"/>
  <c r="BR2" i="79"/>
  <c r="BQ2" i="79"/>
  <c r="BP2" i="79"/>
  <c r="BO2" i="79"/>
  <c r="BN2" i="79"/>
  <c r="BM2" i="79"/>
  <c r="BL2" i="79"/>
  <c r="BK2" i="79"/>
  <c r="BJ2" i="79"/>
  <c r="BI2" i="79"/>
  <c r="BH2" i="79"/>
  <c r="BG2" i="79"/>
  <c r="BF2" i="79"/>
  <c r="BE2" i="79"/>
  <c r="BD2" i="79"/>
  <c r="BC2" i="79"/>
  <c r="BB2" i="79"/>
  <c r="BA2" i="79"/>
  <c r="AZ2" i="79"/>
  <c r="AY2" i="79"/>
  <c r="AX2" i="79"/>
  <c r="AW2" i="79"/>
  <c r="AV2" i="79"/>
  <c r="AU2" i="79"/>
  <c r="AT2" i="79"/>
  <c r="AS2" i="79"/>
  <c r="AR2" i="79"/>
  <c r="AQ2" i="79"/>
  <c r="AP2" i="79"/>
  <c r="AO2" i="79"/>
  <c r="AN2" i="79"/>
  <c r="AM2" i="79"/>
  <c r="AL2" i="79"/>
  <c r="AK2" i="79"/>
  <c r="AJ2" i="79"/>
  <c r="AI2" i="79"/>
  <c r="AH2" i="79"/>
  <c r="AG2" i="79"/>
  <c r="AF2" i="79"/>
  <c r="AE2" i="79"/>
  <c r="AD2" i="79"/>
  <c r="AC2" i="79"/>
  <c r="AB2" i="79"/>
  <c r="AA2" i="79"/>
  <c r="Z2" i="79"/>
  <c r="Y2" i="79"/>
  <c r="X2" i="79"/>
  <c r="W2" i="79"/>
  <c r="V2" i="79"/>
  <c r="U2" i="79"/>
  <c r="T2" i="79"/>
  <c r="S2" i="79"/>
  <c r="R2" i="79"/>
  <c r="Q2" i="79"/>
  <c r="P2" i="79"/>
  <c r="O2" i="79"/>
  <c r="N2" i="79"/>
  <c r="M2" i="79"/>
  <c r="L2" i="79"/>
  <c r="K2" i="79"/>
  <c r="FA1" i="79"/>
  <c r="EZ1" i="79"/>
  <c r="EY1" i="79"/>
  <c r="EX1" i="79"/>
  <c r="EW1" i="79"/>
  <c r="EV1" i="79"/>
  <c r="EU1" i="79"/>
  <c r="ET1" i="79"/>
  <c r="ES1" i="79"/>
  <c r="ER1" i="79"/>
  <c r="EQ1" i="79"/>
  <c r="EP1" i="79"/>
  <c r="EO1" i="79"/>
  <c r="EN1" i="79"/>
  <c r="EM1" i="79"/>
  <c r="EL1" i="79"/>
  <c r="EK1" i="79"/>
  <c r="EJ1" i="79"/>
  <c r="EI1" i="79"/>
  <c r="EH1" i="79"/>
  <c r="EG1" i="79"/>
  <c r="EF1" i="79"/>
  <c r="EE1" i="79"/>
  <c r="ED1" i="79"/>
  <c r="EC1" i="79"/>
  <c r="EB1" i="79"/>
  <c r="EA1" i="79"/>
  <c r="DZ1" i="79"/>
  <c r="DY1" i="79"/>
  <c r="DX1" i="79"/>
  <c r="DW1" i="79"/>
  <c r="DV1" i="79"/>
  <c r="DU1" i="79"/>
  <c r="DT1" i="79"/>
  <c r="DS1" i="79"/>
  <c r="DR1" i="79"/>
  <c r="DQ1" i="79"/>
  <c r="DP1" i="79"/>
  <c r="DO1" i="79"/>
  <c r="DN1" i="79"/>
  <c r="DM1" i="79"/>
  <c r="DL1" i="79"/>
  <c r="DK1" i="79"/>
  <c r="DJ1" i="79"/>
  <c r="DI1" i="79"/>
  <c r="DH1" i="79"/>
  <c r="DG1" i="79"/>
  <c r="DF1" i="79"/>
  <c r="DE1" i="79"/>
  <c r="DD1" i="79"/>
  <c r="DC1" i="79"/>
  <c r="DB1" i="79"/>
  <c r="DA1" i="79"/>
  <c r="CZ1" i="79"/>
  <c r="CY1" i="79"/>
  <c r="CX1" i="79"/>
  <c r="CW1" i="79"/>
  <c r="CV1" i="79"/>
  <c r="CU1" i="79"/>
  <c r="CT1" i="79"/>
  <c r="CS1" i="79"/>
  <c r="CR1" i="79"/>
  <c r="CQ1" i="79"/>
  <c r="CP1" i="79"/>
  <c r="CO1" i="79"/>
  <c r="CN1" i="79"/>
  <c r="CM1" i="79"/>
  <c r="CL1" i="79"/>
  <c r="CK1" i="79"/>
  <c r="CJ1" i="79"/>
  <c r="CI1" i="79"/>
  <c r="CH1" i="79"/>
  <c r="CG1" i="79"/>
  <c r="CF1" i="79"/>
  <c r="CE1" i="79"/>
  <c r="CD1" i="79"/>
  <c r="CC1" i="79"/>
  <c r="CB1" i="79"/>
  <c r="CA1" i="79"/>
  <c r="BZ1" i="79"/>
  <c r="BY1" i="79"/>
  <c r="BX1" i="79"/>
  <c r="BW1" i="79"/>
  <c r="BV1" i="79"/>
  <c r="BU1" i="79"/>
  <c r="BT1" i="79"/>
  <c r="BS1" i="79"/>
  <c r="BR1" i="79"/>
  <c r="BQ1" i="79"/>
  <c r="BP1" i="79"/>
  <c r="BO1" i="79"/>
  <c r="BN1" i="79"/>
  <c r="BM1" i="79"/>
  <c r="BL1" i="79"/>
  <c r="BK1" i="79"/>
  <c r="BJ1" i="79"/>
  <c r="BI1" i="79"/>
  <c r="BH1" i="79"/>
  <c r="BG1" i="79"/>
  <c r="BF1" i="79"/>
  <c r="BE1" i="79"/>
  <c r="BD1" i="79"/>
  <c r="BC1" i="79"/>
  <c r="BB1" i="79"/>
  <c r="BA1" i="79"/>
  <c r="AZ1" i="79"/>
  <c r="AY1" i="79"/>
  <c r="AX1" i="79"/>
  <c r="AW1" i="79"/>
  <c r="AV1" i="79"/>
  <c r="AU1" i="79"/>
  <c r="AT1" i="79"/>
  <c r="AS1" i="79"/>
  <c r="AR1" i="79"/>
  <c r="AQ1" i="79"/>
  <c r="AP1" i="79"/>
  <c r="AO1" i="79"/>
  <c r="AN1" i="79"/>
  <c r="AM1" i="79"/>
  <c r="AL1" i="79"/>
  <c r="AK1" i="79"/>
  <c r="AJ1" i="79"/>
  <c r="AI1" i="79"/>
  <c r="AH1" i="79"/>
  <c r="AG1" i="79"/>
  <c r="AF1" i="79"/>
  <c r="AE1" i="79"/>
  <c r="AD1" i="79"/>
  <c r="AC1" i="79"/>
  <c r="AB1" i="79"/>
  <c r="AA1" i="79"/>
  <c r="Z1" i="79"/>
  <c r="Y1" i="79"/>
  <c r="X1" i="79"/>
  <c r="W1" i="79"/>
  <c r="V1" i="79"/>
  <c r="U1" i="79"/>
  <c r="T1" i="79"/>
  <c r="S1" i="79"/>
  <c r="R1" i="79"/>
  <c r="Q1" i="79"/>
  <c r="P1" i="79"/>
  <c r="O1" i="79"/>
  <c r="N1" i="79"/>
  <c r="M1" i="79"/>
  <c r="L1" i="79"/>
  <c r="K1" i="79"/>
  <c r="BH620" i="179"/>
  <c r="BH621" i="179" s="1"/>
  <c r="BH622" i="179" s="1"/>
  <c r="BH623" i="179" s="1"/>
  <c r="BH624" i="179" s="1"/>
  <c r="BH625" i="179" s="1"/>
  <c r="BH626" i="179" s="1"/>
  <c r="BH627" i="179" s="1"/>
  <c r="BH628" i="179" s="1"/>
  <c r="AR626" i="179"/>
  <c r="AR627" i="179" s="1"/>
  <c r="AR628" i="179" s="1"/>
  <c r="AK624" i="179"/>
  <c r="AJ624" i="179"/>
  <c r="AI624" i="179"/>
  <c r="AH624" i="179"/>
  <c r="P624" i="179"/>
  <c r="AR623" i="179"/>
  <c r="AR624" i="179" s="1"/>
  <c r="AR625" i="179" s="1"/>
  <c r="AQ621" i="179"/>
  <c r="AK621" i="179"/>
  <c r="AJ621" i="179"/>
  <c r="AI621" i="179"/>
  <c r="AH621" i="179"/>
  <c r="AR620" i="179"/>
  <c r="AR621" i="179" s="1"/>
  <c r="AR622" i="179" s="1"/>
  <c r="AR617" i="179"/>
  <c r="AR618" i="179" s="1"/>
  <c r="AR619" i="179" s="1"/>
  <c r="P615" i="179"/>
  <c r="O615" i="179"/>
  <c r="AR614" i="179"/>
  <c r="AR615" i="179" s="1"/>
  <c r="AR616" i="179" s="1"/>
  <c r="AQ612" i="179"/>
  <c r="AK612" i="179"/>
  <c r="AJ612" i="179"/>
  <c r="AI612" i="179"/>
  <c r="AH612" i="179"/>
  <c r="BH611" i="179"/>
  <c r="BH612" i="179" s="1"/>
  <c r="BH613" i="179" s="1"/>
  <c r="BH614" i="179" s="1"/>
  <c r="BH615" i="179" s="1"/>
  <c r="BH616" i="179" s="1"/>
  <c r="BH617" i="179" s="1"/>
  <c r="BH618" i="179" s="1"/>
  <c r="BH619" i="179" s="1"/>
  <c r="AT611" i="179"/>
  <c r="AT612" i="179" s="1"/>
  <c r="AT613" i="179" s="1"/>
  <c r="AS611" i="179"/>
  <c r="AS612" i="179" s="1"/>
  <c r="AS613" i="179" s="1"/>
  <c r="AS614" i="179" s="1"/>
  <c r="AS615" i="179" s="1"/>
  <c r="AS616" i="179" s="1"/>
  <c r="AS617" i="179" s="1"/>
  <c r="AS618" i="179" s="1"/>
  <c r="AS619" i="179" s="1"/>
  <c r="AR611" i="179"/>
  <c r="AR612" i="179" s="1"/>
  <c r="AR613" i="179" s="1"/>
  <c r="AQ622" i="179"/>
  <c r="O606" i="179"/>
  <c r="O603" i="179"/>
  <c r="O594" i="179"/>
  <c r="AK588" i="179"/>
  <c r="AJ588" i="179"/>
  <c r="AI588" i="179"/>
  <c r="AH588" i="179"/>
  <c r="Z588" i="179"/>
  <c r="X588" i="179"/>
  <c r="Y588" i="179"/>
  <c r="AK585" i="179"/>
  <c r="AJ585" i="179"/>
  <c r="AI585" i="179"/>
  <c r="AH585" i="179"/>
  <c r="S594" i="179"/>
  <c r="AS584" i="179"/>
  <c r="AS585" i="179" s="1"/>
  <c r="AS586" i="179" s="1"/>
  <c r="AS587" i="179" s="1"/>
  <c r="AS588" i="179" s="1"/>
  <c r="AS589" i="179" s="1"/>
  <c r="AS590" i="179" s="1"/>
  <c r="AS591" i="179" s="1"/>
  <c r="AS592" i="179" s="1"/>
  <c r="AT584" i="179"/>
  <c r="AT585" i="179" s="1"/>
  <c r="AT586" i="179" s="1"/>
  <c r="BH584" i="179"/>
  <c r="BH585" i="179" s="1"/>
  <c r="BH586" i="179" s="1"/>
  <c r="BH587" i="179" s="1"/>
  <c r="BH588" i="179" s="1"/>
  <c r="BH589" i="179" s="1"/>
  <c r="BH590" i="179" s="1"/>
  <c r="BH591" i="179" s="1"/>
  <c r="BH592" i="179" s="1"/>
  <c r="AS593" i="179"/>
  <c r="AS594" i="179" s="1"/>
  <c r="AS595" i="179" s="1"/>
  <c r="AS596" i="179" s="1"/>
  <c r="AS597" i="179" s="1"/>
  <c r="AS598" i="179" s="1"/>
  <c r="AS599" i="179" s="1"/>
  <c r="AS600" i="179" s="1"/>
  <c r="AS601" i="179" s="1"/>
  <c r="AT593" i="179"/>
  <c r="AT594" i="179" s="1"/>
  <c r="AT595" i="179" s="1"/>
  <c r="AT596" i="179" s="1"/>
  <c r="AT597" i="179" s="1"/>
  <c r="AT598" i="179" s="1"/>
  <c r="AT599" i="179" s="1"/>
  <c r="AT600" i="179" s="1"/>
  <c r="AT601" i="179" s="1"/>
  <c r="BH593" i="179"/>
  <c r="BH594" i="179" s="1"/>
  <c r="BH595" i="179" s="1"/>
  <c r="BH596" i="179" s="1"/>
  <c r="BH597" i="179" s="1"/>
  <c r="BH598" i="179" s="1"/>
  <c r="BH599" i="179" s="1"/>
  <c r="BH600" i="179" s="1"/>
  <c r="BH601" i="179" s="1"/>
  <c r="AS602" i="179"/>
  <c r="AS603" i="179" s="1"/>
  <c r="AS604" i="179" s="1"/>
  <c r="AS605" i="179" s="1"/>
  <c r="AS606" i="179" s="1"/>
  <c r="AS607" i="179" s="1"/>
  <c r="AS608" i="179" s="1"/>
  <c r="AS609" i="179" s="1"/>
  <c r="AS610" i="179" s="1"/>
  <c r="AT602" i="179"/>
  <c r="AT603" i="179" s="1"/>
  <c r="AT604" i="179" s="1"/>
  <c r="BH602" i="179"/>
  <c r="BH603" i="179" s="1"/>
  <c r="BH604" i="179" s="1"/>
  <c r="BH605" i="179" s="1"/>
  <c r="BH606" i="179" s="1"/>
  <c r="BH607" i="179" s="1"/>
  <c r="BH608" i="179" s="1"/>
  <c r="BH609" i="179" s="1"/>
  <c r="BH610" i="179" s="1"/>
  <c r="AK594" i="179"/>
  <c r="AJ594" i="179"/>
  <c r="AI594" i="179"/>
  <c r="AH594" i="179"/>
  <c r="O291" i="179"/>
  <c r="O288" i="179"/>
  <c r="AR608" i="179"/>
  <c r="AR609" i="179" s="1"/>
  <c r="AR610" i="179" s="1"/>
  <c r="AR605" i="179"/>
  <c r="AR606" i="179" s="1"/>
  <c r="AR607" i="179" s="1"/>
  <c r="AQ603" i="179"/>
  <c r="AR602" i="179"/>
  <c r="AR603" i="179" s="1"/>
  <c r="AR604" i="179" s="1"/>
  <c r="AR599" i="179"/>
  <c r="AR600" i="179" s="1"/>
  <c r="AR601" i="179" s="1"/>
  <c r="AR596" i="179"/>
  <c r="AR597" i="179" s="1"/>
  <c r="AR598" i="179" s="1"/>
  <c r="AQ594" i="179"/>
  <c r="AR593" i="179"/>
  <c r="AR594" i="179" s="1"/>
  <c r="AR595" i="179" s="1"/>
  <c r="AR590" i="179"/>
  <c r="AR591" i="179" s="1"/>
  <c r="AR592" i="179" s="1"/>
  <c r="AR587" i="179"/>
  <c r="AR588" i="179" s="1"/>
  <c r="AR589" i="179" s="1"/>
  <c r="AQ585" i="179"/>
  <c r="AR584" i="179"/>
  <c r="AR585" i="179" s="1"/>
  <c r="AR586" i="179" s="1"/>
  <c r="AR581" i="179"/>
  <c r="AR582" i="179" s="1"/>
  <c r="AR583" i="179"/>
  <c r="AR578" i="179"/>
  <c r="AR579" i="179" s="1"/>
  <c r="AR580" i="179" s="1"/>
  <c r="AQ576" i="179"/>
  <c r="AQ577" i="179" s="1"/>
  <c r="BH575" i="179"/>
  <c r="BH576" i="179" s="1"/>
  <c r="BH577" i="179" s="1"/>
  <c r="BH578" i="179" s="1"/>
  <c r="BH579" i="179" s="1"/>
  <c r="BH580" i="179" s="1"/>
  <c r="BH581" i="179" s="1"/>
  <c r="BH582" i="179" s="1"/>
  <c r="BH583" i="179" s="1"/>
  <c r="AT575" i="179"/>
  <c r="AT576" i="179" s="1"/>
  <c r="AS575" i="179"/>
  <c r="AS576" i="179" s="1"/>
  <c r="AS577" i="179" s="1"/>
  <c r="AS578" i="179" s="1"/>
  <c r="AS579" i="179" s="1"/>
  <c r="AS580" i="179" s="1"/>
  <c r="AS581" i="179" s="1"/>
  <c r="AS582" i="179" s="1"/>
  <c r="AS583" i="179" s="1"/>
  <c r="AR575" i="179"/>
  <c r="AR576" i="179" s="1"/>
  <c r="AR577" i="179" s="1"/>
  <c r="D91" i="160"/>
  <c r="D90" i="160"/>
  <c r="D89" i="160"/>
  <c r="D88" i="160"/>
  <c r="D87" i="160"/>
  <c r="D86" i="160"/>
  <c r="D85" i="160"/>
  <c r="D84" i="160"/>
  <c r="D83" i="160"/>
  <c r="D82" i="160"/>
  <c r="D81" i="160"/>
  <c r="D80" i="160"/>
  <c r="D79" i="160"/>
  <c r="D78" i="160"/>
  <c r="D77" i="160"/>
  <c r="D76" i="160"/>
  <c r="D75" i="160"/>
  <c r="D74" i="160"/>
  <c r="D73" i="160"/>
  <c r="D72" i="160"/>
  <c r="D71" i="160"/>
  <c r="D70" i="160"/>
  <c r="D69" i="160"/>
  <c r="D68" i="160"/>
  <c r="D67" i="160"/>
  <c r="D66" i="160"/>
  <c r="D65" i="160"/>
  <c r="D64" i="160"/>
  <c r="D63" i="160"/>
  <c r="D62" i="160"/>
  <c r="D61" i="160"/>
  <c r="D60" i="160"/>
  <c r="D59" i="160"/>
  <c r="D58" i="160"/>
  <c r="D57" i="160"/>
  <c r="D56" i="160"/>
  <c r="D55" i="160"/>
  <c r="D54" i="160"/>
  <c r="D53" i="160"/>
  <c r="D52" i="160"/>
  <c r="D51" i="160"/>
  <c r="D50" i="160"/>
  <c r="D49" i="160"/>
  <c r="D48" i="160"/>
  <c r="D47" i="160"/>
  <c r="D46" i="160"/>
  <c r="D45" i="160"/>
  <c r="D44" i="160"/>
  <c r="D43" i="160"/>
  <c r="D42" i="160"/>
  <c r="D41" i="160"/>
  <c r="D40" i="160"/>
  <c r="D39" i="160"/>
  <c r="D38" i="160"/>
  <c r="D37" i="160"/>
  <c r="D36" i="160"/>
  <c r="D35" i="160"/>
  <c r="D34" i="160"/>
  <c r="D33" i="160"/>
  <c r="D32" i="160"/>
  <c r="D31" i="160"/>
  <c r="D30" i="160"/>
  <c r="D29" i="160"/>
  <c r="D28" i="160"/>
  <c r="D27" i="160"/>
  <c r="D26" i="160"/>
  <c r="D25" i="160"/>
  <c r="D24" i="160"/>
  <c r="D23" i="160"/>
  <c r="D22" i="160"/>
  <c r="D21" i="160"/>
  <c r="D20" i="160"/>
  <c r="D19" i="160"/>
  <c r="D18" i="160"/>
  <c r="D17" i="160"/>
  <c r="D16" i="160"/>
  <c r="D15" i="160"/>
  <c r="D14" i="160"/>
  <c r="D13" i="160"/>
  <c r="D12" i="160"/>
  <c r="D11" i="160"/>
  <c r="D10" i="160"/>
  <c r="D9" i="160"/>
  <c r="D8" i="160"/>
  <c r="O246" i="179"/>
  <c r="O243" i="179"/>
  <c r="Y243" i="179" s="1"/>
  <c r="S567" i="179"/>
  <c r="O567" i="179"/>
  <c r="W567" i="179" s="1"/>
  <c r="L249" i="179"/>
  <c r="AR248" i="179"/>
  <c r="AR249" i="179" s="1"/>
  <c r="AR250" i="179" s="1"/>
  <c r="R246" i="179"/>
  <c r="R249" i="179" s="1"/>
  <c r="P246" i="179"/>
  <c r="P249" i="179" s="1"/>
  <c r="AR245" i="179"/>
  <c r="AR246" i="179" s="1"/>
  <c r="AR247" i="179" s="1"/>
  <c r="AQ243" i="179"/>
  <c r="AQ244" i="179" s="1"/>
  <c r="AQ245" i="179" s="1"/>
  <c r="AQ246" i="179" s="1"/>
  <c r="AQ247" i="179" s="1"/>
  <c r="AQ248" i="179" s="1"/>
  <c r="AQ249" i="179" s="1"/>
  <c r="AQ250" i="179" s="1"/>
  <c r="S243" i="179"/>
  <c r="BH242" i="179"/>
  <c r="BH243" i="179" s="1"/>
  <c r="BH244" i="179" s="1"/>
  <c r="BH245" i="179" s="1"/>
  <c r="BH246" i="179" s="1"/>
  <c r="BH247" i="179" s="1"/>
  <c r="BH248" i="179" s="1"/>
  <c r="BH249" i="179" s="1"/>
  <c r="BH250" i="179" s="1"/>
  <c r="AT242" i="179"/>
  <c r="AT243" i="179" s="1"/>
  <c r="AT244" i="179" s="1"/>
  <c r="AS242" i="179"/>
  <c r="AS243" i="179" s="1"/>
  <c r="AS244" i="179" s="1"/>
  <c r="AS245" i="179" s="1"/>
  <c r="AS246" i="179" s="1"/>
  <c r="AS247" i="179" s="1"/>
  <c r="AS248" i="179" s="1"/>
  <c r="AS249" i="179" s="1"/>
  <c r="AS250" i="179" s="1"/>
  <c r="AR242" i="179"/>
  <c r="AR243" i="179" s="1"/>
  <c r="AR244" i="179" s="1"/>
  <c r="AR572" i="179"/>
  <c r="AR573" i="179" s="1"/>
  <c r="AR574" i="179" s="1"/>
  <c r="AR569" i="179"/>
  <c r="AR570" i="179" s="1"/>
  <c r="AR571" i="179" s="1"/>
  <c r="AQ567" i="179"/>
  <c r="BH566" i="179"/>
  <c r="BH567" i="179" s="1"/>
  <c r="BH568" i="179" s="1"/>
  <c r="BH569" i="179" s="1"/>
  <c r="BH570" i="179" s="1"/>
  <c r="BH571" i="179" s="1"/>
  <c r="BH572" i="179" s="1"/>
  <c r="BH573" i="179" s="1"/>
  <c r="BH574" i="179" s="1"/>
  <c r="AT566" i="179"/>
  <c r="AT567" i="179" s="1"/>
  <c r="AT568" i="179" s="1"/>
  <c r="AS566" i="179"/>
  <c r="AS567" i="179" s="1"/>
  <c r="AS568" i="179" s="1"/>
  <c r="AS569" i="179" s="1"/>
  <c r="AS570" i="179" s="1"/>
  <c r="AS571" i="179" s="1"/>
  <c r="AS572" i="179" s="1"/>
  <c r="AS573" i="179" s="1"/>
  <c r="AS574" i="179" s="1"/>
  <c r="AR566" i="179"/>
  <c r="AR567" i="179" s="1"/>
  <c r="AR568" i="179" s="1"/>
  <c r="O561" i="179"/>
  <c r="W561" i="179" s="1"/>
  <c r="P561" i="179"/>
  <c r="P558" i="179"/>
  <c r="S564" i="179"/>
  <c r="O558" i="179"/>
  <c r="Z561" i="179"/>
  <c r="X564" i="179"/>
  <c r="Y564" i="179"/>
  <c r="Z564" i="179"/>
  <c r="W564" i="179"/>
  <c r="O552" i="179"/>
  <c r="Z552" i="179" s="1"/>
  <c r="O549" i="179"/>
  <c r="Z555" i="179"/>
  <c r="AF555" i="179" s="1"/>
  <c r="Y555" i="179"/>
  <c r="AE555" i="179" s="1"/>
  <c r="X555" i="179"/>
  <c r="AD555" i="179" s="1"/>
  <c r="W555" i="179"/>
  <c r="AC555" i="179" s="1"/>
  <c r="AR563" i="179"/>
  <c r="AR564" i="179" s="1"/>
  <c r="AR565" i="179" s="1"/>
  <c r="AR560" i="179"/>
  <c r="AR561" i="179" s="1"/>
  <c r="AR562" i="179" s="1"/>
  <c r="AQ558" i="179"/>
  <c r="BH557" i="179"/>
  <c r="BH558" i="179" s="1"/>
  <c r="BH559" i="179" s="1"/>
  <c r="BH560" i="179" s="1"/>
  <c r="BH561" i="179" s="1"/>
  <c r="BH562" i="179" s="1"/>
  <c r="BH563" i="179" s="1"/>
  <c r="BH564" i="179" s="1"/>
  <c r="BH565" i="179" s="1"/>
  <c r="AT557" i="179"/>
  <c r="AT558" i="179" s="1"/>
  <c r="AT559" i="179" s="1"/>
  <c r="AS557" i="179"/>
  <c r="AS558" i="179" s="1"/>
  <c r="AS559" i="179" s="1"/>
  <c r="AS560" i="179" s="1"/>
  <c r="AS561" i="179" s="1"/>
  <c r="AS562" i="179" s="1"/>
  <c r="AS563" i="179" s="1"/>
  <c r="AS564" i="179" s="1"/>
  <c r="AS565" i="179" s="1"/>
  <c r="AR557" i="179"/>
  <c r="AR558" i="179" s="1"/>
  <c r="AR559" i="179" s="1"/>
  <c r="AR554" i="179"/>
  <c r="AR555" i="179" s="1"/>
  <c r="AR556" i="179" s="1"/>
  <c r="AR551" i="179"/>
  <c r="AR552" i="179" s="1"/>
  <c r="AR553" i="179" s="1"/>
  <c r="AQ549" i="179"/>
  <c r="BH548" i="179"/>
  <c r="BH549" i="179" s="1"/>
  <c r="BH550" i="179" s="1"/>
  <c r="BH551" i="179" s="1"/>
  <c r="BH552" i="179" s="1"/>
  <c r="BH553" i="179" s="1"/>
  <c r="BH554" i="179" s="1"/>
  <c r="BH555" i="179" s="1"/>
  <c r="BH556" i="179" s="1"/>
  <c r="AT548" i="179"/>
  <c r="AT549" i="179" s="1"/>
  <c r="AT550" i="179" s="1"/>
  <c r="AS548" i="179"/>
  <c r="AS549" i="179" s="1"/>
  <c r="AS550" i="179" s="1"/>
  <c r="AS551" i="179" s="1"/>
  <c r="AS552" i="179" s="1"/>
  <c r="AS553" i="179" s="1"/>
  <c r="AS554" i="179" s="1"/>
  <c r="AS555" i="179" s="1"/>
  <c r="AS556" i="179" s="1"/>
  <c r="AR548" i="179"/>
  <c r="AR549" i="179" s="1"/>
  <c r="AR550" i="179" s="1"/>
  <c r="L541" i="179"/>
  <c r="S541" i="179"/>
  <c r="O540" i="179"/>
  <c r="O541" i="179"/>
  <c r="P541" i="179"/>
  <c r="AK541" i="179"/>
  <c r="AJ541" i="179"/>
  <c r="AI541" i="179"/>
  <c r="AH541" i="179"/>
  <c r="AK540" i="179"/>
  <c r="AJ540" i="179"/>
  <c r="AI540" i="179"/>
  <c r="AH540" i="179"/>
  <c r="R534" i="179"/>
  <c r="W534" i="179" s="1"/>
  <c r="P534" i="179"/>
  <c r="AK534" i="179"/>
  <c r="AJ534" i="179"/>
  <c r="AI534" i="179"/>
  <c r="AH534" i="179"/>
  <c r="AK531" i="179"/>
  <c r="AJ531" i="179"/>
  <c r="AI531" i="179"/>
  <c r="AH531" i="179"/>
  <c r="X531" i="179"/>
  <c r="O525" i="179"/>
  <c r="X525" i="179" s="1"/>
  <c r="O522" i="179"/>
  <c r="X522" i="179" s="1"/>
  <c r="Z531" i="179"/>
  <c r="Y531" i="179"/>
  <c r="Z522" i="179"/>
  <c r="AR545" i="179"/>
  <c r="AR546" i="179" s="1"/>
  <c r="AR547" i="179" s="1"/>
  <c r="AR542" i="179"/>
  <c r="AR543" i="179" s="1"/>
  <c r="AR544" i="179" s="1"/>
  <c r="AQ540" i="179"/>
  <c r="BH539" i="179"/>
  <c r="BH540" i="179" s="1"/>
  <c r="BH541" i="179" s="1"/>
  <c r="BH542" i="179" s="1"/>
  <c r="BH543" i="179" s="1"/>
  <c r="BH544" i="179" s="1"/>
  <c r="BH545" i="179" s="1"/>
  <c r="BH546" i="179" s="1"/>
  <c r="BH547" i="179" s="1"/>
  <c r="AT539" i="179"/>
  <c r="AT540" i="179" s="1"/>
  <c r="AT541" i="179" s="1"/>
  <c r="AT542" i="179" s="1"/>
  <c r="AT543" i="179" s="1"/>
  <c r="AT544" i="179" s="1"/>
  <c r="AT545" i="179" s="1"/>
  <c r="AT546" i="179" s="1"/>
  <c r="AT547" i="179" s="1"/>
  <c r="AS539" i="179"/>
  <c r="AS540" i="179" s="1"/>
  <c r="AS541" i="179" s="1"/>
  <c r="AS542" i="179" s="1"/>
  <c r="AS543" i="179" s="1"/>
  <c r="AS544" i="179" s="1"/>
  <c r="AS545" i="179" s="1"/>
  <c r="AS546" i="179" s="1"/>
  <c r="AS547" i="179" s="1"/>
  <c r="AR539" i="179"/>
  <c r="AR540" i="179" s="1"/>
  <c r="AR541" i="179" s="1"/>
  <c r="AR536" i="179"/>
  <c r="AR537" i="179" s="1"/>
  <c r="AR538" i="179" s="1"/>
  <c r="AR533" i="179"/>
  <c r="AR534" i="179" s="1"/>
  <c r="AR535" i="179" s="1"/>
  <c r="AQ531" i="179"/>
  <c r="BH530" i="179"/>
  <c r="BH531" i="179" s="1"/>
  <c r="BH532" i="179" s="1"/>
  <c r="BH533" i="179" s="1"/>
  <c r="BH534" i="179" s="1"/>
  <c r="BH535" i="179" s="1"/>
  <c r="BH536" i="179" s="1"/>
  <c r="BH537" i="179" s="1"/>
  <c r="BH538" i="179" s="1"/>
  <c r="AT530" i="179"/>
  <c r="AT531" i="179" s="1"/>
  <c r="AT532" i="179" s="1"/>
  <c r="AS530" i="179"/>
  <c r="AS531" i="179" s="1"/>
  <c r="AS532" i="179" s="1"/>
  <c r="AS533" i="179" s="1"/>
  <c r="AS534" i="179" s="1"/>
  <c r="AS535" i="179" s="1"/>
  <c r="AS536" i="179" s="1"/>
  <c r="AS537" i="179" s="1"/>
  <c r="AS538" i="179" s="1"/>
  <c r="AR530" i="179"/>
  <c r="AR531" i="179" s="1"/>
  <c r="AR532" i="179" s="1"/>
  <c r="AR527" i="179"/>
  <c r="AR528" i="179" s="1"/>
  <c r="AR529" i="179" s="1"/>
  <c r="AR524" i="179"/>
  <c r="AR525" i="179" s="1"/>
  <c r="AR526" i="179" s="1"/>
  <c r="AQ522" i="179"/>
  <c r="BH521" i="179"/>
  <c r="BH522" i="179" s="1"/>
  <c r="BH523" i="179" s="1"/>
  <c r="BH524" i="179" s="1"/>
  <c r="BH525" i="179" s="1"/>
  <c r="BH526" i="179" s="1"/>
  <c r="BH527" i="179" s="1"/>
  <c r="BH528" i="179" s="1"/>
  <c r="BH529" i="179" s="1"/>
  <c r="AT521" i="179"/>
  <c r="AT522" i="179" s="1"/>
  <c r="AT523" i="179" s="1"/>
  <c r="AS521" i="179"/>
  <c r="AS522" i="179" s="1"/>
  <c r="AS523" i="179" s="1"/>
  <c r="AS524" i="179" s="1"/>
  <c r="AS525" i="179" s="1"/>
  <c r="AS526" i="179" s="1"/>
  <c r="AS527" i="179" s="1"/>
  <c r="AS528" i="179" s="1"/>
  <c r="AS529" i="179" s="1"/>
  <c r="AR521" i="179"/>
  <c r="AR522" i="179" s="1"/>
  <c r="AR523" i="179" s="1"/>
  <c r="O519" i="179"/>
  <c r="X519" i="179" s="1"/>
  <c r="S519" i="179"/>
  <c r="O516" i="179"/>
  <c r="Z516" i="179" s="1"/>
  <c r="S516" i="179"/>
  <c r="O513" i="179"/>
  <c r="O507" i="179"/>
  <c r="O504" i="179"/>
  <c r="O498" i="179"/>
  <c r="Z498" i="179" s="1"/>
  <c r="O501" i="179"/>
  <c r="X501" i="179" s="1"/>
  <c r="AD501" i="179" s="1"/>
  <c r="P501" i="179"/>
  <c r="P495" i="179"/>
  <c r="S495" i="179"/>
  <c r="T495" i="179" s="1"/>
  <c r="O495" i="179"/>
  <c r="AR518" i="179"/>
  <c r="AR519" i="179" s="1"/>
  <c r="AR520" i="179" s="1"/>
  <c r="AR515" i="179"/>
  <c r="AR516" i="179" s="1"/>
  <c r="AR517" i="179" s="1"/>
  <c r="AQ513" i="179"/>
  <c r="BH512" i="179"/>
  <c r="BH513" i="179" s="1"/>
  <c r="BH514" i="179" s="1"/>
  <c r="BH515" i="179" s="1"/>
  <c r="BH516" i="179" s="1"/>
  <c r="BH517" i="179" s="1"/>
  <c r="BH518" i="179" s="1"/>
  <c r="BH519" i="179" s="1"/>
  <c r="BH520" i="179" s="1"/>
  <c r="AT512" i="179"/>
  <c r="AT513" i="179" s="1"/>
  <c r="AT514" i="179" s="1"/>
  <c r="AS512" i="179"/>
  <c r="AS513" i="179" s="1"/>
  <c r="AS514" i="179" s="1"/>
  <c r="AS515" i="179" s="1"/>
  <c r="AS516" i="179" s="1"/>
  <c r="AS517" i="179" s="1"/>
  <c r="AS518" i="179" s="1"/>
  <c r="AS519" i="179" s="1"/>
  <c r="AS520" i="179" s="1"/>
  <c r="AR512" i="179"/>
  <c r="AR513" i="179" s="1"/>
  <c r="AR514" i="179" s="1"/>
  <c r="AR509" i="179"/>
  <c r="AR510" i="179" s="1"/>
  <c r="AR511" i="179" s="1"/>
  <c r="AR506" i="179"/>
  <c r="AR507" i="179" s="1"/>
  <c r="AR508" i="179" s="1"/>
  <c r="AQ504" i="179"/>
  <c r="BH503" i="179"/>
  <c r="BH504" i="179" s="1"/>
  <c r="BH505" i="179" s="1"/>
  <c r="BH506" i="179" s="1"/>
  <c r="BH507" i="179" s="1"/>
  <c r="BH508" i="179" s="1"/>
  <c r="BH509" i="179" s="1"/>
  <c r="BH510" i="179" s="1"/>
  <c r="BH511" i="179" s="1"/>
  <c r="AT503" i="179"/>
  <c r="AT504" i="179" s="1"/>
  <c r="AT505" i="179" s="1"/>
  <c r="AS503" i="179"/>
  <c r="AS504" i="179" s="1"/>
  <c r="AS505" i="179" s="1"/>
  <c r="AS506" i="179" s="1"/>
  <c r="AS507" i="179" s="1"/>
  <c r="AS508" i="179" s="1"/>
  <c r="AS509" i="179" s="1"/>
  <c r="AS510" i="179" s="1"/>
  <c r="AS511" i="179" s="1"/>
  <c r="AR503" i="179"/>
  <c r="AR504" i="179" s="1"/>
  <c r="AR505" i="179" s="1"/>
  <c r="AR500" i="179"/>
  <c r="AR501" i="179" s="1"/>
  <c r="AR502" i="179" s="1"/>
  <c r="AR497" i="179"/>
  <c r="AR498" i="179" s="1"/>
  <c r="AR499" i="179" s="1"/>
  <c r="AQ495" i="179"/>
  <c r="BH494" i="179"/>
  <c r="BH495" i="179" s="1"/>
  <c r="BH496" i="179" s="1"/>
  <c r="BH497" i="179" s="1"/>
  <c r="BH498" i="179" s="1"/>
  <c r="BH499" i="179" s="1"/>
  <c r="BH500" i="179" s="1"/>
  <c r="BH501" i="179" s="1"/>
  <c r="BH502" i="179" s="1"/>
  <c r="AT494" i="179"/>
  <c r="AT495" i="179" s="1"/>
  <c r="AT496" i="179" s="1"/>
  <c r="AS494" i="179"/>
  <c r="AS495" i="179" s="1"/>
  <c r="AS496" i="179" s="1"/>
  <c r="AS497" i="179" s="1"/>
  <c r="AS498" i="179" s="1"/>
  <c r="AS499" i="179" s="1"/>
  <c r="AS500" i="179" s="1"/>
  <c r="AS501" i="179" s="1"/>
  <c r="AS502" i="179" s="1"/>
  <c r="AR494" i="179"/>
  <c r="AR495" i="179" s="1"/>
  <c r="AR496" i="179" s="1"/>
  <c r="AJ3" i="178"/>
  <c r="AJ11" i="178" s="1"/>
  <c r="AI3" i="178"/>
  <c r="AI11" i="178" s="1"/>
  <c r="AH3" i="178"/>
  <c r="AH11" i="178" s="1"/>
  <c r="AG3" i="178"/>
  <c r="AG11" i="178" s="1"/>
  <c r="AF3" i="178"/>
  <c r="AF11" i="178" s="1"/>
  <c r="AE3" i="178"/>
  <c r="AE11" i="178" s="1"/>
  <c r="AD3" i="178"/>
  <c r="AD11" i="178" s="1"/>
  <c r="AC3" i="178"/>
  <c r="AC11" i="178" s="1"/>
  <c r="AB3" i="178"/>
  <c r="AB11" i="178" s="1"/>
  <c r="AA3" i="178"/>
  <c r="AA11" i="178" s="1"/>
  <c r="Z3" i="178"/>
  <c r="Z11" i="178" s="1"/>
  <c r="Y3" i="178"/>
  <c r="Y11" i="178" s="1"/>
  <c r="X3" i="178"/>
  <c r="X11" i="178" s="1"/>
  <c r="W3" i="178"/>
  <c r="W11" i="178" s="1"/>
  <c r="V3" i="178"/>
  <c r="V11" i="178" s="1"/>
  <c r="U3" i="178"/>
  <c r="U11" i="178" s="1"/>
  <c r="T3" i="178"/>
  <c r="T11" i="178" s="1"/>
  <c r="S3" i="178"/>
  <c r="S11" i="178" s="1"/>
  <c r="R3" i="178"/>
  <c r="R11" i="178" s="1"/>
  <c r="Q3" i="178"/>
  <c r="P3" i="178"/>
  <c r="P11" i="178" s="1"/>
  <c r="O3" i="178"/>
  <c r="O11" i="178" s="1"/>
  <c r="N3" i="178"/>
  <c r="N11" i="178" s="1"/>
  <c r="M3" i="178"/>
  <c r="M11" i="178" s="1"/>
  <c r="L3" i="178"/>
  <c r="L11" i="178" s="1"/>
  <c r="K3" i="178"/>
  <c r="K11" i="178" s="1"/>
  <c r="J3" i="178"/>
  <c r="J11" i="178" s="1"/>
  <c r="I3" i="178"/>
  <c r="I11" i="178" s="1"/>
  <c r="H3" i="178"/>
  <c r="H11" i="178" s="1"/>
  <c r="G3" i="178"/>
  <c r="G11" i="178" s="1"/>
  <c r="F3" i="178"/>
  <c r="F11" i="178" s="1"/>
  <c r="E3" i="178"/>
  <c r="D3" i="178"/>
  <c r="C3" i="178"/>
  <c r="O297" i="179"/>
  <c r="O303" i="179" s="1"/>
  <c r="O270" i="179"/>
  <c r="W270" i="179" s="1"/>
  <c r="O210" i="179"/>
  <c r="O198" i="179"/>
  <c r="O84" i="179"/>
  <c r="AB247" i="200"/>
  <c r="AC247" i="200"/>
  <c r="AD247" i="200" s="1"/>
  <c r="AE247" i="200"/>
  <c r="AF247" i="200"/>
  <c r="AG247" i="200" s="1"/>
  <c r="AH247" i="200"/>
  <c r="AB248" i="200"/>
  <c r="AC248" i="200"/>
  <c r="AD248" i="200" s="1"/>
  <c r="AE248" i="200"/>
  <c r="AF248" i="200"/>
  <c r="AG248" i="200" s="1"/>
  <c r="AH248" i="200"/>
  <c r="AB249" i="200"/>
  <c r="AC249" i="200"/>
  <c r="AD249" i="200" s="1"/>
  <c r="AE249" i="200"/>
  <c r="AF249" i="200"/>
  <c r="AG249" i="200" s="1"/>
  <c r="AH249" i="200"/>
  <c r="AB250" i="200"/>
  <c r="AC250" i="200"/>
  <c r="AD250" i="200" s="1"/>
  <c r="AE250" i="200"/>
  <c r="AF250" i="200"/>
  <c r="AG250" i="200"/>
  <c r="AH250" i="200"/>
  <c r="AB251" i="200"/>
  <c r="AC251" i="200"/>
  <c r="AD251" i="200" s="1"/>
  <c r="AE251" i="200"/>
  <c r="AF251" i="200"/>
  <c r="AG251" i="200" s="1"/>
  <c r="AH251" i="200"/>
  <c r="AB252" i="200"/>
  <c r="AC252" i="200"/>
  <c r="AD252" i="200" s="1"/>
  <c r="AE252" i="200"/>
  <c r="AF252" i="200"/>
  <c r="AG252" i="200" s="1"/>
  <c r="AH252" i="200"/>
  <c r="AB253" i="200"/>
  <c r="AC253" i="200"/>
  <c r="AD253" i="200" s="1"/>
  <c r="AE253" i="200"/>
  <c r="AF253" i="200"/>
  <c r="AG253" i="200" s="1"/>
  <c r="AH253" i="200"/>
  <c r="AB254" i="200"/>
  <c r="AC254" i="200"/>
  <c r="AD254" i="200" s="1"/>
  <c r="AE254" i="200"/>
  <c r="AF254" i="200"/>
  <c r="AG254" i="200"/>
  <c r="AH254" i="200"/>
  <c r="AB255" i="200"/>
  <c r="AC255" i="200"/>
  <c r="AD255" i="200"/>
  <c r="AE255" i="200"/>
  <c r="AF255" i="200"/>
  <c r="AG255" i="200" s="1"/>
  <c r="AH255" i="200"/>
  <c r="AB256" i="200"/>
  <c r="AC256" i="200"/>
  <c r="AD256" i="200" s="1"/>
  <c r="AE256" i="200"/>
  <c r="AF256" i="200"/>
  <c r="AG256" i="200" s="1"/>
  <c r="AH256" i="200"/>
  <c r="AB257" i="200"/>
  <c r="AC257" i="200"/>
  <c r="AD257" i="200"/>
  <c r="AE257" i="200"/>
  <c r="AF257" i="200"/>
  <c r="AG257" i="200" s="1"/>
  <c r="AH257" i="200"/>
  <c r="AB258" i="200"/>
  <c r="AC258" i="200"/>
  <c r="AD258" i="200"/>
  <c r="AE258" i="200"/>
  <c r="AF258" i="200"/>
  <c r="AG258" i="200"/>
  <c r="AH258" i="200"/>
  <c r="AB259" i="200"/>
  <c r="AC259" i="200"/>
  <c r="AD259" i="200" s="1"/>
  <c r="AE259" i="200"/>
  <c r="AF259" i="200"/>
  <c r="AG259" i="200" s="1"/>
  <c r="AH259" i="200"/>
  <c r="AB260" i="200"/>
  <c r="AC260" i="200"/>
  <c r="AD260" i="200" s="1"/>
  <c r="AE260" i="200"/>
  <c r="AF260" i="200"/>
  <c r="AG260" i="200" s="1"/>
  <c r="AH260" i="200"/>
  <c r="AB261" i="200"/>
  <c r="AC261" i="200"/>
  <c r="AD261" i="200"/>
  <c r="AE261" i="200"/>
  <c r="AF261" i="200"/>
  <c r="AG261" i="200" s="1"/>
  <c r="AH261" i="200"/>
  <c r="AB262" i="200"/>
  <c r="AC262" i="200"/>
  <c r="AD262" i="200"/>
  <c r="AE262" i="200"/>
  <c r="AF262" i="200"/>
  <c r="AG262" i="200" s="1"/>
  <c r="AH262" i="200"/>
  <c r="AB263" i="200"/>
  <c r="AC263" i="200"/>
  <c r="AD263" i="200"/>
  <c r="AE263" i="200"/>
  <c r="AF263" i="200"/>
  <c r="AG263" i="200" s="1"/>
  <c r="AH263" i="200"/>
  <c r="AB264" i="200"/>
  <c r="AC264" i="200"/>
  <c r="AD264" i="200" s="1"/>
  <c r="AE264" i="200"/>
  <c r="AF264" i="200"/>
  <c r="AG264" i="200" s="1"/>
  <c r="AH264" i="200"/>
  <c r="AB265" i="200"/>
  <c r="AC265" i="200"/>
  <c r="AD265" i="200"/>
  <c r="AE265" i="200"/>
  <c r="AF265" i="200"/>
  <c r="AG265" i="200"/>
  <c r="AH265" i="200"/>
  <c r="AB266" i="200"/>
  <c r="AC266" i="200"/>
  <c r="AD266" i="200" s="1"/>
  <c r="AE266" i="200"/>
  <c r="AF266" i="200"/>
  <c r="AG266" i="200" s="1"/>
  <c r="AH266" i="200"/>
  <c r="AB267" i="200"/>
  <c r="AC267" i="200"/>
  <c r="AD267" i="200" s="1"/>
  <c r="AE267" i="200"/>
  <c r="AF267" i="200"/>
  <c r="AG267" i="200" s="1"/>
  <c r="AH267" i="200"/>
  <c r="AB268" i="200"/>
  <c r="AC268" i="200"/>
  <c r="AD268" i="200" s="1"/>
  <c r="AE268" i="200"/>
  <c r="AF268" i="200"/>
  <c r="AG268" i="200"/>
  <c r="AH268" i="200"/>
  <c r="AB269" i="200"/>
  <c r="AC269" i="200"/>
  <c r="AD269" i="200" s="1"/>
  <c r="AE269" i="200"/>
  <c r="AF269" i="200"/>
  <c r="AG269" i="200" s="1"/>
  <c r="AH269" i="200"/>
  <c r="AB270" i="200"/>
  <c r="AC270" i="200"/>
  <c r="AD270" i="200" s="1"/>
  <c r="AE270" i="200"/>
  <c r="AF270" i="200"/>
  <c r="AG270" i="200"/>
  <c r="AH270" i="200"/>
  <c r="AB271" i="200"/>
  <c r="AC271" i="200"/>
  <c r="AD271" i="200"/>
  <c r="AE271" i="200"/>
  <c r="AF271" i="200"/>
  <c r="AG271" i="200" s="1"/>
  <c r="AH271" i="200"/>
  <c r="AB272" i="200"/>
  <c r="AC272" i="200"/>
  <c r="AD272" i="200" s="1"/>
  <c r="AE272" i="200"/>
  <c r="AF272" i="200"/>
  <c r="AG272" i="200"/>
  <c r="AH272" i="200"/>
  <c r="AB273" i="200"/>
  <c r="AC273" i="200"/>
  <c r="AD273" i="200"/>
  <c r="AE273" i="200"/>
  <c r="AF273" i="200"/>
  <c r="AG273" i="200"/>
  <c r="AH273" i="200"/>
  <c r="AB274" i="200"/>
  <c r="AC274" i="200"/>
  <c r="AD274" i="200" s="1"/>
  <c r="AE274" i="200"/>
  <c r="AF274" i="200"/>
  <c r="AG274" i="200" s="1"/>
  <c r="AH274" i="200"/>
  <c r="AB275" i="200"/>
  <c r="AC275" i="200"/>
  <c r="AD275" i="200"/>
  <c r="AE275" i="200"/>
  <c r="AF275" i="200"/>
  <c r="AG275" i="200" s="1"/>
  <c r="AH275" i="200"/>
  <c r="AB276" i="200"/>
  <c r="AC276" i="200"/>
  <c r="AD276" i="200" s="1"/>
  <c r="AE276" i="200"/>
  <c r="AF276" i="200"/>
  <c r="AG276" i="200"/>
  <c r="AH276" i="200"/>
  <c r="AB277" i="200"/>
  <c r="AC277" i="200"/>
  <c r="AD277" i="200" s="1"/>
  <c r="AE277" i="200"/>
  <c r="AF277" i="200"/>
  <c r="AG277" i="200" s="1"/>
  <c r="AH277" i="200"/>
  <c r="AB278" i="200"/>
  <c r="AC278" i="200"/>
  <c r="AD278" i="200"/>
  <c r="AE278" i="200"/>
  <c r="AF278" i="200"/>
  <c r="AG278" i="200"/>
  <c r="AH278" i="200"/>
  <c r="AB279" i="200"/>
  <c r="AC279" i="200"/>
  <c r="AD279" i="200" s="1"/>
  <c r="AE279" i="200"/>
  <c r="AF279" i="200"/>
  <c r="AG279" i="200" s="1"/>
  <c r="AH279" i="200"/>
  <c r="AB280" i="200"/>
  <c r="AC280" i="200"/>
  <c r="AD280" i="200" s="1"/>
  <c r="AE280" i="200"/>
  <c r="AF280" i="200"/>
  <c r="AG280" i="200" s="1"/>
  <c r="AH280" i="200"/>
  <c r="AB281" i="200"/>
  <c r="AC281" i="200"/>
  <c r="AD281" i="200" s="1"/>
  <c r="AE281" i="200"/>
  <c r="AF281" i="200"/>
  <c r="AG281" i="200" s="1"/>
  <c r="AH281" i="200"/>
  <c r="AB282" i="200"/>
  <c r="AC282" i="200"/>
  <c r="AD282" i="200" s="1"/>
  <c r="AE282" i="200"/>
  <c r="AF282" i="200"/>
  <c r="AG282" i="200" s="1"/>
  <c r="AH282" i="200"/>
  <c r="AB283" i="200"/>
  <c r="AC283" i="200"/>
  <c r="AD283" i="200" s="1"/>
  <c r="AE283" i="200"/>
  <c r="AF283" i="200"/>
  <c r="AG283" i="200" s="1"/>
  <c r="AH283" i="200"/>
  <c r="AB284" i="200"/>
  <c r="AC284" i="200"/>
  <c r="AD284" i="200" s="1"/>
  <c r="AE284" i="200"/>
  <c r="AF284" i="200"/>
  <c r="AG284" i="200" s="1"/>
  <c r="AH284" i="200"/>
  <c r="AB285" i="200"/>
  <c r="AC285" i="200"/>
  <c r="AD285" i="200" s="1"/>
  <c r="AE285" i="200"/>
  <c r="AF285" i="200"/>
  <c r="AG285" i="200" s="1"/>
  <c r="AH285" i="200"/>
  <c r="AB286" i="200"/>
  <c r="AC286" i="200"/>
  <c r="AD286" i="200"/>
  <c r="AE286" i="200"/>
  <c r="AF286" i="200"/>
  <c r="AG286" i="200"/>
  <c r="AH286" i="200"/>
  <c r="AB287" i="200"/>
  <c r="AC287" i="200"/>
  <c r="AD287" i="200" s="1"/>
  <c r="AE287" i="200"/>
  <c r="AF287" i="200"/>
  <c r="AG287" i="200" s="1"/>
  <c r="AH287" i="200"/>
  <c r="AB288" i="200"/>
  <c r="AC288" i="200"/>
  <c r="AD288" i="200" s="1"/>
  <c r="AE288" i="200"/>
  <c r="AF288" i="200"/>
  <c r="AG288" i="200"/>
  <c r="AH288" i="200"/>
  <c r="AB289" i="200"/>
  <c r="AC289" i="200"/>
  <c r="AD289" i="200"/>
  <c r="AE289" i="200"/>
  <c r="AF289" i="200"/>
  <c r="AG289" i="200" s="1"/>
  <c r="AH289" i="200"/>
  <c r="AB290" i="200"/>
  <c r="AC290" i="200"/>
  <c r="AD290" i="200" s="1"/>
  <c r="AE290" i="200"/>
  <c r="AF290" i="200"/>
  <c r="AG290" i="200"/>
  <c r="AH290" i="200"/>
  <c r="AB291" i="200"/>
  <c r="AC291" i="200"/>
  <c r="AD291" i="200" s="1"/>
  <c r="AE291" i="200"/>
  <c r="AF291" i="200"/>
  <c r="AG291" i="200" s="1"/>
  <c r="AH291" i="200"/>
  <c r="AB292" i="200"/>
  <c r="AC292" i="200"/>
  <c r="AD292" i="200" s="1"/>
  <c r="AE292" i="200"/>
  <c r="AF292" i="200"/>
  <c r="AG292" i="200" s="1"/>
  <c r="AH292" i="200"/>
  <c r="AB293" i="200"/>
  <c r="AC293" i="200"/>
  <c r="AD293" i="200"/>
  <c r="AE293" i="200"/>
  <c r="AF293" i="200"/>
  <c r="AG293" i="200" s="1"/>
  <c r="AH293" i="200"/>
  <c r="AB294" i="200"/>
  <c r="AC294" i="200"/>
  <c r="AD294" i="200"/>
  <c r="AE294" i="200"/>
  <c r="AF294" i="200"/>
  <c r="AG294" i="200" s="1"/>
  <c r="AH294" i="200"/>
  <c r="AB295" i="200"/>
  <c r="AC295" i="200"/>
  <c r="AD295" i="200" s="1"/>
  <c r="AE295" i="200"/>
  <c r="AF295" i="200"/>
  <c r="AG295" i="200" s="1"/>
  <c r="AH295" i="200"/>
  <c r="AB296" i="200"/>
  <c r="AC296" i="200"/>
  <c r="AD296" i="200" s="1"/>
  <c r="AE296" i="200"/>
  <c r="AF296" i="200"/>
  <c r="AG296" i="200" s="1"/>
  <c r="AH296" i="200"/>
  <c r="AB297" i="200"/>
  <c r="AC297" i="200"/>
  <c r="AD297" i="200"/>
  <c r="AE297" i="200"/>
  <c r="AF297" i="200"/>
  <c r="AG297" i="200" s="1"/>
  <c r="AH297" i="200"/>
  <c r="AB298" i="200"/>
  <c r="AC298" i="200"/>
  <c r="AD298" i="200" s="1"/>
  <c r="AE298" i="200"/>
  <c r="AF298" i="200"/>
  <c r="AG298" i="200" s="1"/>
  <c r="AH298" i="200"/>
  <c r="AB299" i="200"/>
  <c r="AC299" i="200"/>
  <c r="AD299" i="200"/>
  <c r="AE299" i="200"/>
  <c r="AF299" i="200"/>
  <c r="AG299" i="200" s="1"/>
  <c r="AH299" i="200"/>
  <c r="AB300" i="200"/>
  <c r="AC300" i="200"/>
  <c r="AD300" i="200" s="1"/>
  <c r="AE300" i="200"/>
  <c r="AF300" i="200"/>
  <c r="AG300" i="200" s="1"/>
  <c r="AH300" i="200"/>
  <c r="AB301" i="200"/>
  <c r="AC301" i="200"/>
  <c r="AD301" i="200" s="1"/>
  <c r="AE301" i="200"/>
  <c r="AF301" i="200"/>
  <c r="AG301" i="200"/>
  <c r="AH301" i="200"/>
  <c r="AB302" i="200"/>
  <c r="AC302" i="200"/>
  <c r="AD302" i="200" s="1"/>
  <c r="AE302" i="200"/>
  <c r="AF302" i="200"/>
  <c r="AG302" i="200" s="1"/>
  <c r="AH302" i="200"/>
  <c r="AB303" i="200"/>
  <c r="AC303" i="200"/>
  <c r="AD303" i="200"/>
  <c r="AE303" i="200"/>
  <c r="AF303" i="200"/>
  <c r="AG303" i="200" s="1"/>
  <c r="AH303" i="200"/>
  <c r="AB304" i="200"/>
  <c r="AC304" i="200"/>
  <c r="AD304" i="200" s="1"/>
  <c r="AE304" i="200"/>
  <c r="AF304" i="200"/>
  <c r="AG304" i="200"/>
  <c r="AH304" i="200"/>
  <c r="AB305" i="200"/>
  <c r="AC305" i="200"/>
  <c r="AD305" i="200" s="1"/>
  <c r="AE305" i="200"/>
  <c r="AF305" i="200"/>
  <c r="AG305" i="200" s="1"/>
  <c r="AH305" i="200"/>
  <c r="AB306" i="200"/>
  <c r="AC306" i="200"/>
  <c r="AD306" i="200" s="1"/>
  <c r="AE306" i="200"/>
  <c r="AF306" i="200"/>
  <c r="AG306" i="200" s="1"/>
  <c r="AH306" i="200"/>
  <c r="AB307" i="200"/>
  <c r="AC307" i="200"/>
  <c r="AD307" i="200"/>
  <c r="AE307" i="200"/>
  <c r="AF307" i="200"/>
  <c r="AG307" i="200" s="1"/>
  <c r="AH307" i="200"/>
  <c r="AB308" i="200"/>
  <c r="AC308" i="200"/>
  <c r="AD308" i="200" s="1"/>
  <c r="AE308" i="200"/>
  <c r="AF308" i="200"/>
  <c r="AG308" i="200"/>
  <c r="AH308" i="200"/>
  <c r="AB309" i="200"/>
  <c r="AC309" i="200"/>
  <c r="AD309" i="200" s="1"/>
  <c r="AE309" i="200"/>
  <c r="AF309" i="200"/>
  <c r="AG309" i="200" s="1"/>
  <c r="AH309" i="200"/>
  <c r="AB310" i="200"/>
  <c r="AC310" i="200"/>
  <c r="AD310" i="200" s="1"/>
  <c r="AE310" i="200"/>
  <c r="AF310" i="200"/>
  <c r="AG310" i="200" s="1"/>
  <c r="AH310" i="200"/>
  <c r="AB311" i="200"/>
  <c r="AC311" i="200"/>
  <c r="AD311" i="200" s="1"/>
  <c r="AE311" i="200"/>
  <c r="AF311" i="200"/>
  <c r="AG311" i="200" s="1"/>
  <c r="AH311" i="200"/>
  <c r="AB312" i="200"/>
  <c r="AC312" i="200"/>
  <c r="AD312" i="200" s="1"/>
  <c r="AE312" i="200"/>
  <c r="AF312" i="200"/>
  <c r="AG312" i="200" s="1"/>
  <c r="AH312" i="200"/>
  <c r="AB313" i="200"/>
  <c r="AC313" i="200"/>
  <c r="AD313" i="200" s="1"/>
  <c r="AE313" i="200"/>
  <c r="AF313" i="200"/>
  <c r="AG313" i="200" s="1"/>
  <c r="AH313" i="200"/>
  <c r="AB314" i="200"/>
  <c r="AC314" i="200"/>
  <c r="AD314" i="200" s="1"/>
  <c r="AE314" i="200"/>
  <c r="AF314" i="200"/>
  <c r="AG314" i="200"/>
  <c r="AH314" i="200"/>
  <c r="AB315" i="200"/>
  <c r="AC315" i="200"/>
  <c r="AD315" i="200" s="1"/>
  <c r="AE315" i="200"/>
  <c r="AF315" i="200"/>
  <c r="AG315" i="200" s="1"/>
  <c r="AH315" i="200"/>
  <c r="AB316" i="200"/>
  <c r="AC316" i="200"/>
  <c r="AD316" i="200" s="1"/>
  <c r="AE316" i="200"/>
  <c r="AF316" i="200"/>
  <c r="AG316" i="200" s="1"/>
  <c r="AH316" i="200"/>
  <c r="AB317" i="200"/>
  <c r="AC317" i="200"/>
  <c r="AD317" i="200" s="1"/>
  <c r="AE317" i="200"/>
  <c r="AF317" i="200"/>
  <c r="AG317" i="200" s="1"/>
  <c r="AH317" i="200"/>
  <c r="AB318" i="200"/>
  <c r="AC318" i="200"/>
  <c r="AD318" i="200" s="1"/>
  <c r="AE318" i="200"/>
  <c r="AF318" i="200"/>
  <c r="AG318" i="200"/>
  <c r="AH318" i="200"/>
  <c r="AB319" i="200"/>
  <c r="AC319" i="200"/>
  <c r="AD319" i="200"/>
  <c r="AE319" i="200"/>
  <c r="AF319" i="200"/>
  <c r="AG319" i="200" s="1"/>
  <c r="AH319" i="200"/>
  <c r="AB320" i="200"/>
  <c r="AC320" i="200"/>
  <c r="AD320" i="200" s="1"/>
  <c r="AE320" i="200"/>
  <c r="AF320" i="200"/>
  <c r="AG320" i="200" s="1"/>
  <c r="AH320" i="200"/>
  <c r="AB321" i="200"/>
  <c r="AC321" i="200"/>
  <c r="AD321" i="200"/>
  <c r="AE321" i="200"/>
  <c r="AF321" i="200"/>
  <c r="AG321" i="200" s="1"/>
  <c r="AH321" i="200"/>
  <c r="AB322" i="200"/>
  <c r="AC322" i="200"/>
  <c r="AD322" i="200"/>
  <c r="AE322" i="200"/>
  <c r="AF322" i="200"/>
  <c r="AG322" i="200"/>
  <c r="AH322" i="200"/>
  <c r="AB323" i="200"/>
  <c r="AC323" i="200"/>
  <c r="AD323" i="200" s="1"/>
  <c r="AE323" i="200"/>
  <c r="AF323" i="200"/>
  <c r="AG323" i="200" s="1"/>
  <c r="AH323" i="200"/>
  <c r="AB324" i="200"/>
  <c r="AC324" i="200"/>
  <c r="AD324" i="200" s="1"/>
  <c r="AE324" i="200"/>
  <c r="AF324" i="200"/>
  <c r="AG324" i="200" s="1"/>
  <c r="AH324" i="200"/>
  <c r="AB325" i="200"/>
  <c r="AC325" i="200"/>
  <c r="AD325" i="200"/>
  <c r="AE325" i="200"/>
  <c r="AF325" i="200"/>
  <c r="AG325" i="200" s="1"/>
  <c r="AH325" i="200"/>
  <c r="AB326" i="200"/>
  <c r="AC326" i="200"/>
  <c r="AD326" i="200"/>
  <c r="AE326" i="200"/>
  <c r="AF326" i="200"/>
  <c r="AG326" i="200" s="1"/>
  <c r="AH326" i="200"/>
  <c r="AB327" i="200"/>
  <c r="AC327" i="200"/>
  <c r="AD327" i="200"/>
  <c r="AE327" i="200"/>
  <c r="AF327" i="200"/>
  <c r="AG327" i="200" s="1"/>
  <c r="AH327" i="200"/>
  <c r="AB328" i="200"/>
  <c r="AC328" i="200"/>
  <c r="AD328" i="200" s="1"/>
  <c r="AE328" i="200"/>
  <c r="AF328" i="200"/>
  <c r="AG328" i="200" s="1"/>
  <c r="AH328" i="200"/>
  <c r="AB329" i="200"/>
  <c r="AC329" i="200"/>
  <c r="AD329" i="200"/>
  <c r="AE329" i="200"/>
  <c r="AF329" i="200"/>
  <c r="AG329" i="200"/>
  <c r="AH329" i="200"/>
  <c r="AB330" i="200"/>
  <c r="AC330" i="200"/>
  <c r="AD330" i="200" s="1"/>
  <c r="AE330" i="200"/>
  <c r="AF330" i="200"/>
  <c r="AG330" i="200" s="1"/>
  <c r="AH330" i="200"/>
  <c r="AB331" i="200"/>
  <c r="AC331" i="200"/>
  <c r="AD331" i="200" s="1"/>
  <c r="AE331" i="200"/>
  <c r="AF331" i="200"/>
  <c r="AG331" i="200" s="1"/>
  <c r="AH331" i="200"/>
  <c r="AB332" i="200"/>
  <c r="AC332" i="200"/>
  <c r="AD332" i="200" s="1"/>
  <c r="AE332" i="200"/>
  <c r="AF332" i="200"/>
  <c r="AG332" i="200"/>
  <c r="AH332" i="200"/>
  <c r="AB333" i="200"/>
  <c r="AC333" i="200"/>
  <c r="AD333" i="200" s="1"/>
  <c r="AE333" i="200"/>
  <c r="AF333" i="200"/>
  <c r="AG333" i="200" s="1"/>
  <c r="AH333" i="200"/>
  <c r="AB334" i="200"/>
  <c r="AC334" i="200"/>
  <c r="AD334" i="200" s="1"/>
  <c r="AE334" i="200"/>
  <c r="AF334" i="200"/>
  <c r="AG334" i="200"/>
  <c r="AH334" i="200"/>
  <c r="AB335" i="200"/>
  <c r="AC335" i="200"/>
  <c r="AD335" i="200"/>
  <c r="AE335" i="200"/>
  <c r="AF335" i="200"/>
  <c r="AG335" i="200" s="1"/>
  <c r="AH335" i="200"/>
  <c r="AB336" i="200"/>
  <c r="AC336" i="200"/>
  <c r="AD336" i="200" s="1"/>
  <c r="AE336" i="200"/>
  <c r="AF336" i="200"/>
  <c r="AG336" i="200"/>
  <c r="AH336" i="200"/>
  <c r="M49" i="200"/>
  <c r="N49" i="200"/>
  <c r="O49" i="200"/>
  <c r="M50" i="200"/>
  <c r="N50" i="200"/>
  <c r="O50" i="200"/>
  <c r="M42" i="200"/>
  <c r="N42" i="200"/>
  <c r="O42" i="200"/>
  <c r="M43" i="200"/>
  <c r="N43" i="200"/>
  <c r="O43" i="200"/>
  <c r="M44" i="200"/>
  <c r="N44" i="200"/>
  <c r="O44" i="200"/>
  <c r="M45" i="200"/>
  <c r="N45" i="200"/>
  <c r="O45" i="200"/>
  <c r="M46" i="200"/>
  <c r="N46" i="200"/>
  <c r="O46" i="200"/>
  <c r="M47" i="200"/>
  <c r="N47" i="200"/>
  <c r="O47" i="200"/>
  <c r="M48" i="200"/>
  <c r="N48" i="200"/>
  <c r="O48" i="200"/>
  <c r="BW121" i="200"/>
  <c r="BW122" i="200"/>
  <c r="BW123" i="200"/>
  <c r="BW124" i="200"/>
  <c r="BW125" i="200"/>
  <c r="BW126" i="200"/>
  <c r="BW127" i="200"/>
  <c r="BW128" i="200"/>
  <c r="BW129" i="200"/>
  <c r="BW130" i="200"/>
  <c r="BW131" i="200"/>
  <c r="BW132" i="200"/>
  <c r="BW133" i="200"/>
  <c r="BV78" i="200"/>
  <c r="BW78" i="200"/>
  <c r="BV79" i="200"/>
  <c r="BW79" i="200"/>
  <c r="BV80" i="200"/>
  <c r="BW80" i="200"/>
  <c r="BV81" i="200"/>
  <c r="BW81" i="200"/>
  <c r="BV82" i="200"/>
  <c r="BW82" i="200"/>
  <c r="BV83" i="200"/>
  <c r="BW83" i="200"/>
  <c r="BV84" i="200"/>
  <c r="BW84" i="200"/>
  <c r="BV85" i="200"/>
  <c r="BW85" i="200"/>
  <c r="BV86" i="200"/>
  <c r="BW86" i="200"/>
  <c r="BV87" i="200"/>
  <c r="BW87" i="200"/>
  <c r="BV88" i="200"/>
  <c r="BW88" i="200"/>
  <c r="BV89" i="200"/>
  <c r="BW89" i="200"/>
  <c r="BV90" i="200"/>
  <c r="BW90" i="200"/>
  <c r="AS15" i="200"/>
  <c r="AU15" i="200"/>
  <c r="AW15" i="200"/>
  <c r="AY15" i="200"/>
  <c r="AZ15" i="200"/>
  <c r="BA15" i="200"/>
  <c r="BB15" i="200"/>
  <c r="BC15" i="200"/>
  <c r="BD15" i="200"/>
  <c r="BE15" i="200"/>
  <c r="BF15" i="200"/>
  <c r="BF36" i="200" s="1"/>
  <c r="BG15" i="200"/>
  <c r="BG36" i="200" s="1"/>
  <c r="BH15" i="200"/>
  <c r="BI15" i="200"/>
  <c r="BI36" i="200" s="1"/>
  <c r="BJ15" i="200"/>
  <c r="BK15" i="200"/>
  <c r="BL15" i="200"/>
  <c r="BM15" i="200"/>
  <c r="BN15" i="200"/>
  <c r="BN36" i="200" s="1"/>
  <c r="BO15" i="200"/>
  <c r="BP15" i="200"/>
  <c r="BQ15" i="200"/>
  <c r="BR15" i="200"/>
  <c r="BS15" i="200"/>
  <c r="BS36" i="200" s="1"/>
  <c r="BN57" i="200" s="1"/>
  <c r="BN82" i="200" s="1"/>
  <c r="BN103" i="200" s="1"/>
  <c r="BU15" i="200"/>
  <c r="BU36" i="200" s="1"/>
  <c r="BW15" i="200"/>
  <c r="BW36" i="200" s="1"/>
  <c r="BX15" i="200"/>
  <c r="BY15" i="200"/>
  <c r="AS16" i="200"/>
  <c r="AU16" i="200"/>
  <c r="AW16" i="200"/>
  <c r="AY16" i="200"/>
  <c r="AZ16" i="200"/>
  <c r="BA16" i="200"/>
  <c r="BB16" i="200"/>
  <c r="BC16" i="200"/>
  <c r="BD16" i="200"/>
  <c r="BE16" i="200"/>
  <c r="BF16" i="200"/>
  <c r="BF37" i="200" s="1"/>
  <c r="BG16" i="200"/>
  <c r="BG37" i="200" s="1"/>
  <c r="BH16" i="200"/>
  <c r="BI16" i="200"/>
  <c r="BI37" i="200" s="1"/>
  <c r="BJ16" i="200"/>
  <c r="BK16" i="200"/>
  <c r="BL16" i="200"/>
  <c r="BM16" i="200"/>
  <c r="BN16" i="200"/>
  <c r="BN37" i="200" s="1"/>
  <c r="BO16" i="200"/>
  <c r="BP16" i="200"/>
  <c r="BQ16" i="200"/>
  <c r="BR16" i="200"/>
  <c r="BS16" i="200"/>
  <c r="BS37" i="200" s="1"/>
  <c r="BU16" i="200"/>
  <c r="BU37" i="200" s="1"/>
  <c r="BW16" i="200"/>
  <c r="BW37" i="200" s="1"/>
  <c r="BX16" i="200"/>
  <c r="BY16" i="200"/>
  <c r="AS17" i="200"/>
  <c r="AU17" i="200"/>
  <c r="AW17" i="200"/>
  <c r="AY17" i="200"/>
  <c r="AZ17" i="200"/>
  <c r="BA17" i="200"/>
  <c r="BB17" i="200"/>
  <c r="BC17" i="200"/>
  <c r="BD17" i="200"/>
  <c r="BE17" i="200"/>
  <c r="BF17" i="200"/>
  <c r="BF38" i="200" s="1"/>
  <c r="BG17" i="200"/>
  <c r="BG38" i="200" s="1"/>
  <c r="BH17" i="200"/>
  <c r="BI17" i="200"/>
  <c r="BI38" i="200" s="1"/>
  <c r="BJ17" i="200"/>
  <c r="BK17" i="200"/>
  <c r="BL17" i="200"/>
  <c r="BM17" i="200"/>
  <c r="BN17" i="200"/>
  <c r="BN38" i="200" s="1"/>
  <c r="BO17" i="200"/>
  <c r="BP17" i="200"/>
  <c r="BQ17" i="200"/>
  <c r="BR17" i="200"/>
  <c r="BS17" i="200"/>
  <c r="BS38" i="200" s="1"/>
  <c r="BU17" i="200"/>
  <c r="BU38" i="200" s="1"/>
  <c r="BW17" i="200"/>
  <c r="BW38" i="200" s="1"/>
  <c r="BX17" i="200"/>
  <c r="BY17" i="200"/>
  <c r="AS18" i="200"/>
  <c r="AU18" i="200"/>
  <c r="AW18" i="200"/>
  <c r="AY18" i="200"/>
  <c r="AZ18" i="200"/>
  <c r="BA18" i="200"/>
  <c r="BB18" i="200"/>
  <c r="BC18" i="200"/>
  <c r="BD18" i="200"/>
  <c r="BE18" i="200"/>
  <c r="BF18" i="200"/>
  <c r="BF39" i="200" s="1"/>
  <c r="BG18" i="200"/>
  <c r="BG39" i="200" s="1"/>
  <c r="BH18" i="200"/>
  <c r="BI18" i="200"/>
  <c r="BI39" i="200" s="1"/>
  <c r="BF60" i="200" s="1"/>
  <c r="BF85" i="200" s="1"/>
  <c r="BF106" i="200" s="1"/>
  <c r="BJ18" i="200"/>
  <c r="BK18" i="200"/>
  <c r="BL18" i="200"/>
  <c r="BM18" i="200"/>
  <c r="BN18" i="200"/>
  <c r="BN39" i="200" s="1"/>
  <c r="BO18" i="200"/>
  <c r="BP18" i="200"/>
  <c r="BQ18" i="200"/>
  <c r="BR18" i="200"/>
  <c r="BS18" i="200"/>
  <c r="BS39" i="200" s="1"/>
  <c r="BU18" i="200"/>
  <c r="BU39" i="200" s="1"/>
  <c r="BW18" i="200"/>
  <c r="BW39" i="200" s="1"/>
  <c r="BX18" i="200"/>
  <c r="BY18" i="200"/>
  <c r="AS19" i="200"/>
  <c r="AU19" i="200"/>
  <c r="AW19" i="200"/>
  <c r="AY19" i="200"/>
  <c r="AZ19" i="200"/>
  <c r="BA19" i="200"/>
  <c r="BB19" i="200"/>
  <c r="BC19" i="200"/>
  <c r="BD19" i="200"/>
  <c r="BE19" i="200"/>
  <c r="BF19" i="200"/>
  <c r="BF40" i="200" s="1"/>
  <c r="BG19" i="200"/>
  <c r="BG40" i="200" s="1"/>
  <c r="BH19" i="200"/>
  <c r="BI19" i="200"/>
  <c r="BI40" i="200" s="1"/>
  <c r="BJ19" i="200"/>
  <c r="BK19" i="200"/>
  <c r="BL19" i="200"/>
  <c r="BM19" i="200"/>
  <c r="BN19" i="200"/>
  <c r="BN40" i="200" s="1"/>
  <c r="BO19" i="200"/>
  <c r="BP19" i="200"/>
  <c r="BQ19" i="200"/>
  <c r="BR19" i="200"/>
  <c r="BS19" i="200"/>
  <c r="BS40" i="200" s="1"/>
  <c r="BT61" i="200" s="1"/>
  <c r="BT86" i="200" s="1"/>
  <c r="BU19" i="200"/>
  <c r="BU40" i="200" s="1"/>
  <c r="BW19" i="200"/>
  <c r="BW40" i="200" s="1"/>
  <c r="BX19" i="200"/>
  <c r="BY19" i="200"/>
  <c r="AS20" i="200"/>
  <c r="AU20" i="200"/>
  <c r="AW20" i="200"/>
  <c r="AY20" i="200"/>
  <c r="AZ20" i="200"/>
  <c r="BA20" i="200"/>
  <c r="BB20" i="200"/>
  <c r="BC20" i="200"/>
  <c r="BD20" i="200"/>
  <c r="BE20" i="200"/>
  <c r="BF20" i="200"/>
  <c r="BF41" i="200" s="1"/>
  <c r="BG20" i="200"/>
  <c r="BG41" i="200" s="1"/>
  <c r="BH20" i="200"/>
  <c r="BI20" i="200"/>
  <c r="BI41" i="200" s="1"/>
  <c r="BU62" i="200" s="1"/>
  <c r="BU87" i="200" s="1"/>
  <c r="BU108" i="200" s="1"/>
  <c r="BJ20" i="200"/>
  <c r="BK20" i="200"/>
  <c r="BL20" i="200"/>
  <c r="BM20" i="200"/>
  <c r="BN20" i="200"/>
  <c r="BN41" i="200" s="1"/>
  <c r="BO20" i="200"/>
  <c r="BP20" i="200"/>
  <c r="BQ20" i="200"/>
  <c r="BR20" i="200"/>
  <c r="BS20" i="200"/>
  <c r="BS41" i="200" s="1"/>
  <c r="BU20" i="200"/>
  <c r="BU41" i="200" s="1"/>
  <c r="BW20" i="200"/>
  <c r="BW41" i="200" s="1"/>
  <c r="BX20" i="200"/>
  <c r="BY20" i="200"/>
  <c r="AS21" i="200"/>
  <c r="AU21" i="200"/>
  <c r="AW21" i="200"/>
  <c r="AY21" i="200"/>
  <c r="AZ21" i="200"/>
  <c r="BA21" i="200"/>
  <c r="BB21" i="200"/>
  <c r="BC21" i="200"/>
  <c r="BD21" i="200"/>
  <c r="BE21" i="200"/>
  <c r="BF21" i="200"/>
  <c r="BF42" i="200" s="1"/>
  <c r="BG21" i="200"/>
  <c r="BG42" i="200" s="1"/>
  <c r="BH21" i="200"/>
  <c r="BI21" i="200"/>
  <c r="BI42" i="200" s="1"/>
  <c r="BU63" i="200" s="1"/>
  <c r="BU88" i="200" s="1"/>
  <c r="BU109" i="200" s="1"/>
  <c r="BJ21" i="200"/>
  <c r="BK21" i="200"/>
  <c r="BL21" i="200"/>
  <c r="BM21" i="200"/>
  <c r="BN21" i="200"/>
  <c r="BN42" i="200" s="1"/>
  <c r="BO21" i="200"/>
  <c r="BP21" i="200"/>
  <c r="BQ21" i="200"/>
  <c r="BR21" i="200"/>
  <c r="BS21" i="200"/>
  <c r="BS42" i="200" s="1"/>
  <c r="BU21" i="200"/>
  <c r="BU42" i="200" s="1"/>
  <c r="BW21" i="200"/>
  <c r="BW42" i="200" s="1"/>
  <c r="BX21" i="200"/>
  <c r="BY21" i="200"/>
  <c r="AS22" i="200"/>
  <c r="AU22" i="200"/>
  <c r="AW22" i="200"/>
  <c r="AY22" i="200"/>
  <c r="AZ22" i="200"/>
  <c r="BA22" i="200"/>
  <c r="BB22" i="200"/>
  <c r="BC22" i="200"/>
  <c r="BD22" i="200"/>
  <c r="BE22" i="200"/>
  <c r="BF22" i="200"/>
  <c r="BF43" i="200" s="1"/>
  <c r="BG22" i="200"/>
  <c r="BG43" i="200" s="1"/>
  <c r="BH22" i="200"/>
  <c r="BI22" i="200"/>
  <c r="BI43" i="200" s="1"/>
  <c r="BJ22" i="200"/>
  <c r="BK22" i="200"/>
  <c r="BL22" i="200"/>
  <c r="BM22" i="200"/>
  <c r="BN22" i="200"/>
  <c r="BN43" i="200" s="1"/>
  <c r="BO22" i="200"/>
  <c r="BP22" i="200"/>
  <c r="BQ22" i="200"/>
  <c r="BR22" i="200"/>
  <c r="BS22" i="200"/>
  <c r="BS43" i="200" s="1"/>
  <c r="BU22" i="200"/>
  <c r="BU43" i="200" s="1"/>
  <c r="BW22" i="200"/>
  <c r="BW43" i="200" s="1"/>
  <c r="BX22" i="200"/>
  <c r="BY22" i="200"/>
  <c r="AS23" i="200"/>
  <c r="AU23" i="200"/>
  <c r="AW23" i="200"/>
  <c r="AY23" i="200"/>
  <c r="AZ23" i="200"/>
  <c r="BA23" i="200"/>
  <c r="BB23" i="200"/>
  <c r="BC23" i="200"/>
  <c r="BD23" i="200"/>
  <c r="BE23" i="200"/>
  <c r="BF23" i="200"/>
  <c r="BF44" i="200" s="1"/>
  <c r="BG23" i="200"/>
  <c r="BG44" i="200" s="1"/>
  <c r="BH23" i="200"/>
  <c r="BI23" i="200"/>
  <c r="BI44" i="200" s="1"/>
  <c r="BF65" i="200" s="1"/>
  <c r="BF90" i="200" s="1"/>
  <c r="BF111" i="200" s="1"/>
  <c r="BJ23" i="200"/>
  <c r="BK23" i="200"/>
  <c r="BL23" i="200"/>
  <c r="BM23" i="200"/>
  <c r="BN23" i="200"/>
  <c r="BN44" i="200" s="1"/>
  <c r="BO23" i="200"/>
  <c r="BP23" i="200"/>
  <c r="BQ23" i="200"/>
  <c r="BR23" i="200"/>
  <c r="BS23" i="200"/>
  <c r="BS44" i="200" s="1"/>
  <c r="BU23" i="200"/>
  <c r="BU44" i="200" s="1"/>
  <c r="BW23" i="200"/>
  <c r="BW44" i="200" s="1"/>
  <c r="BX23" i="200"/>
  <c r="BY23" i="200"/>
  <c r="M121" i="200"/>
  <c r="AC66" i="200"/>
  <c r="AD66" i="200" s="1"/>
  <c r="AE66" i="200"/>
  <c r="AF66" i="200"/>
  <c r="AG66" i="200" s="1"/>
  <c r="AH66" i="200"/>
  <c r="AC67" i="200"/>
  <c r="AD67" i="200" s="1"/>
  <c r="AE67" i="200"/>
  <c r="AF67" i="200"/>
  <c r="AG67" i="200" s="1"/>
  <c r="AH67" i="200"/>
  <c r="AC68" i="200"/>
  <c r="AD68" i="200" s="1"/>
  <c r="AE68" i="200"/>
  <c r="AF68" i="200"/>
  <c r="AG68" i="200" s="1"/>
  <c r="AH68" i="200"/>
  <c r="AC69" i="200"/>
  <c r="AD69" i="200" s="1"/>
  <c r="AE69" i="200"/>
  <c r="AF69" i="200"/>
  <c r="AG69" i="200" s="1"/>
  <c r="AH69" i="200"/>
  <c r="AC70" i="200"/>
  <c r="AD70" i="200"/>
  <c r="AE70" i="200"/>
  <c r="AF70" i="200"/>
  <c r="AG70" i="200" s="1"/>
  <c r="AH70" i="200"/>
  <c r="AC71" i="200"/>
  <c r="AD71" i="200"/>
  <c r="AE71" i="200"/>
  <c r="AF71" i="200"/>
  <c r="AG71" i="200" s="1"/>
  <c r="AH71" i="200"/>
  <c r="AC72" i="200"/>
  <c r="AD72" i="200"/>
  <c r="AE72" i="200"/>
  <c r="AF72" i="200"/>
  <c r="AG72" i="200"/>
  <c r="AH72" i="200"/>
  <c r="AC73" i="200"/>
  <c r="AD73" i="200" s="1"/>
  <c r="AE73" i="200"/>
  <c r="AF73" i="200"/>
  <c r="AG73" i="200" s="1"/>
  <c r="AH73" i="200"/>
  <c r="AC74" i="200"/>
  <c r="AD74" i="200" s="1"/>
  <c r="AE74" i="200"/>
  <c r="AF74" i="200"/>
  <c r="AG74" i="200" s="1"/>
  <c r="AH74" i="200"/>
  <c r="AC75" i="200"/>
  <c r="AD75" i="200" s="1"/>
  <c r="AE75" i="200"/>
  <c r="AF75" i="200"/>
  <c r="AG75" i="200"/>
  <c r="AH75" i="200"/>
  <c r="AH13" i="200" s="1"/>
  <c r="AG13" i="200" s="1"/>
  <c r="Z76" i="200"/>
  <c r="Z77" i="200"/>
  <c r="Z78" i="200" s="1"/>
  <c r="Z79" i="200" s="1"/>
  <c r="AB76" i="200"/>
  <c r="AC76" i="200"/>
  <c r="AD76" i="200"/>
  <c r="AE76" i="200"/>
  <c r="AF76" i="200"/>
  <c r="AG76" i="200" s="1"/>
  <c r="AH76" i="200"/>
  <c r="AI76" i="200"/>
  <c r="AJ76" i="200" s="1"/>
  <c r="AB77" i="200"/>
  <c r="AB78" i="200" s="1"/>
  <c r="AB79" i="200" s="1"/>
  <c r="AB80" i="200"/>
  <c r="AB81" i="200" s="1"/>
  <c r="AB82" i="200" s="1"/>
  <c r="AB83" i="200" s="1"/>
  <c r="AB84" i="200" s="1"/>
  <c r="AB85" i="200" s="1"/>
  <c r="AB86" i="200" s="1"/>
  <c r="AB87" i="200" s="1"/>
  <c r="AB88" i="200" s="1"/>
  <c r="AB89" i="200" s="1"/>
  <c r="AB90" i="200" s="1"/>
  <c r="AB91" i="200" s="1"/>
  <c r="AB92" i="200" s="1"/>
  <c r="AB93" i="200" s="1"/>
  <c r="AD14" i="200" s="1"/>
  <c r="AC77" i="200"/>
  <c r="AD77" i="200" s="1"/>
  <c r="AE77" i="200"/>
  <c r="AF77" i="200"/>
  <c r="AG77" i="200" s="1"/>
  <c r="AH77" i="200"/>
  <c r="AC78" i="200"/>
  <c r="AD78" i="200" s="1"/>
  <c r="AE78" i="200"/>
  <c r="AF78" i="200"/>
  <c r="AG78" i="200" s="1"/>
  <c r="AH78" i="200"/>
  <c r="AC79" i="200"/>
  <c r="AD79" i="200" s="1"/>
  <c r="AE79" i="200"/>
  <c r="AF79" i="200"/>
  <c r="AG79" i="200" s="1"/>
  <c r="AH79" i="200"/>
  <c r="AC80" i="200"/>
  <c r="AD80" i="200" s="1"/>
  <c r="AE80" i="200"/>
  <c r="AF80" i="200"/>
  <c r="AG80" i="200"/>
  <c r="AH80" i="200"/>
  <c r="AC81" i="200"/>
  <c r="AD81" i="200" s="1"/>
  <c r="AE81" i="200"/>
  <c r="AF81" i="200"/>
  <c r="AG81" i="200" s="1"/>
  <c r="AH81" i="200"/>
  <c r="AC82" i="200"/>
  <c r="AD82" i="200" s="1"/>
  <c r="AE82" i="200"/>
  <c r="AF82" i="200"/>
  <c r="AG82" i="200" s="1"/>
  <c r="AH82" i="200"/>
  <c r="AC83" i="200"/>
  <c r="AD83" i="200" s="1"/>
  <c r="AE83" i="200"/>
  <c r="AF83" i="200"/>
  <c r="AG83" i="200"/>
  <c r="AH83" i="200"/>
  <c r="AC84" i="200"/>
  <c r="AD84" i="200" s="1"/>
  <c r="AE84" i="200"/>
  <c r="AF84" i="200"/>
  <c r="AG84" i="200" s="1"/>
  <c r="AH84" i="200"/>
  <c r="AC85" i="200"/>
  <c r="AD85" i="200" s="1"/>
  <c r="AE85" i="200"/>
  <c r="AF85" i="200"/>
  <c r="AG85" i="200" s="1"/>
  <c r="AH85" i="200"/>
  <c r="AC86" i="200"/>
  <c r="AD86" i="200" s="1"/>
  <c r="AE86" i="200"/>
  <c r="AF86" i="200"/>
  <c r="AG86" i="200" s="1"/>
  <c r="AH86" i="200"/>
  <c r="AC87" i="200"/>
  <c r="AD87" i="200" s="1"/>
  <c r="AE87" i="200"/>
  <c r="AF87" i="200"/>
  <c r="AG87" i="200" s="1"/>
  <c r="AH87" i="200"/>
  <c r="AC88" i="200"/>
  <c r="AD88" i="200" s="1"/>
  <c r="AE88" i="200"/>
  <c r="AF88" i="200"/>
  <c r="AG88" i="200" s="1"/>
  <c r="AH88" i="200"/>
  <c r="AC89" i="200"/>
  <c r="AD89" i="200" s="1"/>
  <c r="AE89" i="200"/>
  <c r="AF89" i="200"/>
  <c r="AG89" i="200"/>
  <c r="AH89" i="200"/>
  <c r="AC90" i="200"/>
  <c r="AD90" i="200" s="1"/>
  <c r="AE90" i="200"/>
  <c r="AF90" i="200"/>
  <c r="AG90" i="200"/>
  <c r="AH90" i="200"/>
  <c r="AC91" i="200"/>
  <c r="AD91" i="200" s="1"/>
  <c r="AE91" i="200"/>
  <c r="AF91" i="200"/>
  <c r="AG91" i="200" s="1"/>
  <c r="AH91" i="200"/>
  <c r="AC92" i="200"/>
  <c r="AD92" i="200" s="1"/>
  <c r="AE92" i="200"/>
  <c r="AF92" i="200"/>
  <c r="AG92" i="200" s="1"/>
  <c r="AH92" i="200"/>
  <c r="AC93" i="200"/>
  <c r="AD93" i="200"/>
  <c r="AE93" i="200"/>
  <c r="AF14" i="200" s="1"/>
  <c r="AE14" i="200" s="1"/>
  <c r="AF93" i="200"/>
  <c r="AG93" i="200"/>
  <c r="AH93" i="200"/>
  <c r="AH14" i="200" s="1"/>
  <c r="AG14" i="200" s="1"/>
  <c r="AB94" i="200"/>
  <c r="AC94" i="200"/>
  <c r="AD94" i="200"/>
  <c r="AE94" i="200"/>
  <c r="AF94" i="200"/>
  <c r="AG94" i="200" s="1"/>
  <c r="AH94" i="200"/>
  <c r="AB95" i="200"/>
  <c r="AB96" i="200"/>
  <c r="AB97" i="200" s="1"/>
  <c r="AB98" i="200" s="1"/>
  <c r="AB99" i="200" s="1"/>
  <c r="AB100" i="200" s="1"/>
  <c r="AB101" i="200" s="1"/>
  <c r="AB102" i="200" s="1"/>
  <c r="AB103" i="200" s="1"/>
  <c r="AB104" i="200" s="1"/>
  <c r="AB105" i="200" s="1"/>
  <c r="AB106" i="200" s="1"/>
  <c r="AB107" i="200" s="1"/>
  <c r="AB108" i="200" s="1"/>
  <c r="AB109" i="200" s="1"/>
  <c r="AB110" i="200" s="1"/>
  <c r="AB111" i="200" s="1"/>
  <c r="AD15" i="200" s="1"/>
  <c r="AC95" i="200"/>
  <c r="AD95" i="200"/>
  <c r="AE95" i="200"/>
  <c r="AF95" i="200"/>
  <c r="AG95" i="200"/>
  <c r="AH95" i="200"/>
  <c r="AC96" i="200"/>
  <c r="AD96" i="200" s="1"/>
  <c r="AE96" i="200"/>
  <c r="AF96" i="200"/>
  <c r="AG96" i="200" s="1"/>
  <c r="AH96" i="200"/>
  <c r="AC97" i="200"/>
  <c r="AD97" i="200" s="1"/>
  <c r="AE97" i="200"/>
  <c r="AF97" i="200"/>
  <c r="AG97" i="200" s="1"/>
  <c r="AH97" i="200"/>
  <c r="AC98" i="200"/>
  <c r="AD98" i="200"/>
  <c r="AE98" i="200"/>
  <c r="AF98" i="200"/>
  <c r="AG98" i="200" s="1"/>
  <c r="AH98" i="200"/>
  <c r="AC99" i="200"/>
  <c r="AD99" i="200" s="1"/>
  <c r="AE99" i="200"/>
  <c r="AF99" i="200"/>
  <c r="AG99" i="200" s="1"/>
  <c r="AH99" i="200"/>
  <c r="AC100" i="200"/>
  <c r="AD100" i="200" s="1"/>
  <c r="AE100" i="200"/>
  <c r="AF100" i="200"/>
  <c r="AG100" i="200" s="1"/>
  <c r="AH100" i="200"/>
  <c r="AC101" i="200"/>
  <c r="AD101" i="200" s="1"/>
  <c r="AE101" i="200"/>
  <c r="AF101" i="200"/>
  <c r="AG101" i="200" s="1"/>
  <c r="AH101" i="200"/>
  <c r="AC102" i="200"/>
  <c r="AD102" i="200" s="1"/>
  <c r="AE102" i="200"/>
  <c r="AF102" i="200"/>
  <c r="AG102" i="200" s="1"/>
  <c r="AH102" i="200"/>
  <c r="AC103" i="200"/>
  <c r="AD103" i="200" s="1"/>
  <c r="AE103" i="200"/>
  <c r="AF103" i="200"/>
  <c r="AG103" i="200" s="1"/>
  <c r="AH103" i="200"/>
  <c r="AC104" i="200"/>
  <c r="AD104" i="200" s="1"/>
  <c r="AE104" i="200"/>
  <c r="AF104" i="200"/>
  <c r="AG104" i="200" s="1"/>
  <c r="AH104" i="200"/>
  <c r="AC105" i="200"/>
  <c r="AD105" i="200" s="1"/>
  <c r="AE105" i="200"/>
  <c r="AF105" i="200"/>
  <c r="AG105" i="200" s="1"/>
  <c r="AH105" i="200"/>
  <c r="AC106" i="200"/>
  <c r="AD106" i="200" s="1"/>
  <c r="AE106" i="200"/>
  <c r="AF106" i="200"/>
  <c r="AG106" i="200" s="1"/>
  <c r="AH106" i="200"/>
  <c r="AC107" i="200"/>
  <c r="AD107" i="200" s="1"/>
  <c r="AE107" i="200"/>
  <c r="AF107" i="200"/>
  <c r="AG107" i="200" s="1"/>
  <c r="AH107" i="200"/>
  <c r="AC108" i="200"/>
  <c r="AD108" i="200" s="1"/>
  <c r="AE108" i="200"/>
  <c r="AF108" i="200"/>
  <c r="AG108" i="200" s="1"/>
  <c r="AH108" i="200"/>
  <c r="AC109" i="200"/>
  <c r="AD109" i="200" s="1"/>
  <c r="AE109" i="200"/>
  <c r="AF109" i="200"/>
  <c r="AG109" i="200" s="1"/>
  <c r="AH109" i="200"/>
  <c r="AC110" i="200"/>
  <c r="AD110" i="200" s="1"/>
  <c r="AE110" i="200"/>
  <c r="AF110" i="200"/>
  <c r="AG110" i="200" s="1"/>
  <c r="AH110" i="200"/>
  <c r="AC111" i="200"/>
  <c r="AD111" i="200" s="1"/>
  <c r="AE111" i="200"/>
  <c r="AF111" i="200"/>
  <c r="AG111" i="200"/>
  <c r="AH111" i="200"/>
  <c r="AH15" i="200" s="1"/>
  <c r="AG15" i="200" s="1"/>
  <c r="AB112" i="200"/>
  <c r="AC112" i="200"/>
  <c r="AD112" i="200"/>
  <c r="AE112" i="200"/>
  <c r="AF112" i="200"/>
  <c r="AG112" i="200"/>
  <c r="AH112" i="200"/>
  <c r="AB113" i="200"/>
  <c r="AB114" i="200" s="1"/>
  <c r="AB115" i="200" s="1"/>
  <c r="AB116" i="200" s="1"/>
  <c r="AB117" i="200" s="1"/>
  <c r="AB118" i="200" s="1"/>
  <c r="AB119" i="200" s="1"/>
  <c r="AB120" i="200" s="1"/>
  <c r="AB121" i="200" s="1"/>
  <c r="AB122" i="200" s="1"/>
  <c r="AB123" i="200" s="1"/>
  <c r="AB124" i="200" s="1"/>
  <c r="AB125" i="200" s="1"/>
  <c r="AB126" i="200" s="1"/>
  <c r="AB127" i="200" s="1"/>
  <c r="AB128" i="200" s="1"/>
  <c r="AB129" i="200" s="1"/>
  <c r="AD16" i="200" s="1"/>
  <c r="AC113" i="200"/>
  <c r="AD113" i="200" s="1"/>
  <c r="AE113" i="200"/>
  <c r="AF113" i="200"/>
  <c r="AG113" i="200" s="1"/>
  <c r="AH113" i="200"/>
  <c r="AC114" i="200"/>
  <c r="AD114" i="200" s="1"/>
  <c r="AE114" i="200"/>
  <c r="AF114" i="200"/>
  <c r="AG114" i="200" s="1"/>
  <c r="AH114" i="200"/>
  <c r="AC115" i="200"/>
  <c r="AD115" i="200" s="1"/>
  <c r="AE115" i="200"/>
  <c r="AF115" i="200"/>
  <c r="AG115" i="200"/>
  <c r="AH115" i="200"/>
  <c r="AC116" i="200"/>
  <c r="AD116" i="200" s="1"/>
  <c r="AE116" i="200"/>
  <c r="AF116" i="200"/>
  <c r="AG116" i="200"/>
  <c r="AH116" i="200"/>
  <c r="AC117" i="200"/>
  <c r="AD117" i="200" s="1"/>
  <c r="AE117" i="200"/>
  <c r="AF117" i="200"/>
  <c r="AG117" i="200"/>
  <c r="AH117" i="200"/>
  <c r="AC118" i="200"/>
  <c r="AD118" i="200" s="1"/>
  <c r="AE118" i="200"/>
  <c r="AF118" i="200"/>
  <c r="AG118" i="200" s="1"/>
  <c r="AH118" i="200"/>
  <c r="AC119" i="200"/>
  <c r="AD119" i="200"/>
  <c r="AE119" i="200"/>
  <c r="AF119" i="200"/>
  <c r="AG119" i="200" s="1"/>
  <c r="AH119" i="200"/>
  <c r="AC120" i="200"/>
  <c r="AD120" i="200" s="1"/>
  <c r="AE120" i="200"/>
  <c r="AF120" i="200"/>
  <c r="AG120" i="200" s="1"/>
  <c r="AH120" i="200"/>
  <c r="AC121" i="200"/>
  <c r="AD121" i="200" s="1"/>
  <c r="AE121" i="200"/>
  <c r="AF121" i="200"/>
  <c r="AG121" i="200" s="1"/>
  <c r="AH121" i="200"/>
  <c r="AC122" i="200"/>
  <c r="AD122" i="200" s="1"/>
  <c r="AE122" i="200"/>
  <c r="AF122" i="200"/>
  <c r="AG122" i="200"/>
  <c r="AH122" i="200"/>
  <c r="AC123" i="200"/>
  <c r="AD123" i="200"/>
  <c r="AE123" i="200"/>
  <c r="AF123" i="200"/>
  <c r="AG123" i="200" s="1"/>
  <c r="AH123" i="200"/>
  <c r="AC124" i="200"/>
  <c r="AD124" i="200" s="1"/>
  <c r="AE124" i="200"/>
  <c r="AF124" i="200"/>
  <c r="AG124" i="200"/>
  <c r="AH124" i="200"/>
  <c r="AC125" i="200"/>
  <c r="AD125" i="200" s="1"/>
  <c r="AE125" i="200"/>
  <c r="AF125" i="200"/>
  <c r="AG125" i="200"/>
  <c r="AH125" i="200"/>
  <c r="AC126" i="200"/>
  <c r="AD126" i="200" s="1"/>
  <c r="AE126" i="200"/>
  <c r="AF126" i="200"/>
  <c r="AG126" i="200"/>
  <c r="AH126" i="200"/>
  <c r="AC127" i="200"/>
  <c r="AD127" i="200"/>
  <c r="AE127" i="200"/>
  <c r="AF127" i="200"/>
  <c r="AG127" i="200"/>
  <c r="AH127" i="200"/>
  <c r="AC128" i="200"/>
  <c r="AD128" i="200" s="1"/>
  <c r="AE128" i="200"/>
  <c r="AF128" i="200"/>
  <c r="AG128" i="200" s="1"/>
  <c r="AH128" i="200"/>
  <c r="AC129" i="200"/>
  <c r="AD129" i="200" s="1"/>
  <c r="AE129" i="200"/>
  <c r="AF129" i="200"/>
  <c r="AG129" i="200" s="1"/>
  <c r="AH129" i="200"/>
  <c r="Z130" i="200"/>
  <c r="Z131" i="200" s="1"/>
  <c r="AB130" i="200"/>
  <c r="AC130" i="200"/>
  <c r="AD130" i="200"/>
  <c r="AE130" i="200"/>
  <c r="AF130" i="200"/>
  <c r="AG130" i="200" s="1"/>
  <c r="AH130" i="200"/>
  <c r="AI130" i="200"/>
  <c r="AI131" i="200" s="1"/>
  <c r="AB131" i="200"/>
  <c r="AB132" i="200" s="1"/>
  <c r="AB133" i="200" s="1"/>
  <c r="AB134" i="200" s="1"/>
  <c r="AB135" i="200" s="1"/>
  <c r="AB136" i="200" s="1"/>
  <c r="AB137" i="200" s="1"/>
  <c r="AB138" i="200" s="1"/>
  <c r="AB139" i="200" s="1"/>
  <c r="AB140" i="200" s="1"/>
  <c r="AB141" i="200" s="1"/>
  <c r="AB142" i="200" s="1"/>
  <c r="AB143" i="200" s="1"/>
  <c r="AB144" i="200" s="1"/>
  <c r="AB145" i="200" s="1"/>
  <c r="AB146" i="200" s="1"/>
  <c r="AB147" i="200" s="1"/>
  <c r="AD17" i="200" s="1"/>
  <c r="AC131" i="200"/>
  <c r="AD131" i="200" s="1"/>
  <c r="AE131" i="200"/>
  <c r="AF131" i="200"/>
  <c r="AG131" i="200" s="1"/>
  <c r="AH131" i="200"/>
  <c r="AC132" i="200"/>
  <c r="AD132" i="200"/>
  <c r="AE132" i="200"/>
  <c r="AF132" i="200"/>
  <c r="AG132" i="200"/>
  <c r="AH132" i="200"/>
  <c r="AC133" i="200"/>
  <c r="AD133" i="200" s="1"/>
  <c r="AE133" i="200"/>
  <c r="AF133" i="200"/>
  <c r="AG133" i="200" s="1"/>
  <c r="AH133" i="200"/>
  <c r="AC134" i="200"/>
  <c r="AD134" i="200" s="1"/>
  <c r="AE134" i="200"/>
  <c r="AF134" i="200"/>
  <c r="AG134" i="200" s="1"/>
  <c r="AH134" i="200"/>
  <c r="AC135" i="200"/>
  <c r="AD135" i="200" s="1"/>
  <c r="AE135" i="200"/>
  <c r="AF135" i="200"/>
  <c r="AG135" i="200" s="1"/>
  <c r="AH135" i="200"/>
  <c r="AC136" i="200"/>
  <c r="AD136" i="200" s="1"/>
  <c r="AE136" i="200"/>
  <c r="AF136" i="200"/>
  <c r="AG136" i="200" s="1"/>
  <c r="AH136" i="200"/>
  <c r="AC137" i="200"/>
  <c r="AD137" i="200" s="1"/>
  <c r="AE137" i="200"/>
  <c r="AF137" i="200"/>
  <c r="AG137" i="200" s="1"/>
  <c r="AH137" i="200"/>
  <c r="AC138" i="200"/>
  <c r="AD138" i="200" s="1"/>
  <c r="AE138" i="200"/>
  <c r="AF138" i="200"/>
  <c r="AG138" i="200"/>
  <c r="AH138" i="200"/>
  <c r="AC139" i="200"/>
  <c r="AD139" i="200" s="1"/>
  <c r="AE139" i="200"/>
  <c r="AF139" i="200"/>
  <c r="AG139" i="200"/>
  <c r="AH139" i="200"/>
  <c r="AC140" i="200"/>
  <c r="AD140" i="200" s="1"/>
  <c r="AE140" i="200"/>
  <c r="AF140" i="200"/>
  <c r="AG140" i="200" s="1"/>
  <c r="AH140" i="200"/>
  <c r="AC141" i="200"/>
  <c r="AD141" i="200" s="1"/>
  <c r="AE141" i="200"/>
  <c r="AF141" i="200"/>
  <c r="AG141" i="200" s="1"/>
  <c r="AH141" i="200"/>
  <c r="AC142" i="200"/>
  <c r="AD142" i="200"/>
  <c r="AE142" i="200"/>
  <c r="AF142" i="200"/>
  <c r="AG142" i="200" s="1"/>
  <c r="AH142" i="200"/>
  <c r="AC143" i="200"/>
  <c r="AD143" i="200" s="1"/>
  <c r="AE143" i="200"/>
  <c r="AF143" i="200"/>
  <c r="AG143" i="200" s="1"/>
  <c r="AH143" i="200"/>
  <c r="AC144" i="200"/>
  <c r="AD144" i="200" s="1"/>
  <c r="AE144" i="200"/>
  <c r="AF144" i="200"/>
  <c r="AG144" i="200" s="1"/>
  <c r="AH144" i="200"/>
  <c r="AC145" i="200"/>
  <c r="AD145" i="200" s="1"/>
  <c r="AE145" i="200"/>
  <c r="AF145" i="200"/>
  <c r="AG145" i="200" s="1"/>
  <c r="AH145" i="200"/>
  <c r="AC146" i="200"/>
  <c r="AD146" i="200" s="1"/>
  <c r="AE146" i="200"/>
  <c r="AF146" i="200"/>
  <c r="AG146" i="200" s="1"/>
  <c r="AH146" i="200"/>
  <c r="AC147" i="200"/>
  <c r="AD147" i="200" s="1"/>
  <c r="AE147" i="200"/>
  <c r="AF147" i="200"/>
  <c r="AG147" i="200" s="1"/>
  <c r="AG17" i="200" s="1"/>
  <c r="AH147" i="200"/>
  <c r="Z148" i="200"/>
  <c r="Z149" i="200" s="1"/>
  <c r="AB148" i="200"/>
  <c r="AE148" i="200"/>
  <c r="AH148" i="200"/>
  <c r="AI148" i="200"/>
  <c r="AI149" i="200" s="1"/>
  <c r="AI150" i="200" s="1"/>
  <c r="AB149" i="200"/>
  <c r="AB150" i="200" s="1"/>
  <c r="AB151" i="200" s="1"/>
  <c r="AB152" i="200" s="1"/>
  <c r="AB153" i="200" s="1"/>
  <c r="AB154" i="200" s="1"/>
  <c r="AB155" i="200" s="1"/>
  <c r="AB156" i="200" s="1"/>
  <c r="AB157" i="200" s="1"/>
  <c r="AB158" i="200" s="1"/>
  <c r="AB159" i="200" s="1"/>
  <c r="AB160" i="200" s="1"/>
  <c r="AB161" i="200" s="1"/>
  <c r="AB162" i="200" s="1"/>
  <c r="AB163" i="200" s="1"/>
  <c r="AB164" i="200" s="1"/>
  <c r="AB165" i="200" s="1"/>
  <c r="AD18" i="200" s="1"/>
  <c r="AE149" i="200"/>
  <c r="AE150" i="200"/>
  <c r="AE151" i="200" s="1"/>
  <c r="AE152" i="200" s="1"/>
  <c r="AE153" i="200" s="1"/>
  <c r="AE154" i="200" s="1"/>
  <c r="AE155" i="200" s="1"/>
  <c r="AE156" i="200" s="1"/>
  <c r="AE157" i="200" s="1"/>
  <c r="AE158" i="200" s="1"/>
  <c r="AE159" i="200" s="1"/>
  <c r="AE160" i="200" s="1"/>
  <c r="AE161" i="200" s="1"/>
  <c r="AE162" i="200" s="1"/>
  <c r="AE163" i="200" s="1"/>
  <c r="AE164" i="200" s="1"/>
  <c r="AE165" i="200" s="1"/>
  <c r="AF18" i="200" s="1"/>
  <c r="AH149" i="200"/>
  <c r="AH150" i="200" s="1"/>
  <c r="AH151" i="200" s="1"/>
  <c r="AH152" i="200" s="1"/>
  <c r="AH153" i="200" s="1"/>
  <c r="AH154" i="200" s="1"/>
  <c r="AH155" i="200" s="1"/>
  <c r="AH156" i="200" s="1"/>
  <c r="AH157" i="200" s="1"/>
  <c r="AH158" i="200" s="1"/>
  <c r="AH159" i="200" s="1"/>
  <c r="AH160" i="200" s="1"/>
  <c r="AH161" i="200" s="1"/>
  <c r="AH162" i="200" s="1"/>
  <c r="AH163" i="200" s="1"/>
  <c r="AH164" i="200" s="1"/>
  <c r="AH165" i="200" s="1"/>
  <c r="AH18" i="200" s="1"/>
  <c r="Z166" i="200"/>
  <c r="Z167" i="200" s="1"/>
  <c r="Z168" i="200" s="1"/>
  <c r="Z169" i="200" s="1"/>
  <c r="Z170" i="200" s="1"/>
  <c r="Z171" i="200" s="1"/>
  <c r="Z172" i="200" s="1"/>
  <c r="Z173" i="200" s="1"/>
  <c r="Z174" i="200" s="1"/>
  <c r="Z175" i="200" s="1"/>
  <c r="Z176" i="200" s="1"/>
  <c r="Z177" i="200" s="1"/>
  <c r="Z178" i="200" s="1"/>
  <c r="Z179" i="200" s="1"/>
  <c r="Z180" i="200" s="1"/>
  <c r="Z181" i="200" s="1"/>
  <c r="Z182" i="200" s="1"/>
  <c r="Z183" i="200" s="1"/>
  <c r="Z184" i="200" s="1"/>
  <c r="Z185" i="200" s="1"/>
  <c r="Z186" i="200" s="1"/>
  <c r="Z187" i="200" s="1"/>
  <c r="Z188" i="200" s="1"/>
  <c r="Z189" i="200" s="1"/>
  <c r="Z190" i="200" s="1"/>
  <c r="Z191" i="200" s="1"/>
  <c r="Z192" i="200" s="1"/>
  <c r="Z193" i="200" s="1"/>
  <c r="Z194" i="200" s="1"/>
  <c r="Z195" i="200" s="1"/>
  <c r="Z196" i="200" s="1"/>
  <c r="Z197" i="200" s="1"/>
  <c r="Z198" i="200" s="1"/>
  <c r="Z199" i="200" s="1"/>
  <c r="Z200" i="200" s="1"/>
  <c r="Z201" i="200" s="1"/>
  <c r="Z202" i="200" s="1"/>
  <c r="Z203" i="200" s="1"/>
  <c r="Z204" i="200" s="1"/>
  <c r="Z205" i="200" s="1"/>
  <c r="Z206" i="200" s="1"/>
  <c r="Z207" i="200" s="1"/>
  <c r="Z208" i="200" s="1"/>
  <c r="Z209" i="200" s="1"/>
  <c r="Z210" i="200" s="1"/>
  <c r="Z211" i="200" s="1"/>
  <c r="Z212" i="200" s="1"/>
  <c r="Z213" i="200" s="1"/>
  <c r="Z214" i="200" s="1"/>
  <c r="Z215" i="200" s="1"/>
  <c r="Z216" i="200" s="1"/>
  <c r="Z217" i="200" s="1"/>
  <c r="Z218" i="200" s="1"/>
  <c r="Z219" i="200" s="1"/>
  <c r="Z220" i="200" s="1"/>
  <c r="Z221" i="200" s="1"/>
  <c r="Z222" i="200" s="1"/>
  <c r="Z223" i="200" s="1"/>
  <c r="Z224" i="200" s="1"/>
  <c r="Z225" i="200" s="1"/>
  <c r="Z226" i="200" s="1"/>
  <c r="Z227" i="200" s="1"/>
  <c r="Z228" i="200" s="1"/>
  <c r="Z229" i="200" s="1"/>
  <c r="Z230" i="200" s="1"/>
  <c r="Z231" i="200" s="1"/>
  <c r="Z232" i="200" s="1"/>
  <c r="Z233" i="200" s="1"/>
  <c r="Z234" i="200" s="1"/>
  <c r="Z235" i="200" s="1"/>
  <c r="Z236" i="200" s="1"/>
  <c r="Z237" i="200" s="1"/>
  <c r="Z238" i="200" s="1"/>
  <c r="Z239" i="200" s="1"/>
  <c r="Z240" i="200" s="1"/>
  <c r="Z241" i="200" s="1"/>
  <c r="Z242" i="200" s="1"/>
  <c r="Z243" i="200" s="1"/>
  <c r="Z244" i="200" s="1"/>
  <c r="Z245" i="200" s="1"/>
  <c r="Z246" i="200" s="1"/>
  <c r="Z247" i="200" s="1"/>
  <c r="Z248" i="200" s="1"/>
  <c r="Z249" i="200" s="1"/>
  <c r="Z250" i="200" s="1"/>
  <c r="Z251" i="200" s="1"/>
  <c r="Z252" i="200" s="1"/>
  <c r="Z253" i="200" s="1"/>
  <c r="Z254" i="200" s="1"/>
  <c r="Z255" i="200" s="1"/>
  <c r="Z256" i="200" s="1"/>
  <c r="Z257" i="200" s="1"/>
  <c r="Z258" i="200" s="1"/>
  <c r="Z259" i="200" s="1"/>
  <c r="Z260" i="200" s="1"/>
  <c r="Z261" i="200" s="1"/>
  <c r="Z262" i="200" s="1"/>
  <c r="Z263" i="200" s="1"/>
  <c r="Z264" i="200" s="1"/>
  <c r="Z265" i="200" s="1"/>
  <c r="Z266" i="200" s="1"/>
  <c r="Z267" i="200" s="1"/>
  <c r="Z268" i="200" s="1"/>
  <c r="Z269" i="200" s="1"/>
  <c r="Z270" i="200" s="1"/>
  <c r="Z271" i="200" s="1"/>
  <c r="Z272" i="200" s="1"/>
  <c r="Z273" i="200" s="1"/>
  <c r="Z274" i="200" s="1"/>
  <c r="Z275" i="200" s="1"/>
  <c r="Z276" i="200" s="1"/>
  <c r="Z277" i="200" s="1"/>
  <c r="Z278" i="200" s="1"/>
  <c r="Z279" i="200" s="1"/>
  <c r="Z280" i="200" s="1"/>
  <c r="Z281" i="200" s="1"/>
  <c r="Z282" i="200" s="1"/>
  <c r="Z283" i="200" s="1"/>
  <c r="Z284" i="200" s="1"/>
  <c r="Z285" i="200" s="1"/>
  <c r="Z286" i="200" s="1"/>
  <c r="Z287" i="200" s="1"/>
  <c r="Z288" i="200" s="1"/>
  <c r="Z289" i="200" s="1"/>
  <c r="Z290" i="200" s="1"/>
  <c r="Z291" i="200" s="1"/>
  <c r="Z292" i="200" s="1"/>
  <c r="Z293" i="200" s="1"/>
  <c r="Z294" i="200" s="1"/>
  <c r="Z295" i="200" s="1"/>
  <c r="Z296" i="200" s="1"/>
  <c r="Z297" i="200" s="1"/>
  <c r="Z298" i="200" s="1"/>
  <c r="Z299" i="200" s="1"/>
  <c r="Z300" i="200" s="1"/>
  <c r="Z301" i="200" s="1"/>
  <c r="Z302" i="200" s="1"/>
  <c r="Z303" i="200" s="1"/>
  <c r="Z304" i="200" s="1"/>
  <c r="Z305" i="200" s="1"/>
  <c r="Z306" i="200" s="1"/>
  <c r="Z307" i="200" s="1"/>
  <c r="Z308" i="200" s="1"/>
  <c r="Z309" i="200" s="1"/>
  <c r="Z310" i="200" s="1"/>
  <c r="Z311" i="200" s="1"/>
  <c r="Z312" i="200" s="1"/>
  <c r="Z313" i="200" s="1"/>
  <c r="Z314" i="200" s="1"/>
  <c r="Z315" i="200" s="1"/>
  <c r="Z316" i="200" s="1"/>
  <c r="Z317" i="200" s="1"/>
  <c r="Z318" i="200" s="1"/>
  <c r="Z319" i="200" s="1"/>
  <c r="Z320" i="200" s="1"/>
  <c r="Z321" i="200" s="1"/>
  <c r="Z322" i="200" s="1"/>
  <c r="Z323" i="200" s="1"/>
  <c r="Z324" i="200" s="1"/>
  <c r="Z325" i="200" s="1"/>
  <c r="Z326" i="200" s="1"/>
  <c r="Z327" i="200" s="1"/>
  <c r="Z328" i="200" s="1"/>
  <c r="Z329" i="200" s="1"/>
  <c r="Z330" i="200" s="1"/>
  <c r="Z331" i="200" s="1"/>
  <c r="Z332" i="200" s="1"/>
  <c r="Z333" i="200" s="1"/>
  <c r="Z334" i="200" s="1"/>
  <c r="Z335" i="200" s="1"/>
  <c r="Z336" i="200" s="1"/>
  <c r="AB166" i="200"/>
  <c r="AC166" i="200"/>
  <c r="AD166" i="200" s="1"/>
  <c r="AE166" i="200"/>
  <c r="AF166" i="200"/>
  <c r="AG166" i="200" s="1"/>
  <c r="AH166" i="200"/>
  <c r="AI166" i="200"/>
  <c r="AJ166" i="200" s="1"/>
  <c r="AB167" i="200"/>
  <c r="AB168" i="200" s="1"/>
  <c r="AB169" i="200" s="1"/>
  <c r="AB170" i="200" s="1"/>
  <c r="AB171" i="200" s="1"/>
  <c r="AB172" i="200"/>
  <c r="AB173" i="200" s="1"/>
  <c r="AB174" i="200" s="1"/>
  <c r="AB175" i="200" s="1"/>
  <c r="AB176" i="200" s="1"/>
  <c r="AB177" i="200" s="1"/>
  <c r="AB178" i="200" s="1"/>
  <c r="AB179" i="200" s="1"/>
  <c r="AB180" i="200" s="1"/>
  <c r="AB181" i="200" s="1"/>
  <c r="AB182" i="200" s="1"/>
  <c r="AB183" i="200" s="1"/>
  <c r="AD19" i="200" s="1"/>
  <c r="AC167" i="200"/>
  <c r="AD167" i="200" s="1"/>
  <c r="AE167" i="200"/>
  <c r="AF167" i="200"/>
  <c r="AG167" i="200" s="1"/>
  <c r="AH167" i="200"/>
  <c r="AC168" i="200"/>
  <c r="AD168" i="200" s="1"/>
  <c r="AE168" i="200"/>
  <c r="AF168" i="200"/>
  <c r="AG168" i="200" s="1"/>
  <c r="AH168" i="200"/>
  <c r="AC169" i="200"/>
  <c r="AD169" i="200" s="1"/>
  <c r="AE169" i="200"/>
  <c r="AF169" i="200"/>
  <c r="AG169" i="200" s="1"/>
  <c r="AH169" i="200"/>
  <c r="AC170" i="200"/>
  <c r="AD170" i="200" s="1"/>
  <c r="AE170" i="200"/>
  <c r="AF170" i="200"/>
  <c r="AG170" i="200" s="1"/>
  <c r="AH170" i="200"/>
  <c r="AC171" i="200"/>
  <c r="AD171" i="200"/>
  <c r="AE171" i="200"/>
  <c r="AF171" i="200"/>
  <c r="AG171" i="200" s="1"/>
  <c r="AH171" i="200"/>
  <c r="AC172" i="200"/>
  <c r="AD172" i="200" s="1"/>
  <c r="AE172" i="200"/>
  <c r="AF172" i="200"/>
  <c r="AG172" i="200"/>
  <c r="AH172" i="200"/>
  <c r="AC173" i="200"/>
  <c r="AD173" i="200"/>
  <c r="AE173" i="200"/>
  <c r="AF173" i="200"/>
  <c r="AG173" i="200" s="1"/>
  <c r="AH173" i="200"/>
  <c r="AC174" i="200"/>
  <c r="AD174" i="200" s="1"/>
  <c r="AE174" i="200"/>
  <c r="AF174" i="200"/>
  <c r="AG174" i="200" s="1"/>
  <c r="AH174" i="200"/>
  <c r="AC175" i="200"/>
  <c r="AD175" i="200"/>
  <c r="AE175" i="200"/>
  <c r="AF175" i="200"/>
  <c r="AG175" i="200" s="1"/>
  <c r="AH175" i="200"/>
  <c r="AC176" i="200"/>
  <c r="AD176" i="200" s="1"/>
  <c r="AE176" i="200"/>
  <c r="AF176" i="200"/>
  <c r="AG176" i="200" s="1"/>
  <c r="AH176" i="200"/>
  <c r="AC177" i="200"/>
  <c r="AD177" i="200" s="1"/>
  <c r="AE177" i="200"/>
  <c r="AF177" i="200"/>
  <c r="AG177" i="200" s="1"/>
  <c r="AH177" i="200"/>
  <c r="AC178" i="200"/>
  <c r="AD178" i="200" s="1"/>
  <c r="AE178" i="200"/>
  <c r="AF178" i="200"/>
  <c r="AG178" i="200" s="1"/>
  <c r="AH178" i="200"/>
  <c r="AC179" i="200"/>
  <c r="AD179" i="200" s="1"/>
  <c r="AE179" i="200"/>
  <c r="AF179" i="200"/>
  <c r="AG179" i="200" s="1"/>
  <c r="AH179" i="200"/>
  <c r="AC180" i="200"/>
  <c r="AD180" i="200" s="1"/>
  <c r="AE180" i="200"/>
  <c r="AF180" i="200"/>
  <c r="AG180" i="200" s="1"/>
  <c r="AH180" i="200"/>
  <c r="AC181" i="200"/>
  <c r="AD181" i="200" s="1"/>
  <c r="AE181" i="200"/>
  <c r="AF181" i="200"/>
  <c r="AG181" i="200" s="1"/>
  <c r="AH181" i="200"/>
  <c r="AC182" i="200"/>
  <c r="AD182" i="200" s="1"/>
  <c r="AE182" i="200"/>
  <c r="AF182" i="200"/>
  <c r="AG182" i="200" s="1"/>
  <c r="AH182" i="200"/>
  <c r="AC183" i="200"/>
  <c r="AD183" i="200" s="1"/>
  <c r="AE183" i="200"/>
  <c r="AF19" i="200" s="1"/>
  <c r="AE19" i="200" s="1"/>
  <c r="AF183" i="200"/>
  <c r="AG183" i="200" s="1"/>
  <c r="AH183" i="200"/>
  <c r="AH19" i="200" s="1"/>
  <c r="AG19" i="200" s="1"/>
  <c r="AB184" i="200"/>
  <c r="AC184" i="200"/>
  <c r="AD184" i="200" s="1"/>
  <c r="AE184" i="200"/>
  <c r="AF184" i="200"/>
  <c r="AG184" i="200" s="1"/>
  <c r="AH184" i="200"/>
  <c r="AB185" i="200"/>
  <c r="AC185" i="200"/>
  <c r="AD185" i="200" s="1"/>
  <c r="AE185" i="200"/>
  <c r="AF185" i="200"/>
  <c r="AG185" i="200"/>
  <c r="AH185" i="200"/>
  <c r="AB186" i="200"/>
  <c r="AC186" i="200"/>
  <c r="AD186" i="200"/>
  <c r="AE186" i="200"/>
  <c r="AF186" i="200"/>
  <c r="AG186" i="200" s="1"/>
  <c r="AH186" i="200"/>
  <c r="AB187" i="200"/>
  <c r="AC187" i="200"/>
  <c r="AD187" i="200" s="1"/>
  <c r="AE187" i="200"/>
  <c r="AF187" i="200"/>
  <c r="AG187" i="200" s="1"/>
  <c r="AH187" i="200"/>
  <c r="AB188" i="200"/>
  <c r="AC188" i="200"/>
  <c r="AD188" i="200" s="1"/>
  <c r="AE188" i="200"/>
  <c r="AF188" i="200"/>
  <c r="AG188" i="200" s="1"/>
  <c r="AH188" i="200"/>
  <c r="AB189" i="200"/>
  <c r="AC189" i="200"/>
  <c r="AD189" i="200" s="1"/>
  <c r="AE189" i="200"/>
  <c r="AF189" i="200"/>
  <c r="AG189" i="200"/>
  <c r="AH189" i="200"/>
  <c r="AB190" i="200"/>
  <c r="AC190" i="200"/>
  <c r="AD190" i="200" s="1"/>
  <c r="AE190" i="200"/>
  <c r="AF190" i="200"/>
  <c r="AG190" i="200"/>
  <c r="AH190" i="200"/>
  <c r="AB191" i="200"/>
  <c r="AC191" i="200"/>
  <c r="AD191" i="200" s="1"/>
  <c r="AE191" i="200"/>
  <c r="AF191" i="200"/>
  <c r="AG191" i="200" s="1"/>
  <c r="AH191" i="200"/>
  <c r="AB192" i="200"/>
  <c r="AC192" i="200"/>
  <c r="AD192" i="200" s="1"/>
  <c r="AE192" i="200"/>
  <c r="AF192" i="200"/>
  <c r="AG192" i="200"/>
  <c r="AH192" i="200"/>
  <c r="AB193" i="200"/>
  <c r="AC193" i="200"/>
  <c r="AD193" i="200" s="1"/>
  <c r="AE193" i="200"/>
  <c r="AF193" i="200"/>
  <c r="AG193" i="200" s="1"/>
  <c r="AH193" i="200"/>
  <c r="AB194" i="200"/>
  <c r="AC194" i="200"/>
  <c r="AD194" i="200" s="1"/>
  <c r="AE194" i="200"/>
  <c r="AF194" i="200"/>
  <c r="AG194" i="200" s="1"/>
  <c r="AH194" i="200"/>
  <c r="AB195" i="200"/>
  <c r="AC195" i="200"/>
  <c r="AD195" i="200"/>
  <c r="AE195" i="200"/>
  <c r="AF195" i="200"/>
  <c r="AG195" i="200" s="1"/>
  <c r="AH195" i="200"/>
  <c r="AB196" i="200"/>
  <c r="AC196" i="200"/>
  <c r="AD196" i="200"/>
  <c r="AE196" i="200"/>
  <c r="AF196" i="200"/>
  <c r="AG196" i="200" s="1"/>
  <c r="AH196" i="200"/>
  <c r="AB197" i="200"/>
  <c r="AC197" i="200"/>
  <c r="AD197" i="200"/>
  <c r="AE197" i="200"/>
  <c r="AF197" i="200"/>
  <c r="AG197" i="200" s="1"/>
  <c r="AH197" i="200"/>
  <c r="AB198" i="200"/>
  <c r="AC198" i="200"/>
  <c r="AD198" i="200" s="1"/>
  <c r="AE198" i="200"/>
  <c r="AF198" i="200"/>
  <c r="AG198" i="200" s="1"/>
  <c r="AH198" i="200"/>
  <c r="AB199" i="200"/>
  <c r="AC199" i="200"/>
  <c r="AD199" i="200"/>
  <c r="AE199" i="200"/>
  <c r="AF199" i="200"/>
  <c r="AG199" i="200"/>
  <c r="AH199" i="200"/>
  <c r="AB200" i="200"/>
  <c r="AC200" i="200"/>
  <c r="AD200" i="200" s="1"/>
  <c r="AE200" i="200"/>
  <c r="AF200" i="200"/>
  <c r="AG200" i="200" s="1"/>
  <c r="AH200" i="200"/>
  <c r="AB201" i="200"/>
  <c r="AC201" i="200"/>
  <c r="AD201" i="200" s="1"/>
  <c r="AE201" i="200"/>
  <c r="AF20" i="200" s="1"/>
  <c r="AE20" i="200" s="1"/>
  <c r="AF201" i="200"/>
  <c r="AG201" i="200"/>
  <c r="AH201" i="200"/>
  <c r="AH20" i="200" s="1"/>
  <c r="AG20" i="200" s="1"/>
  <c r="AB202" i="200"/>
  <c r="AC202" i="200"/>
  <c r="AD202" i="200"/>
  <c r="AE202" i="200"/>
  <c r="AF202" i="200"/>
  <c r="AG202" i="200" s="1"/>
  <c r="AH202" i="200"/>
  <c r="AB203" i="200"/>
  <c r="AC203" i="200"/>
  <c r="AD203" i="200" s="1"/>
  <c r="AE203" i="200"/>
  <c r="AF203" i="200"/>
  <c r="AG203" i="200" s="1"/>
  <c r="AH203" i="200"/>
  <c r="AB204" i="200"/>
  <c r="AC204" i="200"/>
  <c r="AD204" i="200" s="1"/>
  <c r="AE204" i="200"/>
  <c r="AF204" i="200"/>
  <c r="AG204" i="200" s="1"/>
  <c r="AH204" i="200"/>
  <c r="AB205" i="200"/>
  <c r="AC205" i="200"/>
  <c r="AD205" i="200" s="1"/>
  <c r="AE205" i="200"/>
  <c r="AF205" i="200"/>
  <c r="AG205" i="200"/>
  <c r="AH205" i="200"/>
  <c r="AB206" i="200"/>
  <c r="AC206" i="200"/>
  <c r="AD206" i="200" s="1"/>
  <c r="AE206" i="200"/>
  <c r="AF206" i="200"/>
  <c r="AG206" i="200" s="1"/>
  <c r="AH206" i="200"/>
  <c r="AB207" i="200"/>
  <c r="AC207" i="200"/>
  <c r="AD207" i="200"/>
  <c r="AE207" i="200"/>
  <c r="AF207" i="200"/>
  <c r="AG207" i="200" s="1"/>
  <c r="AH207" i="200"/>
  <c r="AB208" i="200"/>
  <c r="AC208" i="200"/>
  <c r="AD208" i="200" s="1"/>
  <c r="AE208" i="200"/>
  <c r="AF208" i="200"/>
  <c r="AG208" i="200"/>
  <c r="AH208" i="200"/>
  <c r="AB209" i="200"/>
  <c r="AC209" i="200"/>
  <c r="AD209" i="200" s="1"/>
  <c r="AE209" i="200"/>
  <c r="AF209" i="200"/>
  <c r="AG209" i="200" s="1"/>
  <c r="AH209" i="200"/>
  <c r="AB210" i="200"/>
  <c r="AC210" i="200"/>
  <c r="AD210" i="200" s="1"/>
  <c r="AE210" i="200"/>
  <c r="AF210" i="200"/>
  <c r="AG210" i="200" s="1"/>
  <c r="AH210" i="200"/>
  <c r="AB211" i="200"/>
  <c r="AC211" i="200"/>
  <c r="AD211" i="200"/>
  <c r="AE211" i="200"/>
  <c r="AF211" i="200"/>
  <c r="AG211" i="200" s="1"/>
  <c r="AH211" i="200"/>
  <c r="AB212" i="200"/>
  <c r="AC212" i="200"/>
  <c r="AD212" i="200"/>
  <c r="AE212" i="200"/>
  <c r="AF212" i="200"/>
  <c r="AG212" i="200" s="1"/>
  <c r="AH212" i="200"/>
  <c r="AB213" i="200"/>
  <c r="AC213" i="200"/>
  <c r="AD213" i="200" s="1"/>
  <c r="AE213" i="200"/>
  <c r="AF213" i="200"/>
  <c r="AG213" i="200" s="1"/>
  <c r="AH213" i="200"/>
  <c r="AB214" i="200"/>
  <c r="AC214" i="200"/>
  <c r="AD214" i="200" s="1"/>
  <c r="AE214" i="200"/>
  <c r="AF214" i="200"/>
  <c r="AG214" i="200" s="1"/>
  <c r="AH214" i="200"/>
  <c r="AB215" i="200"/>
  <c r="AC215" i="200"/>
  <c r="AD215" i="200"/>
  <c r="AE215" i="200"/>
  <c r="AF215" i="200"/>
  <c r="AG215" i="200"/>
  <c r="AH215" i="200"/>
  <c r="AB216" i="200"/>
  <c r="AC216" i="200"/>
  <c r="AD216" i="200" s="1"/>
  <c r="AE216" i="200"/>
  <c r="AF216" i="200"/>
  <c r="AG216" i="200" s="1"/>
  <c r="AH216" i="200"/>
  <c r="AB217" i="200"/>
  <c r="AC217" i="200"/>
  <c r="AD217" i="200"/>
  <c r="AE217" i="200"/>
  <c r="AF217" i="200"/>
  <c r="AG217" i="200"/>
  <c r="AH217" i="200"/>
  <c r="AB218" i="200"/>
  <c r="AC218" i="200"/>
  <c r="AD218" i="200" s="1"/>
  <c r="AE218" i="200"/>
  <c r="AF218" i="200"/>
  <c r="AG218" i="200" s="1"/>
  <c r="AH218" i="200"/>
  <c r="AB219" i="200"/>
  <c r="AC219" i="200"/>
  <c r="AD219" i="200" s="1"/>
  <c r="AE219" i="200"/>
  <c r="AF21" i="200" s="1"/>
  <c r="AE21" i="200" s="1"/>
  <c r="AF219" i="200"/>
  <c r="AG219" i="200" s="1"/>
  <c r="AH219" i="200"/>
  <c r="AB220" i="200"/>
  <c r="AC220" i="200"/>
  <c r="AD220" i="200" s="1"/>
  <c r="AE220" i="200"/>
  <c r="AF220" i="200"/>
  <c r="AG220" i="200" s="1"/>
  <c r="AH220" i="200"/>
  <c r="AB221" i="200"/>
  <c r="AC221" i="200"/>
  <c r="AD221" i="200" s="1"/>
  <c r="AE221" i="200"/>
  <c r="AF221" i="200"/>
  <c r="AG221" i="200" s="1"/>
  <c r="AH221" i="200"/>
  <c r="AB222" i="200"/>
  <c r="AC222" i="200"/>
  <c r="AD222" i="200"/>
  <c r="AE222" i="200"/>
  <c r="AF222" i="200"/>
  <c r="AG222" i="200" s="1"/>
  <c r="AH222" i="200"/>
  <c r="AB223" i="200"/>
  <c r="AC223" i="200"/>
  <c r="AD223" i="200"/>
  <c r="AE223" i="200"/>
  <c r="AF223" i="200"/>
  <c r="AG223" i="200"/>
  <c r="AH223" i="200"/>
  <c r="AB224" i="200"/>
  <c r="AC224" i="200"/>
  <c r="AD224" i="200" s="1"/>
  <c r="AE224" i="200"/>
  <c r="AF224" i="200"/>
  <c r="AG224" i="200" s="1"/>
  <c r="AH224" i="200"/>
  <c r="AB225" i="200"/>
  <c r="AC225" i="200"/>
  <c r="AD225" i="200" s="1"/>
  <c r="AE225" i="200"/>
  <c r="AF225" i="200"/>
  <c r="AG225" i="200" s="1"/>
  <c r="AH225" i="200"/>
  <c r="AB226" i="200"/>
  <c r="AC226" i="200"/>
  <c r="AD226" i="200" s="1"/>
  <c r="AE226" i="200"/>
  <c r="AF226" i="200"/>
  <c r="AG226" i="200"/>
  <c r="AH226" i="200"/>
  <c r="AB227" i="200"/>
  <c r="AC227" i="200"/>
  <c r="AD227" i="200" s="1"/>
  <c r="AE227" i="200"/>
  <c r="AF227" i="200"/>
  <c r="AG227" i="200"/>
  <c r="AH227" i="200"/>
  <c r="AB228" i="200"/>
  <c r="AC228" i="200"/>
  <c r="AD228" i="200"/>
  <c r="AE228" i="200"/>
  <c r="AF228" i="200"/>
  <c r="AG228" i="200" s="1"/>
  <c r="AH228" i="200"/>
  <c r="AB229" i="200"/>
  <c r="AC229" i="200"/>
  <c r="AD229" i="200" s="1"/>
  <c r="AE229" i="200"/>
  <c r="AF229" i="200"/>
  <c r="AG229" i="200"/>
  <c r="AH229" i="200"/>
  <c r="AB230" i="200"/>
  <c r="AC230" i="200"/>
  <c r="AD230" i="200"/>
  <c r="AE230" i="200"/>
  <c r="AF230" i="200"/>
  <c r="AG230" i="200" s="1"/>
  <c r="AH230" i="200"/>
  <c r="AB231" i="200"/>
  <c r="AC231" i="200"/>
  <c r="AD231" i="200" s="1"/>
  <c r="AE231" i="200"/>
  <c r="AF231" i="200"/>
  <c r="AG231" i="200" s="1"/>
  <c r="AH231" i="200"/>
  <c r="AB232" i="200"/>
  <c r="AC232" i="200"/>
  <c r="AD232" i="200"/>
  <c r="AE232" i="200"/>
  <c r="AF232" i="200"/>
  <c r="AG232" i="200" s="1"/>
  <c r="AH232" i="200"/>
  <c r="AB233" i="200"/>
  <c r="AC233" i="200"/>
  <c r="AD233" i="200" s="1"/>
  <c r="AE233" i="200"/>
  <c r="AF233" i="200"/>
  <c r="AG233" i="200"/>
  <c r="AH233" i="200"/>
  <c r="AB234" i="200"/>
  <c r="AC234" i="200"/>
  <c r="AD234" i="200" s="1"/>
  <c r="AE234" i="200"/>
  <c r="AF234" i="200"/>
  <c r="AG234" i="200" s="1"/>
  <c r="AH234" i="200"/>
  <c r="AB235" i="200"/>
  <c r="AC235" i="200"/>
  <c r="AD235" i="200" s="1"/>
  <c r="AE235" i="200"/>
  <c r="AF235" i="200"/>
  <c r="AG235" i="200" s="1"/>
  <c r="AH235" i="200"/>
  <c r="AB236" i="200"/>
  <c r="AC236" i="200"/>
  <c r="AD236" i="200" s="1"/>
  <c r="AE236" i="200"/>
  <c r="AF236" i="200"/>
  <c r="AG236" i="200" s="1"/>
  <c r="AH236" i="200"/>
  <c r="AB237" i="200"/>
  <c r="AD22" i="200" s="1"/>
  <c r="AC22" i="200" s="1"/>
  <c r="AC237" i="200"/>
  <c r="AD237" i="200" s="1"/>
  <c r="AE237" i="200"/>
  <c r="AF237" i="200"/>
  <c r="AG237" i="200" s="1"/>
  <c r="AG22" i="200" s="1"/>
  <c r="AH237" i="200"/>
  <c r="AB238" i="200"/>
  <c r="AC238" i="200"/>
  <c r="AD238" i="200"/>
  <c r="AE238" i="200"/>
  <c r="AF238" i="200"/>
  <c r="AG238" i="200" s="1"/>
  <c r="AH238" i="200"/>
  <c r="J175" i="200"/>
  <c r="P175" i="200"/>
  <c r="J176" i="200"/>
  <c r="P176" i="200" s="1"/>
  <c r="J177" i="200"/>
  <c r="P177" i="200" s="1"/>
  <c r="J178" i="200"/>
  <c r="P178" i="200" s="1"/>
  <c r="J179" i="200"/>
  <c r="P179" i="200" s="1"/>
  <c r="J180" i="200"/>
  <c r="P180" i="200" s="1"/>
  <c r="J181" i="200"/>
  <c r="P181" i="200" s="1"/>
  <c r="J182" i="200"/>
  <c r="P182" i="200" s="1"/>
  <c r="J183" i="200"/>
  <c r="P183" i="200" s="1"/>
  <c r="P156" i="200"/>
  <c r="Q156" i="200"/>
  <c r="P157" i="200"/>
  <c r="Q157" i="200"/>
  <c r="P158" i="200"/>
  <c r="Q158" i="200"/>
  <c r="P159" i="200"/>
  <c r="Q159" i="200"/>
  <c r="P160" i="200"/>
  <c r="Q160" i="200"/>
  <c r="P161" i="200"/>
  <c r="Q161" i="200"/>
  <c r="P162" i="200"/>
  <c r="Q162" i="200"/>
  <c r="P163" i="200"/>
  <c r="Q163" i="200"/>
  <c r="P164" i="200"/>
  <c r="Q164" i="200"/>
  <c r="P165" i="200"/>
  <c r="Q165" i="200"/>
  <c r="J139" i="200"/>
  <c r="K139" i="200" s="1"/>
  <c r="J140" i="200"/>
  <c r="K140" i="200" s="1"/>
  <c r="J141" i="200"/>
  <c r="K141" i="200" s="1"/>
  <c r="J142" i="200"/>
  <c r="K142" i="200" s="1"/>
  <c r="J143" i="200"/>
  <c r="K143" i="200" s="1"/>
  <c r="J144" i="200"/>
  <c r="K144" i="200" s="1"/>
  <c r="J145" i="200"/>
  <c r="K145" i="200" s="1"/>
  <c r="J146" i="200"/>
  <c r="K146" i="200"/>
  <c r="J147" i="200"/>
  <c r="K147" i="200" s="1"/>
  <c r="J120" i="200"/>
  <c r="J121" i="200"/>
  <c r="J122" i="200"/>
  <c r="J123" i="200"/>
  <c r="J124" i="200"/>
  <c r="J125" i="200"/>
  <c r="J126" i="200"/>
  <c r="J127" i="200"/>
  <c r="J128" i="200"/>
  <c r="J129" i="200"/>
  <c r="P102" i="200"/>
  <c r="P103" i="200"/>
  <c r="P104" i="200"/>
  <c r="P105" i="200"/>
  <c r="P106" i="200"/>
  <c r="P107" i="200"/>
  <c r="P108" i="200"/>
  <c r="P109" i="200"/>
  <c r="P110" i="200"/>
  <c r="P111" i="200"/>
  <c r="K67" i="200"/>
  <c r="K68" i="200"/>
  <c r="K69" i="200"/>
  <c r="K70" i="200"/>
  <c r="K71" i="200"/>
  <c r="K72" i="200"/>
  <c r="K73" i="200"/>
  <c r="K74" i="200"/>
  <c r="K75" i="200"/>
  <c r="AI77" i="200"/>
  <c r="AJ77" i="200" s="1"/>
  <c r="Z132" i="200"/>
  <c r="Z133" i="200" s="1"/>
  <c r="Z134" i="200" s="1"/>
  <c r="Z135" i="200" s="1"/>
  <c r="Z136" i="200" s="1"/>
  <c r="Z137" i="200" s="1"/>
  <c r="Z138" i="200" s="1"/>
  <c r="Z139" i="200" s="1"/>
  <c r="Z140" i="200" s="1"/>
  <c r="Z141" i="200" s="1"/>
  <c r="Z142" i="200" s="1"/>
  <c r="Z143" i="200" s="1"/>
  <c r="Z144" i="200" s="1"/>
  <c r="Z145" i="200" s="1"/>
  <c r="Z146" i="200" s="1"/>
  <c r="Z147" i="200" s="1"/>
  <c r="AI78" i="200"/>
  <c r="Z80" i="200"/>
  <c r="Z81" i="200" s="1"/>
  <c r="Z82" i="200" s="1"/>
  <c r="Z83" i="200" s="1"/>
  <c r="Z84" i="200" s="1"/>
  <c r="Z85" i="200" s="1"/>
  <c r="Z86" i="200" s="1"/>
  <c r="Z87" i="200" s="1"/>
  <c r="Z88" i="200" s="1"/>
  <c r="Z89" i="200" s="1"/>
  <c r="Z90" i="200" s="1"/>
  <c r="Z91" i="200" s="1"/>
  <c r="Z92" i="200" s="1"/>
  <c r="Z93" i="200" s="1"/>
  <c r="Z94" i="200" s="1"/>
  <c r="Z95" i="200" s="1"/>
  <c r="Z96" i="200" s="1"/>
  <c r="Z97" i="200" s="1"/>
  <c r="Z98" i="200" s="1"/>
  <c r="Z99" i="200" s="1"/>
  <c r="Z100" i="200" s="1"/>
  <c r="Z101" i="200" s="1"/>
  <c r="Z102" i="200" s="1"/>
  <c r="Z103" i="200" s="1"/>
  <c r="Z104" i="200" s="1"/>
  <c r="Z105" i="200" s="1"/>
  <c r="Z106" i="200" s="1"/>
  <c r="Z107" i="200" s="1"/>
  <c r="Z108" i="200" s="1"/>
  <c r="Z109" i="200" s="1"/>
  <c r="Z110" i="200" s="1"/>
  <c r="Z111" i="200" s="1"/>
  <c r="Z112" i="200" s="1"/>
  <c r="Z113" i="200" s="1"/>
  <c r="Z114" i="200" s="1"/>
  <c r="Z115" i="200" s="1"/>
  <c r="Z116" i="200" s="1"/>
  <c r="Z117" i="200" s="1"/>
  <c r="Z118" i="200" s="1"/>
  <c r="Z119" i="200" s="1"/>
  <c r="Z120" i="200" s="1"/>
  <c r="Z121" i="200" s="1"/>
  <c r="Z122" i="200" s="1"/>
  <c r="Z123" i="200" s="1"/>
  <c r="Z124" i="200" s="1"/>
  <c r="Z125" i="200" s="1"/>
  <c r="Z126" i="200" s="1"/>
  <c r="Z127" i="200" s="1"/>
  <c r="Z128" i="200" s="1"/>
  <c r="Z129" i="200" s="1"/>
  <c r="O354" i="179"/>
  <c r="O441" i="179"/>
  <c r="X441" i="179" s="1"/>
  <c r="O417" i="179"/>
  <c r="S417" i="179" s="1"/>
  <c r="O379" i="179"/>
  <c r="O378" i="179"/>
  <c r="Y378" i="179" s="1"/>
  <c r="O261" i="179"/>
  <c r="O108" i="179"/>
  <c r="O171" i="179"/>
  <c r="O135" i="179"/>
  <c r="L165" i="179"/>
  <c r="T165" i="179" s="1"/>
  <c r="O343" i="179"/>
  <c r="O342" i="179"/>
  <c r="O282" i="179"/>
  <c r="O279" i="179"/>
  <c r="X279" i="179" s="1"/>
  <c r="L303" i="179"/>
  <c r="O36" i="179"/>
  <c r="X36" i="179" s="1"/>
  <c r="W360" i="179"/>
  <c r="Z36" i="179"/>
  <c r="T219" i="179"/>
  <c r="S216" i="179"/>
  <c r="O153" i="179"/>
  <c r="O156" i="179"/>
  <c r="AK360" i="179"/>
  <c r="AJ360" i="179"/>
  <c r="AI360" i="179"/>
  <c r="AH360" i="179"/>
  <c r="Z360" i="179"/>
  <c r="Y360" i="179"/>
  <c r="X360" i="179"/>
  <c r="S363" i="179"/>
  <c r="W363" i="179"/>
  <c r="X363" i="179"/>
  <c r="Y363" i="179"/>
  <c r="Z363" i="179"/>
  <c r="AH363" i="179"/>
  <c r="AI363" i="179"/>
  <c r="AJ363" i="179"/>
  <c r="AK363" i="179"/>
  <c r="W366" i="179"/>
  <c r="AC366" i="179" s="1"/>
  <c r="Z366" i="179"/>
  <c r="AF366" i="179" s="1"/>
  <c r="AH366" i="179"/>
  <c r="AI366" i="179"/>
  <c r="AJ366" i="179"/>
  <c r="AK366" i="179"/>
  <c r="X366" i="179"/>
  <c r="AD366" i="179" s="1"/>
  <c r="Y366" i="179"/>
  <c r="AE366" i="179" s="1"/>
  <c r="AV468" i="179"/>
  <c r="P468" i="179"/>
  <c r="R471" i="179"/>
  <c r="O333" i="179"/>
  <c r="W333" i="179" s="1"/>
  <c r="O225" i="179"/>
  <c r="L343" i="179"/>
  <c r="M334" i="179"/>
  <c r="L334" i="179"/>
  <c r="Y334" i="179" s="1"/>
  <c r="O334" i="179"/>
  <c r="L427" i="179"/>
  <c r="L424" i="179"/>
  <c r="X424" i="179" s="1"/>
  <c r="O424" i="179"/>
  <c r="AK424" i="179"/>
  <c r="AJ424" i="179"/>
  <c r="AI424" i="179"/>
  <c r="AH424" i="179"/>
  <c r="O427" i="179"/>
  <c r="AK427" i="179"/>
  <c r="AJ427" i="179"/>
  <c r="AI427" i="179"/>
  <c r="AH427" i="179"/>
  <c r="Y424" i="179"/>
  <c r="Z427" i="179"/>
  <c r="X427" i="179"/>
  <c r="O486" i="179"/>
  <c r="O477" i="179"/>
  <c r="O471" i="179"/>
  <c r="O450" i="179"/>
  <c r="Z450" i="179" s="1"/>
  <c r="O432" i="179"/>
  <c r="O426" i="179"/>
  <c r="Y426" i="179" s="1"/>
  <c r="O423" i="179"/>
  <c r="Z423" i="179" s="1"/>
  <c r="O414" i="179"/>
  <c r="Z414" i="179" s="1"/>
  <c r="O405" i="179"/>
  <c r="O396" i="179"/>
  <c r="X396" i="179" s="1"/>
  <c r="O388" i="179"/>
  <c r="O387" i="179"/>
  <c r="W387" i="179" s="1"/>
  <c r="O351" i="179"/>
  <c r="O324" i="179"/>
  <c r="O315" i="179"/>
  <c r="O318" i="179" s="1"/>
  <c r="O306" i="179"/>
  <c r="Z306" i="179" s="1"/>
  <c r="O252" i="179"/>
  <c r="O234" i="179"/>
  <c r="O189" i="179"/>
  <c r="O180" i="179"/>
  <c r="Z648" i="179" s="1"/>
  <c r="O165" i="179"/>
  <c r="O162" i="179"/>
  <c r="O144" i="179"/>
  <c r="O126" i="179"/>
  <c r="O100" i="179"/>
  <c r="O99" i="179"/>
  <c r="O90" i="179"/>
  <c r="O81" i="179"/>
  <c r="O64" i="179"/>
  <c r="O63" i="179"/>
  <c r="O57" i="179"/>
  <c r="O54" i="179"/>
  <c r="O48" i="179"/>
  <c r="O45" i="179"/>
  <c r="Y648" i="179"/>
  <c r="X648" i="179"/>
  <c r="W648" i="179"/>
  <c r="S219" i="179"/>
  <c r="Q216" i="179"/>
  <c r="Q219" i="179" s="1"/>
  <c r="AV144" i="179"/>
  <c r="L48" i="179"/>
  <c r="AK303" i="179"/>
  <c r="AJ303" i="179"/>
  <c r="AI303" i="179"/>
  <c r="AH303" i="179"/>
  <c r="AK408" i="179"/>
  <c r="AJ408" i="179"/>
  <c r="AI408" i="179"/>
  <c r="AH408" i="179"/>
  <c r="Z408" i="179"/>
  <c r="Y408" i="179"/>
  <c r="X408" i="179"/>
  <c r="P39" i="179"/>
  <c r="R39" i="179"/>
  <c r="W39" i="179" s="1"/>
  <c r="S39" i="179"/>
  <c r="P471" i="179"/>
  <c r="S351" i="179"/>
  <c r="T90" i="179"/>
  <c r="N210" i="179"/>
  <c r="X489" i="179"/>
  <c r="Y489" i="179"/>
  <c r="Z489" i="179"/>
  <c r="AK471" i="179"/>
  <c r="AJ471" i="179"/>
  <c r="AI471" i="179"/>
  <c r="AH471" i="179"/>
  <c r="Q453" i="179"/>
  <c r="P453" i="179"/>
  <c r="AK450" i="179"/>
  <c r="AJ450" i="179"/>
  <c r="AI450" i="179"/>
  <c r="AH450" i="179"/>
  <c r="Y450" i="179"/>
  <c r="X450" i="179"/>
  <c r="W450" i="179"/>
  <c r="P444" i="179"/>
  <c r="AK441" i="179"/>
  <c r="AJ441" i="179"/>
  <c r="AI441" i="179"/>
  <c r="AH441" i="179"/>
  <c r="AK432" i="179"/>
  <c r="AJ432" i="179"/>
  <c r="AI432" i="179"/>
  <c r="AH432" i="179"/>
  <c r="AK435" i="179"/>
  <c r="AJ435" i="179"/>
  <c r="AI435" i="179"/>
  <c r="AH435" i="179"/>
  <c r="Y435" i="179"/>
  <c r="AE435" i="179" s="1"/>
  <c r="X435" i="179"/>
  <c r="AD435" i="179" s="1"/>
  <c r="Z435" i="179"/>
  <c r="AF435" i="179" s="1"/>
  <c r="AK426" i="179"/>
  <c r="AJ426" i="179"/>
  <c r="AI426" i="179"/>
  <c r="AH426" i="179"/>
  <c r="Z426" i="179"/>
  <c r="X426" i="179"/>
  <c r="W426" i="179"/>
  <c r="AK423" i="179"/>
  <c r="AJ423" i="179"/>
  <c r="AI423" i="179"/>
  <c r="AH423" i="179"/>
  <c r="W414" i="179"/>
  <c r="AK405" i="179"/>
  <c r="AJ405" i="179"/>
  <c r="AI405" i="179"/>
  <c r="AH405" i="179"/>
  <c r="Z378" i="179"/>
  <c r="AK388" i="179"/>
  <c r="AJ388" i="179"/>
  <c r="AI388" i="179"/>
  <c r="AH388" i="179"/>
  <c r="S388" i="179"/>
  <c r="L388" i="179"/>
  <c r="AK387" i="179"/>
  <c r="AJ387" i="179"/>
  <c r="AI387" i="179"/>
  <c r="AH387" i="179"/>
  <c r="S387" i="179"/>
  <c r="AK379" i="179"/>
  <c r="AJ379" i="179"/>
  <c r="AI379" i="179"/>
  <c r="AH379" i="179"/>
  <c r="S379" i="179"/>
  <c r="L379" i="179"/>
  <c r="AK378" i="179"/>
  <c r="AJ378" i="179"/>
  <c r="AI378" i="179"/>
  <c r="AH378" i="179"/>
  <c r="S378" i="179"/>
  <c r="P354" i="179"/>
  <c r="AK351" i="179"/>
  <c r="AJ351" i="179"/>
  <c r="AI351" i="179"/>
  <c r="AR491" i="179"/>
  <c r="AR492" i="179" s="1"/>
  <c r="AR493" i="179" s="1"/>
  <c r="AR488" i="179"/>
  <c r="AR489" i="179" s="1"/>
  <c r="AR490" i="179" s="1"/>
  <c r="AQ486" i="179"/>
  <c r="BH485" i="179"/>
  <c r="BH486" i="179" s="1"/>
  <c r="BH487" i="179" s="1"/>
  <c r="BH488" i="179" s="1"/>
  <c r="BH489" i="179" s="1"/>
  <c r="BH490" i="179" s="1"/>
  <c r="BH491" i="179" s="1"/>
  <c r="BH492" i="179" s="1"/>
  <c r="BH493" i="179" s="1"/>
  <c r="AT485" i="179"/>
  <c r="AT486" i="179" s="1"/>
  <c r="AT487" i="179" s="1"/>
  <c r="AS485" i="179"/>
  <c r="AS486" i="179" s="1"/>
  <c r="AS487" i="179" s="1"/>
  <c r="AS488" i="179" s="1"/>
  <c r="AS489" i="179" s="1"/>
  <c r="AS490" i="179" s="1"/>
  <c r="AS491" i="179" s="1"/>
  <c r="AS492" i="179" s="1"/>
  <c r="AS493" i="179" s="1"/>
  <c r="AR485" i="179"/>
  <c r="AR486" i="179" s="1"/>
  <c r="AR487" i="179" s="1"/>
  <c r="AR482" i="179"/>
  <c r="AR483" i="179" s="1"/>
  <c r="AR484" i="179" s="1"/>
  <c r="AR479" i="179"/>
  <c r="AR480" i="179" s="1"/>
  <c r="AR481" i="179" s="1"/>
  <c r="AQ477" i="179"/>
  <c r="AK477" i="179"/>
  <c r="AJ477" i="179"/>
  <c r="AI477" i="179"/>
  <c r="AH477" i="179"/>
  <c r="BH476" i="179"/>
  <c r="BH477" i="179" s="1"/>
  <c r="BH478" i="179" s="1"/>
  <c r="BH479" i="179" s="1"/>
  <c r="BH480" i="179" s="1"/>
  <c r="BH481" i="179" s="1"/>
  <c r="BH482" i="179" s="1"/>
  <c r="BH483" i="179" s="1"/>
  <c r="BH484" i="179" s="1"/>
  <c r="AT476" i="179"/>
  <c r="AT477" i="179" s="1"/>
  <c r="AS476" i="179"/>
  <c r="AS477" i="179" s="1"/>
  <c r="AS478" i="179" s="1"/>
  <c r="AS479" i="179" s="1"/>
  <c r="AS480" i="179" s="1"/>
  <c r="AS481" i="179" s="1"/>
  <c r="AS482" i="179" s="1"/>
  <c r="AS483" i="179" s="1"/>
  <c r="AS484" i="179" s="1"/>
  <c r="AR476" i="179"/>
  <c r="AR477" i="179" s="1"/>
  <c r="AR478" i="179" s="1"/>
  <c r="AR473" i="179"/>
  <c r="AR474" i="179" s="1"/>
  <c r="AR475" i="179" s="1"/>
  <c r="AR470" i="179"/>
  <c r="AR471" i="179" s="1"/>
  <c r="AR472" i="179" s="1"/>
  <c r="AQ468" i="179"/>
  <c r="AQ469" i="179" s="1"/>
  <c r="AK468" i="179"/>
  <c r="AJ468" i="179"/>
  <c r="AI468" i="179"/>
  <c r="AH468" i="179"/>
  <c r="BH467" i="179"/>
  <c r="BH468" i="179" s="1"/>
  <c r="BH469" i="179" s="1"/>
  <c r="BH470" i="179" s="1"/>
  <c r="BH471" i="179" s="1"/>
  <c r="BH472" i="179" s="1"/>
  <c r="BH473" i="179" s="1"/>
  <c r="BH474" i="179" s="1"/>
  <c r="BH475" i="179" s="1"/>
  <c r="AT467" i="179"/>
  <c r="AT468" i="179" s="1"/>
  <c r="AS467" i="179"/>
  <c r="AS468" i="179" s="1"/>
  <c r="AS469" i="179" s="1"/>
  <c r="AS470" i="179" s="1"/>
  <c r="AS471" i="179" s="1"/>
  <c r="AS472" i="179" s="1"/>
  <c r="AS473" i="179" s="1"/>
  <c r="AS474" i="179" s="1"/>
  <c r="AS475" i="179" s="1"/>
  <c r="AR467" i="179"/>
  <c r="AR468" i="179" s="1"/>
  <c r="AR469" i="179" s="1"/>
  <c r="AR464" i="179"/>
  <c r="AR465" i="179" s="1"/>
  <c r="AR466" i="179" s="1"/>
  <c r="AR461" i="179"/>
  <c r="AR462" i="179" s="1"/>
  <c r="AR463" i="179" s="1"/>
  <c r="AQ459" i="179"/>
  <c r="AQ460" i="179" s="1"/>
  <c r="BH458" i="179"/>
  <c r="BH459" i="179" s="1"/>
  <c r="BH460" i="179" s="1"/>
  <c r="BH461" i="179" s="1"/>
  <c r="BH462" i="179" s="1"/>
  <c r="BH463" i="179" s="1"/>
  <c r="BH464" i="179" s="1"/>
  <c r="BH465" i="179" s="1"/>
  <c r="BH466" i="179" s="1"/>
  <c r="AT458" i="179"/>
  <c r="AT459" i="179" s="1"/>
  <c r="AS458" i="179"/>
  <c r="AS459" i="179" s="1"/>
  <c r="AS460" i="179" s="1"/>
  <c r="AS461" i="179" s="1"/>
  <c r="AS462" i="179" s="1"/>
  <c r="AS463" i="179" s="1"/>
  <c r="AS464" i="179" s="1"/>
  <c r="AS465" i="179" s="1"/>
  <c r="AS466" i="179" s="1"/>
  <c r="AR458" i="179"/>
  <c r="AR459" i="179" s="1"/>
  <c r="AR460" i="179" s="1"/>
  <c r="AR455" i="179"/>
  <c r="AR456" i="179" s="1"/>
  <c r="AR457" i="179" s="1"/>
  <c r="AR452" i="179"/>
  <c r="AR453" i="179" s="1"/>
  <c r="AR454" i="179" s="1"/>
  <c r="AQ450" i="179"/>
  <c r="BH449" i="179"/>
  <c r="BH450" i="179" s="1"/>
  <c r="BH451" i="179" s="1"/>
  <c r="BH452" i="179" s="1"/>
  <c r="BH453" i="179" s="1"/>
  <c r="BH454" i="179" s="1"/>
  <c r="BH455" i="179" s="1"/>
  <c r="BH456" i="179" s="1"/>
  <c r="BH457" i="179" s="1"/>
  <c r="AT449" i="179"/>
  <c r="AT450" i="179" s="1"/>
  <c r="AT451" i="179" s="1"/>
  <c r="AS449" i="179"/>
  <c r="AS450" i="179" s="1"/>
  <c r="AS451" i="179" s="1"/>
  <c r="AS452" i="179" s="1"/>
  <c r="AS453" i="179" s="1"/>
  <c r="AS454" i="179" s="1"/>
  <c r="AS455" i="179" s="1"/>
  <c r="AS456" i="179" s="1"/>
  <c r="AS457" i="179" s="1"/>
  <c r="AR449" i="179"/>
  <c r="AR450" i="179" s="1"/>
  <c r="AR451" i="179" s="1"/>
  <c r="AR446" i="179"/>
  <c r="AR447" i="179" s="1"/>
  <c r="AR448" i="179" s="1"/>
  <c r="AK444" i="179"/>
  <c r="AJ444" i="179"/>
  <c r="AI444" i="179"/>
  <c r="AH444" i="179"/>
  <c r="AR443" i="179"/>
  <c r="AR444" i="179" s="1"/>
  <c r="AR445" i="179" s="1"/>
  <c r="AQ441" i="179"/>
  <c r="AQ442" i="179" s="1"/>
  <c r="BH440" i="179"/>
  <c r="BH441" i="179" s="1"/>
  <c r="BH442" i="179" s="1"/>
  <c r="BH443" i="179" s="1"/>
  <c r="BH444" i="179" s="1"/>
  <c r="BH445" i="179" s="1"/>
  <c r="BH446" i="179" s="1"/>
  <c r="BH447" i="179" s="1"/>
  <c r="BH448" i="179" s="1"/>
  <c r="AT440" i="179"/>
  <c r="AT441" i="179" s="1"/>
  <c r="AS440" i="179"/>
  <c r="AS441" i="179" s="1"/>
  <c r="AS442" i="179" s="1"/>
  <c r="AS443" i="179" s="1"/>
  <c r="AS444" i="179" s="1"/>
  <c r="AS445" i="179" s="1"/>
  <c r="AS446" i="179" s="1"/>
  <c r="AS447" i="179" s="1"/>
  <c r="AS448" i="179" s="1"/>
  <c r="AR440" i="179"/>
  <c r="AR441" i="179" s="1"/>
  <c r="AR442" i="179" s="1"/>
  <c r="AR437" i="179"/>
  <c r="AR438" i="179" s="1"/>
  <c r="AR439" i="179" s="1"/>
  <c r="AR434" i="179"/>
  <c r="AR435" i="179" s="1"/>
  <c r="AR436" i="179" s="1"/>
  <c r="AQ432" i="179"/>
  <c r="AQ433" i="179" s="1"/>
  <c r="BH431" i="179"/>
  <c r="BH432" i="179" s="1"/>
  <c r="BH433" i="179" s="1"/>
  <c r="BH434" i="179" s="1"/>
  <c r="BH435" i="179" s="1"/>
  <c r="BH436" i="179" s="1"/>
  <c r="BH437" i="179" s="1"/>
  <c r="BH438" i="179" s="1"/>
  <c r="BH439" i="179" s="1"/>
  <c r="AT431" i="179"/>
  <c r="AT432" i="179" s="1"/>
  <c r="AS431" i="179"/>
  <c r="AS432" i="179" s="1"/>
  <c r="AS433" i="179" s="1"/>
  <c r="AS434" i="179" s="1"/>
  <c r="AS435" i="179" s="1"/>
  <c r="AS436" i="179" s="1"/>
  <c r="AS437" i="179" s="1"/>
  <c r="AS438" i="179" s="1"/>
  <c r="AS439" i="179" s="1"/>
  <c r="AR431" i="179"/>
  <c r="AR432" i="179" s="1"/>
  <c r="AR433" i="179" s="1"/>
  <c r="AR428" i="179"/>
  <c r="AR429" i="179" s="1"/>
  <c r="AR430" i="179" s="1"/>
  <c r="AR425" i="179"/>
  <c r="AR426" i="179" s="1"/>
  <c r="AR427" i="179" s="1"/>
  <c r="AQ423" i="179"/>
  <c r="BH422" i="179"/>
  <c r="BH423" i="179" s="1"/>
  <c r="BH424" i="179" s="1"/>
  <c r="BH425" i="179" s="1"/>
  <c r="BH426" i="179" s="1"/>
  <c r="BH427" i="179" s="1"/>
  <c r="BH428" i="179" s="1"/>
  <c r="BH429" i="179" s="1"/>
  <c r="BH430" i="179" s="1"/>
  <c r="AT422" i="179"/>
  <c r="AS422" i="179"/>
  <c r="AS423" i="179" s="1"/>
  <c r="AS424" i="179" s="1"/>
  <c r="AS425" i="179" s="1"/>
  <c r="AS426" i="179" s="1"/>
  <c r="AS427" i="179" s="1"/>
  <c r="AS428" i="179" s="1"/>
  <c r="AS429" i="179" s="1"/>
  <c r="AS430" i="179" s="1"/>
  <c r="AR422" i="179"/>
  <c r="AR423" i="179" s="1"/>
  <c r="AR424" i="179" s="1"/>
  <c r="AR419" i="179"/>
  <c r="AR420" i="179" s="1"/>
  <c r="AR421" i="179" s="1"/>
  <c r="AK417" i="179"/>
  <c r="AJ417" i="179"/>
  <c r="AI417" i="179"/>
  <c r="AH417" i="179"/>
  <c r="AR416" i="179"/>
  <c r="AR417" i="179" s="1"/>
  <c r="AR418" i="179" s="1"/>
  <c r="AQ414" i="179"/>
  <c r="AK414" i="179"/>
  <c r="AJ414" i="179"/>
  <c r="AI414" i="179"/>
  <c r="AH414" i="179"/>
  <c r="BH413" i="179"/>
  <c r="BH414" i="179" s="1"/>
  <c r="BH415" i="179" s="1"/>
  <c r="BH416" i="179" s="1"/>
  <c r="BH417" i="179" s="1"/>
  <c r="BH418" i="179" s="1"/>
  <c r="BH419" i="179" s="1"/>
  <c r="BH420" i="179" s="1"/>
  <c r="BH421" i="179" s="1"/>
  <c r="AT413" i="179"/>
  <c r="AT414" i="179" s="1"/>
  <c r="AT415" i="179" s="1"/>
  <c r="AS413" i="179"/>
  <c r="AS414" i="179" s="1"/>
  <c r="AS415" i="179" s="1"/>
  <c r="AS416" i="179" s="1"/>
  <c r="AS417" i="179" s="1"/>
  <c r="AS418" i="179" s="1"/>
  <c r="AS419" i="179" s="1"/>
  <c r="AS420" i="179" s="1"/>
  <c r="AS421" i="179" s="1"/>
  <c r="AR413" i="179"/>
  <c r="AR414" i="179" s="1"/>
  <c r="AR415" i="179" s="1"/>
  <c r="AR410" i="179"/>
  <c r="AR411" i="179" s="1"/>
  <c r="AR412" i="179" s="1"/>
  <c r="AR407" i="179"/>
  <c r="AR408" i="179" s="1"/>
  <c r="AR409" i="179" s="1"/>
  <c r="AQ405" i="179"/>
  <c r="BH404" i="179"/>
  <c r="BH405" i="179" s="1"/>
  <c r="BH406" i="179" s="1"/>
  <c r="BH407" i="179" s="1"/>
  <c r="BH408" i="179" s="1"/>
  <c r="BH409" i="179" s="1"/>
  <c r="BH410" i="179" s="1"/>
  <c r="BH411" i="179" s="1"/>
  <c r="BH412" i="179" s="1"/>
  <c r="AT404" i="179"/>
  <c r="AT405" i="179" s="1"/>
  <c r="AT406" i="179" s="1"/>
  <c r="AS404" i="179"/>
  <c r="AS405" i="179" s="1"/>
  <c r="AS406" i="179" s="1"/>
  <c r="AS407" i="179" s="1"/>
  <c r="AS408" i="179" s="1"/>
  <c r="AS409" i="179" s="1"/>
  <c r="AS410" i="179" s="1"/>
  <c r="AS411" i="179" s="1"/>
  <c r="AS412" i="179" s="1"/>
  <c r="AR404" i="179"/>
  <c r="AR405" i="179" s="1"/>
  <c r="AR406" i="179" s="1"/>
  <c r="AR401" i="179"/>
  <c r="AR402" i="179" s="1"/>
  <c r="AR403" i="179" s="1"/>
  <c r="AR398" i="179"/>
  <c r="AR399" i="179" s="1"/>
  <c r="AR400" i="179" s="1"/>
  <c r="AQ396" i="179"/>
  <c r="AQ397" i="179" s="1"/>
  <c r="AK396" i="179"/>
  <c r="AJ396" i="179"/>
  <c r="AI396" i="179"/>
  <c r="AH396" i="179"/>
  <c r="BH395" i="179"/>
  <c r="BH396" i="179" s="1"/>
  <c r="BH397" i="179" s="1"/>
  <c r="BH398" i="179" s="1"/>
  <c r="BH399" i="179" s="1"/>
  <c r="BH400" i="179" s="1"/>
  <c r="BH401" i="179" s="1"/>
  <c r="BH402" i="179" s="1"/>
  <c r="BH403" i="179" s="1"/>
  <c r="AT395" i="179"/>
  <c r="AT396" i="179" s="1"/>
  <c r="AS395" i="179"/>
  <c r="AS396" i="179" s="1"/>
  <c r="AS397" i="179" s="1"/>
  <c r="AS398" i="179" s="1"/>
  <c r="AS399" i="179" s="1"/>
  <c r="AS400" i="179" s="1"/>
  <c r="AS401" i="179" s="1"/>
  <c r="AS402" i="179" s="1"/>
  <c r="AS403" i="179" s="1"/>
  <c r="AR395" i="179"/>
  <c r="AR396" i="179" s="1"/>
  <c r="AR397" i="179" s="1"/>
  <c r="AR392" i="179"/>
  <c r="AR393" i="179" s="1"/>
  <c r="AR394" i="179" s="1"/>
  <c r="AR389" i="179"/>
  <c r="AR390" i="179" s="1"/>
  <c r="AR391" i="179" s="1"/>
  <c r="AQ387" i="179"/>
  <c r="AQ388" i="179" s="1"/>
  <c r="AQ389" i="179" s="1"/>
  <c r="BH386" i="179"/>
  <c r="BH387" i="179" s="1"/>
  <c r="BH388" i="179" s="1"/>
  <c r="BH389" i="179" s="1"/>
  <c r="BH390" i="179" s="1"/>
  <c r="BH391" i="179" s="1"/>
  <c r="BH392" i="179" s="1"/>
  <c r="BH393" i="179" s="1"/>
  <c r="BH394" i="179" s="1"/>
  <c r="AT386" i="179"/>
  <c r="AT387" i="179" s="1"/>
  <c r="AS386" i="179"/>
  <c r="AS387" i="179" s="1"/>
  <c r="AS388" i="179" s="1"/>
  <c r="AS389" i="179" s="1"/>
  <c r="AS390" i="179" s="1"/>
  <c r="AS391" i="179" s="1"/>
  <c r="AS392" i="179" s="1"/>
  <c r="AS393" i="179" s="1"/>
  <c r="AS394" i="179" s="1"/>
  <c r="AR386" i="179"/>
  <c r="AR387" i="179" s="1"/>
  <c r="AR388" i="179" s="1"/>
  <c r="AR383" i="179"/>
  <c r="AR384" i="179" s="1"/>
  <c r="AR385" i="179" s="1"/>
  <c r="AR380" i="179"/>
  <c r="AR381" i="179" s="1"/>
  <c r="AR382" i="179" s="1"/>
  <c r="AQ378" i="179"/>
  <c r="AQ379" i="179" s="1"/>
  <c r="AQ380" i="179" s="1"/>
  <c r="BH377" i="179"/>
  <c r="BH378" i="179" s="1"/>
  <c r="BH379" i="179" s="1"/>
  <c r="BH380" i="179" s="1"/>
  <c r="BH381" i="179" s="1"/>
  <c r="BH382" i="179" s="1"/>
  <c r="BH383" i="179" s="1"/>
  <c r="BH384" i="179" s="1"/>
  <c r="BH385" i="179" s="1"/>
  <c r="AT377" i="179"/>
  <c r="AT378" i="179" s="1"/>
  <c r="AS377" i="179"/>
  <c r="AS378" i="179" s="1"/>
  <c r="AS379" i="179" s="1"/>
  <c r="AS380" i="179" s="1"/>
  <c r="AS381" i="179" s="1"/>
  <c r="AS382" i="179" s="1"/>
  <c r="AS383" i="179" s="1"/>
  <c r="AS384" i="179" s="1"/>
  <c r="AS385" i="179" s="1"/>
  <c r="AR377" i="179"/>
  <c r="AR378" i="179" s="1"/>
  <c r="AR379" i="179" s="1"/>
  <c r="AR374" i="179"/>
  <c r="AR375" i="179" s="1"/>
  <c r="AR376" i="179" s="1"/>
  <c r="AR371" i="179"/>
  <c r="AR372" i="179" s="1"/>
  <c r="AR373" i="179" s="1"/>
  <c r="AQ369" i="179"/>
  <c r="BH368" i="179"/>
  <c r="BH369" i="179" s="1"/>
  <c r="BH370" i="179" s="1"/>
  <c r="BH371" i="179" s="1"/>
  <c r="BH372" i="179" s="1"/>
  <c r="BH373" i="179" s="1"/>
  <c r="BH374" i="179" s="1"/>
  <c r="BH375" i="179" s="1"/>
  <c r="BH376" i="179" s="1"/>
  <c r="AT368" i="179"/>
  <c r="AT369" i="179" s="1"/>
  <c r="AT370" i="179" s="1"/>
  <c r="AT371" i="179" s="1"/>
  <c r="AT372" i="179" s="1"/>
  <c r="AT373" i="179" s="1"/>
  <c r="AT374" i="179" s="1"/>
  <c r="AT375" i="179" s="1"/>
  <c r="AT376" i="179" s="1"/>
  <c r="AS368" i="179"/>
  <c r="AS369" i="179" s="1"/>
  <c r="AS370" i="179" s="1"/>
  <c r="AS371" i="179" s="1"/>
  <c r="AS372" i="179" s="1"/>
  <c r="AS373" i="179" s="1"/>
  <c r="AS374" i="179" s="1"/>
  <c r="AS375" i="179" s="1"/>
  <c r="AS376" i="179" s="1"/>
  <c r="AR368" i="179"/>
  <c r="AR369" i="179" s="1"/>
  <c r="AR370" i="179" s="1"/>
  <c r="AR365" i="179"/>
  <c r="AR366" i="179" s="1"/>
  <c r="AR367" i="179" s="1"/>
  <c r="AR362" i="179"/>
  <c r="AR363" i="179" s="1"/>
  <c r="AR364" i="179" s="1"/>
  <c r="AQ360" i="179"/>
  <c r="BH359" i="179"/>
  <c r="BH360" i="179" s="1"/>
  <c r="BH361" i="179" s="1"/>
  <c r="BH362" i="179" s="1"/>
  <c r="BH363" i="179" s="1"/>
  <c r="BH364" i="179" s="1"/>
  <c r="BH365" i="179" s="1"/>
  <c r="BH366" i="179" s="1"/>
  <c r="BH367" i="179" s="1"/>
  <c r="AT359" i="179"/>
  <c r="AT360" i="179" s="1"/>
  <c r="AT361" i="179" s="1"/>
  <c r="AS359" i="179"/>
  <c r="AS360" i="179" s="1"/>
  <c r="AS361" i="179" s="1"/>
  <c r="AS362" i="179" s="1"/>
  <c r="AS363" i="179" s="1"/>
  <c r="AS364" i="179" s="1"/>
  <c r="AS365" i="179" s="1"/>
  <c r="AS366" i="179" s="1"/>
  <c r="AS367" i="179" s="1"/>
  <c r="AR359" i="179"/>
  <c r="AR360" i="179" s="1"/>
  <c r="AR361" i="179" s="1"/>
  <c r="AR356" i="179"/>
  <c r="AR357" i="179" s="1"/>
  <c r="AR358" i="179" s="1"/>
  <c r="AR353" i="179"/>
  <c r="AR354" i="179" s="1"/>
  <c r="AR355" i="179" s="1"/>
  <c r="AQ351" i="179"/>
  <c r="AQ352" i="179" s="1"/>
  <c r="BH350" i="179"/>
  <c r="BH351" i="179" s="1"/>
  <c r="BH352" i="179" s="1"/>
  <c r="BH353" i="179" s="1"/>
  <c r="BH354" i="179" s="1"/>
  <c r="BH355" i="179" s="1"/>
  <c r="BH356" i="179" s="1"/>
  <c r="BH357" i="179" s="1"/>
  <c r="BH358" i="179" s="1"/>
  <c r="AT350" i="179"/>
  <c r="AT351" i="179" s="1"/>
  <c r="AS350" i="179"/>
  <c r="AS351" i="179" s="1"/>
  <c r="AS352" i="179" s="1"/>
  <c r="AS353" i="179" s="1"/>
  <c r="AS354" i="179" s="1"/>
  <c r="AS355" i="179" s="1"/>
  <c r="AS356" i="179" s="1"/>
  <c r="AS357" i="179" s="1"/>
  <c r="AS358" i="179" s="1"/>
  <c r="AR350" i="179"/>
  <c r="AR351" i="179" s="1"/>
  <c r="AR352" i="179" s="1"/>
  <c r="AR347" i="179"/>
  <c r="AR348" i="179" s="1"/>
  <c r="AR349" i="179" s="1"/>
  <c r="AR344" i="179"/>
  <c r="AR345" i="179" s="1"/>
  <c r="AR346" i="179" s="1"/>
  <c r="AQ342" i="179"/>
  <c r="BH341" i="179"/>
  <c r="BH342" i="179" s="1"/>
  <c r="BH343" i="179" s="1"/>
  <c r="BH344" i="179" s="1"/>
  <c r="BH345" i="179" s="1"/>
  <c r="BH346" i="179" s="1"/>
  <c r="BH347" i="179" s="1"/>
  <c r="BH348" i="179" s="1"/>
  <c r="BH349" i="179" s="1"/>
  <c r="AT341" i="179"/>
  <c r="AT342" i="179" s="1"/>
  <c r="AT343" i="179" s="1"/>
  <c r="AT344" i="179" s="1"/>
  <c r="AT345" i="179" s="1"/>
  <c r="AT346" i="179" s="1"/>
  <c r="AT347" i="179" s="1"/>
  <c r="AT348" i="179" s="1"/>
  <c r="AT349" i="179" s="1"/>
  <c r="AS341" i="179"/>
  <c r="AS342" i="179" s="1"/>
  <c r="AS343" i="179" s="1"/>
  <c r="AS344" i="179" s="1"/>
  <c r="AS345" i="179" s="1"/>
  <c r="AS346" i="179" s="1"/>
  <c r="AS347" i="179" s="1"/>
  <c r="AS348" i="179" s="1"/>
  <c r="AS349" i="179" s="1"/>
  <c r="AR341" i="179"/>
  <c r="AR342" i="179" s="1"/>
  <c r="AR343" i="179" s="1"/>
  <c r="AR338" i="179"/>
  <c r="AR339" i="179" s="1"/>
  <c r="AR340" i="179" s="1"/>
  <c r="AR335" i="179"/>
  <c r="AR336" i="179" s="1"/>
  <c r="AR337" i="179" s="1"/>
  <c r="AQ333" i="179"/>
  <c r="AQ334" i="179" s="1"/>
  <c r="AQ335" i="179" s="1"/>
  <c r="BH332" i="179"/>
  <c r="BH333" i="179" s="1"/>
  <c r="BH334" i="179" s="1"/>
  <c r="BH335" i="179" s="1"/>
  <c r="BH336" i="179" s="1"/>
  <c r="BH337" i="179" s="1"/>
  <c r="BH338" i="179" s="1"/>
  <c r="BH339" i="179" s="1"/>
  <c r="BH340" i="179" s="1"/>
  <c r="AT332" i="179"/>
  <c r="AT333" i="179" s="1"/>
  <c r="AS332" i="179"/>
  <c r="AS333" i="179" s="1"/>
  <c r="AS334" i="179" s="1"/>
  <c r="AS335" i="179" s="1"/>
  <c r="AS336" i="179" s="1"/>
  <c r="AS337" i="179" s="1"/>
  <c r="AS338" i="179" s="1"/>
  <c r="AS339" i="179" s="1"/>
  <c r="AS340" i="179" s="1"/>
  <c r="AR332" i="179"/>
  <c r="AR333" i="179" s="1"/>
  <c r="AR334" i="179" s="1"/>
  <c r="AR329" i="179"/>
  <c r="AR330" i="179" s="1"/>
  <c r="AR331" i="179" s="1"/>
  <c r="AR326" i="179"/>
  <c r="AR327" i="179" s="1"/>
  <c r="AR328" i="179" s="1"/>
  <c r="AQ324" i="179"/>
  <c r="BH323" i="179"/>
  <c r="BH324" i="179" s="1"/>
  <c r="BH325" i="179" s="1"/>
  <c r="BH326" i="179" s="1"/>
  <c r="BH327" i="179" s="1"/>
  <c r="BH328" i="179" s="1"/>
  <c r="BH329" i="179" s="1"/>
  <c r="BH330" i="179" s="1"/>
  <c r="BH331" i="179" s="1"/>
  <c r="AT323" i="179"/>
  <c r="AT324" i="179" s="1"/>
  <c r="AT325" i="179" s="1"/>
  <c r="AT326" i="179" s="1"/>
  <c r="AT327" i="179" s="1"/>
  <c r="AT328" i="179" s="1"/>
  <c r="AT329" i="179" s="1"/>
  <c r="AT330" i="179" s="1"/>
  <c r="AT331" i="179" s="1"/>
  <c r="AS323" i="179"/>
  <c r="AS324" i="179" s="1"/>
  <c r="AS325" i="179" s="1"/>
  <c r="AS326" i="179" s="1"/>
  <c r="AS327" i="179" s="1"/>
  <c r="AS328" i="179" s="1"/>
  <c r="AS329" i="179" s="1"/>
  <c r="AS330" i="179" s="1"/>
  <c r="AS331" i="179" s="1"/>
  <c r="AR323" i="179"/>
  <c r="AR324" i="179" s="1"/>
  <c r="AR325" i="179" s="1"/>
  <c r="AK369" i="179"/>
  <c r="AJ369" i="179"/>
  <c r="AI369" i="179"/>
  <c r="AH369" i="179"/>
  <c r="AQ478" i="179"/>
  <c r="AT423" i="179"/>
  <c r="AT424" i="179" s="1"/>
  <c r="AR320" i="179"/>
  <c r="AR321" i="179" s="1"/>
  <c r="AR322" i="179" s="1"/>
  <c r="AK318" i="179"/>
  <c r="AJ318" i="179"/>
  <c r="AI318" i="179"/>
  <c r="AH318" i="179"/>
  <c r="AR317" i="179"/>
  <c r="AR318" i="179" s="1"/>
  <c r="AR319" i="179" s="1"/>
  <c r="AQ315" i="179"/>
  <c r="AQ316" i="179" s="1"/>
  <c r="AK315" i="179"/>
  <c r="AJ315" i="179"/>
  <c r="AI315" i="179"/>
  <c r="AH315" i="179"/>
  <c r="BH314" i="179"/>
  <c r="BH315" i="179" s="1"/>
  <c r="BH316" i="179" s="1"/>
  <c r="BH317" i="179" s="1"/>
  <c r="BH318" i="179" s="1"/>
  <c r="BH319" i="179" s="1"/>
  <c r="BH320" i="179" s="1"/>
  <c r="BH321" i="179" s="1"/>
  <c r="BH322" i="179" s="1"/>
  <c r="AT314" i="179"/>
  <c r="AT315" i="179" s="1"/>
  <c r="AS314" i="179"/>
  <c r="AS315" i="179" s="1"/>
  <c r="AS316" i="179" s="1"/>
  <c r="AS317" i="179" s="1"/>
  <c r="AS318" i="179" s="1"/>
  <c r="AS319" i="179" s="1"/>
  <c r="AS320" i="179" s="1"/>
  <c r="AS321" i="179" s="1"/>
  <c r="AS322" i="179" s="1"/>
  <c r="AR314" i="179"/>
  <c r="AR315" i="179" s="1"/>
  <c r="AR316" i="179" s="1"/>
  <c r="AR311" i="179"/>
  <c r="AR312" i="179" s="1"/>
  <c r="AR313" i="179" s="1"/>
  <c r="AK309" i="179"/>
  <c r="AJ309" i="179"/>
  <c r="AI309" i="179"/>
  <c r="AH309" i="179"/>
  <c r="Z309" i="179"/>
  <c r="Y309" i="179"/>
  <c r="X309" i="179"/>
  <c r="W309" i="179"/>
  <c r="AR308" i="179"/>
  <c r="AR309" i="179" s="1"/>
  <c r="AR310" i="179" s="1"/>
  <c r="AQ306" i="179"/>
  <c r="AK306" i="179"/>
  <c r="AJ306" i="179"/>
  <c r="AI306" i="179"/>
  <c r="AH306" i="179"/>
  <c r="BH305" i="179"/>
  <c r="BH306" i="179" s="1"/>
  <c r="BH307" i="179" s="1"/>
  <c r="BH308" i="179" s="1"/>
  <c r="BH309" i="179" s="1"/>
  <c r="BH310" i="179" s="1"/>
  <c r="BH311" i="179" s="1"/>
  <c r="BH312" i="179" s="1"/>
  <c r="BH313" i="179" s="1"/>
  <c r="AT305" i="179"/>
  <c r="AT306" i="179" s="1"/>
  <c r="AT307" i="179" s="1"/>
  <c r="AS305" i="179"/>
  <c r="AS306" i="179" s="1"/>
  <c r="AS307" i="179" s="1"/>
  <c r="AS308" i="179" s="1"/>
  <c r="AS309" i="179" s="1"/>
  <c r="AS310" i="179" s="1"/>
  <c r="AS311" i="179" s="1"/>
  <c r="AS312" i="179" s="1"/>
  <c r="AS313" i="179" s="1"/>
  <c r="AR305" i="179"/>
  <c r="AR306" i="179" s="1"/>
  <c r="AR307" i="179" s="1"/>
  <c r="AI300" i="179"/>
  <c r="AJ300" i="179"/>
  <c r="AK300" i="179"/>
  <c r="AH300" i="179"/>
  <c r="AI297" i="179"/>
  <c r="AJ297" i="179"/>
  <c r="AK297" i="179"/>
  <c r="AH297" i="179"/>
  <c r="Z300" i="179"/>
  <c r="Y300" i="179"/>
  <c r="X300" i="179"/>
  <c r="W300" i="179"/>
  <c r="AR302" i="179"/>
  <c r="AR303" i="179" s="1"/>
  <c r="AR304" i="179" s="1"/>
  <c r="AR299" i="179"/>
  <c r="AR300" i="179" s="1"/>
  <c r="AR301" i="179" s="1"/>
  <c r="AQ297" i="179"/>
  <c r="BH296" i="179"/>
  <c r="BH297" i="179" s="1"/>
  <c r="BH298" i="179" s="1"/>
  <c r="BH299" i="179" s="1"/>
  <c r="BH300" i="179" s="1"/>
  <c r="BH301" i="179" s="1"/>
  <c r="BH302" i="179" s="1"/>
  <c r="BH303" i="179" s="1"/>
  <c r="BH304" i="179" s="1"/>
  <c r="AT296" i="179"/>
  <c r="AT297" i="179" s="1"/>
  <c r="AT298" i="179" s="1"/>
  <c r="AS296" i="179"/>
  <c r="AS297" i="179" s="1"/>
  <c r="AS298" i="179" s="1"/>
  <c r="AS299" i="179" s="1"/>
  <c r="AS300" i="179" s="1"/>
  <c r="AS301" i="179" s="1"/>
  <c r="AS302" i="179" s="1"/>
  <c r="AS303" i="179" s="1"/>
  <c r="AS304" i="179" s="1"/>
  <c r="AR296" i="179"/>
  <c r="AR297" i="179" s="1"/>
  <c r="AR298" i="179" s="1"/>
  <c r="P96" i="200"/>
  <c r="P97" i="200"/>
  <c r="P98" i="200"/>
  <c r="P99" i="200"/>
  <c r="P100" i="200"/>
  <c r="P101" i="200"/>
  <c r="P95" i="200"/>
  <c r="M255" i="179"/>
  <c r="Z255" i="179" s="1"/>
  <c r="P225" i="179"/>
  <c r="U165" i="179"/>
  <c r="H16" i="326" s="1"/>
  <c r="V165" i="179"/>
  <c r="N63" i="179"/>
  <c r="L64" i="179"/>
  <c r="R64" i="179"/>
  <c r="R135" i="179"/>
  <c r="S100" i="179"/>
  <c r="S99" i="179"/>
  <c r="L100" i="179"/>
  <c r="J168" i="200"/>
  <c r="P168" i="200" s="1"/>
  <c r="J169" i="200"/>
  <c r="P169" i="200" s="1"/>
  <c r="J170" i="200"/>
  <c r="P170" i="200" s="1"/>
  <c r="J171" i="200"/>
  <c r="J172" i="200"/>
  <c r="J173" i="200"/>
  <c r="P173" i="200" s="1"/>
  <c r="J174" i="200"/>
  <c r="J167" i="200"/>
  <c r="P167" i="200" s="1"/>
  <c r="V48" i="179"/>
  <c r="P171" i="200"/>
  <c r="P172" i="200"/>
  <c r="P174" i="200"/>
  <c r="AH246" i="200"/>
  <c r="AF246" i="200"/>
  <c r="AG246" i="200" s="1"/>
  <c r="AE246" i="200"/>
  <c r="AC246" i="200"/>
  <c r="AD246" i="200" s="1"/>
  <c r="AB246" i="200"/>
  <c r="AH245" i="200"/>
  <c r="AF245" i="200"/>
  <c r="AG245" i="200"/>
  <c r="AE245" i="200"/>
  <c r="AC245" i="200"/>
  <c r="AD245" i="200" s="1"/>
  <c r="AB245" i="200"/>
  <c r="AH244" i="200"/>
  <c r="AF244" i="200"/>
  <c r="AG244" i="200" s="1"/>
  <c r="AE244" i="200"/>
  <c r="AC244" i="200"/>
  <c r="AD244" i="200" s="1"/>
  <c r="AB244" i="200"/>
  <c r="AH243" i="200"/>
  <c r="AF243" i="200"/>
  <c r="AG243" i="200" s="1"/>
  <c r="AE243" i="200"/>
  <c r="AC243" i="200"/>
  <c r="AD243" i="200"/>
  <c r="AB243" i="200"/>
  <c r="AH242" i="200"/>
  <c r="AF242" i="200"/>
  <c r="AG242" i="200"/>
  <c r="AE242" i="200"/>
  <c r="AC242" i="200"/>
  <c r="AD242" i="200" s="1"/>
  <c r="AB242" i="200"/>
  <c r="AH241" i="200"/>
  <c r="AF241" i="200"/>
  <c r="AG241" i="200" s="1"/>
  <c r="AE241" i="200"/>
  <c r="AC241" i="200"/>
  <c r="AD241" i="200"/>
  <c r="AB241" i="200"/>
  <c r="AH240" i="200"/>
  <c r="AF240" i="200"/>
  <c r="AG240" i="200" s="1"/>
  <c r="AE240" i="200"/>
  <c r="AC240" i="200"/>
  <c r="AD240" i="200" s="1"/>
  <c r="AB240" i="200"/>
  <c r="AH239" i="200"/>
  <c r="AF239" i="200"/>
  <c r="AG239" i="200" s="1"/>
  <c r="AE239" i="200"/>
  <c r="AC239" i="200"/>
  <c r="AD239" i="200" s="1"/>
  <c r="AB239" i="200"/>
  <c r="AF13" i="200"/>
  <c r="AE13" i="200" s="1"/>
  <c r="AH65" i="200"/>
  <c r="AF65" i="200"/>
  <c r="AG65" i="200" s="1"/>
  <c r="AE65" i="200"/>
  <c r="AC65" i="200"/>
  <c r="AD65" i="200" s="1"/>
  <c r="AH64" i="200"/>
  <c r="AF64" i="200"/>
  <c r="AG64" i="200" s="1"/>
  <c r="AE64" i="200"/>
  <c r="AC64" i="200"/>
  <c r="AD64" i="200" s="1"/>
  <c r="AH63" i="200"/>
  <c r="AF63" i="200"/>
  <c r="AG63" i="200" s="1"/>
  <c r="AE63" i="200"/>
  <c r="AC63" i="200"/>
  <c r="AD63" i="200" s="1"/>
  <c r="AH62" i="200"/>
  <c r="AF62" i="200"/>
  <c r="AG62" i="200"/>
  <c r="AE62" i="200"/>
  <c r="AC62" i="200"/>
  <c r="AD62" i="200"/>
  <c r="AH61" i="200"/>
  <c r="AF61" i="200"/>
  <c r="AG61" i="200" s="1"/>
  <c r="AE61" i="200"/>
  <c r="AC61" i="200"/>
  <c r="AD61" i="200" s="1"/>
  <c r="AH60" i="200"/>
  <c r="AF60" i="200"/>
  <c r="AG60" i="200" s="1"/>
  <c r="AE60" i="200"/>
  <c r="AC60" i="200"/>
  <c r="AD60" i="200" s="1"/>
  <c r="AH59" i="200"/>
  <c r="AF59" i="200"/>
  <c r="AG59" i="200" s="1"/>
  <c r="AE59" i="200"/>
  <c r="AC59" i="200"/>
  <c r="AD59" i="200" s="1"/>
  <c r="AB59" i="200"/>
  <c r="AB60" i="200" s="1"/>
  <c r="AB61" i="200" s="1"/>
  <c r="AB62" i="200" s="1"/>
  <c r="AB63" i="200" s="1"/>
  <c r="AB64" i="200" s="1"/>
  <c r="AB65" i="200" s="1"/>
  <c r="AB66" i="200" s="1"/>
  <c r="AB67" i="200" s="1"/>
  <c r="AB68" i="200" s="1"/>
  <c r="AB69" i="200" s="1"/>
  <c r="AB70" i="200" s="1"/>
  <c r="AB71" i="200" s="1"/>
  <c r="AB72" i="200" s="1"/>
  <c r="AB73" i="200" s="1"/>
  <c r="AB74" i="200" s="1"/>
  <c r="AB75" i="200" s="1"/>
  <c r="AD13" i="200" s="1"/>
  <c r="Y59" i="200"/>
  <c r="Y60" i="200" s="1"/>
  <c r="AI58" i="200"/>
  <c r="AI59" i="200"/>
  <c r="AI60" i="200" s="1"/>
  <c r="AH58" i="200"/>
  <c r="AF58" i="200"/>
  <c r="AG58" i="200" s="1"/>
  <c r="AE58" i="200"/>
  <c r="AC58" i="200"/>
  <c r="AD58" i="200" s="1"/>
  <c r="AB58" i="200"/>
  <c r="Z58" i="200"/>
  <c r="AA58" i="200" s="1"/>
  <c r="AI27" i="200"/>
  <c r="AI26" i="200"/>
  <c r="AI25" i="200"/>
  <c r="AF25" i="200"/>
  <c r="AE25" i="200" s="1"/>
  <c r="AI24" i="200"/>
  <c r="AI23" i="200"/>
  <c r="AI22" i="200"/>
  <c r="AI21" i="200"/>
  <c r="AH21" i="200"/>
  <c r="AI20" i="200"/>
  <c r="AI19" i="200"/>
  <c r="AI18" i="200"/>
  <c r="AI17" i="200"/>
  <c r="AI16" i="200"/>
  <c r="AI15" i="200"/>
  <c r="AI14" i="200"/>
  <c r="AI13" i="200"/>
  <c r="AI12" i="200"/>
  <c r="AI11" i="200"/>
  <c r="AH10" i="200"/>
  <c r="AG10" i="200"/>
  <c r="AF10" i="200"/>
  <c r="AE10" i="200"/>
  <c r="AD10" i="200"/>
  <c r="AC10" i="200"/>
  <c r="AB10" i="200"/>
  <c r="AA10" i="200"/>
  <c r="AH25" i="200"/>
  <c r="AG25" i="200" s="1"/>
  <c r="AD21" i="200"/>
  <c r="AD25" i="200"/>
  <c r="AF26" i="200"/>
  <c r="AE26" i="200"/>
  <c r="AF27" i="200"/>
  <c r="AE27" i="200"/>
  <c r="AD24" i="200"/>
  <c r="AH22" i="200"/>
  <c r="AH26" i="200"/>
  <c r="AG26" i="200"/>
  <c r="AD20" i="200"/>
  <c r="AF24" i="200"/>
  <c r="AH16" i="200"/>
  <c r="AD23" i="200"/>
  <c r="AD27" i="200"/>
  <c r="AC27" i="200" s="1"/>
  <c r="AH24" i="200"/>
  <c r="AF23" i="200"/>
  <c r="AD26" i="200"/>
  <c r="AH17" i="200"/>
  <c r="AH23" i="200"/>
  <c r="AH27" i="200"/>
  <c r="AG27" i="200" s="1"/>
  <c r="AF22" i="200"/>
  <c r="AJ59" i="200"/>
  <c r="AJ58" i="200"/>
  <c r="AK291" i="179"/>
  <c r="AJ291" i="179"/>
  <c r="AI291" i="179"/>
  <c r="AH291" i="179"/>
  <c r="R291" i="179"/>
  <c r="R288" i="179"/>
  <c r="P288" i="179"/>
  <c r="Z279" i="179"/>
  <c r="W279" i="179"/>
  <c r="X270" i="179"/>
  <c r="Y270" i="179"/>
  <c r="Z270" i="179"/>
  <c r="AK270" i="179"/>
  <c r="AJ270" i="179"/>
  <c r="AI270" i="179"/>
  <c r="AH270" i="179"/>
  <c r="AK261" i="179"/>
  <c r="AJ261" i="179"/>
  <c r="AI261" i="179"/>
  <c r="AH261" i="179"/>
  <c r="AR293" i="179"/>
  <c r="AR294" i="179" s="1"/>
  <c r="AR295" i="179" s="1"/>
  <c r="AR290" i="179"/>
  <c r="AR291" i="179" s="1"/>
  <c r="AR292" i="179" s="1"/>
  <c r="AQ288" i="179"/>
  <c r="AQ289" i="179" s="1"/>
  <c r="AK288" i="179"/>
  <c r="AJ288" i="179"/>
  <c r="AI288" i="179"/>
  <c r="AH288" i="179"/>
  <c r="BH287" i="179"/>
  <c r="BH288" i="179" s="1"/>
  <c r="BH289" i="179" s="1"/>
  <c r="BH290" i="179" s="1"/>
  <c r="BH291" i="179" s="1"/>
  <c r="BH292" i="179" s="1"/>
  <c r="BH293" i="179" s="1"/>
  <c r="BH294" i="179" s="1"/>
  <c r="BH295" i="179" s="1"/>
  <c r="AT287" i="179"/>
  <c r="AT288" i="179" s="1"/>
  <c r="AS287" i="179"/>
  <c r="AS288" i="179" s="1"/>
  <c r="AS289" i="179" s="1"/>
  <c r="AS290" i="179" s="1"/>
  <c r="AS291" i="179" s="1"/>
  <c r="AS292" i="179" s="1"/>
  <c r="AS293" i="179" s="1"/>
  <c r="AS294" i="179" s="1"/>
  <c r="AS295" i="179" s="1"/>
  <c r="AR287" i="179"/>
  <c r="AR288" i="179" s="1"/>
  <c r="AR289" i="179" s="1"/>
  <c r="AR284" i="179"/>
  <c r="AR285" i="179" s="1"/>
  <c r="AR286" i="179" s="1"/>
  <c r="AK282" i="179"/>
  <c r="AJ282" i="179"/>
  <c r="AI282" i="179"/>
  <c r="AH282" i="179"/>
  <c r="R282" i="179"/>
  <c r="X282" i="179" s="1"/>
  <c r="P282" i="179"/>
  <c r="AR281" i="179"/>
  <c r="AR282" i="179" s="1"/>
  <c r="AR283" i="179" s="1"/>
  <c r="AQ279" i="179"/>
  <c r="AQ280" i="179" s="1"/>
  <c r="AK279" i="179"/>
  <c r="AJ279" i="179"/>
  <c r="AI279" i="179"/>
  <c r="AH279" i="179"/>
  <c r="BH278" i="179"/>
  <c r="BH279" i="179" s="1"/>
  <c r="BH280" i="179" s="1"/>
  <c r="BH281" i="179" s="1"/>
  <c r="BH282" i="179" s="1"/>
  <c r="BH283" i="179" s="1"/>
  <c r="BH284" i="179" s="1"/>
  <c r="BH285" i="179" s="1"/>
  <c r="BH286" i="179" s="1"/>
  <c r="AT278" i="179"/>
  <c r="AT279" i="179" s="1"/>
  <c r="AT280" i="179" s="1"/>
  <c r="AS278" i="179"/>
  <c r="AS279" i="179" s="1"/>
  <c r="AS280" i="179" s="1"/>
  <c r="AS281" i="179" s="1"/>
  <c r="AS282" i="179" s="1"/>
  <c r="AS283" i="179" s="1"/>
  <c r="AS284" i="179" s="1"/>
  <c r="AS285" i="179" s="1"/>
  <c r="AS286" i="179" s="1"/>
  <c r="AR278" i="179"/>
  <c r="AR279" i="179" s="1"/>
  <c r="AR280" i="179" s="1"/>
  <c r="AR275" i="179"/>
  <c r="AR276" i="179" s="1"/>
  <c r="AR277" i="179" s="1"/>
  <c r="AR272" i="179"/>
  <c r="AR273" i="179" s="1"/>
  <c r="AR274" i="179" s="1"/>
  <c r="AQ270" i="179"/>
  <c r="AQ271" i="179" s="1"/>
  <c r="AQ272" i="179" s="1"/>
  <c r="AQ273" i="179" s="1"/>
  <c r="AQ274" i="179" s="1"/>
  <c r="AQ275" i="179" s="1"/>
  <c r="AQ276" i="179" s="1"/>
  <c r="AQ277" i="179" s="1"/>
  <c r="BH269" i="179"/>
  <c r="BH270" i="179" s="1"/>
  <c r="BH271" i="179" s="1"/>
  <c r="BH272" i="179" s="1"/>
  <c r="BH273" i="179" s="1"/>
  <c r="BH274" i="179" s="1"/>
  <c r="BH275" i="179" s="1"/>
  <c r="BH276" i="179" s="1"/>
  <c r="BH277" i="179" s="1"/>
  <c r="AT269" i="179"/>
  <c r="AT270" i="179" s="1"/>
  <c r="AT271" i="179" s="1"/>
  <c r="AS269" i="179"/>
  <c r="AS270" i="179" s="1"/>
  <c r="AS271" i="179" s="1"/>
  <c r="AS272" i="179" s="1"/>
  <c r="AS273" i="179" s="1"/>
  <c r="AS274" i="179" s="1"/>
  <c r="AS275" i="179" s="1"/>
  <c r="AS276" i="179" s="1"/>
  <c r="AS277" i="179" s="1"/>
  <c r="AR269" i="179"/>
  <c r="AR270" i="179" s="1"/>
  <c r="AR271" i="179" s="1"/>
  <c r="AR266" i="179"/>
  <c r="AR267" i="179" s="1"/>
  <c r="AR268" i="179" s="1"/>
  <c r="AR263" i="179"/>
  <c r="AR264" i="179" s="1"/>
  <c r="AR265" i="179" s="1"/>
  <c r="AQ261" i="179"/>
  <c r="AQ262" i="179" s="1"/>
  <c r="AQ263" i="179" s="1"/>
  <c r="AQ264" i="179" s="1"/>
  <c r="AQ265" i="179" s="1"/>
  <c r="AQ266" i="179" s="1"/>
  <c r="AQ267" i="179" s="1"/>
  <c r="AQ268" i="179" s="1"/>
  <c r="BH260" i="179"/>
  <c r="BH261" i="179" s="1"/>
  <c r="BH262" i="179" s="1"/>
  <c r="BH263" i="179" s="1"/>
  <c r="BH264" i="179" s="1"/>
  <c r="BH265" i="179" s="1"/>
  <c r="BH266" i="179" s="1"/>
  <c r="BH267" i="179" s="1"/>
  <c r="BH268" i="179" s="1"/>
  <c r="AT260" i="179"/>
  <c r="AT261" i="179" s="1"/>
  <c r="AT262" i="179" s="1"/>
  <c r="AT263" i="179" s="1"/>
  <c r="AT264" i="179" s="1"/>
  <c r="AT265" i="179" s="1"/>
  <c r="AT266" i="179" s="1"/>
  <c r="AT267" i="179" s="1"/>
  <c r="AT268" i="179" s="1"/>
  <c r="AS260" i="179"/>
  <c r="AS261" i="179" s="1"/>
  <c r="AS262" i="179" s="1"/>
  <c r="AS263" i="179" s="1"/>
  <c r="AS264" i="179" s="1"/>
  <c r="AS265" i="179" s="1"/>
  <c r="AS266" i="179" s="1"/>
  <c r="AS267" i="179" s="1"/>
  <c r="AS268" i="179" s="1"/>
  <c r="AR260" i="179"/>
  <c r="AR261" i="179" s="1"/>
  <c r="AR262" i="179" s="1"/>
  <c r="BW120" i="200"/>
  <c r="BW119" i="200"/>
  <c r="BW118" i="200"/>
  <c r="BW117" i="200"/>
  <c r="BY116" i="200"/>
  <c r="BX116" i="200"/>
  <c r="BW116" i="200"/>
  <c r="BV116" i="200"/>
  <c r="BU116" i="200"/>
  <c r="BT116" i="200"/>
  <c r="BS116" i="200"/>
  <c r="BR116" i="200"/>
  <c r="BQ116" i="200"/>
  <c r="BP116" i="200"/>
  <c r="BO116" i="200"/>
  <c r="BN116" i="200"/>
  <c r="BM116" i="200"/>
  <c r="BL116" i="200"/>
  <c r="BK116" i="200"/>
  <c r="BJ116" i="200"/>
  <c r="BI116" i="200"/>
  <c r="BH116" i="200"/>
  <c r="BG116" i="200"/>
  <c r="BF116" i="200"/>
  <c r="BE116" i="200"/>
  <c r="BD116" i="200"/>
  <c r="BC116" i="200"/>
  <c r="BB116" i="200"/>
  <c r="BA116" i="200"/>
  <c r="AZ116" i="200"/>
  <c r="AY116" i="200"/>
  <c r="AX116" i="200"/>
  <c r="AW116" i="200"/>
  <c r="AV116" i="200"/>
  <c r="AU116" i="200"/>
  <c r="AT116" i="200"/>
  <c r="AS116" i="200"/>
  <c r="AR116" i="200"/>
  <c r="AQ116" i="200"/>
  <c r="AP116" i="200"/>
  <c r="BY94" i="200"/>
  <c r="BX94" i="200"/>
  <c r="BW94" i="200"/>
  <c r="BV94" i="200"/>
  <c r="BU94" i="200"/>
  <c r="BT94" i="200"/>
  <c r="BS94" i="200"/>
  <c r="BR94" i="200"/>
  <c r="BQ94" i="200"/>
  <c r="BP94" i="200"/>
  <c r="BO94" i="200"/>
  <c r="BN94" i="200"/>
  <c r="BM94" i="200"/>
  <c r="BL94" i="200"/>
  <c r="BK94" i="200"/>
  <c r="BJ94" i="200"/>
  <c r="BI94" i="200"/>
  <c r="BH94" i="200"/>
  <c r="BG94" i="200"/>
  <c r="BF94" i="200"/>
  <c r="BE94" i="200"/>
  <c r="BD94" i="200"/>
  <c r="BC94" i="200"/>
  <c r="BB94" i="200"/>
  <c r="BA94" i="200"/>
  <c r="AZ94" i="200"/>
  <c r="AY94" i="200"/>
  <c r="AX94" i="200"/>
  <c r="AW94" i="200"/>
  <c r="AV94" i="200"/>
  <c r="AU94" i="200"/>
  <c r="AT94" i="200"/>
  <c r="AS94" i="200"/>
  <c r="AR94" i="200"/>
  <c r="AQ94" i="200"/>
  <c r="AP94" i="200"/>
  <c r="BW77" i="200"/>
  <c r="BV77" i="200"/>
  <c r="BW76" i="200"/>
  <c r="BV76" i="200"/>
  <c r="BW75" i="200"/>
  <c r="BV75" i="200"/>
  <c r="BW74" i="200"/>
  <c r="BV74" i="200"/>
  <c r="BY73" i="200"/>
  <c r="BX73" i="200"/>
  <c r="BW73" i="200"/>
  <c r="BV73" i="200"/>
  <c r="BU73" i="200"/>
  <c r="BT73" i="200"/>
  <c r="BS73" i="200"/>
  <c r="BR73" i="200"/>
  <c r="BQ73" i="200"/>
  <c r="BP73" i="200"/>
  <c r="BO73" i="200"/>
  <c r="BN73" i="200"/>
  <c r="BM73" i="200"/>
  <c r="BL73" i="200"/>
  <c r="BK73" i="200"/>
  <c r="BJ73" i="200"/>
  <c r="BI73" i="200"/>
  <c r="BH73" i="200"/>
  <c r="BG73" i="200"/>
  <c r="BF73" i="200"/>
  <c r="BE73" i="200"/>
  <c r="BD73" i="200"/>
  <c r="BC73" i="200"/>
  <c r="BB73" i="200"/>
  <c r="BA73" i="200"/>
  <c r="AZ73" i="200"/>
  <c r="AY73" i="200"/>
  <c r="AX73" i="200"/>
  <c r="AW73" i="200"/>
  <c r="AV73" i="200"/>
  <c r="AU73" i="200"/>
  <c r="AT73" i="200"/>
  <c r="AS73" i="200"/>
  <c r="AR73" i="200"/>
  <c r="AQ73" i="200"/>
  <c r="AP73" i="200"/>
  <c r="BY48" i="200"/>
  <c r="BX48" i="200"/>
  <c r="BW48" i="200"/>
  <c r="BV48" i="200"/>
  <c r="BU48" i="200"/>
  <c r="BT48" i="200"/>
  <c r="BS48" i="200"/>
  <c r="BR48" i="200"/>
  <c r="BQ48" i="200"/>
  <c r="BP48" i="200"/>
  <c r="BO48" i="200"/>
  <c r="BN48" i="200"/>
  <c r="BM48" i="200"/>
  <c r="BL48" i="200"/>
  <c r="BK48" i="200"/>
  <c r="BJ48" i="200"/>
  <c r="BI48" i="200"/>
  <c r="BH48" i="200"/>
  <c r="BG48" i="200"/>
  <c r="BF48" i="200"/>
  <c r="BD48" i="200"/>
  <c r="BC48" i="200"/>
  <c r="BB48" i="200"/>
  <c r="BA48" i="200"/>
  <c r="AZ48" i="200"/>
  <c r="AY48" i="200"/>
  <c r="AX48" i="200"/>
  <c r="AW48" i="200"/>
  <c r="AV48" i="200"/>
  <c r="AU48" i="200"/>
  <c r="AT48" i="200"/>
  <c r="AS48" i="200"/>
  <c r="AR48" i="200"/>
  <c r="AQ48" i="200"/>
  <c r="AP48" i="200"/>
  <c r="BY27" i="200"/>
  <c r="BX27" i="200"/>
  <c r="BW27" i="200"/>
  <c r="BV27" i="200"/>
  <c r="BU27" i="200"/>
  <c r="BT27" i="200"/>
  <c r="BS27" i="200"/>
  <c r="BR27" i="200"/>
  <c r="BQ27" i="200"/>
  <c r="BP27" i="200"/>
  <c r="BO27" i="200"/>
  <c r="BN27" i="200"/>
  <c r="BM27" i="200"/>
  <c r="BL27" i="200"/>
  <c r="BK27" i="200"/>
  <c r="BJ27" i="200"/>
  <c r="BI27" i="200"/>
  <c r="BH27" i="200"/>
  <c r="BG27" i="200"/>
  <c r="BF27" i="200"/>
  <c r="BD27" i="200"/>
  <c r="BC27" i="200"/>
  <c r="BB27" i="200"/>
  <c r="BA27" i="200"/>
  <c r="AZ27" i="200"/>
  <c r="AY27" i="200"/>
  <c r="AX27" i="200"/>
  <c r="AW27" i="200"/>
  <c r="AV27" i="200"/>
  <c r="AU27" i="200"/>
  <c r="AT27" i="200"/>
  <c r="AS27" i="200"/>
  <c r="AR27" i="200"/>
  <c r="AQ27" i="200"/>
  <c r="AP27" i="200"/>
  <c r="BY14" i="200"/>
  <c r="BX14" i="200"/>
  <c r="BW14" i="200"/>
  <c r="BW35" i="200" s="1"/>
  <c r="BU14" i="200"/>
  <c r="BU35" i="200" s="1"/>
  <c r="BS14" i="200"/>
  <c r="BS35" i="200" s="1"/>
  <c r="BR14" i="200"/>
  <c r="BQ14" i="200"/>
  <c r="BP14" i="200"/>
  <c r="BO14" i="200"/>
  <c r="BN14" i="200"/>
  <c r="BN35" i="200" s="1"/>
  <c r="BL14" i="200"/>
  <c r="BK14" i="200"/>
  <c r="BJ14" i="200"/>
  <c r="BI14" i="200"/>
  <c r="BI35" i="200" s="1"/>
  <c r="BH14" i="200"/>
  <c r="BG14" i="200"/>
  <c r="BG35" i="200" s="1"/>
  <c r="BF14" i="200"/>
  <c r="BF35" i="200" s="1"/>
  <c r="BE14" i="200"/>
  <c r="BD14" i="200"/>
  <c r="BC14" i="200"/>
  <c r="BB14" i="200"/>
  <c r="BA14" i="200"/>
  <c r="AZ14" i="200"/>
  <c r="AY14" i="200"/>
  <c r="AW14" i="200"/>
  <c r="AU14" i="200"/>
  <c r="AS14" i="200"/>
  <c r="BY13" i="200"/>
  <c r="BX13" i="200"/>
  <c r="BW13" i="200"/>
  <c r="BW34" i="200" s="1"/>
  <c r="BU13" i="200"/>
  <c r="BU34" i="200" s="1"/>
  <c r="BS13" i="200"/>
  <c r="BS34" i="200" s="1"/>
  <c r="BN55" i="200" s="1"/>
  <c r="BN80" i="200" s="1"/>
  <c r="BN101" i="200" s="1"/>
  <c r="BR13" i="200"/>
  <c r="BQ13" i="200"/>
  <c r="BP13" i="200"/>
  <c r="BO13" i="200"/>
  <c r="BN13" i="200"/>
  <c r="BN34" i="200" s="1"/>
  <c r="BL13" i="200"/>
  <c r="BK13" i="200"/>
  <c r="BJ13" i="200"/>
  <c r="BI13" i="200"/>
  <c r="BI34" i="200" s="1"/>
  <c r="BG55" i="200" s="1"/>
  <c r="BG80" i="200" s="1"/>
  <c r="BH13" i="200"/>
  <c r="BG13" i="200"/>
  <c r="BG34" i="200" s="1"/>
  <c r="BF13" i="200"/>
  <c r="BF34" i="200" s="1"/>
  <c r="BE13" i="200"/>
  <c r="BD13" i="200"/>
  <c r="BC13" i="200"/>
  <c r="BB13" i="200"/>
  <c r="BA13" i="200"/>
  <c r="AZ13" i="200"/>
  <c r="AY13" i="200"/>
  <c r="AW13" i="200"/>
  <c r="AU13" i="200"/>
  <c r="AS13" i="200"/>
  <c r="BY12" i="200"/>
  <c r="BX12" i="200"/>
  <c r="BW12" i="200"/>
  <c r="BW33" i="200" s="1"/>
  <c r="BU12" i="200"/>
  <c r="BU33" i="200" s="1"/>
  <c r="BS12" i="200"/>
  <c r="BS33" i="200" s="1"/>
  <c r="BN54" i="200" s="1"/>
  <c r="BN79" i="200" s="1"/>
  <c r="BN100" i="200" s="1"/>
  <c r="BR12" i="200"/>
  <c r="BQ12" i="200"/>
  <c r="BP12" i="200"/>
  <c r="BO12" i="200"/>
  <c r="BN12" i="200"/>
  <c r="BN33" i="200" s="1"/>
  <c r="BL12" i="200"/>
  <c r="BK12" i="200"/>
  <c r="BJ12" i="200"/>
  <c r="BI12" i="200"/>
  <c r="BI33" i="200" s="1"/>
  <c r="BG54" i="200" s="1"/>
  <c r="BG79" i="200" s="1"/>
  <c r="BH12" i="200"/>
  <c r="BG12" i="200"/>
  <c r="BG33" i="200" s="1"/>
  <c r="BF12" i="200"/>
  <c r="BF33" i="200" s="1"/>
  <c r="BE12" i="200"/>
  <c r="BD12" i="200"/>
  <c r="BC12" i="200"/>
  <c r="BB12" i="200"/>
  <c r="BA12" i="200"/>
  <c r="AZ12" i="200"/>
  <c r="AY12" i="200"/>
  <c r="AW12" i="200"/>
  <c r="AU12" i="200"/>
  <c r="AS12" i="200"/>
  <c r="BY11" i="200"/>
  <c r="BX11" i="200"/>
  <c r="BW11" i="200"/>
  <c r="BW32" i="200" s="1"/>
  <c r="BU11" i="200"/>
  <c r="BU32" i="200" s="1"/>
  <c r="BS11" i="200"/>
  <c r="BS32" i="200" s="1"/>
  <c r="BN53" i="200" s="1"/>
  <c r="BR11" i="200"/>
  <c r="BQ11" i="200"/>
  <c r="BP11" i="200"/>
  <c r="BO11" i="200"/>
  <c r="BN11" i="200"/>
  <c r="BN32" i="200" s="1"/>
  <c r="BL11" i="200"/>
  <c r="BK11" i="200"/>
  <c r="BJ11" i="200"/>
  <c r="BI11" i="200"/>
  <c r="BI32" i="200" s="1"/>
  <c r="BG53" i="200" s="1"/>
  <c r="BG78" i="200" s="1"/>
  <c r="BG99" i="200" s="1"/>
  <c r="BH11" i="200"/>
  <c r="BG11" i="200"/>
  <c r="BG32" i="200" s="1"/>
  <c r="BF11" i="200"/>
  <c r="BF32" i="200" s="1"/>
  <c r="BE11" i="200"/>
  <c r="BD11" i="200"/>
  <c r="BC11" i="200"/>
  <c r="BB11" i="200"/>
  <c r="BA11" i="200"/>
  <c r="AZ11" i="200"/>
  <c r="AY11" i="200"/>
  <c r="AW11" i="200"/>
  <c r="AU11" i="200"/>
  <c r="AS11" i="200"/>
  <c r="BY10" i="200"/>
  <c r="BX10" i="200"/>
  <c r="BW10" i="200"/>
  <c r="BW31" i="200" s="1"/>
  <c r="BU10" i="200"/>
  <c r="BU31" i="200" s="1"/>
  <c r="BS10" i="200"/>
  <c r="BS31" i="200" s="1"/>
  <c r="BT52" i="200" s="1"/>
  <c r="BT77" i="200" s="1"/>
  <c r="BR10" i="200"/>
  <c r="BQ10" i="200"/>
  <c r="BP10" i="200"/>
  <c r="BO10" i="200"/>
  <c r="BN10" i="200"/>
  <c r="BN31" i="200" s="1"/>
  <c r="BL10" i="200"/>
  <c r="BK10" i="200"/>
  <c r="BJ10" i="200"/>
  <c r="BI10" i="200"/>
  <c r="BI31" i="200" s="1"/>
  <c r="BU52" i="200" s="1"/>
  <c r="BU77" i="200" s="1"/>
  <c r="BU98" i="200" s="1"/>
  <c r="BH10" i="200"/>
  <c r="BG10" i="200"/>
  <c r="BG31" i="200" s="1"/>
  <c r="BF10" i="200"/>
  <c r="BF31" i="200" s="1"/>
  <c r="BE10" i="200"/>
  <c r="BD10" i="200"/>
  <c r="BC10" i="200"/>
  <c r="BB10" i="200"/>
  <c r="BA10" i="200"/>
  <c r="AZ10" i="200"/>
  <c r="AY10" i="200"/>
  <c r="AW10" i="200"/>
  <c r="AU10" i="200"/>
  <c r="AS10" i="200"/>
  <c r="BY9" i="200"/>
  <c r="BX9" i="200"/>
  <c r="BW9" i="200"/>
  <c r="BW30" i="200" s="1"/>
  <c r="BU9" i="200"/>
  <c r="BU30" i="200" s="1"/>
  <c r="BS9" i="200"/>
  <c r="BS30" i="200" s="1"/>
  <c r="BR9" i="200"/>
  <c r="BQ9" i="200"/>
  <c r="BP9" i="200"/>
  <c r="BO9" i="200"/>
  <c r="BN9" i="200"/>
  <c r="BN30" i="200" s="1"/>
  <c r="BL9" i="200"/>
  <c r="BK9" i="200"/>
  <c r="BJ9" i="200"/>
  <c r="BI9" i="200"/>
  <c r="BI30" i="200" s="1"/>
  <c r="BU51" i="200" s="1"/>
  <c r="BH9" i="200"/>
  <c r="BG9" i="200"/>
  <c r="BG30" i="200" s="1"/>
  <c r="BF9" i="200"/>
  <c r="BF30" i="200" s="1"/>
  <c r="BE9" i="200"/>
  <c r="BD9" i="200"/>
  <c r="BC9" i="200"/>
  <c r="BB9" i="200"/>
  <c r="BA9" i="200"/>
  <c r="AZ9" i="200"/>
  <c r="AY9" i="200"/>
  <c r="AW9" i="200"/>
  <c r="AU9" i="200"/>
  <c r="AS9" i="200"/>
  <c r="BY8" i="200"/>
  <c r="BX8" i="200"/>
  <c r="BW8" i="200"/>
  <c r="BW29" i="200" s="1"/>
  <c r="BU8" i="200"/>
  <c r="BU29" i="200" s="1"/>
  <c r="BS8" i="200"/>
  <c r="BS29" i="200" s="1"/>
  <c r="BR8" i="200"/>
  <c r="BQ8" i="200"/>
  <c r="BP8" i="200"/>
  <c r="BO8" i="200"/>
  <c r="BN8" i="200"/>
  <c r="BN29" i="200" s="1"/>
  <c r="BL8" i="200"/>
  <c r="BK8" i="200"/>
  <c r="BJ8" i="200"/>
  <c r="BI8" i="200"/>
  <c r="BI29" i="200" s="1"/>
  <c r="BF50" i="200" s="1"/>
  <c r="BF75" i="200" s="1"/>
  <c r="BF96" i="200" s="1"/>
  <c r="BH8" i="200"/>
  <c r="BG8" i="200"/>
  <c r="BG29" i="200" s="1"/>
  <c r="BF8" i="200"/>
  <c r="BF29" i="200" s="1"/>
  <c r="BE8" i="200"/>
  <c r="BD8" i="200"/>
  <c r="BC8" i="200"/>
  <c r="BB8" i="200"/>
  <c r="BA8" i="200"/>
  <c r="AZ8" i="200"/>
  <c r="AY8" i="200"/>
  <c r="AW8" i="200"/>
  <c r="AU8" i="200"/>
  <c r="AS8" i="200"/>
  <c r="BY7" i="200"/>
  <c r="BX7" i="200"/>
  <c r="BW7" i="200"/>
  <c r="BW28" i="200" s="1"/>
  <c r="BU7" i="200"/>
  <c r="BU28" i="200" s="1"/>
  <c r="BS7" i="200"/>
  <c r="BS28" i="200" s="1"/>
  <c r="BN49" i="200" s="1"/>
  <c r="BN74" i="200" s="1"/>
  <c r="BR7" i="200"/>
  <c r="BQ7" i="200"/>
  <c r="BP7" i="200"/>
  <c r="BO7" i="200"/>
  <c r="BN7" i="200"/>
  <c r="BN28" i="200" s="1"/>
  <c r="BL7" i="200"/>
  <c r="BK7" i="200"/>
  <c r="BJ7" i="200"/>
  <c r="BI7" i="200"/>
  <c r="BI28" i="200" s="1"/>
  <c r="BU49" i="200" s="1"/>
  <c r="BU74" i="200" s="1"/>
  <c r="BU95" i="200" s="1"/>
  <c r="BH7" i="200"/>
  <c r="BG7" i="200"/>
  <c r="BG28" i="200" s="1"/>
  <c r="BF7" i="200"/>
  <c r="BF28" i="200" s="1"/>
  <c r="BE7" i="200"/>
  <c r="BD7" i="200"/>
  <c r="BC7" i="200"/>
  <c r="BB7" i="200"/>
  <c r="BA7" i="200"/>
  <c r="AZ7" i="200"/>
  <c r="AY7" i="200"/>
  <c r="AW7" i="200"/>
  <c r="AU7" i="200"/>
  <c r="AS7" i="200"/>
  <c r="CD1" i="200"/>
  <c r="BW1" i="200"/>
  <c r="BV1" i="200"/>
  <c r="BU1" i="200"/>
  <c r="BT1" i="200"/>
  <c r="BS1" i="200"/>
  <c r="BR1" i="200"/>
  <c r="BQ1" i="200"/>
  <c r="BP1" i="200"/>
  <c r="BO1" i="200"/>
  <c r="BN1" i="200"/>
  <c r="BM1" i="200"/>
  <c r="BL1" i="200"/>
  <c r="BK1" i="200"/>
  <c r="BJ1" i="200"/>
  <c r="BI1" i="200"/>
  <c r="BH1" i="200"/>
  <c r="BG1" i="200"/>
  <c r="BF1" i="200"/>
  <c r="BE1" i="200"/>
  <c r="BD1" i="200"/>
  <c r="BC1" i="200"/>
  <c r="BB1" i="200"/>
  <c r="BA1" i="200"/>
  <c r="AZ1" i="200"/>
  <c r="AY1" i="200"/>
  <c r="AX1" i="200"/>
  <c r="AW1" i="200"/>
  <c r="AV1" i="200"/>
  <c r="AU1" i="200"/>
  <c r="AT1" i="200"/>
  <c r="AS1" i="200"/>
  <c r="AR1" i="200"/>
  <c r="AQ1" i="200"/>
  <c r="AP1" i="200"/>
  <c r="J138" i="200"/>
  <c r="J137" i="200"/>
  <c r="J136" i="200"/>
  <c r="K136" i="200" s="1"/>
  <c r="J135" i="200"/>
  <c r="J134" i="200"/>
  <c r="K134" i="200" s="1"/>
  <c r="J133" i="200"/>
  <c r="K133" i="200" s="1"/>
  <c r="J132" i="200"/>
  <c r="K132" i="200" s="1"/>
  <c r="J131" i="200"/>
  <c r="K131" i="200" s="1"/>
  <c r="Q155" i="200"/>
  <c r="P155" i="200"/>
  <c r="Q154" i="200"/>
  <c r="P154" i="200"/>
  <c r="Q153" i="200"/>
  <c r="P153" i="200"/>
  <c r="Q152" i="200"/>
  <c r="P152" i="200"/>
  <c r="Q151" i="200"/>
  <c r="P151" i="200"/>
  <c r="Q150" i="200"/>
  <c r="P150" i="200"/>
  <c r="Q149" i="200"/>
  <c r="P149" i="200"/>
  <c r="K138" i="200"/>
  <c r="K137" i="200"/>
  <c r="K135" i="200"/>
  <c r="X72" i="179"/>
  <c r="P72" i="179"/>
  <c r="Z72" i="179"/>
  <c r="Y72" i="179"/>
  <c r="AV216" i="179"/>
  <c r="AE22" i="200"/>
  <c r="AG21" i="200"/>
  <c r="AB24" i="200"/>
  <c r="L156" i="179"/>
  <c r="S255" i="179"/>
  <c r="AI252" i="179"/>
  <c r="AJ252" i="179"/>
  <c r="AH252" i="179"/>
  <c r="AK252" i="179"/>
  <c r="AR224" i="179"/>
  <c r="AR225" i="179" s="1"/>
  <c r="AR226" i="179" s="1"/>
  <c r="AS224" i="179"/>
  <c r="AS225" i="179" s="1"/>
  <c r="AS226" i="179" s="1"/>
  <c r="AS227" i="179" s="1"/>
  <c r="AS228" i="179" s="1"/>
  <c r="AS229" i="179" s="1"/>
  <c r="AS230" i="179" s="1"/>
  <c r="AS231" i="179" s="1"/>
  <c r="AS232" i="179" s="1"/>
  <c r="AT224" i="179"/>
  <c r="AT225" i="179" s="1"/>
  <c r="AT226" i="179" s="1"/>
  <c r="AT227" i="179" s="1"/>
  <c r="AT228" i="179" s="1"/>
  <c r="AT229" i="179" s="1"/>
  <c r="AT230" i="179" s="1"/>
  <c r="AT231" i="179" s="1"/>
  <c r="AT232" i="179" s="1"/>
  <c r="BH224" i="179"/>
  <c r="BH225" i="179" s="1"/>
  <c r="BH226" i="179" s="1"/>
  <c r="BH227" i="179" s="1"/>
  <c r="BH228" i="179" s="1"/>
  <c r="BH229" i="179" s="1"/>
  <c r="BH230" i="179" s="1"/>
  <c r="BH231" i="179" s="1"/>
  <c r="BH232" i="179" s="1"/>
  <c r="AR227" i="179"/>
  <c r="AR228" i="179" s="1"/>
  <c r="AR229" i="179" s="1"/>
  <c r="AR230" i="179"/>
  <c r="AR231" i="179" s="1"/>
  <c r="AR232" i="179" s="1"/>
  <c r="AR233" i="179"/>
  <c r="AR234" i="179" s="1"/>
  <c r="AR235" i="179" s="1"/>
  <c r="AS233" i="179"/>
  <c r="AS234" i="179" s="1"/>
  <c r="AS235" i="179" s="1"/>
  <c r="AS236" i="179" s="1"/>
  <c r="AS237" i="179" s="1"/>
  <c r="AS238" i="179" s="1"/>
  <c r="AS239" i="179" s="1"/>
  <c r="AS240" i="179" s="1"/>
  <c r="AS241" i="179" s="1"/>
  <c r="AT233" i="179"/>
  <c r="AT234" i="179" s="1"/>
  <c r="AT235" i="179" s="1"/>
  <c r="BH233" i="179"/>
  <c r="BH234" i="179" s="1"/>
  <c r="BH235" i="179" s="1"/>
  <c r="BH236" i="179" s="1"/>
  <c r="BH237" i="179" s="1"/>
  <c r="BH238" i="179" s="1"/>
  <c r="BH239" i="179" s="1"/>
  <c r="BH240" i="179" s="1"/>
  <c r="BH241" i="179" s="1"/>
  <c r="AR236" i="179"/>
  <c r="AR237" i="179" s="1"/>
  <c r="AR238" i="179" s="1"/>
  <c r="AR239" i="179"/>
  <c r="AR240" i="179" s="1"/>
  <c r="AR241" i="179" s="1"/>
  <c r="AR251" i="179"/>
  <c r="AR252" i="179" s="1"/>
  <c r="AR253" i="179" s="1"/>
  <c r="AS251" i="179"/>
  <c r="AS252" i="179" s="1"/>
  <c r="AS253" i="179" s="1"/>
  <c r="AS254" i="179" s="1"/>
  <c r="AS255" i="179" s="1"/>
  <c r="AS256" i="179" s="1"/>
  <c r="AS257" i="179" s="1"/>
  <c r="AS258" i="179" s="1"/>
  <c r="AS259" i="179" s="1"/>
  <c r="AR254" i="179"/>
  <c r="AR255" i="179" s="1"/>
  <c r="AR256" i="179" s="1"/>
  <c r="AR257" i="179"/>
  <c r="AR258" i="179" s="1"/>
  <c r="AR259" i="179" s="1"/>
  <c r="AQ225" i="179"/>
  <c r="AQ226" i="179" s="1"/>
  <c r="AQ227" i="179" s="1"/>
  <c r="AQ228" i="179" s="1"/>
  <c r="AQ229" i="179" s="1"/>
  <c r="AQ230" i="179" s="1"/>
  <c r="AQ231" i="179" s="1"/>
  <c r="AQ232" i="179" s="1"/>
  <c r="AQ234" i="179"/>
  <c r="AQ235" i="179" s="1"/>
  <c r="AQ236" i="179" s="1"/>
  <c r="AQ237" i="179" s="1"/>
  <c r="AQ238" i="179" s="1"/>
  <c r="AQ239" i="179" s="1"/>
  <c r="AQ240" i="179" s="1"/>
  <c r="AQ241" i="179" s="1"/>
  <c r="AQ252" i="179"/>
  <c r="AQ253" i="179" s="1"/>
  <c r="AQ254" i="179" s="1"/>
  <c r="AQ255" i="179" s="1"/>
  <c r="AQ256" i="179" s="1"/>
  <c r="AQ257" i="179" s="1"/>
  <c r="AQ258" i="179" s="1"/>
  <c r="AQ259" i="179" s="1"/>
  <c r="AI225" i="179"/>
  <c r="AH225" i="179"/>
  <c r="AJ225" i="179"/>
  <c r="AK225" i="179"/>
  <c r="AJ234" i="179"/>
  <c r="AI234" i="179"/>
  <c r="AK234" i="179"/>
  <c r="AH234" i="179"/>
  <c r="AB25" i="200"/>
  <c r="BH251" i="179"/>
  <c r="BH252" i="179" s="1"/>
  <c r="BH253" i="179" s="1"/>
  <c r="BH254" i="179" s="1"/>
  <c r="BH255" i="179" s="1"/>
  <c r="BH256" i="179" s="1"/>
  <c r="BH257" i="179" s="1"/>
  <c r="BH258" i="179" s="1"/>
  <c r="BH259" i="179" s="1"/>
  <c r="AC20" i="200"/>
  <c r="AB26" i="200"/>
  <c r="AC21" i="200"/>
  <c r="AB27" i="200"/>
  <c r="T216" i="179"/>
  <c r="Z216" i="179" s="1"/>
  <c r="P216" i="179"/>
  <c r="P219" i="179" s="1"/>
  <c r="AR221" i="179"/>
  <c r="AR222" i="179" s="1"/>
  <c r="AR223" i="179" s="1"/>
  <c r="AR218" i="179"/>
  <c r="AR219" i="179" s="1"/>
  <c r="AR220" i="179" s="1"/>
  <c r="AQ216" i="179"/>
  <c r="AQ217" i="179" s="1"/>
  <c r="AQ218" i="179" s="1"/>
  <c r="AQ219" i="179" s="1"/>
  <c r="AQ220" i="179" s="1"/>
  <c r="AQ221" i="179" s="1"/>
  <c r="AQ222" i="179" s="1"/>
  <c r="AQ223" i="179" s="1"/>
  <c r="BH215" i="179"/>
  <c r="BH216" i="179" s="1"/>
  <c r="BH217" i="179" s="1"/>
  <c r="BH218" i="179" s="1"/>
  <c r="BH219" i="179" s="1"/>
  <c r="BH220" i="179" s="1"/>
  <c r="BH221" i="179" s="1"/>
  <c r="BH222" i="179" s="1"/>
  <c r="BH223" i="179" s="1"/>
  <c r="AT215" i="179"/>
  <c r="AT216" i="179" s="1"/>
  <c r="AT217" i="179" s="1"/>
  <c r="AS215" i="179"/>
  <c r="AS216" i="179" s="1"/>
  <c r="AS217" i="179" s="1"/>
  <c r="AS218" i="179" s="1"/>
  <c r="AS219" i="179" s="1"/>
  <c r="AS220" i="179" s="1"/>
  <c r="AS221" i="179" s="1"/>
  <c r="AS222" i="179" s="1"/>
  <c r="AS223" i="179" s="1"/>
  <c r="AR215" i="179"/>
  <c r="AR216" i="179" s="1"/>
  <c r="AR217" i="179" s="1"/>
  <c r="AC23" i="200"/>
  <c r="AE23" i="200"/>
  <c r="AG23" i="200"/>
  <c r="AF17" i="200"/>
  <c r="AH9" i="262"/>
  <c r="AH10" i="262"/>
  <c r="AH11" i="262"/>
  <c r="AH12" i="262"/>
  <c r="AH13" i="262"/>
  <c r="AH14" i="262"/>
  <c r="AH15" i="262"/>
  <c r="AH16" i="262"/>
  <c r="AH17" i="262"/>
  <c r="AH18" i="262"/>
  <c r="AH19" i="262"/>
  <c r="AH20" i="262"/>
  <c r="AH21" i="262"/>
  <c r="AH22" i="262"/>
  <c r="AH23" i="262"/>
  <c r="AH24" i="262"/>
  <c r="AH25" i="262"/>
  <c r="AH26" i="262"/>
  <c r="AH27" i="262"/>
  <c r="AH28" i="262"/>
  <c r="AH29" i="262"/>
  <c r="AH30" i="262"/>
  <c r="AH31" i="262"/>
  <c r="AH32" i="262"/>
  <c r="AH33" i="262"/>
  <c r="AH34" i="262"/>
  <c r="AH35" i="262"/>
  <c r="AH36" i="262"/>
  <c r="AH37" i="262"/>
  <c r="AH38" i="262"/>
  <c r="AH39" i="262"/>
  <c r="AH40" i="262"/>
  <c r="AH41" i="262"/>
  <c r="AH42" i="262"/>
  <c r="AH43" i="262"/>
  <c r="AH44" i="262"/>
  <c r="AH45" i="262"/>
  <c r="AH46" i="262"/>
  <c r="AH47" i="262"/>
  <c r="AH48" i="262"/>
  <c r="AH49" i="262"/>
  <c r="AH50" i="262"/>
  <c r="AH51" i="262"/>
  <c r="AH52" i="262"/>
  <c r="AH53" i="262"/>
  <c r="AH54" i="262"/>
  <c r="AH55" i="262"/>
  <c r="AH56" i="262"/>
  <c r="AH57" i="262"/>
  <c r="AH58" i="262"/>
  <c r="AH59" i="262"/>
  <c r="AH8" i="262"/>
  <c r="AA9" i="262"/>
  <c r="AA10" i="262"/>
  <c r="AA11" i="262"/>
  <c r="AA12" i="262"/>
  <c r="AA13" i="262"/>
  <c r="AA14" i="262"/>
  <c r="AA15" i="262"/>
  <c r="AA16" i="262"/>
  <c r="AA17" i="262"/>
  <c r="AA18" i="262"/>
  <c r="AA19" i="262"/>
  <c r="AA20" i="262"/>
  <c r="AA21" i="262"/>
  <c r="AA22" i="262"/>
  <c r="AA23" i="262"/>
  <c r="AA24" i="262"/>
  <c r="AA25" i="262"/>
  <c r="AA26" i="262"/>
  <c r="AA27" i="262"/>
  <c r="AA28" i="262"/>
  <c r="AA29" i="262"/>
  <c r="AA30" i="262"/>
  <c r="AA31" i="262"/>
  <c r="AA32" i="262"/>
  <c r="AA33" i="262"/>
  <c r="AA34" i="262"/>
  <c r="AA35" i="262"/>
  <c r="AA36" i="262"/>
  <c r="AA37" i="262"/>
  <c r="AA38" i="262"/>
  <c r="AA39" i="262"/>
  <c r="AA40" i="262"/>
  <c r="AA41" i="262"/>
  <c r="AA42" i="262"/>
  <c r="AA43" i="262"/>
  <c r="AA44" i="262"/>
  <c r="AA45" i="262"/>
  <c r="AA46" i="262"/>
  <c r="AA47" i="262"/>
  <c r="AA48" i="262"/>
  <c r="AA49" i="262"/>
  <c r="AA50" i="262"/>
  <c r="AA51" i="262"/>
  <c r="AA52" i="262"/>
  <c r="AA53" i="262"/>
  <c r="AA54" i="262"/>
  <c r="AA55" i="262"/>
  <c r="AA56" i="262"/>
  <c r="AA57" i="262"/>
  <c r="AA58" i="262"/>
  <c r="AA59" i="262"/>
  <c r="AA60" i="262"/>
  <c r="AA61" i="262"/>
  <c r="AA8" i="262"/>
  <c r="AF15" i="200"/>
  <c r="AE15" i="200" s="1"/>
  <c r="AF16" i="200"/>
  <c r="AE16" i="200"/>
  <c r="AG16" i="200"/>
  <c r="AC24" i="200"/>
  <c r="AG24" i="200"/>
  <c r="AE24" i="200"/>
  <c r="E80" i="212"/>
  <c r="AC25" i="200"/>
  <c r="X207" i="179"/>
  <c r="Z207" i="179"/>
  <c r="S207" i="179"/>
  <c r="S210" i="179" s="1"/>
  <c r="P210" i="179" s="1"/>
  <c r="X198" i="179"/>
  <c r="Y198" i="179"/>
  <c r="Z198" i="179"/>
  <c r="W198" i="179"/>
  <c r="X189" i="179"/>
  <c r="Y189" i="179"/>
  <c r="Z189" i="179"/>
  <c r="W189" i="179"/>
  <c r="X180" i="179"/>
  <c r="Y180" i="179"/>
  <c r="Z180" i="179"/>
  <c r="W180" i="179"/>
  <c r="AR179" i="179"/>
  <c r="AR180" i="179" s="1"/>
  <c r="AR181" i="179" s="1"/>
  <c r="AS179" i="179"/>
  <c r="AS180" i="179" s="1"/>
  <c r="AS181" i="179" s="1"/>
  <c r="AS182" i="179" s="1"/>
  <c r="AS183" i="179" s="1"/>
  <c r="AS184" i="179" s="1"/>
  <c r="AS185" i="179" s="1"/>
  <c r="AS186" i="179" s="1"/>
  <c r="AS187" i="179" s="1"/>
  <c r="AS188" i="179"/>
  <c r="AS189" i="179" s="1"/>
  <c r="AS190" i="179" s="1"/>
  <c r="AS191" i="179" s="1"/>
  <c r="AS192" i="179" s="1"/>
  <c r="AS193" i="179" s="1"/>
  <c r="AS194" i="179" s="1"/>
  <c r="AS195" i="179" s="1"/>
  <c r="AS196" i="179" s="1"/>
  <c r="AS197" i="179"/>
  <c r="AS198" i="179" s="1"/>
  <c r="AS199" i="179" s="1"/>
  <c r="AS200" i="179" s="1"/>
  <c r="AS201" i="179" s="1"/>
  <c r="AS202" i="179" s="1"/>
  <c r="AS203" i="179" s="1"/>
  <c r="AS204" i="179" s="1"/>
  <c r="AS205" i="179" s="1"/>
  <c r="AS206" i="179"/>
  <c r="AS207" i="179" s="1"/>
  <c r="AS208" i="179" s="1"/>
  <c r="AS209" i="179" s="1"/>
  <c r="AS210" i="179" s="1"/>
  <c r="AS211" i="179" s="1"/>
  <c r="AS212" i="179" s="1"/>
  <c r="AS213" i="179" s="1"/>
  <c r="AS214" i="179" s="1"/>
  <c r="AT179" i="179"/>
  <c r="AT180" i="179" s="1"/>
  <c r="AT181" i="179" s="1"/>
  <c r="BH179" i="179"/>
  <c r="BH180" i="179" s="1"/>
  <c r="BH181" i="179" s="1"/>
  <c r="BH182" i="179" s="1"/>
  <c r="BH183" i="179" s="1"/>
  <c r="BH184" i="179" s="1"/>
  <c r="BH185" i="179" s="1"/>
  <c r="BH186" i="179" s="1"/>
  <c r="BH187" i="179" s="1"/>
  <c r="AQ180" i="179"/>
  <c r="AQ181" i="179" s="1"/>
  <c r="AQ182" i="179" s="1"/>
  <c r="AQ183" i="179" s="1"/>
  <c r="AQ184" i="179" s="1"/>
  <c r="AQ185" i="179" s="1"/>
  <c r="AQ186" i="179" s="1"/>
  <c r="AQ187" i="179" s="1"/>
  <c r="AR182" i="179"/>
  <c r="AR183" i="179" s="1"/>
  <c r="AR184" i="179" s="1"/>
  <c r="AR185" i="179"/>
  <c r="AR186" i="179" s="1"/>
  <c r="AR187" i="179" s="1"/>
  <c r="AR188" i="179"/>
  <c r="AR189" i="179" s="1"/>
  <c r="AR190" i="179" s="1"/>
  <c r="AQ189" i="179"/>
  <c r="AQ190" i="179" s="1"/>
  <c r="AQ191" i="179" s="1"/>
  <c r="AQ192" i="179" s="1"/>
  <c r="AQ193" i="179" s="1"/>
  <c r="AQ194" i="179" s="1"/>
  <c r="AQ195" i="179" s="1"/>
  <c r="AQ196" i="179" s="1"/>
  <c r="AR191" i="179"/>
  <c r="AR192" i="179" s="1"/>
  <c r="AR193" i="179" s="1"/>
  <c r="AR194" i="179"/>
  <c r="AR195" i="179" s="1"/>
  <c r="AR196" i="179" s="1"/>
  <c r="AR197" i="179"/>
  <c r="AR198" i="179" s="1"/>
  <c r="AR199" i="179" s="1"/>
  <c r="AQ198" i="179"/>
  <c r="AQ199" i="179" s="1"/>
  <c r="AQ200" i="179" s="1"/>
  <c r="AQ201" i="179" s="1"/>
  <c r="AQ202" i="179" s="1"/>
  <c r="AQ203" i="179" s="1"/>
  <c r="AQ204" i="179" s="1"/>
  <c r="AQ205" i="179" s="1"/>
  <c r="AR200" i="179"/>
  <c r="AR201" i="179" s="1"/>
  <c r="AR202" i="179" s="1"/>
  <c r="AR203" i="179"/>
  <c r="AR204" i="179" s="1"/>
  <c r="AR205" i="179" s="1"/>
  <c r="AR206" i="179"/>
  <c r="AR207" i="179" s="1"/>
  <c r="AR208" i="179" s="1"/>
  <c r="AQ207" i="179"/>
  <c r="AQ208" i="179" s="1"/>
  <c r="AQ209" i="179" s="1"/>
  <c r="AQ210" i="179" s="1"/>
  <c r="AQ211" i="179" s="1"/>
  <c r="AQ212" i="179" s="1"/>
  <c r="AQ213" i="179" s="1"/>
  <c r="AQ214" i="179" s="1"/>
  <c r="AR209" i="179"/>
  <c r="AR210" i="179" s="1"/>
  <c r="AR211" i="179" s="1"/>
  <c r="AR212" i="179"/>
  <c r="AR213" i="179" s="1"/>
  <c r="AR214" i="179" s="1"/>
  <c r="R153" i="179"/>
  <c r="R156" i="179" s="1"/>
  <c r="P153" i="179"/>
  <c r="P156" i="179" s="1"/>
  <c r="S156" i="179" s="1"/>
  <c r="BH188" i="179"/>
  <c r="BH189" i="179" s="1"/>
  <c r="BH190" i="179" s="1"/>
  <c r="BH191" i="179" s="1"/>
  <c r="BH192" i="179" s="1"/>
  <c r="BH193" i="179" s="1"/>
  <c r="BH194" i="179" s="1"/>
  <c r="BH195" i="179" s="1"/>
  <c r="BH196" i="179" s="1"/>
  <c r="BH197" i="179"/>
  <c r="BH198" i="179" s="1"/>
  <c r="BH199" i="179" s="1"/>
  <c r="BH200" i="179" s="1"/>
  <c r="BH201" i="179" s="1"/>
  <c r="BH202" i="179" s="1"/>
  <c r="BH203" i="179" s="1"/>
  <c r="BH204" i="179" s="1"/>
  <c r="BH205" i="179" s="1"/>
  <c r="V84" i="179"/>
  <c r="AH108" i="179"/>
  <c r="AJ108" i="179"/>
  <c r="AI108" i="179"/>
  <c r="AK108" i="179"/>
  <c r="BH206" i="179"/>
  <c r="BH207" i="179" s="1"/>
  <c r="BH208" i="179" s="1"/>
  <c r="BH209" i="179" s="1"/>
  <c r="BH210" i="179" s="1"/>
  <c r="BH211" i="179" s="1"/>
  <c r="BH212" i="179" s="1"/>
  <c r="BH213" i="179" s="1"/>
  <c r="BH214" i="179" s="1"/>
  <c r="AK63" i="179"/>
  <c r="AJ63" i="179"/>
  <c r="AI63" i="179"/>
  <c r="AH63" i="179"/>
  <c r="M64" i="179"/>
  <c r="S64" i="179" s="1"/>
  <c r="S63" i="179"/>
  <c r="L57" i="179"/>
  <c r="AC26" i="200"/>
  <c r="J114" i="200"/>
  <c r="J115" i="200"/>
  <c r="J116" i="200"/>
  <c r="J117" i="200"/>
  <c r="J118" i="200"/>
  <c r="J119" i="200"/>
  <c r="J113" i="200"/>
  <c r="P144" i="179"/>
  <c r="U3" i="326"/>
  <c r="V3" i="326"/>
  <c r="W3" i="326"/>
  <c r="X3" i="326"/>
  <c r="Y3" i="326"/>
  <c r="Z3" i="326"/>
  <c r="AA3" i="326"/>
  <c r="AB3" i="326"/>
  <c r="AC3" i="326"/>
  <c r="AD3" i="326"/>
  <c r="AE3" i="326"/>
  <c r="AF3" i="326"/>
  <c r="AG3" i="326"/>
  <c r="AH3" i="326"/>
  <c r="AI3" i="326"/>
  <c r="AJ3" i="326"/>
  <c r="U4" i="326"/>
  <c r="V4" i="326"/>
  <c r="W4" i="326"/>
  <c r="X4" i="326"/>
  <c r="Y4" i="326"/>
  <c r="Z4" i="326"/>
  <c r="AA4" i="326"/>
  <c r="AB4" i="326"/>
  <c r="AC4" i="326"/>
  <c r="AD4" i="326"/>
  <c r="AE4" i="326"/>
  <c r="AF4" i="326"/>
  <c r="AG4" i="326"/>
  <c r="AH4" i="326"/>
  <c r="AI4" i="326"/>
  <c r="AJ4" i="326"/>
  <c r="U5" i="326"/>
  <c r="V5" i="326"/>
  <c r="W5" i="326"/>
  <c r="X5" i="326"/>
  <c r="Y5" i="326"/>
  <c r="Z5" i="326"/>
  <c r="AA5" i="326"/>
  <c r="AB5" i="326"/>
  <c r="AC5" i="326"/>
  <c r="AD5" i="326"/>
  <c r="AE5" i="326"/>
  <c r="AF5" i="326"/>
  <c r="AG5" i="326"/>
  <c r="AH5" i="326"/>
  <c r="AI5" i="326"/>
  <c r="AJ5" i="326"/>
  <c r="U6" i="326"/>
  <c r="V6" i="326"/>
  <c r="W6" i="326"/>
  <c r="X6" i="326"/>
  <c r="Y6" i="326"/>
  <c r="Z6" i="326"/>
  <c r="AA6" i="326"/>
  <c r="AB6" i="326"/>
  <c r="AC6" i="326"/>
  <c r="AD6" i="326"/>
  <c r="AE6" i="326"/>
  <c r="AF6" i="326"/>
  <c r="AG6" i="326"/>
  <c r="AH6" i="326"/>
  <c r="AI6" i="326"/>
  <c r="AJ6" i="326"/>
  <c r="U7" i="326"/>
  <c r="V7" i="326"/>
  <c r="W7" i="326"/>
  <c r="X7" i="326"/>
  <c r="Y7" i="326"/>
  <c r="Z7" i="326"/>
  <c r="AA7" i="326"/>
  <c r="AB7" i="326"/>
  <c r="AC7" i="326"/>
  <c r="AD7" i="326"/>
  <c r="AE7" i="326"/>
  <c r="AF7" i="326"/>
  <c r="AG7" i="326"/>
  <c r="AH7" i="326"/>
  <c r="AI7" i="326"/>
  <c r="AJ7" i="326"/>
  <c r="U8" i="326"/>
  <c r="V8" i="326"/>
  <c r="W8" i="326"/>
  <c r="X8" i="326"/>
  <c r="Y8" i="326"/>
  <c r="Z8" i="326"/>
  <c r="AA8" i="326"/>
  <c r="AB8" i="326"/>
  <c r="AC8" i="326"/>
  <c r="AD8" i="326"/>
  <c r="AE8" i="326"/>
  <c r="AF8" i="326"/>
  <c r="AG8" i="326"/>
  <c r="AH8" i="326"/>
  <c r="AI8" i="326"/>
  <c r="AJ8" i="326"/>
  <c r="U9" i="326"/>
  <c r="V9" i="326"/>
  <c r="W9" i="326"/>
  <c r="X9" i="326"/>
  <c r="Y9" i="326"/>
  <c r="Z9" i="326"/>
  <c r="AA9" i="326"/>
  <c r="AB9" i="326"/>
  <c r="AC9" i="326"/>
  <c r="AD9" i="326"/>
  <c r="AE9" i="326"/>
  <c r="AF9" i="326"/>
  <c r="AG9" i="326"/>
  <c r="AH9" i="326"/>
  <c r="AI9" i="326"/>
  <c r="AJ9" i="326"/>
  <c r="U10" i="326"/>
  <c r="V10" i="326"/>
  <c r="W10" i="326"/>
  <c r="X10" i="326"/>
  <c r="Y10" i="326"/>
  <c r="Z10" i="326"/>
  <c r="AA10" i="326"/>
  <c r="AB10" i="326"/>
  <c r="AC10" i="326"/>
  <c r="AD10" i="326"/>
  <c r="AE10" i="326"/>
  <c r="AF10" i="326"/>
  <c r="AG10" i="326"/>
  <c r="AH10" i="326"/>
  <c r="AI10" i="326"/>
  <c r="AJ10" i="326"/>
  <c r="U11" i="326"/>
  <c r="V11" i="326"/>
  <c r="W11" i="326"/>
  <c r="X11" i="326"/>
  <c r="Y11" i="326"/>
  <c r="Z11" i="326"/>
  <c r="AA11" i="326"/>
  <c r="AB11" i="326"/>
  <c r="AC11" i="326"/>
  <c r="AD11" i="326"/>
  <c r="AE11" i="326"/>
  <c r="AF11" i="326"/>
  <c r="AG11" i="326"/>
  <c r="AH11" i="326"/>
  <c r="AI11" i="326"/>
  <c r="AJ11" i="326"/>
  <c r="U12" i="326"/>
  <c r="V12" i="326"/>
  <c r="W12" i="326"/>
  <c r="X12" i="326"/>
  <c r="Y12" i="326"/>
  <c r="Z12" i="326"/>
  <c r="AA12" i="326"/>
  <c r="AB12" i="326"/>
  <c r="AC12" i="326"/>
  <c r="AD12" i="326"/>
  <c r="AE12" i="326"/>
  <c r="AF12" i="326"/>
  <c r="AG12" i="326"/>
  <c r="AH12" i="326"/>
  <c r="AI12" i="326"/>
  <c r="AJ12" i="326"/>
  <c r="U13" i="326"/>
  <c r="V13" i="326"/>
  <c r="W13" i="326"/>
  <c r="X13" i="326"/>
  <c r="Y13" i="326"/>
  <c r="Z13" i="326"/>
  <c r="AA13" i="326"/>
  <c r="AB13" i="326"/>
  <c r="AC13" i="326"/>
  <c r="AD13" i="326"/>
  <c r="AE13" i="326"/>
  <c r="AF13" i="326"/>
  <c r="AG13" i="326"/>
  <c r="AH13" i="326"/>
  <c r="AI13" i="326"/>
  <c r="AJ13" i="326"/>
  <c r="U14" i="326"/>
  <c r="V14" i="326"/>
  <c r="W14" i="326"/>
  <c r="X14" i="326"/>
  <c r="Y14" i="326"/>
  <c r="Z14" i="326"/>
  <c r="AA14" i="326"/>
  <c r="AB14" i="326"/>
  <c r="AC14" i="326"/>
  <c r="AD14" i="326"/>
  <c r="AE14" i="326"/>
  <c r="AF14" i="326"/>
  <c r="AG14" i="326"/>
  <c r="AH14" i="326"/>
  <c r="AI14" i="326"/>
  <c r="AJ14" i="326"/>
  <c r="U15" i="326"/>
  <c r="V15" i="326"/>
  <c r="W15" i="326"/>
  <c r="X15" i="326"/>
  <c r="Y15" i="326"/>
  <c r="Z15" i="326"/>
  <c r="AA15" i="326"/>
  <c r="AB15" i="326"/>
  <c r="AC15" i="326"/>
  <c r="AD15" i="326"/>
  <c r="AE15" i="326"/>
  <c r="AF15" i="326"/>
  <c r="AG15" i="326"/>
  <c r="AH15" i="326"/>
  <c r="AI15" i="326"/>
  <c r="AJ15" i="326"/>
  <c r="U16" i="326"/>
  <c r="V16" i="326"/>
  <c r="W16" i="326"/>
  <c r="X16" i="326"/>
  <c r="Y16" i="326"/>
  <c r="Z16" i="326"/>
  <c r="AA16" i="326"/>
  <c r="AB16" i="326"/>
  <c r="AC16" i="326"/>
  <c r="AD16" i="326"/>
  <c r="AE16" i="326"/>
  <c r="AF16" i="326"/>
  <c r="AG16" i="326"/>
  <c r="AH16" i="326"/>
  <c r="AI16" i="326"/>
  <c r="AJ16" i="326"/>
  <c r="U17" i="326"/>
  <c r="V17" i="326"/>
  <c r="W17" i="326"/>
  <c r="X17" i="326"/>
  <c r="Y17" i="326"/>
  <c r="Z17" i="326"/>
  <c r="AA17" i="326"/>
  <c r="AB17" i="326"/>
  <c r="AC17" i="326"/>
  <c r="AD17" i="326"/>
  <c r="AE17" i="326"/>
  <c r="AF17" i="326"/>
  <c r="AG17" i="326"/>
  <c r="AH17" i="326"/>
  <c r="AI17" i="326"/>
  <c r="AJ17" i="326"/>
  <c r="U18" i="326"/>
  <c r="V18" i="326"/>
  <c r="W18" i="326"/>
  <c r="X18" i="326"/>
  <c r="Y18" i="326"/>
  <c r="Z18" i="326"/>
  <c r="AA18" i="326"/>
  <c r="AB18" i="326"/>
  <c r="AC18" i="326"/>
  <c r="AD18" i="326"/>
  <c r="AE18" i="326"/>
  <c r="AF18" i="326"/>
  <c r="AG18" i="326"/>
  <c r="AH18" i="326"/>
  <c r="AI18" i="326"/>
  <c r="AJ18" i="326"/>
  <c r="U19" i="326"/>
  <c r="V19" i="326"/>
  <c r="W19" i="326"/>
  <c r="X19" i="326"/>
  <c r="Y19" i="326"/>
  <c r="Z19" i="326"/>
  <c r="AA19" i="326"/>
  <c r="AB19" i="326"/>
  <c r="AC19" i="326"/>
  <c r="AD19" i="326"/>
  <c r="AE19" i="326"/>
  <c r="AF19" i="326"/>
  <c r="AG19" i="326"/>
  <c r="AH19" i="326"/>
  <c r="AI19" i="326"/>
  <c r="AJ19" i="326"/>
  <c r="U20" i="326"/>
  <c r="V20" i="326"/>
  <c r="W20" i="326"/>
  <c r="X20" i="326"/>
  <c r="Y20" i="326"/>
  <c r="Z20" i="326"/>
  <c r="AA20" i="326"/>
  <c r="AB20" i="326"/>
  <c r="AC20" i="326"/>
  <c r="AD20" i="326"/>
  <c r="AE20" i="326"/>
  <c r="AF20" i="326"/>
  <c r="AG20" i="326"/>
  <c r="AH20" i="326"/>
  <c r="AI20" i="326"/>
  <c r="AJ20" i="326"/>
  <c r="U21" i="326"/>
  <c r="V21" i="326"/>
  <c r="W21" i="326"/>
  <c r="X21" i="326"/>
  <c r="Y21" i="326"/>
  <c r="Z21" i="326"/>
  <c r="AA21" i="326"/>
  <c r="AB21" i="326"/>
  <c r="AC21" i="326"/>
  <c r="AD21" i="326"/>
  <c r="AE21" i="326"/>
  <c r="AF21" i="326"/>
  <c r="AG21" i="326"/>
  <c r="AH21" i="326"/>
  <c r="AI21" i="326"/>
  <c r="AJ21" i="326"/>
  <c r="U22" i="326"/>
  <c r="V22" i="326"/>
  <c r="W22" i="326"/>
  <c r="X22" i="326"/>
  <c r="Y22" i="326"/>
  <c r="Z22" i="326"/>
  <c r="AA22" i="326"/>
  <c r="AB22" i="326"/>
  <c r="AC22" i="326"/>
  <c r="AD22" i="326"/>
  <c r="AE22" i="326"/>
  <c r="AF22" i="326"/>
  <c r="AG22" i="326"/>
  <c r="AH22" i="326"/>
  <c r="AI22" i="326"/>
  <c r="AJ22" i="326"/>
  <c r="U23" i="326"/>
  <c r="V23" i="326"/>
  <c r="W23" i="326"/>
  <c r="X23" i="326"/>
  <c r="Y23" i="326"/>
  <c r="Z23" i="326"/>
  <c r="AA23" i="326"/>
  <c r="AB23" i="326"/>
  <c r="AC23" i="326"/>
  <c r="AD23" i="326"/>
  <c r="AE23" i="326"/>
  <c r="AF23" i="326"/>
  <c r="AG23" i="326"/>
  <c r="AH23" i="326"/>
  <c r="AI23" i="326"/>
  <c r="AJ23" i="326"/>
  <c r="U24" i="326"/>
  <c r="V24" i="326"/>
  <c r="W24" i="326"/>
  <c r="X24" i="326"/>
  <c r="Y24" i="326"/>
  <c r="Z24" i="326"/>
  <c r="AA24" i="326"/>
  <c r="AB24" i="326"/>
  <c r="AC24" i="326"/>
  <c r="AD24" i="326"/>
  <c r="AE24" i="326"/>
  <c r="AF24" i="326"/>
  <c r="AG24" i="326"/>
  <c r="AH24" i="326"/>
  <c r="AI24" i="326"/>
  <c r="AJ24" i="326"/>
  <c r="U25" i="326"/>
  <c r="V25" i="326"/>
  <c r="W25" i="326"/>
  <c r="X25" i="326"/>
  <c r="Y25" i="326"/>
  <c r="Z25" i="326"/>
  <c r="AA25" i="326"/>
  <c r="AB25" i="326"/>
  <c r="AC25" i="326"/>
  <c r="AD25" i="326"/>
  <c r="AE25" i="326"/>
  <c r="AF25" i="326"/>
  <c r="AG25" i="326"/>
  <c r="AH25" i="326"/>
  <c r="AI25" i="326"/>
  <c r="AJ25" i="326"/>
  <c r="U26" i="326"/>
  <c r="V26" i="326"/>
  <c r="W26" i="326"/>
  <c r="X26" i="326"/>
  <c r="Y26" i="326"/>
  <c r="Z26" i="326"/>
  <c r="AA26" i="326"/>
  <c r="AB26" i="326"/>
  <c r="AC26" i="326"/>
  <c r="AD26" i="326"/>
  <c r="AE26" i="326"/>
  <c r="AF26" i="326"/>
  <c r="AG26" i="326"/>
  <c r="AH26" i="326"/>
  <c r="AI26" i="326"/>
  <c r="AJ26" i="326"/>
  <c r="U27" i="326"/>
  <c r="V27" i="326"/>
  <c r="W27" i="326"/>
  <c r="X27" i="326"/>
  <c r="Y27" i="326"/>
  <c r="Z27" i="326"/>
  <c r="AA27" i="326"/>
  <c r="AB27" i="326"/>
  <c r="AC27" i="326"/>
  <c r="AD27" i="326"/>
  <c r="AE27" i="326"/>
  <c r="AF27" i="326"/>
  <c r="AG27" i="326"/>
  <c r="AH27" i="326"/>
  <c r="AI27" i="326"/>
  <c r="AJ27" i="326"/>
  <c r="U28" i="326"/>
  <c r="V28" i="326"/>
  <c r="W28" i="326"/>
  <c r="X28" i="326"/>
  <c r="Y28" i="326"/>
  <c r="Z28" i="326"/>
  <c r="AA28" i="326"/>
  <c r="AB28" i="326"/>
  <c r="AC28" i="326"/>
  <c r="AD28" i="326"/>
  <c r="AE28" i="326"/>
  <c r="AF28" i="326"/>
  <c r="AG28" i="326"/>
  <c r="AH28" i="326"/>
  <c r="AI28" i="326"/>
  <c r="AJ28" i="326"/>
  <c r="U29" i="326"/>
  <c r="V29" i="326"/>
  <c r="W29" i="326"/>
  <c r="X29" i="326"/>
  <c r="Y29" i="326"/>
  <c r="Z29" i="326"/>
  <c r="AA29" i="326"/>
  <c r="AB29" i="326"/>
  <c r="AC29" i="326"/>
  <c r="AD29" i="326"/>
  <c r="AE29" i="326"/>
  <c r="AF29" i="326"/>
  <c r="AG29" i="326"/>
  <c r="AH29" i="326"/>
  <c r="AI29" i="326"/>
  <c r="AJ29" i="326"/>
  <c r="U30" i="326"/>
  <c r="V30" i="326"/>
  <c r="W30" i="326"/>
  <c r="X30" i="326"/>
  <c r="Y30" i="326"/>
  <c r="Z30" i="326"/>
  <c r="AA30" i="326"/>
  <c r="AB30" i="326"/>
  <c r="AC30" i="326"/>
  <c r="AD30" i="326"/>
  <c r="AE30" i="326"/>
  <c r="AF30" i="326"/>
  <c r="AG30" i="326"/>
  <c r="AH30" i="326"/>
  <c r="AI30" i="326"/>
  <c r="AJ30" i="326"/>
  <c r="U31" i="326"/>
  <c r="V31" i="326"/>
  <c r="W31" i="326"/>
  <c r="X31" i="326"/>
  <c r="Y31" i="326"/>
  <c r="Z31" i="326"/>
  <c r="AA31" i="326"/>
  <c r="AB31" i="326"/>
  <c r="AC31" i="326"/>
  <c r="AD31" i="326"/>
  <c r="AE31" i="326"/>
  <c r="AF31" i="326"/>
  <c r="AG31" i="326"/>
  <c r="AH31" i="326"/>
  <c r="AI31" i="326"/>
  <c r="AJ31" i="326"/>
  <c r="U32" i="326"/>
  <c r="V32" i="326"/>
  <c r="W32" i="326"/>
  <c r="X32" i="326"/>
  <c r="Y32" i="326"/>
  <c r="Z32" i="326"/>
  <c r="AA32" i="326"/>
  <c r="AB32" i="326"/>
  <c r="AC32" i="326"/>
  <c r="AD32" i="326"/>
  <c r="AE32" i="326"/>
  <c r="AF32" i="326"/>
  <c r="AG32" i="326"/>
  <c r="AH32" i="326"/>
  <c r="AI32" i="326"/>
  <c r="AJ32" i="326"/>
  <c r="U33" i="326"/>
  <c r="V33" i="326"/>
  <c r="W33" i="326"/>
  <c r="X33" i="326"/>
  <c r="Y33" i="326"/>
  <c r="Z33" i="326"/>
  <c r="AA33" i="326"/>
  <c r="AB33" i="326"/>
  <c r="AC33" i="326"/>
  <c r="AD33" i="326"/>
  <c r="AE33" i="326"/>
  <c r="AF33" i="326"/>
  <c r="AG33" i="326"/>
  <c r="AH33" i="326"/>
  <c r="AI33" i="326"/>
  <c r="AJ33" i="326"/>
  <c r="U34" i="326"/>
  <c r="V34" i="326"/>
  <c r="W34" i="326"/>
  <c r="X34" i="326"/>
  <c r="Y34" i="326"/>
  <c r="Z34" i="326"/>
  <c r="AA34" i="326"/>
  <c r="AB34" i="326"/>
  <c r="AC34" i="326"/>
  <c r="AD34" i="326"/>
  <c r="AE34" i="326"/>
  <c r="AF34" i="326"/>
  <c r="AG34" i="326"/>
  <c r="AH34" i="326"/>
  <c r="AI34" i="326"/>
  <c r="AJ34" i="326"/>
  <c r="U35" i="326"/>
  <c r="V35" i="326"/>
  <c r="W35" i="326"/>
  <c r="X35" i="326"/>
  <c r="Y35" i="326"/>
  <c r="Z35" i="326"/>
  <c r="AA35" i="326"/>
  <c r="AB35" i="326"/>
  <c r="AC35" i="326"/>
  <c r="AD35" i="326"/>
  <c r="AE35" i="326"/>
  <c r="AF35" i="326"/>
  <c r="AG35" i="326"/>
  <c r="AH35" i="326"/>
  <c r="AI35" i="326"/>
  <c r="AJ35" i="326"/>
  <c r="U36" i="326"/>
  <c r="V36" i="326"/>
  <c r="W36" i="326"/>
  <c r="X36" i="326"/>
  <c r="Y36" i="326"/>
  <c r="Z36" i="326"/>
  <c r="AA36" i="326"/>
  <c r="AB36" i="326"/>
  <c r="AC36" i="326"/>
  <c r="AD36" i="326"/>
  <c r="AE36" i="326"/>
  <c r="AF36" i="326"/>
  <c r="AG36" i="326"/>
  <c r="AH36" i="326"/>
  <c r="AI36" i="326"/>
  <c r="AJ36" i="326"/>
  <c r="U37" i="326"/>
  <c r="V37" i="326"/>
  <c r="W37" i="326"/>
  <c r="X37" i="326"/>
  <c r="Y37" i="326"/>
  <c r="Z37" i="326"/>
  <c r="AA37" i="326"/>
  <c r="AB37" i="326"/>
  <c r="AC37" i="326"/>
  <c r="AD37" i="326"/>
  <c r="AE37" i="326"/>
  <c r="AF37" i="326"/>
  <c r="AG37" i="326"/>
  <c r="AH37" i="326"/>
  <c r="AI37" i="326"/>
  <c r="AJ37" i="326"/>
  <c r="U38" i="326"/>
  <c r="V38" i="326"/>
  <c r="W38" i="326"/>
  <c r="X38" i="326"/>
  <c r="Y38" i="326"/>
  <c r="Z38" i="326"/>
  <c r="AA38" i="326"/>
  <c r="AB38" i="326"/>
  <c r="AC38" i="326"/>
  <c r="AD38" i="326"/>
  <c r="AE38" i="326"/>
  <c r="AF38" i="326"/>
  <c r="AG38" i="326"/>
  <c r="AH38" i="326"/>
  <c r="AI38" i="326"/>
  <c r="AJ38" i="326"/>
  <c r="U39" i="326"/>
  <c r="V39" i="326"/>
  <c r="W39" i="326"/>
  <c r="X39" i="326"/>
  <c r="Y39" i="326"/>
  <c r="Z39" i="326"/>
  <c r="AA39" i="326"/>
  <c r="AB39" i="326"/>
  <c r="AC39" i="326"/>
  <c r="AD39" i="326"/>
  <c r="AE39" i="326"/>
  <c r="AF39" i="326"/>
  <c r="AG39" i="326"/>
  <c r="AH39" i="326"/>
  <c r="AI39" i="326"/>
  <c r="AJ39" i="326"/>
  <c r="U40" i="326"/>
  <c r="V40" i="326"/>
  <c r="W40" i="326"/>
  <c r="X40" i="326"/>
  <c r="Y40" i="326"/>
  <c r="Z40" i="326"/>
  <c r="AA40" i="326"/>
  <c r="AB40" i="326"/>
  <c r="AC40" i="326"/>
  <c r="AD40" i="326"/>
  <c r="AE40" i="326"/>
  <c r="AF40" i="326"/>
  <c r="AG40" i="326"/>
  <c r="AH40" i="326"/>
  <c r="AI40" i="326"/>
  <c r="AJ40" i="326"/>
  <c r="U41" i="326"/>
  <c r="V41" i="326"/>
  <c r="W41" i="326"/>
  <c r="X41" i="326"/>
  <c r="Y41" i="326"/>
  <c r="Z41" i="326"/>
  <c r="AA41" i="326"/>
  <c r="AB41" i="326"/>
  <c r="AC41" i="326"/>
  <c r="AD41" i="326"/>
  <c r="AE41" i="326"/>
  <c r="AF41" i="326"/>
  <c r="AG41" i="326"/>
  <c r="AH41" i="326"/>
  <c r="AI41" i="326"/>
  <c r="AJ41" i="326"/>
  <c r="U42" i="326"/>
  <c r="V42" i="326"/>
  <c r="W42" i="326"/>
  <c r="X42" i="326"/>
  <c r="Y42" i="326"/>
  <c r="Z42" i="326"/>
  <c r="AA42" i="326"/>
  <c r="AB42" i="326"/>
  <c r="AC42" i="326"/>
  <c r="AD42" i="326"/>
  <c r="AE42" i="326"/>
  <c r="AF42" i="326"/>
  <c r="AG42" i="326"/>
  <c r="AH42" i="326"/>
  <c r="AI42" i="326"/>
  <c r="AJ42" i="326"/>
  <c r="U43" i="326"/>
  <c r="V43" i="326"/>
  <c r="W43" i="326"/>
  <c r="X43" i="326"/>
  <c r="Y43" i="326"/>
  <c r="Z43" i="326"/>
  <c r="AA43" i="326"/>
  <c r="AB43" i="326"/>
  <c r="AC43" i="326"/>
  <c r="AD43" i="326"/>
  <c r="AE43" i="326"/>
  <c r="AF43" i="326"/>
  <c r="AG43" i="326"/>
  <c r="AH43" i="326"/>
  <c r="AI43" i="326"/>
  <c r="AJ43" i="326"/>
  <c r="U44" i="326"/>
  <c r="V44" i="326"/>
  <c r="W44" i="326"/>
  <c r="X44" i="326"/>
  <c r="Y44" i="326"/>
  <c r="Z44" i="326"/>
  <c r="AA44" i="326"/>
  <c r="AB44" i="326"/>
  <c r="AC44" i="326"/>
  <c r="AD44" i="326"/>
  <c r="AE44" i="326"/>
  <c r="AF44" i="326"/>
  <c r="AG44" i="326"/>
  <c r="AH44" i="326"/>
  <c r="AI44" i="326"/>
  <c r="AJ44" i="326"/>
  <c r="U45" i="326"/>
  <c r="V45" i="326"/>
  <c r="W45" i="326"/>
  <c r="X45" i="326"/>
  <c r="Y45" i="326"/>
  <c r="Z45" i="326"/>
  <c r="AA45" i="326"/>
  <c r="AB45" i="326"/>
  <c r="AC45" i="326"/>
  <c r="AD45" i="326"/>
  <c r="AE45" i="326"/>
  <c r="AF45" i="326"/>
  <c r="AG45" i="326"/>
  <c r="AH45" i="326"/>
  <c r="AI45" i="326"/>
  <c r="AJ45" i="326"/>
  <c r="U46" i="326"/>
  <c r="V46" i="326"/>
  <c r="W46" i="326"/>
  <c r="X46" i="326"/>
  <c r="Y46" i="326"/>
  <c r="Z46" i="326"/>
  <c r="AA46" i="326"/>
  <c r="AB46" i="326"/>
  <c r="AC46" i="326"/>
  <c r="AD46" i="326"/>
  <c r="AE46" i="326"/>
  <c r="AF46" i="326"/>
  <c r="AG46" i="326"/>
  <c r="AH46" i="326"/>
  <c r="AI46" i="326"/>
  <c r="AJ46" i="326"/>
  <c r="U47" i="326"/>
  <c r="V47" i="326"/>
  <c r="W47" i="326"/>
  <c r="X47" i="326"/>
  <c r="Y47" i="326"/>
  <c r="Z47" i="326"/>
  <c r="AA47" i="326"/>
  <c r="AB47" i="326"/>
  <c r="AC47" i="326"/>
  <c r="AD47" i="326"/>
  <c r="AE47" i="326"/>
  <c r="AF47" i="326"/>
  <c r="AG47" i="326"/>
  <c r="AH47" i="326"/>
  <c r="AI47" i="326"/>
  <c r="AJ47" i="326"/>
  <c r="U48" i="326"/>
  <c r="V48" i="326"/>
  <c r="W48" i="326"/>
  <c r="X48" i="326"/>
  <c r="Y48" i="326"/>
  <c r="Z48" i="326"/>
  <c r="AA48" i="326"/>
  <c r="AB48" i="326"/>
  <c r="AC48" i="326"/>
  <c r="AD48" i="326"/>
  <c r="AE48" i="326"/>
  <c r="AF48" i="326"/>
  <c r="AG48" i="326"/>
  <c r="AH48" i="326"/>
  <c r="AI48" i="326"/>
  <c r="AJ48" i="326"/>
  <c r="U49" i="326"/>
  <c r="V49" i="326"/>
  <c r="W49" i="326"/>
  <c r="X49" i="326"/>
  <c r="Y49" i="326"/>
  <c r="Z49" i="326"/>
  <c r="AA49" i="326"/>
  <c r="AB49" i="326"/>
  <c r="AC49" i="326"/>
  <c r="AD49" i="326"/>
  <c r="AE49" i="326"/>
  <c r="AF49" i="326"/>
  <c r="AG49" i="326"/>
  <c r="AH49" i="326"/>
  <c r="AI49" i="326"/>
  <c r="AJ49" i="326"/>
  <c r="U50" i="326"/>
  <c r="V50" i="326"/>
  <c r="W50" i="326"/>
  <c r="X50" i="326"/>
  <c r="Y50" i="326"/>
  <c r="Z50" i="326"/>
  <c r="AA50" i="326"/>
  <c r="AB50" i="326"/>
  <c r="AC50" i="326"/>
  <c r="AD50" i="326"/>
  <c r="AE50" i="326"/>
  <c r="AF50" i="326"/>
  <c r="AG50" i="326"/>
  <c r="AH50" i="326"/>
  <c r="AI50" i="326"/>
  <c r="AJ50" i="326"/>
  <c r="U51" i="326"/>
  <c r="V51" i="326"/>
  <c r="W51" i="326"/>
  <c r="X51" i="326"/>
  <c r="Y51" i="326"/>
  <c r="Z51" i="326"/>
  <c r="AA51" i="326"/>
  <c r="AB51" i="326"/>
  <c r="AC51" i="326"/>
  <c r="AD51" i="326"/>
  <c r="AE51" i="326"/>
  <c r="AF51" i="326"/>
  <c r="AG51" i="326"/>
  <c r="AH51" i="326"/>
  <c r="AI51" i="326"/>
  <c r="AJ51" i="326"/>
  <c r="U52" i="326"/>
  <c r="V52" i="326"/>
  <c r="W52" i="326"/>
  <c r="X52" i="326"/>
  <c r="Y52" i="326"/>
  <c r="Z52" i="326"/>
  <c r="AA52" i="326"/>
  <c r="AB52" i="326"/>
  <c r="AC52" i="326"/>
  <c r="AD52" i="326"/>
  <c r="AE52" i="326"/>
  <c r="AF52" i="326"/>
  <c r="AG52" i="326"/>
  <c r="AH52" i="326"/>
  <c r="AI52" i="326"/>
  <c r="AJ52" i="326"/>
  <c r="U53" i="326"/>
  <c r="V53" i="326"/>
  <c r="W53" i="326"/>
  <c r="X53" i="326"/>
  <c r="Y53" i="326"/>
  <c r="Z53" i="326"/>
  <c r="AA53" i="326"/>
  <c r="AB53" i="326"/>
  <c r="AC53" i="326"/>
  <c r="AD53" i="326"/>
  <c r="AE53" i="326"/>
  <c r="AF53" i="326"/>
  <c r="AG53" i="326"/>
  <c r="AH53" i="326"/>
  <c r="AI53" i="326"/>
  <c r="AJ53" i="326"/>
  <c r="U54" i="326"/>
  <c r="V54" i="326"/>
  <c r="W54" i="326"/>
  <c r="X54" i="326"/>
  <c r="Y54" i="326"/>
  <c r="Z54" i="326"/>
  <c r="AA54" i="326"/>
  <c r="AB54" i="326"/>
  <c r="AC54" i="326"/>
  <c r="AD54" i="326"/>
  <c r="AE54" i="326"/>
  <c r="AF54" i="326"/>
  <c r="AG54" i="326"/>
  <c r="AH54" i="326"/>
  <c r="AI54" i="326"/>
  <c r="AJ54" i="326"/>
  <c r="U55" i="326"/>
  <c r="V55" i="326"/>
  <c r="W55" i="326"/>
  <c r="X55" i="326"/>
  <c r="Y55" i="326"/>
  <c r="Z55" i="326"/>
  <c r="AA55" i="326"/>
  <c r="AB55" i="326"/>
  <c r="AC55" i="326"/>
  <c r="AD55" i="326"/>
  <c r="AE55" i="326"/>
  <c r="AF55" i="326"/>
  <c r="AG55" i="326"/>
  <c r="AH55" i="326"/>
  <c r="AI55" i="326"/>
  <c r="AJ55" i="326"/>
  <c r="U56" i="326"/>
  <c r="V56" i="326"/>
  <c r="W56" i="326"/>
  <c r="X56" i="326"/>
  <c r="Y56" i="326"/>
  <c r="Z56" i="326"/>
  <c r="AA56" i="326"/>
  <c r="AB56" i="326"/>
  <c r="AC56" i="326"/>
  <c r="AD56" i="326"/>
  <c r="AE56" i="326"/>
  <c r="AF56" i="326"/>
  <c r="AG56" i="326"/>
  <c r="AH56" i="326"/>
  <c r="AI56" i="326"/>
  <c r="AJ56" i="326"/>
  <c r="U57" i="326"/>
  <c r="V57" i="326"/>
  <c r="W57" i="326"/>
  <c r="X57" i="326"/>
  <c r="Y57" i="326"/>
  <c r="Z57" i="326"/>
  <c r="AA57" i="326"/>
  <c r="AB57" i="326"/>
  <c r="AC57" i="326"/>
  <c r="AD57" i="326"/>
  <c r="AE57" i="326"/>
  <c r="AF57" i="326"/>
  <c r="AG57" i="326"/>
  <c r="AH57" i="326"/>
  <c r="AI57" i="326"/>
  <c r="AJ57" i="326"/>
  <c r="U58" i="326"/>
  <c r="V58" i="326"/>
  <c r="W58" i="326"/>
  <c r="X58" i="326"/>
  <c r="Y58" i="326"/>
  <c r="Z58" i="326"/>
  <c r="AA58" i="326"/>
  <c r="AB58" i="326"/>
  <c r="AC58" i="326"/>
  <c r="AD58" i="326"/>
  <c r="AE58" i="326"/>
  <c r="AF58" i="326"/>
  <c r="AG58" i="326"/>
  <c r="AH58" i="326"/>
  <c r="AI58" i="326"/>
  <c r="AJ58" i="326"/>
  <c r="U59" i="326"/>
  <c r="V59" i="326"/>
  <c r="W59" i="326"/>
  <c r="X59" i="326"/>
  <c r="Y59" i="326"/>
  <c r="Z59" i="326"/>
  <c r="AA59" i="326"/>
  <c r="AB59" i="326"/>
  <c r="AC59" i="326"/>
  <c r="AD59" i="326"/>
  <c r="AE59" i="326"/>
  <c r="AF59" i="326"/>
  <c r="AG59" i="326"/>
  <c r="AH59" i="326"/>
  <c r="AI59" i="326"/>
  <c r="AJ59" i="326"/>
  <c r="U60" i="326"/>
  <c r="V60" i="326"/>
  <c r="W60" i="326"/>
  <c r="X60" i="326"/>
  <c r="Y60" i="326"/>
  <c r="Z60" i="326"/>
  <c r="AA60" i="326"/>
  <c r="AB60" i="326"/>
  <c r="AC60" i="326"/>
  <c r="AD60" i="326"/>
  <c r="AE60" i="326"/>
  <c r="AF60" i="326"/>
  <c r="AG60" i="326"/>
  <c r="AH60" i="326"/>
  <c r="AI60" i="326"/>
  <c r="AJ60" i="326"/>
  <c r="U61" i="326"/>
  <c r="V61" i="326"/>
  <c r="W61" i="326"/>
  <c r="X61" i="326"/>
  <c r="Y61" i="326"/>
  <c r="Z61" i="326"/>
  <c r="AA61" i="326"/>
  <c r="AB61" i="326"/>
  <c r="AC61" i="326"/>
  <c r="AD61" i="326"/>
  <c r="AE61" i="326"/>
  <c r="AF61" i="326"/>
  <c r="AG61" i="326"/>
  <c r="AH61" i="326"/>
  <c r="AI61" i="326"/>
  <c r="AJ61" i="326"/>
  <c r="U62" i="326"/>
  <c r="V62" i="326"/>
  <c r="W62" i="326"/>
  <c r="X62" i="326"/>
  <c r="Y62" i="326"/>
  <c r="Z62" i="326"/>
  <c r="AA62" i="326"/>
  <c r="AB62" i="326"/>
  <c r="AC62" i="326"/>
  <c r="AD62" i="326"/>
  <c r="AE62" i="326"/>
  <c r="AF62" i="326"/>
  <c r="AG62" i="326"/>
  <c r="AH62" i="326"/>
  <c r="AI62" i="326"/>
  <c r="AJ62" i="326"/>
  <c r="U63" i="326"/>
  <c r="V63" i="326"/>
  <c r="W63" i="326"/>
  <c r="X63" i="326"/>
  <c r="Y63" i="326"/>
  <c r="Z63" i="326"/>
  <c r="AA63" i="326"/>
  <c r="AB63" i="326"/>
  <c r="AC63" i="326"/>
  <c r="AD63" i="326"/>
  <c r="AE63" i="326"/>
  <c r="AF63" i="326"/>
  <c r="AG63" i="326"/>
  <c r="AH63" i="326"/>
  <c r="AI63" i="326"/>
  <c r="AJ63" i="326"/>
  <c r="U64" i="326"/>
  <c r="V64" i="326"/>
  <c r="W64" i="326"/>
  <c r="X64" i="326"/>
  <c r="Y64" i="326"/>
  <c r="Z64" i="326"/>
  <c r="AA64" i="326"/>
  <c r="AB64" i="326"/>
  <c r="AC64" i="326"/>
  <c r="AD64" i="326"/>
  <c r="AE64" i="326"/>
  <c r="AF64" i="326"/>
  <c r="AG64" i="326"/>
  <c r="AH64" i="326"/>
  <c r="AI64" i="326"/>
  <c r="AJ64" i="326"/>
  <c r="U65" i="326"/>
  <c r="V65" i="326"/>
  <c r="W65" i="326"/>
  <c r="X65" i="326"/>
  <c r="Y65" i="326"/>
  <c r="Z65" i="326"/>
  <c r="AA65" i="326"/>
  <c r="AB65" i="326"/>
  <c r="AC65" i="326"/>
  <c r="AD65" i="326"/>
  <c r="AE65" i="326"/>
  <c r="AF65" i="326"/>
  <c r="AG65" i="326"/>
  <c r="AH65" i="326"/>
  <c r="AI65" i="326"/>
  <c r="AJ65" i="326"/>
  <c r="U66" i="326"/>
  <c r="V66" i="326"/>
  <c r="W66" i="326"/>
  <c r="X66" i="326"/>
  <c r="Y66" i="326"/>
  <c r="Z66" i="326"/>
  <c r="AA66" i="326"/>
  <c r="AB66" i="326"/>
  <c r="AC66" i="326"/>
  <c r="AD66" i="326"/>
  <c r="AE66" i="326"/>
  <c r="AF66" i="326"/>
  <c r="AG66" i="326"/>
  <c r="AH66" i="326"/>
  <c r="AI66" i="326"/>
  <c r="AJ66" i="326"/>
  <c r="U67" i="326"/>
  <c r="V67" i="326"/>
  <c r="W67" i="326"/>
  <c r="X67" i="326"/>
  <c r="Y67" i="326"/>
  <c r="Z67" i="326"/>
  <c r="AA67" i="326"/>
  <c r="AB67" i="326"/>
  <c r="AC67" i="326"/>
  <c r="AD67" i="326"/>
  <c r="AE67" i="326"/>
  <c r="AF67" i="326"/>
  <c r="AG67" i="326"/>
  <c r="AH67" i="326"/>
  <c r="AI67" i="326"/>
  <c r="AJ67" i="326"/>
  <c r="U68" i="326"/>
  <c r="V68" i="326"/>
  <c r="W68" i="326"/>
  <c r="X68" i="326"/>
  <c r="Y68" i="326"/>
  <c r="Z68" i="326"/>
  <c r="AA68" i="326"/>
  <c r="AB68" i="326"/>
  <c r="AC68" i="326"/>
  <c r="AD68" i="326"/>
  <c r="AE68" i="326"/>
  <c r="AF68" i="326"/>
  <c r="AG68" i="326"/>
  <c r="AH68" i="326"/>
  <c r="AI68" i="326"/>
  <c r="AJ68" i="326"/>
  <c r="U69" i="326"/>
  <c r="V69" i="326"/>
  <c r="W69" i="326"/>
  <c r="X69" i="326"/>
  <c r="Y69" i="326"/>
  <c r="Z69" i="326"/>
  <c r="AA69" i="326"/>
  <c r="AB69" i="326"/>
  <c r="AC69" i="326"/>
  <c r="AD69" i="326"/>
  <c r="AE69" i="326"/>
  <c r="AF69" i="326"/>
  <c r="AG69" i="326"/>
  <c r="AH69" i="326"/>
  <c r="AI69" i="326"/>
  <c r="AJ69" i="326"/>
  <c r="U70" i="326"/>
  <c r="V70" i="326"/>
  <c r="W70" i="326"/>
  <c r="X70" i="326"/>
  <c r="Y70" i="326"/>
  <c r="Z70" i="326"/>
  <c r="AA70" i="326"/>
  <c r="AB70" i="326"/>
  <c r="AC70" i="326"/>
  <c r="AD70" i="326"/>
  <c r="AE70" i="326"/>
  <c r="AF70" i="326"/>
  <c r="AG70" i="326"/>
  <c r="AH70" i="326"/>
  <c r="AI70" i="326"/>
  <c r="AJ70" i="326"/>
  <c r="U71" i="326"/>
  <c r="V71" i="326"/>
  <c r="W71" i="326"/>
  <c r="X71" i="326"/>
  <c r="Y71" i="326"/>
  <c r="Z71" i="326"/>
  <c r="AA71" i="326"/>
  <c r="AB71" i="326"/>
  <c r="AC71" i="326"/>
  <c r="AD71" i="326"/>
  <c r="AE71" i="326"/>
  <c r="AF71" i="326"/>
  <c r="AG71" i="326"/>
  <c r="AH71" i="326"/>
  <c r="AI71" i="326"/>
  <c r="AJ71" i="326"/>
  <c r="V2" i="326"/>
  <c r="W2" i="326"/>
  <c r="X2" i="326"/>
  <c r="X72" i="326" s="1"/>
  <c r="K5" i="326" s="1"/>
  <c r="Y2" i="326"/>
  <c r="Z2" i="326"/>
  <c r="AA2" i="326"/>
  <c r="AB2" i="326"/>
  <c r="AC2" i="326"/>
  <c r="AD2" i="326"/>
  <c r="AE2" i="326"/>
  <c r="AF2" i="326"/>
  <c r="AG2" i="326"/>
  <c r="AH2" i="326"/>
  <c r="AH72" i="326" s="1"/>
  <c r="K15" i="326" s="1"/>
  <c r="AI2" i="326"/>
  <c r="AJ2" i="326"/>
  <c r="U2" i="326"/>
  <c r="U72" i="326" s="1"/>
  <c r="K2" i="326" s="1"/>
  <c r="AC72" i="326"/>
  <c r="K10" i="326" s="1"/>
  <c r="G17" i="326"/>
  <c r="J16" i="326"/>
  <c r="G16" i="326"/>
  <c r="I15" i="326"/>
  <c r="G15" i="326"/>
  <c r="G14" i="326"/>
  <c r="G13" i="326"/>
  <c r="G12" i="326"/>
  <c r="E12" i="326"/>
  <c r="I11" i="326"/>
  <c r="G11" i="326"/>
  <c r="G10" i="326"/>
  <c r="I9" i="326"/>
  <c r="G9" i="326"/>
  <c r="E9" i="326"/>
  <c r="I8" i="326"/>
  <c r="J7" i="326"/>
  <c r="I7" i="326"/>
  <c r="I6" i="326"/>
  <c r="J5" i="326"/>
  <c r="J2" i="326"/>
  <c r="G8" i="326"/>
  <c r="E8" i="326"/>
  <c r="H7" i="326"/>
  <c r="H5" i="326"/>
  <c r="H2" i="326"/>
  <c r="G7" i="326"/>
  <c r="G6" i="326"/>
  <c r="G5" i="326"/>
  <c r="E5" i="326"/>
  <c r="G4" i="326"/>
  <c r="G3" i="326"/>
  <c r="G2" i="326"/>
  <c r="C92" i="212"/>
  <c r="C93" i="212"/>
  <c r="C94" i="212"/>
  <c r="C95" i="212"/>
  <c r="C96" i="212"/>
  <c r="C97" i="212"/>
  <c r="C98" i="212"/>
  <c r="C99" i="212"/>
  <c r="AK84" i="179"/>
  <c r="AJ84" i="179"/>
  <c r="AI84" i="179"/>
  <c r="AH84" i="179"/>
  <c r="AT35" i="179"/>
  <c r="AT36" i="179" s="1"/>
  <c r="AT37" i="179" s="1"/>
  <c r="AT44" i="179"/>
  <c r="AT45" i="179" s="1"/>
  <c r="AT46" i="179" s="1"/>
  <c r="AT53" i="179"/>
  <c r="AT54" i="179" s="1"/>
  <c r="AT55" i="179" s="1"/>
  <c r="AT62" i="179"/>
  <c r="AT63" i="179" s="1"/>
  <c r="AT64" i="179" s="1"/>
  <c r="AT65" i="179" s="1"/>
  <c r="AT66" i="179" s="1"/>
  <c r="AT67" i="179" s="1"/>
  <c r="AT68" i="179" s="1"/>
  <c r="AT69" i="179" s="1"/>
  <c r="AT70" i="179" s="1"/>
  <c r="AT71" i="179"/>
  <c r="AT72" i="179" s="1"/>
  <c r="AT73" i="179" s="1"/>
  <c r="AT74" i="179" s="1"/>
  <c r="AT75" i="179" s="1"/>
  <c r="AT76" i="179" s="1"/>
  <c r="AT77" i="179" s="1"/>
  <c r="AT78" i="179" s="1"/>
  <c r="AT79" i="179" s="1"/>
  <c r="AT80" i="179"/>
  <c r="AT81" i="179" s="1"/>
  <c r="AT82" i="179" s="1"/>
  <c r="AT89" i="179"/>
  <c r="AT90" i="179" s="1"/>
  <c r="AT91" i="179" s="1"/>
  <c r="AT92" i="179" s="1"/>
  <c r="AT93" i="179" s="1"/>
  <c r="AT94" i="179" s="1"/>
  <c r="AT95" i="179" s="1"/>
  <c r="AT96" i="179" s="1"/>
  <c r="AT97" i="179" s="1"/>
  <c r="AT98" i="179"/>
  <c r="AT99" i="179" s="1"/>
  <c r="AT100" i="179" s="1"/>
  <c r="AT101" i="179" s="1"/>
  <c r="AT102" i="179" s="1"/>
  <c r="AT103" i="179" s="1"/>
  <c r="AT104" i="179" s="1"/>
  <c r="AT105" i="179" s="1"/>
  <c r="AT106" i="179" s="1"/>
  <c r="AT107" i="179"/>
  <c r="AT108" i="179" s="1"/>
  <c r="AT109" i="179" s="1"/>
  <c r="AT116" i="179"/>
  <c r="AT117" i="179" s="1"/>
  <c r="AT118" i="179" s="1"/>
  <c r="AT125" i="179"/>
  <c r="AT126" i="179"/>
  <c r="AT127" i="179" s="1"/>
  <c r="AT128" i="179" s="1"/>
  <c r="AT129" i="179" s="1"/>
  <c r="AT130" i="179" s="1"/>
  <c r="AT131" i="179" s="1"/>
  <c r="AT132" i="179" s="1"/>
  <c r="AT133" i="179" s="1"/>
  <c r="AT134" i="179"/>
  <c r="AT135" i="179" s="1"/>
  <c r="AT136" i="179" s="1"/>
  <c r="AT137" i="179" s="1"/>
  <c r="AT138" i="179" s="1"/>
  <c r="AT139" i="179" s="1"/>
  <c r="AT140" i="179" s="1"/>
  <c r="AT141" i="179" s="1"/>
  <c r="AT142" i="179" s="1"/>
  <c r="AT143" i="179"/>
  <c r="AT144" i="179" s="1"/>
  <c r="AT145" i="179" s="1"/>
  <c r="AT146" i="179" s="1"/>
  <c r="AT147" i="179" s="1"/>
  <c r="AT148" i="179" s="1"/>
  <c r="AT149" i="179" s="1"/>
  <c r="AT150" i="179" s="1"/>
  <c r="AT151" i="179" s="1"/>
  <c r="AT152" i="179"/>
  <c r="AT153" i="179" s="1"/>
  <c r="AT154" i="179" s="1"/>
  <c r="AT161" i="179"/>
  <c r="AT162" i="179" s="1"/>
  <c r="AT163" i="179" s="1"/>
  <c r="AT170" i="179"/>
  <c r="AT171" i="179" s="1"/>
  <c r="AT172" i="179" s="1"/>
  <c r="AT173" i="179" s="1"/>
  <c r="AT174" i="179" s="1"/>
  <c r="AT175" i="179" s="1"/>
  <c r="AT176" i="179" s="1"/>
  <c r="AT177" i="179" s="1"/>
  <c r="AT178" i="179" s="1"/>
  <c r="T9" i="262"/>
  <c r="T10" i="262"/>
  <c r="T11" i="262"/>
  <c r="T12" i="262"/>
  <c r="T13" i="262"/>
  <c r="T14" i="262"/>
  <c r="T15" i="262"/>
  <c r="T16" i="262"/>
  <c r="T17" i="262"/>
  <c r="T18" i="262"/>
  <c r="T19" i="262"/>
  <c r="T20" i="262"/>
  <c r="T21" i="262"/>
  <c r="T22" i="262"/>
  <c r="T23" i="262"/>
  <c r="T24" i="262"/>
  <c r="T25" i="262"/>
  <c r="T26" i="262"/>
  <c r="T27" i="262"/>
  <c r="T28" i="262"/>
  <c r="T29" i="262"/>
  <c r="T30" i="262"/>
  <c r="T31" i="262"/>
  <c r="T32" i="262"/>
  <c r="T33" i="262"/>
  <c r="T34" i="262"/>
  <c r="T35" i="262"/>
  <c r="T36" i="262"/>
  <c r="T37" i="262"/>
  <c r="T38" i="262"/>
  <c r="T39" i="262"/>
  <c r="T40" i="262"/>
  <c r="T41" i="262"/>
  <c r="T42" i="262"/>
  <c r="T43" i="262"/>
  <c r="T44" i="262"/>
  <c r="T45" i="262"/>
  <c r="T46" i="262"/>
  <c r="T47" i="262"/>
  <c r="T48" i="262"/>
  <c r="T49" i="262"/>
  <c r="T50" i="262"/>
  <c r="T51" i="262"/>
  <c r="T52" i="262"/>
  <c r="T53" i="262"/>
  <c r="T54" i="262"/>
  <c r="T55" i="262"/>
  <c r="T56" i="262"/>
  <c r="T57" i="262"/>
  <c r="T58" i="262"/>
  <c r="T59" i="262"/>
  <c r="M9" i="262"/>
  <c r="M10" i="262"/>
  <c r="M11" i="262"/>
  <c r="M12" i="262"/>
  <c r="M13" i="262"/>
  <c r="M14" i="262"/>
  <c r="M15" i="262"/>
  <c r="M16" i="262"/>
  <c r="M17" i="262"/>
  <c r="M18" i="262"/>
  <c r="M19" i="262"/>
  <c r="M20" i="262"/>
  <c r="M21" i="262"/>
  <c r="M22" i="262"/>
  <c r="M23" i="262"/>
  <c r="M24" i="262"/>
  <c r="M25" i="262"/>
  <c r="M26" i="262"/>
  <c r="M27" i="262"/>
  <c r="M28" i="262"/>
  <c r="M29" i="262"/>
  <c r="M30" i="262"/>
  <c r="M31" i="262"/>
  <c r="M32" i="262"/>
  <c r="M33" i="262"/>
  <c r="M34" i="262"/>
  <c r="M35" i="262"/>
  <c r="M36" i="262"/>
  <c r="M37" i="262"/>
  <c r="M38" i="262"/>
  <c r="M39" i="262"/>
  <c r="M40" i="262"/>
  <c r="M41" i="262"/>
  <c r="M42" i="262"/>
  <c r="M43" i="262"/>
  <c r="M44" i="262"/>
  <c r="M45" i="262"/>
  <c r="M46" i="262"/>
  <c r="M47" i="262"/>
  <c r="M48" i="262"/>
  <c r="M49" i="262"/>
  <c r="M50" i="262"/>
  <c r="M51" i="262"/>
  <c r="M52" i="262"/>
  <c r="M53" i="262"/>
  <c r="M54" i="262"/>
  <c r="M55" i="262"/>
  <c r="M56" i="262"/>
  <c r="M57" i="262"/>
  <c r="M58" i="262"/>
  <c r="M59" i="262"/>
  <c r="M60" i="262"/>
  <c r="M61" i="262"/>
  <c r="F9" i="262"/>
  <c r="F10" i="262"/>
  <c r="F11" i="262"/>
  <c r="F12" i="262"/>
  <c r="F13" i="262"/>
  <c r="F14" i="262"/>
  <c r="F15" i="262"/>
  <c r="F16" i="262"/>
  <c r="F17" i="262"/>
  <c r="F18" i="262"/>
  <c r="F19" i="262"/>
  <c r="F20" i="262"/>
  <c r="F21" i="262"/>
  <c r="F22" i="262"/>
  <c r="F23" i="262"/>
  <c r="F24" i="262"/>
  <c r="F25" i="262"/>
  <c r="F26" i="262"/>
  <c r="F27" i="262"/>
  <c r="F28" i="262"/>
  <c r="F29" i="262"/>
  <c r="F30" i="262"/>
  <c r="F31" i="262"/>
  <c r="F32" i="262"/>
  <c r="F33" i="262"/>
  <c r="F34" i="262"/>
  <c r="F35" i="262"/>
  <c r="F36" i="262"/>
  <c r="F37" i="262"/>
  <c r="F38" i="262"/>
  <c r="F39" i="262"/>
  <c r="F40" i="262"/>
  <c r="F41" i="262"/>
  <c r="F42" i="262"/>
  <c r="F43" i="262"/>
  <c r="F44" i="262"/>
  <c r="F45" i="262"/>
  <c r="F46" i="262"/>
  <c r="F47" i="262"/>
  <c r="F48" i="262"/>
  <c r="F49" i="262"/>
  <c r="F50" i="262"/>
  <c r="F51" i="262"/>
  <c r="F52" i="262"/>
  <c r="F53" i="262"/>
  <c r="F54" i="262"/>
  <c r="F55" i="262"/>
  <c r="F56" i="262"/>
  <c r="F57" i="262"/>
  <c r="F58" i="262"/>
  <c r="F59" i="262"/>
  <c r="F60" i="262"/>
  <c r="F61" i="262"/>
  <c r="F62" i="262"/>
  <c r="F63" i="262"/>
  <c r="T8" i="262"/>
  <c r="M8" i="262"/>
  <c r="F8" i="262"/>
  <c r="AR125" i="179"/>
  <c r="AR126" i="179" s="1"/>
  <c r="AR127" i="179" s="1"/>
  <c r="AR128" i="179"/>
  <c r="AR129" i="179" s="1"/>
  <c r="AR130" i="179" s="1"/>
  <c r="AR131" i="179"/>
  <c r="AR132" i="179" s="1"/>
  <c r="AR133" i="179" s="1"/>
  <c r="AR134" i="179"/>
  <c r="AR135" i="179" s="1"/>
  <c r="AR136" i="179" s="1"/>
  <c r="AR137" i="179"/>
  <c r="AR138" i="179" s="1"/>
  <c r="AR139" i="179" s="1"/>
  <c r="AR140" i="179"/>
  <c r="AR141" i="179" s="1"/>
  <c r="AR142" i="179" s="1"/>
  <c r="AR143" i="179"/>
  <c r="AR144" i="179" s="1"/>
  <c r="AR145" i="179" s="1"/>
  <c r="AR146" i="179"/>
  <c r="AR147" i="179" s="1"/>
  <c r="AR148" i="179" s="1"/>
  <c r="AR149" i="179"/>
  <c r="AR150" i="179" s="1"/>
  <c r="AR151" i="179" s="1"/>
  <c r="AR152" i="179"/>
  <c r="AR153" i="179" s="1"/>
  <c r="AR154" i="179" s="1"/>
  <c r="AR155" i="179"/>
  <c r="AR156" i="179" s="1"/>
  <c r="AR157" i="179" s="1"/>
  <c r="AR158" i="179"/>
  <c r="AR159" i="179" s="1"/>
  <c r="AR160" i="179" s="1"/>
  <c r="AR161" i="179"/>
  <c r="AR162" i="179" s="1"/>
  <c r="AR163" i="179" s="1"/>
  <c r="AR164" i="179"/>
  <c r="AR165" i="179" s="1"/>
  <c r="AR166" i="179" s="1"/>
  <c r="AR167" i="179"/>
  <c r="AR168" i="179" s="1"/>
  <c r="AR169" i="179" s="1"/>
  <c r="AR170" i="179"/>
  <c r="AR171" i="179" s="1"/>
  <c r="AR172" i="179" s="1"/>
  <c r="AR173" i="179"/>
  <c r="AR174" i="179" s="1"/>
  <c r="AR175" i="179" s="1"/>
  <c r="AR176" i="179"/>
  <c r="AR177" i="179" s="1"/>
  <c r="AR178" i="179" s="1"/>
  <c r="E17" i="326"/>
  <c r="E15" i="326"/>
  <c r="E14" i="326"/>
  <c r="E13" i="326"/>
  <c r="E6" i="326"/>
  <c r="E10" i="326"/>
  <c r="AQ126" i="179"/>
  <c r="AQ127" i="179" s="1"/>
  <c r="AQ128" i="179" s="1"/>
  <c r="AQ135" i="179"/>
  <c r="AQ136" i="179" s="1"/>
  <c r="AQ137" i="179" s="1"/>
  <c r="AQ138" i="179" s="1"/>
  <c r="AQ139" i="179" s="1"/>
  <c r="AQ144" i="179"/>
  <c r="AQ145" i="179" s="1"/>
  <c r="AQ146" i="179" s="1"/>
  <c r="AQ147" i="179" s="1"/>
  <c r="AQ148" i="179" s="1"/>
  <c r="AQ149" i="179" s="1"/>
  <c r="AQ150" i="179" s="1"/>
  <c r="AQ153" i="179"/>
  <c r="AQ154" i="179" s="1"/>
  <c r="AQ155" i="179" s="1"/>
  <c r="AQ156" i="179" s="1"/>
  <c r="AQ157" i="179" s="1"/>
  <c r="AQ158" i="179" s="1"/>
  <c r="AQ159" i="179" s="1"/>
  <c r="AQ160" i="179" s="1"/>
  <c r="AQ162" i="179"/>
  <c r="AQ163" i="179" s="1"/>
  <c r="AQ164" i="179" s="1"/>
  <c r="AQ165" i="179" s="1"/>
  <c r="AQ166" i="179" s="1"/>
  <c r="AQ167" i="179" s="1"/>
  <c r="AQ168" i="179" s="1"/>
  <c r="AQ169" i="179" s="1"/>
  <c r="AQ171" i="179"/>
  <c r="AQ172" i="179" s="1"/>
  <c r="AQ173" i="179" s="1"/>
  <c r="AQ174" i="179" s="1"/>
  <c r="AQ175" i="179" s="1"/>
  <c r="AQ176" i="179" s="1"/>
  <c r="AQ177" i="179" s="1"/>
  <c r="AQ178" i="179" s="1"/>
  <c r="AS170" i="179"/>
  <c r="AS171" i="179" s="1"/>
  <c r="AS172" i="179" s="1"/>
  <c r="AS173" i="179" s="1"/>
  <c r="AS174" i="179" s="1"/>
  <c r="AS175" i="179" s="1"/>
  <c r="AS176" i="179" s="1"/>
  <c r="AS177" i="179" s="1"/>
  <c r="AS178" i="179" s="1"/>
  <c r="BH170" i="179"/>
  <c r="BH171" i="179" s="1"/>
  <c r="BH172" i="179" s="1"/>
  <c r="BH173" i="179" s="1"/>
  <c r="BH174" i="179" s="1"/>
  <c r="BH175" i="179" s="1"/>
  <c r="BH176" i="179" s="1"/>
  <c r="BH177" i="179" s="1"/>
  <c r="BH178" i="179" s="1"/>
  <c r="AS125" i="179"/>
  <c r="AS126" i="179" s="1"/>
  <c r="AS127" i="179" s="1"/>
  <c r="AS128" i="179" s="1"/>
  <c r="AS129" i="179" s="1"/>
  <c r="AS130" i="179" s="1"/>
  <c r="AS131" i="179" s="1"/>
  <c r="AS132" i="179" s="1"/>
  <c r="AS133" i="179" s="1"/>
  <c r="BH125" i="179"/>
  <c r="BH126" i="179" s="1"/>
  <c r="BH127" i="179" s="1"/>
  <c r="BH128" i="179" s="1"/>
  <c r="BH129" i="179" s="1"/>
  <c r="BH130" i="179" s="1"/>
  <c r="BH131" i="179" s="1"/>
  <c r="BH132" i="179" s="1"/>
  <c r="BH133" i="179" s="1"/>
  <c r="AS134" i="179"/>
  <c r="AS135" i="179" s="1"/>
  <c r="AS136" i="179" s="1"/>
  <c r="AS137" i="179" s="1"/>
  <c r="AS138" i="179" s="1"/>
  <c r="AS139" i="179" s="1"/>
  <c r="AS140" i="179" s="1"/>
  <c r="AS141" i="179" s="1"/>
  <c r="AS142" i="179" s="1"/>
  <c r="BH134" i="179"/>
  <c r="BH135" i="179" s="1"/>
  <c r="BH136" i="179" s="1"/>
  <c r="BH137" i="179" s="1"/>
  <c r="BH138" i="179" s="1"/>
  <c r="BH139" i="179" s="1"/>
  <c r="BH140" i="179" s="1"/>
  <c r="BH141" i="179" s="1"/>
  <c r="BH142" i="179" s="1"/>
  <c r="AS143" i="179"/>
  <c r="AS144" i="179" s="1"/>
  <c r="AS145" i="179" s="1"/>
  <c r="AS146" i="179" s="1"/>
  <c r="AS147" i="179" s="1"/>
  <c r="AS148" i="179" s="1"/>
  <c r="AS149" i="179" s="1"/>
  <c r="AS150" i="179" s="1"/>
  <c r="AS151" i="179" s="1"/>
  <c r="BH143" i="179"/>
  <c r="BH144" i="179" s="1"/>
  <c r="BH145" i="179" s="1"/>
  <c r="BH146" i="179" s="1"/>
  <c r="BH147" i="179" s="1"/>
  <c r="BH148" i="179" s="1"/>
  <c r="BH149" i="179" s="1"/>
  <c r="BH150" i="179" s="1"/>
  <c r="BH151" i="179" s="1"/>
  <c r="AS152" i="179"/>
  <c r="AS153" i="179" s="1"/>
  <c r="AS154" i="179" s="1"/>
  <c r="AS155" i="179" s="1"/>
  <c r="AS156" i="179" s="1"/>
  <c r="AS157" i="179" s="1"/>
  <c r="AS158" i="179" s="1"/>
  <c r="AS159" i="179" s="1"/>
  <c r="AS160" i="179" s="1"/>
  <c r="BH152" i="179"/>
  <c r="BH153" i="179" s="1"/>
  <c r="BH154" i="179" s="1"/>
  <c r="BH155" i="179" s="1"/>
  <c r="BH156" i="179" s="1"/>
  <c r="BH157" i="179" s="1"/>
  <c r="BH158" i="179" s="1"/>
  <c r="BH159" i="179" s="1"/>
  <c r="BH160" i="179" s="1"/>
  <c r="AS161" i="179"/>
  <c r="AS162" i="179" s="1"/>
  <c r="AS163" i="179" s="1"/>
  <c r="AS164" i="179" s="1"/>
  <c r="AS165" i="179" s="1"/>
  <c r="AS166" i="179" s="1"/>
  <c r="AS167" i="179" s="1"/>
  <c r="AS168" i="179" s="1"/>
  <c r="AS169" i="179" s="1"/>
  <c r="BH161" i="179"/>
  <c r="BH162" i="179" s="1"/>
  <c r="BH163" i="179" s="1"/>
  <c r="BH164" i="179" s="1"/>
  <c r="BH165" i="179" s="1"/>
  <c r="BH166" i="179" s="1"/>
  <c r="BH167" i="179" s="1"/>
  <c r="BH168" i="179" s="1"/>
  <c r="BH169" i="179" s="1"/>
  <c r="AQ140" i="179"/>
  <c r="AQ141" i="179" s="1"/>
  <c r="AQ142" i="179" s="1"/>
  <c r="AI57" i="179"/>
  <c r="AJ57" i="179"/>
  <c r="AK57" i="179"/>
  <c r="AI48" i="179"/>
  <c r="AJ48" i="179"/>
  <c r="AK48" i="179"/>
  <c r="AH57" i="179"/>
  <c r="AH48" i="179"/>
  <c r="AS116" i="179"/>
  <c r="AS117" i="179" s="1"/>
  <c r="AS118" i="179" s="1"/>
  <c r="AS119" i="179" s="1"/>
  <c r="AS120" i="179" s="1"/>
  <c r="AS121" i="179" s="1"/>
  <c r="AS122" i="179" s="1"/>
  <c r="AS123" i="179" s="1"/>
  <c r="AS124" i="179" s="1"/>
  <c r="BH116" i="179"/>
  <c r="BH117" i="179" s="1"/>
  <c r="BH118" i="179" s="1"/>
  <c r="BH119" i="179" s="1"/>
  <c r="BH120" i="179" s="1"/>
  <c r="BH121" i="179" s="1"/>
  <c r="BH122" i="179" s="1"/>
  <c r="BH123" i="179" s="1"/>
  <c r="BH124" i="179" s="1"/>
  <c r="AR116" i="179"/>
  <c r="AR117" i="179" s="1"/>
  <c r="AR118" i="179" s="1"/>
  <c r="AQ117" i="179"/>
  <c r="AQ118" i="179" s="1"/>
  <c r="AQ119" i="179" s="1"/>
  <c r="AQ120" i="179" s="1"/>
  <c r="AQ121" i="179" s="1"/>
  <c r="AQ122" i="179" s="1"/>
  <c r="AQ123" i="179" s="1"/>
  <c r="AQ124" i="179" s="1"/>
  <c r="AR119" i="179"/>
  <c r="AR120" i="179" s="1"/>
  <c r="AR121" i="179" s="1"/>
  <c r="AR122" i="179"/>
  <c r="AR123" i="179" s="1"/>
  <c r="AR124" i="179" s="1"/>
  <c r="AI100" i="179"/>
  <c r="AK100" i="179"/>
  <c r="AH100" i="179"/>
  <c r="AJ100" i="179"/>
  <c r="AQ108" i="179"/>
  <c r="AQ109" i="179" s="1"/>
  <c r="AQ110" i="179" s="1"/>
  <c r="AQ111" i="179" s="1"/>
  <c r="AQ112" i="179" s="1"/>
  <c r="AQ113" i="179" s="1"/>
  <c r="AQ114" i="179" s="1"/>
  <c r="AQ115" i="179" s="1"/>
  <c r="AQ99" i="179"/>
  <c r="AQ100" i="179" s="1"/>
  <c r="AQ101" i="179" s="1"/>
  <c r="AQ102" i="179" s="1"/>
  <c r="AQ103" i="179" s="1"/>
  <c r="AQ104" i="179" s="1"/>
  <c r="AQ105" i="179" s="1"/>
  <c r="AQ90" i="179"/>
  <c r="AQ91" i="179" s="1"/>
  <c r="AQ92" i="179" s="1"/>
  <c r="AQ81" i="179"/>
  <c r="AQ82" i="179" s="1"/>
  <c r="AQ83" i="179" s="1"/>
  <c r="AQ84" i="179" s="1"/>
  <c r="AQ85" i="179" s="1"/>
  <c r="AQ86" i="179" s="1"/>
  <c r="AQ87" i="179" s="1"/>
  <c r="AQ88" i="179" s="1"/>
  <c r="BH89" i="179"/>
  <c r="BH90" i="179" s="1"/>
  <c r="BH91" i="179" s="1"/>
  <c r="BH92" i="179" s="1"/>
  <c r="BH93" i="179" s="1"/>
  <c r="BH94" i="179" s="1"/>
  <c r="BH95" i="179" s="1"/>
  <c r="BH96" i="179" s="1"/>
  <c r="BH97" i="179" s="1"/>
  <c r="BH98" i="179"/>
  <c r="BH99" i="179" s="1"/>
  <c r="BH100" i="179" s="1"/>
  <c r="BH101" i="179" s="1"/>
  <c r="BH102" i="179" s="1"/>
  <c r="BH103" i="179" s="1"/>
  <c r="BH104" i="179" s="1"/>
  <c r="BH105" i="179" s="1"/>
  <c r="BH106" i="179" s="1"/>
  <c r="BH107" i="179"/>
  <c r="BH108" i="179" s="1"/>
  <c r="BH109" i="179" s="1"/>
  <c r="BH110" i="179" s="1"/>
  <c r="BH111" i="179" s="1"/>
  <c r="BH112" i="179" s="1"/>
  <c r="BH113" i="179" s="1"/>
  <c r="BH114" i="179" s="1"/>
  <c r="BH115" i="179" s="1"/>
  <c r="BH35" i="179"/>
  <c r="BH36" i="179" s="1"/>
  <c r="BH37" i="179" s="1"/>
  <c r="BH38" i="179" s="1"/>
  <c r="BH39" i="179" s="1"/>
  <c r="BH40" i="179" s="1"/>
  <c r="BH41" i="179" s="1"/>
  <c r="BH42" i="179" s="1"/>
  <c r="BH43" i="179" s="1"/>
  <c r="BH44" i="179"/>
  <c r="BH45" i="179" s="1"/>
  <c r="BH46" i="179" s="1"/>
  <c r="BH47" i="179" s="1"/>
  <c r="BH48" i="179" s="1"/>
  <c r="BH49" i="179" s="1"/>
  <c r="BH50" i="179" s="1"/>
  <c r="BH51" i="179" s="1"/>
  <c r="BH52" i="179" s="1"/>
  <c r="BH53" i="179"/>
  <c r="BH54" i="179" s="1"/>
  <c r="BH55" i="179" s="1"/>
  <c r="BH56" i="179" s="1"/>
  <c r="BH57" i="179" s="1"/>
  <c r="BH58" i="179" s="1"/>
  <c r="BH59" i="179" s="1"/>
  <c r="BH60" i="179" s="1"/>
  <c r="BH61" i="179" s="1"/>
  <c r="BH62" i="179"/>
  <c r="BH63" i="179" s="1"/>
  <c r="BH64" i="179" s="1"/>
  <c r="BH65" i="179" s="1"/>
  <c r="BH66" i="179" s="1"/>
  <c r="BH67" i="179" s="1"/>
  <c r="BH68" i="179" s="1"/>
  <c r="BH69" i="179" s="1"/>
  <c r="BH70" i="179" s="1"/>
  <c r="BH71" i="179"/>
  <c r="BH72" i="179" s="1"/>
  <c r="BH73" i="179" s="1"/>
  <c r="BH74" i="179" s="1"/>
  <c r="BH75" i="179" s="1"/>
  <c r="BH76" i="179" s="1"/>
  <c r="BH77" i="179" s="1"/>
  <c r="BH78" i="179" s="1"/>
  <c r="BH79" i="179" s="1"/>
  <c r="BH80" i="179"/>
  <c r="BH81" i="179" s="1"/>
  <c r="BH82" i="179" s="1"/>
  <c r="BH83" i="179" s="1"/>
  <c r="BH84" i="179" s="1"/>
  <c r="BH85" i="179" s="1"/>
  <c r="BH86" i="179" s="1"/>
  <c r="BH87" i="179" s="1"/>
  <c r="BH88" i="179" s="1"/>
  <c r="AR80" i="179"/>
  <c r="AR81" i="179" s="1"/>
  <c r="AR82" i="179" s="1"/>
  <c r="AS80" i="179"/>
  <c r="AS81" i="179" s="1"/>
  <c r="AS82" i="179" s="1"/>
  <c r="AS83" i="179" s="1"/>
  <c r="AS84" i="179" s="1"/>
  <c r="AS85" i="179" s="1"/>
  <c r="AS86" i="179" s="1"/>
  <c r="AS87" i="179" s="1"/>
  <c r="AS88" i="179" s="1"/>
  <c r="AR83" i="179"/>
  <c r="AR84" i="179" s="1"/>
  <c r="AR85" i="179" s="1"/>
  <c r="AR86" i="179"/>
  <c r="AR87" i="179" s="1"/>
  <c r="AR88" i="179" s="1"/>
  <c r="AR89" i="179"/>
  <c r="AR90" i="179" s="1"/>
  <c r="AR91" i="179" s="1"/>
  <c r="AS89" i="179"/>
  <c r="AS90" i="179" s="1"/>
  <c r="AS91" i="179" s="1"/>
  <c r="AS92" i="179" s="1"/>
  <c r="AS93" i="179" s="1"/>
  <c r="AS94" i="179" s="1"/>
  <c r="AS95" i="179" s="1"/>
  <c r="AS96" i="179" s="1"/>
  <c r="AS97" i="179" s="1"/>
  <c r="AR92" i="179"/>
  <c r="AR93" i="179" s="1"/>
  <c r="AR94" i="179" s="1"/>
  <c r="AR95" i="179"/>
  <c r="AR96" i="179" s="1"/>
  <c r="AR97" i="179" s="1"/>
  <c r="AR98" i="179"/>
  <c r="AR99" i="179" s="1"/>
  <c r="AR100" i="179" s="1"/>
  <c r="AS98" i="179"/>
  <c r="AS99" i="179" s="1"/>
  <c r="AS100" i="179" s="1"/>
  <c r="AS101" i="179" s="1"/>
  <c r="AS102" i="179" s="1"/>
  <c r="AS103" i="179" s="1"/>
  <c r="AS104" i="179" s="1"/>
  <c r="AS105" i="179" s="1"/>
  <c r="AS106" i="179" s="1"/>
  <c r="AR101" i="179"/>
  <c r="AR102" i="179" s="1"/>
  <c r="AR103" i="179" s="1"/>
  <c r="AR104" i="179"/>
  <c r="AR105" i="179" s="1"/>
  <c r="AR106" i="179" s="1"/>
  <c r="AR107" i="179"/>
  <c r="AR108" i="179" s="1"/>
  <c r="AR109" i="179" s="1"/>
  <c r="AS107" i="179"/>
  <c r="AS108" i="179" s="1"/>
  <c r="AS109" i="179" s="1"/>
  <c r="AS110" i="179" s="1"/>
  <c r="AS111" i="179" s="1"/>
  <c r="AS112" i="179" s="1"/>
  <c r="AS113" i="179" s="1"/>
  <c r="AS114" i="179" s="1"/>
  <c r="AS115" i="179" s="1"/>
  <c r="AR110" i="179"/>
  <c r="AR111" i="179" s="1"/>
  <c r="AR112" i="179" s="1"/>
  <c r="AR113" i="179"/>
  <c r="AR114" i="179" s="1"/>
  <c r="AR115" i="179" s="1"/>
  <c r="AS35" i="179"/>
  <c r="AS36" i="179" s="1"/>
  <c r="AS37" i="179" s="1"/>
  <c r="AS38" i="179" s="1"/>
  <c r="AS39" i="179" s="1"/>
  <c r="AS40" i="179" s="1"/>
  <c r="AS41" i="179" s="1"/>
  <c r="AS42" i="179" s="1"/>
  <c r="AS43" i="179" s="1"/>
  <c r="AS44" i="179"/>
  <c r="AS45" i="179" s="1"/>
  <c r="AS46" i="179" s="1"/>
  <c r="AS47" i="179" s="1"/>
  <c r="AS48" i="179" s="1"/>
  <c r="AS49" i="179" s="1"/>
  <c r="AS50" i="179" s="1"/>
  <c r="AS51" i="179" s="1"/>
  <c r="AS52" i="179" s="1"/>
  <c r="AS53" i="179"/>
  <c r="AS54" i="179" s="1"/>
  <c r="AS55" i="179" s="1"/>
  <c r="AS56" i="179" s="1"/>
  <c r="AS57" i="179" s="1"/>
  <c r="AS58" i="179" s="1"/>
  <c r="AS59" i="179" s="1"/>
  <c r="AS60" i="179" s="1"/>
  <c r="AS61" i="179" s="1"/>
  <c r="AS62" i="179"/>
  <c r="AS63" i="179" s="1"/>
  <c r="AS64" i="179" s="1"/>
  <c r="AS65" i="179" s="1"/>
  <c r="AS66" i="179" s="1"/>
  <c r="AS67" i="179" s="1"/>
  <c r="AS68" i="179" s="1"/>
  <c r="AS69" i="179" s="1"/>
  <c r="AS70" i="179" s="1"/>
  <c r="AS71" i="179"/>
  <c r="AS72" i="179" s="1"/>
  <c r="AS73" i="179" s="1"/>
  <c r="AS74" i="179" s="1"/>
  <c r="AS75" i="179" s="1"/>
  <c r="AS76" i="179" s="1"/>
  <c r="AS77" i="179" s="1"/>
  <c r="AS78" i="179" s="1"/>
  <c r="AS79" i="179" s="1"/>
  <c r="AQ93" i="179"/>
  <c r="AQ94" i="179" s="1"/>
  <c r="AR35" i="179"/>
  <c r="AR36" i="179" s="1"/>
  <c r="AR37" i="179" s="1"/>
  <c r="AR38" i="179"/>
  <c r="AR39" i="179" s="1"/>
  <c r="AR40" i="179" s="1"/>
  <c r="AR41" i="179"/>
  <c r="AR42" i="179" s="1"/>
  <c r="AR43" i="179" s="1"/>
  <c r="AR44" i="179"/>
  <c r="AR45" i="179" s="1"/>
  <c r="AR46" i="179" s="1"/>
  <c r="AR47" i="179"/>
  <c r="AR48" i="179" s="1"/>
  <c r="AR49" i="179" s="1"/>
  <c r="AR50" i="179"/>
  <c r="AR51" i="179" s="1"/>
  <c r="AR52" i="179" s="1"/>
  <c r="AR53" i="179"/>
  <c r="AR54" i="179" s="1"/>
  <c r="AR55" i="179" s="1"/>
  <c r="AR56" i="179"/>
  <c r="AR57" i="179" s="1"/>
  <c r="AR58" i="179" s="1"/>
  <c r="AR59" i="179"/>
  <c r="AR60" i="179" s="1"/>
  <c r="AR61" i="179" s="1"/>
  <c r="AR62" i="179"/>
  <c r="AR63" i="179" s="1"/>
  <c r="AR64" i="179" s="1"/>
  <c r="AR65" i="179"/>
  <c r="AR66" i="179" s="1"/>
  <c r="AR67" i="179" s="1"/>
  <c r="AR68" i="179"/>
  <c r="AR69" i="179" s="1"/>
  <c r="AR70" i="179" s="1"/>
  <c r="AR71" i="179"/>
  <c r="AR72" i="179" s="1"/>
  <c r="AR73" i="179" s="1"/>
  <c r="AR74" i="179"/>
  <c r="AR75" i="179" s="1"/>
  <c r="AR76" i="179" s="1"/>
  <c r="AR77" i="179"/>
  <c r="AR78" i="179" s="1"/>
  <c r="AR79" i="179" s="1"/>
  <c r="AQ72" i="179"/>
  <c r="AQ73" i="179" s="1"/>
  <c r="AQ74" i="179" s="1"/>
  <c r="AQ75" i="179" s="1"/>
  <c r="AQ76" i="179" s="1"/>
  <c r="AQ77" i="179" s="1"/>
  <c r="AQ63" i="179"/>
  <c r="AQ64" i="179" s="1"/>
  <c r="AQ65" i="179" s="1"/>
  <c r="AQ66" i="179" s="1"/>
  <c r="AQ67" i="179" s="1"/>
  <c r="AQ68" i="179" s="1"/>
  <c r="AQ54" i="179"/>
  <c r="AQ55" i="179" s="1"/>
  <c r="AQ56" i="179" s="1"/>
  <c r="AQ57" i="179" s="1"/>
  <c r="AQ58" i="179" s="1"/>
  <c r="AQ59" i="179" s="1"/>
  <c r="AQ60" i="179" s="1"/>
  <c r="AQ45" i="179"/>
  <c r="AQ46" i="179" s="1"/>
  <c r="AQ47" i="179" s="1"/>
  <c r="AQ48" i="179" s="1"/>
  <c r="AQ49" i="179" s="1"/>
  <c r="AQ50" i="179" s="1"/>
  <c r="AQ51" i="179" s="1"/>
  <c r="AQ36" i="179"/>
  <c r="AX35" i="179"/>
  <c r="AY35" i="179" s="1"/>
  <c r="BB35" i="179"/>
  <c r="BC35" i="179" s="1"/>
  <c r="BD35" i="179" s="1"/>
  <c r="Q19" i="179"/>
  <c r="Q20" i="179" s="1"/>
  <c r="Q21" i="179" s="1"/>
  <c r="Q22" i="179" s="1"/>
  <c r="Q23" i="179" s="1"/>
  <c r="Q24" i="179" s="1"/>
  <c r="Q25" i="179" s="1"/>
  <c r="P19" i="179"/>
  <c r="P20" i="179" s="1"/>
  <c r="P21" i="179" s="1"/>
  <c r="P22" i="179" s="1"/>
  <c r="P23" i="179" s="1"/>
  <c r="P24" i="179" s="1"/>
  <c r="P25" i="179" s="1"/>
  <c r="O19" i="179"/>
  <c r="O20" i="179" s="1"/>
  <c r="O21" i="179" s="1"/>
  <c r="O22" i="179" s="1"/>
  <c r="O23" i="179" s="1"/>
  <c r="O24" i="179" s="1"/>
  <c r="O25" i="179" s="1"/>
  <c r="M13" i="162"/>
  <c r="M14" i="162"/>
  <c r="M15" i="162"/>
  <c r="M16" i="162"/>
  <c r="M17" i="162"/>
  <c r="M18" i="162"/>
  <c r="M19" i="162"/>
  <c r="M20" i="162"/>
  <c r="M21" i="162"/>
  <c r="M22" i="162"/>
  <c r="M23" i="162"/>
  <c r="M24" i="162"/>
  <c r="M25" i="162"/>
  <c r="M26" i="162"/>
  <c r="M27" i="162"/>
  <c r="M28" i="162"/>
  <c r="M29" i="162"/>
  <c r="M30" i="162"/>
  <c r="M31" i="162"/>
  <c r="M32" i="162"/>
  <c r="M33" i="162"/>
  <c r="M34" i="162"/>
  <c r="M35" i="162"/>
  <c r="M36" i="162"/>
  <c r="M37" i="162"/>
  <c r="M38" i="162"/>
  <c r="M39" i="162"/>
  <c r="M40" i="162"/>
  <c r="M41" i="162"/>
  <c r="M42" i="162"/>
  <c r="M43" i="162"/>
  <c r="M44" i="162"/>
  <c r="M45" i="162"/>
  <c r="M46" i="162"/>
  <c r="M47" i="162"/>
  <c r="M48" i="162"/>
  <c r="M49" i="162"/>
  <c r="M50" i="162"/>
  <c r="M51" i="162"/>
  <c r="M52" i="162"/>
  <c r="M53" i="162"/>
  <c r="M54" i="162"/>
  <c r="M55" i="162"/>
  <c r="M56" i="162"/>
  <c r="M57" i="162"/>
  <c r="M58" i="162"/>
  <c r="M59" i="162"/>
  <c r="M60" i="162"/>
  <c r="M61" i="162"/>
  <c r="M62" i="162"/>
  <c r="M63" i="162"/>
  <c r="M64" i="162"/>
  <c r="M65" i="162"/>
  <c r="M66" i="162"/>
  <c r="M12" i="162"/>
  <c r="V13" i="162"/>
  <c r="V14" i="162"/>
  <c r="V15" i="162"/>
  <c r="V16" i="162"/>
  <c r="V17" i="162"/>
  <c r="V18" i="162"/>
  <c r="V19" i="162"/>
  <c r="V20" i="162"/>
  <c r="V21" i="162"/>
  <c r="V22" i="162"/>
  <c r="V23" i="162"/>
  <c r="V24" i="162"/>
  <c r="V25" i="162"/>
  <c r="V26" i="162"/>
  <c r="V27" i="162"/>
  <c r="V28" i="162"/>
  <c r="V29" i="162"/>
  <c r="V30" i="162"/>
  <c r="V31" i="162"/>
  <c r="V32" i="162"/>
  <c r="V33" i="162"/>
  <c r="V34" i="162"/>
  <c r="V35" i="162"/>
  <c r="V36" i="162"/>
  <c r="V37" i="162"/>
  <c r="V38" i="162"/>
  <c r="V39" i="162"/>
  <c r="V40" i="162"/>
  <c r="V41" i="162"/>
  <c r="V42" i="162"/>
  <c r="V43" i="162"/>
  <c r="V44" i="162"/>
  <c r="V45" i="162"/>
  <c r="V46" i="162"/>
  <c r="V47" i="162"/>
  <c r="V48" i="162"/>
  <c r="V49" i="162"/>
  <c r="V50" i="162"/>
  <c r="V51" i="162"/>
  <c r="V52" i="162"/>
  <c r="V53" i="162"/>
  <c r="V54" i="162"/>
  <c r="V55" i="162"/>
  <c r="V56" i="162"/>
  <c r="V57" i="162"/>
  <c r="V58" i="162"/>
  <c r="V59" i="162"/>
  <c r="V60" i="162"/>
  <c r="V61" i="162"/>
  <c r="V62" i="162"/>
  <c r="V63" i="162"/>
  <c r="V64" i="162"/>
  <c r="V65" i="162"/>
  <c r="V66" i="162"/>
  <c r="V12" i="162"/>
  <c r="AU35" i="179"/>
  <c r="AW35" i="179" s="1"/>
  <c r="K66" i="200"/>
  <c r="K65" i="200"/>
  <c r="K64" i="200"/>
  <c r="K63" i="200"/>
  <c r="K62" i="200"/>
  <c r="K61" i="200"/>
  <c r="K60" i="200"/>
  <c r="K59" i="200"/>
  <c r="C54" i="212"/>
  <c r="C37" i="212"/>
  <c r="C30" i="212"/>
  <c r="C7" i="212"/>
  <c r="AT188" i="179"/>
  <c r="AT189" i="179" s="1"/>
  <c r="AT190" i="179" s="1"/>
  <c r="AT191" i="179" s="1"/>
  <c r="AT192" i="179" s="1"/>
  <c r="AT193" i="179" s="1"/>
  <c r="AT194" i="179" s="1"/>
  <c r="AT195" i="179" s="1"/>
  <c r="AT196" i="179" s="1"/>
  <c r="AT197" i="179"/>
  <c r="AT198" i="179" s="1"/>
  <c r="AT199" i="179" s="1"/>
  <c r="AT200" i="179" s="1"/>
  <c r="AT201" i="179" s="1"/>
  <c r="AT202" i="179" s="1"/>
  <c r="AT203" i="179" s="1"/>
  <c r="AT204" i="179" s="1"/>
  <c r="AT205" i="179" s="1"/>
  <c r="AT206" i="179"/>
  <c r="AT207" i="179" s="1"/>
  <c r="AT208" i="179" s="1"/>
  <c r="I7" i="160"/>
  <c r="J7" i="160" s="1"/>
  <c r="I30" i="160"/>
  <c r="I54" i="160"/>
  <c r="I37" i="160"/>
  <c r="AT251" i="179"/>
  <c r="AT252" i="179" s="1"/>
  <c r="AT253" i="179" s="1"/>
  <c r="AT272" i="179"/>
  <c r="AT273" i="179" s="1"/>
  <c r="AT274" i="179" s="1"/>
  <c r="AT275" i="179" s="1"/>
  <c r="AT276" i="179" s="1"/>
  <c r="AT277" i="179" s="1"/>
  <c r="B3" i="178"/>
  <c r="B11" i="178" s="1"/>
  <c r="K1" i="162"/>
  <c r="AI126" i="179"/>
  <c r="AH90" i="179"/>
  <c r="AH126" i="179"/>
  <c r="AJ126" i="179"/>
  <c r="AK126" i="179"/>
  <c r="AJ99" i="179"/>
  <c r="AJ90" i="179"/>
  <c r="AJ36" i="179"/>
  <c r="AJ135" i="179"/>
  <c r="AK90" i="179"/>
  <c r="AI90" i="179"/>
  <c r="AH99" i="179"/>
  <c r="AK99" i="179"/>
  <c r="AI99" i="179"/>
  <c r="AH36" i="179"/>
  <c r="AK36" i="179"/>
  <c r="AI36" i="179"/>
  <c r="AI135" i="179"/>
  <c r="AH135" i="179"/>
  <c r="AK135" i="179"/>
  <c r="BM12" i="200"/>
  <c r="BM13" i="200"/>
  <c r="BM9" i="200"/>
  <c r="BM7" i="200"/>
  <c r="BM11" i="200"/>
  <c r="BM10" i="200"/>
  <c r="BM14" i="200"/>
  <c r="BM8" i="200"/>
  <c r="AC39" i="179"/>
  <c r="AH39" i="179"/>
  <c r="AI15" i="178"/>
  <c r="AJ15" i="178"/>
  <c r="AJ14" i="178"/>
  <c r="AI12" i="178"/>
  <c r="AI14" i="178"/>
  <c r="AJ13" i="178"/>
  <c r="U12" i="178"/>
  <c r="AJ12" i="178"/>
  <c r="AG6" i="178"/>
  <c r="AG7" i="178" s="1"/>
  <c r="AJ6" i="178"/>
  <c r="P6" i="178"/>
  <c r="P7" i="178" s="1"/>
  <c r="AB6" i="178"/>
  <c r="AB7" i="178" s="1"/>
  <c r="AA6" i="178"/>
  <c r="AA7" i="178" s="1"/>
  <c r="O6" i="178"/>
  <c r="O7" i="178" s="1"/>
  <c r="T6" i="178"/>
  <c r="T7" i="178" s="1"/>
  <c r="AI6" i="178"/>
  <c r="AI7" i="178" s="1"/>
  <c r="AH4" i="178"/>
  <c r="AC6" i="178"/>
  <c r="AC7" i="178" s="1"/>
  <c r="AB4" i="178"/>
  <c r="Q4" i="178"/>
  <c r="AA4" i="178"/>
  <c r="H4" i="178"/>
  <c r="AI4" i="178"/>
  <c r="AI13" i="178"/>
  <c r="AJ4" i="178"/>
  <c r="AG4" i="178"/>
  <c r="O4" i="178"/>
  <c r="Q5" i="178"/>
  <c r="P4" i="178"/>
  <c r="T4" i="178"/>
  <c r="S4" i="178"/>
  <c r="AC4" i="178"/>
  <c r="H14" i="178"/>
  <c r="H13" i="178"/>
  <c r="U15" i="178"/>
  <c r="H15" i="178"/>
  <c r="H12" i="178"/>
  <c r="H6" i="178"/>
  <c r="H7" i="178" s="1"/>
  <c r="S6" i="178"/>
  <c r="S7" i="178" s="1"/>
  <c r="AH6" i="178"/>
  <c r="AH7" i="178" s="1"/>
  <c r="Q6" i="178"/>
  <c r="Q7" i="178" s="1"/>
  <c r="U14" i="178"/>
  <c r="U13" i="178"/>
  <c r="AI5" i="178"/>
  <c r="H5" i="178"/>
  <c r="T5" i="178"/>
  <c r="AH5" i="178"/>
  <c r="AJ5" i="178"/>
  <c r="AC5" i="178"/>
  <c r="AG5" i="178"/>
  <c r="P5" i="178"/>
  <c r="AB5" i="178"/>
  <c r="AA5" i="178"/>
  <c r="S5" i="178"/>
  <c r="O5" i="178"/>
  <c r="Y14" i="178"/>
  <c r="Q15" i="178"/>
  <c r="Y15" i="178"/>
  <c r="AC15" i="178"/>
  <c r="N12" i="178"/>
  <c r="T12" i="178"/>
  <c r="Y13" i="178"/>
  <c r="N13" i="178"/>
  <c r="AA14" i="178"/>
  <c r="Q14" i="178"/>
  <c r="S14" i="178"/>
  <c r="AA13" i="178"/>
  <c r="P15" i="178"/>
  <c r="S13" i="178"/>
  <c r="T13" i="178"/>
  <c r="AB15" i="178"/>
  <c r="S15" i="178"/>
  <c r="AA15" i="178"/>
  <c r="N15" i="178"/>
  <c r="T15" i="178"/>
  <c r="Y12" i="178"/>
  <c r="O12" i="178"/>
  <c r="R12" i="178"/>
  <c r="AA12" i="178"/>
  <c r="Q12" i="178"/>
  <c r="AC12" i="178"/>
  <c r="S12" i="178"/>
  <c r="AC13" i="178"/>
  <c r="AE13" i="178"/>
  <c r="T14" i="178"/>
  <c r="AC14" i="178"/>
  <c r="N14" i="178"/>
  <c r="Q13" i="178"/>
  <c r="O14" i="178"/>
  <c r="AE14" i="178"/>
  <c r="P14" i="178"/>
  <c r="AD14" i="178"/>
  <c r="O13" i="178"/>
  <c r="AD15" i="178"/>
  <c r="AD12" i="178"/>
  <c r="AE15" i="178"/>
  <c r="O15" i="178"/>
  <c r="R15" i="178"/>
  <c r="AB12" i="178"/>
  <c r="AE12" i="178"/>
  <c r="P12" i="178"/>
  <c r="Z6" i="178"/>
  <c r="Z7" i="178" s="1"/>
  <c r="R14" i="178"/>
  <c r="P13" i="178"/>
  <c r="AB14" i="178"/>
  <c r="AD13" i="178"/>
  <c r="R13" i="178"/>
  <c r="AB13" i="178"/>
  <c r="Y6" i="178"/>
  <c r="Y7" i="178" s="1"/>
  <c r="U5" i="178"/>
  <c r="Y5" i="178"/>
  <c r="N6" i="178"/>
  <c r="N7" i="178" s="1"/>
  <c r="U6" i="178"/>
  <c r="U7" i="178" s="1"/>
  <c r="N5" i="178"/>
  <c r="Z5" i="178"/>
  <c r="Z4" i="178"/>
  <c r="N4" i="178"/>
  <c r="Y4" i="178"/>
  <c r="U4" i="178"/>
  <c r="X15" i="178"/>
  <c r="W14" i="178"/>
  <c r="X13" i="178"/>
  <c r="W15" i="178"/>
  <c r="W12" i="178"/>
  <c r="X12" i="178"/>
  <c r="R6" i="178"/>
  <c r="R7" i="178" s="1"/>
  <c r="W13" i="178"/>
  <c r="X14" i="178"/>
  <c r="R4" i="178"/>
  <c r="R5" i="178"/>
  <c r="AD6" i="178"/>
  <c r="AD7" i="178" s="1"/>
  <c r="AD5" i="178"/>
  <c r="AD4" i="178"/>
  <c r="AH15" i="178"/>
  <c r="Z12" i="178"/>
  <c r="AH12" i="178"/>
  <c r="D6" i="178"/>
  <c r="D7" i="178" s="1"/>
  <c r="W6" i="178"/>
  <c r="W7" i="178" s="1"/>
  <c r="C5" i="178"/>
  <c r="C4" i="178"/>
  <c r="C6" i="178"/>
  <c r="C7" i="178" s="1"/>
  <c r="AH14" i="178"/>
  <c r="X6" i="178"/>
  <c r="X7" i="178" s="1"/>
  <c r="X5" i="178"/>
  <c r="W5" i="178"/>
  <c r="D5" i="178"/>
  <c r="X4" i="178"/>
  <c r="D4" i="178"/>
  <c r="W4" i="178"/>
  <c r="Z14" i="178"/>
  <c r="AG13" i="178"/>
  <c r="Z13" i="178"/>
  <c r="Z15" i="178"/>
  <c r="AG12" i="178"/>
  <c r="K6" i="178"/>
  <c r="K7" i="178" s="1"/>
  <c r="I6" i="178"/>
  <c r="I7" i="178" s="1"/>
  <c r="M6" i="178"/>
  <c r="M7" i="178" s="1"/>
  <c r="J6" i="178"/>
  <c r="J7" i="178" s="1"/>
  <c r="AH13" i="178"/>
  <c r="I4" i="178"/>
  <c r="L6" i="178"/>
  <c r="L7" i="178" s="1"/>
  <c r="M5" i="178"/>
  <c r="K5" i="178"/>
  <c r="J5" i="178"/>
  <c r="L5" i="178"/>
  <c r="I5" i="178"/>
  <c r="L4" i="178"/>
  <c r="J4" i="178"/>
  <c r="K4" i="178"/>
  <c r="I14" i="178"/>
  <c r="I13" i="178"/>
  <c r="G15" i="178"/>
  <c r="V15" i="178"/>
  <c r="D15" i="178"/>
  <c r="AG15" i="178"/>
  <c r="I15" i="178"/>
  <c r="G12" i="178"/>
  <c r="I12" i="178"/>
  <c r="V13" i="178"/>
  <c r="AG14" i="178"/>
  <c r="M13" i="178"/>
  <c r="M4" i="178"/>
  <c r="J14" i="178"/>
  <c r="D14" i="178"/>
  <c r="E13" i="178"/>
  <c r="C13" i="178"/>
  <c r="J13" i="178"/>
  <c r="L13" i="178"/>
  <c r="E12" i="178"/>
  <c r="M15" i="178"/>
  <c r="K12" i="178"/>
  <c r="C15" i="178"/>
  <c r="J15" i="178"/>
  <c r="F12" i="178"/>
  <c r="L12" i="178"/>
  <c r="M12" i="178"/>
  <c r="J12" i="178"/>
  <c r="V12" i="178"/>
  <c r="AF12" i="178"/>
  <c r="D12" i="178"/>
  <c r="C12" i="178"/>
  <c r="K14" i="178"/>
  <c r="G14" i="178"/>
  <c r="D13" i="178"/>
  <c r="C14" i="178"/>
  <c r="F14" i="178"/>
  <c r="G13" i="178"/>
  <c r="M14" i="178"/>
  <c r="V14" i="178"/>
  <c r="L14" i="178"/>
  <c r="E15" i="178"/>
  <c r="K15" i="178"/>
  <c r="F15" i="178"/>
  <c r="L15" i="178"/>
  <c r="AF15" i="178"/>
  <c r="AE6" i="178"/>
  <c r="AE7" i="178" s="1"/>
  <c r="E14" i="178"/>
  <c r="AF13" i="178"/>
  <c r="F13" i="178"/>
  <c r="AF14" i="178"/>
  <c r="K13" i="178"/>
  <c r="AE5" i="178"/>
  <c r="AE4" i="178"/>
  <c r="V6" i="178"/>
  <c r="V7" i="178" s="1"/>
  <c r="V5" i="178"/>
  <c r="V4" i="178"/>
  <c r="AF6" i="178"/>
  <c r="AF7" i="178" s="1"/>
  <c r="AF5" i="178"/>
  <c r="AF4" i="178"/>
  <c r="E6" i="178"/>
  <c r="E7" i="178" s="1"/>
  <c r="G6" i="178"/>
  <c r="G7" i="178" s="1"/>
  <c r="F6" i="178"/>
  <c r="F7" i="178" s="1"/>
  <c r="G5" i="178"/>
  <c r="E5" i="178"/>
  <c r="F5" i="178"/>
  <c r="G4" i="178"/>
  <c r="E4" i="178"/>
  <c r="F4" i="178"/>
  <c r="Y606" i="179"/>
  <c r="W606" i="179"/>
  <c r="Z606" i="179"/>
  <c r="X606" i="179"/>
  <c r="Y54" i="179"/>
  <c r="W162" i="179"/>
  <c r="AK180" i="179"/>
  <c r="W45" i="179"/>
  <c r="X252" i="179"/>
  <c r="AK72" i="179"/>
  <c r="Z99" i="179"/>
  <c r="Z100" i="179"/>
  <c r="X144" i="179"/>
  <c r="AI72" i="179"/>
  <c r="W126" i="179"/>
  <c r="X45" i="179"/>
  <c r="W54" i="179"/>
  <c r="AI27" i="179"/>
  <c r="Z84" i="179"/>
  <c r="Y84" i="179"/>
  <c r="Y210" i="179"/>
  <c r="Y252" i="179"/>
  <c r="W165" i="179"/>
  <c r="W63" i="179"/>
  <c r="AH189" i="179"/>
  <c r="AH198" i="179"/>
  <c r="Y144" i="179"/>
  <c r="AH28" i="179"/>
  <c r="Z63" i="179"/>
  <c r="X54" i="179"/>
  <c r="W99" i="179"/>
  <c r="W27" i="179"/>
  <c r="W84" i="179"/>
  <c r="X99" i="179"/>
  <c r="X100" i="179"/>
  <c r="Z45" i="179"/>
  <c r="W252" i="179"/>
  <c r="AJ171" i="179"/>
  <c r="AJ180" i="179"/>
  <c r="AJ144" i="179"/>
  <c r="X162" i="179"/>
  <c r="X84" i="179"/>
  <c r="AH27" i="179"/>
  <c r="Y162" i="179"/>
  <c r="X210" i="179"/>
  <c r="AI171" i="179"/>
  <c r="Y63" i="179"/>
  <c r="AH180" i="179"/>
  <c r="AI198" i="179"/>
  <c r="Y100" i="179"/>
  <c r="AJ153" i="179"/>
  <c r="AK171" i="179"/>
  <c r="AJ207" i="179"/>
  <c r="Y165" i="179"/>
  <c r="Y45" i="179"/>
  <c r="AH144" i="179"/>
  <c r="AK28" i="179"/>
  <c r="AI28" i="179"/>
  <c r="X126" i="179"/>
  <c r="AI153" i="179"/>
  <c r="AI180" i="179"/>
  <c r="AK144" i="179"/>
  <c r="AJ198" i="179"/>
  <c r="Y48" i="179"/>
  <c r="X48" i="179"/>
  <c r="AH207" i="179"/>
  <c r="AJ28" i="179"/>
  <c r="W210" i="179"/>
  <c r="Z252" i="179"/>
  <c r="AK189" i="179"/>
  <c r="X165" i="179"/>
  <c r="Y99" i="179"/>
  <c r="W100" i="179"/>
  <c r="AI144" i="179"/>
  <c r="AK198" i="179"/>
  <c r="AK27" i="179"/>
  <c r="Z48" i="179"/>
  <c r="AI189" i="179"/>
  <c r="Z165" i="179"/>
  <c r="AJ72" i="179"/>
  <c r="S225" i="179"/>
  <c r="Z54" i="179"/>
  <c r="AH72" i="179"/>
  <c r="X63" i="179"/>
  <c r="W64" i="179"/>
  <c r="AK153" i="179"/>
  <c r="AJ27" i="179"/>
  <c r="AJ189" i="179"/>
  <c r="Z210" i="179"/>
  <c r="Z162" i="179"/>
  <c r="Z126" i="179"/>
  <c r="AK207" i="179"/>
  <c r="AH153" i="179"/>
  <c r="W48" i="179"/>
  <c r="AI207" i="179"/>
  <c r="AH171" i="179"/>
  <c r="Y126" i="179"/>
  <c r="Z144" i="179"/>
  <c r="W144" i="179"/>
  <c r="Z57" i="179"/>
  <c r="W432" i="179"/>
  <c r="X717" i="179"/>
  <c r="Z757" i="179"/>
  <c r="X657" i="179"/>
  <c r="Y405" i="179"/>
  <c r="W757" i="179"/>
  <c r="X741" i="179"/>
  <c r="W288" i="179"/>
  <c r="Y630" i="179"/>
  <c r="X615" i="179"/>
  <c r="Y603" i="179"/>
  <c r="Y751" i="179"/>
  <c r="Y291" i="179"/>
  <c r="Z594" i="179"/>
  <c r="Y654" i="179"/>
  <c r="X639" i="179"/>
  <c r="W654" i="179"/>
  <c r="Z654" i="179"/>
  <c r="Y468" i="179"/>
  <c r="AJ702" i="179"/>
  <c r="X594" i="179"/>
  <c r="AI684" i="179"/>
  <c r="X711" i="179"/>
  <c r="W468" i="179"/>
  <c r="AK729" i="179"/>
  <c r="W594" i="179"/>
  <c r="X432" i="179"/>
  <c r="Y750" i="179"/>
  <c r="Z723" i="179"/>
  <c r="Z612" i="179"/>
  <c r="Y757" i="179"/>
  <c r="X477" i="179"/>
  <c r="Z288" i="179"/>
  <c r="X480" i="179"/>
  <c r="W639" i="179"/>
  <c r="Y804" i="179"/>
  <c r="Z633" i="179"/>
  <c r="W738" i="179"/>
  <c r="X757" i="179"/>
  <c r="AK675" i="179"/>
  <c r="W612" i="179"/>
  <c r="W723" i="179"/>
  <c r="Y657" i="179"/>
  <c r="W471" i="179"/>
  <c r="AH648" i="179"/>
  <c r="W717" i="179"/>
  <c r="W711" i="179"/>
  <c r="Z603" i="179"/>
  <c r="Z477" i="179"/>
  <c r="Y477" i="179"/>
  <c r="W615" i="179"/>
  <c r="Y723" i="179"/>
  <c r="X291" i="179"/>
  <c r="X471" i="179"/>
  <c r="W558" i="179"/>
  <c r="Z615" i="179"/>
  <c r="AJ684" i="179"/>
  <c r="W480" i="179"/>
  <c r="AJ729" i="179"/>
  <c r="X504" i="179"/>
  <c r="Z744" i="179"/>
  <c r="Z717" i="179"/>
  <c r="S324" i="179"/>
  <c r="W751" i="179"/>
  <c r="Z468" i="179"/>
  <c r="Z751" i="179"/>
  <c r="Y558" i="179"/>
  <c r="X633" i="179"/>
  <c r="Z480" i="179"/>
  <c r="Z738" i="179"/>
  <c r="Y288" i="179"/>
  <c r="Z504" i="179"/>
  <c r="Z558" i="179"/>
  <c r="W603" i="179"/>
  <c r="Z642" i="179"/>
  <c r="X612" i="179"/>
  <c r="Z432" i="179"/>
  <c r="Y615" i="179"/>
  <c r="W633" i="179"/>
  <c r="Y738" i="179"/>
  <c r="W477" i="179"/>
  <c r="X624" i="179"/>
  <c r="Y624" i="179"/>
  <c r="AI675" i="179"/>
  <c r="Y612" i="179"/>
  <c r="X738" i="179"/>
  <c r="X654" i="179"/>
  <c r="X751" i="179"/>
  <c r="Y711" i="179"/>
  <c r="X750" i="179"/>
  <c r="Z630" i="179"/>
  <c r="W750" i="179"/>
  <c r="Y504" i="179"/>
  <c r="AK702" i="179"/>
  <c r="X744" i="179"/>
  <c r="W624" i="179"/>
  <c r="AH702" i="179"/>
  <c r="AH729" i="179"/>
  <c r="Z513" i="179"/>
  <c r="Z624" i="179"/>
  <c r="X486" i="179"/>
  <c r="W291" i="179"/>
  <c r="AH684" i="179"/>
  <c r="Z750" i="179"/>
  <c r="Y633" i="179"/>
  <c r="Y741" i="179"/>
  <c r="AJ648" i="179"/>
  <c r="Y507" i="179"/>
  <c r="AI648" i="179"/>
  <c r="AK684" i="179"/>
  <c r="X405" i="179"/>
  <c r="Y594" i="179"/>
  <c r="X468" i="179"/>
  <c r="Z711" i="179"/>
  <c r="Y744" i="179"/>
  <c r="Z405" i="179"/>
  <c r="W630" i="179"/>
  <c r="X642" i="179"/>
  <c r="Y639" i="179"/>
  <c r="W744" i="179"/>
  <c r="X723" i="179"/>
  <c r="X507" i="179"/>
  <c r="X288" i="179"/>
  <c r="W486" i="179"/>
  <c r="AK648" i="179"/>
  <c r="Z639" i="179"/>
  <c r="X603" i="179"/>
  <c r="W504" i="179"/>
  <c r="W657" i="179"/>
  <c r="Z291" i="179"/>
  <c r="Z486" i="179"/>
  <c r="Y717" i="179"/>
  <c r="AI702" i="179"/>
  <c r="Y471" i="179"/>
  <c r="S342" i="179"/>
  <c r="S343" i="179"/>
  <c r="X558" i="179"/>
  <c r="Z804" i="179"/>
  <c r="W741" i="179"/>
  <c r="X630" i="179"/>
  <c r="Z351" i="179"/>
  <c r="AH675" i="179"/>
  <c r="W642" i="179"/>
  <c r="Z657" i="179"/>
  <c r="Z741" i="179"/>
  <c r="Y486" i="179"/>
  <c r="AJ675" i="179"/>
  <c r="W405" i="179"/>
  <c r="Y660" i="179"/>
  <c r="X804" i="179"/>
  <c r="Z471" i="179"/>
  <c r="Y480" i="179"/>
  <c r="Y432" i="179"/>
  <c r="AI729" i="179"/>
  <c r="Y642" i="179"/>
  <c r="Z28" i="179"/>
  <c r="X28" i="179"/>
  <c r="W28" i="179"/>
  <c r="Y28" i="179"/>
  <c r="H23" i="160"/>
  <c r="O45" i="160"/>
  <c r="O44" i="160"/>
  <c r="H81" i="160"/>
  <c r="H58" i="160"/>
  <c r="H8" i="160"/>
  <c r="N64" i="160"/>
  <c r="N40" i="160"/>
  <c r="N10" i="160"/>
  <c r="N7" i="160"/>
  <c r="N44" i="160"/>
  <c r="H88" i="160"/>
  <c r="N79" i="160"/>
  <c r="H85" i="160"/>
  <c r="H80" i="160"/>
  <c r="N23" i="160"/>
  <c r="O86" i="160"/>
  <c r="N13" i="160"/>
  <c r="N48" i="160"/>
  <c r="O32" i="160"/>
  <c r="O11" i="160"/>
  <c r="O59" i="160"/>
  <c r="O53" i="160"/>
  <c r="N86" i="160"/>
  <c r="H42" i="160"/>
  <c r="H52" i="160"/>
  <c r="N30" i="160"/>
  <c r="H28" i="160"/>
  <c r="O41" i="160"/>
  <c r="N24" i="160"/>
  <c r="H10" i="160"/>
  <c r="O80" i="160"/>
  <c r="H89" i="160"/>
  <c r="N42" i="160"/>
  <c r="O55" i="160"/>
  <c r="H86" i="160"/>
  <c r="O57" i="160"/>
  <c r="H65" i="160"/>
  <c r="N39" i="160"/>
  <c r="O23" i="160"/>
  <c r="N20" i="160"/>
  <c r="O39" i="160"/>
  <c r="O33" i="160"/>
  <c r="H21" i="160"/>
  <c r="O30" i="160"/>
  <c r="N16" i="160"/>
  <c r="O48" i="160"/>
  <c r="N9" i="160"/>
  <c r="O77" i="160"/>
  <c r="N87" i="160"/>
  <c r="H22" i="160"/>
  <c r="N45" i="160"/>
  <c r="O71" i="160"/>
  <c r="H87" i="160"/>
  <c r="O78" i="160"/>
  <c r="N61" i="160"/>
  <c r="O38" i="160"/>
  <c r="N38" i="160"/>
  <c r="H76" i="160"/>
  <c r="O10" i="160"/>
  <c r="N68" i="160"/>
  <c r="H12" i="160"/>
  <c r="O66" i="160"/>
  <c r="H74" i="160"/>
  <c r="O75" i="160"/>
  <c r="N70" i="160"/>
  <c r="O12" i="160"/>
  <c r="H24" i="160"/>
  <c r="N74" i="160"/>
  <c r="H70" i="160"/>
  <c r="O83" i="160"/>
  <c r="H33" i="160"/>
  <c r="N35" i="160"/>
  <c r="O64" i="160"/>
  <c r="H56" i="160"/>
  <c r="O82" i="160"/>
  <c r="O72" i="160"/>
  <c r="H40" i="160"/>
  <c r="H38" i="160"/>
  <c r="O36" i="160"/>
  <c r="H34" i="160"/>
  <c r="N36" i="160"/>
  <c r="O29" i="160"/>
  <c r="N55" i="160"/>
  <c r="O43" i="160"/>
  <c r="H9" i="160"/>
  <c r="O85" i="160"/>
  <c r="N17" i="160"/>
  <c r="O62" i="160"/>
  <c r="H50" i="160"/>
  <c r="O17" i="160"/>
  <c r="H16" i="160"/>
  <c r="H49" i="160"/>
  <c r="O65" i="160"/>
  <c r="O19" i="160"/>
  <c r="O87" i="160"/>
  <c r="N18" i="160"/>
  <c r="O67" i="160"/>
  <c r="H27" i="160"/>
  <c r="H68" i="160"/>
  <c r="H75" i="160"/>
  <c r="N34" i="160"/>
  <c r="O50" i="160"/>
  <c r="O63" i="160"/>
  <c r="N22" i="160"/>
  <c r="N28" i="160"/>
  <c r="N63" i="160"/>
  <c r="N50" i="160"/>
  <c r="N43" i="160"/>
  <c r="N15" i="160"/>
  <c r="N73" i="160"/>
  <c r="O49" i="160"/>
  <c r="H60" i="160"/>
  <c r="H20" i="160"/>
  <c r="H14" i="160"/>
  <c r="N19" i="160"/>
  <c r="H13" i="160"/>
  <c r="O69" i="160"/>
  <c r="N37" i="160"/>
  <c r="H41" i="160"/>
  <c r="H36" i="160"/>
  <c r="O51" i="160"/>
  <c r="O7" i="160"/>
  <c r="H82" i="160"/>
  <c r="O8" i="160"/>
  <c r="H71" i="160"/>
  <c r="O54" i="160"/>
  <c r="H84" i="160"/>
  <c r="O81" i="160"/>
  <c r="H45" i="160"/>
  <c r="N46" i="160"/>
  <c r="N51" i="160"/>
  <c r="N69" i="160"/>
  <c r="H72" i="160"/>
  <c r="N32" i="160"/>
  <c r="H61" i="160"/>
  <c r="O18" i="160"/>
  <c r="H44" i="160"/>
  <c r="O16" i="160"/>
  <c r="N78" i="160"/>
  <c r="O9" i="160"/>
  <c r="O24" i="160"/>
  <c r="H11" i="160"/>
  <c r="N52" i="160"/>
  <c r="O22" i="160"/>
  <c r="N49" i="160"/>
  <c r="N62" i="160"/>
  <c r="N75" i="160"/>
  <c r="N88" i="160"/>
  <c r="H32" i="160"/>
  <c r="O52" i="160"/>
  <c r="O14" i="160"/>
  <c r="N11" i="160"/>
  <c r="N83" i="160"/>
  <c r="O20" i="160"/>
  <c r="H51" i="160"/>
  <c r="N85" i="160"/>
  <c r="H64" i="160"/>
  <c r="G8" i="160"/>
  <c r="H18" i="160"/>
  <c r="H77" i="160"/>
  <c r="N77" i="160"/>
  <c r="N53" i="160"/>
  <c r="O61" i="160"/>
  <c r="N57" i="160"/>
  <c r="O27" i="160"/>
  <c r="O25" i="160"/>
  <c r="H57" i="160"/>
  <c r="N59" i="160"/>
  <c r="H25" i="160"/>
  <c r="O58" i="160"/>
  <c r="O21" i="160"/>
  <c r="N25" i="160"/>
  <c r="N21" i="160"/>
  <c r="O47" i="160"/>
  <c r="H46" i="160"/>
  <c r="H67" i="160"/>
  <c r="O31" i="160"/>
  <c r="O15" i="160"/>
  <c r="O40" i="160"/>
  <c r="H31" i="160"/>
  <c r="H83" i="160"/>
  <c r="N26" i="160"/>
  <c r="N31" i="160"/>
  <c r="H35" i="160"/>
  <c r="H73" i="160"/>
  <c r="H39" i="160"/>
  <c r="H26" i="160"/>
  <c r="H59" i="160"/>
  <c r="N84" i="160"/>
  <c r="O79" i="160"/>
  <c r="N54" i="160"/>
  <c r="H47" i="160"/>
  <c r="N33" i="160"/>
  <c r="O34" i="160"/>
  <c r="N56" i="160"/>
  <c r="H78" i="160"/>
  <c r="O56" i="160"/>
  <c r="H66" i="160"/>
  <c r="O26" i="160"/>
  <c r="O88" i="160"/>
  <c r="H91" i="160"/>
  <c r="H29" i="160"/>
  <c r="H90" i="160"/>
  <c r="H19" i="160"/>
  <c r="H53" i="160"/>
  <c r="N82" i="160"/>
  <c r="N12" i="160"/>
  <c r="H43" i="160"/>
  <c r="N29" i="160"/>
  <c r="N80" i="160"/>
  <c r="O74" i="160"/>
  <c r="N72" i="160"/>
  <c r="O70" i="160"/>
  <c r="O73" i="160"/>
  <c r="N27" i="160"/>
  <c r="O37" i="160"/>
  <c r="N8" i="160"/>
  <c r="O42" i="160"/>
  <c r="N41" i="160"/>
  <c r="N67" i="160"/>
  <c r="H55" i="160"/>
  <c r="H79" i="160"/>
  <c r="N60" i="160"/>
  <c r="N66" i="160"/>
  <c r="H69" i="160"/>
  <c r="O60" i="160"/>
  <c r="O68" i="160"/>
  <c r="O84" i="160"/>
  <c r="H63" i="160"/>
  <c r="N71" i="160"/>
  <c r="N76" i="160"/>
  <c r="O46" i="160"/>
  <c r="N14" i="160"/>
  <c r="N58" i="160"/>
  <c r="H17" i="160"/>
  <c r="N81" i="160"/>
  <c r="O76" i="160"/>
  <c r="H48" i="160"/>
  <c r="O35" i="160"/>
  <c r="H15" i="160"/>
  <c r="H62" i="160"/>
  <c r="N65" i="160"/>
  <c r="O13" i="160"/>
  <c r="N47" i="160"/>
  <c r="O28" i="160"/>
  <c r="AQ461" i="179" l="1"/>
  <c r="AQ281" i="179"/>
  <c r="AX280" i="179"/>
  <c r="AQ550" i="179"/>
  <c r="AQ667" i="179"/>
  <c r="AQ712" i="179"/>
  <c r="AQ381" i="179"/>
  <c r="AQ748" i="179"/>
  <c r="AQ307" i="179"/>
  <c r="AQ595" i="179"/>
  <c r="AQ640" i="179"/>
  <c r="AQ694" i="179"/>
  <c r="AQ361" i="179"/>
  <c r="AQ398" i="179"/>
  <c r="AQ505" i="179"/>
  <c r="AQ685" i="179"/>
  <c r="AQ721" i="179"/>
  <c r="AQ766" i="179"/>
  <c r="AQ317" i="179"/>
  <c r="AQ343" i="179"/>
  <c r="AQ415" i="179"/>
  <c r="AQ532" i="179"/>
  <c r="AQ604" i="179"/>
  <c r="AQ703" i="179"/>
  <c r="AQ325" i="179"/>
  <c r="AQ434" i="179"/>
  <c r="AQ559" i="179"/>
  <c r="AQ623" i="179"/>
  <c r="AQ631" i="179"/>
  <c r="AQ613" i="179"/>
  <c r="AX279" i="179"/>
  <c r="AQ390" i="179"/>
  <c r="AQ658" i="179"/>
  <c r="AQ290" i="179"/>
  <c r="AQ451" i="179"/>
  <c r="AQ578" i="179"/>
  <c r="AQ649" i="179"/>
  <c r="AQ676" i="179"/>
  <c r="AQ730" i="179"/>
  <c r="AQ370" i="179"/>
  <c r="AQ406" i="179"/>
  <c r="AQ514" i="179"/>
  <c r="AQ424" i="179"/>
  <c r="AQ298" i="179"/>
  <c r="AQ470" i="179"/>
  <c r="AQ793" i="179"/>
  <c r="AQ353" i="179"/>
  <c r="AQ496" i="179"/>
  <c r="AQ541" i="179"/>
  <c r="AQ784" i="179"/>
  <c r="AQ487" i="179"/>
  <c r="AQ757" i="179"/>
  <c r="AQ479" i="179"/>
  <c r="AQ336" i="179"/>
  <c r="AQ443" i="179"/>
  <c r="AQ523" i="179"/>
  <c r="AQ568" i="179"/>
  <c r="AQ586" i="179"/>
  <c r="AQ740" i="179"/>
  <c r="AT316" i="179"/>
  <c r="AT379" i="179"/>
  <c r="AT478" i="179"/>
  <c r="AT289" i="179"/>
  <c r="AT433" i="179"/>
  <c r="AT469" i="179"/>
  <c r="AT388" i="179"/>
  <c r="AT577" i="179"/>
  <c r="AT352" i="179"/>
  <c r="AT334" i="179"/>
  <c r="AT442" i="179"/>
  <c r="AT397" i="179"/>
  <c r="AT398" i="179" s="1"/>
  <c r="AT399" i="179" s="1"/>
  <c r="AT400" i="179" s="1"/>
  <c r="AT401" i="179" s="1"/>
  <c r="AT402" i="179" s="1"/>
  <c r="AT403" i="179" s="1"/>
  <c r="AT460" i="179"/>
  <c r="AT461" i="179" s="1"/>
  <c r="AT462" i="179" s="1"/>
  <c r="AT463" i="179" s="1"/>
  <c r="AT464" i="179" s="1"/>
  <c r="AT465" i="179" s="1"/>
  <c r="AT466" i="179" s="1"/>
  <c r="AD417" i="179"/>
  <c r="Y1026" i="179"/>
  <c r="Z1026" i="179"/>
  <c r="X1026" i="179"/>
  <c r="W1026" i="179"/>
  <c r="S585" i="179"/>
  <c r="S1029" i="179"/>
  <c r="AM1002" i="179"/>
  <c r="AL1002" i="179"/>
  <c r="AN1002" i="179"/>
  <c r="W297" i="179"/>
  <c r="Z297" i="179"/>
  <c r="Z243" i="179"/>
  <c r="Y297" i="179"/>
  <c r="S315" i="179"/>
  <c r="X297" i="179"/>
  <c r="AN947" i="179"/>
  <c r="AN952" i="179"/>
  <c r="AN957" i="179"/>
  <c r="AN961" i="179"/>
  <c r="AN967" i="179"/>
  <c r="AO961" i="179"/>
  <c r="AO947" i="179"/>
  <c r="AO952" i="179"/>
  <c r="AO957" i="179"/>
  <c r="AO967" i="179"/>
  <c r="AL943" i="179"/>
  <c r="AL949" i="179"/>
  <c r="AL953" i="179"/>
  <c r="AL958" i="179"/>
  <c r="AL962" i="179"/>
  <c r="AL968" i="179"/>
  <c r="AN943" i="179"/>
  <c r="AN949" i="179"/>
  <c r="AN958" i="179"/>
  <c r="AN962" i="179"/>
  <c r="AN968" i="179"/>
  <c r="AM947" i="179"/>
  <c r="AM943" i="179"/>
  <c r="AM949" i="179"/>
  <c r="AM953" i="179"/>
  <c r="AM958" i="179"/>
  <c r="AM962" i="179"/>
  <c r="AM968" i="179"/>
  <c r="AN953" i="179"/>
  <c r="AM957" i="179"/>
  <c r="AO943" i="179"/>
  <c r="AO949" i="179"/>
  <c r="AO953" i="179"/>
  <c r="AO958" i="179"/>
  <c r="AO962" i="179"/>
  <c r="AO968" i="179"/>
  <c r="AM960" i="179"/>
  <c r="AL944" i="179"/>
  <c r="AL950" i="179"/>
  <c r="AL955" i="179"/>
  <c r="AL959" i="179"/>
  <c r="AL964" i="179"/>
  <c r="AL970" i="179"/>
  <c r="AM965" i="179"/>
  <c r="AN951" i="179"/>
  <c r="AN960" i="179"/>
  <c r="AM944" i="179"/>
  <c r="AM950" i="179"/>
  <c r="AM955" i="179"/>
  <c r="AM959" i="179"/>
  <c r="AM964" i="179"/>
  <c r="AM970" i="179"/>
  <c r="AO964" i="179"/>
  <c r="AM946" i="179"/>
  <c r="AN944" i="179"/>
  <c r="AN950" i="179"/>
  <c r="AN955" i="179"/>
  <c r="AN959" i="179"/>
  <c r="AN964" i="179"/>
  <c r="AN970" i="179"/>
  <c r="AO959" i="179"/>
  <c r="AO944" i="179"/>
  <c r="AO950" i="179"/>
  <c r="AO955" i="179"/>
  <c r="AO970" i="179"/>
  <c r="AM956" i="179"/>
  <c r="AL946" i="179"/>
  <c r="AL951" i="179"/>
  <c r="AL956" i="179"/>
  <c r="AL960" i="179"/>
  <c r="AL965" i="179"/>
  <c r="AM951" i="179"/>
  <c r="AN946" i="179"/>
  <c r="AN956" i="179"/>
  <c r="AN965" i="179"/>
  <c r="AL947" i="179"/>
  <c r="AL957" i="179"/>
  <c r="AL961" i="179"/>
  <c r="AM952" i="179"/>
  <c r="AL952" i="179"/>
  <c r="AL967" i="179"/>
  <c r="AM967" i="179"/>
  <c r="AM961" i="179"/>
  <c r="AO946" i="179"/>
  <c r="AO951" i="179"/>
  <c r="AO956" i="179"/>
  <c r="AO960" i="179"/>
  <c r="AO965" i="179"/>
  <c r="AO913" i="179"/>
  <c r="AO917" i="179"/>
  <c r="AO923" i="179"/>
  <c r="AO929" i="179"/>
  <c r="AO935" i="179"/>
  <c r="AO941" i="179"/>
  <c r="AL938" i="179"/>
  <c r="AL922" i="179"/>
  <c r="AN934" i="179"/>
  <c r="AM913" i="179"/>
  <c r="AL914" i="179"/>
  <c r="AL919" i="179"/>
  <c r="AL925" i="179"/>
  <c r="AL931" i="179"/>
  <c r="AL937" i="179"/>
  <c r="AL942" i="179"/>
  <c r="AN942" i="179"/>
  <c r="AN932" i="179"/>
  <c r="AM922" i="179"/>
  <c r="AL935" i="179"/>
  <c r="AM914" i="179"/>
  <c r="AM919" i="179"/>
  <c r="AM925" i="179"/>
  <c r="AM931" i="179"/>
  <c r="AM937" i="179"/>
  <c r="AM942" i="179"/>
  <c r="AL932" i="179"/>
  <c r="AO932" i="179"/>
  <c r="AM928" i="179"/>
  <c r="AL923" i="179"/>
  <c r="AN914" i="179"/>
  <c r="AN919" i="179"/>
  <c r="AN925" i="179"/>
  <c r="AN931" i="179"/>
  <c r="AN937" i="179"/>
  <c r="AM938" i="179"/>
  <c r="AL934" i="179"/>
  <c r="AO916" i="179"/>
  <c r="AM941" i="179"/>
  <c r="AO914" i="179"/>
  <c r="AO919" i="179"/>
  <c r="AO925" i="179"/>
  <c r="AO931" i="179"/>
  <c r="AO937" i="179"/>
  <c r="AO942" i="179"/>
  <c r="AL926" i="179"/>
  <c r="AO938" i="179"/>
  <c r="AM934" i="179"/>
  <c r="AO934" i="179"/>
  <c r="AN929" i="179"/>
  <c r="AL910" i="179"/>
  <c r="AL915" i="179"/>
  <c r="AL920" i="179"/>
  <c r="AN938" i="179"/>
  <c r="AM940" i="179"/>
  <c r="AO940" i="179"/>
  <c r="AM929" i="179"/>
  <c r="AM910" i="179"/>
  <c r="AM915" i="179"/>
  <c r="AM920" i="179"/>
  <c r="AM926" i="179"/>
  <c r="AM932" i="179"/>
  <c r="AL940" i="179"/>
  <c r="AO922" i="179"/>
  <c r="AN923" i="179"/>
  <c r="AN910" i="179"/>
  <c r="AN915" i="179"/>
  <c r="AN920" i="179"/>
  <c r="AN926" i="179"/>
  <c r="AM916" i="179"/>
  <c r="AL929" i="179"/>
  <c r="AO910" i="179"/>
  <c r="AO915" i="179"/>
  <c r="AO920" i="179"/>
  <c r="AO926" i="179"/>
  <c r="AL928" i="179"/>
  <c r="AN940" i="179"/>
  <c r="AM917" i="179"/>
  <c r="AL911" i="179"/>
  <c r="AL916" i="179"/>
  <c r="AO928" i="179"/>
  <c r="AM935" i="179"/>
  <c r="AM911" i="179"/>
  <c r="AN911" i="179"/>
  <c r="AN916" i="179"/>
  <c r="AN922" i="179"/>
  <c r="AN928" i="179"/>
  <c r="AM923" i="179"/>
  <c r="AO911" i="179"/>
  <c r="AN941" i="179"/>
  <c r="AL913" i="179"/>
  <c r="AL917" i="179"/>
  <c r="AL941" i="179"/>
  <c r="AN913" i="179"/>
  <c r="AN917" i="179"/>
  <c r="AN935" i="179"/>
  <c r="AM908" i="179"/>
  <c r="AL908" i="179"/>
  <c r="AO908" i="179"/>
  <c r="AN908" i="179"/>
  <c r="AM905" i="179"/>
  <c r="AM901" i="179"/>
  <c r="AL898" i="179"/>
  <c r="AM895" i="179"/>
  <c r="AL884" i="179"/>
  <c r="AL888" i="179"/>
  <c r="AM890" i="179"/>
  <c r="AL881" i="179"/>
  <c r="AN892" i="179"/>
  <c r="AN898" i="179"/>
  <c r="AL905" i="179"/>
  <c r="AL901" i="179"/>
  <c r="AL895" i="179"/>
  <c r="AM884" i="179"/>
  <c r="AM888" i="179"/>
  <c r="AL885" i="179"/>
  <c r="AN885" i="179"/>
  <c r="AM881" i="179"/>
  <c r="AL883" i="179"/>
  <c r="AO887" i="179"/>
  <c r="AN884" i="179"/>
  <c r="AN888" i="179"/>
  <c r="AM889" i="179"/>
  <c r="AM886" i="179"/>
  <c r="AM892" i="179"/>
  <c r="AO904" i="179"/>
  <c r="AO897" i="179"/>
  <c r="AO890" i="179"/>
  <c r="AO884" i="179"/>
  <c r="AO888" i="179"/>
  <c r="AL889" i="179"/>
  <c r="AN889" i="179"/>
  <c r="AM896" i="179"/>
  <c r="AM887" i="179"/>
  <c r="AO907" i="179"/>
  <c r="AN904" i="179"/>
  <c r="AN897" i="179"/>
  <c r="AO893" i="179"/>
  <c r="AN890" i="179"/>
  <c r="AL886" i="179"/>
  <c r="AN886" i="179"/>
  <c r="AO895" i="179"/>
  <c r="AN907" i="179"/>
  <c r="AM904" i="179"/>
  <c r="AM897" i="179"/>
  <c r="AN893" i="179"/>
  <c r="AM885" i="179"/>
  <c r="AO902" i="179"/>
  <c r="AO886" i="179"/>
  <c r="AM898" i="179"/>
  <c r="AM907" i="179"/>
  <c r="AL904" i="179"/>
  <c r="AL897" i="179"/>
  <c r="AM893" i="179"/>
  <c r="AL890" i="179"/>
  <c r="AN896" i="179"/>
  <c r="AL892" i="179"/>
  <c r="AN895" i="179"/>
  <c r="AL907" i="179"/>
  <c r="AL893" i="179"/>
  <c r="AO885" i="179"/>
  <c r="AO889" i="179"/>
  <c r="AN899" i="179"/>
  <c r="AO881" i="179"/>
  <c r="AO883" i="179"/>
  <c r="AO899" i="179"/>
  <c r="AO896" i="179"/>
  <c r="AL896" i="179"/>
  <c r="AO906" i="179"/>
  <c r="AO892" i="179"/>
  <c r="AN887" i="179"/>
  <c r="AN906" i="179"/>
  <c r="AN902" i="179"/>
  <c r="AM899" i="179"/>
  <c r="AN881" i="179"/>
  <c r="AN905" i="179"/>
  <c r="AM906" i="179"/>
  <c r="AM902" i="179"/>
  <c r="AL899" i="179"/>
  <c r="AN901" i="179"/>
  <c r="AL906" i="179"/>
  <c r="AL902" i="179"/>
  <c r="AL887" i="179"/>
  <c r="AO898" i="179"/>
  <c r="AM883" i="179"/>
  <c r="AO905" i="179"/>
  <c r="AO901" i="179"/>
  <c r="AN883" i="179"/>
  <c r="AL894" i="179"/>
  <c r="AM894" i="179"/>
  <c r="AN894" i="179"/>
  <c r="AO894" i="179"/>
  <c r="AD315" i="179"/>
  <c r="AM315" i="179" s="1"/>
  <c r="S354" i="179"/>
  <c r="P969" i="179"/>
  <c r="Z388" i="179"/>
  <c r="Y379" i="179"/>
  <c r="Y427" i="179"/>
  <c r="Z735" i="179"/>
  <c r="Z333" i="179"/>
  <c r="Y333" i="179"/>
  <c r="X333" i="179"/>
  <c r="Y522" i="179"/>
  <c r="W388" i="179"/>
  <c r="Y388" i="179"/>
  <c r="X379" i="179"/>
  <c r="W243" i="179"/>
  <c r="AF315" i="179"/>
  <c r="AO315" i="179" s="1"/>
  <c r="X561" i="179"/>
  <c r="S318" i="179"/>
  <c r="Y318" i="179" s="1"/>
  <c r="M120" i="200"/>
  <c r="S369" i="179"/>
  <c r="W369" i="179" s="1"/>
  <c r="S459" i="179"/>
  <c r="Z459" i="179" s="1"/>
  <c r="AF417" i="179"/>
  <c r="AO417" i="179" s="1"/>
  <c r="Q876" i="179"/>
  <c r="Y876" i="179" s="1"/>
  <c r="S945" i="179"/>
  <c r="S948" i="179"/>
  <c r="Y303" i="179"/>
  <c r="Y216" i="179"/>
  <c r="Z541" i="179"/>
  <c r="W255" i="179"/>
  <c r="Z567" i="179"/>
  <c r="Y561" i="179"/>
  <c r="X733" i="179"/>
  <c r="W675" i="179"/>
  <c r="W246" i="179"/>
  <c r="Z246" i="179"/>
  <c r="X747" i="179"/>
  <c r="Y255" i="179"/>
  <c r="AX36" i="179"/>
  <c r="P120" i="179"/>
  <c r="P121" i="179" s="1"/>
  <c r="Q120" i="179"/>
  <c r="Q121" i="179" s="1"/>
  <c r="R120" i="179"/>
  <c r="T522" i="179"/>
  <c r="T519" i="179"/>
  <c r="T753" i="179"/>
  <c r="Q891" i="179"/>
  <c r="S882" i="179"/>
  <c r="AL555" i="179"/>
  <c r="AM866" i="179"/>
  <c r="AM871" i="179"/>
  <c r="AM877" i="179"/>
  <c r="AN878" i="179"/>
  <c r="AN879" i="179"/>
  <c r="AN870" i="179"/>
  <c r="AN866" i="179"/>
  <c r="AN871" i="179"/>
  <c r="AN877" i="179"/>
  <c r="AL878" i="179"/>
  <c r="AL874" i="179"/>
  <c r="AN875" i="179"/>
  <c r="AO866" i="179"/>
  <c r="AO871" i="179"/>
  <c r="AO877" i="179"/>
  <c r="AL875" i="179"/>
  <c r="AL866" i="179"/>
  <c r="AL868" i="179"/>
  <c r="AL872" i="179"/>
  <c r="AO879" i="179"/>
  <c r="AN880" i="179"/>
  <c r="AM868" i="179"/>
  <c r="AM872" i="179"/>
  <c r="AM878" i="179"/>
  <c r="AM879" i="179"/>
  <c r="AM880" i="179"/>
  <c r="AN868" i="179"/>
  <c r="AN872" i="179"/>
  <c r="AL880" i="179"/>
  <c r="AL871" i="179"/>
  <c r="AO868" i="179"/>
  <c r="AO872" i="179"/>
  <c r="AO878" i="179"/>
  <c r="AL879" i="179"/>
  <c r="AM875" i="179"/>
  <c r="AL869" i="179"/>
  <c r="AM870" i="179"/>
  <c r="AL877" i="179"/>
  <c r="AM869" i="179"/>
  <c r="AM874" i="179"/>
  <c r="AN869" i="179"/>
  <c r="AN874" i="179"/>
  <c r="AO880" i="179"/>
  <c r="AO869" i="179"/>
  <c r="AO874" i="179"/>
  <c r="AL865" i="179"/>
  <c r="AL870" i="179"/>
  <c r="AO875" i="179"/>
  <c r="AM865" i="179"/>
  <c r="AO870" i="179"/>
  <c r="AN865" i="179"/>
  <c r="AO865" i="179"/>
  <c r="X216" i="179"/>
  <c r="Y541" i="179"/>
  <c r="Y567" i="179"/>
  <c r="W216" i="179"/>
  <c r="AC417" i="179"/>
  <c r="AL417" i="179" s="1"/>
  <c r="O570" i="179"/>
  <c r="Y570" i="179" s="1"/>
  <c r="Y534" i="179"/>
  <c r="Z681" i="179"/>
  <c r="X388" i="179"/>
  <c r="Y681" i="179"/>
  <c r="W733" i="179"/>
  <c r="P733" i="179"/>
  <c r="W282" i="179"/>
  <c r="X552" i="179"/>
  <c r="X681" i="179"/>
  <c r="W732" i="179"/>
  <c r="AN366" i="179"/>
  <c r="AN859" i="179"/>
  <c r="AN863" i="179"/>
  <c r="AO859" i="179"/>
  <c r="AO863" i="179"/>
  <c r="AL856" i="179"/>
  <c r="AL860" i="179"/>
  <c r="AM856" i="179"/>
  <c r="AM860" i="179"/>
  <c r="AN856" i="179"/>
  <c r="AN860" i="179"/>
  <c r="AM863" i="179"/>
  <c r="AO856" i="179"/>
  <c r="AO860" i="179"/>
  <c r="AL857" i="179"/>
  <c r="AL861" i="179"/>
  <c r="AM857" i="179"/>
  <c r="AM861" i="179"/>
  <c r="AM859" i="179"/>
  <c r="AN857" i="179"/>
  <c r="AN861" i="179"/>
  <c r="AL863" i="179"/>
  <c r="AO857" i="179"/>
  <c r="AO861" i="179"/>
  <c r="AM862" i="179"/>
  <c r="AL858" i="179"/>
  <c r="AL862" i="179"/>
  <c r="AM858" i="179"/>
  <c r="AN858" i="179"/>
  <c r="AN862" i="179"/>
  <c r="AO858" i="179"/>
  <c r="AO862" i="179"/>
  <c r="AL859" i="179"/>
  <c r="AO854" i="179"/>
  <c r="AN854" i="179"/>
  <c r="AM854" i="179"/>
  <c r="AL854" i="179"/>
  <c r="AM845" i="179"/>
  <c r="AM851" i="179"/>
  <c r="AO847" i="179"/>
  <c r="AN842" i="179"/>
  <c r="AN850" i="179"/>
  <c r="AN845" i="179"/>
  <c r="AN851" i="179"/>
  <c r="AN847" i="179"/>
  <c r="AM848" i="179"/>
  <c r="AM844" i="179"/>
  <c r="AO845" i="179"/>
  <c r="AO851" i="179"/>
  <c r="AL848" i="179"/>
  <c r="AN848" i="179"/>
  <c r="AN844" i="179"/>
  <c r="AL847" i="179"/>
  <c r="AM842" i="179"/>
  <c r="AL844" i="179"/>
  <c r="AM847" i="179"/>
  <c r="AO842" i="179"/>
  <c r="AO850" i="179"/>
  <c r="AL842" i="179"/>
  <c r="AM850" i="179"/>
  <c r="AO848" i="179"/>
  <c r="AL845" i="179"/>
  <c r="AL850" i="179"/>
  <c r="AO844" i="179"/>
  <c r="AL851" i="179"/>
  <c r="AM501" i="179"/>
  <c r="BP32" i="200"/>
  <c r="BP28" i="200"/>
  <c r="BP56" i="200"/>
  <c r="BP81" i="200" s="1"/>
  <c r="BP102" i="200" s="1"/>
  <c r="BP34" i="200"/>
  <c r="BP30" i="200"/>
  <c r="AL853" i="179"/>
  <c r="AL846" i="179"/>
  <c r="S705" i="179"/>
  <c r="W705" i="179" s="1"/>
  <c r="P852" i="179"/>
  <c r="AL849" i="179"/>
  <c r="AU5" i="179" a="1"/>
  <c r="AU8" i="179" s="1"/>
  <c r="AW4" i="179" a="1"/>
  <c r="AW7" i="179" s="1"/>
  <c r="AW12" i="179" a="1"/>
  <c r="AW12" i="179" s="1"/>
  <c r="AC315" i="179"/>
  <c r="AL315" i="179" s="1"/>
  <c r="Z576" i="179"/>
  <c r="C11" i="178"/>
  <c r="AN838" i="179"/>
  <c r="AO838" i="179"/>
  <c r="AL834" i="179"/>
  <c r="AL839" i="179"/>
  <c r="AO841" i="179"/>
  <c r="AM834" i="179"/>
  <c r="AM839" i="179"/>
  <c r="AN834" i="179"/>
  <c r="AN839" i="179"/>
  <c r="AO834" i="179"/>
  <c r="AO839" i="179"/>
  <c r="AL835" i="179"/>
  <c r="AL841" i="179"/>
  <c r="AM835" i="179"/>
  <c r="AM841" i="179"/>
  <c r="AN835" i="179"/>
  <c r="AN841" i="179"/>
  <c r="AO835" i="179"/>
  <c r="AL836" i="179"/>
  <c r="AM836" i="179"/>
  <c r="AN836" i="179"/>
  <c r="AO836" i="179"/>
  <c r="AL838" i="179"/>
  <c r="AM838" i="179"/>
  <c r="AO823" i="179"/>
  <c r="AO829" i="179"/>
  <c r="AM832" i="179"/>
  <c r="AO833" i="179"/>
  <c r="AL824" i="179"/>
  <c r="AL830" i="179"/>
  <c r="AO830" i="179"/>
  <c r="AM833" i="179"/>
  <c r="AM824" i="179"/>
  <c r="AM830" i="179"/>
  <c r="AL832" i="179"/>
  <c r="AN833" i="179"/>
  <c r="AN824" i="179"/>
  <c r="AN830" i="179"/>
  <c r="AL833" i="179"/>
  <c r="AN829" i="179"/>
  <c r="AO824" i="179"/>
  <c r="AO832" i="179"/>
  <c r="AM829" i="179"/>
  <c r="AL826" i="179"/>
  <c r="AM826" i="179"/>
  <c r="AN832" i="179"/>
  <c r="AN823" i="179"/>
  <c r="AN826" i="179"/>
  <c r="AO826" i="179"/>
  <c r="AM827" i="179"/>
  <c r="AL827" i="179"/>
  <c r="AL829" i="179"/>
  <c r="AN827" i="179"/>
  <c r="AO827" i="179"/>
  <c r="AL823" i="179"/>
  <c r="AM823" i="179"/>
  <c r="M119" i="200"/>
  <c r="R843" i="179"/>
  <c r="AV4" i="179" a="1"/>
  <c r="AV7" i="179" s="1"/>
  <c r="P834" i="179"/>
  <c r="P831" i="179"/>
  <c r="T525" i="179"/>
  <c r="R453" i="179"/>
  <c r="S621" i="179"/>
  <c r="Q84" i="179"/>
  <c r="AO475" i="179"/>
  <c r="AN449" i="179"/>
  <c r="AL821" i="179"/>
  <c r="AL818" i="179"/>
  <c r="AM818" i="179"/>
  <c r="AO818" i="179"/>
  <c r="AN818" i="179"/>
  <c r="AO821" i="179"/>
  <c r="AN821" i="179"/>
  <c r="AM821" i="179"/>
  <c r="AN820" i="179"/>
  <c r="AL820" i="179"/>
  <c r="AO820" i="179"/>
  <c r="AM820" i="179"/>
  <c r="AO118" i="179"/>
  <c r="AJ72" i="326"/>
  <c r="K17" i="326" s="1"/>
  <c r="AI72" i="326"/>
  <c r="K16" i="326" s="1"/>
  <c r="AE72" i="326"/>
  <c r="K12" i="326" s="1"/>
  <c r="BE35" i="179"/>
  <c r="AI132" i="200"/>
  <c r="AJ131" i="200"/>
  <c r="AI151" i="200"/>
  <c r="AJ150" i="200"/>
  <c r="AL39" i="179"/>
  <c r="AB72" i="326"/>
  <c r="K9" i="326" s="1"/>
  <c r="Z72" i="326"/>
  <c r="K7" i="326" s="1"/>
  <c r="BB36" i="179"/>
  <c r="BC36" i="179" s="1"/>
  <c r="Y72" i="326"/>
  <c r="K6" i="326" s="1"/>
  <c r="AM795" i="179"/>
  <c r="AM555" i="179"/>
  <c r="AQ37" i="179"/>
  <c r="AN795" i="179"/>
  <c r="Y282" i="179"/>
  <c r="X255" i="179"/>
  <c r="W379" i="179"/>
  <c r="X378" i="179"/>
  <c r="AO614" i="179"/>
  <c r="AO795" i="179"/>
  <c r="Z282" i="179"/>
  <c r="W306" i="179"/>
  <c r="Y219" i="179"/>
  <c r="AN355" i="179"/>
  <c r="W525" i="179"/>
  <c r="T59" i="200"/>
  <c r="R59" i="200" s="1"/>
  <c r="Y207" i="179"/>
  <c r="X306" i="179"/>
  <c r="W396" i="179"/>
  <c r="W36" i="179"/>
  <c r="AN293" i="179"/>
  <c r="Y552" i="179"/>
  <c r="Y306" i="179"/>
  <c r="AJ149" i="200"/>
  <c r="AN264" i="179"/>
  <c r="W516" i="179"/>
  <c r="X675" i="179"/>
  <c r="Y441" i="179"/>
  <c r="Y36" i="179"/>
  <c r="AL512" i="179"/>
  <c r="X516" i="179"/>
  <c r="Z733" i="179"/>
  <c r="X369" i="179"/>
  <c r="W552" i="179"/>
  <c r="Y735" i="179"/>
  <c r="AN416" i="179"/>
  <c r="W541" i="179"/>
  <c r="AE417" i="179"/>
  <c r="AN417" i="179" s="1"/>
  <c r="AQ802" i="179"/>
  <c r="AN34" i="179"/>
  <c r="Z570" i="179"/>
  <c r="AO608" i="179"/>
  <c r="Y525" i="179"/>
  <c r="AE17" i="200"/>
  <c r="W427" i="179"/>
  <c r="AJ130" i="200"/>
  <c r="AO579" i="179"/>
  <c r="X570" i="179"/>
  <c r="AN214" i="179"/>
  <c r="AI167" i="200"/>
  <c r="AI168" i="200" s="1"/>
  <c r="AM481" i="179"/>
  <c r="AN53" i="179"/>
  <c r="AL795" i="179"/>
  <c r="W72" i="326"/>
  <c r="K4" i="326" s="1"/>
  <c r="V72" i="326"/>
  <c r="K3" i="326" s="1"/>
  <c r="Y279" i="179"/>
  <c r="X334" i="179"/>
  <c r="AO167" i="179"/>
  <c r="X243" i="179"/>
  <c r="W378" i="179"/>
  <c r="AM789" i="179"/>
  <c r="AM794" i="179"/>
  <c r="AM798" i="179"/>
  <c r="AM803" i="179"/>
  <c r="AM809" i="179"/>
  <c r="AM816" i="179"/>
  <c r="AN789" i="179"/>
  <c r="AN794" i="179"/>
  <c r="AN798" i="179"/>
  <c r="AN803" i="179"/>
  <c r="AO803" i="179"/>
  <c r="AL799" i="179"/>
  <c r="AL790" i="179"/>
  <c r="AL812" i="179"/>
  <c r="AM812" i="179"/>
  <c r="AO790" i="179"/>
  <c r="AO805" i="179"/>
  <c r="AL787" i="179"/>
  <c r="AL814" i="179"/>
  <c r="AN790" i="179"/>
  <c r="AN799" i="179"/>
  <c r="AN805" i="179"/>
  <c r="AN812" i="179"/>
  <c r="AN817" i="179"/>
  <c r="AM787" i="179"/>
  <c r="AM791" i="179"/>
  <c r="AM796" i="179"/>
  <c r="AM800" i="179"/>
  <c r="AM806" i="179"/>
  <c r="AM814" i="179"/>
  <c r="AN791" i="179"/>
  <c r="AN796" i="179"/>
  <c r="AN800" i="179"/>
  <c r="AN806" i="179"/>
  <c r="AN814" i="179"/>
  <c r="AL806" i="179"/>
  <c r="AN787" i="179"/>
  <c r="AO816" i="179"/>
  <c r="AL817" i="179"/>
  <c r="AM790" i="179"/>
  <c r="AL791" i="179"/>
  <c r="AO787" i="179"/>
  <c r="AO791" i="179"/>
  <c r="AO796" i="179"/>
  <c r="AO800" i="179"/>
  <c r="AO806" i="179"/>
  <c r="AO814" i="179"/>
  <c r="AO815" i="179"/>
  <c r="AL809" i="179"/>
  <c r="AN809" i="179"/>
  <c r="AO794" i="179"/>
  <c r="AL788" i="179"/>
  <c r="AL793" i="179"/>
  <c r="AL797" i="179"/>
  <c r="AL802" i="179"/>
  <c r="AL808" i="179"/>
  <c r="AL815" i="179"/>
  <c r="AO793" i="179"/>
  <c r="AL798" i="179"/>
  <c r="AN816" i="179"/>
  <c r="AO798" i="179"/>
  <c r="AL805" i="179"/>
  <c r="AM805" i="179"/>
  <c r="AM817" i="179"/>
  <c r="AO799" i="179"/>
  <c r="AO812" i="179"/>
  <c r="AL800" i="179"/>
  <c r="AM788" i="179"/>
  <c r="AM793" i="179"/>
  <c r="AM797" i="179"/>
  <c r="AM802" i="179"/>
  <c r="AM808" i="179"/>
  <c r="AM815" i="179"/>
  <c r="AO797" i="179"/>
  <c r="AO808" i="179"/>
  <c r="AL803" i="179"/>
  <c r="AN788" i="179"/>
  <c r="AN793" i="179"/>
  <c r="AN797" i="179"/>
  <c r="AN802" i="179"/>
  <c r="AN808" i="179"/>
  <c r="AN815" i="179"/>
  <c r="AO802" i="179"/>
  <c r="AL794" i="179"/>
  <c r="AL816" i="179"/>
  <c r="AO789" i="179"/>
  <c r="AO809" i="179"/>
  <c r="AM799" i="179"/>
  <c r="AO817" i="179"/>
  <c r="AL796" i="179"/>
  <c r="AO788" i="179"/>
  <c r="AL789" i="179"/>
  <c r="W570" i="179"/>
  <c r="Y675" i="179"/>
  <c r="P669" i="179"/>
  <c r="Q669" i="179" s="1"/>
  <c r="Q670" i="179" s="1"/>
  <c r="Z732" i="179"/>
  <c r="Z379" i="179"/>
  <c r="AJ148" i="200"/>
  <c r="BP55" i="200"/>
  <c r="BP80" i="200" s="1"/>
  <c r="BT58" i="200"/>
  <c r="BT83" i="200" s="1"/>
  <c r="BP58" i="200"/>
  <c r="BP83" i="200" s="1"/>
  <c r="BP104" i="200" s="1"/>
  <c r="BT59" i="200"/>
  <c r="BT84" i="200" s="1"/>
  <c r="BN59" i="200"/>
  <c r="BN84" i="200" s="1"/>
  <c r="BN105" i="200" s="1"/>
  <c r="BP59" i="200"/>
  <c r="BP84" i="200" s="1"/>
  <c r="BP105" i="200" s="1"/>
  <c r="BG60" i="200"/>
  <c r="BG85" i="200" s="1"/>
  <c r="BG106" i="200" s="1"/>
  <c r="BU60" i="200"/>
  <c r="BU85" i="200" s="1"/>
  <c r="BU106" i="200" s="1"/>
  <c r="D5" i="200"/>
  <c r="BD55" i="200" s="1"/>
  <c r="BD80" i="200" s="1"/>
  <c r="BD101" i="200" s="1"/>
  <c r="BP29" i="200"/>
  <c r="BP31" i="200"/>
  <c r="BP33" i="200"/>
  <c r="BP35" i="200"/>
  <c r="BP43" i="200"/>
  <c r="BP40" i="200"/>
  <c r="S636" i="179"/>
  <c r="BP60" i="200"/>
  <c r="BP85" i="200" s="1"/>
  <c r="BP106" i="200" s="1"/>
  <c r="BP44" i="200"/>
  <c r="BP41" i="200"/>
  <c r="BP38" i="200"/>
  <c r="AQ5" i="326"/>
  <c r="BT54" i="200"/>
  <c r="BT79" i="200" s="1"/>
  <c r="BP54" i="200"/>
  <c r="BP79" i="200" s="1"/>
  <c r="BP100" i="200" s="1"/>
  <c r="AR3" i="326"/>
  <c r="AR2" i="326"/>
  <c r="AU5" i="326"/>
  <c r="AQ3" i="326"/>
  <c r="BT56" i="200"/>
  <c r="BT81" i="200" s="1"/>
  <c r="BN56" i="200"/>
  <c r="BN81" i="200" s="1"/>
  <c r="BF54" i="200"/>
  <c r="BF79" i="200" s="1"/>
  <c r="BF100" i="200" s="1"/>
  <c r="BU54" i="200"/>
  <c r="BU79" i="200" s="1"/>
  <c r="BN58" i="200"/>
  <c r="BN83" i="200" s="1"/>
  <c r="BN104" i="200" s="1"/>
  <c r="BP42" i="200"/>
  <c r="BP39" i="200"/>
  <c r="BP36" i="200"/>
  <c r="Q81" i="179"/>
  <c r="Q82" i="179" s="1"/>
  <c r="S84" i="179"/>
  <c r="P333" i="179"/>
  <c r="BR55" i="200"/>
  <c r="BR80" i="200" s="1"/>
  <c r="BR101" i="200" s="1"/>
  <c r="AV12" i="179" a="1"/>
  <c r="AV12" i="179" s="1"/>
  <c r="P45" i="179"/>
  <c r="BF52" i="200"/>
  <c r="BF77" i="200" s="1"/>
  <c r="BG52" i="200"/>
  <c r="BG77" i="200" s="1"/>
  <c r="BG98" i="200" s="1"/>
  <c r="BN60" i="200"/>
  <c r="BN85" i="200" s="1"/>
  <c r="BN106" i="200" s="1"/>
  <c r="BT60" i="200"/>
  <c r="BT85" i="200" s="1"/>
  <c r="S162" i="179"/>
  <c r="P334" i="179"/>
  <c r="U171" i="179"/>
  <c r="Y171" i="179" s="1"/>
  <c r="S108" i="179"/>
  <c r="Z108" i="179" s="1"/>
  <c r="S135" i="179"/>
  <c r="Q45" i="179"/>
  <c r="S234" i="179"/>
  <c r="W234" i="179" s="1"/>
  <c r="R54" i="179"/>
  <c r="R334" i="179"/>
  <c r="Q57" i="179"/>
  <c r="S261" i="179"/>
  <c r="Y261" i="179" s="1"/>
  <c r="S45" i="179"/>
  <c r="AU13" i="179" a="1"/>
  <c r="AU15" i="179" s="1"/>
  <c r="Q48" i="179"/>
  <c r="Q165" i="179"/>
  <c r="T145" i="200"/>
  <c r="BN95" i="200"/>
  <c r="T549" i="179"/>
  <c r="Z549" i="179" s="1"/>
  <c r="L19" i="179"/>
  <c r="S54" i="179"/>
  <c r="BF63" i="200"/>
  <c r="BF88" i="200" s="1"/>
  <c r="BF109" i="200" s="1"/>
  <c r="S117" i="179"/>
  <c r="Q162" i="179"/>
  <c r="Q54" i="179"/>
  <c r="S81" i="179"/>
  <c r="S82" i="179" s="1"/>
  <c r="L25" i="179"/>
  <c r="BQ58" i="200"/>
  <c r="BQ83" i="200" s="1"/>
  <c r="BQ104" i="200" s="1"/>
  <c r="AE315" i="179"/>
  <c r="AN315" i="179" s="1"/>
  <c r="Q117" i="179"/>
  <c r="BF53" i="200"/>
  <c r="BF78" i="200" s="1"/>
  <c r="P48" i="179"/>
  <c r="P84" i="179"/>
  <c r="P81" i="179"/>
  <c r="BG63" i="200"/>
  <c r="BG88" i="200" s="1"/>
  <c r="S334" i="179"/>
  <c r="L23" i="179"/>
  <c r="S333" i="179"/>
  <c r="P117" i="179"/>
  <c r="O117" i="179" s="1"/>
  <c r="R333" i="179"/>
  <c r="S165" i="179"/>
  <c r="BG65" i="200"/>
  <c r="BG90" i="200" s="1"/>
  <c r="BG111" i="200" s="1"/>
  <c r="S57" i="179"/>
  <c r="BR30" i="200"/>
  <c r="S48" i="179"/>
  <c r="BU53" i="200"/>
  <c r="BU78" i="200" s="1"/>
  <c r="AY34" i="200"/>
  <c r="AW30" i="200"/>
  <c r="T73" i="200"/>
  <c r="R73" i="200" s="1"/>
  <c r="AU35" i="200"/>
  <c r="K149" i="200"/>
  <c r="BQ40" i="200"/>
  <c r="BQ37" i="200"/>
  <c r="BY44" i="200"/>
  <c r="T140" i="200"/>
  <c r="AU40" i="200"/>
  <c r="K164" i="200"/>
  <c r="BQ31" i="200"/>
  <c r="BY53" i="200"/>
  <c r="BY121" i="200" s="1"/>
  <c r="AU33" i="200"/>
  <c r="T63" i="200"/>
  <c r="R63" i="200" s="1"/>
  <c r="K155" i="200"/>
  <c r="BQ33" i="200"/>
  <c r="BQ39" i="200"/>
  <c r="AY29" i="200"/>
  <c r="T132" i="200"/>
  <c r="K153" i="200"/>
  <c r="BR40" i="200"/>
  <c r="BP52" i="200"/>
  <c r="BP77" i="200" s="1"/>
  <c r="BT49" i="200"/>
  <c r="BT74" i="200" s="1"/>
  <c r="T67" i="200"/>
  <c r="R67" i="200" s="1"/>
  <c r="T143" i="200"/>
  <c r="K150" i="200"/>
  <c r="BQ42" i="200"/>
  <c r="AW41" i="200"/>
  <c r="AU31" i="200"/>
  <c r="AU38" i="200"/>
  <c r="K152" i="200"/>
  <c r="BR39" i="200"/>
  <c r="BR44" i="200"/>
  <c r="BP49" i="200"/>
  <c r="BP74" i="200" s="1"/>
  <c r="BQ32" i="200"/>
  <c r="AY35" i="200"/>
  <c r="T144" i="200"/>
  <c r="T69" i="200"/>
  <c r="R69" i="200" s="1"/>
  <c r="T138" i="200"/>
  <c r="K165" i="200"/>
  <c r="AY37" i="200"/>
  <c r="AY42" i="200"/>
  <c r="AW28" i="200"/>
  <c r="K158" i="200"/>
  <c r="BE62" i="200"/>
  <c r="BE87" i="200" s="1"/>
  <c r="BE108" i="200" s="1"/>
  <c r="AW33" i="200"/>
  <c r="T141" i="200"/>
  <c r="AW40" i="200"/>
  <c r="T71" i="200"/>
  <c r="R71" i="200" s="1"/>
  <c r="AU41" i="200"/>
  <c r="BQ29" i="200"/>
  <c r="AY36" i="200"/>
  <c r="BQ36" i="200"/>
  <c r="AU60" i="200"/>
  <c r="AU85" i="200" s="1"/>
  <c r="BQ28" i="200"/>
  <c r="BQ43" i="200"/>
  <c r="T147" i="200"/>
  <c r="BQ49" i="200"/>
  <c r="BQ74" i="200" s="1"/>
  <c r="BQ95" i="200" s="1"/>
  <c r="AY44" i="200"/>
  <c r="AY43" i="200"/>
  <c r="AY39" i="200"/>
  <c r="T146" i="200"/>
  <c r="T75" i="200"/>
  <c r="R75" i="200" s="1"/>
  <c r="K163" i="200"/>
  <c r="BR51" i="200"/>
  <c r="BR76" i="200" s="1"/>
  <c r="BR97" i="200" s="1"/>
  <c r="BR54" i="200"/>
  <c r="BR79" i="200" s="1"/>
  <c r="BY42" i="200"/>
  <c r="AY31" i="200"/>
  <c r="AU36" i="200"/>
  <c r="T62" i="200"/>
  <c r="T61" i="200"/>
  <c r="R61" i="200" s="1"/>
  <c r="K157" i="200"/>
  <c r="AW32" i="200"/>
  <c r="BR60" i="200"/>
  <c r="BR85" i="200" s="1"/>
  <c r="AW35" i="200"/>
  <c r="BQ38" i="200"/>
  <c r="BT55" i="200"/>
  <c r="BT80" i="200" s="1"/>
  <c r="T65" i="200"/>
  <c r="R65" i="200" s="1"/>
  <c r="T131" i="200"/>
  <c r="K156" i="200"/>
  <c r="AW34" i="200"/>
  <c r="BQ64" i="200"/>
  <c r="BQ89" i="200" s="1"/>
  <c r="BQ110" i="200" s="1"/>
  <c r="AW44" i="200"/>
  <c r="AS35" i="200"/>
  <c r="T136" i="200"/>
  <c r="K159" i="200"/>
  <c r="AY28" i="200"/>
  <c r="AY32" i="200"/>
  <c r="AW38" i="200"/>
  <c r="BQ57" i="200"/>
  <c r="BQ82" i="200" s="1"/>
  <c r="BQ103" i="200" s="1"/>
  <c r="AW31" i="200"/>
  <c r="AS34" i="200"/>
  <c r="BR35" i="200"/>
  <c r="AU28" i="200"/>
  <c r="T142" i="200"/>
  <c r="K154" i="200"/>
  <c r="BR64" i="200"/>
  <c r="BR89" i="200" s="1"/>
  <c r="BR110" i="200" s="1"/>
  <c r="BQ61" i="200"/>
  <c r="BQ86" i="200" s="1"/>
  <c r="BQ107" i="200" s="1"/>
  <c r="AY38" i="200"/>
  <c r="AU30" i="200"/>
  <c r="BE28" i="200"/>
  <c r="BU65" i="200"/>
  <c r="BU90" i="200" s="1"/>
  <c r="BU111" i="200" s="1"/>
  <c r="BP37" i="200"/>
  <c r="AU39" i="200"/>
  <c r="AU42" i="200"/>
  <c r="T134" i="200"/>
  <c r="BB38" i="200"/>
  <c r="BR33" i="200"/>
  <c r="BR61" i="200"/>
  <c r="BR86" i="200" s="1"/>
  <c r="BR107" i="200" s="1"/>
  <c r="BT57" i="200"/>
  <c r="BT82" i="200" s="1"/>
  <c r="T60" i="200"/>
  <c r="R60" i="200" s="1"/>
  <c r="T66" i="200"/>
  <c r="R66" i="200" s="1"/>
  <c r="T72" i="200"/>
  <c r="R72" i="200" s="1"/>
  <c r="BB61" i="200"/>
  <c r="BB86" i="200" s="1"/>
  <c r="BB107" i="200" s="1"/>
  <c r="BR32" i="200"/>
  <c r="BP57" i="200"/>
  <c r="BP82" i="200" s="1"/>
  <c r="BQ56" i="200"/>
  <c r="BQ81" i="200" s="1"/>
  <c r="AU29" i="200"/>
  <c r="T135" i="200"/>
  <c r="T68" i="200"/>
  <c r="R68" i="200" s="1"/>
  <c r="K162" i="200"/>
  <c r="BQ54" i="200"/>
  <c r="BQ79" i="200" s="1"/>
  <c r="BQ100" i="200" s="1"/>
  <c r="BR58" i="200"/>
  <c r="BR83" i="200" s="1"/>
  <c r="BR104" i="200" s="1"/>
  <c r="AY33" i="200"/>
  <c r="AU37" i="200"/>
  <c r="T137" i="200"/>
  <c r="AU43" i="200"/>
  <c r="AU32" i="200"/>
  <c r="K151" i="200"/>
  <c r="AW36" i="200"/>
  <c r="BQ62" i="200"/>
  <c r="BQ87" i="200" s="1"/>
  <c r="BQ108" i="200" s="1"/>
  <c r="BR37" i="200"/>
  <c r="AW42" i="200"/>
  <c r="BR42" i="200"/>
  <c r="T139" i="200"/>
  <c r="T133" i="200"/>
  <c r="T64" i="200"/>
  <c r="R64" i="200" s="1"/>
  <c r="K160" i="200"/>
  <c r="BR38" i="200"/>
  <c r="BY37" i="200"/>
  <c r="BQ60" i="200"/>
  <c r="AY40" i="200"/>
  <c r="BE49" i="200"/>
  <c r="BE74" i="200" s="1"/>
  <c r="BE95" i="200" s="1"/>
  <c r="BR41" i="200"/>
  <c r="BQ59" i="200"/>
  <c r="BQ84" i="200" s="1"/>
  <c r="BR59" i="200"/>
  <c r="BR84" i="200" s="1"/>
  <c r="AY30" i="200"/>
  <c r="BR56" i="200"/>
  <c r="BR81" i="200" s="1"/>
  <c r="BY41" i="200"/>
  <c r="R81" i="179"/>
  <c r="R82" i="179" s="1"/>
  <c r="AS41" i="200"/>
  <c r="S120" i="179"/>
  <c r="P162" i="179"/>
  <c r="Q333" i="179"/>
  <c r="AW43" i="200"/>
  <c r="AW39" i="200"/>
  <c r="BY58" i="200"/>
  <c r="BY126" i="200" s="1"/>
  <c r="BR57" i="200"/>
  <c r="BR82" i="200" s="1"/>
  <c r="BB36" i="200"/>
  <c r="BB31" i="200"/>
  <c r="BR31" i="200"/>
  <c r="BX32" i="200"/>
  <c r="BQ34" i="200"/>
  <c r="BY56" i="200"/>
  <c r="BY124" i="200" s="1"/>
  <c r="AU44" i="200"/>
  <c r="T70" i="200"/>
  <c r="R70" i="200" s="1"/>
  <c r="T74" i="200"/>
  <c r="R74" i="200" s="1"/>
  <c r="K161" i="200"/>
  <c r="AW29" i="200"/>
  <c r="BR34" i="200"/>
  <c r="AW37" i="200"/>
  <c r="AY41" i="200"/>
  <c r="BQ41" i="200"/>
  <c r="BG62" i="200"/>
  <c r="BG87" i="200" s="1"/>
  <c r="BF62" i="200"/>
  <c r="BF87" i="200" s="1"/>
  <c r="BF108" i="200" s="1"/>
  <c r="BC29" i="200"/>
  <c r="BE51" i="200"/>
  <c r="BE76" i="200" s="1"/>
  <c r="BY32" i="200"/>
  <c r="BC53" i="200"/>
  <c r="BC78" i="200" s="1"/>
  <c r="BC99" i="200" s="1"/>
  <c r="BX39" i="200"/>
  <c r="BE44" i="200"/>
  <c r="BX54" i="200"/>
  <c r="BE53" i="200"/>
  <c r="BE78" i="200" s="1"/>
  <c r="BX53" i="200"/>
  <c r="BC36" i="200"/>
  <c r="AS31" i="200"/>
  <c r="R117" i="179"/>
  <c r="BN61" i="200"/>
  <c r="BN86" i="200" s="1"/>
  <c r="BN107" i="200" s="1"/>
  <c r="BP61" i="200"/>
  <c r="BP86" i="200" s="1"/>
  <c r="AM240" i="179"/>
  <c r="AN385" i="179"/>
  <c r="AL545" i="179"/>
  <c r="AN65" i="179"/>
  <c r="AN361" i="179"/>
  <c r="BE43" i="200"/>
  <c r="BX55" i="200"/>
  <c r="BE38" i="200"/>
  <c r="AS43" i="200"/>
  <c r="AO290" i="179"/>
  <c r="AN325" i="179"/>
  <c r="AN479" i="179"/>
  <c r="AO640" i="179"/>
  <c r="AU64" i="200"/>
  <c r="AU132" i="200" s="1"/>
  <c r="AU54" i="200"/>
  <c r="AU122" i="200" s="1"/>
  <c r="AU53" i="200"/>
  <c r="Q334" i="179"/>
  <c r="BB52" i="200"/>
  <c r="BB77" i="200" s="1"/>
  <c r="BB64" i="200"/>
  <c r="BB89" i="200" s="1"/>
  <c r="BX41" i="200"/>
  <c r="BC38" i="200"/>
  <c r="BX36" i="200"/>
  <c r="BE30" i="200"/>
  <c r="BE65" i="200"/>
  <c r="BE90" i="200" s="1"/>
  <c r="BE111" i="200" s="1"/>
  <c r="BY54" i="200"/>
  <c r="R57" i="179"/>
  <c r="P54" i="179"/>
  <c r="AU62" i="200"/>
  <c r="AU87" i="200" s="1"/>
  <c r="BB37" i="200"/>
  <c r="BB39" i="200"/>
  <c r="BY33" i="200"/>
  <c r="BY62" i="200"/>
  <c r="BX33" i="200"/>
  <c r="BE40" i="200"/>
  <c r="BE32" i="200"/>
  <c r="BE39" i="200"/>
  <c r="BC32" i="200"/>
  <c r="BC41" i="200"/>
  <c r="AS40" i="200"/>
  <c r="R48" i="179"/>
  <c r="BP62" i="200"/>
  <c r="BP87" i="200" s="1"/>
  <c r="BP108" i="200" s="1"/>
  <c r="BN62" i="200"/>
  <c r="BN87" i="200" s="1"/>
  <c r="BN108" i="200" s="1"/>
  <c r="BT62" i="200"/>
  <c r="BT87" i="200" s="1"/>
  <c r="Q11" i="178"/>
  <c r="AM694" i="179"/>
  <c r="AO289" i="179"/>
  <c r="AO542" i="179"/>
  <c r="AL89" i="179"/>
  <c r="AL268" i="179"/>
  <c r="AN410" i="179"/>
  <c r="AN536" i="179"/>
  <c r="AM51" i="179"/>
  <c r="AO112" i="179"/>
  <c r="AO196" i="179"/>
  <c r="AO269" i="179"/>
  <c r="AM337" i="179"/>
  <c r="AO392" i="179"/>
  <c r="AO447" i="179"/>
  <c r="AO484" i="179"/>
  <c r="AM523" i="179"/>
  <c r="AM554" i="179"/>
  <c r="AO586" i="179"/>
  <c r="AO616" i="179"/>
  <c r="AO38" i="179"/>
  <c r="AN41" i="179"/>
  <c r="AN71" i="179"/>
  <c r="AN101" i="179"/>
  <c r="AN129" i="179"/>
  <c r="AN157" i="179"/>
  <c r="AN185" i="179"/>
  <c r="AN213" i="179"/>
  <c r="AN241" i="179"/>
  <c r="AN272" i="179"/>
  <c r="AN302" i="179"/>
  <c r="AN332" i="179"/>
  <c r="AN364" i="179"/>
  <c r="AN394" i="179"/>
  <c r="AN425" i="179"/>
  <c r="AN457" i="179"/>
  <c r="AN487" i="179"/>
  <c r="AL521" i="179"/>
  <c r="AL553" i="179"/>
  <c r="AL583" i="179"/>
  <c r="AL613" i="179"/>
  <c r="AL646" i="179"/>
  <c r="AN40" i="179"/>
  <c r="AN70" i="179"/>
  <c r="AN98" i="179"/>
  <c r="AN128" i="179"/>
  <c r="AN155" i="179"/>
  <c r="AN184" i="179"/>
  <c r="AN212" i="179"/>
  <c r="AN240" i="179"/>
  <c r="AN271" i="179"/>
  <c r="AN301" i="179"/>
  <c r="AN331" i="179"/>
  <c r="AN362" i="179"/>
  <c r="AN393" i="179"/>
  <c r="AN422" i="179"/>
  <c r="AN456" i="179"/>
  <c r="AN485" i="179"/>
  <c r="AL520" i="179"/>
  <c r="AL551" i="179"/>
  <c r="AN583" i="179"/>
  <c r="AN613" i="179"/>
  <c r="AN646" i="179"/>
  <c r="AM159" i="179"/>
  <c r="AM336" i="179"/>
  <c r="AM521" i="179"/>
  <c r="AM605" i="179"/>
  <c r="AO160" i="179"/>
  <c r="AO337" i="179"/>
  <c r="AO523" i="179"/>
  <c r="AM411" i="179"/>
  <c r="AM248" i="179"/>
  <c r="AM433" i="179"/>
  <c r="AM310" i="179"/>
  <c r="AO228" i="179"/>
  <c r="AO409" i="179"/>
  <c r="AO596" i="179"/>
  <c r="AO136" i="179"/>
  <c r="AO311" i="179"/>
  <c r="AO494" i="179"/>
  <c r="AM505" i="179"/>
  <c r="BB50" i="200"/>
  <c r="BB75" i="200" s="1"/>
  <c r="BB96" i="200" s="1"/>
  <c r="BY63" i="200"/>
  <c r="BY131" i="200" s="1"/>
  <c r="BB62" i="200"/>
  <c r="BB87" i="200" s="1"/>
  <c r="BB65" i="200"/>
  <c r="BB90" i="200" s="1"/>
  <c r="BB35" i="200"/>
  <c r="BE52" i="200"/>
  <c r="BE77" i="200" s="1"/>
  <c r="BE98" i="200" s="1"/>
  <c r="BC49" i="200"/>
  <c r="BE64" i="200"/>
  <c r="BE89" i="200" s="1"/>
  <c r="BE60" i="200"/>
  <c r="BE85" i="200" s="1"/>
  <c r="BX62" i="200"/>
  <c r="AS39" i="200"/>
  <c r="R165" i="179"/>
  <c r="AM474" i="179"/>
  <c r="AN233" i="179"/>
  <c r="AN386" i="179"/>
  <c r="AM546" i="179"/>
  <c r="AL730" i="179"/>
  <c r="AU50" i="200"/>
  <c r="AU57" i="200"/>
  <c r="AU125" i="200" s="1"/>
  <c r="AU58" i="200"/>
  <c r="BB51" i="200"/>
  <c r="BB76" i="200" s="1"/>
  <c r="BB97" i="200" s="1"/>
  <c r="BB40" i="200"/>
  <c r="BB44" i="200"/>
  <c r="BC52" i="200"/>
  <c r="BC77" i="200" s="1"/>
  <c r="BX31" i="200"/>
  <c r="BX57" i="200"/>
  <c r="BX125" i="200" s="1"/>
  <c r="BR36" i="200"/>
  <c r="BE42" i="200"/>
  <c r="BX65" i="200"/>
  <c r="BC43" i="200"/>
  <c r="AS44" i="200"/>
  <c r="R45" i="179"/>
  <c r="AO634" i="179"/>
  <c r="AM289" i="179"/>
  <c r="AN204" i="179"/>
  <c r="AN356" i="179"/>
  <c r="AO511" i="179"/>
  <c r="BE50" i="200"/>
  <c r="BE75" i="200" s="1"/>
  <c r="BE96" i="200" s="1"/>
  <c r="BY65" i="200"/>
  <c r="AU65" i="200"/>
  <c r="AU90" i="200" s="1"/>
  <c r="AU49" i="200"/>
  <c r="AU74" i="200" s="1"/>
  <c r="BY51" i="200"/>
  <c r="BQ55" i="200"/>
  <c r="BQ80" i="200" s="1"/>
  <c r="BQ101" i="200" s="1"/>
  <c r="BC61" i="200"/>
  <c r="BC86" i="200" s="1"/>
  <c r="BE54" i="200"/>
  <c r="BE79" i="200" s="1"/>
  <c r="BE100" i="200" s="1"/>
  <c r="BE36" i="200"/>
  <c r="BC42" i="200"/>
  <c r="BY61" i="200"/>
  <c r="BX38" i="200"/>
  <c r="AS37" i="200"/>
  <c r="P57" i="179"/>
  <c r="AO449" i="179"/>
  <c r="AM116" i="179"/>
  <c r="AN177" i="179"/>
  <c r="AN326" i="179"/>
  <c r="AO476" i="179"/>
  <c r="BB56" i="200"/>
  <c r="BB81" i="200" s="1"/>
  <c r="BB102" i="200" s="1"/>
  <c r="BB34" i="200"/>
  <c r="BC28" i="200"/>
  <c r="BY49" i="200"/>
  <c r="BC54" i="200"/>
  <c r="BC79" i="200" s="1"/>
  <c r="BC100" i="200" s="1"/>
  <c r="BX59" i="200"/>
  <c r="BY36" i="200"/>
  <c r="BE41" i="200"/>
  <c r="BY59" i="200"/>
  <c r="BY84" i="200" s="1"/>
  <c r="AS30" i="200"/>
  <c r="P165" i="179"/>
  <c r="AO265" i="179"/>
  <c r="AN637" i="179"/>
  <c r="AN148" i="179"/>
  <c r="AN294" i="179"/>
  <c r="AO436" i="179"/>
  <c r="BX61" i="200"/>
  <c r="BB54" i="200"/>
  <c r="BB79" i="200" s="1"/>
  <c r="BB63" i="200"/>
  <c r="BB88" i="200" s="1"/>
  <c r="BB109" i="200" s="1"/>
  <c r="BX56" i="200"/>
  <c r="BC56" i="200"/>
  <c r="BC81" i="200" s="1"/>
  <c r="BC102" i="200" s="1"/>
  <c r="BC60" i="200"/>
  <c r="BC85" i="200" s="1"/>
  <c r="BC106" i="200" s="1"/>
  <c r="BY60" i="200"/>
  <c r="BY31" i="200"/>
  <c r="BC30" i="200"/>
  <c r="BC37" i="200"/>
  <c r="AS36" i="200"/>
  <c r="AM482" i="179"/>
  <c r="AN605" i="179"/>
  <c r="AN121" i="179"/>
  <c r="AN265" i="179"/>
  <c r="AM383" i="179"/>
  <c r="BY57" i="200"/>
  <c r="AU55" i="200"/>
  <c r="AU123" i="200" s="1"/>
  <c r="AM417" i="179"/>
  <c r="BB41" i="200"/>
  <c r="BC40" i="200"/>
  <c r="BX44" i="200"/>
  <c r="BR62" i="200"/>
  <c r="BR87" i="200" s="1"/>
  <c r="BE37" i="200"/>
  <c r="BY64" i="200"/>
  <c r="BU61" i="200"/>
  <c r="BU86" i="200" s="1"/>
  <c r="BU107" i="200" s="1"/>
  <c r="BF61" i="200"/>
  <c r="BF86" i="200" s="1"/>
  <c r="BF107" i="200" s="1"/>
  <c r="BG61" i="200"/>
  <c r="BG86" i="200" s="1"/>
  <c r="AO550" i="179"/>
  <c r="AN577" i="179"/>
  <c r="AN92" i="179"/>
  <c r="AN235" i="179"/>
  <c r="AM319" i="179"/>
  <c r="BB30" i="200"/>
  <c r="BC35" i="200"/>
  <c r="BY38" i="200"/>
  <c r="BY40" i="200"/>
  <c r="R84" i="179"/>
  <c r="AO364" i="179"/>
  <c r="AL544" i="179"/>
  <c r="AN62" i="179"/>
  <c r="AN205" i="179"/>
  <c r="AM258" i="179"/>
  <c r="AU63" i="200"/>
  <c r="AU88" i="200" s="1"/>
  <c r="BB29" i="200"/>
  <c r="BC51" i="200"/>
  <c r="BC76" i="200" s="1"/>
  <c r="AU52" i="200"/>
  <c r="AU120" i="200" s="1"/>
  <c r="AU61" i="200"/>
  <c r="BB43" i="200"/>
  <c r="BY28" i="200"/>
  <c r="BC50" i="200"/>
  <c r="BE61" i="200"/>
  <c r="BE86" i="200" s="1"/>
  <c r="BE107" i="200" s="1"/>
  <c r="BR53" i="200"/>
  <c r="BR78" i="200" s="1"/>
  <c r="BE33" i="200"/>
  <c r="BX42" i="200"/>
  <c r="BC62" i="200"/>
  <c r="BC87" i="200" s="1"/>
  <c r="BC108" i="200" s="1"/>
  <c r="R162" i="179"/>
  <c r="AO185" i="179"/>
  <c r="AL511" i="179"/>
  <c r="AL32" i="179"/>
  <c r="AN178" i="179"/>
  <c r="AM178" i="179"/>
  <c r="BY52" i="200"/>
  <c r="BY77" i="200" s="1"/>
  <c r="BE63" i="200"/>
  <c r="BE88" i="200" s="1"/>
  <c r="BE109" i="200" s="1"/>
  <c r="BX58" i="200"/>
  <c r="AS29" i="200"/>
  <c r="AM155" i="179"/>
  <c r="AN478" i="179"/>
  <c r="AL637" i="179"/>
  <c r="AN149" i="179"/>
  <c r="AO76" i="179"/>
  <c r="BB42" i="200"/>
  <c r="BB49" i="200"/>
  <c r="BB74" i="200" s="1"/>
  <c r="BX52" i="200"/>
  <c r="BX120" i="200" s="1"/>
  <c r="BC39" i="200"/>
  <c r="BY55" i="200"/>
  <c r="BC31" i="200"/>
  <c r="BX37" i="200"/>
  <c r="BC65" i="200"/>
  <c r="BC90" i="200" s="1"/>
  <c r="AS42" i="200"/>
  <c r="AU56" i="200"/>
  <c r="BB53" i="200"/>
  <c r="BB78" i="200" s="1"/>
  <c r="BB99" i="200" s="1"/>
  <c r="BY50" i="200"/>
  <c r="BY118" i="200" s="1"/>
  <c r="BE29" i="200"/>
  <c r="BY34" i="200"/>
  <c r="BC63" i="200"/>
  <c r="BC88" i="200" s="1"/>
  <c r="BC109" i="200" s="1"/>
  <c r="BX34" i="200"/>
  <c r="BX40" i="200"/>
  <c r="AS38" i="200"/>
  <c r="AM385" i="179"/>
  <c r="AN448" i="179"/>
  <c r="AL605" i="179"/>
  <c r="AN122" i="179"/>
  <c r="AL618" i="179"/>
  <c r="AU59" i="200"/>
  <c r="AU84" i="200" s="1"/>
  <c r="AU51" i="200"/>
  <c r="BB60" i="200"/>
  <c r="BB85" i="200" s="1"/>
  <c r="BB106" i="200" s="1"/>
  <c r="BE34" i="200"/>
  <c r="BC44" i="200"/>
  <c r="BC64" i="200"/>
  <c r="BC89" i="200" s="1"/>
  <c r="BC110" i="200" s="1"/>
  <c r="BC33" i="200"/>
  <c r="BE31" i="200"/>
  <c r="BX60" i="200"/>
  <c r="BY39" i="200"/>
  <c r="AM204" i="179"/>
  <c r="AN415" i="179"/>
  <c r="AL577" i="179"/>
  <c r="AN93" i="179"/>
  <c r="AL518" i="179"/>
  <c r="AO622" i="179"/>
  <c r="AO438" i="179"/>
  <c r="AO254" i="179"/>
  <c r="AM422" i="179"/>
  <c r="AO538" i="179"/>
  <c r="AO352" i="179"/>
  <c r="AO175" i="179"/>
  <c r="AM617" i="179"/>
  <c r="AM374" i="179"/>
  <c r="AM194" i="179"/>
  <c r="AM197" i="179"/>
  <c r="AO464" i="179"/>
  <c r="AO278" i="179"/>
  <c r="AM598" i="179"/>
  <c r="AO592" i="179"/>
  <c r="AM463" i="179"/>
  <c r="AM277" i="179"/>
  <c r="AO107" i="179"/>
  <c r="AL635" i="179"/>
  <c r="AL604" i="179"/>
  <c r="AL575" i="179"/>
  <c r="AN542" i="179"/>
  <c r="AN509" i="179"/>
  <c r="AL476" i="179"/>
  <c r="AL447" i="179"/>
  <c r="AL413" i="179"/>
  <c r="AL384" i="179"/>
  <c r="AL353" i="179"/>
  <c r="AL323" i="179"/>
  <c r="AL292" i="179"/>
  <c r="AL263" i="179"/>
  <c r="AL232" i="179"/>
  <c r="AL203" i="179"/>
  <c r="AL176" i="179"/>
  <c r="AL147" i="179"/>
  <c r="AL119" i="179"/>
  <c r="AL91" i="179"/>
  <c r="AL61" i="179"/>
  <c r="AN30" i="179"/>
  <c r="AN634" i="179"/>
  <c r="AN602" i="179"/>
  <c r="AN574" i="179"/>
  <c r="AN543" i="179"/>
  <c r="AN510" i="179"/>
  <c r="AL478" i="179"/>
  <c r="AL448" i="179"/>
  <c r="AL415" i="179"/>
  <c r="AL385" i="179"/>
  <c r="AL355" i="179"/>
  <c r="AL325" i="179"/>
  <c r="AL293" i="179"/>
  <c r="AL264" i="179"/>
  <c r="AL233" i="179"/>
  <c r="AL204" i="179"/>
  <c r="AL177" i="179"/>
  <c r="AL148" i="179"/>
  <c r="AL121" i="179"/>
  <c r="AL92" i="179"/>
  <c r="AL62" i="179"/>
  <c r="AL33" i="179"/>
  <c r="AM638" i="179"/>
  <c r="AM607" i="179"/>
  <c r="AM578" i="179"/>
  <c r="AO544" i="179"/>
  <c r="AM510" i="179"/>
  <c r="AM475" i="179"/>
  <c r="AO431" i="179"/>
  <c r="AM380" i="179"/>
  <c r="AO316" i="179"/>
  <c r="AO239" i="179"/>
  <c r="AO166" i="179"/>
  <c r="AM75" i="179"/>
  <c r="AN611" i="179"/>
  <c r="AL510" i="179"/>
  <c r="AN353" i="179"/>
  <c r="AL213" i="179"/>
  <c r="AO93" i="179"/>
  <c r="AO466" i="179"/>
  <c r="AM150" i="179"/>
  <c r="AO755" i="179"/>
  <c r="AO610" i="179"/>
  <c r="AO425" i="179"/>
  <c r="AO241" i="179"/>
  <c r="AM367" i="179"/>
  <c r="AO527" i="179"/>
  <c r="AO340" i="179"/>
  <c r="AO164" i="179"/>
  <c r="AM573" i="179"/>
  <c r="AM362" i="179"/>
  <c r="AM184" i="179"/>
  <c r="AM134" i="179"/>
  <c r="AO454" i="179"/>
  <c r="AO268" i="179"/>
  <c r="AM542" i="179"/>
  <c r="AM637" i="179"/>
  <c r="AM452" i="179"/>
  <c r="AM267" i="179"/>
  <c r="AO101" i="179"/>
  <c r="AN632" i="179"/>
  <c r="AN601" i="179"/>
  <c r="AN573" i="179"/>
  <c r="AL539" i="179"/>
  <c r="AL508" i="179"/>
  <c r="AN474" i="179"/>
  <c r="AN445" i="179"/>
  <c r="AN411" i="179"/>
  <c r="AN382" i="179"/>
  <c r="AN350" i="179"/>
  <c r="AN321" i="179"/>
  <c r="AN289" i="179"/>
  <c r="AN260" i="179"/>
  <c r="AN230" i="179"/>
  <c r="AN201" i="179"/>
  <c r="AN174" i="179"/>
  <c r="AN145" i="179"/>
  <c r="AN116" i="179"/>
  <c r="AN88" i="179"/>
  <c r="AN59" i="179"/>
  <c r="AL29" i="179"/>
  <c r="AL632" i="179"/>
  <c r="AL601" i="179"/>
  <c r="AL573" i="179"/>
  <c r="AL542" i="179"/>
  <c r="AL509" i="179"/>
  <c r="AN475" i="179"/>
  <c r="AN446" i="179"/>
  <c r="AN412" i="179"/>
  <c r="AN383" i="179"/>
  <c r="AN352" i="179"/>
  <c r="AN322" i="179"/>
  <c r="AN290" i="179"/>
  <c r="AN262" i="179"/>
  <c r="AN231" i="179"/>
  <c r="AN202" i="179"/>
  <c r="AN175" i="179"/>
  <c r="AN146" i="179"/>
  <c r="AN118" i="179"/>
  <c r="AN89" i="179"/>
  <c r="AN60" i="179"/>
  <c r="AN31" i="179"/>
  <c r="AO635" i="179"/>
  <c r="AO604" i="179"/>
  <c r="AO575" i="179"/>
  <c r="AM543" i="179"/>
  <c r="AO508" i="179"/>
  <c r="AM472" i="179"/>
  <c r="AM430" i="179"/>
  <c r="AO376" i="179"/>
  <c r="AO312" i="179"/>
  <c r="AM238" i="179"/>
  <c r="AM160" i="179"/>
  <c r="AO73" i="179"/>
  <c r="AL610" i="179"/>
  <c r="AN492" i="179"/>
  <c r="AN346" i="179"/>
  <c r="AL209" i="179"/>
  <c r="AM70" i="179"/>
  <c r="AM447" i="179"/>
  <c r="AO148" i="179"/>
  <c r="AO599" i="179"/>
  <c r="AO412" i="179"/>
  <c r="AO231" i="179"/>
  <c r="AM331" i="179"/>
  <c r="AO514" i="179"/>
  <c r="AO329" i="179"/>
  <c r="AO152" i="179"/>
  <c r="AM560" i="179"/>
  <c r="AM350" i="179"/>
  <c r="AM174" i="179"/>
  <c r="AM628" i="179"/>
  <c r="AO442" i="179"/>
  <c r="AO258" i="179"/>
  <c r="AM493" i="179"/>
  <c r="AM625" i="179"/>
  <c r="AM440" i="179"/>
  <c r="AM257" i="179"/>
  <c r="AO96" i="179"/>
  <c r="AL631" i="179"/>
  <c r="AL600" i="179"/>
  <c r="AL572" i="179"/>
  <c r="AN537" i="179"/>
  <c r="AN505" i="179"/>
  <c r="AL473" i="179"/>
  <c r="AL443" i="179"/>
  <c r="AL410" i="179"/>
  <c r="AL381" i="179"/>
  <c r="AL349" i="179"/>
  <c r="AL320" i="179"/>
  <c r="AL287" i="179"/>
  <c r="AL259" i="179"/>
  <c r="AL229" i="179"/>
  <c r="AL200" i="179"/>
  <c r="AL173" i="179"/>
  <c r="AL143" i="179"/>
  <c r="AL115" i="179"/>
  <c r="AL87" i="179"/>
  <c r="AL58" i="179"/>
  <c r="AO111" i="179"/>
  <c r="AN629" i="179"/>
  <c r="AN599" i="179"/>
  <c r="AN571" i="179"/>
  <c r="AN538" i="179"/>
  <c r="AN506" i="179"/>
  <c r="AL474" i="179"/>
  <c r="AL445" i="179"/>
  <c r="AL411" i="179"/>
  <c r="AL382" i="179"/>
  <c r="AL350" i="179"/>
  <c r="AL321" i="179"/>
  <c r="AL289" i="179"/>
  <c r="AL260" i="179"/>
  <c r="AL230" i="179"/>
  <c r="AL201" i="179"/>
  <c r="AL174" i="179"/>
  <c r="AL145" i="179"/>
  <c r="AL116" i="179"/>
  <c r="AL88" i="179"/>
  <c r="AL59" i="179"/>
  <c r="AL30" i="179"/>
  <c r="AM634" i="179"/>
  <c r="AM602" i="179"/>
  <c r="AM574" i="179"/>
  <c r="AO539" i="179"/>
  <c r="AM506" i="179"/>
  <c r="AO469" i="179"/>
  <c r="AO428" i="179"/>
  <c r="AO373" i="179"/>
  <c r="AO308" i="179"/>
  <c r="AM235" i="179"/>
  <c r="AO158" i="179"/>
  <c r="AM68" i="179"/>
  <c r="AL602" i="179"/>
  <c r="AL487" i="179"/>
  <c r="AL345" i="179"/>
  <c r="AL199" i="179"/>
  <c r="AO52" i="179"/>
  <c r="AM406" i="179"/>
  <c r="AO116" i="179"/>
  <c r="AL746" i="179"/>
  <c r="AO589" i="179"/>
  <c r="AO401" i="179"/>
  <c r="AO221" i="179"/>
  <c r="AM285" i="179"/>
  <c r="AO502" i="179"/>
  <c r="AO319" i="179"/>
  <c r="AO142" i="179"/>
  <c r="AM537" i="179"/>
  <c r="AM339" i="179"/>
  <c r="AM163" i="179"/>
  <c r="AM583" i="179"/>
  <c r="AO430" i="179"/>
  <c r="AO245" i="179"/>
  <c r="AM448" i="179"/>
  <c r="AM613" i="179"/>
  <c r="AM429" i="179"/>
  <c r="AM244" i="179"/>
  <c r="AM88" i="179"/>
  <c r="AN628" i="179"/>
  <c r="AN598" i="179"/>
  <c r="AN569" i="179"/>
  <c r="AL536" i="179"/>
  <c r="AL503" i="179"/>
  <c r="AN470" i="179"/>
  <c r="AN440" i="179"/>
  <c r="AN407" i="179"/>
  <c r="AN377" i="179"/>
  <c r="AN347" i="179"/>
  <c r="AN317" i="179"/>
  <c r="AN285" i="179"/>
  <c r="AN257" i="179"/>
  <c r="AN227" i="179"/>
  <c r="AN197" i="179"/>
  <c r="AN170" i="179"/>
  <c r="AN141" i="179"/>
  <c r="AN113" i="179"/>
  <c r="AN85" i="179"/>
  <c r="AN55" i="179"/>
  <c r="AM98" i="179"/>
  <c r="AL628" i="179"/>
  <c r="AL598" i="179"/>
  <c r="AL569" i="179"/>
  <c r="AL537" i="179"/>
  <c r="AL505" i="179"/>
  <c r="AN472" i="179"/>
  <c r="AN442" i="179"/>
  <c r="AN409" i="179"/>
  <c r="AN380" i="179"/>
  <c r="AN348" i="179"/>
  <c r="AN319" i="179"/>
  <c r="AN286" i="179"/>
  <c r="AN258" i="179"/>
  <c r="AN228" i="179"/>
  <c r="AN199" i="179"/>
  <c r="AN172" i="179"/>
  <c r="AN142" i="179"/>
  <c r="AN114" i="179"/>
  <c r="AN86" i="179"/>
  <c r="AN56" i="179"/>
  <c r="AN26" i="179"/>
  <c r="AO631" i="179"/>
  <c r="AO600" i="179"/>
  <c r="AO572" i="179"/>
  <c r="AM538" i="179"/>
  <c r="AM502" i="179"/>
  <c r="AM467" i="179"/>
  <c r="AO421" i="179"/>
  <c r="AO361" i="179"/>
  <c r="AM307" i="179"/>
  <c r="AO232" i="179"/>
  <c r="AO154" i="179"/>
  <c r="AM65" i="179"/>
  <c r="AN586" i="179"/>
  <c r="AN484" i="179"/>
  <c r="AL337" i="179"/>
  <c r="AN190" i="179"/>
  <c r="AM640" i="179"/>
  <c r="AM402" i="179"/>
  <c r="AO70" i="179"/>
  <c r="AN755" i="179"/>
  <c r="AN645" i="179"/>
  <c r="AO578" i="179"/>
  <c r="AO391" i="179"/>
  <c r="AO209" i="179"/>
  <c r="AM230" i="179"/>
  <c r="AO491" i="179"/>
  <c r="AO307" i="179"/>
  <c r="AO132" i="179"/>
  <c r="AM526" i="179"/>
  <c r="AM328" i="179"/>
  <c r="AM151" i="179"/>
  <c r="AO638" i="179"/>
  <c r="AO416" i="179"/>
  <c r="AO235" i="179"/>
  <c r="AM390" i="179"/>
  <c r="AM601" i="179"/>
  <c r="AM415" i="179"/>
  <c r="AM233" i="179"/>
  <c r="AO75" i="179"/>
  <c r="AL627" i="179"/>
  <c r="AL597" i="179"/>
  <c r="AL568" i="179"/>
  <c r="AN533" i="179"/>
  <c r="AL500" i="179"/>
  <c r="AL469" i="179"/>
  <c r="AL439" i="179"/>
  <c r="AL406" i="179"/>
  <c r="AL376" i="179"/>
  <c r="AL346" i="179"/>
  <c r="AL316" i="179"/>
  <c r="AL284" i="179"/>
  <c r="AL256" i="179"/>
  <c r="AL226" i="179"/>
  <c r="AL196" i="179"/>
  <c r="AL169" i="179"/>
  <c r="AL140" i="179"/>
  <c r="AL112" i="179"/>
  <c r="AL83" i="179"/>
  <c r="AL53" i="179"/>
  <c r="AM92" i="179"/>
  <c r="AN626" i="179"/>
  <c r="AN596" i="179"/>
  <c r="AN566" i="179"/>
  <c r="AN535" i="179"/>
  <c r="AN502" i="179"/>
  <c r="AL470" i="179"/>
  <c r="AL440" i="179"/>
  <c r="AL407" i="179"/>
  <c r="AL377" i="179"/>
  <c r="AL347" i="179"/>
  <c r="AL317" i="179"/>
  <c r="AL285" i="179"/>
  <c r="AL257" i="179"/>
  <c r="AL227" i="179"/>
  <c r="AL197" i="179"/>
  <c r="AL170" i="179"/>
  <c r="AL141" i="179"/>
  <c r="AL113" i="179"/>
  <c r="AL85" i="179"/>
  <c r="AL55" i="179"/>
  <c r="AO114" i="179"/>
  <c r="AM629" i="179"/>
  <c r="AM599" i="179"/>
  <c r="AM571" i="179"/>
  <c r="AO536" i="179"/>
  <c r="AO500" i="179"/>
  <c r="AO465" i="179"/>
  <c r="AM420" i="179"/>
  <c r="AM359" i="179"/>
  <c r="AO304" i="179"/>
  <c r="AM231" i="179"/>
  <c r="AM149" i="179"/>
  <c r="AO58" i="179"/>
  <c r="AL581" i="179"/>
  <c r="AL475" i="179"/>
  <c r="AN335" i="179"/>
  <c r="AL164" i="179"/>
  <c r="AM635" i="179"/>
  <c r="AM389" i="179"/>
  <c r="AN651" i="179"/>
  <c r="Y369" i="179"/>
  <c r="AO645" i="179"/>
  <c r="AO566" i="179"/>
  <c r="AO380" i="179"/>
  <c r="AO199" i="179"/>
  <c r="AM187" i="179"/>
  <c r="AO479" i="179"/>
  <c r="AO294" i="179"/>
  <c r="AO122" i="179"/>
  <c r="AM512" i="179"/>
  <c r="AM317" i="179"/>
  <c r="AM141" i="179"/>
  <c r="AO602" i="179"/>
  <c r="AO404" i="179"/>
  <c r="AO224" i="179"/>
  <c r="AM321" i="179"/>
  <c r="AM591" i="179"/>
  <c r="AM403" i="179"/>
  <c r="AM223" i="179"/>
  <c r="AM67" i="179"/>
  <c r="AN625" i="179"/>
  <c r="AN595" i="179"/>
  <c r="AN565" i="179"/>
  <c r="AL532" i="179"/>
  <c r="AN497" i="179"/>
  <c r="AN466" i="179"/>
  <c r="AN437" i="179"/>
  <c r="AN403" i="179"/>
  <c r="AN374" i="179"/>
  <c r="AN344" i="179"/>
  <c r="AN313" i="179"/>
  <c r="AN281" i="179"/>
  <c r="AN253" i="179"/>
  <c r="AN223" i="179"/>
  <c r="AN194" i="179"/>
  <c r="AN167" i="179"/>
  <c r="AN138" i="179"/>
  <c r="AN110" i="179"/>
  <c r="AN80" i="179"/>
  <c r="AN51" i="179"/>
  <c r="AO82" i="179"/>
  <c r="AL625" i="179"/>
  <c r="AL595" i="179"/>
  <c r="AL565" i="179"/>
  <c r="AL533" i="179"/>
  <c r="AN499" i="179"/>
  <c r="AN467" i="179"/>
  <c r="AN438" i="179"/>
  <c r="AN404" i="179"/>
  <c r="AN375" i="179"/>
  <c r="AN345" i="179"/>
  <c r="AN314" i="179"/>
  <c r="AN283" i="179"/>
  <c r="AN254" i="179"/>
  <c r="AN224" i="179"/>
  <c r="AN195" i="179"/>
  <c r="AN168" i="179"/>
  <c r="AN139" i="179"/>
  <c r="AN111" i="179"/>
  <c r="AN82" i="179"/>
  <c r="AN52" i="179"/>
  <c r="AM106" i="179"/>
  <c r="AO627" i="179"/>
  <c r="AO597" i="179"/>
  <c r="AO568" i="179"/>
  <c r="AM535" i="179"/>
  <c r="AM499" i="179"/>
  <c r="AM464" i="179"/>
  <c r="AO413" i="179"/>
  <c r="AM356" i="179"/>
  <c r="AM294" i="179"/>
  <c r="AO229" i="179"/>
  <c r="AO147" i="179"/>
  <c r="AM38" i="179"/>
  <c r="AL578" i="179"/>
  <c r="AL472" i="179"/>
  <c r="AN320" i="179"/>
  <c r="AL160" i="179"/>
  <c r="AM619" i="179"/>
  <c r="AO385" i="179"/>
  <c r="AM659" i="179"/>
  <c r="Z585" i="179"/>
  <c r="T720" i="179"/>
  <c r="W459" i="179"/>
  <c r="AL645" i="179"/>
  <c r="AO554" i="179"/>
  <c r="AO368" i="179"/>
  <c r="AO188" i="179"/>
  <c r="AM124" i="179"/>
  <c r="AO467" i="179"/>
  <c r="AO283" i="179"/>
  <c r="AM632" i="179"/>
  <c r="AM490" i="179"/>
  <c r="AM305" i="179"/>
  <c r="AM131" i="179"/>
  <c r="AO581" i="179"/>
  <c r="AO394" i="179"/>
  <c r="AO213" i="179"/>
  <c r="AM264" i="179"/>
  <c r="AM580" i="179"/>
  <c r="AM393" i="179"/>
  <c r="AM212" i="179"/>
  <c r="AM59" i="179"/>
  <c r="AL623" i="179"/>
  <c r="AL593" i="179"/>
  <c r="AL563" i="179"/>
  <c r="AN529" i="179"/>
  <c r="AL496" i="179"/>
  <c r="AL465" i="179"/>
  <c r="AL436" i="179"/>
  <c r="AL402" i="179"/>
  <c r="AL373" i="179"/>
  <c r="AL341" i="179"/>
  <c r="AL312" i="179"/>
  <c r="AL280" i="179"/>
  <c r="AL251" i="179"/>
  <c r="AL222" i="179"/>
  <c r="AL193" i="179"/>
  <c r="AL166" i="179"/>
  <c r="AL137" i="179"/>
  <c r="AL109" i="179"/>
  <c r="AL79" i="179"/>
  <c r="AL50" i="179"/>
  <c r="AM74" i="179"/>
  <c r="AN622" i="179"/>
  <c r="AN592" i="179"/>
  <c r="AN562" i="179"/>
  <c r="AN530" i="179"/>
  <c r="AL497" i="179"/>
  <c r="AL466" i="179"/>
  <c r="AL437" i="179"/>
  <c r="AL403" i="179"/>
  <c r="AL374" i="179"/>
  <c r="AL344" i="179"/>
  <c r="AL313" i="179"/>
  <c r="AL281" i="179"/>
  <c r="AL253" i="179"/>
  <c r="AL223" i="179"/>
  <c r="AL194" i="179"/>
  <c r="AL167" i="179"/>
  <c r="AL138" i="179"/>
  <c r="AL110" i="179"/>
  <c r="AL80" i="179"/>
  <c r="AL51" i="179"/>
  <c r="AO89" i="179"/>
  <c r="AM626" i="179"/>
  <c r="AM596" i="179"/>
  <c r="AM566" i="179"/>
  <c r="AO532" i="179"/>
  <c r="AO496" i="179"/>
  <c r="AO462" i="179"/>
  <c r="AM412" i="179"/>
  <c r="AO353" i="179"/>
  <c r="AM290" i="179"/>
  <c r="AM228" i="179"/>
  <c r="AM142" i="179"/>
  <c r="AO32" i="179"/>
  <c r="AN575" i="179"/>
  <c r="AN469" i="179"/>
  <c r="AL298" i="179"/>
  <c r="AL157" i="179"/>
  <c r="AO587" i="179"/>
  <c r="AO371" i="179"/>
  <c r="AL656" i="179"/>
  <c r="S714" i="179"/>
  <c r="AM645" i="179"/>
  <c r="AO543" i="179"/>
  <c r="AO356" i="179"/>
  <c r="AO178" i="179"/>
  <c r="AO643" i="179"/>
  <c r="AO457" i="179"/>
  <c r="AO272" i="179"/>
  <c r="AM577" i="179"/>
  <c r="AM478" i="179"/>
  <c r="AM293" i="179"/>
  <c r="AM121" i="179"/>
  <c r="AO571" i="179"/>
  <c r="AO383" i="179"/>
  <c r="AO202" i="179"/>
  <c r="AM220" i="179"/>
  <c r="AM569" i="179"/>
  <c r="AM382" i="179"/>
  <c r="AM201" i="179"/>
  <c r="AO44" i="179"/>
  <c r="AN620" i="179"/>
  <c r="AN591" i="179"/>
  <c r="AN560" i="179"/>
  <c r="AL528" i="179"/>
  <c r="AN493" i="179"/>
  <c r="AN463" i="179"/>
  <c r="AN433" i="179"/>
  <c r="AN400" i="179"/>
  <c r="AN371" i="179"/>
  <c r="AN339" i="179"/>
  <c r="AN310" i="179"/>
  <c r="AN277" i="179"/>
  <c r="AN248" i="179"/>
  <c r="AN220" i="179"/>
  <c r="AN191" i="179"/>
  <c r="AN163" i="179"/>
  <c r="AN134" i="179"/>
  <c r="AN106" i="179"/>
  <c r="AN77" i="179"/>
  <c r="AN47" i="179"/>
  <c r="AO65" i="179"/>
  <c r="AL620" i="179"/>
  <c r="AL591" i="179"/>
  <c r="AL560" i="179"/>
  <c r="AL529" i="179"/>
  <c r="AN494" i="179"/>
  <c r="AN464" i="179"/>
  <c r="AN434" i="179"/>
  <c r="AN401" i="179"/>
  <c r="AN372" i="179"/>
  <c r="AN340" i="179"/>
  <c r="AN311" i="179"/>
  <c r="AN278" i="179"/>
  <c r="AN250" i="179"/>
  <c r="AN221" i="179"/>
  <c r="AN192" i="179"/>
  <c r="AN164" i="179"/>
  <c r="AN136" i="179"/>
  <c r="AN107" i="179"/>
  <c r="AN78" i="179"/>
  <c r="AN49" i="179"/>
  <c r="AM80" i="179"/>
  <c r="AO623" i="179"/>
  <c r="AO593" i="179"/>
  <c r="AO563" i="179"/>
  <c r="AM530" i="179"/>
  <c r="AM494" i="179"/>
  <c r="AM461" i="179"/>
  <c r="AM409" i="179"/>
  <c r="AM352" i="179"/>
  <c r="AO280" i="179"/>
  <c r="AO226" i="179"/>
  <c r="AM125" i="179"/>
  <c r="AM31" i="179"/>
  <c r="AN572" i="179"/>
  <c r="AL457" i="179"/>
  <c r="AN284" i="179"/>
  <c r="AN143" i="179"/>
  <c r="AO580" i="179"/>
  <c r="AM349" i="179"/>
  <c r="AM669" i="179"/>
  <c r="AM646" i="179"/>
  <c r="AO530" i="179"/>
  <c r="AO345" i="179"/>
  <c r="AO168" i="179"/>
  <c r="AO629" i="179"/>
  <c r="AO446" i="179"/>
  <c r="AO262" i="179"/>
  <c r="AM517" i="179"/>
  <c r="AM466" i="179"/>
  <c r="AM281" i="179"/>
  <c r="AM609" i="179"/>
  <c r="AO557" i="179"/>
  <c r="AO372" i="179"/>
  <c r="AO192" i="179"/>
  <c r="AM177" i="179"/>
  <c r="AM556" i="179"/>
  <c r="AM371" i="179"/>
  <c r="AM191" i="179"/>
  <c r="AM40" i="179"/>
  <c r="AL619" i="179"/>
  <c r="AL590" i="179"/>
  <c r="AL559" i="179"/>
  <c r="AN526" i="179"/>
  <c r="AL492" i="179"/>
  <c r="AL462" i="179"/>
  <c r="AL431" i="179"/>
  <c r="AL399" i="179"/>
  <c r="AL370" i="179"/>
  <c r="AL338" i="179"/>
  <c r="AL308" i="179"/>
  <c r="AL276" i="179"/>
  <c r="AL247" i="179"/>
  <c r="AL218" i="179"/>
  <c r="AL190" i="179"/>
  <c r="AL161" i="179"/>
  <c r="AL133" i="179"/>
  <c r="AL105" i="179"/>
  <c r="AL76" i="179"/>
  <c r="AL46" i="179"/>
  <c r="AM55" i="179"/>
  <c r="AN618" i="179"/>
  <c r="AN589" i="179"/>
  <c r="AN557" i="179"/>
  <c r="AN527" i="179"/>
  <c r="AL493" i="179"/>
  <c r="AL463" i="179"/>
  <c r="AL433" i="179"/>
  <c r="AL400" i="179"/>
  <c r="AL371" i="179"/>
  <c r="AL339" i="179"/>
  <c r="AL310" i="179"/>
  <c r="AL277" i="179"/>
  <c r="AL248" i="179"/>
  <c r="AL220" i="179"/>
  <c r="AL191" i="179"/>
  <c r="AL163" i="179"/>
  <c r="AL134" i="179"/>
  <c r="AL106" i="179"/>
  <c r="AL77" i="179"/>
  <c r="AL47" i="179"/>
  <c r="AO71" i="179"/>
  <c r="AM622" i="179"/>
  <c r="AM592" i="179"/>
  <c r="AM562" i="179"/>
  <c r="AO528" i="179"/>
  <c r="AO492" i="179"/>
  <c r="AO458" i="179"/>
  <c r="AO399" i="179"/>
  <c r="AO349" i="179"/>
  <c r="AO276" i="179"/>
  <c r="AM217" i="179"/>
  <c r="AO119" i="179"/>
  <c r="AO29" i="179"/>
  <c r="AL571" i="179"/>
  <c r="AN431" i="179"/>
  <c r="AL283" i="179"/>
  <c r="AN140" i="179"/>
  <c r="AO577" i="179"/>
  <c r="AM312" i="179"/>
  <c r="AM665" i="179"/>
  <c r="AM587" i="179"/>
  <c r="AO518" i="179"/>
  <c r="AO332" i="179"/>
  <c r="AO157" i="179"/>
  <c r="AO618" i="179"/>
  <c r="AO434" i="179"/>
  <c r="AO250" i="179"/>
  <c r="AM437" i="179"/>
  <c r="AM456" i="179"/>
  <c r="AM271" i="179"/>
  <c r="AM529" i="179"/>
  <c r="AO546" i="179"/>
  <c r="AO359" i="179"/>
  <c r="AO182" i="179"/>
  <c r="AM145" i="179"/>
  <c r="AM545" i="179"/>
  <c r="AM358" i="179"/>
  <c r="AM181" i="179"/>
  <c r="AM37" i="179"/>
  <c r="AN617" i="179"/>
  <c r="AN587" i="179"/>
  <c r="AN556" i="179"/>
  <c r="AL524" i="179"/>
  <c r="AN490" i="179"/>
  <c r="AN460" i="179"/>
  <c r="AN429" i="179"/>
  <c r="AN397" i="179"/>
  <c r="AN367" i="179"/>
  <c r="AN336" i="179"/>
  <c r="AN305" i="179"/>
  <c r="AN274" i="179"/>
  <c r="AN244" i="179"/>
  <c r="AN215" i="179"/>
  <c r="AN187" i="179"/>
  <c r="AN159" i="179"/>
  <c r="AN131" i="179"/>
  <c r="AN103" i="179"/>
  <c r="AN74" i="179"/>
  <c r="AN43" i="179"/>
  <c r="AM43" i="179"/>
  <c r="AL617" i="179"/>
  <c r="AL587" i="179"/>
  <c r="AL556" i="179"/>
  <c r="AL526" i="179"/>
  <c r="AN491" i="179"/>
  <c r="AN461" i="179"/>
  <c r="AN430" i="179"/>
  <c r="AN398" i="179"/>
  <c r="AN368" i="179"/>
  <c r="AN337" i="179"/>
  <c r="AN307" i="179"/>
  <c r="AN275" i="179"/>
  <c r="AN245" i="179"/>
  <c r="AN217" i="179"/>
  <c r="AN188" i="179"/>
  <c r="AN160" i="179"/>
  <c r="AN132" i="179"/>
  <c r="AN104" i="179"/>
  <c r="AN75" i="179"/>
  <c r="AN44" i="179"/>
  <c r="AM62" i="179"/>
  <c r="AO619" i="179"/>
  <c r="AO590" i="179"/>
  <c r="AO559" i="179"/>
  <c r="AM527" i="179"/>
  <c r="AM491" i="179"/>
  <c r="AO455" i="179"/>
  <c r="AM398" i="179"/>
  <c r="AM348" i="179"/>
  <c r="AM275" i="179"/>
  <c r="AM202" i="179"/>
  <c r="AM118" i="179"/>
  <c r="AM113" i="179"/>
  <c r="AL557" i="179"/>
  <c r="AL420" i="179"/>
  <c r="AL278" i="179"/>
  <c r="AN127" i="179"/>
  <c r="AO565" i="179"/>
  <c r="AO293" i="179"/>
  <c r="AN690" i="179"/>
  <c r="AM553" i="179"/>
  <c r="AO506" i="179"/>
  <c r="AO322" i="179"/>
  <c r="AO146" i="179"/>
  <c r="AO607" i="179"/>
  <c r="AO420" i="179"/>
  <c r="AO238" i="179"/>
  <c r="AM355" i="179"/>
  <c r="AM445" i="179"/>
  <c r="AM260" i="179"/>
  <c r="AM470" i="179"/>
  <c r="AO535" i="179"/>
  <c r="AO348" i="179"/>
  <c r="AO172" i="179"/>
  <c r="AM641" i="179"/>
  <c r="AM533" i="179"/>
  <c r="AM347" i="179"/>
  <c r="AM170" i="179"/>
  <c r="AO34" i="179"/>
  <c r="AL616" i="179"/>
  <c r="AL586" i="179"/>
  <c r="AN553" i="179"/>
  <c r="AN521" i="179"/>
  <c r="AL488" i="179"/>
  <c r="AL458" i="179"/>
  <c r="AL428" i="179"/>
  <c r="AL395" i="179"/>
  <c r="AL365" i="179"/>
  <c r="AL335" i="179"/>
  <c r="AL304" i="179"/>
  <c r="AL273" i="179"/>
  <c r="AL242" i="179"/>
  <c r="AL214" i="179"/>
  <c r="AL186" i="179"/>
  <c r="AL158" i="179"/>
  <c r="AL130" i="179"/>
  <c r="AL102" i="179"/>
  <c r="AL73" i="179"/>
  <c r="AL42" i="179"/>
  <c r="AO31" i="179"/>
  <c r="AN614" i="179"/>
  <c r="AN584" i="179"/>
  <c r="AN554" i="179"/>
  <c r="AN523" i="179"/>
  <c r="AL490" i="179"/>
  <c r="AL460" i="179"/>
  <c r="AL429" i="179"/>
  <c r="AL397" i="179"/>
  <c r="AL367" i="179"/>
  <c r="AL336" i="179"/>
  <c r="AL305" i="179"/>
  <c r="AL274" i="179"/>
  <c r="AL244" i="179"/>
  <c r="AL215" i="179"/>
  <c r="AL187" i="179"/>
  <c r="AL159" i="179"/>
  <c r="AL131" i="179"/>
  <c r="AL103" i="179"/>
  <c r="AL74" i="179"/>
  <c r="AL43" i="179"/>
  <c r="AO49" i="179"/>
  <c r="AM618" i="179"/>
  <c r="AM589" i="179"/>
  <c r="AM557" i="179"/>
  <c r="AO524" i="179"/>
  <c r="AO488" i="179"/>
  <c r="AM454" i="179"/>
  <c r="AO395" i="179"/>
  <c r="AO346" i="179"/>
  <c r="AO273" i="179"/>
  <c r="AM199" i="179"/>
  <c r="AO115" i="179"/>
  <c r="AO104" i="179"/>
  <c r="AN539" i="179"/>
  <c r="AN413" i="179"/>
  <c r="AN269" i="179"/>
  <c r="AL96" i="179"/>
  <c r="AO560" i="179"/>
  <c r="AM292" i="179"/>
  <c r="AO708" i="179"/>
  <c r="AM460" i="179"/>
  <c r="AO483" i="179"/>
  <c r="AO298" i="179"/>
  <c r="AO125" i="179"/>
  <c r="AO584" i="179"/>
  <c r="AO398" i="179"/>
  <c r="AO217" i="179"/>
  <c r="AM253" i="179"/>
  <c r="AM419" i="179"/>
  <c r="AM237" i="179"/>
  <c r="AM377" i="179"/>
  <c r="AO510" i="179"/>
  <c r="AO326" i="179"/>
  <c r="AO149" i="179"/>
  <c r="AM595" i="179"/>
  <c r="AM509" i="179"/>
  <c r="AM325" i="179"/>
  <c r="AM148" i="179"/>
  <c r="AL644" i="179"/>
  <c r="AL611" i="179"/>
  <c r="AL582" i="179"/>
  <c r="AN548" i="179"/>
  <c r="AN517" i="179"/>
  <c r="AL484" i="179"/>
  <c r="AL455" i="179"/>
  <c r="AL421" i="179"/>
  <c r="AL392" i="179"/>
  <c r="AL361" i="179"/>
  <c r="AL330" i="179"/>
  <c r="AL299" i="179"/>
  <c r="AL269" i="179"/>
  <c r="AL239" i="179"/>
  <c r="AL211" i="179"/>
  <c r="AL183" i="179"/>
  <c r="AL154" i="179"/>
  <c r="AL127" i="179"/>
  <c r="AL97" i="179"/>
  <c r="AL69" i="179"/>
  <c r="AN37" i="179"/>
  <c r="AN643" i="179"/>
  <c r="AN610" i="179"/>
  <c r="AN581" i="179"/>
  <c r="AN550" i="179"/>
  <c r="AN518" i="179"/>
  <c r="AL485" i="179"/>
  <c r="AL456" i="179"/>
  <c r="AL422" i="179"/>
  <c r="AL393" i="179"/>
  <c r="AL362" i="179"/>
  <c r="AL331" i="179"/>
  <c r="AL301" i="179"/>
  <c r="AL271" i="179"/>
  <c r="AL240" i="179"/>
  <c r="AL212" i="179"/>
  <c r="AL184" i="179"/>
  <c r="AL155" i="179"/>
  <c r="AL128" i="179"/>
  <c r="AL98" i="179"/>
  <c r="AL70" i="179"/>
  <c r="AL40" i="179"/>
  <c r="AM33" i="179"/>
  <c r="AM614" i="179"/>
  <c r="AM584" i="179"/>
  <c r="AO551" i="179"/>
  <c r="AO520" i="179"/>
  <c r="AM483" i="179"/>
  <c r="AO443" i="179"/>
  <c r="AM391" i="179"/>
  <c r="AO330" i="179"/>
  <c r="AM268" i="179"/>
  <c r="AO193" i="179"/>
  <c r="AO105" i="179"/>
  <c r="AN631" i="179"/>
  <c r="AL535" i="179"/>
  <c r="AN399" i="179"/>
  <c r="AL250" i="179"/>
  <c r="AL86" i="179"/>
  <c r="AO505" i="179"/>
  <c r="AO274" i="179"/>
  <c r="AO700" i="179"/>
  <c r="AM400" i="179"/>
  <c r="AO472" i="179"/>
  <c r="AO286" i="179"/>
  <c r="AM620" i="179"/>
  <c r="AO574" i="179"/>
  <c r="AO386" i="179"/>
  <c r="AO205" i="179"/>
  <c r="AM208" i="179"/>
  <c r="AM407" i="179"/>
  <c r="AM227" i="179"/>
  <c r="AM344" i="179"/>
  <c r="AO499" i="179"/>
  <c r="AO314" i="179"/>
  <c r="AO139" i="179"/>
  <c r="AM548" i="179"/>
  <c r="AM497" i="179"/>
  <c r="AM313" i="179"/>
  <c r="AM138" i="179"/>
  <c r="AN641" i="179"/>
  <c r="AN609" i="179"/>
  <c r="AN580" i="179"/>
  <c r="AL547" i="179"/>
  <c r="AL515" i="179"/>
  <c r="AN482" i="179"/>
  <c r="AN452" i="179"/>
  <c r="AN419" i="179"/>
  <c r="AN390" i="179"/>
  <c r="AN358" i="179"/>
  <c r="AN328" i="179"/>
  <c r="AN296" i="179"/>
  <c r="AN267" i="179"/>
  <c r="AN237" i="179"/>
  <c r="AN208" i="179"/>
  <c r="AN181" i="179"/>
  <c r="AN151" i="179"/>
  <c r="AN124" i="179"/>
  <c r="AN95" i="179"/>
  <c r="AN67" i="179"/>
  <c r="AL35" i="179"/>
  <c r="AL641" i="179"/>
  <c r="AL609" i="179"/>
  <c r="AL580" i="179"/>
  <c r="AL548" i="179"/>
  <c r="AL517" i="179"/>
  <c r="AN483" i="179"/>
  <c r="AN454" i="179"/>
  <c r="AN420" i="179"/>
  <c r="AN391" i="179"/>
  <c r="AN359" i="179"/>
  <c r="AN329" i="179"/>
  <c r="AN298" i="179"/>
  <c r="AN268" i="179"/>
  <c r="AN238" i="179"/>
  <c r="AN209" i="179"/>
  <c r="AN182" i="179"/>
  <c r="AN152" i="179"/>
  <c r="AN125" i="179"/>
  <c r="AN96" i="179"/>
  <c r="AN68" i="179"/>
  <c r="AN38" i="179"/>
  <c r="AO644" i="179"/>
  <c r="AO611" i="179"/>
  <c r="AO582" i="179"/>
  <c r="AM550" i="179"/>
  <c r="AO515" i="179"/>
  <c r="AO481" i="179"/>
  <c r="AO439" i="179"/>
  <c r="AM386" i="179"/>
  <c r="AM322" i="179"/>
  <c r="AM265" i="179"/>
  <c r="AM188" i="179"/>
  <c r="AO97" i="179"/>
  <c r="AN627" i="179"/>
  <c r="AL527" i="179"/>
  <c r="AL398" i="179"/>
  <c r="AN229" i="179"/>
  <c r="AL75" i="179"/>
  <c r="AM496" i="179"/>
  <c r="AO237" i="179"/>
  <c r="AO715" i="179"/>
  <c r="AM274" i="179"/>
  <c r="AO461" i="179"/>
  <c r="AO275" i="179"/>
  <c r="AM565" i="179"/>
  <c r="AO562" i="179"/>
  <c r="AO375" i="179"/>
  <c r="AO195" i="179"/>
  <c r="AM167" i="179"/>
  <c r="AM397" i="179"/>
  <c r="AM215" i="179"/>
  <c r="AM296" i="179"/>
  <c r="AO487" i="179"/>
  <c r="AO302" i="179"/>
  <c r="AO129" i="179"/>
  <c r="AO626" i="179"/>
  <c r="AM485" i="179"/>
  <c r="AM301" i="179"/>
  <c r="AM128" i="179"/>
  <c r="AL640" i="179"/>
  <c r="AL608" i="179"/>
  <c r="AL579" i="179"/>
  <c r="AN545" i="179"/>
  <c r="AN512" i="179"/>
  <c r="AL481" i="179"/>
  <c r="AL451" i="179"/>
  <c r="AL418" i="179"/>
  <c r="AL389" i="179"/>
  <c r="AL357" i="179"/>
  <c r="AL327" i="179"/>
  <c r="AL295" i="179"/>
  <c r="AL266" i="179"/>
  <c r="AL236" i="179"/>
  <c r="AL206" i="179"/>
  <c r="AL179" i="179"/>
  <c r="AL150" i="179"/>
  <c r="AL123" i="179"/>
  <c r="AL94" i="179"/>
  <c r="AL66" i="179"/>
  <c r="AN33" i="179"/>
  <c r="AN638" i="179"/>
  <c r="AN607" i="179"/>
  <c r="AN578" i="179"/>
  <c r="AN546" i="179"/>
  <c r="AN514" i="179"/>
  <c r="AL482" i="179"/>
  <c r="AL452" i="179"/>
  <c r="AL419" i="179"/>
  <c r="AL390" i="179"/>
  <c r="AL358" i="179"/>
  <c r="AL328" i="179"/>
  <c r="AL296" i="179"/>
  <c r="AL267" i="179"/>
  <c r="AL237" i="179"/>
  <c r="AL208" i="179"/>
  <c r="AL181" i="179"/>
  <c r="AL151" i="179"/>
  <c r="AL124" i="179"/>
  <c r="AL95" i="179"/>
  <c r="AL67" i="179"/>
  <c r="AL37" i="179"/>
  <c r="AM643" i="179"/>
  <c r="AM610" i="179"/>
  <c r="AM581" i="179"/>
  <c r="AO547" i="179"/>
  <c r="AM514" i="179"/>
  <c r="AM479" i="179"/>
  <c r="AM438" i="179"/>
  <c r="AO384" i="179"/>
  <c r="AO320" i="179"/>
  <c r="AO263" i="179"/>
  <c r="AO186" i="179"/>
  <c r="AM86" i="179"/>
  <c r="AN619" i="179"/>
  <c r="AL523" i="179"/>
  <c r="AL383" i="179"/>
  <c r="AL224" i="179"/>
  <c r="AL71" i="179"/>
  <c r="AO482" i="179"/>
  <c r="AO187" i="179"/>
  <c r="AL716" i="179"/>
  <c r="BD36" i="179"/>
  <c r="BE36" i="179"/>
  <c r="AY36" i="179"/>
  <c r="BA35" i="179"/>
  <c r="AZ35" i="179"/>
  <c r="AQ52" i="179"/>
  <c r="AV35" i="179"/>
  <c r="AU36" i="179"/>
  <c r="AQ61" i="179"/>
  <c r="AQ78" i="179"/>
  <c r="AQ151" i="179"/>
  <c r="AQ69" i="179"/>
  <c r="AQ129" i="179"/>
  <c r="AQ95" i="179"/>
  <c r="AQ106" i="179"/>
  <c r="AG72" i="326"/>
  <c r="K14" i="326" s="1"/>
  <c r="AD72" i="326"/>
  <c r="K11" i="326" s="1"/>
  <c r="AQ2" i="326"/>
  <c r="AF72" i="326"/>
  <c r="K13" i="326" s="1"/>
  <c r="AQ4" i="326"/>
  <c r="AA72" i="326"/>
  <c r="K8" i="326" s="1"/>
  <c r="AS28" i="200"/>
  <c r="Y153" i="179"/>
  <c r="Z153" i="179"/>
  <c r="W153" i="179"/>
  <c r="X153" i="179"/>
  <c r="AI152" i="200"/>
  <c r="AJ151" i="200"/>
  <c r="BF49" i="200"/>
  <c r="BF74" i="200" s="1"/>
  <c r="BF95" i="200" s="1"/>
  <c r="BG49" i="200"/>
  <c r="BG74" i="200" s="1"/>
  <c r="AJ60" i="200"/>
  <c r="AI61" i="200"/>
  <c r="BU50" i="200"/>
  <c r="BU75" i="200" s="1"/>
  <c r="BG50" i="200"/>
  <c r="BG75" i="200" s="1"/>
  <c r="BG96" i="200" s="1"/>
  <c r="Y61" i="200"/>
  <c r="BX49" i="200"/>
  <c r="BX117" i="200" s="1"/>
  <c r="BQ30" i="200"/>
  <c r="BU56" i="200"/>
  <c r="BU81" i="200" s="1"/>
  <c r="BU102" i="200" s="1"/>
  <c r="BF56" i="200"/>
  <c r="BF81" i="200" s="1"/>
  <c r="BG56" i="200"/>
  <c r="BG81" i="200" s="1"/>
  <c r="BB28" i="200"/>
  <c r="BR49" i="200"/>
  <c r="BR74" i="200" s="1"/>
  <c r="BB32" i="200"/>
  <c r="BY29" i="200"/>
  <c r="AU34" i="200"/>
  <c r="BQ35" i="200"/>
  <c r="Y414" i="179"/>
  <c r="X39" i="179"/>
  <c r="W219" i="179"/>
  <c r="AI79" i="200"/>
  <c r="AJ78" i="200"/>
  <c r="Z59" i="200"/>
  <c r="X414" i="179"/>
  <c r="O453" i="179"/>
  <c r="W334" i="179"/>
  <c r="W424" i="179"/>
  <c r="Z424" i="179"/>
  <c r="AJ167" i="200"/>
  <c r="Z369" i="179"/>
  <c r="W423" i="179"/>
  <c r="X423" i="179"/>
  <c r="Z334" i="179"/>
  <c r="O444" i="179"/>
  <c r="Z441" i="179"/>
  <c r="W441" i="179"/>
  <c r="AS33" i="200"/>
  <c r="BE56" i="200"/>
  <c r="BE81" i="200" s="1"/>
  <c r="BE102" i="200" s="1"/>
  <c r="Y423" i="179"/>
  <c r="Z303" i="179"/>
  <c r="X303" i="179"/>
  <c r="BC34" i="200"/>
  <c r="BX35" i="200"/>
  <c r="Y39" i="179"/>
  <c r="Z39" i="179"/>
  <c r="Z150" i="200"/>
  <c r="AC149" i="200"/>
  <c r="AS32" i="200"/>
  <c r="Z219" i="179"/>
  <c r="W303" i="179"/>
  <c r="X387" i="179"/>
  <c r="Y387" i="179"/>
  <c r="Z387" i="179"/>
  <c r="BR29" i="200"/>
  <c r="BB33" i="200"/>
  <c r="BX30" i="200"/>
  <c r="Y396" i="179"/>
  <c r="Z396" i="179"/>
  <c r="AC148" i="200"/>
  <c r="BQ44" i="200"/>
  <c r="X219" i="179"/>
  <c r="AO200" i="179"/>
  <c r="AO161" i="179"/>
  <c r="AM122" i="179"/>
  <c r="AO83" i="179"/>
  <c r="AO35" i="179"/>
  <c r="AL629" i="179"/>
  <c r="AN582" i="179"/>
  <c r="AL538" i="179"/>
  <c r="AL491" i="179"/>
  <c r="AN421" i="179"/>
  <c r="AL359" i="179"/>
  <c r="AL286" i="179"/>
  <c r="AN226" i="179"/>
  <c r="AN161" i="179"/>
  <c r="AN91" i="179"/>
  <c r="AO78" i="179"/>
  <c r="AM586" i="179"/>
  <c r="AM500" i="179"/>
  <c r="AO403" i="179"/>
  <c r="AM308" i="179"/>
  <c r="AM186" i="179"/>
  <c r="AN658" i="179"/>
  <c r="AL709" i="179"/>
  <c r="W249" i="179"/>
  <c r="Z249" i="179"/>
  <c r="Y249" i="179"/>
  <c r="X249" i="179"/>
  <c r="E11" i="178"/>
  <c r="AM34" i="179"/>
  <c r="AO66" i="179"/>
  <c r="AO94" i="179"/>
  <c r="AO123" i="179"/>
  <c r="AO150" i="179"/>
  <c r="AO179" i="179"/>
  <c r="AO206" i="179"/>
  <c r="AO236" i="179"/>
  <c r="AO266" i="179"/>
  <c r="AO295" i="179"/>
  <c r="AO327" i="179"/>
  <c r="AO357" i="179"/>
  <c r="AO389" i="179"/>
  <c r="AO418" i="179"/>
  <c r="AO451" i="179"/>
  <c r="AM266" i="179"/>
  <c r="AO305" i="179"/>
  <c r="AM341" i="179"/>
  <c r="AM381" i="179"/>
  <c r="AO415" i="179"/>
  <c r="AM458" i="179"/>
  <c r="AO493" i="179"/>
  <c r="AO533" i="179"/>
  <c r="AM575" i="179"/>
  <c r="AO609" i="179"/>
  <c r="AM47" i="179"/>
  <c r="AN46" i="179"/>
  <c r="AN83" i="179"/>
  <c r="AL118" i="179"/>
  <c r="AN154" i="179"/>
  <c r="AO749" i="179"/>
  <c r="AL719" i="179"/>
  <c r="AN737" i="179"/>
  <c r="AM728" i="179"/>
  <c r="AM696" i="179"/>
  <c r="AM698" i="179"/>
  <c r="AL691" i="179"/>
  <c r="AL687" i="179"/>
  <c r="AN674" i="179"/>
  <c r="AN668" i="179"/>
  <c r="AN663" i="179"/>
  <c r="AL655" i="179"/>
  <c r="AO40" i="179"/>
  <c r="AM87" i="179"/>
  <c r="AM130" i="179"/>
  <c r="AO163" i="179"/>
  <c r="AM196" i="179"/>
  <c r="AL584" i="179"/>
  <c r="AL614" i="179"/>
  <c r="AO26" i="179"/>
  <c r="AM41" i="179"/>
  <c r="AM71" i="179"/>
  <c r="AM101" i="179"/>
  <c r="AM129" i="179"/>
  <c r="AM157" i="179"/>
  <c r="AM185" i="179"/>
  <c r="AM213" i="179"/>
  <c r="AM241" i="179"/>
  <c r="AM272" i="179"/>
  <c r="AM302" i="179"/>
  <c r="AM332" i="179"/>
  <c r="AM364" i="179"/>
  <c r="AM394" i="179"/>
  <c r="AM425" i="179"/>
  <c r="AL749" i="179"/>
  <c r="AM721" i="179"/>
  <c r="AM731" i="179"/>
  <c r="AO712" i="179"/>
  <c r="AM697" i="179"/>
  <c r="AM707" i="179"/>
  <c r="AL685" i="179"/>
  <c r="AM690" i="179"/>
  <c r="AM670" i="179"/>
  <c r="AO669" i="179"/>
  <c r="AO661" i="179"/>
  <c r="AL652" i="179"/>
  <c r="AM50" i="179"/>
  <c r="AO92" i="179"/>
  <c r="AO134" i="179"/>
  <c r="AM169" i="179"/>
  <c r="AM203" i="179"/>
  <c r="AL668" i="179"/>
  <c r="AN672" i="179"/>
  <c r="AO659" i="179"/>
  <c r="AN653" i="179"/>
  <c r="AM53" i="179"/>
  <c r="AO98" i="179"/>
  <c r="AM137" i="179"/>
  <c r="AM173" i="179"/>
  <c r="AO204" i="179"/>
  <c r="AM242" i="179"/>
  <c r="AO277" i="179"/>
  <c r="AM316" i="179"/>
  <c r="AM353" i="179"/>
  <c r="AO390" i="179"/>
  <c r="AM431" i="179"/>
  <c r="AL592" i="179"/>
  <c r="AL622" i="179"/>
  <c r="AM77" i="179"/>
  <c r="AM49" i="179"/>
  <c r="AM78" i="179"/>
  <c r="AM107" i="179"/>
  <c r="AM136" i="179"/>
  <c r="AM164" i="179"/>
  <c r="AM192" i="179"/>
  <c r="AM221" i="179"/>
  <c r="AM250" i="179"/>
  <c r="AM278" i="179"/>
  <c r="AM311" i="179"/>
  <c r="AM340" i="179"/>
  <c r="AM372" i="179"/>
  <c r="AM401" i="179"/>
  <c r="AM434" i="179"/>
  <c r="AL275" i="179"/>
  <c r="AL314" i="179"/>
  <c r="AN349" i="179"/>
  <c r="AL391" i="179"/>
  <c r="AN428" i="179"/>
  <c r="AL464" i="179"/>
  <c r="AL499" i="179"/>
  <c r="AL530" i="179"/>
  <c r="AN563" i="179"/>
  <c r="AN593" i="179"/>
  <c r="AN623" i="179"/>
  <c r="AM85" i="179"/>
  <c r="AO50" i="179"/>
  <c r="AO79" i="179"/>
  <c r="AO109" i="179"/>
  <c r="AO137" i="179"/>
  <c r="AN500" i="179"/>
  <c r="AN532" i="179"/>
  <c r="AL566" i="179"/>
  <c r="AL596" i="179"/>
  <c r="AL626" i="179"/>
  <c r="AM95" i="179"/>
  <c r="AM52" i="179"/>
  <c r="AM82" i="179"/>
  <c r="AM111" i="179"/>
  <c r="AM139" i="179"/>
  <c r="AM168" i="179"/>
  <c r="AM195" i="179"/>
  <c r="AM224" i="179"/>
  <c r="AM254" i="179"/>
  <c r="AM283" i="179"/>
  <c r="AM314" i="179"/>
  <c r="AM345" i="179"/>
  <c r="AL670" i="179"/>
  <c r="AL659" i="179"/>
  <c r="AN659" i="179"/>
  <c r="AO653" i="179"/>
  <c r="AM66" i="179"/>
  <c r="AO106" i="179"/>
  <c r="AO145" i="179"/>
  <c r="AM179" i="179"/>
  <c r="AO215" i="179"/>
  <c r="AM251" i="179"/>
  <c r="AM287" i="179"/>
  <c r="AO325" i="179"/>
  <c r="AM365" i="179"/>
  <c r="AO400" i="179"/>
  <c r="AM439" i="179"/>
  <c r="AM476" i="179"/>
  <c r="AM515" i="179"/>
  <c r="AO742" i="179"/>
  <c r="AM734" i="179"/>
  <c r="AL728" i="179"/>
  <c r="AL707" i="179"/>
  <c r="AO709" i="179"/>
  <c r="AL686" i="179"/>
  <c r="AN677" i="179"/>
  <c r="AO667" i="179"/>
  <c r="AO656" i="179"/>
  <c r="AN661" i="179"/>
  <c r="AN649" i="179"/>
  <c r="AO67" i="179"/>
  <c r="AM112" i="179"/>
  <c r="AM147" i="179"/>
  <c r="AO181" i="179"/>
  <c r="AM218" i="179"/>
  <c r="AO253" i="179"/>
  <c r="AM568" i="179"/>
  <c r="AM604" i="179"/>
  <c r="AO641" i="179"/>
  <c r="AL41" i="179"/>
  <c r="AN76" i="179"/>
  <c r="AN112" i="179"/>
  <c r="AL146" i="179"/>
  <c r="AN183" i="179"/>
  <c r="AL217" i="179"/>
  <c r="AL254" i="179"/>
  <c r="AN287" i="179"/>
  <c r="AL329" i="179"/>
  <c r="AN365" i="179"/>
  <c r="AL401" i="179"/>
  <c r="AL442" i="179"/>
  <c r="AN476" i="179"/>
  <c r="AM572" i="179"/>
  <c r="AO605" i="179"/>
  <c r="AM30" i="179"/>
  <c r="AN42" i="179"/>
  <c r="AL78" i="179"/>
  <c r="AL114" i="179"/>
  <c r="AN147" i="179"/>
  <c r="AL185" i="179"/>
  <c r="AN218" i="179"/>
  <c r="AN256" i="179"/>
  <c r="AL290" i="179"/>
  <c r="AN330" i="179"/>
  <c r="AL368" i="179"/>
  <c r="AL404" i="179"/>
  <c r="AN443" i="179"/>
  <c r="AL479" i="179"/>
  <c r="BX63" i="200"/>
  <c r="BX131" i="200" s="1"/>
  <c r="AO190" i="179"/>
  <c r="AM152" i="179"/>
  <c r="AM114" i="179"/>
  <c r="AO69" i="179"/>
  <c r="AM26" i="179"/>
  <c r="AN616" i="179"/>
  <c r="AL574" i="179"/>
  <c r="AN524" i="179"/>
  <c r="AN473" i="179"/>
  <c r="AL409" i="179"/>
  <c r="AL340" i="179"/>
  <c r="AL272" i="179"/>
  <c r="AN211" i="179"/>
  <c r="AL142" i="179"/>
  <c r="AN73" i="179"/>
  <c r="AO637" i="179"/>
  <c r="AM563" i="179"/>
  <c r="AO478" i="179"/>
  <c r="AO382" i="179"/>
  <c r="AM276" i="179"/>
  <c r="AM133" i="179"/>
  <c r="AM667" i="179"/>
  <c r="AM713" i="179"/>
  <c r="W495" i="179"/>
  <c r="X495" i="179"/>
  <c r="Y495" i="179"/>
  <c r="Z495" i="179"/>
  <c r="Z540" i="179"/>
  <c r="Y540" i="179"/>
  <c r="X540" i="179"/>
  <c r="W540" i="179"/>
  <c r="BY43" i="200"/>
  <c r="AL139" i="179"/>
  <c r="AN69" i="179"/>
  <c r="AO632" i="179"/>
  <c r="AM559" i="179"/>
  <c r="AM465" i="179"/>
  <c r="AM370" i="179"/>
  <c r="AO267" i="179"/>
  <c r="AM115" i="179"/>
  <c r="AO671" i="179"/>
  <c r="AN740" i="179"/>
  <c r="AM518" i="179"/>
  <c r="AM487" i="179"/>
  <c r="AM457" i="179"/>
  <c r="AM416" i="179"/>
  <c r="AO381" i="179"/>
  <c r="AO341" i="179"/>
  <c r="AO299" i="179"/>
  <c r="AM262" i="179"/>
  <c r="AO222" i="179"/>
  <c r="AO183" i="179"/>
  <c r="AM146" i="179"/>
  <c r="AM104" i="179"/>
  <c r="AO61" i="179"/>
  <c r="AO68" i="179"/>
  <c r="AL607" i="179"/>
  <c r="AN568" i="179"/>
  <c r="AN515" i="179"/>
  <c r="AL461" i="179"/>
  <c r="AN395" i="179"/>
  <c r="AN323" i="179"/>
  <c r="AL262" i="179"/>
  <c r="AN196" i="179"/>
  <c r="AN130" i="179"/>
  <c r="AN58" i="179"/>
  <c r="AM623" i="179"/>
  <c r="AO545" i="179"/>
  <c r="AO463" i="179"/>
  <c r="AO367" i="179"/>
  <c r="AM259" i="179"/>
  <c r="AM91" i="179"/>
  <c r="AM679" i="179"/>
  <c r="AN734" i="179"/>
  <c r="AO338" i="179"/>
  <c r="AM298" i="179"/>
  <c r="AO259" i="179"/>
  <c r="AO218" i="179"/>
  <c r="AM182" i="179"/>
  <c r="AO143" i="179"/>
  <c r="AO102" i="179"/>
  <c r="AM60" i="179"/>
  <c r="AO60" i="179"/>
  <c r="AN604" i="179"/>
  <c r="AN559" i="179"/>
  <c r="AN511" i="179"/>
  <c r="AN458" i="179"/>
  <c r="AL394" i="179"/>
  <c r="AL322" i="179"/>
  <c r="AN259" i="179"/>
  <c r="AL195" i="179"/>
  <c r="AL129" i="179"/>
  <c r="AL56" i="179"/>
  <c r="AO620" i="179"/>
  <c r="AM544" i="179"/>
  <c r="AO460" i="179"/>
  <c r="AO350" i="179"/>
  <c r="AM256" i="179"/>
  <c r="AM73" i="179"/>
  <c r="AL676" i="179"/>
  <c r="AM740" i="179"/>
  <c r="AM449" i="179"/>
  <c r="AO410" i="179"/>
  <c r="AM375" i="179"/>
  <c r="AO335" i="179"/>
  <c r="AO292" i="179"/>
  <c r="AO256" i="179"/>
  <c r="AO214" i="179"/>
  <c r="AO176" i="179"/>
  <c r="AO140" i="179"/>
  <c r="AM96" i="179"/>
  <c r="AM56" i="179"/>
  <c r="AN644" i="179"/>
  <c r="AN600" i="179"/>
  <c r="AL554" i="179"/>
  <c r="AN508" i="179"/>
  <c r="AL454" i="179"/>
  <c r="AN381" i="179"/>
  <c r="AL319" i="179"/>
  <c r="AN247" i="179"/>
  <c r="AL188" i="179"/>
  <c r="AN119" i="179"/>
  <c r="AL49" i="179"/>
  <c r="AM616" i="179"/>
  <c r="AO537" i="179"/>
  <c r="AO445" i="179"/>
  <c r="AO344" i="179"/>
  <c r="AM236" i="179"/>
  <c r="AO47" i="179"/>
  <c r="AL688" i="179"/>
  <c r="AO743" i="179"/>
  <c r="X498" i="179"/>
  <c r="W498" i="179"/>
  <c r="Y498" i="179"/>
  <c r="AO251" i="179"/>
  <c r="AO211" i="179"/>
  <c r="AM175" i="179"/>
  <c r="AO133" i="179"/>
  <c r="AM93" i="179"/>
  <c r="AO53" i="179"/>
  <c r="AL643" i="179"/>
  <c r="AL599" i="179"/>
  <c r="AL550" i="179"/>
  <c r="AL506" i="179"/>
  <c r="AN447" i="179"/>
  <c r="AL380" i="179"/>
  <c r="AN308" i="179"/>
  <c r="AL245" i="179"/>
  <c r="AL182" i="179"/>
  <c r="AL111" i="179"/>
  <c r="AL38" i="179"/>
  <c r="AO601" i="179"/>
  <c r="AO526" i="179"/>
  <c r="AM443" i="179"/>
  <c r="AM335" i="179"/>
  <c r="AM232" i="179"/>
  <c r="AO649" i="179"/>
  <c r="AN689" i="179"/>
  <c r="AO725" i="179"/>
  <c r="BR43" i="200"/>
  <c r="AM446" i="179"/>
  <c r="AO406" i="179"/>
  <c r="AO370" i="179"/>
  <c r="AM329" i="179"/>
  <c r="AO287" i="179"/>
  <c r="AO247" i="179"/>
  <c r="AM209" i="179"/>
  <c r="AO173" i="179"/>
  <c r="AM132" i="179"/>
  <c r="AO91" i="179"/>
  <c r="AO46" i="179"/>
  <c r="AL638" i="179"/>
  <c r="AN597" i="179"/>
  <c r="AN547" i="179"/>
  <c r="AN503" i="179"/>
  <c r="AN439" i="179"/>
  <c r="AL375" i="179"/>
  <c r="AL307" i="179"/>
  <c r="AN242" i="179"/>
  <c r="AN176" i="179"/>
  <c r="AL107" i="179"/>
  <c r="AN35" i="179"/>
  <c r="AM600" i="179"/>
  <c r="AM524" i="179"/>
  <c r="AO429" i="179"/>
  <c r="AO328" i="179"/>
  <c r="AM222" i="179"/>
  <c r="AM647" i="179"/>
  <c r="AN686" i="179"/>
  <c r="AM718" i="179"/>
  <c r="AM404" i="179"/>
  <c r="AM368" i="179"/>
  <c r="AM326" i="179"/>
  <c r="AM286" i="179"/>
  <c r="AM245" i="179"/>
  <c r="AM205" i="179"/>
  <c r="AM172" i="179"/>
  <c r="AO130" i="179"/>
  <c r="AM89" i="179"/>
  <c r="AM44" i="179"/>
  <c r="AN635" i="179"/>
  <c r="AN590" i="179"/>
  <c r="AN544" i="179"/>
  <c r="AL502" i="179"/>
  <c r="AL438" i="179"/>
  <c r="AL372" i="179"/>
  <c r="AN304" i="179"/>
  <c r="AN232" i="179"/>
  <c r="AL175" i="179"/>
  <c r="AN105" i="179"/>
  <c r="AL31" i="179"/>
  <c r="AM597" i="179"/>
  <c r="AO521" i="179"/>
  <c r="AM428" i="179"/>
  <c r="AM327" i="179"/>
  <c r="AO220" i="179"/>
  <c r="AN650" i="179"/>
  <c r="AO701" i="179"/>
  <c r="AO721" i="179"/>
  <c r="AO503" i="179"/>
  <c r="AO473" i="179"/>
  <c r="AM442" i="179"/>
  <c r="AO402" i="179"/>
  <c r="AO365" i="179"/>
  <c r="AO323" i="179"/>
  <c r="AO284" i="179"/>
  <c r="AO242" i="179"/>
  <c r="AO203" i="179"/>
  <c r="AO169" i="179"/>
  <c r="AO127" i="179"/>
  <c r="AO87" i="179"/>
  <c r="AO42" i="179"/>
  <c r="AL634" i="179"/>
  <c r="AL589" i="179"/>
  <c r="AL543" i="179"/>
  <c r="AL494" i="179"/>
  <c r="AL434" i="179"/>
  <c r="AL364" i="179"/>
  <c r="AN299" i="179"/>
  <c r="AL231" i="179"/>
  <c r="AN173" i="179"/>
  <c r="AL104" i="179"/>
  <c r="AN29" i="179"/>
  <c r="AO595" i="179"/>
  <c r="AM508" i="179"/>
  <c r="AM418" i="179"/>
  <c r="AO313" i="179"/>
  <c r="AO201" i="179"/>
  <c r="AL653" i="179"/>
  <c r="AM704" i="179"/>
  <c r="AL748" i="179"/>
  <c r="AO529" i="179"/>
  <c r="AO490" i="179"/>
  <c r="AM451" i="179"/>
  <c r="AO411" i="179"/>
  <c r="AO374" i="179"/>
  <c r="AM338" i="179"/>
  <c r="AO296" i="179"/>
  <c r="AM263" i="179"/>
  <c r="AM226" i="179"/>
  <c r="AO191" i="179"/>
  <c r="AM158" i="179"/>
  <c r="AO121" i="179"/>
  <c r="AO77" i="179"/>
  <c r="AM32" i="179"/>
  <c r="AM651" i="179"/>
  <c r="AL661" i="179"/>
  <c r="AO668" i="179"/>
  <c r="AO682" i="179"/>
  <c r="AN691" i="179"/>
  <c r="AL696" i="179"/>
  <c r="AL706" i="179"/>
  <c r="AM710" i="179"/>
  <c r="AO740" i="179"/>
  <c r="AM743" i="179"/>
  <c r="AM727" i="179"/>
  <c r="AO759" i="179"/>
  <c r="AM528" i="179"/>
  <c r="AM488" i="179"/>
  <c r="AO448" i="179"/>
  <c r="AM410" i="179"/>
  <c r="AM373" i="179"/>
  <c r="AO336" i="179"/>
  <c r="AM295" i="179"/>
  <c r="AO260" i="179"/>
  <c r="AO223" i="179"/>
  <c r="AM190" i="179"/>
  <c r="AO151" i="179"/>
  <c r="AM119" i="179"/>
  <c r="AO74" i="179"/>
  <c r="AO30" i="179"/>
  <c r="AN655" i="179"/>
  <c r="AO663" i="179"/>
  <c r="AN667" i="179"/>
  <c r="AM677" i="179"/>
  <c r="AL689" i="179"/>
  <c r="AN694" i="179"/>
  <c r="AN707" i="179"/>
  <c r="AL713" i="179"/>
  <c r="AN736" i="179"/>
  <c r="AL743" i="179"/>
  <c r="AN724" i="179"/>
  <c r="AM763" i="179"/>
  <c r="X534" i="179"/>
  <c r="Z534" i="179"/>
  <c r="AL725" i="179"/>
  <c r="AN758" i="179"/>
  <c r="AN679" i="179"/>
  <c r="AM683" i="179"/>
  <c r="AO695" i="179"/>
  <c r="AN696" i="179"/>
  <c r="AM716" i="179"/>
  <c r="AL740" i="179"/>
  <c r="AO736" i="179"/>
  <c r="AL724" i="179"/>
  <c r="AN757" i="179"/>
  <c r="AL467" i="179"/>
  <c r="AL430" i="179"/>
  <c r="AN392" i="179"/>
  <c r="AL352" i="179"/>
  <c r="AN316" i="179"/>
  <c r="AN276" i="179"/>
  <c r="AL241" i="179"/>
  <c r="AN203" i="179"/>
  <c r="AL172" i="179"/>
  <c r="AL136" i="179"/>
  <c r="AN102" i="179"/>
  <c r="AL68" i="179"/>
  <c r="AL26" i="179"/>
  <c r="AM631" i="179"/>
  <c r="AM593" i="179"/>
  <c r="AO556" i="179"/>
  <c r="AO512" i="179"/>
  <c r="AO474" i="179"/>
  <c r="AO437" i="179"/>
  <c r="AM399" i="179"/>
  <c r="AO358" i="179"/>
  <c r="AM323" i="179"/>
  <c r="AM284" i="179"/>
  <c r="AO248" i="179"/>
  <c r="AM214" i="179"/>
  <c r="AO177" i="179"/>
  <c r="AM143" i="179"/>
  <c r="AM105" i="179"/>
  <c r="AO59" i="179"/>
  <c r="AM652" i="179"/>
  <c r="AL663" i="179"/>
  <c r="AL669" i="179"/>
  <c r="AN671" i="179"/>
  <c r="AM674" i="179"/>
  <c r="AN683" i="179"/>
  <c r="AL703" i="179"/>
  <c r="AM701" i="179"/>
  <c r="AN716" i="179"/>
  <c r="AL736" i="179"/>
  <c r="AN721" i="179"/>
  <c r="AL718" i="179"/>
  <c r="AM760" i="179"/>
  <c r="AN239" i="179"/>
  <c r="AL202" i="179"/>
  <c r="AN169" i="179"/>
  <c r="AN133" i="179"/>
  <c r="AL101" i="179"/>
  <c r="AN61" i="179"/>
  <c r="AM110" i="179"/>
  <c r="AM627" i="179"/>
  <c r="AO591" i="179"/>
  <c r="AO553" i="179"/>
  <c r="AM511" i="179"/>
  <c r="AM473" i="179"/>
  <c r="AM436" i="179"/>
  <c r="AO397" i="179"/>
  <c r="AM357" i="179"/>
  <c r="AO321" i="179"/>
  <c r="AO281" i="179"/>
  <c r="AM247" i="179"/>
  <c r="AO208" i="179"/>
  <c r="AM176" i="179"/>
  <c r="AM140" i="179"/>
  <c r="AO103" i="179"/>
  <c r="AM58" i="179"/>
  <c r="AO650" i="179"/>
  <c r="AM664" i="179"/>
  <c r="AM672" i="179"/>
  <c r="AO673" i="179"/>
  <c r="AL674" i="179"/>
  <c r="AO683" i="179"/>
  <c r="AL700" i="179"/>
  <c r="AO703" i="179"/>
  <c r="AN728" i="179"/>
  <c r="AN739" i="179"/>
  <c r="AL722" i="179"/>
  <c r="AN745" i="179"/>
  <c r="AO760" i="179"/>
  <c r="Z501" i="179"/>
  <c r="AF501" i="179" s="1"/>
  <c r="AO501" i="179" s="1"/>
  <c r="AL562" i="179"/>
  <c r="AN528" i="179"/>
  <c r="AN496" i="179"/>
  <c r="AN462" i="179"/>
  <c r="AL425" i="179"/>
  <c r="AN384" i="179"/>
  <c r="AL348" i="179"/>
  <c r="AL311" i="179"/>
  <c r="AN273" i="179"/>
  <c r="AL238" i="179"/>
  <c r="AN200" i="179"/>
  <c r="AL168" i="179"/>
  <c r="AL132" i="179"/>
  <c r="AN97" i="179"/>
  <c r="AL60" i="179"/>
  <c r="AM103" i="179"/>
  <c r="AO625" i="179"/>
  <c r="AM590" i="179"/>
  <c r="AM547" i="179"/>
  <c r="AO509" i="179"/>
  <c r="AM469" i="179"/>
  <c r="AO433" i="179"/>
  <c r="AM395" i="179"/>
  <c r="AO355" i="179"/>
  <c r="AM320" i="179"/>
  <c r="AM280" i="179"/>
  <c r="AO244" i="179"/>
  <c r="AM206" i="179"/>
  <c r="AO174" i="179"/>
  <c r="AO138" i="179"/>
  <c r="AM102" i="179"/>
  <c r="AO55" i="179"/>
  <c r="AM655" i="179"/>
  <c r="AM658" i="179"/>
  <c r="AL672" i="179"/>
  <c r="AO670" i="179"/>
  <c r="AM676" i="179"/>
  <c r="AM688" i="179"/>
  <c r="AN698" i="179"/>
  <c r="AM706" i="179"/>
  <c r="AL712" i="179"/>
  <c r="AN731" i="179"/>
  <c r="AL726" i="179"/>
  <c r="AL745" i="179"/>
  <c r="AM757" i="179"/>
  <c r="AN687" i="179"/>
  <c r="AN688" i="179"/>
  <c r="AL697" i="179"/>
  <c r="AO707" i="179"/>
  <c r="AM712" i="179"/>
  <c r="AM739" i="179"/>
  <c r="AO719" i="179"/>
  <c r="D11" i="178"/>
  <c r="AM758" i="179"/>
  <c r="AO746" i="179"/>
  <c r="AN718" i="179"/>
  <c r="AL727" i="179"/>
  <c r="AN743" i="179"/>
  <c r="AN742" i="179"/>
  <c r="AM715" i="179"/>
  <c r="AL708" i="179"/>
  <c r="AL695" i="179"/>
  <c r="AN704" i="179"/>
  <c r="AO706" i="179"/>
  <c r="AM685" i="179"/>
  <c r="AL683" i="179"/>
  <c r="AM682" i="179"/>
  <c r="AL680" i="179"/>
  <c r="AM668" i="179"/>
  <c r="AN669" i="179"/>
  <c r="AO664" i="179"/>
  <c r="AL650" i="179"/>
  <c r="AN652" i="179"/>
  <c r="AO37" i="179"/>
  <c r="AM69" i="179"/>
  <c r="AM97" i="179"/>
  <c r="AN763" i="179"/>
  <c r="AO722" i="179"/>
  <c r="AO726" i="179"/>
  <c r="AL737" i="179"/>
  <c r="AM742" i="179"/>
  <c r="AN715" i="179"/>
  <c r="AO713" i="179"/>
  <c r="AM699" i="179"/>
  <c r="AN700" i="179"/>
  <c r="AN695" i="179"/>
  <c r="AN692" i="179"/>
  <c r="AO689" i="179"/>
  <c r="AM687" i="179"/>
  <c r="AN676" i="179"/>
  <c r="AL665" i="179"/>
  <c r="AL671" i="179"/>
  <c r="AN656" i="179"/>
  <c r="AL662" i="179"/>
  <c r="AO651" i="179"/>
  <c r="AL651" i="179"/>
  <c r="AO51" i="179"/>
  <c r="AO80" i="179"/>
  <c r="AO110" i="179"/>
  <c r="AN761" i="179"/>
  <c r="AN752" i="179"/>
  <c r="AM726" i="179"/>
  <c r="AN726" i="179"/>
  <c r="AL731" i="179"/>
  <c r="AM736" i="179"/>
  <c r="AO710" i="179"/>
  <c r="AM709" i="179"/>
  <c r="AM695" i="179"/>
  <c r="AM708" i="179"/>
  <c r="AM686" i="179"/>
  <c r="AO690" i="179"/>
  <c r="AO674" i="179"/>
  <c r="AO665" i="179"/>
  <c r="AO672" i="179"/>
  <c r="AO658" i="179"/>
  <c r="AN647" i="179"/>
  <c r="AM649" i="179"/>
  <c r="AM46" i="179"/>
  <c r="AM79" i="179"/>
  <c r="AO113" i="179"/>
  <c r="AO141" i="179"/>
  <c r="AO170" i="179"/>
  <c r="AO197" i="179"/>
  <c r="AO227" i="179"/>
  <c r="AO257" i="179"/>
  <c r="AO285" i="179"/>
  <c r="AO317" i="179"/>
  <c r="AO347" i="179"/>
  <c r="AO377" i="179"/>
  <c r="AO407" i="179"/>
  <c r="AO440" i="179"/>
  <c r="AO470" i="179"/>
  <c r="AM503" i="179"/>
  <c r="AM536" i="179"/>
  <c r="AO569" i="179"/>
  <c r="AO598" i="179"/>
  <c r="AO628" i="179"/>
  <c r="AO86" i="179"/>
  <c r="AN50" i="179"/>
  <c r="AN79" i="179"/>
  <c r="AN109" i="179"/>
  <c r="AN137" i="179"/>
  <c r="AN166" i="179"/>
  <c r="AN193" i="179"/>
  <c r="AN222" i="179"/>
  <c r="AN251" i="179"/>
  <c r="AN280" i="179"/>
  <c r="AN312" i="179"/>
  <c r="AN341" i="179"/>
  <c r="AN373" i="179"/>
  <c r="AN402" i="179"/>
  <c r="AN436" i="179"/>
  <c r="AN465" i="179"/>
  <c r="AL762" i="179"/>
  <c r="AM722" i="179"/>
  <c r="AM725" i="179"/>
  <c r="AL742" i="179"/>
  <c r="AO731" i="179"/>
  <c r="AN710" i="179"/>
  <c r="AN709" i="179"/>
  <c r="AL698" i="179"/>
  <c r="AO704" i="179"/>
  <c r="AL699" i="179"/>
  <c r="AO685" i="179"/>
  <c r="AO679" i="179"/>
  <c r="AL679" i="179"/>
  <c r="AM762" i="179"/>
  <c r="AN722" i="179"/>
  <c r="AN719" i="179"/>
  <c r="AM730" i="179"/>
  <c r="AO739" i="179"/>
  <c r="AO728" i="179"/>
  <c r="AN706" i="179"/>
  <c r="AN699" i="179"/>
  <c r="AM703" i="179"/>
  <c r="AO692" i="179"/>
  <c r="AN685" i="179"/>
  <c r="AO677" i="179"/>
  <c r="AL677" i="179"/>
  <c r="AN673" i="179"/>
  <c r="AO662" i="179"/>
  <c r="AN664" i="179"/>
  <c r="AM653" i="179"/>
  <c r="AO652" i="179"/>
  <c r="AM61" i="179"/>
  <c r="AM94" i="179"/>
  <c r="AM127" i="179"/>
  <c r="AM154" i="179"/>
  <c r="AM183" i="179"/>
  <c r="AM211" i="179"/>
  <c r="AM239" i="179"/>
  <c r="AM269" i="179"/>
  <c r="AM299" i="179"/>
  <c r="AM330" i="179"/>
  <c r="AM361" i="179"/>
  <c r="AM392" i="179"/>
  <c r="AM421" i="179"/>
  <c r="AM455" i="179"/>
  <c r="AM484" i="179"/>
  <c r="AO517" i="179"/>
  <c r="AO548" i="179"/>
  <c r="AM582" i="179"/>
  <c r="AM611" i="179"/>
  <c r="AM644" i="179"/>
  <c r="AN32" i="179"/>
  <c r="AL65" i="179"/>
  <c r="AL93" i="179"/>
  <c r="AL122" i="179"/>
  <c r="AL149" i="179"/>
  <c r="AL178" i="179"/>
  <c r="AL205" i="179"/>
  <c r="AL235" i="179"/>
  <c r="AL265" i="179"/>
  <c r="AL294" i="179"/>
  <c r="AL326" i="179"/>
  <c r="AL356" i="179"/>
  <c r="AL386" i="179"/>
  <c r="AL416" i="179"/>
  <c r="AL449" i="179"/>
  <c r="AN759" i="179"/>
  <c r="AO727" i="179"/>
  <c r="AN725" i="179"/>
  <c r="AM737" i="179"/>
  <c r="AL734" i="179"/>
  <c r="AO716" i="179"/>
  <c r="AL704" i="179"/>
  <c r="AO699" i="179"/>
  <c r="AL694" i="179"/>
  <c r="AM692" i="179"/>
  <c r="AO691" i="179"/>
  <c r="AO680" i="179"/>
  <c r="AN682" i="179"/>
  <c r="AM671" i="179"/>
  <c r="AM661" i="179"/>
  <c r="AM663" i="179"/>
  <c r="AO655" i="179"/>
  <c r="AM29" i="179"/>
  <c r="AO62" i="179"/>
  <c r="AO95" i="179"/>
  <c r="AO128" i="179"/>
  <c r="AO155" i="179"/>
  <c r="AO184" i="179"/>
  <c r="AO212" i="179"/>
  <c r="AO240" i="179"/>
  <c r="AO271" i="179"/>
  <c r="AO301" i="179"/>
  <c r="AO331" i="179"/>
  <c r="AO362" i="179"/>
  <c r="AO393" i="179"/>
  <c r="AO422" i="179"/>
  <c r="AO456" i="179"/>
  <c r="AO485" i="179"/>
  <c r="AM520" i="179"/>
  <c r="AM551" i="179"/>
  <c r="AO583" i="179"/>
  <c r="AO613" i="179"/>
  <c r="AO646" i="179"/>
  <c r="AL34" i="179"/>
  <c r="AN66" i="179"/>
  <c r="AN94" i="179"/>
  <c r="AN123" i="179"/>
  <c r="AN150" i="179"/>
  <c r="AN179" i="179"/>
  <c r="AN206" i="179"/>
  <c r="AN236" i="179"/>
  <c r="AN266" i="179"/>
  <c r="AN295" i="179"/>
  <c r="AN327" i="179"/>
  <c r="AN357" i="179"/>
  <c r="AN389" i="179"/>
  <c r="AN418" i="179"/>
  <c r="AN451" i="179"/>
  <c r="AN481" i="179"/>
  <c r="AL757" i="179"/>
  <c r="AM748" i="179"/>
  <c r="AM724" i="179"/>
  <c r="AL721" i="179"/>
  <c r="AO737" i="179"/>
  <c r="AO734" i="179"/>
  <c r="AL715" i="179"/>
  <c r="AN708" i="179"/>
  <c r="AN703" i="179"/>
  <c r="AM700" i="179"/>
  <c r="AM689" i="179"/>
  <c r="AO686" i="179"/>
  <c r="AN680" i="179"/>
  <c r="AN665" i="179"/>
  <c r="AL673" i="179"/>
  <c r="AN662" i="179"/>
  <c r="AL664" i="179"/>
  <c r="AL647" i="179"/>
  <c r="AM42" i="179"/>
  <c r="AM76" i="179"/>
  <c r="AM109" i="179"/>
  <c r="Y501" i="179"/>
  <c r="AE501" i="179" s="1"/>
  <c r="AN501" i="179" s="1"/>
  <c r="W501" i="179"/>
  <c r="AC501" i="179" s="1"/>
  <c r="AL501" i="179" s="1"/>
  <c r="Z519" i="179"/>
  <c r="W519" i="179"/>
  <c r="AN551" i="179"/>
  <c r="AN520" i="179"/>
  <c r="AN488" i="179"/>
  <c r="AN455" i="179"/>
  <c r="AL412" i="179"/>
  <c r="AN376" i="179"/>
  <c r="AN338" i="179"/>
  <c r="AL302" i="179"/>
  <c r="AN263" i="179"/>
  <c r="AL228" i="179"/>
  <c r="AL192" i="179"/>
  <c r="AN158" i="179"/>
  <c r="AL125" i="179"/>
  <c r="AN87" i="179"/>
  <c r="AL52" i="179"/>
  <c r="AO56" i="179"/>
  <c r="AO617" i="179"/>
  <c r="AM579" i="179"/>
  <c r="AM539" i="179"/>
  <c r="AO497" i="179"/>
  <c r="AM462" i="179"/>
  <c r="AO419" i="179"/>
  <c r="AM384" i="179"/>
  <c r="AM346" i="179"/>
  <c r="AO310" i="179"/>
  <c r="AM273" i="179"/>
  <c r="AO233" i="179"/>
  <c r="AM200" i="179"/>
  <c r="AM166" i="179"/>
  <c r="AO131" i="179"/>
  <c r="AO88" i="179"/>
  <c r="AO43" i="179"/>
  <c r="AL649" i="179"/>
  <c r="AM662" i="179"/>
  <c r="AN670" i="179"/>
  <c r="AL682" i="179"/>
  <c r="AO687" i="179"/>
  <c r="AO688" i="179"/>
  <c r="AO698" i="179"/>
  <c r="AO697" i="179"/>
  <c r="AN713" i="179"/>
  <c r="AO730" i="179"/>
  <c r="AM719" i="179"/>
  <c r="AM752" i="179"/>
  <c r="Y516" i="179"/>
  <c r="W522" i="179"/>
  <c r="Y519" i="179"/>
  <c r="AO230" i="179"/>
  <c r="AO194" i="179"/>
  <c r="AM161" i="179"/>
  <c r="AO124" i="179"/>
  <c r="AO85" i="179"/>
  <c r="AM35" i="179"/>
  <c r="AM650" i="179"/>
  <c r="AL658" i="179"/>
  <c r="AM673" i="179"/>
  <c r="AO676" i="179"/>
  <c r="AL690" i="179"/>
  <c r="AL692" i="179"/>
  <c r="AO696" i="179"/>
  <c r="AO694" i="179"/>
  <c r="AN712" i="179"/>
  <c r="AN730" i="179"/>
  <c r="AO724" i="179"/>
  <c r="AM749" i="179"/>
  <c r="AN640" i="179"/>
  <c r="AN608" i="179"/>
  <c r="AN579" i="179"/>
  <c r="AL546" i="179"/>
  <c r="AL514" i="179"/>
  <c r="AL483" i="179"/>
  <c r="AL446" i="179"/>
  <c r="AN406" i="179"/>
  <c r="AN370" i="179"/>
  <c r="AL332" i="179"/>
  <c r="AN292" i="179"/>
  <c r="AL258" i="179"/>
  <c r="AL221" i="179"/>
  <c r="AN186" i="179"/>
  <c r="AL152" i="179"/>
  <c r="AN115" i="179"/>
  <c r="AL82" i="179"/>
  <c r="AL44" i="179"/>
  <c r="AO41" i="179"/>
  <c r="AM608" i="179"/>
  <c r="AO573" i="179"/>
  <c r="AM532" i="179"/>
  <c r="AM492" i="179"/>
  <c r="AO452" i="179"/>
  <c r="AM413" i="179"/>
  <c r="AM376" i="179"/>
  <c r="AO339" i="179"/>
  <c r="AM304" i="179"/>
  <c r="AO264" i="179"/>
  <c r="AM229" i="179"/>
  <c r="AM193" i="179"/>
  <c r="AO159" i="179"/>
  <c r="AM123" i="179"/>
  <c r="AM83" i="179"/>
  <c r="AO33" i="179"/>
  <c r="AO647" i="179"/>
  <c r="AM656" i="179"/>
  <c r="AL667" i="179"/>
  <c r="AM680" i="179"/>
  <c r="AM691" i="179"/>
  <c r="AN697" i="179"/>
  <c r="AL701" i="179"/>
  <c r="AN701" i="179"/>
  <c r="AL710" i="179"/>
  <c r="AL739" i="179"/>
  <c r="AO718" i="179"/>
  <c r="AN749" i="179"/>
  <c r="X246" i="179"/>
  <c r="AQ758" i="179"/>
  <c r="X541" i="179"/>
  <c r="X567" i="179"/>
  <c r="Z525" i="179"/>
  <c r="Y246" i="179"/>
  <c r="Z702" i="179"/>
  <c r="Y702" i="179"/>
  <c r="X702" i="179"/>
  <c r="AQ794" i="179"/>
  <c r="Y733" i="179"/>
  <c r="P549" i="179"/>
  <c r="X678" i="179"/>
  <c r="Z678" i="179"/>
  <c r="W678" i="179"/>
  <c r="X735" i="179"/>
  <c r="AQ775" i="179"/>
  <c r="Y732" i="179"/>
  <c r="AO435" i="179"/>
  <c r="AN555" i="179"/>
  <c r="AO555" i="179"/>
  <c r="AJ7" i="178"/>
  <c r="AN435" i="179"/>
  <c r="AO366" i="179"/>
  <c r="AM435" i="179"/>
  <c r="AL435" i="179"/>
  <c r="AM745" i="179"/>
  <c r="AN746" i="179"/>
  <c r="AN748" i="179"/>
  <c r="AO751" i="179"/>
  <c r="AL759" i="179"/>
  <c r="AO762" i="179"/>
  <c r="AO757" i="179"/>
  <c r="AL760" i="179"/>
  <c r="AM755" i="179"/>
  <c r="AM761" i="179"/>
  <c r="AM764" i="179"/>
  <c r="AL771" i="179"/>
  <c r="AM772" i="179"/>
  <c r="AN767" i="179"/>
  <c r="AN779" i="179"/>
  <c r="AL781" i="179"/>
  <c r="AM773" i="179"/>
  <c r="AO775" i="179"/>
  <c r="AL778" i="179"/>
  <c r="AL784" i="179"/>
  <c r="AN785" i="179"/>
  <c r="AM366" i="179"/>
  <c r="AL366" i="179"/>
  <c r="AN764" i="179"/>
  <c r="AL766" i="179"/>
  <c r="AL770" i="179"/>
  <c r="AM771" i="179"/>
  <c r="AN772" i="179"/>
  <c r="AO767" i="179"/>
  <c r="AO779" i="179"/>
  <c r="AM781" i="179"/>
  <c r="AN773" i="179"/>
  <c r="AL776" i="179"/>
  <c r="AM778" i="179"/>
  <c r="AM784" i="179"/>
  <c r="AO785" i="179"/>
  <c r="AN727" i="179"/>
  <c r="AM746" i="179"/>
  <c r="AO748" i="179"/>
  <c r="AL751" i="179"/>
  <c r="AN751" i="179"/>
  <c r="AL763" i="179"/>
  <c r="AN762" i="179"/>
  <c r="AO758" i="179"/>
  <c r="AO761" i="179"/>
  <c r="AL755" i="179"/>
  <c r="AO764" i="179"/>
  <c r="AM766" i="179"/>
  <c r="AM770" i="179"/>
  <c r="AN771" i="179"/>
  <c r="AO772" i="179"/>
  <c r="AL769" i="179"/>
  <c r="AL780" i="179"/>
  <c r="AN781" i="179"/>
  <c r="AO773" i="179"/>
  <c r="AM776" i="179"/>
  <c r="AN778" i="179"/>
  <c r="AL782" i="179"/>
  <c r="AN784" i="179"/>
  <c r="AL786" i="179"/>
  <c r="AN766" i="179"/>
  <c r="AN770" i="179"/>
  <c r="AO771" i="179"/>
  <c r="AM769" i="179"/>
  <c r="AM780" i="179"/>
  <c r="AO781" i="179"/>
  <c r="AL775" i="179"/>
  <c r="AN776" i="179"/>
  <c r="AO778" i="179"/>
  <c r="AM782" i="179"/>
  <c r="AO784" i="179"/>
  <c r="AM786" i="179"/>
  <c r="AO745" i="179"/>
  <c r="AO752" i="179"/>
  <c r="AL752" i="179"/>
  <c r="AM751" i="179"/>
  <c r="AM759" i="179"/>
  <c r="AO763" i="179"/>
  <c r="AL758" i="179"/>
  <c r="AN760" i="179"/>
  <c r="AL761" i="179"/>
  <c r="AO766" i="179"/>
  <c r="AO770" i="179"/>
  <c r="AL767" i="179"/>
  <c r="AN769" i="179"/>
  <c r="AL779" i="179"/>
  <c r="AN780" i="179"/>
  <c r="AM775" i="179"/>
  <c r="AO776" i="179"/>
  <c r="AN782" i="179"/>
  <c r="AL785" i="179"/>
  <c r="AN786" i="179"/>
  <c r="AL764" i="179"/>
  <c r="AL772" i="179"/>
  <c r="AM767" i="179"/>
  <c r="AO769" i="179"/>
  <c r="AM779" i="179"/>
  <c r="AO780" i="179"/>
  <c r="AL773" i="179"/>
  <c r="AN775" i="179"/>
  <c r="AO782" i="179"/>
  <c r="AM785" i="179"/>
  <c r="AO786" i="179"/>
  <c r="BQ65" i="200"/>
  <c r="BQ90" i="200" s="1"/>
  <c r="BN65" i="200"/>
  <c r="BR65" i="200"/>
  <c r="BR90" i="200" s="1"/>
  <c r="BP65" i="200"/>
  <c r="BT65" i="200"/>
  <c r="BT90" i="200" s="1"/>
  <c r="BP63" i="200"/>
  <c r="BP88" i="200" s="1"/>
  <c r="BP109" i="200" s="1"/>
  <c r="BQ63" i="200"/>
  <c r="BQ88" i="200" s="1"/>
  <c r="BT63" i="200"/>
  <c r="BT88" i="200" s="1"/>
  <c r="BR63" i="200"/>
  <c r="BN63" i="200"/>
  <c r="BN88" i="200" s="1"/>
  <c r="BN109" i="200" s="1"/>
  <c r="BF58" i="200"/>
  <c r="BG58" i="200"/>
  <c r="BB58" i="200"/>
  <c r="BB83" i="200" s="1"/>
  <c r="BB104" i="200" s="1"/>
  <c r="BU58" i="200"/>
  <c r="BU83" i="200" s="1"/>
  <c r="BC58" i="200"/>
  <c r="BC83" i="200" s="1"/>
  <c r="BC104" i="200" s="1"/>
  <c r="BE58" i="200"/>
  <c r="BE83" i="200" s="1"/>
  <c r="BE104" i="200" s="1"/>
  <c r="BU59" i="200"/>
  <c r="BU84" i="200" s="1"/>
  <c r="BU105" i="200" s="1"/>
  <c r="BC59" i="200"/>
  <c r="BF59" i="200"/>
  <c r="BF84" i="200" s="1"/>
  <c r="BF105" i="200" s="1"/>
  <c r="BG59" i="200"/>
  <c r="BG84" i="200" s="1"/>
  <c r="BG105" i="200" s="1"/>
  <c r="BE59" i="200"/>
  <c r="BE84" i="200" s="1"/>
  <c r="BE105" i="200" s="1"/>
  <c r="BB59" i="200"/>
  <c r="BT50" i="200"/>
  <c r="BT75" i="200" s="1"/>
  <c r="BQ50" i="200"/>
  <c r="BQ75" i="200" s="1"/>
  <c r="BQ96" i="200" s="1"/>
  <c r="BN50" i="200"/>
  <c r="BP50" i="200"/>
  <c r="BP75" i="200" s="1"/>
  <c r="BN78" i="200"/>
  <c r="BN99" i="200" s="1"/>
  <c r="BG57" i="200"/>
  <c r="BG82" i="200" s="1"/>
  <c r="BU57" i="200"/>
  <c r="BU82" i="200" s="1"/>
  <c r="BU103" i="200" s="1"/>
  <c r="BB57" i="200"/>
  <c r="BF57" i="200"/>
  <c r="BF82" i="200" s="1"/>
  <c r="BF103" i="200" s="1"/>
  <c r="BE57" i="200"/>
  <c r="BC57" i="200"/>
  <c r="BC82" i="200" s="1"/>
  <c r="BC103" i="200" s="1"/>
  <c r="Z693" i="179"/>
  <c r="Y693" i="179"/>
  <c r="W693" i="179"/>
  <c r="X693" i="179"/>
  <c r="BB55" i="200"/>
  <c r="BB80" i="200" s="1"/>
  <c r="BB101" i="200" s="1"/>
  <c r="BX29" i="200"/>
  <c r="BX50" i="200"/>
  <c r="BC55" i="200"/>
  <c r="BY35" i="200"/>
  <c r="P552" i="179"/>
  <c r="BQ51" i="200"/>
  <c r="BQ76" i="200" s="1"/>
  <c r="BQ97" i="200" s="1"/>
  <c r="BR50" i="200"/>
  <c r="BR75" i="200" s="1"/>
  <c r="BR96" i="200" s="1"/>
  <c r="BQ52" i="200"/>
  <c r="BY30" i="200"/>
  <c r="BX64" i="200"/>
  <c r="BE35" i="200"/>
  <c r="BN52" i="200"/>
  <c r="BN77" i="200" s="1"/>
  <c r="BN98" i="200" s="1"/>
  <c r="Q732" i="179"/>
  <c r="BR52" i="200"/>
  <c r="BR77" i="200" s="1"/>
  <c r="BR98" i="200" s="1"/>
  <c r="BX28" i="200"/>
  <c r="BU55" i="200"/>
  <c r="BT53" i="200"/>
  <c r="BT78" i="200" s="1"/>
  <c r="X459" i="179"/>
  <c r="S549" i="179"/>
  <c r="BX51" i="200"/>
  <c r="BF55" i="200"/>
  <c r="BP53" i="200"/>
  <c r="BP78" i="200" s="1"/>
  <c r="BP99" i="200" s="1"/>
  <c r="BR28" i="200"/>
  <c r="BE55" i="200"/>
  <c r="BQ53" i="200"/>
  <c r="BX43" i="200"/>
  <c r="X27" i="179"/>
  <c r="AE343" i="179"/>
  <c r="AN343" i="179" s="1"/>
  <c r="AD343" i="179"/>
  <c r="AM343" i="179" s="1"/>
  <c r="AD342" i="179"/>
  <c r="AM342" i="179" s="1"/>
  <c r="AC343" i="179"/>
  <c r="AL343" i="179" s="1"/>
  <c r="AF342" i="179"/>
  <c r="AO342" i="179" s="1"/>
  <c r="AF343" i="179"/>
  <c r="AO343" i="179" s="1"/>
  <c r="AE342" i="179"/>
  <c r="AN342" i="179" s="1"/>
  <c r="AC342" i="179"/>
  <c r="AL342" i="179" s="1"/>
  <c r="AD288" i="179"/>
  <c r="AM288" i="179" s="1"/>
  <c r="AE324" i="179"/>
  <c r="AN324" i="179" s="1"/>
  <c r="AD324" i="179"/>
  <c r="AM324" i="179" s="1"/>
  <c r="AC324" i="179"/>
  <c r="AL324" i="179" s="1"/>
  <c r="AF324" i="179"/>
  <c r="AO324" i="179" s="1"/>
  <c r="AF288" i="179"/>
  <c r="AO288" i="179" s="1"/>
  <c r="AC612" i="179"/>
  <c r="AL612" i="179" s="1"/>
  <c r="AE288" i="179"/>
  <c r="AN288" i="179" s="1"/>
  <c r="AC288" i="179"/>
  <c r="AL288" i="179" s="1"/>
  <c r="AE225" i="179"/>
  <c r="AN225" i="179" s="1"/>
  <c r="AF225" i="179"/>
  <c r="AO225" i="179" s="1"/>
  <c r="AD225" i="179"/>
  <c r="AM225" i="179" s="1"/>
  <c r="AC225" i="179"/>
  <c r="AL225" i="179" s="1"/>
  <c r="AE612" i="179"/>
  <c r="AN612" i="179" s="1"/>
  <c r="AD633" i="179"/>
  <c r="AM633" i="179" s="1"/>
  <c r="AE657" i="179"/>
  <c r="AN657" i="179" s="1"/>
  <c r="AH750" i="179"/>
  <c r="AC633" i="179"/>
  <c r="AL633" i="179" s="1"/>
  <c r="AC657" i="179"/>
  <c r="AL657" i="179" s="1"/>
  <c r="AD612" i="179"/>
  <c r="AM612" i="179" s="1"/>
  <c r="AD657" i="179"/>
  <c r="AM657" i="179" s="1"/>
  <c r="AK750" i="179"/>
  <c r="AF657" i="179"/>
  <c r="AO657" i="179" s="1"/>
  <c r="AI750" i="179"/>
  <c r="AF612" i="179"/>
  <c r="AO612" i="179" s="1"/>
  <c r="AE633" i="179"/>
  <c r="AN633" i="179" s="1"/>
  <c r="AF633" i="179"/>
  <c r="AO633" i="179" s="1"/>
  <c r="AJ750" i="179"/>
  <c r="BT51" i="200"/>
  <c r="BT76" i="200" s="1"/>
  <c r="BN51" i="200"/>
  <c r="BP51" i="200"/>
  <c r="BU76" i="200"/>
  <c r="BU97" i="200" s="1"/>
  <c r="BG100" i="200"/>
  <c r="BF51" i="200"/>
  <c r="BG101" i="200"/>
  <c r="BG51" i="200"/>
  <c r="BF64" i="200"/>
  <c r="BG64" i="200"/>
  <c r="BU64" i="200"/>
  <c r="BN64" i="200"/>
  <c r="BP64" i="200"/>
  <c r="BT64" i="200"/>
  <c r="BT89" i="200" s="1"/>
  <c r="Q549" i="179"/>
  <c r="Q552" i="179"/>
  <c r="R549" i="179"/>
  <c r="R552" i="179"/>
  <c r="Y459" i="179"/>
  <c r="W576" i="179"/>
  <c r="Y576" i="179"/>
  <c r="X576" i="179"/>
  <c r="S552" i="179"/>
  <c r="Q733" i="179"/>
  <c r="S732" i="179"/>
  <c r="R732" i="179"/>
  <c r="S733" i="179"/>
  <c r="R733" i="179"/>
  <c r="I8" i="160"/>
  <c r="C53" i="212"/>
  <c r="E78" i="212"/>
  <c r="I56" i="160"/>
  <c r="C45" i="212"/>
  <c r="E40" i="212"/>
  <c r="P85" i="160"/>
  <c r="P17" i="160"/>
  <c r="I88" i="160"/>
  <c r="I34" i="160"/>
  <c r="P7" i="160"/>
  <c r="C64" i="212"/>
  <c r="C32" i="212"/>
  <c r="E13" i="212"/>
  <c r="E35" i="212"/>
  <c r="C88" i="212"/>
  <c r="E71" i="212"/>
  <c r="P74" i="160"/>
  <c r="I61" i="160"/>
  <c r="I27" i="160"/>
  <c r="C42" i="212"/>
  <c r="C73" i="212"/>
  <c r="P34" i="160"/>
  <c r="P30" i="160"/>
  <c r="E34" i="212"/>
  <c r="C85" i="212"/>
  <c r="E76" i="212"/>
  <c r="I40" i="160"/>
  <c r="I57" i="160"/>
  <c r="C29" i="212"/>
  <c r="C75" i="212"/>
  <c r="E27" i="212"/>
  <c r="P24" i="160"/>
  <c r="E57" i="212"/>
  <c r="I74" i="160"/>
  <c r="I19" i="160"/>
  <c r="C55" i="212"/>
  <c r="C24" i="212"/>
  <c r="E23" i="212"/>
  <c r="P20" i="160"/>
  <c r="E38" i="212"/>
  <c r="E60" i="212"/>
  <c r="P84" i="160"/>
  <c r="I42" i="160"/>
  <c r="I55" i="160"/>
  <c r="C36" i="212"/>
  <c r="C49" i="212"/>
  <c r="P14" i="160"/>
  <c r="E47" i="212"/>
  <c r="P12" i="160"/>
  <c r="I87" i="160"/>
  <c r="E59" i="212"/>
  <c r="P82" i="160"/>
  <c r="I80" i="160"/>
  <c r="I15" i="160"/>
  <c r="I16" i="160"/>
  <c r="I49" i="160"/>
  <c r="I23" i="160"/>
  <c r="I22" i="160"/>
  <c r="I60" i="160"/>
  <c r="I31" i="160"/>
  <c r="I76" i="160"/>
  <c r="I25" i="160"/>
  <c r="I20" i="160"/>
  <c r="I10" i="160"/>
  <c r="C63" i="212"/>
  <c r="C17" i="212"/>
  <c r="C67" i="212"/>
  <c r="C27" i="212"/>
  <c r="C46" i="212"/>
  <c r="C50" i="212"/>
  <c r="C26" i="212"/>
  <c r="C81" i="212"/>
  <c r="C20" i="212"/>
  <c r="C76" i="212"/>
  <c r="C39" i="212"/>
  <c r="C68" i="212"/>
  <c r="E48" i="212"/>
  <c r="P8" i="160"/>
  <c r="P15" i="160"/>
  <c r="P16" i="160"/>
  <c r="E25" i="212"/>
  <c r="E30" i="212"/>
  <c r="E11" i="212"/>
  <c r="E24" i="212"/>
  <c r="P23" i="160"/>
  <c r="E20" i="212"/>
  <c r="P42" i="160"/>
  <c r="E43" i="212"/>
  <c r="P31" i="160"/>
  <c r="P18" i="160"/>
  <c r="P36" i="160"/>
  <c r="E31" i="212"/>
  <c r="E49" i="212"/>
  <c r="C82" i="212"/>
  <c r="C89" i="212"/>
  <c r="I90" i="160"/>
  <c r="E79" i="212"/>
  <c r="E73" i="212"/>
  <c r="P67" i="160"/>
  <c r="E62" i="212"/>
  <c r="P70" i="160"/>
  <c r="E75" i="212"/>
  <c r="P72" i="160"/>
  <c r="E58" i="212"/>
  <c r="E72" i="212"/>
  <c r="P80" i="160"/>
  <c r="I64" i="160"/>
  <c r="I35" i="160"/>
  <c r="I50" i="160"/>
  <c r="I73" i="160"/>
  <c r="I59" i="160"/>
  <c r="I12" i="160"/>
  <c r="I44" i="160"/>
  <c r="I51" i="160"/>
  <c r="I63" i="160"/>
  <c r="I75" i="160"/>
  <c r="I67" i="160"/>
  <c r="I48" i="160"/>
  <c r="C71" i="212"/>
  <c r="C23" i="212"/>
  <c r="C52" i="212"/>
  <c r="C80" i="212"/>
  <c r="C61" i="212"/>
  <c r="C28" i="212"/>
  <c r="C47" i="212"/>
  <c r="C51" i="212"/>
  <c r="C62" i="212"/>
  <c r="C69" i="212"/>
  <c r="C79" i="212"/>
  <c r="C77" i="212"/>
  <c r="E14" i="212"/>
  <c r="E28" i="212"/>
  <c r="P38" i="160"/>
  <c r="E17" i="212"/>
  <c r="P11" i="160"/>
  <c r="E32" i="212"/>
  <c r="P27" i="160"/>
  <c r="E33" i="212"/>
  <c r="P21" i="160"/>
  <c r="E46" i="212"/>
  <c r="E29" i="212"/>
  <c r="E9" i="212"/>
  <c r="E44" i="212"/>
  <c r="P47" i="160"/>
  <c r="P46" i="160"/>
  <c r="P58" i="160"/>
  <c r="I86" i="160"/>
  <c r="I85" i="160"/>
  <c r="C87" i="212"/>
  <c r="I84" i="160"/>
  <c r="E50" i="212"/>
  <c r="P71" i="160"/>
  <c r="P68" i="160"/>
  <c r="P69" i="160"/>
  <c r="E64" i="212"/>
  <c r="E68" i="212"/>
  <c r="E77" i="212"/>
  <c r="E63" i="212"/>
  <c r="P59" i="160"/>
  <c r="P87" i="160"/>
  <c r="I66" i="160"/>
  <c r="I14" i="160"/>
  <c r="I72" i="160"/>
  <c r="I32" i="160"/>
  <c r="I26" i="160"/>
  <c r="I78" i="160"/>
  <c r="I46" i="160"/>
  <c r="I13" i="160"/>
  <c r="I45" i="160"/>
  <c r="I68" i="160"/>
  <c r="I81" i="160"/>
  <c r="I71" i="160"/>
  <c r="C31" i="212"/>
  <c r="C9" i="212"/>
  <c r="C58" i="212"/>
  <c r="C12" i="212"/>
  <c r="C16" i="212"/>
  <c r="C48" i="212"/>
  <c r="C8" i="212"/>
  <c r="C60" i="212"/>
  <c r="C11" i="212"/>
  <c r="C44" i="212"/>
  <c r="C38" i="212"/>
  <c r="P55" i="160"/>
  <c r="E37" i="212"/>
  <c r="P50" i="160"/>
  <c r="P43" i="160"/>
  <c r="E45" i="212"/>
  <c r="P54" i="160"/>
  <c r="E42" i="212"/>
  <c r="E36" i="212"/>
  <c r="P49" i="160"/>
  <c r="P45" i="160"/>
  <c r="E16" i="212"/>
  <c r="P39" i="160"/>
  <c r="P37" i="160"/>
  <c r="P35" i="160"/>
  <c r="P51" i="160"/>
  <c r="P9" i="160"/>
  <c r="E22" i="212"/>
  <c r="I83" i="160"/>
  <c r="I89" i="160"/>
  <c r="C86" i="212"/>
  <c r="E56" i="212"/>
  <c r="P79" i="160"/>
  <c r="P88" i="160"/>
  <c r="P78" i="160"/>
  <c r="P76" i="160"/>
  <c r="E67" i="212"/>
  <c r="E61" i="212"/>
  <c r="E54" i="212"/>
  <c r="P62" i="160"/>
  <c r="E55" i="212"/>
  <c r="I29" i="160"/>
  <c r="I58" i="160"/>
  <c r="I17" i="160"/>
  <c r="I38" i="160"/>
  <c r="I28" i="160"/>
  <c r="I70" i="160"/>
  <c r="I69" i="160"/>
  <c r="I79" i="160"/>
  <c r="I52" i="160"/>
  <c r="I47" i="160"/>
  <c r="I33" i="160"/>
  <c r="I9" i="160"/>
  <c r="I65" i="160"/>
  <c r="C35" i="212"/>
  <c r="C70" i="212"/>
  <c r="C10" i="212"/>
  <c r="C41" i="212"/>
  <c r="C59" i="212"/>
  <c r="C15" i="212"/>
  <c r="C21" i="212"/>
  <c r="C19" i="212"/>
  <c r="C13" i="212"/>
  <c r="C22" i="212"/>
  <c r="C18" i="212"/>
  <c r="P13" i="160"/>
  <c r="P33" i="160"/>
  <c r="E15" i="212"/>
  <c r="P22" i="160"/>
  <c r="P52" i="160"/>
  <c r="E10" i="212"/>
  <c r="P48" i="160"/>
  <c r="P29" i="160"/>
  <c r="P10" i="160"/>
  <c r="E26" i="212"/>
  <c r="E41" i="212"/>
  <c r="P56" i="160"/>
  <c r="E8" i="212"/>
  <c r="P40" i="160"/>
  <c r="C78" i="212"/>
  <c r="I91" i="160"/>
  <c r="I82" i="160"/>
  <c r="C91" i="212"/>
  <c r="E66" i="212"/>
  <c r="E52" i="212"/>
  <c r="E74" i="212"/>
  <c r="E51" i="212"/>
  <c r="E65" i="212"/>
  <c r="P73" i="160"/>
  <c r="E70" i="212"/>
  <c r="P77" i="160"/>
  <c r="E69" i="212"/>
  <c r="P61" i="160"/>
  <c r="I18" i="160"/>
  <c r="I39" i="160"/>
  <c r="I11" i="160"/>
  <c r="I77" i="160"/>
  <c r="I62" i="160"/>
  <c r="I36" i="160"/>
  <c r="I43" i="160"/>
  <c r="I41" i="160"/>
  <c r="I53" i="160"/>
  <c r="I21" i="160"/>
  <c r="I24" i="160"/>
  <c r="C34" i="212"/>
  <c r="C25" i="212"/>
  <c r="C14" i="212"/>
  <c r="C43" i="212"/>
  <c r="C57" i="212"/>
  <c r="C40" i="212"/>
  <c r="C72" i="212"/>
  <c r="C65" i="212"/>
  <c r="C74" i="212"/>
  <c r="C56" i="212"/>
  <c r="C33" i="212"/>
  <c r="C66" i="212"/>
  <c r="E18" i="212"/>
  <c r="E19" i="212"/>
  <c r="P44" i="160"/>
  <c r="P41" i="160"/>
  <c r="E39" i="212"/>
  <c r="E21" i="212"/>
  <c r="P32" i="160"/>
  <c r="P57" i="160"/>
  <c r="P53" i="160"/>
  <c r="P19" i="160"/>
  <c r="P25" i="160"/>
  <c r="E12" i="212"/>
  <c r="P28" i="160"/>
  <c r="P26" i="160"/>
  <c r="C90" i="212"/>
  <c r="C84" i="212"/>
  <c r="C83" i="212"/>
  <c r="P83" i="160"/>
  <c r="P81" i="160"/>
  <c r="P65" i="160"/>
  <c r="P60" i="160"/>
  <c r="E53" i="212"/>
  <c r="P63" i="160"/>
  <c r="P64" i="160"/>
  <c r="P86" i="160"/>
  <c r="P66" i="160"/>
  <c r="P75" i="160"/>
  <c r="Y57" i="179"/>
  <c r="Z64" i="179"/>
  <c r="X64" i="179"/>
  <c r="X57" i="179"/>
  <c r="Y64" i="179"/>
  <c r="W57" i="179"/>
  <c r="W351" i="179"/>
  <c r="Z660" i="179"/>
  <c r="W513" i="179"/>
  <c r="X660" i="179"/>
  <c r="W507" i="179"/>
  <c r="Y513" i="179"/>
  <c r="W660" i="179"/>
  <c r="Z507" i="179"/>
  <c r="X513" i="179"/>
  <c r="Y351" i="179"/>
  <c r="X351" i="179"/>
  <c r="X354" i="179"/>
  <c r="W18" i="179"/>
  <c r="W23" i="179"/>
  <c r="W720" i="179"/>
  <c r="W25" i="179"/>
  <c r="X621" i="179"/>
  <c r="W24" i="179"/>
  <c r="Y714" i="179"/>
  <c r="Y843" i="179"/>
  <c r="W20" i="179"/>
  <c r="W21" i="179"/>
  <c r="X636" i="179"/>
  <c r="W19" i="179"/>
  <c r="W22" i="179"/>
  <c r="AQ587" i="179" l="1"/>
  <c r="AQ785" i="179"/>
  <c r="AQ326" i="179"/>
  <c r="AQ803" i="179"/>
  <c r="AQ515" i="179"/>
  <c r="AQ291" i="179"/>
  <c r="AQ292" i="179" s="1"/>
  <c r="AQ722" i="179"/>
  <c r="AQ308" i="179"/>
  <c r="AQ569" i="179"/>
  <c r="AQ542" i="179"/>
  <c r="AQ704" i="179"/>
  <c r="AQ407" i="179"/>
  <c r="AQ686" i="179"/>
  <c r="AQ749" i="179"/>
  <c r="AQ524" i="179"/>
  <c r="AQ497" i="179"/>
  <c r="AQ659" i="179"/>
  <c r="AQ605" i="179"/>
  <c r="AQ371" i="179"/>
  <c r="AQ506" i="179"/>
  <c r="AQ382" i="179"/>
  <c r="AQ444" i="179"/>
  <c r="AQ354" i="179"/>
  <c r="AQ355" i="179" s="1"/>
  <c r="AQ391" i="179"/>
  <c r="AQ614" i="179"/>
  <c r="AQ731" i="179"/>
  <c r="AQ533" i="179"/>
  <c r="AQ399" i="179"/>
  <c r="AQ713" i="179"/>
  <c r="AQ337" i="179"/>
  <c r="AQ632" i="179"/>
  <c r="AQ677" i="179"/>
  <c r="AQ416" i="179"/>
  <c r="AQ362" i="179"/>
  <c r="AQ668" i="179"/>
  <c r="AQ480" i="179"/>
  <c r="AQ471" i="179"/>
  <c r="AQ624" i="179"/>
  <c r="AQ650" i="179"/>
  <c r="AQ344" i="179"/>
  <c r="AQ695" i="179"/>
  <c r="AQ551" i="179"/>
  <c r="AQ299" i="179"/>
  <c r="AQ560" i="179"/>
  <c r="AQ579" i="179"/>
  <c r="AQ318" i="179"/>
  <c r="AQ641" i="179"/>
  <c r="AQ282" i="179"/>
  <c r="AX281" i="179"/>
  <c r="AQ741" i="179"/>
  <c r="AQ488" i="179"/>
  <c r="AQ425" i="179"/>
  <c r="AQ435" i="179"/>
  <c r="AQ452" i="179"/>
  <c r="AQ767" i="179"/>
  <c r="AQ596" i="179"/>
  <c r="AQ462" i="179"/>
  <c r="X705" i="179"/>
  <c r="Y705" i="179"/>
  <c r="AT389" i="179"/>
  <c r="AT390" i="179" s="1"/>
  <c r="AT391" i="179" s="1"/>
  <c r="AT392" i="179" s="1"/>
  <c r="AT393" i="179" s="1"/>
  <c r="AT394" i="179" s="1"/>
  <c r="AT335" i="179"/>
  <c r="AT336" i="179" s="1"/>
  <c r="AT337" i="179" s="1"/>
  <c r="AT338" i="179" s="1"/>
  <c r="AT339" i="179" s="1"/>
  <c r="AT340" i="179" s="1"/>
  <c r="AT380" i="179"/>
  <c r="AT381" i="179" s="1"/>
  <c r="AT382" i="179" s="1"/>
  <c r="AT383" i="179" s="1"/>
  <c r="AT384" i="179" s="1"/>
  <c r="AT385" i="179" s="1"/>
  <c r="X171" i="179"/>
  <c r="Z171" i="179"/>
  <c r="BP103" i="200"/>
  <c r="W318" i="179"/>
  <c r="Z318" i="179"/>
  <c r="X318" i="179"/>
  <c r="P670" i="179"/>
  <c r="Z876" i="179"/>
  <c r="X876" i="179"/>
  <c r="W876" i="179"/>
  <c r="AW9" i="179"/>
  <c r="AW8" i="179"/>
  <c r="AW4" i="179"/>
  <c r="AW5" i="179"/>
  <c r="AW6" i="179"/>
  <c r="BE99" i="200"/>
  <c r="X948" i="179"/>
  <c r="Z948" i="179"/>
  <c r="W948" i="179"/>
  <c r="Y948" i="179"/>
  <c r="AU5" i="179"/>
  <c r="AU9" i="179"/>
  <c r="AU7" i="179"/>
  <c r="AU6" i="179"/>
  <c r="W882" i="179"/>
  <c r="Y882" i="179"/>
  <c r="Z882" i="179"/>
  <c r="X882" i="179"/>
  <c r="Z135" i="179"/>
  <c r="W135" i="179"/>
  <c r="W891" i="179"/>
  <c r="X891" i="179"/>
  <c r="Y891" i="179"/>
  <c r="Z891" i="179"/>
  <c r="AU128" i="200"/>
  <c r="BO33" i="200"/>
  <c r="BC111" i="200"/>
  <c r="BD43" i="200"/>
  <c r="BY120" i="200"/>
  <c r="BL65" i="200"/>
  <c r="BL90" i="200" s="1"/>
  <c r="BL111" i="200" s="1"/>
  <c r="X261" i="179"/>
  <c r="CF33" i="200"/>
  <c r="CH33" i="200" s="1"/>
  <c r="W261" i="179"/>
  <c r="BD32" i="200"/>
  <c r="BY127" i="200"/>
  <c r="R669" i="179"/>
  <c r="R670" i="179" s="1"/>
  <c r="BP96" i="200"/>
  <c r="Z705" i="179"/>
  <c r="BR111" i="200"/>
  <c r="W108" i="179"/>
  <c r="BP101" i="200"/>
  <c r="BP95" i="200"/>
  <c r="BD63" i="200"/>
  <c r="BD88" i="200" s="1"/>
  <c r="BD109" i="200" s="1"/>
  <c r="BO51" i="200"/>
  <c r="BO76" i="200" s="1"/>
  <c r="BO97" i="200" s="1"/>
  <c r="BH41" i="200"/>
  <c r="BH42" i="200"/>
  <c r="BL29" i="200"/>
  <c r="BL28" i="200"/>
  <c r="BA58" i="200"/>
  <c r="BA83" i="200" s="1"/>
  <c r="BA104" i="200" s="1"/>
  <c r="BA31" i="200"/>
  <c r="BO32" i="200"/>
  <c r="BE97" i="200"/>
  <c r="BD29" i="200"/>
  <c r="BL50" i="200"/>
  <c r="BL75" i="200" s="1"/>
  <c r="BM58" i="200"/>
  <c r="BM83" i="200" s="1"/>
  <c r="BM104" i="200" s="1"/>
  <c r="BA44" i="200"/>
  <c r="BL44" i="200"/>
  <c r="BD34" i="200"/>
  <c r="BO56" i="200"/>
  <c r="BO81" i="200" s="1"/>
  <c r="BO102" i="200" s="1"/>
  <c r="BA51" i="200"/>
  <c r="BA76" i="200" s="1"/>
  <c r="BA97" i="200" s="1"/>
  <c r="CG114" i="200" s="1"/>
  <c r="Z852" i="179"/>
  <c r="W852" i="179"/>
  <c r="X852" i="179"/>
  <c r="Y852" i="179"/>
  <c r="BD37" i="200"/>
  <c r="BD52" i="200"/>
  <c r="BD77" i="200" s="1"/>
  <c r="BD98" i="200" s="1"/>
  <c r="BB110" i="200"/>
  <c r="BO50" i="200"/>
  <c r="BO75" i="200" s="1"/>
  <c r="BO96" i="200" s="1"/>
  <c r="BO57" i="200"/>
  <c r="BO82" i="200" s="1"/>
  <c r="BO103" i="200" s="1"/>
  <c r="BD42" i="200"/>
  <c r="BD58" i="200"/>
  <c r="BD83" i="200" s="1"/>
  <c r="BD104" i="200" s="1"/>
  <c r="BD61" i="200"/>
  <c r="BD86" i="200" s="1"/>
  <c r="BD107" i="200" s="1"/>
  <c r="BD54" i="200"/>
  <c r="BD79" i="200" s="1"/>
  <c r="BD100" i="200" s="1"/>
  <c r="BO42" i="200"/>
  <c r="CF35" i="200"/>
  <c r="CH35" i="200" s="1"/>
  <c r="CF41" i="200"/>
  <c r="CH41" i="200" s="1"/>
  <c r="BD62" i="200"/>
  <c r="BD87" i="200" s="1"/>
  <c r="BD108" i="200" s="1"/>
  <c r="BA43" i="200"/>
  <c r="BO43" i="200"/>
  <c r="CF31" i="200"/>
  <c r="CH31" i="200" s="1"/>
  <c r="BO28" i="200"/>
  <c r="BD49" i="200"/>
  <c r="BD74" i="200" s="1"/>
  <c r="BD95" i="200" s="1"/>
  <c r="BD51" i="200"/>
  <c r="BA59" i="200"/>
  <c r="CH64" i="200" s="1"/>
  <c r="BO59" i="200"/>
  <c r="BO84" i="200" s="1"/>
  <c r="BD53" i="200"/>
  <c r="AW13" i="179"/>
  <c r="BD33" i="200"/>
  <c r="BD60" i="200"/>
  <c r="BD85" i="200" s="1"/>
  <c r="BD106" i="200" s="1"/>
  <c r="BA55" i="200"/>
  <c r="BA80" i="200" s="1"/>
  <c r="BM55" i="200"/>
  <c r="BM80" i="200" s="1"/>
  <c r="BD44" i="200"/>
  <c r="BO41" i="200"/>
  <c r="CG35" i="200"/>
  <c r="AW17" i="179"/>
  <c r="BD30" i="200"/>
  <c r="AW14" i="179"/>
  <c r="BD35" i="200"/>
  <c r="BO53" i="200"/>
  <c r="BO78" i="200" s="1"/>
  <c r="BO99" i="200" s="1"/>
  <c r="AW16" i="179"/>
  <c r="BD38" i="200"/>
  <c r="BD28" i="200"/>
  <c r="BO63" i="200"/>
  <c r="BO88" i="200" s="1"/>
  <c r="BO109" i="200" s="1"/>
  <c r="BO52" i="200"/>
  <c r="BO77" i="200" s="1"/>
  <c r="BO98" i="200" s="1"/>
  <c r="BL63" i="200"/>
  <c r="BL88" i="200" s="1"/>
  <c r="BL109" i="200" s="1"/>
  <c r="BO34" i="200"/>
  <c r="AP7" i="200"/>
  <c r="AP28" i="200" s="1"/>
  <c r="BO62" i="200"/>
  <c r="BO87" i="200" s="1"/>
  <c r="BO108" i="200" s="1"/>
  <c r="CF43" i="200"/>
  <c r="CH43" i="200" s="1"/>
  <c r="BD65" i="200"/>
  <c r="BD90" i="200" s="1"/>
  <c r="BD111" i="200" s="1"/>
  <c r="BD41" i="200"/>
  <c r="BD31" i="200"/>
  <c r="BL52" i="200"/>
  <c r="BL77" i="200" s="1"/>
  <c r="BL98" i="200" s="1"/>
  <c r="BD59" i="200"/>
  <c r="BD84" i="200" s="1"/>
  <c r="BA57" i="200"/>
  <c r="CF32" i="200"/>
  <c r="CH32" i="200" s="1"/>
  <c r="BD57" i="200"/>
  <c r="BD82" i="200" s="1"/>
  <c r="BD103" i="200" s="1"/>
  <c r="BM59" i="200"/>
  <c r="BM84" i="200" s="1"/>
  <c r="BM105" i="200" s="1"/>
  <c r="BH28" i="200"/>
  <c r="AW15" i="179"/>
  <c r="BD50" i="200"/>
  <c r="BD75" i="200" s="1"/>
  <c r="BD96" i="200" s="1"/>
  <c r="BD64" i="200"/>
  <c r="BD36" i="200"/>
  <c r="BM57" i="200"/>
  <c r="BM82" i="200" s="1"/>
  <c r="BM103" i="200" s="1"/>
  <c r="BO60" i="200"/>
  <c r="BO85" i="200" s="1"/>
  <c r="BO106" i="200" s="1"/>
  <c r="BD40" i="200"/>
  <c r="BD56" i="200"/>
  <c r="BD81" i="200" s="1"/>
  <c r="BD102" i="200" s="1"/>
  <c r="BD39" i="200"/>
  <c r="BL53" i="200"/>
  <c r="BL78" i="200" s="1"/>
  <c r="BL99" i="200" s="1"/>
  <c r="BO65" i="200"/>
  <c r="BO90" i="200" s="1"/>
  <c r="BO111" i="200" s="1"/>
  <c r="BO58" i="200"/>
  <c r="BO83" i="200" s="1"/>
  <c r="BO104" i="200" s="1"/>
  <c r="BH37" i="200"/>
  <c r="CG39" i="200"/>
  <c r="BU99" i="200"/>
  <c r="BR99" i="200"/>
  <c r="BX82" i="200"/>
  <c r="AU117" i="200"/>
  <c r="BL35" i="200"/>
  <c r="BO61" i="200"/>
  <c r="BO86" i="200" s="1"/>
  <c r="BO107" i="200" s="1"/>
  <c r="BL41" i="200"/>
  <c r="BA39" i="200"/>
  <c r="BL38" i="200"/>
  <c r="BO40" i="200"/>
  <c r="BO64" i="200"/>
  <c r="BO89" i="200" s="1"/>
  <c r="BM56" i="200"/>
  <c r="BM81" i="200" s="1"/>
  <c r="BM102" i="200" s="1"/>
  <c r="Z261" i="179"/>
  <c r="BB111" i="200"/>
  <c r="BC97" i="200"/>
  <c r="BQ102" i="200"/>
  <c r="BY81" i="200"/>
  <c r="Y135" i="179"/>
  <c r="Y585" i="179"/>
  <c r="BL61" i="200"/>
  <c r="BL86" i="200" s="1"/>
  <c r="BL107" i="200" s="1"/>
  <c r="BU96" i="200"/>
  <c r="BG108" i="200"/>
  <c r="Y108" i="179"/>
  <c r="BB95" i="200"/>
  <c r="BN102" i="200"/>
  <c r="BQ111" i="200"/>
  <c r="X108" i="179"/>
  <c r="AU89" i="200"/>
  <c r="BQ105" i="200"/>
  <c r="AV8" i="179"/>
  <c r="BO44" i="200"/>
  <c r="CF40" i="200"/>
  <c r="CH40" i="200" s="1"/>
  <c r="CF37" i="200"/>
  <c r="CH37" i="200" s="1"/>
  <c r="BA29" i="200"/>
  <c r="BH29" i="200"/>
  <c r="BL43" i="200"/>
  <c r="CF34" i="200"/>
  <c r="CH34" i="200" s="1"/>
  <c r="BO29" i="200"/>
  <c r="BO54" i="200"/>
  <c r="BO79" i="200" s="1"/>
  <c r="BM54" i="200"/>
  <c r="BM79" i="200" s="1"/>
  <c r="BM100" i="200" s="1"/>
  <c r="BH31" i="200"/>
  <c r="BX77" i="200"/>
  <c r="BM29" i="200"/>
  <c r="BH39" i="200"/>
  <c r="BR102" i="200"/>
  <c r="AV4" i="179"/>
  <c r="AU79" i="200"/>
  <c r="AV9" i="179"/>
  <c r="AV6" i="179"/>
  <c r="BO38" i="200"/>
  <c r="CF36" i="200"/>
  <c r="CH36" i="200" s="1"/>
  <c r="BH38" i="200"/>
  <c r="BR103" i="200"/>
  <c r="BO35" i="200"/>
  <c r="BM40" i="200"/>
  <c r="BO55" i="200"/>
  <c r="BO80" i="200" s="1"/>
  <c r="BO101" i="200" s="1"/>
  <c r="BA40" i="200"/>
  <c r="CG47" i="200"/>
  <c r="AV5" i="179"/>
  <c r="AP8" i="200"/>
  <c r="AP29" i="200" s="1"/>
  <c r="X585" i="179"/>
  <c r="X135" i="179"/>
  <c r="W585" i="179"/>
  <c r="BR100" i="200"/>
  <c r="X22" i="179"/>
  <c r="Y22" i="179" s="1"/>
  <c r="X20" i="179"/>
  <c r="Y20" i="179" s="1"/>
  <c r="X21" i="179"/>
  <c r="Y21" i="179" s="1"/>
  <c r="X24" i="179"/>
  <c r="Y24" i="179" s="1"/>
  <c r="BM41" i="200"/>
  <c r="BA36" i="200"/>
  <c r="BL40" i="200"/>
  <c r="BL64" i="200"/>
  <c r="BL89" i="200" s="1"/>
  <c r="BH44" i="200"/>
  <c r="AP23" i="200"/>
  <c r="AP44" i="200" s="1"/>
  <c r="BL42" i="200"/>
  <c r="BH36" i="200"/>
  <c r="BM38" i="200"/>
  <c r="AQ6" i="326"/>
  <c r="BA64" i="200"/>
  <c r="CG43" i="200"/>
  <c r="BL39" i="200"/>
  <c r="BM60" i="200"/>
  <c r="CG45" i="200"/>
  <c r="BL60" i="200"/>
  <c r="BL85" i="200" s="1"/>
  <c r="BL106" i="200" s="1"/>
  <c r="BM50" i="200"/>
  <c r="BM75" i="200" s="1"/>
  <c r="BH40" i="200"/>
  <c r="BA65" i="200"/>
  <c r="BA90" i="200" s="1"/>
  <c r="BA111" i="200" s="1"/>
  <c r="BH33" i="200"/>
  <c r="BA49" i="200"/>
  <c r="AJ168" i="200"/>
  <c r="AI169" i="200"/>
  <c r="AI133" i="200"/>
  <c r="AJ132" i="200"/>
  <c r="CF47" i="200"/>
  <c r="CH47" i="200" s="1"/>
  <c r="CF39" i="200"/>
  <c r="CH39" i="200" s="1"/>
  <c r="CF38" i="200"/>
  <c r="CH38" i="200" s="1"/>
  <c r="BM51" i="200"/>
  <c r="BA53" i="200"/>
  <c r="BA78" i="200" s="1"/>
  <c r="BA99" i="200" s="1"/>
  <c r="CG116" i="200" s="1"/>
  <c r="CG32" i="200"/>
  <c r="BM43" i="200"/>
  <c r="BM37" i="200"/>
  <c r="BM49" i="200"/>
  <c r="BM74" i="200" s="1"/>
  <c r="BM95" i="200" s="1"/>
  <c r="BA54" i="200"/>
  <c r="BA41" i="200"/>
  <c r="BL31" i="200"/>
  <c r="BL59" i="200"/>
  <c r="BL84" i="200" s="1"/>
  <c r="BL105" i="200" s="1"/>
  <c r="BM30" i="200"/>
  <c r="BL36" i="200"/>
  <c r="BB37" i="179"/>
  <c r="BC37" i="179" s="1"/>
  <c r="AQ38" i="179"/>
  <c r="AX37" i="179"/>
  <c r="AY37" i="179" s="1"/>
  <c r="BL56" i="200"/>
  <c r="BL81" i="200" s="1"/>
  <c r="BL102" i="200" s="1"/>
  <c r="BH30" i="200"/>
  <c r="BA32" i="200"/>
  <c r="BM53" i="200"/>
  <c r="BM78" i="200" s="1"/>
  <c r="BM99" i="200" s="1"/>
  <c r="CF44" i="200"/>
  <c r="CH44" i="200" s="1"/>
  <c r="BO39" i="200"/>
  <c r="CG34" i="200"/>
  <c r="BL32" i="200"/>
  <c r="BH35" i="200"/>
  <c r="BA34" i="200"/>
  <c r="CF46" i="200"/>
  <c r="CH46" i="200" s="1"/>
  <c r="CF42" i="200"/>
  <c r="CH42" i="200" s="1"/>
  <c r="BA35" i="200"/>
  <c r="BM33" i="200"/>
  <c r="CG42" i="200"/>
  <c r="BM34" i="200"/>
  <c r="BL34" i="200"/>
  <c r="BL57" i="200"/>
  <c r="BL82" i="200" s="1"/>
  <c r="BL103" i="200" s="1"/>
  <c r="CG33" i="200"/>
  <c r="BM31" i="200"/>
  <c r="BL55" i="200"/>
  <c r="CG44" i="200"/>
  <c r="BM35" i="200"/>
  <c r="BA37" i="200"/>
  <c r="BM44" i="200"/>
  <c r="CG37" i="200"/>
  <c r="BM32" i="200"/>
  <c r="BA30" i="200"/>
  <c r="AP15" i="200"/>
  <c r="AP36" i="200" s="1"/>
  <c r="BO31" i="200"/>
  <c r="BL62" i="200"/>
  <c r="BL87" i="200" s="1"/>
  <c r="BM65" i="200"/>
  <c r="BM90" i="200" s="1"/>
  <c r="BM111" i="200" s="1"/>
  <c r="BA50" i="200"/>
  <c r="BA75" i="200" s="1"/>
  <c r="BA96" i="200" s="1"/>
  <c r="CG113" i="200" s="1"/>
  <c r="BL58" i="200"/>
  <c r="BL83" i="200" s="1"/>
  <c r="BL104" i="200" s="1"/>
  <c r="BA63" i="200"/>
  <c r="CH68" i="200" s="1"/>
  <c r="BM39" i="200"/>
  <c r="BF102" i="200"/>
  <c r="CG46" i="200"/>
  <c r="BA62" i="200"/>
  <c r="CH67" i="200" s="1"/>
  <c r="BL37" i="200"/>
  <c r="BA33" i="200"/>
  <c r="BM62" i="200"/>
  <c r="BM87" i="200" s="1"/>
  <c r="BM108" i="200" s="1"/>
  <c r="BM61" i="200"/>
  <c r="BM86" i="200" s="1"/>
  <c r="BL33" i="200"/>
  <c r="BM42" i="200"/>
  <c r="BA60" i="200"/>
  <c r="CG38" i="200"/>
  <c r="CG40" i="200"/>
  <c r="BH43" i="200"/>
  <c r="BL51" i="200"/>
  <c r="BL76" i="200" s="1"/>
  <c r="BL49" i="200"/>
  <c r="BL74" i="200" s="1"/>
  <c r="BL95" i="200" s="1"/>
  <c r="BM63" i="200"/>
  <c r="BM88" i="200" s="1"/>
  <c r="BM109" i="200" s="1"/>
  <c r="BA38" i="200"/>
  <c r="BA52" i="200"/>
  <c r="BA42" i="200"/>
  <c r="BM36" i="200"/>
  <c r="CG31" i="200"/>
  <c r="BO37" i="200"/>
  <c r="BH34" i="200"/>
  <c r="BL54" i="200"/>
  <c r="BL79" i="200" s="1"/>
  <c r="BL100" i="200" s="1"/>
  <c r="BH32" i="200"/>
  <c r="BA28" i="200"/>
  <c r="BA56" i="200"/>
  <c r="BM64" i="200"/>
  <c r="BM89" i="200" s="1"/>
  <c r="BL30" i="200"/>
  <c r="BM28" i="200"/>
  <c r="CF45" i="200"/>
  <c r="CH45" i="200" s="1"/>
  <c r="BO49" i="200"/>
  <c r="BO36" i="200"/>
  <c r="BO30" i="200"/>
  <c r="CG41" i="200"/>
  <c r="BM52" i="200"/>
  <c r="BM77" i="200" s="1"/>
  <c r="BM98" i="200" s="1"/>
  <c r="CG36" i="200"/>
  <c r="BA61" i="200"/>
  <c r="BU104" i="200"/>
  <c r="BG103" i="200"/>
  <c r="BR105" i="200"/>
  <c r="BR106" i="200"/>
  <c r="AU80" i="200"/>
  <c r="BB100" i="200"/>
  <c r="Y549" i="179"/>
  <c r="W549" i="179"/>
  <c r="AP12" i="200"/>
  <c r="AP33" i="200" s="1"/>
  <c r="BF98" i="200"/>
  <c r="X549" i="179"/>
  <c r="W171" i="179"/>
  <c r="E7" i="326"/>
  <c r="AP10" i="200"/>
  <c r="AP31" i="200" s="1"/>
  <c r="BE106" i="200"/>
  <c r="AP17" i="200"/>
  <c r="AP38" i="200" s="1"/>
  <c r="AV15" i="179"/>
  <c r="BG102" i="200"/>
  <c r="BQ109" i="200"/>
  <c r="BY83" i="200"/>
  <c r="BC107" i="200"/>
  <c r="BP107" i="200"/>
  <c r="BG109" i="200"/>
  <c r="BR95" i="200"/>
  <c r="BB108" i="200"/>
  <c r="BY88" i="200"/>
  <c r="BE110" i="200"/>
  <c r="AU16" i="179"/>
  <c r="E16" i="326"/>
  <c r="AP19" i="200"/>
  <c r="AP40" i="200" s="1"/>
  <c r="AP13" i="200"/>
  <c r="AP34" i="200" s="1"/>
  <c r="AU130" i="200"/>
  <c r="P118" i="179"/>
  <c r="AP22" i="200"/>
  <c r="AP43" i="200" s="1"/>
  <c r="AP16" i="200"/>
  <c r="AP37" i="200" s="1"/>
  <c r="E3" i="326"/>
  <c r="AP11" i="200"/>
  <c r="AP32" i="200" s="1"/>
  <c r="BP98" i="200"/>
  <c r="X234" i="179"/>
  <c r="AU133" i="200"/>
  <c r="AU131" i="200"/>
  <c r="AU77" i="200"/>
  <c r="BB98" i="200"/>
  <c r="R62" i="200"/>
  <c r="AV14" i="179"/>
  <c r="AV13" i="179"/>
  <c r="AU14" i="179"/>
  <c r="AU17" i="179"/>
  <c r="Y234" i="179"/>
  <c r="AU13" i="179"/>
  <c r="BG95" i="200"/>
  <c r="Z234" i="179"/>
  <c r="AP9" i="200"/>
  <c r="AP30" i="200" s="1"/>
  <c r="BU100" i="200"/>
  <c r="AV16" i="179"/>
  <c r="BY78" i="200"/>
  <c r="AP21" i="200"/>
  <c r="AP42" i="200" s="1"/>
  <c r="CH60" i="200"/>
  <c r="AV17" i="179"/>
  <c r="AP14" i="200"/>
  <c r="AP35" i="200" s="1"/>
  <c r="AU127" i="200"/>
  <c r="E11" i="326"/>
  <c r="O120" i="179"/>
  <c r="BF99" i="200"/>
  <c r="AP20" i="200"/>
  <c r="AP41" i="200" s="1"/>
  <c r="BC98" i="200"/>
  <c r="X18" i="179"/>
  <c r="Y18" i="179" s="1"/>
  <c r="X19" i="179"/>
  <c r="Y19" i="179" s="1"/>
  <c r="X25" i="179"/>
  <c r="Y25" i="179" s="1"/>
  <c r="X23" i="179"/>
  <c r="Y23" i="179" s="1"/>
  <c r="BX74" i="200"/>
  <c r="AP18" i="200"/>
  <c r="AP39" i="200" s="1"/>
  <c r="P82" i="179"/>
  <c r="Q118" i="179"/>
  <c r="S118" i="179"/>
  <c r="K86" i="200"/>
  <c r="BG107" i="200"/>
  <c r="K83" i="200"/>
  <c r="K80" i="200"/>
  <c r="K93" i="200"/>
  <c r="K77" i="200"/>
  <c r="K81" i="200"/>
  <c r="K78" i="200"/>
  <c r="K92" i="200"/>
  <c r="BX88" i="200"/>
  <c r="K91" i="200"/>
  <c r="K87" i="200"/>
  <c r="K85" i="200"/>
  <c r="AU82" i="200"/>
  <c r="K90" i="200"/>
  <c r="K82" i="200"/>
  <c r="K84" i="200"/>
  <c r="BR108" i="200"/>
  <c r="R121" i="179"/>
  <c r="K88" i="200"/>
  <c r="K89" i="200"/>
  <c r="BY75" i="200"/>
  <c r="K79" i="200"/>
  <c r="S121" i="179"/>
  <c r="BQ85" i="200"/>
  <c r="BQ106" i="200" s="1"/>
  <c r="AU86" i="200"/>
  <c r="AU129" i="200"/>
  <c r="BX130" i="200"/>
  <c r="BX87" i="200"/>
  <c r="R118" i="179"/>
  <c r="BX84" i="200"/>
  <c r="BX127" i="200"/>
  <c r="AU119" i="200"/>
  <c r="AU76" i="200"/>
  <c r="BY86" i="200"/>
  <c r="BY129" i="200"/>
  <c r="BY79" i="200"/>
  <c r="BY122" i="200"/>
  <c r="BY89" i="200"/>
  <c r="BY132" i="200"/>
  <c r="BX129" i="200"/>
  <c r="BX86" i="200"/>
  <c r="BY74" i="200"/>
  <c r="BY117" i="200"/>
  <c r="AU83" i="200"/>
  <c r="AU126" i="200"/>
  <c r="BC74" i="200"/>
  <c r="BC95" i="200" s="1"/>
  <c r="BX78" i="200"/>
  <c r="BX121" i="200"/>
  <c r="AU81" i="200"/>
  <c r="AU124" i="200"/>
  <c r="BX123" i="200"/>
  <c r="BX80" i="200"/>
  <c r="BX79" i="200"/>
  <c r="BX122" i="200"/>
  <c r="BX83" i="200"/>
  <c r="BX126" i="200"/>
  <c r="AU118" i="200"/>
  <c r="AU75" i="200"/>
  <c r="BY76" i="200"/>
  <c r="BY119" i="200"/>
  <c r="BX90" i="200"/>
  <c r="BX133" i="200"/>
  <c r="BY87" i="200"/>
  <c r="BY130" i="200"/>
  <c r="BX85" i="200"/>
  <c r="BX128" i="200"/>
  <c r="BC75" i="200"/>
  <c r="BC96" i="200" s="1"/>
  <c r="BY128" i="200"/>
  <c r="BY85" i="200"/>
  <c r="BY80" i="200"/>
  <c r="BY123" i="200"/>
  <c r="AU78" i="200"/>
  <c r="AU121" i="200"/>
  <c r="BY133" i="200"/>
  <c r="BY90" i="200"/>
  <c r="BX124" i="200"/>
  <c r="BX81" i="200"/>
  <c r="BY82" i="200"/>
  <c r="BY125" i="200"/>
  <c r="E4" i="326"/>
  <c r="AQ70" i="179"/>
  <c r="AI62" i="200"/>
  <c r="AJ61" i="200"/>
  <c r="AQ804" i="179"/>
  <c r="AQ776" i="179"/>
  <c r="Y453" i="179"/>
  <c r="W453" i="179"/>
  <c r="Z453" i="179"/>
  <c r="X453" i="179"/>
  <c r="AQ79" i="179"/>
  <c r="AQ759" i="179"/>
  <c r="Z444" i="179"/>
  <c r="Y444" i="179"/>
  <c r="W444" i="179"/>
  <c r="X444" i="179"/>
  <c r="AA59" i="200"/>
  <c r="Z60" i="200"/>
  <c r="AF148" i="200"/>
  <c r="AF149" i="200"/>
  <c r="AU37" i="179"/>
  <c r="AT38" i="179"/>
  <c r="AT39" i="179" s="1"/>
  <c r="AT40" i="179" s="1"/>
  <c r="AT41" i="179" s="1"/>
  <c r="AT42" i="179" s="1"/>
  <c r="AT43" i="179" s="1"/>
  <c r="AQ795" i="179"/>
  <c r="Z151" i="200"/>
  <c r="AC150" i="200"/>
  <c r="AF39" i="179"/>
  <c r="AK39" i="179"/>
  <c r="AI80" i="200"/>
  <c r="AJ79" i="200"/>
  <c r="AJ39" i="179"/>
  <c r="AE39" i="179"/>
  <c r="AI153" i="200"/>
  <c r="AJ152" i="200"/>
  <c r="AD39" i="179"/>
  <c r="AI39" i="179"/>
  <c r="AQ96" i="179"/>
  <c r="Y62" i="200"/>
  <c r="AQ130" i="179"/>
  <c r="AZ36" i="179"/>
  <c r="BA36" i="179"/>
  <c r="BU80" i="200"/>
  <c r="BU101" i="200" s="1"/>
  <c r="BN75" i="200"/>
  <c r="BN96" i="200" s="1"/>
  <c r="BX89" i="200"/>
  <c r="BX132" i="200"/>
  <c r="BC84" i="200"/>
  <c r="BC105" i="200" s="1"/>
  <c r="BC80" i="200"/>
  <c r="BC101" i="200" s="1"/>
  <c r="BE82" i="200"/>
  <c r="BE103" i="200" s="1"/>
  <c r="BB84" i="200"/>
  <c r="BB105" i="200" s="1"/>
  <c r="BG83" i="200"/>
  <c r="BG104" i="200" s="1"/>
  <c r="BP90" i="200"/>
  <c r="BP111" i="200" s="1"/>
  <c r="BQ78" i="200"/>
  <c r="BQ99" i="200" s="1"/>
  <c r="BF80" i="200"/>
  <c r="BF101" i="200" s="1"/>
  <c r="BQ77" i="200"/>
  <c r="BQ98" i="200" s="1"/>
  <c r="BX118" i="200"/>
  <c r="BX75" i="200"/>
  <c r="BF83" i="200"/>
  <c r="BF104" i="200" s="1"/>
  <c r="BE80" i="200"/>
  <c r="BE101" i="200" s="1"/>
  <c r="BX76" i="200"/>
  <c r="BX119" i="200"/>
  <c r="BA82" i="200"/>
  <c r="BA103" i="200" s="1"/>
  <c r="CH62" i="200"/>
  <c r="BN90" i="200"/>
  <c r="BN111" i="200" s="1"/>
  <c r="BB82" i="200"/>
  <c r="BB103" i="200" s="1"/>
  <c r="BR88" i="200"/>
  <c r="BR109" i="200" s="1"/>
  <c r="BP89" i="200"/>
  <c r="BP110" i="200" s="1"/>
  <c r="BG76" i="200"/>
  <c r="BG97" i="200" s="1"/>
  <c r="BP76" i="200"/>
  <c r="BP97" i="200" s="1"/>
  <c r="BG89" i="200"/>
  <c r="BG110" i="200" s="1"/>
  <c r="BN89" i="200"/>
  <c r="BN110" i="200" s="1"/>
  <c r="BU89" i="200"/>
  <c r="BU110" i="200" s="1"/>
  <c r="BN76" i="200"/>
  <c r="BN97" i="200" s="1"/>
  <c r="BD76" i="200"/>
  <c r="BD97" i="200" s="1"/>
  <c r="BD89" i="200"/>
  <c r="BD110" i="200" s="1"/>
  <c r="J324" i="179"/>
  <c r="Y27" i="179"/>
  <c r="BF89" i="200"/>
  <c r="BF110" i="200" s="1"/>
  <c r="BF76" i="200"/>
  <c r="BF97" i="200" s="1"/>
  <c r="J342" i="179"/>
  <c r="J225" i="179"/>
  <c r="Q58" i="160"/>
  <c r="Q71" i="160"/>
  <c r="Q72" i="160"/>
  <c r="Q61" i="160"/>
  <c r="Q68" i="160"/>
  <c r="Q74" i="160"/>
  <c r="Q36" i="160"/>
  <c r="Q37" i="160"/>
  <c r="Q14" i="160"/>
  <c r="Q44" i="160"/>
  <c r="Q21" i="160"/>
  <c r="Q22" i="160"/>
  <c r="Q25" i="160"/>
  <c r="Q29" i="160"/>
  <c r="Q30" i="160"/>
  <c r="Q70" i="160"/>
  <c r="Q86" i="160"/>
  <c r="Q75" i="160"/>
  <c r="Q76" i="160"/>
  <c r="Q83" i="160"/>
  <c r="Q11" i="160"/>
  <c r="Q12" i="160"/>
  <c r="Q19" i="160"/>
  <c r="Q20" i="160"/>
  <c r="Q45" i="160"/>
  <c r="Q48" i="160"/>
  <c r="Q49" i="160"/>
  <c r="Q52" i="160"/>
  <c r="Q53" i="160"/>
  <c r="Q88" i="160"/>
  <c r="Q60" i="160"/>
  <c r="Q78" i="160"/>
  <c r="Q82" i="160"/>
  <c r="Q64" i="160"/>
  <c r="Q34" i="160"/>
  <c r="Q35" i="160"/>
  <c r="Q42" i="160"/>
  <c r="Q43" i="160"/>
  <c r="Q23" i="160"/>
  <c r="Q24" i="160"/>
  <c r="Q27" i="160"/>
  <c r="Q28" i="160"/>
  <c r="Q65" i="160"/>
  <c r="Q63" i="160"/>
  <c r="Q81" i="160"/>
  <c r="Q59" i="160"/>
  <c r="Q79" i="160"/>
  <c r="Q57" i="160"/>
  <c r="Q9" i="160"/>
  <c r="Q10" i="160"/>
  <c r="Q40" i="160"/>
  <c r="Q17" i="160"/>
  <c r="Q18" i="160"/>
  <c r="Q47" i="160"/>
  <c r="Q50" i="160"/>
  <c r="Q51" i="160"/>
  <c r="Q73" i="160"/>
  <c r="Q69" i="160"/>
  <c r="Q87" i="160"/>
  <c r="Q67" i="160"/>
  <c r="Q62" i="160"/>
  <c r="Q13" i="160"/>
  <c r="Q38" i="160"/>
  <c r="Q39" i="160"/>
  <c r="Q46" i="160"/>
  <c r="Q54" i="160"/>
  <c r="Q55" i="160"/>
  <c r="Q32" i="160"/>
  <c r="Q41" i="160"/>
  <c r="Q80" i="160"/>
  <c r="Q33" i="160"/>
  <c r="Q16" i="160"/>
  <c r="Q26" i="160"/>
  <c r="Q66" i="160"/>
  <c r="Q8" i="160"/>
  <c r="Q84" i="160"/>
  <c r="Q15" i="160"/>
  <c r="Q77" i="160"/>
  <c r="Q56" i="160"/>
  <c r="Q85" i="160"/>
  <c r="Q31" i="160"/>
  <c r="W843" i="179"/>
  <c r="Z714" i="179"/>
  <c r="Z636" i="179"/>
  <c r="Z969" i="179"/>
  <c r="Y969" i="179"/>
  <c r="X720" i="179"/>
  <c r="W754" i="179"/>
  <c r="W636" i="179"/>
  <c r="Y354" i="179"/>
  <c r="Y621" i="179"/>
  <c r="Z354" i="179"/>
  <c r="Y720" i="179"/>
  <c r="Y636" i="179"/>
  <c r="X843" i="179"/>
  <c r="Z843" i="179"/>
  <c r="W714" i="179"/>
  <c r="W354" i="179"/>
  <c r="X714" i="179"/>
  <c r="Y754" i="179"/>
  <c r="Z754" i="179"/>
  <c r="Z621" i="179"/>
  <c r="W969" i="179"/>
  <c r="W621" i="179"/>
  <c r="X969" i="179"/>
  <c r="Z720" i="179"/>
  <c r="X754" i="179"/>
  <c r="AQ625" i="179" l="1"/>
  <c r="AQ309" i="179"/>
  <c r="AQ498" i="179"/>
  <c r="AQ436" i="179"/>
  <c r="AQ356" i="179"/>
  <c r="AQ525" i="179"/>
  <c r="AQ561" i="179"/>
  <c r="AQ472" i="179"/>
  <c r="AQ338" i="179"/>
  <c r="AQ723" i="179"/>
  <c r="AQ426" i="179"/>
  <c r="AQ445" i="179"/>
  <c r="AQ750" i="179"/>
  <c r="AQ300" i="179"/>
  <c r="AQ481" i="179"/>
  <c r="AQ714" i="179"/>
  <c r="AQ293" i="179"/>
  <c r="AQ392" i="179"/>
  <c r="AQ489" i="179"/>
  <c r="AQ490" i="179" s="1"/>
  <c r="AQ383" i="179"/>
  <c r="AQ687" i="179"/>
  <c r="AQ400" i="179"/>
  <c r="AQ516" i="179"/>
  <c r="AQ742" i="179"/>
  <c r="AQ552" i="179"/>
  <c r="AQ669" i="179"/>
  <c r="AQ507" i="179"/>
  <c r="AQ408" i="179"/>
  <c r="AQ409" i="179" s="1"/>
  <c r="AQ580" i="179"/>
  <c r="AQ534" i="179"/>
  <c r="AQ463" i="179"/>
  <c r="AQ283" i="179"/>
  <c r="AX282" i="179"/>
  <c r="AQ696" i="179"/>
  <c r="AQ363" i="179"/>
  <c r="AQ364" i="179" s="1"/>
  <c r="AQ372" i="179"/>
  <c r="AQ705" i="179"/>
  <c r="AQ732" i="179"/>
  <c r="AQ327" i="179"/>
  <c r="AQ453" i="179"/>
  <c r="AQ454" i="179" s="1"/>
  <c r="AQ597" i="179"/>
  <c r="AQ642" i="179"/>
  <c r="AQ345" i="179"/>
  <c r="AQ417" i="179"/>
  <c r="AQ606" i="179"/>
  <c r="AQ607" i="179" s="1"/>
  <c r="AQ543" i="179"/>
  <c r="AQ786" i="179"/>
  <c r="AQ768" i="179"/>
  <c r="AQ319" i="179"/>
  <c r="AQ651" i="179"/>
  <c r="AQ678" i="179"/>
  <c r="AQ615" i="179"/>
  <c r="AQ616" i="179" s="1"/>
  <c r="AQ660" i="179"/>
  <c r="AQ570" i="179"/>
  <c r="AQ633" i="179"/>
  <c r="AQ588" i="179"/>
  <c r="AQ589" i="179" s="1"/>
  <c r="I122" i="262"/>
  <c r="I121" i="262"/>
  <c r="AN1005" i="179"/>
  <c r="AO1005" i="179"/>
  <c r="AM1005" i="179"/>
  <c r="AL1005" i="179"/>
  <c r="AM996" i="179"/>
  <c r="AN996" i="179"/>
  <c r="AL996" i="179"/>
  <c r="AO996" i="179"/>
  <c r="BO110" i="200"/>
  <c r="AN39" i="179"/>
  <c r="BA101" i="200"/>
  <c r="CG118" i="200" s="1"/>
  <c r="BI55" i="200"/>
  <c r="BI80" i="200" s="1"/>
  <c r="BI101" i="200" s="1"/>
  <c r="BI54" i="200"/>
  <c r="BI79" i="200" s="1"/>
  <c r="BI100" i="200" s="1"/>
  <c r="BI52" i="200"/>
  <c r="BI64" i="200"/>
  <c r="BI89" i="200" s="1"/>
  <c r="BI110" i="200" s="1"/>
  <c r="AK876" i="179"/>
  <c r="BA84" i="200"/>
  <c r="BA105" i="200" s="1"/>
  <c r="BI65" i="200"/>
  <c r="BI90" i="200" s="1"/>
  <c r="BI111" i="200" s="1"/>
  <c r="BM101" i="200"/>
  <c r="BL110" i="200"/>
  <c r="BI51" i="200"/>
  <c r="BI76" i="200" s="1"/>
  <c r="BI97" i="200" s="1"/>
  <c r="AK176" i="262"/>
  <c r="H199" i="262"/>
  <c r="BD105" i="200"/>
  <c r="BI56" i="200"/>
  <c r="BI81" i="200" s="1"/>
  <c r="BI102" i="200" s="1"/>
  <c r="CK34" i="200"/>
  <c r="BI60" i="200"/>
  <c r="BI85" i="200" s="1"/>
  <c r="BI106" i="200" s="1"/>
  <c r="BI62" i="200"/>
  <c r="BI87" i="200" s="1"/>
  <c r="BI108" i="200" s="1"/>
  <c r="CH56" i="200"/>
  <c r="BI58" i="200"/>
  <c r="BI83" i="200" s="1"/>
  <c r="BI104" i="200" s="1"/>
  <c r="CH63" i="200"/>
  <c r="AK837" i="179"/>
  <c r="BI59" i="200"/>
  <c r="BI84" i="200" s="1"/>
  <c r="BI105" i="200" s="1"/>
  <c r="BI61" i="200"/>
  <c r="BI86" i="200" s="1"/>
  <c r="BI107" i="200" s="1"/>
  <c r="CK31" i="200"/>
  <c r="BL96" i="200"/>
  <c r="BI49" i="200"/>
  <c r="BI74" i="200" s="1"/>
  <c r="BI95" i="200" s="1"/>
  <c r="BO100" i="200"/>
  <c r="AK182" i="262"/>
  <c r="AC190" i="262"/>
  <c r="CK46" i="200"/>
  <c r="V128" i="262"/>
  <c r="AJ138" i="262"/>
  <c r="W153" i="262"/>
  <c r="H129" i="262"/>
  <c r="O181" i="262"/>
  <c r="W176" i="262"/>
  <c r="H173" i="262"/>
  <c r="P130" i="262"/>
  <c r="V173" i="262"/>
  <c r="H184" i="262"/>
  <c r="V132" i="262"/>
  <c r="P149" i="262"/>
  <c r="AJ133" i="262"/>
  <c r="O155" i="262"/>
  <c r="H148" i="262"/>
  <c r="O130" i="262"/>
  <c r="AK143" i="262"/>
  <c r="AJ173" i="262"/>
  <c r="H166" i="262"/>
  <c r="AD158" i="262"/>
  <c r="P148" i="262"/>
  <c r="W121" i="262"/>
  <c r="AC154" i="262"/>
  <c r="P143" i="262"/>
  <c r="W147" i="262"/>
  <c r="H176" i="262"/>
  <c r="V136" i="262"/>
  <c r="CK45" i="200"/>
  <c r="AK175" i="262"/>
  <c r="I182" i="262"/>
  <c r="W156" i="262"/>
  <c r="I161" i="262"/>
  <c r="AC165" i="262"/>
  <c r="BI50" i="200"/>
  <c r="BI75" i="200" s="1"/>
  <c r="BI96" i="200" s="1"/>
  <c r="AD142" i="262"/>
  <c r="AC161" i="262"/>
  <c r="I193" i="262"/>
  <c r="AC143" i="262"/>
  <c r="AK193" i="262"/>
  <c r="H189" i="262"/>
  <c r="V151" i="262"/>
  <c r="AK149" i="262"/>
  <c r="O143" i="262"/>
  <c r="AK196" i="262"/>
  <c r="H126" i="262"/>
  <c r="P193" i="262"/>
  <c r="W129" i="262"/>
  <c r="O194" i="262"/>
  <c r="I163" i="262"/>
  <c r="AK184" i="262"/>
  <c r="H178" i="262"/>
  <c r="P125" i="262"/>
  <c r="AK174" i="262"/>
  <c r="AC133" i="262"/>
  <c r="CK32" i="200"/>
  <c r="AD128" i="262"/>
  <c r="I172" i="262"/>
  <c r="O126" i="262"/>
  <c r="V122" i="262"/>
  <c r="O171" i="262"/>
  <c r="AC151" i="262"/>
  <c r="W140" i="262"/>
  <c r="O166" i="262"/>
  <c r="AC177" i="262"/>
  <c r="O137" i="262"/>
  <c r="H122" i="262"/>
  <c r="AC186" i="262"/>
  <c r="W142" i="262"/>
  <c r="O147" i="262"/>
  <c r="AC188" i="262"/>
  <c r="H186" i="262"/>
  <c r="I175" i="262"/>
  <c r="P141" i="262"/>
  <c r="H123" i="262"/>
  <c r="O157" i="262"/>
  <c r="AD133" i="262"/>
  <c r="H165" i="262"/>
  <c r="W193" i="262"/>
  <c r="AC171" i="262"/>
  <c r="V137" i="262"/>
  <c r="AJ155" i="262"/>
  <c r="AD138" i="262"/>
  <c r="W178" i="262"/>
  <c r="I136" i="262"/>
  <c r="I125" i="262"/>
  <c r="AC163" i="262"/>
  <c r="H181" i="262"/>
  <c r="AJ127" i="262"/>
  <c r="AK142" i="262"/>
  <c r="V162" i="262"/>
  <c r="AJ191" i="262"/>
  <c r="AD176" i="262"/>
  <c r="AC147" i="262"/>
  <c r="AC123" i="262"/>
  <c r="AJ121" i="262"/>
  <c r="P145" i="262"/>
  <c r="AC162" i="262"/>
  <c r="H153" i="262"/>
  <c r="AK185" i="262"/>
  <c r="V180" i="262"/>
  <c r="I160" i="262"/>
  <c r="AD165" i="262"/>
  <c r="V176" i="262"/>
  <c r="H192" i="262"/>
  <c r="V188" i="262"/>
  <c r="W196" i="262"/>
  <c r="H147" i="262"/>
  <c r="W171" i="262"/>
  <c r="W132" i="262"/>
  <c r="V187" i="262"/>
  <c r="AD148" i="262"/>
  <c r="V160" i="262"/>
  <c r="I159" i="262"/>
  <c r="W158" i="262"/>
  <c r="O128" i="262"/>
  <c r="V146" i="262"/>
  <c r="AC132" i="262"/>
  <c r="AC187" i="262"/>
  <c r="H196" i="262"/>
  <c r="O184" i="262"/>
  <c r="O164" i="262"/>
  <c r="AD123" i="262"/>
  <c r="H144" i="262"/>
  <c r="O149" i="262"/>
  <c r="I187" i="262"/>
  <c r="W144" i="262"/>
  <c r="O188" i="262"/>
  <c r="P186" i="262"/>
  <c r="W151" i="262"/>
  <c r="AJ196" i="262"/>
  <c r="AD163" i="262"/>
  <c r="AK153" i="262"/>
  <c r="AC192" i="262"/>
  <c r="O172" i="262"/>
  <c r="O133" i="262"/>
  <c r="AC176" i="262"/>
  <c r="O138" i="262"/>
  <c r="H155" i="262"/>
  <c r="O152" i="262"/>
  <c r="V190" i="262"/>
  <c r="V157" i="262"/>
  <c r="W148" i="262"/>
  <c r="AJ197" i="262"/>
  <c r="AD166" i="262"/>
  <c r="AJ174" i="262"/>
  <c r="AJ179" i="262"/>
  <c r="H191" i="262"/>
  <c r="O151" i="262"/>
  <c r="W185" i="262"/>
  <c r="AC174" i="262"/>
  <c r="W159" i="262"/>
  <c r="AC169" i="262"/>
  <c r="H125" i="262"/>
  <c r="AD185" i="262"/>
  <c r="AC195" i="262"/>
  <c r="V178" i="262"/>
  <c r="AK126" i="262"/>
  <c r="AD156" i="262"/>
  <c r="AC128" i="262"/>
  <c r="AD196" i="262"/>
  <c r="V154" i="262"/>
  <c r="H163" i="262"/>
  <c r="I135" i="262"/>
  <c r="W141" i="262"/>
  <c r="P131" i="262"/>
  <c r="AD160" i="262"/>
  <c r="V153" i="262"/>
  <c r="AD188" i="262"/>
  <c r="AJ152" i="262"/>
  <c r="AD145" i="262"/>
  <c r="H141" i="262"/>
  <c r="AJ195" i="262"/>
  <c r="V141" i="262"/>
  <c r="AK190" i="262"/>
  <c r="AJ163" i="262"/>
  <c r="AK194" i="262"/>
  <c r="AK139" i="262"/>
  <c r="AD174" i="262"/>
  <c r="AK200" i="262"/>
  <c r="AJ189" i="262"/>
  <c r="H162" i="262"/>
  <c r="AD127" i="262"/>
  <c r="W180" i="262"/>
  <c r="P187" i="262"/>
  <c r="W133" i="262"/>
  <c r="H180" i="262"/>
  <c r="AC159" i="262"/>
  <c r="V198" i="262"/>
  <c r="P165" i="262"/>
  <c r="H177" i="262"/>
  <c r="O187" i="262"/>
  <c r="I181" i="262"/>
  <c r="V150" i="262"/>
  <c r="P154" i="262"/>
  <c r="AK165" i="262"/>
  <c r="I197" i="262"/>
  <c r="AD137" i="262"/>
  <c r="H197" i="262"/>
  <c r="I178" i="262"/>
  <c r="O134" i="262"/>
  <c r="AD144" i="262"/>
  <c r="AC173" i="262"/>
  <c r="H188" i="262"/>
  <c r="I188" i="262"/>
  <c r="O170" i="262"/>
  <c r="W131" i="262"/>
  <c r="V124" i="262"/>
  <c r="AC160" i="262"/>
  <c r="BO105" i="200"/>
  <c r="AK131" i="262"/>
  <c r="I176" i="262"/>
  <c r="V133" i="262"/>
  <c r="I139" i="262"/>
  <c r="I167" i="262"/>
  <c r="I128" i="262"/>
  <c r="AJ166" i="262"/>
  <c r="O142" i="262"/>
  <c r="AC198" i="262"/>
  <c r="O153" i="262"/>
  <c r="H190" i="262"/>
  <c r="I183" i="262"/>
  <c r="I134" i="262"/>
  <c r="I198" i="262"/>
  <c r="I173" i="262"/>
  <c r="AC167" i="262"/>
  <c r="AD169" i="262"/>
  <c r="AD122" i="262"/>
  <c r="O169" i="262"/>
  <c r="P153" i="262"/>
  <c r="I156" i="262"/>
  <c r="V168" i="262"/>
  <c r="AK172" i="262"/>
  <c r="P169" i="262"/>
  <c r="AD159" i="262"/>
  <c r="AC122" i="262"/>
  <c r="AD184" i="262"/>
  <c r="P161" i="262"/>
  <c r="O195" i="262"/>
  <c r="AJ151" i="262"/>
  <c r="W188" i="262"/>
  <c r="H138" i="262"/>
  <c r="AK152" i="262"/>
  <c r="H137" i="262"/>
  <c r="V138" i="262"/>
  <c r="AK162" i="262"/>
  <c r="AC199" i="262"/>
  <c r="AD121" i="262"/>
  <c r="AD179" i="262"/>
  <c r="O131" i="262"/>
  <c r="I157" i="262"/>
  <c r="AJ182" i="262"/>
  <c r="AD124" i="262"/>
  <c r="P180" i="262"/>
  <c r="AK163" i="262"/>
  <c r="P198" i="262"/>
  <c r="AC130" i="262"/>
  <c r="H149" i="262"/>
  <c r="H145" i="262"/>
  <c r="H187" i="262"/>
  <c r="I142" i="262"/>
  <c r="I140" i="262"/>
  <c r="AK128" i="262"/>
  <c r="P135" i="262"/>
  <c r="AK157" i="262"/>
  <c r="H185" i="262"/>
  <c r="I141" i="262"/>
  <c r="O121" i="262"/>
  <c r="AK134" i="262"/>
  <c r="P176" i="262"/>
  <c r="AK146" i="262"/>
  <c r="CK42" i="200"/>
  <c r="CK47" i="200"/>
  <c r="AD130" i="262"/>
  <c r="H134" i="262"/>
  <c r="H124" i="262"/>
  <c r="I133" i="262"/>
  <c r="AJ132" i="262"/>
  <c r="P138" i="262"/>
  <c r="W168" i="262"/>
  <c r="V149" i="262"/>
  <c r="V169" i="262"/>
  <c r="AK161" i="262"/>
  <c r="V195" i="262"/>
  <c r="P188" i="262"/>
  <c r="O127" i="262"/>
  <c r="AD190" i="262"/>
  <c r="BI57" i="200"/>
  <c r="BI82" i="200" s="1"/>
  <c r="BI103" i="200" s="1"/>
  <c r="BD78" i="200"/>
  <c r="BD99" i="200" s="1"/>
  <c r="AL852" i="179"/>
  <c r="AK123" i="262"/>
  <c r="AK846" i="179"/>
  <c r="AD189" i="262"/>
  <c r="AC137" i="262"/>
  <c r="H128" i="262"/>
  <c r="I164" i="262"/>
  <c r="W166" i="262"/>
  <c r="AD170" i="262"/>
  <c r="AJ146" i="262"/>
  <c r="P174" i="262"/>
  <c r="V123" i="262"/>
  <c r="P129" i="262"/>
  <c r="I149" i="262"/>
  <c r="AC140" i="262"/>
  <c r="AK159" i="262"/>
  <c r="V193" i="262"/>
  <c r="H160" i="262"/>
  <c r="AJ193" i="262"/>
  <c r="AD198" i="262"/>
  <c r="AK155" i="262"/>
  <c r="V184" i="262"/>
  <c r="AD191" i="262"/>
  <c r="AK828" i="179"/>
  <c r="BA87" i="200"/>
  <c r="BA108" i="200" s="1"/>
  <c r="CK43" i="200"/>
  <c r="CK35" i="200"/>
  <c r="BI63" i="200"/>
  <c r="BI88" i="200" s="1"/>
  <c r="BI109" i="200" s="1"/>
  <c r="BI53" i="200"/>
  <c r="BI78" i="200" s="1"/>
  <c r="BI99" i="200" s="1"/>
  <c r="CH58" i="200"/>
  <c r="BM107" i="200"/>
  <c r="CH70" i="200"/>
  <c r="O132" i="262"/>
  <c r="AK136" i="262"/>
  <c r="AJ135" i="262"/>
  <c r="H143" i="262"/>
  <c r="AD173" i="262"/>
  <c r="AC141" i="262"/>
  <c r="I180" i="262"/>
  <c r="AJ150" i="262"/>
  <c r="O175" i="262"/>
  <c r="W143" i="262"/>
  <c r="V163" i="262"/>
  <c r="AK150" i="262"/>
  <c r="V127" i="262"/>
  <c r="H164" i="262"/>
  <c r="AJ164" i="262"/>
  <c r="O156" i="262"/>
  <c r="W194" i="262"/>
  <c r="W128" i="262"/>
  <c r="CK41" i="200"/>
  <c r="P170" i="262"/>
  <c r="CK39" i="200"/>
  <c r="BM96" i="200"/>
  <c r="CK33" i="200"/>
  <c r="BL108" i="200"/>
  <c r="CK40" i="200"/>
  <c r="CK36" i="200"/>
  <c r="CK44" i="200"/>
  <c r="AU2" i="326"/>
  <c r="AK189" i="262"/>
  <c r="AC197" i="262"/>
  <c r="AK141" i="262"/>
  <c r="I123" i="262"/>
  <c r="O162" i="262"/>
  <c r="W197" i="262"/>
  <c r="I165" i="262"/>
  <c r="AC194" i="262"/>
  <c r="AK186" i="262"/>
  <c r="AD195" i="262"/>
  <c r="AJ183" i="262"/>
  <c r="P178" i="262"/>
  <c r="W135" i="262"/>
  <c r="I152" i="262"/>
  <c r="AC150" i="262"/>
  <c r="H140" i="262"/>
  <c r="I155" i="262"/>
  <c r="P155" i="262"/>
  <c r="AJ140" i="262"/>
  <c r="H131" i="262"/>
  <c r="V182" i="262"/>
  <c r="P189" i="262"/>
  <c r="W145" i="262"/>
  <c r="V181" i="262"/>
  <c r="AD126" i="262"/>
  <c r="W164" i="262"/>
  <c r="AJ169" i="262"/>
  <c r="AD183" i="262"/>
  <c r="AC131" i="262"/>
  <c r="O141" i="262"/>
  <c r="P126" i="262"/>
  <c r="W182" i="262"/>
  <c r="AD132" i="262"/>
  <c r="BA88" i="200"/>
  <c r="BA109" i="200" s="1"/>
  <c r="CK38" i="200"/>
  <c r="AU3" i="326"/>
  <c r="CK37" i="200"/>
  <c r="BM110" i="200"/>
  <c r="BA85" i="200"/>
  <c r="BA106" i="200" s="1"/>
  <c r="CH65" i="200"/>
  <c r="BD37" i="179"/>
  <c r="BE37" i="179"/>
  <c r="X666" i="179"/>
  <c r="W666" i="179"/>
  <c r="Y666" i="179"/>
  <c r="Z666" i="179"/>
  <c r="P194" i="262"/>
  <c r="AV36" i="179"/>
  <c r="H16" i="262" s="1"/>
  <c r="P151" i="262"/>
  <c r="W187" i="262"/>
  <c r="P156" i="262"/>
  <c r="AD154" i="262"/>
  <c r="AK167" i="262"/>
  <c r="H139" i="262"/>
  <c r="W161" i="262"/>
  <c r="AC149" i="262"/>
  <c r="AJ147" i="262"/>
  <c r="I166" i="262"/>
  <c r="W195" i="262"/>
  <c r="AD136" i="262"/>
  <c r="V171" i="262"/>
  <c r="V139" i="262"/>
  <c r="AK191" i="262"/>
  <c r="AC191" i="262"/>
  <c r="AJ157" i="262"/>
  <c r="AJ123" i="262"/>
  <c r="P199" i="262"/>
  <c r="W127" i="262"/>
  <c r="O180" i="262"/>
  <c r="AJ178" i="262"/>
  <c r="I129" i="262"/>
  <c r="P192" i="262"/>
  <c r="H159" i="262"/>
  <c r="AJ128" i="262"/>
  <c r="I169" i="262"/>
  <c r="O154" i="262"/>
  <c r="I132" i="262"/>
  <c r="O146" i="262"/>
  <c r="I184" i="262"/>
  <c r="AC134" i="262"/>
  <c r="AJ160" i="262"/>
  <c r="H168" i="262"/>
  <c r="P168" i="262"/>
  <c r="AJ170" i="262"/>
  <c r="P171" i="262"/>
  <c r="W199" i="262"/>
  <c r="AC139" i="262"/>
  <c r="AD150" i="262"/>
  <c r="AD131" i="262"/>
  <c r="AK124" i="262"/>
  <c r="AD180" i="262"/>
  <c r="V200" i="262"/>
  <c r="AJ188" i="262"/>
  <c r="AC183" i="262"/>
  <c r="H183" i="262"/>
  <c r="I144" i="262"/>
  <c r="AD194" i="262"/>
  <c r="O165" i="262"/>
  <c r="I192" i="262"/>
  <c r="AK145" i="262"/>
  <c r="O189" i="262"/>
  <c r="AC168" i="262"/>
  <c r="H130" i="262"/>
  <c r="I147" i="262"/>
  <c r="AC184" i="262"/>
  <c r="W124" i="262"/>
  <c r="AD134" i="262"/>
  <c r="O174" i="262"/>
  <c r="O122" i="262"/>
  <c r="I185" i="262"/>
  <c r="V142" i="262"/>
  <c r="I131" i="262"/>
  <c r="I162" i="262"/>
  <c r="I150" i="262"/>
  <c r="V135" i="262"/>
  <c r="P134" i="262"/>
  <c r="O136" i="262"/>
  <c r="I186" i="262"/>
  <c r="O200" i="262"/>
  <c r="P121" i="262"/>
  <c r="P144" i="262"/>
  <c r="P150" i="262"/>
  <c r="P139" i="262"/>
  <c r="W138" i="262"/>
  <c r="AD135" i="262"/>
  <c r="P182" i="262"/>
  <c r="AC127" i="262"/>
  <c r="V148" i="262"/>
  <c r="H169" i="262"/>
  <c r="AD172" i="262"/>
  <c r="V165" i="262"/>
  <c r="AJ153" i="262"/>
  <c r="H170" i="262"/>
  <c r="AC166" i="262"/>
  <c r="AD167" i="262"/>
  <c r="AK140" i="262"/>
  <c r="AJ144" i="262"/>
  <c r="AC144" i="262"/>
  <c r="W175" i="262"/>
  <c r="P179" i="262"/>
  <c r="P147" i="262"/>
  <c r="AK173" i="262"/>
  <c r="AK187" i="262"/>
  <c r="W130" i="262"/>
  <c r="W122" i="262"/>
  <c r="O123" i="262"/>
  <c r="O139" i="262"/>
  <c r="O192" i="262"/>
  <c r="H157" i="262"/>
  <c r="I199" i="262"/>
  <c r="AJ185" i="262"/>
  <c r="O190" i="262"/>
  <c r="AC180" i="262"/>
  <c r="AK132" i="262"/>
  <c r="P195" i="262"/>
  <c r="V175" i="262"/>
  <c r="H182" i="262"/>
  <c r="AD164" i="262"/>
  <c r="P191" i="262"/>
  <c r="O125" i="262"/>
  <c r="H142" i="262"/>
  <c r="W136" i="262"/>
  <c r="AJ171" i="262"/>
  <c r="V147" i="262"/>
  <c r="AJ159" i="262"/>
  <c r="I170" i="262"/>
  <c r="AJ145" i="262"/>
  <c r="I189" i="262"/>
  <c r="AC196" i="262"/>
  <c r="I143" i="262"/>
  <c r="O129" i="262"/>
  <c r="AK168" i="262"/>
  <c r="O124" i="262"/>
  <c r="AD186" i="262"/>
  <c r="O150" i="262"/>
  <c r="I153" i="262"/>
  <c r="V140" i="262"/>
  <c r="AD146" i="262"/>
  <c r="AC185" i="262"/>
  <c r="AJ176" i="262"/>
  <c r="AC138" i="262"/>
  <c r="O163" i="262"/>
  <c r="AC193" i="262"/>
  <c r="I194" i="262"/>
  <c r="AJ130" i="262"/>
  <c r="W186" i="262"/>
  <c r="O159" i="262"/>
  <c r="W154" i="262"/>
  <c r="AC153" i="262"/>
  <c r="V191" i="262"/>
  <c r="AK192" i="262"/>
  <c r="AC181" i="262"/>
  <c r="AJ122" i="262"/>
  <c r="AJ136" i="262"/>
  <c r="P173" i="262"/>
  <c r="W183" i="262"/>
  <c r="AJ134" i="262"/>
  <c r="AK197" i="262"/>
  <c r="P190" i="262"/>
  <c r="AK135" i="262"/>
  <c r="W157" i="262"/>
  <c r="P160" i="262"/>
  <c r="AC125" i="262"/>
  <c r="AJ161" i="262"/>
  <c r="V174" i="262"/>
  <c r="I171" i="262"/>
  <c r="P197" i="262"/>
  <c r="V164" i="262"/>
  <c r="I158" i="262"/>
  <c r="O145" i="262"/>
  <c r="O185" i="262"/>
  <c r="AJ177" i="262"/>
  <c r="W152" i="262"/>
  <c r="W198" i="262"/>
  <c r="V172" i="262"/>
  <c r="AJ141" i="262"/>
  <c r="AD149" i="262"/>
  <c r="P158" i="262"/>
  <c r="AJ154" i="262"/>
  <c r="P152" i="262"/>
  <c r="V177" i="262"/>
  <c r="P132" i="262"/>
  <c r="AK179" i="262"/>
  <c r="P157" i="262"/>
  <c r="P122" i="262"/>
  <c r="AK169" i="262"/>
  <c r="P128" i="262"/>
  <c r="AC152" i="262"/>
  <c r="V179" i="262"/>
  <c r="V145" i="262"/>
  <c r="AC155" i="262"/>
  <c r="I137" i="262"/>
  <c r="W167" i="262"/>
  <c r="W165" i="262"/>
  <c r="AJ137" i="262"/>
  <c r="O176" i="262"/>
  <c r="H161" i="262"/>
  <c r="I127" i="262"/>
  <c r="AD157" i="262"/>
  <c r="V186" i="262"/>
  <c r="AC179" i="262"/>
  <c r="O193" i="262"/>
  <c r="P137" i="262"/>
  <c r="AD155" i="262"/>
  <c r="AJ156" i="262"/>
  <c r="V189" i="262"/>
  <c r="W149" i="262"/>
  <c r="W126" i="262"/>
  <c r="O160" i="262"/>
  <c r="O148" i="262"/>
  <c r="I200" i="262"/>
  <c r="AJ184" i="262"/>
  <c r="I126" i="262"/>
  <c r="O158" i="262"/>
  <c r="V129" i="262"/>
  <c r="H146" i="262"/>
  <c r="V155" i="262"/>
  <c r="H156" i="262"/>
  <c r="W191" i="262"/>
  <c r="I154" i="262"/>
  <c r="P177" i="262"/>
  <c r="AC145" i="262"/>
  <c r="AD161" i="262"/>
  <c r="AK121" i="262"/>
  <c r="AC164" i="262"/>
  <c r="V126" i="262"/>
  <c r="AD129" i="262"/>
  <c r="AD153" i="262"/>
  <c r="AJ172" i="262"/>
  <c r="W123" i="262"/>
  <c r="W169" i="262"/>
  <c r="AD152" i="262"/>
  <c r="O161" i="262"/>
  <c r="AC121" i="262"/>
  <c r="AD197" i="262"/>
  <c r="AD171" i="262"/>
  <c r="AD143" i="262"/>
  <c r="AK178" i="262"/>
  <c r="AD162" i="262"/>
  <c r="AK122" i="262"/>
  <c r="AD175" i="262"/>
  <c r="W174" i="262"/>
  <c r="V183" i="262"/>
  <c r="V130" i="262"/>
  <c r="H150" i="262"/>
  <c r="P146" i="262"/>
  <c r="AD168" i="262"/>
  <c r="AC175" i="262"/>
  <c r="V156" i="262"/>
  <c r="H179" i="262"/>
  <c r="W137" i="262"/>
  <c r="AJ186" i="262"/>
  <c r="O183" i="262"/>
  <c r="H151" i="262"/>
  <c r="I195" i="262"/>
  <c r="P123" i="262"/>
  <c r="O182" i="262"/>
  <c r="AJ165" i="262"/>
  <c r="V161" i="262"/>
  <c r="P167" i="262"/>
  <c r="AD140" i="262"/>
  <c r="AJ167" i="262"/>
  <c r="AC129" i="262"/>
  <c r="H132" i="262"/>
  <c r="P159" i="262"/>
  <c r="H195" i="262"/>
  <c r="AJ180" i="262"/>
  <c r="H135" i="262"/>
  <c r="V167" i="262"/>
  <c r="I177" i="262"/>
  <c r="O186" i="262"/>
  <c r="I146" i="262"/>
  <c r="O191" i="262"/>
  <c r="I168" i="262"/>
  <c r="AJ142" i="262"/>
  <c r="P163" i="262"/>
  <c r="AJ192" i="262"/>
  <c r="V170" i="262"/>
  <c r="P184" i="262"/>
  <c r="AJ133" i="200"/>
  <c r="AI134" i="200"/>
  <c r="BL80" i="200"/>
  <c r="BL101" i="200" s="1"/>
  <c r="AJ169" i="200"/>
  <c r="AI170" i="200"/>
  <c r="BA74" i="200"/>
  <c r="BA95" i="200" s="1"/>
  <c r="CG112" i="200" s="1"/>
  <c r="CH54" i="200"/>
  <c r="BO74" i="200"/>
  <c r="BO95" i="200" s="1"/>
  <c r="BA79" i="200"/>
  <c r="BA100" i="200" s="1"/>
  <c r="CG117" i="200" s="1"/>
  <c r="CH59" i="200"/>
  <c r="CH55" i="200"/>
  <c r="BA77" i="200"/>
  <c r="BA98" i="200" s="1"/>
  <c r="CG115" i="200" s="1"/>
  <c r="CH57" i="200"/>
  <c r="BM85" i="200"/>
  <c r="BM106" i="200" s="1"/>
  <c r="BM76" i="200"/>
  <c r="BM97" i="200" s="1"/>
  <c r="BA81" i="200"/>
  <c r="BA102" i="200" s="1"/>
  <c r="CG119" i="200" s="1"/>
  <c r="CH61" i="200"/>
  <c r="BL97" i="200"/>
  <c r="CH69" i="200"/>
  <c r="BA89" i="200"/>
  <c r="BA110" i="200" s="1"/>
  <c r="CH66" i="200"/>
  <c r="BA86" i="200"/>
  <c r="BA107" i="200" s="1"/>
  <c r="AX38" i="179"/>
  <c r="AY38" i="179" s="1"/>
  <c r="AQ39" i="179"/>
  <c r="BB38" i="179"/>
  <c r="BC38" i="179" s="1"/>
  <c r="BD38" i="179" s="1"/>
  <c r="AU6" i="326"/>
  <c r="AU4" i="326"/>
  <c r="W184" i="262"/>
  <c r="W189" i="262"/>
  <c r="P166" i="262"/>
  <c r="V144" i="262"/>
  <c r="V131" i="262"/>
  <c r="V196" i="262"/>
  <c r="AC126" i="262"/>
  <c r="AK177" i="262"/>
  <c r="AK158" i="262"/>
  <c r="AK199" i="262"/>
  <c r="AK147" i="262"/>
  <c r="V197" i="262"/>
  <c r="P136" i="262"/>
  <c r="AC158" i="262"/>
  <c r="AC124" i="262"/>
  <c r="AK125" i="262"/>
  <c r="P124" i="262"/>
  <c r="AK181" i="262"/>
  <c r="O168" i="262"/>
  <c r="AK198" i="262"/>
  <c r="AK137" i="262"/>
  <c r="AD125" i="262"/>
  <c r="P164" i="262"/>
  <c r="W155" i="262"/>
  <c r="W170" i="262"/>
  <c r="W150" i="262"/>
  <c r="W172" i="262"/>
  <c r="AK133" i="262"/>
  <c r="P140" i="262"/>
  <c r="W125" i="262"/>
  <c r="W139" i="262"/>
  <c r="W181" i="262"/>
  <c r="AJ126" i="262"/>
  <c r="V192" i="262"/>
  <c r="AC146" i="262"/>
  <c r="AJ200" i="262"/>
  <c r="AJ199" i="262"/>
  <c r="AJ175" i="262"/>
  <c r="AC142" i="262"/>
  <c r="AJ148" i="262"/>
  <c r="H194" i="262"/>
  <c r="H121" i="262"/>
  <c r="I145" i="262"/>
  <c r="I124" i="262"/>
  <c r="AK127" i="262"/>
  <c r="P183" i="262"/>
  <c r="W200" i="262"/>
  <c r="AD187" i="262"/>
  <c r="AD178" i="262"/>
  <c r="O197" i="262"/>
  <c r="AJ198" i="262"/>
  <c r="AJ139" i="262"/>
  <c r="AJ149" i="262"/>
  <c r="AJ190" i="262"/>
  <c r="AC172" i="262"/>
  <c r="V121" i="262"/>
  <c r="H167" i="262"/>
  <c r="H154" i="262"/>
  <c r="H133" i="262"/>
  <c r="AD151" i="262"/>
  <c r="AD192" i="262"/>
  <c r="AK144" i="262"/>
  <c r="AD182" i="262"/>
  <c r="AK156" i="262"/>
  <c r="AK166" i="262"/>
  <c r="AC156" i="262"/>
  <c r="V143" i="262"/>
  <c r="AJ181" i="262"/>
  <c r="O177" i="262"/>
  <c r="AC200" i="262"/>
  <c r="H198" i="262"/>
  <c r="H127" i="262"/>
  <c r="I148" i="262"/>
  <c r="I196" i="262"/>
  <c r="AD199" i="262"/>
  <c r="AD177" i="262"/>
  <c r="AK164" i="262"/>
  <c r="W190" i="262"/>
  <c r="AJ187" i="262"/>
  <c r="AC157" i="262"/>
  <c r="V185" i="262"/>
  <c r="AC178" i="262"/>
  <c r="AK180" i="262"/>
  <c r="AD147" i="262"/>
  <c r="AK171" i="262"/>
  <c r="P196" i="262"/>
  <c r="P172" i="262"/>
  <c r="AD200" i="262"/>
  <c r="W173" i="262"/>
  <c r="AJ125" i="262"/>
  <c r="AC136" i="262"/>
  <c r="V159" i="262"/>
  <c r="AJ124" i="262"/>
  <c r="AC189" i="262"/>
  <c r="H136" i="262"/>
  <c r="H175" i="262"/>
  <c r="H200" i="262"/>
  <c r="I179" i="262"/>
  <c r="I151" i="262"/>
  <c r="AD139" i="262"/>
  <c r="O199" i="262"/>
  <c r="V194" i="262"/>
  <c r="AC135" i="262"/>
  <c r="H171" i="262"/>
  <c r="I174" i="262"/>
  <c r="P181" i="262"/>
  <c r="AC170" i="262"/>
  <c r="O167" i="262"/>
  <c r="I138" i="262"/>
  <c r="AK170" i="262"/>
  <c r="V134" i="262"/>
  <c r="H158" i="262"/>
  <c r="I130" i="262"/>
  <c r="I190" i="262"/>
  <c r="W177" i="262"/>
  <c r="V166" i="262"/>
  <c r="O198" i="262"/>
  <c r="H172" i="262"/>
  <c r="H193" i="262"/>
  <c r="I191" i="262"/>
  <c r="AJ194" i="262"/>
  <c r="O196" i="262"/>
  <c r="AJ158" i="262"/>
  <c r="H152" i="262"/>
  <c r="AJ162" i="262"/>
  <c r="AJ143" i="262"/>
  <c r="AK138" i="262"/>
  <c r="AK195" i="262"/>
  <c r="AC182" i="262"/>
  <c r="AK154" i="262"/>
  <c r="H174" i="262"/>
  <c r="AK148" i="262"/>
  <c r="O140" i="262"/>
  <c r="G16" i="262"/>
  <c r="W134" i="262"/>
  <c r="P162" i="262"/>
  <c r="AC148" i="262"/>
  <c r="AK129" i="262"/>
  <c r="V125" i="262"/>
  <c r="AD193" i="262"/>
  <c r="P127" i="262"/>
  <c r="W162" i="262"/>
  <c r="W146" i="262"/>
  <c r="AJ168" i="262"/>
  <c r="V152" i="262"/>
  <c r="W160" i="262"/>
  <c r="AK183" i="262"/>
  <c r="AK188" i="262"/>
  <c r="P185" i="262"/>
  <c r="AJ129" i="262"/>
  <c r="AJ131" i="262"/>
  <c r="V158" i="262"/>
  <c r="P133" i="262"/>
  <c r="P200" i="262"/>
  <c r="O173" i="262"/>
  <c r="AD141" i="262"/>
  <c r="O179" i="262"/>
  <c r="P175" i="262"/>
  <c r="P142" i="262"/>
  <c r="AK130" i="262"/>
  <c r="AK151" i="262"/>
  <c r="O178" i="262"/>
  <c r="W179" i="262"/>
  <c r="W163" i="262"/>
  <c r="W192" i="262"/>
  <c r="AK160" i="262"/>
  <c r="AD181" i="262"/>
  <c r="O135" i="262"/>
  <c r="O144" i="262"/>
  <c r="V199" i="262"/>
  <c r="K128" i="200"/>
  <c r="K110" i="200"/>
  <c r="K114" i="200"/>
  <c r="K96" i="200"/>
  <c r="K117" i="200"/>
  <c r="K99" i="200"/>
  <c r="K95" i="200"/>
  <c r="K113" i="200"/>
  <c r="K111" i="200"/>
  <c r="K129" i="200"/>
  <c r="K98" i="200"/>
  <c r="K116" i="200"/>
  <c r="K119" i="200"/>
  <c r="K101" i="200"/>
  <c r="K104" i="200"/>
  <c r="K122" i="200"/>
  <c r="K103" i="200"/>
  <c r="K121" i="200"/>
  <c r="K127" i="200"/>
  <c r="K109" i="200"/>
  <c r="K123" i="200"/>
  <c r="K105" i="200"/>
  <c r="K126" i="200"/>
  <c r="K108" i="200"/>
  <c r="K118" i="200"/>
  <c r="K100" i="200"/>
  <c r="K120" i="200"/>
  <c r="K102" i="200"/>
  <c r="K106" i="200"/>
  <c r="K124" i="200"/>
  <c r="K97" i="200"/>
  <c r="K115" i="200"/>
  <c r="K107" i="200"/>
  <c r="K125" i="200"/>
  <c r="AJ62" i="200"/>
  <c r="AI63" i="200"/>
  <c r="AQ131" i="179"/>
  <c r="AF150" i="200"/>
  <c r="Z152" i="200"/>
  <c r="AC151" i="200"/>
  <c r="Y63" i="200"/>
  <c r="Z61" i="200"/>
  <c r="AA60" i="200"/>
  <c r="AQ805" i="179"/>
  <c r="AI81" i="200"/>
  <c r="AJ80" i="200"/>
  <c r="AQ796" i="179"/>
  <c r="AO39" i="179"/>
  <c r="AV37" i="179"/>
  <c r="AU38" i="179"/>
  <c r="AW37" i="179"/>
  <c r="AZ37" i="179"/>
  <c r="BA37" i="179"/>
  <c r="AI154" i="200"/>
  <c r="AJ153" i="200"/>
  <c r="AQ97" i="179"/>
  <c r="AQ760" i="179"/>
  <c r="AM39" i="179"/>
  <c r="AQ777" i="179"/>
  <c r="Z18" i="179"/>
  <c r="Z21" i="179"/>
  <c r="Z20" i="179"/>
  <c r="Z19" i="179"/>
  <c r="BI77" i="200"/>
  <c r="BI98" i="200" s="1"/>
  <c r="Z23" i="179"/>
  <c r="Z25" i="179"/>
  <c r="Z24" i="179"/>
  <c r="Z27" i="179"/>
  <c r="Z22" i="179"/>
  <c r="AQ571" i="179" l="1"/>
  <c r="AQ508" i="179"/>
  <c r="AQ562" i="179"/>
  <c r="AQ544" i="179"/>
  <c r="AQ384" i="179"/>
  <c r="AQ661" i="179"/>
  <c r="AQ733" i="179"/>
  <c r="AQ670" i="179"/>
  <c r="AQ608" i="179"/>
  <c r="AQ284" i="179"/>
  <c r="AX283" i="179"/>
  <c r="AQ491" i="179"/>
  <c r="AQ751" i="179"/>
  <c r="AQ526" i="179"/>
  <c r="AQ617" i="179"/>
  <c r="AQ553" i="179"/>
  <c r="AQ418" i="179"/>
  <c r="AQ706" i="179"/>
  <c r="AQ464" i="179"/>
  <c r="AQ393" i="179"/>
  <c r="AQ446" i="179"/>
  <c r="AQ357" i="179"/>
  <c r="AQ743" i="179"/>
  <c r="AQ346" i="179"/>
  <c r="AQ373" i="179"/>
  <c r="AQ535" i="179"/>
  <c r="AQ294" i="179"/>
  <c r="AQ427" i="179"/>
  <c r="AQ437" i="179"/>
  <c r="AQ679" i="179"/>
  <c r="AQ652" i="179"/>
  <c r="AQ517" i="179"/>
  <c r="AQ643" i="179"/>
  <c r="AQ365" i="179"/>
  <c r="AQ499" i="179"/>
  <c r="AQ590" i="179"/>
  <c r="AQ320" i="179"/>
  <c r="AQ581" i="179"/>
  <c r="AQ715" i="179"/>
  <c r="AQ724" i="179"/>
  <c r="AQ769" i="179"/>
  <c r="AQ598" i="179"/>
  <c r="AQ697" i="179"/>
  <c r="AQ310" i="179"/>
  <c r="AQ401" i="179"/>
  <c r="AQ482" i="179"/>
  <c r="AQ339" i="179"/>
  <c r="AQ634" i="179"/>
  <c r="AQ455" i="179"/>
  <c r="AQ787" i="179"/>
  <c r="AQ410" i="179"/>
  <c r="AQ301" i="179"/>
  <c r="AQ473" i="179"/>
  <c r="AQ626" i="179"/>
  <c r="AQ328" i="179"/>
  <c r="AQ688" i="179"/>
  <c r="AK939" i="179"/>
  <c r="R171" i="262"/>
  <c r="Y187" i="262"/>
  <c r="R151" i="262"/>
  <c r="R149" i="262"/>
  <c r="R195" i="262"/>
  <c r="AF176" i="262"/>
  <c r="K153" i="262"/>
  <c r="K181" i="262"/>
  <c r="R188" i="262"/>
  <c r="AF163" i="262"/>
  <c r="Y128" i="262"/>
  <c r="AM195" i="262"/>
  <c r="Y160" i="262"/>
  <c r="K199" i="262"/>
  <c r="BE38" i="179"/>
  <c r="R194" i="262"/>
  <c r="Y157" i="262"/>
  <c r="AM197" i="262"/>
  <c r="Y137" i="262"/>
  <c r="Y188" i="262"/>
  <c r="AF187" i="262"/>
  <c r="AF192" i="262"/>
  <c r="K163" i="262"/>
  <c r="R184" i="262"/>
  <c r="Y141" i="262"/>
  <c r="AF188" i="262"/>
  <c r="Y154" i="262"/>
  <c r="K191" i="262"/>
  <c r="K190" i="262"/>
  <c r="K141" i="262"/>
  <c r="AF128" i="262"/>
  <c r="AM174" i="262"/>
  <c r="R138" i="262"/>
  <c r="R133" i="262"/>
  <c r="R172" i="262"/>
  <c r="Y180" i="262"/>
  <c r="AM121" i="262"/>
  <c r="AF147" i="262"/>
  <c r="AM127" i="262"/>
  <c r="AM155" i="262"/>
  <c r="R157" i="262"/>
  <c r="K186" i="262"/>
  <c r="AF151" i="262"/>
  <c r="AF143" i="262"/>
  <c r="K176" i="262"/>
  <c r="Y173" i="262"/>
  <c r="AM138" i="262"/>
  <c r="AF169" i="262"/>
  <c r="R166" i="262"/>
  <c r="K148" i="262"/>
  <c r="K129" i="262"/>
  <c r="K138" i="262"/>
  <c r="R142" i="262"/>
  <c r="K125" i="262"/>
  <c r="Y190" i="262"/>
  <c r="Y176" i="262"/>
  <c r="Y162" i="262"/>
  <c r="K165" i="262"/>
  <c r="AF177" i="262"/>
  <c r="K189" i="262"/>
  <c r="R130" i="262"/>
  <c r="R181" i="262"/>
  <c r="Y184" i="262"/>
  <c r="R155" i="262"/>
  <c r="K155" i="262"/>
  <c r="K123" i="262"/>
  <c r="AF161" i="262"/>
  <c r="Y136" i="262"/>
  <c r="AM133" i="262"/>
  <c r="K184" i="262"/>
  <c r="K162" i="262"/>
  <c r="AF132" i="262"/>
  <c r="K166" i="262"/>
  <c r="R147" i="262"/>
  <c r="AF165" i="262"/>
  <c r="Y124" i="262"/>
  <c r="K126" i="262"/>
  <c r="K196" i="262"/>
  <c r="K178" i="262"/>
  <c r="AF159" i="262"/>
  <c r="K144" i="262"/>
  <c r="Y149" i="262"/>
  <c r="AF130" i="262"/>
  <c r="Y168" i="262"/>
  <c r="R153" i="262"/>
  <c r="Y146" i="262"/>
  <c r="K192" i="262"/>
  <c r="AM191" i="262"/>
  <c r="AF171" i="262"/>
  <c r="K122" i="262"/>
  <c r="K173" i="262"/>
  <c r="AM196" i="262"/>
  <c r="R128" i="262"/>
  <c r="Y151" i="262"/>
  <c r="AM132" i="262"/>
  <c r="R175" i="262"/>
  <c r="R152" i="262"/>
  <c r="AM163" i="262"/>
  <c r="AF174" i="262"/>
  <c r="K197" i="262"/>
  <c r="Y132" i="262"/>
  <c r="AF190" i="262"/>
  <c r="AM179" i="262"/>
  <c r="AF154" i="262"/>
  <c r="AF133" i="262"/>
  <c r="AF186" i="262"/>
  <c r="R143" i="262"/>
  <c r="Y198" i="262"/>
  <c r="AF141" i="262"/>
  <c r="K185" i="262"/>
  <c r="K137" i="262"/>
  <c r="R170" i="262"/>
  <c r="AF173" i="262"/>
  <c r="R187" i="262"/>
  <c r="AF195" i="262"/>
  <c r="R164" i="262"/>
  <c r="R137" i="262"/>
  <c r="AM173" i="262"/>
  <c r="AF123" i="262"/>
  <c r="AM169" i="262"/>
  <c r="AF150" i="262"/>
  <c r="AF197" i="262"/>
  <c r="R156" i="262"/>
  <c r="Y127" i="262"/>
  <c r="AM135" i="262"/>
  <c r="K160" i="262"/>
  <c r="Y193" i="262"/>
  <c r="AF140" i="262"/>
  <c r="Y123" i="262"/>
  <c r="AM146" i="262"/>
  <c r="K128" i="262"/>
  <c r="AF137" i="262"/>
  <c r="R127" i="262"/>
  <c r="Y195" i="262"/>
  <c r="Y169" i="262"/>
  <c r="K124" i="262"/>
  <c r="K134" i="262"/>
  <c r="R121" i="262"/>
  <c r="K187" i="262"/>
  <c r="K145" i="262"/>
  <c r="K149" i="262"/>
  <c r="AM182" i="262"/>
  <c r="R131" i="262"/>
  <c r="AF199" i="262"/>
  <c r="Y138" i="262"/>
  <c r="AM151" i="262"/>
  <c r="AF122" i="262"/>
  <c r="R169" i="262"/>
  <c r="AF167" i="262"/>
  <c r="AF198" i="262"/>
  <c r="AM166" i="262"/>
  <c r="Y133" i="262"/>
  <c r="AF160" i="262"/>
  <c r="K188" i="262"/>
  <c r="R134" i="262"/>
  <c r="Y150" i="262"/>
  <c r="K177" i="262"/>
  <c r="K180" i="262"/>
  <c r="AM189" i="262"/>
  <c r="AM152" i="262"/>
  <c r="Y153" i="262"/>
  <c r="Y178" i="262"/>
  <c r="K147" i="262"/>
  <c r="AF162" i="262"/>
  <c r="Y122" i="262"/>
  <c r="R126" i="262"/>
  <c r="AM164" i="262"/>
  <c r="AM193" i="262"/>
  <c r="AM147" i="262"/>
  <c r="AF149" i="262"/>
  <c r="AM150" i="262"/>
  <c r="Y163" i="262"/>
  <c r="R132" i="262"/>
  <c r="R162" i="262"/>
  <c r="K143" i="262"/>
  <c r="Y177" i="262"/>
  <c r="Y181" i="262"/>
  <c r="K164" i="262"/>
  <c r="AF131" i="262"/>
  <c r="K140" i="262"/>
  <c r="AM140" i="262"/>
  <c r="AF194" i="262"/>
  <c r="AM184" i="262"/>
  <c r="K161" i="262"/>
  <c r="AF185" i="262"/>
  <c r="Y140" i="262"/>
  <c r="AM159" i="262"/>
  <c r="AM171" i="262"/>
  <c r="K183" i="262"/>
  <c r="AF183" i="262"/>
  <c r="AM170" i="262"/>
  <c r="K159" i="262"/>
  <c r="AM178" i="262"/>
  <c r="R141" i="262"/>
  <c r="Y182" i="262"/>
  <c r="K131" i="262"/>
  <c r="AM183" i="262"/>
  <c r="Y139" i="262"/>
  <c r="AM185" i="262"/>
  <c r="AM192" i="262"/>
  <c r="AM167" i="262"/>
  <c r="Y161" i="262"/>
  <c r="K150" i="262"/>
  <c r="Y126" i="262"/>
  <c r="AF145" i="262"/>
  <c r="Y129" i="262"/>
  <c r="R158" i="262"/>
  <c r="R160" i="262"/>
  <c r="R193" i="262"/>
  <c r="R176" i="262"/>
  <c r="AM137" i="262"/>
  <c r="AM177" i="262"/>
  <c r="R145" i="262"/>
  <c r="Y164" i="262"/>
  <c r="AF153" i="262"/>
  <c r="R163" i="262"/>
  <c r="AF138" i="262"/>
  <c r="AM176" i="262"/>
  <c r="AF196" i="262"/>
  <c r="AM145" i="262"/>
  <c r="AF180" i="262"/>
  <c r="AF144" i="262"/>
  <c r="AM153" i="262"/>
  <c r="Y165" i="262"/>
  <c r="Y148" i="262"/>
  <c r="AF127" i="262"/>
  <c r="R136" i="262"/>
  <c r="R122" i="262"/>
  <c r="R174" i="262"/>
  <c r="AF184" i="262"/>
  <c r="R165" i="262"/>
  <c r="AM188" i="262"/>
  <c r="AF139" i="262"/>
  <c r="R154" i="262"/>
  <c r="AM128" i="262"/>
  <c r="R180" i="262"/>
  <c r="Y171" i="262"/>
  <c r="Y186" i="262"/>
  <c r="Y142" i="262"/>
  <c r="AF152" i="262"/>
  <c r="AF193" i="262"/>
  <c r="K132" i="262"/>
  <c r="K179" i="262"/>
  <c r="AF179" i="262"/>
  <c r="Y167" i="262"/>
  <c r="Y155" i="262"/>
  <c r="Y145" i="262"/>
  <c r="K182" i="262"/>
  <c r="K195" i="262"/>
  <c r="Y170" i="262"/>
  <c r="AF129" i="262"/>
  <c r="Y156" i="262"/>
  <c r="R185" i="262"/>
  <c r="AM186" i="262"/>
  <c r="AF175" i="262"/>
  <c r="AF164" i="262"/>
  <c r="Y191" i="262"/>
  <c r="Y147" i="262"/>
  <c r="R190" i="262"/>
  <c r="K169" i="262"/>
  <c r="AM142" i="262"/>
  <c r="Y175" i="262"/>
  <c r="R148" i="262"/>
  <c r="AM156" i="262"/>
  <c r="AF125" i="262"/>
  <c r="AM180" i="262"/>
  <c r="R191" i="262"/>
  <c r="AM165" i="262"/>
  <c r="AF121" i="262"/>
  <c r="AM154" i="262"/>
  <c r="K142" i="262"/>
  <c r="K157" i="262"/>
  <c r="AM144" i="262"/>
  <c r="Y135" i="262"/>
  <c r="Y200" i="262"/>
  <c r="K168" i="262"/>
  <c r="K170" i="262"/>
  <c r="R182" i="262"/>
  <c r="Y130" i="262"/>
  <c r="R161" i="262"/>
  <c r="AM134" i="262"/>
  <c r="R159" i="262"/>
  <c r="R150" i="262"/>
  <c r="R125" i="262"/>
  <c r="R192" i="262"/>
  <c r="AM160" i="262"/>
  <c r="K130" i="262"/>
  <c r="AM123" i="262"/>
  <c r="K139" i="262"/>
  <c r="R186" i="262"/>
  <c r="Y183" i="262"/>
  <c r="R139" i="262"/>
  <c r="AF181" i="262"/>
  <c r="R200" i="262"/>
  <c r="K156" i="262"/>
  <c r="Y189" i="262"/>
  <c r="AF155" i="262"/>
  <c r="AM130" i="262"/>
  <c r="R124" i="262"/>
  <c r="R123" i="262"/>
  <c r="AF168" i="262"/>
  <c r="AF134" i="262"/>
  <c r="AM157" i="262"/>
  <c r="AM141" i="262"/>
  <c r="Y174" i="262"/>
  <c r="AM136" i="262"/>
  <c r="AF166" i="262"/>
  <c r="R189" i="262"/>
  <c r="AF191" i="262"/>
  <c r="K135" i="262"/>
  <c r="R183" i="262"/>
  <c r="AM172" i="262"/>
  <c r="K146" i="262"/>
  <c r="Y179" i="262"/>
  <c r="Y172" i="262"/>
  <c r="AM161" i="262"/>
  <c r="AM122" i="262"/>
  <c r="R129" i="262"/>
  <c r="R146" i="262"/>
  <c r="K151" i="262"/>
  <c r="AW36" i="179"/>
  <c r="I16" i="262" s="1"/>
  <c r="AI171" i="200"/>
  <c r="AJ170" i="200"/>
  <c r="BB39" i="179"/>
  <c r="BC39" i="179" s="1"/>
  <c r="BE39" i="179" s="1"/>
  <c r="AQ40" i="179"/>
  <c r="AX39" i="179"/>
  <c r="AY39" i="179" s="1"/>
  <c r="AJ134" i="200"/>
  <c r="AI135" i="200"/>
  <c r="K200" i="262"/>
  <c r="AM181" i="262"/>
  <c r="R135" i="262"/>
  <c r="AJ801" i="179"/>
  <c r="AF170" i="262"/>
  <c r="Y199" i="262"/>
  <c r="R179" i="262"/>
  <c r="R173" i="262"/>
  <c r="R140" i="262"/>
  <c r="AF182" i="262"/>
  <c r="AM125" i="262"/>
  <c r="K154" i="262"/>
  <c r="AM149" i="262"/>
  <c r="Y192" i="262"/>
  <c r="R168" i="262"/>
  <c r="AF124" i="262"/>
  <c r="AF126" i="262"/>
  <c r="AM158" i="262"/>
  <c r="K127" i="262"/>
  <c r="Y143" i="262"/>
  <c r="K167" i="262"/>
  <c r="AM199" i="262"/>
  <c r="AM126" i="262"/>
  <c r="AF158" i="262"/>
  <c r="Y196" i="262"/>
  <c r="Y152" i="262"/>
  <c r="AF148" i="262"/>
  <c r="R196" i="262"/>
  <c r="K193" i="262"/>
  <c r="K171" i="262"/>
  <c r="AF189" i="262"/>
  <c r="AF157" i="262"/>
  <c r="K198" i="262"/>
  <c r="AF156" i="262"/>
  <c r="Y121" i="262"/>
  <c r="AM198" i="262"/>
  <c r="K194" i="262"/>
  <c r="AM200" i="262"/>
  <c r="Y131" i="262"/>
  <c r="Y158" i="262"/>
  <c r="AM143" i="262"/>
  <c r="AM194" i="262"/>
  <c r="K172" i="262"/>
  <c r="K158" i="262"/>
  <c r="AF135" i="262"/>
  <c r="AM124" i="262"/>
  <c r="AM187" i="262"/>
  <c r="AF200" i="262"/>
  <c r="AF172" i="262"/>
  <c r="R197" i="262"/>
  <c r="AM148" i="262"/>
  <c r="AF146" i="262"/>
  <c r="R144" i="262"/>
  <c r="AM139" i="262"/>
  <c r="AM131" i="262"/>
  <c r="K174" i="262"/>
  <c r="AM162" i="262"/>
  <c r="R198" i="262"/>
  <c r="Y134" i="262"/>
  <c r="R167" i="262"/>
  <c r="Y194" i="262"/>
  <c r="K175" i="262"/>
  <c r="Y159" i="262"/>
  <c r="AF178" i="262"/>
  <c r="R177" i="262"/>
  <c r="K133" i="262"/>
  <c r="AM190" i="262"/>
  <c r="AF142" i="262"/>
  <c r="Y197" i="262"/>
  <c r="Y144" i="262"/>
  <c r="K121" i="262"/>
  <c r="R178" i="262"/>
  <c r="AM129" i="262"/>
  <c r="AM168" i="262"/>
  <c r="Y125" i="262"/>
  <c r="K16" i="262"/>
  <c r="K152" i="262"/>
  <c r="Y166" i="262"/>
  <c r="R199" i="262"/>
  <c r="K136" i="262"/>
  <c r="AF136" i="262"/>
  <c r="Y185" i="262"/>
  <c r="AM175" i="262"/>
  <c r="AQ761" i="179"/>
  <c r="AF151" i="200"/>
  <c r="Z153" i="200"/>
  <c r="AC152" i="200"/>
  <c r="AJ154" i="200"/>
  <c r="AI155" i="200"/>
  <c r="Y64" i="200"/>
  <c r="AZ38" i="179"/>
  <c r="BA38" i="179"/>
  <c r="AJ63" i="200"/>
  <c r="AI64" i="200"/>
  <c r="AQ797" i="179"/>
  <c r="AI82" i="200"/>
  <c r="AJ81" i="200"/>
  <c r="AQ806" i="179"/>
  <c r="AV38" i="179"/>
  <c r="AW38" i="179"/>
  <c r="AU39" i="179"/>
  <c r="AQ132" i="179"/>
  <c r="AQ778" i="179"/>
  <c r="Z62" i="200"/>
  <c r="AA61" i="200"/>
  <c r="AQ492" i="179" l="1"/>
  <c r="AQ662" i="179"/>
  <c r="AQ465" i="179"/>
  <c r="AQ582" i="179"/>
  <c r="AQ321" i="179"/>
  <c r="AQ518" i="179"/>
  <c r="AQ374" i="179"/>
  <c r="AQ591" i="179"/>
  <c r="AQ707" i="179"/>
  <c r="AQ788" i="179"/>
  <c r="AQ698" i="179"/>
  <c r="AQ653" i="179"/>
  <c r="AQ347" i="179"/>
  <c r="AQ311" i="179"/>
  <c r="AQ329" i="179"/>
  <c r="AQ456" i="179"/>
  <c r="AQ419" i="179"/>
  <c r="AQ385" i="179"/>
  <c r="AQ599" i="179"/>
  <c r="AQ680" i="179"/>
  <c r="AQ285" i="179"/>
  <c r="AX284" i="179"/>
  <c r="AQ689" i="179"/>
  <c r="AQ627" i="179"/>
  <c r="AQ635" i="179"/>
  <c r="AQ770" i="179"/>
  <c r="AQ545" i="179"/>
  <c r="AQ500" i="179"/>
  <c r="AQ438" i="179"/>
  <c r="AQ744" i="179"/>
  <c r="AQ554" i="179"/>
  <c r="AQ609" i="179"/>
  <c r="AQ563" i="179"/>
  <c r="AQ340" i="179"/>
  <c r="AQ428" i="179"/>
  <c r="AQ358" i="179"/>
  <c r="AQ618" i="179"/>
  <c r="AQ725" i="179"/>
  <c r="AQ671" i="179"/>
  <c r="AQ302" i="179"/>
  <c r="AQ483" i="179"/>
  <c r="AQ366" i="179"/>
  <c r="AQ295" i="179"/>
  <c r="AQ447" i="179"/>
  <c r="AQ527" i="179"/>
  <c r="AQ509" i="179"/>
  <c r="AQ474" i="179"/>
  <c r="AQ716" i="179"/>
  <c r="AQ411" i="179"/>
  <c r="AQ402" i="179"/>
  <c r="AQ644" i="179"/>
  <c r="AQ394" i="179"/>
  <c r="AQ752" i="179"/>
  <c r="AQ734" i="179"/>
  <c r="AQ572" i="179"/>
  <c r="AQ536" i="179"/>
  <c r="BD39" i="179"/>
  <c r="AQ41" i="179"/>
  <c r="AX40" i="179"/>
  <c r="AY40" i="179" s="1"/>
  <c r="BB40" i="179"/>
  <c r="BC40" i="179" s="1"/>
  <c r="BD40" i="179" s="1"/>
  <c r="AJ135" i="200"/>
  <c r="AI136" i="200"/>
  <c r="AI172" i="200"/>
  <c r="AJ171" i="200"/>
  <c r="AQ798" i="179"/>
  <c r="Y65" i="200"/>
  <c r="AQ807" i="179"/>
  <c r="AF152" i="200"/>
  <c r="Z63" i="200"/>
  <c r="AA62" i="200"/>
  <c r="AQ133" i="179"/>
  <c r="Z154" i="200"/>
  <c r="AC153" i="200"/>
  <c r="AI83" i="200"/>
  <c r="AJ82" i="200"/>
  <c r="AI156" i="200"/>
  <c r="AJ155" i="200"/>
  <c r="AQ762" i="179"/>
  <c r="AI65" i="200"/>
  <c r="AJ64" i="200"/>
  <c r="AW39" i="179"/>
  <c r="AU40" i="179"/>
  <c r="AV39" i="179"/>
  <c r="AQ779" i="179"/>
  <c r="AZ39" i="179"/>
  <c r="BA39" i="179"/>
  <c r="AQ457" i="179" l="1"/>
  <c r="AQ592" i="179"/>
  <c r="AQ745" i="179"/>
  <c r="AQ439" i="179"/>
  <c r="AQ645" i="179"/>
  <c r="AQ367" i="179"/>
  <c r="AQ330" i="179"/>
  <c r="AQ375" i="179"/>
  <c r="AX295" i="179"/>
  <c r="AQ619" i="179"/>
  <c r="AQ501" i="179"/>
  <c r="AQ537" i="179"/>
  <c r="AQ484" i="179"/>
  <c r="AQ429" i="179"/>
  <c r="AQ312" i="179"/>
  <c r="AQ519" i="179"/>
  <c r="AQ520" i="179" s="1"/>
  <c r="AX285" i="179"/>
  <c r="AQ286" i="179"/>
  <c r="AX298" i="179"/>
  <c r="AX293" i="179"/>
  <c r="AX300" i="179"/>
  <c r="AX290" i="179"/>
  <c r="AQ546" i="179"/>
  <c r="AQ348" i="179"/>
  <c r="AQ322" i="179"/>
  <c r="AQ412" i="179"/>
  <c r="AQ573" i="179"/>
  <c r="AQ717" i="179"/>
  <c r="AQ303" i="179"/>
  <c r="AX302" i="179"/>
  <c r="AQ771" i="179"/>
  <c r="AQ681" i="179"/>
  <c r="AQ403" i="179"/>
  <c r="AQ735" i="179"/>
  <c r="AQ475" i="179"/>
  <c r="AQ564" i="179"/>
  <c r="AQ654" i="179"/>
  <c r="AQ583" i="179"/>
  <c r="AQ600" i="179"/>
  <c r="AQ510" i="179"/>
  <c r="AQ636" i="179"/>
  <c r="AQ699" i="179"/>
  <c r="AQ466" i="179"/>
  <c r="AQ753" i="179"/>
  <c r="AQ672" i="179"/>
  <c r="AQ610" i="179"/>
  <c r="AQ789" i="179"/>
  <c r="AQ528" i="179"/>
  <c r="AQ628" i="179"/>
  <c r="AQ663" i="179"/>
  <c r="AQ726" i="179"/>
  <c r="AQ555" i="179"/>
  <c r="AQ448" i="179"/>
  <c r="AQ690" i="179"/>
  <c r="AQ420" i="179"/>
  <c r="AQ708" i="179"/>
  <c r="AQ493" i="179"/>
  <c r="BE40" i="179"/>
  <c r="AI173" i="200"/>
  <c r="AJ172" i="200"/>
  <c r="AI137" i="200"/>
  <c r="AJ136" i="200"/>
  <c r="BB41" i="179"/>
  <c r="BC41" i="179" s="1"/>
  <c r="BE41" i="179" s="1"/>
  <c r="AX41" i="179"/>
  <c r="AY41" i="179" s="1"/>
  <c r="AQ42" i="179"/>
  <c r="AJ156" i="200"/>
  <c r="AI157" i="200"/>
  <c r="Y66" i="200"/>
  <c r="AQ799" i="179"/>
  <c r="AJ83" i="200"/>
  <c r="AI84" i="200"/>
  <c r="Z64" i="200"/>
  <c r="AA63" i="200"/>
  <c r="AQ780" i="179"/>
  <c r="AU41" i="179"/>
  <c r="AW40" i="179"/>
  <c r="AV40" i="179"/>
  <c r="AF153" i="200"/>
  <c r="BA40" i="179"/>
  <c r="AZ40" i="179"/>
  <c r="Z155" i="200"/>
  <c r="AC154" i="200"/>
  <c r="AJ65" i="200"/>
  <c r="AI66" i="200"/>
  <c r="AQ808" i="179"/>
  <c r="AQ763" i="179"/>
  <c r="AX322" i="179" l="1"/>
  <c r="AQ430" i="179"/>
  <c r="AX398" i="179"/>
  <c r="AQ349" i="179"/>
  <c r="AX484" i="179"/>
  <c r="AQ601" i="179"/>
  <c r="AQ727" i="179"/>
  <c r="AQ673" i="179"/>
  <c r="AQ682" i="179"/>
  <c r="AX667" i="179"/>
  <c r="AQ646" i="179"/>
  <c r="AQ556" i="179"/>
  <c r="AQ772" i="179"/>
  <c r="AX436" i="179"/>
  <c r="AQ538" i="179"/>
  <c r="AQ547" i="179"/>
  <c r="AX623" i="179"/>
  <c r="AQ664" i="179"/>
  <c r="AQ754" i="179"/>
  <c r="AQ709" i="179"/>
  <c r="AQ655" i="179"/>
  <c r="AX654" i="179"/>
  <c r="AQ502" i="179"/>
  <c r="AQ304" i="179"/>
  <c r="AX428" i="179" s="1"/>
  <c r="AX303" i="179"/>
  <c r="AX687" i="179"/>
  <c r="AX723" i="179"/>
  <c r="AX286" i="179"/>
  <c r="AX926" i="179"/>
  <c r="AX299" i="179"/>
  <c r="AX1051" i="179"/>
  <c r="AX305" i="179"/>
  <c r="AX333" i="179"/>
  <c r="AX382" i="179"/>
  <c r="AX1038" i="179"/>
  <c r="AX292" i="179"/>
  <c r="AX460" i="179"/>
  <c r="AX784" i="179"/>
  <c r="BB1046" i="179"/>
  <c r="AX827" i="179"/>
  <c r="BB1043" i="179"/>
  <c r="AX733" i="179"/>
  <c r="AX301" i="179"/>
  <c r="AX765" i="179"/>
  <c r="AX908" i="179"/>
  <c r="AX287" i="179"/>
  <c r="AX800" i="179"/>
  <c r="AX310" i="179"/>
  <c r="AX316" i="179"/>
  <c r="AX1007" i="179"/>
  <c r="AX296" i="179"/>
  <c r="AX499" i="179"/>
  <c r="AU1043" i="179"/>
  <c r="AX288" i="179"/>
  <c r="AX1049" i="179"/>
  <c r="AX289" i="179"/>
  <c r="AX297" i="179"/>
  <c r="AX306" i="179"/>
  <c r="AX294" i="179"/>
  <c r="AQ421" i="179"/>
  <c r="AQ700" i="179"/>
  <c r="AQ565" i="179"/>
  <c r="AQ718" i="179"/>
  <c r="AX392" i="179"/>
  <c r="AQ691" i="179"/>
  <c r="AQ529" i="179"/>
  <c r="AX307" i="179"/>
  <c r="AX592" i="179"/>
  <c r="AQ574" i="179"/>
  <c r="AX621" i="179" s="1"/>
  <c r="AQ376" i="179"/>
  <c r="AX456" i="179"/>
  <c r="AX936" i="179"/>
  <c r="AX961" i="179"/>
  <c r="AX816" i="179"/>
  <c r="AX950" i="179"/>
  <c r="AX866" i="179"/>
  <c r="AX896" i="179"/>
  <c r="AX991" i="179"/>
  <c r="AX893" i="179"/>
  <c r="AX975" i="179"/>
  <c r="AX451" i="179"/>
  <c r="AX487" i="179"/>
  <c r="AX589" i="179"/>
  <c r="AX633" i="179"/>
  <c r="AX523" i="179"/>
  <c r="AX676" i="179"/>
  <c r="AX568" i="179"/>
  <c r="AX311" i="179"/>
  <c r="AX329" i="179"/>
  <c r="AX457" i="179"/>
  <c r="AQ511" i="179"/>
  <c r="AX511" i="179" s="1"/>
  <c r="AX510" i="179"/>
  <c r="AQ637" i="179"/>
  <c r="AQ790" i="179"/>
  <c r="AX804" i="179" s="1"/>
  <c r="AX509" i="179"/>
  <c r="AQ736" i="179"/>
  <c r="AX736" i="179" s="1"/>
  <c r="AX735" i="179"/>
  <c r="AX411" i="179"/>
  <c r="AX786" i="179"/>
  <c r="AX361" i="179"/>
  <c r="AX417" i="179"/>
  <c r="AX777" i="179"/>
  <c r="AX768" i="179"/>
  <c r="AX669" i="179"/>
  <c r="AX426" i="179"/>
  <c r="AX461" i="179"/>
  <c r="AQ313" i="179"/>
  <c r="AX313" i="179" s="1"/>
  <c r="AX312" i="179"/>
  <c r="AQ331" i="179"/>
  <c r="AX331" i="179" s="1"/>
  <c r="AX330" i="179"/>
  <c r="AX517" i="179"/>
  <c r="BD41" i="179"/>
  <c r="AI138" i="200"/>
  <c r="AJ137" i="200"/>
  <c r="AX42" i="179"/>
  <c r="BB42" i="179"/>
  <c r="BC42" i="179" s="1"/>
  <c r="AQ43" i="179"/>
  <c r="BB499" i="179"/>
  <c r="BB654" i="179"/>
  <c r="BB361" i="179"/>
  <c r="BB151" i="179"/>
  <c r="AX50" i="179"/>
  <c r="BB688" i="179"/>
  <c r="AX208" i="179"/>
  <c r="BB220" i="179"/>
  <c r="BB367" i="179"/>
  <c r="BB344" i="179"/>
  <c r="BB80" i="179"/>
  <c r="BB692" i="179"/>
  <c r="AX277" i="179"/>
  <c r="BB226" i="179"/>
  <c r="BB288" i="179"/>
  <c r="AX58" i="179"/>
  <c r="AX88" i="179"/>
  <c r="BB524" i="179"/>
  <c r="BB222" i="179"/>
  <c r="BB256" i="179"/>
  <c r="BB309" i="179"/>
  <c r="BB245" i="179"/>
  <c r="BB246" i="179"/>
  <c r="AX195" i="179"/>
  <c r="BB271" i="179"/>
  <c r="BB58" i="179"/>
  <c r="BB699" i="179"/>
  <c r="BB525" i="179"/>
  <c r="AX166" i="179"/>
  <c r="BB474" i="179"/>
  <c r="BB134" i="179"/>
  <c r="BB74" i="179"/>
  <c r="AX54" i="179"/>
  <c r="BB538" i="179"/>
  <c r="BB464" i="179"/>
  <c r="AX157" i="179"/>
  <c r="BB398" i="179"/>
  <c r="BB708" i="179"/>
  <c r="BB292" i="179"/>
  <c r="BB146" i="179"/>
  <c r="AX254" i="179"/>
  <c r="BB719" i="179"/>
  <c r="AI174" i="200"/>
  <c r="AJ173" i="200"/>
  <c r="BB770" i="179"/>
  <c r="BB778" i="179"/>
  <c r="BB771" i="179"/>
  <c r="BB764" i="179"/>
  <c r="AF154" i="200"/>
  <c r="Z65" i="200"/>
  <c r="AA64" i="200"/>
  <c r="Y67" i="200"/>
  <c r="AC155" i="200"/>
  <c r="Z156" i="200"/>
  <c r="AW41" i="179"/>
  <c r="AU42" i="179"/>
  <c r="AV41" i="179"/>
  <c r="AI67" i="200"/>
  <c r="AJ66" i="200"/>
  <c r="BB776" i="179"/>
  <c r="AZ41" i="179"/>
  <c r="BA41" i="179"/>
  <c r="AY42" i="179"/>
  <c r="BB775" i="179"/>
  <c r="AI85" i="200"/>
  <c r="AJ84" i="200"/>
  <c r="BB777" i="179"/>
  <c r="BE42" i="179"/>
  <c r="BD42" i="179"/>
  <c r="BB773" i="179"/>
  <c r="AJ157" i="200"/>
  <c r="AI158" i="200"/>
  <c r="BB780" i="179"/>
  <c r="AQ781" i="179"/>
  <c r="AX948" i="179" s="1"/>
  <c r="BB768" i="179"/>
  <c r="BB774" i="179"/>
  <c r="BB772" i="179"/>
  <c r="AX912" i="179" l="1"/>
  <c r="AX822" i="179"/>
  <c r="AX942" i="179"/>
  <c r="AX965" i="179"/>
  <c r="AX996" i="179"/>
  <c r="AX983" i="179"/>
  <c r="AX878" i="179"/>
  <c r="AX976" i="179"/>
  <c r="AX857" i="179"/>
  <c r="AX375" i="179"/>
  <c r="AX374" i="179"/>
  <c r="AX714" i="179"/>
  <c r="AX455" i="179"/>
  <c r="AX469" i="179"/>
  <c r="AX541" i="179"/>
  <c r="AX759" i="179"/>
  <c r="AX318" i="179"/>
  <c r="AX1014" i="179"/>
  <c r="BB1045" i="179"/>
  <c r="AX539" i="179"/>
  <c r="AX845" i="179"/>
  <c r="AX473" i="179"/>
  <c r="BB1037" i="179"/>
  <c r="AX1045" i="179"/>
  <c r="AY1045" i="179" s="1"/>
  <c r="AX476" i="179"/>
  <c r="AX351" i="179"/>
  <c r="BB1048" i="179"/>
  <c r="AX389" i="179"/>
  <c r="AX440" i="179"/>
  <c r="AX558" i="179"/>
  <c r="AX423" i="179"/>
  <c r="AX917" i="179"/>
  <c r="AX631" i="179"/>
  <c r="AX320" i="179"/>
  <c r="AX655" i="179"/>
  <c r="AX742" i="179"/>
  <c r="AX805" i="179"/>
  <c r="AX498" i="179"/>
  <c r="AX741" i="179"/>
  <c r="AX496" i="179"/>
  <c r="AX358" i="179"/>
  <c r="AX852" i="179"/>
  <c r="AX997" i="179"/>
  <c r="AX849" i="179"/>
  <c r="AX930" i="179"/>
  <c r="AX1020" i="179"/>
  <c r="AX987" i="179"/>
  <c r="AX1024" i="179"/>
  <c r="AX924" i="179"/>
  <c r="AX1021" i="179"/>
  <c r="AX376" i="179"/>
  <c r="AX518" i="179"/>
  <c r="AX713" i="179"/>
  <c r="AX838" i="179"/>
  <c r="AX1040" i="179"/>
  <c r="AX864" i="179"/>
  <c r="AX315" i="179"/>
  <c r="AX513" i="179"/>
  <c r="AX486" i="179"/>
  <c r="AX387" i="179"/>
  <c r="AX998" i="179"/>
  <c r="AX782" i="179"/>
  <c r="AX1012" i="179"/>
  <c r="AX562" i="179"/>
  <c r="AX830" i="179"/>
  <c r="AX641" i="179"/>
  <c r="AX605" i="179"/>
  <c r="AX697" i="179"/>
  <c r="AX459" i="179"/>
  <c r="AX1048" i="179"/>
  <c r="BB1051" i="179"/>
  <c r="AX530" i="179"/>
  <c r="AX323" i="179"/>
  <c r="AX657" i="179"/>
  <c r="AX775" i="179"/>
  <c r="AX465" i="179"/>
  <c r="AX678" i="179"/>
  <c r="AX345" i="179"/>
  <c r="AX597" i="179"/>
  <c r="AX532" i="179"/>
  <c r="AX471" i="179"/>
  <c r="BB992" i="179"/>
  <c r="AX820" i="179"/>
  <c r="AX929" i="179"/>
  <c r="AX957" i="179"/>
  <c r="AX973" i="179"/>
  <c r="AX904" i="179"/>
  <c r="AX923" i="179"/>
  <c r="AX1028" i="179"/>
  <c r="AX902" i="179"/>
  <c r="AX1030" i="179"/>
  <c r="AX520" i="179"/>
  <c r="AX406" i="179"/>
  <c r="AX640" i="179"/>
  <c r="AX728" i="179"/>
  <c r="AX617" i="179"/>
  <c r="AX773" i="179"/>
  <c r="AX829" i="179"/>
  <c r="AX972" i="179"/>
  <c r="AX399" i="179"/>
  <c r="AX404" i="179"/>
  <c r="AX695" i="179"/>
  <c r="AX767" i="179"/>
  <c r="AX585" i="179"/>
  <c r="AX962" i="179"/>
  <c r="BB1036" i="179"/>
  <c r="BB1035" i="179"/>
  <c r="AX341" i="179"/>
  <c r="AX778" i="179"/>
  <c r="AX1004" i="179"/>
  <c r="AX458" i="179"/>
  <c r="AX577" i="179"/>
  <c r="AX649" i="179"/>
  <c r="BB1040" i="179"/>
  <c r="AX390" i="179"/>
  <c r="AX304" i="179"/>
  <c r="AX394" i="179"/>
  <c r="AX661" i="179"/>
  <c r="AX384" i="179"/>
  <c r="AX788" i="179"/>
  <c r="AX779" i="179"/>
  <c r="AX734" i="179"/>
  <c r="AX758" i="179"/>
  <c r="AX635" i="179"/>
  <c r="AX762" i="179"/>
  <c r="AX447" i="179"/>
  <c r="AX712" i="179"/>
  <c r="AX572" i="179"/>
  <c r="AX474" i="179"/>
  <c r="AX689" i="179"/>
  <c r="AX480" i="179"/>
  <c r="AX463" i="179"/>
  <c r="AX527" i="179"/>
  <c r="AX419" i="179"/>
  <c r="AX563" i="179"/>
  <c r="AX698" i="179"/>
  <c r="AX598" i="179"/>
  <c r="AX627" i="179"/>
  <c r="AX491" i="179"/>
  <c r="AX707" i="179"/>
  <c r="AX725" i="179"/>
  <c r="AX722" i="179"/>
  <c r="AX653" i="179"/>
  <c r="AX980" i="179"/>
  <c r="AX402" i="179"/>
  <c r="AX752" i="179"/>
  <c r="AX662" i="179"/>
  <c r="AX385" i="179"/>
  <c r="AX793" i="179"/>
  <c r="AX492" i="179"/>
  <c r="AX671" i="179"/>
  <c r="AX554" i="179"/>
  <c r="AX435" i="179"/>
  <c r="AX551" i="179"/>
  <c r="AX680" i="179"/>
  <c r="AX470" i="179"/>
  <c r="AX652" i="179"/>
  <c r="AX599" i="179"/>
  <c r="AX706" i="179"/>
  <c r="AX337" i="179"/>
  <c r="AX581" i="179"/>
  <c r="AX464" i="179"/>
  <c r="AX609" i="179"/>
  <c r="AX1025" i="179"/>
  <c r="AX798" i="179"/>
  <c r="AX400" i="179"/>
  <c r="AX787" i="179"/>
  <c r="AX434" i="179"/>
  <c r="AX703" i="179"/>
  <c r="AX651" i="179"/>
  <c r="AX445" i="179"/>
  <c r="AX372" i="179"/>
  <c r="AX309" i="179"/>
  <c r="AX895" i="179"/>
  <c r="AX960" i="179"/>
  <c r="AX886" i="179"/>
  <c r="AX974" i="179"/>
  <c r="AX939" i="179"/>
  <c r="AX970" i="179"/>
  <c r="AX969" i="179"/>
  <c r="AX947" i="179"/>
  <c r="AX858" i="179"/>
  <c r="AX534" i="179"/>
  <c r="AX443" i="179"/>
  <c r="AX415" i="179"/>
  <c r="AX955" i="179"/>
  <c r="AX611" i="179"/>
  <c r="AX828" i="179"/>
  <c r="AX971" i="179"/>
  <c r="AX431" i="179"/>
  <c r="AX584" i="179"/>
  <c r="AX325" i="179"/>
  <c r="AX401" i="179"/>
  <c r="AX432" i="179"/>
  <c r="AX1011" i="179"/>
  <c r="AX324" i="179"/>
  <c r="AX945" i="179"/>
  <c r="BB1038" i="179"/>
  <c r="AX683" i="179"/>
  <c r="AX882" i="179"/>
  <c r="AX386" i="179"/>
  <c r="AX873" i="179"/>
  <c r="AX602" i="179"/>
  <c r="AX446" i="179"/>
  <c r="AX774" i="179"/>
  <c r="AX792" i="179"/>
  <c r="AX624" i="179"/>
  <c r="AX466" i="179"/>
  <c r="AX708" i="179"/>
  <c r="AX578" i="179"/>
  <c r="AX545" i="179"/>
  <c r="AX388" i="179"/>
  <c r="AX308" i="179"/>
  <c r="AX347" i="179"/>
  <c r="AW1043" i="179"/>
  <c r="AV1043" i="179"/>
  <c r="AU1044" i="179"/>
  <c r="AX790" i="179"/>
  <c r="AX448" i="179"/>
  <c r="AX897" i="179"/>
  <c r="AX920" i="179"/>
  <c r="AX907" i="179"/>
  <c r="AX919" i="179"/>
  <c r="AX956" i="179"/>
  <c r="AX892" i="179"/>
  <c r="AX817" i="179"/>
  <c r="AX1006" i="179"/>
  <c r="AX925" i="179"/>
  <c r="AX550" i="179"/>
  <c r="AX590" i="179"/>
  <c r="AX413" i="179"/>
  <c r="AX488" i="179"/>
  <c r="AX675" i="179"/>
  <c r="AX395" i="179"/>
  <c r="AX810" i="179"/>
  <c r="AX571" i="179"/>
  <c r="AX701" i="179"/>
  <c r="AX452" i="179"/>
  <c r="AX1043" i="179"/>
  <c r="AX622" i="179"/>
  <c r="AX557" i="179"/>
  <c r="AX444" i="179"/>
  <c r="AX751" i="179"/>
  <c r="AX833" i="179"/>
  <c r="AX548" i="179"/>
  <c r="AX485" i="179"/>
  <c r="AX710" i="179"/>
  <c r="AX418" i="179"/>
  <c r="AX596" i="179"/>
  <c r="AX346" i="179"/>
  <c r="AX439" i="179"/>
  <c r="AX709" i="179"/>
  <c r="AX546" i="179"/>
  <c r="AX772" i="179"/>
  <c r="AX679" i="179"/>
  <c r="AX604" i="179"/>
  <c r="AX366" i="179"/>
  <c r="AX481" i="179"/>
  <c r="AX789" i="179"/>
  <c r="AX884" i="179"/>
  <c r="AX867" i="179"/>
  <c r="AX984" i="179"/>
  <c r="AX932" i="179"/>
  <c r="AX931" i="179"/>
  <c r="AX876" i="179"/>
  <c r="AX815" i="179"/>
  <c r="AX959" i="179"/>
  <c r="AX877" i="179"/>
  <c r="AX922" i="179"/>
  <c r="AX505" i="179"/>
  <c r="AX607" i="179"/>
  <c r="AX717" i="179"/>
  <c r="AX1039" i="179"/>
  <c r="AX365" i="179"/>
  <c r="AX1000" i="179"/>
  <c r="AX638" i="179"/>
  <c r="AX482" i="179"/>
  <c r="AX405" i="179"/>
  <c r="AX540" i="179"/>
  <c r="AX544" i="179"/>
  <c r="AX863" i="179"/>
  <c r="AX1019" i="179"/>
  <c r="AX462" i="179"/>
  <c r="AX989" i="179"/>
  <c r="AX587" i="179"/>
  <c r="AX380" i="179"/>
  <c r="AX670" i="179"/>
  <c r="AX360" i="179"/>
  <c r="BB1039" i="179"/>
  <c r="AX567" i="179"/>
  <c r="AX659" i="179"/>
  <c r="AX450" i="179"/>
  <c r="AX350" i="179"/>
  <c r="AX716" i="179"/>
  <c r="AX501" i="179"/>
  <c r="AX763" i="179"/>
  <c r="AX547" i="179"/>
  <c r="AX771" i="179"/>
  <c r="AX681" i="179"/>
  <c r="AX383" i="179"/>
  <c r="AX429" i="179"/>
  <c r="AX740" i="179"/>
  <c r="BB663" i="179"/>
  <c r="AX943" i="179"/>
  <c r="AX986" i="179"/>
  <c r="AX933" i="179"/>
  <c r="AX856" i="179"/>
  <c r="AX879" i="179"/>
  <c r="AX870" i="179"/>
  <c r="AX937" i="179"/>
  <c r="AX862" i="179"/>
  <c r="AX472" i="179"/>
  <c r="AX795" i="179"/>
  <c r="AX718" i="179"/>
  <c r="BB1041" i="179"/>
  <c r="AX357" i="179"/>
  <c r="AX785" i="179"/>
  <c r="AX840" i="179"/>
  <c r="AX999" i="179"/>
  <c r="AX495" i="179"/>
  <c r="AX576" i="179"/>
  <c r="AX620" i="179"/>
  <c r="AX1023" i="179"/>
  <c r="AX1037" i="179"/>
  <c r="AX797" i="179"/>
  <c r="AX836" i="179"/>
  <c r="AX909" i="179"/>
  <c r="AX608" i="179"/>
  <c r="AX326" i="179"/>
  <c r="AX834" i="179"/>
  <c r="AX397" i="179"/>
  <c r="AX629" i="179"/>
  <c r="AX688" i="179"/>
  <c r="AX512" i="179"/>
  <c r="AX628" i="179"/>
  <c r="AX502" i="179"/>
  <c r="AX753" i="179"/>
  <c r="AX770" i="179"/>
  <c r="AX583" i="179"/>
  <c r="AX682" i="179"/>
  <c r="AX696" i="179"/>
  <c r="AX430" i="179"/>
  <c r="AX355" i="179"/>
  <c r="BB766" i="179"/>
  <c r="AX636" i="179"/>
  <c r="AX847" i="179"/>
  <c r="AX905" i="179"/>
  <c r="BB765" i="179"/>
  <c r="BB684" i="179"/>
  <c r="BB728" i="179"/>
  <c r="BB431" i="179"/>
  <c r="AX637" i="179"/>
  <c r="AX954" i="179"/>
  <c r="AX988" i="179"/>
  <c r="AX850" i="179"/>
  <c r="AX871" i="179"/>
  <c r="AX821" i="179"/>
  <c r="AX891" i="179"/>
  <c r="AX951" i="179"/>
  <c r="AX869" i="179"/>
  <c r="AX848" i="179"/>
  <c r="AX910" i="179"/>
  <c r="AX625" i="179"/>
  <c r="AX327" i="179"/>
  <c r="AX564" i="179"/>
  <c r="AX693" i="179"/>
  <c r="AX542" i="179"/>
  <c r="AX467" i="179"/>
  <c r="AX504" i="179"/>
  <c r="BB1044" i="179"/>
  <c r="AX441" i="179"/>
  <c r="AX981" i="179"/>
  <c r="AX832" i="179"/>
  <c r="AX437" i="179"/>
  <c r="AX396" i="179"/>
  <c r="AX442" i="179"/>
  <c r="AX806" i="179"/>
  <c r="AX603" i="179"/>
  <c r="AX362" i="179"/>
  <c r="AX575" i="179"/>
  <c r="AX508" i="179"/>
  <c r="AX612" i="179"/>
  <c r="AX425" i="179"/>
  <c r="AX416" i="179"/>
  <c r="AX643" i="179"/>
  <c r="BB1042" i="179"/>
  <c r="AX412" i="179"/>
  <c r="AX613" i="179"/>
  <c r="AX754" i="179"/>
  <c r="AX493" i="179"/>
  <c r="AX555" i="179"/>
  <c r="AX582" i="179"/>
  <c r="AX348" i="179"/>
  <c r="AX580" i="179"/>
  <c r="AX757" i="179"/>
  <c r="AX860" i="179"/>
  <c r="AX915" i="179"/>
  <c r="AX1015" i="179"/>
  <c r="AX940" i="179"/>
  <c r="AX1031" i="179"/>
  <c r="AX823" i="179"/>
  <c r="AX889" i="179"/>
  <c r="AX952" i="179"/>
  <c r="AX941" i="179"/>
  <c r="AX903" i="179"/>
  <c r="AX454" i="179"/>
  <c r="AX705" i="179"/>
  <c r="AX565" i="179"/>
  <c r="AX594" i="179"/>
  <c r="AX738" i="179"/>
  <c r="AX854" i="179"/>
  <c r="AX342" i="179"/>
  <c r="AX719" i="179"/>
  <c r="AX506" i="179"/>
  <c r="AX335" i="179"/>
  <c r="AX665" i="179"/>
  <c r="AX715" i="179"/>
  <c r="AX1008" i="179"/>
  <c r="AX918" i="179"/>
  <c r="AX769" i="179"/>
  <c r="AX1001" i="179"/>
  <c r="AX818" i="179"/>
  <c r="AX332" i="179"/>
  <c r="AX526" i="179"/>
  <c r="AX407" i="179"/>
  <c r="AX944" i="179"/>
  <c r="AX776" i="179"/>
  <c r="AX618" i="179"/>
  <c r="AX658" i="179"/>
  <c r="AX663" i="179"/>
  <c r="AX373" i="179"/>
  <c r="AX556" i="179"/>
  <c r="AX672" i="179"/>
  <c r="AX349" i="179"/>
  <c r="AX750" i="179"/>
  <c r="AX721" i="179"/>
  <c r="AX946" i="179"/>
  <c r="AX966" i="179"/>
  <c r="AX913" i="179"/>
  <c r="AX851" i="179"/>
  <c r="AX916" i="179"/>
  <c r="AX1017" i="179"/>
  <c r="AX824" i="179"/>
  <c r="AX883" i="179"/>
  <c r="AX859" i="179"/>
  <c r="AX1018" i="179"/>
  <c r="AX334" i="179"/>
  <c r="AX528" i="179"/>
  <c r="AX699" i="179"/>
  <c r="AX755" i="179"/>
  <c r="AX647" i="179"/>
  <c r="AX314" i="179"/>
  <c r="AX614" i="179"/>
  <c r="AX1010" i="179"/>
  <c r="AX881" i="179"/>
  <c r="AX1046" i="179"/>
  <c r="AY1046" i="179" s="1"/>
  <c r="AX378" i="179"/>
  <c r="AX478" i="179"/>
  <c r="AX433" i="179"/>
  <c r="AX569" i="179"/>
  <c r="AX964" i="179"/>
  <c r="AX1009" i="179"/>
  <c r="AX626" i="179"/>
  <c r="AX368" i="179"/>
  <c r="AX494" i="179"/>
  <c r="BB1050" i="179"/>
  <c r="AX743" i="179"/>
  <c r="AX630" i="179"/>
  <c r="AX660" i="179"/>
  <c r="AX356" i="179"/>
  <c r="AX664" i="179"/>
  <c r="AX537" i="179"/>
  <c r="AX645" i="179"/>
  <c r="AX673" i="179"/>
  <c r="AX780" i="179"/>
  <c r="AX364" i="179"/>
  <c r="AX319" i="179"/>
  <c r="AX967" i="179"/>
  <c r="AX968" i="179"/>
  <c r="AX811" i="179"/>
  <c r="AX985" i="179"/>
  <c r="AX958" i="179"/>
  <c r="AX812" i="179"/>
  <c r="AX977" i="179"/>
  <c r="AX1027" i="179"/>
  <c r="AX995" i="179"/>
  <c r="AX846" i="179"/>
  <c r="AX370" i="179"/>
  <c r="AX529" i="179"/>
  <c r="AX700" i="179"/>
  <c r="AX783" i="179"/>
  <c r="AX1026" i="179"/>
  <c r="AX328" i="179"/>
  <c r="AX875" i="179"/>
  <c r="AX684" i="179"/>
  <c r="AX1003" i="179"/>
  <c r="AX756" i="179"/>
  <c r="AX809" i="179"/>
  <c r="AX737" i="179"/>
  <c r="AX593" i="179"/>
  <c r="AX739" i="179"/>
  <c r="AX729" i="179"/>
  <c r="AX747" i="179"/>
  <c r="AX794" i="179"/>
  <c r="AX677" i="179"/>
  <c r="AX746" i="179"/>
  <c r="AX791" i="179"/>
  <c r="AX579" i="179"/>
  <c r="AX371" i="179"/>
  <c r="AX731" i="179"/>
  <c r="AX586" i="179"/>
  <c r="AX409" i="179"/>
  <c r="AX552" i="179"/>
  <c r="AX610" i="179"/>
  <c r="AX538" i="179"/>
  <c r="AX646" i="179"/>
  <c r="AX726" i="179"/>
  <c r="AX367" i="179"/>
  <c r="AX730" i="179"/>
  <c r="AX321" i="179"/>
  <c r="AX853" i="179"/>
  <c r="AX1032" i="179"/>
  <c r="AX911" i="179"/>
  <c r="AX1029" i="179"/>
  <c r="AX885" i="179"/>
  <c r="AX868" i="179"/>
  <c r="AX819" i="179"/>
  <c r="AX994" i="179"/>
  <c r="AX906" i="179"/>
  <c r="AX573" i="179"/>
  <c r="AX690" i="179"/>
  <c r="AX420" i="179"/>
  <c r="AX503" i="179"/>
  <c r="AX521" i="179"/>
  <c r="AX650" i="179"/>
  <c r="AX935" i="179"/>
  <c r="AX927" i="179"/>
  <c r="AX953" i="179"/>
  <c r="AX839" i="179"/>
  <c r="AX531" i="179"/>
  <c r="AX831" i="179"/>
  <c r="AX543" i="179"/>
  <c r="AX842" i="179"/>
  <c r="AX668" i="179"/>
  <c r="AX507" i="179"/>
  <c r="AX1013" i="179"/>
  <c r="BB1047" i="179"/>
  <c r="AX566" i="179"/>
  <c r="AX393" i="179"/>
  <c r="AX702" i="179"/>
  <c r="AX666" i="179"/>
  <c r="AX648" i="179"/>
  <c r="AX692" i="179"/>
  <c r="AX616" i="179"/>
  <c r="AX796" i="179"/>
  <c r="AX438" i="179"/>
  <c r="AX479" i="179"/>
  <c r="AX536" i="179"/>
  <c r="AX727" i="179"/>
  <c r="AX483" i="179"/>
  <c r="AX379" i="179"/>
  <c r="AX403" i="179"/>
  <c r="AX1033" i="179"/>
  <c r="AX928" i="179"/>
  <c r="AX898" i="179"/>
  <c r="AX914" i="179"/>
  <c r="AX844" i="179"/>
  <c r="AX894" i="179"/>
  <c r="AX963" i="179"/>
  <c r="AX888" i="179"/>
  <c r="AX861" i="179"/>
  <c r="AX880" i="179"/>
  <c r="AX574" i="179"/>
  <c r="AX691" i="179"/>
  <c r="AX421" i="179"/>
  <c r="AX803" i="179"/>
  <c r="AX843" i="179"/>
  <c r="AX1034" i="179"/>
  <c r="AX685" i="179"/>
  <c r="AX1042" i="179"/>
  <c r="AY1042" i="179" s="1"/>
  <c r="AX427" i="179"/>
  <c r="AX890" i="179"/>
  <c r="AX377" i="179"/>
  <c r="AX720" i="179"/>
  <c r="AX535" i="179"/>
  <c r="AX841" i="179"/>
  <c r="AX899" i="179"/>
  <c r="AX749" i="179"/>
  <c r="AX656" i="179"/>
  <c r="AX533" i="179"/>
  <c r="AX422" i="179"/>
  <c r="AX724" i="179"/>
  <c r="AX674" i="179"/>
  <c r="AX1005" i="179"/>
  <c r="AX764" i="179"/>
  <c r="AX559" i="179"/>
  <c r="AX381" i="179"/>
  <c r="AX500" i="179"/>
  <c r="AX732" i="179"/>
  <c r="AX490" i="179"/>
  <c r="AX600" i="179"/>
  <c r="AX497" i="179"/>
  <c r="AX343" i="179"/>
  <c r="AX802" i="179"/>
  <c r="BB1028" i="179"/>
  <c r="AX781" i="179"/>
  <c r="AX992" i="179"/>
  <c r="AX900" i="179"/>
  <c r="AX865" i="179"/>
  <c r="AX978" i="179"/>
  <c r="AX982" i="179"/>
  <c r="AX921" i="179"/>
  <c r="AX979" i="179"/>
  <c r="AX887" i="179"/>
  <c r="AX949" i="179"/>
  <c r="AX993" i="179"/>
  <c r="AX475" i="179"/>
  <c r="AX591" i="179"/>
  <c r="AX745" i="179"/>
  <c r="AX855" i="179"/>
  <c r="BB1049" i="179"/>
  <c r="AX524" i="179"/>
  <c r="AX872" i="179"/>
  <c r="AX344" i="179"/>
  <c r="AX570" i="179"/>
  <c r="AX632" i="179"/>
  <c r="AX1016" i="179"/>
  <c r="BB1034" i="179"/>
  <c r="AX339" i="179"/>
  <c r="AX468" i="179"/>
  <c r="AX391" i="179"/>
  <c r="AX634" i="179"/>
  <c r="AX1047" i="179"/>
  <c r="AX711" i="179"/>
  <c r="AX449" i="179"/>
  <c r="AX553" i="179"/>
  <c r="AX1050" i="179"/>
  <c r="AX639" i="179"/>
  <c r="AX837" i="179"/>
  <c r="AX642" i="179"/>
  <c r="AX353" i="179"/>
  <c r="AX760" i="179"/>
  <c r="AX694" i="179"/>
  <c r="AX424" i="179"/>
  <c r="AX766" i="179"/>
  <c r="AX601" i="179"/>
  <c r="AX748" i="179"/>
  <c r="AX560" i="179"/>
  <c r="AX744" i="179"/>
  <c r="AX934" i="179"/>
  <c r="AX938" i="179"/>
  <c r="AX813" i="179"/>
  <c r="AX814" i="179"/>
  <c r="AX874" i="179"/>
  <c r="AX825" i="179"/>
  <c r="AX826" i="179"/>
  <c r="AX901" i="179"/>
  <c r="AX835" i="179"/>
  <c r="AX808" i="179"/>
  <c r="AX799" i="179"/>
  <c r="AX619" i="179"/>
  <c r="AX352" i="179"/>
  <c r="AX410" i="179"/>
  <c r="AX359" i="179"/>
  <c r="AX990" i="179"/>
  <c r="AX761" i="179"/>
  <c r="AX1022" i="179"/>
  <c r="AX1036" i="179"/>
  <c r="AY1036" i="179" s="1"/>
  <c r="AX522" i="179"/>
  <c r="AX1002" i="179"/>
  <c r="AX414" i="179"/>
  <c r="AX369" i="179"/>
  <c r="AX801" i="179"/>
  <c r="AX549" i="179"/>
  <c r="AX477" i="179"/>
  <c r="AX514" i="179"/>
  <c r="AX515" i="179"/>
  <c r="AX704" i="179"/>
  <c r="AX686" i="179"/>
  <c r="AX595" i="179"/>
  <c r="AX340" i="179"/>
  <c r="AX338" i="179"/>
  <c r="AX317" i="179"/>
  <c r="AX525" i="179"/>
  <c r="AX644" i="179"/>
  <c r="AX561" i="179"/>
  <c r="AX516" i="179"/>
  <c r="AX336" i="179"/>
  <c r="BB1002" i="179"/>
  <c r="BB989" i="179"/>
  <c r="BB1006" i="179"/>
  <c r="BB986" i="179"/>
  <c r="BB998" i="179"/>
  <c r="BB991" i="179"/>
  <c r="BB1019" i="179"/>
  <c r="BB1025" i="179"/>
  <c r="BB995" i="179"/>
  <c r="BB1008" i="179"/>
  <c r="BB979" i="179"/>
  <c r="BB982" i="179"/>
  <c r="BB1001" i="179"/>
  <c r="BB1011" i="179"/>
  <c r="BB972" i="179"/>
  <c r="BB1014" i="179"/>
  <c r="BB984" i="179"/>
  <c r="BB1027" i="179"/>
  <c r="BB1022" i="179"/>
  <c r="BB1018" i="179"/>
  <c r="BB1029" i="179"/>
  <c r="BB1010" i="179"/>
  <c r="BB988" i="179"/>
  <c r="BB1031" i="179"/>
  <c r="BB974" i="179"/>
  <c r="BB985" i="179"/>
  <c r="BB1004" i="179"/>
  <c r="BB1016" i="179"/>
  <c r="BB993" i="179"/>
  <c r="BB1024" i="179"/>
  <c r="BB1030" i="179"/>
  <c r="BB971" i="179"/>
  <c r="BB1023" i="179"/>
  <c r="BB997" i="179"/>
  <c r="BB994" i="179"/>
  <c r="BB1017" i="179"/>
  <c r="BB976" i="179"/>
  <c r="BB978" i="179"/>
  <c r="BB1021" i="179"/>
  <c r="BB999" i="179"/>
  <c r="BB996" i="179"/>
  <c r="BB1032" i="179"/>
  <c r="BB990" i="179"/>
  <c r="BB987" i="179"/>
  <c r="BB975" i="179"/>
  <c r="BB1026" i="179"/>
  <c r="BB1015" i="179"/>
  <c r="BB980" i="179"/>
  <c r="BB1033" i="179"/>
  <c r="BB1012" i="179"/>
  <c r="BB1005" i="179"/>
  <c r="BB1013" i="179"/>
  <c r="BB1003" i="179"/>
  <c r="BB1000" i="179"/>
  <c r="BB983" i="179"/>
  <c r="BB1009" i="179"/>
  <c r="BB1007" i="179"/>
  <c r="BB1020" i="179"/>
  <c r="BB981" i="179"/>
  <c r="BB977" i="179"/>
  <c r="BB973" i="179"/>
  <c r="BB614" i="179"/>
  <c r="BB447" i="179"/>
  <c r="BB561" i="179"/>
  <c r="BB191" i="179"/>
  <c r="AX262" i="179"/>
  <c r="BB633" i="179"/>
  <c r="BB427" i="179"/>
  <c r="BB969" i="179"/>
  <c r="BB945" i="179"/>
  <c r="BB966" i="179"/>
  <c r="BB970" i="179"/>
  <c r="BB968" i="179"/>
  <c r="BB965" i="179"/>
  <c r="BB953" i="179"/>
  <c r="BB939" i="179"/>
  <c r="BB960" i="179"/>
  <c r="BB921" i="179"/>
  <c r="BB948" i="179"/>
  <c r="BB943" i="179"/>
  <c r="BB951" i="179"/>
  <c r="BB919" i="179"/>
  <c r="BB961" i="179"/>
  <c r="BB947" i="179"/>
  <c r="BB952" i="179"/>
  <c r="BB925" i="179"/>
  <c r="BB936" i="179"/>
  <c r="BB918" i="179"/>
  <c r="BB944" i="179"/>
  <c r="BB963" i="179"/>
  <c r="BB956" i="179"/>
  <c r="BB937" i="179"/>
  <c r="BB932" i="179"/>
  <c r="BB934" i="179"/>
  <c r="BB889" i="179"/>
  <c r="BB938" i="179"/>
  <c r="BB950" i="179"/>
  <c r="BB967" i="179"/>
  <c r="BB946" i="179"/>
  <c r="BB957" i="179"/>
  <c r="BB964" i="179"/>
  <c r="BB886" i="179"/>
  <c r="BB959" i="179"/>
  <c r="BB949" i="179"/>
  <c r="BB557" i="179"/>
  <c r="BB905" i="179"/>
  <c r="BB940" i="179"/>
  <c r="BB933" i="179"/>
  <c r="BB941" i="179"/>
  <c r="BB900" i="179"/>
  <c r="BB962" i="179"/>
  <c r="BB955" i="179"/>
  <c r="BB935" i="179"/>
  <c r="BB954" i="179"/>
  <c r="BB958" i="179"/>
  <c r="BB787" i="179"/>
  <c r="BB942" i="179"/>
  <c r="BB898" i="179"/>
  <c r="BB896" i="179"/>
  <c r="BB876" i="179"/>
  <c r="BB915" i="179"/>
  <c r="BB904" i="179"/>
  <c r="BB897" i="179"/>
  <c r="BB923" i="179"/>
  <c r="BB903" i="179"/>
  <c r="BB931" i="179"/>
  <c r="BB911" i="179"/>
  <c r="BB887" i="179"/>
  <c r="BB928" i="179"/>
  <c r="BB913" i="179"/>
  <c r="BB899" i="179"/>
  <c r="BB914" i="179"/>
  <c r="BB884" i="179"/>
  <c r="BB907" i="179"/>
  <c r="BB877" i="179"/>
  <c r="BB912" i="179"/>
  <c r="BB882" i="179"/>
  <c r="BB893" i="179"/>
  <c r="BB906" i="179"/>
  <c r="BB901" i="179"/>
  <c r="BB926" i="179"/>
  <c r="BB879" i="179"/>
  <c r="BB878" i="179"/>
  <c r="BB908" i="179"/>
  <c r="BB872" i="179"/>
  <c r="BB930" i="179"/>
  <c r="BB888" i="179"/>
  <c r="BB929" i="179"/>
  <c r="BB927" i="179"/>
  <c r="BB54" i="179"/>
  <c r="BB924" i="179"/>
  <c r="BB892" i="179"/>
  <c r="BB875" i="179"/>
  <c r="AX178" i="179"/>
  <c r="BB909" i="179"/>
  <c r="BB902" i="179"/>
  <c r="BB917" i="179"/>
  <c r="BB880" i="179"/>
  <c r="BB874" i="179"/>
  <c r="BB894" i="179"/>
  <c r="BB883" i="179"/>
  <c r="BB920" i="179"/>
  <c r="BB916" i="179"/>
  <c r="BB895" i="179"/>
  <c r="BB891" i="179"/>
  <c r="BB922" i="179"/>
  <c r="BB890" i="179"/>
  <c r="BB873" i="179"/>
  <c r="BB881" i="179"/>
  <c r="BB910" i="179"/>
  <c r="BB885" i="179"/>
  <c r="BB848" i="179"/>
  <c r="BB846" i="179"/>
  <c r="BB827" i="179"/>
  <c r="BB821" i="179"/>
  <c r="BB847" i="179"/>
  <c r="BB838" i="179"/>
  <c r="BB819" i="179"/>
  <c r="BB861" i="179"/>
  <c r="BB858" i="179"/>
  <c r="BB849" i="179"/>
  <c r="BB841" i="179"/>
  <c r="BB854" i="179"/>
  <c r="BB823" i="179"/>
  <c r="BB840" i="179"/>
  <c r="BB843" i="179"/>
  <c r="BB851" i="179"/>
  <c r="BB859" i="179"/>
  <c r="BB857" i="179"/>
  <c r="BB863" i="179"/>
  <c r="AX49" i="179"/>
  <c r="BB856" i="179"/>
  <c r="BB844" i="179"/>
  <c r="BB862" i="179"/>
  <c r="BB837" i="179"/>
  <c r="BB602" i="179"/>
  <c r="BB866" i="179"/>
  <c r="BB871" i="179"/>
  <c r="BB833" i="179"/>
  <c r="BB287" i="179"/>
  <c r="BB845" i="179"/>
  <c r="BB825" i="179"/>
  <c r="BB869" i="179"/>
  <c r="AX188" i="179"/>
  <c r="BB831" i="179"/>
  <c r="BB865" i="179"/>
  <c r="BB867" i="179"/>
  <c r="BB860" i="179"/>
  <c r="BB868" i="179"/>
  <c r="BB822" i="179"/>
  <c r="BB842" i="179"/>
  <c r="BB850" i="179"/>
  <c r="BB834" i="179"/>
  <c r="BB820" i="179"/>
  <c r="BB832" i="179"/>
  <c r="BB830" i="179"/>
  <c r="BB829" i="179"/>
  <c r="BB852" i="179"/>
  <c r="BB855" i="179"/>
  <c r="BB839" i="179"/>
  <c r="BB818" i="179"/>
  <c r="BB836" i="179"/>
  <c r="AX96" i="179"/>
  <c r="BB835" i="179"/>
  <c r="BB824" i="179"/>
  <c r="BB853" i="179"/>
  <c r="BB864" i="179"/>
  <c r="BB870" i="179"/>
  <c r="BB826" i="179"/>
  <c r="BB828" i="179"/>
  <c r="BB434" i="179"/>
  <c r="AX240" i="179"/>
  <c r="BB548" i="179"/>
  <c r="BB541" i="179"/>
  <c r="BB753" i="179"/>
  <c r="BB407" i="179"/>
  <c r="AX44" i="179"/>
  <c r="BB437" i="179"/>
  <c r="BB279" i="179"/>
  <c r="BB326" i="179"/>
  <c r="BB187" i="179"/>
  <c r="BB325" i="179"/>
  <c r="BB706" i="179"/>
  <c r="BB50" i="179"/>
  <c r="BB369" i="179"/>
  <c r="BB229" i="179"/>
  <c r="BB181" i="179"/>
  <c r="BB75" i="179"/>
  <c r="AX266" i="179"/>
  <c r="BB683" i="179"/>
  <c r="BB95" i="179"/>
  <c r="BB496" i="179"/>
  <c r="AX135" i="179"/>
  <c r="BB48" i="179"/>
  <c r="BB800" i="179"/>
  <c r="BB572" i="179"/>
  <c r="BB449" i="179"/>
  <c r="BB747" i="179"/>
  <c r="BB755" i="179"/>
  <c r="BB482" i="179"/>
  <c r="BB487" i="179"/>
  <c r="BB175" i="179"/>
  <c r="BB530" i="179"/>
  <c r="BB814" i="179"/>
  <c r="BB710" i="179"/>
  <c r="BB679" i="179"/>
  <c r="BB171" i="179"/>
  <c r="AX82" i="179"/>
  <c r="BB211" i="179"/>
  <c r="BB734" i="179"/>
  <c r="BB272" i="179"/>
  <c r="BB455" i="179"/>
  <c r="BB675" i="179"/>
  <c r="BB816" i="179"/>
  <c r="BB162" i="179"/>
  <c r="BB502" i="179"/>
  <c r="BB406" i="179"/>
  <c r="BB440" i="179"/>
  <c r="BB570" i="179"/>
  <c r="BB603" i="179"/>
  <c r="AX271" i="179"/>
  <c r="BB445" i="179"/>
  <c r="BB817" i="179"/>
  <c r="BB681" i="179"/>
  <c r="BB484" i="179"/>
  <c r="BB259" i="179"/>
  <c r="BB670" i="179"/>
  <c r="AX61" i="179"/>
  <c r="BB590" i="179"/>
  <c r="BB533" i="179"/>
  <c r="AX134" i="179"/>
  <c r="BB644" i="179"/>
  <c r="BB339" i="179"/>
  <c r="AX77" i="179"/>
  <c r="BB300" i="179"/>
  <c r="BB254" i="179"/>
  <c r="BB275" i="179"/>
  <c r="AX74" i="179"/>
  <c r="BB799" i="179"/>
  <c r="BB215" i="179"/>
  <c r="BB804" i="179"/>
  <c r="BB607" i="179"/>
  <c r="BB587" i="179"/>
  <c r="BB96" i="179"/>
  <c r="BB285" i="179"/>
  <c r="BB374" i="179"/>
  <c r="AX92" i="179"/>
  <c r="BB628" i="179"/>
  <c r="BB604" i="179"/>
  <c r="BB144" i="179"/>
  <c r="AX59" i="179"/>
  <c r="BB740" i="179"/>
  <c r="BB717" i="179"/>
  <c r="BB540" i="179"/>
  <c r="BB620" i="179"/>
  <c r="BB45" i="179"/>
  <c r="BB213" i="179"/>
  <c r="BB472" i="179"/>
  <c r="AX270" i="179"/>
  <c r="BB574" i="179"/>
  <c r="BB725" i="179"/>
  <c r="BB450" i="179"/>
  <c r="AX161" i="179"/>
  <c r="AX213" i="179"/>
  <c r="BB82" i="179"/>
  <c r="AX194" i="179"/>
  <c r="BB674" i="179"/>
  <c r="BB577" i="179"/>
  <c r="AX250" i="179"/>
  <c r="BB466" i="179"/>
  <c r="AX78" i="179"/>
  <c r="BB583" i="179"/>
  <c r="BB811" i="179"/>
  <c r="BB425" i="179"/>
  <c r="AX80" i="179"/>
  <c r="BB235" i="179"/>
  <c r="BB166" i="179"/>
  <c r="BB751" i="179"/>
  <c r="AX140" i="179"/>
  <c r="BB649" i="179"/>
  <c r="BB61" i="179"/>
  <c r="BB553" i="179"/>
  <c r="BB345" i="179"/>
  <c r="BB651" i="179"/>
  <c r="BB723" i="179"/>
  <c r="BB744" i="179"/>
  <c r="BB273" i="179"/>
  <c r="AX76" i="179"/>
  <c r="BB291" i="179"/>
  <c r="BB463" i="179"/>
  <c r="BB598" i="179"/>
  <c r="BB505" i="179"/>
  <c r="BB794" i="179"/>
  <c r="AX269" i="179"/>
  <c r="BB694" i="179"/>
  <c r="BB627" i="179"/>
  <c r="BB478" i="179"/>
  <c r="BB650" i="179"/>
  <c r="AX84" i="179"/>
  <c r="BB265" i="179"/>
  <c r="BB249" i="179"/>
  <c r="AX179" i="179"/>
  <c r="BB591" i="179"/>
  <c r="BB476" i="179"/>
  <c r="BB616" i="179"/>
  <c r="AX64" i="179"/>
  <c r="BB761" i="179"/>
  <c r="BB705" i="179"/>
  <c r="BB568" i="179"/>
  <c r="BB580" i="179"/>
  <c r="AX55" i="179"/>
  <c r="BB726" i="179"/>
  <c r="BB424" i="179"/>
  <c r="AX168" i="179"/>
  <c r="BB448" i="179"/>
  <c r="BB385" i="179"/>
  <c r="BB569" i="179"/>
  <c r="AX276" i="179"/>
  <c r="AX150" i="179"/>
  <c r="AX53" i="179"/>
  <c r="BB409" i="179"/>
  <c r="BB433" i="179"/>
  <c r="BB700" i="179"/>
  <c r="BB91" i="179"/>
  <c r="AX207" i="179"/>
  <c r="BB729" i="179"/>
  <c r="BB626" i="179"/>
  <c r="AX43" i="179"/>
  <c r="BB43" i="179"/>
  <c r="BC43" i="179" s="1"/>
  <c r="BE43" i="179" s="1"/>
  <c r="AX100" i="179"/>
  <c r="BB97" i="179"/>
  <c r="AX98" i="179"/>
  <c r="BB106" i="179"/>
  <c r="BB536" i="179"/>
  <c r="AX189" i="179"/>
  <c r="BB184" i="179"/>
  <c r="BB451" i="179"/>
  <c r="BB362" i="179"/>
  <c r="BB209" i="179"/>
  <c r="AX172" i="179"/>
  <c r="BB584" i="179"/>
  <c r="BB322" i="179"/>
  <c r="BB636" i="179"/>
  <c r="AX110" i="179"/>
  <c r="BB125" i="179"/>
  <c r="BB99" i="179"/>
  <c r="BB110" i="179"/>
  <c r="AX48" i="179"/>
  <c r="BB646" i="179"/>
  <c r="BB486" i="179"/>
  <c r="BB163" i="179"/>
  <c r="BB415" i="179"/>
  <c r="BB732" i="179"/>
  <c r="BB303" i="179"/>
  <c r="BB169" i="179"/>
  <c r="BB148" i="179"/>
  <c r="BB642" i="179"/>
  <c r="BB470" i="179"/>
  <c r="BB252" i="179"/>
  <c r="BB160" i="179"/>
  <c r="AX268" i="179"/>
  <c r="BB477" i="179"/>
  <c r="AX187" i="179"/>
  <c r="BB302" i="179"/>
  <c r="BB269" i="179"/>
  <c r="BB129" i="179"/>
  <c r="BB364" i="179"/>
  <c r="AX104" i="179"/>
  <c r="AX124" i="179"/>
  <c r="AX102" i="179"/>
  <c r="BB113" i="179"/>
  <c r="AX87" i="179"/>
  <c r="BB376" i="179"/>
  <c r="BB172" i="179"/>
  <c r="BB615" i="179"/>
  <c r="BB711" i="179"/>
  <c r="AX175" i="179"/>
  <c r="BB509" i="179"/>
  <c r="AX148" i="179"/>
  <c r="BB352" i="179"/>
  <c r="BB528" i="179"/>
  <c r="AX149" i="179"/>
  <c r="BB637" i="179"/>
  <c r="AX152" i="179"/>
  <c r="AX180" i="179"/>
  <c r="AX164" i="179"/>
  <c r="BB560" i="179"/>
  <c r="BB576" i="179"/>
  <c r="BB122" i="179"/>
  <c r="BB179" i="179"/>
  <c r="BB592" i="179"/>
  <c r="BB130" i="179"/>
  <c r="AX111" i="179"/>
  <c r="BB119" i="179"/>
  <c r="AX129" i="179"/>
  <c r="AX116" i="179"/>
  <c r="BB396" i="179"/>
  <c r="AX221" i="179"/>
  <c r="BB159" i="179"/>
  <c r="BB349" i="179"/>
  <c r="BB158" i="179"/>
  <c r="AX141" i="179"/>
  <c r="BB608" i="179"/>
  <c r="BB664" i="179"/>
  <c r="BB539" i="179"/>
  <c r="BB230" i="179"/>
  <c r="AX217" i="179"/>
  <c r="BB318" i="179"/>
  <c r="BB224" i="179"/>
  <c r="BB277" i="179"/>
  <c r="BB332" i="179"/>
  <c r="AX169" i="179"/>
  <c r="BB485" i="179"/>
  <c r="AX232" i="179"/>
  <c r="BB632" i="179"/>
  <c r="BB128" i="179"/>
  <c r="AX130" i="179"/>
  <c r="BB109" i="179"/>
  <c r="BB115" i="179"/>
  <c r="AX109" i="179"/>
  <c r="AX155" i="179"/>
  <c r="BB672" i="179"/>
  <c r="BB147" i="179"/>
  <c r="BB201" i="179"/>
  <c r="BB573" i="179"/>
  <c r="BB359" i="179"/>
  <c r="BB320" i="179"/>
  <c r="AX253" i="179"/>
  <c r="BB490" i="179"/>
  <c r="BB492" i="179"/>
  <c r="BB203" i="179"/>
  <c r="AX204" i="179"/>
  <c r="BB145" i="179"/>
  <c r="AX219" i="179"/>
  <c r="BB462" i="179"/>
  <c r="AX252" i="179"/>
  <c r="BB579" i="179"/>
  <c r="AX75" i="179"/>
  <c r="BB217" i="179"/>
  <c r="BB143" i="179"/>
  <c r="AX235" i="179"/>
  <c r="AX118" i="179"/>
  <c r="BB107" i="179"/>
  <c r="AX97" i="179"/>
  <c r="AX123" i="179"/>
  <c r="BB126" i="179"/>
  <c r="BB105" i="179"/>
  <c r="AX251" i="179"/>
  <c r="BB205" i="179"/>
  <c r="AX265" i="179"/>
  <c r="BB350" i="179"/>
  <c r="BB336" i="179"/>
  <c r="BB661" i="179"/>
  <c r="BB798" i="179"/>
  <c r="AX224" i="179"/>
  <c r="BB507" i="179"/>
  <c r="AX119" i="179"/>
  <c r="AX115" i="179"/>
  <c r="BB116" i="179"/>
  <c r="BB124" i="179"/>
  <c r="AX107" i="179"/>
  <c r="AX127" i="179"/>
  <c r="AX159" i="179"/>
  <c r="BB508" i="179"/>
  <c r="BB293" i="179"/>
  <c r="BB289" i="179"/>
  <c r="BB312" i="179"/>
  <c r="BB687" i="179"/>
  <c r="BB377" i="179"/>
  <c r="BB371" i="179"/>
  <c r="AX272" i="179"/>
  <c r="BB401" i="179"/>
  <c r="AX200" i="179"/>
  <c r="BB173" i="179"/>
  <c r="BB523" i="179"/>
  <c r="BB111" i="179"/>
  <c r="BB59" i="179"/>
  <c r="BB104" i="179"/>
  <c r="BB108" i="179"/>
  <c r="AX108" i="179"/>
  <c r="AX125" i="179"/>
  <c r="BB206" i="179"/>
  <c r="BB176" i="179"/>
  <c r="BB219" i="179"/>
  <c r="BB351" i="179"/>
  <c r="BB479" i="179"/>
  <c r="BB503" i="179"/>
  <c r="BB546" i="179"/>
  <c r="BB283" i="179"/>
  <c r="AX244" i="179"/>
  <c r="BB185" i="179"/>
  <c r="BB421" i="179"/>
  <c r="BB752" i="179"/>
  <c r="BB276" i="179"/>
  <c r="BB648" i="179"/>
  <c r="AX261" i="179"/>
  <c r="BB261" i="179" s="1"/>
  <c r="AX220" i="179"/>
  <c r="BB422" i="179"/>
  <c r="BB762" i="179"/>
  <c r="BB123" i="179"/>
  <c r="BB596" i="179"/>
  <c r="BB676" i="179"/>
  <c r="AX113" i="179"/>
  <c r="BB85" i="179"/>
  <c r="BB102" i="179"/>
  <c r="BB127" i="179"/>
  <c r="AX72" i="179"/>
  <c r="BB44" i="179"/>
  <c r="BB212" i="179"/>
  <c r="BB707" i="179"/>
  <c r="BB236" i="179"/>
  <c r="BB199" i="179"/>
  <c r="AX222" i="179"/>
  <c r="AX231" i="179"/>
  <c r="BB639" i="179"/>
  <c r="BB317" i="179"/>
  <c r="BB328" i="179"/>
  <c r="AX256" i="179"/>
  <c r="BB418" i="179"/>
  <c r="BB142" i="179"/>
  <c r="BB653" i="179"/>
  <c r="AX191" i="179"/>
  <c r="BB327" i="179"/>
  <c r="BB295" i="179"/>
  <c r="BB131" i="179"/>
  <c r="BB83" i="179"/>
  <c r="AX101" i="179"/>
  <c r="AX117" i="179"/>
  <c r="BB117" i="179" s="1"/>
  <c r="AX126" i="179"/>
  <c r="BB68" i="179"/>
  <c r="BB554" i="179"/>
  <c r="AX133" i="179"/>
  <c r="BB356" i="179"/>
  <c r="AX242" i="179"/>
  <c r="BB404" i="179"/>
  <c r="BB161" i="179"/>
  <c r="BB357" i="179"/>
  <c r="BB370" i="179"/>
  <c r="AX201" i="179"/>
  <c r="BB182" i="179"/>
  <c r="BB380" i="179"/>
  <c r="BB417" i="179"/>
  <c r="BB567" i="179"/>
  <c r="BB195" i="179"/>
  <c r="BB150" i="179"/>
  <c r="AX248" i="179"/>
  <c r="BB218" i="179"/>
  <c r="BB232" i="179"/>
  <c r="AX137" i="179"/>
  <c r="AX106" i="179"/>
  <c r="AX46" i="179"/>
  <c r="AX103" i="179"/>
  <c r="BB103" i="179"/>
  <c r="AX114" i="179"/>
  <c r="AX202" i="179"/>
  <c r="BB133" i="179"/>
  <c r="BB177" i="179"/>
  <c r="AX170" i="179"/>
  <c r="BB337" i="179"/>
  <c r="AX234" i="179"/>
  <c r="BB234" i="179" s="1"/>
  <c r="AX184" i="179"/>
  <c r="BB640" i="179"/>
  <c r="BB515" i="179"/>
  <c r="BB518" i="179"/>
  <c r="BB443" i="179"/>
  <c r="BB444" i="179"/>
  <c r="BB382" i="179"/>
  <c r="BB112" i="179"/>
  <c r="BB316" i="179"/>
  <c r="BB98" i="179"/>
  <c r="BB56" i="179"/>
  <c r="BB805" i="179"/>
  <c r="BB88" i="179"/>
  <c r="BB121" i="179"/>
  <c r="BB77" i="179"/>
  <c r="BB724" i="179"/>
  <c r="BB389" i="179"/>
  <c r="BB240" i="179"/>
  <c r="AX237" i="179"/>
  <c r="BB384" i="179"/>
  <c r="BB174" i="179"/>
  <c r="AX239" i="179"/>
  <c r="BB652" i="179"/>
  <c r="BB511" i="179"/>
  <c r="BB488" i="179"/>
  <c r="BB207" i="179"/>
  <c r="AX275" i="179"/>
  <c r="BB200" i="179"/>
  <c r="AX171" i="179"/>
  <c r="BB100" i="179"/>
  <c r="BB475" i="179"/>
  <c r="BB807" i="179"/>
  <c r="BB118" i="179"/>
  <c r="AX99" i="179"/>
  <c r="BB60" i="179"/>
  <c r="BB114" i="179"/>
  <c r="BB810" i="179"/>
  <c r="BB465" i="179"/>
  <c r="BB167" i="179"/>
  <c r="BB363" i="179"/>
  <c r="BB202" i="179"/>
  <c r="BB655" i="179"/>
  <c r="BB522" i="179"/>
  <c r="BB690" i="179"/>
  <c r="BB452" i="179"/>
  <c r="BB685" i="179"/>
  <c r="BB347" i="179"/>
  <c r="BB208" i="179"/>
  <c r="AX233" i="179"/>
  <c r="AX62" i="179"/>
  <c r="AX122" i="179"/>
  <c r="BB264" i="179"/>
  <c r="AX260" i="179"/>
  <c r="AX131" i="179"/>
  <c r="AX121" i="179"/>
  <c r="BB101" i="179"/>
  <c r="AX63" i="179"/>
  <c r="AX112" i="179"/>
  <c r="BB319" i="179"/>
  <c r="BB686" i="179"/>
  <c r="BB321" i="179"/>
  <c r="BB251" i="179"/>
  <c r="AX181" i="179"/>
  <c r="AX245" i="179"/>
  <c r="BB379" i="179"/>
  <c r="BB281" i="179"/>
  <c r="BB149" i="179"/>
  <c r="BB355" i="179"/>
  <c r="BB66" i="179"/>
  <c r="BB333" i="179"/>
  <c r="BB233" i="179"/>
  <c r="BB196" i="179"/>
  <c r="AX57" i="179"/>
  <c r="BB634" i="179"/>
  <c r="BB767" i="179"/>
  <c r="BB227" i="179"/>
  <c r="BB459" i="179"/>
  <c r="AX158" i="179"/>
  <c r="BB383" i="179"/>
  <c r="BB506" i="179"/>
  <c r="BB746" i="179"/>
  <c r="AX81" i="179"/>
  <c r="BB599" i="179"/>
  <c r="BB197" i="179"/>
  <c r="BB378" i="179"/>
  <c r="BB360" i="179"/>
  <c r="AX91" i="179"/>
  <c r="BB423" i="179"/>
  <c r="AX212" i="179"/>
  <c r="AX94" i="179"/>
  <c r="AX196" i="179"/>
  <c r="BB64" i="179"/>
  <c r="BB743" i="179"/>
  <c r="BB458" i="179"/>
  <c r="BB53" i="179"/>
  <c r="BB137" i="179"/>
  <c r="BB170" i="179"/>
  <c r="BB257" i="179"/>
  <c r="BB606" i="179"/>
  <c r="BB314" i="179"/>
  <c r="BB78" i="179"/>
  <c r="BB253" i="179"/>
  <c r="BB721" i="179"/>
  <c r="BB758" i="179"/>
  <c r="AX83" i="179"/>
  <c r="BB414" i="179"/>
  <c r="BB346" i="179"/>
  <c r="BB410" i="179"/>
  <c r="BB402" i="179"/>
  <c r="BB67" i="179"/>
  <c r="BB420" i="179"/>
  <c r="BB266" i="179"/>
  <c r="BB69" i="179"/>
  <c r="AX145" i="179"/>
  <c r="BB304" i="179"/>
  <c r="BB188" i="179"/>
  <c r="BB139" i="179"/>
  <c r="BB593" i="179"/>
  <c r="BB691" i="179"/>
  <c r="BB566" i="179"/>
  <c r="BB812" i="179"/>
  <c r="AX190" i="179"/>
  <c r="BB428" i="179"/>
  <c r="BB631" i="179"/>
  <c r="BB545" i="179"/>
  <c r="AX89" i="179"/>
  <c r="AX176" i="179"/>
  <c r="BB70" i="179"/>
  <c r="AX156" i="179"/>
  <c r="BB55" i="179"/>
  <c r="BB403" i="179"/>
  <c r="BB311" i="179"/>
  <c r="AX205" i="179"/>
  <c r="AX60" i="179"/>
  <c r="BB468" i="179"/>
  <c r="BB617" i="179"/>
  <c r="BB92" i="179"/>
  <c r="BB529" i="179"/>
  <c r="BB801" i="179"/>
  <c r="AX209" i="179"/>
  <c r="AX274" i="179"/>
  <c r="AX267" i="179"/>
  <c r="BB731" i="179"/>
  <c r="BB759" i="179"/>
  <c r="AX70" i="179"/>
  <c r="BB186" i="179"/>
  <c r="BB680" i="179"/>
  <c r="AX93" i="179"/>
  <c r="AX226" i="179"/>
  <c r="BB695" i="179"/>
  <c r="AX144" i="179"/>
  <c r="AX174" i="179"/>
  <c r="BB368" i="179"/>
  <c r="BB504" i="179"/>
  <c r="BB62" i="179"/>
  <c r="BB578" i="179"/>
  <c r="BB678" i="179"/>
  <c r="BB526" i="179"/>
  <c r="BB550" i="179"/>
  <c r="BB669" i="179"/>
  <c r="BB439" i="179"/>
  <c r="BB493" i="179"/>
  <c r="BB643" i="179"/>
  <c r="BB71" i="179"/>
  <c r="BB387" i="179"/>
  <c r="BB722" i="179"/>
  <c r="AX73" i="179"/>
  <c r="AX223" i="179"/>
  <c r="AX238" i="179"/>
  <c r="BB667" i="179"/>
  <c r="BB49" i="179"/>
  <c r="BB189" i="179"/>
  <c r="BB549" i="179"/>
  <c r="BB693" i="179"/>
  <c r="BB595" i="179"/>
  <c r="BB481" i="179"/>
  <c r="AX68" i="179"/>
  <c r="AX167" i="179"/>
  <c r="BB373" i="179"/>
  <c r="BB223" i="179"/>
  <c r="BB393" i="179"/>
  <c r="BB164" i="179"/>
  <c r="BB429" i="179"/>
  <c r="BB748" i="179"/>
  <c r="BB714" i="179"/>
  <c r="BB517" i="179"/>
  <c r="BB803" i="179"/>
  <c r="BB238" i="179"/>
  <c r="AX263" i="179"/>
  <c r="BB582" i="179"/>
  <c r="BB547" i="179"/>
  <c r="BB299" i="179"/>
  <c r="BB586" i="179"/>
  <c r="BB52" i="179"/>
  <c r="BB136" i="179"/>
  <c r="BB713" i="179"/>
  <c r="BB635" i="179"/>
  <c r="BB715" i="179"/>
  <c r="BB769" i="179"/>
  <c r="BB135" i="179"/>
  <c r="BB645" i="179"/>
  <c r="AX45" i="179"/>
  <c r="BB658" i="179"/>
  <c r="BB660" i="179"/>
  <c r="BB438" i="179"/>
  <c r="AX192" i="179"/>
  <c r="BB412" i="179"/>
  <c r="AX136" i="179"/>
  <c r="BB93" i="179"/>
  <c r="BB268" i="179"/>
  <c r="BB342" i="179"/>
  <c r="BB735" i="179"/>
  <c r="BB552" i="179"/>
  <c r="BB330" i="179"/>
  <c r="BB473" i="179"/>
  <c r="BB797" i="179"/>
  <c r="BB454" i="179"/>
  <c r="BB237" i="179"/>
  <c r="AX139" i="179"/>
  <c r="BB280" i="179"/>
  <c r="BB358" i="179"/>
  <c r="BB65" i="179"/>
  <c r="AX142" i="179"/>
  <c r="BB510" i="179"/>
  <c r="BB601" i="179"/>
  <c r="AX85" i="179"/>
  <c r="BB214" i="179"/>
  <c r="BB247" i="179"/>
  <c r="BB709" i="179"/>
  <c r="BB334" i="179"/>
  <c r="AX128" i="179"/>
  <c r="AX227" i="179"/>
  <c r="AX197" i="179"/>
  <c r="BB278" i="179"/>
  <c r="BB656" i="179"/>
  <c r="BB618" i="179"/>
  <c r="AX206" i="179"/>
  <c r="BB720" i="179"/>
  <c r="BB809" i="179"/>
  <c r="BB638" i="179"/>
  <c r="BB180" i="179"/>
  <c r="BB673" i="179"/>
  <c r="BB46" i="179"/>
  <c r="AX186" i="179"/>
  <c r="BB198" i="179"/>
  <c r="BB262" i="179"/>
  <c r="AX273" i="179"/>
  <c r="BB544" i="179"/>
  <c r="BB581" i="179"/>
  <c r="BB446" i="179"/>
  <c r="BB381" i="179"/>
  <c r="BB248" i="179"/>
  <c r="BB84" i="179"/>
  <c r="BB704" i="179"/>
  <c r="AX151" i="179"/>
  <c r="AX66" i="179"/>
  <c r="BB296" i="179"/>
  <c r="BB813" i="179"/>
  <c r="BB140" i="179"/>
  <c r="AX86" i="179"/>
  <c r="BB204" i="179"/>
  <c r="BB306" i="179"/>
  <c r="BB815" i="179"/>
  <c r="BB562" i="179"/>
  <c r="BB392" i="179"/>
  <c r="AX163" i="179"/>
  <c r="BB152" i="179"/>
  <c r="BB73" i="179"/>
  <c r="BB630" i="179"/>
  <c r="BB689" i="179"/>
  <c r="BB564" i="179"/>
  <c r="BB520" i="179"/>
  <c r="BB480" i="179"/>
  <c r="BB497" i="179"/>
  <c r="BB697" i="179"/>
  <c r="BB575" i="179"/>
  <c r="BB310" i="179"/>
  <c r="BB467" i="179"/>
  <c r="BB430" i="179"/>
  <c r="AX193" i="179"/>
  <c r="BB138" i="179"/>
  <c r="BB228" i="179"/>
  <c r="AX138" i="179"/>
  <c r="BB258" i="179"/>
  <c r="AX229" i="179"/>
  <c r="BB727" i="179"/>
  <c r="AX65" i="179"/>
  <c r="BB284" i="179"/>
  <c r="BB737" i="179"/>
  <c r="BB563" i="179"/>
  <c r="BB555" i="179"/>
  <c r="BB716" i="179"/>
  <c r="BB597" i="179"/>
  <c r="BB534" i="179"/>
  <c r="BB411" i="179"/>
  <c r="BB659" i="179"/>
  <c r="BB516" i="179"/>
  <c r="BB375" i="179"/>
  <c r="BB629" i="179"/>
  <c r="AX105" i="179"/>
  <c r="AX259" i="179"/>
  <c r="AX216" i="179"/>
  <c r="BB216" i="179" s="1"/>
  <c r="BB57" i="179"/>
  <c r="BB500" i="179"/>
  <c r="BB323" i="179"/>
  <c r="AX198" i="179"/>
  <c r="BB806" i="179"/>
  <c r="AX214" i="179"/>
  <c r="BB263" i="179"/>
  <c r="BB193" i="179"/>
  <c r="BB286" i="179"/>
  <c r="BB521" i="179"/>
  <c r="BB647" i="179"/>
  <c r="AX90" i="179"/>
  <c r="AX143" i="179"/>
  <c r="BB329" i="179"/>
  <c r="BB696" i="179"/>
  <c r="BB512" i="179"/>
  <c r="BB779" i="179"/>
  <c r="BB395" i="179"/>
  <c r="BB353" i="179"/>
  <c r="AX225" i="179"/>
  <c r="BB225" i="179" s="1"/>
  <c r="BB90" i="179"/>
  <c r="BB469" i="179"/>
  <c r="BB308" i="179"/>
  <c r="BB432" i="179"/>
  <c r="BB419" i="179"/>
  <c r="BB754" i="179"/>
  <c r="BB495" i="179"/>
  <c r="BB307" i="179"/>
  <c r="BB498" i="179"/>
  <c r="AX79" i="179"/>
  <c r="AX173" i="179"/>
  <c r="BB621" i="179"/>
  <c r="BB426" i="179"/>
  <c r="AX218" i="179"/>
  <c r="BB365" i="179"/>
  <c r="BB141" i="179"/>
  <c r="BB542" i="179"/>
  <c r="BB736" i="179"/>
  <c r="BB795" i="179"/>
  <c r="BB745" i="179"/>
  <c r="BB712" i="179"/>
  <c r="BB666" i="179"/>
  <c r="BB456" i="179"/>
  <c r="BB749" i="179"/>
  <c r="BB730" i="179"/>
  <c r="AX146" i="179"/>
  <c r="BB491" i="179"/>
  <c r="BB81" i="179"/>
  <c r="BB335" i="179"/>
  <c r="BB742" i="179"/>
  <c r="BB750" i="179"/>
  <c r="BB571" i="179"/>
  <c r="AI139" i="200"/>
  <c r="AJ138" i="200"/>
  <c r="BB808" i="179"/>
  <c r="BB441" i="179"/>
  <c r="BB72" i="179"/>
  <c r="AX236" i="179"/>
  <c r="BB610" i="179"/>
  <c r="BB282" i="179"/>
  <c r="BB671" i="179"/>
  <c r="BB294" i="179"/>
  <c r="BB297" i="179"/>
  <c r="BB483" i="179"/>
  <c r="AX264" i="179"/>
  <c r="BB397" i="179"/>
  <c r="BB298" i="179"/>
  <c r="BB612" i="179"/>
  <c r="BB413" i="179"/>
  <c r="BB589" i="179"/>
  <c r="BB619" i="179"/>
  <c r="BB527" i="179"/>
  <c r="BB756" i="179"/>
  <c r="AX51" i="179"/>
  <c r="BB183" i="179"/>
  <c r="BB442" i="179"/>
  <c r="AX69" i="179"/>
  <c r="BB400" i="179"/>
  <c r="BB622" i="179"/>
  <c r="AX95" i="179"/>
  <c r="BB605" i="179"/>
  <c r="BB156" i="179"/>
  <c r="BB738" i="179"/>
  <c r="BB551" i="179"/>
  <c r="AX211" i="179"/>
  <c r="BB354" i="179"/>
  <c r="BB47" i="179"/>
  <c r="BB157" i="179"/>
  <c r="BB290" i="179"/>
  <c r="BB624" i="179"/>
  <c r="BB408" i="179"/>
  <c r="BB763" i="179"/>
  <c r="BB461" i="179"/>
  <c r="BB703" i="179"/>
  <c r="BB51" i="179"/>
  <c r="BB241" i="179"/>
  <c r="BB537" i="179"/>
  <c r="BB641" i="179"/>
  <c r="BB390" i="179"/>
  <c r="BB532" i="179"/>
  <c r="BB514" i="179"/>
  <c r="BB623" i="179"/>
  <c r="BB625" i="179"/>
  <c r="AX249" i="179"/>
  <c r="BB340" i="179"/>
  <c r="AX258" i="179"/>
  <c r="AX199" i="179"/>
  <c r="BB556" i="179"/>
  <c r="BB231" i="179"/>
  <c r="BB701" i="179"/>
  <c r="AX47" i="179"/>
  <c r="BB366" i="179"/>
  <c r="BB760" i="179"/>
  <c r="BB341" i="179"/>
  <c r="BB348" i="179"/>
  <c r="BB324" i="179"/>
  <c r="BB531" i="179"/>
  <c r="AX52" i="179"/>
  <c r="BB665" i="179"/>
  <c r="BB535" i="179"/>
  <c r="BB585" i="179"/>
  <c r="BB391" i="179"/>
  <c r="BB338" i="179"/>
  <c r="BB239" i="179"/>
  <c r="AX153" i="179"/>
  <c r="BB153" i="179" s="1"/>
  <c r="BB733" i="179"/>
  <c r="BB372" i="179"/>
  <c r="BB698" i="179"/>
  <c r="BB63" i="179"/>
  <c r="BB460" i="179"/>
  <c r="BB501" i="179"/>
  <c r="AI175" i="200"/>
  <c r="AJ174" i="200"/>
  <c r="BB513" i="179"/>
  <c r="BB662" i="179"/>
  <c r="BB79" i="179"/>
  <c r="AX247" i="179"/>
  <c r="AX132" i="179"/>
  <c r="BB559" i="179"/>
  <c r="AX215" i="179"/>
  <c r="BB718" i="179"/>
  <c r="BB399" i="179"/>
  <c r="BB132" i="179"/>
  <c r="BB243" i="179"/>
  <c r="BB741" i="179"/>
  <c r="BB154" i="179"/>
  <c r="BB600" i="179"/>
  <c r="BB613" i="179"/>
  <c r="BB165" i="179"/>
  <c r="BB221" i="179"/>
  <c r="BB471" i="179"/>
  <c r="BB416" i="179"/>
  <c r="AX182" i="179"/>
  <c r="BB611" i="179"/>
  <c r="AX147" i="179"/>
  <c r="BB343" i="179"/>
  <c r="BB677" i="179"/>
  <c r="BB194" i="179"/>
  <c r="BB558" i="179"/>
  <c r="BB270" i="179"/>
  <c r="BB739" i="179"/>
  <c r="BB190" i="179"/>
  <c r="AX257" i="179"/>
  <c r="AX67" i="179"/>
  <c r="BB242" i="179"/>
  <c r="BB494" i="179"/>
  <c r="BB386" i="179"/>
  <c r="AX160" i="179"/>
  <c r="BB757" i="179"/>
  <c r="BB94" i="179"/>
  <c r="AX185" i="179"/>
  <c r="BB796" i="179"/>
  <c r="AX154" i="179"/>
  <c r="BB87" i="179"/>
  <c r="BB802" i="179"/>
  <c r="AX203" i="179"/>
  <c r="BB609" i="179"/>
  <c r="BB244" i="179"/>
  <c r="BB657" i="179"/>
  <c r="BB588" i="179"/>
  <c r="BB565" i="179"/>
  <c r="AX228" i="179"/>
  <c r="BB394" i="179"/>
  <c r="BB436" i="179"/>
  <c r="BB267" i="179"/>
  <c r="BB457" i="179"/>
  <c r="BB313" i="179"/>
  <c r="BB594" i="179"/>
  <c r="AX243" i="179"/>
  <c r="BB405" i="179"/>
  <c r="BB260" i="179"/>
  <c r="BB274" i="179"/>
  <c r="AX230" i="179"/>
  <c r="BB301" i="179"/>
  <c r="BB250" i="179"/>
  <c r="BB702" i="179"/>
  <c r="AX162" i="179"/>
  <c r="BB168" i="179"/>
  <c r="BB668" i="179"/>
  <c r="BB435" i="179"/>
  <c r="AX71" i="179"/>
  <c r="BB178" i="179"/>
  <c r="BB192" i="179"/>
  <c r="BB305" i="179"/>
  <c r="BB155" i="179"/>
  <c r="BB682" i="179"/>
  <c r="BB89" i="179"/>
  <c r="AX183" i="179"/>
  <c r="BB315" i="179"/>
  <c r="BB543" i="179"/>
  <c r="BB331" i="179"/>
  <c r="BB388" i="179"/>
  <c r="AX56" i="179"/>
  <c r="BB76" i="179"/>
  <c r="AX177" i="179"/>
  <c r="AX241" i="179"/>
  <c r="BB86" i="179"/>
  <c r="BB781" i="179"/>
  <c r="BB785" i="179"/>
  <c r="BB782" i="179"/>
  <c r="BB786" i="179"/>
  <c r="BB789" i="179"/>
  <c r="BB793" i="179"/>
  <c r="AI68" i="200"/>
  <c r="AJ67" i="200"/>
  <c r="Y68" i="200"/>
  <c r="BB790" i="179"/>
  <c r="BB791" i="179"/>
  <c r="BB788" i="179"/>
  <c r="AW42" i="179"/>
  <c r="AU43" i="179"/>
  <c r="AV42" i="179"/>
  <c r="BB792" i="179"/>
  <c r="AJ85" i="200"/>
  <c r="AI86" i="200"/>
  <c r="BB784" i="179"/>
  <c r="AI159" i="200"/>
  <c r="AJ158" i="200"/>
  <c r="BB783" i="179"/>
  <c r="Z157" i="200"/>
  <c r="AC156" i="200"/>
  <c r="Z66" i="200"/>
  <c r="AA65" i="200"/>
  <c r="BA42" i="179"/>
  <c r="AZ42" i="179"/>
  <c r="AY43" i="179"/>
  <c r="AF155" i="200"/>
  <c r="AY1047" i="179" l="1"/>
  <c r="AZ1046" i="179"/>
  <c r="BA1046" i="179"/>
  <c r="AU1045" i="179"/>
  <c r="AT1046" i="179"/>
  <c r="AY1043" i="179"/>
  <c r="AZ1042" i="179"/>
  <c r="BA1042" i="179"/>
  <c r="AY1037" i="179"/>
  <c r="BA1045" i="179"/>
  <c r="AZ1045" i="179"/>
  <c r="AY1048" i="179"/>
  <c r="BA1036" i="179"/>
  <c r="AZ1036" i="179"/>
  <c r="BC44" i="179"/>
  <c r="BE44" i="179" s="1"/>
  <c r="BD43" i="179"/>
  <c r="AI140" i="200"/>
  <c r="AJ139" i="200"/>
  <c r="AJ175" i="200"/>
  <c r="AI176" i="200"/>
  <c r="AI160" i="200"/>
  <c r="AJ159" i="200"/>
  <c r="AI87" i="200"/>
  <c r="AJ86" i="200"/>
  <c r="AZ43" i="179"/>
  <c r="BA43" i="179"/>
  <c r="AY44" i="179"/>
  <c r="Z67" i="200"/>
  <c r="AA66" i="200"/>
  <c r="AI69" i="200"/>
  <c r="AJ68" i="200"/>
  <c r="BD44" i="179"/>
  <c r="BC45" i="179"/>
  <c r="AF156" i="200"/>
  <c r="Z158" i="200"/>
  <c r="AC157" i="200"/>
  <c r="AV43" i="179"/>
  <c r="AW43" i="179"/>
  <c r="AU44" i="179"/>
  <c r="Y69" i="200"/>
  <c r="BA1037" i="179" l="1"/>
  <c r="AZ1037" i="179"/>
  <c r="AY1038" i="179"/>
  <c r="AT1047" i="179"/>
  <c r="AU1046" i="179"/>
  <c r="AV1045" i="179"/>
  <c r="AW1045" i="179"/>
  <c r="BA1043" i="179"/>
  <c r="AZ1043" i="179"/>
  <c r="BA1048" i="179"/>
  <c r="AZ1048" i="179"/>
  <c r="AY1049" i="179"/>
  <c r="AZ1047" i="179"/>
  <c r="BA1047" i="179"/>
  <c r="AI141" i="200"/>
  <c r="AJ140" i="200"/>
  <c r="AI177" i="200"/>
  <c r="AJ176" i="200"/>
  <c r="AC158" i="200"/>
  <c r="Z159" i="200"/>
  <c r="AJ69" i="200"/>
  <c r="AI70" i="200"/>
  <c r="AV44" i="179"/>
  <c r="AW44" i="179"/>
  <c r="AU45" i="179"/>
  <c r="Z68" i="200"/>
  <c r="AA67" i="200"/>
  <c r="Y70" i="200"/>
  <c r="AZ44" i="179"/>
  <c r="BA44" i="179"/>
  <c r="AY45" i="179"/>
  <c r="AJ87" i="200"/>
  <c r="AI88" i="200"/>
  <c r="BD45" i="179"/>
  <c r="BE45" i="179"/>
  <c r="BC46" i="179"/>
  <c r="AJ160" i="200"/>
  <c r="AI161" i="200"/>
  <c r="AF157" i="200"/>
  <c r="BA1049" i="179" l="1"/>
  <c r="AZ1049" i="179"/>
  <c r="AY1050" i="179"/>
  <c r="AV1046" i="179"/>
  <c r="AW1046" i="179"/>
  <c r="AT1048" i="179"/>
  <c r="AT1049" i="179" s="1"/>
  <c r="AT1050" i="179" s="1"/>
  <c r="AT1051" i="179" s="1"/>
  <c r="AU1047" i="179"/>
  <c r="AU1048" i="179" s="1"/>
  <c r="BA1038" i="179"/>
  <c r="AZ1038" i="179"/>
  <c r="AY1039" i="179"/>
  <c r="AJ177" i="200"/>
  <c r="AI178" i="200"/>
  <c r="AI142" i="200"/>
  <c r="AJ141" i="200"/>
  <c r="AI162" i="200"/>
  <c r="AJ161" i="200"/>
  <c r="AU46" i="179"/>
  <c r="AV45" i="179"/>
  <c r="AW45" i="179" s="1"/>
  <c r="AT47" i="179"/>
  <c r="AT48" i="179" s="1"/>
  <c r="AT49" i="179" s="1"/>
  <c r="AT50" i="179" s="1"/>
  <c r="AT51" i="179" s="1"/>
  <c r="AT52" i="179" s="1"/>
  <c r="AC159" i="200"/>
  <c r="Z160" i="200"/>
  <c r="AF158" i="200"/>
  <c r="AI71" i="200"/>
  <c r="AJ70" i="200"/>
  <c r="AJ88" i="200"/>
  <c r="AI89" i="200"/>
  <c r="AZ45" i="179"/>
  <c r="BA45" i="179" s="1"/>
  <c r="AY46" i="179"/>
  <c r="BE46" i="179"/>
  <c r="BD46" i="179"/>
  <c r="BC47" i="179"/>
  <c r="Y71" i="200"/>
  <c r="Z69" i="200"/>
  <c r="AA68" i="200"/>
  <c r="BA1050" i="179" l="1"/>
  <c r="AZ1050" i="179"/>
  <c r="AY1051" i="179"/>
  <c r="BA1039" i="179"/>
  <c r="AZ1039" i="179"/>
  <c r="AY1040" i="179"/>
  <c r="AW1048" i="179"/>
  <c r="AV1048" i="179"/>
  <c r="AU1049" i="179"/>
  <c r="AI143" i="200"/>
  <c r="AJ142" i="200"/>
  <c r="AJ178" i="200"/>
  <c r="AI179" i="200"/>
  <c r="AC160" i="200"/>
  <c r="Z161" i="200"/>
  <c r="BA46" i="179"/>
  <c r="AZ46" i="179"/>
  <c r="AY47" i="179"/>
  <c r="AJ71" i="200"/>
  <c r="AI72" i="200"/>
  <c r="AI90" i="200"/>
  <c r="AJ89" i="200"/>
  <c r="Z70" i="200"/>
  <c r="AA69" i="200"/>
  <c r="AV46" i="179"/>
  <c r="AW46" i="179"/>
  <c r="AU47" i="179"/>
  <c r="Y72" i="200"/>
  <c r="BD47" i="179"/>
  <c r="BE47" i="179"/>
  <c r="BC48" i="179"/>
  <c r="AJ162" i="200"/>
  <c r="AI163" i="200"/>
  <c r="AF159" i="200"/>
  <c r="BA1051" i="179" l="1"/>
  <c r="AZ1051" i="179"/>
  <c r="BA1040" i="179"/>
  <c r="AZ1040" i="179"/>
  <c r="AW1049" i="179"/>
  <c r="AU1050" i="179"/>
  <c r="AV1049" i="179"/>
  <c r="AI144" i="200"/>
  <c r="AJ143" i="200"/>
  <c r="AJ179" i="200"/>
  <c r="AI180" i="200"/>
  <c r="BD48" i="179"/>
  <c r="BE48" i="179"/>
  <c r="BC49" i="179"/>
  <c r="Y73" i="200"/>
  <c r="AI91" i="200"/>
  <c r="AJ90" i="200"/>
  <c r="AI73" i="200"/>
  <c r="AJ72" i="200"/>
  <c r="AW47" i="179"/>
  <c r="AV47" i="179"/>
  <c r="AU48" i="179"/>
  <c r="Z71" i="200"/>
  <c r="AA70" i="200"/>
  <c r="AZ47" i="179"/>
  <c r="BA47" i="179"/>
  <c r="AY48" i="179"/>
  <c r="AJ163" i="200"/>
  <c r="AI164" i="200"/>
  <c r="Z162" i="200"/>
  <c r="AC161" i="200"/>
  <c r="AF160" i="200"/>
  <c r="AU1051" i="179" l="1"/>
  <c r="AV1050" i="179"/>
  <c r="AW1050" i="179"/>
  <c r="AJ180" i="200"/>
  <c r="AI181" i="200"/>
  <c r="AI145" i="200"/>
  <c r="AJ144" i="200"/>
  <c r="AU49" i="179"/>
  <c r="AV48" i="179"/>
  <c r="AW48" i="179" s="1"/>
  <c r="BA48" i="179"/>
  <c r="AZ48" i="179"/>
  <c r="AY49" i="179"/>
  <c r="AJ73" i="200"/>
  <c r="AI74" i="200"/>
  <c r="AI92" i="200"/>
  <c r="AJ91" i="200"/>
  <c r="Y74" i="200"/>
  <c r="BD49" i="179"/>
  <c r="BE49" i="179"/>
  <c r="BC50" i="179"/>
  <c r="AC162" i="200"/>
  <c r="Z163" i="200"/>
  <c r="AF161" i="200"/>
  <c r="AJ164" i="200"/>
  <c r="AI165" i="200"/>
  <c r="AJ165" i="200" s="1"/>
  <c r="AB18" i="200" s="1"/>
  <c r="Z72" i="200"/>
  <c r="AA71" i="200"/>
  <c r="AW1051" i="179" l="1"/>
  <c r="AV1051" i="179"/>
  <c r="AJ145" i="200"/>
  <c r="AI146" i="200"/>
  <c r="AJ181" i="200"/>
  <c r="AI182" i="200"/>
  <c r="Y75" i="200"/>
  <c r="AF162" i="200"/>
  <c r="AJ92" i="200"/>
  <c r="AI93" i="200"/>
  <c r="AI75" i="200"/>
  <c r="AJ75" i="200" s="1"/>
  <c r="AB13" i="200" s="1"/>
  <c r="AJ74" i="200"/>
  <c r="BD50" i="179"/>
  <c r="BE50" i="179"/>
  <c r="BC51" i="179"/>
  <c r="Z73" i="200"/>
  <c r="AA72" i="200"/>
  <c r="BA49" i="179"/>
  <c r="AZ49" i="179"/>
  <c r="AY50" i="179"/>
  <c r="Z164" i="200"/>
  <c r="AC163" i="200"/>
  <c r="AV49" i="179"/>
  <c r="AW49" i="179"/>
  <c r="AU50" i="179"/>
  <c r="AI183" i="200" l="1"/>
  <c r="AJ182" i="200"/>
  <c r="AI147" i="200"/>
  <c r="AJ147" i="200" s="1"/>
  <c r="AB17" i="200" s="1"/>
  <c r="AJ146" i="200"/>
  <c r="AI94" i="200"/>
  <c r="AJ93" i="200"/>
  <c r="AB14" i="200" s="1"/>
  <c r="AF163" i="200"/>
  <c r="Z165" i="200"/>
  <c r="AC165" i="200" s="1"/>
  <c r="AC164" i="200"/>
  <c r="AZ50" i="179"/>
  <c r="BA50" i="179"/>
  <c r="AY51" i="179"/>
  <c r="BD51" i="179"/>
  <c r="BE51" i="179"/>
  <c r="BC52" i="179"/>
  <c r="Y76" i="200"/>
  <c r="AV50" i="179"/>
  <c r="AU51" i="179"/>
  <c r="AW50" i="179"/>
  <c r="Z74" i="200"/>
  <c r="AA73" i="200"/>
  <c r="AI184" i="200" l="1"/>
  <c r="AJ183" i="200"/>
  <c r="AB19" i="200" s="1"/>
  <c r="BD52" i="179"/>
  <c r="BE52" i="179"/>
  <c r="BC53" i="179"/>
  <c r="Y77" i="200"/>
  <c r="AA76" i="200"/>
  <c r="AZ51" i="179"/>
  <c r="BA51" i="179"/>
  <c r="AY52" i="179"/>
  <c r="Z75" i="200"/>
  <c r="AA75" i="200" s="1"/>
  <c r="AC13" i="200" s="1"/>
  <c r="AA74" i="200"/>
  <c r="AF164" i="200"/>
  <c r="AF165" i="200"/>
  <c r="AU52" i="179"/>
  <c r="AW51" i="179"/>
  <c r="AV51" i="179"/>
  <c r="AI95" i="200"/>
  <c r="AJ94" i="200"/>
  <c r="AI185" i="200" l="1"/>
  <c r="AJ184" i="200"/>
  <c r="BA52" i="179"/>
  <c r="AZ52" i="179"/>
  <c r="AY53" i="179"/>
  <c r="Y78" i="200"/>
  <c r="AA77" i="200"/>
  <c r="BD53" i="179"/>
  <c r="BE53" i="179"/>
  <c r="BC54" i="179"/>
  <c r="AW52" i="179"/>
  <c r="AV52" i="179"/>
  <c r="AU53" i="179"/>
  <c r="AJ95" i="200"/>
  <c r="AI96" i="200"/>
  <c r="AJ185" i="200" l="1"/>
  <c r="AI186" i="200"/>
  <c r="AV53" i="179"/>
  <c r="AW53" i="179"/>
  <c r="AU54" i="179"/>
  <c r="Y79" i="200"/>
  <c r="AA78" i="200"/>
  <c r="BD54" i="179"/>
  <c r="BE54" i="179"/>
  <c r="BC55" i="179"/>
  <c r="BA53" i="179"/>
  <c r="AZ53" i="179"/>
  <c r="AY54" i="179"/>
  <c r="AI97" i="200"/>
  <c r="AJ96" i="200"/>
  <c r="AI187" i="200" l="1"/>
  <c r="AJ186" i="200"/>
  <c r="AZ54" i="179"/>
  <c r="BA54" i="179" s="1"/>
  <c r="AY55" i="179"/>
  <c r="Y80" i="200"/>
  <c r="AA79" i="200"/>
  <c r="AV54" i="179"/>
  <c r="AW54" i="179" s="1"/>
  <c r="AT56" i="179"/>
  <c r="AT57" i="179" s="1"/>
  <c r="AT58" i="179" s="1"/>
  <c r="AT59" i="179" s="1"/>
  <c r="AT60" i="179" s="1"/>
  <c r="AT61" i="179" s="1"/>
  <c r="AU55" i="179"/>
  <c r="AI98" i="200"/>
  <c r="AJ97" i="200"/>
  <c r="BD55" i="179"/>
  <c r="BE55" i="179"/>
  <c r="BC56" i="179"/>
  <c r="AJ187" i="200" l="1"/>
  <c r="AI188" i="200"/>
  <c r="BD56" i="179"/>
  <c r="BE56" i="179"/>
  <c r="BC57" i="179"/>
  <c r="AW55" i="179"/>
  <c r="AV55" i="179"/>
  <c r="AU56" i="179"/>
  <c r="AJ98" i="200"/>
  <c r="AI99" i="200"/>
  <c r="Y81" i="200"/>
  <c r="AA80" i="200"/>
  <c r="AZ55" i="179"/>
  <c r="BA55" i="179"/>
  <c r="AY56" i="179"/>
  <c r="AK864" i="179" l="1"/>
  <c r="AI189" i="200"/>
  <c r="AJ188" i="200"/>
  <c r="AZ56" i="179"/>
  <c r="BA56" i="179"/>
  <c r="AY57" i="179"/>
  <c r="Y82" i="200"/>
  <c r="AA81" i="200"/>
  <c r="BD57" i="179"/>
  <c r="BE57" i="179"/>
  <c r="BC58" i="179"/>
  <c r="AU57" i="179"/>
  <c r="AW56" i="179"/>
  <c r="AV56" i="179"/>
  <c r="AI100" i="200"/>
  <c r="AJ99" i="200"/>
  <c r="AI190" i="200" l="1"/>
  <c r="AJ189" i="200"/>
  <c r="AU58" i="179"/>
  <c r="AV57" i="179"/>
  <c r="AW57" i="179" s="1"/>
  <c r="Y83" i="200"/>
  <c r="AA82" i="200"/>
  <c r="BE58" i="179"/>
  <c r="BD58" i="179"/>
  <c r="BC59" i="179"/>
  <c r="AZ57" i="179"/>
  <c r="BA57" i="179"/>
  <c r="AY58" i="179"/>
  <c r="AJ100" i="200"/>
  <c r="AI101" i="200"/>
  <c r="AI191" i="200" l="1"/>
  <c r="AJ190" i="200"/>
  <c r="BA58" i="179"/>
  <c r="AZ58" i="179"/>
  <c r="AY59" i="179"/>
  <c r="AJ101" i="200"/>
  <c r="AI102" i="200"/>
  <c r="BE59" i="179"/>
  <c r="BD59" i="179"/>
  <c r="BC60" i="179"/>
  <c r="Y84" i="200"/>
  <c r="AA83" i="200"/>
  <c r="AV58" i="179"/>
  <c r="AW58" i="179"/>
  <c r="AU59" i="179"/>
  <c r="AJ191" i="200" l="1"/>
  <c r="AI192" i="200"/>
  <c r="AW59" i="179"/>
  <c r="AV59" i="179"/>
  <c r="AU60" i="179"/>
  <c r="Y85" i="200"/>
  <c r="AA84" i="200"/>
  <c r="BD60" i="179"/>
  <c r="BE60" i="179"/>
  <c r="BC61" i="179"/>
  <c r="AI103" i="200"/>
  <c r="AJ102" i="200"/>
  <c r="AZ59" i="179"/>
  <c r="BA59" i="179"/>
  <c r="AY60" i="179"/>
  <c r="AJ192" i="200" l="1"/>
  <c r="AI193" i="200"/>
  <c r="AZ60" i="179"/>
  <c r="BA60" i="179"/>
  <c r="AY61" i="179"/>
  <c r="BD61" i="179"/>
  <c r="BE61" i="179"/>
  <c r="BC62" i="179"/>
  <c r="Y86" i="200"/>
  <c r="AA85" i="200"/>
  <c r="AW60" i="179"/>
  <c r="AV60" i="179"/>
  <c r="AU61" i="179"/>
  <c r="AI104" i="200"/>
  <c r="AJ103" i="200"/>
  <c r="AJ193" i="200" l="1"/>
  <c r="AI194" i="200"/>
  <c r="AJ104" i="200"/>
  <c r="AI105" i="200"/>
  <c r="AZ61" i="179"/>
  <c r="BA61" i="179"/>
  <c r="AY62" i="179"/>
  <c r="AV61" i="179"/>
  <c r="AW61" i="179"/>
  <c r="AU62" i="179"/>
  <c r="Y87" i="200"/>
  <c r="AA86" i="200"/>
  <c r="BD62" i="179"/>
  <c r="BE62" i="179"/>
  <c r="BC63" i="179"/>
  <c r="AI195" i="200" l="1"/>
  <c r="AJ194" i="200"/>
  <c r="AU63" i="179"/>
  <c r="AW62" i="179"/>
  <c r="AV62" i="179"/>
  <c r="AZ62" i="179"/>
  <c r="BA62" i="179"/>
  <c r="AY63" i="179"/>
  <c r="Y88" i="200"/>
  <c r="AA87" i="200"/>
  <c r="BD63" i="179"/>
  <c r="BE63" i="179" s="1"/>
  <c r="BC64" i="179"/>
  <c r="AI106" i="200"/>
  <c r="AJ105" i="200"/>
  <c r="AJ195" i="200" l="1"/>
  <c r="AI196" i="200"/>
  <c r="AZ63" i="179"/>
  <c r="BA63" i="179" s="1"/>
  <c r="AY64" i="179"/>
  <c r="BE64" i="179"/>
  <c r="BD64" i="179"/>
  <c r="BC65" i="179"/>
  <c r="AJ106" i="200"/>
  <c r="AI107" i="200"/>
  <c r="Y89" i="200"/>
  <c r="AA88" i="200"/>
  <c r="AU64" i="179"/>
  <c r="AV63" i="179"/>
  <c r="AW63" i="179" s="1"/>
  <c r="I53" i="262" s="1"/>
  <c r="AJ196" i="200" l="1"/>
  <c r="AI197" i="200"/>
  <c r="Y90" i="200"/>
  <c r="AA89" i="200"/>
  <c r="AU65" i="179"/>
  <c r="AV64" i="179"/>
  <c r="AW64" i="179"/>
  <c r="AZ64" i="179"/>
  <c r="BA64" i="179"/>
  <c r="AY65" i="179"/>
  <c r="AJ107" i="200"/>
  <c r="AI108" i="200"/>
  <c r="BD65" i="179"/>
  <c r="BE65" i="179"/>
  <c r="BC66" i="179"/>
  <c r="AJ197" i="200" l="1"/>
  <c r="AI198" i="200"/>
  <c r="BD66" i="179"/>
  <c r="BE66" i="179"/>
  <c r="BC67" i="179"/>
  <c r="AI109" i="200"/>
  <c r="AJ108" i="200"/>
  <c r="AW65" i="179"/>
  <c r="AU66" i="179"/>
  <c r="AV65" i="179"/>
  <c r="AZ65" i="179"/>
  <c r="BA65" i="179"/>
  <c r="AY66" i="179"/>
  <c r="AA90" i="200"/>
  <c r="Y91" i="200"/>
  <c r="AI199" i="200" l="1"/>
  <c r="AJ198" i="200"/>
  <c r="Y92" i="200"/>
  <c r="AA91" i="200"/>
  <c r="AI110" i="200"/>
  <c r="AJ109" i="200"/>
  <c r="BE67" i="179"/>
  <c r="BD67" i="179"/>
  <c r="BC68" i="179"/>
  <c r="AU67" i="179"/>
  <c r="AV66" i="179"/>
  <c r="AW66" i="179"/>
  <c r="BA66" i="179"/>
  <c r="AZ66" i="179"/>
  <c r="AY67" i="179"/>
  <c r="AJ199" i="200" l="1"/>
  <c r="AI200" i="200"/>
  <c r="AZ67" i="179"/>
  <c r="BA67" i="179"/>
  <c r="AY68" i="179"/>
  <c r="AV67" i="179"/>
  <c r="AU68" i="179"/>
  <c r="AW67" i="179"/>
  <c r="AI111" i="200"/>
  <c r="AJ110" i="200"/>
  <c r="BD68" i="179"/>
  <c r="BE68" i="179"/>
  <c r="BC69" i="179"/>
  <c r="AA92" i="200"/>
  <c r="Y93" i="200"/>
  <c r="AJ200" i="200" l="1"/>
  <c r="AI201" i="200"/>
  <c r="AA93" i="200"/>
  <c r="AC14" i="200" s="1"/>
  <c r="Y94" i="200"/>
  <c r="BD69" i="179"/>
  <c r="BE69" i="179"/>
  <c r="BC70" i="179"/>
  <c r="AV68" i="179"/>
  <c r="AW68" i="179"/>
  <c r="AU69" i="179"/>
  <c r="AZ68" i="179"/>
  <c r="BA68" i="179"/>
  <c r="AY69" i="179"/>
  <c r="AJ111" i="200"/>
  <c r="AB15" i="200" s="1"/>
  <c r="AI112" i="200"/>
  <c r="AI202" i="200" l="1"/>
  <c r="AJ201" i="200"/>
  <c r="AB20" i="200" s="1"/>
  <c r="BD70" i="179"/>
  <c r="BE70" i="179"/>
  <c r="BC71" i="179"/>
  <c r="AZ69" i="179"/>
  <c r="BA69" i="179"/>
  <c r="AY70" i="179"/>
  <c r="AU70" i="179"/>
  <c r="AW69" i="179"/>
  <c r="AV69" i="179"/>
  <c r="AJ112" i="200"/>
  <c r="AI113" i="200"/>
  <c r="Y95" i="200"/>
  <c r="AA94" i="200"/>
  <c r="AJ202" i="200" l="1"/>
  <c r="AI203" i="200"/>
  <c r="AJ113" i="200"/>
  <c r="AI114" i="200"/>
  <c r="AU71" i="179"/>
  <c r="AV70" i="179"/>
  <c r="AW70" i="179"/>
  <c r="BD71" i="179"/>
  <c r="BE71" i="179"/>
  <c r="BC72" i="179"/>
  <c r="Y96" i="200"/>
  <c r="AA95" i="200"/>
  <c r="AZ70" i="179"/>
  <c r="BA70" i="179"/>
  <c r="AY71" i="179"/>
  <c r="AI204" i="200" l="1"/>
  <c r="AJ203" i="200"/>
  <c r="Y97" i="200"/>
  <c r="AA96" i="200"/>
  <c r="BD72" i="179"/>
  <c r="BE72" i="179"/>
  <c r="BC73" i="179"/>
  <c r="AZ71" i="179"/>
  <c r="BA71" i="179"/>
  <c r="AY72" i="179"/>
  <c r="AW71" i="179"/>
  <c r="AV71" i="179"/>
  <c r="AU72" i="179"/>
  <c r="AI115" i="200"/>
  <c r="AJ114" i="200"/>
  <c r="AI205" i="200" l="1"/>
  <c r="AJ204" i="200"/>
  <c r="AJ115" i="200"/>
  <c r="AI116" i="200"/>
  <c r="AU73" i="179"/>
  <c r="AV72" i="179"/>
  <c r="H14" i="262" s="1"/>
  <c r="BD73" i="179"/>
  <c r="BE73" i="179"/>
  <c r="BC74" i="179"/>
  <c r="AZ72" i="179"/>
  <c r="BA72" i="179"/>
  <c r="AY73" i="179"/>
  <c r="Y98" i="200"/>
  <c r="AA97" i="200"/>
  <c r="AJ205" i="200" l="1"/>
  <c r="AI206" i="200"/>
  <c r="BA73" i="179"/>
  <c r="AZ73" i="179"/>
  <c r="AY74" i="179"/>
  <c r="Y99" i="200"/>
  <c r="AA98" i="200"/>
  <c r="AW72" i="179"/>
  <c r="I14" i="262" s="1"/>
  <c r="AU74" i="179"/>
  <c r="AW73" i="179"/>
  <c r="AV73" i="179"/>
  <c r="BD74" i="179"/>
  <c r="BE74" i="179"/>
  <c r="BC75" i="179"/>
  <c r="AI117" i="200"/>
  <c r="AJ116" i="200"/>
  <c r="AI207" i="200" l="1"/>
  <c r="AJ206" i="200"/>
  <c r="BE75" i="179"/>
  <c r="BD75" i="179"/>
  <c r="BC76" i="179"/>
  <c r="AI118" i="200"/>
  <c r="AJ117" i="200"/>
  <c r="Y100" i="200"/>
  <c r="AA99" i="200"/>
  <c r="AW74" i="179"/>
  <c r="AU75" i="179"/>
  <c r="AV74" i="179"/>
  <c r="BA74" i="179"/>
  <c r="AZ74" i="179"/>
  <c r="AY75" i="179"/>
  <c r="AI208" i="200" l="1"/>
  <c r="AJ207" i="200"/>
  <c r="AZ75" i="179"/>
  <c r="BA75" i="179"/>
  <c r="AY76" i="179"/>
  <c r="Y101" i="200"/>
  <c r="AA100" i="200"/>
  <c r="AJ118" i="200"/>
  <c r="AI119" i="200"/>
  <c r="BD76" i="179"/>
  <c r="BE76" i="179"/>
  <c r="BC77" i="179"/>
  <c r="AW75" i="179"/>
  <c r="AU76" i="179"/>
  <c r="AV75" i="179"/>
  <c r="AI209" i="200" l="1"/>
  <c r="AJ208" i="200"/>
  <c r="AV76" i="179"/>
  <c r="AW76" i="179"/>
  <c r="AU77" i="179"/>
  <c r="AI120" i="200"/>
  <c r="AJ119" i="200"/>
  <c r="BE77" i="179"/>
  <c r="BD77" i="179"/>
  <c r="BC78" i="179"/>
  <c r="Y102" i="200"/>
  <c r="AA101" i="200"/>
  <c r="BA76" i="179"/>
  <c r="AZ76" i="179"/>
  <c r="AY77" i="179"/>
  <c r="AJ209" i="200" l="1"/>
  <c r="AI210" i="200"/>
  <c r="AZ77" i="179"/>
  <c r="BA77" i="179"/>
  <c r="AY78" i="179"/>
  <c r="Y103" i="200"/>
  <c r="AA102" i="200"/>
  <c r="BD78" i="179"/>
  <c r="BE78" i="179"/>
  <c r="BC79" i="179"/>
  <c r="AI121" i="200"/>
  <c r="AJ120" i="200"/>
  <c r="AW77" i="179"/>
  <c r="AV77" i="179"/>
  <c r="AU78" i="179"/>
  <c r="AI211" i="200" l="1"/>
  <c r="AJ210" i="200"/>
  <c r="AV78" i="179"/>
  <c r="AW78" i="179"/>
  <c r="AU79" i="179"/>
  <c r="AI122" i="200"/>
  <c r="AJ121" i="200"/>
  <c r="BE79" i="179"/>
  <c r="BD79" i="179"/>
  <c r="BC80" i="179"/>
  <c r="Y104" i="200"/>
  <c r="AA103" i="200"/>
  <c r="BA78" i="179"/>
  <c r="AZ78" i="179"/>
  <c r="AY79" i="179"/>
  <c r="AI212" i="200" l="1"/>
  <c r="AJ211" i="200"/>
  <c r="AI123" i="200"/>
  <c r="AJ122" i="200"/>
  <c r="AZ79" i="179"/>
  <c r="BA79" i="179"/>
  <c r="AY80" i="179"/>
  <c r="AW79" i="179"/>
  <c r="AU80" i="179"/>
  <c r="AV79" i="179"/>
  <c r="AA104" i="200"/>
  <c r="Y105" i="200"/>
  <c r="BD80" i="179"/>
  <c r="BE80" i="179"/>
  <c r="BC81" i="179"/>
  <c r="AJ212" i="200" l="1"/>
  <c r="AI213" i="200"/>
  <c r="AZ80" i="179"/>
  <c r="BA80" i="179"/>
  <c r="AY81" i="179"/>
  <c r="AV80" i="179"/>
  <c r="AU81" i="179"/>
  <c r="AW80" i="179"/>
  <c r="AA105" i="200"/>
  <c r="Y106" i="200"/>
  <c r="BE81" i="179"/>
  <c r="BD81" i="179"/>
  <c r="BC82" i="179"/>
  <c r="AJ123" i="200"/>
  <c r="AI124" i="200"/>
  <c r="AJ213" i="200" l="1"/>
  <c r="AI214" i="200"/>
  <c r="BD82" i="179"/>
  <c r="BE82" i="179"/>
  <c r="BC83" i="179"/>
  <c r="Y107" i="200"/>
  <c r="AA106" i="200"/>
  <c r="AU82" i="179"/>
  <c r="AT83" i="179"/>
  <c r="AT84" i="179" s="1"/>
  <c r="AT85" i="179" s="1"/>
  <c r="AT86" i="179" s="1"/>
  <c r="AT87" i="179" s="1"/>
  <c r="AT88" i="179" s="1"/>
  <c r="AV81" i="179"/>
  <c r="AW81" i="179" s="1"/>
  <c r="I55" i="262" s="1"/>
  <c r="AZ81" i="179"/>
  <c r="BA81" i="179" s="1"/>
  <c r="AY82" i="179"/>
  <c r="AJ124" i="200"/>
  <c r="AI125" i="200"/>
  <c r="AI215" i="200" l="1"/>
  <c r="AJ214" i="200"/>
  <c r="Y108" i="200"/>
  <c r="AA107" i="200"/>
  <c r="BD83" i="179"/>
  <c r="BE83" i="179"/>
  <c r="BC84" i="179"/>
  <c r="AI126" i="200"/>
  <c r="AJ125" i="200"/>
  <c r="AV82" i="179"/>
  <c r="AU83" i="179"/>
  <c r="AW82" i="179"/>
  <c r="AZ82" i="179"/>
  <c r="BA82" i="179"/>
  <c r="AY83" i="179"/>
  <c r="AJ215" i="200" l="1"/>
  <c r="AI216" i="200"/>
  <c r="Y109" i="200"/>
  <c r="AA108" i="200"/>
  <c r="AU84" i="179"/>
  <c r="AV83" i="179"/>
  <c r="AW83" i="179"/>
  <c r="BA83" i="179"/>
  <c r="AZ83" i="179"/>
  <c r="AY84" i="179"/>
  <c r="AI127" i="200"/>
  <c r="AJ126" i="200"/>
  <c r="BE84" i="179"/>
  <c r="BD84" i="179"/>
  <c r="BC85" i="179"/>
  <c r="AJ216" i="200" l="1"/>
  <c r="AI217" i="200"/>
  <c r="BD85" i="179"/>
  <c r="BE85" i="179"/>
  <c r="BC86" i="179"/>
  <c r="AI128" i="200"/>
  <c r="AJ127" i="200"/>
  <c r="AV84" i="179"/>
  <c r="AW84" i="179" s="1"/>
  <c r="W55" i="262" s="1"/>
  <c r="AU85" i="179"/>
  <c r="Y110" i="200"/>
  <c r="AA109" i="200"/>
  <c r="AZ84" i="179"/>
  <c r="BA84" i="179"/>
  <c r="AY85" i="179"/>
  <c r="AI218" i="200" l="1"/>
  <c r="AJ217" i="200"/>
  <c r="AU86" i="179"/>
  <c r="AW85" i="179"/>
  <c r="AV85" i="179"/>
  <c r="AI129" i="200"/>
  <c r="AJ129" i="200" s="1"/>
  <c r="AB16" i="200" s="1"/>
  <c r="AJ128" i="200"/>
  <c r="Y111" i="200"/>
  <c r="AA110" i="200"/>
  <c r="BD86" i="179"/>
  <c r="BE86" i="179"/>
  <c r="BC87" i="179"/>
  <c r="BA85" i="179"/>
  <c r="AZ85" i="179"/>
  <c r="AY86" i="179"/>
  <c r="AJ218" i="200" l="1"/>
  <c r="AI219" i="200"/>
  <c r="AA111" i="200"/>
  <c r="AC15" i="200" s="1"/>
  <c r="Y112" i="200"/>
  <c r="AW86" i="179"/>
  <c r="AV86" i="179"/>
  <c r="AU87" i="179"/>
  <c r="BD87" i="179"/>
  <c r="BE87" i="179"/>
  <c r="BC88" i="179"/>
  <c r="AZ86" i="179"/>
  <c r="BA86" i="179"/>
  <c r="AY87" i="179"/>
  <c r="AI220" i="200" l="1"/>
  <c r="AJ219" i="200"/>
  <c r="AB21" i="200" s="1"/>
  <c r="BA87" i="179"/>
  <c r="AZ87" i="179"/>
  <c r="AY88" i="179"/>
  <c r="BD88" i="179"/>
  <c r="BE88" i="179"/>
  <c r="BC89" i="179"/>
  <c r="AW87" i="179"/>
  <c r="AV87" i="179"/>
  <c r="AU88" i="179"/>
  <c r="Y113" i="200"/>
  <c r="AA112" i="200"/>
  <c r="AJ220" i="200" l="1"/>
  <c r="AI221" i="200"/>
  <c r="BD89" i="179"/>
  <c r="BE89" i="179"/>
  <c r="BC90" i="179"/>
  <c r="Y114" i="200"/>
  <c r="AA113" i="200"/>
  <c r="AZ88" i="179"/>
  <c r="BA88" i="179"/>
  <c r="AY89" i="179"/>
  <c r="AV88" i="179"/>
  <c r="AW88" i="179"/>
  <c r="AU89" i="179"/>
  <c r="AI222" i="200" l="1"/>
  <c r="AJ221" i="200"/>
  <c r="AW89" i="179"/>
  <c r="AV89" i="179"/>
  <c r="AU90" i="179"/>
  <c r="AZ89" i="179"/>
  <c r="BA89" i="179"/>
  <c r="AY90" i="179"/>
  <c r="BE90" i="179"/>
  <c r="BD90" i="179"/>
  <c r="BC91" i="179"/>
  <c r="Y115" i="200"/>
  <c r="AA114" i="200"/>
  <c r="AI223" i="200" l="1"/>
  <c r="AJ222" i="200"/>
  <c r="AA115" i="200"/>
  <c r="Y116" i="200"/>
  <c r="AZ90" i="179"/>
  <c r="BA90" i="179"/>
  <c r="AY91" i="179"/>
  <c r="AU91" i="179"/>
  <c r="AV90" i="179"/>
  <c r="H8" i="262" s="1"/>
  <c r="BD91" i="179"/>
  <c r="BE91" i="179"/>
  <c r="BC92" i="179"/>
  <c r="AJ223" i="200" l="1"/>
  <c r="AI224" i="200"/>
  <c r="AW90" i="179"/>
  <c r="I8" i="262" s="1"/>
  <c r="AU92" i="179"/>
  <c r="AV91" i="179"/>
  <c r="AW91" i="179"/>
  <c r="BD92" i="179"/>
  <c r="BE92" i="179"/>
  <c r="BC93" i="179"/>
  <c r="AZ91" i="179"/>
  <c r="BA91" i="179"/>
  <c r="AY92" i="179"/>
  <c r="AA116" i="200"/>
  <c r="Y117" i="200"/>
  <c r="AI225" i="200" l="1"/>
  <c r="AJ224" i="200"/>
  <c r="Y118" i="200"/>
  <c r="AA117" i="200"/>
  <c r="BA92" i="179"/>
  <c r="AZ92" i="179"/>
  <c r="AY93" i="179"/>
  <c r="AV92" i="179"/>
  <c r="AU93" i="179"/>
  <c r="AW92" i="179"/>
  <c r="BD93" i="179"/>
  <c r="BE93" i="179"/>
  <c r="BC94" i="179"/>
  <c r="AI226" i="200" l="1"/>
  <c r="AJ225" i="200"/>
  <c r="AW93" i="179"/>
  <c r="AV93" i="179"/>
  <c r="AU94" i="179"/>
  <c r="AZ93" i="179"/>
  <c r="BA93" i="179"/>
  <c r="AY94" i="179"/>
  <c r="BE94" i="179"/>
  <c r="BD94" i="179"/>
  <c r="BC95" i="179"/>
  <c r="Y119" i="200"/>
  <c r="AA118" i="200"/>
  <c r="AJ226" i="200" l="1"/>
  <c r="AI227" i="200"/>
  <c r="BA94" i="179"/>
  <c r="AZ94" i="179"/>
  <c r="AY95" i="179"/>
  <c r="AW94" i="179"/>
  <c r="AU95" i="179"/>
  <c r="AV94" i="179"/>
  <c r="AA119" i="200"/>
  <c r="Y120" i="200"/>
  <c r="BE95" i="179"/>
  <c r="BD95" i="179"/>
  <c r="BC96" i="179"/>
  <c r="AI228" i="200" l="1"/>
  <c r="AJ227" i="200"/>
  <c r="BD96" i="179"/>
  <c r="BE96" i="179"/>
  <c r="BC97" i="179"/>
  <c r="AZ95" i="179"/>
  <c r="BA95" i="179"/>
  <c r="AY96" i="179"/>
  <c r="AA120" i="200"/>
  <c r="Y121" i="200"/>
  <c r="AU96" i="179"/>
  <c r="AV95" i="179"/>
  <c r="AW95" i="179"/>
  <c r="AI229" i="200" l="1"/>
  <c r="AJ228" i="200"/>
  <c r="AA121" i="200"/>
  <c r="Y122" i="200"/>
  <c r="BE97" i="179"/>
  <c r="BD97" i="179"/>
  <c r="BC98" i="179"/>
  <c r="AU97" i="179"/>
  <c r="AV96" i="179"/>
  <c r="AW96" i="179"/>
  <c r="AZ96" i="179"/>
  <c r="BA96" i="179"/>
  <c r="AY97" i="179"/>
  <c r="AJ229" i="200" l="1"/>
  <c r="AI230" i="200"/>
  <c r="AV97" i="179"/>
  <c r="AW97" i="179"/>
  <c r="AU98" i="179"/>
  <c r="AZ97" i="179"/>
  <c r="BA97" i="179"/>
  <c r="AY98" i="179"/>
  <c r="BD98" i="179"/>
  <c r="BE98" i="179"/>
  <c r="BC99" i="179"/>
  <c r="Y123" i="200"/>
  <c r="AA122" i="200"/>
  <c r="AJ230" i="200" l="1"/>
  <c r="AI231" i="200"/>
  <c r="BD99" i="179"/>
  <c r="BE99" i="179"/>
  <c r="BC100" i="179"/>
  <c r="BA98" i="179"/>
  <c r="AZ98" i="179"/>
  <c r="AY99" i="179"/>
  <c r="Y124" i="200"/>
  <c r="AA123" i="200"/>
  <c r="AW98" i="179"/>
  <c r="AV98" i="179"/>
  <c r="AU99" i="179"/>
  <c r="AJ231" i="200" l="1"/>
  <c r="AI232" i="200"/>
  <c r="AU100" i="179"/>
  <c r="AV99" i="179"/>
  <c r="H9" i="262" s="1"/>
  <c r="BE100" i="179"/>
  <c r="BD100" i="179"/>
  <c r="BC101" i="179"/>
  <c r="AZ99" i="179"/>
  <c r="BA99" i="179" s="1"/>
  <c r="AY100" i="179"/>
  <c r="Y125" i="200"/>
  <c r="AA124" i="200"/>
  <c r="AJ232" i="200" l="1"/>
  <c r="AI233" i="200"/>
  <c r="AZ100" i="179"/>
  <c r="BA100" i="179"/>
  <c r="AY101" i="179"/>
  <c r="AW99" i="179"/>
  <c r="Y126" i="200"/>
  <c r="AA125" i="200"/>
  <c r="BD101" i="179"/>
  <c r="BE101" i="179"/>
  <c r="BC102" i="179"/>
  <c r="AV100" i="179"/>
  <c r="AW100" i="179"/>
  <c r="AU101" i="179"/>
  <c r="AI234" i="200" l="1"/>
  <c r="AJ233" i="200"/>
  <c r="AU102" i="179"/>
  <c r="AW101" i="179"/>
  <c r="AV101" i="179"/>
  <c r="Y127" i="200"/>
  <c r="AA126" i="200"/>
  <c r="BA101" i="179"/>
  <c r="AZ101" i="179"/>
  <c r="AY102" i="179"/>
  <c r="BD102" i="179"/>
  <c r="BE102" i="179"/>
  <c r="BC103" i="179"/>
  <c r="AI235" i="200" l="1"/>
  <c r="AJ234" i="200"/>
  <c r="AZ102" i="179"/>
  <c r="BA102" i="179"/>
  <c r="AY103" i="179"/>
  <c r="BE103" i="179"/>
  <c r="BD103" i="179"/>
  <c r="BC104" i="179"/>
  <c r="Y128" i="200"/>
  <c r="AA127" i="200"/>
  <c r="AU103" i="179"/>
  <c r="AV102" i="179"/>
  <c r="AW102" i="179"/>
  <c r="AI236" i="200" l="1"/>
  <c r="AJ235" i="200"/>
  <c r="Y129" i="200"/>
  <c r="AA128" i="200"/>
  <c r="AZ103" i="179"/>
  <c r="BA103" i="179"/>
  <c r="AY104" i="179"/>
  <c r="BD104" i="179"/>
  <c r="BE104" i="179"/>
  <c r="BC105" i="179"/>
  <c r="AV103" i="179"/>
  <c r="AU104" i="179"/>
  <c r="AW103" i="179"/>
  <c r="AJ236" i="200" l="1"/>
  <c r="AI237" i="200"/>
  <c r="AW104" i="179"/>
  <c r="AV104" i="179"/>
  <c r="AU105" i="179"/>
  <c r="BE105" i="179"/>
  <c r="BD105" i="179"/>
  <c r="BC106" i="179"/>
  <c r="AZ104" i="179"/>
  <c r="BA104" i="179"/>
  <c r="AY105" i="179"/>
  <c r="AA129" i="200"/>
  <c r="AC16" i="200" s="1"/>
  <c r="Y130" i="200"/>
  <c r="AI238" i="200" l="1"/>
  <c r="AJ237" i="200"/>
  <c r="AB22" i="200" s="1"/>
  <c r="Y131" i="200"/>
  <c r="AA130" i="200"/>
  <c r="BD106" i="179"/>
  <c r="BE106" i="179"/>
  <c r="BC107" i="179"/>
  <c r="AV105" i="179"/>
  <c r="AW105" i="179"/>
  <c r="AU106" i="179"/>
  <c r="BA105" i="179"/>
  <c r="AZ105" i="179"/>
  <c r="AY106" i="179"/>
  <c r="AI239" i="200" l="1"/>
  <c r="AJ238" i="200"/>
  <c r="BA106" i="179"/>
  <c r="AZ106" i="179"/>
  <c r="AY107" i="179"/>
  <c r="BD107" i="179"/>
  <c r="BE107" i="179"/>
  <c r="BC108" i="179"/>
  <c r="AU107" i="179"/>
  <c r="AV106" i="179"/>
  <c r="AW106" i="179"/>
  <c r="Y132" i="200"/>
  <c r="AA131" i="200"/>
  <c r="AJ239" i="200" l="1"/>
  <c r="AI240" i="200"/>
  <c r="BD108" i="179"/>
  <c r="BE108" i="179"/>
  <c r="BC109" i="179"/>
  <c r="Y133" i="200"/>
  <c r="AA132" i="200"/>
  <c r="AZ107" i="179"/>
  <c r="BA107" i="179"/>
  <c r="AY108" i="179"/>
  <c r="AV107" i="179"/>
  <c r="AW107" i="179"/>
  <c r="AU108" i="179"/>
  <c r="AI241" i="200" l="1"/>
  <c r="AJ240" i="200"/>
  <c r="AU109" i="179"/>
  <c r="AT110" i="179"/>
  <c r="AT111" i="179" s="1"/>
  <c r="AT112" i="179" s="1"/>
  <c r="AT113" i="179" s="1"/>
  <c r="AT114" i="179" s="1"/>
  <c r="AT115" i="179" s="1"/>
  <c r="AV108" i="179"/>
  <c r="AW108" i="179" s="1"/>
  <c r="I31" i="262" s="1"/>
  <c r="AZ108" i="179"/>
  <c r="BA108" i="179"/>
  <c r="AY109" i="179"/>
  <c r="Y134" i="200"/>
  <c r="AA133" i="200"/>
  <c r="BE109" i="179"/>
  <c r="BD109" i="179"/>
  <c r="BC110" i="179"/>
  <c r="AJ241" i="200" l="1"/>
  <c r="AI242" i="200"/>
  <c r="AA134" i="200"/>
  <c r="Y135" i="200"/>
  <c r="BA109" i="179"/>
  <c r="AZ109" i="179"/>
  <c r="AY110" i="179"/>
  <c r="BD110" i="179"/>
  <c r="BE110" i="179"/>
  <c r="BC111" i="179"/>
  <c r="AV109" i="179"/>
  <c r="AW109" i="179"/>
  <c r="AU110" i="179"/>
  <c r="AJ242" i="200" l="1"/>
  <c r="AI243" i="200"/>
  <c r="BD111" i="179"/>
  <c r="BE111" i="179"/>
  <c r="BC112" i="179"/>
  <c r="BA110" i="179"/>
  <c r="AZ110" i="179"/>
  <c r="AY111" i="179"/>
  <c r="Y136" i="200"/>
  <c r="AA135" i="200"/>
  <c r="AU111" i="179"/>
  <c r="AW110" i="179"/>
  <c r="AV110" i="179"/>
  <c r="AI244" i="200" l="1"/>
  <c r="AJ243" i="200"/>
  <c r="AZ111" i="179"/>
  <c r="BA111" i="179"/>
  <c r="AY112" i="179"/>
  <c r="BE112" i="179"/>
  <c r="BD112" i="179"/>
  <c r="BC113" i="179"/>
  <c r="AW111" i="179"/>
  <c r="AV111" i="179"/>
  <c r="AU112" i="179"/>
  <c r="Y137" i="200"/>
  <c r="AA136" i="200"/>
  <c r="AI245" i="200" l="1"/>
  <c r="AJ244" i="200"/>
  <c r="AV112" i="179"/>
  <c r="AW112" i="179"/>
  <c r="AU113" i="179"/>
  <c r="BE113" i="179"/>
  <c r="BD113" i="179"/>
  <c r="BC114" i="179"/>
  <c r="BA112" i="179"/>
  <c r="AZ112" i="179"/>
  <c r="AY113" i="179"/>
  <c r="Y138" i="200"/>
  <c r="AA137" i="200"/>
  <c r="AJ245" i="200" l="1"/>
  <c r="AI246" i="200"/>
  <c r="AZ113" i="179"/>
  <c r="BA113" i="179"/>
  <c r="AY114" i="179"/>
  <c r="Y139" i="200"/>
  <c r="AA138" i="200"/>
  <c r="AU114" i="179"/>
  <c r="AW113" i="179"/>
  <c r="AV113" i="179"/>
  <c r="BE114" i="179"/>
  <c r="BD114" i="179"/>
  <c r="BC115" i="179"/>
  <c r="AJ246" i="200" l="1"/>
  <c r="AI247" i="200"/>
  <c r="Y140" i="200"/>
  <c r="AA139" i="200"/>
  <c r="AZ114" i="179"/>
  <c r="BA114" i="179"/>
  <c r="AY115" i="179"/>
  <c r="BD115" i="179"/>
  <c r="BE115" i="179"/>
  <c r="BC116" i="179"/>
  <c r="AV114" i="179"/>
  <c r="AW114" i="179"/>
  <c r="AU115" i="179"/>
  <c r="AJ247" i="200" l="1"/>
  <c r="AI248" i="200"/>
  <c r="AW115" i="179"/>
  <c r="AU116" i="179"/>
  <c r="AV115" i="179"/>
  <c r="BD116" i="179"/>
  <c r="BE116" i="179"/>
  <c r="BC117" i="179"/>
  <c r="BA115" i="179"/>
  <c r="AZ115" i="179"/>
  <c r="AY116" i="179"/>
  <c r="Y141" i="200"/>
  <c r="AA140" i="200"/>
  <c r="AI249" i="200" l="1"/>
  <c r="AJ248" i="200"/>
  <c r="AU117" i="179"/>
  <c r="AW116" i="179"/>
  <c r="AV116" i="179"/>
  <c r="BD117" i="179"/>
  <c r="BE117" i="179" s="1"/>
  <c r="BC118" i="179"/>
  <c r="Y142" i="200"/>
  <c r="AA141" i="200"/>
  <c r="AZ116" i="179"/>
  <c r="BA116" i="179"/>
  <c r="AY117" i="179"/>
  <c r="AI250" i="200" l="1"/>
  <c r="AJ249" i="200"/>
  <c r="Y143" i="200"/>
  <c r="AA142" i="200"/>
  <c r="AZ117" i="179"/>
  <c r="BA117" i="179" s="1"/>
  <c r="AY118" i="179"/>
  <c r="BD118" i="179"/>
  <c r="BE118" i="179"/>
  <c r="BC119" i="179"/>
  <c r="AU118" i="179"/>
  <c r="AT119" i="179"/>
  <c r="AT120" i="179" s="1"/>
  <c r="AV117" i="179"/>
  <c r="AW117" i="179" s="1"/>
  <c r="I19" i="262" s="1"/>
  <c r="AJ250" i="200" l="1"/>
  <c r="AI251" i="200"/>
  <c r="AT121" i="179"/>
  <c r="AT122" i="179" s="1"/>
  <c r="AT123" i="179" s="1"/>
  <c r="AT124" i="179" s="1"/>
  <c r="AX120" i="179"/>
  <c r="AU119" i="179"/>
  <c r="AV118" i="179"/>
  <c r="AW118" i="179"/>
  <c r="AZ118" i="179"/>
  <c r="BA118" i="179"/>
  <c r="AY119" i="179"/>
  <c r="Y144" i="200"/>
  <c r="AA143" i="200"/>
  <c r="BD119" i="179"/>
  <c r="BE119" i="179"/>
  <c r="AI252" i="200" l="1"/>
  <c r="AJ251" i="200"/>
  <c r="Y145" i="200"/>
  <c r="AA144" i="200"/>
  <c r="BA119" i="179"/>
  <c r="AZ119" i="179"/>
  <c r="AY120" i="179"/>
  <c r="BB120" i="179"/>
  <c r="BC120" i="179" s="1"/>
  <c r="AU120" i="179"/>
  <c r="AV119" i="179"/>
  <c r="AW119" i="179"/>
  <c r="AJ252" i="200" l="1"/>
  <c r="AI253" i="200"/>
  <c r="AV120" i="179"/>
  <c r="AU121" i="179"/>
  <c r="AW120" i="179"/>
  <c r="BD120" i="179"/>
  <c r="BE120" i="179" s="1"/>
  <c r="BC121" i="179"/>
  <c r="AZ120" i="179"/>
  <c r="BA120" i="179" s="1"/>
  <c r="AY121" i="179"/>
  <c r="Y146" i="200"/>
  <c r="AA145" i="200"/>
  <c r="AJ253" i="200" l="1"/>
  <c r="AI254" i="200"/>
  <c r="Y147" i="200"/>
  <c r="AA146" i="200"/>
  <c r="BD121" i="179"/>
  <c r="BE121" i="179"/>
  <c r="BC122" i="179"/>
  <c r="BA121" i="179"/>
  <c r="AZ121" i="179"/>
  <c r="AY122" i="179"/>
  <c r="AU122" i="179"/>
  <c r="AV121" i="179"/>
  <c r="AW121" i="179"/>
  <c r="AJ254" i="200" l="1"/>
  <c r="AI255" i="200"/>
  <c r="AZ122" i="179"/>
  <c r="BA122" i="179"/>
  <c r="AY123" i="179"/>
  <c r="AW122" i="179"/>
  <c r="AU123" i="179"/>
  <c r="AV122" i="179"/>
  <c r="BD122" i="179"/>
  <c r="BE122" i="179"/>
  <c r="BC123" i="179"/>
  <c r="AA147" i="200"/>
  <c r="AC17" i="200" s="1"/>
  <c r="Y148" i="200"/>
  <c r="AI256" i="200" l="1"/>
  <c r="AJ255" i="200"/>
  <c r="AB23" i="200" s="1"/>
  <c r="BD123" i="179"/>
  <c r="BE123" i="179"/>
  <c r="BC124" i="179"/>
  <c r="Y149" i="200"/>
  <c r="AA148" i="200"/>
  <c r="AD148" i="200"/>
  <c r="AG148" i="200"/>
  <c r="BA123" i="179"/>
  <c r="AZ123" i="179"/>
  <c r="AY124" i="179"/>
  <c r="AV123" i="179"/>
  <c r="AW123" i="179"/>
  <c r="AU124" i="179"/>
  <c r="AJ256" i="200" l="1"/>
  <c r="AI257" i="200"/>
  <c r="AV124" i="179"/>
  <c r="AW124" i="179"/>
  <c r="AU125" i="179"/>
  <c r="BA124" i="179"/>
  <c r="AZ124" i="179"/>
  <c r="AY125" i="179"/>
  <c r="BD124" i="179"/>
  <c r="BE124" i="179"/>
  <c r="BC125" i="179"/>
  <c r="Y150" i="200"/>
  <c r="AA149" i="200"/>
  <c r="AD149" i="200"/>
  <c r="AG149" i="200"/>
  <c r="AI258" i="200" l="1"/>
  <c r="AJ257" i="200"/>
  <c r="AA150" i="200"/>
  <c r="Y151" i="200"/>
  <c r="AD150" i="200"/>
  <c r="AG150" i="200"/>
  <c r="AW125" i="179"/>
  <c r="AU126" i="179"/>
  <c r="AV125" i="179"/>
  <c r="BD125" i="179"/>
  <c r="BE125" i="179"/>
  <c r="BC126" i="179"/>
  <c r="BA125" i="179"/>
  <c r="AZ125" i="179"/>
  <c r="AY126" i="179"/>
  <c r="AJ258" i="200" l="1"/>
  <c r="AI259" i="200"/>
  <c r="AU127" i="179"/>
  <c r="AV126" i="179"/>
  <c r="AW126" i="179" s="1"/>
  <c r="BD126" i="179"/>
  <c r="BE126" i="179"/>
  <c r="BC127" i="179"/>
  <c r="AZ126" i="179"/>
  <c r="BA126" i="179"/>
  <c r="AY127" i="179"/>
  <c r="AA151" i="200"/>
  <c r="Y152" i="200"/>
  <c r="AD151" i="200"/>
  <c r="AG151" i="200"/>
  <c r="AJ259" i="200" l="1"/>
  <c r="AI260" i="200"/>
  <c r="AZ127" i="179"/>
  <c r="BA127" i="179"/>
  <c r="AY128" i="179"/>
  <c r="BE127" i="179"/>
  <c r="BD127" i="179"/>
  <c r="BC128" i="179"/>
  <c r="Y153" i="200"/>
  <c r="AA152" i="200"/>
  <c r="AD152" i="200"/>
  <c r="AG152" i="200"/>
  <c r="AV127" i="179"/>
  <c r="AW127" i="179"/>
  <c r="AU128" i="179"/>
  <c r="AJ260" i="200" l="1"/>
  <c r="AI261" i="200"/>
  <c r="AW128" i="179"/>
  <c r="AU129" i="179"/>
  <c r="AV128" i="179"/>
  <c r="AA153" i="200"/>
  <c r="Y154" i="200"/>
  <c r="AD153" i="200"/>
  <c r="AG153" i="200"/>
  <c r="BD128" i="179"/>
  <c r="BE128" i="179"/>
  <c r="BC129" i="179"/>
  <c r="BA128" i="179"/>
  <c r="AZ128" i="179"/>
  <c r="AY129" i="179"/>
  <c r="AJ261" i="200" l="1"/>
  <c r="AI262" i="200"/>
  <c r="BE129" i="179"/>
  <c r="BD129" i="179"/>
  <c r="BC130" i="179"/>
  <c r="AA154" i="200"/>
  <c r="Y155" i="200"/>
  <c r="AD154" i="200"/>
  <c r="AG154" i="200"/>
  <c r="AW129" i="179"/>
  <c r="AU130" i="179"/>
  <c r="AV129" i="179"/>
  <c r="AZ129" i="179"/>
  <c r="BA129" i="179"/>
  <c r="AY130" i="179"/>
  <c r="AI263" i="200" l="1"/>
  <c r="AJ262" i="200"/>
  <c r="AU131" i="179"/>
  <c r="AV130" i="179"/>
  <c r="AW130" i="179"/>
  <c r="BA130" i="179"/>
  <c r="AZ130" i="179"/>
  <c r="AY131" i="179"/>
  <c r="BE130" i="179"/>
  <c r="BD130" i="179"/>
  <c r="BC131" i="179"/>
  <c r="AA155" i="200"/>
  <c r="Y156" i="200"/>
  <c r="AD155" i="200"/>
  <c r="AG155" i="200"/>
  <c r="AI264" i="200" l="1"/>
  <c r="AJ263" i="200"/>
  <c r="Y157" i="200"/>
  <c r="AA156" i="200"/>
  <c r="AD156" i="200"/>
  <c r="AG156" i="200"/>
  <c r="BE131" i="179"/>
  <c r="BD131" i="179"/>
  <c r="BC132" i="179"/>
  <c r="BA131" i="179"/>
  <c r="AZ131" i="179"/>
  <c r="AY132" i="179"/>
  <c r="AW131" i="179"/>
  <c r="AV131" i="179"/>
  <c r="AU132" i="179"/>
  <c r="AJ264" i="200" l="1"/>
  <c r="AI265" i="200"/>
  <c r="Y158" i="200"/>
  <c r="AA157" i="200"/>
  <c r="AD157" i="200"/>
  <c r="AG157" i="200"/>
  <c r="BA132" i="179"/>
  <c r="AZ132" i="179"/>
  <c r="AY133" i="179"/>
  <c r="BD132" i="179"/>
  <c r="BE132" i="179"/>
  <c r="BC133" i="179"/>
  <c r="AV132" i="179"/>
  <c r="AW132" i="179"/>
  <c r="AU133" i="179"/>
  <c r="AJ265" i="200" l="1"/>
  <c r="AI266" i="200"/>
  <c r="AZ133" i="179"/>
  <c r="BA133" i="179"/>
  <c r="AY134" i="179"/>
  <c r="BD133" i="179"/>
  <c r="BE133" i="179"/>
  <c r="BC134" i="179"/>
  <c r="AV133" i="179"/>
  <c r="AW133" i="179"/>
  <c r="AU134" i="179"/>
  <c r="Y159" i="200"/>
  <c r="AA158" i="200"/>
  <c r="AD158" i="200"/>
  <c r="AG158" i="200"/>
  <c r="AJ266" i="200" l="1"/>
  <c r="AI267" i="200"/>
  <c r="CF90" i="200"/>
  <c r="CF85" i="200"/>
  <c r="CF82" i="200"/>
  <c r="CF91" i="200"/>
  <c r="CF83" i="200"/>
  <c r="CF78" i="200"/>
  <c r="CF77" i="200"/>
  <c r="CF92" i="200"/>
  <c r="CF89" i="200"/>
  <c r="CF81" i="200"/>
  <c r="CF88" i="200"/>
  <c r="CF86" i="200"/>
  <c r="AV134" i="179"/>
  <c r="AU135" i="179"/>
  <c r="AW134" i="179"/>
  <c r="AA159" i="200"/>
  <c r="Y160" i="200"/>
  <c r="AD159" i="200"/>
  <c r="AG159" i="200"/>
  <c r="BD134" i="179"/>
  <c r="BE134" i="179"/>
  <c r="BC135" i="179"/>
  <c r="BA134" i="179"/>
  <c r="AZ134" i="179"/>
  <c r="AY135" i="179"/>
  <c r="AJ267" i="200" l="1"/>
  <c r="AI268" i="200"/>
  <c r="CF80" i="200"/>
  <c r="CF79" i="200"/>
  <c r="CF87" i="200"/>
  <c r="CF93" i="200"/>
  <c r="CF84" i="200"/>
  <c r="BD135" i="179"/>
  <c r="BE135" i="179"/>
  <c r="BC136" i="179"/>
  <c r="AU136" i="179"/>
  <c r="AV135" i="179"/>
  <c r="AW135" i="179" s="1"/>
  <c r="AZ135" i="179"/>
  <c r="BA135" i="179" s="1"/>
  <c r="AY136" i="179"/>
  <c r="AA160" i="200"/>
  <c r="Y161" i="200"/>
  <c r="AD160" i="200"/>
  <c r="AG160" i="200"/>
  <c r="AJ268" i="200" l="1"/>
  <c r="AI269" i="200"/>
  <c r="BD136" i="179"/>
  <c r="BE136" i="179"/>
  <c r="BC137" i="179"/>
  <c r="AW136" i="179"/>
  <c r="AV136" i="179"/>
  <c r="AU137" i="179"/>
  <c r="AA161" i="200"/>
  <c r="Y162" i="200"/>
  <c r="AD161" i="200"/>
  <c r="AG161" i="200"/>
  <c r="AZ136" i="179"/>
  <c r="BA136" i="179"/>
  <c r="AY137" i="179"/>
  <c r="AJ269" i="200" l="1"/>
  <c r="AI270" i="200"/>
  <c r="AZ137" i="179"/>
  <c r="BA137" i="179"/>
  <c r="AY138" i="179"/>
  <c r="BD137" i="179"/>
  <c r="BE137" i="179"/>
  <c r="BC138" i="179"/>
  <c r="AU138" i="179"/>
  <c r="AV137" i="179"/>
  <c r="AW137" i="179"/>
  <c r="AA162" i="200"/>
  <c r="Y163" i="200"/>
  <c r="AD162" i="200"/>
  <c r="AG162" i="200"/>
  <c r="AI271" i="200" l="1"/>
  <c r="AJ270" i="200"/>
  <c r="BE138" i="179"/>
  <c r="BD138" i="179"/>
  <c r="BC139" i="179"/>
  <c r="AZ138" i="179"/>
  <c r="BA138" i="179"/>
  <c r="AY139" i="179"/>
  <c r="Y164" i="200"/>
  <c r="AA163" i="200"/>
  <c r="AD163" i="200"/>
  <c r="AG163" i="200"/>
  <c r="AV138" i="179"/>
  <c r="AW138" i="179"/>
  <c r="AU139" i="179"/>
  <c r="AJ271" i="200" l="1"/>
  <c r="AI272" i="200"/>
  <c r="AZ139" i="179"/>
  <c r="BA139" i="179"/>
  <c r="AY140" i="179"/>
  <c r="BD139" i="179"/>
  <c r="BE139" i="179"/>
  <c r="BC140" i="179"/>
  <c r="AV139" i="179"/>
  <c r="AW139" i="179"/>
  <c r="AU140" i="179"/>
  <c r="Y165" i="200"/>
  <c r="AA164" i="200"/>
  <c r="AD164" i="200"/>
  <c r="AG164" i="200"/>
  <c r="AI273" i="200" l="1"/>
  <c r="AJ272" i="200"/>
  <c r="AA165" i="200"/>
  <c r="AC18" i="200" s="1"/>
  <c r="Y166" i="200"/>
  <c r="AD165" i="200"/>
  <c r="AE18" i="200" s="1"/>
  <c r="AG165" i="200"/>
  <c r="AG18" i="200" s="1"/>
  <c r="BD140" i="179"/>
  <c r="BE140" i="179"/>
  <c r="BC141" i="179"/>
  <c r="AZ140" i="179"/>
  <c r="BA140" i="179"/>
  <c r="AY141" i="179"/>
  <c r="AU141" i="179"/>
  <c r="AW140" i="179"/>
  <c r="AV140" i="179"/>
  <c r="AI274" i="200" l="1"/>
  <c r="AJ273" i="200"/>
  <c r="AU142" i="179"/>
  <c r="AW141" i="179"/>
  <c r="AV141" i="179"/>
  <c r="BD141" i="179"/>
  <c r="BE141" i="179"/>
  <c r="BC142" i="179"/>
  <c r="AZ141" i="179"/>
  <c r="BA141" i="179"/>
  <c r="AY142" i="179"/>
  <c r="AA166" i="200"/>
  <c r="Y167" i="200"/>
  <c r="AI275" i="200" l="1"/>
  <c r="AJ274" i="200"/>
  <c r="AA167" i="200"/>
  <c r="Y168" i="200"/>
  <c r="AZ142" i="179"/>
  <c r="BA142" i="179"/>
  <c r="AY143" i="179"/>
  <c r="BD142" i="179"/>
  <c r="BE142" i="179"/>
  <c r="BC143" i="179"/>
  <c r="AW142" i="179"/>
  <c r="AU143" i="179"/>
  <c r="AV142" i="179"/>
  <c r="AJ275" i="200" l="1"/>
  <c r="AI276" i="200"/>
  <c r="AW143" i="179"/>
  <c r="AU144" i="179"/>
  <c r="AV143" i="179"/>
  <c r="AZ143" i="179"/>
  <c r="BA143" i="179"/>
  <c r="AY144" i="179"/>
  <c r="AA168" i="200"/>
  <c r="Y169" i="200"/>
  <c r="BD143" i="179"/>
  <c r="BE143" i="179"/>
  <c r="BC144" i="179"/>
  <c r="AJ276" i="200" l="1"/>
  <c r="AI277" i="200"/>
  <c r="BD144" i="179"/>
  <c r="BE144" i="179"/>
  <c r="BC145" i="179"/>
  <c r="Y170" i="200"/>
  <c r="AA169" i="200"/>
  <c r="AU145" i="179"/>
  <c r="AW144" i="179"/>
  <c r="AZ144" i="179"/>
  <c r="BA144" i="179"/>
  <c r="AY145" i="179"/>
  <c r="AI278" i="200" l="1"/>
  <c r="AJ277" i="200"/>
  <c r="BA145" i="179"/>
  <c r="AZ145" i="179"/>
  <c r="AY146" i="179"/>
  <c r="BE145" i="179"/>
  <c r="BD145" i="179"/>
  <c r="BC146" i="179"/>
  <c r="AU146" i="179"/>
  <c r="AW145" i="179"/>
  <c r="AV145" i="179"/>
  <c r="AA170" i="200"/>
  <c r="Y171" i="200"/>
  <c r="AI279" i="200" l="1"/>
  <c r="AJ278" i="200"/>
  <c r="BE146" i="179"/>
  <c r="BD146" i="179"/>
  <c r="BC147" i="179"/>
  <c r="BA146" i="179"/>
  <c r="AZ146" i="179"/>
  <c r="AY147" i="179"/>
  <c r="AA171" i="200"/>
  <c r="Y172" i="200"/>
  <c r="AV146" i="179"/>
  <c r="AU147" i="179"/>
  <c r="AW146" i="179"/>
  <c r="AI280" i="200" l="1"/>
  <c r="AJ279" i="200"/>
  <c r="AU148" i="179"/>
  <c r="AV147" i="179"/>
  <c r="AW147" i="179"/>
  <c r="AZ147" i="179"/>
  <c r="BA147" i="179"/>
  <c r="AY148" i="179"/>
  <c r="AA172" i="200"/>
  <c r="Y173" i="200"/>
  <c r="BD147" i="179"/>
  <c r="BE147" i="179"/>
  <c r="BC148" i="179"/>
  <c r="AJ280" i="200" l="1"/>
  <c r="AI281" i="200"/>
  <c r="BA148" i="179"/>
  <c r="AZ148" i="179"/>
  <c r="AY149" i="179"/>
  <c r="BE148" i="179"/>
  <c r="BD148" i="179"/>
  <c r="BC149" i="179"/>
  <c r="AA173" i="200"/>
  <c r="Y174" i="200"/>
  <c r="AW148" i="179"/>
  <c r="AU149" i="179"/>
  <c r="AV148" i="179"/>
  <c r="AI282" i="200" l="1"/>
  <c r="AJ281" i="200"/>
  <c r="AV149" i="179"/>
  <c r="AU150" i="179"/>
  <c r="AW149" i="179"/>
  <c r="AA174" i="200"/>
  <c r="Y175" i="200"/>
  <c r="BD149" i="179"/>
  <c r="BE149" i="179"/>
  <c r="BC150" i="179"/>
  <c r="AZ149" i="179"/>
  <c r="BA149" i="179"/>
  <c r="AY150" i="179"/>
  <c r="AJ282" i="200" l="1"/>
  <c r="AI283" i="200"/>
  <c r="BE150" i="179"/>
  <c r="BD150" i="179"/>
  <c r="BC151" i="179"/>
  <c r="Z39" i="200"/>
  <c r="Z40" i="200" s="1"/>
  <c r="AI39" i="200"/>
  <c r="AI40" i="200" s="1"/>
  <c r="AD39" i="200"/>
  <c r="AD40" i="200" s="1"/>
  <c r="AA39" i="200"/>
  <c r="AA40" i="200" s="1"/>
  <c r="AC39" i="200"/>
  <c r="AC40" i="200" s="1"/>
  <c r="AB39" i="200"/>
  <c r="AB40" i="200" s="1"/>
  <c r="AG39" i="200"/>
  <c r="AG40" i="200" s="1"/>
  <c r="AF39" i="200"/>
  <c r="AF40" i="200" s="1"/>
  <c r="AE39" i="200"/>
  <c r="AE40" i="200" s="1"/>
  <c r="AJ39" i="200"/>
  <c r="AJ40" i="200" s="1"/>
  <c r="AH39" i="200"/>
  <c r="AH40" i="200" s="1"/>
  <c r="BA150" i="179"/>
  <c r="AZ150" i="179"/>
  <c r="AY151" i="179"/>
  <c r="AA175" i="200"/>
  <c r="Y176" i="200"/>
  <c r="AV150" i="179"/>
  <c r="AW150" i="179"/>
  <c r="AU151" i="179"/>
  <c r="AI284" i="200" l="1"/>
  <c r="AJ283" i="200"/>
  <c r="AV151" i="179"/>
  <c r="AU152" i="179"/>
  <c r="AW151" i="179"/>
  <c r="AA176" i="200"/>
  <c r="Y177" i="200"/>
  <c r="BD151" i="179"/>
  <c r="BE151" i="179"/>
  <c r="BC152" i="179"/>
  <c r="BA151" i="179"/>
  <c r="AZ151" i="179"/>
  <c r="AY152" i="179"/>
  <c r="AJ284" i="200" l="1"/>
  <c r="AI285" i="200"/>
  <c r="BE152" i="179"/>
  <c r="BD152" i="179"/>
  <c r="BC153" i="179"/>
  <c r="AZ152" i="179"/>
  <c r="BA152" i="179"/>
  <c r="AY153" i="179"/>
  <c r="AA177" i="200"/>
  <c r="Y178" i="200"/>
  <c r="AW152" i="179"/>
  <c r="AV152" i="179"/>
  <c r="AU153" i="179"/>
  <c r="AI286" i="200" l="1"/>
  <c r="AJ285" i="200"/>
  <c r="AT155" i="179"/>
  <c r="AT156" i="179" s="1"/>
  <c r="AT157" i="179" s="1"/>
  <c r="AT158" i="179" s="1"/>
  <c r="AT159" i="179" s="1"/>
  <c r="AT160" i="179" s="1"/>
  <c r="AU154" i="179"/>
  <c r="AV153" i="179"/>
  <c r="AW153" i="179"/>
  <c r="AA178" i="200"/>
  <c r="Y179" i="200"/>
  <c r="BD153" i="179"/>
  <c r="BE153" i="179" s="1"/>
  <c r="BC154" i="179"/>
  <c r="AZ153" i="179"/>
  <c r="BA153" i="179"/>
  <c r="AY154" i="179"/>
  <c r="AJ286" i="200" l="1"/>
  <c r="AI287" i="200"/>
  <c r="BA154" i="179"/>
  <c r="AZ154" i="179"/>
  <c r="AY155" i="179"/>
  <c r="BE154" i="179"/>
  <c r="BD154" i="179"/>
  <c r="BC155" i="179"/>
  <c r="AA179" i="200"/>
  <c r="Y180" i="200"/>
  <c r="AV154" i="179"/>
  <c r="AU155" i="179"/>
  <c r="AW154" i="179"/>
  <c r="AI288" i="200" l="1"/>
  <c r="AJ287" i="200"/>
  <c r="AA180" i="200"/>
  <c r="Y181" i="200"/>
  <c r="BD155" i="179"/>
  <c r="BE155" i="179"/>
  <c r="BC156" i="179"/>
  <c r="AZ155" i="179"/>
  <c r="BA155" i="179"/>
  <c r="AY156" i="179"/>
  <c r="AW155" i="179"/>
  <c r="AV155" i="179"/>
  <c r="AU156" i="179"/>
  <c r="AI289" i="200" l="1"/>
  <c r="AJ288" i="200"/>
  <c r="BE156" i="179"/>
  <c r="BD156" i="179"/>
  <c r="BC157" i="179"/>
  <c r="AU157" i="179"/>
  <c r="AV156" i="179"/>
  <c r="AW156" i="179" s="1"/>
  <c r="AZ156" i="179"/>
  <c r="BA156" i="179"/>
  <c r="AY157" i="179"/>
  <c r="AA181" i="200"/>
  <c r="Y182" i="200"/>
  <c r="AJ289" i="200" l="1"/>
  <c r="AI290" i="200"/>
  <c r="AW157" i="179"/>
  <c r="AV157" i="179"/>
  <c r="AU158" i="179"/>
  <c r="AZ157" i="179"/>
  <c r="BA157" i="179"/>
  <c r="AY158" i="179"/>
  <c r="BD157" i="179"/>
  <c r="BE157" i="179"/>
  <c r="BC158" i="179"/>
  <c r="AA182" i="200"/>
  <c r="Y183" i="200"/>
  <c r="AI291" i="200" l="1"/>
  <c r="AJ290" i="200"/>
  <c r="BA158" i="179"/>
  <c r="AZ158" i="179"/>
  <c r="AY159" i="179"/>
  <c r="BE158" i="179"/>
  <c r="BD158" i="179"/>
  <c r="BC159" i="179"/>
  <c r="AV158" i="179"/>
  <c r="AU159" i="179"/>
  <c r="AW158" i="179"/>
  <c r="AA183" i="200"/>
  <c r="AC19" i="200" s="1"/>
  <c r="AA11" i="200" s="1"/>
  <c r="Y184" i="200"/>
  <c r="AJ291" i="200" l="1"/>
  <c r="AI292" i="200"/>
  <c r="Y185" i="200"/>
  <c r="AA184" i="200"/>
  <c r="AZ159" i="179"/>
  <c r="BA159" i="179"/>
  <c r="AY160" i="179"/>
  <c r="BD159" i="179"/>
  <c r="BE159" i="179"/>
  <c r="BC160" i="179"/>
  <c r="AW159" i="179"/>
  <c r="AV159" i="179"/>
  <c r="AU160" i="179"/>
  <c r="AI293" i="200" l="1"/>
  <c r="AJ292" i="200"/>
  <c r="BE160" i="179"/>
  <c r="BD160" i="179"/>
  <c r="BC161" i="179"/>
  <c r="AW160" i="179"/>
  <c r="AV160" i="179"/>
  <c r="AU161" i="179"/>
  <c r="BA160" i="179"/>
  <c r="AZ160" i="179"/>
  <c r="AY161" i="179"/>
  <c r="AA185" i="200"/>
  <c r="Y186" i="200"/>
  <c r="AJ293" i="200" l="1"/>
  <c r="AI294" i="200"/>
  <c r="AZ161" i="179"/>
  <c r="BA161" i="179"/>
  <c r="AY162" i="179"/>
  <c r="AA186" i="200"/>
  <c r="Y187" i="200"/>
  <c r="BD161" i="179"/>
  <c r="BE161" i="179"/>
  <c r="BC162" i="179"/>
  <c r="AU162" i="179"/>
  <c r="AV161" i="179"/>
  <c r="AW161" i="179"/>
  <c r="AJ294" i="200" l="1"/>
  <c r="AI295" i="200"/>
  <c r="BE162" i="179"/>
  <c r="BD162" i="179"/>
  <c r="BC163" i="179"/>
  <c r="AA187" i="200"/>
  <c r="Y188" i="200"/>
  <c r="AZ162" i="179"/>
  <c r="BA162" i="179" s="1"/>
  <c r="AY163" i="179"/>
  <c r="AT164" i="179"/>
  <c r="AT165" i="179" s="1"/>
  <c r="AV162" i="179"/>
  <c r="AU163" i="179"/>
  <c r="AW162" i="179"/>
  <c r="I34" i="262" s="1"/>
  <c r="AI296" i="200" l="1"/>
  <c r="AJ295" i="200"/>
  <c r="AU164" i="179"/>
  <c r="AV163" i="179"/>
  <c r="AW163" i="179"/>
  <c r="BA163" i="179"/>
  <c r="AZ163" i="179"/>
  <c r="AY164" i="179"/>
  <c r="BD163" i="179"/>
  <c r="BE163" i="179"/>
  <c r="BC164" i="179"/>
  <c r="AT166" i="179"/>
  <c r="AX165" i="179"/>
  <c r="AY165" i="179" s="1"/>
  <c r="AA188" i="200"/>
  <c r="Y189" i="200"/>
  <c r="AI297" i="200" l="1"/>
  <c r="AJ296" i="200"/>
  <c r="AA189" i="200"/>
  <c r="Y190" i="200"/>
  <c r="BA164" i="179"/>
  <c r="AZ164" i="179"/>
  <c r="AZ165" i="179"/>
  <c r="BA165" i="179"/>
  <c r="AY166" i="179"/>
  <c r="AW164" i="179"/>
  <c r="AV164" i="179"/>
  <c r="AU165" i="179"/>
  <c r="BE164" i="179"/>
  <c r="BD164" i="179"/>
  <c r="BC165" i="179"/>
  <c r="AI298" i="200" l="1"/>
  <c r="AJ297" i="200"/>
  <c r="BD165" i="179"/>
  <c r="BE165" i="179"/>
  <c r="BC166" i="179"/>
  <c r="AU166" i="179"/>
  <c r="AT167" i="179"/>
  <c r="AT168" i="179" s="1"/>
  <c r="AT169" i="179" s="1"/>
  <c r="AV165" i="179"/>
  <c r="V34" i="262" s="1"/>
  <c r="AZ166" i="179"/>
  <c r="BA166" i="179"/>
  <c r="AY167" i="179"/>
  <c r="AA190" i="200"/>
  <c r="Y191" i="200"/>
  <c r="AJ298" i="200" l="1"/>
  <c r="AI299" i="200"/>
  <c r="BA167" i="179"/>
  <c r="AZ167" i="179"/>
  <c r="AY168" i="179"/>
  <c r="Y192" i="200"/>
  <c r="AA191" i="200"/>
  <c r="AV166" i="179"/>
  <c r="AW166" i="179"/>
  <c r="AU167" i="179"/>
  <c r="BD166" i="179"/>
  <c r="BE166" i="179"/>
  <c r="BC167" i="179"/>
  <c r="AW165" i="179"/>
  <c r="W34" i="262" s="1"/>
  <c r="AI300" i="200" l="1"/>
  <c r="AJ299" i="200"/>
  <c r="AW167" i="179"/>
  <c r="AV167" i="179"/>
  <c r="AU168" i="179"/>
  <c r="Y193" i="200"/>
  <c r="AA192" i="200"/>
  <c r="BA168" i="179"/>
  <c r="AZ168" i="179"/>
  <c r="AY169" i="179"/>
  <c r="BE167" i="179"/>
  <c r="BD167" i="179"/>
  <c r="BC168" i="179"/>
  <c r="AJ300" i="200" l="1"/>
  <c r="AI301" i="200"/>
  <c r="AU169" i="179"/>
  <c r="AV168" i="179"/>
  <c r="AW168" i="179"/>
  <c r="BA169" i="179"/>
  <c r="AZ169" i="179"/>
  <c r="AY170" i="179"/>
  <c r="BD168" i="179"/>
  <c r="BE168" i="179"/>
  <c r="BC169" i="179"/>
  <c r="Y194" i="200"/>
  <c r="AA193" i="200"/>
  <c r="AJ301" i="200" l="1"/>
  <c r="AI302" i="200"/>
  <c r="BD169" i="179"/>
  <c r="BE169" i="179"/>
  <c r="BC170" i="179"/>
  <c r="BA170" i="179"/>
  <c r="AZ170" i="179"/>
  <c r="AY171" i="179"/>
  <c r="AA194" i="200"/>
  <c r="Y195" i="200"/>
  <c r="AW169" i="179"/>
  <c r="AU170" i="179"/>
  <c r="AV169" i="179"/>
  <c r="AI303" i="200" l="1"/>
  <c r="AJ302" i="200"/>
  <c r="Y196" i="200"/>
  <c r="AA195" i="200"/>
  <c r="AV170" i="179"/>
  <c r="AU171" i="179"/>
  <c r="AW170" i="179"/>
  <c r="BD170" i="179"/>
  <c r="BE170" i="179"/>
  <c r="BC171" i="179"/>
  <c r="AZ171" i="179"/>
  <c r="BA171" i="179"/>
  <c r="AY172" i="179"/>
  <c r="AI304" i="200" l="1"/>
  <c r="AJ303" i="200"/>
  <c r="AZ172" i="179"/>
  <c r="BA172" i="179"/>
  <c r="AY173" i="179"/>
  <c r="BD171" i="179"/>
  <c r="BE171" i="179"/>
  <c r="BC172" i="179"/>
  <c r="AU172" i="179"/>
  <c r="AV171" i="179"/>
  <c r="AW171" i="179" s="1"/>
  <c r="I32" i="262" s="1"/>
  <c r="Y197" i="200"/>
  <c r="AA196" i="200"/>
  <c r="AI305" i="200" l="1"/>
  <c r="AJ304" i="200"/>
  <c r="AA197" i="200"/>
  <c r="Y198" i="200"/>
  <c r="BD172" i="179"/>
  <c r="BE172" i="179"/>
  <c r="BC173" i="179"/>
  <c r="BA173" i="179"/>
  <c r="AZ173" i="179"/>
  <c r="AY174" i="179"/>
  <c r="AU173" i="179"/>
  <c r="AW172" i="179"/>
  <c r="AV172" i="179"/>
  <c r="AJ305" i="200" l="1"/>
  <c r="AI306" i="200"/>
  <c r="AW173" i="179"/>
  <c r="AU174" i="179"/>
  <c r="AV173" i="179"/>
  <c r="AZ174" i="179"/>
  <c r="BA174" i="179"/>
  <c r="AY175" i="179"/>
  <c r="BE173" i="179"/>
  <c r="BD173" i="179"/>
  <c r="BC174" i="179"/>
  <c r="AA198" i="200"/>
  <c r="Y199" i="200"/>
  <c r="AI307" i="200" l="1"/>
  <c r="AJ306" i="200"/>
  <c r="BD174" i="179"/>
  <c r="BE174" i="179"/>
  <c r="BC175" i="179"/>
  <c r="BA175" i="179"/>
  <c r="AZ175" i="179"/>
  <c r="AY176" i="179"/>
  <c r="AA199" i="200"/>
  <c r="Y200" i="200"/>
  <c r="AU175" i="179"/>
  <c r="AV174" i="179"/>
  <c r="AW174" i="179"/>
  <c r="AJ307" i="200" l="1"/>
  <c r="AI308" i="200"/>
  <c r="Y201" i="200"/>
  <c r="AA200" i="200"/>
  <c r="BE175" i="179"/>
  <c r="BD175" i="179"/>
  <c r="BC176" i="179"/>
  <c r="AW175" i="179"/>
  <c r="AU176" i="179"/>
  <c r="AV175" i="179"/>
  <c r="AZ176" i="179"/>
  <c r="BA176" i="179"/>
  <c r="AY177" i="179"/>
  <c r="AI309" i="200" l="1"/>
  <c r="AJ308" i="200"/>
  <c r="AZ177" i="179"/>
  <c r="BA177" i="179"/>
  <c r="AY178" i="179"/>
  <c r="AV176" i="179"/>
  <c r="AU177" i="179"/>
  <c r="AW176" i="179"/>
  <c r="AA201" i="200"/>
  <c r="Y202" i="200"/>
  <c r="BD176" i="179"/>
  <c r="BE176" i="179"/>
  <c r="BC177" i="179"/>
  <c r="AJ309" i="200" l="1"/>
  <c r="AI310" i="200"/>
  <c r="BE177" i="179"/>
  <c r="BD177" i="179"/>
  <c r="BC178" i="179"/>
  <c r="AZ178" i="179"/>
  <c r="BA178" i="179"/>
  <c r="AY179" i="179"/>
  <c r="AV177" i="179"/>
  <c r="AW177" i="179"/>
  <c r="AU178" i="179"/>
  <c r="AA202" i="200"/>
  <c r="Y203" i="200"/>
  <c r="AJ310" i="200" l="1"/>
  <c r="AI311" i="200"/>
  <c r="AV178" i="179"/>
  <c r="AU179" i="179"/>
  <c r="AW178" i="179"/>
  <c r="AA203" i="200"/>
  <c r="Y204" i="200"/>
  <c r="BD178" i="179"/>
  <c r="BE178" i="179"/>
  <c r="BC179" i="179"/>
  <c r="BA179" i="179"/>
  <c r="AZ179" i="179"/>
  <c r="AY180" i="179"/>
  <c r="AJ311" i="200" l="1"/>
  <c r="AI312" i="200"/>
  <c r="BA180" i="179"/>
  <c r="AZ180" i="179"/>
  <c r="AY181" i="179"/>
  <c r="BE179" i="179"/>
  <c r="BD179" i="179"/>
  <c r="BC180" i="179"/>
  <c r="AW179" i="179"/>
  <c r="AU180" i="179"/>
  <c r="AV179" i="179"/>
  <c r="Y205" i="200"/>
  <c r="AA204" i="200"/>
  <c r="AJ312" i="200" l="1"/>
  <c r="AI313" i="200"/>
  <c r="AZ181" i="179"/>
  <c r="BA181" i="179"/>
  <c r="AY182" i="179"/>
  <c r="AA205" i="200"/>
  <c r="Y206" i="200"/>
  <c r="BE180" i="179"/>
  <c r="BD180" i="179"/>
  <c r="BC181" i="179"/>
  <c r="AT182" i="179"/>
  <c r="AT183" i="179" s="1"/>
  <c r="AT184" i="179" s="1"/>
  <c r="AT185" i="179" s="1"/>
  <c r="AT186" i="179" s="1"/>
  <c r="AT187" i="179" s="1"/>
  <c r="AU181" i="179"/>
  <c r="AV180" i="179"/>
  <c r="H21" i="262" s="1"/>
  <c r="AJ313" i="200" l="1"/>
  <c r="AI314" i="200"/>
  <c r="AW180" i="179"/>
  <c r="AU182" i="179"/>
  <c r="AW181" i="179"/>
  <c r="AV181" i="179"/>
  <c r="AZ182" i="179"/>
  <c r="BA182" i="179"/>
  <c r="AY183" i="179"/>
  <c r="BD181" i="179"/>
  <c r="BE181" i="179"/>
  <c r="BC182" i="179"/>
  <c r="AA206" i="200"/>
  <c r="Y207" i="200"/>
  <c r="AI315" i="200" l="1"/>
  <c r="AJ314" i="200"/>
  <c r="AA207" i="200"/>
  <c r="Y208" i="200"/>
  <c r="BD182" i="179"/>
  <c r="BE182" i="179"/>
  <c r="BC183" i="179"/>
  <c r="BA183" i="179"/>
  <c r="AZ183" i="179"/>
  <c r="AY184" i="179"/>
  <c r="AV182" i="179"/>
  <c r="AU183" i="179"/>
  <c r="AW182" i="179"/>
  <c r="AI316" i="200" l="1"/>
  <c r="AJ315" i="200"/>
  <c r="AV183" i="179"/>
  <c r="AU184" i="179"/>
  <c r="AW183" i="179"/>
  <c r="P21" i="262" s="1"/>
  <c r="BE183" i="179"/>
  <c r="BD183" i="179"/>
  <c r="BC184" i="179"/>
  <c r="BA184" i="179"/>
  <c r="AZ184" i="179"/>
  <c r="AY185" i="179"/>
  <c r="Y209" i="200"/>
  <c r="AA208" i="200"/>
  <c r="AI317" i="200" l="1"/>
  <c r="AJ316" i="200"/>
  <c r="AA209" i="200"/>
  <c r="Y210" i="200"/>
  <c r="BD184" i="179"/>
  <c r="BE184" i="179"/>
  <c r="BC185" i="179"/>
  <c r="AV184" i="179"/>
  <c r="AU185" i="179"/>
  <c r="AW184" i="179"/>
  <c r="AZ185" i="179"/>
  <c r="BA185" i="179"/>
  <c r="AY186" i="179"/>
  <c r="AI318" i="200" l="1"/>
  <c r="AJ317" i="200"/>
  <c r="BA186" i="179"/>
  <c r="AZ186" i="179"/>
  <c r="AY187" i="179"/>
  <c r="AU186" i="179"/>
  <c r="AV185" i="179"/>
  <c r="AW185" i="179"/>
  <c r="BE185" i="179"/>
  <c r="BD185" i="179"/>
  <c r="BC186" i="179"/>
  <c r="AA210" i="200"/>
  <c r="Y211" i="200"/>
  <c r="AJ318" i="200" l="1"/>
  <c r="AI319" i="200"/>
  <c r="AA211" i="200"/>
  <c r="Y212" i="200"/>
  <c r="AZ187" i="179"/>
  <c r="BA187" i="179"/>
  <c r="AY188" i="179"/>
  <c r="BD186" i="179"/>
  <c r="BE186" i="179"/>
  <c r="BC187" i="179"/>
  <c r="AW186" i="179"/>
  <c r="AU187" i="179"/>
  <c r="AV186" i="179"/>
  <c r="AJ319" i="200" l="1"/>
  <c r="AI320" i="200"/>
  <c r="BD187" i="179"/>
  <c r="BE187" i="179"/>
  <c r="BC188" i="179"/>
  <c r="AV187" i="179"/>
  <c r="AW187" i="179"/>
  <c r="AU188" i="179"/>
  <c r="BA188" i="179"/>
  <c r="AZ188" i="179"/>
  <c r="AY189" i="179"/>
  <c r="Y213" i="200"/>
  <c r="AA212" i="200"/>
  <c r="AI321" i="200" l="1"/>
  <c r="AJ320" i="200"/>
  <c r="AA213" i="200"/>
  <c r="Y214" i="200"/>
  <c r="AW188" i="179"/>
  <c r="AU189" i="179"/>
  <c r="AV188" i="179"/>
  <c r="BE188" i="179"/>
  <c r="BD188" i="179"/>
  <c r="BC189" i="179"/>
  <c r="AZ189" i="179"/>
  <c r="BA189" i="179" s="1"/>
  <c r="AY190" i="179"/>
  <c r="AJ321" i="200" l="1"/>
  <c r="AI322" i="200"/>
  <c r="BA190" i="179"/>
  <c r="AZ190" i="179"/>
  <c r="AY191" i="179"/>
  <c r="BD189" i="179"/>
  <c r="BE189" i="179"/>
  <c r="BC190" i="179"/>
  <c r="AV189" i="179"/>
  <c r="AW189" i="179" s="1"/>
  <c r="I22" i="262" s="1"/>
  <c r="AU190" i="179"/>
  <c r="AA214" i="200"/>
  <c r="Y215" i="200"/>
  <c r="AI323" i="200" l="1"/>
  <c r="AJ322" i="200"/>
  <c r="AA215" i="200"/>
  <c r="Y216" i="200"/>
  <c r="AV190" i="179"/>
  <c r="AU191" i="179"/>
  <c r="AW190" i="179"/>
  <c r="BE190" i="179"/>
  <c r="BD190" i="179"/>
  <c r="BC191" i="179"/>
  <c r="BA191" i="179"/>
  <c r="AZ191" i="179"/>
  <c r="AY192" i="179"/>
  <c r="AI324" i="200" l="1"/>
  <c r="AJ323" i="200"/>
  <c r="AZ192" i="179"/>
  <c r="BA192" i="179"/>
  <c r="AY193" i="179"/>
  <c r="BE191" i="179"/>
  <c r="BD191" i="179"/>
  <c r="BC192" i="179"/>
  <c r="AW191" i="179"/>
  <c r="AU192" i="179"/>
  <c r="AV191" i="179"/>
  <c r="Y217" i="200"/>
  <c r="AA216" i="200"/>
  <c r="AI325" i="200" l="1"/>
  <c r="AJ324" i="200"/>
  <c r="BE192" i="179"/>
  <c r="BD192" i="179"/>
  <c r="BC193" i="179"/>
  <c r="AA217" i="200"/>
  <c r="Y218" i="200"/>
  <c r="BA193" i="179"/>
  <c r="AZ193" i="179"/>
  <c r="AY194" i="179"/>
  <c r="AV192" i="179"/>
  <c r="AU193" i="179"/>
  <c r="AW192" i="179"/>
  <c r="AJ325" i="200" l="1"/>
  <c r="AI326" i="200"/>
  <c r="AA218" i="200"/>
  <c r="Y219" i="200"/>
  <c r="BA194" i="179"/>
  <c r="AZ194" i="179"/>
  <c r="AY195" i="179"/>
  <c r="AW193" i="179"/>
  <c r="AU194" i="179"/>
  <c r="AV193" i="179"/>
  <c r="BD193" i="179"/>
  <c r="BE193" i="179"/>
  <c r="BC194" i="179"/>
  <c r="AI327" i="200" l="1"/>
  <c r="AJ326" i="200"/>
  <c r="AU195" i="179"/>
  <c r="AW194" i="179"/>
  <c r="AV194" i="179"/>
  <c r="BD194" i="179"/>
  <c r="BE194" i="179"/>
  <c r="BC195" i="179"/>
  <c r="AA219" i="200"/>
  <c r="Y220" i="200"/>
  <c r="BA195" i="179"/>
  <c r="AZ195" i="179"/>
  <c r="AY196" i="179"/>
  <c r="AI328" i="200" l="1"/>
  <c r="AJ327" i="200"/>
  <c r="AZ196" i="179"/>
  <c r="BA196" i="179"/>
  <c r="AY197" i="179"/>
  <c r="AA220" i="200"/>
  <c r="Y221" i="200"/>
  <c r="BD195" i="179"/>
  <c r="BE195" i="179"/>
  <c r="BC196" i="179"/>
  <c r="AW195" i="179"/>
  <c r="AV195" i="179"/>
  <c r="AU196" i="179"/>
  <c r="AI329" i="200" l="1"/>
  <c r="AJ328" i="200"/>
  <c r="AU197" i="179"/>
  <c r="AW196" i="179"/>
  <c r="AV196" i="179"/>
  <c r="AA221" i="200"/>
  <c r="Y222" i="200"/>
  <c r="BA197" i="179"/>
  <c r="AZ197" i="179"/>
  <c r="AY198" i="179"/>
  <c r="BE196" i="179"/>
  <c r="BD196" i="179"/>
  <c r="BC197" i="179"/>
  <c r="AJ329" i="200" l="1"/>
  <c r="AI330" i="200"/>
  <c r="BD197" i="179"/>
  <c r="BE197" i="179"/>
  <c r="BC198" i="179"/>
  <c r="BA198" i="179"/>
  <c r="AZ198" i="179"/>
  <c r="AY199" i="179"/>
  <c r="AA222" i="200"/>
  <c r="Y223" i="200"/>
  <c r="AV197" i="179"/>
  <c r="AW197" i="179"/>
  <c r="AU198" i="179"/>
  <c r="AI331" i="200" l="1"/>
  <c r="AJ330" i="200"/>
  <c r="AU199" i="179"/>
  <c r="AV198" i="179"/>
  <c r="AW198" i="179" s="1"/>
  <c r="I23" i="262" s="1"/>
  <c r="BE198" i="179"/>
  <c r="BD198" i="179"/>
  <c r="BC199" i="179"/>
  <c r="AA223" i="200"/>
  <c r="Y224" i="200"/>
  <c r="BA199" i="179"/>
  <c r="AZ199" i="179"/>
  <c r="AY200" i="179"/>
  <c r="AI332" i="200" l="1"/>
  <c r="AJ331" i="200"/>
  <c r="AA224" i="200"/>
  <c r="Y225" i="200"/>
  <c r="AZ200" i="179"/>
  <c r="BA200" i="179"/>
  <c r="AY201" i="179"/>
  <c r="BD199" i="179"/>
  <c r="BE199" i="179"/>
  <c r="BC200" i="179"/>
  <c r="AW199" i="179"/>
  <c r="AV199" i="179"/>
  <c r="AU200" i="179"/>
  <c r="AI333" i="200" l="1"/>
  <c r="AJ332" i="200"/>
  <c r="BE200" i="179"/>
  <c r="BD200" i="179"/>
  <c r="BC201" i="179"/>
  <c r="BA201" i="179"/>
  <c r="AZ201" i="179"/>
  <c r="AY202" i="179"/>
  <c r="AA225" i="200"/>
  <c r="Y226" i="200"/>
  <c r="AU201" i="179"/>
  <c r="AV200" i="179"/>
  <c r="AW200" i="179"/>
  <c r="AI334" i="200" l="1"/>
  <c r="AJ333" i="200"/>
  <c r="AA226" i="200"/>
  <c r="Y227" i="200"/>
  <c r="BD201" i="179"/>
  <c r="BE201" i="179"/>
  <c r="BC202" i="179"/>
  <c r="AW201" i="179"/>
  <c r="AU202" i="179"/>
  <c r="AV201" i="179"/>
  <c r="BA202" i="179"/>
  <c r="AZ202" i="179"/>
  <c r="AY203" i="179"/>
  <c r="AJ334" i="200" l="1"/>
  <c r="AI335" i="200"/>
  <c r="BD202" i="179"/>
  <c r="BE202" i="179"/>
  <c r="BC203" i="179"/>
  <c r="AA227" i="200"/>
  <c r="Y228" i="200"/>
  <c r="BA203" i="179"/>
  <c r="AZ203" i="179"/>
  <c r="AY204" i="179"/>
  <c r="AV202" i="179"/>
  <c r="AW202" i="179"/>
  <c r="AU203" i="179"/>
  <c r="AI336" i="200" l="1"/>
  <c r="AJ336" i="200" s="1"/>
  <c r="AJ335" i="200"/>
  <c r="AV203" i="179"/>
  <c r="AW203" i="179"/>
  <c r="AU204" i="179"/>
  <c r="AA228" i="200"/>
  <c r="Y229" i="200"/>
  <c r="AZ204" i="179"/>
  <c r="BA204" i="179"/>
  <c r="AY205" i="179"/>
  <c r="BD203" i="179"/>
  <c r="BE203" i="179"/>
  <c r="BC204" i="179"/>
  <c r="BD204" i="179" l="1"/>
  <c r="BE204" i="179"/>
  <c r="BC205" i="179"/>
  <c r="BA205" i="179"/>
  <c r="AZ205" i="179"/>
  <c r="AY206" i="179"/>
  <c r="AA229" i="200"/>
  <c r="Y230" i="200"/>
  <c r="AV204" i="179"/>
  <c r="AU205" i="179"/>
  <c r="AW204" i="179"/>
  <c r="AU206" i="179" l="1"/>
  <c r="AV205" i="179"/>
  <c r="AW205" i="179"/>
  <c r="BD205" i="179"/>
  <c r="BE205" i="179"/>
  <c r="BC206" i="179"/>
  <c r="AA230" i="200"/>
  <c r="Y231" i="200"/>
  <c r="AZ206" i="179"/>
  <c r="BA206" i="179"/>
  <c r="AY207" i="179"/>
  <c r="AA231" i="200" l="1"/>
  <c r="Y232" i="200"/>
  <c r="BD206" i="179"/>
  <c r="BE206" i="179"/>
  <c r="BC207" i="179"/>
  <c r="BA207" i="179"/>
  <c r="AZ207" i="179"/>
  <c r="AY208" i="179"/>
  <c r="AV206" i="179"/>
  <c r="AU207" i="179"/>
  <c r="AW206" i="179"/>
  <c r="AT209" i="179" l="1"/>
  <c r="AT210" i="179" s="1"/>
  <c r="AU208" i="179"/>
  <c r="AV207" i="179"/>
  <c r="AW207" i="179"/>
  <c r="AZ208" i="179"/>
  <c r="BA208" i="179"/>
  <c r="AY209" i="179"/>
  <c r="BD207" i="179"/>
  <c r="BE207" i="179"/>
  <c r="BC208" i="179"/>
  <c r="Y233" i="200"/>
  <c r="AA232" i="200"/>
  <c r="BD208" i="179" l="1"/>
  <c r="BE208" i="179"/>
  <c r="BC209" i="179"/>
  <c r="AV208" i="179"/>
  <c r="AU209" i="179"/>
  <c r="AW208" i="179"/>
  <c r="Y234" i="200"/>
  <c r="AA233" i="200"/>
  <c r="AZ209" i="179"/>
  <c r="BA209" i="179"/>
  <c r="AT211" i="179"/>
  <c r="AT212" i="179" s="1"/>
  <c r="AT213" i="179" s="1"/>
  <c r="AT214" i="179" s="1"/>
  <c r="AX210" i="179"/>
  <c r="AY210" i="179" l="1"/>
  <c r="BB210" i="179"/>
  <c r="BC210" i="179" s="1"/>
  <c r="BE209" i="179"/>
  <c r="BD209" i="179"/>
  <c r="AW209" i="179"/>
  <c r="AV209" i="179"/>
  <c r="AU210" i="179"/>
  <c r="AA234" i="200"/>
  <c r="Y235" i="200"/>
  <c r="AA235" i="200" l="1"/>
  <c r="Y236" i="200"/>
  <c r="AU211" i="179"/>
  <c r="AV210" i="179"/>
  <c r="AW210" i="179" s="1"/>
  <c r="P24" i="262" s="1"/>
  <c r="BD210" i="179"/>
  <c r="BE210" i="179" s="1"/>
  <c r="BC211" i="179"/>
  <c r="AZ210" i="179"/>
  <c r="BA210" i="179" s="1"/>
  <c r="AY211" i="179"/>
  <c r="BA211" i="179" l="1"/>
  <c r="AZ211" i="179"/>
  <c r="AY212" i="179"/>
  <c r="BE211" i="179"/>
  <c r="BD211" i="179"/>
  <c r="BC212" i="179"/>
  <c r="AA236" i="200"/>
  <c r="Y237" i="200"/>
  <c r="AW211" i="179"/>
  <c r="AU212" i="179"/>
  <c r="AV211" i="179"/>
  <c r="AU213" i="179" l="1"/>
  <c r="AV212" i="179"/>
  <c r="AW212" i="179"/>
  <c r="AZ212" i="179"/>
  <c r="BA212" i="179"/>
  <c r="AY213" i="179"/>
  <c r="BD212" i="179"/>
  <c r="BE212" i="179"/>
  <c r="BC213" i="179"/>
  <c r="AA237" i="200"/>
  <c r="Y238" i="200"/>
  <c r="BA213" i="179" l="1"/>
  <c r="AZ213" i="179"/>
  <c r="AY214" i="179"/>
  <c r="AA238" i="200"/>
  <c r="Y239" i="200"/>
  <c r="BD213" i="179"/>
  <c r="BE213" i="179"/>
  <c r="BC214" i="179"/>
  <c r="AW213" i="179"/>
  <c r="AV213" i="179"/>
  <c r="AU214" i="179"/>
  <c r="BE214" i="179" l="1"/>
  <c r="BD214" i="179"/>
  <c r="BC215" i="179"/>
  <c r="AA239" i="200"/>
  <c r="Y240" i="200"/>
  <c r="BA214" i="179"/>
  <c r="AZ214" i="179"/>
  <c r="AY215" i="179"/>
  <c r="AU215" i="179"/>
  <c r="AV214" i="179"/>
  <c r="AW214" i="179"/>
  <c r="BA215" i="179" l="1"/>
  <c r="AZ215" i="179"/>
  <c r="AY216" i="179"/>
  <c r="AW215" i="179"/>
  <c r="AU216" i="179"/>
  <c r="AV215" i="179"/>
  <c r="Y241" i="200"/>
  <c r="AA240" i="200"/>
  <c r="BD215" i="179"/>
  <c r="BE215" i="179"/>
  <c r="BC216" i="179"/>
  <c r="BD216" i="179" l="1"/>
  <c r="BE216" i="179" s="1"/>
  <c r="BC217" i="179"/>
  <c r="AZ216" i="179"/>
  <c r="BA216" i="179"/>
  <c r="AY217" i="179"/>
  <c r="Y242" i="200"/>
  <c r="AA241" i="200"/>
  <c r="AU217" i="179"/>
  <c r="AT218" i="179"/>
  <c r="AT219" i="179" s="1"/>
  <c r="AT220" i="179" s="1"/>
  <c r="AT221" i="179" s="1"/>
  <c r="AT222" i="179" s="1"/>
  <c r="AT223" i="179" s="1"/>
  <c r="AW216" i="179"/>
  <c r="I38" i="262" s="1"/>
  <c r="AA242" i="200" l="1"/>
  <c r="Y243" i="200"/>
  <c r="AV217" i="179"/>
  <c r="AW217" i="179"/>
  <c r="AU218" i="179"/>
  <c r="BA217" i="179"/>
  <c r="AZ217" i="179"/>
  <c r="AY218" i="179"/>
  <c r="BE217" i="179"/>
  <c r="BD217" i="179"/>
  <c r="BC218" i="179"/>
  <c r="BA218" i="179" l="1"/>
  <c r="AZ218" i="179"/>
  <c r="AY219" i="179"/>
  <c r="BD218" i="179"/>
  <c r="BE218" i="179"/>
  <c r="BC219" i="179"/>
  <c r="AV218" i="179"/>
  <c r="AW218" i="179"/>
  <c r="AU219" i="179"/>
  <c r="AA243" i="200"/>
  <c r="Y244" i="200"/>
  <c r="AV219" i="179" l="1"/>
  <c r="AW219" i="179"/>
  <c r="AU220" i="179"/>
  <c r="BA219" i="179"/>
  <c r="AZ219" i="179"/>
  <c r="AY220" i="179"/>
  <c r="Y245" i="200"/>
  <c r="AA244" i="200"/>
  <c r="BE219" i="179"/>
  <c r="BD219" i="179"/>
  <c r="BC220" i="179"/>
  <c r="BD220" i="179" l="1"/>
  <c r="BE220" i="179"/>
  <c r="BC221" i="179"/>
  <c r="Y246" i="200"/>
  <c r="AA245" i="200"/>
  <c r="AW220" i="179"/>
  <c r="AV220" i="179"/>
  <c r="AU221" i="179"/>
  <c r="AZ220" i="179"/>
  <c r="BA220" i="179"/>
  <c r="AY221" i="179"/>
  <c r="AZ221" i="179" l="1"/>
  <c r="BA221" i="179"/>
  <c r="AY222" i="179"/>
  <c r="AU222" i="179"/>
  <c r="AW221" i="179"/>
  <c r="AV221" i="179"/>
  <c r="BD221" i="179"/>
  <c r="BE221" i="179"/>
  <c r="BC222" i="179"/>
  <c r="AA246" i="200"/>
  <c r="Y247" i="200"/>
  <c r="BD222" i="179" l="1"/>
  <c r="BE222" i="179"/>
  <c r="BC223" i="179"/>
  <c r="BA222" i="179"/>
  <c r="AZ222" i="179"/>
  <c r="AY223" i="179"/>
  <c r="AA247" i="200"/>
  <c r="Y248" i="200"/>
  <c r="AV222" i="179"/>
  <c r="AU223" i="179"/>
  <c r="AW222" i="179"/>
  <c r="AU224" i="179" l="1"/>
  <c r="AV223" i="179"/>
  <c r="AW223" i="179"/>
  <c r="AZ223" i="179"/>
  <c r="BA223" i="179"/>
  <c r="AY224" i="179"/>
  <c r="BE223" i="179"/>
  <c r="BD223" i="179"/>
  <c r="BC224" i="179"/>
  <c r="Y249" i="200"/>
  <c r="AA248" i="200"/>
  <c r="Y250" i="200" l="1"/>
  <c r="AA249" i="200"/>
  <c r="BE224" i="179"/>
  <c r="BD224" i="179"/>
  <c r="BC225" i="179"/>
  <c r="BA224" i="179"/>
  <c r="AZ224" i="179"/>
  <c r="AY225" i="179"/>
  <c r="AU225" i="179"/>
  <c r="AW224" i="179"/>
  <c r="AV224" i="179"/>
  <c r="AZ225" i="179" l="1"/>
  <c r="BA225" i="179"/>
  <c r="AY226" i="179"/>
  <c r="BD225" i="179"/>
  <c r="BE225" i="179"/>
  <c r="BC226" i="179"/>
  <c r="AU226" i="179"/>
  <c r="AV225" i="179"/>
  <c r="AW225" i="179" s="1"/>
  <c r="Y251" i="200"/>
  <c r="AA250" i="200"/>
  <c r="AV226" i="179" l="1"/>
  <c r="AU227" i="179"/>
  <c r="AW226" i="179"/>
  <c r="BA226" i="179"/>
  <c r="AZ226" i="179"/>
  <c r="AY227" i="179"/>
  <c r="Y252" i="200"/>
  <c r="AA251" i="200"/>
  <c r="BD226" i="179"/>
  <c r="BE226" i="179"/>
  <c r="BC227" i="179"/>
  <c r="BE227" i="179" l="1"/>
  <c r="BD227" i="179"/>
  <c r="BC228" i="179"/>
  <c r="Y253" i="200"/>
  <c r="AA252" i="200"/>
  <c r="AW227" i="179"/>
  <c r="AU228" i="179"/>
  <c r="AV227" i="179"/>
  <c r="BA227" i="179"/>
  <c r="AZ227" i="179"/>
  <c r="AY228" i="179"/>
  <c r="BA228" i="179" l="1"/>
  <c r="AZ228" i="179"/>
  <c r="AY229" i="179"/>
  <c r="BD228" i="179"/>
  <c r="BE228" i="179"/>
  <c r="BC229" i="179"/>
  <c r="AW228" i="179"/>
  <c r="AV228" i="179"/>
  <c r="AU229" i="179"/>
  <c r="Y254" i="200"/>
  <c r="AA253" i="200"/>
  <c r="AU230" i="179" l="1"/>
  <c r="AW229" i="179"/>
  <c r="AV229" i="179"/>
  <c r="AZ229" i="179"/>
  <c r="BA229" i="179"/>
  <c r="AY230" i="179"/>
  <c r="Y255" i="200"/>
  <c r="AA254" i="200"/>
  <c r="BD229" i="179"/>
  <c r="BE229" i="179"/>
  <c r="BC230" i="179"/>
  <c r="BE230" i="179" l="1"/>
  <c r="BD230" i="179"/>
  <c r="BC231" i="179"/>
  <c r="AZ230" i="179"/>
  <c r="BA230" i="179"/>
  <c r="AY231" i="179"/>
  <c r="Y256" i="200"/>
  <c r="AA255" i="200"/>
  <c r="AV230" i="179"/>
  <c r="AU231" i="179"/>
  <c r="AW230" i="179"/>
  <c r="AZ231" i="179" l="1"/>
  <c r="BA231" i="179"/>
  <c r="AY232" i="179"/>
  <c r="AW231" i="179"/>
  <c r="AU232" i="179"/>
  <c r="AV231" i="179"/>
  <c r="Y257" i="200"/>
  <c r="AA256" i="200"/>
  <c r="BD231" i="179"/>
  <c r="BE231" i="179"/>
  <c r="BC232" i="179"/>
  <c r="BE232" i="179" l="1"/>
  <c r="BD232" i="179"/>
  <c r="BC233" i="179"/>
  <c r="AW232" i="179"/>
  <c r="AV232" i="179"/>
  <c r="AU233" i="179"/>
  <c r="Y258" i="200"/>
  <c r="AA257" i="200"/>
  <c r="AZ232" i="179"/>
  <c r="BA232" i="179"/>
  <c r="AY233" i="179"/>
  <c r="AU234" i="179" l="1"/>
  <c r="AV233" i="179"/>
  <c r="AW233" i="179"/>
  <c r="BE233" i="179"/>
  <c r="BD233" i="179"/>
  <c r="BC234" i="179"/>
  <c r="BA233" i="179"/>
  <c r="AZ233" i="179"/>
  <c r="AY234" i="179"/>
  <c r="Y259" i="200"/>
  <c r="AA258" i="200"/>
  <c r="Y260" i="200" l="1"/>
  <c r="AA259" i="200"/>
  <c r="BD234" i="179"/>
  <c r="BE234" i="179" s="1"/>
  <c r="BC235" i="179"/>
  <c r="AZ234" i="179"/>
  <c r="BA234" i="179"/>
  <c r="AY235" i="179"/>
  <c r="AV234" i="179"/>
  <c r="AW234" i="179" s="1"/>
  <c r="AU235" i="179"/>
  <c r="AT236" i="179"/>
  <c r="AT237" i="179" s="1"/>
  <c r="AT238" i="179" s="1"/>
  <c r="AT239" i="179" s="1"/>
  <c r="AT240" i="179" s="1"/>
  <c r="AT241" i="179" s="1"/>
  <c r="AW235" i="179" l="1"/>
  <c r="AU236" i="179"/>
  <c r="AV235" i="179"/>
  <c r="BA235" i="179"/>
  <c r="AZ235" i="179"/>
  <c r="AY236" i="179"/>
  <c r="BE235" i="179"/>
  <c r="BD235" i="179"/>
  <c r="BC236" i="179"/>
  <c r="Y261" i="200"/>
  <c r="AA260" i="200"/>
  <c r="Y262" i="200" l="1"/>
  <c r="AA261" i="200"/>
  <c r="AV236" i="179"/>
  <c r="AU237" i="179"/>
  <c r="AW236" i="179"/>
  <c r="BE236" i="179"/>
  <c r="BD236" i="179"/>
  <c r="BC237" i="179"/>
  <c r="AZ236" i="179"/>
  <c r="BA236" i="179"/>
  <c r="AY237" i="179"/>
  <c r="BD237" i="179" l="1"/>
  <c r="BE237" i="179"/>
  <c r="BC238" i="179"/>
  <c r="AZ237" i="179"/>
  <c r="BA237" i="179"/>
  <c r="AY238" i="179"/>
  <c r="AV237" i="179"/>
  <c r="AU238" i="179"/>
  <c r="AW237" i="179"/>
  <c r="AD57" i="262" s="1"/>
  <c r="Y263" i="200"/>
  <c r="AA262" i="200"/>
  <c r="Y264" i="200" l="1"/>
  <c r="AA263" i="200"/>
  <c r="AZ238" i="179"/>
  <c r="BA238" i="179"/>
  <c r="AY239" i="179"/>
  <c r="BE238" i="179"/>
  <c r="BD238" i="179"/>
  <c r="BC239" i="179"/>
  <c r="AW238" i="179"/>
  <c r="AV238" i="179"/>
  <c r="AU239" i="179"/>
  <c r="BE239" i="179" l="1"/>
  <c r="BD239" i="179"/>
  <c r="BC240" i="179"/>
  <c r="AW239" i="179"/>
  <c r="AV239" i="179"/>
  <c r="AU240" i="179"/>
  <c r="BA239" i="179"/>
  <c r="AZ239" i="179"/>
  <c r="AY240" i="179"/>
  <c r="Y265" i="200"/>
  <c r="AA264" i="200"/>
  <c r="AU241" i="179" l="1"/>
  <c r="AV240" i="179"/>
  <c r="AW240" i="179"/>
  <c r="BD240" i="179"/>
  <c r="BE240" i="179"/>
  <c r="BC241" i="179"/>
  <c r="AZ240" i="179"/>
  <c r="BA240" i="179"/>
  <c r="AY241" i="179"/>
  <c r="Y266" i="200"/>
  <c r="AA265" i="200"/>
  <c r="BE241" i="179" l="1"/>
  <c r="BD241" i="179"/>
  <c r="BC242" i="179"/>
  <c r="AZ241" i="179"/>
  <c r="BA241" i="179"/>
  <c r="AY242" i="179"/>
  <c r="Y267" i="200"/>
  <c r="AA266" i="200"/>
  <c r="AW241" i="179"/>
  <c r="AV241" i="179"/>
  <c r="AU242" i="179"/>
  <c r="AU243" i="179" l="1"/>
  <c r="AW242" i="179"/>
  <c r="AV242" i="179"/>
  <c r="BA242" i="179"/>
  <c r="AZ242" i="179"/>
  <c r="AY243" i="179"/>
  <c r="BD242" i="179"/>
  <c r="BE242" i="179"/>
  <c r="BC243" i="179"/>
  <c r="Y268" i="200"/>
  <c r="AA267" i="200"/>
  <c r="BD243" i="179" l="1"/>
  <c r="BE243" i="179"/>
  <c r="BC244" i="179"/>
  <c r="Y269" i="200"/>
  <c r="AA268" i="200"/>
  <c r="AZ243" i="179"/>
  <c r="BA243" i="179"/>
  <c r="AY244" i="179"/>
  <c r="AT245" i="179"/>
  <c r="AT246" i="179" s="1"/>
  <c r="AU244" i="179"/>
  <c r="AV243" i="179"/>
  <c r="AW243" i="179" s="1"/>
  <c r="AW244" i="179" l="1"/>
  <c r="AV244" i="179"/>
  <c r="AU245" i="179"/>
  <c r="Y270" i="200"/>
  <c r="AA269" i="200"/>
  <c r="AT247" i="179"/>
  <c r="AX246" i="179"/>
  <c r="AY246" i="179" s="1"/>
  <c r="BE244" i="179"/>
  <c r="BD244" i="179"/>
  <c r="BC245" i="179"/>
  <c r="AZ244" i="179"/>
  <c r="BA244" i="179"/>
  <c r="AY245" i="179"/>
  <c r="BE245" i="179" l="1"/>
  <c r="BD245" i="179"/>
  <c r="BC246" i="179"/>
  <c r="AW245" i="179"/>
  <c r="AU246" i="179"/>
  <c r="AV245" i="179"/>
  <c r="AZ245" i="179"/>
  <c r="BA245" i="179"/>
  <c r="AZ246" i="179"/>
  <c r="BA246" i="179"/>
  <c r="AY247" i="179"/>
  <c r="Y271" i="200"/>
  <c r="AA270" i="200"/>
  <c r="Y272" i="200" l="1"/>
  <c r="AA271" i="200"/>
  <c r="BD246" i="179"/>
  <c r="BE246" i="179"/>
  <c r="BC247" i="179"/>
  <c r="AZ247" i="179"/>
  <c r="BA247" i="179"/>
  <c r="AY248" i="179"/>
  <c r="AU247" i="179"/>
  <c r="AT248" i="179"/>
  <c r="AT249" i="179" s="1"/>
  <c r="AT250" i="179" s="1"/>
  <c r="AV246" i="179"/>
  <c r="AW246" i="179" s="1"/>
  <c r="P56" i="262" s="1"/>
  <c r="AU248" i="179" l="1"/>
  <c r="AV247" i="179"/>
  <c r="AW247" i="179"/>
  <c r="BD247" i="179"/>
  <c r="BE247" i="179"/>
  <c r="BC248" i="179"/>
  <c r="AZ248" i="179"/>
  <c r="BA248" i="179"/>
  <c r="AY249" i="179"/>
  <c r="Y273" i="200"/>
  <c r="AA272" i="200"/>
  <c r="BA249" i="179" l="1"/>
  <c r="AZ249" i="179"/>
  <c r="AY250" i="179"/>
  <c r="BE248" i="179"/>
  <c r="BD248" i="179"/>
  <c r="BC249" i="179"/>
  <c r="Y274" i="200"/>
  <c r="AA273" i="200"/>
  <c r="AW248" i="179"/>
  <c r="AU249" i="179"/>
  <c r="AV248" i="179"/>
  <c r="AV249" i="179" l="1"/>
  <c r="AW249" i="179" s="1"/>
  <c r="AU250" i="179"/>
  <c r="BD249" i="179"/>
  <c r="BE249" i="179"/>
  <c r="BC250" i="179"/>
  <c r="AZ250" i="179"/>
  <c r="BA250" i="179"/>
  <c r="AY251" i="179"/>
  <c r="Y275" i="200"/>
  <c r="AA274" i="200"/>
  <c r="BE250" i="179" l="1"/>
  <c r="BD250" i="179"/>
  <c r="BC251" i="179"/>
  <c r="Y276" i="200"/>
  <c r="AA275" i="200"/>
  <c r="AW250" i="179"/>
  <c r="AU251" i="179"/>
  <c r="AV250" i="179"/>
  <c r="AZ251" i="179"/>
  <c r="BA251" i="179"/>
  <c r="AY252" i="179"/>
  <c r="Y277" i="200" l="1"/>
  <c r="AA276" i="200"/>
  <c r="BA252" i="179"/>
  <c r="AZ252" i="179"/>
  <c r="AY253" i="179"/>
  <c r="BD251" i="179"/>
  <c r="BE251" i="179"/>
  <c r="BC252" i="179"/>
  <c r="AU252" i="179"/>
  <c r="AW251" i="179"/>
  <c r="AV251" i="179"/>
  <c r="BE252" i="179" l="1"/>
  <c r="BD252" i="179"/>
  <c r="BC253" i="179"/>
  <c r="BA253" i="179"/>
  <c r="AZ253" i="179"/>
  <c r="AY254" i="179"/>
  <c r="AU253" i="179"/>
  <c r="AT254" i="179"/>
  <c r="AT255" i="179" s="1"/>
  <c r="AV252" i="179"/>
  <c r="AW252" i="179" s="1"/>
  <c r="Y278" i="200"/>
  <c r="AA277" i="200"/>
  <c r="AU254" i="179" l="1"/>
  <c r="AW253" i="179"/>
  <c r="AV253" i="179"/>
  <c r="BD253" i="179"/>
  <c r="BE253" i="179"/>
  <c r="BC254" i="179"/>
  <c r="Y279" i="200"/>
  <c r="AA278" i="200"/>
  <c r="AZ254" i="179"/>
  <c r="BA254" i="179"/>
  <c r="AT256" i="179"/>
  <c r="AT257" i="179" s="1"/>
  <c r="AT258" i="179" s="1"/>
  <c r="AT259" i="179" s="1"/>
  <c r="AX255" i="179"/>
  <c r="AY255" i="179" l="1"/>
  <c r="BB255" i="179"/>
  <c r="BC255" i="179" s="1"/>
  <c r="Y280" i="200"/>
  <c r="AA279" i="200"/>
  <c r="BE254" i="179"/>
  <c r="BD254" i="179"/>
  <c r="AW254" i="179"/>
  <c r="AV254" i="179"/>
  <c r="AU255" i="179"/>
  <c r="AV255" i="179" l="1"/>
  <c r="AU256" i="179"/>
  <c r="AW255" i="179"/>
  <c r="Y281" i="200"/>
  <c r="AA280" i="200"/>
  <c r="BD255" i="179"/>
  <c r="BE255" i="179" s="1"/>
  <c r="BC256" i="179"/>
  <c r="AZ255" i="179"/>
  <c r="BA255" i="179"/>
  <c r="AY256" i="179"/>
  <c r="BA256" i="179" l="1"/>
  <c r="AZ256" i="179"/>
  <c r="AY257" i="179"/>
  <c r="BD256" i="179"/>
  <c r="BE256" i="179"/>
  <c r="BC257" i="179"/>
  <c r="Y282" i="200"/>
  <c r="AA281" i="200"/>
  <c r="AW256" i="179"/>
  <c r="AU257" i="179"/>
  <c r="AV256" i="179"/>
  <c r="AW257" i="179" l="1"/>
  <c r="AU258" i="179"/>
  <c r="AV257" i="179"/>
  <c r="BA257" i="179"/>
  <c r="AZ257" i="179"/>
  <c r="AY258" i="179"/>
  <c r="Y283" i="200"/>
  <c r="AA282" i="200"/>
  <c r="BE257" i="179"/>
  <c r="BD257" i="179"/>
  <c r="BC258" i="179"/>
  <c r="BD258" i="179" l="1"/>
  <c r="BE258" i="179"/>
  <c r="BC259" i="179"/>
  <c r="Y284" i="200"/>
  <c r="AA283" i="200"/>
  <c r="AU259" i="179"/>
  <c r="AW258" i="179"/>
  <c r="AV258" i="179"/>
  <c r="BA258" i="179"/>
  <c r="AZ258" i="179"/>
  <c r="AY259" i="179"/>
  <c r="AU260" i="179" l="1"/>
  <c r="AV259" i="179"/>
  <c r="AW259" i="179"/>
  <c r="BA259" i="179"/>
  <c r="AZ259" i="179"/>
  <c r="AY260" i="179"/>
  <c r="Y285" i="200"/>
  <c r="AA284" i="200"/>
  <c r="BD259" i="179"/>
  <c r="BE259" i="179"/>
  <c r="BC260" i="179"/>
  <c r="BD260" i="179" l="1"/>
  <c r="BE260" i="179"/>
  <c r="BC261" i="179"/>
  <c r="BA260" i="179"/>
  <c r="AZ260" i="179"/>
  <c r="AY261" i="179"/>
  <c r="Y286" i="200"/>
  <c r="AA285" i="200"/>
  <c r="AW260" i="179"/>
  <c r="AV260" i="179"/>
  <c r="AU261" i="179"/>
  <c r="Y287" i="200" l="1"/>
  <c r="AA286" i="200"/>
  <c r="AV261" i="179"/>
  <c r="AU262" i="179"/>
  <c r="AW261" i="179"/>
  <c r="I26" i="262" s="1"/>
  <c r="AZ261" i="179"/>
  <c r="BA261" i="179" s="1"/>
  <c r="AY262" i="179"/>
  <c r="BD261" i="179"/>
  <c r="BE261" i="179"/>
  <c r="BC262" i="179"/>
  <c r="BE262" i="179" l="1"/>
  <c r="BD262" i="179"/>
  <c r="BC263" i="179"/>
  <c r="BA262" i="179"/>
  <c r="AZ262" i="179"/>
  <c r="AY263" i="179"/>
  <c r="AV262" i="179"/>
  <c r="AU263" i="179"/>
  <c r="AW262" i="179"/>
  <c r="Y288" i="200"/>
  <c r="AA287" i="200"/>
  <c r="AU264" i="179" l="1"/>
  <c r="AV263" i="179"/>
  <c r="AW263" i="179"/>
  <c r="BD263" i="179"/>
  <c r="BE263" i="179"/>
  <c r="BC264" i="179"/>
  <c r="BA263" i="179"/>
  <c r="AZ263" i="179"/>
  <c r="AY264" i="179"/>
  <c r="Y289" i="200"/>
  <c r="AA288" i="200"/>
  <c r="Y290" i="200" l="1"/>
  <c r="AA289" i="200"/>
  <c r="BD264" i="179"/>
  <c r="BE264" i="179"/>
  <c r="BC265" i="179"/>
  <c r="AZ264" i="179"/>
  <c r="BA264" i="179"/>
  <c r="AY265" i="179"/>
  <c r="AU265" i="179"/>
  <c r="AV264" i="179"/>
  <c r="AW264" i="179"/>
  <c r="AU266" i="179" l="1"/>
  <c r="AV265" i="179"/>
  <c r="AW265" i="179"/>
  <c r="BA265" i="179"/>
  <c r="AZ265" i="179"/>
  <c r="AY266" i="179"/>
  <c r="BE265" i="179"/>
  <c r="BD265" i="179"/>
  <c r="BC266" i="179"/>
  <c r="Y291" i="200"/>
  <c r="AA290" i="200"/>
  <c r="Y292" i="200" l="1"/>
  <c r="AA291" i="200"/>
  <c r="BD266" i="179"/>
  <c r="BE266" i="179"/>
  <c r="BC267" i="179"/>
  <c r="BA266" i="179"/>
  <c r="AZ266" i="179"/>
  <c r="AY267" i="179"/>
  <c r="AV266" i="179"/>
  <c r="AU267" i="179"/>
  <c r="AW266" i="179"/>
  <c r="AV267" i="179" l="1"/>
  <c r="AU268" i="179"/>
  <c r="AW267" i="179"/>
  <c r="BE267" i="179"/>
  <c r="BD267" i="179"/>
  <c r="BC268" i="179"/>
  <c r="BA267" i="179"/>
  <c r="AZ267" i="179"/>
  <c r="AY268" i="179"/>
  <c r="Y293" i="200"/>
  <c r="AA292" i="200"/>
  <c r="BD268" i="179" l="1"/>
  <c r="BE268" i="179"/>
  <c r="BC269" i="179"/>
  <c r="BA268" i="179"/>
  <c r="AZ268" i="179"/>
  <c r="AY269" i="179"/>
  <c r="AU269" i="179"/>
  <c r="AW268" i="179"/>
  <c r="AV268" i="179"/>
  <c r="Y294" i="200"/>
  <c r="AA293" i="200"/>
  <c r="AU270" i="179" l="1"/>
  <c r="AW269" i="179"/>
  <c r="AV269" i="179"/>
  <c r="BE269" i="179"/>
  <c r="BD269" i="179"/>
  <c r="BC270" i="179"/>
  <c r="Y295" i="200"/>
  <c r="AA294" i="200"/>
  <c r="BA269" i="179"/>
  <c r="AZ269" i="179"/>
  <c r="AY270" i="179"/>
  <c r="AZ270" i="179" l="1"/>
  <c r="BA270" i="179" s="1"/>
  <c r="AY271" i="179"/>
  <c r="BD270" i="179"/>
  <c r="BE270" i="179"/>
  <c r="BC271" i="179"/>
  <c r="Y296" i="200"/>
  <c r="AA295" i="200"/>
  <c r="AU271" i="179"/>
  <c r="AV270" i="179"/>
  <c r="AW270" i="179"/>
  <c r="BD271" i="179" l="1"/>
  <c r="BE271" i="179"/>
  <c r="BC272" i="179"/>
  <c r="AW271" i="179"/>
  <c r="AV271" i="179"/>
  <c r="AU272" i="179"/>
  <c r="Y297" i="200"/>
  <c r="AA296" i="200"/>
  <c r="BA271" i="179"/>
  <c r="AZ271" i="179"/>
  <c r="AY272" i="179"/>
  <c r="AZ272" i="179" l="1"/>
  <c r="BA272" i="179"/>
  <c r="AY273" i="179"/>
  <c r="BD272" i="179"/>
  <c r="BE272" i="179"/>
  <c r="BC273" i="179"/>
  <c r="Y298" i="200"/>
  <c r="AA297" i="200"/>
  <c r="AW272" i="179"/>
  <c r="AV272" i="179"/>
  <c r="AU273" i="179"/>
  <c r="AV273" i="179" l="1"/>
  <c r="AW273" i="179"/>
  <c r="AU274" i="179"/>
  <c r="Y299" i="200"/>
  <c r="AA298" i="200"/>
  <c r="BD273" i="179"/>
  <c r="BE273" i="179"/>
  <c r="BC274" i="179"/>
  <c r="BA273" i="179"/>
  <c r="AZ273" i="179"/>
  <c r="AY274" i="179"/>
  <c r="BE274" i="179" l="1"/>
  <c r="BD274" i="179"/>
  <c r="BC275" i="179"/>
  <c r="AW274" i="179"/>
  <c r="AV274" i="179"/>
  <c r="AU275" i="179"/>
  <c r="AZ274" i="179"/>
  <c r="BA274" i="179"/>
  <c r="AY275" i="179"/>
  <c r="Y300" i="200"/>
  <c r="AA299" i="200"/>
  <c r="Y301" i="200" l="1"/>
  <c r="AA300" i="200"/>
  <c r="AZ275" i="179"/>
  <c r="BA275" i="179"/>
  <c r="AY276" i="179"/>
  <c r="AW275" i="179"/>
  <c r="AU276" i="179"/>
  <c r="AV275" i="179"/>
  <c r="BD275" i="179"/>
  <c r="BE275" i="179"/>
  <c r="BC276" i="179"/>
  <c r="BD276" i="179" l="1"/>
  <c r="BE276" i="179"/>
  <c r="BC277" i="179"/>
  <c r="AZ276" i="179"/>
  <c r="BA276" i="179"/>
  <c r="AY277" i="179"/>
  <c r="AY278" i="179" s="1"/>
  <c r="AV276" i="179"/>
  <c r="AW276" i="179"/>
  <c r="AU277" i="179"/>
  <c r="Y302" i="200"/>
  <c r="AA301" i="200"/>
  <c r="BA278" i="179" l="1"/>
  <c r="AZ278" i="179"/>
  <c r="AY279" i="179"/>
  <c r="AZ277" i="179"/>
  <c r="BA277" i="179"/>
  <c r="AV277" i="179"/>
  <c r="AU278" i="179"/>
  <c r="AW277" i="179"/>
  <c r="BD277" i="179"/>
  <c r="BE277" i="179"/>
  <c r="BC278" i="179"/>
  <c r="Y303" i="200"/>
  <c r="AA302" i="200"/>
  <c r="AZ279" i="179" l="1"/>
  <c r="BA279" i="179"/>
  <c r="AY280" i="179"/>
  <c r="BD278" i="179"/>
  <c r="BE278" i="179"/>
  <c r="BC279" i="179"/>
  <c r="AV278" i="179"/>
  <c r="AW278" i="179"/>
  <c r="AU279" i="179"/>
  <c r="Y304" i="200"/>
  <c r="AA303" i="200"/>
  <c r="BA280" i="179" l="1"/>
  <c r="AZ280" i="179"/>
  <c r="AY281" i="179"/>
  <c r="BD279" i="179"/>
  <c r="BE279" i="179"/>
  <c r="BC280" i="179"/>
  <c r="AU280" i="179"/>
  <c r="AT281" i="179"/>
  <c r="AT282" i="179" s="1"/>
  <c r="AT283" i="179" s="1"/>
  <c r="AT284" i="179" s="1"/>
  <c r="AT285" i="179" s="1"/>
  <c r="AT286" i="179" s="1"/>
  <c r="AV279" i="179"/>
  <c r="AW279" i="179" s="1"/>
  <c r="I28" i="262" s="1"/>
  <c r="Y305" i="200"/>
  <c r="AA304" i="200"/>
  <c r="BA281" i="179" l="1"/>
  <c r="AZ281" i="179"/>
  <c r="AY282" i="179"/>
  <c r="BD280" i="179"/>
  <c r="BE280" i="179"/>
  <c r="BC281" i="179"/>
  <c r="Y306" i="200"/>
  <c r="AA305" i="200"/>
  <c r="AV280" i="179"/>
  <c r="AW280" i="179"/>
  <c r="AU281" i="179"/>
  <c r="AZ282" i="179" l="1"/>
  <c r="BA282" i="179"/>
  <c r="AY283" i="179"/>
  <c r="BE281" i="179"/>
  <c r="BD281" i="179"/>
  <c r="BC282" i="179"/>
  <c r="AW281" i="179"/>
  <c r="AV281" i="179"/>
  <c r="AU282" i="179"/>
  <c r="Y307" i="200"/>
  <c r="AA306" i="200"/>
  <c r="BA283" i="179" l="1"/>
  <c r="AZ283" i="179"/>
  <c r="AY284" i="179"/>
  <c r="AU283" i="179"/>
  <c r="AV282" i="179"/>
  <c r="AW282" i="179" s="1"/>
  <c r="P28" i="262" s="1"/>
  <c r="Y308" i="200"/>
  <c r="AA307" i="200"/>
  <c r="BE282" i="179"/>
  <c r="BD282" i="179"/>
  <c r="BC283" i="179"/>
  <c r="AZ284" i="179" l="1"/>
  <c r="BA284" i="179"/>
  <c r="AY285" i="179"/>
  <c r="BD283" i="179"/>
  <c r="BE283" i="179"/>
  <c r="BC284" i="179"/>
  <c r="Y309" i="200"/>
  <c r="AA308" i="200"/>
  <c r="AW283" i="179"/>
  <c r="AU284" i="179"/>
  <c r="AV283" i="179"/>
  <c r="BA285" i="179" l="1"/>
  <c r="AZ285" i="179"/>
  <c r="AY286" i="179"/>
  <c r="Y310" i="200"/>
  <c r="AA309" i="200"/>
  <c r="AU285" i="179"/>
  <c r="AV284" i="179"/>
  <c r="AW284" i="179"/>
  <c r="BD284" i="179"/>
  <c r="BE284" i="179"/>
  <c r="BC285" i="179"/>
  <c r="AZ286" i="179" l="1"/>
  <c r="BA286" i="179"/>
  <c r="AY287" i="179"/>
  <c r="AV285" i="179"/>
  <c r="AW285" i="179"/>
  <c r="AU286" i="179"/>
  <c r="BE285" i="179"/>
  <c r="BD285" i="179"/>
  <c r="BC286" i="179"/>
  <c r="Y311" i="200"/>
  <c r="AA310" i="200"/>
  <c r="BA287" i="179" l="1"/>
  <c r="AZ287" i="179"/>
  <c r="AY288" i="179"/>
  <c r="Y312" i="200"/>
  <c r="AA311" i="200"/>
  <c r="BD286" i="179"/>
  <c r="BE286" i="179"/>
  <c r="BC287" i="179"/>
  <c r="AU287" i="179"/>
  <c r="AV286" i="179"/>
  <c r="AW286" i="179"/>
  <c r="AZ288" i="179" l="1"/>
  <c r="BA288" i="179"/>
  <c r="AY289" i="179"/>
  <c r="AU288" i="179"/>
  <c r="AV287" i="179"/>
  <c r="AW287" i="179"/>
  <c r="BE287" i="179"/>
  <c r="BD287" i="179"/>
  <c r="BC288" i="179"/>
  <c r="Y313" i="200"/>
  <c r="AA312" i="200"/>
  <c r="AZ289" i="179" l="1"/>
  <c r="BA289" i="179"/>
  <c r="AY290" i="179"/>
  <c r="Y314" i="200"/>
  <c r="AA313" i="200"/>
  <c r="BD288" i="179"/>
  <c r="BE288" i="179"/>
  <c r="BC289" i="179"/>
  <c r="AU289" i="179"/>
  <c r="AV288" i="179"/>
  <c r="AW288" i="179" s="1"/>
  <c r="AT290" i="179"/>
  <c r="AT291" i="179" s="1"/>
  <c r="AX291" i="179" s="1"/>
  <c r="AY291" i="179" s="1"/>
  <c r="AZ290" i="179" l="1"/>
  <c r="BA290" i="179"/>
  <c r="AZ291" i="179"/>
  <c r="BA291" i="179" s="1"/>
  <c r="AY292" i="179"/>
  <c r="AT292" i="179"/>
  <c r="AT293" i="179" s="1"/>
  <c r="AT294" i="179" s="1"/>
  <c r="AT295" i="179" s="1"/>
  <c r="AV289" i="179"/>
  <c r="AU290" i="179"/>
  <c r="AW289" i="179"/>
  <c r="BD289" i="179"/>
  <c r="BE289" i="179"/>
  <c r="BC290" i="179"/>
  <c r="Y315" i="200"/>
  <c r="AA314" i="200"/>
  <c r="AZ292" i="179" l="1"/>
  <c r="BA292" i="179"/>
  <c r="AY293" i="179"/>
  <c r="Y316" i="200"/>
  <c r="AA315" i="200"/>
  <c r="AW290" i="179"/>
  <c r="AU291" i="179"/>
  <c r="AV290" i="179"/>
  <c r="BE290" i="179"/>
  <c r="BD290" i="179"/>
  <c r="BC291" i="179"/>
  <c r="AZ293" i="179" l="1"/>
  <c r="BA293" i="179"/>
  <c r="AY294" i="179"/>
  <c r="BD291" i="179"/>
  <c r="BE291" i="179"/>
  <c r="BC292" i="179"/>
  <c r="AU292" i="179"/>
  <c r="AV291" i="179"/>
  <c r="AW291" i="179"/>
  <c r="AD29" i="262" s="1"/>
  <c r="Y317" i="200"/>
  <c r="AA316" i="200"/>
  <c r="AZ294" i="179" l="1"/>
  <c r="BA294" i="179"/>
  <c r="AY295" i="179"/>
  <c r="BD292" i="179"/>
  <c r="BE292" i="179"/>
  <c r="BC293" i="179"/>
  <c r="AW292" i="179"/>
  <c r="AU293" i="179"/>
  <c r="AV292" i="179"/>
  <c r="Y318" i="200"/>
  <c r="AA317" i="200"/>
  <c r="AZ295" i="179" l="1"/>
  <c r="BA295" i="179"/>
  <c r="AY296" i="179"/>
  <c r="AW293" i="179"/>
  <c r="AV293" i="179"/>
  <c r="AU294" i="179"/>
  <c r="BE293" i="179"/>
  <c r="BD293" i="179"/>
  <c r="BC294" i="179"/>
  <c r="Y319" i="200"/>
  <c r="AA318" i="200"/>
  <c r="AZ296" i="179" l="1"/>
  <c r="BA296" i="179"/>
  <c r="AY297" i="179"/>
  <c r="BE294" i="179"/>
  <c r="BD294" i="179"/>
  <c r="BC295" i="179"/>
  <c r="Y320" i="200"/>
  <c r="AA319" i="200"/>
  <c r="AV294" i="179"/>
  <c r="AU295" i="179"/>
  <c r="AW294" i="179"/>
  <c r="AZ297" i="179" l="1"/>
  <c r="BA297" i="179"/>
  <c r="AY298" i="179"/>
  <c r="BD295" i="179"/>
  <c r="BE295" i="179"/>
  <c r="BC296" i="179"/>
  <c r="AU296" i="179"/>
  <c r="AV295" i="179"/>
  <c r="AW295" i="179"/>
  <c r="Y321" i="200"/>
  <c r="AA320" i="200"/>
  <c r="AZ298" i="179" l="1"/>
  <c r="BA298" i="179"/>
  <c r="AY299" i="179"/>
  <c r="AU297" i="179"/>
  <c r="AW296" i="179"/>
  <c r="AV296" i="179"/>
  <c r="Y322" i="200"/>
  <c r="AA321" i="200"/>
  <c r="BD296" i="179"/>
  <c r="BE296" i="179"/>
  <c r="BC297" i="179"/>
  <c r="AZ299" i="179" l="1"/>
  <c r="BA299" i="179"/>
  <c r="AY300" i="179"/>
  <c r="BD297" i="179"/>
  <c r="BE297" i="179"/>
  <c r="BC298" i="179"/>
  <c r="Y323" i="200"/>
  <c r="AA322" i="200"/>
  <c r="AT299" i="179"/>
  <c r="AT300" i="179" s="1"/>
  <c r="AT301" i="179" s="1"/>
  <c r="AU298" i="179"/>
  <c r="AV297" i="179"/>
  <c r="H11" i="262" s="1"/>
  <c r="AZ300" i="179" l="1"/>
  <c r="BA300" i="179"/>
  <c r="AY301" i="179"/>
  <c r="Y324" i="200"/>
  <c r="AA323" i="200"/>
  <c r="AV298" i="179"/>
  <c r="AW298" i="179"/>
  <c r="AU299" i="179"/>
  <c r="AW297" i="179"/>
  <c r="I11" i="262" s="1"/>
  <c r="BE298" i="179"/>
  <c r="BD298" i="179"/>
  <c r="BC299" i="179"/>
  <c r="AZ301" i="179" l="1"/>
  <c r="BA301" i="179"/>
  <c r="AY302" i="179"/>
  <c r="AV299" i="179"/>
  <c r="AW299" i="179"/>
  <c r="AU300" i="179"/>
  <c r="BD299" i="179"/>
  <c r="BE299" i="179"/>
  <c r="BC300" i="179"/>
  <c r="Y325" i="200"/>
  <c r="AA324" i="200"/>
  <c r="AZ302" i="179" l="1"/>
  <c r="BA302" i="179"/>
  <c r="AY303" i="179"/>
  <c r="Y326" i="200"/>
  <c r="AA325" i="200"/>
  <c r="BD300" i="179"/>
  <c r="BE300" i="179"/>
  <c r="BC301" i="179"/>
  <c r="AU301" i="179"/>
  <c r="AT302" i="179"/>
  <c r="AT303" i="179" s="1"/>
  <c r="AT304" i="179" s="1"/>
  <c r="AV300" i="179"/>
  <c r="AW300" i="179" s="1"/>
  <c r="P11" i="262" s="1"/>
  <c r="AZ303" i="179" l="1"/>
  <c r="BA303" i="179"/>
  <c r="AY304" i="179"/>
  <c r="AW301" i="179"/>
  <c r="AV301" i="179"/>
  <c r="AU302" i="179"/>
  <c r="BE301" i="179"/>
  <c r="BD301" i="179"/>
  <c r="BC302" i="179"/>
  <c r="Y327" i="200"/>
  <c r="AA326" i="200"/>
  <c r="AZ304" i="179" l="1"/>
  <c r="BA304" i="179"/>
  <c r="AY305" i="179"/>
  <c r="BD302" i="179"/>
  <c r="BE302" i="179"/>
  <c r="BC303" i="179"/>
  <c r="AV302" i="179"/>
  <c r="AW302" i="179"/>
  <c r="AU303" i="179"/>
  <c r="Y328" i="200"/>
  <c r="AA327" i="200"/>
  <c r="AZ305" i="179" l="1"/>
  <c r="BA305" i="179"/>
  <c r="AY306" i="179"/>
  <c r="BD303" i="179"/>
  <c r="BE303" i="179"/>
  <c r="BC304" i="179"/>
  <c r="Y329" i="200"/>
  <c r="AA328" i="200"/>
  <c r="AU304" i="179"/>
  <c r="AV303" i="179"/>
  <c r="AW303" i="179" s="1"/>
  <c r="W11" i="262" s="1"/>
  <c r="AZ306" i="179" l="1"/>
  <c r="BA306" i="179"/>
  <c r="AY307" i="179"/>
  <c r="AW304" i="179"/>
  <c r="AU305" i="179"/>
  <c r="AV304" i="179"/>
  <c r="Y330" i="200"/>
  <c r="AA329" i="200"/>
  <c r="BE304" i="179"/>
  <c r="BD304" i="179"/>
  <c r="BC305" i="179"/>
  <c r="AZ307" i="179" l="1"/>
  <c r="BA307" i="179"/>
  <c r="AY308" i="179"/>
  <c r="Y331" i="200"/>
  <c r="AA330" i="200"/>
  <c r="BE305" i="179"/>
  <c r="BD305" i="179"/>
  <c r="BC306" i="179"/>
  <c r="AV305" i="179"/>
  <c r="AW305" i="179"/>
  <c r="AU306" i="179"/>
  <c r="AZ308" i="179" l="1"/>
  <c r="BA308" i="179"/>
  <c r="AY309" i="179"/>
  <c r="AU307" i="179"/>
  <c r="AT308" i="179"/>
  <c r="AT309" i="179" s="1"/>
  <c r="AT310" i="179" s="1"/>
  <c r="AT311" i="179" s="1"/>
  <c r="AT312" i="179" s="1"/>
  <c r="AT313" i="179" s="1"/>
  <c r="AV306" i="179"/>
  <c r="AW306" i="179" s="1"/>
  <c r="BE306" i="179"/>
  <c r="BD306" i="179"/>
  <c r="BC307" i="179"/>
  <c r="Y332" i="200"/>
  <c r="AA331" i="200"/>
  <c r="AZ309" i="179" l="1"/>
  <c r="BA309" i="179"/>
  <c r="AY310" i="179"/>
  <c r="BE307" i="179"/>
  <c r="BD307" i="179"/>
  <c r="BC308" i="179"/>
  <c r="Y333" i="200"/>
  <c r="AA332" i="200"/>
  <c r="AV307" i="179"/>
  <c r="AU308" i="179"/>
  <c r="AW307" i="179"/>
  <c r="AZ310" i="179" l="1"/>
  <c r="BA310" i="179"/>
  <c r="AY311" i="179"/>
  <c r="BE308" i="179"/>
  <c r="BD308" i="179"/>
  <c r="BC309" i="179"/>
  <c r="AV308" i="179"/>
  <c r="AW308" i="179"/>
  <c r="AU309" i="179"/>
  <c r="Y334" i="200"/>
  <c r="AA333" i="200"/>
  <c r="AZ311" i="179" l="1"/>
  <c r="BA311" i="179"/>
  <c r="AY312" i="179"/>
  <c r="Y335" i="200"/>
  <c r="AA334" i="200"/>
  <c r="AV309" i="179"/>
  <c r="AW309" i="179" s="1"/>
  <c r="AU310" i="179"/>
  <c r="BE309" i="179"/>
  <c r="BD309" i="179"/>
  <c r="BC310" i="179"/>
  <c r="AZ312" i="179" l="1"/>
  <c r="BA312" i="179"/>
  <c r="AY313" i="179"/>
  <c r="AU311" i="179"/>
  <c r="AV310" i="179"/>
  <c r="AW310" i="179"/>
  <c r="BE310" i="179"/>
  <c r="BD310" i="179"/>
  <c r="BC311" i="179"/>
  <c r="Y336" i="200"/>
  <c r="AA336" i="200" s="1"/>
  <c r="AA335" i="200"/>
  <c r="AZ313" i="179" l="1"/>
  <c r="BA313" i="179"/>
  <c r="AY314" i="179"/>
  <c r="BE311" i="179"/>
  <c r="BD311" i="179"/>
  <c r="BC312" i="179"/>
  <c r="AU312" i="179"/>
  <c r="AV311" i="179"/>
  <c r="AW311" i="179"/>
  <c r="AZ314" i="179" l="1"/>
  <c r="BA314" i="179"/>
  <c r="AY315" i="179"/>
  <c r="BE312" i="179"/>
  <c r="BD312" i="179"/>
  <c r="BC313" i="179"/>
  <c r="AW312" i="179"/>
  <c r="AV312" i="179"/>
  <c r="AU313" i="179"/>
  <c r="AZ315" i="179" l="1"/>
  <c r="BA315" i="179" s="1"/>
  <c r="AY316" i="179"/>
  <c r="AW313" i="179"/>
  <c r="AU314" i="179"/>
  <c r="AV313" i="179"/>
  <c r="BE313" i="179"/>
  <c r="BD313" i="179"/>
  <c r="BC314" i="179"/>
  <c r="AZ316" i="179" l="1"/>
  <c r="BA316" i="179"/>
  <c r="AY317" i="179"/>
  <c r="BD314" i="179"/>
  <c r="BE314" i="179"/>
  <c r="BC315" i="179"/>
  <c r="AW314" i="179"/>
  <c r="AV314" i="179"/>
  <c r="AU315" i="179"/>
  <c r="AZ317" i="179" l="1"/>
  <c r="BA317" i="179"/>
  <c r="AY318" i="179"/>
  <c r="AT317" i="179"/>
  <c r="AT318" i="179" s="1"/>
  <c r="AT319" i="179" s="1"/>
  <c r="AT320" i="179" s="1"/>
  <c r="AT321" i="179" s="1"/>
  <c r="AT322" i="179" s="1"/>
  <c r="AV315" i="179"/>
  <c r="AW315" i="179" s="1"/>
  <c r="I30" i="262" s="1"/>
  <c r="AU316" i="179"/>
  <c r="BE315" i="179"/>
  <c r="BD315" i="179"/>
  <c r="BC316" i="179"/>
  <c r="AZ318" i="179" l="1"/>
  <c r="BA318" i="179"/>
  <c r="AY319" i="179"/>
  <c r="BD316" i="179"/>
  <c r="BE316" i="179"/>
  <c r="BC317" i="179"/>
  <c r="AU317" i="179"/>
  <c r="AV316" i="179"/>
  <c r="AW316" i="179"/>
  <c r="AZ319" i="179" l="1"/>
  <c r="BA319" i="179"/>
  <c r="AY320" i="179"/>
  <c r="AW317" i="179"/>
  <c r="AV317" i="179"/>
  <c r="AU318" i="179"/>
  <c r="BD317" i="179"/>
  <c r="BE317" i="179"/>
  <c r="BC318" i="179"/>
  <c r="AZ320" i="179" l="1"/>
  <c r="BA320" i="179"/>
  <c r="AY321" i="179"/>
  <c r="AV318" i="179"/>
  <c r="AU319" i="179"/>
  <c r="AW318" i="179"/>
  <c r="BD318" i="179"/>
  <c r="BE318" i="179"/>
  <c r="BC319" i="179"/>
  <c r="AZ321" i="179" l="1"/>
  <c r="BA321" i="179"/>
  <c r="AY322" i="179"/>
  <c r="BD319" i="179"/>
  <c r="BE319" i="179"/>
  <c r="BC320" i="179"/>
  <c r="AV319" i="179"/>
  <c r="AW319" i="179"/>
  <c r="AU320" i="179"/>
  <c r="AZ322" i="179" l="1"/>
  <c r="BA322" i="179"/>
  <c r="AY323" i="179"/>
  <c r="AV320" i="179"/>
  <c r="AU321" i="179"/>
  <c r="AW320" i="179"/>
  <c r="BD320" i="179"/>
  <c r="BE320" i="179"/>
  <c r="BC321" i="179"/>
  <c r="AZ323" i="179" l="1"/>
  <c r="BA323" i="179"/>
  <c r="AY324" i="179"/>
  <c r="BE321" i="179"/>
  <c r="BD321" i="179"/>
  <c r="BC322" i="179"/>
  <c r="AV321" i="179"/>
  <c r="AW321" i="179"/>
  <c r="AU322" i="179"/>
  <c r="AZ324" i="179" l="1"/>
  <c r="BA324" i="179"/>
  <c r="AY325" i="179"/>
  <c r="BD322" i="179"/>
  <c r="BE322" i="179"/>
  <c r="BC323" i="179"/>
  <c r="AV322" i="179"/>
  <c r="AW322" i="179"/>
  <c r="AU323" i="179"/>
  <c r="AZ325" i="179" l="1"/>
  <c r="BA325" i="179"/>
  <c r="AY326" i="179"/>
  <c r="AU324" i="179"/>
  <c r="AV323" i="179"/>
  <c r="AW323" i="179"/>
  <c r="BE323" i="179"/>
  <c r="BD323" i="179"/>
  <c r="BC324" i="179"/>
  <c r="AZ326" i="179" l="1"/>
  <c r="BA326" i="179"/>
  <c r="AY327" i="179"/>
  <c r="BE324" i="179"/>
  <c r="BD324" i="179"/>
  <c r="BC325" i="179"/>
  <c r="AU325" i="179"/>
  <c r="AV324" i="179"/>
  <c r="AW324" i="179" s="1"/>
  <c r="AZ327" i="179" l="1"/>
  <c r="BA327" i="179"/>
  <c r="AY328" i="179"/>
  <c r="BD325" i="179"/>
  <c r="BE325" i="179"/>
  <c r="BC326" i="179"/>
  <c r="AV325" i="179"/>
  <c r="AW325" i="179"/>
  <c r="AU326" i="179"/>
  <c r="AZ328" i="179" l="1"/>
  <c r="BA328" i="179"/>
  <c r="AY329" i="179"/>
  <c r="AW326" i="179"/>
  <c r="AV326" i="179"/>
  <c r="AU327" i="179"/>
  <c r="BD326" i="179"/>
  <c r="BE326" i="179"/>
  <c r="BC327" i="179"/>
  <c r="AZ329" i="179" l="1"/>
  <c r="BA329" i="179"/>
  <c r="AY330" i="179"/>
  <c r="AU328" i="179"/>
  <c r="AV327" i="179"/>
  <c r="AW327" i="179"/>
  <c r="BE327" i="179"/>
  <c r="BD327" i="179"/>
  <c r="BC328" i="179"/>
  <c r="AZ330" i="179" l="1"/>
  <c r="BA330" i="179"/>
  <c r="AY331" i="179"/>
  <c r="BE328" i="179"/>
  <c r="BD328" i="179"/>
  <c r="BC329" i="179"/>
  <c r="AV328" i="179"/>
  <c r="AU329" i="179"/>
  <c r="AW328" i="179"/>
  <c r="AZ331" i="179" l="1"/>
  <c r="BA331" i="179"/>
  <c r="AY332" i="179"/>
  <c r="BE329" i="179"/>
  <c r="BD329" i="179"/>
  <c r="BC330" i="179"/>
  <c r="AV329" i="179"/>
  <c r="AU330" i="179"/>
  <c r="AW329" i="179"/>
  <c r="AZ332" i="179" l="1"/>
  <c r="BA332" i="179"/>
  <c r="AY333" i="179"/>
  <c r="BD330" i="179"/>
  <c r="BE330" i="179"/>
  <c r="BC331" i="179"/>
  <c r="AU331" i="179"/>
  <c r="AW330" i="179"/>
  <c r="AV330" i="179"/>
  <c r="AZ333" i="179" l="1"/>
  <c r="BA333" i="179"/>
  <c r="AY334" i="179"/>
  <c r="AW331" i="179"/>
  <c r="AV331" i="179"/>
  <c r="AU332" i="179"/>
  <c r="BD331" i="179"/>
  <c r="BE331" i="179"/>
  <c r="BC332" i="179"/>
  <c r="AZ334" i="179" l="1"/>
  <c r="BA334" i="179"/>
  <c r="AY335" i="179"/>
  <c r="AW332" i="179"/>
  <c r="AV332" i="179"/>
  <c r="AU333" i="179"/>
  <c r="BD332" i="179"/>
  <c r="BE332" i="179"/>
  <c r="BC333" i="179"/>
  <c r="AZ335" i="179" l="1"/>
  <c r="BA335" i="179"/>
  <c r="AY336" i="179"/>
  <c r="BE333" i="179"/>
  <c r="BD333" i="179"/>
  <c r="BC334" i="179"/>
  <c r="AU334" i="179"/>
  <c r="AV333" i="179"/>
  <c r="AW333" i="179" s="1"/>
  <c r="I17" i="262" s="1"/>
  <c r="AZ336" i="179" l="1"/>
  <c r="BA336" i="179"/>
  <c r="AY337" i="179"/>
  <c r="AV334" i="179"/>
  <c r="AU335" i="179"/>
  <c r="AW334" i="179"/>
  <c r="BD334" i="179"/>
  <c r="BE334" i="179"/>
  <c r="BC335" i="179"/>
  <c r="AZ337" i="179" l="1"/>
  <c r="BA337" i="179"/>
  <c r="AY338" i="179"/>
  <c r="BD335" i="179"/>
  <c r="BE335" i="179"/>
  <c r="BC336" i="179"/>
  <c r="AU336" i="179"/>
  <c r="AV335" i="179"/>
  <c r="AW335" i="179"/>
  <c r="AZ338" i="179" l="1"/>
  <c r="BA338" i="179"/>
  <c r="AY339" i="179"/>
  <c r="AU337" i="179"/>
  <c r="AV336" i="179"/>
  <c r="AW336" i="179"/>
  <c r="BD336" i="179"/>
  <c r="BE336" i="179"/>
  <c r="BC337" i="179"/>
  <c r="AZ339" i="179" l="1"/>
  <c r="BA339" i="179"/>
  <c r="AY340" i="179"/>
  <c r="BD337" i="179"/>
  <c r="BE337" i="179"/>
  <c r="BC338" i="179"/>
  <c r="AV337" i="179"/>
  <c r="AW337" i="179"/>
  <c r="AU338" i="179"/>
  <c r="AZ340" i="179" l="1"/>
  <c r="BA340" i="179"/>
  <c r="AY341" i="179"/>
  <c r="AW338" i="179"/>
  <c r="AU339" i="179"/>
  <c r="AV338" i="179"/>
  <c r="BD338" i="179"/>
  <c r="BE338" i="179"/>
  <c r="BC339" i="179"/>
  <c r="AZ341" i="179" l="1"/>
  <c r="BA341" i="179"/>
  <c r="AY342" i="179"/>
  <c r="BD339" i="179"/>
  <c r="BE339" i="179"/>
  <c r="BC340" i="179"/>
  <c r="AW339" i="179"/>
  <c r="AU340" i="179"/>
  <c r="AV339" i="179"/>
  <c r="AZ342" i="179" l="1"/>
  <c r="BA342" i="179"/>
  <c r="AY343" i="179"/>
  <c r="AW340" i="179"/>
  <c r="AU341" i="179"/>
  <c r="AV340" i="179"/>
  <c r="BE340" i="179"/>
  <c r="BD340" i="179"/>
  <c r="BC341" i="179"/>
  <c r="AZ343" i="179" l="1"/>
  <c r="BA343" i="179"/>
  <c r="AY344" i="179"/>
  <c r="BD341" i="179"/>
  <c r="BE341" i="179"/>
  <c r="BC342" i="179"/>
  <c r="AW341" i="179"/>
  <c r="AV341" i="179"/>
  <c r="AU342" i="179"/>
  <c r="AZ344" i="179" l="1"/>
  <c r="BA344" i="179"/>
  <c r="AY345" i="179"/>
  <c r="AU343" i="179"/>
  <c r="AV342" i="179"/>
  <c r="AW342" i="179" s="1"/>
  <c r="BD342" i="179"/>
  <c r="BE342" i="179"/>
  <c r="BC343" i="179"/>
  <c r="AZ345" i="179" l="1"/>
  <c r="BA345" i="179"/>
  <c r="AY346" i="179"/>
  <c r="BD343" i="179"/>
  <c r="BE343" i="179"/>
  <c r="BC344" i="179"/>
  <c r="AV343" i="179"/>
  <c r="AU344" i="179"/>
  <c r="AW343" i="179"/>
  <c r="AZ346" i="179" l="1"/>
  <c r="BA346" i="179"/>
  <c r="AY347" i="179"/>
  <c r="BE344" i="179"/>
  <c r="BD344" i="179"/>
  <c r="BC345" i="179"/>
  <c r="AV344" i="179"/>
  <c r="AW344" i="179"/>
  <c r="AU345" i="179"/>
  <c r="AZ347" i="179" l="1"/>
  <c r="BA347" i="179"/>
  <c r="AY348" i="179"/>
  <c r="AW345" i="179"/>
  <c r="AU346" i="179"/>
  <c r="AV345" i="179"/>
  <c r="BD345" i="179"/>
  <c r="BE345" i="179"/>
  <c r="BC346" i="179"/>
  <c r="AZ348" i="179" l="1"/>
  <c r="BA348" i="179"/>
  <c r="AY349" i="179"/>
  <c r="AU347" i="179"/>
  <c r="AW346" i="179"/>
  <c r="AV346" i="179"/>
  <c r="BD346" i="179"/>
  <c r="BE346" i="179"/>
  <c r="BC347" i="179"/>
  <c r="AZ349" i="179" l="1"/>
  <c r="BA349" i="179"/>
  <c r="AY350" i="179"/>
  <c r="BD347" i="179"/>
  <c r="BE347" i="179"/>
  <c r="BC348" i="179"/>
  <c r="AW347" i="179"/>
  <c r="AV347" i="179"/>
  <c r="AU348" i="179"/>
  <c r="AZ350" i="179" l="1"/>
  <c r="BA350" i="179"/>
  <c r="AY351" i="179"/>
  <c r="AV348" i="179"/>
  <c r="AW348" i="179"/>
  <c r="AU349" i="179"/>
  <c r="BE348" i="179"/>
  <c r="BD348" i="179"/>
  <c r="BC349" i="179"/>
  <c r="AZ351" i="179" l="1"/>
  <c r="BA351" i="179"/>
  <c r="AY352" i="179"/>
  <c r="BD349" i="179"/>
  <c r="BE349" i="179"/>
  <c r="BC350" i="179"/>
  <c r="AW349" i="179"/>
  <c r="AV349" i="179"/>
  <c r="AU350" i="179"/>
  <c r="AZ352" i="179" l="1"/>
  <c r="BA352" i="179"/>
  <c r="AY353" i="179"/>
  <c r="AV350" i="179"/>
  <c r="AW350" i="179"/>
  <c r="AU351" i="179"/>
  <c r="BE350" i="179"/>
  <c r="BD350" i="179"/>
  <c r="BC351" i="179"/>
  <c r="AZ353" i="179" l="1"/>
  <c r="BA353" i="179"/>
  <c r="BD351" i="179"/>
  <c r="BE351" i="179"/>
  <c r="BC352" i="179"/>
  <c r="AT353" i="179"/>
  <c r="AT354" i="179" s="1"/>
  <c r="AX354" i="179" s="1"/>
  <c r="AY354" i="179" s="1"/>
  <c r="AU352" i="179"/>
  <c r="AV351" i="179"/>
  <c r="AW351" i="179" s="1"/>
  <c r="I25" i="262" s="1"/>
  <c r="AZ354" i="179" l="1"/>
  <c r="BA354" i="179" s="1"/>
  <c r="AY355" i="179"/>
  <c r="BE352" i="179"/>
  <c r="BD352" i="179"/>
  <c r="BC353" i="179"/>
  <c r="AV352" i="179"/>
  <c r="AW352" i="179"/>
  <c r="AU353" i="179"/>
  <c r="AT355" i="179"/>
  <c r="AT356" i="179" s="1"/>
  <c r="AT357" i="179" s="1"/>
  <c r="AT358" i="179" s="1"/>
  <c r="AZ355" i="179" l="1"/>
  <c r="BA355" i="179"/>
  <c r="AY356" i="179"/>
  <c r="BD353" i="179"/>
  <c r="BE353" i="179"/>
  <c r="BC354" i="179"/>
  <c r="AV353" i="179"/>
  <c r="AW353" i="179"/>
  <c r="AU354" i="179"/>
  <c r="AZ356" i="179" l="1"/>
  <c r="BA356" i="179"/>
  <c r="AY357" i="179"/>
  <c r="BE354" i="179"/>
  <c r="BD354" i="179"/>
  <c r="BC355" i="179"/>
  <c r="AV354" i="179"/>
  <c r="AU355" i="179"/>
  <c r="AW354" i="179"/>
  <c r="W25" i="262" s="1"/>
  <c r="AZ357" i="179" l="1"/>
  <c r="BA357" i="179"/>
  <c r="AY358" i="179"/>
  <c r="AU356" i="179"/>
  <c r="AV355" i="179"/>
  <c r="AW355" i="179"/>
  <c r="BD355" i="179"/>
  <c r="BE355" i="179"/>
  <c r="BC356" i="179"/>
  <c r="AZ358" i="179" l="1"/>
  <c r="BA358" i="179"/>
  <c r="AY359" i="179"/>
  <c r="BE356" i="179"/>
  <c r="BD356" i="179"/>
  <c r="BC357" i="179"/>
  <c r="AU357" i="179"/>
  <c r="AV356" i="179"/>
  <c r="AW356" i="179"/>
  <c r="AZ359" i="179" l="1"/>
  <c r="BA359" i="179"/>
  <c r="AY360" i="179"/>
  <c r="BD357" i="179"/>
  <c r="BE357" i="179"/>
  <c r="BC358" i="179"/>
  <c r="AV357" i="179"/>
  <c r="AW357" i="179"/>
  <c r="AU358" i="179"/>
  <c r="AZ360" i="179" l="1"/>
  <c r="BA360" i="179"/>
  <c r="AY361" i="179"/>
  <c r="AW358" i="179"/>
  <c r="AV358" i="179"/>
  <c r="AU359" i="179"/>
  <c r="BD358" i="179"/>
  <c r="BE358" i="179"/>
  <c r="BC359" i="179"/>
  <c r="AZ361" i="179" l="1"/>
  <c r="BA361" i="179"/>
  <c r="AY362" i="179"/>
  <c r="BE359" i="179"/>
  <c r="BD359" i="179"/>
  <c r="BC360" i="179"/>
  <c r="AW359" i="179"/>
  <c r="AU360" i="179"/>
  <c r="AV359" i="179"/>
  <c r="AZ362" i="179" l="1"/>
  <c r="BA362" i="179"/>
  <c r="BE360" i="179"/>
  <c r="BD360" i="179"/>
  <c r="BC361" i="179"/>
  <c r="AU361" i="179"/>
  <c r="AT362" i="179"/>
  <c r="AT363" i="179" s="1"/>
  <c r="AX363" i="179" s="1"/>
  <c r="AY363" i="179" s="1"/>
  <c r="AV360" i="179"/>
  <c r="AW360" i="179" s="1"/>
  <c r="I33" i="262" s="1"/>
  <c r="AZ363" i="179" l="1"/>
  <c r="BA363" i="179"/>
  <c r="AY364" i="179"/>
  <c r="AT364" i="179"/>
  <c r="BE361" i="179"/>
  <c r="BD361" i="179"/>
  <c r="BC362" i="179"/>
  <c r="AU362" i="179"/>
  <c r="AV361" i="179"/>
  <c r="AW361" i="179"/>
  <c r="AZ364" i="179" l="1"/>
  <c r="BA364" i="179"/>
  <c r="AY365" i="179"/>
  <c r="AW362" i="179"/>
  <c r="AV362" i="179"/>
  <c r="AU363" i="179"/>
  <c r="BD362" i="179"/>
  <c r="BE362" i="179"/>
  <c r="BC363" i="179"/>
  <c r="AZ365" i="179" l="1"/>
  <c r="BA365" i="179"/>
  <c r="AY366" i="179"/>
  <c r="BE363" i="179"/>
  <c r="BD363" i="179"/>
  <c r="BC364" i="179"/>
  <c r="AT365" i="179"/>
  <c r="AT366" i="179" s="1"/>
  <c r="AT367" i="179" s="1"/>
  <c r="AU364" i="179"/>
  <c r="AV363" i="179"/>
  <c r="O33" i="262" s="1"/>
  <c r="AZ366" i="179" l="1"/>
  <c r="BA366" i="179"/>
  <c r="AY367" i="179"/>
  <c r="AU365" i="179"/>
  <c r="AW364" i="179"/>
  <c r="AV364" i="179"/>
  <c r="BD364" i="179"/>
  <c r="BE364" i="179"/>
  <c r="BC365" i="179"/>
  <c r="AW363" i="179"/>
  <c r="P33" i="262" s="1"/>
  <c r="AZ367" i="179" l="1"/>
  <c r="BA367" i="179"/>
  <c r="AY368" i="179"/>
  <c r="BD365" i="179"/>
  <c r="BE365" i="179"/>
  <c r="BC366" i="179"/>
  <c r="AV365" i="179"/>
  <c r="AU366" i="179"/>
  <c r="AW365" i="179"/>
  <c r="AZ368" i="179" l="1"/>
  <c r="BA368" i="179"/>
  <c r="AY369" i="179"/>
  <c r="AU367" i="179"/>
  <c r="AW366" i="179"/>
  <c r="AV366" i="179"/>
  <c r="BE366" i="179"/>
  <c r="BD366" i="179"/>
  <c r="BC367" i="179"/>
  <c r="AZ369" i="179" l="1"/>
  <c r="BA369" i="179"/>
  <c r="AY370" i="179"/>
  <c r="BD367" i="179"/>
  <c r="BE367" i="179"/>
  <c r="BC368" i="179"/>
  <c r="AV367" i="179"/>
  <c r="AW367" i="179"/>
  <c r="AU368" i="179"/>
  <c r="AZ370" i="179" l="1"/>
  <c r="BA370" i="179"/>
  <c r="AY371" i="179"/>
  <c r="BD368" i="179"/>
  <c r="BE368" i="179"/>
  <c r="BC369" i="179"/>
  <c r="AW368" i="179"/>
  <c r="AU369" i="179"/>
  <c r="AV368" i="179"/>
  <c r="AZ371" i="179" l="1"/>
  <c r="BA371" i="179"/>
  <c r="AY372" i="179"/>
  <c r="AU370" i="179"/>
  <c r="AV369" i="179"/>
  <c r="AW369" i="179" s="1"/>
  <c r="BD369" i="179"/>
  <c r="BE369" i="179"/>
  <c r="BC370" i="179"/>
  <c r="AZ372" i="179" l="1"/>
  <c r="BA372" i="179"/>
  <c r="AY373" i="179"/>
  <c r="BE370" i="179"/>
  <c r="BD370" i="179"/>
  <c r="BC371" i="179"/>
  <c r="AV370" i="179"/>
  <c r="AW370" i="179"/>
  <c r="AU371" i="179"/>
  <c r="AZ373" i="179" l="1"/>
  <c r="BA373" i="179"/>
  <c r="AY374" i="179"/>
  <c r="AV371" i="179"/>
  <c r="AW371" i="179"/>
  <c r="AU372" i="179"/>
  <c r="BE371" i="179"/>
  <c r="BD371" i="179"/>
  <c r="BC372" i="179"/>
  <c r="AZ374" i="179" l="1"/>
  <c r="BA374" i="179"/>
  <c r="AY375" i="179"/>
  <c r="AU373" i="179"/>
  <c r="AV372" i="179"/>
  <c r="AW372" i="179"/>
  <c r="BD372" i="179"/>
  <c r="BE372" i="179"/>
  <c r="BC373" i="179"/>
  <c r="AZ375" i="179" l="1"/>
  <c r="BA375" i="179"/>
  <c r="AY376" i="179"/>
  <c r="BD373" i="179"/>
  <c r="BE373" i="179"/>
  <c r="BC374" i="179"/>
  <c r="AU374" i="179"/>
  <c r="AW373" i="179"/>
  <c r="AV373" i="179"/>
  <c r="AZ376" i="179" l="1"/>
  <c r="BA376" i="179"/>
  <c r="AY377" i="179"/>
  <c r="BD374" i="179"/>
  <c r="BE374" i="179"/>
  <c r="BC375" i="179"/>
  <c r="AV374" i="179"/>
  <c r="AU375" i="179"/>
  <c r="AW374" i="179"/>
  <c r="AZ377" i="179" l="1"/>
  <c r="BA377" i="179"/>
  <c r="AY378" i="179"/>
  <c r="AV375" i="179"/>
  <c r="AU376" i="179"/>
  <c r="AW375" i="179"/>
  <c r="BE375" i="179"/>
  <c r="BD375" i="179"/>
  <c r="BC376" i="179"/>
  <c r="AZ378" i="179" l="1"/>
  <c r="BA378" i="179"/>
  <c r="AY379" i="179"/>
  <c r="BD376" i="179"/>
  <c r="BE376" i="179"/>
  <c r="BC377" i="179"/>
  <c r="AU377" i="179"/>
  <c r="AW376" i="179"/>
  <c r="AV376" i="179"/>
  <c r="AZ379" i="179" l="1"/>
  <c r="BA379" i="179"/>
  <c r="AY380" i="179"/>
  <c r="AV377" i="179"/>
  <c r="AW377" i="179"/>
  <c r="AU378" i="179"/>
  <c r="BD377" i="179"/>
  <c r="BE377" i="179"/>
  <c r="BC378" i="179"/>
  <c r="AZ380" i="179" l="1"/>
  <c r="BA380" i="179"/>
  <c r="AY381" i="179"/>
  <c r="BD378" i="179"/>
  <c r="BE378" i="179"/>
  <c r="BC379" i="179"/>
  <c r="AU379" i="179"/>
  <c r="AV378" i="179"/>
  <c r="AW378" i="179" s="1"/>
  <c r="I40" i="262" s="1"/>
  <c r="AZ381" i="179" l="1"/>
  <c r="BA381" i="179"/>
  <c r="AY382" i="179"/>
  <c r="BE379" i="179"/>
  <c r="BD379" i="179"/>
  <c r="BC380" i="179"/>
  <c r="AV379" i="179"/>
  <c r="AU380" i="179"/>
  <c r="AW379" i="179"/>
  <c r="AZ382" i="179" l="1"/>
  <c r="BA382" i="179"/>
  <c r="AY383" i="179"/>
  <c r="BE380" i="179"/>
  <c r="BD380" i="179"/>
  <c r="BC381" i="179"/>
  <c r="AU381" i="179"/>
  <c r="AW380" i="179"/>
  <c r="AV380" i="179"/>
  <c r="AZ383" i="179" l="1"/>
  <c r="BA383" i="179"/>
  <c r="AY384" i="179"/>
  <c r="BD381" i="179"/>
  <c r="BE381" i="179"/>
  <c r="BC382" i="179"/>
  <c r="AV381" i="179"/>
  <c r="AW381" i="179"/>
  <c r="AU382" i="179"/>
  <c r="AZ384" i="179" l="1"/>
  <c r="BA384" i="179"/>
  <c r="AY385" i="179"/>
  <c r="AW382" i="179"/>
  <c r="AU383" i="179"/>
  <c r="AV382" i="179"/>
  <c r="BD382" i="179"/>
  <c r="BE382" i="179"/>
  <c r="BC383" i="179"/>
  <c r="AZ385" i="179" l="1"/>
  <c r="BA385" i="179"/>
  <c r="AY386" i="179"/>
  <c r="BD383" i="179"/>
  <c r="BE383" i="179"/>
  <c r="BC384" i="179"/>
  <c r="AV383" i="179"/>
  <c r="AW383" i="179"/>
  <c r="AU384" i="179"/>
  <c r="AZ386" i="179" l="1"/>
  <c r="BA386" i="179"/>
  <c r="AY387" i="179"/>
  <c r="AW384" i="179"/>
  <c r="AU385" i="179"/>
  <c r="AV384" i="179"/>
  <c r="BE384" i="179"/>
  <c r="BD384" i="179"/>
  <c r="BC385" i="179"/>
  <c r="AZ387" i="179" l="1"/>
  <c r="BA387" i="179"/>
  <c r="AY388" i="179"/>
  <c r="AU386" i="179"/>
  <c r="AV385" i="179"/>
  <c r="AW385" i="179"/>
  <c r="BE385" i="179"/>
  <c r="BD385" i="179"/>
  <c r="BC386" i="179"/>
  <c r="AZ388" i="179" l="1"/>
  <c r="BA388" i="179"/>
  <c r="AY389" i="179"/>
  <c r="BD386" i="179"/>
  <c r="BE386" i="179"/>
  <c r="BC387" i="179"/>
  <c r="AW386" i="179"/>
  <c r="AU387" i="179"/>
  <c r="AV386" i="179"/>
  <c r="AZ389" i="179" l="1"/>
  <c r="BA389" i="179"/>
  <c r="AY390" i="179"/>
  <c r="AU388" i="179"/>
  <c r="AV387" i="179"/>
  <c r="H41" i="262" s="1"/>
  <c r="BD387" i="179"/>
  <c r="BE387" i="179"/>
  <c r="BC388" i="179"/>
  <c r="AZ390" i="179" l="1"/>
  <c r="BA390" i="179"/>
  <c r="AY391" i="179"/>
  <c r="AW387" i="179"/>
  <c r="I41" i="262" s="1"/>
  <c r="BD388" i="179"/>
  <c r="BE388" i="179"/>
  <c r="BC389" i="179"/>
  <c r="AW388" i="179"/>
  <c r="AV388" i="179"/>
  <c r="AU389" i="179"/>
  <c r="AZ391" i="179" l="1"/>
  <c r="BA391" i="179"/>
  <c r="AY392" i="179"/>
  <c r="AV389" i="179"/>
  <c r="AW389" i="179"/>
  <c r="AU390" i="179"/>
  <c r="BD389" i="179"/>
  <c r="BE389" i="179"/>
  <c r="BC390" i="179"/>
  <c r="AZ392" i="179" l="1"/>
  <c r="BA392" i="179"/>
  <c r="AY393" i="179"/>
  <c r="BD390" i="179"/>
  <c r="BE390" i="179"/>
  <c r="BC391" i="179"/>
  <c r="AW390" i="179"/>
  <c r="AU391" i="179"/>
  <c r="AV390" i="179"/>
  <c r="AZ393" i="179" l="1"/>
  <c r="BA393" i="179"/>
  <c r="AY394" i="179"/>
  <c r="AW391" i="179"/>
  <c r="AU392" i="179"/>
  <c r="AV391" i="179"/>
  <c r="BD391" i="179"/>
  <c r="BE391" i="179"/>
  <c r="BC392" i="179"/>
  <c r="AZ394" i="179" l="1"/>
  <c r="BA394" i="179"/>
  <c r="AY395" i="179"/>
  <c r="BD392" i="179"/>
  <c r="BE392" i="179"/>
  <c r="BC393" i="179"/>
  <c r="AU393" i="179"/>
  <c r="AW392" i="179"/>
  <c r="AV392" i="179"/>
  <c r="AZ395" i="179" l="1"/>
  <c r="BA395" i="179"/>
  <c r="AY396" i="179"/>
  <c r="BE393" i="179"/>
  <c r="BD393" i="179"/>
  <c r="BC394" i="179"/>
  <c r="AW393" i="179"/>
  <c r="AU394" i="179"/>
  <c r="AV393" i="179"/>
  <c r="AZ396" i="179" l="1"/>
  <c r="BA396" i="179" s="1"/>
  <c r="AY397" i="179"/>
  <c r="AV394" i="179"/>
  <c r="AU395" i="179"/>
  <c r="AW394" i="179"/>
  <c r="BE394" i="179"/>
  <c r="BD394" i="179"/>
  <c r="BC395" i="179"/>
  <c r="AZ397" i="179" l="1"/>
  <c r="BA397" i="179"/>
  <c r="AY398" i="179"/>
  <c r="BD395" i="179"/>
  <c r="BE395" i="179"/>
  <c r="BC396" i="179"/>
  <c r="AW395" i="179"/>
  <c r="AU396" i="179"/>
  <c r="AV395" i="179"/>
  <c r="AZ398" i="179" l="1"/>
  <c r="BA398" i="179"/>
  <c r="AY399" i="179"/>
  <c r="BD396" i="179"/>
  <c r="BE396" i="179"/>
  <c r="BC397" i="179"/>
  <c r="AU397" i="179"/>
  <c r="AV396" i="179"/>
  <c r="AW396" i="179"/>
  <c r="AZ399" i="179" l="1"/>
  <c r="BA399" i="179"/>
  <c r="AY400" i="179"/>
  <c r="BE397" i="179"/>
  <c r="BD397" i="179"/>
  <c r="BC398" i="179"/>
  <c r="AU398" i="179"/>
  <c r="AW397" i="179"/>
  <c r="AV397" i="179"/>
  <c r="AZ400" i="179" l="1"/>
  <c r="BA400" i="179"/>
  <c r="AY401" i="179"/>
  <c r="AU399" i="179"/>
  <c r="AW398" i="179"/>
  <c r="AV398" i="179"/>
  <c r="BE398" i="179"/>
  <c r="BD398" i="179"/>
  <c r="BC399" i="179"/>
  <c r="AZ401" i="179" l="1"/>
  <c r="BA401" i="179"/>
  <c r="AY402" i="179"/>
  <c r="BE399" i="179"/>
  <c r="BD399" i="179"/>
  <c r="BC400" i="179"/>
  <c r="AW399" i="179"/>
  <c r="AV399" i="179"/>
  <c r="AU400" i="179"/>
  <c r="AZ402" i="179" l="1"/>
  <c r="BA402" i="179"/>
  <c r="AY403" i="179"/>
  <c r="AW400" i="179"/>
  <c r="AV400" i="179"/>
  <c r="AU401" i="179"/>
  <c r="BE400" i="179"/>
  <c r="BD400" i="179"/>
  <c r="BC401" i="179"/>
  <c r="AZ403" i="179" l="1"/>
  <c r="BA403" i="179"/>
  <c r="AY404" i="179"/>
  <c r="AV401" i="179"/>
  <c r="AW401" i="179"/>
  <c r="AU402" i="179"/>
  <c r="BE401" i="179"/>
  <c r="BD401" i="179"/>
  <c r="BC402" i="179"/>
  <c r="AZ404" i="179" l="1"/>
  <c r="BA404" i="179"/>
  <c r="AY405" i="179"/>
  <c r="BE402" i="179"/>
  <c r="BD402" i="179"/>
  <c r="BC403" i="179"/>
  <c r="AV402" i="179"/>
  <c r="AW402" i="179"/>
  <c r="AU403" i="179"/>
  <c r="AZ405" i="179" l="1"/>
  <c r="BA405" i="179"/>
  <c r="AY406" i="179"/>
  <c r="AV403" i="179"/>
  <c r="AW403" i="179"/>
  <c r="AU404" i="179"/>
  <c r="BE403" i="179"/>
  <c r="BD403" i="179"/>
  <c r="BC404" i="179"/>
  <c r="AZ406" i="179" l="1"/>
  <c r="BA406" i="179"/>
  <c r="AY407" i="179"/>
  <c r="AW404" i="179"/>
  <c r="AV404" i="179"/>
  <c r="AU405" i="179"/>
  <c r="BD404" i="179"/>
  <c r="BE404" i="179"/>
  <c r="BC405" i="179"/>
  <c r="AZ407" i="179" l="1"/>
  <c r="BA407" i="179"/>
  <c r="BD405" i="179"/>
  <c r="BE405" i="179"/>
  <c r="BC406" i="179"/>
  <c r="AU406" i="179"/>
  <c r="AT407" i="179"/>
  <c r="AT408" i="179" s="1"/>
  <c r="AX408" i="179" s="1"/>
  <c r="AY408" i="179" s="1"/>
  <c r="AV405" i="179"/>
  <c r="H43" i="262" s="1"/>
  <c r="AZ408" i="179" l="1"/>
  <c r="BA408" i="179" s="1"/>
  <c r="AY409" i="179"/>
  <c r="AT409" i="179"/>
  <c r="AT410" i="179" s="1"/>
  <c r="AT411" i="179" s="1"/>
  <c r="AT412" i="179" s="1"/>
  <c r="AW405" i="179"/>
  <c r="BD406" i="179"/>
  <c r="BE406" i="179"/>
  <c r="BC407" i="179"/>
  <c r="AW406" i="179"/>
  <c r="AU407" i="179"/>
  <c r="AV406" i="179"/>
  <c r="AZ409" i="179" l="1"/>
  <c r="BA409" i="179"/>
  <c r="AY410" i="179"/>
  <c r="AV407" i="179"/>
  <c r="AW407" i="179"/>
  <c r="AU408" i="179"/>
  <c r="BE407" i="179"/>
  <c r="BD407" i="179"/>
  <c r="BC408" i="179"/>
  <c r="AZ410" i="179" l="1"/>
  <c r="BA410" i="179"/>
  <c r="AY411" i="179"/>
  <c r="BD408" i="179"/>
  <c r="BE408" i="179"/>
  <c r="BC409" i="179"/>
  <c r="AV408" i="179"/>
  <c r="AW408" i="179" s="1"/>
  <c r="P43" i="262" s="1"/>
  <c r="AU409" i="179"/>
  <c r="AZ411" i="179" l="1"/>
  <c r="BA411" i="179"/>
  <c r="AY412" i="179"/>
  <c r="AU410" i="179"/>
  <c r="AV409" i="179"/>
  <c r="AW409" i="179"/>
  <c r="BE409" i="179"/>
  <c r="BD409" i="179"/>
  <c r="BC410" i="179"/>
  <c r="AZ412" i="179" l="1"/>
  <c r="BA412" i="179"/>
  <c r="AY413" i="179"/>
  <c r="BD410" i="179"/>
  <c r="BE410" i="179"/>
  <c r="BC411" i="179"/>
  <c r="AV410" i="179"/>
  <c r="AW410" i="179"/>
  <c r="AU411" i="179"/>
  <c r="AZ413" i="179" l="1"/>
  <c r="BA413" i="179"/>
  <c r="AY414" i="179"/>
  <c r="AU412" i="179"/>
  <c r="AW411" i="179"/>
  <c r="AV411" i="179"/>
  <c r="BE411" i="179"/>
  <c r="BD411" i="179"/>
  <c r="BC412" i="179"/>
  <c r="AZ414" i="179" l="1"/>
  <c r="BA414" i="179"/>
  <c r="AY415" i="179"/>
  <c r="BD412" i="179"/>
  <c r="BE412" i="179"/>
  <c r="BC413" i="179"/>
  <c r="AW412" i="179"/>
  <c r="AV412" i="179"/>
  <c r="AU413" i="179"/>
  <c r="AZ415" i="179" l="1"/>
  <c r="BA415" i="179"/>
  <c r="AY416" i="179"/>
  <c r="AU414" i="179"/>
  <c r="AW413" i="179"/>
  <c r="AV413" i="179"/>
  <c r="BD413" i="179"/>
  <c r="BE413" i="179"/>
  <c r="BC414" i="179"/>
  <c r="AZ416" i="179" l="1"/>
  <c r="BA416" i="179"/>
  <c r="AY417" i="179"/>
  <c r="BD414" i="179"/>
  <c r="BE414" i="179"/>
  <c r="BC415" i="179"/>
  <c r="AU415" i="179"/>
  <c r="AT416" i="179"/>
  <c r="AT417" i="179" s="1"/>
  <c r="AT418" i="179" s="1"/>
  <c r="AT419" i="179" s="1"/>
  <c r="AT420" i="179" s="1"/>
  <c r="AT421" i="179" s="1"/>
  <c r="AV414" i="179"/>
  <c r="H44" i="262" s="1"/>
  <c r="AZ417" i="179" l="1"/>
  <c r="BA417" i="179"/>
  <c r="AY418" i="179"/>
  <c r="AW414" i="179"/>
  <c r="I44" i="262" s="1"/>
  <c r="BE415" i="179"/>
  <c r="BD415" i="179"/>
  <c r="BC416" i="179"/>
  <c r="AW415" i="179"/>
  <c r="AV415" i="179"/>
  <c r="AU416" i="179"/>
  <c r="AZ418" i="179" l="1"/>
  <c r="BA418" i="179"/>
  <c r="AY419" i="179"/>
  <c r="AW416" i="179"/>
  <c r="AV416" i="179"/>
  <c r="AU417" i="179"/>
  <c r="BD416" i="179"/>
  <c r="BE416" i="179"/>
  <c r="BC417" i="179"/>
  <c r="AZ419" i="179" l="1"/>
  <c r="BA419" i="179"/>
  <c r="AY420" i="179"/>
  <c r="AV417" i="179"/>
  <c r="AU418" i="179"/>
  <c r="AW417" i="179"/>
  <c r="BD417" i="179"/>
  <c r="BE417" i="179"/>
  <c r="BC418" i="179"/>
  <c r="AZ420" i="179" l="1"/>
  <c r="BA420" i="179"/>
  <c r="AY421" i="179"/>
  <c r="BE418" i="179"/>
  <c r="BD418" i="179"/>
  <c r="BC419" i="179"/>
  <c r="AU419" i="179"/>
  <c r="AW418" i="179"/>
  <c r="AV418" i="179"/>
  <c r="AZ421" i="179" l="1"/>
  <c r="BA421" i="179"/>
  <c r="AY422" i="179"/>
  <c r="BE419" i="179"/>
  <c r="BD419" i="179"/>
  <c r="BC420" i="179"/>
  <c r="AU420" i="179"/>
  <c r="AW419" i="179"/>
  <c r="AV419" i="179"/>
  <c r="AZ422" i="179" l="1"/>
  <c r="BA422" i="179"/>
  <c r="AY423" i="179"/>
  <c r="BD420" i="179"/>
  <c r="BE420" i="179"/>
  <c r="BC421" i="179"/>
  <c r="AW420" i="179"/>
  <c r="AU421" i="179"/>
  <c r="AV420" i="179"/>
  <c r="AZ423" i="179" l="1"/>
  <c r="BA423" i="179"/>
  <c r="AY424" i="179"/>
  <c r="AV421" i="179"/>
  <c r="AW421" i="179"/>
  <c r="AU422" i="179"/>
  <c r="BD421" i="179"/>
  <c r="BE421" i="179"/>
  <c r="BC422" i="179"/>
  <c r="AZ424" i="179" l="1"/>
  <c r="BA424" i="179"/>
  <c r="AY425" i="179"/>
  <c r="BE422" i="179"/>
  <c r="BD422" i="179"/>
  <c r="BC423" i="179"/>
  <c r="AV422" i="179"/>
  <c r="AU423" i="179"/>
  <c r="AW422" i="179"/>
  <c r="AZ425" i="179" l="1"/>
  <c r="BA425" i="179"/>
  <c r="AY426" i="179"/>
  <c r="AU424" i="179"/>
  <c r="AT425" i="179"/>
  <c r="AT426" i="179" s="1"/>
  <c r="AT427" i="179" s="1"/>
  <c r="AT428" i="179" s="1"/>
  <c r="AT429" i="179" s="1"/>
  <c r="AT430" i="179" s="1"/>
  <c r="AV423" i="179"/>
  <c r="AW423" i="179" s="1"/>
  <c r="I45" i="262" s="1"/>
  <c r="BE423" i="179"/>
  <c r="BD423" i="179"/>
  <c r="BC424" i="179"/>
  <c r="AZ426" i="179" l="1"/>
  <c r="BA426" i="179"/>
  <c r="AY427" i="179"/>
  <c r="BE424" i="179"/>
  <c r="BD424" i="179"/>
  <c r="BC425" i="179"/>
  <c r="AV424" i="179"/>
  <c r="AU425" i="179"/>
  <c r="AW424" i="179"/>
  <c r="AZ427" i="179" l="1"/>
  <c r="BA427" i="179"/>
  <c r="AY428" i="179"/>
  <c r="AU426" i="179"/>
  <c r="AW425" i="179"/>
  <c r="AV425" i="179"/>
  <c r="BE425" i="179"/>
  <c r="BD425" i="179"/>
  <c r="BC426" i="179"/>
  <c r="AZ428" i="179" l="1"/>
  <c r="BA428" i="179"/>
  <c r="AY429" i="179"/>
  <c r="BE426" i="179"/>
  <c r="BD426" i="179"/>
  <c r="BC427" i="179"/>
  <c r="AU427" i="179"/>
  <c r="AV426" i="179"/>
  <c r="AW426" i="179" s="1"/>
  <c r="P45" i="262" s="1"/>
  <c r="AZ429" i="179" l="1"/>
  <c r="BA429" i="179"/>
  <c r="AY430" i="179"/>
  <c r="AU428" i="179"/>
  <c r="AW427" i="179"/>
  <c r="AV427" i="179"/>
  <c r="BD427" i="179"/>
  <c r="BE427" i="179"/>
  <c r="BC428" i="179"/>
  <c r="AZ430" i="179" l="1"/>
  <c r="BA430" i="179"/>
  <c r="AY431" i="179"/>
  <c r="BD428" i="179"/>
  <c r="BE428" i="179"/>
  <c r="BC429" i="179"/>
  <c r="AV428" i="179"/>
  <c r="AU429" i="179"/>
  <c r="AW428" i="179"/>
  <c r="AZ431" i="179" l="1"/>
  <c r="BA431" i="179"/>
  <c r="AY432" i="179"/>
  <c r="AW429" i="179"/>
  <c r="AU430" i="179"/>
  <c r="AV429" i="179"/>
  <c r="BD429" i="179"/>
  <c r="BE429" i="179"/>
  <c r="BC430" i="179"/>
  <c r="AZ432" i="179" l="1"/>
  <c r="BA432" i="179"/>
  <c r="AY433" i="179"/>
  <c r="BE430" i="179"/>
  <c r="BD430" i="179"/>
  <c r="BC431" i="179"/>
  <c r="AU431" i="179"/>
  <c r="AW430" i="179"/>
  <c r="AV430" i="179"/>
  <c r="AZ433" i="179" l="1"/>
  <c r="BA433" i="179"/>
  <c r="AY434" i="179"/>
  <c r="BD431" i="179"/>
  <c r="BE431" i="179"/>
  <c r="BC432" i="179"/>
  <c r="AV431" i="179"/>
  <c r="AW431" i="179"/>
  <c r="AU432" i="179"/>
  <c r="AZ434" i="179" l="1"/>
  <c r="BA434" i="179"/>
  <c r="AY435" i="179"/>
  <c r="AT434" i="179"/>
  <c r="AT435" i="179" s="1"/>
  <c r="AT436" i="179" s="1"/>
  <c r="AT437" i="179" s="1"/>
  <c r="AT438" i="179" s="1"/>
  <c r="AT439" i="179" s="1"/>
  <c r="AU433" i="179"/>
  <c r="AV432" i="179"/>
  <c r="AW432" i="179"/>
  <c r="BD432" i="179"/>
  <c r="BE432" i="179" s="1"/>
  <c r="BC433" i="179"/>
  <c r="AZ435" i="179" l="1"/>
  <c r="BA435" i="179"/>
  <c r="AY436" i="179"/>
  <c r="BD433" i="179"/>
  <c r="BE433" i="179"/>
  <c r="BC434" i="179"/>
  <c r="AU434" i="179"/>
  <c r="AW433" i="179"/>
  <c r="AV433" i="179"/>
  <c r="AZ436" i="179" l="1"/>
  <c r="BA436" i="179"/>
  <c r="AY437" i="179"/>
  <c r="AW434" i="179"/>
  <c r="AV434" i="179"/>
  <c r="AU435" i="179"/>
  <c r="BE434" i="179"/>
  <c r="BD434" i="179"/>
  <c r="BC435" i="179"/>
  <c r="AZ437" i="179" l="1"/>
  <c r="BA437" i="179"/>
  <c r="AY438" i="179"/>
  <c r="AU436" i="179"/>
  <c r="AW435" i="179"/>
  <c r="AV435" i="179"/>
  <c r="BE435" i="179"/>
  <c r="BD435" i="179"/>
  <c r="BC436" i="179"/>
  <c r="AZ438" i="179" l="1"/>
  <c r="BA438" i="179"/>
  <c r="AY439" i="179"/>
  <c r="BE436" i="179"/>
  <c r="BD436" i="179"/>
  <c r="BC437" i="179"/>
  <c r="AV436" i="179"/>
  <c r="AU437" i="179"/>
  <c r="AW436" i="179"/>
  <c r="AZ439" i="179" l="1"/>
  <c r="BA439" i="179"/>
  <c r="AY440" i="179"/>
  <c r="BD437" i="179"/>
  <c r="BE437" i="179"/>
  <c r="BC438" i="179"/>
  <c r="AW437" i="179"/>
  <c r="AU438" i="179"/>
  <c r="AV437" i="179"/>
  <c r="AZ440" i="179" l="1"/>
  <c r="BA440" i="179"/>
  <c r="AY441" i="179"/>
  <c r="BD438" i="179"/>
  <c r="BE438" i="179"/>
  <c r="BC439" i="179"/>
  <c r="AU439" i="179"/>
  <c r="AV438" i="179"/>
  <c r="AW438" i="179"/>
  <c r="AZ441" i="179" l="1"/>
  <c r="BA441" i="179" s="1"/>
  <c r="AY442" i="179"/>
  <c r="AV439" i="179"/>
  <c r="AU440" i="179"/>
  <c r="AW439" i="179"/>
  <c r="BD439" i="179"/>
  <c r="BE439" i="179"/>
  <c r="BC440" i="179"/>
  <c r="AZ442" i="179" l="1"/>
  <c r="BA442" i="179"/>
  <c r="AY443" i="179"/>
  <c r="BE440" i="179"/>
  <c r="BD440" i="179"/>
  <c r="BC441" i="179"/>
  <c r="AV440" i="179"/>
  <c r="AU441" i="179"/>
  <c r="AW440" i="179"/>
  <c r="AZ443" i="179" l="1"/>
  <c r="BA443" i="179"/>
  <c r="AY444" i="179"/>
  <c r="AT443" i="179"/>
  <c r="AT444" i="179" s="1"/>
  <c r="AT445" i="179" s="1"/>
  <c r="AT446" i="179" s="1"/>
  <c r="AT447" i="179" s="1"/>
  <c r="AT448" i="179" s="1"/>
  <c r="AU442" i="179"/>
  <c r="BE441" i="179"/>
  <c r="BD441" i="179"/>
  <c r="BC442" i="179"/>
  <c r="AZ444" i="179" l="1"/>
  <c r="BA444" i="179"/>
  <c r="AY445" i="179"/>
  <c r="BE442" i="179"/>
  <c r="BD442" i="179"/>
  <c r="BC443" i="179"/>
  <c r="AU443" i="179"/>
  <c r="AW442" i="179"/>
  <c r="AV442" i="179"/>
  <c r="AZ445" i="179" l="1"/>
  <c r="BA445" i="179"/>
  <c r="AY446" i="179"/>
  <c r="BD443" i="179"/>
  <c r="BE443" i="179"/>
  <c r="BC444" i="179"/>
  <c r="AW443" i="179"/>
  <c r="AU444" i="179"/>
  <c r="AV443" i="179"/>
  <c r="AZ446" i="179" l="1"/>
  <c r="BA446" i="179"/>
  <c r="AY447" i="179"/>
  <c r="AV444" i="179"/>
  <c r="AU445" i="179"/>
  <c r="AW444" i="179"/>
  <c r="BD444" i="179"/>
  <c r="BE444" i="179"/>
  <c r="BC445" i="179"/>
  <c r="AZ447" i="179" l="1"/>
  <c r="BA447" i="179"/>
  <c r="AY448" i="179"/>
  <c r="BE445" i="179"/>
  <c r="BD445" i="179"/>
  <c r="BC446" i="179"/>
  <c r="AV445" i="179"/>
  <c r="AW445" i="179"/>
  <c r="AU446" i="179"/>
  <c r="AZ448" i="179" l="1"/>
  <c r="BA448" i="179"/>
  <c r="AY449" i="179"/>
  <c r="AU447" i="179"/>
  <c r="AW446" i="179"/>
  <c r="AV446" i="179"/>
  <c r="BE446" i="179"/>
  <c r="BD446" i="179"/>
  <c r="BC447" i="179"/>
  <c r="AZ449" i="179" l="1"/>
  <c r="BA449" i="179"/>
  <c r="AY450" i="179"/>
  <c r="BD447" i="179"/>
  <c r="BE447" i="179"/>
  <c r="BC448" i="179"/>
  <c r="AW447" i="179"/>
  <c r="AU448" i="179"/>
  <c r="AV447" i="179"/>
  <c r="AZ450" i="179" l="1"/>
  <c r="BA450" i="179"/>
  <c r="AY451" i="179"/>
  <c r="AU449" i="179"/>
  <c r="AV448" i="179"/>
  <c r="AW448" i="179"/>
  <c r="BD448" i="179"/>
  <c r="BE448" i="179"/>
  <c r="BC449" i="179"/>
  <c r="AZ451" i="179" l="1"/>
  <c r="BA451" i="179"/>
  <c r="AY452" i="179"/>
  <c r="BE449" i="179"/>
  <c r="BD449" i="179"/>
  <c r="BC450" i="179"/>
  <c r="AW449" i="179"/>
  <c r="AV449" i="179"/>
  <c r="AU450" i="179"/>
  <c r="AZ452" i="179" l="1"/>
  <c r="BA452" i="179"/>
  <c r="BD450" i="179"/>
  <c r="BE450" i="179"/>
  <c r="BC451" i="179"/>
  <c r="AT452" i="179"/>
  <c r="AT453" i="179" s="1"/>
  <c r="AX453" i="179" s="1"/>
  <c r="AY453" i="179" s="1"/>
  <c r="AU451" i="179"/>
  <c r="AV450" i="179"/>
  <c r="AW450" i="179" s="1"/>
  <c r="I48" i="262" s="1"/>
  <c r="AZ453" i="179" l="1"/>
  <c r="BA453" i="179"/>
  <c r="AY454" i="179"/>
  <c r="AU452" i="179"/>
  <c r="AV451" i="179"/>
  <c r="AW451" i="179"/>
  <c r="BE451" i="179"/>
  <c r="BD451" i="179"/>
  <c r="BC452" i="179"/>
  <c r="AT454" i="179"/>
  <c r="AT455" i="179" s="1"/>
  <c r="AT456" i="179" s="1"/>
  <c r="AT457" i="179" s="1"/>
  <c r="AZ454" i="179" l="1"/>
  <c r="BA454" i="179"/>
  <c r="AY455" i="179"/>
  <c r="BB453" i="179"/>
  <c r="BC453" i="179" s="1"/>
  <c r="BD452" i="179"/>
  <c r="BE452" i="179"/>
  <c r="AU453" i="179"/>
  <c r="AW452" i="179"/>
  <c r="AV452" i="179"/>
  <c r="AZ455" i="179" l="1"/>
  <c r="BA455" i="179"/>
  <c r="AY456" i="179"/>
  <c r="AU454" i="179"/>
  <c r="AV453" i="179"/>
  <c r="AW453" i="179" s="1"/>
  <c r="P48" i="262" s="1"/>
  <c r="BD453" i="179"/>
  <c r="BE453" i="179"/>
  <c r="BC454" i="179"/>
  <c r="AZ456" i="179" l="1"/>
  <c r="BA456" i="179"/>
  <c r="AY457" i="179"/>
  <c r="BD454" i="179"/>
  <c r="BE454" i="179"/>
  <c r="BC455" i="179"/>
  <c r="AV454" i="179"/>
  <c r="AU455" i="179"/>
  <c r="AW454" i="179"/>
  <c r="AZ457" i="179" l="1"/>
  <c r="BA457" i="179"/>
  <c r="AY458" i="179"/>
  <c r="BE455" i="179"/>
  <c r="BD455" i="179"/>
  <c r="BC456" i="179"/>
  <c r="AU456" i="179"/>
  <c r="AV455" i="179"/>
  <c r="AW455" i="179"/>
  <c r="AZ458" i="179" l="1"/>
  <c r="BA458" i="179"/>
  <c r="AY459" i="179"/>
  <c r="BD456" i="179"/>
  <c r="BE456" i="179"/>
  <c r="BC457" i="179"/>
  <c r="AU457" i="179"/>
  <c r="AW456" i="179"/>
  <c r="AV456" i="179"/>
  <c r="AZ459" i="179" l="1"/>
  <c r="BA459" i="179" s="1"/>
  <c r="AY460" i="179"/>
  <c r="BE457" i="179"/>
  <c r="BD457" i="179"/>
  <c r="BC458" i="179"/>
  <c r="AV457" i="179"/>
  <c r="AU458" i="179"/>
  <c r="AW457" i="179"/>
  <c r="AZ460" i="179" l="1"/>
  <c r="BA460" i="179"/>
  <c r="AY461" i="179"/>
  <c r="AV458" i="179"/>
  <c r="AW458" i="179"/>
  <c r="AU459" i="179"/>
  <c r="BE458" i="179"/>
  <c r="BD458" i="179"/>
  <c r="BC459" i="179"/>
  <c r="AZ461" i="179" l="1"/>
  <c r="BA461" i="179"/>
  <c r="AY462" i="179"/>
  <c r="AU460" i="179"/>
  <c r="AV459" i="179"/>
  <c r="AW459" i="179" s="1"/>
  <c r="I49" i="262" s="1"/>
  <c r="BD459" i="179"/>
  <c r="BE459" i="179" s="1"/>
  <c r="BC460" i="179"/>
  <c r="AZ462" i="179" l="1"/>
  <c r="BA462" i="179"/>
  <c r="AY463" i="179"/>
  <c r="BE460" i="179"/>
  <c r="BD460" i="179"/>
  <c r="BC461" i="179"/>
  <c r="AW460" i="179"/>
  <c r="AU461" i="179"/>
  <c r="AV460" i="179"/>
  <c r="AZ463" i="179" l="1"/>
  <c r="BA463" i="179"/>
  <c r="AY464" i="179"/>
  <c r="AV461" i="179"/>
  <c r="AU462" i="179"/>
  <c r="AW461" i="179"/>
  <c r="BD461" i="179"/>
  <c r="BE461" i="179"/>
  <c r="BC462" i="179"/>
  <c r="AZ464" i="179" l="1"/>
  <c r="BA464" i="179"/>
  <c r="AY465" i="179"/>
  <c r="AV462" i="179"/>
  <c r="AU463" i="179"/>
  <c r="AW462" i="179"/>
  <c r="BD462" i="179"/>
  <c r="BE462" i="179"/>
  <c r="BC463" i="179"/>
  <c r="AZ465" i="179" l="1"/>
  <c r="BA465" i="179"/>
  <c r="AY466" i="179"/>
  <c r="AV463" i="179"/>
  <c r="AW463" i="179"/>
  <c r="AU464" i="179"/>
  <c r="BE463" i="179"/>
  <c r="BD463" i="179"/>
  <c r="BC464" i="179"/>
  <c r="AZ466" i="179" l="1"/>
  <c r="BA466" i="179"/>
  <c r="AY467" i="179"/>
  <c r="AV464" i="179"/>
  <c r="AW464" i="179"/>
  <c r="AU465" i="179"/>
  <c r="BD464" i="179"/>
  <c r="BE464" i="179"/>
  <c r="BC465" i="179"/>
  <c r="AZ467" i="179" l="1"/>
  <c r="BA467" i="179"/>
  <c r="AY468" i="179"/>
  <c r="BD465" i="179"/>
  <c r="BE465" i="179"/>
  <c r="BC466" i="179"/>
  <c r="AU466" i="179"/>
  <c r="AW465" i="179"/>
  <c r="AV465" i="179"/>
  <c r="AZ468" i="179" l="1"/>
  <c r="BA468" i="179" s="1"/>
  <c r="AY469" i="179"/>
  <c r="BE466" i="179"/>
  <c r="BD466" i="179"/>
  <c r="BC467" i="179"/>
  <c r="AV466" i="179"/>
  <c r="AU467" i="179"/>
  <c r="AW466" i="179"/>
  <c r="AZ469" i="179" l="1"/>
  <c r="BA469" i="179"/>
  <c r="AY470" i="179"/>
  <c r="BD467" i="179"/>
  <c r="BE467" i="179"/>
  <c r="BC468" i="179"/>
  <c r="AW467" i="179"/>
  <c r="AV467" i="179"/>
  <c r="AU468" i="179"/>
  <c r="AZ470" i="179" l="1"/>
  <c r="BA470" i="179"/>
  <c r="AY471" i="179"/>
  <c r="AU469" i="179"/>
  <c r="AT470" i="179"/>
  <c r="AT471" i="179" s="1"/>
  <c r="AT472" i="179" s="1"/>
  <c r="AT473" i="179" s="1"/>
  <c r="AT474" i="179" s="1"/>
  <c r="AT475" i="179" s="1"/>
  <c r="AW468" i="179"/>
  <c r="BD468" i="179"/>
  <c r="BE468" i="179" s="1"/>
  <c r="BC469" i="179"/>
  <c r="AZ471" i="179" l="1"/>
  <c r="BA471" i="179"/>
  <c r="AY472" i="179"/>
  <c r="BE469" i="179"/>
  <c r="BD469" i="179"/>
  <c r="BC470" i="179"/>
  <c r="AV469" i="179"/>
  <c r="AW469" i="179"/>
  <c r="AU470" i="179"/>
  <c r="AZ472" i="179" l="1"/>
  <c r="BA472" i="179"/>
  <c r="AY473" i="179"/>
  <c r="BD470" i="179"/>
  <c r="BE470" i="179"/>
  <c r="BC471" i="179"/>
  <c r="AU471" i="179"/>
  <c r="AV470" i="179"/>
  <c r="AW470" i="179"/>
  <c r="AZ473" i="179" l="1"/>
  <c r="BA473" i="179"/>
  <c r="AY474" i="179"/>
  <c r="BD471" i="179"/>
  <c r="BE471" i="179"/>
  <c r="BC472" i="179"/>
  <c r="AU472" i="179"/>
  <c r="AV471" i="179"/>
  <c r="AW471" i="179" s="1"/>
  <c r="AD50" i="262" s="1"/>
  <c r="AZ474" i="179" l="1"/>
  <c r="BA474" i="179"/>
  <c r="AY475" i="179"/>
  <c r="AW472" i="179"/>
  <c r="AV472" i="179"/>
  <c r="AU473" i="179"/>
  <c r="BE472" i="179"/>
  <c r="BD472" i="179"/>
  <c r="BC473" i="179"/>
  <c r="AZ475" i="179" l="1"/>
  <c r="BA475" i="179"/>
  <c r="AY476" i="179"/>
  <c r="AU474" i="179"/>
  <c r="AW473" i="179"/>
  <c r="AV473" i="179"/>
  <c r="BE473" i="179"/>
  <c r="BD473" i="179"/>
  <c r="BC474" i="179"/>
  <c r="AZ476" i="179" l="1"/>
  <c r="BA476" i="179"/>
  <c r="AY477" i="179"/>
  <c r="BE474" i="179"/>
  <c r="BD474" i="179"/>
  <c r="BC475" i="179"/>
  <c r="AV474" i="179"/>
  <c r="AW474" i="179"/>
  <c r="AU475" i="179"/>
  <c r="AZ477" i="179" l="1"/>
  <c r="BA477" i="179"/>
  <c r="AY478" i="179"/>
  <c r="AU476" i="179"/>
  <c r="AV475" i="179"/>
  <c r="AW475" i="179"/>
  <c r="BE475" i="179"/>
  <c r="BD475" i="179"/>
  <c r="BC476" i="179"/>
  <c r="AZ478" i="179" l="1"/>
  <c r="BA478" i="179"/>
  <c r="AY479" i="179"/>
  <c r="BD476" i="179"/>
  <c r="BE476" i="179"/>
  <c r="BC477" i="179"/>
  <c r="AV476" i="179"/>
  <c r="AU477" i="179"/>
  <c r="AW476" i="179"/>
  <c r="AZ479" i="179" l="1"/>
  <c r="BA479" i="179"/>
  <c r="AY480" i="179"/>
  <c r="AT479" i="179"/>
  <c r="AT480" i="179" s="1"/>
  <c r="AT481" i="179" s="1"/>
  <c r="AT482" i="179" s="1"/>
  <c r="AT483" i="179" s="1"/>
  <c r="AT484" i="179" s="1"/>
  <c r="AU478" i="179"/>
  <c r="AV477" i="179"/>
  <c r="AW477" i="179" s="1"/>
  <c r="I51" i="262" s="1"/>
  <c r="BD477" i="179"/>
  <c r="BE477" i="179"/>
  <c r="BC478" i="179"/>
  <c r="AZ480" i="179" l="1"/>
  <c r="BA480" i="179"/>
  <c r="AY481" i="179"/>
  <c r="BD478" i="179"/>
  <c r="BE478" i="179"/>
  <c r="BC479" i="179"/>
  <c r="AU479" i="179"/>
  <c r="AV478" i="179"/>
  <c r="AW478" i="179"/>
  <c r="AZ481" i="179" l="1"/>
  <c r="BA481" i="179"/>
  <c r="AY482" i="179"/>
  <c r="BE479" i="179"/>
  <c r="BD479" i="179"/>
  <c r="BC480" i="179"/>
  <c r="AW479" i="179"/>
  <c r="AU480" i="179"/>
  <c r="AV479" i="179"/>
  <c r="AZ482" i="179" l="1"/>
  <c r="BA482" i="179"/>
  <c r="AY483" i="179"/>
  <c r="BE480" i="179"/>
  <c r="BD480" i="179"/>
  <c r="BC481" i="179"/>
  <c r="AW480" i="179"/>
  <c r="AU481" i="179"/>
  <c r="AV480" i="179"/>
  <c r="AZ483" i="179" l="1"/>
  <c r="BA483" i="179"/>
  <c r="AY484" i="179"/>
  <c r="AU482" i="179"/>
  <c r="AV481" i="179"/>
  <c r="AW481" i="179"/>
  <c r="BD481" i="179"/>
  <c r="BE481" i="179"/>
  <c r="BC482" i="179"/>
  <c r="AZ484" i="179" l="1"/>
  <c r="BA484" i="179"/>
  <c r="AY485" i="179"/>
  <c r="BE482" i="179"/>
  <c r="BD482" i="179"/>
  <c r="BC483" i="179"/>
  <c r="AU483" i="179"/>
  <c r="AW482" i="179"/>
  <c r="AV482" i="179"/>
  <c r="AZ485" i="179" l="1"/>
  <c r="BA485" i="179"/>
  <c r="AY486" i="179"/>
  <c r="BD483" i="179"/>
  <c r="BE483" i="179"/>
  <c r="BC484" i="179"/>
  <c r="AW483" i="179"/>
  <c r="AV483" i="179"/>
  <c r="AU484" i="179"/>
  <c r="AZ486" i="179" l="1"/>
  <c r="BA486" i="179"/>
  <c r="AY487" i="179"/>
  <c r="AV484" i="179"/>
  <c r="AU485" i="179"/>
  <c r="AW484" i="179"/>
  <c r="BD484" i="179"/>
  <c r="BE484" i="179"/>
  <c r="BC485" i="179"/>
  <c r="AZ487" i="179" l="1"/>
  <c r="BA487" i="179"/>
  <c r="AY488" i="179"/>
  <c r="AW485" i="179"/>
  <c r="AU486" i="179"/>
  <c r="AV485" i="179"/>
  <c r="BD485" i="179"/>
  <c r="BE485" i="179"/>
  <c r="BC486" i="179"/>
  <c r="AZ488" i="179" l="1"/>
  <c r="BA488" i="179"/>
  <c r="AU487" i="179"/>
  <c r="AT488" i="179"/>
  <c r="AT489" i="179" s="1"/>
  <c r="AX489" i="179" s="1"/>
  <c r="AY489" i="179" s="1"/>
  <c r="AV486" i="179"/>
  <c r="AW486" i="179" s="1"/>
  <c r="I52" i="262" s="1"/>
  <c r="BD486" i="179"/>
  <c r="BE486" i="179"/>
  <c r="BC487" i="179"/>
  <c r="AZ489" i="179" l="1"/>
  <c r="BA489" i="179"/>
  <c r="AY490" i="179"/>
  <c r="BE487" i="179"/>
  <c r="BD487" i="179"/>
  <c r="BC488" i="179"/>
  <c r="AT490" i="179"/>
  <c r="AT491" i="179" s="1"/>
  <c r="AT492" i="179" s="1"/>
  <c r="AT493" i="179" s="1"/>
  <c r="AV487" i="179"/>
  <c r="AW487" i="179"/>
  <c r="AU488" i="179"/>
  <c r="AZ490" i="179" l="1"/>
  <c r="BA490" i="179"/>
  <c r="AY491" i="179"/>
  <c r="BB489" i="179"/>
  <c r="BC489" i="179" s="1"/>
  <c r="AW488" i="179"/>
  <c r="AU489" i="179"/>
  <c r="AV488" i="179"/>
  <c r="BD488" i="179"/>
  <c r="BE488" i="179"/>
  <c r="AZ491" i="179" l="1"/>
  <c r="BA491" i="179"/>
  <c r="AY492" i="179"/>
  <c r="AU490" i="179"/>
  <c r="AV489" i="179"/>
  <c r="AW489" i="179" s="1"/>
  <c r="P52" i="262" s="1"/>
  <c r="BD489" i="179"/>
  <c r="BE489" i="179" s="1"/>
  <c r="BC490" i="179"/>
  <c r="AZ492" i="179" l="1"/>
  <c r="BA492" i="179"/>
  <c r="AY493" i="179"/>
  <c r="BE490" i="179"/>
  <c r="BD490" i="179"/>
  <c r="BC491" i="179"/>
  <c r="AW490" i="179"/>
  <c r="AU491" i="179"/>
  <c r="AV490" i="179"/>
  <c r="AZ493" i="179" l="1"/>
  <c r="BA493" i="179"/>
  <c r="AY494" i="179"/>
  <c r="AV491" i="179"/>
  <c r="AW491" i="179"/>
  <c r="AU492" i="179"/>
  <c r="BE491" i="179"/>
  <c r="BD491" i="179"/>
  <c r="BC492" i="179"/>
  <c r="AZ494" i="179" l="1"/>
  <c r="BA494" i="179"/>
  <c r="AY495" i="179"/>
  <c r="BE492" i="179"/>
  <c r="BD492" i="179"/>
  <c r="BC493" i="179"/>
  <c r="AV492" i="179"/>
  <c r="AU493" i="179"/>
  <c r="AW492" i="179"/>
  <c r="AZ495" i="179" l="1"/>
  <c r="BA495" i="179"/>
  <c r="AY496" i="179"/>
  <c r="AV493" i="179"/>
  <c r="AW493" i="179"/>
  <c r="AU494" i="179"/>
  <c r="BE493" i="179"/>
  <c r="BD493" i="179"/>
  <c r="BC494" i="179"/>
  <c r="AZ496" i="179" l="1"/>
  <c r="BA496" i="179"/>
  <c r="AY497" i="179"/>
  <c r="AU495" i="179"/>
  <c r="AW494" i="179"/>
  <c r="AV494" i="179"/>
  <c r="BD494" i="179"/>
  <c r="BE494" i="179"/>
  <c r="BC495" i="179"/>
  <c r="AZ497" i="179" l="1"/>
  <c r="BA497" i="179"/>
  <c r="AY498" i="179"/>
  <c r="BE495" i="179"/>
  <c r="BD495" i="179"/>
  <c r="BC496" i="179"/>
  <c r="AT497" i="179"/>
  <c r="AT498" i="179" s="1"/>
  <c r="AT499" i="179" s="1"/>
  <c r="AU496" i="179"/>
  <c r="AV495" i="179"/>
  <c r="AW495" i="179" s="1"/>
  <c r="AZ498" i="179" l="1"/>
  <c r="BA498" i="179"/>
  <c r="AY499" i="179"/>
  <c r="BD496" i="179"/>
  <c r="BE496" i="179"/>
  <c r="BC497" i="179"/>
  <c r="AV496" i="179"/>
  <c r="AW496" i="179"/>
  <c r="AU497" i="179"/>
  <c r="AZ499" i="179" l="1"/>
  <c r="BA499" i="179"/>
  <c r="AY500" i="179"/>
  <c r="BE497" i="179"/>
  <c r="BD497" i="179"/>
  <c r="BC498" i="179"/>
  <c r="AV497" i="179"/>
  <c r="AU498" i="179"/>
  <c r="AW497" i="179"/>
  <c r="AZ500" i="179" l="1"/>
  <c r="BA500" i="179"/>
  <c r="AY501" i="179"/>
  <c r="BE498" i="179"/>
  <c r="BD498" i="179"/>
  <c r="BC499" i="179"/>
  <c r="AU499" i="179"/>
  <c r="AT500" i="179"/>
  <c r="AT501" i="179" s="1"/>
  <c r="AT502" i="179" s="1"/>
  <c r="AV498" i="179"/>
  <c r="AW498" i="179" s="1"/>
  <c r="P59" i="262" s="1"/>
  <c r="AZ501" i="179" l="1"/>
  <c r="BA501" i="179"/>
  <c r="AY502" i="179"/>
  <c r="AU500" i="179"/>
  <c r="AW499" i="179"/>
  <c r="AV499" i="179"/>
  <c r="BD499" i="179"/>
  <c r="BE499" i="179"/>
  <c r="BC500" i="179"/>
  <c r="AZ502" i="179" l="1"/>
  <c r="BA502" i="179"/>
  <c r="AY503" i="179"/>
  <c r="BD500" i="179"/>
  <c r="BE500" i="179"/>
  <c r="BC501" i="179"/>
  <c r="AW500" i="179"/>
  <c r="AU501" i="179"/>
  <c r="AV500" i="179"/>
  <c r="AZ503" i="179" l="1"/>
  <c r="BA503" i="179"/>
  <c r="AY504" i="179"/>
  <c r="BE501" i="179"/>
  <c r="BD501" i="179"/>
  <c r="BC502" i="179"/>
  <c r="AV501" i="179"/>
  <c r="AW501" i="179"/>
  <c r="AU502" i="179"/>
  <c r="AZ504" i="179" l="1"/>
  <c r="BA504" i="179"/>
  <c r="AY505" i="179"/>
  <c r="AW502" i="179"/>
  <c r="AU503" i="179"/>
  <c r="AV502" i="179"/>
  <c r="BD502" i="179"/>
  <c r="BE502" i="179"/>
  <c r="BC503" i="179"/>
  <c r="AZ505" i="179" l="1"/>
  <c r="BA505" i="179"/>
  <c r="AY506" i="179"/>
  <c r="BD503" i="179"/>
  <c r="BE503" i="179"/>
  <c r="BC504" i="179"/>
  <c r="AU504" i="179"/>
  <c r="AV503" i="179"/>
  <c r="AW503" i="179"/>
  <c r="AZ506" i="179" l="1"/>
  <c r="BA506" i="179"/>
  <c r="AY507" i="179"/>
  <c r="AT506" i="179"/>
  <c r="AT507" i="179" s="1"/>
  <c r="AT508" i="179" s="1"/>
  <c r="AT509" i="179" s="1"/>
  <c r="AT510" i="179" s="1"/>
  <c r="AT511" i="179" s="1"/>
  <c r="AU505" i="179"/>
  <c r="AV504" i="179"/>
  <c r="AW504" i="179" s="1"/>
  <c r="I60" i="262" s="1"/>
  <c r="BE504" i="179"/>
  <c r="BD504" i="179"/>
  <c r="BC505" i="179"/>
  <c r="AZ507" i="179" l="1"/>
  <c r="BA507" i="179"/>
  <c r="AY508" i="179"/>
  <c r="AU506" i="179"/>
  <c r="AW505" i="179"/>
  <c r="AV505" i="179"/>
  <c r="BE505" i="179"/>
  <c r="BD505" i="179"/>
  <c r="BC506" i="179"/>
  <c r="AZ508" i="179" l="1"/>
  <c r="BA508" i="179"/>
  <c r="AY509" i="179"/>
  <c r="BE506" i="179"/>
  <c r="BD506" i="179"/>
  <c r="BC507" i="179"/>
  <c r="AU507" i="179"/>
  <c r="AV506" i="179"/>
  <c r="AW506" i="179"/>
  <c r="AZ509" i="179" l="1"/>
  <c r="BA509" i="179"/>
  <c r="AY510" i="179"/>
  <c r="BE507" i="179"/>
  <c r="BD507" i="179"/>
  <c r="BC508" i="179"/>
  <c r="AU508" i="179"/>
  <c r="AV507" i="179"/>
  <c r="O60" i="262" s="1"/>
  <c r="AZ510" i="179" l="1"/>
  <c r="BA510" i="179"/>
  <c r="AY511" i="179"/>
  <c r="AV508" i="179"/>
  <c r="AW508" i="179"/>
  <c r="AU509" i="179"/>
  <c r="AW507" i="179"/>
  <c r="P60" i="262" s="1"/>
  <c r="BD508" i="179"/>
  <c r="BE508" i="179"/>
  <c r="BC509" i="179"/>
  <c r="AZ511" i="179" l="1"/>
  <c r="BA511" i="179"/>
  <c r="AY512" i="179"/>
  <c r="AV509" i="179"/>
  <c r="AU510" i="179"/>
  <c r="AW509" i="179"/>
  <c r="BE509" i="179"/>
  <c r="BD509" i="179"/>
  <c r="BC510" i="179"/>
  <c r="AZ512" i="179" l="1"/>
  <c r="BA512" i="179"/>
  <c r="AY513" i="179"/>
  <c r="BE510" i="179"/>
  <c r="BD510" i="179"/>
  <c r="BC511" i="179"/>
  <c r="AV510" i="179"/>
  <c r="AU511" i="179"/>
  <c r="AW510" i="179"/>
  <c r="AZ513" i="179" l="1"/>
  <c r="BA513" i="179"/>
  <c r="AY514" i="179"/>
  <c r="BE511" i="179"/>
  <c r="BD511" i="179"/>
  <c r="BC512" i="179"/>
  <c r="AV511" i="179"/>
  <c r="AW511" i="179"/>
  <c r="AU512" i="179"/>
  <c r="AZ514" i="179" l="1"/>
  <c r="BA514" i="179"/>
  <c r="AY515" i="179"/>
  <c r="AV512" i="179"/>
  <c r="AW512" i="179"/>
  <c r="AU513" i="179"/>
  <c r="BE512" i="179"/>
  <c r="BD512" i="179"/>
  <c r="BC513" i="179"/>
  <c r="AZ515" i="179" l="1"/>
  <c r="BA515" i="179"/>
  <c r="AY516" i="179"/>
  <c r="BD513" i="179"/>
  <c r="BE513" i="179"/>
  <c r="BC514" i="179"/>
  <c r="AU514" i="179"/>
  <c r="AT515" i="179"/>
  <c r="AT516" i="179" s="1"/>
  <c r="AT517" i="179" s="1"/>
  <c r="AV513" i="179"/>
  <c r="AW513" i="179" s="1"/>
  <c r="I61" i="262" s="1"/>
  <c r="AZ516" i="179" l="1"/>
  <c r="BA516" i="179"/>
  <c r="AY517" i="179"/>
  <c r="AW514" i="179"/>
  <c r="AV514" i="179"/>
  <c r="AU515" i="179"/>
  <c r="BD514" i="179"/>
  <c r="BE514" i="179"/>
  <c r="BC515" i="179"/>
  <c r="AZ517" i="179" l="1"/>
  <c r="BA517" i="179"/>
  <c r="AY518" i="179"/>
  <c r="BD515" i="179"/>
  <c r="BE515" i="179"/>
  <c r="BC516" i="179"/>
  <c r="AW515" i="179"/>
  <c r="AV515" i="179"/>
  <c r="AU516" i="179"/>
  <c r="AZ518" i="179" l="1"/>
  <c r="BA518" i="179"/>
  <c r="AU517" i="179"/>
  <c r="AT518" i="179"/>
  <c r="AT519" i="179" s="1"/>
  <c r="AX519" i="179" s="1"/>
  <c r="AY519" i="179" s="1"/>
  <c r="AV516" i="179"/>
  <c r="AW516" i="179" s="1"/>
  <c r="P61" i="262" s="1"/>
  <c r="BD516" i="179"/>
  <c r="BE516" i="179"/>
  <c r="BC517" i="179"/>
  <c r="AZ519" i="179" l="1"/>
  <c r="BA519" i="179"/>
  <c r="AY520" i="179"/>
  <c r="BD517" i="179"/>
  <c r="BE517" i="179"/>
  <c r="BC518" i="179"/>
  <c r="AT520" i="179"/>
  <c r="AV517" i="179"/>
  <c r="AU518" i="179"/>
  <c r="AW517" i="179"/>
  <c r="AZ520" i="179" l="1"/>
  <c r="BA520" i="179"/>
  <c r="AY521" i="179"/>
  <c r="AU519" i="179"/>
  <c r="AW518" i="179"/>
  <c r="AV518" i="179"/>
  <c r="BB519" i="179"/>
  <c r="BC519" i="179" s="1"/>
  <c r="BD518" i="179"/>
  <c r="BE518" i="179"/>
  <c r="AZ521" i="179" l="1"/>
  <c r="BA521" i="179"/>
  <c r="AY522" i="179"/>
  <c r="BD519" i="179"/>
  <c r="BE519" i="179"/>
  <c r="BC520" i="179"/>
  <c r="AU520" i="179"/>
  <c r="AV519" i="179"/>
  <c r="AW519" i="179" s="1"/>
  <c r="W61" i="262" s="1"/>
  <c r="AZ522" i="179" l="1"/>
  <c r="BA522" i="179"/>
  <c r="AY523" i="179"/>
  <c r="AU521" i="179"/>
  <c r="AV520" i="179"/>
  <c r="AW520" i="179"/>
  <c r="BD520" i="179"/>
  <c r="BE520" i="179"/>
  <c r="BC521" i="179"/>
  <c r="AZ523" i="179" l="1"/>
  <c r="BA523" i="179"/>
  <c r="AY524" i="179"/>
  <c r="BE521" i="179"/>
  <c r="BD521" i="179"/>
  <c r="BC522" i="179"/>
  <c r="AU522" i="179"/>
  <c r="AW521" i="179"/>
  <c r="AV521" i="179"/>
  <c r="AZ524" i="179" l="1"/>
  <c r="BA524" i="179"/>
  <c r="AY525" i="179"/>
  <c r="BE522" i="179"/>
  <c r="BD522" i="179"/>
  <c r="BC523" i="179"/>
  <c r="AT524" i="179"/>
  <c r="AT525" i="179" s="1"/>
  <c r="AT526" i="179" s="1"/>
  <c r="AT527" i="179" s="1"/>
  <c r="AT528" i="179" s="1"/>
  <c r="AT529" i="179" s="1"/>
  <c r="AU523" i="179"/>
  <c r="AV522" i="179"/>
  <c r="AW522" i="179" s="1"/>
  <c r="I62" i="262" s="1"/>
  <c r="AZ525" i="179" l="1"/>
  <c r="BA525" i="179"/>
  <c r="AY526" i="179"/>
  <c r="AV523" i="179"/>
  <c r="AU524" i="179"/>
  <c r="AW523" i="179"/>
  <c r="BD523" i="179"/>
  <c r="BE523" i="179"/>
  <c r="BC524" i="179"/>
  <c r="AZ526" i="179" l="1"/>
  <c r="BA526" i="179"/>
  <c r="AY527" i="179"/>
  <c r="BD524" i="179"/>
  <c r="BE524" i="179"/>
  <c r="BC525" i="179"/>
  <c r="AV524" i="179"/>
  <c r="AW524" i="179"/>
  <c r="AU525" i="179"/>
  <c r="AZ527" i="179" l="1"/>
  <c r="BA527" i="179"/>
  <c r="AY528" i="179"/>
  <c r="AU526" i="179"/>
  <c r="AV525" i="179"/>
  <c r="AW525" i="179" s="1"/>
  <c r="BE525" i="179"/>
  <c r="BD525" i="179"/>
  <c r="BC526" i="179"/>
  <c r="AZ528" i="179" l="1"/>
  <c r="BA528" i="179"/>
  <c r="AY529" i="179"/>
  <c r="BE526" i="179"/>
  <c r="BD526" i="179"/>
  <c r="BC527" i="179"/>
  <c r="AV526" i="179"/>
  <c r="AW526" i="179"/>
  <c r="AU527" i="179"/>
  <c r="AZ529" i="179" l="1"/>
  <c r="BA529" i="179"/>
  <c r="AY530" i="179"/>
  <c r="AW527" i="179"/>
  <c r="AV527" i="179"/>
  <c r="AU528" i="179"/>
  <c r="BE527" i="179"/>
  <c r="BD527" i="179"/>
  <c r="BC528" i="179"/>
  <c r="AZ530" i="179" l="1"/>
  <c r="BA530" i="179"/>
  <c r="AY531" i="179"/>
  <c r="BD528" i="179"/>
  <c r="BE528" i="179"/>
  <c r="BC529" i="179"/>
  <c r="AU529" i="179"/>
  <c r="AV528" i="179"/>
  <c r="AW528" i="179"/>
  <c r="AZ531" i="179" l="1"/>
  <c r="BA531" i="179"/>
  <c r="AY532" i="179"/>
  <c r="BE529" i="179"/>
  <c r="BD529" i="179"/>
  <c r="BC530" i="179"/>
  <c r="AU530" i="179"/>
  <c r="AW529" i="179"/>
  <c r="AV529" i="179"/>
  <c r="AZ532" i="179" l="1"/>
  <c r="BA532" i="179"/>
  <c r="AY533" i="179"/>
  <c r="BE530" i="179"/>
  <c r="BD530" i="179"/>
  <c r="BC531" i="179"/>
  <c r="AV530" i="179"/>
  <c r="AU531" i="179"/>
  <c r="AW530" i="179"/>
  <c r="AZ533" i="179" l="1"/>
  <c r="BA533" i="179"/>
  <c r="AY534" i="179"/>
  <c r="BD531" i="179"/>
  <c r="BE531" i="179"/>
  <c r="BC532" i="179"/>
  <c r="AT533" i="179"/>
  <c r="AT534" i="179" s="1"/>
  <c r="AT535" i="179" s="1"/>
  <c r="AT536" i="179" s="1"/>
  <c r="AT537" i="179" s="1"/>
  <c r="AT538" i="179" s="1"/>
  <c r="AU532" i="179"/>
  <c r="AZ534" i="179" l="1"/>
  <c r="BA534" i="179"/>
  <c r="AY535" i="179"/>
  <c r="AV532" i="179"/>
  <c r="AW532" i="179"/>
  <c r="AU533" i="179"/>
  <c r="BD532" i="179"/>
  <c r="BE532" i="179"/>
  <c r="BC533" i="179"/>
  <c r="AZ535" i="179" l="1"/>
  <c r="BA535" i="179"/>
  <c r="AY536" i="179"/>
  <c r="AW533" i="179"/>
  <c r="AU534" i="179"/>
  <c r="AU535" i="179" s="1"/>
  <c r="AV533" i="179"/>
  <c r="BD533" i="179"/>
  <c r="BE533" i="179"/>
  <c r="BC534" i="179"/>
  <c r="AZ536" i="179" l="1"/>
  <c r="BA536" i="179"/>
  <c r="AY537" i="179"/>
  <c r="BD534" i="179"/>
  <c r="BE534" i="179"/>
  <c r="BC535" i="179"/>
  <c r="AV535" i="179"/>
  <c r="AU536" i="179"/>
  <c r="AW535" i="179"/>
  <c r="AZ537" i="179" l="1"/>
  <c r="BA537" i="179"/>
  <c r="AY538" i="179"/>
  <c r="AU537" i="179"/>
  <c r="AV536" i="179"/>
  <c r="AW536" i="179"/>
  <c r="BD535" i="179"/>
  <c r="BE535" i="179"/>
  <c r="BC536" i="179"/>
  <c r="AZ538" i="179" l="1"/>
  <c r="BA538" i="179"/>
  <c r="AY539" i="179"/>
  <c r="BE536" i="179"/>
  <c r="BD536" i="179"/>
  <c r="BC537" i="179"/>
  <c r="AW537" i="179"/>
  <c r="AU538" i="179"/>
  <c r="AZ539" i="179" l="1"/>
  <c r="BA539" i="179"/>
  <c r="AY540" i="179"/>
  <c r="AV538" i="179"/>
  <c r="AW538" i="179"/>
  <c r="AU539" i="179"/>
  <c r="BD537" i="179"/>
  <c r="BE537" i="179"/>
  <c r="BC538" i="179"/>
  <c r="AZ540" i="179" l="1"/>
  <c r="BA540" i="179"/>
  <c r="AY541" i="179"/>
  <c r="AU540" i="179"/>
  <c r="AV539" i="179"/>
  <c r="AW539" i="179"/>
  <c r="BD538" i="179"/>
  <c r="BE538" i="179"/>
  <c r="BC539" i="179"/>
  <c r="AZ541" i="179" l="1"/>
  <c r="BA541" i="179"/>
  <c r="AY542" i="179"/>
  <c r="BD539" i="179"/>
  <c r="BE539" i="179"/>
  <c r="BC540" i="179"/>
  <c r="AU541" i="179"/>
  <c r="AV540" i="179"/>
  <c r="AW540" i="179" s="1"/>
  <c r="AZ542" i="179" l="1"/>
  <c r="BA542" i="179"/>
  <c r="AY543" i="179"/>
  <c r="AV541" i="179"/>
  <c r="AW541" i="179"/>
  <c r="AU542" i="179"/>
  <c r="BE540" i="179"/>
  <c r="BD540" i="179"/>
  <c r="BC541" i="179"/>
  <c r="AZ543" i="179" l="1"/>
  <c r="BA543" i="179"/>
  <c r="AY544" i="179"/>
  <c r="BE541" i="179"/>
  <c r="BD541" i="179"/>
  <c r="BC542" i="179"/>
  <c r="AU543" i="179"/>
  <c r="AW542" i="179"/>
  <c r="AV542" i="179"/>
  <c r="AZ544" i="179" l="1"/>
  <c r="BA544" i="179"/>
  <c r="AY545" i="179"/>
  <c r="AW543" i="179"/>
  <c r="AU544" i="179"/>
  <c r="AV543" i="179"/>
  <c r="BE542" i="179"/>
  <c r="BD542" i="179"/>
  <c r="BC543" i="179"/>
  <c r="AZ545" i="179" l="1"/>
  <c r="BA545" i="179"/>
  <c r="AY546" i="179"/>
  <c r="BE543" i="179"/>
  <c r="BD543" i="179"/>
  <c r="BC544" i="179"/>
  <c r="AU545" i="179"/>
  <c r="AW544" i="179"/>
  <c r="AV544" i="179"/>
  <c r="AZ546" i="179" l="1"/>
  <c r="BA546" i="179"/>
  <c r="AY547" i="179"/>
  <c r="AU546" i="179"/>
  <c r="AW545" i="179"/>
  <c r="AV545" i="179"/>
  <c r="BE544" i="179"/>
  <c r="BD544" i="179"/>
  <c r="BC545" i="179"/>
  <c r="AZ547" i="179" l="1"/>
  <c r="BA547" i="179"/>
  <c r="AY548" i="179"/>
  <c r="BD545" i="179"/>
  <c r="BE545" i="179"/>
  <c r="BC546" i="179"/>
  <c r="AW546" i="179"/>
  <c r="AU547" i="179"/>
  <c r="AV546" i="179"/>
  <c r="AZ548" i="179" l="1"/>
  <c r="BA548" i="179"/>
  <c r="AY549" i="179"/>
  <c r="AU548" i="179"/>
  <c r="AV547" i="179"/>
  <c r="AW547" i="179"/>
  <c r="BE546" i="179"/>
  <c r="BD546" i="179"/>
  <c r="BC547" i="179"/>
  <c r="AZ549" i="179" l="1"/>
  <c r="BA549" i="179"/>
  <c r="AY550" i="179"/>
  <c r="BD547" i="179"/>
  <c r="BE547" i="179"/>
  <c r="BC548" i="179"/>
  <c r="AW548" i="179"/>
  <c r="AV548" i="179"/>
  <c r="AU549" i="179"/>
  <c r="AZ550" i="179" l="1"/>
  <c r="BA550" i="179"/>
  <c r="AY551" i="179"/>
  <c r="AT551" i="179"/>
  <c r="AT552" i="179" s="1"/>
  <c r="AT553" i="179" s="1"/>
  <c r="AU550" i="179"/>
  <c r="AV549" i="179"/>
  <c r="AW549" i="179" s="1"/>
  <c r="BE548" i="179"/>
  <c r="BD548" i="179"/>
  <c r="BC549" i="179"/>
  <c r="AZ551" i="179" l="1"/>
  <c r="BA551" i="179"/>
  <c r="AY552" i="179"/>
  <c r="AV550" i="179"/>
  <c r="AU551" i="179"/>
  <c r="AW550" i="179"/>
  <c r="BD549" i="179"/>
  <c r="BE549" i="179"/>
  <c r="BC550" i="179"/>
  <c r="AZ552" i="179" l="1"/>
  <c r="BA552" i="179"/>
  <c r="AY553" i="179"/>
  <c r="BE550" i="179"/>
  <c r="BD550" i="179"/>
  <c r="BC551" i="179"/>
  <c r="AU552" i="179"/>
  <c r="AW551" i="179"/>
  <c r="AV551" i="179"/>
  <c r="AZ553" i="179" l="1"/>
  <c r="BA553" i="179"/>
  <c r="AY554" i="179"/>
  <c r="BE551" i="179"/>
  <c r="BD551" i="179"/>
  <c r="BC552" i="179"/>
  <c r="AT554" i="179"/>
  <c r="AT555" i="179" s="1"/>
  <c r="AT556" i="179" s="1"/>
  <c r="AU553" i="179"/>
  <c r="AV552" i="179"/>
  <c r="AW552" i="179" s="1"/>
  <c r="AZ554" i="179" l="1"/>
  <c r="BA554" i="179"/>
  <c r="AY555" i="179"/>
  <c r="AV553" i="179"/>
  <c r="AU554" i="179"/>
  <c r="AW553" i="179"/>
  <c r="BD552" i="179"/>
  <c r="BE552" i="179"/>
  <c r="BC553" i="179"/>
  <c r="AZ555" i="179" l="1"/>
  <c r="BA555" i="179"/>
  <c r="AY556" i="179"/>
  <c r="AW554" i="179"/>
  <c r="AU555" i="179"/>
  <c r="AV554" i="179"/>
  <c r="BE553" i="179"/>
  <c r="BD553" i="179"/>
  <c r="BC554" i="179"/>
  <c r="AZ556" i="179" l="1"/>
  <c r="BA556" i="179"/>
  <c r="AY557" i="179"/>
  <c r="AV555" i="179"/>
  <c r="AU556" i="179"/>
  <c r="AW555" i="179"/>
  <c r="BD554" i="179"/>
  <c r="BE554" i="179"/>
  <c r="BC555" i="179"/>
  <c r="AZ557" i="179" l="1"/>
  <c r="BA557" i="179"/>
  <c r="AY558" i="179"/>
  <c r="BD555" i="179"/>
  <c r="BE555" i="179"/>
  <c r="BC556" i="179"/>
  <c r="AV556" i="179"/>
  <c r="AW556" i="179"/>
  <c r="AU557" i="179"/>
  <c r="AZ558" i="179" l="1"/>
  <c r="BA558" i="179"/>
  <c r="AY559" i="179"/>
  <c r="AW557" i="179"/>
  <c r="AU558" i="179"/>
  <c r="AV557" i="179"/>
  <c r="BE556" i="179"/>
  <c r="BD556" i="179"/>
  <c r="BC557" i="179"/>
  <c r="AZ559" i="179" l="1"/>
  <c r="BA559" i="179"/>
  <c r="AY560" i="179"/>
  <c r="BD557" i="179"/>
  <c r="BE557" i="179"/>
  <c r="BC558" i="179"/>
  <c r="AT560" i="179"/>
  <c r="AT561" i="179" s="1"/>
  <c r="AT562" i="179" s="1"/>
  <c r="AU559" i="179"/>
  <c r="AV558" i="179"/>
  <c r="AW558" i="179" s="1"/>
  <c r="I66" i="262" s="1"/>
  <c r="AZ560" i="179" l="1"/>
  <c r="BA560" i="179"/>
  <c r="AY561" i="179"/>
  <c r="BD558" i="179"/>
  <c r="BE558" i="179"/>
  <c r="BC559" i="179"/>
  <c r="AU560" i="179"/>
  <c r="AV559" i="179"/>
  <c r="AW559" i="179"/>
  <c r="AZ561" i="179" l="1"/>
  <c r="BA561" i="179"/>
  <c r="AY562" i="179"/>
  <c r="AV560" i="179"/>
  <c r="AW560" i="179"/>
  <c r="AU561" i="179"/>
  <c r="BE559" i="179"/>
  <c r="BD559" i="179"/>
  <c r="BC560" i="179"/>
  <c r="AZ562" i="179" l="1"/>
  <c r="BA562" i="179"/>
  <c r="AY563" i="179"/>
  <c r="AU562" i="179"/>
  <c r="AT563" i="179"/>
  <c r="AT564" i="179" s="1"/>
  <c r="AT565" i="179" s="1"/>
  <c r="AV561" i="179"/>
  <c r="AW561" i="179" s="1"/>
  <c r="BE560" i="179"/>
  <c r="BD560" i="179"/>
  <c r="BC561" i="179"/>
  <c r="AZ563" i="179" l="1"/>
  <c r="BA563" i="179"/>
  <c r="AY564" i="179"/>
  <c r="AV562" i="179"/>
  <c r="AU563" i="179"/>
  <c r="AW562" i="179"/>
  <c r="BD561" i="179"/>
  <c r="BE561" i="179"/>
  <c r="BC562" i="179"/>
  <c r="AZ564" i="179" l="1"/>
  <c r="BA564" i="179"/>
  <c r="AY565" i="179"/>
  <c r="BD562" i="179"/>
  <c r="BE562" i="179"/>
  <c r="BC563" i="179"/>
  <c r="AW563" i="179"/>
  <c r="AU564" i="179"/>
  <c r="AV563" i="179"/>
  <c r="AZ565" i="179" l="1"/>
  <c r="BA565" i="179"/>
  <c r="AY566" i="179"/>
  <c r="BE563" i="179"/>
  <c r="BD563" i="179"/>
  <c r="BC564" i="179"/>
  <c r="AV564" i="179"/>
  <c r="AW564" i="179"/>
  <c r="AU565" i="179"/>
  <c r="AZ566" i="179" l="1"/>
  <c r="BA566" i="179"/>
  <c r="AY567" i="179"/>
  <c r="AU566" i="179"/>
  <c r="AW565" i="179"/>
  <c r="AV565" i="179"/>
  <c r="BE564" i="179"/>
  <c r="BD564" i="179"/>
  <c r="BC565" i="179"/>
  <c r="AZ567" i="179" l="1"/>
  <c r="BA567" i="179"/>
  <c r="AY568" i="179"/>
  <c r="BE565" i="179"/>
  <c r="BD565" i="179"/>
  <c r="BC566" i="179"/>
  <c r="AW566" i="179"/>
  <c r="AV566" i="179"/>
  <c r="AU567" i="179"/>
  <c r="AZ568" i="179" l="1"/>
  <c r="BA568" i="179"/>
  <c r="AY569" i="179"/>
  <c r="AT569" i="179"/>
  <c r="AT570" i="179" s="1"/>
  <c r="AT571" i="179" s="1"/>
  <c r="AT572" i="179" s="1"/>
  <c r="AT573" i="179" s="1"/>
  <c r="AT574" i="179" s="1"/>
  <c r="AU568" i="179"/>
  <c r="AV567" i="179"/>
  <c r="AW567" i="179" s="1"/>
  <c r="I67" i="262" s="1"/>
  <c r="BE566" i="179"/>
  <c r="BD566" i="179"/>
  <c r="BC567" i="179"/>
  <c r="AZ569" i="179" l="1"/>
  <c r="BA569" i="179"/>
  <c r="AY570" i="179"/>
  <c r="BD567" i="179"/>
  <c r="BE567" i="179"/>
  <c r="BC568" i="179"/>
  <c r="AV568" i="179"/>
  <c r="AU569" i="179"/>
  <c r="AW568" i="179"/>
  <c r="AZ570" i="179" l="1"/>
  <c r="BA570" i="179"/>
  <c r="AY571" i="179"/>
  <c r="AV569" i="179"/>
  <c r="AW569" i="179"/>
  <c r="AU570" i="179"/>
  <c r="AU571" i="179" s="1"/>
  <c r="BE568" i="179"/>
  <c r="BD568" i="179"/>
  <c r="BC569" i="179"/>
  <c r="AZ571" i="179" l="1"/>
  <c r="BA571" i="179"/>
  <c r="AY572" i="179"/>
  <c r="AV571" i="179"/>
  <c r="AW571" i="179"/>
  <c r="AU572" i="179"/>
  <c r="BE569" i="179"/>
  <c r="BD569" i="179"/>
  <c r="BC570" i="179"/>
  <c r="AZ572" i="179" l="1"/>
  <c r="BA572" i="179"/>
  <c r="AY573" i="179"/>
  <c r="AU573" i="179"/>
  <c r="AW572" i="179"/>
  <c r="AV572" i="179"/>
  <c r="BD570" i="179"/>
  <c r="BE570" i="179"/>
  <c r="BC571" i="179"/>
  <c r="AZ573" i="179" l="1"/>
  <c r="BA573" i="179"/>
  <c r="AY574" i="179"/>
  <c r="BD571" i="179"/>
  <c r="BE571" i="179"/>
  <c r="BC572" i="179"/>
  <c r="AU574" i="179"/>
  <c r="AV573" i="179"/>
  <c r="AW573" i="179"/>
  <c r="AZ574" i="179" l="1"/>
  <c r="BA574" i="179"/>
  <c r="AY575" i="179"/>
  <c r="AU575" i="179"/>
  <c r="AV574" i="179"/>
  <c r="AW574" i="179"/>
  <c r="BE572" i="179"/>
  <c r="BD572" i="179"/>
  <c r="BC573" i="179"/>
  <c r="AZ575" i="179" l="1"/>
  <c r="BA575" i="179"/>
  <c r="AY576" i="179"/>
  <c r="AU576" i="179"/>
  <c r="AW575" i="179"/>
  <c r="AV575" i="179"/>
  <c r="BE573" i="179"/>
  <c r="BD573" i="179"/>
  <c r="BC574" i="179"/>
  <c r="AZ576" i="179" l="1"/>
  <c r="BA576" i="179" s="1"/>
  <c r="AY577" i="179"/>
  <c r="BE574" i="179"/>
  <c r="BD574" i="179"/>
  <c r="BC575" i="179"/>
  <c r="AT578" i="179"/>
  <c r="AT579" i="179" s="1"/>
  <c r="AT580" i="179" s="1"/>
  <c r="AT581" i="179" s="1"/>
  <c r="AT582" i="179" s="1"/>
  <c r="AT583" i="179" s="1"/>
  <c r="AU577" i="179"/>
  <c r="AW576" i="179"/>
  <c r="AZ577" i="179" l="1"/>
  <c r="BA577" i="179"/>
  <c r="AY578" i="179"/>
  <c r="BD575" i="179"/>
  <c r="BE575" i="179"/>
  <c r="BC576" i="179"/>
  <c r="AW577" i="179"/>
  <c r="AV577" i="179"/>
  <c r="AU578" i="179"/>
  <c r="AZ578" i="179" l="1"/>
  <c r="BA578" i="179"/>
  <c r="AY579" i="179"/>
  <c r="AU579" i="179"/>
  <c r="AV578" i="179"/>
  <c r="AW578" i="179"/>
  <c r="BE576" i="179"/>
  <c r="BC577" i="179"/>
  <c r="AZ579" i="179" l="1"/>
  <c r="BA579" i="179"/>
  <c r="AY580" i="179"/>
  <c r="BD577" i="179"/>
  <c r="BE577" i="179"/>
  <c r="BC578" i="179"/>
  <c r="AV579" i="179"/>
  <c r="AU580" i="179"/>
  <c r="AW579" i="179"/>
  <c r="AZ580" i="179" l="1"/>
  <c r="BA580" i="179"/>
  <c r="AY581" i="179"/>
  <c r="BE578" i="179"/>
  <c r="BD578" i="179"/>
  <c r="BC579" i="179"/>
  <c r="AW580" i="179"/>
  <c r="AU581" i="179"/>
  <c r="AV580" i="179"/>
  <c r="AZ581" i="179" l="1"/>
  <c r="BA581" i="179"/>
  <c r="AY582" i="179"/>
  <c r="AU582" i="179"/>
  <c r="AV581" i="179"/>
  <c r="AW581" i="179"/>
  <c r="BD579" i="179"/>
  <c r="BE579" i="179"/>
  <c r="BC580" i="179"/>
  <c r="AZ582" i="179" l="1"/>
  <c r="BA582" i="179"/>
  <c r="AY583" i="179"/>
  <c r="BE580" i="179"/>
  <c r="BD580" i="179"/>
  <c r="BC581" i="179"/>
  <c r="AV582" i="179"/>
  <c r="AW582" i="179"/>
  <c r="AU583" i="179"/>
  <c r="AZ583" i="179" l="1"/>
  <c r="BA583" i="179"/>
  <c r="AY584" i="179"/>
  <c r="BD581" i="179"/>
  <c r="BE581" i="179"/>
  <c r="BC582" i="179"/>
  <c r="AV583" i="179"/>
  <c r="AW583" i="179"/>
  <c r="AU584" i="179"/>
  <c r="AZ584" i="179" l="1"/>
  <c r="BA584" i="179"/>
  <c r="AY585" i="179"/>
  <c r="AU585" i="179"/>
  <c r="AV584" i="179"/>
  <c r="AW584" i="179"/>
  <c r="BD582" i="179"/>
  <c r="BE582" i="179"/>
  <c r="BC583" i="179"/>
  <c r="AZ585" i="179" l="1"/>
  <c r="BA585" i="179"/>
  <c r="AY586" i="179"/>
  <c r="BD583" i="179"/>
  <c r="BE583" i="179"/>
  <c r="BC584" i="179"/>
  <c r="AV585" i="179"/>
  <c r="AW585" i="179"/>
  <c r="AU586" i="179"/>
  <c r="AT587" i="179"/>
  <c r="AT588" i="179" s="1"/>
  <c r="AX588" i="179" s="1"/>
  <c r="AZ586" i="179" l="1"/>
  <c r="BA586" i="179"/>
  <c r="AY587" i="179"/>
  <c r="AU587" i="179"/>
  <c r="AW586" i="179"/>
  <c r="AV586" i="179"/>
  <c r="BD584" i="179"/>
  <c r="BE584" i="179"/>
  <c r="BC585" i="179"/>
  <c r="AT589" i="179"/>
  <c r="AT590" i="179" s="1"/>
  <c r="AT591" i="179" s="1"/>
  <c r="AT592" i="179" s="1"/>
  <c r="AZ587" i="179" l="1"/>
  <c r="BA587" i="179"/>
  <c r="AY588" i="179"/>
  <c r="BE585" i="179"/>
  <c r="BD585" i="179"/>
  <c r="BC586" i="179"/>
  <c r="AW587" i="179"/>
  <c r="AV587" i="179"/>
  <c r="AU588" i="179"/>
  <c r="AZ588" i="179" l="1"/>
  <c r="BA588" i="179" s="1"/>
  <c r="AY589" i="179"/>
  <c r="AU589" i="179"/>
  <c r="AW588" i="179"/>
  <c r="I69" i="262" s="1"/>
  <c r="BD586" i="179"/>
  <c r="BE586" i="179"/>
  <c r="BC587" i="179"/>
  <c r="BA589" i="179" l="1"/>
  <c r="AZ589" i="179"/>
  <c r="AY590" i="179"/>
  <c r="BD587" i="179"/>
  <c r="BE587" i="179"/>
  <c r="BC588" i="179"/>
  <c r="AW589" i="179"/>
  <c r="AU590" i="179"/>
  <c r="AV589" i="179"/>
  <c r="AZ590" i="179" l="1"/>
  <c r="BA590" i="179"/>
  <c r="AY591" i="179"/>
  <c r="BD588" i="179"/>
  <c r="BE588" i="179"/>
  <c r="BC589" i="179"/>
  <c r="AU591" i="179"/>
  <c r="AV590" i="179"/>
  <c r="AW590" i="179"/>
  <c r="AZ591" i="179" l="1"/>
  <c r="BA591" i="179"/>
  <c r="AY592" i="179"/>
  <c r="BD589" i="179"/>
  <c r="BE589" i="179"/>
  <c r="BC590" i="179"/>
  <c r="AV591" i="179"/>
  <c r="AW591" i="179"/>
  <c r="AU592" i="179"/>
  <c r="AZ592" i="179" l="1"/>
  <c r="BA592" i="179"/>
  <c r="AY593" i="179"/>
  <c r="AV592" i="179"/>
  <c r="AU593" i="179"/>
  <c r="AW592" i="179"/>
  <c r="BD590" i="179"/>
  <c r="BE590" i="179"/>
  <c r="BC591" i="179"/>
  <c r="AZ593" i="179" l="1"/>
  <c r="BA593" i="179"/>
  <c r="AY594" i="179"/>
  <c r="AV593" i="179"/>
  <c r="AW593" i="179"/>
  <c r="AU594" i="179"/>
  <c r="AU595" i="179" s="1"/>
  <c r="BD591" i="179"/>
  <c r="BE591" i="179"/>
  <c r="BC592" i="179"/>
  <c r="AZ594" i="179" l="1"/>
  <c r="BA594" i="179"/>
  <c r="AY595" i="179"/>
  <c r="AV595" i="179"/>
  <c r="AU596" i="179"/>
  <c r="AW595" i="179"/>
  <c r="BD592" i="179"/>
  <c r="BE592" i="179"/>
  <c r="BC593" i="179"/>
  <c r="AZ595" i="179" l="1"/>
  <c r="BA595" i="179"/>
  <c r="AY596" i="179"/>
  <c r="BD593" i="179"/>
  <c r="BE593" i="179"/>
  <c r="BC594" i="179"/>
  <c r="AV596" i="179"/>
  <c r="AU597" i="179"/>
  <c r="AW596" i="179"/>
  <c r="AZ596" i="179" l="1"/>
  <c r="BA596" i="179"/>
  <c r="AY597" i="179"/>
  <c r="AU598" i="179"/>
  <c r="AW597" i="179"/>
  <c r="BE594" i="179"/>
  <c r="BD594" i="179"/>
  <c r="BC595" i="179"/>
  <c r="AZ597" i="179" l="1"/>
  <c r="BA597" i="179"/>
  <c r="AY598" i="179"/>
  <c r="BD595" i="179"/>
  <c r="BE595" i="179"/>
  <c r="BC596" i="179"/>
  <c r="AU599" i="179"/>
  <c r="AW598" i="179"/>
  <c r="AZ598" i="179" l="1"/>
  <c r="BA598" i="179"/>
  <c r="AY599" i="179"/>
  <c r="AW599" i="179"/>
  <c r="AU600" i="179"/>
  <c r="AV599" i="179"/>
  <c r="BD596" i="179"/>
  <c r="BE596" i="179"/>
  <c r="BC597" i="179"/>
  <c r="AZ599" i="179" l="1"/>
  <c r="BA599" i="179"/>
  <c r="AY600" i="179"/>
  <c r="AV600" i="179"/>
  <c r="AU601" i="179"/>
  <c r="AW600" i="179"/>
  <c r="BD597" i="179"/>
  <c r="BE597" i="179"/>
  <c r="BC598" i="179"/>
  <c r="AZ600" i="179" l="1"/>
  <c r="BA600" i="179"/>
  <c r="AY601" i="179"/>
  <c r="AV601" i="179"/>
  <c r="AU602" i="179"/>
  <c r="AW601" i="179"/>
  <c r="BD598" i="179"/>
  <c r="BE598" i="179"/>
  <c r="BC599" i="179"/>
  <c r="AZ601" i="179" l="1"/>
  <c r="BA601" i="179"/>
  <c r="AY602" i="179"/>
  <c r="BE599" i="179"/>
  <c r="BD599" i="179"/>
  <c r="BC600" i="179"/>
  <c r="AU603" i="179"/>
  <c r="AV602" i="179"/>
  <c r="AW602" i="179"/>
  <c r="AZ602" i="179" l="1"/>
  <c r="BA602" i="179"/>
  <c r="AY603" i="179"/>
  <c r="AT605" i="179"/>
  <c r="AT606" i="179" s="1"/>
  <c r="AX606" i="179" s="1"/>
  <c r="AU604" i="179"/>
  <c r="AW603" i="179"/>
  <c r="BD600" i="179"/>
  <c r="BE600" i="179"/>
  <c r="BC601" i="179"/>
  <c r="AZ603" i="179" l="1"/>
  <c r="BA603" i="179"/>
  <c r="AY604" i="179"/>
  <c r="BE601" i="179"/>
  <c r="BD601" i="179"/>
  <c r="BC602" i="179"/>
  <c r="AW604" i="179"/>
  <c r="AV604" i="179"/>
  <c r="AU605" i="179"/>
  <c r="AT607" i="179"/>
  <c r="AT608" i="179" s="1"/>
  <c r="AT609" i="179" s="1"/>
  <c r="AT610" i="179" s="1"/>
  <c r="BA604" i="179" l="1"/>
  <c r="AZ604" i="179"/>
  <c r="AY605" i="179"/>
  <c r="AW605" i="179"/>
  <c r="AV605" i="179"/>
  <c r="AU606" i="179"/>
  <c r="BD602" i="179"/>
  <c r="BE602" i="179"/>
  <c r="BC603" i="179"/>
  <c r="BA605" i="179" l="1"/>
  <c r="AZ605" i="179"/>
  <c r="AY606" i="179"/>
  <c r="BD603" i="179"/>
  <c r="BE603" i="179"/>
  <c r="BC604" i="179"/>
  <c r="AU607" i="179"/>
  <c r="AW606" i="179"/>
  <c r="AZ606" i="179" l="1"/>
  <c r="BA606" i="179"/>
  <c r="AY607" i="179"/>
  <c r="BD604" i="179"/>
  <c r="BE604" i="179"/>
  <c r="BC605" i="179"/>
  <c r="AW607" i="179"/>
  <c r="AV607" i="179"/>
  <c r="AU608" i="179"/>
  <c r="AZ607" i="179" l="1"/>
  <c r="BA607" i="179"/>
  <c r="AY608" i="179"/>
  <c r="AW608" i="179"/>
  <c r="AU609" i="179"/>
  <c r="AV608" i="179"/>
  <c r="BD605" i="179"/>
  <c r="BE605" i="179"/>
  <c r="BC606" i="179"/>
  <c r="BA608" i="179" l="1"/>
  <c r="AZ608" i="179"/>
  <c r="AY609" i="179"/>
  <c r="BE606" i="179"/>
  <c r="BD606" i="179"/>
  <c r="BC607" i="179"/>
  <c r="AW609" i="179"/>
  <c r="AU610" i="179"/>
  <c r="AV609" i="179"/>
  <c r="AZ609" i="179" l="1"/>
  <c r="BA609" i="179"/>
  <c r="AY610" i="179"/>
  <c r="AU611" i="179"/>
  <c r="AV610" i="179"/>
  <c r="AW610" i="179"/>
  <c r="BD607" i="179"/>
  <c r="BE607" i="179"/>
  <c r="BC608" i="179"/>
  <c r="AZ610" i="179" l="1"/>
  <c r="BA610" i="179"/>
  <c r="AY611" i="179"/>
  <c r="BE608" i="179"/>
  <c r="BD608" i="179"/>
  <c r="BC609" i="179"/>
  <c r="AV611" i="179"/>
  <c r="AW611" i="179"/>
  <c r="AU612" i="179"/>
  <c r="AZ611" i="179" l="1"/>
  <c r="BA611" i="179"/>
  <c r="AY612" i="179"/>
  <c r="BD609" i="179"/>
  <c r="BE609" i="179"/>
  <c r="BC610" i="179"/>
  <c r="AW612" i="179"/>
  <c r="AT614" i="179"/>
  <c r="AT615" i="179" s="1"/>
  <c r="AX615" i="179" s="1"/>
  <c r="AU613" i="179"/>
  <c r="AV612" i="179"/>
  <c r="BA612" i="179" l="1"/>
  <c r="AZ612" i="179"/>
  <c r="AY613" i="179"/>
  <c r="AW613" i="179"/>
  <c r="AU614" i="179"/>
  <c r="AV613" i="179"/>
  <c r="BD610" i="179"/>
  <c r="BE610" i="179"/>
  <c r="BC611" i="179"/>
  <c r="AT616" i="179"/>
  <c r="AT617" i="179" s="1"/>
  <c r="AT618" i="179" s="1"/>
  <c r="AT619" i="179" s="1"/>
  <c r="BA613" i="179" l="1"/>
  <c r="AZ613" i="179"/>
  <c r="AY614" i="179"/>
  <c r="BD611" i="179"/>
  <c r="BE611" i="179"/>
  <c r="BC612" i="179"/>
  <c r="AW614" i="179"/>
  <c r="AU615" i="179"/>
  <c r="AV614" i="179"/>
  <c r="AZ614" i="179" l="1"/>
  <c r="BA614" i="179"/>
  <c r="AY615" i="179"/>
  <c r="BD612" i="179"/>
  <c r="BE612" i="179"/>
  <c r="BC613" i="179"/>
  <c r="AU616" i="179"/>
  <c r="AW615" i="179"/>
  <c r="AZ615" i="179" l="1"/>
  <c r="BA615" i="179" s="1"/>
  <c r="AY616" i="179"/>
  <c r="BD613" i="179"/>
  <c r="BE613" i="179"/>
  <c r="BC614" i="179"/>
  <c r="AW616" i="179"/>
  <c r="AV616" i="179"/>
  <c r="AU617" i="179"/>
  <c r="BA616" i="179" l="1"/>
  <c r="AZ616" i="179"/>
  <c r="AY617" i="179"/>
  <c r="AW617" i="179"/>
  <c r="AU618" i="179"/>
  <c r="BD614" i="179"/>
  <c r="BE614" i="179"/>
  <c r="BC615" i="179"/>
  <c r="AZ617" i="179" l="1"/>
  <c r="BA617" i="179"/>
  <c r="AY618" i="179"/>
  <c r="BE615" i="179"/>
  <c r="BD615" i="179"/>
  <c r="BC616" i="179"/>
  <c r="AW618" i="179"/>
  <c r="AU619" i="179"/>
  <c r="AV618" i="179"/>
  <c r="AZ618" i="179" l="1"/>
  <c r="BA618" i="179"/>
  <c r="AY619" i="179"/>
  <c r="BE616" i="179"/>
  <c r="BD616" i="179"/>
  <c r="BC617" i="179"/>
  <c r="AW619" i="179"/>
  <c r="AV619" i="179"/>
  <c r="AU620" i="179"/>
  <c r="BA619" i="179" l="1"/>
  <c r="AZ619" i="179"/>
  <c r="AY620" i="179"/>
  <c r="BE617" i="179"/>
  <c r="BD617" i="179"/>
  <c r="BC618" i="179"/>
  <c r="AW620" i="179"/>
  <c r="AV620" i="179"/>
  <c r="AU621" i="179"/>
  <c r="AZ620" i="179" l="1"/>
  <c r="BA620" i="179"/>
  <c r="AY621" i="179"/>
  <c r="AT623" i="179"/>
  <c r="AT624" i="179" s="1"/>
  <c r="AT625" i="179" s="1"/>
  <c r="AT626" i="179" s="1"/>
  <c r="AT627" i="179" s="1"/>
  <c r="AT628" i="179" s="1"/>
  <c r="AU622" i="179"/>
  <c r="AW621" i="179"/>
  <c r="I72" i="262" s="1"/>
  <c r="BE618" i="179"/>
  <c r="BD618" i="179"/>
  <c r="BC619" i="179"/>
  <c r="AZ621" i="179" l="1"/>
  <c r="BA621" i="179"/>
  <c r="AY622" i="179"/>
  <c r="BE619" i="179"/>
  <c r="BD619" i="179"/>
  <c r="BC620" i="179"/>
  <c r="AW622" i="179"/>
  <c r="AV622" i="179"/>
  <c r="AU623" i="179"/>
  <c r="AZ622" i="179" l="1"/>
  <c r="BA622" i="179"/>
  <c r="AY623" i="179"/>
  <c r="AV623" i="179"/>
  <c r="AU624" i="179"/>
  <c r="AW623" i="179"/>
  <c r="BE620" i="179"/>
  <c r="BD620" i="179"/>
  <c r="BC621" i="179"/>
  <c r="BA623" i="179" l="1"/>
  <c r="AZ623" i="179"/>
  <c r="AY624" i="179"/>
  <c r="AU625" i="179"/>
  <c r="AW624" i="179"/>
  <c r="BD621" i="179"/>
  <c r="BE621" i="179"/>
  <c r="BC622" i="179"/>
  <c r="AZ624" i="179" l="1"/>
  <c r="BA624" i="179"/>
  <c r="AY625" i="179"/>
  <c r="BD622" i="179"/>
  <c r="BE622" i="179"/>
  <c r="BC623" i="179"/>
  <c r="AV625" i="179"/>
  <c r="AW625" i="179"/>
  <c r="AU626" i="179"/>
  <c r="AZ625" i="179" l="1"/>
  <c r="BA625" i="179"/>
  <c r="AY626" i="179"/>
  <c r="AU627" i="179"/>
  <c r="AW626" i="179"/>
  <c r="AV626" i="179"/>
  <c r="BD623" i="179"/>
  <c r="BE623" i="179"/>
  <c r="BC624" i="179"/>
  <c r="AZ626" i="179" l="1"/>
  <c r="BA626" i="179"/>
  <c r="AY627" i="179"/>
  <c r="BD624" i="179"/>
  <c r="BE624" i="179"/>
  <c r="BC625" i="179"/>
  <c r="AV627" i="179"/>
  <c r="AW627" i="179"/>
  <c r="AU628" i="179"/>
  <c r="BA627" i="179" l="1"/>
  <c r="AZ627" i="179"/>
  <c r="AY628" i="179"/>
  <c r="BD625" i="179"/>
  <c r="BE625" i="179"/>
  <c r="BC626" i="179"/>
  <c r="AW628" i="179"/>
  <c r="AV628" i="179"/>
  <c r="AU629" i="179"/>
  <c r="AZ628" i="179" l="1"/>
  <c r="BA628" i="179"/>
  <c r="AY629" i="179"/>
  <c r="AU630" i="179"/>
  <c r="AV629" i="179"/>
  <c r="AW629" i="179"/>
  <c r="BE626" i="179"/>
  <c r="BD626" i="179"/>
  <c r="BC627" i="179"/>
  <c r="BA629" i="179" l="1"/>
  <c r="AZ629" i="179"/>
  <c r="AY630" i="179"/>
  <c r="BD627" i="179"/>
  <c r="BE627" i="179"/>
  <c r="BC628" i="179"/>
  <c r="AU631" i="179"/>
  <c r="AT632" i="179"/>
  <c r="AT633" i="179" s="1"/>
  <c r="AT634" i="179" s="1"/>
  <c r="AZ630" i="179" l="1"/>
  <c r="BA630" i="179"/>
  <c r="AY631" i="179"/>
  <c r="AW631" i="179"/>
  <c r="AU632" i="179"/>
  <c r="AV631" i="179"/>
  <c r="BD628" i="179"/>
  <c r="BE628" i="179"/>
  <c r="BC629" i="179"/>
  <c r="BA631" i="179" l="1"/>
  <c r="AZ631" i="179"/>
  <c r="AY632" i="179"/>
  <c r="BE629" i="179"/>
  <c r="BD629" i="179"/>
  <c r="BC630" i="179"/>
  <c r="AW632" i="179"/>
  <c r="AV632" i="179"/>
  <c r="AU633" i="179"/>
  <c r="AZ632" i="179" l="1"/>
  <c r="BA632" i="179"/>
  <c r="AY633" i="179"/>
  <c r="BE630" i="179"/>
  <c r="BD630" i="179"/>
  <c r="BC631" i="179"/>
  <c r="AV633" i="179"/>
  <c r="AW633" i="179"/>
  <c r="AT635" i="179"/>
  <c r="AT636" i="179" s="1"/>
  <c r="AT637" i="179" s="1"/>
  <c r="AU634" i="179"/>
  <c r="AZ633" i="179" l="1"/>
  <c r="BA633" i="179"/>
  <c r="AY634" i="179"/>
  <c r="AV634" i="179"/>
  <c r="AW634" i="179"/>
  <c r="AU635" i="179"/>
  <c r="BD631" i="179"/>
  <c r="BE631" i="179"/>
  <c r="BC632" i="179"/>
  <c r="AZ634" i="179" l="1"/>
  <c r="BA634" i="179"/>
  <c r="AY635" i="179"/>
  <c r="BD632" i="179"/>
  <c r="BE632" i="179"/>
  <c r="BC633" i="179"/>
  <c r="AW635" i="179"/>
  <c r="AU636" i="179"/>
  <c r="AU637" i="179" s="1"/>
  <c r="AV635" i="179"/>
  <c r="BA635" i="179" l="1"/>
  <c r="AZ635" i="179"/>
  <c r="AY636" i="179"/>
  <c r="AW637" i="179"/>
  <c r="AU638" i="179"/>
  <c r="AV637" i="179"/>
  <c r="BE633" i="179"/>
  <c r="BD633" i="179"/>
  <c r="BC634" i="179"/>
  <c r="AZ636" i="179" l="1"/>
  <c r="BA636" i="179"/>
  <c r="AY637" i="179"/>
  <c r="AW638" i="179"/>
  <c r="AV638" i="179"/>
  <c r="AU639" i="179"/>
  <c r="BE634" i="179"/>
  <c r="BD634" i="179"/>
  <c r="BC635" i="179"/>
  <c r="AZ637" i="179" l="1"/>
  <c r="BA637" i="179"/>
  <c r="AY638" i="179"/>
  <c r="BD635" i="179"/>
  <c r="BE635" i="179"/>
  <c r="BC636" i="179"/>
  <c r="AU640" i="179"/>
  <c r="AT641" i="179"/>
  <c r="AT642" i="179" s="1"/>
  <c r="AT643" i="179" s="1"/>
  <c r="AT644" i="179" s="1"/>
  <c r="AT645" i="179" s="1"/>
  <c r="AT646" i="179" s="1"/>
  <c r="AV639" i="179"/>
  <c r="AW639" i="179" s="1"/>
  <c r="I75" i="262" s="1"/>
  <c r="AZ638" i="179" l="1"/>
  <c r="BA638" i="179"/>
  <c r="AY639" i="179"/>
  <c r="BD636" i="179"/>
  <c r="BE636" i="179"/>
  <c r="BC637" i="179"/>
  <c r="AV640" i="179"/>
  <c r="AU641" i="179"/>
  <c r="AW640" i="179"/>
  <c r="BA639" i="179" l="1"/>
  <c r="AZ639" i="179"/>
  <c r="AY640" i="179"/>
  <c r="BE637" i="179"/>
  <c r="BD637" i="179"/>
  <c r="BC638" i="179"/>
  <c r="AV641" i="179"/>
  <c r="AU642" i="179"/>
  <c r="AW641" i="179"/>
  <c r="AZ640" i="179" l="1"/>
  <c r="BA640" i="179"/>
  <c r="AY641" i="179"/>
  <c r="AU643" i="179"/>
  <c r="AV642" i="179"/>
  <c r="AW642" i="179" s="1"/>
  <c r="P75" i="262" s="1"/>
  <c r="BE638" i="179"/>
  <c r="BD638" i="179"/>
  <c r="BC639" i="179"/>
  <c r="AZ641" i="179" l="1"/>
  <c r="BA641" i="179"/>
  <c r="AY642" i="179"/>
  <c r="BD639" i="179"/>
  <c r="BE639" i="179"/>
  <c r="BC640" i="179"/>
  <c r="AV643" i="179"/>
  <c r="AU644" i="179"/>
  <c r="AW643" i="179"/>
  <c r="AZ642" i="179" l="1"/>
  <c r="BA642" i="179"/>
  <c r="AY643" i="179"/>
  <c r="BD640" i="179"/>
  <c r="BE640" i="179"/>
  <c r="BC641" i="179"/>
  <c r="AW644" i="179"/>
  <c r="AU645" i="179"/>
  <c r="AV644" i="179"/>
  <c r="BA643" i="179" l="1"/>
  <c r="AZ643" i="179"/>
  <c r="AY644" i="179"/>
  <c r="AU646" i="179"/>
  <c r="AV645" i="179"/>
  <c r="AW645" i="179"/>
  <c r="BD641" i="179"/>
  <c r="BE641" i="179"/>
  <c r="BC642" i="179"/>
  <c r="AZ644" i="179" l="1"/>
  <c r="BA644" i="179"/>
  <c r="AY645" i="179"/>
  <c r="BD642" i="179"/>
  <c r="BE642" i="179"/>
  <c r="BC643" i="179"/>
  <c r="AW646" i="179"/>
  <c r="AU647" i="179"/>
  <c r="AV646" i="179"/>
  <c r="AZ645" i="179" l="1"/>
  <c r="BA645" i="179"/>
  <c r="AY646" i="179"/>
  <c r="BE643" i="179"/>
  <c r="BD643" i="179"/>
  <c r="BC644" i="179"/>
  <c r="AW647" i="179"/>
  <c r="AV647" i="179"/>
  <c r="AU648" i="179"/>
  <c r="BA646" i="179" l="1"/>
  <c r="AZ646" i="179"/>
  <c r="AY647" i="179"/>
  <c r="AU649" i="179"/>
  <c r="AT650" i="179"/>
  <c r="AT651" i="179" s="1"/>
  <c r="AT652" i="179" s="1"/>
  <c r="BD644" i="179"/>
  <c r="BE644" i="179"/>
  <c r="BC645" i="179"/>
  <c r="BA647" i="179" l="1"/>
  <c r="AZ647" i="179"/>
  <c r="AY648" i="179"/>
  <c r="BD645" i="179"/>
  <c r="BE645" i="179"/>
  <c r="BC646" i="179"/>
  <c r="AW649" i="179"/>
  <c r="AU650" i="179"/>
  <c r="AV649" i="179"/>
  <c r="AZ648" i="179" l="1"/>
  <c r="BA648" i="179"/>
  <c r="AY649" i="179"/>
  <c r="BE646" i="179"/>
  <c r="BD646" i="179"/>
  <c r="BC647" i="179"/>
  <c r="AV650" i="179"/>
  <c r="AU651" i="179"/>
  <c r="AW650" i="179"/>
  <c r="AZ649" i="179" l="1"/>
  <c r="BA649" i="179"/>
  <c r="AY650" i="179"/>
  <c r="AU652" i="179"/>
  <c r="AT653" i="179"/>
  <c r="AT654" i="179" s="1"/>
  <c r="AT655" i="179" s="1"/>
  <c r="AV651" i="179"/>
  <c r="AW651" i="179"/>
  <c r="P76" i="262" s="1"/>
  <c r="BD647" i="179"/>
  <c r="BE647" i="179"/>
  <c r="BC648" i="179"/>
  <c r="AZ650" i="179" l="1"/>
  <c r="BA650" i="179"/>
  <c r="AY651" i="179"/>
  <c r="BE648" i="179"/>
  <c r="BD648" i="179"/>
  <c r="BC649" i="179"/>
  <c r="AV652" i="179"/>
  <c r="AW652" i="179"/>
  <c r="AU653" i="179"/>
  <c r="BA651" i="179" l="1"/>
  <c r="AZ651" i="179"/>
  <c r="AY652" i="179"/>
  <c r="AV653" i="179"/>
  <c r="AU654" i="179"/>
  <c r="AU655" i="179" s="1"/>
  <c r="AW653" i="179"/>
  <c r="BE649" i="179"/>
  <c r="BD649" i="179"/>
  <c r="BC650" i="179"/>
  <c r="AZ652" i="179" l="1"/>
  <c r="BA652" i="179"/>
  <c r="AY653" i="179"/>
  <c r="BE650" i="179"/>
  <c r="BD650" i="179"/>
  <c r="BC651" i="179"/>
  <c r="AW655" i="179"/>
  <c r="AU656" i="179"/>
  <c r="AV655" i="179"/>
  <c r="AZ653" i="179" l="1"/>
  <c r="BA653" i="179"/>
  <c r="AY654" i="179"/>
  <c r="AU657" i="179"/>
  <c r="AV656" i="179"/>
  <c r="AW656" i="179"/>
  <c r="BE651" i="179"/>
  <c r="BD651" i="179"/>
  <c r="BC652" i="179"/>
  <c r="AZ654" i="179" l="1"/>
  <c r="BA654" i="179"/>
  <c r="AY655" i="179"/>
  <c r="BE652" i="179"/>
  <c r="BD652" i="179"/>
  <c r="BC653" i="179"/>
  <c r="AU658" i="179"/>
  <c r="AT659" i="179"/>
  <c r="AT660" i="179" s="1"/>
  <c r="AT661" i="179" s="1"/>
  <c r="AT662" i="179" s="1"/>
  <c r="AT663" i="179" s="1"/>
  <c r="AT664" i="179" s="1"/>
  <c r="BA655" i="179" l="1"/>
  <c r="AZ655" i="179"/>
  <c r="AY656" i="179"/>
  <c r="BD653" i="179"/>
  <c r="BE653" i="179"/>
  <c r="BC654" i="179"/>
  <c r="AW658" i="179"/>
  <c r="AU659" i="179"/>
  <c r="AV658" i="179"/>
  <c r="AZ656" i="179" l="1"/>
  <c r="BA656" i="179"/>
  <c r="AY657" i="179"/>
  <c r="AU660" i="179"/>
  <c r="AU661" i="179" s="1"/>
  <c r="AW659" i="179"/>
  <c r="AV659" i="179"/>
  <c r="BD654" i="179"/>
  <c r="BE654" i="179"/>
  <c r="BC655" i="179"/>
  <c r="AZ657" i="179" l="1"/>
  <c r="BA657" i="179"/>
  <c r="AY658" i="179"/>
  <c r="BE655" i="179"/>
  <c r="BD655" i="179"/>
  <c r="BC656" i="179"/>
  <c r="AW661" i="179"/>
  <c r="AV661" i="179"/>
  <c r="AU662" i="179"/>
  <c r="AZ658" i="179" l="1"/>
  <c r="BA658" i="179"/>
  <c r="AY659" i="179"/>
  <c r="AW662" i="179"/>
  <c r="AV662" i="179"/>
  <c r="AU663" i="179"/>
  <c r="BE656" i="179"/>
  <c r="BD656" i="179"/>
  <c r="BC657" i="179"/>
  <c r="BA659" i="179" l="1"/>
  <c r="AZ659" i="179"/>
  <c r="AY660" i="179"/>
  <c r="BE657" i="179"/>
  <c r="BD657" i="179"/>
  <c r="BC658" i="179"/>
  <c r="AW663" i="179"/>
  <c r="AU664" i="179"/>
  <c r="AV663" i="179"/>
  <c r="AZ660" i="179" l="1"/>
  <c r="BA660" i="179"/>
  <c r="AY661" i="179"/>
  <c r="AU665" i="179"/>
  <c r="AV664" i="179"/>
  <c r="AW664" i="179"/>
  <c r="BD658" i="179"/>
  <c r="BE658" i="179"/>
  <c r="BC659" i="179"/>
  <c r="AZ661" i="179" l="1"/>
  <c r="BA661" i="179"/>
  <c r="AY662" i="179"/>
  <c r="BD659" i="179"/>
  <c r="BE659" i="179"/>
  <c r="BC660" i="179"/>
  <c r="AV665" i="179"/>
  <c r="AU666" i="179"/>
  <c r="AW665" i="179"/>
  <c r="AZ662" i="179" l="1"/>
  <c r="BA662" i="179"/>
  <c r="AY663" i="179"/>
  <c r="AU667" i="179"/>
  <c r="AW666" i="179"/>
  <c r="I78" i="262" s="1"/>
  <c r="BD660" i="179"/>
  <c r="BE660" i="179"/>
  <c r="BC661" i="179"/>
  <c r="BA663" i="179" l="1"/>
  <c r="AZ663" i="179"/>
  <c r="AY664" i="179"/>
  <c r="BD661" i="179"/>
  <c r="BE661" i="179"/>
  <c r="BC662" i="179"/>
  <c r="AV667" i="179"/>
  <c r="AW667" i="179"/>
  <c r="AU668" i="179"/>
  <c r="AZ664" i="179" l="1"/>
  <c r="BA664" i="179"/>
  <c r="AY665" i="179"/>
  <c r="AU669" i="179"/>
  <c r="AW668" i="179"/>
  <c r="BE662" i="179"/>
  <c r="BD662" i="179"/>
  <c r="BC663" i="179"/>
  <c r="AZ665" i="179" l="1"/>
  <c r="BA665" i="179"/>
  <c r="AY666" i="179"/>
  <c r="BD663" i="179"/>
  <c r="BE663" i="179"/>
  <c r="BC664" i="179"/>
  <c r="AW669" i="179"/>
  <c r="AU670" i="179"/>
  <c r="AZ666" i="179" l="1"/>
  <c r="BA666" i="179"/>
  <c r="AY667" i="179"/>
  <c r="AW670" i="179"/>
  <c r="AU671" i="179"/>
  <c r="BE664" i="179"/>
  <c r="BD664" i="179"/>
  <c r="BC665" i="179"/>
  <c r="BA667" i="179" l="1"/>
  <c r="AZ667" i="179"/>
  <c r="AY668" i="179"/>
  <c r="BE665" i="179"/>
  <c r="BD665" i="179"/>
  <c r="BC666" i="179"/>
  <c r="AU672" i="179"/>
  <c r="AV671" i="179"/>
  <c r="AW671" i="179"/>
  <c r="AZ668" i="179" l="1"/>
  <c r="BA668" i="179"/>
  <c r="AY669" i="179"/>
  <c r="AU673" i="179"/>
  <c r="AV672" i="179"/>
  <c r="AW672" i="179"/>
  <c r="BD666" i="179"/>
  <c r="BE666" i="179"/>
  <c r="BC667" i="179"/>
  <c r="AZ669" i="179" l="1"/>
  <c r="BA669" i="179"/>
  <c r="AY670" i="179"/>
  <c r="BE667" i="179"/>
  <c r="BD667" i="179"/>
  <c r="BC668" i="179"/>
  <c r="AU674" i="179"/>
  <c r="AV673" i="179"/>
  <c r="AW673" i="179"/>
  <c r="AZ670" i="179" l="1"/>
  <c r="BA670" i="179"/>
  <c r="AY671" i="179"/>
  <c r="AV674" i="179"/>
  <c r="AW674" i="179"/>
  <c r="AU675" i="179"/>
  <c r="BE668" i="179"/>
  <c r="BD668" i="179"/>
  <c r="BC669" i="179"/>
  <c r="BA671" i="179" l="1"/>
  <c r="AZ671" i="179"/>
  <c r="AY672" i="179"/>
  <c r="AU676" i="179"/>
  <c r="AT677" i="179"/>
  <c r="AT678" i="179" s="1"/>
  <c r="AT679" i="179" s="1"/>
  <c r="BD669" i="179"/>
  <c r="BE669" i="179"/>
  <c r="BC670" i="179"/>
  <c r="AZ672" i="179" l="1"/>
  <c r="BA672" i="179"/>
  <c r="AY673" i="179"/>
  <c r="AU677" i="179"/>
  <c r="AW676" i="179"/>
  <c r="AV676" i="179"/>
  <c r="BE670" i="179"/>
  <c r="BD670" i="179"/>
  <c r="BC671" i="179"/>
  <c r="AZ673" i="179" l="1"/>
  <c r="BA673" i="179"/>
  <c r="AY674" i="179"/>
  <c r="BD671" i="179"/>
  <c r="BE671" i="179"/>
  <c r="BC672" i="179"/>
  <c r="AU678" i="179"/>
  <c r="AW677" i="179"/>
  <c r="AV677" i="179"/>
  <c r="AZ674" i="179" l="1"/>
  <c r="BA674" i="179"/>
  <c r="AY675" i="179"/>
  <c r="BD672" i="179"/>
  <c r="BE672" i="179"/>
  <c r="BC673" i="179"/>
  <c r="AU679" i="179"/>
  <c r="AT680" i="179"/>
  <c r="AT681" i="179" s="1"/>
  <c r="AT682" i="179" s="1"/>
  <c r="BA675" i="179" l="1"/>
  <c r="AZ675" i="179"/>
  <c r="AY676" i="179"/>
  <c r="AV679" i="179"/>
  <c r="AW679" i="179"/>
  <c r="AU680" i="179"/>
  <c r="BE673" i="179"/>
  <c r="BD673" i="179"/>
  <c r="BC674" i="179"/>
  <c r="BA676" i="179" l="1"/>
  <c r="AZ676" i="179"/>
  <c r="AY677" i="179"/>
  <c r="AW680" i="179"/>
  <c r="AU681" i="179"/>
  <c r="AU682" i="179" s="1"/>
  <c r="AV680" i="179"/>
  <c r="BE674" i="179"/>
  <c r="BD674" i="179"/>
  <c r="BC675" i="179"/>
  <c r="AZ677" i="179" l="1"/>
  <c r="BA677" i="179"/>
  <c r="AY678" i="179"/>
  <c r="BE675" i="179"/>
  <c r="BD675" i="179"/>
  <c r="BC676" i="179"/>
  <c r="AV682" i="179"/>
  <c r="AW682" i="179"/>
  <c r="AU683" i="179"/>
  <c r="AZ678" i="179" l="1"/>
  <c r="BA678" i="179"/>
  <c r="AY679" i="179"/>
  <c r="BE676" i="179"/>
  <c r="BD676" i="179"/>
  <c r="BC677" i="179"/>
  <c r="AU684" i="179"/>
  <c r="AU685" i="179" s="1"/>
  <c r="AW683" i="179"/>
  <c r="AV683" i="179"/>
  <c r="BA679" i="179" l="1"/>
  <c r="AZ679" i="179"/>
  <c r="AY680" i="179"/>
  <c r="BD677" i="179"/>
  <c r="BE677" i="179"/>
  <c r="BC678" i="179"/>
  <c r="AW685" i="179"/>
  <c r="AV685" i="179"/>
  <c r="AU686" i="179"/>
  <c r="AZ680" i="179" l="1"/>
  <c r="BA680" i="179"/>
  <c r="AY681" i="179"/>
  <c r="AW686" i="179"/>
  <c r="AU687" i="179"/>
  <c r="AV686" i="179"/>
  <c r="BD678" i="179"/>
  <c r="BE678" i="179"/>
  <c r="BC679" i="179"/>
  <c r="AZ681" i="179" l="1"/>
  <c r="BA681" i="179"/>
  <c r="AY682" i="179"/>
  <c r="AV687" i="179"/>
  <c r="AU688" i="179"/>
  <c r="AW687" i="179"/>
  <c r="BD679" i="179"/>
  <c r="BE679" i="179"/>
  <c r="BC680" i="179"/>
  <c r="AZ682" i="179" l="1"/>
  <c r="BA682" i="179"/>
  <c r="AY683" i="179"/>
  <c r="BE680" i="179"/>
  <c r="BD680" i="179"/>
  <c r="BC681" i="179"/>
  <c r="AW688" i="179"/>
  <c r="AV688" i="179"/>
  <c r="AU689" i="179"/>
  <c r="BA683" i="179" l="1"/>
  <c r="AZ683" i="179"/>
  <c r="AY684" i="179"/>
  <c r="BD681" i="179"/>
  <c r="BE681" i="179"/>
  <c r="BC682" i="179"/>
  <c r="AV689" i="179"/>
  <c r="AW689" i="179"/>
  <c r="AU690" i="179"/>
  <c r="AZ684" i="179" l="1"/>
  <c r="BA684" i="179"/>
  <c r="AY685" i="179"/>
  <c r="AU691" i="179"/>
  <c r="AV690" i="179"/>
  <c r="AW690" i="179"/>
  <c r="BD682" i="179"/>
  <c r="BE682" i="179"/>
  <c r="BC683" i="179"/>
  <c r="AZ685" i="179" l="1"/>
  <c r="BA685" i="179"/>
  <c r="AY686" i="179"/>
  <c r="BD683" i="179"/>
  <c r="BE683" i="179"/>
  <c r="BC684" i="179"/>
  <c r="AV691" i="179"/>
  <c r="AW691" i="179"/>
  <c r="AU692" i="179"/>
  <c r="AZ686" i="179" l="1"/>
  <c r="BA686" i="179"/>
  <c r="AY687" i="179"/>
  <c r="AU693" i="179"/>
  <c r="AU694" i="179" s="1"/>
  <c r="AV692" i="179"/>
  <c r="AW692" i="179"/>
  <c r="BE684" i="179"/>
  <c r="BD684" i="179"/>
  <c r="BC685" i="179"/>
  <c r="BA687" i="179" l="1"/>
  <c r="AZ687" i="179"/>
  <c r="AY688" i="179"/>
  <c r="BE685" i="179"/>
  <c r="BD685" i="179"/>
  <c r="BC686" i="179"/>
  <c r="AW694" i="179"/>
  <c r="AU695" i="179"/>
  <c r="AV694" i="179"/>
  <c r="AZ688" i="179" l="1"/>
  <c r="BA688" i="179"/>
  <c r="AY689" i="179"/>
  <c r="AV695" i="179"/>
  <c r="AU696" i="179"/>
  <c r="AW695" i="179"/>
  <c r="BD686" i="179"/>
  <c r="BE686" i="179"/>
  <c r="BC687" i="179"/>
  <c r="AZ689" i="179" l="1"/>
  <c r="BA689" i="179"/>
  <c r="AY690" i="179"/>
  <c r="BD687" i="179"/>
  <c r="BE687" i="179"/>
  <c r="BC688" i="179"/>
  <c r="AU697" i="179"/>
  <c r="AW696" i="179"/>
  <c r="AV696" i="179"/>
  <c r="AZ690" i="179" l="1"/>
  <c r="BA690" i="179"/>
  <c r="AY691" i="179"/>
  <c r="BD688" i="179"/>
  <c r="BE688" i="179"/>
  <c r="BC689" i="179"/>
  <c r="AU698" i="179"/>
  <c r="AW697" i="179"/>
  <c r="AV697" i="179"/>
  <c r="BA691" i="179" l="1"/>
  <c r="AZ691" i="179"/>
  <c r="AY692" i="179"/>
  <c r="BD689" i="179"/>
  <c r="BE689" i="179"/>
  <c r="BC690" i="179"/>
  <c r="AW698" i="179"/>
  <c r="AU699" i="179"/>
  <c r="AV698" i="179"/>
  <c r="AZ692" i="179" l="1"/>
  <c r="BA692" i="179"/>
  <c r="AY693" i="179"/>
  <c r="AU700" i="179"/>
  <c r="AV699" i="179"/>
  <c r="AW699" i="179"/>
  <c r="BE690" i="179"/>
  <c r="BD690" i="179"/>
  <c r="BC691" i="179"/>
  <c r="BA693" i="179" l="1"/>
  <c r="AZ693" i="179"/>
  <c r="AY694" i="179"/>
  <c r="BE691" i="179"/>
  <c r="BD691" i="179"/>
  <c r="BC692" i="179"/>
  <c r="AU701" i="179"/>
  <c r="AV700" i="179"/>
  <c r="AW700" i="179"/>
  <c r="AZ694" i="179" l="1"/>
  <c r="BA694" i="179"/>
  <c r="AY695" i="179"/>
  <c r="BE692" i="179"/>
  <c r="BD692" i="179"/>
  <c r="BC693" i="179"/>
  <c r="AV701" i="179"/>
  <c r="AU702" i="179"/>
  <c r="AW701" i="179"/>
  <c r="BA695" i="179" l="1"/>
  <c r="AZ695" i="179"/>
  <c r="AY696" i="179"/>
  <c r="BD693" i="179"/>
  <c r="BE693" i="179"/>
  <c r="BC694" i="179"/>
  <c r="AU703" i="179"/>
  <c r="AT704" i="179"/>
  <c r="AT705" i="179" s="1"/>
  <c r="AT706" i="179" s="1"/>
  <c r="AT707" i="179" s="1"/>
  <c r="AT708" i="179" s="1"/>
  <c r="AT709" i="179" s="1"/>
  <c r="AZ696" i="179" l="1"/>
  <c r="BA696" i="179"/>
  <c r="AY697" i="179"/>
  <c r="BE694" i="179"/>
  <c r="BD694" i="179"/>
  <c r="BC695" i="179"/>
  <c r="AV703" i="179"/>
  <c r="AW703" i="179"/>
  <c r="AU704" i="179"/>
  <c r="AZ697" i="179" l="1"/>
  <c r="BA697" i="179"/>
  <c r="AY698" i="179"/>
  <c r="AU705" i="179"/>
  <c r="AU706" i="179" s="1"/>
  <c r="AV704" i="179"/>
  <c r="AW704" i="179"/>
  <c r="BE695" i="179"/>
  <c r="BD695" i="179"/>
  <c r="BC696" i="179"/>
  <c r="AZ698" i="179" l="1"/>
  <c r="BA698" i="179"/>
  <c r="AY699" i="179"/>
  <c r="AU707" i="179"/>
  <c r="AW706" i="179"/>
  <c r="AV706" i="179"/>
  <c r="BD696" i="179"/>
  <c r="BE696" i="179"/>
  <c r="BC697" i="179"/>
  <c r="BA699" i="179" l="1"/>
  <c r="AZ699" i="179"/>
  <c r="AY700" i="179"/>
  <c r="BD697" i="179"/>
  <c r="BE697" i="179"/>
  <c r="BC698" i="179"/>
  <c r="AW707" i="179"/>
  <c r="AV707" i="179"/>
  <c r="AU708" i="179"/>
  <c r="AZ700" i="179" l="1"/>
  <c r="BA700" i="179"/>
  <c r="AY701" i="179"/>
  <c r="BD698" i="179"/>
  <c r="BE698" i="179"/>
  <c r="BC699" i="179"/>
  <c r="AV708" i="179"/>
  <c r="AW708" i="179"/>
  <c r="AU709" i="179"/>
  <c r="AZ701" i="179" l="1"/>
  <c r="BA701" i="179"/>
  <c r="AY702" i="179"/>
  <c r="BD699" i="179"/>
  <c r="BE699" i="179"/>
  <c r="BC700" i="179"/>
  <c r="AW709" i="179"/>
  <c r="AV709" i="179"/>
  <c r="AU710" i="179"/>
  <c r="AZ702" i="179" l="1"/>
  <c r="BA702" i="179"/>
  <c r="AY703" i="179"/>
  <c r="AU711" i="179"/>
  <c r="AV710" i="179"/>
  <c r="AW710" i="179"/>
  <c r="BE700" i="179"/>
  <c r="BD700" i="179"/>
  <c r="BC701" i="179"/>
  <c r="BA703" i="179" l="1"/>
  <c r="AZ703" i="179"/>
  <c r="AY704" i="179"/>
  <c r="BE701" i="179"/>
  <c r="BD701" i="179"/>
  <c r="BC702" i="179"/>
  <c r="AU712" i="179"/>
  <c r="AT713" i="179"/>
  <c r="AT714" i="179" s="1"/>
  <c r="AT715" i="179" s="1"/>
  <c r="AZ704" i="179" l="1"/>
  <c r="BA704" i="179"/>
  <c r="AY705" i="179"/>
  <c r="AU713" i="179"/>
  <c r="AV712" i="179"/>
  <c r="AW712" i="179"/>
  <c r="BD702" i="179"/>
  <c r="BE702" i="179"/>
  <c r="BC703" i="179"/>
  <c r="AZ705" i="179" l="1"/>
  <c r="BA705" i="179"/>
  <c r="AY706" i="179"/>
  <c r="BE703" i="179"/>
  <c r="BD703" i="179"/>
  <c r="BC704" i="179"/>
  <c r="AU714" i="179"/>
  <c r="AV713" i="179"/>
  <c r="AW713" i="179"/>
  <c r="AZ706" i="179" l="1"/>
  <c r="BA706" i="179"/>
  <c r="AY707" i="179"/>
  <c r="BE704" i="179"/>
  <c r="BD704" i="179"/>
  <c r="BC705" i="179"/>
  <c r="AT716" i="179"/>
  <c r="AT717" i="179" s="1"/>
  <c r="AT718" i="179" s="1"/>
  <c r="AU715" i="179"/>
  <c r="BA707" i="179" l="1"/>
  <c r="AZ707" i="179"/>
  <c r="AY708" i="179"/>
  <c r="AV715" i="179"/>
  <c r="AU716" i="179"/>
  <c r="AW715" i="179"/>
  <c r="BD705" i="179"/>
  <c r="BE705" i="179"/>
  <c r="BC706" i="179"/>
  <c r="AZ708" i="179" l="1"/>
  <c r="BA708" i="179"/>
  <c r="AY709" i="179"/>
  <c r="BE706" i="179"/>
  <c r="BD706" i="179"/>
  <c r="BC707" i="179"/>
  <c r="AW716" i="179"/>
  <c r="AV716" i="179"/>
  <c r="AU717" i="179"/>
  <c r="AU718" i="179" s="1"/>
  <c r="AZ709" i="179" l="1"/>
  <c r="BA709" i="179"/>
  <c r="AY710" i="179"/>
  <c r="BD707" i="179"/>
  <c r="BE707" i="179"/>
  <c r="BC708" i="179"/>
  <c r="AU719" i="179"/>
  <c r="AV718" i="179"/>
  <c r="AW718" i="179"/>
  <c r="BA710" i="179" l="1"/>
  <c r="AZ710" i="179"/>
  <c r="AY711" i="179"/>
  <c r="AW719" i="179"/>
  <c r="AV719" i="179"/>
  <c r="AU720" i="179"/>
  <c r="BE708" i="179"/>
  <c r="BD708" i="179"/>
  <c r="BC709" i="179"/>
  <c r="BA711" i="179" l="1"/>
  <c r="AZ711" i="179"/>
  <c r="AY712" i="179"/>
  <c r="BD709" i="179"/>
  <c r="BE709" i="179"/>
  <c r="BC710" i="179"/>
  <c r="AU721" i="179"/>
  <c r="AT722" i="179"/>
  <c r="AT723" i="179" s="1"/>
  <c r="AT724" i="179" s="1"/>
  <c r="AT725" i="179" s="1"/>
  <c r="AT726" i="179" s="1"/>
  <c r="AT727" i="179" s="1"/>
  <c r="AZ712" i="179" l="1"/>
  <c r="BA712" i="179"/>
  <c r="AY713" i="179"/>
  <c r="AU722" i="179"/>
  <c r="AV721" i="179"/>
  <c r="AW721" i="179"/>
  <c r="BD710" i="179"/>
  <c r="BE710" i="179"/>
  <c r="BC711" i="179"/>
  <c r="AZ713" i="179" l="1"/>
  <c r="BA713" i="179"/>
  <c r="AY714" i="179"/>
  <c r="BD711" i="179"/>
  <c r="BE711" i="179"/>
  <c r="BC712" i="179"/>
  <c r="AW722" i="179"/>
  <c r="AV722" i="179"/>
  <c r="AU723" i="179"/>
  <c r="AU724" i="179" s="1"/>
  <c r="AZ714" i="179" l="1"/>
  <c r="BA714" i="179"/>
  <c r="AY715" i="179"/>
  <c r="AU725" i="179"/>
  <c r="AW724" i="179"/>
  <c r="AV724" i="179"/>
  <c r="BD712" i="179"/>
  <c r="BE712" i="179"/>
  <c r="BC713" i="179"/>
  <c r="BA715" i="179" l="1"/>
  <c r="AZ715" i="179"/>
  <c r="AY716" i="179"/>
  <c r="BD713" i="179"/>
  <c r="BE713" i="179"/>
  <c r="BC714" i="179"/>
  <c r="AU726" i="179"/>
  <c r="AV725" i="179"/>
  <c r="AW725" i="179"/>
  <c r="AZ716" i="179" l="1"/>
  <c r="BA716" i="179"/>
  <c r="AY717" i="179"/>
  <c r="BE714" i="179"/>
  <c r="BD714" i="179"/>
  <c r="BC715" i="179"/>
  <c r="AU727" i="179"/>
  <c r="AV726" i="179"/>
  <c r="AW726" i="179"/>
  <c r="AZ717" i="179" l="1"/>
  <c r="BA717" i="179"/>
  <c r="AY718" i="179"/>
  <c r="BD715" i="179"/>
  <c r="BE715" i="179"/>
  <c r="BC716" i="179"/>
  <c r="AW727" i="179"/>
  <c r="AV727" i="179"/>
  <c r="AU728" i="179"/>
  <c r="AZ718" i="179" l="1"/>
  <c r="BA718" i="179"/>
  <c r="AY719" i="179"/>
  <c r="AV728" i="179"/>
  <c r="AW728" i="179"/>
  <c r="AU729" i="179"/>
  <c r="BD716" i="179"/>
  <c r="BE716" i="179"/>
  <c r="BC717" i="179"/>
  <c r="BA719" i="179" l="1"/>
  <c r="AZ719" i="179"/>
  <c r="AY720" i="179"/>
  <c r="AT731" i="179"/>
  <c r="AT732" i="179" s="1"/>
  <c r="AT733" i="179" s="1"/>
  <c r="AU730" i="179"/>
  <c r="BE717" i="179"/>
  <c r="BD717" i="179"/>
  <c r="BC718" i="179"/>
  <c r="AZ720" i="179" l="1"/>
  <c r="BA720" i="179"/>
  <c r="AY721" i="179"/>
  <c r="AW730" i="179"/>
  <c r="AV730" i="179"/>
  <c r="AU731" i="179"/>
  <c r="BD718" i="179"/>
  <c r="BE718" i="179"/>
  <c r="BC719" i="179"/>
  <c r="AZ721" i="179" l="1"/>
  <c r="BA721" i="179"/>
  <c r="AY722" i="179"/>
  <c r="BD719" i="179"/>
  <c r="BE719" i="179"/>
  <c r="BC720" i="179"/>
  <c r="AU732" i="179"/>
  <c r="AV731" i="179"/>
  <c r="AW731" i="179"/>
  <c r="AZ722" i="179" l="1"/>
  <c r="BA722" i="179"/>
  <c r="AY723" i="179"/>
  <c r="AU733" i="179"/>
  <c r="AT734" i="179"/>
  <c r="AT735" i="179" s="1"/>
  <c r="AT736" i="179" s="1"/>
  <c r="BE720" i="179"/>
  <c r="BD720" i="179"/>
  <c r="BC721" i="179"/>
  <c r="BA723" i="179" l="1"/>
  <c r="AZ723" i="179"/>
  <c r="AY724" i="179"/>
  <c r="BD721" i="179"/>
  <c r="BE721" i="179"/>
  <c r="BC722" i="179"/>
  <c r="AW733" i="179"/>
  <c r="AV733" i="179"/>
  <c r="AU734" i="179"/>
  <c r="AZ724" i="179" l="1"/>
  <c r="BA724" i="179"/>
  <c r="AY725" i="179"/>
  <c r="BE722" i="179"/>
  <c r="BD722" i="179"/>
  <c r="BC723" i="179"/>
  <c r="AV734" i="179"/>
  <c r="AW734" i="179"/>
  <c r="AU735" i="179"/>
  <c r="AZ725" i="179" l="1"/>
  <c r="BA725" i="179"/>
  <c r="AY726" i="179"/>
  <c r="AV735" i="179"/>
  <c r="AW735" i="179"/>
  <c r="AU736" i="179"/>
  <c r="BD723" i="179"/>
  <c r="BE723" i="179"/>
  <c r="BC724" i="179"/>
  <c r="AZ726" i="179" l="1"/>
  <c r="BA726" i="179"/>
  <c r="AY727" i="179"/>
  <c r="BE724" i="179"/>
  <c r="BD724" i="179"/>
  <c r="BC725" i="179"/>
  <c r="AU737" i="179"/>
  <c r="AV736" i="179"/>
  <c r="AW736" i="179"/>
  <c r="BA727" i="179" l="1"/>
  <c r="AZ727" i="179"/>
  <c r="AY728" i="179"/>
  <c r="BE725" i="179"/>
  <c r="BD725" i="179"/>
  <c r="BC726" i="179"/>
  <c r="AU738" i="179"/>
  <c r="AW737" i="179"/>
  <c r="AV737" i="179"/>
  <c r="AZ728" i="179" l="1"/>
  <c r="BA728" i="179"/>
  <c r="AY729" i="179"/>
  <c r="BD726" i="179"/>
  <c r="BE726" i="179"/>
  <c r="BC727" i="179"/>
  <c r="AU739" i="179"/>
  <c r="AT740" i="179"/>
  <c r="AT741" i="179" s="1"/>
  <c r="AT742" i="179" s="1"/>
  <c r="AZ729" i="179" l="1"/>
  <c r="BA729" i="179"/>
  <c r="AY730" i="179"/>
  <c r="AV739" i="179"/>
  <c r="AU740" i="179"/>
  <c r="AW739" i="179"/>
  <c r="BD727" i="179"/>
  <c r="BE727" i="179"/>
  <c r="BC728" i="179"/>
  <c r="AZ730" i="179" l="1"/>
  <c r="BA730" i="179"/>
  <c r="AY731" i="179"/>
  <c r="AV740" i="179"/>
  <c r="AW740" i="179"/>
  <c r="AU741" i="179"/>
  <c r="BE728" i="179"/>
  <c r="BD728" i="179"/>
  <c r="BC729" i="179"/>
  <c r="BA731" i="179" l="1"/>
  <c r="AZ731" i="179"/>
  <c r="AY732" i="179"/>
  <c r="AU742" i="179"/>
  <c r="AW742" i="179" s="1"/>
  <c r="AT743" i="179"/>
  <c r="AT744" i="179" s="1"/>
  <c r="AT745" i="179" s="1"/>
  <c r="BE729" i="179"/>
  <c r="BD729" i="179"/>
  <c r="BC730" i="179"/>
  <c r="AZ732" i="179" l="1"/>
  <c r="BA732" i="179"/>
  <c r="AY733" i="179"/>
  <c r="AV742" i="179"/>
  <c r="AU743" i="179"/>
  <c r="BD730" i="179"/>
  <c r="BE730" i="179"/>
  <c r="BC731" i="179"/>
  <c r="AZ733" i="179" l="1"/>
  <c r="BA733" i="179"/>
  <c r="AY734" i="179"/>
  <c r="BD731" i="179"/>
  <c r="BE731" i="179"/>
  <c r="BC732" i="179"/>
  <c r="AU744" i="179"/>
  <c r="AW743" i="179"/>
  <c r="AV743" i="179"/>
  <c r="AZ734" i="179" l="1"/>
  <c r="BA734" i="179"/>
  <c r="AY735" i="179"/>
  <c r="BD732" i="179"/>
  <c r="BE732" i="179"/>
  <c r="BC733" i="179"/>
  <c r="AV744" i="179"/>
  <c r="AU745" i="179"/>
  <c r="AW744" i="179"/>
  <c r="BA735" i="179" l="1"/>
  <c r="AZ735" i="179"/>
  <c r="AY736" i="179"/>
  <c r="AV745" i="179"/>
  <c r="AU746" i="179"/>
  <c r="AW745" i="179"/>
  <c r="BD733" i="179"/>
  <c r="BE733" i="179"/>
  <c r="BC734" i="179"/>
  <c r="AZ736" i="179" l="1"/>
  <c r="BA736" i="179"/>
  <c r="AY737" i="179"/>
  <c r="BD734" i="179"/>
  <c r="BE734" i="179"/>
  <c r="BC735" i="179"/>
  <c r="AU747" i="179"/>
  <c r="AV746" i="179"/>
  <c r="AW746" i="179"/>
  <c r="AZ737" i="179" l="1"/>
  <c r="BA737" i="179"/>
  <c r="AY738" i="179"/>
  <c r="AT749" i="179"/>
  <c r="AT750" i="179" s="1"/>
  <c r="AT751" i="179" s="1"/>
  <c r="AU748" i="179"/>
  <c r="BE735" i="179"/>
  <c r="BD735" i="179"/>
  <c r="BC736" i="179"/>
  <c r="AZ738" i="179" l="1"/>
  <c r="BA738" i="179"/>
  <c r="AY739" i="179"/>
  <c r="BD736" i="179"/>
  <c r="BE736" i="179"/>
  <c r="BC737" i="179"/>
  <c r="AV748" i="179"/>
  <c r="AU749" i="179"/>
  <c r="AW748" i="179"/>
  <c r="BA739" i="179" l="1"/>
  <c r="AZ739" i="179"/>
  <c r="AY740" i="179"/>
  <c r="AU750" i="179"/>
  <c r="AV749" i="179"/>
  <c r="AW749" i="179"/>
  <c r="BE737" i="179"/>
  <c r="BD737" i="179"/>
  <c r="BC738" i="179"/>
  <c r="BA740" i="179" l="1"/>
  <c r="AZ740" i="179"/>
  <c r="AY741" i="179"/>
  <c r="BD738" i="179"/>
  <c r="BE738" i="179"/>
  <c r="BC739" i="179"/>
  <c r="AU751" i="179"/>
  <c r="AT752" i="179"/>
  <c r="AT753" i="179" s="1"/>
  <c r="AT754" i="179" s="1"/>
  <c r="AZ741" i="179" l="1"/>
  <c r="BA741" i="179"/>
  <c r="AY742" i="179"/>
  <c r="AU752" i="179"/>
  <c r="AV751" i="179"/>
  <c r="AW751" i="179"/>
  <c r="BD739" i="179"/>
  <c r="BE739" i="179"/>
  <c r="BC740" i="179"/>
  <c r="AZ742" i="179" l="1"/>
  <c r="BA742" i="179"/>
  <c r="AY743" i="179"/>
  <c r="BD740" i="179"/>
  <c r="BE740" i="179"/>
  <c r="BC741" i="179"/>
  <c r="AU753" i="179"/>
  <c r="AU754" i="179" s="1"/>
  <c r="AV752" i="179"/>
  <c r="AW752" i="179"/>
  <c r="BA743" i="179" l="1"/>
  <c r="AZ743" i="179"/>
  <c r="AY744" i="179"/>
  <c r="AU755" i="179"/>
  <c r="AV754" i="179"/>
  <c r="AW754" i="179"/>
  <c r="BE741" i="179"/>
  <c r="BD741" i="179"/>
  <c r="BC742" i="179"/>
  <c r="AZ744" i="179" l="1"/>
  <c r="BA744" i="179"/>
  <c r="AY745" i="179"/>
  <c r="BD742" i="179"/>
  <c r="BE742" i="179"/>
  <c r="BC743" i="179"/>
  <c r="AU756" i="179"/>
  <c r="AU757" i="179" s="1"/>
  <c r="AV755" i="179"/>
  <c r="AW755" i="179"/>
  <c r="AZ745" i="179" l="1"/>
  <c r="BA745" i="179"/>
  <c r="AY746" i="179"/>
  <c r="AV757" i="179"/>
  <c r="AW757" i="179"/>
  <c r="AU758" i="179"/>
  <c r="BE743" i="179"/>
  <c r="BD743" i="179"/>
  <c r="BC744" i="179"/>
  <c r="AZ746" i="179" l="1"/>
  <c r="BA746" i="179"/>
  <c r="AY747" i="179"/>
  <c r="BD744" i="179"/>
  <c r="BE744" i="179"/>
  <c r="BC745" i="179"/>
  <c r="AU759" i="179"/>
  <c r="AV758" i="179"/>
  <c r="AW758" i="179"/>
  <c r="BA747" i="179" l="1"/>
  <c r="AZ747" i="179"/>
  <c r="AY748" i="179"/>
  <c r="BE745" i="179"/>
  <c r="BD745" i="179"/>
  <c r="BC746" i="179"/>
  <c r="AW759" i="179"/>
  <c r="AV759" i="179"/>
  <c r="AU760" i="179"/>
  <c r="AZ748" i="179" l="1"/>
  <c r="BA748" i="179"/>
  <c r="AY749" i="179"/>
  <c r="AW760" i="179"/>
  <c r="AV760" i="179"/>
  <c r="AU761" i="179"/>
  <c r="BE746" i="179"/>
  <c r="BD746" i="179"/>
  <c r="BC747" i="179"/>
  <c r="AZ749" i="179" l="1"/>
  <c r="BA749" i="179"/>
  <c r="AY750" i="179"/>
  <c r="BD747" i="179"/>
  <c r="BE747" i="179"/>
  <c r="BC748" i="179"/>
  <c r="AU762" i="179"/>
  <c r="AW761" i="179"/>
  <c r="AV761" i="179"/>
  <c r="AZ750" i="179" l="1"/>
  <c r="BA750" i="179"/>
  <c r="AY751" i="179"/>
  <c r="BD748" i="179"/>
  <c r="BE748" i="179"/>
  <c r="BC749" i="179"/>
  <c r="AU763" i="179"/>
  <c r="AW762" i="179"/>
  <c r="AV762" i="179"/>
  <c r="BA751" i="179" l="1"/>
  <c r="AZ751" i="179"/>
  <c r="AY752" i="179"/>
  <c r="AW763" i="179"/>
  <c r="AV763" i="179"/>
  <c r="AU764" i="179"/>
  <c r="BD749" i="179"/>
  <c r="BE749" i="179"/>
  <c r="BC750" i="179"/>
  <c r="AZ752" i="179" l="1"/>
  <c r="BA752" i="179"/>
  <c r="AY753" i="179"/>
  <c r="AW764" i="179"/>
  <c r="AV764" i="179"/>
  <c r="AU765" i="179"/>
  <c r="BE750" i="179"/>
  <c r="BD750" i="179"/>
  <c r="BC751" i="179"/>
  <c r="AZ753" i="179" l="1"/>
  <c r="BA753" i="179"/>
  <c r="AY754" i="179"/>
  <c r="AU766" i="179"/>
  <c r="AT767" i="179"/>
  <c r="AT768" i="179" s="1"/>
  <c r="AT769" i="179" s="1"/>
  <c r="AT770" i="179" s="1"/>
  <c r="AT771" i="179" s="1"/>
  <c r="AT772" i="179" s="1"/>
  <c r="BE751" i="179"/>
  <c r="BD751" i="179"/>
  <c r="BC752" i="179"/>
  <c r="AZ754" i="179" l="1"/>
  <c r="BA754" i="179"/>
  <c r="AY755" i="179"/>
  <c r="I89" i="262"/>
  <c r="AJ765" i="179"/>
  <c r="BD752" i="179"/>
  <c r="BE752" i="179"/>
  <c r="BC753" i="179"/>
  <c r="AU767" i="179"/>
  <c r="AV766" i="179"/>
  <c r="AW766" i="179"/>
  <c r="BA755" i="179" l="1"/>
  <c r="AZ755" i="179"/>
  <c r="AY756" i="179"/>
  <c r="AV767" i="179"/>
  <c r="AW767" i="179"/>
  <c r="AU768" i="179"/>
  <c r="AU769" i="179" s="1"/>
  <c r="BD753" i="179"/>
  <c r="BE753" i="179"/>
  <c r="BC754" i="179"/>
  <c r="AZ756" i="179" l="1"/>
  <c r="BA756" i="179"/>
  <c r="AY757" i="179"/>
  <c r="AV769" i="179"/>
  <c r="AU770" i="179"/>
  <c r="AW769" i="179"/>
  <c r="BD754" i="179"/>
  <c r="BE754" i="179"/>
  <c r="BC755" i="179"/>
  <c r="BA757" i="179" l="1"/>
  <c r="AZ757" i="179"/>
  <c r="AY758" i="179"/>
  <c r="BE755" i="179"/>
  <c r="BD755" i="179"/>
  <c r="BC756" i="179"/>
  <c r="AU771" i="179"/>
  <c r="AW770" i="179"/>
  <c r="AV770" i="179"/>
  <c r="AZ758" i="179" l="1"/>
  <c r="BA758" i="179"/>
  <c r="AY759" i="179"/>
  <c r="BD756" i="179"/>
  <c r="BE756" i="179"/>
  <c r="BC757" i="179"/>
  <c r="AU772" i="179"/>
  <c r="AW771" i="179"/>
  <c r="AV771" i="179"/>
  <c r="BA759" i="179" l="1"/>
  <c r="AZ759" i="179"/>
  <c r="AY760" i="179"/>
  <c r="AU773" i="179"/>
  <c r="AV772" i="179"/>
  <c r="AW772" i="179"/>
  <c r="BE757" i="179"/>
  <c r="BD757" i="179"/>
  <c r="BC758" i="179"/>
  <c r="AZ760" i="179" l="1"/>
  <c r="BA760" i="179"/>
  <c r="AY761" i="179"/>
  <c r="BE758" i="179"/>
  <c r="BD758" i="179"/>
  <c r="BC759" i="179"/>
  <c r="AU774" i="179"/>
  <c r="AW774" i="179" s="1"/>
  <c r="AJ774" i="179" s="1"/>
  <c r="AW773" i="179"/>
  <c r="AV773" i="179"/>
  <c r="AZ761" i="179" l="1"/>
  <c r="BA761" i="179"/>
  <c r="AY762" i="179"/>
  <c r="BE759" i="179"/>
  <c r="BD759" i="179"/>
  <c r="BC760" i="179"/>
  <c r="G90" i="262"/>
  <c r="AU775" i="179"/>
  <c r="I90" i="262"/>
  <c r="AT776" i="179"/>
  <c r="AT777" i="179" s="1"/>
  <c r="AT778" i="179" s="1"/>
  <c r="AT779" i="179" s="1"/>
  <c r="AT780" i="179" s="1"/>
  <c r="AT781" i="179" s="1"/>
  <c r="AZ762" i="179" l="1"/>
  <c r="BA762" i="179"/>
  <c r="AY763" i="179"/>
  <c r="AV775" i="179"/>
  <c r="AW775" i="179"/>
  <c r="BE760" i="179"/>
  <c r="BD760" i="179"/>
  <c r="BC761" i="179"/>
  <c r="AU776" i="179"/>
  <c r="BA763" i="179" l="1"/>
  <c r="AZ763" i="179"/>
  <c r="AY764" i="179"/>
  <c r="AV776" i="179"/>
  <c r="AW776" i="179"/>
  <c r="AU777" i="179"/>
  <c r="BE761" i="179"/>
  <c r="BD761" i="179"/>
  <c r="BC762" i="179"/>
  <c r="AZ764" i="179" l="1"/>
  <c r="BA764" i="179"/>
  <c r="AY765" i="179"/>
  <c r="AU778" i="179"/>
  <c r="AU779" i="179" s="1"/>
  <c r="AW777" i="179"/>
  <c r="AJ777" i="179" s="1"/>
  <c r="BE762" i="179"/>
  <c r="BD762" i="179"/>
  <c r="BC763" i="179"/>
  <c r="AZ765" i="179" l="1"/>
  <c r="BA765" i="179"/>
  <c r="AY766" i="179"/>
  <c r="AW779" i="179"/>
  <c r="AV779" i="179"/>
  <c r="AV778" i="179"/>
  <c r="AW778" i="179"/>
  <c r="BE763" i="179"/>
  <c r="BD763" i="179"/>
  <c r="BC764" i="179"/>
  <c r="AU780" i="179"/>
  <c r="AZ766" i="179" l="1"/>
  <c r="BA766" i="179"/>
  <c r="AY767" i="179"/>
  <c r="AU781" i="179"/>
  <c r="AV780" i="179"/>
  <c r="AW780" i="179"/>
  <c r="BE764" i="179"/>
  <c r="BD764" i="179"/>
  <c r="BC765" i="179"/>
  <c r="BA767" i="179" l="1"/>
  <c r="AZ767" i="179"/>
  <c r="AY768" i="179"/>
  <c r="BE765" i="179"/>
  <c r="BD765" i="179"/>
  <c r="BC766" i="179"/>
  <c r="AV781" i="179"/>
  <c r="AW781" i="179"/>
  <c r="AU782" i="179"/>
  <c r="AZ768" i="179" l="1"/>
  <c r="BA768" i="179"/>
  <c r="AY769" i="179"/>
  <c r="AU783" i="179"/>
  <c r="AV782" i="179"/>
  <c r="AW782" i="179"/>
  <c r="BE766" i="179"/>
  <c r="BD766" i="179"/>
  <c r="BC767" i="179"/>
  <c r="AZ769" i="179" l="1"/>
  <c r="BA769" i="179"/>
  <c r="AY770" i="179"/>
  <c r="BE767" i="179"/>
  <c r="BD767" i="179"/>
  <c r="BC768" i="179"/>
  <c r="AU784" i="179"/>
  <c r="I91" i="262"/>
  <c r="AZ770" i="179" l="1"/>
  <c r="BA770" i="179"/>
  <c r="AY771" i="179"/>
  <c r="BE768" i="179"/>
  <c r="BD768" i="179"/>
  <c r="BC769" i="179"/>
  <c r="AU785" i="179"/>
  <c r="AW784" i="179"/>
  <c r="AV784" i="179"/>
  <c r="BA771" i="179" l="1"/>
  <c r="AZ771" i="179"/>
  <c r="AY772" i="179"/>
  <c r="AV785" i="179"/>
  <c r="AW785" i="179"/>
  <c r="AU786" i="179"/>
  <c r="BE769" i="179"/>
  <c r="BD769" i="179"/>
  <c r="BC770" i="179"/>
  <c r="AZ772" i="179" l="1"/>
  <c r="BA772" i="179"/>
  <c r="AY773" i="179"/>
  <c r="AU787" i="179"/>
  <c r="AV786" i="179"/>
  <c r="AW786" i="179"/>
  <c r="BE770" i="179"/>
  <c r="BD770" i="179"/>
  <c r="BC771" i="179"/>
  <c r="AZ773" i="179" l="1"/>
  <c r="BA773" i="179"/>
  <c r="AY774" i="179"/>
  <c r="BE771" i="179"/>
  <c r="BD771" i="179"/>
  <c r="BC772" i="179"/>
  <c r="AW787" i="179"/>
  <c r="AV787" i="179"/>
  <c r="AU788" i="179"/>
  <c r="BA774" i="179" l="1"/>
  <c r="AZ774" i="179"/>
  <c r="AY775" i="179"/>
  <c r="BD772" i="179"/>
  <c r="BE772" i="179"/>
  <c r="BC773" i="179"/>
  <c r="AU789" i="179"/>
  <c r="AW788" i="179"/>
  <c r="AV788" i="179"/>
  <c r="BA775" i="179" l="1"/>
  <c r="AZ775" i="179"/>
  <c r="AY776" i="179"/>
  <c r="BE773" i="179"/>
  <c r="BD773" i="179"/>
  <c r="BC774" i="179"/>
  <c r="AU790" i="179"/>
  <c r="AW789" i="179"/>
  <c r="AV789" i="179"/>
  <c r="AZ776" i="179" l="1"/>
  <c r="BA776" i="179"/>
  <c r="AY777" i="179"/>
  <c r="BC775" i="179"/>
  <c r="BE774" i="179"/>
  <c r="BD774" i="179"/>
  <c r="AW790" i="179"/>
  <c r="AV790" i="179"/>
  <c r="AU791" i="179"/>
  <c r="AZ777" i="179" l="1"/>
  <c r="BA777" i="179"/>
  <c r="AY778" i="179"/>
  <c r="AU792" i="179"/>
  <c r="AT794" i="179" s="1"/>
  <c r="AT795" i="179" s="1"/>
  <c r="AT796" i="179" s="1"/>
  <c r="AT797" i="179" s="1"/>
  <c r="AT798" i="179" s="1"/>
  <c r="AT799" i="179" s="1"/>
  <c r="AW791" i="179"/>
  <c r="AV791" i="179"/>
  <c r="BD775" i="179"/>
  <c r="BC776" i="179"/>
  <c r="BE775" i="179"/>
  <c r="AZ778" i="179" l="1"/>
  <c r="BA778" i="179"/>
  <c r="AY779" i="179"/>
  <c r="BC777" i="179"/>
  <c r="BD776" i="179"/>
  <c r="BE776" i="179"/>
  <c r="AU793" i="179"/>
  <c r="I92" i="262"/>
  <c r="BA779" i="179" l="1"/>
  <c r="AZ779" i="179"/>
  <c r="AY780" i="179"/>
  <c r="AU794" i="179"/>
  <c r="AV793" i="179"/>
  <c r="BE777" i="179"/>
  <c r="BD777" i="179"/>
  <c r="BC778" i="179"/>
  <c r="AW793" i="179"/>
  <c r="AZ780" i="179" l="1"/>
  <c r="BA780" i="179"/>
  <c r="AY781" i="179"/>
  <c r="AW794" i="179"/>
  <c r="AV794" i="179"/>
  <c r="AU795" i="179"/>
  <c r="BE778" i="179"/>
  <c r="BD778" i="179"/>
  <c r="BC779" i="179"/>
  <c r="AZ781" i="179" l="1"/>
  <c r="BA781" i="179"/>
  <c r="AY782" i="179"/>
  <c r="AV795" i="179"/>
  <c r="AW795" i="179"/>
  <c r="AU796" i="179"/>
  <c r="BC780" i="179"/>
  <c r="BE779" i="179"/>
  <c r="BD779" i="179"/>
  <c r="AZ782" i="179" l="1"/>
  <c r="BA782" i="179"/>
  <c r="AY783" i="179"/>
  <c r="AV796" i="179"/>
  <c r="AW796" i="179"/>
  <c r="AU797" i="179"/>
  <c r="BC781" i="179"/>
  <c r="BD780" i="179"/>
  <c r="BE780" i="179"/>
  <c r="BA783" i="179" l="1"/>
  <c r="AZ783" i="179"/>
  <c r="AY784" i="179"/>
  <c r="AV797" i="179"/>
  <c r="AW797" i="179"/>
  <c r="AU798" i="179"/>
  <c r="BC782" i="179"/>
  <c r="BE781" i="179"/>
  <c r="BD781" i="179"/>
  <c r="AZ784" i="179" l="1"/>
  <c r="BA784" i="179"/>
  <c r="AY785" i="179"/>
  <c r="AW798" i="179"/>
  <c r="AV798" i="179"/>
  <c r="AU799" i="179"/>
  <c r="BC783" i="179"/>
  <c r="BE782" i="179"/>
  <c r="BD782" i="179"/>
  <c r="AZ785" i="179" l="1"/>
  <c r="BA785" i="179"/>
  <c r="AY786" i="179"/>
  <c r="AV799" i="179"/>
  <c r="AW799" i="179"/>
  <c r="AU800" i="179"/>
  <c r="BC784" i="179"/>
  <c r="BE783" i="179"/>
  <c r="BD783" i="179"/>
  <c r="AZ786" i="179" l="1"/>
  <c r="BA786" i="179"/>
  <c r="AY787" i="179"/>
  <c r="AV800" i="179"/>
  <c r="AW800" i="179"/>
  <c r="AU801" i="179"/>
  <c r="BD784" i="179"/>
  <c r="BC785" i="179"/>
  <c r="BE784" i="179"/>
  <c r="BA787" i="179" l="1"/>
  <c r="AZ787" i="179"/>
  <c r="AY788" i="179"/>
  <c r="AU802" i="179"/>
  <c r="AT803" i="179"/>
  <c r="AT804" i="179" s="1"/>
  <c r="AT805" i="179" s="1"/>
  <c r="BE785" i="179"/>
  <c r="BD785" i="179"/>
  <c r="BC786" i="179"/>
  <c r="AZ788" i="179" l="1"/>
  <c r="BA788" i="179"/>
  <c r="AY789" i="179"/>
  <c r="AU803" i="179"/>
  <c r="AV802" i="179"/>
  <c r="AW802" i="179"/>
  <c r="AJ804" i="179"/>
  <c r="BC787" i="179"/>
  <c r="BE786" i="179"/>
  <c r="BD786" i="179"/>
  <c r="AZ789" i="179" l="1"/>
  <c r="BA789" i="179"/>
  <c r="AY790" i="179"/>
  <c r="AV803" i="179"/>
  <c r="AW803" i="179"/>
  <c r="AU804" i="179"/>
  <c r="BC788" i="179"/>
  <c r="BE787" i="179"/>
  <c r="BD787" i="179"/>
  <c r="AZ790" i="179" l="1"/>
  <c r="BA790" i="179"/>
  <c r="AY791" i="179"/>
  <c r="AT806" i="179"/>
  <c r="AT807" i="179" s="1"/>
  <c r="AX807" i="179" s="1"/>
  <c r="AU805" i="179"/>
  <c r="BD788" i="179"/>
  <c r="BC789" i="179"/>
  <c r="BE788" i="179"/>
  <c r="BA791" i="179" l="1"/>
  <c r="AZ791" i="179"/>
  <c r="AY792" i="179"/>
  <c r="AU806" i="179"/>
  <c r="AV805" i="179"/>
  <c r="AW805" i="179"/>
  <c r="AT808" i="179"/>
  <c r="BC790" i="179"/>
  <c r="BD789" i="179"/>
  <c r="BE789" i="179"/>
  <c r="AZ792" i="179" l="1"/>
  <c r="BA792" i="179"/>
  <c r="AY793" i="179"/>
  <c r="AV806" i="179"/>
  <c r="AW806" i="179"/>
  <c r="AU807" i="179"/>
  <c r="AU808" i="179" s="1"/>
  <c r="AJ807" i="179"/>
  <c r="BD790" i="179"/>
  <c r="BE790" i="179"/>
  <c r="BC791" i="179"/>
  <c r="AZ793" i="179" l="1"/>
  <c r="BA793" i="179"/>
  <c r="AY794" i="179"/>
  <c r="AU809" i="179"/>
  <c r="AV808" i="179"/>
  <c r="AW808" i="179"/>
  <c r="BE791" i="179"/>
  <c r="BD791" i="179"/>
  <c r="BC792" i="179"/>
  <c r="G76" i="262"/>
  <c r="O84" i="262"/>
  <c r="G12" i="262"/>
  <c r="O21" i="262"/>
  <c r="I27" i="262"/>
  <c r="G43" i="262"/>
  <c r="H68" i="262"/>
  <c r="H28" i="262"/>
  <c r="G41" i="262"/>
  <c r="U20" i="262"/>
  <c r="P77" i="262"/>
  <c r="I74" i="262"/>
  <c r="G23" i="262"/>
  <c r="H64" i="262"/>
  <c r="N82" i="262"/>
  <c r="I18" i="262"/>
  <c r="G70" i="262"/>
  <c r="N44" i="262"/>
  <c r="H57" i="262"/>
  <c r="I12" i="262"/>
  <c r="AJ34" i="262"/>
  <c r="G19" i="262"/>
  <c r="G18" i="262"/>
  <c r="G55" i="262"/>
  <c r="H31" i="262"/>
  <c r="H69" i="262"/>
  <c r="H80" i="262"/>
  <c r="N21" i="262"/>
  <c r="G17" i="262"/>
  <c r="O44" i="262"/>
  <c r="H53" i="262"/>
  <c r="I79" i="262"/>
  <c r="G45" i="262"/>
  <c r="W76" i="262"/>
  <c r="I43" i="262"/>
  <c r="I13" i="262"/>
  <c r="P79" i="262"/>
  <c r="H87" i="262"/>
  <c r="N85" i="262"/>
  <c r="O74" i="262"/>
  <c r="W10" i="262"/>
  <c r="N48" i="262"/>
  <c r="AC19" i="262"/>
  <c r="O77" i="262"/>
  <c r="H29" i="262"/>
  <c r="H60" i="262"/>
  <c r="P84" i="262"/>
  <c r="H38" i="262"/>
  <c r="O24" i="262"/>
  <c r="G67" i="262"/>
  <c r="G71" i="262"/>
  <c r="G32" i="262"/>
  <c r="H48" i="262"/>
  <c r="H24" i="262"/>
  <c r="H61" i="262"/>
  <c r="O89" i="262"/>
  <c r="W79" i="262"/>
  <c r="N61" i="262"/>
  <c r="G77" i="262"/>
  <c r="N24" i="262"/>
  <c r="H34" i="262"/>
  <c r="AC29" i="262"/>
  <c r="I24" i="262"/>
  <c r="G42" i="262"/>
  <c r="G26" i="262"/>
  <c r="O63" i="262"/>
  <c r="O11" i="262"/>
  <c r="O79" i="262"/>
  <c r="P72" i="262"/>
  <c r="H46" i="262"/>
  <c r="G74" i="262"/>
  <c r="I21" i="262"/>
  <c r="G47" i="262"/>
  <c r="H30" i="262"/>
  <c r="I71" i="262"/>
  <c r="N13" i="262"/>
  <c r="U76" i="262"/>
  <c r="H42" i="262"/>
  <c r="N77" i="262"/>
  <c r="G49" i="262"/>
  <c r="U83" i="262"/>
  <c r="H18" i="262"/>
  <c r="G87" i="262"/>
  <c r="U30" i="262"/>
  <c r="O72" i="262"/>
  <c r="G22" i="262"/>
  <c r="H75" i="262"/>
  <c r="AB57" i="262"/>
  <c r="O76" i="262"/>
  <c r="O75" i="262"/>
  <c r="H85" i="262"/>
  <c r="G82" i="262"/>
  <c r="H13" i="262"/>
  <c r="G29" i="262"/>
  <c r="H20" i="262"/>
  <c r="G89" i="262"/>
  <c r="H47" i="262"/>
  <c r="G80" i="262"/>
  <c r="H66" i="262"/>
  <c r="N45" i="262"/>
  <c r="V10" i="262"/>
  <c r="N28" i="262"/>
  <c r="U25" i="262"/>
  <c r="N59" i="262"/>
  <c r="G10" i="262"/>
  <c r="I73" i="262"/>
  <c r="G69" i="262"/>
  <c r="U61" i="262"/>
  <c r="H10" i="262"/>
  <c r="V20" i="262"/>
  <c r="H81" i="262"/>
  <c r="W20" i="262"/>
  <c r="N43" i="262"/>
  <c r="N87" i="262"/>
  <c r="H55" i="262"/>
  <c r="G9" i="262"/>
  <c r="G84" i="262"/>
  <c r="V79" i="262"/>
  <c r="H72" i="262"/>
  <c r="P89" i="262"/>
  <c r="H76" i="262"/>
  <c r="P66" i="262"/>
  <c r="I57" i="262"/>
  <c r="O61" i="262"/>
  <c r="H79" i="262"/>
  <c r="N75" i="262"/>
  <c r="G86" i="262"/>
  <c r="G72" i="262"/>
  <c r="I10" i="262"/>
  <c r="N86" i="262"/>
  <c r="I15" i="262"/>
  <c r="H56" i="262"/>
  <c r="G11" i="262"/>
  <c r="H33" i="262"/>
  <c r="G36" i="262"/>
  <c r="P44" i="262"/>
  <c r="I85" i="262"/>
  <c r="N56" i="262"/>
  <c r="O58" i="262"/>
  <c r="H83" i="262"/>
  <c r="P65" i="262"/>
  <c r="I65" i="262"/>
  <c r="G57" i="262"/>
  <c r="O45" i="262"/>
  <c r="H74" i="262"/>
  <c r="G81" i="262"/>
  <c r="N66" i="262"/>
  <c r="G60" i="262"/>
  <c r="H19" i="262"/>
  <c r="H78" i="262"/>
  <c r="G39" i="262"/>
  <c r="G27" i="262"/>
  <c r="H15" i="262"/>
  <c r="O43" i="262"/>
  <c r="G24" i="262"/>
  <c r="P67" i="262"/>
  <c r="AB50" i="262"/>
  <c r="U11" i="262"/>
  <c r="G15" i="262"/>
  <c r="G78" i="262"/>
  <c r="N76" i="262"/>
  <c r="H50" i="262"/>
  <c r="V83" i="262"/>
  <c r="U55" i="262"/>
  <c r="I70" i="262"/>
  <c r="G8" i="262"/>
  <c r="P82" i="262"/>
  <c r="P63" i="262"/>
  <c r="V30" i="262"/>
  <c r="G73" i="262"/>
  <c r="I59" i="262"/>
  <c r="G75" i="262"/>
  <c r="H86" i="262"/>
  <c r="I58" i="262"/>
  <c r="V76" i="262"/>
  <c r="H36" i="262"/>
  <c r="G58" i="262"/>
  <c r="G65" i="262"/>
  <c r="I50" i="262"/>
  <c r="I68" i="262"/>
  <c r="P74" i="262"/>
  <c r="U87" i="262"/>
  <c r="U34" i="262"/>
  <c r="G40" i="262"/>
  <c r="AB56" i="262"/>
  <c r="H23" i="262"/>
  <c r="N60" i="262"/>
  <c r="G62" i="262"/>
  <c r="H45" i="262"/>
  <c r="I84" i="262"/>
  <c r="G83" i="262"/>
  <c r="V87" i="262"/>
  <c r="I82" i="262"/>
  <c r="O67" i="262"/>
  <c r="W30" i="262"/>
  <c r="O13" i="262"/>
  <c r="AC50" i="262"/>
  <c r="G44" i="262"/>
  <c r="N65" i="262"/>
  <c r="H26" i="262"/>
  <c r="P71" i="262"/>
  <c r="H37" i="262"/>
  <c r="N11" i="262"/>
  <c r="AB68" i="262"/>
  <c r="G46" i="262"/>
  <c r="H89" i="262"/>
  <c r="I39" i="262"/>
  <c r="G51" i="262"/>
  <c r="AC56" i="262"/>
  <c r="H58" i="262"/>
  <c r="H82" i="262"/>
  <c r="H67" i="262"/>
  <c r="V55" i="262"/>
  <c r="H35" i="262"/>
  <c r="P13" i="262"/>
  <c r="AI34" i="262"/>
  <c r="N71" i="262"/>
  <c r="I35" i="262"/>
  <c r="N72" i="262"/>
  <c r="H32" i="262"/>
  <c r="AC68" i="262"/>
  <c r="H54" i="262"/>
  <c r="I9" i="262"/>
  <c r="G33" i="262"/>
  <c r="U10" i="262"/>
  <c r="H70" i="262"/>
  <c r="N63" i="262"/>
  <c r="O86" i="262"/>
  <c r="H12" i="262"/>
  <c r="G30" i="262"/>
  <c r="O83" i="262"/>
  <c r="G20" i="262"/>
  <c r="AB35" i="262"/>
  <c r="H84" i="262"/>
  <c r="H73" i="262"/>
  <c r="O48" i="262"/>
  <c r="H17" i="262"/>
  <c r="I54" i="262"/>
  <c r="AB29" i="262"/>
  <c r="G88" i="262"/>
  <c r="H27" i="262"/>
  <c r="W87" i="262"/>
  <c r="H88" i="262"/>
  <c r="I87" i="262"/>
  <c r="H39" i="262"/>
  <c r="U79" i="262"/>
  <c r="O82" i="262"/>
  <c r="O85" i="262"/>
  <c r="G35" i="262"/>
  <c r="AC57" i="262"/>
  <c r="V61" i="262"/>
  <c r="H62" i="262"/>
  <c r="AB19" i="262"/>
  <c r="H63" i="262"/>
  <c r="I63" i="262"/>
  <c r="H77" i="262"/>
  <c r="P58" i="262"/>
  <c r="N67" i="262"/>
  <c r="G52" i="262"/>
  <c r="G48" i="262"/>
  <c r="O59" i="262"/>
  <c r="G68" i="262"/>
  <c r="G14" i="262"/>
  <c r="I80" i="262"/>
  <c r="G34" i="262"/>
  <c r="H22" i="262"/>
  <c r="I64" i="262"/>
  <c r="G53" i="262"/>
  <c r="G56" i="262"/>
  <c r="G64" i="262"/>
  <c r="G63" i="262"/>
  <c r="G13" i="262"/>
  <c r="N33" i="262"/>
  <c r="G21" i="262"/>
  <c r="H49" i="262"/>
  <c r="G25" i="262"/>
  <c r="I81" i="262"/>
  <c r="I46" i="262"/>
  <c r="O66" i="262"/>
  <c r="I88" i="262"/>
  <c r="G85" i="262"/>
  <c r="I77" i="262"/>
  <c r="G50" i="262"/>
  <c r="O56" i="262"/>
  <c r="O52" i="262"/>
  <c r="V11" i="262"/>
  <c r="N83" i="262"/>
  <c r="G28" i="262"/>
  <c r="G61" i="262"/>
  <c r="N52" i="262"/>
  <c r="H40" i="262"/>
  <c r="I42" i="262"/>
  <c r="V25" i="262"/>
  <c r="O65" i="262"/>
  <c r="P85" i="262"/>
  <c r="H59" i="262"/>
  <c r="N79" i="262"/>
  <c r="N74" i="262"/>
  <c r="G37" i="262"/>
  <c r="I37" i="262"/>
  <c r="I29" i="262"/>
  <c r="I47" i="262"/>
  <c r="O71" i="262"/>
  <c r="N89" i="262"/>
  <c r="W83" i="262"/>
  <c r="N84" i="262"/>
  <c r="G38" i="262"/>
  <c r="N58" i="262"/>
  <c r="I76" i="262"/>
  <c r="I36" i="262"/>
  <c r="O28" i="262"/>
  <c r="P83" i="262"/>
  <c r="H71" i="262"/>
  <c r="G66" i="262"/>
  <c r="G31" i="262"/>
  <c r="P87" i="262"/>
  <c r="H65" i="262"/>
  <c r="I86" i="262"/>
  <c r="I83" i="262"/>
  <c r="G54" i="262"/>
  <c r="P86" i="262"/>
  <c r="H52" i="262"/>
  <c r="I56" i="262"/>
  <c r="O87" i="262"/>
  <c r="H51" i="262"/>
  <c r="G79" i="262"/>
  <c r="G59" i="262"/>
  <c r="H25" i="262"/>
  <c r="H90" i="262"/>
  <c r="P90" i="262"/>
  <c r="O90" i="262"/>
  <c r="I20" i="262"/>
  <c r="H91" i="262"/>
  <c r="G91" i="262"/>
  <c r="G92" i="262"/>
  <c r="O93" i="262"/>
  <c r="N90" i="262"/>
  <c r="P93" i="262"/>
  <c r="N93" i="262"/>
  <c r="I93" i="262"/>
  <c r="H92" i="262"/>
  <c r="H93" i="262"/>
  <c r="G93" i="262"/>
  <c r="AZ794" i="179" l="1"/>
  <c r="BA794" i="179"/>
  <c r="AY795" i="179"/>
  <c r="AU810" i="179"/>
  <c r="AW809" i="179"/>
  <c r="AV809" i="179"/>
  <c r="AM34" i="262"/>
  <c r="K41" i="262"/>
  <c r="K14" i="262"/>
  <c r="Y34" i="262"/>
  <c r="K68" i="262"/>
  <c r="Y79" i="262"/>
  <c r="K44" i="262"/>
  <c r="K8" i="262"/>
  <c r="R87" i="262"/>
  <c r="R58" i="262"/>
  <c r="K12" i="262"/>
  <c r="K11" i="262"/>
  <c r="K43" i="262"/>
  <c r="K48" i="262"/>
  <c r="K60" i="262"/>
  <c r="K9" i="262"/>
  <c r="K21" i="262"/>
  <c r="R33" i="262"/>
  <c r="R67" i="262"/>
  <c r="K13" i="262"/>
  <c r="K80" i="262"/>
  <c r="K83" i="262"/>
  <c r="Y76" i="262"/>
  <c r="K57" i="262"/>
  <c r="AF19" i="262"/>
  <c r="R90" i="262"/>
  <c r="R60" i="262"/>
  <c r="K90" i="262"/>
  <c r="K85" i="262"/>
  <c r="K23" i="262"/>
  <c r="K28" i="262"/>
  <c r="AF57" i="262"/>
  <c r="K84" i="262"/>
  <c r="K22" i="262"/>
  <c r="R44" i="262"/>
  <c r="Y10" i="262"/>
  <c r="K71" i="262"/>
  <c r="R43" i="262"/>
  <c r="R77" i="262"/>
  <c r="R93" i="262"/>
  <c r="K91" i="262"/>
  <c r="K79" i="262"/>
  <c r="R52" i="262"/>
  <c r="K54" i="262"/>
  <c r="K36" i="262"/>
  <c r="K30" i="262"/>
  <c r="K38" i="262"/>
  <c r="K49" i="262"/>
  <c r="K34" i="262"/>
  <c r="R76" i="262"/>
  <c r="K37" i="262"/>
  <c r="K76" i="262"/>
  <c r="K10" i="262"/>
  <c r="K20" i="262"/>
  <c r="K40" i="262"/>
  <c r="K63" i="262"/>
  <c r="K64" i="262"/>
  <c r="AF29" i="262"/>
  <c r="K86" i="262"/>
  <c r="K42" i="262"/>
  <c r="K25" i="262"/>
  <c r="K67" i="262"/>
  <c r="R84" i="262"/>
  <c r="R63" i="262"/>
  <c r="AF56" i="262"/>
  <c r="K74" i="262"/>
  <c r="R85" i="262"/>
  <c r="K18" i="262"/>
  <c r="K65" i="262"/>
  <c r="K89" i="262"/>
  <c r="R71" i="262"/>
  <c r="R61" i="262"/>
  <c r="K59" i="262"/>
  <c r="K47" i="262"/>
  <c r="K39" i="262"/>
  <c r="Y25" i="262"/>
  <c r="R45" i="262"/>
  <c r="K32" i="262"/>
  <c r="K81" i="262"/>
  <c r="K87" i="262"/>
  <c r="K53" i="262"/>
  <c r="K29" i="262"/>
  <c r="Y61" i="262"/>
  <c r="K35" i="262"/>
  <c r="Y20" i="262"/>
  <c r="R28" i="262"/>
  <c r="R59" i="262"/>
  <c r="K31" i="262"/>
  <c r="R65" i="262"/>
  <c r="K55" i="262"/>
  <c r="K19" i="262"/>
  <c r="Y55" i="262"/>
  <c r="K52" i="262"/>
  <c r="R66" i="262"/>
  <c r="Y30" i="262"/>
  <c r="K61" i="262"/>
  <c r="R86" i="262"/>
  <c r="R89" i="262"/>
  <c r="K27" i="262"/>
  <c r="K58" i="262"/>
  <c r="R83" i="262"/>
  <c r="K33" i="262"/>
  <c r="K51" i="262"/>
  <c r="Y87" i="262"/>
  <c r="K78" i="262"/>
  <c r="K72" i="262"/>
  <c r="Y83" i="262"/>
  <c r="K26" i="262"/>
  <c r="K70" i="262"/>
  <c r="K15" i="262"/>
  <c r="BD792" i="179"/>
  <c r="BC793" i="179"/>
  <c r="BC794" i="179" s="1"/>
  <c r="BE792" i="179"/>
  <c r="K56" i="262"/>
  <c r="Y11" i="262"/>
  <c r="R75" i="262"/>
  <c r="R82" i="262"/>
  <c r="K93" i="262"/>
  <c r="K46" i="262"/>
  <c r="K45" i="262"/>
  <c r="AF50" i="262"/>
  <c r="K50" i="262"/>
  <c r="R48" i="262"/>
  <c r="AF68" i="262"/>
  <c r="K62" i="262"/>
  <c r="K75" i="262"/>
  <c r="K17" i="262"/>
  <c r="K92" i="262"/>
  <c r="K66" i="262"/>
  <c r="R74" i="262"/>
  <c r="R72" i="262"/>
  <c r="R11" i="262"/>
  <c r="K24" i="262"/>
  <c r="K69" i="262"/>
  <c r="K82" i="262"/>
  <c r="R13" i="262"/>
  <c r="R24" i="262"/>
  <c r="R21" i="262"/>
  <c r="R79" i="262"/>
  <c r="K73" i="262"/>
  <c r="R56" i="262"/>
  <c r="K77" i="262"/>
  <c r="BA795" i="179" l="1"/>
  <c r="AZ795" i="179"/>
  <c r="AY796" i="179"/>
  <c r="BD794" i="179"/>
  <c r="BE794" i="179"/>
  <c r="BC795" i="179"/>
  <c r="AU811" i="179"/>
  <c r="AT812" i="179"/>
  <c r="AT813" i="179" s="1"/>
  <c r="AT814" i="179" s="1"/>
  <c r="AT815" i="179" s="1"/>
  <c r="AT816" i="179" s="1"/>
  <c r="AT817" i="179" s="1"/>
  <c r="BE793" i="179"/>
  <c r="BD793" i="179"/>
  <c r="AZ796" i="179" l="1"/>
  <c r="BA796" i="179"/>
  <c r="AY797" i="179"/>
  <c r="AW811" i="179"/>
  <c r="AV811" i="179"/>
  <c r="AU812" i="179"/>
  <c r="BE795" i="179"/>
  <c r="BD795" i="179"/>
  <c r="BC796" i="179"/>
  <c r="V93" i="262"/>
  <c r="W93" i="262"/>
  <c r="U93" i="262"/>
  <c r="AZ797" i="179" l="1"/>
  <c r="BA797" i="179"/>
  <c r="AY798" i="179"/>
  <c r="AV812" i="179"/>
  <c r="AU813" i="179"/>
  <c r="AW812" i="179"/>
  <c r="BE796" i="179"/>
  <c r="BD796" i="179"/>
  <c r="BC797" i="179"/>
  <c r="Y93" i="262"/>
  <c r="AZ798" i="179" l="1"/>
  <c r="BA798" i="179"/>
  <c r="AY799" i="179"/>
  <c r="BD797" i="179"/>
  <c r="BE797" i="179"/>
  <c r="BC798" i="179"/>
  <c r="AU814" i="179"/>
  <c r="BA799" i="179" l="1"/>
  <c r="AZ799" i="179"/>
  <c r="AY800" i="179"/>
  <c r="BC799" i="179"/>
  <c r="BD798" i="179"/>
  <c r="BE798" i="179"/>
  <c r="AV814" i="179"/>
  <c r="AW814" i="179"/>
  <c r="AU815" i="179"/>
  <c r="AU816" i="179" s="1"/>
  <c r="AZ800" i="179" l="1"/>
  <c r="BA800" i="179"/>
  <c r="AY801" i="179"/>
  <c r="AV816" i="179"/>
  <c r="AU817" i="179"/>
  <c r="AW816" i="179"/>
  <c r="AW815" i="179"/>
  <c r="AV815" i="179"/>
  <c r="BE799" i="179"/>
  <c r="BD799" i="179"/>
  <c r="BC800" i="179"/>
  <c r="AZ801" i="179" l="1"/>
  <c r="BA801" i="179"/>
  <c r="AY802" i="179"/>
  <c r="AU818" i="179"/>
  <c r="AV817" i="179"/>
  <c r="AW817" i="179"/>
  <c r="BE800" i="179"/>
  <c r="BD800" i="179"/>
  <c r="BC801" i="179"/>
  <c r="AZ802" i="179" l="1"/>
  <c r="BA802" i="179"/>
  <c r="AY803" i="179"/>
  <c r="AV818" i="179"/>
  <c r="AW818" i="179"/>
  <c r="AU819" i="179"/>
  <c r="AW819" i="179" s="1"/>
  <c r="AK819" i="179" s="1"/>
  <c r="BD801" i="179"/>
  <c r="BE801" i="179"/>
  <c r="BC802" i="179"/>
  <c r="H94" i="262"/>
  <c r="G94" i="262"/>
  <c r="O94" i="262"/>
  <c r="I94" i="262"/>
  <c r="N94" i="262"/>
  <c r="P94" i="262"/>
  <c r="BA803" i="179" l="1"/>
  <c r="AZ803" i="179"/>
  <c r="AY804" i="179"/>
  <c r="AT821" i="179"/>
  <c r="AT822" i="179" s="1"/>
  <c r="AT823" i="179" s="1"/>
  <c r="AU820" i="179"/>
  <c r="K94" i="262"/>
  <c r="BE802" i="179"/>
  <c r="BD802" i="179"/>
  <c r="BC803" i="179"/>
  <c r="R94" i="262"/>
  <c r="BA804" i="179" l="1"/>
  <c r="AZ804" i="179"/>
  <c r="AY805" i="179"/>
  <c r="AW820" i="179"/>
  <c r="AV820" i="179"/>
  <c r="AU821" i="179"/>
  <c r="BD803" i="179"/>
  <c r="BE803" i="179"/>
  <c r="BC804" i="179"/>
  <c r="AZ805" i="179" l="1"/>
  <c r="BA805" i="179"/>
  <c r="AY806" i="179"/>
  <c r="AV821" i="179"/>
  <c r="AW821" i="179"/>
  <c r="AU822" i="179"/>
  <c r="AW822" i="179" s="1"/>
  <c r="AK822" i="179" s="1"/>
  <c r="BD804" i="179"/>
  <c r="BE804" i="179"/>
  <c r="BC805" i="179"/>
  <c r="AZ806" i="179" l="1"/>
  <c r="BA806" i="179"/>
  <c r="AY807" i="179"/>
  <c r="AT824" i="179"/>
  <c r="AT825" i="179" s="1"/>
  <c r="AT826" i="179" s="1"/>
  <c r="AU823" i="179"/>
  <c r="BE805" i="179"/>
  <c r="BD805" i="179"/>
  <c r="BC806" i="179"/>
  <c r="AZ807" i="179" l="1"/>
  <c r="AY808" i="179"/>
  <c r="AV823" i="179"/>
  <c r="AU824" i="179"/>
  <c r="AW823" i="179"/>
  <c r="BD806" i="179"/>
  <c r="BE806" i="179"/>
  <c r="BC807" i="179"/>
  <c r="AZ808" i="179" l="1"/>
  <c r="BA808" i="179"/>
  <c r="AY809" i="179"/>
  <c r="BA807" i="179"/>
  <c r="AK807" i="179" s="1"/>
  <c r="AU825" i="179"/>
  <c r="AU826" i="179" s="1"/>
  <c r="AW824" i="179"/>
  <c r="AV824" i="179"/>
  <c r="BD807" i="179"/>
  <c r="BE807" i="179"/>
  <c r="BC808" i="179"/>
  <c r="AZ809" i="179" l="1"/>
  <c r="BA809" i="179"/>
  <c r="AY810" i="179"/>
  <c r="AU827" i="179"/>
  <c r="AV826" i="179"/>
  <c r="AW826" i="179"/>
  <c r="BD808" i="179"/>
  <c r="BE808" i="179"/>
  <c r="BC809" i="179"/>
  <c r="AZ810" i="179" l="1"/>
  <c r="BA810" i="179"/>
  <c r="AY811" i="179"/>
  <c r="AV827" i="179"/>
  <c r="AW827" i="179"/>
  <c r="AU828" i="179"/>
  <c r="BD809" i="179"/>
  <c r="BE809" i="179"/>
  <c r="BC810" i="179"/>
  <c r="BA811" i="179" l="1"/>
  <c r="AZ811" i="179"/>
  <c r="AY812" i="179"/>
  <c r="AU829" i="179"/>
  <c r="AT830" i="179"/>
  <c r="BD810" i="179"/>
  <c r="BE810" i="179"/>
  <c r="BC811" i="179"/>
  <c r="AZ812" i="179" l="1"/>
  <c r="BA812" i="179"/>
  <c r="AY813" i="179"/>
  <c r="AU830" i="179"/>
  <c r="AT831" i="179"/>
  <c r="AT832" i="179" s="1"/>
  <c r="AV829" i="179"/>
  <c r="AW829" i="179"/>
  <c r="BD811" i="179"/>
  <c r="BE811" i="179"/>
  <c r="BC812" i="179"/>
  <c r="AZ813" i="179" l="1"/>
  <c r="BA813" i="179"/>
  <c r="AY814" i="179"/>
  <c r="AW830" i="179"/>
  <c r="AV830" i="179"/>
  <c r="AU831" i="179"/>
  <c r="AW831" i="179" s="1"/>
  <c r="AK831" i="179" s="1"/>
  <c r="BE812" i="179"/>
  <c r="BD812" i="179"/>
  <c r="BC813" i="179"/>
  <c r="AZ814" i="179" l="1"/>
  <c r="BA814" i="179"/>
  <c r="AY815" i="179"/>
  <c r="AU832" i="179"/>
  <c r="AT833" i="179"/>
  <c r="AT834" i="179" s="1"/>
  <c r="AT835" i="179" s="1"/>
  <c r="BE813" i="179"/>
  <c r="BD813" i="179"/>
  <c r="BC814" i="179"/>
  <c r="BA815" i="179" l="1"/>
  <c r="AZ815" i="179"/>
  <c r="AY816" i="179"/>
  <c r="AV832" i="179"/>
  <c r="AW832" i="179"/>
  <c r="AU833" i="179"/>
  <c r="BE814" i="179"/>
  <c r="BD814" i="179"/>
  <c r="BC815" i="179"/>
  <c r="AZ816" i="179" l="1"/>
  <c r="BA816" i="179"/>
  <c r="AY817" i="179"/>
  <c r="AU834" i="179"/>
  <c r="AV833" i="179"/>
  <c r="AW833" i="179"/>
  <c r="BD815" i="179"/>
  <c r="BE815" i="179"/>
  <c r="BC816" i="179"/>
  <c r="AZ817" i="179" l="1"/>
  <c r="BA817" i="179"/>
  <c r="AY818" i="179"/>
  <c r="AU835" i="179"/>
  <c r="AV834" i="179"/>
  <c r="AW834" i="179"/>
  <c r="BD816" i="179"/>
  <c r="BE816" i="179"/>
  <c r="BC817" i="179"/>
  <c r="BC818" i="179" s="1"/>
  <c r="AZ818" i="179" l="1"/>
  <c r="BA818" i="179"/>
  <c r="AY819" i="179"/>
  <c r="BE818" i="179"/>
  <c r="BD818" i="179"/>
  <c r="BC819" i="179"/>
  <c r="AU836" i="179"/>
  <c r="AW835" i="179"/>
  <c r="AV835" i="179"/>
  <c r="BE817" i="179"/>
  <c r="BD817" i="179"/>
  <c r="BA819" i="179" l="1"/>
  <c r="AZ819" i="179"/>
  <c r="AY820" i="179"/>
  <c r="BD819" i="179"/>
  <c r="BE819" i="179"/>
  <c r="BC820" i="179"/>
  <c r="AV836" i="179"/>
  <c r="AW836" i="179"/>
  <c r="AU837" i="179"/>
  <c r="AZ820" i="179" l="1"/>
  <c r="BA820" i="179"/>
  <c r="AY821" i="179"/>
  <c r="BD820" i="179"/>
  <c r="BE820" i="179"/>
  <c r="BC821" i="179"/>
  <c r="AU838" i="179"/>
  <c r="AT839" i="179"/>
  <c r="BA821" i="179" l="1"/>
  <c r="AZ821" i="179"/>
  <c r="AY822" i="179"/>
  <c r="BE821" i="179"/>
  <c r="BD821" i="179"/>
  <c r="BC822" i="179"/>
  <c r="AU839" i="179"/>
  <c r="AT840" i="179"/>
  <c r="AV838" i="179"/>
  <c r="AW838" i="179"/>
  <c r="AZ822" i="179" l="1"/>
  <c r="BA822" i="179"/>
  <c r="AY823" i="179"/>
  <c r="BD822" i="179"/>
  <c r="BE822" i="179"/>
  <c r="BC823" i="179"/>
  <c r="AU840" i="179"/>
  <c r="AW840" i="179" s="1"/>
  <c r="AK840" i="179" s="1"/>
  <c r="AT841" i="179"/>
  <c r="AW839" i="179"/>
  <c r="AV839" i="179"/>
  <c r="BA823" i="179" l="1"/>
  <c r="AZ823" i="179"/>
  <c r="AY824" i="179"/>
  <c r="BD823" i="179"/>
  <c r="BE823" i="179"/>
  <c r="BC824" i="179"/>
  <c r="AT842" i="179"/>
  <c r="AT843" i="179" s="1"/>
  <c r="AT844" i="179" s="1"/>
  <c r="AU841" i="179"/>
  <c r="AZ824" i="179" l="1"/>
  <c r="BA824" i="179"/>
  <c r="AY825" i="179"/>
  <c r="BD824" i="179"/>
  <c r="BE824" i="179"/>
  <c r="BC825" i="179"/>
  <c r="AW841" i="179"/>
  <c r="AV841" i="179"/>
  <c r="AU842" i="179"/>
  <c r="AZ825" i="179" l="1"/>
  <c r="BA825" i="179"/>
  <c r="AY826" i="179"/>
  <c r="BE825" i="179"/>
  <c r="BD825" i="179"/>
  <c r="BC826" i="179"/>
  <c r="AW842" i="179"/>
  <c r="AV842" i="179"/>
  <c r="AU843" i="179"/>
  <c r="AZ826" i="179" l="1"/>
  <c r="BA826" i="179"/>
  <c r="AY827" i="179"/>
  <c r="BE826" i="179"/>
  <c r="BD826" i="179"/>
  <c r="BC827" i="179"/>
  <c r="AU844" i="179"/>
  <c r="AV843" i="179"/>
  <c r="AW843" i="179"/>
  <c r="BA827" i="179" l="1"/>
  <c r="AZ827" i="179"/>
  <c r="AY828" i="179"/>
  <c r="BE827" i="179"/>
  <c r="BD827" i="179"/>
  <c r="BC828" i="179"/>
  <c r="AV844" i="179"/>
  <c r="AU845" i="179"/>
  <c r="AW844" i="179"/>
  <c r="AZ828" i="179" l="1"/>
  <c r="BA828" i="179"/>
  <c r="AY829" i="179"/>
  <c r="AV845" i="179"/>
  <c r="AW845" i="179"/>
  <c r="AU846" i="179"/>
  <c r="BD828" i="179"/>
  <c r="BE828" i="179"/>
  <c r="BC829" i="179"/>
  <c r="AZ829" i="179" l="1"/>
  <c r="BA829" i="179"/>
  <c r="AY830" i="179"/>
  <c r="AU847" i="179"/>
  <c r="AT848" i="179"/>
  <c r="AT849" i="179" s="1"/>
  <c r="AT850" i="179" s="1"/>
  <c r="BE829" i="179"/>
  <c r="BD829" i="179"/>
  <c r="BC830" i="179"/>
  <c r="AZ830" i="179" l="1"/>
  <c r="BA830" i="179"/>
  <c r="AY831" i="179"/>
  <c r="BD830" i="179"/>
  <c r="BE830" i="179"/>
  <c r="BC831" i="179"/>
  <c r="AW847" i="179"/>
  <c r="AU848" i="179"/>
  <c r="AV847" i="179"/>
  <c r="BA831" i="179" l="1"/>
  <c r="AZ831" i="179"/>
  <c r="AY832" i="179"/>
  <c r="BD831" i="179"/>
  <c r="BE831" i="179"/>
  <c r="BC832" i="179"/>
  <c r="AV848" i="179"/>
  <c r="AU849" i="179"/>
  <c r="AW848" i="179"/>
  <c r="BA832" i="179" l="1"/>
  <c r="AZ832" i="179"/>
  <c r="AY833" i="179"/>
  <c r="AU850" i="179"/>
  <c r="AW849" i="179"/>
  <c r="AT851" i="179"/>
  <c r="AT852" i="179" s="1"/>
  <c r="AT853" i="179" s="1"/>
  <c r="AV849" i="179"/>
  <c r="BE832" i="179"/>
  <c r="BD832" i="179"/>
  <c r="BC833" i="179"/>
  <c r="AZ833" i="179" l="1"/>
  <c r="BA833" i="179"/>
  <c r="AY834" i="179"/>
  <c r="BE833" i="179"/>
  <c r="BD833" i="179"/>
  <c r="BC834" i="179"/>
  <c r="AV850" i="179"/>
  <c r="AW850" i="179"/>
  <c r="AU851" i="179"/>
  <c r="AZ834" i="179" l="1"/>
  <c r="BA834" i="179"/>
  <c r="AY835" i="179"/>
  <c r="AV851" i="179"/>
  <c r="AW851" i="179"/>
  <c r="AU852" i="179"/>
  <c r="BE834" i="179"/>
  <c r="BD834" i="179"/>
  <c r="BC835" i="179"/>
  <c r="BA835" i="179" l="1"/>
  <c r="AZ835" i="179"/>
  <c r="AY836" i="179"/>
  <c r="BE835" i="179"/>
  <c r="BD835" i="179"/>
  <c r="BC836" i="179"/>
  <c r="AV852" i="179"/>
  <c r="AU853" i="179"/>
  <c r="AW852" i="179"/>
  <c r="AY837" i="179" l="1"/>
  <c r="AZ836" i="179"/>
  <c r="BA836" i="179"/>
  <c r="BD836" i="179"/>
  <c r="BE836" i="179"/>
  <c r="BC837" i="179"/>
  <c r="AV853" i="179"/>
  <c r="AU854" i="179"/>
  <c r="AW853" i="179"/>
  <c r="AZ837" i="179" l="1"/>
  <c r="BA837" i="179"/>
  <c r="AY838" i="179"/>
  <c r="AU855" i="179"/>
  <c r="AV854" i="179"/>
  <c r="AW854" i="179"/>
  <c r="BD837" i="179"/>
  <c r="BE837" i="179"/>
  <c r="BC838" i="179"/>
  <c r="BA838" i="179" l="1"/>
  <c r="AZ838" i="179"/>
  <c r="AY839" i="179"/>
  <c r="BE838" i="179"/>
  <c r="BD838" i="179"/>
  <c r="BC839" i="179"/>
  <c r="AU856" i="179"/>
  <c r="AV855" i="179"/>
  <c r="AW855" i="179" s="1"/>
  <c r="AK855" i="179" s="1"/>
  <c r="BA839" i="179" l="1"/>
  <c r="AZ839" i="179"/>
  <c r="AY840" i="179"/>
  <c r="AW856" i="179"/>
  <c r="AV856" i="179"/>
  <c r="AU857" i="179"/>
  <c r="BE839" i="179"/>
  <c r="BD839" i="179"/>
  <c r="BC840" i="179"/>
  <c r="AZ840" i="179" l="1"/>
  <c r="BA840" i="179"/>
  <c r="AY841" i="179"/>
  <c r="BE840" i="179"/>
  <c r="BD840" i="179"/>
  <c r="BC841" i="179"/>
  <c r="AV857" i="179"/>
  <c r="AW857" i="179"/>
  <c r="AU858" i="179"/>
  <c r="AZ841" i="179" l="1"/>
  <c r="BA841" i="179"/>
  <c r="AY842" i="179"/>
  <c r="BE841" i="179"/>
  <c r="BD841" i="179"/>
  <c r="BC842" i="179"/>
  <c r="AW858" i="179"/>
  <c r="AV858" i="179"/>
  <c r="AU859" i="179"/>
  <c r="AZ842" i="179" l="1"/>
  <c r="BA842" i="179"/>
  <c r="AY843" i="179"/>
  <c r="AW859" i="179"/>
  <c r="AV859" i="179"/>
  <c r="AU860" i="179"/>
  <c r="BD842" i="179"/>
  <c r="BE842" i="179"/>
  <c r="BC843" i="179"/>
  <c r="BA843" i="179" l="1"/>
  <c r="AZ843" i="179"/>
  <c r="AY844" i="179"/>
  <c r="BE843" i="179"/>
  <c r="BD843" i="179"/>
  <c r="BC844" i="179"/>
  <c r="AW860" i="179"/>
  <c r="AU861" i="179"/>
  <c r="AV860" i="179"/>
  <c r="BA844" i="179" l="1"/>
  <c r="AZ844" i="179"/>
  <c r="AY845" i="179"/>
  <c r="AW861" i="179"/>
  <c r="AV861" i="179"/>
  <c r="AU862" i="179"/>
  <c r="BC845" i="179"/>
  <c r="BD844" i="179"/>
  <c r="BE844" i="179"/>
  <c r="AZ845" i="179" l="1"/>
  <c r="BA845" i="179"/>
  <c r="AY846" i="179"/>
  <c r="BD845" i="179"/>
  <c r="BE845" i="179"/>
  <c r="BC846" i="179"/>
  <c r="AU863" i="179"/>
  <c r="AW862" i="179"/>
  <c r="AV862" i="179"/>
  <c r="AZ846" i="179" l="1"/>
  <c r="BA846" i="179"/>
  <c r="AY847" i="179"/>
  <c r="AV863" i="179"/>
  <c r="AW863" i="179"/>
  <c r="AU864" i="179"/>
  <c r="AU865" i="179" s="1"/>
  <c r="BE846" i="179"/>
  <c r="BD846" i="179"/>
  <c r="BC847" i="179"/>
  <c r="AZ847" i="179" l="1"/>
  <c r="BA847" i="179"/>
  <c r="AY848" i="179"/>
  <c r="BE847" i="179"/>
  <c r="BD847" i="179"/>
  <c r="BC848" i="179"/>
  <c r="AV865" i="179"/>
  <c r="AW865" i="179"/>
  <c r="AU866" i="179"/>
  <c r="BA848" i="179" l="1"/>
  <c r="AZ848" i="179"/>
  <c r="AY849" i="179"/>
  <c r="AU867" i="179"/>
  <c r="AU868" i="179" s="1"/>
  <c r="AW866" i="179"/>
  <c r="AV866" i="179"/>
  <c r="BE848" i="179"/>
  <c r="BD848" i="179"/>
  <c r="BC849" i="179"/>
  <c r="AZ849" i="179" l="1"/>
  <c r="BA849" i="179"/>
  <c r="AY850" i="179"/>
  <c r="BE849" i="179"/>
  <c r="BD849" i="179"/>
  <c r="BC850" i="179"/>
  <c r="AU869" i="179"/>
  <c r="AV868" i="179"/>
  <c r="AW868" i="179"/>
  <c r="AZ850" i="179" l="1"/>
  <c r="BA850" i="179"/>
  <c r="AY851" i="179"/>
  <c r="AU870" i="179"/>
  <c r="AW869" i="179"/>
  <c r="AV869" i="179"/>
  <c r="BE850" i="179"/>
  <c r="BD850" i="179"/>
  <c r="BC851" i="179"/>
  <c r="AZ851" i="179" l="1"/>
  <c r="BA851" i="179"/>
  <c r="AY852" i="179"/>
  <c r="BD851" i="179"/>
  <c r="BE851" i="179"/>
  <c r="BC852" i="179"/>
  <c r="AV870" i="179"/>
  <c r="AW870" i="179"/>
  <c r="AU871" i="179"/>
  <c r="BA852" i="179" l="1"/>
  <c r="AZ852" i="179"/>
  <c r="AY853" i="179"/>
  <c r="AU872" i="179"/>
  <c r="AV871" i="179"/>
  <c r="AW871" i="179"/>
  <c r="G97" i="262"/>
  <c r="W95" i="262"/>
  <c r="H97" i="262"/>
  <c r="G96" i="262"/>
  <c r="G98" i="262"/>
  <c r="O97" i="262"/>
  <c r="O95" i="262"/>
  <c r="H96" i="262"/>
  <c r="N95" i="262"/>
  <c r="P97" i="262"/>
  <c r="G95" i="262"/>
  <c r="H95" i="262"/>
  <c r="H98" i="262"/>
  <c r="I97" i="262"/>
  <c r="U95" i="262"/>
  <c r="I96" i="262"/>
  <c r="P95" i="262"/>
  <c r="N97" i="262"/>
  <c r="I95" i="262"/>
  <c r="V95" i="262"/>
  <c r="I98" i="262"/>
  <c r="H99" i="262"/>
  <c r="G99" i="262"/>
  <c r="I99" i="262"/>
  <c r="I100" i="262"/>
  <c r="G100" i="262"/>
  <c r="H100" i="262"/>
  <c r="N100" i="262"/>
  <c r="O100" i="262"/>
  <c r="P100" i="262"/>
  <c r="BC853" i="179"/>
  <c r="BD852" i="179"/>
  <c r="BE852" i="179"/>
  <c r="AZ853" i="179" l="1"/>
  <c r="BA853" i="179"/>
  <c r="AY854" i="179"/>
  <c r="AV872" i="179"/>
  <c r="AU873" i="179"/>
  <c r="AW872" i="179"/>
  <c r="Y95" i="262"/>
  <c r="K100" i="262"/>
  <c r="K95" i="262"/>
  <c r="K98" i="262"/>
  <c r="K96" i="262"/>
  <c r="R100" i="262"/>
  <c r="K99" i="262"/>
  <c r="R95" i="262"/>
  <c r="R97" i="262"/>
  <c r="BC854" i="179"/>
  <c r="BE853" i="179"/>
  <c r="BD853" i="179"/>
  <c r="K97" i="262"/>
  <c r="AZ854" i="179" l="1"/>
  <c r="BA854" i="179"/>
  <c r="AY855" i="179"/>
  <c r="AU874" i="179"/>
  <c r="AT875" i="179"/>
  <c r="AT876" i="179" s="1"/>
  <c r="AT877" i="179" s="1"/>
  <c r="AT878" i="179" s="1"/>
  <c r="AT879" i="179" s="1"/>
  <c r="AT880" i="179" s="1"/>
  <c r="BD854" i="179"/>
  <c r="BC855" i="179"/>
  <c r="BE854" i="179"/>
  <c r="AZ855" i="179" l="1"/>
  <c r="BA855" i="179"/>
  <c r="AY856" i="179"/>
  <c r="AW874" i="179"/>
  <c r="AV874" i="179"/>
  <c r="AU875" i="179"/>
  <c r="BE855" i="179"/>
  <c r="BC856" i="179"/>
  <c r="BD855" i="179"/>
  <c r="BA856" i="179" l="1"/>
  <c r="AZ856" i="179"/>
  <c r="AY857" i="179"/>
  <c r="AU876" i="179"/>
  <c r="AU877" i="179" s="1"/>
  <c r="AV875" i="179"/>
  <c r="AW875" i="179"/>
  <c r="BC857" i="179"/>
  <c r="BD856" i="179"/>
  <c r="BE856" i="179"/>
  <c r="AZ857" i="179" l="1"/>
  <c r="BA857" i="179"/>
  <c r="AY858" i="179"/>
  <c r="AU878" i="179"/>
  <c r="AW877" i="179"/>
  <c r="AV877" i="179"/>
  <c r="BE857" i="179"/>
  <c r="BD857" i="179"/>
  <c r="BC858" i="179"/>
  <c r="AZ858" i="179" l="1"/>
  <c r="BA858" i="179"/>
  <c r="AY859" i="179"/>
  <c r="AW878" i="179"/>
  <c r="AV878" i="179"/>
  <c r="AU879" i="179"/>
  <c r="BE858" i="179"/>
  <c r="BD858" i="179"/>
  <c r="BC859" i="179"/>
  <c r="AZ859" i="179" l="1"/>
  <c r="BA859" i="179"/>
  <c r="AY860" i="179"/>
  <c r="AU880" i="179"/>
  <c r="AW879" i="179"/>
  <c r="AV879" i="179"/>
  <c r="BD859" i="179"/>
  <c r="BE859" i="179"/>
  <c r="BC860" i="179"/>
  <c r="BA860" i="179" l="1"/>
  <c r="AZ860" i="179"/>
  <c r="AY861" i="179"/>
  <c r="AU881" i="179"/>
  <c r="AW880" i="179"/>
  <c r="AV880" i="179"/>
  <c r="BE860" i="179"/>
  <c r="BD860" i="179"/>
  <c r="BC861" i="179"/>
  <c r="AZ861" i="179" l="1"/>
  <c r="BA861" i="179"/>
  <c r="AY862" i="179"/>
  <c r="AW881" i="179"/>
  <c r="AV881" i="179"/>
  <c r="AU882" i="179"/>
  <c r="BD861" i="179"/>
  <c r="BE861" i="179"/>
  <c r="BC862" i="179"/>
  <c r="AZ862" i="179" l="1"/>
  <c r="BA862" i="179"/>
  <c r="AY863" i="179"/>
  <c r="AU883" i="179"/>
  <c r="AW882" i="179"/>
  <c r="AK882" i="179" s="1"/>
  <c r="BC863" i="179"/>
  <c r="BD862" i="179"/>
  <c r="BE862" i="179"/>
  <c r="AZ863" i="179" l="1"/>
  <c r="BA863" i="179"/>
  <c r="AY864" i="179"/>
  <c r="AV883" i="179"/>
  <c r="AW883" i="179"/>
  <c r="AU884" i="179"/>
  <c r="BE863" i="179"/>
  <c r="BD863" i="179"/>
  <c r="BC864" i="179"/>
  <c r="BA864" i="179" l="1"/>
  <c r="AZ864" i="179"/>
  <c r="AY865" i="179"/>
  <c r="AW884" i="179"/>
  <c r="AU885" i="179"/>
  <c r="AV884" i="179"/>
  <c r="BC865" i="179"/>
  <c r="BD864" i="179"/>
  <c r="BE864" i="179"/>
  <c r="AZ865" i="179" l="1"/>
  <c r="BA865" i="179"/>
  <c r="AY866" i="179"/>
  <c r="AV885" i="179"/>
  <c r="AW885" i="179"/>
  <c r="AU886" i="179"/>
  <c r="BD865" i="179"/>
  <c r="BC866" i="179"/>
  <c r="BE865" i="179"/>
  <c r="AZ866" i="179" l="1"/>
  <c r="BA866" i="179"/>
  <c r="AY867" i="179"/>
  <c r="AW886" i="179"/>
  <c r="AU887" i="179"/>
  <c r="AV886" i="179"/>
  <c r="BE866" i="179"/>
  <c r="BD866" i="179"/>
  <c r="BC867" i="179"/>
  <c r="AZ867" i="179" l="1"/>
  <c r="BA867" i="179"/>
  <c r="AY868" i="179"/>
  <c r="AV887" i="179"/>
  <c r="AW887" i="179"/>
  <c r="AU888" i="179"/>
  <c r="BD867" i="179"/>
  <c r="BE867" i="179"/>
  <c r="BC868" i="179"/>
  <c r="BA868" i="179" l="1"/>
  <c r="AZ868" i="179"/>
  <c r="AY869" i="179"/>
  <c r="AU889" i="179"/>
  <c r="AW888" i="179"/>
  <c r="AV888" i="179"/>
  <c r="BC869" i="179"/>
  <c r="BE868" i="179"/>
  <c r="BD868" i="179"/>
  <c r="AZ869" i="179" l="1"/>
  <c r="BA869" i="179"/>
  <c r="AY870" i="179"/>
  <c r="AU890" i="179"/>
  <c r="AW889" i="179"/>
  <c r="AV889" i="179"/>
  <c r="BE869" i="179"/>
  <c r="BD869" i="179"/>
  <c r="BC870" i="179"/>
  <c r="BA870" i="179" l="1"/>
  <c r="AZ870" i="179"/>
  <c r="AY871" i="179"/>
  <c r="AW890" i="179"/>
  <c r="AU891" i="179"/>
  <c r="AU892" i="179" s="1"/>
  <c r="AV890" i="179"/>
  <c r="BE870" i="179"/>
  <c r="BD870" i="179"/>
  <c r="BC871" i="179"/>
  <c r="BC872" i="179" s="1"/>
  <c r="AZ871" i="179" l="1"/>
  <c r="BA871" i="179"/>
  <c r="AY872" i="179"/>
  <c r="AV892" i="179"/>
  <c r="AW892" i="179"/>
  <c r="AU893" i="179"/>
  <c r="BE872" i="179"/>
  <c r="BD872" i="179"/>
  <c r="BC873" i="179"/>
  <c r="BE871" i="179"/>
  <c r="BD871" i="179"/>
  <c r="BA872" i="179" l="1"/>
  <c r="AZ872" i="179"/>
  <c r="AY873" i="179"/>
  <c r="BD873" i="179"/>
  <c r="BC874" i="179"/>
  <c r="BE873" i="179"/>
  <c r="AV893" i="179"/>
  <c r="AU894" i="179"/>
  <c r="AW893" i="179"/>
  <c r="AZ873" i="179" l="1"/>
  <c r="BA873" i="179"/>
  <c r="AY874" i="179"/>
  <c r="BE874" i="179"/>
  <c r="BC875" i="179"/>
  <c r="BD874" i="179"/>
  <c r="AU895" i="179"/>
  <c r="AZ874" i="179" l="1"/>
  <c r="BA874" i="179"/>
  <c r="AY875" i="179"/>
  <c r="AW895" i="179"/>
  <c r="AU896" i="179"/>
  <c r="AV895" i="179"/>
  <c r="BC876" i="179"/>
  <c r="BE875" i="179"/>
  <c r="BD875" i="179"/>
  <c r="E72" i="79"/>
  <c r="F75" i="79"/>
  <c r="D74" i="79"/>
  <c r="E64" i="79"/>
  <c r="Q35" i="79"/>
  <c r="W17" i="79"/>
  <c r="S6" i="79"/>
  <c r="R9" i="79"/>
  <c r="Q12" i="79"/>
  <c r="V16" i="79"/>
  <c r="T19" i="79"/>
  <c r="E69" i="79"/>
  <c r="G72" i="79"/>
  <c r="E71" i="79"/>
  <c r="F61" i="79"/>
  <c r="Q34" i="79"/>
  <c r="W12" i="79"/>
  <c r="R6" i="79"/>
  <c r="Q9" i="79"/>
  <c r="V13" i="79"/>
  <c r="T16" i="79"/>
  <c r="S19" i="79"/>
  <c r="E66" i="79"/>
  <c r="G69" i="79"/>
  <c r="F74" i="79"/>
  <c r="J73" i="79"/>
  <c r="Q33" i="79"/>
  <c r="W9" i="79"/>
  <c r="Q6" i="79"/>
  <c r="V10" i="79"/>
  <c r="T13" i="79"/>
  <c r="S16" i="79"/>
  <c r="R19" i="79"/>
  <c r="U20" i="79"/>
  <c r="F63" i="79"/>
  <c r="I63" i="79"/>
  <c r="G71" i="79"/>
  <c r="Q32" i="79"/>
  <c r="W11" i="79"/>
  <c r="V7" i="79"/>
  <c r="T10" i="79"/>
  <c r="S13" i="79"/>
  <c r="R16" i="79"/>
  <c r="Q19" i="79"/>
  <c r="G66" i="79"/>
  <c r="J60" i="79"/>
  <c r="G60" i="79"/>
  <c r="G62" i="79"/>
  <c r="Q31" i="79"/>
  <c r="W10" i="79"/>
  <c r="T7" i="79"/>
  <c r="S10" i="79"/>
  <c r="R13" i="79"/>
  <c r="Q16" i="79"/>
  <c r="V20" i="79"/>
  <c r="J70" i="79"/>
  <c r="J62" i="79"/>
  <c r="Q30" i="79"/>
  <c r="W8" i="79"/>
  <c r="S7" i="79"/>
  <c r="R10" i="79"/>
  <c r="Q13" i="79"/>
  <c r="V17" i="79"/>
  <c r="T20" i="79"/>
  <c r="J68" i="79"/>
  <c r="L56" i="79"/>
  <c r="G75" i="79"/>
  <c r="E67" i="79"/>
  <c r="Q29" i="79"/>
  <c r="W7" i="79"/>
  <c r="R7" i="79"/>
  <c r="Q10" i="79"/>
  <c r="V14" i="79"/>
  <c r="T17" i="79"/>
  <c r="S20" i="79"/>
  <c r="L53" i="79"/>
  <c r="F64" i="79"/>
  <c r="I69" i="79"/>
  <c r="G74" i="79"/>
  <c r="Q28" i="79"/>
  <c r="Q44" i="79"/>
  <c r="W6" i="79"/>
  <c r="Q7" i="79"/>
  <c r="V11" i="79"/>
  <c r="T14" i="79"/>
  <c r="S17" i="79"/>
  <c r="R20" i="79"/>
  <c r="U15" i="79"/>
  <c r="I73" i="79"/>
  <c r="E75" i="79"/>
  <c r="I66" i="79"/>
  <c r="I65" i="79"/>
  <c r="Q43" i="79"/>
  <c r="W15" i="79"/>
  <c r="W5" i="79"/>
  <c r="V8" i="79"/>
  <c r="T11" i="79"/>
  <c r="S14" i="79"/>
  <c r="R17" i="79"/>
  <c r="Q20" i="79"/>
  <c r="G61" i="79"/>
  <c r="L54" i="79"/>
  <c r="F72" i="79"/>
  <c r="D62" i="79"/>
  <c r="Q42" i="79"/>
  <c r="W16" i="79"/>
  <c r="V5" i="79"/>
  <c r="T8" i="79"/>
  <c r="S11" i="79"/>
  <c r="R14" i="79"/>
  <c r="Q17" i="79"/>
  <c r="V21" i="79"/>
  <c r="U6" i="79"/>
  <c r="U9" i="79"/>
  <c r="D72" i="79"/>
  <c r="F69" i="79"/>
  <c r="I60" i="79"/>
  <c r="I74" i="79"/>
  <c r="Q41" i="79"/>
  <c r="W14" i="79"/>
  <c r="T5" i="79"/>
  <c r="S8" i="79"/>
  <c r="R11" i="79"/>
  <c r="Q14" i="79"/>
  <c r="V18" i="79"/>
  <c r="T21" i="79"/>
  <c r="D69" i="79"/>
  <c r="F66" i="79"/>
  <c r="J64" i="79"/>
  <c r="D70" i="79"/>
  <c r="Q40" i="79"/>
  <c r="W19" i="79"/>
  <c r="S5" i="79"/>
  <c r="R8" i="79"/>
  <c r="Q11" i="79"/>
  <c r="V15" i="79"/>
  <c r="T18" i="79"/>
  <c r="S21" i="79"/>
  <c r="J59" i="79"/>
  <c r="G63" i="79"/>
  <c r="L43" i="79"/>
  <c r="D64" i="79"/>
  <c r="Q39" i="79"/>
  <c r="W13" i="79"/>
  <c r="R5" i="79"/>
  <c r="Q8" i="79"/>
  <c r="V12" i="79"/>
  <c r="T15" i="79"/>
  <c r="S18" i="79"/>
  <c r="R21" i="79"/>
  <c r="U17" i="79"/>
  <c r="U12" i="79"/>
  <c r="J69" i="79"/>
  <c r="J61" i="79"/>
  <c r="U21" i="79"/>
  <c r="D61" i="79"/>
  <c r="Q38" i="79"/>
  <c r="W21" i="79"/>
  <c r="Q5" i="79"/>
  <c r="V9" i="79"/>
  <c r="T12" i="79"/>
  <c r="S15" i="79"/>
  <c r="R18" i="79"/>
  <c r="Q21" i="79"/>
  <c r="L55" i="79"/>
  <c r="L57" i="79"/>
  <c r="D59" i="79"/>
  <c r="I61" i="79"/>
  <c r="Q37" i="79"/>
  <c r="W20" i="79"/>
  <c r="V6" i="79"/>
  <c r="T9" i="79"/>
  <c r="S12" i="79"/>
  <c r="R15" i="79"/>
  <c r="Q18" i="79"/>
  <c r="U18" i="79"/>
  <c r="D75" i="79"/>
  <c r="L41" i="79"/>
  <c r="L44" i="79"/>
  <c r="L49" i="79"/>
  <c r="Q36" i="79"/>
  <c r="W18" i="79"/>
  <c r="T6" i="79"/>
  <c r="S9" i="79"/>
  <c r="R12" i="79"/>
  <c r="Q15" i="79"/>
  <c r="V19" i="79"/>
  <c r="AZ875" i="179" l="1"/>
  <c r="BA875" i="179"/>
  <c r="AY876" i="179"/>
  <c r="BD876" i="179"/>
  <c r="BE876" i="179" s="1"/>
  <c r="BC877" i="179"/>
  <c r="AW896" i="179"/>
  <c r="AU897" i="179"/>
  <c r="AV896" i="179"/>
  <c r="U8" i="79"/>
  <c r="I72" i="79"/>
  <c r="H61" i="79"/>
  <c r="H69" i="79"/>
  <c r="BH59" i="200" s="1"/>
  <c r="BH84" i="200" s="1"/>
  <c r="BH105" i="200" s="1"/>
  <c r="U13" i="79"/>
  <c r="D68" i="79"/>
  <c r="H60" i="79"/>
  <c r="G73" i="79"/>
  <c r="E65" i="79"/>
  <c r="I68" i="79"/>
  <c r="I70" i="79"/>
  <c r="F62" i="79"/>
  <c r="E61" i="79"/>
  <c r="D66" i="79"/>
  <c r="G59" i="79"/>
  <c r="L42" i="79"/>
  <c r="E63" i="79"/>
  <c r="F70" i="79"/>
  <c r="I75" i="79"/>
  <c r="H63" i="79"/>
  <c r="F60" i="79"/>
  <c r="D60" i="79"/>
  <c r="U19" i="79"/>
  <c r="D71" i="79"/>
  <c r="I71" i="79"/>
  <c r="J71" i="79"/>
  <c r="G64" i="79"/>
  <c r="E68" i="79"/>
  <c r="D67" i="79"/>
  <c r="L48" i="79"/>
  <c r="U7" i="79"/>
  <c r="G68" i="79"/>
  <c r="J75" i="79"/>
  <c r="F65" i="79"/>
  <c r="E70" i="79"/>
  <c r="J72" i="79"/>
  <c r="U16" i="79"/>
  <c r="F67" i="79"/>
  <c r="U14" i="79"/>
  <c r="L51" i="79"/>
  <c r="H66" i="79"/>
  <c r="H75" i="79"/>
  <c r="BH65" i="200" s="1"/>
  <c r="BH90" i="200" s="1"/>
  <c r="BH111" i="200" s="1"/>
  <c r="J74" i="79"/>
  <c r="G70" i="79"/>
  <c r="L45" i="79"/>
  <c r="G65" i="79"/>
  <c r="E59" i="79"/>
  <c r="F68" i="79"/>
  <c r="H72" i="79"/>
  <c r="BH62" i="200" s="1"/>
  <c r="BH87" i="200" s="1"/>
  <c r="BH108" i="200" s="1"/>
  <c r="L50" i="79"/>
  <c r="L47" i="79"/>
  <c r="D73" i="79"/>
  <c r="U11" i="79"/>
  <c r="J67" i="79"/>
  <c r="I62" i="79"/>
  <c r="E73" i="79"/>
  <c r="F73" i="79"/>
  <c r="J65" i="79"/>
  <c r="U5" i="79"/>
  <c r="L52" i="79"/>
  <c r="H74" i="79"/>
  <c r="G67" i="79"/>
  <c r="D63" i="79"/>
  <c r="I59" i="79"/>
  <c r="I64" i="79"/>
  <c r="D65" i="79"/>
  <c r="H71" i="79"/>
  <c r="U10" i="79"/>
  <c r="I67" i="79"/>
  <c r="E62" i="79"/>
  <c r="E74" i="79"/>
  <c r="J63" i="79"/>
  <c r="J66" i="79"/>
  <c r="F59" i="79"/>
  <c r="F71" i="79"/>
  <c r="L46" i="79"/>
  <c r="E60" i="79"/>
  <c r="BA876" i="179" l="1"/>
  <c r="AZ876" i="179"/>
  <c r="AY877" i="179"/>
  <c r="AV897" i="179"/>
  <c r="AW897" i="179"/>
  <c r="AU898" i="179"/>
  <c r="BE877" i="179"/>
  <c r="BD877" i="179"/>
  <c r="BC878" i="179"/>
  <c r="BH51" i="200"/>
  <c r="BH76" i="200" s="1"/>
  <c r="BH97" i="200" s="1"/>
  <c r="BH64" i="200"/>
  <c r="BH89" i="200" s="1"/>
  <c r="BH110" i="200" s="1"/>
  <c r="BH53" i="200"/>
  <c r="BH78" i="200" s="1"/>
  <c r="BH99" i="200" s="1"/>
  <c r="H62" i="79"/>
  <c r="BH52" i="200" s="1"/>
  <c r="BH77" i="200" s="1"/>
  <c r="BH98" i="200" s="1"/>
  <c r="H70" i="79"/>
  <c r="BH60" i="200" s="1"/>
  <c r="BH85" i="200" s="1"/>
  <c r="BH106" i="200" s="1"/>
  <c r="BH56" i="200"/>
  <c r="BH81" i="200" s="1"/>
  <c r="BH102" i="200" s="1"/>
  <c r="BH50" i="200"/>
  <c r="BH75" i="200" s="1"/>
  <c r="BH96" i="200" s="1"/>
  <c r="H67" i="79"/>
  <c r="BH57" i="200" s="1"/>
  <c r="BH82" i="200" s="1"/>
  <c r="BH103" i="200" s="1"/>
  <c r="H59" i="79"/>
  <c r="BH49" i="200" s="1"/>
  <c r="H73" i="79"/>
  <c r="BH63" i="200" s="1"/>
  <c r="H65" i="79"/>
  <c r="BH55" i="200" s="1"/>
  <c r="BH80" i="200" s="1"/>
  <c r="BH101" i="200" s="1"/>
  <c r="H64" i="79"/>
  <c r="BH54" i="200" s="1"/>
  <c r="BH79" i="200" s="1"/>
  <c r="BH100" i="200" s="1"/>
  <c r="H68" i="79"/>
  <c r="BH58" i="200" s="1"/>
  <c r="BH83" i="200" s="1"/>
  <c r="BH104" i="200" s="1"/>
  <c r="BH61" i="200"/>
  <c r="BH86" i="200" s="1"/>
  <c r="BH107" i="200" s="1"/>
  <c r="EW4" i="100"/>
  <c r="EW3" i="100"/>
  <c r="EW6" i="100"/>
  <c r="EX7" i="100"/>
  <c r="EW8" i="100"/>
  <c r="EW25" i="100"/>
  <c r="EW24" i="100"/>
  <c r="EW20" i="100"/>
  <c r="EW22" i="100"/>
  <c r="EW19" i="100"/>
  <c r="EW23" i="100"/>
  <c r="EW43" i="100"/>
  <c r="EW9" i="100"/>
  <c r="EW51" i="100"/>
  <c r="EW55" i="100"/>
  <c r="EW57" i="100"/>
  <c r="EW56" i="100"/>
  <c r="EX56" i="100"/>
  <c r="EW52" i="100"/>
  <c r="EX52" i="100"/>
  <c r="EW53" i="100"/>
  <c r="EX36" i="100"/>
  <c r="BS57" i="79"/>
  <c r="EX14" i="100"/>
  <c r="EW15" i="100"/>
  <c r="EW14" i="100"/>
  <c r="EX44" i="100"/>
  <c r="EX48" i="100"/>
  <c r="EW47" i="100"/>
  <c r="V22" i="100"/>
  <c r="Y27" i="100"/>
  <c r="Y63" i="100"/>
  <c r="BS21" i="79"/>
  <c r="EX13" i="100"/>
  <c r="EW17" i="100"/>
  <c r="EX17" i="100"/>
  <c r="EW13" i="100"/>
  <c r="Y40" i="100"/>
  <c r="EX27" i="100"/>
  <c r="EW27" i="100"/>
  <c r="EW30" i="100"/>
  <c r="EW31" i="100"/>
  <c r="EX31" i="100"/>
  <c r="BV78" i="79"/>
  <c r="EX49" i="100"/>
  <c r="EX45" i="100"/>
  <c r="EX29" i="100"/>
  <c r="EX33" i="100"/>
  <c r="EW29" i="100"/>
  <c r="Y85" i="100"/>
  <c r="EW11" i="100"/>
  <c r="EX12" i="100"/>
  <c r="EW16" i="100"/>
  <c r="EW12" i="100"/>
  <c r="EX16" i="100"/>
  <c r="W25" i="100"/>
  <c r="X24" i="100"/>
  <c r="Y33" i="100"/>
  <c r="Y55" i="100"/>
  <c r="EW46" i="100"/>
  <c r="X45" i="100"/>
  <c r="V69" i="100"/>
  <c r="EW45" i="100"/>
  <c r="EX3" i="100"/>
  <c r="EW5" i="100"/>
  <c r="EX15" i="100"/>
  <c r="W44" i="100"/>
  <c r="W20" i="100"/>
  <c r="X81" i="100"/>
  <c r="X57" i="100"/>
  <c r="V37" i="100"/>
  <c r="W21" i="100"/>
  <c r="W34" i="100"/>
  <c r="V43" i="100"/>
  <c r="V81" i="100"/>
  <c r="X21" i="100"/>
  <c r="X37" i="100"/>
  <c r="V65" i="100"/>
  <c r="Y34" i="100"/>
  <c r="X44" i="100"/>
  <c r="W43" i="100"/>
  <c r="W37" i="100"/>
  <c r="V64" i="100"/>
  <c r="Y21" i="100"/>
  <c r="V34" i="100"/>
  <c r="X43" i="100"/>
  <c r="Y37" i="100"/>
  <c r="W68" i="100"/>
  <c r="V84" i="100"/>
  <c r="X65" i="100"/>
  <c r="W100" i="100"/>
  <c r="W81" i="100"/>
  <c r="V57" i="100"/>
  <c r="W53" i="100"/>
  <c r="Y57" i="100"/>
  <c r="V28" i="100"/>
  <c r="W65" i="100"/>
  <c r="Y100" i="100"/>
  <c r="V68" i="100"/>
  <c r="W28" i="100"/>
  <c r="X20" i="100"/>
  <c r="V53" i="100"/>
  <c r="V100" i="100"/>
  <c r="W57" i="100"/>
  <c r="V40" i="100"/>
  <c r="X68" i="100"/>
  <c r="V44" i="100"/>
  <c r="Y38" i="100"/>
  <c r="W89" i="100"/>
  <c r="Y89" i="100"/>
  <c r="V20" i="100"/>
  <c r="Y68" i="100"/>
  <c r="Y46" i="100"/>
  <c r="Y84" i="100"/>
  <c r="V56" i="100"/>
  <c r="V97" i="100"/>
  <c r="X40" i="100"/>
  <c r="W84" i="100"/>
  <c r="Y53" i="100"/>
  <c r="Y81" i="100"/>
  <c r="W97" i="100"/>
  <c r="Y28" i="100"/>
  <c r="Y20" i="100"/>
  <c r="Y44" i="100"/>
  <c r="X53" i="100"/>
  <c r="Y73" i="100"/>
  <c r="X73" i="100"/>
  <c r="V38" i="100"/>
  <c r="V75" i="100"/>
  <c r="Y47" i="100"/>
  <c r="Y43" i="100"/>
  <c r="W38" i="100"/>
  <c r="V89" i="100"/>
  <c r="W87" i="100"/>
  <c r="X70" i="100"/>
  <c r="Y48" i="100"/>
  <c r="Y92" i="100"/>
  <c r="X39" i="100"/>
  <c r="Y90" i="100"/>
  <c r="V61" i="100"/>
  <c r="Y56" i="100"/>
  <c r="Y25" i="100"/>
  <c r="Y77" i="100"/>
  <c r="X49" i="100"/>
  <c r="Y82" i="100"/>
  <c r="Y75" i="100"/>
  <c r="X52" i="100"/>
  <c r="W104" i="100"/>
  <c r="W30" i="100"/>
  <c r="X62" i="100"/>
  <c r="X41" i="100"/>
  <c r="X34" i="100"/>
  <c r="W82" i="100"/>
  <c r="EW33" i="100"/>
  <c r="X38" i="100"/>
  <c r="EX28" i="100"/>
  <c r="EW32" i="100"/>
  <c r="EW28" i="100"/>
  <c r="X32" i="100"/>
  <c r="W90" i="100"/>
  <c r="BU14" i="79"/>
  <c r="X78" i="100"/>
  <c r="W83" i="100"/>
  <c r="EX20" i="100"/>
  <c r="EX24" i="100"/>
  <c r="EW48" i="100"/>
  <c r="V74" i="100"/>
  <c r="Y65" i="100"/>
  <c r="EW49" i="100"/>
  <c r="Y97" i="100"/>
  <c r="BS64" i="79"/>
  <c r="BS32" i="79"/>
  <c r="BS62" i="79"/>
  <c r="BS33" i="79"/>
  <c r="BV17" i="79"/>
  <c r="BU49" i="79"/>
  <c r="BT49" i="79"/>
  <c r="BT33" i="79"/>
  <c r="BS45" i="79"/>
  <c r="BT45" i="79"/>
  <c r="BU11" i="79"/>
  <c r="BU13" i="79"/>
  <c r="BS5" i="79"/>
  <c r="BV32" i="79"/>
  <c r="BT59" i="79"/>
  <c r="BT55" i="79"/>
  <c r="BS56" i="79"/>
  <c r="BS59" i="79"/>
  <c r="BS13" i="79"/>
  <c r="BS76" i="79"/>
  <c r="BT88" i="79"/>
  <c r="BT42" i="79"/>
  <c r="BS71" i="79"/>
  <c r="BU42" i="79"/>
  <c r="BT71" i="79"/>
  <c r="BT8" i="79"/>
  <c r="BS17" i="79"/>
  <c r="BU8" i="79"/>
  <c r="BS41" i="79"/>
  <c r="BV65" i="79"/>
  <c r="BU57" i="79"/>
  <c r="BS79" i="79"/>
  <c r="BV37" i="79"/>
  <c r="BS40" i="79"/>
  <c r="BT57" i="79"/>
  <c r="BS66" i="79"/>
  <c r="BT13" i="79"/>
  <c r="BT58" i="79"/>
  <c r="BU63" i="79"/>
  <c r="BU28" i="79"/>
  <c r="BT52" i="79"/>
  <c r="BT77" i="79"/>
  <c r="BT48" i="79"/>
  <c r="BT63" i="79"/>
  <c r="BS28" i="79"/>
  <c r="BS10" i="79"/>
  <c r="BS77" i="79"/>
  <c r="BS22" i="79"/>
  <c r="BU9" i="79"/>
  <c r="BT22" i="79"/>
  <c r="BT50" i="79"/>
  <c r="BS63" i="79"/>
  <c r="BT10" i="79"/>
  <c r="BT34" i="79"/>
  <c r="BS16" i="79"/>
  <c r="BU50" i="79"/>
  <c r="BU16" i="79"/>
  <c r="BS34" i="79"/>
  <c r="BT9" i="79"/>
  <c r="BU12" i="79"/>
  <c r="BS46" i="79"/>
  <c r="BU34" i="79"/>
  <c r="BS84" i="79"/>
  <c r="BT12" i="79"/>
  <c r="BS12" i="79"/>
  <c r="BT46" i="79"/>
  <c r="BS48" i="79"/>
  <c r="BT82" i="79"/>
  <c r="BV62" i="79"/>
  <c r="BU22" i="79"/>
  <c r="BT84" i="79"/>
  <c r="BS90" i="79"/>
  <c r="BV47" i="79"/>
  <c r="BU21" i="79"/>
  <c r="BS19" i="79"/>
  <c r="BU82" i="79"/>
  <c r="BT90" i="79"/>
  <c r="BU81" i="79"/>
  <c r="BT21" i="79"/>
  <c r="BU68" i="79"/>
  <c r="BT19" i="79"/>
  <c r="BS82" i="79"/>
  <c r="BU35" i="79"/>
  <c r="BS68" i="79"/>
  <c r="BT81" i="79"/>
  <c r="BT61" i="79"/>
  <c r="BU87" i="79"/>
  <c r="BS35" i="79"/>
  <c r="BS81" i="79"/>
  <c r="BT36" i="79"/>
  <c r="BU61" i="79"/>
  <c r="BS74" i="79"/>
  <c r="BS89" i="79"/>
  <c r="BT87" i="79"/>
  <c r="BT35" i="79"/>
  <c r="BU19" i="79"/>
  <c r="BU38" i="79"/>
  <c r="BS36" i="79"/>
  <c r="BS53" i="79"/>
  <c r="BS87" i="79"/>
  <c r="BT27" i="79"/>
  <c r="BU36" i="79"/>
  <c r="BT74" i="79"/>
  <c r="BU60" i="79"/>
  <c r="BT72" i="79"/>
  <c r="BS80" i="79"/>
  <c r="BT60" i="79"/>
  <c r="BS85" i="79"/>
  <c r="BS38" i="79"/>
  <c r="BT38" i="79"/>
  <c r="BS58" i="79"/>
  <c r="BS52" i="79"/>
  <c r="AZ877" i="179" l="1"/>
  <c r="BA877" i="179"/>
  <c r="AY878" i="179"/>
  <c r="AU899" i="179"/>
  <c r="AV898" i="179"/>
  <c r="AW898" i="179"/>
  <c r="BE878" i="179"/>
  <c r="BD878" i="179"/>
  <c r="BC879" i="179"/>
  <c r="BH74" i="200"/>
  <c r="BH95" i="200" s="1"/>
  <c r="BH88" i="200"/>
  <c r="BH109" i="200" s="1"/>
  <c r="BU70" i="79"/>
  <c r="X84" i="100"/>
  <c r="BU83" i="79"/>
  <c r="X97" i="100"/>
  <c r="BV53" i="79"/>
  <c r="BU53" i="79"/>
  <c r="BV66" i="79"/>
  <c r="BU66" i="79"/>
  <c r="BU74" i="79"/>
  <c r="X88" i="100"/>
  <c r="BU77" i="79"/>
  <c r="X91" i="100"/>
  <c r="BV89" i="79"/>
  <c r="BU89" i="79"/>
  <c r="BU84" i="79"/>
  <c r="X98" i="100"/>
  <c r="BV85" i="79"/>
  <c r="BU85" i="79"/>
  <c r="BU76" i="79"/>
  <c r="X90" i="100"/>
  <c r="BU75" i="79"/>
  <c r="X89" i="100"/>
  <c r="BU86" i="79"/>
  <c r="X100" i="100"/>
  <c r="BV79" i="79"/>
  <c r="BT79" i="79"/>
  <c r="BU45" i="79"/>
  <c r="X59" i="100"/>
  <c r="BV40" i="79"/>
  <c r="BU40" i="79"/>
  <c r="W55" i="100"/>
  <c r="BU90" i="79"/>
  <c r="X104" i="100"/>
  <c r="BT28" i="79"/>
  <c r="W42" i="100"/>
  <c r="BV15" i="79"/>
  <c r="BU15" i="79"/>
  <c r="BV80" i="79"/>
  <c r="BU80" i="79"/>
  <c r="BV44" i="79"/>
  <c r="BU44" i="79"/>
  <c r="BU88" i="79"/>
  <c r="X102" i="100"/>
  <c r="BV5" i="79"/>
  <c r="BU5" i="79"/>
  <c r="EM21" i="100"/>
  <c r="EM19" i="100"/>
  <c r="EL17" i="100"/>
  <c r="EM18" i="100"/>
  <c r="AF73" i="100"/>
  <c r="BS50" i="79"/>
  <c r="AD64" i="100"/>
  <c r="BS42" i="79"/>
  <c r="BT30" i="79"/>
  <c r="EM16" i="100"/>
  <c r="AG46" i="100"/>
  <c r="BT51" i="79"/>
  <c r="BT23" i="79"/>
  <c r="BU27" i="79"/>
  <c r="BS24" i="79"/>
  <c r="BS54" i="79"/>
  <c r="BT6" i="79"/>
  <c r="AE20" i="100"/>
  <c r="AP20" i="100"/>
  <c r="EM14" i="100"/>
  <c r="EL14" i="100"/>
  <c r="BS60" i="79"/>
  <c r="AO28" i="100"/>
  <c r="BS14" i="79"/>
  <c r="BT29" i="79"/>
  <c r="AP37" i="100"/>
  <c r="AE37" i="100"/>
  <c r="AP45" i="100"/>
  <c r="AE54" i="100"/>
  <c r="AP46" i="100"/>
  <c r="AE103" i="100"/>
  <c r="AE46" i="100"/>
  <c r="AE32" i="100"/>
  <c r="AE80" i="100"/>
  <c r="AE31" i="100"/>
  <c r="AE67" i="100"/>
  <c r="AP39" i="100"/>
  <c r="AE29" i="100"/>
  <c r="AE79" i="100"/>
  <c r="AE76" i="100"/>
  <c r="AP29" i="100"/>
  <c r="AE45" i="100"/>
  <c r="EM15" i="100"/>
  <c r="AE53" i="100"/>
  <c r="BT39" i="79"/>
  <c r="BS8" i="79"/>
  <c r="AD22" i="100"/>
  <c r="AE39" i="100"/>
  <c r="EL18" i="100"/>
  <c r="AE89" i="100"/>
  <c r="BS43" i="79"/>
  <c r="BS51" i="79"/>
  <c r="AG22" i="100"/>
  <c r="AG45" i="100"/>
  <c r="AF28" i="100"/>
  <c r="AQ27" i="100"/>
  <c r="AF61" i="100"/>
  <c r="AF51" i="100"/>
  <c r="AF69" i="100"/>
  <c r="AF46" i="100"/>
  <c r="AF76" i="100"/>
  <c r="AP25" i="100"/>
  <c r="AE25" i="100"/>
  <c r="EM20" i="100"/>
  <c r="EM17" i="100"/>
  <c r="AF48" i="100"/>
  <c r="EL20" i="100"/>
  <c r="AF56" i="100"/>
  <c r="AF25" i="100"/>
  <c r="AE83" i="100"/>
  <c r="AE81" i="100"/>
  <c r="BT67" i="79"/>
  <c r="BU23" i="79"/>
  <c r="AF37" i="100"/>
  <c r="AQ37" i="100"/>
  <c r="AE93" i="100"/>
  <c r="AF44" i="100"/>
  <c r="BU30" i="79"/>
  <c r="EL21" i="100"/>
  <c r="AP30" i="100"/>
  <c r="AF22" i="100"/>
  <c r="AE87" i="100"/>
  <c r="BS30" i="79"/>
  <c r="AE100" i="100"/>
  <c r="BU7" i="79"/>
  <c r="AF21" i="100"/>
  <c r="AQ21" i="100"/>
  <c r="AG23" i="100"/>
  <c r="AG27" i="100"/>
  <c r="AP40" i="100"/>
  <c r="EL16" i="100"/>
  <c r="AF26" i="100"/>
  <c r="BT16" i="79"/>
  <c r="EL19" i="100"/>
  <c r="AF19" i="100"/>
  <c r="AF59" i="100"/>
  <c r="AE82" i="100"/>
  <c r="BT68" i="79"/>
  <c r="AE97" i="100"/>
  <c r="AF68" i="100"/>
  <c r="BU54" i="79"/>
  <c r="AF65" i="100"/>
  <c r="BU51" i="79"/>
  <c r="BS67" i="79"/>
  <c r="AF82" i="100"/>
  <c r="AF58" i="100"/>
  <c r="AQ26" i="100"/>
  <c r="EL15" i="100"/>
  <c r="AF77" i="100"/>
  <c r="AQ22" i="100"/>
  <c r="AQ31" i="100"/>
  <c r="AF78" i="100"/>
  <c r="BS75" i="79"/>
  <c r="AD89" i="100"/>
  <c r="BS26" i="79"/>
  <c r="AO40" i="100"/>
  <c r="BS70" i="79"/>
  <c r="BS29" i="79"/>
  <c r="AO43" i="100"/>
  <c r="AD65" i="100"/>
  <c r="AO22" i="100"/>
  <c r="AO29" i="100"/>
  <c r="AO51" i="100"/>
  <c r="AD45" i="100"/>
  <c r="AO45" i="100"/>
  <c r="AO23" i="100"/>
  <c r="AD35" i="100"/>
  <c r="AD39" i="100"/>
  <c r="AD58" i="100"/>
  <c r="AO39" i="100"/>
  <c r="AO25" i="100"/>
  <c r="AO21" i="100"/>
  <c r="AD25" i="100"/>
  <c r="AD21" i="100"/>
  <c r="AD23" i="100"/>
  <c r="AD79" i="100"/>
  <c r="AQ45" i="100"/>
  <c r="AF45" i="100"/>
  <c r="AP38" i="100"/>
  <c r="AE38" i="100"/>
  <c r="BT24" i="79"/>
  <c r="AG53" i="100"/>
  <c r="AE57" i="100"/>
  <c r="BT43" i="79"/>
  <c r="BT54" i="79"/>
  <c r="AE68" i="100"/>
  <c r="BT20" i="79"/>
  <c r="AP34" i="100"/>
  <c r="AE34" i="100"/>
  <c r="AO20" i="100"/>
  <c r="AD20" i="100"/>
  <c r="BS6" i="79"/>
  <c r="AF75" i="100"/>
  <c r="BV68" i="79"/>
  <c r="AF50" i="100"/>
  <c r="AQ33" i="100"/>
  <c r="AF54" i="100"/>
  <c r="AQ50" i="100"/>
  <c r="AF64" i="100"/>
  <c r="AF62" i="100"/>
  <c r="AG25" i="100"/>
  <c r="AE84" i="100"/>
  <c r="AD100" i="100"/>
  <c r="BS86" i="79"/>
  <c r="BT7" i="79"/>
  <c r="AP21" i="100"/>
  <c r="AE21" i="100"/>
  <c r="BU24" i="79"/>
  <c r="AQ38" i="100"/>
  <c r="AF38" i="100"/>
  <c r="BU20" i="79"/>
  <c r="AQ34" i="100"/>
  <c r="AF34" i="100"/>
  <c r="AD53" i="100"/>
  <c r="BS39" i="79"/>
  <c r="AD37" i="100"/>
  <c r="BS23" i="79"/>
  <c r="AO37" i="100"/>
  <c r="AG60" i="100"/>
  <c r="BU10" i="79"/>
  <c r="AF24" i="100"/>
  <c r="AQ24" i="100"/>
  <c r="BU39" i="79"/>
  <c r="AF53" i="100"/>
  <c r="AF33" i="100"/>
  <c r="AF67" i="100"/>
  <c r="AF52" i="100"/>
  <c r="AG65" i="100"/>
  <c r="AD61" i="100"/>
  <c r="BS47" i="79"/>
  <c r="AQ40" i="100"/>
  <c r="AF40" i="100"/>
  <c r="BU6" i="79"/>
  <c r="AF20" i="100"/>
  <c r="AQ20" i="100"/>
  <c r="BU29" i="79"/>
  <c r="AF43" i="100"/>
  <c r="AQ43" i="100"/>
  <c r="AF57" i="100"/>
  <c r="BU43" i="79"/>
  <c r="AG71" i="100"/>
  <c r="BS55" i="79"/>
  <c r="AD69" i="100"/>
  <c r="AG76" i="100"/>
  <c r="AF80" i="100"/>
  <c r="AE55" i="100"/>
  <c r="AF47" i="100"/>
  <c r="AQ28" i="100"/>
  <c r="BS61" i="79"/>
  <c r="AD75" i="100"/>
  <c r="BS83" i="79"/>
  <c r="AD97" i="100"/>
  <c r="AP28" i="100"/>
  <c r="AE28" i="100"/>
  <c r="BS20" i="79"/>
  <c r="AO34" i="100"/>
  <c r="AD34" i="100"/>
  <c r="BU67" i="79"/>
  <c r="AF81" i="100"/>
  <c r="BV27" i="79"/>
  <c r="BV28" i="79"/>
  <c r="BV72" i="79"/>
  <c r="BV46" i="79"/>
  <c r="BV58" i="79"/>
  <c r="BV33" i="79"/>
  <c r="BV8" i="79"/>
  <c r="BV55" i="79"/>
  <c r="BV38" i="79"/>
  <c r="BV21" i="79"/>
  <c r="BV90" i="79"/>
  <c r="BV84" i="79"/>
  <c r="BV77" i="79"/>
  <c r="BV88" i="79"/>
  <c r="BV74" i="79"/>
  <c r="BV19" i="79"/>
  <c r="BV63" i="79"/>
  <c r="BV52" i="79"/>
  <c r="BV10" i="79"/>
  <c r="BV71" i="79"/>
  <c r="BV42" i="79"/>
  <c r="BV45" i="79"/>
  <c r="BV87" i="79"/>
  <c r="BV9" i="79"/>
  <c r="BV49" i="79"/>
  <c r="BV82" i="79"/>
  <c r="BV12" i="79"/>
  <c r="BV81" i="79"/>
  <c r="BV13" i="79"/>
  <c r="BV36" i="79"/>
  <c r="BV57" i="79"/>
  <c r="BV35" i="79"/>
  <c r="BV16" i="79"/>
  <c r="BV34" i="79"/>
  <c r="BV22" i="79"/>
  <c r="BV60" i="79"/>
  <c r="BV50" i="79"/>
  <c r="BV61" i="79"/>
  <c r="AZ878" i="179" l="1"/>
  <c r="BA878" i="179"/>
  <c r="AY879" i="179"/>
  <c r="BD879" i="179"/>
  <c r="BE879" i="179"/>
  <c r="BC880" i="179"/>
  <c r="AW899" i="179"/>
  <c r="AV899" i="179"/>
  <c r="AU900" i="179"/>
  <c r="BV26" i="79"/>
  <c r="BU26" i="79"/>
  <c r="BV73" i="79"/>
  <c r="BT73" i="79"/>
  <c r="BV59" i="79"/>
  <c r="BU59" i="79"/>
  <c r="BV25" i="79"/>
  <c r="BU25" i="79"/>
  <c r="BV70" i="79"/>
  <c r="BT70" i="79"/>
  <c r="BV69" i="79"/>
  <c r="BT69" i="79"/>
  <c r="BV14" i="79"/>
  <c r="BT14" i="79"/>
  <c r="BV48" i="79"/>
  <c r="BU48" i="79"/>
  <c r="BV76" i="79"/>
  <c r="BT76" i="79"/>
  <c r="BV11" i="79"/>
  <c r="BT11" i="79"/>
  <c r="BV83" i="79"/>
  <c r="BT83" i="79"/>
  <c r="BV18" i="79"/>
  <c r="BU18" i="79"/>
  <c r="BV75" i="79"/>
  <c r="BT75" i="79"/>
  <c r="BV31" i="79"/>
  <c r="BU31" i="79"/>
  <c r="BV56" i="79"/>
  <c r="BU56" i="79"/>
  <c r="BV64" i="79"/>
  <c r="BU64" i="79"/>
  <c r="BV86" i="79"/>
  <c r="BT86" i="79"/>
  <c r="BV41" i="79"/>
  <c r="BT41" i="79"/>
  <c r="BV6" i="79"/>
  <c r="BV7" i="79"/>
  <c r="BV67" i="79"/>
  <c r="AR40" i="100"/>
  <c r="BV29" i="79"/>
  <c r="AH34" i="100"/>
  <c r="AR28" i="100"/>
  <c r="BV54" i="79"/>
  <c r="AD102" i="100"/>
  <c r="AD63" i="100"/>
  <c r="AG32" i="100"/>
  <c r="AF60" i="100"/>
  <c r="AQ23" i="100"/>
  <c r="AP32" i="100"/>
  <c r="AE43" i="100"/>
  <c r="AE90" i="100"/>
  <c r="BV51" i="79"/>
  <c r="AD56" i="100"/>
  <c r="BV43" i="79"/>
  <c r="AG40" i="100"/>
  <c r="AD92" i="100"/>
  <c r="AD41" i="100"/>
  <c r="AD40" i="100"/>
  <c r="AG52" i="100"/>
  <c r="AF70" i="100"/>
  <c r="AE19" i="100"/>
  <c r="AP43" i="100"/>
  <c r="AD74" i="100"/>
  <c r="AF29" i="100"/>
  <c r="AR34" i="100"/>
  <c r="AR45" i="100"/>
  <c r="AG70" i="100"/>
  <c r="AG67" i="100"/>
  <c r="AG64" i="100"/>
  <c r="AG39" i="100"/>
  <c r="AG72" i="100"/>
  <c r="AG24" i="100"/>
  <c r="AG36" i="100"/>
  <c r="AG62" i="100"/>
  <c r="AG30" i="100"/>
  <c r="AG26" i="100"/>
  <c r="AG54" i="100"/>
  <c r="AG41" i="100"/>
  <c r="AG59" i="100"/>
  <c r="AG61" i="100"/>
  <c r="AG50" i="100"/>
  <c r="AG42" i="100"/>
  <c r="AG49" i="100"/>
  <c r="BV24" i="79"/>
  <c r="AH21" i="100"/>
  <c r="AH45" i="100"/>
  <c r="AG69" i="100"/>
  <c r="AD87" i="100"/>
  <c r="AD51" i="100"/>
  <c r="AG51" i="100"/>
  <c r="AF31" i="100"/>
  <c r="AG68" i="100"/>
  <c r="AF23" i="100"/>
  <c r="AF71" i="100"/>
  <c r="AG47" i="100"/>
  <c r="AR37" i="100"/>
  <c r="AR21" i="100"/>
  <c r="AG57" i="100"/>
  <c r="AG73" i="100"/>
  <c r="AQ42" i="100"/>
  <c r="AF42" i="100"/>
  <c r="AM31" i="100"/>
  <c r="AM34" i="100"/>
  <c r="AM20" i="100"/>
  <c r="AM26" i="100"/>
  <c r="AM49" i="100"/>
  <c r="AM43" i="100"/>
  <c r="AM47" i="100"/>
  <c r="AM42" i="100"/>
  <c r="AM19" i="100"/>
  <c r="AM46" i="100"/>
  <c r="AM37" i="100"/>
  <c r="AM24" i="100"/>
  <c r="AM28" i="100"/>
  <c r="AM51" i="100"/>
  <c r="AM27" i="100"/>
  <c r="AM50" i="100"/>
  <c r="AM48" i="100"/>
  <c r="AM38" i="100"/>
  <c r="AM22" i="100"/>
  <c r="AM44" i="100"/>
  <c r="AM40" i="100"/>
  <c r="AM30" i="100"/>
  <c r="AM41" i="100"/>
  <c r="AM21" i="100"/>
  <c r="AM36" i="100"/>
  <c r="AM32" i="100"/>
  <c r="AM33" i="100"/>
  <c r="AM25" i="100"/>
  <c r="AM23" i="100"/>
  <c r="AM45" i="100"/>
  <c r="AM35" i="100"/>
  <c r="AM29" i="100"/>
  <c r="AM39" i="100"/>
  <c r="AD83" i="100"/>
  <c r="AO27" i="100"/>
  <c r="AO32" i="100"/>
  <c r="AO33" i="100"/>
  <c r="AO47" i="100"/>
  <c r="AO31" i="100"/>
  <c r="AO49" i="100"/>
  <c r="AO24" i="100"/>
  <c r="AO48" i="100"/>
  <c r="AO50" i="100"/>
  <c r="AO46" i="100"/>
  <c r="AO36" i="100"/>
  <c r="AO30" i="100"/>
  <c r="AO42" i="100"/>
  <c r="AO26" i="100"/>
  <c r="AO19" i="100"/>
  <c r="AG31" i="100"/>
  <c r="AG38" i="100"/>
  <c r="AQ47" i="100"/>
  <c r="AG58" i="100"/>
  <c r="AP51" i="100"/>
  <c r="AE99" i="100"/>
  <c r="AG29" i="100"/>
  <c r="AF30" i="100"/>
  <c r="AG55" i="100"/>
  <c r="AQ30" i="100"/>
  <c r="AH37" i="100"/>
  <c r="AO44" i="100"/>
  <c r="AG75" i="100"/>
  <c r="AF72" i="100"/>
  <c r="AG34" i="100"/>
  <c r="AE70" i="100"/>
  <c r="AF36" i="100"/>
  <c r="AF39" i="100"/>
  <c r="AQ36" i="100"/>
  <c r="AQ46" i="100"/>
  <c r="AF55" i="100"/>
  <c r="BV39" i="79"/>
  <c r="AG63" i="100"/>
  <c r="AE92" i="100"/>
  <c r="AF35" i="100"/>
  <c r="AQ35" i="100"/>
  <c r="AI26" i="100"/>
  <c r="AI61" i="100"/>
  <c r="AI78" i="100"/>
  <c r="AI89" i="100"/>
  <c r="AI53" i="100"/>
  <c r="AI40" i="100"/>
  <c r="AI98" i="100"/>
  <c r="AI77" i="100"/>
  <c r="AI45" i="100"/>
  <c r="AI60" i="100"/>
  <c r="AI101" i="100"/>
  <c r="AI100" i="100"/>
  <c r="AH53" i="100"/>
  <c r="AD78" i="100"/>
  <c r="AD93" i="100"/>
  <c r="AD42" i="100"/>
  <c r="AD59" i="100"/>
  <c r="AD31" i="100"/>
  <c r="AD49" i="100"/>
  <c r="AD94" i="100"/>
  <c r="AD33" i="100"/>
  <c r="AD90" i="100"/>
  <c r="AD85" i="100"/>
  <c r="AD104" i="100"/>
  <c r="AD24" i="100"/>
  <c r="AD48" i="100"/>
  <c r="AD50" i="100"/>
  <c r="AD52" i="100"/>
  <c r="AD73" i="100"/>
  <c r="AD96" i="100"/>
  <c r="AD26" i="100"/>
  <c r="AD88" i="100"/>
  <c r="AD86" i="100"/>
  <c r="AD95" i="100"/>
  <c r="AD66" i="100"/>
  <c r="AD91" i="100"/>
  <c r="AD60" i="100"/>
  <c r="AD103" i="100"/>
  <c r="AD99" i="100"/>
  <c r="AD72" i="100"/>
  <c r="AD47" i="100"/>
  <c r="AD70" i="100"/>
  <c r="AD55" i="100"/>
  <c r="AD98" i="100"/>
  <c r="AD77" i="100"/>
  <c r="AD36" i="100"/>
  <c r="AD30" i="100"/>
  <c r="AD101" i="100"/>
  <c r="AD19" i="100"/>
  <c r="AD27" i="100"/>
  <c r="AD62" i="100"/>
  <c r="AN37" i="100"/>
  <c r="AN43" i="100"/>
  <c r="AN34" i="100"/>
  <c r="AN26" i="100"/>
  <c r="AN40" i="100"/>
  <c r="AN47" i="100"/>
  <c r="AN49" i="100"/>
  <c r="AN31" i="100"/>
  <c r="AN50" i="100"/>
  <c r="AN24" i="100"/>
  <c r="AN19" i="100"/>
  <c r="AN46" i="100"/>
  <c r="AN42" i="100"/>
  <c r="AN20" i="100"/>
  <c r="AN27" i="100"/>
  <c r="AN51" i="100"/>
  <c r="AN28" i="100"/>
  <c r="AN22" i="100"/>
  <c r="AN48" i="100"/>
  <c r="AN38" i="100"/>
  <c r="AN44" i="100"/>
  <c r="AN30" i="100"/>
  <c r="AN41" i="100"/>
  <c r="AN21" i="100"/>
  <c r="AN29" i="100"/>
  <c r="AN33" i="100"/>
  <c r="AN36" i="100"/>
  <c r="AN32" i="100"/>
  <c r="AN25" i="100"/>
  <c r="AN23" i="100"/>
  <c r="AN35" i="100"/>
  <c r="AN45" i="100"/>
  <c r="AN39" i="100"/>
  <c r="AD44" i="100"/>
  <c r="AH25" i="100"/>
  <c r="AO35" i="100"/>
  <c r="AF49" i="100"/>
  <c r="AQ49" i="100"/>
  <c r="AG43" i="100"/>
  <c r="AH39" i="100"/>
  <c r="AR43" i="100"/>
  <c r="AG28" i="100"/>
  <c r="AQ19" i="100"/>
  <c r="AG19" i="100"/>
  <c r="AF66" i="100"/>
  <c r="AG44" i="100"/>
  <c r="AG74" i="100"/>
  <c r="AP31" i="100"/>
  <c r="AF41" i="100"/>
  <c r="BV30" i="79"/>
  <c r="AQ32" i="100"/>
  <c r="AG35" i="100"/>
  <c r="AG66" i="100"/>
  <c r="AG56" i="100"/>
  <c r="AQ44" i="100"/>
  <c r="AQ41" i="100"/>
  <c r="AP44" i="100"/>
  <c r="AD71" i="100"/>
  <c r="AL37" i="100"/>
  <c r="AL49" i="100"/>
  <c r="AL31" i="100"/>
  <c r="AL50" i="100"/>
  <c r="AL43" i="100"/>
  <c r="AL47" i="100"/>
  <c r="AL26" i="100"/>
  <c r="AL19" i="100"/>
  <c r="AL51" i="100"/>
  <c r="AL24" i="100"/>
  <c r="AL41" i="100"/>
  <c r="AL42" i="100"/>
  <c r="AL20" i="100"/>
  <c r="AL27" i="100"/>
  <c r="AL46" i="100"/>
  <c r="AL48" i="100"/>
  <c r="AL28" i="100"/>
  <c r="AL34" i="100"/>
  <c r="AL22" i="100"/>
  <c r="AL21" i="100"/>
  <c r="AL44" i="100"/>
  <c r="AL40" i="100"/>
  <c r="AL38" i="100"/>
  <c r="AL30" i="100"/>
  <c r="AL36" i="100"/>
  <c r="AL33" i="100"/>
  <c r="AL32" i="100"/>
  <c r="AL25" i="100"/>
  <c r="AL23" i="100"/>
  <c r="AL29" i="100"/>
  <c r="AL35" i="100"/>
  <c r="AL45" i="100"/>
  <c r="AG37" i="100"/>
  <c r="AH20" i="100"/>
  <c r="BV20" i="79"/>
  <c r="AO41" i="100"/>
  <c r="AD43" i="100"/>
  <c r="AF63" i="100"/>
  <c r="AP19" i="100"/>
  <c r="AE47" i="100"/>
  <c r="AE27" i="100"/>
  <c r="AE66" i="100"/>
  <c r="AE56" i="100"/>
  <c r="AE24" i="100"/>
  <c r="AE91" i="100"/>
  <c r="AE96" i="100"/>
  <c r="AE86" i="100"/>
  <c r="AE72" i="100"/>
  <c r="AE35" i="100"/>
  <c r="AE42" i="100"/>
  <c r="AE49" i="100"/>
  <c r="AE59" i="100"/>
  <c r="AE73" i="100"/>
  <c r="AE62" i="100"/>
  <c r="AE60" i="100"/>
  <c r="AE50" i="100"/>
  <c r="AE33" i="100"/>
  <c r="AE88" i="100"/>
  <c r="AE52" i="100"/>
  <c r="AE74" i="100"/>
  <c r="AE95" i="100"/>
  <c r="AE98" i="100"/>
  <c r="AE85" i="100"/>
  <c r="AE48" i="100"/>
  <c r="AE63" i="100"/>
  <c r="AE102" i="100"/>
  <c r="AE71" i="100"/>
  <c r="AE104" i="100"/>
  <c r="AE40" i="100"/>
  <c r="AE36" i="100"/>
  <c r="AE23" i="100"/>
  <c r="AE26" i="100"/>
  <c r="AE101" i="100"/>
  <c r="AE51" i="100"/>
  <c r="AE94" i="100"/>
  <c r="AE77" i="100"/>
  <c r="AF74" i="100"/>
  <c r="AE44" i="100"/>
  <c r="AF32" i="100"/>
  <c r="AE30" i="100"/>
  <c r="AR20" i="100"/>
  <c r="AD32" i="100"/>
  <c r="AQ48" i="100"/>
  <c r="AG48" i="100"/>
  <c r="AG33" i="100"/>
  <c r="AG20" i="100"/>
  <c r="AF27" i="100"/>
  <c r="AP27" i="100"/>
  <c r="AP49" i="100"/>
  <c r="AP35" i="100"/>
  <c r="AP24" i="100"/>
  <c r="AP50" i="100"/>
  <c r="AP42" i="100"/>
  <c r="AP48" i="100"/>
  <c r="AP33" i="100"/>
  <c r="AP26" i="100"/>
  <c r="AP47" i="100"/>
  <c r="AP36" i="100"/>
  <c r="BV23" i="79"/>
  <c r="AG21" i="100"/>
  <c r="AZ879" i="179" l="1"/>
  <c r="BA879" i="179"/>
  <c r="AY880" i="179"/>
  <c r="AT902" i="179"/>
  <c r="AT903" i="179" s="1"/>
  <c r="AT904" i="179" s="1"/>
  <c r="AT905" i="179" s="1"/>
  <c r="AT906" i="179" s="1"/>
  <c r="AT907" i="179" s="1"/>
  <c r="AU901" i="179"/>
  <c r="AU902" i="179" s="1"/>
  <c r="AW900" i="179"/>
  <c r="AK900" i="179" s="1"/>
  <c r="BC881" i="179"/>
  <c r="BD880" i="179"/>
  <c r="BE880" i="179"/>
  <c r="AH78" i="100"/>
  <c r="AE78" i="100"/>
  <c r="AH82" i="100"/>
  <c r="AD82" i="100"/>
  <c r="AH76" i="100"/>
  <c r="AD76" i="100"/>
  <c r="AF83" i="100"/>
  <c r="AR29" i="100"/>
  <c r="AQ29" i="100"/>
  <c r="AH57" i="100"/>
  <c r="AD57" i="100"/>
  <c r="AR22" i="100"/>
  <c r="AP22" i="100"/>
  <c r="AR25" i="100"/>
  <c r="AQ25" i="100"/>
  <c r="AD84" i="100"/>
  <c r="AH75" i="100"/>
  <c r="AE75" i="100"/>
  <c r="AH61" i="100"/>
  <c r="AE61" i="100"/>
  <c r="AH80" i="100"/>
  <c r="AD80" i="100"/>
  <c r="AR39" i="100"/>
  <c r="AQ39" i="100"/>
  <c r="AH28" i="100"/>
  <c r="AD28" i="100"/>
  <c r="AH65" i="100"/>
  <c r="AE65" i="100"/>
  <c r="AH58" i="100"/>
  <c r="AE58" i="100"/>
  <c r="AH54" i="100"/>
  <c r="AD54" i="100"/>
  <c r="AS39" i="100"/>
  <c r="AL39" i="100"/>
  <c r="AR23" i="100"/>
  <c r="AP23" i="100"/>
  <c r="AH41" i="100"/>
  <c r="AE41" i="100"/>
  <c r="AH38" i="100"/>
  <c r="AD38" i="100"/>
  <c r="AG77" i="100"/>
  <c r="AH68" i="100"/>
  <c r="AD68" i="100"/>
  <c r="AR38" i="100"/>
  <c r="AO38" i="100"/>
  <c r="AR41" i="100"/>
  <c r="AP41" i="100"/>
  <c r="AH64" i="100"/>
  <c r="AE64" i="100"/>
  <c r="AH79" i="100"/>
  <c r="AF79" i="100"/>
  <c r="AH69" i="100"/>
  <c r="AE69" i="100"/>
  <c r="AH29" i="100"/>
  <c r="AD29" i="100"/>
  <c r="AH67" i="100"/>
  <c r="AD67" i="100"/>
  <c r="AH81" i="100"/>
  <c r="AD81" i="100"/>
  <c r="AH46" i="100"/>
  <c r="AD46" i="100"/>
  <c r="AQ51" i="100"/>
  <c r="AH22" i="100"/>
  <c r="AE22" i="100"/>
  <c r="AR51" i="100"/>
  <c r="AH31" i="100"/>
  <c r="AH23" i="100"/>
  <c r="AS46" i="100"/>
  <c r="AS37" i="100"/>
  <c r="AS36" i="100"/>
  <c r="AS38" i="100"/>
  <c r="AS26" i="100"/>
  <c r="AS25" i="100"/>
  <c r="AS42" i="100"/>
  <c r="AS32" i="100"/>
  <c r="AS41" i="100"/>
  <c r="AS51" i="100"/>
  <c r="AS44" i="100"/>
  <c r="AH44" i="100"/>
  <c r="AS22" i="100"/>
  <c r="AS45" i="100"/>
  <c r="AS28" i="100"/>
  <c r="AR27" i="100"/>
  <c r="AH32" i="100"/>
  <c r="AS27" i="100"/>
  <c r="AS23" i="100"/>
  <c r="AS20" i="100"/>
  <c r="AH36" i="100"/>
  <c r="AH49" i="100"/>
  <c r="AH40" i="100"/>
  <c r="AR46" i="100"/>
  <c r="AH74" i="100"/>
  <c r="AH52" i="100"/>
  <c r="AS43" i="100"/>
  <c r="AS21" i="100"/>
  <c r="AS50" i="100"/>
  <c r="AI19" i="100"/>
  <c r="AS30" i="100"/>
  <c r="AS19" i="100"/>
  <c r="AU19" i="100"/>
  <c r="AU20" i="100"/>
  <c r="AU22" i="100"/>
  <c r="AU21" i="100"/>
  <c r="AU46" i="100"/>
  <c r="AU37" i="100"/>
  <c r="AU30" i="100"/>
  <c r="AU41" i="100"/>
  <c r="AU50" i="100"/>
  <c r="AU27" i="100"/>
  <c r="AU34" i="100"/>
  <c r="AU36" i="100"/>
  <c r="AU44" i="100"/>
  <c r="AU26" i="100"/>
  <c r="AU42" i="100"/>
  <c r="AU45" i="100"/>
  <c r="AU32" i="100"/>
  <c r="AU51" i="100"/>
  <c r="AU40" i="100"/>
  <c r="AU29" i="100"/>
  <c r="AU25" i="100"/>
  <c r="AU39" i="100"/>
  <c r="AU31" i="100"/>
  <c r="AU33" i="100"/>
  <c r="AU47" i="100"/>
  <c r="AU28" i="100"/>
  <c r="AU24" i="100"/>
  <c r="AU48" i="100"/>
  <c r="AU23" i="100"/>
  <c r="AU38" i="100"/>
  <c r="AU43" i="100"/>
  <c r="AU49" i="100"/>
  <c r="AU35" i="100"/>
  <c r="AI49" i="100"/>
  <c r="AI103" i="100"/>
  <c r="AI58" i="100"/>
  <c r="AI75" i="100"/>
  <c r="AI70" i="100"/>
  <c r="AI50" i="100"/>
  <c r="AH83" i="100"/>
  <c r="AH77" i="100"/>
  <c r="AH59" i="100"/>
  <c r="AI37" i="100"/>
  <c r="AI47" i="100"/>
  <c r="AI102" i="100"/>
  <c r="AI23" i="100"/>
  <c r="AI65" i="100"/>
  <c r="AI95" i="100"/>
  <c r="AT23" i="100"/>
  <c r="AT28" i="100"/>
  <c r="AT42" i="100"/>
  <c r="AT24" i="100"/>
  <c r="AT50" i="100"/>
  <c r="AT44" i="100"/>
  <c r="AT29" i="100"/>
  <c r="AT27" i="100"/>
  <c r="AT34" i="100"/>
  <c r="AT40" i="100"/>
  <c r="AT20" i="100"/>
  <c r="AT49" i="100"/>
  <c r="AT48" i="100"/>
  <c r="AT37" i="100"/>
  <c r="AT35" i="100"/>
  <c r="AT38" i="100"/>
  <c r="AT22" i="100"/>
  <c r="AT19" i="100"/>
  <c r="AT45" i="100"/>
  <c r="AR19" i="100"/>
  <c r="AT51" i="100"/>
  <c r="AT36" i="100"/>
  <c r="AT31" i="100"/>
  <c r="AT21" i="100"/>
  <c r="AT26" i="100"/>
  <c r="AT39" i="100"/>
  <c r="AT41" i="100"/>
  <c r="AT33" i="100"/>
  <c r="AT25" i="100"/>
  <c r="AT47" i="100"/>
  <c r="AT46" i="100"/>
  <c r="AT32" i="100"/>
  <c r="AT43" i="100"/>
  <c r="AT30" i="100"/>
  <c r="AS40" i="100"/>
  <c r="AS47" i="100"/>
  <c r="AH26" i="100"/>
  <c r="AH42" i="100"/>
  <c r="AI66" i="100"/>
  <c r="AI46" i="100"/>
  <c r="AI96" i="100"/>
  <c r="AI74" i="100"/>
  <c r="AI83" i="100"/>
  <c r="AI94" i="100"/>
  <c r="AR26" i="100"/>
  <c r="AS29" i="100"/>
  <c r="AI73" i="100"/>
  <c r="AI80" i="100"/>
  <c r="AI104" i="100"/>
  <c r="AR42" i="100"/>
  <c r="AH55" i="100"/>
  <c r="AH73" i="100"/>
  <c r="AI67" i="100"/>
  <c r="AI51" i="100"/>
  <c r="AI72" i="100"/>
  <c r="AI43" i="100"/>
  <c r="AI21" i="100"/>
  <c r="AI27" i="100"/>
  <c r="AR30" i="100"/>
  <c r="AH56" i="100"/>
  <c r="AR32" i="100"/>
  <c r="AS31" i="100"/>
  <c r="AH70" i="100"/>
  <c r="AI81" i="100"/>
  <c r="AI34" i="100"/>
  <c r="AI82" i="100"/>
  <c r="AI63" i="100"/>
  <c r="AI85" i="100"/>
  <c r="AR36" i="100"/>
  <c r="AS35" i="100"/>
  <c r="AS49" i="100"/>
  <c r="AS34" i="100"/>
  <c r="AI79" i="100"/>
  <c r="AH47" i="100"/>
  <c r="AH43" i="100"/>
  <c r="AR35" i="100"/>
  <c r="AH72" i="100"/>
  <c r="AH50" i="100"/>
  <c r="AI97" i="100"/>
  <c r="AI59" i="100"/>
  <c r="AI20" i="100"/>
  <c r="AI32" i="100"/>
  <c r="AI24" i="100"/>
  <c r="AO52" i="100"/>
  <c r="AR50" i="100"/>
  <c r="AS48" i="100"/>
  <c r="AH48" i="100"/>
  <c r="AI38" i="100"/>
  <c r="AI93" i="100"/>
  <c r="AI69" i="100"/>
  <c r="AI92" i="100"/>
  <c r="AI48" i="100"/>
  <c r="AR48" i="100"/>
  <c r="AH71" i="100"/>
  <c r="AH62" i="100"/>
  <c r="AH24" i="100"/>
  <c r="AI28" i="100"/>
  <c r="AI35" i="100"/>
  <c r="AI88" i="100"/>
  <c r="AI57" i="100"/>
  <c r="AI33" i="100"/>
  <c r="AR24" i="100"/>
  <c r="AH63" i="100"/>
  <c r="AR44" i="100"/>
  <c r="AH60" i="100"/>
  <c r="AI25" i="100"/>
  <c r="AI55" i="100"/>
  <c r="AI71" i="100"/>
  <c r="AI76" i="100"/>
  <c r="AI54" i="100"/>
  <c r="AR49" i="100"/>
  <c r="AH27" i="100"/>
  <c r="AI64" i="100"/>
  <c r="AI90" i="100"/>
  <c r="AI99" i="100"/>
  <c r="AI44" i="100"/>
  <c r="AI22" i="100"/>
  <c r="AR31" i="100"/>
  <c r="AL52" i="100"/>
  <c r="AJ23" i="100"/>
  <c r="AJ21" i="100"/>
  <c r="AJ54" i="100"/>
  <c r="AJ48" i="100"/>
  <c r="AJ74" i="100"/>
  <c r="AJ78" i="100"/>
  <c r="AJ63" i="100"/>
  <c r="AJ87" i="100"/>
  <c r="AJ33" i="100"/>
  <c r="AJ41" i="100"/>
  <c r="AJ46" i="100"/>
  <c r="AJ99" i="100"/>
  <c r="AJ47" i="100"/>
  <c r="AJ84" i="100"/>
  <c r="AJ66" i="100"/>
  <c r="AJ49" i="100"/>
  <c r="AJ104" i="100"/>
  <c r="AJ80" i="100"/>
  <c r="AJ30" i="100"/>
  <c r="AJ45" i="100"/>
  <c r="AJ86" i="100"/>
  <c r="AJ90" i="100"/>
  <c r="AJ72" i="100"/>
  <c r="AJ65" i="100"/>
  <c r="AJ43" i="100"/>
  <c r="AJ59" i="100"/>
  <c r="AJ39" i="100"/>
  <c r="AJ85" i="100"/>
  <c r="AJ27" i="100"/>
  <c r="AJ69" i="100"/>
  <c r="AJ96" i="100"/>
  <c r="AJ50" i="100"/>
  <c r="AJ81" i="100"/>
  <c r="AJ62" i="100"/>
  <c r="AJ25" i="100"/>
  <c r="AJ98" i="100"/>
  <c r="AJ32" i="100"/>
  <c r="AJ75" i="100"/>
  <c r="AJ61" i="100"/>
  <c r="AJ64" i="100"/>
  <c r="AJ68" i="100"/>
  <c r="AJ71" i="100"/>
  <c r="AJ70" i="100"/>
  <c r="AJ29" i="100"/>
  <c r="AJ55" i="100"/>
  <c r="AJ67" i="100"/>
  <c r="AJ53" i="100"/>
  <c r="AJ100" i="100"/>
  <c r="AJ40" i="100"/>
  <c r="AJ35" i="100"/>
  <c r="AJ34" i="100"/>
  <c r="AJ26" i="100"/>
  <c r="AJ79" i="100"/>
  <c r="AJ102" i="100"/>
  <c r="AJ101" i="100"/>
  <c r="AJ51" i="100"/>
  <c r="AJ38" i="100"/>
  <c r="AJ42" i="100"/>
  <c r="AJ58" i="100"/>
  <c r="AJ56" i="100"/>
  <c r="AJ37" i="100"/>
  <c r="AJ91" i="100"/>
  <c r="AJ36" i="100"/>
  <c r="AJ52" i="100"/>
  <c r="AJ44" i="100"/>
  <c r="AJ28" i="100"/>
  <c r="AJ57" i="100"/>
  <c r="AJ97" i="100"/>
  <c r="AJ83" i="100"/>
  <c r="AJ92" i="100"/>
  <c r="AJ89" i="100"/>
  <c r="AJ103" i="100"/>
  <c r="AJ77" i="100"/>
  <c r="AJ19" i="100"/>
  <c r="AJ94" i="100"/>
  <c r="AH19" i="100"/>
  <c r="AJ93" i="100"/>
  <c r="AJ73" i="100"/>
  <c r="AJ95" i="100"/>
  <c r="AJ22" i="100"/>
  <c r="AJ20" i="100"/>
  <c r="AJ76" i="100"/>
  <c r="AJ82" i="100"/>
  <c r="AJ31" i="100"/>
  <c r="AJ24" i="100"/>
  <c r="AJ60" i="100"/>
  <c r="AJ88" i="100"/>
  <c r="AH66" i="100"/>
  <c r="AI87" i="100"/>
  <c r="AI68" i="100"/>
  <c r="AI84" i="100"/>
  <c r="AI42" i="100"/>
  <c r="AI91" i="100"/>
  <c r="AR47" i="100"/>
  <c r="AH35" i="100"/>
  <c r="AH33" i="100"/>
  <c r="AI41" i="100"/>
  <c r="AI86" i="100"/>
  <c r="AI39" i="100"/>
  <c r="AI36" i="100"/>
  <c r="AI52" i="100"/>
  <c r="AR33" i="100"/>
  <c r="AS33" i="100"/>
  <c r="AS24" i="100"/>
  <c r="AH30" i="100"/>
  <c r="AI31" i="100"/>
  <c r="AI56" i="100"/>
  <c r="AI62" i="100"/>
  <c r="AI30" i="100"/>
  <c r="AI29" i="100"/>
  <c r="AH51" i="100"/>
  <c r="BA880" i="179" l="1"/>
  <c r="AZ880" i="179"/>
  <c r="AY881" i="179"/>
  <c r="AV902" i="179"/>
  <c r="AU903" i="179"/>
  <c r="AW902" i="179"/>
  <c r="AW901" i="179"/>
  <c r="AV901" i="179"/>
  <c r="BD881" i="179"/>
  <c r="BE881" i="179"/>
  <c r="BC882" i="179"/>
  <c r="AM52" i="100"/>
  <c r="AG78" i="100"/>
  <c r="AN52" i="100"/>
  <c r="AP52" i="100"/>
  <c r="AF84" i="100"/>
  <c r="AQ52" i="100"/>
  <c r="AH84" i="100"/>
  <c r="AU52" i="100"/>
  <c r="AO53" i="100"/>
  <c r="AR52" i="100"/>
  <c r="AL53" i="100"/>
  <c r="AS52" i="100"/>
  <c r="AT52" i="100"/>
  <c r="AZ881" i="179" l="1"/>
  <c r="BA881" i="179"/>
  <c r="AY882" i="179"/>
  <c r="AV903" i="179"/>
  <c r="AU904" i="179"/>
  <c r="AW903" i="179"/>
  <c r="BC883" i="179"/>
  <c r="BE882" i="179"/>
  <c r="BD882" i="179"/>
  <c r="AQ53" i="100"/>
  <c r="AF85" i="100"/>
  <c r="AH85" i="100"/>
  <c r="AP53" i="100"/>
  <c r="AN53" i="100"/>
  <c r="AG79" i="100"/>
  <c r="AM53" i="100"/>
  <c r="AL54" i="100"/>
  <c r="AS53" i="100"/>
  <c r="AU53" i="100"/>
  <c r="AO54" i="100"/>
  <c r="AR53" i="100"/>
  <c r="AT53" i="100"/>
  <c r="AZ882" i="179" l="1"/>
  <c r="BA882" i="179"/>
  <c r="AY883" i="179"/>
  <c r="AW904" i="179"/>
  <c r="AV904" i="179"/>
  <c r="AU905" i="179"/>
  <c r="BE883" i="179"/>
  <c r="BD883" i="179"/>
  <c r="BC884" i="179"/>
  <c r="AM54" i="100"/>
  <c r="AG80" i="100"/>
  <c r="AN54" i="100"/>
  <c r="AP54" i="100"/>
  <c r="AF86" i="100"/>
  <c r="AH86" i="100"/>
  <c r="AQ54" i="100"/>
  <c r="AL55" i="100"/>
  <c r="AS54" i="100"/>
  <c r="AU54" i="100"/>
  <c r="AT54" i="100"/>
  <c r="AR54" i="100"/>
  <c r="AZ883" i="179" l="1"/>
  <c r="BA883" i="179"/>
  <c r="AY884" i="179"/>
  <c r="AW905" i="179"/>
  <c r="AU906" i="179"/>
  <c r="AV905" i="179"/>
  <c r="BE884" i="179"/>
  <c r="BD884" i="179"/>
  <c r="BC885" i="179"/>
  <c r="AQ55" i="100"/>
  <c r="AF87" i="100"/>
  <c r="AH87" i="100"/>
  <c r="AP55" i="100"/>
  <c r="AN55" i="100"/>
  <c r="AT55" i="100"/>
  <c r="AO55" i="100"/>
  <c r="AG81" i="100"/>
  <c r="AM55" i="100"/>
  <c r="AR55" i="100"/>
  <c r="AS55" i="100"/>
  <c r="AU55" i="100"/>
  <c r="BA884" i="179" l="1"/>
  <c r="AZ884" i="179"/>
  <c r="AY885" i="179"/>
  <c r="AV906" i="179"/>
  <c r="AW906" i="179"/>
  <c r="AU907" i="179"/>
  <c r="BE885" i="179"/>
  <c r="BD885" i="179"/>
  <c r="BC886" i="179"/>
  <c r="AM56" i="100"/>
  <c r="AT56" i="100"/>
  <c r="AO56" i="100"/>
  <c r="AG82" i="100"/>
  <c r="AN56" i="100"/>
  <c r="AP56" i="100"/>
  <c r="AF88" i="100"/>
  <c r="AH88" i="100"/>
  <c r="AU56" i="100"/>
  <c r="AL56" i="100"/>
  <c r="AQ56" i="100"/>
  <c r="AR56" i="100"/>
  <c r="AL57" i="100"/>
  <c r="AS56" i="100"/>
  <c r="AZ885" i="179" l="1"/>
  <c r="BA885" i="179"/>
  <c r="AY886" i="179"/>
  <c r="AV907" i="179"/>
  <c r="AW907" i="179"/>
  <c r="AU908" i="179"/>
  <c r="BD886" i="179"/>
  <c r="BE886" i="179"/>
  <c r="BC887" i="179"/>
  <c r="AQ57" i="100"/>
  <c r="AF89" i="100"/>
  <c r="AH89" i="100"/>
  <c r="AP57" i="100"/>
  <c r="AT57" i="100"/>
  <c r="AO57" i="100"/>
  <c r="AN57" i="100"/>
  <c r="AG83" i="100"/>
  <c r="AM57" i="100"/>
  <c r="AL58" i="100"/>
  <c r="AS57" i="100"/>
  <c r="AR57" i="100"/>
  <c r="AU57" i="100"/>
  <c r="AZ886" i="179" l="1"/>
  <c r="BA886" i="179"/>
  <c r="AY887" i="179"/>
  <c r="AV908" i="179"/>
  <c r="AW908" i="179"/>
  <c r="AU909" i="179"/>
  <c r="AU910" i="179" s="1"/>
  <c r="BE887" i="179"/>
  <c r="BD887" i="179"/>
  <c r="BC888" i="179"/>
  <c r="AM58" i="100"/>
  <c r="AG84" i="100"/>
  <c r="AN58" i="100"/>
  <c r="AT58" i="100"/>
  <c r="AO58" i="100"/>
  <c r="AP58" i="100"/>
  <c r="AF90" i="100"/>
  <c r="AH90" i="100"/>
  <c r="AQ58" i="100"/>
  <c r="AL59" i="100"/>
  <c r="AS58" i="100"/>
  <c r="AU58" i="100"/>
  <c r="AR58" i="100"/>
  <c r="AZ887" i="179" l="1"/>
  <c r="BA887" i="179"/>
  <c r="AY888" i="179"/>
  <c r="AV910" i="179"/>
  <c r="AU911" i="179"/>
  <c r="AW910" i="179"/>
  <c r="BE888" i="179"/>
  <c r="BD888" i="179"/>
  <c r="BC889" i="179"/>
  <c r="AQ59" i="100"/>
  <c r="AF91" i="100"/>
  <c r="AH91" i="100"/>
  <c r="AT59" i="100"/>
  <c r="AO59" i="100"/>
  <c r="AP59" i="100"/>
  <c r="AN59" i="100"/>
  <c r="AG85" i="100"/>
  <c r="AM59" i="100"/>
  <c r="AR59" i="100"/>
  <c r="AL60" i="100"/>
  <c r="AS59" i="100"/>
  <c r="AU59" i="100"/>
  <c r="BA888" i="179" l="1"/>
  <c r="AZ888" i="179"/>
  <c r="AY889" i="179"/>
  <c r="AW911" i="179"/>
  <c r="AV911" i="179"/>
  <c r="AU912" i="179"/>
  <c r="AT911" i="179"/>
  <c r="AT912" i="179" s="1"/>
  <c r="AT913" i="179" s="1"/>
  <c r="AT914" i="179" s="1"/>
  <c r="AT915" i="179" s="1"/>
  <c r="AT916" i="179" s="1"/>
  <c r="BC890" i="179"/>
  <c r="BE889" i="179"/>
  <c r="BD889" i="179"/>
  <c r="AM60" i="100"/>
  <c r="AG86" i="100"/>
  <c r="AN60" i="100"/>
  <c r="AP60" i="100"/>
  <c r="AT60" i="100"/>
  <c r="AO60" i="100"/>
  <c r="AF92" i="100"/>
  <c r="AH92" i="100"/>
  <c r="AQ60" i="100"/>
  <c r="AR60" i="100"/>
  <c r="AL61" i="100"/>
  <c r="AS60" i="100"/>
  <c r="AU60" i="100"/>
  <c r="AZ889" i="179" l="1"/>
  <c r="BA889" i="179"/>
  <c r="AY890" i="179"/>
  <c r="AW912" i="179"/>
  <c r="AV912" i="179"/>
  <c r="AU913" i="179"/>
  <c r="AK909" i="179"/>
  <c r="BD890" i="179"/>
  <c r="BE890" i="179"/>
  <c r="BC891" i="179"/>
  <c r="AQ61" i="100"/>
  <c r="AF93" i="100"/>
  <c r="AH93" i="100"/>
  <c r="AP61" i="100"/>
  <c r="AN61" i="100"/>
  <c r="AT61" i="100"/>
  <c r="AO61" i="100"/>
  <c r="AG87" i="100"/>
  <c r="AM61" i="100"/>
  <c r="AL62" i="100"/>
  <c r="AS61" i="100"/>
  <c r="AU61" i="100"/>
  <c r="AR61" i="100"/>
  <c r="AZ890" i="179" l="1"/>
  <c r="BA890" i="179"/>
  <c r="AY891" i="179"/>
  <c r="AU914" i="179"/>
  <c r="AV913" i="179"/>
  <c r="AW913" i="179"/>
  <c r="BE891" i="179"/>
  <c r="BD891" i="179"/>
  <c r="BC892" i="179"/>
  <c r="AM62" i="100"/>
  <c r="AG88" i="100"/>
  <c r="AT62" i="100"/>
  <c r="AO62" i="100"/>
  <c r="AN62" i="100"/>
  <c r="AP62" i="100"/>
  <c r="AF94" i="100"/>
  <c r="AH94" i="100"/>
  <c r="AQ62" i="100"/>
  <c r="AL63" i="100"/>
  <c r="AU62" i="100"/>
  <c r="AS62" i="100"/>
  <c r="AR62" i="100"/>
  <c r="AZ891" i="179" l="1"/>
  <c r="BA891" i="179"/>
  <c r="AY892" i="179"/>
  <c r="AV914" i="179"/>
  <c r="AU915" i="179"/>
  <c r="AW914" i="179"/>
  <c r="BE892" i="179"/>
  <c r="BD892" i="179"/>
  <c r="BC893" i="179"/>
  <c r="AT63" i="100"/>
  <c r="AO63" i="100"/>
  <c r="AQ63" i="100"/>
  <c r="AF95" i="100"/>
  <c r="AH95" i="100"/>
  <c r="AP63" i="100"/>
  <c r="AN63" i="100"/>
  <c r="AG89" i="100"/>
  <c r="AM63" i="100"/>
  <c r="AL64" i="100"/>
  <c r="AU63" i="100"/>
  <c r="AS63" i="100"/>
  <c r="AR63" i="100"/>
  <c r="BA892" i="179" l="1"/>
  <c r="AZ892" i="179"/>
  <c r="AY893" i="179"/>
  <c r="AW915" i="179"/>
  <c r="AV915" i="179"/>
  <c r="AU916" i="179"/>
  <c r="BE893" i="179"/>
  <c r="BD893" i="179"/>
  <c r="BC894" i="179"/>
  <c r="AM64" i="100"/>
  <c r="AT64" i="100"/>
  <c r="AO64" i="100"/>
  <c r="AG90" i="100"/>
  <c r="AN64" i="100"/>
  <c r="AP64" i="100"/>
  <c r="AF96" i="100"/>
  <c r="AH96" i="100"/>
  <c r="AQ64" i="100"/>
  <c r="AR64" i="100"/>
  <c r="AL65" i="100"/>
  <c r="AU64" i="100"/>
  <c r="AS64" i="100"/>
  <c r="AZ893" i="179" l="1"/>
  <c r="BA893" i="179"/>
  <c r="AY894" i="179"/>
  <c r="AV916" i="179"/>
  <c r="AU917" i="179"/>
  <c r="AU918" i="179" s="1"/>
  <c r="AU919" i="179" s="1"/>
  <c r="AW916" i="179"/>
  <c r="BD894" i="179"/>
  <c r="BE894" i="179"/>
  <c r="BC895" i="179"/>
  <c r="AP65" i="100"/>
  <c r="AN65" i="100"/>
  <c r="AG91" i="100"/>
  <c r="AQ65" i="100"/>
  <c r="AF97" i="100"/>
  <c r="AH97" i="100"/>
  <c r="AT65" i="100"/>
  <c r="AO65" i="100"/>
  <c r="AM65" i="100"/>
  <c r="AL66" i="100"/>
  <c r="AU65" i="100"/>
  <c r="AS65" i="100"/>
  <c r="AR65" i="100"/>
  <c r="AZ894" i="179" l="1"/>
  <c r="BA894" i="179"/>
  <c r="AY895" i="179"/>
  <c r="AV919" i="179"/>
  <c r="AW919" i="179"/>
  <c r="AV917" i="179"/>
  <c r="AW917" i="179"/>
  <c r="BE895" i="179"/>
  <c r="BD895" i="179"/>
  <c r="BC896" i="179"/>
  <c r="AT66" i="100"/>
  <c r="AO66" i="100"/>
  <c r="AM66" i="100"/>
  <c r="AQ66" i="100"/>
  <c r="AG92" i="100"/>
  <c r="AN66" i="100"/>
  <c r="AF98" i="100"/>
  <c r="AH98" i="100"/>
  <c r="AP66" i="100"/>
  <c r="AR66" i="100"/>
  <c r="AU66" i="100"/>
  <c r="AL67" i="100"/>
  <c r="AS66" i="100"/>
  <c r="AZ895" i="179" l="1"/>
  <c r="BA895" i="179"/>
  <c r="AY896" i="179"/>
  <c r="AT920" i="179"/>
  <c r="H103" i="262"/>
  <c r="H104" i="262"/>
  <c r="N101" i="262"/>
  <c r="H102" i="262"/>
  <c r="I101" i="262"/>
  <c r="O103" i="262"/>
  <c r="G104" i="262"/>
  <c r="I103" i="262"/>
  <c r="I104" i="262"/>
  <c r="P101" i="262"/>
  <c r="G101" i="262"/>
  <c r="P103" i="262"/>
  <c r="N103" i="262"/>
  <c r="O101" i="262"/>
  <c r="G102" i="262"/>
  <c r="I102" i="262"/>
  <c r="H101" i="262"/>
  <c r="G103" i="262"/>
  <c r="BE896" i="179"/>
  <c r="BD896" i="179"/>
  <c r="BC897" i="179"/>
  <c r="AP67" i="100"/>
  <c r="AN67" i="100"/>
  <c r="AG93" i="100"/>
  <c r="AF99" i="100"/>
  <c r="AH99" i="100"/>
  <c r="AQ67" i="100"/>
  <c r="AM67" i="100"/>
  <c r="AT67" i="100"/>
  <c r="AO67" i="100"/>
  <c r="AL68" i="100"/>
  <c r="AU67" i="100"/>
  <c r="AS67" i="100"/>
  <c r="AR67" i="100"/>
  <c r="BA896" i="179" l="1"/>
  <c r="AZ896" i="179"/>
  <c r="AY897" i="179"/>
  <c r="AT921" i="179"/>
  <c r="AU920" i="179"/>
  <c r="K104" i="262"/>
  <c r="K103" i="262"/>
  <c r="K102" i="262"/>
  <c r="K101" i="262"/>
  <c r="BE897" i="179"/>
  <c r="BD897" i="179"/>
  <c r="BC898" i="179"/>
  <c r="R103" i="262"/>
  <c r="R101" i="262"/>
  <c r="AF100" i="100"/>
  <c r="AH100" i="100"/>
  <c r="AQ68" i="100"/>
  <c r="AG94" i="100"/>
  <c r="AT68" i="100"/>
  <c r="AO68" i="100"/>
  <c r="AN68" i="100"/>
  <c r="AM68" i="100"/>
  <c r="AP68" i="100"/>
  <c r="AR68" i="100"/>
  <c r="AO69" i="100"/>
  <c r="AL69" i="100"/>
  <c r="AU68" i="100"/>
  <c r="AS68" i="100"/>
  <c r="AZ897" i="179" l="1"/>
  <c r="BA897" i="179"/>
  <c r="AY898" i="179"/>
  <c r="AV920" i="179"/>
  <c r="AW920" i="179"/>
  <c r="AT922" i="179"/>
  <c r="AU921" i="179"/>
  <c r="BC899" i="179"/>
  <c r="BE898" i="179"/>
  <c r="BD898" i="179"/>
  <c r="AP69" i="100"/>
  <c r="AN69" i="100"/>
  <c r="AG95" i="100"/>
  <c r="AQ69" i="100"/>
  <c r="AM69" i="100"/>
  <c r="AF101" i="100"/>
  <c r="AH101" i="100"/>
  <c r="AL70" i="100"/>
  <c r="AU69" i="100"/>
  <c r="AS69" i="100"/>
  <c r="AT69" i="100"/>
  <c r="AO70" i="100"/>
  <c r="AR69" i="100"/>
  <c r="AZ898" i="179" l="1"/>
  <c r="BA898" i="179"/>
  <c r="AY899" i="179"/>
  <c r="AU922" i="179"/>
  <c r="AK921" i="179"/>
  <c r="AT923" i="179"/>
  <c r="AT924" i="179" s="1"/>
  <c r="AT925" i="179" s="1"/>
  <c r="BC900" i="179"/>
  <c r="BE899" i="179"/>
  <c r="BD899" i="179"/>
  <c r="AM70" i="100"/>
  <c r="AQ70" i="100"/>
  <c r="AG96" i="100"/>
  <c r="AN70" i="100"/>
  <c r="AF102" i="100"/>
  <c r="AH102" i="100"/>
  <c r="AP70" i="100"/>
  <c r="AL71" i="100"/>
  <c r="AU70" i="100"/>
  <c r="AS70" i="100"/>
  <c r="AR70" i="100"/>
  <c r="AT70" i="100"/>
  <c r="AZ899" i="179" l="1"/>
  <c r="BA899" i="179"/>
  <c r="AY900" i="179"/>
  <c r="AU923" i="179"/>
  <c r="AV922" i="179"/>
  <c r="AW922" i="179"/>
  <c r="BD900" i="179"/>
  <c r="BE900" i="179"/>
  <c r="BC901" i="179"/>
  <c r="AP71" i="100"/>
  <c r="AG97" i="100"/>
  <c r="AN71" i="100"/>
  <c r="AQ71" i="100"/>
  <c r="AT71" i="100"/>
  <c r="AO71" i="100"/>
  <c r="AF103" i="100"/>
  <c r="AH103" i="100"/>
  <c r="AM71" i="100"/>
  <c r="AO72" i="100"/>
  <c r="AR71" i="100"/>
  <c r="AL72" i="100"/>
  <c r="AU71" i="100"/>
  <c r="AS71" i="100"/>
  <c r="BA900" i="179" l="1"/>
  <c r="AZ900" i="179"/>
  <c r="AY901" i="179"/>
  <c r="AW923" i="179"/>
  <c r="AU924" i="179"/>
  <c r="AV923" i="179"/>
  <c r="BD901" i="179"/>
  <c r="BE901" i="179"/>
  <c r="BC902" i="179"/>
  <c r="AF104" i="100"/>
  <c r="AH104" i="100"/>
  <c r="AN72" i="100"/>
  <c r="AM72" i="100"/>
  <c r="AG98" i="100"/>
  <c r="AQ72" i="100"/>
  <c r="AP72" i="100"/>
  <c r="AR72" i="100"/>
  <c r="AT72" i="100"/>
  <c r="AL73" i="100"/>
  <c r="AU72" i="100"/>
  <c r="AS72" i="100"/>
  <c r="AZ901" i="179" l="1"/>
  <c r="BA901" i="179"/>
  <c r="AY902" i="179"/>
  <c r="AU925" i="179"/>
  <c r="AU926" i="179" s="1"/>
  <c r="AW924" i="179"/>
  <c r="AV924" i="179"/>
  <c r="BD902" i="179"/>
  <c r="BE902" i="179"/>
  <c r="BC903" i="179"/>
  <c r="AQ73" i="100"/>
  <c r="AG99" i="100"/>
  <c r="AT73" i="100"/>
  <c r="AO73" i="100"/>
  <c r="AP73" i="100"/>
  <c r="AM73" i="100"/>
  <c r="AN73" i="100"/>
  <c r="AL74" i="100"/>
  <c r="AU73" i="100"/>
  <c r="AS73" i="100"/>
  <c r="AR73" i="100"/>
  <c r="BA902" i="179" l="1"/>
  <c r="AZ902" i="179"/>
  <c r="AY903" i="179"/>
  <c r="AU927" i="179"/>
  <c r="AW926" i="179"/>
  <c r="AV926" i="179"/>
  <c r="AV925" i="179"/>
  <c r="AW925" i="179"/>
  <c r="G106" i="262"/>
  <c r="N106" i="262"/>
  <c r="H105" i="262"/>
  <c r="P106" i="262"/>
  <c r="O106" i="262"/>
  <c r="H106" i="262"/>
  <c r="G105" i="262"/>
  <c r="I106" i="262"/>
  <c r="I105" i="262"/>
  <c r="BE903" i="179"/>
  <c r="BD903" i="179"/>
  <c r="BC904" i="179"/>
  <c r="AT74" i="100"/>
  <c r="AO74" i="100"/>
  <c r="AN74" i="100"/>
  <c r="AM74" i="100"/>
  <c r="AG100" i="100"/>
  <c r="AP74" i="100"/>
  <c r="AQ74" i="100"/>
  <c r="AR74" i="100"/>
  <c r="AL75" i="100"/>
  <c r="AU74" i="100"/>
  <c r="AS74" i="100"/>
  <c r="AZ903" i="179" l="1"/>
  <c r="BA903" i="179"/>
  <c r="AY904" i="179"/>
  <c r="H107" i="262"/>
  <c r="G107" i="262"/>
  <c r="AU928" i="179"/>
  <c r="AT929" i="179"/>
  <c r="K105" i="262"/>
  <c r="R106" i="262"/>
  <c r="K106" i="262"/>
  <c r="BE904" i="179"/>
  <c r="BD904" i="179"/>
  <c r="BC905" i="179"/>
  <c r="AQ75" i="100"/>
  <c r="AG101" i="100"/>
  <c r="AM75" i="100"/>
  <c r="AT75" i="100"/>
  <c r="AO75" i="100"/>
  <c r="AN75" i="100"/>
  <c r="AP75" i="100"/>
  <c r="AR75" i="100"/>
  <c r="AL76" i="100"/>
  <c r="AU75" i="100"/>
  <c r="AS75" i="100"/>
  <c r="BA904" i="179" l="1"/>
  <c r="AZ904" i="179"/>
  <c r="AY905" i="179"/>
  <c r="K107" i="262"/>
  <c r="AU929" i="179"/>
  <c r="AW928" i="179"/>
  <c r="AV928" i="179"/>
  <c r="AT930" i="179"/>
  <c r="BE905" i="179"/>
  <c r="BD905" i="179"/>
  <c r="BC906" i="179"/>
  <c r="AN76" i="100"/>
  <c r="AM76" i="100"/>
  <c r="AT76" i="100"/>
  <c r="AO76" i="100"/>
  <c r="AG102" i="100"/>
  <c r="AP76" i="100"/>
  <c r="AQ76" i="100"/>
  <c r="AL77" i="100"/>
  <c r="AU76" i="100"/>
  <c r="AS76" i="100"/>
  <c r="AR76" i="100"/>
  <c r="AO77" i="100"/>
  <c r="AZ905" i="179" l="1"/>
  <c r="BA905" i="179"/>
  <c r="AY906" i="179"/>
  <c r="AK927" i="179"/>
  <c r="I107" i="262"/>
  <c r="AV929" i="179"/>
  <c r="AW929" i="179"/>
  <c r="AT931" i="179"/>
  <c r="AU930" i="179"/>
  <c r="P107" i="262" s="1"/>
  <c r="BE906" i="179"/>
  <c r="BD906" i="179"/>
  <c r="BC907" i="179"/>
  <c r="AQ77" i="100"/>
  <c r="AP77" i="100"/>
  <c r="AM77" i="100"/>
  <c r="AN77" i="100"/>
  <c r="AG104" i="100"/>
  <c r="AG103" i="100"/>
  <c r="AR77" i="100"/>
  <c r="AT77" i="100"/>
  <c r="AL78" i="100"/>
  <c r="AU77" i="100"/>
  <c r="AS77" i="100"/>
  <c r="AZ906" i="179" l="1"/>
  <c r="BA906" i="179"/>
  <c r="AY907" i="179"/>
  <c r="N107" i="262"/>
  <c r="O107" i="262"/>
  <c r="AT932" i="179"/>
  <c r="AT933" i="179" s="1"/>
  <c r="AT934" i="179" s="1"/>
  <c r="AU931" i="179"/>
  <c r="AU932" i="179" s="1"/>
  <c r="BC908" i="179"/>
  <c r="BD907" i="179"/>
  <c r="BE907" i="179"/>
  <c r="AM78" i="100"/>
  <c r="AT78" i="100"/>
  <c r="AO78" i="100"/>
  <c r="AN78" i="100"/>
  <c r="AP78" i="100"/>
  <c r="AQ78" i="100"/>
  <c r="AR78" i="100"/>
  <c r="AO79" i="100"/>
  <c r="AL79" i="100"/>
  <c r="AU78" i="100"/>
  <c r="AS78" i="100"/>
  <c r="AZ907" i="179" l="1"/>
  <c r="BA907" i="179"/>
  <c r="AY908" i="179"/>
  <c r="AV932" i="179"/>
  <c r="AU933" i="179"/>
  <c r="AW932" i="179"/>
  <c r="R107" i="262"/>
  <c r="AW931" i="179"/>
  <c r="AV931" i="179"/>
  <c r="BC909" i="179"/>
  <c r="BE908" i="179"/>
  <c r="BD908" i="179"/>
  <c r="AP79" i="100"/>
  <c r="AN79" i="100"/>
  <c r="AQ79" i="100"/>
  <c r="AM79" i="100"/>
  <c r="AL80" i="100"/>
  <c r="AU79" i="100"/>
  <c r="AS79" i="100"/>
  <c r="AR79" i="100"/>
  <c r="AO80" i="100"/>
  <c r="AT79" i="100"/>
  <c r="BA908" i="179" l="1"/>
  <c r="AZ908" i="179"/>
  <c r="AY909" i="179"/>
  <c r="AU934" i="179"/>
  <c r="AV933" i="179"/>
  <c r="AW933" i="179"/>
  <c r="BC910" i="179"/>
  <c r="BE909" i="179"/>
  <c r="BD909" i="179"/>
  <c r="AQ80" i="100"/>
  <c r="AN80" i="100"/>
  <c r="AM80" i="100"/>
  <c r="AP80" i="100"/>
  <c r="AR80" i="100"/>
  <c r="AT80" i="100"/>
  <c r="AL81" i="100"/>
  <c r="AU80" i="100"/>
  <c r="AS80" i="100"/>
  <c r="AZ909" i="179" l="1"/>
  <c r="BA909" i="179"/>
  <c r="AY910" i="179"/>
  <c r="AV934" i="179"/>
  <c r="AW934" i="179"/>
  <c r="AU935" i="179"/>
  <c r="BC911" i="179"/>
  <c r="BE910" i="179"/>
  <c r="BD910" i="179"/>
  <c r="AT81" i="100"/>
  <c r="AO81" i="100"/>
  <c r="AP81" i="100"/>
  <c r="AM81" i="100"/>
  <c r="AN81" i="100"/>
  <c r="AQ81" i="100"/>
  <c r="AL82" i="100"/>
  <c r="AU81" i="100"/>
  <c r="AS81" i="100"/>
  <c r="AO82" i="100"/>
  <c r="AR81" i="100"/>
  <c r="AZ910" i="179" l="1"/>
  <c r="BA910" i="179"/>
  <c r="AY911" i="179"/>
  <c r="AW935" i="179"/>
  <c r="AV935" i="179"/>
  <c r="AU936" i="179"/>
  <c r="BE911" i="179"/>
  <c r="BD911" i="179"/>
  <c r="BC912" i="179"/>
  <c r="AQ82" i="100"/>
  <c r="AM82" i="100"/>
  <c r="AN82" i="100"/>
  <c r="AP82" i="100"/>
  <c r="AR82" i="100"/>
  <c r="AT82" i="100"/>
  <c r="AL83" i="100"/>
  <c r="AU82" i="100"/>
  <c r="AS82" i="100"/>
  <c r="AZ911" i="179" l="1"/>
  <c r="BA911" i="179"/>
  <c r="AY912" i="179"/>
  <c r="AU937" i="179"/>
  <c r="AT938" i="179"/>
  <c r="BE912" i="179"/>
  <c r="BD912" i="179"/>
  <c r="BC913" i="179"/>
  <c r="AN83" i="100"/>
  <c r="AP83" i="100"/>
  <c r="AM83" i="100"/>
  <c r="AT83" i="100"/>
  <c r="AO83" i="100"/>
  <c r="AQ83" i="100"/>
  <c r="BE37" i="79"/>
  <c r="BE35" i="79"/>
  <c r="BE34" i="79"/>
  <c r="BE36" i="79"/>
  <c r="BE33" i="79"/>
  <c r="AL84" i="100"/>
  <c r="AU83" i="100"/>
  <c r="AS83" i="100"/>
  <c r="AR83" i="100"/>
  <c r="BA912" i="179" l="1"/>
  <c r="AZ912" i="179"/>
  <c r="AY913" i="179"/>
  <c r="AT939" i="179"/>
  <c r="AU938" i="179"/>
  <c r="AV937" i="179"/>
  <c r="AW937" i="179"/>
  <c r="BD913" i="179"/>
  <c r="BE913" i="179"/>
  <c r="BC914" i="179"/>
  <c r="AQ84" i="100"/>
  <c r="AM84" i="100"/>
  <c r="AT84" i="100"/>
  <c r="AO84" i="100"/>
  <c r="AP84" i="100"/>
  <c r="AN84" i="100"/>
  <c r="BE38" i="79"/>
  <c r="AO85" i="100"/>
  <c r="AR84" i="100"/>
  <c r="AL85" i="100"/>
  <c r="AU84" i="100"/>
  <c r="AS84" i="100"/>
  <c r="AZ913" i="179" l="1"/>
  <c r="BA913" i="179"/>
  <c r="AY914" i="179"/>
  <c r="AW938" i="179"/>
  <c r="AV938" i="179"/>
  <c r="AT940" i="179"/>
  <c r="AT941" i="179" s="1"/>
  <c r="AT942" i="179" s="1"/>
  <c r="AT943" i="179" s="1"/>
  <c r="AU939" i="179"/>
  <c r="AU940" i="179" s="1"/>
  <c r="BE914" i="179"/>
  <c r="BD914" i="179"/>
  <c r="BC915" i="179"/>
  <c r="AP85" i="100"/>
  <c r="AM85" i="100"/>
  <c r="AN85" i="100"/>
  <c r="AQ85" i="100"/>
  <c r="BE39" i="79"/>
  <c r="AL86" i="100"/>
  <c r="AU85" i="100"/>
  <c r="AS85" i="100"/>
  <c r="AR85" i="100"/>
  <c r="AT85" i="100"/>
  <c r="AZ914" i="179" l="1"/>
  <c r="BA914" i="179"/>
  <c r="AY915" i="179"/>
  <c r="AW940" i="179"/>
  <c r="AV940" i="179"/>
  <c r="AU941" i="179"/>
  <c r="BE915" i="179"/>
  <c r="BD915" i="179"/>
  <c r="BC916" i="179"/>
  <c r="BC917" i="179" s="1"/>
  <c r="AQ86" i="100"/>
  <c r="AN86" i="100"/>
  <c r="AT86" i="100"/>
  <c r="AO86" i="100"/>
  <c r="AM86" i="100"/>
  <c r="AP86" i="100"/>
  <c r="BE40" i="79"/>
  <c r="AR86" i="100"/>
  <c r="AL87" i="100"/>
  <c r="AU86" i="100"/>
  <c r="AS86" i="100"/>
  <c r="AZ915" i="179" l="1"/>
  <c r="BA915" i="179"/>
  <c r="AY916" i="179"/>
  <c r="AU942" i="179"/>
  <c r="AV941" i="179"/>
  <c r="AW941" i="179"/>
  <c r="BE917" i="179"/>
  <c r="BD917" i="179"/>
  <c r="BC918" i="179"/>
  <c r="O96" i="262"/>
  <c r="N96" i="262"/>
  <c r="P96" i="262"/>
  <c r="BD916" i="179"/>
  <c r="BE916" i="179"/>
  <c r="P62" i="262"/>
  <c r="O62" i="262"/>
  <c r="N62" i="262"/>
  <c r="AP87" i="100"/>
  <c r="AN87" i="100"/>
  <c r="AM87" i="100"/>
  <c r="AT87" i="100"/>
  <c r="AO87" i="100"/>
  <c r="AQ87" i="100"/>
  <c r="BE41" i="79"/>
  <c r="AR87" i="100"/>
  <c r="AL88" i="100"/>
  <c r="AU87" i="100"/>
  <c r="AS87" i="100"/>
  <c r="BA916" i="179" l="1"/>
  <c r="AZ916" i="179"/>
  <c r="AY917" i="179"/>
  <c r="AU943" i="179"/>
  <c r="AW942" i="179"/>
  <c r="AV942" i="179"/>
  <c r="BE918" i="179"/>
  <c r="BD918" i="179"/>
  <c r="BC919" i="179"/>
  <c r="R96" i="262"/>
  <c r="R62" i="262"/>
  <c r="AQ88" i="100"/>
  <c r="AM88" i="100"/>
  <c r="AN88" i="100"/>
  <c r="AT88" i="100"/>
  <c r="AO88" i="100"/>
  <c r="AP88" i="100"/>
  <c r="BE42" i="79"/>
  <c r="AL89" i="100"/>
  <c r="AU88" i="100"/>
  <c r="AS88" i="100"/>
  <c r="AO89" i="100"/>
  <c r="AR88" i="100"/>
  <c r="AZ917" i="179" l="1"/>
  <c r="BA917" i="179"/>
  <c r="AY918" i="179"/>
  <c r="AU944" i="179"/>
  <c r="AV943" i="179"/>
  <c r="AW943" i="179"/>
  <c r="BE919" i="179"/>
  <c r="BC920" i="179"/>
  <c r="BD919" i="179"/>
  <c r="AP89" i="100"/>
  <c r="AN89" i="100"/>
  <c r="AM89" i="100"/>
  <c r="AQ89" i="100"/>
  <c r="BE43" i="79"/>
  <c r="AR89" i="100"/>
  <c r="AT89" i="100"/>
  <c r="AL90" i="100"/>
  <c r="AU89" i="100"/>
  <c r="AS89" i="100"/>
  <c r="AZ918" i="179" l="1"/>
  <c r="BA918" i="179"/>
  <c r="AY919" i="179"/>
  <c r="AV944" i="179"/>
  <c r="AW944" i="179"/>
  <c r="AU945" i="179"/>
  <c r="BD920" i="179"/>
  <c r="BE920" i="179"/>
  <c r="BC921" i="179"/>
  <c r="AQ90" i="100"/>
  <c r="AM90" i="100"/>
  <c r="AN90" i="100"/>
  <c r="AT90" i="100"/>
  <c r="AO90" i="100"/>
  <c r="AP90" i="100"/>
  <c r="BE44" i="79"/>
  <c r="AR90" i="100"/>
  <c r="AL91" i="100"/>
  <c r="AU90" i="100"/>
  <c r="AS90" i="100"/>
  <c r="AZ919" i="179" l="1"/>
  <c r="BA919" i="179"/>
  <c r="AY920" i="179"/>
  <c r="AU946" i="179"/>
  <c r="AT947" i="179"/>
  <c r="BE921" i="179"/>
  <c r="BD921" i="179"/>
  <c r="BC922" i="179"/>
  <c r="AT91" i="100"/>
  <c r="AO91" i="100"/>
  <c r="AN91" i="100"/>
  <c r="AP91" i="100"/>
  <c r="AM91" i="100"/>
  <c r="AQ91" i="100"/>
  <c r="BE45" i="79"/>
  <c r="AL92" i="100"/>
  <c r="AU91" i="100"/>
  <c r="AS91" i="100"/>
  <c r="AO92" i="100"/>
  <c r="AR91" i="100"/>
  <c r="BA920" i="179" l="1"/>
  <c r="AZ920" i="179"/>
  <c r="AY921" i="179"/>
  <c r="AT948" i="179"/>
  <c r="AU947" i="179"/>
  <c r="AV946" i="179"/>
  <c r="AW946" i="179"/>
  <c r="BE922" i="179"/>
  <c r="BD922" i="179"/>
  <c r="BC923" i="179"/>
  <c r="AP92" i="100"/>
  <c r="AQ92" i="100"/>
  <c r="AM92" i="100"/>
  <c r="AN92" i="100"/>
  <c r="BE46" i="79"/>
  <c r="AR92" i="100"/>
  <c r="AT92" i="100"/>
  <c r="AL93" i="100"/>
  <c r="AU92" i="100"/>
  <c r="AS92" i="100"/>
  <c r="AZ921" i="179" l="1"/>
  <c r="BA921" i="179"/>
  <c r="AY922" i="179"/>
  <c r="AV947" i="179"/>
  <c r="AW947" i="179"/>
  <c r="AT949" i="179"/>
  <c r="AT950" i="179" s="1"/>
  <c r="AT951" i="179" s="1"/>
  <c r="AT952" i="179" s="1"/>
  <c r="AU948" i="179"/>
  <c r="AU949" i="179" s="1"/>
  <c r="BE923" i="179"/>
  <c r="BD923" i="179"/>
  <c r="BC924" i="179"/>
  <c r="AT93" i="100"/>
  <c r="AO93" i="100"/>
  <c r="AQ93" i="100"/>
  <c r="AN93" i="100"/>
  <c r="AM93" i="100"/>
  <c r="AP93" i="100"/>
  <c r="BE47" i="79"/>
  <c r="AL94" i="100"/>
  <c r="AU93" i="100"/>
  <c r="AS93" i="100"/>
  <c r="AR93" i="100"/>
  <c r="AO94" i="100"/>
  <c r="AZ922" i="179" l="1"/>
  <c r="BA922" i="179"/>
  <c r="AY923" i="179"/>
  <c r="AU950" i="179"/>
  <c r="AV949" i="179"/>
  <c r="AW949" i="179"/>
  <c r="BD924" i="179"/>
  <c r="BE924" i="179"/>
  <c r="BC925" i="179"/>
  <c r="AM94" i="100"/>
  <c r="AN94" i="100"/>
  <c r="AQ94" i="100"/>
  <c r="AP94" i="100"/>
  <c r="BE48" i="79"/>
  <c r="AL95" i="100"/>
  <c r="AU94" i="100"/>
  <c r="AS94" i="100"/>
  <c r="AR94" i="100"/>
  <c r="AT94" i="100"/>
  <c r="AZ923" i="179" l="1"/>
  <c r="BA923" i="179"/>
  <c r="AY924" i="179"/>
  <c r="AU951" i="179"/>
  <c r="AV950" i="179"/>
  <c r="AW950" i="179"/>
  <c r="BC926" i="179"/>
  <c r="BE925" i="179"/>
  <c r="BD925" i="179"/>
  <c r="AQ95" i="100"/>
  <c r="AN95" i="100"/>
  <c r="AT95" i="100"/>
  <c r="AO95" i="100"/>
  <c r="AP95" i="100"/>
  <c r="AM95" i="100"/>
  <c r="BE49" i="79"/>
  <c r="AL96" i="100"/>
  <c r="AU95" i="100"/>
  <c r="AS95" i="100"/>
  <c r="AO96" i="100"/>
  <c r="AR95" i="100"/>
  <c r="BA924" i="179" l="1"/>
  <c r="AZ924" i="179"/>
  <c r="AY925" i="179"/>
  <c r="AU952" i="179"/>
  <c r="AW951" i="179"/>
  <c r="AV951" i="179"/>
  <c r="BE926" i="179"/>
  <c r="BD926" i="179"/>
  <c r="BC927" i="179"/>
  <c r="AM96" i="100"/>
  <c r="AP96" i="100"/>
  <c r="AN96" i="100"/>
  <c r="AQ96" i="100"/>
  <c r="BE50" i="79"/>
  <c r="AR96" i="100"/>
  <c r="AO97" i="100"/>
  <c r="AT96" i="100"/>
  <c r="AL97" i="100"/>
  <c r="AU96" i="100"/>
  <c r="AS96" i="100"/>
  <c r="AZ925" i="179" l="1"/>
  <c r="BA925" i="179"/>
  <c r="AY926" i="179"/>
  <c r="AV952" i="179"/>
  <c r="AW952" i="179"/>
  <c r="AU953" i="179"/>
  <c r="BD927" i="179"/>
  <c r="BE927" i="179"/>
  <c r="BC928" i="179"/>
  <c r="AQ97" i="100"/>
  <c r="AN97" i="100"/>
  <c r="AP97" i="100"/>
  <c r="AM97" i="100"/>
  <c r="BE51" i="79"/>
  <c r="AL98" i="100"/>
  <c r="AU97" i="100"/>
  <c r="AS97" i="100"/>
  <c r="AR97" i="100"/>
  <c r="AT97" i="100"/>
  <c r="AZ926" i="179" l="1"/>
  <c r="BA926" i="179"/>
  <c r="AY927" i="179"/>
  <c r="AU954" i="179"/>
  <c r="AW953" i="179"/>
  <c r="AV953" i="179"/>
  <c r="BE928" i="179"/>
  <c r="BD928" i="179"/>
  <c r="BC929" i="179"/>
  <c r="AT98" i="100"/>
  <c r="AO98" i="100"/>
  <c r="AP98" i="100"/>
  <c r="AN98" i="100"/>
  <c r="AM98" i="100"/>
  <c r="AQ98" i="100"/>
  <c r="BE52" i="79"/>
  <c r="AO99" i="100"/>
  <c r="AR98" i="100"/>
  <c r="AL99" i="100"/>
  <c r="AU98" i="100"/>
  <c r="AS98" i="100"/>
  <c r="AZ927" i="179" l="1"/>
  <c r="BA927" i="179"/>
  <c r="AY928" i="179"/>
  <c r="AU955" i="179"/>
  <c r="AU956" i="179" s="1"/>
  <c r="BE929" i="179"/>
  <c r="BD929" i="179"/>
  <c r="BC930" i="179"/>
  <c r="AN99" i="100"/>
  <c r="AQ99" i="100"/>
  <c r="AP99" i="100"/>
  <c r="AM99" i="100"/>
  <c r="BE53" i="79"/>
  <c r="AL100" i="100"/>
  <c r="AU99" i="100"/>
  <c r="AS99" i="100"/>
  <c r="AR99" i="100"/>
  <c r="AT99" i="100"/>
  <c r="BA928" i="179" l="1"/>
  <c r="AZ928" i="179"/>
  <c r="AY929" i="179"/>
  <c r="AV955" i="179"/>
  <c r="AW955" i="179"/>
  <c r="AW954" i="179"/>
  <c r="AK954" i="179" s="1"/>
  <c r="AV956" i="179"/>
  <c r="AW956" i="179"/>
  <c r="AU957" i="179"/>
  <c r="BE930" i="179"/>
  <c r="BD930" i="179"/>
  <c r="BC931" i="179"/>
  <c r="BC932" i="179" s="1"/>
  <c r="AP100" i="100"/>
  <c r="AT100" i="100"/>
  <c r="AO100" i="100"/>
  <c r="AQ100" i="100"/>
  <c r="AN100" i="100"/>
  <c r="AM100" i="100"/>
  <c r="BE54" i="79"/>
  <c r="AR100" i="100"/>
  <c r="AL101" i="100"/>
  <c r="AU100" i="100"/>
  <c r="AS100" i="100"/>
  <c r="AZ929" i="179" l="1"/>
  <c r="BA929" i="179"/>
  <c r="AY930" i="179"/>
  <c r="BD932" i="179"/>
  <c r="BE932" i="179"/>
  <c r="BC933" i="179"/>
  <c r="AU958" i="179"/>
  <c r="AV957" i="179"/>
  <c r="AW957" i="179"/>
  <c r="BD931" i="179"/>
  <c r="BE931" i="179"/>
  <c r="AN101" i="100"/>
  <c r="AQ101" i="100"/>
  <c r="AT101" i="100"/>
  <c r="AO101" i="100"/>
  <c r="AM101" i="100"/>
  <c r="AP101" i="100"/>
  <c r="BE55" i="79"/>
  <c r="AR101" i="100"/>
  <c r="AO102" i="100"/>
  <c r="AL102" i="100"/>
  <c r="AU101" i="100"/>
  <c r="AS101" i="100"/>
  <c r="AZ930" i="179" l="1"/>
  <c r="BA930" i="179"/>
  <c r="AY931" i="179"/>
  <c r="BE933" i="179"/>
  <c r="BD933" i="179"/>
  <c r="BC934" i="179"/>
  <c r="AU959" i="179"/>
  <c r="AV958" i="179"/>
  <c r="AW958" i="179"/>
  <c r="AM102" i="100"/>
  <c r="AQ102" i="100"/>
  <c r="AP102" i="100"/>
  <c r="AN102" i="100"/>
  <c r="BE56" i="79"/>
  <c r="AL103" i="100"/>
  <c r="AU102" i="100"/>
  <c r="AS102" i="100"/>
  <c r="AR102" i="100"/>
  <c r="AT102" i="100"/>
  <c r="AZ931" i="179" l="1"/>
  <c r="BA931" i="179"/>
  <c r="AY932" i="179"/>
  <c r="BE934" i="179"/>
  <c r="BD934" i="179"/>
  <c r="BC935" i="179"/>
  <c r="AU960" i="179"/>
  <c r="AV959" i="179"/>
  <c r="AW959" i="179"/>
  <c r="AN103" i="100"/>
  <c r="AN104" i="100"/>
  <c r="AQ104" i="100"/>
  <c r="AQ103" i="100"/>
  <c r="AT103" i="100"/>
  <c r="AO103" i="100"/>
  <c r="AP104" i="100"/>
  <c r="AP103" i="100"/>
  <c r="AM104" i="100"/>
  <c r="AM103" i="100"/>
  <c r="BE57" i="79"/>
  <c r="AR103" i="100"/>
  <c r="AL104" i="100"/>
  <c r="AU103" i="100"/>
  <c r="AS103" i="100"/>
  <c r="BA932" i="179" l="1"/>
  <c r="AZ932" i="179"/>
  <c r="AY933" i="179"/>
  <c r="BD935" i="179"/>
  <c r="BE935" i="179"/>
  <c r="BC936" i="179"/>
  <c r="AV960" i="179"/>
  <c r="AU961" i="179"/>
  <c r="AW960" i="179"/>
  <c r="AR104" i="100"/>
  <c r="AO104" i="100"/>
  <c r="AT104" i="100"/>
  <c r="BE58" i="79"/>
  <c r="AU104" i="100"/>
  <c r="AS104" i="100"/>
  <c r="AZ933" i="179" l="1"/>
  <c r="BA933" i="179"/>
  <c r="AY934" i="179"/>
  <c r="BD936" i="179"/>
  <c r="BE936" i="179"/>
  <c r="BC937" i="179"/>
  <c r="AU962" i="179"/>
  <c r="AV961" i="179"/>
  <c r="AW961" i="179"/>
  <c r="BE59" i="79"/>
  <c r="BA934" i="179" l="1"/>
  <c r="AZ934" i="179"/>
  <c r="AY935" i="179"/>
  <c r="BD937" i="179"/>
  <c r="BE937" i="179"/>
  <c r="BC938" i="179"/>
  <c r="AV962" i="179"/>
  <c r="AW962" i="179"/>
  <c r="AU963" i="179"/>
  <c r="BE60" i="79"/>
  <c r="AZ935" i="179" l="1"/>
  <c r="BA935" i="179"/>
  <c r="AY936" i="179"/>
  <c r="BD938" i="179"/>
  <c r="BE938" i="179"/>
  <c r="BC939" i="179"/>
  <c r="AT965" i="179"/>
  <c r="AU964" i="179"/>
  <c r="BE61" i="79"/>
  <c r="BA936" i="179" l="1"/>
  <c r="AZ936" i="179"/>
  <c r="AY937" i="179"/>
  <c r="AK963" i="179"/>
  <c r="BE939" i="179"/>
  <c r="BD939" i="179"/>
  <c r="BC940" i="179"/>
  <c r="AV964" i="179"/>
  <c r="AW964" i="179"/>
  <c r="AT966" i="179"/>
  <c r="AU965" i="179"/>
  <c r="BE62" i="79"/>
  <c r="AZ937" i="179" l="1"/>
  <c r="BA937" i="179"/>
  <c r="AY938" i="179"/>
  <c r="BE940" i="179"/>
  <c r="BD940" i="179"/>
  <c r="BC941" i="179"/>
  <c r="AW965" i="179"/>
  <c r="AV965" i="179"/>
  <c r="AT967" i="179"/>
  <c r="AU966" i="179"/>
  <c r="AW966" i="179" s="1"/>
  <c r="BE63" i="79"/>
  <c r="AZ938" i="179" l="1"/>
  <c r="BA938" i="179"/>
  <c r="AY939" i="179"/>
  <c r="AT968" i="179"/>
  <c r="AT969" i="179" s="1"/>
  <c r="AT970" i="179" s="1"/>
  <c r="BE941" i="179"/>
  <c r="BD941" i="179"/>
  <c r="BC942" i="179"/>
  <c r="AU967" i="179"/>
  <c r="BE64" i="79"/>
  <c r="AZ939" i="179" l="1"/>
  <c r="BA939" i="179"/>
  <c r="AY940" i="179"/>
  <c r="BD942" i="179"/>
  <c r="BE942" i="179"/>
  <c r="BC943" i="179"/>
  <c r="AV967" i="179"/>
  <c r="AU968" i="179"/>
  <c r="AW967" i="179"/>
  <c r="O111" i="262"/>
  <c r="AK966" i="179"/>
  <c r="BE65" i="79"/>
  <c r="BA940" i="179" l="1"/>
  <c r="AZ940" i="179"/>
  <c r="AY941" i="179"/>
  <c r="BD943" i="179"/>
  <c r="BE943" i="179"/>
  <c r="BC944" i="179"/>
  <c r="AV968" i="179"/>
  <c r="AW968" i="179"/>
  <c r="AU969" i="179"/>
  <c r="AU970" i="179" s="1"/>
  <c r="AU971" i="179" s="1"/>
  <c r="BE66" i="79"/>
  <c r="AZ941" i="179" l="1"/>
  <c r="BA941" i="179"/>
  <c r="AY942" i="179"/>
  <c r="AU972" i="179"/>
  <c r="H112" i="262" s="1"/>
  <c r="AV971" i="179"/>
  <c r="AW971" i="179"/>
  <c r="N111" i="262"/>
  <c r="H108" i="262"/>
  <c r="G109" i="262"/>
  <c r="G110" i="262"/>
  <c r="P108" i="262"/>
  <c r="G108" i="262"/>
  <c r="N109" i="262"/>
  <c r="P109" i="262"/>
  <c r="I110" i="262"/>
  <c r="N108" i="262"/>
  <c r="H109" i="262"/>
  <c r="I109" i="262"/>
  <c r="G111" i="262"/>
  <c r="I108" i="262"/>
  <c r="O108" i="262"/>
  <c r="O109" i="262"/>
  <c r="I111" i="262"/>
  <c r="P111" i="262"/>
  <c r="BE944" i="179"/>
  <c r="BD944" i="179"/>
  <c r="BC945" i="179"/>
  <c r="AW969" i="179"/>
  <c r="AV969" i="179"/>
  <c r="AV970" i="179"/>
  <c r="AW970" i="179"/>
  <c r="BE67" i="79"/>
  <c r="AZ942" i="179" l="1"/>
  <c r="BA942" i="179"/>
  <c r="AY943" i="179"/>
  <c r="AU973" i="179"/>
  <c r="AT974" i="179"/>
  <c r="R108" i="262"/>
  <c r="K109" i="262"/>
  <c r="R109" i="262"/>
  <c r="R111" i="262"/>
  <c r="BD945" i="179"/>
  <c r="BE945" i="179"/>
  <c r="BC946" i="179"/>
  <c r="K108" i="262"/>
  <c r="BE68" i="79"/>
  <c r="AZ943" i="179" l="1"/>
  <c r="BA943" i="179"/>
  <c r="AY944" i="179"/>
  <c r="AT975" i="179"/>
  <c r="AU974" i="179"/>
  <c r="AV973" i="179"/>
  <c r="AW973" i="179"/>
  <c r="BD946" i="179"/>
  <c r="BE946" i="179"/>
  <c r="BC947" i="179"/>
  <c r="BE69" i="79"/>
  <c r="BA944" i="179" l="1"/>
  <c r="AZ944" i="179"/>
  <c r="AY945" i="179"/>
  <c r="AW974" i="179"/>
  <c r="AV974" i="179"/>
  <c r="AT976" i="179"/>
  <c r="AT977" i="179" s="1"/>
  <c r="AT978" i="179" s="1"/>
  <c r="AT979" i="179" s="1"/>
  <c r="AU975" i="179"/>
  <c r="BD947" i="179"/>
  <c r="BE947" i="179"/>
  <c r="BC948" i="179"/>
  <c r="BE70" i="79"/>
  <c r="AZ945" i="179" l="1"/>
  <c r="BA945" i="179"/>
  <c r="AY946" i="179"/>
  <c r="AU976" i="179"/>
  <c r="AK975" i="179"/>
  <c r="BD948" i="179"/>
  <c r="BE948" i="179"/>
  <c r="BC949" i="179"/>
  <c r="BE71" i="79"/>
  <c r="AZ946" i="179" l="1"/>
  <c r="BA946" i="179"/>
  <c r="AY947" i="179"/>
  <c r="AW976" i="179"/>
  <c r="AU977" i="179"/>
  <c r="AV976" i="179"/>
  <c r="BD949" i="179"/>
  <c r="BE949" i="179"/>
  <c r="BC950" i="179"/>
  <c r="BE72" i="79"/>
  <c r="AZ947" i="179" l="1"/>
  <c r="BA947" i="179"/>
  <c r="AY948" i="179"/>
  <c r="AV977" i="179"/>
  <c r="AW977" i="179"/>
  <c r="AU978" i="179"/>
  <c r="BE950" i="179"/>
  <c r="BD950" i="179"/>
  <c r="BC951" i="179"/>
  <c r="BE73" i="79"/>
  <c r="BA948" i="179" l="1"/>
  <c r="AZ948" i="179"/>
  <c r="AY949" i="179"/>
  <c r="AV978" i="179"/>
  <c r="AW978" i="179"/>
  <c r="AU979" i="179"/>
  <c r="BE951" i="179"/>
  <c r="BD951" i="179"/>
  <c r="BC952" i="179"/>
  <c r="BE74" i="79"/>
  <c r="AZ949" i="179" l="1"/>
  <c r="BA949" i="179"/>
  <c r="AY950" i="179"/>
  <c r="AV979" i="179"/>
  <c r="AW979" i="179"/>
  <c r="AU980" i="179"/>
  <c r="BD952" i="179"/>
  <c r="BE952" i="179"/>
  <c r="BC953" i="179"/>
  <c r="BE75" i="79"/>
  <c r="AZ950" i="179" l="1"/>
  <c r="BA950" i="179"/>
  <c r="AY951" i="179"/>
  <c r="AW980" i="179"/>
  <c r="AV980" i="179"/>
  <c r="AU981" i="179"/>
  <c r="BD953" i="179"/>
  <c r="BE953" i="179"/>
  <c r="BC954" i="179"/>
  <c r="BE76" i="79"/>
  <c r="AZ951" i="179" l="1"/>
  <c r="BA951" i="179"/>
  <c r="AY952" i="179"/>
  <c r="AK981" i="179"/>
  <c r="AU982" i="179"/>
  <c r="AT983" i="179"/>
  <c r="BD954" i="179"/>
  <c r="BE954" i="179"/>
  <c r="BC955" i="179"/>
  <c r="BE77" i="79"/>
  <c r="BA952" i="179" l="1"/>
  <c r="AZ952" i="179"/>
  <c r="AY953" i="179"/>
  <c r="AW982" i="179"/>
  <c r="AV982" i="179"/>
  <c r="AT984" i="179"/>
  <c r="AU983" i="179"/>
  <c r="BE955" i="179"/>
  <c r="BD955" i="179"/>
  <c r="BC956" i="179"/>
  <c r="BE78" i="79"/>
  <c r="AZ953" i="179" l="1"/>
  <c r="BA953" i="179"/>
  <c r="AY954" i="179"/>
  <c r="AV983" i="179"/>
  <c r="AW983" i="179"/>
  <c r="AT985" i="179"/>
  <c r="AT986" i="179" s="1"/>
  <c r="AT987" i="179" s="1"/>
  <c r="AT988" i="179" s="1"/>
  <c r="AU984" i="179"/>
  <c r="BE956" i="179"/>
  <c r="BD956" i="179"/>
  <c r="BC957" i="179"/>
  <c r="BE79" i="79"/>
  <c r="AZ954" i="179" l="1"/>
  <c r="BA954" i="179"/>
  <c r="AY955" i="179"/>
  <c r="AU985" i="179"/>
  <c r="BE957" i="179"/>
  <c r="BD957" i="179"/>
  <c r="BC958" i="179"/>
  <c r="BE80" i="79"/>
  <c r="AZ955" i="179" l="1"/>
  <c r="BA955" i="179"/>
  <c r="AY956" i="179"/>
  <c r="AK984" i="179"/>
  <c r="AV985" i="179"/>
  <c r="AW985" i="179"/>
  <c r="AU986" i="179"/>
  <c r="BE958" i="179"/>
  <c r="BD958" i="179"/>
  <c r="BC959" i="179"/>
  <c r="BE81" i="79"/>
  <c r="BA956" i="179" l="1"/>
  <c r="AZ956" i="179"/>
  <c r="AY957" i="179"/>
  <c r="AV986" i="179"/>
  <c r="AW986" i="179"/>
  <c r="AU987" i="179"/>
  <c r="BE959" i="179"/>
  <c r="BD959" i="179"/>
  <c r="BC960" i="179"/>
  <c r="BE82" i="79"/>
  <c r="AZ957" i="179" l="1"/>
  <c r="BA957" i="179"/>
  <c r="AY958" i="179"/>
  <c r="AW987" i="179"/>
  <c r="AV987" i="179"/>
  <c r="AU988" i="179"/>
  <c r="BD960" i="179"/>
  <c r="BE960" i="179"/>
  <c r="BC961" i="179"/>
  <c r="BE83" i="79"/>
  <c r="AZ958" i="179" l="1"/>
  <c r="BA958" i="179"/>
  <c r="AY959" i="179"/>
  <c r="AV988" i="179"/>
  <c r="AW988" i="179"/>
  <c r="AU989" i="179"/>
  <c r="BD961" i="179"/>
  <c r="BE961" i="179"/>
  <c r="BC962" i="179"/>
  <c r="BE84" i="79"/>
  <c r="AZ959" i="179" l="1"/>
  <c r="BA959" i="179"/>
  <c r="AY960" i="179"/>
  <c r="AW989" i="179"/>
  <c r="AV989" i="179"/>
  <c r="AU990" i="179"/>
  <c r="BD962" i="179"/>
  <c r="BE962" i="179"/>
  <c r="BC963" i="179"/>
  <c r="BF11" i="79"/>
  <c r="BF13" i="79"/>
  <c r="BF5" i="79"/>
  <c r="BF6" i="79"/>
  <c r="BF10" i="79"/>
  <c r="BF12" i="79"/>
  <c r="BF8" i="79"/>
  <c r="BF7" i="79"/>
  <c r="BF90" i="79"/>
  <c r="BF9" i="79"/>
  <c r="BF14" i="79"/>
  <c r="BF15" i="79"/>
  <c r="BF16" i="79"/>
  <c r="BF17" i="79"/>
  <c r="BF18" i="79"/>
  <c r="BF19" i="79"/>
  <c r="BF20" i="79"/>
  <c r="BF21" i="79"/>
  <c r="BF22" i="79"/>
  <c r="BF23" i="79"/>
  <c r="BF24" i="79"/>
  <c r="BF25" i="79"/>
  <c r="BF26" i="79"/>
  <c r="BF27" i="79"/>
  <c r="BF28" i="79"/>
  <c r="BF29" i="79"/>
  <c r="BF30" i="79"/>
  <c r="BF31" i="79"/>
  <c r="BF32" i="79"/>
  <c r="BF33" i="79"/>
  <c r="BF34" i="79"/>
  <c r="BF35" i="79"/>
  <c r="BF36" i="79"/>
  <c r="BF37" i="79"/>
  <c r="BF38" i="79"/>
  <c r="BF39" i="79"/>
  <c r="BF40" i="79"/>
  <c r="BF41" i="79"/>
  <c r="BF42" i="79"/>
  <c r="BF43" i="79"/>
  <c r="BF44" i="79"/>
  <c r="BF45" i="79"/>
  <c r="BF46" i="79"/>
  <c r="BF47" i="79"/>
  <c r="BF48" i="79"/>
  <c r="BF49" i="79"/>
  <c r="BF50" i="79"/>
  <c r="BF51" i="79"/>
  <c r="BF52" i="79"/>
  <c r="BF53" i="79"/>
  <c r="BF54" i="79"/>
  <c r="BF55" i="79"/>
  <c r="BF56" i="79"/>
  <c r="BF57" i="79"/>
  <c r="BF58" i="79"/>
  <c r="BF59" i="79"/>
  <c r="BF60" i="79"/>
  <c r="BF61" i="79"/>
  <c r="BF62" i="79"/>
  <c r="BF63" i="79"/>
  <c r="BF64" i="79"/>
  <c r="BF65" i="79"/>
  <c r="BF66" i="79"/>
  <c r="BF67" i="79"/>
  <c r="BF68" i="79"/>
  <c r="BF69" i="79"/>
  <c r="BF70" i="79"/>
  <c r="BF71" i="79"/>
  <c r="BF72" i="79"/>
  <c r="BF73" i="79"/>
  <c r="BF74" i="79"/>
  <c r="BF75" i="79"/>
  <c r="BF76" i="79"/>
  <c r="BF77" i="79"/>
  <c r="BF78" i="79"/>
  <c r="BF79" i="79"/>
  <c r="BF80" i="79"/>
  <c r="BF81" i="79"/>
  <c r="BF82" i="79"/>
  <c r="BF83" i="79"/>
  <c r="BF84" i="79"/>
  <c r="BF89" i="79"/>
  <c r="BF88" i="79"/>
  <c r="BF87" i="79"/>
  <c r="BF86" i="79"/>
  <c r="BF85" i="79"/>
  <c r="BE85" i="79"/>
  <c r="BJ10" i="79"/>
  <c r="BJ13" i="79"/>
  <c r="BJ5" i="79"/>
  <c r="BJ90" i="79"/>
  <c r="BJ8" i="79"/>
  <c r="BJ12" i="79"/>
  <c r="BJ6" i="79"/>
  <c r="BJ11" i="79"/>
  <c r="BJ7" i="79"/>
  <c r="BJ9" i="79"/>
  <c r="BJ14" i="79"/>
  <c r="BJ15" i="79"/>
  <c r="BJ16" i="79"/>
  <c r="BJ17" i="79"/>
  <c r="BJ18" i="79"/>
  <c r="BJ19" i="79"/>
  <c r="BJ20" i="79"/>
  <c r="BJ21" i="79"/>
  <c r="BJ22" i="79"/>
  <c r="BJ23" i="79"/>
  <c r="BJ24" i="79"/>
  <c r="BJ25" i="79"/>
  <c r="BJ26" i="79"/>
  <c r="BJ27" i="79"/>
  <c r="BJ28" i="79"/>
  <c r="BJ29" i="79"/>
  <c r="BJ30" i="79"/>
  <c r="BJ31" i="79"/>
  <c r="BJ32" i="79"/>
  <c r="BJ33" i="79"/>
  <c r="BJ34" i="79"/>
  <c r="BJ35" i="79"/>
  <c r="BJ36" i="79"/>
  <c r="BJ37" i="79"/>
  <c r="BJ38" i="79"/>
  <c r="BJ39" i="79"/>
  <c r="BJ40" i="79"/>
  <c r="BJ41" i="79"/>
  <c r="BJ42" i="79"/>
  <c r="BJ43" i="79"/>
  <c r="BJ44" i="79"/>
  <c r="BJ45" i="79"/>
  <c r="BJ46" i="79"/>
  <c r="BJ47" i="79"/>
  <c r="BJ48" i="79"/>
  <c r="BJ49" i="79"/>
  <c r="BJ50" i="79"/>
  <c r="BJ51" i="79"/>
  <c r="BJ52" i="79"/>
  <c r="BJ53" i="79"/>
  <c r="BJ54" i="79"/>
  <c r="BJ55" i="79"/>
  <c r="BJ56" i="79"/>
  <c r="BJ57" i="79"/>
  <c r="BJ58" i="79"/>
  <c r="BJ59" i="79"/>
  <c r="BJ60" i="79"/>
  <c r="BJ61" i="79"/>
  <c r="BJ62" i="79"/>
  <c r="BJ63" i="79"/>
  <c r="BJ64" i="79"/>
  <c r="BJ65" i="79"/>
  <c r="BJ66" i="79"/>
  <c r="BJ67" i="79"/>
  <c r="BJ68" i="79"/>
  <c r="BJ69" i="79"/>
  <c r="BJ70" i="79"/>
  <c r="BJ71" i="79"/>
  <c r="BJ72" i="79"/>
  <c r="BJ73" i="79"/>
  <c r="BJ74" i="79"/>
  <c r="BJ75" i="79"/>
  <c r="BJ76" i="79"/>
  <c r="BJ77" i="79"/>
  <c r="BJ78" i="79"/>
  <c r="BJ79" i="79"/>
  <c r="BJ80" i="79"/>
  <c r="BJ81" i="79"/>
  <c r="BJ82" i="79"/>
  <c r="BJ83" i="79"/>
  <c r="BJ84" i="79"/>
  <c r="BJ89" i="79"/>
  <c r="BJ87" i="79"/>
  <c r="BJ88" i="79"/>
  <c r="BJ85" i="79"/>
  <c r="BJ86" i="79"/>
  <c r="AD948" i="179"/>
  <c r="AD379" i="179"/>
  <c r="AD84" i="179"/>
  <c r="X117" i="179"/>
  <c r="AI25" i="179"/>
  <c r="AD282" i="179"/>
  <c r="AD297" i="179"/>
  <c r="AD846" i="179"/>
  <c r="AD414" i="179"/>
  <c r="AD363" i="179"/>
  <c r="AD654" i="179"/>
  <c r="AD564" i="179"/>
  <c r="AI1029" i="179"/>
  <c r="AD189" i="179"/>
  <c r="AD750" i="179"/>
  <c r="AD27" i="179"/>
  <c r="AI162" i="179"/>
  <c r="AD20" i="179"/>
  <c r="AD855" i="179"/>
  <c r="AD666" i="179"/>
  <c r="AD777" i="179"/>
  <c r="AD975" i="179"/>
  <c r="AD804" i="179"/>
  <c r="AD936" i="179"/>
  <c r="AD828" i="179"/>
  <c r="AD733" i="179"/>
  <c r="AD309" i="179"/>
  <c r="AD735" i="179"/>
  <c r="AD603" i="179"/>
  <c r="AD588" i="179"/>
  <c r="AD471" i="179"/>
  <c r="AD153" i="179"/>
  <c r="AD918" i="179"/>
  <c r="AD504" i="179"/>
  <c r="AD498" i="179"/>
  <c r="AI945" i="179"/>
  <c r="AD741" i="179"/>
  <c r="AD840" i="179"/>
  <c r="AD207" i="179"/>
  <c r="AD21" i="179"/>
  <c r="AD522" i="179"/>
  <c r="AD984" i="179"/>
  <c r="AD531" i="179"/>
  <c r="AD507" i="179"/>
  <c r="AD541" i="179"/>
  <c r="AD453" i="179"/>
  <c r="AD876" i="179"/>
  <c r="AD969" i="179"/>
  <c r="AD867" i="179"/>
  <c r="AD1020" i="179"/>
  <c r="AI21" i="179"/>
  <c r="AD693" i="179"/>
  <c r="AI24" i="179"/>
  <c r="AI18" i="179"/>
  <c r="AD432" i="179"/>
  <c r="AD303" i="179"/>
  <c r="AI603" i="179"/>
  <c r="AD882" i="179"/>
  <c r="AD909" i="179"/>
  <c r="AD801" i="179"/>
  <c r="AD495" i="179"/>
  <c r="AD396" i="179"/>
  <c r="AD1044" i="179"/>
  <c r="AD648" i="179"/>
  <c r="AD945" i="179"/>
  <c r="AD427" i="179"/>
  <c r="AD108" i="179"/>
  <c r="AD54" i="179"/>
  <c r="AD249" i="179"/>
  <c r="AD28" i="179"/>
  <c r="AD810" i="179"/>
  <c r="AD489" i="179"/>
  <c r="AD732" i="179"/>
  <c r="AD388" i="179"/>
  <c r="AD378" i="179"/>
  <c r="AD1023" i="179"/>
  <c r="AD480" i="179"/>
  <c r="AD252" i="179"/>
  <c r="AD408" i="179"/>
  <c r="AD636" i="179"/>
  <c r="AD930" i="179"/>
  <c r="AD567" i="179"/>
  <c r="AD234" i="179"/>
  <c r="AI255" i="179"/>
  <c r="AD441" i="179"/>
  <c r="AD813" i="179"/>
  <c r="AD873" i="179"/>
  <c r="AD558" i="179"/>
  <c r="AD723" i="179"/>
  <c r="AD318" i="179"/>
  <c r="AD853" i="179"/>
  <c r="AD576" i="179"/>
  <c r="AD1026" i="179"/>
  <c r="AD954" i="179"/>
  <c r="AD486" i="179"/>
  <c r="AD981" i="179"/>
  <c r="AD966" i="179"/>
  <c r="AD255" i="179"/>
  <c r="AD48" i="179"/>
  <c r="AI216" i="179"/>
  <c r="AD306" i="179"/>
  <c r="AD1011" i="179"/>
  <c r="AD477" i="179"/>
  <c r="AD279" i="179"/>
  <c r="AD426" i="179"/>
  <c r="AD738" i="179"/>
  <c r="AD864" i="179"/>
  <c r="AD333" i="179"/>
  <c r="AD912" i="179"/>
  <c r="AD681" i="179"/>
  <c r="AD424" i="179"/>
  <c r="AD72" i="179"/>
  <c r="AD678" i="179"/>
  <c r="AD570" i="179"/>
  <c r="AD100" i="179"/>
  <c r="X90" i="179"/>
  <c r="AD243" i="179"/>
  <c r="AI81" i="179"/>
  <c r="AD843" i="179"/>
  <c r="AD615" i="179"/>
  <c r="AD744" i="179"/>
  <c r="AD519" i="179"/>
  <c r="AD705" i="179"/>
  <c r="AI576" i="179"/>
  <c r="AD369" i="179"/>
  <c r="AD540" i="179"/>
  <c r="AD852" i="179"/>
  <c r="AD25" i="179"/>
  <c r="AD807" i="179"/>
  <c r="AD171" i="179"/>
  <c r="AD837" i="179"/>
  <c r="AD1038" i="179"/>
  <c r="AD24" i="179"/>
  <c r="AD180" i="179"/>
  <c r="X120" i="179"/>
  <c r="AD753" i="179"/>
  <c r="AD354" i="179"/>
  <c r="AD621" i="179"/>
  <c r="AD606" i="179"/>
  <c r="AD1014" i="179"/>
  <c r="AD819" i="179"/>
  <c r="AD642" i="179"/>
  <c r="AD811" i="179"/>
  <c r="AD552" i="179"/>
  <c r="AI45" i="179"/>
  <c r="AD822" i="179"/>
  <c r="AD714" i="179"/>
  <c r="AD1041" i="179"/>
  <c r="AD1047" i="179"/>
  <c r="AI23" i="179"/>
  <c r="AD144" i="179"/>
  <c r="AD126" i="179"/>
  <c r="AD57" i="179"/>
  <c r="AI606" i="179"/>
  <c r="AD162" i="179"/>
  <c r="AD756" i="179"/>
  <c r="AD711" i="179"/>
  <c r="AD210" i="179"/>
  <c r="AD246" i="179"/>
  <c r="X81" i="179"/>
  <c r="AD18" i="179"/>
  <c r="AD702" i="179"/>
  <c r="AD990" i="179"/>
  <c r="AD334" i="179"/>
  <c r="AD300" i="179"/>
  <c r="AD924" i="179"/>
  <c r="AD387" i="179"/>
  <c r="AD765" i="179"/>
  <c r="AD405" i="179"/>
  <c r="AI120" i="179"/>
  <c r="AD927" i="179"/>
  <c r="AD792" i="179"/>
  <c r="AD639" i="179"/>
  <c r="AD165" i="179"/>
  <c r="AD135" i="179"/>
  <c r="AD45" i="179"/>
  <c r="AI19" i="179"/>
  <c r="AD351" i="179"/>
  <c r="AD717" i="179"/>
  <c r="AD849" i="179"/>
  <c r="AD630" i="179"/>
  <c r="AD444" i="179"/>
  <c r="AD561" i="179"/>
  <c r="AD261" i="179"/>
  <c r="AD22" i="179"/>
  <c r="AI754" i="179"/>
  <c r="AI117" i="179"/>
  <c r="AD549" i="179"/>
  <c r="AD450" i="179"/>
  <c r="AD64" i="179"/>
  <c r="AD19" i="179"/>
  <c r="AD23" i="179"/>
  <c r="AD63" i="179"/>
  <c r="AD468" i="179"/>
  <c r="AD1008" i="179"/>
  <c r="AD525" i="179"/>
  <c r="AD720" i="179"/>
  <c r="AD891" i="179"/>
  <c r="AD585" i="179"/>
  <c r="AD729" i="179"/>
  <c r="AI20" i="179"/>
  <c r="AD459" i="179"/>
  <c r="AD963" i="179"/>
  <c r="AD660" i="179"/>
  <c r="AD216" i="179"/>
  <c r="AD99" i="179"/>
  <c r="AI22" i="179"/>
  <c r="AI54" i="179"/>
  <c r="AD624" i="179"/>
  <c r="AD993" i="179"/>
  <c r="AD933" i="179"/>
  <c r="AD423" i="179"/>
  <c r="AD513" i="179"/>
  <c r="AD939" i="179"/>
  <c r="AD291" i="179"/>
  <c r="AI486" i="179"/>
  <c r="AD768" i="179"/>
  <c r="AM1044" i="179" l="1"/>
  <c r="AM1047" i="179"/>
  <c r="AM1038" i="179"/>
  <c r="AM1041" i="179"/>
  <c r="BA960" i="179"/>
  <c r="AZ960" i="179"/>
  <c r="AY961" i="179"/>
  <c r="AM1023" i="179"/>
  <c r="AM1020" i="179"/>
  <c r="AM1026" i="179"/>
  <c r="AM1011" i="179"/>
  <c r="AM993" i="179"/>
  <c r="AM1008" i="179"/>
  <c r="AM1014" i="179"/>
  <c r="AM984" i="179"/>
  <c r="AM981" i="179"/>
  <c r="AM975" i="179"/>
  <c r="AM990" i="179"/>
  <c r="AU991" i="179"/>
  <c r="AT992" i="179"/>
  <c r="AT993" i="179" s="1"/>
  <c r="AT994" i="179" s="1"/>
  <c r="AT995" i="179" s="1"/>
  <c r="AT996" i="179" s="1"/>
  <c r="AT997" i="179" s="1"/>
  <c r="AM966" i="179"/>
  <c r="AM963" i="179"/>
  <c r="AM930" i="179"/>
  <c r="AM939" i="179"/>
  <c r="AM954" i="179"/>
  <c r="AM936" i="179"/>
  <c r="AM969" i="179"/>
  <c r="AM945" i="179"/>
  <c r="BD963" i="179"/>
  <c r="BE963" i="179"/>
  <c r="BC964" i="179"/>
  <c r="AM912" i="179"/>
  <c r="AM927" i="179"/>
  <c r="AM933" i="179"/>
  <c r="AM918" i="179"/>
  <c r="AM828" i="179"/>
  <c r="AM723" i="179"/>
  <c r="AM811" i="179"/>
  <c r="AM720" i="179"/>
  <c r="AM813" i="179"/>
  <c r="AM63" i="179"/>
  <c r="AM243" i="179"/>
  <c r="AM498" i="179"/>
  <c r="AM570" i="179"/>
  <c r="AM567" i="179"/>
  <c r="AM621" i="179"/>
  <c r="AM135" i="179"/>
  <c r="AM666" i="179"/>
  <c r="AM753" i="179"/>
  <c r="AM162" i="179"/>
  <c r="AM849" i="179"/>
  <c r="AM852" i="179"/>
  <c r="AM837" i="179"/>
  <c r="AM654" i="179"/>
  <c r="AM486" i="179"/>
  <c r="AM768" i="179"/>
  <c r="AM648" i="179"/>
  <c r="AM309" i="179"/>
  <c r="AM480" i="179"/>
  <c r="AM561" i="179"/>
  <c r="AM558" i="179"/>
  <c r="AM606" i="179"/>
  <c r="AM405" i="179"/>
  <c r="AM408" i="179"/>
  <c r="AM801" i="179"/>
  <c r="AM180" i="179"/>
  <c r="AM426" i="179"/>
  <c r="AM297" i="179"/>
  <c r="AM477" i="179"/>
  <c r="AM507" i="179"/>
  <c r="AM504" i="179"/>
  <c r="AM300" i="179"/>
  <c r="AM576" i="179"/>
  <c r="AM306" i="179"/>
  <c r="AM513" i="179"/>
  <c r="AM423" i="179"/>
  <c r="AM603" i="179"/>
  <c r="AM414" i="179"/>
  <c r="AM303" i="179"/>
  <c r="AM18" i="179"/>
  <c r="AM24" i="179"/>
  <c r="AM20" i="179"/>
  <c r="AM22" i="179"/>
  <c r="AM363" i="179"/>
  <c r="AM733" i="179"/>
  <c r="AM334" i="179"/>
  <c r="AM108" i="179"/>
  <c r="AM855" i="179"/>
  <c r="AM853" i="179"/>
  <c r="AM549" i="179"/>
  <c r="AM765" i="179"/>
  <c r="AM804" i="179"/>
  <c r="AM471" i="179"/>
  <c r="AM807" i="179"/>
  <c r="AM531" i="179"/>
  <c r="AM396" i="179"/>
  <c r="AM279" i="179"/>
  <c r="AM540" i="179"/>
  <c r="AM541" i="179"/>
  <c r="AM519" i="179"/>
  <c r="AM660" i="179"/>
  <c r="AM735" i="179"/>
  <c r="AM891" i="179"/>
  <c r="AM525" i="179"/>
  <c r="AM84" i="179"/>
  <c r="AM876" i="179"/>
  <c r="AM843" i="179"/>
  <c r="AM738" i="179"/>
  <c r="AM741" i="179"/>
  <c r="AM867" i="179"/>
  <c r="AM705" i="179"/>
  <c r="AM702" i="179"/>
  <c r="AM717" i="179"/>
  <c r="AM873" i="179"/>
  <c r="AM144" i="179"/>
  <c r="AM153" i="179"/>
  <c r="AM432" i="179"/>
  <c r="AM585" i="179"/>
  <c r="AM216" i="179"/>
  <c r="AM318" i="179"/>
  <c r="AM379" i="179"/>
  <c r="AM100" i="179"/>
  <c r="AM450" i="179"/>
  <c r="AM388" i="179"/>
  <c r="AM54" i="179"/>
  <c r="AM261" i="179"/>
  <c r="AM624" i="179"/>
  <c r="AM99" i="179"/>
  <c r="AM792" i="179"/>
  <c r="AM639" i="179"/>
  <c r="AM642" i="179"/>
  <c r="AM207" i="179"/>
  <c r="AM387" i="179"/>
  <c r="AM378" i="179"/>
  <c r="AM693" i="179"/>
  <c r="AM564" i="179"/>
  <c r="AM636" i="179"/>
  <c r="AM777" i="179"/>
  <c r="AM424" i="179"/>
  <c r="AM489" i="179"/>
  <c r="AM468" i="179"/>
  <c r="AM819" i="179"/>
  <c r="AM822" i="179"/>
  <c r="AM427" i="179"/>
  <c r="AM444" i="179"/>
  <c r="AM25" i="179"/>
  <c r="AM23" i="179"/>
  <c r="AM19" i="179"/>
  <c r="AM21" i="179"/>
  <c r="AM64" i="179"/>
  <c r="AM453" i="179"/>
  <c r="AM681" i="179"/>
  <c r="AM744" i="179"/>
  <c r="AM678" i="179"/>
  <c r="AM552" i="179"/>
  <c r="AM810" i="179"/>
  <c r="AM846" i="179"/>
  <c r="AM756" i="179"/>
  <c r="AM495" i="179"/>
  <c r="AM882" i="179"/>
  <c r="AM72" i="179"/>
  <c r="AM909" i="179"/>
  <c r="AM729" i="179"/>
  <c r="AM864" i="179"/>
  <c r="AM615" i="179"/>
  <c r="AM351" i="179"/>
  <c r="AM171" i="179"/>
  <c r="AM732" i="179"/>
  <c r="AM333" i="179"/>
  <c r="AM234" i="179"/>
  <c r="AM441" i="179"/>
  <c r="AM57" i="179"/>
  <c r="AM45" i="179"/>
  <c r="AM48" i="179"/>
  <c r="AM282" i="179"/>
  <c r="AM189" i="179"/>
  <c r="AM252" i="179"/>
  <c r="AM126" i="179"/>
  <c r="AM522" i="179"/>
  <c r="AM27" i="179"/>
  <c r="AM28" i="179"/>
  <c r="AM588" i="179"/>
  <c r="AM246" i="179"/>
  <c r="AM249" i="179"/>
  <c r="AM711" i="179"/>
  <c r="AM840" i="179"/>
  <c r="AM630" i="179"/>
  <c r="AM369" i="179"/>
  <c r="AM750" i="179"/>
  <c r="AM291" i="179"/>
  <c r="AM754" i="179"/>
  <c r="AM255" i="179"/>
  <c r="BE86" i="79"/>
  <c r="BH6" i="79"/>
  <c r="BH7" i="79"/>
  <c r="BH12" i="79"/>
  <c r="BH8" i="79"/>
  <c r="BH13" i="79"/>
  <c r="BH90" i="79"/>
  <c r="BH10" i="79"/>
  <c r="BH11" i="79"/>
  <c r="BH5" i="79"/>
  <c r="BH9" i="79"/>
  <c r="BH14" i="79"/>
  <c r="BH15" i="79"/>
  <c r="BH16" i="79"/>
  <c r="BH17" i="79"/>
  <c r="BH18" i="79"/>
  <c r="BH19" i="79"/>
  <c r="BH20" i="79"/>
  <c r="BH21" i="79"/>
  <c r="BH22" i="79"/>
  <c r="BH23" i="79"/>
  <c r="BH24" i="79"/>
  <c r="BH25" i="79"/>
  <c r="BH26" i="79"/>
  <c r="BH27" i="79"/>
  <c r="BH28" i="79"/>
  <c r="BH29" i="79"/>
  <c r="BH30" i="79"/>
  <c r="BH31" i="79"/>
  <c r="BH32" i="79"/>
  <c r="BH33" i="79"/>
  <c r="BH34" i="79"/>
  <c r="BH35" i="79"/>
  <c r="BH36" i="79"/>
  <c r="BH37" i="79"/>
  <c r="BH38" i="79"/>
  <c r="BH39" i="79"/>
  <c r="BH40" i="79"/>
  <c r="BH41" i="79"/>
  <c r="BH42" i="79"/>
  <c r="BH43" i="79"/>
  <c r="BH44" i="79"/>
  <c r="BH45" i="79"/>
  <c r="BH46" i="79"/>
  <c r="BH47" i="79"/>
  <c r="BH48" i="79"/>
  <c r="BH49" i="79"/>
  <c r="BH50" i="79"/>
  <c r="BH51" i="79"/>
  <c r="BH52" i="79"/>
  <c r="BH53" i="79"/>
  <c r="BH54" i="79"/>
  <c r="BH55" i="79"/>
  <c r="BH56" i="79"/>
  <c r="BH57" i="79"/>
  <c r="BH58" i="79"/>
  <c r="BH59" i="79"/>
  <c r="BH60" i="79"/>
  <c r="BH61" i="79"/>
  <c r="BH62" i="79"/>
  <c r="BH63" i="79"/>
  <c r="BH64" i="79"/>
  <c r="BH65" i="79"/>
  <c r="BH66" i="79"/>
  <c r="BH67" i="79"/>
  <c r="BH68" i="79"/>
  <c r="BH69" i="79"/>
  <c r="BH70" i="79"/>
  <c r="BH71" i="79"/>
  <c r="BH72" i="79"/>
  <c r="BH73" i="79"/>
  <c r="BH74" i="79"/>
  <c r="BH75" i="79"/>
  <c r="BH76" i="79"/>
  <c r="BH77" i="79"/>
  <c r="BH78" i="79"/>
  <c r="BH79" i="79"/>
  <c r="BH80" i="79"/>
  <c r="BH81" i="79"/>
  <c r="BH82" i="79"/>
  <c r="BH83" i="79"/>
  <c r="BH84" i="79"/>
  <c r="BH88" i="79"/>
  <c r="BH86" i="79"/>
  <c r="BH89" i="79"/>
  <c r="BH87" i="79"/>
  <c r="BH85" i="79"/>
  <c r="BL5" i="79"/>
  <c r="BL8" i="79"/>
  <c r="BL11" i="79"/>
  <c r="BL90" i="79"/>
  <c r="BL13" i="79"/>
  <c r="BL6" i="79"/>
  <c r="BL10" i="79"/>
  <c r="BL12" i="79"/>
  <c r="BL7" i="79"/>
  <c r="BL9" i="79"/>
  <c r="BL14" i="79"/>
  <c r="BL15" i="79"/>
  <c r="BL16" i="79"/>
  <c r="BL17" i="79"/>
  <c r="BL18" i="79"/>
  <c r="BL19" i="79"/>
  <c r="BL20" i="79"/>
  <c r="BL21" i="79"/>
  <c r="BL22" i="79"/>
  <c r="BL23" i="79"/>
  <c r="BL24" i="79"/>
  <c r="BL25" i="79"/>
  <c r="BL26" i="79"/>
  <c r="BL27" i="79"/>
  <c r="BL28" i="79"/>
  <c r="BL29" i="79"/>
  <c r="BL30" i="79"/>
  <c r="BL31" i="79"/>
  <c r="BL32" i="79"/>
  <c r="BL33" i="79"/>
  <c r="BL34" i="79"/>
  <c r="BL35" i="79"/>
  <c r="BL36" i="79"/>
  <c r="BL37" i="79"/>
  <c r="BL38" i="79"/>
  <c r="BL39" i="79"/>
  <c r="BL40" i="79"/>
  <c r="BL41" i="79"/>
  <c r="BL42" i="79"/>
  <c r="BL43" i="79"/>
  <c r="BL44" i="79"/>
  <c r="BL45" i="79"/>
  <c r="BL46" i="79"/>
  <c r="BL47" i="79"/>
  <c r="BL48" i="79"/>
  <c r="BL49" i="79"/>
  <c r="BL50" i="79"/>
  <c r="BL51" i="79"/>
  <c r="BL5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9" i="79"/>
  <c r="BL88" i="79"/>
  <c r="BL86" i="79"/>
  <c r="BL87" i="79"/>
  <c r="BL85" i="79"/>
  <c r="AF912" i="179"/>
  <c r="AD81" i="179"/>
  <c r="AK754" i="179"/>
  <c r="AF1026" i="179"/>
  <c r="AF1047" i="179"/>
  <c r="Z90" i="179"/>
  <c r="AF525" i="179"/>
  <c r="AF108" i="179"/>
  <c r="AF495" i="179"/>
  <c r="AF882" i="179"/>
  <c r="AF282" i="179"/>
  <c r="AF753" i="179"/>
  <c r="AF969" i="179"/>
  <c r="AD117" i="179"/>
  <c r="AF84" i="179"/>
  <c r="AF519" i="179"/>
  <c r="AF450" i="179"/>
  <c r="AF426" i="179"/>
  <c r="AF531" i="179"/>
  <c r="AF936" i="179"/>
  <c r="AK18" i="179"/>
  <c r="AF693" i="179"/>
  <c r="AF1041" i="179"/>
  <c r="AF255" i="179"/>
  <c r="AF126" i="179"/>
  <c r="AF853" i="179"/>
  <c r="AK162" i="179"/>
  <c r="AF948" i="179"/>
  <c r="AF249" i="179"/>
  <c r="AF427" i="179"/>
  <c r="AF918" i="179"/>
  <c r="AF558" i="179"/>
  <c r="AF252" i="179"/>
  <c r="AF306" i="179"/>
  <c r="AF57" i="179"/>
  <c r="AF642" i="179"/>
  <c r="AF25" i="179"/>
  <c r="AF162" i="179"/>
  <c r="AF666" i="179"/>
  <c r="AF819" i="179"/>
  <c r="AF318" i="179"/>
  <c r="AF414" i="179"/>
  <c r="AK45" i="179"/>
  <c r="AF975" i="179"/>
  <c r="AF567" i="179"/>
  <c r="AF585" i="179"/>
  <c r="AF927" i="179"/>
  <c r="AF309" i="179"/>
  <c r="AK1029" i="179"/>
  <c r="AF702" i="179"/>
  <c r="AF45" i="179"/>
  <c r="AF513" i="179"/>
  <c r="AF660" i="179"/>
  <c r="AF24" i="179"/>
  <c r="AF63" i="179"/>
  <c r="AF153" i="179"/>
  <c r="AF930" i="179"/>
  <c r="AK486" i="179"/>
  <c r="AK25" i="179"/>
  <c r="Z120" i="179"/>
  <c r="AF388" i="179"/>
  <c r="AF189" i="179"/>
  <c r="AF939" i="179"/>
  <c r="AF909" i="179"/>
  <c r="AF552" i="179"/>
  <c r="AF405" i="179"/>
  <c r="AK23" i="179"/>
  <c r="AF18" i="179"/>
  <c r="AF636" i="179"/>
  <c r="AF549" i="179"/>
  <c r="AF243" i="179"/>
  <c r="AF1008" i="179"/>
  <c r="AK21" i="179"/>
  <c r="AF424" i="179"/>
  <c r="AF855" i="179"/>
  <c r="AF135" i="179"/>
  <c r="AF711" i="179"/>
  <c r="AF801" i="179"/>
  <c r="AF48" i="179"/>
  <c r="AK576" i="179"/>
  <c r="AF207" i="179"/>
  <c r="AF477" i="179"/>
  <c r="AF741" i="179"/>
  <c r="AF64" i="179"/>
  <c r="AF1011" i="179"/>
  <c r="AF864" i="179"/>
  <c r="AF541" i="179"/>
  <c r="AF498" i="179"/>
  <c r="AF468" i="179"/>
  <c r="AF852" i="179"/>
  <c r="AF303" i="179"/>
  <c r="AF363" i="179"/>
  <c r="AF648" i="179"/>
  <c r="AF471" i="179"/>
  <c r="AF843" i="179"/>
  <c r="AF27" i="179"/>
  <c r="AF441" i="179"/>
  <c r="AF630" i="179"/>
  <c r="AF99" i="179"/>
  <c r="AF378" i="179"/>
  <c r="AK255" i="179"/>
  <c r="AF216" i="179"/>
  <c r="AF993" i="179"/>
  <c r="AF720" i="179"/>
  <c r="AF811" i="179"/>
  <c r="AF732" i="179"/>
  <c r="AF966" i="179"/>
  <c r="AF210" i="179"/>
  <c r="AF396" i="179"/>
  <c r="AF603" i="179"/>
  <c r="AF768" i="179"/>
  <c r="AF867" i="179"/>
  <c r="AF822" i="179"/>
  <c r="AF804" i="179"/>
  <c r="AF20" i="179"/>
  <c r="AF507" i="179"/>
  <c r="AF1014" i="179"/>
  <c r="AF100" i="179"/>
  <c r="AF846" i="179"/>
  <c r="AF234" i="179"/>
  <c r="AF19" i="179"/>
  <c r="AF570" i="179"/>
  <c r="AK54" i="179"/>
  <c r="AF765" i="179"/>
  <c r="AF792" i="179"/>
  <c r="AF606" i="179"/>
  <c r="AF733" i="179"/>
  <c r="AF576" i="179"/>
  <c r="AF408" i="179"/>
  <c r="AF777" i="179"/>
  <c r="AF750" i="179"/>
  <c r="AF354" i="179"/>
  <c r="AK603" i="179"/>
  <c r="AF729" i="179"/>
  <c r="AF22" i="179"/>
  <c r="AF756" i="179"/>
  <c r="AK24" i="179"/>
  <c r="AF717" i="179"/>
  <c r="AF849" i="179"/>
  <c r="AF744" i="179"/>
  <c r="AK216" i="179"/>
  <c r="AF924" i="179"/>
  <c r="AF504" i="179"/>
  <c r="AF1038" i="179"/>
  <c r="AF171" i="179"/>
  <c r="AF480" i="179"/>
  <c r="AF180" i="179"/>
  <c r="AF873" i="179"/>
  <c r="AF561" i="179"/>
  <c r="AF876" i="179"/>
  <c r="AF423" i="179"/>
  <c r="AF54" i="179"/>
  <c r="AF945" i="179"/>
  <c r="AF453" i="179"/>
  <c r="AF144" i="179"/>
  <c r="AF279" i="179"/>
  <c r="Z117" i="179"/>
  <c r="AF351" i="179"/>
  <c r="AF840" i="179"/>
  <c r="AF444" i="179"/>
  <c r="AF379" i="179"/>
  <c r="AK22" i="179"/>
  <c r="Z81" i="179"/>
  <c r="AF807" i="179"/>
  <c r="AF621" i="179"/>
  <c r="AF1044" i="179"/>
  <c r="AF540" i="179"/>
  <c r="AF21" i="179"/>
  <c r="AD120" i="179"/>
  <c r="AK20" i="179"/>
  <c r="AF639" i="179"/>
  <c r="AF291" i="179"/>
  <c r="AF588" i="179"/>
  <c r="AF714" i="179"/>
  <c r="AF459" i="179"/>
  <c r="AF837" i="179"/>
  <c r="AF954" i="179"/>
  <c r="AF486" i="179"/>
  <c r="AF828" i="179"/>
  <c r="AF261" i="179"/>
  <c r="AF990" i="179"/>
  <c r="AF678" i="179"/>
  <c r="AK81" i="179"/>
  <c r="AF615" i="179"/>
  <c r="AF654" i="179"/>
  <c r="AK19" i="179"/>
  <c r="AF963" i="179"/>
  <c r="AF738" i="179"/>
  <c r="AF564" i="179"/>
  <c r="AF246" i="179"/>
  <c r="AF705" i="179"/>
  <c r="AF1023" i="179"/>
  <c r="AF28" i="179"/>
  <c r="AF369" i="179"/>
  <c r="AD90" i="179"/>
  <c r="AF933" i="179"/>
  <c r="AF334" i="179"/>
  <c r="AF165" i="179"/>
  <c r="AF72" i="179"/>
  <c r="AF297" i="179"/>
  <c r="AF723" i="179"/>
  <c r="AF981" i="179"/>
  <c r="AF489" i="179"/>
  <c r="AF891" i="179"/>
  <c r="AF735" i="179"/>
  <c r="AF387" i="179"/>
  <c r="AF624" i="179"/>
  <c r="AK945" i="179"/>
  <c r="AF333" i="179"/>
  <c r="AK120" i="179"/>
  <c r="AF984" i="179"/>
  <c r="AF681" i="179"/>
  <c r="AF23" i="179"/>
  <c r="AF300" i="179"/>
  <c r="AF813" i="179"/>
  <c r="AF432" i="179"/>
  <c r="AK606" i="179"/>
  <c r="AK117" i="179"/>
  <c r="AF1020" i="179"/>
  <c r="AF810" i="179"/>
  <c r="AO1038" i="179" l="1"/>
  <c r="AO1047" i="179"/>
  <c r="AO1041" i="179"/>
  <c r="AO1044" i="179"/>
  <c r="AZ961" i="179"/>
  <c r="BA961" i="179"/>
  <c r="AY962" i="179"/>
  <c r="AO1023" i="179"/>
  <c r="AO1020" i="179"/>
  <c r="AO1026" i="179"/>
  <c r="AO981" i="179"/>
  <c r="AO1014" i="179"/>
  <c r="AO984" i="179"/>
  <c r="AO975" i="179"/>
  <c r="AO990" i="179"/>
  <c r="AW991" i="179"/>
  <c r="AV991" i="179"/>
  <c r="AU992" i="179"/>
  <c r="BZ24" i="100"/>
  <c r="BZ26" i="100"/>
  <c r="AO930" i="179"/>
  <c r="AO939" i="179"/>
  <c r="DF114" i="100"/>
  <c r="DF51" i="100"/>
  <c r="DF66" i="100"/>
  <c r="AO954" i="179"/>
  <c r="AO936" i="179"/>
  <c r="AO945" i="179"/>
  <c r="AO933" i="179"/>
  <c r="AO966" i="179"/>
  <c r="AO963" i="179"/>
  <c r="AO969" i="179"/>
  <c r="AM90" i="179"/>
  <c r="BD964" i="179"/>
  <c r="BE964" i="179"/>
  <c r="BC965" i="179"/>
  <c r="AO912" i="179"/>
  <c r="BZ85" i="100"/>
  <c r="AO918" i="179"/>
  <c r="AO927" i="179"/>
  <c r="AM81" i="179"/>
  <c r="AM117" i="179"/>
  <c r="AM120" i="179"/>
  <c r="AO216" i="179"/>
  <c r="AO57" i="179"/>
  <c r="AO753" i="179"/>
  <c r="AO363" i="179"/>
  <c r="AO108" i="179"/>
  <c r="AO423" i="179"/>
  <c r="AO309" i="179"/>
  <c r="AO300" i="179"/>
  <c r="AO477" i="179"/>
  <c r="AO837" i="179"/>
  <c r="AO180" i="179"/>
  <c r="AO504" i="179"/>
  <c r="AO801" i="179"/>
  <c r="AO648" i="179"/>
  <c r="AO513" i="179"/>
  <c r="AO486" i="179"/>
  <c r="AO558" i="179"/>
  <c r="AO768" i="179"/>
  <c r="AO297" i="179"/>
  <c r="AO606" i="179"/>
  <c r="AO306" i="179"/>
  <c r="AO603" i="179"/>
  <c r="AO507" i="179"/>
  <c r="AO405" i="179"/>
  <c r="AO480" i="179"/>
  <c r="AO561" i="179"/>
  <c r="AO426" i="179"/>
  <c r="AO408" i="179"/>
  <c r="AO414" i="179"/>
  <c r="AO303" i="179"/>
  <c r="AO576" i="179"/>
  <c r="AO654" i="179"/>
  <c r="AO20" i="179"/>
  <c r="AO24" i="179"/>
  <c r="AO18" i="179"/>
  <c r="AO22" i="179"/>
  <c r="AO333" i="179"/>
  <c r="AO732" i="179"/>
  <c r="AO45" i="179"/>
  <c r="AO48" i="179"/>
  <c r="AO876" i="179"/>
  <c r="AO843" i="179"/>
  <c r="AO54" i="179"/>
  <c r="AO873" i="179"/>
  <c r="AO126" i="179"/>
  <c r="AO252" i="179"/>
  <c r="AO189" i="179"/>
  <c r="AO28" i="179"/>
  <c r="AO282" i="179"/>
  <c r="AO27" i="179"/>
  <c r="AO717" i="179"/>
  <c r="AO84" i="179"/>
  <c r="AO255" i="179"/>
  <c r="AO243" i="179"/>
  <c r="AO813" i="179"/>
  <c r="AO567" i="179"/>
  <c r="AO63" i="179"/>
  <c r="AO498" i="179"/>
  <c r="AO570" i="179"/>
  <c r="AO135" i="179"/>
  <c r="AO666" i="179"/>
  <c r="AO621" i="179"/>
  <c r="AO144" i="179"/>
  <c r="AO153" i="179"/>
  <c r="AO432" i="179"/>
  <c r="AO585" i="179"/>
  <c r="AO531" i="179"/>
  <c r="AO765" i="179"/>
  <c r="AO471" i="179"/>
  <c r="AO804" i="179"/>
  <c r="AO807" i="179"/>
  <c r="AO279" i="179"/>
  <c r="AO735" i="179"/>
  <c r="AO541" i="179"/>
  <c r="AO660" i="179"/>
  <c r="AO396" i="179"/>
  <c r="AO540" i="179"/>
  <c r="AO891" i="179"/>
  <c r="AO525" i="179"/>
  <c r="AO867" i="179"/>
  <c r="AO702" i="179"/>
  <c r="AO705" i="179"/>
  <c r="AO639" i="179"/>
  <c r="AO99" i="179"/>
  <c r="AO207" i="179"/>
  <c r="AO378" i="179"/>
  <c r="AO642" i="179"/>
  <c r="AO792" i="179"/>
  <c r="AO624" i="179"/>
  <c r="AO387" i="179"/>
  <c r="AO693" i="179"/>
  <c r="AO819" i="179"/>
  <c r="AO777" i="179"/>
  <c r="AO427" i="179"/>
  <c r="AO468" i="179"/>
  <c r="AO489" i="179"/>
  <c r="AO822" i="179"/>
  <c r="AO424" i="179"/>
  <c r="AO444" i="179"/>
  <c r="AO23" i="179"/>
  <c r="AO21" i="179"/>
  <c r="AO25" i="179"/>
  <c r="AO19" i="179"/>
  <c r="AO64" i="179"/>
  <c r="AO453" i="179"/>
  <c r="AO564" i="179"/>
  <c r="AO549" i="179"/>
  <c r="AO636" i="179"/>
  <c r="AO162" i="179"/>
  <c r="AO334" i="179"/>
  <c r="AO733" i="179"/>
  <c r="AO840" i="179"/>
  <c r="AO681" i="179"/>
  <c r="AO678" i="179"/>
  <c r="AO744" i="179"/>
  <c r="AO810" i="179"/>
  <c r="AO756" i="179"/>
  <c r="AO846" i="179"/>
  <c r="AO495" i="179"/>
  <c r="AO519" i="179"/>
  <c r="AO882" i="179"/>
  <c r="AO909" i="179"/>
  <c r="AO72" i="179"/>
  <c r="AO441" i="179"/>
  <c r="AO552" i="179"/>
  <c r="AO853" i="179"/>
  <c r="AO729" i="179"/>
  <c r="AO615" i="179"/>
  <c r="AO864" i="179"/>
  <c r="AO351" i="179"/>
  <c r="AO171" i="179"/>
  <c r="AO234" i="179"/>
  <c r="AO711" i="179"/>
  <c r="AO318" i="179"/>
  <c r="AO855" i="179"/>
  <c r="AO588" i="179"/>
  <c r="AO246" i="179"/>
  <c r="AO249" i="179"/>
  <c r="AO291" i="179"/>
  <c r="AO750" i="179"/>
  <c r="AO754" i="179"/>
  <c r="AO630" i="179"/>
  <c r="AO369" i="179"/>
  <c r="AO450" i="179"/>
  <c r="AO100" i="179"/>
  <c r="AO388" i="179"/>
  <c r="AO379" i="179"/>
  <c r="AO261" i="179"/>
  <c r="AO828" i="179"/>
  <c r="AO849" i="179"/>
  <c r="AO852" i="179"/>
  <c r="AO741" i="179"/>
  <c r="AO738" i="179"/>
  <c r="AO811" i="179"/>
  <c r="AO723" i="179"/>
  <c r="AO720" i="179"/>
  <c r="CZ87" i="100"/>
  <c r="CU58" i="100"/>
  <c r="CU59" i="100"/>
  <c r="BT77" i="100"/>
  <c r="BO92" i="100"/>
  <c r="CZ54" i="100"/>
  <c r="BT40" i="100"/>
  <c r="CU66" i="100"/>
  <c r="BT79" i="100"/>
  <c r="CU30" i="100"/>
  <c r="CU69" i="100"/>
  <c r="BO65" i="100"/>
  <c r="BT119" i="100"/>
  <c r="BO53" i="100"/>
  <c r="BT29" i="100"/>
  <c r="CZ66" i="100"/>
  <c r="BO62" i="100"/>
  <c r="CZ118" i="100"/>
  <c r="CZ109" i="100"/>
  <c r="BT49" i="100"/>
  <c r="BO52" i="100"/>
  <c r="CU24" i="100"/>
  <c r="CZ63" i="100"/>
  <c r="CZ75" i="100"/>
  <c r="CZ103" i="100"/>
  <c r="CZ73" i="100"/>
  <c r="CZ123" i="100"/>
  <c r="CZ124" i="100"/>
  <c r="BO120" i="100"/>
  <c r="CU114" i="100"/>
  <c r="CU122" i="100"/>
  <c r="BO85" i="100"/>
  <c r="CZ55" i="100"/>
  <c r="CU100" i="100"/>
  <c r="CZ48" i="100"/>
  <c r="BO46" i="100"/>
  <c r="BT105" i="100"/>
  <c r="BO124" i="100"/>
  <c r="BT37" i="100"/>
  <c r="CU40" i="100"/>
  <c r="CU115" i="100"/>
  <c r="BT45" i="100"/>
  <c r="CU38" i="100"/>
  <c r="BT91" i="100"/>
  <c r="CU123" i="100"/>
  <c r="BO59" i="100"/>
  <c r="CZ120" i="100"/>
  <c r="BO55" i="100"/>
  <c r="CU77" i="100"/>
  <c r="CU109" i="100"/>
  <c r="BO102" i="100"/>
  <c r="BT43" i="100"/>
  <c r="CU76" i="100"/>
  <c r="CU46" i="100"/>
  <c r="BT32" i="100"/>
  <c r="CU48" i="100"/>
  <c r="CU89" i="100"/>
  <c r="BT42" i="100"/>
  <c r="BO116" i="100"/>
  <c r="CZ29" i="100"/>
  <c r="CZ106" i="100"/>
  <c r="BT35" i="100"/>
  <c r="CZ114" i="100"/>
  <c r="CU74" i="100"/>
  <c r="BT89" i="100"/>
  <c r="BT51" i="100"/>
  <c r="BT48" i="100"/>
  <c r="CZ111" i="100"/>
  <c r="BO104" i="100"/>
  <c r="CZ99" i="100"/>
  <c r="BO44" i="100"/>
  <c r="BO99" i="100"/>
  <c r="BO36" i="100"/>
  <c r="CU53" i="100"/>
  <c r="CU112" i="100"/>
  <c r="CU95" i="100"/>
  <c r="CZ74" i="100"/>
  <c r="BT88" i="100"/>
  <c r="BT39" i="100"/>
  <c r="CU61" i="100"/>
  <c r="BO34" i="100"/>
  <c r="CU57" i="100"/>
  <c r="CU124" i="100"/>
  <c r="BO54" i="100"/>
  <c r="BO115" i="100"/>
  <c r="CU71" i="100"/>
  <c r="BO24" i="100"/>
  <c r="CZ72" i="100"/>
  <c r="CZ52" i="100"/>
  <c r="BT86" i="100"/>
  <c r="CU68" i="100"/>
  <c r="CU78" i="100"/>
  <c r="BT111" i="100"/>
  <c r="BO123" i="100"/>
  <c r="BO48" i="100"/>
  <c r="BT87" i="100"/>
  <c r="BT85" i="100"/>
  <c r="BO80" i="100"/>
  <c r="CU51" i="100"/>
  <c r="CU44" i="100"/>
  <c r="BO32" i="100"/>
  <c r="CU56" i="100"/>
  <c r="CZ105" i="100"/>
  <c r="BT71" i="100"/>
  <c r="CU103" i="100"/>
  <c r="BO110" i="100"/>
  <c r="CZ119" i="100"/>
  <c r="BO82" i="100"/>
  <c r="BT62" i="100"/>
  <c r="BO28" i="100"/>
  <c r="CZ62" i="100"/>
  <c r="CZ104" i="100"/>
  <c r="CZ47" i="100"/>
  <c r="CU117" i="100"/>
  <c r="CZ90" i="100"/>
  <c r="CZ61" i="100"/>
  <c r="CU99" i="100"/>
  <c r="BT93" i="100"/>
  <c r="CZ51" i="100"/>
  <c r="BO100" i="100"/>
  <c r="CU116" i="100"/>
  <c r="CZ35" i="100"/>
  <c r="CZ53" i="100"/>
  <c r="BT98" i="100"/>
  <c r="BT30" i="100"/>
  <c r="CZ91" i="100"/>
  <c r="BO25" i="100"/>
  <c r="CU92" i="100"/>
  <c r="BT46" i="100"/>
  <c r="CZ121" i="100"/>
  <c r="CZ115" i="100"/>
  <c r="BT67" i="100"/>
  <c r="BO103" i="100"/>
  <c r="CU52" i="100"/>
  <c r="BT63" i="100"/>
  <c r="CZ39" i="100"/>
  <c r="BO95" i="100"/>
  <c r="BT50" i="100"/>
  <c r="BO122" i="100"/>
  <c r="BO113" i="100"/>
  <c r="CZ76" i="100"/>
  <c r="CZ67" i="100"/>
  <c r="BO26" i="100"/>
  <c r="BT76" i="100"/>
  <c r="BT53" i="100"/>
  <c r="BT112" i="100"/>
  <c r="BT26" i="100"/>
  <c r="CZ36" i="100"/>
  <c r="BT73" i="100"/>
  <c r="BO56" i="100"/>
  <c r="BO89" i="100"/>
  <c r="BT28" i="100"/>
  <c r="CU79" i="100"/>
  <c r="BT31" i="100"/>
  <c r="BO111" i="100"/>
  <c r="CZ113" i="100"/>
  <c r="CZ30" i="100"/>
  <c r="CZ97" i="100"/>
  <c r="CU93" i="100"/>
  <c r="CU50" i="100"/>
  <c r="BT66" i="100"/>
  <c r="CZ102" i="100"/>
  <c r="CU91" i="100"/>
  <c r="BO66" i="100"/>
  <c r="CU121" i="100"/>
  <c r="CU60" i="100"/>
  <c r="CZ101" i="100"/>
  <c r="CZ89" i="100"/>
  <c r="BO71" i="100"/>
  <c r="CU73" i="100"/>
  <c r="CZ59" i="100"/>
  <c r="CZ24" i="100"/>
  <c r="CU37" i="100"/>
  <c r="BO101" i="100"/>
  <c r="BO45" i="100"/>
  <c r="CU72" i="100"/>
  <c r="CU94" i="100"/>
  <c r="CU31" i="100"/>
  <c r="CZ65" i="100"/>
  <c r="CU82" i="100"/>
  <c r="CZ32" i="100"/>
  <c r="CU64" i="100"/>
  <c r="CU81" i="100"/>
  <c r="CZ40" i="100"/>
  <c r="CU86" i="100"/>
  <c r="CU49" i="100"/>
  <c r="BO40" i="100"/>
  <c r="CZ112" i="100"/>
  <c r="BO58" i="100"/>
  <c r="BT72" i="100"/>
  <c r="CU75" i="100"/>
  <c r="CU113" i="100"/>
  <c r="CZ88" i="100"/>
  <c r="CZ122" i="100"/>
  <c r="CZ86" i="100"/>
  <c r="BT34" i="100"/>
  <c r="BT107" i="100"/>
  <c r="BO38" i="100"/>
  <c r="CZ34" i="100"/>
  <c r="CZ45" i="100"/>
  <c r="BT47" i="100"/>
  <c r="CZ56" i="100"/>
  <c r="BT81" i="100"/>
  <c r="CZ69" i="100"/>
  <c r="BO121" i="100"/>
  <c r="BT97" i="100"/>
  <c r="BT24" i="100"/>
  <c r="CU35" i="100"/>
  <c r="CZ46" i="100"/>
  <c r="CU83" i="100"/>
  <c r="CZ25" i="100"/>
  <c r="CU105" i="100"/>
  <c r="BO78" i="100"/>
  <c r="DF91" i="100"/>
  <c r="DF113" i="100"/>
  <c r="DF124" i="100"/>
  <c r="DF72" i="100"/>
  <c r="DF76" i="100"/>
  <c r="DF46" i="100"/>
  <c r="DF59" i="100"/>
  <c r="DF40" i="100"/>
  <c r="DF56" i="100"/>
  <c r="DF53" i="100"/>
  <c r="DF35" i="100"/>
  <c r="DF99" i="100"/>
  <c r="DF52" i="100"/>
  <c r="DF112" i="100"/>
  <c r="DF121" i="100"/>
  <c r="DF86" i="100"/>
  <c r="DF73" i="100"/>
  <c r="DF61" i="100"/>
  <c r="DF109" i="100"/>
  <c r="DF75" i="100"/>
  <c r="DF24" i="100"/>
  <c r="DF123" i="100"/>
  <c r="DF103" i="100"/>
  <c r="DF48" i="100"/>
  <c r="DF105" i="100"/>
  <c r="DF122" i="100"/>
  <c r="DF115" i="100"/>
  <c r="DF74" i="100"/>
  <c r="DF69" i="100"/>
  <c r="DF30" i="100"/>
  <c r="DF89" i="100"/>
  <c r="BZ111" i="100"/>
  <c r="BZ32" i="100"/>
  <c r="BZ48" i="100"/>
  <c r="BZ40" i="100"/>
  <c r="BZ66" i="100"/>
  <c r="BZ34" i="100"/>
  <c r="BZ45" i="100"/>
  <c r="BZ62" i="100"/>
  <c r="BZ46" i="100"/>
  <c r="BZ71" i="100"/>
  <c r="BZ89" i="100"/>
  <c r="BZ53" i="100"/>
  <c r="BZ28" i="100"/>
  <c r="BE87" i="79"/>
  <c r="AF117" i="179"/>
  <c r="AF90" i="179"/>
  <c r="AF120" i="179"/>
  <c r="AF81" i="179"/>
  <c r="AZ962" i="179" l="1"/>
  <c r="BA962" i="179"/>
  <c r="AY963" i="179"/>
  <c r="AW992" i="179"/>
  <c r="AV992" i="179"/>
  <c r="AU993" i="179"/>
  <c r="BD965" i="179"/>
  <c r="BE965" i="179"/>
  <c r="BC966" i="179"/>
  <c r="AO81" i="179"/>
  <c r="AO90" i="179"/>
  <c r="AO117" i="179"/>
  <c r="AO120" i="179"/>
  <c r="BG88" i="79"/>
  <c r="BG87" i="79"/>
  <c r="BG85" i="79"/>
  <c r="BG86" i="79"/>
  <c r="BG89" i="79"/>
  <c r="BI89" i="79"/>
  <c r="BI86" i="79"/>
  <c r="BI85" i="79"/>
  <c r="BI88" i="79"/>
  <c r="BI87" i="79"/>
  <c r="BK89" i="79"/>
  <c r="BK88" i="79"/>
  <c r="BK87" i="79"/>
  <c r="BK86" i="79"/>
  <c r="BK85" i="79"/>
  <c r="BE88" i="79"/>
  <c r="BK10" i="79"/>
  <c r="BK9" i="79"/>
  <c r="BK7" i="79"/>
  <c r="BK8" i="79"/>
  <c r="BK5" i="79"/>
  <c r="BK6" i="79"/>
  <c r="BK90" i="79"/>
  <c r="BK11" i="79"/>
  <c r="BK12" i="79"/>
  <c r="BK13" i="79"/>
  <c r="BK14" i="79"/>
  <c r="BK15" i="79"/>
  <c r="BK16" i="79"/>
  <c r="BK17" i="79"/>
  <c r="BK18" i="79"/>
  <c r="BK19" i="79"/>
  <c r="BK20" i="79"/>
  <c r="BK21" i="79"/>
  <c r="BK22" i="79"/>
  <c r="BK23" i="79"/>
  <c r="BK24" i="79"/>
  <c r="BK25" i="79"/>
  <c r="BK26" i="79"/>
  <c r="BK27" i="79"/>
  <c r="BK28" i="79"/>
  <c r="BK29" i="79"/>
  <c r="BK30" i="79"/>
  <c r="BK31" i="79"/>
  <c r="BK32" i="79"/>
  <c r="BK33" i="79"/>
  <c r="BK34" i="79"/>
  <c r="BK35" i="79"/>
  <c r="BK36" i="79"/>
  <c r="BK37" i="79"/>
  <c r="BK38" i="79"/>
  <c r="BK39" i="79"/>
  <c r="BK40" i="79"/>
  <c r="BK41" i="79"/>
  <c r="BK42" i="79"/>
  <c r="BK43" i="79"/>
  <c r="BK44" i="79"/>
  <c r="BK45" i="79"/>
  <c r="BK46" i="79"/>
  <c r="BK47" i="79"/>
  <c r="BK48" i="79"/>
  <c r="BK49" i="79"/>
  <c r="BK50" i="79"/>
  <c r="BK51" i="79"/>
  <c r="BK52" i="79"/>
  <c r="BK53" i="79"/>
  <c r="BK54" i="79"/>
  <c r="BK55" i="79"/>
  <c r="BK56" i="79"/>
  <c r="BK57" i="79"/>
  <c r="BK58" i="79"/>
  <c r="BK59" i="79"/>
  <c r="BK60" i="79"/>
  <c r="BK61" i="79"/>
  <c r="BK62" i="79"/>
  <c r="BK63" i="79"/>
  <c r="BK64" i="79"/>
  <c r="BK65" i="79"/>
  <c r="BK66" i="79"/>
  <c r="BK67" i="79"/>
  <c r="BK68" i="79"/>
  <c r="BK69" i="79"/>
  <c r="BK70" i="79"/>
  <c r="BK71" i="79"/>
  <c r="BK72" i="79"/>
  <c r="BK73" i="79"/>
  <c r="BK74" i="79"/>
  <c r="BK75" i="79"/>
  <c r="BK76" i="79"/>
  <c r="BK77" i="79"/>
  <c r="BK78" i="79"/>
  <c r="BK79" i="79"/>
  <c r="BK80" i="79"/>
  <c r="BK81" i="79"/>
  <c r="BK82" i="79"/>
  <c r="BK83" i="79"/>
  <c r="BK84" i="79"/>
  <c r="BG10" i="79"/>
  <c r="BG8" i="79"/>
  <c r="BG5" i="79"/>
  <c r="BG9" i="79"/>
  <c r="BG90" i="79"/>
  <c r="BG6" i="79"/>
  <c r="BG7" i="79"/>
  <c r="BG11" i="79"/>
  <c r="BG12" i="79"/>
  <c r="BG13" i="79"/>
  <c r="BG14" i="79"/>
  <c r="BG15" i="79"/>
  <c r="BG16" i="79"/>
  <c r="BG17" i="79"/>
  <c r="BG18" i="79"/>
  <c r="BG19" i="79"/>
  <c r="BG20" i="79"/>
  <c r="BG21" i="79"/>
  <c r="BG22" i="79"/>
  <c r="BG23" i="79"/>
  <c r="BG24" i="79"/>
  <c r="BG25" i="79"/>
  <c r="BG26" i="79"/>
  <c r="BG27" i="79"/>
  <c r="BG28" i="79"/>
  <c r="BG29" i="79"/>
  <c r="BG30" i="79"/>
  <c r="BG31" i="79"/>
  <c r="BG32" i="79"/>
  <c r="BG33" i="79"/>
  <c r="BG34" i="79"/>
  <c r="BG35" i="79"/>
  <c r="BG36" i="79"/>
  <c r="BG37" i="79"/>
  <c r="BG38" i="79"/>
  <c r="BG39" i="79"/>
  <c r="BG40" i="79"/>
  <c r="BG41" i="79"/>
  <c r="BG42" i="79"/>
  <c r="BG43" i="79"/>
  <c r="BG44" i="79"/>
  <c r="BG45" i="79"/>
  <c r="BG46" i="79"/>
  <c r="BG47" i="79"/>
  <c r="BG48" i="79"/>
  <c r="BG49" i="79"/>
  <c r="BG50" i="79"/>
  <c r="BG51" i="79"/>
  <c r="BG52" i="79"/>
  <c r="BG53" i="79"/>
  <c r="BG54" i="79"/>
  <c r="BG55" i="79"/>
  <c r="BG56" i="79"/>
  <c r="BG57" i="79"/>
  <c r="BG58" i="79"/>
  <c r="BG59" i="79"/>
  <c r="BG60" i="79"/>
  <c r="BG61" i="79"/>
  <c r="BG62" i="79"/>
  <c r="BG63" i="79"/>
  <c r="BG64" i="79"/>
  <c r="BG65" i="79"/>
  <c r="BG66" i="79"/>
  <c r="BG67" i="79"/>
  <c r="BG68" i="79"/>
  <c r="BG69" i="79"/>
  <c r="BG70" i="79"/>
  <c r="BG71" i="79"/>
  <c r="BG72" i="79"/>
  <c r="BG73" i="79"/>
  <c r="BG74" i="79"/>
  <c r="BG75" i="79"/>
  <c r="BG76" i="79"/>
  <c r="BG77" i="79"/>
  <c r="BG78" i="79"/>
  <c r="BG79" i="79"/>
  <c r="BG80" i="79"/>
  <c r="BG81" i="79"/>
  <c r="BG82" i="79"/>
  <c r="BG83" i="79"/>
  <c r="BG84" i="79"/>
  <c r="BI90" i="79"/>
  <c r="BI5" i="79"/>
  <c r="BI6" i="79"/>
  <c r="BI8" i="79"/>
  <c r="BI7" i="79"/>
  <c r="BI9" i="79"/>
  <c r="BI10" i="79"/>
  <c r="BI11" i="79"/>
  <c r="BI12" i="79"/>
  <c r="BI13" i="79"/>
  <c r="BI14" i="79"/>
  <c r="BI15" i="79"/>
  <c r="BI16" i="79"/>
  <c r="BI17" i="79"/>
  <c r="BI18" i="79"/>
  <c r="BI19" i="79"/>
  <c r="BI20" i="79"/>
  <c r="BI21" i="79"/>
  <c r="BI22" i="79"/>
  <c r="BI23" i="79"/>
  <c r="BI24" i="79"/>
  <c r="BI25" i="79"/>
  <c r="BI26" i="79"/>
  <c r="BI27" i="79"/>
  <c r="BI28" i="79"/>
  <c r="BI29" i="79"/>
  <c r="BI30" i="79"/>
  <c r="BI31" i="79"/>
  <c r="BI32" i="79"/>
  <c r="BI33" i="79"/>
  <c r="BI34" i="79"/>
  <c r="BI35" i="79"/>
  <c r="BI36" i="79"/>
  <c r="BI37" i="79"/>
  <c r="BI38" i="79"/>
  <c r="BI39" i="79"/>
  <c r="BI40" i="79"/>
  <c r="BI41" i="79"/>
  <c r="BI42" i="79"/>
  <c r="BI43" i="79"/>
  <c r="BI44" i="79"/>
  <c r="BI45" i="79"/>
  <c r="BI46" i="79"/>
  <c r="BI47" i="79"/>
  <c r="BI48" i="79"/>
  <c r="BI49" i="79"/>
  <c r="BI50" i="79"/>
  <c r="BI51" i="79"/>
  <c r="BI52" i="79"/>
  <c r="BI53" i="79"/>
  <c r="BI54" i="79"/>
  <c r="BI55" i="79"/>
  <c r="BI56" i="79"/>
  <c r="BI57" i="79"/>
  <c r="BI58" i="79"/>
  <c r="BI59" i="79"/>
  <c r="BI60" i="79"/>
  <c r="BI61" i="79"/>
  <c r="BI62" i="79"/>
  <c r="BI63" i="79"/>
  <c r="BI64" i="79"/>
  <c r="BI65" i="79"/>
  <c r="BI66" i="79"/>
  <c r="BI67" i="79"/>
  <c r="BI68" i="79"/>
  <c r="BI69" i="79"/>
  <c r="BI70" i="79"/>
  <c r="BI71" i="79"/>
  <c r="BI72" i="79"/>
  <c r="BI73" i="79"/>
  <c r="BI74" i="79"/>
  <c r="BI75" i="79"/>
  <c r="BI76" i="79"/>
  <c r="BI77" i="79"/>
  <c r="BI78" i="79"/>
  <c r="BI79" i="79"/>
  <c r="BI80" i="79"/>
  <c r="BI81" i="79"/>
  <c r="BI82" i="79"/>
  <c r="BI83" i="79"/>
  <c r="BI84" i="79"/>
  <c r="AC207" i="179"/>
  <c r="T157" i="200"/>
  <c r="T107" i="200"/>
  <c r="T181" i="200"/>
  <c r="V165" i="200"/>
  <c r="AE588" i="179"/>
  <c r="AH24" i="179"/>
  <c r="AE840" i="179"/>
  <c r="V153" i="200"/>
  <c r="AE441" i="179"/>
  <c r="Y90" i="179"/>
  <c r="V79" i="200"/>
  <c r="T110" i="200"/>
  <c r="AC135" i="179"/>
  <c r="AC702" i="179"/>
  <c r="T163" i="200"/>
  <c r="AJ120" i="179"/>
  <c r="T96" i="200"/>
  <c r="AE57" i="179"/>
  <c r="AE882" i="179"/>
  <c r="AC486" i="179"/>
  <c r="AJ486" i="179"/>
  <c r="AE876" i="179"/>
  <c r="AC306" i="179"/>
  <c r="AC351" i="179"/>
  <c r="AE459" i="179"/>
  <c r="T176" i="200"/>
  <c r="AC378" i="179"/>
  <c r="AE912" i="179"/>
  <c r="AH120" i="179"/>
  <c r="AC387" i="179"/>
  <c r="AC1011" i="179"/>
  <c r="AE975" i="179"/>
  <c r="AE846" i="179"/>
  <c r="AC570" i="179"/>
  <c r="AE489" i="179"/>
  <c r="AE969" i="179"/>
  <c r="AJ25" i="179"/>
  <c r="AC1026" i="179"/>
  <c r="AC180" i="179"/>
  <c r="AE297" i="179"/>
  <c r="AE624" i="179"/>
  <c r="AC681" i="179"/>
  <c r="AC504" i="179"/>
  <c r="AE567" i="179"/>
  <c r="AC1023" i="179"/>
  <c r="V90" i="200"/>
  <c r="AE558" i="179"/>
  <c r="AE498" i="179"/>
  <c r="AC531" i="179"/>
  <c r="T108" i="200"/>
  <c r="W81" i="179"/>
  <c r="AC975" i="179"/>
  <c r="AC549" i="179"/>
  <c r="AC297" i="179"/>
  <c r="AH576" i="179"/>
  <c r="AE255" i="179"/>
  <c r="T154" i="200"/>
  <c r="AE981" i="179"/>
  <c r="T97" i="200"/>
  <c r="T179" i="200"/>
  <c r="AE954" i="179"/>
  <c r="AE735" i="179"/>
  <c r="AE306" i="179"/>
  <c r="AE180" i="179"/>
  <c r="AJ81" i="179"/>
  <c r="AJ19" i="179"/>
  <c r="AC954" i="179"/>
  <c r="AJ45" i="179"/>
  <c r="AC1044" i="179"/>
  <c r="Y120" i="179"/>
  <c r="AJ117" i="179"/>
  <c r="T156" i="200"/>
  <c r="AE64" i="179"/>
  <c r="AC249" i="179"/>
  <c r="AJ22" i="179"/>
  <c r="AE426" i="179"/>
  <c r="AE24" i="179"/>
  <c r="AC171" i="179"/>
  <c r="T162" i="200"/>
  <c r="AE300" i="179"/>
  <c r="AE303" i="179"/>
  <c r="AE813" i="179"/>
  <c r="AC810" i="179"/>
  <c r="AE639" i="179"/>
  <c r="AH606" i="179"/>
  <c r="AJ54" i="179"/>
  <c r="AC990" i="179"/>
  <c r="AH81" i="179"/>
  <c r="AC585" i="179"/>
  <c r="AC804" i="179"/>
  <c r="AE756" i="179"/>
  <c r="AC216" i="179"/>
  <c r="AE333" i="179"/>
  <c r="AE513" i="179"/>
  <c r="AE744" i="179"/>
  <c r="AE354" i="179"/>
  <c r="V91" i="200"/>
  <c r="AE891" i="179"/>
  <c r="AE993" i="179"/>
  <c r="AE444" i="179"/>
  <c r="W117" i="179"/>
  <c r="AE729" i="179"/>
  <c r="T109" i="200"/>
  <c r="AH54" i="179"/>
  <c r="AC855" i="179"/>
  <c r="AC480" i="179"/>
  <c r="AE1047" i="179"/>
  <c r="AE396" i="179"/>
  <c r="AE630" i="179"/>
  <c r="V156" i="200"/>
  <c r="AC63" i="179"/>
  <c r="AD1029" i="179"/>
  <c r="AE126" i="179"/>
  <c r="AE933" i="179"/>
  <c r="AE378" i="179"/>
  <c r="T111" i="200"/>
  <c r="V157" i="200"/>
  <c r="T168" i="200"/>
  <c r="AJ20" i="179"/>
  <c r="AE504" i="179"/>
  <c r="V163" i="200"/>
  <c r="AE945" i="179"/>
  <c r="AJ18" i="179"/>
  <c r="Y117" i="179"/>
  <c r="T165" i="200"/>
  <c r="V151" i="200"/>
  <c r="AC309" i="179"/>
  <c r="V154" i="200"/>
  <c r="AC243" i="179"/>
  <c r="AH162" i="179"/>
  <c r="AC561" i="179"/>
  <c r="AE18" i="179"/>
  <c r="AE984" i="179"/>
  <c r="AE22" i="179"/>
  <c r="AE453" i="179"/>
  <c r="AC864" i="179"/>
  <c r="AC513" i="179"/>
  <c r="AC891" i="179"/>
  <c r="AJ162" i="179"/>
  <c r="AE750" i="179"/>
  <c r="AE939" i="179"/>
  <c r="AJ945" i="179"/>
  <c r="AE450" i="179"/>
  <c r="AE930" i="179"/>
  <c r="V159" i="200"/>
  <c r="AC615" i="179"/>
  <c r="AE642" i="179"/>
  <c r="AE603" i="179"/>
  <c r="AE654" i="179"/>
  <c r="AC234" i="179"/>
  <c r="AE966" i="179"/>
  <c r="AH117" i="179"/>
  <c r="AE351" i="179"/>
  <c r="AE852" i="179"/>
  <c r="AC813" i="179"/>
  <c r="AJ606" i="179"/>
  <c r="V93" i="200"/>
  <c r="AE369" i="179"/>
  <c r="AE1023" i="179"/>
  <c r="AE507" i="179"/>
  <c r="V158" i="200"/>
  <c r="AE540" i="179"/>
  <c r="AE1008" i="179"/>
  <c r="AC279" i="179"/>
  <c r="AE732" i="179"/>
  <c r="AJ1029" i="179"/>
  <c r="AC918" i="179"/>
  <c r="AC654" i="179"/>
  <c r="AE1038" i="179"/>
  <c r="T161" i="200"/>
  <c r="AC144" i="179"/>
  <c r="V77" i="200"/>
  <c r="AC933" i="179"/>
  <c r="AE363" i="179"/>
  <c r="AE720" i="179"/>
  <c r="AC924" i="179"/>
  <c r="AC423" i="179"/>
  <c r="AC210" i="179"/>
  <c r="T171" i="200"/>
  <c r="V78" i="200"/>
  <c r="AC24" i="179"/>
  <c r="T164" i="200"/>
  <c r="AE99" i="179"/>
  <c r="AF219" i="179"/>
  <c r="T177" i="200"/>
  <c r="AC405" i="179"/>
  <c r="V81" i="200"/>
  <c r="T151" i="200"/>
  <c r="T175" i="200"/>
  <c r="AC678" i="179"/>
  <c r="AE100" i="179"/>
  <c r="AF1029" i="179"/>
  <c r="V88" i="200"/>
  <c r="AE693" i="179"/>
  <c r="W90" i="179"/>
  <c r="T178" i="200"/>
  <c r="AE1020" i="179"/>
  <c r="AE615" i="179"/>
  <c r="AE711" i="179"/>
  <c r="AJ24" i="179"/>
  <c r="AE1014" i="179"/>
  <c r="AE252" i="179"/>
  <c r="AE702" i="179"/>
  <c r="T159" i="200"/>
  <c r="T167" i="200"/>
  <c r="AE804" i="179"/>
  <c r="AH945" i="179"/>
  <c r="AE918" i="179"/>
  <c r="V162" i="200"/>
  <c r="AC666" i="179"/>
  <c r="AC519" i="179"/>
  <c r="AE810" i="179"/>
  <c r="AE525" i="179"/>
  <c r="AE843" i="179"/>
  <c r="AE291" i="179"/>
  <c r="V85" i="200"/>
  <c r="AE714" i="179"/>
  <c r="AE522" i="179"/>
  <c r="AC639" i="179"/>
  <c r="AJ23" i="179"/>
  <c r="AE705" i="179"/>
  <c r="AJ576" i="179"/>
  <c r="AC408" i="179"/>
  <c r="AC630" i="179"/>
  <c r="AE801" i="179"/>
  <c r="AC705" i="179"/>
  <c r="AJ603" i="179"/>
  <c r="T182" i="200"/>
  <c r="AE1026" i="179"/>
  <c r="AE318" i="179"/>
  <c r="AC1038" i="179"/>
  <c r="AE1011" i="179"/>
  <c r="T158" i="200"/>
  <c r="AE405" i="179"/>
  <c r="AC867" i="179"/>
  <c r="AE25" i="179"/>
  <c r="AE414" i="179"/>
  <c r="AE531" i="179"/>
  <c r="V152" i="200"/>
  <c r="AE309" i="179"/>
  <c r="AE153" i="179"/>
  <c r="T152" i="200"/>
  <c r="T105" i="200"/>
  <c r="AE234" i="179"/>
  <c r="T183" i="200"/>
  <c r="AE19" i="179"/>
  <c r="T106" i="200"/>
  <c r="AC219" i="179"/>
  <c r="AE20" i="179"/>
  <c r="AE45" i="179"/>
  <c r="AE807" i="179"/>
  <c r="V87" i="200"/>
  <c r="AC1020" i="179"/>
  <c r="AE23" i="179"/>
  <c r="T102" i="200"/>
  <c r="AE909" i="179"/>
  <c r="AE387" i="179"/>
  <c r="T101" i="200"/>
  <c r="T99" i="200"/>
  <c r="AE1044" i="179"/>
  <c r="AC558" i="179"/>
  <c r="AC333" i="179"/>
  <c r="T169" i="200"/>
  <c r="AE480" i="179"/>
  <c r="AE249" i="179"/>
  <c r="AC765" i="179"/>
  <c r="AC564" i="179"/>
  <c r="AC648" i="179"/>
  <c r="AC801" i="179"/>
  <c r="AH20" i="179"/>
  <c r="AE1029" i="179"/>
  <c r="AC621" i="179"/>
  <c r="AE216" i="179"/>
  <c r="AC969" i="179"/>
  <c r="T100" i="200"/>
  <c r="AE549" i="179"/>
  <c r="AE564" i="179"/>
  <c r="AE927" i="179"/>
  <c r="T104" i="200"/>
  <c r="AE873" i="179"/>
  <c r="AC72" i="179"/>
  <c r="AE822" i="179"/>
  <c r="AE837" i="179"/>
  <c r="AC303" i="179"/>
  <c r="AE777" i="179"/>
  <c r="AE867" i="179"/>
  <c r="AC246" i="179"/>
  <c r="AC693" i="179"/>
  <c r="AE108" i="179"/>
  <c r="AE678" i="179"/>
  <c r="AE924" i="179"/>
  <c r="AE48" i="179"/>
  <c r="AE468" i="179"/>
  <c r="V84" i="200"/>
  <c r="V86" i="200"/>
  <c r="AC567" i="179"/>
  <c r="AE864" i="179"/>
  <c r="AE855" i="179"/>
  <c r="T153" i="200"/>
  <c r="T95" i="200"/>
  <c r="AE423" i="179"/>
  <c r="AC18" i="179"/>
  <c r="T174" i="200"/>
  <c r="V82" i="200"/>
  <c r="AC22" i="179"/>
  <c r="AJ255" i="179"/>
  <c r="V160" i="200"/>
  <c r="AE219" i="179"/>
  <c r="AE165" i="179"/>
  <c r="AE519" i="179"/>
  <c r="V164" i="200"/>
  <c r="AE621" i="179"/>
  <c r="T180" i="200"/>
  <c r="AC1047" i="179"/>
  <c r="AE819" i="179"/>
  <c r="AE828" i="179"/>
  <c r="AE495" i="179"/>
  <c r="AE243" i="179"/>
  <c r="AE424" i="179"/>
  <c r="AC636" i="179"/>
  <c r="AH18" i="179"/>
  <c r="AC369" i="179"/>
  <c r="AE768" i="179"/>
  <c r="AE765" i="179"/>
  <c r="AC477" i="179"/>
  <c r="AE427" i="179"/>
  <c r="AE408" i="179"/>
  <c r="AE666" i="179"/>
  <c r="AE279" i="179"/>
  <c r="AE636" i="179"/>
  <c r="V92" i="200"/>
  <c r="AE723" i="179"/>
  <c r="AE561" i="179"/>
  <c r="AE936" i="179"/>
  <c r="AC882" i="179"/>
  <c r="AC20" i="179"/>
  <c r="AC936" i="179"/>
  <c r="AE162" i="179"/>
  <c r="AE261" i="179"/>
  <c r="AC507" i="179"/>
  <c r="AH22" i="179"/>
  <c r="V80" i="200"/>
  <c r="AH603" i="179"/>
  <c r="V83" i="200"/>
  <c r="T170" i="200"/>
  <c r="AE54" i="179"/>
  <c r="V150" i="200"/>
  <c r="T150" i="200"/>
  <c r="T98" i="200"/>
  <c r="AE432" i="179"/>
  <c r="AJ21" i="179"/>
  <c r="AE576" i="179"/>
  <c r="AE84" i="179"/>
  <c r="AC606" i="179"/>
  <c r="AC945" i="179"/>
  <c r="V89" i="200"/>
  <c r="AE963" i="179"/>
  <c r="V149" i="200"/>
  <c r="AC300" i="179"/>
  <c r="AE541" i="179"/>
  <c r="V155" i="200"/>
  <c r="AE741" i="179"/>
  <c r="AE990" i="179"/>
  <c r="AE606" i="179"/>
  <c r="AE948" i="179"/>
  <c r="AE552" i="179"/>
  <c r="AC414" i="179"/>
  <c r="AE189" i="179"/>
  <c r="AE282" i="179"/>
  <c r="AC552" i="179"/>
  <c r="AC624" i="179"/>
  <c r="AE853" i="179"/>
  <c r="AE379" i="179"/>
  <c r="AE717" i="179"/>
  <c r="AE210" i="179"/>
  <c r="AE681" i="179"/>
  <c r="AE648" i="179"/>
  <c r="AE135" i="179"/>
  <c r="AC498" i="179"/>
  <c r="AE207" i="179"/>
  <c r="AE477" i="179"/>
  <c r="V161" i="200"/>
  <c r="AE811" i="179"/>
  <c r="AE585" i="179"/>
  <c r="AE388" i="179"/>
  <c r="AC603" i="179"/>
  <c r="AC576" i="179"/>
  <c r="AC1029" i="179"/>
  <c r="AE1041" i="179"/>
  <c r="AE570" i="179"/>
  <c r="T172" i="200"/>
  <c r="AE27" i="179"/>
  <c r="AE72" i="179"/>
  <c r="AE753" i="179"/>
  <c r="AE144" i="179"/>
  <c r="AE486" i="179"/>
  <c r="AD219" i="179"/>
  <c r="AC744" i="179"/>
  <c r="T173" i="200"/>
  <c r="AC807" i="179"/>
  <c r="AC426" i="179"/>
  <c r="T103" i="200"/>
  <c r="AC588" i="179"/>
  <c r="AE28" i="179"/>
  <c r="Y81" i="179"/>
  <c r="AE738" i="179"/>
  <c r="T160" i="200"/>
  <c r="T149" i="200"/>
  <c r="AE792" i="179"/>
  <c r="AC99" i="179"/>
  <c r="AE334" i="179"/>
  <c r="AE246" i="179"/>
  <c r="AC732" i="179"/>
  <c r="AE171" i="179"/>
  <c r="AJ216" i="179"/>
  <c r="T155" i="200"/>
  <c r="AE63" i="179"/>
  <c r="AE660" i="179"/>
  <c r="AC153" i="179"/>
  <c r="AE471" i="179"/>
  <c r="AH45" i="179"/>
  <c r="AE849" i="179"/>
  <c r="AJ754" i="179"/>
  <c r="AC948" i="179"/>
  <c r="AC525" i="179"/>
  <c r="AE21" i="179"/>
  <c r="AH1029" i="179"/>
  <c r="AE733" i="179"/>
  <c r="AN1038" i="179" l="1"/>
  <c r="AN1047" i="179"/>
  <c r="AL1044" i="179"/>
  <c r="J1044" i="179" s="1"/>
  <c r="AN1041" i="179"/>
  <c r="AN1044" i="179"/>
  <c r="AL1047" i="179"/>
  <c r="AL1038" i="179"/>
  <c r="AZ963" i="179"/>
  <c r="BA963" i="179"/>
  <c r="AY964" i="179"/>
  <c r="AO1029" i="179"/>
  <c r="AN1029" i="179"/>
  <c r="AM1029" i="179"/>
  <c r="AL1029" i="179"/>
  <c r="AL1023" i="179"/>
  <c r="AL1020" i="179"/>
  <c r="AN1023" i="179"/>
  <c r="AN1020" i="179"/>
  <c r="AN1026" i="179"/>
  <c r="AL1026" i="179"/>
  <c r="AN984" i="179"/>
  <c r="AN1008" i="179"/>
  <c r="AN1014" i="179"/>
  <c r="AN981" i="179"/>
  <c r="AL1011" i="179"/>
  <c r="AL975" i="179"/>
  <c r="AN975" i="179"/>
  <c r="AL990" i="179"/>
  <c r="AN990" i="179"/>
  <c r="AU994" i="179"/>
  <c r="AN945" i="179"/>
  <c r="AN969" i="179"/>
  <c r="BY58" i="100"/>
  <c r="BY36" i="100"/>
  <c r="BY92" i="100"/>
  <c r="BY115" i="100"/>
  <c r="BY89" i="100"/>
  <c r="BY72" i="100"/>
  <c r="BY102" i="100"/>
  <c r="BY47" i="100"/>
  <c r="BY27" i="100"/>
  <c r="BY120" i="100"/>
  <c r="AN936" i="179"/>
  <c r="AN930" i="179"/>
  <c r="AN939" i="179"/>
  <c r="DE24" i="100"/>
  <c r="DE49" i="100"/>
  <c r="DE53" i="100"/>
  <c r="DE36" i="100"/>
  <c r="DE45" i="100"/>
  <c r="DE67" i="100"/>
  <c r="DE84" i="100"/>
  <c r="DE99" i="100"/>
  <c r="DE96" i="100"/>
  <c r="DE92" i="100"/>
  <c r="DE110" i="100"/>
  <c r="AN954" i="179"/>
  <c r="AN933" i="179"/>
  <c r="AN963" i="179"/>
  <c r="AN966" i="179"/>
  <c r="DC68" i="100"/>
  <c r="DC48" i="100"/>
  <c r="DC66" i="100"/>
  <c r="DC70" i="100"/>
  <c r="DC67" i="100"/>
  <c r="DC102" i="100"/>
  <c r="DC97" i="100"/>
  <c r="DC108" i="100"/>
  <c r="DC105" i="100"/>
  <c r="DC74" i="100"/>
  <c r="DC106" i="100"/>
  <c r="AL954" i="179"/>
  <c r="AL936" i="179"/>
  <c r="AL945" i="179"/>
  <c r="AL969" i="179"/>
  <c r="BD966" i="179"/>
  <c r="BE966" i="179"/>
  <c r="BC967" i="179"/>
  <c r="AN912" i="179"/>
  <c r="DC116" i="100"/>
  <c r="AL918" i="179"/>
  <c r="BY63" i="100"/>
  <c r="BY110" i="100"/>
  <c r="AL933" i="179"/>
  <c r="AN927" i="179"/>
  <c r="DE37" i="100"/>
  <c r="AN918" i="179"/>
  <c r="AL246" i="179"/>
  <c r="AL588" i="179"/>
  <c r="AL249" i="179"/>
  <c r="AL63" i="179"/>
  <c r="AL243" i="179"/>
  <c r="AL813" i="179"/>
  <c r="AL567" i="179"/>
  <c r="AL570" i="179"/>
  <c r="AL498" i="179"/>
  <c r="AL549" i="179"/>
  <c r="AL135" i="179"/>
  <c r="AL666" i="179"/>
  <c r="AL621" i="179"/>
  <c r="AN64" i="179"/>
  <c r="AN453" i="179"/>
  <c r="AL369" i="179"/>
  <c r="AN729" i="179"/>
  <c r="AL855" i="179"/>
  <c r="AX8" i="200"/>
  <c r="AX29" i="200" s="1"/>
  <c r="AV50" i="200" s="1"/>
  <c r="AX10" i="200"/>
  <c r="AX31" i="200" s="1"/>
  <c r="AV52" i="200" s="1"/>
  <c r="AX23" i="200"/>
  <c r="AX44" i="200" s="1"/>
  <c r="AV65" i="200" s="1"/>
  <c r="AX18" i="200"/>
  <c r="AX39" i="200" s="1"/>
  <c r="AV60" i="200" s="1"/>
  <c r="AX13" i="200"/>
  <c r="AX34" i="200" s="1"/>
  <c r="AV55" i="200" s="1"/>
  <c r="AX19" i="200"/>
  <c r="AX40" i="200" s="1"/>
  <c r="AV61" i="200" s="1"/>
  <c r="AX16" i="200"/>
  <c r="AX37" i="200" s="1"/>
  <c r="AV58" i="200" s="1"/>
  <c r="AX7" i="200"/>
  <c r="AX28" i="200" s="1"/>
  <c r="AV49" i="200" s="1"/>
  <c r="AX20" i="200"/>
  <c r="AX41" i="200" s="1"/>
  <c r="AV62" i="200" s="1"/>
  <c r="AX15" i="200"/>
  <c r="AX36" i="200" s="1"/>
  <c r="AV57" i="200" s="1"/>
  <c r="AX17" i="200"/>
  <c r="AX38" i="200" s="1"/>
  <c r="AV59" i="200" s="1"/>
  <c r="AX9" i="200"/>
  <c r="AX30" i="200" s="1"/>
  <c r="AV51" i="200" s="1"/>
  <c r="AX22" i="200"/>
  <c r="AX43" i="200" s="1"/>
  <c r="AV64" i="200" s="1"/>
  <c r="AX12" i="200"/>
  <c r="AX33" i="200" s="1"/>
  <c r="AV54" i="200" s="1"/>
  <c r="AX21" i="200"/>
  <c r="AX42" i="200" s="1"/>
  <c r="AV63" i="200" s="1"/>
  <c r="AX11" i="200"/>
  <c r="AX32" i="200" s="1"/>
  <c r="AV53" i="200" s="1"/>
  <c r="AX14" i="200"/>
  <c r="AX35" i="200" s="1"/>
  <c r="AV56" i="200" s="1"/>
  <c r="AN162" i="179"/>
  <c r="AN733" i="179"/>
  <c r="AN334" i="179"/>
  <c r="AN552" i="179"/>
  <c r="AN63" i="179"/>
  <c r="AN813" i="179"/>
  <c r="AN243" i="179"/>
  <c r="AN567" i="179"/>
  <c r="AN498" i="179"/>
  <c r="AN570" i="179"/>
  <c r="AN135" i="179"/>
  <c r="AN621" i="179"/>
  <c r="AN666" i="179"/>
  <c r="AN519" i="179"/>
  <c r="AN615" i="179"/>
  <c r="AN864" i="179"/>
  <c r="AN351" i="179"/>
  <c r="AN171" i="179"/>
  <c r="AN234" i="179"/>
  <c r="AN909" i="179"/>
  <c r="AN843" i="179"/>
  <c r="AN333" i="179"/>
  <c r="AN732" i="179"/>
  <c r="AN804" i="179"/>
  <c r="AN765" i="179"/>
  <c r="AN660" i="179"/>
  <c r="AN471" i="179"/>
  <c r="AN531" i="179"/>
  <c r="AN807" i="179"/>
  <c r="AN540" i="179"/>
  <c r="AN279" i="179"/>
  <c r="AN396" i="179"/>
  <c r="AN541" i="179"/>
  <c r="AN735" i="179"/>
  <c r="AN891" i="179"/>
  <c r="AN525" i="179"/>
  <c r="AL585" i="179"/>
  <c r="AN711" i="179"/>
  <c r="AL99" i="179"/>
  <c r="AL624" i="179"/>
  <c r="AL387" i="179"/>
  <c r="AL207" i="179"/>
  <c r="AL639" i="179"/>
  <c r="AL378" i="179"/>
  <c r="AL693" i="179"/>
  <c r="AN291" i="179"/>
  <c r="AN750" i="179"/>
  <c r="AN754" i="179"/>
  <c r="AN867" i="179"/>
  <c r="AN705" i="179"/>
  <c r="AN702" i="179"/>
  <c r="AN717" i="179"/>
  <c r="AN819" i="179"/>
  <c r="AN468" i="179"/>
  <c r="AN427" i="179"/>
  <c r="AN777" i="179"/>
  <c r="AN424" i="179"/>
  <c r="AN822" i="179"/>
  <c r="AN489" i="179"/>
  <c r="AL219" i="179"/>
  <c r="AN219" i="179"/>
  <c r="AO219" i="179"/>
  <c r="AM219" i="179"/>
  <c r="AN444" i="179"/>
  <c r="AN23" i="179"/>
  <c r="AN21" i="179"/>
  <c r="AN25" i="179"/>
  <c r="AN19" i="179"/>
  <c r="AL564" i="179"/>
  <c r="AL636" i="179"/>
  <c r="AN450" i="179"/>
  <c r="AN100" i="179"/>
  <c r="AN379" i="179"/>
  <c r="AN388" i="179"/>
  <c r="AN261" i="179"/>
  <c r="AN144" i="179"/>
  <c r="AN153" i="179"/>
  <c r="AN432" i="179"/>
  <c r="AN585" i="179"/>
  <c r="AN216" i="179"/>
  <c r="AN189" i="179"/>
  <c r="AN252" i="179"/>
  <c r="AN126" i="179"/>
  <c r="AN282" i="179"/>
  <c r="AN28" i="179"/>
  <c r="AN522" i="179"/>
  <c r="AN27" i="179"/>
  <c r="AL144" i="179"/>
  <c r="AL681" i="179"/>
  <c r="AL678" i="179"/>
  <c r="AL744" i="179"/>
  <c r="AL882" i="179"/>
  <c r="AN828" i="179"/>
  <c r="AN99" i="179"/>
  <c r="AN642" i="179"/>
  <c r="AN792" i="179"/>
  <c r="AN378" i="179"/>
  <c r="AN624" i="179"/>
  <c r="AN639" i="179"/>
  <c r="AN387" i="179"/>
  <c r="AN207" i="179"/>
  <c r="AN693" i="179"/>
  <c r="AL807" i="179"/>
  <c r="AL804" i="179"/>
  <c r="AL765" i="179"/>
  <c r="AL531" i="179"/>
  <c r="AL279" i="179"/>
  <c r="AL525" i="179"/>
  <c r="AL519" i="179"/>
  <c r="AL891" i="179"/>
  <c r="AN855" i="179"/>
  <c r="AL810" i="179"/>
  <c r="AL72" i="179"/>
  <c r="AL552" i="179"/>
  <c r="AL732" i="179"/>
  <c r="AN741" i="179"/>
  <c r="AN738" i="179"/>
  <c r="AN723" i="179"/>
  <c r="AN811" i="179"/>
  <c r="AN720" i="179"/>
  <c r="AN564" i="179"/>
  <c r="AN549" i="179"/>
  <c r="AN636" i="179"/>
  <c r="AN507" i="179"/>
  <c r="AN180" i="179"/>
  <c r="AN480" i="179"/>
  <c r="AN300" i="179"/>
  <c r="AN768" i="179"/>
  <c r="AN426" i="179"/>
  <c r="AN303" i="179"/>
  <c r="AN477" i="179"/>
  <c r="AN606" i="179"/>
  <c r="AN297" i="179"/>
  <c r="AN558" i="179"/>
  <c r="AN408" i="179"/>
  <c r="AN561" i="179"/>
  <c r="AN654" i="179"/>
  <c r="AN405" i="179"/>
  <c r="AN801" i="179"/>
  <c r="AN504" i="179"/>
  <c r="AN837" i="179"/>
  <c r="AN309" i="179"/>
  <c r="AN603" i="179"/>
  <c r="AN648" i="179"/>
  <c r="AN486" i="179"/>
  <c r="AN306" i="179"/>
  <c r="AN576" i="179"/>
  <c r="AN513" i="179"/>
  <c r="AN423" i="179"/>
  <c r="AN414" i="179"/>
  <c r="AN22" i="179"/>
  <c r="AN20" i="179"/>
  <c r="AN18" i="179"/>
  <c r="AN24" i="179"/>
  <c r="AL702" i="179"/>
  <c r="AL867" i="179"/>
  <c r="AL705" i="179"/>
  <c r="AN441" i="179"/>
  <c r="AN853" i="179"/>
  <c r="AL153" i="179"/>
  <c r="AL615" i="179"/>
  <c r="AL864" i="179"/>
  <c r="AL234" i="179"/>
  <c r="AL351" i="179"/>
  <c r="AL171" i="179"/>
  <c r="AN57" i="179"/>
  <c r="AN753" i="179"/>
  <c r="AN744" i="179"/>
  <c r="AN678" i="179"/>
  <c r="AN681" i="179"/>
  <c r="AN810" i="179"/>
  <c r="AN846" i="179"/>
  <c r="AN756" i="179"/>
  <c r="AN495" i="179"/>
  <c r="AN882" i="179"/>
  <c r="AN876" i="179"/>
  <c r="AN840" i="179"/>
  <c r="AN588" i="179"/>
  <c r="AN246" i="179"/>
  <c r="AN249" i="179"/>
  <c r="AL333" i="179"/>
  <c r="AN363" i="179"/>
  <c r="AN108" i="179"/>
  <c r="AL630" i="179"/>
  <c r="AN54" i="179"/>
  <c r="AN873" i="179"/>
  <c r="AN630" i="179"/>
  <c r="AN369" i="179"/>
  <c r="AN849" i="179"/>
  <c r="AN72" i="179"/>
  <c r="AN45" i="179"/>
  <c r="AN48" i="179"/>
  <c r="BV133" i="200"/>
  <c r="BV23" i="200"/>
  <c r="BV44" i="200" s="1"/>
  <c r="BV119" i="200"/>
  <c r="BV9" i="200"/>
  <c r="BV30" i="200" s="1"/>
  <c r="BV122" i="200"/>
  <c r="BV12" i="200"/>
  <c r="BV33" i="200" s="1"/>
  <c r="BV124" i="200"/>
  <c r="BV14" i="200"/>
  <c r="BV35" i="200" s="1"/>
  <c r="BV130" i="200"/>
  <c r="BV20" i="200"/>
  <c r="BV41" i="200" s="1"/>
  <c r="BV126" i="200"/>
  <c r="BV16" i="200"/>
  <c r="BV37" i="200" s="1"/>
  <c r="BV128" i="200"/>
  <c r="BV18" i="200"/>
  <c r="BV39" i="200" s="1"/>
  <c r="BV15" i="200"/>
  <c r="BV36" i="200" s="1"/>
  <c r="BV125" i="200"/>
  <c r="BV117" i="200"/>
  <c r="BV7" i="200"/>
  <c r="BV28" i="200" s="1"/>
  <c r="BV22" i="200"/>
  <c r="BV43" i="200" s="1"/>
  <c r="BV132" i="200"/>
  <c r="BV11" i="200"/>
  <c r="BV32" i="200" s="1"/>
  <c r="BV121" i="200"/>
  <c r="BV19" i="200"/>
  <c r="BV40" i="200" s="1"/>
  <c r="BV129" i="200"/>
  <c r="BV13" i="200"/>
  <c r="BV34" i="200" s="1"/>
  <c r="BV123" i="200"/>
  <c r="BV120" i="200"/>
  <c r="BV10" i="200"/>
  <c r="BV31" i="200" s="1"/>
  <c r="BV8" i="200"/>
  <c r="BV29" i="200" s="1"/>
  <c r="BV118" i="200"/>
  <c r="BV17" i="200"/>
  <c r="BV38" i="200" s="1"/>
  <c r="BV127" i="200"/>
  <c r="BV131" i="200"/>
  <c r="BV21" i="200"/>
  <c r="BV42" i="200" s="1"/>
  <c r="AN84" i="179"/>
  <c r="AN255" i="179"/>
  <c r="AN318" i="179"/>
  <c r="AN852" i="179"/>
  <c r="AL405" i="179"/>
  <c r="AL426" i="179"/>
  <c r="AL480" i="179"/>
  <c r="AL561" i="179"/>
  <c r="AL654" i="179"/>
  <c r="AL297" i="179"/>
  <c r="AL477" i="179"/>
  <c r="AL558" i="179"/>
  <c r="AT9" i="200"/>
  <c r="AT30" i="200" s="1"/>
  <c r="AT15" i="200"/>
  <c r="AT36" i="200" s="1"/>
  <c r="AT13" i="200"/>
  <c r="AT34" i="200" s="1"/>
  <c r="AT22" i="200"/>
  <c r="AT43" i="200" s="1"/>
  <c r="AL309" i="179"/>
  <c r="AT23" i="200"/>
  <c r="AT44" i="200" s="1"/>
  <c r="AT11" i="200"/>
  <c r="AT32" i="200" s="1"/>
  <c r="AT14" i="200"/>
  <c r="AT35" i="200" s="1"/>
  <c r="AL507" i="179"/>
  <c r="AL648" i="179"/>
  <c r="AL408" i="179"/>
  <c r="AL606" i="179"/>
  <c r="AL300" i="179"/>
  <c r="AT18" i="200"/>
  <c r="AT39" i="200" s="1"/>
  <c r="AL801" i="179"/>
  <c r="AT19" i="200"/>
  <c r="AT40" i="200" s="1"/>
  <c r="AL603" i="179"/>
  <c r="AT7" i="200"/>
  <c r="AT28" i="200" s="1"/>
  <c r="AT16" i="200"/>
  <c r="AT37" i="200" s="1"/>
  <c r="AT20" i="200"/>
  <c r="AT41" i="200" s="1"/>
  <c r="AT8" i="200"/>
  <c r="AT29" i="200" s="1"/>
  <c r="AL414" i="179"/>
  <c r="AT17" i="200"/>
  <c r="AT38" i="200" s="1"/>
  <c r="AT12" i="200"/>
  <c r="AT33" i="200" s="1"/>
  <c r="AT10" i="200"/>
  <c r="AT31" i="200" s="1"/>
  <c r="AL180" i="179"/>
  <c r="AL504" i="179"/>
  <c r="AT21" i="200"/>
  <c r="AT42" i="200" s="1"/>
  <c r="AR7" i="200"/>
  <c r="AR28" i="200" s="1"/>
  <c r="AR14" i="200"/>
  <c r="AR35" i="200" s="1"/>
  <c r="AR12" i="200"/>
  <c r="AR33" i="200" s="1"/>
  <c r="AL513" i="179"/>
  <c r="AV14" i="200"/>
  <c r="AV35" i="200" s="1"/>
  <c r="AL306" i="179"/>
  <c r="AR8" i="200"/>
  <c r="AR29" i="200" s="1"/>
  <c r="AL576" i="179"/>
  <c r="J576" i="179" s="1"/>
  <c r="AV23" i="200"/>
  <c r="AV44" i="200" s="1"/>
  <c r="AV13" i="200"/>
  <c r="AV34" i="200" s="1"/>
  <c r="AR19" i="200"/>
  <c r="AR40" i="200" s="1"/>
  <c r="AV20" i="200"/>
  <c r="AV41" i="200" s="1"/>
  <c r="AR13" i="200"/>
  <c r="AR34" i="200" s="1"/>
  <c r="AV7" i="200"/>
  <c r="AV28" i="200" s="1"/>
  <c r="AV22" i="200"/>
  <c r="AV43" i="200" s="1"/>
  <c r="AR20" i="200"/>
  <c r="AR41" i="200" s="1"/>
  <c r="AR23" i="200"/>
  <c r="AR44" i="200" s="1"/>
  <c r="AV16" i="200"/>
  <c r="AV37" i="200" s="1"/>
  <c r="AR9" i="200"/>
  <c r="AR30" i="200" s="1"/>
  <c r="AL303" i="179"/>
  <c r="AR17" i="200"/>
  <c r="AR38" i="200" s="1"/>
  <c r="AV10" i="200"/>
  <c r="AV31" i="200" s="1"/>
  <c r="AV12" i="200"/>
  <c r="AV33" i="200" s="1"/>
  <c r="AR10" i="200"/>
  <c r="AR31" i="200" s="1"/>
  <c r="AR18" i="200"/>
  <c r="AR39" i="200" s="1"/>
  <c r="AL423" i="179"/>
  <c r="AR11" i="200"/>
  <c r="AR32" i="200" s="1"/>
  <c r="AR16" i="200"/>
  <c r="AR37" i="200" s="1"/>
  <c r="AV11" i="200"/>
  <c r="AV32" i="200" s="1"/>
  <c r="AR22" i="200"/>
  <c r="AR43" i="200" s="1"/>
  <c r="AV17" i="200"/>
  <c r="AV38" i="200" s="1"/>
  <c r="AV18" i="200"/>
  <c r="AV39" i="200" s="1"/>
  <c r="AV19" i="200"/>
  <c r="AV40" i="200" s="1"/>
  <c r="AV21" i="200"/>
  <c r="AV42" i="200" s="1"/>
  <c r="AR15" i="200"/>
  <c r="AR36" i="200" s="1"/>
  <c r="AV8" i="200"/>
  <c r="AV29" i="200" s="1"/>
  <c r="AR21" i="200"/>
  <c r="AR42" i="200" s="1"/>
  <c r="AV9" i="200"/>
  <c r="AV30" i="200" s="1"/>
  <c r="AV15" i="200"/>
  <c r="AV36" i="200" s="1"/>
  <c r="AL20" i="179"/>
  <c r="AL18" i="179"/>
  <c r="AL22" i="179"/>
  <c r="AL24" i="179"/>
  <c r="BS64" i="100"/>
  <c r="CT109" i="100"/>
  <c r="BN123" i="100"/>
  <c r="CR123" i="100"/>
  <c r="CW26" i="100"/>
  <c r="BS51" i="100"/>
  <c r="BS108" i="100"/>
  <c r="CY102" i="100"/>
  <c r="CT26" i="100"/>
  <c r="CW102" i="100"/>
  <c r="CY36" i="100"/>
  <c r="CT79" i="100"/>
  <c r="CW75" i="100"/>
  <c r="CW35" i="100"/>
  <c r="CT103" i="100"/>
  <c r="BN115" i="100"/>
  <c r="CW97" i="100"/>
  <c r="BS40" i="100"/>
  <c r="BS98" i="100"/>
  <c r="CR97" i="100"/>
  <c r="CT81" i="100"/>
  <c r="CY112" i="100"/>
  <c r="BS102" i="100"/>
  <c r="CT100" i="100"/>
  <c r="CR64" i="100"/>
  <c r="CR33" i="100"/>
  <c r="CW34" i="100"/>
  <c r="BN118" i="100"/>
  <c r="BS104" i="100"/>
  <c r="CY122" i="100"/>
  <c r="BS81" i="100"/>
  <c r="CW65" i="100"/>
  <c r="CW69" i="100"/>
  <c r="CY46" i="100"/>
  <c r="BN122" i="100"/>
  <c r="CT84" i="100"/>
  <c r="BS42" i="100"/>
  <c r="CT105" i="100"/>
  <c r="CR31" i="100"/>
  <c r="BN108" i="100"/>
  <c r="BN79" i="100"/>
  <c r="BS66" i="100"/>
  <c r="CY69" i="100"/>
  <c r="BN44" i="100"/>
  <c r="CT60" i="100"/>
  <c r="BN104" i="100"/>
  <c r="CW105" i="100"/>
  <c r="CR42" i="100"/>
  <c r="CW82" i="100"/>
  <c r="BS72" i="100"/>
  <c r="BS124" i="100"/>
  <c r="CT119" i="100"/>
  <c r="CW123" i="100"/>
  <c r="CW54" i="100"/>
  <c r="CT31" i="100"/>
  <c r="CR55" i="100"/>
  <c r="CY91" i="100"/>
  <c r="CY25" i="100"/>
  <c r="CW49" i="100"/>
  <c r="CY35" i="100"/>
  <c r="CR108" i="100"/>
  <c r="CY27" i="100"/>
  <c r="CW122" i="100"/>
  <c r="BS84" i="100"/>
  <c r="CW108" i="100"/>
  <c r="CW107" i="100"/>
  <c r="CR74" i="100"/>
  <c r="BS95" i="100"/>
  <c r="CR124" i="100"/>
  <c r="CT70" i="100"/>
  <c r="CW71" i="100"/>
  <c r="BN92" i="100"/>
  <c r="BN106" i="100"/>
  <c r="CY123" i="100"/>
  <c r="CT43" i="100"/>
  <c r="CW78" i="100"/>
  <c r="CT46" i="100"/>
  <c r="CY65" i="100"/>
  <c r="BN40" i="100"/>
  <c r="CR70" i="100"/>
  <c r="CT80" i="100"/>
  <c r="CR26" i="100"/>
  <c r="CR98" i="100"/>
  <c r="BS106" i="100"/>
  <c r="CT64" i="100"/>
  <c r="BN89" i="100"/>
  <c r="BN90" i="100"/>
  <c r="BN107" i="100"/>
  <c r="BS86" i="100"/>
  <c r="CY34" i="100"/>
  <c r="CY97" i="100"/>
  <c r="CW88" i="100"/>
  <c r="CY44" i="100"/>
  <c r="CY86" i="100"/>
  <c r="CR121" i="100"/>
  <c r="CY96" i="100"/>
  <c r="CW77" i="100"/>
  <c r="CY104" i="100"/>
  <c r="CT90" i="100"/>
  <c r="CW109" i="100"/>
  <c r="BS80" i="100"/>
  <c r="CR38" i="100"/>
  <c r="CT58" i="100"/>
  <c r="CT30" i="100"/>
  <c r="CY88" i="100"/>
  <c r="CW63" i="100"/>
  <c r="BS28" i="100"/>
  <c r="BS30" i="100"/>
  <c r="CW28" i="100"/>
  <c r="BN42" i="100"/>
  <c r="BS35" i="100"/>
  <c r="CY38" i="100"/>
  <c r="CW32" i="100"/>
  <c r="BS88" i="100"/>
  <c r="CR37" i="100"/>
  <c r="CR106" i="100"/>
  <c r="BS54" i="100"/>
  <c r="BN63" i="100"/>
  <c r="CT94" i="100"/>
  <c r="CT72" i="100"/>
  <c r="CY40" i="100"/>
  <c r="BS105" i="100"/>
  <c r="CT114" i="100"/>
  <c r="CW37" i="100"/>
  <c r="CY76" i="100"/>
  <c r="BN64" i="100"/>
  <c r="CW93" i="100"/>
  <c r="CR63" i="100"/>
  <c r="CW52" i="100"/>
  <c r="CR72" i="100"/>
  <c r="BN69" i="100"/>
  <c r="BN41" i="100"/>
  <c r="BN81" i="100"/>
  <c r="CW29" i="100"/>
  <c r="CT116" i="100"/>
  <c r="BN72" i="100"/>
  <c r="CT29" i="100"/>
  <c r="CY85" i="100"/>
  <c r="BN68" i="100"/>
  <c r="CR79" i="100"/>
  <c r="BN38" i="100"/>
  <c r="CT51" i="100"/>
  <c r="BS49" i="100"/>
  <c r="BS41" i="100"/>
  <c r="BS116" i="100"/>
  <c r="BS32" i="100"/>
  <c r="CT106" i="100"/>
  <c r="CT25" i="100"/>
  <c r="CW103" i="100"/>
  <c r="BN85" i="100"/>
  <c r="CY67" i="100"/>
  <c r="CT97" i="100"/>
  <c r="CR85" i="100"/>
  <c r="CW53" i="100"/>
  <c r="CW86" i="100"/>
  <c r="CR122" i="100"/>
  <c r="BN105" i="100"/>
  <c r="BS89" i="100"/>
  <c r="BS36" i="100"/>
  <c r="BN95" i="100"/>
  <c r="BS115" i="100"/>
  <c r="CR100" i="100"/>
  <c r="CR103" i="100"/>
  <c r="CY57" i="100"/>
  <c r="CT75" i="100"/>
  <c r="CW25" i="100"/>
  <c r="BN30" i="100"/>
  <c r="CY72" i="100"/>
  <c r="BS119" i="100"/>
  <c r="BN24" i="100"/>
  <c r="BS48" i="100"/>
  <c r="CR88" i="100"/>
  <c r="BS90" i="100"/>
  <c r="CY113" i="100"/>
  <c r="CW76" i="100"/>
  <c r="BS73" i="100"/>
  <c r="CY93" i="100"/>
  <c r="CW56" i="100"/>
  <c r="CW62" i="100"/>
  <c r="CY120" i="100"/>
  <c r="CY30" i="100"/>
  <c r="BN94" i="100"/>
  <c r="BS85" i="100"/>
  <c r="CT110" i="100"/>
  <c r="CW57" i="100"/>
  <c r="BS107" i="100"/>
  <c r="BS67" i="100"/>
  <c r="CW55" i="100"/>
  <c r="CY60" i="100"/>
  <c r="BS57" i="100"/>
  <c r="BN57" i="100"/>
  <c r="CW99" i="100"/>
  <c r="CT91" i="100"/>
  <c r="CY78" i="100"/>
  <c r="CW94" i="100"/>
  <c r="CW117" i="100"/>
  <c r="BN80" i="100"/>
  <c r="CT120" i="100"/>
  <c r="CR24" i="100"/>
  <c r="CR89" i="100"/>
  <c r="BN56" i="100"/>
  <c r="BS96" i="100"/>
  <c r="CT85" i="100"/>
  <c r="CW115" i="100"/>
  <c r="CY106" i="100"/>
  <c r="BN61" i="100"/>
  <c r="BN100" i="100"/>
  <c r="CY28" i="100"/>
  <c r="CR117" i="100"/>
  <c r="CT98" i="100"/>
  <c r="CT122" i="100"/>
  <c r="BN114" i="100"/>
  <c r="BN48" i="100"/>
  <c r="CR86" i="100"/>
  <c r="BS121" i="100"/>
  <c r="CY71" i="100"/>
  <c r="CY62" i="100"/>
  <c r="CR28" i="100"/>
  <c r="BS103" i="100"/>
  <c r="BS25" i="100"/>
  <c r="CY87" i="100"/>
  <c r="BS55" i="100"/>
  <c r="BN28" i="100"/>
  <c r="BN88" i="100"/>
  <c r="CW84" i="100"/>
  <c r="CY48" i="100"/>
  <c r="BS65" i="100"/>
  <c r="CR116" i="100"/>
  <c r="CR56" i="100"/>
  <c r="BN25" i="100"/>
  <c r="CT104" i="100"/>
  <c r="BS43" i="100"/>
  <c r="CR69" i="100"/>
  <c r="BN99" i="100"/>
  <c r="CW31" i="100"/>
  <c r="BS87" i="100"/>
  <c r="CY47" i="100"/>
  <c r="CR115" i="100"/>
  <c r="CW46" i="100"/>
  <c r="CR118" i="100"/>
  <c r="CT92" i="100"/>
  <c r="CT36" i="100"/>
  <c r="CY33" i="100"/>
  <c r="BN83" i="100"/>
  <c r="CT39" i="100"/>
  <c r="BN70" i="100"/>
  <c r="CW79" i="100"/>
  <c r="CY105" i="100"/>
  <c r="CT63" i="100"/>
  <c r="BS37" i="100"/>
  <c r="CY121" i="100"/>
  <c r="CW30" i="100"/>
  <c r="CR77" i="100"/>
  <c r="CT93" i="100"/>
  <c r="CR30" i="100"/>
  <c r="BN82" i="100"/>
  <c r="BN71" i="100"/>
  <c r="BN66" i="100"/>
  <c r="CT32" i="100"/>
  <c r="CR66" i="100"/>
  <c r="CW95" i="100"/>
  <c r="CR25" i="100"/>
  <c r="CT77" i="100"/>
  <c r="CR54" i="100"/>
  <c r="CR50" i="100"/>
  <c r="BS68" i="100"/>
  <c r="CW106" i="100"/>
  <c r="CW39" i="100"/>
  <c r="CT96" i="100"/>
  <c r="BN121" i="100"/>
  <c r="BS31" i="100"/>
  <c r="CT69" i="100"/>
  <c r="CY37" i="100"/>
  <c r="CW40" i="100"/>
  <c r="CT102" i="100"/>
  <c r="CR120" i="100"/>
  <c r="CT24" i="100"/>
  <c r="CY114" i="100"/>
  <c r="BS97" i="100"/>
  <c r="CT121" i="100"/>
  <c r="CT66" i="100"/>
  <c r="BN50" i="100"/>
  <c r="BS58" i="100"/>
  <c r="CT117" i="100"/>
  <c r="BS117" i="100"/>
  <c r="CW59" i="100"/>
  <c r="CT42" i="100"/>
  <c r="CY42" i="100"/>
  <c r="BS100" i="100"/>
  <c r="BN87" i="100"/>
  <c r="CW116" i="100"/>
  <c r="BN75" i="100"/>
  <c r="CY82" i="100"/>
  <c r="BS82" i="100"/>
  <c r="CW118" i="100"/>
  <c r="BN120" i="100"/>
  <c r="CR65" i="100"/>
  <c r="BN55" i="100"/>
  <c r="CT37" i="100"/>
  <c r="CR80" i="100"/>
  <c r="CY90" i="100"/>
  <c r="CR47" i="100"/>
  <c r="BN60" i="100"/>
  <c r="CT57" i="100"/>
  <c r="BN113" i="100"/>
  <c r="CY51" i="100"/>
  <c r="BS47" i="100"/>
  <c r="CY98" i="100"/>
  <c r="BN34" i="100"/>
  <c r="CT62" i="100"/>
  <c r="CW61" i="100"/>
  <c r="CT71" i="100"/>
  <c r="CR104" i="100"/>
  <c r="BN101" i="100"/>
  <c r="BN109" i="100"/>
  <c r="CR83" i="100"/>
  <c r="CT76" i="100"/>
  <c r="CR59" i="100"/>
  <c r="CR110" i="100"/>
  <c r="BS93" i="100"/>
  <c r="CW96" i="100"/>
  <c r="CT89" i="100"/>
  <c r="CT118" i="100"/>
  <c r="CY107" i="100"/>
  <c r="CR32" i="100"/>
  <c r="CR71" i="100"/>
  <c r="CY108" i="100"/>
  <c r="CW112" i="100"/>
  <c r="CY73" i="100"/>
  <c r="BS46" i="100"/>
  <c r="CT99" i="100"/>
  <c r="BS29" i="100"/>
  <c r="BS78" i="100"/>
  <c r="CT111" i="100"/>
  <c r="CR46" i="100"/>
  <c r="BS99" i="100"/>
  <c r="CW50" i="100"/>
  <c r="BS91" i="100"/>
  <c r="CW110" i="100"/>
  <c r="CR68" i="100"/>
  <c r="CY124" i="100"/>
  <c r="CT52" i="100"/>
  <c r="CT73" i="100"/>
  <c r="BN98" i="100"/>
  <c r="BS74" i="100"/>
  <c r="CR99" i="100"/>
  <c r="CR96" i="100"/>
  <c r="CW68" i="100"/>
  <c r="CR61" i="100"/>
  <c r="CT82" i="100"/>
  <c r="CW104" i="100"/>
  <c r="CT68" i="100"/>
  <c r="CY56" i="100"/>
  <c r="CR87" i="100"/>
  <c r="CW67" i="100"/>
  <c r="CT108" i="100"/>
  <c r="BN74" i="100"/>
  <c r="BN58" i="100"/>
  <c r="CR107" i="100"/>
  <c r="CY24" i="100"/>
  <c r="CY84" i="100"/>
  <c r="BS62" i="100"/>
  <c r="BS59" i="100"/>
  <c r="BN49" i="100"/>
  <c r="BN46" i="100"/>
  <c r="CT38" i="100"/>
  <c r="BN78" i="100"/>
  <c r="BN43" i="100"/>
  <c r="CY94" i="100"/>
  <c r="BN36" i="100"/>
  <c r="BS34" i="100"/>
  <c r="CY74" i="100"/>
  <c r="CY49" i="100"/>
  <c r="CY43" i="100"/>
  <c r="BN47" i="100"/>
  <c r="BN65" i="100"/>
  <c r="CW27" i="100"/>
  <c r="CR101" i="100"/>
  <c r="BS110" i="100"/>
  <c r="CW44" i="100"/>
  <c r="CY77" i="100"/>
  <c r="BN119" i="100"/>
  <c r="CY117" i="100"/>
  <c r="CT113" i="100"/>
  <c r="CR113" i="100"/>
  <c r="CW83" i="100"/>
  <c r="CW119" i="100"/>
  <c r="BN59" i="100"/>
  <c r="CY89" i="100"/>
  <c r="CR27" i="100"/>
  <c r="CR75" i="100"/>
  <c r="BN103" i="100"/>
  <c r="CY32" i="100"/>
  <c r="CT55" i="100"/>
  <c r="BN84" i="100"/>
  <c r="CW58" i="100"/>
  <c r="CT47" i="100"/>
  <c r="CT44" i="100"/>
  <c r="BS56" i="100"/>
  <c r="BN62" i="100"/>
  <c r="CR102" i="100"/>
  <c r="CW89" i="100"/>
  <c r="BN52" i="100"/>
  <c r="CT45" i="100"/>
  <c r="CY101" i="100"/>
  <c r="CW48" i="100"/>
  <c r="CY118" i="100"/>
  <c r="CT74" i="100"/>
  <c r="BS94" i="100"/>
  <c r="CY116" i="100"/>
  <c r="CT34" i="100"/>
  <c r="CW80" i="100"/>
  <c r="CY55" i="100"/>
  <c r="CW124" i="100"/>
  <c r="CY64" i="100"/>
  <c r="CR44" i="100"/>
  <c r="CW47" i="100"/>
  <c r="BS123" i="100"/>
  <c r="CW51" i="100"/>
  <c r="CR60" i="100"/>
  <c r="CT48" i="100"/>
  <c r="BN97" i="100"/>
  <c r="CT124" i="100"/>
  <c r="BS114" i="100"/>
  <c r="BN26" i="100"/>
  <c r="CR48" i="100"/>
  <c r="CR82" i="100"/>
  <c r="BN111" i="100"/>
  <c r="BS45" i="100"/>
  <c r="CT41" i="100"/>
  <c r="CW100" i="100"/>
  <c r="BS112" i="100"/>
  <c r="CR57" i="100"/>
  <c r="CW85" i="100"/>
  <c r="CW42" i="100"/>
  <c r="BN96" i="100"/>
  <c r="CY119" i="100"/>
  <c r="CR58" i="100"/>
  <c r="CY39" i="100"/>
  <c r="CY45" i="100"/>
  <c r="BN35" i="100"/>
  <c r="CR62" i="100"/>
  <c r="BN77" i="100"/>
  <c r="BS79" i="100"/>
  <c r="CR67" i="100"/>
  <c r="BS61" i="100"/>
  <c r="CW113" i="100"/>
  <c r="BN51" i="100"/>
  <c r="CW121" i="100"/>
  <c r="BS63" i="100"/>
  <c r="CW120" i="100"/>
  <c r="CW24" i="100"/>
  <c r="CR41" i="100"/>
  <c r="BN116" i="100"/>
  <c r="CY52" i="100"/>
  <c r="BS75" i="100"/>
  <c r="BS77" i="100"/>
  <c r="BS69" i="100"/>
  <c r="CT40" i="100"/>
  <c r="CY80" i="100"/>
  <c r="CR40" i="100"/>
  <c r="CW111" i="100"/>
  <c r="CY95" i="100"/>
  <c r="CY50" i="100"/>
  <c r="CY92" i="100"/>
  <c r="BS70" i="100"/>
  <c r="CW91" i="100"/>
  <c r="CR112" i="100"/>
  <c r="CY26" i="100"/>
  <c r="CY41" i="100"/>
  <c r="BS101" i="100"/>
  <c r="CW66" i="100"/>
  <c r="CT67" i="100"/>
  <c r="CT83" i="100"/>
  <c r="CR51" i="100"/>
  <c r="CW64" i="100"/>
  <c r="CY75" i="100"/>
  <c r="CT87" i="100"/>
  <c r="CW74" i="100"/>
  <c r="BS39" i="100"/>
  <c r="CY70" i="100"/>
  <c r="CR92" i="100"/>
  <c r="CR76" i="100"/>
  <c r="CR43" i="100"/>
  <c r="CT50" i="100"/>
  <c r="CW98" i="100"/>
  <c r="CT56" i="100"/>
  <c r="CW73" i="100"/>
  <c r="CR109" i="100"/>
  <c r="CW45" i="100"/>
  <c r="CY115" i="100"/>
  <c r="BN102" i="100"/>
  <c r="CT49" i="100"/>
  <c r="BN54" i="100"/>
  <c r="CR34" i="100"/>
  <c r="CW43" i="100"/>
  <c r="BS38" i="100"/>
  <c r="BN67" i="100"/>
  <c r="CW33" i="100"/>
  <c r="CY103" i="100"/>
  <c r="CW72" i="100"/>
  <c r="CR81" i="100"/>
  <c r="CR45" i="100"/>
  <c r="BN27" i="100"/>
  <c r="CR94" i="100"/>
  <c r="BN32" i="100"/>
  <c r="BS26" i="100"/>
  <c r="BN73" i="100"/>
  <c r="CT107" i="100"/>
  <c r="BS122" i="100"/>
  <c r="BN45" i="100"/>
  <c r="CY79" i="100"/>
  <c r="CY109" i="100"/>
  <c r="CT28" i="100"/>
  <c r="CW41" i="100"/>
  <c r="CY53" i="100"/>
  <c r="CR119" i="100"/>
  <c r="CY58" i="100"/>
  <c r="CW114" i="100"/>
  <c r="BN76" i="100"/>
  <c r="BS76" i="100"/>
  <c r="CW87" i="100"/>
  <c r="BN93" i="100"/>
  <c r="CW92" i="100"/>
  <c r="BS27" i="100"/>
  <c r="CY111" i="100"/>
  <c r="CR90" i="100"/>
  <c r="CT88" i="100"/>
  <c r="CT53" i="100"/>
  <c r="BS53" i="100"/>
  <c r="CT54" i="100"/>
  <c r="CR95" i="100"/>
  <c r="BS60" i="100"/>
  <c r="BN53" i="100"/>
  <c r="BS52" i="100"/>
  <c r="CT86" i="100"/>
  <c r="CY31" i="100"/>
  <c r="CR84" i="100"/>
  <c r="CY99" i="100"/>
  <c r="BS24" i="100"/>
  <c r="CT33" i="100"/>
  <c r="BS71" i="100"/>
  <c r="CT112" i="100"/>
  <c r="BN33" i="100"/>
  <c r="BS44" i="100"/>
  <c r="CR29" i="100"/>
  <c r="BS118" i="100"/>
  <c r="CY59" i="100"/>
  <c r="BS50" i="100"/>
  <c r="CR39" i="100"/>
  <c r="BS111" i="100"/>
  <c r="CT27" i="100"/>
  <c r="BN39" i="100"/>
  <c r="CT59" i="100"/>
  <c r="BN91" i="100"/>
  <c r="CR114" i="100"/>
  <c r="CT123" i="100"/>
  <c r="BN37" i="100"/>
  <c r="BS120" i="100"/>
  <c r="CR91" i="100"/>
  <c r="CR36" i="100"/>
  <c r="CR73" i="100"/>
  <c r="CY83" i="100"/>
  <c r="CY54" i="100"/>
  <c r="BN112" i="100"/>
  <c r="CT101" i="100"/>
  <c r="CY29" i="100"/>
  <c r="CY61" i="100"/>
  <c r="CY68" i="100"/>
  <c r="CR111" i="100"/>
  <c r="BN29" i="100"/>
  <c r="CY110" i="100"/>
  <c r="CR78" i="100"/>
  <c r="BN117" i="100"/>
  <c r="CT35" i="100"/>
  <c r="CW60" i="100"/>
  <c r="CR105" i="100"/>
  <c r="CR35" i="100"/>
  <c r="CR49" i="100"/>
  <c r="CW38" i="100"/>
  <c r="BN31" i="100"/>
  <c r="CT61" i="100"/>
  <c r="CT78" i="100"/>
  <c r="BN110" i="100"/>
  <c r="CW101" i="100"/>
  <c r="BS83" i="100"/>
  <c r="BN124" i="100"/>
  <c r="CT115" i="100"/>
  <c r="CR52" i="100"/>
  <c r="BS113" i="100"/>
  <c r="BS92" i="100"/>
  <c r="CR53" i="100"/>
  <c r="CT65" i="100"/>
  <c r="CR93" i="100"/>
  <c r="CY100" i="100"/>
  <c r="CW90" i="100"/>
  <c r="CW70" i="100"/>
  <c r="BS33" i="100"/>
  <c r="BN86" i="100"/>
  <c r="CT95" i="100"/>
  <c r="CY66" i="100"/>
  <c r="CW81" i="100"/>
  <c r="BS109" i="100"/>
  <c r="CY63" i="100"/>
  <c r="CW36" i="100"/>
  <c r="CY81" i="100"/>
  <c r="DE63" i="100"/>
  <c r="DE120" i="100"/>
  <c r="DE52" i="100"/>
  <c r="DE114" i="100"/>
  <c r="DE33" i="100"/>
  <c r="DE107" i="100"/>
  <c r="DE93" i="100"/>
  <c r="DE51" i="100"/>
  <c r="DE41" i="100"/>
  <c r="DE88" i="100"/>
  <c r="DE50" i="100"/>
  <c r="DE58" i="100"/>
  <c r="DE117" i="100"/>
  <c r="DE34" i="100"/>
  <c r="DE78" i="100"/>
  <c r="DE81" i="100"/>
  <c r="DE94" i="100"/>
  <c r="DE83" i="100"/>
  <c r="DE47" i="100"/>
  <c r="DE85" i="100"/>
  <c r="DE54" i="100"/>
  <c r="DE35" i="100"/>
  <c r="DE109" i="100"/>
  <c r="DE112" i="100"/>
  <c r="DE68" i="100"/>
  <c r="DE105" i="100"/>
  <c r="DE119" i="100"/>
  <c r="DE61" i="100"/>
  <c r="DE98" i="100"/>
  <c r="DE65" i="100"/>
  <c r="DE59" i="100"/>
  <c r="DE108" i="100"/>
  <c r="DE101" i="100"/>
  <c r="DE40" i="100"/>
  <c r="DE86" i="100"/>
  <c r="DE95" i="100"/>
  <c r="DE116" i="100"/>
  <c r="DE102" i="100"/>
  <c r="DE87" i="100"/>
  <c r="DE38" i="100"/>
  <c r="DE82" i="100"/>
  <c r="DE60" i="100"/>
  <c r="DE79" i="100"/>
  <c r="DE122" i="100"/>
  <c r="DE39" i="100"/>
  <c r="DE72" i="100"/>
  <c r="DE57" i="100"/>
  <c r="DE32" i="100"/>
  <c r="DE29" i="100"/>
  <c r="DE73" i="100"/>
  <c r="DE70" i="100"/>
  <c r="DE27" i="100"/>
  <c r="DE91" i="100"/>
  <c r="DE124" i="100"/>
  <c r="DE104" i="100"/>
  <c r="DE69" i="100"/>
  <c r="DE62" i="100"/>
  <c r="DE115" i="100"/>
  <c r="DE80" i="100"/>
  <c r="DE48" i="100"/>
  <c r="DE118" i="100"/>
  <c r="DE42" i="100"/>
  <c r="DE97" i="100"/>
  <c r="DE25" i="100"/>
  <c r="DE103" i="100"/>
  <c r="DE55" i="100"/>
  <c r="DE30" i="100"/>
  <c r="DE26" i="100"/>
  <c r="DE31" i="100"/>
  <c r="DE74" i="100"/>
  <c r="DE28" i="100"/>
  <c r="DE90" i="100"/>
  <c r="DE77" i="100"/>
  <c r="DE111" i="100"/>
  <c r="DE56" i="100"/>
  <c r="DE89" i="100"/>
  <c r="DE123" i="100"/>
  <c r="DE76" i="100"/>
  <c r="DE100" i="100"/>
  <c r="DE46" i="100"/>
  <c r="DE71" i="100"/>
  <c r="DE113" i="100"/>
  <c r="DE75" i="100"/>
  <c r="DE66" i="100"/>
  <c r="DE121" i="100"/>
  <c r="DE44" i="100"/>
  <c r="DE106" i="100"/>
  <c r="DE43" i="100"/>
  <c r="DC39" i="100"/>
  <c r="DC55" i="100"/>
  <c r="DC112" i="100"/>
  <c r="DC117" i="100"/>
  <c r="DC26" i="100"/>
  <c r="DC111" i="100"/>
  <c r="DC81" i="100"/>
  <c r="DC36" i="100"/>
  <c r="DC113" i="100"/>
  <c r="DC80" i="100"/>
  <c r="DC86" i="100"/>
  <c r="DC91" i="100"/>
  <c r="DC63" i="100"/>
  <c r="DC25" i="100"/>
  <c r="DC44" i="100"/>
  <c r="DC45" i="100"/>
  <c r="DC88" i="100"/>
  <c r="DC27" i="100"/>
  <c r="DC77" i="100"/>
  <c r="DC65" i="100"/>
  <c r="DC38" i="100"/>
  <c r="DC29" i="100"/>
  <c r="DC114" i="100"/>
  <c r="DC28" i="100"/>
  <c r="DC71" i="100"/>
  <c r="DC92" i="100"/>
  <c r="DC47" i="100"/>
  <c r="DC119" i="100"/>
  <c r="DC109" i="100"/>
  <c r="DC51" i="100"/>
  <c r="DC90" i="100"/>
  <c r="DC56" i="100"/>
  <c r="DC57" i="100"/>
  <c r="DC42" i="100"/>
  <c r="DC30" i="100"/>
  <c r="DC85" i="100"/>
  <c r="DC94" i="100"/>
  <c r="DC54" i="100"/>
  <c r="DC89" i="100"/>
  <c r="DC31" i="100"/>
  <c r="DC43" i="100"/>
  <c r="DC99" i="100"/>
  <c r="DC107" i="100"/>
  <c r="DC24" i="100"/>
  <c r="DC95" i="100"/>
  <c r="DC76" i="100"/>
  <c r="DC40" i="100"/>
  <c r="DC72" i="100"/>
  <c r="DC37" i="100"/>
  <c r="DC73" i="100"/>
  <c r="DC118" i="100"/>
  <c r="DC98" i="100"/>
  <c r="DC84" i="100"/>
  <c r="DC52" i="100"/>
  <c r="DC41" i="100"/>
  <c r="DC82" i="100"/>
  <c r="DC100" i="100"/>
  <c r="DC46" i="100"/>
  <c r="DC62" i="100"/>
  <c r="DC122" i="100"/>
  <c r="DC69" i="100"/>
  <c r="DC34" i="100"/>
  <c r="DC32" i="100"/>
  <c r="DC61" i="100"/>
  <c r="DC35" i="100"/>
  <c r="DC33" i="100"/>
  <c r="DC115" i="100"/>
  <c r="DC110" i="100"/>
  <c r="DC75" i="100"/>
  <c r="DC50" i="100"/>
  <c r="DC104" i="100"/>
  <c r="DC60" i="100"/>
  <c r="DC83" i="100"/>
  <c r="DC53" i="100"/>
  <c r="DC101" i="100"/>
  <c r="DC87" i="100"/>
  <c r="DC78" i="100"/>
  <c r="DC49" i="100"/>
  <c r="DC120" i="100"/>
  <c r="DC96" i="100"/>
  <c r="DC121" i="100"/>
  <c r="DC58" i="100"/>
  <c r="DC59" i="100"/>
  <c r="DC124" i="100"/>
  <c r="DC79" i="100"/>
  <c r="DC123" i="100"/>
  <c r="DC93" i="100"/>
  <c r="DC103" i="100"/>
  <c r="BY69" i="100"/>
  <c r="BY62" i="100"/>
  <c r="BY82" i="100"/>
  <c r="BY71" i="100"/>
  <c r="BY48" i="100"/>
  <c r="BY103" i="100"/>
  <c r="BY106" i="100"/>
  <c r="BY26" i="100"/>
  <c r="BY39" i="100"/>
  <c r="BY114" i="100"/>
  <c r="BY116" i="100"/>
  <c r="BY50" i="100"/>
  <c r="BY112" i="100"/>
  <c r="BY31" i="100"/>
  <c r="BY53" i="100"/>
  <c r="BY122" i="100"/>
  <c r="BY25" i="100"/>
  <c r="BY68" i="100"/>
  <c r="BY32" i="100"/>
  <c r="BY56" i="100"/>
  <c r="BY66" i="100"/>
  <c r="BY94" i="100"/>
  <c r="BY35" i="100"/>
  <c r="BY95" i="100"/>
  <c r="BY57" i="100"/>
  <c r="BY70" i="100"/>
  <c r="BY91" i="100"/>
  <c r="BY29" i="100"/>
  <c r="BY108" i="100"/>
  <c r="BY81" i="100"/>
  <c r="BY33" i="100"/>
  <c r="BY28" i="100"/>
  <c r="BY46" i="100"/>
  <c r="BY93" i="100"/>
  <c r="BY30" i="100"/>
  <c r="BY40" i="100"/>
  <c r="BY107" i="100"/>
  <c r="BY117" i="100"/>
  <c r="BY87" i="100"/>
  <c r="BY49" i="100"/>
  <c r="BY121" i="100"/>
  <c r="BY44" i="100"/>
  <c r="BY78" i="100"/>
  <c r="BY113" i="100"/>
  <c r="BY73" i="100"/>
  <c r="BY97" i="100"/>
  <c r="BY85" i="100"/>
  <c r="BY41" i="100"/>
  <c r="BY100" i="100"/>
  <c r="BY86" i="100"/>
  <c r="BY79" i="100"/>
  <c r="BY80" i="100"/>
  <c r="BY34" i="100"/>
  <c r="BY123" i="100"/>
  <c r="BY67" i="100"/>
  <c r="BY119" i="100"/>
  <c r="BY54" i="100"/>
  <c r="BY109" i="100"/>
  <c r="BY96" i="100"/>
  <c r="BY104" i="100"/>
  <c r="BY101" i="100"/>
  <c r="BY42" i="100"/>
  <c r="BY84" i="100"/>
  <c r="BY65" i="100"/>
  <c r="BY118" i="100"/>
  <c r="BY88" i="100"/>
  <c r="BY60" i="100"/>
  <c r="BY64" i="100"/>
  <c r="BY124" i="100"/>
  <c r="BY111" i="100"/>
  <c r="BY105" i="100"/>
  <c r="BY55" i="100"/>
  <c r="BY51" i="100"/>
  <c r="BY45" i="100"/>
  <c r="BY77" i="100"/>
  <c r="BY90" i="100"/>
  <c r="BY99" i="100"/>
  <c r="BY98" i="100"/>
  <c r="BY83" i="100"/>
  <c r="BY61" i="100"/>
  <c r="BY52" i="100"/>
  <c r="BY76" i="100"/>
  <c r="BY59" i="100"/>
  <c r="BY43" i="100"/>
  <c r="BY24" i="100"/>
  <c r="BY75" i="100"/>
  <c r="BY38" i="100"/>
  <c r="BY37" i="100"/>
  <c r="BE89" i="79"/>
  <c r="AC81" i="179"/>
  <c r="AE120" i="179"/>
  <c r="AE81" i="179"/>
  <c r="AC117" i="179"/>
  <c r="AE117" i="179"/>
  <c r="AE90" i="179"/>
  <c r="BA964" i="179" l="1"/>
  <c r="AZ964" i="179"/>
  <c r="AY965" i="179"/>
  <c r="J1026" i="179"/>
  <c r="AU995" i="179"/>
  <c r="AU996" i="179" s="1"/>
  <c r="AV994" i="179"/>
  <c r="AW994" i="179"/>
  <c r="AO993" i="179"/>
  <c r="AN993" i="179"/>
  <c r="J171" i="179"/>
  <c r="F17" i="326" s="1"/>
  <c r="J180" i="179"/>
  <c r="J414" i="179"/>
  <c r="AN90" i="179"/>
  <c r="J306" i="179"/>
  <c r="BD967" i="179"/>
  <c r="BE967" i="179"/>
  <c r="BC968" i="179"/>
  <c r="J144" i="179"/>
  <c r="F14" i="326" s="1"/>
  <c r="J603" i="179"/>
  <c r="AN81" i="179"/>
  <c r="AN117" i="179"/>
  <c r="AL117" i="179"/>
  <c r="AN120" i="179"/>
  <c r="AL81" i="179"/>
  <c r="J864" i="179"/>
  <c r="J504" i="179"/>
  <c r="J882" i="179"/>
  <c r="J648" i="179"/>
  <c r="J630" i="179"/>
  <c r="J693" i="179"/>
  <c r="AP53" i="200"/>
  <c r="AQ53" i="200"/>
  <c r="BJ53" i="200"/>
  <c r="BJ78" i="200" s="1"/>
  <c r="BJ99" i="200" s="1"/>
  <c r="BJ32" i="200"/>
  <c r="BK32" i="200"/>
  <c r="AZ32" i="200"/>
  <c r="AX53" i="200" s="1"/>
  <c r="BK53" i="200"/>
  <c r="BK78" i="200" s="1"/>
  <c r="BK99" i="200" s="1"/>
  <c r="AZ53" i="200"/>
  <c r="AV122" i="200"/>
  <c r="AV129" i="200"/>
  <c r="AZ41" i="200"/>
  <c r="AX62" i="200" s="1"/>
  <c r="BJ62" i="200"/>
  <c r="BJ87" i="200" s="1"/>
  <c r="BJ108" i="200" s="1"/>
  <c r="AQ62" i="200"/>
  <c r="BJ41" i="200"/>
  <c r="AP62" i="200"/>
  <c r="BK62" i="200"/>
  <c r="BK87" i="200" s="1"/>
  <c r="BK108" i="200" s="1"/>
  <c r="BK41" i="200"/>
  <c r="AZ62" i="200"/>
  <c r="J234" i="179"/>
  <c r="BK44" i="200"/>
  <c r="AP65" i="200"/>
  <c r="BJ65" i="200"/>
  <c r="BJ90" i="200" s="1"/>
  <c r="BJ111" i="200" s="1"/>
  <c r="BJ44" i="200"/>
  <c r="BK65" i="200"/>
  <c r="BK90" i="200" s="1"/>
  <c r="BK111" i="200" s="1"/>
  <c r="AZ44" i="200"/>
  <c r="AX65" i="200" s="1"/>
  <c r="AQ65" i="200"/>
  <c r="AZ65" i="200"/>
  <c r="AQ54" i="200"/>
  <c r="BK33" i="200"/>
  <c r="BK54" i="200"/>
  <c r="BK79" i="200" s="1"/>
  <c r="BK100" i="200" s="1"/>
  <c r="AP54" i="200"/>
  <c r="BJ54" i="200"/>
  <c r="BJ79" i="200" s="1"/>
  <c r="BJ100" i="200" s="1"/>
  <c r="BJ33" i="200"/>
  <c r="AZ33" i="200"/>
  <c r="AW54" i="200" s="1"/>
  <c r="AW122" i="200" s="1"/>
  <c r="AZ54" i="200"/>
  <c r="AV132" i="200"/>
  <c r="AV123" i="200"/>
  <c r="J621" i="179"/>
  <c r="BK39" i="200"/>
  <c r="AZ39" i="200"/>
  <c r="AX60" i="200" s="1"/>
  <c r="BK60" i="200"/>
  <c r="BK85" i="200" s="1"/>
  <c r="BK106" i="200" s="1"/>
  <c r="BJ60" i="200"/>
  <c r="BJ85" i="200" s="1"/>
  <c r="BJ106" i="200" s="1"/>
  <c r="AP60" i="200"/>
  <c r="BJ39" i="200"/>
  <c r="AQ60" i="200"/>
  <c r="AZ60" i="200"/>
  <c r="J612" i="179"/>
  <c r="J666" i="179"/>
  <c r="AP63" i="200"/>
  <c r="BK42" i="200"/>
  <c r="BJ42" i="200"/>
  <c r="AZ42" i="200"/>
  <c r="AX63" i="200" s="1"/>
  <c r="BJ63" i="200"/>
  <c r="BJ88" i="200" s="1"/>
  <c r="BJ109" i="200" s="1"/>
  <c r="AQ63" i="200"/>
  <c r="BK63" i="200"/>
  <c r="BK88" i="200" s="1"/>
  <c r="BK109" i="200" s="1"/>
  <c r="AZ63" i="200"/>
  <c r="BK56" i="200"/>
  <c r="BK81" i="200" s="1"/>
  <c r="BK102" i="200" s="1"/>
  <c r="BJ35" i="200"/>
  <c r="BJ56" i="200"/>
  <c r="BJ81" i="200" s="1"/>
  <c r="BJ102" i="200" s="1"/>
  <c r="AP56" i="200"/>
  <c r="AZ35" i="200"/>
  <c r="AX56" i="200" s="1"/>
  <c r="AQ56" i="200"/>
  <c r="BK35" i="200"/>
  <c r="AZ56" i="200"/>
  <c r="J585" i="179"/>
  <c r="AV119" i="200"/>
  <c r="AV128" i="200"/>
  <c r="J135" i="179"/>
  <c r="F13" i="326" s="1"/>
  <c r="BJ57" i="200"/>
  <c r="BJ82" i="200" s="1"/>
  <c r="BJ103" i="200" s="1"/>
  <c r="AP57" i="200"/>
  <c r="BK57" i="200"/>
  <c r="BK82" i="200" s="1"/>
  <c r="BK103" i="200" s="1"/>
  <c r="BJ36" i="200"/>
  <c r="AQ57" i="200"/>
  <c r="BK36" i="200"/>
  <c r="AZ36" i="200"/>
  <c r="AX57" i="200" s="1"/>
  <c r="AZ57" i="200"/>
  <c r="AP52" i="200"/>
  <c r="BJ52" i="200"/>
  <c r="BJ77" i="200" s="1"/>
  <c r="BJ98" i="200" s="1"/>
  <c r="BK52" i="200"/>
  <c r="BK77" i="200" s="1"/>
  <c r="BK98" i="200" s="1"/>
  <c r="BJ31" i="200"/>
  <c r="AQ52" i="200"/>
  <c r="AZ31" i="200"/>
  <c r="CJ34" i="200" s="1"/>
  <c r="BK31" i="200"/>
  <c r="AZ52" i="200"/>
  <c r="BJ55" i="200"/>
  <c r="BJ80" i="200" s="1"/>
  <c r="BJ101" i="200" s="1"/>
  <c r="BK55" i="200"/>
  <c r="BK80" i="200" s="1"/>
  <c r="BK101" i="200" s="1"/>
  <c r="AQ55" i="200"/>
  <c r="BJ34" i="200"/>
  <c r="BK34" i="200"/>
  <c r="AZ34" i="200"/>
  <c r="AY55" i="200" s="1"/>
  <c r="AY123" i="200" s="1"/>
  <c r="AP55" i="200"/>
  <c r="AZ55" i="200"/>
  <c r="J558" i="179"/>
  <c r="J549" i="179"/>
  <c r="AZ28" i="200"/>
  <c r="AX49" i="200" s="1"/>
  <c r="BK49" i="200"/>
  <c r="BK74" i="200" s="1"/>
  <c r="BK95" i="200" s="1"/>
  <c r="AQ49" i="200"/>
  <c r="BK28" i="200"/>
  <c r="BJ28" i="200"/>
  <c r="AP49" i="200"/>
  <c r="BJ49" i="200"/>
  <c r="BJ74" i="200" s="1"/>
  <c r="BJ95" i="200" s="1"/>
  <c r="AZ49" i="200"/>
  <c r="J477" i="179"/>
  <c r="J72" i="179"/>
  <c r="F6" i="326" s="1"/>
  <c r="AV127" i="200"/>
  <c r="AV133" i="200"/>
  <c r="J297" i="179"/>
  <c r="BJ40" i="200"/>
  <c r="BJ61" i="200"/>
  <c r="BJ86" i="200" s="1"/>
  <c r="BJ107" i="200" s="1"/>
  <c r="AQ61" i="200"/>
  <c r="BK61" i="200"/>
  <c r="BK86" i="200" s="1"/>
  <c r="BK107" i="200" s="1"/>
  <c r="BK40" i="200"/>
  <c r="AP61" i="200"/>
  <c r="AZ40" i="200"/>
  <c r="AY61" i="200" s="1"/>
  <c r="AY129" i="200" s="1"/>
  <c r="AZ61" i="200"/>
  <c r="J846" i="179"/>
  <c r="AV125" i="200"/>
  <c r="AV120" i="200"/>
  <c r="J567" i="179"/>
  <c r="BK38" i="200"/>
  <c r="AP59" i="200"/>
  <c r="AQ59" i="200"/>
  <c r="BJ38" i="200"/>
  <c r="BK59" i="200"/>
  <c r="BK84" i="200" s="1"/>
  <c r="BK105" i="200" s="1"/>
  <c r="BJ59" i="200"/>
  <c r="BJ84" i="200" s="1"/>
  <c r="BJ105" i="200" s="1"/>
  <c r="AZ38" i="200"/>
  <c r="AW59" i="200" s="1"/>
  <c r="AZ59" i="200"/>
  <c r="J702" i="179"/>
  <c r="J891" i="179"/>
  <c r="AV124" i="200"/>
  <c r="AV130" i="200"/>
  <c r="AV118" i="200"/>
  <c r="J243" i="179"/>
  <c r="AP64" i="200"/>
  <c r="AZ43" i="200"/>
  <c r="AY64" i="200" s="1"/>
  <c r="BJ64" i="200"/>
  <c r="BJ89" i="200" s="1"/>
  <c r="BJ110" i="200" s="1"/>
  <c r="BJ43" i="200"/>
  <c r="AQ64" i="200"/>
  <c r="BK64" i="200"/>
  <c r="BK89" i="200" s="1"/>
  <c r="BK110" i="200" s="1"/>
  <c r="BK43" i="200"/>
  <c r="AZ64" i="200"/>
  <c r="J855" i="179"/>
  <c r="BK30" i="200"/>
  <c r="BK51" i="200"/>
  <c r="BK76" i="200" s="1"/>
  <c r="BK97" i="200" s="1"/>
  <c r="AQ51" i="200"/>
  <c r="BJ30" i="200"/>
  <c r="AZ30" i="200"/>
  <c r="AX51" i="200" s="1"/>
  <c r="BJ51" i="200"/>
  <c r="BJ76" i="200" s="1"/>
  <c r="BJ97" i="200" s="1"/>
  <c r="AP51" i="200"/>
  <c r="AZ51" i="200"/>
  <c r="J405" i="179"/>
  <c r="J801" i="179"/>
  <c r="AV121" i="200"/>
  <c r="AV117" i="200"/>
  <c r="AZ29" i="200"/>
  <c r="CJ32" i="200" s="1"/>
  <c r="BK29" i="200"/>
  <c r="BJ29" i="200"/>
  <c r="AQ50" i="200"/>
  <c r="AP50" i="200"/>
  <c r="BK50" i="200"/>
  <c r="BK75" i="200" s="1"/>
  <c r="BK96" i="200" s="1"/>
  <c r="BJ50" i="200"/>
  <c r="BJ75" i="200" s="1"/>
  <c r="BJ96" i="200" s="1"/>
  <c r="AZ50" i="200"/>
  <c r="BJ37" i="200"/>
  <c r="AP58" i="200"/>
  <c r="BK37" i="200"/>
  <c r="AQ58" i="200"/>
  <c r="BK58" i="200"/>
  <c r="BK83" i="200" s="1"/>
  <c r="BK104" i="200" s="1"/>
  <c r="AZ37" i="200"/>
  <c r="CJ40" i="200" s="1"/>
  <c r="BJ58" i="200"/>
  <c r="BJ83" i="200" s="1"/>
  <c r="BJ104" i="200" s="1"/>
  <c r="AZ58" i="200"/>
  <c r="AV131" i="200"/>
  <c r="AV126" i="200"/>
  <c r="J369" i="179"/>
  <c r="BY20" i="100"/>
  <c r="BY74" i="100"/>
  <c r="DC64" i="100"/>
  <c r="DE20" i="100"/>
  <c r="DE64" i="100"/>
  <c r="DE21" i="100"/>
  <c r="BE9" i="79"/>
  <c r="BE7" i="79"/>
  <c r="BE11" i="79"/>
  <c r="BE10" i="79"/>
  <c r="BE8" i="79"/>
  <c r="BE90" i="79"/>
  <c r="BE6" i="79"/>
  <c r="BE5" i="79"/>
  <c r="BE12" i="79"/>
  <c r="BE13" i="79"/>
  <c r="BE14" i="79"/>
  <c r="BE15" i="79"/>
  <c r="BE16" i="79"/>
  <c r="BE17" i="79"/>
  <c r="BE18" i="79"/>
  <c r="BE19" i="79"/>
  <c r="BE20" i="79"/>
  <c r="BE21" i="79"/>
  <c r="BE22" i="79"/>
  <c r="BE23" i="79"/>
  <c r="BE24" i="79"/>
  <c r="BE25" i="79"/>
  <c r="BE26" i="79"/>
  <c r="BE27" i="79"/>
  <c r="BE28" i="79"/>
  <c r="BE29" i="79"/>
  <c r="BE30" i="79"/>
  <c r="BE31" i="79"/>
  <c r="BE32" i="79"/>
  <c r="AC495" i="179"/>
  <c r="AC714" i="179"/>
  <c r="AC379" i="179"/>
  <c r="AC843" i="179"/>
  <c r="AC753" i="179"/>
  <c r="AC489" i="179"/>
  <c r="AH255" i="179"/>
  <c r="AC432" i="179"/>
  <c r="AC541" i="179"/>
  <c r="AC660" i="179"/>
  <c r="AC840" i="179"/>
  <c r="AH21" i="179"/>
  <c r="AH216" i="179"/>
  <c r="AC471" i="179"/>
  <c r="AC444" i="179"/>
  <c r="AC768" i="179"/>
  <c r="AC729" i="179"/>
  <c r="AC711" i="179"/>
  <c r="AC828" i="179"/>
  <c r="AC912" i="179"/>
  <c r="AC318" i="179"/>
  <c r="AC19" i="179"/>
  <c r="AC792" i="179"/>
  <c r="AC720" i="179"/>
  <c r="AC28" i="179"/>
  <c r="AC750" i="179"/>
  <c r="AC927" i="179"/>
  <c r="AC291" i="179"/>
  <c r="AC354" i="179"/>
  <c r="AC396" i="179"/>
  <c r="AC819" i="179"/>
  <c r="AC441" i="179"/>
  <c r="AC1014" i="179"/>
  <c r="AH19" i="179"/>
  <c r="AC1008" i="179"/>
  <c r="AC165" i="179"/>
  <c r="AC162" i="179"/>
  <c r="AC963" i="179"/>
  <c r="AC966" i="179"/>
  <c r="AC363" i="179"/>
  <c r="AC738" i="179"/>
  <c r="AC334" i="179"/>
  <c r="AC90" i="179"/>
  <c r="AC64" i="179"/>
  <c r="AC48" i="179"/>
  <c r="AC450" i="179"/>
  <c r="AC993" i="179"/>
  <c r="AC723" i="179"/>
  <c r="AC837" i="179"/>
  <c r="AC453" i="179"/>
  <c r="AH23" i="179"/>
  <c r="AC108" i="179"/>
  <c r="AC27" i="179"/>
  <c r="AC741" i="179"/>
  <c r="AC252" i="179"/>
  <c r="AH25" i="179"/>
  <c r="AC23" i="179"/>
  <c r="AC540" i="179"/>
  <c r="AC811" i="179"/>
  <c r="AC424" i="179"/>
  <c r="AC45" i="179"/>
  <c r="AC735" i="179"/>
  <c r="AC57" i="179"/>
  <c r="AC54" i="179"/>
  <c r="AC777" i="179"/>
  <c r="AC1041" i="179"/>
  <c r="AC388" i="179"/>
  <c r="AF522" i="179"/>
  <c r="AC282" i="179"/>
  <c r="AC427" i="179"/>
  <c r="AC984" i="179"/>
  <c r="AC84" i="179"/>
  <c r="AC717" i="179"/>
  <c r="AH754" i="179"/>
  <c r="AC189" i="179"/>
  <c r="AC459" i="179"/>
  <c r="AC468" i="179"/>
  <c r="AC21" i="179"/>
  <c r="AC126" i="179"/>
  <c r="AC100" i="179"/>
  <c r="AC733" i="179"/>
  <c r="AC255" i="179"/>
  <c r="AC756" i="179"/>
  <c r="AC522" i="179"/>
  <c r="AC876" i="179"/>
  <c r="AC642" i="179"/>
  <c r="AC25" i="179"/>
  <c r="AC909" i="179"/>
  <c r="AC822" i="179"/>
  <c r="AC930" i="179"/>
  <c r="AH486" i="179"/>
  <c r="W120" i="179"/>
  <c r="AC873" i="179"/>
  <c r="AC939" i="179"/>
  <c r="AC981" i="179"/>
  <c r="AC261" i="179"/>
  <c r="AL1041" i="179" l="1"/>
  <c r="AZ965" i="179"/>
  <c r="BA965" i="179"/>
  <c r="AY966" i="179"/>
  <c r="AL1008" i="179"/>
  <c r="AL981" i="179"/>
  <c r="AL984" i="179"/>
  <c r="AL1014" i="179"/>
  <c r="AL993" i="179"/>
  <c r="J990" i="179" s="1"/>
  <c r="AV996" i="179"/>
  <c r="AW996" i="179"/>
  <c r="AV995" i="179"/>
  <c r="AW995" i="179"/>
  <c r="AU997" i="179"/>
  <c r="AY54" i="200"/>
  <c r="AY122" i="200" s="1"/>
  <c r="AY53" i="200"/>
  <c r="AY121" i="200" s="1"/>
  <c r="CJ35" i="200"/>
  <c r="AW53" i="200"/>
  <c r="AW121" i="200" s="1"/>
  <c r="AX52" i="200"/>
  <c r="AX120" i="200" s="1"/>
  <c r="AL939" i="179"/>
  <c r="J936" i="179" s="1"/>
  <c r="AL966" i="179"/>
  <c r="AL963" i="179"/>
  <c r="AL930" i="179"/>
  <c r="CJ44" i="200"/>
  <c r="AY62" i="200"/>
  <c r="AY130" i="200" s="1"/>
  <c r="AW62" i="200"/>
  <c r="AW130" i="200" s="1"/>
  <c r="CJ39" i="200"/>
  <c r="AW57" i="200"/>
  <c r="AW125" i="200" s="1"/>
  <c r="BD968" i="179"/>
  <c r="BE968" i="179"/>
  <c r="BC969" i="179"/>
  <c r="AL912" i="179"/>
  <c r="J954" i="179"/>
  <c r="AL927" i="179"/>
  <c r="AY57" i="200"/>
  <c r="AY125" i="200" s="1"/>
  <c r="CJ36" i="200"/>
  <c r="AX54" i="200"/>
  <c r="R100" i="200" s="1"/>
  <c r="AW60" i="200"/>
  <c r="AW128" i="200" s="1"/>
  <c r="CJ42" i="200"/>
  <c r="AY60" i="200"/>
  <c r="AY128" i="200" s="1"/>
  <c r="AX61" i="200"/>
  <c r="AY63" i="200"/>
  <c r="AY131" i="200" s="1"/>
  <c r="CJ45" i="200"/>
  <c r="AW63" i="200"/>
  <c r="AW131" i="200" s="1"/>
  <c r="AW61" i="200"/>
  <c r="AW129" i="200" s="1"/>
  <c r="CJ47" i="200"/>
  <c r="AY65" i="200"/>
  <c r="AY133" i="200" s="1"/>
  <c r="AW65" i="200"/>
  <c r="AW133" i="200" s="1"/>
  <c r="AW58" i="200"/>
  <c r="AW126" i="200" s="1"/>
  <c r="CJ37" i="200"/>
  <c r="AX55" i="200"/>
  <c r="R101" i="200" s="1"/>
  <c r="CI66" i="200"/>
  <c r="AW64" i="200"/>
  <c r="AW132" i="200" s="1"/>
  <c r="CJ46" i="200"/>
  <c r="AX64" i="200"/>
  <c r="AX132" i="200" s="1"/>
  <c r="AY49" i="200"/>
  <c r="AY117" i="200" s="1"/>
  <c r="AY59" i="200"/>
  <c r="AY127" i="200" s="1"/>
  <c r="CI63" i="200"/>
  <c r="AX59" i="200"/>
  <c r="AX127" i="200" s="1"/>
  <c r="AL216" i="179"/>
  <c r="J216" i="179" s="1"/>
  <c r="AL255" i="179"/>
  <c r="AL711" i="179"/>
  <c r="AL318" i="179"/>
  <c r="J315" i="179" s="1"/>
  <c r="AL750" i="179"/>
  <c r="AL291" i="179"/>
  <c r="J288" i="179" s="1"/>
  <c r="AL754" i="179"/>
  <c r="AL432" i="179"/>
  <c r="J432" i="179" s="1"/>
  <c r="AL843" i="179"/>
  <c r="AL45" i="179"/>
  <c r="AL48" i="179"/>
  <c r="AL495" i="179"/>
  <c r="J495" i="179" s="1"/>
  <c r="AL756" i="179"/>
  <c r="J756" i="179" s="1"/>
  <c r="AL753" i="179"/>
  <c r="AL733" i="179"/>
  <c r="AL363" i="179"/>
  <c r="AL108" i="179"/>
  <c r="J108" i="179" s="1"/>
  <c r="F10" i="326" s="1"/>
  <c r="AT5" i="326" s="1"/>
  <c r="AL876" i="179"/>
  <c r="AL84" i="179"/>
  <c r="J81" i="179" s="1"/>
  <c r="F7" i="326" s="1"/>
  <c r="AL840" i="179"/>
  <c r="AL873" i="179"/>
  <c r="AL909" i="179"/>
  <c r="AL334" i="179"/>
  <c r="J333" i="179" s="1"/>
  <c r="AL64" i="179"/>
  <c r="J63" i="179" s="1"/>
  <c r="F5" i="326" s="1"/>
  <c r="AL453" i="179"/>
  <c r="AL252" i="179"/>
  <c r="AL126" i="179"/>
  <c r="J126" i="179" s="1"/>
  <c r="F12" i="326" s="1"/>
  <c r="AL189" i="179"/>
  <c r="J189" i="179" s="1"/>
  <c r="AL27" i="179"/>
  <c r="AL28" i="179"/>
  <c r="AL522" i="179"/>
  <c r="AL282" i="179"/>
  <c r="J279" i="179" s="1"/>
  <c r="AO522" i="179"/>
  <c r="AL720" i="179"/>
  <c r="AL162" i="179"/>
  <c r="AL723" i="179"/>
  <c r="AL811" i="179"/>
  <c r="J810" i="179" s="1"/>
  <c r="AL261" i="179"/>
  <c r="J261" i="179" s="1"/>
  <c r="AL90" i="179"/>
  <c r="J90" i="179" s="1"/>
  <c r="F8" i="326" s="1"/>
  <c r="AL379" i="179"/>
  <c r="J378" i="179" s="1"/>
  <c r="AL388" i="179"/>
  <c r="J387" i="179" s="1"/>
  <c r="AL450" i="179"/>
  <c r="AL100" i="179"/>
  <c r="J99" i="179" s="1"/>
  <c r="F9" i="326" s="1"/>
  <c r="AL828" i="179"/>
  <c r="AL54" i="179"/>
  <c r="AL441" i="179"/>
  <c r="AL57" i="179"/>
  <c r="AL741" i="179"/>
  <c r="AL738" i="179"/>
  <c r="AL822" i="179"/>
  <c r="AL777" i="179"/>
  <c r="AL819" i="179"/>
  <c r="AL486" i="179"/>
  <c r="AL427" i="179"/>
  <c r="AL424" i="179"/>
  <c r="AL21" i="179"/>
  <c r="J20" i="179" s="1"/>
  <c r="AL444" i="179"/>
  <c r="AL23" i="179"/>
  <c r="J22" i="179" s="1"/>
  <c r="AL19" i="179"/>
  <c r="J18" i="179" s="1"/>
  <c r="AL25" i="179"/>
  <c r="J24" i="179" s="1"/>
  <c r="AL489" i="179"/>
  <c r="AL468" i="179"/>
  <c r="AL768" i="179"/>
  <c r="J765" i="179" s="1"/>
  <c r="AL837" i="179"/>
  <c r="AL729" i="179"/>
  <c r="AL540" i="179"/>
  <c r="AL660" i="179"/>
  <c r="J657" i="179" s="1"/>
  <c r="AL396" i="179"/>
  <c r="J396" i="179" s="1"/>
  <c r="AL541" i="179"/>
  <c r="AL735" i="179"/>
  <c r="AL471" i="179"/>
  <c r="AL717" i="179"/>
  <c r="AL642" i="179"/>
  <c r="J639" i="179" s="1"/>
  <c r="AL792" i="179"/>
  <c r="J792" i="179" s="1"/>
  <c r="AX117" i="200"/>
  <c r="R95" i="200"/>
  <c r="AX131" i="200"/>
  <c r="R109" i="200"/>
  <c r="AW127" i="200"/>
  <c r="AY132" i="200"/>
  <c r="AX119" i="200"/>
  <c r="R97" i="200"/>
  <c r="AX124" i="200"/>
  <c r="R102" i="200"/>
  <c r="AX125" i="200"/>
  <c r="R103" i="200"/>
  <c r="R98" i="200"/>
  <c r="AY50" i="200"/>
  <c r="AY118" i="200" s="1"/>
  <c r="AZ122" i="200"/>
  <c r="AZ79" i="200"/>
  <c r="CF117" i="200" s="1"/>
  <c r="R144" i="200"/>
  <c r="CH90" i="200" s="1"/>
  <c r="AP130" i="200"/>
  <c r="AY58" i="200"/>
  <c r="AY126" i="200" s="1"/>
  <c r="AW55" i="200"/>
  <c r="AW123" i="200" s="1"/>
  <c r="AX128" i="200"/>
  <c r="R106" i="200"/>
  <c r="CJ43" i="200"/>
  <c r="AZ77" i="200"/>
  <c r="CF115" i="200" s="1"/>
  <c r="AZ120" i="200"/>
  <c r="AX50" i="200"/>
  <c r="CI67" i="200"/>
  <c r="AZ81" i="200"/>
  <c r="CF119" i="200" s="1"/>
  <c r="AZ124" i="200"/>
  <c r="AX58" i="200"/>
  <c r="AZ89" i="200"/>
  <c r="AZ132" i="200"/>
  <c r="AW49" i="200"/>
  <c r="AW117" i="200" s="1"/>
  <c r="CI59" i="200"/>
  <c r="AZ117" i="200"/>
  <c r="AZ74" i="200"/>
  <c r="CF112" i="200" s="1"/>
  <c r="AZ83" i="200"/>
  <c r="AZ126" i="200"/>
  <c r="AP119" i="200"/>
  <c r="R133" i="200"/>
  <c r="CH79" i="200" s="1"/>
  <c r="AZ127" i="200"/>
  <c r="AZ84" i="200"/>
  <c r="AX129" i="200"/>
  <c r="R107" i="200"/>
  <c r="R138" i="200"/>
  <c r="CH84" i="200" s="1"/>
  <c r="AP124" i="200"/>
  <c r="CJ31" i="200"/>
  <c r="AP122" i="200"/>
  <c r="R136" i="200"/>
  <c r="CH82" i="200" s="1"/>
  <c r="AZ76" i="200"/>
  <c r="CF114" i="200" s="1"/>
  <c r="AZ119" i="200"/>
  <c r="R131" i="200"/>
  <c r="CH77" i="200" s="1"/>
  <c r="AP117" i="200"/>
  <c r="CI57" i="200"/>
  <c r="CI69" i="200"/>
  <c r="AZ129" i="200"/>
  <c r="AZ86" i="200"/>
  <c r="CI54" i="200"/>
  <c r="CI61" i="200"/>
  <c r="AZ85" i="200"/>
  <c r="AZ128" i="200"/>
  <c r="AY51" i="200"/>
  <c r="AY119" i="200" s="1"/>
  <c r="AZ118" i="200"/>
  <c r="AZ75" i="200"/>
  <c r="CF113" i="200" s="1"/>
  <c r="AX121" i="200"/>
  <c r="R99" i="200"/>
  <c r="CI56" i="200"/>
  <c r="CJ33" i="200"/>
  <c r="CI64" i="200"/>
  <c r="AP129" i="200"/>
  <c r="R143" i="200"/>
  <c r="CH89" i="200" s="1"/>
  <c r="AP120" i="200"/>
  <c r="R134" i="200"/>
  <c r="CH80" i="200" s="1"/>
  <c r="AZ88" i="200"/>
  <c r="AZ131" i="200"/>
  <c r="CI65" i="200"/>
  <c r="AZ90" i="200"/>
  <c r="AZ133" i="200"/>
  <c r="AW51" i="200"/>
  <c r="AW119" i="200" s="1"/>
  <c r="AZ121" i="200"/>
  <c r="AZ78" i="200"/>
  <c r="CF116" i="200" s="1"/>
  <c r="AP132" i="200"/>
  <c r="R146" i="200"/>
  <c r="CH92" i="200" s="1"/>
  <c r="AZ123" i="200"/>
  <c r="AZ80" i="200"/>
  <c r="CF118" i="200" s="1"/>
  <c r="AZ82" i="200"/>
  <c r="AZ125" i="200"/>
  <c r="AP128" i="200"/>
  <c r="R142" i="200"/>
  <c r="CH88" i="200" s="1"/>
  <c r="AX133" i="200"/>
  <c r="R111" i="200"/>
  <c r="AP126" i="200"/>
  <c r="R140" i="200"/>
  <c r="CH86" i="200" s="1"/>
  <c r="AP118" i="200"/>
  <c r="R132" i="200"/>
  <c r="CH78" i="200" s="1"/>
  <c r="AP127" i="200"/>
  <c r="R141" i="200"/>
  <c r="CH87" i="200" s="1"/>
  <c r="AP123" i="200"/>
  <c r="R137" i="200"/>
  <c r="CH83" i="200" s="1"/>
  <c r="CJ38" i="200"/>
  <c r="AY56" i="200"/>
  <c r="AY124" i="200" s="1"/>
  <c r="CI55" i="200"/>
  <c r="CJ41" i="200"/>
  <c r="CI70" i="200"/>
  <c r="AW56" i="200"/>
  <c r="CI58" i="200"/>
  <c r="AW52" i="200"/>
  <c r="CI60" i="200"/>
  <c r="CI62" i="200"/>
  <c r="CI68" i="200"/>
  <c r="AZ87" i="200"/>
  <c r="AZ130" i="200"/>
  <c r="AY52" i="200"/>
  <c r="AY120" i="200" s="1"/>
  <c r="AX130" i="200"/>
  <c r="R108" i="200"/>
  <c r="AW50" i="200"/>
  <c r="AP133" i="200"/>
  <c r="R147" i="200"/>
  <c r="CH93" i="200" s="1"/>
  <c r="CG66" i="200"/>
  <c r="AP125" i="200"/>
  <c r="R139" i="200"/>
  <c r="CH85" i="200" s="1"/>
  <c r="AP131" i="200"/>
  <c r="R145" i="200"/>
  <c r="CH91" i="200" s="1"/>
  <c r="R135" i="200"/>
  <c r="CH81" i="200" s="1"/>
  <c r="AP121" i="200"/>
  <c r="BQ40" i="100"/>
  <c r="BQ62" i="100"/>
  <c r="BQ95" i="100"/>
  <c r="BQ103" i="100"/>
  <c r="BQ82" i="100"/>
  <c r="BQ44" i="100"/>
  <c r="BQ113" i="100"/>
  <c r="BL78" i="100"/>
  <c r="BL41" i="100"/>
  <c r="BL93" i="100"/>
  <c r="BL45" i="100"/>
  <c r="BQ119" i="100"/>
  <c r="BL42" i="100"/>
  <c r="BL100" i="100"/>
  <c r="BQ114" i="100"/>
  <c r="BL68" i="100"/>
  <c r="BL89" i="100"/>
  <c r="BL39" i="100"/>
  <c r="BQ89" i="100"/>
  <c r="BL58" i="100"/>
  <c r="BL114" i="100"/>
  <c r="BL103" i="100"/>
  <c r="BQ78" i="100"/>
  <c r="BQ66" i="100"/>
  <c r="BQ35" i="100"/>
  <c r="BQ55" i="100"/>
  <c r="BL67" i="100"/>
  <c r="BQ75" i="100"/>
  <c r="BL50" i="100"/>
  <c r="BL60" i="100"/>
  <c r="BQ99" i="100"/>
  <c r="BQ100" i="100"/>
  <c r="BL65" i="100"/>
  <c r="BL73" i="100"/>
  <c r="BL64" i="100"/>
  <c r="BQ90" i="100"/>
  <c r="BL34" i="100"/>
  <c r="BQ84" i="100"/>
  <c r="BQ71" i="100"/>
  <c r="BQ37" i="100"/>
  <c r="BL32" i="100"/>
  <c r="BL77" i="100"/>
  <c r="BL105" i="100"/>
  <c r="BQ43" i="100"/>
  <c r="BL81" i="100"/>
  <c r="BL30" i="100"/>
  <c r="BL52" i="100"/>
  <c r="BQ45" i="100"/>
  <c r="BQ32" i="100"/>
  <c r="BL87" i="100"/>
  <c r="BQ118" i="100"/>
  <c r="BQ38" i="100"/>
  <c r="BL31" i="100"/>
  <c r="BL70" i="100"/>
  <c r="BL88" i="100"/>
  <c r="BL104" i="100"/>
  <c r="BQ81" i="100"/>
  <c r="BQ109" i="100"/>
  <c r="BQ112" i="100"/>
  <c r="BL59" i="100"/>
  <c r="BL25" i="100"/>
  <c r="BQ28" i="100"/>
  <c r="BL66" i="100"/>
  <c r="BQ92" i="100"/>
  <c r="BQ36" i="100"/>
  <c r="BQ60" i="100"/>
  <c r="BL107" i="100"/>
  <c r="BL120" i="100"/>
  <c r="BL71" i="100"/>
  <c r="BQ76" i="100"/>
  <c r="BL43" i="100"/>
  <c r="BL76" i="100"/>
  <c r="BQ106" i="100"/>
  <c r="BL26" i="100"/>
  <c r="BL72" i="100"/>
  <c r="BQ80" i="100"/>
  <c r="BL98" i="100"/>
  <c r="BL102" i="100"/>
  <c r="BL109" i="100"/>
  <c r="BQ111" i="100"/>
  <c r="BL29" i="100"/>
  <c r="BL90" i="100"/>
  <c r="BQ70" i="100"/>
  <c r="BQ54" i="100"/>
  <c r="BL92" i="100"/>
  <c r="BQ29" i="100"/>
  <c r="BL116" i="100"/>
  <c r="BQ69" i="100"/>
  <c r="BQ47" i="100"/>
  <c r="BQ115" i="100"/>
  <c r="BL121" i="100"/>
  <c r="BQ94" i="100"/>
  <c r="BL28" i="100"/>
  <c r="BL37" i="100"/>
  <c r="BL86" i="100"/>
  <c r="BL38" i="100"/>
  <c r="BQ63" i="100"/>
  <c r="BL101" i="100"/>
  <c r="BQ27" i="100"/>
  <c r="BL69" i="100"/>
  <c r="BL40" i="100"/>
  <c r="BL75" i="100"/>
  <c r="BL96" i="100"/>
  <c r="BQ57" i="100"/>
  <c r="BL62" i="100"/>
  <c r="BQ50" i="100"/>
  <c r="BL119" i="100"/>
  <c r="BQ34" i="100"/>
  <c r="BL48" i="100"/>
  <c r="BL55" i="100"/>
  <c r="BQ108" i="100"/>
  <c r="BL49" i="100"/>
  <c r="BQ73" i="100"/>
  <c r="BQ24" i="100"/>
  <c r="BL99" i="100"/>
  <c r="BL84" i="100"/>
  <c r="BQ79" i="100"/>
  <c r="BQ110" i="100"/>
  <c r="BQ104" i="100"/>
  <c r="BQ68" i="100"/>
  <c r="BQ91" i="100"/>
  <c r="BL80" i="100"/>
  <c r="BL122" i="100"/>
  <c r="BQ97" i="100"/>
  <c r="BQ33" i="100"/>
  <c r="BQ48" i="100"/>
  <c r="BL115" i="100"/>
  <c r="BQ59" i="100"/>
  <c r="BL112" i="100"/>
  <c r="BQ86" i="100"/>
  <c r="BQ116" i="100"/>
  <c r="BQ42" i="100"/>
  <c r="BQ58" i="100"/>
  <c r="BQ77" i="100"/>
  <c r="BQ96" i="100"/>
  <c r="BQ67" i="100"/>
  <c r="BQ122" i="100"/>
  <c r="BQ52" i="100"/>
  <c r="BL82" i="100"/>
  <c r="BQ98" i="100"/>
  <c r="BL63" i="100"/>
  <c r="BL56" i="100"/>
  <c r="BQ56" i="100"/>
  <c r="BQ26" i="100"/>
  <c r="BQ65" i="100"/>
  <c r="BQ41" i="100"/>
  <c r="BQ51" i="100"/>
  <c r="BL117" i="100"/>
  <c r="BQ88" i="100"/>
  <c r="BQ123" i="100"/>
  <c r="BQ64" i="100"/>
  <c r="BL110" i="100"/>
  <c r="BQ107" i="100"/>
  <c r="BQ101" i="100"/>
  <c r="BL97" i="100"/>
  <c r="BL33" i="100"/>
  <c r="BL106" i="100"/>
  <c r="BQ46" i="100"/>
  <c r="BQ117" i="100"/>
  <c r="BL91" i="100"/>
  <c r="BQ102" i="100"/>
  <c r="BL95" i="100"/>
  <c r="BQ124" i="100"/>
  <c r="BQ31" i="100"/>
  <c r="BL53" i="100"/>
  <c r="BQ85" i="100"/>
  <c r="BL27" i="100"/>
  <c r="BQ105" i="100"/>
  <c r="BL44" i="100"/>
  <c r="BL51" i="100"/>
  <c r="BQ74" i="100"/>
  <c r="BQ39" i="100"/>
  <c r="BL36" i="100"/>
  <c r="BQ49" i="100"/>
  <c r="BL85" i="100"/>
  <c r="BQ25" i="100"/>
  <c r="BL35" i="100"/>
  <c r="BL113" i="100"/>
  <c r="BQ121" i="100"/>
  <c r="BL124" i="100"/>
  <c r="BL108" i="100"/>
  <c r="BL61" i="100"/>
  <c r="BL83" i="100"/>
  <c r="BL123" i="100"/>
  <c r="BL94" i="100"/>
  <c r="BL46" i="100"/>
  <c r="BL74" i="100"/>
  <c r="BQ61" i="100"/>
  <c r="BL47" i="100"/>
  <c r="BQ53" i="100"/>
  <c r="BL24" i="100"/>
  <c r="BQ93" i="100"/>
  <c r="BQ87" i="100"/>
  <c r="BL111" i="100"/>
  <c r="BQ30" i="100"/>
  <c r="BL79" i="100"/>
  <c r="BQ120" i="100"/>
  <c r="BL118" i="100"/>
  <c r="BL57" i="100"/>
  <c r="BQ72" i="100"/>
  <c r="BQ83" i="100"/>
  <c r="BL54" i="100"/>
  <c r="DC21" i="100"/>
  <c r="DC20" i="100"/>
  <c r="BW41" i="100"/>
  <c r="BW74" i="100"/>
  <c r="BW78" i="100"/>
  <c r="BW117" i="100"/>
  <c r="BW82" i="100"/>
  <c r="BW110" i="100"/>
  <c r="BW31" i="100"/>
  <c r="BW50" i="100"/>
  <c r="BW97" i="100"/>
  <c r="BW61" i="100"/>
  <c r="BW111" i="100"/>
  <c r="BW114" i="100"/>
  <c r="BW91" i="100"/>
  <c r="BW80" i="100"/>
  <c r="BW104" i="100"/>
  <c r="BW52" i="100"/>
  <c r="BW105" i="100"/>
  <c r="BW116" i="100"/>
  <c r="BW96" i="100"/>
  <c r="BW99" i="100"/>
  <c r="BW57" i="100"/>
  <c r="BW118" i="100"/>
  <c r="BW107" i="100"/>
  <c r="BW95" i="100"/>
  <c r="BW124" i="100"/>
  <c r="BW93" i="100"/>
  <c r="BW70" i="100"/>
  <c r="BW24" i="100"/>
  <c r="BW76" i="100"/>
  <c r="BW29" i="100"/>
  <c r="BW59" i="100"/>
  <c r="BW73" i="100"/>
  <c r="BW94" i="100"/>
  <c r="BW122" i="100"/>
  <c r="BW33" i="100"/>
  <c r="BW115" i="100"/>
  <c r="BW108" i="100"/>
  <c r="BW64" i="100"/>
  <c r="BW56" i="100"/>
  <c r="BW120" i="100"/>
  <c r="BW46" i="100"/>
  <c r="BW71" i="100"/>
  <c r="BW90" i="100"/>
  <c r="BW75" i="100"/>
  <c r="BW66" i="100"/>
  <c r="BW100" i="100"/>
  <c r="BW26" i="100"/>
  <c r="BW36" i="100"/>
  <c r="BW119" i="100"/>
  <c r="BW54" i="100"/>
  <c r="BW85" i="100"/>
  <c r="BW47" i="100"/>
  <c r="BW87" i="100"/>
  <c r="BW58" i="100"/>
  <c r="BW35" i="100"/>
  <c r="BW68" i="100"/>
  <c r="BW53" i="100"/>
  <c r="BW39" i="100"/>
  <c r="BW65" i="100"/>
  <c r="BW92" i="100"/>
  <c r="BW106" i="100"/>
  <c r="BW88" i="100"/>
  <c r="BW62" i="100"/>
  <c r="BW101" i="100"/>
  <c r="BW67" i="100"/>
  <c r="BW69" i="100"/>
  <c r="BW25" i="100"/>
  <c r="BW113" i="100"/>
  <c r="BW83" i="100"/>
  <c r="BW79" i="100"/>
  <c r="BW55" i="100"/>
  <c r="BW60" i="100"/>
  <c r="BW103" i="100"/>
  <c r="BW49" i="100"/>
  <c r="BW48" i="100"/>
  <c r="BW72" i="100"/>
  <c r="BW37" i="100"/>
  <c r="BW81" i="100"/>
  <c r="BW34" i="100"/>
  <c r="BW121" i="100"/>
  <c r="BW77" i="100"/>
  <c r="BW123" i="100"/>
  <c r="BW42" i="100"/>
  <c r="BW112" i="100"/>
  <c r="BW51" i="100"/>
  <c r="BW45" i="100"/>
  <c r="BW27" i="100"/>
  <c r="BW32" i="100"/>
  <c r="BW43" i="100"/>
  <c r="BW102" i="100"/>
  <c r="BW86" i="100"/>
  <c r="BW84" i="100"/>
  <c r="BW98" i="100"/>
  <c r="BW109" i="100"/>
  <c r="BW89" i="100"/>
  <c r="BW38" i="100"/>
  <c r="BW63" i="100"/>
  <c r="BW28" i="100"/>
  <c r="BW30" i="100"/>
  <c r="BW40" i="100"/>
  <c r="AC120" i="179"/>
  <c r="J963" i="179" l="1"/>
  <c r="J981" i="179"/>
  <c r="K1044" i="179"/>
  <c r="K1035" i="179"/>
  <c r="BA966" i="179"/>
  <c r="AZ966" i="179"/>
  <c r="AY967" i="179"/>
  <c r="CG59" i="200"/>
  <c r="K1026" i="179"/>
  <c r="K1017" i="179"/>
  <c r="CG58" i="200"/>
  <c r="AX122" i="200"/>
  <c r="AW997" i="179"/>
  <c r="AV997" i="179"/>
  <c r="R110" i="200"/>
  <c r="K981" i="179"/>
  <c r="K972" i="179"/>
  <c r="AU998" i="179"/>
  <c r="K963" i="179"/>
  <c r="K999" i="179"/>
  <c r="K990" i="179"/>
  <c r="K1008" i="179"/>
  <c r="CG68" i="200"/>
  <c r="R105" i="200"/>
  <c r="J927" i="179"/>
  <c r="CG64" i="200"/>
  <c r="CG62" i="200"/>
  <c r="CG60" i="200"/>
  <c r="AX123" i="200"/>
  <c r="CG67" i="200"/>
  <c r="CG63" i="200"/>
  <c r="BE969" i="179"/>
  <c r="BD969" i="179"/>
  <c r="BC970" i="179"/>
  <c r="CG69" i="200"/>
  <c r="CG65" i="200"/>
  <c r="K945" i="179"/>
  <c r="K954" i="179"/>
  <c r="K936" i="179"/>
  <c r="J540" i="179"/>
  <c r="J252" i="179"/>
  <c r="CG70" i="200"/>
  <c r="J45" i="179"/>
  <c r="F3" i="326" s="1"/>
  <c r="J738" i="179"/>
  <c r="J720" i="179"/>
  <c r="AL120" i="179"/>
  <c r="J117" i="179" s="1"/>
  <c r="F11" i="326" s="1"/>
  <c r="AT2" i="326" s="1"/>
  <c r="CG54" i="200"/>
  <c r="K927" i="179"/>
  <c r="K918" i="179"/>
  <c r="J468" i="179"/>
  <c r="J441" i="179"/>
  <c r="J450" i="179"/>
  <c r="AX118" i="200"/>
  <c r="R96" i="200"/>
  <c r="K54" i="179"/>
  <c r="K90" i="179"/>
  <c r="K99" i="179"/>
  <c r="J27" i="179"/>
  <c r="AW124" i="200"/>
  <c r="CG61" i="200"/>
  <c r="K909" i="179"/>
  <c r="K882" i="179"/>
  <c r="K900" i="179"/>
  <c r="K594" i="179"/>
  <c r="K243" i="179"/>
  <c r="K360" i="179"/>
  <c r="K423" i="179"/>
  <c r="K495" i="179"/>
  <c r="K396" i="179"/>
  <c r="K234" i="179"/>
  <c r="K513" i="179"/>
  <c r="K225" i="179"/>
  <c r="K666" i="179"/>
  <c r="K486" i="179"/>
  <c r="K270" i="179"/>
  <c r="K81" i="179"/>
  <c r="K837" i="179"/>
  <c r="K720" i="179"/>
  <c r="K603" i="179"/>
  <c r="K684" i="179"/>
  <c r="K873" i="179"/>
  <c r="K432" i="179"/>
  <c r="K774" i="179"/>
  <c r="K144" i="179"/>
  <c r="K108" i="179"/>
  <c r="K378" i="179"/>
  <c r="K441" i="179"/>
  <c r="K450" i="179"/>
  <c r="K288" i="179"/>
  <c r="K459" i="179"/>
  <c r="K252" i="179"/>
  <c r="K729" i="179"/>
  <c r="K27" i="179"/>
  <c r="K63" i="179"/>
  <c r="K792" i="179"/>
  <c r="K216" i="179"/>
  <c r="K585" i="179"/>
  <c r="K504" i="179"/>
  <c r="K711" i="179"/>
  <c r="K414" i="179"/>
  <c r="K405" i="179"/>
  <c r="K828" i="179"/>
  <c r="K162" i="179"/>
  <c r="K315" i="179"/>
  <c r="K783" i="179"/>
  <c r="K468" i="179"/>
  <c r="K477" i="179"/>
  <c r="K153" i="179"/>
  <c r="K387" i="179"/>
  <c r="K279" i="179"/>
  <c r="K369" i="179"/>
  <c r="K135" i="179"/>
  <c r="CJ115" i="200"/>
  <c r="N37" i="200" s="1"/>
  <c r="CI115" i="200"/>
  <c r="M37" i="200" s="1"/>
  <c r="K297" i="179"/>
  <c r="K306" i="179"/>
  <c r="K261" i="179"/>
  <c r="K351" i="179"/>
  <c r="K207" i="179"/>
  <c r="K198" i="179"/>
  <c r="K180" i="179"/>
  <c r="K36" i="179"/>
  <c r="K117" i="179"/>
  <c r="K189" i="179"/>
  <c r="K126" i="179"/>
  <c r="K45" i="179"/>
  <c r="K171" i="179"/>
  <c r="K342" i="179"/>
  <c r="K72" i="179"/>
  <c r="K324" i="179"/>
  <c r="K333" i="179"/>
  <c r="J423" i="179"/>
  <c r="CI118" i="200"/>
  <c r="M40" i="200" s="1"/>
  <c r="CJ118" i="200"/>
  <c r="N40" i="200" s="1"/>
  <c r="AW120" i="200"/>
  <c r="CG57" i="200"/>
  <c r="J486" i="179"/>
  <c r="J909" i="179"/>
  <c r="CI114" i="200"/>
  <c r="M36" i="200" s="1"/>
  <c r="CJ114" i="200"/>
  <c r="N36" i="200" s="1"/>
  <c r="J873" i="179"/>
  <c r="AX126" i="200"/>
  <c r="R104" i="200"/>
  <c r="AW118" i="200"/>
  <c r="CG55" i="200"/>
  <c r="CJ112" i="200"/>
  <c r="N34" i="200" s="1"/>
  <c r="CI112" i="200"/>
  <c r="M34" i="200" s="1"/>
  <c r="CI117" i="200"/>
  <c r="M39" i="200" s="1"/>
  <c r="CJ117" i="200"/>
  <c r="N39" i="200" s="1"/>
  <c r="J729" i="179"/>
  <c r="CI116" i="200"/>
  <c r="M38" i="200" s="1"/>
  <c r="CJ116" i="200"/>
  <c r="N38" i="200" s="1"/>
  <c r="J837" i="179"/>
  <c r="CI113" i="200"/>
  <c r="M35" i="200" s="1"/>
  <c r="CJ113" i="200"/>
  <c r="N35" i="200" s="1"/>
  <c r="CI119" i="200"/>
  <c r="M41" i="200" s="1"/>
  <c r="CJ119" i="200"/>
  <c r="N41" i="200" s="1"/>
  <c r="CG56" i="200"/>
  <c r="J54" i="179"/>
  <c r="F4" i="326" s="1"/>
  <c r="J522" i="179"/>
  <c r="K612" i="179"/>
  <c r="K756" i="179"/>
  <c r="K864" i="179"/>
  <c r="K576" i="179"/>
  <c r="K657" i="179"/>
  <c r="K891" i="179"/>
  <c r="K522" i="179"/>
  <c r="K801" i="179"/>
  <c r="K549" i="179"/>
  <c r="K630" i="179"/>
  <c r="K810" i="179"/>
  <c r="K531" i="179"/>
  <c r="K639" i="179"/>
  <c r="K693" i="179"/>
  <c r="K675" i="179"/>
  <c r="K702" i="179"/>
  <c r="K738" i="179"/>
  <c r="K846" i="179"/>
  <c r="K747" i="179"/>
  <c r="K855" i="179"/>
  <c r="K765" i="179"/>
  <c r="K558" i="179"/>
  <c r="K540" i="179"/>
  <c r="K819" i="179"/>
  <c r="K567" i="179"/>
  <c r="K648" i="179"/>
  <c r="K621" i="179"/>
  <c r="D5" i="267"/>
  <c r="BW20" i="100"/>
  <c r="BW44" i="100"/>
  <c r="AZ967" i="179" l="1"/>
  <c r="BA967" i="179"/>
  <c r="AY968" i="179"/>
  <c r="AW998" i="179"/>
  <c r="AV998" i="179"/>
  <c r="BC971" i="179"/>
  <c r="AU999" i="179"/>
  <c r="BE970" i="179"/>
  <c r="BD970" i="179"/>
  <c r="D21" i="267"/>
  <c r="BA968" i="179" l="1"/>
  <c r="AZ968" i="179"/>
  <c r="AY969" i="179"/>
  <c r="AU1000" i="179"/>
  <c r="AU1001" i="179" s="1"/>
  <c r="BE971" i="179"/>
  <c r="BD971" i="179"/>
  <c r="BC972" i="179"/>
  <c r="D6" i="267"/>
  <c r="AZ969" i="179" l="1"/>
  <c r="BA969" i="179"/>
  <c r="AY970" i="179"/>
  <c r="AW1001" i="179"/>
  <c r="AV1001" i="179"/>
  <c r="AW1000" i="179"/>
  <c r="AV1000" i="179"/>
  <c r="AU1002" i="179"/>
  <c r="BE972" i="179"/>
  <c r="BD972" i="179"/>
  <c r="BC973" i="179"/>
  <c r="D7" i="267"/>
  <c r="AZ970" i="179" l="1"/>
  <c r="BA970" i="179"/>
  <c r="AY971" i="179"/>
  <c r="AV1002" i="179"/>
  <c r="AW1002" i="179"/>
  <c r="BC974" i="179"/>
  <c r="BD973" i="179"/>
  <c r="BE973" i="179"/>
  <c r="AU1003" i="179"/>
  <c r="AO1002" i="179"/>
  <c r="D8" i="267"/>
  <c r="AZ971" i="179" l="1"/>
  <c r="BA971" i="179"/>
  <c r="AY972" i="179"/>
  <c r="AV1003" i="179"/>
  <c r="AW1003" i="179"/>
  <c r="AU1004" i="179"/>
  <c r="BD974" i="179"/>
  <c r="BE974" i="179"/>
  <c r="BC975" i="179"/>
  <c r="D9" i="267"/>
  <c r="BA972" i="179" l="1"/>
  <c r="AZ972" i="179"/>
  <c r="AY973" i="179"/>
  <c r="AW1004" i="179"/>
  <c r="AV1004" i="179"/>
  <c r="AU1005" i="179"/>
  <c r="BE975" i="179"/>
  <c r="BD975" i="179"/>
  <c r="BC976" i="179"/>
  <c r="D10" i="267"/>
  <c r="AZ973" i="179" l="1"/>
  <c r="BA973" i="179"/>
  <c r="AY974" i="179"/>
  <c r="AV1005" i="179"/>
  <c r="AW1005" i="179"/>
  <c r="BE976" i="179"/>
  <c r="BD976" i="179"/>
  <c r="BC977" i="179"/>
  <c r="AU1006" i="179"/>
  <c r="AU1007" i="179" s="1"/>
  <c r="AU1008" i="179" s="1"/>
  <c r="AU1009" i="179" s="1"/>
  <c r="D11" i="267"/>
  <c r="AZ974" i="179" l="1"/>
  <c r="BA974" i="179"/>
  <c r="AY975" i="179"/>
  <c r="AV1006" i="179"/>
  <c r="AW1006" i="179"/>
  <c r="BE977" i="179"/>
  <c r="BD977" i="179"/>
  <c r="BC978" i="179"/>
  <c r="D12" i="267"/>
  <c r="AZ975" i="179" l="1"/>
  <c r="BA975" i="179"/>
  <c r="AY976" i="179"/>
  <c r="AW1007" i="179"/>
  <c r="AV1007" i="179"/>
  <c r="BE978" i="179"/>
  <c r="BD978" i="179"/>
  <c r="BC979" i="179"/>
  <c r="D13" i="267"/>
  <c r="BA976" i="179" l="1"/>
  <c r="AZ976" i="179"/>
  <c r="AY977" i="179"/>
  <c r="BE979" i="179"/>
  <c r="BD979" i="179"/>
  <c r="BC980" i="179"/>
  <c r="D14" i="267"/>
  <c r="AZ977" i="179" l="1"/>
  <c r="BA977" i="179"/>
  <c r="AY978" i="179"/>
  <c r="AK1008" i="179"/>
  <c r="AO1008" i="179" s="1"/>
  <c r="AW1009" i="179"/>
  <c r="AV1009" i="179"/>
  <c r="BE980" i="179"/>
  <c r="BC981" i="179"/>
  <c r="BD980" i="179"/>
  <c r="D15" i="267"/>
  <c r="AZ978" i="179" l="1"/>
  <c r="BA978" i="179"/>
  <c r="AY979" i="179"/>
  <c r="AT1010" i="179"/>
  <c r="AU1010" i="179" s="1"/>
  <c r="BD981" i="179"/>
  <c r="BE981" i="179"/>
  <c r="BC982" i="179"/>
  <c r="D16" i="267"/>
  <c r="AZ979" i="179" l="1"/>
  <c r="BA979" i="179"/>
  <c r="AY980" i="179"/>
  <c r="AT1011" i="179"/>
  <c r="AU1011" i="179" s="1"/>
  <c r="AO1011" i="179"/>
  <c r="AN1011" i="179"/>
  <c r="BC983" i="179"/>
  <c r="BE982" i="179"/>
  <c r="BD982" i="179"/>
  <c r="D17" i="267"/>
  <c r="BA980" i="179" l="1"/>
  <c r="AZ980" i="179"/>
  <c r="AY981" i="179"/>
  <c r="AU1012" i="179"/>
  <c r="AU1013" i="179" s="1"/>
  <c r="AU1014" i="179" s="1"/>
  <c r="AU1015" i="179" s="1"/>
  <c r="AU1016" i="179" s="1"/>
  <c r="AU1018" i="179" s="1"/>
  <c r="AW1010" i="179"/>
  <c r="AV1010" i="179"/>
  <c r="AT1012" i="179"/>
  <c r="J1008" i="179"/>
  <c r="BC984" i="179"/>
  <c r="BE983" i="179"/>
  <c r="BD983" i="179"/>
  <c r="D18" i="267"/>
  <c r="AZ981" i="179" l="1"/>
  <c r="BA981" i="179"/>
  <c r="AY982" i="179"/>
  <c r="AT1013" i="179"/>
  <c r="AT1014" i="179" s="1"/>
  <c r="AT1015" i="179" s="1"/>
  <c r="BE984" i="179"/>
  <c r="BD984" i="179"/>
  <c r="BC985" i="179"/>
  <c r="D19" i="267"/>
  <c r="AZ982" i="179" l="1"/>
  <c r="BA982" i="179"/>
  <c r="AY983" i="179"/>
  <c r="AV1012" i="179"/>
  <c r="AW1012" i="179"/>
  <c r="BE985" i="179"/>
  <c r="BD985" i="179"/>
  <c r="BC986" i="179"/>
  <c r="O112" i="262"/>
  <c r="P112" i="262"/>
  <c r="I113" i="262"/>
  <c r="P113" i="262"/>
  <c r="G112" i="262"/>
  <c r="N113" i="262"/>
  <c r="O113" i="262"/>
  <c r="N112" i="262"/>
  <c r="I112" i="262"/>
  <c r="G113" i="262"/>
  <c r="D20" i="267"/>
  <c r="AZ983" i="179" l="1"/>
  <c r="BA983" i="179"/>
  <c r="AY984" i="179"/>
  <c r="K112" i="262"/>
  <c r="AV1013" i="179"/>
  <c r="AW1013" i="179"/>
  <c r="R112" i="262"/>
  <c r="R113" i="262"/>
  <c r="BD986" i="179"/>
  <c r="BE986" i="179"/>
  <c r="BC987" i="179"/>
  <c r="BO72" i="100"/>
  <c r="CX34" i="100"/>
  <c r="BO96" i="100"/>
  <c r="CX73" i="100"/>
  <c r="BO91" i="100"/>
  <c r="CX93" i="100"/>
  <c r="CS83" i="100"/>
  <c r="BR85" i="100"/>
  <c r="BM45" i="100"/>
  <c r="BT94" i="100"/>
  <c r="CX59" i="100"/>
  <c r="BR52" i="100"/>
  <c r="CZ84" i="100"/>
  <c r="CS88" i="100"/>
  <c r="BT25" i="100"/>
  <c r="BO77" i="100"/>
  <c r="CS43" i="100"/>
  <c r="BO83" i="100"/>
  <c r="CZ94" i="100"/>
  <c r="CS108" i="100"/>
  <c r="CS78" i="100"/>
  <c r="CS57" i="100"/>
  <c r="BT52" i="100"/>
  <c r="CX39" i="100"/>
  <c r="CX118" i="100"/>
  <c r="CZ100" i="100"/>
  <c r="BT78" i="100"/>
  <c r="BT110" i="100"/>
  <c r="BR114" i="100"/>
  <c r="CS58" i="100"/>
  <c r="CS100" i="100"/>
  <c r="CX119" i="100"/>
  <c r="BT83" i="100"/>
  <c r="BR42" i="100"/>
  <c r="BT56" i="100"/>
  <c r="CU34" i="100"/>
  <c r="BR32" i="100"/>
  <c r="BT116" i="100"/>
  <c r="BR102" i="100"/>
  <c r="BO108" i="100"/>
  <c r="CX44" i="100"/>
  <c r="CZ28" i="100"/>
  <c r="CS68" i="100"/>
  <c r="BM44" i="100"/>
  <c r="BR121" i="100"/>
  <c r="BM69" i="100"/>
  <c r="CX63" i="100"/>
  <c r="CS66" i="100"/>
  <c r="CX123" i="100"/>
  <c r="BO69" i="100"/>
  <c r="BM43" i="100"/>
  <c r="BM37" i="100"/>
  <c r="BR73" i="100"/>
  <c r="BO63" i="100"/>
  <c r="BM36" i="100"/>
  <c r="BO64" i="100"/>
  <c r="CS112" i="100"/>
  <c r="CX85" i="100"/>
  <c r="BM92" i="100"/>
  <c r="BR84" i="100"/>
  <c r="CX65" i="100"/>
  <c r="CS47" i="100"/>
  <c r="BM52" i="100"/>
  <c r="CZ57" i="100"/>
  <c r="BO118" i="100"/>
  <c r="BO57" i="100"/>
  <c r="BR45" i="100"/>
  <c r="CZ71" i="100"/>
  <c r="CX28" i="100"/>
  <c r="BM95" i="100"/>
  <c r="BR87" i="100"/>
  <c r="BR72" i="100"/>
  <c r="BR50" i="100"/>
  <c r="BM110" i="100"/>
  <c r="BR111" i="100"/>
  <c r="CX36" i="100"/>
  <c r="BT59" i="100"/>
  <c r="BR44" i="100"/>
  <c r="CU101" i="100"/>
  <c r="CX71" i="100"/>
  <c r="CX52" i="100"/>
  <c r="CZ79" i="100"/>
  <c r="CS53" i="100"/>
  <c r="CS41" i="100"/>
  <c r="CS75" i="100"/>
  <c r="BM51" i="100"/>
  <c r="CS99" i="100"/>
  <c r="BM49" i="100"/>
  <c r="CU29" i="100"/>
  <c r="CU55" i="100"/>
  <c r="BR59" i="100"/>
  <c r="CS29" i="100"/>
  <c r="BT90" i="100"/>
  <c r="BM55" i="100"/>
  <c r="CX88" i="100"/>
  <c r="BM48" i="100"/>
  <c r="CX64" i="100"/>
  <c r="BM112" i="100"/>
  <c r="CS26" i="100"/>
  <c r="BT100" i="100"/>
  <c r="CU84" i="100"/>
  <c r="CZ33" i="100"/>
  <c r="CU108" i="100"/>
  <c r="CS49" i="100"/>
  <c r="CU54" i="100"/>
  <c r="CX47" i="100"/>
  <c r="CS80" i="100"/>
  <c r="CZ83" i="100"/>
  <c r="BO94" i="100"/>
  <c r="BR77" i="100"/>
  <c r="BO119" i="100"/>
  <c r="BM85" i="100"/>
  <c r="BR54" i="100"/>
  <c r="CU102" i="100"/>
  <c r="BO106" i="100"/>
  <c r="CU70" i="100"/>
  <c r="CU98" i="100"/>
  <c r="BM111" i="100"/>
  <c r="BT115" i="100"/>
  <c r="BR58" i="100"/>
  <c r="BM81" i="100"/>
  <c r="BR95" i="100"/>
  <c r="BM88" i="100"/>
  <c r="CX24" i="100"/>
  <c r="CX61" i="100"/>
  <c r="BM66" i="100"/>
  <c r="BR119" i="100"/>
  <c r="CS71" i="100"/>
  <c r="BT101" i="100"/>
  <c r="CX87" i="100"/>
  <c r="CX84" i="100"/>
  <c r="CS32" i="100"/>
  <c r="CX30" i="100"/>
  <c r="CS81" i="100"/>
  <c r="CS24" i="100"/>
  <c r="BM78" i="100"/>
  <c r="BM71" i="100"/>
  <c r="BO97" i="100"/>
  <c r="CX115" i="100"/>
  <c r="BT104" i="100"/>
  <c r="BO70" i="100"/>
  <c r="CZ38" i="100"/>
  <c r="BR98" i="100"/>
  <c r="CX27" i="100"/>
  <c r="BO81" i="100"/>
  <c r="BR40" i="100"/>
  <c r="BR96" i="100"/>
  <c r="BR41" i="100"/>
  <c r="CX46" i="100"/>
  <c r="CS120" i="100"/>
  <c r="BT58" i="100"/>
  <c r="CU80" i="100"/>
  <c r="CZ37" i="100"/>
  <c r="BT41" i="100"/>
  <c r="CZ77" i="100"/>
  <c r="BT118" i="100"/>
  <c r="CX29" i="100"/>
  <c r="BM70" i="100"/>
  <c r="CS104" i="100"/>
  <c r="BM80" i="100"/>
  <c r="BR103" i="100"/>
  <c r="BM79" i="100"/>
  <c r="BM59" i="100"/>
  <c r="BM74" i="100"/>
  <c r="CX78" i="100"/>
  <c r="BT120" i="100"/>
  <c r="BT109" i="100"/>
  <c r="CS74" i="100"/>
  <c r="CX90" i="100"/>
  <c r="BT44" i="100"/>
  <c r="CS93" i="100"/>
  <c r="BR35" i="100"/>
  <c r="CS122" i="100"/>
  <c r="BR36" i="100"/>
  <c r="BT54" i="100"/>
  <c r="BR56" i="100"/>
  <c r="CS116" i="100"/>
  <c r="BT113" i="100"/>
  <c r="CX42" i="100"/>
  <c r="BM56" i="100"/>
  <c r="BR53" i="100"/>
  <c r="CZ107" i="100"/>
  <c r="BM115" i="100"/>
  <c r="BM105" i="100"/>
  <c r="CU45" i="100"/>
  <c r="BM32" i="100"/>
  <c r="CS39" i="100"/>
  <c r="CZ82" i="100"/>
  <c r="CZ41" i="100"/>
  <c r="CX53" i="100"/>
  <c r="CZ27" i="100"/>
  <c r="BT64" i="100"/>
  <c r="BT74" i="100"/>
  <c r="CU28" i="100"/>
  <c r="BR94" i="100"/>
  <c r="BT108" i="100"/>
  <c r="BR65" i="100"/>
  <c r="BR51" i="100"/>
  <c r="CS63" i="100"/>
  <c r="CS97" i="100"/>
  <c r="CX113" i="100"/>
  <c r="BM107" i="100"/>
  <c r="BM38" i="100"/>
  <c r="CX67" i="100"/>
  <c r="BM103" i="100"/>
  <c r="CS101" i="100"/>
  <c r="CX56" i="100"/>
  <c r="BO35" i="100"/>
  <c r="BM25" i="100"/>
  <c r="CX92" i="100"/>
  <c r="CS30" i="100"/>
  <c r="BR80" i="100"/>
  <c r="CX55" i="100"/>
  <c r="CX40" i="100"/>
  <c r="CZ31" i="100"/>
  <c r="BR43" i="100"/>
  <c r="CX104" i="100"/>
  <c r="BM113" i="100"/>
  <c r="CX107" i="100"/>
  <c r="CS98" i="100"/>
  <c r="CX51" i="100"/>
  <c r="CU27" i="100"/>
  <c r="BM27" i="100"/>
  <c r="CS102" i="100"/>
  <c r="CX114" i="100"/>
  <c r="BT102" i="100"/>
  <c r="BR39" i="100"/>
  <c r="CS52" i="100"/>
  <c r="CU43" i="100"/>
  <c r="CU67" i="100"/>
  <c r="CS67" i="100"/>
  <c r="BM72" i="100"/>
  <c r="BO79" i="100"/>
  <c r="BM116" i="100"/>
  <c r="CX70" i="100"/>
  <c r="BO76" i="100"/>
  <c r="BM83" i="100"/>
  <c r="CX121" i="100"/>
  <c r="CU85" i="100"/>
  <c r="BO67" i="100"/>
  <c r="CS25" i="100"/>
  <c r="BM90" i="100"/>
  <c r="BT57" i="100"/>
  <c r="BR123" i="100"/>
  <c r="BT38" i="100"/>
  <c r="CX120" i="100"/>
  <c r="BR116" i="100"/>
  <c r="BR86" i="100"/>
  <c r="CS115" i="100"/>
  <c r="CX116" i="100"/>
  <c r="CX82" i="100"/>
  <c r="BT121" i="100"/>
  <c r="CS107" i="100"/>
  <c r="BT124" i="100"/>
  <c r="CX81" i="100"/>
  <c r="BO30" i="100"/>
  <c r="CX95" i="100"/>
  <c r="BR37" i="100"/>
  <c r="CX117" i="100"/>
  <c r="CX57" i="100"/>
  <c r="CS110" i="100"/>
  <c r="CS72" i="100"/>
  <c r="BM64" i="100"/>
  <c r="CS124" i="100"/>
  <c r="BR124" i="100"/>
  <c r="CU88" i="100"/>
  <c r="BM50" i="100"/>
  <c r="CX106" i="100"/>
  <c r="CZ93" i="100"/>
  <c r="CU42" i="100"/>
  <c r="BM68" i="100"/>
  <c r="BR24" i="100"/>
  <c r="CX43" i="100"/>
  <c r="CZ85" i="100"/>
  <c r="CX103" i="100"/>
  <c r="CS64" i="100"/>
  <c r="BR101" i="100"/>
  <c r="CX76" i="100"/>
  <c r="CX122" i="100"/>
  <c r="BO29" i="100"/>
  <c r="BR81" i="100"/>
  <c r="CZ26" i="100"/>
  <c r="CX54" i="100"/>
  <c r="BR122" i="100"/>
  <c r="BM91" i="100"/>
  <c r="BR104" i="100"/>
  <c r="CS46" i="100"/>
  <c r="CZ49" i="100"/>
  <c r="CZ96" i="100"/>
  <c r="BO107" i="100"/>
  <c r="BR117" i="100"/>
  <c r="CS84" i="100"/>
  <c r="CX45" i="100"/>
  <c r="BR27" i="100"/>
  <c r="BR62" i="100"/>
  <c r="CS36" i="100"/>
  <c r="CS34" i="100"/>
  <c r="BM28" i="100"/>
  <c r="BR57" i="100"/>
  <c r="CS105" i="100"/>
  <c r="CU32" i="100"/>
  <c r="BM65" i="100"/>
  <c r="CU39" i="100"/>
  <c r="BT65" i="100"/>
  <c r="CZ44" i="100"/>
  <c r="BR28" i="100"/>
  <c r="BR69" i="100"/>
  <c r="CX91" i="100"/>
  <c r="BM73" i="100"/>
  <c r="CS28" i="100"/>
  <c r="CZ98" i="100"/>
  <c r="BR113" i="100"/>
  <c r="BM86" i="100"/>
  <c r="CS109" i="100"/>
  <c r="BM97" i="100"/>
  <c r="BM84" i="100"/>
  <c r="CZ70" i="100"/>
  <c r="CX49" i="100"/>
  <c r="CX68" i="100"/>
  <c r="BM75" i="100"/>
  <c r="BT84" i="100"/>
  <c r="BT82" i="100"/>
  <c r="CX112" i="100"/>
  <c r="CU96" i="100"/>
  <c r="BT69" i="100"/>
  <c r="BM101" i="100"/>
  <c r="BM57" i="100"/>
  <c r="CS77" i="100"/>
  <c r="BO61" i="100"/>
  <c r="BR82" i="100"/>
  <c r="CS95" i="100"/>
  <c r="BM34" i="100"/>
  <c r="CX62" i="100"/>
  <c r="BR64" i="100"/>
  <c r="BR31" i="100"/>
  <c r="CX38" i="100"/>
  <c r="CS65" i="100"/>
  <c r="CS51" i="100"/>
  <c r="CU120" i="100"/>
  <c r="BM26" i="100"/>
  <c r="BM119" i="100"/>
  <c r="CX89" i="100"/>
  <c r="BO86" i="100"/>
  <c r="BM60" i="100"/>
  <c r="BM94" i="100"/>
  <c r="BO43" i="100"/>
  <c r="BR76" i="100"/>
  <c r="BR60" i="100"/>
  <c r="CX31" i="100"/>
  <c r="BR68" i="100"/>
  <c r="BM124" i="100"/>
  <c r="BM54" i="100"/>
  <c r="BT33" i="100"/>
  <c r="CS119" i="100"/>
  <c r="CS37" i="100"/>
  <c r="BO112" i="100"/>
  <c r="BR93" i="100"/>
  <c r="BR110" i="100"/>
  <c r="CX100" i="100"/>
  <c r="CX41" i="100"/>
  <c r="CX105" i="100"/>
  <c r="BR99" i="100"/>
  <c r="BO117" i="100"/>
  <c r="CS111" i="100"/>
  <c r="CX33" i="100"/>
  <c r="CU106" i="100"/>
  <c r="BM82" i="100"/>
  <c r="BR90" i="100"/>
  <c r="BR47" i="100"/>
  <c r="BR88" i="100"/>
  <c r="BO114" i="100"/>
  <c r="CS94" i="100"/>
  <c r="BM42" i="100"/>
  <c r="CX96" i="100"/>
  <c r="CS55" i="100"/>
  <c r="BR48" i="100"/>
  <c r="BR118" i="100"/>
  <c r="CZ116" i="100"/>
  <c r="CZ108" i="100"/>
  <c r="BT27" i="100"/>
  <c r="CU111" i="100"/>
  <c r="CU90" i="100"/>
  <c r="BR70" i="100"/>
  <c r="BO49" i="100"/>
  <c r="BT106" i="100"/>
  <c r="BR100" i="100"/>
  <c r="BT36" i="100"/>
  <c r="BM35" i="100"/>
  <c r="CX74" i="100"/>
  <c r="CS87" i="100"/>
  <c r="CX66" i="100"/>
  <c r="BM47" i="100"/>
  <c r="BR74" i="100"/>
  <c r="BR112" i="100"/>
  <c r="CU119" i="100"/>
  <c r="BM99" i="100"/>
  <c r="BR106" i="100"/>
  <c r="CS48" i="100"/>
  <c r="CS85" i="100"/>
  <c r="BM46" i="100"/>
  <c r="CX111" i="100"/>
  <c r="BM120" i="100"/>
  <c r="CU107" i="100"/>
  <c r="CZ68" i="100"/>
  <c r="BM104" i="100"/>
  <c r="BM93" i="100"/>
  <c r="BR33" i="100"/>
  <c r="BM109" i="100"/>
  <c r="BT95" i="100"/>
  <c r="BM24" i="100"/>
  <c r="CS54" i="100"/>
  <c r="CS82" i="100"/>
  <c r="CS69" i="100"/>
  <c r="BR91" i="100"/>
  <c r="BR109" i="100"/>
  <c r="BM122" i="100"/>
  <c r="BT55" i="100"/>
  <c r="BO39" i="100"/>
  <c r="BM67" i="100"/>
  <c r="CX110" i="100"/>
  <c r="BT117" i="100"/>
  <c r="CZ117" i="100"/>
  <c r="BM76" i="100"/>
  <c r="CX72" i="100"/>
  <c r="BO47" i="100"/>
  <c r="CS91" i="100"/>
  <c r="BM58" i="100"/>
  <c r="BO41" i="100"/>
  <c r="BR105" i="100"/>
  <c r="CS27" i="100"/>
  <c r="CX50" i="100"/>
  <c r="CU87" i="100"/>
  <c r="BR26" i="100"/>
  <c r="BR79" i="100"/>
  <c r="CS42" i="100"/>
  <c r="BR75" i="100"/>
  <c r="CU62" i="100"/>
  <c r="CX94" i="100"/>
  <c r="CS40" i="100"/>
  <c r="CU63" i="100"/>
  <c r="BO75" i="100"/>
  <c r="BO90" i="100"/>
  <c r="BO31" i="100"/>
  <c r="BM121" i="100"/>
  <c r="CS50" i="100"/>
  <c r="BR83" i="100"/>
  <c r="CS117" i="100"/>
  <c r="CS33" i="100"/>
  <c r="BR30" i="100"/>
  <c r="CU33" i="100"/>
  <c r="BR34" i="100"/>
  <c r="BT123" i="100"/>
  <c r="CU41" i="100"/>
  <c r="BR38" i="100"/>
  <c r="CS89" i="100"/>
  <c r="CS121" i="100"/>
  <c r="BR107" i="100"/>
  <c r="BM77" i="100"/>
  <c r="CX101" i="100"/>
  <c r="CZ60" i="100"/>
  <c r="BR97" i="100"/>
  <c r="BO42" i="100"/>
  <c r="CZ43" i="100"/>
  <c r="BR49" i="100"/>
  <c r="BR108" i="100"/>
  <c r="BM53" i="100"/>
  <c r="BM29" i="100"/>
  <c r="BM87" i="100"/>
  <c r="BO105" i="100"/>
  <c r="BT92" i="100"/>
  <c r="CU97" i="100"/>
  <c r="CZ42" i="100"/>
  <c r="BM100" i="100"/>
  <c r="BM62" i="100"/>
  <c r="CU47" i="100"/>
  <c r="BT75" i="100"/>
  <c r="CS86" i="100"/>
  <c r="CS61" i="100"/>
  <c r="CZ81" i="100"/>
  <c r="CU36" i="100"/>
  <c r="BR66" i="100"/>
  <c r="CX32" i="100"/>
  <c r="BT96" i="100"/>
  <c r="CS90" i="100"/>
  <c r="CX25" i="100"/>
  <c r="CZ95" i="100"/>
  <c r="BR46" i="100"/>
  <c r="CS92" i="100"/>
  <c r="CX79" i="100"/>
  <c r="CX69" i="100"/>
  <c r="CZ78" i="100"/>
  <c r="CS76" i="100"/>
  <c r="BR67" i="100"/>
  <c r="CX108" i="100"/>
  <c r="CX86" i="100"/>
  <c r="CS106" i="100"/>
  <c r="BR120" i="100"/>
  <c r="CZ58" i="100"/>
  <c r="BM40" i="100"/>
  <c r="BO98" i="100"/>
  <c r="BO68" i="100"/>
  <c r="BT68" i="100"/>
  <c r="BM63" i="100"/>
  <c r="BO60" i="100"/>
  <c r="BM118" i="100"/>
  <c r="BM89" i="100"/>
  <c r="CX35" i="100"/>
  <c r="BR61" i="100"/>
  <c r="CZ64" i="100"/>
  <c r="CS44" i="100"/>
  <c r="CS96" i="100"/>
  <c r="CU26" i="100"/>
  <c r="CX97" i="100"/>
  <c r="CS45" i="100"/>
  <c r="CX102" i="100"/>
  <c r="CX77" i="100"/>
  <c r="CX124" i="100"/>
  <c r="BR25" i="100"/>
  <c r="CS114" i="100"/>
  <c r="BM30" i="100"/>
  <c r="BR89" i="100"/>
  <c r="BO87" i="100"/>
  <c r="BM33" i="100"/>
  <c r="CZ110" i="100"/>
  <c r="BO93" i="100"/>
  <c r="BM123" i="100"/>
  <c r="CS73" i="100"/>
  <c r="BM39" i="100"/>
  <c r="CS35" i="100"/>
  <c r="BR55" i="100"/>
  <c r="BM61" i="100"/>
  <c r="CX75" i="100"/>
  <c r="BM96" i="100"/>
  <c r="CU118" i="100"/>
  <c r="BT99" i="100"/>
  <c r="CU110" i="100"/>
  <c r="BT70" i="100"/>
  <c r="CZ80" i="100"/>
  <c r="CS56" i="100"/>
  <c r="BT60" i="100"/>
  <c r="BO109" i="100"/>
  <c r="CX83" i="100"/>
  <c r="BR78" i="100"/>
  <c r="BO37" i="100"/>
  <c r="CS118" i="100"/>
  <c r="CX109" i="100"/>
  <c r="BM106" i="100"/>
  <c r="CX80" i="100"/>
  <c r="BO50" i="100"/>
  <c r="BM108" i="100"/>
  <c r="CS62" i="100"/>
  <c r="CS113" i="100"/>
  <c r="CS103" i="100"/>
  <c r="CU104" i="100"/>
  <c r="BO33" i="100"/>
  <c r="CX58" i="100"/>
  <c r="BO51" i="100"/>
  <c r="BT61" i="100"/>
  <c r="CS60" i="100"/>
  <c r="BT122" i="100"/>
  <c r="BR92" i="100"/>
  <c r="BR63" i="100"/>
  <c r="CX99" i="100"/>
  <c r="CX98" i="100"/>
  <c r="BT114" i="100"/>
  <c r="BR115" i="100"/>
  <c r="BM31" i="100"/>
  <c r="CS79" i="100"/>
  <c r="CS59" i="100"/>
  <c r="BO73" i="100"/>
  <c r="BO88" i="100"/>
  <c r="CU65" i="100"/>
  <c r="BT103" i="100"/>
  <c r="BT80" i="100"/>
  <c r="CS38" i="100"/>
  <c r="BM41" i="100"/>
  <c r="BO74" i="100"/>
  <c r="CS123" i="100"/>
  <c r="CZ92" i="100"/>
  <c r="BR71" i="100"/>
  <c r="CU25" i="100"/>
  <c r="BM98" i="100"/>
  <c r="CS70" i="100"/>
  <c r="CX60" i="100"/>
  <c r="CZ50" i="100"/>
  <c r="BO84" i="100"/>
  <c r="BM117" i="100"/>
  <c r="BM102" i="100"/>
  <c r="BR29" i="100"/>
  <c r="CS31" i="100"/>
  <c r="CX37" i="100"/>
  <c r="CX26" i="100"/>
  <c r="CX48" i="100"/>
  <c r="BO27" i="100"/>
  <c r="BM114" i="100"/>
  <c r="DD90" i="100"/>
  <c r="BX123" i="100"/>
  <c r="BX48" i="100"/>
  <c r="DD46" i="100"/>
  <c r="BX33" i="100"/>
  <c r="BX107" i="100"/>
  <c r="DD75" i="100"/>
  <c r="BX96" i="100"/>
  <c r="DD87" i="100"/>
  <c r="BX82" i="100"/>
  <c r="BX75" i="100"/>
  <c r="DD67" i="100"/>
  <c r="DD92" i="100"/>
  <c r="BX104" i="100"/>
  <c r="DD33" i="100"/>
  <c r="DD124" i="100"/>
  <c r="BX70" i="100"/>
  <c r="BX117" i="100"/>
  <c r="BX110" i="100"/>
  <c r="BX24" i="100"/>
  <c r="DD28" i="100"/>
  <c r="BX61" i="100"/>
  <c r="DD96" i="100"/>
  <c r="BX28" i="100"/>
  <c r="DD68" i="100"/>
  <c r="DD91" i="100"/>
  <c r="DD97" i="100"/>
  <c r="DD111" i="100"/>
  <c r="DD78" i="100"/>
  <c r="DD101" i="100"/>
  <c r="DD50" i="100"/>
  <c r="BX92" i="100"/>
  <c r="BX120" i="100"/>
  <c r="DD94" i="100"/>
  <c r="BX60" i="100"/>
  <c r="DD57" i="100"/>
  <c r="BX69" i="100"/>
  <c r="BX31" i="100"/>
  <c r="BX30" i="100"/>
  <c r="DD32" i="100"/>
  <c r="DD53" i="100"/>
  <c r="DD118" i="100"/>
  <c r="DD85" i="100"/>
  <c r="BX93" i="100"/>
  <c r="BX34" i="100"/>
  <c r="BX62" i="100"/>
  <c r="BX121" i="100"/>
  <c r="BX29" i="100"/>
  <c r="BX35" i="100"/>
  <c r="BX88" i="100"/>
  <c r="BX56" i="100"/>
  <c r="DD121" i="100"/>
  <c r="DD93" i="100"/>
  <c r="BX40" i="100"/>
  <c r="BX63" i="100"/>
  <c r="DD117" i="100"/>
  <c r="BX86" i="100"/>
  <c r="BX97" i="100"/>
  <c r="DD95" i="100"/>
  <c r="DD104" i="100"/>
  <c r="DD84" i="100"/>
  <c r="DD106" i="100"/>
  <c r="BX58" i="100"/>
  <c r="DD31" i="100"/>
  <c r="DD63" i="100"/>
  <c r="BX102" i="100"/>
  <c r="BX114" i="100"/>
  <c r="BX72" i="100"/>
  <c r="BX108" i="100"/>
  <c r="BX113" i="100"/>
  <c r="DD48" i="100"/>
  <c r="DD107" i="100"/>
  <c r="DD35" i="100"/>
  <c r="DD109" i="100"/>
  <c r="BX65" i="100"/>
  <c r="BX111" i="100"/>
  <c r="BX106" i="100"/>
  <c r="BX124" i="100"/>
  <c r="BX109" i="100"/>
  <c r="DD44" i="100"/>
  <c r="DD80" i="100"/>
  <c r="BX55" i="100"/>
  <c r="DD100" i="100"/>
  <c r="BX80" i="100"/>
  <c r="DD73" i="100"/>
  <c r="BX36" i="100"/>
  <c r="BX59" i="100"/>
  <c r="DD112" i="100"/>
  <c r="DD49" i="100"/>
  <c r="DD113" i="100"/>
  <c r="BX51" i="100"/>
  <c r="DD76" i="100"/>
  <c r="BX95" i="100"/>
  <c r="DD41" i="100"/>
  <c r="BX78" i="100"/>
  <c r="DD55" i="100"/>
  <c r="BX74" i="100"/>
  <c r="DD56" i="100"/>
  <c r="DD43" i="100"/>
  <c r="DD58" i="100"/>
  <c r="BX68" i="100"/>
  <c r="DD30" i="100"/>
  <c r="BX122" i="100"/>
  <c r="BX25" i="100"/>
  <c r="DD102" i="100"/>
  <c r="DD42" i="100"/>
  <c r="DD40" i="100"/>
  <c r="DD81" i="100"/>
  <c r="BX73" i="100"/>
  <c r="DD72" i="100"/>
  <c r="BX79" i="100"/>
  <c r="DD62" i="100"/>
  <c r="DD86" i="100"/>
  <c r="DD34" i="100"/>
  <c r="BX83" i="100"/>
  <c r="BX84" i="100"/>
  <c r="DD47" i="100"/>
  <c r="DD45" i="100"/>
  <c r="DD82" i="100"/>
  <c r="BX116" i="100"/>
  <c r="BX41" i="100"/>
  <c r="BX71" i="100"/>
  <c r="BX46" i="100"/>
  <c r="BX99" i="100"/>
  <c r="DD24" i="100"/>
  <c r="DD120" i="100"/>
  <c r="DD89" i="100"/>
  <c r="BX43" i="100"/>
  <c r="BX49" i="100"/>
  <c r="BX89" i="100"/>
  <c r="BX27" i="100"/>
  <c r="DD123" i="100"/>
  <c r="BX81" i="100"/>
  <c r="DD66" i="100"/>
  <c r="DD69" i="100"/>
  <c r="DD108" i="100"/>
  <c r="BX91" i="100"/>
  <c r="DD88" i="100"/>
  <c r="BX100" i="100"/>
  <c r="DD37" i="100"/>
  <c r="DD115" i="100"/>
  <c r="DD122" i="100"/>
  <c r="DD59" i="100"/>
  <c r="DD36" i="100"/>
  <c r="DD65" i="100"/>
  <c r="DD52" i="100"/>
  <c r="DD99" i="100"/>
  <c r="DD27" i="100"/>
  <c r="DD54" i="100"/>
  <c r="DD105" i="100"/>
  <c r="DD110" i="100"/>
  <c r="DD26" i="100"/>
  <c r="BX115" i="100"/>
  <c r="DD71" i="100"/>
  <c r="DD83" i="100"/>
  <c r="BX77" i="100"/>
  <c r="BX90" i="100"/>
  <c r="DD98" i="100"/>
  <c r="DD39" i="100"/>
  <c r="BX64" i="100"/>
  <c r="BX66" i="100"/>
  <c r="BX94" i="100"/>
  <c r="DD70" i="100"/>
  <c r="BX118" i="100"/>
  <c r="BX98" i="100"/>
  <c r="BX112" i="100"/>
  <c r="BX67" i="100"/>
  <c r="BX57" i="100"/>
  <c r="BX119" i="100"/>
  <c r="BX38" i="100"/>
  <c r="BX39" i="100"/>
  <c r="DD74" i="100"/>
  <c r="DD29" i="100"/>
  <c r="BX32" i="100"/>
  <c r="BX103" i="100"/>
  <c r="BX45" i="100"/>
  <c r="BX53" i="100"/>
  <c r="BX37" i="100"/>
  <c r="BX87" i="100"/>
  <c r="DD51" i="100"/>
  <c r="DD77" i="100"/>
  <c r="BX26" i="100"/>
  <c r="BX50" i="100"/>
  <c r="DD116" i="100"/>
  <c r="DD119" i="100"/>
  <c r="DD25" i="100"/>
  <c r="DD103" i="100"/>
  <c r="BX105" i="100"/>
  <c r="BX76" i="100"/>
  <c r="BX47" i="100"/>
  <c r="BX42" i="100"/>
  <c r="BX85" i="100"/>
  <c r="DD79" i="100"/>
  <c r="DD114" i="100"/>
  <c r="DD38" i="100"/>
  <c r="DD60" i="100"/>
  <c r="BX44" i="100"/>
  <c r="DD61" i="100"/>
  <c r="BX52" i="100"/>
  <c r="BX101" i="100"/>
  <c r="DF88" i="100"/>
  <c r="DF49" i="100"/>
  <c r="DF90" i="100"/>
  <c r="BZ29" i="100"/>
  <c r="BZ92" i="100"/>
  <c r="DF87" i="100"/>
  <c r="DF47" i="100"/>
  <c r="DF33" i="100"/>
  <c r="BZ58" i="100"/>
  <c r="BZ87" i="100"/>
  <c r="BZ80" i="100"/>
  <c r="DF62" i="100"/>
  <c r="BZ27" i="100"/>
  <c r="BZ105" i="100"/>
  <c r="BZ67" i="100"/>
  <c r="BZ33" i="100"/>
  <c r="DF29" i="100"/>
  <c r="DF78" i="100"/>
  <c r="DF34" i="100"/>
  <c r="BZ99" i="100"/>
  <c r="BZ52" i="100"/>
  <c r="BZ121" i="100"/>
  <c r="BZ90" i="100"/>
  <c r="DF41" i="100"/>
  <c r="BZ83" i="100"/>
  <c r="BZ65" i="100"/>
  <c r="BZ120" i="100"/>
  <c r="DF36" i="100"/>
  <c r="BZ25" i="100"/>
  <c r="BZ94" i="100"/>
  <c r="BZ51" i="100"/>
  <c r="BZ118" i="100"/>
  <c r="BZ59" i="100"/>
  <c r="DF44" i="100"/>
  <c r="BZ103" i="100"/>
  <c r="BZ74" i="100"/>
  <c r="BZ73" i="100"/>
  <c r="DF116" i="100"/>
  <c r="BZ41" i="100"/>
  <c r="DF104" i="100"/>
  <c r="DF67" i="100"/>
  <c r="BZ104" i="100"/>
  <c r="DF94" i="100"/>
  <c r="BZ123" i="100"/>
  <c r="BZ39" i="100"/>
  <c r="BZ97" i="100"/>
  <c r="DF70" i="100"/>
  <c r="BZ101" i="100"/>
  <c r="DF60" i="100"/>
  <c r="BZ68" i="100"/>
  <c r="DF108" i="100"/>
  <c r="DF106" i="100"/>
  <c r="BZ100" i="100"/>
  <c r="DF55" i="100"/>
  <c r="BZ119" i="100"/>
  <c r="DF39" i="100"/>
  <c r="DF81" i="100"/>
  <c r="DF68" i="100"/>
  <c r="DF110" i="100"/>
  <c r="DF42" i="100"/>
  <c r="BZ84" i="100"/>
  <c r="DF83" i="100"/>
  <c r="BZ75" i="100"/>
  <c r="BZ115" i="100"/>
  <c r="DF82" i="100"/>
  <c r="BZ117" i="100"/>
  <c r="BZ77" i="100"/>
  <c r="BZ81" i="100"/>
  <c r="DF43" i="100"/>
  <c r="BZ57" i="100"/>
  <c r="BZ61" i="100"/>
  <c r="BZ86" i="100"/>
  <c r="DF96" i="100"/>
  <c r="DF57" i="100"/>
  <c r="BZ124" i="100"/>
  <c r="BZ47" i="100"/>
  <c r="BZ112" i="100"/>
  <c r="DF100" i="100"/>
  <c r="DF98" i="100"/>
  <c r="DF79" i="100"/>
  <c r="DF97" i="100"/>
  <c r="DF120" i="100"/>
  <c r="BZ106" i="100"/>
  <c r="BZ37" i="100"/>
  <c r="BZ98" i="100"/>
  <c r="DF54" i="100"/>
  <c r="BZ69" i="100"/>
  <c r="DF65" i="100"/>
  <c r="DF102" i="100"/>
  <c r="BZ82" i="100"/>
  <c r="DF25" i="100"/>
  <c r="DF31" i="100"/>
  <c r="DF38" i="100"/>
  <c r="DF77" i="100"/>
  <c r="BZ36" i="100"/>
  <c r="BZ122" i="100"/>
  <c r="DF85" i="100"/>
  <c r="DF93" i="100"/>
  <c r="BZ96" i="100"/>
  <c r="BZ113" i="100"/>
  <c r="BZ54" i="100"/>
  <c r="DF118" i="100"/>
  <c r="DF58" i="100"/>
  <c r="BZ108" i="100"/>
  <c r="BZ114" i="100"/>
  <c r="BZ55" i="100"/>
  <c r="BZ42" i="100"/>
  <c r="DF71" i="100"/>
  <c r="BZ72" i="100"/>
  <c r="BZ31" i="100"/>
  <c r="DF119" i="100"/>
  <c r="DF32" i="100"/>
  <c r="DF107" i="100"/>
  <c r="BZ56" i="100"/>
  <c r="BZ60" i="100"/>
  <c r="BZ102" i="100"/>
  <c r="DF37" i="100"/>
  <c r="BZ88" i="100"/>
  <c r="BZ110" i="100"/>
  <c r="DF117" i="100"/>
  <c r="BZ109" i="100"/>
  <c r="BZ70" i="100"/>
  <c r="BZ95" i="100"/>
  <c r="BZ44" i="100"/>
  <c r="DF28" i="100"/>
  <c r="DF95" i="100"/>
  <c r="BZ35" i="100"/>
  <c r="BZ49" i="100"/>
  <c r="DF45" i="100"/>
  <c r="DF111" i="100"/>
  <c r="BZ76" i="100"/>
  <c r="DF84" i="100"/>
  <c r="DF101" i="100"/>
  <c r="BZ38" i="100"/>
  <c r="BZ50" i="100"/>
  <c r="DF27" i="100"/>
  <c r="BZ63" i="100"/>
  <c r="DF92" i="100"/>
  <c r="DF63" i="100"/>
  <c r="DF50" i="100"/>
  <c r="DF26" i="100"/>
  <c r="BZ116" i="100"/>
  <c r="BZ107" i="100"/>
  <c r="DF80" i="100"/>
  <c r="BZ79" i="100"/>
  <c r="BZ78" i="100"/>
  <c r="BZ91" i="100"/>
  <c r="BZ93" i="100"/>
  <c r="BZ43" i="100"/>
  <c r="BZ30" i="100"/>
  <c r="BA984" i="179" l="1"/>
  <c r="AZ984" i="179"/>
  <c r="AY985" i="179"/>
  <c r="AW1014" i="179"/>
  <c r="AV1014" i="179"/>
  <c r="BE987" i="179"/>
  <c r="BD987" i="179"/>
  <c r="BC988" i="179"/>
  <c r="DF64" i="100"/>
  <c r="BX20" i="100"/>
  <c r="BX54" i="100"/>
  <c r="BZ64" i="100"/>
  <c r="DD64" i="100"/>
  <c r="AZ985" i="179" l="1"/>
  <c r="BA985" i="179"/>
  <c r="AY986" i="179"/>
  <c r="H113" i="262"/>
  <c r="AV1015" i="179"/>
  <c r="AW1015" i="179"/>
  <c r="BC989" i="179"/>
  <c r="BE988" i="179"/>
  <c r="BD988" i="179"/>
  <c r="CC38" i="79"/>
  <c r="CC39" i="79"/>
  <c r="DD21" i="100"/>
  <c r="DD20" i="100"/>
  <c r="BZ20" i="100"/>
  <c r="DF20" i="100"/>
  <c r="AD774" i="179"/>
  <c r="AE1017" i="179"/>
  <c r="AF783" i="179"/>
  <c r="AD921" i="179"/>
  <c r="AD747" i="179"/>
  <c r="AC783" i="179"/>
  <c r="AE1035" i="179"/>
  <c r="AC675" i="179"/>
  <c r="AD825" i="179"/>
  <c r="AC270" i="179"/>
  <c r="AC594" i="179"/>
  <c r="AD972" i="179"/>
  <c r="AE594" i="179"/>
  <c r="AC36" i="179"/>
  <c r="AF594" i="179"/>
  <c r="AD198" i="179"/>
  <c r="AE900" i="179"/>
  <c r="AC516" i="179"/>
  <c r="AF270" i="179"/>
  <c r="AF534" i="179"/>
  <c r="AI714" i="179"/>
  <c r="AJ714" i="179"/>
  <c r="AD783" i="179"/>
  <c r="AE921" i="179"/>
  <c r="AE675" i="179"/>
  <c r="AE36" i="179"/>
  <c r="AF684" i="179"/>
  <c r="AD903" i="179"/>
  <c r="AF831" i="179"/>
  <c r="AF972" i="179"/>
  <c r="AK924" i="179"/>
  <c r="AF903" i="179"/>
  <c r="AC684" i="179"/>
  <c r="AE903" i="179"/>
  <c r="AD594" i="179"/>
  <c r="AC825" i="179"/>
  <c r="AC972" i="179"/>
  <c r="AF516" i="179"/>
  <c r="AE999" i="179"/>
  <c r="AC198" i="179"/>
  <c r="AE747" i="179"/>
  <c r="AF198" i="179"/>
  <c r="AD900" i="179"/>
  <c r="AD36" i="179"/>
  <c r="AJ924" i="179"/>
  <c r="AE774" i="179"/>
  <c r="AD684" i="179"/>
  <c r="AF1035" i="179"/>
  <c r="AF36" i="179"/>
  <c r="AF360" i="179"/>
  <c r="AC831" i="179"/>
  <c r="AF921" i="179"/>
  <c r="AH924" i="179"/>
  <c r="AD516" i="179"/>
  <c r="AI948" i="179"/>
  <c r="AJ948" i="179"/>
  <c r="AF675" i="179"/>
  <c r="AE270" i="179"/>
  <c r="AD360" i="179"/>
  <c r="AK714" i="179"/>
  <c r="AF1017" i="179"/>
  <c r="AE684" i="179"/>
  <c r="AC921" i="179"/>
  <c r="AC900" i="179"/>
  <c r="AD999" i="179"/>
  <c r="AI924" i="179"/>
  <c r="AF999" i="179"/>
  <c r="AC1035" i="179"/>
  <c r="AE360" i="179"/>
  <c r="AE516" i="179"/>
  <c r="AD534" i="179"/>
  <c r="AC747" i="179"/>
  <c r="AE783" i="179"/>
  <c r="AF747" i="179"/>
  <c r="AD831" i="179"/>
  <c r="AH714" i="179"/>
  <c r="AF900" i="179"/>
  <c r="AF774" i="179"/>
  <c r="AC999" i="179"/>
  <c r="AE198" i="179"/>
  <c r="AD1035" i="179"/>
  <c r="AE831" i="179"/>
  <c r="AC903" i="179"/>
  <c r="AD1017" i="179"/>
  <c r="AK948" i="179"/>
  <c r="AE825" i="179"/>
  <c r="AH948" i="179"/>
  <c r="AC774" i="179"/>
  <c r="AD270" i="179"/>
  <c r="AC360" i="179"/>
  <c r="AC1017" i="179"/>
  <c r="AE534" i="179"/>
  <c r="AD675" i="179"/>
  <c r="AF825" i="179"/>
  <c r="AC534" i="179"/>
  <c r="AE972" i="179"/>
  <c r="AL1035" i="179" l="1"/>
  <c r="AO1035" i="179"/>
  <c r="AM1035" i="179"/>
  <c r="AN1035" i="179"/>
  <c r="AZ986" i="179"/>
  <c r="BA986" i="179"/>
  <c r="AY987" i="179"/>
  <c r="AO1017" i="179"/>
  <c r="AM1017" i="179"/>
  <c r="AN1017" i="179"/>
  <c r="AL1017" i="179"/>
  <c r="AT1019" i="179"/>
  <c r="AU1019" i="179" s="1"/>
  <c r="AO999" i="179"/>
  <c r="AM999" i="179"/>
  <c r="AN999" i="179"/>
  <c r="AL999" i="179"/>
  <c r="K113" i="262"/>
  <c r="AO972" i="179"/>
  <c r="AN972" i="179"/>
  <c r="AM972" i="179"/>
  <c r="AL972" i="179"/>
  <c r="BE989" i="179"/>
  <c r="BC990" i="179"/>
  <c r="BD989" i="179"/>
  <c r="AN948" i="179"/>
  <c r="AO948" i="179"/>
  <c r="AM948" i="179"/>
  <c r="AL948" i="179"/>
  <c r="AN921" i="179"/>
  <c r="AM924" i="179"/>
  <c r="AL924" i="179"/>
  <c r="AO924" i="179"/>
  <c r="AN924" i="179"/>
  <c r="AM921" i="179"/>
  <c r="AO921" i="179"/>
  <c r="AL921" i="179"/>
  <c r="AL903" i="179"/>
  <c r="AM903" i="179"/>
  <c r="AN903" i="179"/>
  <c r="AO903" i="179"/>
  <c r="AO900" i="179"/>
  <c r="AN900" i="179"/>
  <c r="AM900" i="179"/>
  <c r="AL900" i="179"/>
  <c r="AM198" i="179"/>
  <c r="AO714" i="179"/>
  <c r="AO198" i="179"/>
  <c r="AO360" i="179"/>
  <c r="AO270" i="179"/>
  <c r="AM360" i="179"/>
  <c r="AL714" i="179"/>
  <c r="AM783" i="179"/>
  <c r="AN747" i="179"/>
  <c r="AM747" i="179"/>
  <c r="AN684" i="179"/>
  <c r="AO675" i="179"/>
  <c r="AL594" i="179"/>
  <c r="AL747" i="179"/>
  <c r="AN594" i="179"/>
  <c r="AO747" i="179"/>
  <c r="AN714" i="179"/>
  <c r="AM714" i="179"/>
  <c r="AO516" i="179"/>
  <c r="AL675" i="179"/>
  <c r="AO684" i="179"/>
  <c r="AM270" i="179"/>
  <c r="AL783" i="179"/>
  <c r="AL684" i="179"/>
  <c r="AL534" i="179"/>
  <c r="AO594" i="179"/>
  <c r="AM594" i="179"/>
  <c r="AL270" i="179"/>
  <c r="AL360" i="179"/>
  <c r="AN198" i="179"/>
  <c r="AN270" i="179"/>
  <c r="AM684" i="179"/>
  <c r="AN360" i="179"/>
  <c r="AO783" i="179"/>
  <c r="AL198" i="179"/>
  <c r="AN783" i="179"/>
  <c r="AM675" i="179"/>
  <c r="AM516" i="179"/>
  <c r="AN516" i="179"/>
  <c r="AO534" i="179"/>
  <c r="AN675" i="179"/>
  <c r="AM534" i="179"/>
  <c r="AN534" i="179"/>
  <c r="AL516" i="179"/>
  <c r="AN825" i="179"/>
  <c r="AM825" i="179"/>
  <c r="AL774" i="179"/>
  <c r="AM774" i="179"/>
  <c r="AO774" i="179"/>
  <c r="AO825" i="179"/>
  <c r="AN774" i="179"/>
  <c r="AL825" i="179"/>
  <c r="AO36" i="179"/>
  <c r="AM36" i="179"/>
  <c r="AM831" i="179"/>
  <c r="AL36" i="179"/>
  <c r="AN36" i="179"/>
  <c r="AN831" i="179"/>
  <c r="AL831" i="179"/>
  <c r="AO831" i="179"/>
  <c r="CC40" i="79"/>
  <c r="DF21" i="100"/>
  <c r="AI459" i="179"/>
  <c r="AH459" i="179"/>
  <c r="AH165" i="179"/>
  <c r="AI210" i="179"/>
  <c r="AJ165" i="179"/>
  <c r="AH354" i="179"/>
  <c r="AK354" i="179"/>
  <c r="AK165" i="179"/>
  <c r="AF156" i="179"/>
  <c r="AH210" i="179"/>
  <c r="AC156" i="179"/>
  <c r="AJ354" i="179"/>
  <c r="AI354" i="179"/>
  <c r="AJ210" i="179"/>
  <c r="AD156" i="179"/>
  <c r="AE156" i="179"/>
  <c r="AK210" i="179"/>
  <c r="AK459" i="179"/>
  <c r="AJ459" i="179"/>
  <c r="AI165" i="179"/>
  <c r="J1035" i="179" l="1"/>
  <c r="AZ987" i="179"/>
  <c r="BA987" i="179"/>
  <c r="AY988" i="179"/>
  <c r="J1017" i="179"/>
  <c r="AT1020" i="179"/>
  <c r="AU1020" i="179" s="1"/>
  <c r="AV1018" i="179"/>
  <c r="AW1018" i="179"/>
  <c r="J999" i="179"/>
  <c r="J972" i="179"/>
  <c r="BE990" i="179"/>
  <c r="BD990" i="179"/>
  <c r="BC991" i="179"/>
  <c r="J945" i="179"/>
  <c r="J918" i="179"/>
  <c r="J828" i="179"/>
  <c r="J900" i="179"/>
  <c r="J513" i="179"/>
  <c r="J36" i="179"/>
  <c r="F2" i="326" s="1"/>
  <c r="J747" i="179"/>
  <c r="J360" i="179"/>
  <c r="J270" i="179"/>
  <c r="J684" i="179"/>
  <c r="J819" i="179"/>
  <c r="AO156" i="179"/>
  <c r="AL210" i="179"/>
  <c r="AN210" i="179"/>
  <c r="AL459" i="179"/>
  <c r="AO459" i="179"/>
  <c r="AM210" i="179"/>
  <c r="AM459" i="179"/>
  <c r="AL354" i="179"/>
  <c r="AM354" i="179"/>
  <c r="AO210" i="179"/>
  <c r="AN354" i="179"/>
  <c r="AO354" i="179"/>
  <c r="AL156" i="179"/>
  <c r="AN156" i="179"/>
  <c r="AM156" i="179"/>
  <c r="AN459" i="179"/>
  <c r="AL165" i="179"/>
  <c r="AM165" i="179"/>
  <c r="AN165" i="179"/>
  <c r="AO165" i="179"/>
  <c r="J774" i="179"/>
  <c r="J594" i="179"/>
  <c r="J531" i="179"/>
  <c r="J783" i="179"/>
  <c r="J711" i="179"/>
  <c r="J675" i="179"/>
  <c r="J198" i="179"/>
  <c r="BA988" i="179" l="1"/>
  <c r="AZ988" i="179"/>
  <c r="AY989" i="179"/>
  <c r="AU1021" i="179"/>
  <c r="AT1021" i="179"/>
  <c r="AV1019" i="179"/>
  <c r="AW1019" i="179"/>
  <c r="BE991" i="179"/>
  <c r="BC992" i="179"/>
  <c r="BD991" i="179"/>
  <c r="J162" i="179"/>
  <c r="F16" i="326" s="1"/>
  <c r="AT4" i="326" s="1"/>
  <c r="J153" i="179"/>
  <c r="F15" i="326" s="1"/>
  <c r="J207" i="179"/>
  <c r="J351" i="179"/>
  <c r="J459" i="179"/>
  <c r="AZ989" i="179" l="1"/>
  <c r="BA989" i="179"/>
  <c r="AY990" i="179"/>
  <c r="AT1022" i="179"/>
  <c r="AU1022" i="179" s="1"/>
  <c r="BC993" i="179"/>
  <c r="BD992" i="179"/>
  <c r="BE992" i="179"/>
  <c r="AT3" i="326"/>
  <c r="AT6" i="326"/>
  <c r="AZ990" i="179" l="1"/>
  <c r="BA990" i="179"/>
  <c r="AY991" i="179"/>
  <c r="AT1023" i="179"/>
  <c r="AU1023" i="179" s="1"/>
  <c r="AU1024" i="179" s="1"/>
  <c r="AU1025" i="179" s="1"/>
  <c r="AU1026" i="179" s="1"/>
  <c r="AU1027" i="179" s="1"/>
  <c r="AW1021" i="179"/>
  <c r="AV1021" i="179"/>
  <c r="BE993" i="179"/>
  <c r="BC994" i="179"/>
  <c r="BD993" i="179"/>
  <c r="G190" i="79"/>
  <c r="AZ991" i="179" l="1"/>
  <c r="BA991" i="179"/>
  <c r="AY992" i="179"/>
  <c r="AV1022" i="179"/>
  <c r="AW1022" i="179"/>
  <c r="AT1024" i="179"/>
  <c r="BD994" i="179"/>
  <c r="BC995" i="179"/>
  <c r="BE994" i="179"/>
  <c r="BA992" i="179" l="1"/>
  <c r="AZ992" i="179"/>
  <c r="AY993" i="179"/>
  <c r="AW1025" i="179"/>
  <c r="AV1025" i="179"/>
  <c r="AW1024" i="179"/>
  <c r="AV1024" i="179"/>
  <c r="H110" i="262"/>
  <c r="H111" i="262"/>
  <c r="BD995" i="179"/>
  <c r="BE995" i="179"/>
  <c r="BC996" i="179"/>
  <c r="AZ993" i="179" l="1"/>
  <c r="BA993" i="179"/>
  <c r="AY994" i="179"/>
  <c r="AT1028" i="179"/>
  <c r="AU1028" i="179" s="1"/>
  <c r="K111" i="262"/>
  <c r="K110" i="262"/>
  <c r="BC997" i="179"/>
  <c r="BD996" i="179"/>
  <c r="BE996" i="179"/>
  <c r="AZ994" i="179" l="1"/>
  <c r="BA994" i="179"/>
  <c r="AY995" i="179"/>
  <c r="AT1029" i="179"/>
  <c r="AU1029" i="179" s="1"/>
  <c r="AU1030" i="179" s="1"/>
  <c r="AU1031" i="179" s="1"/>
  <c r="AU1032" i="179" s="1"/>
  <c r="AU1033" i="179" s="1"/>
  <c r="AU1034" i="179" s="1"/>
  <c r="AW1027" i="179"/>
  <c r="AV1027" i="179"/>
  <c r="BD997" i="179"/>
  <c r="BE997" i="179"/>
  <c r="BC998" i="179"/>
  <c r="AW1034" i="179" l="1"/>
  <c r="AV1034" i="179"/>
  <c r="AU1035" i="179"/>
  <c r="AZ995" i="179"/>
  <c r="BA995" i="179"/>
  <c r="AY996" i="179"/>
  <c r="AT1030" i="179"/>
  <c r="AV1028" i="179"/>
  <c r="AW1028" i="179"/>
  <c r="BD998" i="179"/>
  <c r="BE998" i="179"/>
  <c r="BC999" i="179"/>
  <c r="AU1036" i="179" l="1"/>
  <c r="AT1037" i="179"/>
  <c r="BA996" i="179"/>
  <c r="AZ996" i="179"/>
  <c r="AY997" i="179"/>
  <c r="AT1031" i="179"/>
  <c r="AT1032" i="179" s="1"/>
  <c r="AT1033" i="179" s="1"/>
  <c r="BE999" i="179"/>
  <c r="BD999" i="179"/>
  <c r="BC1000" i="179"/>
  <c r="AT1038" i="179" l="1"/>
  <c r="AU1037" i="179"/>
  <c r="AV1036" i="179"/>
  <c r="AW1036" i="179"/>
  <c r="AZ997" i="179"/>
  <c r="BA997" i="179"/>
  <c r="AY998" i="179"/>
  <c r="AW1030" i="179"/>
  <c r="AV1030" i="179"/>
  <c r="BE1000" i="179"/>
  <c r="BD1000" i="179"/>
  <c r="BC1001" i="179"/>
  <c r="AW1037" i="179" l="1"/>
  <c r="AV1037" i="179"/>
  <c r="AT1039" i="179"/>
  <c r="AU1038" i="179"/>
  <c r="BA998" i="179"/>
  <c r="AZ998" i="179"/>
  <c r="AY999" i="179"/>
  <c r="AV1031" i="179"/>
  <c r="AW1031" i="179"/>
  <c r="BC1002" i="179"/>
  <c r="BE1001" i="179"/>
  <c r="BD1001" i="179"/>
  <c r="AU1039" i="179" l="1"/>
  <c r="AT1040" i="179"/>
  <c r="AZ999" i="179"/>
  <c r="BA999" i="179"/>
  <c r="AY1000" i="179"/>
  <c r="AV1032" i="179"/>
  <c r="AW1032" i="179"/>
  <c r="BD1002" i="179"/>
  <c r="BE1002" i="179"/>
  <c r="BC1003" i="179"/>
  <c r="AT1041" i="179" l="1"/>
  <c r="AT1042" i="179" s="1"/>
  <c r="AU1040" i="179"/>
  <c r="AW1039" i="179"/>
  <c r="AV1039" i="179"/>
  <c r="BA1000" i="179"/>
  <c r="AZ1000" i="179"/>
  <c r="AY1001" i="179"/>
  <c r="AW1033" i="179"/>
  <c r="AV1033" i="179"/>
  <c r="BD1003" i="179"/>
  <c r="BE1003" i="179"/>
  <c r="BC1004" i="179"/>
  <c r="AW1040" i="179" l="1"/>
  <c r="AV1040" i="179"/>
  <c r="AZ1001" i="179"/>
  <c r="BA1001" i="179"/>
  <c r="AY1002" i="179"/>
  <c r="BC1005" i="179"/>
  <c r="BE1004" i="179"/>
  <c r="BD1004" i="179"/>
  <c r="AZ1002" i="179" l="1"/>
  <c r="BA1002" i="179"/>
  <c r="AY1003" i="179"/>
  <c r="BD1005" i="179"/>
  <c r="BE1005" i="179"/>
  <c r="BC1006" i="179"/>
  <c r="G116" i="262" l="1"/>
  <c r="AZ1003" i="179"/>
  <c r="BA1003" i="179"/>
  <c r="AY1004" i="179"/>
  <c r="BE1006" i="179"/>
  <c r="BC1007" i="179"/>
  <c r="BD1006" i="179"/>
  <c r="BA1004" i="179" l="1"/>
  <c r="AZ1004" i="179"/>
  <c r="AY1005" i="179"/>
  <c r="BD1007" i="179"/>
  <c r="BC1008" i="179"/>
  <c r="BE1007" i="179"/>
  <c r="AZ1005" i="179" l="1"/>
  <c r="BA1005" i="179"/>
  <c r="AY1006" i="179"/>
  <c r="BD1008" i="179"/>
  <c r="BE1008" i="179"/>
  <c r="BC1009" i="179"/>
  <c r="AZ1006" i="179" l="1"/>
  <c r="BA1006" i="179"/>
  <c r="AY1007" i="179"/>
  <c r="BD1009" i="179"/>
  <c r="BC1010" i="179"/>
  <c r="BE1009" i="179"/>
  <c r="AZ1007" i="179" l="1"/>
  <c r="BA1007" i="179"/>
  <c r="AY1008" i="179"/>
  <c r="BE1010" i="179"/>
  <c r="BC1011" i="179"/>
  <c r="BD1010" i="179"/>
  <c r="BA1008" i="179" l="1"/>
  <c r="AZ1008" i="179"/>
  <c r="AY1009" i="179"/>
  <c r="BE1011" i="179"/>
  <c r="BC1012" i="179"/>
  <c r="BD1011" i="179"/>
  <c r="V43" i="262" l="1"/>
  <c r="AZ1009" i="179"/>
  <c r="BA1009" i="179"/>
  <c r="AY1010" i="179"/>
  <c r="BE1012" i="179"/>
  <c r="BD1012" i="179"/>
  <c r="BC1013" i="179"/>
  <c r="P54" i="262" l="1"/>
  <c r="AK29" i="262"/>
  <c r="U71" i="262"/>
  <c r="O40" i="262"/>
  <c r="O38" i="262"/>
  <c r="O19" i="262"/>
  <c r="O54" i="262"/>
  <c r="W48" i="262"/>
  <c r="U43" i="262"/>
  <c r="O32" i="262"/>
  <c r="O41" i="262"/>
  <c r="V56" i="262"/>
  <c r="V58" i="262"/>
  <c r="O50" i="262"/>
  <c r="P57" i="262"/>
  <c r="O20" i="262"/>
  <c r="V48" i="262"/>
  <c r="N19" i="262"/>
  <c r="N10" i="262"/>
  <c r="P49" i="262"/>
  <c r="O42" i="262"/>
  <c r="AI29" i="262"/>
  <c r="W52" i="262"/>
  <c r="N38" i="262"/>
  <c r="V52" i="262"/>
  <c r="O46" i="262"/>
  <c r="P46" i="262"/>
  <c r="O8" i="262"/>
  <c r="O25" i="262"/>
  <c r="W33" i="262"/>
  <c r="O73" i="262"/>
  <c r="U58" i="262"/>
  <c r="N25" i="262"/>
  <c r="P68" i="262"/>
  <c r="AD93" i="262"/>
  <c r="P50" i="262"/>
  <c r="AB25" i="262"/>
  <c r="N27" i="262"/>
  <c r="AB61" i="262"/>
  <c r="N53" i="262"/>
  <c r="P38" i="262"/>
  <c r="O27" i="262"/>
  <c r="N9" i="262"/>
  <c r="U48" i="262"/>
  <c r="V71" i="262"/>
  <c r="P19" i="262"/>
  <c r="V24" i="262"/>
  <c r="W43" i="262"/>
  <c r="P22" i="262"/>
  <c r="O51" i="262"/>
  <c r="O55" i="262"/>
  <c r="O36" i="262"/>
  <c r="AC61" i="262"/>
  <c r="N26" i="262"/>
  <c r="P32" i="262"/>
  <c r="P10" i="262"/>
  <c r="P41" i="262"/>
  <c r="P30" i="262"/>
  <c r="W24" i="262"/>
  <c r="N54" i="262"/>
  <c r="U52" i="262"/>
  <c r="AC34" i="262"/>
  <c r="N49" i="262"/>
  <c r="O29" i="262"/>
  <c r="P34" i="262"/>
  <c r="AJ29" i="262"/>
  <c r="W56" i="262"/>
  <c r="N41" i="262"/>
  <c r="O22" i="262"/>
  <c r="O49" i="262"/>
  <c r="O57" i="262"/>
  <c r="O35" i="262"/>
  <c r="N34" i="262"/>
  <c r="N47" i="262"/>
  <c r="P25" i="262"/>
  <c r="N42" i="262"/>
  <c r="U56" i="262"/>
  <c r="N22" i="262"/>
  <c r="N51" i="262"/>
  <c r="AI19" i="262"/>
  <c r="O17" i="262"/>
  <c r="AD25" i="262"/>
  <c r="O10" i="262"/>
  <c r="U33" i="262"/>
  <c r="P47" i="262"/>
  <c r="P9" i="262"/>
  <c r="P8" i="262"/>
  <c r="P29" i="262"/>
  <c r="P37" i="262"/>
  <c r="N8" i="262"/>
  <c r="O47" i="262"/>
  <c r="AD61" i="262"/>
  <c r="N32" i="262"/>
  <c r="N36" i="262"/>
  <c r="P69" i="262"/>
  <c r="P36" i="262"/>
  <c r="O26" i="262"/>
  <c r="N46" i="262"/>
  <c r="AC25" i="262"/>
  <c r="O37" i="262"/>
  <c r="N35" i="262"/>
  <c r="P42" i="262"/>
  <c r="P26" i="262"/>
  <c r="N20" i="262"/>
  <c r="N30" i="262"/>
  <c r="AB34" i="262"/>
  <c r="U24" i="262"/>
  <c r="W58" i="262"/>
  <c r="N57" i="262"/>
  <c r="O30" i="262"/>
  <c r="O53" i="262"/>
  <c r="P40" i="262"/>
  <c r="N68" i="262"/>
  <c r="W71" i="262"/>
  <c r="O69" i="262"/>
  <c r="P53" i="262"/>
  <c r="O9" i="262"/>
  <c r="N40" i="262"/>
  <c r="AC93" i="262"/>
  <c r="P55" i="262"/>
  <c r="P35" i="262"/>
  <c r="N69" i="262"/>
  <c r="P17" i="262"/>
  <c r="O34" i="262"/>
  <c r="N29" i="262"/>
  <c r="P27" i="262"/>
  <c r="P73" i="262"/>
  <c r="V33" i="262"/>
  <c r="O68" i="262"/>
  <c r="N17" i="262"/>
  <c r="P51" i="262"/>
  <c r="N55" i="262"/>
  <c r="P20" i="262"/>
  <c r="AD34" i="262"/>
  <c r="N50" i="262"/>
  <c r="N73" i="262"/>
  <c r="N37" i="262"/>
  <c r="AB93" i="262"/>
  <c r="AZ1010" i="179"/>
  <c r="BA1010" i="179"/>
  <c r="AY1011" i="179"/>
  <c r="BE1013" i="179"/>
  <c r="BC1014" i="179"/>
  <c r="BD1013" i="179"/>
  <c r="Y43" i="262" l="1"/>
  <c r="R36" i="262"/>
  <c r="R57" i="262"/>
  <c r="AF93" i="262"/>
  <c r="R37" i="262"/>
  <c r="R22" i="262"/>
  <c r="R9" i="262"/>
  <c r="AF61" i="262"/>
  <c r="R42" i="262"/>
  <c r="R69" i="262"/>
  <c r="AF25" i="262"/>
  <c r="R55" i="262"/>
  <c r="Y52" i="262"/>
  <c r="R49" i="262"/>
  <c r="R17" i="262"/>
  <c r="R51" i="262"/>
  <c r="Y48" i="262"/>
  <c r="R26" i="262"/>
  <c r="AM29" i="262"/>
  <c r="Y71" i="262"/>
  <c r="Y58" i="262"/>
  <c r="R29" i="262"/>
  <c r="R32" i="262"/>
  <c r="Y56" i="262"/>
  <c r="R54" i="262"/>
  <c r="Y24" i="262"/>
  <c r="AF34" i="262"/>
  <c r="R8" i="262"/>
  <c r="R47" i="262"/>
  <c r="R30" i="262"/>
  <c r="R34" i="262"/>
  <c r="R73" i="262"/>
  <c r="R20" i="262"/>
  <c r="R53" i="262"/>
  <c r="R38" i="262"/>
  <c r="R50" i="262"/>
  <c r="R40" i="262"/>
  <c r="R27" i="262"/>
  <c r="R35" i="262"/>
  <c r="Y33" i="262"/>
  <c r="R41" i="262"/>
  <c r="R10" i="262"/>
  <c r="R46" i="262"/>
  <c r="R19" i="262"/>
  <c r="R68" i="262"/>
  <c r="R25" i="262"/>
  <c r="AZ1011" i="179"/>
  <c r="BA1011" i="179"/>
  <c r="AY1012" i="179"/>
  <c r="H115" i="262"/>
  <c r="G115" i="262"/>
  <c r="I115" i="262"/>
  <c r="I114" i="262"/>
  <c r="G114" i="262"/>
  <c r="H116" i="262"/>
  <c r="I116" i="262"/>
  <c r="BD1014" i="179"/>
  <c r="BE1014" i="179"/>
  <c r="BC1015" i="179"/>
  <c r="N114" i="262"/>
  <c r="P114" i="262"/>
  <c r="N116" i="262"/>
  <c r="P116" i="262"/>
  <c r="O116" i="262"/>
  <c r="O114" i="262"/>
  <c r="BA1012" i="179" l="1"/>
  <c r="AZ1012" i="179"/>
  <c r="AY1013" i="179"/>
  <c r="BC1016" i="179"/>
  <c r="K115" i="262"/>
  <c r="H114" i="262"/>
  <c r="K116" i="262"/>
  <c r="R116" i="262"/>
  <c r="R114" i="262"/>
  <c r="BD1015" i="179"/>
  <c r="BE1015" i="179"/>
  <c r="AZ1013" i="179" l="1"/>
  <c r="BA1013" i="179"/>
  <c r="AY1014" i="179"/>
  <c r="BC1017" i="179"/>
  <c r="BD1016" i="179"/>
  <c r="BE1016" i="179"/>
  <c r="K114" i="262"/>
  <c r="AZ1014" i="179" l="1"/>
  <c r="BA1014" i="179"/>
  <c r="AY1015" i="179"/>
  <c r="BD1017" i="179"/>
  <c r="BE1017" i="179"/>
  <c r="BC1018" i="179"/>
  <c r="AZ1015" i="179" l="1"/>
  <c r="BA1015" i="179"/>
  <c r="AY1016" i="179"/>
  <c r="BC1019" i="179"/>
  <c r="BE1018" i="179"/>
  <c r="BD1018" i="179"/>
  <c r="BA1016" i="179" l="1"/>
  <c r="AZ1016" i="179"/>
  <c r="AY1017" i="179"/>
  <c r="BC1020" i="179"/>
  <c r="BD1019" i="179"/>
  <c r="BE1019" i="179"/>
  <c r="AZ1017" i="179" l="1"/>
  <c r="BA1017" i="179"/>
  <c r="AY1018" i="179"/>
  <c r="BE1020" i="179"/>
  <c r="BD1020" i="179"/>
  <c r="BC1021" i="179"/>
  <c r="AZ1018" i="179" l="1"/>
  <c r="BA1018" i="179"/>
  <c r="AY1019" i="179"/>
  <c r="BE1021" i="179"/>
  <c r="BD1021" i="179"/>
  <c r="BC1022" i="179"/>
  <c r="AZ1019" i="179" l="1"/>
  <c r="BA1019" i="179"/>
  <c r="AY1020" i="179"/>
  <c r="BD1022" i="179"/>
  <c r="BC1023" i="179"/>
  <c r="BE1022" i="179"/>
  <c r="BA1020" i="179" l="1"/>
  <c r="AZ1020" i="179"/>
  <c r="AY1021" i="179"/>
  <c r="BE1023" i="179"/>
  <c r="BD1023" i="179"/>
  <c r="BC1024" i="179"/>
  <c r="BC1025" i="179" s="1"/>
  <c r="H168" i="79"/>
  <c r="H169" i="79"/>
  <c r="H170" i="79"/>
  <c r="H171" i="79"/>
  <c r="H172" i="79"/>
  <c r="H173" i="79"/>
  <c r="H174" i="79"/>
  <c r="H175" i="79"/>
  <c r="H176" i="79"/>
  <c r="H177" i="79"/>
  <c r="H178" i="79"/>
  <c r="H179" i="79"/>
  <c r="H180" i="79"/>
  <c r="H181" i="79"/>
  <c r="H182" i="79"/>
  <c r="H183" i="79"/>
  <c r="H167" i="79"/>
  <c r="AZ1021" i="179" l="1"/>
  <c r="BA1021" i="179"/>
  <c r="AY1022" i="179"/>
  <c r="BD1025" i="179"/>
  <c r="BE1025" i="179"/>
  <c r="BC1026" i="179"/>
  <c r="BD1024" i="179"/>
  <c r="BE1024" i="179"/>
  <c r="AZ1022" i="179" l="1"/>
  <c r="BA1022" i="179"/>
  <c r="AY1023" i="179"/>
  <c r="BE1026" i="179"/>
  <c r="BD1026" i="179"/>
  <c r="BC1027" i="179"/>
  <c r="AZ1023" i="179" l="1"/>
  <c r="BA1023" i="179"/>
  <c r="AY1024" i="179"/>
  <c r="BE1027" i="179"/>
  <c r="BD1027" i="179"/>
  <c r="BC1028" i="179"/>
  <c r="BA1024" i="179" l="1"/>
  <c r="AZ1024" i="179"/>
  <c r="AY1025" i="179"/>
  <c r="BD1028" i="179"/>
  <c r="BE1028" i="179"/>
  <c r="BC1029" i="179"/>
  <c r="AZ1025" i="179" l="1"/>
  <c r="BA1025" i="179"/>
  <c r="AY1026" i="179"/>
  <c r="BE1029" i="179"/>
  <c r="BD1029" i="179"/>
  <c r="BC1030" i="179"/>
  <c r="AZ1026" i="179" l="1"/>
  <c r="BA1026" i="179"/>
  <c r="AY1027" i="179"/>
  <c r="BE1030" i="179"/>
  <c r="BD1030" i="179"/>
  <c r="BC1031" i="179"/>
  <c r="AZ1027" i="179" l="1"/>
  <c r="BA1027" i="179"/>
  <c r="AY1028" i="179"/>
  <c r="BD1031" i="179"/>
  <c r="BE1031" i="179"/>
  <c r="BC1032" i="179"/>
  <c r="BA1028" i="179" l="1"/>
  <c r="AZ1028" i="179"/>
  <c r="AY1029" i="179"/>
  <c r="BE1032" i="179"/>
  <c r="BD1032" i="179"/>
  <c r="BC1033" i="179"/>
  <c r="BC1034" i="179" s="1"/>
  <c r="BE1034" i="179" l="1"/>
  <c r="BD1034" i="179"/>
  <c r="BC1035" i="179"/>
  <c r="AZ1029" i="179"/>
  <c r="BA1029" i="179"/>
  <c r="AY1030" i="179"/>
  <c r="N117" i="262"/>
  <c r="G118" i="262"/>
  <c r="G117" i="262"/>
  <c r="O117" i="262"/>
  <c r="P118" i="262"/>
  <c r="H118" i="262"/>
  <c r="H117" i="262"/>
  <c r="I117" i="262"/>
  <c r="P117" i="262"/>
  <c r="N118" i="262"/>
  <c r="O118" i="262"/>
  <c r="I118" i="262"/>
  <c r="BD1033" i="179"/>
  <c r="BE1033" i="179"/>
  <c r="BE1035" i="179" l="1"/>
  <c r="BD1035" i="179"/>
  <c r="BC1036" i="179"/>
  <c r="AZ1030" i="179"/>
  <c r="BA1030" i="179"/>
  <c r="AY1031" i="179"/>
  <c r="R118" i="262"/>
  <c r="K117" i="262"/>
  <c r="R117" i="262"/>
  <c r="K118" i="262"/>
  <c r="BE1036" i="179" l="1"/>
  <c r="BD1036" i="179"/>
  <c r="BC1037" i="179"/>
  <c r="AZ1031" i="179"/>
  <c r="BA1031" i="179"/>
  <c r="AY1032" i="179"/>
  <c r="BE1037" i="179" l="1"/>
  <c r="BD1037" i="179"/>
  <c r="BC1038" i="179"/>
  <c r="AZ1032" i="179"/>
  <c r="BA1032" i="179"/>
  <c r="AY1033" i="179"/>
  <c r="AY1034" i="179" s="1"/>
  <c r="BA1034" i="179" l="1"/>
  <c r="AZ1034" i="179"/>
  <c r="BE1038" i="179"/>
  <c r="BD1038" i="179"/>
  <c r="BC1039" i="179"/>
  <c r="AZ1033" i="179"/>
  <c r="BA1033" i="179"/>
  <c r="BD1039" i="179" l="1"/>
  <c r="BE1039" i="179"/>
  <c r="BC1040" i="179"/>
  <c r="BD1040" i="179" l="1"/>
  <c r="BE1040" i="179"/>
  <c r="BC1041" i="179"/>
  <c r="BE1041" i="179" l="1"/>
  <c r="BD1041" i="179"/>
  <c r="BC1042" i="179"/>
  <c r="BC1043" i="179" l="1"/>
  <c r="BD1042" i="179"/>
  <c r="BE1042" i="179"/>
  <c r="BE1043" i="179" l="1"/>
  <c r="BD1043" i="179"/>
  <c r="BC1044" i="179"/>
  <c r="BE1044" i="179" l="1"/>
  <c r="BD1044" i="179"/>
  <c r="BC1045" i="179"/>
  <c r="BE1045" i="179" l="1"/>
  <c r="BD1045" i="179"/>
  <c r="BC1046" i="179"/>
  <c r="F117" i="79"/>
  <c r="G117" i="79"/>
  <c r="H117" i="79"/>
  <c r="E117" i="79"/>
  <c r="BD1046" i="179" l="1"/>
  <c r="BE1046" i="179"/>
  <c r="BC1047" i="179"/>
  <c r="V53" i="262"/>
  <c r="AB24" i="262"/>
  <c r="BE1047" i="179" l="1"/>
  <c r="BD1047" i="179"/>
  <c r="BC1048" i="179"/>
  <c r="V38" i="262"/>
  <c r="V50" i="262"/>
  <c r="AJ61" i="262"/>
  <c r="V35" i="262"/>
  <c r="W26" i="262"/>
  <c r="AD24" i="262"/>
  <c r="V46" i="262"/>
  <c r="U29" i="262"/>
  <c r="AD58" i="262"/>
  <c r="AC52" i="262"/>
  <c r="V54" i="262"/>
  <c r="U50" i="262"/>
  <c r="U49" i="262"/>
  <c r="V19" i="262"/>
  <c r="AC48" i="262"/>
  <c r="AB52" i="262"/>
  <c r="W53" i="262"/>
  <c r="V49" i="262"/>
  <c r="W29" i="262"/>
  <c r="AK61" i="262"/>
  <c r="W38" i="262"/>
  <c r="V57" i="262"/>
  <c r="U35" i="262"/>
  <c r="U19" i="262"/>
  <c r="AC58" i="262"/>
  <c r="V68" i="262"/>
  <c r="U26" i="262"/>
  <c r="V29" i="262"/>
  <c r="U53" i="262"/>
  <c r="V26" i="262"/>
  <c r="W54" i="262"/>
  <c r="W68" i="262"/>
  <c r="W35" i="262"/>
  <c r="U54" i="262"/>
  <c r="U68" i="262"/>
  <c r="AD48" i="262"/>
  <c r="W49" i="262"/>
  <c r="U38" i="262"/>
  <c r="W57" i="262"/>
  <c r="W46" i="262"/>
  <c r="AD52" i="262"/>
  <c r="U46" i="262"/>
  <c r="U57" i="262"/>
  <c r="W50" i="262"/>
  <c r="AB58" i="262"/>
  <c r="AC24" i="262"/>
  <c r="AB48" i="262"/>
  <c r="AI61" i="262"/>
  <c r="W19" i="262"/>
  <c r="AF24" i="262" l="1"/>
  <c r="Y53" i="262"/>
  <c r="Y35" i="262"/>
  <c r="Y38" i="262"/>
  <c r="BD1048" i="179"/>
  <c r="BE1048" i="179"/>
  <c r="BC1049" i="179"/>
  <c r="AM61" i="262"/>
  <c r="AF48" i="262"/>
  <c r="Y57" i="262"/>
  <c r="Y54" i="262"/>
  <c r="Y46" i="262"/>
  <c r="Y68" i="262"/>
  <c r="AF52" i="262"/>
  <c r="Y50" i="262"/>
  <c r="Y19" i="262"/>
  <c r="Y26" i="262"/>
  <c r="Y29" i="262"/>
  <c r="AF58" i="262"/>
  <c r="Y49" i="262"/>
  <c r="BE1049" i="179" l="1"/>
  <c r="BD1049" i="179"/>
  <c r="BC1050" i="179"/>
  <c r="N115" i="262" l="1"/>
  <c r="O115" i="262"/>
  <c r="BE1050" i="179"/>
  <c r="BD1050" i="179"/>
  <c r="BC1051" i="179"/>
  <c r="W88" i="262"/>
  <c r="AD114" i="262"/>
  <c r="V114" i="262"/>
  <c r="U72" i="262"/>
  <c r="N105" i="262"/>
  <c r="AK12" i="262"/>
  <c r="AI83" i="262"/>
  <c r="G119" i="262" l="1"/>
  <c r="P119" i="262"/>
  <c r="O119" i="262"/>
  <c r="H119" i="262"/>
  <c r="I119" i="262"/>
  <c r="N119" i="262"/>
  <c r="P115" i="262"/>
  <c r="I120" i="262"/>
  <c r="O120" i="262"/>
  <c r="AI119" i="262"/>
  <c r="AC120" i="262"/>
  <c r="P120" i="262"/>
  <c r="H120" i="262"/>
  <c r="U119" i="262"/>
  <c r="AB120" i="262"/>
  <c r="AI120" i="262"/>
  <c r="AD119" i="262"/>
  <c r="AK120" i="262"/>
  <c r="AK119" i="262"/>
  <c r="U120" i="262"/>
  <c r="AB119" i="262"/>
  <c r="G120" i="262"/>
  <c r="AJ119" i="262"/>
  <c r="AC119" i="262"/>
  <c r="W119" i="262"/>
  <c r="V120" i="262"/>
  <c r="W120" i="262"/>
  <c r="V119" i="262"/>
  <c r="AJ120" i="262"/>
  <c r="N120" i="262"/>
  <c r="AD120" i="262"/>
  <c r="R115" i="262"/>
  <c r="BD1051" i="179"/>
  <c r="BE1051" i="179"/>
  <c r="U115" i="262"/>
  <c r="V115" i="262"/>
  <c r="W115" i="262"/>
  <c r="AJ27" i="262"/>
  <c r="AB70" i="262"/>
  <c r="AJ49" i="262"/>
  <c r="AJ46" i="262"/>
  <c r="AJ39" i="262"/>
  <c r="U105" i="262"/>
  <c r="AC69" i="262"/>
  <c r="AC102" i="262"/>
  <c r="AB23" i="262"/>
  <c r="AI79" i="262"/>
  <c r="AB96" i="262"/>
  <c r="U109" i="262"/>
  <c r="AI116" i="262"/>
  <c r="V110" i="262"/>
  <c r="AI43" i="262"/>
  <c r="P15" i="262"/>
  <c r="AC17" i="262"/>
  <c r="AK116" i="262"/>
  <c r="W114" i="262"/>
  <c r="AJ113" i="262"/>
  <c r="AK118" i="262"/>
  <c r="O98" i="262"/>
  <c r="AB63" i="262"/>
  <c r="AJ83" i="262"/>
  <c r="AI39" i="262"/>
  <c r="AD115" i="262"/>
  <c r="AK65" i="262"/>
  <c r="AB41" i="262"/>
  <c r="AJ57" i="262"/>
  <c r="AD49" i="262"/>
  <c r="AB98" i="262"/>
  <c r="AK86" i="262"/>
  <c r="AK24" i="262"/>
  <c r="AK88" i="262"/>
  <c r="W28" i="262"/>
  <c r="AB112" i="262"/>
  <c r="V118" i="262"/>
  <c r="U97" i="262"/>
  <c r="U77" i="262"/>
  <c r="AB102" i="262"/>
  <c r="AK72" i="262"/>
  <c r="P99" i="262"/>
  <c r="U42" i="262"/>
  <c r="V75" i="262"/>
  <c r="AK17" i="262"/>
  <c r="AC51" i="262"/>
  <c r="AK43" i="262"/>
  <c r="AD74" i="262"/>
  <c r="W91" i="262"/>
  <c r="AJ47" i="262"/>
  <c r="AC32" i="262"/>
  <c r="AK82" i="262"/>
  <c r="AD63" i="262"/>
  <c r="V113" i="262"/>
  <c r="AD80" i="262"/>
  <c r="AJ67" i="262"/>
  <c r="AJ56" i="262"/>
  <c r="AJ45" i="262"/>
  <c r="AK20" i="262"/>
  <c r="AC100" i="262"/>
  <c r="AC83" i="262"/>
  <c r="AJ117" i="262"/>
  <c r="AI28" i="262"/>
  <c r="U51" i="262"/>
  <c r="AC92" i="262"/>
  <c r="P14" i="262"/>
  <c r="AJ104" i="262"/>
  <c r="AB114" i="262"/>
  <c r="U99" i="262"/>
  <c r="AB100" i="262"/>
  <c r="AK94" i="262"/>
  <c r="V77" i="262"/>
  <c r="V80" i="262"/>
  <c r="AJ115" i="262"/>
  <c r="AJ66" i="262"/>
  <c r="W64" i="262"/>
  <c r="AI53" i="262"/>
  <c r="AK103" i="262"/>
  <c r="W65" i="262"/>
  <c r="AD87" i="262"/>
  <c r="AB65" i="262"/>
  <c r="AI46" i="262"/>
  <c r="AI17" i="262"/>
  <c r="AI112" i="262"/>
  <c r="W18" i="262"/>
  <c r="AI94" i="262"/>
  <c r="V101" i="262"/>
  <c r="U47" i="262"/>
  <c r="AI25" i="262"/>
  <c r="AI11" i="262"/>
  <c r="P78" i="262"/>
  <c r="AK36" i="262"/>
  <c r="AI107" i="262"/>
  <c r="AJ102" i="262"/>
  <c r="AC112" i="262"/>
  <c r="W108" i="262"/>
  <c r="AJ14" i="262"/>
  <c r="AK40" i="262"/>
  <c r="U80" i="262"/>
  <c r="AC23" i="262"/>
  <c r="AC88" i="262"/>
  <c r="U32" i="262"/>
  <c r="V106" i="262"/>
  <c r="AC62" i="262"/>
  <c r="U63" i="262"/>
  <c r="AJ50" i="262"/>
  <c r="AK55" i="262"/>
  <c r="AB92" i="262"/>
  <c r="W112" i="262"/>
  <c r="V28" i="262"/>
  <c r="V9" i="262"/>
  <c r="AJ90" i="262"/>
  <c r="P39" i="262"/>
  <c r="AD117" i="262"/>
  <c r="AI37" i="262"/>
  <c r="AB33" i="262"/>
  <c r="AK16" i="262"/>
  <c r="AK27" i="262"/>
  <c r="AJ62" i="262"/>
  <c r="U75" i="262"/>
  <c r="U110" i="262"/>
  <c r="AI16" i="262"/>
  <c r="W45" i="262"/>
  <c r="V105" i="262"/>
  <c r="AB49" i="262"/>
  <c r="W73" i="262"/>
  <c r="AD8" i="262"/>
  <c r="AD85" i="262"/>
  <c r="N78" i="262"/>
  <c r="AJ99" i="262"/>
  <c r="AJ114" i="262"/>
  <c r="V94" i="262"/>
  <c r="U91" i="262"/>
  <c r="AK80" i="262"/>
  <c r="AK58" i="262"/>
  <c r="W78" i="262"/>
  <c r="AD75" i="262"/>
  <c r="AC99" i="262"/>
  <c r="U40" i="262"/>
  <c r="N31" i="262"/>
  <c r="AD108" i="262"/>
  <c r="V88" i="262"/>
  <c r="AI51" i="262"/>
  <c r="AK64" i="262"/>
  <c r="AC55" i="262"/>
  <c r="AK107" i="262"/>
  <c r="AK35" i="262"/>
  <c r="AC54" i="262"/>
  <c r="AB108" i="262"/>
  <c r="AK113" i="262"/>
  <c r="U59" i="262"/>
  <c r="U107" i="262"/>
  <c r="V16" i="262"/>
  <c r="U60" i="262"/>
  <c r="AJ17" i="262"/>
  <c r="U14" i="262"/>
  <c r="AC114" i="262"/>
  <c r="V42" i="262"/>
  <c r="P92" i="262"/>
  <c r="U111" i="262"/>
  <c r="AB28" i="262"/>
  <c r="W96" i="262"/>
  <c r="V18" i="262"/>
  <c r="AI114" i="262"/>
  <c r="AI73" i="262"/>
  <c r="AK59" i="262"/>
  <c r="AI100" i="262"/>
  <c r="W89" i="262"/>
  <c r="AB84" i="262"/>
  <c r="AI72" i="262"/>
  <c r="U74" i="262"/>
  <c r="AB13" i="262"/>
  <c r="AC74" i="262"/>
  <c r="AJ51" i="262"/>
  <c r="AB113" i="262"/>
  <c r="AI71" i="262"/>
  <c r="V41" i="262"/>
  <c r="AD112" i="262"/>
  <c r="AB87" i="262"/>
  <c r="AK15" i="262"/>
  <c r="AC98" i="262"/>
  <c r="AJ69" i="262"/>
  <c r="AI91" i="262"/>
  <c r="AD27" i="262"/>
  <c r="AC13" i="262"/>
  <c r="AB110" i="262"/>
  <c r="AI49" i="262"/>
  <c r="W97" i="262"/>
  <c r="AB83" i="262"/>
  <c r="AC101" i="262"/>
  <c r="AC86" i="262"/>
  <c r="U89" i="262"/>
  <c r="V102" i="262"/>
  <c r="AK81" i="262"/>
  <c r="AD107" i="262"/>
  <c r="AD62" i="262"/>
  <c r="AJ68" i="262"/>
  <c r="U90" i="262"/>
  <c r="AB31" i="262"/>
  <c r="W113" i="262"/>
  <c r="V62" i="262"/>
  <c r="AJ76" i="262"/>
  <c r="AJ95" i="262"/>
  <c r="P88" i="262"/>
  <c r="AK26" i="262"/>
  <c r="AB62" i="262"/>
  <c r="AB59" i="262"/>
  <c r="AJ22" i="262"/>
  <c r="AK30" i="262"/>
  <c r="V60" i="262"/>
  <c r="AJ72" i="262"/>
  <c r="AI81" i="262"/>
  <c r="U16" i="262"/>
  <c r="AK70" i="262"/>
  <c r="AC111" i="262"/>
  <c r="AI90" i="262"/>
  <c r="W31" i="262"/>
  <c r="W101" i="262"/>
  <c r="AB44" i="262"/>
  <c r="AK53" i="262"/>
  <c r="AB95" i="262"/>
  <c r="W99" i="262"/>
  <c r="AK101" i="262"/>
  <c r="N70" i="262"/>
  <c r="AK110" i="262"/>
  <c r="U92" i="262"/>
  <c r="AB14" i="262"/>
  <c r="AK50" i="262"/>
  <c r="U31" i="262"/>
  <c r="AI9" i="262"/>
  <c r="U117" i="262"/>
  <c r="AD38" i="262"/>
  <c r="AI58" i="262"/>
  <c r="W72" i="262"/>
  <c r="AK38" i="262"/>
  <c r="AI74" i="262"/>
  <c r="AB81" i="262"/>
  <c r="AD44" i="262"/>
  <c r="AK106" i="262"/>
  <c r="W116" i="262"/>
  <c r="AB117" i="262"/>
  <c r="AJ75" i="262"/>
  <c r="AC49" i="262"/>
  <c r="AD37" i="262"/>
  <c r="AJ71" i="262"/>
  <c r="AJ85" i="262"/>
  <c r="W37" i="262"/>
  <c r="AC9" i="262"/>
  <c r="AI96" i="262"/>
  <c r="AK89" i="262"/>
  <c r="P110" i="262"/>
  <c r="V98" i="262"/>
  <c r="AB118" i="262"/>
  <c r="AK76" i="262"/>
  <c r="W40" i="262"/>
  <c r="W13" i="262"/>
  <c r="AI97" i="262"/>
  <c r="W32" i="262"/>
  <c r="AB80" i="262"/>
  <c r="AK41" i="262"/>
  <c r="AC113" i="262"/>
  <c r="W70" i="262"/>
  <c r="AJ42" i="262"/>
  <c r="AB47" i="262"/>
  <c r="AJ100" i="262"/>
  <c r="W74" i="262"/>
  <c r="W8" i="262"/>
  <c r="AC90" i="262"/>
  <c r="AI20" i="262"/>
  <c r="AK90" i="262"/>
  <c r="AK42" i="262"/>
  <c r="AJ32" i="262"/>
  <c r="AB73" i="262"/>
  <c r="AJ101" i="262"/>
  <c r="O64" i="262"/>
  <c r="V117" i="262"/>
  <c r="AB27" i="262"/>
  <c r="AI70" i="262"/>
  <c r="AD76" i="262"/>
  <c r="AI36" i="262"/>
  <c r="W51" i="262"/>
  <c r="AJ15" i="262"/>
  <c r="AC73" i="262"/>
  <c r="AK13" i="262"/>
  <c r="AJ23" i="262"/>
  <c r="AJ84" i="262"/>
  <c r="AI23" i="262"/>
  <c r="AD16" i="262"/>
  <c r="U70" i="262"/>
  <c r="U103" i="262"/>
  <c r="AJ43" i="262"/>
  <c r="AK111" i="262"/>
  <c r="AB75" i="262"/>
  <c r="AI69" i="262"/>
  <c r="AB36" i="262"/>
  <c r="AI42" i="262"/>
  <c r="AB54" i="262"/>
  <c r="AI75" i="262"/>
  <c r="W110" i="262"/>
  <c r="O110" i="262"/>
  <c r="AI80" i="262"/>
  <c r="AD14" i="262"/>
  <c r="AB72" i="262"/>
  <c r="U82" i="262"/>
  <c r="AJ64" i="262"/>
  <c r="V96" i="262"/>
  <c r="P12" i="262"/>
  <c r="U44" i="262"/>
  <c r="AC77" i="262"/>
  <c r="AD21" i="262"/>
  <c r="AI60" i="262"/>
  <c r="V70" i="262"/>
  <c r="W42" i="262"/>
  <c r="AB11" i="262"/>
  <c r="U66" i="262"/>
  <c r="AD81" i="262"/>
  <c r="AB115" i="262"/>
  <c r="AD22" i="262"/>
  <c r="W47" i="262"/>
  <c r="U64" i="262"/>
  <c r="P81" i="262"/>
  <c r="V86" i="262"/>
  <c r="AI26" i="262"/>
  <c r="AK33" i="262"/>
  <c r="AK25" i="262"/>
  <c r="U78" i="262"/>
  <c r="W15" i="262"/>
  <c r="W81" i="262"/>
  <c r="AK60" i="262"/>
  <c r="W62" i="262"/>
  <c r="AD72" i="262"/>
  <c r="V103" i="262"/>
  <c r="AD56" i="262"/>
  <c r="AC20" i="262"/>
  <c r="AK49" i="262"/>
  <c r="V90" i="262"/>
  <c r="AJ30" i="262"/>
  <c r="P80" i="262"/>
  <c r="AK56" i="262"/>
  <c r="AC95" i="262"/>
  <c r="N80" i="262"/>
  <c r="V73" i="262"/>
  <c r="AD73" i="262"/>
  <c r="AC97" i="262"/>
  <c r="AK100" i="262"/>
  <c r="W44" i="262"/>
  <c r="AC37" i="262"/>
  <c r="AK102" i="262"/>
  <c r="W41" i="262"/>
  <c r="U100" i="262"/>
  <c r="AK83" i="262"/>
  <c r="AK39" i="262"/>
  <c r="U73" i="262"/>
  <c r="AB30" i="262"/>
  <c r="U85" i="262"/>
  <c r="AD86" i="262"/>
  <c r="AB32" i="262"/>
  <c r="AB38" i="262"/>
  <c r="AJ25" i="262"/>
  <c r="AK51" i="262"/>
  <c r="O105" i="262"/>
  <c r="AK114" i="262"/>
  <c r="AI113" i="262"/>
  <c r="AI89" i="262"/>
  <c r="AC64" i="262"/>
  <c r="AK46" i="262"/>
  <c r="AK117" i="262"/>
  <c r="AB22" i="262"/>
  <c r="V8" i="262"/>
  <c r="AI50" i="262"/>
  <c r="V99" i="262"/>
  <c r="V64" i="262"/>
  <c r="W67" i="262"/>
  <c r="AB77" i="262"/>
  <c r="AB67" i="262"/>
  <c r="AI111" i="262"/>
  <c r="AD23" i="262"/>
  <c r="AB116" i="262"/>
  <c r="AB51" i="262"/>
  <c r="AK31" i="262"/>
  <c r="AK63" i="262"/>
  <c r="AJ107" i="262"/>
  <c r="W60" i="262"/>
  <c r="U39" i="262"/>
  <c r="AI85" i="262"/>
  <c r="AC31" i="262"/>
  <c r="AB105" i="262"/>
  <c r="AK22" i="262"/>
  <c r="AC71" i="262"/>
  <c r="AK95" i="262"/>
  <c r="AJ26" i="262"/>
  <c r="N91" i="262"/>
  <c r="P70" i="262"/>
  <c r="AJ96" i="262"/>
  <c r="AI10" i="262"/>
  <c r="AJ53" i="262"/>
  <c r="AC65" i="262"/>
  <c r="AD41" i="262"/>
  <c r="U112" i="262"/>
  <c r="AB60" i="262"/>
  <c r="AJ18" i="262"/>
  <c r="N14" i="262"/>
  <c r="W22" i="262"/>
  <c r="P18" i="262"/>
  <c r="AK104" i="262"/>
  <c r="AK45" i="262"/>
  <c r="W98" i="262"/>
  <c r="U27" i="262"/>
  <c r="O39" i="262"/>
  <c r="U65" i="262"/>
  <c r="U84" i="262"/>
  <c r="AC118" i="262"/>
  <c r="AI88" i="262"/>
  <c r="AD79" i="262"/>
  <c r="U113" i="262"/>
  <c r="U94" i="262"/>
  <c r="V100" i="262"/>
  <c r="W69" i="262"/>
  <c r="AC36" i="262"/>
  <c r="O99" i="262"/>
  <c r="AJ52" i="262"/>
  <c r="V97" i="262"/>
  <c r="AJ60" i="262"/>
  <c r="AD92" i="262"/>
  <c r="AI98" i="262"/>
  <c r="V40" i="262"/>
  <c r="N98" i="262"/>
  <c r="AB43" i="262"/>
  <c r="AD90" i="262"/>
  <c r="AC59" i="262"/>
  <c r="V84" i="262"/>
  <c r="AK32" i="262"/>
  <c r="AC27" i="262"/>
  <c r="P105" i="262"/>
  <c r="AI56" i="262"/>
  <c r="U114" i="262"/>
  <c r="N16" i="262"/>
  <c r="AC81" i="262"/>
  <c r="AB66" i="262"/>
  <c r="AD64" i="262"/>
  <c r="AC14" i="262"/>
  <c r="AI86" i="262"/>
  <c r="U8" i="262"/>
  <c r="U41" i="262"/>
  <c r="AB107" i="262"/>
  <c r="V12" i="262"/>
  <c r="AD67" i="262"/>
  <c r="AK66" i="262"/>
  <c r="AI87" i="262"/>
  <c r="AB103" i="262"/>
  <c r="AB64" i="262"/>
  <c r="AC43" i="262"/>
  <c r="AD94" i="262"/>
  <c r="AB111" i="262"/>
  <c r="AC70" i="262"/>
  <c r="AJ98" i="262"/>
  <c r="AD88" i="262"/>
  <c r="AJ21" i="262"/>
  <c r="AK84" i="262"/>
  <c r="AI76" i="262"/>
  <c r="U116" i="262"/>
  <c r="O15" i="262"/>
  <c r="AK69" i="262"/>
  <c r="P102" i="262"/>
  <c r="AD105" i="262"/>
  <c r="AD11" i="262"/>
  <c r="AJ110" i="262"/>
  <c r="V81" i="262"/>
  <c r="AI84" i="262"/>
  <c r="P23" i="262"/>
  <c r="P64" i="262"/>
  <c r="AD69" i="262"/>
  <c r="O92" i="262"/>
  <c r="N88" i="262"/>
  <c r="AI105" i="262"/>
  <c r="W36" i="262"/>
  <c r="AD97" i="262"/>
  <c r="V112" i="262"/>
  <c r="V66" i="262"/>
  <c r="P104" i="262"/>
  <c r="AB94" i="262"/>
  <c r="AK19" i="262"/>
  <c r="AD103" i="262"/>
  <c r="W17" i="262"/>
  <c r="AC63" i="262"/>
  <c r="U21" i="262"/>
  <c r="AB104" i="262"/>
  <c r="AK109" i="262"/>
  <c r="W118" i="262"/>
  <c r="AB37" i="262"/>
  <c r="AD113" i="262"/>
  <c r="W107" i="262"/>
  <c r="AI12" i="262"/>
  <c r="AC91" i="262"/>
  <c r="AD40" i="262"/>
  <c r="AI104" i="262"/>
  <c r="W111" i="262"/>
  <c r="W86" i="262"/>
  <c r="AK57" i="262"/>
  <c r="AD10" i="262"/>
  <c r="W90" i="262"/>
  <c r="AB18" i="262"/>
  <c r="AD109" i="262"/>
  <c r="V51" i="262"/>
  <c r="AJ77" i="262"/>
  <c r="AD42" i="262"/>
  <c r="AJ44" i="262"/>
  <c r="AK34" i="262"/>
  <c r="AC79" i="262"/>
  <c r="N99" i="262"/>
  <c r="AI33" i="262"/>
  <c r="V109" i="262"/>
  <c r="V67" i="262"/>
  <c r="AI47" i="262"/>
  <c r="AB42" i="262"/>
  <c r="AB71" i="262"/>
  <c r="V91" i="262"/>
  <c r="AD46" i="262"/>
  <c r="AJ13" i="262"/>
  <c r="AJ38" i="262"/>
  <c r="V89" i="262"/>
  <c r="U86" i="262"/>
  <c r="W82" i="262"/>
  <c r="AD33" i="262"/>
  <c r="AK108" i="262"/>
  <c r="AK96" i="262"/>
  <c r="AD89" i="262"/>
  <c r="AD83" i="262"/>
  <c r="AC80" i="262"/>
  <c r="AC85" i="262"/>
  <c r="O91" i="262"/>
  <c r="N92" i="262"/>
  <c r="AI62" i="262"/>
  <c r="V63" i="262"/>
  <c r="W23" i="262"/>
  <c r="AB15" i="262"/>
  <c r="AJ94" i="262"/>
  <c r="AB17" i="262"/>
  <c r="U15" i="262"/>
  <c r="AD45" i="262"/>
  <c r="AB76" i="262"/>
  <c r="AI31" i="262"/>
  <c r="V59" i="262"/>
  <c r="AI78" i="262"/>
  <c r="AD111" i="262"/>
  <c r="U118" i="262"/>
  <c r="AK91" i="262"/>
  <c r="AJ116" i="262"/>
  <c r="AD98" i="262"/>
  <c r="AJ109" i="262"/>
  <c r="U37" i="262"/>
  <c r="AD102" i="262"/>
  <c r="V39" i="262"/>
  <c r="AI40" i="262"/>
  <c r="AJ63" i="262"/>
  <c r="AD26" i="262"/>
  <c r="AJ11" i="262"/>
  <c r="AJ58" i="262"/>
  <c r="V47" i="262"/>
  <c r="U81" i="262"/>
  <c r="AJ118" i="262"/>
  <c r="AI41" i="262"/>
  <c r="AD19" i="262"/>
  <c r="U23" i="262"/>
  <c r="AI82" i="262"/>
  <c r="AI65" i="262"/>
  <c r="W102" i="262"/>
  <c r="AC45" i="262"/>
  <c r="AD59" i="262"/>
  <c r="AI108" i="262"/>
  <c r="AC44" i="262"/>
  <c r="AI44" i="262"/>
  <c r="W104" i="262"/>
  <c r="AI77" i="262"/>
  <c r="AK85" i="262"/>
  <c r="V72" i="262"/>
  <c r="AC21" i="262"/>
  <c r="AK78" i="262"/>
  <c r="W63" i="262"/>
  <c r="AB91" i="262"/>
  <c r="AC28" i="262"/>
  <c r="AB26" i="262"/>
  <c r="AI118" i="262"/>
  <c r="AB86" i="262"/>
  <c r="AK67" i="262"/>
  <c r="AJ12" i="262"/>
  <c r="W21" i="262"/>
  <c r="U96" i="262"/>
  <c r="AJ92" i="262"/>
  <c r="AK23" i="262"/>
  <c r="AD18" i="262"/>
  <c r="O23" i="262"/>
  <c r="W105" i="262"/>
  <c r="O88" i="262"/>
  <c r="AK8" i="262"/>
  <c r="AD65" i="262"/>
  <c r="U45" i="262"/>
  <c r="W12" i="262"/>
  <c r="AB45" i="262"/>
  <c r="U108" i="262"/>
  <c r="AK87" i="262"/>
  <c r="AJ87" i="262"/>
  <c r="W109" i="262"/>
  <c r="V107" i="262"/>
  <c r="AD36" i="262"/>
  <c r="AC12" i="262"/>
  <c r="AI110" i="262"/>
  <c r="AI54" i="262"/>
  <c r="AJ48" i="262"/>
  <c r="U12" i="262"/>
  <c r="AD99" i="262"/>
  <c r="V116" i="262"/>
  <c r="AC109" i="262"/>
  <c r="AI30" i="262"/>
  <c r="AJ73" i="262"/>
  <c r="AD43" i="262"/>
  <c r="AC15" i="262"/>
  <c r="AD100" i="262"/>
  <c r="V14" i="262"/>
  <c r="AK10" i="262"/>
  <c r="AJ59" i="262"/>
  <c r="AD70" i="262"/>
  <c r="N15" i="262"/>
  <c r="AK73" i="262"/>
  <c r="AD96" i="262"/>
  <c r="AK79" i="262"/>
  <c r="AJ9" i="262"/>
  <c r="AI21" i="262"/>
  <c r="AD28" i="262"/>
  <c r="AI13" i="262"/>
  <c r="AC67" i="262"/>
  <c r="O81" i="262"/>
  <c r="AK44" i="262"/>
  <c r="AC53" i="262"/>
  <c r="AC108" i="262"/>
  <c r="V37" i="262"/>
  <c r="AB10" i="262"/>
  <c r="AD110" i="262"/>
  <c r="AC38" i="262"/>
  <c r="N39" i="262"/>
  <c r="AK105" i="262"/>
  <c r="AB39" i="262"/>
  <c r="AC11" i="262"/>
  <c r="AD13" i="262"/>
  <c r="AJ86" i="262"/>
  <c r="AC66" i="262"/>
  <c r="N110" i="262"/>
  <c r="O102" i="262"/>
  <c r="AI27" i="262"/>
  <c r="AD51" i="262"/>
  <c r="P98" i="262"/>
  <c r="AI109" i="262"/>
  <c r="AB99" i="262"/>
  <c r="AJ24" i="262"/>
  <c r="AK18" i="262"/>
  <c r="AI101" i="262"/>
  <c r="N64" i="262"/>
  <c r="AJ82" i="262"/>
  <c r="AB88" i="262"/>
  <c r="AK11" i="262"/>
  <c r="V32" i="262"/>
  <c r="W100" i="262"/>
  <c r="AI64" i="262"/>
  <c r="AD31" i="262"/>
  <c r="V104" i="262"/>
  <c r="W39" i="262"/>
  <c r="AB69" i="262"/>
  <c r="AC75" i="262"/>
  <c r="AK21" i="262"/>
  <c r="AD39" i="262"/>
  <c r="V74" i="262"/>
  <c r="AJ70" i="262"/>
  <c r="AJ40" i="262"/>
  <c r="AK28" i="262"/>
  <c r="AK77" i="262"/>
  <c r="W9" i="262"/>
  <c r="AD95" i="262"/>
  <c r="AJ103" i="262"/>
  <c r="AD66" i="262"/>
  <c r="AC78" i="262"/>
  <c r="V111" i="262"/>
  <c r="AJ35" i="262"/>
  <c r="AD53" i="262"/>
  <c r="V23" i="262"/>
  <c r="U104" i="262"/>
  <c r="AI103" i="262"/>
  <c r="AJ88" i="262"/>
  <c r="AD106" i="262"/>
  <c r="AC22" i="262"/>
  <c r="U18" i="262"/>
  <c r="AJ91" i="262"/>
  <c r="AD55" i="262"/>
  <c r="U101" i="262"/>
  <c r="N23" i="262"/>
  <c r="AC35" i="262"/>
  <c r="N12" i="262"/>
  <c r="W27" i="262"/>
  <c r="U62" i="262"/>
  <c r="AD12" i="262"/>
  <c r="W85" i="262"/>
  <c r="AJ20" i="262"/>
  <c r="P31" i="262"/>
  <c r="AJ28" i="262"/>
  <c r="AB55" i="262"/>
  <c r="AJ19" i="262"/>
  <c r="AB89" i="262"/>
  <c r="AI99" i="262"/>
  <c r="AD71" i="262"/>
  <c r="P91" i="262"/>
  <c r="AC84" i="262"/>
  <c r="AC41" i="262"/>
  <c r="AD82" i="262"/>
  <c r="AJ112" i="262"/>
  <c r="AC76" i="262"/>
  <c r="O78" i="262"/>
  <c r="AB85" i="262"/>
  <c r="AD68" i="262"/>
  <c r="AC89" i="262"/>
  <c r="AJ81" i="262"/>
  <c r="AK99" i="262"/>
  <c r="U22" i="262"/>
  <c r="AJ105" i="262"/>
  <c r="AB46" i="262"/>
  <c r="V85" i="262"/>
  <c r="AJ37" i="262"/>
  <c r="AC18" i="262"/>
  <c r="AD32" i="262"/>
  <c r="AB90" i="262"/>
  <c r="AD54" i="262"/>
  <c r="AB9" i="262"/>
  <c r="U67" i="262"/>
  <c r="V36" i="262"/>
  <c r="AC105" i="262"/>
  <c r="V17" i="262"/>
  <c r="AI93" i="262"/>
  <c r="AB40" i="262"/>
  <c r="AK54" i="262"/>
  <c r="AK37" i="262"/>
  <c r="V65" i="262"/>
  <c r="AC117" i="262"/>
  <c r="AB53" i="262"/>
  <c r="AD60" i="262"/>
  <c r="AK71" i="262"/>
  <c r="U28" i="262"/>
  <c r="AK98" i="262"/>
  <c r="AI95" i="262"/>
  <c r="U17" i="262"/>
  <c r="AB109" i="262"/>
  <c r="AI8" i="262"/>
  <c r="U36" i="262"/>
  <c r="W106" i="262"/>
  <c r="V82" i="262"/>
  <c r="AJ106" i="262"/>
  <c r="AB79" i="262"/>
  <c r="AD47" i="262"/>
  <c r="AJ78" i="262"/>
  <c r="U102" i="262"/>
  <c r="AJ55" i="262"/>
  <c r="AC16" i="262"/>
  <c r="AC104" i="262"/>
  <c r="AK62" i="262"/>
  <c r="AI67" i="262"/>
  <c r="O104" i="262"/>
  <c r="AJ89" i="262"/>
  <c r="O70" i="262"/>
  <c r="W80" i="262"/>
  <c r="AI35" i="262"/>
  <c r="AD15" i="262"/>
  <c r="V108" i="262"/>
  <c r="AI52" i="262"/>
  <c r="AC26" i="262"/>
  <c r="AB21" i="262"/>
  <c r="AD104" i="262"/>
  <c r="AK75" i="262"/>
  <c r="AB8" i="262"/>
  <c r="AJ33" i="262"/>
  <c r="V92" i="262"/>
  <c r="AI45" i="262"/>
  <c r="AC82" i="262"/>
  <c r="AJ111" i="262"/>
  <c r="V31" i="262"/>
  <c r="AC8" i="262"/>
  <c r="AK97" i="262"/>
  <c r="AK14" i="262"/>
  <c r="AB82" i="262"/>
  <c r="AB97" i="262"/>
  <c r="W14" i="262"/>
  <c r="V15" i="262"/>
  <c r="AC72" i="262"/>
  <c r="AJ31" i="262"/>
  <c r="AK47" i="262"/>
  <c r="AI102" i="262"/>
  <c r="V13" i="262"/>
  <c r="AD30" i="262"/>
  <c r="AI57" i="262"/>
  <c r="AJ8" i="262"/>
  <c r="AC47" i="262"/>
  <c r="N102" i="262"/>
  <c r="V69" i="262"/>
  <c r="AI32" i="262"/>
  <c r="AJ41" i="262"/>
  <c r="O16" i="262"/>
  <c r="AJ10" i="262"/>
  <c r="O31" i="262"/>
  <c r="AD118" i="262"/>
  <c r="AB16" i="262"/>
  <c r="AI66" i="262"/>
  <c r="AD91" i="262"/>
  <c r="AB74" i="262"/>
  <c r="U98" i="262"/>
  <c r="P16" i="262"/>
  <c r="AB12" i="262"/>
  <c r="AI38" i="262"/>
  <c r="AI106" i="262"/>
  <c r="AJ36" i="262"/>
  <c r="AD35" i="262"/>
  <c r="U69" i="262"/>
  <c r="AJ80" i="262"/>
  <c r="AD17" i="262"/>
  <c r="AD20" i="262"/>
  <c r="AD84" i="262"/>
  <c r="N81" i="262"/>
  <c r="AI59" i="262"/>
  <c r="AC10" i="262"/>
  <c r="AC103" i="262"/>
  <c r="AK9" i="262"/>
  <c r="AI15" i="262"/>
  <c r="W75" i="262"/>
  <c r="AK52" i="262"/>
  <c r="AD116" i="262"/>
  <c r="AI14" i="262"/>
  <c r="W16" i="262"/>
  <c r="AC107" i="262"/>
  <c r="AC60" i="262"/>
  <c r="AC40" i="262"/>
  <c r="AC106" i="262"/>
  <c r="O12" i="262"/>
  <c r="AI92" i="262"/>
  <c r="AK112" i="262"/>
  <c r="AC116" i="262"/>
  <c r="AI117" i="262"/>
  <c r="AJ108" i="262"/>
  <c r="U13" i="262"/>
  <c r="AI22" i="262"/>
  <c r="AI68" i="262"/>
  <c r="U88" i="262"/>
  <c r="AJ54" i="262"/>
  <c r="AD101" i="262"/>
  <c r="AB20" i="262"/>
  <c r="V22" i="262"/>
  <c r="W92" i="262"/>
  <c r="AC33" i="262"/>
  <c r="AK92" i="262"/>
  <c r="AC110" i="262"/>
  <c r="O18" i="262"/>
  <c r="W103" i="262"/>
  <c r="O14" i="262"/>
  <c r="AB101" i="262"/>
  <c r="AB106" i="262"/>
  <c r="AJ97" i="262"/>
  <c r="AC94" i="262"/>
  <c r="W84" i="262"/>
  <c r="V44" i="262"/>
  <c r="AC96" i="262"/>
  <c r="AJ93" i="262"/>
  <c r="W77" i="262"/>
  <c r="W59" i="262"/>
  <c r="AI24" i="262"/>
  <c r="AK48" i="262"/>
  <c r="AJ65" i="262"/>
  <c r="N18" i="262"/>
  <c r="AK115" i="262"/>
  <c r="AI115" i="262"/>
  <c r="AI48" i="262"/>
  <c r="W66" i="262"/>
  <c r="AK74" i="262"/>
  <c r="O80" i="262"/>
  <c r="AK68" i="262"/>
  <c r="AD78" i="262"/>
  <c r="AC46" i="262"/>
  <c r="AC39" i="262"/>
  <c r="AC115" i="262"/>
  <c r="W94" i="262"/>
  <c r="W117" i="262"/>
  <c r="AJ16" i="262"/>
  <c r="AB78" i="262"/>
  <c r="U106" i="262"/>
  <c r="AC30" i="262"/>
  <c r="AI55" i="262"/>
  <c r="U9" i="262"/>
  <c r="V21" i="262"/>
  <c r="AI18" i="262"/>
  <c r="V45" i="262"/>
  <c r="AD77" i="262"/>
  <c r="V78" i="262"/>
  <c r="AJ79" i="262"/>
  <c r="AC87" i="262"/>
  <c r="AI63" i="262"/>
  <c r="N104" i="262"/>
  <c r="AJ74" i="262"/>
  <c r="AC42" i="262"/>
  <c r="V27" i="262"/>
  <c r="AK93" i="262"/>
  <c r="AD9" i="262"/>
  <c r="R119" i="262" l="1"/>
  <c r="K119" i="262"/>
  <c r="K120" i="262"/>
  <c r="R120" i="262"/>
  <c r="AF102" i="262"/>
  <c r="AM83" i="262"/>
  <c r="Y80" i="262"/>
  <c r="AM19" i="262"/>
  <c r="Y72" i="262"/>
  <c r="AM104" i="262"/>
  <c r="Y94" i="262"/>
  <c r="AM14" i="262"/>
  <c r="Y113" i="262"/>
  <c r="Y88" i="262"/>
  <c r="AM8" i="262"/>
  <c r="AF83" i="262"/>
  <c r="AM57" i="262"/>
  <c r="AF69" i="262"/>
  <c r="R98" i="262"/>
  <c r="AM113" i="262"/>
  <c r="Y9" i="262"/>
  <c r="AM45" i="262"/>
  <c r="AM67" i="262"/>
  <c r="AF17" i="262"/>
  <c r="AM27" i="262"/>
  <c r="R105" i="262"/>
  <c r="R91" i="262"/>
  <c r="Y106" i="262"/>
  <c r="R18" i="262"/>
  <c r="AM66" i="262"/>
  <c r="AF35" i="262"/>
  <c r="AF32" i="262"/>
  <c r="Y114" i="262"/>
  <c r="AM99" i="262"/>
  <c r="AF88" i="262"/>
  <c r="AM56" i="262"/>
  <c r="Y118" i="262"/>
  <c r="AM47" i="262"/>
  <c r="AM46" i="262"/>
  <c r="Y120" i="262"/>
  <c r="AF119" i="262"/>
  <c r="AM120" i="262"/>
  <c r="AF120" i="262"/>
  <c r="AM55" i="262"/>
  <c r="AF54" i="262"/>
  <c r="Y119" i="262"/>
  <c r="R12" i="262"/>
  <c r="AM90" i="262"/>
  <c r="AM119" i="262"/>
  <c r="AM115" i="262"/>
  <c r="Y101" i="262"/>
  <c r="AM62" i="262"/>
  <c r="AF99" i="262"/>
  <c r="AM44" i="262"/>
  <c r="Y16" i="262"/>
  <c r="AM50" i="262"/>
  <c r="AM49" i="262"/>
  <c r="AF77" i="262"/>
  <c r="AM42" i="262"/>
  <c r="AM69" i="262"/>
  <c r="AM114" i="262"/>
  <c r="AM68" i="262"/>
  <c r="AF9" i="262"/>
  <c r="AF55" i="262"/>
  <c r="Y36" i="262"/>
  <c r="AM103" i="262"/>
  <c r="AM77" i="262"/>
  <c r="R99" i="262"/>
  <c r="AF62" i="262"/>
  <c r="Y115" i="262"/>
  <c r="Y75" i="262"/>
  <c r="AM106" i="262"/>
  <c r="Y100" i="262"/>
  <c r="AM48" i="262"/>
  <c r="AM40" i="262"/>
  <c r="Y108" i="262"/>
  <c r="AM64" i="262"/>
  <c r="AM118" i="262"/>
  <c r="AM30" i="262"/>
  <c r="AF21" i="262"/>
  <c r="AF39" i="262"/>
  <c r="AM41" i="262"/>
  <c r="AF118" i="262"/>
  <c r="AF92" i="262"/>
  <c r="AM39" i="262"/>
  <c r="AF100" i="262"/>
  <c r="AM32" i="262"/>
  <c r="Y102" i="262"/>
  <c r="AF51" i="262"/>
  <c r="AM117" i="262"/>
  <c r="AF74" i="262"/>
  <c r="AM102" i="262"/>
  <c r="Y28" i="262"/>
  <c r="AF86" i="262"/>
  <c r="AM54" i="262"/>
  <c r="AM101" i="262"/>
  <c r="R39" i="262"/>
  <c r="Y81" i="262"/>
  <c r="AF22" i="262"/>
  <c r="AF108" i="262"/>
  <c r="AM22" i="262"/>
  <c r="Y98" i="262"/>
  <c r="AM95" i="262"/>
  <c r="Y62" i="262"/>
  <c r="AF37" i="262"/>
  <c r="AF90" i="262"/>
  <c r="AF15" i="262"/>
  <c r="AM111" i="262"/>
  <c r="AF47" i="262"/>
  <c r="AM59" i="262"/>
  <c r="AF8" i="262"/>
  <c r="R110" i="262"/>
  <c r="Y37" i="262"/>
  <c r="AM92" i="262"/>
  <c r="Y21" i="262"/>
  <c r="AF111" i="262"/>
  <c r="AF75" i="262"/>
  <c r="AM24" i="262"/>
  <c r="AM21" i="262"/>
  <c r="AF91" i="262"/>
  <c r="Y23" i="262"/>
  <c r="R92" i="262"/>
  <c r="AF71" i="262"/>
  <c r="R104" i="262"/>
  <c r="AF64" i="262"/>
  <c r="AM63" i="262"/>
  <c r="AF97" i="262"/>
  <c r="AM52" i="262"/>
  <c r="AF79" i="262"/>
  <c r="AF89" i="262"/>
  <c r="Y18" i="262"/>
  <c r="Y12" i="262"/>
  <c r="Y103" i="262"/>
  <c r="AF20" i="262"/>
  <c r="Y69" i="262"/>
  <c r="AF82" i="262"/>
  <c r="R64" i="262"/>
  <c r="AM85" i="262"/>
  <c r="AF73" i="262"/>
  <c r="AM97" i="262"/>
  <c r="AM51" i="262"/>
  <c r="AM31" i="262"/>
  <c r="AF10" i="262"/>
  <c r="AF76" i="262"/>
  <c r="AF107" i="262"/>
  <c r="AM88" i="262"/>
  <c r="AF49" i="262"/>
  <c r="AM107" i="262"/>
  <c r="AM53" i="262"/>
  <c r="AM116" i="262"/>
  <c r="AF40" i="262"/>
  <c r="R102" i="262"/>
  <c r="AM74" i="262"/>
  <c r="AF13" i="262"/>
  <c r="Y14" i="262"/>
  <c r="R31" i="262"/>
  <c r="AF41" i="262"/>
  <c r="Y109" i="262"/>
  <c r="AM38" i="262"/>
  <c r="Y104" i="262"/>
  <c r="AM12" i="262"/>
  <c r="Y116" i="262"/>
  <c r="AF115" i="262"/>
  <c r="AM80" i="262"/>
  <c r="AM20" i="262"/>
  <c r="AF81" i="262"/>
  <c r="AF95" i="262"/>
  <c r="AM18" i="262"/>
  <c r="AF12" i="262"/>
  <c r="AF109" i="262"/>
  <c r="AF85" i="262"/>
  <c r="AM109" i="262"/>
  <c r="Y96" i="262"/>
  <c r="AM76" i="262"/>
  <c r="Y41" i="262"/>
  <c r="AF43" i="262"/>
  <c r="AM89" i="262"/>
  <c r="AF106" i="262"/>
  <c r="Y13" i="262"/>
  <c r="AM15" i="262"/>
  <c r="Y17" i="262"/>
  <c r="Y67" i="262"/>
  <c r="Y15" i="262"/>
  <c r="AM105" i="262"/>
  <c r="Y8" i="262"/>
  <c r="Y84" i="262"/>
  <c r="AM10" i="262"/>
  <c r="Y66" i="262"/>
  <c r="AF44" i="262"/>
  <c r="Y74" i="262"/>
  <c r="Y40" i="262"/>
  <c r="Y42" i="262"/>
  <c r="AF96" i="262"/>
  <c r="AF101" i="262"/>
  <c r="AM108" i="262"/>
  <c r="Y86" i="262"/>
  <c r="R88" i="262"/>
  <c r="AM86" i="262"/>
  <c r="Y65" i="262"/>
  <c r="AF116" i="262"/>
  <c r="AF11" i="262"/>
  <c r="AM75" i="262"/>
  <c r="AF110" i="262"/>
  <c r="AM72" i="262"/>
  <c r="Y60" i="262"/>
  <c r="AM16" i="262"/>
  <c r="AM11" i="262"/>
  <c r="AM79" i="262"/>
  <c r="AM98" i="262"/>
  <c r="AM96" i="262"/>
  <c r="AM58" i="262"/>
  <c r="AF84" i="262"/>
  <c r="Y110" i="262"/>
  <c r="Y63" i="262"/>
  <c r="AM25" i="262"/>
  <c r="AF23" i="262"/>
  <c r="Y27" i="262"/>
  <c r="AM36" i="262"/>
  <c r="Y107" i="262"/>
  <c r="Y47" i="262"/>
  <c r="AF45" i="262"/>
  <c r="AF104" i="262"/>
  <c r="AF66" i="262"/>
  <c r="AF67" i="262"/>
  <c r="AM60" i="262"/>
  <c r="AF36" i="262"/>
  <c r="Y117" i="262"/>
  <c r="AF31" i="262"/>
  <c r="AM91" i="262"/>
  <c r="AM100" i="262"/>
  <c r="Y59" i="262"/>
  <c r="Y77" i="262"/>
  <c r="AF63" i="262"/>
  <c r="R81" i="262"/>
  <c r="AF16" i="262"/>
  <c r="R23" i="262"/>
  <c r="AM13" i="262"/>
  <c r="AF26" i="262"/>
  <c r="AM65" i="262"/>
  <c r="AF18" i="262"/>
  <c r="AF38" i="262"/>
  <c r="Y78" i="262"/>
  <c r="AM70" i="262"/>
  <c r="AM9" i="262"/>
  <c r="Y90" i="262"/>
  <c r="Y32" i="262"/>
  <c r="AM94" i="262"/>
  <c r="Y97" i="262"/>
  <c r="Y105" i="262"/>
  <c r="AF78" i="262"/>
  <c r="AF53" i="262"/>
  <c r="Y45" i="262"/>
  <c r="AM82" i="262"/>
  <c r="AM84" i="262"/>
  <c r="R16" i="262"/>
  <c r="R80" i="262"/>
  <c r="AF27" i="262"/>
  <c r="Y31" i="262"/>
  <c r="AM73" i="262"/>
  <c r="Y91" i="262"/>
  <c r="Y99" i="262"/>
  <c r="Y44" i="262"/>
  <c r="AM81" i="262"/>
  <c r="AF33" i="262"/>
  <c r="AM112" i="262"/>
  <c r="AF114" i="262"/>
  <c r="AF112" i="262"/>
  <c r="AF46" i="262"/>
  <c r="AF42" i="262"/>
  <c r="AF105" i="262"/>
  <c r="Y85" i="262"/>
  <c r="AM26" i="262"/>
  <c r="AF80" i="262"/>
  <c r="AF14" i="262"/>
  <c r="AF87" i="262"/>
  <c r="AM37" i="262"/>
  <c r="AM17" i="262"/>
  <c r="AF103" i="262"/>
  <c r="R14" i="262"/>
  <c r="AF30" i="262"/>
  <c r="Y92" i="262"/>
  <c r="AF70" i="262"/>
  <c r="Y22" i="262"/>
  <c r="AF94" i="262"/>
  <c r="AM87" i="262"/>
  <c r="Y73" i="262"/>
  <c r="Y70" i="262"/>
  <c r="AF117" i="262"/>
  <c r="AF28" i="262"/>
  <c r="R78" i="262"/>
  <c r="AF65" i="262"/>
  <c r="AF60" i="262"/>
  <c r="Y39" i="262"/>
  <c r="Y64" i="262"/>
  <c r="Y82" i="262"/>
  <c r="R70" i="262"/>
  <c r="Y89" i="262"/>
  <c r="AM71" i="262"/>
  <c r="Y111" i="262"/>
  <c r="Y51" i="262"/>
  <c r="AM78" i="262"/>
  <c r="AM35" i="262"/>
  <c r="AM93" i="262"/>
  <c r="R15" i="262"/>
  <c r="AM110" i="262"/>
  <c r="AM33" i="262"/>
  <c r="Y112" i="262"/>
  <c r="AF72" i="262"/>
  <c r="AM23" i="262"/>
  <c r="AF59" i="262"/>
  <c r="AF113" i="262"/>
  <c r="AM28" i="262"/>
  <c r="AF98" i="262"/>
  <c r="AM43" i="262"/>
  <c r="FZ104" i="100" l="1"/>
  <c r="FZ105" i="100"/>
  <c r="GB105" i="100"/>
  <c r="GB104" i="100"/>
  <c r="GC104" i="100" l="1"/>
  <c r="GC105" i="100"/>
  <c r="GE105" i="100"/>
  <c r="GE104" i="100"/>
  <c r="GF104" i="100" l="1"/>
  <c r="GF105" i="100"/>
  <c r="FZ103" i="100" l="1"/>
  <c r="GB103" i="100"/>
  <c r="GC103" i="100" l="1"/>
  <c r="FZ100" i="100" l="1"/>
  <c r="GB100" i="100"/>
  <c r="GC100" i="100" l="1"/>
  <c r="FZ102" i="100" l="1"/>
  <c r="GB102" i="100"/>
  <c r="GC102" i="100" l="1"/>
  <c r="GE103" i="100" l="1"/>
  <c r="FZ48" i="100" l="1"/>
  <c r="FZ52" i="100"/>
  <c r="FZ66" i="100"/>
  <c r="FZ32" i="100"/>
  <c r="FZ75" i="100"/>
  <c r="FZ81" i="100"/>
  <c r="FZ87" i="100"/>
  <c r="FZ62" i="100"/>
  <c r="FZ33" i="100"/>
  <c r="FZ23" i="100"/>
  <c r="FZ50" i="100"/>
  <c r="FZ70" i="100"/>
  <c r="FZ69" i="100"/>
  <c r="FZ36" i="100"/>
  <c r="FZ41" i="100"/>
  <c r="FZ39" i="100"/>
  <c r="FZ51" i="100"/>
  <c r="FZ64" i="100"/>
  <c r="FZ65" i="100"/>
  <c r="FZ16" i="100"/>
  <c r="FZ55" i="100"/>
  <c r="FZ49" i="100"/>
  <c r="FZ21" i="100"/>
  <c r="FZ85" i="100"/>
  <c r="FZ56" i="100"/>
  <c r="FZ38" i="100"/>
  <c r="FZ67" i="100"/>
  <c r="FZ42" i="100"/>
  <c r="FZ26" i="100"/>
  <c r="FZ61" i="100"/>
  <c r="FZ14" i="100"/>
  <c r="FZ19" i="100"/>
  <c r="FZ31" i="100"/>
  <c r="FZ83" i="100"/>
  <c r="FZ79" i="100"/>
  <c r="FZ60" i="100"/>
  <c r="FZ80" i="100"/>
  <c r="FZ59" i="100"/>
  <c r="FZ15" i="100"/>
  <c r="FZ45" i="100"/>
  <c r="FZ30" i="100"/>
  <c r="FZ46" i="100"/>
  <c r="FZ37" i="100"/>
  <c r="FZ22" i="100"/>
  <c r="FZ18" i="100"/>
  <c r="FZ57" i="100"/>
  <c r="FZ47" i="100"/>
  <c r="FZ35" i="100"/>
  <c r="FZ53" i="100"/>
  <c r="FZ29" i="100"/>
  <c r="FZ76" i="100"/>
  <c r="FZ72" i="100"/>
  <c r="FZ43" i="100"/>
  <c r="FZ82" i="100"/>
  <c r="FZ40" i="100"/>
  <c r="FZ78" i="100"/>
  <c r="FZ73" i="100"/>
  <c r="FZ44" i="100"/>
  <c r="FZ84" i="100"/>
  <c r="FZ20" i="100"/>
  <c r="FZ54" i="100"/>
  <c r="FZ17" i="100"/>
  <c r="FZ58" i="100"/>
  <c r="FZ28" i="100"/>
  <c r="FZ86" i="100"/>
  <c r="FZ74" i="100"/>
  <c r="FZ63" i="100"/>
  <c r="FZ25" i="100"/>
  <c r="FZ77" i="100"/>
  <c r="FZ71" i="100"/>
  <c r="FZ68" i="100"/>
  <c r="FZ34" i="100"/>
  <c r="FZ24" i="100"/>
  <c r="FZ27" i="100"/>
  <c r="GF103" i="100"/>
  <c r="GE100" i="100"/>
  <c r="GE102" i="100"/>
  <c r="GB33" i="100"/>
  <c r="GB64" i="100"/>
  <c r="GB17" i="100"/>
  <c r="GB26" i="100"/>
  <c r="GB24" i="100"/>
  <c r="GB36" i="100"/>
  <c r="GB22" i="100"/>
  <c r="GB77" i="100"/>
  <c r="GB31" i="100"/>
  <c r="GB39" i="100"/>
  <c r="GB86" i="100"/>
  <c r="GB43" i="100"/>
  <c r="GB51" i="100"/>
  <c r="GB60" i="100"/>
  <c r="GB49" i="100"/>
  <c r="GB85" i="100"/>
  <c r="GB68" i="100"/>
  <c r="GB15" i="100"/>
  <c r="GB75" i="100"/>
  <c r="GB56" i="100"/>
  <c r="GB25" i="100"/>
  <c r="GB23" i="100"/>
  <c r="GB45" i="100"/>
  <c r="GB20" i="100"/>
  <c r="GB61" i="100"/>
  <c r="GB29" i="100"/>
  <c r="GB69" i="100"/>
  <c r="GB35" i="100"/>
  <c r="GB40" i="100"/>
  <c r="GB42" i="100"/>
  <c r="GB67" i="100"/>
  <c r="GB28" i="100"/>
  <c r="GB87" i="100"/>
  <c r="GB84" i="100"/>
  <c r="GB27" i="100"/>
  <c r="GB21" i="100"/>
  <c r="GB18" i="100"/>
  <c r="GB44" i="100"/>
  <c r="GB65" i="100"/>
  <c r="GB47" i="100"/>
  <c r="GB71" i="100"/>
  <c r="GB62" i="100"/>
  <c r="GB76" i="100"/>
  <c r="GB14" i="100"/>
  <c r="GB34" i="100"/>
  <c r="GB54" i="100"/>
  <c r="GB66" i="100"/>
  <c r="GB41" i="100"/>
  <c r="GB53" i="100"/>
  <c r="GB70" i="100"/>
  <c r="GB58" i="100"/>
  <c r="GB46" i="100"/>
  <c r="GB74" i="100"/>
  <c r="GB19" i="100"/>
  <c r="GB63" i="100"/>
  <c r="GB30" i="100"/>
  <c r="GB16" i="100"/>
  <c r="GB73" i="100"/>
  <c r="GB55" i="100"/>
  <c r="GC27" i="100" l="1"/>
  <c r="GC28" i="100"/>
  <c r="GC18" i="100"/>
  <c r="GC71" i="100"/>
  <c r="GC41" i="100"/>
  <c r="GC58" i="100"/>
  <c r="GC49" i="100"/>
  <c r="GC21" i="100"/>
  <c r="GC25" i="100"/>
  <c r="GC84" i="100"/>
  <c r="GC39" i="100"/>
  <c r="GC26" i="100"/>
  <c r="GC35" i="100"/>
  <c r="GC76" i="100"/>
  <c r="GC23" i="100"/>
  <c r="GC62" i="100"/>
  <c r="GC43" i="100"/>
  <c r="GC47" i="100"/>
  <c r="GC42" i="100"/>
  <c r="GC75" i="100"/>
  <c r="GC44" i="100"/>
  <c r="GC56" i="100"/>
  <c r="GC15" i="100"/>
  <c r="GC51" i="100"/>
  <c r="GC53" i="100"/>
  <c r="GC74" i="100"/>
  <c r="GC14" i="100"/>
  <c r="GF100" i="100"/>
  <c r="GC77" i="100"/>
  <c r="GC61" i="100"/>
  <c r="GC22" i="100"/>
  <c r="GC34" i="100"/>
  <c r="GC67" i="100"/>
  <c r="GC66" i="100"/>
  <c r="GC30" i="100"/>
  <c r="GC46" i="100"/>
  <c r="GC65" i="100"/>
  <c r="GC55" i="100"/>
  <c r="GC17" i="100"/>
  <c r="GC24" i="100"/>
  <c r="GC20" i="100"/>
  <c r="GC73" i="100"/>
  <c r="GC36" i="100"/>
  <c r="GF102" i="100"/>
  <c r="GC63" i="100"/>
  <c r="GC69" i="100"/>
  <c r="GC85" i="100"/>
  <c r="GC31" i="100"/>
  <c r="GC40" i="100"/>
  <c r="GC19" i="100"/>
  <c r="GC86" i="100"/>
  <c r="GC87" i="100"/>
  <c r="GC64" i="100"/>
  <c r="GC70" i="100"/>
  <c r="GC29" i="100"/>
  <c r="GC16" i="100"/>
  <c r="GC60" i="100"/>
  <c r="GC54" i="100"/>
  <c r="GC45" i="100"/>
  <c r="GC33" i="100"/>
  <c r="GC68" i="100"/>
  <c r="GE53" i="100"/>
  <c r="GE87" i="100"/>
  <c r="GE68" i="100"/>
  <c r="GE33" i="100"/>
  <c r="GE41" i="100"/>
  <c r="GE28" i="100"/>
  <c r="GE85" i="100"/>
  <c r="GE66" i="100"/>
  <c r="GE67" i="100"/>
  <c r="GE49" i="100"/>
  <c r="GE70" i="100"/>
  <c r="GE54" i="100"/>
  <c r="GE42" i="100"/>
  <c r="GE60" i="100"/>
  <c r="GE34" i="100"/>
  <c r="GE40" i="100"/>
  <c r="GE51" i="100"/>
  <c r="GE84" i="100"/>
  <c r="GE14" i="100"/>
  <c r="GE35" i="100"/>
  <c r="GE43" i="100"/>
  <c r="GE55" i="100"/>
  <c r="GE76" i="100"/>
  <c r="GE69" i="100"/>
  <c r="GE86" i="100"/>
  <c r="GE73" i="100"/>
  <c r="GE62" i="100"/>
  <c r="GE29" i="100"/>
  <c r="GE39" i="100"/>
  <c r="GE16" i="100"/>
  <c r="GE71" i="100"/>
  <c r="GE61" i="100"/>
  <c r="GE31" i="100"/>
  <c r="GE64" i="100"/>
  <c r="GE30" i="100"/>
  <c r="GE47" i="100"/>
  <c r="GE20" i="100"/>
  <c r="GE77" i="100"/>
  <c r="GE15" i="100"/>
  <c r="GE63" i="100"/>
  <c r="GE65" i="100"/>
  <c r="GE45" i="100"/>
  <c r="GE22" i="100"/>
  <c r="GE19" i="100"/>
  <c r="GE44" i="100"/>
  <c r="GE23" i="100"/>
  <c r="GE36" i="100"/>
  <c r="GE74" i="100"/>
  <c r="GE18" i="100"/>
  <c r="GE25" i="100"/>
  <c r="GE24" i="100"/>
  <c r="GE46" i="100"/>
  <c r="GE21" i="100"/>
  <c r="GE56" i="100"/>
  <c r="GE26" i="100"/>
  <c r="GE58" i="100"/>
  <c r="GE27" i="100"/>
  <c r="GE17" i="100"/>
  <c r="GF84" i="100" l="1"/>
  <c r="GF87" i="100"/>
  <c r="GF64" i="100"/>
  <c r="GF25" i="100"/>
  <c r="GF58" i="100"/>
  <c r="GF27" i="100"/>
  <c r="GF30" i="100"/>
  <c r="GF23" i="100"/>
  <c r="GF28" i="100"/>
  <c r="GF16" i="100"/>
  <c r="GF73" i="100"/>
  <c r="GF62" i="100"/>
  <c r="GF67" i="100"/>
  <c r="GF70" i="100"/>
  <c r="GF53" i="100"/>
  <c r="GF41" i="100"/>
  <c r="GF42" i="100"/>
  <c r="GF22" i="100"/>
  <c r="GF40" i="100"/>
  <c r="GF69" i="100"/>
  <c r="GF61" i="100"/>
  <c r="GF65" i="100"/>
  <c r="GF15" i="100"/>
  <c r="GF63" i="100"/>
  <c r="GF21" i="100"/>
  <c r="GF35" i="100"/>
  <c r="GF86" i="100"/>
  <c r="GF85" i="100"/>
  <c r="GF56" i="100"/>
  <c r="GF60" i="100"/>
  <c r="GF66" i="100"/>
  <c r="GF29" i="100"/>
  <c r="GF77" i="100"/>
  <c r="GF39" i="100"/>
  <c r="GF43" i="100"/>
  <c r="GF20" i="100"/>
  <c r="GF74" i="100"/>
  <c r="GF47" i="100"/>
  <c r="GF19" i="100"/>
  <c r="GF34" i="100"/>
  <c r="GF31" i="100"/>
  <c r="GF49" i="100"/>
  <c r="GF46" i="100"/>
  <c r="GF36" i="100"/>
  <c r="GF14" i="100"/>
  <c r="GF45" i="100"/>
  <c r="GF18" i="100"/>
  <c r="GF24" i="100"/>
  <c r="GF44" i="100"/>
  <c r="GF71" i="100"/>
  <c r="GF76" i="100"/>
  <c r="GF68" i="100"/>
  <c r="GF55" i="100"/>
  <c r="GF17" i="100"/>
  <c r="GF51" i="100"/>
  <c r="GF26" i="100"/>
  <c r="GF33" i="100"/>
  <c r="GF54" i="100"/>
  <c r="M88" i="200" l="1"/>
  <c r="P88" i="200" s="1"/>
  <c r="L117" i="200"/>
  <c r="P117" i="200" s="1"/>
  <c r="M83" i="200"/>
  <c r="P83" i="200" s="1"/>
  <c r="L127" i="200"/>
  <c r="P127" i="200" s="1"/>
  <c r="M82" i="200"/>
  <c r="P82" i="200" s="1"/>
  <c r="M79" i="200"/>
  <c r="P79" i="200" s="1"/>
  <c r="M86" i="200"/>
  <c r="P86" i="200" s="1"/>
  <c r="M89" i="200"/>
  <c r="P89" i="200" s="1"/>
  <c r="M90" i="200"/>
  <c r="P90" i="200" s="1"/>
  <c r="M91" i="200"/>
  <c r="P91" i="200" s="1"/>
  <c r="L122" i="200"/>
  <c r="P122" i="200" s="1"/>
  <c r="L114" i="200"/>
  <c r="P114" i="200" s="1"/>
  <c r="M92" i="200"/>
  <c r="P92" i="200" s="1"/>
  <c r="L123" i="200"/>
  <c r="P123" i="200" s="1"/>
  <c r="M85" i="200"/>
  <c r="P85" i="200" s="1"/>
  <c r="M78" i="200"/>
  <c r="P78" i="200" s="1"/>
  <c r="L113" i="200"/>
  <c r="P113" i="200" s="1"/>
  <c r="L116" i="200"/>
  <c r="P116" i="200" s="1"/>
  <c r="M87" i="200"/>
  <c r="P87" i="200" s="1"/>
  <c r="L120" i="200"/>
  <c r="P120" i="200" s="1"/>
  <c r="M80" i="200"/>
  <c r="P80" i="200" s="1"/>
  <c r="M84" i="200"/>
  <c r="P84" i="200" s="1"/>
  <c r="L124" i="200"/>
  <c r="P124" i="200" s="1"/>
  <c r="L121" i="200"/>
  <c r="P121" i="200" s="1"/>
  <c r="L128" i="200"/>
  <c r="P128" i="200" s="1"/>
  <c r="L119" i="200"/>
  <c r="P119" i="200" s="1"/>
  <c r="L129" i="200"/>
  <c r="P129" i="200" s="1"/>
  <c r="L115" i="200"/>
  <c r="P115" i="200" s="1"/>
  <c r="L125" i="200"/>
  <c r="P125" i="200" s="1"/>
  <c r="L126" i="200"/>
  <c r="P126" i="200" s="1"/>
  <c r="L118" i="200"/>
  <c r="P118" i="200" s="1"/>
  <c r="M93" i="200"/>
  <c r="P93" i="200" s="1"/>
  <c r="M77" i="200"/>
  <c r="P77" i="200" s="1"/>
  <c r="M81" i="200"/>
  <c r="P81" i="200" s="1"/>
  <c r="T88" i="200"/>
  <c r="T113" i="200"/>
  <c r="T77" i="200"/>
  <c r="T117" i="200"/>
  <c r="T116" i="200"/>
  <c r="T81" i="200"/>
  <c r="T83" i="200"/>
  <c r="T87" i="200"/>
  <c r="T127" i="200"/>
  <c r="T120" i="200"/>
  <c r="T82" i="200"/>
  <c r="T80" i="200"/>
  <c r="T79" i="200"/>
  <c r="T84" i="200"/>
  <c r="T86" i="200"/>
  <c r="T124" i="200"/>
  <c r="T89" i="200"/>
  <c r="T121" i="200"/>
  <c r="T90" i="200"/>
  <c r="T128" i="200"/>
  <c r="T91" i="200"/>
  <c r="T119" i="200"/>
  <c r="T122" i="200"/>
  <c r="T129" i="200"/>
  <c r="T114" i="200"/>
  <c r="T115" i="200"/>
  <c r="T92" i="200"/>
  <c r="T125" i="200"/>
  <c r="T123" i="200"/>
  <c r="T126" i="200"/>
  <c r="T85" i="200"/>
  <c r="T118" i="200"/>
  <c r="T78" i="200"/>
  <c r="T93" i="200"/>
  <c r="AQ133" i="200" l="1"/>
  <c r="AQ23" i="200"/>
  <c r="R93" i="200"/>
  <c r="AQ118" i="200"/>
  <c r="AQ8" i="200"/>
  <c r="R78" i="200"/>
  <c r="R118" i="200"/>
  <c r="BT12" i="200"/>
  <c r="BT33" i="200" s="1"/>
  <c r="BT100" i="200"/>
  <c r="AQ125" i="200"/>
  <c r="AQ15" i="200"/>
  <c r="R85" i="200"/>
  <c r="R126" i="200"/>
  <c r="BT108" i="200"/>
  <c r="BT20" i="200"/>
  <c r="BT41" i="200" s="1"/>
  <c r="R123" i="200"/>
  <c r="BT105" i="200"/>
  <c r="BT17" i="200"/>
  <c r="BT38" i="200" s="1"/>
  <c r="BT19" i="200"/>
  <c r="BT40" i="200" s="1"/>
  <c r="R125" i="200"/>
  <c r="BT107" i="200"/>
  <c r="R92" i="200"/>
  <c r="AQ132" i="200"/>
  <c r="AQ22" i="200"/>
  <c r="R115" i="200"/>
  <c r="BT9" i="200"/>
  <c r="BT30" i="200" s="1"/>
  <c r="BT97" i="200"/>
  <c r="BT96" i="200"/>
  <c r="BT8" i="200"/>
  <c r="BT29" i="200" s="1"/>
  <c r="R114" i="200"/>
  <c r="R129" i="200"/>
  <c r="BT23" i="200"/>
  <c r="BT44" i="200" s="1"/>
  <c r="BT111" i="200"/>
  <c r="BT16" i="200"/>
  <c r="BT37" i="200" s="1"/>
  <c r="BT104" i="200"/>
  <c r="R122" i="200"/>
  <c r="BT13" i="200"/>
  <c r="BT34" i="200" s="1"/>
  <c r="R119" i="200"/>
  <c r="BT101" i="200"/>
  <c r="R91" i="200"/>
  <c r="AQ21" i="200"/>
  <c r="AQ131" i="200"/>
  <c r="R128" i="200"/>
  <c r="BT22" i="200"/>
  <c r="BT43" i="200" s="1"/>
  <c r="BT110" i="200"/>
  <c r="AQ130" i="200"/>
  <c r="AQ20" i="200"/>
  <c r="R90" i="200"/>
  <c r="CG90" i="200" s="1"/>
  <c r="BT15" i="200"/>
  <c r="BT36" i="200" s="1"/>
  <c r="BT103" i="200"/>
  <c r="R121" i="200"/>
  <c r="R89" i="200"/>
  <c r="CG89" i="200" s="1"/>
  <c r="AQ129" i="200"/>
  <c r="AQ19" i="200"/>
  <c r="R124" i="200"/>
  <c r="BT18" i="200"/>
  <c r="BT39" i="200" s="1"/>
  <c r="BT106" i="200"/>
  <c r="AQ16" i="200"/>
  <c r="AQ126" i="200"/>
  <c r="R86" i="200"/>
  <c r="CG86" i="200" s="1"/>
  <c r="AQ124" i="200"/>
  <c r="AQ14" i="200"/>
  <c r="R84" i="200"/>
  <c r="R79" i="200"/>
  <c r="CG79" i="200" s="1"/>
  <c r="AQ9" i="200"/>
  <c r="AQ119" i="200"/>
  <c r="AQ10" i="200"/>
  <c r="R80" i="200"/>
  <c r="AQ120" i="200"/>
  <c r="R82" i="200"/>
  <c r="CG82" i="200" s="1"/>
  <c r="AQ12" i="200"/>
  <c r="AQ122" i="200"/>
  <c r="BT102" i="200"/>
  <c r="R120" i="200"/>
  <c r="BT14" i="200"/>
  <c r="BT35" i="200" s="1"/>
  <c r="BT109" i="200"/>
  <c r="R127" i="200"/>
  <c r="BT21" i="200"/>
  <c r="BT42" i="200" s="1"/>
  <c r="AQ17" i="200"/>
  <c r="R87" i="200"/>
  <c r="CG87" i="200" s="1"/>
  <c r="AQ127" i="200"/>
  <c r="AQ123" i="200"/>
  <c r="AQ13" i="200"/>
  <c r="R83" i="200"/>
  <c r="CG83" i="200" s="1"/>
  <c r="R81" i="200"/>
  <c r="CG81" i="200" s="1"/>
  <c r="AQ11" i="200"/>
  <c r="AQ121" i="200"/>
  <c r="R116" i="200"/>
  <c r="BT98" i="200"/>
  <c r="BT10" i="200"/>
  <c r="BT31" i="200" s="1"/>
  <c r="BT11" i="200"/>
  <c r="BT32" i="200" s="1"/>
  <c r="R117" i="200"/>
  <c r="BT99" i="200"/>
  <c r="AQ7" i="200"/>
  <c r="R77" i="200"/>
  <c r="AQ117" i="200"/>
  <c r="BT7" i="200"/>
  <c r="BT28" i="200" s="1"/>
  <c r="BT95" i="200"/>
  <c r="R113" i="200"/>
  <c r="AQ18" i="200"/>
  <c r="R88" i="200"/>
  <c r="CG88" i="200" s="1"/>
  <c r="AQ128" i="200"/>
  <c r="CG77" i="200" l="1"/>
  <c r="CG84" i="200"/>
  <c r="CG85" i="200"/>
  <c r="CG91" i="200"/>
  <c r="CG92" i="200"/>
  <c r="CG78" i="200"/>
  <c r="CG80" i="200"/>
  <c r="CG93" i="200"/>
  <c r="AQ39" i="200"/>
  <c r="CL31" i="200"/>
  <c r="CO31" i="200" s="1"/>
  <c r="BS49" i="200"/>
  <c r="BS74" i="200" s="1"/>
  <c r="BS95" i="200" s="1"/>
  <c r="AQ28" i="200"/>
  <c r="CL35" i="200"/>
  <c r="CO35" i="200" s="1"/>
  <c r="BS53" i="200"/>
  <c r="BS78" i="200" s="1"/>
  <c r="BS99" i="200" s="1"/>
  <c r="CL34" i="200"/>
  <c r="CO34" i="200" s="1"/>
  <c r="BS52" i="200"/>
  <c r="BS77" i="200" s="1"/>
  <c r="BS98" i="200" s="1"/>
  <c r="AQ32" i="200"/>
  <c r="AQ34" i="200"/>
  <c r="AQ38" i="200"/>
  <c r="BS63" i="200"/>
  <c r="BS88" i="200" s="1"/>
  <c r="BS109" i="200" s="1"/>
  <c r="CL45" i="200"/>
  <c r="CO45" i="200" s="1"/>
  <c r="BS56" i="200"/>
  <c r="BS81" i="200" s="1"/>
  <c r="BS102" i="200" s="1"/>
  <c r="CL38" i="200"/>
  <c r="CO38" i="200" s="1"/>
  <c r="AQ33" i="200"/>
  <c r="AQ31" i="200"/>
  <c r="AQ30" i="200"/>
  <c r="AQ35" i="200"/>
  <c r="AQ37" i="200"/>
  <c r="CL42" i="200"/>
  <c r="CO42" i="200" s="1"/>
  <c r="BS60" i="200"/>
  <c r="BS85" i="200" s="1"/>
  <c r="BS106" i="200" s="1"/>
  <c r="AQ40" i="200"/>
  <c r="CL39" i="200"/>
  <c r="CO39" i="200" s="1"/>
  <c r="BS57" i="200"/>
  <c r="BS82" i="200" s="1"/>
  <c r="BS103" i="200" s="1"/>
  <c r="AQ41" i="200"/>
  <c r="BS64" i="200"/>
  <c r="BS89" i="200" s="1"/>
  <c r="BS110" i="200" s="1"/>
  <c r="CL46" i="200"/>
  <c r="CO46" i="200" s="1"/>
  <c r="AQ42" i="200"/>
  <c r="BS55" i="200"/>
  <c r="BS80" i="200" s="1"/>
  <c r="BS101" i="200" s="1"/>
  <c r="CL37" i="200"/>
  <c r="CO37" i="200" s="1"/>
  <c r="BS58" i="200"/>
  <c r="BS83" i="200" s="1"/>
  <c r="BS104" i="200" s="1"/>
  <c r="CL40" i="200"/>
  <c r="CO40" i="200" s="1"/>
  <c r="CL47" i="200"/>
  <c r="CO47" i="200" s="1"/>
  <c r="BS65" i="200"/>
  <c r="BS90" i="200" s="1"/>
  <c r="BS111" i="200" s="1"/>
  <c r="BS50" i="200"/>
  <c r="BS75" i="200" s="1"/>
  <c r="BS96" i="200" s="1"/>
  <c r="CL32" i="200"/>
  <c r="CO32" i="200" s="1"/>
  <c r="CL33" i="200"/>
  <c r="CO33" i="200" s="1"/>
  <c r="BS51" i="200"/>
  <c r="BS76" i="200" s="1"/>
  <c r="BS97" i="200" s="1"/>
  <c r="AQ43" i="200"/>
  <c r="BS61" i="200"/>
  <c r="BS86" i="200" s="1"/>
  <c r="BS107" i="200" s="1"/>
  <c r="CL43" i="200"/>
  <c r="CO43" i="200" s="1"/>
  <c r="CL41" i="200"/>
  <c r="CO41" i="200" s="1"/>
  <c r="BS59" i="200"/>
  <c r="BS84" i="200" s="1"/>
  <c r="BS105" i="200" s="1"/>
  <c r="CL44" i="200"/>
  <c r="CO44" i="200" s="1"/>
  <c r="BS62" i="200"/>
  <c r="BS87" i="200" s="1"/>
  <c r="BS108" i="200" s="1"/>
  <c r="AQ36" i="200"/>
  <c r="CL36" i="200"/>
  <c r="CO36" i="200" s="1"/>
  <c r="BS54" i="200"/>
  <c r="BS79" i="200" s="1"/>
  <c r="BS100" i="200" s="1"/>
  <c r="AQ29" i="200"/>
  <c r="AQ44" i="200"/>
  <c r="AT65" i="200" l="1"/>
  <c r="AR65" i="200"/>
  <c r="CI47" i="200"/>
  <c r="AS65" i="200"/>
  <c r="AS133" i="200" s="1"/>
  <c r="CI32" i="200"/>
  <c r="AT50" i="200"/>
  <c r="AR50" i="200"/>
  <c r="CF55" i="200" s="1"/>
  <c r="CM55" i="200" s="1"/>
  <c r="T35" i="200" s="1"/>
  <c r="AS50" i="200"/>
  <c r="AS118" i="200" s="1"/>
  <c r="AT57" i="200"/>
  <c r="AS57" i="200"/>
  <c r="AS125" i="200" s="1"/>
  <c r="AR57" i="200"/>
  <c r="CF62" i="200" s="1"/>
  <c r="CM62" i="200" s="1"/>
  <c r="T42" i="200" s="1"/>
  <c r="CI39" i="200"/>
  <c r="AT64" i="200"/>
  <c r="AR64" i="200"/>
  <c r="CI46" i="200"/>
  <c r="AS64" i="200"/>
  <c r="AS132" i="200" s="1"/>
  <c r="AR63" i="200"/>
  <c r="AT63" i="200"/>
  <c r="AS63" i="200"/>
  <c r="AS131" i="200" s="1"/>
  <c r="CI45" i="200"/>
  <c r="AT62" i="200"/>
  <c r="AR62" i="200"/>
  <c r="AS62" i="200"/>
  <c r="AS130" i="200" s="1"/>
  <c r="CI44" i="200"/>
  <c r="AT61" i="200"/>
  <c r="AR61" i="200"/>
  <c r="AS61" i="200"/>
  <c r="AS129" i="200" s="1"/>
  <c r="CI43" i="200"/>
  <c r="AR58" i="200"/>
  <c r="CI40" i="200"/>
  <c r="AS58" i="200"/>
  <c r="AS126" i="200" s="1"/>
  <c r="AT58" i="200"/>
  <c r="AS56" i="200"/>
  <c r="AS124" i="200" s="1"/>
  <c r="AT56" i="200"/>
  <c r="CI38" i="200"/>
  <c r="AR56" i="200"/>
  <c r="CF61" i="200" s="1"/>
  <c r="CK61" i="200" s="1"/>
  <c r="R41" i="200" s="1"/>
  <c r="AS51" i="200"/>
  <c r="AS119" i="200" s="1"/>
  <c r="CI33" i="200"/>
  <c r="AR51" i="200"/>
  <c r="AT51" i="200"/>
  <c r="AS52" i="200"/>
  <c r="AS120" i="200" s="1"/>
  <c r="AR52" i="200"/>
  <c r="CI34" i="200"/>
  <c r="AT52" i="200"/>
  <c r="AT54" i="200"/>
  <c r="CI36" i="200"/>
  <c r="AS54" i="200"/>
  <c r="AS122" i="200" s="1"/>
  <c r="AR54" i="200"/>
  <c r="CF59" i="200" s="1"/>
  <c r="CM59" i="200" s="1"/>
  <c r="T39" i="200" s="1"/>
  <c r="AT59" i="200"/>
  <c r="AS59" i="200"/>
  <c r="AS127" i="200" s="1"/>
  <c r="AR59" i="200"/>
  <c r="CF64" i="200" s="1"/>
  <c r="CK64" i="200" s="1"/>
  <c r="R44" i="200" s="1"/>
  <c r="CI41" i="200"/>
  <c r="AR55" i="200"/>
  <c r="AT55" i="200"/>
  <c r="AS55" i="200"/>
  <c r="AS123" i="200" s="1"/>
  <c r="CI37" i="200"/>
  <c r="AT53" i="200"/>
  <c r="AR53" i="200"/>
  <c r="AS53" i="200"/>
  <c r="AS121" i="200" s="1"/>
  <c r="CI35" i="200"/>
  <c r="AT49" i="200"/>
  <c r="AR49" i="200"/>
  <c r="AS49" i="200"/>
  <c r="AS117" i="200" s="1"/>
  <c r="CI31" i="200"/>
  <c r="AS60" i="200"/>
  <c r="AS128" i="200" s="1"/>
  <c r="AR60" i="200"/>
  <c r="AT60" i="200"/>
  <c r="CI42" i="200"/>
  <c r="CF70" i="200" l="1"/>
  <c r="CF68" i="200"/>
  <c r="CM64" i="200"/>
  <c r="T44" i="200" s="1"/>
  <c r="CL61" i="200"/>
  <c r="S41" i="200" s="1"/>
  <c r="CK62" i="200"/>
  <c r="R42" i="200" s="1"/>
  <c r="CF65" i="200"/>
  <c r="CF66" i="200"/>
  <c r="CL64" i="200"/>
  <c r="S44" i="200" s="1"/>
  <c r="CM61" i="200"/>
  <c r="T41" i="200" s="1"/>
  <c r="CL62" i="200"/>
  <c r="S42" i="200" s="1"/>
  <c r="CF58" i="200"/>
  <c r="CF57" i="200"/>
  <c r="CJ64" i="200"/>
  <c r="Q44" i="200" s="1"/>
  <c r="CJ61" i="200"/>
  <c r="Q41" i="200" s="1"/>
  <c r="CJ62" i="200"/>
  <c r="Q42" i="200" s="1"/>
  <c r="CF54" i="200"/>
  <c r="CF67" i="200"/>
  <c r="CF69" i="200"/>
  <c r="CF63" i="200"/>
  <c r="CF56" i="200"/>
  <c r="CL59" i="200"/>
  <c r="S39" i="200" s="1"/>
  <c r="CJ59" i="200"/>
  <c r="Q39" i="200" s="1"/>
  <c r="CK55" i="200"/>
  <c r="R35" i="200" s="1"/>
  <c r="CJ55" i="200"/>
  <c r="Q35" i="200" s="1"/>
  <c r="CK59" i="200"/>
  <c r="R39" i="200" s="1"/>
  <c r="CL55" i="200"/>
  <c r="S35" i="200" s="1"/>
  <c r="CF60" i="200"/>
  <c r="CN42" i="200"/>
  <c r="CM42" i="200"/>
  <c r="CP42" i="200" s="1"/>
  <c r="D45" i="200" s="1"/>
  <c r="AT128" i="200"/>
  <c r="R178" i="200"/>
  <c r="CJ88" i="200" s="1"/>
  <c r="CO88" i="200" s="1"/>
  <c r="K45" i="200" s="1"/>
  <c r="AR128" i="200"/>
  <c r="R160" i="200"/>
  <c r="CI88" i="200" s="1"/>
  <c r="CM31" i="200"/>
  <c r="CP31" i="200" s="1"/>
  <c r="D34" i="200" s="1"/>
  <c r="CN31" i="200"/>
  <c r="R149" i="200"/>
  <c r="CI77" i="200" s="1"/>
  <c r="AR117" i="200"/>
  <c r="AT117" i="200"/>
  <c r="R167" i="200"/>
  <c r="CJ77" i="200" s="1"/>
  <c r="CN35" i="200"/>
  <c r="CM35" i="200"/>
  <c r="CP35" i="200" s="1"/>
  <c r="D38" i="200" s="1"/>
  <c r="R153" i="200"/>
  <c r="CI81" i="200" s="1"/>
  <c r="AR121" i="200"/>
  <c r="CH116" i="200" s="1"/>
  <c r="CK116" i="200" s="1"/>
  <c r="O38" i="200" s="1"/>
  <c r="R171" i="200"/>
  <c r="CJ81" i="200" s="1"/>
  <c r="CO81" i="200" s="1"/>
  <c r="K38" i="200" s="1"/>
  <c r="AT121" i="200"/>
  <c r="CN37" i="200"/>
  <c r="CM37" i="200"/>
  <c r="CP37" i="200" s="1"/>
  <c r="D40" i="200" s="1"/>
  <c r="AT123" i="200"/>
  <c r="R173" i="200"/>
  <c r="CJ83" i="200" s="1"/>
  <c r="CO83" i="200" s="1"/>
  <c r="K40" i="200" s="1"/>
  <c r="R155" i="200"/>
  <c r="CI83" i="200" s="1"/>
  <c r="AR123" i="200"/>
  <c r="CM41" i="200"/>
  <c r="CP41" i="200" s="1"/>
  <c r="D44" i="200" s="1"/>
  <c r="CN41" i="200"/>
  <c r="AR127" i="200"/>
  <c r="R159" i="200"/>
  <c r="CI87" i="200" s="1"/>
  <c r="AT127" i="200"/>
  <c r="R177" i="200"/>
  <c r="CJ87" i="200" s="1"/>
  <c r="AR122" i="200"/>
  <c r="CH117" i="200" s="1"/>
  <c r="CK117" i="200" s="1"/>
  <c r="O39" i="200" s="1"/>
  <c r="R154" i="200"/>
  <c r="CI82" i="200" s="1"/>
  <c r="CN36" i="200"/>
  <c r="CM36" i="200"/>
  <c r="CP36" i="200" s="1"/>
  <c r="D39" i="200" s="1"/>
  <c r="R172" i="200"/>
  <c r="CJ82" i="200" s="1"/>
  <c r="AT122" i="200"/>
  <c r="AT120" i="200"/>
  <c r="R170" i="200"/>
  <c r="CJ80" i="200" s="1"/>
  <c r="CO80" i="200" s="1"/>
  <c r="K37" i="200" s="1"/>
  <c r="CN34" i="200"/>
  <c r="CM34" i="200"/>
  <c r="CP34" i="200" s="1"/>
  <c r="D37" i="200" s="1"/>
  <c r="R152" i="200"/>
  <c r="CI80" i="200" s="1"/>
  <c r="AR120" i="200"/>
  <c r="AT119" i="200"/>
  <c r="R169" i="200"/>
  <c r="CJ79" i="200" s="1"/>
  <c r="R151" i="200"/>
  <c r="CI79" i="200" s="1"/>
  <c r="AR119" i="200"/>
  <c r="CN33" i="200"/>
  <c r="CM33" i="200"/>
  <c r="CP33" i="200" s="1"/>
  <c r="D36" i="200" s="1"/>
  <c r="R156" i="200"/>
  <c r="CI84" i="200" s="1"/>
  <c r="AR124" i="200"/>
  <c r="CM38" i="200"/>
  <c r="CP38" i="200" s="1"/>
  <c r="D41" i="200" s="1"/>
  <c r="CN38" i="200"/>
  <c r="R174" i="200"/>
  <c r="CJ84" i="200" s="1"/>
  <c r="CO84" i="200" s="1"/>
  <c r="K41" i="200" s="1"/>
  <c r="AT124" i="200"/>
  <c r="AT126" i="200"/>
  <c r="R176" i="200"/>
  <c r="CJ86" i="200" s="1"/>
  <c r="CO86" i="200" s="1"/>
  <c r="K43" i="200" s="1"/>
  <c r="CN40" i="200"/>
  <c r="CM40" i="200"/>
  <c r="CP40" i="200" s="1"/>
  <c r="D43" i="200" s="1"/>
  <c r="AR126" i="200"/>
  <c r="R158" i="200"/>
  <c r="CI86" i="200" s="1"/>
  <c r="CN43" i="200"/>
  <c r="CM43" i="200"/>
  <c r="CP43" i="200" s="1"/>
  <c r="D46" i="200" s="1"/>
  <c r="R161" i="200"/>
  <c r="CI89" i="200" s="1"/>
  <c r="AR129" i="200"/>
  <c r="AT129" i="200"/>
  <c r="R179" i="200"/>
  <c r="CJ89" i="200" s="1"/>
  <c r="CO89" i="200" s="1"/>
  <c r="K46" i="200" s="1"/>
  <c r="CM44" i="200"/>
  <c r="CP44" i="200" s="1"/>
  <c r="D47" i="200" s="1"/>
  <c r="CN44" i="200"/>
  <c r="R162" i="200"/>
  <c r="CI90" i="200" s="1"/>
  <c r="AR130" i="200"/>
  <c r="R180" i="200"/>
  <c r="CJ90" i="200" s="1"/>
  <c r="AT130" i="200"/>
  <c r="CM45" i="200"/>
  <c r="CP45" i="200" s="1"/>
  <c r="D48" i="200" s="1"/>
  <c r="CN45" i="200"/>
  <c r="R181" i="200"/>
  <c r="CJ91" i="200" s="1"/>
  <c r="CO91" i="200" s="1"/>
  <c r="K48" i="200" s="1"/>
  <c r="AT131" i="200"/>
  <c r="R163" i="200"/>
  <c r="CI91" i="200" s="1"/>
  <c r="AR131" i="200"/>
  <c r="CM46" i="200"/>
  <c r="CP46" i="200" s="1"/>
  <c r="D49" i="200" s="1"/>
  <c r="CN46" i="200"/>
  <c r="R164" i="200"/>
  <c r="CI92" i="200" s="1"/>
  <c r="AR132" i="200"/>
  <c r="AT132" i="200"/>
  <c r="R182" i="200"/>
  <c r="CJ92" i="200" s="1"/>
  <c r="CN39" i="200"/>
  <c r="CM39" i="200"/>
  <c r="CP39" i="200" s="1"/>
  <c r="D42" i="200" s="1"/>
  <c r="AR125" i="200"/>
  <c r="R157" i="200"/>
  <c r="CI85" i="200" s="1"/>
  <c r="AT125" i="200"/>
  <c r="R175" i="200"/>
  <c r="CJ85" i="200" s="1"/>
  <c r="AR118" i="200"/>
  <c r="CH113" i="200" s="1"/>
  <c r="CK113" i="200" s="1"/>
  <c r="O35" i="200" s="1"/>
  <c r="R150" i="200"/>
  <c r="CI78" i="200" s="1"/>
  <c r="AT118" i="200"/>
  <c r="R168" i="200"/>
  <c r="CJ78" i="200" s="1"/>
  <c r="CM32" i="200"/>
  <c r="CP32" i="200" s="1"/>
  <c r="D35" i="200" s="1"/>
  <c r="CN32" i="200"/>
  <c r="CN47" i="200"/>
  <c r="CM47" i="200"/>
  <c r="CP47" i="200" s="1"/>
  <c r="D50" i="200" s="1"/>
  <c r="AR133" i="200"/>
  <c r="R165" i="200"/>
  <c r="CI93" i="200" s="1"/>
  <c r="R183" i="200"/>
  <c r="CJ93" i="200" s="1"/>
  <c r="CO93" i="200" s="1"/>
  <c r="K50" i="200" s="1"/>
  <c r="AT133" i="200"/>
  <c r="CN90" i="200" l="1"/>
  <c r="J47" i="200" s="1"/>
  <c r="CK90" i="200"/>
  <c r="G47" i="200" s="1"/>
  <c r="CL90" i="200"/>
  <c r="H47" i="200" s="1"/>
  <c r="CM90" i="200"/>
  <c r="I47" i="200" s="1"/>
  <c r="CM54" i="200"/>
  <c r="T34" i="200" s="1"/>
  <c r="CJ54" i="200"/>
  <c r="Q34" i="200" s="1"/>
  <c r="CL54" i="200"/>
  <c r="S34" i="200" s="1"/>
  <c r="CK54" i="200"/>
  <c r="R34" i="200" s="1"/>
  <c r="CN93" i="200"/>
  <c r="J50" i="200" s="1"/>
  <c r="CM93" i="200"/>
  <c r="I50" i="200" s="1"/>
  <c r="CK93" i="200"/>
  <c r="G50" i="200" s="1"/>
  <c r="CL93" i="200"/>
  <c r="H50" i="200" s="1"/>
  <c r="CO92" i="200"/>
  <c r="K49" i="200" s="1"/>
  <c r="CO82" i="200"/>
  <c r="K39" i="200" s="1"/>
  <c r="CH119" i="200"/>
  <c r="CK119" i="200" s="1"/>
  <c r="O41" i="200" s="1"/>
  <c r="CN92" i="200"/>
  <c r="J49" i="200" s="1"/>
  <c r="CL92" i="200"/>
  <c r="H49" i="200" s="1"/>
  <c r="CK92" i="200"/>
  <c r="G49" i="200" s="1"/>
  <c r="CM92" i="200"/>
  <c r="I49" i="200" s="1"/>
  <c r="CN84" i="200"/>
  <c r="J41" i="200" s="1"/>
  <c r="CL84" i="200"/>
  <c r="H41" i="200" s="1"/>
  <c r="CM84" i="200"/>
  <c r="I41" i="200" s="1"/>
  <c r="CK84" i="200"/>
  <c r="G41" i="200" s="1"/>
  <c r="CJ57" i="200"/>
  <c r="Q37" i="200" s="1"/>
  <c r="CK57" i="200"/>
  <c r="R37" i="200" s="1"/>
  <c r="CM57" i="200"/>
  <c r="T37" i="200" s="1"/>
  <c r="CL57" i="200"/>
  <c r="S37" i="200" s="1"/>
  <c r="CN82" i="200"/>
  <c r="J39" i="200" s="1"/>
  <c r="CM82" i="200"/>
  <c r="I39" i="200" s="1"/>
  <c r="CL82" i="200"/>
  <c r="H39" i="200" s="1"/>
  <c r="CK82" i="200"/>
  <c r="G39" i="200" s="1"/>
  <c r="CJ60" i="200"/>
  <c r="Q40" i="200" s="1"/>
  <c r="CK60" i="200"/>
  <c r="R40" i="200" s="1"/>
  <c r="CM60" i="200"/>
  <c r="T40" i="200" s="1"/>
  <c r="CL60" i="200"/>
  <c r="S40" i="200" s="1"/>
  <c r="CL58" i="200"/>
  <c r="S38" i="200" s="1"/>
  <c r="CJ58" i="200"/>
  <c r="Q38" i="200" s="1"/>
  <c r="CK58" i="200"/>
  <c r="R38" i="200" s="1"/>
  <c r="CM58" i="200"/>
  <c r="T38" i="200" s="1"/>
  <c r="CN89" i="200"/>
  <c r="J46" i="200" s="1"/>
  <c r="CK89" i="200"/>
  <c r="G46" i="200" s="1"/>
  <c r="CL89" i="200"/>
  <c r="H46" i="200" s="1"/>
  <c r="CM89" i="200"/>
  <c r="I46" i="200" s="1"/>
  <c r="CN81" i="200"/>
  <c r="J38" i="200" s="1"/>
  <c r="CK81" i="200"/>
  <c r="G38" i="200" s="1"/>
  <c r="CL81" i="200"/>
  <c r="H38" i="200" s="1"/>
  <c r="CM81" i="200"/>
  <c r="I38" i="200" s="1"/>
  <c r="CO78" i="200"/>
  <c r="K35" i="200" s="1"/>
  <c r="CH114" i="200"/>
  <c r="CK114" i="200" s="1"/>
  <c r="O36" i="200" s="1"/>
  <c r="CO87" i="200"/>
  <c r="K44" i="200" s="1"/>
  <c r="CN91" i="200"/>
  <c r="J48" i="200" s="1"/>
  <c r="CM91" i="200"/>
  <c r="I48" i="200" s="1"/>
  <c r="CK91" i="200"/>
  <c r="G48" i="200" s="1"/>
  <c r="CL91" i="200"/>
  <c r="H48" i="200" s="1"/>
  <c r="CN79" i="200"/>
  <c r="J36" i="200" s="1"/>
  <c r="CL79" i="200"/>
  <c r="H36" i="200" s="1"/>
  <c r="CK79" i="200"/>
  <c r="G36" i="200" s="1"/>
  <c r="CM79" i="200"/>
  <c r="I36" i="200" s="1"/>
  <c r="CN78" i="200"/>
  <c r="J35" i="200" s="1"/>
  <c r="CL78" i="200"/>
  <c r="H35" i="200" s="1"/>
  <c r="CM78" i="200"/>
  <c r="I35" i="200" s="1"/>
  <c r="CK78" i="200"/>
  <c r="G35" i="200" s="1"/>
  <c r="CN86" i="200"/>
  <c r="J43" i="200" s="1"/>
  <c r="CM86" i="200"/>
  <c r="I43" i="200" s="1"/>
  <c r="CK86" i="200"/>
  <c r="G43" i="200" s="1"/>
  <c r="CL86" i="200"/>
  <c r="H43" i="200" s="1"/>
  <c r="CO79" i="200"/>
  <c r="K36" i="200" s="1"/>
  <c r="CN87" i="200"/>
  <c r="J44" i="200" s="1"/>
  <c r="CM87" i="200"/>
  <c r="I44" i="200" s="1"/>
  <c r="CK87" i="200"/>
  <c r="G44" i="200" s="1"/>
  <c r="CL87" i="200"/>
  <c r="H44" i="200" s="1"/>
  <c r="CO77" i="200"/>
  <c r="K34" i="200" s="1"/>
  <c r="CL66" i="200"/>
  <c r="S46" i="200" s="1"/>
  <c r="CJ66" i="200"/>
  <c r="Q46" i="200" s="1"/>
  <c r="CM66" i="200"/>
  <c r="T46" i="200" s="1"/>
  <c r="CK66" i="200"/>
  <c r="R46" i="200" s="1"/>
  <c r="CK65" i="200"/>
  <c r="R45" i="200" s="1"/>
  <c r="CL65" i="200"/>
  <c r="S45" i="200" s="1"/>
  <c r="CJ65" i="200"/>
  <c r="Q45" i="200" s="1"/>
  <c r="CM65" i="200"/>
  <c r="T45" i="200" s="1"/>
  <c r="CO85" i="200"/>
  <c r="K42" i="200" s="1"/>
  <c r="CH115" i="200"/>
  <c r="CK115" i="200" s="1"/>
  <c r="O37" i="200" s="1"/>
  <c r="CH112" i="200"/>
  <c r="CK112" i="200" s="1"/>
  <c r="O34" i="200" s="1"/>
  <c r="CN80" i="200"/>
  <c r="J37" i="200" s="1"/>
  <c r="CL80" i="200"/>
  <c r="H37" i="200" s="1"/>
  <c r="CK80" i="200"/>
  <c r="G37" i="200" s="1"/>
  <c r="CM80" i="200"/>
  <c r="I37" i="200" s="1"/>
  <c r="CN77" i="200"/>
  <c r="J34" i="200" s="1"/>
  <c r="CL77" i="200"/>
  <c r="H34" i="200" s="1"/>
  <c r="CK77" i="200"/>
  <c r="G34" i="200" s="1"/>
  <c r="CM77" i="200"/>
  <c r="I34" i="200" s="1"/>
  <c r="CK56" i="200"/>
  <c r="R36" i="200" s="1"/>
  <c r="CJ56" i="200"/>
  <c r="Q36" i="200" s="1"/>
  <c r="CM56" i="200"/>
  <c r="T36" i="200" s="1"/>
  <c r="CL56" i="200"/>
  <c r="S36" i="200" s="1"/>
  <c r="CN85" i="200"/>
  <c r="J42" i="200" s="1"/>
  <c r="CK85" i="200"/>
  <c r="G42" i="200" s="1"/>
  <c r="CL85" i="200"/>
  <c r="H42" i="200" s="1"/>
  <c r="CM85" i="200"/>
  <c r="I42" i="200" s="1"/>
  <c r="CH118" i="200"/>
  <c r="CK118" i="200" s="1"/>
  <c r="O40" i="200" s="1"/>
  <c r="CL63" i="200"/>
  <c r="S43" i="200" s="1"/>
  <c r="CJ63" i="200"/>
  <c r="Q43" i="200" s="1"/>
  <c r="CM63" i="200"/>
  <c r="T43" i="200" s="1"/>
  <c r="CK63" i="200"/>
  <c r="R43" i="200" s="1"/>
  <c r="CO90" i="200"/>
  <c r="K47" i="200" s="1"/>
  <c r="CN83" i="200"/>
  <c r="J40" i="200" s="1"/>
  <c r="CM83" i="200"/>
  <c r="I40" i="200" s="1"/>
  <c r="CK83" i="200"/>
  <c r="G40" i="200" s="1"/>
  <c r="CL83" i="200"/>
  <c r="H40" i="200" s="1"/>
  <c r="CK69" i="200"/>
  <c r="R49" i="200" s="1"/>
  <c r="CJ69" i="200"/>
  <c r="Q49" i="200" s="1"/>
  <c r="CM69" i="200"/>
  <c r="T49" i="200" s="1"/>
  <c r="CL69" i="200"/>
  <c r="S49" i="200" s="1"/>
  <c r="CJ68" i="200"/>
  <c r="Q48" i="200" s="1"/>
  <c r="CM68" i="200"/>
  <c r="T48" i="200" s="1"/>
  <c r="CK68" i="200"/>
  <c r="R48" i="200" s="1"/>
  <c r="CL68" i="200"/>
  <c r="S48" i="200" s="1"/>
  <c r="CN88" i="200"/>
  <c r="J45" i="200" s="1"/>
  <c r="CM88" i="200"/>
  <c r="I45" i="200" s="1"/>
  <c r="CL88" i="200"/>
  <c r="H45" i="200" s="1"/>
  <c r="CK88" i="200"/>
  <c r="G45" i="200" s="1"/>
  <c r="CJ67" i="200"/>
  <c r="Q47" i="200" s="1"/>
  <c r="CM67" i="200"/>
  <c r="T47" i="200" s="1"/>
  <c r="CK67" i="200"/>
  <c r="R47" i="200" s="1"/>
  <c r="CL67" i="200"/>
  <c r="S47" i="200" s="1"/>
  <c r="CJ70" i="200"/>
  <c r="Q50" i="200" s="1"/>
  <c r="CL70" i="200"/>
  <c r="S50" i="200" s="1"/>
  <c r="CM70" i="200"/>
  <c r="T50" i="200" s="1"/>
  <c r="CK70" i="200"/>
  <c r="R50" i="20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11" authorId="0" shapeId="0" xr:uid="{00000000-0006-0000-0000-000001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r>
          <rPr>
            <sz val="9"/>
            <color indexed="81"/>
            <rFont val="宋体"/>
            <family val="3"/>
            <charset val="134"/>
          </rPr>
          <t>格中的备注为该区域的前缀和后缀
以</t>
        </r>
        <r>
          <rPr>
            <sz val="9"/>
            <color indexed="81"/>
            <rFont val="Tahoma"/>
            <family val="2"/>
          </rPr>
          <t>"||"</t>
        </r>
        <r>
          <rPr>
            <sz val="9"/>
            <color indexed="81"/>
            <rFont val="宋体"/>
            <family val="3"/>
            <charset val="134"/>
          </rPr>
          <t>隔开</t>
        </r>
        <r>
          <rPr>
            <sz val="9"/>
            <color indexed="81"/>
            <rFont val="Tahoma"/>
            <family val="2"/>
          </rPr>
          <t>table</t>
        </r>
        <r>
          <rPr>
            <sz val="9"/>
            <color indexed="81"/>
            <rFont val="宋体"/>
            <family val="3"/>
            <charset val="134"/>
          </rPr>
          <t>前缀、</t>
        </r>
        <r>
          <rPr>
            <sz val="9"/>
            <color indexed="81"/>
            <rFont val="Tahoma"/>
            <family val="2"/>
          </rPr>
          <t>table</t>
        </r>
        <r>
          <rPr>
            <sz val="9"/>
            <color indexed="81"/>
            <rFont val="宋体"/>
            <family val="3"/>
            <charset val="134"/>
          </rPr>
          <t>后缀、</t>
        </r>
        <r>
          <rPr>
            <sz val="9"/>
            <color indexed="81"/>
            <rFont val="Tahoma"/>
            <family val="2"/>
          </rPr>
          <t>sample</t>
        </r>
        <r>
          <rPr>
            <sz val="9"/>
            <color indexed="81"/>
            <rFont val="宋体"/>
            <family val="3"/>
            <charset val="134"/>
          </rPr>
          <t>前缀、</t>
        </r>
        <r>
          <rPr>
            <sz val="9"/>
            <color indexed="81"/>
            <rFont val="Tahoma"/>
            <family val="2"/>
          </rPr>
          <t>sample</t>
        </r>
        <r>
          <rPr>
            <sz val="9"/>
            <color indexed="81"/>
            <rFont val="宋体"/>
            <family val="3"/>
            <charset val="134"/>
          </rPr>
          <t>后缀，如果没有</t>
        </r>
        <r>
          <rPr>
            <sz val="9"/>
            <color indexed="81"/>
            <rFont val="Tahoma"/>
            <family val="2"/>
          </rPr>
          <t>sample</t>
        </r>
        <r>
          <rPr>
            <sz val="9"/>
            <color indexed="81"/>
            <rFont val="宋体"/>
            <family val="3"/>
            <charset val="134"/>
          </rPr>
          <t>副类表，则只填</t>
        </r>
        <r>
          <rPr>
            <sz val="9"/>
            <color indexed="81"/>
            <rFont val="Tahoma"/>
            <family val="2"/>
          </rPr>
          <t>table</t>
        </r>
        <r>
          <rPr>
            <sz val="9"/>
            <color indexed="81"/>
            <rFont val="宋体"/>
            <family val="3"/>
            <charset val="134"/>
          </rPr>
          <t>前缀和</t>
        </r>
        <r>
          <rPr>
            <sz val="9"/>
            <color indexed="81"/>
            <rFont val="Tahoma"/>
            <family val="2"/>
          </rPr>
          <t>table</t>
        </r>
        <r>
          <rPr>
            <sz val="9"/>
            <color indexed="81"/>
            <rFont val="宋体"/>
            <family val="3"/>
            <charset val="134"/>
          </rPr>
          <t>后缀</t>
        </r>
      </text>
    </comment>
    <comment ref="K11" authorId="0" shapeId="0" xr:uid="{00000000-0006-0000-0000-000002000000}">
      <text>
        <r>
          <rPr>
            <b/>
            <sz val="9"/>
            <color indexed="81"/>
            <rFont val="宋体"/>
            <family val="3"/>
            <charset val="134"/>
          </rPr>
          <t>前缀设定</t>
        </r>
        <r>
          <rPr>
            <sz val="9"/>
            <color indexed="81"/>
            <rFont val="Tahoma"/>
            <family val="2"/>
          </rPr>
          <t xml:space="preserve">
</t>
        </r>
      </text>
    </comment>
    <comment ref="L11" authorId="0" shapeId="0" xr:uid="{00000000-0006-0000-0000-000003000000}">
      <text>
        <r>
          <rPr>
            <b/>
            <sz val="9"/>
            <color indexed="81"/>
            <rFont val="宋体"/>
            <family val="3"/>
            <charset val="134"/>
          </rPr>
          <t>前缀设定</t>
        </r>
        <r>
          <rPr>
            <sz val="9"/>
            <color indexed="81"/>
            <rFont val="Tahoma"/>
            <family val="2"/>
          </rPr>
          <t xml:space="preserve">
</t>
        </r>
      </text>
    </comment>
    <comment ref="S11" authorId="0" shapeId="0" xr:uid="{00000000-0006-0000-0000-000004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text>
    </comment>
    <comment ref="T11" authorId="0" shapeId="0" xr:uid="{00000000-0006-0000-0000-000005000000}">
      <text>
        <r>
          <rPr>
            <b/>
            <sz val="9"/>
            <color indexed="81"/>
            <rFont val="宋体"/>
            <family val="3"/>
            <charset val="134"/>
          </rPr>
          <t>部分</t>
        </r>
        <r>
          <rPr>
            <b/>
            <sz val="9"/>
            <color indexed="81"/>
            <rFont val="Tahoma"/>
            <family val="2"/>
          </rPr>
          <t>xml</t>
        </r>
        <r>
          <rPr>
            <b/>
            <sz val="9"/>
            <color indexed="81"/>
            <rFont val="宋体"/>
            <family val="3"/>
            <charset val="134"/>
          </rPr>
          <t>有前缀设定</t>
        </r>
        <r>
          <rPr>
            <sz val="9"/>
            <color indexed="81"/>
            <rFont val="Tahoma"/>
            <family val="2"/>
          </rPr>
          <t xml:space="preserve">
</t>
        </r>
      </text>
    </comment>
    <comment ref="U11" authorId="0" shapeId="0" xr:uid="{00000000-0006-0000-0000-000006000000}">
      <text>
        <r>
          <rPr>
            <b/>
            <sz val="9"/>
            <color indexed="81"/>
            <rFont val="宋体"/>
            <family val="3"/>
            <charset val="134"/>
          </rPr>
          <t>部分</t>
        </r>
        <r>
          <rPr>
            <b/>
            <sz val="9"/>
            <color indexed="81"/>
            <rFont val="Tahoma"/>
            <family val="2"/>
          </rPr>
          <t>xml</t>
        </r>
        <r>
          <rPr>
            <b/>
            <sz val="9"/>
            <color indexed="81"/>
            <rFont val="宋体"/>
            <family val="3"/>
            <charset val="134"/>
          </rPr>
          <t>有后缀设定</t>
        </r>
        <r>
          <rPr>
            <sz val="9"/>
            <color indexed="81"/>
            <rFont val="Tahoma"/>
            <family val="2"/>
          </rPr>
          <t xml:space="preserve">
</t>
        </r>
        <r>
          <rPr>
            <sz val="9"/>
            <color indexed="81"/>
            <rFont val="宋体"/>
            <family val="3"/>
            <charset val="134"/>
          </rPr>
          <t>暂不包括特殊后缀</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F4" authorId="0" shapeId="0" xr:uid="{00000000-0006-0000-0500-000001000000}">
      <text>
        <r>
          <rPr>
            <b/>
            <sz val="9"/>
            <color indexed="81"/>
            <rFont val="宋体"/>
            <family val="3"/>
            <charset val="134"/>
          </rPr>
          <t>admin:</t>
        </r>
        <r>
          <rPr>
            <sz val="9"/>
            <color indexed="81"/>
            <rFont val="宋体"/>
            <family val="3"/>
            <charset val="134"/>
          </rPr>
          <t xml:space="preserve">
参数序号规则：
技能ID&amp;参数序号</t>
        </r>
      </text>
    </comment>
    <comment ref="M4" authorId="0" shapeId="0" xr:uid="{00000000-0006-0000-0500-000002000000}">
      <text>
        <r>
          <rPr>
            <b/>
            <sz val="9"/>
            <color indexed="81"/>
            <rFont val="宋体"/>
            <family val="3"/>
            <charset val="134"/>
          </rPr>
          <t>admin:</t>
        </r>
        <r>
          <rPr>
            <sz val="9"/>
            <color indexed="81"/>
            <rFont val="宋体"/>
            <family val="3"/>
            <charset val="134"/>
          </rPr>
          <t xml:space="preserve">
参数序号规则：
技能ID&amp;参数序号</t>
        </r>
      </text>
    </comment>
    <comment ref="T4" authorId="0" shapeId="0" xr:uid="{00000000-0006-0000-0500-000003000000}">
      <text>
        <r>
          <rPr>
            <b/>
            <sz val="9"/>
            <color indexed="81"/>
            <rFont val="宋体"/>
            <family val="3"/>
            <charset val="134"/>
          </rPr>
          <t>admin:</t>
        </r>
        <r>
          <rPr>
            <sz val="9"/>
            <color indexed="81"/>
            <rFont val="宋体"/>
            <family val="3"/>
            <charset val="134"/>
          </rPr>
          <t xml:space="preserve">
参数序号规则：
技能ID&amp;参数序号</t>
        </r>
      </text>
    </comment>
    <comment ref="AA4" authorId="0" shapeId="0" xr:uid="{00000000-0006-0000-0500-000004000000}">
      <text>
        <r>
          <rPr>
            <b/>
            <sz val="9"/>
            <color indexed="81"/>
            <rFont val="宋体"/>
            <family val="3"/>
            <charset val="134"/>
          </rPr>
          <t>admin:</t>
        </r>
        <r>
          <rPr>
            <sz val="9"/>
            <color indexed="81"/>
            <rFont val="宋体"/>
            <family val="3"/>
            <charset val="134"/>
          </rPr>
          <t xml:space="preserve">
参数序号规则：
技能ID&amp;参数序号</t>
        </r>
      </text>
    </comment>
    <comment ref="AH4" authorId="0" shapeId="0" xr:uid="{00000000-0006-0000-0500-000005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AB3" authorId="0" shapeId="0" xr:uid="{00000000-0006-0000-0600-000001000000}">
      <text>
        <r>
          <rPr>
            <b/>
            <sz val="9"/>
            <color indexed="81"/>
            <rFont val="宋体"/>
            <family val="3"/>
            <charset val="134"/>
          </rPr>
          <t>以初始兵力1000为标准</t>
        </r>
      </text>
    </comment>
    <comment ref="AM3" authorId="1" shapeId="0" xr:uid="{00000000-0006-0000-0600-000002000000}">
      <text>
        <r>
          <rPr>
            <b/>
            <sz val="9"/>
            <color indexed="81"/>
            <rFont val="宋体"/>
            <family val="3"/>
            <charset val="134"/>
          </rPr>
          <t>admin:</t>
        </r>
        <r>
          <rPr>
            <sz val="9"/>
            <color indexed="81"/>
            <rFont val="宋体"/>
            <family val="3"/>
            <charset val="134"/>
          </rPr>
          <t xml:space="preserve">
某回合的士兵承伤比例</t>
        </r>
      </text>
    </comment>
    <comment ref="AQ3" authorId="1" shapeId="0" xr:uid="{00000000-0006-0000-0600-000003000000}">
      <text>
        <r>
          <rPr>
            <b/>
            <sz val="9"/>
            <color indexed="81"/>
            <rFont val="宋体"/>
            <family val="3"/>
            <charset val="134"/>
          </rPr>
          <t>admin:</t>
        </r>
        <r>
          <rPr>
            <sz val="9"/>
            <color indexed="81"/>
            <rFont val="宋体"/>
            <family val="3"/>
            <charset val="134"/>
          </rPr>
          <t xml:space="preserve">
从某回合起到士兵全灭为止，士兵的总体承伤比例</t>
        </r>
      </text>
    </comment>
    <comment ref="AV3" authorId="1" shapeId="0" xr:uid="{00000000-0006-0000-0600-000004000000}">
      <text>
        <r>
          <rPr>
            <b/>
            <sz val="9"/>
            <color indexed="81"/>
            <rFont val="宋体"/>
            <family val="3"/>
            <charset val="134"/>
          </rPr>
          <t>admin:</t>
        </r>
        <r>
          <rPr>
            <sz val="9"/>
            <color indexed="81"/>
            <rFont val="宋体"/>
            <family val="3"/>
            <charset val="134"/>
          </rPr>
          <t xml:space="preserve">
通过统一转化为“兵力效用折算”这个中间值，来分析不同回合时兵、将释放技能，与开场释放带来的效益比值</t>
        </r>
      </text>
    </comment>
    <comment ref="D7" authorId="1" shapeId="0" xr:uid="{00000000-0006-0000-0600-000005000000}">
      <text>
        <r>
          <rPr>
            <b/>
            <sz val="9"/>
            <color indexed="81"/>
            <rFont val="宋体"/>
            <family val="3"/>
            <charset val="134"/>
          </rPr>
          <t>admin:</t>
        </r>
        <r>
          <rPr>
            <sz val="9"/>
            <color indexed="81"/>
            <rFont val="宋体"/>
            <family val="3"/>
            <charset val="134"/>
          </rPr>
          <t xml:space="preserve">
生存、或者输出的单独加成比例，而非整体加成的总比例
数值来源：武将-武将升星B35</t>
        </r>
      </text>
    </comment>
    <comment ref="L8" authorId="1" shapeId="0" xr:uid="{00000000-0006-0000-0600-000006000000}">
      <text>
        <r>
          <rPr>
            <b/>
            <sz val="9"/>
            <color indexed="81"/>
            <rFont val="宋体"/>
            <family val="3"/>
            <charset val="134"/>
          </rPr>
          <t>admin:</t>
        </r>
        <r>
          <rPr>
            <sz val="9"/>
            <color indexed="81"/>
            <rFont val="宋体"/>
            <family val="3"/>
            <charset val="134"/>
          </rPr>
          <t xml:space="preserve">
数值来源：
士兵-士兵阶位属性D32
蓝色底的分别对应0阶、1阶、2阶、3阶兵种</t>
        </r>
      </text>
    </comment>
    <comment ref="CK9" authorId="0" shapeId="0" xr:uid="{00000000-0006-0000-0600-000007000000}">
      <text>
        <r>
          <rPr>
            <sz val="9"/>
            <color indexed="81"/>
            <rFont val="宋体"/>
            <family val="3"/>
            <charset val="134"/>
          </rPr>
          <t xml:space="preserve">转换关系=
</t>
        </r>
      </text>
    </comment>
    <comment ref="CR11" authorId="1" shapeId="0" xr:uid="{00000000-0006-0000-0600-000008000000}">
      <text>
        <r>
          <rPr>
            <b/>
            <sz val="9"/>
            <color indexed="81"/>
            <rFont val="宋体"/>
            <family val="3"/>
            <charset val="134"/>
          </rPr>
          <t>admin:</t>
        </r>
        <r>
          <rPr>
            <sz val="9"/>
            <color indexed="81"/>
            <rFont val="宋体"/>
            <family val="3"/>
            <charset val="134"/>
          </rPr>
          <t xml:space="preserve">
面板生命，未计算免伤</t>
        </r>
      </text>
    </comment>
    <comment ref="CU11" authorId="1" shapeId="0" xr:uid="{00000000-0006-0000-0600-000009000000}">
      <text>
        <r>
          <rPr>
            <b/>
            <sz val="9"/>
            <color indexed="81"/>
            <rFont val="宋体"/>
            <family val="3"/>
            <charset val="134"/>
          </rPr>
          <t>admin:</t>
        </r>
        <r>
          <rPr>
            <sz val="9"/>
            <color indexed="81"/>
            <rFont val="宋体"/>
            <family val="3"/>
            <charset val="134"/>
          </rPr>
          <t xml:space="preserve">
因为存在兵力衰减问题，所以士兵攻血乘积值需要为将领的2倍，才能保证单挑的平等性；；这时士兵攻/血值 = 将领攻/血*sqrt(2)；；但这样会导致士兵在团队中作用更大(能抗更多的伤害，团战保护效益更高)，所以不能为2倍，而是一个需要调整的强化值</t>
        </r>
      </text>
    </comment>
    <comment ref="CV11" authorId="1" shapeId="0" xr:uid="{00000000-0006-0000-0600-00000A000000}">
      <text>
        <r>
          <rPr>
            <b/>
            <sz val="9"/>
            <color indexed="81"/>
            <rFont val="宋体"/>
            <family val="3"/>
            <charset val="134"/>
          </rPr>
          <t>admin:</t>
        </r>
        <r>
          <rPr>
            <sz val="9"/>
            <color indexed="81"/>
            <rFont val="宋体"/>
            <family val="3"/>
            <charset val="134"/>
          </rPr>
          <t xml:space="preserve">
强化的倍数中，分配到输出的比例</t>
        </r>
      </text>
    </comment>
    <comment ref="CZ11" authorId="1" shapeId="0" xr:uid="{00000000-0006-0000-0600-00000B000000}">
      <text>
        <r>
          <rPr>
            <b/>
            <sz val="9"/>
            <color indexed="81"/>
            <rFont val="宋体"/>
            <family val="3"/>
            <charset val="134"/>
          </rPr>
          <t>admin:</t>
        </r>
        <r>
          <rPr>
            <sz val="9"/>
            <color indexed="81"/>
            <rFont val="宋体"/>
            <family val="3"/>
            <charset val="134"/>
          </rPr>
          <t xml:space="preserve">
生存系数+输出系数=2</t>
        </r>
      </text>
    </comment>
    <comment ref="DA11" authorId="1" shapeId="0" xr:uid="{00000000-0006-0000-0600-00000C000000}">
      <text>
        <r>
          <rPr>
            <b/>
            <sz val="9"/>
            <color indexed="81"/>
            <rFont val="宋体"/>
            <family val="3"/>
            <charset val="134"/>
          </rPr>
          <t>admin:</t>
        </r>
        <r>
          <rPr>
            <sz val="9"/>
            <color indexed="81"/>
            <rFont val="宋体"/>
            <family val="3"/>
            <charset val="134"/>
          </rPr>
          <t xml:space="preserve">
生存系数+输出系数=2</t>
        </r>
      </text>
    </comment>
    <comment ref="DB11" authorId="1" shapeId="0" xr:uid="{00000000-0006-0000-0600-00000D000000}">
      <text>
        <r>
          <rPr>
            <b/>
            <sz val="9"/>
            <color indexed="81"/>
            <rFont val="宋体"/>
            <family val="3"/>
            <charset val="134"/>
          </rPr>
          <t>admin:</t>
        </r>
        <r>
          <rPr>
            <sz val="9"/>
            <color indexed="81"/>
            <rFont val="宋体"/>
            <family val="3"/>
            <charset val="134"/>
          </rPr>
          <t xml:space="preserve">
= 生存效用*生存系数 + 输出效用*输出系数</t>
        </r>
      </text>
    </comment>
    <comment ref="DE11" authorId="1" shapeId="0" xr:uid="{00000000-0006-0000-0600-00000E000000}">
      <text>
        <r>
          <rPr>
            <b/>
            <sz val="9"/>
            <color indexed="81"/>
            <rFont val="宋体"/>
            <family val="3"/>
            <charset val="134"/>
          </rPr>
          <t>admin:</t>
        </r>
        <r>
          <rPr>
            <sz val="9"/>
            <color indexed="81"/>
            <rFont val="宋体"/>
            <family val="3"/>
            <charset val="134"/>
          </rPr>
          <t xml:space="preserve">
= 单挑pk值+团战能力</t>
        </r>
      </text>
    </comment>
    <comment ref="CT14" authorId="1" shapeId="0" xr:uid="{00000000-0006-0000-0600-00000F000000}">
      <text>
        <r>
          <rPr>
            <b/>
            <sz val="9"/>
            <color indexed="81"/>
            <rFont val="宋体"/>
            <family val="3"/>
            <charset val="134"/>
          </rPr>
          <t>实际战斗中，由于远程输出的站位区别，会将护甲削为400</t>
        </r>
      </text>
    </comment>
    <comment ref="CV17" authorId="1" shapeId="0" xr:uid="{00000000-0006-0000-0600-000010000000}">
      <text>
        <r>
          <rPr>
            <b/>
            <sz val="9"/>
            <color indexed="81"/>
            <rFont val="宋体"/>
            <family val="3"/>
            <charset val="134"/>
          </rPr>
          <t>admin:</t>
        </r>
        <r>
          <rPr>
            <sz val="9"/>
            <color indexed="81"/>
            <rFont val="宋体"/>
            <family val="3"/>
            <charset val="134"/>
          </rPr>
          <t xml:space="preserve">
部分兵种具有特殊的功能性，比如步兵能抗两个单位的伤害，这种功能性会让他在实际战斗中比其他兵种厉害，因此会需要一定的属性削弱修正，【这种功能性优势能反映在战斗模拟器中】</t>
        </r>
      </text>
    </comment>
    <comment ref="CZ17" authorId="1" shapeId="0" xr:uid="{00000000-0006-0000-0600-000011000000}">
      <text>
        <r>
          <rPr>
            <b/>
            <sz val="9"/>
            <color indexed="81"/>
            <rFont val="宋体"/>
            <family val="3"/>
            <charset val="134"/>
          </rPr>
          <t>admin:</t>
        </r>
        <r>
          <rPr>
            <sz val="9"/>
            <color indexed="81"/>
            <rFont val="宋体"/>
            <family val="3"/>
            <charset val="134"/>
          </rPr>
          <t xml:space="preserve">
实际战斗中，因为AOE等因素会导致本身血量少的弓兵、枪兵等生存环境产生变化，但这部分影响【无法在excel的战斗模拟器中模拟出来】，所以只能通过实机模拟，来进行一个平衡性调整——
【会影响DD34、DE34之下的所有数据】</t>
        </r>
      </text>
    </comment>
    <comment ref="CV24" authorId="1" shapeId="0" xr:uid="{00000000-0006-0000-0600-000012000000}">
      <text>
        <r>
          <rPr>
            <b/>
            <sz val="9"/>
            <color indexed="81"/>
            <rFont val="宋体"/>
            <family val="3"/>
            <charset val="134"/>
          </rPr>
          <t>admin:</t>
        </r>
        <r>
          <rPr>
            <sz val="9"/>
            <color indexed="81"/>
            <rFont val="宋体"/>
            <family val="3"/>
            <charset val="134"/>
          </rPr>
          <t xml:space="preserve">
DB12，士兵相对于将领有一个主属性数值的提升，这个提升分配到生存与输出上是可以配置的</t>
        </r>
      </text>
    </comment>
    <comment ref="D29" authorId="1" shapeId="0" xr:uid="{00000000-0006-0000-0600-000013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 ref="CV29" authorId="1" shapeId="0" xr:uid="{00000000-0006-0000-0600-000014000000}">
      <text>
        <r>
          <rPr>
            <b/>
            <sz val="9"/>
            <color indexed="81"/>
            <rFont val="宋体"/>
            <family val="3"/>
            <charset val="134"/>
          </rPr>
          <t>admin:</t>
        </r>
        <r>
          <rPr>
            <sz val="9"/>
            <color indexed="81"/>
            <rFont val="宋体"/>
            <family val="3"/>
            <charset val="134"/>
          </rPr>
          <t xml:space="preserve">
=武将有效生命*生存强化/带兵数(1000)
=武将设计生命/(1+武将护甲/1000)*生存强化/带兵数(1000)</t>
        </r>
      </text>
    </comment>
    <comment ref="CW29" authorId="1" shapeId="0" xr:uid="{00000000-0006-0000-0600-000015000000}">
      <text>
        <r>
          <rPr>
            <b/>
            <sz val="9"/>
            <color indexed="81"/>
            <rFont val="宋体"/>
            <family val="3"/>
            <charset val="134"/>
          </rPr>
          <t>admin:</t>
        </r>
        <r>
          <rPr>
            <sz val="9"/>
            <color indexed="81"/>
            <rFont val="宋体"/>
            <family val="3"/>
            <charset val="134"/>
          </rPr>
          <t xml:space="preserve">
=武将设计攻击*输出强化/带兵数(1000)</t>
        </r>
      </text>
    </comment>
    <comment ref="CB32" authorId="1" shapeId="0" xr:uid="{00000000-0006-0000-0600-000016000000}">
      <text>
        <r>
          <rPr>
            <b/>
            <sz val="9"/>
            <color indexed="81"/>
            <rFont val="宋体"/>
            <family val="3"/>
            <charset val="134"/>
          </rPr>
          <t>admin:</t>
        </r>
        <r>
          <rPr>
            <sz val="9"/>
            <color indexed="81"/>
            <rFont val="宋体"/>
            <family val="3"/>
            <charset val="134"/>
          </rPr>
          <t xml:space="preserve">
此段用于“辅助效用”中的系数选择</t>
        </r>
      </text>
    </comment>
    <comment ref="CZ32" authorId="1" shapeId="0" xr:uid="{00000000-0006-0000-0600-000017000000}">
      <text>
        <r>
          <rPr>
            <b/>
            <sz val="9"/>
            <color indexed="81"/>
            <rFont val="宋体"/>
            <family val="3"/>
            <charset val="134"/>
          </rPr>
          <t>不计战斗场景等调整值</t>
        </r>
        <r>
          <rPr>
            <sz val="9"/>
            <color indexed="81"/>
            <rFont val="宋体"/>
            <family val="3"/>
            <charset val="134"/>
          </rPr>
          <t xml:space="preserve">
</t>
        </r>
      </text>
    </comment>
    <comment ref="CW33" authorId="1" shapeId="0" xr:uid="{00000000-0006-0000-0600-000018000000}">
      <text>
        <r>
          <rPr>
            <b/>
            <sz val="9"/>
            <color indexed="81"/>
            <rFont val="宋体"/>
            <family val="3"/>
            <charset val="134"/>
          </rPr>
          <t>admin:</t>
        </r>
        <r>
          <rPr>
            <sz val="9"/>
            <color indexed="81"/>
            <rFont val="宋体"/>
            <family val="3"/>
            <charset val="134"/>
          </rPr>
          <t xml:space="preserve">
=士兵标准有效生命*生存效用</t>
        </r>
      </text>
    </comment>
    <comment ref="CX33" authorId="1" shapeId="0" xr:uid="{00000000-0006-0000-0600-000019000000}">
      <text>
        <r>
          <rPr>
            <b/>
            <sz val="9"/>
            <color indexed="81"/>
            <rFont val="宋体"/>
            <family val="3"/>
            <charset val="134"/>
          </rPr>
          <t>admin:</t>
        </r>
        <r>
          <rPr>
            <sz val="9"/>
            <color indexed="81"/>
            <rFont val="宋体"/>
            <family val="3"/>
            <charset val="134"/>
          </rPr>
          <t xml:space="preserve">
=士兵标准攻击*输出效用</t>
        </r>
      </text>
    </comment>
    <comment ref="DA33" authorId="1" shapeId="0" xr:uid="{00000000-0006-0000-0600-00001A000000}">
      <text>
        <r>
          <rPr>
            <b/>
            <sz val="9"/>
            <color indexed="81"/>
            <rFont val="宋体"/>
            <family val="3"/>
            <charset val="134"/>
          </rPr>
          <t>admin:</t>
        </r>
        <r>
          <rPr>
            <sz val="9"/>
            <color indexed="81"/>
            <rFont val="宋体"/>
            <family val="3"/>
            <charset val="134"/>
          </rPr>
          <t xml:space="preserve">
=士兵标准有效生命*生存效用</t>
        </r>
      </text>
    </comment>
    <comment ref="DB33" authorId="1" shapeId="0" xr:uid="{00000000-0006-0000-0600-00001B000000}">
      <text>
        <r>
          <rPr>
            <b/>
            <sz val="9"/>
            <color indexed="81"/>
            <rFont val="宋体"/>
            <family val="3"/>
            <charset val="134"/>
          </rPr>
          <t>admin:</t>
        </r>
        <r>
          <rPr>
            <sz val="9"/>
            <color indexed="81"/>
            <rFont val="宋体"/>
            <family val="3"/>
            <charset val="134"/>
          </rPr>
          <t xml:space="preserve">
=士兵标准攻击*输出效用</t>
        </r>
      </text>
    </comment>
    <comment ref="CB34" authorId="0" shapeId="0" xr:uid="{00000000-0006-0000-0600-00001C000000}">
      <text>
        <r>
          <rPr>
            <b/>
            <sz val="9"/>
            <color indexed="81"/>
            <rFont val="宋体"/>
            <family val="3"/>
            <charset val="134"/>
          </rPr>
          <t>包括无视防御的伤害</t>
        </r>
        <r>
          <rPr>
            <sz val="9"/>
            <color indexed="81"/>
            <rFont val="宋体"/>
            <family val="3"/>
            <charset val="134"/>
          </rPr>
          <t xml:space="preserve">
</t>
        </r>
      </text>
    </comment>
    <comment ref="CB35" authorId="1" shapeId="0" xr:uid="{00000000-0006-0000-0600-00001D000000}">
      <text>
        <r>
          <rPr>
            <b/>
            <sz val="9"/>
            <color indexed="81"/>
            <rFont val="宋体"/>
            <family val="3"/>
            <charset val="134"/>
          </rPr>
          <t>控制效果：会延后怒气技释放，使当期普攻无效</t>
        </r>
        <r>
          <rPr>
            <sz val="9"/>
            <color indexed="81"/>
            <rFont val="宋体"/>
            <family val="3"/>
            <charset val="134"/>
          </rPr>
          <t xml:space="preserve">
</t>
        </r>
      </text>
    </comment>
    <comment ref="CB37" authorId="0" shapeId="0" xr:uid="{00000000-0006-0000-0600-00001E000000}">
      <text>
        <r>
          <rPr>
            <b/>
            <sz val="9"/>
            <color indexed="81"/>
            <rFont val="宋体"/>
            <family val="3"/>
            <charset val="134"/>
          </rPr>
          <t>对目标造成需要计算防御的伤害</t>
        </r>
      </text>
    </comment>
    <comment ref="CB40" authorId="1" shapeId="0" xr:uid="{00000000-0006-0000-0600-00001F000000}">
      <text>
        <r>
          <rPr>
            <b/>
            <sz val="9"/>
            <color indexed="81"/>
            <rFont val="宋体"/>
            <family val="3"/>
            <charset val="134"/>
          </rPr>
          <t>期间无法恢复怒气或者普攻回怒加成等情况下需要调用的数据其实就是影响普攻恢复效率的数据*时长</t>
        </r>
      </text>
    </comment>
    <comment ref="CW40" authorId="1" shapeId="0" xr:uid="{00000000-0006-0000-0600-000020000000}">
      <text>
        <r>
          <rPr>
            <b/>
            <sz val="9"/>
            <color indexed="81"/>
            <rFont val="宋体"/>
            <family val="3"/>
            <charset val="134"/>
          </rPr>
          <t>admin:</t>
        </r>
        <r>
          <rPr>
            <sz val="9"/>
            <color indexed="81"/>
            <rFont val="宋体"/>
            <family val="3"/>
            <charset val="134"/>
          </rPr>
          <t xml:space="preserve">
=士兵实际有效生命/（1+士兵护甲/1000）/10</t>
        </r>
      </text>
    </comment>
    <comment ref="CX40" authorId="1" shapeId="0" xr:uid="{00000000-0006-0000-0600-000021000000}">
      <text>
        <r>
          <rPr>
            <b/>
            <sz val="9"/>
            <color indexed="81"/>
            <rFont val="宋体"/>
            <family val="3"/>
            <charset val="134"/>
          </rPr>
          <t>admin:</t>
        </r>
        <r>
          <rPr>
            <sz val="9"/>
            <color indexed="81"/>
            <rFont val="宋体"/>
            <family val="3"/>
            <charset val="134"/>
          </rPr>
          <t xml:space="preserve">
=士兵实际攻击*5</t>
        </r>
      </text>
    </comment>
    <comment ref="D55" authorId="0" shapeId="0" xr:uid="{00000000-0006-0000-0600-000022000000}">
      <text>
        <r>
          <rPr>
            <sz val="9"/>
            <color indexed="81"/>
            <rFont val="宋体"/>
            <family val="3"/>
            <charset val="134"/>
            <scheme val="minor"/>
          </rPr>
          <t xml:space="preserve">当前阶段部队通过技能和战法，大概的属性加成。如1.35指大概基础加成35%
</t>
        </r>
      </text>
    </comment>
    <comment ref="D77" authorId="1" shapeId="0" xr:uid="{00000000-0006-0000-0600-000023000000}">
      <text>
        <r>
          <rPr>
            <b/>
            <sz val="9"/>
            <color indexed="81"/>
            <rFont val="宋体"/>
            <family val="3"/>
            <charset val="134"/>
          </rPr>
          <t>基础+升星+装备+爵位+门客</t>
        </r>
      </text>
    </comment>
    <comment ref="F77" authorId="1" shapeId="0" xr:uid="{00000000-0006-0000-0600-000024000000}">
      <text>
        <r>
          <rPr>
            <b/>
            <sz val="9"/>
            <color indexed="81"/>
            <rFont val="宋体"/>
            <family val="3"/>
            <charset val="134"/>
          </rPr>
          <t>装备</t>
        </r>
      </text>
    </comment>
    <comment ref="G77" authorId="1" shapeId="0" xr:uid="{00000000-0006-0000-0600-000025000000}">
      <text>
        <r>
          <rPr>
            <b/>
            <sz val="9"/>
            <color indexed="81"/>
            <rFont val="宋体"/>
            <family val="3"/>
            <charset val="134"/>
          </rPr>
          <t>爵位</t>
        </r>
      </text>
    </comment>
    <comment ref="H77" authorId="1" shapeId="0" xr:uid="{00000000-0006-0000-0600-000026000000}">
      <text>
        <r>
          <rPr>
            <b/>
            <sz val="9"/>
            <color indexed="81"/>
            <rFont val="宋体"/>
            <family val="3"/>
            <charset val="134"/>
          </rPr>
          <t>门客</t>
        </r>
      </text>
    </comment>
    <comment ref="D141" authorId="1" shapeId="0" xr:uid="{00000000-0006-0000-0600-000027000000}">
      <text>
        <r>
          <rPr>
            <b/>
            <sz val="9"/>
            <color indexed="81"/>
            <rFont val="宋体"/>
            <family val="3"/>
            <charset val="134"/>
          </rPr>
          <t>双兵法搭配允许有一定的强度</t>
        </r>
      </text>
    </comment>
    <comment ref="D142" authorId="1" shapeId="0" xr:uid="{00000000-0006-0000-0600-000028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C4" authorId="0" shapeId="0" xr:uid="{00000000-0006-0000-0800-000001000000}">
      <text>
        <r>
          <rPr>
            <b/>
            <sz val="9"/>
            <color indexed="81"/>
            <rFont val="宋体"/>
            <family val="3"/>
            <charset val="134"/>
          </rPr>
          <t>即纵坐标死亡后横坐标才能受到攻击</t>
        </r>
      </text>
    </comment>
    <comment ref="S9" authorId="0" shapeId="0" xr:uid="{00000000-0006-0000-0800-000002000000}">
      <text>
        <r>
          <rPr>
            <b/>
            <sz val="9"/>
            <color indexed="81"/>
            <rFont val="宋体"/>
            <family val="3"/>
            <charset val="134"/>
          </rPr>
          <t>1、士兵的生存和输出影响还受到最大兵力影响
2、士兵的调整系数全部乘以0.9，使得AI13值和AE13保持差不多、甚至更小，鼓励玩家强化士兵</t>
        </r>
      </text>
    </comment>
    <comment ref="BE10" authorId="1" shapeId="0" xr:uid="{00000000-0006-0000-0800-000003000000}">
      <text>
        <r>
          <rPr>
            <b/>
            <sz val="9"/>
            <color indexed="81"/>
            <rFont val="宋体"/>
            <family val="3"/>
            <charset val="134"/>
          </rPr>
          <t>admin:</t>
        </r>
        <r>
          <rPr>
            <sz val="9"/>
            <color indexed="81"/>
            <rFont val="宋体"/>
            <family val="3"/>
            <charset val="134"/>
          </rPr>
          <t xml:space="preserve">
“士气衰落”阶段结束后，剩余兵力的节点</t>
        </r>
        <r>
          <rPr>
            <sz val="9"/>
            <color indexed="81"/>
            <rFont val="宋体"/>
            <family val="3"/>
            <charset val="134"/>
          </rPr>
          <t>(自动计算)</t>
        </r>
      </text>
    </comment>
    <comment ref="FZ13" authorId="1" shapeId="0" xr:uid="{00000000-0006-0000-0800-000004000000}">
      <text>
        <r>
          <rPr>
            <b/>
            <sz val="9"/>
            <color indexed="81"/>
            <rFont val="宋体"/>
            <family val="3"/>
            <charset val="134"/>
          </rPr>
          <t>步：1
骑：2
弓：3</t>
        </r>
      </text>
    </comment>
    <comment ref="GA13" authorId="1" shapeId="0" xr:uid="{00000000-0006-0000-0800-000005000000}">
      <text>
        <r>
          <rPr>
            <b/>
            <sz val="9"/>
            <color indexed="81"/>
            <rFont val="宋体"/>
            <family val="3"/>
            <charset val="134"/>
          </rPr>
          <t>敌军：0
友军：1</t>
        </r>
      </text>
    </comment>
    <comment ref="GB13" authorId="1" shapeId="0" xr:uid="{00000000-0006-0000-0800-000006000000}">
      <text>
        <r>
          <rPr>
            <b/>
            <sz val="9"/>
            <color indexed="81"/>
            <rFont val="宋体"/>
            <family val="3"/>
            <charset val="134"/>
          </rPr>
          <t>后排输出型技能有效施法距离需要削减</t>
        </r>
      </text>
    </comment>
    <comment ref="BE14" authorId="1" shapeId="0" xr:uid="{00000000-0006-0000-0800-000007000000}">
      <text>
        <r>
          <rPr>
            <b/>
            <sz val="9"/>
            <color indexed="81"/>
            <rFont val="宋体"/>
            <family val="3"/>
            <charset val="134"/>
          </rPr>
          <t>admin:</t>
        </r>
        <r>
          <rPr>
            <sz val="9"/>
            <color indexed="81"/>
            <rFont val="宋体"/>
            <family val="3"/>
            <charset val="134"/>
          </rPr>
          <t xml:space="preserve">
实际情况，即每损失20%士兵会触发一次“士气衰落状态”</t>
        </r>
      </text>
    </comment>
    <comment ref="BE15" authorId="1" shapeId="0" xr:uid="{00000000-0006-0000-0800-000008000000}">
      <text>
        <r>
          <rPr>
            <b/>
            <sz val="9"/>
            <color indexed="81"/>
            <rFont val="宋体"/>
            <family val="3"/>
            <charset val="134"/>
          </rPr>
          <t>admin:</t>
        </r>
        <r>
          <rPr>
            <sz val="9"/>
            <color indexed="81"/>
            <rFont val="宋体"/>
            <family val="3"/>
            <charset val="134"/>
          </rPr>
          <t xml:space="preserve">
算上了“士气衰落”阶段丢失的逃兵后，平均到每个兵力，衰减的士气值</t>
        </r>
      </text>
    </comment>
    <comment ref="DB21" authorId="1" shapeId="0" xr:uid="{00000000-0006-0000-0800-000009000000}">
      <text>
        <r>
          <rPr>
            <b/>
            <sz val="9"/>
            <color indexed="81"/>
            <rFont val="宋体"/>
            <family val="3"/>
            <charset val="134"/>
          </rPr>
          <t>无法恢复怒气，或者普攻恢复怒气加成时需要调用的数据</t>
        </r>
      </text>
    </comment>
    <comment ref="BW22" authorId="1" shapeId="0" xr:uid="{00000000-0006-0000-0800-00000A000000}">
      <text>
        <r>
          <rPr>
            <b/>
            <sz val="9"/>
            <color indexed="81"/>
            <rFont val="宋体"/>
            <family val="3"/>
            <charset val="134"/>
          </rPr>
          <t>BC_190321:</t>
        </r>
        <r>
          <rPr>
            <sz val="9"/>
            <color indexed="81"/>
            <rFont val="宋体"/>
            <family val="3"/>
            <charset val="134"/>
          </rPr>
          <t xml:space="preserve">
技能发动两次，每次扣除一定量的士气值，等效为扣除了多少的效力</t>
        </r>
      </text>
    </comment>
    <comment ref="BK23" authorId="1" shapeId="0" xr:uid="{00000000-0006-0000-0800-00000B000000}">
      <text>
        <r>
          <rPr>
            <b/>
            <sz val="9"/>
            <color indexed="81"/>
            <rFont val="宋体"/>
            <family val="3"/>
            <charset val="134"/>
          </rPr>
          <t>admin:</t>
        </r>
        <r>
          <rPr>
            <sz val="9"/>
            <color indexed="81"/>
            <rFont val="宋体"/>
            <family val="3"/>
            <charset val="134"/>
          </rPr>
          <t xml:space="preserve">
技能扣除的士气值
右边计算表中，(100-该值)代表因为兵力衰减带来的自然士气值减少</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R25" authorId="0" shapeId="0" xr:uid="{00000000-0006-0000-0900-000001000000}">
      <text>
        <r>
          <rPr>
            <b/>
            <sz val="9"/>
            <color indexed="81"/>
            <rFont val="宋体"/>
            <family val="3"/>
            <charset val="134"/>
          </rPr>
          <t>0：不是伤害
1：是伤害</t>
        </r>
      </text>
    </comment>
    <comment ref="P26" authorId="0" shapeId="0" xr:uid="{00000000-0006-0000-0900-000002000000}">
      <text>
        <r>
          <rPr>
            <b/>
            <sz val="9"/>
            <color indexed="81"/>
            <rFont val="宋体"/>
            <family val="3"/>
            <charset val="134"/>
          </rPr>
          <t>如果是怒气技，需要复制公式，会自动生成时机；非怒气技请覆盖公式手动填值</t>
        </r>
      </text>
    </comment>
    <comment ref="R26" authorId="0" shapeId="0" xr:uid="{00000000-0006-0000-0900-000003000000}">
      <text>
        <r>
          <rPr>
            <b/>
            <sz val="9"/>
            <color indexed="81"/>
            <rFont val="宋体"/>
            <family val="3"/>
            <charset val="134"/>
          </rPr>
          <t>admin:</t>
        </r>
        <r>
          <rPr>
            <sz val="9"/>
            <color indexed="81"/>
            <rFont val="宋体"/>
            <family val="3"/>
            <charset val="134"/>
          </rPr>
          <t xml:space="preserve">
1个队伍算2个目标数</t>
        </r>
      </text>
    </comment>
    <comment ref="P35" authorId="0" shapeId="0" xr:uid="{00000000-0006-0000-0900-000004000000}">
      <text>
        <r>
          <rPr>
            <b/>
            <sz val="9"/>
            <color indexed="81"/>
            <rFont val="宋体"/>
            <family val="3"/>
            <charset val="134"/>
          </rPr>
          <t>如果是怒气技，需要复制公式，会自动生成时机；非怒气技请覆盖公式手动填值</t>
        </r>
      </text>
    </comment>
    <comment ref="R35" authorId="0" shapeId="0" xr:uid="{00000000-0006-0000-0900-000005000000}">
      <text>
        <r>
          <rPr>
            <b/>
            <sz val="9"/>
            <color indexed="81"/>
            <rFont val="宋体"/>
            <family val="3"/>
            <charset val="134"/>
          </rPr>
          <t>admin:</t>
        </r>
        <r>
          <rPr>
            <sz val="9"/>
            <color indexed="81"/>
            <rFont val="宋体"/>
            <family val="3"/>
            <charset val="134"/>
          </rPr>
          <t xml:space="preserve">
1个队伍算2个目标数</t>
        </r>
      </text>
    </comment>
    <comment ref="P38" authorId="0" shapeId="0" xr:uid="{00000000-0006-0000-0900-000006000000}">
      <text>
        <r>
          <rPr>
            <b/>
            <sz val="9"/>
            <color indexed="81"/>
            <rFont val="宋体"/>
            <family val="3"/>
            <charset val="134"/>
          </rPr>
          <t>如果是怒气技，需要复制公式，会自动生成时机；非怒气技请覆盖公式手动填值</t>
        </r>
      </text>
    </comment>
    <comment ref="R38" authorId="0" shapeId="0" xr:uid="{00000000-0006-0000-0900-000007000000}">
      <text>
        <r>
          <rPr>
            <b/>
            <sz val="9"/>
            <color indexed="81"/>
            <rFont val="宋体"/>
            <family val="3"/>
            <charset val="134"/>
          </rPr>
          <t>admin:</t>
        </r>
        <r>
          <rPr>
            <sz val="9"/>
            <color indexed="81"/>
            <rFont val="宋体"/>
            <family val="3"/>
            <charset val="134"/>
          </rPr>
          <t xml:space="preserve">
1个队伍算2个目标数</t>
        </r>
      </text>
    </comment>
    <comment ref="P44" authorId="0" shapeId="0" xr:uid="{00000000-0006-0000-0900-000008000000}">
      <text>
        <r>
          <rPr>
            <b/>
            <sz val="9"/>
            <color indexed="81"/>
            <rFont val="宋体"/>
            <family val="3"/>
            <charset val="134"/>
          </rPr>
          <t>如果是怒气技，需要复制公式，会自动生成时机；非怒气技请覆盖公式手动填值</t>
        </r>
      </text>
    </comment>
    <comment ref="U44" authorId="0" shapeId="0" xr:uid="{00000000-0006-0000-0900-000009000000}">
      <text>
        <r>
          <rPr>
            <b/>
            <sz val="9"/>
            <color indexed="81"/>
            <rFont val="宋体"/>
            <family val="3"/>
            <charset val="134"/>
          </rPr>
          <t>admin:</t>
        </r>
        <r>
          <rPr>
            <sz val="9"/>
            <color indexed="81"/>
            <rFont val="宋体"/>
            <family val="3"/>
            <charset val="134"/>
          </rPr>
          <t xml:space="preserve">
1个队伍算2个目标数</t>
        </r>
      </text>
    </comment>
    <comment ref="P47" authorId="0" shapeId="0" xr:uid="{00000000-0006-0000-0900-00000A000000}">
      <text>
        <r>
          <rPr>
            <b/>
            <sz val="9"/>
            <color indexed="81"/>
            <rFont val="宋体"/>
            <family val="3"/>
            <charset val="134"/>
          </rPr>
          <t>如果是怒气技，需要复制公式，会自动生成时机；非怒气技请覆盖公式手动填值</t>
        </r>
      </text>
    </comment>
    <comment ref="U47" authorId="0" shapeId="0" xr:uid="{00000000-0006-0000-0900-00000B000000}">
      <text>
        <r>
          <rPr>
            <b/>
            <sz val="9"/>
            <color indexed="81"/>
            <rFont val="宋体"/>
            <family val="3"/>
            <charset val="134"/>
          </rPr>
          <t>admin:</t>
        </r>
        <r>
          <rPr>
            <sz val="9"/>
            <color indexed="81"/>
            <rFont val="宋体"/>
            <family val="3"/>
            <charset val="134"/>
          </rPr>
          <t xml:space="preserve">
1个队伍算2个目标数</t>
        </r>
      </text>
    </comment>
    <comment ref="P53" authorId="0" shapeId="0" xr:uid="{00000000-0006-0000-0900-00000C000000}">
      <text>
        <r>
          <rPr>
            <b/>
            <sz val="9"/>
            <color indexed="81"/>
            <rFont val="宋体"/>
            <family val="3"/>
            <charset val="134"/>
          </rPr>
          <t>如果是怒气技，需要复制公式，会自动生成时机；非怒气技请覆盖公式手动填值</t>
        </r>
      </text>
    </comment>
    <comment ref="U53" authorId="0" shapeId="0" xr:uid="{00000000-0006-0000-0900-00000D000000}">
      <text>
        <r>
          <rPr>
            <b/>
            <sz val="9"/>
            <color indexed="81"/>
            <rFont val="宋体"/>
            <family val="3"/>
            <charset val="134"/>
          </rPr>
          <t>admin:</t>
        </r>
        <r>
          <rPr>
            <sz val="9"/>
            <color indexed="81"/>
            <rFont val="宋体"/>
            <family val="3"/>
            <charset val="134"/>
          </rPr>
          <t xml:space="preserve">
1个队伍算2个目标数</t>
        </r>
      </text>
    </comment>
    <comment ref="P56" authorId="0" shapeId="0" xr:uid="{00000000-0006-0000-0900-00000E000000}">
      <text>
        <r>
          <rPr>
            <b/>
            <sz val="9"/>
            <color indexed="81"/>
            <rFont val="宋体"/>
            <family val="3"/>
            <charset val="134"/>
          </rPr>
          <t>如果是怒气技，需要复制公式，会自动生成时机；非怒气技请覆盖公式手动填值</t>
        </r>
      </text>
    </comment>
    <comment ref="U56" authorId="0" shapeId="0" xr:uid="{00000000-0006-0000-0900-00000F000000}">
      <text>
        <r>
          <rPr>
            <b/>
            <sz val="9"/>
            <color indexed="81"/>
            <rFont val="宋体"/>
            <family val="3"/>
            <charset val="134"/>
          </rPr>
          <t>admin:</t>
        </r>
        <r>
          <rPr>
            <sz val="9"/>
            <color indexed="81"/>
            <rFont val="宋体"/>
            <family val="3"/>
            <charset val="134"/>
          </rPr>
          <t xml:space="preserve">
1个队伍算2个目标数</t>
        </r>
      </text>
    </comment>
    <comment ref="P62" authorId="0" shapeId="0" xr:uid="{00000000-0006-0000-0900-000010000000}">
      <text>
        <r>
          <rPr>
            <b/>
            <sz val="9"/>
            <color indexed="81"/>
            <rFont val="宋体"/>
            <family val="3"/>
            <charset val="134"/>
          </rPr>
          <t>如果是怒气技，需要复制公式，会自动生成时机；非怒气技请覆盖公式手动填值</t>
        </r>
      </text>
    </comment>
    <comment ref="R62" authorId="0" shapeId="0" xr:uid="{00000000-0006-0000-0900-000011000000}">
      <text>
        <r>
          <rPr>
            <b/>
            <sz val="9"/>
            <color indexed="81"/>
            <rFont val="宋体"/>
            <family val="3"/>
            <charset val="134"/>
          </rPr>
          <t>admin:</t>
        </r>
        <r>
          <rPr>
            <sz val="9"/>
            <color indexed="81"/>
            <rFont val="宋体"/>
            <family val="3"/>
            <charset val="134"/>
          </rPr>
          <t xml:space="preserve">
1个队伍算2个目标数</t>
        </r>
      </text>
    </comment>
    <comment ref="O63" authorId="0" shapeId="0" xr:uid="{00000000-0006-0000-0900-000012000000}">
      <text>
        <r>
          <rPr>
            <b/>
            <sz val="9"/>
            <color indexed="81"/>
            <rFont val="宋体"/>
            <family val="3"/>
            <charset val="134"/>
          </rPr>
          <t>普攻占比</t>
        </r>
      </text>
    </comment>
    <comment ref="P65" authorId="0" shapeId="0" xr:uid="{00000000-0006-0000-0900-000013000000}">
      <text>
        <r>
          <rPr>
            <b/>
            <sz val="9"/>
            <color indexed="81"/>
            <rFont val="宋体"/>
            <family val="3"/>
            <charset val="134"/>
          </rPr>
          <t>如果是怒气技，需要复制公式，会自动生成时机；非怒气技请覆盖公式手动填值</t>
        </r>
      </text>
    </comment>
    <comment ref="R65" authorId="0" shapeId="0" xr:uid="{00000000-0006-0000-0900-000014000000}">
      <text>
        <r>
          <rPr>
            <b/>
            <sz val="9"/>
            <color indexed="81"/>
            <rFont val="宋体"/>
            <family val="3"/>
            <charset val="134"/>
          </rPr>
          <t>admin:</t>
        </r>
        <r>
          <rPr>
            <sz val="9"/>
            <color indexed="81"/>
            <rFont val="宋体"/>
            <family val="3"/>
            <charset val="134"/>
          </rPr>
          <t xml:space="preserve">
1个队伍算2个目标数</t>
        </r>
      </text>
    </comment>
    <comment ref="P71" authorId="0" shapeId="0" xr:uid="{00000000-0006-0000-0900-000015000000}">
      <text>
        <r>
          <rPr>
            <b/>
            <sz val="9"/>
            <color indexed="81"/>
            <rFont val="宋体"/>
            <family val="3"/>
            <charset val="134"/>
          </rPr>
          <t>如果是怒气技，需要复制公式，会自动生成时机；非怒气技请覆盖公式手动填值</t>
        </r>
      </text>
    </comment>
    <comment ref="R71" authorId="0" shapeId="0" xr:uid="{00000000-0006-0000-0900-000016000000}">
      <text>
        <r>
          <rPr>
            <b/>
            <sz val="9"/>
            <color indexed="81"/>
            <rFont val="宋体"/>
            <family val="3"/>
            <charset val="134"/>
          </rPr>
          <t>admin:</t>
        </r>
        <r>
          <rPr>
            <sz val="9"/>
            <color indexed="81"/>
            <rFont val="宋体"/>
            <family val="3"/>
            <charset val="134"/>
          </rPr>
          <t xml:space="preserve">
1个队伍算2个目标数</t>
        </r>
      </text>
    </comment>
    <comment ref="O72" authorId="0" shapeId="0" xr:uid="{00000000-0006-0000-0900-000017000000}">
      <text>
        <r>
          <rPr>
            <b/>
            <sz val="9"/>
            <color indexed="81"/>
            <rFont val="宋体"/>
            <family val="3"/>
            <charset val="134"/>
          </rPr>
          <t>长时间沉默调整系数</t>
        </r>
      </text>
    </comment>
    <comment ref="P80" authorId="0" shapeId="0" xr:uid="{00000000-0006-0000-0900-000018000000}">
      <text>
        <r>
          <rPr>
            <b/>
            <sz val="9"/>
            <color indexed="81"/>
            <rFont val="宋体"/>
            <family val="3"/>
            <charset val="134"/>
          </rPr>
          <t>如果是怒气技，需要复制公式，会自动生成时机；非怒气技请覆盖公式手动填值</t>
        </r>
      </text>
    </comment>
    <comment ref="U80" authorId="0" shapeId="0" xr:uid="{00000000-0006-0000-0900-000019000000}">
      <text>
        <r>
          <rPr>
            <b/>
            <sz val="9"/>
            <color indexed="81"/>
            <rFont val="宋体"/>
            <family val="3"/>
            <charset val="134"/>
          </rPr>
          <t>admin:</t>
        </r>
        <r>
          <rPr>
            <sz val="9"/>
            <color indexed="81"/>
            <rFont val="宋体"/>
            <family val="3"/>
            <charset val="134"/>
          </rPr>
          <t xml:space="preserve">
1个队伍算2个目标数</t>
        </r>
      </text>
    </comment>
    <comment ref="O81" authorId="0" shapeId="0" xr:uid="{00000000-0006-0000-0900-00001A000000}">
      <text>
        <r>
          <rPr>
            <b/>
            <sz val="9"/>
            <color indexed="81"/>
            <rFont val="宋体"/>
            <family val="3"/>
            <charset val="134"/>
          </rPr>
          <t>配合嘲讽效果翻倍</t>
        </r>
      </text>
    </comment>
    <comment ref="W81" authorId="0" shapeId="0" xr:uid="{00000000-0006-0000-0900-00001B000000}">
      <text>
        <r>
          <rPr>
            <b/>
            <sz val="9"/>
            <color indexed="81"/>
            <rFont val="宋体"/>
            <family val="3"/>
            <charset val="134"/>
          </rPr>
          <t>将一定生命触发的免伤换算为全程触发的免伤</t>
        </r>
      </text>
    </comment>
    <comment ref="P83" authorId="0" shapeId="0" xr:uid="{00000000-0006-0000-0900-00001C000000}">
      <text>
        <r>
          <rPr>
            <b/>
            <sz val="9"/>
            <color indexed="81"/>
            <rFont val="宋体"/>
            <family val="3"/>
            <charset val="134"/>
          </rPr>
          <t>如果是怒气技，需要复制公式，会自动生成时机；非怒气技请覆盖公式手动填值</t>
        </r>
      </text>
    </comment>
    <comment ref="U83" authorId="0" shapeId="0" xr:uid="{00000000-0006-0000-0900-00001D000000}">
      <text>
        <r>
          <rPr>
            <b/>
            <sz val="9"/>
            <color indexed="81"/>
            <rFont val="宋体"/>
            <family val="3"/>
            <charset val="134"/>
          </rPr>
          <t>admin:</t>
        </r>
        <r>
          <rPr>
            <sz val="9"/>
            <color indexed="81"/>
            <rFont val="宋体"/>
            <family val="3"/>
            <charset val="134"/>
          </rPr>
          <t xml:space="preserve">
1个队伍算2个目标数</t>
        </r>
      </text>
    </comment>
    <comment ref="O84" authorId="0" shapeId="0" xr:uid="{00000000-0006-0000-0900-00001E000000}">
      <text>
        <r>
          <rPr>
            <b/>
            <sz val="9"/>
            <color indexed="81"/>
            <rFont val="宋体"/>
            <family val="3"/>
            <charset val="134"/>
          </rPr>
          <t>配合减伤效果翻倍</t>
        </r>
      </text>
    </comment>
    <comment ref="P86" authorId="0" shapeId="0" xr:uid="{00000000-0006-0000-0900-00001F000000}">
      <text>
        <r>
          <rPr>
            <b/>
            <sz val="9"/>
            <color indexed="81"/>
            <rFont val="宋体"/>
            <family val="3"/>
            <charset val="134"/>
          </rPr>
          <t>如果是怒气技，需要复制公式，会自动生成时机；非怒气技请覆盖公式手动填值</t>
        </r>
      </text>
    </comment>
    <comment ref="U86" authorId="0" shapeId="0" xr:uid="{00000000-0006-0000-0900-000020000000}">
      <text>
        <r>
          <rPr>
            <b/>
            <sz val="9"/>
            <color indexed="81"/>
            <rFont val="宋体"/>
            <family val="3"/>
            <charset val="134"/>
          </rPr>
          <t>admin:</t>
        </r>
        <r>
          <rPr>
            <sz val="9"/>
            <color indexed="81"/>
            <rFont val="宋体"/>
            <family val="3"/>
            <charset val="134"/>
          </rPr>
          <t xml:space="preserve">
1个队伍算2个目标数</t>
        </r>
      </text>
    </comment>
    <comment ref="P89" authorId="0" shapeId="0" xr:uid="{00000000-0006-0000-0900-000021000000}">
      <text>
        <r>
          <rPr>
            <b/>
            <sz val="9"/>
            <color indexed="81"/>
            <rFont val="宋体"/>
            <family val="3"/>
            <charset val="134"/>
          </rPr>
          <t>如果是怒气技，需要复制公式，会自动生成时机；非怒气技请覆盖公式手动填值</t>
        </r>
      </text>
    </comment>
    <comment ref="R89" authorId="0" shapeId="0" xr:uid="{00000000-0006-0000-0900-000022000000}">
      <text>
        <r>
          <rPr>
            <b/>
            <sz val="9"/>
            <color indexed="81"/>
            <rFont val="宋体"/>
            <family val="3"/>
            <charset val="134"/>
          </rPr>
          <t>admin:</t>
        </r>
        <r>
          <rPr>
            <sz val="9"/>
            <color indexed="81"/>
            <rFont val="宋体"/>
            <family val="3"/>
            <charset val="134"/>
          </rPr>
          <t xml:space="preserve">
1个队伍算2个目标数</t>
        </r>
      </text>
    </comment>
    <comment ref="W90" authorId="0" shapeId="0" xr:uid="{00000000-0006-0000-0900-000023000000}">
      <text>
        <r>
          <rPr>
            <b/>
            <sz val="9"/>
            <color indexed="81"/>
            <rFont val="宋体"/>
            <family val="3"/>
            <charset val="134"/>
          </rPr>
          <t>将一定生命触发的免伤换算为全程触发的免伤</t>
        </r>
      </text>
    </comment>
    <comment ref="P98" authorId="0" shapeId="0" xr:uid="{00000000-0006-0000-0900-000024000000}">
      <text>
        <r>
          <rPr>
            <b/>
            <sz val="9"/>
            <color indexed="81"/>
            <rFont val="宋体"/>
            <family val="3"/>
            <charset val="134"/>
          </rPr>
          <t>如果是怒气技，需要复制公式，会自动生成时机；非怒气技请覆盖公式手动填值</t>
        </r>
      </text>
    </comment>
    <comment ref="R98" authorId="0" shapeId="0" xr:uid="{00000000-0006-0000-0900-000025000000}">
      <text>
        <r>
          <rPr>
            <b/>
            <sz val="9"/>
            <color indexed="81"/>
            <rFont val="宋体"/>
            <family val="3"/>
            <charset val="134"/>
          </rPr>
          <t>admin:</t>
        </r>
        <r>
          <rPr>
            <sz val="9"/>
            <color indexed="81"/>
            <rFont val="宋体"/>
            <family val="3"/>
            <charset val="134"/>
          </rPr>
          <t xml:space="preserve">
1个队伍算2个目标数</t>
        </r>
      </text>
    </comment>
    <comment ref="P107" authorId="0" shapeId="0" xr:uid="{00000000-0006-0000-0900-000026000000}">
      <text>
        <r>
          <rPr>
            <b/>
            <sz val="9"/>
            <color indexed="81"/>
            <rFont val="宋体"/>
            <family val="3"/>
            <charset val="134"/>
          </rPr>
          <t>如果是怒气技，需要复制公式，会自动生成时机；非怒气技请覆盖公式手动填值</t>
        </r>
      </text>
    </comment>
    <comment ref="R107" authorId="0" shapeId="0" xr:uid="{00000000-0006-0000-0900-000027000000}">
      <text>
        <r>
          <rPr>
            <b/>
            <sz val="9"/>
            <color indexed="81"/>
            <rFont val="宋体"/>
            <family val="3"/>
            <charset val="134"/>
          </rPr>
          <t>admin:</t>
        </r>
        <r>
          <rPr>
            <sz val="9"/>
            <color indexed="81"/>
            <rFont val="宋体"/>
            <family val="3"/>
            <charset val="134"/>
          </rPr>
          <t xml:space="preserve">
1个队伍算2个目标数</t>
        </r>
      </text>
    </comment>
    <comment ref="P116" authorId="0" shapeId="0" xr:uid="{00000000-0006-0000-0900-000028000000}">
      <text>
        <r>
          <rPr>
            <b/>
            <sz val="9"/>
            <color indexed="81"/>
            <rFont val="宋体"/>
            <family val="3"/>
            <charset val="134"/>
          </rPr>
          <t>如果是怒气技，需要复制公式，会自动生成时机；非怒气技请覆盖公式手动填值</t>
        </r>
      </text>
    </comment>
    <comment ref="U116" authorId="0" shapeId="0" xr:uid="{00000000-0006-0000-0900-000029000000}">
      <text>
        <r>
          <rPr>
            <b/>
            <sz val="9"/>
            <color indexed="81"/>
            <rFont val="宋体"/>
            <family val="3"/>
            <charset val="134"/>
          </rPr>
          <t>admin:</t>
        </r>
        <r>
          <rPr>
            <sz val="9"/>
            <color indexed="81"/>
            <rFont val="宋体"/>
            <family val="3"/>
            <charset val="134"/>
          </rPr>
          <t xml:space="preserve">
1个队伍算2个目标数</t>
        </r>
      </text>
    </comment>
    <comment ref="O117" authorId="0" shapeId="0" xr:uid="{00000000-0006-0000-0900-00002A000000}">
      <text>
        <r>
          <rPr>
            <b/>
            <sz val="9"/>
            <color indexed="81"/>
            <rFont val="宋体"/>
            <family val="3"/>
            <charset val="134"/>
          </rPr>
          <t>延时存活调整系数</t>
        </r>
      </text>
    </comment>
    <comment ref="W117" authorId="0" shapeId="0" xr:uid="{00000000-0006-0000-0900-00002B000000}">
      <text>
        <r>
          <rPr>
            <b/>
            <sz val="9"/>
            <color indexed="81"/>
            <rFont val="宋体"/>
            <family val="3"/>
            <charset val="134"/>
          </rPr>
          <t>将一定生命触发的免伤换算为全程触发的免伤</t>
        </r>
      </text>
    </comment>
    <comment ref="P119" authorId="0" shapeId="0" xr:uid="{00000000-0006-0000-0900-00002C000000}">
      <text>
        <r>
          <rPr>
            <b/>
            <sz val="9"/>
            <color indexed="81"/>
            <rFont val="宋体"/>
            <family val="3"/>
            <charset val="134"/>
          </rPr>
          <t>如果是怒气技，需要复制公式，会自动生成时机；非怒气技请覆盖公式手动填值</t>
        </r>
      </text>
    </comment>
    <comment ref="U119" authorId="0" shapeId="0" xr:uid="{00000000-0006-0000-0900-00002D000000}">
      <text>
        <r>
          <rPr>
            <b/>
            <sz val="9"/>
            <color indexed="81"/>
            <rFont val="宋体"/>
            <family val="3"/>
            <charset val="134"/>
          </rPr>
          <t>admin:</t>
        </r>
        <r>
          <rPr>
            <sz val="9"/>
            <color indexed="81"/>
            <rFont val="宋体"/>
            <family val="3"/>
            <charset val="134"/>
          </rPr>
          <t xml:space="preserve">
1个队伍算2个目标数</t>
        </r>
      </text>
    </comment>
    <comment ref="O120" authorId="0" shapeId="0" xr:uid="{00000000-0006-0000-0900-00002E000000}">
      <text>
        <r>
          <rPr>
            <b/>
            <sz val="9"/>
            <color indexed="81"/>
            <rFont val="宋体"/>
            <family val="3"/>
            <charset val="134"/>
          </rPr>
          <t>延时存活调整系数</t>
        </r>
      </text>
    </comment>
    <comment ref="W120" authorId="0" shapeId="0" xr:uid="{00000000-0006-0000-0900-00002F000000}">
      <text>
        <r>
          <rPr>
            <b/>
            <sz val="9"/>
            <color indexed="81"/>
            <rFont val="宋体"/>
            <family val="3"/>
            <charset val="134"/>
          </rPr>
          <t>将一定生命触发的免伤换算为全程触发的免伤</t>
        </r>
      </text>
    </comment>
    <comment ref="P125" authorId="0" shapeId="0" xr:uid="{00000000-0006-0000-0900-000030000000}">
      <text>
        <r>
          <rPr>
            <b/>
            <sz val="9"/>
            <color indexed="81"/>
            <rFont val="宋体"/>
            <family val="3"/>
            <charset val="134"/>
          </rPr>
          <t>如果是怒气技，需要复制公式，会自动生成时机；非怒气技请覆盖公式手动填值</t>
        </r>
      </text>
    </comment>
    <comment ref="R125" authorId="0" shapeId="0" xr:uid="{00000000-0006-0000-0900-000031000000}">
      <text>
        <r>
          <rPr>
            <b/>
            <sz val="9"/>
            <color indexed="81"/>
            <rFont val="宋体"/>
            <family val="3"/>
            <charset val="134"/>
          </rPr>
          <t>admin:</t>
        </r>
        <r>
          <rPr>
            <sz val="9"/>
            <color indexed="81"/>
            <rFont val="宋体"/>
            <family val="3"/>
            <charset val="134"/>
          </rPr>
          <t xml:space="preserve">
1个队伍算2个目标数</t>
        </r>
      </text>
    </comment>
    <comment ref="O126" authorId="0" shapeId="0" xr:uid="{00000000-0006-0000-0900-000032000000}">
      <text>
        <r>
          <rPr>
            <b/>
            <sz val="9"/>
            <color indexed="81"/>
            <rFont val="宋体"/>
            <family val="3"/>
            <charset val="134"/>
          </rPr>
          <t>随机目标调整系数</t>
        </r>
      </text>
    </comment>
    <comment ref="P134" authorId="0" shapeId="0" xr:uid="{00000000-0006-0000-0900-000033000000}">
      <text>
        <r>
          <rPr>
            <b/>
            <sz val="9"/>
            <color indexed="81"/>
            <rFont val="宋体"/>
            <family val="3"/>
            <charset val="134"/>
          </rPr>
          <t>如果是怒气技，需要复制公式，会自动生成时机；非怒气技请覆盖公式手动填值</t>
        </r>
      </text>
    </comment>
    <comment ref="R134" authorId="0" shapeId="0" xr:uid="{00000000-0006-0000-0900-000034000000}">
      <text>
        <r>
          <rPr>
            <b/>
            <sz val="9"/>
            <color indexed="81"/>
            <rFont val="宋体"/>
            <family val="3"/>
            <charset val="134"/>
          </rPr>
          <t>admin:</t>
        </r>
        <r>
          <rPr>
            <sz val="9"/>
            <color indexed="81"/>
            <rFont val="宋体"/>
            <family val="3"/>
            <charset val="134"/>
          </rPr>
          <t xml:space="preserve">
1个队伍算2个目标数</t>
        </r>
      </text>
    </comment>
    <comment ref="O135" authorId="0" shapeId="0" xr:uid="{00000000-0006-0000-0900-000035000000}">
      <text>
        <r>
          <rPr>
            <b/>
            <sz val="9"/>
            <color indexed="81"/>
            <rFont val="宋体"/>
            <family val="3"/>
            <charset val="134"/>
          </rPr>
          <t>基础调整*治疗武将调整*武将强化型兵法调整</t>
        </r>
      </text>
    </comment>
    <comment ref="P143" authorId="0" shapeId="0" xr:uid="{00000000-0006-0000-0900-000036000000}">
      <text>
        <r>
          <rPr>
            <b/>
            <sz val="9"/>
            <color indexed="81"/>
            <rFont val="宋体"/>
            <family val="3"/>
            <charset val="134"/>
          </rPr>
          <t>如果是怒气技，需要复制公式，会自动生成时机；非怒气技请覆盖公式手动填值</t>
        </r>
      </text>
    </comment>
    <comment ref="R143" authorId="0" shapeId="0" xr:uid="{00000000-0006-0000-0900-000037000000}">
      <text>
        <r>
          <rPr>
            <b/>
            <sz val="9"/>
            <color indexed="81"/>
            <rFont val="宋体"/>
            <family val="3"/>
            <charset val="134"/>
          </rPr>
          <t>admin:</t>
        </r>
        <r>
          <rPr>
            <sz val="9"/>
            <color indexed="81"/>
            <rFont val="宋体"/>
            <family val="3"/>
            <charset val="134"/>
          </rPr>
          <t xml:space="preserve">
1个队伍算2个目标数</t>
        </r>
      </text>
    </comment>
    <comment ref="P152" authorId="0" shapeId="0" xr:uid="{00000000-0006-0000-0900-000038000000}">
      <text>
        <r>
          <rPr>
            <b/>
            <sz val="9"/>
            <color indexed="81"/>
            <rFont val="宋体"/>
            <family val="3"/>
            <charset val="134"/>
          </rPr>
          <t>如果是怒气技，需要复制公式，会自动生成时机；非怒气技请覆盖公式手动填值</t>
        </r>
      </text>
    </comment>
    <comment ref="R152" authorId="0" shapeId="0" xr:uid="{00000000-0006-0000-0900-000039000000}">
      <text>
        <r>
          <rPr>
            <b/>
            <sz val="9"/>
            <color indexed="81"/>
            <rFont val="宋体"/>
            <family val="3"/>
            <charset val="134"/>
          </rPr>
          <t>admin:</t>
        </r>
        <r>
          <rPr>
            <sz val="9"/>
            <color indexed="81"/>
            <rFont val="宋体"/>
            <family val="3"/>
            <charset val="134"/>
          </rPr>
          <t xml:space="preserve">
1个队伍算2个目标数</t>
        </r>
      </text>
    </comment>
    <comment ref="O153" authorId="0" shapeId="0" xr:uid="{00000000-0006-0000-0900-00003A000000}">
      <text>
        <r>
          <rPr>
            <b/>
            <sz val="9"/>
            <color indexed="81"/>
            <rFont val="宋体"/>
            <family val="3"/>
            <charset val="134"/>
          </rPr>
          <t>长时眩晕调整系数</t>
        </r>
      </text>
    </comment>
    <comment ref="P155" authorId="0" shapeId="0" xr:uid="{00000000-0006-0000-0900-00003B000000}">
      <text>
        <r>
          <rPr>
            <b/>
            <sz val="9"/>
            <color indexed="81"/>
            <rFont val="宋体"/>
            <family val="3"/>
            <charset val="134"/>
          </rPr>
          <t>如果是怒气技，需要复制公式，会自动生成时机；非怒气技请覆盖公式手动填值</t>
        </r>
      </text>
    </comment>
    <comment ref="R155" authorId="0" shapeId="0" xr:uid="{00000000-0006-0000-0900-00003C000000}">
      <text>
        <r>
          <rPr>
            <b/>
            <sz val="9"/>
            <color indexed="81"/>
            <rFont val="宋体"/>
            <family val="3"/>
            <charset val="134"/>
          </rPr>
          <t>admin:</t>
        </r>
        <r>
          <rPr>
            <sz val="9"/>
            <color indexed="81"/>
            <rFont val="宋体"/>
            <family val="3"/>
            <charset val="134"/>
          </rPr>
          <t xml:space="preserve">
1个队伍算2个目标数</t>
        </r>
      </text>
    </comment>
    <comment ref="P161" authorId="0" shapeId="0" xr:uid="{00000000-0006-0000-0900-00003D000000}">
      <text>
        <r>
          <rPr>
            <b/>
            <sz val="9"/>
            <color indexed="81"/>
            <rFont val="宋体"/>
            <family val="3"/>
            <charset val="134"/>
          </rPr>
          <t>如果是怒气技，需要复制公式，会自动生成时机；非怒气技请覆盖公式手动填值</t>
        </r>
      </text>
    </comment>
    <comment ref="U161" authorId="0" shapeId="0" xr:uid="{00000000-0006-0000-0900-00003E000000}">
      <text>
        <r>
          <rPr>
            <b/>
            <sz val="9"/>
            <color indexed="81"/>
            <rFont val="宋体"/>
            <family val="3"/>
            <charset val="134"/>
          </rPr>
          <t>admin:</t>
        </r>
        <r>
          <rPr>
            <sz val="9"/>
            <color indexed="81"/>
            <rFont val="宋体"/>
            <family val="3"/>
            <charset val="134"/>
          </rPr>
          <t xml:space="preserve">
1个队伍算2个目标数</t>
        </r>
      </text>
    </comment>
    <comment ref="O162" authorId="0" shapeId="0" xr:uid="{00000000-0006-0000-0900-00003F000000}">
      <text>
        <r>
          <rPr>
            <b/>
            <sz val="9"/>
            <color indexed="81"/>
            <rFont val="宋体"/>
            <family val="3"/>
            <charset val="134"/>
          </rPr>
          <t>高伤害斩杀调整系数</t>
        </r>
      </text>
    </comment>
    <comment ref="O164" authorId="0" shapeId="0" xr:uid="{00000000-0006-0000-0900-000040000000}">
      <text>
        <r>
          <rPr>
            <b/>
            <sz val="9"/>
            <color indexed="81"/>
            <rFont val="宋体"/>
            <family val="3"/>
            <charset val="134"/>
          </rPr>
          <t>武将掉血触发的技能，击退可以保护武将，所以有个加成。</t>
        </r>
      </text>
    </comment>
    <comment ref="P164" authorId="0" shapeId="0" xr:uid="{00000000-0006-0000-0900-000041000000}">
      <text>
        <r>
          <rPr>
            <b/>
            <sz val="9"/>
            <color indexed="81"/>
            <rFont val="宋体"/>
            <family val="3"/>
            <charset val="134"/>
          </rPr>
          <t>如果是怒气技，需要复制公式，会自动生成时机；非怒气技请覆盖公式手动填值</t>
        </r>
      </text>
    </comment>
    <comment ref="U164" authorId="0" shapeId="0" xr:uid="{00000000-0006-0000-0900-000042000000}">
      <text>
        <r>
          <rPr>
            <b/>
            <sz val="9"/>
            <color indexed="81"/>
            <rFont val="宋体"/>
            <family val="3"/>
            <charset val="134"/>
          </rPr>
          <t>admin:</t>
        </r>
        <r>
          <rPr>
            <sz val="9"/>
            <color indexed="81"/>
            <rFont val="宋体"/>
            <family val="3"/>
            <charset val="134"/>
          </rPr>
          <t xml:space="preserve">
1个队伍算2个目标数</t>
        </r>
      </text>
    </comment>
    <comment ref="P167" authorId="0" shapeId="0" xr:uid="{00000000-0006-0000-0900-000043000000}">
      <text>
        <r>
          <rPr>
            <b/>
            <sz val="9"/>
            <color indexed="81"/>
            <rFont val="宋体"/>
            <family val="3"/>
            <charset val="134"/>
          </rPr>
          <t>如果是怒气技，需要复制公式，会自动生成时机；非怒气技请覆盖公式手动填值</t>
        </r>
      </text>
    </comment>
    <comment ref="U167" authorId="0" shapeId="0" xr:uid="{00000000-0006-0000-0900-000044000000}">
      <text>
        <r>
          <rPr>
            <b/>
            <sz val="9"/>
            <color indexed="81"/>
            <rFont val="宋体"/>
            <family val="3"/>
            <charset val="134"/>
          </rPr>
          <t>admin:</t>
        </r>
        <r>
          <rPr>
            <sz val="9"/>
            <color indexed="81"/>
            <rFont val="宋体"/>
            <family val="3"/>
            <charset val="134"/>
          </rPr>
          <t xml:space="preserve">
1个队伍算2个目标数</t>
        </r>
      </text>
    </comment>
    <comment ref="B170" authorId="0" shapeId="0" xr:uid="{00000000-0006-0000-0900-000045000000}">
      <text>
        <r>
          <rPr>
            <b/>
            <sz val="9"/>
            <color indexed="81"/>
            <rFont val="宋体"/>
            <family val="3"/>
            <charset val="134"/>
          </rPr>
          <t>公式判断需要，不要填数字20秒时</t>
        </r>
      </text>
    </comment>
    <comment ref="P170" authorId="0" shapeId="0" xr:uid="{00000000-0006-0000-0900-000046000000}">
      <text>
        <r>
          <rPr>
            <b/>
            <sz val="9"/>
            <color indexed="81"/>
            <rFont val="宋体"/>
            <family val="3"/>
            <charset val="134"/>
          </rPr>
          <t>如果是怒气技，需要复制公式，会自动生成时机；非怒气技请覆盖公式手动填值</t>
        </r>
      </text>
    </comment>
    <comment ref="R170" authorId="0" shapeId="0" xr:uid="{00000000-0006-0000-0900-000047000000}">
      <text>
        <r>
          <rPr>
            <b/>
            <sz val="9"/>
            <color indexed="81"/>
            <rFont val="宋体"/>
            <family val="3"/>
            <charset val="134"/>
          </rPr>
          <t>admin:</t>
        </r>
        <r>
          <rPr>
            <sz val="9"/>
            <color indexed="81"/>
            <rFont val="宋体"/>
            <family val="3"/>
            <charset val="134"/>
          </rPr>
          <t xml:space="preserve">
1个队伍算2个目标数</t>
        </r>
      </text>
    </comment>
    <comment ref="O180" authorId="0" shapeId="0" xr:uid="{00000000-0006-0000-0900-000048000000}">
      <text>
        <r>
          <rPr>
            <b/>
            <sz val="9"/>
            <color indexed="81"/>
            <rFont val="宋体"/>
            <family val="3"/>
            <charset val="134"/>
          </rPr>
          <t>暴击伤害修正</t>
        </r>
      </text>
    </comment>
    <comment ref="O189" authorId="0" shapeId="0" xr:uid="{00000000-0006-0000-0900-000049000000}">
      <text>
        <r>
          <rPr>
            <b/>
            <sz val="9"/>
            <color indexed="81"/>
            <rFont val="宋体"/>
            <family val="3"/>
            <charset val="134"/>
          </rPr>
          <t>攻速武将高收益修正</t>
        </r>
      </text>
    </comment>
    <comment ref="O198" authorId="0" shapeId="0" xr:uid="{00000000-0006-0000-0900-00004A000000}">
      <text>
        <r>
          <rPr>
            <b/>
            <sz val="9"/>
            <color indexed="81"/>
            <rFont val="宋体"/>
            <family val="3"/>
            <charset val="134"/>
          </rPr>
          <t>自身提前施放怒气修正</t>
        </r>
      </text>
    </comment>
    <comment ref="O207" authorId="0" shapeId="0" xr:uid="{00000000-0006-0000-0900-00004B000000}">
      <text>
        <r>
          <rPr>
            <b/>
            <sz val="9"/>
            <color indexed="81"/>
            <rFont val="宋体"/>
            <family val="3"/>
            <charset val="134"/>
          </rPr>
          <t>长时间沉默调整系数</t>
        </r>
      </text>
    </comment>
    <comment ref="P209" authorId="0" shapeId="0" xr:uid="{00000000-0006-0000-0900-00004C000000}">
      <text>
        <r>
          <rPr>
            <b/>
            <sz val="9"/>
            <color indexed="81"/>
            <rFont val="宋体"/>
            <family val="3"/>
            <charset val="134"/>
          </rPr>
          <t>如果是怒气技，需要复制公式，会自动生成时机；非怒气技请覆盖公式手动填值</t>
        </r>
      </text>
    </comment>
    <comment ref="R209" authorId="0" shapeId="0" xr:uid="{00000000-0006-0000-0900-00004D000000}">
      <text>
        <r>
          <rPr>
            <b/>
            <sz val="9"/>
            <color indexed="81"/>
            <rFont val="宋体"/>
            <family val="3"/>
            <charset val="134"/>
          </rPr>
          <t>admin:</t>
        </r>
        <r>
          <rPr>
            <sz val="9"/>
            <color indexed="81"/>
            <rFont val="宋体"/>
            <family val="3"/>
            <charset val="134"/>
          </rPr>
          <t xml:space="preserve">
1个队伍算2个目标数</t>
        </r>
      </text>
    </comment>
    <comment ref="S218" authorId="0" shapeId="0" xr:uid="{00000000-0006-0000-0900-00004E000000}">
      <text>
        <r>
          <rPr>
            <b/>
            <sz val="9"/>
            <color indexed="81"/>
            <rFont val="宋体"/>
            <family val="3"/>
            <charset val="134"/>
          </rPr>
          <t>射程0~100视为额外获得50%的免伤
射程100~200视为额外获得30%免伤
射程200~300视为额外获得15%免伤</t>
        </r>
      </text>
    </comment>
    <comment ref="O234" authorId="0" shapeId="0" xr:uid="{00000000-0006-0000-0900-00004F000000}">
      <text>
        <r>
          <rPr>
            <b/>
            <sz val="9"/>
            <color indexed="81"/>
            <rFont val="宋体"/>
            <family val="3"/>
            <charset val="134"/>
          </rPr>
          <t>集火策略加成</t>
        </r>
      </text>
    </comment>
    <comment ref="R239" authorId="0" shapeId="0" xr:uid="{00000000-0006-0000-0900-000050000000}">
      <text>
        <r>
          <rPr>
            <b/>
            <sz val="9"/>
            <color indexed="81"/>
            <rFont val="宋体"/>
            <family val="3"/>
            <charset val="134"/>
          </rPr>
          <t>admin:</t>
        </r>
        <r>
          <rPr>
            <sz val="9"/>
            <color indexed="81"/>
            <rFont val="宋体"/>
            <family val="3"/>
            <charset val="134"/>
          </rPr>
          <t xml:space="preserve">
1个队伍算2个目标数</t>
        </r>
      </text>
    </comment>
    <comment ref="O240" authorId="0" shapeId="0" xr:uid="{00000000-0006-0000-0900-000051000000}">
      <text>
        <r>
          <rPr>
            <b/>
            <sz val="9"/>
            <color indexed="81"/>
            <rFont val="宋体"/>
            <family val="3"/>
            <charset val="134"/>
          </rPr>
          <t>优劣势调整系数</t>
        </r>
      </text>
    </comment>
    <comment ref="A242" authorId="0" shapeId="0" xr:uid="{00000000-0006-0000-0900-000052000000}">
      <text>
        <r>
          <rPr>
            <b/>
            <sz val="9"/>
            <color indexed="81"/>
            <rFont val="宋体"/>
            <family val="3"/>
            <charset val="134"/>
          </rPr>
          <t>这个兵法的调整系数解释有问题，触发时机已经预估了5次技能的触发，调整系数还加个连跳三次，这样会表示一共能触发15次技能，同时调整系数中的80%已经解释了技能的生效率，连跳三次就更显得多余，如果当前兵法系数强度符合预期，那么调整系数可以解释为快速斩杀武将带来的高额收益调整系数</t>
        </r>
      </text>
    </comment>
    <comment ref="O242" authorId="0" shapeId="0" xr:uid="{00000000-0006-0000-0900-000053000000}">
      <text>
        <r>
          <rPr>
            <b/>
            <sz val="9"/>
            <color indexed="81"/>
            <rFont val="宋体"/>
            <family val="3"/>
            <charset val="134"/>
          </rPr>
          <t>乘3是估计了连跳三人</t>
        </r>
      </text>
    </comment>
    <comment ref="O243" authorId="0" shapeId="0" xr:uid="{00000000-0006-0000-0900-000054000000}">
      <text>
        <r>
          <rPr>
            <b/>
            <sz val="9"/>
            <color indexed="81"/>
            <rFont val="宋体"/>
            <family val="3"/>
            <charset val="134"/>
          </rPr>
          <t>优劣势调整系数</t>
        </r>
      </text>
    </comment>
    <comment ref="S243" authorId="0" shapeId="0" xr:uid="{00000000-0006-0000-0900-000055000000}">
      <text>
        <r>
          <rPr>
            <b/>
            <sz val="9"/>
            <color indexed="81"/>
            <rFont val="宋体"/>
            <family val="3"/>
            <charset val="134"/>
          </rPr>
          <t>普攻系数*概率+技攻系数*概率</t>
        </r>
      </text>
    </comment>
    <comment ref="O245" authorId="0" shapeId="0" xr:uid="{00000000-0006-0000-0900-000056000000}">
      <text>
        <r>
          <rPr>
            <b/>
            <sz val="9"/>
            <color indexed="81"/>
            <rFont val="宋体"/>
            <family val="3"/>
            <charset val="134"/>
          </rPr>
          <t>乘3是估计了连跳三人</t>
        </r>
      </text>
    </comment>
    <comment ref="R245" authorId="0" shapeId="0" xr:uid="{00000000-0006-0000-0900-000057000000}">
      <text>
        <r>
          <rPr>
            <b/>
            <sz val="9"/>
            <color indexed="81"/>
            <rFont val="宋体"/>
            <family val="3"/>
            <charset val="134"/>
          </rPr>
          <t>admin:</t>
        </r>
        <r>
          <rPr>
            <sz val="9"/>
            <color indexed="81"/>
            <rFont val="宋体"/>
            <family val="3"/>
            <charset val="134"/>
          </rPr>
          <t xml:space="preserve">
1个队伍算2个目标数</t>
        </r>
      </text>
    </comment>
    <comment ref="O246" authorId="0" shapeId="0" xr:uid="{00000000-0006-0000-0900-000058000000}">
      <text>
        <r>
          <rPr>
            <b/>
            <sz val="9"/>
            <color indexed="81"/>
            <rFont val="宋体"/>
            <family val="3"/>
            <charset val="134"/>
          </rPr>
          <t>优劣势调整系数</t>
        </r>
      </text>
    </comment>
    <comment ref="O248" authorId="0" shapeId="0" xr:uid="{00000000-0006-0000-0900-000059000000}">
      <text>
        <r>
          <rPr>
            <b/>
            <sz val="9"/>
            <color indexed="81"/>
            <rFont val="宋体"/>
            <family val="3"/>
            <charset val="134"/>
          </rPr>
          <t>乘3是估计了连跳三人</t>
        </r>
      </text>
    </comment>
    <comment ref="R248" authorId="0" shapeId="0" xr:uid="{00000000-0006-0000-0900-00005A000000}">
      <text>
        <r>
          <rPr>
            <b/>
            <sz val="9"/>
            <color indexed="81"/>
            <rFont val="宋体"/>
            <family val="3"/>
            <charset val="134"/>
          </rPr>
          <t>admin:</t>
        </r>
        <r>
          <rPr>
            <sz val="9"/>
            <color indexed="81"/>
            <rFont val="宋体"/>
            <family val="3"/>
            <charset val="134"/>
          </rPr>
          <t xml:space="preserve">
1个队伍算2个目标数</t>
        </r>
      </text>
    </comment>
    <comment ref="R251" authorId="0" shapeId="0" xr:uid="{00000000-0006-0000-0900-00005B000000}">
      <text>
        <r>
          <rPr>
            <b/>
            <sz val="9"/>
            <color indexed="81"/>
            <rFont val="宋体"/>
            <family val="3"/>
            <charset val="134"/>
          </rPr>
          <t>admin:</t>
        </r>
        <r>
          <rPr>
            <sz val="9"/>
            <color indexed="81"/>
            <rFont val="宋体"/>
            <family val="3"/>
            <charset val="134"/>
          </rPr>
          <t xml:space="preserve">
1个队伍算2个目标数</t>
        </r>
      </text>
    </comment>
    <comment ref="D254" authorId="0" shapeId="0" xr:uid="{00000000-0006-0000-0900-00005C000000}">
      <text>
        <r>
          <rPr>
            <b/>
            <sz val="9"/>
            <color indexed="81"/>
            <rFont val="宋体"/>
            <family val="3"/>
            <charset val="134"/>
          </rPr>
          <t>减移速时伤害完全损失，入战场后再计算减攻速带来的伤害损失</t>
        </r>
      </text>
    </comment>
    <comment ref="R254" authorId="0" shapeId="0" xr:uid="{00000000-0006-0000-0900-00005D000000}">
      <text>
        <r>
          <rPr>
            <b/>
            <sz val="9"/>
            <color indexed="81"/>
            <rFont val="宋体"/>
            <family val="3"/>
            <charset val="134"/>
          </rPr>
          <t>admin:</t>
        </r>
        <r>
          <rPr>
            <sz val="9"/>
            <color indexed="81"/>
            <rFont val="宋体"/>
            <family val="3"/>
            <charset val="134"/>
          </rPr>
          <t xml:space="preserve">
1个队伍算2个目标数</t>
        </r>
      </text>
    </comment>
    <comment ref="P270" authorId="0" shapeId="0" xr:uid="{00000000-0006-0000-0900-00005E000000}">
      <text>
        <r>
          <rPr>
            <b/>
            <sz val="9"/>
            <color indexed="81"/>
            <rFont val="宋体"/>
            <family val="3"/>
            <charset val="134"/>
          </rPr>
          <t>双方接战前10s行军时间也会回怒，所以触发时机多了两个0</t>
        </r>
      </text>
    </comment>
    <comment ref="P296" authorId="0" shapeId="0" xr:uid="{00000000-0006-0000-0900-00005F000000}">
      <text>
        <r>
          <rPr>
            <b/>
            <sz val="9"/>
            <color indexed="81"/>
            <rFont val="宋体"/>
            <family val="3"/>
            <charset val="134"/>
          </rPr>
          <t>如果是怒气技，需要复制公式，会自动生成时机；非怒气技请覆盖公式手动填值</t>
        </r>
      </text>
    </comment>
    <comment ref="R296" authorId="0" shapeId="0" xr:uid="{00000000-0006-0000-0900-000060000000}">
      <text>
        <r>
          <rPr>
            <b/>
            <sz val="9"/>
            <color indexed="81"/>
            <rFont val="宋体"/>
            <family val="3"/>
            <charset val="134"/>
          </rPr>
          <t>admin:</t>
        </r>
        <r>
          <rPr>
            <sz val="9"/>
            <color indexed="81"/>
            <rFont val="宋体"/>
            <family val="3"/>
            <charset val="134"/>
          </rPr>
          <t xml:space="preserve">
1个队伍算2个目标数</t>
        </r>
      </text>
    </comment>
    <comment ref="O297" authorId="0" shapeId="0" xr:uid="{00000000-0006-0000-0900-000061000000}">
      <text>
        <r>
          <rPr>
            <b/>
            <sz val="9"/>
            <color indexed="81"/>
            <rFont val="宋体"/>
            <family val="3"/>
            <charset val="134"/>
          </rPr>
          <t>携带该战法必然是生存偏向和肉盾偏向的调整系数</t>
        </r>
      </text>
    </comment>
    <comment ref="P299" authorId="0" shapeId="0" xr:uid="{00000000-0006-0000-0900-000062000000}">
      <text>
        <r>
          <rPr>
            <b/>
            <sz val="9"/>
            <color indexed="81"/>
            <rFont val="宋体"/>
            <family val="3"/>
            <charset val="134"/>
          </rPr>
          <t>如果是怒气技，需要复制公式，会自动生成时机；非怒气技请覆盖公式手动填值</t>
        </r>
      </text>
    </comment>
    <comment ref="R299" authorId="0" shapeId="0" xr:uid="{00000000-0006-0000-0900-000063000000}">
      <text>
        <r>
          <rPr>
            <b/>
            <sz val="9"/>
            <color indexed="81"/>
            <rFont val="宋体"/>
            <family val="3"/>
            <charset val="134"/>
          </rPr>
          <t>admin:</t>
        </r>
        <r>
          <rPr>
            <sz val="9"/>
            <color indexed="81"/>
            <rFont val="宋体"/>
            <family val="3"/>
            <charset val="134"/>
          </rPr>
          <t xml:space="preserve">
1个队伍算2个目标数</t>
        </r>
      </text>
    </comment>
    <comment ref="P302" authorId="0" shapeId="0" xr:uid="{00000000-0006-0000-0900-000064000000}">
      <text>
        <r>
          <rPr>
            <b/>
            <sz val="9"/>
            <color indexed="81"/>
            <rFont val="宋体"/>
            <family val="3"/>
            <charset val="134"/>
          </rPr>
          <t>如果是怒气技，需要复制公式，会自动生成时机；非怒气技请覆盖公式手动填值</t>
        </r>
      </text>
    </comment>
    <comment ref="R302" authorId="0" shapeId="0" xr:uid="{00000000-0006-0000-0900-000065000000}">
      <text>
        <r>
          <rPr>
            <b/>
            <sz val="9"/>
            <color indexed="81"/>
            <rFont val="宋体"/>
            <family val="3"/>
            <charset val="134"/>
          </rPr>
          <t>admin:</t>
        </r>
        <r>
          <rPr>
            <sz val="9"/>
            <color indexed="81"/>
            <rFont val="宋体"/>
            <family val="3"/>
            <charset val="134"/>
          </rPr>
          <t xml:space="preserve">
1个队伍算2个目标数</t>
        </r>
      </text>
    </comment>
    <comment ref="P305" authorId="0" shapeId="0" xr:uid="{00000000-0006-0000-0900-000066000000}">
      <text>
        <r>
          <rPr>
            <b/>
            <sz val="9"/>
            <color indexed="81"/>
            <rFont val="宋体"/>
            <family val="3"/>
            <charset val="134"/>
          </rPr>
          <t>如果是怒气技，需要复制公式，会自动生成时机；非怒气技请覆盖公式手动填值</t>
        </r>
      </text>
    </comment>
    <comment ref="R305" authorId="0" shapeId="0" xr:uid="{00000000-0006-0000-0900-000067000000}">
      <text>
        <r>
          <rPr>
            <b/>
            <sz val="9"/>
            <color indexed="81"/>
            <rFont val="宋体"/>
            <family val="3"/>
            <charset val="134"/>
          </rPr>
          <t>admin:</t>
        </r>
        <r>
          <rPr>
            <sz val="9"/>
            <color indexed="81"/>
            <rFont val="宋体"/>
            <family val="3"/>
            <charset val="134"/>
          </rPr>
          <t xml:space="preserve">
1个队伍算2个目标数</t>
        </r>
      </text>
    </comment>
    <comment ref="O306" authorId="0" shapeId="0" xr:uid="{00000000-0006-0000-0900-000068000000}">
      <text>
        <r>
          <rPr>
            <b/>
            <sz val="9"/>
            <color indexed="81"/>
            <rFont val="宋体"/>
            <family val="3"/>
            <charset val="134"/>
          </rPr>
          <t>战术调整系数</t>
        </r>
      </text>
    </comment>
    <comment ref="P308" authorId="0" shapeId="0" xr:uid="{00000000-0006-0000-0900-000069000000}">
      <text>
        <r>
          <rPr>
            <b/>
            <sz val="9"/>
            <color indexed="81"/>
            <rFont val="宋体"/>
            <family val="3"/>
            <charset val="134"/>
          </rPr>
          <t>如果是怒气技，需要复制公式，会自动生成时机；非怒气技请覆盖公式手动填值</t>
        </r>
      </text>
    </comment>
    <comment ref="R308" authorId="0" shapeId="0" xr:uid="{00000000-0006-0000-0900-00006A000000}">
      <text>
        <r>
          <rPr>
            <b/>
            <sz val="9"/>
            <color indexed="81"/>
            <rFont val="宋体"/>
            <family val="3"/>
            <charset val="134"/>
          </rPr>
          <t>admin:</t>
        </r>
        <r>
          <rPr>
            <sz val="9"/>
            <color indexed="81"/>
            <rFont val="宋体"/>
            <family val="3"/>
            <charset val="134"/>
          </rPr>
          <t xml:space="preserve">
1个队伍算2个目标数</t>
        </r>
      </text>
    </comment>
    <comment ref="P314" authorId="0" shapeId="0" xr:uid="{00000000-0006-0000-0900-00006B000000}">
      <text>
        <r>
          <rPr>
            <b/>
            <sz val="9"/>
            <color indexed="81"/>
            <rFont val="宋体"/>
            <family val="3"/>
            <charset val="134"/>
          </rPr>
          <t>如果是怒气技，需要复制公式，会自动生成时机；非怒气技请覆盖公式手动填值</t>
        </r>
      </text>
    </comment>
    <comment ref="R314" authorId="0" shapeId="0" xr:uid="{00000000-0006-0000-0900-00006C000000}">
      <text>
        <r>
          <rPr>
            <b/>
            <sz val="9"/>
            <color indexed="81"/>
            <rFont val="宋体"/>
            <family val="3"/>
            <charset val="134"/>
          </rPr>
          <t>admin:</t>
        </r>
        <r>
          <rPr>
            <sz val="9"/>
            <color indexed="81"/>
            <rFont val="宋体"/>
            <family val="3"/>
            <charset val="134"/>
          </rPr>
          <t xml:space="preserve">
1个队伍算2个目标数</t>
        </r>
      </text>
    </comment>
    <comment ref="O315" authorId="0" shapeId="0" xr:uid="{00000000-0006-0000-0900-00006D000000}">
      <text>
        <r>
          <rPr>
            <b/>
            <sz val="9"/>
            <color indexed="81"/>
            <rFont val="宋体"/>
            <family val="3"/>
            <charset val="134"/>
          </rPr>
          <t>攻速养成偏向调整系数</t>
        </r>
      </text>
    </comment>
    <comment ref="P317" authorId="0" shapeId="0" xr:uid="{00000000-0006-0000-0900-00006E000000}">
      <text>
        <r>
          <rPr>
            <b/>
            <sz val="9"/>
            <color indexed="81"/>
            <rFont val="宋体"/>
            <family val="3"/>
            <charset val="134"/>
          </rPr>
          <t>如果是怒气技，需要复制公式，会自动生成时机；非怒气技请覆盖公式手动填值</t>
        </r>
      </text>
    </comment>
    <comment ref="R317" authorId="0" shapeId="0" xr:uid="{00000000-0006-0000-0900-00006F000000}">
      <text>
        <r>
          <rPr>
            <b/>
            <sz val="9"/>
            <color indexed="81"/>
            <rFont val="宋体"/>
            <family val="3"/>
            <charset val="134"/>
          </rPr>
          <t>admin:</t>
        </r>
        <r>
          <rPr>
            <sz val="9"/>
            <color indexed="81"/>
            <rFont val="宋体"/>
            <family val="3"/>
            <charset val="134"/>
          </rPr>
          <t xml:space="preserve">
1个队伍算2个目标数</t>
        </r>
      </text>
    </comment>
    <comment ref="P323" authorId="0" shapeId="0" xr:uid="{00000000-0006-0000-0900-000070000000}">
      <text>
        <r>
          <rPr>
            <b/>
            <sz val="9"/>
            <color indexed="81"/>
            <rFont val="宋体"/>
            <family val="3"/>
            <charset val="134"/>
          </rPr>
          <t>如果是怒气技，需要复制公式，会自动生成时机；非怒气技请覆盖公式手动填值</t>
        </r>
      </text>
    </comment>
    <comment ref="R323" authorId="0" shapeId="0" xr:uid="{00000000-0006-0000-0900-000071000000}">
      <text>
        <r>
          <rPr>
            <b/>
            <sz val="9"/>
            <color indexed="81"/>
            <rFont val="宋体"/>
            <family val="3"/>
            <charset val="134"/>
          </rPr>
          <t>admin:</t>
        </r>
        <r>
          <rPr>
            <sz val="9"/>
            <color indexed="81"/>
            <rFont val="宋体"/>
            <family val="3"/>
            <charset val="134"/>
          </rPr>
          <t xml:space="preserve">
1个队伍算2个目标数</t>
        </r>
      </text>
    </comment>
    <comment ref="O324" authorId="0" shapeId="0" xr:uid="{00000000-0006-0000-0900-000072000000}">
      <text>
        <r>
          <rPr>
            <b/>
            <sz val="9"/>
            <color indexed="81"/>
            <rFont val="宋体"/>
            <family val="3"/>
            <charset val="134"/>
          </rPr>
          <t>攻速养成偏向调整系数</t>
        </r>
      </text>
    </comment>
    <comment ref="P326" authorId="0" shapeId="0" xr:uid="{00000000-0006-0000-0900-000073000000}">
      <text>
        <r>
          <rPr>
            <b/>
            <sz val="9"/>
            <color indexed="81"/>
            <rFont val="宋体"/>
            <family val="3"/>
            <charset val="134"/>
          </rPr>
          <t>如果是怒气技，需要复制公式，会自动生成时机；非怒气技请覆盖公式手动填值</t>
        </r>
      </text>
    </comment>
    <comment ref="R326" authorId="0" shapeId="0" xr:uid="{00000000-0006-0000-0900-000074000000}">
      <text>
        <r>
          <rPr>
            <b/>
            <sz val="9"/>
            <color indexed="81"/>
            <rFont val="宋体"/>
            <family val="3"/>
            <charset val="134"/>
          </rPr>
          <t>admin:</t>
        </r>
        <r>
          <rPr>
            <sz val="9"/>
            <color indexed="81"/>
            <rFont val="宋体"/>
            <family val="3"/>
            <charset val="134"/>
          </rPr>
          <t xml:space="preserve">
1个队伍算2个目标数</t>
        </r>
      </text>
    </comment>
    <comment ref="P341" authorId="0" shapeId="0" xr:uid="{00000000-0006-0000-0900-000075000000}">
      <text>
        <r>
          <rPr>
            <b/>
            <sz val="9"/>
            <color indexed="81"/>
            <rFont val="宋体"/>
            <family val="3"/>
            <charset val="134"/>
          </rPr>
          <t>如果是怒气技，需要复制公式，会自动生成时机；非怒气技请覆盖公式手动填值</t>
        </r>
      </text>
    </comment>
    <comment ref="R341" authorId="0" shapeId="0" xr:uid="{00000000-0006-0000-0900-000076000000}">
      <text>
        <r>
          <rPr>
            <b/>
            <sz val="9"/>
            <color indexed="81"/>
            <rFont val="宋体"/>
            <family val="3"/>
            <charset val="134"/>
          </rPr>
          <t>admin:</t>
        </r>
        <r>
          <rPr>
            <sz val="9"/>
            <color indexed="81"/>
            <rFont val="宋体"/>
            <family val="3"/>
            <charset val="134"/>
          </rPr>
          <t xml:space="preserve">
1个队伍算2个目标数</t>
        </r>
      </text>
    </comment>
    <comment ref="P350" authorId="0" shapeId="0" xr:uid="{00000000-0006-0000-0900-000077000000}">
      <text>
        <r>
          <rPr>
            <b/>
            <sz val="9"/>
            <color indexed="81"/>
            <rFont val="宋体"/>
            <family val="3"/>
            <charset val="134"/>
          </rPr>
          <t>如果是怒气技，需要复制公式，会自动生成时机；非怒气技请覆盖公式手动填值</t>
        </r>
      </text>
    </comment>
    <comment ref="R350" authorId="0" shapeId="0" xr:uid="{00000000-0006-0000-0900-000078000000}">
      <text>
        <r>
          <rPr>
            <b/>
            <sz val="9"/>
            <color indexed="81"/>
            <rFont val="宋体"/>
            <family val="3"/>
            <charset val="134"/>
          </rPr>
          <t>admin:</t>
        </r>
        <r>
          <rPr>
            <sz val="9"/>
            <color indexed="81"/>
            <rFont val="宋体"/>
            <family val="3"/>
            <charset val="134"/>
          </rPr>
          <t xml:space="preserve">
1个队伍算2个目标数</t>
        </r>
      </text>
    </comment>
    <comment ref="O351" authorId="0" shapeId="0" xr:uid="{00000000-0006-0000-0900-000079000000}">
      <text>
        <r>
          <rPr>
            <b/>
            <sz val="9"/>
            <color indexed="81"/>
            <rFont val="宋体"/>
            <family val="3"/>
            <charset val="134"/>
          </rPr>
          <t>普攻占比</t>
        </r>
      </text>
    </comment>
    <comment ref="P353" authorId="0" shapeId="0" xr:uid="{00000000-0006-0000-0900-00007A000000}">
      <text>
        <r>
          <rPr>
            <b/>
            <sz val="9"/>
            <color indexed="81"/>
            <rFont val="宋体"/>
            <family val="3"/>
            <charset val="134"/>
          </rPr>
          <t>如果是怒气技，需要复制公式，会自动生成时机；非怒气技请覆盖公式手动填值</t>
        </r>
      </text>
    </comment>
    <comment ref="R353" authorId="0" shapeId="0" xr:uid="{00000000-0006-0000-0900-00007B000000}">
      <text>
        <r>
          <rPr>
            <b/>
            <sz val="9"/>
            <color indexed="81"/>
            <rFont val="宋体"/>
            <family val="3"/>
            <charset val="134"/>
          </rPr>
          <t>admin:</t>
        </r>
        <r>
          <rPr>
            <sz val="9"/>
            <color indexed="81"/>
            <rFont val="宋体"/>
            <family val="3"/>
            <charset val="134"/>
          </rPr>
          <t xml:space="preserve">
1个队伍算2个目标数</t>
        </r>
      </text>
    </comment>
    <comment ref="P359" authorId="0" shapeId="0" xr:uid="{00000000-0006-0000-0900-00007C000000}">
      <text>
        <r>
          <rPr>
            <b/>
            <sz val="9"/>
            <color indexed="81"/>
            <rFont val="宋体"/>
            <family val="3"/>
            <charset val="134"/>
          </rPr>
          <t>如果是怒气技，需要复制公式，会自动生成时机；非怒气技请覆盖公式手动填值</t>
        </r>
      </text>
    </comment>
    <comment ref="R359" authorId="0" shapeId="0" xr:uid="{00000000-0006-0000-0900-00007D000000}">
      <text>
        <r>
          <rPr>
            <b/>
            <sz val="9"/>
            <color indexed="81"/>
            <rFont val="宋体"/>
            <family val="3"/>
            <charset val="134"/>
          </rPr>
          <t>admin:</t>
        </r>
        <r>
          <rPr>
            <sz val="9"/>
            <color indexed="81"/>
            <rFont val="宋体"/>
            <family val="3"/>
            <charset val="134"/>
          </rPr>
          <t xml:space="preserve">
1个队伍算2个目标数</t>
        </r>
      </text>
    </comment>
    <comment ref="P362" authorId="0" shapeId="0" xr:uid="{00000000-0006-0000-0900-00007E000000}">
      <text>
        <r>
          <rPr>
            <b/>
            <sz val="9"/>
            <color indexed="81"/>
            <rFont val="宋体"/>
            <family val="3"/>
            <charset val="134"/>
          </rPr>
          <t>如果是怒气技，需要复制公式，会自动生成时机；非怒气技请覆盖公式手动填值</t>
        </r>
      </text>
    </comment>
    <comment ref="R362" authorId="0" shapeId="0" xr:uid="{00000000-0006-0000-0900-00007F000000}">
      <text>
        <r>
          <rPr>
            <b/>
            <sz val="9"/>
            <color indexed="81"/>
            <rFont val="宋体"/>
            <family val="3"/>
            <charset val="134"/>
          </rPr>
          <t>admin:</t>
        </r>
        <r>
          <rPr>
            <sz val="9"/>
            <color indexed="81"/>
            <rFont val="宋体"/>
            <family val="3"/>
            <charset val="134"/>
          </rPr>
          <t xml:space="preserve">
1个队伍算2个目标数</t>
        </r>
      </text>
    </comment>
    <comment ref="P365" authorId="0" shapeId="0" xr:uid="{00000000-0006-0000-0900-000080000000}">
      <text>
        <r>
          <rPr>
            <b/>
            <sz val="9"/>
            <color indexed="81"/>
            <rFont val="宋体"/>
            <family val="3"/>
            <charset val="134"/>
          </rPr>
          <t>如果是怒气技，需要复制公式，会自动生成时机；非怒气技请覆盖公式手动填值</t>
        </r>
      </text>
    </comment>
    <comment ref="R365" authorId="0" shapeId="0" xr:uid="{00000000-0006-0000-0900-000081000000}">
      <text>
        <r>
          <rPr>
            <b/>
            <sz val="9"/>
            <color indexed="81"/>
            <rFont val="宋体"/>
            <family val="3"/>
            <charset val="134"/>
          </rPr>
          <t>admin:</t>
        </r>
        <r>
          <rPr>
            <sz val="9"/>
            <color indexed="81"/>
            <rFont val="宋体"/>
            <family val="3"/>
            <charset val="134"/>
          </rPr>
          <t xml:space="preserve">
1个队伍算2个目标数</t>
        </r>
      </text>
    </comment>
    <comment ref="P368" authorId="0" shapeId="0" xr:uid="{00000000-0006-0000-0900-000082000000}">
      <text>
        <r>
          <rPr>
            <b/>
            <sz val="9"/>
            <color indexed="81"/>
            <rFont val="宋体"/>
            <family val="3"/>
            <charset val="134"/>
          </rPr>
          <t>如果是怒气技，需要复制公式，会自动生成时机；非怒气技请覆盖公式手动填值</t>
        </r>
      </text>
    </comment>
    <comment ref="R368" authorId="0" shapeId="0" xr:uid="{00000000-0006-0000-0900-000083000000}">
      <text>
        <r>
          <rPr>
            <b/>
            <sz val="9"/>
            <color indexed="81"/>
            <rFont val="宋体"/>
            <family val="3"/>
            <charset val="134"/>
          </rPr>
          <t>admin:</t>
        </r>
        <r>
          <rPr>
            <sz val="9"/>
            <color indexed="81"/>
            <rFont val="宋体"/>
            <family val="3"/>
            <charset val="134"/>
          </rPr>
          <t xml:space="preserve">
1个队伍算2个目标数</t>
        </r>
      </text>
    </comment>
    <comment ref="O369" authorId="0" shapeId="0" xr:uid="{00000000-0006-0000-0900-000084000000}">
      <text>
        <r>
          <rPr>
            <b/>
            <sz val="9"/>
            <color indexed="81"/>
            <rFont val="宋体"/>
            <family val="3"/>
            <charset val="134"/>
          </rPr>
          <t>长时间沉默+目标优选调整系数</t>
        </r>
      </text>
    </comment>
    <comment ref="P377" authorId="0" shapeId="0" xr:uid="{00000000-0006-0000-0900-000085000000}">
      <text>
        <r>
          <rPr>
            <b/>
            <sz val="9"/>
            <color indexed="81"/>
            <rFont val="宋体"/>
            <family val="3"/>
            <charset val="134"/>
          </rPr>
          <t>如果是怒气技，需要复制公式，会自动生成时机；非怒气技请覆盖公式手动填值</t>
        </r>
      </text>
    </comment>
    <comment ref="R377" authorId="0" shapeId="0" xr:uid="{00000000-0006-0000-0900-000086000000}">
      <text>
        <r>
          <rPr>
            <b/>
            <sz val="9"/>
            <color indexed="81"/>
            <rFont val="宋体"/>
            <family val="3"/>
            <charset val="134"/>
          </rPr>
          <t>admin:</t>
        </r>
        <r>
          <rPr>
            <sz val="9"/>
            <color indexed="81"/>
            <rFont val="宋体"/>
            <family val="3"/>
            <charset val="134"/>
          </rPr>
          <t xml:space="preserve">
1个队伍算2个目标数</t>
        </r>
      </text>
    </comment>
    <comment ref="P386" authorId="0" shapeId="0" xr:uid="{00000000-0006-0000-0900-000087000000}">
      <text>
        <r>
          <rPr>
            <b/>
            <sz val="9"/>
            <color indexed="81"/>
            <rFont val="宋体"/>
            <family val="3"/>
            <charset val="134"/>
          </rPr>
          <t>如果是怒气技，需要复制公式，会自动生成时机；非怒气技请覆盖公式手动填值</t>
        </r>
      </text>
    </comment>
    <comment ref="R386" authorId="0" shapeId="0" xr:uid="{00000000-0006-0000-0900-000088000000}">
      <text>
        <r>
          <rPr>
            <b/>
            <sz val="9"/>
            <color indexed="81"/>
            <rFont val="宋体"/>
            <family val="3"/>
            <charset val="134"/>
          </rPr>
          <t>admin:</t>
        </r>
        <r>
          <rPr>
            <sz val="9"/>
            <color indexed="81"/>
            <rFont val="宋体"/>
            <family val="3"/>
            <charset val="134"/>
          </rPr>
          <t xml:space="preserve">
1个队伍算2个目标数</t>
        </r>
      </text>
    </comment>
    <comment ref="P389" authorId="0" shapeId="0" xr:uid="{00000000-0006-0000-0900-000089000000}">
      <text>
        <r>
          <rPr>
            <b/>
            <sz val="9"/>
            <color indexed="81"/>
            <rFont val="宋体"/>
            <family val="3"/>
            <charset val="134"/>
          </rPr>
          <t>如果是怒气技，需要复制公式，会自动生成时机；非怒气技请覆盖公式手动填值</t>
        </r>
      </text>
    </comment>
    <comment ref="R389" authorId="0" shapeId="0" xr:uid="{00000000-0006-0000-0900-00008A000000}">
      <text>
        <r>
          <rPr>
            <b/>
            <sz val="9"/>
            <color indexed="81"/>
            <rFont val="宋体"/>
            <family val="3"/>
            <charset val="134"/>
          </rPr>
          <t>admin:</t>
        </r>
        <r>
          <rPr>
            <sz val="9"/>
            <color indexed="81"/>
            <rFont val="宋体"/>
            <family val="3"/>
            <charset val="134"/>
          </rPr>
          <t xml:space="preserve">
1个队伍算2个目标数</t>
        </r>
      </text>
    </comment>
    <comment ref="P395" authorId="0" shapeId="0" xr:uid="{00000000-0006-0000-0900-00008B000000}">
      <text>
        <r>
          <rPr>
            <b/>
            <sz val="9"/>
            <color indexed="81"/>
            <rFont val="宋体"/>
            <family val="3"/>
            <charset val="134"/>
          </rPr>
          <t>如果是怒气技，需要复制公式，会自动生成时机；非怒气技请覆盖公式手动填值</t>
        </r>
      </text>
    </comment>
    <comment ref="R395" authorId="0" shapeId="0" xr:uid="{00000000-0006-0000-0900-00008C000000}">
      <text>
        <r>
          <rPr>
            <b/>
            <sz val="9"/>
            <color indexed="81"/>
            <rFont val="宋体"/>
            <family val="3"/>
            <charset val="134"/>
          </rPr>
          <t>admin:</t>
        </r>
        <r>
          <rPr>
            <sz val="9"/>
            <color indexed="81"/>
            <rFont val="宋体"/>
            <family val="3"/>
            <charset val="134"/>
          </rPr>
          <t xml:space="preserve">
1个队伍算2个目标数</t>
        </r>
      </text>
    </comment>
    <comment ref="P398" authorId="0" shapeId="0" xr:uid="{00000000-0006-0000-0900-00008D000000}">
      <text>
        <r>
          <rPr>
            <b/>
            <sz val="9"/>
            <color indexed="81"/>
            <rFont val="宋体"/>
            <family val="3"/>
            <charset val="134"/>
          </rPr>
          <t>如果是怒气技，需要复制公式，会自动生成时机；非怒气技请覆盖公式手动填值</t>
        </r>
      </text>
    </comment>
    <comment ref="R398" authorId="0" shapeId="0" xr:uid="{00000000-0006-0000-0900-00008E000000}">
      <text>
        <r>
          <rPr>
            <b/>
            <sz val="9"/>
            <color indexed="81"/>
            <rFont val="宋体"/>
            <family val="3"/>
            <charset val="134"/>
          </rPr>
          <t>admin:</t>
        </r>
        <r>
          <rPr>
            <sz val="9"/>
            <color indexed="81"/>
            <rFont val="宋体"/>
            <family val="3"/>
            <charset val="134"/>
          </rPr>
          <t xml:space="preserve">
1个队伍算2个目标数</t>
        </r>
      </text>
    </comment>
    <comment ref="P404" authorId="0" shapeId="0" xr:uid="{00000000-0006-0000-0900-00008F000000}">
      <text>
        <r>
          <rPr>
            <b/>
            <sz val="9"/>
            <color indexed="81"/>
            <rFont val="宋体"/>
            <family val="3"/>
            <charset val="134"/>
          </rPr>
          <t>如果是怒气技，需要复制公式，会自动生成时机；非怒气技请覆盖公式手动填值</t>
        </r>
      </text>
    </comment>
    <comment ref="R404" authorId="0" shapeId="0" xr:uid="{00000000-0006-0000-0900-000090000000}">
      <text>
        <r>
          <rPr>
            <b/>
            <sz val="9"/>
            <color indexed="81"/>
            <rFont val="宋体"/>
            <family val="3"/>
            <charset val="134"/>
          </rPr>
          <t>admin:</t>
        </r>
        <r>
          <rPr>
            <sz val="9"/>
            <color indexed="81"/>
            <rFont val="宋体"/>
            <family val="3"/>
            <charset val="134"/>
          </rPr>
          <t xml:space="preserve">
1个队伍算2个目标数</t>
        </r>
      </text>
    </comment>
    <comment ref="O405" authorId="0" shapeId="0" xr:uid="{00000000-0006-0000-0900-000091000000}">
      <text>
        <r>
          <rPr>
            <b/>
            <sz val="9"/>
            <color indexed="81"/>
            <rFont val="宋体"/>
            <family val="3"/>
            <charset val="134"/>
          </rPr>
          <t>普攻占比</t>
        </r>
      </text>
    </comment>
    <comment ref="P407" authorId="0" shapeId="0" xr:uid="{00000000-0006-0000-0900-000092000000}">
      <text>
        <r>
          <rPr>
            <b/>
            <sz val="9"/>
            <color indexed="81"/>
            <rFont val="宋体"/>
            <family val="3"/>
            <charset val="134"/>
          </rPr>
          <t>如果是怒气技，需要复制公式，会自动生成时机；非怒气技请覆盖公式手动填值</t>
        </r>
      </text>
    </comment>
    <comment ref="R407" authorId="0" shapeId="0" xr:uid="{00000000-0006-0000-0900-000093000000}">
      <text>
        <r>
          <rPr>
            <b/>
            <sz val="9"/>
            <color indexed="81"/>
            <rFont val="宋体"/>
            <family val="3"/>
            <charset val="134"/>
          </rPr>
          <t>admin:</t>
        </r>
        <r>
          <rPr>
            <sz val="9"/>
            <color indexed="81"/>
            <rFont val="宋体"/>
            <family val="3"/>
            <charset val="134"/>
          </rPr>
          <t xml:space="preserve">
1个队伍算2个目标数</t>
        </r>
      </text>
    </comment>
    <comment ref="P413" authorId="0" shapeId="0" xr:uid="{00000000-0006-0000-0900-000094000000}">
      <text>
        <r>
          <rPr>
            <b/>
            <sz val="9"/>
            <color indexed="81"/>
            <rFont val="宋体"/>
            <family val="3"/>
            <charset val="134"/>
          </rPr>
          <t>如果是怒气技，需要复制公式，会自动生成时机；非怒气技请覆盖公式手动填值</t>
        </r>
      </text>
    </comment>
    <comment ref="R413" authorId="0" shapeId="0" xr:uid="{00000000-0006-0000-0900-000095000000}">
      <text>
        <r>
          <rPr>
            <b/>
            <sz val="9"/>
            <color indexed="81"/>
            <rFont val="宋体"/>
            <family val="3"/>
            <charset val="134"/>
          </rPr>
          <t>admin:</t>
        </r>
        <r>
          <rPr>
            <sz val="9"/>
            <color indexed="81"/>
            <rFont val="宋体"/>
            <family val="3"/>
            <charset val="134"/>
          </rPr>
          <t xml:space="preserve">
1个队伍算2个目标数</t>
        </r>
      </text>
    </comment>
    <comment ref="P416" authorId="0" shapeId="0" xr:uid="{00000000-0006-0000-0900-000096000000}">
      <text>
        <r>
          <rPr>
            <b/>
            <sz val="9"/>
            <color indexed="81"/>
            <rFont val="宋体"/>
            <family val="3"/>
            <charset val="134"/>
          </rPr>
          <t>如果是怒气技，需要复制公式，会自动生成时机；非怒气技请覆盖公式手动填值</t>
        </r>
      </text>
    </comment>
    <comment ref="R416" authorId="0" shapeId="0" xr:uid="{00000000-0006-0000-0900-000097000000}">
      <text>
        <r>
          <rPr>
            <b/>
            <sz val="9"/>
            <color indexed="81"/>
            <rFont val="宋体"/>
            <family val="3"/>
            <charset val="134"/>
          </rPr>
          <t>admin:</t>
        </r>
        <r>
          <rPr>
            <sz val="9"/>
            <color indexed="81"/>
            <rFont val="宋体"/>
            <family val="3"/>
            <charset val="134"/>
          </rPr>
          <t xml:space="preserve">
1个队伍算2个目标数</t>
        </r>
      </text>
    </comment>
    <comment ref="P422" authorId="0" shapeId="0" xr:uid="{00000000-0006-0000-0900-000098000000}">
      <text>
        <r>
          <rPr>
            <b/>
            <sz val="9"/>
            <color indexed="81"/>
            <rFont val="宋体"/>
            <family val="3"/>
            <charset val="134"/>
          </rPr>
          <t>如果是怒气技，需要复制公式，会自动生成时机；非怒气技请覆盖公式手动填值</t>
        </r>
      </text>
    </comment>
    <comment ref="R422" authorId="0" shapeId="0" xr:uid="{00000000-0006-0000-0900-000099000000}">
      <text>
        <r>
          <rPr>
            <b/>
            <sz val="9"/>
            <color indexed="81"/>
            <rFont val="宋体"/>
            <family val="3"/>
            <charset val="134"/>
          </rPr>
          <t>admin:</t>
        </r>
        <r>
          <rPr>
            <sz val="9"/>
            <color indexed="81"/>
            <rFont val="宋体"/>
            <family val="3"/>
            <charset val="134"/>
          </rPr>
          <t xml:space="preserve">
1个队伍算2个目标数</t>
        </r>
      </text>
    </comment>
    <comment ref="P425" authorId="0" shapeId="0" xr:uid="{00000000-0006-0000-0900-00009A000000}">
      <text>
        <r>
          <rPr>
            <b/>
            <sz val="9"/>
            <color indexed="81"/>
            <rFont val="宋体"/>
            <family val="3"/>
            <charset val="134"/>
          </rPr>
          <t>如果是怒气技，需要复制公式，会自动生成时机；非怒气技请覆盖公式手动填值</t>
        </r>
      </text>
    </comment>
    <comment ref="R425" authorId="0" shapeId="0" xr:uid="{00000000-0006-0000-0900-00009B000000}">
      <text>
        <r>
          <rPr>
            <b/>
            <sz val="9"/>
            <color indexed="81"/>
            <rFont val="宋体"/>
            <family val="3"/>
            <charset val="134"/>
          </rPr>
          <t>admin:</t>
        </r>
        <r>
          <rPr>
            <sz val="9"/>
            <color indexed="81"/>
            <rFont val="宋体"/>
            <family val="3"/>
            <charset val="134"/>
          </rPr>
          <t xml:space="preserve">
1个队伍算2个目标数</t>
        </r>
      </text>
    </comment>
    <comment ref="O426" authorId="0" shapeId="0" xr:uid="{00000000-0006-0000-0900-00009C000000}">
      <text>
        <r>
          <rPr>
            <b/>
            <sz val="9"/>
            <color indexed="81"/>
            <rFont val="宋体"/>
            <family val="3"/>
            <charset val="134"/>
          </rPr>
          <t>上阵女性武将数量跳转</t>
        </r>
      </text>
    </comment>
    <comment ref="O427" authorId="0" shapeId="0" xr:uid="{00000000-0006-0000-0900-00009D000000}">
      <text>
        <r>
          <rPr>
            <b/>
            <sz val="9"/>
            <color indexed="81"/>
            <rFont val="宋体"/>
            <family val="3"/>
            <charset val="134"/>
          </rPr>
          <t>上阵女性武将数量跳转</t>
        </r>
      </text>
    </comment>
    <comment ref="P431" authorId="0" shapeId="0" xr:uid="{00000000-0006-0000-0900-00009E000000}">
      <text>
        <r>
          <rPr>
            <b/>
            <sz val="9"/>
            <color indexed="81"/>
            <rFont val="宋体"/>
            <family val="3"/>
            <charset val="134"/>
          </rPr>
          <t>如果是怒气技，需要复制公式，会自动生成时机；非怒气技请覆盖公式手动填值</t>
        </r>
      </text>
    </comment>
    <comment ref="R431" authorId="0" shapeId="0" xr:uid="{00000000-0006-0000-0900-00009F000000}">
      <text>
        <r>
          <rPr>
            <b/>
            <sz val="9"/>
            <color indexed="81"/>
            <rFont val="宋体"/>
            <family val="3"/>
            <charset val="134"/>
          </rPr>
          <t>admin:</t>
        </r>
        <r>
          <rPr>
            <sz val="9"/>
            <color indexed="81"/>
            <rFont val="宋体"/>
            <family val="3"/>
            <charset val="134"/>
          </rPr>
          <t xml:space="preserve">
1个队伍算2个目标数</t>
        </r>
      </text>
    </comment>
    <comment ref="P434" authorId="0" shapeId="0" xr:uid="{00000000-0006-0000-0900-0000A0000000}">
      <text>
        <r>
          <rPr>
            <b/>
            <sz val="9"/>
            <color indexed="81"/>
            <rFont val="宋体"/>
            <family val="3"/>
            <charset val="134"/>
          </rPr>
          <t>如果是怒气技，需要复制公式，会自动生成时机；非怒气技请覆盖公式手动填值</t>
        </r>
      </text>
    </comment>
    <comment ref="R434" authorId="0" shapeId="0" xr:uid="{00000000-0006-0000-0900-0000A1000000}">
      <text>
        <r>
          <rPr>
            <b/>
            <sz val="9"/>
            <color indexed="81"/>
            <rFont val="宋体"/>
            <family val="3"/>
            <charset val="134"/>
          </rPr>
          <t>admin:</t>
        </r>
        <r>
          <rPr>
            <sz val="9"/>
            <color indexed="81"/>
            <rFont val="宋体"/>
            <family val="3"/>
            <charset val="134"/>
          </rPr>
          <t xml:space="preserve">
1个队伍算2个目标数</t>
        </r>
      </text>
    </comment>
    <comment ref="P440" authorId="0" shapeId="0" xr:uid="{00000000-0006-0000-0900-0000A2000000}">
      <text>
        <r>
          <rPr>
            <b/>
            <sz val="9"/>
            <color indexed="81"/>
            <rFont val="宋体"/>
            <family val="3"/>
            <charset val="134"/>
          </rPr>
          <t>如果是怒气技，需要复制公式，会自动生成时机；非怒气技请覆盖公式手动填值</t>
        </r>
      </text>
    </comment>
    <comment ref="R440" authorId="0" shapeId="0" xr:uid="{00000000-0006-0000-0900-0000A3000000}">
      <text>
        <r>
          <rPr>
            <b/>
            <sz val="9"/>
            <color indexed="81"/>
            <rFont val="宋体"/>
            <family val="3"/>
            <charset val="134"/>
          </rPr>
          <t>admin:</t>
        </r>
        <r>
          <rPr>
            <sz val="9"/>
            <color indexed="81"/>
            <rFont val="宋体"/>
            <family val="3"/>
            <charset val="134"/>
          </rPr>
          <t xml:space="preserve">
1个队伍算2个目标数</t>
        </r>
      </text>
    </comment>
    <comment ref="P443" authorId="0" shapeId="0" xr:uid="{00000000-0006-0000-0900-0000A4000000}">
      <text>
        <r>
          <rPr>
            <b/>
            <sz val="9"/>
            <color indexed="81"/>
            <rFont val="宋体"/>
            <family val="3"/>
            <charset val="134"/>
          </rPr>
          <t>如果是怒气技，需要复制公式，会自动生成时机；非怒气技请覆盖公式手动填值</t>
        </r>
      </text>
    </comment>
    <comment ref="R443" authorId="0" shapeId="0" xr:uid="{00000000-0006-0000-0900-0000A5000000}">
      <text>
        <r>
          <rPr>
            <b/>
            <sz val="9"/>
            <color indexed="81"/>
            <rFont val="宋体"/>
            <family val="3"/>
            <charset val="134"/>
          </rPr>
          <t>admin:</t>
        </r>
        <r>
          <rPr>
            <sz val="9"/>
            <color indexed="81"/>
            <rFont val="宋体"/>
            <family val="3"/>
            <charset val="134"/>
          </rPr>
          <t xml:space="preserve">
1个队伍算2个目标数</t>
        </r>
      </text>
    </comment>
    <comment ref="P449" authorId="0" shapeId="0" xr:uid="{00000000-0006-0000-0900-0000A6000000}">
      <text>
        <r>
          <rPr>
            <b/>
            <sz val="9"/>
            <color indexed="81"/>
            <rFont val="宋体"/>
            <family val="3"/>
            <charset val="134"/>
          </rPr>
          <t>如果是怒气技，需要复制公式，会自动生成时机；非怒气技请覆盖公式手动填值</t>
        </r>
      </text>
    </comment>
    <comment ref="R449" authorId="0" shapeId="0" xr:uid="{00000000-0006-0000-0900-0000A7000000}">
      <text>
        <r>
          <rPr>
            <b/>
            <sz val="9"/>
            <color indexed="81"/>
            <rFont val="宋体"/>
            <family val="3"/>
            <charset val="134"/>
          </rPr>
          <t>admin:</t>
        </r>
        <r>
          <rPr>
            <sz val="9"/>
            <color indexed="81"/>
            <rFont val="宋体"/>
            <family val="3"/>
            <charset val="134"/>
          </rPr>
          <t xml:space="preserve">
1个队伍算2个目标数</t>
        </r>
      </text>
    </comment>
    <comment ref="O450" authorId="0" shapeId="0" xr:uid="{00000000-0006-0000-0900-0000A8000000}">
      <text>
        <r>
          <rPr>
            <b/>
            <sz val="9"/>
            <color indexed="81"/>
            <rFont val="宋体"/>
            <family val="3"/>
            <charset val="134"/>
          </rPr>
          <t>攻速养成偏向调整系数</t>
        </r>
      </text>
    </comment>
    <comment ref="Q452" authorId="0" shapeId="0" xr:uid="{00000000-0006-0000-0900-0000A9000000}">
      <text>
        <r>
          <rPr>
            <b/>
            <sz val="9"/>
            <color indexed="81"/>
            <rFont val="宋体"/>
            <family val="3"/>
            <charset val="134"/>
          </rPr>
          <t>admin:</t>
        </r>
        <r>
          <rPr>
            <sz val="9"/>
            <color indexed="81"/>
            <rFont val="宋体"/>
            <family val="3"/>
            <charset val="134"/>
          </rPr>
          <t xml:space="preserve">
1个队伍算2个目标数</t>
        </r>
      </text>
    </comment>
    <comment ref="P458" authorId="0" shapeId="0" xr:uid="{00000000-0006-0000-0900-0000AA000000}">
      <text>
        <r>
          <rPr>
            <b/>
            <sz val="9"/>
            <color indexed="81"/>
            <rFont val="宋体"/>
            <family val="3"/>
            <charset val="134"/>
          </rPr>
          <t>如果是怒气技，需要复制公式，会自动生成时机；非怒气技请覆盖公式手动填值</t>
        </r>
      </text>
    </comment>
    <comment ref="R458" authorId="0" shapeId="0" xr:uid="{00000000-0006-0000-0900-0000AB000000}">
      <text>
        <r>
          <rPr>
            <b/>
            <sz val="9"/>
            <color indexed="81"/>
            <rFont val="宋体"/>
            <family val="3"/>
            <charset val="134"/>
          </rPr>
          <t>admin:</t>
        </r>
        <r>
          <rPr>
            <sz val="9"/>
            <color indexed="81"/>
            <rFont val="宋体"/>
            <family val="3"/>
            <charset val="134"/>
          </rPr>
          <t xml:space="preserve">
1个队伍算2个目标数</t>
        </r>
      </text>
    </comment>
    <comment ref="P467" authorId="0" shapeId="0" xr:uid="{00000000-0006-0000-0900-0000AC000000}">
      <text>
        <r>
          <rPr>
            <b/>
            <sz val="9"/>
            <color indexed="81"/>
            <rFont val="宋体"/>
            <family val="3"/>
            <charset val="134"/>
          </rPr>
          <t>如果是怒气技，需要复制公式，会自动生成时机；非怒气技请覆盖公式手动填值</t>
        </r>
      </text>
    </comment>
    <comment ref="R467" authorId="0" shapeId="0" xr:uid="{00000000-0006-0000-0900-0000AD000000}">
      <text>
        <r>
          <rPr>
            <b/>
            <sz val="9"/>
            <color indexed="81"/>
            <rFont val="宋体"/>
            <family val="3"/>
            <charset val="134"/>
          </rPr>
          <t>admin:</t>
        </r>
        <r>
          <rPr>
            <sz val="9"/>
            <color indexed="81"/>
            <rFont val="宋体"/>
            <family val="3"/>
            <charset val="134"/>
          </rPr>
          <t xml:space="preserve">
1个队伍算2个目标数</t>
        </r>
      </text>
    </comment>
    <comment ref="P470" authorId="0" shapeId="0" xr:uid="{00000000-0006-0000-0900-0000AE000000}">
      <text>
        <r>
          <rPr>
            <b/>
            <sz val="9"/>
            <color indexed="81"/>
            <rFont val="宋体"/>
            <family val="3"/>
            <charset val="134"/>
          </rPr>
          <t>如果是怒气技，需要复制公式，会自动生成时机；非怒气技请覆盖公式手动填值</t>
        </r>
      </text>
    </comment>
    <comment ref="R470" authorId="0" shapeId="0" xr:uid="{00000000-0006-0000-0900-0000AF000000}">
      <text>
        <r>
          <rPr>
            <b/>
            <sz val="9"/>
            <color indexed="81"/>
            <rFont val="宋体"/>
            <family val="3"/>
            <charset val="134"/>
          </rPr>
          <t>admin:</t>
        </r>
        <r>
          <rPr>
            <sz val="9"/>
            <color indexed="81"/>
            <rFont val="宋体"/>
            <family val="3"/>
            <charset val="134"/>
          </rPr>
          <t xml:space="preserve">
1个队伍算2个目标数</t>
        </r>
      </text>
    </comment>
    <comment ref="P476" authorId="0" shapeId="0" xr:uid="{00000000-0006-0000-0900-0000B0000000}">
      <text>
        <r>
          <rPr>
            <b/>
            <sz val="9"/>
            <color indexed="81"/>
            <rFont val="宋体"/>
            <family val="3"/>
            <charset val="134"/>
          </rPr>
          <t>如果是怒气技，需要复制公式，会自动生成时机；非怒气技请覆盖公式手动填值</t>
        </r>
      </text>
    </comment>
    <comment ref="R476" authorId="0" shapeId="0" xr:uid="{00000000-0006-0000-0900-0000B1000000}">
      <text>
        <r>
          <rPr>
            <b/>
            <sz val="9"/>
            <color indexed="81"/>
            <rFont val="宋体"/>
            <family val="3"/>
            <charset val="134"/>
          </rPr>
          <t>admin:</t>
        </r>
        <r>
          <rPr>
            <sz val="9"/>
            <color indexed="81"/>
            <rFont val="宋体"/>
            <family val="3"/>
            <charset val="134"/>
          </rPr>
          <t xml:space="preserve">
1个队伍算2个目标数</t>
        </r>
      </text>
    </comment>
    <comment ref="P479" authorId="0" shapeId="0" xr:uid="{00000000-0006-0000-0900-0000B2000000}">
      <text>
        <r>
          <rPr>
            <b/>
            <sz val="9"/>
            <color indexed="81"/>
            <rFont val="宋体"/>
            <family val="3"/>
            <charset val="134"/>
          </rPr>
          <t>如果是怒气技，需要复制公式，会自动生成时机；非怒气技请覆盖公式手动填值</t>
        </r>
      </text>
    </comment>
    <comment ref="R479" authorId="0" shapeId="0" xr:uid="{00000000-0006-0000-0900-0000B3000000}">
      <text>
        <r>
          <rPr>
            <b/>
            <sz val="9"/>
            <color indexed="81"/>
            <rFont val="宋体"/>
            <family val="3"/>
            <charset val="134"/>
          </rPr>
          <t>admin:</t>
        </r>
        <r>
          <rPr>
            <sz val="9"/>
            <color indexed="81"/>
            <rFont val="宋体"/>
            <family val="3"/>
            <charset val="134"/>
          </rPr>
          <t xml:space="preserve">
1个队伍算2个目标数</t>
        </r>
      </text>
    </comment>
    <comment ref="O480" authorId="0" shapeId="0" xr:uid="{00000000-0006-0000-0900-0000B4000000}">
      <text>
        <r>
          <rPr>
            <b/>
            <sz val="9"/>
            <color indexed="81"/>
            <rFont val="宋体"/>
            <family val="3"/>
            <charset val="134"/>
          </rPr>
          <t>战术加成</t>
        </r>
      </text>
    </comment>
    <comment ref="P485" authorId="0" shapeId="0" xr:uid="{00000000-0006-0000-0900-0000B5000000}">
      <text>
        <r>
          <rPr>
            <b/>
            <sz val="9"/>
            <color indexed="81"/>
            <rFont val="宋体"/>
            <family val="3"/>
            <charset val="134"/>
          </rPr>
          <t>如果是怒气技，需要复制公式，会自动生成时机；非怒气技请覆盖公式手动填值</t>
        </r>
      </text>
    </comment>
    <comment ref="R485" authorId="0" shapeId="0" xr:uid="{00000000-0006-0000-0900-0000B6000000}">
      <text>
        <r>
          <rPr>
            <b/>
            <sz val="9"/>
            <color indexed="81"/>
            <rFont val="宋体"/>
            <family val="3"/>
            <charset val="134"/>
          </rPr>
          <t>admin:</t>
        </r>
        <r>
          <rPr>
            <sz val="9"/>
            <color indexed="81"/>
            <rFont val="宋体"/>
            <family val="3"/>
            <charset val="134"/>
          </rPr>
          <t xml:space="preserve">
1个队伍算2个目标数</t>
        </r>
      </text>
    </comment>
    <comment ref="P488" authorId="0" shapeId="0" xr:uid="{00000000-0006-0000-0900-0000B7000000}">
      <text>
        <r>
          <rPr>
            <b/>
            <sz val="9"/>
            <color indexed="81"/>
            <rFont val="宋体"/>
            <family val="3"/>
            <charset val="134"/>
          </rPr>
          <t>如果是怒气技，需要复制公式，会自动生成时机；非怒气技请覆盖公式手动填值</t>
        </r>
      </text>
    </comment>
    <comment ref="R488" authorId="0" shapeId="0" xr:uid="{00000000-0006-0000-0900-0000B8000000}">
      <text>
        <r>
          <rPr>
            <b/>
            <sz val="9"/>
            <color indexed="81"/>
            <rFont val="宋体"/>
            <family val="3"/>
            <charset val="134"/>
          </rPr>
          <t>admin:</t>
        </r>
        <r>
          <rPr>
            <sz val="9"/>
            <color indexed="81"/>
            <rFont val="宋体"/>
            <family val="3"/>
            <charset val="134"/>
          </rPr>
          <t xml:space="preserve">
1个队伍算2个目标数</t>
        </r>
      </text>
    </comment>
    <comment ref="P494" authorId="0" shapeId="0" xr:uid="{00000000-0006-0000-0900-0000B9000000}">
      <text>
        <r>
          <rPr>
            <b/>
            <sz val="9"/>
            <color indexed="81"/>
            <rFont val="宋体"/>
            <family val="3"/>
            <charset val="134"/>
          </rPr>
          <t>预估刺客击杀一个人需要20秒</t>
        </r>
      </text>
    </comment>
    <comment ref="R494" authorId="0" shapeId="0" xr:uid="{00000000-0006-0000-0900-0000BA000000}">
      <text>
        <r>
          <rPr>
            <b/>
            <sz val="9"/>
            <color indexed="81"/>
            <rFont val="宋体"/>
            <family val="3"/>
            <charset val="134"/>
          </rPr>
          <t>指预估一个刺客能切1.5个人</t>
        </r>
      </text>
    </comment>
    <comment ref="P497" authorId="0" shapeId="0" xr:uid="{00000000-0006-0000-0900-0000BB000000}">
      <text>
        <r>
          <rPr>
            <b/>
            <sz val="9"/>
            <color indexed="81"/>
            <rFont val="宋体"/>
            <family val="3"/>
            <charset val="134"/>
          </rPr>
          <t>预估刺客击杀一个人需要20秒</t>
        </r>
      </text>
    </comment>
    <comment ref="R497" authorId="0" shapeId="0" xr:uid="{00000000-0006-0000-0900-0000BC000000}">
      <text>
        <r>
          <rPr>
            <b/>
            <sz val="9"/>
            <color indexed="81"/>
            <rFont val="宋体"/>
            <family val="3"/>
            <charset val="134"/>
          </rPr>
          <t>admin:</t>
        </r>
        <r>
          <rPr>
            <sz val="9"/>
            <color indexed="81"/>
            <rFont val="宋体"/>
            <family val="3"/>
            <charset val="134"/>
          </rPr>
          <t xml:space="preserve">
1个队伍算2个目标数</t>
        </r>
      </text>
    </comment>
    <comment ref="P503" authorId="0" shapeId="0" xr:uid="{00000000-0006-0000-0900-0000BD000000}">
      <text>
        <r>
          <rPr>
            <b/>
            <sz val="9"/>
            <color indexed="81"/>
            <rFont val="宋体"/>
            <family val="3"/>
            <charset val="134"/>
          </rPr>
          <t>如果是怒气技，需要复制公式，会自动生成时机；非怒气技请覆盖公式手动填值</t>
        </r>
      </text>
    </comment>
    <comment ref="R503" authorId="0" shapeId="0" xr:uid="{00000000-0006-0000-0900-0000BE000000}">
      <text>
        <r>
          <rPr>
            <b/>
            <sz val="9"/>
            <color indexed="81"/>
            <rFont val="宋体"/>
            <family val="3"/>
            <charset val="134"/>
          </rPr>
          <t>admin:</t>
        </r>
        <r>
          <rPr>
            <sz val="9"/>
            <color indexed="81"/>
            <rFont val="宋体"/>
            <family val="3"/>
            <charset val="134"/>
          </rPr>
          <t xml:space="preserve">
1个队伍算2个目标数</t>
        </r>
      </text>
    </comment>
    <comment ref="O504" authorId="0" shapeId="0" xr:uid="{00000000-0006-0000-0900-0000BF000000}">
      <text>
        <r>
          <rPr>
            <b/>
            <sz val="9"/>
            <color indexed="81"/>
            <rFont val="宋体"/>
            <family val="3"/>
            <charset val="134"/>
          </rPr>
          <t>战术修正，认为携带该兵法会主动承受更多的远程伤害</t>
        </r>
      </text>
    </comment>
    <comment ref="P506" authorId="0" shapeId="0" xr:uid="{00000000-0006-0000-0900-0000C0000000}">
      <text>
        <r>
          <rPr>
            <b/>
            <sz val="9"/>
            <color indexed="81"/>
            <rFont val="宋体"/>
            <family val="3"/>
            <charset val="134"/>
          </rPr>
          <t>如果是怒气技，需要复制公式，会自动生成时机；非怒气技请覆盖公式手动填值</t>
        </r>
      </text>
    </comment>
    <comment ref="R506" authorId="0" shapeId="0" xr:uid="{00000000-0006-0000-0900-0000C1000000}">
      <text>
        <r>
          <rPr>
            <b/>
            <sz val="9"/>
            <color indexed="81"/>
            <rFont val="宋体"/>
            <family val="3"/>
            <charset val="134"/>
          </rPr>
          <t>admin:</t>
        </r>
        <r>
          <rPr>
            <sz val="9"/>
            <color indexed="81"/>
            <rFont val="宋体"/>
            <family val="3"/>
            <charset val="134"/>
          </rPr>
          <t xml:space="preserve">
1个队伍算2个目标数</t>
        </r>
      </text>
    </comment>
    <comment ref="O507" authorId="0" shapeId="0" xr:uid="{00000000-0006-0000-0900-0000C2000000}">
      <text>
        <r>
          <rPr>
            <b/>
            <sz val="9"/>
            <color indexed="81"/>
            <rFont val="宋体"/>
            <family val="3"/>
            <charset val="134"/>
          </rPr>
          <t>输出武将高收益修正</t>
        </r>
      </text>
    </comment>
    <comment ref="P512" authorId="0" shapeId="0" xr:uid="{00000000-0006-0000-0900-0000C3000000}">
      <text>
        <r>
          <rPr>
            <b/>
            <sz val="9"/>
            <color indexed="81"/>
            <rFont val="宋体"/>
            <family val="3"/>
            <charset val="134"/>
          </rPr>
          <t>如果是怒气技，需要复制公式，会自动生成时机；非怒气技请覆盖公式手动填值</t>
        </r>
      </text>
    </comment>
    <comment ref="R512" authorId="0" shapeId="0" xr:uid="{00000000-0006-0000-0900-0000C4000000}">
      <text>
        <r>
          <rPr>
            <b/>
            <sz val="9"/>
            <color indexed="81"/>
            <rFont val="宋体"/>
            <family val="3"/>
            <charset val="134"/>
          </rPr>
          <t>admin:</t>
        </r>
        <r>
          <rPr>
            <sz val="9"/>
            <color indexed="81"/>
            <rFont val="宋体"/>
            <family val="3"/>
            <charset val="134"/>
          </rPr>
          <t xml:space="preserve">
1个队伍算2个目标数</t>
        </r>
      </text>
    </comment>
    <comment ref="P515" authorId="0" shapeId="0" xr:uid="{00000000-0006-0000-0900-0000C5000000}">
      <text>
        <r>
          <rPr>
            <b/>
            <sz val="9"/>
            <color indexed="81"/>
            <rFont val="宋体"/>
            <family val="3"/>
            <charset val="134"/>
          </rPr>
          <t>如果是怒气技，需要复制公式，会自动生成时机；非怒气技请覆盖公式手动填值</t>
        </r>
      </text>
    </comment>
    <comment ref="R515" authorId="0" shapeId="0" xr:uid="{00000000-0006-0000-0900-0000C6000000}">
      <text>
        <r>
          <rPr>
            <b/>
            <sz val="9"/>
            <color indexed="81"/>
            <rFont val="宋体"/>
            <family val="3"/>
            <charset val="134"/>
          </rPr>
          <t>admin:</t>
        </r>
        <r>
          <rPr>
            <sz val="9"/>
            <color indexed="81"/>
            <rFont val="宋体"/>
            <family val="3"/>
            <charset val="134"/>
          </rPr>
          <t xml:space="preserve">
1个队伍算2个目标数</t>
        </r>
      </text>
    </comment>
    <comment ref="O516" authorId="0" shapeId="0" xr:uid="{00000000-0006-0000-0900-0000C7000000}">
      <text>
        <r>
          <rPr>
            <b/>
            <sz val="9"/>
            <color indexed="81"/>
            <rFont val="宋体"/>
            <family val="3"/>
            <charset val="134"/>
          </rPr>
          <t>双闪避战法战术修正</t>
        </r>
      </text>
    </comment>
    <comment ref="P518" authorId="0" shapeId="0" xr:uid="{00000000-0006-0000-0900-0000C8000000}">
      <text>
        <r>
          <rPr>
            <b/>
            <sz val="9"/>
            <color indexed="81"/>
            <rFont val="宋体"/>
            <family val="3"/>
            <charset val="134"/>
          </rPr>
          <t>如果是怒气技，需要复制公式，会自动生成时机；非怒气技请覆盖公式手动填值</t>
        </r>
      </text>
    </comment>
    <comment ref="R518" authorId="0" shapeId="0" xr:uid="{00000000-0006-0000-0900-0000C9000000}">
      <text>
        <r>
          <rPr>
            <b/>
            <sz val="9"/>
            <color indexed="81"/>
            <rFont val="宋体"/>
            <family val="3"/>
            <charset val="134"/>
          </rPr>
          <t>admin:</t>
        </r>
        <r>
          <rPr>
            <sz val="9"/>
            <color indexed="81"/>
            <rFont val="宋体"/>
            <family val="3"/>
            <charset val="134"/>
          </rPr>
          <t xml:space="preserve">
1个队伍算2个目标数</t>
        </r>
      </text>
    </comment>
    <comment ref="P530" authorId="0" shapeId="0" xr:uid="{00000000-0006-0000-0900-0000CA000000}">
      <text>
        <r>
          <rPr>
            <b/>
            <sz val="9"/>
            <color indexed="81"/>
            <rFont val="宋体"/>
            <family val="3"/>
            <charset val="134"/>
          </rPr>
          <t>如果是怒气技，需要复制公式，会自动生成时机；非怒气技请覆盖公式手动填值</t>
        </r>
      </text>
    </comment>
    <comment ref="R530" authorId="0" shapeId="0" xr:uid="{00000000-0006-0000-0900-0000CB000000}">
      <text>
        <r>
          <rPr>
            <b/>
            <sz val="9"/>
            <color indexed="81"/>
            <rFont val="宋体"/>
            <family val="3"/>
            <charset val="134"/>
          </rPr>
          <t>admin:</t>
        </r>
        <r>
          <rPr>
            <sz val="9"/>
            <color indexed="81"/>
            <rFont val="宋体"/>
            <family val="3"/>
            <charset val="134"/>
          </rPr>
          <t xml:space="preserve">
1个队伍算2个目标数</t>
        </r>
      </text>
    </comment>
    <comment ref="P539" authorId="0" shapeId="0" xr:uid="{00000000-0006-0000-0900-0000CC000000}">
      <text>
        <r>
          <rPr>
            <b/>
            <sz val="9"/>
            <color indexed="81"/>
            <rFont val="宋体"/>
            <family val="3"/>
            <charset val="134"/>
          </rPr>
          <t>如果是怒气技，需要复制公式，会自动生成时机；非怒气技请覆盖公式手动填值</t>
        </r>
      </text>
    </comment>
    <comment ref="R539" authorId="0" shapeId="0" xr:uid="{00000000-0006-0000-0900-0000CD000000}">
      <text>
        <r>
          <rPr>
            <b/>
            <sz val="9"/>
            <color indexed="81"/>
            <rFont val="宋体"/>
            <family val="3"/>
            <charset val="134"/>
          </rPr>
          <t>admin:</t>
        </r>
        <r>
          <rPr>
            <sz val="9"/>
            <color indexed="81"/>
            <rFont val="宋体"/>
            <family val="3"/>
            <charset val="134"/>
          </rPr>
          <t xml:space="preserve">
1个队伍算2个目标数</t>
        </r>
      </text>
    </comment>
    <comment ref="O541" authorId="0" shapeId="0" xr:uid="{00000000-0006-0000-0900-0000CE000000}">
      <text>
        <r>
          <rPr>
            <b/>
            <sz val="9"/>
            <color indexed="81"/>
            <rFont val="宋体"/>
            <family val="3"/>
            <charset val="134"/>
          </rPr>
          <t>士兵普遍缺策略伤害</t>
        </r>
      </text>
    </comment>
    <comment ref="O549" authorId="0" shapeId="0" xr:uid="{00000000-0006-0000-0900-0000CF000000}">
      <text>
        <r>
          <rPr>
            <b/>
            <sz val="9"/>
            <color indexed="81"/>
            <rFont val="宋体"/>
            <family val="3"/>
            <charset val="134"/>
          </rPr>
          <t>集火策略加成</t>
        </r>
      </text>
    </comment>
    <comment ref="O552" authorId="0" shapeId="0" xr:uid="{00000000-0006-0000-0900-0000D0000000}">
      <text>
        <r>
          <rPr>
            <b/>
            <sz val="9"/>
            <color indexed="81"/>
            <rFont val="宋体"/>
            <family val="3"/>
            <charset val="134"/>
          </rPr>
          <t>战骑将自带暴击伤害天赋修正</t>
        </r>
      </text>
    </comment>
    <comment ref="R554" authorId="0" shapeId="0" xr:uid="{00000000-0006-0000-0900-0000D1000000}">
      <text>
        <r>
          <rPr>
            <b/>
            <sz val="9"/>
            <color indexed="81"/>
            <rFont val="宋体"/>
            <family val="3"/>
            <charset val="134"/>
          </rPr>
          <t>admin:</t>
        </r>
        <r>
          <rPr>
            <sz val="9"/>
            <color indexed="81"/>
            <rFont val="宋体"/>
            <family val="3"/>
            <charset val="134"/>
          </rPr>
          <t xml:space="preserve">
1个队伍算2个目标数</t>
        </r>
      </text>
    </comment>
    <comment ref="P557" authorId="0" shapeId="0" xr:uid="{00000000-0006-0000-0900-0000D2000000}">
      <text>
        <r>
          <rPr>
            <b/>
            <sz val="9"/>
            <color indexed="81"/>
            <rFont val="宋体"/>
            <family val="3"/>
            <charset val="134"/>
          </rPr>
          <t>如果是怒气技，需要复制公式，会自动生成时机；非怒气技请覆盖公式手动填值</t>
        </r>
      </text>
    </comment>
    <comment ref="R557" authorId="0" shapeId="0" xr:uid="{00000000-0006-0000-0900-0000D3000000}">
      <text>
        <r>
          <rPr>
            <b/>
            <sz val="9"/>
            <color indexed="81"/>
            <rFont val="宋体"/>
            <family val="3"/>
            <charset val="134"/>
          </rPr>
          <t>admin:</t>
        </r>
        <r>
          <rPr>
            <sz val="9"/>
            <color indexed="81"/>
            <rFont val="宋体"/>
            <family val="3"/>
            <charset val="134"/>
          </rPr>
          <t xml:space="preserve">
1个队伍算2个目标数</t>
        </r>
      </text>
    </comment>
    <comment ref="P560" authorId="0" shapeId="0" xr:uid="{00000000-0006-0000-0900-0000D4000000}">
      <text>
        <r>
          <rPr>
            <b/>
            <sz val="9"/>
            <color indexed="81"/>
            <rFont val="宋体"/>
            <family val="3"/>
            <charset val="134"/>
          </rPr>
          <t>如果是怒气技，需要复制公式，会自动生成时机；非怒气技请覆盖公式手动填值</t>
        </r>
      </text>
    </comment>
    <comment ref="R560" authorId="0" shapeId="0" xr:uid="{00000000-0006-0000-0900-0000D5000000}">
      <text>
        <r>
          <rPr>
            <b/>
            <sz val="9"/>
            <color indexed="81"/>
            <rFont val="宋体"/>
            <family val="3"/>
            <charset val="134"/>
          </rPr>
          <t>admin:</t>
        </r>
        <r>
          <rPr>
            <sz val="9"/>
            <color indexed="81"/>
            <rFont val="宋体"/>
            <family val="3"/>
            <charset val="134"/>
          </rPr>
          <t xml:space="preserve">
1个队伍算2个目标数</t>
        </r>
      </text>
    </comment>
    <comment ref="O566" authorId="0" shapeId="0" xr:uid="{00000000-0006-0000-0900-0000D6000000}">
      <text>
        <r>
          <rPr>
            <b/>
            <sz val="9"/>
            <color indexed="81"/>
            <rFont val="宋体"/>
            <family val="3"/>
            <charset val="134"/>
          </rPr>
          <t>1.15是兵法对武将的提升加成，200%是为了凑平效用给的调整系数。</t>
        </r>
      </text>
    </comment>
    <comment ref="P566" authorId="0" shapeId="0" xr:uid="{00000000-0006-0000-0900-0000D7000000}">
      <text>
        <r>
          <rPr>
            <b/>
            <sz val="9"/>
            <color indexed="81"/>
            <rFont val="宋体"/>
            <family val="3"/>
            <charset val="134"/>
          </rPr>
          <t>预估刺客击杀一个人需要20秒</t>
        </r>
      </text>
    </comment>
    <comment ref="R566" authorId="0" shapeId="0" xr:uid="{00000000-0006-0000-0900-0000D8000000}">
      <text>
        <r>
          <rPr>
            <b/>
            <sz val="9"/>
            <color indexed="81"/>
            <rFont val="宋体"/>
            <family val="3"/>
            <charset val="134"/>
          </rPr>
          <t>admin:</t>
        </r>
        <r>
          <rPr>
            <sz val="9"/>
            <color indexed="81"/>
            <rFont val="宋体"/>
            <family val="3"/>
            <charset val="134"/>
          </rPr>
          <t xml:space="preserve">
1个队伍算2个目标数</t>
        </r>
      </text>
    </comment>
    <comment ref="S566" authorId="0" shapeId="0" xr:uid="{00000000-0006-0000-0900-0000D9000000}">
      <text>
        <r>
          <rPr>
            <b/>
            <sz val="9"/>
            <color indexed="81"/>
            <rFont val="宋体"/>
            <family val="3"/>
            <charset val="134"/>
          </rPr>
          <t>预估弓将从被攻击到死亡存活时间为15s，5s为免伤时间。</t>
        </r>
      </text>
    </comment>
    <comment ref="P569" authorId="0" shapeId="0" xr:uid="{00000000-0006-0000-0900-0000DA000000}">
      <text>
        <r>
          <rPr>
            <b/>
            <sz val="9"/>
            <color indexed="81"/>
            <rFont val="宋体"/>
            <family val="3"/>
            <charset val="134"/>
          </rPr>
          <t>预估刺客击杀一个人需要20秒</t>
        </r>
      </text>
    </comment>
    <comment ref="R569" authorId="0" shapeId="0" xr:uid="{00000000-0006-0000-0900-0000DB000000}">
      <text>
        <r>
          <rPr>
            <b/>
            <sz val="9"/>
            <color indexed="81"/>
            <rFont val="宋体"/>
            <family val="3"/>
            <charset val="134"/>
          </rPr>
          <t>admin:</t>
        </r>
        <r>
          <rPr>
            <sz val="9"/>
            <color indexed="81"/>
            <rFont val="宋体"/>
            <family val="3"/>
            <charset val="134"/>
          </rPr>
          <t xml:space="preserve">
1个队伍算2个目标数</t>
        </r>
      </text>
    </comment>
    <comment ref="O575" authorId="0" shapeId="0" xr:uid="{00000000-0006-0000-0900-0000DC000000}">
      <text>
        <r>
          <rPr>
            <b/>
            <sz val="9"/>
            <color indexed="81"/>
            <rFont val="宋体"/>
            <family val="3"/>
            <charset val="134"/>
          </rPr>
          <t>默认搭配怒意涌动使用</t>
        </r>
      </text>
    </comment>
    <comment ref="O584" authorId="0" shapeId="0" xr:uid="{00000000-0006-0000-0900-0000DD000000}">
      <text>
        <r>
          <rPr>
            <b/>
            <sz val="9"/>
            <color indexed="81"/>
            <rFont val="宋体"/>
            <family val="3"/>
            <charset val="134"/>
          </rPr>
          <t>控制（可能是眩晕、缴械、沉默等）综合效用</t>
        </r>
      </text>
    </comment>
    <comment ref="P584" authorId="0" shapeId="0" xr:uid="{00000000-0006-0000-0900-0000DE000000}">
      <text>
        <r>
          <rPr>
            <b/>
            <sz val="9"/>
            <color indexed="81"/>
            <rFont val="宋体"/>
            <family val="3"/>
            <charset val="134"/>
          </rPr>
          <t>如果是怒气技，需要复制公式，会自动生成时机；非怒气技请覆盖公式手动填值</t>
        </r>
      </text>
    </comment>
    <comment ref="R584" authorId="0" shapeId="0" xr:uid="{00000000-0006-0000-0900-0000DF000000}">
      <text>
        <r>
          <rPr>
            <b/>
            <sz val="9"/>
            <color indexed="81"/>
            <rFont val="宋体"/>
            <family val="3"/>
            <charset val="134"/>
          </rPr>
          <t>admin:</t>
        </r>
        <r>
          <rPr>
            <sz val="9"/>
            <color indexed="81"/>
            <rFont val="宋体"/>
            <family val="3"/>
            <charset val="134"/>
          </rPr>
          <t xml:space="preserve">
1个队伍算2个目标数</t>
        </r>
      </text>
    </comment>
    <comment ref="P587" authorId="0" shapeId="0" xr:uid="{00000000-0006-0000-0900-0000E0000000}">
      <text>
        <r>
          <rPr>
            <b/>
            <sz val="9"/>
            <color indexed="81"/>
            <rFont val="宋体"/>
            <family val="3"/>
            <charset val="134"/>
          </rPr>
          <t>如果是怒气技，需要复制公式，会自动生成时机；非怒气技请覆盖公式手动填值</t>
        </r>
      </text>
    </comment>
    <comment ref="R587" authorId="0" shapeId="0" xr:uid="{00000000-0006-0000-0900-0000E1000000}">
      <text>
        <r>
          <rPr>
            <b/>
            <sz val="9"/>
            <color indexed="81"/>
            <rFont val="宋体"/>
            <family val="3"/>
            <charset val="134"/>
          </rPr>
          <t>admin:</t>
        </r>
        <r>
          <rPr>
            <sz val="9"/>
            <color indexed="81"/>
            <rFont val="宋体"/>
            <family val="3"/>
            <charset val="134"/>
          </rPr>
          <t xml:space="preserve">
1个队伍算2个目标数</t>
        </r>
      </text>
    </comment>
    <comment ref="AV588" authorId="0" shapeId="0" xr:uid="{00000000-0006-0000-0900-0000E2000000}">
      <text>
        <r>
          <rPr>
            <b/>
            <sz val="9"/>
            <color indexed="81"/>
            <rFont val="宋体"/>
            <family val="3"/>
            <charset val="134"/>
          </rPr>
          <t>黄色底纹是表示自动计算误差较大，需要手动填值</t>
        </r>
      </text>
    </comment>
    <comment ref="O593" authorId="0" shapeId="0" xr:uid="{00000000-0006-0000-0900-0000E3000000}">
      <text>
        <r>
          <rPr>
            <b/>
            <sz val="9"/>
            <color indexed="81"/>
            <rFont val="宋体"/>
            <family val="3"/>
            <charset val="134"/>
          </rPr>
          <t xml:space="preserve">可被净化，所以调整系数比怒意涌动的低
</t>
        </r>
      </text>
    </comment>
    <comment ref="O602" authorId="0" shapeId="0" xr:uid="{00000000-0006-0000-0900-0000E4000000}">
      <text>
        <r>
          <rPr>
            <b/>
            <sz val="9"/>
            <color indexed="81"/>
            <rFont val="宋体"/>
            <family val="3"/>
            <charset val="134"/>
          </rPr>
          <t>认为70%带快如闪电</t>
        </r>
      </text>
    </comment>
    <comment ref="Q602" authorId="0" shapeId="0" xr:uid="{00000000-0006-0000-0900-0000E5000000}">
      <text>
        <r>
          <rPr>
            <b/>
            <sz val="9"/>
            <color indexed="81"/>
            <rFont val="宋体"/>
            <family val="3"/>
            <charset val="134"/>
          </rPr>
          <t>原2.5s普攻一次,默认带快如闪电，满级+287攻速,+50是预估偷到的攻速。</t>
        </r>
      </text>
    </comment>
    <comment ref="R602" authorId="0" shapeId="0" xr:uid="{00000000-0006-0000-0900-0000E6000000}">
      <text>
        <r>
          <rPr>
            <b/>
            <sz val="9"/>
            <color indexed="81"/>
            <rFont val="宋体"/>
            <family val="3"/>
            <charset val="134"/>
          </rPr>
          <t>admin:</t>
        </r>
        <r>
          <rPr>
            <sz val="9"/>
            <color indexed="81"/>
            <rFont val="宋体"/>
            <family val="3"/>
            <charset val="134"/>
          </rPr>
          <t xml:space="preserve">
1个队伍算2个目标数</t>
        </r>
      </text>
    </comment>
    <comment ref="T602" authorId="0" shapeId="0" xr:uid="{00000000-0006-0000-0900-0000E7000000}">
      <text>
        <r>
          <rPr>
            <b/>
            <sz val="9"/>
            <color indexed="81"/>
            <rFont val="宋体"/>
            <family val="3"/>
            <charset val="134"/>
          </rPr>
          <t>带快如闪电8秒内最多可叠层数</t>
        </r>
      </text>
    </comment>
    <comment ref="AV603" authorId="0" shapeId="0" xr:uid="{00000000-0006-0000-0900-0000E8000000}">
      <text>
        <r>
          <rPr>
            <b/>
            <sz val="9"/>
            <color indexed="81"/>
            <rFont val="宋体"/>
            <family val="3"/>
            <charset val="134"/>
          </rPr>
          <t>黄色底纹是表示自动计算误差较大，需要手动填值</t>
        </r>
      </text>
    </comment>
    <comment ref="O605" authorId="0" shapeId="0" xr:uid="{00000000-0006-0000-0900-0000E9000000}">
      <text>
        <r>
          <rPr>
            <b/>
            <sz val="9"/>
            <color indexed="81"/>
            <rFont val="宋体"/>
            <family val="3"/>
            <charset val="134"/>
          </rPr>
          <t>认为70%带快如闪电</t>
        </r>
      </text>
    </comment>
    <comment ref="R605" authorId="0" shapeId="0" xr:uid="{00000000-0006-0000-0900-0000EA000000}">
      <text>
        <r>
          <rPr>
            <b/>
            <sz val="9"/>
            <color indexed="81"/>
            <rFont val="宋体"/>
            <family val="3"/>
            <charset val="134"/>
          </rPr>
          <t>admin:</t>
        </r>
        <r>
          <rPr>
            <sz val="9"/>
            <color indexed="81"/>
            <rFont val="宋体"/>
            <family val="3"/>
            <charset val="134"/>
          </rPr>
          <t xml:space="preserve">
1个队伍算2个目标数</t>
        </r>
      </text>
    </comment>
    <comment ref="AG606" authorId="0" shapeId="0" xr:uid="{00000000-0006-0000-0900-0000EB000000}">
      <text>
        <r>
          <rPr>
            <b/>
            <sz val="9"/>
            <color indexed="81"/>
            <rFont val="宋体"/>
            <family val="3"/>
            <charset val="134"/>
          </rPr>
          <t>这里应该是目标伤害减少，但没这个条目，不过效用一样的</t>
        </r>
      </text>
    </comment>
    <comment ref="AV606" authorId="0" shapeId="0" xr:uid="{00000000-0006-0000-0900-0000EC000000}">
      <text>
        <r>
          <rPr>
            <b/>
            <sz val="9"/>
            <color indexed="81"/>
            <rFont val="宋体"/>
            <family val="3"/>
            <charset val="134"/>
          </rPr>
          <t>黄色底纹是表示自动计算误差较大，需要手动填值</t>
        </r>
      </text>
    </comment>
    <comment ref="P611" authorId="0" shapeId="0" xr:uid="{00000000-0006-0000-0900-0000ED000000}">
      <text>
        <r>
          <rPr>
            <b/>
            <sz val="9"/>
            <color indexed="81"/>
            <rFont val="宋体"/>
            <family val="3"/>
            <charset val="134"/>
          </rPr>
          <t>如果是怒气技，需要复制公式，会自动生成时机；非怒气技请覆盖公式手动填值</t>
        </r>
      </text>
    </comment>
    <comment ref="R611" authorId="0" shapeId="0" xr:uid="{00000000-0006-0000-0900-0000EE000000}">
      <text>
        <r>
          <rPr>
            <b/>
            <sz val="9"/>
            <color indexed="81"/>
            <rFont val="宋体"/>
            <family val="3"/>
            <charset val="134"/>
          </rPr>
          <t>admin:</t>
        </r>
        <r>
          <rPr>
            <sz val="9"/>
            <color indexed="81"/>
            <rFont val="宋体"/>
            <family val="3"/>
            <charset val="134"/>
          </rPr>
          <t xml:space="preserve">
1个队伍算2个目标数</t>
        </r>
      </text>
    </comment>
    <comment ref="P614" authorId="0" shapeId="0" xr:uid="{00000000-0006-0000-0900-0000EF000000}">
      <text>
        <r>
          <rPr>
            <b/>
            <sz val="9"/>
            <color indexed="81"/>
            <rFont val="宋体"/>
            <family val="3"/>
            <charset val="134"/>
          </rPr>
          <t>如果是怒气技，需要复制公式，会自动生成时机；非怒气技请覆盖公式手动填值</t>
        </r>
      </text>
    </comment>
    <comment ref="R614" authorId="0" shapeId="0" xr:uid="{00000000-0006-0000-0900-0000F0000000}">
      <text>
        <r>
          <rPr>
            <b/>
            <sz val="9"/>
            <color indexed="81"/>
            <rFont val="宋体"/>
            <family val="3"/>
            <charset val="134"/>
          </rPr>
          <t>admin:</t>
        </r>
        <r>
          <rPr>
            <sz val="9"/>
            <color indexed="81"/>
            <rFont val="宋体"/>
            <family val="3"/>
            <charset val="134"/>
          </rPr>
          <t xml:space="preserve">
1个队伍算2个目标数</t>
        </r>
      </text>
    </comment>
    <comment ref="P620" authorId="0" shapeId="0" xr:uid="{00000000-0006-0000-0900-0000F1000000}">
      <text>
        <r>
          <rPr>
            <b/>
            <sz val="9"/>
            <color indexed="81"/>
            <rFont val="宋体"/>
            <family val="3"/>
            <charset val="134"/>
          </rPr>
          <t>如果是怒气技，需要复制公式，会自动生成时机；非怒气技请覆盖公式手动填值</t>
        </r>
      </text>
    </comment>
    <comment ref="R620" authorId="0" shapeId="0" xr:uid="{00000000-0006-0000-0900-0000F2000000}">
      <text>
        <r>
          <rPr>
            <b/>
            <sz val="9"/>
            <color indexed="81"/>
            <rFont val="宋体"/>
            <family val="3"/>
            <charset val="134"/>
          </rPr>
          <t>admin:</t>
        </r>
        <r>
          <rPr>
            <sz val="9"/>
            <color indexed="81"/>
            <rFont val="宋体"/>
            <family val="3"/>
            <charset val="134"/>
          </rPr>
          <t xml:space="preserve">
1个队伍算2个目标数</t>
        </r>
      </text>
    </comment>
    <comment ref="O621" authorId="0" shapeId="0" xr:uid="{00000000-0006-0000-0900-0000F3000000}">
      <text>
        <r>
          <rPr>
            <b/>
            <sz val="9"/>
            <color indexed="81"/>
            <rFont val="宋体"/>
            <family val="3"/>
            <charset val="134"/>
          </rPr>
          <t>治疗武将调整*武将强化型兵法调整</t>
        </r>
      </text>
    </comment>
    <comment ref="P623" authorId="0" shapeId="0" xr:uid="{00000000-0006-0000-0900-0000F4000000}">
      <text>
        <r>
          <rPr>
            <b/>
            <sz val="9"/>
            <color indexed="81"/>
            <rFont val="宋体"/>
            <family val="3"/>
            <charset val="134"/>
          </rPr>
          <t>如果是怒气技，需要复制公式，会自动生成时机；非怒气技请覆盖公式手动填值</t>
        </r>
      </text>
    </comment>
    <comment ref="R623" authorId="0" shapeId="0" xr:uid="{00000000-0006-0000-0900-0000F5000000}">
      <text>
        <r>
          <rPr>
            <b/>
            <sz val="9"/>
            <color indexed="81"/>
            <rFont val="宋体"/>
            <family val="3"/>
            <charset val="134"/>
          </rPr>
          <t>admin:</t>
        </r>
        <r>
          <rPr>
            <sz val="9"/>
            <color indexed="81"/>
            <rFont val="宋体"/>
            <family val="3"/>
            <charset val="134"/>
          </rPr>
          <t xml:space="preserve">
1个队伍算2个目标数</t>
        </r>
      </text>
    </comment>
    <comment ref="P629" authorId="0" shapeId="0" xr:uid="{00000000-0006-0000-0900-0000F6000000}">
      <text>
        <r>
          <rPr>
            <b/>
            <sz val="9"/>
            <color indexed="81"/>
            <rFont val="宋体"/>
            <family val="3"/>
            <charset val="134"/>
          </rPr>
          <t>如果是怒气技，需要复制公式，会自动生成时机；非怒气技请覆盖公式手动填值</t>
        </r>
      </text>
    </comment>
    <comment ref="R629" authorId="0" shapeId="0" xr:uid="{00000000-0006-0000-0900-0000F7000000}">
      <text>
        <r>
          <rPr>
            <b/>
            <sz val="9"/>
            <color indexed="81"/>
            <rFont val="宋体"/>
            <family val="3"/>
            <charset val="134"/>
          </rPr>
          <t>admin:</t>
        </r>
        <r>
          <rPr>
            <sz val="9"/>
            <color indexed="81"/>
            <rFont val="宋体"/>
            <family val="3"/>
            <charset val="134"/>
          </rPr>
          <t xml:space="preserve">
1个队伍算2个目标数</t>
        </r>
      </text>
    </comment>
    <comment ref="P632" authorId="0" shapeId="0" xr:uid="{00000000-0006-0000-0900-0000F8000000}">
      <text>
        <r>
          <rPr>
            <b/>
            <sz val="9"/>
            <color indexed="81"/>
            <rFont val="宋体"/>
            <family val="3"/>
            <charset val="134"/>
          </rPr>
          <t>如果是怒气技，需要复制公式，会自动生成时机；非怒气技请覆盖公式手动填值</t>
        </r>
      </text>
    </comment>
    <comment ref="R632" authorId="0" shapeId="0" xr:uid="{00000000-0006-0000-0900-0000F9000000}">
      <text>
        <r>
          <rPr>
            <b/>
            <sz val="9"/>
            <color indexed="81"/>
            <rFont val="宋体"/>
            <family val="3"/>
            <charset val="134"/>
          </rPr>
          <t>admin:</t>
        </r>
        <r>
          <rPr>
            <sz val="9"/>
            <color indexed="81"/>
            <rFont val="宋体"/>
            <family val="3"/>
            <charset val="134"/>
          </rPr>
          <t xml:space="preserve">
1个队伍算2个目标数</t>
        </r>
      </text>
    </comment>
    <comment ref="S632" authorId="0" shapeId="0" xr:uid="{00000000-0006-0000-0900-0000FA000000}">
      <text>
        <r>
          <rPr>
            <b/>
            <sz val="9"/>
            <color indexed="81"/>
            <rFont val="宋体"/>
            <family val="3"/>
            <charset val="134"/>
          </rPr>
          <t>包括后移、金身和清除所受持续伤害</t>
        </r>
      </text>
    </comment>
    <comment ref="P635" authorId="0" shapeId="0" xr:uid="{00000000-0006-0000-0900-0000FB000000}">
      <text>
        <r>
          <rPr>
            <b/>
            <sz val="9"/>
            <color indexed="81"/>
            <rFont val="宋体"/>
            <family val="3"/>
            <charset val="134"/>
          </rPr>
          <t>带这个兵法是为了保证核心武将的生存（尤其针对越女），触发时机可以预估靠前一点。</t>
        </r>
      </text>
    </comment>
    <comment ref="R635" authorId="0" shapeId="0" xr:uid="{00000000-0006-0000-0900-0000FC000000}">
      <text>
        <r>
          <rPr>
            <b/>
            <sz val="9"/>
            <color indexed="81"/>
            <rFont val="宋体"/>
            <family val="3"/>
            <charset val="134"/>
          </rPr>
          <t>admin:</t>
        </r>
        <r>
          <rPr>
            <sz val="9"/>
            <color indexed="81"/>
            <rFont val="宋体"/>
            <family val="3"/>
            <charset val="134"/>
          </rPr>
          <t xml:space="preserve">
1个队伍算2个目标数</t>
        </r>
      </text>
    </comment>
    <comment ref="O638" authorId="0" shapeId="0" xr:uid="{00000000-0006-0000-0900-0000FD000000}">
      <text>
        <r>
          <rPr>
            <b/>
            <sz val="9"/>
            <color indexed="81"/>
            <rFont val="宋体"/>
            <family val="3"/>
            <charset val="134"/>
          </rPr>
          <t>回复已损失血量的百分比，需要削减</t>
        </r>
      </text>
    </comment>
    <comment ref="P638" authorId="0" shapeId="0" xr:uid="{00000000-0006-0000-0900-0000FE000000}">
      <text>
        <r>
          <rPr>
            <b/>
            <sz val="9"/>
            <color indexed="81"/>
            <rFont val="宋体"/>
            <family val="3"/>
            <charset val="134"/>
          </rPr>
          <t>如果是怒气技，需要复制公式，会自动生成时机；非怒气技请覆盖公式手动填值</t>
        </r>
      </text>
    </comment>
    <comment ref="R638" authorId="0" shapeId="0" xr:uid="{00000000-0006-0000-0900-0000FF000000}">
      <text>
        <r>
          <rPr>
            <b/>
            <sz val="9"/>
            <color indexed="81"/>
            <rFont val="宋体"/>
            <family val="3"/>
            <charset val="134"/>
          </rPr>
          <t>admin:</t>
        </r>
        <r>
          <rPr>
            <sz val="9"/>
            <color indexed="81"/>
            <rFont val="宋体"/>
            <family val="3"/>
            <charset val="134"/>
          </rPr>
          <t xml:space="preserve">
1个队伍算2个目标数</t>
        </r>
      </text>
    </comment>
    <comment ref="P641" authorId="0" shapeId="0" xr:uid="{00000000-0006-0000-0900-000000010000}">
      <text>
        <r>
          <rPr>
            <b/>
            <sz val="9"/>
            <color indexed="81"/>
            <rFont val="宋体"/>
            <family val="3"/>
            <charset val="134"/>
          </rPr>
          <t>如果是怒气技，需要复制公式，会自动生成时机；非怒气技请覆盖公式手动填值</t>
        </r>
      </text>
    </comment>
    <comment ref="R641" authorId="0" shapeId="0" xr:uid="{00000000-0006-0000-0900-000001010000}">
      <text>
        <r>
          <rPr>
            <b/>
            <sz val="9"/>
            <color indexed="81"/>
            <rFont val="宋体"/>
            <family val="3"/>
            <charset val="134"/>
          </rPr>
          <t>admin:</t>
        </r>
        <r>
          <rPr>
            <sz val="9"/>
            <color indexed="81"/>
            <rFont val="宋体"/>
            <family val="3"/>
            <charset val="134"/>
          </rPr>
          <t xml:space="preserve">
1个队伍算2个目标数</t>
        </r>
      </text>
    </comment>
    <comment ref="P644" authorId="0" shapeId="0" xr:uid="{00000000-0006-0000-0900-000002010000}">
      <text>
        <r>
          <rPr>
            <b/>
            <sz val="9"/>
            <color indexed="81"/>
            <rFont val="宋体"/>
            <family val="3"/>
            <charset val="134"/>
          </rPr>
          <t>带这个兵法是为了保证核心武将的生存（尤其针对越女），触发时机可以预估靠前一点。</t>
        </r>
      </text>
    </comment>
    <comment ref="R644" authorId="0" shapeId="0" xr:uid="{00000000-0006-0000-0900-000003010000}">
      <text>
        <r>
          <rPr>
            <b/>
            <sz val="9"/>
            <color indexed="81"/>
            <rFont val="宋体"/>
            <family val="3"/>
            <charset val="134"/>
          </rPr>
          <t>admin:</t>
        </r>
        <r>
          <rPr>
            <sz val="9"/>
            <color indexed="81"/>
            <rFont val="宋体"/>
            <family val="3"/>
            <charset val="134"/>
          </rPr>
          <t xml:space="preserve">
1个队伍算2个目标数</t>
        </r>
      </text>
    </comment>
    <comment ref="O648" authorId="0" shapeId="0" xr:uid="{00000000-0006-0000-0900-000004010000}">
      <text>
        <r>
          <rPr>
            <b/>
            <sz val="9"/>
            <color indexed="81"/>
            <rFont val="宋体"/>
            <family val="3"/>
            <charset val="134"/>
          </rPr>
          <t>暴击伤害修正</t>
        </r>
      </text>
    </comment>
    <comment ref="O653" authorId="0" shapeId="0" xr:uid="{00000000-0006-0000-0900-000005010000}">
      <text>
        <r>
          <rPr>
            <b/>
            <sz val="9"/>
            <color indexed="81"/>
            <rFont val="宋体"/>
            <family val="3"/>
            <charset val="134"/>
          </rPr>
          <t>加护盾的兵法和武将占比0.25预估</t>
        </r>
      </text>
    </comment>
    <comment ref="P653" authorId="0" shapeId="0" xr:uid="{00000000-0006-0000-0900-000006010000}">
      <text>
        <r>
          <rPr>
            <b/>
            <sz val="9"/>
            <color indexed="81"/>
            <rFont val="宋体"/>
            <family val="3"/>
            <charset val="134"/>
          </rPr>
          <t>如果是怒气技，需要复制公式，会自动生成时机；非怒气技请覆盖公式手动填值</t>
        </r>
      </text>
    </comment>
    <comment ref="R653" authorId="0" shapeId="0" xr:uid="{00000000-0006-0000-0900-000007010000}">
      <text>
        <r>
          <rPr>
            <b/>
            <sz val="9"/>
            <color indexed="81"/>
            <rFont val="宋体"/>
            <family val="3"/>
            <charset val="134"/>
          </rPr>
          <t>admin:</t>
        </r>
        <r>
          <rPr>
            <sz val="9"/>
            <color indexed="81"/>
            <rFont val="宋体"/>
            <family val="3"/>
            <charset val="134"/>
          </rPr>
          <t xml:space="preserve">
1个队伍算2个目标数</t>
        </r>
      </text>
    </comment>
    <comment ref="O654" authorId="0" shapeId="0" xr:uid="{00000000-0006-0000-0900-000008010000}">
      <text>
        <r>
          <rPr>
            <b/>
            <sz val="9"/>
            <color indexed="81"/>
            <rFont val="宋体"/>
            <family val="3"/>
            <charset val="134"/>
          </rPr>
          <t>输出武将高收益修正</t>
        </r>
      </text>
    </comment>
    <comment ref="O659" authorId="0" shapeId="0" xr:uid="{00000000-0006-0000-0900-000009010000}">
      <text>
        <r>
          <rPr>
            <b/>
            <sz val="9"/>
            <color indexed="81"/>
            <rFont val="宋体"/>
            <family val="3"/>
            <charset val="134"/>
          </rPr>
          <t>鲜有4弓兵阵容</t>
        </r>
      </text>
    </comment>
    <comment ref="P659" authorId="0" shapeId="0" xr:uid="{00000000-0006-0000-0900-00000A010000}">
      <text>
        <r>
          <rPr>
            <b/>
            <sz val="9"/>
            <color indexed="81"/>
            <rFont val="宋体"/>
            <family val="3"/>
            <charset val="134"/>
          </rPr>
          <t>预估刺客击杀一个人需要20秒</t>
        </r>
      </text>
    </comment>
    <comment ref="R659" authorId="0" shapeId="0" xr:uid="{00000000-0006-0000-0900-00000B010000}">
      <text>
        <r>
          <rPr>
            <b/>
            <sz val="9"/>
            <color indexed="81"/>
            <rFont val="宋体"/>
            <family val="3"/>
            <charset val="134"/>
          </rPr>
          <t>admin:</t>
        </r>
        <r>
          <rPr>
            <sz val="9"/>
            <color indexed="81"/>
            <rFont val="宋体"/>
            <family val="3"/>
            <charset val="134"/>
          </rPr>
          <t xml:space="preserve">
1个队伍算2个目标数</t>
        </r>
      </text>
    </comment>
    <comment ref="S659" authorId="0" shapeId="0" xr:uid="{00000000-0006-0000-0900-00000C010000}">
      <text>
        <r>
          <rPr>
            <b/>
            <sz val="9"/>
            <color indexed="81"/>
            <rFont val="宋体"/>
            <family val="3"/>
            <charset val="134"/>
          </rPr>
          <t>预估弓兵部队从被攻击到死亡存活时间为40s,减去的6秒是预估了开局行军时间</t>
        </r>
      </text>
    </comment>
    <comment ref="O665" authorId="0" shapeId="0" xr:uid="{00000000-0006-0000-0900-00000D010000}">
      <text>
        <r>
          <rPr>
            <b/>
            <sz val="9"/>
            <color indexed="81"/>
            <rFont val="宋体"/>
            <family val="3"/>
            <charset val="134"/>
          </rPr>
          <t>根据强度反调的系数</t>
        </r>
      </text>
    </comment>
    <comment ref="P665" authorId="0" shapeId="0" xr:uid="{00000000-0006-0000-0900-00000E010000}">
      <text>
        <r>
          <rPr>
            <b/>
            <sz val="9"/>
            <color indexed="81"/>
            <rFont val="宋体"/>
            <family val="3"/>
            <charset val="134"/>
          </rPr>
          <t>越女带怒意涌动搭配孟尝君25秒能放5个大，但这是特例，需要考虑一个中位数</t>
        </r>
      </text>
    </comment>
    <comment ref="R665" authorId="0" shapeId="0" xr:uid="{00000000-0006-0000-0900-00000F010000}">
      <text>
        <r>
          <rPr>
            <b/>
            <sz val="9"/>
            <color indexed="81"/>
            <rFont val="宋体"/>
            <family val="3"/>
            <charset val="134"/>
          </rPr>
          <t>正常情况一局对战，每个武将放两个大，也就是12个大。但是目前有很多回怒手段，预估放20次大吧，而且计算把回怒时机提前且触发更加密集了，这么计算是为了让此兵法针对开局连续放大的环境。</t>
        </r>
      </text>
    </comment>
    <comment ref="O675" authorId="0" shapeId="0" xr:uid="{00000000-0006-0000-0900-000010010000}">
      <text>
        <r>
          <rPr>
            <b/>
            <sz val="9"/>
            <color indexed="81"/>
            <rFont val="宋体"/>
            <family val="3"/>
            <charset val="134"/>
          </rPr>
          <t>自身提前施放怒气修正</t>
        </r>
      </text>
    </comment>
    <comment ref="R677" authorId="0" shapeId="0" xr:uid="{00000000-0006-0000-0900-000011010000}">
      <text>
        <r>
          <rPr>
            <b/>
            <sz val="9"/>
            <color indexed="81"/>
            <rFont val="宋体"/>
            <family val="3"/>
            <charset val="134"/>
          </rPr>
          <t>admin:</t>
        </r>
        <r>
          <rPr>
            <sz val="9"/>
            <color indexed="81"/>
            <rFont val="宋体"/>
            <family val="3"/>
            <charset val="134"/>
          </rPr>
          <t xml:space="preserve">
1个队伍算2个目标数</t>
        </r>
      </text>
    </comment>
    <comment ref="O684" authorId="0" shapeId="0" xr:uid="{00000000-0006-0000-0900-000012010000}">
      <text>
        <r>
          <rPr>
            <b/>
            <sz val="9"/>
            <color indexed="81"/>
            <rFont val="宋体"/>
            <family val="3"/>
            <charset val="134"/>
          </rPr>
          <t>自身提前施放怒气修正</t>
        </r>
      </text>
    </comment>
    <comment ref="O692" authorId="0" shapeId="0" xr:uid="{00000000-0006-0000-0900-000013010000}">
      <text>
        <r>
          <rPr>
            <b/>
            <sz val="9"/>
            <color indexed="81"/>
            <rFont val="宋体"/>
            <family val="3"/>
            <charset val="134"/>
          </rPr>
          <t>90%是对面不一定正处于治疗状态的修正</t>
        </r>
      </text>
    </comment>
    <comment ref="P692" authorId="0" shapeId="0" xr:uid="{00000000-0006-0000-0900-000014010000}">
      <text>
        <r>
          <rPr>
            <b/>
            <sz val="9"/>
            <color indexed="81"/>
            <rFont val="宋体"/>
            <family val="3"/>
            <charset val="134"/>
          </rPr>
          <t>如果是怒气技，需要复制公式，会自动生成时机；非怒气技请覆盖公式手动填值</t>
        </r>
      </text>
    </comment>
    <comment ref="R692" authorId="0" shapeId="0" xr:uid="{00000000-0006-0000-0900-000015010000}">
      <text>
        <r>
          <rPr>
            <b/>
            <sz val="9"/>
            <color indexed="81"/>
            <rFont val="宋体"/>
            <family val="3"/>
            <charset val="134"/>
          </rPr>
          <t>admin:</t>
        </r>
        <r>
          <rPr>
            <sz val="9"/>
            <color indexed="81"/>
            <rFont val="宋体"/>
            <family val="3"/>
            <charset val="134"/>
          </rPr>
          <t xml:space="preserve">
1个队伍算2个目标数</t>
        </r>
      </text>
    </comment>
    <comment ref="P695" authorId="0" shapeId="0" xr:uid="{00000000-0006-0000-0900-000016010000}">
      <text>
        <r>
          <rPr>
            <b/>
            <sz val="9"/>
            <color indexed="81"/>
            <rFont val="宋体"/>
            <family val="3"/>
            <charset val="134"/>
          </rPr>
          <t>如果是怒气技，需要复制公式，会自动生成时机；非怒气技请覆盖公式手动填值</t>
        </r>
      </text>
    </comment>
    <comment ref="P701" authorId="0" shapeId="0" xr:uid="{00000000-0006-0000-0900-000017010000}">
      <text>
        <r>
          <rPr>
            <b/>
            <sz val="9"/>
            <color indexed="81"/>
            <rFont val="宋体"/>
            <family val="3"/>
            <charset val="134"/>
          </rPr>
          <t>如果是怒气技，需要复制公式，会自动生成时机；非怒气技请覆盖公式手动填值</t>
        </r>
      </text>
    </comment>
    <comment ref="R701" authorId="0" shapeId="0" xr:uid="{00000000-0006-0000-0900-000018010000}">
      <text>
        <r>
          <rPr>
            <b/>
            <sz val="9"/>
            <color indexed="81"/>
            <rFont val="宋体"/>
            <family val="3"/>
            <charset val="134"/>
          </rPr>
          <t>admin:</t>
        </r>
        <r>
          <rPr>
            <sz val="9"/>
            <color indexed="81"/>
            <rFont val="宋体"/>
            <family val="3"/>
            <charset val="134"/>
          </rPr>
          <t xml:space="preserve">
1个队伍算2个目标数</t>
        </r>
      </text>
    </comment>
    <comment ref="P704" authorId="0" shapeId="0" xr:uid="{00000000-0006-0000-0900-000019010000}">
      <text>
        <r>
          <rPr>
            <b/>
            <sz val="9"/>
            <color indexed="81"/>
            <rFont val="宋体"/>
            <family val="3"/>
            <charset val="134"/>
          </rPr>
          <t>如果是怒气技，需要复制公式，会自动生成时机；非怒气技请覆盖公式手动填值</t>
        </r>
      </text>
    </comment>
    <comment ref="R704" authorId="0" shapeId="0" xr:uid="{00000000-0006-0000-0900-00001A010000}">
      <text>
        <r>
          <rPr>
            <b/>
            <sz val="9"/>
            <color indexed="81"/>
            <rFont val="宋体"/>
            <family val="3"/>
            <charset val="134"/>
          </rPr>
          <t>admin:</t>
        </r>
        <r>
          <rPr>
            <sz val="9"/>
            <color indexed="81"/>
            <rFont val="宋体"/>
            <family val="3"/>
            <charset val="134"/>
          </rPr>
          <t xml:space="preserve">
1个队伍算2个目标数</t>
        </r>
      </text>
    </comment>
    <comment ref="O705" authorId="0" shapeId="0" xr:uid="{00000000-0006-0000-0900-00001B010000}">
      <text>
        <r>
          <rPr>
            <b/>
            <sz val="9"/>
            <color indexed="81"/>
            <rFont val="宋体"/>
            <family val="3"/>
            <charset val="134"/>
          </rPr>
          <t>长时间沉默+目标优选调整系数</t>
        </r>
      </text>
    </comment>
    <comment ref="P710" authorId="0" shapeId="0" xr:uid="{00000000-0006-0000-0900-00001C010000}">
      <text>
        <r>
          <rPr>
            <b/>
            <sz val="9"/>
            <color indexed="81"/>
            <rFont val="宋体"/>
            <family val="3"/>
            <charset val="134"/>
          </rPr>
          <t>如果是怒气技，需要复制公式，会自动生成时机；非怒气技请覆盖公式手动填值</t>
        </r>
      </text>
    </comment>
    <comment ref="R710" authorId="0" shapeId="0" xr:uid="{00000000-0006-0000-0900-00001D010000}">
      <text>
        <r>
          <rPr>
            <b/>
            <sz val="9"/>
            <color indexed="81"/>
            <rFont val="宋体"/>
            <family val="3"/>
            <charset val="134"/>
          </rPr>
          <t>admin:</t>
        </r>
        <r>
          <rPr>
            <sz val="9"/>
            <color indexed="81"/>
            <rFont val="宋体"/>
            <family val="3"/>
            <charset val="134"/>
          </rPr>
          <t xml:space="preserve">
1个队伍算2个目标数</t>
        </r>
      </text>
    </comment>
    <comment ref="O711" authorId="0" shapeId="0" xr:uid="{00000000-0006-0000-0900-00001E010000}">
      <text>
        <r>
          <rPr>
            <b/>
            <sz val="9"/>
            <color indexed="81"/>
            <rFont val="宋体"/>
            <family val="3"/>
            <charset val="134"/>
          </rPr>
          <t>普攻占比</t>
        </r>
      </text>
    </comment>
    <comment ref="O713" authorId="0" shapeId="0" xr:uid="{00000000-0006-0000-0900-00001F010000}">
      <text>
        <r>
          <rPr>
            <b/>
            <sz val="9"/>
            <color indexed="81"/>
            <rFont val="宋体"/>
            <family val="3"/>
            <charset val="134"/>
          </rPr>
          <t>击退
减速的效用</t>
        </r>
      </text>
    </comment>
    <comment ref="P713" authorId="0" shapeId="0" xr:uid="{00000000-0006-0000-0900-000020010000}">
      <text>
        <r>
          <rPr>
            <b/>
            <sz val="9"/>
            <color indexed="81"/>
            <rFont val="宋体"/>
            <family val="3"/>
            <charset val="134"/>
          </rPr>
          <t>如果是怒气技，需要复制公式，会自动生成时机；非怒气技请覆盖公式手动填值</t>
        </r>
      </text>
    </comment>
    <comment ref="R713" authorId="0" shapeId="0" xr:uid="{00000000-0006-0000-0900-000021010000}">
      <text>
        <r>
          <rPr>
            <b/>
            <sz val="9"/>
            <color indexed="81"/>
            <rFont val="宋体"/>
            <family val="3"/>
            <charset val="134"/>
          </rPr>
          <t>admin:</t>
        </r>
        <r>
          <rPr>
            <sz val="9"/>
            <color indexed="81"/>
            <rFont val="宋体"/>
            <family val="3"/>
            <charset val="134"/>
          </rPr>
          <t xml:space="preserve">
1个队伍算2个目标数</t>
        </r>
      </text>
    </comment>
    <comment ref="P716" authorId="0" shapeId="0" xr:uid="{00000000-0006-0000-0900-000022010000}">
      <text>
        <r>
          <rPr>
            <b/>
            <sz val="9"/>
            <color indexed="81"/>
            <rFont val="宋体"/>
            <family val="3"/>
            <charset val="134"/>
          </rPr>
          <t>如果是怒气技，需要复制公式，会自动生成时机；非怒气技请覆盖公式手动填值</t>
        </r>
      </text>
    </comment>
    <comment ref="R716" authorId="0" shapeId="0" xr:uid="{00000000-0006-0000-0900-000023010000}">
      <text>
        <r>
          <rPr>
            <b/>
            <sz val="9"/>
            <color indexed="81"/>
            <rFont val="宋体"/>
            <family val="3"/>
            <charset val="134"/>
          </rPr>
          <t>admin:</t>
        </r>
        <r>
          <rPr>
            <sz val="9"/>
            <color indexed="81"/>
            <rFont val="宋体"/>
            <family val="3"/>
            <charset val="134"/>
          </rPr>
          <t xml:space="preserve">
1个队伍算2个目标数</t>
        </r>
      </text>
    </comment>
    <comment ref="O719" authorId="0" shapeId="0" xr:uid="{00000000-0006-0000-0900-000024010000}">
      <text>
        <r>
          <rPr>
            <b/>
            <sz val="9"/>
            <color indexed="81"/>
            <rFont val="宋体"/>
            <family val="3"/>
            <charset val="134"/>
          </rPr>
          <t>嘲讽效果占眩晕控制效果的比</t>
        </r>
      </text>
    </comment>
    <comment ref="O722" authorId="0" shapeId="0" xr:uid="{00000000-0006-0000-0900-000025010000}">
      <text>
        <r>
          <rPr>
            <b/>
            <sz val="9"/>
            <color indexed="81"/>
            <rFont val="宋体"/>
            <family val="3"/>
            <charset val="134"/>
          </rPr>
          <t>降低攻速不影响技能伤害</t>
        </r>
      </text>
    </comment>
    <comment ref="O734" authorId="0" shapeId="0" xr:uid="{00000000-0006-0000-0900-000026010000}">
      <text>
        <r>
          <rPr>
            <b/>
            <sz val="9"/>
            <color indexed="81"/>
            <rFont val="宋体"/>
            <family val="3"/>
            <charset val="134"/>
          </rPr>
          <t>鲜有4弓兵阵容</t>
        </r>
      </text>
    </comment>
    <comment ref="P734" authorId="0" shapeId="0" xr:uid="{00000000-0006-0000-0900-000027010000}">
      <text>
        <r>
          <rPr>
            <b/>
            <sz val="9"/>
            <color indexed="81"/>
            <rFont val="宋体"/>
            <family val="3"/>
            <charset val="134"/>
          </rPr>
          <t>预估刺客击杀一个人需要20秒</t>
        </r>
      </text>
    </comment>
    <comment ref="R734" authorId="0" shapeId="0" xr:uid="{00000000-0006-0000-0900-000028010000}">
      <text>
        <r>
          <rPr>
            <b/>
            <sz val="9"/>
            <color indexed="81"/>
            <rFont val="宋体"/>
            <family val="3"/>
            <charset val="134"/>
          </rPr>
          <t>admin:</t>
        </r>
        <r>
          <rPr>
            <sz val="9"/>
            <color indexed="81"/>
            <rFont val="宋体"/>
            <family val="3"/>
            <charset val="134"/>
          </rPr>
          <t xml:space="preserve">
1个队伍算2个目标数</t>
        </r>
      </text>
    </comment>
    <comment ref="P737" authorId="0" shapeId="0" xr:uid="{00000000-0006-0000-0900-000029010000}">
      <text>
        <r>
          <rPr>
            <b/>
            <sz val="9"/>
            <color indexed="81"/>
            <rFont val="宋体"/>
            <family val="3"/>
            <charset val="134"/>
          </rPr>
          <t>如果是怒气技，需要复制公式，会自动生成时机；非怒气技请覆盖公式手动填值</t>
        </r>
      </text>
    </comment>
    <comment ref="R737" authorId="0" shapeId="0" xr:uid="{00000000-0006-0000-0900-00002A010000}">
      <text>
        <r>
          <rPr>
            <b/>
            <sz val="9"/>
            <color indexed="81"/>
            <rFont val="宋体"/>
            <family val="3"/>
            <charset val="134"/>
          </rPr>
          <t>admin:</t>
        </r>
        <r>
          <rPr>
            <sz val="9"/>
            <color indexed="81"/>
            <rFont val="宋体"/>
            <family val="3"/>
            <charset val="134"/>
          </rPr>
          <t xml:space="preserve">
1个队伍算2个目标数</t>
        </r>
      </text>
    </comment>
    <comment ref="P740" authorId="0" shapeId="0" xr:uid="{00000000-0006-0000-0900-00002B010000}">
      <text>
        <r>
          <rPr>
            <b/>
            <sz val="9"/>
            <color indexed="81"/>
            <rFont val="宋体"/>
            <family val="3"/>
            <charset val="134"/>
          </rPr>
          <t>如果是怒气技，需要复制公式，会自动生成时机；非怒气技请覆盖公式手动填值</t>
        </r>
      </text>
    </comment>
    <comment ref="R740" authorId="0" shapeId="0" xr:uid="{00000000-0006-0000-0900-00002C010000}">
      <text>
        <r>
          <rPr>
            <b/>
            <sz val="9"/>
            <color indexed="81"/>
            <rFont val="宋体"/>
            <family val="3"/>
            <charset val="134"/>
          </rPr>
          <t>admin:</t>
        </r>
        <r>
          <rPr>
            <sz val="9"/>
            <color indexed="81"/>
            <rFont val="宋体"/>
            <family val="3"/>
            <charset val="134"/>
          </rPr>
          <t xml:space="preserve">
1个队伍算2个目标数</t>
        </r>
      </text>
    </comment>
    <comment ref="P743" authorId="0" shapeId="0" xr:uid="{00000000-0006-0000-0900-00002D010000}">
      <text>
        <r>
          <rPr>
            <b/>
            <sz val="9"/>
            <color indexed="81"/>
            <rFont val="宋体"/>
            <family val="3"/>
            <charset val="134"/>
          </rPr>
          <t>如果是怒气技，需要复制公式，会自动生成时机；非怒气技请覆盖公式手动填值</t>
        </r>
      </text>
    </comment>
    <comment ref="R743" authorId="0" shapeId="0" xr:uid="{00000000-0006-0000-0900-00002E010000}">
      <text>
        <r>
          <rPr>
            <b/>
            <sz val="9"/>
            <color indexed="81"/>
            <rFont val="宋体"/>
            <family val="3"/>
            <charset val="134"/>
          </rPr>
          <t>admin:</t>
        </r>
        <r>
          <rPr>
            <sz val="9"/>
            <color indexed="81"/>
            <rFont val="宋体"/>
            <family val="3"/>
            <charset val="134"/>
          </rPr>
          <t xml:space="preserve">
1个队伍算2个目标数</t>
        </r>
      </text>
    </comment>
    <comment ref="P749" authorId="0" shapeId="0" xr:uid="{00000000-0006-0000-0900-00002F010000}">
      <text>
        <r>
          <rPr>
            <b/>
            <sz val="9"/>
            <color indexed="81"/>
            <rFont val="宋体"/>
            <family val="3"/>
            <charset val="134"/>
          </rPr>
          <t>预估刺客击杀一个人需要20秒</t>
        </r>
      </text>
    </comment>
    <comment ref="R749" authorId="0" shapeId="0" xr:uid="{00000000-0006-0000-0900-000030010000}">
      <text>
        <r>
          <rPr>
            <b/>
            <sz val="9"/>
            <color indexed="81"/>
            <rFont val="宋体"/>
            <family val="3"/>
            <charset val="134"/>
          </rPr>
          <t>admin:</t>
        </r>
        <r>
          <rPr>
            <sz val="9"/>
            <color indexed="81"/>
            <rFont val="宋体"/>
            <family val="3"/>
            <charset val="134"/>
          </rPr>
          <t xml:space="preserve">
1个队伍算2个目标数</t>
        </r>
      </text>
    </comment>
    <comment ref="S749" authorId="0" shapeId="0" xr:uid="{00000000-0006-0000-0900-000031010000}">
      <text>
        <r>
          <rPr>
            <b/>
            <sz val="9"/>
            <color indexed="81"/>
            <rFont val="宋体"/>
            <family val="3"/>
            <charset val="134"/>
          </rPr>
          <t>预估弓兵部队从被攻击到死亡存活时间为40s,减去的6秒是预估了开局行军时间</t>
        </r>
      </text>
    </comment>
    <comment ref="P755" authorId="0" shapeId="0" xr:uid="{00000000-0006-0000-0900-000032010000}">
      <text>
        <r>
          <rPr>
            <b/>
            <sz val="9"/>
            <color indexed="81"/>
            <rFont val="宋体"/>
            <family val="3"/>
            <charset val="134"/>
          </rPr>
          <t>如果是怒气技，需要复制公式，会自动生成时机；非怒气技请覆盖公式手动填值</t>
        </r>
      </text>
    </comment>
    <comment ref="R755" authorId="0" shapeId="0" xr:uid="{00000000-0006-0000-0900-000033010000}">
      <text>
        <r>
          <rPr>
            <b/>
            <sz val="9"/>
            <color indexed="81"/>
            <rFont val="宋体"/>
            <family val="3"/>
            <charset val="134"/>
          </rPr>
          <t>admin:</t>
        </r>
        <r>
          <rPr>
            <sz val="9"/>
            <color indexed="81"/>
            <rFont val="宋体"/>
            <family val="3"/>
            <charset val="134"/>
          </rPr>
          <t xml:space="preserve">
1个队伍算2个目标数</t>
        </r>
      </text>
    </comment>
    <comment ref="O767" authorId="0" shapeId="0" xr:uid="{00000000-0006-0000-0900-000034010000}">
      <text>
        <r>
          <rPr>
            <b/>
            <sz val="9"/>
            <color indexed="81"/>
            <rFont val="宋体"/>
            <family val="3"/>
            <charset val="134"/>
          </rPr>
          <t>1.更多情况下会被士兵攻击；
2.玩家可能会更多搭配集火技能进行输出</t>
        </r>
      </text>
    </comment>
    <comment ref="P767" authorId="0" shapeId="0" xr:uid="{00000000-0006-0000-0900-000035010000}">
      <text>
        <r>
          <rPr>
            <b/>
            <sz val="9"/>
            <color indexed="81"/>
            <rFont val="宋体"/>
            <family val="3"/>
            <charset val="134"/>
          </rPr>
          <t>如果是怒气技，需要复制公式，会自动生成时机；非怒气技请覆盖公式手动填值</t>
        </r>
      </text>
    </comment>
    <comment ref="R767" authorId="0" shapeId="0" xr:uid="{00000000-0006-0000-0900-000036010000}">
      <text>
        <r>
          <rPr>
            <b/>
            <sz val="9"/>
            <color indexed="81"/>
            <rFont val="宋体"/>
            <family val="3"/>
            <charset val="134"/>
          </rPr>
          <t>admin:</t>
        </r>
        <r>
          <rPr>
            <sz val="9"/>
            <color indexed="81"/>
            <rFont val="宋体"/>
            <family val="3"/>
            <charset val="134"/>
          </rPr>
          <t xml:space="preserve">
1个队伍算2个目标数</t>
        </r>
      </text>
    </comment>
    <comment ref="O773" authorId="0" shapeId="0" xr:uid="{00000000-0006-0000-0900-000037010000}">
      <text>
        <r>
          <rPr>
            <b/>
            <sz val="9"/>
            <color indexed="81"/>
            <rFont val="宋体"/>
            <family val="3"/>
            <charset val="134"/>
          </rPr>
          <t>周围有友军的概率85%</t>
        </r>
      </text>
    </comment>
    <comment ref="P773" authorId="0" shapeId="0" xr:uid="{00000000-0006-0000-0900-000038010000}">
      <text>
        <r>
          <rPr>
            <b/>
            <sz val="9"/>
            <color indexed="81"/>
            <rFont val="宋体"/>
            <family val="3"/>
            <charset val="134"/>
          </rPr>
          <t>如果是怒气技，需要复制公式，会自动生成时机；非怒气技请覆盖公式手动填值</t>
        </r>
      </text>
    </comment>
    <comment ref="R773" authorId="0" shapeId="0" xr:uid="{00000000-0006-0000-0900-000039010000}">
      <text>
        <r>
          <rPr>
            <b/>
            <sz val="9"/>
            <color indexed="81"/>
            <rFont val="宋体"/>
            <family val="3"/>
            <charset val="134"/>
          </rPr>
          <t>admin:</t>
        </r>
        <r>
          <rPr>
            <sz val="9"/>
            <color indexed="81"/>
            <rFont val="宋体"/>
            <family val="3"/>
            <charset val="134"/>
          </rPr>
          <t xml:space="preserve">
1个队伍算2个目标数</t>
        </r>
      </text>
    </comment>
    <comment ref="R776" authorId="0" shapeId="0" xr:uid="{00000000-0006-0000-0900-00003A010000}">
      <text>
        <r>
          <rPr>
            <b/>
            <sz val="9"/>
            <color indexed="81"/>
            <rFont val="宋体"/>
            <family val="3"/>
            <charset val="134"/>
          </rPr>
          <t>admin:</t>
        </r>
        <r>
          <rPr>
            <sz val="9"/>
            <color indexed="81"/>
            <rFont val="宋体"/>
            <family val="3"/>
            <charset val="134"/>
          </rPr>
          <t xml:space="preserve">
1个队伍算2个目标数</t>
        </r>
      </text>
    </comment>
    <comment ref="P782" authorId="0" shapeId="0" xr:uid="{00000000-0006-0000-0900-00003B010000}">
      <text>
        <r>
          <rPr>
            <b/>
            <sz val="9"/>
            <color indexed="81"/>
            <rFont val="宋体"/>
            <family val="3"/>
            <charset val="134"/>
          </rPr>
          <t>预估每0.5秒受击一次，6秒承受12次伤害</t>
        </r>
      </text>
    </comment>
    <comment ref="O791" authorId="0" shapeId="0" xr:uid="{00000000-0006-0000-0900-00003C010000}">
      <text>
        <r>
          <rPr>
            <b/>
            <sz val="9"/>
            <color indexed="81"/>
            <rFont val="宋体"/>
            <family val="3"/>
            <charset val="134"/>
          </rPr>
          <t>友军弓弩部队参与集火的概率</t>
        </r>
      </text>
    </comment>
    <comment ref="P791" authorId="0" shapeId="0" xr:uid="{00000000-0006-0000-0900-00003D010000}">
      <text>
        <r>
          <rPr>
            <b/>
            <sz val="9"/>
            <color indexed="81"/>
            <rFont val="宋体"/>
            <family val="3"/>
            <charset val="134"/>
          </rPr>
          <t>如果是怒气技，需要复制公式，会自动生成时机；非怒气技请覆盖公式手动填值</t>
        </r>
      </text>
    </comment>
    <comment ref="R791" authorId="0" shapeId="0" xr:uid="{00000000-0006-0000-0900-00003E010000}">
      <text>
        <r>
          <rPr>
            <b/>
            <sz val="9"/>
            <color indexed="81"/>
            <rFont val="宋体"/>
            <family val="3"/>
            <charset val="134"/>
          </rPr>
          <t>admin:</t>
        </r>
        <r>
          <rPr>
            <sz val="9"/>
            <color indexed="81"/>
            <rFont val="宋体"/>
            <family val="3"/>
            <charset val="134"/>
          </rPr>
          <t xml:space="preserve">
1个队伍算2个目标数</t>
        </r>
      </text>
    </comment>
    <comment ref="P794" authorId="0" shapeId="0" xr:uid="{00000000-0006-0000-0900-00003F010000}">
      <text>
        <r>
          <rPr>
            <b/>
            <sz val="9"/>
            <color indexed="81"/>
            <rFont val="宋体"/>
            <family val="3"/>
            <charset val="134"/>
          </rPr>
          <t>如果是怒气技，需要复制公式，会自动生成时机；非怒气技请覆盖公式手动填值</t>
        </r>
      </text>
    </comment>
    <comment ref="R794" authorId="0" shapeId="0" xr:uid="{00000000-0006-0000-0900-000040010000}">
      <text>
        <r>
          <rPr>
            <b/>
            <sz val="9"/>
            <color indexed="81"/>
            <rFont val="宋体"/>
            <family val="3"/>
            <charset val="134"/>
          </rPr>
          <t>admin:</t>
        </r>
        <r>
          <rPr>
            <sz val="9"/>
            <color indexed="81"/>
            <rFont val="宋体"/>
            <family val="3"/>
            <charset val="134"/>
          </rPr>
          <t xml:space="preserve">
1个队伍算2个目标数</t>
        </r>
      </text>
    </comment>
    <comment ref="P800" authorId="0" shapeId="0" xr:uid="{00000000-0006-0000-0900-000041010000}">
      <text>
        <r>
          <rPr>
            <b/>
            <sz val="9"/>
            <color indexed="81"/>
            <rFont val="宋体"/>
            <family val="3"/>
            <charset val="134"/>
          </rPr>
          <t>如果是怒气技，需要复制公式，会自动生成时机；非怒气技请覆盖公式手动填值</t>
        </r>
      </text>
    </comment>
    <comment ref="R800" authorId="0" shapeId="0" xr:uid="{00000000-0006-0000-0900-000042010000}">
      <text>
        <r>
          <rPr>
            <b/>
            <sz val="9"/>
            <color indexed="81"/>
            <rFont val="宋体"/>
            <family val="3"/>
            <charset val="134"/>
          </rPr>
          <t>admin:</t>
        </r>
        <r>
          <rPr>
            <sz val="9"/>
            <color indexed="81"/>
            <rFont val="宋体"/>
            <family val="3"/>
            <charset val="134"/>
          </rPr>
          <t xml:space="preserve">
1个队伍算2个目标数</t>
        </r>
      </text>
    </comment>
    <comment ref="O801" authorId="0" shapeId="0" xr:uid="{00000000-0006-0000-0900-000043010000}">
      <text>
        <r>
          <rPr>
            <b/>
            <sz val="9"/>
            <color indexed="81"/>
            <rFont val="宋体"/>
            <family val="3"/>
            <charset val="134"/>
          </rPr>
          <t>普攻占比</t>
        </r>
      </text>
    </comment>
    <comment ref="O803" authorId="0" shapeId="0" xr:uid="{00000000-0006-0000-0900-000044010000}">
      <text>
        <r>
          <rPr>
            <b/>
            <sz val="9"/>
            <color indexed="81"/>
            <rFont val="宋体"/>
            <family val="3"/>
            <charset val="134"/>
          </rPr>
          <t>护甲修正
被缴械修正</t>
        </r>
      </text>
    </comment>
    <comment ref="P803" authorId="0" shapeId="0" xr:uid="{00000000-0006-0000-0900-000045010000}">
      <text>
        <r>
          <rPr>
            <b/>
            <sz val="9"/>
            <color indexed="81"/>
            <rFont val="宋体"/>
            <family val="3"/>
            <charset val="134"/>
          </rPr>
          <t>如果是怒气技，需要复制公式，会自动生成时机；非怒气技请覆盖公式手动填值</t>
        </r>
      </text>
    </comment>
    <comment ref="R803" authorId="0" shapeId="0" xr:uid="{00000000-0006-0000-0900-000046010000}">
      <text>
        <r>
          <rPr>
            <b/>
            <sz val="9"/>
            <color indexed="81"/>
            <rFont val="宋体"/>
            <family val="3"/>
            <charset val="134"/>
          </rPr>
          <t>admin:</t>
        </r>
        <r>
          <rPr>
            <sz val="9"/>
            <color indexed="81"/>
            <rFont val="宋体"/>
            <family val="3"/>
            <charset val="134"/>
          </rPr>
          <t xml:space="preserve">
1个队伍算2个目标数</t>
        </r>
      </text>
    </comment>
    <comment ref="O806" authorId="0" shapeId="0" xr:uid="{00000000-0006-0000-0900-000047010000}">
      <text>
        <r>
          <rPr>
            <b/>
            <sz val="9"/>
            <color indexed="81"/>
            <rFont val="宋体"/>
            <family val="3"/>
            <charset val="134"/>
          </rPr>
          <t>护甲修正
被缴械修正</t>
        </r>
      </text>
    </comment>
    <comment ref="P806" authorId="0" shapeId="0" xr:uid="{00000000-0006-0000-0900-000048010000}">
      <text>
        <r>
          <rPr>
            <b/>
            <sz val="9"/>
            <color indexed="81"/>
            <rFont val="宋体"/>
            <family val="3"/>
            <charset val="134"/>
          </rPr>
          <t>如果是怒气技，需要复制公式，会自动生成时机；非怒气技请覆盖公式手动填值</t>
        </r>
      </text>
    </comment>
    <comment ref="R806" authorId="0" shapeId="0" xr:uid="{00000000-0006-0000-0900-000049010000}">
      <text>
        <r>
          <rPr>
            <b/>
            <sz val="9"/>
            <color indexed="81"/>
            <rFont val="宋体"/>
            <family val="3"/>
            <charset val="134"/>
          </rPr>
          <t>admin:</t>
        </r>
        <r>
          <rPr>
            <sz val="9"/>
            <color indexed="81"/>
            <rFont val="宋体"/>
            <family val="3"/>
            <charset val="134"/>
          </rPr>
          <t xml:space="preserve">
1个队伍算2个目标数</t>
        </r>
      </text>
    </comment>
    <comment ref="O809" authorId="0" shapeId="0" xr:uid="{00000000-0006-0000-0900-00004A010000}">
      <text>
        <r>
          <rPr>
            <b/>
            <sz val="9"/>
            <color indexed="81"/>
            <rFont val="宋体"/>
            <family val="3"/>
            <charset val="134"/>
          </rPr>
          <t>嘲讽+沉默</t>
        </r>
      </text>
    </comment>
    <comment ref="P809" authorId="0" shapeId="0" xr:uid="{00000000-0006-0000-0900-00004B010000}">
      <text>
        <r>
          <rPr>
            <b/>
            <sz val="9"/>
            <color indexed="81"/>
            <rFont val="宋体"/>
            <family val="3"/>
            <charset val="134"/>
          </rPr>
          <t>如果是怒气技，需要复制公式，会自动生成时机；非怒气技请覆盖公式手动填值</t>
        </r>
      </text>
    </comment>
    <comment ref="Q809" authorId="0" shapeId="0" xr:uid="{00000000-0006-0000-0900-00004C010000}">
      <text>
        <r>
          <rPr>
            <b/>
            <sz val="9"/>
            <color indexed="81"/>
            <rFont val="宋体"/>
            <family val="3"/>
            <charset val="134"/>
          </rPr>
          <t>admin:</t>
        </r>
        <r>
          <rPr>
            <sz val="9"/>
            <color indexed="81"/>
            <rFont val="宋体"/>
            <family val="3"/>
            <charset val="134"/>
          </rPr>
          <t xml:space="preserve">
1个队伍算2个目标数</t>
        </r>
      </text>
    </comment>
    <comment ref="O812" authorId="0" shapeId="0" xr:uid="{00000000-0006-0000-0900-00004D010000}">
      <text>
        <r>
          <rPr>
            <b/>
            <sz val="9"/>
            <color indexed="81"/>
            <rFont val="宋体"/>
            <family val="3"/>
            <charset val="134"/>
          </rPr>
          <t>触发不了12次</t>
        </r>
      </text>
    </comment>
    <comment ref="P812" authorId="0" shapeId="0" xr:uid="{00000000-0006-0000-0900-00004E010000}">
      <text>
        <r>
          <rPr>
            <b/>
            <sz val="9"/>
            <color indexed="81"/>
            <rFont val="宋体"/>
            <family val="3"/>
            <charset val="134"/>
          </rPr>
          <t>如果是怒气技，需要复制公式，会自动生成时机；非怒气技请覆盖公式手动填值</t>
        </r>
      </text>
    </comment>
    <comment ref="R812" authorId="0" shapeId="0" xr:uid="{00000000-0006-0000-0900-00004F010000}">
      <text>
        <r>
          <rPr>
            <b/>
            <sz val="9"/>
            <color indexed="81"/>
            <rFont val="宋体"/>
            <family val="3"/>
            <charset val="134"/>
          </rPr>
          <t>admin:</t>
        </r>
        <r>
          <rPr>
            <sz val="9"/>
            <color indexed="81"/>
            <rFont val="宋体"/>
            <family val="3"/>
            <charset val="134"/>
          </rPr>
          <t xml:space="preserve">
1个队伍算2个目标数</t>
        </r>
      </text>
    </comment>
    <comment ref="S812" authorId="0" shapeId="0" xr:uid="{00000000-0006-0000-0900-000050010000}">
      <text>
        <r>
          <rPr>
            <b/>
            <sz val="9"/>
            <color indexed="81"/>
            <rFont val="宋体"/>
            <family val="3"/>
            <charset val="134"/>
          </rPr>
          <t>如果是怒气技，需要复制公式，会自动生成时机；非怒气技请覆盖公式手动填值</t>
        </r>
      </text>
    </comment>
    <comment ref="O818" authorId="0" shapeId="0" xr:uid="{0B38A660-BC73-49F2-B8D0-17691EAEF11F}">
      <text>
        <r>
          <rPr>
            <b/>
            <sz val="9"/>
            <color indexed="81"/>
            <rFont val="宋体"/>
            <family val="3"/>
            <charset val="134"/>
          </rPr>
          <t>有一半的概率受到敌方士兵伤害</t>
        </r>
      </text>
    </comment>
    <comment ref="P818" authorId="0" shapeId="0" xr:uid="{181B0EF4-70AF-4850-B1F5-70938442671C}">
      <text>
        <r>
          <rPr>
            <b/>
            <sz val="9"/>
            <color indexed="81"/>
            <rFont val="宋体"/>
            <family val="3"/>
            <charset val="134"/>
          </rPr>
          <t>如果是怒气技，需要复制公式，会自动生成时机；非怒气技请覆盖公式手动填值</t>
        </r>
      </text>
    </comment>
    <comment ref="R818" authorId="0" shapeId="0" xr:uid="{FB7599EE-E768-4575-A884-8971037E86B2}">
      <text>
        <r>
          <rPr>
            <b/>
            <sz val="9"/>
            <color indexed="81"/>
            <rFont val="宋体"/>
            <family val="3"/>
            <charset val="134"/>
          </rPr>
          <t>admin:</t>
        </r>
        <r>
          <rPr>
            <sz val="9"/>
            <color indexed="81"/>
            <rFont val="宋体"/>
            <family val="3"/>
            <charset val="134"/>
          </rPr>
          <t xml:space="preserve">
1个队伍算2个目标数</t>
        </r>
      </text>
    </comment>
    <comment ref="O821" authorId="0" shapeId="0" xr:uid="{351E6AEA-EB38-4331-83F7-694B09F2E97E}">
      <text>
        <r>
          <rPr>
            <b/>
            <sz val="9"/>
            <color indexed="81"/>
            <rFont val="宋体"/>
            <family val="3"/>
            <charset val="134"/>
          </rPr>
          <t>有一半的概率对敌方士兵造成伤害</t>
        </r>
      </text>
    </comment>
    <comment ref="P821" authorId="0" shapeId="0" xr:uid="{B08B9011-DBF7-40A1-84FA-A381377B4ADA}">
      <text>
        <r>
          <rPr>
            <b/>
            <sz val="9"/>
            <color indexed="81"/>
            <rFont val="宋体"/>
            <family val="3"/>
            <charset val="134"/>
          </rPr>
          <t>如果是怒气技，需要复制公式，会自动生成时机；非怒气技请覆盖公式手动填值</t>
        </r>
      </text>
    </comment>
    <comment ref="R821" authorId="0" shapeId="0" xr:uid="{A7F5CC9E-DB1C-4CB2-99CF-159262C8AF24}">
      <text>
        <r>
          <rPr>
            <b/>
            <sz val="9"/>
            <color indexed="81"/>
            <rFont val="宋体"/>
            <family val="3"/>
            <charset val="134"/>
          </rPr>
          <t>admin:</t>
        </r>
        <r>
          <rPr>
            <sz val="9"/>
            <color indexed="81"/>
            <rFont val="宋体"/>
            <family val="3"/>
            <charset val="134"/>
          </rPr>
          <t xml:space="preserve">
1个队伍算2个目标数</t>
        </r>
      </text>
    </comment>
    <comment ref="P824" authorId="0" shapeId="0" xr:uid="{CCC533F9-5193-4F6E-9009-6D0633C95940}">
      <text>
        <r>
          <rPr>
            <b/>
            <sz val="9"/>
            <color indexed="81"/>
            <rFont val="宋体"/>
            <family val="3"/>
            <charset val="134"/>
          </rPr>
          <t>如果是怒气技，需要复制公式，会自动生成时机；非怒气技请覆盖公式手动填值</t>
        </r>
      </text>
    </comment>
    <comment ref="R824" authorId="0" shapeId="0" xr:uid="{D9B2D90B-25DE-4638-B409-55D8F287045E}">
      <text>
        <r>
          <rPr>
            <b/>
            <sz val="9"/>
            <color indexed="81"/>
            <rFont val="宋体"/>
            <family val="3"/>
            <charset val="134"/>
          </rPr>
          <t>admin:</t>
        </r>
        <r>
          <rPr>
            <sz val="9"/>
            <color indexed="81"/>
            <rFont val="宋体"/>
            <family val="3"/>
            <charset val="134"/>
          </rPr>
          <t xml:space="preserve">
1个队伍算2个目标数</t>
        </r>
      </text>
    </comment>
    <comment ref="P827" authorId="0" shapeId="0" xr:uid="{48F7B84A-A40B-4805-8758-4AB4721A4254}">
      <text>
        <r>
          <rPr>
            <b/>
            <sz val="9"/>
            <color indexed="81"/>
            <rFont val="宋体"/>
            <family val="3"/>
            <charset val="134"/>
          </rPr>
          <t>如果是怒气技，需要复制公式，会自动生成时机；非怒气技请覆盖公式手动填值</t>
        </r>
      </text>
    </comment>
    <comment ref="R827" authorId="0" shapeId="0" xr:uid="{FA837F73-2D6A-4195-AF3F-1F4C919FA419}">
      <text>
        <r>
          <rPr>
            <b/>
            <sz val="9"/>
            <color indexed="81"/>
            <rFont val="宋体"/>
            <family val="3"/>
            <charset val="134"/>
          </rPr>
          <t>admin:</t>
        </r>
        <r>
          <rPr>
            <sz val="9"/>
            <color indexed="81"/>
            <rFont val="宋体"/>
            <family val="3"/>
            <charset val="134"/>
          </rPr>
          <t xml:space="preserve">
1个队伍算2个目标数</t>
        </r>
      </text>
    </comment>
    <comment ref="P830" authorId="0" shapeId="0" xr:uid="{A84DF3A5-8627-4746-B921-DAAB2B33D64F}">
      <text>
        <r>
          <rPr>
            <b/>
            <sz val="9"/>
            <color indexed="81"/>
            <rFont val="宋体"/>
            <family val="3"/>
            <charset val="134"/>
          </rPr>
          <t>如果是怒气技，需要复制公式，会自动生成时机；非怒气技请覆盖公式手动填值</t>
        </r>
      </text>
    </comment>
    <comment ref="R830" authorId="0" shapeId="0" xr:uid="{40794444-16DD-4A12-BD05-9AAD57A3F412}">
      <text>
        <r>
          <rPr>
            <b/>
            <sz val="9"/>
            <color indexed="81"/>
            <rFont val="宋体"/>
            <family val="3"/>
            <charset val="134"/>
          </rPr>
          <t>admin:</t>
        </r>
        <r>
          <rPr>
            <sz val="9"/>
            <color indexed="81"/>
            <rFont val="宋体"/>
            <family val="3"/>
            <charset val="134"/>
          </rPr>
          <t xml:space="preserve">
1个队伍算2个目标数</t>
        </r>
      </text>
    </comment>
    <comment ref="P833" authorId="0" shapeId="0" xr:uid="{46C4174E-4350-4B4C-AF54-974B760CF5DE}">
      <text>
        <r>
          <rPr>
            <b/>
            <sz val="9"/>
            <color indexed="81"/>
            <rFont val="宋体"/>
            <family val="3"/>
            <charset val="134"/>
          </rPr>
          <t>如果是怒气技，需要复制公式，会自动生成时机；非怒气技请覆盖公式手动填值</t>
        </r>
      </text>
    </comment>
    <comment ref="R833" authorId="0" shapeId="0" xr:uid="{D4713942-100E-434A-8577-11382B1A9BCF}">
      <text>
        <r>
          <rPr>
            <b/>
            <sz val="9"/>
            <color indexed="81"/>
            <rFont val="宋体"/>
            <family val="3"/>
            <charset val="134"/>
          </rPr>
          <t>admin:</t>
        </r>
        <r>
          <rPr>
            <sz val="9"/>
            <color indexed="81"/>
            <rFont val="宋体"/>
            <family val="3"/>
            <charset val="134"/>
          </rPr>
          <t xml:space="preserve">
1个队伍算2个目标数</t>
        </r>
      </text>
    </comment>
    <comment ref="O836" authorId="0" shapeId="0" xr:uid="{78368330-51D6-4078-9DAA-4B8A643F0313}">
      <text>
        <r>
          <rPr>
            <b/>
            <sz val="9"/>
            <color indexed="81"/>
            <rFont val="宋体"/>
            <family val="3"/>
            <charset val="134"/>
          </rPr>
          <t>特定阵容中，敌人处于燃烧的概率</t>
        </r>
      </text>
    </comment>
    <comment ref="P836" authorId="0" shapeId="0" xr:uid="{7D79BA75-40F4-4143-8E3D-5C3AC6B25C90}">
      <text>
        <r>
          <rPr>
            <b/>
            <sz val="9"/>
            <color indexed="81"/>
            <rFont val="宋体"/>
            <family val="3"/>
            <charset val="134"/>
          </rPr>
          <t>如果是怒气技，需要复制公式，会自动生成时机；非怒气技请覆盖公式手动填值</t>
        </r>
      </text>
    </comment>
    <comment ref="R836" authorId="0" shapeId="0" xr:uid="{8AD8296C-FD67-4C37-BDD4-7DC6767DC889}">
      <text>
        <r>
          <rPr>
            <b/>
            <sz val="9"/>
            <color indexed="81"/>
            <rFont val="宋体"/>
            <family val="3"/>
            <charset val="134"/>
          </rPr>
          <t>admin:</t>
        </r>
        <r>
          <rPr>
            <sz val="9"/>
            <color indexed="81"/>
            <rFont val="宋体"/>
            <family val="3"/>
            <charset val="134"/>
          </rPr>
          <t xml:space="preserve">
1个队伍算2个目标数</t>
        </r>
      </text>
    </comment>
    <comment ref="O842" authorId="0" shapeId="0" xr:uid="{581FB09F-A951-4ADB-BAFF-B0BCB4F8CD6C}">
      <text>
        <r>
          <rPr>
            <b/>
            <sz val="9"/>
            <color indexed="81"/>
            <rFont val="宋体"/>
            <family val="3"/>
            <charset val="134"/>
          </rPr>
          <t>参考了吕不韦的谎报</t>
        </r>
      </text>
    </comment>
    <comment ref="P842" authorId="0" shapeId="0" xr:uid="{344652E6-3824-4ED9-BB30-F054F21EDA42}">
      <text>
        <r>
          <rPr>
            <b/>
            <sz val="9"/>
            <color indexed="81"/>
            <rFont val="宋体"/>
            <family val="3"/>
            <charset val="134"/>
          </rPr>
          <t>如果是怒气技，需要复制公式，会自动生成时机；非怒气技请覆盖公式手动填值</t>
        </r>
      </text>
    </comment>
    <comment ref="O845" authorId="0" shapeId="0" xr:uid="{30CB48CD-59F7-44B5-9283-1F020CD892B8}">
      <text>
        <r>
          <rPr>
            <b/>
            <sz val="9"/>
            <color indexed="81"/>
            <rFont val="宋体"/>
            <family val="3"/>
            <charset val="134"/>
          </rPr>
          <t>伤害类型为武力伤害的概率为1/2</t>
        </r>
      </text>
    </comment>
    <comment ref="P845" authorId="0" shapeId="0" xr:uid="{7B87194A-F9A3-4475-8336-A4E72B74E2F6}">
      <text>
        <r>
          <rPr>
            <b/>
            <sz val="9"/>
            <color indexed="81"/>
            <rFont val="宋体"/>
            <family val="3"/>
            <charset val="134"/>
          </rPr>
          <t>如果是怒气技，需要复制公式，会自动生成时机；非怒气技请覆盖公式手动填值</t>
        </r>
      </text>
    </comment>
    <comment ref="R845" authorId="0" shapeId="0" xr:uid="{5E5A8A60-A06A-4467-BD73-FB90FCA42AE0}">
      <text>
        <r>
          <rPr>
            <b/>
            <sz val="9"/>
            <color indexed="81"/>
            <rFont val="宋体"/>
            <family val="3"/>
            <charset val="134"/>
          </rPr>
          <t>admin:</t>
        </r>
        <r>
          <rPr>
            <sz val="9"/>
            <color indexed="81"/>
            <rFont val="宋体"/>
            <family val="3"/>
            <charset val="134"/>
          </rPr>
          <t xml:space="preserve">
1个队伍算2个目标数</t>
        </r>
      </text>
    </comment>
    <comment ref="O849" authorId="0" shapeId="0" xr:uid="{1F4E0185-851B-4E35-AF3A-ABD9FE09DEE4}">
      <text>
        <r>
          <rPr>
            <b/>
            <sz val="9"/>
            <color indexed="81"/>
            <rFont val="宋体"/>
            <family val="3"/>
            <charset val="134"/>
          </rPr>
          <t>预计三秒内受到最大生命值20%伤害的概率为70%</t>
        </r>
      </text>
    </comment>
    <comment ref="R854" authorId="0" shapeId="0" xr:uid="{3D0FFE91-9EAD-4881-8ABF-BC00BEE1DAA4}">
      <text>
        <r>
          <rPr>
            <b/>
            <sz val="9"/>
            <color indexed="81"/>
            <rFont val="宋体"/>
            <family val="3"/>
            <charset val="134"/>
          </rPr>
          <t>携带该兵法目的是针对负面队，负面队中负面效用较高</t>
        </r>
      </text>
    </comment>
    <comment ref="O872" authorId="0" shapeId="0" xr:uid="{E400E9E9-3C0F-44A0-86F8-9F54630436B4}">
      <text>
        <r>
          <rPr>
            <b/>
            <sz val="9"/>
            <color indexed="81"/>
            <rFont val="宋体"/>
            <family val="3"/>
            <charset val="134"/>
          </rPr>
          <t>特定阵容中，敌人处于燃烧的概率为67%</t>
        </r>
      </text>
    </comment>
    <comment ref="R872" authorId="0" shapeId="0" xr:uid="{B8D54F86-55DC-4F4D-9EB0-D8138E1D8CEE}">
      <text>
        <r>
          <rPr>
            <b/>
            <sz val="9"/>
            <color indexed="81"/>
            <rFont val="宋体"/>
            <family val="3"/>
            <charset val="134"/>
          </rPr>
          <t>作用范围全场</t>
        </r>
      </text>
    </comment>
    <comment ref="J873" authorId="0" shapeId="0" xr:uid="{0F657530-34D8-41C1-8ECA-3259B6D74273}">
      <text>
        <r>
          <rPr>
            <b/>
            <sz val="9"/>
            <color indexed="81"/>
            <rFont val="宋体"/>
            <family val="3"/>
            <charset val="134"/>
          </rPr>
          <t>考虑到燃烧队未成形，为之后留有成长空间</t>
        </r>
      </text>
    </comment>
    <comment ref="P875" authorId="0" shapeId="0" xr:uid="{E8D2C9BA-5582-4262-AC26-30AA720FF060}">
      <text>
        <r>
          <rPr>
            <b/>
            <sz val="9"/>
            <color indexed="81"/>
            <rFont val="宋体"/>
            <family val="3"/>
            <charset val="134"/>
          </rPr>
          <t>如果是怒气技，需要复制公式，会自动生成时机；非怒气技请覆盖公式手动填值</t>
        </r>
      </text>
    </comment>
    <comment ref="O882" authorId="0" shapeId="0" xr:uid="{E4779E20-10B9-46D6-B703-71EF92F6B174}">
      <text>
        <r>
          <rPr>
            <b/>
            <sz val="9"/>
            <color indexed="81"/>
            <rFont val="宋体"/>
            <family val="3"/>
            <charset val="134"/>
          </rPr>
          <t>考虑到有些武将可以强化兵法带来的治疗效果</t>
        </r>
      </text>
    </comment>
    <comment ref="O899" authorId="0" shapeId="0" xr:uid="{6BC2CF64-9AF2-4451-AA62-E3DCFA6604F4}">
      <text>
        <r>
          <rPr>
            <b/>
            <sz val="9"/>
            <color indexed="81"/>
            <rFont val="宋体"/>
            <family val="3"/>
            <charset val="134"/>
          </rPr>
          <t>考虑到受击回怒效率也提高，比怒意涌动系数略高</t>
        </r>
      </text>
    </comment>
    <comment ref="J900" authorId="0" shapeId="0" xr:uid="{DF73CA99-9B28-458A-B280-84534B41E884}">
      <text>
        <r>
          <rPr>
            <b/>
            <sz val="9"/>
            <color indexed="81"/>
            <rFont val="宋体"/>
            <family val="3"/>
            <charset val="134"/>
          </rPr>
          <t>考虑受击队拓展性，略微削弱</t>
        </r>
        <r>
          <rPr>
            <sz val="9"/>
            <color indexed="81"/>
            <rFont val="宋体"/>
            <family val="3"/>
            <charset val="134"/>
          </rPr>
          <t xml:space="preserve">
</t>
        </r>
      </text>
    </comment>
    <comment ref="O917" authorId="0" shapeId="0" xr:uid="{62A03C84-8BFD-4783-A08A-C221C124E954}">
      <text>
        <r>
          <rPr>
            <b/>
            <sz val="9"/>
            <color indexed="81"/>
            <rFont val="宋体"/>
            <family val="3"/>
            <charset val="134"/>
          </rPr>
          <t>伤害类型为武力的概率修正，存活概率</t>
        </r>
      </text>
    </comment>
    <comment ref="O929" authorId="0" shapeId="0" xr:uid="{949E21B0-3098-4176-B0C9-8EC9B7BF3223}">
      <text>
        <r>
          <rPr>
            <b/>
            <sz val="9"/>
            <color indexed="81"/>
            <rFont val="宋体"/>
            <family val="3"/>
            <charset val="134"/>
          </rPr>
          <t>士兵效果强化</t>
        </r>
      </text>
    </comment>
    <comment ref="O945" authorId="0" shapeId="0" xr:uid="{9FDC4431-2928-43EB-BEE1-86560A72C948}">
      <text>
        <r>
          <rPr>
            <sz val="9"/>
            <color indexed="81"/>
            <rFont val="宋体"/>
            <family val="3"/>
            <charset val="134"/>
          </rPr>
          <t>提前释放怒气修正</t>
        </r>
      </text>
    </comment>
    <comment ref="P947" authorId="0" shapeId="0" xr:uid="{D8C8609E-BAEC-435F-AA87-E232FC02D26B}">
      <text>
        <r>
          <rPr>
            <b/>
            <sz val="9"/>
            <color indexed="81"/>
            <rFont val="宋体"/>
            <family val="3"/>
            <charset val="134"/>
          </rPr>
          <t>如果是怒气技，需要复制公式，会自动生成时机；非怒气技请覆盖公式手动填值</t>
        </r>
      </text>
    </comment>
    <comment ref="R947" authorId="0" shapeId="0" xr:uid="{A8C442F8-5951-4CEB-841A-B835398D78A6}">
      <text>
        <r>
          <rPr>
            <b/>
            <sz val="9"/>
            <color indexed="81"/>
            <rFont val="宋体"/>
            <family val="3"/>
            <charset val="134"/>
          </rPr>
          <t>admin:</t>
        </r>
        <r>
          <rPr>
            <sz val="9"/>
            <color indexed="81"/>
            <rFont val="宋体"/>
            <family val="3"/>
            <charset val="134"/>
          </rPr>
          <t xml:space="preserve">
1个队伍算2个目标数</t>
        </r>
      </text>
    </comment>
    <comment ref="O954" authorId="0" shapeId="0" xr:uid="{9A3A9A69-52EA-4ADA-83F1-07A2663A9976}">
      <text>
        <r>
          <rPr>
            <b/>
            <sz val="9"/>
            <color indexed="81"/>
            <rFont val="宋体"/>
            <family val="3"/>
            <charset val="134"/>
          </rPr>
          <t>考虑到被集火时效用会增高</t>
        </r>
      </text>
    </comment>
    <comment ref="O963" authorId="0" shapeId="0" xr:uid="{FFF64748-9CCF-4966-B645-E65044B7D1A2}">
      <text>
        <r>
          <rPr>
            <b/>
            <sz val="9"/>
            <color indexed="81"/>
            <rFont val="宋体"/>
            <family val="3"/>
            <charset val="134"/>
          </rPr>
          <t>带有击飞效果</t>
        </r>
      </text>
    </comment>
    <comment ref="R971" authorId="0" shapeId="0" xr:uid="{2EC12FF3-8268-4A3A-ADC2-A0072DCE5852}">
      <text>
        <r>
          <rPr>
            <b/>
            <sz val="9"/>
            <color indexed="81"/>
            <rFont val="宋体"/>
            <family val="3"/>
            <charset val="134"/>
          </rPr>
          <t>admin:</t>
        </r>
        <r>
          <rPr>
            <sz val="9"/>
            <color indexed="81"/>
            <rFont val="宋体"/>
            <family val="3"/>
            <charset val="134"/>
          </rPr>
          <t xml:space="preserve">
1个队伍算2个目标数</t>
        </r>
      </text>
    </comment>
    <comment ref="P980" authorId="0" shapeId="0" xr:uid="{3013D146-F32D-4289-A0D3-FE047D3F00F9}">
      <text>
        <r>
          <rPr>
            <b/>
            <sz val="9"/>
            <color indexed="81"/>
            <rFont val="宋体"/>
            <family val="3"/>
            <charset val="134"/>
          </rPr>
          <t>如果是怒气技，需要复制公式，会自动生成时机；非怒气技请覆盖公式手动填值</t>
        </r>
      </text>
    </comment>
    <comment ref="R980" authorId="0" shapeId="0" xr:uid="{723DB7E2-7EF6-4057-A8F5-404934199377}">
      <text>
        <r>
          <rPr>
            <b/>
            <sz val="9"/>
            <color indexed="81"/>
            <rFont val="宋体"/>
            <family val="3"/>
            <charset val="134"/>
          </rPr>
          <t>admin:</t>
        </r>
        <r>
          <rPr>
            <sz val="9"/>
            <color indexed="81"/>
            <rFont val="宋体"/>
            <family val="3"/>
            <charset val="134"/>
          </rPr>
          <t xml:space="preserve">
1个队伍算2个目标数</t>
        </r>
      </text>
    </comment>
    <comment ref="P983" authorId="0" shapeId="0" xr:uid="{438BB2C3-0157-4A89-A7C1-65981622BF82}">
      <text>
        <r>
          <rPr>
            <b/>
            <sz val="9"/>
            <color indexed="81"/>
            <rFont val="宋体"/>
            <family val="3"/>
            <charset val="134"/>
          </rPr>
          <t>如果是怒气技，需要复制公式，会自动生成时机；非怒气技请覆盖公式手动填值</t>
        </r>
      </text>
    </comment>
    <comment ref="R983" authorId="0" shapeId="0" xr:uid="{3C04F4E3-51BD-4A78-9398-8B43DA0116C8}">
      <text>
        <r>
          <rPr>
            <b/>
            <sz val="9"/>
            <color indexed="81"/>
            <rFont val="宋体"/>
            <family val="3"/>
            <charset val="134"/>
          </rPr>
          <t>admin:</t>
        </r>
        <r>
          <rPr>
            <sz val="9"/>
            <color indexed="81"/>
            <rFont val="宋体"/>
            <family val="3"/>
            <charset val="134"/>
          </rPr>
          <t xml:space="preserve">
1个队伍算2个目标数</t>
        </r>
      </text>
    </comment>
    <comment ref="P989" authorId="0" shapeId="0" xr:uid="{B8A75CB6-788D-4113-B80B-BA55C334AAB1}">
      <text>
        <r>
          <rPr>
            <b/>
            <sz val="9"/>
            <color indexed="81"/>
            <rFont val="宋体"/>
            <family val="3"/>
            <charset val="134"/>
          </rPr>
          <t>如果是怒气技，需要复制公式，会自动生成时机；非怒气技请覆盖公式手动填值</t>
        </r>
      </text>
    </comment>
    <comment ref="R989" authorId="0" shapeId="0" xr:uid="{70673603-3B6B-4A29-816D-564FA302FCAD}">
      <text>
        <r>
          <rPr>
            <b/>
            <sz val="9"/>
            <color indexed="81"/>
            <rFont val="宋体"/>
            <family val="3"/>
            <charset val="134"/>
          </rPr>
          <t>admin:</t>
        </r>
        <r>
          <rPr>
            <sz val="9"/>
            <color indexed="81"/>
            <rFont val="宋体"/>
            <family val="3"/>
            <charset val="134"/>
          </rPr>
          <t xml:space="preserve">
1个队伍算2个目标数</t>
        </r>
      </text>
    </comment>
    <comment ref="R992" authorId="0" shapeId="0" xr:uid="{87A1B125-970D-4BA4-A3C0-53C39ED6CE64}">
      <text>
        <r>
          <rPr>
            <b/>
            <sz val="9"/>
            <color indexed="81"/>
            <rFont val="宋体"/>
            <family val="3"/>
            <charset val="134"/>
          </rPr>
          <t>admin:</t>
        </r>
        <r>
          <rPr>
            <sz val="9"/>
            <color indexed="81"/>
            <rFont val="宋体"/>
            <family val="3"/>
            <charset val="134"/>
          </rPr>
          <t xml:space="preserve">
1个队伍算2个目标数</t>
        </r>
      </text>
    </comment>
    <comment ref="P995" authorId="0" shapeId="0" xr:uid="{77715902-5EBF-4540-83D4-1B797251F863}">
      <text>
        <r>
          <rPr>
            <b/>
            <sz val="9"/>
            <color indexed="81"/>
            <rFont val="宋体"/>
            <family val="3"/>
            <charset val="134"/>
          </rPr>
          <t>如果是怒气技，需要复制公式，会自动生成时机；非怒气技请覆盖公式手动填值</t>
        </r>
      </text>
    </comment>
    <comment ref="R995" authorId="0" shapeId="0" xr:uid="{E07828AB-1B08-443C-B273-8444CFA1225F}">
      <text>
        <r>
          <rPr>
            <b/>
            <sz val="9"/>
            <color indexed="81"/>
            <rFont val="宋体"/>
            <family val="3"/>
            <charset val="134"/>
          </rPr>
          <t>admin:</t>
        </r>
        <r>
          <rPr>
            <sz val="9"/>
            <color indexed="81"/>
            <rFont val="宋体"/>
            <family val="3"/>
            <charset val="134"/>
          </rPr>
          <t xml:space="preserve">
1个队伍算2个目标数</t>
        </r>
      </text>
    </comment>
    <comment ref="O998" authorId="0" shapeId="0" xr:uid="{7161B453-AB7E-4F94-8056-159BC4B23428}">
      <text>
        <r>
          <rPr>
            <b/>
            <sz val="9"/>
            <color indexed="81"/>
            <rFont val="宋体"/>
            <family val="3"/>
            <charset val="134"/>
          </rPr>
          <t>特定阵容中，敌人处于燃烧的概率为67%</t>
        </r>
      </text>
    </comment>
    <comment ref="R998" authorId="0" shapeId="0" xr:uid="{093AB33E-AA31-494A-A9E8-C40F2C2FA055}">
      <text>
        <r>
          <rPr>
            <b/>
            <sz val="9"/>
            <color indexed="81"/>
            <rFont val="宋体"/>
            <family val="3"/>
            <charset val="134"/>
          </rPr>
          <t>admin:</t>
        </r>
        <r>
          <rPr>
            <sz val="9"/>
            <color indexed="81"/>
            <rFont val="宋体"/>
            <family val="3"/>
            <charset val="134"/>
          </rPr>
          <t xml:space="preserve">
1个队伍算2个目标数</t>
        </r>
      </text>
    </comment>
    <comment ref="O1007" authorId="0" shapeId="0" xr:uid="{4854DA0A-490D-4FE6-98C9-CDA857F80079}">
      <text>
        <r>
          <rPr>
            <b/>
            <sz val="9"/>
            <color indexed="81"/>
            <rFont val="宋体"/>
            <family val="3"/>
            <charset val="134"/>
          </rPr>
          <t>有一半的概率受到敌方士兵伤害</t>
        </r>
      </text>
    </comment>
    <comment ref="P1007" authorId="0" shapeId="0" xr:uid="{8D379F98-3034-4187-A3D1-985D74ACD1D7}">
      <text>
        <r>
          <rPr>
            <b/>
            <sz val="9"/>
            <color indexed="81"/>
            <rFont val="宋体"/>
            <family val="3"/>
            <charset val="134"/>
          </rPr>
          <t>如果是怒气技，需要复制公式，会自动生成时机；非怒气技请覆盖公式手动填值</t>
        </r>
      </text>
    </comment>
    <comment ref="R1007" authorId="0" shapeId="0" xr:uid="{2EC3DF2A-FC56-408D-B741-68CE46773BE1}">
      <text>
        <r>
          <rPr>
            <b/>
            <sz val="9"/>
            <color indexed="81"/>
            <rFont val="宋体"/>
            <family val="3"/>
            <charset val="134"/>
          </rPr>
          <t>admin:</t>
        </r>
        <r>
          <rPr>
            <sz val="9"/>
            <color indexed="81"/>
            <rFont val="宋体"/>
            <family val="3"/>
            <charset val="134"/>
          </rPr>
          <t xml:space="preserve">
1个队伍算2个目标数</t>
        </r>
      </text>
    </comment>
    <comment ref="P1010" authorId="0" shapeId="0" xr:uid="{5C53CBD5-4449-4E63-95D8-A00887D12607}">
      <text>
        <r>
          <rPr>
            <b/>
            <sz val="9"/>
            <color indexed="81"/>
            <rFont val="宋体"/>
            <family val="3"/>
            <charset val="134"/>
          </rPr>
          <t>如果是怒气技，需要复制公式，会自动生成时机；非怒气技请覆盖公式手动填值</t>
        </r>
      </text>
    </comment>
    <comment ref="R1010" authorId="0" shapeId="0" xr:uid="{9831C1A1-B994-4A4A-BE18-70DBC45872BD}">
      <text>
        <r>
          <rPr>
            <b/>
            <sz val="9"/>
            <color indexed="81"/>
            <rFont val="宋体"/>
            <family val="3"/>
            <charset val="134"/>
          </rPr>
          <t>admin:</t>
        </r>
        <r>
          <rPr>
            <sz val="9"/>
            <color indexed="81"/>
            <rFont val="宋体"/>
            <family val="3"/>
            <charset val="134"/>
          </rPr>
          <t xml:space="preserve">
1个队伍算2个目标数</t>
        </r>
      </text>
    </comment>
    <comment ref="P1013" authorId="0" shapeId="0" xr:uid="{BD3F002E-731E-4A1B-86DF-2EFD14B306D7}">
      <text>
        <r>
          <rPr>
            <b/>
            <sz val="9"/>
            <color indexed="81"/>
            <rFont val="宋体"/>
            <family val="3"/>
            <charset val="134"/>
          </rPr>
          <t>如果是怒气技，需要复制公式，会自动生成时机；非怒气技请覆盖公式手动填值</t>
        </r>
      </text>
    </comment>
    <comment ref="R1013" authorId="0" shapeId="0" xr:uid="{A16DF010-4F39-40C3-98E6-39ED1E4AB187}">
      <text>
        <r>
          <rPr>
            <b/>
            <sz val="9"/>
            <color indexed="81"/>
            <rFont val="宋体"/>
            <family val="3"/>
            <charset val="134"/>
          </rPr>
          <t>admin:</t>
        </r>
        <r>
          <rPr>
            <sz val="9"/>
            <color indexed="81"/>
            <rFont val="宋体"/>
            <family val="3"/>
            <charset val="134"/>
          </rPr>
          <t xml:space="preserve">
1个队伍算2个目标数</t>
        </r>
      </text>
    </comment>
    <comment ref="R1016" authorId="0" shapeId="0" xr:uid="{1941FCFC-8C3A-4DB2-87D0-CB5160AD1D8A}">
      <text>
        <r>
          <rPr>
            <b/>
            <sz val="9"/>
            <color indexed="81"/>
            <rFont val="宋体"/>
            <family val="3"/>
            <charset val="134"/>
          </rPr>
          <t>admin:</t>
        </r>
        <r>
          <rPr>
            <sz val="9"/>
            <color indexed="81"/>
            <rFont val="宋体"/>
            <family val="3"/>
            <charset val="134"/>
          </rPr>
          <t xml:space="preserve">
1个队伍算2个目标数</t>
        </r>
      </text>
    </comment>
    <comment ref="P1037" authorId="0" shapeId="0" xr:uid="{16E1B909-2443-4F99-BED8-1A6A35B5B476}">
      <text>
        <r>
          <rPr>
            <b/>
            <sz val="9"/>
            <color indexed="81"/>
            <rFont val="宋体"/>
            <family val="3"/>
            <charset val="134"/>
          </rPr>
          <t>如果是怒气技，需要复制公式，会自动生成时机；非怒气技请覆盖公式手动填值</t>
        </r>
      </text>
    </comment>
    <comment ref="R1037" authorId="0" shapeId="0" xr:uid="{340BB8A0-64D7-436B-BE89-B98996D5D583}">
      <text>
        <r>
          <rPr>
            <b/>
            <sz val="9"/>
            <color indexed="81"/>
            <rFont val="宋体"/>
            <family val="3"/>
            <charset val="134"/>
          </rPr>
          <t>admin:</t>
        </r>
        <r>
          <rPr>
            <sz val="9"/>
            <color indexed="81"/>
            <rFont val="宋体"/>
            <family val="3"/>
            <charset val="134"/>
          </rPr>
          <t xml:space="preserve">
1个队伍算2个目标数</t>
        </r>
      </text>
    </comment>
    <comment ref="P1043" authorId="0" shapeId="0" xr:uid="{FE3DEE41-9DA3-434A-9460-4E4BB1855041}">
      <text>
        <r>
          <rPr>
            <b/>
            <sz val="9"/>
            <color indexed="81"/>
            <rFont val="宋体"/>
            <family val="3"/>
            <charset val="134"/>
          </rPr>
          <t>如果是怒气技，需要复制公式，会自动生成时机；非怒气技请覆盖公式手动填值</t>
        </r>
      </text>
    </comment>
    <comment ref="R1043" authorId="0" shapeId="0" xr:uid="{6205B201-DBD7-440E-91BB-BCDE3B35F406}">
      <text>
        <r>
          <rPr>
            <b/>
            <sz val="9"/>
            <color indexed="81"/>
            <rFont val="宋体"/>
            <family val="3"/>
            <charset val="134"/>
          </rPr>
          <t>admin:</t>
        </r>
        <r>
          <rPr>
            <sz val="9"/>
            <color indexed="81"/>
            <rFont val="宋体"/>
            <family val="3"/>
            <charset val="134"/>
          </rPr>
          <t xml:space="preserve">
1个队伍算2个目标数</t>
        </r>
      </text>
    </comment>
    <comment ref="R1046" authorId="0" shapeId="0" xr:uid="{8974338E-B11E-44DA-89A9-CB05F48FBFBF}">
      <text>
        <r>
          <rPr>
            <b/>
            <sz val="9"/>
            <color indexed="81"/>
            <rFont val="宋体"/>
            <family val="3"/>
            <charset val="134"/>
          </rPr>
          <t>admin:</t>
        </r>
        <r>
          <rPr>
            <sz val="9"/>
            <color indexed="81"/>
            <rFont val="宋体"/>
            <family val="3"/>
            <charset val="134"/>
          </rPr>
          <t xml:space="preserve">
1个队伍算2个目标数</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author>
    <author>Windows 用户</author>
  </authors>
  <commentList>
    <comment ref="AU6" authorId="0" shapeId="0" xr:uid="{00000000-0006-0000-0C00-000001000000}">
      <text>
        <r>
          <rPr>
            <b/>
            <sz val="9"/>
            <color indexed="81"/>
            <rFont val="宋体"/>
            <family val="3"/>
            <charset val="134"/>
          </rPr>
          <t>admin:</t>
        </r>
        <r>
          <rPr>
            <sz val="9"/>
            <color indexed="81"/>
            <rFont val="宋体"/>
            <family val="3"/>
            <charset val="134"/>
          </rPr>
          <t xml:space="preserve">
非百分比的、定额数值的输出技能</t>
        </r>
      </text>
    </comment>
    <comment ref="AZ6" authorId="0" shapeId="0" xr:uid="{00000000-0006-0000-0C00-000002000000}">
      <text>
        <r>
          <rPr>
            <b/>
            <sz val="9"/>
            <color indexed="81"/>
            <rFont val="宋体"/>
            <family val="3"/>
            <charset val="134"/>
          </rPr>
          <t>admin:</t>
        </r>
        <r>
          <rPr>
            <sz val="9"/>
            <color indexed="81"/>
            <rFont val="宋体"/>
            <family val="3"/>
            <charset val="134"/>
          </rPr>
          <t xml:space="preserve">
造成伤害吸血
本质上也是一种增加自身生命的子条目，只是18行开始的折算计算中需要考虑自身的各种增加普攻伤害的技能</t>
        </r>
      </text>
    </comment>
    <comment ref="BJ6" authorId="1" shapeId="0" xr:uid="{00000000-0006-0000-0C00-000003000000}">
      <text>
        <r>
          <rPr>
            <b/>
            <sz val="9"/>
            <color indexed="81"/>
            <rFont val="宋体"/>
            <family val="3"/>
            <charset val="134"/>
          </rPr>
          <t>指每1%的攻击带来的生存影响</t>
        </r>
      </text>
    </comment>
    <comment ref="BL6" authorId="1" shapeId="0" xr:uid="{00000000-0006-0000-0C00-000004000000}">
      <text>
        <r>
          <rPr>
            <b/>
            <sz val="9"/>
            <color indexed="81"/>
            <rFont val="宋体"/>
            <family val="3"/>
            <charset val="134"/>
          </rPr>
          <t>非治疗！！</t>
        </r>
      </text>
    </comment>
    <comment ref="BV6" authorId="0" shapeId="0" xr:uid="{00000000-0006-0000-0C00-000005000000}">
      <text>
        <r>
          <rPr>
            <b/>
            <sz val="9"/>
            <color indexed="81"/>
            <rFont val="宋体"/>
            <family val="3"/>
            <charset val="134"/>
          </rPr>
          <t>admin:</t>
        </r>
        <r>
          <rPr>
            <sz val="9"/>
            <color indexed="81"/>
            <rFont val="宋体"/>
            <family val="3"/>
            <charset val="134"/>
          </rPr>
          <t xml:space="preserve">
代表因为使用技能的读条和释放时间，影响到普攻次数的减少</t>
        </r>
      </text>
    </comment>
    <comment ref="D33" authorId="0" shapeId="0" xr:uid="{00000000-0006-0000-0C00-000006000000}">
      <text>
        <r>
          <rPr>
            <b/>
            <sz val="9"/>
            <color indexed="81"/>
            <rFont val="宋体"/>
            <family val="3"/>
            <charset val="134"/>
          </rPr>
          <t>需要降低到2位数以内</t>
        </r>
        <r>
          <rPr>
            <sz val="9"/>
            <color indexed="81"/>
            <rFont val="宋体"/>
            <family val="3"/>
            <charset val="134"/>
          </rPr>
          <t xml:space="preserve">
</t>
        </r>
      </text>
    </comment>
    <comment ref="M33" authorId="0" shapeId="0" xr:uid="{00000000-0006-0000-0C00-000007000000}">
      <text>
        <r>
          <rPr>
            <b/>
            <sz val="9"/>
            <color indexed="81"/>
            <rFont val="宋体"/>
            <family val="3"/>
            <charset val="134"/>
          </rPr>
          <t>影响士兵的技能效用</t>
        </r>
        <r>
          <rPr>
            <sz val="9"/>
            <color indexed="81"/>
            <rFont val="宋体"/>
            <family val="3"/>
            <charset val="134"/>
          </rPr>
          <t xml:space="preserve">
</t>
        </r>
      </text>
    </comment>
    <comment ref="N33" authorId="0" shapeId="0" xr:uid="{00000000-0006-0000-0C00-000008000000}">
      <text>
        <r>
          <rPr>
            <b/>
            <sz val="9"/>
            <color indexed="81"/>
            <rFont val="宋体"/>
            <family val="3"/>
            <charset val="134"/>
          </rPr>
          <t>提升他人部队的技能</t>
        </r>
      </text>
    </comment>
    <comment ref="O33" authorId="0" shapeId="0" xr:uid="{00000000-0006-0000-0C00-000009000000}">
      <text>
        <r>
          <rPr>
            <b/>
            <sz val="9"/>
            <color indexed="81"/>
            <rFont val="宋体"/>
            <family val="3"/>
            <charset val="134"/>
          </rPr>
          <t>提升自身的技能</t>
        </r>
      </text>
    </comment>
    <comment ref="W57" authorId="0" shapeId="0" xr:uid="{00000000-0006-0000-0C00-00000A000000}">
      <text>
        <r>
          <rPr>
            <b/>
            <sz val="9"/>
            <color indexed="81"/>
            <rFont val="宋体"/>
            <family val="3"/>
            <charset val="134"/>
          </rPr>
          <t>admin:</t>
        </r>
        <r>
          <rPr>
            <sz val="9"/>
            <color indexed="81"/>
            <rFont val="宋体"/>
            <family val="3"/>
            <charset val="134"/>
          </rPr>
          <t xml:space="preserve">
不填或0：不对自身士兵生效
填1：对自身士兵生效</t>
        </r>
      </text>
    </comment>
    <comment ref="AJ57" authorId="0" shapeId="0" xr:uid="{00000000-0006-0000-0C00-00000B000000}">
      <text>
        <r>
          <rPr>
            <b/>
            <sz val="9"/>
            <color indexed="81"/>
            <rFont val="宋体"/>
            <family val="3"/>
            <charset val="134"/>
          </rPr>
          <t>如果怒气技能或其他技能中有给普攻强化的，这里可手动修改为1</t>
        </r>
        <r>
          <rPr>
            <sz val="9"/>
            <color indexed="81"/>
            <rFont val="宋体"/>
            <family val="3"/>
            <charset val="134"/>
          </rPr>
          <t xml:space="preserve">
</t>
        </r>
      </text>
    </comment>
    <comment ref="K76" authorId="0" shapeId="0" xr:uid="{00000000-0006-0000-0C00-00000C000000}">
      <text>
        <r>
          <rPr>
            <b/>
            <sz val="9"/>
            <color indexed="81"/>
            <rFont val="宋体"/>
            <family val="3"/>
            <charset val="134"/>
          </rPr>
          <t>如果是怒气技，需要复制公式，会自动生成时机；非怒气技请覆盖公式手动填值</t>
        </r>
      </text>
    </comment>
    <comment ref="M76" authorId="0" shapeId="0" xr:uid="{00000000-0006-0000-0C00-00000D000000}">
      <text>
        <r>
          <rPr>
            <b/>
            <sz val="9"/>
            <color indexed="81"/>
            <rFont val="宋体"/>
            <family val="3"/>
            <charset val="134"/>
          </rPr>
          <t>admin:</t>
        </r>
        <r>
          <rPr>
            <sz val="9"/>
            <color indexed="81"/>
            <rFont val="宋体"/>
            <family val="3"/>
            <charset val="134"/>
          </rPr>
          <t xml:space="preserve">
1个队伍算2个目标数</t>
        </r>
      </text>
    </comment>
    <comment ref="L166" authorId="0" shapeId="0" xr:uid="{00000000-0006-0000-0C00-00000E000000}">
      <text>
        <r>
          <rPr>
            <b/>
            <sz val="9"/>
            <color indexed="81"/>
            <rFont val="宋体"/>
            <family val="3"/>
            <charset val="134"/>
          </rPr>
          <t>60级解锁的修正</t>
        </r>
      </text>
    </comment>
    <comment ref="J167" authorId="0" shapeId="0" xr:uid="{00000000-0006-0000-0C00-00000F000000}">
      <text>
        <r>
          <rPr>
            <b/>
            <sz val="9"/>
            <color indexed="81"/>
            <rFont val="宋体"/>
            <family val="3"/>
            <charset val="134"/>
          </rPr>
          <t>绝大部分时候是攻击武将</t>
        </r>
      </text>
    </comment>
  </commentList>
</comments>
</file>

<file path=xl/sharedStrings.xml><?xml version="1.0" encoding="utf-8"?>
<sst xmlns="http://schemas.openxmlformats.org/spreadsheetml/2006/main" count="7621" uniqueCount="1481">
  <si>
    <t>阶段</t>
  </si>
  <si>
    <t>2星</t>
  </si>
  <si>
    <t>3星</t>
  </si>
  <si>
    <t>4星</t>
  </si>
  <si>
    <t>5星</t>
  </si>
  <si>
    <t>技能类型</t>
    <phoneticPr fontId="3" type="noConversion"/>
  </si>
  <si>
    <t>技能说明</t>
    <phoneticPr fontId="3" type="noConversion"/>
  </si>
  <si>
    <t>防御</t>
    <phoneticPr fontId="3" type="noConversion"/>
  </si>
  <si>
    <t>攻击</t>
    <phoneticPr fontId="3" type="noConversion"/>
  </si>
  <si>
    <t>生存能力</t>
    <phoneticPr fontId="3" type="noConversion"/>
  </si>
  <si>
    <t>蓝</t>
    <phoneticPr fontId="3" type="noConversion"/>
  </si>
  <si>
    <t>紫</t>
    <phoneticPr fontId="3" type="noConversion"/>
  </si>
  <si>
    <t>橙</t>
    <phoneticPr fontId="3" type="noConversion"/>
  </si>
  <si>
    <t>红</t>
    <phoneticPr fontId="3" type="noConversion"/>
  </si>
  <si>
    <t>1星</t>
    <phoneticPr fontId="3" type="noConversion"/>
  </si>
  <si>
    <t>6星</t>
  </si>
  <si>
    <t>7星</t>
  </si>
  <si>
    <t>直接伤害</t>
    <phoneticPr fontId="3" type="noConversion"/>
  </si>
  <si>
    <t>时间</t>
    <phoneticPr fontId="3" type="noConversion"/>
  </si>
  <si>
    <t>输出</t>
    <phoneticPr fontId="3" type="noConversion"/>
  </si>
  <si>
    <t>技能信息</t>
    <phoneticPr fontId="3" type="noConversion"/>
  </si>
  <si>
    <t>职业</t>
    <phoneticPr fontId="3" type="noConversion"/>
  </si>
  <si>
    <t>将领</t>
    <phoneticPr fontId="3" type="noConversion"/>
  </si>
  <si>
    <t>输出项</t>
    <phoneticPr fontId="3" type="noConversion"/>
  </si>
  <si>
    <t>生存项</t>
    <phoneticPr fontId="3" type="noConversion"/>
  </si>
  <si>
    <t>辅助输出项</t>
    <phoneticPr fontId="3" type="noConversion"/>
  </si>
  <si>
    <t>辅助生存项</t>
    <phoneticPr fontId="3" type="noConversion"/>
  </si>
  <si>
    <t>0星</t>
    <phoneticPr fontId="3" type="noConversion"/>
  </si>
  <si>
    <t>士兵</t>
    <phoneticPr fontId="3" type="noConversion"/>
  </si>
  <si>
    <t>序号</t>
    <phoneticPr fontId="3" type="noConversion"/>
  </si>
  <si>
    <t>类型</t>
    <phoneticPr fontId="3" type="noConversion"/>
  </si>
  <si>
    <t>偏差</t>
    <phoneticPr fontId="3" type="noConversion"/>
  </si>
  <si>
    <t>普攻系数附加</t>
    <phoneticPr fontId="3" type="noConversion"/>
  </si>
  <si>
    <t>技攻系数附加</t>
    <phoneticPr fontId="3" type="noConversion"/>
  </si>
  <si>
    <t>辅助特殊项</t>
    <phoneticPr fontId="3" type="noConversion"/>
  </si>
  <si>
    <t>生命</t>
    <phoneticPr fontId="3" type="noConversion"/>
  </si>
  <si>
    <t>实力误差</t>
    <phoneticPr fontId="3" type="noConversion"/>
  </si>
  <si>
    <t>技攻系数附加</t>
  </si>
  <si>
    <t>将领</t>
  </si>
  <si>
    <t>描述</t>
    <phoneticPr fontId="3" type="noConversion"/>
  </si>
  <si>
    <t>参考数据</t>
    <phoneticPr fontId="3" type="noConversion"/>
  </si>
  <si>
    <t>普攻系数附加</t>
  </si>
  <si>
    <t>普通攻击</t>
    <phoneticPr fontId="3" type="noConversion"/>
  </si>
  <si>
    <t>2星</t>
    <phoneticPr fontId="3" type="noConversion"/>
  </si>
  <si>
    <t>中间计算</t>
    <phoneticPr fontId="3" type="noConversion"/>
  </si>
  <si>
    <t>星级占用</t>
    <phoneticPr fontId="3" type="noConversion"/>
  </si>
  <si>
    <t>紫</t>
  </si>
  <si>
    <t>参数折算系数1</t>
    <phoneticPr fontId="3" type="noConversion"/>
  </si>
  <si>
    <t>参数折算系数2</t>
    <phoneticPr fontId="3" type="noConversion"/>
  </si>
  <si>
    <t>其他项</t>
    <phoneticPr fontId="3" type="noConversion"/>
  </si>
  <si>
    <t>普攻占用率</t>
  </si>
  <si>
    <t>普攻占用率</t>
    <phoneticPr fontId="3" type="noConversion"/>
  </si>
  <si>
    <t>调整系数</t>
    <phoneticPr fontId="3" type="noConversion"/>
  </si>
  <si>
    <t>输出辅助</t>
    <phoneticPr fontId="3" type="noConversion"/>
  </si>
  <si>
    <t>汇总</t>
    <phoneticPr fontId="3" type="noConversion"/>
  </si>
  <si>
    <t>治疗</t>
    <phoneticPr fontId="3" type="noConversion"/>
  </si>
  <si>
    <t>星级</t>
    <phoneticPr fontId="3" type="noConversion"/>
  </si>
  <si>
    <t>触发时机</t>
    <phoneticPr fontId="3" type="noConversion"/>
  </si>
  <si>
    <t>持续时间</t>
    <phoneticPr fontId="3" type="noConversion"/>
  </si>
  <si>
    <t>伤害系数</t>
    <phoneticPr fontId="3" type="noConversion"/>
  </si>
  <si>
    <t>占用时间</t>
    <phoneticPr fontId="3" type="noConversion"/>
  </si>
  <si>
    <t>作用目标数</t>
  </si>
  <si>
    <t>系数</t>
    <phoneticPr fontId="3" type="noConversion"/>
  </si>
  <si>
    <t>初始效用</t>
    <phoneticPr fontId="3" type="noConversion"/>
  </si>
  <si>
    <t>折算</t>
    <phoneticPr fontId="3" type="noConversion"/>
  </si>
  <si>
    <t>自身圆桌伤害</t>
    <phoneticPr fontId="3" type="noConversion"/>
  </si>
  <si>
    <t>自身伤害</t>
    <phoneticPr fontId="3" type="noConversion"/>
  </si>
  <si>
    <t>自身生命</t>
  </si>
  <si>
    <t>自身生命</t>
    <phoneticPr fontId="3" type="noConversion"/>
  </si>
  <si>
    <t>自身攻击</t>
  </si>
  <si>
    <t>自身攻击</t>
    <phoneticPr fontId="3" type="noConversion"/>
  </si>
  <si>
    <t>自身防御</t>
    <phoneticPr fontId="3" type="noConversion"/>
  </si>
  <si>
    <t>自身圆桌免伤</t>
    <phoneticPr fontId="3" type="noConversion"/>
  </si>
  <si>
    <t>自身免伤</t>
    <phoneticPr fontId="3" type="noConversion"/>
  </si>
  <si>
    <t>目标攻击减少</t>
    <phoneticPr fontId="3" type="noConversion"/>
  </si>
  <si>
    <t>目标士气降低</t>
  </si>
  <si>
    <t>目标士气降低</t>
    <phoneticPr fontId="3" type="noConversion"/>
  </si>
  <si>
    <t>目标伤害增加</t>
    <phoneticPr fontId="3" type="noConversion"/>
  </si>
  <si>
    <t>目标攻击增加</t>
    <phoneticPr fontId="3" type="noConversion"/>
  </si>
  <si>
    <t>目标防御增加</t>
    <phoneticPr fontId="3" type="noConversion"/>
  </si>
  <si>
    <t>目标圆桌伤害增加</t>
    <phoneticPr fontId="3" type="noConversion"/>
  </si>
  <si>
    <t>将领目标治疗</t>
    <phoneticPr fontId="3" type="noConversion"/>
  </si>
  <si>
    <t>目标士气增加</t>
    <phoneticPr fontId="3" type="noConversion"/>
  </si>
  <si>
    <t>目标圆桌免伤增加</t>
    <phoneticPr fontId="3" type="noConversion"/>
  </si>
  <si>
    <t>目标免伤增加</t>
    <phoneticPr fontId="3" type="noConversion"/>
  </si>
  <si>
    <t>士兵目标治疗</t>
    <phoneticPr fontId="3" type="noConversion"/>
  </si>
  <si>
    <t>控制率</t>
    <phoneticPr fontId="3" type="noConversion"/>
  </si>
  <si>
    <t>免控率</t>
    <phoneticPr fontId="3" type="noConversion"/>
  </si>
  <si>
    <t>不可配置参数</t>
    <phoneticPr fontId="3" type="noConversion"/>
  </si>
  <si>
    <t>可配置参数</t>
    <phoneticPr fontId="3" type="noConversion"/>
  </si>
  <si>
    <t>目标生命增加</t>
    <phoneticPr fontId="3" type="noConversion"/>
  </si>
  <si>
    <t>系数</t>
  </si>
  <si>
    <t>持续时间</t>
  </si>
  <si>
    <t>调整系数</t>
  </si>
  <si>
    <t>触发时机</t>
  </si>
  <si>
    <t>自身圆桌伤害</t>
  </si>
  <si>
    <t>自身伤害</t>
  </si>
  <si>
    <t>自身防御</t>
  </si>
  <si>
    <t>自身圆桌免伤</t>
  </si>
  <si>
    <t>自身免伤</t>
  </si>
  <si>
    <t>目标圆桌伤害增加</t>
  </si>
  <si>
    <t>目标伤害增加</t>
  </si>
  <si>
    <t>将领目标治疗</t>
  </si>
  <si>
    <t>目标攻击减少</t>
  </si>
  <si>
    <t>目标圆桌免伤增加</t>
  </si>
  <si>
    <t>控制率</t>
  </si>
  <si>
    <t>星级</t>
  </si>
  <si>
    <t>调整系数</t>
    <phoneticPr fontId="3" type="noConversion"/>
  </si>
  <si>
    <t>伤害系数</t>
    <phoneticPr fontId="3" type="noConversion"/>
  </si>
  <si>
    <t>攻击频率</t>
    <phoneticPr fontId="3" type="noConversion"/>
  </si>
  <si>
    <t>dps</t>
    <phoneticPr fontId="3" type="noConversion"/>
  </si>
  <si>
    <t>具体影响值</t>
    <phoneticPr fontId="3" type="noConversion"/>
  </si>
  <si>
    <t>实际值</t>
    <phoneticPr fontId="3" type="noConversion"/>
  </si>
  <si>
    <t>目标怒气降低</t>
  </si>
  <si>
    <t>目标怒气增加</t>
  </si>
  <si>
    <t>目标怒气增加</t>
    <phoneticPr fontId="3" type="noConversion"/>
  </si>
  <si>
    <t>id</t>
    <phoneticPr fontId="9" type="noConversion"/>
  </si>
  <si>
    <t>技能序号</t>
    <phoneticPr fontId="9" type="noConversion"/>
  </si>
  <si>
    <t>效果序号</t>
    <phoneticPr fontId="9" type="noConversion"/>
  </si>
  <si>
    <t>系数值</t>
    <phoneticPr fontId="9" type="noConversion"/>
  </si>
  <si>
    <t>技能序号</t>
    <phoneticPr fontId="3" type="noConversion"/>
  </si>
  <si>
    <t>等级初始值</t>
  </si>
  <si>
    <t>等级数组</t>
  </si>
  <si>
    <t>id||long</t>
  </si>
  <si>
    <t>标准攻防血数值</t>
    <phoneticPr fontId="3" type="noConversion"/>
  </si>
  <si>
    <t>攻防血属性修正</t>
    <phoneticPr fontId="3" type="noConversion"/>
  </si>
  <si>
    <t>固定输出</t>
    <phoneticPr fontId="3" type="noConversion"/>
  </si>
  <si>
    <t>生存</t>
    <phoneticPr fontId="3" type="noConversion"/>
  </si>
  <si>
    <r>
      <t>每一项参数的偏导结果</t>
    </r>
    <r>
      <rPr>
        <sz val="9"/>
        <color theme="1"/>
        <rFont val="宋体"/>
        <family val="3"/>
        <charset val="134"/>
        <scheme val="minor"/>
      </rPr>
      <t>（和角色标准值相比，AO5：CA12中任意项参数增加1等价于提升了多少百分比的实力——例：若想知道0星时技能系数提升80%等效于自身攻击提高多少折算系数，公式为AV5*0.8*AV57/AW57，然后在E列中调整参数，使得T列增加的折算系数等于算出的数值）</t>
    </r>
    <phoneticPr fontId="3" type="noConversion"/>
  </si>
  <si>
    <t>吸血</t>
    <phoneticPr fontId="3" type="noConversion"/>
  </si>
  <si>
    <t>护甲</t>
    <phoneticPr fontId="3" type="noConversion"/>
  </si>
  <si>
    <t>枪兵</t>
  </si>
  <si>
    <t>敌方承伤增加</t>
    <phoneticPr fontId="3" type="noConversion"/>
  </si>
  <si>
    <t>对士兵标识</t>
    <phoneticPr fontId="3" type="noConversion"/>
  </si>
  <si>
    <t>车骑兵</t>
    <phoneticPr fontId="3" type="noConversion"/>
  </si>
  <si>
    <t>步将</t>
    <phoneticPr fontId="3" type="noConversion"/>
  </si>
  <si>
    <t>步将</t>
  </si>
  <si>
    <t>骑将</t>
  </si>
  <si>
    <t>弓将</t>
  </si>
  <si>
    <t>折算效用</t>
  </si>
  <si>
    <t>总值</t>
    <phoneticPr fontId="3" type="noConversion"/>
  </si>
  <si>
    <t>技能类别</t>
    <phoneticPr fontId="3" type="noConversion"/>
  </si>
  <si>
    <t>怒气技能</t>
    <phoneticPr fontId="3" type="noConversion"/>
  </si>
  <si>
    <t>类别标识</t>
    <phoneticPr fontId="3" type="noConversion"/>
  </si>
  <si>
    <t>效用值</t>
    <phoneticPr fontId="3" type="noConversion"/>
  </si>
  <si>
    <t>影响占比</t>
    <phoneticPr fontId="3" type="noConversion"/>
  </si>
  <si>
    <t>统御</t>
    <phoneticPr fontId="3" type="noConversion"/>
  </si>
  <si>
    <t>辅助</t>
    <phoneticPr fontId="3" type="noConversion"/>
  </si>
  <si>
    <t>强化</t>
    <phoneticPr fontId="3" type="noConversion"/>
  </si>
  <si>
    <t>普攻</t>
    <phoneticPr fontId="9" type="noConversion"/>
  </si>
  <si>
    <t>怒气技</t>
    <phoneticPr fontId="9" type="noConversion"/>
  </si>
  <si>
    <t>按类型划分</t>
    <phoneticPr fontId="3" type="noConversion"/>
  </si>
  <si>
    <t>按效果划分</t>
    <phoneticPr fontId="3" type="noConversion"/>
  </si>
  <si>
    <t>等级公差</t>
    <phoneticPr fontId="3" type="noConversion"/>
  </si>
  <si>
    <t>ID</t>
    <phoneticPr fontId="3" type="noConversion"/>
  </si>
  <si>
    <t>配置转换</t>
    <phoneticPr fontId="3" type="noConversion"/>
  </si>
  <si>
    <t>具体内容</t>
    <phoneticPr fontId="3" type="noConversion"/>
  </si>
  <si>
    <t>参数个数</t>
    <phoneticPr fontId="3" type="noConversion"/>
  </si>
  <si>
    <t>被动技能1</t>
    <phoneticPr fontId="3" type="noConversion"/>
  </si>
  <si>
    <t>被动技能2</t>
  </si>
  <si>
    <t>被动技能3</t>
  </si>
  <si>
    <t>id</t>
    <phoneticPr fontId="3" type="noConversion"/>
  </si>
  <si>
    <t>系数组</t>
    <phoneticPr fontId="3" type="noConversion"/>
  </si>
  <si>
    <t>配置1</t>
    <phoneticPr fontId="3" type="noConversion"/>
  </si>
  <si>
    <t>列号</t>
    <phoneticPr fontId="3" type="noConversion"/>
  </si>
  <si>
    <t>行号</t>
    <phoneticPr fontId="3" type="noConversion"/>
  </si>
  <si>
    <t>describe||string</t>
    <phoneticPr fontId="3" type="noConversion"/>
  </si>
  <si>
    <t>firstItem||double</t>
    <phoneticPr fontId="3" type="noConversion"/>
  </si>
  <si>
    <t>tolerance||double</t>
    <phoneticPr fontId="3" type="noConversion"/>
  </si>
  <si>
    <t>extendArray||double[]</t>
    <phoneticPr fontId="3" type="noConversion"/>
  </si>
  <si>
    <t>multiple||double</t>
    <phoneticPr fontId="3" type="noConversion"/>
  </si>
  <si>
    <t>数据放大倍数</t>
    <phoneticPr fontId="3" type="noConversion"/>
  </si>
  <si>
    <t>配置2</t>
    <phoneticPr fontId="3" type="noConversion"/>
  </si>
  <si>
    <t>配置3</t>
    <phoneticPr fontId="3" type="noConversion"/>
  </si>
  <si>
    <t>版本选择</t>
    <phoneticPr fontId="3" type="noConversion"/>
  </si>
  <si>
    <t>c#</t>
  </si>
  <si>
    <t>当前文件</t>
    <phoneticPr fontId="13" type="noConversion"/>
  </si>
  <si>
    <t>导入目录</t>
    <phoneticPr fontId="3" type="noConversion"/>
  </si>
  <si>
    <t>F:\slg_cehua\trunk\数值文档\战国导表\</t>
    <phoneticPr fontId="3" type="noConversion"/>
  </si>
  <si>
    <t>后台</t>
    <phoneticPr fontId="13" type="noConversion"/>
  </si>
  <si>
    <t>文件名</t>
    <phoneticPr fontId="13" type="noConversion"/>
  </si>
  <si>
    <t>是否导出</t>
    <phoneticPr fontId="13" type="noConversion"/>
  </si>
  <si>
    <t>包含区域1</t>
    <phoneticPr fontId="13" type="noConversion"/>
  </si>
  <si>
    <t>包含区域2</t>
  </si>
  <si>
    <t>包含区域3</t>
  </si>
  <si>
    <t>包含区域4</t>
  </si>
  <si>
    <t>包含区域5</t>
  </si>
  <si>
    <t>包含区域6</t>
  </si>
  <si>
    <t>包含区域7</t>
  </si>
  <si>
    <t>预留</t>
    <phoneticPr fontId="3" type="noConversion"/>
  </si>
  <si>
    <t>预留</t>
    <phoneticPr fontId="3" type="noConversion"/>
  </si>
  <si>
    <t>导入目录</t>
    <phoneticPr fontId="13" type="noConversion"/>
  </si>
  <si>
    <t>前台</t>
    <phoneticPr fontId="13" type="noConversion"/>
  </si>
  <si>
    <t>文件名</t>
    <phoneticPr fontId="13" type="noConversion"/>
  </si>
  <si>
    <t>是否导出</t>
    <phoneticPr fontId="13" type="noConversion"/>
  </si>
  <si>
    <t>包含区域</t>
    <phoneticPr fontId="13" type="noConversion"/>
  </si>
  <si>
    <t>文件前缀</t>
    <phoneticPr fontId="13" type="noConversion"/>
  </si>
  <si>
    <t>文件后缀</t>
    <phoneticPr fontId="13" type="noConversion"/>
  </si>
  <si>
    <t>导入目录</t>
    <phoneticPr fontId="13" type="noConversion"/>
  </si>
  <si>
    <t>是</t>
  </si>
  <si>
    <t>TacDesConfig</t>
  </si>
  <si>
    <t>ConfigLevelVar</t>
  </si>
  <si>
    <t>描述使用</t>
    <phoneticPr fontId="3" type="noConversion"/>
  </si>
  <si>
    <t>战斗使用</t>
    <phoneticPr fontId="3" type="noConversion"/>
  </si>
  <si>
    <t>生命系数</t>
    <phoneticPr fontId="3" type="noConversion"/>
  </si>
  <si>
    <t>刀兵</t>
  </si>
  <si>
    <t>车骑兵</t>
  </si>
  <si>
    <t>弓弩兵</t>
  </si>
  <si>
    <t>伤害能力</t>
    <phoneticPr fontId="3" type="noConversion"/>
  </si>
  <si>
    <t>生存辅助</t>
    <phoneticPr fontId="3" type="noConversion"/>
  </si>
  <si>
    <t>伤害辅助</t>
    <phoneticPr fontId="3" type="noConversion"/>
  </si>
  <si>
    <t>参考影响值</t>
    <phoneticPr fontId="3" type="noConversion"/>
  </si>
  <si>
    <t>嘲讽</t>
    <phoneticPr fontId="3" type="noConversion"/>
  </si>
  <si>
    <t>眩晕</t>
    <phoneticPr fontId="3" type="noConversion"/>
  </si>
  <si>
    <t>士兵目标治疗</t>
  </si>
  <si>
    <t>武将</t>
    <phoneticPr fontId="3" type="noConversion"/>
  </si>
  <si>
    <t>弩兵</t>
  </si>
  <si>
    <t>士兵</t>
    <phoneticPr fontId="3" type="noConversion"/>
  </si>
  <si>
    <t>兵法名称</t>
    <phoneticPr fontId="3" type="noConversion"/>
  </si>
  <si>
    <t>兵法品质</t>
    <phoneticPr fontId="3" type="noConversion"/>
  </si>
  <si>
    <t>冲锋兵法</t>
    <phoneticPr fontId="3" type="noConversion"/>
  </si>
  <si>
    <t>蓝</t>
    <phoneticPr fontId="3" type="noConversion"/>
  </si>
  <si>
    <t>使用对象</t>
    <phoneticPr fontId="3" type="noConversion"/>
  </si>
  <si>
    <t>职业1效用</t>
    <phoneticPr fontId="3" type="noConversion"/>
  </si>
  <si>
    <t>职业2效用</t>
  </si>
  <si>
    <t>职业3效用</t>
  </si>
  <si>
    <t>职业4效用</t>
  </si>
  <si>
    <t>职业1</t>
    <phoneticPr fontId="3" type="noConversion"/>
  </si>
  <si>
    <t>职业2</t>
  </si>
  <si>
    <t>职业3</t>
  </si>
  <si>
    <t>职业4</t>
  </si>
  <si>
    <t>占用</t>
    <phoneticPr fontId="3" type="noConversion"/>
  </si>
  <si>
    <t>橙</t>
    <phoneticPr fontId="3" type="noConversion"/>
  </si>
  <si>
    <t>作用目标</t>
    <phoneticPr fontId="3" type="noConversion"/>
  </si>
  <si>
    <t>战法模板（蓝占用）</t>
    <phoneticPr fontId="3" type="noConversion"/>
  </si>
  <si>
    <t>战法模板（橙占用）</t>
    <phoneticPr fontId="3" type="noConversion"/>
  </si>
  <si>
    <t>骑将</t>
    <phoneticPr fontId="3" type="noConversion"/>
  </si>
  <si>
    <t>弓将</t>
    <phoneticPr fontId="3" type="noConversion"/>
  </si>
  <si>
    <t>军师</t>
    <phoneticPr fontId="3" type="noConversion"/>
  </si>
  <si>
    <t>刀兵公用特性</t>
    <phoneticPr fontId="3" type="noConversion"/>
  </si>
  <si>
    <t>弓兵公用特性</t>
    <phoneticPr fontId="3" type="noConversion"/>
  </si>
  <si>
    <t>这里用于观察</t>
    <phoneticPr fontId="3" type="noConversion"/>
  </si>
  <si>
    <t>这里值在两位数以内，可以为负值</t>
    <phoneticPr fontId="3" type="noConversion"/>
  </si>
  <si>
    <t>目标免伤增加</t>
  </si>
  <si>
    <t>吸血</t>
  </si>
  <si>
    <t>敌方承伤增加</t>
  </si>
  <si>
    <t>目标生命增加</t>
  </si>
  <si>
    <t>参考实力</t>
    <phoneticPr fontId="3" type="noConversion"/>
  </si>
  <si>
    <t>武将SID</t>
    <phoneticPr fontId="3" type="noConversion"/>
  </si>
  <si>
    <t>王翦</t>
  </si>
  <si>
    <t>白起</t>
  </si>
  <si>
    <t>廉颇</t>
  </si>
  <si>
    <t>信陵君</t>
  </si>
  <si>
    <t>西施</t>
  </si>
  <si>
    <t>李牧</t>
  </si>
  <si>
    <t>吴起</t>
  </si>
  <si>
    <t>聂荌</t>
  </si>
  <si>
    <t>专诸</t>
  </si>
  <si>
    <t>芈月</t>
  </si>
  <si>
    <t>养由基</t>
  </si>
  <si>
    <t>赵武灵王</t>
  </si>
  <si>
    <t>楚庄王</t>
  </si>
  <si>
    <t>田单</t>
  </si>
  <si>
    <t>司马错</t>
  </si>
  <si>
    <t>吕不韦</t>
  </si>
  <si>
    <t>商鞅</t>
  </si>
  <si>
    <t/>
  </si>
  <si>
    <t>秦武王</t>
  </si>
  <si>
    <t>嫪毐</t>
  </si>
  <si>
    <t>百里奚</t>
  </si>
  <si>
    <t>赵姬</t>
  </si>
  <si>
    <t>范雎</t>
  </si>
  <si>
    <t>秦始皇</t>
  </si>
  <si>
    <t>张仪</t>
  </si>
  <si>
    <t>樗里疾</t>
  </si>
  <si>
    <t>伯乐</t>
  </si>
  <si>
    <t>钟无艳</t>
  </si>
  <si>
    <t>孟尝君</t>
  </si>
  <si>
    <t>邹衍</t>
  </si>
  <si>
    <t>扁鹊</t>
  </si>
  <si>
    <t>田忌</t>
  </si>
  <si>
    <t>司马穰苴</t>
  </si>
  <si>
    <t>鲍叔牙</t>
  </si>
  <si>
    <t>孙膑</t>
  </si>
  <si>
    <t>孟子</t>
  </si>
  <si>
    <t>齐桓公</t>
  </si>
  <si>
    <t>管仲</t>
  </si>
  <si>
    <t>屈原</t>
  </si>
  <si>
    <t>项燕</t>
  </si>
  <si>
    <t>春申君</t>
  </si>
  <si>
    <t>莫邪</t>
  </si>
  <si>
    <t>干将</t>
  </si>
  <si>
    <t>孙叔敖</t>
  </si>
  <si>
    <t>平原君</t>
  </si>
  <si>
    <t>蔺相如</t>
  </si>
  <si>
    <t>赵奢</t>
  </si>
  <si>
    <t>庞涓</t>
  </si>
  <si>
    <t>朱亥</t>
  </si>
  <si>
    <t>西门豹</t>
  </si>
  <si>
    <t>韩非子</t>
  </si>
  <si>
    <t>暴鸢</t>
  </si>
  <si>
    <t>申不害</t>
  </si>
  <si>
    <t>乐毅</t>
  </si>
  <si>
    <t>荆轲</t>
  </si>
  <si>
    <t>苏秦</t>
  </si>
  <si>
    <t>秦开</t>
  </si>
  <si>
    <t>墨子</t>
  </si>
  <si>
    <t>褒姒</t>
  </si>
  <si>
    <t>鲁班</t>
  </si>
  <si>
    <t>伍子胥</t>
  </si>
  <si>
    <t>欧冶子</t>
  </si>
  <si>
    <t>勾践</t>
  </si>
  <si>
    <t>晋文公</t>
  </si>
  <si>
    <t>范蠡</t>
  </si>
  <si>
    <t>孙武</t>
  </si>
  <si>
    <t>鬼谷子</t>
  </si>
  <si>
    <t>孔丘</t>
  </si>
  <si>
    <t>老子</t>
  </si>
  <si>
    <t>技能id</t>
    <phoneticPr fontId="3" type="noConversion"/>
  </si>
  <si>
    <t>技能名字</t>
    <phoneticPr fontId="3" type="noConversion"/>
  </si>
  <si>
    <t>基本信息</t>
  </si>
  <si>
    <t>类型</t>
  </si>
  <si>
    <t>填入</t>
  </si>
  <si>
    <t>序号</t>
  </si>
  <si>
    <t>职业</t>
  </si>
  <si>
    <t>资质</t>
  </si>
  <si>
    <t>武将名</t>
    <phoneticPr fontId="3" type="noConversion"/>
  </si>
  <si>
    <t>职业</t>
    <phoneticPr fontId="3" type="noConversion"/>
  </si>
  <si>
    <t>品质</t>
    <phoneticPr fontId="3" type="noConversion"/>
  </si>
  <si>
    <t>占用配置行数</t>
    <phoneticPr fontId="3" type="noConversion"/>
  </si>
  <si>
    <t>累积行数</t>
    <phoneticPr fontId="3" type="noConversion"/>
  </si>
  <si>
    <t>士兵名</t>
    <phoneticPr fontId="3" type="noConversion"/>
  </si>
  <si>
    <t>士兵SID起头</t>
    <phoneticPr fontId="3" type="noConversion"/>
  </si>
  <si>
    <t>阶位</t>
    <phoneticPr fontId="3" type="noConversion"/>
  </si>
  <si>
    <t>枪兵公用特性</t>
    <phoneticPr fontId="3" type="noConversion"/>
  </si>
  <si>
    <t>义渠骇</t>
    <phoneticPr fontId="3" type="noConversion"/>
  </si>
  <si>
    <t>骑兵公用特性</t>
    <phoneticPr fontId="3" type="noConversion"/>
  </si>
  <si>
    <t>车兵公用特性</t>
    <phoneticPr fontId="3" type="noConversion"/>
  </si>
  <si>
    <t>弩兵公用特性</t>
    <phoneticPr fontId="3" type="noConversion"/>
  </si>
  <si>
    <t>骊姬</t>
    <phoneticPr fontId="3" type="noConversion"/>
  </si>
  <si>
    <t>占位</t>
    <phoneticPr fontId="3" type="noConversion"/>
  </si>
  <si>
    <t>将领</t>
    <phoneticPr fontId="3" type="noConversion"/>
  </si>
  <si>
    <t>士兵公共</t>
    <phoneticPr fontId="3" type="noConversion"/>
  </si>
  <si>
    <t>士兵单独</t>
    <phoneticPr fontId="3" type="noConversion"/>
  </si>
  <si>
    <t>演算区域</t>
    <phoneticPr fontId="3" type="noConversion"/>
  </si>
  <si>
    <t>配置区域</t>
    <phoneticPr fontId="3" type="noConversion"/>
  </si>
  <si>
    <t>Y:AK</t>
  </si>
  <si>
    <t>复制标的</t>
    <phoneticPr fontId="3" type="noConversion"/>
  </si>
  <si>
    <t>粘贴标的</t>
    <phoneticPr fontId="3" type="noConversion"/>
  </si>
  <si>
    <t>目标防御减少</t>
    <phoneticPr fontId="3" type="noConversion"/>
  </si>
  <si>
    <t>效果序号</t>
    <phoneticPr fontId="3" type="noConversion"/>
  </si>
  <si>
    <t>近战器械公用特性</t>
    <phoneticPr fontId="3" type="noConversion"/>
  </si>
  <si>
    <t>远程器械公用特性</t>
    <phoneticPr fontId="3" type="noConversion"/>
  </si>
  <si>
    <t>群花影旋</t>
  </si>
  <si>
    <t>致命一击</t>
  </si>
  <si>
    <t>降低士气</t>
    <phoneticPr fontId="3" type="noConversion"/>
  </si>
  <si>
    <t>轻甲战车</t>
  </si>
  <si>
    <t>东胡轻骑兵</t>
  </si>
  <si>
    <t>重甲骑兵</t>
  </si>
  <si>
    <t>象兵</t>
  </si>
  <si>
    <t>女兵</t>
  </si>
  <si>
    <t>巨盾兵</t>
  </si>
  <si>
    <t>技击之士</t>
  </si>
  <si>
    <t>巨斧兵</t>
  </si>
  <si>
    <t>重甲武卒</t>
  </si>
  <si>
    <t>戟兵</t>
  </si>
  <si>
    <t>弓箭兵</t>
  </si>
  <si>
    <t>投石车</t>
  </si>
  <si>
    <t>床弩</t>
  </si>
  <si>
    <t>木鸢</t>
  </si>
  <si>
    <t>大戟士</t>
  </si>
  <si>
    <t>金瓜武士</t>
  </si>
  <si>
    <t>吴钩</t>
  </si>
  <si>
    <t>利趾</t>
  </si>
  <si>
    <t>博浪锤勇士</t>
  </si>
  <si>
    <t>先登死士</t>
  </si>
  <si>
    <t>擂鼓兵</t>
  </si>
  <si>
    <t>井阑</t>
  </si>
  <si>
    <t>轒辒车</t>
  </si>
  <si>
    <t>轻骑兵</t>
  </si>
  <si>
    <t>朴刀兵</t>
  </si>
  <si>
    <t>申息师</t>
  </si>
  <si>
    <t>越毒弓</t>
  </si>
  <si>
    <t>燕死士</t>
  </si>
  <si>
    <t>精锐弩兵</t>
  </si>
  <si>
    <t>踏弩兵</t>
  </si>
  <si>
    <t>没羽士</t>
  </si>
  <si>
    <t>戟骑兵</t>
  </si>
  <si>
    <t>四马重战车</t>
  </si>
  <si>
    <t>攻城冲车</t>
  </si>
  <si>
    <t>黑衣铁骑</t>
  </si>
  <si>
    <t>盾兵</t>
  </si>
  <si>
    <t>长戟兵</t>
  </si>
  <si>
    <t>弹石兵</t>
  </si>
  <si>
    <t>击刹</t>
  </si>
  <si>
    <t>虎头喷火车</t>
  </si>
  <si>
    <t>兵法</t>
    <phoneticPr fontId="3" type="noConversion"/>
  </si>
  <si>
    <t>基本信息</t>
    <phoneticPr fontId="3" type="noConversion"/>
  </si>
  <si>
    <t>技能信息</t>
    <phoneticPr fontId="3" type="noConversion"/>
  </si>
  <si>
    <t>作用模板</t>
    <phoneticPr fontId="3" type="noConversion"/>
  </si>
  <si>
    <t>兵法描述</t>
    <phoneticPr fontId="3" type="noConversion"/>
  </si>
  <si>
    <t>兵法效果</t>
    <phoneticPr fontId="3" type="noConversion"/>
  </si>
  <si>
    <t>实力</t>
    <phoneticPr fontId="3" type="noConversion"/>
  </si>
  <si>
    <t>可配置参数</t>
    <phoneticPr fontId="3" type="noConversion"/>
  </si>
  <si>
    <t>不可配置参数</t>
    <phoneticPr fontId="3" type="noConversion"/>
  </si>
  <si>
    <t>中间计算</t>
    <phoneticPr fontId="3" type="noConversion"/>
  </si>
  <si>
    <t>参数折算系数1</t>
    <phoneticPr fontId="3" type="noConversion"/>
  </si>
  <si>
    <t>参数折算系数2</t>
    <phoneticPr fontId="3" type="noConversion"/>
  </si>
  <si>
    <t>折算实力</t>
    <phoneticPr fontId="3" type="noConversion"/>
  </si>
  <si>
    <t>属性提高</t>
    <phoneticPr fontId="3" type="noConversion"/>
  </si>
  <si>
    <t>职业1效用</t>
    <phoneticPr fontId="3" type="noConversion"/>
  </si>
  <si>
    <t>职业1</t>
    <phoneticPr fontId="3" type="noConversion"/>
  </si>
  <si>
    <t>将领</t>
    <phoneticPr fontId="3" type="noConversion"/>
  </si>
  <si>
    <t>战法模板（紫占用）</t>
    <phoneticPr fontId="3" type="noConversion"/>
  </si>
  <si>
    <t>战法模板（红占用）</t>
    <phoneticPr fontId="3" type="noConversion"/>
  </si>
  <si>
    <t>红</t>
    <phoneticPr fontId="3" type="noConversion"/>
  </si>
  <si>
    <t>直接伤害</t>
    <phoneticPr fontId="3" type="noConversion"/>
  </si>
  <si>
    <t>调整系数</t>
    <phoneticPr fontId="3" type="noConversion"/>
  </si>
  <si>
    <t>占用时间</t>
    <phoneticPr fontId="3" type="noConversion"/>
  </si>
  <si>
    <t>职业1</t>
    <phoneticPr fontId="3" type="noConversion"/>
  </si>
  <si>
    <t>辅助生存增加</t>
    <phoneticPr fontId="3" type="noConversion"/>
  </si>
  <si>
    <t>强化效用（强化自身效用）</t>
    <phoneticPr fontId="3" type="noConversion"/>
  </si>
  <si>
    <t>辅助输出增加</t>
    <phoneticPr fontId="3" type="noConversion"/>
  </si>
  <si>
    <t>单独影响值（偏导系数*对应影响值）</t>
    <phoneticPr fontId="3" type="noConversion"/>
  </si>
  <si>
    <t>统帅效用（强化自身士兵效用）</t>
    <phoneticPr fontId="3" type="noConversion"/>
  </si>
  <si>
    <t>辅助效用</t>
    <phoneticPr fontId="3" type="noConversion"/>
  </si>
  <si>
    <t>击退</t>
    <phoneticPr fontId="3" type="noConversion"/>
  </si>
  <si>
    <t>概率系数</t>
    <phoneticPr fontId="3" type="noConversion"/>
  </si>
  <si>
    <t>士兵调用模板</t>
    <phoneticPr fontId="3" type="noConversion"/>
  </si>
  <si>
    <t>对单体敌人造成{0}%的武力伤害</t>
    <phoneticPr fontId="3" type="noConversion"/>
  </si>
  <si>
    <t>触发时机2</t>
    <phoneticPr fontId="3" type="noConversion"/>
  </si>
  <si>
    <t>压制系数</t>
    <phoneticPr fontId="3" type="noConversion"/>
  </si>
  <si>
    <t>橙</t>
    <phoneticPr fontId="3" type="noConversion"/>
  </si>
  <si>
    <t>提升系数</t>
    <phoneticPr fontId="3" type="noConversion"/>
  </si>
  <si>
    <t>兵法sid</t>
    <phoneticPr fontId="3" type="noConversion"/>
  </si>
  <si>
    <t>初始值</t>
    <phoneticPr fontId="3" type="noConversion"/>
  </si>
  <si>
    <t>成长值</t>
    <phoneticPr fontId="3" type="noConversion"/>
  </si>
  <si>
    <t>战术直接伤害星级影响率（用于星级成长）</t>
    <phoneticPr fontId="3" type="noConversion"/>
  </si>
  <si>
    <t>战术效用提升星级影响率（用于星级成长）</t>
    <phoneticPr fontId="3" type="noConversion"/>
  </si>
  <si>
    <t>是否伤害判断</t>
    <phoneticPr fontId="3" type="noConversion"/>
  </si>
  <si>
    <t>品质</t>
    <phoneticPr fontId="3" type="noConversion"/>
  </si>
  <si>
    <t>0+0+0+0+0+0+0+0+0+0+0+0+0+0+0+0+0+0+0+0+0+0+0+0+0+0+0+0+0+0+0+0+0+0+0</t>
  </si>
  <si>
    <t>0+0+0+0+0+0+0+0+0+0+0+0+0+0+0+0+0+0+0+0+0+0+0+0+0+0+0+0+0+0+0+0+0+0+0</t>
    <phoneticPr fontId="3" type="noConversion"/>
  </si>
  <si>
    <t>兵法描述</t>
    <phoneticPr fontId="3" type="noConversion"/>
  </si>
  <si>
    <t>开场时，指挥所携带骑兵进行冲锋，造成攻击力{0}%武力伤害</t>
    <phoneticPr fontId="3" type="noConversion"/>
  </si>
  <si>
    <t>将领技能系数1,将领技能系数2,将领技能系数3,士兵技能系数1,士兵技能系数2,士兵技能系数3,兵法技能系数1,兵法技能系数2,兵法技能系数3</t>
    <phoneticPr fontId="3" type="noConversion"/>
  </si>
  <si>
    <t>破军夺志</t>
    <phoneticPr fontId="3" type="noConversion"/>
  </si>
  <si>
    <t>势如破竹</t>
    <phoneticPr fontId="3" type="noConversion"/>
  </si>
  <si>
    <t>雄兵破敌</t>
    <phoneticPr fontId="3" type="noConversion"/>
  </si>
  <si>
    <t>兵贵神速</t>
    <phoneticPr fontId="3" type="noConversion"/>
  </si>
  <si>
    <t>出奇制胜</t>
    <phoneticPr fontId="3" type="noConversion"/>
  </si>
  <si>
    <t>反客为主</t>
    <phoneticPr fontId="3" type="noConversion"/>
  </si>
  <si>
    <t>步步为营</t>
    <phoneticPr fontId="3" type="noConversion"/>
  </si>
  <si>
    <t>厉兵秣马</t>
    <phoneticPr fontId="3" type="noConversion"/>
  </si>
  <si>
    <t>援军秘策</t>
    <phoneticPr fontId="3" type="noConversion"/>
  </si>
  <si>
    <t>紫</t>
    <phoneticPr fontId="3" type="noConversion"/>
  </si>
  <si>
    <t>蓝</t>
    <phoneticPr fontId="3" type="noConversion"/>
  </si>
  <si>
    <t>橙</t>
    <phoneticPr fontId="3" type="noConversion"/>
  </si>
  <si>
    <t>清除buff</t>
    <phoneticPr fontId="3" type="noConversion"/>
  </si>
  <si>
    <t>伤害增加</t>
    <phoneticPr fontId="3" type="noConversion"/>
  </si>
  <si>
    <t>技攻系数附加</t>
    <phoneticPr fontId="3" type="noConversion"/>
  </si>
  <si>
    <t>自身生命</t>
    <phoneticPr fontId="3" type="noConversion"/>
  </si>
  <si>
    <t>普攻占用率</t>
    <phoneticPr fontId="3" type="noConversion"/>
  </si>
  <si>
    <t>将领</t>
    <phoneticPr fontId="3" type="noConversion"/>
  </si>
  <si>
    <t>直接伤害</t>
    <phoneticPr fontId="3" type="noConversion"/>
  </si>
  <si>
    <t>生命系数</t>
    <phoneticPr fontId="3" type="noConversion"/>
  </si>
  <si>
    <t>控制时间</t>
    <phoneticPr fontId="3" type="noConversion"/>
  </si>
  <si>
    <t>沉默</t>
    <phoneticPr fontId="3" type="noConversion"/>
  </si>
  <si>
    <t>实力</t>
    <phoneticPr fontId="3" type="noConversion"/>
  </si>
  <si>
    <t>参考值</t>
    <phoneticPr fontId="3" type="noConversion"/>
  </si>
  <si>
    <t>嘲讽</t>
    <phoneticPr fontId="3" type="noConversion"/>
  </si>
  <si>
    <t>减伤</t>
    <phoneticPr fontId="3" type="noConversion"/>
  </si>
  <si>
    <t>触发时机1</t>
    <phoneticPr fontId="3" type="noConversion"/>
  </si>
  <si>
    <t>触发时机2</t>
  </si>
  <si>
    <t>触发时机3</t>
  </si>
  <si>
    <t>触发时机4</t>
  </si>
  <si>
    <t>辅助生存增加</t>
  </si>
  <si>
    <t>辅助输出增加</t>
  </si>
  <si>
    <t>增伤</t>
    <phoneticPr fontId="3" type="noConversion"/>
  </si>
  <si>
    <t>治疗</t>
    <phoneticPr fontId="3" type="noConversion"/>
  </si>
  <si>
    <t>整军御敌</t>
    <phoneticPr fontId="3" type="noConversion"/>
  </si>
  <si>
    <t>普攻次数</t>
    <phoneticPr fontId="3" type="noConversion"/>
  </si>
  <si>
    <t>攻其不备</t>
  </si>
  <si>
    <t>攻其不备</t>
    <phoneticPr fontId="3" type="noConversion"/>
  </si>
  <si>
    <t>妙手回春</t>
  </si>
  <si>
    <t>妙手回春</t>
    <phoneticPr fontId="3" type="noConversion"/>
  </si>
  <si>
    <t>釜底抽薪</t>
  </si>
  <si>
    <t>釜底抽薪</t>
    <phoneticPr fontId="3" type="noConversion"/>
  </si>
  <si>
    <t>奇佐鬼谋</t>
  </si>
  <si>
    <t>奇佐鬼谋</t>
    <phoneticPr fontId="3" type="noConversion"/>
  </si>
  <si>
    <t>退敌千里</t>
  </si>
  <si>
    <t>退敌千里</t>
    <phoneticPr fontId="3" type="noConversion"/>
  </si>
  <si>
    <t>养精蓄锐</t>
  </si>
  <si>
    <t>养精蓄锐</t>
    <phoneticPr fontId="3" type="noConversion"/>
  </si>
  <si>
    <t>实际生效时机</t>
    <phoneticPr fontId="3" type="noConversion"/>
  </si>
  <si>
    <t>击飞</t>
    <phoneticPr fontId="3" type="noConversion"/>
  </si>
  <si>
    <t>回复间隔</t>
    <phoneticPr fontId="3" type="noConversion"/>
  </si>
  <si>
    <t>兵法名</t>
    <phoneticPr fontId="3" type="noConversion"/>
  </si>
  <si>
    <t>兵法id</t>
    <phoneticPr fontId="3" type="noConversion"/>
  </si>
  <si>
    <t>步步为营</t>
  </si>
  <si>
    <t>厉兵秣马</t>
  </si>
  <si>
    <t>出奇制胜</t>
  </si>
  <si>
    <t>破军夺志</t>
  </si>
  <si>
    <t>整军御敌</t>
  </si>
  <si>
    <t>势如破竹</t>
  </si>
  <si>
    <t>援军秘策</t>
  </si>
  <si>
    <t>兵贵神速</t>
  </si>
  <si>
    <t>雄兵破敌</t>
  </si>
  <si>
    <t>反客为主</t>
  </si>
  <si>
    <t>时机</t>
    <phoneticPr fontId="3" type="noConversion"/>
  </si>
  <si>
    <t>战法辅助强化</t>
  </si>
  <si>
    <t>目标系数附加</t>
    <phoneticPr fontId="3" type="noConversion"/>
  </si>
  <si>
    <t>战法辅助强化</t>
    <phoneticPr fontId="3" type="noConversion"/>
  </si>
  <si>
    <t>如果武将技能为治疗技能或者描述里提到技能受三维影响，则需要乘以一个三维调整系数，即index(三位调整系数,星级+1,品质)</t>
    <phoneticPr fontId="3" type="noConversion"/>
  </si>
  <si>
    <t>免伤</t>
    <phoneticPr fontId="3" type="noConversion"/>
  </si>
  <si>
    <t>净化</t>
    <phoneticPr fontId="3" type="noConversion"/>
  </si>
  <si>
    <t>护盾</t>
    <phoneticPr fontId="3" type="noConversion"/>
  </si>
  <si>
    <t>斗转星移</t>
  </si>
  <si>
    <t>持续时间1</t>
    <phoneticPr fontId="3" type="noConversion"/>
  </si>
  <si>
    <t>持续时间2</t>
  </si>
  <si>
    <t>蓝</t>
  </si>
  <si>
    <t>红</t>
  </si>
  <si>
    <t>橙</t>
  </si>
  <si>
    <t>顺势而为</t>
    <phoneticPr fontId="3" type="noConversion"/>
  </si>
  <si>
    <t>如果技能提升的是自己的怒气值，那么计算效用的方法不再用目标怒气提升而是强化自身的怒气技，更改怒气技释放时机重新计算效用减去原有的效用</t>
    <phoneticPr fontId="3" type="noConversion"/>
  </si>
  <si>
    <t>因控制技影响导致武将无法普攻时需要引入平静系数，计算怒气增长降低带来的影响</t>
    <phoneticPr fontId="3" type="noConversion"/>
  </si>
  <si>
    <t>反戈一击</t>
    <phoneticPr fontId="3" type="noConversion"/>
  </si>
  <si>
    <t>骊姬</t>
  </si>
  <si>
    <t>义渠骇</t>
  </si>
  <si>
    <t>整军御敌</t>
    <phoneticPr fontId="3" type="noConversion"/>
  </si>
  <si>
    <t>攻其不备</t>
    <phoneticPr fontId="3" type="noConversion"/>
  </si>
  <si>
    <t>妙手回春</t>
    <phoneticPr fontId="3" type="noConversion"/>
  </si>
  <si>
    <t>釜底抽薪</t>
    <phoneticPr fontId="3" type="noConversion"/>
  </si>
  <si>
    <t>奇佐鬼谋</t>
    <phoneticPr fontId="3" type="noConversion"/>
  </si>
  <si>
    <t>退敌千里</t>
    <phoneticPr fontId="3" type="noConversion"/>
  </si>
  <si>
    <t>养精蓄锐</t>
    <phoneticPr fontId="3" type="noConversion"/>
  </si>
  <si>
    <t>武</t>
    <phoneticPr fontId="3" type="noConversion"/>
  </si>
  <si>
    <t>将</t>
    <phoneticPr fontId="3" type="noConversion"/>
  </si>
  <si>
    <t>兵</t>
    <phoneticPr fontId="3" type="noConversion"/>
  </si>
  <si>
    <t>法</t>
    <phoneticPr fontId="3" type="noConversion"/>
  </si>
  <si>
    <t>使</t>
    <phoneticPr fontId="3" type="noConversion"/>
  </si>
  <si>
    <t>用</t>
    <phoneticPr fontId="3" type="noConversion"/>
  </si>
  <si>
    <t>预</t>
    <phoneticPr fontId="3" type="noConversion"/>
  </si>
  <si>
    <t>估</t>
    <phoneticPr fontId="3" type="noConversion"/>
  </si>
  <si>
    <t>效果类型1</t>
    <phoneticPr fontId="3" type="noConversion"/>
  </si>
  <si>
    <t>效果类型2</t>
    <phoneticPr fontId="3" type="noConversion"/>
  </si>
  <si>
    <t>承受伤害增加</t>
    <phoneticPr fontId="3" type="noConversion"/>
  </si>
  <si>
    <t>效用</t>
    <phoneticPr fontId="3" type="noConversion"/>
  </si>
  <si>
    <t>作用目标数1</t>
    <phoneticPr fontId="3" type="noConversion"/>
  </si>
  <si>
    <t>作用目标数2</t>
  </si>
  <si>
    <t>伤害次数</t>
    <phoneticPr fontId="3" type="noConversion"/>
  </si>
  <si>
    <t>效</t>
    <phoneticPr fontId="3" type="noConversion"/>
  </si>
  <si>
    <t>果</t>
    <phoneticPr fontId="3" type="noConversion"/>
  </si>
  <si>
    <t>汇</t>
    <phoneticPr fontId="3" type="noConversion"/>
  </si>
  <si>
    <t>总</t>
    <phoneticPr fontId="3" type="noConversion"/>
  </si>
  <si>
    <t>适合的兵法效果1</t>
    <phoneticPr fontId="3" type="noConversion"/>
  </si>
  <si>
    <t>适合的兵法效果2</t>
  </si>
  <si>
    <t>适合的兵法效果3</t>
  </si>
  <si>
    <t>步兵免伤</t>
    <phoneticPr fontId="3" type="noConversion"/>
  </si>
  <si>
    <t>武将治疗</t>
    <phoneticPr fontId="3" type="noConversion"/>
  </si>
  <si>
    <t>净化敌军</t>
    <phoneticPr fontId="3" type="noConversion"/>
  </si>
  <si>
    <t>将领治疗</t>
    <phoneticPr fontId="3" type="noConversion"/>
  </si>
  <si>
    <t>大</t>
    <phoneticPr fontId="3" type="noConversion"/>
  </si>
  <si>
    <t>数</t>
    <phoneticPr fontId="3" type="noConversion"/>
  </si>
  <si>
    <t>据</t>
    <phoneticPr fontId="3" type="noConversion"/>
  </si>
  <si>
    <t>平均触发间隔</t>
  </si>
  <si>
    <t>平均作用目标数</t>
  </si>
  <si>
    <t>平均持续时间</t>
  </si>
  <si>
    <t>平均系数</t>
  </si>
  <si>
    <t>平均效用</t>
  </si>
  <si>
    <t>平均触发时机</t>
  </si>
  <si>
    <t>兵法施加增益buff</t>
    <phoneticPr fontId="3" type="noConversion"/>
  </si>
  <si>
    <t>兵法造成伤害</t>
  </si>
  <si>
    <t>兵法造成治疗</t>
  </si>
  <si>
    <t>释放兵法</t>
  </si>
  <si>
    <t>兵法施加减益buff</t>
  </si>
  <si>
    <t>统计</t>
    <phoneticPr fontId="3" type="noConversion"/>
  </si>
  <si>
    <t>使用预估</t>
    <phoneticPr fontId="3" type="noConversion"/>
  </si>
  <si>
    <t>召唤生存影响</t>
    <phoneticPr fontId="3" type="noConversion"/>
  </si>
  <si>
    <t>召唤输出影响</t>
    <phoneticPr fontId="3" type="noConversion"/>
  </si>
  <si>
    <t>AM:CS</t>
    <phoneticPr fontId="3" type="noConversion"/>
  </si>
  <si>
    <t>眩晕导致的怒气降低</t>
    <phoneticPr fontId="3" type="noConversion"/>
  </si>
  <si>
    <t>三围修正系数</t>
    <phoneticPr fontId="3" type="noConversion"/>
  </si>
  <si>
    <t>对于召唤类技能，需要将召唤物的攻血折算成本体的攻击生命加成方可计算效用，折算时，需要的参数包括召唤物攻击系数，生命系数，攻击偏向系数，生存偏向系数，武将职业，另外需要用到固定参数包括将领输出调整系数和生存调整系数，计算可通过VBA公式（召唤物折算攻击/生命）实现，需注意攻击偏向系数和生存偏向系数需按照召唤物的定位来确定</t>
    <phoneticPr fontId="3" type="noConversion"/>
  </si>
  <si>
    <t>闪避</t>
    <phoneticPr fontId="3" type="noConversion"/>
  </si>
  <si>
    <t>对于免伤类技能（非圆桌免伤），需要将一定时间触发的免伤折算为全程触发的免伤再进行效用计算</t>
    <phoneticPr fontId="3" type="noConversion"/>
  </si>
  <si>
    <t>掠夺负重增加=5%伤害增加+5%伤害减免的效用占用</t>
    <phoneticPr fontId="3" type="noConversion"/>
  </si>
  <si>
    <t>大地图驻守时特殊效果=原效用*30%调整系数</t>
    <phoneticPr fontId="3" type="noConversion"/>
  </si>
  <si>
    <t>大地图进攻时特殊效果=原效用*75%调整系数</t>
    <phoneticPr fontId="3" type="noConversion"/>
  </si>
  <si>
    <t>士气稳固</t>
    <phoneticPr fontId="3" type="noConversion"/>
  </si>
  <si>
    <t>角试营</t>
  </si>
  <si>
    <t>骆驼骑兵</t>
  </si>
  <si>
    <t>山贼</t>
  </si>
  <si>
    <t>兽纹战车</t>
  </si>
  <si>
    <t>苹车</t>
  </si>
  <si>
    <t>星官</t>
  </si>
  <si>
    <t>胡服骑兵</t>
  </si>
  <si>
    <t>投矛手</t>
  </si>
  <si>
    <t>牛车</t>
  </si>
  <si>
    <t>机关木人</t>
  </si>
  <si>
    <t>辎重营</t>
  </si>
  <si>
    <t>火油投石车</t>
  </si>
  <si>
    <t>巨刀兵</t>
  </si>
  <si>
    <t>精锐步兵</t>
  </si>
  <si>
    <t>战斗之士</t>
  </si>
  <si>
    <t>公子府死士</t>
  </si>
  <si>
    <t>兽面盾</t>
  </si>
  <si>
    <t>虎贲军</t>
  </si>
  <si>
    <t>精锐枪兵</t>
  </si>
  <si>
    <t>韩材士</t>
  </si>
  <si>
    <t>精锐骑兵</t>
  </si>
  <si>
    <t>楼烦鹰卫</t>
  </si>
  <si>
    <t>公戎车</t>
  </si>
  <si>
    <t>精锐弓兵</t>
  </si>
  <si>
    <t>重装弓弩手</t>
  </si>
  <si>
    <t>繁弱营</t>
  </si>
  <si>
    <t>拒马</t>
  </si>
  <si>
    <t>箭塔</t>
  </si>
  <si>
    <t>巨弩车</t>
  </si>
  <si>
    <t>结束生命系数</t>
    <phoneticPr fontId="3" type="noConversion"/>
  </si>
  <si>
    <t>禁疗</t>
    <phoneticPr fontId="3" type="noConversion"/>
  </si>
  <si>
    <t>攻速系数</t>
    <phoneticPr fontId="3" type="noConversion"/>
  </si>
  <si>
    <t>眩晕修正系数</t>
    <phoneticPr fontId="3" type="noConversion"/>
  </si>
  <si>
    <t>2020.6.12</t>
    <phoneticPr fontId="3" type="noConversion"/>
  </si>
  <si>
    <t>莫邪怒气技加攻效果算法修正，考虑对士兵加攻的影响</t>
    <phoneticPr fontId="3" type="noConversion"/>
  </si>
  <si>
    <t>2020.6.12</t>
    <phoneticPr fontId="3" type="noConversion"/>
  </si>
  <si>
    <t>2020.6.12</t>
    <phoneticPr fontId="3" type="noConversion"/>
  </si>
  <si>
    <t>越毒弓减速的效用折算为20%免伤提升</t>
    <phoneticPr fontId="3" type="noConversion"/>
  </si>
  <si>
    <t>没羽士平衡调整，远射的效用折算为20%伤害提升+20%免伤提升</t>
    <phoneticPr fontId="3" type="noConversion"/>
  </si>
  <si>
    <t>器械阶位调整带来的数值调整</t>
    <phoneticPr fontId="3" type="noConversion"/>
  </si>
  <si>
    <t>2020.6.12</t>
    <phoneticPr fontId="3" type="noConversion"/>
  </si>
  <si>
    <t>吴起特性下个版本调整为对自身和自身士兵均生效，调整算法</t>
    <phoneticPr fontId="3" type="noConversion"/>
  </si>
  <si>
    <t>2020.6.13</t>
    <phoneticPr fontId="3" type="noConversion"/>
  </si>
  <si>
    <t>没羽士箭雨范围修正</t>
    <phoneticPr fontId="3" type="noConversion"/>
  </si>
  <si>
    <t>2020.6.15</t>
    <phoneticPr fontId="3" type="noConversion"/>
  </si>
  <si>
    <t>非眩晕类技能进行控制修正</t>
    <phoneticPr fontId="3" type="noConversion"/>
  </si>
  <si>
    <t>2020.6.16</t>
    <phoneticPr fontId="3" type="noConversion"/>
  </si>
  <si>
    <t>兵法实际生效时机修正为配置时机-10s</t>
    <phoneticPr fontId="3" type="noConversion"/>
  </si>
  <si>
    <t>2020.6.17</t>
    <phoneticPr fontId="3" type="noConversion"/>
  </si>
  <si>
    <t>井阑，木鸢，技击之士，胡服骑射平衡调整</t>
    <phoneticPr fontId="3" type="noConversion"/>
  </si>
  <si>
    <t>2020.6.17</t>
    <phoneticPr fontId="3" type="noConversion"/>
  </si>
  <si>
    <t>女兵添加优先攻击英雄消耗时间在路上的补偿</t>
    <phoneticPr fontId="3" type="noConversion"/>
  </si>
  <si>
    <t>2020.6.18</t>
    <phoneticPr fontId="3" type="noConversion"/>
  </si>
  <si>
    <t>修正防御系数，修正弩兵减甲算法</t>
    <phoneticPr fontId="3" type="noConversion"/>
  </si>
  <si>
    <t>2020.6.18</t>
    <phoneticPr fontId="3" type="noConversion"/>
  </si>
  <si>
    <t>嫪毐算法修正，特性的调整系数应该为25%</t>
    <phoneticPr fontId="3" type="noConversion"/>
  </si>
  <si>
    <t>2020.6.19</t>
    <phoneticPr fontId="3" type="noConversion"/>
  </si>
  <si>
    <t>击飞技能效果修正，击飞不对武将生效</t>
    <phoneticPr fontId="3" type="noConversion"/>
  </si>
  <si>
    <t>2020.6.19</t>
    <phoneticPr fontId="3" type="noConversion"/>
  </si>
  <si>
    <t>普攻系数附加演算算法修正</t>
    <phoneticPr fontId="3" type="noConversion"/>
  </si>
  <si>
    <t>2020.6.22</t>
    <phoneticPr fontId="3" type="noConversion"/>
  </si>
  <si>
    <t>弓弩枪战场属性调整值调整，弓弩生存0.85，输出0.92，枪生存1.1，输出1</t>
    <phoneticPr fontId="3" type="noConversion"/>
  </si>
  <si>
    <t>2020.6.22</t>
    <phoneticPr fontId="3" type="noConversion"/>
  </si>
  <si>
    <t>重甲骑兵平衡调整</t>
    <phoneticPr fontId="3" type="noConversion"/>
  </si>
  <si>
    <t>2020.6.22</t>
    <phoneticPr fontId="3" type="noConversion"/>
  </si>
  <si>
    <t>踏弩兵，床弩击退效果算法修正</t>
    <phoneticPr fontId="3" type="noConversion"/>
  </si>
  <si>
    <t>2020.6.29</t>
    <phoneticPr fontId="3" type="noConversion"/>
  </si>
  <si>
    <t>模板将配置调整</t>
    <phoneticPr fontId="3" type="noConversion"/>
  </si>
  <si>
    <t>所有武将数值按新算法重调</t>
    <phoneticPr fontId="3" type="noConversion"/>
  </si>
  <si>
    <t>2020.6.29</t>
    <phoneticPr fontId="3" type="noConversion"/>
  </si>
  <si>
    <t>吸血算法修正，引入士兵兵力和护甲</t>
    <phoneticPr fontId="3" type="noConversion"/>
  </si>
  <si>
    <t>2020.6.29</t>
    <phoneticPr fontId="3" type="noConversion"/>
  </si>
  <si>
    <t>伤害等永久效果的辅助效用中持续效用算法考虑调整为（累积时机（80）*2-累积时机（p））/（累积时机（80）*2）</t>
    <phoneticPr fontId="3" type="noConversion"/>
  </si>
  <si>
    <t>2020.6.30</t>
    <phoneticPr fontId="3" type="noConversion"/>
  </si>
  <si>
    <t>技能范围预估参数定义</t>
    <phoneticPr fontId="3" type="noConversion"/>
  </si>
  <si>
    <t>2020.6.30</t>
    <phoneticPr fontId="3" type="noConversion"/>
  </si>
  <si>
    <t>骑将怒气控制效果修正</t>
    <phoneticPr fontId="3" type="noConversion"/>
  </si>
  <si>
    <t>2020.7.2</t>
    <phoneticPr fontId="3" type="noConversion"/>
  </si>
  <si>
    <t>持续效用算法用回之前的版本，新增伤害效果和治疗效果专用的持续时间档位：-1，已重新调整现有武将的技能系数，未使用武将，兵法，士兵还需要重新调整</t>
    <phoneticPr fontId="3" type="noConversion"/>
  </si>
  <si>
    <t>新怒气触发时机</t>
    <phoneticPr fontId="3" type="noConversion"/>
  </si>
  <si>
    <t>实际持续时间</t>
    <phoneticPr fontId="3" type="noConversion"/>
  </si>
  <si>
    <t>2020.7.3</t>
    <phoneticPr fontId="3" type="noConversion"/>
  </si>
  <si>
    <t>武将，兵法，士兵按新算法数值调整</t>
    <phoneticPr fontId="3" type="noConversion"/>
  </si>
  <si>
    <t>2020.7.6</t>
    <phoneticPr fontId="3" type="noConversion"/>
  </si>
  <si>
    <t>调整井阑的随机射击调整系数，平衡数值</t>
    <phoneticPr fontId="3" type="noConversion"/>
  </si>
  <si>
    <t>2020.7.7</t>
    <phoneticPr fontId="3" type="noConversion"/>
  </si>
  <si>
    <t>由于冲锋第二段会打不到被击飞的士兵，所以需要对调整系数进行修正</t>
    <phoneticPr fontId="3" type="noConversion"/>
  </si>
  <si>
    <t>谋害</t>
    <phoneticPr fontId="3" type="noConversion"/>
  </si>
  <si>
    <t>持续时间</t>
    <phoneticPr fontId="3" type="noConversion"/>
  </si>
  <si>
    <t>附加伤害</t>
    <phoneticPr fontId="3" type="noConversion"/>
  </si>
  <si>
    <t>刺客</t>
    <phoneticPr fontId="3" type="noConversion"/>
  </si>
  <si>
    <t>隐匿提高的生存系数</t>
    <phoneticPr fontId="3" type="noConversion"/>
  </si>
  <si>
    <t>优先攻击英雄损失的伤害系数</t>
    <phoneticPr fontId="3" type="noConversion"/>
  </si>
  <si>
    <t>回怒</t>
    <phoneticPr fontId="3" type="noConversion"/>
  </si>
  <si>
    <t>2020.7.13</t>
    <phoneticPr fontId="3" type="noConversion"/>
  </si>
  <si>
    <t>老武将新技能重做，到勾践</t>
    <phoneticPr fontId="3" type="noConversion"/>
  </si>
  <si>
    <t>降低攻速</t>
    <phoneticPr fontId="3" type="noConversion"/>
  </si>
  <si>
    <t>2020.7.15</t>
    <phoneticPr fontId="3" type="noConversion"/>
  </si>
  <si>
    <t>当前版本所有武将技能设计格式搭建完成，但是还有大量技能范围相关的数据还没有，后续需要拿到数据后重新调值</t>
    <phoneticPr fontId="3" type="noConversion"/>
  </si>
  <si>
    <t>预估dps</t>
    <phoneticPr fontId="3" type="noConversion"/>
  </si>
  <si>
    <t>2020.7.16</t>
    <phoneticPr fontId="3" type="noConversion"/>
  </si>
  <si>
    <t>吸血算法重做，以治疗算法为基础，计算单次吸血的治疗效用再*dps*吸血持续时间</t>
    <phoneticPr fontId="3" type="noConversion"/>
  </si>
  <si>
    <t>2020.7.20</t>
    <phoneticPr fontId="3" type="noConversion"/>
  </si>
  <si>
    <t>验证吸血不走智力影响系数</t>
    <phoneticPr fontId="3" type="noConversion"/>
  </si>
  <si>
    <t>2020.7.20</t>
    <phoneticPr fontId="3" type="noConversion"/>
  </si>
  <si>
    <t>攻速</t>
    <phoneticPr fontId="3" type="noConversion"/>
  </si>
  <si>
    <t>紫</t>
    <phoneticPr fontId="3" type="noConversion"/>
  </si>
  <si>
    <t>致命一击</t>
    <phoneticPr fontId="3" type="noConversion"/>
  </si>
  <si>
    <t>乘胜追击</t>
    <phoneticPr fontId="3" type="noConversion"/>
  </si>
  <si>
    <t>怒发冲冠</t>
    <phoneticPr fontId="3" type="noConversion"/>
  </si>
  <si>
    <t>后发制人</t>
    <phoneticPr fontId="3" type="noConversion"/>
  </si>
  <si>
    <t>沉默</t>
    <phoneticPr fontId="3" type="noConversion"/>
  </si>
  <si>
    <t>暴击</t>
    <phoneticPr fontId="3" type="noConversion"/>
  </si>
  <si>
    <t>怒气</t>
    <phoneticPr fontId="3" type="noConversion"/>
  </si>
  <si>
    <t>攻速</t>
    <phoneticPr fontId="3" type="noConversion"/>
  </si>
  <si>
    <t>采集负重增加=5%伤害增加+5%伤害减免的效用占用</t>
    <phoneticPr fontId="3" type="noConversion"/>
  </si>
  <si>
    <t>2020.7.23</t>
    <phoneticPr fontId="3" type="noConversion"/>
  </si>
  <si>
    <t>校正所有士兵的技能并配置</t>
    <phoneticPr fontId="3" type="noConversion"/>
  </si>
  <si>
    <t>2020.7.23</t>
    <phoneticPr fontId="3" type="noConversion"/>
  </si>
  <si>
    <t>修正配置格式</t>
    <phoneticPr fontId="3" type="noConversion"/>
  </si>
  <si>
    <t>占位</t>
    <phoneticPr fontId="3" type="noConversion"/>
  </si>
  <si>
    <t>2020.7.25</t>
    <phoneticPr fontId="3" type="noConversion"/>
  </si>
  <si>
    <t>骊姬技能效果调整</t>
    <phoneticPr fontId="3" type="noConversion"/>
  </si>
  <si>
    <t>2020.7.27</t>
    <phoneticPr fontId="3" type="noConversion"/>
  </si>
  <si>
    <t>技能系数配置格式修正（是否百分比配置）</t>
    <phoneticPr fontId="3" type="noConversion"/>
  </si>
  <si>
    <t>2020.7.30</t>
    <phoneticPr fontId="3" type="noConversion"/>
  </si>
  <si>
    <t>不可配置字段调整（1，义渠骇冰冻时间改为1秒；2，吴起怒气持续8秒每次产生1朵雷云；3，邹衍怒气流行晕1秒）</t>
    <phoneticPr fontId="3" type="noConversion"/>
  </si>
  <si>
    <t>2020.8.3</t>
    <phoneticPr fontId="3" type="noConversion"/>
  </si>
  <si>
    <t>樗里疾，司马错技能调整</t>
    <phoneticPr fontId="3" type="noConversion"/>
  </si>
  <si>
    <t>2020.8.3</t>
    <phoneticPr fontId="3" type="noConversion"/>
  </si>
  <si>
    <t>所有英雄根据实际技能作用范围进行作用目标数修正</t>
    <phoneticPr fontId="3" type="noConversion"/>
  </si>
  <si>
    <t>2020.8.5</t>
    <phoneticPr fontId="3" type="noConversion"/>
  </si>
  <si>
    <t>吴起，邹衍技能调整</t>
    <phoneticPr fontId="3" type="noConversion"/>
  </si>
  <si>
    <t>战争迷雾</t>
    <phoneticPr fontId="3" type="noConversion"/>
  </si>
  <si>
    <t>降低生存</t>
    <phoneticPr fontId="3" type="noConversion"/>
  </si>
  <si>
    <t>弓兵损失普攻伤害</t>
    <phoneticPr fontId="3" type="noConversion"/>
  </si>
  <si>
    <t>弩兵损失普攻伤害</t>
    <phoneticPr fontId="3" type="noConversion"/>
  </si>
  <si>
    <t>损失输出（视为己方获得护盾）</t>
    <phoneticPr fontId="3" type="noConversion"/>
  </si>
  <si>
    <t>弩兵损失免伤</t>
    <phoneticPr fontId="3" type="noConversion"/>
  </si>
  <si>
    <t>弓兵损失免伤</t>
    <phoneticPr fontId="3" type="noConversion"/>
  </si>
  <si>
    <t>2020.8.6</t>
    <phoneticPr fontId="3" type="noConversion"/>
  </si>
  <si>
    <t>司马穰苴技能调整</t>
    <phoneticPr fontId="3" type="noConversion"/>
  </si>
  <si>
    <t>2020.8.7</t>
    <phoneticPr fontId="3" type="noConversion"/>
  </si>
  <si>
    <t>楚庄王技能调整</t>
    <phoneticPr fontId="3" type="noConversion"/>
  </si>
  <si>
    <t>2020.8.10</t>
    <phoneticPr fontId="3" type="noConversion"/>
  </si>
  <si>
    <t>吴起技能调整</t>
    <phoneticPr fontId="3" type="noConversion"/>
  </si>
  <si>
    <t>2020.8.18</t>
    <phoneticPr fontId="3" type="noConversion"/>
  </si>
  <si>
    <t>申不害怒气时机带来的调整系数修正</t>
    <phoneticPr fontId="3" type="noConversion"/>
  </si>
  <si>
    <t>2020.8.18</t>
    <phoneticPr fontId="3" type="noConversion"/>
  </si>
  <si>
    <t>反伤伤害算法调整，相应调整乐毅，苹车系数</t>
    <phoneticPr fontId="3" type="noConversion"/>
  </si>
  <si>
    <t>2020.8.18</t>
    <phoneticPr fontId="3" type="noConversion"/>
  </si>
  <si>
    <t>新士兵阶位调整，相应技能调整</t>
    <phoneticPr fontId="3" type="noConversion"/>
  </si>
  <si>
    <t>2020.8.18</t>
    <phoneticPr fontId="3" type="noConversion"/>
  </si>
  <si>
    <t>星官，乱音营技能调整</t>
    <phoneticPr fontId="3" type="noConversion"/>
  </si>
  <si>
    <t>2020.8.19</t>
    <phoneticPr fontId="3" type="noConversion"/>
  </si>
  <si>
    <t>纯攻城士兵的攻城特性调整为占用所有技能效用，但不影响普攻系数</t>
    <phoneticPr fontId="3" type="noConversion"/>
  </si>
  <si>
    <t>攻城攻击增加=5%伤害增加+5%伤害减免的效用占用（纯攻城士兵的攻城特性调整为占用所有技能效用，但不影响普攻系数）</t>
    <phoneticPr fontId="3" type="noConversion"/>
  </si>
  <si>
    <t>2020.8.19</t>
    <phoneticPr fontId="3" type="noConversion"/>
  </si>
  <si>
    <t>武将技能数值美化，尽量避免百分比中出现小数（10%以下的数值例外）</t>
    <phoneticPr fontId="3" type="noConversion"/>
  </si>
  <si>
    <t>护盾系数</t>
    <phoneticPr fontId="3" type="noConversion"/>
  </si>
  <si>
    <t>dps</t>
    <phoneticPr fontId="3" type="noConversion"/>
  </si>
  <si>
    <t>坚不可摧</t>
    <phoneticPr fontId="3" type="noConversion"/>
  </si>
  <si>
    <t>2020.8.20</t>
    <phoneticPr fontId="3" type="noConversion"/>
  </si>
  <si>
    <t>添加三个新红色战法</t>
    <phoneticPr fontId="3" type="noConversion"/>
  </si>
  <si>
    <t>滚木突袭</t>
    <phoneticPr fontId="3" type="noConversion"/>
  </si>
  <si>
    <t>直接伤害</t>
    <phoneticPr fontId="3" type="noConversion"/>
  </si>
  <si>
    <t>将领</t>
    <phoneticPr fontId="3" type="noConversion"/>
  </si>
  <si>
    <t>士兵减速</t>
    <phoneticPr fontId="3" type="noConversion"/>
  </si>
  <si>
    <t>减速导致晚入战场时间</t>
    <phoneticPr fontId="3" type="noConversion"/>
  </si>
  <si>
    <t>2020.9.2</t>
    <phoneticPr fontId="3" type="noConversion"/>
  </si>
  <si>
    <t>红将和士兵技能数值调整</t>
    <phoneticPr fontId="3" type="noConversion"/>
  </si>
  <si>
    <t>实际持续时间</t>
    <phoneticPr fontId="3" type="noConversion"/>
  </si>
  <si>
    <t>2020.9.3</t>
    <phoneticPr fontId="3" type="noConversion"/>
  </si>
  <si>
    <t>兵法数值调整</t>
    <phoneticPr fontId="3" type="noConversion"/>
  </si>
  <si>
    <t>2020.9.7</t>
    <phoneticPr fontId="3" type="noConversion"/>
  </si>
  <si>
    <t>暴鸢，楚庄王，勾践，孙膑技能施放调整</t>
    <phoneticPr fontId="3" type="noConversion"/>
  </si>
  <si>
    <t>2020.9.7</t>
    <phoneticPr fontId="3" type="noConversion"/>
  </si>
  <si>
    <t>免伤算法修正</t>
    <phoneticPr fontId="3" type="noConversion"/>
  </si>
  <si>
    <t>战斗时长在计算引用中调整为60s</t>
    <phoneticPr fontId="3" type="noConversion"/>
  </si>
  <si>
    <t>2020.9.9</t>
    <phoneticPr fontId="3" type="noConversion"/>
  </si>
  <si>
    <t>根据测试反馈调整了部分兵法数值</t>
    <phoneticPr fontId="3" type="noConversion"/>
  </si>
  <si>
    <t>固定值</t>
    <phoneticPr fontId="3" type="noConversion"/>
  </si>
  <si>
    <t>自身生命低于{0}%时，对自身朝向方向扇形范围造成自身攻击力 {1}%武力伤害，如果自己血量低于目标血量额外造成自身攻击力 {2}%武力伤害。</t>
  </si>
  <si>
    <t>自身生命低于{0}%时，嘲讽自身30码范围敌军,并且自己受到伤害降低 {1}%，持续 {2}秒。</t>
  </si>
  <si>
    <t>开场时，使我军全体步兵受到伤害降低 {0}%，持续 {1}秒。</t>
  </si>
  <si>
    <t>{0}秒时，对敌方血量最少武将造成自身攻击力 {1}%策略伤害。</t>
  </si>
  <si>
    <t>{0}秒时，随机选择{1}个敌方英雄，使其眩晕，持续{2}秒。</t>
  </si>
  <si>
    <t>普通攻击{0}%概率造成攻击力{1}%额外伤害</t>
  </si>
  <si>
    <t>开场增加{0}点怒气</t>
  </si>
  <si>
    <t>{0}秒时，降低敌方弓弩兵射程到{1}，持续{2}秒。</t>
  </si>
  <si>
    <t>二十秒时，为我军血量最低的2个武将每3秒恢复自身攻击力{0}%的生命，持续{1}秒，受智力影响。</t>
    <phoneticPr fontId="3" type="noConversion"/>
  </si>
  <si>
    <t>2020.9.10</t>
    <phoneticPr fontId="3" type="noConversion"/>
  </si>
  <si>
    <t>武将技能范围算法优化</t>
    <phoneticPr fontId="3" type="noConversion"/>
  </si>
  <si>
    <t>士兵公用特性私有后数值调整</t>
    <phoneticPr fontId="3" type="noConversion"/>
  </si>
  <si>
    <t>实际生效时间</t>
    <phoneticPr fontId="3" type="noConversion"/>
  </si>
  <si>
    <t>控制调整系数</t>
    <phoneticPr fontId="3" type="noConversion"/>
  </si>
  <si>
    <t>2020.9.15</t>
    <phoneticPr fontId="3" type="noConversion"/>
  </si>
  <si>
    <t>兵法技能效用调整，数值调整</t>
    <phoneticPr fontId="3" type="noConversion"/>
  </si>
  <si>
    <t>刺客天赋</t>
    <phoneticPr fontId="3" type="noConversion"/>
  </si>
  <si>
    <t>伤害提升</t>
    <phoneticPr fontId="3" type="noConversion"/>
  </si>
  <si>
    <t>特性1</t>
    <phoneticPr fontId="9" type="noConversion"/>
  </si>
  <si>
    <t>特性2</t>
  </si>
  <si>
    <t>特性3</t>
  </si>
  <si>
    <t>占比预期</t>
    <phoneticPr fontId="3" type="noConversion"/>
  </si>
  <si>
    <t>2020.9.18</t>
    <phoneticPr fontId="3" type="noConversion"/>
  </si>
  <si>
    <t>武将技能结构改动，特性分为私有，天生，60级解锁三个特性</t>
    <phoneticPr fontId="3" type="noConversion"/>
  </si>
  <si>
    <t>2020.9.21</t>
    <phoneticPr fontId="3" type="noConversion"/>
  </si>
  <si>
    <t>武力伤害加成修正调整为0.7，策略伤害加成修正调整为0.35</t>
    <phoneticPr fontId="3" type="noConversion"/>
  </si>
  <si>
    <t>所有目标为敌方的范围效果调整系数*0.9（ai施放下限过低带来的调整，限制了最大目标数类型的一般不修正）</t>
    <phoneticPr fontId="3" type="noConversion"/>
  </si>
  <si>
    <t>2020.9.23</t>
    <phoneticPr fontId="3" type="noConversion"/>
  </si>
  <si>
    <t>越毒弓毒伤预估层数调整</t>
    <phoneticPr fontId="3" type="noConversion"/>
  </si>
  <si>
    <t>2020.10.10</t>
    <phoneticPr fontId="3" type="noConversion"/>
  </si>
  <si>
    <t>添加士兵攻城系数配置</t>
    <phoneticPr fontId="3" type="noConversion"/>
  </si>
  <si>
    <t>起死回生</t>
    <phoneticPr fontId="3" type="noConversion"/>
  </si>
  <si>
    <t>怒意涌动</t>
    <phoneticPr fontId="3" type="noConversion"/>
  </si>
  <si>
    <t>士气昂扬</t>
    <phoneticPr fontId="3" type="noConversion"/>
  </si>
  <si>
    <t>巫毒林瘴</t>
    <phoneticPr fontId="3" type="noConversion"/>
  </si>
  <si>
    <t>自身每{0}秒额外获得{1}点怒气</t>
    <phoneticPr fontId="3" type="noConversion"/>
  </si>
  <si>
    <t>武将获得{0}点护甲，士兵获得{1}%士气减伤</t>
    <phoneticPr fontId="3" type="noConversion"/>
  </si>
  <si>
    <t>一石二鸟</t>
    <phoneticPr fontId="3" type="noConversion"/>
  </si>
  <si>
    <t>0,0,0,5,10,15,20,25,30,35,40,45,50,55,60</t>
    <phoneticPr fontId="3" type="noConversion"/>
  </si>
  <si>
    <t>士气减伤</t>
    <phoneticPr fontId="3" type="noConversion"/>
  </si>
  <si>
    <t>固定值</t>
    <phoneticPr fontId="3" type="noConversion"/>
  </si>
  <si>
    <t>预估治疗效用</t>
    <phoneticPr fontId="3" type="noConversion"/>
  </si>
  <si>
    <t>2020.10.13</t>
    <phoneticPr fontId="3" type="noConversion"/>
  </si>
  <si>
    <t>添加四个新橙色战法</t>
    <phoneticPr fontId="3" type="noConversion"/>
  </si>
  <si>
    <t>2020.10.14</t>
    <phoneticPr fontId="3" type="noConversion"/>
  </si>
  <si>
    <t>特殊士兵攻城系数调整</t>
    <phoneticPr fontId="3" type="noConversion"/>
  </si>
  <si>
    <t>2020.10.21</t>
    <phoneticPr fontId="3" type="noConversion"/>
  </si>
  <si>
    <t>部分武将60级天赋调整</t>
    <phoneticPr fontId="3" type="noConversion"/>
  </si>
  <si>
    <t>2020.10.21</t>
    <phoneticPr fontId="3" type="noConversion"/>
  </si>
  <si>
    <t>攻速配置调整</t>
    <phoneticPr fontId="3" type="noConversion"/>
  </si>
  <si>
    <t>养成修正</t>
    <phoneticPr fontId="3" type="noConversion"/>
  </si>
  <si>
    <t>60天赋数值调整为不成长</t>
    <phoneticPr fontId="3" type="noConversion"/>
  </si>
  <si>
    <t>2020.11.5</t>
    <phoneticPr fontId="3" type="noConversion"/>
  </si>
  <si>
    <t>2020.11.4</t>
    <phoneticPr fontId="3" type="noConversion"/>
  </si>
  <si>
    <t>士兵攻城系数修正</t>
    <phoneticPr fontId="3" type="noConversion"/>
  </si>
  <si>
    <t>2020.11.12</t>
    <phoneticPr fontId="3" type="noConversion"/>
  </si>
  <si>
    <t>红色兵法临时调整为橙色</t>
    <phoneticPr fontId="3" type="noConversion"/>
  </si>
  <si>
    <t>2020.11.16</t>
    <phoneticPr fontId="3" type="noConversion"/>
  </si>
  <si>
    <t>法弓天赋算法修正</t>
    <phoneticPr fontId="3" type="noConversion"/>
  </si>
  <si>
    <t>2020.11.19</t>
    <phoneticPr fontId="3" type="noConversion"/>
  </si>
  <si>
    <t>项燕怒气时间算法修正</t>
    <phoneticPr fontId="3" type="noConversion"/>
  </si>
  <si>
    <t>自身生命低于{0}%时，对目标造成自身攻击力 {1}%的武力伤害，如果自己血量高于目标血量则额外造成自身攻击力 {2}%武力伤害。</t>
    <phoneticPr fontId="3" type="noConversion"/>
  </si>
  <si>
    <t>2020.12.8</t>
    <phoneticPr fontId="3" type="noConversion"/>
  </si>
  <si>
    <t>暴击添加爆伤修正，弩兵孤军调整系数修正</t>
    <phoneticPr fontId="3" type="noConversion"/>
  </si>
  <si>
    <t>优先攻击男性英雄单位，此单位开场时获得隐蔽效果，不会被选中攻击，持续40秒，如果再次期间进行普通攻击，则退出此效果，并且回复自身30点怒气。</t>
    <phoneticPr fontId="3" type="noConversion"/>
  </si>
  <si>
    <t>2020.12.11</t>
    <phoneticPr fontId="3" type="noConversion"/>
  </si>
  <si>
    <t>西施技能回调，伍子胥保送削弱</t>
    <phoneticPr fontId="3" type="noConversion"/>
  </si>
  <si>
    <t>开场时，增加自身及自身小兵伤害 {0}%，持续 {1}秒。</t>
    <phoneticPr fontId="3" type="noConversion"/>
  </si>
  <si>
    <t>开场时，对战场所有敌军士兵随机造成5次伤害，每次造成自身攻击力 {0}%的策略伤害。</t>
    <phoneticPr fontId="3" type="noConversion"/>
  </si>
  <si>
    <t>25秒时，随机敌方3名武将，使其不能释放主动技能（附带打断），持续 {0}秒。</t>
    <phoneticPr fontId="3" type="noConversion"/>
  </si>
  <si>
    <t>自身与携带的士兵生命低于{0}%时，各自受到的伤害减少{1}%，持续{2}秒。</t>
    <phoneticPr fontId="3" type="noConversion"/>
  </si>
  <si>
    <t>武将减伤</t>
    <phoneticPr fontId="3" type="noConversion"/>
  </si>
  <si>
    <t>士兵减伤</t>
    <phoneticPr fontId="3" type="noConversion"/>
  </si>
  <si>
    <t>爆伤</t>
    <phoneticPr fontId="3" type="noConversion"/>
  </si>
  <si>
    <t>开场增加暴击概率{0}%，增加爆伤{1}%</t>
    <phoneticPr fontId="3" type="noConversion"/>
  </si>
  <si>
    <t>10,13,16,19</t>
    <phoneticPr fontId="3" type="noConversion"/>
  </si>
  <si>
    <t>{0}秒时，为生命值最低的3队友军士兵每秒恢复{1}%攻击力的生命，持续{2}秒</t>
    <phoneticPr fontId="3" type="noConversion"/>
  </si>
  <si>
    <t>固定值</t>
    <phoneticPr fontId="3" type="noConversion"/>
  </si>
  <si>
    <t>30,31,32,33,34,35</t>
    <phoneticPr fontId="3" type="noConversion"/>
  </si>
  <si>
    <t>5秒时，清除敌方4个单位一个有益buff，如果目标为士兵，同时减少{0}点士气</t>
    <phoneticPr fontId="3" type="noConversion"/>
  </si>
  <si>
    <t>预估增益效用</t>
    <phoneticPr fontId="3" type="noConversion"/>
  </si>
  <si>
    <t>20秒，30秒， 40秒，我军生命最少的{0}个武将恢复自身攻击力{1}%的生命，受智力影响。</t>
    <phoneticPr fontId="3" type="noConversion"/>
  </si>
  <si>
    <t>开场时增加三个部队{0}攻击速度，持续{1}秒，同时受到增益的武将降低{2}%回怒</t>
    <phoneticPr fontId="3" type="noConversion"/>
  </si>
  <si>
    <t>回怒系数</t>
    <phoneticPr fontId="3" type="noConversion"/>
  </si>
  <si>
    <t>自身生命低于{0}%时，释放一道冲击波，对直线上的所有敌军造成自身攻击力{1}%的武力伤害，并且附带击退飞效果，被击退的敌人移动速度降低{2}%,持续{3}秒。</t>
    <phoneticPr fontId="3" type="noConversion"/>
  </si>
  <si>
    <t>减速</t>
    <phoneticPr fontId="3" type="noConversion"/>
  </si>
  <si>
    <t>固定值</t>
    <phoneticPr fontId="3" type="noConversion"/>
  </si>
  <si>
    <t>武将在{0}秒内受到{1}%自身最大生命值的伤害后，获得一个相当于自身{2}%攻击力的护盾，护盾持续时间{3}秒。可触发三次</t>
    <phoneticPr fontId="3" type="noConversion"/>
  </si>
  <si>
    <t>10,20,30</t>
    <phoneticPr fontId="3" type="noConversion"/>
  </si>
  <si>
    <t>2020.12.14</t>
    <phoneticPr fontId="3" type="noConversion"/>
  </si>
  <si>
    <t>部分老兵法效果调整</t>
    <phoneticPr fontId="3" type="noConversion"/>
  </si>
  <si>
    <t>对男性武将伤害提升{0}%</t>
    <phoneticPr fontId="3" type="noConversion"/>
  </si>
  <si>
    <t>骊姬瞬闪向前突进一段距离后，对范围内的目标造进行多次攻击，造成总伤害为自身{0}%攻击力的武力伤害并击飞目标，并且提高自身{1}%闪避，持续8秒。</t>
    <phoneticPr fontId="3" type="noConversion"/>
  </si>
  <si>
    <t>示敌以弱</t>
    <phoneticPr fontId="3" type="noConversion"/>
  </si>
  <si>
    <t>伤害降低</t>
    <phoneticPr fontId="3" type="noConversion"/>
  </si>
  <si>
    <t>恃强凌弱</t>
    <phoneticPr fontId="3" type="noConversion"/>
  </si>
  <si>
    <t>对士兵造成的伤害提高{0}%，对武将造成的伤害降低{1}%</t>
    <phoneticPr fontId="3" type="noConversion"/>
  </si>
  <si>
    <t>伤害提高</t>
    <phoneticPr fontId="3" type="noConversion"/>
  </si>
  <si>
    <t>雷轰电转</t>
    <phoneticPr fontId="3" type="noConversion"/>
  </si>
  <si>
    <t>每次普通攻击伤害有{0}%概率造成雷击效果，对敌人造成攻击力{1}%策略伤害，并且眩晕{2}秒。</t>
    <phoneticPr fontId="3" type="noConversion"/>
  </si>
  <si>
    <t>系数</t>
    <phoneticPr fontId="3" type="noConversion"/>
  </si>
  <si>
    <t>dps</t>
    <phoneticPr fontId="3" type="noConversion"/>
  </si>
  <si>
    <t>眩晕调整系数</t>
    <phoneticPr fontId="3" type="noConversion"/>
  </si>
  <si>
    <t>火箭营</t>
  </si>
  <si>
    <t>乱音营</t>
  </si>
  <si>
    <t>火牛营</t>
  </si>
  <si>
    <t>横扫八荒</t>
    <phoneticPr fontId="3" type="noConversion"/>
  </si>
  <si>
    <t>弯弓饮羽</t>
    <phoneticPr fontId="3" type="noConversion"/>
  </si>
  <si>
    <t>乘虚而入</t>
    <phoneticPr fontId="3" type="noConversion"/>
  </si>
  <si>
    <t>缄默无言</t>
    <phoneticPr fontId="3" type="noConversion"/>
  </si>
  <si>
    <t>一鼓作气</t>
    <phoneticPr fontId="3" type="noConversion"/>
  </si>
  <si>
    <t>开场时，自己与最近的2个部队伤害提升{0}%，持续{1}秒。</t>
    <phoneticPr fontId="3" type="noConversion"/>
  </si>
  <si>
    <t>结营磐阵</t>
    <phoneticPr fontId="3" type="noConversion"/>
  </si>
  <si>
    <t>开场时，自己与最近的2个部队免伤提升{0}%，持续{1}秒。</t>
    <phoneticPr fontId="3" type="noConversion"/>
  </si>
  <si>
    <t>无形业火</t>
    <phoneticPr fontId="3" type="noConversion"/>
  </si>
  <si>
    <t>自身每隔{0}秒，对所有敌人造成一次攻击力{1}%的策略伤害。</t>
    <phoneticPr fontId="3" type="noConversion"/>
  </si>
  <si>
    <t>快如闪电</t>
    <phoneticPr fontId="3" type="noConversion"/>
  </si>
  <si>
    <t>自身攻击速度提升{0}，但伤害降低{1}%。自身普攻回怒降低{2}%。</t>
    <phoneticPr fontId="3" type="noConversion"/>
  </si>
  <si>
    <t>提高自身暴击率{0}%，每隔{1}秒，普通攻击时，额外使用一次普通攻击。</t>
    <phoneticPr fontId="3" type="noConversion"/>
  </si>
  <si>
    <t>全军突击</t>
    <phoneticPr fontId="3" type="noConversion"/>
  </si>
  <si>
    <t>哀兵必胜</t>
    <phoneticPr fontId="3" type="noConversion"/>
  </si>
  <si>
    <t>蓄势待发</t>
    <phoneticPr fontId="3" type="noConversion"/>
  </si>
  <si>
    <t>斗转星移</t>
    <phoneticPr fontId="3" type="noConversion"/>
  </si>
  <si>
    <t>合聚歼敌</t>
    <phoneticPr fontId="3" type="noConversion"/>
  </si>
  <si>
    <t>移形换影</t>
    <phoneticPr fontId="3" type="noConversion"/>
  </si>
  <si>
    <t>战斗开始5秒后，自身与敌方离自身最远的一个武将，互相交换位置，并且自身免伤增加{0}%，持续{1}秒。</t>
    <phoneticPr fontId="3" type="noConversion"/>
  </si>
  <si>
    <t>无懈可击</t>
    <phoneticPr fontId="3" type="noConversion"/>
  </si>
  <si>
    <t>自身与士兵韧性提升{0}%，并且受到普通攻击伤害时，有{1}%概率降低攻击方{2}攻击速度，持续{3}秒。</t>
    <phoneticPr fontId="3" type="noConversion"/>
  </si>
  <si>
    <t>预估dps</t>
    <phoneticPr fontId="3" type="noConversion"/>
  </si>
  <si>
    <t>攻速提升</t>
    <phoneticPr fontId="3" type="noConversion"/>
  </si>
  <si>
    <t>推开目标</t>
    <phoneticPr fontId="3" type="noConversion"/>
  </si>
  <si>
    <t>拉开距离</t>
    <phoneticPr fontId="3" type="noConversion"/>
  </si>
  <si>
    <t>5,25,45</t>
    <phoneticPr fontId="3" type="noConversion"/>
  </si>
  <si>
    <t>清除增益</t>
    <phoneticPr fontId="3" type="noConversion"/>
  </si>
  <si>
    <t>10,30,50</t>
    <phoneticPr fontId="3" type="noConversion"/>
  </si>
  <si>
    <t>连击</t>
    <phoneticPr fontId="3" type="noConversion"/>
  </si>
  <si>
    <t>预估减益效用</t>
    <phoneticPr fontId="3" type="noConversion"/>
  </si>
  <si>
    <t>15,40,65</t>
    <phoneticPr fontId="3" type="noConversion"/>
  </si>
  <si>
    <t>伤害目标数</t>
    <phoneticPr fontId="3" type="noConversion"/>
  </si>
  <si>
    <t>攻速提高</t>
    <phoneticPr fontId="3" type="noConversion"/>
  </si>
  <si>
    <t>等价生命提高</t>
    <phoneticPr fontId="3" type="noConversion"/>
  </si>
  <si>
    <t>固定值</t>
    <phoneticPr fontId="3" type="noConversion"/>
  </si>
  <si>
    <t>吸血系数</t>
    <phoneticPr fontId="3" type="noConversion"/>
  </si>
  <si>
    <t>固定值</t>
    <phoneticPr fontId="3" type="noConversion"/>
  </si>
  <si>
    <t>聚敌</t>
    <phoneticPr fontId="3" type="noConversion"/>
  </si>
  <si>
    <t>换位</t>
    <phoneticPr fontId="3" type="noConversion"/>
  </si>
  <si>
    <t>韧性提升</t>
    <phoneticPr fontId="3" type="noConversion"/>
  </si>
  <si>
    <t>示敌以弱</t>
  </si>
  <si>
    <t>恃强凌弱</t>
  </si>
  <si>
    <t>横扫八荒</t>
  </si>
  <si>
    <t>反戈一击</t>
  </si>
  <si>
    <t>乘胜追击</t>
  </si>
  <si>
    <t>怒发冲冠</t>
  </si>
  <si>
    <t>后发制人</t>
  </si>
  <si>
    <t>弯弓饮羽</t>
  </si>
  <si>
    <t>起死回生</t>
  </si>
  <si>
    <t>怒意涌动</t>
  </si>
  <si>
    <t>士气昂扬</t>
  </si>
  <si>
    <t>巫毒林瘴</t>
  </si>
  <si>
    <t>雷轰电转</t>
  </si>
  <si>
    <t>乘虚而入</t>
  </si>
  <si>
    <t>战争迷雾</t>
  </si>
  <si>
    <t>缄默无言</t>
  </si>
  <si>
    <t>一鼓作气</t>
  </si>
  <si>
    <t>结营磐阵</t>
  </si>
  <si>
    <t>无形业火</t>
  </si>
  <si>
    <t>快如闪电</t>
  </si>
  <si>
    <t>顺势而为</t>
  </si>
  <si>
    <t>全军突击</t>
  </si>
  <si>
    <t>哀兵必胜</t>
  </si>
  <si>
    <t>蓄势待发</t>
  </si>
  <si>
    <t>合聚歼敌</t>
  </si>
  <si>
    <t>移形换影</t>
  </si>
  <si>
    <t>无懈可击</t>
  </si>
  <si>
    <t>一石二鸟</t>
  </si>
  <si>
    <t>出其不意</t>
  </si>
  <si>
    <t>坚不可摧</t>
  </si>
  <si>
    <t>滚木突袭</t>
  </si>
  <si>
    <t>固定值</t>
    <phoneticPr fontId="3" type="noConversion"/>
  </si>
  <si>
    <t>每次释放怒气时，最近的3支友军部队被净化一次，清除所有负面与控制效果，并且移动速度提高{0}，持续{1}秒，如果是骑兵部队则额外进行一次冲锋，冲锋造成攻击力{2}%的武力伤害。</t>
    <phoneticPr fontId="3" type="noConversion"/>
  </si>
  <si>
    <t>开场使自身沉默，持续{0}秒，三十秒后攻击速度提高 {1}，持续{2}秒，普攻回怒降低{3}%</t>
    <phoneticPr fontId="3" type="noConversion"/>
  </si>
  <si>
    <t>开场向战场中施放三根滚木冲向敌军，撞到敌军后爆炸造成攻击力{0}%策略伤害，并击飞士兵，并且降低{1}%移动速度和{2}攻击速度，持续{3}秒。</t>
    <phoneticPr fontId="3" type="noConversion"/>
  </si>
  <si>
    <t>给予离自身最近的3个士兵部队蓄势待发效果，每当其士气值为一百时，则触发一次士气高昂，攻击速度增加{0}，并且获得{1}%吸血，持续{2}秒。（内置cd{3}秒）</t>
    <phoneticPr fontId="3" type="noConversion"/>
  </si>
  <si>
    <t>2020.12.25</t>
    <phoneticPr fontId="3" type="noConversion"/>
  </si>
  <si>
    <t>新兵法添加，全体数值更新</t>
    <phoneticPr fontId="3" type="noConversion"/>
  </si>
  <si>
    <t>2020.12.28</t>
    <phoneticPr fontId="3" type="noConversion"/>
  </si>
  <si>
    <t>伍子胥强度回调</t>
    <phoneticPr fontId="3" type="noConversion"/>
  </si>
  <si>
    <t>第20秒，40秒，60秒时，选择2个怒气最高的敌方武将，使其不能释放主动技能，持续{0}秒。</t>
    <phoneticPr fontId="3" type="noConversion"/>
  </si>
  <si>
    <t>2020.12.29</t>
    <phoneticPr fontId="3" type="noConversion"/>
  </si>
  <si>
    <t>buff技能持续时间调整为15秒，控制技能增强，相应数值调整</t>
    <phoneticPr fontId="3" type="noConversion"/>
  </si>
  <si>
    <t>每次普通攻击都会造成一次额外的{0}%攻击力的策略伤害。</t>
    <phoneticPr fontId="3" type="noConversion"/>
  </si>
  <si>
    <t>自身普通攻击，造成的伤害，会对自己前方扇形范围的敌人造成{0}%当次普攻伤害的分裂伤害。</t>
    <phoneticPr fontId="3" type="noConversion"/>
  </si>
  <si>
    <t>2021.1.2</t>
    <phoneticPr fontId="3" type="noConversion"/>
  </si>
  <si>
    <t>全体数值平衡调整</t>
    <phoneticPr fontId="3" type="noConversion"/>
  </si>
  <si>
    <t>2021.1.22</t>
    <phoneticPr fontId="3" type="noConversion"/>
  </si>
  <si>
    <t>反戈一击削弱，免伤兵法调整，避免单兵法免伤过高</t>
    <phoneticPr fontId="3" type="noConversion"/>
  </si>
  <si>
    <t>自身受到的伤害降低{0}%,同时自身造成的伤害降低{1}%，自身生命提高{2}%</t>
    <phoneticPr fontId="3" type="noConversion"/>
  </si>
  <si>
    <t>2021.1.25</t>
    <phoneticPr fontId="3" type="noConversion"/>
  </si>
  <si>
    <t>兵法实际效用调整，初始不变，降低满级兵法效用</t>
    <phoneticPr fontId="3" type="noConversion"/>
  </si>
  <si>
    <t>2020.1.28</t>
    <phoneticPr fontId="3" type="noConversion"/>
  </si>
  <si>
    <t>兵法系数调整</t>
    <phoneticPr fontId="3" type="noConversion"/>
  </si>
  <si>
    <t>2021.1.29</t>
    <phoneticPr fontId="3" type="noConversion"/>
  </si>
  <si>
    <t>吸血兵法系数调整</t>
    <phoneticPr fontId="3" type="noConversion"/>
  </si>
  <si>
    <t>强化武将类兵法调整系数*1.15，强化士兵类兵法系数/1.25，以达到调整强化武将士兵的兵法数量分布不均的问题</t>
    <phoneticPr fontId="3" type="noConversion"/>
  </si>
  <si>
    <t>2021.2.1</t>
    <phoneticPr fontId="3" type="noConversion"/>
  </si>
  <si>
    <t>削弱强化武将的兵法，强化强化士兵的兵法</t>
    <phoneticPr fontId="3" type="noConversion"/>
  </si>
  <si>
    <t>2021.2.3</t>
    <phoneticPr fontId="3" type="noConversion"/>
  </si>
  <si>
    <t>士兵系数调整</t>
    <phoneticPr fontId="3" type="noConversion"/>
  </si>
  <si>
    <t>巾帼红颜</t>
    <phoneticPr fontId="3" type="noConversion"/>
  </si>
  <si>
    <t>巾帼红颜</t>
    <phoneticPr fontId="3" type="noConversion"/>
  </si>
  <si>
    <t>使攻击最高的女性武将部队获得{0}%暴击概率提升,再随机使2名女性武将部队获得{1}%伤害减免。</t>
    <phoneticPr fontId="3" type="noConversion"/>
  </si>
  <si>
    <t>因粮于敌</t>
    <phoneticPr fontId="3" type="noConversion"/>
  </si>
  <si>
    <t>因粮于敌</t>
    <phoneticPr fontId="3" type="noConversion"/>
  </si>
  <si>
    <t>自身部队受到普通攻击，会对敌人造成自身伤害{0}%的武力伤害。</t>
    <phoneticPr fontId="3" type="noConversion"/>
  </si>
  <si>
    <t>2021.2.4</t>
    <phoneticPr fontId="3" type="noConversion"/>
  </si>
  <si>
    <t>部分仅对武将生效兵法调整为全队生效</t>
    <phoneticPr fontId="3" type="noConversion"/>
  </si>
  <si>
    <t>释放怒气后，自身部队获得{0}%吸血效果，持续{1}秒.</t>
    <phoneticPr fontId="3" type="noConversion"/>
  </si>
  <si>
    <t>2021.2.17</t>
    <phoneticPr fontId="3" type="noConversion"/>
  </si>
  <si>
    <t>苏秦技能调整</t>
    <phoneticPr fontId="3" type="noConversion"/>
  </si>
  <si>
    <t>2021.2.19</t>
    <phoneticPr fontId="3" type="noConversion"/>
  </si>
  <si>
    <t>西门豹技能调整</t>
    <phoneticPr fontId="3" type="noConversion"/>
  </si>
  <si>
    <t>时间1</t>
    <phoneticPr fontId="3" type="noConversion"/>
  </si>
  <si>
    <t>时间2</t>
    <phoneticPr fontId="3" type="noConversion"/>
  </si>
  <si>
    <t>战斗开始后{0}，{1}秒，将以自身为中心{2}码的敌人引力吸引过来，并造成{3}%攻击力的武力伤害。</t>
    <phoneticPr fontId="3" type="noConversion"/>
  </si>
  <si>
    <t>5秒时，清除敌军随机3个部队的增益效果，并使其武将怒气降低{0}，士兵受到的伤害增加{1}%，持续{2}秒。</t>
    <phoneticPr fontId="3" type="noConversion"/>
  </si>
  <si>
    <t>怒气降低</t>
    <phoneticPr fontId="3" type="noConversion"/>
  </si>
  <si>
    <t>士兵的普通攻击会对目标周围一定范围的最多3名敌人造成{0}%攻击力的策略伤害，内置cd{1}秒，概率为{2}%。</t>
    <phoneticPr fontId="3" type="noConversion"/>
  </si>
  <si>
    <t>二十秒，三十秒， 四十秒，为血量最低的三支士兵部队恢复自身攻击力{0}%兵力，受智力影响。</t>
    <phoneticPr fontId="3" type="noConversion"/>
  </si>
  <si>
    <t>兵法中，强化武将的兵法调整系数*1.15，强化士兵的兵法调整系数/1.25</t>
    <phoneticPr fontId="3" type="noConversion"/>
  </si>
  <si>
    <t>治疗武将的调整系数*1.25，治疗士兵的调整系数/2</t>
    <phoneticPr fontId="3" type="noConversion"/>
  </si>
  <si>
    <t>自身生命低于一半后，自身士兵立即脱离士气溃败效果，士气无法降低，士兵攻击速度提高{0}点，持续{1}秒.</t>
    <phoneticPr fontId="3" type="noConversion"/>
  </si>
  <si>
    <t>2021.2.20</t>
    <phoneticPr fontId="3" type="noConversion"/>
  </si>
  <si>
    <t>田单，援军秘策，兵不厌诈，乘虚而入技能调整</t>
    <phoneticPr fontId="3" type="noConversion"/>
  </si>
  <si>
    <t>采集负重占用：每一阶占用4%攻血，5阶20%</t>
    <phoneticPr fontId="3" type="noConversion"/>
  </si>
  <si>
    <t>2021.2.22</t>
    <phoneticPr fontId="3" type="noConversion"/>
  </si>
  <si>
    <t>金瓜武士，机关木人调整为3.5阶兵</t>
    <phoneticPr fontId="3" type="noConversion"/>
  </si>
  <si>
    <t>体验调整系数</t>
    <phoneticPr fontId="3" type="noConversion"/>
  </si>
  <si>
    <t>实际走路时间</t>
    <phoneticPr fontId="3" type="noConversion"/>
  </si>
  <si>
    <t>15,18,21,24,27,30,33</t>
    <phoneticPr fontId="3" type="noConversion"/>
  </si>
  <si>
    <t>{0}秒时，对生命最低的{1}个敌方单位每{2}秒造成{3}%攻击力的策略伤害，造成伤害的同时施加禁疗效果，持续{4}秒</t>
    <phoneticPr fontId="3" type="noConversion"/>
  </si>
  <si>
    <t>赵括</t>
    <phoneticPr fontId="3" type="noConversion"/>
  </si>
  <si>
    <t>战斗开始后二十秒，三十秒，四十秒，每次使最近的一个敌方英雄向后传送移动{0}距离，移动速度降低{1}%，持续{2}秒</t>
    <phoneticPr fontId="3" type="noConversion"/>
  </si>
  <si>
    <t>拉开距离</t>
  </si>
  <si>
    <t>8星</t>
  </si>
  <si>
    <t>9星</t>
  </si>
  <si>
    <t>10星</t>
  </si>
  <si>
    <t>11星</t>
  </si>
  <si>
    <t>12星</t>
  </si>
  <si>
    <t>13星</t>
  </si>
  <si>
    <t>14星</t>
  </si>
  <si>
    <t>15星</t>
  </si>
  <si>
    <t>16星</t>
  </si>
  <si>
    <t>满星</t>
    <phoneticPr fontId="3" type="noConversion"/>
  </si>
  <si>
    <t>A31:W54</t>
    <phoneticPr fontId="3" type="noConversion"/>
  </si>
  <si>
    <t>步将</t>
    <phoneticPr fontId="3" type="noConversion"/>
  </si>
  <si>
    <t>紫</t>
    <phoneticPr fontId="3" type="noConversion"/>
  </si>
  <si>
    <t>2021.3.15</t>
    <phoneticPr fontId="3" type="noConversion"/>
  </si>
  <si>
    <t>扩增武将星级，更新兵法系数</t>
    <phoneticPr fontId="3" type="noConversion"/>
  </si>
  <si>
    <t>孤军奋战</t>
    <phoneticPr fontId="3" type="noConversion"/>
  </si>
  <si>
    <t>回复</t>
    <phoneticPr fontId="3" type="noConversion"/>
  </si>
  <si>
    <t>重伤</t>
    <phoneticPr fontId="3" type="noConversion"/>
  </si>
  <si>
    <t>累积层数*时间</t>
    <phoneticPr fontId="3" type="noConversion"/>
  </si>
  <si>
    <t>预估切死一个人触发中毒时间</t>
    <phoneticPr fontId="3" type="noConversion"/>
  </si>
  <si>
    <t>治疗系数</t>
    <phoneticPr fontId="3" type="noConversion"/>
  </si>
  <si>
    <t>20,40</t>
    <phoneticPr fontId="3" type="noConversion"/>
  </si>
  <si>
    <t>远程格挡</t>
    <phoneticPr fontId="3" type="noConversion"/>
  </si>
  <si>
    <t>自身周围如果没有友军英雄，则自身格挡{0}%远程伤害，并且伤害提升{1}%。</t>
    <phoneticPr fontId="3" type="noConversion"/>
  </si>
  <si>
    <t>免伤系数</t>
    <phoneticPr fontId="3" type="noConversion"/>
  </si>
  <si>
    <t>增伤系数</t>
    <phoneticPr fontId="3" type="noConversion"/>
  </si>
  <si>
    <t>谋定后动</t>
    <phoneticPr fontId="3" type="noConversion"/>
  </si>
  <si>
    <t>以战养战</t>
    <phoneticPr fontId="3" type="noConversion"/>
  </si>
  <si>
    <t>自身闪避增加{0}%，如果自身闪避成功，获得轻舞效果，回复自身{1}点怒气，并且获得{2}%的生命偷取效果，持续{3}秒。（轻舞效果间隔{4}秒）</t>
    <phoneticPr fontId="3" type="noConversion"/>
  </si>
  <si>
    <t>吸血</t>
    <phoneticPr fontId="3" type="noConversion"/>
  </si>
  <si>
    <t>闪避系数</t>
    <phoneticPr fontId="3" type="noConversion"/>
  </si>
  <si>
    <t>回怒系数</t>
    <phoneticPr fontId="3" type="noConversion"/>
  </si>
  <si>
    <t>极限触发次数</t>
    <phoneticPr fontId="3" type="noConversion"/>
  </si>
  <si>
    <t>以战养战</t>
    <phoneticPr fontId="3" type="noConversion"/>
  </si>
  <si>
    <t>孤军奋战</t>
    <phoneticPr fontId="3" type="noConversion"/>
  </si>
  <si>
    <t>谋定后动</t>
    <phoneticPr fontId="3" type="noConversion"/>
  </si>
  <si>
    <t>兵无常势</t>
    <phoneticPr fontId="3" type="noConversion"/>
  </si>
  <si>
    <t>美人计</t>
    <phoneticPr fontId="3" type="noConversion"/>
  </si>
  <si>
    <t>奇正之势</t>
    <phoneticPr fontId="3" type="noConversion"/>
  </si>
  <si>
    <t>携带步兵时，武将士兵均会分担对方一半的伤害，且武将造成伤害的{0}%会治疗士兵，士兵造成伤害的{1}%会治疗武将</t>
    <phoneticPr fontId="3" type="noConversion"/>
  </si>
  <si>
    <t>武将治疗士兵</t>
    <phoneticPr fontId="3" type="noConversion"/>
  </si>
  <si>
    <t>士兵治疗武将</t>
    <phoneticPr fontId="3" type="noConversion"/>
  </si>
  <si>
    <t>有效时长</t>
    <phoneticPr fontId="3" type="noConversion"/>
  </si>
  <si>
    <t>直接伤害</t>
    <phoneticPr fontId="3" type="noConversion"/>
  </si>
  <si>
    <t>降低怒气</t>
    <phoneticPr fontId="3" type="noConversion"/>
  </si>
  <si>
    <t>士兵</t>
    <phoneticPr fontId="3" type="noConversion"/>
  </si>
  <si>
    <t>0,2,4,6,8,10,12,14,16,18,20,22,24,26,28,30,32,34,36,38,40,42,44,46,48,50,52,54,56,58,60</t>
    <phoneticPr fontId="3" type="noConversion"/>
  </si>
  <si>
    <t>兵无常势</t>
    <phoneticPr fontId="3" type="noConversion"/>
  </si>
  <si>
    <t>美人计</t>
    <phoneticPr fontId="3" type="noConversion"/>
  </si>
  <si>
    <t>奇正之势</t>
    <phoneticPr fontId="3" type="noConversion"/>
  </si>
  <si>
    <t>女性武将携带时，自身每隔8秒对随机2名武将造成{0}%攻击力的策略伤害，如果是男性武将则再降低其{1}点怒气</t>
    <phoneticPr fontId="3" type="noConversion"/>
  </si>
  <si>
    <t>自身与统率的士兵造成策略伤害时，有百分之四十的概率额外触发一次{0}%攻击力的策略伤害（内置cd1s）</t>
    <phoneticPr fontId="3" type="noConversion"/>
  </si>
  <si>
    <t>每次普通攻击，对生命值低于百分之四十的目标，附加一层每秒造成{0}%攻击力伤害的中毒，使其受到治疗效果降低60%，攻击目标死亡后，自身回复攻击力{1}%的生命值。</t>
    <phoneticPr fontId="3" type="noConversion"/>
  </si>
  <si>
    <t>倍道兼行</t>
    <phoneticPr fontId="3" type="noConversion"/>
  </si>
  <si>
    <t>以退为进</t>
    <phoneticPr fontId="3" type="noConversion"/>
  </si>
  <si>
    <t>自身生命值低于一半时触发此效果（触发间隔二十秒），净化自身的负面与控制效果，并且给与自身一个攻击{0}%的护盾（持续时间8秒），如果护盾被击破，则自身暴击概率提升{1}%，持续15秒</t>
    <phoneticPr fontId="3" type="noConversion"/>
  </si>
  <si>
    <t>净化</t>
    <phoneticPr fontId="3" type="noConversion"/>
  </si>
  <si>
    <t>内置cd</t>
    <phoneticPr fontId="3" type="noConversion"/>
  </si>
  <si>
    <t>爆盾时间</t>
    <phoneticPr fontId="3" type="noConversion"/>
  </si>
  <si>
    <t>持续时间</t>
    <phoneticPr fontId="3" type="noConversion"/>
  </si>
  <si>
    <t>攻速降低</t>
    <phoneticPr fontId="3" type="noConversion"/>
  </si>
  <si>
    <t>攻速系数</t>
    <phoneticPr fontId="3" type="noConversion"/>
  </si>
  <si>
    <t>爆伤系数</t>
    <phoneticPr fontId="3" type="noConversion"/>
  </si>
  <si>
    <t>攻击系数</t>
    <phoneticPr fontId="3" type="noConversion"/>
  </si>
  <si>
    <t>初始爆伤</t>
    <phoneticPr fontId="3" type="noConversion"/>
  </si>
  <si>
    <t>自身攻击速度降低五十（不可驱散），三十秒后，攻击速度恢复，并且攻击增加{0}%，暴击伤害增加{1}%。</t>
    <phoneticPr fontId="3" type="noConversion"/>
  </si>
  <si>
    <t>倍道兼行</t>
    <phoneticPr fontId="3" type="noConversion"/>
  </si>
  <si>
    <t>以退为进</t>
    <phoneticPr fontId="3" type="noConversion"/>
  </si>
  <si>
    <t>绝处逢生</t>
    <phoneticPr fontId="3" type="noConversion"/>
  </si>
  <si>
    <t>绝处逢生</t>
    <phoneticPr fontId="3" type="noConversion"/>
  </si>
  <si>
    <t>实力</t>
    <phoneticPr fontId="3" type="noConversion"/>
  </si>
  <si>
    <t>参考值</t>
    <phoneticPr fontId="3" type="noConversion"/>
  </si>
  <si>
    <t>职业1效用</t>
    <phoneticPr fontId="3" type="noConversion"/>
  </si>
  <si>
    <t>职业1</t>
    <phoneticPr fontId="3" type="noConversion"/>
  </si>
  <si>
    <t>攻击力提升</t>
    <phoneticPr fontId="3" type="noConversion"/>
  </si>
  <si>
    <t>沉默</t>
    <phoneticPr fontId="3" type="noConversion"/>
  </si>
  <si>
    <t>出其不意</t>
    <phoneticPr fontId="3" type="noConversion"/>
  </si>
  <si>
    <t>攻击目标阵亡后跳到生命值最低的敌人身前（优先敌方英雄），对其造成{0}%攻击的武力伤害，自身攻击力增加{1}%，并且沉默目标，效果均持续{2}秒</t>
    <phoneticPr fontId="3" type="noConversion"/>
  </si>
  <si>
    <t>橙</t>
    <phoneticPr fontId="3" type="noConversion"/>
  </si>
  <si>
    <t>直接伤害</t>
    <phoneticPr fontId="3" type="noConversion"/>
  </si>
  <si>
    <t>伤害系数</t>
    <phoneticPr fontId="3" type="noConversion"/>
  </si>
  <si>
    <t>占用时间</t>
    <phoneticPr fontId="3" type="noConversion"/>
  </si>
  <si>
    <t>预估原伤害系数</t>
    <phoneticPr fontId="3" type="noConversion"/>
  </si>
  <si>
    <t>将领</t>
    <phoneticPr fontId="3" type="noConversion"/>
  </si>
  <si>
    <t>20,30,40,50,60</t>
    <phoneticPr fontId="3" type="noConversion"/>
  </si>
  <si>
    <t>将领</t>
    <phoneticPr fontId="3" type="noConversion"/>
  </si>
  <si>
    <t>回复</t>
    <phoneticPr fontId="3" type="noConversion"/>
  </si>
  <si>
    <t>免伤时间</t>
    <phoneticPr fontId="3" type="noConversion"/>
  </si>
  <si>
    <t>红</t>
    <phoneticPr fontId="3" type="noConversion"/>
  </si>
  <si>
    <t>2021.6.4</t>
    <phoneticPr fontId="3" type="noConversion"/>
  </si>
  <si>
    <t>新增绝处逢生兵法</t>
    <phoneticPr fontId="3" type="noConversion"/>
  </si>
  <si>
    <t>2021.7.7</t>
    <phoneticPr fontId="3" type="noConversion"/>
  </si>
  <si>
    <t>谋定后动修改，闪避削弱到80%原效果，生命偷取削弱到最大值25%，持续时间加长为4.5秒</t>
    <phoneticPr fontId="3" type="noConversion"/>
  </si>
  <si>
    <t>预估提升生命</t>
    <phoneticPr fontId="3" type="noConversion"/>
  </si>
  <si>
    <t>调整系数</t>
    <phoneticPr fontId="3" type="noConversion"/>
  </si>
  <si>
    <t>2021.7.23</t>
    <phoneticPr fontId="3" type="noConversion"/>
  </si>
  <si>
    <t>退敌千里计算修改，减速效用算重复了</t>
    <phoneticPr fontId="3" type="noConversion"/>
  </si>
  <si>
    <t>抛砖引玉</t>
    <phoneticPr fontId="3" type="noConversion"/>
  </si>
  <si>
    <t>等价攻血提升</t>
    <phoneticPr fontId="3" type="noConversion"/>
  </si>
  <si>
    <t>固定值</t>
    <phoneticPr fontId="3" type="noConversion"/>
  </si>
  <si>
    <t>抛砖引玉</t>
    <phoneticPr fontId="3" type="noConversion"/>
  </si>
  <si>
    <t>释放怒气技能有概率不消耗怒气（最多触发4次）每次概率为{0}%，{1}%，{2}%，100%（上一个概率触发成功才会进入下一个概率判定）。</t>
    <phoneticPr fontId="3" type="noConversion"/>
  </si>
  <si>
    <t>2021.8.10</t>
    <phoneticPr fontId="3" type="noConversion"/>
  </si>
  <si>
    <t>添加兵法抛砖引玉</t>
    <phoneticPr fontId="3" type="noConversion"/>
  </si>
  <si>
    <t>盛气凌人</t>
  </si>
  <si>
    <t>借力打力</t>
  </si>
  <si>
    <t>盛气凌人</t>
    <phoneticPr fontId="3" type="noConversion"/>
  </si>
  <si>
    <t>借力打力</t>
    <phoneticPr fontId="3" type="noConversion"/>
  </si>
  <si>
    <t>开场时使敌方全体武将获取怒气效率降低{0}%，可被净化。</t>
    <phoneticPr fontId="3" type="noConversion"/>
  </si>
  <si>
    <t>怒气折算</t>
    <phoneticPr fontId="3" type="noConversion"/>
  </si>
  <si>
    <t>减怒</t>
    <phoneticPr fontId="3" type="noConversion"/>
  </si>
  <si>
    <t>攻击</t>
    <phoneticPr fontId="3" type="noConversion"/>
  </si>
  <si>
    <t>攻击频率</t>
    <phoneticPr fontId="3" type="noConversion"/>
  </si>
  <si>
    <t>持续时间</t>
    <phoneticPr fontId="3" type="noConversion"/>
  </si>
  <si>
    <t>buff层数</t>
    <phoneticPr fontId="3" type="noConversion"/>
  </si>
  <si>
    <t>固定值</t>
    <phoneticPr fontId="3" type="noConversion"/>
  </si>
  <si>
    <t>每次普通攻击偷取目标{0}%攻击力和{1}点攻速，持续{2}秒（可叠加）。</t>
    <phoneticPr fontId="3" type="noConversion"/>
  </si>
  <si>
    <t>有备无患</t>
    <phoneticPr fontId="3" type="noConversion"/>
  </si>
  <si>
    <t>免控</t>
    <phoneticPr fontId="3" type="noConversion"/>
  </si>
  <si>
    <t>有备无患</t>
    <phoneticPr fontId="3" type="noConversion"/>
  </si>
  <si>
    <t>战斗开始后20、40、60秒时为我方血量最低的武将提供免疫一次控制的护盾并使其接下来{0}秒受到的伤害降低{1}%。</t>
    <phoneticPr fontId="3" type="noConversion"/>
  </si>
  <si>
    <t>免控率</t>
  </si>
  <si>
    <t>系数2</t>
  </si>
  <si>
    <t>系数1</t>
    <phoneticPr fontId="3" type="noConversion"/>
  </si>
  <si>
    <t>运筹帷幄</t>
    <phoneticPr fontId="3" type="noConversion"/>
  </si>
  <si>
    <t xml:space="preserve">战斗开始后15,25秒，移除自身及自身最近3个武将负面效果，并且使其提高{0}%攻击力，持续{1}秒。（攻击力提高可被清除）
</t>
    <phoneticPr fontId="3" type="noConversion"/>
  </si>
  <si>
    <t>触发时机</t>
    <phoneticPr fontId="3" type="noConversion"/>
  </si>
  <si>
    <t>占用时间</t>
    <phoneticPr fontId="3" type="noConversion"/>
  </si>
  <si>
    <t>预估减益效用</t>
    <phoneticPr fontId="3" type="noConversion"/>
  </si>
  <si>
    <t>职业1</t>
    <phoneticPr fontId="3" type="noConversion"/>
  </si>
  <si>
    <t>将领</t>
    <phoneticPr fontId="3" type="noConversion"/>
  </si>
  <si>
    <t>5,15</t>
    <phoneticPr fontId="3" type="noConversion"/>
  </si>
  <si>
    <t>加攻</t>
    <phoneticPr fontId="3" type="noConversion"/>
  </si>
  <si>
    <t>目标攻击增加</t>
  </si>
  <si>
    <t>以逸待劳</t>
    <phoneticPr fontId="3" type="noConversion"/>
  </si>
  <si>
    <t>红</t>
    <phoneticPr fontId="3" type="noConversion"/>
  </si>
  <si>
    <t>实力</t>
    <phoneticPr fontId="3" type="noConversion"/>
  </si>
  <si>
    <t>参考值</t>
    <phoneticPr fontId="3" type="noConversion"/>
  </si>
  <si>
    <t>系数</t>
    <phoneticPr fontId="3" type="noConversion"/>
  </si>
  <si>
    <t>调整系数</t>
    <phoneticPr fontId="3" type="noConversion"/>
  </si>
  <si>
    <t>触发时机</t>
    <phoneticPr fontId="3" type="noConversion"/>
  </si>
  <si>
    <t>占用时间</t>
    <phoneticPr fontId="3" type="noConversion"/>
  </si>
  <si>
    <t>三围修正系数</t>
    <phoneticPr fontId="3" type="noConversion"/>
  </si>
  <si>
    <t>职业1效用</t>
    <phoneticPr fontId="3" type="noConversion"/>
  </si>
  <si>
    <t>职业1</t>
    <phoneticPr fontId="3" type="noConversion"/>
  </si>
  <si>
    <t>将领</t>
    <phoneticPr fontId="3" type="noConversion"/>
  </si>
  <si>
    <t>普攻占用率</t>
    <phoneticPr fontId="3" type="noConversion"/>
  </si>
  <si>
    <t>调整系数</t>
    <phoneticPr fontId="3" type="noConversion"/>
  </si>
  <si>
    <t>占用时间</t>
    <phoneticPr fontId="3" type="noConversion"/>
  </si>
  <si>
    <t>持续时间</t>
    <phoneticPr fontId="3" type="noConversion"/>
  </si>
  <si>
    <t>职业1效用</t>
    <phoneticPr fontId="3" type="noConversion"/>
  </si>
  <si>
    <t>职业1</t>
    <phoneticPr fontId="3" type="noConversion"/>
  </si>
  <si>
    <t>将领</t>
    <phoneticPr fontId="3" type="noConversion"/>
  </si>
  <si>
    <t>运筹帷幄</t>
    <phoneticPr fontId="3" type="noConversion"/>
  </si>
  <si>
    <t>以逸待劳</t>
    <phoneticPr fontId="3" type="noConversion"/>
  </si>
  <si>
    <t>系数</t>
    <phoneticPr fontId="3" type="noConversion"/>
  </si>
  <si>
    <t>战斗开始后30秒，恢复我方全体武将攻击力{0}%生命（受智力影响），并且使受到治疗的目标受到伤害降低{1}%，持续10秒。（减伤效果可以被清除）</t>
    <phoneticPr fontId="3" type="noConversion"/>
  </si>
  <si>
    <t>红</t>
    <phoneticPr fontId="3" type="noConversion"/>
  </si>
  <si>
    <t>15,35,55</t>
    <phoneticPr fontId="3" type="noConversion"/>
  </si>
  <si>
    <t>10,30,50</t>
    <phoneticPr fontId="3" type="noConversion"/>
  </si>
  <si>
    <t>减伤</t>
    <phoneticPr fontId="3" type="noConversion"/>
  </si>
  <si>
    <t>2021.11.17</t>
    <phoneticPr fontId="3" type="noConversion"/>
  </si>
  <si>
    <t>抛砖引玉触发概率下调（暗改）</t>
    <phoneticPr fontId="3" type="noConversion"/>
  </si>
  <si>
    <t>偃旗息鼓</t>
    <phoneticPr fontId="3" type="noConversion"/>
  </si>
  <si>
    <t>治疗</t>
    <phoneticPr fontId="3" type="noConversion"/>
  </si>
  <si>
    <t>偃旗息鼓</t>
    <phoneticPr fontId="3" type="noConversion"/>
  </si>
  <si>
    <t>预估效用</t>
    <phoneticPr fontId="3" type="noConversion"/>
  </si>
  <si>
    <t>触发时机2</t>
    <phoneticPr fontId="3" type="noConversion"/>
  </si>
  <si>
    <t>治疗时间</t>
    <phoneticPr fontId="3" type="noConversion"/>
  </si>
  <si>
    <t>10,30,50</t>
    <phoneticPr fontId="3" type="noConversion"/>
  </si>
  <si>
    <t>开局获得{0}%减伤，持续40秒，在5秒内受到自身生命30%的伤害时，使自身脱离战斗，向后传送150距离，并清除自身受到的持续伤害效果；之后3秒内不受敌人攻击，也无法进行攻击，每秒恢复攻击力{1}%的生命值（受智力影响），可触发3次。</t>
    <phoneticPr fontId="3" type="noConversion"/>
  </si>
  <si>
    <t>无坚不摧</t>
    <phoneticPr fontId="3" type="noConversion"/>
  </si>
  <si>
    <t>伤害增加</t>
    <phoneticPr fontId="3" type="noConversion"/>
  </si>
  <si>
    <t>短兵相接</t>
    <phoneticPr fontId="3" type="noConversion"/>
  </si>
  <si>
    <t>暴击</t>
    <phoneticPr fontId="3" type="noConversion"/>
  </si>
  <si>
    <t>增伤系数</t>
    <phoneticPr fontId="3" type="noConversion"/>
  </si>
  <si>
    <t>职业1效用</t>
    <phoneticPr fontId="3" type="noConversion"/>
  </si>
  <si>
    <t>短兵相接</t>
    <phoneticPr fontId="3" type="noConversion"/>
  </si>
  <si>
    <t>无坚不摧</t>
    <phoneticPr fontId="3" type="noConversion"/>
  </si>
  <si>
    <t>自身暴击概率提高{0}%，暴击伤害提高{1}%，对拥有护盾的单位造成伤害提高{2}%。</t>
    <phoneticPr fontId="3" type="noConversion"/>
  </si>
  <si>
    <t>爆伤</t>
    <phoneticPr fontId="3" type="noConversion"/>
  </si>
  <si>
    <t>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t>
    <phoneticPr fontId="3" type="noConversion"/>
  </si>
  <si>
    <t>直接伤害</t>
    <phoneticPr fontId="3" type="noConversion"/>
  </si>
  <si>
    <t>治疗</t>
    <phoneticPr fontId="3" type="noConversion"/>
  </si>
  <si>
    <t>系数</t>
    <phoneticPr fontId="3" type="noConversion"/>
  </si>
  <si>
    <t>瞒天过海</t>
    <phoneticPr fontId="3" type="noConversion"/>
  </si>
  <si>
    <t>隐身时间</t>
    <phoneticPr fontId="3" type="noConversion"/>
  </si>
  <si>
    <t>瞒天过海</t>
    <phoneticPr fontId="3" type="noConversion"/>
  </si>
  <si>
    <t>免疫负面效果</t>
    <phoneticPr fontId="3" type="noConversion"/>
  </si>
  <si>
    <t>预估负面效用</t>
    <phoneticPr fontId="3" type="noConversion"/>
  </si>
  <si>
    <t>开场时，自身部队及最近的3支部队免疫负面效果{0}秒，如果是弓兵部队，则额外获得隐秘效果，隐秘期间攻击不会解除隐身，持续{1}秒。</t>
    <phoneticPr fontId="3" type="noConversion"/>
  </si>
  <si>
    <t>免伤</t>
    <phoneticPr fontId="3" type="noConversion"/>
  </si>
  <si>
    <t>免疫时间</t>
    <phoneticPr fontId="3" type="noConversion"/>
  </si>
  <si>
    <t>见招拆招</t>
    <phoneticPr fontId="3" type="noConversion"/>
  </si>
  <si>
    <t>敌方武将每施放一次怒气技能，使其攻击降低{0}%，持续25秒，可叠加。</t>
    <phoneticPr fontId="3" type="noConversion"/>
  </si>
  <si>
    <t>攻击力降低</t>
    <phoneticPr fontId="3" type="noConversion"/>
  </si>
  <si>
    <t>持续时间</t>
    <phoneticPr fontId="3" type="noConversion"/>
  </si>
  <si>
    <t>第1次减攻</t>
    <phoneticPr fontId="3" type="noConversion"/>
  </si>
  <si>
    <t>第2次减攻</t>
  </si>
  <si>
    <t>第4次减攻</t>
  </si>
  <si>
    <t>持续时间1</t>
    <phoneticPr fontId="3" type="noConversion"/>
  </si>
  <si>
    <t>持续时间3</t>
  </si>
  <si>
    <t>持续时间4</t>
  </si>
  <si>
    <t>见招拆招</t>
    <phoneticPr fontId="3" type="noConversion"/>
  </si>
  <si>
    <t>10,15,20,25,30</t>
    <phoneticPr fontId="3" type="noConversion"/>
  </si>
  <si>
    <t>第3次减攻</t>
    <phoneticPr fontId="3" type="noConversion"/>
  </si>
  <si>
    <t>先发制人</t>
    <phoneticPr fontId="3" type="noConversion"/>
  </si>
  <si>
    <t>开场获得{0}怒气，如果开场25秒内仇恨目标死亡，则获得{1}%攻击和{2}护甲。</t>
    <phoneticPr fontId="3" type="noConversion"/>
  </si>
  <si>
    <t>攻击力提升</t>
    <phoneticPr fontId="3" type="noConversion"/>
  </si>
  <si>
    <t>护甲</t>
    <phoneticPr fontId="3" type="noConversion"/>
  </si>
  <si>
    <t>先发制人</t>
    <phoneticPr fontId="3" type="noConversion"/>
  </si>
  <si>
    <t>2022.2.10</t>
    <phoneticPr fontId="3" type="noConversion"/>
  </si>
  <si>
    <t>新增兵法先发制人</t>
    <phoneticPr fontId="3" type="noConversion"/>
  </si>
  <si>
    <t>橙</t>
    <phoneticPr fontId="3" type="noConversion"/>
  </si>
  <si>
    <t>敌方头两名施放怒气技能的英雄，其后续施放技能所需怒气永久提高{0}点。</t>
    <phoneticPr fontId="3" type="noConversion"/>
  </si>
  <si>
    <t>将计就计</t>
    <phoneticPr fontId="3" type="noConversion"/>
  </si>
  <si>
    <t>20,35,50</t>
    <phoneticPr fontId="3" type="noConversion"/>
  </si>
  <si>
    <t>将计就计</t>
    <phoneticPr fontId="3" type="noConversion"/>
  </si>
  <si>
    <t>每14秒，为敌方生命百分比最低的英雄施加毒血效果，使其在7秒内受到的治疗效果的{0}%转化为伤害。</t>
    <phoneticPr fontId="3" type="noConversion"/>
  </si>
  <si>
    <t>偷梁换柱</t>
    <phoneticPr fontId="3" type="noConversion"/>
  </si>
  <si>
    <t>毒血</t>
    <phoneticPr fontId="3" type="noConversion"/>
  </si>
  <si>
    <t>14,28,42,56</t>
    <phoneticPr fontId="3" type="noConversion"/>
  </si>
  <si>
    <t>触发时机2</t>
    <phoneticPr fontId="3" type="noConversion"/>
  </si>
  <si>
    <t>21,35,49,63</t>
    <phoneticPr fontId="3" type="noConversion"/>
  </si>
  <si>
    <t>偷梁换柱</t>
    <phoneticPr fontId="3" type="noConversion"/>
  </si>
  <si>
    <t>红</t>
    <phoneticPr fontId="3" type="noConversion"/>
  </si>
  <si>
    <t>计无所出</t>
    <phoneticPr fontId="3" type="noConversion"/>
  </si>
  <si>
    <t>开场18秒生效，每隔20秒，沉默敌方怒气最高的两名英雄，并使其攻击降低{0}%，持续{1}秒。</t>
    <phoneticPr fontId="3" type="noConversion"/>
  </si>
  <si>
    <t>18,38,58</t>
    <phoneticPr fontId="3" type="noConversion"/>
  </si>
  <si>
    <t>系数</t>
    <phoneticPr fontId="3" type="noConversion"/>
  </si>
  <si>
    <t>持续时间</t>
    <phoneticPr fontId="3" type="noConversion"/>
  </si>
  <si>
    <t>降攻</t>
    <phoneticPr fontId="3" type="noConversion"/>
  </si>
  <si>
    <t>沉默</t>
    <phoneticPr fontId="3" type="noConversion"/>
  </si>
  <si>
    <t>将领</t>
    <phoneticPr fontId="3" type="noConversion"/>
  </si>
  <si>
    <t>计无所出</t>
    <phoneticPr fontId="3" type="noConversion"/>
  </si>
  <si>
    <t>0,8,16,24,32,40,48,56</t>
    <phoneticPr fontId="3" type="noConversion"/>
  </si>
  <si>
    <t>开场时，自己与自己最近的2个弓将获得绝处逢生效果。绝处逢生：受到致命伤害时触发，免疫死亡持续{0}秒，效果结束后恢复攻击力{1}%的生命值。</t>
    <phoneticPr fontId="3" type="noConversion"/>
  </si>
  <si>
    <t>玄机暗藏</t>
  </si>
  <si>
    <t>调虎离山</t>
  </si>
  <si>
    <t>且战且退</t>
  </si>
  <si>
    <t>玄机暗藏</t>
    <phoneticPr fontId="3" type="noConversion"/>
  </si>
  <si>
    <t>调虎离山</t>
    <phoneticPr fontId="3" type="noConversion"/>
  </si>
  <si>
    <t>且战且退</t>
    <phoneticPr fontId="3" type="noConversion"/>
  </si>
  <si>
    <t>上兵伐谋</t>
    <phoneticPr fontId="3" type="noConversion"/>
  </si>
  <si>
    <t>犒赏三军</t>
    <phoneticPr fontId="3" type="noConversion"/>
  </si>
  <si>
    <t>击退减速</t>
    <phoneticPr fontId="3" type="noConversion"/>
  </si>
  <si>
    <t>攻速提升</t>
    <phoneticPr fontId="3" type="noConversion"/>
  </si>
  <si>
    <t>攻速降低</t>
    <phoneticPr fontId="3" type="noConversion"/>
  </si>
  <si>
    <t>暴击</t>
    <phoneticPr fontId="3" type="noConversion"/>
  </si>
  <si>
    <t>吸血</t>
    <phoneticPr fontId="3" type="noConversion"/>
  </si>
  <si>
    <t>上兵伐谋</t>
    <phoneticPr fontId="3" type="noConversion"/>
  </si>
  <si>
    <t>当武将生命值低于45%时，携带此兵法的武将与所在部队传送至离敌军较远处，获得狂暴状态，获得{0}%暴击率与{1}%吸血率，获得无限制普攻距离，持续15秒，结束后传送回己方最近的武将身边（仅触发一次）。</t>
    <phoneticPr fontId="3" type="noConversion"/>
  </si>
  <si>
    <t>自身造成伤害降低30%，但所率士兵造成伤害提高{0}%，减伤提高{1}%。（武将死亡时失效）</t>
    <phoneticPr fontId="3" type="noConversion"/>
  </si>
  <si>
    <t>增伤</t>
    <phoneticPr fontId="3" type="noConversion"/>
  </si>
  <si>
    <t>减伤</t>
    <phoneticPr fontId="3" type="noConversion"/>
  </si>
  <si>
    <t>伤害降低</t>
    <phoneticPr fontId="3" type="noConversion"/>
  </si>
  <si>
    <t>伤害降低</t>
    <phoneticPr fontId="3" type="noConversion"/>
  </si>
  <si>
    <t>将领</t>
    <phoneticPr fontId="3" type="noConversion"/>
  </si>
  <si>
    <t>持续时间</t>
    <phoneticPr fontId="3" type="noConversion"/>
  </si>
  <si>
    <t>20,25,30,35,40,45</t>
    <phoneticPr fontId="3" type="noConversion"/>
  </si>
  <si>
    <t>嘲讽</t>
    <phoneticPr fontId="3" type="noConversion"/>
  </si>
  <si>
    <t>持续时间</t>
    <phoneticPr fontId="3" type="noConversion"/>
  </si>
  <si>
    <t>免伤</t>
    <phoneticPr fontId="3" type="noConversion"/>
  </si>
  <si>
    <t>回怒</t>
    <phoneticPr fontId="3" type="noConversion"/>
  </si>
  <si>
    <t>持续时间</t>
    <phoneticPr fontId="3" type="noConversion"/>
  </si>
  <si>
    <t>命中</t>
    <phoneticPr fontId="3" type="noConversion"/>
  </si>
  <si>
    <t>目标闪避</t>
    <phoneticPr fontId="3" type="noConversion"/>
  </si>
  <si>
    <t>自身被敌人近身时，会将自身与敌人朝反方向推开一定距离，并且自身攻击距离增加，攻击速度提升{0}，持续{1}秒。（触发cd{2}秒）提升攻击速度时普攻获得怒气减少{3}%。</t>
    <phoneticPr fontId="3" type="noConversion"/>
  </si>
  <si>
    <t>敌方单位靠近我方弓将或弓弩兵时，会被击退并减速80%，持续{0}秒，我方弓将或弓弩兵获得必定命中效果并且攻速提升{1}点，持续6秒。（每个单位冷却时间20秒，攻速提升不会带来更多的回怒{2}%）</t>
    <phoneticPr fontId="3" type="noConversion"/>
  </si>
  <si>
    <t>己方其余武将生命低于40%时，携带兵法的武将对其周围敌人施加嘲讽，持续{0}秒，被嘲讽的敌人攻速降低{1}点，移速提升15点。（对每名友方武将仅触发1次）</t>
    <phoneticPr fontId="3" type="noConversion"/>
  </si>
  <si>
    <t>15,30,45</t>
    <phoneticPr fontId="3" type="noConversion"/>
  </si>
  <si>
    <t>持续时间</t>
    <phoneticPr fontId="3" type="noConversion"/>
  </si>
  <si>
    <t>回怒</t>
    <phoneticPr fontId="3" type="noConversion"/>
  </si>
  <si>
    <t>隐身+免疫负面</t>
    <phoneticPr fontId="3" type="noConversion"/>
  </si>
  <si>
    <t>武将释放怒气技能后立即获得{0}怒气，并使附近的士兵按类型得到{1}秒增强并回复武将攻击力{2}%的生命，弓弩兵获得隐身效果，车骑兵获得30%暴击率，步兵免疫负面效果。（所有效果冷却时间20秒）</t>
    <phoneticPr fontId="3" type="noConversion"/>
  </si>
  <si>
    <t>治疗系数</t>
    <phoneticPr fontId="3" type="noConversion"/>
  </si>
  <si>
    <t>武将</t>
    <phoneticPr fontId="3" type="noConversion"/>
  </si>
  <si>
    <t>侵略如火</t>
    <phoneticPr fontId="3" type="noConversion"/>
  </si>
  <si>
    <t xml:space="preserve">直接伤害 </t>
    <phoneticPr fontId="3" type="noConversion"/>
  </si>
  <si>
    <t>12.5,25,37.5,50</t>
    <phoneticPr fontId="3" type="noConversion"/>
  </si>
  <si>
    <t>溅射伤害</t>
    <phoneticPr fontId="3" type="noConversion"/>
  </si>
  <si>
    <t>溅射目标数</t>
    <phoneticPr fontId="3" type="noConversion"/>
  </si>
  <si>
    <t>士兵额外伤害</t>
    <phoneticPr fontId="3" type="noConversion"/>
  </si>
  <si>
    <t>燃烧概率</t>
    <phoneticPr fontId="3" type="noConversion"/>
  </si>
  <si>
    <t>破阵歼敌</t>
    <phoneticPr fontId="3" type="noConversion"/>
  </si>
  <si>
    <t>护甲提升</t>
    <phoneticPr fontId="3" type="noConversion"/>
  </si>
  <si>
    <t>承受伤害提升</t>
    <phoneticPr fontId="3" type="noConversion"/>
  </si>
  <si>
    <t>协同作战</t>
    <phoneticPr fontId="3" type="noConversion"/>
  </si>
  <si>
    <t>攻击提升</t>
    <phoneticPr fontId="3" type="noConversion"/>
  </si>
  <si>
    <t>士气下降减少</t>
    <phoneticPr fontId="3" type="noConversion"/>
  </si>
  <si>
    <t>攻击提升系数</t>
    <phoneticPr fontId="3" type="noConversion"/>
  </si>
  <si>
    <t>与子同仇</t>
    <phoneticPr fontId="3" type="noConversion"/>
  </si>
  <si>
    <t>怒气减少</t>
    <phoneticPr fontId="3" type="noConversion"/>
  </si>
  <si>
    <t>护甲提高{0}点，自身仇恨目标受到所有来自士兵的伤害提高{1}%。</t>
    <phoneticPr fontId="3" type="noConversion"/>
  </si>
  <si>
    <t>众矢之的</t>
    <phoneticPr fontId="3" type="noConversion"/>
  </si>
  <si>
    <t>每20秒，所率士兵以及附近最多一支友方弓弩部队会集火自身仇恨目标，持续{0}秒，同时清除目标增益效果。</t>
    <phoneticPr fontId="3" type="noConversion"/>
  </si>
  <si>
    <t>集火</t>
    <phoneticPr fontId="3" type="noConversion"/>
  </si>
  <si>
    <t>集火时长</t>
    <phoneticPr fontId="3" type="noConversion"/>
  </si>
  <si>
    <t>20,40,60</t>
    <phoneticPr fontId="3" type="noConversion"/>
  </si>
  <si>
    <t>李代桃僵</t>
    <phoneticPr fontId="3" type="noConversion"/>
  </si>
  <si>
    <t>目标士气增加</t>
  </si>
  <si>
    <t>我方护甲最高的友方英雄每受到12次伤害（持续伤害只计1次），自身下一次技能所需怒气减少{0}点（不可叠加）。</t>
    <phoneticPr fontId="3" type="noConversion"/>
  </si>
  <si>
    <t>集火效用</t>
    <phoneticPr fontId="3" type="noConversion"/>
  </si>
  <si>
    <t>当我方士兵附近有其他友方士兵时，士气下降减少{0}%，攻击提高{1}%。</t>
    <phoneticPr fontId="3" type="noConversion"/>
  </si>
  <si>
    <t>攻速提升</t>
    <phoneticPr fontId="3" type="noConversion"/>
  </si>
  <si>
    <t>攻速提升{0}，每次普攻额外射出箭矢，对我方护甲最高的英雄造成攻击{1}%伤害，对敌方护甲最低的单位造成攻击{2}%伤害。回怒削减{3}%。</t>
    <phoneticPr fontId="3" type="noConversion"/>
  </si>
  <si>
    <t>先声夺人</t>
    <phoneticPr fontId="3" type="noConversion"/>
  </si>
  <si>
    <t>控制</t>
    <phoneticPr fontId="3" type="noConversion"/>
  </si>
  <si>
    <t>时间</t>
    <phoneticPr fontId="3" type="noConversion"/>
  </si>
  <si>
    <t>触发时机2</t>
    <phoneticPr fontId="3" type="noConversion"/>
  </si>
  <si>
    <t>20,40</t>
    <phoneticPr fontId="3" type="noConversion"/>
  </si>
  <si>
    <t>30,50</t>
    <phoneticPr fontId="3" type="noConversion"/>
  </si>
  <si>
    <t>对敌方施加控制技能时，会立即沉默并嘲讽周围的敌人{0}秒，期间受到普攻会恢复自身最大生命值{1}%血量，至多触发12次。（所有效果每20秒触发一次）</t>
    <phoneticPr fontId="3" type="noConversion"/>
  </si>
  <si>
    <t>先声夺人</t>
    <phoneticPr fontId="3" type="noConversion"/>
  </si>
  <si>
    <t>蛊惑军心</t>
    <phoneticPr fontId="3" type="noConversion"/>
  </si>
  <si>
    <t>已方三支队伍所受敌方士兵伤害减少{0}%，对敌方士兵造成伤害增加{1}%，20秒后扣除敌方2支队伍士气{2}点。</t>
    <phoneticPr fontId="3" type="noConversion"/>
  </si>
  <si>
    <t>我军承伤减少</t>
    <phoneticPr fontId="3" type="noConversion"/>
  </si>
  <si>
    <t>对敌军伤害增加</t>
    <phoneticPr fontId="3" type="noConversion"/>
  </si>
  <si>
    <t>扣除士气</t>
    <phoneticPr fontId="3" type="noConversion"/>
  </si>
  <si>
    <t>至死不渝</t>
    <phoneticPr fontId="3" type="noConversion"/>
  </si>
  <si>
    <t>我方武将死亡时，周围士兵获得攻击{0}%的护盾，并恢复{1}点士气，同时清除周围敌人的增益效果（最多触发3次）。</t>
    <phoneticPr fontId="3" type="noConversion"/>
  </si>
  <si>
    <t>士气恢复</t>
    <phoneticPr fontId="3" type="noConversion"/>
  </si>
  <si>
    <t>护盾系数</t>
  </si>
  <si>
    <t>触发时机1</t>
  </si>
  <si>
    <t>职业1效用</t>
  </si>
  <si>
    <t>职业1</t>
  </si>
  <si>
    <t>恢复士气系数</t>
    <phoneticPr fontId="3" type="noConversion"/>
  </si>
  <si>
    <t>对处于燃烧的敌人伤害提高{0}%，当有敌人接近时，向前方扇形范围发射火焰，使其燃烧，每秒受到攻击{1}%的策略伤害，持续8秒。骑兵单位还会被恐惧4秒。（触发间隔12秒）</t>
    <phoneticPr fontId="3" type="noConversion"/>
  </si>
  <si>
    <t>火焰齐发</t>
    <phoneticPr fontId="3" type="noConversion"/>
  </si>
  <si>
    <t>对燃烧敌人伤害提高</t>
    <phoneticPr fontId="3" type="noConversion"/>
  </si>
  <si>
    <t>持续伤害</t>
    <phoneticPr fontId="3" type="noConversion"/>
  </si>
  <si>
    <t>伤害提高系数</t>
    <phoneticPr fontId="3" type="noConversion"/>
  </si>
  <si>
    <t>持续伤害系数</t>
    <phoneticPr fontId="3" type="noConversion"/>
  </si>
  <si>
    <t>恐惧</t>
    <phoneticPr fontId="3" type="noConversion"/>
  </si>
  <si>
    <t>0,12,24,36,48,60</t>
    <phoneticPr fontId="3" type="noConversion"/>
  </si>
  <si>
    <t>29,37,60</t>
    <phoneticPr fontId="3" type="noConversion"/>
  </si>
  <si>
    <t>静若处子</t>
    <phoneticPr fontId="3" type="noConversion"/>
  </si>
  <si>
    <t>武力伤害提高</t>
    <phoneticPr fontId="3" type="noConversion"/>
  </si>
  <si>
    <t>开场10秒生效，每1秒武力伤害提高{0}%，每次普攻后清除该加成（最多叠加8层）。若在3秒内受到最大生命值20%的伤害，则进入静默状态，减伤提高90%且无法行动，持续4秒（静默效果最多触发3次）。</t>
    <phoneticPr fontId="3" type="noConversion"/>
  </si>
  <si>
    <t>减伤比例</t>
    <phoneticPr fontId="3" type="noConversion"/>
  </si>
  <si>
    <t>最大层数</t>
    <phoneticPr fontId="3" type="noConversion"/>
  </si>
  <si>
    <t>最低层数</t>
    <phoneticPr fontId="3" type="noConversion"/>
  </si>
  <si>
    <t>静默状态（减伤）</t>
    <phoneticPr fontId="3" type="noConversion"/>
  </si>
  <si>
    <t>弓兵触发时机</t>
    <phoneticPr fontId="3" type="noConversion"/>
  </si>
  <si>
    <t>骑兵触发时机</t>
    <phoneticPr fontId="3" type="noConversion"/>
  </si>
  <si>
    <t>君主触发时机</t>
    <phoneticPr fontId="3" type="noConversion"/>
  </si>
  <si>
    <t>4,8,13</t>
    <phoneticPr fontId="3" type="noConversion"/>
  </si>
  <si>
    <t>18,26,33</t>
    <phoneticPr fontId="3" type="noConversion"/>
  </si>
  <si>
    <t>静默状态（伤害提高）</t>
    <phoneticPr fontId="3" type="noConversion"/>
  </si>
  <si>
    <t>18,26,34,42,50,58</t>
    <phoneticPr fontId="3" type="noConversion"/>
  </si>
  <si>
    <t>12.5,15,17.5,20,22.5,25,27.5,30,32.5,35,37.5,40,42.5,45,47.5,50,52.5,55,57.5,60</t>
    <phoneticPr fontId="3" type="noConversion"/>
  </si>
  <si>
    <t>洞若观火</t>
    <phoneticPr fontId="3" type="noConversion"/>
  </si>
  <si>
    <t>战斗开始第15，40秒，使我方随机3支部队免疫负面效果，持续{0}秒（可驱散）。</t>
    <phoneticPr fontId="3" type="noConversion"/>
  </si>
  <si>
    <t>15,40</t>
    <phoneticPr fontId="3" type="noConversion"/>
  </si>
  <si>
    <t>积累层数</t>
    <phoneticPr fontId="3" type="noConversion"/>
  </si>
  <si>
    <t>三战力竭</t>
    <phoneticPr fontId="3" type="noConversion"/>
  </si>
  <si>
    <t>开局获得{0}%怒气技能伤害提升效果，每次释放怒气技能效果下跌{1}%，第三次释放后怒气技能伤害降低至正常60%。</t>
    <phoneticPr fontId="3" type="noConversion"/>
  </si>
  <si>
    <t>怒气技能伤害提升</t>
    <phoneticPr fontId="3" type="noConversion"/>
  </si>
  <si>
    <t>削减系数</t>
    <phoneticPr fontId="3" type="noConversion"/>
  </si>
  <si>
    <t>怒气技能伤害提升（第二次）</t>
    <phoneticPr fontId="3" type="noConversion"/>
  </si>
  <si>
    <t>趁火打劫</t>
    <phoneticPr fontId="3" type="noConversion"/>
  </si>
  <si>
    <t>虚弱</t>
    <phoneticPr fontId="3" type="noConversion"/>
  </si>
  <si>
    <t>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t>
    <phoneticPr fontId="3" type="noConversion"/>
  </si>
  <si>
    <t>眩晕期望</t>
    <phoneticPr fontId="3" type="noConversion"/>
  </si>
  <si>
    <t>战斗开始16，30，50秒，对所有处于燃烧状态下的敌人施加虚弱，使其攻击降低{0}%，持续7秒，虚弱结束时还有{1}%概率使其眩晕3秒。</t>
    <phoneticPr fontId="3" type="noConversion"/>
  </si>
  <si>
    <t>16,30,50</t>
    <phoneticPr fontId="3" type="noConversion"/>
  </si>
  <si>
    <t>23,37,57</t>
    <phoneticPr fontId="3" type="noConversion"/>
  </si>
  <si>
    <t>锦囊妙计</t>
    <phoneticPr fontId="3" type="noConversion"/>
  </si>
  <si>
    <t>开场为我方随机4名武将施加锦囊效果，目标每受到12次伤害，为其回复攻击{0}%的治疗（携带者死亡时失效，同一目标最多触发4次）。</t>
    <phoneticPr fontId="3" type="noConversion"/>
  </si>
  <si>
    <t>恢复</t>
    <phoneticPr fontId="3" type="noConversion"/>
  </si>
  <si>
    <t>12,18,24,30,36,42,48,54,60</t>
    <phoneticPr fontId="3" type="noConversion"/>
  </si>
  <si>
    <t>12,24,36,48</t>
    <phoneticPr fontId="3" type="noConversion"/>
  </si>
  <si>
    <t>20,30,40</t>
    <phoneticPr fontId="3" type="noConversion"/>
  </si>
  <si>
    <t>避敌锋芒</t>
    <phoneticPr fontId="3" type="noConversion"/>
  </si>
  <si>
    <t>开场为自身以及距离最近的两名武将施加攻击{0}%的护盾。敌方武将造成暴击时，使其暴击伤害降低{1}%，持续5秒，触发间隔8秒。</t>
    <phoneticPr fontId="3" type="noConversion"/>
  </si>
  <si>
    <t>爆伤降低</t>
    <phoneticPr fontId="3" type="noConversion"/>
  </si>
  <si>
    <t>怒从心起</t>
    <phoneticPr fontId="3" type="noConversion"/>
  </si>
  <si>
    <t>开场怒气归零，但普攻及受击获取怒气的效率提升{0}%。</t>
    <phoneticPr fontId="3" type="noConversion"/>
  </si>
  <si>
    <t>怒气回复</t>
    <phoneticPr fontId="3" type="noConversion"/>
  </si>
  <si>
    <t>怒气清零</t>
    <phoneticPr fontId="3" type="noConversion"/>
  </si>
  <si>
    <t>预计提升怒气</t>
    <phoneticPr fontId="3" type="noConversion"/>
  </si>
  <si>
    <t>开局减少怒气</t>
    <phoneticPr fontId="3" type="noConversion"/>
  </si>
  <si>
    <t>粮草先行</t>
    <phoneticPr fontId="3" type="noConversion"/>
  </si>
  <si>
    <t>我方士兵兵力低于30%时，对其进行补给，在10秒内恢复{0}%最大兵力且持续期间获得30%减伤。（最多触发3次，同一目标最多触发1次）。</t>
    <phoneticPr fontId="3" type="noConversion"/>
  </si>
  <si>
    <t>兵力恢复</t>
    <phoneticPr fontId="3" type="noConversion"/>
  </si>
  <si>
    <t>减伤系数</t>
    <phoneticPr fontId="3" type="noConversion"/>
  </si>
  <si>
    <t>18,45,45</t>
    <phoneticPr fontId="3" type="noConversion"/>
  </si>
  <si>
    <t>28,55,55</t>
    <phoneticPr fontId="3" type="noConversion"/>
  </si>
  <si>
    <t>愈战愈勇</t>
    <phoneticPr fontId="3" type="noConversion"/>
  </si>
  <si>
    <t>受到近战伤害降低20%，每受到8次伤害（持续伤害只计1次），自身武力伤害提升{0}%（不可驱散），并获得12怒气，最多触发10次，触发10次后，每5秒回复{1}怒气。</t>
    <phoneticPr fontId="3" type="noConversion"/>
  </si>
  <si>
    <t>物理伤害提升</t>
    <phoneticPr fontId="3" type="noConversion"/>
  </si>
  <si>
    <t>近战减伤</t>
    <phoneticPr fontId="3" type="noConversion"/>
  </si>
  <si>
    <t>回复怒气</t>
    <phoneticPr fontId="3" type="noConversion"/>
  </si>
  <si>
    <t>12,16,20,24,28,32,36,40,44,48</t>
  </si>
  <si>
    <t>53,58</t>
    <phoneticPr fontId="3" type="noConversion"/>
  </si>
  <si>
    <t>触发时机10</t>
    <phoneticPr fontId="3" type="noConversion"/>
  </si>
  <si>
    <t>怒气回复系数</t>
    <phoneticPr fontId="3" type="noConversion"/>
  </si>
  <si>
    <t>号令齐发</t>
    <phoneticPr fontId="3" type="noConversion"/>
  </si>
  <si>
    <t>战斗开始20，40秒，发动一次号令，为周围最多3支友方士兵净化控制和负面效果并提升{0}%暴击和10移速，持续10秒，且期间自身不会受到超过最大生命值20%的伤害，受影响士兵不会受到超过最大兵力{1}%的伤害。</t>
    <phoneticPr fontId="3" type="noConversion"/>
  </si>
  <si>
    <t>暴击提升</t>
    <phoneticPr fontId="3" type="noConversion"/>
  </si>
  <si>
    <t>士兵锁血</t>
    <phoneticPr fontId="3" type="noConversion"/>
  </si>
  <si>
    <t>自身锁血</t>
    <phoneticPr fontId="3" type="noConversion"/>
  </si>
  <si>
    <t>预计提升生命值</t>
    <phoneticPr fontId="3" type="noConversion"/>
  </si>
  <si>
    <t>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t>
    <phoneticPr fontId="3" type="noConversion"/>
  </si>
  <si>
    <t>诸侯</t>
    <phoneticPr fontId="3" type="noConversion"/>
  </si>
  <si>
    <t>范围伤害</t>
    <phoneticPr fontId="3" type="noConversion"/>
  </si>
  <si>
    <t>燃烧伤害</t>
    <phoneticPr fontId="3" type="noConversion"/>
  </si>
  <si>
    <t>火油攻势</t>
    <phoneticPr fontId="3" type="noConversion"/>
  </si>
  <si>
    <t>开场为最近的友方武将施加同仇效果，自身每获取或消耗60怒气，为其施加最大生命{0}%护盾，持续10秒，并对其周围敌人造成自身攻击{1}%武力伤害；对方每受到14次伤害（持续伤害只计1次），反向触发此效果（计算对方攻击）。</t>
    <phoneticPr fontId="3" type="noConversion"/>
  </si>
  <si>
    <t>攻击伤害</t>
    <phoneticPr fontId="3" type="noConversion"/>
  </si>
  <si>
    <t>枝附叶连</t>
  </si>
  <si>
    <t>枝附叶连</t>
    <phoneticPr fontId="3" type="noConversion"/>
  </si>
  <si>
    <t>应敌于先</t>
  </si>
  <si>
    <t>应敌于先</t>
    <phoneticPr fontId="3" type="noConversion"/>
  </si>
  <si>
    <t>我方武将受到伤害（持续伤害只计1次）时，减伤提高{0}%，持续2秒（最多叠加5层，携带者死亡时失效）。</t>
    <phoneticPr fontId="3" type="noConversion"/>
  </si>
  <si>
    <t>乾坤一掷</t>
  </si>
  <si>
    <t>乾坤一掷</t>
    <phoneticPr fontId="3" type="noConversion"/>
  </si>
  <si>
    <t>沉默时长</t>
    <phoneticPr fontId="3" type="noConversion"/>
  </si>
  <si>
    <t>25,32,39,46,53,60</t>
  </si>
  <si>
    <t>12,27,37,51</t>
  </si>
  <si>
    <t>免控效用</t>
    <phoneticPr fontId="3" type="noConversion"/>
  </si>
  <si>
    <t>开场10秒，使自身与最近的两名武将解除控制效果，获得8秒{0}%伤害提高和免控效果，且可以立刻免消耗施放一次怒气技能，但之后将被沉默{1}秒，且期间无法回复怒气（沉默效果无法清除）。</t>
    <phoneticPr fontId="3" type="noConversion"/>
  </si>
  <si>
    <t>晕眩</t>
    <phoneticPr fontId="3" type="noConversion"/>
  </si>
  <si>
    <t>22,32,42,52</t>
    <phoneticPr fontId="3" type="noConversion"/>
  </si>
  <si>
    <t>30,40,50,60</t>
    <phoneticPr fontId="3" type="noConversion"/>
  </si>
  <si>
    <t>兵来将挡·极</t>
  </si>
  <si>
    <t>兵来将挡·极</t>
    <phoneticPr fontId="3" type="noConversion"/>
  </si>
  <si>
    <t>负阴抱阳·极</t>
  </si>
  <si>
    <t>负阴抱阳·极</t>
    <phoneticPr fontId="3" type="noConversion"/>
  </si>
  <si>
    <t>激将法·极</t>
  </si>
  <si>
    <t>激将法·极</t>
    <phoneticPr fontId="3" type="noConversion"/>
  </si>
  <si>
    <t>怒焰转移·极</t>
  </si>
  <si>
    <t>怒焰转移·极</t>
    <phoneticPr fontId="3" type="noConversion"/>
  </si>
  <si>
    <t>统御三军·极</t>
  </si>
  <si>
    <t>统御三军·极</t>
    <phoneticPr fontId="3" type="noConversion"/>
  </si>
  <si>
    <t>敌方攻速提升</t>
    <phoneticPr fontId="3" type="noConversion"/>
  </si>
  <si>
    <t>怒气吸取</t>
    <phoneticPr fontId="3" type="noConversion"/>
  </si>
  <si>
    <t>8,16,24,32,40,48</t>
    <phoneticPr fontId="3" type="noConversion"/>
  </si>
  <si>
    <t>每8秒，吸取所有处于燃烧状态的敌方武将{0}点怒气。</t>
    <phoneticPr fontId="3" type="noConversion"/>
  </si>
  <si>
    <t>我方每有一种不同士兵（器械除外）在场，我方全体士兵受到武将伤害降低{0}%。场上存活5种不同友方士兵时，我方士兵不会陷入溃逃。开场时，若我方上阵全部6种士兵，则首位阵亡的我方武将将复活并恢复{1}%最大生命值。</t>
    <phoneticPr fontId="3" type="noConversion"/>
  </si>
  <si>
    <t>每12秒，使周围敌人攻速提升{0}，但攻击降低{1}%，武将还会被沉默且普攻无法回复怒气，持续5秒。（攻速提升与攻击降低相互抵消）</t>
    <phoneticPr fontId="3" type="noConversion"/>
  </si>
  <si>
    <t>受到所有士兵的伤害降低{0}%，对士兵造成伤害提高{1}%。</t>
    <phoneticPr fontId="3" type="noConversion"/>
  </si>
  <si>
    <t>开场8秒，清除敌我全体武将的增益及护盾效果，敌方每被清除其中一种，扣除{0}点怒气，我方每被清除其中一种，获得{1}%减伤，持续12秒。</t>
    <phoneticPr fontId="3" type="noConversion"/>
  </si>
  <si>
    <t>攻击减少系数</t>
    <phoneticPr fontId="3" type="noConversion"/>
  </si>
  <si>
    <t>骄狂傲战·极</t>
  </si>
  <si>
    <t>骄狂傲战·极</t>
    <phoneticPr fontId="3" type="noConversion"/>
  </si>
  <si>
    <t>7,32</t>
    <phoneticPr fontId="3" type="noConversion"/>
  </si>
  <si>
    <t>不动如山·极</t>
  </si>
  <si>
    <t>不动如山·极</t>
    <phoneticPr fontId="3" type="noConversion"/>
  </si>
  <si>
    <t>15,30,45,60</t>
    <phoneticPr fontId="3" type="noConversion"/>
  </si>
  <si>
    <t>施放怒气后获得1层战魂，怒气技能消耗降低10点，伤害提升{0}%，护甲提高{1}，持续15秒（最多叠加3层，不可驱散）。战斗开始40秒或成功施放6次怒气技能后，永久获得3层战魂，但不再提供降低怒气消耗的效果。（步将，骑将）</t>
    <phoneticPr fontId="3" type="noConversion"/>
  </si>
  <si>
    <t>每15秒获得攻击{0}%的护盾，持续15秒（最多触发4次），若在5秒内损失最大生命值的30%将立即触发下一次。护盾存在期间免疫控制效果且受到武力伤害降低{1}%。（步将，骑将）</t>
    <phoneticPr fontId="3" type="noConversion"/>
  </si>
  <si>
    <t>预估敌方策略增伤效用</t>
    <phoneticPr fontId="3" type="noConversion"/>
  </si>
  <si>
    <t>10,12.5,15,17.5,20,22.5,25,27.5,30,32.5,35,37.5,40,42.5,45,47.5,50,52.5,55,57.5,60,62.5,65</t>
    <phoneticPr fontId="3" type="noConversion"/>
  </si>
  <si>
    <t>停止偷取时机</t>
    <phoneticPr fontId="3" type="noConversion"/>
  </si>
  <si>
    <t>暴击平均</t>
    <phoneticPr fontId="3" type="noConversion"/>
  </si>
  <si>
    <t>智力平均</t>
    <phoneticPr fontId="3" type="noConversion"/>
  </si>
  <si>
    <t>探囊取物·极</t>
    <phoneticPr fontId="3" type="noConversion"/>
  </si>
  <si>
    <t>攻其不备·极</t>
    <phoneticPr fontId="3" type="noConversion"/>
  </si>
  <si>
    <t>受到武力伤害提高</t>
    <phoneticPr fontId="3" type="noConversion"/>
  </si>
  <si>
    <t>自身攻击提高</t>
    <phoneticPr fontId="3" type="noConversion"/>
  </si>
  <si>
    <t>累计系数</t>
    <phoneticPr fontId="3" type="noConversion"/>
  </si>
  <si>
    <t>攻其不备·极</t>
  </si>
  <si>
    <t>探囊取物·极</t>
  </si>
  <si>
    <t>携带武将攻击具有破绽的仇恨目标时，额外获得怒气{0}点，同时若自身的智力与暴击若低于对方，则每次还会偷取对方{1}%智力与暴击属性，死亡后返还。</t>
    <phoneticPr fontId="3" type="noConversion"/>
  </si>
  <si>
    <t>武将对已经具有破绽的仇恨目标再次施加破绽时，使目标所受武力伤害提高{0}%，持续15秒，至多可叠加4次，满层时赋予自身{1}%攻击力提升，持续12秒。</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</si>
</sst>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 #,##0.00_ ;_ * \-#,##0.00_ ;_ * &quot;-&quot;??_ ;_ @_ "/>
    <numFmt numFmtId="176" formatCode="0.0%"/>
    <numFmt numFmtId="177" formatCode="0.000000_);[Red]\(0.000000\)"/>
    <numFmt numFmtId="178" formatCode="0.0_);[Red]\(0.0\)"/>
    <numFmt numFmtId="179" formatCode="0_);[Red]\(0\)"/>
    <numFmt numFmtId="180" formatCode="0.00_ "/>
    <numFmt numFmtId="181" formatCode="0_ "/>
    <numFmt numFmtId="182" formatCode="0.00_);[Red]\(0.00\)"/>
    <numFmt numFmtId="183" formatCode="0.00000000_);[Red]\(0.00000000\)"/>
    <numFmt numFmtId="184" formatCode="0.000_);[Red]\(0.000\)"/>
    <numFmt numFmtId="185" formatCode="0.000%"/>
    <numFmt numFmtId="186" formatCode="0.0000%"/>
    <numFmt numFmtId="187" formatCode="0.0000_);[Red]\(0.0000\)"/>
    <numFmt numFmtId="188" formatCode="0.00000_);[Red]\(0.00000\)"/>
  </numFmts>
  <fonts count="26">
    <font>
      <sz val="11"/>
      <color theme="1"/>
      <name val="宋体"/>
      <charset val="134"/>
      <scheme val="minor"/>
    </font>
    <font>
      <sz val="9"/>
      <color theme="1"/>
      <name val="宋体"/>
      <family val="3"/>
      <charset val="134"/>
      <scheme val="minor"/>
    </font>
    <font>
      <sz val="9"/>
      <color theme="1"/>
      <name val="微软雅黑"/>
      <family val="2"/>
      <charset val="134"/>
    </font>
    <font>
      <sz val="9"/>
      <name val="宋体"/>
      <family val="3"/>
      <charset val="134"/>
      <scheme val="minor"/>
    </font>
    <font>
      <sz val="9"/>
      <color rgb="FFFF0000"/>
      <name val="宋体"/>
      <family val="3"/>
      <charset val="134"/>
      <scheme val="minor"/>
    </font>
    <font>
      <sz val="9"/>
      <color theme="0"/>
      <name val="宋体"/>
      <family val="3"/>
      <charset val="134"/>
      <scheme val="minor"/>
    </font>
    <font>
      <b/>
      <sz val="9"/>
      <color indexed="81"/>
      <name val="宋体"/>
      <family val="3"/>
      <charset val="134"/>
    </font>
    <font>
      <sz val="11"/>
      <color theme="1"/>
      <name val="宋体"/>
      <family val="3"/>
      <charset val="134"/>
      <scheme val="minor"/>
    </font>
    <font>
      <sz val="9"/>
      <color indexed="81"/>
      <name val="宋体"/>
      <family val="3"/>
      <charset val="134"/>
    </font>
    <font>
      <sz val="9"/>
      <name val="宋体"/>
      <family val="3"/>
      <charset val="134"/>
      <scheme val="minor"/>
    </font>
    <font>
      <sz val="9"/>
      <color indexed="81"/>
      <name val="宋体"/>
      <family val="3"/>
      <charset val="134"/>
      <scheme val="minor"/>
    </font>
    <font>
      <sz val="9"/>
      <color theme="1"/>
      <name val="宋体"/>
      <family val="2"/>
      <scheme val="minor"/>
    </font>
    <font>
      <sz val="9"/>
      <color theme="0"/>
      <name val="宋体"/>
      <family val="2"/>
      <scheme val="minor"/>
    </font>
    <font>
      <sz val="9"/>
      <name val="宋体"/>
      <family val="2"/>
      <charset val="134"/>
      <scheme val="minor"/>
    </font>
    <font>
      <sz val="9"/>
      <color theme="5"/>
      <name val="宋体"/>
      <family val="3"/>
      <charset val="134"/>
      <scheme val="minor"/>
    </font>
    <font>
      <b/>
      <sz val="9"/>
      <color indexed="81"/>
      <name val="Tahoma"/>
      <family val="2"/>
    </font>
    <font>
      <sz val="9"/>
      <color indexed="81"/>
      <name val="Tahoma"/>
      <family val="2"/>
    </font>
    <font>
      <sz val="9"/>
      <color theme="1"/>
      <name val="等线"/>
      <family val="3"/>
      <charset val="134"/>
    </font>
    <font>
      <sz val="9"/>
      <color theme="0" tint="-0.249977111117893"/>
      <name val="宋体"/>
      <family val="3"/>
      <charset val="134"/>
      <scheme val="minor"/>
    </font>
    <font>
      <strike/>
      <sz val="11"/>
      <color theme="1"/>
      <name val="宋体"/>
      <family val="3"/>
      <charset val="134"/>
      <scheme val="minor"/>
    </font>
    <font>
      <sz val="11"/>
      <color theme="0" tint="-0.14999847407452621"/>
      <name val="宋体"/>
      <family val="3"/>
      <charset val="134"/>
      <scheme val="minor"/>
    </font>
    <font>
      <sz val="11"/>
      <name val="宋体"/>
      <family val="3"/>
      <charset val="134"/>
      <scheme val="minor"/>
    </font>
    <font>
      <sz val="11"/>
      <color theme="1"/>
      <name val="宋体"/>
      <family val="3"/>
      <charset val="134"/>
      <scheme val="minor"/>
    </font>
    <font>
      <u/>
      <sz val="11"/>
      <color theme="10"/>
      <name val="宋体"/>
      <family val="3"/>
      <charset val="134"/>
      <scheme val="minor"/>
    </font>
    <font>
      <sz val="11"/>
      <color rgb="FF000000"/>
      <name val="宋体"/>
      <family val="3"/>
      <charset val="134"/>
    </font>
    <font>
      <sz val="11"/>
      <color theme="1"/>
      <name val="宋体"/>
      <family val="3"/>
      <charset val="134"/>
      <scheme val="minor"/>
    </font>
  </fonts>
  <fills count="20">
    <fill>
      <patternFill patternType="none"/>
    </fill>
    <fill>
      <patternFill patternType="gray125"/>
    </fill>
    <fill>
      <patternFill patternType="solid">
        <fgColor theme="3" tint="0.59999389629810485"/>
        <bgColor indexed="64"/>
      </patternFill>
    </fill>
    <fill>
      <patternFill patternType="solid">
        <fgColor theme="0" tint="-0.149967955565050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theme="9"/>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0.499984740745262"/>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
      <patternFill patternType="solid">
        <fgColor theme="0" tint="-0.14981536301767021"/>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6" tint="0.59999389629810485"/>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right/>
      <top/>
      <bottom style="thin">
        <color auto="1"/>
      </bottom>
      <diagonal/>
    </border>
    <border>
      <left/>
      <right style="thin">
        <color auto="1"/>
      </right>
      <top style="thin">
        <color auto="1"/>
      </top>
      <bottom/>
      <diagonal/>
    </border>
    <border>
      <left style="thin">
        <color auto="1"/>
      </left>
      <right/>
      <top style="thin">
        <color auto="1"/>
      </top>
      <bottom/>
      <diagonal/>
    </border>
  </borders>
  <cellStyleXfs count="10">
    <xf numFmtId="0" fontId="0" fillId="0" borderId="0"/>
    <xf numFmtId="0" fontId="7" fillId="0" borderId="0"/>
    <xf numFmtId="0" fontId="7" fillId="0" borderId="0">
      <alignment vertical="center"/>
    </xf>
    <xf numFmtId="0" fontId="7" fillId="0" borderId="0"/>
    <xf numFmtId="0" fontId="7" fillId="0" borderId="0"/>
    <xf numFmtId="9" fontId="7" fillId="0" borderId="0" applyFont="0" applyFill="0" applyBorder="0" applyAlignment="0" applyProtection="0">
      <alignment vertical="center"/>
    </xf>
    <xf numFmtId="43" fontId="7" fillId="0" borderId="0" applyFont="0" applyFill="0" applyBorder="0" applyAlignment="0" applyProtection="0">
      <alignment vertical="center"/>
    </xf>
    <xf numFmtId="9" fontId="22" fillId="0" borderId="0" applyFont="0" applyFill="0" applyBorder="0" applyAlignment="0" applyProtection="0">
      <alignment vertical="center"/>
    </xf>
    <xf numFmtId="0" fontId="23" fillId="0" borderId="0" applyNumberFormat="0" applyFill="0" applyBorder="0" applyAlignment="0" applyProtection="0"/>
    <xf numFmtId="43" fontId="25" fillId="0" borderId="0" applyFont="0" applyFill="0" applyBorder="0" applyAlignment="0" applyProtection="0">
      <alignment vertical="center"/>
    </xf>
  </cellStyleXfs>
  <cellXfs count="286">
    <xf numFmtId="0" fontId="0" fillId="0" borderId="0" xfId="0"/>
    <xf numFmtId="0" fontId="1" fillId="3" borderId="1" xfId="0" applyFont="1" applyFill="1" applyBorder="1" applyAlignment="1">
      <alignment horizontal="center"/>
    </xf>
    <xf numFmtId="9" fontId="1" fillId="0" borderId="0" xfId="0" applyNumberFormat="1" applyFont="1" applyAlignment="1">
      <alignment horizontal="center"/>
    </xf>
    <xf numFmtId="0" fontId="3" fillId="3" borderId="1" xfId="0" applyFont="1" applyFill="1" applyBorder="1" applyAlignment="1">
      <alignment horizontal="center" vertical="center"/>
    </xf>
    <xf numFmtId="9" fontId="1" fillId="0" borderId="1" xfId="0" applyNumberFormat="1" applyFont="1" applyBorder="1" applyAlignment="1">
      <alignment horizontal="center"/>
    </xf>
    <xf numFmtId="0" fontId="1" fillId="0" borderId="0" xfId="0" applyFont="1"/>
    <xf numFmtId="0" fontId="1" fillId="5" borderId="0" xfId="0" applyFont="1" applyFill="1"/>
    <xf numFmtId="0" fontId="1" fillId="0" borderId="0" xfId="0" applyFont="1" applyAlignment="1">
      <alignment vertical="center"/>
    </xf>
    <xf numFmtId="9" fontId="3" fillId="0" borderId="1" xfId="0" applyNumberFormat="1" applyFont="1" applyBorder="1" applyAlignment="1">
      <alignment horizontal="center"/>
    </xf>
    <xf numFmtId="0" fontId="1" fillId="6" borderId="1" xfId="0" applyFont="1" applyFill="1" applyBorder="1" applyAlignment="1">
      <alignment horizontal="center"/>
    </xf>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Border="1" applyAlignment="1">
      <alignment horizontal="center" vertical="center"/>
    </xf>
    <xf numFmtId="9" fontId="1" fillId="0" borderId="0" xfId="0" applyNumberFormat="1" applyFont="1" applyAlignment="1">
      <alignment horizontal="center" vertical="center"/>
    </xf>
    <xf numFmtId="10" fontId="1" fillId="0" borderId="0" xfId="0" applyNumberFormat="1" applyFont="1" applyAlignment="1">
      <alignment horizontal="center" vertical="center"/>
    </xf>
    <xf numFmtId="0" fontId="1" fillId="6" borderId="1" xfId="0" applyFont="1" applyFill="1" applyBorder="1" applyAlignment="1">
      <alignment horizontal="center" vertical="center"/>
    </xf>
    <xf numFmtId="0" fontId="3" fillId="9" borderId="1" xfId="0" applyFont="1" applyFill="1" applyBorder="1" applyAlignment="1">
      <alignment horizontal="center" vertical="center"/>
    </xf>
    <xf numFmtId="9" fontId="3" fillId="0" borderId="1" xfId="0" applyNumberFormat="1" applyFont="1" applyBorder="1" applyAlignment="1">
      <alignment horizontal="center" vertical="center"/>
    </xf>
    <xf numFmtId="0" fontId="1" fillId="0" borderId="0" xfId="0" applyFont="1" applyAlignment="1">
      <alignment horizontal="center"/>
    </xf>
    <xf numFmtId="0" fontId="3" fillId="9" borderId="5"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177" fontId="1" fillId="0" borderId="1" xfId="0" applyNumberFormat="1" applyFont="1" applyBorder="1" applyAlignment="1">
      <alignment horizontal="center"/>
    </xf>
    <xf numFmtId="178" fontId="1" fillId="0" borderId="1" xfId="0" applyNumberFormat="1" applyFont="1" applyBorder="1" applyAlignment="1">
      <alignment horizontal="center"/>
    </xf>
    <xf numFmtId="9" fontId="1" fillId="0" borderId="1" xfId="0" applyNumberFormat="1" applyFont="1" applyBorder="1" applyAlignment="1">
      <alignment horizontal="center" vertical="center"/>
    </xf>
    <xf numFmtId="10" fontId="1" fillId="0" borderId="1" xfId="0" applyNumberFormat="1" applyFont="1" applyBorder="1" applyAlignment="1">
      <alignment horizontal="center" vertical="center"/>
    </xf>
    <xf numFmtId="10" fontId="1" fillId="10" borderId="1" xfId="0" applyNumberFormat="1" applyFont="1" applyFill="1" applyBorder="1" applyAlignment="1">
      <alignment horizontal="center" vertical="center"/>
    </xf>
    <xf numFmtId="0" fontId="1" fillId="10" borderId="1" xfId="0" applyFont="1" applyFill="1" applyBorder="1" applyAlignment="1">
      <alignment horizontal="center" vertical="center"/>
    </xf>
    <xf numFmtId="10" fontId="1" fillId="11" borderId="1" xfId="0" applyNumberFormat="1" applyFont="1" applyFill="1" applyBorder="1" applyAlignment="1">
      <alignment horizontal="center"/>
    </xf>
    <xf numFmtId="0" fontId="1" fillId="0" borderId="0" xfId="0" applyFont="1" applyAlignment="1">
      <alignment horizontal="center" vertical="center"/>
    </xf>
    <xf numFmtId="9" fontId="4" fillId="0" borderId="0" xfId="0" applyNumberFormat="1" applyFont="1" applyAlignment="1">
      <alignment horizontal="center" vertical="center"/>
    </xf>
    <xf numFmtId="10" fontId="3" fillId="0" borderId="1" xfId="0" applyNumberFormat="1" applyFont="1" applyBorder="1" applyAlignment="1">
      <alignment horizontal="center"/>
    </xf>
    <xf numFmtId="0" fontId="1" fillId="6" borderId="1" xfId="0" applyFont="1" applyFill="1" applyBorder="1" applyAlignment="1">
      <alignment horizontal="left"/>
    </xf>
    <xf numFmtId="0" fontId="1" fillId="5" borderId="0" xfId="0" applyFont="1" applyFill="1" applyAlignment="1">
      <alignment horizontal="center" vertical="center"/>
    </xf>
    <xf numFmtId="0" fontId="5" fillId="5" borderId="0" xfId="0" applyFont="1" applyFill="1" applyAlignment="1">
      <alignment horizontal="center" vertical="center"/>
    </xf>
    <xf numFmtId="0" fontId="1" fillId="4" borderId="1" xfId="0" applyFont="1" applyFill="1" applyBorder="1" applyAlignment="1">
      <alignment horizontal="center" vertical="center"/>
    </xf>
    <xf numFmtId="0" fontId="1" fillId="8" borderId="1" xfId="0" applyFont="1" applyFill="1" applyBorder="1" applyAlignment="1">
      <alignment horizontal="center" vertical="center"/>
    </xf>
    <xf numFmtId="0" fontId="1" fillId="10" borderId="0" xfId="0" applyFont="1" applyFill="1" applyAlignment="1">
      <alignment horizontal="center" vertical="center"/>
    </xf>
    <xf numFmtId="0" fontId="5" fillId="10" borderId="7" xfId="0" applyFont="1" applyFill="1" applyBorder="1" applyAlignment="1">
      <alignment horizontal="center" vertical="center"/>
    </xf>
    <xf numFmtId="0" fontId="1" fillId="3" borderId="1" xfId="0" applyFont="1" applyFill="1" applyBorder="1" applyAlignment="1">
      <alignment horizontal="center" vertical="center"/>
    </xf>
    <xf numFmtId="0" fontId="3" fillId="4" borderId="1" xfId="0" applyFont="1" applyFill="1" applyBorder="1" applyAlignment="1">
      <alignment horizontal="center" vertical="center"/>
    </xf>
    <xf numFmtId="177" fontId="1" fillId="11" borderId="1" xfId="0" applyNumberFormat="1" applyFont="1" applyFill="1" applyBorder="1" applyAlignment="1">
      <alignment horizontal="center" vertical="center"/>
    </xf>
    <xf numFmtId="9" fontId="1" fillId="10" borderId="1" xfId="0" applyNumberFormat="1" applyFont="1" applyFill="1" applyBorder="1" applyAlignment="1">
      <alignment horizontal="center" vertical="center"/>
    </xf>
    <xf numFmtId="177" fontId="1" fillId="10" borderId="1" xfId="0" applyNumberFormat="1" applyFont="1" applyFill="1" applyBorder="1" applyAlignment="1">
      <alignment horizontal="center" vertical="center"/>
    </xf>
    <xf numFmtId="0" fontId="1" fillId="0" borderId="1" xfId="0" applyFont="1" applyBorder="1" applyAlignment="1">
      <alignment horizontal="center" vertical="center"/>
    </xf>
    <xf numFmtId="0" fontId="5" fillId="2" borderId="0" xfId="0" applyFont="1" applyFill="1" applyAlignment="1">
      <alignment horizontal="center" vertical="center"/>
    </xf>
    <xf numFmtId="0" fontId="1" fillId="5" borderId="0" xfId="0" applyFont="1" applyFill="1" applyAlignment="1">
      <alignment vertical="center"/>
    </xf>
    <xf numFmtId="0" fontId="1" fillId="13" borderId="0" xfId="0" applyFont="1" applyFill="1" applyAlignment="1">
      <alignment horizontal="center"/>
    </xf>
    <xf numFmtId="0" fontId="1" fillId="0" borderId="0" xfId="0" applyFont="1" applyAlignment="1">
      <alignment horizontal="center" vertical="center" shrinkToFit="1"/>
    </xf>
    <xf numFmtId="0" fontId="5" fillId="2" borderId="0" xfId="0" applyFont="1" applyFill="1"/>
    <xf numFmtId="0" fontId="5" fillId="2" borderId="9" xfId="0" applyFont="1" applyFill="1" applyBorder="1"/>
    <xf numFmtId="0" fontId="1" fillId="0" borderId="1" xfId="0" applyFont="1" applyBorder="1" applyAlignment="1">
      <alignment horizontal="center"/>
    </xf>
    <xf numFmtId="176" fontId="1" fillId="0" borderId="1" xfId="0" applyNumberFormat="1" applyFont="1" applyBorder="1" applyAlignment="1">
      <alignment horizontal="center"/>
    </xf>
    <xf numFmtId="0" fontId="1" fillId="16" borderId="0" xfId="0" applyFont="1" applyFill="1" applyAlignment="1">
      <alignment horizontal="center" vertical="center"/>
    </xf>
    <xf numFmtId="0" fontId="1" fillId="16" borderId="0" xfId="0" applyFont="1" applyFill="1" applyAlignment="1">
      <alignment horizontal="center"/>
    </xf>
    <xf numFmtId="0" fontId="1" fillId="6" borderId="0" xfId="0" applyFont="1" applyFill="1" applyAlignment="1">
      <alignment horizontal="center"/>
    </xf>
    <xf numFmtId="0" fontId="1" fillId="0" borderId="1" xfId="0" applyFont="1" applyBorder="1" applyAlignment="1">
      <alignment horizontal="left" vertical="center"/>
    </xf>
    <xf numFmtId="0" fontId="1" fillId="0" borderId="5" xfId="0" applyFont="1" applyBorder="1" applyAlignment="1">
      <alignment horizontal="left" vertical="center" shrinkToFit="1"/>
    </xf>
    <xf numFmtId="0" fontId="11" fillId="0" borderId="0" xfId="0" applyFont="1" applyAlignment="1">
      <alignment horizontal="center" vertical="center"/>
    </xf>
    <xf numFmtId="0" fontId="11" fillId="0" borderId="0" xfId="0" applyFont="1" applyAlignment="1">
      <alignment vertical="center"/>
    </xf>
    <xf numFmtId="0" fontId="12" fillId="14" borderId="1" xfId="0" applyFont="1" applyFill="1" applyBorder="1" applyAlignment="1">
      <alignment horizontal="center" vertical="center"/>
    </xf>
    <xf numFmtId="0" fontId="5" fillId="14" borderId="1" xfId="0" applyFont="1" applyFill="1" applyBorder="1" applyAlignment="1">
      <alignment horizontal="center" vertical="center"/>
    </xf>
    <xf numFmtId="0" fontId="5" fillId="14" borderId="1" xfId="0" applyFont="1" applyFill="1" applyBorder="1" applyAlignment="1">
      <alignment vertical="center"/>
    </xf>
    <xf numFmtId="0" fontId="5" fillId="14" borderId="6" xfId="0" applyFont="1" applyFill="1" applyBorder="1" applyAlignment="1">
      <alignment horizontal="center" vertical="center"/>
    </xf>
    <xf numFmtId="0" fontId="3" fillId="0" borderId="1" xfId="0" applyFont="1" applyBorder="1" applyAlignment="1">
      <alignment vertical="center"/>
    </xf>
    <xf numFmtId="180" fontId="1" fillId="0" borderId="1" xfId="0" applyNumberFormat="1" applyFont="1" applyBorder="1" applyAlignment="1">
      <alignment vertical="center" shrinkToFit="1"/>
    </xf>
    <xf numFmtId="0" fontId="1" fillId="0" borderId="1" xfId="0" applyFont="1" applyBorder="1" applyAlignment="1">
      <alignment vertical="center" shrinkToFit="1"/>
    </xf>
    <xf numFmtId="0" fontId="1" fillId="17" borderId="1" xfId="0" applyFont="1" applyFill="1" applyBorder="1" applyAlignment="1">
      <alignment vertical="center" shrinkToFit="1"/>
    </xf>
    <xf numFmtId="0" fontId="1" fillId="0" borderId="1" xfId="0" applyFont="1" applyBorder="1" applyAlignment="1">
      <alignment vertical="center"/>
    </xf>
    <xf numFmtId="0" fontId="1" fillId="8" borderId="1" xfId="0" applyFont="1" applyFill="1" applyBorder="1" applyAlignment="1">
      <alignment vertical="center" shrinkToFit="1"/>
    </xf>
    <xf numFmtId="0" fontId="1" fillId="0" borderId="6" xfId="0" applyFont="1" applyBorder="1" applyAlignment="1">
      <alignment vertical="center"/>
    </xf>
    <xf numFmtId="181" fontId="1" fillId="0" borderId="1" xfId="0" applyNumberFormat="1" applyFont="1" applyBorder="1" applyAlignment="1">
      <alignment vertical="center" shrinkToFit="1"/>
    </xf>
    <xf numFmtId="0" fontId="3" fillId="0" borderId="1" xfId="0" applyFont="1" applyBorder="1" applyAlignment="1">
      <alignment horizontal="left" vertical="center"/>
    </xf>
    <xf numFmtId="0" fontId="1" fillId="0" borderId="6" xfId="0" applyFont="1" applyBorder="1" applyAlignment="1">
      <alignment horizontal="left" vertical="center"/>
    </xf>
    <xf numFmtId="0" fontId="14" fillId="0" borderId="1" xfId="0" applyFont="1" applyBorder="1" applyAlignment="1">
      <alignment vertical="center"/>
    </xf>
    <xf numFmtId="0" fontId="1" fillId="0" borderId="6" xfId="0" applyFont="1" applyBorder="1" applyAlignment="1">
      <alignment vertical="center" wrapText="1"/>
    </xf>
    <xf numFmtId="0" fontId="1" fillId="0" borderId="6" xfId="1" applyFont="1" applyBorder="1" applyAlignment="1">
      <alignment horizontal="left" vertical="center"/>
    </xf>
    <xf numFmtId="0" fontId="1" fillId="0" borderId="1" xfId="1" applyFont="1" applyBorder="1" applyAlignment="1">
      <alignment vertical="center"/>
    </xf>
    <xf numFmtId="180" fontId="1" fillId="0" borderId="1" xfId="1" applyNumberFormat="1" applyFont="1" applyBorder="1" applyAlignment="1">
      <alignment vertical="center" shrinkToFit="1"/>
    </xf>
    <xf numFmtId="0" fontId="1" fillId="0" borderId="4" xfId="1" applyFont="1" applyBorder="1" applyAlignment="1">
      <alignment vertical="center"/>
    </xf>
    <xf numFmtId="0" fontId="1" fillId="0" borderId="6" xfId="0" applyFont="1" applyBorder="1" applyAlignment="1">
      <alignment horizontal="left" vertical="center" wrapText="1"/>
    </xf>
    <xf numFmtId="10" fontId="3" fillId="0" borderId="1" xfId="0" applyNumberFormat="1" applyFont="1" applyBorder="1" applyAlignment="1">
      <alignment horizontal="center" vertical="center"/>
    </xf>
    <xf numFmtId="0" fontId="1" fillId="4" borderId="0" xfId="0" applyFont="1" applyFill="1" applyAlignment="1">
      <alignment horizontal="center"/>
    </xf>
    <xf numFmtId="0" fontId="1" fillId="14" borderId="0" xfId="0" applyFont="1" applyFill="1" applyAlignment="1">
      <alignment horizontal="center" vertical="center"/>
    </xf>
    <xf numFmtId="0" fontId="1" fillId="13" borderId="0" xfId="0" applyFont="1" applyFill="1" applyAlignment="1">
      <alignment horizontal="center" vertical="center"/>
    </xf>
    <xf numFmtId="0" fontId="1" fillId="12" borderId="0" xfId="0" applyFont="1" applyFill="1" applyAlignment="1">
      <alignment horizontal="center" vertical="center"/>
    </xf>
    <xf numFmtId="178" fontId="1" fillId="13" borderId="1" xfId="0" applyNumberFormat="1" applyFont="1" applyFill="1" applyBorder="1" applyAlignment="1">
      <alignment horizontal="center"/>
    </xf>
    <xf numFmtId="0" fontId="5" fillId="2" borderId="2" xfId="0" applyFont="1" applyFill="1" applyBorder="1"/>
    <xf numFmtId="0" fontId="5" fillId="2" borderId="7" xfId="0" applyFont="1" applyFill="1" applyBorder="1"/>
    <xf numFmtId="0" fontId="5" fillId="2" borderId="6" xfId="0" applyFont="1" applyFill="1" applyBorder="1"/>
    <xf numFmtId="0" fontId="5" fillId="2" borderId="1" xfId="0" applyFont="1" applyFill="1" applyBorder="1"/>
    <xf numFmtId="176" fontId="1" fillId="0" borderId="0" xfId="0" applyNumberFormat="1" applyFont="1" applyAlignment="1">
      <alignment horizontal="center"/>
    </xf>
    <xf numFmtId="182" fontId="1" fillId="0" borderId="1" xfId="0" applyNumberFormat="1" applyFont="1" applyBorder="1" applyAlignment="1">
      <alignment horizontal="center" vertical="center"/>
    </xf>
    <xf numFmtId="183" fontId="1" fillId="0" borderId="1" xfId="0" applyNumberFormat="1" applyFont="1" applyBorder="1" applyAlignment="1">
      <alignment horizontal="center" vertical="center"/>
    </xf>
    <xf numFmtId="182" fontId="1" fillId="3" borderId="1" xfId="0" applyNumberFormat="1" applyFont="1" applyFill="1" applyBorder="1" applyAlignment="1">
      <alignment horizontal="center"/>
    </xf>
    <xf numFmtId="182" fontId="1" fillId="0" borderId="1" xfId="0" applyNumberFormat="1" applyFont="1" applyBorder="1" applyAlignment="1">
      <alignment horizontal="center"/>
    </xf>
    <xf numFmtId="182" fontId="1" fillId="6" borderId="1" xfId="0" applyNumberFormat="1" applyFont="1" applyFill="1" applyBorder="1" applyAlignment="1">
      <alignment horizontal="center" vertical="center"/>
    </xf>
    <xf numFmtId="183" fontId="1" fillId="6" borderId="1" xfId="0" applyNumberFormat="1" applyFont="1" applyFill="1" applyBorder="1" applyAlignment="1">
      <alignment horizontal="center"/>
    </xf>
    <xf numFmtId="183" fontId="1" fillId="0" borderId="1" xfId="0" applyNumberFormat="1" applyFont="1" applyBorder="1" applyAlignment="1">
      <alignment horizontal="center"/>
    </xf>
    <xf numFmtId="0" fontId="1" fillId="0" borderId="0" xfId="1" applyFont="1" applyAlignment="1">
      <alignment horizontal="center"/>
    </xf>
    <xf numFmtId="0" fontId="1" fillId="5" borderId="0" xfId="1" applyFont="1" applyFill="1" applyAlignment="1">
      <alignment horizontal="center"/>
    </xf>
    <xf numFmtId="0" fontId="1" fillId="0" borderId="0" xfId="1" applyFont="1" applyAlignment="1">
      <alignment horizontal="left" vertical="center"/>
    </xf>
    <xf numFmtId="0" fontId="1" fillId="3" borderId="1" xfId="1" applyFont="1" applyFill="1" applyBorder="1" applyAlignment="1">
      <alignment horizontal="center"/>
    </xf>
    <xf numFmtId="0" fontId="1" fillId="3" borderId="1" xfId="1" applyFont="1" applyFill="1" applyBorder="1" applyAlignment="1">
      <alignment horizontal="center" vertical="center"/>
    </xf>
    <xf numFmtId="0" fontId="1" fillId="10" borderId="1" xfId="1" applyFont="1" applyFill="1" applyBorder="1" applyAlignment="1">
      <alignment horizontal="center" vertical="center"/>
    </xf>
    <xf numFmtId="179" fontId="1" fillId="0" borderId="1" xfId="1" applyNumberFormat="1" applyFont="1" applyBorder="1" applyAlignment="1">
      <alignment horizontal="center"/>
    </xf>
    <xf numFmtId="10" fontId="1" fillId="0" borderId="1" xfId="1" applyNumberFormat="1" applyFont="1" applyBorder="1" applyAlignment="1">
      <alignment horizontal="center" vertical="center"/>
    </xf>
    <xf numFmtId="9" fontId="3" fillId="0" borderId="1" xfId="1" applyNumberFormat="1" applyFont="1" applyBorder="1" applyAlignment="1">
      <alignment horizontal="center" vertical="center"/>
    </xf>
    <xf numFmtId="0" fontId="3" fillId="0" borderId="1" xfId="1" applyFont="1" applyBorder="1" applyAlignment="1">
      <alignment horizontal="center" vertical="center"/>
    </xf>
    <xf numFmtId="9" fontId="1" fillId="10" borderId="1" xfId="1" applyNumberFormat="1" applyFont="1" applyFill="1" applyBorder="1" applyAlignment="1">
      <alignment horizontal="center" vertical="center"/>
    </xf>
    <xf numFmtId="9" fontId="1" fillId="0" borderId="1" xfId="1" applyNumberFormat="1" applyFont="1" applyBorder="1" applyAlignment="1">
      <alignment horizontal="center" vertical="center"/>
    </xf>
    <xf numFmtId="10" fontId="1" fillId="10" borderId="1" xfId="1" applyNumberFormat="1" applyFont="1" applyFill="1" applyBorder="1" applyAlignment="1">
      <alignment horizontal="center" vertical="center"/>
    </xf>
    <xf numFmtId="179" fontId="1" fillId="3" borderId="1" xfId="1" applyNumberFormat="1" applyFont="1" applyFill="1" applyBorder="1" applyAlignment="1">
      <alignment horizontal="center"/>
    </xf>
    <xf numFmtId="0" fontId="3" fillId="3" borderId="1" xfId="1" applyFont="1" applyFill="1" applyBorder="1" applyAlignment="1">
      <alignment horizontal="center" vertical="center"/>
    </xf>
    <xf numFmtId="177" fontId="1" fillId="10" borderId="1" xfId="1" applyNumberFormat="1" applyFont="1" applyFill="1" applyBorder="1" applyAlignment="1">
      <alignment horizontal="center" vertical="center"/>
    </xf>
    <xf numFmtId="182" fontId="1" fillId="0" borderId="1" xfId="1" applyNumberFormat="1" applyFont="1" applyBorder="1" applyAlignment="1">
      <alignment horizontal="center" vertical="center"/>
    </xf>
    <xf numFmtId="179" fontId="1" fillId="6" borderId="1" xfId="1" applyNumberFormat="1" applyFont="1" applyFill="1" applyBorder="1" applyAlignment="1">
      <alignment horizontal="center"/>
    </xf>
    <xf numFmtId="0" fontId="1" fillId="6" borderId="1" xfId="1" applyFont="1" applyFill="1" applyBorder="1" applyAlignment="1">
      <alignment horizontal="center" vertical="center"/>
    </xf>
    <xf numFmtId="0" fontId="1" fillId="0" borderId="1" xfId="1" applyFont="1" applyBorder="1" applyAlignment="1">
      <alignment horizontal="center"/>
    </xf>
    <xf numFmtId="0" fontId="3" fillId="0" borderId="1" xfId="1" applyFont="1" applyBorder="1" applyAlignment="1">
      <alignment horizontal="center"/>
    </xf>
    <xf numFmtId="0" fontId="3" fillId="3" borderId="1" xfId="1" applyFont="1" applyFill="1" applyBorder="1" applyAlignment="1">
      <alignment horizontal="center"/>
    </xf>
    <xf numFmtId="9" fontId="3" fillId="0" borderId="1" xfId="1" applyNumberFormat="1" applyFont="1" applyBorder="1" applyAlignment="1">
      <alignment horizontal="center"/>
    </xf>
    <xf numFmtId="0" fontId="5" fillId="2" borderId="1" xfId="1" applyFont="1" applyFill="1" applyBorder="1" applyAlignment="1">
      <alignment horizontal="center" vertical="center"/>
    </xf>
    <xf numFmtId="0" fontId="5" fillId="10" borderId="7" xfId="1" applyFont="1" applyFill="1" applyBorder="1" applyAlignment="1">
      <alignment horizontal="center" vertical="center"/>
    </xf>
    <xf numFmtId="0" fontId="1" fillId="10" borderId="0" xfId="1" applyFont="1" applyFill="1" applyAlignment="1">
      <alignment horizontal="center" vertical="center"/>
    </xf>
    <xf numFmtId="0" fontId="1" fillId="5" borderId="0" xfId="1" applyFont="1" applyFill="1" applyAlignment="1">
      <alignment horizontal="center" vertical="center"/>
    </xf>
    <xf numFmtId="0" fontId="5" fillId="5" borderId="0" xfId="1" applyFont="1" applyFill="1" applyAlignment="1">
      <alignment horizontal="center" vertical="center"/>
    </xf>
    <xf numFmtId="9" fontId="1" fillId="0" borderId="0" xfId="1" applyNumberFormat="1" applyFont="1" applyAlignment="1">
      <alignment horizontal="center" vertical="center"/>
    </xf>
    <xf numFmtId="0" fontId="4" fillId="0" borderId="0" xfId="1" applyFont="1" applyAlignment="1">
      <alignment horizontal="center" vertical="center"/>
    </xf>
    <xf numFmtId="0" fontId="4" fillId="0" borderId="0" xfId="1" applyFont="1" applyAlignment="1">
      <alignment horizontal="left" vertical="center"/>
    </xf>
    <xf numFmtId="0" fontId="2" fillId="0" borderId="0" xfId="1" applyFont="1" applyAlignment="1">
      <alignment horizontal="center" vertical="center"/>
    </xf>
    <xf numFmtId="0" fontId="1" fillId="0" borderId="0" xfId="1" applyFont="1" applyAlignment="1">
      <alignment horizontal="left" vertical="top"/>
    </xf>
    <xf numFmtId="0" fontId="3" fillId="0" borderId="0" xfId="1" applyFont="1" applyAlignment="1">
      <alignment horizontal="left" vertical="center"/>
    </xf>
    <xf numFmtId="0" fontId="1" fillId="0" borderId="0" xfId="1" applyFont="1"/>
    <xf numFmtId="0" fontId="5" fillId="7" borderId="0" xfId="1" applyFont="1" applyFill="1" applyAlignment="1">
      <alignment horizontal="center" vertical="center"/>
    </xf>
    <xf numFmtId="176" fontId="3" fillId="0" borderId="1" xfId="1" applyNumberFormat="1" applyFont="1" applyBorder="1" applyAlignment="1">
      <alignment horizontal="center"/>
    </xf>
    <xf numFmtId="176" fontId="3" fillId="0" borderId="1" xfId="1" applyNumberFormat="1" applyFont="1" applyBorder="1" applyAlignment="1">
      <alignment horizontal="center" vertical="center"/>
    </xf>
    <xf numFmtId="182" fontId="1" fillId="3" borderId="1" xfId="1" applyNumberFormat="1" applyFont="1" applyFill="1" applyBorder="1" applyAlignment="1">
      <alignment horizontal="center" vertical="center"/>
    </xf>
    <xf numFmtId="0" fontId="1" fillId="0" borderId="0" xfId="1" applyFont="1" applyAlignment="1">
      <alignment horizontal="center" vertical="center"/>
    </xf>
    <xf numFmtId="0" fontId="1" fillId="0" borderId="1" xfId="1" applyFont="1" applyBorder="1" applyAlignment="1">
      <alignment horizontal="center" vertical="center"/>
    </xf>
    <xf numFmtId="0" fontId="1" fillId="0" borderId="0" xfId="0" applyFont="1" applyAlignment="1">
      <alignment horizontal="left" vertical="center"/>
    </xf>
    <xf numFmtId="0" fontId="1" fillId="0" borderId="5" xfId="0" applyFont="1" applyBorder="1" applyAlignment="1">
      <alignment horizontal="center" vertical="center"/>
    </xf>
    <xf numFmtId="0" fontId="1" fillId="0" borderId="5" xfId="1" applyFont="1" applyBorder="1" applyAlignment="1">
      <alignment horizontal="center" vertical="center"/>
    </xf>
    <xf numFmtId="0" fontId="5" fillId="2" borderId="2" xfId="1" applyFont="1" applyFill="1" applyBorder="1" applyAlignment="1">
      <alignment horizontal="center" vertical="center"/>
    </xf>
    <xf numFmtId="0" fontId="5" fillId="2" borderId="7" xfId="1" applyFont="1" applyFill="1" applyBorder="1" applyAlignment="1">
      <alignment horizontal="center" vertical="center"/>
    </xf>
    <xf numFmtId="0" fontId="3" fillId="3" borderId="2" xfId="0" applyFont="1" applyFill="1" applyBorder="1" applyAlignment="1">
      <alignment horizontal="center"/>
    </xf>
    <xf numFmtId="2" fontId="1" fillId="6" borderId="1" xfId="0" applyNumberFormat="1" applyFont="1" applyFill="1" applyBorder="1" applyAlignment="1">
      <alignment horizontal="center"/>
    </xf>
    <xf numFmtId="183" fontId="1" fillId="0" borderId="0" xfId="0" applyNumberFormat="1" applyFont="1" applyAlignment="1">
      <alignment horizontal="center"/>
    </xf>
    <xf numFmtId="9" fontId="1" fillId="0" borderId="0" xfId="5" applyFont="1" applyFill="1" applyAlignment="1">
      <alignment horizontal="center" vertical="center"/>
    </xf>
    <xf numFmtId="182" fontId="1" fillId="4" borderId="1" xfId="0" applyNumberFormat="1" applyFont="1" applyFill="1" applyBorder="1" applyAlignment="1">
      <alignment horizontal="center" vertical="center"/>
    </xf>
    <xf numFmtId="0" fontId="1" fillId="4" borderId="0" xfId="0" applyFont="1" applyFill="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0" borderId="3" xfId="0" applyFont="1" applyBorder="1" applyAlignment="1">
      <alignment horizontal="center" vertical="center"/>
    </xf>
    <xf numFmtId="0" fontId="5" fillId="0" borderId="0" xfId="0" applyFont="1" applyAlignment="1">
      <alignment horizontal="center" vertical="center"/>
    </xf>
    <xf numFmtId="0" fontId="1" fillId="10" borderId="2" xfId="0" applyFont="1" applyFill="1" applyBorder="1" applyAlignment="1">
      <alignment horizontal="center" vertical="center"/>
    </xf>
    <xf numFmtId="10" fontId="1" fillId="10" borderId="2" xfId="0" applyNumberFormat="1" applyFont="1" applyFill="1" applyBorder="1" applyAlignment="1">
      <alignment horizontal="center" vertical="center"/>
    </xf>
    <xf numFmtId="0" fontId="1" fillId="18" borderId="0" xfId="0" applyFont="1" applyFill="1" applyAlignment="1">
      <alignment horizontal="center" vertical="center"/>
    </xf>
    <xf numFmtId="10" fontId="1" fillId="18" borderId="0" xfId="0" applyNumberFormat="1" applyFont="1" applyFill="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10" xfId="0" applyFont="1" applyFill="1" applyBorder="1" applyAlignment="1">
      <alignment horizontal="center" vertical="center"/>
    </xf>
    <xf numFmtId="10" fontId="1" fillId="5" borderId="0" xfId="0" applyNumberFormat="1" applyFont="1" applyFill="1" applyAlignment="1">
      <alignment horizontal="center" vertical="center"/>
    </xf>
    <xf numFmtId="10" fontId="5" fillId="2" borderId="1" xfId="0" applyNumberFormat="1" applyFont="1" applyFill="1" applyBorder="1" applyAlignment="1">
      <alignment horizontal="center" vertical="center"/>
    </xf>
    <xf numFmtId="10" fontId="1" fillId="6" borderId="1" xfId="0" applyNumberFormat="1" applyFont="1" applyFill="1" applyBorder="1" applyAlignment="1">
      <alignment horizontal="center" vertical="center"/>
    </xf>
    <xf numFmtId="0" fontId="5" fillId="0" borderId="0" xfId="0" applyFont="1" applyAlignment="1">
      <alignment horizontal="center" vertical="center" shrinkToFit="1"/>
    </xf>
    <xf numFmtId="0" fontId="1" fillId="5" borderId="0" xfId="0" applyFont="1" applyFill="1" applyAlignment="1">
      <alignment horizontal="center" vertical="center" shrinkToFit="1"/>
    </xf>
    <xf numFmtId="0" fontId="5" fillId="2" borderId="3" xfId="0" applyFont="1" applyFill="1" applyBorder="1" applyAlignment="1">
      <alignment horizontal="center" vertical="center" shrinkToFit="1"/>
    </xf>
    <xf numFmtId="0" fontId="1" fillId="6" borderId="3" xfId="0" applyFont="1" applyFill="1" applyBorder="1" applyAlignment="1">
      <alignment horizontal="center" vertical="center" shrinkToFit="1"/>
    </xf>
    <xf numFmtId="0" fontId="17" fillId="0" borderId="0" xfId="0" applyFont="1" applyAlignment="1">
      <alignment horizontal="center" vertical="center" shrinkToFit="1"/>
    </xf>
    <xf numFmtId="0" fontId="17" fillId="0" borderId="1" xfId="0" applyFont="1" applyBorder="1" applyAlignment="1">
      <alignment horizontal="center" vertical="center" shrinkToFit="1"/>
    </xf>
    <xf numFmtId="0" fontId="17" fillId="15" borderId="1" xfId="0" applyFont="1" applyFill="1" applyBorder="1" applyAlignment="1">
      <alignment horizontal="center" vertical="center" shrinkToFit="1"/>
    </xf>
    <xf numFmtId="0" fontId="17" fillId="6" borderId="1" xfId="0" applyFont="1" applyFill="1" applyBorder="1" applyAlignment="1">
      <alignment horizontal="center" vertical="center" shrinkToFit="1"/>
    </xf>
    <xf numFmtId="0" fontId="17" fillId="0" borderId="1" xfId="0" applyFont="1" applyBorder="1" applyAlignment="1">
      <alignment horizontal="center" vertical="center"/>
    </xf>
    <xf numFmtId="0" fontId="1" fillId="0" borderId="1" xfId="0" applyFont="1" applyBorder="1" applyAlignment="1">
      <alignment horizontal="center" vertical="center" shrinkToFi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applyAlignment="1">
      <alignment horizontal="center" vertical="top" wrapText="1"/>
    </xf>
    <xf numFmtId="10" fontId="3" fillId="3" borderId="1" xfId="0" applyNumberFormat="1" applyFont="1" applyFill="1" applyBorder="1" applyAlignment="1">
      <alignment horizontal="center"/>
    </xf>
    <xf numFmtId="10" fontId="1" fillId="0" borderId="1" xfId="0" applyNumberFormat="1" applyFont="1" applyBorder="1" applyAlignment="1">
      <alignment horizontal="center" vertical="center" wrapText="1"/>
    </xf>
    <xf numFmtId="10" fontId="3" fillId="3" borderId="1" xfId="0" applyNumberFormat="1" applyFont="1" applyFill="1" applyBorder="1" applyAlignment="1">
      <alignment horizontal="center" vertical="center"/>
    </xf>
    <xf numFmtId="9" fontId="1" fillId="6" borderId="1" xfId="0" applyNumberFormat="1" applyFont="1" applyFill="1" applyBorder="1" applyAlignment="1">
      <alignment horizontal="center" vertical="center"/>
    </xf>
    <xf numFmtId="182" fontId="1" fillId="0" borderId="0" xfId="0" applyNumberFormat="1" applyFont="1" applyAlignment="1">
      <alignment horizontal="center" vertical="center"/>
    </xf>
    <xf numFmtId="182" fontId="1" fillId="5" borderId="0" xfId="0" applyNumberFormat="1" applyFont="1" applyFill="1" applyAlignment="1">
      <alignment horizontal="center" vertical="center"/>
    </xf>
    <xf numFmtId="182" fontId="3" fillId="3" borderId="1" xfId="0" applyNumberFormat="1" applyFont="1" applyFill="1" applyBorder="1" applyAlignment="1">
      <alignment horizontal="center" vertical="center"/>
    </xf>
    <xf numFmtId="182" fontId="1" fillId="11" borderId="1" xfId="0" applyNumberFormat="1" applyFont="1" applyFill="1" applyBorder="1" applyAlignment="1">
      <alignment horizontal="center"/>
    </xf>
    <xf numFmtId="182" fontId="1" fillId="0" borderId="1" xfId="0" applyNumberFormat="1" applyFont="1" applyBorder="1" applyAlignment="1">
      <alignment horizontal="center" vertical="center" wrapText="1"/>
    </xf>
    <xf numFmtId="10" fontId="1" fillId="6" borderId="1" xfId="0" applyNumberFormat="1" applyFont="1" applyFill="1" applyBorder="1" applyAlignment="1">
      <alignment horizontal="center" vertical="center" wrapText="1"/>
    </xf>
    <xf numFmtId="10" fontId="1" fillId="4" borderId="1" xfId="0" applyNumberFormat="1" applyFont="1" applyFill="1" applyBorder="1" applyAlignment="1">
      <alignment horizontal="center" vertical="center"/>
    </xf>
    <xf numFmtId="0" fontId="1" fillId="11" borderId="1" xfId="1" applyFont="1" applyFill="1" applyBorder="1" applyAlignment="1">
      <alignment horizontal="center"/>
    </xf>
    <xf numFmtId="0" fontId="7" fillId="0" borderId="0" xfId="0" applyFont="1"/>
    <xf numFmtId="182" fontId="1" fillId="0" borderId="1" xfId="5" applyNumberFormat="1" applyFont="1" applyBorder="1" applyAlignment="1">
      <alignment horizontal="center" vertical="center"/>
    </xf>
    <xf numFmtId="182" fontId="3" fillId="0" borderId="1" xfId="1" applyNumberFormat="1" applyFont="1" applyBorder="1" applyAlignment="1">
      <alignment horizontal="center" vertical="center"/>
    </xf>
    <xf numFmtId="0" fontId="1" fillId="6" borderId="0" xfId="0" applyFont="1" applyFill="1" applyAlignment="1">
      <alignment horizontal="center" vertical="center"/>
    </xf>
    <xf numFmtId="0" fontId="18" fillId="0" borderId="1" xfId="0" applyFont="1" applyBorder="1" applyAlignment="1">
      <alignment horizontal="center" vertical="center"/>
    </xf>
    <xf numFmtId="0" fontId="3" fillId="9" borderId="0" xfId="0" applyFont="1" applyFill="1" applyAlignment="1">
      <alignment horizontal="center" vertical="center"/>
    </xf>
    <xf numFmtId="183" fontId="1" fillId="6" borderId="0" xfId="0" applyNumberFormat="1" applyFont="1" applyFill="1" applyAlignment="1">
      <alignment horizontal="center"/>
    </xf>
    <xf numFmtId="184" fontId="17" fillId="0" borderId="0" xfId="0" applyNumberFormat="1" applyFont="1" applyAlignment="1">
      <alignment horizontal="center" vertical="center" shrinkToFit="1"/>
    </xf>
    <xf numFmtId="184" fontId="17" fillId="0" borderId="1" xfId="0" applyNumberFormat="1" applyFont="1" applyBorder="1" applyAlignment="1">
      <alignment horizontal="center" vertical="center" shrinkToFit="1"/>
    </xf>
    <xf numFmtId="184" fontId="17" fillId="15" borderId="1" xfId="0" applyNumberFormat="1" applyFont="1" applyFill="1" applyBorder="1" applyAlignment="1">
      <alignment horizontal="center" vertical="center" shrinkToFit="1"/>
    </xf>
    <xf numFmtId="182" fontId="3" fillId="0" borderId="1" xfId="0" applyNumberFormat="1" applyFont="1" applyBorder="1" applyAlignment="1">
      <alignment horizontal="center"/>
    </xf>
    <xf numFmtId="0" fontId="19" fillId="0" borderId="0" xfId="0" applyFont="1"/>
    <xf numFmtId="182" fontId="1" fillId="0" borderId="0" xfId="1" applyNumberFormat="1" applyFont="1" applyAlignment="1">
      <alignment horizontal="center" vertical="center"/>
    </xf>
    <xf numFmtId="182" fontId="1" fillId="5" borderId="0" xfId="1" applyNumberFormat="1" applyFont="1" applyFill="1" applyAlignment="1">
      <alignment horizontal="center" vertical="center"/>
    </xf>
    <xf numFmtId="9" fontId="1" fillId="0" borderId="1" xfId="0" applyNumberFormat="1" applyFont="1" applyBorder="1" applyAlignment="1">
      <alignment horizontal="center" vertical="center" wrapText="1"/>
    </xf>
    <xf numFmtId="0" fontId="1" fillId="0" borderId="10" xfId="0" applyFont="1" applyBorder="1" applyAlignment="1">
      <alignment horizontal="center" vertical="center"/>
    </xf>
    <xf numFmtId="0" fontId="1" fillId="0" borderId="6"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shrinkToFit="1"/>
    </xf>
    <xf numFmtId="0" fontId="1" fillId="0" borderId="4" xfId="0" applyFont="1" applyBorder="1" applyAlignment="1">
      <alignment horizontal="center" vertical="center"/>
    </xf>
    <xf numFmtId="10" fontId="4" fillId="0" borderId="0" xfId="0" applyNumberFormat="1" applyFont="1" applyAlignment="1">
      <alignment horizontal="center" vertical="center"/>
    </xf>
    <xf numFmtId="0" fontId="20" fillId="0" borderId="0" xfId="0" applyFont="1"/>
    <xf numFmtId="0" fontId="21" fillId="0" borderId="0" xfId="0" applyFont="1"/>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5" fillId="2" borderId="2" xfId="0" applyFont="1" applyFill="1" applyBorder="1" applyAlignment="1">
      <alignment horizontal="center"/>
    </xf>
    <xf numFmtId="0" fontId="5" fillId="2" borderId="7" xfId="0" applyFont="1" applyFill="1" applyBorder="1" applyAlignment="1">
      <alignment horizontal="center"/>
    </xf>
    <xf numFmtId="0" fontId="5" fillId="2" borderId="11" xfId="0" applyFont="1" applyFill="1" applyBorder="1" applyAlignment="1">
      <alignment horizontal="center" vertical="center"/>
    </xf>
    <xf numFmtId="0" fontId="5" fillId="2" borderId="10" xfId="0" applyFont="1" applyFill="1" applyBorder="1" applyAlignment="1">
      <alignment horizontal="center" vertical="center"/>
    </xf>
    <xf numFmtId="0" fontId="1" fillId="0" borderId="0" xfId="1" applyFont="1" applyAlignment="1">
      <alignment vertical="center"/>
    </xf>
    <xf numFmtId="0" fontId="1" fillId="0" borderId="8" xfId="1" applyFont="1" applyBorder="1" applyAlignment="1">
      <alignment vertical="center"/>
    </xf>
    <xf numFmtId="0" fontId="3" fillId="3" borderId="6" xfId="1" applyFont="1" applyFill="1" applyBorder="1" applyAlignment="1">
      <alignment horizontal="center" vertical="center"/>
    </xf>
    <xf numFmtId="0" fontId="3" fillId="0" borderId="6" xfId="1" applyFont="1" applyBorder="1" applyAlignment="1">
      <alignment horizontal="center" vertical="center"/>
    </xf>
    <xf numFmtId="0" fontId="1" fillId="0" borderId="6" xfId="1" applyFont="1" applyBorder="1" applyAlignment="1">
      <alignment horizontal="center" vertical="center"/>
    </xf>
    <xf numFmtId="0" fontId="1" fillId="19" borderId="0" xfId="0" applyFont="1" applyFill="1"/>
    <xf numFmtId="0" fontId="1" fillId="19" borderId="0" xfId="0" applyFont="1" applyFill="1" applyAlignment="1">
      <alignment vertical="center"/>
    </xf>
    <xf numFmtId="0" fontId="1" fillId="19" borderId="0" xfId="0" applyFont="1" applyFill="1" applyAlignment="1">
      <alignment horizontal="center" vertical="center"/>
    </xf>
    <xf numFmtId="178" fontId="1" fillId="4" borderId="1" xfId="0" applyNumberFormat="1" applyFont="1" applyFill="1" applyBorder="1" applyAlignment="1">
      <alignment horizontal="center"/>
    </xf>
    <xf numFmtId="176" fontId="1" fillId="0" borderId="1" xfId="7" applyNumberFormat="1" applyFont="1" applyBorder="1" applyAlignment="1">
      <alignment horizontal="center" vertical="center"/>
    </xf>
    <xf numFmtId="184" fontId="1" fillId="0" borderId="1" xfId="0" applyNumberFormat="1" applyFont="1" applyBorder="1" applyAlignment="1">
      <alignment horizontal="center"/>
    </xf>
    <xf numFmtId="9" fontId="1" fillId="0" borderId="1" xfId="7" applyFont="1" applyBorder="1" applyAlignment="1">
      <alignment horizontal="center" vertical="center" wrapText="1"/>
    </xf>
    <xf numFmtId="176" fontId="3" fillId="0" borderId="1" xfId="0" applyNumberFormat="1" applyFont="1" applyBorder="1" applyAlignment="1">
      <alignment horizontal="center" vertical="center"/>
    </xf>
    <xf numFmtId="2" fontId="1" fillId="0" borderId="1" xfId="0" applyNumberFormat="1" applyFont="1" applyBorder="1" applyAlignment="1">
      <alignment horizontal="center" vertical="center"/>
    </xf>
    <xf numFmtId="176" fontId="1" fillId="0" borderId="0" xfId="0" applyNumberFormat="1" applyFont="1" applyAlignment="1">
      <alignment horizontal="center" vertical="center"/>
    </xf>
    <xf numFmtId="185" fontId="1" fillId="6" borderId="1" xfId="0" applyNumberFormat="1" applyFont="1" applyFill="1" applyBorder="1" applyAlignment="1">
      <alignment horizontal="center" vertical="center"/>
    </xf>
    <xf numFmtId="184" fontId="1" fillId="11" borderId="1" xfId="0" applyNumberFormat="1" applyFont="1" applyFill="1" applyBorder="1" applyAlignment="1">
      <alignment horizontal="center"/>
    </xf>
    <xf numFmtId="184" fontId="1" fillId="0" borderId="1" xfId="0" applyNumberFormat="1" applyFont="1" applyBorder="1" applyAlignment="1">
      <alignment horizontal="center" vertical="center" wrapText="1"/>
    </xf>
    <xf numFmtId="9" fontId="1" fillId="6" borderId="1" xfId="0" applyNumberFormat="1" applyFont="1" applyFill="1" applyBorder="1" applyAlignment="1">
      <alignment horizontal="center" vertical="center" shrinkToFit="1"/>
    </xf>
    <xf numFmtId="186" fontId="3" fillId="0" borderId="1" xfId="0" applyNumberFormat="1" applyFont="1" applyBorder="1" applyAlignment="1">
      <alignment horizontal="center" vertical="center"/>
    </xf>
    <xf numFmtId="10" fontId="3" fillId="0" borderId="1" xfId="1" applyNumberFormat="1" applyFont="1" applyBorder="1" applyAlignment="1">
      <alignment horizontal="center" vertical="center"/>
    </xf>
    <xf numFmtId="187" fontId="1" fillId="11" borderId="1" xfId="0" applyNumberFormat="1" applyFont="1" applyFill="1" applyBorder="1" applyAlignment="1">
      <alignment horizontal="center"/>
    </xf>
    <xf numFmtId="188" fontId="1" fillId="11" borderId="1" xfId="0" applyNumberFormat="1" applyFont="1" applyFill="1" applyBorder="1" applyAlignment="1">
      <alignment horizontal="center"/>
    </xf>
    <xf numFmtId="185" fontId="1" fillId="0" borderId="0" xfId="0" applyNumberFormat="1" applyFont="1" applyAlignment="1">
      <alignment horizontal="center" vertical="center"/>
    </xf>
    <xf numFmtId="187" fontId="1" fillId="0" borderId="1" xfId="0" applyNumberFormat="1" applyFont="1" applyBorder="1" applyAlignment="1">
      <alignment horizontal="center" vertical="center"/>
    </xf>
    <xf numFmtId="188" fontId="1" fillId="0" borderId="1" xfId="0" applyNumberFormat="1" applyFont="1" applyBorder="1" applyAlignment="1">
      <alignment horizontal="center" vertical="center"/>
    </xf>
    <xf numFmtId="177" fontId="1" fillId="0" borderId="1" xfId="0" applyNumberFormat="1" applyFont="1" applyBorder="1" applyAlignment="1">
      <alignment horizontal="center" vertical="center"/>
    </xf>
    <xf numFmtId="176" fontId="1" fillId="0" borderId="1" xfId="0" applyNumberFormat="1" applyFont="1" applyBorder="1" applyAlignment="1">
      <alignment horizontal="center" vertical="center"/>
    </xf>
    <xf numFmtId="43" fontId="1" fillId="0" borderId="0" xfId="9" applyFont="1" applyAlignment="1">
      <alignment horizontal="center" vertical="center"/>
    </xf>
    <xf numFmtId="9" fontId="1" fillId="0" borderId="1" xfId="7" applyFont="1" applyBorder="1" applyAlignment="1">
      <alignment horizontal="center" vertical="center"/>
    </xf>
    <xf numFmtId="0" fontId="1" fillId="17" borderId="1" xfId="0" applyFont="1" applyFill="1" applyBorder="1" applyAlignment="1">
      <alignment horizontal="center" vertical="center"/>
    </xf>
    <xf numFmtId="0" fontId="3" fillId="17" borderId="1" xfId="0" applyFont="1" applyFill="1" applyBorder="1" applyAlignment="1">
      <alignment horizontal="center" vertical="center"/>
    </xf>
    <xf numFmtId="0" fontId="1" fillId="0" borderId="0" xfId="0" applyFont="1" applyAlignment="1">
      <alignment horizontal="center" vertical="center" shrinkToFit="1"/>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Alignment="1">
      <alignment horizontal="center" vertical="center"/>
    </xf>
    <xf numFmtId="182" fontId="5" fillId="2" borderId="1" xfId="0" applyNumberFormat="1" applyFont="1" applyFill="1" applyBorder="1" applyAlignment="1">
      <alignment horizontal="center" vertical="center"/>
    </xf>
    <xf numFmtId="10" fontId="1" fillId="0" borderId="3" xfId="0" applyNumberFormat="1" applyFont="1" applyBorder="1" applyAlignment="1">
      <alignment horizontal="center" vertical="center"/>
    </xf>
    <xf numFmtId="0" fontId="5" fillId="2" borderId="2"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1" xfId="0" applyFont="1" applyFill="1" applyBorder="1" applyAlignment="1">
      <alignment horizontal="center" vertical="center"/>
    </xf>
    <xf numFmtId="0" fontId="23" fillId="0" borderId="4" xfId="8" applyFill="1" applyBorder="1" applyAlignment="1">
      <alignment horizontal="center" vertical="center" wrapText="1"/>
    </xf>
    <xf numFmtId="0" fontId="23" fillId="0" borderId="5" xfId="8" applyFill="1" applyBorder="1" applyAlignment="1">
      <alignment horizontal="center" vertical="center" wrapText="1"/>
    </xf>
    <xf numFmtId="0" fontId="1" fillId="0" borderId="0" xfId="1" applyFont="1" applyAlignment="1">
      <alignment horizontal="center" vertical="center"/>
    </xf>
    <xf numFmtId="0" fontId="5" fillId="2" borderId="2" xfId="1" applyFont="1" applyFill="1" applyBorder="1" applyAlignment="1">
      <alignment horizontal="center" vertical="center"/>
    </xf>
    <xf numFmtId="0" fontId="5" fillId="2" borderId="7" xfId="1" applyFont="1" applyFill="1" applyBorder="1" applyAlignment="1">
      <alignment horizontal="center" vertical="center"/>
    </xf>
    <xf numFmtId="0" fontId="5" fillId="2" borderId="6" xfId="1" applyFont="1" applyFill="1" applyBorder="1" applyAlignment="1">
      <alignment horizontal="center" vertical="center"/>
    </xf>
    <xf numFmtId="0" fontId="1" fillId="0" borderId="3" xfId="1" applyFont="1" applyBorder="1" applyAlignment="1">
      <alignment horizontal="center" vertical="center" wrapText="1"/>
    </xf>
    <xf numFmtId="0" fontId="1" fillId="0" borderId="4" xfId="1" applyFont="1" applyBorder="1" applyAlignment="1">
      <alignment horizontal="center" vertical="center" wrapText="1"/>
    </xf>
    <xf numFmtId="0" fontId="1" fillId="0" borderId="5" xfId="1" applyFont="1" applyBorder="1" applyAlignment="1">
      <alignment horizontal="center" vertical="center" wrapText="1"/>
    </xf>
    <xf numFmtId="0" fontId="1" fillId="11" borderId="3" xfId="1" applyFont="1" applyFill="1" applyBorder="1" applyAlignment="1">
      <alignment horizontal="center" vertical="center" wrapText="1"/>
    </xf>
    <xf numFmtId="0" fontId="1" fillId="11" borderId="4" xfId="1" applyFont="1" applyFill="1" applyBorder="1" applyAlignment="1">
      <alignment horizontal="center" vertical="center" wrapText="1"/>
    </xf>
    <xf numFmtId="0" fontId="1" fillId="11" borderId="5" xfId="1" applyFont="1" applyFill="1" applyBorder="1" applyAlignment="1">
      <alignment horizontal="center" vertical="center" wrapText="1"/>
    </xf>
    <xf numFmtId="0" fontId="1" fillId="0" borderId="3" xfId="1" applyFont="1" applyBorder="1" applyAlignment="1">
      <alignment horizontal="center" vertical="center"/>
    </xf>
    <xf numFmtId="0" fontId="1" fillId="0" borderId="4" xfId="1" applyFont="1" applyBorder="1" applyAlignment="1">
      <alignment horizontal="center" vertical="center"/>
    </xf>
    <xf numFmtId="0" fontId="1" fillId="0" borderId="5" xfId="1" applyFont="1" applyBorder="1" applyAlignment="1">
      <alignment horizontal="center" vertical="center"/>
    </xf>
    <xf numFmtId="0" fontId="1" fillId="0" borderId="1" xfId="1" applyFont="1" applyBorder="1" applyAlignment="1">
      <alignment horizontal="center" vertical="center"/>
    </xf>
    <xf numFmtId="0" fontId="1" fillId="0" borderId="1" xfId="1" applyFont="1" applyBorder="1" applyAlignment="1">
      <alignment horizontal="center" vertical="center" wrapText="1"/>
    </xf>
  </cellXfs>
  <cellStyles count="10">
    <cellStyle name="百分比" xfId="7" builtinId="5"/>
    <cellStyle name="百分比 2" xfId="5" xr:uid="{00000000-0005-0000-0000-000001000000}"/>
    <cellStyle name="常规" xfId="0" builtinId="0"/>
    <cellStyle name="常规 2" xfId="1" xr:uid="{00000000-0005-0000-0000-000003000000}"/>
    <cellStyle name="常规 2 2" xfId="2" xr:uid="{00000000-0005-0000-0000-000004000000}"/>
    <cellStyle name="常规 3" xfId="3" xr:uid="{00000000-0005-0000-0000-000005000000}"/>
    <cellStyle name="常规 4" xfId="4" xr:uid="{00000000-0005-0000-0000-000006000000}"/>
    <cellStyle name="超链接" xfId="8" builtinId="8"/>
    <cellStyle name="千位分隔" xfId="9" builtinId="3"/>
    <cellStyle name="千位分隔 2" xfId="6" xr:uid="{00000000-0005-0000-0000-000007000000}"/>
  </cellStyles>
  <dxfs count="6">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5</xdr:row>
          <xdr:rowOff>85725</xdr:rowOff>
        </xdr:from>
        <xdr:to>
          <xdr:col>4</xdr:col>
          <xdr:colOff>295275</xdr:colOff>
          <xdr:row>7</xdr:row>
          <xdr:rowOff>76200</xdr:rowOff>
        </xdr:to>
        <xdr:sp macro="" textlink="">
          <xdr:nvSpPr>
            <xdr:cNvPr id="412673" name="Button 1" hidden="1">
              <a:extLst>
                <a:ext uri="{63B3BB69-23CF-44E3-9099-C40C66FF867C}">
                  <a14:compatExt spid="_x0000_s412673"/>
                </a:ext>
                <a:ext uri="{FF2B5EF4-FFF2-40B4-BE49-F238E27FC236}">
                  <a16:creationId xmlns:a16="http://schemas.microsoft.com/office/drawing/2014/main" id="{00000000-0008-0000-0000-000001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后台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5</xdr:row>
          <xdr:rowOff>47625</xdr:rowOff>
        </xdr:from>
        <xdr:to>
          <xdr:col>17</xdr:col>
          <xdr:colOff>142875</xdr:colOff>
          <xdr:row>6</xdr:row>
          <xdr:rowOff>123825</xdr:rowOff>
        </xdr:to>
        <xdr:sp macro="" textlink="">
          <xdr:nvSpPr>
            <xdr:cNvPr id="412674" name="Button 2" hidden="1">
              <a:extLst>
                <a:ext uri="{63B3BB69-23CF-44E3-9099-C40C66FF867C}">
                  <a14:compatExt spid="_x0000_s412674"/>
                </a:ext>
                <a:ext uri="{FF2B5EF4-FFF2-40B4-BE49-F238E27FC236}">
                  <a16:creationId xmlns:a16="http://schemas.microsoft.com/office/drawing/2014/main" id="{00000000-0008-0000-0000-000002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前台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5</xdr:row>
          <xdr:rowOff>47625</xdr:rowOff>
        </xdr:from>
        <xdr:to>
          <xdr:col>12</xdr:col>
          <xdr:colOff>76200</xdr:colOff>
          <xdr:row>7</xdr:row>
          <xdr:rowOff>19050</xdr:rowOff>
        </xdr:to>
        <xdr:sp macro="" textlink="">
          <xdr:nvSpPr>
            <xdr:cNvPr id="412675" name="Button 3" hidden="1">
              <a:extLst>
                <a:ext uri="{63B3BB69-23CF-44E3-9099-C40C66FF867C}">
                  <a14:compatExt spid="_x0000_s412675"/>
                </a:ext>
                <a:ext uri="{FF2B5EF4-FFF2-40B4-BE49-F238E27FC236}">
                  <a16:creationId xmlns:a16="http://schemas.microsoft.com/office/drawing/2014/main" id="{00000000-0008-0000-0000-000003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全部导出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12</xdr:col>
          <xdr:colOff>238125</xdr:colOff>
          <xdr:row>5</xdr:row>
          <xdr:rowOff>0</xdr:rowOff>
        </xdr:to>
        <xdr:sp macro="" textlink="">
          <xdr:nvSpPr>
            <xdr:cNvPr id="569345" name="Button 1" hidden="1">
              <a:extLst>
                <a:ext uri="{63B3BB69-23CF-44E3-9099-C40C66FF867C}">
                  <a14:compatExt spid="_x0000_s569345"/>
                </a:ext>
                <a:ext uri="{FF2B5EF4-FFF2-40B4-BE49-F238E27FC236}">
                  <a16:creationId xmlns:a16="http://schemas.microsoft.com/office/drawing/2014/main" id="{00000000-0008-0000-0300-000001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6</xdr:row>
          <xdr:rowOff>0</xdr:rowOff>
        </xdr:from>
        <xdr:to>
          <xdr:col>12</xdr:col>
          <xdr:colOff>228600</xdr:colOff>
          <xdr:row>8</xdr:row>
          <xdr:rowOff>0</xdr:rowOff>
        </xdr:to>
        <xdr:sp macro="" textlink="">
          <xdr:nvSpPr>
            <xdr:cNvPr id="569346" name="Button 2" hidden="1">
              <a:extLst>
                <a:ext uri="{63B3BB69-23CF-44E3-9099-C40C66FF867C}">
                  <a14:compatExt spid="_x0000_s569346"/>
                </a:ext>
                <a:ext uri="{FF2B5EF4-FFF2-40B4-BE49-F238E27FC236}">
                  <a16:creationId xmlns:a16="http://schemas.microsoft.com/office/drawing/2014/main" id="{00000000-0008-0000-0300-000002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18</xdr:col>
          <xdr:colOff>238125</xdr:colOff>
          <xdr:row>5</xdr:row>
          <xdr:rowOff>0</xdr:rowOff>
        </xdr:to>
        <xdr:sp macro="" textlink="">
          <xdr:nvSpPr>
            <xdr:cNvPr id="569347" name="Button 3" hidden="1">
              <a:extLst>
                <a:ext uri="{63B3BB69-23CF-44E3-9099-C40C66FF867C}">
                  <a14:compatExt spid="_x0000_s569347"/>
                </a:ext>
                <a:ext uri="{FF2B5EF4-FFF2-40B4-BE49-F238E27FC236}">
                  <a16:creationId xmlns:a16="http://schemas.microsoft.com/office/drawing/2014/main" id="{00000000-0008-0000-0300-000003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0</xdr:rowOff>
        </xdr:from>
        <xdr:to>
          <xdr:col>18</xdr:col>
          <xdr:colOff>238125</xdr:colOff>
          <xdr:row>8</xdr:row>
          <xdr:rowOff>0</xdr:rowOff>
        </xdr:to>
        <xdr:sp macro="" textlink="">
          <xdr:nvSpPr>
            <xdr:cNvPr id="569348" name="Button 4" hidden="1">
              <a:extLst>
                <a:ext uri="{63B3BB69-23CF-44E3-9099-C40C66FF867C}">
                  <a14:compatExt spid="_x0000_s569348"/>
                </a:ext>
                <a:ext uri="{FF2B5EF4-FFF2-40B4-BE49-F238E27FC236}">
                  <a16:creationId xmlns:a16="http://schemas.microsoft.com/office/drawing/2014/main" id="{00000000-0008-0000-0300-000004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18</xdr:col>
          <xdr:colOff>238125</xdr:colOff>
          <xdr:row>11</xdr:row>
          <xdr:rowOff>0</xdr:rowOff>
        </xdr:to>
        <xdr:sp macro="" textlink="">
          <xdr:nvSpPr>
            <xdr:cNvPr id="569349" name="Button 5" hidden="1">
              <a:extLst>
                <a:ext uri="{63B3BB69-23CF-44E3-9099-C40C66FF867C}">
                  <a14:compatExt spid="_x0000_s569349"/>
                </a:ext>
                <a:ext uri="{FF2B5EF4-FFF2-40B4-BE49-F238E27FC236}">
                  <a16:creationId xmlns:a16="http://schemas.microsoft.com/office/drawing/2014/main" id="{00000000-0008-0000-0300-000005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18</xdr:col>
          <xdr:colOff>238125</xdr:colOff>
          <xdr:row>14</xdr:row>
          <xdr:rowOff>0</xdr:rowOff>
        </xdr:to>
        <xdr:sp macro="" textlink="">
          <xdr:nvSpPr>
            <xdr:cNvPr id="569350" name="Button 6" hidden="1">
              <a:extLst>
                <a:ext uri="{63B3BB69-23CF-44E3-9099-C40C66FF867C}">
                  <a14:compatExt spid="_x0000_s569350"/>
                </a:ext>
                <a:ext uri="{FF2B5EF4-FFF2-40B4-BE49-F238E27FC236}">
                  <a16:creationId xmlns:a16="http://schemas.microsoft.com/office/drawing/2014/main" id="{00000000-0008-0000-0300-000006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复制士兵公共配置区域</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60</xdr:col>
      <xdr:colOff>114301</xdr:colOff>
      <xdr:row>7</xdr:row>
      <xdr:rowOff>19049</xdr:rowOff>
    </xdr:from>
    <xdr:to>
      <xdr:col>61</xdr:col>
      <xdr:colOff>466725</xdr:colOff>
      <xdr:row>12</xdr:row>
      <xdr:rowOff>142875</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34137599"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6" name="右箭头 5">
          <a:extLst>
            <a:ext uri="{FF2B5EF4-FFF2-40B4-BE49-F238E27FC236}">
              <a16:creationId xmlns:a16="http://schemas.microsoft.com/office/drawing/2014/main" id="{00000000-0008-0000-0800-000006000000}"/>
            </a:ext>
          </a:extLst>
        </xdr:cNvPr>
        <xdr:cNvSpPr/>
      </xdr:nvSpPr>
      <xdr:spPr>
        <a:xfrm>
          <a:off x="33689925"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0" name="右箭头 9">
          <a:extLst>
            <a:ext uri="{FF2B5EF4-FFF2-40B4-BE49-F238E27FC236}">
              <a16:creationId xmlns:a16="http://schemas.microsoft.com/office/drawing/2014/main" id="{00000000-0008-0000-0800-00000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13" name="TextBox 3">
          <a:extLst>
            <a:ext uri="{FF2B5EF4-FFF2-40B4-BE49-F238E27FC236}">
              <a16:creationId xmlns:a16="http://schemas.microsoft.com/office/drawing/2014/main" id="{00000000-0008-0000-0800-00000D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14" name="TextBox 4">
          <a:extLst>
            <a:ext uri="{FF2B5EF4-FFF2-40B4-BE49-F238E27FC236}">
              <a16:creationId xmlns:a16="http://schemas.microsoft.com/office/drawing/2014/main" id="{00000000-0008-0000-0800-00000E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15" name="右箭头 14">
          <a:extLst>
            <a:ext uri="{FF2B5EF4-FFF2-40B4-BE49-F238E27FC236}">
              <a16:creationId xmlns:a16="http://schemas.microsoft.com/office/drawing/2014/main" id="{00000000-0008-0000-0800-00000F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16" name="TextBox 6">
          <a:extLst>
            <a:ext uri="{FF2B5EF4-FFF2-40B4-BE49-F238E27FC236}">
              <a16:creationId xmlns:a16="http://schemas.microsoft.com/office/drawing/2014/main" id="{00000000-0008-0000-0800-000010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17" name="TextBox 8">
          <a:extLst>
            <a:ext uri="{FF2B5EF4-FFF2-40B4-BE49-F238E27FC236}">
              <a16:creationId xmlns:a16="http://schemas.microsoft.com/office/drawing/2014/main" id="{00000000-0008-0000-0800-000011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8" name="右箭头 17">
          <a:extLst>
            <a:ext uri="{FF2B5EF4-FFF2-40B4-BE49-F238E27FC236}">
              <a16:creationId xmlns:a16="http://schemas.microsoft.com/office/drawing/2014/main" id="{00000000-0008-0000-0800-000012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22" name="TextBox 3">
          <a:extLst>
            <a:ext uri="{FF2B5EF4-FFF2-40B4-BE49-F238E27FC236}">
              <a16:creationId xmlns:a16="http://schemas.microsoft.com/office/drawing/2014/main" id="{00000000-0008-0000-0800-000016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23" name="TextBox 4">
          <a:extLst>
            <a:ext uri="{FF2B5EF4-FFF2-40B4-BE49-F238E27FC236}">
              <a16:creationId xmlns:a16="http://schemas.microsoft.com/office/drawing/2014/main" id="{00000000-0008-0000-0800-000017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24" name="右箭头 23">
          <a:extLst>
            <a:ext uri="{FF2B5EF4-FFF2-40B4-BE49-F238E27FC236}">
              <a16:creationId xmlns:a16="http://schemas.microsoft.com/office/drawing/2014/main" id="{00000000-0008-0000-0800-000018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25" name="TextBox 6">
          <a:extLst>
            <a:ext uri="{FF2B5EF4-FFF2-40B4-BE49-F238E27FC236}">
              <a16:creationId xmlns:a16="http://schemas.microsoft.com/office/drawing/2014/main" id="{00000000-0008-0000-0800-000019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26" name="TextBox 8">
          <a:extLst>
            <a:ext uri="{FF2B5EF4-FFF2-40B4-BE49-F238E27FC236}">
              <a16:creationId xmlns:a16="http://schemas.microsoft.com/office/drawing/2014/main" id="{00000000-0008-0000-0800-00001A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27" name="右箭头 26">
          <a:extLst>
            <a:ext uri="{FF2B5EF4-FFF2-40B4-BE49-F238E27FC236}">
              <a16:creationId xmlns:a16="http://schemas.microsoft.com/office/drawing/2014/main" id="{00000000-0008-0000-0800-00001B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31" name="TextBox 3">
          <a:extLst>
            <a:ext uri="{FF2B5EF4-FFF2-40B4-BE49-F238E27FC236}">
              <a16:creationId xmlns:a16="http://schemas.microsoft.com/office/drawing/2014/main" id="{00000000-0008-0000-0800-00001F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32" name="TextBox 4">
          <a:extLst>
            <a:ext uri="{FF2B5EF4-FFF2-40B4-BE49-F238E27FC236}">
              <a16:creationId xmlns:a16="http://schemas.microsoft.com/office/drawing/2014/main" id="{00000000-0008-0000-0800-000020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33" name="右箭头 32">
          <a:extLst>
            <a:ext uri="{FF2B5EF4-FFF2-40B4-BE49-F238E27FC236}">
              <a16:creationId xmlns:a16="http://schemas.microsoft.com/office/drawing/2014/main" id="{00000000-0008-0000-0800-000021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34" name="TextBox 6">
          <a:extLst>
            <a:ext uri="{FF2B5EF4-FFF2-40B4-BE49-F238E27FC236}">
              <a16:creationId xmlns:a16="http://schemas.microsoft.com/office/drawing/2014/main" id="{00000000-0008-0000-0800-000022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35" name="TextBox 8">
          <a:extLst>
            <a:ext uri="{FF2B5EF4-FFF2-40B4-BE49-F238E27FC236}">
              <a16:creationId xmlns:a16="http://schemas.microsoft.com/office/drawing/2014/main" id="{00000000-0008-0000-0800-000023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36" name="右箭头 35">
          <a:extLst>
            <a:ext uri="{FF2B5EF4-FFF2-40B4-BE49-F238E27FC236}">
              <a16:creationId xmlns:a16="http://schemas.microsoft.com/office/drawing/2014/main" id="{00000000-0008-0000-0800-000024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0" name="TextBox 3">
          <a:extLst>
            <a:ext uri="{FF2B5EF4-FFF2-40B4-BE49-F238E27FC236}">
              <a16:creationId xmlns:a16="http://schemas.microsoft.com/office/drawing/2014/main" id="{00000000-0008-0000-0800-000028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41" name="TextBox 4">
          <a:extLst>
            <a:ext uri="{FF2B5EF4-FFF2-40B4-BE49-F238E27FC236}">
              <a16:creationId xmlns:a16="http://schemas.microsoft.com/office/drawing/2014/main" id="{00000000-0008-0000-0800-00002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42" name="右箭头 41">
          <a:extLst>
            <a:ext uri="{FF2B5EF4-FFF2-40B4-BE49-F238E27FC236}">
              <a16:creationId xmlns:a16="http://schemas.microsoft.com/office/drawing/2014/main" id="{00000000-0008-0000-0800-00002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43" name="TextBox 6">
          <a:extLst>
            <a:ext uri="{FF2B5EF4-FFF2-40B4-BE49-F238E27FC236}">
              <a16:creationId xmlns:a16="http://schemas.microsoft.com/office/drawing/2014/main" id="{00000000-0008-0000-0800-00002B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44" name="TextBox 8">
          <a:extLst>
            <a:ext uri="{FF2B5EF4-FFF2-40B4-BE49-F238E27FC236}">
              <a16:creationId xmlns:a16="http://schemas.microsoft.com/office/drawing/2014/main" id="{00000000-0008-0000-0800-00002C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45" name="右箭头 44">
          <a:extLst>
            <a:ext uri="{FF2B5EF4-FFF2-40B4-BE49-F238E27FC236}">
              <a16:creationId xmlns:a16="http://schemas.microsoft.com/office/drawing/2014/main" id="{00000000-0008-0000-0800-00002D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9" name="TextBox 3">
          <a:extLst>
            <a:ext uri="{FF2B5EF4-FFF2-40B4-BE49-F238E27FC236}">
              <a16:creationId xmlns:a16="http://schemas.microsoft.com/office/drawing/2014/main" id="{00000000-0008-0000-0800-000031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0" name="TextBox 4">
          <a:extLst>
            <a:ext uri="{FF2B5EF4-FFF2-40B4-BE49-F238E27FC236}">
              <a16:creationId xmlns:a16="http://schemas.microsoft.com/office/drawing/2014/main" id="{00000000-0008-0000-0800-000032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51" name="右箭头 50">
          <a:extLst>
            <a:ext uri="{FF2B5EF4-FFF2-40B4-BE49-F238E27FC236}">
              <a16:creationId xmlns:a16="http://schemas.microsoft.com/office/drawing/2014/main" id="{00000000-0008-0000-0800-000033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52" name="TextBox 6">
          <a:extLst>
            <a:ext uri="{FF2B5EF4-FFF2-40B4-BE49-F238E27FC236}">
              <a16:creationId xmlns:a16="http://schemas.microsoft.com/office/drawing/2014/main" id="{00000000-0008-0000-0800-000034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53" name="TextBox 8">
          <a:extLst>
            <a:ext uri="{FF2B5EF4-FFF2-40B4-BE49-F238E27FC236}">
              <a16:creationId xmlns:a16="http://schemas.microsoft.com/office/drawing/2014/main" id="{00000000-0008-0000-0800-000035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54" name="右箭头 53">
          <a:extLst>
            <a:ext uri="{FF2B5EF4-FFF2-40B4-BE49-F238E27FC236}">
              <a16:creationId xmlns:a16="http://schemas.microsoft.com/office/drawing/2014/main" id="{00000000-0008-0000-0800-000036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304800</xdr:colOff>
      <xdr:row>512</xdr:row>
      <xdr:rowOff>104775</xdr:rowOff>
    </xdr:from>
    <xdr:to>
      <xdr:col>13</xdr:col>
      <xdr:colOff>104777</xdr:colOff>
      <xdr:row>519</xdr:row>
      <xdr:rowOff>66675</xdr:rowOff>
    </xdr:to>
    <xdr:sp macro="" textlink="">
      <xdr:nvSpPr>
        <xdr:cNvPr id="2" name="矩形 1">
          <a:extLst>
            <a:ext uri="{FF2B5EF4-FFF2-40B4-BE49-F238E27FC236}">
              <a16:creationId xmlns:a16="http://schemas.microsoft.com/office/drawing/2014/main" id="{00000000-0008-0000-0900-000002000000}"/>
            </a:ext>
          </a:extLst>
        </xdr:cNvPr>
        <xdr:cNvSpPr/>
      </xdr:nvSpPr>
      <xdr:spPr>
        <a:xfrm>
          <a:off x="5286375" y="74133075"/>
          <a:ext cx="3181352" cy="9620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zh-CN" altLang="en-US" sz="1100"/>
            <a:t>以后调数值的时候，内置</a:t>
          </a:r>
          <a:r>
            <a:rPr lang="en-US" altLang="zh-CN" sz="1100"/>
            <a:t>cd</a:t>
          </a:r>
          <a:r>
            <a:rPr lang="zh-CN" altLang="en-US" sz="1100"/>
            <a:t>一般需要大于持续时间的</a:t>
          </a:r>
          <a:r>
            <a:rPr lang="en-US" altLang="zh-CN" sz="1100"/>
            <a:t>2</a:t>
          </a:r>
          <a:r>
            <a:rPr lang="zh-CN" altLang="en-US" sz="1100"/>
            <a:t>倍，否则</a:t>
          </a:r>
          <a:r>
            <a:rPr lang="en-US" altLang="zh-CN" sz="1100"/>
            <a:t>4.5</a:t>
          </a:r>
          <a:r>
            <a:rPr lang="zh-CN" altLang="en-US" sz="1100"/>
            <a:t>秒持续</a:t>
          </a:r>
          <a:r>
            <a:rPr lang="en-US" altLang="zh-CN" sz="1100"/>
            <a:t>5</a:t>
          </a:r>
          <a:r>
            <a:rPr lang="zh-CN" altLang="en-US" sz="1100"/>
            <a:t>秒</a:t>
          </a:r>
          <a:r>
            <a:rPr lang="en-US" altLang="zh-CN" sz="1100"/>
            <a:t>cd</a:t>
          </a:r>
          <a:r>
            <a:rPr lang="zh-CN" altLang="en-US" sz="1100"/>
            <a:t>就跟没有内置</a:t>
          </a:r>
          <a:r>
            <a:rPr lang="en-US" altLang="zh-CN" sz="1100"/>
            <a:t>cd</a:t>
          </a:r>
          <a:r>
            <a:rPr lang="zh-CN" altLang="en-US" sz="1100"/>
            <a:t>一样，并不能达到通过内置</a:t>
          </a:r>
          <a:r>
            <a:rPr lang="en-US" altLang="zh-CN" sz="1100"/>
            <a:t>cd</a:t>
          </a:r>
          <a:r>
            <a:rPr lang="zh-CN" altLang="en-US" sz="1100"/>
            <a:t>控制技能上限的效果</a:t>
          </a:r>
          <a:endParaRPr lang="en-US" altLang="zh-CN" sz="1100"/>
        </a:p>
        <a:p>
          <a:pPr algn="l"/>
          <a:r>
            <a:rPr lang="zh-CN" altLang="en-US" sz="1100"/>
            <a:t>建议内置</a:t>
          </a:r>
          <a:r>
            <a:rPr lang="en-US" altLang="zh-CN" sz="1100"/>
            <a:t>CD</a:t>
          </a:r>
          <a:r>
            <a:rPr lang="zh-CN" altLang="en-US" sz="1100"/>
            <a:t>调至</a:t>
          </a:r>
          <a:r>
            <a:rPr lang="en-US" altLang="zh-CN" sz="1100"/>
            <a:t>10s</a:t>
          </a:r>
          <a:r>
            <a:rPr lang="zh-CN" altLang="en-US" sz="1100"/>
            <a:t>，提高吸血系数。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g_game2_cehua/trunk/&#25968;&#20540;&#25991;&#26723;/&#25112;&#22269;&#23548;&#34920;/&#25112;&#22269;-&#27494;&#2355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35282;&#33394;&#25216;&#33021;&#35774;&#3574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1442;&#25968;&#35843;&#2999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Desktop\&#25216;&#33021;&#35774;&#35745;&#20853;&#27861;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5216;&#33021;&#35774;&#35745;&#20853;&#2786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武将"/>
      <sheetName val="图鉴开启配置"/>
      <sheetName val="武将上阵羁绊"/>
      <sheetName val="武将职业羁绊"/>
      <sheetName val="羁绊传记"/>
      <sheetName val="武将羁绊"/>
      <sheetName val="各武将羁绊具体加成"/>
      <sheetName val="羁绊相关资料"/>
      <sheetName val="武将特性解锁"/>
      <sheetName val="武将第四特性"/>
      <sheetName val="第4特性资料"/>
      <sheetName val="武将怪物"/>
      <sheetName val="武将素材"/>
      <sheetName val="武将升级"/>
      <sheetName val="武将配置信息"/>
      <sheetName val="武将升阶"/>
      <sheetName val="武将升星"/>
      <sheetName val="武将觉醒"/>
      <sheetName val="武将亲密度"/>
      <sheetName val="武将碎片兑换"/>
      <sheetName val="武将可携带的兵种"/>
      <sheetName val="新版武将设计"/>
      <sheetName val="武将基本资料"/>
      <sheetName val="觉醒资料和设计"/>
      <sheetName val="武将版本配置字段"/>
      <sheetName val="武将基本资料（三国）"/>
      <sheetName val="技能&amp;特性索引"/>
      <sheetName val="属性字段索引"/>
      <sheetName val="语言包C"/>
      <sheetName val="语言包"/>
      <sheetName val="战国-武将"/>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12">
          <cell r="L12">
            <v>1</v>
          </cell>
        </row>
        <row r="13">
          <cell r="L13">
            <v>0</v>
          </cell>
        </row>
        <row r="14">
          <cell r="L14">
            <v>1</v>
          </cell>
        </row>
        <row r="15">
          <cell r="L15">
            <v>0</v>
          </cell>
        </row>
        <row r="16">
          <cell r="L16">
            <v>1</v>
          </cell>
        </row>
        <row r="17">
          <cell r="L17">
            <v>1</v>
          </cell>
        </row>
        <row r="18">
          <cell r="L18">
            <v>1</v>
          </cell>
        </row>
        <row r="19">
          <cell r="L19">
            <v>0</v>
          </cell>
        </row>
        <row r="20">
          <cell r="L20">
            <v>1</v>
          </cell>
        </row>
        <row r="21">
          <cell r="L21">
            <v>1</v>
          </cell>
        </row>
        <row r="22">
          <cell r="L22">
            <v>1</v>
          </cell>
        </row>
        <row r="23">
          <cell r="L23">
            <v>1</v>
          </cell>
        </row>
        <row r="24">
          <cell r="L24">
            <v>0</v>
          </cell>
        </row>
        <row r="25">
          <cell r="L25">
            <v>0</v>
          </cell>
        </row>
        <row r="26">
          <cell r="L26">
            <v>1</v>
          </cell>
        </row>
        <row r="27">
          <cell r="L27">
            <v>1</v>
          </cell>
        </row>
        <row r="28">
          <cell r="L28">
            <v>1</v>
          </cell>
        </row>
        <row r="29">
          <cell r="L29">
            <v>1</v>
          </cell>
        </row>
        <row r="30">
          <cell r="L30">
            <v>0</v>
          </cell>
        </row>
        <row r="31">
          <cell r="L31">
            <v>1</v>
          </cell>
        </row>
        <row r="32">
          <cell r="L32">
            <v>1</v>
          </cell>
        </row>
        <row r="33">
          <cell r="L33">
            <v>0</v>
          </cell>
        </row>
        <row r="34">
          <cell r="L34">
            <v>0</v>
          </cell>
        </row>
        <row r="35">
          <cell r="L35">
            <v>0</v>
          </cell>
        </row>
        <row r="36">
          <cell r="L36">
            <v>0</v>
          </cell>
        </row>
        <row r="37">
          <cell r="L37">
            <v>0</v>
          </cell>
        </row>
        <row r="38">
          <cell r="L38">
            <v>1</v>
          </cell>
        </row>
        <row r="39">
          <cell r="L39">
            <v>1</v>
          </cell>
        </row>
        <row r="40">
          <cell r="L40">
            <v>1</v>
          </cell>
        </row>
        <row r="41">
          <cell r="L41">
            <v>1</v>
          </cell>
        </row>
        <row r="42">
          <cell r="L42">
            <v>0</v>
          </cell>
        </row>
        <row r="43">
          <cell r="L43">
            <v>1</v>
          </cell>
        </row>
        <row r="44">
          <cell r="L44">
            <v>1</v>
          </cell>
        </row>
        <row r="45">
          <cell r="L45">
            <v>1</v>
          </cell>
        </row>
        <row r="46">
          <cell r="L46">
            <v>0</v>
          </cell>
        </row>
        <row r="47">
          <cell r="L47">
            <v>1</v>
          </cell>
        </row>
        <row r="48">
          <cell r="L48">
            <v>0</v>
          </cell>
        </row>
        <row r="49">
          <cell r="L49">
            <v>0</v>
          </cell>
        </row>
        <row r="50">
          <cell r="L50">
            <v>0</v>
          </cell>
        </row>
        <row r="51">
          <cell r="L51">
            <v>1</v>
          </cell>
        </row>
        <row r="52">
          <cell r="L52">
            <v>1</v>
          </cell>
        </row>
        <row r="53">
          <cell r="L53">
            <v>1</v>
          </cell>
        </row>
        <row r="54">
          <cell r="L54">
            <v>1</v>
          </cell>
        </row>
        <row r="55">
          <cell r="L55">
            <v>0</v>
          </cell>
        </row>
        <row r="56">
          <cell r="L56">
            <v>1</v>
          </cell>
        </row>
        <row r="57">
          <cell r="L57">
            <v>0</v>
          </cell>
        </row>
        <row r="58">
          <cell r="L58">
            <v>1</v>
          </cell>
        </row>
        <row r="59">
          <cell r="L59">
            <v>1</v>
          </cell>
        </row>
        <row r="60">
          <cell r="L60">
            <v>1</v>
          </cell>
        </row>
        <row r="61">
          <cell r="L61">
            <v>1</v>
          </cell>
        </row>
        <row r="62">
          <cell r="L62">
            <v>1</v>
          </cell>
        </row>
        <row r="63">
          <cell r="L63">
            <v>1</v>
          </cell>
        </row>
        <row r="64">
          <cell r="L64">
            <v>1</v>
          </cell>
        </row>
        <row r="65">
          <cell r="L65">
            <v>1</v>
          </cell>
        </row>
        <row r="66">
          <cell r="L66">
            <v>1</v>
          </cell>
        </row>
        <row r="67">
          <cell r="L67">
            <v>1</v>
          </cell>
        </row>
        <row r="68">
          <cell r="L68">
            <v>1</v>
          </cell>
        </row>
        <row r="69">
          <cell r="L69">
            <v>1</v>
          </cell>
        </row>
        <row r="70">
          <cell r="L70">
            <v>1</v>
          </cell>
        </row>
        <row r="71">
          <cell r="L71">
            <v>1</v>
          </cell>
        </row>
        <row r="72">
          <cell r="L72">
            <v>0</v>
          </cell>
        </row>
        <row r="73">
          <cell r="L73">
            <v>1</v>
          </cell>
        </row>
        <row r="74">
          <cell r="L74">
            <v>1</v>
          </cell>
        </row>
        <row r="75">
          <cell r="L75">
            <v>1</v>
          </cell>
        </row>
        <row r="76">
          <cell r="L76">
            <v>1</v>
          </cell>
        </row>
        <row r="77">
          <cell r="L77">
            <v>0</v>
          </cell>
        </row>
        <row r="78">
          <cell r="L78">
            <v>0</v>
          </cell>
        </row>
        <row r="79">
          <cell r="L79">
            <v>0</v>
          </cell>
        </row>
        <row r="80">
          <cell r="L80">
            <v>0</v>
          </cell>
        </row>
        <row r="81">
          <cell r="L81">
            <v>0</v>
          </cell>
        </row>
        <row r="82">
          <cell r="L82">
            <v>1</v>
          </cell>
        </row>
        <row r="83">
          <cell r="L83">
            <v>1</v>
          </cell>
        </row>
        <row r="84">
          <cell r="L84">
            <v>1</v>
          </cell>
        </row>
        <row r="85">
          <cell r="L85">
            <v>1</v>
          </cell>
        </row>
        <row r="86">
          <cell r="L86">
            <v>1</v>
          </cell>
        </row>
        <row r="87">
          <cell r="L87">
            <v>1</v>
          </cell>
        </row>
        <row r="88">
          <cell r="L88">
            <v>0</v>
          </cell>
        </row>
        <row r="89">
          <cell r="L89">
            <v>0</v>
          </cell>
        </row>
      </sheetData>
      <sheetData sheetId="24"/>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将领）"/>
      <sheetName val="配置系数（士兵）"/>
      <sheetName val="配置系数（兵法）"/>
      <sheetName val="数据总览"/>
      <sheetName val="兵法相关参数"/>
      <sheetName val="相关演算"/>
      <sheetName val="兵法调用模板"/>
      <sheetName val="大数据效果预估"/>
      <sheetName val="现有武将战法使用期望"/>
    </sheetNames>
    <sheetDataSet>
      <sheetData sheetId="0"/>
      <sheetData sheetId="1"/>
      <sheetData sheetId="2"/>
      <sheetData sheetId="3"/>
      <sheetData sheetId="4"/>
      <sheetData sheetId="5"/>
      <sheetData sheetId="6"/>
      <sheetData sheetId="7"/>
      <sheetData sheetId="8">
        <row r="1">
          <cell r="C1" t="str">
            <v>能力分配</v>
          </cell>
          <cell r="Z1" t="str">
            <v>时机折算</v>
          </cell>
          <cell r="CB1" t="str">
            <v>参数折算</v>
          </cell>
        </row>
        <row r="2">
          <cell r="AV2">
            <v>1</v>
          </cell>
          <cell r="AW2">
            <v>2</v>
          </cell>
          <cell r="AX2">
            <v>3</v>
          </cell>
          <cell r="AY2">
            <v>4</v>
          </cell>
          <cell r="AZ2">
            <v>1</v>
          </cell>
          <cell r="BA2">
            <v>2</v>
          </cell>
          <cell r="BB2">
            <v>3</v>
          </cell>
          <cell r="BC2">
            <v>4</v>
          </cell>
        </row>
        <row r="3">
          <cell r="D3" t="str">
            <v>输出能力</v>
          </cell>
          <cell r="E3" t="str">
            <v>生存能力</v>
          </cell>
          <cell r="F3" t="str">
            <v>辅助能力</v>
          </cell>
          <cell r="Q3" t="str">
            <v>武将技能效用预期</v>
          </cell>
          <cell r="AB3" t="str">
            <v>预估士兵数衰减数</v>
          </cell>
          <cell r="AF3" t="str">
            <v>预估将领生命比例衰减数</v>
          </cell>
          <cell r="AM3" t="str">
            <v>士兵实时承伤比例</v>
          </cell>
          <cell r="AQ3" t="str">
            <v>士兵动态承伤比例</v>
          </cell>
          <cell r="AV3" t="str">
            <v>目标为士兵时机系数</v>
          </cell>
          <cell r="AZ3" t="str">
            <v>目标为将领时机系数</v>
          </cell>
          <cell r="BE3" t="str">
            <v>士兵累积时机系数</v>
          </cell>
          <cell r="BI3" t="str">
            <v>将领累积时机系数</v>
          </cell>
          <cell r="BN3" t="str">
            <v>士兵默认累积自然减少士气值</v>
          </cell>
          <cell r="BS3" t="str">
            <v>兵力一次动态系数</v>
          </cell>
          <cell r="DM3" t="str">
            <v>将领关键字</v>
          </cell>
        </row>
        <row r="4">
          <cell r="C4" t="str">
            <v>基础技能加成</v>
          </cell>
          <cell r="D4">
            <v>0.4</v>
          </cell>
          <cell r="E4">
            <v>0</v>
          </cell>
          <cell r="F4">
            <v>0</v>
          </cell>
          <cell r="P4" t="str">
            <v>星级</v>
          </cell>
          <cell r="Q4">
            <v>90</v>
          </cell>
          <cell r="R4">
            <v>100</v>
          </cell>
          <cell r="S4">
            <v>110</v>
          </cell>
          <cell r="T4">
            <v>120</v>
          </cell>
          <cell r="U4">
            <v>125</v>
          </cell>
          <cell r="V4">
            <v>130</v>
          </cell>
          <cell r="W4">
            <v>140</v>
          </cell>
          <cell r="AA4" t="str">
            <v>时间</v>
          </cell>
          <cell r="AB4" t="str">
            <v>刀兵</v>
          </cell>
          <cell r="AC4" t="str">
            <v>车骑兵</v>
          </cell>
          <cell r="AD4" t="str">
            <v>弓弩兵</v>
          </cell>
          <cell r="AE4" t="str">
            <v>枪兵</v>
          </cell>
          <cell r="AF4" t="str">
            <v>步将</v>
          </cell>
          <cell r="AG4" t="str">
            <v>骑将</v>
          </cell>
          <cell r="AH4" t="str">
            <v>弓将</v>
          </cell>
          <cell r="AI4" t="str">
            <v>军师</v>
          </cell>
          <cell r="AM4" t="str">
            <v>刀兵</v>
          </cell>
          <cell r="AN4" t="str">
            <v>车骑兵</v>
          </cell>
          <cell r="AO4" t="str">
            <v>弓弩兵</v>
          </cell>
          <cell r="AP4" t="str">
            <v>枪兵</v>
          </cell>
          <cell r="AQ4" t="str">
            <v>刀兵</v>
          </cell>
          <cell r="AR4" t="str">
            <v>车骑兵</v>
          </cell>
          <cell r="AS4" t="str">
            <v>弓弩兵</v>
          </cell>
          <cell r="AT4" t="str">
            <v>枪兵</v>
          </cell>
          <cell r="AV4" t="str">
            <v>刀兵</v>
          </cell>
          <cell r="AW4" t="str">
            <v>车骑兵</v>
          </cell>
          <cell r="AX4" t="str">
            <v>弓弩兵</v>
          </cell>
          <cell r="AY4" t="str">
            <v>枪兵</v>
          </cell>
          <cell r="AZ4" t="str">
            <v>步将</v>
          </cell>
          <cell r="BA4" t="str">
            <v>骑将</v>
          </cell>
          <cell r="BB4" t="str">
            <v>弓将</v>
          </cell>
          <cell r="BC4" t="str">
            <v>军师</v>
          </cell>
          <cell r="BE4" t="str">
            <v>刀兵</v>
          </cell>
          <cell r="BF4" t="str">
            <v>车骑兵</v>
          </cell>
          <cell r="BG4" t="str">
            <v>弓弩兵</v>
          </cell>
          <cell r="BH4" t="str">
            <v>枪兵</v>
          </cell>
          <cell r="BI4" t="str">
            <v>步将</v>
          </cell>
          <cell r="BJ4" t="str">
            <v>骑将</v>
          </cell>
          <cell r="BK4" t="str">
            <v>弓将</v>
          </cell>
          <cell r="BL4" t="str">
            <v>军师</v>
          </cell>
          <cell r="BN4" t="str">
            <v>刀兵</v>
          </cell>
          <cell r="BO4" t="str">
            <v>车骑兵</v>
          </cell>
          <cell r="BP4" t="str">
            <v>弓弩兵</v>
          </cell>
          <cell r="BQ4" t="str">
            <v>枪兵</v>
          </cell>
          <cell r="BS4" t="str">
            <v>刀兵</v>
          </cell>
          <cell r="BT4" t="str">
            <v>车骑兵</v>
          </cell>
          <cell r="BU4" t="str">
            <v>弓弩兵</v>
          </cell>
          <cell r="BV4" t="str">
            <v>枪兵</v>
          </cell>
          <cell r="DM4" t="str">
            <v>职业</v>
          </cell>
          <cell r="DN4" t="str">
            <v>步将</v>
          </cell>
          <cell r="DO4" t="str">
            <v>骑将</v>
          </cell>
          <cell r="DP4" t="str">
            <v>弓将</v>
          </cell>
          <cell r="DQ4" t="str">
            <v>军师</v>
          </cell>
        </row>
        <row r="5">
          <cell r="P5" t="str">
            <v>0星</v>
          </cell>
          <cell r="Q5">
            <v>1.6262287655151603E-2</v>
          </cell>
          <cell r="R5">
            <v>1.6262287655151603E-2</v>
          </cell>
          <cell r="S5">
            <v>6.5049150620606455E-2</v>
          </cell>
          <cell r="T5">
            <v>0.65327778901461919</v>
          </cell>
          <cell r="U5">
            <v>0.90861665821171922</v>
          </cell>
          <cell r="V5">
            <v>1.1639555274088194</v>
          </cell>
          <cell r="W5">
            <v>1.1639555274088194</v>
          </cell>
          <cell r="AA5">
            <v>0</v>
          </cell>
          <cell r="AB5">
            <v>1</v>
          </cell>
          <cell r="AC5">
            <v>1</v>
          </cell>
          <cell r="AD5">
            <v>1</v>
          </cell>
          <cell r="AE5">
            <v>1</v>
          </cell>
          <cell r="AF5">
            <v>1</v>
          </cell>
          <cell r="AG5">
            <v>1</v>
          </cell>
          <cell r="AH5">
            <v>1</v>
          </cell>
          <cell r="AI5">
            <v>1</v>
          </cell>
          <cell r="AM5">
            <v>0.5</v>
          </cell>
          <cell r="AN5">
            <v>0.5</v>
          </cell>
          <cell r="AO5">
            <v>0.5</v>
          </cell>
          <cell r="AP5">
            <v>0.5</v>
          </cell>
          <cell r="AQ5">
            <v>0.5</v>
          </cell>
          <cell r="AR5">
            <v>0.5</v>
          </cell>
          <cell r="AS5">
            <v>0.5</v>
          </cell>
          <cell r="AT5">
            <v>0.5</v>
          </cell>
          <cell r="AV5">
            <v>1</v>
          </cell>
          <cell r="AW5">
            <v>1</v>
          </cell>
          <cell r="AX5">
            <v>1</v>
          </cell>
          <cell r="AY5">
            <v>1</v>
          </cell>
          <cell r="AZ5">
            <v>1</v>
          </cell>
          <cell r="BA5">
            <v>1</v>
          </cell>
          <cell r="BB5">
            <v>1</v>
          </cell>
          <cell r="BC5">
            <v>1</v>
          </cell>
          <cell r="BE5">
            <v>3.8001830203700522E-2</v>
          </cell>
          <cell r="BF5">
            <v>2.2135478453125725E-2</v>
          </cell>
          <cell r="BG5">
            <v>2.3745381037887467E-2</v>
          </cell>
          <cell r="BH5">
            <v>2.2945585784012103E-2</v>
          </cell>
          <cell r="BI5">
            <v>1.6998048825448198E-2</v>
          </cell>
          <cell r="BJ5">
            <v>2.2050545715399678E-2</v>
          </cell>
          <cell r="BK5">
            <v>2.412477037725741E-2</v>
          </cell>
          <cell r="BL5">
            <v>2.2855326746422832E-2</v>
          </cell>
          <cell r="BN5">
            <v>0</v>
          </cell>
          <cell r="BO5">
            <v>0</v>
          </cell>
          <cell r="BP5">
            <v>0</v>
          </cell>
          <cell r="BQ5">
            <v>0</v>
          </cell>
          <cell r="BS5">
            <v>5.4528049999999988</v>
          </cell>
          <cell r="BT5">
            <v>4.6088000000000005</v>
          </cell>
          <cell r="BU5">
            <v>5.0087500000000009</v>
          </cell>
          <cell r="BV5">
            <v>4.8087750000000007</v>
          </cell>
          <cell r="DM5" t="str">
            <v>定位</v>
          </cell>
          <cell r="DN5" t="str">
            <v>统武型</v>
          </cell>
          <cell r="DO5" t="str">
            <v>统智型</v>
          </cell>
          <cell r="DP5" t="str">
            <v>纯统型</v>
          </cell>
          <cell r="DQ5" t="str">
            <v>纯武型</v>
          </cell>
          <cell r="DR5" t="str">
            <v>纯智型</v>
          </cell>
          <cell r="DX5" t="str">
            <v>兵种小类</v>
          </cell>
          <cell r="DY5" t="str">
            <v>对应调用序号</v>
          </cell>
        </row>
        <row r="6">
          <cell r="P6" t="str">
            <v>1星</v>
          </cell>
          <cell r="Q6">
            <v>3.2524575310303235E-2</v>
          </cell>
          <cell r="R6">
            <v>3.2524575310303235E-2</v>
          </cell>
          <cell r="S6">
            <v>0.14636058889636452</v>
          </cell>
          <cell r="T6">
            <v>1.0059319869665071</v>
          </cell>
          <cell r="U6">
            <v>1.1266477329551874</v>
          </cell>
          <cell r="V6">
            <v>1.2473634789438675</v>
          </cell>
          <cell r="W6">
            <v>1.2473634789438675</v>
          </cell>
          <cell r="AA6">
            <v>1</v>
          </cell>
          <cell r="AB6">
            <v>0.96058222222222212</v>
          </cell>
          <cell r="AC6">
            <v>0.97865000000000002</v>
          </cell>
          <cell r="AD6">
            <v>0.99335000000000007</v>
          </cell>
          <cell r="AE6">
            <v>1</v>
          </cell>
          <cell r="AF6">
            <v>0.96674125</v>
          </cell>
          <cell r="AG6">
            <v>0.97331250000000002</v>
          </cell>
          <cell r="AH6">
            <v>0.99376562499999999</v>
          </cell>
          <cell r="AI6">
            <v>0.99376562499999999</v>
          </cell>
          <cell r="AM6">
            <v>0.5</v>
          </cell>
          <cell r="AN6">
            <v>0.5</v>
          </cell>
          <cell r="AO6">
            <v>0.5</v>
          </cell>
          <cell r="AP6">
            <v>0.5</v>
          </cell>
          <cell r="AQ6">
            <v>0.5</v>
          </cell>
          <cell r="AR6">
            <v>0.5</v>
          </cell>
          <cell r="AS6">
            <v>0.5</v>
          </cell>
          <cell r="AT6">
            <v>0.5</v>
          </cell>
          <cell r="AV6">
            <v>0.98666839582588794</v>
          </cell>
          <cell r="AW6">
            <v>0.98544329853258372</v>
          </cell>
          <cell r="AX6">
            <v>0.98313581339696177</v>
          </cell>
          <cell r="AY6">
            <v>0.98731145886800142</v>
          </cell>
          <cell r="AZ6">
            <v>0.98680696859980022</v>
          </cell>
          <cell r="BA6">
            <v>0.98548074679249875</v>
          </cell>
          <cell r="BB6">
            <v>0.98298405157881974</v>
          </cell>
          <cell r="BC6">
            <v>0.98734183145809806</v>
          </cell>
          <cell r="BE6">
            <v>7.5497035049233496E-2</v>
          </cell>
          <cell r="BF6">
            <v>4.3948737354570867E-2</v>
          </cell>
          <cell r="BG6">
            <v>4.7090315538991748E-2</v>
          </cell>
          <cell r="BH6">
            <v>4.5600025559005962E-2</v>
          </cell>
          <cell r="BI6">
            <v>3.3771841859000132E-2</v>
          </cell>
          <cell r="BJ6">
            <v>4.3780933974193893E-2</v>
          </cell>
          <cell r="BK6">
            <v>4.7839034906102591E-2</v>
          </cell>
          <cell r="BL6">
            <v>4.5421346914809209E-2</v>
          </cell>
          <cell r="BN6">
            <v>9.4602666666666924</v>
          </cell>
          <cell r="BO6">
            <v>5.1239999999999952</v>
          </cell>
          <cell r="BP6">
            <v>1.5959999999999841</v>
          </cell>
          <cell r="BQ6">
            <v>0</v>
          </cell>
          <cell r="BS6">
            <v>5.4158175599999989</v>
          </cell>
          <cell r="BT6">
            <v>4.5503721511111115</v>
          </cell>
          <cell r="BU6">
            <v>4.9037507000000007</v>
          </cell>
          <cell r="BV6">
            <v>4.7270614255555561</v>
          </cell>
          <cell r="DM6" t="str">
            <v>资质</v>
          </cell>
          <cell r="DN6">
            <v>90</v>
          </cell>
          <cell r="DO6">
            <v>100</v>
          </cell>
          <cell r="DP6">
            <v>110</v>
          </cell>
          <cell r="DQ6">
            <v>120</v>
          </cell>
          <cell r="DR6">
            <v>125</v>
          </cell>
          <cell r="DS6">
            <v>130</v>
          </cell>
          <cell r="DT6">
            <v>140</v>
          </cell>
          <cell r="DX6" t="str">
            <v>刀兵</v>
          </cell>
          <cell r="DY6">
            <v>1</v>
          </cell>
        </row>
        <row r="7">
          <cell r="D7" t="str">
            <v>将领天赋加乘输出和生存</v>
          </cell>
          <cell r="L7" t="str">
            <v>士兵技能成长</v>
          </cell>
          <cell r="P7" t="str">
            <v>2星</v>
          </cell>
          <cell r="Q7">
            <v>4.8786862965454841E-2</v>
          </cell>
          <cell r="R7">
            <v>4.8786862965454841E-2</v>
          </cell>
          <cell r="S7">
            <v>0.26049519965871148</v>
          </cell>
          <cell r="T7">
            <v>1.0939463598901729</v>
          </cell>
          <cell r="U7">
            <v>1.2181101006428805</v>
          </cell>
          <cell r="V7">
            <v>1.3422738413955884</v>
          </cell>
          <cell r="W7">
            <v>1.3422738413955884</v>
          </cell>
          <cell r="AA7">
            <v>2</v>
          </cell>
          <cell r="AB7">
            <v>0.92137700846090531</v>
          </cell>
          <cell r="AC7">
            <v>0.95759791999999988</v>
          </cell>
          <cell r="AD7">
            <v>0.98678493333333339</v>
          </cell>
          <cell r="AE7">
            <v>1</v>
          </cell>
          <cell r="AF7">
            <v>0.93366185088888887</v>
          </cell>
          <cell r="AG7">
            <v>0.94699739999999999</v>
          </cell>
          <cell r="AH7">
            <v>0.987610875</v>
          </cell>
          <cell r="AI7">
            <v>0.987610875</v>
          </cell>
          <cell r="AM7">
            <v>0.5</v>
          </cell>
          <cell r="AN7">
            <v>0.5</v>
          </cell>
          <cell r="AO7">
            <v>0.5</v>
          </cell>
          <cell r="AP7">
            <v>0.5</v>
          </cell>
          <cell r="AQ7">
            <v>0.5</v>
          </cell>
          <cell r="AR7">
            <v>0.5</v>
          </cell>
          <cell r="AS7">
            <v>0.5</v>
          </cell>
          <cell r="AT7">
            <v>0.5</v>
          </cell>
          <cell r="AV7">
            <v>0.97343788432312073</v>
          </cell>
          <cell r="AW7">
            <v>0.97104539595867356</v>
          </cell>
          <cell r="AX7">
            <v>0.96643707057231287</v>
          </cell>
          <cell r="AY7">
            <v>0.97473823464963727</v>
          </cell>
          <cell r="AZ7">
            <v>0.97371578989330565</v>
          </cell>
          <cell r="BA7">
            <v>0.97112041008334782</v>
          </cell>
          <cell r="BB7">
            <v>0.96613260497733611</v>
          </cell>
          <cell r="BC7">
            <v>0.97479906607367417</v>
          </cell>
          <cell r="BE7">
            <v>0.1124894562431302</v>
          </cell>
          <cell r="BF7">
            <v>6.5443291793821023E-2</v>
          </cell>
          <cell r="BG7">
            <v>7.0038732028871051E-2</v>
          </cell>
          <cell r="BH7">
            <v>6.7965965339115739E-2</v>
          </cell>
          <cell r="BI7">
            <v>5.0323110397716392E-2</v>
          </cell>
          <cell r="BJ7">
            <v>6.5194668971894437E-2</v>
          </cell>
          <cell r="BK7">
            <v>7.1146762155162357E-2</v>
          </cell>
          <cell r="BL7">
            <v>6.7700698082030844E-2</v>
          </cell>
          <cell r="BN7">
            <v>18.869517969382724</v>
          </cell>
          <cell r="BO7">
            <v>10.176499200000027</v>
          </cell>
          <cell r="BP7">
            <v>3.171615999999986</v>
          </cell>
          <cell r="BQ7">
            <v>0</v>
          </cell>
          <cell r="BS7">
            <v>5.3792193021297772</v>
          </cell>
          <cell r="BT7">
            <v>4.4924448683999341</v>
          </cell>
          <cell r="BU7">
            <v>4.7996616057066666</v>
          </cell>
          <cell r="BV7">
            <v>4.6460532370532999</v>
          </cell>
          <cell r="DM7" t="str">
            <v>技能类型</v>
          </cell>
          <cell r="DN7" t="str">
            <v>主动</v>
          </cell>
          <cell r="DO7" t="str">
            <v>追加</v>
          </cell>
          <cell r="DP7" t="str">
            <v>触发</v>
          </cell>
          <cell r="DQ7" t="str">
            <v>被动</v>
          </cell>
          <cell r="DX7" t="str">
            <v>枪兵</v>
          </cell>
          <cell r="DY7">
            <v>4</v>
          </cell>
        </row>
        <row r="8">
          <cell r="D8">
            <v>90</v>
          </cell>
          <cell r="E8">
            <v>100</v>
          </cell>
          <cell r="F8">
            <v>110</v>
          </cell>
          <cell r="G8">
            <v>120</v>
          </cell>
          <cell r="H8">
            <v>125</v>
          </cell>
          <cell r="I8">
            <v>130</v>
          </cell>
          <cell r="K8" t="str">
            <v>阶位</v>
          </cell>
          <cell r="L8" t="str">
            <v>个性特性数值</v>
          </cell>
          <cell r="M8" t="str">
            <v>共用特性数值</v>
          </cell>
          <cell r="P8" t="str">
            <v>3星</v>
          </cell>
          <cell r="Q8">
            <v>6.5049150620606455E-2</v>
          </cell>
          <cell r="R8">
            <v>6.5049150620606455E-2</v>
          </cell>
          <cell r="S8">
            <v>0.38690288698709019</v>
          </cell>
          <cell r="T8">
            <v>1.1837356247714634</v>
          </cell>
          <cell r="U8">
            <v>1.2896008913862398</v>
          </cell>
          <cell r="V8">
            <v>1.3954661580010161</v>
          </cell>
          <cell r="W8">
            <v>1.3954661580010161</v>
          </cell>
          <cell r="AA8">
            <v>3</v>
          </cell>
          <cell r="AB8">
            <v>0.88238321244490869</v>
          </cell>
          <cell r="AC8">
            <v>0.93684013060266669</v>
          </cell>
          <cell r="AD8">
            <v>0.98030340970666674</v>
          </cell>
          <cell r="AE8">
            <v>1</v>
          </cell>
          <cell r="AF8">
            <v>0.90076083550039177</v>
          </cell>
          <cell r="AG8">
            <v>0.92105016325333333</v>
          </cell>
          <cell r="AH8">
            <v>0.9815344466</v>
          </cell>
          <cell r="AI8">
            <v>0.9815344466</v>
          </cell>
          <cell r="AM8">
            <v>0.5</v>
          </cell>
          <cell r="AN8">
            <v>0.5</v>
          </cell>
          <cell r="AO8">
            <v>0.5</v>
          </cell>
          <cell r="AP8">
            <v>0.5</v>
          </cell>
          <cell r="AQ8">
            <v>0.5</v>
          </cell>
          <cell r="AR8">
            <v>0.5</v>
          </cell>
          <cell r="AS8">
            <v>0.5</v>
          </cell>
          <cell r="AT8">
            <v>0.5</v>
          </cell>
          <cell r="AV8">
            <v>0.96030759880453032</v>
          </cell>
          <cell r="AW8">
            <v>0.95680464274602595</v>
          </cell>
          <cell r="AX8">
            <v>0.94990242328969243</v>
          </cell>
          <cell r="AY8">
            <v>0.96227929123369349</v>
          </cell>
          <cell r="AZ8">
            <v>0.96072563570256519</v>
          </cell>
          <cell r="BA8">
            <v>0.95691734932773609</v>
          </cell>
          <cell r="BB8">
            <v>0.949444255961435</v>
          </cell>
          <cell r="BC8">
            <v>0.96237067316838154</v>
          </cell>
          <cell r="BE8">
            <v>0.14898290255622332</v>
          </cell>
          <cell r="BF8">
            <v>8.6622620347176327E-2</v>
          </cell>
          <cell r="BG8">
            <v>9.259452701869747E-2</v>
          </cell>
          <cell r="BH8">
            <v>9.0046027364296802E-2</v>
          </cell>
          <cell r="BI8">
            <v>6.6653571661248356E-2</v>
          </cell>
          <cell r="BJ8">
            <v>8.629521872910477E-2</v>
          </cell>
          <cell r="BK8">
            <v>9.4051886816237981E-2</v>
          </cell>
          <cell r="BL8">
            <v>8.9695994268469109E-2</v>
          </cell>
          <cell r="BN8">
            <v>28.228029013221914</v>
          </cell>
          <cell r="BO8">
            <v>15.158368655359995</v>
          </cell>
          <cell r="BP8">
            <v>4.7271816703999825</v>
          </cell>
          <cell r="BQ8">
            <v>0</v>
          </cell>
          <cell r="BS8">
            <v>5.3430056077421568</v>
          </cell>
          <cell r="BT8">
            <v>4.4350130884221137</v>
          </cell>
          <cell r="BU8">
            <v>4.6964735933170196</v>
          </cell>
          <cell r="BV8">
            <v>4.5657433408695667</v>
          </cell>
          <cell r="CB8" t="str">
            <v>属性加成修正率</v>
          </cell>
          <cell r="CG8" t="str">
            <v>标准三维基础值</v>
          </cell>
          <cell r="DX8" t="str">
            <v>车兵</v>
          </cell>
          <cell r="DY8">
            <v>2</v>
          </cell>
        </row>
        <row r="9">
          <cell r="C9" t="str">
            <v>0星</v>
          </cell>
          <cell r="D9">
            <v>0</v>
          </cell>
          <cell r="E9">
            <v>0.06</v>
          </cell>
          <cell r="F9">
            <v>0.1</v>
          </cell>
          <cell r="G9">
            <v>0.216</v>
          </cell>
          <cell r="H9">
            <v>0.35799999999999998</v>
          </cell>
          <cell r="I9">
            <v>0.5</v>
          </cell>
          <cell r="K9">
            <v>1</v>
          </cell>
          <cell r="L9">
            <v>0</v>
          </cell>
          <cell r="M9">
            <v>0</v>
          </cell>
          <cell r="P9" t="str">
            <v>4星</v>
          </cell>
          <cell r="Q9">
            <v>8.1311438275758083E-2</v>
          </cell>
          <cell r="R9">
            <v>8.1311438275758083E-2</v>
          </cell>
          <cell r="S9">
            <v>0.47634998061264566</v>
          </cell>
          <cell r="T9">
            <v>1.2681968955299221</v>
          </cell>
          <cell r="U9">
            <v>1.7032497236935118</v>
          </cell>
          <cell r="V9">
            <v>2.1383025518571013</v>
          </cell>
          <cell r="W9">
            <v>2.1383025518571013</v>
          </cell>
          <cell r="AA9">
            <v>4</v>
          </cell>
          <cell r="AB9">
            <v>0.843599694084465</v>
          </cell>
          <cell r="AC9">
            <v>0.91637305535303681</v>
          </cell>
          <cell r="AD9">
            <v>0.97390405658339563</v>
          </cell>
          <cell r="AE9">
            <v>1</v>
          </cell>
          <cell r="AF9">
            <v>0.86803724188376741</v>
          </cell>
          <cell r="AG9">
            <v>0.89546631919129605</v>
          </cell>
          <cell r="AH9">
            <v>0.97553505304693333</v>
          </cell>
          <cell r="AI9">
            <v>0.97553505304693333</v>
          </cell>
          <cell r="AM9">
            <v>0.5</v>
          </cell>
          <cell r="AN9">
            <v>0.5</v>
          </cell>
          <cell r="AO9">
            <v>0.5</v>
          </cell>
          <cell r="AP9">
            <v>0.5</v>
          </cell>
          <cell r="AQ9">
            <v>0.5</v>
          </cell>
          <cell r="AR9">
            <v>0.5</v>
          </cell>
          <cell r="AS9">
            <v>0.5</v>
          </cell>
          <cell r="AT9">
            <v>0.5</v>
          </cell>
          <cell r="AV9">
            <v>0.94727668408763877</v>
          </cell>
          <cell r="AW9">
            <v>0.94271941517674795</v>
          </cell>
          <cell r="AX9">
            <v>0.9335305589829358</v>
          </cell>
          <cell r="AY9">
            <v>0.94993360877857369</v>
          </cell>
          <cell r="AZ9">
            <v>0.94783569044830063</v>
          </cell>
          <cell r="BA9">
            <v>0.94286994991741202</v>
          </cell>
          <cell r="BB9">
            <v>0.93291763451583087</v>
          </cell>
          <cell r="BC9">
            <v>0.95005563839161922</v>
          </cell>
          <cell r="BE9">
            <v>0.18498115026084622</v>
          </cell>
          <cell r="BF9">
            <v>0.10749016564916453</v>
          </cell>
          <cell r="BG9">
            <v>0.11476156585225937</v>
          </cell>
          <cell r="BH9">
            <v>0.11184281047364177</v>
          </cell>
          <cell r="BI9">
            <v>8.2764929005990973E-2</v>
          </cell>
          <cell r="BJ9">
            <v>0.10708601566343527</v>
          </cell>
          <cell r="BK9">
            <v>0.11655831052982657</v>
          </cell>
          <cell r="BL9">
            <v>0.11140982631119091</v>
          </cell>
          <cell r="BN9">
            <v>37.536073419728403</v>
          </cell>
          <cell r="BO9">
            <v>20.070466715271163</v>
          </cell>
          <cell r="BP9">
            <v>6.2630264199850494</v>
          </cell>
          <cell r="BQ9">
            <v>0</v>
          </cell>
          <cell r="BS9">
            <v>5.3071719191377857</v>
          </cell>
          <cell r="BT9">
            <v>4.3780718099423463</v>
          </cell>
          <cell r="BU9">
            <v>4.5941776523942588</v>
          </cell>
          <cell r="BV9">
            <v>4.486124731168303</v>
          </cell>
          <cell r="CB9" t="str">
            <v>类型</v>
          </cell>
          <cell r="CC9" t="str">
            <v>职业</v>
          </cell>
          <cell r="CD9" t="str">
            <v>输出转换系数</v>
          </cell>
          <cell r="CE9" t="str">
            <v>生存转换系数</v>
          </cell>
          <cell r="CF9" t="str">
            <v>免伤率</v>
          </cell>
          <cell r="CG9" t="str">
            <v>生命</v>
          </cell>
          <cell r="CH9" t="str">
            <v>有效生命</v>
          </cell>
          <cell r="CI9" t="str">
            <v>攻击</v>
          </cell>
          <cell r="CJ9" t="str">
            <v>备注说明</v>
          </cell>
          <cell r="CK9" t="str">
            <v>兵力（二次系数）</v>
          </cell>
          <cell r="CM9" t="str">
            <v>伤害系数调整值</v>
          </cell>
          <cell r="DX9" t="str">
            <v>骑兵</v>
          </cell>
          <cell r="DY9">
            <v>2</v>
          </cell>
        </row>
        <row r="10">
          <cell r="C10" t="str">
            <v>1星</v>
          </cell>
          <cell r="D10">
            <v>1.4999999999999999E-2</v>
          </cell>
          <cell r="E10">
            <v>0.09</v>
          </cell>
          <cell r="F10">
            <v>0.15</v>
          </cell>
          <cell r="G10">
            <v>0.28799999999999998</v>
          </cell>
          <cell r="H10">
            <v>0.43399999999999994</v>
          </cell>
          <cell r="I10">
            <v>0.57999999999999996</v>
          </cell>
          <cell r="K10">
            <v>1.5</v>
          </cell>
          <cell r="L10">
            <v>0.05</v>
          </cell>
          <cell r="M10">
            <v>0</v>
          </cell>
          <cell r="P10" t="str">
            <v>5星</v>
          </cell>
          <cell r="Q10">
            <v>9.757372593090971E-2</v>
          </cell>
          <cell r="R10">
            <v>9.757372593090971E-2</v>
          </cell>
          <cell r="S10">
            <v>0.50089062512468985</v>
          </cell>
          <cell r="T10">
            <v>1.3422738413955884</v>
          </cell>
          <cell r="U10">
            <v>1.7658770127916663</v>
          </cell>
          <cell r="V10">
            <v>2.1894801841877443</v>
          </cell>
          <cell r="W10">
            <v>2.1894801841877443</v>
          </cell>
          <cell r="AA10">
            <v>5</v>
          </cell>
          <cell r="AB10">
            <v>0.80502531943784672</v>
          </cell>
          <cell r="AC10">
            <v>0.89619317008437038</v>
          </cell>
          <cell r="AD10">
            <v>0.96758551889298039</v>
          </cell>
          <cell r="AE10">
            <v>1</v>
          </cell>
          <cell r="AF10">
            <v>0.83549011327568312</v>
          </cell>
          <cell r="AG10">
            <v>0.87024146260546298</v>
          </cell>
          <cell r="AH10">
            <v>0.96961142396216915</v>
          </cell>
          <cell r="AI10">
            <v>0.96961142396216915</v>
          </cell>
          <cell r="AM10">
            <v>0.5</v>
          </cell>
          <cell r="AN10">
            <v>0.5</v>
          </cell>
          <cell r="AO10">
            <v>0.5</v>
          </cell>
          <cell r="AP10">
            <v>0.5</v>
          </cell>
          <cell r="AQ10">
            <v>0.5</v>
          </cell>
          <cell r="AR10">
            <v>0.5</v>
          </cell>
          <cell r="AS10">
            <v>0.5</v>
          </cell>
          <cell r="AT10">
            <v>0.5</v>
          </cell>
          <cell r="AV10">
            <v>0.93434429643545291</v>
          </cell>
          <cell r="AW10">
            <v>0.92878811514001258</v>
          </cell>
          <cell r="AX10">
            <v>0.91732020123104463</v>
          </cell>
          <cell r="AY10">
            <v>0.93770018361565921</v>
          </cell>
          <cell r="AZ10">
            <v>0.93504515113763409</v>
          </cell>
          <cell r="BA10">
            <v>0.92897662297612005</v>
          </cell>
          <cell r="BB10">
            <v>0.91655140528371759</v>
          </cell>
          <cell r="BC10">
            <v>0.93785296362453963</v>
          </cell>
          <cell r="BE10">
            <v>0.22048794356578236</v>
          </cell>
          <cell r="BF10">
            <v>0.12804933495936552</v>
          </cell>
          <cell r="BG10">
            <v>0.13654368356424212</v>
          </cell>
          <cell r="BH10">
            <v>0.13335889047647878</v>
          </cell>
          <cell r="BI10">
            <v>9.8658872139027062E-2</v>
          </cell>
          <cell r="BJ10">
            <v>0.12757045715690782</v>
          </cell>
          <cell r="BK10">
            <v>0.13866990272124885</v>
          </cell>
          <cell r="BL10">
            <v>0.13284476223493077</v>
          </cell>
          <cell r="BN10">
            <v>46.793923334916791</v>
          </cell>
          <cell r="BO10">
            <v>24.913639179751108</v>
          </cell>
          <cell r="BP10">
            <v>7.7794754656847065</v>
          </cell>
          <cell r="BQ10">
            <v>0</v>
          </cell>
          <cell r="BS10">
            <v>5.2717137387502122</v>
          </cell>
          <cell r="BT10">
            <v>4.3216160931480729</v>
          </cell>
          <cell r="BU10">
            <v>4.4927648844619341</v>
          </cell>
          <cell r="BV10">
            <v>4.4071904888050035</v>
          </cell>
          <cell r="CB10" t="str">
            <v>士兵</v>
          </cell>
          <cell r="CC10" t="str">
            <v>刀兵</v>
          </cell>
          <cell r="CD10">
            <v>1.1746799999999999</v>
          </cell>
          <cell r="CE10">
            <v>4.9964445</v>
          </cell>
          <cell r="CF10">
            <v>0.44444444444444442</v>
          </cell>
          <cell r="CG10">
            <v>180</v>
          </cell>
          <cell r="CH10">
            <v>324</v>
          </cell>
          <cell r="CI10">
            <v>2.496</v>
          </cell>
          <cell r="CK10">
            <v>0.70199999999999996</v>
          </cell>
          <cell r="CL10">
            <v>3.0864197530864198E-5</v>
          </cell>
          <cell r="CM10">
            <v>1799.7108022617722</v>
          </cell>
          <cell r="CR10" t="str">
            <v>将领设计值</v>
          </cell>
          <cell r="CU10" t="str">
            <v>士兵设计值</v>
          </cell>
          <cell r="CZ10" t="str">
            <v>验证</v>
          </cell>
          <cell r="DG10" t="str">
            <v>2人团队值</v>
          </cell>
          <cell r="DX10" t="str">
            <v>弓兵</v>
          </cell>
          <cell r="DY10">
            <v>3</v>
          </cell>
        </row>
        <row r="11">
          <cell r="C11" t="str">
            <v>2星</v>
          </cell>
          <cell r="D11">
            <v>0.03</v>
          </cell>
          <cell r="E11">
            <v>0.12</v>
          </cell>
          <cell r="F11">
            <v>0.2</v>
          </cell>
          <cell r="G11">
            <v>0.36000000000000004</v>
          </cell>
          <cell r="H11">
            <v>0.51</v>
          </cell>
          <cell r="I11">
            <v>0.65999999999999992</v>
          </cell>
          <cell r="K11">
            <v>2</v>
          </cell>
          <cell r="L11">
            <v>0.1</v>
          </cell>
          <cell r="M11">
            <v>0</v>
          </cell>
          <cell r="P11" t="str">
            <v>6星</v>
          </cell>
          <cell r="Q11">
            <v>0.11383601358606131</v>
          </cell>
          <cell r="R11">
            <v>0.11383601358606131</v>
          </cell>
          <cell r="S11">
            <v>0.51725058934721668</v>
          </cell>
          <cell r="T11">
            <v>1.449436874910671</v>
          </cell>
          <cell r="U11">
            <v>1.8414818768841854</v>
          </cell>
          <cell r="V11">
            <v>2.2335268788576998</v>
          </cell>
          <cell r="W11">
            <v>2.2335268788576998</v>
          </cell>
          <cell r="AA11">
            <v>6</v>
          </cell>
          <cell r="AB11">
            <v>0.76665896067821138</v>
          </cell>
          <cell r="AC11">
            <v>0.87629700227390006</v>
          </cell>
          <cell r="AD11">
            <v>0.96134645874399505</v>
          </cell>
          <cell r="AE11">
            <v>1</v>
          </cell>
          <cell r="AF11">
            <v>0.803118498072241</v>
          </cell>
          <cell r="AG11">
            <v>0.84537125284237513</v>
          </cell>
          <cell r="AH11">
            <v>0.96376230507249538</v>
          </cell>
          <cell r="AI11">
            <v>0.96376230507249538</v>
          </cell>
          <cell r="AM11">
            <v>0.5</v>
          </cell>
          <cell r="AN11">
            <v>0.5</v>
          </cell>
          <cell r="AO11">
            <v>0.5</v>
          </cell>
          <cell r="AP11">
            <v>0.5</v>
          </cell>
          <cell r="AQ11">
            <v>0.5</v>
          </cell>
          <cell r="AR11">
            <v>0.5</v>
          </cell>
          <cell r="AS11">
            <v>0.5</v>
          </cell>
          <cell r="AT11">
            <v>0.5</v>
          </cell>
          <cell r="AV11">
            <v>0.92150960350255517</v>
          </cell>
          <cell r="AW11">
            <v>0.91500916993210546</v>
          </cell>
          <cell r="AX11">
            <v>0.90127011027895887</v>
          </cell>
          <cell r="AY11">
            <v>0.92557802815777723</v>
          </cell>
          <cell r="AZ11">
            <v>0.92235322735921232</v>
          </cell>
          <cell r="BA11">
            <v>0.91523580516216241</v>
          </cell>
          <cell r="BB11">
            <v>0.90034426805450862</v>
          </cell>
          <cell r="BC11">
            <v>0.9257616668889993</v>
          </cell>
          <cell r="BE11">
            <v>0.25550699504916585</v>
          </cell>
          <cell r="BF11">
            <v>0.14830350072481008</v>
          </cell>
          <cell r="BG11">
            <v>0.15794468575087486</v>
          </cell>
          <cell r="BH11">
            <v>0.1545968205213698</v>
          </cell>
          <cell r="BI11">
            <v>0.11433707733198868</v>
          </cell>
          <cell r="BJ11">
            <v>0.14775190611900674</v>
          </cell>
          <cell r="BK11">
            <v>0.16039050144854378</v>
          </cell>
          <cell r="BL11">
            <v>0.15400334762099191</v>
          </cell>
          <cell r="BN11">
            <v>56.001849437229268</v>
          </cell>
          <cell r="BO11">
            <v>29.688719454263982</v>
          </cell>
          <cell r="BP11">
            <v>9.2768499014411887</v>
          </cell>
          <cell r="BQ11">
            <v>0</v>
          </cell>
          <cell r="BS11">
            <v>5.2366266283424441</v>
          </cell>
          <cell r="BT11">
            <v>4.2656410588742011</v>
          </cell>
          <cell r="BU11">
            <v>4.3922265016181381</v>
          </cell>
          <cell r="BV11">
            <v>4.3289337802461691</v>
          </cell>
          <cell r="CC11" t="str">
            <v>车骑兵</v>
          </cell>
          <cell r="CD11">
            <v>2.0700000000000003</v>
          </cell>
          <cell r="CE11">
            <v>3.5179200000000002</v>
          </cell>
          <cell r="CF11">
            <v>0.375</v>
          </cell>
          <cell r="CG11">
            <v>150</v>
          </cell>
          <cell r="CH11">
            <v>240</v>
          </cell>
          <cell r="CI11">
            <v>3.84</v>
          </cell>
          <cell r="CK11">
            <v>0.8</v>
          </cell>
          <cell r="CL11">
            <v>4.1666666666666665E-5</v>
          </cell>
          <cell r="CM11">
            <v>1899.9687360857804</v>
          </cell>
          <cell r="CR11" t="str">
            <v>设计生命</v>
          </cell>
          <cell r="CS11" t="str">
            <v>攻击</v>
          </cell>
          <cell r="CT11" t="str">
            <v>护甲</v>
          </cell>
          <cell r="CU11" t="str">
            <v>士兵相较于将领属性强化值</v>
          </cell>
          <cell r="CV11" t="str">
            <v>生存修正</v>
          </cell>
          <cell r="CW11" t="str">
            <v>输出修正</v>
          </cell>
          <cell r="CX11" t="str">
            <v>护甲</v>
          </cell>
          <cell r="CY11" t="str">
            <v>模型数</v>
          </cell>
          <cell r="CZ11" t="str">
            <v>生存系数</v>
          </cell>
          <cell r="DA11" t="str">
            <v>输出系数</v>
          </cell>
          <cell r="DB11" t="str">
            <v>评分1</v>
          </cell>
          <cell r="DC11" t="str">
            <v>单挑pk值</v>
          </cell>
          <cell r="DD11" t="str">
            <v>团战战力</v>
          </cell>
          <cell r="DE11" t="str">
            <v>评分2</v>
          </cell>
          <cell r="DF11" t="str">
            <v>步+骑</v>
          </cell>
          <cell r="DG11">
            <v>3.2275</v>
          </cell>
          <cell r="DX11" t="str">
            <v>弩兵</v>
          </cell>
          <cell r="DY11">
            <v>3</v>
          </cell>
        </row>
        <row r="12">
          <cell r="C12" t="str">
            <v>3星</v>
          </cell>
          <cell r="D12">
            <v>4.4999999999999998E-2</v>
          </cell>
          <cell r="E12">
            <v>0.15000000000000002</v>
          </cell>
          <cell r="F12">
            <v>0.25</v>
          </cell>
          <cell r="G12">
            <v>0.432</v>
          </cell>
          <cell r="H12">
            <v>0.58599999999999997</v>
          </cell>
          <cell r="I12">
            <v>0.73999999999999988</v>
          </cell>
          <cell r="K12">
            <v>2.5</v>
          </cell>
          <cell r="L12">
            <v>0.15</v>
          </cell>
          <cell r="M12">
            <v>0</v>
          </cell>
          <cell r="P12" t="str">
            <v>7星</v>
          </cell>
          <cell r="Q12">
            <v>0.14636058889636452</v>
          </cell>
          <cell r="R12">
            <v>0.14636058889636452</v>
          </cell>
          <cell r="S12">
            <v>0.53361022052088836</v>
          </cell>
          <cell r="T12">
            <v>1.4885982046968622</v>
          </cell>
          <cell r="U12">
            <v>1.8821613615210691</v>
          </cell>
          <cell r="V12">
            <v>2.2757245183452759</v>
          </cell>
          <cell r="W12">
            <v>2.2757245183452759</v>
          </cell>
          <cell r="AA12">
            <v>7</v>
          </cell>
          <cell r="AB12">
            <v>0.72849949606062814</v>
          </cell>
          <cell r="AC12">
            <v>0.8566811304083537</v>
          </cell>
          <cell r="AD12">
            <v>0.95518555514082615</v>
          </cell>
          <cell r="AE12">
            <v>1</v>
          </cell>
          <cell r="AF12">
            <v>0.77092144980115507</v>
          </cell>
          <cell r="AG12">
            <v>0.82085141301044229</v>
          </cell>
          <cell r="AH12">
            <v>0.95798645794452453</v>
          </cell>
          <cell r="AI12">
            <v>0.95798645794452453</v>
          </cell>
          <cell r="AM12">
            <v>0.5</v>
          </cell>
          <cell r="AN12">
            <v>0.5</v>
          </cell>
          <cell r="AO12">
            <v>0.5</v>
          </cell>
          <cell r="AP12">
            <v>0.5</v>
          </cell>
          <cell r="AQ12">
            <v>0.5</v>
          </cell>
          <cell r="AR12">
            <v>0.5</v>
          </cell>
          <cell r="AS12">
            <v>0.5</v>
          </cell>
          <cell r="AT12">
            <v>0.5</v>
          </cell>
          <cell r="AV12">
            <v>0.908771784287006</v>
          </cell>
          <cell r="AW12">
            <v>0.9013810320639507</v>
          </cell>
          <cell r="AX12">
            <v>0.88537908360638817</v>
          </cell>
          <cell r="AY12">
            <v>0.91356617081270541</v>
          </cell>
          <cell r="AZ12">
            <v>0.90975914128613333</v>
          </cell>
          <cell r="BA12">
            <v>0.901645958478275</v>
          </cell>
          <cell r="BB12">
            <v>0.88429495830256566</v>
          </cell>
          <cell r="BC12">
            <v>0.91378078226143322</v>
          </cell>
          <cell r="BE12">
            <v>0.29004198608955462</v>
          </cell>
          <cell r="BF12">
            <v>0.16825600113811789</v>
          </cell>
          <cell r="BG12">
            <v>0.17896834945408416</v>
          </cell>
          <cell r="BH12">
            <v>0.17555913146312421</v>
          </cell>
          <cell r="BI12">
            <v>0.12980120763496819</v>
          </cell>
          <cell r="BJ12">
            <v>0.16763369154553728</v>
          </cell>
          <cell r="BK12">
            <v>0.1817239142633596</v>
          </cell>
          <cell r="BL12">
            <v>0.17488810597417881</v>
          </cell>
          <cell r="BN12">
            <v>65.160120945449236</v>
          </cell>
          <cell r="BO12">
            <v>34.396528701995116</v>
          </cell>
          <cell r="BP12">
            <v>10.755466766201724</v>
          </cell>
          <cell r="BQ12">
            <v>0</v>
          </cell>
          <cell r="BS12">
            <v>5.2019062082148206</v>
          </cell>
          <cell r="BT12">
            <v>4.2101418878387582</v>
          </cell>
          <cell r="BU12">
            <v>4.2925538251694508</v>
          </cell>
          <cell r="BV12">
            <v>4.2513478565041041</v>
          </cell>
          <cell r="CC12" t="str">
            <v>弓弩兵</v>
          </cell>
          <cell r="CD12">
            <v>4.761000000000001</v>
          </cell>
          <cell r="CE12">
            <v>1.096875</v>
          </cell>
          <cell r="CF12">
            <v>0.23076923076923084</v>
          </cell>
          <cell r="CG12">
            <v>138.46153846153845</v>
          </cell>
          <cell r="CH12">
            <v>180</v>
          </cell>
          <cell r="CI12">
            <v>4.8</v>
          </cell>
          <cell r="CK12">
            <v>0.75</v>
          </cell>
          <cell r="CL12">
            <v>5.5555555555555558E-5</v>
          </cell>
          <cell r="CM12">
            <v>2091.4918306179652</v>
          </cell>
          <cell r="CQ12" t="str">
            <v>近战防御</v>
          </cell>
          <cell r="CR12">
            <v>120000</v>
          </cell>
          <cell r="CS12">
            <v>3000</v>
          </cell>
          <cell r="CT12">
            <v>600</v>
          </cell>
          <cell r="CU12">
            <v>1.6</v>
          </cell>
          <cell r="CV12">
            <v>1.35</v>
          </cell>
          <cell r="CW12">
            <v>0.65</v>
          </cell>
          <cell r="CX12">
            <v>800</v>
          </cell>
          <cell r="CY12">
            <v>1</v>
          </cell>
          <cell r="CZ12">
            <v>1</v>
          </cell>
          <cell r="DA12">
            <v>1</v>
          </cell>
          <cell r="DB12">
            <v>2</v>
          </cell>
          <cell r="DC12">
            <v>0.87750000000000006</v>
          </cell>
          <cell r="DD12">
            <v>1.7887500000000003</v>
          </cell>
          <cell r="DE12">
            <v>2.6662500000000002</v>
          </cell>
          <cell r="DF12" t="str">
            <v>步+弓</v>
          </cell>
          <cell r="DG12">
            <v>3.5024999999999999</v>
          </cell>
          <cell r="DX12" t="str">
            <v>近战器械</v>
          </cell>
          <cell r="DY12">
            <v>1</v>
          </cell>
        </row>
        <row r="13">
          <cell r="C13" t="str">
            <v>4星</v>
          </cell>
          <cell r="D13">
            <v>0.06</v>
          </cell>
          <cell r="E13">
            <v>0.18</v>
          </cell>
          <cell r="F13">
            <v>0.3</v>
          </cell>
          <cell r="G13">
            <v>0.504</v>
          </cell>
          <cell r="H13">
            <v>0.66199999999999992</v>
          </cell>
          <cell r="I13">
            <v>0.81999999999999984</v>
          </cell>
          <cell r="K13">
            <v>3</v>
          </cell>
          <cell r="L13">
            <v>0.2</v>
          </cell>
          <cell r="M13">
            <v>0</v>
          </cell>
          <cell r="O13" t="str">
            <v>当前满星</v>
          </cell>
          <cell r="P13" t="str">
            <v>8星</v>
          </cell>
          <cell r="Q13">
            <v>0.16262287655151619</v>
          </cell>
          <cell r="R13">
            <v>0.16262287655151619</v>
          </cell>
          <cell r="S13">
            <v>0.60230402554992624</v>
          </cell>
          <cell r="T13">
            <v>1.5354172648072022</v>
          </cell>
          <cell r="U13">
            <v>1.9241900718847769</v>
          </cell>
          <cell r="V13">
            <v>2.3129628789623515</v>
          </cell>
          <cell r="W13">
            <v>2.3129628789623515</v>
          </cell>
          <cell r="AA13">
            <v>8</v>
          </cell>
          <cell r="AB13">
            <v>0.69054580988927894</v>
          </cell>
          <cell r="AC13">
            <v>0.83734218335912824</v>
          </cell>
          <cell r="AD13">
            <v>0.94910150370396551</v>
          </cell>
          <cell r="AE13">
            <v>1</v>
          </cell>
          <cell r="AF13">
            <v>0.73889802709407926</v>
          </cell>
          <cell r="AG13">
            <v>0.79667772919891033</v>
          </cell>
          <cell r="AH13">
            <v>0.95228265972246762</v>
          </cell>
          <cell r="AI13">
            <v>0.95228265972246762</v>
          </cell>
          <cell r="AM13">
            <v>0.5</v>
          </cell>
          <cell r="AN13">
            <v>0.5</v>
          </cell>
          <cell r="AO13">
            <v>0.5</v>
          </cell>
          <cell r="AP13">
            <v>0.5</v>
          </cell>
          <cell r="AQ13">
            <v>0.5</v>
          </cell>
          <cell r="AR13">
            <v>0.5</v>
          </cell>
          <cell r="AS13">
            <v>0.5</v>
          </cell>
          <cell r="AT13">
            <v>0.5</v>
          </cell>
          <cell r="AV13">
            <v>0.89613002908783446</v>
          </cell>
          <cell r="AW13">
            <v>0.88790217907595415</v>
          </cell>
          <cell r="AX13">
            <v>0.86964595654699861</v>
          </cell>
          <cell r="AY13">
            <v>0.90166365590180952</v>
          </cell>
          <cell r="AZ13">
            <v>0.89726212768701819</v>
          </cell>
          <cell r="BA13">
            <v>0.8882055700887681</v>
          </cell>
          <cell r="BB13">
            <v>0.86840224777984865</v>
          </cell>
          <cell r="BC13">
            <v>0.90190935979176368</v>
          </cell>
          <cell r="BE13">
            <v>0.32409656729538772</v>
          </cell>
          <cell r="BF13">
            <v>0.18791014069153705</v>
          </cell>
          <cell r="BG13">
            <v>0.19961842406035077</v>
          </cell>
          <cell r="BH13">
            <v>0.19624833222794513</v>
          </cell>
          <cell r="BI13">
            <v>0.14505291309061766</v>
          </cell>
          <cell r="BJ13">
            <v>0.18721910907345229</v>
          </cell>
          <cell r="BK13">
            <v>0.20267391908614263</v>
          </cell>
          <cell r="BL13">
            <v>0.19550153908787662</v>
          </cell>
          <cell r="BN13">
            <v>74.269005626573048</v>
          </cell>
          <cell r="BO13">
            <v>39.037875993809216</v>
          </cell>
          <cell r="BP13">
            <v>12.215639111048278</v>
          </cell>
          <cell r="BQ13">
            <v>0</v>
          </cell>
          <cell r="BS13">
            <v>5.1675481564240471</v>
          </cell>
          <cell r="BT13">
            <v>4.1551138198892756</v>
          </cell>
          <cell r="BU13">
            <v>4.193738284284402</v>
          </cell>
          <cell r="BV13">
            <v>4.1744260520868384</v>
          </cell>
          <cell r="CC13" t="str">
            <v>枪兵</v>
          </cell>
          <cell r="CD13">
            <v>3.5594639999999997</v>
          </cell>
          <cell r="CE13">
            <v>1.377675</v>
          </cell>
          <cell r="CF13">
            <v>0.2857142857142857</v>
          </cell>
          <cell r="CG13">
            <v>111.42857142857143</v>
          </cell>
          <cell r="CH13">
            <v>156</v>
          </cell>
          <cell r="CI13">
            <v>5.1840000000000002</v>
          </cell>
          <cell r="CK13">
            <v>0.70199999999999996</v>
          </cell>
          <cell r="CL13">
            <v>6.4102564102564103E-5</v>
          </cell>
          <cell r="CM13">
            <v>2171.1554693985167</v>
          </cell>
          <cell r="CQ13" t="str">
            <v>近战输出(骑）</v>
          </cell>
          <cell r="CR13">
            <v>120000</v>
          </cell>
          <cell r="CS13">
            <v>3000</v>
          </cell>
          <cell r="CT13">
            <v>600</v>
          </cell>
          <cell r="CU13">
            <v>1.6</v>
          </cell>
          <cell r="CV13">
            <v>1</v>
          </cell>
          <cell r="CW13">
            <v>1</v>
          </cell>
          <cell r="CX13">
            <v>600</v>
          </cell>
          <cell r="CY13">
            <v>1</v>
          </cell>
          <cell r="CZ13">
            <v>1</v>
          </cell>
          <cell r="DA13">
            <v>1</v>
          </cell>
          <cell r="DB13">
            <v>2</v>
          </cell>
          <cell r="DC13">
            <v>1</v>
          </cell>
          <cell r="DD13">
            <v>1.61375</v>
          </cell>
          <cell r="DE13">
            <v>2.61375</v>
          </cell>
          <cell r="DF13" t="str">
            <v>步+枪</v>
          </cell>
          <cell r="DG13">
            <v>3.5775000000000006</v>
          </cell>
          <cell r="DX13" t="str">
            <v>远程器械</v>
          </cell>
          <cell r="DY13">
            <v>3</v>
          </cell>
        </row>
        <row r="14">
          <cell r="C14" t="str">
            <v>5星</v>
          </cell>
          <cell r="D14">
            <v>7.5000000000000011E-2</v>
          </cell>
          <cell r="E14">
            <v>0.21000000000000002</v>
          </cell>
          <cell r="F14">
            <v>0.35</v>
          </cell>
          <cell r="G14">
            <v>0.57599999999999996</v>
          </cell>
          <cell r="H14">
            <v>0.73799999999999988</v>
          </cell>
          <cell r="I14">
            <v>0.8999999999999998</v>
          </cell>
          <cell r="K14">
            <v>3.5</v>
          </cell>
          <cell r="L14">
            <v>0.25</v>
          </cell>
          <cell r="M14">
            <v>0</v>
          </cell>
          <cell r="P14" t="str">
            <v>9星</v>
          </cell>
          <cell r="Q14">
            <v>0.16262287655151619</v>
          </cell>
          <cell r="R14">
            <v>0.16262287655151619</v>
          </cell>
          <cell r="S14">
            <v>0.60230402554992624</v>
          </cell>
          <cell r="T14">
            <v>1.5354172648072022</v>
          </cell>
          <cell r="U14">
            <v>1.9241900718847769</v>
          </cell>
          <cell r="V14">
            <v>2.3129628789623515</v>
          </cell>
          <cell r="W14">
            <v>2.3129628789623515</v>
          </cell>
          <cell r="AA14">
            <v>9</v>
          </cell>
          <cell r="AB14">
            <v>0.65279679248483913</v>
          </cell>
          <cell r="AC14">
            <v>0.81827683976699406</v>
          </cell>
          <cell r="AD14">
            <v>0.94309301639383281</v>
          </cell>
          <cell r="AE14">
            <v>1</v>
          </cell>
          <cell r="AF14">
            <v>0.70704729365908303</v>
          </cell>
          <cell r="AG14">
            <v>0.77284604970874249</v>
          </cell>
          <cell r="AH14">
            <v>0.94664970286921823</v>
          </cell>
          <cell r="AI14">
            <v>0.94664970286921823</v>
          </cell>
          <cell r="AM14">
            <v>0.5</v>
          </cell>
          <cell r="AN14">
            <v>0.5</v>
          </cell>
          <cell r="AO14">
            <v>0.5</v>
          </cell>
          <cell r="AP14">
            <v>0.5</v>
          </cell>
          <cell r="AQ14">
            <v>0.5</v>
          </cell>
          <cell r="AR14">
            <v>0.5</v>
          </cell>
          <cell r="AS14">
            <v>0.5</v>
          </cell>
          <cell r="AT14">
            <v>0.5</v>
          </cell>
          <cell r="AV14">
            <v>0.88358353946891599</v>
          </cell>
          <cell r="AW14">
            <v>0.87457111336045057</v>
          </cell>
          <cell r="AX14">
            <v>0.85406960296043066</v>
          </cell>
          <cell r="AY14">
            <v>0.88986954358389037</v>
          </cell>
          <cell r="AZ14">
            <v>0.88486143394552885</v>
          </cell>
          <cell r="BA14">
            <v>0.87491315214396093</v>
          </cell>
          <cell r="BB14">
            <v>0.85266494516582114</v>
          </cell>
          <cell r="BC14">
            <v>0.89014646542731013</v>
          </cell>
          <cell r="BE14">
            <v>0.35767435893307015</v>
          </cell>
          <cell r="BF14">
            <v>0.20726919072705349</v>
          </cell>
          <cell r="BG14">
            <v>0.21989863221552347</v>
          </cell>
          <cell r="BH14">
            <v>0.21666691017682899</v>
          </cell>
          <cell r="BI14">
            <v>0.16009383094857987</v>
          </cell>
          <cell r="BJ14">
            <v>0.20651142153180713</v>
          </cell>
          <cell r="BK14">
            <v>0.22324426509700487</v>
          </cell>
          <cell r="BL14">
            <v>0.21584612740739118</v>
          </cell>
          <cell r="BN14">
            <v>83.328769803638593</v>
          </cell>
          <cell r="BO14">
            <v>43.613558455921428</v>
          </cell>
          <cell r="BP14">
            <v>13.657676065480127</v>
          </cell>
          <cell r="BQ14">
            <v>0</v>
          </cell>
          <cell r="BS14">
            <v>5.13354820801323</v>
          </cell>
          <cell r="BT14">
            <v>4.1005521532598044</v>
          </cell>
          <cell r="BU14">
            <v>4.0957714146661548</v>
          </cell>
          <cell r="BV14">
            <v>4.0981617839629791</v>
          </cell>
          <cell r="CB14" t="str">
            <v>将领</v>
          </cell>
          <cell r="CC14" t="str">
            <v>步将</v>
          </cell>
          <cell r="CD14">
            <v>2.42875</v>
          </cell>
          <cell r="CE14">
            <v>3.0869200000000001</v>
          </cell>
          <cell r="CF14">
            <v>0.375</v>
          </cell>
          <cell r="CG14">
            <v>120000</v>
          </cell>
          <cell r="CH14">
            <v>192000</v>
          </cell>
          <cell r="CI14">
            <v>3000</v>
          </cell>
          <cell r="CL14">
            <v>5.208333333333333E-5</v>
          </cell>
          <cell r="CM14">
            <v>1985.4331358301445</v>
          </cell>
          <cell r="CQ14" t="str">
            <v>远程输出</v>
          </cell>
          <cell r="CR14">
            <v>120000</v>
          </cell>
          <cell r="CS14">
            <v>3000</v>
          </cell>
          <cell r="CT14">
            <v>600</v>
          </cell>
          <cell r="CU14">
            <v>1.6</v>
          </cell>
          <cell r="CV14">
            <v>0.75</v>
          </cell>
          <cell r="CW14">
            <v>1.25</v>
          </cell>
          <cell r="CX14">
            <v>300</v>
          </cell>
          <cell r="CY14">
            <v>1</v>
          </cell>
          <cell r="CZ14">
            <v>1</v>
          </cell>
          <cell r="DA14">
            <v>1</v>
          </cell>
          <cell r="DB14">
            <v>2</v>
          </cell>
          <cell r="DC14">
            <v>0.9375</v>
          </cell>
          <cell r="DD14">
            <v>1.75125</v>
          </cell>
          <cell r="DE14">
            <v>2.6887499999999998</v>
          </cell>
          <cell r="DF14" t="str">
            <v>骑+弓</v>
          </cell>
          <cell r="DG14">
            <v>3.1875</v>
          </cell>
        </row>
        <row r="15">
          <cell r="C15" t="str">
            <v>6星</v>
          </cell>
          <cell r="D15">
            <v>0.09</v>
          </cell>
          <cell r="E15">
            <v>0.24</v>
          </cell>
          <cell r="F15">
            <v>0.4</v>
          </cell>
          <cell r="G15">
            <v>0.64800000000000002</v>
          </cell>
          <cell r="H15">
            <v>0.81399999999999983</v>
          </cell>
          <cell r="I15">
            <v>0.97999999999999976</v>
          </cell>
          <cell r="K15">
            <v>4</v>
          </cell>
          <cell r="L15">
            <v>0.3</v>
          </cell>
          <cell r="M15">
            <v>0</v>
          </cell>
          <cell r="P15" t="str">
            <v>10星</v>
          </cell>
          <cell r="Q15">
            <v>0.16262287655151619</v>
          </cell>
          <cell r="R15">
            <v>0.16262287655151619</v>
          </cell>
          <cell r="S15">
            <v>0.60230402554992624</v>
          </cell>
          <cell r="T15">
            <v>1.5354172648072022</v>
          </cell>
          <cell r="U15">
            <v>1.9241900718847769</v>
          </cell>
          <cell r="V15">
            <v>2.3129628789623515</v>
          </cell>
          <cell r="W15">
            <v>2.3129628789623515</v>
          </cell>
          <cell r="AA15">
            <v>10</v>
          </cell>
          <cell r="AB15">
            <v>0.61525134015203198</v>
          </cell>
          <cell r="AC15">
            <v>0.79948182743621377</v>
          </cell>
          <cell r="AD15">
            <v>0.93715882123807459</v>
          </cell>
          <cell r="AE15">
            <v>1</v>
          </cell>
          <cell r="AF15">
            <v>0.67536831825327692</v>
          </cell>
          <cell r="AG15">
            <v>0.74935228429526712</v>
          </cell>
          <cell r="AH15">
            <v>0.9410863949106949</v>
          </cell>
          <cell r="AI15">
            <v>0.9410863949106949</v>
          </cell>
          <cell r="AM15">
            <v>0.5</v>
          </cell>
          <cell r="AN15">
            <v>0.5</v>
          </cell>
          <cell r="AO15">
            <v>0.5</v>
          </cell>
          <cell r="AP15">
            <v>0.5</v>
          </cell>
          <cell r="AQ15">
            <v>0.5</v>
          </cell>
          <cell r="AR15">
            <v>0.5</v>
          </cell>
          <cell r="AS15">
            <v>0.5</v>
          </cell>
          <cell r="AT15">
            <v>0.5</v>
          </cell>
          <cell r="AV15">
            <v>0.87113152822904061</v>
          </cell>
          <cell r="AW15">
            <v>0.86138636199161989</v>
          </cell>
          <cell r="AX15">
            <v>0.83864893595962831</v>
          </cell>
          <cell r="AY15">
            <v>0.87818290978420099</v>
          </cell>
          <cell r="AZ15">
            <v>0.87255632008874873</v>
          </cell>
          <cell r="BA15">
            <v>0.86176724161194251</v>
          </cell>
          <cell r="BB15">
            <v>0.83708189677789369</v>
          </cell>
          <cell r="BC15">
            <v>0.87849118094176748</v>
          </cell>
          <cell r="BE15">
            <v>0.39077895135392032</v>
          </cell>
          <cell r="BF15">
            <v>0.22633638998273536</v>
          </cell>
          <cell r="BG15">
            <v>0.23981267075690374</v>
          </cell>
          <cell r="BH15">
            <v>0.23681733146733572</v>
          </cell>
          <cell r="BI15">
            <v>0.17492558588040183</v>
          </cell>
          <cell r="BJ15">
            <v>0.22551385948900518</v>
          </cell>
          <cell r="BK15">
            <v>0.24343867364373065</v>
          </cell>
          <cell r="BL15">
            <v>0.23592433039166613</v>
          </cell>
          <cell r="BN15">
            <v>92.33967836351232</v>
          </cell>
          <cell r="BO15">
            <v>48.124361415308691</v>
          </cell>
          <cell r="BP15">
            <v>15.081882902862098</v>
          </cell>
          <cell r="BQ15">
            <v>0</v>
          </cell>
          <cell r="BS15">
            <v>5.0999021542527716</v>
          </cell>
          <cell r="BT15">
            <v>4.0464522438383881</v>
          </cell>
          <cell r="BU15">
            <v>3.9986448572442126</v>
          </cell>
          <cell r="BV15">
            <v>4.0225485505413001</v>
          </cell>
          <cell r="CC15" t="str">
            <v>骑将</v>
          </cell>
          <cell r="CD15">
            <v>2.296875</v>
          </cell>
          <cell r="CE15">
            <v>3.62704</v>
          </cell>
          <cell r="CF15">
            <v>0.375</v>
          </cell>
          <cell r="CG15">
            <v>120000</v>
          </cell>
          <cell r="CH15">
            <v>192000</v>
          </cell>
          <cell r="CI15">
            <v>3000</v>
          </cell>
          <cell r="CL15">
            <v>5.208333333333333E-5</v>
          </cell>
          <cell r="CM15">
            <v>1899.9687360857804</v>
          </cell>
          <cell r="CQ15" t="str">
            <v>枪兵</v>
          </cell>
          <cell r="CR15">
            <v>120000</v>
          </cell>
          <cell r="CS15">
            <v>3000</v>
          </cell>
          <cell r="CT15">
            <v>600</v>
          </cell>
          <cell r="CU15">
            <v>1.6</v>
          </cell>
          <cell r="CV15">
            <v>0.65</v>
          </cell>
          <cell r="CW15">
            <v>1.35</v>
          </cell>
          <cell r="CX15">
            <v>400</v>
          </cell>
          <cell r="CY15">
            <v>1</v>
          </cell>
          <cell r="CZ15">
            <v>1</v>
          </cell>
          <cell r="DA15">
            <v>1</v>
          </cell>
          <cell r="DB15">
            <v>2</v>
          </cell>
          <cell r="DC15">
            <v>0.87750000000000006</v>
          </cell>
          <cell r="DD15">
            <v>1.7887500000000003</v>
          </cell>
          <cell r="DE15">
            <v>2.6662500000000002</v>
          </cell>
          <cell r="DF15" t="str">
            <v>骑+枪</v>
          </cell>
          <cell r="DG15">
            <v>3.2275</v>
          </cell>
          <cell r="DM15" t="str">
            <v>士兵关键字</v>
          </cell>
        </row>
        <row r="16">
          <cell r="C16" t="str">
            <v>7星</v>
          </cell>
          <cell r="D16">
            <v>0.10500000000000001</v>
          </cell>
          <cell r="E16">
            <v>0.27</v>
          </cell>
          <cell r="F16">
            <v>0.45</v>
          </cell>
          <cell r="G16">
            <v>0.72000000000000008</v>
          </cell>
          <cell r="H16">
            <v>0.8899999999999999</v>
          </cell>
          <cell r="I16">
            <v>1.0599999999999998</v>
          </cell>
          <cell r="K16">
            <v>4.5</v>
          </cell>
          <cell r="L16">
            <v>0.35</v>
          </cell>
          <cell r="M16">
            <v>0</v>
          </cell>
          <cell r="P16" t="str">
            <v>11星</v>
          </cell>
          <cell r="Q16">
            <v>0.16262287655151619</v>
          </cell>
          <cell r="R16">
            <v>0.16262287655151619</v>
          </cell>
          <cell r="S16">
            <v>0.60230402554992624</v>
          </cell>
          <cell r="T16">
            <v>1.5354172648072022</v>
          </cell>
          <cell r="U16">
            <v>1.9241900718847769</v>
          </cell>
          <cell r="V16">
            <v>2.3129628789623515</v>
          </cell>
          <cell r="W16">
            <v>2.3129628789623515</v>
          </cell>
          <cell r="AA16">
            <v>11</v>
          </cell>
          <cell r="AB16">
            <v>0.57790835514736028</v>
          </cell>
          <cell r="AC16">
            <v>0.78095392273795849</v>
          </cell>
          <cell r="AD16">
            <v>0.93129766206227693</v>
          </cell>
          <cell r="AE16">
            <v>1</v>
          </cell>
          <cell r="AF16">
            <v>0.6438601746555852</v>
          </cell>
          <cell r="AG16">
            <v>0.72619240342244795</v>
          </cell>
          <cell r="AH16">
            <v>0.93559155818338469</v>
          </cell>
          <cell r="AI16">
            <v>0.93559155818338469</v>
          </cell>
          <cell r="AM16">
            <v>0.5</v>
          </cell>
          <cell r="AN16">
            <v>0.5</v>
          </cell>
          <cell r="AO16">
            <v>0.5</v>
          </cell>
          <cell r="AP16">
            <v>0.5</v>
          </cell>
          <cell r="AQ16">
            <v>0.5</v>
          </cell>
          <cell r="AR16">
            <v>0.5</v>
          </cell>
          <cell r="AS16">
            <v>0.5</v>
          </cell>
          <cell r="AT16">
            <v>0.5</v>
          </cell>
          <cell r="AV16">
            <v>0.85877321937867945</v>
          </cell>
          <cell r="AW16">
            <v>0.84834647656299189</v>
          </cell>
          <cell r="AX16">
            <v>0.82338290869607711</v>
          </cell>
          <cell r="AY16">
            <v>0.86660284612878613</v>
          </cell>
          <cell r="AZ16">
            <v>0.86034605882487092</v>
          </cell>
          <cell r="BA16">
            <v>0.84876640011766236</v>
          </cell>
          <cell r="BB16">
            <v>0.82165198734610057</v>
          </cell>
          <cell r="BC16">
            <v>0.86694260386928179</v>
          </cell>
          <cell r="BE16">
            <v>0.42341390542023416</v>
          </cell>
          <cell r="BF16">
            <v>0.24511494513548057</v>
          </cell>
          <cell r="BG16">
            <v>0.25936421166397622</v>
          </cell>
          <cell r="BH16">
            <v>0.25670204141385283</v>
          </cell>
          <cell r="BI16">
            <v>0.18954979019508889</v>
          </cell>
          <cell r="BJ16">
            <v>0.24422962179649491</v>
          </cell>
          <cell r="BK16">
            <v>0.26326083916847254</v>
          </cell>
          <cell r="BL16">
            <v>0.25573858687349316</v>
          </cell>
          <cell r="BN16">
            <v>101.30199476463352</v>
          </cell>
          <cell r="BO16">
            <v>52.571058542889965</v>
          </cell>
          <cell r="BP16">
            <v>16.488561105053538</v>
          </cell>
          <cell r="BQ16">
            <v>0</v>
          </cell>
          <cell r="BS16">
            <v>5.0666058418919757</v>
          </cell>
          <cell r="BT16">
            <v>3.9928095044448755</v>
          </cell>
          <cell r="BU16">
            <v>3.9023503568848481</v>
          </cell>
          <cell r="BV16">
            <v>3.9475799306648618</v>
          </cell>
          <cell r="CC16" t="str">
            <v>弓将</v>
          </cell>
          <cell r="CD16">
            <v>3.8062500000000004</v>
          </cell>
          <cell r="CE16">
            <v>1.8</v>
          </cell>
          <cell r="CF16">
            <v>0.375</v>
          </cell>
          <cell r="CG16">
            <v>120000</v>
          </cell>
          <cell r="CH16">
            <v>192000</v>
          </cell>
          <cell r="CI16">
            <v>3000</v>
          </cell>
          <cell r="CL16">
            <v>5.208333333333333E-5</v>
          </cell>
          <cell r="CM16">
            <v>2091.4918306179652</v>
          </cell>
          <cell r="DF16" t="str">
            <v>枪+弓</v>
          </cell>
          <cell r="DG16">
            <v>2.8275000000000001</v>
          </cell>
          <cell r="DM16" t="str">
            <v>大类</v>
          </cell>
          <cell r="DN16" t="str">
            <v>步兵</v>
          </cell>
          <cell r="DO16" t="str">
            <v>车骑兵</v>
          </cell>
          <cell r="DP16" t="str">
            <v>弓弩兵</v>
          </cell>
          <cell r="DQ16" t="str">
            <v>器械</v>
          </cell>
        </row>
        <row r="17">
          <cell r="B17" t="str">
            <v>当前满星</v>
          </cell>
          <cell r="C17" t="str">
            <v>8星</v>
          </cell>
          <cell r="D17">
            <v>0.12</v>
          </cell>
          <cell r="E17">
            <v>0.3</v>
          </cell>
          <cell r="F17">
            <v>0.5</v>
          </cell>
          <cell r="G17">
            <v>0.79200000000000004</v>
          </cell>
          <cell r="H17">
            <v>0.96599999999999997</v>
          </cell>
          <cell r="I17">
            <v>1.1399999999999999</v>
          </cell>
          <cell r="K17">
            <v>5</v>
          </cell>
          <cell r="L17">
            <v>0.4</v>
          </cell>
          <cell r="M17">
            <v>0</v>
          </cell>
          <cell r="P17" t="str">
            <v>12星</v>
          </cell>
          <cell r="Q17">
            <v>0.16262287655151619</v>
          </cell>
          <cell r="R17">
            <v>0.16262287655151619</v>
          </cell>
          <cell r="S17">
            <v>0.60230402554992624</v>
          </cell>
          <cell r="T17">
            <v>1.5354172648072022</v>
          </cell>
          <cell r="U17">
            <v>1.9241900718847769</v>
          </cell>
          <cell r="V17">
            <v>2.3129628789623515</v>
          </cell>
          <cell r="W17">
            <v>2.3129628789623515</v>
          </cell>
          <cell r="AA17">
            <v>12</v>
          </cell>
          <cell r="AB17">
            <v>0.54076674564701011</v>
          </cell>
          <cell r="AC17">
            <v>0.76268995002290563</v>
          </cell>
          <cell r="AD17">
            <v>0.92550829822403957</v>
          </cell>
          <cell r="AE17">
            <v>1</v>
          </cell>
          <cell r="AF17">
            <v>0.61252194163966478</v>
          </cell>
          <cell r="AG17">
            <v>0.70336243752863192</v>
          </cell>
          <cell r="AH17">
            <v>0.93016402958503708</v>
          </cell>
          <cell r="AI17">
            <v>0.93016402958503708</v>
          </cell>
          <cell r="AM17">
            <v>0.5</v>
          </cell>
          <cell r="AN17">
            <v>0.5</v>
          </cell>
          <cell r="AO17">
            <v>0.5</v>
          </cell>
          <cell r="AP17">
            <v>0.5</v>
          </cell>
          <cell r="AQ17">
            <v>0.5</v>
          </cell>
          <cell r="AR17">
            <v>0.5</v>
          </cell>
          <cell r="AS17">
            <v>0.5</v>
          </cell>
          <cell r="AT17">
            <v>0.5</v>
          </cell>
          <cell r="AV17">
            <v>0.84650784812386393</v>
          </cell>
          <cell r="AW17">
            <v>0.83545003303265541</v>
          </cell>
          <cell r="AX17">
            <v>0.80827051520558768</v>
          </cell>
          <cell r="AY17">
            <v>0.85512845988410291</v>
          </cell>
          <cell r="AZ17">
            <v>0.84822993559051674</v>
          </cell>
          <cell r="BA17">
            <v>0.83590921378942751</v>
          </cell>
          <cell r="BB17">
            <v>0.80637414085580061</v>
          </cell>
          <cell r="BC17">
            <v>0.8554998474436557</v>
          </cell>
          <cell r="BE17">
            <v>0.45558275293073713</v>
          </cell>
          <cell r="BF17">
            <v>0.26360803134033811</v>
          </cell>
          <cell r="BG17">
            <v>0.27855690302922248</v>
          </cell>
          <cell r="BH17">
            <v>0.27632346484647369</v>
          </cell>
          <cell r="BI17">
            <v>0.20396804405546329</v>
          </cell>
          <cell r="BJ17">
            <v>0.26266187612908248</v>
          </cell>
          <cell r="BK17">
            <v>0.28271443015477693</v>
          </cell>
          <cell r="BL17">
            <v>0.27529131541833285</v>
          </cell>
          <cell r="BN17">
            <v>110.21598104471758</v>
          </cell>
          <cell r="BO17">
            <v>56.954411994502649</v>
          </cell>
          <cell r="BP17">
            <v>17.878008426230505</v>
          </cell>
          <cell r="BQ17">
            <v>0</v>
          </cell>
          <cell r="BS17">
            <v>5.0336551724211969</v>
          </cell>
          <cell r="BT17">
            <v>3.9396194041189232</v>
          </cell>
          <cell r="BU17">
            <v>3.8068797611200473</v>
          </cell>
          <cell r="BV17">
            <v>3.8732495826194855</v>
          </cell>
          <cell r="CC17" t="str">
            <v>军师</v>
          </cell>
          <cell r="CD17">
            <v>3.8062500000000004</v>
          </cell>
          <cell r="CE17">
            <v>1.8</v>
          </cell>
          <cell r="CF17">
            <v>0.375</v>
          </cell>
          <cell r="CG17">
            <v>120000</v>
          </cell>
          <cell r="CH17">
            <v>192000</v>
          </cell>
          <cell r="CI17">
            <v>3000</v>
          </cell>
          <cell r="CL17">
            <v>5.208333333333333E-5</v>
          </cell>
          <cell r="CM17">
            <v>2091.4918306179652</v>
          </cell>
          <cell r="CQ17" t="str">
            <v>武将实际游戏展示数值</v>
          </cell>
          <cell r="CV17" t="str">
            <v>职业功能性调整值</v>
          </cell>
          <cell r="CZ17" t="str">
            <v>实际战斗场景调整值</v>
          </cell>
          <cell r="DM17" t="str">
            <v>小类</v>
          </cell>
          <cell r="DN17" t="str">
            <v>刀兵</v>
          </cell>
          <cell r="DO17" t="str">
            <v>枪兵</v>
          </cell>
          <cell r="DP17" t="str">
            <v>车兵</v>
          </cell>
          <cell r="DQ17" t="str">
            <v>骑兵</v>
          </cell>
          <cell r="DR17" t="str">
            <v>弓兵</v>
          </cell>
          <cell r="DS17" t="str">
            <v>弩兵</v>
          </cell>
          <cell r="DT17" t="str">
            <v>近战器械</v>
          </cell>
          <cell r="DU17" t="str">
            <v>远程器械</v>
          </cell>
        </row>
        <row r="18">
          <cell r="C18" t="str">
            <v>9星</v>
          </cell>
          <cell r="D18">
            <v>0.13500000000000001</v>
          </cell>
          <cell r="E18">
            <v>0.33</v>
          </cell>
          <cell r="F18">
            <v>0.55000000000000004</v>
          </cell>
          <cell r="G18">
            <v>0.86399999999999999</v>
          </cell>
          <cell r="H18">
            <v>1.042</v>
          </cell>
          <cell r="I18">
            <v>1.22</v>
          </cell>
          <cell r="K18">
            <v>5.5</v>
          </cell>
          <cell r="L18">
            <v>0.45</v>
          </cell>
          <cell r="M18">
            <v>0</v>
          </cell>
          <cell r="P18" t="str">
            <v>13星</v>
          </cell>
          <cell r="Q18">
            <v>0.16262287655151619</v>
          </cell>
          <cell r="R18">
            <v>0.16262287655151619</v>
          </cell>
          <cell r="S18">
            <v>0.60230402554992624</v>
          </cell>
          <cell r="T18">
            <v>1.5354172648072022</v>
          </cell>
          <cell r="U18">
            <v>1.9241900718847769</v>
          </cell>
          <cell r="V18">
            <v>2.3129628789623515</v>
          </cell>
          <cell r="W18">
            <v>2.3129628789623515</v>
          </cell>
          <cell r="AA18">
            <v>13</v>
          </cell>
          <cell r="AB18">
            <v>0.5038254257149285</v>
          </cell>
          <cell r="AC18">
            <v>0.74468678104290931</v>
          </cell>
          <cell r="AD18">
            <v>0.91978950435035067</v>
          </cell>
          <cell r="AE18">
            <v>1</v>
          </cell>
          <cell r="AF18">
            <v>0.58135270294697083</v>
          </cell>
          <cell r="AG18">
            <v>0.6808584763036365</v>
          </cell>
          <cell r="AH18">
            <v>0.92480266032845382</v>
          </cell>
          <cell r="AI18">
            <v>0.92480266032845382</v>
          </cell>
          <cell r="AM18">
            <v>0.5</v>
          </cell>
          <cell r="AN18">
            <v>0.5</v>
          </cell>
          <cell r="AO18">
            <v>0.5</v>
          </cell>
          <cell r="AP18">
            <v>0.5</v>
          </cell>
          <cell r="AQ18">
            <v>0.5</v>
          </cell>
          <cell r="AR18">
            <v>0.5</v>
          </cell>
          <cell r="AS18">
            <v>0.5</v>
          </cell>
          <cell r="AT18">
            <v>0.5</v>
          </cell>
          <cell r="AV18">
            <v>0.83433466085732333</v>
          </cell>
          <cell r="AW18">
            <v>0.82269563157609515</v>
          </cell>
          <cell r="AX18">
            <v>0.79331079131731486</v>
          </cell>
          <cell r="AY18">
            <v>0.84375887390203597</v>
          </cell>
          <cell r="AZ18">
            <v>0.83620724860833195</v>
          </cell>
          <cell r="BA18">
            <v>0.82319429311273484</v>
          </cell>
          <cell r="BB18">
            <v>0.79124732146240551</v>
          </cell>
          <cell r="BC18">
            <v>0.84416204054268129</v>
          </cell>
          <cell r="BE18">
            <v>0.48728899704569917</v>
          </cell>
          <cell r="BF18">
            <v>0.2818187927665714</v>
          </cell>
          <cell r="BG18">
            <v>0.29739437005052016</v>
          </cell>
          <cell r="BH18">
            <v>0.29568400646861431</v>
          </cell>
          <cell r="BI18">
            <v>0.2181819356955014</v>
          </cell>
          <cell r="BJ18">
            <v>0.28081375952202098</v>
          </cell>
          <cell r="BK18">
            <v>0.30180309009667744</v>
          </cell>
          <cell r="BL18">
            <v>0.29458491468186287</v>
          </cell>
          <cell r="BN18">
            <v>119.08189782841715</v>
          </cell>
          <cell r="BO18">
            <v>61.275172549701765</v>
          </cell>
          <cell r="BP18">
            <v>19.25051895591584</v>
          </cell>
          <cell r="BQ18">
            <v>0</v>
          </cell>
          <cell r="BS18">
            <v>5.0010461013444143</v>
          </cell>
          <cell r="BT18">
            <v>3.8868774674180524</v>
          </cell>
          <cell r="BU18">
            <v>3.7122250188947072</v>
          </cell>
          <cell r="BV18">
            <v>3.7995512431563796</v>
          </cell>
          <cell r="CR18" t="str">
            <v>展示生命</v>
          </cell>
          <cell r="CS18" t="str">
            <v>展示攻击</v>
          </cell>
          <cell r="CW18" t="str">
            <v>生存调整值</v>
          </cell>
          <cell r="CX18" t="str">
            <v>输出调整值</v>
          </cell>
          <cell r="DA18" t="str">
            <v>生存调整值</v>
          </cell>
          <cell r="DB18" t="str">
            <v>输出调整值</v>
          </cell>
          <cell r="DM18" t="str">
            <v>阶位</v>
          </cell>
          <cell r="DN18">
            <v>1</v>
          </cell>
          <cell r="DO18">
            <v>1.5</v>
          </cell>
          <cell r="DP18">
            <v>2</v>
          </cell>
          <cell r="DQ18">
            <v>2.5</v>
          </cell>
          <cell r="DR18">
            <v>3</v>
          </cell>
          <cell r="DS18">
            <v>3.5</v>
          </cell>
          <cell r="DT18">
            <v>4</v>
          </cell>
          <cell r="DU18">
            <v>4.5</v>
          </cell>
        </row>
        <row r="19">
          <cell r="C19" t="str">
            <v>10星</v>
          </cell>
          <cell r="D19">
            <v>0.15</v>
          </cell>
          <cell r="E19">
            <v>0.36</v>
          </cell>
          <cell r="F19">
            <v>0.6</v>
          </cell>
          <cell r="G19">
            <v>0.93600000000000005</v>
          </cell>
          <cell r="H19">
            <v>1.1180000000000001</v>
          </cell>
          <cell r="I19">
            <v>1.3</v>
          </cell>
          <cell r="K19">
            <v>6</v>
          </cell>
          <cell r="L19">
            <v>0.5</v>
          </cell>
          <cell r="M19">
            <v>0</v>
          </cell>
          <cell r="P19" t="str">
            <v>14星</v>
          </cell>
          <cell r="Q19">
            <v>0.16262287655151619</v>
          </cell>
          <cell r="R19">
            <v>0.16262287655151619</v>
          </cell>
          <cell r="S19">
            <v>0.60230402554992624</v>
          </cell>
          <cell r="T19">
            <v>1.5354172648072022</v>
          </cell>
          <cell r="U19">
            <v>1.9241900718847769</v>
          </cell>
          <cell r="V19">
            <v>2.3129628789623515</v>
          </cell>
          <cell r="W19">
            <v>2.3129628789623515</v>
          </cell>
          <cell r="AA19">
            <v>14</v>
          </cell>
          <cell r="AB19">
            <v>0.46708331527107311</v>
          </cell>
          <cell r="AC19">
            <v>0.72694133438162911</v>
          </cell>
          <cell r="AD19">
            <v>0.91414007007821052</v>
          </cell>
          <cell r="AE19">
            <v>1</v>
          </cell>
          <cell r="AF19">
            <v>0.56514095340077963</v>
          </cell>
          <cell r="AG19">
            <v>0.65867666797703639</v>
          </cell>
          <cell r="AH19">
            <v>0.91950631569832242</v>
          </cell>
          <cell r="AI19">
            <v>0.91950631569832242</v>
          </cell>
          <cell r="AM19">
            <v>0.5</v>
          </cell>
          <cell r="AN19">
            <v>0.5</v>
          </cell>
          <cell r="AO19">
            <v>0.5</v>
          </cell>
          <cell r="AP19">
            <v>0.5</v>
          </cell>
          <cell r="AQ19">
            <v>0.5</v>
          </cell>
          <cell r="AR19">
            <v>0.5</v>
          </cell>
          <cell r="AS19">
            <v>0.5</v>
          </cell>
          <cell r="AT19">
            <v>0.5</v>
          </cell>
          <cell r="AV19">
            <v>0.82313923407703693</v>
          </cell>
          <cell r="AW19">
            <v>0.81082151451166962</v>
          </cell>
          <cell r="AX19">
            <v>0.77987178326960072</v>
          </cell>
          <cell r="AY19">
            <v>0.83358734115591726</v>
          </cell>
          <cell r="AZ19">
            <v>0.82515240665764378</v>
          </cell>
          <cell r="BA19">
            <v>0.81135754325506593</v>
          </cell>
          <cell r="BB19">
            <v>0.77765525526410628</v>
          </cell>
          <cell r="BC19">
            <v>0.8340193208606681</v>
          </cell>
          <cell r="BE19">
            <v>0.51856979445309881</v>
          </cell>
          <cell r="BF19">
            <v>0.29976671493037527</v>
          </cell>
          <cell r="BG19">
            <v>0.31591272270495363</v>
          </cell>
          <cell r="BH19">
            <v>0.31481115631357398</v>
          </cell>
          <cell r="BI19">
            <v>0.23220791659230411</v>
          </cell>
          <cell r="BJ19">
            <v>0.29870463612110121</v>
          </cell>
          <cell r="BK19">
            <v>0.32056384456259152</v>
          </cell>
          <cell r="BL19">
            <v>0.31364669877296308</v>
          </cell>
          <cell r="BN19">
            <v>127.90000433494242</v>
          </cell>
          <cell r="BO19">
            <v>65.534079748409013</v>
          </cell>
          <cell r="BP19">
            <v>20.606383181229475</v>
          </cell>
          <cell r="BQ19">
            <v>0</v>
          </cell>
          <cell r="BS19">
            <v>4.9749270304166497</v>
          </cell>
          <cell r="BT19">
            <v>3.8393118836906921</v>
          </cell>
          <cell r="BU19">
            <v>3.6278433992619861</v>
          </cell>
          <cell r="BV19">
            <v>3.7335776414763391</v>
          </cell>
          <cell r="CQ19" t="str">
            <v>步将</v>
          </cell>
          <cell r="CR19">
            <v>240</v>
          </cell>
          <cell r="CS19">
            <v>240</v>
          </cell>
          <cell r="CV19" t="str">
            <v>步兵</v>
          </cell>
          <cell r="CW19">
            <v>1</v>
          </cell>
          <cell r="CX19">
            <v>1</v>
          </cell>
          <cell r="CZ19" t="str">
            <v>步兵</v>
          </cell>
          <cell r="DA19">
            <v>1</v>
          </cell>
          <cell r="DB19">
            <v>1</v>
          </cell>
          <cell r="DM19" t="str">
            <v>技能类型</v>
          </cell>
          <cell r="DN19" t="str">
            <v>主动</v>
          </cell>
          <cell r="DO19" t="str">
            <v>追加</v>
          </cell>
          <cell r="DP19" t="str">
            <v>触发</v>
          </cell>
          <cell r="DQ19" t="str">
            <v>被动</v>
          </cell>
        </row>
        <row r="20">
          <cell r="C20" t="str">
            <v>11星</v>
          </cell>
          <cell r="D20">
            <v>0.16500000000000001</v>
          </cell>
          <cell r="E20">
            <v>0.39</v>
          </cell>
          <cell r="F20">
            <v>0.65</v>
          </cell>
          <cell r="G20">
            <v>1.008</v>
          </cell>
          <cell r="H20">
            <v>1.194</v>
          </cell>
          <cell r="I20">
            <v>1.38</v>
          </cell>
          <cell r="K20">
            <v>6.5</v>
          </cell>
          <cell r="L20">
            <v>0.55000000000000004</v>
          </cell>
          <cell r="M20">
            <v>0</v>
          </cell>
          <cell r="P20" t="str">
            <v>15星</v>
          </cell>
          <cell r="Q20">
            <v>0.16262287655151619</v>
          </cell>
          <cell r="R20">
            <v>0.16262287655151619</v>
          </cell>
          <cell r="S20">
            <v>0.60230402554992624</v>
          </cell>
          <cell r="T20">
            <v>1.5354172648072022</v>
          </cell>
          <cell r="U20">
            <v>1.9241900718847769</v>
          </cell>
          <cell r="V20">
            <v>2.3129628789623515</v>
          </cell>
          <cell r="W20">
            <v>2.3129628789623515</v>
          </cell>
          <cell r="AA20">
            <v>15</v>
          </cell>
          <cell r="AB20">
            <v>0.41273345089809316</v>
          </cell>
          <cell r="AC20">
            <v>0.70945057489401098</v>
          </cell>
          <cell r="AD20">
            <v>0.90855879979844645</v>
          </cell>
          <cell r="AE20">
            <v>1</v>
          </cell>
          <cell r="AF20">
            <v>0.55589319329651465</v>
          </cell>
          <cell r="AG20">
            <v>0.63681321861751372</v>
          </cell>
          <cell r="AH20">
            <v>0.91427387481104361</v>
          </cell>
          <cell r="AI20">
            <v>0.91427387481104361</v>
          </cell>
          <cell r="AM20">
            <v>0.5</v>
          </cell>
          <cell r="AN20">
            <v>0.5</v>
          </cell>
          <cell r="AO20">
            <v>0.5</v>
          </cell>
          <cell r="AP20">
            <v>0.5</v>
          </cell>
          <cell r="AQ20">
            <v>0.5</v>
          </cell>
          <cell r="AR20">
            <v>0.5</v>
          </cell>
          <cell r="AS20">
            <v>0.5</v>
          </cell>
          <cell r="AT20">
            <v>0.5</v>
          </cell>
          <cell r="AV20">
            <v>0.80884074002247752</v>
          </cell>
          <cell r="AW20">
            <v>0.79763452919392774</v>
          </cell>
          <cell r="AX20">
            <v>0.76443062455900934</v>
          </cell>
          <cell r="AY20">
            <v>0.8216558932860526</v>
          </cell>
          <cell r="AZ20">
            <v>0.81103662376567742</v>
          </cell>
          <cell r="BA20">
            <v>0.79821277754959252</v>
          </cell>
          <cell r="BB20">
            <v>0.76203461870248512</v>
          </cell>
          <cell r="BC20">
            <v>0.82212214861048705</v>
          </cell>
          <cell r="BE20">
            <v>0.54930722291726841</v>
          </cell>
          <cell r="BF20">
            <v>0.31742273686481653</v>
          </cell>
          <cell r="BG20">
            <v>0.33406441916213758</v>
          </cell>
          <cell r="BH20">
            <v>0.3336645320979082</v>
          </cell>
          <cell r="BI20">
            <v>0.24599395672229976</v>
          </cell>
          <cell r="BJ20">
            <v>0.31630566346307465</v>
          </cell>
          <cell r="BK20">
            <v>0.33894775475830985</v>
          </cell>
          <cell r="BL20">
            <v>0.33243656910492697</v>
          </cell>
          <cell r="BN20">
            <v>140.94397178445766</v>
          </cell>
          <cell r="BO20">
            <v>69.731862025437366</v>
          </cell>
          <cell r="BP20">
            <v>21.945888048372854</v>
          </cell>
          <cell r="BQ20">
            <v>0</v>
          </cell>
          <cell r="BS20">
            <v>4.9519691022143926</v>
          </cell>
          <cell r="BT20">
            <v>3.7828936639872226</v>
          </cell>
          <cell r="BU20">
            <v>3.5293814302984967</v>
          </cell>
          <cell r="BV20">
            <v>3.6561375471428597</v>
          </cell>
          <cell r="CC20" t="str">
            <v>注意：</v>
          </cell>
          <cell r="CQ20" t="str">
            <v>骑将</v>
          </cell>
          <cell r="CR20">
            <v>240</v>
          </cell>
          <cell r="CS20">
            <v>240</v>
          </cell>
          <cell r="CV20" t="str">
            <v>骑兵</v>
          </cell>
          <cell r="CW20">
            <v>1</v>
          </cell>
          <cell r="CX20">
            <v>1</v>
          </cell>
          <cell r="CZ20" t="str">
            <v>骑兵</v>
          </cell>
          <cell r="DA20">
            <v>1.05</v>
          </cell>
          <cell r="DB20">
            <v>1</v>
          </cell>
        </row>
        <row r="21">
          <cell r="C21" t="str">
            <v>12星</v>
          </cell>
          <cell r="D21">
            <v>0.18</v>
          </cell>
          <cell r="E21">
            <v>0.42</v>
          </cell>
          <cell r="F21">
            <v>0.7</v>
          </cell>
          <cell r="G21">
            <v>1.08</v>
          </cell>
          <cell r="H21">
            <v>1.27</v>
          </cell>
          <cell r="I21">
            <v>1.46</v>
          </cell>
          <cell r="K21">
            <v>7</v>
          </cell>
          <cell r="L21">
            <v>0.6</v>
          </cell>
          <cell r="M21">
            <v>0</v>
          </cell>
          <cell r="P21" t="str">
            <v>16星</v>
          </cell>
          <cell r="Q21">
            <v>0.16262287655151619</v>
          </cell>
          <cell r="R21">
            <v>0.16262287655151619</v>
          </cell>
          <cell r="S21">
            <v>0.60230402554992624</v>
          </cell>
          <cell r="T21">
            <v>1.5354172648072022</v>
          </cell>
          <cell r="U21">
            <v>1.9241900718847769</v>
          </cell>
          <cell r="V21">
            <v>2.3129628789623515</v>
          </cell>
          <cell r="W21">
            <v>2.3129628789623515</v>
          </cell>
          <cell r="AA21">
            <v>16</v>
          </cell>
          <cell r="AB21">
            <v>0.35891065539996692</v>
          </cell>
          <cell r="AC21">
            <v>0.69221151315451102</v>
          </cell>
          <cell r="AD21">
            <v>0.90304451240266692</v>
          </cell>
          <cell r="AE21">
            <v>1</v>
          </cell>
          <cell r="AF21">
            <v>0.54669530259488608</v>
          </cell>
          <cell r="AG21">
            <v>0.61526439144313871</v>
          </cell>
          <cell r="AH21">
            <v>0.90910423037750021</v>
          </cell>
          <cell r="AI21">
            <v>0.90910423037750021</v>
          </cell>
          <cell r="AM21">
            <v>0.5</v>
          </cell>
          <cell r="AN21">
            <v>0.5</v>
          </cell>
          <cell r="AO21">
            <v>0.5</v>
          </cell>
          <cell r="AP21">
            <v>0.5</v>
          </cell>
          <cell r="AQ21">
            <v>0.5</v>
          </cell>
          <cell r="AR21">
            <v>0.5</v>
          </cell>
          <cell r="AS21">
            <v>0.5</v>
          </cell>
          <cell r="AT21">
            <v>0.5</v>
          </cell>
          <cell r="AV21">
            <v>0.79469311248632324</v>
          </cell>
          <cell r="AW21">
            <v>0.78461373130333201</v>
          </cell>
          <cell r="AX21">
            <v>0.74918243758092429</v>
          </cell>
          <cell r="AY21">
            <v>0.8098629870634928</v>
          </cell>
          <cell r="AZ21">
            <v>0.79707343161812849</v>
          </cell>
          <cell r="BA21">
            <v>0.78523444461670155</v>
          </cell>
          <cell r="BB21">
            <v>0.74660520822277354</v>
          </cell>
          <cell r="BC21">
            <v>0.81036364501764946</v>
          </cell>
          <cell r="BE21">
            <v>0.579507015642024</v>
          </cell>
          <cell r="BF21">
            <v>0.33479053720810803</v>
          </cell>
          <cell r="BG21">
            <v>0.35185404160938999</v>
          </cell>
          <cell r="BH21">
            <v>0.35224731274086984</v>
          </cell>
          <cell r="BI21">
            <v>0.25954264983041225</v>
          </cell>
          <cell r="BJ21">
            <v>0.3336205114814017</v>
          </cell>
          <cell r="BK21">
            <v>0.3569594339691487</v>
          </cell>
          <cell r="BL21">
            <v>0.3509576949952275</v>
          </cell>
          <cell r="BN21">
            <v>153.86144270400794</v>
          </cell>
          <cell r="BO21">
            <v>73.869236842917346</v>
          </cell>
          <cell r="BP21">
            <v>23.269317023359939</v>
          </cell>
          <cell r="BQ21">
            <v>0</v>
          </cell>
          <cell r="BS21">
            <v>4.9292925311139273</v>
          </cell>
          <cell r="BT21">
            <v>3.7270857793536845</v>
          </cell>
          <cell r="BU21">
            <v>3.4319936605627093</v>
          </cell>
          <cell r="BV21">
            <v>3.5795397199581966</v>
          </cell>
          <cell r="CC21" t="str">
            <v>1.游戏中实际的生命会除以10，技能系数相应减少至1/10，因此下述额外系数选项中涉及到的部分均做了增减</v>
          </cell>
          <cell r="CQ21" t="str">
            <v>弓将</v>
          </cell>
          <cell r="CR21">
            <v>240</v>
          </cell>
          <cell r="CS21">
            <v>240</v>
          </cell>
          <cell r="CV21" t="str">
            <v>弓兵</v>
          </cell>
          <cell r="CW21">
            <v>1</v>
          </cell>
          <cell r="CX21">
            <v>1</v>
          </cell>
          <cell r="CZ21" t="str">
            <v>弓兵</v>
          </cell>
          <cell r="DA21">
            <v>0.85</v>
          </cell>
          <cell r="DB21">
            <v>0.92</v>
          </cell>
        </row>
        <row r="22">
          <cell r="C22" t="str">
            <v>13星</v>
          </cell>
          <cell r="D22">
            <v>0.19500000000000001</v>
          </cell>
          <cell r="E22">
            <v>0.45</v>
          </cell>
          <cell r="F22">
            <v>0.75</v>
          </cell>
          <cell r="G22">
            <v>1.1519999999999999</v>
          </cell>
          <cell r="H22">
            <v>1.3460000000000001</v>
          </cell>
          <cell r="I22">
            <v>1.54</v>
          </cell>
          <cell r="K22">
            <v>7.5</v>
          </cell>
          <cell r="L22">
            <v>0.65</v>
          </cell>
          <cell r="M22">
            <v>0</v>
          </cell>
          <cell r="AA22">
            <v>17</v>
          </cell>
          <cell r="AB22">
            <v>0.30560956296763958</v>
          </cell>
          <cell r="AC22">
            <v>0.67522120491395843</v>
          </cell>
          <cell r="AD22">
            <v>0.89759604103329849</v>
          </cell>
          <cell r="AE22">
            <v>1</v>
          </cell>
          <cell r="AF22">
            <v>0.53754701237052249</v>
          </cell>
          <cell r="AG22">
            <v>0.59402650614244812</v>
          </cell>
          <cell r="AH22">
            <v>0.90399628846871727</v>
          </cell>
          <cell r="AI22">
            <v>0.90399628846871727</v>
          </cell>
          <cell r="AM22">
            <v>0.5</v>
          </cell>
          <cell r="AN22">
            <v>0.5</v>
          </cell>
          <cell r="AO22">
            <v>0.5</v>
          </cell>
          <cell r="AP22">
            <v>0.5</v>
          </cell>
          <cell r="AQ22">
            <v>0.5</v>
          </cell>
          <cell r="AR22">
            <v>0.5</v>
          </cell>
          <cell r="AS22">
            <v>0.5</v>
          </cell>
          <cell r="AT22">
            <v>0.5</v>
          </cell>
          <cell r="AV22">
            <v>0.78069483261666583</v>
          </cell>
          <cell r="AW22">
            <v>0.77175740962172634</v>
          </cell>
          <cell r="AX22">
            <v>0.73412578849291121</v>
          </cell>
          <cell r="AY22">
            <v>0.79820725429321926</v>
          </cell>
          <cell r="AZ22">
            <v>0.78326139748739909</v>
          </cell>
          <cell r="BA22">
            <v>0.77242084437660863</v>
          </cell>
          <cell r="BB22">
            <v>0.73136551502483815</v>
          </cell>
          <cell r="BC22">
            <v>0.7987424475853383</v>
          </cell>
          <cell r="BE22">
            <v>0.60917484811202882</v>
          </cell>
          <cell r="BF22">
            <v>0.35187375671982984</v>
          </cell>
          <cell r="BG22">
            <v>0.36928613818689371</v>
          </cell>
          <cell r="BH22">
            <v>0.37056264576767567</v>
          </cell>
          <cell r="BI22">
            <v>0.27285656530799185</v>
          </cell>
          <cell r="BJ22">
            <v>0.35065281262185571</v>
          </cell>
          <cell r="BK22">
            <v>0.37460345908096754</v>
          </cell>
          <cell r="BL22">
            <v>0.36921321462102791</v>
          </cell>
          <cell r="BN22">
            <v>166.65370488776648</v>
          </cell>
          <cell r="BO22">
            <v>77.946910820649961</v>
          </cell>
          <cell r="BP22">
            <v>24.576950152008362</v>
          </cell>
          <cell r="BQ22">
            <v>0</v>
          </cell>
          <cell r="BS22">
            <v>4.9068937427377408</v>
          </cell>
          <cell r="BT22">
            <v>3.6718813992675319</v>
          </cell>
          <cell r="BU22">
            <v>3.3356681868694826</v>
          </cell>
          <cell r="BV22">
            <v>3.5037747930685073</v>
          </cell>
          <cell r="CC22" t="str">
            <v>2.游戏中实际的攻击会乘以4，因此实际的伤害公式中会除以4</v>
          </cell>
          <cell r="CQ22" t="str">
            <v>军师</v>
          </cell>
          <cell r="CR22">
            <v>240</v>
          </cell>
          <cell r="CS22">
            <v>240</v>
          </cell>
          <cell r="CV22" t="str">
            <v>枪兵</v>
          </cell>
          <cell r="CW22">
            <v>1</v>
          </cell>
          <cell r="CX22">
            <v>1</v>
          </cell>
          <cell r="CZ22" t="str">
            <v>枪兵</v>
          </cell>
          <cell r="DA22">
            <v>1.1000000000000001</v>
          </cell>
          <cell r="DB22">
            <v>1</v>
          </cell>
        </row>
        <row r="23">
          <cell r="C23" t="str">
            <v>14星</v>
          </cell>
          <cell r="D23">
            <v>0.21</v>
          </cell>
          <cell r="E23">
            <v>0.48</v>
          </cell>
          <cell r="F23">
            <v>0.8</v>
          </cell>
          <cell r="G23">
            <v>1.224</v>
          </cell>
          <cell r="H23">
            <v>1.4220000000000002</v>
          </cell>
          <cell r="I23">
            <v>1.62</v>
          </cell>
          <cell r="K23">
            <v>8</v>
          </cell>
          <cell r="L23">
            <v>0.7</v>
          </cell>
          <cell r="M23">
            <v>0</v>
          </cell>
          <cell r="AA23">
            <v>18</v>
          </cell>
          <cell r="AB23">
            <v>0.25282486394453946</v>
          </cell>
          <cell r="AC23">
            <v>0.65847675056495303</v>
          </cell>
          <cell r="AD23">
            <v>0.89221223283665629</v>
          </cell>
          <cell r="AE23">
            <v>1</v>
          </cell>
          <cell r="AF23">
            <v>0.52844805514825777</v>
          </cell>
          <cell r="AG23">
            <v>0.5730959382061912</v>
          </cell>
          <cell r="AH23">
            <v>0.89894896828436532</v>
          </cell>
          <cell r="AI23">
            <v>0.89894896828436532</v>
          </cell>
          <cell r="AM23">
            <v>0.5</v>
          </cell>
          <cell r="AN23">
            <v>0.5</v>
          </cell>
          <cell r="AO23">
            <v>0.5</v>
          </cell>
          <cell r="AP23">
            <v>0.5</v>
          </cell>
          <cell r="AQ23">
            <v>0.5</v>
          </cell>
          <cell r="AR23">
            <v>0.5</v>
          </cell>
          <cell r="AS23">
            <v>0.5</v>
          </cell>
          <cell r="AT23">
            <v>0.5</v>
          </cell>
          <cell r="AV23">
            <v>0.76684440444320578</v>
          </cell>
          <cell r="AW23">
            <v>0.75906388118810786</v>
          </cell>
          <cell r="AX23">
            <v>0.71925929570747438</v>
          </cell>
          <cell r="AY23">
            <v>0.78668734763106585</v>
          </cell>
          <cell r="AZ23">
            <v>0.76959911439284556</v>
          </cell>
          <cell r="BA23">
            <v>0.75977030507586762</v>
          </cell>
          <cell r="BB23">
            <v>0.71631408200288749</v>
          </cell>
          <cell r="BC23">
            <v>0.78725721463388021</v>
          </cell>
          <cell r="BE23">
            <v>0.63831633896233742</v>
          </cell>
          <cell r="BF23">
            <v>0.36867599890641517</v>
          </cell>
          <cell r="BG23">
            <v>0.38636522422851027</v>
          </cell>
          <cell r="BH23">
            <v>0.38861364778794122</v>
          </cell>
          <cell r="BI23">
            <v>0.28593824863046313</v>
          </cell>
          <cell r="BJ23">
            <v>0.36740616246713426</v>
          </cell>
          <cell r="BK23">
            <v>0.3918843718272832</v>
          </cell>
          <cell r="BL23">
            <v>0.38720623549496391</v>
          </cell>
          <cell r="BN23">
            <v>179.32203265331054</v>
          </cell>
          <cell r="BO23">
            <v>81.965579864411268</v>
          </cell>
          <cell r="BP23">
            <v>25.869064119202488</v>
          </cell>
          <cell r="BQ23">
            <v>0</v>
          </cell>
          <cell r="BS23">
            <v>4.8847692118278481</v>
          </cell>
          <cell r="BT23">
            <v>3.6172737767490131</v>
          </cell>
          <cell r="BU23">
            <v>3.2403932537374018</v>
          </cell>
          <cell r="BV23">
            <v>3.4288335152432072</v>
          </cell>
          <cell r="CC23" t="str">
            <v>3.士兵的生命会乘以2，因为士气还会带来一部分生存降低</v>
          </cell>
        </row>
        <row r="24">
          <cell r="C24" t="str">
            <v>15星</v>
          </cell>
          <cell r="D24">
            <v>0.22500000000000001</v>
          </cell>
          <cell r="E24">
            <v>0.51</v>
          </cell>
          <cell r="F24">
            <v>0.85</v>
          </cell>
          <cell r="G24">
            <v>1.296</v>
          </cell>
          <cell r="H24">
            <v>1.498</v>
          </cell>
          <cell r="I24">
            <v>1.7</v>
          </cell>
          <cell r="K24">
            <v>8.5</v>
          </cell>
          <cell r="L24">
            <v>0.75</v>
          </cell>
          <cell r="M24">
            <v>0</v>
          </cell>
          <cell r="AA24">
            <v>19</v>
          </cell>
          <cell r="AB24">
            <v>0.2005513042302311</v>
          </cell>
          <cell r="AC24">
            <v>0.64197529461569436</v>
          </cell>
          <cell r="AD24">
            <v>0.8868919487189928</v>
          </cell>
          <cell r="AE24">
            <v>1</v>
          </cell>
          <cell r="AF24">
            <v>0.5193981648953101</v>
          </cell>
          <cell r="AG24">
            <v>0.55246911826961786</v>
          </cell>
          <cell r="AH24">
            <v>0.89396120192405581</v>
          </cell>
          <cell r="AI24">
            <v>0.89396120192405581</v>
          </cell>
          <cell r="AM24">
            <v>0.5</v>
          </cell>
          <cell r="AN24">
            <v>0.5</v>
          </cell>
          <cell r="AO24">
            <v>0.5</v>
          </cell>
          <cell r="AP24">
            <v>0.5</v>
          </cell>
          <cell r="AQ24">
            <v>0.5</v>
          </cell>
          <cell r="AR24">
            <v>0.5</v>
          </cell>
          <cell r="AS24">
            <v>0.5</v>
          </cell>
          <cell r="AT24">
            <v>0.5</v>
          </cell>
          <cell r="AV24">
            <v>0.75314035490672904</v>
          </cell>
          <cell r="AW24">
            <v>0.74653149110467842</v>
          </cell>
          <cell r="AX24">
            <v>0.70458163078200786</v>
          </cell>
          <cell r="AY24">
            <v>0.77530194041538081</v>
          </cell>
          <cell r="AZ24">
            <v>0.75608520125442213</v>
          </cell>
          <cell r="BA24">
            <v>0.7472811830866829</v>
          </cell>
          <cell r="BB24">
            <v>0.70144950480589841</v>
          </cell>
          <cell r="BC24">
            <v>0.77590662512672903</v>
          </cell>
          <cell r="BE24">
            <v>0.66693705084905763</v>
          </cell>
          <cell r="BF24">
            <v>0.38520083064234262</v>
          </cell>
          <cell r="BG24">
            <v>0.40309578352372522</v>
          </cell>
          <cell r="BH24">
            <v>0.4064034049702534</v>
          </cell>
          <cell r="BI24">
            <v>0.29879022179758463</v>
          </cell>
          <cell r="BJ24">
            <v>0.38388412035704517</v>
          </cell>
          <cell r="BK24">
            <v>0.40880668006196635</v>
          </cell>
          <cell r="BL24">
            <v>0.40493983493694957</v>
          </cell>
          <cell r="BN24">
            <v>191.86768698474452</v>
          </cell>
          <cell r="BO24">
            <v>85.925929292233349</v>
          </cell>
          <cell r="BP24">
            <v>27.145932307441729</v>
          </cell>
          <cell r="BQ24">
            <v>0</v>
          </cell>
          <cell r="BS24">
            <v>4.8629154615855006</v>
          </cell>
          <cell r="BT24">
            <v>3.5632562473585181</v>
          </cell>
          <cell r="BU24">
            <v>3.1461572516417018</v>
          </cell>
          <cell r="BV24">
            <v>3.3547067495001102</v>
          </cell>
          <cell r="CC24" t="str">
            <v>4.最终配置和显示的属性（因坑爹的显示问题），武将属性需要除以50.士兵属性需要乘以5</v>
          </cell>
          <cell r="CV24" t="str">
            <v>主属性强化分配值</v>
          </cell>
          <cell r="DA24" t="str">
            <v>士兵属性对将领的影响</v>
          </cell>
          <cell r="DC24">
            <v>0.8</v>
          </cell>
          <cell r="DE24" t="str">
            <v>士兵阶位</v>
          </cell>
          <cell r="DF24" t="str">
            <v>攻城攻击</v>
          </cell>
          <cell r="DG24" t="str">
            <v>阶位加成</v>
          </cell>
        </row>
        <row r="25">
          <cell r="C25" t="str">
            <v>16星</v>
          </cell>
          <cell r="D25">
            <v>0.24</v>
          </cell>
          <cell r="E25">
            <v>0.54</v>
          </cell>
          <cell r="F25">
            <v>0.9</v>
          </cell>
          <cell r="G25">
            <v>1.3680000000000001</v>
          </cell>
          <cell r="H25">
            <v>1.5740000000000001</v>
          </cell>
          <cell r="I25">
            <v>1.78</v>
          </cell>
          <cell r="K25">
            <v>9</v>
          </cell>
          <cell r="L25">
            <v>0.8</v>
          </cell>
          <cell r="M25">
            <v>0</v>
          </cell>
          <cell r="AA25">
            <v>20</v>
          </cell>
          <cell r="AB25">
            <v>0.17528542460859781</v>
          </cell>
          <cell r="AC25">
            <v>0.62571402517214436</v>
          </cell>
          <cell r="AD25">
            <v>0.88163406310547443</v>
          </cell>
          <cell r="AE25">
            <v>1</v>
          </cell>
          <cell r="AF25">
            <v>0.51039707701350434</v>
          </cell>
          <cell r="AG25">
            <v>0.53214253146518042</v>
          </cell>
          <cell r="AH25">
            <v>0.88903193416138238</v>
          </cell>
          <cell r="AI25">
            <v>0.88903193416138238</v>
          </cell>
          <cell r="AM25">
            <v>0.5</v>
          </cell>
          <cell r="AN25">
            <v>0.5</v>
          </cell>
          <cell r="AO25">
            <v>0.5</v>
          </cell>
          <cell r="AP25">
            <v>0.5</v>
          </cell>
          <cell r="AQ25">
            <v>0.5</v>
          </cell>
          <cell r="AR25">
            <v>0.5</v>
          </cell>
          <cell r="AS25">
            <v>0.5</v>
          </cell>
          <cell r="AT25">
            <v>0.5</v>
          </cell>
          <cell r="AV25">
            <v>0.74493261481214934</v>
          </cell>
          <cell r="AW25">
            <v>0.73681568486895777</v>
          </cell>
          <cell r="AX25">
            <v>0.69419115510397411</v>
          </cell>
          <cell r="AY25">
            <v>0.76755451208857917</v>
          </cell>
          <cell r="AZ25">
            <v>0.7479933192382141</v>
          </cell>
          <cell r="BA25">
            <v>0.73759950870665358</v>
          </cell>
          <cell r="BB25">
            <v>0.69092399124853787</v>
          </cell>
          <cell r="BC25">
            <v>0.76818321199472883</v>
          </cell>
          <cell r="BE25">
            <v>0.69524585359034763</v>
          </cell>
          <cell r="BF25">
            <v>0.40151059835868452</v>
          </cell>
          <cell r="BG25">
            <v>0.41957961701480029</v>
          </cell>
          <cell r="BH25">
            <v>0.42401539287128748</v>
          </cell>
          <cell r="BI25">
            <v>0.31150464875910489</v>
          </cell>
          <cell r="BJ25">
            <v>0.40014859204343761</v>
          </cell>
          <cell r="BK25">
            <v>0.42547506269897556</v>
          </cell>
          <cell r="BL25">
            <v>0.42249691324820565</v>
          </cell>
          <cell r="BN25">
            <v>197.93149809393654</v>
          </cell>
          <cell r="BO25">
            <v>89.828633958685344</v>
          </cell>
          <cell r="BP25">
            <v>28.407824854686133</v>
          </cell>
          <cell r="BQ25">
            <v>0</v>
          </cell>
          <cell r="BS25">
            <v>4.8413290630202948</v>
          </cell>
          <cell r="BT25">
            <v>3.5268893487143531</v>
          </cell>
          <cell r="BU25">
            <v>3.0815705944021077</v>
          </cell>
          <cell r="BV25">
            <v>3.3042299715582306</v>
          </cell>
          <cell r="CR25" t="str">
            <v>实际有效生命</v>
          </cell>
          <cell r="CS25" t="str">
            <v>实际攻击</v>
          </cell>
          <cell r="CV25" t="str">
            <v>生存强化</v>
          </cell>
          <cell r="CW25">
            <v>1.25</v>
          </cell>
          <cell r="DE25">
            <v>1</v>
          </cell>
          <cell r="DF25">
            <v>400</v>
          </cell>
          <cell r="DG25">
            <v>0</v>
          </cell>
        </row>
        <row r="26">
          <cell r="AA26">
            <v>21</v>
          </cell>
          <cell r="AB26">
            <v>0.16467499654107884</v>
          </cell>
          <cell r="AC26">
            <v>0.60969017342842236</v>
          </cell>
          <cell r="AD26">
            <v>0.86367413036870155</v>
          </cell>
          <cell r="AE26">
            <v>0.96456923076923073</v>
          </cell>
          <cell r="AF26">
            <v>0.48705077833153521</v>
          </cell>
          <cell r="AG26">
            <v>0.51211271678552794</v>
          </cell>
          <cell r="AH26">
            <v>0.87219449722065778</v>
          </cell>
          <cell r="AI26">
            <v>0.87219449722065778</v>
          </cell>
          <cell r="AM26">
            <v>0.5</v>
          </cell>
          <cell r="AN26">
            <v>0.5</v>
          </cell>
          <cell r="AO26">
            <v>0.5</v>
          </cell>
          <cell r="AP26">
            <v>0.5</v>
          </cell>
          <cell r="AQ26">
            <v>0.5</v>
          </cell>
          <cell r="AR26">
            <v>0.5</v>
          </cell>
          <cell r="AS26">
            <v>0.5</v>
          </cell>
          <cell r="AT26">
            <v>0.5</v>
          </cell>
          <cell r="AV26">
            <v>0.73272027157190645</v>
          </cell>
          <cell r="AW26">
            <v>0.72303329724452226</v>
          </cell>
          <cell r="AX26">
            <v>0.67886967622272909</v>
          </cell>
          <cell r="AY26">
            <v>0.74896210240390149</v>
          </cell>
          <cell r="AZ26">
            <v>0.73595622603217881</v>
          </cell>
          <cell r="BA26">
            <v>0.7238664594290567</v>
          </cell>
          <cell r="BB26">
            <v>0.67539907129652377</v>
          </cell>
          <cell r="BC26">
            <v>0.74964954723752264</v>
          </cell>
          <cell r="BE26">
            <v>0.72309056493743262</v>
          </cell>
          <cell r="BF26">
            <v>0.41751528633073315</v>
          </cell>
          <cell r="BG26">
            <v>0.43569963615177626</v>
          </cell>
          <cell r="BH26">
            <v>0.44120076704097028</v>
          </cell>
          <cell r="BI26">
            <v>0.32401446862259248</v>
          </cell>
          <cell r="BJ26">
            <v>0.41611024249892253</v>
          </cell>
          <cell r="BK26">
            <v>0.44176891020701714</v>
          </cell>
          <cell r="BL26">
            <v>0.43963039859562725</v>
          </cell>
          <cell r="BN26">
            <v>200.47800083014107</v>
          </cell>
          <cell r="BO26">
            <v>93.674358377178635</v>
          </cell>
          <cell r="BP26">
            <v>32.718208711511622</v>
          </cell>
          <cell r="BQ26">
            <v>8.5033846153846238</v>
          </cell>
          <cell r="BS26">
            <v>4.7713059198470384</v>
          </cell>
          <cell r="BT26">
            <v>3.4639698606454763</v>
          </cell>
          <cell r="BU26">
            <v>3.0014616087691603</v>
          </cell>
          <cell r="BV26">
            <v>3.2327157347073183</v>
          </cell>
          <cell r="CQ26" t="str">
            <v>步将</v>
          </cell>
          <cell r="CR26">
            <v>192000</v>
          </cell>
          <cell r="CS26">
            <v>3000</v>
          </cell>
          <cell r="CV26" t="str">
            <v>输出强化</v>
          </cell>
          <cell r="CW26">
            <v>1.28</v>
          </cell>
          <cell r="DE26">
            <v>2</v>
          </cell>
          <cell r="DF26">
            <v>600</v>
          </cell>
          <cell r="DG26">
            <v>0.25</v>
          </cell>
        </row>
        <row r="27">
          <cell r="P27" t="str">
            <v>阶位</v>
          </cell>
          <cell r="Q27" t="str">
            <v>士兵技能效用</v>
          </cell>
          <cell r="AA27">
            <v>22</v>
          </cell>
          <cell r="AB27">
            <v>0.15412178618936098</v>
          </cell>
          <cell r="AC27">
            <v>0.5939010131653365</v>
          </cell>
          <cell r="AD27">
            <v>0.84603354014894416</v>
          </cell>
          <cell r="AE27">
            <v>0.92989026650887585</v>
          </cell>
          <cell r="AF27">
            <v>0.47151792076923077</v>
          </cell>
          <cell r="AG27">
            <v>0.49237626645667054</v>
          </cell>
          <cell r="AH27">
            <v>0.85565644388963513</v>
          </cell>
          <cell r="AI27">
            <v>0.85565644388963513</v>
          </cell>
          <cell r="AM27">
            <v>0.5</v>
          </cell>
          <cell r="AN27">
            <v>0.5</v>
          </cell>
          <cell r="AO27">
            <v>0.5</v>
          </cell>
          <cell r="AP27">
            <v>0.5</v>
          </cell>
          <cell r="AQ27">
            <v>0.5</v>
          </cell>
          <cell r="AR27">
            <v>0.5</v>
          </cell>
          <cell r="AS27">
            <v>0.5</v>
          </cell>
          <cell r="AT27">
            <v>0.5</v>
          </cell>
          <cell r="AV27">
            <v>0.72115347395183993</v>
          </cell>
          <cell r="AW27">
            <v>0.70985496538116011</v>
          </cell>
          <cell r="AX27">
            <v>0.66450089006907509</v>
          </cell>
          <cell r="AY27">
            <v>0.73127887059407448</v>
          </cell>
          <cell r="AZ27">
            <v>0.72455870331772931</v>
          </cell>
          <cell r="BA27">
            <v>0.71073636009416841</v>
          </cell>
          <cell r="BB27">
            <v>0.66083458542689211</v>
          </cell>
          <cell r="BC27">
            <v>0.73202372073772848</v>
          </cell>
          <cell r="BE27">
            <v>0.7504957168053592</v>
          </cell>
          <cell r="BF27">
            <v>0.43322826562177214</v>
          </cell>
          <cell r="BG27">
            <v>0.45147846298648181</v>
          </cell>
          <cell r="BH27">
            <v>0.45798038909822208</v>
          </cell>
          <cell r="BI27">
            <v>0.33633055283849067</v>
          </cell>
          <cell r="BJ27">
            <v>0.43178236709877577</v>
          </cell>
          <cell r="BK27">
            <v>0.45771139283779094</v>
          </cell>
          <cell r="BL27">
            <v>0.45636103991922022</v>
          </cell>
          <cell r="BN27">
            <v>203.01077131455335</v>
          </cell>
          <cell r="BO27">
            <v>97.463756840319235</v>
          </cell>
          <cell r="BP27">
            <v>36.951950364253399</v>
          </cell>
          <cell r="BQ27">
            <v>16.826336037869797</v>
          </cell>
          <cell r="BS27">
            <v>4.7056674410476989</v>
          </cell>
          <cell r="BT27">
            <v>3.4044854407880951</v>
          </cell>
          <cell r="BU27">
            <v>2.9273213058900556</v>
          </cell>
          <cell r="BV27">
            <v>3.1659033733390753</v>
          </cell>
          <cell r="CB27" t="str">
            <v>战斗期望时长</v>
          </cell>
          <cell r="CC27">
            <v>60</v>
          </cell>
          <cell r="CQ27" t="str">
            <v>骑将</v>
          </cell>
          <cell r="CR27">
            <v>192000</v>
          </cell>
          <cell r="CS27">
            <v>3000</v>
          </cell>
          <cell r="DE27">
            <v>3</v>
          </cell>
          <cell r="DF27">
            <v>800</v>
          </cell>
          <cell r="DG27">
            <v>0.5</v>
          </cell>
        </row>
        <row r="28">
          <cell r="P28">
            <v>1</v>
          </cell>
          <cell r="Q28">
            <v>0.22288720445204141</v>
          </cell>
          <cell r="AA28">
            <v>23</v>
          </cell>
          <cell r="AB28">
            <v>0.13831436899905206</v>
          </cell>
          <cell r="AC28">
            <v>0.57834386025695561</v>
          </cell>
          <cell r="AD28">
            <v>0.82870631440442422</v>
          </cell>
          <cell r="AE28">
            <v>0.89594580612532726</v>
          </cell>
          <cell r="AF28">
            <v>0.45772798373841417</v>
          </cell>
          <cell r="AG28">
            <v>0.47292982532119449</v>
          </cell>
          <cell r="AH28">
            <v>0.8394121697541479</v>
          </cell>
          <cell r="AI28">
            <v>0.8394121697541479</v>
          </cell>
          <cell r="AM28">
            <v>0.5</v>
          </cell>
          <cell r="AN28">
            <v>0.5</v>
          </cell>
          <cell r="AO28">
            <v>0.5</v>
          </cell>
          <cell r="AP28">
            <v>0.5</v>
          </cell>
          <cell r="AQ28">
            <v>0.5</v>
          </cell>
          <cell r="AR28">
            <v>0.5</v>
          </cell>
          <cell r="AS28">
            <v>0.5</v>
          </cell>
          <cell r="AT28">
            <v>0.5</v>
          </cell>
          <cell r="AV28">
            <v>0.70879406419690405</v>
          </cell>
          <cell r="AW28">
            <v>0.696443517109958</v>
          </cell>
          <cell r="AX28">
            <v>0.64970755856886198</v>
          </cell>
          <cell r="AY28">
            <v>0.71335205712011496</v>
          </cell>
          <cell r="AZ28">
            <v>0.71238387001956638</v>
          </cell>
          <cell r="BA28">
            <v>0.69737511287100529</v>
          </cell>
          <cell r="BB28">
            <v>0.64583453126299317</v>
          </cell>
          <cell r="BC28">
            <v>0.71415672770263383</v>
          </cell>
          <cell r="BE28">
            <v>0.77743118848236081</v>
          </cell>
          <cell r="BF28">
            <v>0.44864437608857871</v>
          </cell>
          <cell r="BG28">
            <v>0.46690601652789504</v>
          </cell>
          <cell r="BH28">
            <v>0.47434866991907321</v>
          </cell>
          <cell r="BI28">
            <v>0.34843968864354496</v>
          </cell>
          <cell r="BJ28">
            <v>0.44715986890591986</v>
          </cell>
          <cell r="BK28">
            <v>0.47329200260621429</v>
          </cell>
          <cell r="BL28">
            <v>0.47268332527902002</v>
          </cell>
          <cell r="BN28">
            <v>206.80455144022753</v>
          </cell>
          <cell r="BO28">
            <v>101.19747353833066</v>
          </cell>
          <cell r="BP28">
            <v>41.110484542938181</v>
          </cell>
          <cell r="BQ28">
            <v>24.973006529921459</v>
          </cell>
          <cell r="BS28">
            <v>4.6418657000493688</v>
          </cell>
          <cell r="BT28">
            <v>3.3430555717053845</v>
          </cell>
          <cell r="BU28">
            <v>2.8495131442399213</v>
          </cell>
          <cell r="BV28">
            <v>3.0962843579726531</v>
          </cell>
          <cell r="CB28" t="str">
            <v>实际每丢失1%兵力丢失</v>
          </cell>
          <cell r="CC28">
            <v>6</v>
          </cell>
          <cell r="CD28" t="str">
            <v>点士气</v>
          </cell>
          <cell r="CQ28" t="str">
            <v>弓将</v>
          </cell>
          <cell r="CR28">
            <v>192000</v>
          </cell>
          <cell r="CS28">
            <v>3000</v>
          </cell>
          <cell r="CV28" t="str">
            <v>士兵单兵基础标准值</v>
          </cell>
          <cell r="DE28">
            <v>4</v>
          </cell>
          <cell r="DF28">
            <v>1000</v>
          </cell>
          <cell r="DG28">
            <v>0.75</v>
          </cell>
        </row>
        <row r="29">
          <cell r="D29" t="str">
            <v>战术影响/cost</v>
          </cell>
          <cell r="P29">
            <v>1.5</v>
          </cell>
          <cell r="Q29">
            <v>0.10830065945089273</v>
          </cell>
          <cell r="AA29">
            <v>24</v>
          </cell>
          <cell r="AB29">
            <v>0.12267743773044003</v>
          </cell>
          <cell r="AC29">
            <v>0.56301607218512795</v>
          </cell>
          <cell r="AD29">
            <v>0.81168658806442751</v>
          </cell>
          <cell r="AE29">
            <v>0.86271891955119873</v>
          </cell>
          <cell r="AF29">
            <v>0.44422956106767447</v>
          </cell>
          <cell r="AG29">
            <v>0.45377009023141002</v>
          </cell>
          <cell r="AH29">
            <v>0.82345617631040091</v>
          </cell>
          <cell r="AI29">
            <v>0.82345617631040091</v>
          </cell>
          <cell r="AM29">
            <v>0.5</v>
          </cell>
          <cell r="AN29">
            <v>0.5</v>
          </cell>
          <cell r="AO29">
            <v>0.5</v>
          </cell>
          <cell r="AP29">
            <v>0.5</v>
          </cell>
          <cell r="AQ29">
            <v>0.5</v>
          </cell>
          <cell r="AR29">
            <v>0.5</v>
          </cell>
          <cell r="AS29">
            <v>0.5</v>
          </cell>
          <cell r="AT29">
            <v>0.5</v>
          </cell>
          <cell r="AV29">
            <v>0.6966471849436211</v>
          </cell>
          <cell r="AW29">
            <v>0.68326692577940573</v>
          </cell>
          <cell r="AX29">
            <v>0.63519156344062033</v>
          </cell>
          <cell r="AY29">
            <v>0.69578571256166166</v>
          </cell>
          <cell r="AZ29">
            <v>0.70042229740581674</v>
          </cell>
          <cell r="BA29">
            <v>0.68424899580726062</v>
          </cell>
          <cell r="BB29">
            <v>0.63111023425963397</v>
          </cell>
          <cell r="BC29">
            <v>0.69665068957086751</v>
          </cell>
          <cell r="BE29">
            <v>0.80390505651647426</v>
          </cell>
          <cell r="BF29">
            <v>0.46376881640190221</v>
          </cell>
          <cell r="BG29">
            <v>0.48198888223384406</v>
          </cell>
          <cell r="BH29">
            <v>0.49031388067394677</v>
          </cell>
          <cell r="BI29">
            <v>0.36034550105328161</v>
          </cell>
          <cell r="BJ29">
            <v>0.46224793266868414</v>
          </cell>
          <cell r="BK29">
            <v>0.48851739209046513</v>
          </cell>
          <cell r="BL29">
            <v>0.48860550441728295</v>
          </cell>
          <cell r="BN29">
            <v>210.55741494469439</v>
          </cell>
          <cell r="BO29">
            <v>104.8761426755693</v>
          </cell>
          <cell r="BP29">
            <v>45.195218864537402</v>
          </cell>
          <cell r="BQ29">
            <v>32.9474593077123</v>
          </cell>
          <cell r="BS29">
            <v>4.5792747779433718</v>
          </cell>
          <cell r="BT29">
            <v>3.2826922601842687</v>
          </cell>
          <cell r="BU29">
            <v>2.7729521038793528</v>
          </cell>
          <cell r="BV29">
            <v>3.0278221820318105</v>
          </cell>
          <cell r="CB29" t="str">
            <v>平均每丢失1%兵力丢失</v>
          </cell>
          <cell r="CC29">
            <v>2.4</v>
          </cell>
          <cell r="CD29" t="str">
            <v>点士气</v>
          </cell>
          <cell r="CQ29" t="str">
            <v>军师</v>
          </cell>
          <cell r="CR29">
            <v>192000</v>
          </cell>
          <cell r="CS29">
            <v>3000</v>
          </cell>
          <cell r="CV29" t="str">
            <v>有效生命</v>
          </cell>
          <cell r="CW29" t="str">
            <v>攻击</v>
          </cell>
          <cell r="CX29" t="str">
            <v>面板展示时攻击放大倍数</v>
          </cell>
        </row>
        <row r="30">
          <cell r="D30" t="str">
            <v>绿</v>
          </cell>
          <cell r="E30" t="str">
            <v>蓝</v>
          </cell>
          <cell r="F30" t="str">
            <v>紫</v>
          </cell>
          <cell r="G30" t="str">
            <v>橙</v>
          </cell>
          <cell r="H30" t="str">
            <v>红</v>
          </cell>
          <cell r="P30">
            <v>2</v>
          </cell>
          <cell r="Q30">
            <v>0.19128780963630856</v>
          </cell>
          <cell r="AA30">
            <v>25</v>
          </cell>
          <cell r="AB30">
            <v>0.10720915366128801</v>
          </cell>
          <cell r="AC30">
            <v>0.54791504756185394</v>
          </cell>
          <cell r="AD30">
            <v>0.79496860690479354</v>
          </cell>
          <cell r="AE30">
            <v>0.83019303919590226</v>
          </cell>
          <cell r="AF30">
            <v>0.43101592217333529</v>
          </cell>
          <cell r="AG30">
            <v>0.43489380945231759</v>
          </cell>
          <cell r="AH30">
            <v>0.80778306897324392</v>
          </cell>
          <cell r="AI30">
            <v>0.80778306897324392</v>
          </cell>
          <cell r="AM30">
            <v>0.5</v>
          </cell>
          <cell r="AN30">
            <v>0.5</v>
          </cell>
          <cell r="AO30">
            <v>0.5</v>
          </cell>
          <cell r="AP30">
            <v>0.5</v>
          </cell>
          <cell r="AQ30">
            <v>0.5</v>
          </cell>
          <cell r="AR30">
            <v>0.5</v>
          </cell>
          <cell r="AS30">
            <v>0.5</v>
          </cell>
          <cell r="AT30">
            <v>0.5</v>
          </cell>
          <cell r="AV30">
            <v>0.68470894648052993</v>
          </cell>
          <cell r="AW30">
            <v>0.67032148686043203</v>
          </cell>
          <cell r="AX30">
            <v>0.62094909529407516</v>
          </cell>
          <cell r="AY30">
            <v>0.67857358940908741</v>
          </cell>
          <cell r="AZ30">
            <v>0.6886701379393777</v>
          </cell>
          <cell r="BA30">
            <v>0.67135431590906181</v>
          </cell>
          <cell r="BB30">
            <v>0.61665784493023812</v>
          </cell>
          <cell r="BC30">
            <v>0.67949938352070327</v>
          </cell>
          <cell r="BE30">
            <v>0.82992524963958203</v>
          </cell>
          <cell r="BF30">
            <v>0.47860670323096849</v>
          </cell>
          <cell r="BG30">
            <v>0.49673355510673339</v>
          </cell>
          <cell r="BH30">
            <v>0.50588414918049796</v>
          </cell>
          <cell r="BI30">
            <v>0.37205154968260334</v>
          </cell>
          <cell r="BJ30">
            <v>0.47705166170286778</v>
          </cell>
          <cell r="BK30">
            <v>0.50339412100074155</v>
          </cell>
          <cell r="BL30">
            <v>0.50413568485164151</v>
          </cell>
          <cell r="BN30">
            <v>214.26980312129086</v>
          </cell>
          <cell r="BO30">
            <v>108.50038858515505</v>
          </cell>
          <cell r="BP30">
            <v>49.207534342849549</v>
          </cell>
          <cell r="BQ30">
            <v>40.753670592983461</v>
          </cell>
          <cell r="BS30">
            <v>4.5178701873002218</v>
          </cell>
          <cell r="BT30">
            <v>3.2233754637323369</v>
          </cell>
          <cell r="BU30">
            <v>2.69761737968506</v>
          </cell>
          <cell r="BV30">
            <v>2.9604964217086982</v>
          </cell>
          <cell r="CV30">
            <v>240</v>
          </cell>
          <cell r="CW30">
            <v>3.84</v>
          </cell>
          <cell r="CX30">
            <v>4</v>
          </cell>
        </row>
        <row r="31">
          <cell r="C31" t="str">
            <v>0星</v>
          </cell>
          <cell r="E31">
            <v>0.05</v>
          </cell>
          <cell r="F31">
            <v>0.1</v>
          </cell>
          <cell r="G31">
            <v>0.15</v>
          </cell>
          <cell r="H31">
            <v>0.2</v>
          </cell>
          <cell r="P31">
            <v>2.5</v>
          </cell>
          <cell r="Q31">
            <v>0.29070937334765756</v>
          </cell>
          <cell r="AA31">
            <v>26</v>
          </cell>
          <cell r="AB31">
            <v>9.1907697900318872E-2</v>
          </cell>
          <cell r="AC31">
            <v>0.53303822565942161</v>
          </cell>
          <cell r="AD31">
            <v>0.77854672546539638</v>
          </cell>
          <cell r="AE31">
            <v>0.79835195158145478</v>
          </cell>
          <cell r="AF31">
            <v>0.41808048032996598</v>
          </cell>
          <cell r="AG31">
            <v>0.4162977820742772</v>
          </cell>
          <cell r="AH31">
            <v>0.79238755512380932</v>
          </cell>
          <cell r="AI31">
            <v>0.79238755512380932</v>
          </cell>
          <cell r="AM31">
            <v>0.5</v>
          </cell>
          <cell r="AN31">
            <v>0.5</v>
          </cell>
          <cell r="AO31">
            <v>0.5</v>
          </cell>
          <cell r="AP31">
            <v>0.5</v>
          </cell>
          <cell r="AQ31">
            <v>0.5</v>
          </cell>
          <cell r="AR31">
            <v>0.5</v>
          </cell>
          <cell r="AS31">
            <v>0.5</v>
          </cell>
          <cell r="AT31">
            <v>0.5</v>
          </cell>
          <cell r="AV31">
            <v>0.67297553604510874</v>
          </cell>
          <cell r="AW31">
            <v>0.65760357128363378</v>
          </cell>
          <cell r="AX31">
            <v>0.60697644113547566</v>
          </cell>
          <cell r="AY31">
            <v>0.66170960591710604</v>
          </cell>
          <cell r="AZ31">
            <v>0.67712362055249931</v>
          </cell>
          <cell r="BA31">
            <v>0.65868745530010586</v>
          </cell>
          <cell r="BB31">
            <v>0.60247361493873142</v>
          </cell>
          <cell r="BC31">
            <v>0.66269675167364916</v>
          </cell>
          <cell r="BE31">
            <v>0.85549955169161251</v>
          </cell>
          <cell r="BF31">
            <v>0.49316307291381589</v>
          </cell>
          <cell r="BG31">
            <v>0.51114644198251613</v>
          </cell>
          <cell r="BH31">
            <v>0.52106746370717383</v>
          </cell>
          <cell r="BI31">
            <v>0.38356133004561899</v>
          </cell>
          <cell r="BJ31">
            <v>0.4915760795481231</v>
          </cell>
          <cell r="BK31">
            <v>0.51792865861949455</v>
          </cell>
          <cell r="BL31">
            <v>0.5192818356449358</v>
          </cell>
          <cell r="BN31">
            <v>217.9421525039235</v>
          </cell>
          <cell r="BO31">
            <v>112.07082584173881</v>
          </cell>
          <cell r="BP31">
            <v>53.148785888304864</v>
          </cell>
          <cell r="BQ31">
            <v>48.395531620450853</v>
          </cell>
          <cell r="BS31">
            <v>4.4576279375403676</v>
          </cell>
          <cell r="BT31">
            <v>3.1650855323697127</v>
          </cell>
          <cell r="BU31">
            <v>2.6234885513484425</v>
          </cell>
          <cell r="BV31">
            <v>2.8942870418590774</v>
          </cell>
        </row>
        <row r="32">
          <cell r="C32" t="str">
            <v>1星</v>
          </cell>
          <cell r="E32">
            <v>9.2499999999999999E-2</v>
          </cell>
          <cell r="F32">
            <v>0.17249999999999999</v>
          </cell>
          <cell r="G32">
            <v>0.23499999999999999</v>
          </cell>
          <cell r="H32">
            <v>0.30249999999999999</v>
          </cell>
          <cell r="P32">
            <v>3</v>
          </cell>
          <cell r="Q32">
            <v>0.38534063463891582</v>
          </cell>
          <cell r="AA32">
            <v>27</v>
          </cell>
          <cell r="AB32">
            <v>7.6771271173334682E-2</v>
          </cell>
          <cell r="AC32">
            <v>0.51838308594821692</v>
          </cell>
          <cell r="AD32">
            <v>0.76241540500882388</v>
          </cell>
          <cell r="AE32">
            <v>0.76717978915923801</v>
          </cell>
          <cell r="AF32">
            <v>0.40541678934594039</v>
          </cell>
          <cell r="AG32">
            <v>0.39797885743527117</v>
          </cell>
          <cell r="AH32">
            <v>0.7772644421957724</v>
          </cell>
          <cell r="AI32">
            <v>0.7772644421957724</v>
          </cell>
          <cell r="AM32">
            <v>0.5</v>
          </cell>
          <cell r="AN32">
            <v>0.5</v>
          </cell>
          <cell r="AO32">
            <v>0.5</v>
          </cell>
          <cell r="AP32">
            <v>0.5</v>
          </cell>
          <cell r="AQ32">
            <v>0.5</v>
          </cell>
          <cell r="AR32">
            <v>0.5</v>
          </cell>
          <cell r="AS32">
            <v>0.5</v>
          </cell>
          <cell r="AT32">
            <v>0.5</v>
          </cell>
          <cell r="AV32">
            <v>0.661443216258915</v>
          </cell>
          <cell r="AW32">
            <v>0.64510962399174721</v>
          </cell>
          <cell r="AX32">
            <v>0.5932699824604909</v>
          </cell>
          <cell r="AY32">
            <v>0.6451878438513492</v>
          </cell>
          <cell r="AZ32">
            <v>0.665779049066207</v>
          </cell>
          <cell r="BA32">
            <v>0.64624486974503859</v>
          </cell>
          <cell r="BB32">
            <v>0.58855389570814254</v>
          </cell>
          <cell r="BC32">
            <v>0.64623689870046075</v>
          </cell>
          <cell r="BE32">
            <v>0.88063560448527345</v>
          </cell>
          <cell r="BF32">
            <v>0.50744288309558927</v>
          </cell>
          <cell r="BG32">
            <v>0.5252338637743813</v>
          </cell>
          <cell r="BH32">
            <v>0.53587167672506675</v>
          </cell>
          <cell r="BI32">
            <v>0.39487827482860682</v>
          </cell>
          <cell r="BJ32">
            <v>0.50582613159177858</v>
          </cell>
          <cell r="BK32">
            <v>0.53212738620809386</v>
          </cell>
          <cell r="BL32">
            <v>0.53405179112032974</v>
          </cell>
          <cell r="BN32">
            <v>221.57489491839968</v>
          </cell>
          <cell r="BO32">
            <v>115.58805937242794</v>
          </cell>
          <cell r="BP32">
            <v>57.020302797882273</v>
          </cell>
          <cell r="BQ32">
            <v>55.876850601782877</v>
          </cell>
          <cell r="BS32">
            <v>4.3985245243194413</v>
          </cell>
          <cell r="BT32">
            <v>3.1078032004754679</v>
          </cell>
          <cell r="BU32">
            <v>2.5505455760064177</v>
          </cell>
          <cell r="BV32">
            <v>2.8291743882409426</v>
          </cell>
          <cell r="CB32" t="str">
            <v>额外系数选择项</v>
          </cell>
          <cell r="CV32" t="str">
            <v>士兵实际值</v>
          </cell>
          <cell r="CZ32" t="str">
            <v xml:space="preserve">士兵引入计算值 </v>
          </cell>
        </row>
        <row r="33">
          <cell r="C33" t="str">
            <v>2星</v>
          </cell>
          <cell r="E33">
            <v>0.13500000000000001</v>
          </cell>
          <cell r="F33">
            <v>0.245</v>
          </cell>
          <cell r="G33">
            <v>0.32</v>
          </cell>
          <cell r="H33">
            <v>0.40500000000000003</v>
          </cell>
          <cell r="P33">
            <v>3.5</v>
          </cell>
          <cell r="Q33">
            <v>0.52376385829676952</v>
          </cell>
          <cell r="AA33">
            <v>28</v>
          </cell>
          <cell r="AB33">
            <v>6.1798093611643012E-2</v>
          </cell>
          <cell r="AC33">
            <v>0.50394714764211868</v>
          </cell>
          <cell r="AD33">
            <v>0.74656921151947586</v>
          </cell>
          <cell r="AE33">
            <v>0.73666102230353381</v>
          </cell>
          <cell r="AF33">
            <v>0.39301854031081063</v>
          </cell>
          <cell r="AG33">
            <v>0.3799339345526484</v>
          </cell>
          <cell r="AH33">
            <v>0.76240863579950857</v>
          </cell>
          <cell r="AI33">
            <v>0.76240863579950857</v>
          </cell>
          <cell r="AM33">
            <v>0.5</v>
          </cell>
          <cell r="AN33">
            <v>0.5</v>
          </cell>
          <cell r="AO33">
            <v>0.5</v>
          </cell>
          <cell r="AP33">
            <v>0.5</v>
          </cell>
          <cell r="AQ33">
            <v>0.5</v>
          </cell>
          <cell r="AR33">
            <v>0.5</v>
          </cell>
          <cell r="AS33">
            <v>0.5</v>
          </cell>
          <cell r="AT33">
            <v>0.5</v>
          </cell>
          <cell r="AV33">
            <v>0.6501083235961842</v>
          </cell>
          <cell r="AW33">
            <v>0.63283616251199315</v>
          </cell>
          <cell r="AX33">
            <v>0.57982619327921447</v>
          </cell>
          <cell r="AY33">
            <v>0.62900254627629937</v>
          </cell>
          <cell r="AZ33">
            <v>0.65463280064148044</v>
          </cell>
          <cell r="BA33">
            <v>0.63402308719067668</v>
          </cell>
          <cell r="BB33">
            <v>0.57489513699796824</v>
          </cell>
          <cell r="BC33">
            <v>0.63011408945261194</v>
          </cell>
          <cell r="BE33">
            <v>0.90534091061258815</v>
          </cell>
          <cell r="BF33">
            <v>0.52145101433523222</v>
          </cell>
          <cell r="BG33">
            <v>0.53900205766954401</v>
          </cell>
          <cell r="BH33">
            <v>0.5503045086090117</v>
          </cell>
          <cell r="BI33">
            <v>0.4060057551366506</v>
          </cell>
          <cell r="BJ33">
            <v>0.51980668666049545</v>
          </cell>
          <cell r="BK33">
            <v>0.54599659937917178</v>
          </cell>
          <cell r="BL33">
            <v>0.54845325452229388</v>
          </cell>
          <cell r="BN33">
            <v>225.16845753320567</v>
          </cell>
          <cell r="BO33">
            <v>119.05268456589151</v>
          </cell>
          <cell r="BP33">
            <v>60.823389235325791</v>
          </cell>
          <cell r="BQ33">
            <v>63.201354647151881</v>
          </cell>
          <cell r="BS33">
            <v>4.3405369191370253</v>
          </cell>
          <cell r="BT33">
            <v>3.0515095788038109</v>
          </cell>
          <cell r="BU33">
            <v>2.4787687810212518</v>
          </cell>
          <cell r="BV33">
            <v>2.7651391799125316</v>
          </cell>
          <cell r="CB33" t="str">
            <v>防御</v>
          </cell>
          <cell r="CC33" t="str">
            <v>1,1,1,1,1,1,1,1</v>
          </cell>
          <cell r="CW33" t="str">
            <v>有效生命</v>
          </cell>
          <cell r="CX33" t="str">
            <v>攻击</v>
          </cell>
          <cell r="DA33" t="str">
            <v>有效生命</v>
          </cell>
          <cell r="DB33" t="str">
            <v>攻击</v>
          </cell>
        </row>
        <row r="34">
          <cell r="C34" t="str">
            <v>3星</v>
          </cell>
          <cell r="E34">
            <v>0.17749999999999999</v>
          </cell>
          <cell r="F34">
            <v>0.3175</v>
          </cell>
          <cell r="G34">
            <v>0.40500000000000003</v>
          </cell>
          <cell r="H34">
            <v>0.50749999999999995</v>
          </cell>
          <cell r="P34">
            <v>4</v>
          </cell>
          <cell r="Q34">
            <v>1.4387775270776073</v>
          </cell>
          <cell r="AA34">
            <v>29</v>
          </cell>
          <cell r="AB34">
            <v>4.6986404542764842E-2</v>
          </cell>
          <cell r="AC34">
            <v>0.48972796925139472</v>
          </cell>
          <cell r="AD34">
            <v>0.73100281374232623</v>
          </cell>
          <cell r="AE34">
            <v>0.70678045147774538</v>
          </cell>
          <cell r="AF34">
            <v>0.38087955841283405</v>
          </cell>
          <cell r="AG34">
            <v>0.3621599615642434</v>
          </cell>
          <cell r="AH34">
            <v>0.74781513788343079</v>
          </cell>
          <cell r="AI34">
            <v>0.74781513788343079</v>
          </cell>
          <cell r="AM34">
            <v>0.5</v>
          </cell>
          <cell r="AN34">
            <v>0.5</v>
          </cell>
          <cell r="AO34">
            <v>0.5</v>
          </cell>
          <cell r="AP34">
            <v>0.5</v>
          </cell>
          <cell r="AQ34">
            <v>0.5</v>
          </cell>
          <cell r="AR34">
            <v>0.5</v>
          </cell>
          <cell r="AS34">
            <v>0.5</v>
          </cell>
          <cell r="AT34">
            <v>0.5</v>
          </cell>
          <cell r="AV34">
            <v>0.63896726688499295</v>
          </cell>
          <cell r="AW34">
            <v>0.62077977554685426</v>
          </cell>
          <cell r="AX34">
            <v>0.5666416380623589</v>
          </cell>
          <cell r="AY34">
            <v>0.61314811537383507</v>
          </cell>
          <cell r="AZ34">
            <v>0.643681324261412</v>
          </cell>
          <cell r="BA34">
            <v>0.62201870632359813</v>
          </cell>
          <cell r="BB34">
            <v>0.56149388543971168</v>
          </cell>
          <cell r="BC34">
            <v>0.61432274660731279</v>
          </cell>
          <cell r="BE34">
            <v>0.92962283619447428</v>
          </cell>
          <cell r="BF34">
            <v>0.53519227168098582</v>
          </cell>
          <cell r="BG34">
            <v>0.55245717927726745</v>
          </cell>
          <cell r="BH34">
            <v>0.56437355128862732</v>
          </cell>
          <cell r="BI34">
            <v>0.4169470817144752</v>
          </cell>
          <cell r="BJ34">
            <v>0.53352253858011778</v>
          </cell>
          <cell r="BK34">
            <v>0.5595425104336389</v>
          </cell>
          <cell r="BL34">
            <v>0.56249380162376406</v>
          </cell>
          <cell r="BN34">
            <v>228.72326290973643</v>
          </cell>
          <cell r="BO34">
            <v>122.46528737966527</v>
          </cell>
          <cell r="BP34">
            <v>64.559324701841703</v>
          </cell>
          <cell r="BQ34">
            <v>70.372691645341106</v>
          </cell>
          <cell r="BS34">
            <v>4.2836425591640443</v>
          </cell>
          <cell r="BT34">
            <v>2.9961861466663646</v>
          </cell>
          <cell r="BU34">
            <v>2.4081388569062883</v>
          </cell>
          <cell r="BV34">
            <v>2.7021625017863267</v>
          </cell>
          <cell r="CB34" t="str">
            <v>治疗</v>
          </cell>
          <cell r="CC34" t="str">
            <v>5.55555555555556E-05,6.66666666666667E-05,7.22222222222222E-05,8.97435897435897E-05,8.33333333333333E-05,8.33333333333333E-05,8.33333333333333E-05,8.33333333333333E-05</v>
          </cell>
          <cell r="CV34" t="str">
            <v>步兵</v>
          </cell>
          <cell r="CW34">
            <v>324</v>
          </cell>
          <cell r="CX34">
            <v>2.496</v>
          </cell>
          <cell r="CZ34" t="str">
            <v>步兵</v>
          </cell>
          <cell r="DA34">
            <v>324</v>
          </cell>
          <cell r="DB34">
            <v>2.496</v>
          </cell>
        </row>
        <row r="35">
          <cell r="C35" t="str">
            <v>4星</v>
          </cell>
          <cell r="E35">
            <v>0.22</v>
          </cell>
          <cell r="F35">
            <v>0.39</v>
          </cell>
          <cell r="G35">
            <v>0.49</v>
          </cell>
          <cell r="H35">
            <v>0.61</v>
          </cell>
          <cell r="P35">
            <v>4.5</v>
          </cell>
          <cell r="Q35">
            <v>2.2385443601850157</v>
          </cell>
          <cell r="AA35">
            <v>30</v>
          </cell>
          <cell r="AB35">
            <v>3.2334462283399916E-2</v>
          </cell>
          <cell r="AC35">
            <v>0.4757231481430112</v>
          </cell>
          <cell r="AD35">
            <v>0.71571098126060051</v>
          </cell>
          <cell r="AE35">
            <v>0.67752319956930451</v>
          </cell>
          <cell r="AF35">
            <v>0.36899379982502989</v>
          </cell>
          <cell r="AG35">
            <v>0.34465393517876403</v>
          </cell>
          <cell r="AH35">
            <v>0.73347904493181315</v>
          </cell>
          <cell r="AI35">
            <v>0.73347904493181315</v>
          </cell>
          <cell r="AM35">
            <v>0.5</v>
          </cell>
          <cell r="AN35">
            <v>0.5</v>
          </cell>
          <cell r="AO35">
            <v>0.5</v>
          </cell>
          <cell r="AP35">
            <v>0.5</v>
          </cell>
          <cell r="AQ35">
            <v>0.5</v>
          </cell>
          <cell r="AR35">
            <v>0.5</v>
          </cell>
          <cell r="AS35">
            <v>0.5</v>
          </cell>
          <cell r="AT35">
            <v>0.5</v>
          </cell>
          <cell r="AV35">
            <v>0.62801652584044432</v>
          </cell>
          <cell r="AW35">
            <v>0.60893712158185909</v>
          </cell>
          <cell r="AX35">
            <v>0.55371296959721827</v>
          </cell>
          <cell r="AY35">
            <v>0.5976191102802918</v>
          </cell>
          <cell r="AZ35">
            <v>0.63292113924358173</v>
          </cell>
          <cell r="BA35">
            <v>0.61022839514264471</v>
          </cell>
          <cell r="BB35">
            <v>0.54834678301905293</v>
          </cell>
          <cell r="BC35">
            <v>0.59885744831282872</v>
          </cell>
          <cell r="BE35">
            <v>0.9534886135745807</v>
          </cell>
          <cell r="BF35">
            <v>0.5486713862150695</v>
          </cell>
          <cell r="BG35">
            <v>0.56560530472597359</v>
          </cell>
          <cell r="BH35">
            <v>0.57808627184972872</v>
          </cell>
          <cell r="BI35">
            <v>0.42770550614199593</v>
          </cell>
          <cell r="BJ35">
            <v>0.5469784077040456</v>
          </cell>
          <cell r="BK35">
            <v>0.57277125066108137</v>
          </cell>
          <cell r="BL35">
            <v>0.57618088427948266</v>
          </cell>
          <cell r="BN35">
            <v>232.23972905198403</v>
          </cell>
          <cell r="BO35">
            <v>125.8264444456773</v>
          </cell>
          <cell r="BP35">
            <v>68.229364497455876</v>
          </cell>
          <cell r="BQ35">
            <v>77.394432103366924</v>
          </cell>
          <cell r="BS35">
            <v>4.2278193372839787</v>
          </cell>
          <cell r="BT35">
            <v>2.941814744276924</v>
          </cell>
          <cell r="BU35">
            <v>2.3386368503945589</v>
          </cell>
          <cell r="BV35">
            <v>2.6402257973357415</v>
          </cell>
          <cell r="CB35" t="str">
            <v>眩晕</v>
          </cell>
          <cell r="CC35" t="str">
            <v>0.75,1.05,1.2,1.275,1.05,1.05,1.05,1.05</v>
          </cell>
          <cell r="CV35" t="str">
            <v>骑兵</v>
          </cell>
          <cell r="CW35">
            <v>252</v>
          </cell>
          <cell r="CX35">
            <v>3.84</v>
          </cell>
          <cell r="CZ35" t="str">
            <v>骑兵</v>
          </cell>
          <cell r="DA35">
            <v>240</v>
          </cell>
          <cell r="DB35">
            <v>3.84</v>
          </cell>
        </row>
        <row r="36">
          <cell r="C36" t="str">
            <v>5星</v>
          </cell>
          <cell r="E36">
            <v>0.26250000000000001</v>
          </cell>
          <cell r="F36">
            <v>0.46250000000000002</v>
          </cell>
          <cell r="G36">
            <v>0.57499999999999996</v>
          </cell>
          <cell r="H36">
            <v>0.71250000000000002</v>
          </cell>
          <cell r="P36">
            <v>5</v>
          </cell>
          <cell r="Q36">
            <v>3.1882058235143571</v>
          </cell>
          <cell r="AA36">
            <v>31</v>
          </cell>
          <cell r="AB36">
            <v>1.7840543934624874E-2</v>
          </cell>
          <cell r="AC36">
            <v>0.46193032010827417</v>
          </cell>
          <cell r="AD36">
            <v>0.70068858261163947</v>
          </cell>
          <cell r="AE36">
            <v>0.64887470438935357</v>
          </cell>
          <cell r="AF36">
            <v>0.35735534865817487</v>
          </cell>
          <cell r="AG36">
            <v>0.32741290013534274</v>
          </cell>
          <cell r="AH36">
            <v>0.71939554619841217</v>
          </cell>
          <cell r="AI36">
            <v>0.71939554619841217</v>
          </cell>
          <cell r="AM36">
            <v>0.5</v>
          </cell>
          <cell r="AN36">
            <v>0.5</v>
          </cell>
          <cell r="AO36">
            <v>0.5</v>
          </cell>
          <cell r="AP36">
            <v>0.5</v>
          </cell>
          <cell r="AQ36">
            <v>0.5</v>
          </cell>
          <cell r="AR36">
            <v>0.5</v>
          </cell>
          <cell r="AS36">
            <v>0.5</v>
          </cell>
          <cell r="AT36">
            <v>0.5</v>
          </cell>
          <cell r="AV36">
            <v>0.61725264962905579</v>
          </cell>
          <cell r="AW36">
            <v>0.59730492750892905</v>
          </cell>
          <cell r="AX36">
            <v>0.54103692674152681</v>
          </cell>
          <cell r="AY36">
            <v>0.58241024492846794</v>
          </cell>
          <cell r="AZ36">
            <v>0.62234883378194428</v>
          </cell>
          <cell r="BA36">
            <v>0.59864888954481599</v>
          </cell>
          <cell r="BB36">
            <v>0.53545056549213854</v>
          </cell>
          <cell r="BC36">
            <v>0.58371292581939382</v>
          </cell>
          <cell r="BE36">
            <v>0.97694534395856825</v>
          </cell>
          <cell r="BF36">
            <v>0.56189301656788926</v>
          </cell>
          <cell r="BG36">
            <v>0.57845243270701874</v>
          </cell>
          <cell r="BH36">
            <v>0.59145001608622239</v>
          </cell>
          <cell r="BI36">
            <v>0.43828422200508216</v>
          </cell>
          <cell r="BJ36">
            <v>0.56017894241042676</v>
          </cell>
          <cell r="BK36">
            <v>0.58568887260195179</v>
          </cell>
          <cell r="BL36">
            <v>0.58952183392519542</v>
          </cell>
          <cell r="BN36">
            <v>235.71826945569003</v>
          </cell>
          <cell r="BO36">
            <v>129.13672317401421</v>
          </cell>
          <cell r="BP36">
            <v>71.834740173206526</v>
          </cell>
          <cell r="BQ36">
            <v>84.270070946555137</v>
          </cell>
          <cell r="BS36">
            <v>4.17304559234318</v>
          </cell>
          <cell r="BT36">
            <v>2.888377565255126</v>
          </cell>
          <cell r="BU36">
            <v>2.2702441576473191</v>
          </cell>
          <cell r="BV36">
            <v>2.5793108614512228</v>
          </cell>
          <cell r="CB36" t="str">
            <v>标准</v>
          </cell>
          <cell r="CC36" t="str">
            <v>1,1,1,1,1,1,1,1</v>
          </cell>
          <cell r="CV36" t="str">
            <v>弓兵</v>
          </cell>
          <cell r="CW36">
            <v>153</v>
          </cell>
          <cell r="CX36">
            <v>4.4160000000000004</v>
          </cell>
          <cell r="CZ36" t="str">
            <v>弓兵</v>
          </cell>
          <cell r="DA36">
            <v>180</v>
          </cell>
          <cell r="DB36">
            <v>4.8</v>
          </cell>
        </row>
        <row r="37">
          <cell r="C37" t="str">
            <v>6星</v>
          </cell>
          <cell r="E37">
            <v>0.30499999999999999</v>
          </cell>
          <cell r="F37">
            <v>0.53500000000000003</v>
          </cell>
          <cell r="G37">
            <v>0.66</v>
          </cell>
          <cell r="H37">
            <v>0.81499999999999995</v>
          </cell>
          <cell r="P37">
            <v>5.5</v>
          </cell>
          <cell r="Q37">
            <v>3.1882058235143571</v>
          </cell>
          <cell r="AA37">
            <v>32</v>
          </cell>
          <cell r="AB37">
            <v>3.5029451793003289E-3</v>
          </cell>
          <cell r="AC37">
            <v>0.44834715893771965</v>
          </cell>
          <cell r="AD37">
            <v>0.68593058344023616</v>
          </cell>
          <cell r="AE37">
            <v>0.62082071133337557</v>
          </cell>
          <cell r="AF37">
            <v>0.34595841397918381</v>
          </cell>
          <cell r="AG37">
            <v>0.31043394867214963</v>
          </cell>
          <cell r="AH37">
            <v>0.70555992197522155</v>
          </cell>
          <cell r="AI37">
            <v>0.70555992197522155</v>
          </cell>
          <cell r="AM37">
            <v>0.5</v>
          </cell>
          <cell r="AN37">
            <v>0.5</v>
          </cell>
          <cell r="AO37">
            <v>0.5</v>
          </cell>
          <cell r="AP37">
            <v>0.5</v>
          </cell>
          <cell r="AQ37">
            <v>0.5</v>
          </cell>
          <cell r="AR37">
            <v>0.5</v>
          </cell>
          <cell r="AS37">
            <v>0.5</v>
          </cell>
          <cell r="AT37">
            <v>0.5</v>
          </cell>
          <cell r="AV37">
            <v>0.60667225546381132</v>
          </cell>
          <cell r="AW37">
            <v>0.58587998726376722</v>
          </cell>
          <cell r="AX37">
            <v>0.52861033206295727</v>
          </cell>
          <cell r="AY37">
            <v>0.56751638587932707</v>
          </cell>
          <cell r="AZ37">
            <v>0.61196106351745794</v>
          </cell>
          <cell r="BA37">
            <v>0.58727699192301963</v>
          </cell>
          <cell r="BB37">
            <v>0.52280206072247004</v>
          </cell>
          <cell r="BC37">
            <v>0.56888406107944001</v>
          </cell>
          <cell r="BE37">
            <v>1</v>
          </cell>
          <cell r="BF37">
            <v>0.57486175040208387</v>
          </cell>
          <cell r="BG37">
            <v>0.59100448646241788</v>
          </cell>
          <cell r="BH37">
            <v>0.60447201200224898</v>
          </cell>
          <cell r="BI37">
            <v>0.44868636604202511</v>
          </cell>
          <cell r="BJ37">
            <v>0.57312872056842779</v>
          </cell>
          <cell r="BK37">
            <v>0.59830135226963832</v>
          </cell>
          <cell r="BL37">
            <v>0.60252386502199806</v>
          </cell>
          <cell r="BN37">
            <v>239.15929315696792</v>
          </cell>
          <cell r="BO37">
            <v>132.39668185494727</v>
          </cell>
          <cell r="BP37">
            <v>75.376659974343312</v>
          </cell>
          <cell r="BQ37">
            <v>91.00302927998986</v>
          </cell>
          <cell r="BS37">
            <v>4.1193000996056846</v>
          </cell>
          <cell r="BT37">
            <v>2.8358571492855984</v>
          </cell>
          <cell r="BU37">
            <v>2.2029425175995998</v>
          </cell>
          <cell r="BV37">
            <v>2.5193998334425993</v>
          </cell>
          <cell r="CB37" t="str">
            <v>输出</v>
          </cell>
          <cell r="CC37" t="str">
            <v>3.08641975308642E-05,4.16666666666667E-05,5.55555555555556E-05,6.41025641025641E-05,5.20833333333333E-05,5.20833333333333E-05,5.20833333333333E-05,5.20833333333333E-05</v>
          </cell>
          <cell r="CV37" t="str">
            <v>枪兵</v>
          </cell>
          <cell r="CW37">
            <v>171.60000000000002</v>
          </cell>
          <cell r="CX37">
            <v>5.1840000000000002</v>
          </cell>
          <cell r="CZ37" t="str">
            <v>枪兵</v>
          </cell>
          <cell r="DA37">
            <v>156</v>
          </cell>
          <cell r="DB37">
            <v>5.1840000000000002</v>
          </cell>
        </row>
        <row r="38">
          <cell r="B38" t="str">
            <v>当前满星</v>
          </cell>
          <cell r="C38" t="str">
            <v>7星</v>
          </cell>
          <cell r="E38">
            <v>0.34749999999999998</v>
          </cell>
          <cell r="F38">
            <v>0.60750000000000004</v>
          </cell>
          <cell r="G38">
            <v>0.745</v>
          </cell>
          <cell r="H38">
            <v>0.91749999999999998</v>
          </cell>
          <cell r="P38">
            <v>6</v>
          </cell>
          <cell r="Q38">
            <v>3.1882058235143571</v>
          </cell>
          <cell r="AA38">
            <v>33</v>
          </cell>
          <cell r="AB38">
            <v>0</v>
          </cell>
          <cell r="AC38">
            <v>0.43497137600317287</v>
          </cell>
          <cell r="AD38">
            <v>0.67143204468874451</v>
          </cell>
          <cell r="AE38">
            <v>0.59334726619902545</v>
          </cell>
          <cell r="AF38">
            <v>0.33479732689335401</v>
          </cell>
          <cell r="AG38">
            <v>0.29371422000396608</v>
          </cell>
          <cell r="AH38">
            <v>0.69196754189569809</v>
          </cell>
          <cell r="AI38">
            <v>0.69196754189569809</v>
          </cell>
          <cell r="AM38">
            <v>0</v>
          </cell>
          <cell r="AN38">
            <v>0.5</v>
          </cell>
          <cell r="AO38">
            <v>0.5</v>
          </cell>
          <cell r="AP38">
            <v>0.5</v>
          </cell>
          <cell r="AQ38">
            <v>0</v>
          </cell>
          <cell r="AR38">
            <v>0.5</v>
          </cell>
          <cell r="AS38">
            <v>0.5</v>
          </cell>
          <cell r="AT38">
            <v>0.5</v>
          </cell>
          <cell r="AV38">
            <v>0.60667225546381132</v>
          </cell>
          <cell r="AW38">
            <v>0.5221539942594694</v>
          </cell>
          <cell r="AX38">
            <v>0.5180244891579544</v>
          </cell>
          <cell r="AY38">
            <v>0.52823163334837342</v>
          </cell>
          <cell r="AZ38">
            <v>0.61196106351745794</v>
          </cell>
          <cell r="BA38">
            <v>0.52387357376290822</v>
          </cell>
          <cell r="BB38">
            <v>0.51202221522170555</v>
          </cell>
          <cell r="BC38">
            <v>0.52978106956827375</v>
          </cell>
          <cell r="BE38">
            <v>1.0230546560414318</v>
          </cell>
          <cell r="BF38">
            <v>0.58641987889122793</v>
          </cell>
          <cell r="BG38">
            <v>0.60330517534443051</v>
          </cell>
          <cell r="BH38">
            <v>0.61659259625907292</v>
          </cell>
          <cell r="BI38">
            <v>0.45908851007896812</v>
          </cell>
          <cell r="BJ38">
            <v>0.58468041875577659</v>
          </cell>
          <cell r="BK38">
            <v>0.61065377063991666</v>
          </cell>
          <cell r="BL38">
            <v>0.61463218447105028</v>
          </cell>
          <cell r="BN38">
            <v>240</v>
          </cell>
          <cell r="BO38">
            <v>135.60686975923852</v>
          </cell>
          <cell r="BP38">
            <v>78.856309274701317</v>
          </cell>
          <cell r="BQ38">
            <v>97.596656112233887</v>
          </cell>
          <cell r="BS38">
            <v>4.0665620614080327</v>
          </cell>
          <cell r="BT38">
            <v>2.4411143077565782</v>
          </cell>
          <cell r="BU38">
            <v>2.1482484269517519</v>
          </cell>
          <cell r="BV38">
            <v>2.2946813673541651</v>
          </cell>
          <cell r="CB38" t="str">
            <v>士气</v>
          </cell>
          <cell r="CC38" t="str">
            <v>1.74186215651222E-03,6.53094545767701E-03,3.15740649378723E-03,2.26655964408658E-03,1.74186215651222E-03,6.53094545767701E-03,3.15740649378723E-03,2.26655964408658E-03</v>
          </cell>
        </row>
        <row r="39">
          <cell r="C39" t="str">
            <v>8星</v>
          </cell>
          <cell r="E39">
            <v>0.39</v>
          </cell>
          <cell r="F39">
            <v>0.68</v>
          </cell>
          <cell r="G39">
            <v>0.83</v>
          </cell>
          <cell r="H39">
            <v>1.02</v>
          </cell>
          <cell r="P39">
            <v>6.5</v>
          </cell>
          <cell r="Q39">
            <v>3.1882058235143571</v>
          </cell>
          <cell r="AA39">
            <v>34</v>
          </cell>
          <cell r="AB39">
            <v>0</v>
          </cell>
          <cell r="AC39">
            <v>0.42180071984689632</v>
          </cell>
          <cell r="AD39">
            <v>0.65718812082327516</v>
          </cell>
          <cell r="AE39">
            <v>0.54807916969596515</v>
          </cell>
          <cell r="AF39">
            <v>0.31640716268898583</v>
          </cell>
          <cell r="AG39">
            <v>0.2772508998086205</v>
          </cell>
          <cell r="AH39">
            <v>0.67861386327182061</v>
          </cell>
          <cell r="AI39">
            <v>0.67861386327182061</v>
          </cell>
          <cell r="AM39">
            <v>0</v>
          </cell>
          <cell r="AN39">
            <v>0.5</v>
          </cell>
          <cell r="AO39">
            <v>0.5</v>
          </cell>
          <cell r="AP39">
            <v>0.5</v>
          </cell>
          <cell r="AQ39">
            <v>0</v>
          </cell>
          <cell r="AR39">
            <v>0.5</v>
          </cell>
          <cell r="AS39">
            <v>0.5</v>
          </cell>
          <cell r="AT39">
            <v>0.5</v>
          </cell>
          <cell r="AV39">
            <v>0.60667225546381132</v>
          </cell>
          <cell r="AW39">
            <v>0.5105393791312629</v>
          </cell>
          <cell r="AX39">
            <v>0.50685364190663285</v>
          </cell>
          <cell r="AY39">
            <v>0.51029983669074375</v>
          </cell>
          <cell r="AZ39">
            <v>0.61196106351745794</v>
          </cell>
          <cell r="BA39">
            <v>0.51232330195718845</v>
          </cell>
          <cell r="BB39">
            <v>0.50064146688405753</v>
          </cell>
          <cell r="BC39">
            <v>0.51193771982877367</v>
          </cell>
          <cell r="BE39">
            <v>1.0461093120828635</v>
          </cell>
          <cell r="BF39">
            <v>0.59772091231746016</v>
          </cell>
          <cell r="BG39">
            <v>0.61534060820194447</v>
          </cell>
          <cell r="BH39">
            <v>0.62830172493742775</v>
          </cell>
          <cell r="BI39">
            <v>0.46949065411591107</v>
          </cell>
          <cell r="BJ39">
            <v>0.59597742714664814</v>
          </cell>
          <cell r="BK39">
            <v>0.62273163106982787</v>
          </cell>
          <cell r="BL39">
            <v>0.62633268833155553</v>
          </cell>
          <cell r="BN39">
            <v>240</v>
          </cell>
          <cell r="BO39">
            <v>138.76782723674489</v>
          </cell>
          <cell r="BP39">
            <v>82.274851002413953</v>
          </cell>
          <cell r="BQ39">
            <v>108.46099927296837</v>
          </cell>
          <cell r="BS39">
            <v>3.9967161690865951</v>
          </cell>
          <cell r="BT39">
            <v>2.3859196464287327</v>
          </cell>
          <cell r="BU39">
            <v>2.0886798468613756</v>
          </cell>
          <cell r="BV39">
            <v>2.2372997466450544</v>
          </cell>
          <cell r="CB39" t="str">
            <v>怒气</v>
          </cell>
          <cell r="CC39" t="str">
            <v>1.73346077986249E-03,2.16903757806933E-03,2.94240448385952E-03,2.90838446118142E-03,1.73346077986249E-03,2.16903757806933E-03,2.94240448385952E-03,2.90838446118142E-03</v>
          </cell>
          <cell r="CV39" t="str">
            <v>士兵实际游戏展示数值</v>
          </cell>
        </row>
        <row r="40">
          <cell r="C40" t="str">
            <v>9星</v>
          </cell>
          <cell r="E40">
            <v>0.4325</v>
          </cell>
          <cell r="F40">
            <v>0.75249999999999995</v>
          </cell>
          <cell r="G40">
            <v>0.91500000000000004</v>
          </cell>
          <cell r="H40">
            <v>1.1225000000000001</v>
          </cell>
          <cell r="K40" t="str">
            <v>阶位</v>
          </cell>
          <cell r="L40" t="str">
            <v>士兵整体</v>
          </cell>
          <cell r="P40">
            <v>7</v>
          </cell>
          <cell r="Q40">
            <v>3.1882058235143571</v>
          </cell>
          <cell r="AA40">
            <v>35</v>
          </cell>
          <cell r="AB40">
            <v>0</v>
          </cell>
          <cell r="AC40">
            <v>0.40883297577775013</v>
          </cell>
          <cell r="AD40">
            <v>0.64319405809530794</v>
          </cell>
          <cell r="AE40">
            <v>0.50379170358494552</v>
          </cell>
          <cell r="AF40">
            <v>0.29841537958138409</v>
          </cell>
          <cell r="AG40">
            <v>0.26104121972218775</v>
          </cell>
          <cell r="AH40">
            <v>0.66549442946435133</v>
          </cell>
          <cell r="AI40">
            <v>0.66549442946435133</v>
          </cell>
          <cell r="AM40">
            <v>0</v>
          </cell>
          <cell r="AN40">
            <v>0.5</v>
          </cell>
          <cell r="AO40">
            <v>0.5</v>
          </cell>
          <cell r="AP40">
            <v>0.5</v>
          </cell>
          <cell r="AQ40">
            <v>0</v>
          </cell>
          <cell r="AR40">
            <v>0.5</v>
          </cell>
          <cell r="AS40">
            <v>0.5</v>
          </cell>
          <cell r="AT40">
            <v>0.5</v>
          </cell>
          <cell r="AV40">
            <v>0.60667225546381132</v>
          </cell>
          <cell r="AW40">
            <v>0.49916164179813199</v>
          </cell>
          <cell r="AX40">
            <v>0.49592513288794715</v>
          </cell>
          <cell r="AY40">
            <v>0.49281181030792476</v>
          </cell>
          <cell r="AZ40">
            <v>0.61196106351745794</v>
          </cell>
          <cell r="BA40">
            <v>0.50101048390104652</v>
          </cell>
          <cell r="BB40">
            <v>0.48950224325057251</v>
          </cell>
          <cell r="BC40">
            <v>0.49453960543648101</v>
          </cell>
          <cell r="BE40">
            <v>1.0691639681242953</v>
          </cell>
          <cell r="BF40">
            <v>0.60877009408410954</v>
          </cell>
          <cell r="BG40">
            <v>0.62711653944863377</v>
          </cell>
          <cell r="BH40">
            <v>0.63960958060622253</v>
          </cell>
          <cell r="BI40">
            <v>0.47989279815285407</v>
          </cell>
          <cell r="BJ40">
            <v>0.60702498172580266</v>
          </cell>
          <cell r="BK40">
            <v>0.63454076028740036</v>
          </cell>
          <cell r="BL40">
            <v>0.63763555260285332</v>
          </cell>
          <cell r="BN40">
            <v>240</v>
          </cell>
          <cell r="BO40">
            <v>141.88008581333997</v>
          </cell>
          <cell r="BP40">
            <v>85.633426057126101</v>
          </cell>
          <cell r="BQ40">
            <v>119.08999113961308</v>
          </cell>
          <cell r="BS40">
            <v>3.9282582966735817</v>
          </cell>
          <cell r="BT40">
            <v>2.3318077708926643</v>
          </cell>
          <cell r="BU40">
            <v>2.0302082081086454</v>
          </cell>
          <cell r="BV40">
            <v>2.1810079895006549</v>
          </cell>
          <cell r="CB40" t="str">
            <v>平静</v>
          </cell>
          <cell r="CC40" t="str">
            <v>3.46692155972498E-03,4.33807515613866E-03,5.88480896771904E-03,5.81676892236284E-03,3.46692155972498E-03,4.33807515613866E-03,5.88480896771904E-03,5.81676892236284E-03</v>
          </cell>
          <cell r="CW40" t="str">
            <v>展示生命</v>
          </cell>
          <cell r="CX40" t="str">
            <v>展示攻击</v>
          </cell>
          <cell r="CY40" t="str">
            <v>生命修正</v>
          </cell>
          <cell r="CZ40" t="str">
            <v>攻击修正</v>
          </cell>
        </row>
        <row r="41">
          <cell r="C41" t="str">
            <v>10星</v>
          </cell>
          <cell r="E41">
            <v>0.47499999999999998</v>
          </cell>
          <cell r="F41">
            <v>0.82499999999999996</v>
          </cell>
          <cell r="G41">
            <v>1</v>
          </cell>
          <cell r="H41">
            <v>1.2250000000000001</v>
          </cell>
          <cell r="K41">
            <v>1</v>
          </cell>
          <cell r="L41">
            <v>5.5721801113010352E-2</v>
          </cell>
          <cell r="P41">
            <v>7.5</v>
          </cell>
          <cell r="Q41">
            <v>3.1882058235143571</v>
          </cell>
          <cell r="AA41">
            <v>36</v>
          </cell>
          <cell r="AB41">
            <v>0</v>
          </cell>
          <cell r="AC41">
            <v>0.39606596547428696</v>
          </cell>
          <cell r="AD41">
            <v>0.62944519283806111</v>
          </cell>
          <cell r="AE41">
            <v>0.46046183788144829</v>
          </cell>
          <cell r="AF41">
            <v>0.2808126216393384</v>
          </cell>
          <cell r="AG41">
            <v>0.24508245684285873</v>
          </cell>
          <cell r="AH41">
            <v>0.65260486828568232</v>
          </cell>
          <cell r="AI41">
            <v>0.65260486828568232</v>
          </cell>
          <cell r="AM41">
            <v>0</v>
          </cell>
          <cell r="AN41">
            <v>0.5</v>
          </cell>
          <cell r="AO41">
            <v>0.5</v>
          </cell>
          <cell r="AP41">
            <v>0.5</v>
          </cell>
          <cell r="AQ41">
            <v>0</v>
          </cell>
          <cell r="AR41">
            <v>0.5</v>
          </cell>
          <cell r="AS41">
            <v>0.5</v>
          </cell>
          <cell r="AT41">
            <v>0.5</v>
          </cell>
          <cell r="AV41">
            <v>0.60667225546381132</v>
          </cell>
          <cell r="AW41">
            <v>0.48801697894664775</v>
          </cell>
          <cell r="AX41">
            <v>0.48523517567858265</v>
          </cell>
          <cell r="AY41">
            <v>0.47576196687762917</v>
          </cell>
          <cell r="AZ41">
            <v>0.61196106351745794</v>
          </cell>
          <cell r="BA41">
            <v>0.48993132064262129</v>
          </cell>
          <cell r="BB41">
            <v>0.47860081420894929</v>
          </cell>
          <cell r="BC41">
            <v>0.47758114713923822</v>
          </cell>
          <cell r="BE41">
            <v>1.0922186241657268</v>
          </cell>
          <cell r="BF41">
            <v>0.61957258340634258</v>
          </cell>
          <cell r="BG41">
            <v>0.63863863358810802</v>
          </cell>
          <cell r="BH41">
            <v>0.65052621762998353</v>
          </cell>
          <cell r="BI41">
            <v>0.49029494218979702</v>
          </cell>
          <cell r="BJ41">
            <v>0.61782823470903891</v>
          </cell>
          <cell r="BK41">
            <v>0.64608689503255978</v>
          </cell>
          <cell r="BL41">
            <v>0.64855082576865208</v>
          </cell>
          <cell r="BN41">
            <v>240</v>
          </cell>
          <cell r="BO41">
            <v>144.94416828617113</v>
          </cell>
          <cell r="BP41">
            <v>88.933153718865341</v>
          </cell>
          <cell r="BQ41">
            <v>129.48915890845242</v>
          </cell>
          <cell r="BS41">
            <v>3.8611590824352824</v>
          </cell>
          <cell r="BT41">
            <v>2.278756285125167</v>
          </cell>
          <cell r="BU41">
            <v>1.9728131529371766</v>
          </cell>
          <cell r="BV41">
            <v>2.1257847190311718</v>
          </cell>
          <cell r="CV41" t="str">
            <v>步兵</v>
          </cell>
          <cell r="CW41">
            <v>90</v>
          </cell>
          <cell r="CX41">
            <v>49.92</v>
          </cell>
          <cell r="CY41">
            <v>1.142857142857143</v>
          </cell>
          <cell r="CZ41">
            <v>0.63390476190476208</v>
          </cell>
        </row>
        <row r="42">
          <cell r="C42" t="str">
            <v>11星</v>
          </cell>
          <cell r="E42">
            <v>0.51749999999999996</v>
          </cell>
          <cell r="F42">
            <v>0.89749999999999996</v>
          </cell>
          <cell r="G42">
            <v>1.085</v>
          </cell>
          <cell r="H42">
            <v>1.3274999999999999</v>
          </cell>
          <cell r="K42">
            <v>1.5</v>
          </cell>
          <cell r="L42">
            <v>2.7075164862723183E-2</v>
          </cell>
          <cell r="P42">
            <v>8</v>
          </cell>
          <cell r="Q42">
            <v>3.1882058235143571</v>
          </cell>
          <cell r="AA42">
            <v>37</v>
          </cell>
          <cell r="AB42">
            <v>0</v>
          </cell>
          <cell r="AC42">
            <v>0.38349754659470714</v>
          </cell>
          <cell r="AD42">
            <v>0.61593694979697644</v>
          </cell>
          <cell r="AE42">
            <v>0.42907704141265696</v>
          </cell>
          <cell r="AF42">
            <v>0.2635897377980107</v>
          </cell>
          <cell r="AG42">
            <v>0.22937193324338412</v>
          </cell>
          <cell r="AH42">
            <v>0.63994089043466551</v>
          </cell>
          <cell r="AI42">
            <v>0.63994089043466551</v>
          </cell>
          <cell r="AM42">
            <v>0</v>
          </cell>
          <cell r="AN42">
            <v>0.5</v>
          </cell>
          <cell r="AO42">
            <v>0.5</v>
          </cell>
          <cell r="AP42">
            <v>0.5</v>
          </cell>
          <cell r="AQ42">
            <v>0</v>
          </cell>
          <cell r="AR42">
            <v>0.5</v>
          </cell>
          <cell r="AS42">
            <v>0.5</v>
          </cell>
          <cell r="AT42">
            <v>0.5</v>
          </cell>
          <cell r="AV42">
            <v>0.60667225546381132</v>
          </cell>
          <cell r="AW42">
            <v>0.47810842973967627</v>
          </cell>
          <cell r="AX42">
            <v>0.47517001648821994</v>
          </cell>
          <cell r="AY42">
            <v>0.46209342462741965</v>
          </cell>
          <cell r="AZ42">
            <v>0.61196106351745794</v>
          </cell>
          <cell r="BA42">
            <v>0.48008267621502504</v>
          </cell>
          <cell r="BB42">
            <v>0.46833150148011715</v>
          </cell>
          <cell r="BC42">
            <v>0.46398869896233547</v>
          </cell>
          <cell r="BE42">
            <v>1.1152732802071585</v>
          </cell>
          <cell r="BF42">
            <v>0.63015574225110293</v>
          </cell>
          <cell r="BG42">
            <v>0.6499217266874</v>
          </cell>
          <cell r="BH42">
            <v>0.6611292219449999</v>
          </cell>
          <cell r="BI42">
            <v>0.50069708622674003</v>
          </cell>
          <cell r="BJ42">
            <v>0.62841431970808981</v>
          </cell>
          <cell r="BK42">
            <v>0.65738528496620374</v>
          </cell>
          <cell r="BL42">
            <v>0.65915543909008389</v>
          </cell>
          <cell r="BN42">
            <v>240</v>
          </cell>
          <cell r="BO42">
            <v>147.96058881727029</v>
          </cell>
          <cell r="BP42">
            <v>92.175132048725644</v>
          </cell>
          <cell r="BQ42">
            <v>137.0215100609623</v>
          </cell>
          <cell r="BS42">
            <v>3.804379224330154</v>
          </cell>
          <cell r="BT42">
            <v>2.2334021078550852</v>
          </cell>
          <cell r="BU42">
            <v>1.9193373347963747</v>
          </cell>
          <cell r="BV42">
            <v>2.0763697213257299</v>
          </cell>
          <cell r="CV42" t="str">
            <v>骑兵</v>
          </cell>
          <cell r="CW42">
            <v>78.749999999999986</v>
          </cell>
          <cell r="CX42">
            <v>76.8</v>
          </cell>
          <cell r="CY42">
            <v>1</v>
          </cell>
          <cell r="CZ42">
            <v>0.97523809523809535</v>
          </cell>
        </row>
        <row r="43">
          <cell r="C43" t="str">
            <v>12星</v>
          </cell>
          <cell r="E43">
            <v>0.56000000000000005</v>
          </cell>
          <cell r="F43">
            <v>0.97</v>
          </cell>
          <cell r="G43">
            <v>1.17</v>
          </cell>
          <cell r="H43">
            <v>1.43</v>
          </cell>
          <cell r="K43">
            <v>2</v>
          </cell>
          <cell r="L43">
            <v>4.7821952409077141E-2</v>
          </cell>
          <cell r="P43">
            <v>8.5</v>
          </cell>
          <cell r="Q43">
            <v>3.1882058235143571</v>
          </cell>
          <cell r="AA43">
            <v>38</v>
          </cell>
          <cell r="AB43">
            <v>0</v>
          </cell>
          <cell r="AC43">
            <v>0.37112561239360103</v>
          </cell>
          <cell r="AD43">
            <v>0.60261900550661096</v>
          </cell>
          <cell r="AE43">
            <v>0.41236528008010409</v>
          </cell>
          <cell r="AF43">
            <v>0.23659579135755804</v>
          </cell>
          <cell r="AG43">
            <v>0.21390701549200136</v>
          </cell>
          <cell r="AH43">
            <v>0.62745531766244789</v>
          </cell>
          <cell r="AI43">
            <v>0.62745531766244789</v>
          </cell>
          <cell r="AM43">
            <v>0</v>
          </cell>
          <cell r="AN43">
            <v>0.5</v>
          </cell>
          <cell r="AO43">
            <v>0.5</v>
          </cell>
          <cell r="AP43">
            <v>0.5</v>
          </cell>
          <cell r="AQ43">
            <v>0</v>
          </cell>
          <cell r="AR43">
            <v>0.5</v>
          </cell>
          <cell r="AS43">
            <v>0.5</v>
          </cell>
          <cell r="AT43">
            <v>0.5</v>
          </cell>
          <cell r="AV43">
            <v>0.60667225546381132</v>
          </cell>
          <cell r="AW43">
            <v>0.46918174306863974</v>
          </cell>
          <cell r="AX43">
            <v>0.46492175123203811</v>
          </cell>
          <cell r="AY43">
            <v>0.45178038412868754</v>
          </cell>
          <cell r="AZ43">
            <v>0.61196106351745794</v>
          </cell>
          <cell r="BA43">
            <v>0.4712113693622218</v>
          </cell>
          <cell r="BB43">
            <v>0.45787014478452925</v>
          </cell>
          <cell r="BC43">
            <v>0.45373483286471344</v>
          </cell>
          <cell r="BE43">
            <v>1.1383279362485903</v>
          </cell>
          <cell r="BF43">
            <v>0.64054130461539882</v>
          </cell>
          <cell r="BG43">
            <v>0.66096147082320666</v>
          </cell>
          <cell r="BH43">
            <v>0.67149558750455873</v>
          </cell>
          <cell r="BI43">
            <v>0.51109923026368298</v>
          </cell>
          <cell r="BJ43">
            <v>0.63880478754982761</v>
          </cell>
          <cell r="BK43">
            <v>0.66843129707173221</v>
          </cell>
          <cell r="BL43">
            <v>0.66952569695144049</v>
          </cell>
          <cell r="BN43">
            <v>240</v>
          </cell>
          <cell r="BO43">
            <v>150.92985302553572</v>
          </cell>
          <cell r="BP43">
            <v>95.371438678413369</v>
          </cell>
          <cell r="BQ43">
            <v>141.03233278077502</v>
          </cell>
          <cell r="BS43">
            <v>3.7558673371021012</v>
          </cell>
          <cell r="BT43">
            <v>2.1941048689470355</v>
          </cell>
          <cell r="BU43">
            <v>1.8639372149013678</v>
          </cell>
          <cell r="BV43">
            <v>2.0290210419242016</v>
          </cell>
          <cell r="CV43" t="str">
            <v>弓兵</v>
          </cell>
          <cell r="CW43">
            <v>58.846153846153854</v>
          </cell>
          <cell r="CX43">
            <v>88.320000000000007</v>
          </cell>
          <cell r="CY43">
            <v>0.74725274725274748</v>
          </cell>
          <cell r="CZ43">
            <v>1.1215238095238098</v>
          </cell>
        </row>
        <row r="44">
          <cell r="C44" t="str">
            <v>13星</v>
          </cell>
          <cell r="E44">
            <v>0.60250000000000004</v>
          </cell>
          <cell r="F44">
            <v>1.0425</v>
          </cell>
          <cell r="G44">
            <v>1.2549999999999999</v>
          </cell>
          <cell r="H44">
            <v>1.5325</v>
          </cell>
          <cell r="K44">
            <v>2.5</v>
          </cell>
          <cell r="L44">
            <v>7.2677343336914391E-2</v>
          </cell>
          <cell r="P44">
            <v>9</v>
          </cell>
          <cell r="Q44">
            <v>3.1882058235143571</v>
          </cell>
          <cell r="AA44">
            <v>39</v>
          </cell>
          <cell r="AB44">
            <v>0</v>
          </cell>
          <cell r="AC44">
            <v>0.35894809134540367</v>
          </cell>
          <cell r="AD44">
            <v>0.58944709784976146</v>
          </cell>
          <cell r="AE44">
            <v>0.39604226002654841</v>
          </cell>
          <cell r="AF44">
            <v>0.209943521061698</v>
          </cell>
          <cell r="AG44">
            <v>0.19868511418175466</v>
          </cell>
          <cell r="AH44">
            <v>0.61510665423415134</v>
          </cell>
          <cell r="AI44">
            <v>0.61510665423415134</v>
          </cell>
          <cell r="AM44">
            <v>0</v>
          </cell>
          <cell r="AN44">
            <v>0.5</v>
          </cell>
          <cell r="AO44">
            <v>0.5</v>
          </cell>
          <cell r="AP44">
            <v>0.5</v>
          </cell>
          <cell r="AQ44">
            <v>0</v>
          </cell>
          <cell r="AR44">
            <v>0.5</v>
          </cell>
          <cell r="AS44">
            <v>0.5</v>
          </cell>
          <cell r="AT44">
            <v>0.5</v>
          </cell>
          <cell r="AV44">
            <v>0.60667225546381132</v>
          </cell>
          <cell r="AW44">
            <v>0.46041231332078275</v>
          </cell>
          <cell r="AX44">
            <v>0.45485227350863389</v>
          </cell>
          <cell r="AY44">
            <v>0.44168557425302529</v>
          </cell>
          <cell r="AZ44">
            <v>0.61196106351745794</v>
          </cell>
          <cell r="BA44">
            <v>0.46249770454524058</v>
          </cell>
          <cell r="BB44">
            <v>0.44758596249261207</v>
          </cell>
          <cell r="BC44">
            <v>0.44369947815860206</v>
          </cell>
          <cell r="BE44">
            <v>1.1613825922900221</v>
          </cell>
          <cell r="BF44">
            <v>0.65073275145646481</v>
          </cell>
          <cell r="BG44">
            <v>0.67176211137361863</v>
          </cell>
          <cell r="BH44">
            <v>0.68163032173814209</v>
          </cell>
          <cell r="BI44">
            <v>0.52150137430062593</v>
          </cell>
          <cell r="BJ44">
            <v>0.64900311432716984</v>
          </cell>
          <cell r="BK44">
            <v>0.67922920564095024</v>
          </cell>
          <cell r="BL44">
            <v>0.67966659350197267</v>
          </cell>
          <cell r="BN44">
            <v>240</v>
          </cell>
          <cell r="BO44">
            <v>153.85245807710311</v>
          </cell>
          <cell r="BP44">
            <v>98.532696516057243</v>
          </cell>
          <cell r="BQ44">
            <v>144.94985759362837</v>
          </cell>
          <cell r="BS44">
            <v>3.7081181272322472</v>
          </cell>
          <cell r="BT44">
            <v>2.1554244369599318</v>
          </cell>
          <cell r="BU44">
            <v>1.8093212399812848</v>
          </cell>
          <cell r="BV44">
            <v>1.9823728384706083</v>
          </cell>
          <cell r="CV44" t="str">
            <v>枪兵</v>
          </cell>
          <cell r="CW44">
            <v>61.285714285714299</v>
          </cell>
          <cell r="CX44">
            <v>103.68</v>
          </cell>
          <cell r="CY44">
            <v>0.77823129251700707</v>
          </cell>
          <cell r="CZ44">
            <v>1.3165714285714289</v>
          </cell>
        </row>
        <row r="45">
          <cell r="C45" t="str">
            <v>14星</v>
          </cell>
          <cell r="E45">
            <v>0.64500000000000002</v>
          </cell>
          <cell r="F45">
            <v>1.115</v>
          </cell>
          <cell r="G45">
            <v>1.34</v>
          </cell>
          <cell r="H45">
            <v>1.635</v>
          </cell>
          <cell r="K45">
            <v>3</v>
          </cell>
          <cell r="L45">
            <v>9.6335158659728956E-2</v>
          </cell>
          <cell r="AA45">
            <v>40</v>
          </cell>
          <cell r="AB45">
            <v>0</v>
          </cell>
          <cell r="AC45">
            <v>0.34696294677449407</v>
          </cell>
          <cell r="AD45">
            <v>0.57962326953665999</v>
          </cell>
          <cell r="AE45">
            <v>0.38009893853177706</v>
          </cell>
          <cell r="AF45">
            <v>0.20129019377853444</v>
          </cell>
          <cell r="AG45">
            <v>0.18370368346811766</v>
          </cell>
          <cell r="AH45">
            <v>0.60289225653888234</v>
          </cell>
          <cell r="AI45">
            <v>0.60289225653888234</v>
          </cell>
          <cell r="AM45">
            <v>0</v>
          </cell>
          <cell r="AN45">
            <v>0.5</v>
          </cell>
          <cell r="AO45">
            <v>0.5</v>
          </cell>
          <cell r="AP45">
            <v>0.5</v>
          </cell>
          <cell r="AQ45">
            <v>0</v>
          </cell>
          <cell r="AR45">
            <v>0.5</v>
          </cell>
          <cell r="AS45">
            <v>0.5</v>
          </cell>
          <cell r="AT45">
            <v>0.5</v>
          </cell>
          <cell r="AV45">
            <v>0.60667225546381132</v>
          </cell>
          <cell r="AW45">
            <v>0.45303315215059536</v>
          </cell>
          <cell r="AX45">
            <v>0.44712788083680699</v>
          </cell>
          <cell r="AY45">
            <v>0.43321418681355339</v>
          </cell>
          <cell r="AZ45">
            <v>0.61196106351745794</v>
          </cell>
          <cell r="BA45">
            <v>0.45516655501105563</v>
          </cell>
          <cell r="BB45">
            <v>0.4396931627245233</v>
          </cell>
          <cell r="BC45">
            <v>0.43527919878907961</v>
          </cell>
          <cell r="BE45">
            <v>1.1844372483314538</v>
          </cell>
          <cell r="BF45">
            <v>0.66076085703444587</v>
          </cell>
          <cell r="BG45">
            <v>0.68237933327675171</v>
          </cell>
          <cell r="BH45">
            <v>0.69157067502452363</v>
          </cell>
          <cell r="BI45">
            <v>0.53190351833756888</v>
          </cell>
          <cell r="BJ45">
            <v>0.65903978525656204</v>
          </cell>
          <cell r="BK45">
            <v>0.68983670222812943</v>
          </cell>
          <cell r="BL45">
            <v>0.68961504181621813</v>
          </cell>
          <cell r="BN45">
            <v>240</v>
          </cell>
          <cell r="BO45">
            <v>156.72889277412139</v>
          </cell>
          <cell r="BP45">
            <v>100.89041531120159</v>
          </cell>
          <cell r="BQ45">
            <v>148.77625475237352</v>
          </cell>
          <cell r="BS45">
            <v>3.6719263172312102</v>
          </cell>
          <cell r="BT45">
            <v>2.1255656730820736</v>
          </cell>
          <cell r="BU45">
            <v>1.7667814901992629</v>
          </cell>
          <cell r="BV45">
            <v>1.9461735816406682</v>
          </cell>
        </row>
        <row r="46">
          <cell r="C46" t="str">
            <v>15星</v>
          </cell>
          <cell r="E46">
            <v>0.6875</v>
          </cell>
          <cell r="F46">
            <v>1.1875</v>
          </cell>
          <cell r="G46">
            <v>1.425</v>
          </cell>
          <cell r="H46">
            <v>1.7375</v>
          </cell>
          <cell r="K46">
            <v>3.5</v>
          </cell>
          <cell r="L46">
            <v>0.13094096457419238</v>
          </cell>
          <cell r="AA46">
            <v>41</v>
          </cell>
          <cell r="AB46">
            <v>0</v>
          </cell>
          <cell r="AC46">
            <v>0.33516817649186675</v>
          </cell>
          <cell r="AD46">
            <v>0.56435393646892207</v>
          </cell>
          <cell r="AE46">
            <v>0.36452648322316095</v>
          </cell>
          <cell r="AF46">
            <v>0.19496388380940916</v>
          </cell>
          <cell r="AG46">
            <v>0.16896022061483357</v>
          </cell>
          <cell r="AH46">
            <v>0.57856098210628115</v>
          </cell>
          <cell r="AI46">
            <v>0.57856098210628115</v>
          </cell>
          <cell r="AM46">
            <v>0</v>
          </cell>
          <cell r="AN46">
            <v>0.5</v>
          </cell>
          <cell r="AO46">
            <v>0.5</v>
          </cell>
          <cell r="AP46">
            <v>0.5</v>
          </cell>
          <cell r="AQ46">
            <v>0</v>
          </cell>
          <cell r="AR46">
            <v>0.5</v>
          </cell>
          <cell r="AS46">
            <v>0.5</v>
          </cell>
          <cell r="AT46">
            <v>0.5</v>
          </cell>
          <cell r="AV46">
            <v>0.60667225546381132</v>
          </cell>
          <cell r="AW46">
            <v>0.44522743945133048</v>
          </cell>
          <cell r="AX46">
            <v>0.43677014295803601</v>
          </cell>
          <cell r="AY46">
            <v>0.42377369544935523</v>
          </cell>
          <cell r="AZ46">
            <v>0.61196106351745794</v>
          </cell>
          <cell r="BA46">
            <v>0.44741275317086004</v>
          </cell>
          <cell r="BB46">
            <v>0.4291043855989316</v>
          </cell>
          <cell r="BC46">
            <v>0.4258970143995906</v>
          </cell>
          <cell r="BE46">
            <v>1.2074919043728856</v>
          </cell>
          <cell r="BF46">
            <v>0.67061617942716112</v>
          </cell>
          <cell r="BG46">
            <v>0.69275060674726285</v>
          </cell>
          <cell r="BH46">
            <v>0.70129441070646459</v>
          </cell>
          <cell r="BI46">
            <v>0.54230566237451183</v>
          </cell>
          <cell r="BJ46">
            <v>0.6689054806240089</v>
          </cell>
          <cell r="BK46">
            <v>0.7001887469985778</v>
          </cell>
          <cell r="BL46">
            <v>0.69934905724064678</v>
          </cell>
          <cell r="BN46">
            <v>240</v>
          </cell>
          <cell r="BO46">
            <v>159.55963764195198</v>
          </cell>
          <cell r="BP46">
            <v>104.5550552474587</v>
          </cell>
          <cell r="BQ46">
            <v>152.51364402644137</v>
          </cell>
          <cell r="BS46">
            <v>3.6312666060891128</v>
          </cell>
          <cell r="BT46">
            <v>2.09247175024101</v>
          </cell>
          <cell r="BU46">
            <v>1.7125611536220657</v>
          </cell>
          <cell r="BV46">
            <v>1.9025164519315378</v>
          </cell>
          <cell r="CW46" t="str">
            <v>职业调整系数</v>
          </cell>
          <cell r="CY46" t="str">
            <v>实际修正</v>
          </cell>
        </row>
        <row r="47">
          <cell r="C47" t="str">
            <v>16星</v>
          </cell>
          <cell r="E47">
            <v>0.73</v>
          </cell>
          <cell r="F47">
            <v>1.26</v>
          </cell>
          <cell r="G47">
            <v>1.51</v>
          </cell>
          <cell r="H47">
            <v>1.84</v>
          </cell>
          <cell r="K47">
            <v>4</v>
          </cell>
          <cell r="L47">
            <v>0.35969438176940183</v>
          </cell>
          <cell r="AA47">
            <v>42</v>
          </cell>
          <cell r="AB47">
            <v>0</v>
          </cell>
          <cell r="AC47">
            <v>0.32356181243830823</v>
          </cell>
          <cell r="AD47">
            <v>0.5439848721949575</v>
          </cell>
          <cell r="AE47">
            <v>0.3493162671826468</v>
          </cell>
          <cell r="AF47">
            <v>0.18878473354295028</v>
          </cell>
          <cell r="AG47">
            <v>0.15445226554788538</v>
          </cell>
          <cell r="AH47">
            <v>0.55946498434943948</v>
          </cell>
          <cell r="AI47">
            <v>0.55946498434943948</v>
          </cell>
          <cell r="AM47">
            <v>0</v>
          </cell>
          <cell r="AN47">
            <v>0.5</v>
          </cell>
          <cell r="AO47">
            <v>0.5</v>
          </cell>
          <cell r="AP47">
            <v>0.5</v>
          </cell>
          <cell r="AQ47">
            <v>0</v>
          </cell>
          <cell r="AR47">
            <v>0.5</v>
          </cell>
          <cell r="AS47">
            <v>0.5</v>
          </cell>
          <cell r="AT47">
            <v>0.5</v>
          </cell>
          <cell r="AV47">
            <v>0.60667225546381132</v>
          </cell>
          <cell r="AW47">
            <v>0.43693394162066573</v>
          </cell>
          <cell r="AX47">
            <v>0.42629224984321512</v>
          </cell>
          <cell r="AY47">
            <v>0.41463656962614914</v>
          </cell>
          <cell r="AZ47">
            <v>0.61196106351745794</v>
          </cell>
          <cell r="BA47">
            <v>0.43917572487037898</v>
          </cell>
          <cell r="BB47">
            <v>0.41838648553768526</v>
          </cell>
          <cell r="BC47">
            <v>0.4168177251930773</v>
          </cell>
          <cell r="BE47">
            <v>1.2305465604143173</v>
          </cell>
          <cell r="BF47">
            <v>0.68028792127734472</v>
          </cell>
          <cell r="BG47">
            <v>0.7028730786532883</v>
          </cell>
          <cell r="BH47">
            <v>0.71080848968400989</v>
          </cell>
          <cell r="BI47">
            <v>0.55270780641145489</v>
          </cell>
          <cell r="BJ47">
            <v>0.67858954502235691</v>
          </cell>
          <cell r="BK47">
            <v>0.71028222489112214</v>
          </cell>
          <cell r="BL47">
            <v>0.70887556254363526</v>
          </cell>
          <cell r="BN47">
            <v>240</v>
          </cell>
          <cell r="BO47">
            <v>162.34516501480604</v>
          </cell>
          <cell r="BP47">
            <v>109.44363067321019</v>
          </cell>
          <cell r="BQ47">
            <v>156.16409587616477</v>
          </cell>
          <cell r="BS47">
            <v>3.5855970926575638</v>
          </cell>
          <cell r="BT47">
            <v>2.0557149408324218</v>
          </cell>
          <cell r="BU47">
            <v>1.6646941413076419</v>
          </cell>
          <cell r="BV47">
            <v>1.8602045410700319</v>
          </cell>
          <cell r="CW47" t="str">
            <v>生命</v>
          </cell>
          <cell r="CX47" t="str">
            <v>攻击</v>
          </cell>
          <cell r="CY47" t="str">
            <v>生命</v>
          </cell>
          <cell r="CZ47" t="str">
            <v>攻击</v>
          </cell>
        </row>
        <row r="48">
          <cell r="K48">
            <v>4.5</v>
          </cell>
          <cell r="L48">
            <v>0.55963609004625392</v>
          </cell>
          <cell r="AA48">
            <v>43</v>
          </cell>
          <cell r="AB48">
            <v>0</v>
          </cell>
          <cell r="AC48">
            <v>0.31214192033401056</v>
          </cell>
          <cell r="AD48">
            <v>0.52395837667286627</v>
          </cell>
          <cell r="AE48">
            <v>0.3344598641675674</v>
          </cell>
          <cell r="AF48">
            <v>0.18274931981807427</v>
          </cell>
          <cell r="AG48">
            <v>0.14017740041751328</v>
          </cell>
          <cell r="AH48">
            <v>0.5406901447974789</v>
          </cell>
          <cell r="AI48">
            <v>0.5406901447974789</v>
          </cell>
          <cell r="AM48">
            <v>0</v>
          </cell>
          <cell r="AN48">
            <v>0.5</v>
          </cell>
          <cell r="AO48">
            <v>0.5</v>
          </cell>
          <cell r="AP48">
            <v>0.5</v>
          </cell>
          <cell r="AQ48">
            <v>0</v>
          </cell>
          <cell r="AR48">
            <v>0.5</v>
          </cell>
          <cell r="AS48">
            <v>0.5</v>
          </cell>
          <cell r="AT48">
            <v>0.5</v>
          </cell>
          <cell r="AV48">
            <v>0.60667225546381132</v>
          </cell>
          <cell r="AW48">
            <v>0.42880564052458348</v>
          </cell>
          <cell r="AX48">
            <v>0.41605156166953344</v>
          </cell>
          <cell r="AY48">
            <v>0.40571677713727672</v>
          </cell>
          <cell r="AZ48">
            <v>0.61196106351745794</v>
          </cell>
          <cell r="BA48">
            <v>0.43110413513297202</v>
          </cell>
          <cell r="BB48">
            <v>0.40790490036986815</v>
          </cell>
          <cell r="BC48">
            <v>0.40795576960281887</v>
          </cell>
          <cell r="BE48">
            <v>1.2536012164557493</v>
          </cell>
          <cell r="BF48">
            <v>0.68977973929375536</v>
          </cell>
          <cell r="BG48">
            <v>0.71275238151653952</v>
          </cell>
          <cell r="BH48">
            <v>0.72011789879782617</v>
          </cell>
          <cell r="BI48">
            <v>0.56310995044839773</v>
          </cell>
          <cell r="BJ48">
            <v>0.68809562646220435</v>
          </cell>
          <cell r="BK48">
            <v>0.72012283694830326</v>
          </cell>
          <cell r="BL48">
            <v>0.71819952495599604</v>
          </cell>
          <cell r="BN48">
            <v>240</v>
          </cell>
          <cell r="BO48">
            <v>165.08593911983743</v>
          </cell>
          <cell r="BP48">
            <v>114.24998959851209</v>
          </cell>
          <cell r="BQ48">
            <v>159.72963259978383</v>
          </cell>
          <cell r="BS48">
            <v>3.5407857101563902</v>
          </cell>
          <cell r="BT48">
            <v>2.0196413457958302</v>
          </cell>
          <cell r="BU48">
            <v>1.6176691640747283</v>
          </cell>
          <cell r="BV48">
            <v>1.8186552549352792</v>
          </cell>
          <cell r="CV48" t="str">
            <v>刀兵</v>
          </cell>
          <cell r="CW48">
            <v>1</v>
          </cell>
          <cell r="CX48">
            <v>1</v>
          </cell>
          <cell r="CY48">
            <v>1.142857142857143</v>
          </cell>
          <cell r="CZ48">
            <v>0.63390476190476208</v>
          </cell>
        </row>
        <row r="49">
          <cell r="K49">
            <v>5</v>
          </cell>
          <cell r="L49">
            <v>0.79705145587858928</v>
          </cell>
          <cell r="Q49" t="str">
            <v>战术直接伤害星级影响率（用于星级成长）</v>
          </cell>
          <cell r="AA49">
            <v>44</v>
          </cell>
          <cell r="AB49">
            <v>0</v>
          </cell>
          <cell r="AC49">
            <v>0.30090659933455699</v>
          </cell>
          <cell r="AD49">
            <v>0.50426793019167016</v>
          </cell>
          <cell r="AE49">
            <v>0.31994904394262336</v>
          </cell>
          <cell r="AF49">
            <v>0.17685429910169076</v>
          </cell>
          <cell r="AG49">
            <v>0.12613324916819635</v>
          </cell>
          <cell r="AH49">
            <v>0.52223035122135741</v>
          </cell>
          <cell r="AI49">
            <v>0.52223035122135741</v>
          </cell>
          <cell r="AM49">
            <v>0</v>
          </cell>
          <cell r="AN49">
            <v>0.5</v>
          </cell>
          <cell r="AO49">
            <v>0.5</v>
          </cell>
          <cell r="AP49">
            <v>0.5</v>
          </cell>
          <cell r="AQ49">
            <v>0</v>
          </cell>
          <cell r="AR49">
            <v>0.5</v>
          </cell>
          <cell r="AS49">
            <v>0.5</v>
          </cell>
          <cell r="AT49">
            <v>0.5</v>
          </cell>
          <cell r="AV49">
            <v>0.60667225546381132</v>
          </cell>
          <cell r="AW49">
            <v>0.42084009239693915</v>
          </cell>
          <cell r="AX49">
            <v>0.40604511842256669</v>
          </cell>
          <cell r="AY49">
            <v>0.39701047221153268</v>
          </cell>
          <cell r="AZ49">
            <v>0.61196106351745794</v>
          </cell>
          <cell r="BA49">
            <v>0.42319552798853827</v>
          </cell>
          <cell r="BB49">
            <v>0.39765683568828242</v>
          </cell>
          <cell r="BC49">
            <v>0.39930726937918837</v>
          </cell>
          <cell r="BE49">
            <v>1.276655872497181</v>
          </cell>
          <cell r="BF49">
            <v>0.69909523609121926</v>
          </cell>
          <cell r="BG49">
            <v>0.72239407757205754</v>
          </cell>
          <cell r="BH49">
            <v>0.72922753664510709</v>
          </cell>
          <cell r="BI49">
            <v>0.57351209448534068</v>
          </cell>
          <cell r="BJ49">
            <v>0.69742731879866837</v>
          </cell>
          <cell r="BK49">
            <v>0.72971621679822984</v>
          </cell>
          <cell r="BL49">
            <v>0.72732582306987936</v>
          </cell>
          <cell r="BN49">
            <v>240</v>
          </cell>
          <cell r="BO49">
            <v>167.78241615970632</v>
          </cell>
          <cell r="BP49">
            <v>118.97569675399916</v>
          </cell>
          <cell r="BQ49">
            <v>163.21222945377039</v>
          </cell>
          <cell r="BS49">
            <v>3.4968158847338291</v>
          </cell>
          <cell r="BT49">
            <v>1.9842381811100216</v>
          </cell>
          <cell r="BU49">
            <v>1.5714720551533758</v>
          </cell>
          <cell r="BV49">
            <v>1.7778551181316988</v>
          </cell>
          <cell r="CV49" t="str">
            <v>枪兵</v>
          </cell>
          <cell r="CW49">
            <v>1.1000000000000001</v>
          </cell>
          <cell r="CX49">
            <v>0.95</v>
          </cell>
          <cell r="CY49">
            <v>0.85605442176870783</v>
          </cell>
          <cell r="CZ49">
            <v>1.2507428571428574</v>
          </cell>
        </row>
        <row r="50">
          <cell r="D50" t="str">
            <v>受伤分配率</v>
          </cell>
          <cell r="K50">
            <v>5.5</v>
          </cell>
          <cell r="L50">
            <v>0.79705145587858928</v>
          </cell>
          <cell r="Q50" t="str">
            <v>绿</v>
          </cell>
          <cell r="R50" t="str">
            <v>蓝</v>
          </cell>
          <cell r="S50" t="str">
            <v>紫</v>
          </cell>
          <cell r="T50" t="str">
            <v>橙</v>
          </cell>
          <cell r="U50" t="str">
            <v>红</v>
          </cell>
          <cell r="AA50">
            <v>45</v>
          </cell>
          <cell r="AB50">
            <v>0</v>
          </cell>
          <cell r="AC50">
            <v>0.28985398169321414</v>
          </cell>
          <cell r="AD50">
            <v>0.48490712686951176</v>
          </cell>
          <cell r="AE50">
            <v>0.30577576772045034</v>
          </cell>
          <cell r="AF50">
            <v>0.17109640563643297</v>
          </cell>
          <cell r="AG50">
            <v>0.11231747711651771</v>
          </cell>
          <cell r="AH50">
            <v>0.504079598106834</v>
          </cell>
          <cell r="AI50">
            <v>0.504079598106834</v>
          </cell>
          <cell r="AM50">
            <v>0</v>
          </cell>
          <cell r="AN50">
            <v>0.5</v>
          </cell>
          <cell r="AO50">
            <v>0.5</v>
          </cell>
          <cell r="AP50">
            <v>0.5</v>
          </cell>
          <cell r="AQ50">
            <v>0</v>
          </cell>
          <cell r="AR50">
            <v>0.5</v>
          </cell>
          <cell r="AS50">
            <v>0.5</v>
          </cell>
          <cell r="AT50">
            <v>0.5</v>
          </cell>
          <cell r="AV50">
            <v>0.60667225546381132</v>
          </cell>
          <cell r="AW50">
            <v>0.41303489672278548</v>
          </cell>
          <cell r="AX50">
            <v>0.39627000352259761</v>
          </cell>
          <cell r="AY50">
            <v>0.38851387329818682</v>
          </cell>
          <cell r="AZ50">
            <v>0.61196106351745794</v>
          </cell>
          <cell r="BA50">
            <v>0.41544748936517328</v>
          </cell>
          <cell r="BB50">
            <v>0.3876395587765134</v>
          </cell>
          <cell r="BC50">
            <v>0.39086840839392512</v>
          </cell>
          <cell r="BE50">
            <v>1.299710528538613</v>
          </cell>
          <cell r="BF50">
            <v>0.70823796114801552</v>
          </cell>
          <cell r="BG50">
            <v>0.73180365979958673</v>
          </cell>
          <cell r="BH50">
            <v>0.73814221505314936</v>
          </cell>
          <cell r="BI50">
            <v>0.58391423852228352</v>
          </cell>
          <cell r="BJ50">
            <v>0.70658816265526314</v>
          </cell>
          <cell r="BK50">
            <v>0.7390679321428546</v>
          </cell>
          <cell r="BL50">
            <v>0.7362592482585768</v>
          </cell>
          <cell r="BN50">
            <v>240</v>
          </cell>
          <cell r="BO50">
            <v>170.4350443936286</v>
          </cell>
          <cell r="BP50">
            <v>123.62228955131717</v>
          </cell>
          <cell r="BQ50">
            <v>166.61381574709191</v>
          </cell>
          <cell r="BS50">
            <v>3.4536713788987461</v>
          </cell>
          <cell r="BT50">
            <v>1.9494929209711678</v>
          </cell>
          <cell r="BU50">
            <v>1.5260889198034311</v>
          </cell>
          <cell r="BV50">
            <v>1.7377909203872994</v>
          </cell>
          <cell r="CV50" t="str">
            <v>骑兵</v>
          </cell>
          <cell r="CW50">
            <v>1</v>
          </cell>
          <cell r="CX50">
            <v>1</v>
          </cell>
          <cell r="CY50">
            <v>1</v>
          </cell>
          <cell r="CZ50">
            <v>0.97523809523809535</v>
          </cell>
        </row>
        <row r="51">
          <cell r="D51" t="str">
            <v>士兵抗</v>
          </cell>
          <cell r="E51" t="str">
            <v>将领抗</v>
          </cell>
          <cell r="F51" t="str">
            <v>均衡</v>
          </cell>
          <cell r="K51">
            <v>6</v>
          </cell>
          <cell r="L51">
            <v>0.79705145587858928</v>
          </cell>
          <cell r="P51" t="str">
            <v>0星</v>
          </cell>
          <cell r="R51">
            <v>0.41062444157535871</v>
          </cell>
          <cell r="S51">
            <v>0.36019877456898458</v>
          </cell>
          <cell r="T51">
            <v>0.37868812513267913</v>
          </cell>
          <cell r="U51">
            <v>0.38219843378651519</v>
          </cell>
          <cell r="AA51">
            <v>46</v>
          </cell>
          <cell r="AB51">
            <v>0</v>
          </cell>
          <cell r="AC51">
            <v>0.27898223242946718</v>
          </cell>
          <cell r="AD51">
            <v>0.46586967250269173</v>
          </cell>
          <cell r="AE51">
            <v>0.29193218370824542</v>
          </cell>
          <cell r="AF51">
            <v>0.16547244963147473</v>
          </cell>
          <cell r="AG51">
            <v>9.8727790536834004E-2</v>
          </cell>
          <cell r="AH51">
            <v>0.48623198463794015</v>
          </cell>
          <cell r="AI51">
            <v>0.48623198463794015</v>
          </cell>
          <cell r="AM51">
            <v>0</v>
          </cell>
          <cell r="AN51">
            <v>0.5</v>
          </cell>
          <cell r="AO51">
            <v>0.5</v>
          </cell>
          <cell r="AP51">
            <v>0.5</v>
          </cell>
          <cell r="AQ51">
            <v>0</v>
          </cell>
          <cell r="AR51">
            <v>0.5</v>
          </cell>
          <cell r="AS51">
            <v>0.5</v>
          </cell>
          <cell r="AT51">
            <v>0.5</v>
          </cell>
          <cell r="AV51">
            <v>0.60667225546381132</v>
          </cell>
          <cell r="AW51">
            <v>0.40538769479176257</v>
          </cell>
          <cell r="AX51">
            <v>0.38672333856688251</v>
          </cell>
          <cell r="AY51">
            <v>0.38022325985278455</v>
          </cell>
          <cell r="AZ51">
            <v>0.61196106351745794</v>
          </cell>
          <cell r="BA51">
            <v>0.40785764561791399</v>
          </cell>
          <cell r="BB51">
            <v>0.37785039374618457</v>
          </cell>
          <cell r="BC51">
            <v>0.38263542948396728</v>
          </cell>
          <cell r="BE51">
            <v>1.3227651845800448</v>
          </cell>
          <cell r="BF51">
            <v>0.71721141173124081</v>
          </cell>
          <cell r="BG51">
            <v>0.74098655283010129</v>
          </cell>
          <cell r="BH51">
            <v>0.74686666047917816</v>
          </cell>
          <cell r="BI51">
            <v>0.59431638255922647</v>
          </cell>
          <cell r="BJ51">
            <v>0.71558164631533627</v>
          </cell>
          <cell r="BK51">
            <v>0.7481834861289377</v>
          </cell>
          <cell r="BL51">
            <v>0.74500450602419077</v>
          </cell>
          <cell r="BN51">
            <v>240</v>
          </cell>
          <cell r="BO51">
            <v>173.04426421692787</v>
          </cell>
          <cell r="BP51">
            <v>128.19127859935398</v>
          </cell>
          <cell r="BQ51">
            <v>169.9362759100211</v>
          </cell>
          <cell r="BS51">
            <v>3.4113362845609503</v>
          </cell>
          <cell r="BT51">
            <v>1.915393292534546</v>
          </cell>
          <cell r="BU51">
            <v>1.4815061302099282</v>
          </cell>
          <cell r="BV51">
            <v>1.6984497113722372</v>
          </cell>
          <cell r="CV51" t="str">
            <v>车兵</v>
          </cell>
          <cell r="CW51">
            <v>1.05</v>
          </cell>
          <cell r="CX51">
            <v>0.9</v>
          </cell>
          <cell r="CY51">
            <v>1.05</v>
          </cell>
          <cell r="CZ51">
            <v>0.87771428571428578</v>
          </cell>
        </row>
        <row r="52">
          <cell r="C52" t="str">
            <v>将领</v>
          </cell>
          <cell r="D52">
            <v>0.2</v>
          </cell>
          <cell r="E52">
            <v>0.66666666666666663</v>
          </cell>
          <cell r="F52">
            <v>0.33333333333333331</v>
          </cell>
          <cell r="K52">
            <v>6.5</v>
          </cell>
          <cell r="L52">
            <v>0.79705145587858928</v>
          </cell>
          <cell r="P52" t="str">
            <v>1星</v>
          </cell>
          <cell r="R52">
            <v>0.50312076834231201</v>
          </cell>
          <cell r="S52">
            <v>0.46883580361437888</v>
          </cell>
          <cell r="T52">
            <v>0.48771665017745935</v>
          </cell>
          <cell r="U52">
            <v>0.48434734135129237</v>
          </cell>
          <cell r="AA52">
            <v>47</v>
          </cell>
          <cell r="AB52">
            <v>0</v>
          </cell>
          <cell r="AC52">
            <v>0.26828954900373686</v>
          </cell>
          <cell r="AD52">
            <v>0.44714938245321051</v>
          </cell>
          <cell r="AE52">
            <v>0.27841062275798595</v>
          </cell>
          <cell r="AF52">
            <v>0.15997931549543182</v>
          </cell>
          <cell r="AG52">
            <v>8.5361936254671089E-2</v>
          </cell>
          <cell r="AH52">
            <v>0.46868171271655168</v>
          </cell>
          <cell r="AI52">
            <v>0.46868171271655168</v>
          </cell>
          <cell r="AM52">
            <v>0</v>
          </cell>
          <cell r="AN52">
            <v>0.5</v>
          </cell>
          <cell r="AO52">
            <v>0.5</v>
          </cell>
          <cell r="AP52">
            <v>0.5</v>
          </cell>
          <cell r="AQ52">
            <v>0</v>
          </cell>
          <cell r="AR52">
            <v>0.5</v>
          </cell>
          <cell r="AS52">
            <v>0.5</v>
          </cell>
          <cell r="AT52">
            <v>0.5</v>
          </cell>
          <cell r="AV52">
            <v>0.60667225546381132</v>
          </cell>
          <cell r="AW52">
            <v>0.3978961682542243</v>
          </cell>
          <cell r="AX52">
            <v>0.37740227789690378</v>
          </cell>
          <cell r="AY52">
            <v>0.37213496916611721</v>
          </cell>
          <cell r="AZ52">
            <v>0.61196106351745794</v>
          </cell>
          <cell r="BA52">
            <v>0.40042366206433533</v>
          </cell>
          <cell r="BB52">
            <v>0.36828671636254739</v>
          </cell>
          <cell r="BC52">
            <v>0.37460463135548566</v>
          </cell>
          <cell r="BE52">
            <v>1.3458198406214767</v>
          </cell>
          <cell r="BF52">
            <v>0.72601903379021349</v>
          </cell>
          <cell r="BG52">
            <v>0.74994811372332992</v>
          </cell>
          <cell r="BH52">
            <v>0.75540551533741007</v>
          </cell>
          <cell r="BI52">
            <v>0.60471852659616943</v>
          </cell>
          <cell r="BJ52">
            <v>0.72441120658121361</v>
          </cell>
          <cell r="BK52">
            <v>0.75706831859417822</v>
          </cell>
          <cell r="BL52">
            <v>0.75356621727454365</v>
          </cell>
          <cell r="BN52">
            <v>240</v>
          </cell>
          <cell r="BO52">
            <v>175.61050823910315</v>
          </cell>
          <cell r="BP52">
            <v>132.68414821122948</v>
          </cell>
          <cell r="BQ52">
            <v>173.18145053808337</v>
          </cell>
          <cell r="BS52">
            <v>3.3697950162198023</v>
          </cell>
          <cell r="BT52">
            <v>1.881927270768126</v>
          </cell>
          <cell r="BU52">
            <v>1.4377103204826698</v>
          </cell>
          <cell r="BV52">
            <v>1.659818795625398</v>
          </cell>
          <cell r="CV52" t="str">
            <v>弓兵</v>
          </cell>
          <cell r="CW52">
            <v>1</v>
          </cell>
          <cell r="CX52">
            <v>0.95</v>
          </cell>
          <cell r="CY52">
            <v>0.74725274725274748</v>
          </cell>
          <cell r="CZ52">
            <v>1.0654476190476192</v>
          </cell>
        </row>
        <row r="53">
          <cell r="C53" t="str">
            <v>士兵</v>
          </cell>
          <cell r="D53">
            <v>0.8</v>
          </cell>
          <cell r="E53">
            <v>0.33333333333333331</v>
          </cell>
          <cell r="F53">
            <v>0.66666666666666663</v>
          </cell>
          <cell r="K53">
            <v>7</v>
          </cell>
          <cell r="L53">
            <v>0.79705145587858928</v>
          </cell>
          <cell r="P53" t="str">
            <v>2星</v>
          </cell>
          <cell r="R53">
            <v>0.59462732798382256</v>
          </cell>
          <cell r="S53">
            <v>0.56943871584719163</v>
          </cell>
          <cell r="T53">
            <v>0.58458705124775057</v>
          </cell>
          <cell r="U53">
            <v>0.58059765664030882</v>
          </cell>
          <cell r="AA53">
            <v>48</v>
          </cell>
          <cell r="AB53">
            <v>0</v>
          </cell>
          <cell r="AC53">
            <v>0.25777416099821593</v>
          </cell>
          <cell r="AD53">
            <v>0.42874017957409222</v>
          </cell>
          <cell r="AE53">
            <v>0.26520359411783095</v>
          </cell>
          <cell r="AF53">
            <v>0.15461396011036885</v>
          </cell>
          <cell r="AG53">
            <v>7.2217701247769939E-2</v>
          </cell>
          <cell r="AH53">
            <v>0.45142308501737816</v>
          </cell>
          <cell r="AI53">
            <v>0.45142308501737816</v>
          </cell>
          <cell r="AM53">
            <v>0</v>
          </cell>
          <cell r="AN53">
            <v>0.5</v>
          </cell>
          <cell r="AO53">
            <v>0.5</v>
          </cell>
          <cell r="AP53">
            <v>0.5</v>
          </cell>
          <cell r="AQ53">
            <v>0</v>
          </cell>
          <cell r="AR53">
            <v>0.5</v>
          </cell>
          <cell r="AS53">
            <v>0.5</v>
          </cell>
          <cell r="AT53">
            <v>0.5</v>
          </cell>
          <cell r="AV53">
            <v>0.60667225546381132</v>
          </cell>
          <cell r="AW53">
            <v>0.39055803768090452</v>
          </cell>
          <cell r="AX53">
            <v>0.36830400301046484</v>
          </cell>
          <cell r="AY53">
            <v>0.36424539324572874</v>
          </cell>
          <cell r="AZ53">
            <v>0.61196106351745794</v>
          </cell>
          <cell r="BA53">
            <v>0.39314324152832064</v>
          </cell>
          <cell r="BB53">
            <v>0.35894594855607981</v>
          </cell>
          <cell r="BC53">
            <v>0.36677236555817666</v>
          </cell>
          <cell r="BE53">
            <v>1.3688744966629085</v>
          </cell>
          <cell r="BF53">
            <v>0.73466422281799426</v>
          </cell>
          <cell r="BG53">
            <v>0.75869363261259271</v>
          </cell>
          <cell r="BH53">
            <v>0.76376333925456119</v>
          </cell>
          <cell r="BI53">
            <v>0.61512067063311227</v>
          </cell>
          <cell r="BJ53">
            <v>0.73308022960123431</v>
          </cell>
          <cell r="BK53">
            <v>0.76572780718094047</v>
          </cell>
          <cell r="BL53">
            <v>0.76194891953093424</v>
          </cell>
          <cell r="BN53">
            <v>240</v>
          </cell>
          <cell r="BO53">
            <v>178.13420136042816</v>
          </cell>
          <cell r="BP53">
            <v>137.10235690221788</v>
          </cell>
          <cell r="BQ53">
            <v>176.35113741172054</v>
          </cell>
          <cell r="BS53">
            <v>3.3290323042979257</v>
          </cell>
          <cell r="BT53">
            <v>1.8490830734156287</v>
          </cell>
          <cell r="BU53">
            <v>1.3946883817578812</v>
          </cell>
          <cell r="BV53">
            <v>1.6218857275867551</v>
          </cell>
          <cell r="CV53" t="str">
            <v>弩兵</v>
          </cell>
          <cell r="CW53">
            <v>1</v>
          </cell>
          <cell r="CX53">
            <v>1.05</v>
          </cell>
          <cell r="CY53">
            <v>0.74725274725274748</v>
          </cell>
          <cell r="CZ53">
            <v>1.1776000000000004</v>
          </cell>
        </row>
        <row r="54">
          <cell r="K54">
            <v>7.5</v>
          </cell>
          <cell r="L54">
            <v>0.79705145587858928</v>
          </cell>
          <cell r="P54" t="str">
            <v>3星</v>
          </cell>
          <cell r="R54">
            <v>0.68300208171741106</v>
          </cell>
          <cell r="S54">
            <v>0.65895630218267143</v>
          </cell>
          <cell r="T54">
            <v>0.66874667257450571</v>
          </cell>
          <cell r="U54">
            <v>0.67190649921200418</v>
          </cell>
          <cell r="AA54">
            <v>49</v>
          </cell>
          <cell r="AB54">
            <v>0</v>
          </cell>
          <cell r="AC54">
            <v>0.24743432980376628</v>
          </cell>
          <cell r="AD54">
            <v>0.41063609217177782</v>
          </cell>
          <cell r="AE54">
            <v>0.25230378128235159</v>
          </cell>
          <cell r="AF54">
            <v>0.14937341114595534</v>
          </cell>
          <cell r="AG54">
            <v>5.9292912254707897E-2</v>
          </cell>
          <cell r="AH54">
            <v>0.43445050307770838</v>
          </cell>
          <cell r="AI54">
            <v>0.43445050307770838</v>
          </cell>
          <cell r="AM54">
            <v>0</v>
          </cell>
          <cell r="AN54">
            <v>0.5</v>
          </cell>
          <cell r="AO54">
            <v>0.5</v>
          </cell>
          <cell r="AP54">
            <v>0.5</v>
          </cell>
          <cell r="AQ54">
            <v>0</v>
          </cell>
          <cell r="AR54">
            <v>0.5</v>
          </cell>
          <cell r="AS54">
            <v>0.5</v>
          </cell>
          <cell r="AT54">
            <v>0.5</v>
          </cell>
          <cell r="AV54">
            <v>0.60667225546381132</v>
          </cell>
          <cell r="AW54">
            <v>0.38337106112717162</v>
          </cell>
          <cell r="AX54">
            <v>0.35942571684369812</v>
          </cell>
          <cell r="AY54">
            <v>0.35655097576014799</v>
          </cell>
          <cell r="AZ54">
            <v>0.61196106351745794</v>
          </cell>
          <cell r="BA54">
            <v>0.38601412289355763</v>
          </cell>
          <cell r="BB54">
            <v>0.34982555262275689</v>
          </cell>
          <cell r="BC54">
            <v>0.35913503354051041</v>
          </cell>
          <cell r="BE54">
            <v>1.3919291527043405</v>
          </cell>
          <cell r="BF54">
            <v>0.74315032468112674</v>
          </cell>
          <cell r="BG54">
            <v>0.76722833321386219</v>
          </cell>
          <cell r="BH54">
            <v>0.77194461025523897</v>
          </cell>
          <cell r="BI54">
            <v>0.62552281467005522</v>
          </cell>
          <cell r="BJ54">
            <v>0.74159205166488851</v>
          </cell>
          <cell r="BK54">
            <v>0.77416726831006177</v>
          </cell>
          <cell r="BL54">
            <v>0.77015706806859019</v>
          </cell>
          <cell r="BN54">
            <v>240</v>
          </cell>
          <cell r="BO54">
            <v>180.61576084709608</v>
          </cell>
          <cell r="BP54">
            <v>141.44733787877334</v>
          </cell>
          <cell r="BQ54">
            <v>179.44709249223561</v>
          </cell>
          <cell r="BS54">
            <v>3.2890331886168696</v>
          </cell>
          <cell r="BT54">
            <v>1.8168491560667073</v>
          </cell>
          <cell r="BU54">
            <v>1.3524274573998825</v>
          </cell>
          <cell r="BV54">
            <v>1.5846383067332948</v>
          </cell>
          <cell r="CV54" t="str">
            <v>近战器械</v>
          </cell>
          <cell r="CW54">
            <v>1.1499999999999999</v>
          </cell>
          <cell r="CX54">
            <v>0.85</v>
          </cell>
          <cell r="CY54">
            <v>1.3142857142857143</v>
          </cell>
          <cell r="CZ54">
            <v>0.53881904761904775</v>
          </cell>
          <cell r="DA54" t="str">
            <v>移动慢修正</v>
          </cell>
        </row>
        <row r="55">
          <cell r="D55" t="str">
            <v>预估标准初始属性模型</v>
          </cell>
          <cell r="K55">
            <v>8</v>
          </cell>
          <cell r="L55">
            <v>0.79705145587858928</v>
          </cell>
          <cell r="P55" t="str">
            <v>4星</v>
          </cell>
          <cell r="R55">
            <v>0.76663836947033148</v>
          </cell>
          <cell r="S55">
            <v>0.74888108491843275</v>
          </cell>
          <cell r="T55">
            <v>0.7563266246009146</v>
          </cell>
          <cell r="U55">
            <v>0.75899538836690639</v>
          </cell>
          <cell r="AA55">
            <v>50</v>
          </cell>
          <cell r="AB55">
            <v>0</v>
          </cell>
          <cell r="AC55">
            <v>0.23726834831281737</v>
          </cell>
          <cell r="AD55">
            <v>0.39501083226384476</v>
          </cell>
          <cell r="AE55">
            <v>0.23970403793929132</v>
          </cell>
          <cell r="AF55">
            <v>0.14425476541283713</v>
          </cell>
          <cell r="AG55">
            <v>4.6585435391021793E-2</v>
          </cell>
          <cell r="AH55">
            <v>0.41775846542125228</v>
          </cell>
          <cell r="AI55">
            <v>0.41775846542125228</v>
          </cell>
          <cell r="AM55">
            <v>0</v>
          </cell>
          <cell r="AN55">
            <v>0.5</v>
          </cell>
          <cell r="AO55">
            <v>0.5</v>
          </cell>
          <cell r="AP55">
            <v>0.5</v>
          </cell>
          <cell r="AQ55">
            <v>0</v>
          </cell>
          <cell r="AR55">
            <v>0.5</v>
          </cell>
          <cell r="AS55">
            <v>0.5</v>
          </cell>
          <cell r="AT55">
            <v>0.5</v>
          </cell>
          <cell r="AV55">
            <v>0.60667225546381132</v>
          </cell>
          <cell r="AW55">
            <v>0.37658887617118508</v>
          </cell>
          <cell r="AX55">
            <v>0.35117821432544266</v>
          </cell>
          <cell r="AY55">
            <v>0.34916843397121022</v>
          </cell>
          <cell r="AZ55">
            <v>0.61196106351745794</v>
          </cell>
          <cell r="BA55">
            <v>0.3792877917856376</v>
          </cell>
          <cell r="BB55">
            <v>0.34134824945237457</v>
          </cell>
          <cell r="BC55">
            <v>0.35180838920817403</v>
          </cell>
          <cell r="BE55">
            <v>1.4149838087457722</v>
          </cell>
          <cell r="BF55">
            <v>0.75148629963530078</v>
          </cell>
          <cell r="BG55">
            <v>0.77556719372522476</v>
          </cell>
          <cell r="BH55">
            <v>0.77995648450999444</v>
          </cell>
          <cell r="BI55">
            <v>0.63592495870699817</v>
          </cell>
          <cell r="BJ55">
            <v>0.74995555445695072</v>
          </cell>
          <cell r="BK55">
            <v>0.78240221644677899</v>
          </cell>
          <cell r="BL55">
            <v>0.77819776375607563</v>
          </cell>
          <cell r="BN55">
            <v>240</v>
          </cell>
          <cell r="BO55">
            <v>183.05559640492382</v>
          </cell>
          <cell r="BP55">
            <v>145.19740025667724</v>
          </cell>
          <cell r="BQ55">
            <v>182.47103089457011</v>
          </cell>
          <cell r="BS55">
            <v>3.2521369586913531</v>
          </cell>
          <cell r="BT55">
            <v>1.7869578715391212</v>
          </cell>
          <cell r="BU55">
            <v>1.3109149383007419</v>
          </cell>
          <cell r="BV55">
            <v>1.5489364049199317</v>
          </cell>
          <cell r="CV55" t="str">
            <v>远程器械</v>
          </cell>
          <cell r="CW55">
            <v>0.9</v>
          </cell>
          <cell r="CX55">
            <v>1</v>
          </cell>
          <cell r="CY55">
            <v>0.6725274725274728</v>
          </cell>
          <cell r="CZ55">
            <v>1.1215238095238098</v>
          </cell>
        </row>
        <row r="56">
          <cell r="K56">
            <v>8.5</v>
          </cell>
          <cell r="L56">
            <v>0.79705145587858928</v>
          </cell>
          <cell r="P56" t="str">
            <v>5星</v>
          </cell>
          <cell r="R56">
            <v>0.84444728516530887</v>
          </cell>
          <cell r="S56">
            <v>0.8354650741416646</v>
          </cell>
          <cell r="T56">
            <v>0.84048020576213811</v>
          </cell>
          <cell r="U56">
            <v>0.84242444602675559</v>
          </cell>
          <cell r="AA56">
            <v>51</v>
          </cell>
          <cell r="AB56">
            <v>0</v>
          </cell>
          <cell r="AC56">
            <v>0.22721351237095844</v>
          </cell>
          <cell r="AD56">
            <v>0.38131785228380854</v>
          </cell>
          <cell r="AE56">
            <v>0.22739738401061119</v>
          </cell>
          <cell r="AF56">
            <v>0.13925518725431082</v>
          </cell>
          <cell r="AG56">
            <v>3.4016890463698088E-2</v>
          </cell>
          <cell r="AH56">
            <v>0.39776183474091259</v>
          </cell>
          <cell r="AI56">
            <v>0.39776183474091259</v>
          </cell>
          <cell r="AM56">
            <v>0</v>
          </cell>
          <cell r="AN56">
            <v>0.5</v>
          </cell>
          <cell r="AO56">
            <v>0.5</v>
          </cell>
          <cell r="AP56">
            <v>0.5</v>
          </cell>
          <cell r="AQ56">
            <v>0</v>
          </cell>
          <cell r="AR56">
            <v>0.5</v>
          </cell>
          <cell r="AS56">
            <v>0.5</v>
          </cell>
          <cell r="AT56">
            <v>0.5</v>
          </cell>
          <cell r="AV56">
            <v>0.60667225546381132</v>
          </cell>
          <cell r="AW56">
            <v>0.37012240889005538</v>
          </cell>
          <cell r="AX56">
            <v>0.34293182001990324</v>
          </cell>
          <cell r="AY56">
            <v>0.34177769365071009</v>
          </cell>
          <cell r="AZ56">
            <v>0.61196106351745794</v>
          </cell>
          <cell r="BA56">
            <v>0.37287574979940213</v>
          </cell>
          <cell r="BB56">
            <v>0.33286735946026647</v>
          </cell>
          <cell r="BC56">
            <v>0.34447472782693905</v>
          </cell>
          <cell r="BE56">
            <v>1.4380384647872042</v>
          </cell>
          <cell r="BF56">
            <v>0.75967913624230554</v>
          </cell>
          <cell r="BG56">
            <v>0.78371024046161364</v>
          </cell>
          <cell r="BH56">
            <v>0.78779877389871866</v>
          </cell>
          <cell r="BI56">
            <v>0.64632710274394101</v>
          </cell>
          <cell r="BJ56">
            <v>0.7581776682240664</v>
          </cell>
          <cell r="BK56">
            <v>0.79043256505984194</v>
          </cell>
          <cell r="BL56">
            <v>0.78607084621644552</v>
          </cell>
          <cell r="BN56">
            <v>240</v>
          </cell>
          <cell r="BO56">
            <v>185.46875703096995</v>
          </cell>
          <cell r="BP56">
            <v>148.48371545188593</v>
          </cell>
          <cell r="BQ56">
            <v>185.4246278374533</v>
          </cell>
          <cell r="BS56">
            <v>3.2176995617147668</v>
          </cell>
          <cell r="BT56">
            <v>1.7589166894948107</v>
          </cell>
          <cell r="BU56">
            <v>1.2660315143888734</v>
          </cell>
          <cell r="BV56">
            <v>1.5124741019418422</v>
          </cell>
        </row>
        <row r="57">
          <cell r="D57" t="str">
            <v>将领对应基础加成（影响辅助技能计算）</v>
          </cell>
          <cell r="K57">
            <v>9</v>
          </cell>
          <cell r="L57">
            <v>0.79705145587858928</v>
          </cell>
          <cell r="P57" t="str">
            <v>6星</v>
          </cell>
          <cell r="R57">
            <v>0.92317701308254008</v>
          </cell>
          <cell r="S57">
            <v>0.91907104143595919</v>
          </cell>
          <cell r="T57">
            <v>0.92159772010791807</v>
          </cell>
          <cell r="U57">
            <v>0.92263896848379312</v>
          </cell>
          <cell r="AA57">
            <v>52</v>
          </cell>
          <cell r="AB57">
            <v>0</v>
          </cell>
          <cell r="AC57">
            <v>0.21722229059164827</v>
          </cell>
          <cell r="AD57">
            <v>0.36788047459673301</v>
          </cell>
          <cell r="AE57">
            <v>0.21537700178562588</v>
          </cell>
          <cell r="AF57">
            <v>0.13437190697541054</v>
          </cell>
          <cell r="AG57">
            <v>2.1527863239560401E-2</v>
          </cell>
          <cell r="AH57">
            <v>0.37874211160110383</v>
          </cell>
          <cell r="AI57">
            <v>0.37874211160110383</v>
          </cell>
          <cell r="AM57">
            <v>0</v>
          </cell>
          <cell r="AN57">
            <v>0.5</v>
          </cell>
          <cell r="AO57">
            <v>0.5</v>
          </cell>
          <cell r="AP57">
            <v>0.5</v>
          </cell>
          <cell r="AQ57">
            <v>0</v>
          </cell>
          <cell r="AR57">
            <v>0.5</v>
          </cell>
          <cell r="AS57">
            <v>0.5</v>
          </cell>
          <cell r="AT57">
            <v>0.5</v>
          </cell>
          <cell r="AV57">
            <v>0.60667225546381132</v>
          </cell>
          <cell r="AW57">
            <v>0.36375687644387744</v>
          </cell>
          <cell r="AX57">
            <v>0.33496506664011721</v>
          </cell>
          <cell r="AY57">
            <v>0.33460730792013227</v>
          </cell>
          <cell r="AZ57">
            <v>0.61196106351745794</v>
          </cell>
          <cell r="BA57">
            <v>0.36656494458709943</v>
          </cell>
          <cell r="BB57">
            <v>0.32466958811360064</v>
          </cell>
          <cell r="BC57">
            <v>0.33736080069377988</v>
          </cell>
          <cell r="BE57">
            <v>1.461093120828636</v>
          </cell>
          <cell r="BF57">
            <v>0.76773106874300534</v>
          </cell>
          <cell r="BG57">
            <v>0.79166411360336453</v>
          </cell>
          <cell r="BH57">
            <v>0.79547653458655743</v>
          </cell>
          <cell r="BI57">
            <v>0.65672924678088396</v>
          </cell>
          <cell r="BJ57">
            <v>0.76626062529234718</v>
          </cell>
          <cell r="BK57">
            <v>0.79826514432156126</v>
          </cell>
          <cell r="BL57">
            <v>0.79378133754773661</v>
          </cell>
          <cell r="BN57">
            <v>240</v>
          </cell>
          <cell r="BO57">
            <v>187.8666502580044</v>
          </cell>
          <cell r="BP57">
            <v>151.70868609678408</v>
          </cell>
          <cell r="BQ57">
            <v>188.30951957144978</v>
          </cell>
          <cell r="BS57">
            <v>3.1838679136467234</v>
          </cell>
          <cell r="BT57">
            <v>1.7313412330627829</v>
          </cell>
          <cell r="BU57">
            <v>1.2224928708683991</v>
          </cell>
          <cell r="BV57">
            <v>1.476917051965591</v>
          </cell>
        </row>
        <row r="58">
          <cell r="D58">
            <v>90</v>
          </cell>
          <cell r="E58">
            <v>100</v>
          </cell>
          <cell r="F58">
            <v>110</v>
          </cell>
          <cell r="G58">
            <v>120</v>
          </cell>
          <cell r="H58">
            <v>125</v>
          </cell>
          <cell r="I58">
            <v>130</v>
          </cell>
          <cell r="J58">
            <v>140</v>
          </cell>
          <cell r="K58" t="str">
            <v>眩晕修正系数</v>
          </cell>
          <cell r="O58" t="str">
            <v>当前满星</v>
          </cell>
          <cell r="P58" t="str">
            <v>7星</v>
          </cell>
          <cell r="R58">
            <v>1</v>
          </cell>
          <cell r="S58">
            <v>1</v>
          </cell>
          <cell r="T58">
            <v>1</v>
          </cell>
          <cell r="U58">
            <v>1</v>
          </cell>
          <cell r="AA58">
            <v>53</v>
          </cell>
          <cell r="AB58">
            <v>0</v>
          </cell>
          <cell r="AC58">
            <v>0.21166897049626637</v>
          </cell>
          <cell r="AD58">
            <v>0.35469392795981625</v>
          </cell>
          <cell r="AE58">
            <v>0.20147101308284152</v>
          </cell>
          <cell r="AF58">
            <v>0.12872259906490441</v>
          </cell>
          <cell r="AG58">
            <v>1.5018924022833268E-2</v>
          </cell>
          <cell r="AH58">
            <v>0.36637972412899433</v>
          </cell>
          <cell r="AI58">
            <v>0.36637972412899433</v>
          </cell>
          <cell r="AM58">
            <v>0</v>
          </cell>
          <cell r="AN58">
            <v>0.5</v>
          </cell>
          <cell r="AO58">
            <v>0.5</v>
          </cell>
          <cell r="AP58">
            <v>0.5</v>
          </cell>
          <cell r="AQ58">
            <v>0</v>
          </cell>
          <cell r="AR58">
            <v>0.5</v>
          </cell>
          <cell r="AS58">
            <v>0.5</v>
          </cell>
          <cell r="AT58">
            <v>0.5</v>
          </cell>
          <cell r="AV58">
            <v>0.60667225546381132</v>
          </cell>
          <cell r="AW58">
            <v>0.35882774888596247</v>
          </cell>
          <cell r="AX58">
            <v>0.32882205642382062</v>
          </cell>
          <cell r="AY58">
            <v>0.32823824660284823</v>
          </cell>
          <cell r="AZ58">
            <v>0.61196106351745794</v>
          </cell>
          <cell r="BA58">
            <v>0.36167900132546282</v>
          </cell>
          <cell r="BB58">
            <v>0.31834546912730954</v>
          </cell>
          <cell r="BC58">
            <v>0.3310427875693831</v>
          </cell>
          <cell r="BE58">
            <v>1.4841477768700679</v>
          </cell>
          <cell r="BF58">
            <v>0.77567389264685427</v>
          </cell>
          <cell r="BG58">
            <v>0.79947211862680989</v>
          </cell>
          <cell r="BH58">
            <v>0.80300815343157683</v>
          </cell>
          <cell r="BI58">
            <v>0.66713139081782691</v>
          </cell>
          <cell r="BJ58">
            <v>0.77423584464537443</v>
          </cell>
          <cell r="BK58">
            <v>0.80594515566489788</v>
          </cell>
          <cell r="BL58">
            <v>0.80134742862468145</v>
          </cell>
          <cell r="BN58">
            <v>240</v>
          </cell>
          <cell r="BO58">
            <v>189.19944708089605</v>
          </cell>
          <cell r="BP58">
            <v>154.87345728964411</v>
          </cell>
          <cell r="BQ58">
            <v>191.64695686011802</v>
          </cell>
          <cell r="BS58">
            <v>3.1518044876477758</v>
          </cell>
          <cell r="BT58">
            <v>1.7064081541557383</v>
          </cell>
          <cell r="BU58">
            <v>1.1928075055991776</v>
          </cell>
          <cell r="BV58">
            <v>1.449607829877458</v>
          </cell>
        </row>
        <row r="59">
          <cell r="C59" t="str">
            <v>0星</v>
          </cell>
          <cell r="D59">
            <v>4.0655719137879008E-3</v>
          </cell>
          <cell r="E59">
            <v>4.0655719137879008E-3</v>
          </cell>
          <cell r="F59">
            <v>1.6262287655151614E-2</v>
          </cell>
          <cell r="G59">
            <v>0.1633194472536548</v>
          </cell>
          <cell r="H59">
            <v>0.2271541645529298</v>
          </cell>
          <cell r="I59">
            <v>0.29098888185220484</v>
          </cell>
          <cell r="J59">
            <v>0.29098888185220484</v>
          </cell>
          <cell r="K59">
            <v>0.52</v>
          </cell>
          <cell r="P59" t="str">
            <v>8星</v>
          </cell>
          <cell r="R59">
            <v>1.0750547430624773</v>
          </cell>
          <cell r="S59">
            <v>1.0785050373844198</v>
          </cell>
          <cell r="T59">
            <v>1.07595462816645</v>
          </cell>
          <cell r="U59">
            <v>1.0748051583434513</v>
          </cell>
          <cell r="AA59">
            <v>54</v>
          </cell>
          <cell r="AB59">
            <v>0</v>
          </cell>
          <cell r="AC59">
            <v>0.2094367246756392</v>
          </cell>
          <cell r="AD59">
            <v>0.34175353019345517</v>
          </cell>
          <cell r="AE59">
            <v>0.1878884990711128</v>
          </cell>
          <cell r="AF59">
            <v>0.12320470274763959</v>
          </cell>
          <cell r="AG59">
            <v>1.5018924022833268E-2</v>
          </cell>
          <cell r="AH59">
            <v>0.35424810122303085</v>
          </cell>
          <cell r="AI59">
            <v>0.35424810122303085</v>
          </cell>
          <cell r="AM59">
            <v>0</v>
          </cell>
          <cell r="AN59">
            <v>0.5</v>
          </cell>
          <cell r="AO59">
            <v>0.5</v>
          </cell>
          <cell r="AP59">
            <v>0.5</v>
          </cell>
          <cell r="AQ59">
            <v>0</v>
          </cell>
          <cell r="AR59">
            <v>0.5</v>
          </cell>
          <cell r="AS59">
            <v>0.5</v>
          </cell>
          <cell r="AT59">
            <v>0.5</v>
          </cell>
          <cell r="AV59">
            <v>0.60667225546381132</v>
          </cell>
          <cell r="AW59">
            <v>0.35535053824135249</v>
          </cell>
          <cell r="AX59">
            <v>0.32365633825353474</v>
          </cell>
          <cell r="AY59">
            <v>0.3227647519938544</v>
          </cell>
          <cell r="AZ59">
            <v>0.61196106351745794</v>
          </cell>
          <cell r="BA59">
            <v>0.35823268765925809</v>
          </cell>
          <cell r="BB59">
            <v>0.31302547692789623</v>
          </cell>
          <cell r="BC59">
            <v>0.32561384091062989</v>
          </cell>
          <cell r="BE59">
            <v>1.5072024329114997</v>
          </cell>
          <cell r="BF59">
            <v>0.78353974682940231</v>
          </cell>
          <cell r="BG59">
            <v>0.8071574617039674</v>
          </cell>
          <cell r="BH59">
            <v>0.81041417973650709</v>
          </cell>
          <cell r="BI59">
            <v>0.67753353485476975</v>
          </cell>
          <cell r="BJ59">
            <v>0.78213507090135537</v>
          </cell>
          <cell r="BK59">
            <v>0.81349682341801488</v>
          </cell>
          <cell r="BL59">
            <v>0.80878943935185166</v>
          </cell>
          <cell r="BN59">
            <v>240</v>
          </cell>
          <cell r="BO59">
            <v>189.73518607784658</v>
          </cell>
          <cell r="BP59">
            <v>157.97915275357079</v>
          </cell>
          <cell r="BQ59">
            <v>194.90676022293292</v>
          </cell>
          <cell r="BS59">
            <v>3.1230059958433434</v>
          </cell>
          <cell r="BT59">
            <v>1.6860754046468309</v>
          </cell>
          <cell r="BU59">
            <v>1.1703713840018979</v>
          </cell>
          <cell r="BV59">
            <v>1.4282233943243643</v>
          </cell>
        </row>
        <row r="60">
          <cell r="C60" t="str">
            <v>1星</v>
          </cell>
          <cell r="D60">
            <v>8.1311438275758086E-3</v>
          </cell>
          <cell r="E60">
            <v>8.1311438275758086E-3</v>
          </cell>
          <cell r="F60">
            <v>3.6590147224091131E-2</v>
          </cell>
          <cell r="G60">
            <v>0.25148299674162677</v>
          </cell>
          <cell r="H60">
            <v>0.28166193323879685</v>
          </cell>
          <cell r="I60">
            <v>0.31184086973596686</v>
          </cell>
          <cell r="J60">
            <v>0.31184086973596686</v>
          </cell>
          <cell r="K60">
            <v>0.57999999999999996</v>
          </cell>
          <cell r="P60" t="str">
            <v>9星</v>
          </cell>
          <cell r="R60">
            <v>1.1484636043077232</v>
          </cell>
          <cell r="S60">
            <v>1.154801396274749</v>
          </cell>
          <cell r="T60">
            <v>1.149687584268076</v>
          </cell>
          <cell r="U60">
            <v>1.1473032649593498</v>
          </cell>
          <cell r="AA60">
            <v>55</v>
          </cell>
          <cell r="AB60">
            <v>0</v>
          </cell>
          <cell r="AC60">
            <v>0.20725448116139403</v>
          </cell>
          <cell r="AD60">
            <v>0.32905468651873288</v>
          </cell>
          <cell r="AE60">
            <v>0.17462193523147221</v>
          </cell>
          <cell r="AF60">
            <v>0.11781516118778562</v>
          </cell>
          <cell r="AG60">
            <v>1.5018924022833268E-2</v>
          </cell>
          <cell r="AH60">
            <v>0.34234293527797865</v>
          </cell>
          <cell r="AI60">
            <v>0.34234293527797865</v>
          </cell>
          <cell r="AM60">
            <v>0</v>
          </cell>
          <cell r="AN60">
            <v>0.5</v>
          </cell>
          <cell r="AO60">
            <v>0.5</v>
          </cell>
          <cell r="AP60">
            <v>0.5</v>
          </cell>
          <cell r="AQ60">
            <v>0</v>
          </cell>
          <cell r="AR60">
            <v>0.5</v>
          </cell>
          <cell r="AS60">
            <v>0.5</v>
          </cell>
          <cell r="AT60">
            <v>0.5</v>
          </cell>
          <cell r="AV60">
            <v>0.60667225546381132</v>
          </cell>
          <cell r="AW60">
            <v>0.35195254735539766</v>
          </cell>
          <cell r="AX60">
            <v>0.31862051644847061</v>
          </cell>
          <cell r="AY60">
            <v>0.31743716217525736</v>
          </cell>
          <cell r="AZ60">
            <v>0.61196106351745794</v>
          </cell>
          <cell r="BA60">
            <v>0.35486524205212033</v>
          </cell>
          <cell r="BB60">
            <v>0.30783755043529176</v>
          </cell>
          <cell r="BC60">
            <v>0.3203302128798145</v>
          </cell>
          <cell r="BE60">
            <v>1.5302570889529317</v>
          </cell>
          <cell r="BF60">
            <v>0.79133038485791041</v>
          </cell>
          <cell r="BG60">
            <v>0.81472322727352486</v>
          </cell>
          <cell r="BH60">
            <v>0.81769796137223294</v>
          </cell>
          <cell r="BI60">
            <v>0.6879356788917127</v>
          </cell>
          <cell r="BJ60">
            <v>0.78996004314403201</v>
          </cell>
          <cell r="BK60">
            <v>0.82092333363576375</v>
          </cell>
          <cell r="BL60">
            <v>0.81611069103397105</v>
          </cell>
          <cell r="BN60">
            <v>240</v>
          </cell>
          <cell r="BO60">
            <v>190.25892452126541</v>
          </cell>
          <cell r="BP60">
            <v>161.02687523550409</v>
          </cell>
          <cell r="BQ60">
            <v>198.09073554444666</v>
          </cell>
          <cell r="BS60">
            <v>3.0948119465187802</v>
          </cell>
          <cell r="BT60">
            <v>1.6661680585976855</v>
          </cell>
          <cell r="BU60">
            <v>1.1483931901354303</v>
          </cell>
          <cell r="BV60">
            <v>1.4072806243665579</v>
          </cell>
        </row>
        <row r="61">
          <cell r="C61" t="str">
            <v>2星</v>
          </cell>
          <cell r="D61">
            <v>1.219671574136371E-2</v>
          </cell>
          <cell r="E61">
            <v>1.219671574136371E-2</v>
          </cell>
          <cell r="F61">
            <v>6.5123799914677871E-2</v>
          </cell>
          <cell r="G61">
            <v>0.27348658997254321</v>
          </cell>
          <cell r="H61">
            <v>0.30452752516072013</v>
          </cell>
          <cell r="I61">
            <v>0.33556846034889709</v>
          </cell>
          <cell r="J61">
            <v>0.33556846034889709</v>
          </cell>
          <cell r="K61">
            <v>0.64</v>
          </cell>
          <cell r="P61" t="str">
            <v>10星</v>
          </cell>
          <cell r="R61">
            <v>1.2203353346409527</v>
          </cell>
          <cell r="S61">
            <v>1.2290739780977993</v>
          </cell>
          <cell r="T61">
            <v>1.2213918023934076</v>
          </cell>
          <cell r="U61">
            <v>1.2177048957937615</v>
          </cell>
          <cell r="AA61">
            <v>56</v>
          </cell>
          <cell r="AB61">
            <v>0</v>
          </cell>
          <cell r="AC61">
            <v>0.20512111990186799</v>
          </cell>
          <cell r="AD61">
            <v>0.31659288792593876</v>
          </cell>
          <cell r="AE61">
            <v>0.16166397207683986</v>
          </cell>
          <cell r="AF61">
            <v>0.11255098865621624</v>
          </cell>
          <cell r="AG61">
            <v>1.5018924022833268E-2</v>
          </cell>
          <cell r="AH61">
            <v>0.3306599990972342</v>
          </cell>
          <cell r="AI61">
            <v>0.3306599990972342</v>
          </cell>
          <cell r="AM61">
            <v>0</v>
          </cell>
          <cell r="AN61">
            <v>0.5</v>
          </cell>
          <cell r="AO61">
            <v>0.5</v>
          </cell>
          <cell r="AP61">
            <v>0.5</v>
          </cell>
          <cell r="AQ61">
            <v>0</v>
          </cell>
          <cell r="AR61">
            <v>0.5</v>
          </cell>
          <cell r="AS61">
            <v>0.5</v>
          </cell>
          <cell r="AT61">
            <v>0.5</v>
          </cell>
          <cell r="AV61">
            <v>0.60667225546381132</v>
          </cell>
          <cell r="AW61">
            <v>0.34863197774695337</v>
          </cell>
          <cell r="AX61">
            <v>0.31371175167965143</v>
          </cell>
          <cell r="AY61">
            <v>0.3122520232064962</v>
          </cell>
          <cell r="AZ61">
            <v>0.61196106351745794</v>
          </cell>
          <cell r="BA61">
            <v>0.35157486321583165</v>
          </cell>
          <cell r="BB61">
            <v>0.30277892744363066</v>
          </cell>
          <cell r="BC61">
            <v>0.31518842782089018</v>
          </cell>
          <cell r="BE61">
            <v>1.5533117449943634</v>
          </cell>
          <cell r="BF61">
            <v>0.79904752048939875</v>
          </cell>
          <cell r="BG61">
            <v>0.82217243235322124</v>
          </cell>
          <cell r="BH61">
            <v>0.82486276695694893</v>
          </cell>
          <cell r="BI61">
            <v>0.69833782292865554</v>
          </cell>
          <cell r="BJ61">
            <v>0.79771246073775814</v>
          </cell>
          <cell r="BK61">
            <v>0.82822780573541377</v>
          </cell>
          <cell r="BL61">
            <v>0.82331442553850887</v>
          </cell>
          <cell r="BN61">
            <v>240</v>
          </cell>
          <cell r="BO61">
            <v>190.77093122355168</v>
          </cell>
          <cell r="BP61">
            <v>164.0177068977747</v>
          </cell>
          <cell r="BQ61">
            <v>201.20064670155844</v>
          </cell>
          <cell r="BS61">
            <v>3.0672095058578011</v>
          </cell>
          <cell r="BT61">
            <v>1.6466771083974263</v>
          </cell>
          <cell r="BU61">
            <v>1.1268634717649668</v>
          </cell>
          <cell r="BV61">
            <v>1.3867702900811967</v>
          </cell>
        </row>
        <row r="62">
          <cell r="C62" t="str">
            <v>3星</v>
          </cell>
          <cell r="D62">
            <v>1.6262287655151614E-2</v>
          </cell>
          <cell r="E62">
            <v>1.6262287655151614E-2</v>
          </cell>
          <cell r="F62">
            <v>9.6725721746772547E-2</v>
          </cell>
          <cell r="G62">
            <v>0.29593390619286586</v>
          </cell>
          <cell r="H62">
            <v>0.32240022284655995</v>
          </cell>
          <cell r="I62">
            <v>0.34886653950025404</v>
          </cell>
          <cell r="J62">
            <v>0.34886653950025404</v>
          </cell>
          <cell r="K62">
            <v>0.7</v>
          </cell>
          <cell r="P62" t="str">
            <v>11星</v>
          </cell>
          <cell r="R62">
            <v>1.2907671108828758</v>
          </cell>
          <cell r="S62">
            <v>1.3014830325057916</v>
          </cell>
          <cell r="T62">
            <v>1.291233586482575</v>
          </cell>
          <cell r="U62">
            <v>1.2861901637447997</v>
          </cell>
          <cell r="AA62">
            <v>57</v>
          </cell>
          <cell r="AB62">
            <v>0</v>
          </cell>
          <cell r="AC62">
            <v>0.20303554593455533</v>
          </cell>
          <cell r="AD62">
            <v>0.30436370957354347</v>
          </cell>
          <cell r="AE62">
            <v>0.14900743108051223</v>
          </cell>
          <cell r="AF62">
            <v>0.10740926887645813</v>
          </cell>
          <cell r="AG62">
            <v>1.5018924022833268E-2</v>
          </cell>
          <cell r="AH62">
            <v>0.31919514439186364</v>
          </cell>
          <cell r="AI62">
            <v>0.31919514439186364</v>
          </cell>
          <cell r="AM62">
            <v>0</v>
          </cell>
          <cell r="AN62">
            <v>0.5</v>
          </cell>
          <cell r="AO62">
            <v>0.5</v>
          </cell>
          <cell r="AP62">
            <v>0.5</v>
          </cell>
          <cell r="AQ62">
            <v>0</v>
          </cell>
          <cell r="AR62">
            <v>0.5</v>
          </cell>
          <cell r="AS62">
            <v>0.5</v>
          </cell>
          <cell r="AT62">
            <v>0.5</v>
          </cell>
          <cell r="AV62">
            <v>0.60667225546381132</v>
          </cell>
          <cell r="AW62">
            <v>0.34538706953887405</v>
          </cell>
          <cell r="AX62">
            <v>0.30892724342958117</v>
          </cell>
          <cell r="AY62">
            <v>0.30720594017936487</v>
          </cell>
          <cell r="AZ62">
            <v>0.61196106351745794</v>
          </cell>
          <cell r="BA62">
            <v>0.34835978870780576</v>
          </cell>
          <cell r="BB62">
            <v>0.29784688144887339</v>
          </cell>
          <cell r="BC62">
            <v>0.31018506997663065</v>
          </cell>
          <cell r="BE62">
            <v>1.5763664010357954</v>
          </cell>
          <cell r="BF62">
            <v>0.80669282852516466</v>
          </cell>
          <cell r="BG62">
            <v>0.82950802746144081</v>
          </cell>
          <cell r="BH62">
            <v>0.8319117872106927</v>
          </cell>
          <cell r="BI62">
            <v>0.70873996696559849</v>
          </cell>
          <cell r="BJ62">
            <v>0.80539398418406649</v>
          </cell>
          <cell r="BK62">
            <v>0.83541329335795012</v>
          </cell>
          <cell r="BL62">
            <v>0.83040380666468683</v>
          </cell>
          <cell r="BN62">
            <v>240</v>
          </cell>
          <cell r="BO62">
            <v>191.27146897570671</v>
          </cell>
          <cell r="BP62">
            <v>166.95270970234958</v>
          </cell>
          <cell r="BQ62">
            <v>204.23821654067703</v>
          </cell>
          <cell r="BS62">
            <v>3.0401861155812036</v>
          </cell>
          <cell r="BT62">
            <v>1.6275937393914084</v>
          </cell>
          <cell r="BU62">
            <v>1.1057729740030113</v>
          </cell>
          <cell r="BV62">
            <v>1.3666833566972099</v>
          </cell>
        </row>
        <row r="63">
          <cell r="C63" t="str">
            <v>4星</v>
          </cell>
          <cell r="D63">
            <v>2.0327859568939521E-2</v>
          </cell>
          <cell r="E63">
            <v>2.0327859568939521E-2</v>
          </cell>
          <cell r="F63">
            <v>0.11908749515316142</v>
          </cell>
          <cell r="G63">
            <v>0.31704922388248052</v>
          </cell>
          <cell r="H63">
            <v>0.42581243092337795</v>
          </cell>
          <cell r="I63">
            <v>0.53457563796427532</v>
          </cell>
          <cell r="J63">
            <v>0.53457563796427532</v>
          </cell>
          <cell r="K63">
            <v>0.76</v>
          </cell>
          <cell r="P63" t="str">
            <v>12星</v>
          </cell>
          <cell r="R63">
            <v>1.3598461961332831</v>
          </cell>
          <cell r="S63">
            <v>1.372168542172135</v>
          </cell>
          <cell r="T63">
            <v>1.359357505361046</v>
          </cell>
          <cell r="U63">
            <v>1.3529145728067598</v>
          </cell>
          <cell r="AA63">
            <v>58</v>
          </cell>
          <cell r="AB63">
            <v>0</v>
          </cell>
          <cell r="AC63">
            <v>0.20099668882411043</v>
          </cell>
          <cell r="AD63">
            <v>0.29236280921705959</v>
          </cell>
          <cell r="AE63">
            <v>0.13664530069936071</v>
          </cell>
          <cell r="AF63">
            <v>0.10238715340911532</v>
          </cell>
          <cell r="AG63">
            <v>1.5018924022833268E-2</v>
          </cell>
          <cell r="AH63">
            <v>0.30794430030765996</v>
          </cell>
          <cell r="AI63">
            <v>0.30794430030765996</v>
          </cell>
          <cell r="AM63">
            <v>0</v>
          </cell>
          <cell r="AN63">
            <v>0.5</v>
          </cell>
          <cell r="AO63">
            <v>0.5</v>
          </cell>
          <cell r="AP63">
            <v>0.5</v>
          </cell>
          <cell r="AQ63">
            <v>0</v>
          </cell>
          <cell r="AR63">
            <v>0.5</v>
          </cell>
          <cell r="AS63">
            <v>0.5</v>
          </cell>
          <cell r="AT63">
            <v>0.5</v>
          </cell>
          <cell r="AV63">
            <v>0.60667225546381132</v>
          </cell>
          <cell r="AW63">
            <v>0.34221610072276543</v>
          </cell>
          <cell r="AX63">
            <v>0.30426422982677803</v>
          </cell>
          <cell r="AY63">
            <v>0.30229557642670507</v>
          </cell>
          <cell r="AZ63">
            <v>0.61196106351745794</v>
          </cell>
          <cell r="BA63">
            <v>0.34521829419753114</v>
          </cell>
          <cell r="BB63">
            <v>0.29303872119534458</v>
          </cell>
          <cell r="BC63">
            <v>0.30531678277983465</v>
          </cell>
          <cell r="BE63">
            <v>1.5994210570772271</v>
          </cell>
          <cell r="BF63">
            <v>0.81426794564902616</v>
          </cell>
          <cell r="BG63">
            <v>0.83673289753487701</v>
          </cell>
          <cell r="BH63">
            <v>0.83884813629171906</v>
          </cell>
          <cell r="BI63">
            <v>0.71914211100254144</v>
          </cell>
          <cell r="BJ63">
            <v>0.81300623596206145</v>
          </cell>
          <cell r="BK63">
            <v>0.84248278521843289</v>
          </cell>
          <cell r="BL63">
            <v>0.83738192149628654</v>
          </cell>
          <cell r="BN63">
            <v>240</v>
          </cell>
          <cell r="BO63">
            <v>191.76079468221351</v>
          </cell>
          <cell r="BP63">
            <v>169.83292578790571</v>
          </cell>
          <cell r="BQ63">
            <v>207.20512783215344</v>
          </cell>
          <cell r="BS63">
            <v>3.0137294869690572</v>
          </cell>
          <cell r="BT63">
            <v>1.6089093257021512</v>
          </cell>
          <cell r="BU63">
            <v>1.0851126351421483</v>
          </cell>
          <cell r="BV63">
            <v>1.3470109804221497</v>
          </cell>
        </row>
        <row r="64">
          <cell r="C64" t="str">
            <v>5星</v>
          </cell>
          <cell r="D64">
            <v>2.4393431482727428E-2</v>
          </cell>
          <cell r="E64">
            <v>2.4393431482727428E-2</v>
          </cell>
          <cell r="F64">
            <v>0.12522265628117246</v>
          </cell>
          <cell r="G64">
            <v>0.33556846034889709</v>
          </cell>
          <cell r="H64">
            <v>0.44146925319791658</v>
          </cell>
          <cell r="I64">
            <v>0.54737004604693607</v>
          </cell>
          <cell r="J64">
            <v>0.54737004604693607</v>
          </cell>
          <cell r="K64">
            <v>0.82</v>
          </cell>
          <cell r="P64" t="str">
            <v>13星</v>
          </cell>
          <cell r="R64">
            <v>1.4276513053342128</v>
          </cell>
          <cell r="S64">
            <v>1.4412536513181515</v>
          </cell>
          <cell r="T64">
            <v>1.4258901863168303</v>
          </cell>
          <cell r="U64">
            <v>1.4180134981670622</v>
          </cell>
          <cell r="AA64">
            <v>59</v>
          </cell>
          <cell r="AB64">
            <v>0</v>
          </cell>
          <cell r="AC64">
            <v>0.19900350211293955</v>
          </cell>
          <cell r="AD64">
            <v>0.28058592566722995</v>
          </cell>
          <cell r="AE64">
            <v>0.1245707324895369</v>
          </cell>
          <cell r="AF64">
            <v>9.7481860073874396E-2</v>
          </cell>
          <cell r="AG64">
            <v>1.5018924022833268E-2</v>
          </cell>
          <cell r="AH64">
            <v>0.29690347197969474</v>
          </cell>
          <cell r="AI64">
            <v>0.29690347197969474</v>
          </cell>
          <cell r="AM64">
            <v>0</v>
          </cell>
          <cell r="AN64">
            <v>0.5</v>
          </cell>
          <cell r="AO64">
            <v>0.5</v>
          </cell>
          <cell r="AP64">
            <v>0.5</v>
          </cell>
          <cell r="AQ64">
            <v>0</v>
          </cell>
          <cell r="AR64">
            <v>0.5</v>
          </cell>
          <cell r="AS64">
            <v>0.5</v>
          </cell>
          <cell r="AT64">
            <v>0.5</v>
          </cell>
          <cell r="AV64">
            <v>0.60667225546381132</v>
          </cell>
          <cell r="AW64">
            <v>0.33911738643751788</v>
          </cell>
          <cell r="AX64">
            <v>0.29971998753528428</v>
          </cell>
          <cell r="AY64">
            <v>0.29751765280572828</v>
          </cell>
          <cell r="AZ64">
            <v>0.61196106351745794</v>
          </cell>
          <cell r="BA64">
            <v>0.3421486927460945</v>
          </cell>
          <cell r="BB64">
            <v>0.28835179029594171</v>
          </cell>
          <cell r="BC64">
            <v>0.30058026821339423</v>
          </cell>
          <cell r="BE64">
            <v>1.6224757131186589</v>
          </cell>
          <cell r="BF64">
            <v>0.82177447124959413</v>
          </cell>
          <cell r="BG64">
            <v>0.84384986284357322</v>
          </cell>
          <cell r="BH64">
            <v>0.84567485311643087</v>
          </cell>
          <cell r="BI64">
            <v>0.72954425503948428</v>
          </cell>
          <cell r="BJ64">
            <v>0.82055080135292335</v>
          </cell>
          <cell r="BK64">
            <v>0.84943920594719358</v>
          </cell>
          <cell r="BL64">
            <v>0.84425178173983106</v>
          </cell>
          <cell r="BN64">
            <v>240</v>
          </cell>
          <cell r="BO64">
            <v>192.23915949289452</v>
          </cell>
          <cell r="BP64">
            <v>172.65937783986482</v>
          </cell>
          <cell r="BQ64">
            <v>210.10302420251114</v>
          </cell>
          <cell r="BS64">
            <v>2.98782759501383</v>
          </cell>
          <cell r="BT64">
            <v>1.5906154261417089</v>
          </cell>
          <cell r="BU64">
            <v>1.0648735825767823</v>
          </cell>
          <cell r="BV64">
            <v>1.3277445043592455</v>
          </cell>
        </row>
        <row r="65">
          <cell r="C65" t="str">
            <v>6星</v>
          </cell>
          <cell r="D65">
            <v>2.8459003396515328E-2</v>
          </cell>
          <cell r="E65">
            <v>2.8459003396515328E-2</v>
          </cell>
          <cell r="F65">
            <v>0.12931264733680417</v>
          </cell>
          <cell r="G65">
            <v>0.36235921872766774</v>
          </cell>
          <cell r="H65">
            <v>0.46037046922104635</v>
          </cell>
          <cell r="I65">
            <v>0.55838171971442496</v>
          </cell>
          <cell r="J65">
            <v>0.55838171971442496</v>
          </cell>
          <cell r="K65">
            <v>0.88</v>
          </cell>
          <cell r="P65" t="str">
            <v>14星</v>
          </cell>
          <cell r="R65">
            <v>1.4942537376609621</v>
          </cell>
          <cell r="S65">
            <v>1.5088473814155963</v>
          </cell>
          <cell r="T65">
            <v>1.4909432961121689</v>
          </cell>
          <cell r="U65">
            <v>1.4816056674087525</v>
          </cell>
          <cell r="AA65">
            <v>60</v>
          </cell>
          <cell r="AB65">
            <v>0</v>
          </cell>
          <cell r="AC65">
            <v>0.19705496278409884</v>
          </cell>
          <cell r="AD65">
            <v>0.26902887727699726</v>
          </cell>
          <cell r="AE65">
            <v>0.11277703731253237</v>
          </cell>
          <cell r="AF65">
            <v>9.2690671408216296E-2</v>
          </cell>
          <cell r="AG65">
            <v>1.5018924022833268E-2</v>
          </cell>
          <cell r="AH65">
            <v>0.28606873911385156</v>
          </cell>
          <cell r="AI65">
            <v>0.28606873911385156</v>
          </cell>
          <cell r="AM65">
            <v>0</v>
          </cell>
          <cell r="AN65">
            <v>0.5</v>
          </cell>
          <cell r="AO65">
            <v>0.5</v>
          </cell>
          <cell r="AP65">
            <v>0.5</v>
          </cell>
          <cell r="AQ65">
            <v>0</v>
          </cell>
          <cell r="AR65">
            <v>0.5</v>
          </cell>
          <cell r="AS65">
            <v>0.5</v>
          </cell>
          <cell r="AT65">
            <v>0.5</v>
          </cell>
          <cell r="AV65">
            <v>0.60667225546381132</v>
          </cell>
          <cell r="AW65">
            <v>0.3360892782611184</v>
          </cell>
          <cell r="AX65">
            <v>0.29529183169429296</v>
          </cell>
          <cell r="AY65">
            <v>0.29286894705101679</v>
          </cell>
          <cell r="AZ65">
            <v>0.61196106351745794</v>
          </cell>
          <cell r="BA65">
            <v>0.33914933409830322</v>
          </cell>
          <cell r="BB65">
            <v>0.28378346692315193</v>
          </cell>
          <cell r="BC65">
            <v>0.29597228623371885</v>
          </cell>
          <cell r="BE65">
            <v>1.6455303691600909</v>
          </cell>
          <cell r="BF65">
            <v>0.82921396822686966</v>
          </cell>
          <cell r="BG65">
            <v>0.85086167990452988</v>
          </cell>
          <cell r="BH65">
            <v>0.85239490266446338</v>
          </cell>
          <cell r="BI65">
            <v>0.73994639907642723</v>
          </cell>
          <cell r="BJ65">
            <v>0.8280292292488054</v>
          </cell>
          <cell r="BK65">
            <v>0.85628541692357674</v>
          </cell>
          <cell r="BL65">
            <v>0.85101632504958846</v>
          </cell>
          <cell r="BN65">
            <v>240</v>
          </cell>
          <cell r="BO65">
            <v>192.70680893181628</v>
          </cell>
          <cell r="BP65">
            <v>175.43306945352063</v>
          </cell>
          <cell r="BQ65">
            <v>212.93351104499223</v>
          </cell>
          <cell r="BS65">
            <v>2.9624686727015708</v>
          </cell>
          <cell r="BT65">
            <v>1.5727037802134596</v>
          </cell>
          <cell r="BU65">
            <v>1.045047128811923</v>
          </cell>
          <cell r="BV65">
            <v>1.3088754545126913</v>
          </cell>
        </row>
        <row r="66">
          <cell r="C66" t="str">
            <v>7星</v>
          </cell>
          <cell r="D66">
            <v>3.6590147224091131E-2</v>
          </cell>
          <cell r="E66">
            <v>3.6590147224091131E-2</v>
          </cell>
          <cell r="F66">
            <v>0.13340255513022209</v>
          </cell>
          <cell r="G66">
            <v>0.37214955117421555</v>
          </cell>
          <cell r="H66">
            <v>0.47054034038026726</v>
          </cell>
          <cell r="I66">
            <v>0.56893112958631897</v>
          </cell>
          <cell r="J66">
            <v>0.56893112958631897</v>
          </cell>
          <cell r="K66">
            <v>0.94</v>
          </cell>
          <cell r="P66" t="str">
            <v>15星</v>
          </cell>
          <cell r="R66">
            <v>1.559718322687043</v>
          </cell>
          <cell r="S66">
            <v>1.5750468074380688</v>
          </cell>
          <cell r="T66">
            <v>1.5546159127659283</v>
          </cell>
          <cell r="U66">
            <v>1.5437959025321855</v>
          </cell>
          <cell r="AA66">
            <v>61</v>
          </cell>
          <cell r="AB66">
            <v>0</v>
          </cell>
          <cell r="AC66">
            <v>0.19515007073622423</v>
          </cell>
          <cell r="AD66">
            <v>0.25768756045671554</v>
          </cell>
          <cell r="AE66">
            <v>0.10125768162949139</v>
          </cell>
          <cell r="AF66">
            <v>8.80109331619809E-2</v>
          </cell>
          <cell r="AG66">
            <v>1.5018924022833268E-2</v>
          </cell>
          <cell r="AH66">
            <v>0.27543625459483745</v>
          </cell>
          <cell r="AI66">
            <v>0.27543625459483745</v>
          </cell>
          <cell r="AM66">
            <v>0</v>
          </cell>
          <cell r="AN66">
            <v>0.5</v>
          </cell>
          <cell r="AO66">
            <v>0.5</v>
          </cell>
          <cell r="AP66">
            <v>0.5</v>
          </cell>
          <cell r="AQ66">
            <v>0</v>
          </cell>
          <cell r="AR66">
            <v>0.5</v>
          </cell>
          <cell r="AS66">
            <v>0.5</v>
          </cell>
          <cell r="AT66">
            <v>0.5</v>
          </cell>
          <cell r="AV66">
            <v>0.60667225546381132</v>
          </cell>
          <cell r="AW66">
            <v>0.33313016351527885</v>
          </cell>
          <cell r="AX66">
            <v>0.29097711590281339</v>
          </cell>
          <cell r="AY66">
            <v>0.28834629319196536</v>
          </cell>
          <cell r="AZ66">
            <v>0.61196106351745794</v>
          </cell>
          <cell r="BA66">
            <v>0.3362186039869684</v>
          </cell>
          <cell r="BB66">
            <v>0.27933116356759502</v>
          </cell>
          <cell r="BC66">
            <v>0.29148965425179357</v>
          </cell>
          <cell r="BE66">
            <v>1.6685850252015226</v>
          </cell>
          <cell r="BF66">
            <v>0.83658796378344835</v>
          </cell>
          <cell r="BG66">
            <v>0.85777104239494772</v>
          </cell>
          <cell r="BH66">
            <v>0.85901117727040144</v>
          </cell>
          <cell r="BI66">
            <v>0.75034854311337018</v>
          </cell>
          <cell r="BJ66">
            <v>0.83544303294638789</v>
          </cell>
          <cell r="BK66">
            <v>0.86302421710385713</v>
          </cell>
          <cell r="BL66">
            <v>0.85767841634071496</v>
          </cell>
          <cell r="BN66">
            <v>240</v>
          </cell>
          <cell r="BO66">
            <v>193.16398302330617</v>
          </cell>
          <cell r="BP66">
            <v>178.15498549038827</v>
          </cell>
          <cell r="BQ66">
            <v>215.69815640892205</v>
          </cell>
          <cell r="BS66">
            <v>2.9376412054183123</v>
          </cell>
          <cell r="BT66">
            <v>1.5551663042013362</v>
          </cell>
          <cell r="BU66">
            <v>1.0256247675571462</v>
          </cell>
          <cell r="BV66">
            <v>1.2903955358792412</v>
          </cell>
        </row>
        <row r="67">
          <cell r="B67" t="str">
            <v>当前满星</v>
          </cell>
          <cell r="C67" t="str">
            <v>8星</v>
          </cell>
          <cell r="D67">
            <v>4.0655719137879048E-2</v>
          </cell>
          <cell r="E67">
            <v>4.0655719137879048E-2</v>
          </cell>
          <cell r="F67">
            <v>0.15057600638748156</v>
          </cell>
          <cell r="G67">
            <v>0.38385431620180055</v>
          </cell>
          <cell r="H67">
            <v>0.48104751797119422</v>
          </cell>
          <cell r="I67">
            <v>0.57824071974058788</v>
          </cell>
          <cell r="J67">
            <v>0.57824071974058788</v>
          </cell>
          <cell r="K67">
            <v>1</v>
          </cell>
          <cell r="P67" t="str">
            <v>16星</v>
          </cell>
          <cell r="R67">
            <v>1.6241042164830115</v>
          </cell>
          <cell r="S67">
            <v>1.63993882026422</v>
          </cell>
          <cell r="T67">
            <v>1.616996433869909</v>
          </cell>
          <cell r="U67">
            <v>1.6046773062340971</v>
          </cell>
          <cell r="AA67">
            <v>62</v>
          </cell>
          <cell r="AB67">
            <v>0</v>
          </cell>
          <cell r="AC67">
            <v>0.19328784827022197</v>
          </cell>
          <cell r="AD67">
            <v>0.24655794821707902</v>
          </cell>
          <cell r="AE67">
            <v>9.0006283881723617E-2</v>
          </cell>
          <cell r="AF67">
            <v>8.3440052826950245E-2</v>
          </cell>
          <cell r="AG67">
            <v>1.5018924022833268E-2</v>
          </cell>
          <cell r="AH67">
            <v>0.26500224312017823</v>
          </cell>
          <cell r="AI67">
            <v>0.26500224312017823</v>
          </cell>
          <cell r="AM67">
            <v>0</v>
          </cell>
          <cell r="AN67">
            <v>0.5</v>
          </cell>
          <cell r="AO67">
            <v>0.5</v>
          </cell>
          <cell r="AP67">
            <v>0.5</v>
          </cell>
          <cell r="AQ67">
            <v>0</v>
          </cell>
          <cell r="AR67">
            <v>0.5</v>
          </cell>
          <cell r="AS67">
            <v>0.5</v>
          </cell>
          <cell r="AT67">
            <v>0.5</v>
          </cell>
          <cell r="AV67">
            <v>0.60667225546381132</v>
          </cell>
          <cell r="AW67">
            <v>0.33023846458242484</v>
          </cell>
          <cell r="AX67">
            <v>0.2867732322441271</v>
          </cell>
          <cell r="AY67">
            <v>0.28394658102918652</v>
          </cell>
          <cell r="AZ67">
            <v>0.61196106351745794</v>
          </cell>
          <cell r="BA67">
            <v>0.3333549234489166</v>
          </cell>
          <cell r="BB67">
            <v>0.2749923268603956</v>
          </cell>
          <cell r="BC67">
            <v>0.28712924666597911</v>
          </cell>
          <cell r="BE67">
            <v>1.6916396812429546</v>
          </cell>
          <cell r="BF67">
            <v>0.84389795020060587</v>
          </cell>
          <cell r="BG67">
            <v>0.86458058206605115</v>
          </cell>
          <cell r="BH67">
            <v>0.86552649790348357</v>
          </cell>
          <cell r="BI67">
            <v>0.76075068715031302</v>
          </cell>
          <cell r="BJ67">
            <v>0.84279369092535183</v>
          </cell>
          <cell r="BK67">
            <v>0.86965834384487184</v>
          </cell>
          <cell r="BL67">
            <v>0.86424084909172016</v>
          </cell>
          <cell r="BN67">
            <v>240</v>
          </cell>
          <cell r="BO67">
            <v>193.61091641514673</v>
          </cell>
          <cell r="BP67">
            <v>180.82609242790105</v>
          </cell>
          <cell r="BQ67">
            <v>218.39849186838634</v>
          </cell>
          <cell r="BS67">
            <v>2.9133339254789288</v>
          </cell>
          <cell r="BT67">
            <v>1.5379950873445669</v>
          </cell>
          <cell r="BU67">
            <v>1.0065981699038868</v>
          </cell>
          <cell r="BV67">
            <v>1.2722966286242268</v>
          </cell>
        </row>
        <row r="68">
          <cell r="C68" t="str">
            <v>9星</v>
          </cell>
          <cell r="D68">
            <v>4.0655719137879048E-2</v>
          </cell>
          <cell r="E68">
            <v>4.0655719137879048E-2</v>
          </cell>
          <cell r="F68">
            <v>0.15057600638748156</v>
          </cell>
          <cell r="G68">
            <v>0.38385431620180055</v>
          </cell>
          <cell r="H68">
            <v>0.48104751797119422</v>
          </cell>
          <cell r="I68">
            <v>0.57824071974058788</v>
          </cell>
          <cell r="J68">
            <v>0.57824071974058788</v>
          </cell>
          <cell r="K68">
            <v>1.06</v>
          </cell>
          <cell r="AA68">
            <v>63</v>
          </cell>
          <cell r="AB68">
            <v>0</v>
          </cell>
          <cell r="AC68">
            <v>0.19146733958745818</v>
          </cell>
          <cell r="AD68">
            <v>0.2356360887392491</v>
          </cell>
          <cell r="AE68">
            <v>7.9016610955411598E-2</v>
          </cell>
          <cell r="AF68">
            <v>7.8975498200635985E-2</v>
          </cell>
          <cell r="AG68">
            <v>1.5018924022833268E-2</v>
          </cell>
          <cell r="AH68">
            <v>0.25476299985971262</v>
          </cell>
          <cell r="AI68">
            <v>0.25476299985971262</v>
          </cell>
          <cell r="AM68">
            <v>0</v>
          </cell>
          <cell r="AN68">
            <v>0.5</v>
          </cell>
          <cell r="AO68">
            <v>0.5</v>
          </cell>
          <cell r="AP68">
            <v>0.5</v>
          </cell>
          <cell r="AQ68">
            <v>0</v>
          </cell>
          <cell r="AR68">
            <v>0.5</v>
          </cell>
          <cell r="AS68">
            <v>0.5</v>
          </cell>
          <cell r="AT68">
            <v>0.5</v>
          </cell>
          <cell r="AV68">
            <v>0.60667225546381132</v>
          </cell>
          <cell r="AW68">
            <v>0.32741263823463257</v>
          </cell>
          <cell r="AX68">
            <v>0.28267761134466562</v>
          </cell>
          <cell r="AY68">
            <v>0.27966675566421079</v>
          </cell>
          <cell r="AZ68">
            <v>0.61196106351745794</v>
          </cell>
          <cell r="BA68">
            <v>0.33055674815234581</v>
          </cell>
          <cell r="BB68">
            <v>0.27076443745532358</v>
          </cell>
          <cell r="BC68">
            <v>0.28288799444055163</v>
          </cell>
          <cell r="BE68">
            <v>1.7146943372843864</v>
          </cell>
          <cell r="BF68">
            <v>0.85114538559952968</v>
          </cell>
          <cell r="BG68">
            <v>0.8712928696583101</v>
          </cell>
          <cell r="BH68">
            <v>0.871943615436513</v>
          </cell>
          <cell r="BI68">
            <v>0.77115283118725597</v>
          </cell>
          <cell r="BJ68">
            <v>0.85008264761201902</v>
          </cell>
          <cell r="BK68">
            <v>0.87619047372480885</v>
          </cell>
          <cell r="BL68">
            <v>0.87070634663729918</v>
          </cell>
          <cell r="BN68">
            <v>240</v>
          </cell>
          <cell r="BO68">
            <v>194.04783849901</v>
          </cell>
          <cell r="BP68">
            <v>183.44733870258023</v>
          </cell>
          <cell r="BQ68">
            <v>221.03601337070123</v>
          </cell>
          <cell r="BS68">
            <v>2.8895358067757506</v>
          </cell>
          <cell r="BT68">
            <v>1.5211823880960491</v>
          </cell>
          <cell r="BU68">
            <v>0.98795918058427201</v>
          </cell>
          <cell r="BV68">
            <v>1.2545707843401606</v>
          </cell>
        </row>
        <row r="69">
          <cell r="C69" t="str">
            <v>10星</v>
          </cell>
          <cell r="D69">
            <v>4.0655719137879048E-2</v>
          </cell>
          <cell r="E69">
            <v>4.0655719137879048E-2</v>
          </cell>
          <cell r="F69">
            <v>0.15057600638748156</v>
          </cell>
          <cell r="G69">
            <v>0.38385431620180055</v>
          </cell>
          <cell r="H69">
            <v>0.48104751797119422</v>
          </cell>
          <cell r="I69">
            <v>0.57824071974058788</v>
          </cell>
          <cell r="J69">
            <v>0.57824071974058788</v>
          </cell>
          <cell r="K69">
            <v>1.1200000000000001</v>
          </cell>
          <cell r="AA69">
            <v>64</v>
          </cell>
          <cell r="AB69">
            <v>0</v>
          </cell>
          <cell r="AC69">
            <v>0.18968761029918829</v>
          </cell>
          <cell r="AD69">
            <v>0.224918103971672</v>
          </cell>
          <cell r="AE69">
            <v>7.1727013452853552E-2</v>
          </cell>
          <cell r="AF69">
            <v>7.4614795983475382E-2</v>
          </cell>
          <cell r="AG69">
            <v>1.5018924022833268E-2</v>
          </cell>
          <cell r="AH69">
            <v>0.24471488914010914</v>
          </cell>
          <cell r="AI69">
            <v>0.24471488914010914</v>
          </cell>
          <cell r="AM69">
            <v>0</v>
          </cell>
          <cell r="AN69">
            <v>0.5</v>
          </cell>
          <cell r="AO69">
            <v>0.5</v>
          </cell>
          <cell r="AP69">
            <v>0.5</v>
          </cell>
          <cell r="AQ69">
            <v>0</v>
          </cell>
          <cell r="AR69">
            <v>0.5</v>
          </cell>
          <cell r="AS69">
            <v>0.5</v>
          </cell>
          <cell r="AT69">
            <v>0.5</v>
          </cell>
          <cell r="AV69">
            <v>0.60667225546381132</v>
          </cell>
          <cell r="AW69">
            <v>0.32494886823170499</v>
          </cell>
          <cell r="AX69">
            <v>0.27879145935863692</v>
          </cell>
          <cell r="AY69">
            <v>0.27631390784510662</v>
          </cell>
          <cell r="AZ69">
            <v>0.61196106351745794</v>
          </cell>
          <cell r="BA69">
            <v>0.32811730730786026</v>
          </cell>
          <cell r="BB69">
            <v>0.26675212283325034</v>
          </cell>
          <cell r="BC69">
            <v>0.27956559087046218</v>
          </cell>
          <cell r="BE69">
            <v>1.7377489933258183</v>
          </cell>
          <cell r="BF69">
            <v>0.85833828427064029</v>
          </cell>
          <cell r="BG69">
            <v>0.87791287909088966</v>
          </cell>
          <cell r="BH69">
            <v>0.87828379991228855</v>
          </cell>
          <cell r="BI69">
            <v>0.78155497522419892</v>
          </cell>
          <cell r="BJ69">
            <v>0.85731781329682488</v>
          </cell>
          <cell r="BK69">
            <v>0.88262580743580699</v>
          </cell>
          <cell r="BL69">
            <v>0.87709590956370032</v>
          </cell>
          <cell r="BN69">
            <v>240</v>
          </cell>
          <cell r="BO69">
            <v>194.47497352819482</v>
          </cell>
          <cell r="BP69">
            <v>186.0196550467987</v>
          </cell>
          <cell r="BQ69">
            <v>222.78551677131512</v>
          </cell>
          <cell r="BS69">
            <v>2.8690483748738944</v>
          </cell>
          <cell r="BT69">
            <v>1.5068038270029489</v>
          </cell>
          <cell r="BU69">
            <v>0.97059536837805238</v>
          </cell>
          <cell r="BV69">
            <v>1.2386995976905006</v>
          </cell>
        </row>
        <row r="70">
          <cell r="C70" t="str">
            <v>11星</v>
          </cell>
          <cell r="D70">
            <v>4.0655719137879048E-2</v>
          </cell>
          <cell r="E70">
            <v>4.0655719137879048E-2</v>
          </cell>
          <cell r="F70">
            <v>0.15057600638748156</v>
          </cell>
          <cell r="G70">
            <v>0.38385431620180055</v>
          </cell>
          <cell r="H70">
            <v>0.48104751797119422</v>
          </cell>
          <cell r="I70">
            <v>0.57824071974058788</v>
          </cell>
          <cell r="J70">
            <v>0.57824071974058788</v>
          </cell>
          <cell r="K70">
            <v>1.18</v>
          </cell>
          <cell r="Q70" t="str">
            <v>战术效用提升星级影响率（用于星级成长）</v>
          </cell>
          <cell r="AA70">
            <v>65</v>
          </cell>
          <cell r="AB70">
            <v>0</v>
          </cell>
          <cell r="AC70">
            <v>0.18794774694697564</v>
          </cell>
          <cell r="AD70">
            <v>0.21440018825308968</v>
          </cell>
          <cell r="AE70">
            <v>6.5618375812720495E-2</v>
          </cell>
          <cell r="AF70">
            <v>6.8512798983256573E-2</v>
          </cell>
          <cell r="AG70">
            <v>1.5018924022833268E-2</v>
          </cell>
          <cell r="AH70">
            <v>0.23485434315393824</v>
          </cell>
          <cell r="AI70">
            <v>0.23485434315393824</v>
          </cell>
          <cell r="AM70">
            <v>0</v>
          </cell>
          <cell r="AN70">
            <v>0.5</v>
          </cell>
          <cell r="AO70">
            <v>0.5</v>
          </cell>
          <cell r="AP70">
            <v>0.5</v>
          </cell>
          <cell r="AQ70">
            <v>0</v>
          </cell>
          <cell r="AR70">
            <v>0.5</v>
          </cell>
          <cell r="AS70">
            <v>0.5</v>
          </cell>
          <cell r="AT70">
            <v>0.5</v>
          </cell>
          <cell r="AV70">
            <v>0.60667225546381132</v>
          </cell>
          <cell r="AW70">
            <v>0.32254324827556718</v>
          </cell>
          <cell r="AX70">
            <v>0.27489934483229267</v>
          </cell>
          <cell r="AY70">
            <v>0.27317207566860235</v>
          </cell>
          <cell r="AZ70">
            <v>0.61196106351745794</v>
          </cell>
          <cell r="BA70">
            <v>0.3257356427864066</v>
          </cell>
          <cell r="BB70">
            <v>0.26273307592140482</v>
          </cell>
          <cell r="BC70">
            <v>0.27645246023107695</v>
          </cell>
          <cell r="BE70">
            <v>1.7608036493672501</v>
          </cell>
          <cell r="BF70">
            <v>0.86547793339304524</v>
          </cell>
          <cell r="BG70">
            <v>0.88444046878099813</v>
          </cell>
          <cell r="BH70">
            <v>0.88455189320833916</v>
          </cell>
          <cell r="BI70">
            <v>0.79195711926114176</v>
          </cell>
          <cell r="BJ70">
            <v>0.86450046197922159</v>
          </cell>
          <cell r="BK70">
            <v>0.88896418256292142</v>
          </cell>
          <cell r="BL70">
            <v>0.88341432087213412</v>
          </cell>
          <cell r="BN70">
            <v>240</v>
          </cell>
          <cell r="BO70">
            <v>194.89254073272585</v>
          </cell>
          <cell r="BP70">
            <v>188.54395481925846</v>
          </cell>
          <cell r="BQ70">
            <v>224.25158980494709</v>
          </cell>
          <cell r="BS70">
            <v>2.8490425426864934</v>
          </cell>
          <cell r="BT70">
            <v>1.4927423513432603</v>
          </cell>
          <cell r="BU70">
            <v>0.9526661423251962</v>
          </cell>
          <cell r="BV70">
            <v>1.2227042468342282</v>
          </cell>
        </row>
        <row r="71">
          <cell r="C71" t="str">
            <v>12星</v>
          </cell>
          <cell r="D71">
            <v>4.0655719137879048E-2</v>
          </cell>
          <cell r="E71">
            <v>4.0655719137879048E-2</v>
          </cell>
          <cell r="F71">
            <v>0.15057600638748156</v>
          </cell>
          <cell r="G71">
            <v>0.38385431620180055</v>
          </cell>
          <cell r="H71">
            <v>0.48104751797119422</v>
          </cell>
          <cell r="I71">
            <v>0.57824071974058788</v>
          </cell>
          <cell r="J71">
            <v>0.57824071974058788</v>
          </cell>
          <cell r="K71">
            <v>1.24</v>
          </cell>
          <cell r="Q71" t="str">
            <v>绿</v>
          </cell>
          <cell r="R71" t="str">
            <v>蓝</v>
          </cell>
          <cell r="S71" t="str">
            <v>紫</v>
          </cell>
          <cell r="T71" t="str">
            <v>橙</v>
          </cell>
          <cell r="U71" t="str">
            <v>红</v>
          </cell>
          <cell r="AA71">
            <v>66</v>
          </cell>
          <cell r="AB71">
            <v>0</v>
          </cell>
          <cell r="AC71">
            <v>0.18624685653385256</v>
          </cell>
          <cell r="AD71">
            <v>0.20407860696125421</v>
          </cell>
          <cell r="AE71">
            <v>5.9612692470166692E-2</v>
          </cell>
          <cell r="AF71">
            <v>6.2484430051044704E-2</v>
          </cell>
          <cell r="AG71">
            <v>1.5018924022833268E-2</v>
          </cell>
          <cell r="AH71">
            <v>0.22517786069284249</v>
          </cell>
          <cell r="AI71">
            <v>0.22517786069284249</v>
          </cell>
          <cell r="AM71">
            <v>0</v>
          </cell>
          <cell r="AN71">
            <v>0.5</v>
          </cell>
          <cell r="AO71">
            <v>0.5</v>
          </cell>
          <cell r="AP71">
            <v>0.5</v>
          </cell>
          <cell r="AQ71">
            <v>0</v>
          </cell>
          <cell r="AR71">
            <v>0.5</v>
          </cell>
          <cell r="AS71">
            <v>0.5</v>
          </cell>
          <cell r="AT71">
            <v>0.5</v>
          </cell>
          <cell r="AV71">
            <v>0.60667225546381132</v>
          </cell>
          <cell r="AW71">
            <v>0.32018482035814083</v>
          </cell>
          <cell r="AX71">
            <v>0.27110202593263455</v>
          </cell>
          <cell r="AY71">
            <v>0.27009767878320673</v>
          </cell>
          <cell r="AZ71">
            <v>0.61196106351745794</v>
          </cell>
          <cell r="BA71">
            <v>0.32340089442266945</v>
          </cell>
          <cell r="BB71">
            <v>0.25881143065023693</v>
          </cell>
          <cell r="BC71">
            <v>0.2734063049431702</v>
          </cell>
          <cell r="BE71">
            <v>1.7838583054086821</v>
          </cell>
          <cell r="BF71">
            <v>0.87256537758510078</v>
          </cell>
          <cell r="BG71">
            <v>0.89087788968691173</v>
          </cell>
          <cell r="BH71">
            <v>0.8907494426669218</v>
          </cell>
          <cell r="BI71">
            <v>0.80235926329808471</v>
          </cell>
          <cell r="BJ71">
            <v>0.87163162818608986</v>
          </cell>
          <cell r="BK71">
            <v>0.89520794889836774</v>
          </cell>
          <cell r="BL71">
            <v>0.8896631113061424</v>
          </cell>
          <cell r="BN71">
            <v>240</v>
          </cell>
          <cell r="BO71">
            <v>195.30075443187539</v>
          </cell>
          <cell r="BP71">
            <v>191.02113432929897</v>
          </cell>
          <cell r="BQ71">
            <v>225.69295380716002</v>
          </cell>
          <cell r="BS71">
            <v>2.829388539653932</v>
          </cell>
          <cell r="BT71">
            <v>1.478923770965908</v>
          </cell>
          <cell r="BU71">
            <v>0.93504813585259106</v>
          </cell>
          <cell r="BV71">
            <v>1.2069859534092495</v>
          </cell>
        </row>
        <row r="72">
          <cell r="C72" t="str">
            <v>13星</v>
          </cell>
          <cell r="D72">
            <v>4.0655719137879048E-2</v>
          </cell>
          <cell r="E72">
            <v>4.0655719137879048E-2</v>
          </cell>
          <cell r="F72">
            <v>0.15057600638748156</v>
          </cell>
          <cell r="G72">
            <v>0.38385431620180055</v>
          </cell>
          <cell r="H72">
            <v>0.48104751797119422</v>
          </cell>
          <cell r="I72">
            <v>0.57824071974058788</v>
          </cell>
          <cell r="J72">
            <v>0.57824071974058788</v>
          </cell>
          <cell r="K72">
            <v>1.3</v>
          </cell>
          <cell r="P72" t="str">
            <v>0星</v>
          </cell>
          <cell r="R72">
            <v>0.15299371296438199</v>
          </cell>
          <cell r="S72">
            <v>0.18819145512960392</v>
          </cell>
          <cell r="T72">
            <v>0.23791043273768325</v>
          </cell>
          <cell r="U72">
            <v>0.26419190628743799</v>
          </cell>
          <cell r="AA72">
            <v>67</v>
          </cell>
          <cell r="AB72">
            <v>0</v>
          </cell>
          <cell r="AC72">
            <v>0.18458406606598343</v>
          </cell>
          <cell r="AD72">
            <v>0.19394969518686633</v>
          </cell>
          <cell r="AE72">
            <v>5.3707568549839199E-2</v>
          </cell>
          <cell r="AF72">
            <v>5.6974949723372199E-2</v>
          </cell>
          <cell r="AG72">
            <v>1.5018924022833268E-2</v>
          </cell>
          <cell r="AH72">
            <v>0.21568200590435388</v>
          </cell>
          <cell r="AI72">
            <v>0.21568200590435388</v>
          </cell>
          <cell r="AM72">
            <v>0</v>
          </cell>
          <cell r="AN72">
            <v>0.5</v>
          </cell>
          <cell r="AO72">
            <v>0.5</v>
          </cell>
          <cell r="AP72">
            <v>0.5</v>
          </cell>
          <cell r="AQ72">
            <v>0</v>
          </cell>
          <cell r="AR72">
            <v>0.5</v>
          </cell>
          <cell r="AS72">
            <v>0.5</v>
          </cell>
          <cell r="AT72">
            <v>0.5</v>
          </cell>
          <cell r="AV72">
            <v>0.60667225546381132</v>
          </cell>
          <cell r="AW72">
            <v>0.31789289636323664</v>
          </cell>
          <cell r="AX72">
            <v>0.2674298431962106</v>
          </cell>
          <cell r="AY72">
            <v>0.26711628725401276</v>
          </cell>
          <cell r="AZ72">
            <v>0.61196106351745794</v>
          </cell>
          <cell r="BA72">
            <v>0.3211321679499925</v>
          </cell>
          <cell r="BB72">
            <v>0.25501863424172688</v>
          </cell>
          <cell r="BC72">
            <v>0.27045244184979006</v>
          </cell>
          <cell r="BE72">
            <v>1.8069129614501138</v>
          </cell>
          <cell r="BF72">
            <v>0.879602088942951</v>
          </cell>
          <cell r="BG72">
            <v>0.89722811321450824</v>
          </cell>
          <cell r="BH72">
            <v>0.89687858235041562</v>
          </cell>
          <cell r="BI72">
            <v>0.81276140733502766</v>
          </cell>
          <cell r="BJ72">
            <v>0.87871276773615647</v>
          </cell>
          <cell r="BK72">
            <v>0.9013602148913713</v>
          </cell>
          <cell r="BL72">
            <v>0.89584439023398732</v>
          </cell>
          <cell r="BN72">
            <v>240</v>
          </cell>
          <cell r="BO72">
            <v>195.69982414416395</v>
          </cell>
          <cell r="BP72">
            <v>193.45207315515208</v>
          </cell>
          <cell r="BQ72">
            <v>227.11018354803861</v>
          </cell>
          <cell r="BS72">
            <v>2.8102651184815044</v>
          </cell>
          <cell r="BT72">
            <v>1.4654861888945281</v>
          </cell>
          <cell r="BU72">
            <v>0.91802114648619282</v>
          </cell>
          <cell r="BV72">
            <v>1.1917536676903604</v>
          </cell>
        </row>
        <row r="73">
          <cell r="C73" t="str">
            <v>14星</v>
          </cell>
          <cell r="D73">
            <v>4.0655719137879048E-2</v>
          </cell>
          <cell r="E73">
            <v>4.0655719137879048E-2</v>
          </cell>
          <cell r="F73">
            <v>0.15057600638748156</v>
          </cell>
          <cell r="G73">
            <v>0.38385431620180055</v>
          </cell>
          <cell r="H73">
            <v>0.48104751797119422</v>
          </cell>
          <cell r="I73">
            <v>0.57824071974058788</v>
          </cell>
          <cell r="J73">
            <v>0.57824071974058788</v>
          </cell>
          <cell r="K73">
            <v>1.36</v>
          </cell>
          <cell r="P73" t="str">
            <v>1星</v>
          </cell>
          <cell r="R73">
            <v>0.28592248678174348</v>
          </cell>
          <cell r="S73">
            <v>0.32603499928501217</v>
          </cell>
          <cell r="T73">
            <v>0.37164278975784926</v>
          </cell>
          <cell r="U73">
            <v>0.38585231807747017</v>
          </cell>
          <cell r="AA73">
            <v>68</v>
          </cell>
          <cell r="AB73">
            <v>0</v>
          </cell>
          <cell r="AC73">
            <v>0.18295852210459457</v>
          </cell>
          <cell r="AD73">
            <v>0.18400985643226708</v>
          </cell>
          <cell r="AE73">
            <v>4.9583357192562544E-2</v>
          </cell>
          <cell r="AF73">
            <v>5.5299488859478559E-2</v>
          </cell>
          <cell r="AG73">
            <v>1.5018924022833268E-2</v>
          </cell>
          <cell r="AH73">
            <v>0.20636340707191703</v>
          </cell>
          <cell r="AI73">
            <v>0.20636340707191703</v>
          </cell>
          <cell r="AM73">
            <v>0</v>
          </cell>
          <cell r="AN73">
            <v>0.5</v>
          </cell>
          <cell r="AO73">
            <v>0.5</v>
          </cell>
          <cell r="AP73">
            <v>0.5</v>
          </cell>
          <cell r="AQ73">
            <v>0</v>
          </cell>
          <cell r="AR73">
            <v>0.5</v>
          </cell>
          <cell r="AS73">
            <v>0.5</v>
          </cell>
          <cell r="AT73">
            <v>0.5</v>
          </cell>
          <cell r="AV73">
            <v>0.60667225546381132</v>
          </cell>
          <cell r="AW73">
            <v>0.31596173483800538</v>
          </cell>
          <cell r="AX73">
            <v>0.26416903930895153</v>
          </cell>
          <cell r="AY73">
            <v>0.26481580686794154</v>
          </cell>
          <cell r="AZ73">
            <v>0.61196106351745794</v>
          </cell>
          <cell r="BA73">
            <v>0.31922069573878015</v>
          </cell>
          <cell r="BB73">
            <v>0.25165047330097973</v>
          </cell>
          <cell r="BC73">
            <v>0.26817329357657632</v>
          </cell>
          <cell r="BE73">
            <v>1.8299676174915458</v>
          </cell>
          <cell r="BF73">
            <v>0.88659605311646994</v>
          </cell>
          <cell r="BG73">
            <v>0.90350090771131208</v>
          </cell>
          <cell r="BH73">
            <v>0.90295493616386635</v>
          </cell>
          <cell r="BI73">
            <v>0.8231635513719705</v>
          </cell>
          <cell r="BJ73">
            <v>0.88575175828084607</v>
          </cell>
          <cell r="BK73">
            <v>0.90743122477508553</v>
          </cell>
          <cell r="BL73">
            <v>0.90197357848334425</v>
          </cell>
          <cell r="BN73">
            <v>240</v>
          </cell>
          <cell r="BO73">
            <v>196.0899546948973</v>
          </cell>
          <cell r="BP73">
            <v>195.8376344562559</v>
          </cell>
          <cell r="BQ73">
            <v>228.09999427378497</v>
          </cell>
          <cell r="BS73">
            <v>2.7944189145070335</v>
          </cell>
          <cell r="BT73">
            <v>1.4545038473855216</v>
          </cell>
          <cell r="BU73">
            <v>0.90413929071896848</v>
          </cell>
          <cell r="BV73">
            <v>1.1793215690522452</v>
          </cell>
        </row>
        <row r="74">
          <cell r="C74" t="str">
            <v>15星</v>
          </cell>
          <cell r="D74">
            <v>4.0655719137879048E-2</v>
          </cell>
          <cell r="E74">
            <v>4.0655719137879048E-2</v>
          </cell>
          <cell r="F74">
            <v>0.15057600638748156</v>
          </cell>
          <cell r="G74">
            <v>0.38385431620180055</v>
          </cell>
          <cell r="H74">
            <v>0.48104751797119422</v>
          </cell>
          <cell r="I74">
            <v>0.57824071974058788</v>
          </cell>
          <cell r="J74">
            <v>0.57824071974058788</v>
          </cell>
          <cell r="K74">
            <v>1.42</v>
          </cell>
          <cell r="P74" t="str">
            <v>2星</v>
          </cell>
          <cell r="R74">
            <v>0.41742884162368665</v>
          </cell>
          <cell r="S74">
            <v>0.45368449500835178</v>
          </cell>
          <cell r="T74">
            <v>0.49046221848347943</v>
          </cell>
          <cell r="U74">
            <v>0.50048744509100618</v>
          </cell>
          <cell r="AA74">
            <v>69</v>
          </cell>
          <cell r="AB74">
            <v>0</v>
          </cell>
          <cell r="AC74">
            <v>0.18136939032794083</v>
          </cell>
          <cell r="AD74">
            <v>0.1742555613344203</v>
          </cell>
          <cell r="AE74">
            <v>4.5555081336396699E-2</v>
          </cell>
          <cell r="AF74">
            <v>5.3663001792911183E-2</v>
          </cell>
          <cell r="AG74">
            <v>1.5018924022833268E-2</v>
          </cell>
          <cell r="AH74">
            <v>0.19721875541768571</v>
          </cell>
          <cell r="AI74">
            <v>0.19721875541768571</v>
          </cell>
          <cell r="AM74">
            <v>0</v>
          </cell>
          <cell r="AN74">
            <v>0.5</v>
          </cell>
          <cell r="AO74">
            <v>0.5</v>
          </cell>
          <cell r="AP74">
            <v>0.5</v>
          </cell>
          <cell r="AQ74">
            <v>0</v>
          </cell>
          <cell r="AR74">
            <v>0.5</v>
          </cell>
          <cell r="AS74">
            <v>0.5</v>
          </cell>
          <cell r="AT74">
            <v>0.5</v>
          </cell>
          <cell r="AV74">
            <v>0.60667225546381132</v>
          </cell>
          <cell r="AW74">
            <v>0.31407243112874084</v>
          </cell>
          <cell r="AX74">
            <v>0.26099002725365467</v>
          </cell>
          <cell r="AY74">
            <v>0.2625712609484136</v>
          </cell>
          <cell r="AZ74">
            <v>0.61196106351745794</v>
          </cell>
          <cell r="BA74">
            <v>0.31735078225230384</v>
          </cell>
          <cell r="BB74">
            <v>0.24836662344642657</v>
          </cell>
          <cell r="BC74">
            <v>0.26594963388695841</v>
          </cell>
          <cell r="BE74">
            <v>1.8530222735329775</v>
          </cell>
          <cell r="BF74">
            <v>0.89354819664844098</v>
          </cell>
          <cell r="BG74">
            <v>0.90969821535553874</v>
          </cell>
          <cell r="BH74">
            <v>0.90897978755637443</v>
          </cell>
          <cell r="BI74">
            <v>0.83356569540891345</v>
          </cell>
          <cell r="BJ74">
            <v>0.89274951621271836</v>
          </cell>
          <cell r="BK74">
            <v>0.91342301253510538</v>
          </cell>
          <cell r="BL74">
            <v>0.90805194426392233</v>
          </cell>
          <cell r="BN74">
            <v>240</v>
          </cell>
          <cell r="BO74">
            <v>196.47134632129419</v>
          </cell>
          <cell r="BP74">
            <v>198.17866527973914</v>
          </cell>
          <cell r="BQ74">
            <v>229.06678047926476</v>
          </cell>
          <cell r="BS74">
            <v>2.7788910896464594</v>
          </cell>
          <cell r="BT74">
            <v>1.4437404342081339</v>
          </cell>
          <cell r="BU74">
            <v>0.89053127199970028</v>
          </cell>
          <cell r="BV74">
            <v>1.1671358531039171</v>
          </cell>
        </row>
        <row r="75">
          <cell r="C75" t="str">
            <v>16星</v>
          </cell>
          <cell r="D75">
            <v>4.0655719137879048E-2</v>
          </cell>
          <cell r="E75">
            <v>4.0655719137879048E-2</v>
          </cell>
          <cell r="F75">
            <v>0.15057600638748156</v>
          </cell>
          <cell r="G75">
            <v>0.38385431620180055</v>
          </cell>
          <cell r="H75">
            <v>0.48104751797119422</v>
          </cell>
          <cell r="I75">
            <v>0.57824071974058788</v>
          </cell>
          <cell r="J75">
            <v>0.57824071974058788</v>
          </cell>
          <cell r="K75">
            <v>1.48</v>
          </cell>
          <cell r="P75" t="str">
            <v>3星</v>
          </cell>
          <cell r="R75">
            <v>0.5444344002316025</v>
          </cell>
          <cell r="S75">
            <v>0.56726843110406577</v>
          </cell>
          <cell r="T75">
            <v>0.5936908416472706</v>
          </cell>
          <cell r="U75">
            <v>0.60923722668117319</v>
          </cell>
          <cell r="AA75">
            <v>70</v>
          </cell>
          <cell r="AB75">
            <v>0</v>
          </cell>
          <cell r="AC75">
            <v>0.17981585510308412</v>
          </cell>
          <cell r="AD75">
            <v>0.16468334641173335</v>
          </cell>
          <cell r="AE75">
            <v>4.162050937399274E-2</v>
          </cell>
          <cell r="AF75">
            <v>5.2064581933184577E-2</v>
          </cell>
          <cell r="AG75">
            <v>1.5018924022833268E-2</v>
          </cell>
          <cell r="AH75">
            <v>0.18824480392766668</v>
          </cell>
          <cell r="AI75">
            <v>0.18824480392766668</v>
          </cell>
          <cell r="AM75">
            <v>0</v>
          </cell>
          <cell r="AN75">
            <v>0.5</v>
          </cell>
          <cell r="AO75">
            <v>0.5</v>
          </cell>
          <cell r="AP75">
            <v>0.5</v>
          </cell>
          <cell r="AQ75">
            <v>0</v>
          </cell>
          <cell r="AR75">
            <v>0.5</v>
          </cell>
          <cell r="AS75">
            <v>0.5</v>
          </cell>
          <cell r="AT75">
            <v>0.5</v>
          </cell>
          <cell r="AV75">
            <v>0.60667225546381132</v>
          </cell>
          <cell r="AW75">
            <v>0.3122240571524999</v>
          </cell>
          <cell r="AX75">
            <v>0.25789084016479608</v>
          </cell>
          <cell r="AY75">
            <v>0.26038125831364317</v>
          </cell>
          <cell r="AZ75">
            <v>0.61196106351745794</v>
          </cell>
          <cell r="BA75">
            <v>0.31552150143289898</v>
          </cell>
          <cell r="BB75">
            <v>0.24516512210849498</v>
          </cell>
          <cell r="BC75">
            <v>0.26378007606769299</v>
          </cell>
          <cell r="BE75">
            <v>1.8760769295744095</v>
          </cell>
          <cell r="BF75">
            <v>0.90045942553808767</v>
          </cell>
          <cell r="BG75">
            <v>0.91582193162143277</v>
          </cell>
          <cell r="BH75">
            <v>0.91495438805555906</v>
          </cell>
          <cell r="BI75">
            <v>0.84396783944585629</v>
          </cell>
          <cell r="BJ75">
            <v>0.89970693750425601</v>
          </cell>
          <cell r="BK75">
            <v>0.91933756481048512</v>
          </cell>
          <cell r="BL75">
            <v>0.91408072409164565</v>
          </cell>
          <cell r="BN75">
            <v>240</v>
          </cell>
          <cell r="BO75">
            <v>196.84419477525978</v>
          </cell>
          <cell r="BP75">
            <v>200.475996861184</v>
          </cell>
          <cell r="BQ75">
            <v>230.01107775024175</v>
          </cell>
          <cell r="BS75">
            <v>2.7636751788676404</v>
          </cell>
          <cell r="BT75">
            <v>1.4331915387920098</v>
          </cell>
          <cell r="BU75">
            <v>0.87719164073054356</v>
          </cell>
          <cell r="BV75">
            <v>1.1551915897612766</v>
          </cell>
        </row>
        <row r="76">
          <cell r="P76" t="str">
            <v>4星</v>
          </cell>
          <cell r="R76">
            <v>0.66463019141845614</v>
          </cell>
          <cell r="S76">
            <v>0.6813690362901933</v>
          </cell>
          <cell r="T76">
            <v>0.70111477870772565</v>
          </cell>
          <cell r="U76">
            <v>0.71296099984245687</v>
          </cell>
          <cell r="AA76">
            <v>71</v>
          </cell>
          <cell r="AB76">
            <v>0</v>
          </cell>
          <cell r="AC76">
            <v>0.1782971190672642</v>
          </cell>
          <cell r="AD76">
            <v>0.15528981283426987</v>
          </cell>
          <cell r="AE76">
            <v>3.7777461608621936E-2</v>
          </cell>
          <cell r="AF76">
            <v>5.0503343778502685E-2</v>
          </cell>
          <cell r="AG76">
            <v>1.5018924022833268E-2</v>
          </cell>
          <cell r="AH76">
            <v>0.17943836619879466</v>
          </cell>
          <cell r="AI76">
            <v>0.17943836619879466</v>
          </cell>
          <cell r="AM76">
            <v>0</v>
          </cell>
          <cell r="AN76">
            <v>0.5</v>
          </cell>
          <cell r="AO76">
            <v>0.5</v>
          </cell>
          <cell r="AP76">
            <v>0.5</v>
          </cell>
          <cell r="AQ76">
            <v>0</v>
          </cell>
          <cell r="AR76">
            <v>0.5</v>
          </cell>
          <cell r="AS76">
            <v>0.5</v>
          </cell>
          <cell r="AT76">
            <v>0.5</v>
          </cell>
          <cell r="AV76">
            <v>0.60667225546381132</v>
          </cell>
          <cell r="AW76">
            <v>0.31041570529681506</v>
          </cell>
          <cell r="AX76">
            <v>0.25486954681292762</v>
          </cell>
          <cell r="AY76">
            <v>0.25824444032425897</v>
          </cell>
          <cell r="AZ76">
            <v>0.61196106351745794</v>
          </cell>
          <cell r="BA76">
            <v>0.31373194778893992</v>
          </cell>
          <cell r="BB76">
            <v>0.2420440387477609</v>
          </cell>
          <cell r="BC76">
            <v>0.26166326619890323</v>
          </cell>
          <cell r="BE76">
            <v>1.8991315856158413</v>
          </cell>
          <cell r="BF76">
            <v>0.90733062569419709</v>
          </cell>
          <cell r="BG76">
            <v>0.92187390612545939</v>
          </cell>
          <cell r="BH76">
            <v>0.92087995801426359</v>
          </cell>
          <cell r="BI76">
            <v>0.85436998348279924</v>
          </cell>
          <cell r="BJ76">
            <v>0.90662489816135738</v>
          </cell>
          <cell r="BK76">
            <v>0.92517682166645887</v>
          </cell>
          <cell r="BL76">
            <v>0.92006112353815772</v>
          </cell>
          <cell r="BN76">
            <v>240</v>
          </cell>
          <cell r="BO76">
            <v>197.20869142385661</v>
          </cell>
          <cell r="BP76">
            <v>202.73044491977524</v>
          </cell>
          <cell r="BQ76">
            <v>230.93340921393073</v>
          </cell>
          <cell r="BS76">
            <v>2.7487648498850938</v>
          </cell>
          <cell r="BT76">
            <v>1.4228528404320444</v>
          </cell>
          <cell r="BU76">
            <v>0.86411505680755818</v>
          </cell>
          <cell r="BV76">
            <v>1.1434839486198012</v>
          </cell>
        </row>
        <row r="77">
          <cell r="D77" t="str">
            <v>将领星级对应三维（影响辅助技能计算）</v>
          </cell>
          <cell r="F77">
            <v>52</v>
          </cell>
          <cell r="G77">
            <v>20</v>
          </cell>
          <cell r="H77">
            <v>12</v>
          </cell>
          <cell r="P77" t="str">
            <v>5星</v>
          </cell>
          <cell r="R77">
            <v>0.77645132115316851</v>
          </cell>
          <cell r="S77">
            <v>0.79123069254606238</v>
          </cell>
          <cell r="T77">
            <v>0.80433599311703718</v>
          </cell>
          <cell r="U77">
            <v>0.812325875611833</v>
          </cell>
          <cell r="AA77">
            <v>72</v>
          </cell>
          <cell r="AB77">
            <v>0</v>
          </cell>
          <cell r="AC77">
            <v>0.17681240271864665</v>
          </cell>
          <cell r="AD77">
            <v>0.14607162521691908</v>
          </cell>
          <cell r="AE77">
            <v>3.4023809046654821E-2</v>
          </cell>
          <cell r="AF77">
            <v>4.8978422425203547E-2</v>
          </cell>
          <cell r="AG77">
            <v>1.5018924022833268E-2</v>
          </cell>
          <cell r="AH77">
            <v>0.17079631530752828</v>
          </cell>
          <cell r="AI77">
            <v>0.17079631530752828</v>
          </cell>
          <cell r="AM77">
            <v>0</v>
          </cell>
          <cell r="AN77">
            <v>0.5</v>
          </cell>
          <cell r="AO77">
            <v>0.5</v>
          </cell>
          <cell r="AP77">
            <v>0.5</v>
          </cell>
          <cell r="AQ77">
            <v>0</v>
          </cell>
          <cell r="AR77">
            <v>0.5</v>
          </cell>
          <cell r="AS77">
            <v>0.5</v>
          </cell>
          <cell r="AT77">
            <v>0.5</v>
          </cell>
          <cell r="AV77">
            <v>0.60667225546381132</v>
          </cell>
          <cell r="AW77">
            <v>0.30864648799944128</v>
          </cell>
          <cell r="AX77">
            <v>0.25192425156558079</v>
          </cell>
          <cell r="AY77">
            <v>0.25615948030797009</v>
          </cell>
          <cell r="AZ77">
            <v>0.61196106351745794</v>
          </cell>
          <cell r="BA77">
            <v>0.31198123596998717</v>
          </cell>
          <cell r="BB77">
            <v>0.23900147489616833</v>
          </cell>
          <cell r="BC77">
            <v>0.25959788256159455</v>
          </cell>
          <cell r="BE77">
            <v>1.9221862416572733</v>
          </cell>
          <cell r="BF77">
            <v>0.91416266337894159</v>
          </cell>
          <cell r="BG77">
            <v>0.92785594347156886</v>
          </cell>
          <cell r="BH77">
            <v>0.92675768734405817</v>
          </cell>
          <cell r="BI77">
            <v>0.8647721275197422</v>
          </cell>
          <cell r="BJ77">
            <v>0.91350425466746055</v>
          </cell>
          <cell r="BK77">
            <v>0.93094267736815484</v>
          </cell>
          <cell r="BL77">
            <v>0.92599431796678244</v>
          </cell>
          <cell r="BN77">
            <v>240</v>
          </cell>
          <cell r="BO77">
            <v>197.5650233475248</v>
          </cell>
          <cell r="BP77">
            <v>204.94280994793942</v>
          </cell>
          <cell r="BQ77">
            <v>231.83428582880285</v>
          </cell>
          <cell r="BS77">
            <v>2.7341539004030779</v>
          </cell>
          <cell r="BT77">
            <v>1.4127201064356305</v>
          </cell>
          <cell r="BU77">
            <v>0.85129628739822283</v>
          </cell>
          <cell r="BV77">
            <v>1.1320081969169267</v>
          </cell>
        </row>
        <row r="78">
          <cell r="D78">
            <v>90</v>
          </cell>
          <cell r="E78">
            <v>100</v>
          </cell>
          <cell r="F78">
            <v>110</v>
          </cell>
          <cell r="G78">
            <v>120</v>
          </cell>
          <cell r="H78">
            <v>130</v>
          </cell>
          <cell r="I78">
            <v>140</v>
          </cell>
          <cell r="P78" t="str">
            <v>6星</v>
          </cell>
          <cell r="R78">
            <v>0.88959577305535031</v>
          </cell>
          <cell r="S78">
            <v>0.89731370075840156</v>
          </cell>
          <cell r="T78">
            <v>0.90383322454911219</v>
          </cell>
          <cell r="U78">
            <v>0.90786220650676097</v>
          </cell>
          <cell r="AA78">
            <v>73</v>
          </cell>
          <cell r="AB78">
            <v>0</v>
          </cell>
          <cell r="AC78">
            <v>0.17536094401623814</v>
          </cell>
          <cell r="AD78">
            <v>0.13702551043509215</v>
          </cell>
          <cell r="AE78">
            <v>3.0357472218129164E-2</v>
          </cell>
          <cell r="AF78">
            <v>4.7488973088614994E-2</v>
          </cell>
          <cell r="AG78">
            <v>1.5018924022833268E-2</v>
          </cell>
          <cell r="AH78">
            <v>0.16231558269956553</v>
          </cell>
          <cell r="AI78">
            <v>0.16231558269956553</v>
          </cell>
          <cell r="AM78">
            <v>0</v>
          </cell>
          <cell r="AN78">
            <v>0.5</v>
          </cell>
          <cell r="AO78">
            <v>0.5</v>
          </cell>
          <cell r="AP78">
            <v>0.5</v>
          </cell>
          <cell r="AQ78">
            <v>0</v>
          </cell>
          <cell r="AR78">
            <v>0.5</v>
          </cell>
          <cell r="AS78">
            <v>0.5</v>
          </cell>
          <cell r="AT78">
            <v>0.5</v>
          </cell>
          <cell r="AV78">
            <v>0.60667225546381132</v>
          </cell>
          <cell r="AW78">
            <v>0.30691553733514526</v>
          </cell>
          <cell r="AX78">
            <v>0.24905309433253442</v>
          </cell>
          <cell r="AY78">
            <v>0.25412508298571507</v>
          </cell>
          <cell r="AZ78">
            <v>0.61196106351745794</v>
          </cell>
          <cell r="BA78">
            <v>0.31026850034898018</v>
          </cell>
          <cell r="BB78">
            <v>0.2360355641958988</v>
          </cell>
          <cell r="BC78">
            <v>0.25758263504675438</v>
          </cell>
          <cell r="BE78">
            <v>1.945240897698705</v>
          </cell>
          <cell r="BF78">
            <v>0.92095638564255311</v>
          </cell>
          <cell r="BG78">
            <v>0.93376980409515975</v>
          </cell>
          <cell r="BH78">
            <v>0.93258873623557614</v>
          </cell>
          <cell r="BI78">
            <v>0.87517427155668504</v>
          </cell>
          <cell r="BJ78">
            <v>0.92034584441845424</v>
          </cell>
          <cell r="BK78">
            <v>0.93663698115524741</v>
          </cell>
          <cell r="BL78">
            <v>0.93188145325498051</v>
          </cell>
          <cell r="BN78">
            <v>240</v>
          </cell>
          <cell r="BO78">
            <v>197.91337343610283</v>
          </cell>
          <cell r="BP78">
            <v>207.11387749557787</v>
          </cell>
          <cell r="BQ78">
            <v>232.71420666764899</v>
          </cell>
          <cell r="BS78">
            <v>2.7198362554165785</v>
          </cell>
          <cell r="BT78">
            <v>1.4027891903085683</v>
          </cell>
          <cell r="BU78">
            <v>0.83873020476454441</v>
          </cell>
          <cell r="BV78">
            <v>1.1207596975365564</v>
          </cell>
        </row>
        <row r="79">
          <cell r="C79" t="str">
            <v>0星</v>
          </cell>
          <cell r="D79">
            <v>50</v>
          </cell>
          <cell r="E79">
            <v>60</v>
          </cell>
          <cell r="F79">
            <v>70</v>
          </cell>
          <cell r="G79">
            <v>85</v>
          </cell>
          <cell r="H79">
            <v>100</v>
          </cell>
          <cell r="I79">
            <v>120</v>
          </cell>
          <cell r="O79" t="str">
            <v>当前满星</v>
          </cell>
          <cell r="P79" t="str">
            <v>7星</v>
          </cell>
          <cell r="R79">
            <v>1</v>
          </cell>
          <cell r="S79">
            <v>1</v>
          </cell>
          <cell r="T79">
            <v>1</v>
          </cell>
          <cell r="U79">
            <v>1</v>
          </cell>
          <cell r="AA79">
            <v>74</v>
          </cell>
          <cell r="AB79">
            <v>0</v>
          </cell>
          <cell r="AC79">
            <v>0.17394199798876359</v>
          </cell>
          <cell r="AD79">
            <v>0.12814825646252598</v>
          </cell>
          <cell r="AE79">
            <v>2.6776420024753212E-2</v>
          </cell>
          <cell r="AF79">
            <v>4.6034170635056021E-2</v>
          </cell>
          <cell r="AG79">
            <v>1.5018924022833268E-2</v>
          </cell>
          <cell r="AH79">
            <v>0.15399315710028474</v>
          </cell>
          <cell r="AI79">
            <v>0.15399315710028474</v>
          </cell>
          <cell r="AM79">
            <v>0</v>
          </cell>
          <cell r="AN79">
            <v>0.5</v>
          </cell>
          <cell r="AO79">
            <v>0.5</v>
          </cell>
          <cell r="AP79">
            <v>0.5</v>
          </cell>
          <cell r="AQ79">
            <v>0</v>
          </cell>
          <cell r="AR79">
            <v>0.5</v>
          </cell>
          <cell r="AS79">
            <v>0.5</v>
          </cell>
          <cell r="AT79">
            <v>0.5</v>
          </cell>
          <cell r="AV79">
            <v>0.60667225546381132</v>
          </cell>
          <cell r="AW79">
            <v>0.30522200460944293</v>
          </cell>
          <cell r="AX79">
            <v>0.24625425049370994</v>
          </cell>
          <cell r="AY79">
            <v>0.25213998389946041</v>
          </cell>
          <cell r="AZ79">
            <v>0.61196106351745794</v>
          </cell>
          <cell r="BA79">
            <v>0.30859289461140071</v>
          </cell>
          <cell r="BB79">
            <v>0.23314447243304046</v>
          </cell>
          <cell r="BC79">
            <v>0.25561626456626968</v>
          </cell>
          <cell r="BE79">
            <v>1.968295553740137</v>
          </cell>
          <cell r="BF79">
            <v>0.92771262074900529</v>
          </cell>
          <cell r="BG79">
            <v>0.93961720510533231</v>
          </cell>
          <cell r="BH79">
            <v>0.93837423586572066</v>
          </cell>
          <cell r="BI79">
            <v>0.88557641559362799</v>
          </cell>
          <cell r="BJ79">
            <v>0.92715048614853046</v>
          </cell>
          <cell r="BK79">
            <v>0.9422615380174213</v>
          </cell>
          <cell r="BL79">
            <v>0.93772364650334272</v>
          </cell>
          <cell r="BN79">
            <v>240</v>
          </cell>
          <cell r="BO79">
            <v>198.25392048269674</v>
          </cell>
          <cell r="BP79">
            <v>209.24441844899374</v>
          </cell>
          <cell r="BQ79">
            <v>233.57365919405922</v>
          </cell>
          <cell r="BS79">
            <v>2.7058059645689854</v>
          </cell>
          <cell r="BT79">
            <v>1.3930560299788226</v>
          </cell>
          <cell r="BU79">
            <v>0.82641178413081484</v>
          </cell>
          <cell r="BV79">
            <v>1.1097339070548187</v>
          </cell>
        </row>
        <row r="80">
          <cell r="C80" t="str">
            <v>1星</v>
          </cell>
          <cell r="D80">
            <v>54.1</v>
          </cell>
          <cell r="E80">
            <v>67.2</v>
          </cell>
          <cell r="F80">
            <v>80.3</v>
          </cell>
          <cell r="G80">
            <v>98.4</v>
          </cell>
          <cell r="H80">
            <v>116.5</v>
          </cell>
          <cell r="I80">
            <v>136.5</v>
          </cell>
          <cell r="P80" t="str">
            <v>8星</v>
          </cell>
          <cell r="R80">
            <v>1.1078630396816658</v>
          </cell>
          <cell r="S80">
            <v>1.0996107191278168</v>
          </cell>
          <cell r="T80">
            <v>1.0931645314574119</v>
          </cell>
          <cell r="U80">
            <v>1.0890937219501011</v>
          </cell>
          <cell r="AA80">
            <v>75</v>
          </cell>
          <cell r="AB80">
            <v>0</v>
          </cell>
          <cell r="AC80">
            <v>0.17255483635230445</v>
          </cell>
          <cell r="AD80">
            <v>0.11943671123078105</v>
          </cell>
          <cell r="AE80">
            <v>2.3278668614706247E-2</v>
          </cell>
          <cell r="AF80">
            <v>4.461320912472444E-2</v>
          </cell>
          <cell r="AG80">
            <v>1.5018924022833268E-2</v>
          </cell>
          <cell r="AH80">
            <v>0.14582608344552389</v>
          </cell>
          <cell r="AI80">
            <v>0.14582608344552389</v>
          </cell>
          <cell r="AM80">
            <v>0</v>
          </cell>
          <cell r="AN80">
            <v>0.5</v>
          </cell>
          <cell r="AO80">
            <v>0.5</v>
          </cell>
          <cell r="AP80">
            <v>0.5</v>
          </cell>
          <cell r="AQ80">
            <v>0</v>
          </cell>
          <cell r="AR80">
            <v>0.5</v>
          </cell>
          <cell r="AS80">
            <v>0.5</v>
          </cell>
          <cell r="AT80">
            <v>0.5</v>
          </cell>
          <cell r="AV80">
            <v>0.60667225546381132</v>
          </cell>
          <cell r="AW80">
            <v>0.30356505995921312</v>
          </cell>
          <cell r="AX80">
            <v>0.24352593080820129</v>
          </cell>
          <cell r="AY80">
            <v>0.25020294884185318</v>
          </cell>
          <cell r="AZ80">
            <v>0.61196106351745794</v>
          </cell>
          <cell r="BA80">
            <v>0.30695359135133998</v>
          </cell>
          <cell r="BB80">
            <v>0.23032639756339704</v>
          </cell>
          <cell r="BC80">
            <v>0.25369754246592779</v>
          </cell>
          <cell r="BE80">
            <v>1.9913502097815687</v>
          </cell>
          <cell r="BF80">
            <v>0.93443217859285421</v>
          </cell>
          <cell r="BG80">
            <v>0.94539982112497933</v>
          </cell>
          <cell r="BH80">
            <v>0.9441152890917841</v>
          </cell>
          <cell r="BI80">
            <v>0.89597855963057094</v>
          </cell>
          <cell r="BJ80">
            <v>0.93391898034712928</v>
          </cell>
          <cell r="BK80">
            <v>0.94781810947045908</v>
          </cell>
          <cell r="BL80">
            <v>0.94352198673116605</v>
          </cell>
          <cell r="BN80">
            <v>240</v>
          </cell>
          <cell r="BO80">
            <v>198.58683927544695</v>
          </cell>
          <cell r="BP80">
            <v>211.33518930461256</v>
          </cell>
          <cell r="BQ80">
            <v>234.41311953247049</v>
          </cell>
          <cell r="BS80">
            <v>2.6920571995652476</v>
          </cell>
          <cell r="BT80">
            <v>1.3835166460573243</v>
          </cell>
          <cell r="BU80">
            <v>0.81433610159509084</v>
          </cell>
          <cell r="BV80">
            <v>1.0989263738262076</v>
          </cell>
        </row>
        <row r="81">
          <cell r="C81" t="str">
            <v>2星</v>
          </cell>
          <cell r="D81">
            <v>58.2</v>
          </cell>
          <cell r="E81">
            <v>74.400000000000006</v>
          </cell>
          <cell r="F81">
            <v>90.6</v>
          </cell>
          <cell r="G81">
            <v>111.80000000000001</v>
          </cell>
          <cell r="H81">
            <v>133</v>
          </cell>
          <cell r="I81">
            <v>153</v>
          </cell>
          <cell r="P81" t="str">
            <v>9星</v>
          </cell>
          <cell r="R81">
            <v>1.2133607416309038</v>
          </cell>
          <cell r="S81">
            <v>1.1964189677333763</v>
          </cell>
          <cell r="T81">
            <v>1.1836040013620535</v>
          </cell>
          <cell r="U81">
            <v>1.1754397212873393</v>
          </cell>
          <cell r="AA81">
            <v>76</v>
          </cell>
          <cell r="AB81">
            <v>0</v>
          </cell>
          <cell r="AC81">
            <v>0.17119874713650199</v>
          </cell>
          <cell r="AD81">
            <v>0.11088778151002868</v>
          </cell>
          <cell r="AE81">
            <v>2.1086048561094139E-2</v>
          </cell>
          <cell r="AF81">
            <v>4.3225301365217808E-2</v>
          </cell>
          <cell r="AG81">
            <v>1.5018924022833268E-2</v>
          </cell>
          <cell r="AH81">
            <v>0.13781146183231854</v>
          </cell>
          <cell r="AI81">
            <v>0.13781146183231854</v>
          </cell>
          <cell r="AM81">
            <v>0</v>
          </cell>
          <cell r="AN81">
            <v>0.5</v>
          </cell>
          <cell r="AO81">
            <v>0.5</v>
          </cell>
          <cell r="AP81">
            <v>0.5</v>
          </cell>
          <cell r="AQ81">
            <v>0</v>
          </cell>
          <cell r="AR81">
            <v>0.5</v>
          </cell>
          <cell r="AS81">
            <v>0.5</v>
          </cell>
          <cell r="AT81">
            <v>0.5</v>
          </cell>
          <cell r="AV81">
            <v>0.60667225546381132</v>
          </cell>
          <cell r="AW81">
            <v>0.3020479948411639</v>
          </cell>
          <cell r="AX81">
            <v>0.24090058999664923</v>
          </cell>
          <cell r="AY81">
            <v>0.24858838277423265</v>
          </cell>
          <cell r="AZ81">
            <v>0.61196106351745794</v>
          </cell>
          <cell r="BA81">
            <v>0.30545276697864754</v>
          </cell>
          <cell r="BB81">
            <v>0.22761489946811908</v>
          </cell>
          <cell r="BC81">
            <v>0.25209826703693833</v>
          </cell>
          <cell r="BE81">
            <v>2.0144048658230007</v>
          </cell>
          <cell r="BF81">
            <v>0.94111815547447053</v>
          </cell>
          <cell r="BG81">
            <v>0.95112009742670167</v>
          </cell>
          <cell r="BH81">
            <v>0.94981929515363905</v>
          </cell>
          <cell r="BI81">
            <v>0.90638070366751378</v>
          </cell>
          <cell r="BJ81">
            <v>0.94065438054928718</v>
          </cell>
          <cell r="BK81">
            <v>0.95330926665457005</v>
          </cell>
          <cell r="BL81">
            <v>0.94928377499650207</v>
          </cell>
          <cell r="BN81">
            <v>240</v>
          </cell>
          <cell r="BO81">
            <v>198.91230068723954</v>
          </cell>
          <cell r="BP81">
            <v>213.38693243759312</v>
          </cell>
          <cell r="BQ81">
            <v>234.93934834533738</v>
          </cell>
          <cell r="BS81">
            <v>2.6795834339625304</v>
          </cell>
          <cell r="BT81">
            <v>1.3749072751892555</v>
          </cell>
          <cell r="BU81">
            <v>0.80281651183563563</v>
          </cell>
          <cell r="BV81">
            <v>1.0888618935124454</v>
          </cell>
        </row>
        <row r="82">
          <cell r="C82" t="str">
            <v>3星</v>
          </cell>
          <cell r="D82">
            <v>62.300000000000004</v>
          </cell>
          <cell r="E82">
            <v>81.600000000000009</v>
          </cell>
          <cell r="F82">
            <v>100.89999999999999</v>
          </cell>
          <cell r="G82">
            <v>125.20000000000002</v>
          </cell>
          <cell r="H82">
            <v>149.5</v>
          </cell>
          <cell r="I82">
            <v>169.5</v>
          </cell>
          <cell r="P82" t="str">
            <v>10星</v>
          </cell>
          <cell r="R82">
            <v>1.3166493944808637</v>
          </cell>
          <cell r="S82">
            <v>1.2906593570557303</v>
          </cell>
          <cell r="T82">
            <v>1.2715550590714944</v>
          </cell>
          <cell r="U82">
            <v>1.2592887961545658</v>
          </cell>
          <cell r="AA82">
            <v>77</v>
          </cell>
          <cell r="AB82">
            <v>0</v>
          </cell>
          <cell r="AC82">
            <v>0.16987303431913353</v>
          </cell>
          <cell r="AD82">
            <v>0.10249843181073037</v>
          </cell>
          <cell r="AE82">
            <v>2.1086048561094139E-2</v>
          </cell>
          <cell r="AF82">
            <v>4.0490926365217804E-2</v>
          </cell>
          <cell r="AG82">
            <v>1.5018924022833268E-2</v>
          </cell>
          <cell r="AH82">
            <v>0.12994644648922637</v>
          </cell>
          <cell r="AI82">
            <v>0.12994644648922637</v>
          </cell>
          <cell r="AM82">
            <v>0</v>
          </cell>
          <cell r="AN82">
            <v>0.5</v>
          </cell>
          <cell r="AO82">
            <v>0.5</v>
          </cell>
          <cell r="AP82">
            <v>0.5</v>
          </cell>
          <cell r="AQ82">
            <v>0</v>
          </cell>
          <cell r="AR82">
            <v>0.5</v>
          </cell>
          <cell r="AS82">
            <v>0.5</v>
          </cell>
          <cell r="AT82">
            <v>0.5</v>
          </cell>
          <cell r="AV82">
            <v>0.60667225546381132</v>
          </cell>
          <cell r="AW82">
            <v>0.30068324461296331</v>
          </cell>
          <cell r="AX82">
            <v>0.23830629903797074</v>
          </cell>
          <cell r="AY82">
            <v>0.24741165211082156</v>
          </cell>
          <cell r="AZ82">
            <v>0.61196106351745794</v>
          </cell>
          <cell r="BA82">
            <v>0.304102699629692</v>
          </cell>
          <cell r="BB82">
            <v>0.22493572592795488</v>
          </cell>
          <cell r="BC82">
            <v>0.25093269448185673</v>
          </cell>
          <cell r="BE82">
            <v>2.0374595218644327</v>
          </cell>
          <cell r="BF82">
            <v>0.94777392295681673</v>
          </cell>
          <cell r="BG82">
            <v>0.95677877130108713</v>
          </cell>
          <cell r="BH82">
            <v>0.955496300441112</v>
          </cell>
          <cell r="BI82">
            <v>0.91678284770445673</v>
          </cell>
          <cell r="BJ82">
            <v>0.94736001102964829</v>
          </cell>
          <cell r="BK82">
            <v>0.9587357893922237</v>
          </cell>
          <cell r="BL82">
            <v>0.95501892372024522</v>
          </cell>
          <cell r="BN82">
            <v>240</v>
          </cell>
          <cell r="BO82">
            <v>199.23047176340796</v>
          </cell>
          <cell r="BP82">
            <v>215.40037636542471</v>
          </cell>
          <cell r="BQ82">
            <v>234.93934834533738</v>
          </cell>
          <cell r="BS82">
            <v>2.6685316772329029</v>
          </cell>
          <cell r="BT82">
            <v>1.367320795429817</v>
          </cell>
          <cell r="BU82">
            <v>0.79119712439747758</v>
          </cell>
          <cell r="BV82">
            <v>1.0792589599136473</v>
          </cell>
        </row>
        <row r="83">
          <cell r="C83" t="str">
            <v>4星</v>
          </cell>
          <cell r="D83">
            <v>66.400000000000006</v>
          </cell>
          <cell r="E83">
            <v>88.800000000000011</v>
          </cell>
          <cell r="F83">
            <v>111.19999999999999</v>
          </cell>
          <cell r="G83">
            <v>138.60000000000002</v>
          </cell>
          <cell r="H83">
            <v>166</v>
          </cell>
          <cell r="I83">
            <v>186</v>
          </cell>
          <cell r="P83" t="str">
            <v>11星</v>
          </cell>
          <cell r="R83">
            <v>1.4178686534597247</v>
          </cell>
          <cell r="S83">
            <v>1.3825352190545781</v>
          </cell>
          <cell r="T83">
            <v>1.3572216898995435</v>
          </cell>
          <cell r="U83">
            <v>1.3408554628875438</v>
          </cell>
          <cell r="AA83">
            <v>78</v>
          </cell>
          <cell r="AB83">
            <v>0</v>
          </cell>
          <cell r="AC83">
            <v>0.1685770174688741</v>
          </cell>
          <cell r="AD83">
            <v>9.426568330581897E-2</v>
          </cell>
          <cell r="AE83">
            <v>2.1086048561094139E-2</v>
          </cell>
          <cell r="AF83">
            <v>3.77565513652178E-2</v>
          </cell>
          <cell r="AG83">
            <v>1.5018924022833268E-2</v>
          </cell>
          <cell r="AH83">
            <v>0.12222824476587191</v>
          </cell>
          <cell r="AI83">
            <v>0.12222824476587191</v>
          </cell>
          <cell r="AM83">
            <v>0</v>
          </cell>
          <cell r="AN83">
            <v>0.5</v>
          </cell>
          <cell r="AO83">
            <v>0.5</v>
          </cell>
          <cell r="AP83">
            <v>0.5</v>
          </cell>
          <cell r="AQ83">
            <v>0</v>
          </cell>
          <cell r="AR83">
            <v>0.5</v>
          </cell>
          <cell r="AS83">
            <v>0.5</v>
          </cell>
          <cell r="AT83">
            <v>0.5</v>
          </cell>
          <cell r="AV83">
            <v>0.60667225546381132</v>
          </cell>
          <cell r="AW83">
            <v>0.2993441964072372</v>
          </cell>
          <cell r="AX83">
            <v>0.23577310995502401</v>
          </cell>
          <cell r="AY83">
            <v>0.24625658689159655</v>
          </cell>
          <cell r="AZ83">
            <v>0.61196106351745794</v>
          </cell>
          <cell r="BA83">
            <v>0.30277812499422219</v>
          </cell>
          <cell r="BB83">
            <v>0.22231995168680252</v>
          </cell>
          <cell r="BC83">
            <v>0.24978859257664557</v>
          </cell>
          <cell r="BE83">
            <v>2.0605141779058642</v>
          </cell>
          <cell r="BF83">
            <v>0.95440004996645744</v>
          </cell>
          <cell r="BG83">
            <v>0.96237729363545688</v>
          </cell>
          <cell r="BH83">
            <v>0.96114680208051118</v>
          </cell>
          <cell r="BI83">
            <v>0.92718499174139968</v>
          </cell>
          <cell r="BJ83">
            <v>0.95403643391645632</v>
          </cell>
          <cell r="BK83">
            <v>0.96409920717695075</v>
          </cell>
          <cell r="BL83">
            <v>0.96072792362111348</v>
          </cell>
          <cell r="BN83">
            <v>240</v>
          </cell>
          <cell r="BO83">
            <v>199.5415158074702</v>
          </cell>
          <cell r="BP83">
            <v>217.37623600660342</v>
          </cell>
          <cell r="BQ83">
            <v>234.93934834533738</v>
          </cell>
          <cell r="BS83">
            <v>2.6576681739960315</v>
          </cell>
          <cell r="BT83">
            <v>1.359859596625888</v>
          </cell>
          <cell r="BU83">
            <v>0.77976592498711306</v>
          </cell>
          <cell r="BV83">
            <v>1.0698127608065005</v>
          </cell>
        </row>
        <row r="84">
          <cell r="C84" t="str">
            <v>5星</v>
          </cell>
          <cell r="D84">
            <v>70.5</v>
          </cell>
          <cell r="E84">
            <v>96.000000000000014</v>
          </cell>
          <cell r="F84">
            <v>121.49999999999999</v>
          </cell>
          <cell r="G84">
            <v>152.00000000000003</v>
          </cell>
          <cell r="H84">
            <v>182.5</v>
          </cell>
          <cell r="I84">
            <v>202.5</v>
          </cell>
          <cell r="P84" t="str">
            <v>12星</v>
          </cell>
          <cell r="R84">
            <v>1.5171439265405402</v>
          </cell>
          <cell r="S84">
            <v>1.4722241700361884</v>
          </cell>
          <cell r="T84">
            <v>1.4407812192734086</v>
          </cell>
          <cell r="U84">
            <v>1.4203249283615318</v>
          </cell>
          <cell r="AA84">
            <v>79</v>
          </cell>
          <cell r="AB84">
            <v>0</v>
          </cell>
          <cell r="AC84">
            <v>0.16731003139606049</v>
          </cell>
          <cell r="AD84">
            <v>8.618661277299923E-2</v>
          </cell>
          <cell r="AE84">
            <v>2.1086048561094139E-2</v>
          </cell>
          <cell r="AF84">
            <v>3.5022176365217803E-2</v>
          </cell>
          <cell r="AG84">
            <v>1.5018924022833268E-2</v>
          </cell>
          <cell r="AH84">
            <v>0.11465411614135343</v>
          </cell>
          <cell r="AI84">
            <v>0.11465411614135343</v>
          </cell>
          <cell r="AM84">
            <v>0</v>
          </cell>
          <cell r="AN84">
            <v>0.5</v>
          </cell>
          <cell r="AO84">
            <v>0.5</v>
          </cell>
          <cell r="AP84">
            <v>0.5</v>
          </cell>
          <cell r="AQ84">
            <v>0</v>
          </cell>
          <cell r="AR84">
            <v>0.5</v>
          </cell>
          <cell r="AS84">
            <v>0.5</v>
          </cell>
          <cell r="AT84">
            <v>0.5</v>
          </cell>
          <cell r="AV84">
            <v>0.60667225546381132</v>
          </cell>
          <cell r="AW84">
            <v>0.29803031112474548</v>
          </cell>
          <cell r="AX84">
            <v>0.23329955225977711</v>
          </cell>
          <cell r="AY84">
            <v>0.24512272201333929</v>
          </cell>
          <cell r="AZ84">
            <v>0.61196106351745794</v>
          </cell>
          <cell r="BA84">
            <v>0.30147850624429667</v>
          </cell>
          <cell r="BB84">
            <v>0.21976608970904815</v>
          </cell>
          <cell r="BC84">
            <v>0.24866549934171472</v>
          </cell>
          <cell r="BE84">
            <v>2.0835688339472962</v>
          </cell>
          <cell r="BF84">
            <v>0.96099709349673768</v>
          </cell>
          <cell r="BG84">
            <v>0.96791708039983393</v>
          </cell>
          <cell r="BH84">
            <v>0.96677128652607891</v>
          </cell>
          <cell r="BI84">
            <v>0.93758713577834252</v>
          </cell>
          <cell r="BJ84">
            <v>0.96068419950060646</v>
          </cell>
          <cell r="BK84">
            <v>0.96940101362788922</v>
          </cell>
          <cell r="BL84">
            <v>0.96641125485913071</v>
          </cell>
          <cell r="BN84">
            <v>240</v>
          </cell>
          <cell r="BO84">
            <v>199.8455924649455</v>
          </cell>
          <cell r="BP84">
            <v>219.31521293448017</v>
          </cell>
          <cell r="BQ84">
            <v>234.93934834533738</v>
          </cell>
          <cell r="BS84">
            <v>2.6469893387896941</v>
          </cell>
          <cell r="BT84">
            <v>1.3525213401996321</v>
          </cell>
          <cell r="BU84">
            <v>0.76851931206940149</v>
          </cell>
          <cell r="BV84">
            <v>1.0605203261345169</v>
          </cell>
        </row>
        <row r="85">
          <cell r="C85" t="str">
            <v>6星</v>
          </cell>
          <cell r="D85">
            <v>74.599999999999994</v>
          </cell>
          <cell r="E85">
            <v>103.20000000000002</v>
          </cell>
          <cell r="F85">
            <v>131.79999999999998</v>
          </cell>
          <cell r="G85">
            <v>165.40000000000003</v>
          </cell>
          <cell r="H85">
            <v>199</v>
          </cell>
          <cell r="I85">
            <v>219</v>
          </cell>
          <cell r="P85" t="str">
            <v>13星</v>
          </cell>
          <cell r="R85">
            <v>1.6145883369260574</v>
          </cell>
          <cell r="S85">
            <v>1.5598824609221711</v>
          </cell>
          <cell r="T85">
            <v>1.5223889658648011</v>
          </cell>
          <cell r="U85">
            <v>1.4978584258333532</v>
          </cell>
          <cell r="AA85">
            <v>80</v>
          </cell>
          <cell r="AB85">
            <v>0</v>
          </cell>
          <cell r="AC85">
            <v>0.1660714258112779</v>
          </cell>
          <cell r="AD85">
            <v>7.825835155679213E-2</v>
          </cell>
          <cell r="AE85">
            <v>2.1086048561094139E-2</v>
          </cell>
          <cell r="AF85">
            <v>3.2287801365217805E-2</v>
          </cell>
          <cell r="AG85">
            <v>1.5018924022833268E-2</v>
          </cell>
          <cell r="AH85">
            <v>0.10722137125115927</v>
          </cell>
          <cell r="AI85">
            <v>0.10722137125115927</v>
          </cell>
          <cell r="AM85">
            <v>0</v>
          </cell>
          <cell r="AN85">
            <v>0.5</v>
          </cell>
          <cell r="AO85">
            <v>0.5</v>
          </cell>
          <cell r="AP85">
            <v>0.5</v>
          </cell>
          <cell r="AQ85">
            <v>0</v>
          </cell>
          <cell r="AR85">
            <v>0.5</v>
          </cell>
          <cell r="AS85">
            <v>0.5</v>
          </cell>
          <cell r="AT85">
            <v>0.5</v>
          </cell>
          <cell r="AV85">
            <v>0.60667225546381132</v>
          </cell>
          <cell r="AW85">
            <v>0.29674106109550041</v>
          </cell>
          <cell r="AX85">
            <v>0.23088418439775857</v>
          </cell>
          <cell r="AY85">
            <v>0.24400960252297643</v>
          </cell>
          <cell r="AZ85">
            <v>0.61196106351745794</v>
          </cell>
          <cell r="BA85">
            <v>0.30020331800097222</v>
          </cell>
          <cell r="BB85">
            <v>0.21727267954581966</v>
          </cell>
          <cell r="BC85">
            <v>0.24756296293407951</v>
          </cell>
          <cell r="BE85">
            <v>2.1066234899887282</v>
          </cell>
          <cell r="BF85">
            <v>0.96756559886077476</v>
          </cell>
          <cell r="BG85">
            <v>0.97339951333398056</v>
          </cell>
          <cell r="BH85">
            <v>0.97237022979289267</v>
          </cell>
          <cell r="BI85">
            <v>0.94798927981528547</v>
          </cell>
          <cell r="BJ85">
            <v>0.96730384648810164</v>
          </cell>
          <cell r="BK85">
            <v>0.97464266713118364</v>
          </cell>
          <cell r="BL85">
            <v>0.97206938726730163</v>
          </cell>
          <cell r="BN85">
            <v>240</v>
          </cell>
          <cell r="BO85">
            <v>200.14285780529329</v>
          </cell>
          <cell r="BP85">
            <v>221.21799562636988</v>
          </cell>
          <cell r="BQ85">
            <v>234.93934834533738</v>
          </cell>
          <cell r="BS85">
            <v>2.6364916546795905</v>
          </cell>
          <cell r="BT85">
            <v>1.3453037312266662</v>
          </cell>
          <cell r="BU85">
            <v>0.75745375332455789</v>
          </cell>
          <cell r="BV85">
            <v>1.051378742275612</v>
          </cell>
        </row>
        <row r="86">
          <cell r="C86" t="str">
            <v>7星</v>
          </cell>
          <cell r="D86">
            <v>78.699999999999989</v>
          </cell>
          <cell r="E86">
            <v>110.40000000000002</v>
          </cell>
          <cell r="F86">
            <v>142.1</v>
          </cell>
          <cell r="G86">
            <v>178.80000000000004</v>
          </cell>
          <cell r="H86">
            <v>215.5</v>
          </cell>
          <cell r="I86">
            <v>235.5</v>
          </cell>
          <cell r="P86" t="str">
            <v>14星</v>
          </cell>
          <cell r="R86">
            <v>1.7103043504360309</v>
          </cell>
          <cell r="S86">
            <v>1.6456484230548669</v>
          </cell>
          <cell r="T86">
            <v>1.602181898043322</v>
          </cell>
          <cell r="U86">
            <v>1.5735973610898002</v>
          </cell>
          <cell r="AA86">
            <v>81</v>
          </cell>
          <cell r="AB86">
            <v>0</v>
          </cell>
          <cell r="AC86">
            <v>0.16486056499159446</v>
          </cell>
          <cell r="AD86">
            <v>7.0478084549954231E-2</v>
          </cell>
          <cell r="AE86">
            <v>2.1086048561094139E-2</v>
          </cell>
          <cell r="AF86">
            <v>2.9553426365217801E-2</v>
          </cell>
          <cell r="AG86">
            <v>1.5018924022833268E-2</v>
          </cell>
          <cell r="AH86">
            <v>9.9927370932248738E-2</v>
          </cell>
          <cell r="AI86">
            <v>9.9927370932248738E-2</v>
          </cell>
          <cell r="AM86">
            <v>0</v>
          </cell>
          <cell r="AN86">
            <v>0.5</v>
          </cell>
          <cell r="AO86">
            <v>0.5</v>
          </cell>
          <cell r="AP86">
            <v>0.5</v>
          </cell>
          <cell r="AQ86">
            <v>0</v>
          </cell>
          <cell r="AR86">
            <v>0.5</v>
          </cell>
          <cell r="AS86">
            <v>0.5</v>
          </cell>
          <cell r="AT86">
            <v>0.5</v>
          </cell>
          <cell r="AV86">
            <v>0.60667225546381132</v>
          </cell>
          <cell r="AW86">
            <v>0.29547592984305837</v>
          </cell>
          <cell r="AX86">
            <v>0.2285255935824558</v>
          </cell>
          <cell r="AY86">
            <v>0.24291678340687112</v>
          </cell>
          <cell r="AZ86">
            <v>0.61196106351745794</v>
          </cell>
          <cell r="BA86">
            <v>0.29895204609641363</v>
          </cell>
          <cell r="BB86">
            <v>0.21483828728756293</v>
          </cell>
          <cell r="BC86">
            <v>0.24648054143456707</v>
          </cell>
          <cell r="BE86">
            <v>2.1296781460301597</v>
          </cell>
          <cell r="BF86">
            <v>0.97410609993923303</v>
          </cell>
          <cell r="BG86">
            <v>0.97882594063050532</v>
          </cell>
          <cell r="BH86">
            <v>0.97794409768493129</v>
          </cell>
          <cell r="BI86">
            <v>0.95839142385222831</v>
          </cell>
          <cell r="BJ86">
            <v>0.97389590224726286</v>
          </cell>
          <cell r="BK86">
            <v>0.9798255914802394</v>
          </cell>
          <cell r="BL86">
            <v>0.97770278057842386</v>
          </cell>
          <cell r="BN86">
            <v>240</v>
          </cell>
          <cell r="BO86">
            <v>200.43346440201734</v>
          </cell>
          <cell r="BP86">
            <v>223.08525970801099</v>
          </cell>
          <cell r="BQ86">
            <v>234.93934834533738</v>
          </cell>
          <cell r="BS86">
            <v>2.6261716719443298</v>
          </cell>
          <cell r="BT86">
            <v>1.3382045176211961</v>
          </cell>
          <cell r="BU86">
            <v>0.74656578431163134</v>
          </cell>
          <cell r="BV86">
            <v>1.0423851509664137</v>
          </cell>
        </row>
        <row r="87">
          <cell r="B87" t="str">
            <v>当前满星</v>
          </cell>
          <cell r="C87" t="str">
            <v>8星</v>
          </cell>
          <cell r="D87">
            <v>82.799999999999983</v>
          </cell>
          <cell r="E87">
            <v>117.60000000000002</v>
          </cell>
          <cell r="F87">
            <v>152.4</v>
          </cell>
          <cell r="G87">
            <v>192.20000000000005</v>
          </cell>
          <cell r="H87">
            <v>232</v>
          </cell>
          <cell r="I87">
            <v>252</v>
          </cell>
          <cell r="P87" t="str">
            <v>15星</v>
          </cell>
          <cell r="R87">
            <v>1.8043851352644331</v>
          </cell>
          <cell r="S87">
            <v>1.7296452295229305</v>
          </cell>
          <cell r="T87">
            <v>1.6802815430605444</v>
          </cell>
          <cell r="U87">
            <v>1.6476665782239899</v>
          </cell>
          <cell r="AA87">
            <v>82</v>
          </cell>
          <cell r="AB87">
            <v>0</v>
          </cell>
          <cell r="AC87">
            <v>0.16367682745427192</v>
          </cell>
          <cell r="AD87">
            <v>6.2843049193910649E-2</v>
          </cell>
          <cell r="AE87">
            <v>2.1086048561094139E-2</v>
          </cell>
          <cell r="AF87">
            <v>2.68190513652178E-2</v>
          </cell>
          <cell r="AG87">
            <v>1.5018924022833268E-2</v>
          </cell>
          <cell r="AH87">
            <v>9.2769525285957874E-2</v>
          </cell>
          <cell r="AI87">
            <v>9.2769525285957874E-2</v>
          </cell>
          <cell r="AM87">
            <v>0</v>
          </cell>
          <cell r="AN87">
            <v>0.5</v>
          </cell>
          <cell r="AO87">
            <v>0.5</v>
          </cell>
          <cell r="AP87">
            <v>0.5</v>
          </cell>
          <cell r="AQ87">
            <v>0</v>
          </cell>
          <cell r="AR87">
            <v>0.5</v>
          </cell>
          <cell r="AS87">
            <v>0.5</v>
          </cell>
          <cell r="AT87">
            <v>0.5</v>
          </cell>
          <cell r="AV87">
            <v>0.60667225546381132</v>
          </cell>
          <cell r="AW87">
            <v>0.29423441185312771</v>
          </cell>
          <cell r="AX87">
            <v>0.22622239561399596</v>
          </cell>
          <cell r="AY87">
            <v>0.24184382938354451</v>
          </cell>
          <cell r="AZ87">
            <v>0.61196106351745794</v>
          </cell>
          <cell r="BA87">
            <v>0.29772418734037587</v>
          </cell>
          <cell r="BB87">
            <v>0.21246150550465129</v>
          </cell>
          <cell r="BC87">
            <v>0.24541780263857335</v>
          </cell>
          <cell r="BE87">
            <v>2.1527328020715917</v>
          </cell>
          <cell r="BF87">
            <v>0.98061911942297608</v>
          </cell>
          <cell r="BG87">
            <v>0.98419767761366339</v>
          </cell>
          <cell r="BH87">
            <v>0.98349334601838545</v>
          </cell>
          <cell r="BI87">
            <v>0.96879356788917126</v>
          </cell>
          <cell r="BJ87">
            <v>0.98046088305079204</v>
          </cell>
          <cell r="BK87">
            <v>0.98495117651454545</v>
          </cell>
          <cell r="BL87">
            <v>0.9833118846471175</v>
          </cell>
          <cell r="BN87">
            <v>240</v>
          </cell>
          <cell r="BO87">
            <v>200.71756141097475</v>
          </cell>
          <cell r="BP87">
            <v>224.91766819346142</v>
          </cell>
          <cell r="BQ87">
            <v>234.93934834533738</v>
          </cell>
          <cell r="BS87">
            <v>2.6160260067857672</v>
          </cell>
          <cell r="BT87">
            <v>1.3312214893363612</v>
          </cell>
          <cell r="BU87">
            <v>0.73585200715792753</v>
          </cell>
          <cell r="BV87">
            <v>1.0335367482471445</v>
          </cell>
        </row>
        <row r="88">
          <cell r="C88" t="str">
            <v>9星</v>
          </cell>
          <cell r="D88">
            <v>86.899999999999977</v>
          </cell>
          <cell r="E88">
            <v>124.80000000000003</v>
          </cell>
          <cell r="F88">
            <v>162.70000000000002</v>
          </cell>
          <cell r="G88">
            <v>205.60000000000005</v>
          </cell>
          <cell r="H88">
            <v>248.5</v>
          </cell>
          <cell r="I88">
            <v>268.5</v>
          </cell>
          <cell r="P88" t="str">
            <v>16星</v>
          </cell>
          <cell r="R88">
            <v>1.8969157060729034</v>
          </cell>
          <cell r="S88">
            <v>1.8119831313777133</v>
          </cell>
          <cell r="T88">
            <v>1.7567963277552399</v>
          </cell>
          <cell r="U88">
            <v>1.7201769635164881</v>
          </cell>
          <cell r="AA88">
            <v>83</v>
          </cell>
          <cell r="AB88">
            <v>0</v>
          </cell>
          <cell r="AC88">
            <v>0.16251960563778539</v>
          </cell>
          <cell r="AD88">
            <v>5.5350534497846528E-2</v>
          </cell>
          <cell r="AE88">
            <v>2.1086048561094139E-2</v>
          </cell>
          <cell r="AF88">
            <v>2.40846763652178E-2</v>
          </cell>
          <cell r="AG88">
            <v>1.5018924022833268E-2</v>
          </cell>
          <cell r="AH88">
            <v>8.5745292758397762E-2</v>
          </cell>
          <cell r="AI88">
            <v>8.5745292758397762E-2</v>
          </cell>
          <cell r="AM88">
            <v>0</v>
          </cell>
          <cell r="AN88">
            <v>0.5</v>
          </cell>
          <cell r="AO88">
            <v>0.5</v>
          </cell>
          <cell r="AP88">
            <v>0.5</v>
          </cell>
          <cell r="AQ88">
            <v>0</v>
          </cell>
          <cell r="AR88">
            <v>0.5</v>
          </cell>
          <cell r="AS88">
            <v>0.5</v>
          </cell>
          <cell r="AT88">
            <v>0.5</v>
          </cell>
          <cell r="AV88">
            <v>0.60667225546381132</v>
          </cell>
          <cell r="AW88">
            <v>0.29301601234643737</v>
          </cell>
          <cell r="AX88">
            <v>0.2239732346819891</v>
          </cell>
          <cell r="AY88">
            <v>0.24079031469982476</v>
          </cell>
          <cell r="AZ88">
            <v>0.61196106351745794</v>
          </cell>
          <cell r="BA88">
            <v>0.2965192492910142</v>
          </cell>
          <cell r="BB88">
            <v>0.21014095317505913</v>
          </cell>
          <cell r="BC88">
            <v>0.24437432385036353</v>
          </cell>
          <cell r="BE88">
            <v>2.1757874581130237</v>
          </cell>
          <cell r="BF88">
            <v>0.98710516905069134</v>
          </cell>
          <cell r="BG88">
            <v>0.98951600741347545</v>
          </cell>
          <cell r="BH88">
            <v>0.98901842084028946</v>
          </cell>
          <cell r="BI88">
            <v>0.97919571192611421</v>
          </cell>
          <cell r="BJ88">
            <v>0.98699929431277966</v>
          </cell>
          <cell r="BK88">
            <v>0.99002077875675165</v>
          </cell>
          <cell r="BL88">
            <v>0.98889713966715376</v>
          </cell>
          <cell r="BN88">
            <v>240</v>
          </cell>
          <cell r="BO88">
            <v>200.99529464693151</v>
          </cell>
          <cell r="BP88">
            <v>226.71587172051682</v>
          </cell>
          <cell r="BQ88">
            <v>234.93934834533738</v>
          </cell>
          <cell r="BS88">
            <v>2.6060513400642003</v>
          </cell>
          <cell r="BT88">
            <v>1.3243524775795099</v>
          </cell>
          <cell r="BU88">
            <v>0.72530908927387105</v>
          </cell>
          <cell r="BV88">
            <v>1.0248307834266905</v>
          </cell>
        </row>
        <row r="89">
          <cell r="C89" t="str">
            <v>10星</v>
          </cell>
          <cell r="D89">
            <v>90.999999999999972</v>
          </cell>
          <cell r="E89">
            <v>132.00000000000003</v>
          </cell>
          <cell r="F89">
            <v>173.00000000000003</v>
          </cell>
          <cell r="G89">
            <v>219.00000000000006</v>
          </cell>
          <cell r="H89">
            <v>265</v>
          </cell>
          <cell r="I89">
            <v>285</v>
          </cell>
          <cell r="AA89">
            <v>84</v>
          </cell>
          <cell r="AB89">
            <v>0</v>
          </cell>
          <cell r="AC89">
            <v>0.16138830558998815</v>
          </cell>
          <cell r="AD89">
            <v>4.7997880076108959E-2</v>
          </cell>
          <cell r="AE89">
            <v>2.1086048561094139E-2</v>
          </cell>
          <cell r="AF89">
            <v>2.1350301365217803E-2</v>
          </cell>
          <cell r="AG89">
            <v>1.5018924022833268E-2</v>
          </cell>
          <cell r="AH89">
            <v>7.8852179238018794E-2</v>
          </cell>
          <cell r="AI89">
            <v>7.8852179238018794E-2</v>
          </cell>
          <cell r="AM89">
            <v>0</v>
          </cell>
          <cell r="AN89">
            <v>0.5</v>
          </cell>
          <cell r="AO89">
            <v>0.5</v>
          </cell>
          <cell r="AP89">
            <v>0.5</v>
          </cell>
          <cell r="AQ89">
            <v>0</v>
          </cell>
          <cell r="AR89">
            <v>0.5</v>
          </cell>
          <cell r="AS89">
            <v>0.5</v>
          </cell>
          <cell r="AT89">
            <v>0.5</v>
          </cell>
          <cell r="AV89">
            <v>0.60667225546381132</v>
          </cell>
          <cell r="AW89">
            <v>0.29182024705580828</v>
          </cell>
          <cell r="AX89">
            <v>0.22177678315253427</v>
          </cell>
          <cell r="AY89">
            <v>0.23975582293041317</v>
          </cell>
          <cell r="AZ89">
            <v>0.61196106351745794</v>
          </cell>
          <cell r="BA89">
            <v>0.29533675002995757</v>
          </cell>
          <cell r="BB89">
            <v>0.20787527559828617</v>
          </cell>
          <cell r="BC89">
            <v>0.24334969168090484</v>
          </cell>
          <cell r="BE89">
            <v>2.1988421141544556</v>
          </cell>
          <cell r="BF89">
            <v>0.99356474984158105</v>
          </cell>
          <cell r="BG89">
            <v>0.99478218163478938</v>
          </cell>
          <cell r="BH89">
            <v>0.99451975864255571</v>
          </cell>
          <cell r="BI89">
            <v>0.98959785596305705</v>
          </cell>
          <cell r="BJ89">
            <v>0.99351163082075289</v>
          </cell>
          <cell r="BK89">
            <v>0.99503572204766932</v>
          </cell>
          <cell r="BL89">
            <v>0.99445897638416214</v>
          </cell>
          <cell r="BN89">
            <v>240</v>
          </cell>
          <cell r="BO89">
            <v>201.26680665840283</v>
          </cell>
          <cell r="BP89">
            <v>228.48050878173385</v>
          </cell>
          <cell r="BQ89">
            <v>234.93934834533738</v>
          </cell>
          <cell r="BS89">
            <v>2.5962444160579423</v>
          </cell>
          <cell r="BT89">
            <v>1.3175953540421199</v>
          </cell>
          <cell r="BU89">
            <v>0.71493376209280879</v>
          </cell>
          <cell r="BV89">
            <v>1.0162645580674643</v>
          </cell>
        </row>
        <row r="90">
          <cell r="C90" t="str">
            <v>11星</v>
          </cell>
          <cell r="D90">
            <v>95.099999999999966</v>
          </cell>
          <cell r="E90">
            <v>139.20000000000002</v>
          </cell>
          <cell r="F90">
            <v>183.30000000000004</v>
          </cell>
          <cell r="G90">
            <v>232.40000000000006</v>
          </cell>
          <cell r="H90">
            <v>281.5</v>
          </cell>
          <cell r="I90">
            <v>301.5</v>
          </cell>
          <cell r="AA90">
            <v>85</v>
          </cell>
          <cell r="AB90">
            <v>0</v>
          </cell>
          <cell r="AC90">
            <v>0.1602823466632616</v>
          </cell>
          <cell r="AD90">
            <v>4.0782475203577133E-2</v>
          </cell>
          <cell r="AE90">
            <v>2.1086048561094139E-2</v>
          </cell>
          <cell r="AF90">
            <v>2.0284957227944503E-2</v>
          </cell>
          <cell r="AG90">
            <v>1.5018924022833268E-2</v>
          </cell>
          <cell r="AH90">
            <v>7.2087737170020205E-2</v>
          </cell>
          <cell r="AI90">
            <v>7.2087737170020205E-2</v>
          </cell>
          <cell r="AM90">
            <v>0</v>
          </cell>
          <cell r="AN90">
            <v>0.5</v>
          </cell>
          <cell r="AO90">
            <v>0.5</v>
          </cell>
          <cell r="AP90">
            <v>0.5</v>
          </cell>
          <cell r="AQ90">
            <v>0</v>
          </cell>
          <cell r="AR90">
            <v>0.5</v>
          </cell>
          <cell r="AS90">
            <v>0.5</v>
          </cell>
          <cell r="AT90">
            <v>0.5</v>
          </cell>
          <cell r="AV90">
            <v>0.60667225546381132</v>
          </cell>
          <cell r="AW90">
            <v>0.2907210780217076</v>
          </cell>
          <cell r="AX90">
            <v>0.21974035105544207</v>
          </cell>
          <cell r="AY90">
            <v>0.23883641102171516</v>
          </cell>
          <cell r="AZ90">
            <v>0.61196106351745794</v>
          </cell>
          <cell r="BA90">
            <v>0.29424982324658694</v>
          </cell>
          <cell r="BB90">
            <v>0.20577513794744484</v>
          </cell>
          <cell r="BC90">
            <v>0.24243904614949952</v>
          </cell>
          <cell r="BE90">
            <v>2.2218967701958872</v>
          </cell>
          <cell r="BF90">
            <v>1</v>
          </cell>
          <cell r="BG90">
            <v>1</v>
          </cell>
          <cell r="BH90">
            <v>1</v>
          </cell>
          <cell r="BI90">
            <v>1</v>
          </cell>
          <cell r="BJ90">
            <v>1</v>
          </cell>
          <cell r="BK90">
            <v>1</v>
          </cell>
          <cell r="BL90">
            <v>1</v>
          </cell>
          <cell r="BN90">
            <v>240</v>
          </cell>
          <cell r="BO90">
            <v>201.53223680081723</v>
          </cell>
          <cell r="BP90">
            <v>230.21220595114147</v>
          </cell>
          <cell r="BQ90">
            <v>234.93934834533738</v>
          </cell>
          <cell r="BS90">
            <v>2.5872963580856903</v>
          </cell>
          <cell r="BT90">
            <v>1.3114821200201667</v>
          </cell>
          <cell r="BU90">
            <v>0.70579099958741409</v>
          </cell>
          <cell r="BV90">
            <v>1.0086365598037905</v>
          </cell>
        </row>
        <row r="91">
          <cell r="C91" t="str">
            <v>12星</v>
          </cell>
          <cell r="D91">
            <v>99.19999999999996</v>
          </cell>
          <cell r="E91">
            <v>146.4</v>
          </cell>
          <cell r="F91">
            <v>193.60000000000005</v>
          </cell>
          <cell r="G91">
            <v>245.80000000000007</v>
          </cell>
          <cell r="H91">
            <v>298</v>
          </cell>
          <cell r="I91">
            <v>318</v>
          </cell>
        </row>
        <row r="92">
          <cell r="C92" t="str">
            <v>13星</v>
          </cell>
          <cell r="D92">
            <v>103.29999999999995</v>
          </cell>
          <cell r="E92">
            <v>153.6</v>
          </cell>
          <cell r="F92">
            <v>203.90000000000006</v>
          </cell>
          <cell r="G92">
            <v>259.20000000000005</v>
          </cell>
          <cell r="H92">
            <v>314.5</v>
          </cell>
          <cell r="I92">
            <v>334.5</v>
          </cell>
        </row>
        <row r="93">
          <cell r="C93" t="str">
            <v>14星</v>
          </cell>
          <cell r="D93">
            <v>107.39999999999995</v>
          </cell>
          <cell r="E93">
            <v>160.79999999999998</v>
          </cell>
          <cell r="F93">
            <v>214.20000000000007</v>
          </cell>
          <cell r="G93">
            <v>272.60000000000002</v>
          </cell>
          <cell r="H93">
            <v>331</v>
          </cell>
          <cell r="I93">
            <v>351</v>
          </cell>
        </row>
        <row r="94">
          <cell r="C94" t="str">
            <v>15星</v>
          </cell>
          <cell r="D94">
            <v>111.49999999999994</v>
          </cell>
          <cell r="E94">
            <v>167.99999999999997</v>
          </cell>
          <cell r="F94">
            <v>224.50000000000009</v>
          </cell>
          <cell r="G94">
            <v>286</v>
          </cell>
          <cell r="H94">
            <v>347.5</v>
          </cell>
          <cell r="I94">
            <v>367.5</v>
          </cell>
        </row>
        <row r="95">
          <cell r="C95" t="str">
            <v>16星</v>
          </cell>
          <cell r="D95">
            <v>115.59999999999994</v>
          </cell>
          <cell r="E95">
            <v>175.19999999999996</v>
          </cell>
          <cell r="F95">
            <v>234.8000000000001</v>
          </cell>
          <cell r="G95">
            <v>299.39999999999998</v>
          </cell>
          <cell r="H95">
            <v>364</v>
          </cell>
          <cell r="I95">
            <v>384</v>
          </cell>
        </row>
        <row r="97">
          <cell r="D97" t="str">
            <v>将领三维对辅助效果影响系数</v>
          </cell>
        </row>
        <row r="98">
          <cell r="D98">
            <v>90</v>
          </cell>
          <cell r="E98">
            <v>100</v>
          </cell>
          <cell r="F98">
            <v>110</v>
          </cell>
          <cell r="G98">
            <v>120</v>
          </cell>
          <cell r="H98">
            <v>125</v>
          </cell>
          <cell r="I98">
            <v>130</v>
          </cell>
        </row>
        <row r="99">
          <cell r="C99" t="str">
            <v>0星</v>
          </cell>
          <cell r="D99">
            <v>0.72580632649274024</v>
          </cell>
          <cell r="E99">
            <v>0.7759447546110777</v>
          </cell>
          <cell r="F99">
            <v>0.81833619156357396</v>
          </cell>
          <cell r="G99">
            <v>0.87172909553483724</v>
          </cell>
          <cell r="H99">
            <v>0.89407544834078134</v>
          </cell>
          <cell r="I99">
            <v>0.91642180114672545</v>
          </cell>
        </row>
        <row r="100">
          <cell r="C100" t="str">
            <v>1星</v>
          </cell>
          <cell r="D100">
            <v>0.74747940110942002</v>
          </cell>
          <cell r="E100">
            <v>0.80711014307050355</v>
          </cell>
          <cell r="F100">
            <v>0.856086645761997</v>
          </cell>
          <cell r="G100">
            <v>0.91198622111600713</v>
          </cell>
          <cell r="H100">
            <v>0.93520316059629505</v>
          </cell>
          <cell r="I100">
            <v>0.95842010007658296</v>
          </cell>
        </row>
        <row r="101">
          <cell r="C101" t="str">
            <v>2星</v>
          </cell>
          <cell r="D101">
            <v>0.76756847255278304</v>
          </cell>
          <cell r="E101">
            <v>0.83510038400573794</v>
          </cell>
          <cell r="F101">
            <v>0.88927490858845692</v>
          </cell>
          <cell r="G101">
            <v>0.94709567919827464</v>
          </cell>
          <cell r="H101">
            <v>0.97097084472962847</v>
          </cell>
          <cell r="I101">
            <v>0.99484601026098229</v>
          </cell>
        </row>
        <row r="102">
          <cell r="C102" t="str">
            <v>3星</v>
          </cell>
          <cell r="D102">
            <v>0.78628939209318716</v>
          </cell>
          <cell r="E102">
            <v>0.86050304704176706</v>
          </cell>
          <cell r="F102">
            <v>0.91888573002388008</v>
          </cell>
          <cell r="G102">
            <v>0.97822592613314974</v>
          </cell>
          <cell r="H102">
            <v>1.002616217080802</v>
          </cell>
          <cell r="I102">
            <v>1.0270065080284541</v>
          </cell>
        </row>
        <row r="103">
          <cell r="C103" t="str">
            <v>4星</v>
          </cell>
          <cell r="D103">
            <v>0.80381669053265703</v>
          </cell>
          <cell r="E103">
            <v>0.88375632874948418</v>
          </cell>
          <cell r="F103">
            <v>0.94561585499953271</v>
          </cell>
          <cell r="G103">
            <v>1.0061878238578457</v>
          </cell>
          <cell r="H103">
            <v>1.0309922328279477</v>
          </cell>
          <cell r="I103">
            <v>1.0557966417980498</v>
          </cell>
        </row>
        <row r="104">
          <cell r="C104" t="str">
            <v>5星</v>
          </cell>
          <cell r="D104">
            <v>0.82029349520001149</v>
          </cell>
          <cell r="E104">
            <v>0.90519575265365504</v>
          </cell>
          <cell r="F104">
            <v>0.96997642226466596</v>
          </cell>
          <cell r="G104">
            <v>1.031567143232726</v>
          </cell>
          <cell r="H104">
            <v>1.0567117204069632</v>
          </cell>
          <cell r="I104">
            <v>1.0818562975812003</v>
          </cell>
        </row>
        <row r="105">
          <cell r="C105" t="str">
            <v>6星</v>
          </cell>
          <cell r="D105">
            <v>0.8358386394826719</v>
          </cell>
          <cell r="E105">
            <v>0.92508393458805227</v>
          </cell>
          <cell r="F105">
            <v>0.99235354606881188</v>
          </cell>
          <cell r="G105">
            <v>1.0548008652121377</v>
          </cell>
          <cell r="H105">
            <v>1.0802298460056865</v>
          </cell>
          <cell r="I105">
            <v>1.1056588267992353</v>
          </cell>
        </row>
        <row r="106">
          <cell r="C106" t="str">
            <v>7星</v>
          </cell>
          <cell r="D106">
            <v>0.85055186774142333</v>
          </cell>
          <cell r="E106">
            <v>0.94363028680682393</v>
          </cell>
          <cell r="F106">
            <v>1.0130460346533403</v>
          </cell>
          <cell r="G106">
            <v>1.076223662253339</v>
          </cell>
          <cell r="H106">
            <v>1.1018939561889425</v>
          </cell>
          <cell r="I106">
            <v>1.127564250124546</v>
          </cell>
        </row>
        <row r="107">
          <cell r="B107" t="str">
            <v>当前满星</v>
          </cell>
          <cell r="C107" t="str">
            <v>8星</v>
          </cell>
          <cell r="D107">
            <v>0.86451771688258383</v>
          </cell>
          <cell r="E107">
            <v>0.96100448475274491</v>
          </cell>
          <cell r="F107">
            <v>1.0322898768944504</v>
          </cell>
          <cell r="G107">
            <v>1.096097536547453</v>
          </cell>
          <cell r="H107">
            <v>1.1219751568778442</v>
          </cell>
          <cell r="I107">
            <v>1.1478527772082354</v>
          </cell>
        </row>
        <row r="108">
          <cell r="C108" t="str">
            <v>9星</v>
          </cell>
          <cell r="D108">
            <v>0.87780845887462033</v>
          </cell>
          <cell r="E108">
            <v>0.9773459253822151</v>
          </cell>
          <cell r="F108">
            <v>1.0502747039118727</v>
          </cell>
          <cell r="G108">
            <v>1.1146314467347782</v>
          </cell>
          <cell r="H108">
            <v>1.1406891146286831</v>
          </cell>
          <cell r="I108">
            <v>1.1667467825225879</v>
          </cell>
        </row>
        <row r="109">
          <cell r="C109" t="str">
            <v>10星</v>
          </cell>
          <cell r="D109">
            <v>0.89048636429213379</v>
          </cell>
          <cell r="E109">
            <v>0.99277052871125238</v>
          </cell>
          <cell r="F109">
            <v>1.0671551884868893</v>
          </cell>
          <cell r="G109">
            <v>1.131994725699538</v>
          </cell>
          <cell r="H109">
            <v>1.1582102139228745</v>
          </cell>
          <cell r="I109">
            <v>1.184425702146211</v>
          </cell>
        </row>
        <row r="110">
          <cell r="C110" t="str">
            <v>11星</v>
          </cell>
          <cell r="D110">
            <v>0.90260546662661978</v>
          </cell>
          <cell r="E110">
            <v>1.0073757306725879</v>
          </cell>
          <cell r="F110">
            <v>1.0830591425825564</v>
          </cell>
          <cell r="G110">
            <v>1.1483265068688833</v>
          </cell>
          <cell r="H110">
            <v>1.1746814649766566</v>
          </cell>
          <cell r="I110">
            <v>1.2010364230844299</v>
          </cell>
        </row>
        <row r="111">
          <cell r="C111" t="str">
            <v>12星</v>
          </cell>
          <cell r="D111">
            <v>0.91421295392997737</v>
          </cell>
          <cell r="E111">
            <v>1.0212442154199834</v>
          </cell>
          <cell r="F111">
            <v>1.0980933980816814</v>
          </cell>
          <cell r="G111">
            <v>1.1637425042112821</v>
          </cell>
          <cell r="H111">
            <v>1.1902216065001343</v>
          </cell>
          <cell r="I111">
            <v>1.2167007087889865</v>
          </cell>
        </row>
        <row r="112">
          <cell r="C112" t="str">
            <v>13星</v>
          </cell>
          <cell r="D112">
            <v>0.9253502784345381</v>
          </cell>
          <cell r="E112">
            <v>1.0344467506962323</v>
          </cell>
          <cell r="F112">
            <v>1.1123481613346127</v>
          </cell>
          <cell r="G112">
            <v>1.1783399902314833</v>
          </cell>
          <cell r="H112">
            <v>1.2049303055850598</v>
          </cell>
          <cell r="I112">
            <v>1.2315206209386362</v>
          </cell>
        </row>
        <row r="113">
          <cell r="C113" t="str">
            <v>14星</v>
          </cell>
          <cell r="D113">
            <v>0.9360540500705602</v>
          </cell>
          <cell r="E113">
            <v>1.0470443731048382</v>
          </cell>
          <cell r="F113">
            <v>1.1259002934537539</v>
          </cell>
          <cell r="G113">
            <v>1.192201517797169</v>
          </cell>
          <cell r="H113">
            <v>1.2188920355129307</v>
          </cell>
          <cell r="I113">
            <v>1.2455825532286924</v>
          </cell>
        </row>
        <row r="114">
          <cell r="C114" t="str">
            <v>15星</v>
          </cell>
          <cell r="D114">
            <v>0.94635676249754763</v>
          </cell>
          <cell r="E114">
            <v>1.0590900943358963</v>
          </cell>
          <cell r="F114">
            <v>1.138815819475135</v>
          </cell>
          <cell r="G114">
            <v>1.2053977479754594</v>
          </cell>
          <cell r="H114">
            <v>1.2321790154258963</v>
          </cell>
          <cell r="I114">
            <v>1.2589602828763331</v>
          </cell>
        </row>
        <row r="115">
          <cell r="C115" t="str">
            <v>16星</v>
          </cell>
          <cell r="D115">
            <v>0.95628738796552615</v>
          </cell>
          <cell r="E115">
            <v>1.0706302490881301</v>
          </cell>
          <cell r="F115">
            <v>1.1511518741873341</v>
          </cell>
          <cell r="G115">
            <v>1.2179896297960204</v>
          </cell>
          <cell r="H115">
            <v>1.2448534716980622</v>
          </cell>
          <cell r="I115">
            <v>1.2717173136001039</v>
          </cell>
        </row>
        <row r="117">
          <cell r="C117" t="str">
            <v>武将2觉时兵法养成进度(星级）</v>
          </cell>
          <cell r="E117">
            <v>4.9233107395287314</v>
          </cell>
          <cell r="F117">
            <v>3.2435198746953007</v>
          </cell>
          <cell r="G117">
            <v>3</v>
          </cell>
          <cell r="H117">
            <v>0</v>
          </cell>
        </row>
        <row r="118">
          <cell r="D118" t="str">
            <v>修正兵法数量</v>
          </cell>
        </row>
        <row r="119">
          <cell r="D119" t="str">
            <v>绿</v>
          </cell>
          <cell r="E119" t="str">
            <v>蓝</v>
          </cell>
          <cell r="F119" t="str">
            <v>紫</v>
          </cell>
          <cell r="G119" t="str">
            <v>橙</v>
          </cell>
          <cell r="H119" t="str">
            <v>红</v>
          </cell>
        </row>
        <row r="120">
          <cell r="C120" t="str">
            <v>0星</v>
          </cell>
          <cell r="E120">
            <v>1</v>
          </cell>
          <cell r="F120">
            <v>1</v>
          </cell>
          <cell r="G120">
            <v>1</v>
          </cell>
          <cell r="H120">
            <v>2</v>
          </cell>
        </row>
        <row r="121">
          <cell r="C121" t="str">
            <v>1星</v>
          </cell>
          <cell r="E121">
            <v>1.2</v>
          </cell>
          <cell r="F121">
            <v>1.3</v>
          </cell>
          <cell r="G121">
            <v>1.3</v>
          </cell>
          <cell r="H121">
            <v>2</v>
          </cell>
        </row>
        <row r="122">
          <cell r="C122" t="str">
            <v>2星</v>
          </cell>
          <cell r="E122">
            <v>1.4</v>
          </cell>
          <cell r="F122">
            <v>1.7</v>
          </cell>
          <cell r="G122">
            <v>1.7</v>
          </cell>
          <cell r="H122">
            <v>2</v>
          </cell>
        </row>
        <row r="123">
          <cell r="C123" t="str">
            <v>3星</v>
          </cell>
          <cell r="E123">
            <v>1.6</v>
          </cell>
          <cell r="F123">
            <v>2</v>
          </cell>
          <cell r="G123">
            <v>2</v>
          </cell>
          <cell r="H123">
            <v>2</v>
          </cell>
        </row>
        <row r="124">
          <cell r="C124" t="str">
            <v>4星</v>
          </cell>
          <cell r="E124">
            <v>1.8</v>
          </cell>
          <cell r="F124">
            <v>2</v>
          </cell>
          <cell r="G124">
            <v>2</v>
          </cell>
          <cell r="H124">
            <v>2</v>
          </cell>
        </row>
        <row r="125">
          <cell r="C125" t="str">
            <v>5星</v>
          </cell>
          <cell r="E125">
            <v>2</v>
          </cell>
          <cell r="F125">
            <v>2</v>
          </cell>
          <cell r="G125">
            <v>2</v>
          </cell>
          <cell r="H125">
            <v>2</v>
          </cell>
        </row>
        <row r="126">
          <cell r="C126" t="str">
            <v>6星</v>
          </cell>
          <cell r="E126">
            <v>2</v>
          </cell>
          <cell r="F126">
            <v>2</v>
          </cell>
          <cell r="G126">
            <v>2</v>
          </cell>
          <cell r="H126">
            <v>2</v>
          </cell>
        </row>
        <row r="127">
          <cell r="B127" t="str">
            <v>当前满星</v>
          </cell>
          <cell r="C127" t="str">
            <v>7星</v>
          </cell>
          <cell r="E127">
            <v>2</v>
          </cell>
          <cell r="F127">
            <v>2</v>
          </cell>
          <cell r="G127">
            <v>2</v>
          </cell>
          <cell r="H127">
            <v>2</v>
          </cell>
        </row>
        <row r="128">
          <cell r="C128" t="str">
            <v>8星</v>
          </cell>
          <cell r="E128">
            <v>2</v>
          </cell>
          <cell r="F128">
            <v>2</v>
          </cell>
          <cell r="G128">
            <v>2</v>
          </cell>
          <cell r="H128">
            <v>2</v>
          </cell>
        </row>
        <row r="129">
          <cell r="C129" t="str">
            <v>9星</v>
          </cell>
          <cell r="E129">
            <v>2</v>
          </cell>
          <cell r="F129">
            <v>2</v>
          </cell>
          <cell r="G129">
            <v>2</v>
          </cell>
          <cell r="H129">
            <v>2</v>
          </cell>
        </row>
        <row r="130">
          <cell r="C130" t="str">
            <v>10星</v>
          </cell>
          <cell r="E130">
            <v>2</v>
          </cell>
          <cell r="F130">
            <v>2</v>
          </cell>
          <cell r="G130">
            <v>2</v>
          </cell>
          <cell r="H130">
            <v>2</v>
          </cell>
        </row>
        <row r="131">
          <cell r="C131" t="str">
            <v>11星</v>
          </cell>
          <cell r="E131">
            <v>2</v>
          </cell>
          <cell r="F131">
            <v>2</v>
          </cell>
          <cell r="G131">
            <v>2</v>
          </cell>
          <cell r="H131">
            <v>2</v>
          </cell>
        </row>
        <row r="132">
          <cell r="C132" t="str">
            <v>12星</v>
          </cell>
          <cell r="E132">
            <v>2</v>
          </cell>
          <cell r="F132">
            <v>2</v>
          </cell>
          <cell r="G132">
            <v>2</v>
          </cell>
          <cell r="H132">
            <v>2</v>
          </cell>
        </row>
        <row r="133">
          <cell r="C133" t="str">
            <v>13星</v>
          </cell>
          <cell r="E133">
            <v>2</v>
          </cell>
          <cell r="F133">
            <v>2</v>
          </cell>
          <cell r="G133">
            <v>2</v>
          </cell>
          <cell r="H133">
            <v>2</v>
          </cell>
        </row>
        <row r="134">
          <cell r="C134" t="str">
            <v>14星</v>
          </cell>
          <cell r="E134">
            <v>2</v>
          </cell>
          <cell r="F134">
            <v>2</v>
          </cell>
          <cell r="G134">
            <v>2</v>
          </cell>
          <cell r="H134">
            <v>2</v>
          </cell>
        </row>
        <row r="135">
          <cell r="C135" t="str">
            <v>15星</v>
          </cell>
          <cell r="E135">
            <v>2</v>
          </cell>
          <cell r="F135">
            <v>2</v>
          </cell>
          <cell r="G135">
            <v>2</v>
          </cell>
          <cell r="H135">
            <v>2</v>
          </cell>
        </row>
        <row r="136">
          <cell r="C136" t="str">
            <v>16星</v>
          </cell>
          <cell r="E136">
            <v>2</v>
          </cell>
          <cell r="F136">
            <v>2</v>
          </cell>
          <cell r="G136">
            <v>2</v>
          </cell>
          <cell r="H136">
            <v>2</v>
          </cell>
        </row>
        <row r="141">
          <cell r="D141" t="str">
            <v>兵法数量修正系数</v>
          </cell>
          <cell r="E141">
            <v>0.9</v>
          </cell>
        </row>
        <row r="142">
          <cell r="D142" t="str">
            <v>修正战术影响/cost</v>
          </cell>
        </row>
        <row r="143">
          <cell r="D143" t="str">
            <v>绿</v>
          </cell>
          <cell r="E143" t="str">
            <v>蓝</v>
          </cell>
          <cell r="F143" t="str">
            <v>紫</v>
          </cell>
          <cell r="G143" t="str">
            <v>橙</v>
          </cell>
          <cell r="H143" t="str">
            <v>红</v>
          </cell>
        </row>
        <row r="144">
          <cell r="C144" t="str">
            <v>0星</v>
          </cell>
          <cell r="E144">
            <v>5.0000000000000044E-2</v>
          </cell>
          <cell r="F144">
            <v>0.10000000000000009</v>
          </cell>
          <cell r="G144">
            <v>0.14999999999999991</v>
          </cell>
          <cell r="H144">
            <v>0.19758976406330175</v>
          </cell>
        </row>
        <row r="145">
          <cell r="C145" t="str">
            <v>1星</v>
          </cell>
          <cell r="E145">
            <v>9.3442560887553761E-2</v>
          </cell>
          <cell r="F145">
            <v>0.17324644153501989</v>
          </cell>
          <cell r="G145">
            <v>0.23431683017088445</v>
          </cell>
          <cell r="H145">
            <v>0.28857987954126263</v>
          </cell>
        </row>
        <row r="146">
          <cell r="C146" t="str">
            <v>2星</v>
          </cell>
          <cell r="E146">
            <v>0.1364202598707005</v>
          </cell>
          <cell r="F146">
            <v>0.24107603328530947</v>
          </cell>
          <cell r="G146">
            <v>0.30923121750460769</v>
          </cell>
          <cell r="H146">
            <v>0.37431576758670282</v>
          </cell>
        </row>
        <row r="147">
          <cell r="C147" t="str">
            <v>3星</v>
          </cell>
          <cell r="E147">
            <v>0.17792704996915498</v>
          </cell>
          <cell r="F147">
            <v>0.30143155581288172</v>
          </cell>
          <cell r="G147">
            <v>0.37431576758670282</v>
          </cell>
          <cell r="H147">
            <v>0.45564999159187791</v>
          </cell>
        </row>
        <row r="148">
          <cell r="C148" t="str">
            <v>4星</v>
          </cell>
          <cell r="E148">
            <v>0.2172083344278295</v>
          </cell>
          <cell r="F148">
            <v>0.36206162273464959</v>
          </cell>
          <cell r="G148">
            <v>0.44204541850468027</v>
          </cell>
          <cell r="H148">
            <v>0.53322525176807489</v>
          </cell>
        </row>
        <row r="149">
          <cell r="C149" t="str">
            <v>5星</v>
          </cell>
          <cell r="E149">
            <v>0.25375268895328151</v>
          </cell>
          <cell r="F149">
            <v>0.42043922344994744</v>
          </cell>
          <cell r="G149">
            <v>0.50712529744579538</v>
          </cell>
          <cell r="H149">
            <v>0.60754048206922318</v>
          </cell>
        </row>
        <row r="150">
          <cell r="C150" t="str">
            <v>6星</v>
          </cell>
          <cell r="E150">
            <v>0.29072951947458625</v>
          </cell>
          <cell r="F150">
            <v>0.47680894976896759</v>
          </cell>
          <cell r="G150">
            <v>0.56985724468775123</v>
          </cell>
          <cell r="H150">
            <v>0.67899233442258167</v>
          </cell>
        </row>
        <row r="151">
          <cell r="B151" t="str">
            <v>当前满星</v>
          </cell>
          <cell r="C151" t="str">
            <v>7星</v>
          </cell>
          <cell r="E151">
            <v>0.32681081484466223</v>
          </cell>
          <cell r="F151">
            <v>0.5313737540906518</v>
          </cell>
          <cell r="G151">
            <v>0.63048937482026202</v>
          </cell>
          <cell r="H151">
            <v>0.74790241245440048</v>
          </cell>
        </row>
        <row r="152">
          <cell r="C152" t="str">
            <v>8星</v>
          </cell>
          <cell r="E152">
            <v>0.36206162273464959</v>
          </cell>
          <cell r="F152">
            <v>0.58430427586126932</v>
          </cell>
          <cell r="G152">
            <v>0.68922862201426827</v>
          </cell>
          <cell r="H152">
            <v>0.81453582203542263</v>
          </cell>
        </row>
        <row r="153">
          <cell r="C153" t="str">
            <v>9星</v>
          </cell>
          <cell r="E153">
            <v>0.39653941267291937</v>
          </cell>
          <cell r="F153">
            <v>0.63574563834974662</v>
          </cell>
          <cell r="G153">
            <v>0.74624974685352163</v>
          </cell>
          <cell r="H153">
            <v>0.87911420324552925</v>
          </cell>
        </row>
        <row r="154">
          <cell r="C154" t="str">
            <v>10星</v>
          </cell>
          <cell r="E154">
            <v>0.43029526147502217</v>
          </cell>
          <cell r="F154">
            <v>0.68582250781093035</v>
          </cell>
          <cell r="G154">
            <v>0.80170195424352775</v>
          </cell>
          <cell r="H154">
            <v>0.94182512862079748</v>
          </cell>
        </row>
        <row r="155">
          <cell r="C155" t="str">
            <v>11星</v>
          </cell>
          <cell r="E155">
            <v>0.46337480997987668</v>
          </cell>
          <cell r="F155">
            <v>0.73464292951157284</v>
          </cell>
          <cell r="G155">
            <v>0.85571385475726269</v>
          </cell>
          <cell r="H155">
            <v>1.0028290354462559</v>
          </cell>
        </row>
        <row r="156">
          <cell r="C156" t="str">
            <v>12星</v>
          </cell>
          <cell r="E156">
            <v>0.49581904286934431</v>
          </cell>
          <cell r="F156">
            <v>0.78230128409512356</v>
          </cell>
          <cell r="G156">
            <v>0.9083972501924662</v>
          </cell>
          <cell r="H156">
            <v>1.0622644403907131</v>
          </cell>
        </row>
        <row r="157">
          <cell r="C157" t="str">
            <v>13星</v>
          </cell>
          <cell r="E157">
            <v>0.52766493002949288</v>
          </cell>
          <cell r="F157">
            <v>0.82888059920037849</v>
          </cell>
          <cell r="G157">
            <v>0.95985006732136369</v>
          </cell>
          <cell r="H157">
            <v>1.1202519301959155</v>
          </cell>
        </row>
        <row r="158">
          <cell r="C158" t="str">
            <v>14星</v>
          </cell>
          <cell r="E158">
            <v>0.55894595839837002</v>
          </cell>
          <cell r="F158">
            <v>0.87445438047202573</v>
          </cell>
          <cell r="G158">
            <v>1.0101586632456749</v>
          </cell>
          <cell r="H158">
            <v>1.17689726259094</v>
          </cell>
        </row>
        <row r="159">
          <cell r="C159" t="str">
            <v>15星</v>
          </cell>
          <cell r="E159">
            <v>0.58969257634936545</v>
          </cell>
          <cell r="F159">
            <v>0.91908807885658672</v>
          </cell>
          <cell r="G159">
            <v>1.0593996596062678</v>
          </cell>
          <cell r="H159">
            <v>1.2322938087742092</v>
          </cell>
        </row>
        <row r="160">
          <cell r="C160" t="str">
            <v>16星</v>
          </cell>
          <cell r="E160">
            <v>0.61993256759332338</v>
          </cell>
          <cell r="F160">
            <v>0.96284027886911017</v>
          </cell>
          <cell r="G160">
            <v>1.1076414183729333</v>
          </cell>
          <cell r="H160">
            <v>1.2865245008624666</v>
          </cell>
        </row>
        <row r="166">
          <cell r="C166" t="str">
            <v>武将星级</v>
          </cell>
          <cell r="D166" t="str">
            <v>宝物星级</v>
          </cell>
          <cell r="E166" t="str">
            <v>120专属宝物效用</v>
          </cell>
          <cell r="F166" t="str">
            <v>125专属宝物效用</v>
          </cell>
          <cell r="G166" t="str">
            <v>130专属宝物效用</v>
          </cell>
          <cell r="H166" t="str">
            <v>140专属宝物效用</v>
          </cell>
        </row>
        <row r="167">
          <cell r="C167">
            <v>0</v>
          </cell>
          <cell r="D167">
            <v>0</v>
          </cell>
          <cell r="E167">
            <v>0.12</v>
          </cell>
          <cell r="F167">
            <v>0.16</v>
          </cell>
          <cell r="G167">
            <v>0.2</v>
          </cell>
          <cell r="H167">
            <v>0.04</v>
          </cell>
        </row>
        <row r="168">
          <cell r="C168">
            <v>1</v>
          </cell>
          <cell r="D168">
            <v>0</v>
          </cell>
          <cell r="E168">
            <v>0.12</v>
          </cell>
          <cell r="F168">
            <v>0.16</v>
          </cell>
          <cell r="G168">
            <v>0.2</v>
          </cell>
          <cell r="H168">
            <v>0.04</v>
          </cell>
        </row>
        <row r="169">
          <cell r="C169">
            <v>2</v>
          </cell>
          <cell r="D169">
            <v>1</v>
          </cell>
          <cell r="E169">
            <v>0.12</v>
          </cell>
          <cell r="F169">
            <v>0.16</v>
          </cell>
          <cell r="G169">
            <v>0.2</v>
          </cell>
          <cell r="H169">
            <v>0.08</v>
          </cell>
        </row>
        <row r="170">
          <cell r="C170">
            <v>3</v>
          </cell>
          <cell r="D170">
            <v>1</v>
          </cell>
          <cell r="E170">
            <v>0.12</v>
          </cell>
          <cell r="F170">
            <v>0.16</v>
          </cell>
          <cell r="G170">
            <v>0.2</v>
          </cell>
          <cell r="H170">
            <v>0.08</v>
          </cell>
        </row>
        <row r="171">
          <cell r="C171">
            <v>4</v>
          </cell>
          <cell r="D171">
            <v>2</v>
          </cell>
          <cell r="E171">
            <v>0.12</v>
          </cell>
          <cell r="F171">
            <v>0.16</v>
          </cell>
          <cell r="G171">
            <v>0.2</v>
          </cell>
          <cell r="H171">
            <v>0.12</v>
          </cell>
        </row>
        <row r="172">
          <cell r="C172">
            <v>5</v>
          </cell>
          <cell r="D172">
            <v>3</v>
          </cell>
          <cell r="E172">
            <v>0.12</v>
          </cell>
          <cell r="F172">
            <v>0.16</v>
          </cell>
          <cell r="G172">
            <v>0.2</v>
          </cell>
          <cell r="H172">
            <v>0.16</v>
          </cell>
        </row>
        <row r="173">
          <cell r="C173">
            <v>6</v>
          </cell>
          <cell r="D173">
            <v>4</v>
          </cell>
          <cell r="E173">
            <v>0.12</v>
          </cell>
          <cell r="F173">
            <v>0.16</v>
          </cell>
          <cell r="G173">
            <v>0.2</v>
          </cell>
          <cell r="H173">
            <v>0.2</v>
          </cell>
        </row>
        <row r="174">
          <cell r="C174">
            <v>7</v>
          </cell>
          <cell r="D174">
            <v>5</v>
          </cell>
          <cell r="E174">
            <v>0.24</v>
          </cell>
          <cell r="F174">
            <v>0.32</v>
          </cell>
          <cell r="G174">
            <v>0.4</v>
          </cell>
          <cell r="H174">
            <v>0.25</v>
          </cell>
        </row>
        <row r="175">
          <cell r="C175">
            <v>8</v>
          </cell>
          <cell r="D175">
            <v>5</v>
          </cell>
          <cell r="E175">
            <v>0.24</v>
          </cell>
          <cell r="F175">
            <v>0.32</v>
          </cell>
          <cell r="G175">
            <v>0.4</v>
          </cell>
          <cell r="H175">
            <v>0.25</v>
          </cell>
        </row>
        <row r="176">
          <cell r="C176">
            <v>9</v>
          </cell>
          <cell r="D176">
            <v>5</v>
          </cell>
          <cell r="E176">
            <v>0.24</v>
          </cell>
          <cell r="F176">
            <v>0.32</v>
          </cell>
          <cell r="G176">
            <v>0.4</v>
          </cell>
          <cell r="H176">
            <v>0.25</v>
          </cell>
        </row>
        <row r="177">
          <cell r="C177">
            <v>10</v>
          </cell>
          <cell r="D177">
            <v>5</v>
          </cell>
          <cell r="E177">
            <v>0.24</v>
          </cell>
          <cell r="F177">
            <v>0.32</v>
          </cell>
          <cell r="G177">
            <v>0.4</v>
          </cell>
          <cell r="H177">
            <v>0.25</v>
          </cell>
        </row>
        <row r="178">
          <cell r="C178">
            <v>11</v>
          </cell>
          <cell r="D178">
            <v>5</v>
          </cell>
          <cell r="E178">
            <v>0.24</v>
          </cell>
          <cell r="F178">
            <v>0.32</v>
          </cell>
          <cell r="G178">
            <v>0.4</v>
          </cell>
          <cell r="H178">
            <v>0.25</v>
          </cell>
        </row>
        <row r="179">
          <cell r="C179">
            <v>12</v>
          </cell>
          <cell r="D179">
            <v>5</v>
          </cell>
          <cell r="E179">
            <v>0.24</v>
          </cell>
          <cell r="F179">
            <v>0.32</v>
          </cell>
          <cell r="G179">
            <v>0.4</v>
          </cell>
          <cell r="H179">
            <v>0.25</v>
          </cell>
        </row>
        <row r="180">
          <cell r="C180">
            <v>13</v>
          </cell>
          <cell r="D180">
            <v>5</v>
          </cell>
          <cell r="E180">
            <v>0.24</v>
          </cell>
          <cell r="F180">
            <v>0.32</v>
          </cell>
          <cell r="G180">
            <v>0.4</v>
          </cell>
          <cell r="H180">
            <v>0.25</v>
          </cell>
        </row>
        <row r="181">
          <cell r="C181">
            <v>14</v>
          </cell>
          <cell r="D181">
            <v>5</v>
          </cell>
          <cell r="E181">
            <v>0.24</v>
          </cell>
          <cell r="F181">
            <v>0.32</v>
          </cell>
          <cell r="G181">
            <v>0.4</v>
          </cell>
          <cell r="H181">
            <v>0.25</v>
          </cell>
        </row>
        <row r="182">
          <cell r="C182">
            <v>15</v>
          </cell>
          <cell r="D182">
            <v>5</v>
          </cell>
          <cell r="E182">
            <v>0.24</v>
          </cell>
          <cell r="F182">
            <v>0.32</v>
          </cell>
          <cell r="G182">
            <v>0.4</v>
          </cell>
          <cell r="H182">
            <v>0.25</v>
          </cell>
        </row>
        <row r="183">
          <cell r="C183">
            <v>16</v>
          </cell>
          <cell r="D183">
            <v>5</v>
          </cell>
          <cell r="E183">
            <v>0.24</v>
          </cell>
          <cell r="F183">
            <v>0.32</v>
          </cell>
          <cell r="G183">
            <v>0.4</v>
          </cell>
          <cell r="H183">
            <v>0.25</v>
          </cell>
        </row>
        <row r="189">
          <cell r="C189" t="str">
            <v>武将星级</v>
          </cell>
          <cell r="D189" t="str">
            <v>特性4等级</v>
          </cell>
          <cell r="E189" t="str">
            <v>橙</v>
          </cell>
          <cell r="F189" t="str">
            <v>特性4等级</v>
          </cell>
          <cell r="G189" t="str">
            <v>橙+</v>
          </cell>
          <cell r="H189" t="str">
            <v>特性4等级</v>
          </cell>
          <cell r="I189" t="str">
            <v>红</v>
          </cell>
        </row>
        <row r="190">
          <cell r="C190">
            <v>0</v>
          </cell>
          <cell r="D190">
            <v>0</v>
          </cell>
          <cell r="E190">
            <v>0</v>
          </cell>
          <cell r="F190">
            <v>0</v>
          </cell>
          <cell r="G190">
            <v>0</v>
          </cell>
          <cell r="H190">
            <v>0</v>
          </cell>
          <cell r="I190">
            <v>0</v>
          </cell>
        </row>
        <row r="191">
          <cell r="C191">
            <v>1</v>
          </cell>
          <cell r="D191">
            <v>0</v>
          </cell>
          <cell r="E191">
            <v>0</v>
          </cell>
          <cell r="F191">
            <v>0</v>
          </cell>
          <cell r="G191">
            <v>0.09</v>
          </cell>
          <cell r="H191">
            <v>0</v>
          </cell>
          <cell r="I191">
            <v>0.12</v>
          </cell>
        </row>
        <row r="192">
          <cell r="C192">
            <v>2</v>
          </cell>
          <cell r="D192">
            <v>0</v>
          </cell>
          <cell r="E192">
            <v>7.4999999999999997E-2</v>
          </cell>
          <cell r="F192">
            <v>1</v>
          </cell>
          <cell r="G192">
            <v>0.09</v>
          </cell>
          <cell r="H192">
            <v>1</v>
          </cell>
          <cell r="I192">
            <v>0.12</v>
          </cell>
        </row>
        <row r="193">
          <cell r="C193">
            <v>3</v>
          </cell>
          <cell r="D193">
            <v>0</v>
          </cell>
          <cell r="E193">
            <v>7.4999999999999997E-2</v>
          </cell>
          <cell r="F193">
            <v>1</v>
          </cell>
          <cell r="G193">
            <v>0.18</v>
          </cell>
          <cell r="H193">
            <v>1</v>
          </cell>
          <cell r="I193">
            <v>0.24</v>
          </cell>
        </row>
        <row r="194">
          <cell r="C194">
            <v>4</v>
          </cell>
          <cell r="D194">
            <v>1</v>
          </cell>
          <cell r="E194">
            <v>7.4999999999999997E-2</v>
          </cell>
          <cell r="F194">
            <v>1</v>
          </cell>
          <cell r="G194">
            <v>0.18</v>
          </cell>
          <cell r="H194">
            <v>1</v>
          </cell>
          <cell r="I194">
            <v>0.24</v>
          </cell>
        </row>
        <row r="195">
          <cell r="C195">
            <v>5</v>
          </cell>
          <cell r="D195">
            <v>1</v>
          </cell>
          <cell r="E195">
            <v>0.15</v>
          </cell>
          <cell r="F195">
            <v>2</v>
          </cell>
          <cell r="G195">
            <v>0.27</v>
          </cell>
          <cell r="H195">
            <v>2</v>
          </cell>
          <cell r="I195">
            <v>0.36</v>
          </cell>
        </row>
        <row r="196">
          <cell r="C196">
            <v>6</v>
          </cell>
          <cell r="D196">
            <v>1</v>
          </cell>
          <cell r="E196">
            <v>0.15</v>
          </cell>
          <cell r="F196">
            <v>2</v>
          </cell>
          <cell r="G196">
            <v>0.27</v>
          </cell>
          <cell r="H196">
            <v>2</v>
          </cell>
          <cell r="I196">
            <v>0.36</v>
          </cell>
        </row>
        <row r="197">
          <cell r="C197">
            <v>7</v>
          </cell>
          <cell r="D197">
            <v>1</v>
          </cell>
          <cell r="E197">
            <v>0.15</v>
          </cell>
          <cell r="F197">
            <v>2</v>
          </cell>
          <cell r="G197">
            <v>0.36</v>
          </cell>
          <cell r="H197">
            <v>2</v>
          </cell>
          <cell r="I197">
            <v>0.48</v>
          </cell>
        </row>
        <row r="198">
          <cell r="C198">
            <v>8</v>
          </cell>
          <cell r="D198">
            <v>2</v>
          </cell>
          <cell r="E198">
            <v>0.22500000000000001</v>
          </cell>
          <cell r="F198">
            <v>3</v>
          </cell>
          <cell r="G198">
            <v>0.45</v>
          </cell>
          <cell r="H198">
            <v>3</v>
          </cell>
          <cell r="I198">
            <v>0.6</v>
          </cell>
        </row>
        <row r="199">
          <cell r="C199">
            <v>9</v>
          </cell>
          <cell r="D199">
            <v>2</v>
          </cell>
          <cell r="E199">
            <v>0.22500000000000001</v>
          </cell>
          <cell r="F199">
            <v>3</v>
          </cell>
          <cell r="G199">
            <v>0.45</v>
          </cell>
          <cell r="H199">
            <v>3</v>
          </cell>
          <cell r="I199">
            <v>0.6</v>
          </cell>
        </row>
        <row r="200">
          <cell r="C200">
            <v>10</v>
          </cell>
          <cell r="D200">
            <v>2</v>
          </cell>
          <cell r="E200">
            <v>0.22500000000000001</v>
          </cell>
          <cell r="F200">
            <v>3</v>
          </cell>
          <cell r="G200">
            <v>0.45</v>
          </cell>
          <cell r="H200">
            <v>3</v>
          </cell>
          <cell r="I200">
            <v>0.6</v>
          </cell>
        </row>
      </sheetData>
      <sheetData sheetId="9"/>
      <sheetData sheetId="10">
        <row r="1">
          <cell r="A1">
            <v>1</v>
          </cell>
          <cell r="N1" t="str">
            <v>攻击方</v>
          </cell>
          <cell r="S1" t="str">
            <v>转换值</v>
          </cell>
          <cell r="T1">
            <v>0.28571428571428575</v>
          </cell>
          <cell r="BC1" t="str">
            <v>士兵士气系统</v>
          </cell>
          <cell r="BQ1" t="str">
            <v>第2次士气产生的时机差</v>
          </cell>
          <cell r="CI1" t="str">
            <v>将领怒气系统</v>
          </cell>
          <cell r="FC1" t="str">
            <v>技能范围预估</v>
          </cell>
        </row>
        <row r="2">
          <cell r="N2">
            <v>1</v>
          </cell>
          <cell r="DQ2" t="str">
            <v>职业1</v>
          </cell>
          <cell r="DU2" t="str">
            <v>职业2</v>
          </cell>
          <cell r="DY2" t="str">
            <v>职业3</v>
          </cell>
          <cell r="EC2" t="str">
            <v>职业4</v>
          </cell>
          <cell r="EK2" t="str">
            <v>击杀对象</v>
          </cell>
          <cell r="EL2" t="str">
            <v>击杀时间</v>
          </cell>
          <cell r="EO2" t="str">
            <v>击杀对象</v>
          </cell>
          <cell r="EP2" t="str">
            <v>击杀对象标识</v>
          </cell>
          <cell r="EQ2" t="str">
            <v>击杀对象使用率</v>
          </cell>
          <cell r="ER2" t="str">
            <v>分类</v>
          </cell>
          <cell r="ES2" t="str">
            <v>调用序号</v>
          </cell>
          <cell r="ET2" t="str">
            <v>职业</v>
          </cell>
          <cell r="EU2" t="str">
            <v>击杀时间</v>
          </cell>
          <cell r="EV2" t="str">
            <v>对应时间伤害系数</v>
          </cell>
          <cell r="EW2" t="str">
            <v>部队击杀概率</v>
          </cell>
          <cell r="EX2" t="str">
            <v>单位击杀概率</v>
          </cell>
          <cell r="FJ2" t="str">
            <v>技能范围类型</v>
          </cell>
          <cell r="FN2" t="str">
            <v>技能形状修正</v>
          </cell>
          <cell r="FT2" t="str">
            <v>施法效率修正</v>
          </cell>
          <cell r="FX2" t="str">
            <v>技能范围参数</v>
          </cell>
        </row>
        <row r="3">
          <cell r="DQ3" t="str">
            <v>职业1</v>
          </cell>
          <cell r="DR3" t="str">
            <v>职业2</v>
          </cell>
          <cell r="DS3" t="str">
            <v>职业3</v>
          </cell>
          <cell r="DT3" t="str">
            <v>职业4</v>
          </cell>
          <cell r="DU3" t="str">
            <v>职业1</v>
          </cell>
          <cell r="DV3" t="str">
            <v>职业2</v>
          </cell>
          <cell r="DW3" t="str">
            <v>职业3</v>
          </cell>
          <cell r="DX3" t="str">
            <v>职业4</v>
          </cell>
          <cell r="DY3" t="str">
            <v>职业1</v>
          </cell>
          <cell r="DZ3" t="str">
            <v>职业2</v>
          </cell>
          <cell r="EA3" t="str">
            <v>职业3</v>
          </cell>
          <cell r="EB3" t="str">
            <v>职业4</v>
          </cell>
          <cell r="EC3" t="str">
            <v>职业1</v>
          </cell>
          <cell r="ED3" t="str">
            <v>职业2</v>
          </cell>
          <cell r="EE3" t="str">
            <v>职业3</v>
          </cell>
          <cell r="EF3" t="str">
            <v>职业4</v>
          </cell>
          <cell r="EK3" t="str">
            <v>刀兵</v>
          </cell>
          <cell r="EL3">
            <v>35</v>
          </cell>
          <cell r="EO3" t="str">
            <v>刀兵</v>
          </cell>
          <cell r="EP3">
            <v>1</v>
          </cell>
          <cell r="EQ3">
            <v>0.3</v>
          </cell>
          <cell r="ER3" t="str">
            <v>士兵</v>
          </cell>
          <cell r="ES3">
            <v>1</v>
          </cell>
          <cell r="ET3" t="str">
            <v>刀兵</v>
          </cell>
          <cell r="EU3">
            <v>35</v>
          </cell>
          <cell r="EV3">
            <v>0</v>
          </cell>
          <cell r="EW3">
            <v>0.155691244418554</v>
          </cell>
          <cell r="EX3">
            <v>0</v>
          </cell>
          <cell r="FJ3" t="str">
            <v>zhixian</v>
          </cell>
          <cell r="FK3" t="str">
            <v>[0]：直线默认长度  [1]：直线宽度</v>
          </cell>
          <cell r="FN3" t="str">
            <v>预估目标数</v>
          </cell>
          <cell r="FO3" t="str">
            <v>技能形状0</v>
          </cell>
          <cell r="FP3" t="str">
            <v>技能形状1</v>
          </cell>
          <cell r="FQ3" t="str">
            <v>技能形状2</v>
          </cell>
          <cell r="FT3" t="str">
            <v>施法距离</v>
          </cell>
          <cell r="FU3" t="str">
            <v>距离对应可施法数量占总数量比例</v>
          </cell>
          <cell r="FV3" t="str">
            <v>施法效率修正系数</v>
          </cell>
          <cell r="FX3" t="str">
            <v>手动施法平均每作用一个目标需求面积</v>
          </cell>
          <cell r="FY3">
            <v>3200</v>
          </cell>
        </row>
        <row r="4">
          <cell r="C4" t="str">
            <v>横坐标受到纵坐标保护的概率</v>
          </cell>
          <cell r="N4" t="str">
            <v>目标方</v>
          </cell>
          <cell r="DQ4">
            <v>1</v>
          </cell>
          <cell r="DR4">
            <v>0</v>
          </cell>
          <cell r="DS4">
            <v>0</v>
          </cell>
          <cell r="DT4">
            <v>0</v>
          </cell>
          <cell r="DU4">
            <v>0</v>
          </cell>
          <cell r="DV4">
            <v>0.5</v>
          </cell>
          <cell r="DW4">
            <v>0.5</v>
          </cell>
          <cell r="DX4">
            <v>0</v>
          </cell>
          <cell r="DY4">
            <v>0.75</v>
          </cell>
          <cell r="DZ4">
            <v>0.25</v>
          </cell>
          <cell r="EA4">
            <v>0</v>
          </cell>
          <cell r="EB4">
            <v>0</v>
          </cell>
          <cell r="EC4">
            <v>1</v>
          </cell>
          <cell r="ED4">
            <v>0</v>
          </cell>
          <cell r="EE4">
            <v>0</v>
          </cell>
          <cell r="EF4">
            <v>0</v>
          </cell>
          <cell r="EK4" t="str">
            <v>车骑兵</v>
          </cell>
          <cell r="EL4">
            <v>54</v>
          </cell>
          <cell r="EP4">
            <v>1</v>
          </cell>
          <cell r="EQ4">
            <v>0.3</v>
          </cell>
          <cell r="ES4">
            <v>2</v>
          </cell>
          <cell r="ET4" t="str">
            <v>车骑兵</v>
          </cell>
          <cell r="EU4">
            <v>35</v>
          </cell>
          <cell r="EV4">
            <v>6279.6745079462416</v>
          </cell>
          <cell r="EW4">
            <v>0.23716543930902242</v>
          </cell>
          <cell r="EX4">
            <v>0.34353316877805695</v>
          </cell>
          <cell r="FJ4" t="str">
            <v>zhixian2</v>
          </cell>
          <cell r="FK4" t="str">
            <v>[0]：直线默认长度 [1]：直线宽度 [2]：圆形直径</v>
          </cell>
          <cell r="FN4">
            <v>0</v>
          </cell>
          <cell r="FO4">
            <v>1</v>
          </cell>
          <cell r="FP4">
            <v>1</v>
          </cell>
          <cell r="FQ4">
            <v>1</v>
          </cell>
          <cell r="FT4">
            <v>0</v>
          </cell>
          <cell r="FU4">
            <v>0.25</v>
          </cell>
          <cell r="FV4">
            <v>0.5</v>
          </cell>
          <cell r="FX4" t="str">
            <v>ai施法平均每作用一个目标需求面积</v>
          </cell>
          <cell r="FY4">
            <v>6400</v>
          </cell>
        </row>
        <row r="5">
          <cell r="D5" t="str">
            <v>刀兵</v>
          </cell>
          <cell r="E5" t="str">
            <v>车骑兵</v>
          </cell>
          <cell r="F5" t="str">
            <v>弓弩兵</v>
          </cell>
          <cell r="G5" t="str">
            <v>枪兵</v>
          </cell>
          <cell r="N5" t="str">
            <v>i</v>
          </cell>
          <cell r="O5">
            <v>1</v>
          </cell>
          <cell r="P5">
            <v>2</v>
          </cell>
          <cell r="Q5">
            <v>3</v>
          </cell>
          <cell r="R5">
            <v>4</v>
          </cell>
          <cell r="BE5" t="str">
            <v>技能附加增减士气的作用是让士气低落提前触发而不是额外触发</v>
          </cell>
          <cell r="DQ5">
            <v>1</v>
          </cell>
          <cell r="DR5">
            <v>0</v>
          </cell>
          <cell r="DS5">
            <v>0</v>
          </cell>
          <cell r="DT5">
            <v>0</v>
          </cell>
          <cell r="DU5">
            <v>0</v>
          </cell>
          <cell r="DV5">
            <v>0.5</v>
          </cell>
          <cell r="DW5">
            <v>0.5</v>
          </cell>
          <cell r="DX5">
            <v>0</v>
          </cell>
          <cell r="DY5">
            <v>0.75</v>
          </cell>
          <cell r="DZ5">
            <v>0.25</v>
          </cell>
          <cell r="EA5">
            <v>0</v>
          </cell>
          <cell r="EB5">
            <v>0</v>
          </cell>
          <cell r="EC5">
            <v>1</v>
          </cell>
          <cell r="ED5">
            <v>0</v>
          </cell>
          <cell r="EE5">
            <v>0</v>
          </cell>
          <cell r="EF5">
            <v>0</v>
          </cell>
          <cell r="EK5" t="str">
            <v>弓弩兵</v>
          </cell>
          <cell r="EL5">
            <v>56</v>
          </cell>
          <cell r="EP5">
            <v>1</v>
          </cell>
          <cell r="EQ5">
            <v>0.3</v>
          </cell>
          <cell r="ES5">
            <v>3</v>
          </cell>
          <cell r="ET5" t="str">
            <v>弓弩兵</v>
          </cell>
          <cell r="EU5">
            <v>35</v>
          </cell>
          <cell r="EV5">
            <v>12349.325915429912</v>
          </cell>
          <cell r="EW5">
            <v>0.31591473771051909</v>
          </cell>
          <cell r="EX5">
            <v>0.50717321532109738</v>
          </cell>
          <cell r="FJ5" t="str">
            <v>fanwei</v>
          </cell>
          <cell r="FK5" t="str">
            <v>[0]：圆形默认直径</v>
          </cell>
          <cell r="FN5">
            <v>3</v>
          </cell>
          <cell r="FO5">
            <v>1</v>
          </cell>
          <cell r="FP5">
            <v>1</v>
          </cell>
          <cell r="FQ5">
            <v>1</v>
          </cell>
          <cell r="FT5">
            <v>100</v>
          </cell>
          <cell r="FU5">
            <v>0.33</v>
          </cell>
          <cell r="FV5">
            <v>0.57445626465380284</v>
          </cell>
          <cell r="FX5" t="str">
            <v>手动施法战斗权重</v>
          </cell>
          <cell r="FY5">
            <v>0.7</v>
          </cell>
        </row>
        <row r="6">
          <cell r="C6" t="str">
            <v>刀兵</v>
          </cell>
          <cell r="D6">
            <v>1</v>
          </cell>
          <cell r="E6">
            <v>0.1</v>
          </cell>
          <cell r="N6" t="str">
            <v>j1</v>
          </cell>
          <cell r="O6">
            <v>2</v>
          </cell>
          <cell r="P6">
            <v>1</v>
          </cell>
          <cell r="Q6">
            <v>1</v>
          </cell>
          <cell r="R6">
            <v>1</v>
          </cell>
          <cell r="BE6" t="str">
            <v>在实力对等的战斗中</v>
          </cell>
          <cell r="DQ6">
            <v>1</v>
          </cell>
          <cell r="DR6">
            <v>0</v>
          </cell>
          <cell r="DS6">
            <v>0</v>
          </cell>
          <cell r="DT6">
            <v>0</v>
          </cell>
          <cell r="DU6">
            <v>0</v>
          </cell>
          <cell r="DV6">
            <v>0.5</v>
          </cell>
          <cell r="DW6">
            <v>0.5</v>
          </cell>
          <cell r="DX6">
            <v>0</v>
          </cell>
          <cell r="DY6">
            <v>0.75</v>
          </cell>
          <cell r="DZ6">
            <v>0.25</v>
          </cell>
          <cell r="EA6">
            <v>0</v>
          </cell>
          <cell r="EB6">
            <v>0</v>
          </cell>
          <cell r="EC6">
            <v>1</v>
          </cell>
          <cell r="ED6">
            <v>0</v>
          </cell>
          <cell r="EE6">
            <v>0</v>
          </cell>
          <cell r="EF6">
            <v>0</v>
          </cell>
          <cell r="EK6" t="str">
            <v>枪兵</v>
          </cell>
          <cell r="EL6">
            <v>24</v>
          </cell>
          <cell r="EP6">
            <v>1</v>
          </cell>
          <cell r="EQ6">
            <v>0.3</v>
          </cell>
          <cell r="ES6">
            <v>4</v>
          </cell>
          <cell r="ET6" t="str">
            <v>枪兵</v>
          </cell>
          <cell r="EU6">
            <v>35</v>
          </cell>
          <cell r="EV6">
            <v>10446.62476553743</v>
          </cell>
          <cell r="EW6">
            <v>0.29122857856190465</v>
          </cell>
          <cell r="EX6">
            <v>0.46539846746029523</v>
          </cell>
          <cell r="FJ6" t="str">
            <v>fanwei2</v>
          </cell>
          <cell r="FK6" t="str">
            <v>[0]：圆形1默认直径 
[1]：圆形2默认直径 
[2]：圆圈1到圆圈2的距离</v>
          </cell>
          <cell r="FN6">
            <v>6</v>
          </cell>
          <cell r="FO6">
            <v>1</v>
          </cell>
          <cell r="FP6">
            <v>0.8</v>
          </cell>
          <cell r="FQ6">
            <v>0.9</v>
          </cell>
          <cell r="FT6">
            <v>150</v>
          </cell>
          <cell r="FU6">
            <v>0.5</v>
          </cell>
          <cell r="FV6">
            <v>0.70710678118654757</v>
          </cell>
          <cell r="FX6" t="str">
            <v>ai施法战斗权重</v>
          </cell>
          <cell r="FY6">
            <v>0.3</v>
          </cell>
        </row>
        <row r="7">
          <cell r="C7" t="str">
            <v>车骑兵</v>
          </cell>
          <cell r="D7">
            <v>0.25</v>
          </cell>
          <cell r="E7">
            <v>1</v>
          </cell>
          <cell r="N7" t="str">
            <v>j2</v>
          </cell>
          <cell r="O7">
            <v>3</v>
          </cell>
          <cell r="P7">
            <v>3</v>
          </cell>
          <cell r="Q7">
            <v>2</v>
          </cell>
          <cell r="R7">
            <v>2</v>
          </cell>
          <cell r="Y7" t="str">
            <v>后面有时间会调整，将造成目标伤害的系数改为自身提升的系数</v>
          </cell>
          <cell r="BD7" t="str">
            <v>标准情况下（刨除士气影响带来的生命附加部分）</v>
          </cell>
          <cell r="BM7" t="str">
            <v>实际情况下（士兵实际生命=士兵标准设定生命+士气影响的生命，士气影响改变的兵力丢失部分转移给士兵生命附加）</v>
          </cell>
          <cell r="DQ7">
            <v>1</v>
          </cell>
          <cell r="DR7">
            <v>0</v>
          </cell>
          <cell r="DS7">
            <v>0</v>
          </cell>
          <cell r="DT7">
            <v>0</v>
          </cell>
          <cell r="DU7">
            <v>0</v>
          </cell>
          <cell r="DV7">
            <v>0.5</v>
          </cell>
          <cell r="DW7">
            <v>0.5</v>
          </cell>
          <cell r="DX7">
            <v>0</v>
          </cell>
          <cell r="DY7">
            <v>0.75</v>
          </cell>
          <cell r="DZ7">
            <v>0.25</v>
          </cell>
          <cell r="EA7">
            <v>0</v>
          </cell>
          <cell r="EB7">
            <v>0</v>
          </cell>
          <cell r="EC7">
            <v>1</v>
          </cell>
          <cell r="ED7">
            <v>0</v>
          </cell>
          <cell r="EE7">
            <v>0</v>
          </cell>
          <cell r="EF7">
            <v>0</v>
          </cell>
          <cell r="EK7" t="str">
            <v>步将</v>
          </cell>
          <cell r="EL7">
            <v>29</v>
          </cell>
          <cell r="EP7">
            <v>1</v>
          </cell>
          <cell r="EQ7">
            <v>0.3</v>
          </cell>
          <cell r="ER7" t="str">
            <v>武将</v>
          </cell>
          <cell r="ES7">
            <v>1</v>
          </cell>
          <cell r="ET7" t="str">
            <v>步将</v>
          </cell>
          <cell r="EU7">
            <v>35</v>
          </cell>
          <cell r="EV7">
            <v>12000</v>
          </cell>
          <cell r="EW7">
            <v>0.28776352283249523</v>
          </cell>
          <cell r="EX7">
            <v>0.69673009078123405</v>
          </cell>
          <cell r="FJ7" t="str">
            <v>fanwei3</v>
          </cell>
          <cell r="FK7" t="str">
            <v>[0]：直线默认长度 [1]：直线宽度  [2]：圆形直径 [3]：是否锁定锁定直线长度（填0或1）</v>
          </cell>
          <cell r="FN7">
            <v>12</v>
          </cell>
          <cell r="FO7">
            <v>1</v>
          </cell>
          <cell r="FP7">
            <v>0.5</v>
          </cell>
          <cell r="FQ7">
            <v>0.8</v>
          </cell>
          <cell r="FT7">
            <v>200</v>
          </cell>
          <cell r="FU7">
            <v>0.67</v>
          </cell>
          <cell r="FV7">
            <v>0.81853527718724506</v>
          </cell>
          <cell r="FX7" t="str">
            <v>最终技能范围参数</v>
          </cell>
          <cell r="FY7">
            <v>4160</v>
          </cell>
        </row>
        <row r="8">
          <cell r="C8" t="str">
            <v>弓弩兵</v>
          </cell>
          <cell r="D8">
            <v>0.4</v>
          </cell>
          <cell r="E8">
            <v>0.4</v>
          </cell>
          <cell r="F8">
            <v>1</v>
          </cell>
          <cell r="G8">
            <v>0.2</v>
          </cell>
          <cell r="N8" t="str">
            <v>j3</v>
          </cell>
          <cell r="O8">
            <v>4</v>
          </cell>
          <cell r="P8">
            <v>4</v>
          </cell>
          <cell r="Q8">
            <v>4</v>
          </cell>
          <cell r="R8">
            <v>3</v>
          </cell>
          <cell r="BE8" t="str">
            <v>每次士气低落时总计丢失</v>
          </cell>
          <cell r="BF8">
            <v>0.25</v>
          </cell>
          <cell r="BG8" t="str">
            <v>实际兵力</v>
          </cell>
          <cell r="BM8" t="str">
            <v>士气影响的生命</v>
          </cell>
          <cell r="BN8">
            <v>1</v>
          </cell>
          <cell r="BO8" t="str">
            <v>士兵标准生命</v>
          </cell>
          <cell r="CL8" t="str">
            <v>步将</v>
          </cell>
          <cell r="CM8" t="str">
            <v>骑将</v>
          </cell>
          <cell r="CN8" t="str">
            <v>弓将</v>
          </cell>
          <cell r="CO8" t="str">
            <v>军师</v>
          </cell>
          <cell r="DQ8">
            <v>1</v>
          </cell>
          <cell r="DR8">
            <v>0</v>
          </cell>
          <cell r="DS8">
            <v>0</v>
          </cell>
          <cell r="DT8">
            <v>0</v>
          </cell>
          <cell r="DU8">
            <v>0</v>
          </cell>
          <cell r="DV8">
            <v>0.5</v>
          </cell>
          <cell r="DW8">
            <v>0.5</v>
          </cell>
          <cell r="DX8">
            <v>0</v>
          </cell>
          <cell r="DY8">
            <v>0.75</v>
          </cell>
          <cell r="DZ8">
            <v>0.25</v>
          </cell>
          <cell r="EA8">
            <v>0</v>
          </cell>
          <cell r="EB8">
            <v>0</v>
          </cell>
          <cell r="EC8">
            <v>1</v>
          </cell>
          <cell r="ED8">
            <v>0</v>
          </cell>
          <cell r="EE8">
            <v>0</v>
          </cell>
          <cell r="EF8">
            <v>0</v>
          </cell>
          <cell r="EK8" t="str">
            <v>骑将</v>
          </cell>
          <cell r="EL8">
            <v>37</v>
          </cell>
          <cell r="EP8">
            <v>1</v>
          </cell>
          <cell r="EQ8">
            <v>0.3</v>
          </cell>
          <cell r="ES8">
            <v>2</v>
          </cell>
          <cell r="ET8" t="str">
            <v>骑将</v>
          </cell>
          <cell r="EU8">
            <v>35</v>
          </cell>
          <cell r="EV8">
            <v>12000</v>
          </cell>
          <cell r="EW8">
            <v>0.30541300161870305</v>
          </cell>
          <cell r="EX8">
            <v>0.65646683122194305</v>
          </cell>
          <cell r="FJ8" t="str">
            <v>sectorFanwei</v>
          </cell>
          <cell r="FK8" t="str">
            <v>[0]：内圈直径 [1]：外圈直径 [2]：扇形角度</v>
          </cell>
          <cell r="FT8">
            <v>300</v>
          </cell>
          <cell r="FU8">
            <v>0.9</v>
          </cell>
          <cell r="FV8">
            <v>0.94868329805051377</v>
          </cell>
        </row>
        <row r="9">
          <cell r="C9" t="str">
            <v>枪兵</v>
          </cell>
          <cell r="D9">
            <v>0.27999999999999997</v>
          </cell>
          <cell r="E9">
            <v>0.27999999999999997</v>
          </cell>
          <cell r="G9">
            <v>1</v>
          </cell>
          <cell r="O9" t="str">
            <v>武将</v>
          </cell>
          <cell r="S9" t="str">
            <v>士兵</v>
          </cell>
          <cell r="BE9" t="str">
            <v>士气低落持续</v>
          </cell>
          <cell r="BF9">
            <v>5</v>
          </cell>
          <cell r="BG9" t="str">
            <v>秒</v>
          </cell>
          <cell r="BM9" t="str">
            <v>每次士气低落时总计丢失</v>
          </cell>
          <cell r="BN9">
            <v>0.5</v>
          </cell>
          <cell r="BO9" t="str">
            <v>标准兵力</v>
          </cell>
          <cell r="CK9" t="str">
            <v>每回合自然增长速度</v>
          </cell>
          <cell r="CL9">
            <v>2</v>
          </cell>
          <cell r="CM9">
            <v>2</v>
          </cell>
          <cell r="CN9">
            <v>2</v>
          </cell>
          <cell r="CO9">
            <v>2</v>
          </cell>
          <cell r="DQ9">
            <v>1</v>
          </cell>
          <cell r="DR9">
            <v>0</v>
          </cell>
          <cell r="DS9">
            <v>0</v>
          </cell>
          <cell r="DT9">
            <v>0</v>
          </cell>
          <cell r="DU9">
            <v>0</v>
          </cell>
          <cell r="DV9">
            <v>0.5</v>
          </cell>
          <cell r="DW9">
            <v>0.5</v>
          </cell>
          <cell r="DX9">
            <v>0</v>
          </cell>
          <cell r="DY9">
            <v>0.75</v>
          </cell>
          <cell r="DZ9">
            <v>0.25</v>
          </cell>
          <cell r="EA9">
            <v>0</v>
          </cell>
          <cell r="EB9">
            <v>0</v>
          </cell>
          <cell r="EC9">
            <v>1</v>
          </cell>
          <cell r="ED9">
            <v>0</v>
          </cell>
          <cell r="EE9">
            <v>0</v>
          </cell>
          <cell r="EF9">
            <v>0</v>
          </cell>
          <cell r="EK9" t="str">
            <v>弓将</v>
          </cell>
          <cell r="EL9">
            <v>60</v>
          </cell>
          <cell r="EP9">
            <v>1</v>
          </cell>
          <cell r="EQ9">
            <v>0.3</v>
          </cell>
          <cell r="ES9">
            <v>3</v>
          </cell>
          <cell r="ET9" t="str">
            <v>弓将</v>
          </cell>
          <cell r="EU9">
            <v>35</v>
          </cell>
          <cell r="EV9">
            <v>12000</v>
          </cell>
          <cell r="EW9">
            <v>0.40682347554880177</v>
          </cell>
          <cell r="EX9">
            <v>0.49282678467890256</v>
          </cell>
          <cell r="FT9">
            <v>400</v>
          </cell>
          <cell r="FU9">
            <v>1</v>
          </cell>
          <cell r="FV9">
            <v>1</v>
          </cell>
        </row>
        <row r="10">
          <cell r="O10" t="str">
            <v>刀兵</v>
          </cell>
          <cell r="P10" t="str">
            <v>车骑兵</v>
          </cell>
          <cell r="Q10" t="str">
            <v>弓弩兵</v>
          </cell>
          <cell r="R10" t="str">
            <v>枪兵</v>
          </cell>
          <cell r="S10" t="str">
            <v>刀兵</v>
          </cell>
          <cell r="T10" t="str">
            <v>车骑兵</v>
          </cell>
          <cell r="U10" t="str">
            <v>弓弩兵</v>
          </cell>
          <cell r="V10" t="str">
            <v>枪兵</v>
          </cell>
          <cell r="Z10" t="str">
            <v>实力公式</v>
          </cell>
          <cell r="AA10" t="str">
            <v>∑i (Hi*(Ai+∑j kij(aj*nj+Aj)+(1-pi)*ni*ai)+ni*hi（ai*ni/2+∑j kij(aj*nj+Aj)+pi*Ai))</v>
          </cell>
          <cell r="BE10" t="str">
            <v>触发后的兵力节点</v>
          </cell>
          <cell r="BN10" t="str">
            <v>近战肉</v>
          </cell>
          <cell r="BO10" t="str">
            <v>近战输(骑）</v>
          </cell>
          <cell r="BP10" t="str">
            <v>远程输</v>
          </cell>
          <cell r="BQ10" t="str">
            <v>枪兵</v>
          </cell>
          <cell r="CK10" t="str">
            <v>每损失1%生命增长</v>
          </cell>
          <cell r="CL10">
            <v>1.2</v>
          </cell>
          <cell r="CM10">
            <v>1.2</v>
          </cell>
          <cell r="CN10">
            <v>1.2</v>
          </cell>
          <cell r="CO10">
            <v>1.2</v>
          </cell>
          <cell r="DQ10">
            <v>1</v>
          </cell>
          <cell r="DR10">
            <v>0</v>
          </cell>
          <cell r="DS10">
            <v>0</v>
          </cell>
          <cell r="DT10">
            <v>0</v>
          </cell>
          <cell r="DU10">
            <v>0</v>
          </cell>
          <cell r="DV10">
            <v>0.5</v>
          </cell>
          <cell r="DW10">
            <v>0.5</v>
          </cell>
          <cell r="DX10">
            <v>0</v>
          </cell>
          <cell r="DY10">
            <v>0.75</v>
          </cell>
          <cell r="DZ10">
            <v>0.25</v>
          </cell>
          <cell r="EA10">
            <v>0</v>
          </cell>
          <cell r="EB10">
            <v>0</v>
          </cell>
          <cell r="EC10">
            <v>1</v>
          </cell>
          <cell r="ED10">
            <v>0</v>
          </cell>
          <cell r="EE10">
            <v>0</v>
          </cell>
          <cell r="EF10">
            <v>0</v>
          </cell>
          <cell r="EK10" t="str">
            <v>军师</v>
          </cell>
          <cell r="EL10">
            <v>60</v>
          </cell>
          <cell r="EP10">
            <v>1</v>
          </cell>
          <cell r="EQ10">
            <v>0.3</v>
          </cell>
          <cell r="ES10">
            <v>4</v>
          </cell>
          <cell r="ET10" t="str">
            <v>军师</v>
          </cell>
          <cell r="EU10">
            <v>35</v>
          </cell>
          <cell r="EV10">
            <v>12000</v>
          </cell>
          <cell r="FT10">
            <v>1000</v>
          </cell>
          <cell r="FU10">
            <v>1</v>
          </cell>
          <cell r="FV10">
            <v>1</v>
          </cell>
        </row>
        <row r="11">
          <cell r="D11" t="str">
            <v>a*n</v>
          </cell>
          <cell r="E11" t="str">
            <v>h*n</v>
          </cell>
          <cell r="F11" t="str">
            <v>A</v>
          </cell>
          <cell r="G11" t="str">
            <v>H</v>
          </cell>
          <cell r="H11" t="str">
            <v>受伤分配率</v>
          </cell>
          <cell r="N11" t="str">
            <v>生存调整系数</v>
          </cell>
          <cell r="O11">
            <v>3.7898399999999999</v>
          </cell>
          <cell r="P11">
            <v>3.62704</v>
          </cell>
          <cell r="Q11">
            <v>1.8</v>
          </cell>
          <cell r="R11">
            <v>2.3839999999999999</v>
          </cell>
          <cell r="S11">
            <v>4.9964445</v>
          </cell>
          <cell r="T11">
            <v>3.5179200000000002</v>
          </cell>
          <cell r="U11">
            <v>1.096875</v>
          </cell>
          <cell r="V11">
            <v>1.377675</v>
          </cell>
          <cell r="BF11" t="str">
            <v>第1次</v>
          </cell>
          <cell r="BG11">
            <v>0.58333333333333337</v>
          </cell>
          <cell r="BM11" t="str">
            <v>标准兵力效用</v>
          </cell>
          <cell r="BN11">
            <v>3.6039024999999993</v>
          </cell>
          <cell r="BO11">
            <v>3.3044000000000002</v>
          </cell>
          <cell r="BP11">
            <v>3.4418750000000005</v>
          </cell>
          <cell r="BQ11">
            <v>2.9183549999999996</v>
          </cell>
          <cell r="CK11" t="str">
            <v>初始怒气值</v>
          </cell>
          <cell r="CL11">
            <v>50</v>
          </cell>
          <cell r="CM11">
            <v>50</v>
          </cell>
          <cell r="CN11">
            <v>50</v>
          </cell>
          <cell r="CO11">
            <v>50</v>
          </cell>
          <cell r="DQ11">
            <v>1</v>
          </cell>
          <cell r="DR11">
            <v>0</v>
          </cell>
          <cell r="DS11">
            <v>0</v>
          </cell>
          <cell r="DT11">
            <v>0</v>
          </cell>
          <cell r="DU11">
            <v>0</v>
          </cell>
          <cell r="DV11">
            <v>0.5</v>
          </cell>
          <cell r="DW11">
            <v>0.5</v>
          </cell>
          <cell r="DX11">
            <v>0</v>
          </cell>
          <cell r="DY11">
            <v>0.75</v>
          </cell>
          <cell r="DZ11">
            <v>0.25</v>
          </cell>
          <cell r="EA11">
            <v>0</v>
          </cell>
          <cell r="EB11">
            <v>0</v>
          </cell>
          <cell r="EC11">
            <v>1</v>
          </cell>
          <cell r="ED11">
            <v>0</v>
          </cell>
          <cell r="EE11">
            <v>0</v>
          </cell>
          <cell r="EF11">
            <v>0</v>
          </cell>
          <cell r="EO11" t="str">
            <v>车骑兵</v>
          </cell>
          <cell r="EP11">
            <v>2</v>
          </cell>
          <cell r="EQ11">
            <v>0.3</v>
          </cell>
          <cell r="ER11" t="str">
            <v>士兵</v>
          </cell>
          <cell r="ES11">
            <v>1</v>
          </cell>
          <cell r="ET11" t="str">
            <v>刀兵</v>
          </cell>
          <cell r="EU11">
            <v>54</v>
          </cell>
          <cell r="EV11">
            <v>0</v>
          </cell>
          <cell r="EW11">
            <v>0.19456933701003995</v>
          </cell>
          <cell r="EX11">
            <v>0</v>
          </cell>
        </row>
        <row r="12">
          <cell r="C12" t="str">
            <v>刀兵</v>
          </cell>
          <cell r="D12">
            <v>0.83199999999999996</v>
          </cell>
          <cell r="E12">
            <v>1.6875</v>
          </cell>
          <cell r="F12">
            <v>1</v>
          </cell>
          <cell r="G12">
            <v>1</v>
          </cell>
          <cell r="H12">
            <v>0.5</v>
          </cell>
          <cell r="N12" t="str">
            <v>输出调整系数</v>
          </cell>
          <cell r="O12">
            <v>2.0687500000000001</v>
          </cell>
          <cell r="P12">
            <v>2.296875</v>
          </cell>
          <cell r="Q12">
            <v>3.8062500000000004</v>
          </cell>
          <cell r="R12">
            <v>2.7887499999999998</v>
          </cell>
          <cell r="S12">
            <v>1.1746799999999999</v>
          </cell>
          <cell r="T12">
            <v>2.0700000000000003</v>
          </cell>
          <cell r="U12">
            <v>4.761000000000001</v>
          </cell>
          <cell r="V12">
            <v>3.5594639999999997</v>
          </cell>
          <cell r="Z12">
            <v>3.0722933333333331</v>
          </cell>
          <cell r="AA12">
            <v>3.2037464999999998</v>
          </cell>
          <cell r="AB12">
            <v>6.2760398333333329</v>
          </cell>
          <cell r="AE12">
            <v>5.8585899999999995</v>
          </cell>
          <cell r="AF12">
            <v>5.923915</v>
          </cell>
          <cell r="AG12">
            <v>5.6062500000000002</v>
          </cell>
          <cell r="AH12">
            <v>5.1727499999999997</v>
          </cell>
          <cell r="AI12">
            <v>6.1711244999999995</v>
          </cell>
          <cell r="AJ12">
            <v>5.5879200000000004</v>
          </cell>
          <cell r="AK12">
            <v>5.8578750000000008</v>
          </cell>
          <cell r="AL12">
            <v>4.9371390000000002</v>
          </cell>
          <cell r="BF12" t="str">
            <v>第2次</v>
          </cell>
          <cell r="BG12">
            <v>0.16666666666666674</v>
          </cell>
          <cell r="CL12">
            <v>240</v>
          </cell>
          <cell r="CM12">
            <v>240</v>
          </cell>
          <cell r="CN12">
            <v>240</v>
          </cell>
          <cell r="CO12">
            <v>240</v>
          </cell>
          <cell r="DQ12">
            <v>1</v>
          </cell>
          <cell r="DR12">
            <v>0</v>
          </cell>
          <cell r="DS12">
            <v>0</v>
          </cell>
          <cell r="DT12">
            <v>0</v>
          </cell>
          <cell r="DU12">
            <v>0</v>
          </cell>
          <cell r="DV12">
            <v>0.5</v>
          </cell>
          <cell r="DW12">
            <v>0.5</v>
          </cell>
          <cell r="DX12">
            <v>0</v>
          </cell>
          <cell r="DY12">
            <v>0.75</v>
          </cell>
          <cell r="DZ12">
            <v>0.25</v>
          </cell>
          <cell r="EA12">
            <v>0</v>
          </cell>
          <cell r="EB12">
            <v>0</v>
          </cell>
          <cell r="EC12">
            <v>1</v>
          </cell>
          <cell r="ED12">
            <v>0</v>
          </cell>
          <cell r="EE12">
            <v>0</v>
          </cell>
          <cell r="EF12">
            <v>0</v>
          </cell>
          <cell r="EP12">
            <v>2</v>
          </cell>
          <cell r="EQ12">
            <v>0.3</v>
          </cell>
          <cell r="ES12">
            <v>2</v>
          </cell>
          <cell r="ET12" t="str">
            <v>车骑兵</v>
          </cell>
          <cell r="EU12">
            <v>54</v>
          </cell>
          <cell r="EV12">
            <v>3216.9480910178181</v>
          </cell>
          <cell r="EW12">
            <v>0.24672929178212746</v>
          </cell>
          <cell r="EX12">
            <v>0.21140560326394897</v>
          </cell>
          <cell r="FO12" t="str">
            <v>技能作用范围面积</v>
          </cell>
        </row>
        <row r="13">
          <cell r="C13" t="str">
            <v>车骑兵</v>
          </cell>
          <cell r="D13">
            <v>1.28</v>
          </cell>
          <cell r="E13">
            <v>1.25</v>
          </cell>
          <cell r="F13">
            <v>1</v>
          </cell>
          <cell r="G13">
            <v>1</v>
          </cell>
          <cell r="H13">
            <v>0.5</v>
          </cell>
          <cell r="M13" t="str">
            <v>兵力调整系数</v>
          </cell>
          <cell r="S13">
            <v>0.70199999999999996</v>
          </cell>
          <cell r="T13">
            <v>0.8</v>
          </cell>
          <cell r="U13">
            <v>0.75</v>
          </cell>
          <cell r="V13">
            <v>0.70199999999999996</v>
          </cell>
          <cell r="Z13">
            <v>2.7239583333333335</v>
          </cell>
          <cell r="AA13">
            <v>2.6685600000000007</v>
          </cell>
          <cell r="AB13">
            <v>5.3925183333333342</v>
          </cell>
          <cell r="AF13">
            <v>5.6403762500000001</v>
          </cell>
          <cell r="AJ13">
            <v>5.6385146250000009</v>
          </cell>
          <cell r="BF13" t="str">
            <v>士气上限</v>
          </cell>
          <cell r="BG13">
            <v>100</v>
          </cell>
          <cell r="BU13" t="str">
            <v xml:space="preserve"> </v>
          </cell>
          <cell r="DQ13">
            <v>1</v>
          </cell>
          <cell r="DR13">
            <v>0</v>
          </cell>
          <cell r="DS13">
            <v>0</v>
          </cell>
          <cell r="DT13">
            <v>0</v>
          </cell>
          <cell r="DU13">
            <v>0</v>
          </cell>
          <cell r="DV13">
            <v>0.5</v>
          </cell>
          <cell r="DW13">
            <v>0.5</v>
          </cell>
          <cell r="DX13">
            <v>0</v>
          </cell>
          <cell r="DY13">
            <v>0.75</v>
          </cell>
          <cell r="DZ13">
            <v>0.25</v>
          </cell>
          <cell r="EA13">
            <v>0</v>
          </cell>
          <cell r="EB13">
            <v>0</v>
          </cell>
          <cell r="EC13">
            <v>1</v>
          </cell>
          <cell r="ED13">
            <v>0</v>
          </cell>
          <cell r="EE13">
            <v>0</v>
          </cell>
          <cell r="EF13">
            <v>0</v>
          </cell>
          <cell r="EK13" t="str">
            <v>职业</v>
          </cell>
          <cell r="EL13" t="str">
            <v>击杀士兵概率</v>
          </cell>
          <cell r="EM13" t="str">
            <v>击杀将领概率</v>
          </cell>
          <cell r="EP13">
            <v>2</v>
          </cell>
          <cell r="EQ13">
            <v>0.3</v>
          </cell>
          <cell r="ES13">
            <v>3</v>
          </cell>
          <cell r="ET13" t="str">
            <v>弓弩兵</v>
          </cell>
          <cell r="EU13">
            <v>54</v>
          </cell>
          <cell r="EV13">
            <v>6561.6677797143393</v>
          </cell>
          <cell r="EW13">
            <v>0.30096094947496993</v>
          </cell>
          <cell r="EX13">
            <v>0.35350636901741395</v>
          </cell>
          <cell r="FG13" t="str">
            <v>武将</v>
          </cell>
          <cell r="FH13" t="str">
            <v>id</v>
          </cell>
          <cell r="FI13" t="str">
            <v>技能范围类型</v>
          </cell>
          <cell r="FJ13" t="str">
            <v>[0]</v>
          </cell>
          <cell r="FK13" t="str">
            <v>[1]</v>
          </cell>
          <cell r="FL13" t="str">
            <v>[2]</v>
          </cell>
          <cell r="FM13" t="str">
            <v>[3]</v>
          </cell>
          <cell r="FN13" t="str">
            <v>施法距离</v>
          </cell>
          <cell r="FO13" t="str">
            <v>zhixian</v>
          </cell>
          <cell r="FP13" t="str">
            <v>zhixian2</v>
          </cell>
          <cell r="FQ13" t="str">
            <v>zhixian3</v>
          </cell>
          <cell r="FR13" t="str">
            <v>fanwei</v>
          </cell>
          <cell r="FS13" t="str">
            <v>fanwei2</v>
          </cell>
          <cell r="FT13" t="str">
            <v>fanwei3</v>
          </cell>
          <cell r="FU13" t="str">
            <v>fanwei4</v>
          </cell>
          <cell r="FV13" t="str">
            <v>sectorFanwei</v>
          </cell>
          <cell r="FW13" t="str">
            <v>rectangle</v>
          </cell>
          <cell r="FY13" t="str">
            <v>技能范围</v>
          </cell>
          <cell r="FZ13" t="str">
            <v>职业</v>
          </cell>
          <cell r="GA13" t="str">
            <v>对象</v>
          </cell>
          <cell r="GB13" t="str">
            <v>施法机制修正</v>
          </cell>
          <cell r="GC13" t="str">
            <v>施法效率修正</v>
          </cell>
          <cell r="GD13" t="str">
            <v>技能范围形状无0/方1/圆2</v>
          </cell>
          <cell r="GE13" t="str">
            <v>技能范围预估目标数</v>
          </cell>
          <cell r="GF13" t="str">
            <v>技能形状修正最终预估目标数</v>
          </cell>
          <cell r="GG13" t="str">
            <v>技能限制最大作用目标数</v>
          </cell>
        </row>
        <row r="14">
          <cell r="C14" t="str">
            <v>弓弩兵</v>
          </cell>
          <cell r="D14">
            <v>1.6</v>
          </cell>
          <cell r="E14">
            <v>0.9375</v>
          </cell>
          <cell r="F14">
            <v>1</v>
          </cell>
          <cell r="G14">
            <v>1</v>
          </cell>
          <cell r="H14">
            <v>0.5</v>
          </cell>
          <cell r="O14">
            <v>3.7898399999999999</v>
          </cell>
          <cell r="P14">
            <v>3.62704</v>
          </cell>
          <cell r="Q14">
            <v>1.8</v>
          </cell>
          <cell r="R14">
            <v>2.3839999999999999</v>
          </cell>
          <cell r="S14">
            <v>5.4528049999999988</v>
          </cell>
          <cell r="T14">
            <v>4.6088000000000005</v>
          </cell>
          <cell r="U14">
            <v>5.0087500000000009</v>
          </cell>
          <cell r="V14">
            <v>4.0817099999999993</v>
          </cell>
          <cell r="BE14" t="str">
            <v>实际每丢失1%兵力减少</v>
          </cell>
          <cell r="BF14">
            <v>6</v>
          </cell>
          <cell r="BG14" t="str">
            <v>点士气</v>
          </cell>
          <cell r="DQ14">
            <v>1</v>
          </cell>
          <cell r="DR14">
            <v>0</v>
          </cell>
          <cell r="DS14">
            <v>0</v>
          </cell>
          <cell r="DT14">
            <v>0</v>
          </cell>
          <cell r="DU14">
            <v>0</v>
          </cell>
          <cell r="DV14">
            <v>0.5</v>
          </cell>
          <cell r="DW14">
            <v>0.5</v>
          </cell>
          <cell r="DX14">
            <v>0</v>
          </cell>
          <cell r="DY14">
            <v>0.75</v>
          </cell>
          <cell r="DZ14">
            <v>0.25</v>
          </cell>
          <cell r="EA14">
            <v>0</v>
          </cell>
          <cell r="EB14">
            <v>0</v>
          </cell>
          <cell r="EC14">
            <v>1</v>
          </cell>
          <cell r="ED14">
            <v>0</v>
          </cell>
          <cell r="EE14">
            <v>0</v>
          </cell>
          <cell r="EF14">
            <v>0</v>
          </cell>
          <cell r="EK14" t="str">
            <v>刀兵</v>
          </cell>
          <cell r="EL14">
            <v>1.3408418156034183E-3</v>
          </cell>
          <cell r="EM14">
            <v>1.6619002287631131E-3</v>
          </cell>
          <cell r="EP14">
            <v>2</v>
          </cell>
          <cell r="EQ14">
            <v>0.3</v>
          </cell>
          <cell r="ES14">
            <v>4</v>
          </cell>
          <cell r="ET14" t="str">
            <v>枪兵</v>
          </cell>
          <cell r="EU14">
            <v>54</v>
          </cell>
          <cell r="EV14">
            <v>3896.055916738595</v>
          </cell>
          <cell r="EW14">
            <v>0.2577404217328626</v>
          </cell>
          <cell r="EX14">
            <v>0.24509576068086403</v>
          </cell>
          <cell r="FG14" t="str">
            <v>骊姬</v>
          </cell>
          <cell r="FH14">
            <v>10001</v>
          </cell>
          <cell r="FI14" t="str">
            <v>zhixian2</v>
          </cell>
          <cell r="FJ14">
            <v>220</v>
          </cell>
          <cell r="FK14">
            <v>15</v>
          </cell>
          <cell r="FL14">
            <v>55</v>
          </cell>
          <cell r="FM14">
            <v>0</v>
          </cell>
          <cell r="FN14">
            <v>220</v>
          </cell>
          <cell r="FO14">
            <v>0</v>
          </cell>
          <cell r="FP14">
            <v>9498.5000000000018</v>
          </cell>
          <cell r="FQ14">
            <v>0</v>
          </cell>
          <cell r="FR14">
            <v>0</v>
          </cell>
          <cell r="FS14">
            <v>0</v>
          </cell>
          <cell r="FT14">
            <v>0</v>
          </cell>
          <cell r="FU14">
            <v>0</v>
          </cell>
          <cell r="FV14">
            <v>0</v>
          </cell>
          <cell r="FW14">
            <v>0</v>
          </cell>
          <cell r="FX14">
            <v>0</v>
          </cell>
          <cell r="FY14">
            <v>9498.5000000000018</v>
          </cell>
          <cell r="FZ14" t="str">
            <v/>
          </cell>
          <cell r="GA14">
            <v>0</v>
          </cell>
          <cell r="GB14">
            <v>220</v>
          </cell>
          <cell r="GC14">
            <v>0.84456488135989882</v>
          </cell>
          <cell r="GD14">
            <v>2</v>
          </cell>
          <cell r="GE14">
            <v>1.9</v>
          </cell>
          <cell r="GF14">
            <v>2</v>
          </cell>
          <cell r="GG14">
            <v>3</v>
          </cell>
        </row>
        <row r="15">
          <cell r="C15" t="str">
            <v>枪兵</v>
          </cell>
          <cell r="D15">
            <v>1.728</v>
          </cell>
          <cell r="E15">
            <v>0.8125</v>
          </cell>
          <cell r="F15">
            <v>1</v>
          </cell>
          <cell r="G15">
            <v>1</v>
          </cell>
          <cell r="H15">
            <v>0.5</v>
          </cell>
          <cell r="BE15" t="str">
            <v>平均每丢失1%兵力减少</v>
          </cell>
          <cell r="BF15">
            <v>2.4</v>
          </cell>
          <cell r="BG15" t="str">
            <v>点士气</v>
          </cell>
          <cell r="CK15">
            <v>1</v>
          </cell>
          <cell r="CL15">
            <v>2</v>
          </cell>
          <cell r="CM15">
            <v>3</v>
          </cell>
          <cell r="CN15">
            <v>4</v>
          </cell>
          <cell r="DQ15">
            <v>1</v>
          </cell>
          <cell r="DR15">
            <v>0</v>
          </cell>
          <cell r="DS15">
            <v>0</v>
          </cell>
          <cell r="DT15">
            <v>0</v>
          </cell>
          <cell r="DU15">
            <v>0</v>
          </cell>
          <cell r="DV15">
            <v>0.5</v>
          </cell>
          <cell r="DW15">
            <v>0.5</v>
          </cell>
          <cell r="DX15">
            <v>0</v>
          </cell>
          <cell r="DY15">
            <v>0.75</v>
          </cell>
          <cell r="DZ15">
            <v>0.25</v>
          </cell>
          <cell r="EA15">
            <v>0</v>
          </cell>
          <cell r="EB15">
            <v>0</v>
          </cell>
          <cell r="EC15">
            <v>1</v>
          </cell>
          <cell r="ED15">
            <v>0</v>
          </cell>
          <cell r="EE15">
            <v>0</v>
          </cell>
          <cell r="EF15">
            <v>0</v>
          </cell>
          <cell r="EK15" t="str">
            <v>车骑兵</v>
          </cell>
          <cell r="EL15">
            <v>6.5159506959200586E-2</v>
          </cell>
          <cell r="EM15">
            <v>7.1017604051044708E-2</v>
          </cell>
          <cell r="EP15">
            <v>2</v>
          </cell>
          <cell r="EQ15">
            <v>0.3</v>
          </cell>
          <cell r="ER15" t="str">
            <v>武将</v>
          </cell>
          <cell r="ES15">
            <v>1</v>
          </cell>
          <cell r="ET15" t="str">
            <v>步将</v>
          </cell>
          <cell r="EU15">
            <v>54</v>
          </cell>
          <cell r="EV15">
            <v>12000</v>
          </cell>
          <cell r="EW15">
            <v>0.29224824624824025</v>
          </cell>
          <cell r="EX15">
            <v>0.86033667525018021</v>
          </cell>
          <cell r="FG15" t="str">
            <v>王翦</v>
          </cell>
          <cell r="FH15">
            <v>10002</v>
          </cell>
          <cell r="FI15" t="str">
            <v>fanwei2</v>
          </cell>
          <cell r="FJ15">
            <v>110</v>
          </cell>
          <cell r="FK15">
            <v>70</v>
          </cell>
          <cell r="FL15">
            <v>30</v>
          </cell>
          <cell r="FM15">
            <v>0</v>
          </cell>
          <cell r="FN15">
            <v>30</v>
          </cell>
          <cell r="FO15">
            <v>0</v>
          </cell>
          <cell r="FP15">
            <v>0</v>
          </cell>
          <cell r="FQ15">
            <v>0</v>
          </cell>
          <cell r="FR15">
            <v>0</v>
          </cell>
          <cell r="FS15">
            <v>15386</v>
          </cell>
          <cell r="FT15">
            <v>0</v>
          </cell>
          <cell r="FU15">
            <v>0</v>
          </cell>
          <cell r="FV15">
            <v>0</v>
          </cell>
          <cell r="FW15">
            <v>0</v>
          </cell>
          <cell r="FX15">
            <v>0</v>
          </cell>
          <cell r="FY15">
            <v>15386</v>
          </cell>
          <cell r="FZ15" t="str">
            <v/>
          </cell>
          <cell r="GA15">
            <v>0</v>
          </cell>
          <cell r="GB15">
            <v>30</v>
          </cell>
          <cell r="GC15">
            <v>0.52233687939614082</v>
          </cell>
          <cell r="GD15">
            <v>2</v>
          </cell>
          <cell r="GE15">
            <v>1.9</v>
          </cell>
          <cell r="GF15">
            <v>2</v>
          </cell>
          <cell r="GG15" t="str">
            <v/>
          </cell>
        </row>
        <row r="16">
          <cell r="Z16" t="str">
            <v>攻击方为武将时</v>
          </cell>
          <cell r="AL16" t="str">
            <v>攻击方为士兵时</v>
          </cell>
          <cell r="BE16" t="str">
            <v>对应触发时机</v>
          </cell>
          <cell r="CK16" t="str">
            <v>对应触发时机</v>
          </cell>
          <cell r="DQ16">
            <v>1</v>
          </cell>
          <cell r="DR16">
            <v>0</v>
          </cell>
          <cell r="DS16">
            <v>0</v>
          </cell>
          <cell r="DT16">
            <v>0</v>
          </cell>
          <cell r="DU16">
            <v>0</v>
          </cell>
          <cell r="DV16">
            <v>0.5</v>
          </cell>
          <cell r="DW16">
            <v>0.5</v>
          </cell>
          <cell r="DX16">
            <v>0</v>
          </cell>
          <cell r="DY16">
            <v>0.75</v>
          </cell>
          <cell r="DZ16">
            <v>0.25</v>
          </cell>
          <cell r="EA16">
            <v>0</v>
          </cell>
          <cell r="EB16">
            <v>0</v>
          </cell>
          <cell r="EC16">
            <v>1</v>
          </cell>
          <cell r="ED16">
            <v>0</v>
          </cell>
          <cell r="EE16">
            <v>0</v>
          </cell>
          <cell r="EF16">
            <v>0</v>
          </cell>
          <cell r="EK16" t="str">
            <v>弓弩兵</v>
          </cell>
          <cell r="EL16">
            <v>0.12714645475542674</v>
          </cell>
          <cell r="EM16">
            <v>0.13257091118556269</v>
          </cell>
          <cell r="EP16">
            <v>2</v>
          </cell>
          <cell r="EQ16">
            <v>0.3</v>
          </cell>
          <cell r="ES16">
            <v>2</v>
          </cell>
          <cell r="ET16" t="str">
            <v>骑将</v>
          </cell>
          <cell r="EU16">
            <v>54</v>
          </cell>
          <cell r="EV16">
            <v>12000</v>
          </cell>
          <cell r="EW16">
            <v>0.31883549460352456</v>
          </cell>
          <cell r="EX16">
            <v>0.78859439673605114</v>
          </cell>
          <cell r="FG16" t="str">
            <v>义渠骇</v>
          </cell>
          <cell r="FH16">
            <v>10003</v>
          </cell>
          <cell r="FI16" t="str">
            <v>zhixian3</v>
          </cell>
          <cell r="FJ16">
            <v>200</v>
          </cell>
          <cell r="FK16">
            <v>120</v>
          </cell>
          <cell r="FM16">
            <v>0</v>
          </cell>
          <cell r="FN16">
            <v>200</v>
          </cell>
          <cell r="FO16">
            <v>0</v>
          </cell>
          <cell r="FP16">
            <v>0</v>
          </cell>
          <cell r="FQ16">
            <v>24000</v>
          </cell>
          <cell r="FR16">
            <v>0</v>
          </cell>
          <cell r="FS16">
            <v>0</v>
          </cell>
          <cell r="FT16">
            <v>0</v>
          </cell>
          <cell r="FU16">
            <v>0</v>
          </cell>
          <cell r="FV16">
            <v>0</v>
          </cell>
          <cell r="FW16">
            <v>0</v>
          </cell>
          <cell r="FX16">
            <v>0</v>
          </cell>
          <cell r="FY16">
            <v>24000</v>
          </cell>
          <cell r="FZ16" t="str">
            <v/>
          </cell>
          <cell r="GA16">
            <v>0</v>
          </cell>
          <cell r="GB16">
            <v>200</v>
          </cell>
          <cell r="GC16">
            <v>0.81853527718724506</v>
          </cell>
          <cell r="GD16">
            <v>1</v>
          </cell>
          <cell r="GE16">
            <v>4.7</v>
          </cell>
          <cell r="GF16">
            <v>4.17</v>
          </cell>
        </row>
        <row r="17">
          <cell r="C17" t="str">
            <v>士兵动态承伤比例</v>
          </cell>
          <cell r="G17" t="str">
            <v>武将当前生命率</v>
          </cell>
          <cell r="K17" t="str">
            <v>士兵当前兵力率</v>
          </cell>
          <cell r="R17" t="str">
            <v>武将动态一次系数</v>
          </cell>
          <cell r="V17" t="str">
            <v>士兵动态一次系数</v>
          </cell>
          <cell r="Z17" t="str">
            <v>目标为武将折算</v>
          </cell>
          <cell r="AD17" t="str">
            <v>目标为士兵折算</v>
          </cell>
          <cell r="AH17" t="str">
            <v>中间值</v>
          </cell>
          <cell r="AJ17" t="str">
            <v>调整值</v>
          </cell>
          <cell r="AL17" t="str">
            <v>目标为武将折算</v>
          </cell>
          <cell r="AO17" t="str">
            <v>目标为士兵折算</v>
          </cell>
          <cell r="AR17" t="str">
            <v>中间值</v>
          </cell>
          <cell r="AT17" t="str">
            <v>调整值</v>
          </cell>
          <cell r="BE17" t="str">
            <v>近战肉</v>
          </cell>
          <cell r="BF17" t="str">
            <v>近战输(骑）</v>
          </cell>
          <cell r="BG17" t="str">
            <v>远程输</v>
          </cell>
          <cell r="BH17" t="str">
            <v>枪兵</v>
          </cell>
          <cell r="CK17" t="str">
            <v>步将</v>
          </cell>
          <cell r="CL17" t="str">
            <v>骑将</v>
          </cell>
          <cell r="CM17" t="str">
            <v>弓将</v>
          </cell>
          <cell r="CN17" t="str">
            <v>军师</v>
          </cell>
          <cell r="DQ17">
            <v>1</v>
          </cell>
          <cell r="DR17">
            <v>0</v>
          </cell>
          <cell r="DS17">
            <v>0</v>
          </cell>
          <cell r="DT17">
            <v>0</v>
          </cell>
          <cell r="DU17">
            <v>0</v>
          </cell>
          <cell r="DV17">
            <v>0.5</v>
          </cell>
          <cell r="DW17">
            <v>0.5</v>
          </cell>
          <cell r="DX17">
            <v>0</v>
          </cell>
          <cell r="DY17">
            <v>0.75</v>
          </cell>
          <cell r="DZ17">
            <v>0.25</v>
          </cell>
          <cell r="EA17">
            <v>0</v>
          </cell>
          <cell r="EB17">
            <v>0</v>
          </cell>
          <cell r="EC17">
            <v>1</v>
          </cell>
          <cell r="ED17">
            <v>0</v>
          </cell>
          <cell r="EE17">
            <v>0</v>
          </cell>
          <cell r="EF17">
            <v>0</v>
          </cell>
          <cell r="EK17" t="str">
            <v>枪兵</v>
          </cell>
          <cell r="EL17">
            <v>9.5797011542146246E-2</v>
          </cell>
          <cell r="EM17">
            <v>0.10367558015853705</v>
          </cell>
          <cell r="EP17">
            <v>2</v>
          </cell>
          <cell r="EQ17">
            <v>0.3</v>
          </cell>
          <cell r="ES17">
            <v>3</v>
          </cell>
          <cell r="ET17" t="str">
            <v>弓将</v>
          </cell>
          <cell r="EU17">
            <v>54</v>
          </cell>
          <cell r="EV17">
            <v>12000</v>
          </cell>
          <cell r="EW17">
            <v>0.38891625914823513</v>
          </cell>
          <cell r="EX17">
            <v>0.64649363098258616</v>
          </cell>
          <cell r="FG17" t="str">
            <v>白起</v>
          </cell>
          <cell r="FH17">
            <v>10004</v>
          </cell>
          <cell r="FI17" t="str">
            <v>zhixian</v>
          </cell>
          <cell r="FJ17">
            <v>200</v>
          </cell>
          <cell r="FK17">
            <v>100</v>
          </cell>
          <cell r="FM17">
            <v>0</v>
          </cell>
          <cell r="FN17">
            <v>200</v>
          </cell>
          <cell r="FO17">
            <v>20000</v>
          </cell>
          <cell r="FP17">
            <v>0</v>
          </cell>
          <cell r="FQ17">
            <v>0</v>
          </cell>
          <cell r="FR17">
            <v>0</v>
          </cell>
          <cell r="FS17">
            <v>0</v>
          </cell>
          <cell r="FT17">
            <v>0</v>
          </cell>
          <cell r="FU17">
            <v>0</v>
          </cell>
          <cell r="FV17">
            <v>0</v>
          </cell>
          <cell r="FW17">
            <v>0</v>
          </cell>
          <cell r="FX17">
            <v>0</v>
          </cell>
          <cell r="FY17">
            <v>20000</v>
          </cell>
          <cell r="FZ17" t="str">
            <v/>
          </cell>
          <cell r="GA17">
            <v>0</v>
          </cell>
          <cell r="GB17">
            <v>200</v>
          </cell>
          <cell r="GC17">
            <v>0.81853527718724506</v>
          </cell>
          <cell r="GD17">
            <v>1</v>
          </cell>
          <cell r="GE17">
            <v>3.9</v>
          </cell>
          <cell r="GF17">
            <v>3.67</v>
          </cell>
          <cell r="GG17" t="str">
            <v/>
          </cell>
        </row>
        <row r="18">
          <cell r="B18" t="str">
            <v>时机</v>
          </cell>
          <cell r="C18" t="str">
            <v>刀兵</v>
          </cell>
          <cell r="D18" t="str">
            <v>车骑兵</v>
          </cell>
          <cell r="E18" t="str">
            <v>弓弩兵</v>
          </cell>
          <cell r="F18" t="str">
            <v>枪兵</v>
          </cell>
          <cell r="G18" t="str">
            <v>刀兵</v>
          </cell>
          <cell r="H18" t="str">
            <v>车骑兵</v>
          </cell>
          <cell r="I18" t="str">
            <v>弓弩兵</v>
          </cell>
          <cell r="J18" t="str">
            <v>枪兵</v>
          </cell>
          <cell r="K18" t="str">
            <v>刀兵</v>
          </cell>
          <cell r="L18" t="str">
            <v>车骑兵</v>
          </cell>
          <cell r="M18" t="str">
            <v>弓弩兵</v>
          </cell>
          <cell r="N18" t="str">
            <v>枪兵</v>
          </cell>
          <cell r="R18" t="str">
            <v>刀兵</v>
          </cell>
          <cell r="S18" t="str">
            <v>车骑兵</v>
          </cell>
          <cell r="T18" t="str">
            <v>弓弩兵</v>
          </cell>
          <cell r="U18" t="str">
            <v>枪兵</v>
          </cell>
          <cell r="V18" t="str">
            <v>刀兵</v>
          </cell>
          <cell r="W18" t="str">
            <v>车骑兵</v>
          </cell>
          <cell r="X18" t="str">
            <v>弓弩兵</v>
          </cell>
          <cell r="Y18" t="str">
            <v>枪兵</v>
          </cell>
          <cell r="Z18">
            <v>0.15596210620274964</v>
          </cell>
          <cell r="AA18">
            <v>0.16296247865240765</v>
          </cell>
          <cell r="AB18">
            <v>0.32837301587301593</v>
          </cell>
          <cell r="AC18">
            <v>0.24793264621284761</v>
          </cell>
          <cell r="AD18">
            <v>8.5454535927247027E-2</v>
          </cell>
          <cell r="AE18">
            <v>9.4059036637181848E-2</v>
          </cell>
          <cell r="AF18">
            <v>8.9880928381996725E-2</v>
          </cell>
          <cell r="AG18">
            <v>0.10630143269816728</v>
          </cell>
          <cell r="AH18" t="str">
            <v>对士兵</v>
          </cell>
          <cell r="AI18" t="str">
            <v>对武将</v>
          </cell>
          <cell r="AJ18" t="str">
            <v>对士兵</v>
          </cell>
          <cell r="AK18" t="str">
            <v>对武将</v>
          </cell>
          <cell r="AL18">
            <v>8.8558582194197433E-2</v>
          </cell>
          <cell r="AM18">
            <v>9.2533541715243611E-2</v>
          </cell>
          <cell r="AN18">
            <v>0.18645714285714288</v>
          </cell>
          <cell r="AO18">
            <v>4.8704552553033485E-2</v>
          </cell>
          <cell r="AP18">
            <v>5.3684645060342318E-2</v>
          </cell>
          <cell r="AQ18">
            <v>5.1262071391639331E-2</v>
          </cell>
          <cell r="AR18" t="str">
            <v>对士兵</v>
          </cell>
          <cell r="AS18" t="str">
            <v>对武将</v>
          </cell>
          <cell r="AT18" t="str">
            <v>对士兵</v>
          </cell>
          <cell r="AU18" t="str">
            <v>对武将</v>
          </cell>
          <cell r="BD18" t="str">
            <v>第1次</v>
          </cell>
          <cell r="BE18">
            <v>10.854725641635385</v>
          </cell>
          <cell r="BF18">
            <v>22.67928109302764</v>
          </cell>
          <cell r="BG18">
            <v>39.622340326151111</v>
          </cell>
          <cell r="BH18">
            <v>33.22121391530159</v>
          </cell>
          <cell r="CJ18" t="str">
            <v>第1次</v>
          </cell>
          <cell r="CK18">
            <v>9</v>
          </cell>
          <cell r="CL18">
            <v>10</v>
          </cell>
          <cell r="CM18">
            <v>19</v>
          </cell>
          <cell r="CN18">
            <v>19</v>
          </cell>
          <cell r="DQ18">
            <v>1</v>
          </cell>
          <cell r="DR18">
            <v>0</v>
          </cell>
          <cell r="DS18">
            <v>0</v>
          </cell>
          <cell r="DT18">
            <v>0</v>
          </cell>
          <cell r="DU18">
            <v>0</v>
          </cell>
          <cell r="DV18">
            <v>0.5</v>
          </cell>
          <cell r="DW18">
            <v>0.5</v>
          </cell>
          <cell r="DX18">
            <v>0</v>
          </cell>
          <cell r="DY18">
            <v>0.75</v>
          </cell>
          <cell r="DZ18">
            <v>0.25</v>
          </cell>
          <cell r="EA18">
            <v>0</v>
          </cell>
          <cell r="EB18">
            <v>0</v>
          </cell>
          <cell r="EC18">
            <v>1</v>
          </cell>
          <cell r="ED18">
            <v>0</v>
          </cell>
          <cell r="EE18">
            <v>0</v>
          </cell>
          <cell r="EF18">
            <v>0</v>
          </cell>
          <cell r="EK18" t="str">
            <v>步将</v>
          </cell>
          <cell r="EL18">
            <v>0.22952247332183001</v>
          </cell>
          <cell r="EM18">
            <v>0.22299217102241625</v>
          </cell>
          <cell r="EP18">
            <v>2</v>
          </cell>
          <cell r="EQ18">
            <v>0.3</v>
          </cell>
          <cell r="ES18">
            <v>4</v>
          </cell>
          <cell r="ET18" t="str">
            <v>军师</v>
          </cell>
          <cell r="EU18">
            <v>54</v>
          </cell>
          <cell r="EV18">
            <v>12000</v>
          </cell>
          <cell r="FG18" t="str">
            <v>廉颇</v>
          </cell>
          <cell r="FH18">
            <v>10005</v>
          </cell>
          <cell r="FI18" t="str">
            <v>fanwei</v>
          </cell>
          <cell r="FJ18">
            <v>100</v>
          </cell>
          <cell r="FM18">
            <v>0</v>
          </cell>
          <cell r="FN18">
            <v>50</v>
          </cell>
          <cell r="FO18">
            <v>0</v>
          </cell>
          <cell r="FP18">
            <v>0</v>
          </cell>
          <cell r="FQ18">
            <v>0</v>
          </cell>
          <cell r="FR18">
            <v>31400</v>
          </cell>
          <cell r="FS18">
            <v>0</v>
          </cell>
          <cell r="FT18">
            <v>0</v>
          </cell>
          <cell r="FU18">
            <v>0</v>
          </cell>
          <cell r="FV18">
            <v>0</v>
          </cell>
          <cell r="FW18">
            <v>0</v>
          </cell>
          <cell r="FX18">
            <v>0</v>
          </cell>
          <cell r="FY18">
            <v>31400</v>
          </cell>
          <cell r="FZ18" t="str">
            <v/>
          </cell>
          <cell r="GA18">
            <v>0</v>
          </cell>
          <cell r="GB18">
            <v>50</v>
          </cell>
          <cell r="GC18">
            <v>0.53722813232690148</v>
          </cell>
          <cell r="GD18">
            <v>2</v>
          </cell>
          <cell r="GE18">
            <v>4.0999999999999996</v>
          </cell>
          <cell r="GF18">
            <v>3.95</v>
          </cell>
          <cell r="GG18" t="str">
            <v/>
          </cell>
        </row>
        <row r="19">
          <cell r="B19">
            <v>0</v>
          </cell>
          <cell r="C19">
            <v>0.5</v>
          </cell>
          <cell r="D19">
            <v>0.5</v>
          </cell>
          <cell r="E19">
            <v>0.5</v>
          </cell>
          <cell r="F19">
            <v>0.5</v>
          </cell>
          <cell r="G19">
            <v>1</v>
          </cell>
          <cell r="H19">
            <v>1</v>
          </cell>
          <cell r="I19">
            <v>1</v>
          </cell>
          <cell r="J19">
            <v>1</v>
          </cell>
          <cell r="K19">
            <v>1</v>
          </cell>
          <cell r="L19">
            <v>1</v>
          </cell>
          <cell r="M19">
            <v>1</v>
          </cell>
          <cell r="N19">
            <v>1</v>
          </cell>
          <cell r="R19">
            <v>3.7898399999999999</v>
          </cell>
          <cell r="S19">
            <v>3.62704</v>
          </cell>
          <cell r="T19">
            <v>1.8</v>
          </cell>
          <cell r="U19">
            <v>2.3839999999999999</v>
          </cell>
          <cell r="V19">
            <v>5.4528049999999988</v>
          </cell>
          <cell r="W19">
            <v>4.6088000000000005</v>
          </cell>
          <cell r="X19">
            <v>5.0087500000000009</v>
          </cell>
          <cell r="Y19">
            <v>4.0817099999999993</v>
          </cell>
          <cell r="Z19">
            <v>0.15596210620274964</v>
          </cell>
          <cell r="AA19">
            <v>0.16296247865240765</v>
          </cell>
          <cell r="AB19">
            <v>0.32837301587301593</v>
          </cell>
          <cell r="AC19">
            <v>0.24793264621284761</v>
          </cell>
          <cell r="AD19">
            <v>0.14420452937722941</v>
          </cell>
          <cell r="AE19">
            <v>0.11757379579647689</v>
          </cell>
          <cell r="AF19">
            <v>8.4263370358121897E-2</v>
          </cell>
          <cell r="AG19">
            <v>8.6369914067260911E-2</v>
          </cell>
          <cell r="AH19">
            <v>0.14420452937722941</v>
          </cell>
          <cell r="AI19">
            <v>0.15596210620274964</v>
          </cell>
          <cell r="AJ19">
            <v>0.14420452937722941</v>
          </cell>
          <cell r="AK19">
            <v>0.15596210620274964</v>
          </cell>
          <cell r="AL19">
            <v>0.10644060359879499</v>
          </cell>
          <cell r="AM19">
            <v>0.11121819917697549</v>
          </cell>
          <cell r="AN19">
            <v>0.22410714285714289</v>
          </cell>
          <cell r="AO19">
            <v>9.8784774559187591E-2</v>
          </cell>
          <cell r="AP19">
            <v>8.0656017218062717E-2</v>
          </cell>
          <cell r="AQ19">
            <v>5.7762249915458946E-2</v>
          </cell>
          <cell r="AR19">
            <v>9.8784774559187591E-2</v>
          </cell>
          <cell r="AS19">
            <v>0.10644060359879499</v>
          </cell>
          <cell r="AT19">
            <v>9.8784774559187591E-2</v>
          </cell>
          <cell r="AU19">
            <v>0.10644060359879499</v>
          </cell>
          <cell r="BD19" t="str">
            <v>第2次</v>
          </cell>
          <cell r="BE19">
            <v>25.812291256025297</v>
          </cell>
          <cell r="BF19">
            <v>84.519426633706544</v>
          </cell>
          <cell r="BG19">
            <v>74.7928044584297</v>
          </cell>
          <cell r="BH19">
            <v>60.613928938512345</v>
          </cell>
          <cell r="BW19">
            <v>20</v>
          </cell>
          <cell r="BX19">
            <v>30</v>
          </cell>
          <cell r="BY19">
            <v>50</v>
          </cell>
          <cell r="BZ19">
            <v>40</v>
          </cell>
          <cell r="CJ19" t="str">
            <v>第2次</v>
          </cell>
          <cell r="CK19">
            <v>34</v>
          </cell>
          <cell r="CL19">
            <v>33</v>
          </cell>
          <cell r="CM19">
            <v>46</v>
          </cell>
          <cell r="CN19">
            <v>46</v>
          </cell>
          <cell r="DC19">
            <v>40</v>
          </cell>
          <cell r="DD19">
            <v>40</v>
          </cell>
          <cell r="DE19">
            <v>40</v>
          </cell>
          <cell r="DF19">
            <v>40</v>
          </cell>
          <cell r="DQ19">
            <v>1</v>
          </cell>
          <cell r="DR19">
            <v>0</v>
          </cell>
          <cell r="DS19">
            <v>0</v>
          </cell>
          <cell r="DT19">
            <v>0</v>
          </cell>
          <cell r="DU19">
            <v>0</v>
          </cell>
          <cell r="DV19">
            <v>0.5</v>
          </cell>
          <cell r="DW19">
            <v>0.5</v>
          </cell>
          <cell r="DX19">
            <v>0</v>
          </cell>
          <cell r="DY19">
            <v>0.75</v>
          </cell>
          <cell r="DZ19">
            <v>0.25</v>
          </cell>
          <cell r="EA19">
            <v>0</v>
          </cell>
          <cell r="EB19">
            <v>0</v>
          </cell>
          <cell r="EC19">
            <v>1</v>
          </cell>
          <cell r="ED19">
            <v>0</v>
          </cell>
          <cell r="EE19">
            <v>0</v>
          </cell>
          <cell r="EF19">
            <v>0</v>
          </cell>
          <cell r="EK19" t="str">
            <v>骑将</v>
          </cell>
          <cell r="EL19">
            <v>0.22952247332183001</v>
          </cell>
          <cell r="EM19">
            <v>0.22299217102241625</v>
          </cell>
          <cell r="EO19" t="str">
            <v>弓弩兵</v>
          </cell>
          <cell r="EP19">
            <v>3</v>
          </cell>
          <cell r="EQ19">
            <v>0.3</v>
          </cell>
          <cell r="ER19" t="str">
            <v>士兵</v>
          </cell>
          <cell r="ES19">
            <v>1</v>
          </cell>
          <cell r="ET19" t="str">
            <v>刀兵</v>
          </cell>
          <cell r="EU19">
            <v>56</v>
          </cell>
          <cell r="EV19">
            <v>0</v>
          </cell>
          <cell r="EW19">
            <v>0.19808024595525942</v>
          </cell>
          <cell r="EX19">
            <v>0</v>
          </cell>
          <cell r="FG19" t="str">
            <v>信陵君</v>
          </cell>
          <cell r="FH19">
            <v>10006</v>
          </cell>
          <cell r="FI19" t="str">
            <v>fanwei2</v>
          </cell>
          <cell r="FJ19">
            <v>380</v>
          </cell>
          <cell r="FK19">
            <v>80</v>
          </cell>
          <cell r="FL19">
            <v>220</v>
          </cell>
          <cell r="FM19">
            <v>0</v>
          </cell>
          <cell r="FN19">
            <v>220</v>
          </cell>
          <cell r="FO19">
            <v>0</v>
          </cell>
          <cell r="FP19">
            <v>0</v>
          </cell>
          <cell r="FQ19">
            <v>0</v>
          </cell>
          <cell r="FR19">
            <v>0</v>
          </cell>
          <cell r="FS19">
            <v>20096</v>
          </cell>
          <cell r="FT19">
            <v>0</v>
          </cell>
          <cell r="FU19">
            <v>0</v>
          </cell>
          <cell r="FV19">
            <v>0</v>
          </cell>
          <cell r="FW19">
            <v>0</v>
          </cell>
          <cell r="FX19">
            <v>0</v>
          </cell>
          <cell r="FY19">
            <v>20096</v>
          </cell>
          <cell r="FZ19" t="str">
            <v/>
          </cell>
          <cell r="GA19">
            <v>0</v>
          </cell>
          <cell r="GB19">
            <v>220</v>
          </cell>
          <cell r="GC19">
            <v>0.84456488135989882</v>
          </cell>
          <cell r="GD19">
            <v>2</v>
          </cell>
          <cell r="GE19">
            <v>4.0999999999999996</v>
          </cell>
          <cell r="GF19">
            <v>3</v>
          </cell>
          <cell r="GG19">
            <v>3</v>
          </cell>
        </row>
        <row r="20">
          <cell r="B20">
            <v>1</v>
          </cell>
          <cell r="C20">
            <v>0.5</v>
          </cell>
          <cell r="D20">
            <v>0.5</v>
          </cell>
          <cell r="E20">
            <v>0.5</v>
          </cell>
          <cell r="F20">
            <v>0.5</v>
          </cell>
          <cell r="G20">
            <v>0.96674125</v>
          </cell>
          <cell r="H20">
            <v>0.97331250000000002</v>
          </cell>
          <cell r="I20">
            <v>0.99376562499999999</v>
          </cell>
          <cell r="J20">
            <v>0.99376562499999999</v>
          </cell>
          <cell r="K20">
            <v>0.96058222222222212</v>
          </cell>
          <cell r="L20">
            <v>0.97865000000000002</v>
          </cell>
          <cell r="M20">
            <v>0.99335000000000007</v>
          </cell>
          <cell r="N20">
            <v>1</v>
          </cell>
          <cell r="R20">
            <v>3.7898399999999999</v>
          </cell>
          <cell r="S20">
            <v>3.62704</v>
          </cell>
          <cell r="T20">
            <v>1.8</v>
          </cell>
          <cell r="U20">
            <v>2.3839999999999999</v>
          </cell>
          <cell r="V20">
            <v>5.4158175599999989</v>
          </cell>
          <cell r="W20">
            <v>4.5503721511111115</v>
          </cell>
          <cell r="X20">
            <v>4.9037507000000007</v>
          </cell>
          <cell r="Y20">
            <v>4.0004937991999991</v>
          </cell>
          <cell r="Z20">
            <v>0.15596210620274964</v>
          </cell>
          <cell r="AA20">
            <v>0.16296247865240765</v>
          </cell>
          <cell r="AB20">
            <v>0.32837301587301593</v>
          </cell>
          <cell r="AC20">
            <v>0.24793264621284761</v>
          </cell>
          <cell r="AD20">
            <v>0.14620860512952949</v>
          </cell>
          <cell r="AE20">
            <v>0.11939889668716896</v>
          </cell>
          <cell r="AF20">
            <v>8.5811558610679989E-2</v>
          </cell>
          <cell r="AG20">
            <v>8.7704994390246788E-2</v>
          </cell>
          <cell r="AH20">
            <v>0.14620860512952949</v>
          </cell>
          <cell r="AI20">
            <v>0.15596210620274964</v>
          </cell>
          <cell r="AJ20">
            <v>0.14620860512952949</v>
          </cell>
          <cell r="AK20">
            <v>0.15596210620274964</v>
          </cell>
          <cell r="AL20">
            <v>0.11080842549069257</v>
          </cell>
          <cell r="AM20">
            <v>0.11578207112732319</v>
          </cell>
          <cell r="AN20">
            <v>0.23330344625647018</v>
          </cell>
          <cell r="AO20">
            <v>0.10425653884937727</v>
          </cell>
          <cell r="AP20">
            <v>8.5255089466243703E-2</v>
          </cell>
          <cell r="AQ20">
            <v>6.1227141559828509E-2</v>
          </cell>
          <cell r="AR20">
            <v>0.10425653884937727</v>
          </cell>
          <cell r="AS20">
            <v>0.11080842549069257</v>
          </cell>
          <cell r="AT20">
            <v>0.10425653884937727</v>
          </cell>
          <cell r="AU20">
            <v>0.11080842549069257</v>
          </cell>
          <cell r="BW20">
            <v>1.7418621565122173E-3</v>
          </cell>
          <cell r="BX20">
            <v>6.5309454576770081E-3</v>
          </cell>
          <cell r="BY20">
            <v>3.1574064937872279E-3</v>
          </cell>
          <cell r="BZ20">
            <v>2.2665596440865775E-3</v>
          </cell>
          <cell r="DB20" t="str">
            <v>怒气效用</v>
          </cell>
          <cell r="DC20">
            <v>1.733460779862488E-3</v>
          </cell>
          <cell r="DD20">
            <v>2.1690375780693293E-3</v>
          </cell>
          <cell r="DE20">
            <v>2.9424044838595198E-3</v>
          </cell>
          <cell r="DF20">
            <v>2.9083844611814203E-3</v>
          </cell>
          <cell r="DQ20">
            <v>1</v>
          </cell>
          <cell r="DR20">
            <v>0</v>
          </cell>
          <cell r="DS20">
            <v>0</v>
          </cell>
          <cell r="DT20">
            <v>0</v>
          </cell>
          <cell r="DU20">
            <v>0</v>
          </cell>
          <cell r="DV20">
            <v>0.5</v>
          </cell>
          <cell r="DW20">
            <v>0.5</v>
          </cell>
          <cell r="DX20">
            <v>0</v>
          </cell>
          <cell r="DY20">
            <v>0.75</v>
          </cell>
          <cell r="DZ20">
            <v>0.25</v>
          </cell>
          <cell r="EA20">
            <v>0</v>
          </cell>
          <cell r="EB20">
            <v>0</v>
          </cell>
          <cell r="EC20">
            <v>1</v>
          </cell>
          <cell r="ED20">
            <v>0</v>
          </cell>
          <cell r="EE20">
            <v>0</v>
          </cell>
          <cell r="EF20">
            <v>0</v>
          </cell>
          <cell r="EK20" t="str">
            <v>弓将</v>
          </cell>
          <cell r="EL20">
            <v>0.22952247332183001</v>
          </cell>
          <cell r="EM20">
            <v>0.22299217102241625</v>
          </cell>
          <cell r="EP20">
            <v>3</v>
          </cell>
          <cell r="EQ20">
            <v>0.3</v>
          </cell>
          <cell r="ES20">
            <v>2</v>
          </cell>
          <cell r="ET20" t="str">
            <v>车骑兵</v>
          </cell>
          <cell r="EU20">
            <v>56</v>
          </cell>
          <cell r="EV20">
            <v>3150.6604016926922</v>
          </cell>
          <cell r="EW20">
            <v>0.25008721156265817</v>
          </cell>
          <cell r="EX20">
            <v>0.20795531799661274</v>
          </cell>
          <cell r="FG20" t="str">
            <v>西施</v>
          </cell>
          <cell r="FH20">
            <v>10007</v>
          </cell>
          <cell r="FI20" t="str">
            <v>fanwei2</v>
          </cell>
          <cell r="FJ20">
            <v>380</v>
          </cell>
          <cell r="FK20">
            <v>80</v>
          </cell>
          <cell r="FL20">
            <v>220</v>
          </cell>
          <cell r="FM20">
            <v>0</v>
          </cell>
          <cell r="FN20">
            <v>220</v>
          </cell>
          <cell r="FO20">
            <v>0</v>
          </cell>
          <cell r="FP20">
            <v>0</v>
          </cell>
          <cell r="FQ20">
            <v>0</v>
          </cell>
          <cell r="FR20">
            <v>0</v>
          </cell>
          <cell r="FS20">
            <v>20096</v>
          </cell>
          <cell r="FT20">
            <v>0</v>
          </cell>
          <cell r="FU20">
            <v>0</v>
          </cell>
          <cell r="FV20">
            <v>0</v>
          </cell>
          <cell r="FW20">
            <v>0</v>
          </cell>
          <cell r="FX20">
            <v>0</v>
          </cell>
          <cell r="FY20">
            <v>20096</v>
          </cell>
          <cell r="FZ20" t="str">
            <v/>
          </cell>
          <cell r="GA20">
            <v>1</v>
          </cell>
          <cell r="GB20">
            <v>220</v>
          </cell>
          <cell r="GC20">
            <v>0.84456488135989882</v>
          </cell>
          <cell r="GD20">
            <v>2</v>
          </cell>
          <cell r="GE20">
            <v>4.0999999999999996</v>
          </cell>
          <cell r="GF20">
            <v>3.95</v>
          </cell>
        </row>
        <row r="21">
          <cell r="B21">
            <v>2</v>
          </cell>
          <cell r="C21">
            <v>0.5</v>
          </cell>
          <cell r="D21">
            <v>0.5</v>
          </cell>
          <cell r="E21">
            <v>0.5</v>
          </cell>
          <cell r="F21">
            <v>0.5</v>
          </cell>
          <cell r="G21">
            <v>0.93366185088888887</v>
          </cell>
          <cell r="H21">
            <v>0.94699739999999999</v>
          </cell>
          <cell r="I21">
            <v>0.987610875</v>
          </cell>
          <cell r="J21">
            <v>0.987610875</v>
          </cell>
          <cell r="K21">
            <v>0.92137700846090531</v>
          </cell>
          <cell r="L21">
            <v>0.95759791999999988</v>
          </cell>
          <cell r="M21">
            <v>0.98678493333333339</v>
          </cell>
          <cell r="N21">
            <v>1</v>
          </cell>
          <cell r="R21">
            <v>3.7898399999999999</v>
          </cell>
          <cell r="S21">
            <v>3.62704</v>
          </cell>
          <cell r="T21">
            <v>1.8</v>
          </cell>
          <cell r="U21">
            <v>2.3839999999999999</v>
          </cell>
          <cell r="V21">
            <v>5.3792193021297772</v>
          </cell>
          <cell r="W21">
            <v>4.4924448683999341</v>
          </cell>
          <cell r="X21">
            <v>4.7996616057066666</v>
          </cell>
          <cell r="Y21">
            <v>3.9199891725009062</v>
          </cell>
          <cell r="Z21">
            <v>0.15596210620274964</v>
          </cell>
          <cell r="AA21">
            <v>0.16296247865240765</v>
          </cell>
          <cell r="AB21">
            <v>0.32837301587301593</v>
          </cell>
          <cell r="AC21">
            <v>0.24793264621284761</v>
          </cell>
          <cell r="AD21">
            <v>0.14825413439803337</v>
          </cell>
          <cell r="AE21">
            <v>0.12126212121680621</v>
          </cell>
          <cell r="AF21">
            <v>8.7403589294177408E-2</v>
          </cell>
          <cell r="AG21">
            <v>8.9070360722071279E-2</v>
          </cell>
          <cell r="AH21">
            <v>0.14825413439803337</v>
          </cell>
          <cell r="AI21">
            <v>0.15596210620274964</v>
          </cell>
          <cell r="AJ21">
            <v>0.14825413439803337</v>
          </cell>
          <cell r="AK21">
            <v>0.15596210620274964</v>
          </cell>
          <cell r="AL21">
            <v>0.11552339880565984</v>
          </cell>
          <cell r="AM21">
            <v>0.12070867642199752</v>
          </cell>
          <cell r="AN21">
            <v>0.24323066540535662</v>
          </cell>
          <cell r="AO21">
            <v>0.11020125418376857</v>
          </cell>
          <cell r="AP21">
            <v>9.0254318379891882E-2</v>
          </cell>
          <cell r="AQ21">
            <v>6.5005282047128049E-2</v>
          </cell>
          <cell r="AR21">
            <v>0.11020125418376857</v>
          </cell>
          <cell r="AS21">
            <v>0.11552339880565984</v>
          </cell>
          <cell r="AT21">
            <v>0.11020125418376857</v>
          </cell>
          <cell r="AU21">
            <v>0.11552339880565984</v>
          </cell>
          <cell r="BE21">
            <v>240</v>
          </cell>
          <cell r="BF21">
            <v>201.53223680081723</v>
          </cell>
          <cell r="BG21">
            <v>230.21220595114147</v>
          </cell>
          <cell r="BH21">
            <v>234.93934834533738</v>
          </cell>
          <cell r="BL21">
            <v>1</v>
          </cell>
          <cell r="BM21">
            <v>2</v>
          </cell>
          <cell r="BN21">
            <v>3</v>
          </cell>
          <cell r="BO21">
            <v>4</v>
          </cell>
          <cell r="BQ21">
            <v>1</v>
          </cell>
          <cell r="BR21">
            <v>2</v>
          </cell>
          <cell r="BS21">
            <v>3</v>
          </cell>
          <cell r="BT21">
            <v>4</v>
          </cell>
          <cell r="CR21">
            <v>1</v>
          </cell>
          <cell r="CS21">
            <v>2</v>
          </cell>
          <cell r="CT21">
            <v>3</v>
          </cell>
          <cell r="CU21">
            <v>4</v>
          </cell>
          <cell r="CW21">
            <v>1</v>
          </cell>
          <cell r="CX21">
            <v>2</v>
          </cell>
          <cell r="CY21">
            <v>3</v>
          </cell>
          <cell r="CZ21">
            <v>4</v>
          </cell>
          <cell r="DB21" t="str">
            <v>平静效用</v>
          </cell>
          <cell r="DC21">
            <v>3.466921559724976E-3</v>
          </cell>
          <cell r="DD21">
            <v>4.3380751561386587E-3</v>
          </cell>
          <cell r="DE21">
            <v>5.8848089677190395E-3</v>
          </cell>
          <cell r="DF21">
            <v>5.8167689223628406E-3</v>
          </cell>
          <cell r="DQ21">
            <v>1</v>
          </cell>
          <cell r="DR21">
            <v>0</v>
          </cell>
          <cell r="DS21">
            <v>0</v>
          </cell>
          <cell r="DT21">
            <v>0</v>
          </cell>
          <cell r="DU21">
            <v>0</v>
          </cell>
          <cell r="DV21">
            <v>0.5</v>
          </cell>
          <cell r="DW21">
            <v>0.5</v>
          </cell>
          <cell r="DX21">
            <v>0</v>
          </cell>
          <cell r="DY21">
            <v>0.75</v>
          </cell>
          <cell r="DZ21">
            <v>0.25</v>
          </cell>
          <cell r="EA21">
            <v>0</v>
          </cell>
          <cell r="EB21">
            <v>0</v>
          </cell>
          <cell r="EC21">
            <v>1</v>
          </cell>
          <cell r="ED21">
            <v>0</v>
          </cell>
          <cell r="EE21">
            <v>0</v>
          </cell>
          <cell r="EF21">
            <v>0</v>
          </cell>
          <cell r="EK21" t="str">
            <v>军师</v>
          </cell>
          <cell r="EL21">
            <v>0</v>
          </cell>
          <cell r="EM21">
            <v>0</v>
          </cell>
          <cell r="EP21">
            <v>3</v>
          </cell>
          <cell r="EQ21">
            <v>0.3</v>
          </cell>
          <cell r="ES21">
            <v>3</v>
          </cell>
          <cell r="ET21" t="str">
            <v>弓弩兵</v>
          </cell>
          <cell r="EU21">
            <v>56</v>
          </cell>
          <cell r="EV21">
            <v>6078.5834481780239</v>
          </cell>
          <cell r="EW21">
            <v>0.29841752132814875</v>
          </cell>
          <cell r="EX21">
            <v>0.33623118014761433</v>
          </cell>
          <cell r="FG21" t="str">
            <v>李牧</v>
          </cell>
          <cell r="FH21">
            <v>10008</v>
          </cell>
          <cell r="FI21" t="str">
            <v>fanwei2</v>
          </cell>
          <cell r="FJ21">
            <v>500</v>
          </cell>
          <cell r="FK21">
            <v>80</v>
          </cell>
          <cell r="FL21">
            <v>320</v>
          </cell>
          <cell r="FM21">
            <v>0</v>
          </cell>
          <cell r="FN21">
            <v>320</v>
          </cell>
          <cell r="FO21">
            <v>0</v>
          </cell>
          <cell r="FP21">
            <v>0</v>
          </cell>
          <cell r="FQ21">
            <v>0</v>
          </cell>
          <cell r="FR21">
            <v>0</v>
          </cell>
          <cell r="FS21">
            <v>20096</v>
          </cell>
          <cell r="FT21">
            <v>0</v>
          </cell>
          <cell r="FU21">
            <v>0</v>
          </cell>
          <cell r="FV21">
            <v>0</v>
          </cell>
          <cell r="FW21">
            <v>0</v>
          </cell>
          <cell r="FX21">
            <v>0</v>
          </cell>
          <cell r="FY21">
            <v>20096</v>
          </cell>
          <cell r="FZ21" t="str">
            <v/>
          </cell>
          <cell r="GA21">
            <v>0</v>
          </cell>
          <cell r="GB21">
            <v>320</v>
          </cell>
          <cell r="GC21">
            <v>0.95894663844041106</v>
          </cell>
          <cell r="GD21">
            <v>2</v>
          </cell>
          <cell r="GE21">
            <v>4.5999999999999996</v>
          </cell>
          <cell r="GF21">
            <v>4.3499999999999996</v>
          </cell>
        </row>
        <row r="22">
          <cell r="B22">
            <v>3</v>
          </cell>
          <cell r="C22">
            <v>0.5</v>
          </cell>
          <cell r="D22">
            <v>0.5</v>
          </cell>
          <cell r="E22">
            <v>0.5</v>
          </cell>
          <cell r="F22">
            <v>0.5</v>
          </cell>
          <cell r="G22">
            <v>0.90076083550039177</v>
          </cell>
          <cell r="H22">
            <v>0.92105016325333333</v>
          </cell>
          <cell r="I22">
            <v>0.9815344466</v>
          </cell>
          <cell r="J22">
            <v>0.9815344466</v>
          </cell>
          <cell r="K22">
            <v>0.88238321244490869</v>
          </cell>
          <cell r="L22">
            <v>0.93684013060266669</v>
          </cell>
          <cell r="M22">
            <v>0.98030340970666674</v>
          </cell>
          <cell r="N22">
            <v>1</v>
          </cell>
          <cell r="R22">
            <v>3.7898399999999999</v>
          </cell>
          <cell r="S22">
            <v>3.62704</v>
          </cell>
          <cell r="T22">
            <v>1.8</v>
          </cell>
          <cell r="U22">
            <v>2.3839999999999999</v>
          </cell>
          <cell r="V22">
            <v>5.3430056077421568</v>
          </cell>
          <cell r="W22">
            <v>4.4350130884221137</v>
          </cell>
          <cell r="X22">
            <v>4.6964735933170196</v>
          </cell>
          <cell r="Y22">
            <v>3.8401888383086478</v>
          </cell>
          <cell r="Z22">
            <v>0.15596210620274964</v>
          </cell>
          <cell r="AA22">
            <v>0.16296247865240765</v>
          </cell>
          <cell r="AB22">
            <v>0.32837301587301593</v>
          </cell>
          <cell r="AC22">
            <v>0.24793264621284761</v>
          </cell>
          <cell r="AD22">
            <v>0.15034240652622075</v>
          </cell>
          <cell r="AE22">
            <v>0.12316461661650055</v>
          </cell>
          <cell r="AF22">
            <v>8.9041348581760493E-2</v>
          </cell>
          <cell r="AG22">
            <v>9.046704943435574E-2</v>
          </cell>
          <cell r="AH22">
            <v>0.15034240652622075</v>
          </cell>
          <cell r="AI22">
            <v>0.15596210620274964</v>
          </cell>
          <cell r="AJ22">
            <v>0.15034240652622075</v>
          </cell>
          <cell r="AK22">
            <v>0.15596210620274964</v>
          </cell>
          <cell r="AL22">
            <v>0.12062854562233705</v>
          </cell>
          <cell r="AM22">
            <v>0.12604296818931079</v>
          </cell>
          <cell r="AN22">
            <v>0.25397938185630992</v>
          </cell>
          <cell r="AO22">
            <v>0.1166787700576339</v>
          </cell>
          <cell r="AP22">
            <v>9.5704377131702573E-2</v>
          </cell>
          <cell r="AQ22">
            <v>6.9137168610868271E-2</v>
          </cell>
          <cell r="AR22">
            <v>0.1166787700576339</v>
          </cell>
          <cell r="AS22">
            <v>0.12062854562233705</v>
          </cell>
          <cell r="AT22">
            <v>0.1166787700576339</v>
          </cell>
          <cell r="AU22">
            <v>0.12062854562233705</v>
          </cell>
          <cell r="BE22" t="str">
            <v>对应士气累积减少</v>
          </cell>
          <cell r="BL22" t="str">
            <v>技能导致第1次士气低落提前，带来的效益</v>
          </cell>
          <cell r="BQ22" t="str">
            <v>技能导致第2次士气低落提前，带来的效益</v>
          </cell>
          <cell r="BW22" t="str">
            <v>带来的士兵标准兵力额外扣除率</v>
          </cell>
          <cell r="CK22" t="str">
            <v>对应怒气累计值</v>
          </cell>
          <cell r="CR22" t="str">
            <v>技能导致第1次怒气技能延后，带来的效益</v>
          </cell>
          <cell r="CW22" t="str">
            <v>技能导致第2次怒气技能延后，带来的效益</v>
          </cell>
          <cell r="DC22" t="str">
            <v>带来的将领生命额外扣除</v>
          </cell>
          <cell r="DQ22">
            <v>1</v>
          </cell>
          <cell r="DR22">
            <v>0</v>
          </cell>
          <cell r="DS22">
            <v>0</v>
          </cell>
          <cell r="DT22">
            <v>0</v>
          </cell>
          <cell r="DU22">
            <v>0</v>
          </cell>
          <cell r="DV22">
            <v>0.5</v>
          </cell>
          <cell r="DW22">
            <v>0.5</v>
          </cell>
          <cell r="DX22">
            <v>0</v>
          </cell>
          <cell r="DY22">
            <v>0.75</v>
          </cell>
          <cell r="DZ22">
            <v>0.25</v>
          </cell>
          <cell r="EA22">
            <v>0</v>
          </cell>
          <cell r="EB22">
            <v>0</v>
          </cell>
          <cell r="EC22">
            <v>1</v>
          </cell>
          <cell r="ED22">
            <v>0</v>
          </cell>
          <cell r="EE22">
            <v>0</v>
          </cell>
          <cell r="EF22">
            <v>0</v>
          </cell>
          <cell r="EP22">
            <v>3</v>
          </cell>
          <cell r="EQ22">
            <v>0.3</v>
          </cell>
          <cell r="ES22">
            <v>4</v>
          </cell>
          <cell r="ET22" t="str">
            <v>枪兵</v>
          </cell>
          <cell r="EU22">
            <v>56</v>
          </cell>
          <cell r="EV22">
            <v>3352.2641249853514</v>
          </cell>
          <cell r="EW22">
            <v>0.25341502115393366</v>
          </cell>
          <cell r="EX22">
            <v>0.21835633478515012</v>
          </cell>
          <cell r="FG22" t="str">
            <v>吴起</v>
          </cell>
          <cell r="FH22">
            <v>10009</v>
          </cell>
          <cell r="FI22" t="str">
            <v>fanwei</v>
          </cell>
          <cell r="FJ22">
            <v>999</v>
          </cell>
          <cell r="FM22">
            <v>0</v>
          </cell>
          <cell r="FN22">
            <v>999</v>
          </cell>
          <cell r="FO22">
            <v>0</v>
          </cell>
          <cell r="FP22">
            <v>0</v>
          </cell>
          <cell r="FQ22">
            <v>0</v>
          </cell>
          <cell r="FR22">
            <v>3133723.14</v>
          </cell>
          <cell r="FS22">
            <v>0</v>
          </cell>
          <cell r="FT22">
            <v>0</v>
          </cell>
          <cell r="FU22">
            <v>0</v>
          </cell>
          <cell r="FV22">
            <v>0</v>
          </cell>
          <cell r="FW22">
            <v>0</v>
          </cell>
          <cell r="FX22">
            <v>0</v>
          </cell>
          <cell r="FY22">
            <v>3133723.14</v>
          </cell>
          <cell r="FZ22" t="str">
            <v/>
          </cell>
          <cell r="GA22">
            <v>0</v>
          </cell>
          <cell r="GB22">
            <v>999</v>
          </cell>
          <cell r="GC22">
            <v>1</v>
          </cell>
          <cell r="GD22">
            <v>2</v>
          </cell>
          <cell r="GE22">
            <v>12</v>
          </cell>
          <cell r="GF22">
            <v>3</v>
          </cell>
          <cell r="GG22">
            <v>3</v>
          </cell>
        </row>
        <row r="23">
          <cell r="B23">
            <v>4</v>
          </cell>
          <cell r="C23">
            <v>0.5</v>
          </cell>
          <cell r="D23">
            <v>0.5</v>
          </cell>
          <cell r="E23">
            <v>0.5</v>
          </cell>
          <cell r="F23">
            <v>0.5</v>
          </cell>
          <cell r="G23">
            <v>0.86803724188376741</v>
          </cell>
          <cell r="H23">
            <v>0.89546631919129605</v>
          </cell>
          <cell r="I23">
            <v>0.97553505304693333</v>
          </cell>
          <cell r="J23">
            <v>0.97553505304693333</v>
          </cell>
          <cell r="K23">
            <v>0.843599694084465</v>
          </cell>
          <cell r="L23">
            <v>0.91637305535303681</v>
          </cell>
          <cell r="M23">
            <v>0.97390405658339563</v>
          </cell>
          <cell r="N23">
            <v>1</v>
          </cell>
          <cell r="R23">
            <v>3.7898399999999999</v>
          </cell>
          <cell r="S23">
            <v>3.62704</v>
          </cell>
          <cell r="T23">
            <v>1.8</v>
          </cell>
          <cell r="U23">
            <v>2.3839999999999999</v>
          </cell>
          <cell r="V23">
            <v>5.3071719191377857</v>
          </cell>
          <cell r="W23">
            <v>4.3780718099423463</v>
          </cell>
          <cell r="X23">
            <v>4.5941776523942588</v>
          </cell>
          <cell r="Y23">
            <v>3.7610856056383923</v>
          </cell>
          <cell r="Z23">
            <v>0.15596210620274964</v>
          </cell>
          <cell r="AA23">
            <v>0.16296247865240765</v>
          </cell>
          <cell r="AB23">
            <v>0.32837301587301593</v>
          </cell>
          <cell r="AC23">
            <v>0.24793264621284761</v>
          </cell>
          <cell r="AD23">
            <v>0.15247476591876391</v>
          </cell>
          <cell r="AE23">
            <v>0.12510757778947376</v>
          </cell>
          <cell r="AF23">
            <v>9.0726834902156828E-2</v>
          </cell>
          <cell r="AG23">
            <v>9.1896146197471024E-2</v>
          </cell>
          <cell r="AH23">
            <v>0.15247476591876391</v>
          </cell>
          <cell r="AI23">
            <v>0.15596210620274964</v>
          </cell>
          <cell r="AJ23">
            <v>0.15247476591876391</v>
          </cell>
          <cell r="AK23">
            <v>0.15596210620274964</v>
          </cell>
          <cell r="AL23">
            <v>0.12617430322128315</v>
          </cell>
          <cell r="AM23">
            <v>0.13183764759146513</v>
          </cell>
          <cell r="AN23">
            <v>0.26565578962230429</v>
          </cell>
          <cell r="AO23">
            <v>0.12375930472071246</v>
          </cell>
          <cell r="AP23">
            <v>0.1016647169496106</v>
          </cell>
          <cell r="AQ23">
            <v>7.3670378505514764E-2</v>
          </cell>
          <cell r="AR23">
            <v>0.12375930472071246</v>
          </cell>
          <cell r="AS23">
            <v>0.12617430322128315</v>
          </cell>
          <cell r="AT23">
            <v>0.12375930472071246</v>
          </cell>
          <cell r="AU23">
            <v>0.12617430322128315</v>
          </cell>
          <cell r="BE23" t="str">
            <v>刀兵</v>
          </cell>
          <cell r="BF23" t="str">
            <v>车骑兵</v>
          </cell>
          <cell r="BG23" t="str">
            <v>弓弩兵</v>
          </cell>
          <cell r="BH23" t="str">
            <v>枪兵</v>
          </cell>
          <cell r="BK23" t="str">
            <v>扣除士气值</v>
          </cell>
          <cell r="BL23" t="str">
            <v>刀兵</v>
          </cell>
          <cell r="BM23" t="str">
            <v>车骑兵</v>
          </cell>
          <cell r="BN23" t="str">
            <v>弓弩兵</v>
          </cell>
          <cell r="BO23" t="str">
            <v>枪兵</v>
          </cell>
          <cell r="BQ23" t="str">
            <v>刀兵</v>
          </cell>
          <cell r="BR23" t="str">
            <v>车骑兵</v>
          </cell>
          <cell r="BS23" t="str">
            <v>弓弩兵</v>
          </cell>
          <cell r="BT23" t="str">
            <v>枪兵</v>
          </cell>
          <cell r="BW23" t="str">
            <v>刀兵</v>
          </cell>
          <cell r="BX23" t="str">
            <v>车骑兵</v>
          </cell>
          <cell r="BY23" t="str">
            <v>弓弩兵</v>
          </cell>
          <cell r="BZ23" t="str">
            <v>枪兵</v>
          </cell>
          <cell r="CK23" t="str">
            <v>步将</v>
          </cell>
          <cell r="CL23" t="str">
            <v>骑将</v>
          </cell>
          <cell r="CM23" t="str">
            <v>弓将</v>
          </cell>
          <cell r="CN23" t="str">
            <v>军师</v>
          </cell>
          <cell r="CQ23" t="str">
            <v>扣除怒气值</v>
          </cell>
          <cell r="CR23" t="str">
            <v>步将</v>
          </cell>
          <cell r="CS23" t="str">
            <v>骑将</v>
          </cell>
          <cell r="CT23" t="str">
            <v>弓将</v>
          </cell>
          <cell r="CU23" t="str">
            <v>军师</v>
          </cell>
          <cell r="CW23" t="str">
            <v>步将</v>
          </cell>
          <cell r="CX23" t="str">
            <v>骑将</v>
          </cell>
          <cell r="CY23" t="str">
            <v>弓将</v>
          </cell>
          <cell r="CZ23" t="str">
            <v>军师</v>
          </cell>
          <cell r="DC23" t="str">
            <v>步将</v>
          </cell>
          <cell r="DD23" t="str">
            <v>骑将</v>
          </cell>
          <cell r="DE23" t="str">
            <v>弓将</v>
          </cell>
          <cell r="DF23" t="str">
            <v>军师</v>
          </cell>
          <cell r="DQ23">
            <v>1</v>
          </cell>
          <cell r="DR23">
            <v>0</v>
          </cell>
          <cell r="DS23">
            <v>0</v>
          </cell>
          <cell r="DT23">
            <v>0</v>
          </cell>
          <cell r="DU23">
            <v>0</v>
          </cell>
          <cell r="DV23">
            <v>0.5</v>
          </cell>
          <cell r="DW23">
            <v>0.5</v>
          </cell>
          <cell r="DX23">
            <v>0</v>
          </cell>
          <cell r="DY23">
            <v>0.75</v>
          </cell>
          <cell r="DZ23">
            <v>0.25</v>
          </cell>
          <cell r="EA23">
            <v>0</v>
          </cell>
          <cell r="EB23">
            <v>0</v>
          </cell>
          <cell r="EC23">
            <v>1</v>
          </cell>
          <cell r="ED23">
            <v>0</v>
          </cell>
          <cell r="EE23">
            <v>0</v>
          </cell>
          <cell r="EF23">
            <v>0</v>
          </cell>
          <cell r="EP23">
            <v>3</v>
          </cell>
          <cell r="EQ23">
            <v>0.3</v>
          </cell>
          <cell r="ER23" t="str">
            <v>武将</v>
          </cell>
          <cell r="ES23">
            <v>1</v>
          </cell>
          <cell r="ET23" t="str">
            <v>步将</v>
          </cell>
          <cell r="EU23">
            <v>56</v>
          </cell>
          <cell r="EV23">
            <v>12000</v>
          </cell>
          <cell r="EW23">
            <v>0.29156854190966836</v>
          </cell>
          <cell r="EX23">
            <v>0.87744107362859325</v>
          </cell>
          <cell r="FG23" t="str">
            <v>聂荌</v>
          </cell>
          <cell r="FH23">
            <v>10010</v>
          </cell>
          <cell r="FI23" t="str">
            <v>fanwei2</v>
          </cell>
          <cell r="FJ23">
            <v>350</v>
          </cell>
          <cell r="FK23">
            <v>80</v>
          </cell>
          <cell r="FL23">
            <v>220</v>
          </cell>
          <cell r="FM23">
            <v>0</v>
          </cell>
          <cell r="FN23">
            <v>220</v>
          </cell>
          <cell r="FO23">
            <v>0</v>
          </cell>
          <cell r="FP23">
            <v>0</v>
          </cell>
          <cell r="FQ23">
            <v>0</v>
          </cell>
          <cell r="FR23">
            <v>0</v>
          </cell>
          <cell r="FS23">
            <v>20096</v>
          </cell>
          <cell r="FT23">
            <v>0</v>
          </cell>
          <cell r="FU23">
            <v>0</v>
          </cell>
          <cell r="FV23">
            <v>0</v>
          </cell>
          <cell r="FW23">
            <v>0</v>
          </cell>
          <cell r="FX23">
            <v>0</v>
          </cell>
          <cell r="FY23">
            <v>20096</v>
          </cell>
          <cell r="FZ23" t="str">
            <v/>
          </cell>
          <cell r="GA23">
            <v>0</v>
          </cell>
          <cell r="GB23">
            <v>220</v>
          </cell>
          <cell r="GC23">
            <v>0.84456488135989882</v>
          </cell>
          <cell r="GD23">
            <v>2</v>
          </cell>
          <cell r="GE23">
            <v>4.0999999999999996</v>
          </cell>
          <cell r="GF23">
            <v>1</v>
          </cell>
          <cell r="GG23">
            <v>1</v>
          </cell>
        </row>
        <row r="24">
          <cell r="B24">
            <v>5</v>
          </cell>
          <cell r="C24">
            <v>0.5</v>
          </cell>
          <cell r="D24">
            <v>0.5</v>
          </cell>
          <cell r="E24">
            <v>0.5</v>
          </cell>
          <cell r="F24">
            <v>0.5</v>
          </cell>
          <cell r="G24">
            <v>0.83549011327568312</v>
          </cell>
          <cell r="H24">
            <v>0.87024146260546298</v>
          </cell>
          <cell r="I24">
            <v>0.96961142396216915</v>
          </cell>
          <cell r="J24">
            <v>0.96961142396216915</v>
          </cell>
          <cell r="K24">
            <v>0.80502531943784672</v>
          </cell>
          <cell r="L24">
            <v>0.89619317008437038</v>
          </cell>
          <cell r="M24">
            <v>0.96758551889298039</v>
          </cell>
          <cell r="N24">
            <v>1</v>
          </cell>
          <cell r="R24">
            <v>3.7898399999999999</v>
          </cell>
          <cell r="S24">
            <v>3.62704</v>
          </cell>
          <cell r="T24">
            <v>1.8</v>
          </cell>
          <cell r="U24">
            <v>2.3839999999999999</v>
          </cell>
          <cell r="V24">
            <v>5.2717137387502122</v>
          </cell>
          <cell r="W24">
            <v>4.3216160931480729</v>
          </cell>
          <cell r="X24">
            <v>4.4927648844619341</v>
          </cell>
          <cell r="Y24">
            <v>3.6826723729714628</v>
          </cell>
          <cell r="Z24">
            <v>0.15596210620274964</v>
          </cell>
          <cell r="AA24">
            <v>0.16296247865240765</v>
          </cell>
          <cell r="AB24">
            <v>0.32837301587301593</v>
          </cell>
          <cell r="AC24">
            <v>0.24793264621284761</v>
          </cell>
          <cell r="AD24">
            <v>0.15465261506517097</v>
          </cell>
          <cell r="AE24">
            <v>0.1270922498904041</v>
          </cell>
          <cell r="AF24">
            <v>9.246216759027534E-2</v>
          </cell>
          <cell r="AG24">
            <v>9.3358789030648121E-2</v>
          </cell>
          <cell r="AH24">
            <v>0.15465261506517097</v>
          </cell>
          <cell r="AI24">
            <v>0.15596210620274964</v>
          </cell>
          <cell r="AJ24">
            <v>0.15465261506517097</v>
          </cell>
          <cell r="AK24">
            <v>0.15596210620274964</v>
          </cell>
          <cell r="AL24">
            <v>0.13222019361219969</v>
          </cell>
          <cell r="AM24">
            <v>0.13815490828864826</v>
          </cell>
          <cell r="AN24">
            <v>0.27838521031069935</v>
          </cell>
          <cell r="AO24">
            <v>0.13152578261863965</v>
          </cell>
          <cell r="AP24">
            <v>0.10820554579169979</v>
          </cell>
          <cell r="AQ24">
            <v>7.8661170736749261E-2</v>
          </cell>
          <cell r="AR24">
            <v>0.13152578261863965</v>
          </cell>
          <cell r="AS24">
            <v>0.13222019361219969</v>
          </cell>
          <cell r="AT24">
            <v>0.13152578261863965</v>
          </cell>
          <cell r="AU24">
            <v>0.13222019361219969</v>
          </cell>
          <cell r="BD24">
            <v>0</v>
          </cell>
          <cell r="BE24">
            <v>0</v>
          </cell>
          <cell r="BF24">
            <v>0</v>
          </cell>
          <cell r="BG24">
            <v>0</v>
          </cell>
          <cell r="BH24">
            <v>0</v>
          </cell>
          <cell r="BK24">
            <v>0</v>
          </cell>
          <cell r="BL24">
            <v>0</v>
          </cell>
          <cell r="BM24">
            <v>0</v>
          </cell>
          <cell r="BN24">
            <v>0</v>
          </cell>
          <cell r="BO24">
            <v>0</v>
          </cell>
          <cell r="BQ24">
            <v>0</v>
          </cell>
          <cell r="BR24">
            <v>0</v>
          </cell>
          <cell r="BS24">
            <v>0</v>
          </cell>
          <cell r="BT24">
            <v>0</v>
          </cell>
          <cell r="BW24">
            <v>0</v>
          </cell>
          <cell r="BX24">
            <v>0</v>
          </cell>
          <cell r="BY24">
            <v>0</v>
          </cell>
          <cell r="BZ24">
            <v>0</v>
          </cell>
          <cell r="CJ24">
            <v>0</v>
          </cell>
          <cell r="CK24">
            <v>50</v>
          </cell>
          <cell r="CL24">
            <v>50</v>
          </cell>
          <cell r="CM24">
            <v>50</v>
          </cell>
          <cell r="CN24">
            <v>50</v>
          </cell>
          <cell r="CQ24">
            <v>0</v>
          </cell>
          <cell r="CR24">
            <v>0</v>
          </cell>
          <cell r="CS24">
            <v>0</v>
          </cell>
          <cell r="CT24">
            <v>0</v>
          </cell>
          <cell r="CU24">
            <v>0</v>
          </cell>
          <cell r="CW24">
            <v>0</v>
          </cell>
          <cell r="CX24">
            <v>0</v>
          </cell>
          <cell r="CY24">
            <v>0</v>
          </cell>
          <cell r="CZ24">
            <v>0</v>
          </cell>
          <cell r="DC24">
            <v>0</v>
          </cell>
          <cell r="DD24">
            <v>0</v>
          </cell>
          <cell r="DE24">
            <v>0</v>
          </cell>
          <cell r="DF24">
            <v>0</v>
          </cell>
          <cell r="DQ24">
            <v>0.4</v>
          </cell>
          <cell r="DR24">
            <v>0</v>
          </cell>
          <cell r="DS24">
            <v>0.3</v>
          </cell>
          <cell r="DT24">
            <v>0.3</v>
          </cell>
          <cell r="DU24">
            <v>0</v>
          </cell>
          <cell r="DV24">
            <v>0.5</v>
          </cell>
          <cell r="DW24">
            <v>0.5</v>
          </cell>
          <cell r="DX24">
            <v>0</v>
          </cell>
          <cell r="DY24">
            <v>0</v>
          </cell>
          <cell r="DZ24">
            <v>0.25</v>
          </cell>
          <cell r="EA24">
            <v>0.33333333333333331</v>
          </cell>
          <cell r="EB24">
            <v>0.41666666666666663</v>
          </cell>
          <cell r="EC24">
            <v>0.5</v>
          </cell>
          <cell r="ED24">
            <v>0</v>
          </cell>
          <cell r="EE24">
            <v>0.25</v>
          </cell>
          <cell r="EF24">
            <v>0.25</v>
          </cell>
          <cell r="EP24">
            <v>3</v>
          </cell>
          <cell r="EQ24">
            <v>0.3</v>
          </cell>
          <cell r="ES24">
            <v>2</v>
          </cell>
          <cell r="ET24" t="str">
            <v>骑将</v>
          </cell>
          <cell r="EU24">
            <v>56</v>
          </cell>
          <cell r="EV24">
            <v>12000</v>
          </cell>
          <cell r="EW24">
            <v>0.32300477518823717</v>
          </cell>
          <cell r="EX24">
            <v>0.79204468200338729</v>
          </cell>
          <cell r="FG24" t="str">
            <v>专诸</v>
          </cell>
          <cell r="FH24">
            <v>10011</v>
          </cell>
          <cell r="FI24" t="str">
            <v>fanwei2</v>
          </cell>
          <cell r="FJ24">
            <v>350</v>
          </cell>
          <cell r="FK24">
            <v>80</v>
          </cell>
          <cell r="FL24">
            <v>220</v>
          </cell>
          <cell r="FM24">
            <v>0</v>
          </cell>
          <cell r="FN24">
            <v>220</v>
          </cell>
          <cell r="FO24">
            <v>0</v>
          </cell>
          <cell r="FP24">
            <v>0</v>
          </cell>
          <cell r="FQ24">
            <v>0</v>
          </cell>
          <cell r="FR24">
            <v>0</v>
          </cell>
          <cell r="FS24">
            <v>20096</v>
          </cell>
          <cell r="FT24">
            <v>0</v>
          </cell>
          <cell r="FU24">
            <v>0</v>
          </cell>
          <cell r="FV24">
            <v>0</v>
          </cell>
          <cell r="FW24">
            <v>0</v>
          </cell>
          <cell r="FX24">
            <v>0</v>
          </cell>
          <cell r="FY24">
            <v>20096</v>
          </cell>
          <cell r="FZ24" t="str">
            <v/>
          </cell>
          <cell r="GA24">
            <v>0</v>
          </cell>
          <cell r="GB24">
            <v>220</v>
          </cell>
          <cell r="GC24">
            <v>0.84456488135989882</v>
          </cell>
          <cell r="GD24">
            <v>2</v>
          </cell>
          <cell r="GE24">
            <v>4.0999999999999996</v>
          </cell>
          <cell r="GF24">
            <v>1</v>
          </cell>
          <cell r="GG24">
            <v>1</v>
          </cell>
        </row>
        <row r="25">
          <cell r="B25">
            <v>6</v>
          </cell>
          <cell r="C25">
            <v>0.5</v>
          </cell>
          <cell r="D25">
            <v>0.5</v>
          </cell>
          <cell r="E25">
            <v>0.5</v>
          </cell>
          <cell r="F25">
            <v>0.5</v>
          </cell>
          <cell r="G25">
            <v>0.803118498072241</v>
          </cell>
          <cell r="H25">
            <v>0.84537125284237513</v>
          </cell>
          <cell r="I25">
            <v>0.96376230507249538</v>
          </cell>
          <cell r="J25">
            <v>0.96376230507249538</v>
          </cell>
          <cell r="K25">
            <v>0.76665896067821138</v>
          </cell>
          <cell r="L25">
            <v>0.87629700227390006</v>
          </cell>
          <cell r="M25">
            <v>0.96134645874399505</v>
          </cell>
          <cell r="N25">
            <v>1</v>
          </cell>
          <cell r="R25">
            <v>3.7898399999999999</v>
          </cell>
          <cell r="S25">
            <v>3.62704</v>
          </cell>
          <cell r="T25">
            <v>1.8</v>
          </cell>
          <cell r="U25">
            <v>2.3839999999999999</v>
          </cell>
          <cell r="V25">
            <v>5.2366266283424441</v>
          </cell>
          <cell r="W25">
            <v>4.2656410588742011</v>
          </cell>
          <cell r="X25">
            <v>4.3922265016181381</v>
          </cell>
          <cell r="Y25">
            <v>3.6049421271284032</v>
          </cell>
          <cell r="Z25">
            <v>0.15596210620274964</v>
          </cell>
          <cell r="AA25">
            <v>0.16296247865240765</v>
          </cell>
          <cell r="AB25">
            <v>0.32837301587301593</v>
          </cell>
          <cell r="AC25">
            <v>0.24793264621284761</v>
          </cell>
          <cell r="AD25">
            <v>0.15687741776840197</v>
          </cell>
          <cell r="AE25">
            <v>0.12911993107941791</v>
          </cell>
          <cell r="AF25">
            <v>9.4249596366166477E-2</v>
          </cell>
          <cell r="AG25">
            <v>9.4856171587465093E-2</v>
          </cell>
          <cell r="AH25">
            <v>0.15687741776840197</v>
          </cell>
          <cell r="AI25">
            <v>0.15596210620274964</v>
          </cell>
          <cell r="AJ25">
            <v>0.15687741776840197</v>
          </cell>
          <cell r="AK25">
            <v>0.15596210620274964</v>
          </cell>
          <cell r="AL25">
            <v>0.13883696540197507</v>
          </cell>
          <cell r="AM25">
            <v>0.14506867444500782</v>
          </cell>
          <cell r="AN25">
            <v>0.29231660275501176</v>
          </cell>
          <cell r="AO25">
            <v>0.14007683333815396</v>
          </cell>
          <cell r="AP25">
            <v>0.11541036697428371</v>
          </cell>
          <cell r="AQ25">
            <v>8.4176541678026018E-2</v>
          </cell>
          <cell r="AR25">
            <v>0.14007683333815396</v>
          </cell>
          <cell r="AS25">
            <v>0.13883696540197507</v>
          </cell>
          <cell r="AT25">
            <v>0.14007683333815396</v>
          </cell>
          <cell r="AU25">
            <v>0.13883696540197507</v>
          </cell>
          <cell r="BD25">
            <v>1</v>
          </cell>
          <cell r="BE25">
            <v>9.4602666666666924</v>
          </cell>
          <cell r="BF25">
            <v>5.1239999999999952</v>
          </cell>
          <cell r="BG25">
            <v>1.5959999999999841</v>
          </cell>
          <cell r="BH25">
            <v>0</v>
          </cell>
          <cell r="BK25">
            <v>1</v>
          </cell>
          <cell r="BL25">
            <v>8.801398205787736E-4</v>
          </cell>
          <cell r="BM25">
            <v>2.1836047060252994E-3</v>
          </cell>
          <cell r="BN25">
            <v>2.3709556520753461E-3</v>
          </cell>
          <cell r="BO25">
            <v>5.6758460582237436E-4</v>
          </cell>
          <cell r="BQ25">
            <v>2.6429412517763873E-3</v>
          </cell>
          <cell r="BR25">
            <v>1.1347336490331676E-2</v>
          </cell>
          <cell r="BS25">
            <v>1.4034466853665196E-3</v>
          </cell>
          <cell r="BT25">
            <v>1.2132936703026231E-3</v>
          </cell>
          <cell r="BW25">
            <v>3.5230810723551609E-3</v>
          </cell>
          <cell r="BX25">
            <v>1.3530941196356975E-2</v>
          </cell>
          <cell r="BY25">
            <v>3.7744023374418657E-3</v>
          </cell>
          <cell r="BZ25">
            <v>1.7808782761249975E-3</v>
          </cell>
          <cell r="CJ25">
            <v>1</v>
          </cell>
          <cell r="CK25">
            <v>55.991050000000001</v>
          </cell>
          <cell r="CL25">
            <v>55.202500000000001</v>
          </cell>
          <cell r="CM25">
            <v>52.748125000000002</v>
          </cell>
          <cell r="CN25">
            <v>52.748125000000002</v>
          </cell>
          <cell r="CQ25">
            <v>1</v>
          </cell>
          <cell r="CR25">
            <v>7.9283340152617023E-4</v>
          </cell>
          <cell r="CS25">
            <v>1.1918276415141856E-3</v>
          </cell>
          <cell r="CT25">
            <v>1.9575064213888742E-3</v>
          </cell>
          <cell r="CU25">
            <v>2.0541711446846471E-3</v>
          </cell>
          <cell r="CW25">
            <v>7.5884893489483072E-4</v>
          </cell>
          <cell r="CX25">
            <v>8.7152291173562917E-4</v>
          </cell>
          <cell r="CY25">
            <v>6.6730078738333877E-4</v>
          </cell>
          <cell r="CZ25">
            <v>6.3966061330095994E-4</v>
          </cell>
          <cell r="DC25">
            <v>1.5516823364210008E-3</v>
          </cell>
          <cell r="DD25">
            <v>2.0633505532498147E-3</v>
          </cell>
          <cell r="DE25">
            <v>2.6248072087722129E-3</v>
          </cell>
          <cell r="DF25">
            <v>2.6938317579856073E-3</v>
          </cell>
          <cell r="DQ25">
            <v>0.4</v>
          </cell>
          <cell r="DR25">
            <v>0</v>
          </cell>
          <cell r="DS25">
            <v>0.3</v>
          </cell>
          <cell r="DT25">
            <v>0.3</v>
          </cell>
          <cell r="DU25">
            <v>0</v>
          </cell>
          <cell r="DV25">
            <v>0.5</v>
          </cell>
          <cell r="DW25">
            <v>0.5</v>
          </cell>
          <cell r="DX25">
            <v>0</v>
          </cell>
          <cell r="DY25">
            <v>0</v>
          </cell>
          <cell r="DZ25">
            <v>0.25</v>
          </cell>
          <cell r="EA25">
            <v>0.33333333333333331</v>
          </cell>
          <cell r="EB25">
            <v>0.41666666666666663</v>
          </cell>
          <cell r="EC25">
            <v>0.5</v>
          </cell>
          <cell r="ED25">
            <v>0</v>
          </cell>
          <cell r="EE25">
            <v>0.25</v>
          </cell>
          <cell r="EF25">
            <v>0.25</v>
          </cell>
          <cell r="EP25">
            <v>3</v>
          </cell>
          <cell r="EQ25">
            <v>0.3</v>
          </cell>
          <cell r="ES25">
            <v>3</v>
          </cell>
          <cell r="ET25" t="str">
            <v>弓将</v>
          </cell>
          <cell r="EU25">
            <v>56</v>
          </cell>
          <cell r="EV25">
            <v>12000</v>
          </cell>
          <cell r="EW25">
            <v>0.38542668290209448</v>
          </cell>
          <cell r="EX25">
            <v>0.66376881985238556</v>
          </cell>
          <cell r="FG25" t="str">
            <v>芈月</v>
          </cell>
          <cell r="FH25">
            <v>10012</v>
          </cell>
          <cell r="FI25" t="str">
            <v>fanwei2</v>
          </cell>
          <cell r="FJ25">
            <v>500</v>
          </cell>
          <cell r="FK25">
            <v>90</v>
          </cell>
          <cell r="FL25">
            <v>316</v>
          </cell>
          <cell r="FM25">
            <v>0</v>
          </cell>
          <cell r="FN25">
            <v>316</v>
          </cell>
          <cell r="FO25">
            <v>0</v>
          </cell>
          <cell r="FP25">
            <v>0</v>
          </cell>
          <cell r="FQ25">
            <v>0</v>
          </cell>
          <cell r="FR25">
            <v>0</v>
          </cell>
          <cell r="FS25">
            <v>25434.000000000004</v>
          </cell>
          <cell r="FT25">
            <v>0</v>
          </cell>
          <cell r="FU25">
            <v>0</v>
          </cell>
          <cell r="FV25">
            <v>0</v>
          </cell>
          <cell r="FW25">
            <v>0</v>
          </cell>
          <cell r="FX25">
            <v>0</v>
          </cell>
          <cell r="FY25">
            <v>25434.000000000004</v>
          </cell>
          <cell r="FZ25" t="str">
            <v/>
          </cell>
          <cell r="GA25">
            <v>0</v>
          </cell>
          <cell r="GB25">
            <v>316</v>
          </cell>
          <cell r="GC25">
            <v>0.95689397036243151</v>
          </cell>
          <cell r="GD25">
            <v>2</v>
          </cell>
          <cell r="GE25">
            <v>5.9</v>
          </cell>
          <cell r="GF25">
            <v>5.33</v>
          </cell>
        </row>
        <row r="26">
          <cell r="B26">
            <v>7</v>
          </cell>
          <cell r="C26">
            <v>0.5</v>
          </cell>
          <cell r="D26">
            <v>0.5</v>
          </cell>
          <cell r="E26">
            <v>0.5</v>
          </cell>
          <cell r="F26">
            <v>0.5</v>
          </cell>
          <cell r="G26">
            <v>0.77092144980115507</v>
          </cell>
          <cell r="H26">
            <v>0.82085141301044229</v>
          </cell>
          <cell r="I26">
            <v>0.95798645794452453</v>
          </cell>
          <cell r="J26">
            <v>0.95798645794452453</v>
          </cell>
          <cell r="K26">
            <v>0.72849949606062814</v>
          </cell>
          <cell r="L26">
            <v>0.8566811304083537</v>
          </cell>
          <cell r="M26">
            <v>0.95518555514082615</v>
          </cell>
          <cell r="N26">
            <v>1</v>
          </cell>
          <cell r="R26">
            <v>3.7898399999999999</v>
          </cell>
          <cell r="S26">
            <v>3.62704</v>
          </cell>
          <cell r="T26">
            <v>1.8</v>
          </cell>
          <cell r="U26">
            <v>2.3839999999999999</v>
          </cell>
          <cell r="V26">
            <v>5.2019062082148206</v>
          </cell>
          <cell r="W26">
            <v>4.2101418878387582</v>
          </cell>
          <cell r="X26">
            <v>4.2925538251694508</v>
          </cell>
          <cell r="Y26">
            <v>3.5278879421580012</v>
          </cell>
          <cell r="Z26">
            <v>0.15596210620274964</v>
          </cell>
          <cell r="AA26">
            <v>0.16296247865240765</v>
          </cell>
          <cell r="AB26">
            <v>0.32837301587301593</v>
          </cell>
          <cell r="AC26">
            <v>0.24793264621284761</v>
          </cell>
          <cell r="AD26">
            <v>0.1591507025951166</v>
          </cell>
          <cell r="AE26">
            <v>0.13119197546508629</v>
          </cell>
          <cell r="AF26">
            <v>9.609151173812075E-2</v>
          </cell>
          <cell r="AG26">
            <v>9.6389546698698397E-2</v>
          </cell>
          <cell r="AH26">
            <v>0.1591507025951166</v>
          </cell>
          <cell r="AI26">
            <v>0.15596210620274964</v>
          </cell>
          <cell r="AJ26">
            <v>0.1591507025951166</v>
          </cell>
          <cell r="AK26">
            <v>0.15596210620274964</v>
          </cell>
          <cell r="AL26">
            <v>0.14610937162533968</v>
          </cell>
          <cell r="AM26">
            <v>0.15266750324247244</v>
          </cell>
          <cell r="AN26">
            <v>0.30762841164476518</v>
          </cell>
          <cell r="AO26">
            <v>0.1495306812209532</v>
          </cell>
          <cell r="AP26">
            <v>0.12337927173595348</v>
          </cell>
          <cell r="AQ26">
            <v>9.029689188512649E-2</v>
          </cell>
          <cell r="AR26">
            <v>0.1495306812209532</v>
          </cell>
          <cell r="AS26">
            <v>0.14610937162533968</v>
          </cell>
          <cell r="AT26">
            <v>0.1495306812209532</v>
          </cell>
          <cell r="AU26">
            <v>0.14610937162533968</v>
          </cell>
          <cell r="BD26">
            <v>2</v>
          </cell>
          <cell r="BE26">
            <v>18.869517969382724</v>
          </cell>
          <cell r="BF26">
            <v>10.176499200000027</v>
          </cell>
          <cell r="BG26">
            <v>3.171615999999986</v>
          </cell>
          <cell r="BH26">
            <v>0</v>
          </cell>
          <cell r="BK26">
            <v>2</v>
          </cell>
          <cell r="BL26">
            <v>1.7602796411582688E-3</v>
          </cell>
          <cell r="BM26">
            <v>4.3672094120506544E-3</v>
          </cell>
          <cell r="BN26">
            <v>4.4371508186786812E-3</v>
          </cell>
          <cell r="BO26">
            <v>1.1351692116447765E-3</v>
          </cell>
          <cell r="BQ26">
            <v>5.2858825035521084E-3</v>
          </cell>
          <cell r="BR26">
            <v>2.207140860272333E-2</v>
          </cell>
          <cell r="BS26">
            <v>2.8051698462167422E-3</v>
          </cell>
          <cell r="BT26">
            <v>2.4258120740255767E-3</v>
          </cell>
          <cell r="BW26">
            <v>7.0461621447103773E-3</v>
          </cell>
          <cell r="BX26">
            <v>2.6438618014773985E-2</v>
          </cell>
          <cell r="BY26">
            <v>7.2423206648954234E-3</v>
          </cell>
          <cell r="BZ26">
            <v>3.5609812856703532E-3</v>
          </cell>
          <cell r="CJ26">
            <v>2</v>
          </cell>
          <cell r="CK26">
            <v>61.960577893333337</v>
          </cell>
          <cell r="CL26">
            <v>60.360312</v>
          </cell>
          <cell r="CM26">
            <v>55.486694999999997</v>
          </cell>
          <cell r="CN26">
            <v>55.486694999999997</v>
          </cell>
          <cell r="CQ26">
            <v>2</v>
          </cell>
          <cell r="CR26">
            <v>1.5856668030523405E-3</v>
          </cell>
          <cell r="CS26">
            <v>2.3836552830283075E-3</v>
          </cell>
          <cell r="CT26">
            <v>3.9195532298545374E-3</v>
          </cell>
          <cell r="CU26">
            <v>4.1114113597260993E-3</v>
          </cell>
          <cell r="CW26">
            <v>1.5176978697896614E-3</v>
          </cell>
          <cell r="CX26">
            <v>1.74304582347129E-3</v>
          </cell>
          <cell r="CY26">
            <v>1.3400994298828511E-3</v>
          </cell>
          <cell r="CZ26">
            <v>1.2832486580441182E-3</v>
          </cell>
          <cell r="DC26">
            <v>3.1033646728420017E-3</v>
          </cell>
          <cell r="DD26">
            <v>4.1267011064995973E-3</v>
          </cell>
          <cell r="DE26">
            <v>5.2596526597373881E-3</v>
          </cell>
          <cell r="DF26">
            <v>5.3946600177702175E-3</v>
          </cell>
          <cell r="DQ26">
            <v>0.4</v>
          </cell>
          <cell r="DR26">
            <v>0</v>
          </cell>
          <cell r="DS26">
            <v>0.3</v>
          </cell>
          <cell r="DT26">
            <v>0.3</v>
          </cell>
          <cell r="DU26">
            <v>0</v>
          </cell>
          <cell r="DV26">
            <v>0.5</v>
          </cell>
          <cell r="DW26">
            <v>0.5</v>
          </cell>
          <cell r="DX26">
            <v>0</v>
          </cell>
          <cell r="DY26">
            <v>0</v>
          </cell>
          <cell r="DZ26">
            <v>0.25</v>
          </cell>
          <cell r="EA26">
            <v>0.33333333333333331</v>
          </cell>
          <cell r="EB26">
            <v>0.41666666666666663</v>
          </cell>
          <cell r="EC26">
            <v>0.5</v>
          </cell>
          <cell r="ED26">
            <v>0</v>
          </cell>
          <cell r="EE26">
            <v>0.25</v>
          </cell>
          <cell r="EF26">
            <v>0.25</v>
          </cell>
          <cell r="EP26">
            <v>3</v>
          </cell>
          <cell r="EQ26">
            <v>0.3</v>
          </cell>
          <cell r="ES26">
            <v>4</v>
          </cell>
          <cell r="ET26" t="str">
            <v>军师</v>
          </cell>
          <cell r="EU26">
            <v>56</v>
          </cell>
          <cell r="EV26">
            <v>12000</v>
          </cell>
          <cell r="FG26" t="str">
            <v>养由基</v>
          </cell>
          <cell r="FH26">
            <v>10013</v>
          </cell>
          <cell r="FI26" t="str">
            <v>zhixian2</v>
          </cell>
          <cell r="FJ26">
            <v>250</v>
          </cell>
          <cell r="FK26">
            <v>10</v>
          </cell>
          <cell r="FL26">
            <v>50</v>
          </cell>
          <cell r="FM26">
            <v>0</v>
          </cell>
          <cell r="FN26">
            <v>250</v>
          </cell>
          <cell r="FO26">
            <v>0</v>
          </cell>
          <cell r="FP26">
            <v>7850</v>
          </cell>
          <cell r="FQ26">
            <v>0</v>
          </cell>
          <cell r="FR26">
            <v>0</v>
          </cell>
          <cell r="FS26">
            <v>0</v>
          </cell>
          <cell r="FT26">
            <v>0</v>
          </cell>
          <cell r="FU26">
            <v>0</v>
          </cell>
          <cell r="FV26">
            <v>0</v>
          </cell>
          <cell r="FW26">
            <v>0</v>
          </cell>
          <cell r="FX26">
            <v>0</v>
          </cell>
          <cell r="FY26">
            <v>7850</v>
          </cell>
          <cell r="FZ26" t="str">
            <v/>
          </cell>
          <cell r="GA26">
            <v>0</v>
          </cell>
          <cell r="GB26">
            <v>250</v>
          </cell>
          <cell r="GC26">
            <v>0.88360928761887947</v>
          </cell>
          <cell r="GD26">
            <v>2</v>
          </cell>
          <cell r="GE26">
            <v>1.7</v>
          </cell>
          <cell r="GF26">
            <v>2</v>
          </cell>
        </row>
        <row r="27">
          <cell r="B27">
            <v>8</v>
          </cell>
          <cell r="C27">
            <v>0.5</v>
          </cell>
          <cell r="D27">
            <v>0.5</v>
          </cell>
          <cell r="E27">
            <v>0.5</v>
          </cell>
          <cell r="F27">
            <v>0.5</v>
          </cell>
          <cell r="G27">
            <v>0.73889802709407926</v>
          </cell>
          <cell r="H27">
            <v>0.79667772919891033</v>
          </cell>
          <cell r="I27">
            <v>0.95228265972246762</v>
          </cell>
          <cell r="J27">
            <v>0.95228265972246762</v>
          </cell>
          <cell r="K27">
            <v>0.69054580988927894</v>
          </cell>
          <cell r="L27">
            <v>0.83734218335912824</v>
          </cell>
          <cell r="M27">
            <v>0.94910150370396551</v>
          </cell>
          <cell r="N27">
            <v>1</v>
          </cell>
          <cell r="R27">
            <v>3.7898399999999999</v>
          </cell>
          <cell r="S27">
            <v>3.62704</v>
          </cell>
          <cell r="T27">
            <v>1.8</v>
          </cell>
          <cell r="U27">
            <v>2.3839999999999999</v>
          </cell>
          <cell r="V27">
            <v>5.1675481564240471</v>
          </cell>
          <cell r="W27">
            <v>4.1551138198892756</v>
          </cell>
          <cell r="X27">
            <v>4.193738284284402</v>
          </cell>
          <cell r="Y27">
            <v>3.4515029782420417</v>
          </cell>
          <cell r="Z27">
            <v>0.15596210620274964</v>
          </cell>
          <cell r="AA27">
            <v>0.16296247865240765</v>
          </cell>
          <cell r="AB27">
            <v>0.32837301587301593</v>
          </cell>
          <cell r="AC27">
            <v>0.24793264621284761</v>
          </cell>
          <cell r="AD27">
            <v>0.1614740665658122</v>
          </cell>
          <cell r="AE27">
            <v>0.13330979625218176</v>
          </cell>
          <cell r="AF27">
            <v>9.7990456438736065E-2</v>
          </cell>
          <cell r="AG27">
            <v>9.7960230196946177E-2</v>
          </cell>
          <cell r="AH27">
            <v>0.1614740665658122</v>
          </cell>
          <cell r="AI27">
            <v>0.15596210620274964</v>
          </cell>
          <cell r="AJ27">
            <v>0.1614740665658122</v>
          </cell>
          <cell r="AK27">
            <v>0.15596210620274964</v>
          </cell>
          <cell r="AL27">
            <v>0.15413981530908358</v>
          </cell>
          <cell r="AM27">
            <v>0.16105839407643072</v>
          </cell>
          <cell r="AN27">
            <v>0.3245362431394318</v>
          </cell>
          <cell r="AO27">
            <v>0.16003025026082282</v>
          </cell>
          <cell r="AP27">
            <v>0.13223326051614598</v>
          </cell>
          <cell r="AQ27">
            <v>9.7119526952494137E-2</v>
          </cell>
          <cell r="AR27">
            <v>0.16003025026082282</v>
          </cell>
          <cell r="AS27">
            <v>0.15413981530908358</v>
          </cell>
          <cell r="AT27">
            <v>0.16003025026082282</v>
          </cell>
          <cell r="AU27">
            <v>0.15413981530908358</v>
          </cell>
          <cell r="BD27">
            <v>3</v>
          </cell>
          <cell r="BE27">
            <v>28.228029013221914</v>
          </cell>
          <cell r="BF27">
            <v>15.158368655359995</v>
          </cell>
          <cell r="BG27">
            <v>4.7271816703999825</v>
          </cell>
          <cell r="BH27">
            <v>0</v>
          </cell>
          <cell r="BK27">
            <v>3</v>
          </cell>
          <cell r="BL27">
            <v>2.6404194617370425E-3</v>
          </cell>
          <cell r="BM27">
            <v>6.5551483049998138E-3</v>
          </cell>
          <cell r="BN27">
            <v>6.23599744378317E-3</v>
          </cell>
          <cell r="BO27">
            <v>1.9417084460599532E-3</v>
          </cell>
          <cell r="BQ27">
            <v>6.5180355733418516E-3</v>
          </cell>
          <cell r="BR27">
            <v>3.2267011289089098E-2</v>
          </cell>
          <cell r="BS27">
            <v>4.1989698642584637E-3</v>
          </cell>
          <cell r="BT27">
            <v>3.630561500891416E-3</v>
          </cell>
          <cell r="BW27">
            <v>9.158455035078894E-3</v>
          </cell>
          <cell r="BX27">
            <v>3.8822159594088912E-2</v>
          </cell>
          <cell r="BY27">
            <v>1.0434967308041634E-2</v>
          </cell>
          <cell r="BZ27">
            <v>5.5722699469513692E-3</v>
          </cell>
          <cell r="CJ27">
            <v>3</v>
          </cell>
          <cell r="CK27">
            <v>67.908699739952993</v>
          </cell>
          <cell r="CL27">
            <v>65.473980409600003</v>
          </cell>
          <cell r="CM27">
            <v>58.215866407999997</v>
          </cell>
          <cell r="CN27">
            <v>58.215866407999997</v>
          </cell>
          <cell r="CQ27">
            <v>3</v>
          </cell>
          <cell r="CR27">
            <v>2.3812443590579073E-3</v>
          </cell>
          <cell r="CS27">
            <v>3.5754829245424934E-3</v>
          </cell>
          <cell r="CT27">
            <v>5.9130590967535167E-3</v>
          </cell>
          <cell r="CU27">
            <v>6.189916295607739E-3</v>
          </cell>
          <cell r="CW27">
            <v>2.2765468046845238E-3</v>
          </cell>
          <cell r="CX27">
            <v>2.6145687352066176E-3</v>
          </cell>
          <cell r="CY27">
            <v>2.0128980723821332E-3</v>
          </cell>
          <cell r="CZ27">
            <v>1.9268367027870145E-3</v>
          </cell>
          <cell r="DC27">
            <v>4.6577911637424307E-3</v>
          </cell>
          <cell r="DD27">
            <v>6.1900516597491115E-3</v>
          </cell>
          <cell r="DE27">
            <v>7.9259571691356508E-3</v>
          </cell>
          <cell r="DF27">
            <v>8.1167529983947537E-3</v>
          </cell>
          <cell r="DQ27">
            <v>0.4</v>
          </cell>
          <cell r="DR27">
            <v>0</v>
          </cell>
          <cell r="DS27">
            <v>0.3</v>
          </cell>
          <cell r="DT27">
            <v>0.3</v>
          </cell>
          <cell r="DU27">
            <v>0</v>
          </cell>
          <cell r="DV27">
            <v>0.5</v>
          </cell>
          <cell r="DW27">
            <v>0.5</v>
          </cell>
          <cell r="DX27">
            <v>0</v>
          </cell>
          <cell r="DY27">
            <v>0</v>
          </cell>
          <cell r="DZ27">
            <v>0.25</v>
          </cell>
          <cell r="EA27">
            <v>0.33333333333333331</v>
          </cell>
          <cell r="EB27">
            <v>0.41666666666666663</v>
          </cell>
          <cell r="EC27">
            <v>0.5</v>
          </cell>
          <cell r="ED27">
            <v>0</v>
          </cell>
          <cell r="EE27">
            <v>0.25</v>
          </cell>
          <cell r="EF27">
            <v>0.25</v>
          </cell>
          <cell r="EO27" t="str">
            <v>枪兵</v>
          </cell>
          <cell r="EP27">
            <v>4</v>
          </cell>
          <cell r="EQ27">
            <v>0.1</v>
          </cell>
          <cell r="ER27" t="str">
            <v>士兵</v>
          </cell>
          <cell r="ES27">
            <v>1</v>
          </cell>
          <cell r="ET27" t="str">
            <v>刀兵</v>
          </cell>
          <cell r="EU27">
            <v>24</v>
          </cell>
          <cell r="EV27">
            <v>1224.8115383007132</v>
          </cell>
          <cell r="EW27">
            <v>0.14477639832353167</v>
          </cell>
          <cell r="EX27">
            <v>9.2614668629001279E-2</v>
          </cell>
          <cell r="FG27" t="str">
            <v>赵武灵王</v>
          </cell>
          <cell r="FH27">
            <v>10014</v>
          </cell>
          <cell r="FI27" t="str">
            <v>sectorFanwei</v>
          </cell>
          <cell r="FJ27">
            <v>0</v>
          </cell>
          <cell r="FK27">
            <v>450</v>
          </cell>
          <cell r="FL27">
            <v>35</v>
          </cell>
          <cell r="FM27">
            <v>0</v>
          </cell>
          <cell r="FN27">
            <v>450</v>
          </cell>
          <cell r="FO27">
            <v>0</v>
          </cell>
          <cell r="FP27">
            <v>0</v>
          </cell>
          <cell r="FQ27">
            <v>0</v>
          </cell>
          <cell r="FR27">
            <v>0</v>
          </cell>
          <cell r="FS27">
            <v>0</v>
          </cell>
          <cell r="FT27">
            <v>0</v>
          </cell>
          <cell r="FU27">
            <v>0</v>
          </cell>
          <cell r="FV27">
            <v>61818.75</v>
          </cell>
          <cell r="FW27">
            <v>0</v>
          </cell>
          <cell r="FX27">
            <v>0</v>
          </cell>
          <cell r="FY27">
            <v>61818.75</v>
          </cell>
          <cell r="FZ27" t="str">
            <v/>
          </cell>
          <cell r="GA27">
            <v>0</v>
          </cell>
          <cell r="GB27">
            <v>450</v>
          </cell>
          <cell r="GC27">
            <v>1</v>
          </cell>
          <cell r="GD27">
            <v>2</v>
          </cell>
          <cell r="GE27">
            <v>12</v>
          </cell>
          <cell r="GF27">
            <v>2</v>
          </cell>
          <cell r="GG27">
            <v>2</v>
          </cell>
        </row>
        <row r="28">
          <cell r="B28">
            <v>9</v>
          </cell>
          <cell r="C28">
            <v>0.5</v>
          </cell>
          <cell r="D28">
            <v>0.5</v>
          </cell>
          <cell r="E28">
            <v>0.5</v>
          </cell>
          <cell r="F28">
            <v>0.5</v>
          </cell>
          <cell r="G28">
            <v>0.70704729365908303</v>
          </cell>
          <cell r="H28">
            <v>0.77284604970874249</v>
          </cell>
          <cell r="I28">
            <v>0.94664970286921823</v>
          </cell>
          <cell r="J28">
            <v>0.94664970286921823</v>
          </cell>
          <cell r="K28">
            <v>0.65279679248483913</v>
          </cell>
          <cell r="L28">
            <v>0.81827683976699406</v>
          </cell>
          <cell r="M28">
            <v>0.94309301639383281</v>
          </cell>
          <cell r="N28">
            <v>1</v>
          </cell>
          <cell r="R28">
            <v>3.7898399999999999</v>
          </cell>
          <cell r="S28">
            <v>3.62704</v>
          </cell>
          <cell r="T28">
            <v>1.8</v>
          </cell>
          <cell r="U28">
            <v>2.3839999999999999</v>
          </cell>
          <cell r="V28">
            <v>5.13354820801323</v>
          </cell>
          <cell r="W28">
            <v>4.1005521532598044</v>
          </cell>
          <cell r="X28">
            <v>4.0957714146661548</v>
          </cell>
          <cell r="Y28">
            <v>3.3757804806155889</v>
          </cell>
          <cell r="Z28">
            <v>0.15596210620274964</v>
          </cell>
          <cell r="AA28">
            <v>0.16296247865240765</v>
          </cell>
          <cell r="AB28">
            <v>0.32837301587301593</v>
          </cell>
          <cell r="AC28">
            <v>0.24793264621284761</v>
          </cell>
          <cell r="AD28">
            <v>0.16384917910486679</v>
          </cell>
          <cell r="AE28">
            <v>0.13547486911152831</v>
          </cell>
          <cell r="AF28">
            <v>9.9949138017978723E-2</v>
          </cell>
          <cell r="AG28">
            <v>9.9569605050170942E-2</v>
          </cell>
          <cell r="AH28">
            <v>0.16384917910486679</v>
          </cell>
          <cell r="AI28">
            <v>0.15596210620274964</v>
          </cell>
          <cell r="AJ28">
            <v>0.16384917910486679</v>
          </cell>
          <cell r="AK28">
            <v>0.15596210620274964</v>
          </cell>
          <cell r="AL28">
            <v>0.1630531963762169</v>
          </cell>
          <cell r="AM28">
            <v>0.17037185301359839</v>
          </cell>
          <cell r="AN28">
            <v>0.34330306986357884</v>
          </cell>
          <cell r="AO28">
            <v>0.1717499515293297</v>
          </cell>
          <cell r="AP28">
            <v>0.14211998846007393</v>
          </cell>
          <cell r="AQ28">
            <v>0.10476331318151957</v>
          </cell>
          <cell r="AR28">
            <v>0.1717499515293297</v>
          </cell>
          <cell r="AS28">
            <v>0.1630531963762169</v>
          </cell>
          <cell r="AT28">
            <v>0.1717499515293297</v>
          </cell>
          <cell r="AU28">
            <v>0.1630531963762169</v>
          </cell>
          <cell r="BD28">
            <v>4</v>
          </cell>
          <cell r="BE28">
            <v>37.536073419728403</v>
          </cell>
          <cell r="BF28">
            <v>20.070466715271163</v>
          </cell>
          <cell r="BG28">
            <v>6.2630264199850494</v>
          </cell>
          <cell r="BH28">
            <v>0</v>
          </cell>
          <cell r="BK28">
            <v>4</v>
          </cell>
          <cell r="BL28">
            <v>3.5205592823165932E-3</v>
          </cell>
          <cell r="BM28">
            <v>8.7480988288065609E-3</v>
          </cell>
          <cell r="BN28">
            <v>8.0348440688870759E-3</v>
          </cell>
          <cell r="BO28">
            <v>2.9097827538964172E-3</v>
          </cell>
          <cell r="BQ28">
            <v>7.6464399826167151E-3</v>
          </cell>
          <cell r="BR28">
            <v>4.2004974633663407E-2</v>
          </cell>
          <cell r="BS28">
            <v>5.5927698823002407E-3</v>
          </cell>
          <cell r="BT28">
            <v>4.8353109277573247E-3</v>
          </cell>
          <cell r="BW28">
            <v>1.1166999264933308E-2</v>
          </cell>
          <cell r="BX28">
            <v>5.0753073462469968E-2</v>
          </cell>
          <cell r="BY28">
            <v>1.3627613951187317E-2</v>
          </cell>
          <cell r="BZ28">
            <v>7.7450936816537419E-3</v>
          </cell>
          <cell r="CJ28">
            <v>4</v>
          </cell>
          <cell r="CK28">
            <v>73.835530973947911</v>
          </cell>
          <cell r="CL28">
            <v>70.544041697044477</v>
          </cell>
          <cell r="CM28">
            <v>60.935793634367997</v>
          </cell>
          <cell r="CN28">
            <v>60.935793634367997</v>
          </cell>
          <cell r="CQ28">
            <v>4</v>
          </cell>
          <cell r="CR28">
            <v>3.1823373961903695E-3</v>
          </cell>
          <cell r="CS28">
            <v>4.7673105660566151E-3</v>
          </cell>
          <cell r="CT28">
            <v>7.9065649636519564E-3</v>
          </cell>
          <cell r="CU28">
            <v>8.2684212314888383E-3</v>
          </cell>
          <cell r="CW28">
            <v>3.0353957395796716E-3</v>
          </cell>
          <cell r="CX28">
            <v>3.5593520916370157E-3</v>
          </cell>
          <cell r="CY28">
            <v>2.6856967148816062E-3</v>
          </cell>
          <cell r="CZ28">
            <v>2.5704247475301649E-3</v>
          </cell>
          <cell r="DC28">
            <v>6.2177331357700406E-3</v>
          </cell>
          <cell r="DD28">
            <v>8.3266626576936308E-3</v>
          </cell>
          <cell r="DE28">
            <v>1.0592261678533563E-2</v>
          </cell>
          <cell r="DF28">
            <v>1.0838845979019003E-2</v>
          </cell>
          <cell r="DQ28">
            <v>0.4</v>
          </cell>
          <cell r="DR28">
            <v>0</v>
          </cell>
          <cell r="DS28">
            <v>0.3</v>
          </cell>
          <cell r="DT28">
            <v>0.3</v>
          </cell>
          <cell r="DU28">
            <v>0</v>
          </cell>
          <cell r="DV28">
            <v>0.5</v>
          </cell>
          <cell r="DW28">
            <v>0.5</v>
          </cell>
          <cell r="DX28">
            <v>0</v>
          </cell>
          <cell r="DY28">
            <v>0</v>
          </cell>
          <cell r="DZ28">
            <v>0.25</v>
          </cell>
          <cell r="EA28">
            <v>0.33333333333333331</v>
          </cell>
          <cell r="EB28">
            <v>0.41666666666666663</v>
          </cell>
          <cell r="EC28">
            <v>0.5</v>
          </cell>
          <cell r="ED28">
            <v>0</v>
          </cell>
          <cell r="EE28">
            <v>0.25</v>
          </cell>
          <cell r="EF28">
            <v>0.25</v>
          </cell>
          <cell r="EP28">
            <v>4</v>
          </cell>
          <cell r="EQ28">
            <v>0.1</v>
          </cell>
          <cell r="ES28">
            <v>2</v>
          </cell>
          <cell r="ET28" t="str">
            <v>车骑兵</v>
          </cell>
          <cell r="EU28">
            <v>24</v>
          </cell>
          <cell r="EV28">
            <v>8647.9268687635649</v>
          </cell>
          <cell r="EW28">
            <v>0.22603970394963921</v>
          </cell>
          <cell r="EX28">
            <v>0.41882785248751797</v>
          </cell>
          <cell r="FG28" t="str">
            <v>楚庄王</v>
          </cell>
          <cell r="FH28">
            <v>10015</v>
          </cell>
          <cell r="FI28" t="str">
            <v>fanwei</v>
          </cell>
          <cell r="FJ28">
            <v>220</v>
          </cell>
          <cell r="FM28">
            <v>0</v>
          </cell>
          <cell r="FN28">
            <v>220</v>
          </cell>
          <cell r="FO28">
            <v>0</v>
          </cell>
          <cell r="FP28">
            <v>0</v>
          </cell>
          <cell r="FQ28">
            <v>0</v>
          </cell>
          <cell r="FR28">
            <v>151976.00000000003</v>
          </cell>
          <cell r="FS28">
            <v>0</v>
          </cell>
          <cell r="FT28">
            <v>0</v>
          </cell>
          <cell r="FU28">
            <v>0</v>
          </cell>
          <cell r="FV28">
            <v>0</v>
          </cell>
          <cell r="FW28">
            <v>0</v>
          </cell>
          <cell r="FX28">
            <v>0</v>
          </cell>
          <cell r="FY28">
            <v>151976.00000000003</v>
          </cell>
          <cell r="FZ28" t="str">
            <v/>
          </cell>
          <cell r="GA28">
            <v>0</v>
          </cell>
          <cell r="GB28">
            <v>220</v>
          </cell>
          <cell r="GC28">
            <v>0.84456488135989882</v>
          </cell>
          <cell r="GD28">
            <v>2</v>
          </cell>
          <cell r="GE28">
            <v>12</v>
          </cell>
          <cell r="GF28">
            <v>6</v>
          </cell>
          <cell r="GG28">
            <v>6</v>
          </cell>
        </row>
        <row r="29">
          <cell r="B29">
            <v>10</v>
          </cell>
          <cell r="C29">
            <v>0.5</v>
          </cell>
          <cell r="D29">
            <v>0.5</v>
          </cell>
          <cell r="E29">
            <v>0.5</v>
          </cell>
          <cell r="F29">
            <v>0.5</v>
          </cell>
          <cell r="G29">
            <v>0.67536831825327692</v>
          </cell>
          <cell r="H29">
            <v>0.74935228429526712</v>
          </cell>
          <cell r="I29">
            <v>0.9410863949106949</v>
          </cell>
          <cell r="J29">
            <v>0.9410863949106949</v>
          </cell>
          <cell r="K29">
            <v>0.61525134015203198</v>
          </cell>
          <cell r="L29">
            <v>0.79948182743621377</v>
          </cell>
          <cell r="M29">
            <v>0.93715882123807459</v>
          </cell>
          <cell r="N29">
            <v>1</v>
          </cell>
          <cell r="R29">
            <v>3.7898399999999999</v>
          </cell>
          <cell r="S29">
            <v>3.62704</v>
          </cell>
          <cell r="T29">
            <v>1.8</v>
          </cell>
          <cell r="U29">
            <v>2.3839999999999999</v>
          </cell>
          <cell r="V29">
            <v>5.0999021542527716</v>
          </cell>
          <cell r="W29">
            <v>4.0464522438383881</v>
          </cell>
          <cell r="X29">
            <v>3.9986448572442126</v>
          </cell>
          <cell r="Y29">
            <v>3.3007137785025802</v>
          </cell>
          <cell r="Z29">
            <v>0.15596210620274964</v>
          </cell>
          <cell r="AA29">
            <v>0.16296247865240765</v>
          </cell>
          <cell r="AB29">
            <v>0.32837301587301593</v>
          </cell>
          <cell r="AC29">
            <v>0.24793264621284761</v>
          </cell>
          <cell r="AD29">
            <v>0.16627778627246081</v>
          </cell>
          <cell r="AE29">
            <v>0.13768873579099256</v>
          </cell>
          <cell r="AF29">
            <v>0.1019704427348449</v>
          </cell>
          <cell r="AG29">
            <v>0.10121912583440396</v>
          </cell>
          <cell r="AH29">
            <v>0.16627778627246081</v>
          </cell>
          <cell r="AI29">
            <v>0.15596210620274964</v>
          </cell>
          <cell r="AJ29">
            <v>0.16627778627246081</v>
          </cell>
          <cell r="AK29">
            <v>0.15596210620274964</v>
          </cell>
          <cell r="AL29">
            <v>0.17300344859467179</v>
          </cell>
          <cell r="AM29">
            <v>0.18076872315222078</v>
          </cell>
          <cell r="AN29">
            <v>0.36425299423446161</v>
          </cell>
          <cell r="AO29">
            <v>0.18490483760629101</v>
          </cell>
          <cell r="AP29">
            <v>0.15322151454224639</v>
          </cell>
          <cell r="AQ29">
            <v>0.11337495797778567</v>
          </cell>
          <cell r="AR29">
            <v>0.18490483760629101</v>
          </cell>
          <cell r="AS29">
            <v>0.17300344859467179</v>
          </cell>
          <cell r="AT29">
            <v>0.18490483760629101</v>
          </cell>
          <cell r="AU29">
            <v>0.17300344859467179</v>
          </cell>
          <cell r="BD29">
            <v>5</v>
          </cell>
          <cell r="BE29">
            <v>46.793923334916791</v>
          </cell>
          <cell r="BF29">
            <v>24.913639179751108</v>
          </cell>
          <cell r="BG29">
            <v>7.7794754656847065</v>
          </cell>
          <cell r="BH29">
            <v>0</v>
          </cell>
          <cell r="BK29">
            <v>5</v>
          </cell>
          <cell r="BL29">
            <v>4.4006991028953113E-3</v>
          </cell>
          <cell r="BM29">
            <v>1.0941049352612475E-2</v>
          </cell>
          <cell r="BN29">
            <v>9.8409935311677132E-3</v>
          </cell>
          <cell r="BO29">
            <v>3.8778570617323538E-3</v>
          </cell>
          <cell r="BQ29">
            <v>8.774844391890857E-3</v>
          </cell>
          <cell r="BR29">
            <v>5.1333936189684154E-2</v>
          </cell>
          <cell r="BS29">
            <v>6.9787319822557752E-3</v>
          </cell>
          <cell r="BT29">
            <v>6.0400603546235804E-3</v>
          </cell>
          <cell r="BW29">
            <v>1.3175543494786168E-2</v>
          </cell>
          <cell r="BX29">
            <v>6.2274985542296629E-2</v>
          </cell>
          <cell r="BY29">
            <v>1.6819725513423488E-2</v>
          </cell>
          <cell r="BZ29">
            <v>9.9179174163559342E-3</v>
          </cell>
          <cell r="CJ29">
            <v>5</v>
          </cell>
          <cell r="CK29">
            <v>79.741186406918018</v>
          </cell>
          <cell r="CL29">
            <v>75.571024487344445</v>
          </cell>
          <cell r="CM29">
            <v>63.6466291245397</v>
          </cell>
          <cell r="CN29">
            <v>63.6466291245397</v>
          </cell>
          <cell r="CQ29">
            <v>5</v>
          </cell>
          <cell r="CR29">
            <v>3.9834304333228642E-3</v>
          </cell>
          <cell r="CS29">
            <v>5.9612278824510787E-3</v>
          </cell>
          <cell r="CT29">
            <v>9.9189221778008506E-3</v>
          </cell>
          <cell r="CU29">
            <v>1.0359652123081828E-2</v>
          </cell>
          <cell r="CW29">
            <v>3.9567457647552914E-3</v>
          </cell>
          <cell r="CX29">
            <v>4.5288264438714254E-3</v>
          </cell>
          <cell r="CY29">
            <v>3.3622556794061552E-3</v>
          </cell>
          <cell r="CZ29">
            <v>3.2167084102619485E-3</v>
          </cell>
          <cell r="DC29">
            <v>7.9401761980781548E-3</v>
          </cell>
          <cell r="DD29">
            <v>1.0490054326322504E-2</v>
          </cell>
          <cell r="DE29">
            <v>1.3281177857207005E-2</v>
          </cell>
          <cell r="DF29">
            <v>1.3576360533343776E-2</v>
          </cell>
          <cell r="DQ29">
            <v>0.4</v>
          </cell>
          <cell r="DR29">
            <v>0</v>
          </cell>
          <cell r="DS29">
            <v>0.3</v>
          </cell>
          <cell r="DT29">
            <v>0.3</v>
          </cell>
          <cell r="DU29">
            <v>0</v>
          </cell>
          <cell r="DV29">
            <v>0.5</v>
          </cell>
          <cell r="DW29">
            <v>0.5</v>
          </cell>
          <cell r="DX29">
            <v>0</v>
          </cell>
          <cell r="DY29">
            <v>0</v>
          </cell>
          <cell r="DZ29">
            <v>0.25</v>
          </cell>
          <cell r="EA29">
            <v>0.33333333333333331</v>
          </cell>
          <cell r="EB29">
            <v>0.41666666666666663</v>
          </cell>
          <cell r="EC29">
            <v>0.5</v>
          </cell>
          <cell r="ED29">
            <v>0</v>
          </cell>
          <cell r="EE29">
            <v>0.25</v>
          </cell>
          <cell r="EF29">
            <v>0.25</v>
          </cell>
          <cell r="EP29">
            <v>4</v>
          </cell>
          <cell r="EQ29">
            <v>0.1</v>
          </cell>
          <cell r="ES29">
            <v>3</v>
          </cell>
          <cell r="ET29" t="str">
            <v>弓弩兵</v>
          </cell>
          <cell r="EU29">
            <v>24</v>
          </cell>
          <cell r="EV29">
            <v>15584.382490837008</v>
          </cell>
          <cell r="EW29">
            <v>0.30197538433241178</v>
          </cell>
          <cell r="EX29">
            <v>0.5649712294996575</v>
          </cell>
          <cell r="FG29" t="str">
            <v>田单</v>
          </cell>
          <cell r="FH29">
            <v>10016</v>
          </cell>
          <cell r="FI29" t="str">
            <v>zhixian3</v>
          </cell>
          <cell r="FJ29">
            <v>500</v>
          </cell>
          <cell r="FK29">
            <v>100</v>
          </cell>
          <cell r="FM29">
            <v>0</v>
          </cell>
          <cell r="FN29">
            <v>500</v>
          </cell>
          <cell r="FO29">
            <v>0</v>
          </cell>
          <cell r="FP29">
            <v>0</v>
          </cell>
          <cell r="FQ29">
            <v>50000</v>
          </cell>
          <cell r="FR29">
            <v>0</v>
          </cell>
          <cell r="FS29">
            <v>0</v>
          </cell>
          <cell r="FT29">
            <v>0</v>
          </cell>
          <cell r="FU29">
            <v>0</v>
          </cell>
          <cell r="FV29">
            <v>0</v>
          </cell>
          <cell r="FW29">
            <v>0</v>
          </cell>
          <cell r="FX29">
            <v>0</v>
          </cell>
          <cell r="FY29">
            <v>50000</v>
          </cell>
          <cell r="FZ29" t="str">
            <v/>
          </cell>
          <cell r="GA29">
            <v>0</v>
          </cell>
          <cell r="GB29">
            <v>500</v>
          </cell>
          <cell r="GC29">
            <v>1</v>
          </cell>
          <cell r="GD29">
            <v>1</v>
          </cell>
          <cell r="GE29">
            <v>12</v>
          </cell>
          <cell r="GF29">
            <v>6</v>
          </cell>
        </row>
        <row r="30">
          <cell r="B30">
            <v>11</v>
          </cell>
          <cell r="C30">
            <v>0.5</v>
          </cell>
          <cell r="D30">
            <v>0.5</v>
          </cell>
          <cell r="E30">
            <v>0.5</v>
          </cell>
          <cell r="F30">
            <v>0.5</v>
          </cell>
          <cell r="G30">
            <v>0.6438601746555852</v>
          </cell>
          <cell r="H30">
            <v>0.72619240342244795</v>
          </cell>
          <cell r="I30">
            <v>0.93559155818338469</v>
          </cell>
          <cell r="J30">
            <v>0.93559155818338469</v>
          </cell>
          <cell r="K30">
            <v>0.57790835514736028</v>
          </cell>
          <cell r="L30">
            <v>0.78095392273795849</v>
          </cell>
          <cell r="M30">
            <v>0.93129766206227693</v>
          </cell>
          <cell r="N30">
            <v>1</v>
          </cell>
          <cell r="R30">
            <v>3.7898399999999999</v>
          </cell>
          <cell r="S30">
            <v>3.62704</v>
          </cell>
          <cell r="T30">
            <v>1.8</v>
          </cell>
          <cell r="U30">
            <v>2.3839999999999999</v>
          </cell>
          <cell r="V30">
            <v>5.0666058418919757</v>
          </cell>
          <cell r="W30">
            <v>3.9928095044448755</v>
          </cell>
          <cell r="X30">
            <v>3.9023503568848481</v>
          </cell>
          <cell r="Y30">
            <v>3.2262962840665459</v>
          </cell>
          <cell r="Z30">
            <v>0.15596210620274964</v>
          </cell>
          <cell r="AA30">
            <v>0.16296247865240765</v>
          </cell>
          <cell r="AB30">
            <v>0.32837301587301593</v>
          </cell>
          <cell r="AC30">
            <v>0.24793264621284761</v>
          </cell>
          <cell r="AD30">
            <v>0.16876171530256065</v>
          </cell>
          <cell r="AE30">
            <v>0.13995300798861549</v>
          </cell>
          <cell r="AF30">
            <v>0.10405745090978896</v>
          </cell>
          <cell r="AG30">
            <v>0.10291032357937349</v>
          </cell>
          <cell r="AH30">
            <v>0.16876171530256065</v>
          </cell>
          <cell r="AI30">
            <v>0.15596210620274964</v>
          </cell>
          <cell r="AJ30">
            <v>0.16876171530256065</v>
          </cell>
          <cell r="AK30">
            <v>0.15596210620274964</v>
          </cell>
          <cell r="AL30">
            <v>0.18418249649921364</v>
          </cell>
          <cell r="AM30">
            <v>0.19244954357618879</v>
          </cell>
          <cell r="AN30">
            <v>0.38779010696254435</v>
          </cell>
          <cell r="AO30">
            <v>0.19976314635033804</v>
          </cell>
          <cell r="AP30">
            <v>0.16576491968987608</v>
          </cell>
          <cell r="AQ30">
            <v>0.12313761686471393</v>
          </cell>
          <cell r="AR30">
            <v>0.19976314635033804</v>
          </cell>
          <cell r="AS30">
            <v>0.18418249649921364</v>
          </cell>
          <cell r="AT30">
            <v>0.19976314635033804</v>
          </cell>
          <cell r="AU30">
            <v>0.18418249649921364</v>
          </cell>
          <cell r="BD30">
            <v>6</v>
          </cell>
          <cell r="BE30">
            <v>56.001849437229268</v>
          </cell>
          <cell r="BF30">
            <v>29.688719454263982</v>
          </cell>
          <cell r="BG30">
            <v>9.2768499014411887</v>
          </cell>
          <cell r="BH30">
            <v>0</v>
          </cell>
          <cell r="BK30">
            <v>6</v>
          </cell>
          <cell r="BL30">
            <v>5.2808389234740849E-3</v>
          </cell>
          <cell r="BM30">
            <v>1.313399987641839E-2</v>
          </cell>
          <cell r="BN30">
            <v>1.1659501105980657E-2</v>
          </cell>
          <cell r="BO30">
            <v>4.8459313695688455E-3</v>
          </cell>
          <cell r="BQ30">
            <v>9.9032488011657205E-3</v>
          </cell>
          <cell r="BR30">
            <v>6.032020881756351E-2</v>
          </cell>
          <cell r="BS30">
            <v>8.3631747943850761E-3</v>
          </cell>
          <cell r="BT30">
            <v>7.2373061662475285E-3</v>
          </cell>
          <cell r="BW30">
            <v>1.5184087724639805E-2</v>
          </cell>
          <cell r="BX30">
            <v>7.3454208693981893E-2</v>
          </cell>
          <cell r="BY30">
            <v>2.0022675900365734E-2</v>
          </cell>
          <cell r="BZ30">
            <v>1.2083237535816374E-2</v>
          </cell>
          <cell r="CJ30">
            <v>6</v>
          </cell>
          <cell r="CK30">
            <v>85.625780231331078</v>
          </cell>
          <cell r="CL30">
            <v>80.555449658914981</v>
          </cell>
          <cell r="CM30">
            <v>66.348523391300546</v>
          </cell>
          <cell r="CN30">
            <v>66.348523391300546</v>
          </cell>
          <cell r="CQ30">
            <v>6</v>
          </cell>
          <cell r="CR30">
            <v>4.7845234704553584E-3</v>
          </cell>
          <cell r="CS30">
            <v>7.1611401846958574E-3</v>
          </cell>
          <cell r="CT30">
            <v>1.1948649611531938E-2</v>
          </cell>
          <cell r="CU30">
            <v>1.2462609107360589E-2</v>
          </cell>
          <cell r="CW30">
            <v>4.912728019157939E-3</v>
          </cell>
          <cell r="CX30">
            <v>5.498300796106248E-3</v>
          </cell>
          <cell r="CY30">
            <v>4.0463683979415355E-3</v>
          </cell>
          <cell r="CZ30">
            <v>3.8684070441205752E-3</v>
          </cell>
          <cell r="DC30">
            <v>9.6972514896132983E-3</v>
          </cell>
          <cell r="DD30">
            <v>1.2659440980802105E-2</v>
          </cell>
          <cell r="DE30">
            <v>1.5995018009473474E-2</v>
          </cell>
          <cell r="DF30">
            <v>1.6331016151481165E-2</v>
          </cell>
          <cell r="DQ30">
            <v>0.4</v>
          </cell>
          <cell r="DR30">
            <v>0</v>
          </cell>
          <cell r="DS30">
            <v>0.3</v>
          </cell>
          <cell r="DT30">
            <v>0.3</v>
          </cell>
          <cell r="DU30">
            <v>0</v>
          </cell>
          <cell r="DV30">
            <v>0.5</v>
          </cell>
          <cell r="DW30">
            <v>0.5</v>
          </cell>
          <cell r="DX30">
            <v>0</v>
          </cell>
          <cell r="DY30">
            <v>0</v>
          </cell>
          <cell r="DZ30">
            <v>0.25</v>
          </cell>
          <cell r="EA30">
            <v>0.33333333333333331</v>
          </cell>
          <cell r="EB30">
            <v>0.41666666666666663</v>
          </cell>
          <cell r="EC30">
            <v>0.5</v>
          </cell>
          <cell r="ED30">
            <v>0</v>
          </cell>
          <cell r="EE30">
            <v>0.25</v>
          </cell>
          <cell r="EF30">
            <v>0.25</v>
          </cell>
          <cell r="EP30">
            <v>4</v>
          </cell>
          <cell r="EQ30">
            <v>0.1</v>
          </cell>
          <cell r="ES30">
            <v>4</v>
          </cell>
          <cell r="ET30" t="str">
            <v>枪兵</v>
          </cell>
          <cell r="EU30">
            <v>24</v>
          </cell>
          <cell r="EV30">
            <v>17889.339515813655</v>
          </cell>
          <cell r="EW30">
            <v>0.32720851339441731</v>
          </cell>
          <cell r="EX30">
            <v>0.59851906417500067</v>
          </cell>
          <cell r="FG30" t="str">
            <v>司马错</v>
          </cell>
          <cell r="FH30">
            <v>10017</v>
          </cell>
          <cell r="FI30" t="str">
            <v>zhixian3</v>
          </cell>
          <cell r="FJ30">
            <v>200</v>
          </cell>
          <cell r="FK30">
            <v>100</v>
          </cell>
          <cell r="FM30">
            <v>0</v>
          </cell>
          <cell r="FN30">
            <v>200</v>
          </cell>
          <cell r="FO30">
            <v>0</v>
          </cell>
          <cell r="FP30">
            <v>0</v>
          </cell>
          <cell r="FQ30">
            <v>20000</v>
          </cell>
          <cell r="FR30">
            <v>0</v>
          </cell>
          <cell r="FS30">
            <v>0</v>
          </cell>
          <cell r="FT30">
            <v>0</v>
          </cell>
          <cell r="FU30">
            <v>0</v>
          </cell>
          <cell r="FV30">
            <v>0</v>
          </cell>
          <cell r="FW30">
            <v>0</v>
          </cell>
          <cell r="FX30">
            <v>0</v>
          </cell>
          <cell r="FY30">
            <v>20000</v>
          </cell>
          <cell r="FZ30" t="str">
            <v/>
          </cell>
          <cell r="GA30">
            <v>0</v>
          </cell>
          <cell r="GB30">
            <v>200</v>
          </cell>
          <cell r="GC30">
            <v>0.81853527718724506</v>
          </cell>
          <cell r="GD30">
            <v>1</v>
          </cell>
          <cell r="GE30">
            <v>3.9</v>
          </cell>
          <cell r="GF30">
            <v>3.67</v>
          </cell>
        </row>
        <row r="31">
          <cell r="B31">
            <v>12</v>
          </cell>
          <cell r="C31">
            <v>0.5</v>
          </cell>
          <cell r="D31">
            <v>0.5</v>
          </cell>
          <cell r="E31">
            <v>0.5</v>
          </cell>
          <cell r="F31">
            <v>0.5</v>
          </cell>
          <cell r="G31">
            <v>0.61252194163966478</v>
          </cell>
          <cell r="H31">
            <v>0.70336243752863192</v>
          </cell>
          <cell r="I31">
            <v>0.93016402958503708</v>
          </cell>
          <cell r="J31">
            <v>0.93016402958503708</v>
          </cell>
          <cell r="K31">
            <v>0.54076674564701011</v>
          </cell>
          <cell r="L31">
            <v>0.76268995002290563</v>
          </cell>
          <cell r="M31">
            <v>0.92550829822403957</v>
          </cell>
          <cell r="N31">
            <v>1</v>
          </cell>
          <cell r="R31">
            <v>3.7898399999999999</v>
          </cell>
          <cell r="S31">
            <v>3.62704</v>
          </cell>
          <cell r="T31">
            <v>1.8</v>
          </cell>
          <cell r="U31">
            <v>2.3839999999999999</v>
          </cell>
          <cell r="V31">
            <v>5.0336551724211969</v>
          </cell>
          <cell r="W31">
            <v>3.9396194041189232</v>
          </cell>
          <cell r="X31">
            <v>3.8068797611200473</v>
          </cell>
          <cell r="Y31">
            <v>3.1525214913762349</v>
          </cell>
          <cell r="Z31">
            <v>0.15596210620274964</v>
          </cell>
          <cell r="AA31">
            <v>0.16296247865240765</v>
          </cell>
          <cell r="AB31">
            <v>0.32837301587301593</v>
          </cell>
          <cell r="AC31">
            <v>0.24793264621284761</v>
          </cell>
          <cell r="AD31">
            <v>0.17130287947353157</v>
          </cell>
          <cell r="AE31">
            <v>0.14226937151107552</v>
          </cell>
          <cell r="AF31">
            <v>0.10621345392404583</v>
          </cell>
          <cell r="AG31">
            <v>0.10464481102478435</v>
          </cell>
          <cell r="AH31">
            <v>0.17130287947353157</v>
          </cell>
          <cell r="AI31">
            <v>0.15596210620274964</v>
          </cell>
          <cell r="AJ31">
            <v>0.17130287947353157</v>
          </cell>
          <cell r="AK31">
            <v>0.15596210620274964</v>
          </cell>
          <cell r="AL31">
            <v>0.19683274619899604</v>
          </cell>
          <cell r="AM31">
            <v>0.20566760081355684</v>
          </cell>
          <cell r="AN31">
            <v>0.41442478603044619</v>
          </cell>
          <cell r="AO31">
            <v>0.21666379415388778</v>
          </cell>
          <cell r="AP31">
            <v>0.18003711452898019</v>
          </cell>
          <cell r="AQ31">
            <v>0.13428289825819334</v>
          </cell>
          <cell r="AR31">
            <v>0.21666379415388778</v>
          </cell>
          <cell r="AS31">
            <v>0.19683274619899604</v>
          </cell>
          <cell r="AT31">
            <v>0.21666379415388778</v>
          </cell>
          <cell r="AU31">
            <v>0.19683274619899604</v>
          </cell>
          <cell r="BD31">
            <v>7</v>
          </cell>
          <cell r="BE31">
            <v>65.160120945449236</v>
          </cell>
          <cell r="BF31">
            <v>34.396528701995116</v>
          </cell>
          <cell r="BG31">
            <v>10.755466766201724</v>
          </cell>
          <cell r="BH31">
            <v>0</v>
          </cell>
          <cell r="BK31">
            <v>7</v>
          </cell>
          <cell r="BL31">
            <v>6.1609787440536357E-3</v>
          </cell>
          <cell r="BM31">
            <v>1.5332343017618877E-2</v>
          </cell>
          <cell r="BN31">
            <v>1.3478008680793574E-2</v>
          </cell>
          <cell r="BO31">
            <v>5.8140056774047266E-3</v>
          </cell>
          <cell r="BQ31">
            <v>1.103165321044064E-2</v>
          </cell>
          <cell r="BR31">
            <v>6.8998199798461168E-2</v>
          </cell>
          <cell r="BS31">
            <v>9.7435159995077104E-3</v>
          </cell>
          <cell r="BT31">
            <v>8.4337804007834916E-3</v>
          </cell>
          <cell r="BW31">
            <v>1.7192631954494275E-2</v>
          </cell>
          <cell r="BX31">
            <v>8.4330542816080045E-2</v>
          </cell>
          <cell r="BY31">
            <v>2.3221524680301284E-2</v>
          </cell>
          <cell r="BZ31">
            <v>1.4247786078188218E-2</v>
          </cell>
          <cell r="CJ31">
            <v>7</v>
          </cell>
          <cell r="CK31">
            <v>91.489426023861398</v>
          </cell>
          <cell r="CL31">
            <v>85.497830438746931</v>
          </cell>
          <cell r="CM31">
            <v>69.04162504665706</v>
          </cell>
          <cell r="CN31">
            <v>69.04162504665706</v>
          </cell>
          <cell r="CQ31">
            <v>7</v>
          </cell>
          <cell r="CR31">
            <v>5.5856165075877894E-3</v>
          </cell>
          <cell r="CS31">
            <v>8.3610524869405407E-3</v>
          </cell>
          <cell r="CT31">
            <v>1.3978377045262995E-2</v>
          </cell>
          <cell r="CU31">
            <v>1.4565566091639314E-2</v>
          </cell>
          <cell r="CW31">
            <v>5.8687102735605866E-3</v>
          </cell>
          <cell r="CX31">
            <v>6.4677751483406907E-3</v>
          </cell>
          <cell r="CY31">
            <v>4.7304811164769955E-3</v>
          </cell>
          <cell r="CZ31">
            <v>4.5201056779792647E-3</v>
          </cell>
          <cell r="DC31">
            <v>1.1454326781148376E-2</v>
          </cell>
          <cell r="DD31">
            <v>1.4828827635281231E-2</v>
          </cell>
          <cell r="DE31">
            <v>1.8708858161739991E-2</v>
          </cell>
          <cell r="DF31">
            <v>1.9085671769618579E-2</v>
          </cell>
          <cell r="DQ31">
            <v>0.4</v>
          </cell>
          <cell r="DR31">
            <v>0</v>
          </cell>
          <cell r="DS31">
            <v>0.3</v>
          </cell>
          <cell r="DT31">
            <v>0.3</v>
          </cell>
          <cell r="DU31">
            <v>0</v>
          </cell>
          <cell r="DV31">
            <v>0.5</v>
          </cell>
          <cell r="DW31">
            <v>0.5</v>
          </cell>
          <cell r="DX31">
            <v>0</v>
          </cell>
          <cell r="DY31">
            <v>0</v>
          </cell>
          <cell r="DZ31">
            <v>0.25</v>
          </cell>
          <cell r="EA31">
            <v>0.33333333333333331</v>
          </cell>
          <cell r="EB31">
            <v>0.41666666666666663</v>
          </cell>
          <cell r="EC31">
            <v>0.5</v>
          </cell>
          <cell r="ED31">
            <v>0</v>
          </cell>
          <cell r="EE31">
            <v>0.25</v>
          </cell>
          <cell r="EF31">
            <v>0.25</v>
          </cell>
          <cell r="EP31">
            <v>4</v>
          </cell>
          <cell r="EQ31">
            <v>0.1</v>
          </cell>
          <cell r="ER31" t="str">
            <v>武将</v>
          </cell>
          <cell r="ES31">
            <v>1</v>
          </cell>
          <cell r="ET31" t="str">
            <v>步将</v>
          </cell>
          <cell r="EU31">
            <v>24</v>
          </cell>
          <cell r="EV31">
            <v>12000</v>
          </cell>
          <cell r="EW31">
            <v>0.30888759891016654</v>
          </cell>
          <cell r="EX31">
            <v>0.55666177840024267</v>
          </cell>
          <cell r="FG31" t="str">
            <v>吕不韦</v>
          </cell>
          <cell r="FH31">
            <v>10018</v>
          </cell>
          <cell r="FI31" t="str">
            <v>rectangle</v>
          </cell>
          <cell r="FJ31">
            <v>500</v>
          </cell>
          <cell r="FK31">
            <v>100</v>
          </cell>
          <cell r="FL31">
            <v>200</v>
          </cell>
          <cell r="FM31">
            <v>0</v>
          </cell>
          <cell r="FN31">
            <v>500</v>
          </cell>
          <cell r="FO31">
            <v>0</v>
          </cell>
          <cell r="FP31">
            <v>0</v>
          </cell>
          <cell r="FQ31">
            <v>0</v>
          </cell>
          <cell r="FR31">
            <v>0</v>
          </cell>
          <cell r="FS31">
            <v>0</v>
          </cell>
          <cell r="FT31">
            <v>0</v>
          </cell>
          <cell r="FU31">
            <v>0</v>
          </cell>
          <cell r="FV31">
            <v>0</v>
          </cell>
          <cell r="FW31">
            <v>20000</v>
          </cell>
          <cell r="FX31">
            <v>0</v>
          </cell>
          <cell r="FY31">
            <v>20000</v>
          </cell>
          <cell r="FZ31" t="str">
            <v/>
          </cell>
          <cell r="GA31">
            <v>0</v>
          </cell>
          <cell r="GB31">
            <v>500</v>
          </cell>
          <cell r="GC31">
            <v>1</v>
          </cell>
          <cell r="GD31">
            <v>1</v>
          </cell>
          <cell r="GE31">
            <v>4.8</v>
          </cell>
          <cell r="GF31">
            <v>4.22</v>
          </cell>
        </row>
        <row r="32">
          <cell r="B32">
            <v>13</v>
          </cell>
          <cell r="C32">
            <v>0.5</v>
          </cell>
          <cell r="D32">
            <v>0.5</v>
          </cell>
          <cell r="E32">
            <v>0.5</v>
          </cell>
          <cell r="F32">
            <v>0.5</v>
          </cell>
          <cell r="G32">
            <v>0.58135270294697083</v>
          </cell>
          <cell r="H32">
            <v>0.6808584763036365</v>
          </cell>
          <cell r="I32">
            <v>0.92480266032845382</v>
          </cell>
          <cell r="J32">
            <v>0.92480266032845382</v>
          </cell>
          <cell r="K32">
            <v>0.5038254257149285</v>
          </cell>
          <cell r="L32">
            <v>0.74468678104290931</v>
          </cell>
          <cell r="M32">
            <v>0.91978950435035067</v>
          </cell>
          <cell r="N32">
            <v>1</v>
          </cell>
          <cell r="R32">
            <v>3.7898399999999999</v>
          </cell>
          <cell r="S32">
            <v>3.62704</v>
          </cell>
          <cell r="T32">
            <v>1.8</v>
          </cell>
          <cell r="U32">
            <v>2.3839999999999999</v>
          </cell>
          <cell r="V32">
            <v>5.0010461013444143</v>
          </cell>
          <cell r="W32">
            <v>3.8868774674180524</v>
          </cell>
          <cell r="X32">
            <v>3.7122250188947072</v>
          </cell>
          <cell r="Y32">
            <v>3.0793829753859652</v>
          </cell>
          <cell r="Z32">
            <v>0.15596210620274964</v>
          </cell>
          <cell r="AA32">
            <v>0.16296247865240765</v>
          </cell>
          <cell r="AB32">
            <v>0.32837301587301593</v>
          </cell>
          <cell r="AC32">
            <v>0.24793264621284761</v>
          </cell>
          <cell r="AD32">
            <v>0.17390328334073871</v>
          </cell>
          <cell r="AE32">
            <v>0.14463959074305768</v>
          </cell>
          <cell r="AF32">
            <v>0.10844197308012206</v>
          </cell>
          <cell r="AG32">
            <v>0.10642428832950462</v>
          </cell>
          <cell r="AH32">
            <v>0.17390328334073871</v>
          </cell>
          <cell r="AI32">
            <v>0.15596210620274964</v>
          </cell>
          <cell r="AJ32">
            <v>0.17390328334073871</v>
          </cell>
          <cell r="AK32">
            <v>0.15596210620274964</v>
          </cell>
          <cell r="AL32">
            <v>0.21126485120864183</v>
          </cell>
          <cell r="AM32">
            <v>0.22074749208846858</v>
          </cell>
          <cell r="AN32">
            <v>0.44481110205808838</v>
          </cell>
          <cell r="AO32">
            <v>0.23604125732140041</v>
          </cell>
          <cell r="AP32">
            <v>0.19640590099890082</v>
          </cell>
          <cell r="AQ32">
            <v>0.14710794032075783</v>
          </cell>
          <cell r="AR32">
            <v>0.23604125732140041</v>
          </cell>
          <cell r="AS32">
            <v>0.21126485120864183</v>
          </cell>
          <cell r="AT32">
            <v>0.23604125732140041</v>
          </cell>
          <cell r="AU32">
            <v>0.21126485120864183</v>
          </cell>
          <cell r="BD32">
            <v>8</v>
          </cell>
          <cell r="BE32">
            <v>74.269005626573048</v>
          </cell>
          <cell r="BF32">
            <v>39.037875993809216</v>
          </cell>
          <cell r="BG32">
            <v>12.215639111048278</v>
          </cell>
          <cell r="BH32">
            <v>0</v>
          </cell>
          <cell r="BK32">
            <v>8</v>
          </cell>
          <cell r="BL32">
            <v>7.0437854648313647E-3</v>
          </cell>
          <cell r="BM32">
            <v>1.7533290205478058E-2</v>
          </cell>
          <cell r="BN32">
            <v>1.5298950980945497E-2</v>
          </cell>
          <cell r="BO32">
            <v>6.7820799852412461E-3</v>
          </cell>
          <cell r="BQ32">
            <v>1.2160057619715448E-2</v>
          </cell>
          <cell r="BR32">
            <v>7.7418404054407822E-2</v>
          </cell>
          <cell r="BS32">
            <v>1.1118885928277856E-2</v>
          </cell>
          <cell r="BT32">
            <v>9.6302546353190799E-3</v>
          </cell>
          <cell r="BW32">
            <v>1.9203843084546812E-2</v>
          </cell>
          <cell r="BX32">
            <v>9.495169425988588E-2</v>
          </cell>
          <cell r="BY32">
            <v>2.6417836909223353E-2</v>
          </cell>
          <cell r="BZ32">
            <v>1.6412334620560326E-2</v>
          </cell>
          <cell r="CJ32">
            <v>8</v>
          </cell>
          <cell r="CK32">
            <v>97.332236748710486</v>
          </cell>
          <cell r="CL32">
            <v>90.398672496130757</v>
          </cell>
          <cell r="CM32">
            <v>71.726080833303882</v>
          </cell>
          <cell r="CN32">
            <v>71.726080833303882</v>
          </cell>
          <cell r="CQ32">
            <v>8</v>
          </cell>
          <cell r="CR32">
            <v>6.3867095447203148E-3</v>
          </cell>
          <cell r="CS32">
            <v>9.5609647891853194E-3</v>
          </cell>
          <cell r="CT32">
            <v>1.6041172765144801E-2</v>
          </cell>
          <cell r="CU32">
            <v>1.6690818297821979E-2</v>
          </cell>
          <cell r="CW32">
            <v>6.8207960614371042E-3</v>
          </cell>
          <cell r="CX32">
            <v>7.4451598147026827E-3</v>
          </cell>
          <cell r="CY32">
            <v>5.4145938350124243E-3</v>
          </cell>
          <cell r="CZ32">
            <v>5.1718043118379239E-3</v>
          </cell>
          <cell r="DC32">
            <v>1.3207505606157419E-2</v>
          </cell>
          <cell r="DD32">
            <v>1.7006124603888003E-2</v>
          </cell>
          <cell r="DE32">
            <v>2.1455766600157224E-2</v>
          </cell>
          <cell r="DF32">
            <v>2.1862622609659904E-2</v>
          </cell>
          <cell r="DQ32">
            <v>0.4</v>
          </cell>
          <cell r="DR32">
            <v>0</v>
          </cell>
          <cell r="DS32">
            <v>0.3</v>
          </cell>
          <cell r="DT32">
            <v>0.3</v>
          </cell>
          <cell r="DU32">
            <v>0</v>
          </cell>
          <cell r="DV32">
            <v>0.5</v>
          </cell>
          <cell r="DW32">
            <v>0.5</v>
          </cell>
          <cell r="DX32">
            <v>0</v>
          </cell>
          <cell r="DY32">
            <v>0</v>
          </cell>
          <cell r="DZ32">
            <v>0.25</v>
          </cell>
          <cell r="EA32">
            <v>0.33333333333333331</v>
          </cell>
          <cell r="EB32">
            <v>0.41666666666666663</v>
          </cell>
          <cell r="EC32">
            <v>0.5</v>
          </cell>
          <cell r="ED32">
            <v>0</v>
          </cell>
          <cell r="EE32">
            <v>0.25</v>
          </cell>
          <cell r="EF32">
            <v>0.25</v>
          </cell>
          <cell r="EP32">
            <v>4</v>
          </cell>
          <cell r="EQ32">
            <v>0.1</v>
          </cell>
          <cell r="ES32">
            <v>2</v>
          </cell>
          <cell r="ET32" t="str">
            <v>骑将</v>
          </cell>
          <cell r="EU32">
            <v>24</v>
          </cell>
          <cell r="EV32">
            <v>12000</v>
          </cell>
          <cell r="EW32">
            <v>0.29586056536100813</v>
          </cell>
          <cell r="EX32">
            <v>0.58117214751248214</v>
          </cell>
          <cell r="FG32" t="str">
            <v>商鞅</v>
          </cell>
          <cell r="FH32">
            <v>10019</v>
          </cell>
          <cell r="FI32" t="str">
            <v/>
          </cell>
          <cell r="FM32">
            <v>0</v>
          </cell>
          <cell r="FN32" t="str">
            <v/>
          </cell>
          <cell r="FO32">
            <v>0</v>
          </cell>
          <cell r="FP32">
            <v>0</v>
          </cell>
          <cell r="FQ32">
            <v>0</v>
          </cell>
          <cell r="FR32">
            <v>0</v>
          </cell>
          <cell r="FS32">
            <v>0</v>
          </cell>
          <cell r="FT32">
            <v>0</v>
          </cell>
          <cell r="FU32">
            <v>0</v>
          </cell>
          <cell r="FV32">
            <v>0</v>
          </cell>
          <cell r="FW32">
            <v>0</v>
          </cell>
          <cell r="FX32">
            <v>0</v>
          </cell>
          <cell r="FY32">
            <v>0</v>
          </cell>
          <cell r="FZ32" t="str">
            <v/>
          </cell>
          <cell r="GA32">
            <v>0</v>
          </cell>
          <cell r="GB32" t="str">
            <v/>
          </cell>
          <cell r="GC32" t="str">
            <v/>
          </cell>
          <cell r="GD32">
            <v>0</v>
          </cell>
          <cell r="GE32">
            <v>0</v>
          </cell>
          <cell r="GF32">
            <v>2</v>
          </cell>
          <cell r="GG32" t="str">
            <v/>
          </cell>
        </row>
        <row r="33">
          <cell r="B33">
            <v>14</v>
          </cell>
          <cell r="C33">
            <v>0.5</v>
          </cell>
          <cell r="D33">
            <v>0.5</v>
          </cell>
          <cell r="E33">
            <v>0.5</v>
          </cell>
          <cell r="F33">
            <v>0.5</v>
          </cell>
          <cell r="G33">
            <v>0.56514095340077963</v>
          </cell>
          <cell r="H33">
            <v>0.65867666797703639</v>
          </cell>
          <cell r="I33">
            <v>0.91950631569832242</v>
          </cell>
          <cell r="J33">
            <v>0.91950631569832242</v>
          </cell>
          <cell r="K33">
            <v>0.46708331527107311</v>
          </cell>
          <cell r="L33">
            <v>0.72694133438162911</v>
          </cell>
          <cell r="M33">
            <v>0.91414007007821052</v>
          </cell>
          <cell r="N33">
            <v>1</v>
          </cell>
          <cell r="R33">
            <v>3.7898399999999999</v>
          </cell>
          <cell r="S33">
            <v>3.62704</v>
          </cell>
          <cell r="T33">
            <v>1.8</v>
          </cell>
          <cell r="U33">
            <v>2.3839999999999999</v>
          </cell>
          <cell r="V33">
            <v>4.9749270304166497</v>
          </cell>
          <cell r="W33">
            <v>3.8393118836906921</v>
          </cell>
          <cell r="X33">
            <v>3.6278433992619861</v>
          </cell>
          <cell r="Y33">
            <v>3.0140300971976628</v>
          </cell>
          <cell r="Z33">
            <v>0.15596210620274964</v>
          </cell>
          <cell r="AA33">
            <v>0.16296247865240765</v>
          </cell>
          <cell r="AB33">
            <v>0.32837301587301593</v>
          </cell>
          <cell r="AC33">
            <v>0.24793264621284761</v>
          </cell>
          <cell r="AD33">
            <v>0.17636693960170463</v>
          </cell>
          <cell r="AE33">
            <v>0.14692094238001122</v>
          </cell>
          <cell r="AF33">
            <v>0.11052939451613783</v>
          </cell>
          <cell r="AG33">
            <v>0.10806747551792034</v>
          </cell>
          <cell r="AH33">
            <v>0.17636693960170463</v>
          </cell>
          <cell r="AI33">
            <v>0.15596210620274964</v>
          </cell>
          <cell r="AJ33">
            <v>0.17636693960170463</v>
          </cell>
          <cell r="AK33">
            <v>0.15596210620274964</v>
          </cell>
          <cell r="AL33">
            <v>0.22788354907736727</v>
          </cell>
          <cell r="AM33">
            <v>0.23811212162958487</v>
          </cell>
          <cell r="AN33">
            <v>0.47980121646409418</v>
          </cell>
          <cell r="AO33">
            <v>0.25817509723748122</v>
          </cell>
          <cell r="AP33">
            <v>0.21514241086033034</v>
          </cell>
          <cell r="AQ33">
            <v>0.16168721537101693</v>
          </cell>
          <cell r="AR33">
            <v>0.25817509723748122</v>
          </cell>
          <cell r="AS33">
            <v>0.22788354907736727</v>
          </cell>
          <cell r="AT33">
            <v>0.25817509723748122</v>
          </cell>
          <cell r="AU33">
            <v>0.22788354907736727</v>
          </cell>
          <cell r="BD33">
            <v>9</v>
          </cell>
          <cell r="BE33">
            <v>83.328769803638593</v>
          </cell>
          <cell r="BF33">
            <v>43.613558455921428</v>
          </cell>
          <cell r="BG33">
            <v>13.657676065480127</v>
          </cell>
          <cell r="BH33">
            <v>0</v>
          </cell>
          <cell r="BK33">
            <v>9</v>
          </cell>
          <cell r="BL33">
            <v>7.9317765367276638E-3</v>
          </cell>
          <cell r="BM33">
            <v>1.9734237393338128E-2</v>
          </cell>
          <cell r="BN33">
            <v>1.7131360781862476E-2</v>
          </cell>
          <cell r="BO33">
            <v>7.7503071894049758E-3</v>
          </cell>
          <cell r="BQ33">
            <v>1.2787813046702456E-2</v>
          </cell>
          <cell r="BR33">
            <v>8.5602619614975436E-2</v>
          </cell>
          <cell r="BS33">
            <v>1.249410495014475E-2</v>
          </cell>
          <cell r="BT33">
            <v>1.0821544278742323E-2</v>
          </cell>
          <cell r="BW33">
            <v>2.071958958343012E-2</v>
          </cell>
          <cell r="BX33">
            <v>0.10533685700831356</v>
          </cell>
          <cell r="BY33">
            <v>2.9625465732007226E-2</v>
          </cell>
          <cell r="BZ33">
            <v>1.8571851468147299E-2</v>
          </cell>
          <cell r="CJ33">
            <v>9</v>
          </cell>
          <cell r="CK33">
            <v>103.15432476091004</v>
          </cell>
          <cell r="CL33">
            <v>95.258474034950893</v>
          </cell>
          <cell r="CM33">
            <v>74.402035655693808</v>
          </cell>
          <cell r="CN33">
            <v>74.402035655693808</v>
          </cell>
          <cell r="CQ33">
            <v>9</v>
          </cell>
          <cell r="CR33">
            <v>7.1918508385082E-3</v>
          </cell>
          <cell r="CS33">
            <v>1.0760877091430096E-2</v>
          </cell>
          <cell r="CT33">
            <v>1.8107339388670596E-2</v>
          </cell>
          <cell r="CU33">
            <v>1.8818343226709722E-2</v>
          </cell>
          <cell r="CW33">
            <v>7.7687442039298124E-3</v>
          </cell>
          <cell r="CX33">
            <v>8.4257683664446456E-3</v>
          </cell>
          <cell r="CY33">
            <v>6.1000415488707905E-3</v>
          </cell>
          <cell r="CZ33">
            <v>5.8244634267682902E-3</v>
          </cell>
          <cell r="DC33">
            <v>1.4960595042438012E-2</v>
          </cell>
          <cell r="DD33">
            <v>1.918664545787474E-2</v>
          </cell>
          <cell r="DE33">
            <v>2.4207380937541385E-2</v>
          </cell>
          <cell r="DF33">
            <v>2.4642806653478011E-2</v>
          </cell>
          <cell r="DQ33">
            <v>0.4</v>
          </cell>
          <cell r="DR33">
            <v>0</v>
          </cell>
          <cell r="DS33">
            <v>0.3</v>
          </cell>
          <cell r="DT33">
            <v>0.3</v>
          </cell>
          <cell r="DU33">
            <v>0</v>
          </cell>
          <cell r="DV33">
            <v>0.5</v>
          </cell>
          <cell r="DW33">
            <v>0.5</v>
          </cell>
          <cell r="DX33">
            <v>0</v>
          </cell>
          <cell r="DY33">
            <v>0</v>
          </cell>
          <cell r="DZ33">
            <v>0.25</v>
          </cell>
          <cell r="EA33">
            <v>0.33333333333333331</v>
          </cell>
          <cell r="EB33">
            <v>0.41666666666666663</v>
          </cell>
          <cell r="EC33">
            <v>0.5</v>
          </cell>
          <cell r="ED33">
            <v>0</v>
          </cell>
          <cell r="EE33">
            <v>0.25</v>
          </cell>
          <cell r="EF33">
            <v>0.25</v>
          </cell>
          <cell r="EP33">
            <v>4</v>
          </cell>
          <cell r="EQ33">
            <v>0.1</v>
          </cell>
          <cell r="ES33">
            <v>3</v>
          </cell>
          <cell r="ET33" t="str">
            <v>弓将</v>
          </cell>
          <cell r="EU33">
            <v>24</v>
          </cell>
          <cell r="EV33">
            <v>12000</v>
          </cell>
          <cell r="EW33">
            <v>0.39525183572882516</v>
          </cell>
          <cell r="EX33">
            <v>0.43502877050034255</v>
          </cell>
          <cell r="FG33" t="str">
            <v>秦武王</v>
          </cell>
          <cell r="FH33">
            <v>10020</v>
          </cell>
          <cell r="FI33" t="str">
            <v>fanwei2</v>
          </cell>
          <cell r="FJ33">
            <v>350</v>
          </cell>
          <cell r="FK33">
            <v>80</v>
          </cell>
          <cell r="FL33">
            <v>220</v>
          </cell>
          <cell r="FM33">
            <v>0</v>
          </cell>
          <cell r="FN33">
            <v>220</v>
          </cell>
          <cell r="FO33">
            <v>0</v>
          </cell>
          <cell r="FP33">
            <v>0</v>
          </cell>
          <cell r="FQ33">
            <v>0</v>
          </cell>
          <cell r="FR33">
            <v>0</v>
          </cell>
          <cell r="FS33">
            <v>20096</v>
          </cell>
          <cell r="FT33">
            <v>0</v>
          </cell>
          <cell r="FU33">
            <v>0</v>
          </cell>
          <cell r="FV33">
            <v>0</v>
          </cell>
          <cell r="FW33">
            <v>0</v>
          </cell>
          <cell r="FX33">
            <v>0</v>
          </cell>
          <cell r="FY33">
            <v>20096</v>
          </cell>
          <cell r="FZ33" t="str">
            <v/>
          </cell>
          <cell r="GA33">
            <v>0</v>
          </cell>
          <cell r="GB33">
            <v>220</v>
          </cell>
          <cell r="GC33">
            <v>0.84456488135989882</v>
          </cell>
          <cell r="GD33">
            <v>2</v>
          </cell>
          <cell r="GE33">
            <v>4.0999999999999996</v>
          </cell>
          <cell r="GF33">
            <v>3.95</v>
          </cell>
          <cell r="GG33" t="str">
            <v/>
          </cell>
        </row>
        <row r="34">
          <cell r="B34">
            <v>15</v>
          </cell>
          <cell r="C34">
            <v>0.5</v>
          </cell>
          <cell r="D34">
            <v>0.5</v>
          </cell>
          <cell r="E34">
            <v>0.5</v>
          </cell>
          <cell r="F34">
            <v>0.5</v>
          </cell>
          <cell r="G34">
            <v>0.55589319329651465</v>
          </cell>
          <cell r="H34">
            <v>0.63681321861751372</v>
          </cell>
          <cell r="I34">
            <v>0.91427387481104361</v>
          </cell>
          <cell r="J34">
            <v>0.91427387481104361</v>
          </cell>
          <cell r="K34">
            <v>0.41273345089809316</v>
          </cell>
          <cell r="L34">
            <v>0.70945057489401098</v>
          </cell>
          <cell r="M34">
            <v>0.90855879979844645</v>
          </cell>
          <cell r="N34">
            <v>1</v>
          </cell>
          <cell r="R34">
            <v>3.7898399999999999</v>
          </cell>
          <cell r="S34">
            <v>3.62704</v>
          </cell>
          <cell r="T34">
            <v>1.8</v>
          </cell>
          <cell r="U34">
            <v>2.3839999999999999</v>
          </cell>
          <cell r="V34">
            <v>4.9519691022143926</v>
          </cell>
          <cell r="W34">
            <v>3.7828936639872226</v>
          </cell>
          <cell r="X34">
            <v>3.5293814302984967</v>
          </cell>
          <cell r="Y34">
            <v>2.9380513018099941</v>
          </cell>
          <cell r="Z34">
            <v>0.15596210620274964</v>
          </cell>
          <cell r="AA34">
            <v>0.16296247865240765</v>
          </cell>
          <cell r="AB34">
            <v>0.32837301587301593</v>
          </cell>
          <cell r="AC34">
            <v>0.24793264621284761</v>
          </cell>
          <cell r="AD34">
            <v>0.17961901623418325</v>
          </cell>
          <cell r="AE34">
            <v>0.14954359571871342</v>
          </cell>
          <cell r="AF34">
            <v>0.11303466940666984</v>
          </cell>
          <cell r="AG34">
            <v>0.11004427424052354</v>
          </cell>
          <cell r="AH34">
            <v>0.17961901623418325</v>
          </cell>
          <cell r="AI34">
            <v>0.15596210620274964</v>
          </cell>
          <cell r="AJ34">
            <v>0.17961901623418325</v>
          </cell>
          <cell r="AK34">
            <v>0.15596210620274964</v>
          </cell>
          <cell r="AL34">
            <v>0.25789187517315126</v>
          </cell>
          <cell r="AM34">
            <v>0.26946737400365461</v>
          </cell>
          <cell r="AN34">
            <v>0.54298274678123082</v>
          </cell>
          <cell r="AO34">
            <v>0.29749658495566661</v>
          </cell>
          <cell r="AP34">
            <v>0.24774523683908042</v>
          </cell>
          <cell r="AQ34">
            <v>0.18705921511991114</v>
          </cell>
          <cell r="AR34">
            <v>0.29749658495566661</v>
          </cell>
          <cell r="AS34">
            <v>0.25789187517315126</v>
          </cell>
          <cell r="AT34">
            <v>0.29749658495566661</v>
          </cell>
          <cell r="AU34">
            <v>0.25789187517315126</v>
          </cell>
          <cell r="BD34">
            <v>10</v>
          </cell>
          <cell r="BE34">
            <v>92.33967836351232</v>
          </cell>
          <cell r="BF34">
            <v>48.124361415308691</v>
          </cell>
          <cell r="BG34">
            <v>15.081882902862098</v>
          </cell>
          <cell r="BH34">
            <v>0</v>
          </cell>
          <cell r="BK34">
            <v>10</v>
          </cell>
          <cell r="BL34">
            <v>8.8197676086240184E-3</v>
          </cell>
          <cell r="BM34">
            <v>2.1935184581198197E-2</v>
          </cell>
          <cell r="BN34">
            <v>1.8963770582778844E-2</v>
          </cell>
          <cell r="BO34">
            <v>8.7688543252096851E-3</v>
          </cell>
          <cell r="BQ34">
            <v>1.3339224841024677E-2</v>
          </cell>
          <cell r="BR34">
            <v>9.3571210543909017E-2</v>
          </cell>
          <cell r="BS34">
            <v>1.3862334510241815E-2</v>
          </cell>
          <cell r="BT34">
            <v>1.2010004700561253E-2</v>
          </cell>
          <cell r="BW34">
            <v>2.2158992449648696E-2</v>
          </cell>
          <cell r="BX34">
            <v>0.11550639512510721</v>
          </cell>
          <cell r="BY34">
            <v>3.2826105093020655E-2</v>
          </cell>
          <cell r="BZ34">
            <v>2.0778859025770938E-2</v>
          </cell>
          <cell r="CJ34">
            <v>10</v>
          </cell>
          <cell r="CK34">
            <v>108.95580180960675</v>
          </cell>
          <cell r="CL34">
            <v>100.07772588456794</v>
          </cell>
          <cell r="CM34">
            <v>77.06963261071661</v>
          </cell>
          <cell r="CN34">
            <v>77.06963261071661</v>
          </cell>
          <cell r="CQ34">
            <v>10</v>
          </cell>
          <cell r="CR34">
            <v>8.0012153129121882E-3</v>
          </cell>
          <cell r="CS34">
            <v>1.1963990390595546E-2</v>
          </cell>
          <cell r="CT34">
            <v>2.0184030182164813E-2</v>
          </cell>
          <cell r="CU34">
            <v>2.0952955063070555E-2</v>
          </cell>
          <cell r="CW34">
            <v>8.716692346422807E-3</v>
          </cell>
          <cell r="CX34">
            <v>9.4063769181862295E-3</v>
          </cell>
          <cell r="CY34">
            <v>6.7955467014873556E-3</v>
          </cell>
          <cell r="CZ34">
            <v>6.4843585067921169E-3</v>
          </cell>
          <cell r="DC34">
            <v>1.6717907659334993E-2</v>
          </cell>
          <cell r="DD34">
            <v>2.1370367308781776E-2</v>
          </cell>
          <cell r="DE34">
            <v>2.697957688365217E-2</v>
          </cell>
          <cell r="DF34">
            <v>2.7437313569862672E-2</v>
          </cell>
          <cell r="DQ34">
            <v>0.4</v>
          </cell>
          <cell r="DR34">
            <v>0</v>
          </cell>
          <cell r="DS34">
            <v>0.3</v>
          </cell>
          <cell r="DT34">
            <v>0.3</v>
          </cell>
          <cell r="DU34">
            <v>0</v>
          </cell>
          <cell r="DV34">
            <v>0.5</v>
          </cell>
          <cell r="DW34">
            <v>0.5</v>
          </cell>
          <cell r="DX34">
            <v>0</v>
          </cell>
          <cell r="DY34">
            <v>0</v>
          </cell>
          <cell r="DZ34">
            <v>0.25</v>
          </cell>
          <cell r="EA34">
            <v>0.33333333333333331</v>
          </cell>
          <cell r="EB34">
            <v>0.41666666666666663</v>
          </cell>
          <cell r="EC34">
            <v>0.5</v>
          </cell>
          <cell r="ED34">
            <v>0</v>
          </cell>
          <cell r="EE34">
            <v>0.25</v>
          </cell>
          <cell r="EF34">
            <v>0.25</v>
          </cell>
          <cell r="EP34">
            <v>4</v>
          </cell>
          <cell r="EQ34">
            <v>0.1</v>
          </cell>
          <cell r="ES34">
            <v>4</v>
          </cell>
          <cell r="ET34" t="str">
            <v>军师</v>
          </cell>
          <cell r="EU34">
            <v>24</v>
          </cell>
          <cell r="EV34">
            <v>12000</v>
          </cell>
          <cell r="FG34" t="str">
            <v>嫪毐</v>
          </cell>
          <cell r="FH34">
            <v>10021</v>
          </cell>
          <cell r="FI34" t="str">
            <v>fanwei2</v>
          </cell>
          <cell r="FJ34">
            <v>380</v>
          </cell>
          <cell r="FK34">
            <v>80</v>
          </cell>
          <cell r="FL34">
            <v>220</v>
          </cell>
          <cell r="FM34">
            <v>0</v>
          </cell>
          <cell r="FN34">
            <v>220</v>
          </cell>
          <cell r="FO34">
            <v>0</v>
          </cell>
          <cell r="FP34">
            <v>0</v>
          </cell>
          <cell r="FQ34">
            <v>0</v>
          </cell>
          <cell r="FR34">
            <v>0</v>
          </cell>
          <cell r="FS34">
            <v>20096</v>
          </cell>
          <cell r="FT34">
            <v>0</v>
          </cell>
          <cell r="FU34">
            <v>0</v>
          </cell>
          <cell r="FV34">
            <v>0</v>
          </cell>
          <cell r="FW34">
            <v>0</v>
          </cell>
          <cell r="FX34">
            <v>0</v>
          </cell>
          <cell r="FY34">
            <v>20096</v>
          </cell>
          <cell r="FZ34" t="str">
            <v/>
          </cell>
          <cell r="GA34">
            <v>0</v>
          </cell>
          <cell r="GB34">
            <v>220</v>
          </cell>
          <cell r="GC34">
            <v>0.84456488135989882</v>
          </cell>
          <cell r="GD34">
            <v>2</v>
          </cell>
          <cell r="GE34">
            <v>4.0999999999999996</v>
          </cell>
          <cell r="GF34">
            <v>1</v>
          </cell>
          <cell r="GG34">
            <v>1</v>
          </cell>
        </row>
        <row r="35">
          <cell r="B35">
            <v>16</v>
          </cell>
          <cell r="C35">
            <v>0.5</v>
          </cell>
          <cell r="D35">
            <v>0.5</v>
          </cell>
          <cell r="E35">
            <v>0.5</v>
          </cell>
          <cell r="F35">
            <v>0.5</v>
          </cell>
          <cell r="G35">
            <v>0.54669530259488608</v>
          </cell>
          <cell r="H35">
            <v>0.61526439144313871</v>
          </cell>
          <cell r="I35">
            <v>0.90910423037750021</v>
          </cell>
          <cell r="J35">
            <v>0.90910423037750021</v>
          </cell>
          <cell r="K35">
            <v>0.35891065539996692</v>
          </cell>
          <cell r="L35">
            <v>0.69221151315451102</v>
          </cell>
          <cell r="M35">
            <v>0.90304451240266692</v>
          </cell>
          <cell r="N35">
            <v>1</v>
          </cell>
          <cell r="R35">
            <v>3.7898399999999999</v>
          </cell>
          <cell r="S35">
            <v>3.62704</v>
          </cell>
          <cell r="T35">
            <v>1.8</v>
          </cell>
          <cell r="U35">
            <v>2.3839999999999999</v>
          </cell>
          <cell r="V35">
            <v>4.9292925311139273</v>
          </cell>
          <cell r="W35">
            <v>3.7270857793536845</v>
          </cell>
          <cell r="X35">
            <v>3.4319936605627093</v>
          </cell>
          <cell r="Y35">
            <v>2.8629031017110247</v>
          </cell>
          <cell r="Z35">
            <v>0.15596210620274964</v>
          </cell>
          <cell r="AA35">
            <v>0.16296247865240765</v>
          </cell>
          <cell r="AB35">
            <v>0.32837301587301593</v>
          </cell>
          <cell r="AC35">
            <v>0.24793264621284761</v>
          </cell>
          <cell r="AD35">
            <v>0.18295964727019287</v>
          </cell>
          <cell r="AE35">
            <v>0.15223034087835527</v>
          </cell>
          <cell r="AF35">
            <v>0.11562896001347012</v>
          </cell>
          <cell r="AG35">
            <v>0.1120736344569629</v>
          </cell>
          <cell r="AH35">
            <v>0.18295964727019287</v>
          </cell>
          <cell r="AI35">
            <v>0.15596210620274964</v>
          </cell>
          <cell r="AJ35">
            <v>0.18295964727019287</v>
          </cell>
          <cell r="AK35">
            <v>0.15596210620274964</v>
          </cell>
          <cell r="AL35">
            <v>0.29656573856849838</v>
          </cell>
          <cell r="AM35">
            <v>0.30987711705865878</v>
          </cell>
          <cell r="AN35">
            <v>0.62440927703135429</v>
          </cell>
          <cell r="AO35">
            <v>0.34839492483777457</v>
          </cell>
          <cell r="AP35">
            <v>0.28992582849842197</v>
          </cell>
          <cell r="AQ35">
            <v>0.2199646868614083</v>
          </cell>
          <cell r="AR35">
            <v>0.34839492483777457</v>
          </cell>
          <cell r="AS35">
            <v>0.29656573856849838</v>
          </cell>
          <cell r="AT35">
            <v>0.34839492483777457</v>
          </cell>
          <cell r="AU35">
            <v>0.29656573856849838</v>
          </cell>
          <cell r="BD35">
            <v>11</v>
          </cell>
          <cell r="BE35">
            <v>101.30199476463352</v>
          </cell>
          <cell r="BF35">
            <v>52.571058542889965</v>
          </cell>
          <cell r="BG35">
            <v>16.488561105053538</v>
          </cell>
          <cell r="BH35">
            <v>0</v>
          </cell>
          <cell r="BK35">
            <v>11</v>
          </cell>
          <cell r="BL35">
            <v>9.7077586805203175E-3</v>
          </cell>
          <cell r="BM35">
            <v>2.4143761362697802E-2</v>
          </cell>
          <cell r="BN35">
            <v>2.0796180383695184E-2</v>
          </cell>
          <cell r="BO35">
            <v>9.7874014610143112E-3</v>
          </cell>
          <cell r="BQ35">
            <v>1.3890636635346898E-2</v>
          </cell>
          <cell r="BR35">
            <v>0.10044299490609834</v>
          </cell>
          <cell r="BS35">
            <v>1.5230564070338935E-2</v>
          </cell>
          <cell r="BT35">
            <v>1.3198465122380182E-2</v>
          </cell>
          <cell r="BW35">
            <v>2.3598395315867216E-2</v>
          </cell>
          <cell r="BX35">
            <v>0.12458675626879614</v>
          </cell>
          <cell r="BY35">
            <v>3.6026744454034115E-2</v>
          </cell>
          <cell r="BZ35">
            <v>2.2985866583394493E-2</v>
          </cell>
          <cell r="CJ35">
            <v>11</v>
          </cell>
          <cell r="CK35">
            <v>114.73677904132977</v>
          </cell>
          <cell r="CL35">
            <v>104.85691158930624</v>
          </cell>
          <cell r="CM35">
            <v>79.729013017993836</v>
          </cell>
          <cell r="CN35">
            <v>79.729013017993836</v>
          </cell>
          <cell r="CQ35">
            <v>11</v>
          </cell>
          <cell r="CR35">
            <v>8.8105797873161747E-3</v>
          </cell>
          <cell r="CS35">
            <v>1.3171931831925063E-2</v>
          </cell>
          <cell r="CT35">
            <v>2.228684914391867E-2</v>
          </cell>
          <cell r="CU35">
            <v>2.3105161437665708E-2</v>
          </cell>
          <cell r="CW35">
            <v>9.6655635384059121E-3</v>
          </cell>
          <cell r="CX35">
            <v>1.0386985469927812E-2</v>
          </cell>
          <cell r="CY35">
            <v>7.4910518541036327E-3</v>
          </cell>
          <cell r="CZ35">
            <v>7.144253586815673E-3</v>
          </cell>
          <cell r="DC35">
            <v>1.8476143325722089E-2</v>
          </cell>
          <cell r="DD35">
            <v>2.3558917301852875E-2</v>
          </cell>
          <cell r="DE35">
            <v>2.9777900998022303E-2</v>
          </cell>
          <cell r="DF35">
            <v>3.024941502448138E-2</v>
          </cell>
          <cell r="DQ35">
            <v>0.4</v>
          </cell>
          <cell r="DR35">
            <v>0</v>
          </cell>
          <cell r="DS35">
            <v>0.3</v>
          </cell>
          <cell r="DT35">
            <v>0.3</v>
          </cell>
          <cell r="DU35">
            <v>0</v>
          </cell>
          <cell r="DV35">
            <v>0.5</v>
          </cell>
          <cell r="DW35">
            <v>0.5</v>
          </cell>
          <cell r="DX35">
            <v>0</v>
          </cell>
          <cell r="DY35">
            <v>0</v>
          </cell>
          <cell r="DZ35">
            <v>0.25</v>
          </cell>
          <cell r="EA35">
            <v>0.33333333333333331</v>
          </cell>
          <cell r="EB35">
            <v>0.41666666666666663</v>
          </cell>
          <cell r="EC35">
            <v>0.5</v>
          </cell>
          <cell r="ED35">
            <v>0</v>
          </cell>
          <cell r="EE35">
            <v>0.25</v>
          </cell>
          <cell r="EF35">
            <v>0.25</v>
          </cell>
          <cell r="EO35" t="str">
            <v>步将</v>
          </cell>
          <cell r="EP35">
            <v>5</v>
          </cell>
          <cell r="EQ35">
            <v>0.3</v>
          </cell>
          <cell r="ER35" t="str">
            <v>士兵</v>
          </cell>
          <cell r="ES35">
            <v>1</v>
          </cell>
          <cell r="ET35" t="str">
            <v>刀兵</v>
          </cell>
          <cell r="EU35">
            <v>29</v>
          </cell>
          <cell r="EV35">
            <v>469.11226295496419</v>
          </cell>
          <cell r="EW35">
            <v>0.14724563932555018</v>
          </cell>
          <cell r="EX35">
            <v>3.7621945577366443E-2</v>
          </cell>
          <cell r="FG35" t="str">
            <v>范增</v>
          </cell>
          <cell r="FH35">
            <v>10022</v>
          </cell>
          <cell r="FI35" t="str">
            <v>zhixian3</v>
          </cell>
          <cell r="FJ35">
            <v>300</v>
          </cell>
          <cell r="FK35">
            <v>100</v>
          </cell>
          <cell r="FM35">
            <v>0</v>
          </cell>
          <cell r="FN35">
            <v>300</v>
          </cell>
          <cell r="FO35">
            <v>0</v>
          </cell>
          <cell r="FP35">
            <v>0</v>
          </cell>
          <cell r="FQ35">
            <v>30000</v>
          </cell>
          <cell r="FR35">
            <v>0</v>
          </cell>
          <cell r="FS35">
            <v>0</v>
          </cell>
          <cell r="FT35">
            <v>0</v>
          </cell>
          <cell r="FU35">
            <v>0</v>
          </cell>
          <cell r="FV35">
            <v>0</v>
          </cell>
          <cell r="FW35">
            <v>0</v>
          </cell>
          <cell r="FX35">
            <v>0</v>
          </cell>
          <cell r="FY35">
            <v>30000</v>
          </cell>
          <cell r="FZ35" t="str">
            <v/>
          </cell>
          <cell r="GA35">
            <v>0</v>
          </cell>
          <cell r="GB35">
            <v>300</v>
          </cell>
          <cell r="GC35">
            <v>0.94868329805051377</v>
          </cell>
          <cell r="GD35">
            <v>1</v>
          </cell>
          <cell r="GE35">
            <v>6.8</v>
          </cell>
          <cell r="GF35">
            <v>5.17</v>
          </cell>
        </row>
        <row r="36">
          <cell r="B36">
            <v>17</v>
          </cell>
          <cell r="C36">
            <v>0.5</v>
          </cell>
          <cell r="D36">
            <v>0.5</v>
          </cell>
          <cell r="E36">
            <v>0.5</v>
          </cell>
          <cell r="F36">
            <v>0.5</v>
          </cell>
          <cell r="G36">
            <v>0.53754701237052249</v>
          </cell>
          <cell r="H36">
            <v>0.59402650614244812</v>
          </cell>
          <cell r="I36">
            <v>0.90399628846871727</v>
          </cell>
          <cell r="J36">
            <v>0.90399628846871727</v>
          </cell>
          <cell r="K36">
            <v>0.30560956296763958</v>
          </cell>
          <cell r="L36">
            <v>0.67522120491395843</v>
          </cell>
          <cell r="M36">
            <v>0.89759604103329849</v>
          </cell>
          <cell r="N36">
            <v>1</v>
          </cell>
          <cell r="R36">
            <v>3.7898399999999999</v>
          </cell>
          <cell r="S36">
            <v>3.62704</v>
          </cell>
          <cell r="T36">
            <v>1.8</v>
          </cell>
          <cell r="U36">
            <v>2.3839999999999999</v>
          </cell>
          <cell r="V36">
            <v>4.9068937427377408</v>
          </cell>
          <cell r="W36">
            <v>3.6718813992675319</v>
          </cell>
          <cell r="X36">
            <v>3.3356681868694826</v>
          </cell>
          <cell r="Y36">
            <v>2.7885761758067256</v>
          </cell>
          <cell r="Z36">
            <v>0.15596210620274964</v>
          </cell>
          <cell r="AA36">
            <v>0.16296247865240765</v>
          </cell>
          <cell r="AB36">
            <v>0.32837301587301593</v>
          </cell>
          <cell r="AC36">
            <v>0.24793264621284761</v>
          </cell>
          <cell r="AD36">
            <v>0.186392436831185</v>
          </cell>
          <cell r="AE36">
            <v>0.1549834437224383</v>
          </cell>
          <cell r="AF36">
            <v>0.11831711803361195</v>
          </cell>
          <cell r="AG36">
            <v>0.11415766112997047</v>
          </cell>
          <cell r="AH36">
            <v>0.186392436831185</v>
          </cell>
          <cell r="AI36">
            <v>0.15596210620274964</v>
          </cell>
          <cell r="AJ36">
            <v>0.186392436831185</v>
          </cell>
          <cell r="AK36">
            <v>0.15596210620274964</v>
          </cell>
          <cell r="AL36">
            <v>0.34828950562016864</v>
          </cell>
          <cell r="AM36">
            <v>0.36392250980952512</v>
          </cell>
          <cell r="AN36">
            <v>0.73331194443307779</v>
          </cell>
          <cell r="AO36">
            <v>0.41673806457689011</v>
          </cell>
          <cell r="AP36">
            <v>0.34653681211280246</v>
          </cell>
          <cell r="AQ36">
            <v>0.26422805959582629</v>
          </cell>
          <cell r="AR36">
            <v>0.41673806457689011</v>
          </cell>
          <cell r="AS36">
            <v>0.34828950562016864</v>
          </cell>
          <cell r="AT36">
            <v>0.41673806457689011</v>
          </cell>
          <cell r="AU36">
            <v>0.34828950562016864</v>
          </cell>
          <cell r="BD36">
            <v>12</v>
          </cell>
          <cell r="BE36">
            <v>110.21598104471758</v>
          </cell>
          <cell r="BF36">
            <v>56.954411994502649</v>
          </cell>
          <cell r="BG36">
            <v>17.878008426230505</v>
          </cell>
          <cell r="BH36">
            <v>0</v>
          </cell>
          <cell r="BK36">
            <v>12</v>
          </cell>
          <cell r="BL36">
            <v>1.0595749752416617E-2</v>
          </cell>
          <cell r="BM36">
            <v>2.6353915985952325E-2</v>
          </cell>
          <cell r="BN36">
            <v>2.2634250481454454E-2</v>
          </cell>
          <cell r="BO36">
            <v>1.0805948596818965E-2</v>
          </cell>
          <cell r="BQ36">
            <v>1.444204842966984E-2</v>
          </cell>
          <cell r="BR36">
            <v>0.10359474340984351</v>
          </cell>
          <cell r="BS36">
            <v>1.659513103468457E-2</v>
          </cell>
          <cell r="BT36">
            <v>1.445288689256842E-2</v>
          </cell>
          <cell r="BW36">
            <v>2.5037798182086457E-2</v>
          </cell>
          <cell r="BX36">
            <v>0.12994865939579583</v>
          </cell>
          <cell r="BY36">
            <v>3.9229381516139028E-2</v>
          </cell>
          <cell r="BZ36">
            <v>2.5258835489387385E-2</v>
          </cell>
          <cell r="CJ36">
            <v>12</v>
          </cell>
          <cell r="CK36">
            <v>120.49736700324021</v>
          </cell>
          <cell r="CL36">
            <v>109.59650749656416</v>
          </cell>
          <cell r="CM36">
            <v>82.380316449795544</v>
          </cell>
          <cell r="CN36">
            <v>82.380316449795544</v>
          </cell>
          <cell r="CQ36">
            <v>12</v>
          </cell>
          <cell r="CR36">
            <v>9.6199442617201612E-3</v>
          </cell>
          <cell r="CS36">
            <v>1.4379873273254552E-2</v>
          </cell>
          <cell r="CT36">
            <v>2.4389668105671992E-2</v>
          </cell>
          <cell r="CU36">
            <v>2.525736781226029E-2</v>
          </cell>
          <cell r="CW36">
            <v>1.06213769156838E-2</v>
          </cell>
          <cell r="CX36">
            <v>1.1374789691868115E-2</v>
          </cell>
          <cell r="CY36">
            <v>8.1865570067201961E-3</v>
          </cell>
          <cell r="CZ36">
            <v>7.8041486668394998E-3</v>
          </cell>
          <cell r="DC36">
            <v>2.0241321177403959E-2</v>
          </cell>
          <cell r="DD36">
            <v>2.5754662965122667E-2</v>
          </cell>
          <cell r="DE36">
            <v>3.2576225112392186E-2</v>
          </cell>
          <cell r="DF36">
            <v>3.3061516479099787E-2</v>
          </cell>
          <cell r="DQ36">
            <v>0.4</v>
          </cell>
          <cell r="DR36">
            <v>0</v>
          </cell>
          <cell r="DS36">
            <v>0.3</v>
          </cell>
          <cell r="DT36">
            <v>0.3</v>
          </cell>
          <cell r="DU36">
            <v>0</v>
          </cell>
          <cell r="DV36">
            <v>0.5</v>
          </cell>
          <cell r="DW36">
            <v>0.5</v>
          </cell>
          <cell r="DX36">
            <v>0</v>
          </cell>
          <cell r="DY36">
            <v>0</v>
          </cell>
          <cell r="DZ36">
            <v>0.25</v>
          </cell>
          <cell r="EA36">
            <v>0.33333333333333331</v>
          </cell>
          <cell r="EB36">
            <v>0.41666666666666663</v>
          </cell>
          <cell r="EC36">
            <v>0.5</v>
          </cell>
          <cell r="ED36">
            <v>0</v>
          </cell>
          <cell r="EE36">
            <v>0.25</v>
          </cell>
          <cell r="EF36">
            <v>0.25</v>
          </cell>
          <cell r="EP36">
            <v>5</v>
          </cell>
          <cell r="EQ36">
            <v>0.3</v>
          </cell>
          <cell r="ES36">
            <v>2</v>
          </cell>
          <cell r="ET36" t="str">
            <v>车骑兵</v>
          </cell>
          <cell r="EU36">
            <v>29</v>
          </cell>
          <cell r="EV36">
            <v>7522.2216077014227</v>
          </cell>
          <cell r="EW36">
            <v>0.23053461554125462</v>
          </cell>
          <cell r="EX36">
            <v>0.38531585999074724</v>
          </cell>
          <cell r="FG36" t="str">
            <v>赵姬</v>
          </cell>
          <cell r="FH36">
            <v>10023</v>
          </cell>
          <cell r="FI36" t="str">
            <v>fanwei</v>
          </cell>
          <cell r="FJ36">
            <v>100</v>
          </cell>
          <cell r="FM36">
            <v>0</v>
          </cell>
          <cell r="FN36">
            <v>100</v>
          </cell>
          <cell r="FO36">
            <v>0</v>
          </cell>
          <cell r="FP36">
            <v>0</v>
          </cell>
          <cell r="FQ36">
            <v>0</v>
          </cell>
          <cell r="FR36">
            <v>31400</v>
          </cell>
          <cell r="FS36">
            <v>0</v>
          </cell>
          <cell r="FT36">
            <v>0</v>
          </cell>
          <cell r="FU36">
            <v>0</v>
          </cell>
          <cell r="FV36">
            <v>0</v>
          </cell>
          <cell r="FW36">
            <v>0</v>
          </cell>
          <cell r="FX36">
            <v>0</v>
          </cell>
          <cell r="FY36">
            <v>31400</v>
          </cell>
          <cell r="FZ36" t="str">
            <v/>
          </cell>
          <cell r="GA36">
            <v>0</v>
          </cell>
          <cell r="GB36">
            <v>100</v>
          </cell>
          <cell r="GC36">
            <v>0.57445626465380284</v>
          </cell>
          <cell r="GD36">
            <v>2</v>
          </cell>
          <cell r="GE36">
            <v>4.3</v>
          </cell>
          <cell r="GF36">
            <v>4.1100000000000003</v>
          </cell>
        </row>
        <row r="37">
          <cell r="B37">
            <v>18</v>
          </cell>
          <cell r="C37">
            <v>0.5</v>
          </cell>
          <cell r="D37">
            <v>0.5</v>
          </cell>
          <cell r="E37">
            <v>0.5</v>
          </cell>
          <cell r="F37">
            <v>0.5</v>
          </cell>
          <cell r="G37">
            <v>0.52844805514825777</v>
          </cell>
          <cell r="H37">
            <v>0.5730959382061912</v>
          </cell>
          <cell r="I37">
            <v>0.89894896828436532</v>
          </cell>
          <cell r="J37">
            <v>0.89894896828436532</v>
          </cell>
          <cell r="K37">
            <v>0.25282486394453946</v>
          </cell>
          <cell r="L37">
            <v>0.65847675056495303</v>
          </cell>
          <cell r="M37">
            <v>0.89221223283665629</v>
          </cell>
          <cell r="N37">
            <v>1</v>
          </cell>
          <cell r="R37">
            <v>3.7898399999999999</v>
          </cell>
          <cell r="S37">
            <v>3.62704</v>
          </cell>
          <cell r="T37">
            <v>1.8</v>
          </cell>
          <cell r="U37">
            <v>2.3839999999999999</v>
          </cell>
          <cell r="V37">
            <v>4.8847692118278481</v>
          </cell>
          <cell r="W37">
            <v>3.6172737767490131</v>
          </cell>
          <cell r="X37">
            <v>3.2403932537374018</v>
          </cell>
          <cell r="Y37">
            <v>2.7150613185349597</v>
          </cell>
          <cell r="Z37">
            <v>0.15596210620274964</v>
          </cell>
          <cell r="AA37">
            <v>0.16296247865240765</v>
          </cell>
          <cell r="AB37">
            <v>0.32837301587301593</v>
          </cell>
          <cell r="AC37">
            <v>0.24793264621284761</v>
          </cell>
          <cell r="AD37">
            <v>0.18992119340141886</v>
          </cell>
          <cell r="AE37">
            <v>0.15780528248177078</v>
          </cell>
          <cell r="AF37">
            <v>0.12110436772073095</v>
          </cell>
          <cell r="AG37">
            <v>0.11629857882403447</v>
          </cell>
          <cell r="AH37">
            <v>0.18992119340141886</v>
          </cell>
          <cell r="AI37">
            <v>0.15596210620274964</v>
          </cell>
          <cell r="AJ37">
            <v>0.18992119340141886</v>
          </cell>
          <cell r="AK37">
            <v>0.15596210620274964</v>
          </cell>
          <cell r="AL37">
            <v>0.42100528380841601</v>
          </cell>
          <cell r="AM37">
            <v>0.43990214190868787</v>
          </cell>
          <cell r="AN37">
            <v>0.88641259154915952</v>
          </cell>
          <cell r="AO37">
            <v>0.51315624225386913</v>
          </cell>
          <cell r="AP37">
            <v>0.42636889210100815</v>
          </cell>
          <cell r="AQ37">
            <v>0.32677823927098054</v>
          </cell>
          <cell r="AR37">
            <v>0.51315624225386913</v>
          </cell>
          <cell r="AS37">
            <v>0.42100528380841601</v>
          </cell>
          <cell r="AT37">
            <v>0.51315624225386913</v>
          </cell>
          <cell r="AU37">
            <v>0.42100528380841601</v>
          </cell>
          <cell r="BD37">
            <v>13</v>
          </cell>
          <cell r="BE37">
            <v>119.08189782841715</v>
          </cell>
          <cell r="BF37">
            <v>61.275172549701765</v>
          </cell>
          <cell r="BG37">
            <v>19.25051895591584</v>
          </cell>
          <cell r="BH37">
            <v>0</v>
          </cell>
          <cell r="BK37">
            <v>13</v>
          </cell>
          <cell r="BL37">
            <v>1.1483740824312971E-2</v>
          </cell>
          <cell r="BM37">
            <v>2.856407060920596E-2</v>
          </cell>
          <cell r="BN37">
            <v>2.4472726053453159E-2</v>
          </cell>
          <cell r="BO37">
            <v>1.1824495732623647E-2</v>
          </cell>
          <cell r="BQ37">
            <v>1.4993460223992006E-2</v>
          </cell>
          <cell r="BR37">
            <v>0.10555408533284248</v>
          </cell>
          <cell r="BS37">
            <v>1.7956627322785686E-2</v>
          </cell>
          <cell r="BT37">
            <v>1.5854456127055952E-2</v>
          </cell>
          <cell r="BW37">
            <v>2.6477201048304977E-2</v>
          </cell>
          <cell r="BX37">
            <v>0.13411815594204846</v>
          </cell>
          <cell r="BY37">
            <v>4.2429353376238849E-2</v>
          </cell>
          <cell r="BZ37">
            <v>2.7678951859679599E-2</v>
          </cell>
          <cell r="CJ37">
            <v>13</v>
          </cell>
          <cell r="CK37">
            <v>126.2376756463635</v>
          </cell>
          <cell r="CL37">
            <v>114.29698284356363</v>
          </cell>
          <cell r="CM37">
            <v>85.023680760585535</v>
          </cell>
          <cell r="CN37">
            <v>85.023680760585535</v>
          </cell>
          <cell r="CQ37">
            <v>13</v>
          </cell>
          <cell r="CR37">
            <v>1.0429308736124149E-2</v>
          </cell>
          <cell r="CS37">
            <v>1.5587814714584071E-2</v>
          </cell>
          <cell r="CT37">
            <v>2.6516787411811359E-2</v>
          </cell>
          <cell r="CU37">
            <v>2.7425918458516326E-2</v>
          </cell>
          <cell r="CW37">
            <v>1.1577190292962005E-2</v>
          </cell>
          <cell r="CX37">
            <v>1.2366614702880079E-2</v>
          </cell>
          <cell r="CY37">
            <v>8.8820621593364742E-3</v>
          </cell>
          <cell r="CZ37">
            <v>8.4640437468630567E-3</v>
          </cell>
          <cell r="DC37">
            <v>2.2006499029086156E-2</v>
          </cell>
          <cell r="DD37">
            <v>2.7954429417464149E-2</v>
          </cell>
          <cell r="DE37">
            <v>3.5398849571147833E-2</v>
          </cell>
          <cell r="DF37">
            <v>3.5889962205379385E-2</v>
          </cell>
          <cell r="DQ37">
            <v>0</v>
          </cell>
          <cell r="DR37">
            <v>0</v>
          </cell>
          <cell r="DS37">
            <v>0.3</v>
          </cell>
          <cell r="DT37">
            <v>0.7</v>
          </cell>
          <cell r="DU37">
            <v>0</v>
          </cell>
          <cell r="DV37">
            <v>0.5</v>
          </cell>
          <cell r="DW37">
            <v>0.5</v>
          </cell>
          <cell r="DX37">
            <v>0</v>
          </cell>
          <cell r="DY37">
            <v>0</v>
          </cell>
          <cell r="DZ37">
            <v>0.25</v>
          </cell>
          <cell r="EA37">
            <v>0.33333333333333331</v>
          </cell>
          <cell r="EB37">
            <v>0.41666666666666663</v>
          </cell>
          <cell r="EC37">
            <v>0</v>
          </cell>
          <cell r="ED37">
            <v>0</v>
          </cell>
          <cell r="EE37">
            <v>0.25</v>
          </cell>
          <cell r="EF37">
            <v>0.75</v>
          </cell>
          <cell r="EP37">
            <v>5</v>
          </cell>
          <cell r="EQ37">
            <v>0.3</v>
          </cell>
          <cell r="ES37">
            <v>3</v>
          </cell>
          <cell r="ET37" t="str">
            <v>弓弩兵</v>
          </cell>
          <cell r="EU37">
            <v>29</v>
          </cell>
          <cell r="EV37">
            <v>14035.254023852664</v>
          </cell>
          <cell r="EW37">
            <v>0.30744591458484444</v>
          </cell>
          <cell r="EX37">
            <v>0.53908650213260889</v>
          </cell>
          <cell r="FG37" t="str">
            <v>范雎</v>
          </cell>
          <cell r="FH37">
            <v>10024</v>
          </cell>
          <cell r="FI37" t="str">
            <v/>
          </cell>
          <cell r="FM37">
            <v>0</v>
          </cell>
          <cell r="FN37" t="str">
            <v/>
          </cell>
          <cell r="FO37">
            <v>0</v>
          </cell>
          <cell r="FP37">
            <v>0</v>
          </cell>
          <cell r="FQ37">
            <v>0</v>
          </cell>
          <cell r="FR37">
            <v>0</v>
          </cell>
          <cell r="FS37">
            <v>0</v>
          </cell>
          <cell r="FT37">
            <v>0</v>
          </cell>
          <cell r="FU37">
            <v>0</v>
          </cell>
          <cell r="FV37">
            <v>0</v>
          </cell>
          <cell r="FW37">
            <v>0</v>
          </cell>
          <cell r="FX37">
            <v>0</v>
          </cell>
          <cell r="FY37">
            <v>0</v>
          </cell>
          <cell r="FZ37" t="str">
            <v/>
          </cell>
          <cell r="GA37">
            <v>0</v>
          </cell>
          <cell r="GB37" t="str">
            <v/>
          </cell>
          <cell r="GC37" t="str">
            <v/>
          </cell>
          <cell r="GD37">
            <v>0</v>
          </cell>
          <cell r="GE37">
            <v>0</v>
          </cell>
          <cell r="GF37">
            <v>2</v>
          </cell>
        </row>
        <row r="38">
          <cell r="B38">
            <v>19</v>
          </cell>
          <cell r="C38">
            <v>0.5</v>
          </cell>
          <cell r="D38">
            <v>0.5</v>
          </cell>
          <cell r="E38">
            <v>0.5</v>
          </cell>
          <cell r="F38">
            <v>0.5</v>
          </cell>
          <cell r="G38">
            <v>0.5193981648953101</v>
          </cell>
          <cell r="H38">
            <v>0.55246911826961786</v>
          </cell>
          <cell r="I38">
            <v>0.89396120192405581</v>
          </cell>
          <cell r="J38">
            <v>0.89396120192405581</v>
          </cell>
          <cell r="K38">
            <v>0.2005513042302311</v>
          </cell>
          <cell r="L38">
            <v>0.64197529461569436</v>
          </cell>
          <cell r="M38">
            <v>0.8868919487189928</v>
          </cell>
          <cell r="N38">
            <v>1</v>
          </cell>
          <cell r="R38">
            <v>3.7898399999999999</v>
          </cell>
          <cell r="S38">
            <v>3.62704</v>
          </cell>
          <cell r="T38">
            <v>1.8</v>
          </cell>
          <cell r="U38">
            <v>2.3839999999999999</v>
          </cell>
          <cell r="V38">
            <v>4.8629154615855006</v>
          </cell>
          <cell r="W38">
            <v>3.5632562473585181</v>
          </cell>
          <cell r="X38">
            <v>3.1461572516417018</v>
          </cell>
          <cell r="Y38">
            <v>2.6423494384773125</v>
          </cell>
          <cell r="Z38">
            <v>0.15596210620274964</v>
          </cell>
          <cell r="AA38">
            <v>0.16296247865240765</v>
          </cell>
          <cell r="AB38">
            <v>0.32837301587301593</v>
          </cell>
          <cell r="AC38">
            <v>0.24793264621284761</v>
          </cell>
          <cell r="AD38">
            <v>0.19354994496223191</v>
          </cell>
          <cell r="AE38">
            <v>0.16069835516723169</v>
          </cell>
          <cell r="AF38">
            <v>0.12399634362892095</v>
          </cell>
          <cell r="AG38">
            <v>0.11849874073302176</v>
          </cell>
          <cell r="AH38">
            <v>0.19354994496223191</v>
          </cell>
          <cell r="AI38">
            <v>0.15596210620274964</v>
          </cell>
          <cell r="AJ38">
            <v>0.19354994496223191</v>
          </cell>
          <cell r="AK38">
            <v>0.15596210620274964</v>
          </cell>
          <cell r="AL38">
            <v>0.53074002189784886</v>
          </cell>
          <cell r="AM38">
            <v>0.55456233308409697</v>
          </cell>
          <cell r="AN38">
            <v>1.1174554247718573</v>
          </cell>
          <cell r="AO38">
            <v>0.65910189190723467</v>
          </cell>
          <cell r="AP38">
            <v>0.54716194297807896</v>
          </cell>
          <cell r="AQ38">
            <v>0.42159907481581099</v>
          </cell>
          <cell r="AR38">
            <v>0.65910189190723467</v>
          </cell>
          <cell r="AS38">
            <v>0.53074002189784886</v>
          </cell>
          <cell r="AT38">
            <v>0.65910189190723467</v>
          </cell>
          <cell r="AU38">
            <v>0.53074002189784886</v>
          </cell>
          <cell r="BD38">
            <v>14</v>
          </cell>
          <cell r="BE38">
            <v>127.90000433494242</v>
          </cell>
          <cell r="BF38">
            <v>65.534079748409013</v>
          </cell>
          <cell r="BG38">
            <v>20.606383181229475</v>
          </cell>
          <cell r="BH38">
            <v>0</v>
          </cell>
          <cell r="BK38">
            <v>14</v>
          </cell>
          <cell r="BL38">
            <v>1.237173189620927E-2</v>
          </cell>
          <cell r="BM38">
            <v>3.0774225232460539E-2</v>
          </cell>
          <cell r="BN38">
            <v>2.6311201625451114E-2</v>
          </cell>
          <cell r="BO38">
            <v>1.2843042868428328E-2</v>
          </cell>
          <cell r="BQ38">
            <v>1.5544872018314282E-2</v>
          </cell>
          <cell r="BR38">
            <v>0.10732995403994185</v>
          </cell>
          <cell r="BS38">
            <v>1.9317995894018575E-2</v>
          </cell>
          <cell r="BT38">
            <v>1.7256025361543498E-2</v>
          </cell>
          <cell r="BW38">
            <v>2.7916603914523552E-2</v>
          </cell>
          <cell r="BX38">
            <v>0.13810417927240237</v>
          </cell>
          <cell r="BY38">
            <v>4.5629197519469686E-2</v>
          </cell>
          <cell r="BZ38">
            <v>3.0099068229971826E-2</v>
          </cell>
          <cell r="CJ38">
            <v>14</v>
          </cell>
          <cell r="CK38">
            <v>130.18308559190643</v>
          </cell>
          <cell r="CL38">
            <v>118.95879984275564</v>
          </cell>
          <cell r="CM38">
            <v>87.659242116201312</v>
          </cell>
          <cell r="CN38">
            <v>87.659242116201312</v>
          </cell>
          <cell r="CQ38">
            <v>14</v>
          </cell>
          <cell r="CR38">
            <v>1.1238673210528167E-2</v>
          </cell>
          <cell r="CS38">
            <v>1.6795756155913524E-2</v>
          </cell>
          <cell r="CT38">
            <v>2.8656467405026319E-2</v>
          </cell>
          <cell r="CU38">
            <v>2.9602917350548447E-2</v>
          </cell>
          <cell r="CW38">
            <v>1.2533003670239892E-2</v>
          </cell>
          <cell r="CX38">
            <v>1.3358439713892042E-2</v>
          </cell>
          <cell r="CY38">
            <v>9.587475809952237E-3</v>
          </cell>
          <cell r="CZ38">
            <v>9.1310944431073592E-3</v>
          </cell>
          <cell r="DC38">
            <v>2.3771676880768061E-2</v>
          </cell>
          <cell r="DD38">
            <v>3.0154195869805566E-2</v>
          </cell>
          <cell r="DE38">
            <v>3.8243943214978558E-2</v>
          </cell>
          <cell r="DF38">
            <v>3.8734011793655806E-2</v>
          </cell>
          <cell r="DQ38">
            <v>0</v>
          </cell>
          <cell r="DR38">
            <v>0</v>
          </cell>
          <cell r="DS38">
            <v>0.3</v>
          </cell>
          <cell r="DT38">
            <v>0.7</v>
          </cell>
          <cell r="DU38">
            <v>0</v>
          </cell>
          <cell r="DV38">
            <v>0.5</v>
          </cell>
          <cell r="DW38">
            <v>0.5</v>
          </cell>
          <cell r="DX38">
            <v>0</v>
          </cell>
          <cell r="DY38">
            <v>0</v>
          </cell>
          <cell r="DZ38">
            <v>0.25</v>
          </cell>
          <cell r="EA38">
            <v>0.33333333333333331</v>
          </cell>
          <cell r="EB38">
            <v>0.41666666666666663</v>
          </cell>
          <cell r="EC38">
            <v>0</v>
          </cell>
          <cell r="ED38">
            <v>0</v>
          </cell>
          <cell r="EE38">
            <v>0.25</v>
          </cell>
          <cell r="EF38">
            <v>0.75</v>
          </cell>
          <cell r="EP38">
            <v>5</v>
          </cell>
          <cell r="EQ38">
            <v>0.3</v>
          </cell>
          <cell r="ES38">
            <v>4</v>
          </cell>
          <cell r="ET38" t="str">
            <v>枪兵</v>
          </cell>
          <cell r="EU38">
            <v>29</v>
          </cell>
          <cell r="EV38">
            <v>14655.799441842528</v>
          </cell>
          <cell r="EW38">
            <v>0.31477383054835062</v>
          </cell>
          <cell r="EX38">
            <v>0.54981654081763587</v>
          </cell>
          <cell r="FG38" t="str">
            <v>秦始皇</v>
          </cell>
          <cell r="FH38">
            <v>10025</v>
          </cell>
          <cell r="FI38" t="str">
            <v/>
          </cell>
          <cell r="FM38">
            <v>0</v>
          </cell>
          <cell r="FN38" t="str">
            <v/>
          </cell>
          <cell r="FO38">
            <v>0</v>
          </cell>
          <cell r="FP38">
            <v>0</v>
          </cell>
          <cell r="FQ38">
            <v>0</v>
          </cell>
          <cell r="FR38">
            <v>0</v>
          </cell>
          <cell r="FS38">
            <v>0</v>
          </cell>
          <cell r="FT38">
            <v>0</v>
          </cell>
          <cell r="FU38">
            <v>0</v>
          </cell>
          <cell r="FV38">
            <v>0</v>
          </cell>
          <cell r="FW38">
            <v>0</v>
          </cell>
          <cell r="FX38">
            <v>0</v>
          </cell>
          <cell r="FY38">
            <v>0</v>
          </cell>
          <cell r="FZ38" t="str">
            <v/>
          </cell>
          <cell r="GA38">
            <v>0</v>
          </cell>
          <cell r="GB38" t="str">
            <v/>
          </cell>
          <cell r="GC38" t="str">
            <v/>
          </cell>
          <cell r="GD38">
            <v>0</v>
          </cell>
          <cell r="GE38">
            <v>0</v>
          </cell>
          <cell r="GF38">
            <v>2</v>
          </cell>
        </row>
        <row r="39">
          <cell r="B39">
            <v>20</v>
          </cell>
          <cell r="C39">
            <v>0.5</v>
          </cell>
          <cell r="D39">
            <v>0.5</v>
          </cell>
          <cell r="E39">
            <v>0.5</v>
          </cell>
          <cell r="F39">
            <v>0.5</v>
          </cell>
          <cell r="G39">
            <v>0.51039707701350434</v>
          </cell>
          <cell r="H39">
            <v>0.53214253146518042</v>
          </cell>
          <cell r="I39">
            <v>0.88903193416138238</v>
          </cell>
          <cell r="J39">
            <v>0.88903193416138238</v>
          </cell>
          <cell r="K39">
            <v>0.17528542460859781</v>
          </cell>
          <cell r="L39">
            <v>0.62571402517214436</v>
          </cell>
          <cell r="M39">
            <v>0.88163406310547443</v>
          </cell>
          <cell r="N39">
            <v>1</v>
          </cell>
          <cell r="R39">
            <v>3.7898399999999999</v>
          </cell>
          <cell r="S39">
            <v>3.62704</v>
          </cell>
          <cell r="T39">
            <v>1.8</v>
          </cell>
          <cell r="U39">
            <v>2.3839999999999999</v>
          </cell>
          <cell r="V39">
            <v>4.8413290630202948</v>
          </cell>
          <cell r="W39">
            <v>3.5268893487143531</v>
          </cell>
          <cell r="X39">
            <v>3.0815705944021077</v>
          </cell>
          <cell r="Y39">
            <v>2.5920696975977253</v>
          </cell>
          <cell r="Z39">
            <v>0.15596210620274964</v>
          </cell>
          <cell r="AA39">
            <v>0.16296247865240765</v>
          </cell>
          <cell r="AB39">
            <v>0.32837301587301593</v>
          </cell>
          <cell r="AC39">
            <v>0.24793264621284761</v>
          </cell>
          <cell r="AD39">
            <v>0.19579215030491171</v>
          </cell>
          <cell r="AE39">
            <v>0.16301853492030755</v>
          </cell>
          <cell r="AF39">
            <v>0.12613398010283888</v>
          </cell>
          <cell r="AG39">
            <v>0.12007081764619369</v>
          </cell>
          <cell r="AH39">
            <v>0.11615705415281635</v>
          </cell>
          <cell r="AI39">
            <v>0.16089674724300462</v>
          </cell>
          <cell r="AJ39">
            <v>0.19579215030491171</v>
          </cell>
          <cell r="AK39">
            <v>0.15596210620274964</v>
          </cell>
          <cell r="AL39">
            <v>0.60724161085538453</v>
          </cell>
          <cell r="AM39">
            <v>0.63449770239208014</v>
          </cell>
          <cell r="AN39">
            <v>1.2785269702689837</v>
          </cell>
          <cell r="AO39">
            <v>0.76271945740806535</v>
          </cell>
          <cell r="AP39">
            <v>0.63488590229596598</v>
          </cell>
          <cell r="AQ39">
            <v>0.49051690213771637</v>
          </cell>
          <cell r="AR39">
            <v>0.45224285360454108</v>
          </cell>
          <cell r="AS39">
            <v>0.62645473542284891</v>
          </cell>
          <cell r="AT39">
            <v>0.76271945740806535</v>
          </cell>
          <cell r="AU39">
            <v>0.60724161085538453</v>
          </cell>
          <cell r="BD39">
            <v>15</v>
          </cell>
          <cell r="BE39">
            <v>140.94397178445766</v>
          </cell>
          <cell r="BF39">
            <v>69.731862025437366</v>
          </cell>
          <cell r="BG39">
            <v>21.945888048372854</v>
          </cell>
          <cell r="BH39">
            <v>0</v>
          </cell>
          <cell r="BK39">
            <v>15</v>
          </cell>
          <cell r="BL39">
            <v>1.3259722968105569E-2</v>
          </cell>
          <cell r="BM39">
            <v>3.2981184952540377E-2</v>
          </cell>
          <cell r="BN39">
            <v>2.8154478499291979E-2</v>
          </cell>
          <cell r="BO39">
            <v>1.3861590004232982E-2</v>
          </cell>
          <cell r="BQ39">
            <v>1.6096283812637169E-2</v>
          </cell>
          <cell r="BR39">
            <v>0.10911503130081872</v>
          </cell>
          <cell r="BS39">
            <v>2.0672994264808984E-2</v>
          </cell>
          <cell r="BT39">
            <v>1.8656207455307605E-2</v>
          </cell>
          <cell r="BW39">
            <v>2.9356006780742738E-2</v>
          </cell>
          <cell r="BX39">
            <v>0.14209621625335911</v>
          </cell>
          <cell r="BY39">
            <v>4.882747276410096E-2</v>
          </cell>
          <cell r="BZ39">
            <v>3.2517797459540587E-2</v>
          </cell>
          <cell r="CJ39">
            <v>15</v>
          </cell>
          <cell r="CK39">
            <v>133.29281680441824</v>
          </cell>
          <cell r="CL39">
            <v>123.58241376589835</v>
          </cell>
          <cell r="CM39">
            <v>90.287135022674761</v>
          </cell>
          <cell r="CN39">
            <v>90.287135022674761</v>
          </cell>
          <cell r="CQ39">
            <v>15</v>
          </cell>
          <cell r="CR39">
            <v>1.2053221161722076E-2</v>
          </cell>
          <cell r="CS39">
            <v>1.8007666683404304E-2</v>
          </cell>
          <cell r="CT39">
            <v>3.0796880823966859E-2</v>
          </cell>
          <cell r="CU39">
            <v>3.1780389161392433E-2</v>
          </cell>
          <cell r="CW39">
            <v>1.3494451594951965E-2</v>
          </cell>
          <cell r="CX39">
            <v>1.4350264724904005E-2</v>
          </cell>
          <cell r="CY39">
            <v>1.0294446452578624E-2</v>
          </cell>
          <cell r="CZ39">
            <v>9.7992695516781157E-3</v>
          </cell>
          <cell r="DC39">
            <v>2.5547672756674043E-2</v>
          </cell>
          <cell r="DD39">
            <v>3.235793140830831E-2</v>
          </cell>
          <cell r="DE39">
            <v>4.1091327276545485E-2</v>
          </cell>
          <cell r="DF39">
            <v>4.1579658713070553E-2</v>
          </cell>
          <cell r="DQ39">
            <v>0</v>
          </cell>
          <cell r="DR39">
            <v>0</v>
          </cell>
          <cell r="DS39">
            <v>0.3</v>
          </cell>
          <cell r="DT39">
            <v>0.7</v>
          </cell>
          <cell r="DU39">
            <v>0</v>
          </cell>
          <cell r="DV39">
            <v>0.5</v>
          </cell>
          <cell r="DW39">
            <v>0.5</v>
          </cell>
          <cell r="DX39">
            <v>0</v>
          </cell>
          <cell r="DY39">
            <v>0</v>
          </cell>
          <cell r="DZ39">
            <v>0.25</v>
          </cell>
          <cell r="EA39">
            <v>0.33333333333333331</v>
          </cell>
          <cell r="EB39">
            <v>0.41666666666666663</v>
          </cell>
          <cell r="EC39">
            <v>0</v>
          </cell>
          <cell r="ED39">
            <v>0</v>
          </cell>
          <cell r="EE39">
            <v>0.25</v>
          </cell>
          <cell r="EF39">
            <v>0.75</v>
          </cell>
          <cell r="EP39">
            <v>5</v>
          </cell>
          <cell r="EQ39">
            <v>0.3</v>
          </cell>
          <cell r="ER39" t="str">
            <v>武将</v>
          </cell>
          <cell r="ES39">
            <v>1</v>
          </cell>
          <cell r="ET39" t="str">
            <v>步将</v>
          </cell>
          <cell r="EU39">
            <v>29</v>
          </cell>
          <cell r="EV39">
            <v>12000</v>
          </cell>
          <cell r="EW39">
            <v>0.30040657916262425</v>
          </cell>
          <cell r="EX39">
            <v>0.61341991468461565</v>
          </cell>
          <cell r="FG39" t="str">
            <v>李斯</v>
          </cell>
          <cell r="FH39">
            <v>10026</v>
          </cell>
          <cell r="FI39" t="str">
            <v>fanwei2</v>
          </cell>
          <cell r="FJ39">
            <v>350</v>
          </cell>
          <cell r="FK39">
            <v>80</v>
          </cell>
          <cell r="FL39">
            <v>220</v>
          </cell>
          <cell r="FM39">
            <v>0</v>
          </cell>
          <cell r="FN39">
            <v>220</v>
          </cell>
          <cell r="FO39">
            <v>0</v>
          </cell>
          <cell r="FP39">
            <v>0</v>
          </cell>
          <cell r="FQ39">
            <v>0</v>
          </cell>
          <cell r="FR39">
            <v>0</v>
          </cell>
          <cell r="FS39">
            <v>20096</v>
          </cell>
          <cell r="FT39">
            <v>0</v>
          </cell>
          <cell r="FU39">
            <v>0</v>
          </cell>
          <cell r="FV39">
            <v>0</v>
          </cell>
          <cell r="FW39">
            <v>0</v>
          </cell>
          <cell r="FX39">
            <v>0</v>
          </cell>
          <cell r="FY39">
            <v>20096</v>
          </cell>
          <cell r="FZ39" t="str">
            <v/>
          </cell>
          <cell r="GA39">
            <v>0</v>
          </cell>
          <cell r="GB39">
            <v>220</v>
          </cell>
          <cell r="GC39">
            <v>0.84456488135989882</v>
          </cell>
          <cell r="GD39">
            <v>2</v>
          </cell>
          <cell r="GE39">
            <v>4.0999999999999996</v>
          </cell>
          <cell r="GF39">
            <v>3.95</v>
          </cell>
        </row>
        <row r="40">
          <cell r="B40">
            <v>21</v>
          </cell>
          <cell r="C40">
            <v>0.5</v>
          </cell>
          <cell r="D40">
            <v>0.5</v>
          </cell>
          <cell r="E40">
            <v>0.5</v>
          </cell>
          <cell r="F40">
            <v>0.5</v>
          </cell>
          <cell r="G40">
            <v>0.48705077833153521</v>
          </cell>
          <cell r="H40">
            <v>0.51211271678552794</v>
          </cell>
          <cell r="I40">
            <v>0.87219449722065778</v>
          </cell>
          <cell r="J40">
            <v>0.87219449722065778</v>
          </cell>
          <cell r="K40">
            <v>0.16467499654107884</v>
          </cell>
          <cell r="L40">
            <v>0.60969017342842236</v>
          </cell>
          <cell r="M40">
            <v>0.86367413036870155</v>
          </cell>
          <cell r="N40">
            <v>0.96456923076923073</v>
          </cell>
          <cell r="R40">
            <v>3.7898399999999999</v>
          </cell>
          <cell r="S40">
            <v>3.62704</v>
          </cell>
          <cell r="T40">
            <v>1.8</v>
          </cell>
          <cell r="U40">
            <v>2.3839999999999999</v>
          </cell>
          <cell r="V40">
            <v>4.7713059198470384</v>
          </cell>
          <cell r="W40">
            <v>3.4639698606454763</v>
          </cell>
          <cell r="X40">
            <v>3.0014616087691603</v>
          </cell>
          <cell r="Y40">
            <v>2.5335110430373202</v>
          </cell>
          <cell r="Z40">
            <v>0.15596210620274964</v>
          </cell>
          <cell r="AA40">
            <v>0.16296247865240765</v>
          </cell>
          <cell r="AB40">
            <v>0.32837301587301593</v>
          </cell>
          <cell r="AC40">
            <v>0.24793264621284761</v>
          </cell>
          <cell r="AD40">
            <v>0.19922871162483147</v>
          </cell>
          <cell r="AE40">
            <v>0.1664325375705214</v>
          </cell>
          <cell r="AF40">
            <v>0.12943329329969783</v>
          </cell>
          <cell r="AG40">
            <v>0.12360719961671066</v>
          </cell>
          <cell r="AH40">
            <v>0.11852147263984193</v>
          </cell>
          <cell r="AI40">
            <v>0.16089674724300462</v>
          </cell>
          <cell r="AJ40">
            <v>0.19922871162483147</v>
          </cell>
          <cell r="AK40">
            <v>0.15596210620274964</v>
          </cell>
          <cell r="AL40">
            <v>0.64636772937318965</v>
          </cell>
          <cell r="AM40">
            <v>0.67538000007931787</v>
          </cell>
          <cell r="AN40">
            <v>1.3609057086042717</v>
          </cell>
          <cell r="AO40">
            <v>0.82590726598198805</v>
          </cell>
          <cell r="AP40">
            <v>0.68964742732364626</v>
          </cell>
          <cell r="AQ40">
            <v>0.53549022614408115</v>
          </cell>
          <cell r="AR40">
            <v>0.49100997423601955</v>
          </cell>
          <cell r="AS40">
            <v>0.6668188043305574</v>
          </cell>
          <cell r="AT40">
            <v>0.82590726598198805</v>
          </cell>
          <cell r="AU40">
            <v>0.64636772937318965</v>
          </cell>
          <cell r="BD40">
            <v>16</v>
          </cell>
          <cell r="BE40">
            <v>153.86144270400794</v>
          </cell>
          <cell r="BF40">
            <v>73.869236842917346</v>
          </cell>
          <cell r="BG40">
            <v>23.269317023359939</v>
          </cell>
          <cell r="BH40">
            <v>0</v>
          </cell>
          <cell r="BK40">
            <v>16</v>
          </cell>
          <cell r="BL40">
            <v>1.4147714040001924E-2</v>
          </cell>
          <cell r="BM40">
            <v>3.5187889092911095E-2</v>
          </cell>
          <cell r="BN40">
            <v>3.0000533964456677E-2</v>
          </cell>
          <cell r="BO40">
            <v>1.4881498159871026E-2</v>
          </cell>
          <cell r="BQ40">
            <v>1.664769560695939E-2</v>
          </cell>
          <cell r="BR40">
            <v>0.11091054462798577</v>
          </cell>
          <cell r="BS40">
            <v>2.2027992635599691E-2</v>
          </cell>
          <cell r="BT40">
            <v>2.0054509968677525E-2</v>
          </cell>
          <cell r="BW40">
            <v>3.0795409646961314E-2</v>
          </cell>
          <cell r="BX40">
            <v>0.14609843372089687</v>
          </cell>
          <cell r="BY40">
            <v>5.2028526600056371E-2</v>
          </cell>
          <cell r="BZ40">
            <v>3.4936008128548551E-2</v>
          </cell>
          <cell r="CJ40">
            <v>16</v>
          </cell>
          <cell r="CK40">
            <v>136.39656368861367</v>
          </cell>
          <cell r="CL40">
            <v>128.16827302682336</v>
          </cell>
          <cell r="CM40">
            <v>92.907492354699968</v>
          </cell>
          <cell r="CN40">
            <v>92.907492354699968</v>
          </cell>
          <cell r="CQ40">
            <v>16</v>
          </cell>
          <cell r="CR40">
            <v>1.287086885846267E-2</v>
          </cell>
          <cell r="CS40">
            <v>1.9223580891869711E-2</v>
          </cell>
          <cell r="CT40">
            <v>3.2967532192563292E-2</v>
          </cell>
          <cell r="CU40">
            <v>3.3977358645581671E-2</v>
          </cell>
          <cell r="CW40">
            <v>1.4458082654055779E-2</v>
          </cell>
          <cell r="CX40">
            <v>1.5348199612631423E-2</v>
          </cell>
          <cell r="CY40">
            <v>1.1001417095204691E-2</v>
          </cell>
          <cell r="CZ40">
            <v>1.0467444660248588E-2</v>
          </cell>
          <cell r="DC40">
            <v>2.7328951512518448E-2</v>
          </cell>
          <cell r="DD40">
            <v>3.4571780504501132E-2</v>
          </cell>
          <cell r="DE40">
            <v>4.3968949287767983E-2</v>
          </cell>
          <cell r="DF40">
            <v>4.4444803305830255E-2</v>
          </cell>
          <cell r="DQ40">
            <v>0</v>
          </cell>
          <cell r="DR40">
            <v>0</v>
          </cell>
          <cell r="DS40">
            <v>0.3</v>
          </cell>
          <cell r="DT40">
            <v>0.7</v>
          </cell>
          <cell r="DU40">
            <v>0</v>
          </cell>
          <cell r="DV40">
            <v>0.5</v>
          </cell>
          <cell r="DW40">
            <v>0.5</v>
          </cell>
          <cell r="DX40">
            <v>0</v>
          </cell>
          <cell r="DY40">
            <v>0</v>
          </cell>
          <cell r="DZ40">
            <v>0.25</v>
          </cell>
          <cell r="EA40">
            <v>0.33333333333333331</v>
          </cell>
          <cell r="EB40">
            <v>0.41666666666666663</v>
          </cell>
          <cell r="EC40">
            <v>0</v>
          </cell>
          <cell r="ED40">
            <v>0</v>
          </cell>
          <cell r="EE40">
            <v>0.25</v>
          </cell>
          <cell r="EF40">
            <v>0.75</v>
          </cell>
          <cell r="EP40">
            <v>5</v>
          </cell>
          <cell r="EQ40">
            <v>0.3</v>
          </cell>
          <cell r="ES40">
            <v>2</v>
          </cell>
          <cell r="ET40" t="str">
            <v>骑将</v>
          </cell>
          <cell r="EU40">
            <v>29</v>
          </cell>
          <cell r="EV40">
            <v>12000</v>
          </cell>
          <cell r="EW40">
            <v>0.29978873077457369</v>
          </cell>
          <cell r="EX40">
            <v>0.61468414000925264</v>
          </cell>
          <cell r="FG40" t="str">
            <v>樗里疾</v>
          </cell>
          <cell r="FH40">
            <v>10027</v>
          </cell>
          <cell r="FI40" t="str">
            <v>fanwei4</v>
          </cell>
          <cell r="FJ40">
            <v>180</v>
          </cell>
          <cell r="FM40">
            <v>0</v>
          </cell>
          <cell r="FN40">
            <v>180</v>
          </cell>
          <cell r="FO40">
            <v>0</v>
          </cell>
          <cell r="FP40">
            <v>0</v>
          </cell>
          <cell r="FQ40">
            <v>0</v>
          </cell>
          <cell r="FR40">
            <v>0</v>
          </cell>
          <cell r="FS40">
            <v>0</v>
          </cell>
          <cell r="FT40">
            <v>0</v>
          </cell>
          <cell r="FU40">
            <v>101736.00000000001</v>
          </cell>
          <cell r="FV40">
            <v>0</v>
          </cell>
          <cell r="FW40">
            <v>0</v>
          </cell>
          <cell r="FX40">
            <v>0</v>
          </cell>
          <cell r="FY40">
            <v>101736.00000000001</v>
          </cell>
          <cell r="FZ40" t="str">
            <v/>
          </cell>
          <cell r="GA40">
            <v>1</v>
          </cell>
          <cell r="GB40">
            <v>180</v>
          </cell>
          <cell r="GC40">
            <v>0.77396387878696604</v>
          </cell>
          <cell r="GD40">
            <v>2</v>
          </cell>
          <cell r="GE40">
            <v>12</v>
          </cell>
          <cell r="GF40">
            <v>6</v>
          </cell>
          <cell r="GG40">
            <v>6</v>
          </cell>
        </row>
        <row r="41">
          <cell r="B41">
            <v>22</v>
          </cell>
          <cell r="C41">
            <v>0.5</v>
          </cell>
          <cell r="D41">
            <v>0.5</v>
          </cell>
          <cell r="E41">
            <v>0.5</v>
          </cell>
          <cell r="F41">
            <v>0.5</v>
          </cell>
          <cell r="G41">
            <v>0.47151792076923077</v>
          </cell>
          <cell r="H41">
            <v>0.49237626645667054</v>
          </cell>
          <cell r="I41">
            <v>0.85565644388963513</v>
          </cell>
          <cell r="J41">
            <v>0.85565644388963513</v>
          </cell>
          <cell r="K41">
            <v>0.15412178618936098</v>
          </cell>
          <cell r="L41">
            <v>0.5939010131653365</v>
          </cell>
          <cell r="M41">
            <v>0.84603354014894416</v>
          </cell>
          <cell r="N41">
            <v>0.92989026650887585</v>
          </cell>
          <cell r="R41">
            <v>3.7898399999999999</v>
          </cell>
          <cell r="S41">
            <v>3.62704</v>
          </cell>
          <cell r="T41">
            <v>1.8</v>
          </cell>
          <cell r="U41">
            <v>2.3839999999999999</v>
          </cell>
          <cell r="V41">
            <v>4.7056674410476989</v>
          </cell>
          <cell r="W41">
            <v>3.4044854407880951</v>
          </cell>
          <cell r="X41">
            <v>2.9273213058900556</v>
          </cell>
          <cell r="Y41">
            <v>2.4794051402570352</v>
          </cell>
          <cell r="Z41">
            <v>0.15596210620274964</v>
          </cell>
          <cell r="AA41">
            <v>0.16296247865240765</v>
          </cell>
          <cell r="AB41">
            <v>0.32837301587301593</v>
          </cell>
          <cell r="AC41">
            <v>0.24793264621284761</v>
          </cell>
          <cell r="AD41">
            <v>0.20259976128536217</v>
          </cell>
          <cell r="AE41">
            <v>0.16983986396233011</v>
          </cell>
          <cell r="AF41">
            <v>0.13269946734954818</v>
          </cell>
          <cell r="AG41">
            <v>0.12716806010315823</v>
          </cell>
          <cell r="AH41">
            <v>0.12084974471900933</v>
          </cell>
          <cell r="AI41">
            <v>0.16089674724300462</v>
          </cell>
          <cell r="AJ41">
            <v>0.20259976128536217</v>
          </cell>
          <cell r="AK41">
            <v>0.15596210620274964</v>
          </cell>
          <cell r="AL41">
            <v>0.6906265897283157</v>
          </cell>
          <cell r="AM41">
            <v>0.72162542315936951</v>
          </cell>
          <cell r="AN41">
            <v>1.4540912637866443</v>
          </cell>
          <cell r="AO41">
            <v>0.89716800722011647</v>
          </cell>
          <cell r="AP41">
            <v>0.7516238349836617</v>
          </cell>
          <cell r="AQ41">
            <v>0.58627323785861241</v>
          </cell>
          <cell r="AR41">
            <v>0.53474917424563029</v>
          </cell>
          <cell r="AS41">
            <v>0.71247801502731956</v>
          </cell>
          <cell r="AT41">
            <v>0.89716800722011647</v>
          </cell>
          <cell r="AU41">
            <v>0.6906265897283157</v>
          </cell>
          <cell r="BD41">
            <v>17</v>
          </cell>
          <cell r="BE41">
            <v>166.65370488776648</v>
          </cell>
          <cell r="BF41">
            <v>77.946910820649961</v>
          </cell>
          <cell r="BG41">
            <v>24.576950152008362</v>
          </cell>
          <cell r="BH41">
            <v>0</v>
          </cell>
          <cell r="BK41">
            <v>17</v>
          </cell>
          <cell r="BL41">
            <v>1.5038281345634008E-2</v>
          </cell>
          <cell r="BM41">
            <v>3.7394593233280871E-2</v>
          </cell>
          <cell r="BN41">
            <v>3.1846589429622069E-2</v>
          </cell>
          <cell r="BO41">
            <v>1.5905084785669765E-2</v>
          </cell>
          <cell r="BQ41">
            <v>1.7199107401281666E-2</v>
          </cell>
          <cell r="BR41">
            <v>0.11270669154451016</v>
          </cell>
          <cell r="BS41">
            <v>2.3379967814161354E-2</v>
          </cell>
          <cell r="BT41">
            <v>2.1452812482047792E-2</v>
          </cell>
          <cell r="BW41">
            <v>3.2237388746915674E-2</v>
          </cell>
          <cell r="BX41">
            <v>0.15010128477779103</v>
          </cell>
          <cell r="BY41">
            <v>5.522655724378342E-2</v>
          </cell>
          <cell r="BZ41">
            <v>3.7357897267717557E-2</v>
          </cell>
          <cell r="CJ41">
            <v>17</v>
          </cell>
          <cell r="CK41">
            <v>139.4943585155373</v>
          </cell>
          <cell r="CL41">
            <v>132.71681926290623</v>
          </cell>
          <cell r="CM41">
            <v>95.520445383753923</v>
          </cell>
          <cell r="CN41">
            <v>95.520445383753923</v>
          </cell>
          <cell r="CQ41">
            <v>17</v>
          </cell>
          <cell r="CR41">
            <v>1.3688516555203267E-2</v>
          </cell>
          <cell r="CS41">
            <v>2.0439495100335114E-2</v>
          </cell>
          <cell r="CT41">
            <v>3.5138183561159123E-2</v>
          </cell>
          <cell r="CU41">
            <v>3.6174328129770332E-2</v>
          </cell>
          <cell r="CW41">
            <v>1.5421713713159878E-2</v>
          </cell>
          <cell r="CX41">
            <v>1.6351322376244974E-2</v>
          </cell>
          <cell r="CY41">
            <v>1.1708387737830794E-2</v>
          </cell>
          <cell r="CZ41">
            <v>1.1135619768819074E-2</v>
          </cell>
          <cell r="DC41">
            <v>2.9110230268363145E-2</v>
          </cell>
          <cell r="DD41">
            <v>3.6790817476580084E-2</v>
          </cell>
          <cell r="DE41">
            <v>4.684657129898992E-2</v>
          </cell>
          <cell r="DF41">
            <v>4.7309947898589402E-2</v>
          </cell>
          <cell r="DQ41">
            <v>0</v>
          </cell>
          <cell r="DR41">
            <v>0</v>
          </cell>
          <cell r="DS41">
            <v>0.3</v>
          </cell>
          <cell r="DT41">
            <v>0.7</v>
          </cell>
          <cell r="DU41">
            <v>0</v>
          </cell>
          <cell r="DV41">
            <v>0.5</v>
          </cell>
          <cell r="DW41">
            <v>0.5</v>
          </cell>
          <cell r="DX41">
            <v>0</v>
          </cell>
          <cell r="DY41">
            <v>0</v>
          </cell>
          <cell r="DZ41">
            <v>0.25</v>
          </cell>
          <cell r="EA41">
            <v>0.33333333333333331</v>
          </cell>
          <cell r="EB41">
            <v>0.41666666666666663</v>
          </cell>
          <cell r="EC41">
            <v>0</v>
          </cell>
          <cell r="ED41">
            <v>0</v>
          </cell>
          <cell r="EE41">
            <v>0.25</v>
          </cell>
          <cell r="EF41">
            <v>0.75</v>
          </cell>
          <cell r="EP41">
            <v>5</v>
          </cell>
          <cell r="EQ41">
            <v>0.3</v>
          </cell>
          <cell r="ES41">
            <v>3</v>
          </cell>
          <cell r="ET41" t="str">
            <v>弓将</v>
          </cell>
          <cell r="EU41">
            <v>29</v>
          </cell>
          <cell r="EV41">
            <v>12000</v>
          </cell>
          <cell r="EW41">
            <v>0.39980469006280189</v>
          </cell>
          <cell r="EX41">
            <v>0.46091349786739111</v>
          </cell>
          <cell r="FG41" t="str">
            <v>伯乐</v>
          </cell>
          <cell r="FH41">
            <v>10028</v>
          </cell>
          <cell r="FI41" t="str">
            <v>fanwei4</v>
          </cell>
          <cell r="FJ41">
            <v>160</v>
          </cell>
          <cell r="FM41">
            <v>0</v>
          </cell>
          <cell r="FN41">
            <v>160</v>
          </cell>
          <cell r="FO41">
            <v>0</v>
          </cell>
          <cell r="FP41">
            <v>0</v>
          </cell>
          <cell r="FQ41">
            <v>0</v>
          </cell>
          <cell r="FR41">
            <v>0</v>
          </cell>
          <cell r="FS41">
            <v>0</v>
          </cell>
          <cell r="FT41">
            <v>0</v>
          </cell>
          <cell r="FU41">
            <v>80384</v>
          </cell>
          <cell r="FV41">
            <v>0</v>
          </cell>
          <cell r="FW41">
            <v>0</v>
          </cell>
          <cell r="FX41">
            <v>0</v>
          </cell>
          <cell r="FY41">
            <v>80384</v>
          </cell>
          <cell r="FZ41" t="str">
            <v/>
          </cell>
          <cell r="GA41">
            <v>1</v>
          </cell>
          <cell r="GB41">
            <v>160</v>
          </cell>
          <cell r="GC41">
            <v>0.72939248038668703</v>
          </cell>
          <cell r="GD41">
            <v>2</v>
          </cell>
          <cell r="GE41">
            <v>12</v>
          </cell>
          <cell r="GF41">
            <v>6</v>
          </cell>
          <cell r="GG41">
            <v>6</v>
          </cell>
        </row>
        <row r="42">
          <cell r="B42">
            <v>23</v>
          </cell>
          <cell r="C42">
            <v>0.5</v>
          </cell>
          <cell r="D42">
            <v>0.5</v>
          </cell>
          <cell r="E42">
            <v>0.5</v>
          </cell>
          <cell r="F42">
            <v>0.5</v>
          </cell>
          <cell r="G42">
            <v>0.45772798373841417</v>
          </cell>
          <cell r="H42">
            <v>0.47292982532119449</v>
          </cell>
          <cell r="I42">
            <v>0.8394121697541479</v>
          </cell>
          <cell r="J42">
            <v>0.8394121697541479</v>
          </cell>
          <cell r="K42">
            <v>0.13831436899905206</v>
          </cell>
          <cell r="L42">
            <v>0.57834386025695561</v>
          </cell>
          <cell r="M42">
            <v>0.82870631440442422</v>
          </cell>
          <cell r="N42">
            <v>0.89594580612532726</v>
          </cell>
          <cell r="R42">
            <v>3.7898399999999999</v>
          </cell>
          <cell r="S42">
            <v>3.62704</v>
          </cell>
          <cell r="T42">
            <v>1.8</v>
          </cell>
          <cell r="U42">
            <v>2.3839999999999999</v>
          </cell>
          <cell r="V42">
            <v>4.6418657000493688</v>
          </cell>
          <cell r="W42">
            <v>3.3430555717053845</v>
          </cell>
          <cell r="X42">
            <v>2.8495131442399213</v>
          </cell>
          <cell r="Y42">
            <v>2.4224685134318875</v>
          </cell>
          <cell r="Z42">
            <v>0.15596210620274964</v>
          </cell>
          <cell r="AA42">
            <v>0.16296247865240765</v>
          </cell>
          <cell r="AB42">
            <v>0.32837301587301593</v>
          </cell>
          <cell r="AC42">
            <v>0.24793264621284761</v>
          </cell>
          <cell r="AD42">
            <v>0.20633376304155576</v>
          </cell>
          <cell r="AE42">
            <v>0.17346098303357099</v>
          </cell>
          <cell r="AF42">
            <v>0.13625185580333943</v>
          </cell>
          <cell r="AG42">
            <v>0.13101530377810816</v>
          </cell>
          <cell r="AH42">
            <v>0.12340906195762413</v>
          </cell>
          <cell r="AI42">
            <v>0.16089674724300462</v>
          </cell>
          <cell r="AJ42">
            <v>0.20633376304155576</v>
          </cell>
          <cell r="AK42">
            <v>0.15596210620274964</v>
          </cell>
          <cell r="AL42">
            <v>0.76955564609143745</v>
          </cell>
          <cell r="AM42">
            <v>0.80409721695464431</v>
          </cell>
          <cell r="AN42">
            <v>1.6202737609906519</v>
          </cell>
          <cell r="AO42">
            <v>1.0178409692082604</v>
          </cell>
          <cell r="AP42">
            <v>0.85497105525679273</v>
          </cell>
          <cell r="AQ42">
            <v>0.67035352494157219</v>
          </cell>
          <cell r="AR42">
            <v>0.60824244516577586</v>
          </cell>
          <cell r="AS42">
            <v>0.79390438673377051</v>
          </cell>
          <cell r="AT42">
            <v>1.0178409692082604</v>
          </cell>
          <cell r="AU42">
            <v>0.76955564609143745</v>
          </cell>
          <cell r="BD42">
            <v>18</v>
          </cell>
          <cell r="BE42">
            <v>179.32203265331054</v>
          </cell>
          <cell r="BF42">
            <v>81.965579864411268</v>
          </cell>
          <cell r="BG42">
            <v>25.869064119202488</v>
          </cell>
          <cell r="BH42">
            <v>0</v>
          </cell>
          <cell r="BK42">
            <v>18</v>
          </cell>
          <cell r="BL42">
            <v>1.5934108397925084E-2</v>
          </cell>
          <cell r="BM42">
            <v>3.9601297373651589E-2</v>
          </cell>
          <cell r="BN42">
            <v>3.3694729486448666E-2</v>
          </cell>
          <cell r="BO42">
            <v>1.6928671411468532E-2</v>
          </cell>
          <cell r="BQ42">
            <v>1.7750519195604553E-2</v>
          </cell>
          <cell r="BR42">
            <v>0.11451360110058098</v>
          </cell>
          <cell r="BS42">
            <v>2.4728208012203445E-2</v>
          </cell>
          <cell r="BT42">
            <v>2.2849705400863132E-2</v>
          </cell>
          <cell r="BW42">
            <v>3.3684627593529637E-2</v>
          </cell>
          <cell r="BX42">
            <v>0.15411489847423257</v>
          </cell>
          <cell r="BY42">
            <v>5.8422937498652114E-2</v>
          </cell>
          <cell r="BZ42">
            <v>3.9778376812331664E-2</v>
          </cell>
          <cell r="CJ42">
            <v>18</v>
          </cell>
          <cell r="CK42">
            <v>142.58623338220906</v>
          </cell>
          <cell r="CL42">
            <v>137.22848741525706</v>
          </cell>
          <cell r="CM42">
            <v>98.126123805876162</v>
          </cell>
          <cell r="CN42">
            <v>98.126123805876162</v>
          </cell>
          <cell r="CQ42">
            <v>18</v>
          </cell>
          <cell r="CR42">
            <v>1.4506164251943829E-2</v>
          </cell>
          <cell r="CS42">
            <v>2.1655409308800517E-2</v>
          </cell>
          <cell r="CT42">
            <v>3.7322097982011505E-2</v>
          </cell>
          <cell r="CU42">
            <v>3.8379984094703799E-2</v>
          </cell>
          <cell r="CW42">
            <v>1.6387631927621878E-2</v>
          </cell>
          <cell r="CX42">
            <v>1.7354445139858513E-2</v>
          </cell>
          <cell r="CY42">
            <v>1.2372705348499904E-2</v>
          </cell>
          <cell r="CZ42">
            <v>1.1762202439877713E-2</v>
          </cell>
          <cell r="DC42">
            <v>3.0893796179565707E-2</v>
          </cell>
          <cell r="DD42">
            <v>3.900985444865903E-2</v>
          </cell>
          <cell r="DE42">
            <v>4.9694803330511406E-2</v>
          </cell>
          <cell r="DF42">
            <v>5.0142186534581509E-2</v>
          </cell>
          <cell r="DQ42">
            <v>0</v>
          </cell>
          <cell r="DR42">
            <v>0</v>
          </cell>
          <cell r="DS42">
            <v>0.3</v>
          </cell>
          <cell r="DT42">
            <v>0.7</v>
          </cell>
          <cell r="DU42">
            <v>0</v>
          </cell>
          <cell r="DV42">
            <v>0.5</v>
          </cell>
          <cell r="DW42">
            <v>0.5</v>
          </cell>
          <cell r="DX42">
            <v>0</v>
          </cell>
          <cell r="DY42">
            <v>0</v>
          </cell>
          <cell r="DZ42">
            <v>0.25</v>
          </cell>
          <cell r="EA42">
            <v>0.33333333333333331</v>
          </cell>
          <cell r="EB42">
            <v>0.41666666666666663</v>
          </cell>
          <cell r="EC42">
            <v>0</v>
          </cell>
          <cell r="ED42">
            <v>0</v>
          </cell>
          <cell r="EE42">
            <v>0.25</v>
          </cell>
          <cell r="EF42">
            <v>0.75</v>
          </cell>
          <cell r="EP42">
            <v>5</v>
          </cell>
          <cell r="EQ42">
            <v>0.3</v>
          </cell>
          <cell r="ES42">
            <v>4</v>
          </cell>
          <cell r="ET42" t="str">
            <v>军师</v>
          </cell>
          <cell r="EU42">
            <v>29</v>
          </cell>
          <cell r="EV42">
            <v>12000</v>
          </cell>
          <cell r="FG42" t="str">
            <v>钟无艳</v>
          </cell>
          <cell r="FH42">
            <v>10029</v>
          </cell>
          <cell r="FI42" t="str">
            <v>zhixian2</v>
          </cell>
          <cell r="FJ42">
            <v>210</v>
          </cell>
          <cell r="FK42">
            <v>10</v>
          </cell>
          <cell r="FL42">
            <v>50</v>
          </cell>
          <cell r="FM42">
            <v>0</v>
          </cell>
          <cell r="FN42">
            <v>210</v>
          </cell>
          <cell r="FO42">
            <v>0</v>
          </cell>
          <cell r="FP42">
            <v>7850</v>
          </cell>
          <cell r="FQ42">
            <v>0</v>
          </cell>
          <cell r="FR42">
            <v>0</v>
          </cell>
          <cell r="FS42">
            <v>0</v>
          </cell>
          <cell r="FT42">
            <v>0</v>
          </cell>
          <cell r="FU42">
            <v>0</v>
          </cell>
          <cell r="FV42">
            <v>0</v>
          </cell>
          <cell r="FW42">
            <v>0</v>
          </cell>
          <cell r="FX42">
            <v>0</v>
          </cell>
          <cell r="FY42">
            <v>7850</v>
          </cell>
          <cell r="FZ42" t="str">
            <v/>
          </cell>
          <cell r="GA42">
            <v>0</v>
          </cell>
          <cell r="GB42">
            <v>210</v>
          </cell>
          <cell r="GC42">
            <v>0.83155007927357194</v>
          </cell>
          <cell r="GD42">
            <v>2</v>
          </cell>
          <cell r="GE42">
            <v>1.6</v>
          </cell>
          <cell r="GF42">
            <v>2</v>
          </cell>
        </row>
        <row r="43">
          <cell r="B43">
            <v>24</v>
          </cell>
          <cell r="C43">
            <v>0.5</v>
          </cell>
          <cell r="D43">
            <v>0.5</v>
          </cell>
          <cell r="E43">
            <v>0.5</v>
          </cell>
          <cell r="F43">
            <v>0.5</v>
          </cell>
          <cell r="G43">
            <v>0.44422956106767447</v>
          </cell>
          <cell r="H43">
            <v>0.45377009023141002</v>
          </cell>
          <cell r="I43">
            <v>0.82345617631040091</v>
          </cell>
          <cell r="J43">
            <v>0.82345617631040091</v>
          </cell>
          <cell r="K43">
            <v>0.12267743773044003</v>
          </cell>
          <cell r="L43">
            <v>0.56301607218512795</v>
          </cell>
          <cell r="M43">
            <v>0.81168658806442751</v>
          </cell>
          <cell r="N43">
            <v>0.86271891955119873</v>
          </cell>
          <cell r="R43">
            <v>3.7898399999999999</v>
          </cell>
          <cell r="S43">
            <v>3.62704</v>
          </cell>
          <cell r="T43">
            <v>1.8</v>
          </cell>
          <cell r="U43">
            <v>2.3839999999999999</v>
          </cell>
          <cell r="V43">
            <v>4.5792747779433718</v>
          </cell>
          <cell r="W43">
            <v>3.2826922601842687</v>
          </cell>
          <cell r="X43">
            <v>2.7729521038793528</v>
          </cell>
          <cell r="Y43">
            <v>2.3664185953292014</v>
          </cell>
          <cell r="Z43">
            <v>0.15596210620274964</v>
          </cell>
          <cell r="AA43">
            <v>0.16296247865240765</v>
          </cell>
          <cell r="AB43">
            <v>0.32837301587301593</v>
          </cell>
          <cell r="AC43">
            <v>0.24793264621284761</v>
          </cell>
          <cell r="AD43">
            <v>0.21014405934321115</v>
          </cell>
          <cell r="AE43">
            <v>0.17718018388251239</v>
          </cell>
          <cell r="AF43">
            <v>0.13994198406002317</v>
          </cell>
          <cell r="AG43">
            <v>0.13503444972640197</v>
          </cell>
          <cell r="AH43">
            <v>0.12604021895529141</v>
          </cell>
          <cell r="AI43">
            <v>0.16089674724300462</v>
          </cell>
          <cell r="AJ43">
            <v>0.21014405934321115</v>
          </cell>
          <cell r="AK43">
            <v>0.15596210620274964</v>
          </cell>
          <cell r="AL43">
            <v>0.86764612603564206</v>
          </cell>
          <cell r="AM43">
            <v>0.906590496464036</v>
          </cell>
          <cell r="AN43">
            <v>1.8267999968305098</v>
          </cell>
          <cell r="AO43">
            <v>1.1684295973731753</v>
          </cell>
          <cell r="AP43">
            <v>0.984122022943548</v>
          </cell>
          <cell r="AQ43">
            <v>0.77576092268404362</v>
          </cell>
          <cell r="AR43">
            <v>0.70010011575448328</v>
          </cell>
          <cell r="AS43">
            <v>0.89509844946340977</v>
          </cell>
          <cell r="AT43">
            <v>1.1684295973731753</v>
          </cell>
          <cell r="AU43">
            <v>0.86764612603564206</v>
          </cell>
          <cell r="BD43">
            <v>19</v>
          </cell>
          <cell r="BE43">
            <v>191.86768698474452</v>
          </cell>
          <cell r="BF43">
            <v>85.925929292233349</v>
          </cell>
          <cell r="BG43">
            <v>27.145932307441729</v>
          </cell>
          <cell r="BH43">
            <v>0</v>
          </cell>
          <cell r="BK43">
            <v>19</v>
          </cell>
          <cell r="BL43">
            <v>1.6829935450216327E-2</v>
          </cell>
          <cell r="BM43">
            <v>4.1812330547040255E-2</v>
          </cell>
          <cell r="BN43">
            <v>3.5548369394251794E-2</v>
          </cell>
          <cell r="BO43">
            <v>1.7952258037267299E-2</v>
          </cell>
          <cell r="BQ43">
            <v>1.8301930989926773E-2</v>
          </cell>
          <cell r="BR43">
            <v>0.11632051065665187</v>
          </cell>
          <cell r="BS43">
            <v>2.607644821024559E-2</v>
          </cell>
          <cell r="BT43">
            <v>2.424501534077135E-2</v>
          </cell>
          <cell r="BW43">
            <v>3.51318664401431E-2</v>
          </cell>
          <cell r="BX43">
            <v>0.15813284120369214</v>
          </cell>
          <cell r="BY43">
            <v>6.1624817604497381E-2</v>
          </cell>
          <cell r="BZ43">
            <v>4.2197273378038649E-2</v>
          </cell>
          <cell r="CJ43">
            <v>19</v>
          </cell>
          <cell r="CK43">
            <v>145.67222021256279</v>
          </cell>
          <cell r="CL43">
            <v>141.70370580764586</v>
          </cell>
          <cell r="CM43">
            <v>100.7246557691133</v>
          </cell>
          <cell r="CN43">
            <v>100.7246557691133</v>
          </cell>
          <cell r="CQ43">
            <v>19</v>
          </cell>
          <cell r="CR43">
            <v>1.5323811948684422E-2</v>
          </cell>
          <cell r="CS43">
            <v>2.2871323517265858E-2</v>
          </cell>
          <cell r="CT43">
            <v>3.9527623078166679E-2</v>
          </cell>
          <cell r="CU43">
            <v>4.0599793718332798E-2</v>
          </cell>
          <cell r="CW43">
            <v>1.7359030458724112E-2</v>
          </cell>
          <cell r="CX43">
            <v>1.8357567903472063E-2</v>
          </cell>
          <cell r="CY43">
            <v>1.3005196574992528E-2</v>
          </cell>
          <cell r="CZ43">
            <v>1.2357750109803851E-2</v>
          </cell>
          <cell r="DC43">
            <v>3.2682842407408534E-2</v>
          </cell>
          <cell r="DD43">
            <v>4.122889142073792E-2</v>
          </cell>
          <cell r="DE43">
            <v>5.2532819653159209E-2</v>
          </cell>
          <cell r="DF43">
            <v>5.2957543828136652E-2</v>
          </cell>
          <cell r="DQ43">
            <v>0</v>
          </cell>
          <cell r="DR43">
            <v>0</v>
          </cell>
          <cell r="DS43">
            <v>0.3</v>
          </cell>
          <cell r="DT43">
            <v>0.7</v>
          </cell>
          <cell r="DU43">
            <v>0</v>
          </cell>
          <cell r="DV43">
            <v>0.5</v>
          </cell>
          <cell r="DW43">
            <v>0.5</v>
          </cell>
          <cell r="DX43">
            <v>0</v>
          </cell>
          <cell r="DY43">
            <v>0</v>
          </cell>
          <cell r="DZ43">
            <v>0.25</v>
          </cell>
          <cell r="EA43">
            <v>0.33333333333333331</v>
          </cell>
          <cell r="EB43">
            <v>0.41666666666666663</v>
          </cell>
          <cell r="EC43">
            <v>0</v>
          </cell>
          <cell r="ED43">
            <v>0</v>
          </cell>
          <cell r="EE43">
            <v>0.25</v>
          </cell>
          <cell r="EF43">
            <v>0.75</v>
          </cell>
          <cell r="EO43" t="str">
            <v>骑将</v>
          </cell>
          <cell r="EP43">
            <v>6</v>
          </cell>
          <cell r="EQ43">
            <v>0.3</v>
          </cell>
          <cell r="ER43" t="str">
            <v>士兵</v>
          </cell>
          <cell r="ES43">
            <v>1</v>
          </cell>
          <cell r="ET43" t="str">
            <v>刀兵</v>
          </cell>
          <cell r="EU43">
            <v>37</v>
          </cell>
          <cell r="EV43">
            <v>0</v>
          </cell>
          <cell r="EW43">
            <v>0.16082804294480452</v>
          </cell>
          <cell r="EX43">
            <v>0</v>
          </cell>
          <cell r="FG43" t="str">
            <v>孟尝君</v>
          </cell>
          <cell r="FH43">
            <v>10030</v>
          </cell>
          <cell r="FI43" t="str">
            <v>fanwei</v>
          </cell>
          <cell r="FJ43">
            <v>80</v>
          </cell>
          <cell r="FM43">
            <v>0</v>
          </cell>
          <cell r="FN43">
            <v>80</v>
          </cell>
          <cell r="FO43">
            <v>0</v>
          </cell>
          <cell r="FP43">
            <v>0</v>
          </cell>
          <cell r="FQ43">
            <v>0</v>
          </cell>
          <cell r="FR43">
            <v>20096</v>
          </cell>
          <cell r="FS43">
            <v>0</v>
          </cell>
          <cell r="FT43">
            <v>0</v>
          </cell>
          <cell r="FU43">
            <v>0</v>
          </cell>
          <cell r="FV43">
            <v>0</v>
          </cell>
          <cell r="FW43">
            <v>0</v>
          </cell>
          <cell r="FX43">
            <v>0</v>
          </cell>
          <cell r="FY43">
            <v>20096</v>
          </cell>
          <cell r="FZ43" t="str">
            <v/>
          </cell>
          <cell r="GA43">
            <v>0</v>
          </cell>
          <cell r="GB43">
            <v>80</v>
          </cell>
          <cell r="GC43">
            <v>0.55956501172304229</v>
          </cell>
          <cell r="GD43">
            <v>2</v>
          </cell>
          <cell r="GE43">
            <v>2.7</v>
          </cell>
          <cell r="GF43">
            <v>2.7</v>
          </cell>
        </row>
        <row r="44">
          <cell r="B44">
            <v>25</v>
          </cell>
          <cell r="C44">
            <v>0.5</v>
          </cell>
          <cell r="D44">
            <v>0.5</v>
          </cell>
          <cell r="E44">
            <v>0.5</v>
          </cell>
          <cell r="F44">
            <v>0.5</v>
          </cell>
          <cell r="G44">
            <v>0.43101592217333529</v>
          </cell>
          <cell r="H44">
            <v>0.43489380945231759</v>
          </cell>
          <cell r="I44">
            <v>0.80778306897324392</v>
          </cell>
          <cell r="J44">
            <v>0.80778306897324392</v>
          </cell>
          <cell r="K44">
            <v>0.10720915366128801</v>
          </cell>
          <cell r="L44">
            <v>0.54791504756185394</v>
          </cell>
          <cell r="M44">
            <v>0.79496860690479354</v>
          </cell>
          <cell r="N44">
            <v>0.83019303919590226</v>
          </cell>
          <cell r="R44">
            <v>3.7898399999999999</v>
          </cell>
          <cell r="S44">
            <v>3.62704</v>
          </cell>
          <cell r="T44">
            <v>1.8</v>
          </cell>
          <cell r="U44">
            <v>2.3839999999999999</v>
          </cell>
          <cell r="V44">
            <v>4.5178701873002218</v>
          </cell>
          <cell r="W44">
            <v>3.2233754637323369</v>
          </cell>
          <cell r="X44">
            <v>2.69761737968506</v>
          </cell>
          <cell r="Y44">
            <v>2.3112413244846626</v>
          </cell>
          <cell r="Z44">
            <v>0.15596210620274964</v>
          </cell>
          <cell r="AA44">
            <v>0.16296247865240765</v>
          </cell>
          <cell r="AB44">
            <v>0.32837301587301593</v>
          </cell>
          <cell r="AC44">
            <v>0.24793264621284761</v>
          </cell>
          <cell r="AD44">
            <v>0.2140327198304873</v>
          </cell>
          <cell r="AE44">
            <v>0.18100128329840856</v>
          </cell>
          <cell r="AF44">
            <v>0.14377803382944865</v>
          </cell>
          <cell r="AG44">
            <v>0.139237518747856</v>
          </cell>
          <cell r="AH44">
            <v>0.1287464980810295</v>
          </cell>
          <cell r="AI44">
            <v>0.16089674724300462</v>
          </cell>
          <cell r="AJ44">
            <v>0.2140327198304873</v>
          </cell>
          <cell r="AK44">
            <v>0.15596210620274964</v>
          </cell>
          <cell r="AL44">
            <v>0.99283130184087509</v>
          </cell>
          <cell r="AM44">
            <v>1.0373946195709509</v>
          </cell>
          <cell r="AN44">
            <v>2.0903732116492342</v>
          </cell>
          <cell r="AO44">
            <v>1.3613398850031115</v>
          </cell>
          <cell r="AP44">
            <v>1.1497909324247968</v>
          </cell>
          <cell r="AQ44">
            <v>0.91138405677364442</v>
          </cell>
          <cell r="AR44">
            <v>0.81795117103333803</v>
          </cell>
          <cell r="AS44">
            <v>1.0242444842311205</v>
          </cell>
          <cell r="AT44">
            <v>1.3613398850031115</v>
          </cell>
          <cell r="AU44">
            <v>0.99283130184087509</v>
          </cell>
          <cell r="BD44">
            <v>20</v>
          </cell>
          <cell r="BE44">
            <v>197.93149809393654</v>
          </cell>
          <cell r="BF44">
            <v>89.828633958685344</v>
          </cell>
          <cell r="BG44">
            <v>28.407824854686133</v>
          </cell>
          <cell r="BH44">
            <v>0</v>
          </cell>
          <cell r="BK44">
            <v>20</v>
          </cell>
          <cell r="BL44">
            <v>1.7725762502507514E-2</v>
          </cell>
          <cell r="BM44">
            <v>4.4023518037963005E-2</v>
          </cell>
          <cell r="BN44">
            <v>3.7402009302054895E-2</v>
          </cell>
          <cell r="BO44">
            <v>1.8975844663066066E-2</v>
          </cell>
          <cell r="BQ44">
            <v>1.885334278424905E-2</v>
          </cell>
          <cell r="BR44">
            <v>0.11812841392338096</v>
          </cell>
          <cell r="BS44">
            <v>2.7419733844870533E-2</v>
          </cell>
          <cell r="BT44">
            <v>2.5640325280679624E-2</v>
          </cell>
          <cell r="BW44">
            <v>3.6579105286756564E-2</v>
          </cell>
          <cell r="BX44">
            <v>0.16215193196134398</v>
          </cell>
          <cell r="BY44">
            <v>6.4821743146925431E-2</v>
          </cell>
          <cell r="BZ44">
            <v>4.461616994374569E-2</v>
          </cell>
          <cell r="CJ44">
            <v>20</v>
          </cell>
          <cell r="CK44">
            <v>148.75235075837946</v>
          </cell>
          <cell r="CL44">
            <v>146.14289622417834</v>
          </cell>
          <cell r="CM44">
            <v>103.31616790063411</v>
          </cell>
          <cell r="CN44">
            <v>103.31616790063411</v>
          </cell>
          <cell r="CQ44">
            <v>20</v>
          </cell>
          <cell r="CR44">
            <v>1.6141459645425047E-2</v>
          </cell>
          <cell r="CS44">
            <v>2.4091634426604256E-2</v>
          </cell>
          <cell r="CT44">
            <v>4.1733148174321284E-2</v>
          </cell>
          <cell r="CU44">
            <v>4.2819603341961228E-2</v>
          </cell>
          <cell r="CW44">
            <v>1.8330428989826703E-2</v>
          </cell>
          <cell r="CX44">
            <v>1.9365332109735536E-2</v>
          </cell>
          <cell r="CY44">
            <v>1.3637687801485119E-2</v>
          </cell>
          <cell r="CZ44">
            <v>1.2953297779729955E-2</v>
          </cell>
          <cell r="DC44">
            <v>3.4471888635251746E-2</v>
          </cell>
          <cell r="DD44">
            <v>4.3456966536339792E-2</v>
          </cell>
          <cell r="DE44">
            <v>5.5370835975806401E-2</v>
          </cell>
          <cell r="DF44">
            <v>5.5772901121691185E-2</v>
          </cell>
          <cell r="DQ44">
            <v>0</v>
          </cell>
          <cell r="DR44">
            <v>0</v>
          </cell>
          <cell r="DS44">
            <v>0.6</v>
          </cell>
          <cell r="DT44">
            <v>0.4</v>
          </cell>
          <cell r="DU44">
            <v>0</v>
          </cell>
          <cell r="DV44">
            <v>0.5</v>
          </cell>
          <cell r="DW44">
            <v>0.5</v>
          </cell>
          <cell r="DX44">
            <v>0</v>
          </cell>
          <cell r="DY44">
            <v>0</v>
          </cell>
          <cell r="DZ44">
            <v>0.25</v>
          </cell>
          <cell r="EA44">
            <v>0.75</v>
          </cell>
          <cell r="EB44">
            <v>0</v>
          </cell>
          <cell r="EC44">
            <v>0</v>
          </cell>
          <cell r="ED44">
            <v>0</v>
          </cell>
          <cell r="EE44">
            <v>0.5</v>
          </cell>
          <cell r="EF44">
            <v>0.5</v>
          </cell>
          <cell r="EP44">
            <v>6</v>
          </cell>
          <cell r="EQ44">
            <v>0.3</v>
          </cell>
          <cell r="ES44">
            <v>2</v>
          </cell>
          <cell r="ET44" t="str">
            <v>车骑兵</v>
          </cell>
          <cell r="EU44">
            <v>37</v>
          </cell>
          <cell r="EV44">
            <v>5890.5223156947013</v>
          </cell>
          <cell r="EW44">
            <v>0.23977480760779427</v>
          </cell>
          <cell r="EX44">
            <v>0.32925379213367967</v>
          </cell>
          <cell r="FG44" t="str">
            <v>邹衍</v>
          </cell>
          <cell r="FH44">
            <v>10031</v>
          </cell>
          <cell r="FI44" t="str">
            <v>fanwei4</v>
          </cell>
          <cell r="FJ44">
            <v>999</v>
          </cell>
          <cell r="FM44">
            <v>0</v>
          </cell>
          <cell r="FN44">
            <v>999</v>
          </cell>
          <cell r="FO44">
            <v>0</v>
          </cell>
          <cell r="FP44">
            <v>0</v>
          </cell>
          <cell r="FQ44">
            <v>0</v>
          </cell>
          <cell r="FR44">
            <v>0</v>
          </cell>
          <cell r="FS44">
            <v>0</v>
          </cell>
          <cell r="FT44">
            <v>0</v>
          </cell>
          <cell r="FU44">
            <v>3133723.14</v>
          </cell>
          <cell r="FV44">
            <v>0</v>
          </cell>
          <cell r="FW44">
            <v>0</v>
          </cell>
          <cell r="FX44">
            <v>0</v>
          </cell>
          <cell r="FY44">
            <v>3133723.14</v>
          </cell>
          <cell r="FZ44" t="str">
            <v/>
          </cell>
          <cell r="GA44">
            <v>0</v>
          </cell>
          <cell r="GB44">
            <v>999</v>
          </cell>
          <cell r="GC44">
            <v>1</v>
          </cell>
          <cell r="GD44">
            <v>2</v>
          </cell>
          <cell r="GE44">
            <v>12</v>
          </cell>
          <cell r="GF44">
            <v>1</v>
          </cell>
          <cell r="GG44">
            <v>1</v>
          </cell>
        </row>
        <row r="45">
          <cell r="B45">
            <v>26</v>
          </cell>
          <cell r="C45">
            <v>0.5</v>
          </cell>
          <cell r="D45">
            <v>0.5</v>
          </cell>
          <cell r="E45">
            <v>0.5</v>
          </cell>
          <cell r="F45">
            <v>0.5</v>
          </cell>
          <cell r="G45">
            <v>0.41808048032996598</v>
          </cell>
          <cell r="H45">
            <v>0.4162977820742772</v>
          </cell>
          <cell r="I45">
            <v>0.79238755512380932</v>
          </cell>
          <cell r="J45">
            <v>0.79238755512380932</v>
          </cell>
          <cell r="K45">
            <v>9.1907697900318872E-2</v>
          </cell>
          <cell r="L45">
            <v>0.53303822565942161</v>
          </cell>
          <cell r="M45">
            <v>0.77854672546539638</v>
          </cell>
          <cell r="N45">
            <v>0.79835195158145478</v>
          </cell>
          <cell r="R45">
            <v>3.7898399999999999</v>
          </cell>
          <cell r="S45">
            <v>3.62704</v>
          </cell>
          <cell r="T45">
            <v>1.8</v>
          </cell>
          <cell r="U45">
            <v>2.3839999999999999</v>
          </cell>
          <cell r="V45">
            <v>4.4576279375403676</v>
          </cell>
          <cell r="W45">
            <v>3.1650855323697127</v>
          </cell>
          <cell r="X45">
            <v>2.6234885513484425</v>
          </cell>
          <cell r="Y45">
            <v>2.256922890790114</v>
          </cell>
          <cell r="Z45">
            <v>0.15596210620274964</v>
          </cell>
          <cell r="AA45">
            <v>0.16296247865240765</v>
          </cell>
          <cell r="AB45">
            <v>0.32837301587301593</v>
          </cell>
          <cell r="AC45">
            <v>0.24793264621284761</v>
          </cell>
          <cell r="AD45">
            <v>0.21800189796900554</v>
          </cell>
          <cell r="AE45">
            <v>0.18492831433195933</v>
          </cell>
          <cell r="AF45">
            <v>0.14776889166514875</v>
          </cell>
          <cell r="AG45">
            <v>0.14363776781462334</v>
          </cell>
          <cell r="AH45">
            <v>0.13153142668714685</v>
          </cell>
          <cell r="AI45">
            <v>0.16089674724300462</v>
          </cell>
          <cell r="AJ45">
            <v>0.21800189796900554</v>
          </cell>
          <cell r="AK45">
            <v>0.15596210620274964</v>
          </cell>
          <cell r="AL45">
            <v>1.1581250105321776</v>
          </cell>
          <cell r="AM45">
            <v>1.2101075504861452</v>
          </cell>
          <cell r="AN45">
            <v>2.4383936055084821</v>
          </cell>
          <cell r="AO45">
            <v>1.616923593901116</v>
          </cell>
          <cell r="AP45">
            <v>1.3695552063609606</v>
          </cell>
          <cell r="AQ45">
            <v>1.0918091220027175</v>
          </cell>
          <cell r="AR45">
            <v>0.9743121741612617</v>
          </cell>
          <cell r="AS45">
            <v>1.1947680858654157</v>
          </cell>
          <cell r="AT45">
            <v>1.616923593901116</v>
          </cell>
          <cell r="AU45">
            <v>1.1581250105321776</v>
          </cell>
          <cell r="BD45">
            <v>21</v>
          </cell>
          <cell r="BE45">
            <v>200.47800083014107</v>
          </cell>
          <cell r="BF45">
            <v>93.674358377178635</v>
          </cell>
          <cell r="BG45">
            <v>32.718208711511622</v>
          </cell>
          <cell r="BH45">
            <v>8.5033846153846238</v>
          </cell>
          <cell r="BK45">
            <v>21</v>
          </cell>
          <cell r="BL45">
            <v>1.8621589554798701E-2</v>
          </cell>
          <cell r="BM45">
            <v>4.6234705528884923E-2</v>
          </cell>
          <cell r="BN45">
            <v>3.9255649209857968E-2</v>
          </cell>
          <cell r="BO45">
            <v>1.9999431288864805E-2</v>
          </cell>
          <cell r="BQ45">
            <v>1.9406234859862093E-2</v>
          </cell>
          <cell r="BR45">
            <v>0.11993693727263627</v>
          </cell>
          <cell r="BS45">
            <v>2.876197645323637E-2</v>
          </cell>
          <cell r="BT45">
            <v>2.7034006923110809E-2</v>
          </cell>
          <cell r="BW45">
            <v>3.8027824414660794E-2</v>
          </cell>
          <cell r="BX45">
            <v>0.16617164280152119</v>
          </cell>
          <cell r="BY45">
            <v>6.8017625663094342E-2</v>
          </cell>
          <cell r="BZ45">
            <v>4.7033438211975614E-2</v>
          </cell>
          <cell r="CJ45">
            <v>21</v>
          </cell>
          <cell r="CK45">
            <v>153.55390660021578</v>
          </cell>
          <cell r="CL45">
            <v>150.54647398573664</v>
          </cell>
          <cell r="CM45">
            <v>107.33666033352107</v>
          </cell>
          <cell r="CN45">
            <v>107.33666033352107</v>
          </cell>
          <cell r="CQ45">
            <v>21</v>
          </cell>
          <cell r="CR45">
            <v>1.6965255481150229E-2</v>
          </cell>
          <cell r="CS45">
            <v>2.5315464205459163E-2</v>
          </cell>
          <cell r="CT45">
            <v>4.3964160436472798E-2</v>
          </cell>
          <cell r="CU45">
            <v>4.5056077479532969E-2</v>
          </cell>
          <cell r="CW45">
            <v>1.9301827520928905E-2</v>
          </cell>
          <cell r="CX45">
            <v>2.0379832970254953E-2</v>
          </cell>
          <cell r="CY45">
            <v>1.4270179027978029E-2</v>
          </cell>
          <cell r="CZ45">
            <v>1.3548845449656361E-2</v>
          </cell>
          <cell r="DC45">
            <v>3.6267083002079134E-2</v>
          </cell>
          <cell r="DD45">
            <v>4.569529717571412E-2</v>
          </cell>
          <cell r="DE45">
            <v>5.8234339464450828E-2</v>
          </cell>
          <cell r="DF45">
            <v>5.8604922929189326E-2</v>
          </cell>
          <cell r="DQ45">
            <v>0</v>
          </cell>
          <cell r="DR45">
            <v>0</v>
          </cell>
          <cell r="DS45">
            <v>0.6</v>
          </cell>
          <cell r="DT45">
            <v>0.4</v>
          </cell>
          <cell r="DU45">
            <v>0</v>
          </cell>
          <cell r="DV45">
            <v>0.5</v>
          </cell>
          <cell r="DW45">
            <v>0.5</v>
          </cell>
          <cell r="DX45">
            <v>0</v>
          </cell>
          <cell r="DY45">
            <v>0</v>
          </cell>
          <cell r="DZ45">
            <v>0.25</v>
          </cell>
          <cell r="EA45">
            <v>0.75</v>
          </cell>
          <cell r="EB45">
            <v>0</v>
          </cell>
          <cell r="EC45">
            <v>0</v>
          </cell>
          <cell r="ED45">
            <v>0</v>
          </cell>
          <cell r="EE45">
            <v>0.5</v>
          </cell>
          <cell r="EF45">
            <v>0.5</v>
          </cell>
          <cell r="EP45">
            <v>6</v>
          </cell>
          <cell r="EQ45">
            <v>0.3</v>
          </cell>
          <cell r="ES45">
            <v>3</v>
          </cell>
          <cell r="ET45" t="str">
            <v>弓弩兵</v>
          </cell>
          <cell r="EU45">
            <v>37</v>
          </cell>
          <cell r="EV45">
            <v>11825.989436101947</v>
          </cell>
          <cell r="EW45">
            <v>0.31932393768598855</v>
          </cell>
          <cell r="EX45">
            <v>0.49634830351191239</v>
          </cell>
          <cell r="FG45" t="str">
            <v>扁鹊</v>
          </cell>
          <cell r="FH45">
            <v>10032</v>
          </cell>
          <cell r="FI45" t="str">
            <v>fanwei2</v>
          </cell>
          <cell r="FJ45">
            <v>380</v>
          </cell>
          <cell r="FK45">
            <v>80</v>
          </cell>
          <cell r="FL45">
            <v>220</v>
          </cell>
          <cell r="FM45">
            <v>0</v>
          </cell>
          <cell r="FN45">
            <v>220</v>
          </cell>
          <cell r="FO45">
            <v>0</v>
          </cell>
          <cell r="FP45">
            <v>0</v>
          </cell>
          <cell r="FQ45">
            <v>0</v>
          </cell>
          <cell r="FR45">
            <v>0</v>
          </cell>
          <cell r="FS45">
            <v>20096</v>
          </cell>
          <cell r="FT45">
            <v>0</v>
          </cell>
          <cell r="FU45">
            <v>0</v>
          </cell>
          <cell r="FV45">
            <v>0</v>
          </cell>
          <cell r="FW45">
            <v>0</v>
          </cell>
          <cell r="FX45">
            <v>0</v>
          </cell>
          <cell r="FY45">
            <v>20096</v>
          </cell>
          <cell r="FZ45" t="str">
            <v/>
          </cell>
          <cell r="GA45">
            <v>1</v>
          </cell>
          <cell r="GB45">
            <v>220</v>
          </cell>
          <cell r="GC45">
            <v>0.84456488135989882</v>
          </cell>
          <cell r="GD45">
            <v>2</v>
          </cell>
          <cell r="GE45">
            <v>4.0999999999999996</v>
          </cell>
          <cell r="GF45">
            <v>3.95</v>
          </cell>
        </row>
        <row r="46">
          <cell r="B46">
            <v>27</v>
          </cell>
          <cell r="C46">
            <v>0.5</v>
          </cell>
          <cell r="D46">
            <v>0.5</v>
          </cell>
          <cell r="E46">
            <v>0.5</v>
          </cell>
          <cell r="F46">
            <v>0.5</v>
          </cell>
          <cell r="G46">
            <v>0.40541678934594039</v>
          </cell>
          <cell r="H46">
            <v>0.39797885743527117</v>
          </cell>
          <cell r="I46">
            <v>0.7772644421957724</v>
          </cell>
          <cell r="J46">
            <v>0.7772644421957724</v>
          </cell>
          <cell r="K46">
            <v>7.6771271173334682E-2</v>
          </cell>
          <cell r="L46">
            <v>0.51838308594821692</v>
          </cell>
          <cell r="M46">
            <v>0.76241540500882388</v>
          </cell>
          <cell r="N46">
            <v>0.76717978915923801</v>
          </cell>
          <cell r="R46">
            <v>3.7898399999999999</v>
          </cell>
          <cell r="S46">
            <v>3.62704</v>
          </cell>
          <cell r="T46">
            <v>1.8</v>
          </cell>
          <cell r="U46">
            <v>2.3839999999999999</v>
          </cell>
          <cell r="V46">
            <v>4.3985245243194413</v>
          </cell>
          <cell r="W46">
            <v>3.1078032004754679</v>
          </cell>
          <cell r="X46">
            <v>2.5505455760064177</v>
          </cell>
          <cell r="Y46">
            <v>2.203449730967149</v>
          </cell>
          <cell r="Z46">
            <v>0.15596210620274964</v>
          </cell>
          <cell r="AA46">
            <v>0.16296247865240765</v>
          </cell>
          <cell r="AB46">
            <v>0.32837301587301593</v>
          </cell>
          <cell r="AC46">
            <v>0.24793264621284761</v>
          </cell>
          <cell r="AD46">
            <v>0.22205383581036867</v>
          </cell>
          <cell r="AE46">
            <v>0.18896554312619607</v>
          </cell>
          <cell r="AF46">
            <v>0.15192423114345754</v>
          </cell>
          <cell r="AG46">
            <v>0.14824986357952299</v>
          </cell>
          <cell r="AH46">
            <v>0.13439880366718474</v>
          </cell>
          <cell r="AI46">
            <v>0.16089674724300462</v>
          </cell>
          <cell r="AJ46">
            <v>0.22205383581036867</v>
          </cell>
          <cell r="AK46">
            <v>0.15596210620274964</v>
          </cell>
          <cell r="AL46">
            <v>1.3864639984724585</v>
          </cell>
          <cell r="AM46">
            <v>1.4486955533908812</v>
          </cell>
          <cell r="AN46">
            <v>2.9191537333171453</v>
          </cell>
          <cell r="AO46">
            <v>1.9710515033892817</v>
          </cell>
          <cell r="AP46">
            <v>1.6743970483084771</v>
          </cell>
          <cell r="AQ46">
            <v>1.3427509225759378</v>
          </cell>
          <cell r="AR46">
            <v>1.191245878128494</v>
          </cell>
          <cell r="AS46">
            <v>1.4303317193841272</v>
          </cell>
          <cell r="AT46">
            <v>1.9710515033892817</v>
          </cell>
          <cell r="AU46">
            <v>1.3864639984724585</v>
          </cell>
          <cell r="BD46">
            <v>22</v>
          </cell>
          <cell r="BE46">
            <v>203.01077131455335</v>
          </cell>
          <cell r="BF46">
            <v>97.463756840319235</v>
          </cell>
          <cell r="BG46">
            <v>36.951950364253399</v>
          </cell>
          <cell r="BH46">
            <v>16.826336037869797</v>
          </cell>
          <cell r="BK46">
            <v>22</v>
          </cell>
          <cell r="BL46">
            <v>1.9517416607089888E-2</v>
          </cell>
          <cell r="BM46">
            <v>4.8445893019807673E-2</v>
          </cell>
          <cell r="BN46">
            <v>4.1115782920363469E-2</v>
          </cell>
          <cell r="BO46">
            <v>2.1023017914663628E-2</v>
          </cell>
          <cell r="BQ46">
            <v>1.9962243334909979E-2</v>
          </cell>
          <cell r="BR46">
            <v>0.12174588258582408</v>
          </cell>
          <cell r="BS46">
            <v>3.0103328483778388E-2</v>
          </cell>
          <cell r="BT46">
            <v>2.8425674892944244E-2</v>
          </cell>
          <cell r="BW46">
            <v>3.9479659941999867E-2</v>
          </cell>
          <cell r="BX46">
            <v>0.17019177560563176</v>
          </cell>
          <cell r="BY46">
            <v>7.121911140414186E-2</v>
          </cell>
          <cell r="BZ46">
            <v>4.9448692807607872E-2</v>
          </cell>
          <cell r="CJ46">
            <v>22</v>
          </cell>
          <cell r="CK46">
            <v>157.4178495076923</v>
          </cell>
          <cell r="CL46">
            <v>154.91484802519955</v>
          </cell>
          <cell r="CM46">
            <v>111.32122673324378</v>
          </cell>
          <cell r="CN46">
            <v>111.32122673324378</v>
          </cell>
          <cell r="CQ46">
            <v>22</v>
          </cell>
          <cell r="CR46">
            <v>1.7791198174840588E-2</v>
          </cell>
          <cell r="CS46">
            <v>2.6539293984314098E-2</v>
          </cell>
          <cell r="CT46">
            <v>4.6204646727239014E-2</v>
          </cell>
          <cell r="CU46">
            <v>4.7298746110520068E-2</v>
          </cell>
          <cell r="CW46">
            <v>2.0279689172895358E-2</v>
          </cell>
          <cell r="CX46">
            <v>2.1394333830774336E-2</v>
          </cell>
          <cell r="CY46">
            <v>1.490267025447062E-2</v>
          </cell>
          <cell r="CZ46">
            <v>1.4144393119582483E-2</v>
          </cell>
          <cell r="DC46">
            <v>3.8070887347735949E-2</v>
          </cell>
          <cell r="DD46">
            <v>4.7933627815088434E-2</v>
          </cell>
          <cell r="DE46">
            <v>6.1107316981709632E-2</v>
          </cell>
          <cell r="DF46">
            <v>6.1443139230102549E-2</v>
          </cell>
          <cell r="DQ46">
            <v>0</v>
          </cell>
          <cell r="DR46">
            <v>0</v>
          </cell>
          <cell r="DS46">
            <v>0.6</v>
          </cell>
          <cell r="DT46">
            <v>0.4</v>
          </cell>
          <cell r="DU46">
            <v>0</v>
          </cell>
          <cell r="DV46">
            <v>0.5</v>
          </cell>
          <cell r="DW46">
            <v>0.5</v>
          </cell>
          <cell r="DX46">
            <v>0</v>
          </cell>
          <cell r="DY46">
            <v>0</v>
          </cell>
          <cell r="DZ46">
            <v>0.25</v>
          </cell>
          <cell r="EA46">
            <v>0.75</v>
          </cell>
          <cell r="EB46">
            <v>0</v>
          </cell>
          <cell r="EC46">
            <v>0</v>
          </cell>
          <cell r="ED46">
            <v>0</v>
          </cell>
          <cell r="EE46">
            <v>0.5</v>
          </cell>
          <cell r="EF46">
            <v>0.5</v>
          </cell>
          <cell r="EP46">
            <v>6</v>
          </cell>
          <cell r="EQ46">
            <v>0.3</v>
          </cell>
          <cell r="ES46">
            <v>4</v>
          </cell>
          <cell r="ET46" t="str">
            <v>枪兵</v>
          </cell>
          <cell r="EU46">
            <v>37</v>
          </cell>
          <cell r="EV46">
            <v>8897.3415307328542</v>
          </cell>
          <cell r="EW46">
            <v>0.28007321176141253</v>
          </cell>
          <cell r="EX46">
            <v>0.42576427808522449</v>
          </cell>
          <cell r="FG46" t="str">
            <v>田忌</v>
          </cell>
          <cell r="FH46">
            <v>10033</v>
          </cell>
          <cell r="FI46" t="str">
            <v>zhixian</v>
          </cell>
          <cell r="FJ46">
            <v>200</v>
          </cell>
          <cell r="FK46">
            <v>100</v>
          </cell>
          <cell r="FM46">
            <v>0</v>
          </cell>
          <cell r="FN46">
            <v>200</v>
          </cell>
          <cell r="FO46">
            <v>20000</v>
          </cell>
          <cell r="FP46">
            <v>0</v>
          </cell>
          <cell r="FQ46">
            <v>0</v>
          </cell>
          <cell r="FR46">
            <v>0</v>
          </cell>
          <cell r="FS46">
            <v>0</v>
          </cell>
          <cell r="FT46">
            <v>0</v>
          </cell>
          <cell r="FU46">
            <v>0</v>
          </cell>
          <cell r="FV46">
            <v>0</v>
          </cell>
          <cell r="FW46">
            <v>0</v>
          </cell>
          <cell r="FX46">
            <v>0</v>
          </cell>
          <cell r="FY46">
            <v>20000</v>
          </cell>
          <cell r="FZ46" t="str">
            <v/>
          </cell>
          <cell r="GA46">
            <v>0</v>
          </cell>
          <cell r="GB46">
            <v>200</v>
          </cell>
          <cell r="GC46">
            <v>0.81853527718724506</v>
          </cell>
          <cell r="GD46">
            <v>1</v>
          </cell>
          <cell r="GE46">
            <v>3.9</v>
          </cell>
          <cell r="GF46">
            <v>3.67</v>
          </cell>
        </row>
        <row r="47">
          <cell r="B47">
            <v>28</v>
          </cell>
          <cell r="C47">
            <v>0.5</v>
          </cell>
          <cell r="D47">
            <v>0.5</v>
          </cell>
          <cell r="E47">
            <v>0.5</v>
          </cell>
          <cell r="F47">
            <v>0.5</v>
          </cell>
          <cell r="G47">
            <v>0.39301854031081063</v>
          </cell>
          <cell r="H47">
            <v>0.3799339345526484</v>
          </cell>
          <cell r="I47">
            <v>0.76240863579950857</v>
          </cell>
          <cell r="J47">
            <v>0.76240863579950857</v>
          </cell>
          <cell r="K47">
            <v>6.1798093611643012E-2</v>
          </cell>
          <cell r="L47">
            <v>0.50394714764211868</v>
          </cell>
          <cell r="M47">
            <v>0.74656921151947586</v>
          </cell>
          <cell r="N47">
            <v>0.73666102230353381</v>
          </cell>
          <cell r="R47">
            <v>3.7898399999999999</v>
          </cell>
          <cell r="S47">
            <v>3.62704</v>
          </cell>
          <cell r="T47">
            <v>1.8</v>
          </cell>
          <cell r="U47">
            <v>2.3839999999999999</v>
          </cell>
          <cell r="V47">
            <v>4.3405369191370253</v>
          </cell>
          <cell r="W47">
            <v>3.0515095788038109</v>
          </cell>
          <cell r="X47">
            <v>2.4787687810212518</v>
          </cell>
          <cell r="Y47">
            <v>2.1508085241297628</v>
          </cell>
          <cell r="Z47">
            <v>0.15596210620274964</v>
          </cell>
          <cell r="AA47">
            <v>0.16296247865240765</v>
          </cell>
          <cell r="AB47">
            <v>0.32837301587301593</v>
          </cell>
          <cell r="AC47">
            <v>0.24793264621284761</v>
          </cell>
          <cell r="AD47">
            <v>0.2261908690977377</v>
          </cell>
          <cell r="AE47">
            <v>0.19311748744369367</v>
          </cell>
          <cell r="AF47">
            <v>0.15625460738205627</v>
          </cell>
          <cell r="AG47">
            <v>0.1530900874738863</v>
          </cell>
          <cell r="AH47">
            <v>0.13735272985371197</v>
          </cell>
          <cell r="AI47">
            <v>0.16089674724300462</v>
          </cell>
          <cell r="AJ47">
            <v>0.2261908690977377</v>
          </cell>
          <cell r="AK47">
            <v>0.15596210620274964</v>
          </cell>
          <cell r="AL47">
            <v>1.7223929959344433</v>
          </cell>
          <cell r="AM47">
            <v>1.7997027525784635</v>
          </cell>
          <cell r="AN47">
            <v>3.6264410398401061</v>
          </cell>
          <cell r="AO47">
            <v>2.4933884410143001</v>
          </cell>
          <cell r="AP47">
            <v>2.1244888939070883</v>
          </cell>
          <cell r="AQ47">
            <v>1.7141586281620087</v>
          </cell>
          <cell r="AR47">
            <v>1.5116029648543228</v>
          </cell>
          <cell r="AS47">
            <v>1.7768895103258093</v>
          </cell>
          <cell r="AT47">
            <v>2.4933884410143001</v>
          </cell>
          <cell r="AU47">
            <v>1.7223929959344433</v>
          </cell>
          <cell r="BD47">
            <v>23</v>
          </cell>
          <cell r="BE47">
            <v>206.80455144022753</v>
          </cell>
          <cell r="BF47">
            <v>101.19747353833066</v>
          </cell>
          <cell r="BG47">
            <v>41.110484542938181</v>
          </cell>
          <cell r="BH47">
            <v>24.973006529921459</v>
          </cell>
          <cell r="BK47">
            <v>23</v>
          </cell>
          <cell r="BL47">
            <v>2.0413243659381075E-2</v>
          </cell>
          <cell r="BM47">
            <v>5.0661289850691016E-2</v>
          </cell>
          <cell r="BN47">
            <v>4.2977006306349486E-2</v>
          </cell>
          <cell r="BO47">
            <v>2.2048527644806248E-2</v>
          </cell>
          <cell r="BQ47">
            <v>2.0518251809958532E-2</v>
          </cell>
          <cell r="BR47">
            <v>0.12355755019480397</v>
          </cell>
          <cell r="BS47">
            <v>3.1439824890858545E-2</v>
          </cell>
          <cell r="BT47">
            <v>2.981734286277761E-2</v>
          </cell>
          <cell r="BW47">
            <v>4.0931495469339607E-2</v>
          </cell>
          <cell r="BX47">
            <v>0.17421884004549498</v>
          </cell>
          <cell r="BY47">
            <v>7.441683119720803E-2</v>
          </cell>
          <cell r="BZ47">
            <v>5.1865870507583858E-2</v>
          </cell>
          <cell r="CJ47">
            <v>23</v>
          </cell>
          <cell r="CK47">
            <v>161.0726419513903</v>
          </cell>
          <cell r="CL47">
            <v>159.24842096145665</v>
          </cell>
          <cell r="CM47">
            <v>115.27053962950225</v>
          </cell>
          <cell r="CN47">
            <v>115.27053962950225</v>
          </cell>
          <cell r="CQ47">
            <v>23</v>
          </cell>
          <cell r="CR47">
            <v>1.8617140868530918E-2</v>
          </cell>
          <cell r="CS47">
            <v>2.7763123763169001E-2</v>
          </cell>
          <cell r="CT47">
            <v>4.8447573209118938E-2</v>
          </cell>
          <cell r="CU47">
            <v>4.954300758383156E-2</v>
          </cell>
          <cell r="CW47">
            <v>2.1258802328579546E-2</v>
          </cell>
          <cell r="CX47">
            <v>2.240883469129375E-2</v>
          </cell>
          <cell r="CY47">
            <v>1.5722887526606343E-2</v>
          </cell>
          <cell r="CZ47">
            <v>1.4915240588923726E-2</v>
          </cell>
          <cell r="DC47">
            <v>3.9875943197110464E-2</v>
          </cell>
          <cell r="DD47">
            <v>5.0171958454462748E-2</v>
          </cell>
          <cell r="DE47">
            <v>6.4170460735725285E-2</v>
          </cell>
          <cell r="DF47">
            <v>6.4458248172755278E-2</v>
          </cell>
          <cell r="DQ47">
            <v>0</v>
          </cell>
          <cell r="DR47">
            <v>0</v>
          </cell>
          <cell r="DS47">
            <v>0.6</v>
          </cell>
          <cell r="DT47">
            <v>0.4</v>
          </cell>
          <cell r="DU47">
            <v>0</v>
          </cell>
          <cell r="DV47">
            <v>0.5</v>
          </cell>
          <cell r="DW47">
            <v>0.5</v>
          </cell>
          <cell r="DX47">
            <v>0</v>
          </cell>
          <cell r="DY47">
            <v>0</v>
          </cell>
          <cell r="DZ47">
            <v>0.25</v>
          </cell>
          <cell r="EA47">
            <v>0.75</v>
          </cell>
          <cell r="EB47">
            <v>0</v>
          </cell>
          <cell r="EC47">
            <v>0</v>
          </cell>
          <cell r="ED47">
            <v>0</v>
          </cell>
          <cell r="EE47">
            <v>0.5</v>
          </cell>
          <cell r="EF47">
            <v>0.5</v>
          </cell>
          <cell r="EP47">
            <v>6</v>
          </cell>
          <cell r="EQ47">
            <v>0.3</v>
          </cell>
          <cell r="ER47" t="str">
            <v>武将</v>
          </cell>
          <cell r="ES47">
            <v>1</v>
          </cell>
          <cell r="ET47" t="str">
            <v>步将</v>
          </cell>
          <cell r="EU47">
            <v>37</v>
          </cell>
          <cell r="EV47">
            <v>12000</v>
          </cell>
          <cell r="EW47">
            <v>0.28279238633030745</v>
          </cell>
          <cell r="EX47">
            <v>0.72954223299712795</v>
          </cell>
          <cell r="FG47" t="str">
            <v>司马穰苴</v>
          </cell>
          <cell r="FH47">
            <v>10034</v>
          </cell>
          <cell r="FI47" t="str">
            <v>fanwei2</v>
          </cell>
          <cell r="FJ47">
            <v>500</v>
          </cell>
          <cell r="FK47">
            <v>90</v>
          </cell>
          <cell r="FL47">
            <v>316</v>
          </cell>
          <cell r="FM47">
            <v>0</v>
          </cell>
          <cell r="FN47">
            <v>316</v>
          </cell>
          <cell r="FO47">
            <v>0</v>
          </cell>
          <cell r="FP47">
            <v>0</v>
          </cell>
          <cell r="FQ47">
            <v>0</v>
          </cell>
          <cell r="FR47">
            <v>0</v>
          </cell>
          <cell r="FS47">
            <v>25434.000000000004</v>
          </cell>
          <cell r="FT47">
            <v>0</v>
          </cell>
          <cell r="FU47">
            <v>0</v>
          </cell>
          <cell r="FV47">
            <v>0</v>
          </cell>
          <cell r="FW47">
            <v>0</v>
          </cell>
          <cell r="FX47">
            <v>0</v>
          </cell>
          <cell r="FY47">
            <v>25434.000000000004</v>
          </cell>
          <cell r="FZ47" t="str">
            <v/>
          </cell>
          <cell r="GA47">
            <v>1</v>
          </cell>
          <cell r="GB47">
            <v>316</v>
          </cell>
          <cell r="GC47">
            <v>0.95689397036243151</v>
          </cell>
          <cell r="GD47">
            <v>2</v>
          </cell>
          <cell r="GE47">
            <v>5.9</v>
          </cell>
          <cell r="GF47">
            <v>5.33</v>
          </cell>
        </row>
        <row r="48">
          <cell r="B48">
            <v>29</v>
          </cell>
          <cell r="C48">
            <v>0.5</v>
          </cell>
          <cell r="D48">
            <v>0.5</v>
          </cell>
          <cell r="E48">
            <v>0.5</v>
          </cell>
          <cell r="F48">
            <v>0.5</v>
          </cell>
          <cell r="G48">
            <v>0.38087955841283405</v>
          </cell>
          <cell r="H48">
            <v>0.3621599615642434</v>
          </cell>
          <cell r="I48">
            <v>0.74781513788343079</v>
          </cell>
          <cell r="J48">
            <v>0.74781513788343079</v>
          </cell>
          <cell r="K48">
            <v>4.6986404542764842E-2</v>
          </cell>
          <cell r="L48">
            <v>0.48972796925139472</v>
          </cell>
          <cell r="M48">
            <v>0.73100281374232623</v>
          </cell>
          <cell r="N48">
            <v>0.70678045147774538</v>
          </cell>
          <cell r="R48">
            <v>3.7898399999999999</v>
          </cell>
          <cell r="S48">
            <v>3.62704</v>
          </cell>
          <cell r="T48">
            <v>1.8</v>
          </cell>
          <cell r="U48">
            <v>2.3839999999999999</v>
          </cell>
          <cell r="V48">
            <v>4.2836425591640443</v>
          </cell>
          <cell r="W48">
            <v>2.9961861466663646</v>
          </cell>
          <cell r="X48">
            <v>2.4081388569062883</v>
          </cell>
          <cell r="Y48">
            <v>2.0989861874343188</v>
          </cell>
          <cell r="Z48">
            <v>0.15596210620274964</v>
          </cell>
          <cell r="AA48">
            <v>0.16296247865240765</v>
          </cell>
          <cell r="AB48">
            <v>0.32837301587301593</v>
          </cell>
          <cell r="AC48">
            <v>0.24793264621284761</v>
          </cell>
          <cell r="AD48">
            <v>0.23041543274691034</v>
          </cell>
          <cell r="AE48">
            <v>0.19738893710204564</v>
          </cell>
          <cell r="AF48">
            <v>0.16077156620154448</v>
          </cell>
          <cell r="AG48">
            <v>0.15817657959881176</v>
          </cell>
          <cell r="AH48">
            <v>0.14039764295922749</v>
          </cell>
          <cell r="AI48">
            <v>0.16089674724300462</v>
          </cell>
          <cell r="AJ48">
            <v>0.23041543274691034</v>
          </cell>
          <cell r="AK48">
            <v>0.15596210620274964</v>
          </cell>
          <cell r="AL48">
            <v>2.2653489798717779</v>
          </cell>
          <cell r="AM48">
            <v>2.3670293622009289</v>
          </cell>
          <cell r="AN48">
            <v>4.7696167654873651</v>
          </cell>
          <cell r="AO48">
            <v>3.3394486611636687</v>
          </cell>
          <cell r="AP48">
            <v>2.8541573796373374</v>
          </cell>
          <cell r="AQ48">
            <v>2.3175469149516683</v>
          </cell>
          <cell r="AR48">
            <v>2.0310435389509678</v>
          </cell>
          <cell r="AS48">
            <v>2.3370246215949209</v>
          </cell>
          <cell r="AT48">
            <v>3.3394486611636687</v>
          </cell>
          <cell r="AU48">
            <v>2.2653489798717779</v>
          </cell>
          <cell r="BD48">
            <v>24</v>
          </cell>
          <cell r="BE48">
            <v>210.55741494469439</v>
          </cell>
          <cell r="BF48">
            <v>104.8761426755693</v>
          </cell>
          <cell r="BG48">
            <v>45.195218864537402</v>
          </cell>
          <cell r="BH48">
            <v>32.9474593077123</v>
          </cell>
          <cell r="BK48">
            <v>24</v>
          </cell>
          <cell r="BL48">
            <v>2.1309070711672207E-2</v>
          </cell>
          <cell r="BM48">
            <v>5.2876922680993588E-2</v>
          </cell>
          <cell r="BN48">
            <v>4.4838229692335502E-2</v>
          </cell>
          <cell r="BO48">
            <v>2.3076989898951433E-2</v>
          </cell>
          <cell r="BQ48">
            <v>2.1074260285006419E-2</v>
          </cell>
          <cell r="BR48">
            <v>0.12536921780378379</v>
          </cell>
          <cell r="BS48">
            <v>3.2776321297938713E-2</v>
          </cell>
          <cell r="BT48">
            <v>3.1207943881410447E-2</v>
          </cell>
          <cell r="BW48">
            <v>4.2383330996678625E-2</v>
          </cell>
          <cell r="BX48">
            <v>0.17824614048477738</v>
          </cell>
          <cell r="BY48">
            <v>7.7614550990274214E-2</v>
          </cell>
          <cell r="BZ48">
            <v>5.428493378036188E-2</v>
          </cell>
          <cell r="CJ48">
            <v>24</v>
          </cell>
          <cell r="CK48">
            <v>164.69245267187904</v>
          </cell>
          <cell r="CL48">
            <v>163.5475891722308</v>
          </cell>
          <cell r="CM48">
            <v>119.18525884275189</v>
          </cell>
          <cell r="CN48">
            <v>119.18525884275189</v>
          </cell>
          <cell r="CQ48">
            <v>24</v>
          </cell>
          <cell r="CR48">
            <v>1.9443083562221276E-2</v>
          </cell>
          <cell r="CS48">
            <v>2.8986953542023904E-2</v>
          </cell>
          <cell r="CT48">
            <v>5.0723103297449404E-2</v>
          </cell>
          <cell r="CU48">
            <v>5.1808551162463495E-2</v>
          </cell>
          <cell r="CW48">
            <v>2.2237915484263699E-2</v>
          </cell>
          <cell r="CX48">
            <v>2.3426114423083684E-2</v>
          </cell>
          <cell r="CY48">
            <v>1.6642892378212332E-2</v>
          </cell>
          <cell r="CZ48">
            <v>1.5779270347410407E-2</v>
          </cell>
          <cell r="DC48">
            <v>4.1680999046484979E-2</v>
          </cell>
          <cell r="DD48">
            <v>5.2413067965107585E-2</v>
          </cell>
          <cell r="DE48">
            <v>6.7365995675661733E-2</v>
          </cell>
          <cell r="DF48">
            <v>6.7587821509873899E-2</v>
          </cell>
          <cell r="DQ48">
            <v>0</v>
          </cell>
          <cell r="DR48">
            <v>0</v>
          </cell>
          <cell r="DS48">
            <v>0.6</v>
          </cell>
          <cell r="DT48">
            <v>0.4</v>
          </cell>
          <cell r="DU48">
            <v>0</v>
          </cell>
          <cell r="DV48">
            <v>0.5</v>
          </cell>
          <cell r="DW48">
            <v>0.5</v>
          </cell>
          <cell r="DX48">
            <v>0</v>
          </cell>
          <cell r="DY48">
            <v>0</v>
          </cell>
          <cell r="DZ48">
            <v>0.25</v>
          </cell>
          <cell r="EA48">
            <v>0.75</v>
          </cell>
          <cell r="EB48">
            <v>0</v>
          </cell>
          <cell r="EC48">
            <v>0</v>
          </cell>
          <cell r="ED48">
            <v>0</v>
          </cell>
          <cell r="EE48">
            <v>0.5</v>
          </cell>
          <cell r="EF48">
            <v>0.5</v>
          </cell>
          <cell r="EP48">
            <v>6</v>
          </cell>
          <cell r="EQ48">
            <v>0.3</v>
          </cell>
          <cell r="ES48">
            <v>2</v>
          </cell>
          <cell r="ET48" t="str">
            <v>骑将</v>
          </cell>
          <cell r="EU48">
            <v>37</v>
          </cell>
          <cell r="EV48">
            <v>12000</v>
          </cell>
          <cell r="EW48">
            <v>0.30758129763309283</v>
          </cell>
          <cell r="EX48">
            <v>0.67074620786632022</v>
          </cell>
          <cell r="FG48" t="str">
            <v>鲍叔牙</v>
          </cell>
          <cell r="FH48">
            <v>10035</v>
          </cell>
          <cell r="FI48" t="str">
            <v/>
          </cell>
          <cell r="FM48">
            <v>0</v>
          </cell>
          <cell r="FN48" t="str">
            <v/>
          </cell>
          <cell r="FO48">
            <v>0</v>
          </cell>
          <cell r="FP48">
            <v>0</v>
          </cell>
          <cell r="FQ48">
            <v>0</v>
          </cell>
          <cell r="FR48">
            <v>0</v>
          </cell>
          <cell r="FS48">
            <v>0</v>
          </cell>
          <cell r="FT48">
            <v>0</v>
          </cell>
          <cell r="FU48">
            <v>0</v>
          </cell>
          <cell r="FV48">
            <v>0</v>
          </cell>
          <cell r="FW48">
            <v>0</v>
          </cell>
          <cell r="FX48">
            <v>0</v>
          </cell>
          <cell r="FY48">
            <v>0</v>
          </cell>
          <cell r="FZ48" t="str">
            <v/>
          </cell>
          <cell r="GA48">
            <v>0</v>
          </cell>
          <cell r="GB48" t="str">
            <v/>
          </cell>
          <cell r="GC48" t="str">
            <v/>
          </cell>
          <cell r="GD48">
            <v>0</v>
          </cell>
          <cell r="GE48">
            <v>0</v>
          </cell>
          <cell r="GF48">
            <v>2</v>
          </cell>
        </row>
        <row r="49">
          <cell r="B49">
            <v>30</v>
          </cell>
          <cell r="C49">
            <v>0.5</v>
          </cell>
          <cell r="D49">
            <v>0.5</v>
          </cell>
          <cell r="E49">
            <v>0.5</v>
          </cell>
          <cell r="F49">
            <v>0.5</v>
          </cell>
          <cell r="G49">
            <v>0.36899379982502989</v>
          </cell>
          <cell r="H49">
            <v>0.34465393517876403</v>
          </cell>
          <cell r="I49">
            <v>0.73347904493181315</v>
          </cell>
          <cell r="J49">
            <v>0.73347904493181315</v>
          </cell>
          <cell r="K49">
            <v>3.2334462283399916E-2</v>
          </cell>
          <cell r="L49">
            <v>0.4757231481430112</v>
          </cell>
          <cell r="M49">
            <v>0.71571098126060051</v>
          </cell>
          <cell r="N49">
            <v>0.67752319956930451</v>
          </cell>
          <cell r="R49">
            <v>3.7898399999999999</v>
          </cell>
          <cell r="S49">
            <v>3.62704</v>
          </cell>
          <cell r="T49">
            <v>1.8</v>
          </cell>
          <cell r="U49">
            <v>2.3839999999999999</v>
          </cell>
          <cell r="V49">
            <v>4.2278193372839787</v>
          </cell>
          <cell r="W49">
            <v>2.941814744276924</v>
          </cell>
          <cell r="X49">
            <v>2.3386368503945589</v>
          </cell>
          <cell r="Y49">
            <v>2.0479698718151216</v>
          </cell>
          <cell r="Z49">
            <v>0.15596210620274964</v>
          </cell>
          <cell r="AA49">
            <v>0.16296247865240765</v>
          </cell>
          <cell r="AB49">
            <v>0.32837301587301593</v>
          </cell>
          <cell r="AC49">
            <v>0.24793264621284761</v>
          </cell>
          <cell r="AD49">
            <v>0.23473006673656915</v>
          </cell>
          <cell r="AE49">
            <v>0.20178497656137537</v>
          </cell>
          <cell r="AF49">
            <v>0.16548777075464383</v>
          </cell>
          <cell r="AG49">
            <v>0.16352963061999487</v>
          </cell>
          <cell r="AH49">
            <v>0.14353835792102082</v>
          </cell>
          <cell r="AI49">
            <v>0.16089674724300462</v>
          </cell>
          <cell r="AJ49">
            <v>0.23473006673656915</v>
          </cell>
          <cell r="AK49">
            <v>0.15596210620274964</v>
          </cell>
          <cell r="AL49">
            <v>3.291862492280881</v>
          </cell>
          <cell r="AM49">
            <v>3.4396180212365381</v>
          </cell>
          <cell r="AN49">
            <v>6.9309067487476517</v>
          </cell>
          <cell r="AO49">
            <v>4.9417142781296119</v>
          </cell>
          <cell r="AP49">
            <v>4.2369660820774415</v>
          </cell>
          <cell r="AQ49">
            <v>3.4630554222813532</v>
          </cell>
          <cell r="AR49">
            <v>3.0156023379362509</v>
          </cell>
          <cell r="AS49">
            <v>3.3960170215366481</v>
          </cell>
          <cell r="AT49">
            <v>4.9417142781296119</v>
          </cell>
          <cell r="AU49">
            <v>3.291862492280881</v>
          </cell>
          <cell r="BD49">
            <v>25</v>
          </cell>
          <cell r="BE49">
            <v>214.26980312129086</v>
          </cell>
          <cell r="BF49">
            <v>108.50038858515505</v>
          </cell>
          <cell r="BG49">
            <v>49.207534342849549</v>
          </cell>
          <cell r="BH49">
            <v>40.753670592983461</v>
          </cell>
          <cell r="BK49">
            <v>25</v>
          </cell>
          <cell r="BL49">
            <v>2.2204897763963394E-2</v>
          </cell>
          <cell r="BM49">
            <v>5.509255551129616E-2</v>
          </cell>
          <cell r="BN49">
            <v>4.6701202021075805E-2</v>
          </cell>
          <cell r="BO49">
            <v>2.4105452153097257E-2</v>
          </cell>
          <cell r="BQ49">
            <v>2.1630268760054305E-2</v>
          </cell>
          <cell r="BR49">
            <v>0.12718298278596821</v>
          </cell>
          <cell r="BS49">
            <v>3.4110435905593983E-2</v>
          </cell>
          <cell r="BT49">
            <v>3.2596573293787498E-2</v>
          </cell>
          <cell r="BW49">
            <v>4.3835166524017699E-2</v>
          </cell>
          <cell r="BX49">
            <v>0.18227553829726437</v>
          </cell>
          <cell r="BY49">
            <v>8.0811637926669788E-2</v>
          </cell>
          <cell r="BZ49">
            <v>5.6702025446884755E-2</v>
          </cell>
          <cell r="CJ49">
            <v>25</v>
          </cell>
          <cell r="CK49">
            <v>168.27808933919977</v>
          </cell>
          <cell r="CL49">
            <v>167.81274286572187</v>
          </cell>
          <cell r="CM49">
            <v>123.06603172321073</v>
          </cell>
          <cell r="CN49">
            <v>123.06603172321073</v>
          </cell>
          <cell r="CQ49">
            <v>25</v>
          </cell>
          <cell r="CR49">
            <v>2.0269026255911666E-2</v>
          </cell>
          <cell r="CS49">
            <v>3.0215270188112722E-2</v>
          </cell>
          <cell r="CT49">
            <v>5.2998633385779932E-2</v>
          </cell>
          <cell r="CU49">
            <v>5.4074094741095473E-2</v>
          </cell>
          <cell r="CW49">
            <v>2.3219709233759604E-2</v>
          </cell>
          <cell r="CX49">
            <v>2.4452072793325653E-2</v>
          </cell>
          <cell r="CY49">
            <v>1.7562897229818023E-2</v>
          </cell>
          <cell r="CZ49">
            <v>1.6643300105896836E-2</v>
          </cell>
          <cell r="DC49">
            <v>4.3488735489671269E-2</v>
          </cell>
          <cell r="DD49">
            <v>5.4667342981438376E-2</v>
          </cell>
          <cell r="DE49">
            <v>7.0561530615597959E-2</v>
          </cell>
          <cell r="DF49">
            <v>7.0717394846992312E-2</v>
          </cell>
          <cell r="DQ49">
            <v>0</v>
          </cell>
          <cell r="DR49">
            <v>0</v>
          </cell>
          <cell r="DS49">
            <v>0.6</v>
          </cell>
          <cell r="DT49">
            <v>0.4</v>
          </cell>
          <cell r="DU49">
            <v>0</v>
          </cell>
          <cell r="DV49">
            <v>0.5</v>
          </cell>
          <cell r="DW49">
            <v>0.5</v>
          </cell>
          <cell r="DX49">
            <v>0</v>
          </cell>
          <cell r="DY49">
            <v>0</v>
          </cell>
          <cell r="DZ49">
            <v>0.25</v>
          </cell>
          <cell r="EA49">
            <v>0.75</v>
          </cell>
          <cell r="EB49">
            <v>0</v>
          </cell>
          <cell r="EC49">
            <v>0</v>
          </cell>
          <cell r="ED49">
            <v>0</v>
          </cell>
          <cell r="EE49">
            <v>0.5</v>
          </cell>
          <cell r="EF49">
            <v>0.5</v>
          </cell>
          <cell r="EP49">
            <v>6</v>
          </cell>
          <cell r="EQ49">
            <v>0.3</v>
          </cell>
          <cell r="ES49">
            <v>3</v>
          </cell>
          <cell r="ET49" t="str">
            <v>弓将</v>
          </cell>
          <cell r="EU49">
            <v>37</v>
          </cell>
          <cell r="EV49">
            <v>12000</v>
          </cell>
          <cell r="EW49">
            <v>0.40962631603659971</v>
          </cell>
          <cell r="EX49">
            <v>0.50365169648808761</v>
          </cell>
          <cell r="FG49" t="str">
            <v>孙膑</v>
          </cell>
          <cell r="FH49">
            <v>10036</v>
          </cell>
          <cell r="FI49" t="str">
            <v>rectangle</v>
          </cell>
          <cell r="FJ49">
            <v>500</v>
          </cell>
          <cell r="FK49">
            <v>70</v>
          </cell>
          <cell r="FL49">
            <v>260</v>
          </cell>
          <cell r="FM49">
            <v>0</v>
          </cell>
          <cell r="FN49">
            <v>500</v>
          </cell>
          <cell r="FO49">
            <v>0</v>
          </cell>
          <cell r="FP49">
            <v>0</v>
          </cell>
          <cell r="FQ49">
            <v>0</v>
          </cell>
          <cell r="FR49">
            <v>0</v>
          </cell>
          <cell r="FS49">
            <v>0</v>
          </cell>
          <cell r="FT49">
            <v>0</v>
          </cell>
          <cell r="FU49">
            <v>0</v>
          </cell>
          <cell r="FV49">
            <v>0</v>
          </cell>
          <cell r="FW49">
            <v>18200</v>
          </cell>
          <cell r="FX49">
            <v>0</v>
          </cell>
          <cell r="FY49">
            <v>18200</v>
          </cell>
          <cell r="FZ49" t="str">
            <v/>
          </cell>
          <cell r="GA49">
            <v>0</v>
          </cell>
          <cell r="GB49">
            <v>500</v>
          </cell>
          <cell r="GC49">
            <v>1</v>
          </cell>
          <cell r="GD49">
            <v>1</v>
          </cell>
          <cell r="GE49">
            <v>4.4000000000000004</v>
          </cell>
          <cell r="GF49">
            <v>3.99</v>
          </cell>
        </row>
        <row r="50">
          <cell r="B50">
            <v>31</v>
          </cell>
          <cell r="C50">
            <v>0.5</v>
          </cell>
          <cell r="D50">
            <v>0.5</v>
          </cell>
          <cell r="E50">
            <v>0.5</v>
          </cell>
          <cell r="F50">
            <v>0.5</v>
          </cell>
          <cell r="G50">
            <v>0.35735534865817487</v>
          </cell>
          <cell r="H50">
            <v>0.32741290013534274</v>
          </cell>
          <cell r="I50">
            <v>0.71939554619841217</v>
          </cell>
          <cell r="J50">
            <v>0.71939554619841217</v>
          </cell>
          <cell r="K50">
            <v>1.7840543934624874E-2</v>
          </cell>
          <cell r="L50">
            <v>0.46193032010827417</v>
          </cell>
          <cell r="M50">
            <v>0.70068858261163947</v>
          </cell>
          <cell r="N50">
            <v>0.64887470438935357</v>
          </cell>
          <cell r="R50">
            <v>3.7898399999999999</v>
          </cell>
          <cell r="S50">
            <v>3.62704</v>
          </cell>
          <cell r="T50">
            <v>1.8</v>
          </cell>
          <cell r="U50">
            <v>2.3839999999999999</v>
          </cell>
          <cell r="V50">
            <v>4.17304559234318</v>
          </cell>
          <cell r="W50">
            <v>2.888377565255126</v>
          </cell>
          <cell r="X50">
            <v>2.2702441576473191</v>
          </cell>
          <cell r="Y50">
            <v>1.9977469578039364</v>
          </cell>
          <cell r="Z50">
            <v>0.15596210620274964</v>
          </cell>
          <cell r="AA50">
            <v>0.16296247865240765</v>
          </cell>
          <cell r="AB50">
            <v>0.32837301587301593</v>
          </cell>
          <cell r="AC50">
            <v>0.24793264621284761</v>
          </cell>
          <cell r="AD50">
            <v>0.23913742244492858</v>
          </cell>
          <cell r="AE50">
            <v>0.20631100994508189</v>
          </cell>
          <cell r="AF50">
            <v>0.17041714910867761</v>
          </cell>
          <cell r="AG50">
            <v>0.16917203355218619</v>
          </cell>
          <cell r="AH50">
            <v>0.1467801137105747</v>
          </cell>
          <cell r="AI50">
            <v>0.16089674724300462</v>
          </cell>
          <cell r="AJ50">
            <v>0.23913742244492858</v>
          </cell>
          <cell r="AK50">
            <v>0.15596210620274964</v>
          </cell>
          <cell r="AL50">
            <v>5.9662196393135405</v>
          </cell>
          <cell r="AM50">
            <v>6.2340139170938365</v>
          </cell>
          <cell r="AN50">
            <v>12.561676576586683</v>
          </cell>
          <cell r="AO50">
            <v>9.1210848913957907</v>
          </cell>
          <cell r="AP50">
            <v>7.8457545622435942</v>
          </cell>
          <cell r="AQ50">
            <v>6.4565188083313068</v>
          </cell>
          <cell r="AR50">
            <v>5.5853895990577085</v>
          </cell>
          <cell r="AS50">
            <v>6.1549908287014201</v>
          </cell>
          <cell r="AT50">
            <v>9.1210848913957907</v>
          </cell>
          <cell r="AU50">
            <v>5.9662196393135405</v>
          </cell>
          <cell r="BD50">
            <v>26</v>
          </cell>
          <cell r="BE50">
            <v>217.9421525039235</v>
          </cell>
          <cell r="BF50">
            <v>112.07082584173881</v>
          </cell>
          <cell r="BG50">
            <v>53.148785888304864</v>
          </cell>
          <cell r="BH50">
            <v>48.395531620450853</v>
          </cell>
          <cell r="BK50">
            <v>26</v>
          </cell>
          <cell r="BL50">
            <v>2.3102828686678734E-2</v>
          </cell>
          <cell r="BM50">
            <v>5.7308188341599675E-2</v>
          </cell>
          <cell r="BN50">
            <v>4.8567068700413524E-2</v>
          </cell>
          <cell r="BO50">
            <v>2.5133914407242441E-2</v>
          </cell>
          <cell r="BQ50">
            <v>2.2186277235102858E-2</v>
          </cell>
          <cell r="BR50">
            <v>0.12899808584932848</v>
          </cell>
          <cell r="BS50">
            <v>3.5441432503334702E-2</v>
          </cell>
          <cell r="BT50">
            <v>3.398520270616455E-2</v>
          </cell>
          <cell r="BW50">
            <v>4.5289105921781592E-2</v>
          </cell>
          <cell r="BX50">
            <v>0.18630627419092816</v>
          </cell>
          <cell r="BY50">
            <v>8.4008501203748226E-2</v>
          </cell>
          <cell r="BZ50">
            <v>5.9119117113406991E-2</v>
          </cell>
          <cell r="CJ50">
            <v>26</v>
          </cell>
          <cell r="CK50">
            <v>171.83034236040407</v>
          </cell>
          <cell r="CL50">
            <v>172.04426615108673</v>
          </cell>
          <cell r="CM50">
            <v>126.91349338514289</v>
          </cell>
          <cell r="CN50">
            <v>126.91349338514289</v>
          </cell>
          <cell r="CQ50">
            <v>26</v>
          </cell>
          <cell r="CR50">
            <v>2.1094968949602028E-2</v>
          </cell>
          <cell r="CS50">
            <v>3.1446957541088005E-2</v>
          </cell>
          <cell r="CT50">
            <v>5.5288283594830234E-2</v>
          </cell>
          <cell r="CU50">
            <v>5.634884009058768E-2</v>
          </cell>
          <cell r="CW50">
            <v>2.4206481551062087E-2</v>
          </cell>
          <cell r="CX50">
            <v>2.5478031163567585E-2</v>
          </cell>
          <cell r="CY50">
            <v>1.8485182396555017E-2</v>
          </cell>
          <cell r="CZ50">
            <v>1.7509695848696653E-2</v>
          </cell>
          <cell r="DC50">
            <v>4.5301450500664114E-2</v>
          </cell>
          <cell r="DD50">
            <v>5.6924988704655594E-2</v>
          </cell>
          <cell r="DE50">
            <v>7.3773465991385248E-2</v>
          </cell>
          <cell r="DF50">
            <v>7.3858535939284334E-2</v>
          </cell>
          <cell r="DQ50">
            <v>0</v>
          </cell>
          <cell r="DR50">
            <v>0</v>
          </cell>
          <cell r="DS50">
            <v>0.6</v>
          </cell>
          <cell r="DT50">
            <v>0.4</v>
          </cell>
          <cell r="DU50">
            <v>0</v>
          </cell>
          <cell r="DV50">
            <v>0.5</v>
          </cell>
          <cell r="DW50">
            <v>0.5</v>
          </cell>
          <cell r="DX50">
            <v>0</v>
          </cell>
          <cell r="DY50">
            <v>0</v>
          </cell>
          <cell r="DZ50">
            <v>0.25</v>
          </cell>
          <cell r="EA50">
            <v>0.75</v>
          </cell>
          <cell r="EB50">
            <v>0</v>
          </cell>
          <cell r="EC50">
            <v>0</v>
          </cell>
          <cell r="ED50">
            <v>0</v>
          </cell>
          <cell r="EE50">
            <v>0.5</v>
          </cell>
          <cell r="EF50">
            <v>0.5</v>
          </cell>
          <cell r="EP50">
            <v>6</v>
          </cell>
          <cell r="EQ50">
            <v>0.3</v>
          </cell>
          <cell r="ES50">
            <v>4</v>
          </cell>
          <cell r="ET50" t="str">
            <v>军师</v>
          </cell>
          <cell r="EU50">
            <v>37</v>
          </cell>
          <cell r="EV50">
            <v>12000</v>
          </cell>
          <cell r="FG50" t="str">
            <v>孟子</v>
          </cell>
          <cell r="FH50">
            <v>10037</v>
          </cell>
          <cell r="FI50" t="str">
            <v/>
          </cell>
          <cell r="FM50">
            <v>0</v>
          </cell>
          <cell r="FN50" t="str">
            <v/>
          </cell>
          <cell r="FO50">
            <v>0</v>
          </cell>
          <cell r="FP50">
            <v>0</v>
          </cell>
          <cell r="FQ50">
            <v>0</v>
          </cell>
          <cell r="FR50">
            <v>0</v>
          </cell>
          <cell r="FS50">
            <v>0</v>
          </cell>
          <cell r="FT50">
            <v>0</v>
          </cell>
          <cell r="FU50">
            <v>0</v>
          </cell>
          <cell r="FV50">
            <v>0</v>
          </cell>
          <cell r="FW50">
            <v>0</v>
          </cell>
          <cell r="FX50">
            <v>0</v>
          </cell>
          <cell r="FY50">
            <v>0</v>
          </cell>
          <cell r="FZ50" t="str">
            <v/>
          </cell>
          <cell r="GA50">
            <v>0</v>
          </cell>
          <cell r="GB50" t="str">
            <v/>
          </cell>
          <cell r="GC50" t="str">
            <v/>
          </cell>
          <cell r="GD50">
            <v>0</v>
          </cell>
          <cell r="GE50">
            <v>0</v>
          </cell>
          <cell r="GF50">
            <v>2</v>
          </cell>
        </row>
        <row r="51">
          <cell r="B51">
            <v>32</v>
          </cell>
          <cell r="C51">
            <v>0.5</v>
          </cell>
          <cell r="D51">
            <v>0.5</v>
          </cell>
          <cell r="E51">
            <v>0.5</v>
          </cell>
          <cell r="F51">
            <v>0.5</v>
          </cell>
          <cell r="G51">
            <v>0.34595841397918381</v>
          </cell>
          <cell r="H51">
            <v>0.31043394867214963</v>
          </cell>
          <cell r="I51">
            <v>0.70555992197522155</v>
          </cell>
          <cell r="J51">
            <v>0.70555992197522155</v>
          </cell>
          <cell r="K51">
            <v>3.5029451793003289E-3</v>
          </cell>
          <cell r="L51">
            <v>0.44834715893771965</v>
          </cell>
          <cell r="M51">
            <v>0.68593058344023616</v>
          </cell>
          <cell r="N51">
            <v>0.62082071133337557</v>
          </cell>
          <cell r="R51">
            <v>3.7898399999999999</v>
          </cell>
          <cell r="S51">
            <v>3.62704</v>
          </cell>
          <cell r="T51">
            <v>1.8</v>
          </cell>
          <cell r="U51">
            <v>2.3839999999999999</v>
          </cell>
          <cell r="V51">
            <v>4.1193000996056846</v>
          </cell>
          <cell r="W51">
            <v>2.8358571492855984</v>
          </cell>
          <cell r="X51">
            <v>2.2029425175995998</v>
          </cell>
          <cell r="Y51">
            <v>1.9483050514318019</v>
          </cell>
          <cell r="Z51">
            <v>0.15596210620274964</v>
          </cell>
          <cell r="AA51">
            <v>0.16296247865240765</v>
          </cell>
          <cell r="AB51">
            <v>0.32837301587301593</v>
          </cell>
          <cell r="AC51">
            <v>0.24793264621284761</v>
          </cell>
          <cell r="AD51">
            <v>0.24364026947405901</v>
          </cell>
          <cell r="AE51">
            <v>0.21097278881925211</v>
          </cell>
          <cell r="AF51">
            <v>0.17557506711209395</v>
          </cell>
          <cell r="AG51">
            <v>0.17512951092895582</v>
          </cell>
          <cell r="AH51">
            <v>0.1501286279232518</v>
          </cell>
          <cell r="AI51">
            <v>0.16089674724300462</v>
          </cell>
          <cell r="AJ51">
            <v>0.24364026947405901</v>
          </cell>
          <cell r="AK51">
            <v>0.15596210620274964</v>
          </cell>
          <cell r="AL51">
            <v>30.38603179626557</v>
          </cell>
          <cell r="AM51">
            <v>31.749911427157986</v>
          </cell>
          <cell r="AN51">
            <v>63.976777079310615</v>
          </cell>
          <cell r="AO51">
            <v>47.309495044730099</v>
          </cell>
          <cell r="AP51">
            <v>40.830544820536936</v>
          </cell>
          <cell r="AQ51">
            <v>33.839166470155106</v>
          </cell>
          <cell r="AR51">
            <v>29.075547958938571</v>
          </cell>
          <cell r="AS51">
            <v>31.347445842299415</v>
          </cell>
          <cell r="AT51">
            <v>47.309495044730099</v>
          </cell>
          <cell r="AU51">
            <v>30.38603179626557</v>
          </cell>
          <cell r="BD51">
            <v>27</v>
          </cell>
          <cell r="BE51">
            <v>221.57489491839968</v>
          </cell>
          <cell r="BF51">
            <v>115.58805937242794</v>
          </cell>
          <cell r="BG51">
            <v>57.020302797882273</v>
          </cell>
          <cell r="BH51">
            <v>55.876850601782877</v>
          </cell>
          <cell r="BK51">
            <v>27</v>
          </cell>
          <cell r="BL51">
            <v>2.4006476655026254E-2</v>
          </cell>
          <cell r="BM51">
            <v>5.9527650809333976E-2</v>
          </cell>
          <cell r="BN51">
            <v>5.0432935379751243E-2</v>
          </cell>
          <cell r="BO51">
            <v>2.6162376661387543E-2</v>
          </cell>
          <cell r="BQ51">
            <v>2.2742285710150745E-2</v>
          </cell>
          <cell r="BR51">
            <v>0.13081335337602043</v>
          </cell>
          <cell r="BS51">
            <v>3.6772429101075477E-2</v>
          </cell>
          <cell r="BT51">
            <v>3.5373301644227362E-2</v>
          </cell>
          <cell r="BW51">
            <v>4.6748762365176999E-2</v>
          </cell>
          <cell r="BX51">
            <v>0.19034100418535441</v>
          </cell>
          <cell r="BY51">
            <v>8.7205364480826719E-2</v>
          </cell>
          <cell r="BZ51">
            <v>6.1535678305614905E-2</v>
          </cell>
          <cell r="CJ51">
            <v>27</v>
          </cell>
          <cell r="CK51">
            <v>175.34998527848717</v>
          </cell>
          <cell r="CL51">
            <v>176.24253710776748</v>
          </cell>
          <cell r="CM51">
            <v>130.72826693650731</v>
          </cell>
          <cell r="CN51">
            <v>130.72826693650731</v>
          </cell>
          <cell r="CQ51">
            <v>27</v>
          </cell>
          <cell r="CR51">
            <v>2.1927852204495894E-2</v>
          </cell>
          <cell r="CS51">
            <v>3.2678644894063316E-2</v>
          </cell>
          <cell r="CT51">
            <v>5.7598935246434717E-2</v>
          </cell>
          <cell r="CU51">
            <v>5.8637271616420239E-2</v>
          </cell>
          <cell r="CW51">
            <v>2.5193253868364577E-2</v>
          </cell>
          <cell r="CX51">
            <v>2.6503989533809506E-2</v>
          </cell>
          <cell r="CY51">
            <v>1.9417368321654315E-2</v>
          </cell>
          <cell r="CZ51">
            <v>1.8386364311549299E-2</v>
          </cell>
          <cell r="DC51">
            <v>4.7121106072860471E-2</v>
          </cell>
          <cell r="DD51">
            <v>5.9182634427872818E-2</v>
          </cell>
          <cell r="DE51">
            <v>7.7016303568089028E-2</v>
          </cell>
          <cell r="DF51">
            <v>7.7023635927969542E-2</v>
          </cell>
          <cell r="DQ51">
            <v>0</v>
          </cell>
          <cell r="DR51">
            <v>0</v>
          </cell>
          <cell r="DS51">
            <v>0.6</v>
          </cell>
          <cell r="DT51">
            <v>0.4</v>
          </cell>
          <cell r="DU51">
            <v>0</v>
          </cell>
          <cell r="DV51">
            <v>0.5</v>
          </cell>
          <cell r="DW51">
            <v>0.5</v>
          </cell>
          <cell r="DX51">
            <v>0</v>
          </cell>
          <cell r="DY51">
            <v>0</v>
          </cell>
          <cell r="DZ51">
            <v>0.25</v>
          </cell>
          <cell r="EA51">
            <v>0.75</v>
          </cell>
          <cell r="EB51">
            <v>0</v>
          </cell>
          <cell r="EC51">
            <v>0</v>
          </cell>
          <cell r="ED51">
            <v>0</v>
          </cell>
          <cell r="EE51">
            <v>0.5</v>
          </cell>
          <cell r="EF51">
            <v>0.5</v>
          </cell>
          <cell r="EO51" t="str">
            <v>弓将</v>
          </cell>
          <cell r="EP51">
            <v>7</v>
          </cell>
          <cell r="EQ51">
            <v>0.4</v>
          </cell>
          <cell r="ER51" t="str">
            <v>士兵</v>
          </cell>
          <cell r="ES51">
            <v>1</v>
          </cell>
          <cell r="ET51" t="str">
            <v>刀兵</v>
          </cell>
          <cell r="EU51">
            <v>60</v>
          </cell>
          <cell r="EV51">
            <v>0</v>
          </cell>
          <cell r="EW51">
            <v>0.20502074160419947</v>
          </cell>
          <cell r="EX51">
            <v>0</v>
          </cell>
          <cell r="FG51" t="str">
            <v>齐桓公</v>
          </cell>
          <cell r="FH51">
            <v>10038</v>
          </cell>
          <cell r="FI51" t="str">
            <v>fanwei</v>
          </cell>
          <cell r="FJ51">
            <v>100</v>
          </cell>
          <cell r="FM51">
            <v>0</v>
          </cell>
          <cell r="FN51">
            <v>100</v>
          </cell>
          <cell r="FO51">
            <v>0</v>
          </cell>
          <cell r="FP51">
            <v>0</v>
          </cell>
          <cell r="FQ51">
            <v>0</v>
          </cell>
          <cell r="FR51">
            <v>31400</v>
          </cell>
          <cell r="FS51">
            <v>0</v>
          </cell>
          <cell r="FT51">
            <v>0</v>
          </cell>
          <cell r="FU51">
            <v>0</v>
          </cell>
          <cell r="FV51">
            <v>0</v>
          </cell>
          <cell r="FW51">
            <v>0</v>
          </cell>
          <cell r="FX51">
            <v>0</v>
          </cell>
          <cell r="FY51">
            <v>31400</v>
          </cell>
          <cell r="FZ51" t="str">
            <v/>
          </cell>
          <cell r="GA51">
            <v>0</v>
          </cell>
          <cell r="GB51">
            <v>100</v>
          </cell>
          <cell r="GC51">
            <v>0.57445626465380284</v>
          </cell>
          <cell r="GD51">
            <v>2</v>
          </cell>
          <cell r="GE51">
            <v>4.3</v>
          </cell>
          <cell r="GF51">
            <v>4.1100000000000003</v>
          </cell>
        </row>
        <row r="52">
          <cell r="B52">
            <v>33</v>
          </cell>
          <cell r="C52">
            <v>0.5</v>
          </cell>
          <cell r="D52">
            <v>0.5</v>
          </cell>
          <cell r="E52">
            <v>0.5</v>
          </cell>
          <cell r="F52">
            <v>0.5</v>
          </cell>
          <cell r="G52">
            <v>0.33479732689335401</v>
          </cell>
          <cell r="H52">
            <v>0.29371422000396608</v>
          </cell>
          <cell r="I52">
            <v>0.69196754189569809</v>
          </cell>
          <cell r="J52">
            <v>0.69196754189569809</v>
          </cell>
          <cell r="K52">
            <v>0</v>
          </cell>
          <cell r="L52">
            <v>0.43497137600317287</v>
          </cell>
          <cell r="M52">
            <v>0.67143204468874451</v>
          </cell>
          <cell r="N52">
            <v>0.59334726619902545</v>
          </cell>
          <cell r="R52">
            <v>3.7898399999999999</v>
          </cell>
          <cell r="S52">
            <v>3.62704</v>
          </cell>
          <cell r="T52">
            <v>1.8</v>
          </cell>
          <cell r="U52">
            <v>2.3839999999999999</v>
          </cell>
          <cell r="V52">
            <v>4.0665620614080327</v>
          </cell>
          <cell r="W52">
            <v>2.4411143077565782</v>
          </cell>
          <cell r="X52">
            <v>2.1482484269517519</v>
          </cell>
          <cell r="Y52">
            <v>1.9083520028744752</v>
          </cell>
          <cell r="Z52">
            <v>0.15596210620274964</v>
          </cell>
          <cell r="AA52">
            <v>0.16296247865240765</v>
          </cell>
          <cell r="AB52">
            <v>0.32837301587301593</v>
          </cell>
          <cell r="AC52">
            <v>0.24793264621284761</v>
          </cell>
          <cell r="AD52">
            <v>0.24727727819607498</v>
          </cell>
          <cell r="AE52">
            <v>0.24180740886351715</v>
          </cell>
          <cell r="AF52">
            <v>0.18025027600676449</v>
          </cell>
          <cell r="AG52">
            <v>0.18077976166867846</v>
          </cell>
          <cell r="AH52">
            <v>5.4075082802029349E-2</v>
          </cell>
          <cell r="AI52">
            <v>9.8511904761904773E-2</v>
          </cell>
          <cell r="AJ52">
            <v>0.24727727819607498</v>
          </cell>
          <cell r="AK52">
            <v>0.15596210620274964</v>
          </cell>
          <cell r="AL52">
            <v>154.75644279664775</v>
          </cell>
          <cell r="AM52">
            <v>161.70269894140881</v>
          </cell>
          <cell r="AN52">
            <v>325.83453176024858</v>
          </cell>
          <cell r="AO52">
            <v>245.38619561568777</v>
          </cell>
          <cell r="AP52">
            <v>212.48859840259104</v>
          </cell>
          <cell r="AQ52">
            <v>177.35396138198797</v>
          </cell>
          <cell r="AR52">
            <v>53.20618841459639</v>
          </cell>
          <cell r="AS52">
            <v>97.750359528074569</v>
          </cell>
          <cell r="AT52">
            <v>245.38619561568777</v>
          </cell>
          <cell r="AU52">
            <v>154.75644279664775</v>
          </cell>
          <cell r="BD52">
            <v>28</v>
          </cell>
          <cell r="BE52">
            <v>225.16845753320567</v>
          </cell>
          <cell r="BF52">
            <v>119.05268456589151</v>
          </cell>
          <cell r="BG52">
            <v>60.823389235325791</v>
          </cell>
          <cell r="BH52">
            <v>63.201354647151881</v>
          </cell>
          <cell r="BK52">
            <v>28</v>
          </cell>
          <cell r="BL52">
            <v>2.491012462337383E-2</v>
          </cell>
          <cell r="BM52">
            <v>6.1747689386427662E-2</v>
          </cell>
          <cell r="BN52">
            <v>5.2298802059088323E-2</v>
          </cell>
          <cell r="BO52">
            <v>2.7190838915532728E-2</v>
          </cell>
          <cell r="BQ52">
            <v>2.3298294185198631E-2</v>
          </cell>
          <cell r="BR52">
            <v>0.13263217193109633</v>
          </cell>
          <cell r="BS52">
            <v>3.8099958424070435E-2</v>
          </cell>
          <cell r="BT52">
            <v>3.6759007536402183E-2</v>
          </cell>
          <cell r="BW52">
            <v>4.8208418808572462E-2</v>
          </cell>
          <cell r="BX52">
            <v>0.19437986131752399</v>
          </cell>
          <cell r="BY52">
            <v>9.0398760483158758E-2</v>
          </cell>
          <cell r="BZ52">
            <v>6.3949846451934911E-2</v>
          </cell>
          <cell r="CJ52">
            <v>28</v>
          </cell>
          <cell r="CK52">
            <v>178.83777516270271</v>
          </cell>
          <cell r="CL52">
            <v>180.40792785368217</v>
          </cell>
          <cell r="CM52">
            <v>134.51096370405895</v>
          </cell>
          <cell r="CN52">
            <v>134.51096370405895</v>
          </cell>
          <cell r="CQ52">
            <v>28</v>
          </cell>
          <cell r="CR52">
            <v>2.2762101665284015E-2</v>
          </cell>
          <cell r="CS52">
            <v>3.3910332247038627E-2</v>
          </cell>
          <cell r="CT52">
            <v>5.9909586898039185E-2</v>
          </cell>
          <cell r="CU52">
            <v>6.092570314225277E-2</v>
          </cell>
          <cell r="CW52">
            <v>2.6180026185667032E-2</v>
          </cell>
          <cell r="CX52">
            <v>2.7530458558755661E-2</v>
          </cell>
          <cell r="CY52">
            <v>2.0349554246753946E-2</v>
          </cell>
          <cell r="CZ52">
            <v>1.9263032774402198E-2</v>
          </cell>
          <cell r="DC52">
            <v>4.8942127850951048E-2</v>
          </cell>
          <cell r="DD52">
            <v>6.1440790805794288E-2</v>
          </cell>
          <cell r="DE52">
            <v>8.0259141144793128E-2</v>
          </cell>
          <cell r="DF52">
            <v>8.0188735916654971E-2</v>
          </cell>
          <cell r="DQ52">
            <v>0</v>
          </cell>
          <cell r="DR52">
            <v>0</v>
          </cell>
          <cell r="DS52">
            <v>0.6</v>
          </cell>
          <cell r="DT52">
            <v>0.4</v>
          </cell>
          <cell r="DU52">
            <v>0</v>
          </cell>
          <cell r="DV52">
            <v>0.5</v>
          </cell>
          <cell r="DW52">
            <v>0.5</v>
          </cell>
          <cell r="DX52">
            <v>0</v>
          </cell>
          <cell r="DY52">
            <v>0</v>
          </cell>
          <cell r="DZ52">
            <v>0.25</v>
          </cell>
          <cell r="EA52">
            <v>0.75</v>
          </cell>
          <cell r="EB52">
            <v>0</v>
          </cell>
          <cell r="EC52">
            <v>0</v>
          </cell>
          <cell r="ED52">
            <v>0</v>
          </cell>
          <cell r="EE52">
            <v>0.5</v>
          </cell>
          <cell r="EF52">
            <v>0.5</v>
          </cell>
          <cell r="EP52">
            <v>7</v>
          </cell>
          <cell r="EQ52">
            <v>0.4</v>
          </cell>
          <cell r="ES52">
            <v>2</v>
          </cell>
          <cell r="ET52" t="str">
            <v>车骑兵</v>
          </cell>
          <cell r="EU52">
            <v>60</v>
          </cell>
          <cell r="EV52">
            <v>3026.7642283637583</v>
          </cell>
          <cell r="EW52">
            <v>0.2567331955008828</v>
          </cell>
          <cell r="EX52">
            <v>0.20142488311958684</v>
          </cell>
          <cell r="FG52" t="str">
            <v>管仲</v>
          </cell>
          <cell r="FH52">
            <v>10039</v>
          </cell>
          <cell r="FI52" t="str">
            <v/>
          </cell>
          <cell r="FM52">
            <v>0</v>
          </cell>
          <cell r="FN52" t="str">
            <v/>
          </cell>
          <cell r="FO52">
            <v>0</v>
          </cell>
          <cell r="FP52">
            <v>0</v>
          </cell>
          <cell r="FQ52">
            <v>0</v>
          </cell>
          <cell r="FR52">
            <v>0</v>
          </cell>
          <cell r="FS52">
            <v>0</v>
          </cell>
          <cell r="FT52">
            <v>0</v>
          </cell>
          <cell r="FU52">
            <v>0</v>
          </cell>
          <cell r="FV52">
            <v>0</v>
          </cell>
          <cell r="FW52">
            <v>0</v>
          </cell>
          <cell r="FX52">
            <v>0</v>
          </cell>
          <cell r="FY52">
            <v>0</v>
          </cell>
          <cell r="FZ52" t="str">
            <v/>
          </cell>
          <cell r="GA52">
            <v>0</v>
          </cell>
          <cell r="GB52" t="str">
            <v/>
          </cell>
          <cell r="GC52" t="str">
            <v/>
          </cell>
          <cell r="GD52">
            <v>0</v>
          </cell>
          <cell r="GE52">
            <v>0</v>
          </cell>
          <cell r="GF52">
            <v>2</v>
          </cell>
        </row>
        <row r="53">
          <cell r="B53">
            <v>34</v>
          </cell>
          <cell r="C53">
            <v>0.5</v>
          </cell>
          <cell r="D53">
            <v>0.5</v>
          </cell>
          <cell r="E53">
            <v>0.5</v>
          </cell>
          <cell r="F53">
            <v>0.5</v>
          </cell>
          <cell r="G53">
            <v>0.31640716268898583</v>
          </cell>
          <cell r="H53">
            <v>0.2772508998086205</v>
          </cell>
          <cell r="I53">
            <v>0.67861386327182061</v>
          </cell>
          <cell r="J53">
            <v>0.67861386327182061</v>
          </cell>
          <cell r="K53">
            <v>0</v>
          </cell>
          <cell r="L53">
            <v>0.42180071984689632</v>
          </cell>
          <cell r="M53">
            <v>0.65718812082327516</v>
          </cell>
          <cell r="N53">
            <v>0.54807916969596515</v>
          </cell>
          <cell r="R53">
            <v>3.7898399999999999</v>
          </cell>
          <cell r="S53">
            <v>3.62704</v>
          </cell>
          <cell r="T53">
            <v>1.8</v>
          </cell>
          <cell r="U53">
            <v>2.3839999999999999</v>
          </cell>
          <cell r="V53">
            <v>3.9967161690865951</v>
          </cell>
          <cell r="W53">
            <v>2.3859196464287327</v>
          </cell>
          <cell r="X53">
            <v>2.0886798468613756</v>
          </cell>
          <cell r="Y53">
            <v>1.8682818816031492</v>
          </cell>
          <cell r="Z53">
            <v>0.15596210620274964</v>
          </cell>
          <cell r="AA53">
            <v>0.16296247865240765</v>
          </cell>
          <cell r="AB53">
            <v>0.32837301587301593</v>
          </cell>
          <cell r="AC53">
            <v>0.24793264621284761</v>
          </cell>
          <cell r="AD53">
            <v>0.25183545012861597</v>
          </cell>
          <cell r="AE53">
            <v>0.24852097293349673</v>
          </cell>
          <cell r="AF53">
            <v>0.18549440290593128</v>
          </cell>
          <cell r="AG53">
            <v>0.1888600965046115</v>
          </cell>
          <cell r="AH53">
            <v>5.5648320871779379E-2</v>
          </cell>
          <cell r="AI53">
            <v>9.8511904761904773E-2</v>
          </cell>
          <cell r="AJ53">
            <v>0.25183545012861597</v>
          </cell>
          <cell r="AK53">
            <v>0.15596210620274964</v>
          </cell>
          <cell r="AL53">
            <v>788.17651306530581</v>
          </cell>
          <cell r="AM53">
            <v>823.55388313209062</v>
          </cell>
          <cell r="AN53">
            <v>1659.4793757085654</v>
          </cell>
          <cell r="AO53">
            <v>1272.7758971388132</v>
          </cell>
          <cell r="AP53">
            <v>1105.8241972903427</v>
          </cell>
          <cell r="AQ53">
            <v>929.52725787809584</v>
          </cell>
          <cell r="AR53">
            <v>278.85817736342875</v>
          </cell>
          <cell r="AS53">
            <v>497.84381271256962</v>
          </cell>
          <cell r="AT53">
            <v>1272.7758971388132</v>
          </cell>
          <cell r="AU53">
            <v>788.17651306530581</v>
          </cell>
          <cell r="BD53">
            <v>29</v>
          </cell>
          <cell r="BE53">
            <v>228.72326290973643</v>
          </cell>
          <cell r="BF53">
            <v>122.46528737966527</v>
          </cell>
          <cell r="BG53">
            <v>64.559324701841703</v>
          </cell>
          <cell r="BH53">
            <v>70.372691645341106</v>
          </cell>
          <cell r="BK53">
            <v>29</v>
          </cell>
          <cell r="BL53">
            <v>2.5813772591721407E-2</v>
          </cell>
          <cell r="BM53">
            <v>6.3967727963521293E-2</v>
          </cell>
          <cell r="BN53">
            <v>5.417322563160118E-2</v>
          </cell>
          <cell r="BO53">
            <v>2.8219301169678607E-2</v>
          </cell>
          <cell r="BQ53">
            <v>2.3854302660246518E-2</v>
          </cell>
          <cell r="BR53">
            <v>0.13445099048617218</v>
          </cell>
          <cell r="BS53">
            <v>3.9425696618303627E-2</v>
          </cell>
          <cell r="BT53">
            <v>3.8144713428576602E-2</v>
          </cell>
          <cell r="BW53">
            <v>4.9668075251967925E-2</v>
          </cell>
          <cell r="BX53">
            <v>0.19841871844969347</v>
          </cell>
          <cell r="BY53">
            <v>9.3598922249904806E-2</v>
          </cell>
          <cell r="BZ53">
            <v>6.6364014598255208E-2</v>
          </cell>
          <cell r="CJ53">
            <v>29</v>
          </cell>
          <cell r="CK53">
            <v>182.29445299045992</v>
          </cell>
          <cell r="CL53">
            <v>184.5408046122908</v>
          </cell>
          <cell r="CM53">
            <v>138.26218345398831</v>
          </cell>
          <cell r="CN53">
            <v>138.26218345398831</v>
          </cell>
          <cell r="CQ53">
            <v>29</v>
          </cell>
          <cell r="CR53">
            <v>2.3596351126072137E-2</v>
          </cell>
          <cell r="CS53">
            <v>3.5142019600013938E-2</v>
          </cell>
          <cell r="CT53">
            <v>6.2245792612765055E-2</v>
          </cell>
          <cell r="CU53">
            <v>6.3230760462023125E-2</v>
          </cell>
          <cell r="CW53">
            <v>2.7173110024847666E-2</v>
          </cell>
          <cell r="CX53">
            <v>2.8567952937699558E-2</v>
          </cell>
          <cell r="CY53">
            <v>2.1281740171853244E-2</v>
          </cell>
          <cell r="CZ53">
            <v>2.0139701237254847E-2</v>
          </cell>
          <cell r="DC53">
            <v>5.0769461150919806E-2</v>
          </cell>
          <cell r="DD53">
            <v>6.3709972537713488E-2</v>
          </cell>
          <cell r="DE53">
            <v>8.3527532784618302E-2</v>
          </cell>
          <cell r="DF53">
            <v>8.3370461699277976E-2</v>
          </cell>
          <cell r="DQ53">
            <v>0</v>
          </cell>
          <cell r="DR53">
            <v>0</v>
          </cell>
          <cell r="DS53">
            <v>0.6</v>
          </cell>
          <cell r="DT53">
            <v>0.4</v>
          </cell>
          <cell r="DU53">
            <v>0</v>
          </cell>
          <cell r="DV53">
            <v>0.5</v>
          </cell>
          <cell r="DW53">
            <v>0.5</v>
          </cell>
          <cell r="DX53">
            <v>0</v>
          </cell>
          <cell r="DY53">
            <v>0</v>
          </cell>
          <cell r="DZ53">
            <v>0.25</v>
          </cell>
          <cell r="EA53">
            <v>0.75</v>
          </cell>
          <cell r="EB53">
            <v>0</v>
          </cell>
          <cell r="EC53">
            <v>0</v>
          </cell>
          <cell r="ED53">
            <v>0</v>
          </cell>
          <cell r="EE53">
            <v>0.5</v>
          </cell>
          <cell r="EF53">
            <v>0.5</v>
          </cell>
          <cell r="EP53">
            <v>7</v>
          </cell>
          <cell r="EQ53">
            <v>0.4</v>
          </cell>
          <cell r="ES53">
            <v>3</v>
          </cell>
          <cell r="ET53" t="str">
            <v>弓弩兵</v>
          </cell>
          <cell r="EU53">
            <v>60</v>
          </cell>
          <cell r="EV53">
            <v>5165.3544437183473</v>
          </cell>
          <cell r="EW53">
            <v>0.29327114149583972</v>
          </cell>
          <cell r="EX53">
            <v>0.30091743579513475</v>
          </cell>
          <cell r="FG53" t="str">
            <v>屈原</v>
          </cell>
          <cell r="FH53">
            <v>10040</v>
          </cell>
          <cell r="FI53" t="str">
            <v>rectangle</v>
          </cell>
          <cell r="FJ53">
            <v>500</v>
          </cell>
          <cell r="FK53">
            <v>250</v>
          </cell>
          <cell r="FL53">
            <v>800</v>
          </cell>
          <cell r="FM53">
            <v>0</v>
          </cell>
          <cell r="FN53">
            <v>800</v>
          </cell>
          <cell r="FO53">
            <v>0</v>
          </cell>
          <cell r="FP53">
            <v>0</v>
          </cell>
          <cell r="FQ53">
            <v>0</v>
          </cell>
          <cell r="FR53">
            <v>0</v>
          </cell>
          <cell r="FS53">
            <v>0</v>
          </cell>
          <cell r="FT53">
            <v>0</v>
          </cell>
          <cell r="FU53">
            <v>0</v>
          </cell>
          <cell r="FV53">
            <v>0</v>
          </cell>
          <cell r="FW53">
            <v>200000</v>
          </cell>
          <cell r="FX53">
            <v>0</v>
          </cell>
          <cell r="FY53">
            <v>200000</v>
          </cell>
          <cell r="FZ53" t="str">
            <v/>
          </cell>
          <cell r="GA53">
            <v>0</v>
          </cell>
          <cell r="GB53">
            <v>800</v>
          </cell>
          <cell r="GC53">
            <v>1</v>
          </cell>
          <cell r="GD53">
            <v>1</v>
          </cell>
          <cell r="GE53">
            <v>12</v>
          </cell>
          <cell r="GF53">
            <v>6</v>
          </cell>
        </row>
        <row r="54">
          <cell r="B54">
            <v>35</v>
          </cell>
          <cell r="C54">
            <v>0.5</v>
          </cell>
          <cell r="D54">
            <v>0.5</v>
          </cell>
          <cell r="E54">
            <v>0.5</v>
          </cell>
          <cell r="F54">
            <v>0.5</v>
          </cell>
          <cell r="G54">
            <v>0.29841537958138409</v>
          </cell>
          <cell r="H54">
            <v>0.26104121972218775</v>
          </cell>
          <cell r="I54">
            <v>0.66549442946435133</v>
          </cell>
          <cell r="J54">
            <v>0.66549442946435133</v>
          </cell>
          <cell r="K54">
            <v>0</v>
          </cell>
          <cell r="L54">
            <v>0.40883297577775013</v>
          </cell>
          <cell r="M54">
            <v>0.64319405809530794</v>
          </cell>
          <cell r="N54">
            <v>0.50379170358494552</v>
          </cell>
          <cell r="R54">
            <v>3.7898399999999999</v>
          </cell>
          <cell r="S54">
            <v>3.62704</v>
          </cell>
          <cell r="T54">
            <v>1.8</v>
          </cell>
          <cell r="U54">
            <v>2.3839999999999999</v>
          </cell>
          <cell r="V54">
            <v>3.9282582966735817</v>
          </cell>
          <cell r="W54">
            <v>2.3318077708926643</v>
          </cell>
          <cell r="X54">
            <v>2.0302082081086454</v>
          </cell>
          <cell r="Y54">
            <v>1.8289173069194029</v>
          </cell>
          <cell r="Z54">
            <v>0.15596210620274964</v>
          </cell>
          <cell r="AA54">
            <v>0.16296247865240765</v>
          </cell>
          <cell r="AB54">
            <v>0.32837301587301593</v>
          </cell>
          <cell r="AC54">
            <v>0.24793264621284761</v>
          </cell>
          <cell r="AD54">
            <v>0.25647387878202432</v>
          </cell>
          <cell r="AE54">
            <v>0.25550625635742402</v>
          </cell>
          <cell r="AF54">
            <v>0.19096612435943111</v>
          </cell>
          <cell r="AG54">
            <v>0.19756783777186421</v>
          </cell>
          <cell r="AH54">
            <v>5.7289837307829328E-2</v>
          </cell>
          <cell r="AI54">
            <v>9.8511904761904773E-2</v>
          </cell>
          <cell r="AJ54">
            <v>0.25647387878202432</v>
          </cell>
          <cell r="AK54">
            <v>0.15596210620274964</v>
          </cell>
          <cell r="AL54">
            <v>4014.1929119169495</v>
          </cell>
          <cell r="AM54">
            <v>4194.3703034152713</v>
          </cell>
          <cell r="AN54">
            <v>8451.7493696107358</v>
          </cell>
          <cell r="AO54">
            <v>6601.6691781415975</v>
          </cell>
          <cell r="AP54">
            <v>5754.8836243720061</v>
          </cell>
          <cell r="AQ54">
            <v>4871.7317414603967</v>
          </cell>
          <cell r="AR54">
            <v>1461.5195224381189</v>
          </cell>
          <cell r="AS54">
            <v>2535.5248108832207</v>
          </cell>
          <cell r="AT54">
            <v>6601.6691781415975</v>
          </cell>
          <cell r="AU54">
            <v>4014.1929119169495</v>
          </cell>
          <cell r="BD54">
            <v>30</v>
          </cell>
          <cell r="BE54">
            <v>232.23972905198403</v>
          </cell>
          <cell r="BF54">
            <v>125.8264444456773</v>
          </cell>
          <cell r="BG54">
            <v>68.229364497455876</v>
          </cell>
          <cell r="BH54">
            <v>77.394432103366924</v>
          </cell>
          <cell r="BK54">
            <v>30</v>
          </cell>
          <cell r="BL54">
            <v>2.6717420560068927E-2</v>
          </cell>
          <cell r="BM54">
            <v>6.6187766540614978E-2</v>
          </cell>
          <cell r="BN54">
            <v>5.6049343276986685E-2</v>
          </cell>
          <cell r="BO54">
            <v>2.9249519851980321E-2</v>
          </cell>
          <cell r="BQ54">
            <v>2.4410311135295071E-2</v>
          </cell>
          <cell r="BR54">
            <v>0.13627154264737226</v>
          </cell>
          <cell r="BS54">
            <v>4.0751434812536833E-2</v>
          </cell>
          <cell r="BT54">
            <v>3.9530419320751006E-2</v>
          </cell>
          <cell r="BW54">
            <v>5.1127731695363998E-2</v>
          </cell>
          <cell r="BX54">
            <v>0.20245930918798724</v>
          </cell>
          <cell r="BY54">
            <v>9.6800778089523518E-2</v>
          </cell>
          <cell r="BZ54">
            <v>6.8779939172731328E-2</v>
          </cell>
          <cell r="CJ54">
            <v>30</v>
          </cell>
          <cell r="CK54">
            <v>185.72074402099639</v>
          </cell>
          <cell r="CL54">
            <v>188.64152777854832</v>
          </cell>
          <cell r="CM54">
            <v>141.98251460818241</v>
          </cell>
          <cell r="CN54">
            <v>141.98251460818241</v>
          </cell>
          <cell r="CQ54">
            <v>30</v>
          </cell>
          <cell r="CR54">
            <v>2.4430600586860227E-2</v>
          </cell>
          <cell r="CS54">
            <v>3.6377949827213908E-2</v>
          </cell>
          <cell r="CT54">
            <v>6.4591638779841226E-2</v>
          </cell>
          <cell r="CU54">
            <v>6.5542089980992563E-2</v>
          </cell>
          <cell r="CW54">
            <v>2.8167483450053443E-2</v>
          </cell>
          <cell r="CX54">
            <v>2.9605447316643455E-2</v>
          </cell>
          <cell r="CY54">
            <v>2.222587518550018E-2</v>
          </cell>
          <cell r="CZ54">
            <v>2.1027385861947724E-2</v>
          </cell>
          <cell r="DC54">
            <v>5.259808403691367E-2</v>
          </cell>
          <cell r="DD54">
            <v>6.598339714385737E-2</v>
          </cell>
          <cell r="DE54">
            <v>8.6817513965341403E-2</v>
          </cell>
          <cell r="DF54">
            <v>8.656947584294028E-2</v>
          </cell>
          <cell r="DQ54">
            <v>0</v>
          </cell>
          <cell r="DR54">
            <v>0</v>
          </cell>
          <cell r="DS54">
            <v>0.6</v>
          </cell>
          <cell r="DT54">
            <v>0.4</v>
          </cell>
          <cell r="DU54">
            <v>0</v>
          </cell>
          <cell r="DV54">
            <v>0.5</v>
          </cell>
          <cell r="DW54">
            <v>0.5</v>
          </cell>
          <cell r="DX54">
            <v>0</v>
          </cell>
          <cell r="DY54">
            <v>0</v>
          </cell>
          <cell r="DZ54">
            <v>0.25</v>
          </cell>
          <cell r="EA54">
            <v>0.75</v>
          </cell>
          <cell r="EB54">
            <v>0</v>
          </cell>
          <cell r="EC54">
            <v>0</v>
          </cell>
          <cell r="ED54">
            <v>0</v>
          </cell>
          <cell r="EE54">
            <v>0.5</v>
          </cell>
          <cell r="EF54">
            <v>0.5</v>
          </cell>
          <cell r="EP54">
            <v>7</v>
          </cell>
          <cell r="EQ54">
            <v>0.4</v>
          </cell>
          <cell r="ES54">
            <v>4</v>
          </cell>
          <cell r="ET54" t="str">
            <v>枪兵</v>
          </cell>
          <cell r="EU54">
            <v>60</v>
          </cell>
          <cell r="EV54">
            <v>2338.5446457126714</v>
          </cell>
          <cell r="EW54">
            <v>0.24497492139907795</v>
          </cell>
          <cell r="EX54">
            <v>0.16309497954605268</v>
          </cell>
          <cell r="FG54" t="str">
            <v>项燕</v>
          </cell>
          <cell r="FH54">
            <v>10041</v>
          </cell>
          <cell r="FI54" t="str">
            <v>sectorFanwei</v>
          </cell>
          <cell r="FJ54">
            <v>0</v>
          </cell>
          <cell r="FK54">
            <v>90</v>
          </cell>
          <cell r="FL54">
            <v>180</v>
          </cell>
          <cell r="FM54">
            <v>0</v>
          </cell>
          <cell r="FN54">
            <v>90</v>
          </cell>
          <cell r="FO54">
            <v>0</v>
          </cell>
          <cell r="FP54">
            <v>0</v>
          </cell>
          <cell r="FQ54">
            <v>0</v>
          </cell>
          <cell r="FR54">
            <v>0</v>
          </cell>
          <cell r="FS54">
            <v>0</v>
          </cell>
          <cell r="FT54">
            <v>0</v>
          </cell>
          <cell r="FU54">
            <v>0</v>
          </cell>
          <cell r="FV54">
            <v>12717.000000000002</v>
          </cell>
          <cell r="FW54">
            <v>0</v>
          </cell>
          <cell r="FX54">
            <v>0</v>
          </cell>
          <cell r="FY54">
            <v>12717.000000000002</v>
          </cell>
          <cell r="FZ54" t="str">
            <v/>
          </cell>
          <cell r="GA54">
            <v>0</v>
          </cell>
          <cell r="GB54">
            <v>90</v>
          </cell>
          <cell r="GC54">
            <v>0.56701063818842257</v>
          </cell>
          <cell r="GD54">
            <v>2</v>
          </cell>
          <cell r="GE54">
            <v>1.7</v>
          </cell>
          <cell r="GF54">
            <v>2</v>
          </cell>
        </row>
        <row r="55">
          <cell r="B55">
            <v>36</v>
          </cell>
          <cell r="C55">
            <v>0.5</v>
          </cell>
          <cell r="D55">
            <v>0.5</v>
          </cell>
          <cell r="E55">
            <v>0.5</v>
          </cell>
          <cell r="F55">
            <v>0.5</v>
          </cell>
          <cell r="G55">
            <v>0.2808126216393384</v>
          </cell>
          <cell r="H55">
            <v>0.24508245684285873</v>
          </cell>
          <cell r="I55">
            <v>0.65260486828568232</v>
          </cell>
          <cell r="J55">
            <v>0.65260486828568232</v>
          </cell>
          <cell r="K55">
            <v>0</v>
          </cell>
          <cell r="L55">
            <v>0.39606596547428696</v>
          </cell>
          <cell r="M55">
            <v>0.62944519283806111</v>
          </cell>
          <cell r="N55">
            <v>0.46046183788144829</v>
          </cell>
          <cell r="R55">
            <v>3.7898399999999999</v>
          </cell>
          <cell r="S55">
            <v>3.62704</v>
          </cell>
          <cell r="T55">
            <v>1.8</v>
          </cell>
          <cell r="U55">
            <v>2.3839999999999999</v>
          </cell>
          <cell r="V55">
            <v>3.8611590824352824</v>
          </cell>
          <cell r="W55">
            <v>2.278756285125167</v>
          </cell>
          <cell r="X55">
            <v>1.9728131529371766</v>
          </cell>
          <cell r="Y55">
            <v>1.7902461270284005</v>
          </cell>
          <cell r="Z55">
            <v>0.15596210620274964</v>
          </cell>
          <cell r="AA55">
            <v>0.16296247865240765</v>
          </cell>
          <cell r="AB55">
            <v>0.32837301587301593</v>
          </cell>
          <cell r="AC55">
            <v>0.24793264621284761</v>
          </cell>
          <cell r="AD55">
            <v>0.26119414659390516</v>
          </cell>
          <cell r="AE55">
            <v>0.26278096715360805</v>
          </cell>
          <cell r="AF55">
            <v>0.1966813701616037</v>
          </cell>
          <cell r="AG55">
            <v>0.20698679760768146</v>
          </cell>
          <cell r="AH55">
            <v>5.9004411048481108E-2</v>
          </cell>
          <cell r="AI55">
            <v>9.8511904761904773E-2</v>
          </cell>
          <cell r="AJ55">
            <v>0.26119414659390516</v>
          </cell>
          <cell r="AK55">
            <v>0.15596210620274964</v>
          </cell>
          <cell r="AL55">
            <v>20444.335078466294</v>
          </cell>
          <cell r="AM55">
            <v>21361.980803568382</v>
          </cell>
          <cell r="AN55">
            <v>43044.8660298748</v>
          </cell>
          <cell r="AO55">
            <v>34241.720035394064</v>
          </cell>
          <cell r="AP55">
            <v>29949.322515475316</v>
          </cell>
          <cell r="AQ55">
            <v>25533.162109663866</v>
          </cell>
          <cell r="AR55">
            <v>7659.9486328991597</v>
          </cell>
          <cell r="AS55">
            <v>12913.45980896244</v>
          </cell>
          <cell r="AT55">
            <v>34241.720035394064</v>
          </cell>
          <cell r="AU55">
            <v>20444.335078466294</v>
          </cell>
          <cell r="BD55">
            <v>31</v>
          </cell>
          <cell r="BE55">
            <v>235.71826945569003</v>
          </cell>
          <cell r="BF55">
            <v>129.13672317401421</v>
          </cell>
          <cell r="BG55">
            <v>71.834740173206526</v>
          </cell>
          <cell r="BH55">
            <v>84.270070946555137</v>
          </cell>
          <cell r="BK55">
            <v>31</v>
          </cell>
          <cell r="BL55">
            <v>2.7621068528416504E-2</v>
          </cell>
          <cell r="BM55">
            <v>6.8410999452697574E-2</v>
          </cell>
          <cell r="BN55">
            <v>5.7925460922372829E-2</v>
          </cell>
          <cell r="BO55">
            <v>3.0282694924827741E-2</v>
          </cell>
          <cell r="BQ55">
            <v>2.4966319610342957E-2</v>
          </cell>
          <cell r="BR55">
            <v>0.13809434609720614</v>
          </cell>
          <cell r="BS55">
            <v>4.2072990075923924E-2</v>
          </cell>
          <cell r="BT55">
            <v>4.0913488509786378E-2</v>
          </cell>
          <cell r="BW55">
            <v>5.2587388138759461E-2</v>
          </cell>
          <cell r="BX55">
            <v>0.20650534554990371</v>
          </cell>
          <cell r="BY55">
            <v>9.9998450998296753E-2</v>
          </cell>
          <cell r="BZ55">
            <v>7.1196183434614119E-2</v>
          </cell>
          <cell r="CJ55">
            <v>31</v>
          </cell>
          <cell r="CK55">
            <v>189.11735816101901</v>
          </cell>
          <cell r="CL55">
            <v>192.71045198375887</v>
          </cell>
          <cell r="CM55">
            <v>145.67253445619053</v>
          </cell>
          <cell r="CN55">
            <v>145.67253445619053</v>
          </cell>
          <cell r="CQ55">
            <v>31</v>
          </cell>
          <cell r="CR55">
            <v>2.5264850047648356E-2</v>
          </cell>
          <cell r="CS55">
            <v>3.7617435983567107E-2</v>
          </cell>
          <cell r="CT55">
            <v>6.6938952757409909E-2</v>
          </cell>
          <cell r="CU55">
            <v>6.7854372924686143E-2</v>
          </cell>
          <cell r="CW55">
            <v>2.9161856875259157E-2</v>
          </cell>
          <cell r="CX55">
            <v>3.0642941695587792E-2</v>
          </cell>
          <cell r="CY55">
            <v>2.3175001476782385E-2</v>
          </cell>
          <cell r="CZ55">
            <v>2.1919672069598117E-2</v>
          </cell>
          <cell r="DC55">
            <v>5.4426706922907513E-2</v>
          </cell>
          <cell r="DD55">
            <v>6.8260377679154896E-2</v>
          </cell>
          <cell r="DE55">
            <v>9.0113954234192301E-2</v>
          </cell>
          <cell r="DF55">
            <v>8.9774044994284263E-2</v>
          </cell>
          <cell r="DQ55">
            <v>0</v>
          </cell>
          <cell r="DR55">
            <v>0</v>
          </cell>
          <cell r="DS55">
            <v>0.6</v>
          </cell>
          <cell r="DT55">
            <v>0.4</v>
          </cell>
          <cell r="DU55">
            <v>0</v>
          </cell>
          <cell r="DV55">
            <v>0.5</v>
          </cell>
          <cell r="DW55">
            <v>0.5</v>
          </cell>
          <cell r="DX55">
            <v>0</v>
          </cell>
          <cell r="DY55">
            <v>0</v>
          </cell>
          <cell r="DZ55">
            <v>0.25</v>
          </cell>
          <cell r="EA55">
            <v>0.75</v>
          </cell>
          <cell r="EB55">
            <v>0</v>
          </cell>
          <cell r="EC55">
            <v>0</v>
          </cell>
          <cell r="ED55">
            <v>0</v>
          </cell>
          <cell r="EE55">
            <v>0.5</v>
          </cell>
          <cell r="EF55">
            <v>0.5</v>
          </cell>
          <cell r="EP55">
            <v>7</v>
          </cell>
          <cell r="EQ55">
            <v>0.4</v>
          </cell>
          <cell r="ER55" t="str">
            <v>武将</v>
          </cell>
          <cell r="ES55">
            <v>1</v>
          </cell>
          <cell r="ET55" t="str">
            <v>步将</v>
          </cell>
          <cell r="EU55">
            <v>60</v>
          </cell>
          <cell r="EV55">
            <v>12000</v>
          </cell>
          <cell r="EW55">
            <v>0.29031897025216447</v>
          </cell>
          <cell r="EX55">
            <v>0.9112120780715447</v>
          </cell>
          <cell r="FG55" t="str">
            <v>春申君</v>
          </cell>
          <cell r="FH55">
            <v>10042</v>
          </cell>
          <cell r="FI55" t="str">
            <v>fanwei2</v>
          </cell>
          <cell r="FJ55">
            <v>380</v>
          </cell>
          <cell r="FK55">
            <v>80</v>
          </cell>
          <cell r="FL55">
            <v>220</v>
          </cell>
          <cell r="FM55">
            <v>0</v>
          </cell>
          <cell r="FN55">
            <v>220</v>
          </cell>
          <cell r="FO55">
            <v>0</v>
          </cell>
          <cell r="FP55">
            <v>0</v>
          </cell>
          <cell r="FQ55">
            <v>0</v>
          </cell>
          <cell r="FR55">
            <v>0</v>
          </cell>
          <cell r="FS55">
            <v>20096</v>
          </cell>
          <cell r="FT55">
            <v>0</v>
          </cell>
          <cell r="FU55">
            <v>0</v>
          </cell>
          <cell r="FV55">
            <v>0</v>
          </cell>
          <cell r="FW55">
            <v>0</v>
          </cell>
          <cell r="FX55">
            <v>0</v>
          </cell>
          <cell r="FY55">
            <v>20096</v>
          </cell>
          <cell r="FZ55" t="str">
            <v/>
          </cell>
          <cell r="GA55">
            <v>0</v>
          </cell>
          <cell r="GB55">
            <v>220</v>
          </cell>
          <cell r="GC55">
            <v>0.84456488135989882</v>
          </cell>
          <cell r="GD55">
            <v>2</v>
          </cell>
          <cell r="GE55">
            <v>4.0999999999999996</v>
          </cell>
          <cell r="GF55">
            <v>3</v>
          </cell>
          <cell r="GG55">
            <v>3</v>
          </cell>
        </row>
        <row r="56">
          <cell r="B56">
            <v>37</v>
          </cell>
          <cell r="C56">
            <v>0.5</v>
          </cell>
          <cell r="D56">
            <v>0.5</v>
          </cell>
          <cell r="E56">
            <v>0.5</v>
          </cell>
          <cell r="F56">
            <v>0.5</v>
          </cell>
          <cell r="G56">
            <v>0.2635897377980107</v>
          </cell>
          <cell r="H56">
            <v>0.22937193324338412</v>
          </cell>
          <cell r="I56">
            <v>0.63994089043466551</v>
          </cell>
          <cell r="J56">
            <v>0.63994089043466551</v>
          </cell>
          <cell r="K56">
            <v>0</v>
          </cell>
          <cell r="L56">
            <v>0.38349754659470714</v>
          </cell>
          <cell r="M56">
            <v>0.61593694979697644</v>
          </cell>
          <cell r="N56">
            <v>0.42907704141265696</v>
          </cell>
          <cell r="R56">
            <v>3.7898399999999999</v>
          </cell>
          <cell r="S56">
            <v>3.62704</v>
          </cell>
          <cell r="T56">
            <v>1.8</v>
          </cell>
          <cell r="U56">
            <v>2.3839999999999999</v>
          </cell>
          <cell r="V56">
            <v>3.804379224330154</v>
          </cell>
          <cell r="W56">
            <v>2.2334021078550852</v>
          </cell>
          <cell r="X56">
            <v>1.9193373347963747</v>
          </cell>
          <cell r="Y56">
            <v>1.7522564273799122</v>
          </cell>
          <cell r="Z56">
            <v>0.15596210620274964</v>
          </cell>
          <cell r="AA56">
            <v>0.16296247865240765</v>
          </cell>
          <cell r="AB56">
            <v>0.32837301587301593</v>
          </cell>
          <cell r="AC56">
            <v>0.24793264621284761</v>
          </cell>
          <cell r="AD56">
            <v>0.26533058725726155</v>
          </cell>
          <cell r="AE56">
            <v>0.26964485959565765</v>
          </cell>
          <cell r="AF56">
            <v>0.20242748009775471</v>
          </cell>
          <cell r="AG56">
            <v>0.21552309212362517</v>
          </cell>
          <cell r="AH56">
            <v>6.072824402932641E-2</v>
          </cell>
          <cell r="AI56">
            <v>9.8511904761904773E-2</v>
          </cell>
          <cell r="AJ56">
            <v>0.26533058725726155</v>
          </cell>
          <cell r="AK56">
            <v>0.15596210620274964</v>
          </cell>
          <cell r="AL56">
            <v>104123.25614939329</v>
          </cell>
          <cell r="AM56">
            <v>108796.83738950119</v>
          </cell>
          <cell r="AN56">
            <v>219228.04504734234</v>
          </cell>
          <cell r="AO56">
            <v>177605.89925718913</v>
          </cell>
          <cell r="AP56">
            <v>155861.00044444192</v>
          </cell>
          <cell r="AQ56">
            <v>133821.48318432289</v>
          </cell>
          <cell r="AR56">
            <v>40146.444955296865</v>
          </cell>
          <cell r="AS56">
            <v>65768.413514202693</v>
          </cell>
          <cell r="AT56">
            <v>177605.89925718913</v>
          </cell>
          <cell r="AU56">
            <v>104123.25614939329</v>
          </cell>
          <cell r="BD56">
            <v>32</v>
          </cell>
          <cell r="BE56">
            <v>239.15929315696792</v>
          </cell>
          <cell r="BF56">
            <v>132.39668185494727</v>
          </cell>
          <cell r="BG56">
            <v>75.376659974343312</v>
          </cell>
          <cell r="BH56">
            <v>91.00302927998986</v>
          </cell>
          <cell r="BK56">
            <v>32</v>
          </cell>
          <cell r="BL56">
            <v>2.8524716496764024E-2</v>
          </cell>
          <cell r="BM56">
            <v>7.0635402698099092E-2</v>
          </cell>
          <cell r="BN56">
            <v>5.9803900931271609E-2</v>
          </cell>
          <cell r="BO56">
            <v>3.1315869997675161E-2</v>
          </cell>
          <cell r="BQ56">
            <v>2.5522328085390844E-2</v>
          </cell>
          <cell r="BR56">
            <v>0.13991714954704049</v>
          </cell>
          <cell r="BS56">
            <v>4.3393706297122761E-2</v>
          </cell>
          <cell r="BT56">
            <v>4.2296378241563487E-2</v>
          </cell>
          <cell r="BW56">
            <v>5.4047044582154868E-2</v>
          </cell>
          <cell r="BX56">
            <v>0.21055255224513958</v>
          </cell>
          <cell r="BY56">
            <v>0.10319760722839437</v>
          </cell>
          <cell r="BZ56">
            <v>7.3612248239238648E-2</v>
          </cell>
          <cell r="CJ56">
            <v>32</v>
          </cell>
          <cell r="CK56">
            <v>192.48499032249794</v>
          </cell>
          <cell r="CL56">
            <v>196.74792615934203</v>
          </cell>
          <cell r="CM56">
            <v>149.33280936297342</v>
          </cell>
          <cell r="CN56">
            <v>149.33280936297342</v>
          </cell>
          <cell r="CQ56">
            <v>32</v>
          </cell>
          <cell r="CR56">
            <v>2.6099099508436474E-2</v>
          </cell>
          <cell r="CS56">
            <v>3.8856922139920369E-2</v>
          </cell>
          <cell r="CT56">
            <v>6.9320061599496288E-2</v>
          </cell>
          <cell r="CU56">
            <v>7.0188607516460014E-2</v>
          </cell>
          <cell r="CW56">
            <v>3.015832723061496E-2</v>
          </cell>
          <cell r="CX56">
            <v>3.1680436074531686E-2</v>
          </cell>
          <cell r="CY56">
            <v>2.4124127768064871E-2</v>
          </cell>
          <cell r="CZ56">
            <v>2.2811958277248811E-2</v>
          </cell>
          <cell r="DC56">
            <v>5.625742673905143E-2</v>
          </cell>
          <cell r="DD56">
            <v>7.0537358214452062E-2</v>
          </cell>
          <cell r="DE56">
            <v>9.3444189367561159E-2</v>
          </cell>
          <cell r="DF56">
            <v>9.3000565793708828E-2</v>
          </cell>
          <cell r="DQ56">
            <v>0</v>
          </cell>
          <cell r="DR56">
            <v>0</v>
          </cell>
          <cell r="DS56">
            <v>0.6</v>
          </cell>
          <cell r="DT56">
            <v>0.4</v>
          </cell>
          <cell r="DU56">
            <v>0</v>
          </cell>
          <cell r="DV56">
            <v>0.5</v>
          </cell>
          <cell r="DW56">
            <v>0</v>
          </cell>
          <cell r="DX56">
            <v>0.5</v>
          </cell>
          <cell r="DY56">
            <v>0</v>
          </cell>
          <cell r="DZ56">
            <v>0.25</v>
          </cell>
          <cell r="EA56">
            <v>0.75</v>
          </cell>
          <cell r="EB56">
            <v>0</v>
          </cell>
          <cell r="EC56">
            <v>0</v>
          </cell>
          <cell r="ED56">
            <v>0</v>
          </cell>
          <cell r="EE56">
            <v>0.5</v>
          </cell>
          <cell r="EF56">
            <v>0.5</v>
          </cell>
          <cell r="EP56">
            <v>7</v>
          </cell>
          <cell r="EQ56">
            <v>0.4</v>
          </cell>
          <cell r="ES56">
            <v>2</v>
          </cell>
          <cell r="ET56" t="str">
            <v>骑将</v>
          </cell>
          <cell r="EU56">
            <v>60</v>
          </cell>
          <cell r="EV56">
            <v>12000</v>
          </cell>
          <cell r="EW56">
            <v>0.33126771244824671</v>
          </cell>
          <cell r="EX56">
            <v>0.79857511688041316</v>
          </cell>
          <cell r="FG56" t="str">
            <v>莫邪</v>
          </cell>
          <cell r="FH56">
            <v>10043</v>
          </cell>
          <cell r="FI56" t="str">
            <v>fanwei4</v>
          </cell>
          <cell r="FJ56">
            <v>160</v>
          </cell>
          <cell r="FM56">
            <v>0</v>
          </cell>
          <cell r="FN56">
            <v>160</v>
          </cell>
          <cell r="FO56">
            <v>0</v>
          </cell>
          <cell r="FP56">
            <v>0</v>
          </cell>
          <cell r="FQ56">
            <v>0</v>
          </cell>
          <cell r="FR56">
            <v>0</v>
          </cell>
          <cell r="FS56">
            <v>0</v>
          </cell>
          <cell r="FT56">
            <v>0</v>
          </cell>
          <cell r="FU56">
            <v>80384</v>
          </cell>
          <cell r="FV56">
            <v>0</v>
          </cell>
          <cell r="FW56">
            <v>0</v>
          </cell>
          <cell r="FX56">
            <v>0</v>
          </cell>
          <cell r="FY56">
            <v>80384</v>
          </cell>
          <cell r="FZ56" t="str">
            <v/>
          </cell>
          <cell r="GA56">
            <v>1</v>
          </cell>
          <cell r="GB56">
            <v>160</v>
          </cell>
          <cell r="GC56">
            <v>0.72939248038668703</v>
          </cell>
          <cell r="GD56">
            <v>2</v>
          </cell>
          <cell r="GE56">
            <v>12</v>
          </cell>
          <cell r="GF56">
            <v>3</v>
          </cell>
          <cell r="GG56">
            <v>3</v>
          </cell>
        </row>
        <row r="57">
          <cell r="B57">
            <v>38</v>
          </cell>
          <cell r="C57">
            <v>0.5</v>
          </cell>
          <cell r="D57">
            <v>0.5</v>
          </cell>
          <cell r="E57">
            <v>0.5</v>
          </cell>
          <cell r="F57">
            <v>0.5</v>
          </cell>
          <cell r="G57">
            <v>0.23659579135755804</v>
          </cell>
          <cell r="H57">
            <v>0.21390701549200136</v>
          </cell>
          <cell r="I57">
            <v>0.62745531766244789</v>
          </cell>
          <cell r="J57">
            <v>0.62745531766244789</v>
          </cell>
          <cell r="K57">
            <v>0</v>
          </cell>
          <cell r="L57">
            <v>0.37112561239360103</v>
          </cell>
          <cell r="M57">
            <v>0.60261900550661096</v>
          </cell>
          <cell r="N57">
            <v>0.41236528008010409</v>
          </cell>
          <cell r="R57">
            <v>3.7898399999999999</v>
          </cell>
          <cell r="S57">
            <v>3.62704</v>
          </cell>
          <cell r="T57">
            <v>1.8</v>
          </cell>
          <cell r="U57">
            <v>2.3839999999999999</v>
          </cell>
          <cell r="V57">
            <v>3.7558673371021012</v>
          </cell>
          <cell r="W57">
            <v>2.1941048689470355</v>
          </cell>
          <cell r="X57">
            <v>1.8639372149013678</v>
          </cell>
          <cell r="Y57">
            <v>1.7099803843338146</v>
          </cell>
          <cell r="Z57">
            <v>0.15596210620274964</v>
          </cell>
          <cell r="AA57">
            <v>0.16296247865240765</v>
          </cell>
          <cell r="AB57">
            <v>0.32837301587301593</v>
          </cell>
          <cell r="AC57">
            <v>0.24793264621284761</v>
          </cell>
          <cell r="AD57">
            <v>0.26897324592394983</v>
          </cell>
          <cell r="AE57">
            <v>0.27617897091064375</v>
          </cell>
          <cell r="AF57">
            <v>0.20868353913340246</v>
          </cell>
          <cell r="AG57">
            <v>0.22294065443540725</v>
          </cell>
          <cell r="AH57">
            <v>6.2605061740020729E-2</v>
          </cell>
          <cell r="AI57">
            <v>9.8511904761904773E-2</v>
          </cell>
          <cell r="AJ57">
            <v>0.26897324592394983</v>
          </cell>
          <cell r="AK57">
            <v>0.15596210620274964</v>
          </cell>
          <cell r="AL57">
            <v>530301.05550224101</v>
          </cell>
          <cell r="AM57">
            <v>554103.66364435223</v>
          </cell>
          <cell r="AN57">
            <v>1116531.1956581168</v>
          </cell>
          <cell r="AO57">
            <v>921211.18385260459</v>
          </cell>
          <cell r="AP57">
            <v>811125.24154728057</v>
          </cell>
          <cell r="AQ57">
            <v>701369.8219099181</v>
          </cell>
          <cell r="AR57">
            <v>210410.94657297543</v>
          </cell>
          <cell r="AS57">
            <v>334959.35869743506</v>
          </cell>
          <cell r="AT57">
            <v>921211.18385260459</v>
          </cell>
          <cell r="AU57">
            <v>530301.05550224101</v>
          </cell>
          <cell r="BD57">
            <v>33</v>
          </cell>
          <cell r="BE57">
            <v>240</v>
          </cell>
          <cell r="BF57">
            <v>135.60686975923852</v>
          </cell>
          <cell r="BG57">
            <v>78.856309274701317</v>
          </cell>
          <cell r="BH57">
            <v>97.596656112233887</v>
          </cell>
          <cell r="BK57">
            <v>33</v>
          </cell>
          <cell r="BL57">
            <v>2.9428364465111601E-2</v>
          </cell>
          <cell r="BM57">
            <v>7.2859805943500611E-2</v>
          </cell>
          <cell r="BN57">
            <v>6.169014378582871E-2</v>
          </cell>
          <cell r="BO57">
            <v>3.234904507052333E-2</v>
          </cell>
          <cell r="BQ57">
            <v>2.6078336560439397E-2</v>
          </cell>
          <cell r="BR57">
            <v>0.14174327369517628</v>
          </cell>
          <cell r="BS57">
            <v>4.4714422518322014E-2</v>
          </cell>
          <cell r="BT57">
            <v>4.3679267973340069E-2</v>
          </cell>
          <cell r="BW57">
            <v>5.5506701025550997E-2</v>
          </cell>
          <cell r="BX57">
            <v>0.21460307963867689</v>
          </cell>
          <cell r="BY57">
            <v>0.10640456630415072</v>
          </cell>
          <cell r="BZ57">
            <v>7.6028313043863399E-2</v>
          </cell>
          <cell r="CJ57">
            <v>33</v>
          </cell>
          <cell r="CK57">
            <v>195.82432077279753</v>
          </cell>
          <cell r="CL57">
            <v>200.75429359952409</v>
          </cell>
          <cell r="CM57">
            <v>152.96389497251624</v>
          </cell>
          <cell r="CN57">
            <v>152.96389497251624</v>
          </cell>
          <cell r="CQ57">
            <v>33</v>
          </cell>
          <cell r="CR57">
            <v>2.6940908023100299E-2</v>
          </cell>
          <cell r="CS57">
            <v>4.0096408296273596E-2</v>
          </cell>
          <cell r="CT57">
            <v>7.1701170441582682E-2</v>
          </cell>
          <cell r="CU57">
            <v>7.2522842108233926E-2</v>
          </cell>
          <cell r="CW57">
            <v>3.1160241146786369E-2</v>
          </cell>
          <cell r="CX57">
            <v>3.2727369333437915E-2</v>
          </cell>
          <cell r="CY57">
            <v>2.5076522093204094E-2</v>
          </cell>
          <cell r="CZ57">
            <v>2.3707271063756485E-2</v>
          </cell>
          <cell r="DC57">
            <v>5.8101149169886665E-2</v>
          </cell>
          <cell r="DD57">
            <v>7.2823777629711511E-2</v>
          </cell>
          <cell r="DE57">
            <v>9.6777692534786769E-2</v>
          </cell>
          <cell r="DF57">
            <v>9.6230113171990414E-2</v>
          </cell>
          <cell r="DQ57">
            <v>0</v>
          </cell>
          <cell r="DR57">
            <v>0</v>
          </cell>
          <cell r="DS57">
            <v>0.6</v>
          </cell>
          <cell r="DT57">
            <v>0.4</v>
          </cell>
          <cell r="DU57">
            <v>0</v>
          </cell>
          <cell r="DV57">
            <v>0.5</v>
          </cell>
          <cell r="DW57">
            <v>0</v>
          </cell>
          <cell r="DX57">
            <v>0.5</v>
          </cell>
          <cell r="DY57">
            <v>0</v>
          </cell>
          <cell r="DZ57">
            <v>0.25</v>
          </cell>
          <cell r="EA57">
            <v>0.75</v>
          </cell>
          <cell r="EB57">
            <v>0</v>
          </cell>
          <cell r="EC57">
            <v>0</v>
          </cell>
          <cell r="ED57">
            <v>0</v>
          </cell>
          <cell r="EE57">
            <v>0.5</v>
          </cell>
          <cell r="EF57">
            <v>0.5</v>
          </cell>
          <cell r="EP57">
            <v>7</v>
          </cell>
          <cell r="EQ57">
            <v>0.4</v>
          </cell>
          <cell r="ES57">
            <v>3</v>
          </cell>
          <cell r="ET57" t="str">
            <v>弓将</v>
          </cell>
          <cell r="EU57">
            <v>60</v>
          </cell>
          <cell r="EV57">
            <v>12000</v>
          </cell>
          <cell r="EW57">
            <v>0.37841331729958871</v>
          </cell>
          <cell r="EX57">
            <v>0.69908256420486514</v>
          </cell>
          <cell r="FG57" t="str">
            <v>干将</v>
          </cell>
          <cell r="FH57">
            <v>10044</v>
          </cell>
          <cell r="FI57" t="str">
            <v/>
          </cell>
          <cell r="FM57">
            <v>0</v>
          </cell>
          <cell r="FN57" t="str">
            <v/>
          </cell>
          <cell r="FO57">
            <v>0</v>
          </cell>
          <cell r="FP57">
            <v>0</v>
          </cell>
          <cell r="FQ57">
            <v>0</v>
          </cell>
          <cell r="FR57">
            <v>0</v>
          </cell>
          <cell r="FS57">
            <v>0</v>
          </cell>
          <cell r="FT57">
            <v>0</v>
          </cell>
          <cell r="FU57">
            <v>0</v>
          </cell>
          <cell r="FV57">
            <v>0</v>
          </cell>
          <cell r="FW57">
            <v>0</v>
          </cell>
          <cell r="FX57">
            <v>0</v>
          </cell>
          <cell r="FY57">
            <v>0</v>
          </cell>
          <cell r="FZ57" t="str">
            <v/>
          </cell>
          <cell r="GA57">
            <v>0</v>
          </cell>
          <cell r="GB57" t="str">
            <v/>
          </cell>
          <cell r="GC57" t="str">
            <v/>
          </cell>
          <cell r="GD57">
            <v>0</v>
          </cell>
          <cell r="GE57">
            <v>0</v>
          </cell>
          <cell r="GF57">
            <v>2</v>
          </cell>
          <cell r="GG57" t="str">
            <v/>
          </cell>
        </row>
        <row r="58">
          <cell r="B58">
            <v>39</v>
          </cell>
          <cell r="C58">
            <v>0.5</v>
          </cell>
          <cell r="D58">
            <v>0.5</v>
          </cell>
          <cell r="E58">
            <v>0.5</v>
          </cell>
          <cell r="F58">
            <v>0.5</v>
          </cell>
          <cell r="G58">
            <v>0.209943521061698</v>
          </cell>
          <cell r="H58">
            <v>0.19868511418175466</v>
          </cell>
          <cell r="I58">
            <v>0.61510665423415134</v>
          </cell>
          <cell r="J58">
            <v>0.61510665423415134</v>
          </cell>
          <cell r="K58">
            <v>0</v>
          </cell>
          <cell r="L58">
            <v>0.35894809134540367</v>
          </cell>
          <cell r="M58">
            <v>0.58944709784976146</v>
          </cell>
          <cell r="N58">
            <v>0.39604226002654841</v>
          </cell>
          <cell r="R58">
            <v>3.7898399999999999</v>
          </cell>
          <cell r="S58">
            <v>3.62704</v>
          </cell>
          <cell r="T58">
            <v>1.8</v>
          </cell>
          <cell r="U58">
            <v>2.3839999999999999</v>
          </cell>
          <cell r="V58">
            <v>3.7081181272322472</v>
          </cell>
          <cell r="W58">
            <v>2.1554244369599318</v>
          </cell>
          <cell r="X58">
            <v>1.8093212399812848</v>
          </cell>
          <cell r="Y58">
            <v>1.668261079221137</v>
          </cell>
          <cell r="Z58">
            <v>0.15596210620274964</v>
          </cell>
          <cell r="AA58">
            <v>0.16296247865240765</v>
          </cell>
          <cell r="AB58">
            <v>0.32837301587301593</v>
          </cell>
          <cell r="AC58">
            <v>0.24793264621284761</v>
          </cell>
          <cell r="AD58">
            <v>0.27266087257860278</v>
          </cell>
          <cell r="AE58">
            <v>0.28295152317560446</v>
          </cell>
          <cell r="AF58">
            <v>0.21527591693607975</v>
          </cell>
          <cell r="AG58">
            <v>0.23080532106450038</v>
          </cell>
          <cell r="AH58">
            <v>6.4582775080823926E-2</v>
          </cell>
          <cell r="AI58">
            <v>9.8511904761904773E-2</v>
          </cell>
          <cell r="AJ58">
            <v>0.27266087257860278</v>
          </cell>
          <cell r="AK58">
            <v>0.15596210620274964</v>
          </cell>
          <cell r="AL58">
            <v>2700829.9573661531</v>
          </cell>
          <cell r="AM58">
            <v>2822056.9405422965</v>
          </cell>
          <cell r="AN58">
            <v>5686507.4475691803</v>
          </cell>
          <cell r="AO58">
            <v>4778163.6128326207</v>
          </cell>
          <cell r="AP58">
            <v>4221223.7544930773</v>
          </cell>
          <cell r="AQ58">
            <v>3675939.134588656</v>
          </cell>
          <cell r="AR58">
            <v>1102781.7403765968</v>
          </cell>
          <cell r="AS58">
            <v>1705952.234270754</v>
          </cell>
          <cell r="AT58">
            <v>4778163.6128326207</v>
          </cell>
          <cell r="AU58">
            <v>2700829.9573661531</v>
          </cell>
          <cell r="BD58">
            <v>34</v>
          </cell>
          <cell r="BE58">
            <v>240</v>
          </cell>
          <cell r="BF58">
            <v>138.76782723674489</v>
          </cell>
          <cell r="BG58">
            <v>82.274851002413953</v>
          </cell>
          <cell r="BH58">
            <v>108.46099927296837</v>
          </cell>
          <cell r="BK58">
            <v>34</v>
          </cell>
          <cell r="BL58">
            <v>3.0332012433459177E-2</v>
          </cell>
          <cell r="BM58">
            <v>7.5084209188902129E-2</v>
          </cell>
          <cell r="BN58">
            <v>6.3576386640385757E-2</v>
          </cell>
          <cell r="BO58">
            <v>3.338222014337075E-2</v>
          </cell>
          <cell r="BQ58">
            <v>2.6637324860018297E-2</v>
          </cell>
          <cell r="BR58">
            <v>0.14357032130364702</v>
          </cell>
          <cell r="BS58">
            <v>4.6030574777519234E-2</v>
          </cell>
          <cell r="BT58">
            <v>4.5060490453798729E-2</v>
          </cell>
          <cell r="BW58">
            <v>5.6969337293477473E-2</v>
          </cell>
          <cell r="BX58">
            <v>0.21865453049254915</v>
          </cell>
          <cell r="BY58">
            <v>0.10960696141790499</v>
          </cell>
          <cell r="BZ58">
            <v>7.8442710597169479E-2</v>
          </cell>
          <cell r="CJ58">
            <v>34</v>
          </cell>
          <cell r="CK58">
            <v>200.03114047732169</v>
          </cell>
          <cell r="CL58">
            <v>204.72989202296554</v>
          </cell>
          <cell r="CM58">
            <v>156.56633640738153</v>
          </cell>
          <cell r="CN58">
            <v>156.56633640738153</v>
          </cell>
          <cell r="CQ58">
            <v>34</v>
          </cell>
          <cell r="CR58">
            <v>2.77834760225029E-2</v>
          </cell>
          <cell r="CS58">
            <v>4.1335894452626795E-2</v>
          </cell>
          <cell r="CT58">
            <v>7.4094591241936944E-2</v>
          </cell>
          <cell r="CU58">
            <v>7.4865061082961704E-2</v>
          </cell>
          <cell r="CW58">
            <v>3.2162155062957776E-2</v>
          </cell>
          <cell r="CX58">
            <v>3.3776477323968289E-2</v>
          </cell>
          <cell r="CY58">
            <v>2.6041428886599115E-2</v>
          </cell>
          <cell r="CZ58">
            <v>2.4614171848899209E-2</v>
          </cell>
          <cell r="DC58">
            <v>5.9945631085460679E-2</v>
          </cell>
          <cell r="DD58">
            <v>7.5112371776595077E-2</v>
          </cell>
          <cell r="DE58">
            <v>0.10013602012853606</v>
          </cell>
          <cell r="DF58">
            <v>9.9479232931860909E-2</v>
          </cell>
          <cell r="DQ58">
            <v>0</v>
          </cell>
          <cell r="DR58">
            <v>0</v>
          </cell>
          <cell r="DS58">
            <v>0.6</v>
          </cell>
          <cell r="DT58">
            <v>0.4</v>
          </cell>
          <cell r="DU58">
            <v>0</v>
          </cell>
          <cell r="DV58">
            <v>0.5</v>
          </cell>
          <cell r="DW58">
            <v>0</v>
          </cell>
          <cell r="DX58">
            <v>0.5</v>
          </cell>
          <cell r="DY58">
            <v>0</v>
          </cell>
          <cell r="DZ58">
            <v>0.25</v>
          </cell>
          <cell r="EA58">
            <v>0.75</v>
          </cell>
          <cell r="EB58">
            <v>0</v>
          </cell>
          <cell r="EC58">
            <v>0</v>
          </cell>
          <cell r="ED58">
            <v>0</v>
          </cell>
          <cell r="EE58">
            <v>0.5</v>
          </cell>
          <cell r="EF58">
            <v>0.5</v>
          </cell>
          <cell r="EP58">
            <v>7</v>
          </cell>
          <cell r="EQ58">
            <v>0.4</v>
          </cell>
          <cell r="ES58">
            <v>4</v>
          </cell>
          <cell r="ET58" t="str">
            <v>军师</v>
          </cell>
          <cell r="EU58">
            <v>60</v>
          </cell>
          <cell r="EV58">
            <v>12000</v>
          </cell>
          <cell r="FG58" t="str">
            <v>孙叔敖</v>
          </cell>
          <cell r="FH58">
            <v>10045</v>
          </cell>
          <cell r="FI58" t="str">
            <v>rectangle</v>
          </cell>
          <cell r="FJ58">
            <v>500</v>
          </cell>
          <cell r="FK58">
            <v>60</v>
          </cell>
          <cell r="FL58">
            <v>150</v>
          </cell>
          <cell r="FM58">
            <v>0</v>
          </cell>
          <cell r="FN58">
            <v>500</v>
          </cell>
          <cell r="FO58">
            <v>0</v>
          </cell>
          <cell r="FP58">
            <v>0</v>
          </cell>
          <cell r="FQ58">
            <v>0</v>
          </cell>
          <cell r="FR58">
            <v>0</v>
          </cell>
          <cell r="FS58">
            <v>0</v>
          </cell>
          <cell r="FT58">
            <v>0</v>
          </cell>
          <cell r="FU58">
            <v>0</v>
          </cell>
          <cell r="FV58">
            <v>0</v>
          </cell>
          <cell r="FW58">
            <v>9000</v>
          </cell>
          <cell r="FX58">
            <v>0</v>
          </cell>
          <cell r="FY58">
            <v>9000</v>
          </cell>
          <cell r="FZ58" t="str">
            <v/>
          </cell>
          <cell r="GA58">
            <v>0</v>
          </cell>
          <cell r="GB58">
            <v>500</v>
          </cell>
          <cell r="GC58">
            <v>1</v>
          </cell>
          <cell r="GD58">
            <v>1</v>
          </cell>
          <cell r="GE58">
            <v>2.2000000000000002</v>
          </cell>
          <cell r="GF58">
            <v>2.2000000000000002</v>
          </cell>
        </row>
        <row r="59">
          <cell r="B59">
            <v>40</v>
          </cell>
          <cell r="C59">
            <v>0.5</v>
          </cell>
          <cell r="D59">
            <v>0.5</v>
          </cell>
          <cell r="E59">
            <v>0.5</v>
          </cell>
          <cell r="F59">
            <v>0.5</v>
          </cell>
          <cell r="G59">
            <v>0.20129019377853444</v>
          </cell>
          <cell r="H59">
            <v>0.18370368346811766</v>
          </cell>
          <cell r="I59">
            <v>0.60289225653888234</v>
          </cell>
          <cell r="J59">
            <v>0.60289225653888234</v>
          </cell>
          <cell r="K59">
            <v>0</v>
          </cell>
          <cell r="L59">
            <v>0.34696294677449407</v>
          </cell>
          <cell r="M59">
            <v>0.57962326953665999</v>
          </cell>
          <cell r="N59">
            <v>0.38009893853177706</v>
          </cell>
          <cell r="R59">
            <v>3.7898399999999999</v>
          </cell>
          <cell r="S59">
            <v>3.62704</v>
          </cell>
          <cell r="T59">
            <v>1.8</v>
          </cell>
          <cell r="U59">
            <v>2.3839999999999999</v>
          </cell>
          <cell r="V59">
            <v>3.6719263172312102</v>
          </cell>
          <cell r="W59">
            <v>2.1255656730820736</v>
          </cell>
          <cell r="X59">
            <v>1.7667814901992629</v>
          </cell>
          <cell r="Y59">
            <v>1.6364695875053599</v>
          </cell>
          <cell r="Z59">
            <v>0.15596210620274964</v>
          </cell>
          <cell r="AA59">
            <v>0.16296247865240765</v>
          </cell>
          <cell r="AB59">
            <v>0.32837301587301593</v>
          </cell>
          <cell r="AC59">
            <v>0.24793264621284761</v>
          </cell>
          <cell r="AD59">
            <v>0.27552627124566514</v>
          </cell>
          <cell r="AE59">
            <v>0.28894563614777441</v>
          </cell>
          <cell r="AF59">
            <v>0.2206661836437129</v>
          </cell>
          <cell r="AG59">
            <v>0.23788908251670793</v>
          </cell>
          <cell r="AH59">
            <v>0.13239971018622773</v>
          </cell>
          <cell r="AI59">
            <v>0.19702380952380955</v>
          </cell>
          <cell r="AJ59">
            <v>0.27552627124566514</v>
          </cell>
          <cell r="AK59">
            <v>0.15596210620274964</v>
          </cell>
          <cell r="AL59">
            <v>13755361.002813676</v>
          </cell>
          <cell r="AM59">
            <v>14372771.555566886</v>
          </cell>
          <cell r="AN59">
            <v>28961454.079390708</v>
          </cell>
          <cell r="AO59">
            <v>24783511.002891447</v>
          </cell>
          <cell r="AP59">
            <v>21967914.537471555</v>
          </cell>
          <cell r="AQ59">
            <v>19265910.934696455</v>
          </cell>
          <cell r="AR59">
            <v>11559546.560817873</v>
          </cell>
          <cell r="AS59">
            <v>17376872.447634425</v>
          </cell>
          <cell r="AT59">
            <v>24783511.002891447</v>
          </cell>
          <cell r="AU59">
            <v>13755361.002813676</v>
          </cell>
          <cell r="BD59">
            <v>35</v>
          </cell>
          <cell r="BE59">
            <v>240</v>
          </cell>
          <cell r="BF59">
            <v>141.88008581333997</v>
          </cell>
          <cell r="BG59">
            <v>85.633426057126101</v>
          </cell>
          <cell r="BH59">
            <v>119.08999113961308</v>
          </cell>
          <cell r="BK59">
            <v>35</v>
          </cell>
          <cell r="BL59">
            <v>3.1236910315848077E-2</v>
          </cell>
          <cell r="BM59">
            <v>7.7310920831144936E-2</v>
          </cell>
          <cell r="BN59">
            <v>6.5462629494942082E-2</v>
          </cell>
          <cell r="BO59">
            <v>3.4415395216218864E-2</v>
          </cell>
          <cell r="BQ59">
            <v>2.7197891698613141E-2</v>
          </cell>
          <cell r="BR59">
            <v>0.14539775510125347</v>
          </cell>
          <cell r="BS59">
            <v>4.7346500492238902E-2</v>
          </cell>
          <cell r="BT59">
            <v>4.6440663977452001E-2</v>
          </cell>
          <cell r="BW59">
            <v>5.8434802014461218E-2</v>
          </cell>
          <cell r="BX59">
            <v>0.2227086759323984</v>
          </cell>
          <cell r="BY59">
            <v>0.11280912998718098</v>
          </cell>
          <cell r="BZ59">
            <v>8.0856059193670865E-2</v>
          </cell>
          <cell r="CJ59">
            <v>35</v>
          </cell>
          <cell r="CK59">
            <v>204.19015445023393</v>
          </cell>
          <cell r="CL59">
            <v>208.67505363333748</v>
          </cell>
          <cell r="CM59">
            <v>160.14066846427784</v>
          </cell>
          <cell r="CN59">
            <v>160.14066846427784</v>
          </cell>
          <cell r="CQ59">
            <v>35</v>
          </cell>
          <cell r="CR59">
            <v>2.8626044021905436E-2</v>
          </cell>
          <cell r="CS59">
            <v>4.2579048877502135E-2</v>
          </cell>
          <cell r="CT59">
            <v>7.6511026144124861E-2</v>
          </cell>
          <cell r="CU59">
            <v>7.7222204848562126E-2</v>
          </cell>
          <cell r="CW59">
            <v>3.3164068979129178E-2</v>
          </cell>
          <cell r="CX59">
            <v>3.4825585314498725E-2</v>
          </cell>
          <cell r="CY59">
            <v>2.7006335679994119E-2</v>
          </cell>
          <cell r="CZ59">
            <v>2.5521072634041905E-2</v>
          </cell>
          <cell r="DC59">
            <v>6.1790113001034611E-2</v>
          </cell>
          <cell r="DD59">
            <v>7.740463419200086E-2</v>
          </cell>
          <cell r="DE59">
            <v>0.10351736182411898</v>
          </cell>
          <cell r="DF59">
            <v>0.10274327748260403</v>
          </cell>
          <cell r="DQ59">
            <v>0</v>
          </cell>
          <cell r="DR59">
            <v>0</v>
          </cell>
          <cell r="DS59">
            <v>0.6</v>
          </cell>
          <cell r="DT59">
            <v>0.4</v>
          </cell>
          <cell r="DU59">
            <v>0</v>
          </cell>
          <cell r="DV59">
            <v>0.5</v>
          </cell>
          <cell r="DW59">
            <v>0</v>
          </cell>
          <cell r="DX59">
            <v>0.5</v>
          </cell>
          <cell r="DY59">
            <v>0</v>
          </cell>
          <cell r="DZ59">
            <v>0.25</v>
          </cell>
          <cell r="EA59">
            <v>0.75</v>
          </cell>
          <cell r="EB59">
            <v>0</v>
          </cell>
          <cell r="EC59">
            <v>0</v>
          </cell>
          <cell r="ED59">
            <v>0</v>
          </cell>
          <cell r="EE59">
            <v>0.5</v>
          </cell>
          <cell r="EF59">
            <v>0.5</v>
          </cell>
          <cell r="FG59" t="str">
            <v>平原君</v>
          </cell>
          <cell r="FH59">
            <v>10046</v>
          </cell>
          <cell r="FI59" t="str">
            <v/>
          </cell>
          <cell r="FM59">
            <v>0</v>
          </cell>
          <cell r="FN59" t="str">
            <v/>
          </cell>
          <cell r="FO59">
            <v>0</v>
          </cell>
          <cell r="FP59">
            <v>0</v>
          </cell>
          <cell r="FQ59">
            <v>0</v>
          </cell>
          <cell r="FR59">
            <v>0</v>
          </cell>
          <cell r="FS59">
            <v>0</v>
          </cell>
          <cell r="FT59">
            <v>0</v>
          </cell>
          <cell r="FU59">
            <v>0</v>
          </cell>
          <cell r="FV59">
            <v>0</v>
          </cell>
          <cell r="FW59">
            <v>0</v>
          </cell>
          <cell r="FX59">
            <v>0</v>
          </cell>
          <cell r="FY59">
            <v>0</v>
          </cell>
          <cell r="FZ59" t="str">
            <v/>
          </cell>
          <cell r="GA59">
            <v>0</v>
          </cell>
          <cell r="GB59" t="str">
            <v/>
          </cell>
          <cell r="GC59" t="str">
            <v/>
          </cell>
          <cell r="GD59">
            <v>0</v>
          </cell>
          <cell r="GE59">
            <v>0</v>
          </cell>
          <cell r="GF59">
            <v>2</v>
          </cell>
          <cell r="GG59" t="str">
            <v/>
          </cell>
        </row>
        <row r="60">
          <cell r="B60">
            <v>41</v>
          </cell>
          <cell r="C60">
            <v>0.5</v>
          </cell>
          <cell r="D60">
            <v>0.5</v>
          </cell>
          <cell r="E60">
            <v>0.5</v>
          </cell>
          <cell r="F60">
            <v>0.5</v>
          </cell>
          <cell r="G60">
            <v>0.19496388380940916</v>
          </cell>
          <cell r="H60">
            <v>0.16896022061483357</v>
          </cell>
          <cell r="I60">
            <v>0.57856098210628115</v>
          </cell>
          <cell r="J60">
            <v>0.57856098210628115</v>
          </cell>
          <cell r="K60">
            <v>0</v>
          </cell>
          <cell r="L60">
            <v>0.33516817649186675</v>
          </cell>
          <cell r="M60">
            <v>0.56435393646892207</v>
          </cell>
          <cell r="N60">
            <v>0.36452648322316095</v>
          </cell>
          <cell r="R60">
            <v>3.7898399999999999</v>
          </cell>
          <cell r="S60">
            <v>3.62704</v>
          </cell>
          <cell r="T60">
            <v>1.8</v>
          </cell>
          <cell r="U60">
            <v>2.3839999999999999</v>
          </cell>
          <cell r="V60">
            <v>3.6312666060891128</v>
          </cell>
          <cell r="W60">
            <v>2.09247175024101</v>
          </cell>
          <cell r="X60">
            <v>1.7125611536220657</v>
          </cell>
          <cell r="Y60">
            <v>1.5941494638486533</v>
          </cell>
          <cell r="Z60">
            <v>0.15596210620274964</v>
          </cell>
          <cell r="AA60">
            <v>0.16296247865240765</v>
          </cell>
          <cell r="AB60">
            <v>0.32837301587301593</v>
          </cell>
          <cell r="AC60">
            <v>0.24793264621284761</v>
          </cell>
          <cell r="AD60">
            <v>0.27882058004121557</v>
          </cell>
          <cell r="AE60">
            <v>0.29560536856003955</v>
          </cell>
          <cell r="AF60">
            <v>0.22840254426619871</v>
          </cell>
          <cell r="AG60">
            <v>0.24693956294092551</v>
          </cell>
          <cell r="AH60">
            <v>0.13704152655971921</v>
          </cell>
          <cell r="AI60">
            <v>0.19702380952380955</v>
          </cell>
          <cell r="AJ60">
            <v>0.27882058004121557</v>
          </cell>
          <cell r="AK60">
            <v>0.15596210620274964</v>
          </cell>
          <cell r="AL60">
            <v>70056226.902283266</v>
          </cell>
          <cell r="AM60">
            <v>73200706.626711816</v>
          </cell>
          <cell r="AN60">
            <v>147501050.53519365</v>
          </cell>
          <cell r="AO60">
            <v>128547799.40578766</v>
          </cell>
          <cell r="AP60">
            <v>114324493.84185931</v>
          </cell>
          <cell r="AQ60">
            <v>100974284.54434723</v>
          </cell>
          <cell r="AR60">
            <v>60584570.726608336</v>
          </cell>
          <cell r="AS60">
            <v>88500630.321116194</v>
          </cell>
          <cell r="AT60">
            <v>128547799.40578766</v>
          </cell>
          <cell r="AU60">
            <v>70056226.902283266</v>
          </cell>
          <cell r="BD60">
            <v>36</v>
          </cell>
          <cell r="BE60">
            <v>240</v>
          </cell>
          <cell r="BF60">
            <v>144.94416828617113</v>
          </cell>
          <cell r="BG60">
            <v>88.933153718865341</v>
          </cell>
          <cell r="BH60">
            <v>129.48915890845242</v>
          </cell>
          <cell r="BK60">
            <v>36</v>
          </cell>
          <cell r="BL60">
            <v>3.2148364346281544E-2</v>
          </cell>
          <cell r="BM60">
            <v>7.953964627158927E-2</v>
          </cell>
          <cell r="BN60">
            <v>6.735446277883908E-2</v>
          </cell>
          <cell r="BO60">
            <v>3.5448570289066283E-2</v>
          </cell>
          <cell r="BQ60">
            <v>2.7758458537208652E-2</v>
          </cell>
          <cell r="BR60">
            <v>0.14722929646224017</v>
          </cell>
          <cell r="BS60">
            <v>4.866234539282889E-2</v>
          </cell>
          <cell r="BT60">
            <v>4.7820837501105662E-2</v>
          </cell>
          <cell r="BW60">
            <v>5.9906822883490196E-2</v>
          </cell>
          <cell r="BX60">
            <v>0.22676894273382944</v>
          </cell>
          <cell r="BY60">
            <v>0.11601680817166797</v>
          </cell>
          <cell r="BZ60">
            <v>8.3269407790171945E-2</v>
          </cell>
          <cell r="CJ60">
            <v>36</v>
          </cell>
          <cell r="CK60">
            <v>208.30248540327938</v>
          </cell>
          <cell r="CL60">
            <v>212.59010517885696</v>
          </cell>
          <cell r="CM60">
            <v>163.6874158057181</v>
          </cell>
          <cell r="CN60">
            <v>163.6874158057181</v>
          </cell>
          <cell r="CQ60">
            <v>36</v>
          </cell>
          <cell r="CR60">
            <v>2.9468612021308006E-2</v>
          </cell>
          <cell r="CS60">
            <v>4.3826274316846277E-2</v>
          </cell>
          <cell r="CT60">
            <v>7.8927461046312819E-2</v>
          </cell>
          <cell r="CU60">
            <v>7.9579348614162507E-2</v>
          </cell>
          <cell r="CW60">
            <v>3.417116060008607E-2</v>
          </cell>
          <cell r="CX60">
            <v>3.5874693305029098E-2</v>
          </cell>
          <cell r="CY60">
            <v>2.7971242473389109E-2</v>
          </cell>
          <cell r="CZ60">
            <v>2.6427973419184656E-2</v>
          </cell>
          <cell r="DC60">
            <v>6.3639772621394072E-2</v>
          </cell>
          <cell r="DD60">
            <v>7.9700967621875368E-2</v>
          </cell>
          <cell r="DE60">
            <v>0.10689870351970193</v>
          </cell>
          <cell r="DF60">
            <v>0.10600732203334716</v>
          </cell>
          <cell r="DQ60">
            <v>0</v>
          </cell>
          <cell r="DR60">
            <v>0</v>
          </cell>
          <cell r="DS60">
            <v>0.6</v>
          </cell>
          <cell r="DT60">
            <v>0.4</v>
          </cell>
          <cell r="DU60">
            <v>0</v>
          </cell>
          <cell r="DV60">
            <v>0.5</v>
          </cell>
          <cell r="DW60">
            <v>0</v>
          </cell>
          <cell r="DX60">
            <v>0.5</v>
          </cell>
          <cell r="DY60">
            <v>0</v>
          </cell>
          <cell r="DZ60">
            <v>0.25</v>
          </cell>
          <cell r="EA60">
            <v>0.75</v>
          </cell>
          <cell r="EB60">
            <v>0</v>
          </cell>
          <cell r="EC60">
            <v>0</v>
          </cell>
          <cell r="ED60">
            <v>0</v>
          </cell>
          <cell r="EE60">
            <v>0.5</v>
          </cell>
          <cell r="EF60">
            <v>0.5</v>
          </cell>
          <cell r="FG60" t="str">
            <v>蔺相如</v>
          </cell>
          <cell r="FH60">
            <v>10047</v>
          </cell>
          <cell r="FI60" t="str">
            <v>fanwei2</v>
          </cell>
          <cell r="FJ60">
            <v>500</v>
          </cell>
          <cell r="FK60">
            <v>65</v>
          </cell>
          <cell r="FL60">
            <v>450</v>
          </cell>
          <cell r="FM60">
            <v>0</v>
          </cell>
          <cell r="FN60">
            <v>450</v>
          </cell>
          <cell r="FO60">
            <v>0</v>
          </cell>
          <cell r="FP60">
            <v>0</v>
          </cell>
          <cell r="FQ60">
            <v>0</v>
          </cell>
          <cell r="FR60">
            <v>0</v>
          </cell>
          <cell r="FS60">
            <v>13266.5</v>
          </cell>
          <cell r="FT60">
            <v>0</v>
          </cell>
          <cell r="FU60">
            <v>0</v>
          </cell>
          <cell r="FV60">
            <v>0</v>
          </cell>
          <cell r="FW60">
            <v>0</v>
          </cell>
          <cell r="FX60">
            <v>0</v>
          </cell>
          <cell r="FY60">
            <v>13266.5</v>
          </cell>
          <cell r="FZ60" t="str">
            <v/>
          </cell>
          <cell r="GA60">
            <v>0</v>
          </cell>
          <cell r="GB60">
            <v>450</v>
          </cell>
          <cell r="GC60">
            <v>1</v>
          </cell>
          <cell r="GD60">
            <v>2</v>
          </cell>
          <cell r="GE60">
            <v>3.2</v>
          </cell>
          <cell r="GF60">
            <v>3.18</v>
          </cell>
          <cell r="GG60" t="str">
            <v/>
          </cell>
        </row>
        <row r="61">
          <cell r="B61">
            <v>42</v>
          </cell>
          <cell r="C61">
            <v>0.5</v>
          </cell>
          <cell r="D61">
            <v>0.5</v>
          </cell>
          <cell r="E61">
            <v>0.5</v>
          </cell>
          <cell r="F61">
            <v>0.5</v>
          </cell>
          <cell r="G61">
            <v>0.18878473354295028</v>
          </cell>
          <cell r="H61">
            <v>0.15445226554788538</v>
          </cell>
          <cell r="I61">
            <v>0.55946498434943948</v>
          </cell>
          <cell r="J61">
            <v>0.55946498434943948</v>
          </cell>
          <cell r="K61">
            <v>0</v>
          </cell>
          <cell r="L61">
            <v>0.32356181243830823</v>
          </cell>
          <cell r="M61">
            <v>0.5439848721949575</v>
          </cell>
          <cell r="N61">
            <v>0.3493162671826468</v>
          </cell>
          <cell r="R61">
            <v>3.7898399999999999</v>
          </cell>
          <cell r="S61">
            <v>3.62704</v>
          </cell>
          <cell r="T61">
            <v>1.8</v>
          </cell>
          <cell r="U61">
            <v>2.3839999999999999</v>
          </cell>
          <cell r="V61">
            <v>3.5855970926575638</v>
          </cell>
          <cell r="W61">
            <v>2.0557149408324218</v>
          </cell>
          <cell r="X61">
            <v>1.6646941413076419</v>
          </cell>
          <cell r="Y61">
            <v>1.5553257870514032</v>
          </cell>
          <cell r="Z61">
            <v>0.15596210620274964</v>
          </cell>
          <cell r="AA61">
            <v>0.16296247865240765</v>
          </cell>
          <cell r="AB61">
            <v>0.32837301587301593</v>
          </cell>
          <cell r="AC61">
            <v>0.24793264621284761</v>
          </cell>
          <cell r="AD61">
            <v>0.28261934363056951</v>
          </cell>
          <cell r="AE61">
            <v>0.3030724983922462</v>
          </cell>
          <cell r="AF61">
            <v>0.23689770699333815</v>
          </cell>
          <cell r="AG61">
            <v>0.25616349184875303</v>
          </cell>
          <cell r="AH61">
            <v>0.14213862419600287</v>
          </cell>
          <cell r="AI61">
            <v>0.19702380952380955</v>
          </cell>
          <cell r="AJ61">
            <v>0.28261934363056951</v>
          </cell>
          <cell r="AK61">
            <v>0.15596210620274964</v>
          </cell>
          <cell r="AL61">
            <v>356797246.30856913</v>
          </cell>
          <cell r="AM61">
            <v>372812121.16493481</v>
          </cell>
          <cell r="AN61">
            <v>751224708.86114657</v>
          </cell>
          <cell r="AO61">
            <v>666755276.52812123</v>
          </cell>
          <cell r="AP61">
            <v>594962706.62848532</v>
          </cell>
          <cell r="AQ61">
            <v>529214848.6413337</v>
          </cell>
          <cell r="AR61">
            <v>317528909.18480021</v>
          </cell>
          <cell r="AS61">
            <v>450734825.31668794</v>
          </cell>
          <cell r="AT61">
            <v>666755276.52812123</v>
          </cell>
          <cell r="AU61">
            <v>356797246.30856913</v>
          </cell>
          <cell r="BD61">
            <v>37</v>
          </cell>
          <cell r="BE61">
            <v>240</v>
          </cell>
          <cell r="BF61">
            <v>147.96058881727029</v>
          </cell>
          <cell r="BG61">
            <v>92.175132048725644</v>
          </cell>
          <cell r="BH61">
            <v>137.0215100609623</v>
          </cell>
          <cell r="BK61">
            <v>37</v>
          </cell>
          <cell r="BL61">
            <v>3.30598183767149E-2</v>
          </cell>
          <cell r="BM61">
            <v>8.176837171203355E-2</v>
          </cell>
          <cell r="BN61">
            <v>6.925070059575289E-2</v>
          </cell>
          <cell r="BO61">
            <v>3.6482661777490127E-2</v>
          </cell>
          <cell r="BQ61">
            <v>2.8319025375803553E-2</v>
          </cell>
          <cell r="BR61">
            <v>0.1490608378232274</v>
          </cell>
          <cell r="BS61">
            <v>4.9973707116087951E-2</v>
          </cell>
          <cell r="BT61">
            <v>4.920045426366168E-2</v>
          </cell>
          <cell r="BW61">
            <v>6.1378843752518453E-2</v>
          </cell>
          <cell r="BX61">
            <v>0.23082920953526095</v>
          </cell>
          <cell r="BY61">
            <v>0.11922440771184084</v>
          </cell>
          <cell r="BZ61">
            <v>8.5683116041151808E-2</v>
          </cell>
          <cell r="CJ61">
            <v>37</v>
          </cell>
          <cell r="CK61">
            <v>212.36923146423871</v>
          </cell>
          <cell r="CL61">
            <v>216.47536801079389</v>
          </cell>
          <cell r="CM61">
            <v>167.20709314784014</v>
          </cell>
          <cell r="CN61">
            <v>167.20709314784014</v>
          </cell>
          <cell r="CQ61">
            <v>37</v>
          </cell>
          <cell r="CR61">
            <v>3.0311180020710541E-2</v>
          </cell>
          <cell r="CS61">
            <v>4.5073499756190481E-2</v>
          </cell>
          <cell r="CT61">
            <v>8.1366776717380088E-2</v>
          </cell>
          <cell r="CU61">
            <v>8.1951306836731852E-2</v>
          </cell>
          <cell r="CW61">
            <v>3.5180551857302893E-2</v>
          </cell>
          <cell r="CX61">
            <v>3.6930202797076317E-2</v>
          </cell>
          <cell r="CY61">
            <v>2.8945520086986139E-2</v>
          </cell>
          <cell r="CZ61">
            <v>2.7348239567873793E-2</v>
          </cell>
          <cell r="DC61">
            <v>6.5491731878013437E-2</v>
          </cell>
          <cell r="DD61">
            <v>8.2003702553266805E-2</v>
          </cell>
          <cell r="DE61">
            <v>0.11031229680436623</v>
          </cell>
          <cell r="DF61">
            <v>0.10929954640460565</v>
          </cell>
          <cell r="DQ61">
            <v>0</v>
          </cell>
          <cell r="DR61">
            <v>0</v>
          </cell>
          <cell r="DS61">
            <v>0.6</v>
          </cell>
          <cell r="DT61">
            <v>0.4</v>
          </cell>
          <cell r="DU61">
            <v>0</v>
          </cell>
          <cell r="DV61">
            <v>0.5</v>
          </cell>
          <cell r="DW61">
            <v>0</v>
          </cell>
          <cell r="DX61">
            <v>0.5</v>
          </cell>
          <cell r="DY61">
            <v>0</v>
          </cell>
          <cell r="DZ61">
            <v>0.25</v>
          </cell>
          <cell r="EA61">
            <v>0.75</v>
          </cell>
          <cell r="EB61">
            <v>0</v>
          </cell>
          <cell r="EC61">
            <v>0</v>
          </cell>
          <cell r="ED61">
            <v>0</v>
          </cell>
          <cell r="EE61">
            <v>0.5</v>
          </cell>
          <cell r="EF61">
            <v>0.5</v>
          </cell>
          <cell r="FG61" t="str">
            <v>赵奢</v>
          </cell>
          <cell r="FH61">
            <v>10048</v>
          </cell>
          <cell r="FI61" t="str">
            <v>sectorFanwei</v>
          </cell>
          <cell r="FJ61">
            <v>0</v>
          </cell>
          <cell r="FK61">
            <v>450</v>
          </cell>
          <cell r="FL61">
            <v>25</v>
          </cell>
          <cell r="FM61">
            <v>0</v>
          </cell>
          <cell r="FN61">
            <v>450</v>
          </cell>
          <cell r="FO61">
            <v>0</v>
          </cell>
          <cell r="FP61">
            <v>0</v>
          </cell>
          <cell r="FQ61">
            <v>0</v>
          </cell>
          <cell r="FR61">
            <v>0</v>
          </cell>
          <cell r="FS61">
            <v>0</v>
          </cell>
          <cell r="FT61">
            <v>0</v>
          </cell>
          <cell r="FU61">
            <v>0</v>
          </cell>
          <cell r="FV61">
            <v>44156.25</v>
          </cell>
          <cell r="FW61">
            <v>0</v>
          </cell>
          <cell r="FX61">
            <v>0</v>
          </cell>
          <cell r="FY61">
            <v>44156.25</v>
          </cell>
          <cell r="FZ61" t="str">
            <v/>
          </cell>
          <cell r="GA61">
            <v>0</v>
          </cell>
          <cell r="GB61">
            <v>450</v>
          </cell>
          <cell r="GC61">
            <v>1</v>
          </cell>
          <cell r="GD61">
            <v>2</v>
          </cell>
          <cell r="GE61">
            <v>10.6</v>
          </cell>
          <cell r="GF61">
            <v>8.73</v>
          </cell>
          <cell r="GG61" t="str">
            <v/>
          </cell>
        </row>
        <row r="62">
          <cell r="B62">
            <v>43</v>
          </cell>
          <cell r="C62">
            <v>0.5</v>
          </cell>
          <cell r="D62">
            <v>0.5</v>
          </cell>
          <cell r="E62">
            <v>0.5</v>
          </cell>
          <cell r="F62">
            <v>0.5</v>
          </cell>
          <cell r="G62">
            <v>0.18274931981807427</v>
          </cell>
          <cell r="H62">
            <v>0.14017740041751328</v>
          </cell>
          <cell r="I62">
            <v>0.5406901447974789</v>
          </cell>
          <cell r="J62">
            <v>0.5406901447974789</v>
          </cell>
          <cell r="K62">
            <v>0</v>
          </cell>
          <cell r="L62">
            <v>0.31214192033401056</v>
          </cell>
          <cell r="M62">
            <v>0.52395837667286627</v>
          </cell>
          <cell r="N62">
            <v>0.3344598641675674</v>
          </cell>
          <cell r="R62">
            <v>3.7898399999999999</v>
          </cell>
          <cell r="S62">
            <v>3.62704</v>
          </cell>
          <cell r="T62">
            <v>1.8</v>
          </cell>
          <cell r="U62">
            <v>2.3839999999999999</v>
          </cell>
          <cell r="V62">
            <v>3.5407857101563902</v>
          </cell>
          <cell r="W62">
            <v>2.0196413457958302</v>
          </cell>
          <cell r="X62">
            <v>1.6176691640747283</v>
          </cell>
          <cell r="Y62">
            <v>1.5171637607767632</v>
          </cell>
          <cell r="Z62">
            <v>0.15596210620274964</v>
          </cell>
          <cell r="AA62">
            <v>0.16296247865240765</v>
          </cell>
          <cell r="AB62">
            <v>0.32837301587301593</v>
          </cell>
          <cell r="AC62">
            <v>0.24793264621284761</v>
          </cell>
          <cell r="AD62">
            <v>0.28645238378914323</v>
          </cell>
          <cell r="AE62">
            <v>0.31081907671910497</v>
          </cell>
          <cell r="AF62">
            <v>0.24594751569816908</v>
          </cell>
          <cell r="AG62">
            <v>0.26600914930225111</v>
          </cell>
          <cell r="AH62">
            <v>0.14756850941890146</v>
          </cell>
          <cell r="AI62">
            <v>0.19702380952380955</v>
          </cell>
          <cell r="AJ62">
            <v>0.28645238378914323</v>
          </cell>
          <cell r="AK62">
            <v>0.15596210620274964</v>
          </cell>
          <cell r="AL62">
            <v>1817172871.027524</v>
          </cell>
          <cell r="AM62">
            <v>1898736830.4553952</v>
          </cell>
          <cell r="AN62">
            <v>3825996907.5194054</v>
          </cell>
          <cell r="AO62">
            <v>3458344684.4915471</v>
          </cell>
          <cell r="AP62">
            <v>3096279811.8165383</v>
          </cell>
          <cell r="AQ62">
            <v>2773660217.4137278</v>
          </cell>
          <cell r="AR62">
            <v>1664196130.4482367</v>
          </cell>
          <cell r="AS62">
            <v>2295598144.5116429</v>
          </cell>
          <cell r="AT62">
            <v>3458344684.4915471</v>
          </cell>
          <cell r="AU62">
            <v>1817172871.027524</v>
          </cell>
          <cell r="BD62">
            <v>38</v>
          </cell>
          <cell r="BE62">
            <v>240</v>
          </cell>
          <cell r="BF62">
            <v>150.92985302553572</v>
          </cell>
          <cell r="BG62">
            <v>95.371438678413369</v>
          </cell>
          <cell r="BH62">
            <v>141.03233278077502</v>
          </cell>
          <cell r="BK62">
            <v>38</v>
          </cell>
          <cell r="BL62">
            <v>3.3971272407148256E-2</v>
          </cell>
          <cell r="BM62">
            <v>8.3997097152477884E-2</v>
          </cell>
          <cell r="BN62">
            <v>7.1146938412666033E-2</v>
          </cell>
          <cell r="BO62">
            <v>3.7520388101520197E-2</v>
          </cell>
          <cell r="BQ62">
            <v>2.8879592214399064E-2</v>
          </cell>
          <cell r="BR62">
            <v>0.15089401323728655</v>
          </cell>
          <cell r="BS62">
            <v>5.1285068839347372E-2</v>
          </cell>
          <cell r="BT62">
            <v>5.0578004395097159E-2</v>
          </cell>
          <cell r="BW62">
            <v>6.285086462154732E-2</v>
          </cell>
          <cell r="BX62">
            <v>0.23489111038976443</v>
          </cell>
          <cell r="BY62">
            <v>0.12243200725201341</v>
          </cell>
          <cell r="BZ62">
            <v>8.8098392496617356E-2</v>
          </cell>
          <cell r="CJ62">
            <v>38</v>
          </cell>
          <cell r="CK62">
            <v>217.60850503709304</v>
          </cell>
          <cell r="CL62">
            <v>220.33115814095984</v>
          </cell>
          <cell r="CM62">
            <v>170.70536188050625</v>
          </cell>
          <cell r="CN62">
            <v>170.70536188050625</v>
          </cell>
          <cell r="CQ62">
            <v>38</v>
          </cell>
          <cell r="CR62">
            <v>3.115374802011308E-2</v>
          </cell>
          <cell r="CS62">
            <v>4.6320725195534623E-2</v>
          </cell>
          <cell r="CT62">
            <v>8.3818596306107884E-2</v>
          </cell>
          <cell r="CU62">
            <v>8.4331360886460816E-2</v>
          </cell>
          <cell r="CW62">
            <v>3.6189943114519403E-2</v>
          </cell>
          <cell r="CX62">
            <v>3.7991001123795519E-2</v>
          </cell>
          <cell r="CY62">
            <v>2.9924058833740191E-2</v>
          </cell>
          <cell r="CZ62">
            <v>2.8274583262875522E-2</v>
          </cell>
          <cell r="DC62">
            <v>6.7343691134632483E-2</v>
          </cell>
          <cell r="DD62">
            <v>8.4311726319330149E-2</v>
          </cell>
          <cell r="DE62">
            <v>0.11374265513984808</v>
          </cell>
          <cell r="DF62">
            <v>0.11260594414933633</v>
          </cell>
          <cell r="DQ62">
            <v>0</v>
          </cell>
          <cell r="DR62">
            <v>0</v>
          </cell>
          <cell r="DS62">
            <v>0.6</v>
          </cell>
          <cell r="DT62">
            <v>0.4</v>
          </cell>
          <cell r="DU62">
            <v>0</v>
          </cell>
          <cell r="DV62">
            <v>0.5</v>
          </cell>
          <cell r="DW62">
            <v>0</v>
          </cell>
          <cell r="DX62">
            <v>0.5</v>
          </cell>
          <cell r="DY62">
            <v>0</v>
          </cell>
          <cell r="DZ62">
            <v>0.25</v>
          </cell>
          <cell r="EA62">
            <v>0.75</v>
          </cell>
          <cell r="EB62">
            <v>0</v>
          </cell>
          <cell r="EC62">
            <v>0</v>
          </cell>
          <cell r="ED62">
            <v>0</v>
          </cell>
          <cell r="EE62">
            <v>0.5</v>
          </cell>
          <cell r="EF62">
            <v>0.5</v>
          </cell>
          <cell r="FG62" t="str">
            <v>庞涓</v>
          </cell>
          <cell r="FH62">
            <v>10049</v>
          </cell>
          <cell r="FI62" t="str">
            <v>zhixian3</v>
          </cell>
          <cell r="FJ62">
            <v>300</v>
          </cell>
          <cell r="FK62">
            <v>100</v>
          </cell>
          <cell r="FM62">
            <v>0</v>
          </cell>
          <cell r="FN62">
            <v>300</v>
          </cell>
          <cell r="FO62">
            <v>0</v>
          </cell>
          <cell r="FP62">
            <v>0</v>
          </cell>
          <cell r="FQ62">
            <v>30000</v>
          </cell>
          <cell r="FR62">
            <v>0</v>
          </cell>
          <cell r="FS62">
            <v>0</v>
          </cell>
          <cell r="FT62">
            <v>0</v>
          </cell>
          <cell r="FU62">
            <v>0</v>
          </cell>
          <cell r="FV62">
            <v>0</v>
          </cell>
          <cell r="FW62">
            <v>0</v>
          </cell>
          <cell r="FX62">
            <v>0</v>
          </cell>
          <cell r="FY62">
            <v>30000</v>
          </cell>
          <cell r="FZ62" t="str">
            <v/>
          </cell>
          <cell r="GA62">
            <v>0</v>
          </cell>
          <cell r="GB62">
            <v>300</v>
          </cell>
          <cell r="GC62">
            <v>0.94868329805051377</v>
          </cell>
          <cell r="GD62">
            <v>1</v>
          </cell>
          <cell r="GE62">
            <v>6.8</v>
          </cell>
          <cell r="GF62">
            <v>5.17</v>
          </cell>
        </row>
        <row r="63">
          <cell r="B63">
            <v>44</v>
          </cell>
          <cell r="C63">
            <v>0.5</v>
          </cell>
          <cell r="D63">
            <v>0.5</v>
          </cell>
          <cell r="E63">
            <v>0.5</v>
          </cell>
          <cell r="F63">
            <v>0.5</v>
          </cell>
          <cell r="G63">
            <v>0.17685429910169076</v>
          </cell>
          <cell r="H63">
            <v>0.12613324916819635</v>
          </cell>
          <cell r="I63">
            <v>0.52223035122135741</v>
          </cell>
          <cell r="J63">
            <v>0.52223035122135741</v>
          </cell>
          <cell r="K63">
            <v>0</v>
          </cell>
          <cell r="L63">
            <v>0.30090659933455699</v>
          </cell>
          <cell r="M63">
            <v>0.50426793019167016</v>
          </cell>
          <cell r="N63">
            <v>0.31994904394262336</v>
          </cell>
          <cell r="R63">
            <v>3.7898399999999999</v>
          </cell>
          <cell r="S63">
            <v>3.62704</v>
          </cell>
          <cell r="T63">
            <v>1.8</v>
          </cell>
          <cell r="U63">
            <v>2.3839999999999999</v>
          </cell>
          <cell r="V63">
            <v>3.4968158847338291</v>
          </cell>
          <cell r="W63">
            <v>1.9842381811100216</v>
          </cell>
          <cell r="X63">
            <v>1.5714720551533758</v>
          </cell>
          <cell r="Y63">
            <v>1.4796524919375291</v>
          </cell>
          <cell r="Z63">
            <v>0.15596210620274964</v>
          </cell>
          <cell r="AA63">
            <v>0.16296247865240765</v>
          </cell>
          <cell r="AB63">
            <v>0.32837301587301593</v>
          </cell>
          <cell r="AC63">
            <v>0.24793264621284761</v>
          </cell>
          <cell r="AD63">
            <v>0.29031966360424355</v>
          </cell>
          <cell r="AE63">
            <v>0.31886265221801191</v>
          </cell>
          <cell r="AF63">
            <v>0.25561535546034969</v>
          </cell>
          <cell r="AG63">
            <v>0.27655496700795007</v>
          </cell>
          <cell r="AH63">
            <v>0.15336921327620981</v>
          </cell>
          <cell r="AI63">
            <v>0.19702380952380955</v>
          </cell>
          <cell r="AJ63">
            <v>0.29031966360424355</v>
          </cell>
          <cell r="AK63">
            <v>0.15596210620274964</v>
          </cell>
          <cell r="AL63">
            <v>9254884328.1784821</v>
          </cell>
          <cell r="AM63">
            <v>9670290601.2351265</v>
          </cell>
          <cell r="AN63">
            <v>19485850456.835453</v>
          </cell>
          <cell r="AO63">
            <v>17937837731.15218</v>
          </cell>
          <cell r="AP63">
            <v>16113528740.968752</v>
          </cell>
          <cell r="AQ63">
            <v>14536990073.907576</v>
          </cell>
          <cell r="AR63">
            <v>8722194044.3445454</v>
          </cell>
          <cell r="AS63">
            <v>11691510274.101271</v>
          </cell>
          <cell r="AT63">
            <v>17937837731.15218</v>
          </cell>
          <cell r="AU63">
            <v>9254884328.1784821</v>
          </cell>
          <cell r="BD63">
            <v>39</v>
          </cell>
          <cell r="BE63">
            <v>240</v>
          </cell>
          <cell r="BF63">
            <v>153.85245807710311</v>
          </cell>
          <cell r="BG63">
            <v>98.532696516057243</v>
          </cell>
          <cell r="BH63">
            <v>144.94985759362837</v>
          </cell>
          <cell r="BK63">
            <v>39</v>
          </cell>
          <cell r="BL63">
            <v>3.4882726437581613E-2</v>
          </cell>
          <cell r="BM63">
            <v>8.622589589406815E-2</v>
          </cell>
          <cell r="BN63">
            <v>7.3043176229579843E-2</v>
          </cell>
          <cell r="BO63">
            <v>3.8558114425551043E-2</v>
          </cell>
          <cell r="BQ63">
            <v>2.9440159052993908E-2</v>
          </cell>
          <cell r="BR63">
            <v>0.15273028871964187</v>
          </cell>
          <cell r="BS63">
            <v>5.2596313859196567E-2</v>
          </cell>
          <cell r="BT63">
            <v>5.195555452653311E-2</v>
          </cell>
          <cell r="BW63">
            <v>6.4322885490575521E-2</v>
          </cell>
          <cell r="BX63">
            <v>0.23895618461371002</v>
          </cell>
          <cell r="BY63">
            <v>0.1256394900887764</v>
          </cell>
          <cell r="BZ63">
            <v>9.0513668952084153E-2</v>
          </cell>
          <cell r="CJ63">
            <v>39</v>
          </cell>
          <cell r="CK63">
            <v>222.80677747259625</v>
          </cell>
          <cell r="CL63">
            <v>224.15778629818942</v>
          </cell>
          <cell r="CM63">
            <v>174.18720149190185</v>
          </cell>
          <cell r="CN63">
            <v>174.18720149190185</v>
          </cell>
          <cell r="CQ63">
            <v>39</v>
          </cell>
          <cell r="CR63">
            <v>3.2004317938052348E-2</v>
          </cell>
          <cell r="CS63">
            <v>4.7567950634878862E-2</v>
          </cell>
          <cell r="CT63">
            <v>8.6270415894835639E-2</v>
          </cell>
          <cell r="CU63">
            <v>8.6711414936189696E-2</v>
          </cell>
          <cell r="CW63">
            <v>3.7199872771437929E-2</v>
          </cell>
          <cell r="CX63">
            <v>3.9051799450514728E-2</v>
          </cell>
          <cell r="CY63">
            <v>3.0902597580494229E-2</v>
          </cell>
          <cell r="CZ63">
            <v>2.9200926957877234E-2</v>
          </cell>
          <cell r="DC63">
            <v>6.9204190709490271E-2</v>
          </cell>
          <cell r="DD63">
            <v>8.661975008539359E-2</v>
          </cell>
          <cell r="DE63">
            <v>0.11717301347532987</v>
          </cell>
          <cell r="DF63">
            <v>0.11591234189406693</v>
          </cell>
          <cell r="DQ63">
            <v>0</v>
          </cell>
          <cell r="DR63">
            <v>0</v>
          </cell>
          <cell r="DS63">
            <v>0.6</v>
          </cell>
          <cell r="DT63">
            <v>0.4</v>
          </cell>
          <cell r="DU63">
            <v>0</v>
          </cell>
          <cell r="DV63">
            <v>0.5</v>
          </cell>
          <cell r="DW63">
            <v>0</v>
          </cell>
          <cell r="DX63">
            <v>0.5</v>
          </cell>
          <cell r="DY63">
            <v>0</v>
          </cell>
          <cell r="DZ63">
            <v>0.25</v>
          </cell>
          <cell r="EA63">
            <v>0.75</v>
          </cell>
          <cell r="EB63">
            <v>0</v>
          </cell>
          <cell r="EC63">
            <v>0</v>
          </cell>
          <cell r="ED63">
            <v>0</v>
          </cell>
          <cell r="EE63">
            <v>0.5</v>
          </cell>
          <cell r="EF63">
            <v>0.5</v>
          </cell>
          <cell r="FG63" t="str">
            <v>朱亥</v>
          </cell>
          <cell r="FH63">
            <v>10050</v>
          </cell>
          <cell r="FI63" t="str">
            <v>fanwei2</v>
          </cell>
          <cell r="FJ63">
            <v>90</v>
          </cell>
          <cell r="FK63">
            <v>50</v>
          </cell>
          <cell r="FL63">
            <v>25</v>
          </cell>
          <cell r="FM63">
            <v>0</v>
          </cell>
          <cell r="FN63">
            <v>25</v>
          </cell>
          <cell r="FO63">
            <v>0</v>
          </cell>
          <cell r="FP63">
            <v>0</v>
          </cell>
          <cell r="FQ63">
            <v>0</v>
          </cell>
          <cell r="FR63">
            <v>0</v>
          </cell>
          <cell r="FS63">
            <v>7850</v>
          </cell>
          <cell r="FT63">
            <v>0</v>
          </cell>
          <cell r="FU63">
            <v>0</v>
          </cell>
          <cell r="FV63">
            <v>0</v>
          </cell>
          <cell r="FW63">
            <v>0</v>
          </cell>
          <cell r="FX63">
            <v>0</v>
          </cell>
          <cell r="FY63">
            <v>7850</v>
          </cell>
          <cell r="FZ63" t="str">
            <v/>
          </cell>
          <cell r="GA63">
            <v>0</v>
          </cell>
          <cell r="GB63">
            <v>25</v>
          </cell>
          <cell r="GC63">
            <v>0.51861406616345074</v>
          </cell>
          <cell r="GD63">
            <v>2</v>
          </cell>
          <cell r="GE63">
            <v>1</v>
          </cell>
          <cell r="GF63">
            <v>2</v>
          </cell>
          <cell r="GG63">
            <v>3</v>
          </cell>
        </row>
        <row r="64">
          <cell r="B64">
            <v>45</v>
          </cell>
          <cell r="C64">
            <v>0.5</v>
          </cell>
          <cell r="D64">
            <v>0.5</v>
          </cell>
          <cell r="E64">
            <v>0.5</v>
          </cell>
          <cell r="F64">
            <v>0.5</v>
          </cell>
          <cell r="G64">
            <v>0.17109640563643297</v>
          </cell>
          <cell r="H64">
            <v>0.11231747711651771</v>
          </cell>
          <cell r="I64">
            <v>0.504079598106834</v>
          </cell>
          <cell r="J64">
            <v>0.504079598106834</v>
          </cell>
          <cell r="K64">
            <v>0</v>
          </cell>
          <cell r="L64">
            <v>0.28985398169321414</v>
          </cell>
          <cell r="M64">
            <v>0.48490712686951176</v>
          </cell>
          <cell r="N64">
            <v>0.30577576772045034</v>
          </cell>
          <cell r="R64">
            <v>3.7898399999999999</v>
          </cell>
          <cell r="S64">
            <v>3.62704</v>
          </cell>
          <cell r="T64">
            <v>1.8</v>
          </cell>
          <cell r="U64">
            <v>2.3839999999999999</v>
          </cell>
          <cell r="V64">
            <v>3.4536713788987461</v>
          </cell>
          <cell r="W64">
            <v>1.9494929209711678</v>
          </cell>
          <cell r="X64">
            <v>1.5260889198034311</v>
          </cell>
          <cell r="Y64">
            <v>1.4427812869096213</v>
          </cell>
          <cell r="Z64">
            <v>0.15596210620274964</v>
          </cell>
          <cell r="AA64">
            <v>0.16296247865240765</v>
          </cell>
          <cell r="AB64">
            <v>0.32837301587301593</v>
          </cell>
          <cell r="AC64">
            <v>0.24793264621284761</v>
          </cell>
          <cell r="AD64">
            <v>0.29422113971028763</v>
          </cell>
          <cell r="AE64">
            <v>0.3272225319292672</v>
          </cell>
          <cell r="AF64">
            <v>0.26597601745945731</v>
          </cell>
          <cell r="AG64">
            <v>0.28789569352655886</v>
          </cell>
          <cell r="AH64">
            <v>0.15958561047567438</v>
          </cell>
          <cell r="AI64">
            <v>0.19702380952380955</v>
          </cell>
          <cell r="AJ64">
            <v>0.29422113971028763</v>
          </cell>
          <cell r="AK64">
            <v>0.15596210620274964</v>
          </cell>
          <cell r="AL64">
            <v>47135242493.209297</v>
          </cell>
          <cell r="AM64">
            <v>49250911875.927422</v>
          </cell>
          <cell r="AN64">
            <v>99241681894.702011</v>
          </cell>
          <cell r="AO64">
            <v>93040472198.176361</v>
          </cell>
          <cell r="AP64">
            <v>83857346320.937302</v>
          </cell>
          <cell r="AQ64">
            <v>76189606456.530731</v>
          </cell>
          <cell r="AR64">
            <v>45713763873.918434</v>
          </cell>
          <cell r="AS64">
            <v>59545009136.821205</v>
          </cell>
          <cell r="AT64">
            <v>93040472198.176361</v>
          </cell>
          <cell r="AU64">
            <v>47135242493.209297</v>
          </cell>
          <cell r="BD64">
            <v>40</v>
          </cell>
          <cell r="BE64">
            <v>240</v>
          </cell>
          <cell r="BF64">
            <v>156.72889277412139</v>
          </cell>
          <cell r="BG64">
            <v>100.89041531120159</v>
          </cell>
          <cell r="BH64">
            <v>148.77625475237352</v>
          </cell>
          <cell r="BK64">
            <v>40</v>
          </cell>
          <cell r="BL64">
            <v>3.5794180468014969E-2</v>
          </cell>
          <cell r="BM64">
            <v>8.8454887716992281E-2</v>
          </cell>
          <cell r="BN64">
            <v>7.4947533153003759E-2</v>
          </cell>
          <cell r="BO64">
            <v>3.9595840749581113E-2</v>
          </cell>
          <cell r="BQ64">
            <v>3.0000725891589475E-2</v>
          </cell>
          <cell r="BR64">
            <v>0.1545665642019971</v>
          </cell>
          <cell r="BS64">
            <v>5.3903333168045325E-2</v>
          </cell>
          <cell r="BT64">
            <v>5.3333104657968561E-2</v>
          </cell>
          <cell r="BW64">
            <v>6.5794906359604444E-2</v>
          </cell>
          <cell r="BX64">
            <v>0.24302145191898938</v>
          </cell>
          <cell r="BY64">
            <v>0.12885086632104908</v>
          </cell>
          <cell r="BZ64">
            <v>9.2928945407549673E-2</v>
          </cell>
          <cell r="CJ64">
            <v>40</v>
          </cell>
          <cell r="CK64">
            <v>225.84517674657587</v>
          </cell>
          <cell r="CL64">
            <v>227.95555798382588</v>
          </cell>
          <cell r="CM64">
            <v>177.6529292153341</v>
          </cell>
          <cell r="CN64">
            <v>177.6529292153341</v>
          </cell>
          <cell r="CQ64">
            <v>40</v>
          </cell>
          <cell r="CR64">
            <v>3.2855216254644402E-2</v>
          </cell>
          <cell r="CS64">
            <v>4.8817942923608547E-2</v>
          </cell>
          <cell r="CT64">
            <v>8.8755398669829733E-2</v>
          </cell>
          <cell r="CU64">
            <v>8.9112906513298423E-2</v>
          </cell>
          <cell r="CW64">
            <v>3.8216675719717604E-2</v>
          </cell>
          <cell r="CX64">
            <v>4.0112597777233958E-2</v>
          </cell>
          <cell r="CY64">
            <v>3.1883185168410579E-2</v>
          </cell>
          <cell r="CZ64">
            <v>3.0130856395139804E-2</v>
          </cell>
          <cell r="DC64">
            <v>7.1071891974362006E-2</v>
          </cell>
          <cell r="DD64">
            <v>8.8930540700842498E-2</v>
          </cell>
          <cell r="DE64">
            <v>0.1206385838382403</v>
          </cell>
          <cell r="DF64">
            <v>0.11924376290843823</v>
          </cell>
          <cell r="DQ64">
            <v>0</v>
          </cell>
          <cell r="DR64">
            <v>0</v>
          </cell>
          <cell r="DS64">
            <v>0.6</v>
          </cell>
          <cell r="DT64">
            <v>0.4</v>
          </cell>
          <cell r="DU64">
            <v>0</v>
          </cell>
          <cell r="DV64">
            <v>0.5</v>
          </cell>
          <cell r="DW64">
            <v>0</v>
          </cell>
          <cell r="DX64">
            <v>0.5</v>
          </cell>
          <cell r="DY64">
            <v>0</v>
          </cell>
          <cell r="DZ64">
            <v>0.25</v>
          </cell>
          <cell r="EA64">
            <v>0.75</v>
          </cell>
          <cell r="EB64">
            <v>0</v>
          </cell>
          <cell r="EC64">
            <v>0</v>
          </cell>
          <cell r="ED64">
            <v>0</v>
          </cell>
          <cell r="EE64">
            <v>0.5</v>
          </cell>
          <cell r="EF64">
            <v>0.5</v>
          </cell>
          <cell r="FG64" t="str">
            <v>西门豹</v>
          </cell>
          <cell r="FH64">
            <v>10051</v>
          </cell>
          <cell r="FI64" t="str">
            <v>fanwei2</v>
          </cell>
          <cell r="FJ64">
            <v>500</v>
          </cell>
          <cell r="FK64">
            <v>65</v>
          </cell>
          <cell r="FL64">
            <v>450</v>
          </cell>
          <cell r="FM64">
            <v>0</v>
          </cell>
          <cell r="FN64">
            <v>450</v>
          </cell>
          <cell r="FO64">
            <v>0</v>
          </cell>
          <cell r="FP64">
            <v>0</v>
          </cell>
          <cell r="FQ64">
            <v>0</v>
          </cell>
          <cell r="FR64">
            <v>0</v>
          </cell>
          <cell r="FS64">
            <v>13266.5</v>
          </cell>
          <cell r="FT64">
            <v>0</v>
          </cell>
          <cell r="FU64">
            <v>0</v>
          </cell>
          <cell r="FV64">
            <v>0</v>
          </cell>
          <cell r="FW64">
            <v>0</v>
          </cell>
          <cell r="FX64">
            <v>0</v>
          </cell>
          <cell r="FY64">
            <v>13266.5</v>
          </cell>
          <cell r="FZ64" t="str">
            <v/>
          </cell>
          <cell r="GA64">
            <v>1</v>
          </cell>
          <cell r="GB64">
            <v>450</v>
          </cell>
          <cell r="GC64">
            <v>1</v>
          </cell>
          <cell r="GD64">
            <v>2</v>
          </cell>
          <cell r="GE64">
            <v>3.2</v>
          </cell>
          <cell r="GF64">
            <v>3</v>
          </cell>
          <cell r="GG64">
            <v>3</v>
          </cell>
        </row>
        <row r="65">
          <cell r="B65">
            <v>46</v>
          </cell>
          <cell r="C65">
            <v>0.5</v>
          </cell>
          <cell r="D65">
            <v>0.5</v>
          </cell>
          <cell r="E65">
            <v>0.5</v>
          </cell>
          <cell r="F65">
            <v>0.5</v>
          </cell>
          <cell r="G65">
            <v>0.16547244963147473</v>
          </cell>
          <cell r="H65">
            <v>9.8727790536834004E-2</v>
          </cell>
          <cell r="I65">
            <v>0.48623198463794015</v>
          </cell>
          <cell r="J65">
            <v>0.48623198463794015</v>
          </cell>
          <cell r="K65">
            <v>0</v>
          </cell>
          <cell r="L65">
            <v>0.27898223242946718</v>
          </cell>
          <cell r="M65">
            <v>0.46586967250269173</v>
          </cell>
          <cell r="N65">
            <v>0.29193218370824542</v>
          </cell>
          <cell r="R65">
            <v>3.7898399999999999</v>
          </cell>
          <cell r="S65">
            <v>3.62704</v>
          </cell>
          <cell r="T65">
            <v>1.8</v>
          </cell>
          <cell r="U65">
            <v>2.3839999999999999</v>
          </cell>
          <cell r="V65">
            <v>3.4113362845609503</v>
          </cell>
          <cell r="W65">
            <v>1.915393292534546</v>
          </cell>
          <cell r="X65">
            <v>1.4815061302099282</v>
          </cell>
          <cell r="Y65">
            <v>1.4065396479542565</v>
          </cell>
          <cell r="Z65">
            <v>0.15596210620274964</v>
          </cell>
          <cell r="AA65">
            <v>0.16296247865240765</v>
          </cell>
          <cell r="AB65">
            <v>0.32837301587301593</v>
          </cell>
          <cell r="AC65">
            <v>0.24793264621284761</v>
          </cell>
          <cell r="AD65">
            <v>0.29815676227406146</v>
          </cell>
          <cell r="AE65">
            <v>0.33592003385855135</v>
          </cell>
          <cell r="AF65">
            <v>0.27711865889105819</v>
          </cell>
          <cell r="AG65">
            <v>0.30014742192745109</v>
          </cell>
          <cell r="AH65">
            <v>0.16627119533463491</v>
          </cell>
          <cell r="AI65">
            <v>0.19702380952380955</v>
          </cell>
          <cell r="AJ65">
            <v>0.29815676227406146</v>
          </cell>
          <cell r="AK65">
            <v>0.15596210620274964</v>
          </cell>
          <cell r="AL65">
            <v>240060383913.07669</v>
          </cell>
          <cell r="AM65">
            <v>250835514736.29501</v>
          </cell>
          <cell r="AN65">
            <v>505439136316.18365</v>
          </cell>
          <cell r="AO65">
            <v>482584891033.21844</v>
          </cell>
          <cell r="AP65">
            <v>436406863141.68866</v>
          </cell>
          <cell r="AQ65">
            <v>399316234137.0899</v>
          </cell>
          <cell r="AR65">
            <v>239589740482.25394</v>
          </cell>
          <cell r="AS65">
            <v>303263481789.71021</v>
          </cell>
          <cell r="AT65">
            <v>482584891033.21844</v>
          </cell>
          <cell r="AU65">
            <v>240060383913.07669</v>
          </cell>
          <cell r="BD65">
            <v>41</v>
          </cell>
          <cell r="BE65">
            <v>240</v>
          </cell>
          <cell r="BF65">
            <v>159.55963764195198</v>
          </cell>
          <cell r="BG65">
            <v>104.5550552474587</v>
          </cell>
          <cell r="BH65">
            <v>152.51364402644137</v>
          </cell>
          <cell r="BK65">
            <v>41</v>
          </cell>
          <cell r="BL65">
            <v>3.6705634498448325E-2</v>
          </cell>
          <cell r="BM65">
            <v>9.0683879539915524E-2</v>
          </cell>
          <cell r="BN65">
            <v>7.6853631563379488E-2</v>
          </cell>
          <cell r="BO65">
            <v>4.063356707361121E-2</v>
          </cell>
          <cell r="BQ65">
            <v>3.0561292730184986E-2</v>
          </cell>
          <cell r="BR65">
            <v>0.1564056186700418</v>
          </cell>
          <cell r="BS65">
            <v>5.5210352476893682E-2</v>
          </cell>
          <cell r="BT65">
            <v>5.4708803389659527E-2</v>
          </cell>
          <cell r="BW65">
            <v>6.7266927228633311E-2</v>
          </cell>
          <cell r="BX65">
            <v>0.24708949820995732</v>
          </cell>
          <cell r="BY65">
            <v>0.13206398404027317</v>
          </cell>
          <cell r="BZ65">
            <v>9.5342370463270737E-2</v>
          </cell>
          <cell r="CJ65">
            <v>41</v>
          </cell>
          <cell r="CK65">
            <v>228.60433394287088</v>
          </cell>
          <cell r="CL65">
            <v>231.72477352621996</v>
          </cell>
          <cell r="CM65">
            <v>182.57268214724627</v>
          </cell>
          <cell r="CN65">
            <v>182.57268214724627</v>
          </cell>
          <cell r="CQ65">
            <v>41</v>
          </cell>
          <cell r="CR65">
            <v>3.3706114571236449E-2</v>
          </cell>
          <cell r="CS65">
            <v>5.0072847400524437E-2</v>
          </cell>
          <cell r="CT65">
            <v>9.1242656826472826E-2</v>
          </cell>
          <cell r="CU65">
            <v>9.1515868954998011E-2</v>
          </cell>
          <cell r="CW65">
            <v>3.923347866799725E-2</v>
          </cell>
          <cell r="CX65">
            <v>4.117631907476367E-2</v>
          </cell>
          <cell r="CY65">
            <v>3.2876288950566941E-2</v>
          </cell>
          <cell r="CZ65">
            <v>3.1082690823115367E-2</v>
          </cell>
          <cell r="DC65">
            <v>7.2939593239233699E-2</v>
          </cell>
          <cell r="DD65">
            <v>9.1249166475288107E-2</v>
          </cell>
          <cell r="DE65">
            <v>0.12411894577703977</v>
          </cell>
          <cell r="DF65">
            <v>0.12259855977811338</v>
          </cell>
          <cell r="DQ65">
            <v>0</v>
          </cell>
          <cell r="DR65">
            <v>0</v>
          </cell>
          <cell r="DS65">
            <v>0.6</v>
          </cell>
          <cell r="DT65">
            <v>0.4</v>
          </cell>
          <cell r="DU65">
            <v>0</v>
          </cell>
          <cell r="DV65">
            <v>0.5</v>
          </cell>
          <cell r="DW65">
            <v>0</v>
          </cell>
          <cell r="DX65">
            <v>0.5</v>
          </cell>
          <cell r="DY65">
            <v>0</v>
          </cell>
          <cell r="DZ65">
            <v>0.25</v>
          </cell>
          <cell r="EA65">
            <v>0.75</v>
          </cell>
          <cell r="EB65">
            <v>0</v>
          </cell>
          <cell r="EC65">
            <v>0</v>
          </cell>
          <cell r="ED65">
            <v>0</v>
          </cell>
          <cell r="EE65">
            <v>0.5</v>
          </cell>
          <cell r="EF65">
            <v>0.5</v>
          </cell>
          <cell r="FG65" t="str">
            <v>韩非子</v>
          </cell>
          <cell r="FH65">
            <v>10052</v>
          </cell>
          <cell r="FI65" t="str">
            <v>fanwei</v>
          </cell>
          <cell r="FJ65">
            <v>160</v>
          </cell>
          <cell r="FM65">
            <v>0</v>
          </cell>
          <cell r="FN65">
            <v>160</v>
          </cell>
          <cell r="FO65">
            <v>0</v>
          </cell>
          <cell r="FP65">
            <v>0</v>
          </cell>
          <cell r="FQ65">
            <v>0</v>
          </cell>
          <cell r="FR65">
            <v>80384</v>
          </cell>
          <cell r="FS65">
            <v>0</v>
          </cell>
          <cell r="FT65">
            <v>0</v>
          </cell>
          <cell r="FU65">
            <v>0</v>
          </cell>
          <cell r="FV65">
            <v>0</v>
          </cell>
          <cell r="FW65">
            <v>0</v>
          </cell>
          <cell r="FX65">
            <v>0</v>
          </cell>
          <cell r="FY65">
            <v>80384</v>
          </cell>
          <cell r="FZ65" t="str">
            <v/>
          </cell>
          <cell r="GA65">
            <v>1</v>
          </cell>
          <cell r="GB65">
            <v>160</v>
          </cell>
          <cell r="GC65">
            <v>0.72939248038668703</v>
          </cell>
          <cell r="GD65">
            <v>2</v>
          </cell>
          <cell r="GE65">
            <v>12</v>
          </cell>
          <cell r="GF65">
            <v>3</v>
          </cell>
          <cell r="GG65">
            <v>3</v>
          </cell>
        </row>
        <row r="66">
          <cell r="B66">
            <v>47</v>
          </cell>
          <cell r="C66">
            <v>0.5</v>
          </cell>
          <cell r="D66">
            <v>0.5</v>
          </cell>
          <cell r="E66">
            <v>0.5</v>
          </cell>
          <cell r="F66">
            <v>0.5</v>
          </cell>
          <cell r="G66">
            <v>0.15997931549543182</v>
          </cell>
          <cell r="H66">
            <v>8.5361936254671089E-2</v>
          </cell>
          <cell r="I66">
            <v>0.46868171271655168</v>
          </cell>
          <cell r="J66">
            <v>0.46868171271655168</v>
          </cell>
          <cell r="K66">
            <v>0</v>
          </cell>
          <cell r="L66">
            <v>0.26828954900373686</v>
          </cell>
          <cell r="M66">
            <v>0.44714938245321051</v>
          </cell>
          <cell r="N66">
            <v>0.27841062275798595</v>
          </cell>
          <cell r="R66">
            <v>3.7898399999999999</v>
          </cell>
          <cell r="S66">
            <v>3.62704</v>
          </cell>
          <cell r="T66">
            <v>1.8</v>
          </cell>
          <cell r="U66">
            <v>2.3839999999999999</v>
          </cell>
          <cell r="V66">
            <v>3.3697950162198023</v>
          </cell>
          <cell r="W66">
            <v>1.881927270768126</v>
          </cell>
          <cell r="X66">
            <v>1.4377103204826698</v>
          </cell>
          <cell r="Y66">
            <v>1.3709172697091652</v>
          </cell>
          <cell r="Z66">
            <v>0.15596210620274964</v>
          </cell>
          <cell r="AA66">
            <v>0.16296247865240765</v>
          </cell>
          <cell r="AB66">
            <v>0.32837301587301593</v>
          </cell>
          <cell r="AC66">
            <v>0.24793264621284761</v>
          </cell>
          <cell r="AD66">
            <v>0.30212647498211648</v>
          </cell>
          <cell r="AE66">
            <v>0.3449787877570003</v>
          </cell>
          <cell r="AF66">
            <v>0.28915080950547889</v>
          </cell>
          <cell r="AG66">
            <v>0.31345477283898437</v>
          </cell>
          <cell r="AH66">
            <v>0.17349048570328732</v>
          </cell>
          <cell r="AI66">
            <v>0.19702380952380955</v>
          </cell>
          <cell r="AJ66">
            <v>0.30212647498211648</v>
          </cell>
          <cell r="AK66">
            <v>0.15596210620274964</v>
          </cell>
          <cell r="AL66">
            <v>1222630559984.8413</v>
          </cell>
          <cell r="AM66">
            <v>1277508437032.1069</v>
          </cell>
          <cell r="AN66">
            <v>2574207889696.0718</v>
          </cell>
          <cell r="AO66">
            <v>2503084642105.9766</v>
          </cell>
          <cell r="AP66">
            <v>2271130181824.2397</v>
          </cell>
          <cell r="AQ66">
            <v>2092850485274.5486</v>
          </cell>
          <cell r="AR66">
            <v>1255710291164.729</v>
          </cell>
          <cell r="AS66">
            <v>1544524733817.6431</v>
          </cell>
          <cell r="AT66">
            <v>2503084642105.9766</v>
          </cell>
          <cell r="AU66">
            <v>1222630559984.8413</v>
          </cell>
          <cell r="BD66">
            <v>42</v>
          </cell>
          <cell r="BE66">
            <v>240</v>
          </cell>
          <cell r="BF66">
            <v>162.34516501480604</v>
          </cell>
          <cell r="BG66">
            <v>109.44363067321019</v>
          </cell>
          <cell r="BH66">
            <v>156.16409587616477</v>
          </cell>
          <cell r="BK66">
            <v>42</v>
          </cell>
          <cell r="BL66">
            <v>3.7617088528881737E-2</v>
          </cell>
          <cell r="BM66">
            <v>9.2912871362839655E-2</v>
          </cell>
          <cell r="BN66">
            <v>7.8759729973755244E-2</v>
          </cell>
          <cell r="BO66">
            <v>4.1671293397642056E-2</v>
          </cell>
          <cell r="BQ66">
            <v>3.1121859568779831E-2</v>
          </cell>
          <cell r="BR66">
            <v>0.15824685983997949</v>
          </cell>
          <cell r="BS66">
            <v>5.651737178574251E-2</v>
          </cell>
          <cell r="BT66">
            <v>5.6083816079997267E-2</v>
          </cell>
          <cell r="BW66">
            <v>6.8738948097661567E-2</v>
          </cell>
          <cell r="BX66">
            <v>0.25115973120281915</v>
          </cell>
          <cell r="BY66">
            <v>0.13527710175949775</v>
          </cell>
          <cell r="BZ66">
            <v>9.7755109477639324E-2</v>
          </cell>
          <cell r="CJ66">
            <v>42</v>
          </cell>
          <cell r="CK66">
            <v>231.34583197484596</v>
          </cell>
          <cell r="CL66">
            <v>235.46572813425377</v>
          </cell>
          <cell r="CM66">
            <v>186.86420187806726</v>
          </cell>
          <cell r="CN66">
            <v>186.86420187806726</v>
          </cell>
          <cell r="CQ66">
            <v>42</v>
          </cell>
          <cell r="CR66">
            <v>3.4557012887828503E-2</v>
          </cell>
          <cell r="CS66">
            <v>5.132775187744034E-2</v>
          </cell>
          <cell r="CT66">
            <v>9.3737575588857244E-2</v>
          </cell>
          <cell r="CU66">
            <v>9.3923775489946376E-2</v>
          </cell>
          <cell r="CW66">
            <v>4.0250281616276522E-2</v>
          </cell>
          <cell r="CX66">
            <v>4.224888360186143E-2</v>
          </cell>
          <cell r="CY66">
            <v>3.386939273272295E-2</v>
          </cell>
          <cell r="CZ66">
            <v>3.2034525251090545E-2</v>
          </cell>
          <cell r="DC66">
            <v>7.4807294504105032E-2</v>
          </cell>
          <cell r="DD66">
            <v>9.357663547930177E-2</v>
          </cell>
          <cell r="DE66">
            <v>0.12760696832158019</v>
          </cell>
          <cell r="DF66">
            <v>0.12595830074103692</v>
          </cell>
          <cell r="DQ66">
            <v>0</v>
          </cell>
          <cell r="DR66">
            <v>0</v>
          </cell>
          <cell r="DS66">
            <v>0.6</v>
          </cell>
          <cell r="DT66">
            <v>0.4</v>
          </cell>
          <cell r="DU66">
            <v>0</v>
          </cell>
          <cell r="DV66">
            <v>0.5</v>
          </cell>
          <cell r="DW66">
            <v>0</v>
          </cell>
          <cell r="DX66">
            <v>0.5</v>
          </cell>
          <cell r="DY66">
            <v>0</v>
          </cell>
          <cell r="DZ66">
            <v>0.25</v>
          </cell>
          <cell r="EA66">
            <v>0.75</v>
          </cell>
          <cell r="EB66">
            <v>0</v>
          </cell>
          <cell r="EC66">
            <v>0</v>
          </cell>
          <cell r="ED66">
            <v>0</v>
          </cell>
          <cell r="EE66">
            <v>0.5</v>
          </cell>
          <cell r="EF66">
            <v>0.5</v>
          </cell>
          <cell r="FG66" t="str">
            <v>暴鸢</v>
          </cell>
          <cell r="FH66">
            <v>10053</v>
          </cell>
          <cell r="FI66" t="str">
            <v>sectorFanwei</v>
          </cell>
          <cell r="FJ66">
            <v>0</v>
          </cell>
          <cell r="FK66">
            <v>90</v>
          </cell>
          <cell r="FL66">
            <v>120</v>
          </cell>
          <cell r="FM66">
            <v>0</v>
          </cell>
          <cell r="FN66">
            <v>120</v>
          </cell>
          <cell r="FO66">
            <v>0</v>
          </cell>
          <cell r="FP66">
            <v>0</v>
          </cell>
          <cell r="FQ66">
            <v>0</v>
          </cell>
          <cell r="FR66">
            <v>0</v>
          </cell>
          <cell r="FS66">
            <v>0</v>
          </cell>
          <cell r="FT66">
            <v>0</v>
          </cell>
          <cell r="FU66">
            <v>0</v>
          </cell>
          <cell r="FV66">
            <v>8478.0000000000018</v>
          </cell>
          <cell r="FW66">
            <v>0</v>
          </cell>
          <cell r="FX66">
            <v>0</v>
          </cell>
          <cell r="FY66">
            <v>8478.0000000000018</v>
          </cell>
          <cell r="FZ66" t="str">
            <v/>
          </cell>
          <cell r="GA66">
            <v>0</v>
          </cell>
          <cell r="GB66">
            <v>120</v>
          </cell>
          <cell r="GC66">
            <v>0.62751647126690069</v>
          </cell>
          <cell r="GD66">
            <v>2</v>
          </cell>
          <cell r="GE66">
            <v>1.3</v>
          </cell>
          <cell r="GF66">
            <v>2</v>
          </cell>
          <cell r="GG66">
            <v>3</v>
          </cell>
        </row>
        <row r="67">
          <cell r="B67">
            <v>48</v>
          </cell>
          <cell r="C67">
            <v>0.5</v>
          </cell>
          <cell r="D67">
            <v>0.5</v>
          </cell>
          <cell r="E67">
            <v>0.5</v>
          </cell>
          <cell r="F67">
            <v>0.5</v>
          </cell>
          <cell r="G67">
            <v>0.15461396011036885</v>
          </cell>
          <cell r="H67">
            <v>7.2217701247769939E-2</v>
          </cell>
          <cell r="I67">
            <v>0.45142308501737816</v>
          </cell>
          <cell r="J67">
            <v>0.45142308501737816</v>
          </cell>
          <cell r="K67">
            <v>0</v>
          </cell>
          <cell r="L67">
            <v>0.25777416099821593</v>
          </cell>
          <cell r="M67">
            <v>0.42874017957409222</v>
          </cell>
          <cell r="N67">
            <v>0.26520359411783095</v>
          </cell>
          <cell r="R67">
            <v>3.7898399999999999</v>
          </cell>
          <cell r="S67">
            <v>3.62704</v>
          </cell>
          <cell r="T67">
            <v>1.8</v>
          </cell>
          <cell r="U67">
            <v>2.3839999999999999</v>
          </cell>
          <cell r="V67">
            <v>3.3290323042979257</v>
          </cell>
          <cell r="W67">
            <v>1.8490830734156287</v>
          </cell>
          <cell r="X67">
            <v>1.3946883817578812</v>
          </cell>
          <cell r="Y67">
            <v>1.3359040357475214</v>
          </cell>
          <cell r="Z67">
            <v>0.15596210620274964</v>
          </cell>
          <cell r="AA67">
            <v>0.16296247865240765</v>
          </cell>
          <cell r="AB67">
            <v>0.32837301587301593</v>
          </cell>
          <cell r="AC67">
            <v>0.24793264621284761</v>
          </cell>
          <cell r="AD67">
            <v>0.30613021503020743</v>
          </cell>
          <cell r="AE67">
            <v>0.35442509572316105</v>
          </cell>
          <cell r="AF67">
            <v>0.30220391113601358</v>
          </cell>
          <cell r="AG67">
            <v>0.32800147321428191</v>
          </cell>
          <cell r="AH67">
            <v>0.18132234668160815</v>
          </cell>
          <cell r="AI67">
            <v>0.19702380952380955</v>
          </cell>
          <cell r="AJ67">
            <v>0.30613021503020743</v>
          </cell>
          <cell r="AK67">
            <v>0.15596210620274964</v>
          </cell>
          <cell r="AL67">
            <v>6226872846917.1611</v>
          </cell>
          <cell r="AM67">
            <v>6506366566169.7793</v>
          </cell>
          <cell r="AN67">
            <v>13110473216755.789</v>
          </cell>
          <cell r="AO67">
            <v>12983068558430.121</v>
          </cell>
          <cell r="AP67">
            <v>11819319855926.145</v>
          </cell>
          <cell r="AQ67">
            <v>10968808125667.639</v>
          </cell>
          <cell r="AR67">
            <v>6581284875400.583</v>
          </cell>
          <cell r="AS67">
            <v>7866283930053.4736</v>
          </cell>
          <cell r="AT67">
            <v>12983068558430.121</v>
          </cell>
          <cell r="AU67">
            <v>6226872846917.1611</v>
          </cell>
          <cell r="BD67">
            <v>43</v>
          </cell>
          <cell r="BE67">
            <v>240</v>
          </cell>
          <cell r="BF67">
            <v>165.08593911983743</v>
          </cell>
          <cell r="BG67">
            <v>114.24998959851209</v>
          </cell>
          <cell r="BH67">
            <v>159.72963259978383</v>
          </cell>
          <cell r="BK67">
            <v>43</v>
          </cell>
          <cell r="BL67">
            <v>3.8528542559315093E-2</v>
          </cell>
          <cell r="BM67">
            <v>9.5141863185762898E-2</v>
          </cell>
          <cell r="BN67">
            <v>8.0666025777227507E-2</v>
          </cell>
          <cell r="BO67">
            <v>4.2709019721672126E-2</v>
          </cell>
          <cell r="BQ67">
            <v>3.1682426407375397E-2</v>
          </cell>
          <cell r="BR67">
            <v>0.16008810100991727</v>
          </cell>
          <cell r="BS67">
            <v>5.7820351344991958E-2</v>
          </cell>
          <cell r="BT67">
            <v>5.7458828770335424E-2</v>
          </cell>
          <cell r="BW67">
            <v>7.021096896669049E-2</v>
          </cell>
          <cell r="BX67">
            <v>0.25522996419568017</v>
          </cell>
          <cell r="BY67">
            <v>0.13848637712221945</v>
          </cell>
          <cell r="BZ67">
            <v>0.10016784849200755</v>
          </cell>
          <cell r="CJ67">
            <v>43</v>
          </cell>
          <cell r="CK67">
            <v>234.07008162183109</v>
          </cell>
          <cell r="CL67">
            <v>239.1787119498984</v>
          </cell>
          <cell r="CM67">
            <v>191.11718262430253</v>
          </cell>
          <cell r="CN67">
            <v>191.11718262430253</v>
          </cell>
          <cell r="CQ67">
            <v>43</v>
          </cell>
          <cell r="CR67">
            <v>3.540791120442055E-2</v>
          </cell>
          <cell r="CS67">
            <v>5.2582656354356327E-2</v>
          </cell>
          <cell r="CT67">
            <v>9.6260321461316314E-2</v>
          </cell>
          <cell r="CU67">
            <v>9.6349641417624005E-2</v>
          </cell>
          <cell r="CW67">
            <v>4.1250954958930074E-2</v>
          </cell>
          <cell r="CX67">
            <v>4.3321448128959154E-2</v>
          </cell>
          <cell r="CY67">
            <v>3.4862496514879313E-2</v>
          </cell>
          <cell r="CZ67">
            <v>3.2986359679066074E-2</v>
          </cell>
          <cell r="DC67">
            <v>7.6658866163350631E-2</v>
          </cell>
          <cell r="DD67">
            <v>9.5904104483315489E-2</v>
          </cell>
          <cell r="DE67">
            <v>0.13112281797619563</v>
          </cell>
          <cell r="DF67">
            <v>0.12933600109669008</v>
          </cell>
          <cell r="DQ67">
            <v>0</v>
          </cell>
          <cell r="DR67">
            <v>0</v>
          </cell>
          <cell r="DS67">
            <v>0.6</v>
          </cell>
          <cell r="DT67">
            <v>0.4</v>
          </cell>
          <cell r="DU67">
            <v>0</v>
          </cell>
          <cell r="DV67">
            <v>0.5</v>
          </cell>
          <cell r="DW67">
            <v>0</v>
          </cell>
          <cell r="DX67">
            <v>0.5</v>
          </cell>
          <cell r="DY67">
            <v>0</v>
          </cell>
          <cell r="DZ67">
            <v>0.25</v>
          </cell>
          <cell r="EA67">
            <v>0.75</v>
          </cell>
          <cell r="EB67">
            <v>0</v>
          </cell>
          <cell r="EC67">
            <v>0</v>
          </cell>
          <cell r="ED67">
            <v>0</v>
          </cell>
          <cell r="EE67">
            <v>0.5</v>
          </cell>
          <cell r="EF67">
            <v>0.5</v>
          </cell>
          <cell r="FG67" t="str">
            <v>申不害</v>
          </cell>
          <cell r="FH67">
            <v>10054</v>
          </cell>
          <cell r="FI67" t="str">
            <v>fanwei</v>
          </cell>
          <cell r="FJ67">
            <v>2000</v>
          </cell>
          <cell r="FM67">
            <v>0</v>
          </cell>
          <cell r="FN67">
            <v>2000</v>
          </cell>
          <cell r="FO67">
            <v>0</v>
          </cell>
          <cell r="FP67">
            <v>0</v>
          </cell>
          <cell r="FQ67">
            <v>0</v>
          </cell>
          <cell r="FR67">
            <v>12560000</v>
          </cell>
          <cell r="FS67">
            <v>0</v>
          </cell>
          <cell r="FT67">
            <v>0</v>
          </cell>
          <cell r="FU67">
            <v>0</v>
          </cell>
          <cell r="FV67">
            <v>0</v>
          </cell>
          <cell r="FW67">
            <v>0</v>
          </cell>
          <cell r="FX67">
            <v>0</v>
          </cell>
          <cell r="FY67">
            <v>12560000</v>
          </cell>
          <cell r="FZ67" t="str">
            <v/>
          </cell>
          <cell r="GA67">
            <v>0</v>
          </cell>
          <cell r="GB67">
            <v>2000</v>
          </cell>
          <cell r="GC67">
            <v>2</v>
          </cell>
          <cell r="GD67">
            <v>2</v>
          </cell>
          <cell r="GE67">
            <v>12</v>
          </cell>
          <cell r="GF67">
            <v>3</v>
          </cell>
          <cell r="GG67">
            <v>3</v>
          </cell>
        </row>
        <row r="68">
          <cell r="B68">
            <v>49</v>
          </cell>
          <cell r="C68">
            <v>0.5</v>
          </cell>
          <cell r="D68">
            <v>0.5</v>
          </cell>
          <cell r="E68">
            <v>0.5</v>
          </cell>
          <cell r="F68">
            <v>0.5</v>
          </cell>
          <cell r="G68">
            <v>0.14937341114595534</v>
          </cell>
          <cell r="H68">
            <v>5.9292912254707897E-2</v>
          </cell>
          <cell r="I68">
            <v>0.43445050307770838</v>
          </cell>
          <cell r="J68">
            <v>0.43445050307770838</v>
          </cell>
          <cell r="K68">
            <v>0</v>
          </cell>
          <cell r="L68">
            <v>0.24743432980376628</v>
          </cell>
          <cell r="M68">
            <v>0.41063609217177782</v>
          </cell>
          <cell r="N68">
            <v>0.25230378128235159</v>
          </cell>
          <cell r="R68">
            <v>3.7898399999999999</v>
          </cell>
          <cell r="S68">
            <v>3.62704</v>
          </cell>
          <cell r="T68">
            <v>1.8</v>
          </cell>
          <cell r="U68">
            <v>2.3839999999999999</v>
          </cell>
          <cell r="V68">
            <v>3.2890331886168696</v>
          </cell>
          <cell r="W68">
            <v>1.8168491560667073</v>
          </cell>
          <cell r="X68">
            <v>1.3524274573998825</v>
          </cell>
          <cell r="Y68">
            <v>1.3014900152032969</v>
          </cell>
          <cell r="Z68">
            <v>0.15596210620274964</v>
          </cell>
          <cell r="AA68">
            <v>0.16296247865240765</v>
          </cell>
          <cell r="AB68">
            <v>0.32837301587301593</v>
          </cell>
          <cell r="AC68">
            <v>0.24793264621284761</v>
          </cell>
          <cell r="AD68">
            <v>0.31016791311466307</v>
          </cell>
          <cell r="AE68">
            <v>0.36428836773350631</v>
          </cell>
          <cell r="AF68">
            <v>0.31644116690273977</v>
          </cell>
          <cell r="AG68">
            <v>0.34402651030659237</v>
          </cell>
          <cell r="AH68">
            <v>0.18986470014164386</v>
          </cell>
          <cell r="AI68">
            <v>0.19702380952380955</v>
          </cell>
          <cell r="AJ68">
            <v>0.31016791311466307</v>
          </cell>
          <cell r="AK68">
            <v>0.15596210620274964</v>
          </cell>
          <cell r="AL68">
            <v>31713541866772.059</v>
          </cell>
          <cell r="AM68">
            <v>33137006900493.758</v>
          </cell>
          <cell r="AN68">
            <v>66771805282426.008</v>
          </cell>
          <cell r="AO68">
            <v>67340938599294.969</v>
          </cell>
          <cell r="AP68">
            <v>61509605646859.813</v>
          </cell>
          <cell r="AQ68">
            <v>57488460138101.57</v>
          </cell>
          <cell r="AR68">
            <v>34493076082860.941</v>
          </cell>
          <cell r="AS68">
            <v>40063083169455.602</v>
          </cell>
          <cell r="AT68">
            <v>67340938599294.969</v>
          </cell>
          <cell r="AU68">
            <v>31713541866772.059</v>
          </cell>
          <cell r="BD68">
            <v>44</v>
          </cell>
          <cell r="BE68">
            <v>240</v>
          </cell>
          <cell r="BF68">
            <v>167.78241615970632</v>
          </cell>
          <cell r="BG68">
            <v>118.97569675399916</v>
          </cell>
          <cell r="BH68">
            <v>163.21222945377039</v>
          </cell>
          <cell r="BK68">
            <v>44</v>
          </cell>
          <cell r="BL68">
            <v>3.9440010999494568E-2</v>
          </cell>
          <cell r="BM68">
            <v>9.737298689612045E-2</v>
          </cell>
          <cell r="BN68">
            <v>8.2581846645439466E-2</v>
          </cell>
          <cell r="BO68">
            <v>4.3746746045703028E-2</v>
          </cell>
          <cell r="BQ68">
            <v>3.2242993245970242E-2</v>
          </cell>
          <cell r="BR68">
            <v>0.16193117986987901</v>
          </cell>
          <cell r="BS68">
            <v>5.9123244893499419E-2</v>
          </cell>
          <cell r="BT68">
            <v>5.8833438099299779E-2</v>
          </cell>
          <cell r="BW68">
            <v>7.168300424546481E-2</v>
          </cell>
          <cell r="BX68">
            <v>0.25930416676599943</v>
          </cell>
          <cell r="BY68">
            <v>0.1417050915389389</v>
          </cell>
          <cell r="BZ68">
            <v>0.10258018414500281</v>
          </cell>
          <cell r="CJ68">
            <v>44</v>
          </cell>
          <cell r="CK68">
            <v>236.77748410779711</v>
          </cell>
          <cell r="CL68">
            <v>242.86401009981643</v>
          </cell>
          <cell r="CM68">
            <v>195.33235785343712</v>
          </cell>
          <cell r="CN68">
            <v>195.33235785343712</v>
          </cell>
          <cell r="CQ68">
            <v>44</v>
          </cell>
          <cell r="CR68">
            <v>3.6258809521012604E-2</v>
          </cell>
          <cell r="CS68">
            <v>5.3837560831272231E-2</v>
          </cell>
          <cell r="CT68">
            <v>9.8783067333775398E-2</v>
          </cell>
          <cell r="CU68">
            <v>9.8775507345301619E-2</v>
          </cell>
          <cell r="CW68">
            <v>4.2229156436275124E-2</v>
          </cell>
          <cell r="CX68">
            <v>4.4394012656056921E-2</v>
          </cell>
          <cell r="CY68">
            <v>3.5863910658665975E-2</v>
          </cell>
          <cell r="CZ68">
            <v>3.3952804236110738E-2</v>
          </cell>
          <cell r="DC68">
            <v>7.8487965957287728E-2</v>
          </cell>
          <cell r="DD68">
            <v>9.8231573487329152E-2</v>
          </cell>
          <cell r="DE68">
            <v>0.13464697799244138</v>
          </cell>
          <cell r="DF68">
            <v>0.13272831158141235</v>
          </cell>
          <cell r="DQ68">
            <v>0</v>
          </cell>
          <cell r="DR68">
            <v>0</v>
          </cell>
          <cell r="DS68">
            <v>0.6</v>
          </cell>
          <cell r="DT68">
            <v>0.4</v>
          </cell>
          <cell r="DU68">
            <v>0</v>
          </cell>
          <cell r="DV68">
            <v>0.5</v>
          </cell>
          <cell r="DW68">
            <v>0</v>
          </cell>
          <cell r="DX68">
            <v>0.5</v>
          </cell>
          <cell r="DY68">
            <v>0</v>
          </cell>
          <cell r="DZ68">
            <v>0.25</v>
          </cell>
          <cell r="EA68">
            <v>0.75</v>
          </cell>
          <cell r="EB68">
            <v>0</v>
          </cell>
          <cell r="EC68">
            <v>0</v>
          </cell>
          <cell r="ED68">
            <v>0</v>
          </cell>
          <cell r="EE68">
            <v>0.5</v>
          </cell>
          <cell r="EF68">
            <v>0.5</v>
          </cell>
          <cell r="FG68" t="str">
            <v>乐毅</v>
          </cell>
          <cell r="FH68">
            <v>10055</v>
          </cell>
          <cell r="FI68" t="str">
            <v>fanwei</v>
          </cell>
          <cell r="FJ68">
            <v>999</v>
          </cell>
          <cell r="FM68">
            <v>0</v>
          </cell>
          <cell r="FN68">
            <v>999</v>
          </cell>
          <cell r="FO68">
            <v>0</v>
          </cell>
          <cell r="FP68">
            <v>0</v>
          </cell>
          <cell r="FQ68">
            <v>0</v>
          </cell>
          <cell r="FR68">
            <v>3133723.14</v>
          </cell>
          <cell r="FS68">
            <v>0</v>
          </cell>
          <cell r="FT68">
            <v>0</v>
          </cell>
          <cell r="FU68">
            <v>0</v>
          </cell>
          <cell r="FV68">
            <v>0</v>
          </cell>
          <cell r="FW68">
            <v>0</v>
          </cell>
          <cell r="FX68">
            <v>0</v>
          </cell>
          <cell r="FY68">
            <v>3133723.14</v>
          </cell>
          <cell r="FZ68" t="str">
            <v/>
          </cell>
          <cell r="GA68">
            <v>1</v>
          </cell>
          <cell r="GB68">
            <v>999</v>
          </cell>
          <cell r="GC68">
            <v>1</v>
          </cell>
          <cell r="GD68">
            <v>2</v>
          </cell>
          <cell r="GE68">
            <v>12</v>
          </cell>
          <cell r="GF68">
            <v>2</v>
          </cell>
          <cell r="GG68">
            <v>2</v>
          </cell>
        </row>
        <row r="69">
          <cell r="B69">
            <v>50</v>
          </cell>
          <cell r="C69">
            <v>0.5</v>
          </cell>
          <cell r="D69">
            <v>0.5</v>
          </cell>
          <cell r="E69">
            <v>0.5</v>
          </cell>
          <cell r="F69">
            <v>0.5</v>
          </cell>
          <cell r="G69">
            <v>0.14425476541283713</v>
          </cell>
          <cell r="H69">
            <v>4.6585435391021793E-2</v>
          </cell>
          <cell r="I69">
            <v>0.41775846542125228</v>
          </cell>
          <cell r="J69">
            <v>0.41775846542125228</v>
          </cell>
          <cell r="K69">
            <v>0</v>
          </cell>
          <cell r="L69">
            <v>0.23726834831281737</v>
          </cell>
          <cell r="M69">
            <v>0.39501083226384476</v>
          </cell>
          <cell r="N69">
            <v>0.23970403793929132</v>
          </cell>
          <cell r="R69">
            <v>3.7898399999999999</v>
          </cell>
          <cell r="S69">
            <v>3.62704</v>
          </cell>
          <cell r="T69">
            <v>1.8</v>
          </cell>
          <cell r="U69">
            <v>2.3839999999999999</v>
          </cell>
          <cell r="V69">
            <v>3.2521369586913531</v>
          </cell>
          <cell r="W69">
            <v>1.7869578715391212</v>
          </cell>
          <cell r="X69">
            <v>1.3109149383007419</v>
          </cell>
          <cell r="Y69">
            <v>1.2682321503290928</v>
          </cell>
          <cell r="Z69">
            <v>0.15596210620274964</v>
          </cell>
          <cell r="AA69">
            <v>0.16296247865240765</v>
          </cell>
          <cell r="AB69">
            <v>0.32837301587301593</v>
          </cell>
          <cell r="AC69">
            <v>0.24793264621284761</v>
          </cell>
          <cell r="AD69">
            <v>0.31399216667509267</v>
          </cell>
          <cell r="AE69">
            <v>0.37421454699475692</v>
          </cell>
          <cell r="AF69">
            <v>0.33127812619311348</v>
          </cell>
          <cell r="AG69">
            <v>0.36164059721183822</v>
          </cell>
          <cell r="AH69">
            <v>0.19876687571586807</v>
          </cell>
          <cell r="AI69">
            <v>0.19702380952380955</v>
          </cell>
          <cell r="AJ69">
            <v>0.31399216667509267</v>
          </cell>
          <cell r="AK69">
            <v>0.15596210620274964</v>
          </cell>
          <cell r="AL69">
            <v>161517468312113.75</v>
          </cell>
          <cell r="AM69">
            <v>168767193664249.16</v>
          </cell>
          <cell r="AN69">
            <v>340069645615543.31</v>
          </cell>
          <cell r="AO69">
            <v>349285840325436.25</v>
          </cell>
          <cell r="AP69">
            <v>320105694147469.56</v>
          </cell>
          <cell r="AQ69">
            <v>301301929178283.63</v>
          </cell>
          <cell r="AR69">
            <v>180781157506970.16</v>
          </cell>
          <cell r="AS69">
            <v>204041787369325.97</v>
          </cell>
          <cell r="AT69">
            <v>349285840325436.25</v>
          </cell>
          <cell r="AU69">
            <v>161517468312113.75</v>
          </cell>
          <cell r="BD69">
            <v>45</v>
          </cell>
          <cell r="BE69">
            <v>240</v>
          </cell>
          <cell r="BF69">
            <v>170.4350443936286</v>
          </cell>
          <cell r="BG69">
            <v>123.62228955131717</v>
          </cell>
          <cell r="BH69">
            <v>166.61381574709191</v>
          </cell>
          <cell r="BK69">
            <v>45</v>
          </cell>
          <cell r="BL69">
            <v>4.0359256452042969E-2</v>
          </cell>
          <cell r="BM69">
            <v>9.9604212437234385E-2</v>
          </cell>
          <cell r="BN69">
            <v>8.4497667513651453E-2</v>
          </cell>
          <cell r="BO69">
            <v>4.4788322708395667E-2</v>
          </cell>
          <cell r="BQ69">
            <v>3.2803560084565753E-2</v>
          </cell>
          <cell r="BR69">
            <v>0.16377494224744701</v>
          </cell>
          <cell r="BS69">
            <v>6.0426138442006463E-2</v>
          </cell>
          <cell r="BT69">
            <v>6.0205992706087702E-2</v>
          </cell>
          <cell r="BW69">
            <v>7.3162816536608721E-2</v>
          </cell>
          <cell r="BX69">
            <v>0.26337915468468143</v>
          </cell>
          <cell r="BY69">
            <v>0.1449238059556579</v>
          </cell>
          <cell r="BZ69">
            <v>0.10499431541448337</v>
          </cell>
          <cell r="CJ69">
            <v>45</v>
          </cell>
          <cell r="CK69">
            <v>239.46843132362804</v>
          </cell>
          <cell r="CL69">
            <v>246.52190274601787</v>
          </cell>
          <cell r="CM69">
            <v>199.51044822717992</v>
          </cell>
          <cell r="CN69">
            <v>199.51044822717992</v>
          </cell>
          <cell r="CQ69">
            <v>45</v>
          </cell>
          <cell r="CR69">
            <v>3.7117975284110816E-2</v>
          </cell>
          <cell r="CS69">
            <v>5.5094007971720919E-2</v>
          </cell>
          <cell r="CT69">
            <v>0.10132310652112154</v>
          </cell>
          <cell r="CU69">
            <v>0.10121251642520349</v>
          </cell>
          <cell r="CW69">
            <v>4.3207357913620549E-2</v>
          </cell>
          <cell r="CX69">
            <v>4.5466577183154645E-2</v>
          </cell>
          <cell r="CY69">
            <v>3.6871688336977002E-2</v>
          </cell>
          <cell r="CZ69">
            <v>3.4930436279918285E-2</v>
          </cell>
          <cell r="DC69">
            <v>8.0325333197731358E-2</v>
          </cell>
          <cell r="DD69">
            <v>0.10056058515487556</v>
          </cell>
          <cell r="DE69">
            <v>0.13819479485809855</v>
          </cell>
          <cell r="DF69">
            <v>0.13614295270512178</v>
          </cell>
          <cell r="DQ69">
            <v>0</v>
          </cell>
          <cell r="DR69">
            <v>0</v>
          </cell>
          <cell r="DS69">
            <v>0.6</v>
          </cell>
          <cell r="DT69">
            <v>0.4</v>
          </cell>
          <cell r="DU69">
            <v>0</v>
          </cell>
          <cell r="DV69">
            <v>0.5</v>
          </cell>
          <cell r="DW69">
            <v>0</v>
          </cell>
          <cell r="DX69">
            <v>0.5</v>
          </cell>
          <cell r="DY69">
            <v>0</v>
          </cell>
          <cell r="DZ69">
            <v>0.25</v>
          </cell>
          <cell r="EA69">
            <v>0.75</v>
          </cell>
          <cell r="EB69">
            <v>0</v>
          </cell>
          <cell r="EC69">
            <v>0</v>
          </cell>
          <cell r="ED69">
            <v>0</v>
          </cell>
          <cell r="EE69">
            <v>0.5</v>
          </cell>
          <cell r="EF69">
            <v>0.5</v>
          </cell>
          <cell r="FG69" t="str">
            <v>荆轲</v>
          </cell>
          <cell r="FH69">
            <v>10056</v>
          </cell>
          <cell r="FI69" t="str">
            <v>fanwei2</v>
          </cell>
          <cell r="FJ69">
            <v>350</v>
          </cell>
          <cell r="FK69">
            <v>80</v>
          </cell>
          <cell r="FL69">
            <v>220</v>
          </cell>
          <cell r="FM69">
            <v>0</v>
          </cell>
          <cell r="FN69">
            <v>220</v>
          </cell>
          <cell r="FO69">
            <v>0</v>
          </cell>
          <cell r="FP69">
            <v>0</v>
          </cell>
          <cell r="FQ69">
            <v>0</v>
          </cell>
          <cell r="FR69">
            <v>0</v>
          </cell>
          <cell r="FS69">
            <v>20096</v>
          </cell>
          <cell r="FT69">
            <v>0</v>
          </cell>
          <cell r="FU69">
            <v>0</v>
          </cell>
          <cell r="FV69">
            <v>0</v>
          </cell>
          <cell r="FW69">
            <v>0</v>
          </cell>
          <cell r="FX69">
            <v>0</v>
          </cell>
          <cell r="FY69">
            <v>20096</v>
          </cell>
          <cell r="FZ69" t="str">
            <v/>
          </cell>
          <cell r="GA69">
            <v>0</v>
          </cell>
          <cell r="GB69">
            <v>220</v>
          </cell>
          <cell r="GC69">
            <v>0.84456488135989882</v>
          </cell>
          <cell r="GD69">
            <v>2</v>
          </cell>
          <cell r="GE69">
            <v>4.0999999999999996</v>
          </cell>
          <cell r="GF69">
            <v>1</v>
          </cell>
          <cell r="GG69">
            <v>1</v>
          </cell>
        </row>
        <row r="70">
          <cell r="B70">
            <v>51</v>
          </cell>
          <cell r="C70">
            <v>0.5</v>
          </cell>
          <cell r="D70">
            <v>0.5</v>
          </cell>
          <cell r="E70">
            <v>0.5</v>
          </cell>
          <cell r="F70">
            <v>0.5</v>
          </cell>
          <cell r="G70">
            <v>0.13925518725431082</v>
          </cell>
          <cell r="H70">
            <v>3.4016890463698088E-2</v>
          </cell>
          <cell r="I70">
            <v>0.39776183474091259</v>
          </cell>
          <cell r="J70">
            <v>0.39776183474091259</v>
          </cell>
          <cell r="K70">
            <v>0</v>
          </cell>
          <cell r="L70">
            <v>0.22721351237095844</v>
          </cell>
          <cell r="M70">
            <v>0.38131785228380854</v>
          </cell>
          <cell r="N70">
            <v>0.22739738401061119</v>
          </cell>
          <cell r="R70">
            <v>3.7898399999999999</v>
          </cell>
          <cell r="S70">
            <v>3.62704</v>
          </cell>
          <cell r="T70">
            <v>1.8</v>
          </cell>
          <cell r="U70">
            <v>2.3839999999999999</v>
          </cell>
          <cell r="V70">
            <v>3.2176995617147668</v>
          </cell>
          <cell r="W70">
            <v>1.7589166894948107</v>
          </cell>
          <cell r="X70">
            <v>1.2660315143888734</v>
          </cell>
          <cell r="Y70">
            <v>1.2328135611749758</v>
          </cell>
          <cell r="Z70">
            <v>0.15596210620274964</v>
          </cell>
          <cell r="AA70">
            <v>0.16296247865240765</v>
          </cell>
          <cell r="AB70">
            <v>0.32837301587301593</v>
          </cell>
          <cell r="AC70">
            <v>0.24793264621284761</v>
          </cell>
          <cell r="AD70">
            <v>0.31765149250314295</v>
          </cell>
          <cell r="AE70">
            <v>0.38430227303796505</v>
          </cell>
          <cell r="AF70">
            <v>0.3480197265059175</v>
          </cell>
          <cell r="AG70">
            <v>0.38260466841276491</v>
          </cell>
          <cell r="AH70">
            <v>0.20881183590355049</v>
          </cell>
          <cell r="AI70">
            <v>0.19702380952380955</v>
          </cell>
          <cell r="AJ70">
            <v>0.31765149250314295</v>
          </cell>
          <cell r="AK70">
            <v>0.15596210620274964</v>
          </cell>
          <cell r="AL70">
            <v>822610501203220.13</v>
          </cell>
          <cell r="AM70">
            <v>859533443766817</v>
          </cell>
          <cell r="AN70">
            <v>1731978989933330.5</v>
          </cell>
          <cell r="AO70">
            <v>1811685444092153.5</v>
          </cell>
          <cell r="AP70">
            <v>1665880545778860.8</v>
          </cell>
          <cell r="AQ70">
            <v>1579149142427410</v>
          </cell>
          <cell r="AR70">
            <v>947489485456446</v>
          </cell>
          <cell r="AS70">
            <v>1039187393959998.3</v>
          </cell>
          <cell r="AT70">
            <v>1811685444092153.5</v>
          </cell>
          <cell r="AU70">
            <v>822610501203220.13</v>
          </cell>
          <cell r="BD70">
            <v>46</v>
          </cell>
          <cell r="BE70">
            <v>240</v>
          </cell>
          <cell r="BF70">
            <v>173.04426421692787</v>
          </cell>
          <cell r="BG70">
            <v>128.19127859935398</v>
          </cell>
          <cell r="BH70">
            <v>169.9362759100211</v>
          </cell>
          <cell r="BK70">
            <v>46</v>
          </cell>
          <cell r="BL70">
            <v>4.1278501904591369E-2</v>
          </cell>
          <cell r="BM70">
            <v>0.10183543797834826</v>
          </cell>
          <cell r="BN70">
            <v>8.6413488381863413E-2</v>
          </cell>
          <cell r="BO70">
            <v>4.5830440132409445E-2</v>
          </cell>
          <cell r="BQ70">
            <v>3.3364126923160597E-2</v>
          </cell>
          <cell r="BR70">
            <v>0.16561870462501554</v>
          </cell>
          <cell r="BS70">
            <v>6.1725613267657423E-2</v>
          </cell>
          <cell r="BT70">
            <v>6.157854731287557E-2</v>
          </cell>
          <cell r="BW70">
            <v>7.4642628827751967E-2</v>
          </cell>
          <cell r="BX70">
            <v>0.26745414260336381</v>
          </cell>
          <cell r="BY70">
            <v>0.14813910164952082</v>
          </cell>
          <cell r="BZ70">
            <v>0.10740898744528501</v>
          </cell>
          <cell r="CJ70">
            <v>46</v>
          </cell>
          <cell r="CK70">
            <v>242.14330604422304</v>
          </cell>
          <cell r="CL70">
            <v>250.15266513557992</v>
          </cell>
          <cell r="CM70">
            <v>203.65216184344717</v>
          </cell>
          <cell r="CN70">
            <v>203.65216184344717</v>
          </cell>
          <cell r="CQ70">
            <v>46</v>
          </cell>
          <cell r="CR70">
            <v>3.7977215709078978E-2</v>
          </cell>
          <cell r="CS70">
            <v>5.6356530540156748E-2</v>
          </cell>
          <cell r="CT70">
            <v>0.10388138453360062</v>
          </cell>
          <cell r="CU70">
            <v>0.10366127790805271</v>
          </cell>
          <cell r="CW70">
            <v>4.4185559390965599E-2</v>
          </cell>
          <cell r="CX70">
            <v>4.6549974628876167E-2</v>
          </cell>
          <cell r="CY70">
            <v>3.7879466015288063E-2</v>
          </cell>
          <cell r="CZ70">
            <v>3.5908068323725818E-2</v>
          </cell>
          <cell r="DC70">
            <v>8.2162775100044577E-2</v>
          </cell>
          <cell r="DD70">
            <v>0.10290650516903291</v>
          </cell>
          <cell r="DE70">
            <v>0.14176085054888868</v>
          </cell>
          <cell r="DF70">
            <v>0.13956934623177852</v>
          </cell>
          <cell r="DQ70">
            <v>0</v>
          </cell>
          <cell r="DR70">
            <v>0</v>
          </cell>
          <cell r="DS70">
            <v>0.6</v>
          </cell>
          <cell r="DT70">
            <v>0.4</v>
          </cell>
          <cell r="DU70">
            <v>0</v>
          </cell>
          <cell r="DV70">
            <v>0.5</v>
          </cell>
          <cell r="DW70">
            <v>0</v>
          </cell>
          <cell r="DX70">
            <v>0.5</v>
          </cell>
          <cell r="DY70">
            <v>0</v>
          </cell>
          <cell r="DZ70">
            <v>0.25</v>
          </cell>
          <cell r="EA70">
            <v>0.75</v>
          </cell>
          <cell r="EB70">
            <v>0</v>
          </cell>
          <cell r="EC70">
            <v>0</v>
          </cell>
          <cell r="ED70">
            <v>0</v>
          </cell>
          <cell r="EE70">
            <v>0.5</v>
          </cell>
          <cell r="EF70">
            <v>0.5</v>
          </cell>
          <cell r="FG70" t="str">
            <v>苏秦</v>
          </cell>
          <cell r="FH70">
            <v>10057</v>
          </cell>
          <cell r="FI70" t="str">
            <v>fanwei2</v>
          </cell>
          <cell r="FJ70">
            <v>500</v>
          </cell>
          <cell r="FK70">
            <v>80</v>
          </cell>
          <cell r="FL70">
            <v>320</v>
          </cell>
          <cell r="FM70">
            <v>0</v>
          </cell>
          <cell r="FN70">
            <v>320</v>
          </cell>
          <cell r="FO70">
            <v>0</v>
          </cell>
          <cell r="FP70">
            <v>0</v>
          </cell>
          <cell r="FQ70">
            <v>0</v>
          </cell>
          <cell r="FR70">
            <v>0</v>
          </cell>
          <cell r="FS70">
            <v>20096</v>
          </cell>
          <cell r="FT70">
            <v>0</v>
          </cell>
          <cell r="FU70">
            <v>0</v>
          </cell>
          <cell r="FV70">
            <v>0</v>
          </cell>
          <cell r="FW70">
            <v>0</v>
          </cell>
          <cell r="FX70">
            <v>0</v>
          </cell>
          <cell r="FY70">
            <v>20096</v>
          </cell>
          <cell r="FZ70" t="str">
            <v/>
          </cell>
          <cell r="GA70">
            <v>1</v>
          </cell>
          <cell r="GB70">
            <v>320</v>
          </cell>
          <cell r="GC70">
            <v>0.95894663844041106</v>
          </cell>
          <cell r="GD70">
            <v>2</v>
          </cell>
          <cell r="GE70">
            <v>4.5999999999999996</v>
          </cell>
          <cell r="GF70">
            <v>4.3499999999999996</v>
          </cell>
        </row>
        <row r="71">
          <cell r="B71">
            <v>52</v>
          </cell>
          <cell r="C71">
            <v>0.5</v>
          </cell>
          <cell r="D71">
            <v>0.5</v>
          </cell>
          <cell r="E71">
            <v>0.5</v>
          </cell>
          <cell r="F71">
            <v>0.5</v>
          </cell>
          <cell r="G71">
            <v>0.13437190697541054</v>
          </cell>
          <cell r="H71">
            <v>2.1527863239560401E-2</v>
          </cell>
          <cell r="I71">
            <v>0.37874211160110383</v>
          </cell>
          <cell r="J71">
            <v>0.37874211160110383</v>
          </cell>
          <cell r="K71">
            <v>0</v>
          </cell>
          <cell r="L71">
            <v>0.21722229059164827</v>
          </cell>
          <cell r="M71">
            <v>0.36788047459673301</v>
          </cell>
          <cell r="N71">
            <v>0.21537700178562588</v>
          </cell>
          <cell r="R71">
            <v>3.7898399999999999</v>
          </cell>
          <cell r="S71">
            <v>3.62704</v>
          </cell>
          <cell r="T71">
            <v>1.8</v>
          </cell>
          <cell r="U71">
            <v>2.3839999999999999</v>
          </cell>
          <cell r="V71">
            <v>3.1838679136467234</v>
          </cell>
          <cell r="W71">
            <v>1.7313412330627829</v>
          </cell>
          <cell r="X71">
            <v>1.2224928708683991</v>
          </cell>
          <cell r="Y71">
            <v>1.1984386939891447</v>
          </cell>
          <cell r="Z71">
            <v>0.15596210620274964</v>
          </cell>
          <cell r="AA71">
            <v>0.16296247865240765</v>
          </cell>
          <cell r="AB71">
            <v>0.32837301587301593</v>
          </cell>
          <cell r="AC71">
            <v>0.24793264621284761</v>
          </cell>
          <cell r="AD71">
            <v>0.32133431979578286</v>
          </cell>
          <cell r="AE71">
            <v>0.39489627713594461</v>
          </cell>
          <cell r="AF71">
            <v>0.36645019271777768</v>
          </cell>
          <cell r="AG71">
            <v>0.40654733113543007</v>
          </cell>
          <cell r="AH71">
            <v>0.21987011563066661</v>
          </cell>
          <cell r="AI71">
            <v>0.19702380952380955</v>
          </cell>
          <cell r="AJ71">
            <v>0.32133431979578286</v>
          </cell>
          <cell r="AK71">
            <v>0.15596210620274964</v>
          </cell>
          <cell r="AL71">
            <v>4189565647365101</v>
          </cell>
          <cell r="AM71">
            <v>4377614659063608</v>
          </cell>
          <cell r="AN71">
            <v>8820990818338926</v>
          </cell>
          <cell r="AO71">
            <v>9396900101296096</v>
          </cell>
          <cell r="AP71">
            <v>8669505240122304</v>
          </cell>
          <cell r="AQ71">
            <v>8276455516996268</v>
          </cell>
          <cell r="AR71">
            <v>4965873310197761</v>
          </cell>
          <cell r="AS71">
            <v>5292594491003355</v>
          </cell>
          <cell r="AT71">
            <v>9396900101296096</v>
          </cell>
          <cell r="AU71">
            <v>4189565647365101</v>
          </cell>
          <cell r="BD71">
            <v>47</v>
          </cell>
          <cell r="BE71">
            <v>240</v>
          </cell>
          <cell r="BF71">
            <v>175.61050823910315</v>
          </cell>
          <cell r="BG71">
            <v>132.68414821122948</v>
          </cell>
          <cell r="BH71">
            <v>173.18145053808337</v>
          </cell>
          <cell r="BK71">
            <v>47</v>
          </cell>
          <cell r="BL71">
            <v>4.219774735713977E-2</v>
          </cell>
          <cell r="BM71">
            <v>0.10406666351946214</v>
          </cell>
          <cell r="BN71">
            <v>8.833073475249778E-2</v>
          </cell>
          <cell r="BO71">
            <v>4.687255755642325E-2</v>
          </cell>
          <cell r="BQ71">
            <v>3.3928587722673764E-2</v>
          </cell>
          <cell r="BR71">
            <v>0.16746283377760771</v>
          </cell>
          <cell r="BS71">
            <v>6.3024592803542459E-2</v>
          </cell>
          <cell r="BT71">
            <v>6.2951101919663965E-2</v>
          </cell>
          <cell r="BW71">
            <v>7.6126335079813534E-2</v>
          </cell>
          <cell r="BX71">
            <v>0.27152949729706988</v>
          </cell>
          <cell r="BY71">
            <v>0.15135532755604025</v>
          </cell>
          <cell r="BZ71">
            <v>0.10982365947608722</v>
          </cell>
          <cell r="CJ71">
            <v>47</v>
          </cell>
          <cell r="CK71">
            <v>244.80248214054819</v>
          </cell>
          <cell r="CL71">
            <v>253.75656764943943</v>
          </cell>
          <cell r="CM71">
            <v>207.75819447401381</v>
          </cell>
          <cell r="CN71">
            <v>207.75819447401381</v>
          </cell>
          <cell r="CQ71">
            <v>47</v>
          </cell>
          <cell r="CR71">
            <v>3.8836456134047175E-2</v>
          </cell>
          <cell r="CS71">
            <v>5.7619053108592541E-2</v>
          </cell>
          <cell r="CT71">
            <v>0.10643966254607971</v>
          </cell>
          <cell r="CU71">
            <v>0.10611003939090193</v>
          </cell>
          <cell r="CW71">
            <v>4.5064814639494681E-2</v>
          </cell>
          <cell r="CX71">
            <v>4.7634380378040617E-2</v>
          </cell>
          <cell r="CY71">
            <v>3.8887243693599097E-2</v>
          </cell>
          <cell r="CZ71">
            <v>3.6885700367533386E-2</v>
          </cell>
          <cell r="DC71">
            <v>8.3901270773541856E-2</v>
          </cell>
          <cell r="DD71">
            <v>0.10525343348663316</v>
          </cell>
          <cell r="DE71">
            <v>0.14532690623967881</v>
          </cell>
          <cell r="DF71">
            <v>0.14299573975843533</v>
          </cell>
          <cell r="DQ71">
            <v>0</v>
          </cell>
          <cell r="DR71">
            <v>0</v>
          </cell>
          <cell r="DS71">
            <v>0.7</v>
          </cell>
          <cell r="DT71">
            <v>0.3</v>
          </cell>
          <cell r="DU71">
            <v>0.5</v>
          </cell>
          <cell r="DV71">
            <v>0.5</v>
          </cell>
          <cell r="DW71">
            <v>0</v>
          </cell>
          <cell r="DX71">
            <v>0</v>
          </cell>
          <cell r="DY71">
            <v>0</v>
          </cell>
          <cell r="DZ71">
            <v>0.25</v>
          </cell>
          <cell r="EA71">
            <v>0.75</v>
          </cell>
          <cell r="EB71">
            <v>0</v>
          </cell>
          <cell r="EC71">
            <v>0</v>
          </cell>
          <cell r="ED71">
            <v>0</v>
          </cell>
          <cell r="EE71">
            <v>0.625</v>
          </cell>
          <cell r="EF71">
            <v>0.375</v>
          </cell>
          <cell r="FG71" t="str">
            <v>秦开</v>
          </cell>
          <cell r="FH71">
            <v>10058</v>
          </cell>
          <cell r="FI71" t="str">
            <v>zhixian</v>
          </cell>
          <cell r="FJ71">
            <v>200</v>
          </cell>
          <cell r="FK71">
            <v>100</v>
          </cell>
          <cell r="FM71">
            <v>0</v>
          </cell>
          <cell r="FN71">
            <v>200</v>
          </cell>
          <cell r="FO71">
            <v>20000</v>
          </cell>
          <cell r="FP71">
            <v>0</v>
          </cell>
          <cell r="FQ71">
            <v>0</v>
          </cell>
          <cell r="FR71">
            <v>0</v>
          </cell>
          <cell r="FS71">
            <v>0</v>
          </cell>
          <cell r="FT71">
            <v>0</v>
          </cell>
          <cell r="FU71">
            <v>0</v>
          </cell>
          <cell r="FV71">
            <v>0</v>
          </cell>
          <cell r="FW71">
            <v>0</v>
          </cell>
          <cell r="FX71">
            <v>0</v>
          </cell>
          <cell r="FY71">
            <v>20000</v>
          </cell>
          <cell r="FZ71" t="str">
            <v/>
          </cell>
          <cell r="GA71">
            <v>0</v>
          </cell>
          <cell r="GB71">
            <v>200</v>
          </cell>
          <cell r="GC71">
            <v>0.81853527718724506</v>
          </cell>
          <cell r="GD71">
            <v>1</v>
          </cell>
          <cell r="GE71">
            <v>3.9</v>
          </cell>
          <cell r="GF71">
            <v>3.67</v>
          </cell>
        </row>
        <row r="72">
          <cell r="B72">
            <v>53</v>
          </cell>
          <cell r="C72">
            <v>0.5</v>
          </cell>
          <cell r="D72">
            <v>0.5</v>
          </cell>
          <cell r="E72">
            <v>0.5</v>
          </cell>
          <cell r="F72">
            <v>0.5</v>
          </cell>
          <cell r="G72">
            <v>0.12872259906490441</v>
          </cell>
          <cell r="H72">
            <v>1.5018924022833268E-2</v>
          </cell>
          <cell r="I72">
            <v>0.36637972412899433</v>
          </cell>
          <cell r="J72">
            <v>0.36637972412899433</v>
          </cell>
          <cell r="K72">
            <v>0</v>
          </cell>
          <cell r="L72">
            <v>0.21166897049626637</v>
          </cell>
          <cell r="M72">
            <v>0.35469392795981625</v>
          </cell>
          <cell r="N72">
            <v>0.20147101308284152</v>
          </cell>
          <cell r="R72">
            <v>3.7898399999999999</v>
          </cell>
          <cell r="S72">
            <v>3.62704</v>
          </cell>
          <cell r="T72">
            <v>1.8</v>
          </cell>
          <cell r="U72">
            <v>2.3839999999999999</v>
          </cell>
          <cell r="V72">
            <v>3.1518044876477758</v>
          </cell>
          <cell r="W72">
            <v>1.7064081541557383</v>
          </cell>
          <cell r="X72">
            <v>1.1928075055991776</v>
          </cell>
          <cell r="Y72">
            <v>1.1750877948039162</v>
          </cell>
          <cell r="Z72">
            <v>0.15596210620274964</v>
          </cell>
          <cell r="AA72">
            <v>0.16296247865240765</v>
          </cell>
          <cell r="AB72">
            <v>0.32837301587301593</v>
          </cell>
          <cell r="AC72">
            <v>0.24793264621284761</v>
          </cell>
          <cell r="AD72">
            <v>0.32490809531450826</v>
          </cell>
          <cell r="AE72">
            <v>0.40360189075641489</v>
          </cell>
          <cell r="AF72">
            <v>0.38255342109103929</v>
          </cell>
          <cell r="AG72">
            <v>0.43026422150701688</v>
          </cell>
          <cell r="AH72">
            <v>0.22953205265462356</v>
          </cell>
          <cell r="AI72">
            <v>0.19702380952380955</v>
          </cell>
          <cell r="AJ72">
            <v>0.32490809531450826</v>
          </cell>
          <cell r="AK72">
            <v>0.15596210620274964</v>
          </cell>
          <cell r="AL72">
            <v>2.1337510629767108E+16</v>
          </cell>
          <cell r="AM72">
            <v>2.2295246615729664E+16</v>
          </cell>
          <cell r="AN72">
            <v>4.4925417380620072E+16</v>
          </cell>
          <cell r="AO72">
            <v>4.8740100993628672E+16</v>
          </cell>
          <cell r="AP72">
            <v>4.511747333802248E+16</v>
          </cell>
          <cell r="AQ72">
            <v>4.3377610185395608E+16</v>
          </cell>
          <cell r="AR72">
            <v>2.6026566111237364E+16</v>
          </cell>
          <cell r="AS72">
            <v>2.6955250428372044E+16</v>
          </cell>
          <cell r="AT72">
            <v>4.8740100993628672E+16</v>
          </cell>
          <cell r="AU72">
            <v>2.1337510629767108E+16</v>
          </cell>
          <cell r="BD72">
            <v>48</v>
          </cell>
          <cell r="BE72">
            <v>240</v>
          </cell>
          <cell r="BF72">
            <v>178.13420136042816</v>
          </cell>
          <cell r="BG72">
            <v>137.10235690221788</v>
          </cell>
          <cell r="BH72">
            <v>176.35113741172054</v>
          </cell>
          <cell r="BK72">
            <v>48</v>
          </cell>
          <cell r="BL72">
            <v>4.3116992809688226E-2</v>
          </cell>
          <cell r="BM72">
            <v>0.10629912693420729</v>
          </cell>
          <cell r="BN72">
            <v>9.0256136518726243E-2</v>
          </cell>
          <cell r="BO72">
            <v>4.7914674980436972E-2</v>
          </cell>
          <cell r="BQ72">
            <v>3.4493674839750021E-2</v>
          </cell>
          <cell r="BR72">
            <v>0.16930702641096679</v>
          </cell>
          <cell r="BS72">
            <v>6.4323572339427967E-2</v>
          </cell>
          <cell r="BT72">
            <v>6.4322431460026197E-2</v>
          </cell>
          <cell r="BW72">
            <v>7.7610667649438247E-2</v>
          </cell>
          <cell r="BX72">
            <v>0.27560615334517408</v>
          </cell>
          <cell r="BY72">
            <v>0.1545797088581542</v>
          </cell>
          <cell r="BZ72">
            <v>0.11223710644046317</v>
          </cell>
          <cell r="CJ72">
            <v>48</v>
          </cell>
          <cell r="CK72">
            <v>247.44632478675572</v>
          </cell>
          <cell r="CL72">
            <v>257.33387585026759</v>
          </cell>
          <cell r="CM72">
            <v>211.82922979791462</v>
          </cell>
          <cell r="CN72">
            <v>211.82922979791462</v>
          </cell>
          <cell r="CQ72">
            <v>48</v>
          </cell>
          <cell r="CR72">
            <v>3.9695696559015337E-2</v>
          </cell>
          <cell r="CS72">
            <v>5.8881575677028362E-2</v>
          </cell>
          <cell r="CT72">
            <v>0.10902455274785142</v>
          </cell>
          <cell r="CU72">
            <v>0.10857592140689634</v>
          </cell>
          <cell r="CW72">
            <v>4.5864382699622536E-2</v>
          </cell>
          <cell r="CX72">
            <v>4.8718786127204552E-2</v>
          </cell>
          <cell r="CY72">
            <v>3.9909266258497805E-2</v>
          </cell>
          <cell r="CZ72">
            <v>3.7888484246382151E-2</v>
          </cell>
          <cell r="DC72">
            <v>8.5560079258637872E-2</v>
          </cell>
          <cell r="DD72">
            <v>0.10760036180423291</v>
          </cell>
          <cell r="DE72">
            <v>0.14893381900634922</v>
          </cell>
          <cell r="DF72">
            <v>0.14646440565327851</v>
          </cell>
          <cell r="DQ72">
            <v>0</v>
          </cell>
          <cell r="DR72">
            <v>0</v>
          </cell>
          <cell r="DS72">
            <v>0.7</v>
          </cell>
          <cell r="DT72">
            <v>0.3</v>
          </cell>
          <cell r="DU72">
            <v>0.5</v>
          </cell>
          <cell r="DV72">
            <v>0.5</v>
          </cell>
          <cell r="DW72">
            <v>0</v>
          </cell>
          <cell r="DX72">
            <v>0</v>
          </cell>
          <cell r="DY72">
            <v>0</v>
          </cell>
          <cell r="DZ72">
            <v>0.25</v>
          </cell>
          <cell r="EA72">
            <v>0.75</v>
          </cell>
          <cell r="EB72">
            <v>0</v>
          </cell>
          <cell r="EC72">
            <v>0</v>
          </cell>
          <cell r="ED72">
            <v>0</v>
          </cell>
          <cell r="EE72">
            <v>0.625</v>
          </cell>
          <cell r="EF72">
            <v>0.375</v>
          </cell>
          <cell r="FG72" t="str">
            <v>墨子</v>
          </cell>
          <cell r="FH72">
            <v>10059</v>
          </cell>
          <cell r="FI72" t="str">
            <v/>
          </cell>
          <cell r="FM72">
            <v>0</v>
          </cell>
          <cell r="FN72" t="str">
            <v/>
          </cell>
          <cell r="FO72">
            <v>0</v>
          </cell>
          <cell r="FP72">
            <v>0</v>
          </cell>
          <cell r="FQ72">
            <v>0</v>
          </cell>
          <cell r="FR72">
            <v>0</v>
          </cell>
          <cell r="FS72">
            <v>0</v>
          </cell>
          <cell r="FT72">
            <v>0</v>
          </cell>
          <cell r="FU72">
            <v>0</v>
          </cell>
          <cell r="FV72">
            <v>0</v>
          </cell>
          <cell r="FW72">
            <v>0</v>
          </cell>
          <cell r="FX72">
            <v>0</v>
          </cell>
          <cell r="FY72">
            <v>0</v>
          </cell>
          <cell r="FZ72" t="str">
            <v/>
          </cell>
          <cell r="GA72">
            <v>0</v>
          </cell>
          <cell r="GB72" t="str">
            <v/>
          </cell>
          <cell r="GC72" t="str">
            <v/>
          </cell>
          <cell r="GD72">
            <v>0</v>
          </cell>
          <cell r="GE72">
            <v>0</v>
          </cell>
          <cell r="GF72">
            <v>2</v>
          </cell>
        </row>
        <row r="73">
          <cell r="B73">
            <v>54</v>
          </cell>
          <cell r="C73">
            <v>0.5</v>
          </cell>
          <cell r="D73">
            <v>0.5</v>
          </cell>
          <cell r="E73">
            <v>0.5</v>
          </cell>
          <cell r="F73">
            <v>0.5</v>
          </cell>
          <cell r="G73">
            <v>0.12320470274763959</v>
          </cell>
          <cell r="H73">
            <v>1.5018924022833268E-2</v>
          </cell>
          <cell r="I73">
            <v>0.35424810122303085</v>
          </cell>
          <cell r="J73">
            <v>0.35424810122303085</v>
          </cell>
          <cell r="K73">
            <v>0</v>
          </cell>
          <cell r="L73">
            <v>0.2094367246756392</v>
          </cell>
          <cell r="M73">
            <v>0.34175353019345517</v>
          </cell>
          <cell r="N73">
            <v>0.1878884990711128</v>
          </cell>
          <cell r="R73">
            <v>3.7898399999999999</v>
          </cell>
          <cell r="S73">
            <v>3.62704</v>
          </cell>
          <cell r="T73">
            <v>1.8</v>
          </cell>
          <cell r="U73">
            <v>2.3839999999999999</v>
          </cell>
          <cell r="V73">
            <v>3.1230059958433434</v>
          </cell>
          <cell r="W73">
            <v>1.6860754046468309</v>
          </cell>
          <cell r="X73">
            <v>1.1703713840018979</v>
          </cell>
          <cell r="Y73">
            <v>1.1572217279674493</v>
          </cell>
          <cell r="Z73">
            <v>0.15596210620274964</v>
          </cell>
          <cell r="AA73">
            <v>0.16296247865240765</v>
          </cell>
          <cell r="AB73">
            <v>0.32837301587301593</v>
          </cell>
          <cell r="AC73">
            <v>0.24793264621284761</v>
          </cell>
          <cell r="AD73">
            <v>0.32818968837382917</v>
          </cell>
          <cell r="AE73">
            <v>0.41003185989601398</v>
          </cell>
          <cell r="AF73">
            <v>0.39767269856959014</v>
          </cell>
          <cell r="AG73">
            <v>0.45446767857723736</v>
          </cell>
          <cell r="AH73">
            <v>0.23860361914175407</v>
          </cell>
          <cell r="AI73">
            <v>0.19702380952380955</v>
          </cell>
          <cell r="AJ73">
            <v>0.32818968837382917</v>
          </cell>
          <cell r="AK73">
            <v>0.15596210620274964</v>
          </cell>
          <cell r="AL73">
            <v>1.0867221048601174E+17</v>
          </cell>
          <cell r="AM73">
            <v>1.1354997192981173E+17</v>
          </cell>
          <cell r="AN73">
            <v>2.2880571677128026E+17</v>
          </cell>
          <cell r="AO73">
            <v>2.5280650206566112E+17</v>
          </cell>
          <cell r="AP73">
            <v>2.3479845089504237E+17</v>
          </cell>
          <cell r="AQ73">
            <v>2.2734575948992989E+17</v>
          </cell>
          <cell r="AR73">
            <v>1.3640745569395792E+17</v>
          </cell>
          <cell r="AS73">
            <v>1.3728343006276814E+17</v>
          </cell>
          <cell r="AT73">
            <v>2.5280650206566112E+17</v>
          </cell>
          <cell r="AU73">
            <v>1.0867221048601174E+17</v>
          </cell>
          <cell r="BD73">
            <v>49</v>
          </cell>
          <cell r="BE73">
            <v>240</v>
          </cell>
          <cell r="BF73">
            <v>180.61576084709608</v>
          </cell>
          <cell r="BG73">
            <v>141.44733787877334</v>
          </cell>
          <cell r="BH73">
            <v>179.44709249223561</v>
          </cell>
          <cell r="BK73">
            <v>49</v>
          </cell>
          <cell r="BL73">
            <v>4.4036238262236627E-2</v>
          </cell>
          <cell r="BM73">
            <v>0.10853252015785841</v>
          </cell>
          <cell r="BN73">
            <v>9.2181538284954678E-2</v>
          </cell>
          <cell r="BO73">
            <v>4.895679240445075E-2</v>
          </cell>
          <cell r="BQ73">
            <v>3.5058761956826334E-2</v>
          </cell>
          <cell r="BR73">
            <v>0.17115121904432529</v>
          </cell>
          <cell r="BS73">
            <v>6.5622244840801813E-2</v>
          </cell>
          <cell r="BT73">
            <v>6.5692601017319635E-2</v>
          </cell>
          <cell r="BW73">
            <v>7.9095000219062961E-2</v>
          </cell>
          <cell r="BX73">
            <v>0.2796837392021837</v>
          </cell>
          <cell r="BY73">
            <v>0.15780378312575649</v>
          </cell>
          <cell r="BZ73">
            <v>0.11464939342177038</v>
          </cell>
          <cell r="CJ73">
            <v>49</v>
          </cell>
          <cell r="CK73">
            <v>250.07519066248534</v>
          </cell>
          <cell r="CL73">
            <v>260.88485052943503</v>
          </cell>
          <cell r="CM73">
            <v>215.86593963067497</v>
          </cell>
          <cell r="CN73">
            <v>215.86593963067497</v>
          </cell>
          <cell r="CQ73">
            <v>49</v>
          </cell>
          <cell r="CR73">
            <v>4.0554936983983526E-2</v>
          </cell>
          <cell r="CS73">
            <v>6.0144098245464163E-2</v>
          </cell>
          <cell r="CT73">
            <v>0.11161840260900908</v>
          </cell>
          <cell r="CU73">
            <v>0.11104756747874495</v>
          </cell>
          <cell r="CW73">
            <v>4.6663950759749974E-2</v>
          </cell>
          <cell r="CX73">
            <v>4.980319187636896E-2</v>
          </cell>
          <cell r="CY73">
            <v>4.0931822400224284E-2</v>
          </cell>
          <cell r="CZ73">
            <v>3.8892210248305893E-2</v>
          </cell>
          <cell r="DC73">
            <v>8.72188877437335E-2</v>
          </cell>
          <cell r="DD73">
            <v>0.10994729012183313</v>
          </cell>
          <cell r="DE73">
            <v>0.15255022500923338</v>
          </cell>
          <cell r="DF73">
            <v>0.14993977772705083</v>
          </cell>
          <cell r="DQ73">
            <v>0</v>
          </cell>
          <cell r="DR73">
            <v>0</v>
          </cell>
          <cell r="DS73">
            <v>0.7</v>
          </cell>
          <cell r="DT73">
            <v>0.3</v>
          </cell>
          <cell r="DU73">
            <v>0.5</v>
          </cell>
          <cell r="DV73">
            <v>0.5</v>
          </cell>
          <cell r="DW73">
            <v>0</v>
          </cell>
          <cell r="DX73">
            <v>0</v>
          </cell>
          <cell r="DY73">
            <v>0</v>
          </cell>
          <cell r="DZ73">
            <v>0.25</v>
          </cell>
          <cell r="EA73">
            <v>0.75</v>
          </cell>
          <cell r="EB73">
            <v>0</v>
          </cell>
          <cell r="EC73">
            <v>0</v>
          </cell>
          <cell r="ED73">
            <v>0</v>
          </cell>
          <cell r="EE73">
            <v>0.625</v>
          </cell>
          <cell r="EF73">
            <v>0.375</v>
          </cell>
          <cell r="FG73" t="str">
            <v>褒姒</v>
          </cell>
          <cell r="FH73">
            <v>10060</v>
          </cell>
          <cell r="FI73" t="str">
            <v>rectangle</v>
          </cell>
          <cell r="FJ73">
            <v>500</v>
          </cell>
          <cell r="FK73">
            <v>60</v>
          </cell>
          <cell r="FL73">
            <v>170</v>
          </cell>
          <cell r="FM73">
            <v>0</v>
          </cell>
          <cell r="FN73">
            <v>500</v>
          </cell>
          <cell r="FO73">
            <v>0</v>
          </cell>
          <cell r="FP73">
            <v>0</v>
          </cell>
          <cell r="FQ73">
            <v>0</v>
          </cell>
          <cell r="FR73">
            <v>0</v>
          </cell>
          <cell r="FS73">
            <v>0</v>
          </cell>
          <cell r="FT73">
            <v>0</v>
          </cell>
          <cell r="FU73">
            <v>0</v>
          </cell>
          <cell r="FV73">
            <v>0</v>
          </cell>
          <cell r="FW73">
            <v>10200</v>
          </cell>
          <cell r="FX73">
            <v>0</v>
          </cell>
          <cell r="FY73">
            <v>10200</v>
          </cell>
          <cell r="FZ73" t="str">
            <v/>
          </cell>
          <cell r="GA73">
            <v>0</v>
          </cell>
          <cell r="GB73">
            <v>500</v>
          </cell>
          <cell r="GC73">
            <v>1</v>
          </cell>
          <cell r="GD73">
            <v>1</v>
          </cell>
          <cell r="GE73">
            <v>2.5</v>
          </cell>
          <cell r="GF73">
            <v>2.5</v>
          </cell>
        </row>
        <row r="74">
          <cell r="B74">
            <v>55</v>
          </cell>
          <cell r="C74">
            <v>0.5</v>
          </cell>
          <cell r="D74">
            <v>0.5</v>
          </cell>
          <cell r="E74">
            <v>0.5</v>
          </cell>
          <cell r="F74">
            <v>0.5</v>
          </cell>
          <cell r="G74">
            <v>0.11781516118778562</v>
          </cell>
          <cell r="H74">
            <v>1.5018924022833268E-2</v>
          </cell>
          <cell r="I74">
            <v>0.34234293527797865</v>
          </cell>
          <cell r="J74">
            <v>0.34234293527797865</v>
          </cell>
          <cell r="K74">
            <v>0</v>
          </cell>
          <cell r="L74">
            <v>0.20725448116139403</v>
          </cell>
          <cell r="M74">
            <v>0.32905468651873288</v>
          </cell>
          <cell r="N74">
            <v>0.17462193523147221</v>
          </cell>
          <cell r="R74">
            <v>3.7898399999999999</v>
          </cell>
          <cell r="S74">
            <v>3.62704</v>
          </cell>
          <cell r="T74">
            <v>1.8</v>
          </cell>
          <cell r="U74">
            <v>2.3839999999999999</v>
          </cell>
          <cell r="V74">
            <v>3.0948119465187802</v>
          </cell>
          <cell r="W74">
            <v>1.6661680585976855</v>
          </cell>
          <cell r="X74">
            <v>1.1483931901354303</v>
          </cell>
          <cell r="Y74">
            <v>1.1397064685697611</v>
          </cell>
          <cell r="Z74">
            <v>0.15596210620274964</v>
          </cell>
          <cell r="AA74">
            <v>0.16296247865240765</v>
          </cell>
          <cell r="AB74">
            <v>0.32837301587301593</v>
          </cell>
          <cell r="AC74">
            <v>0.24793264621284761</v>
          </cell>
          <cell r="AD74">
            <v>0.33147043512164054</v>
          </cell>
          <cell r="AE74">
            <v>0.41656413860896813</v>
          </cell>
          <cell r="AF74">
            <v>0.41411028049114518</v>
          </cell>
          <cell r="AG74">
            <v>0.48303965047207903</v>
          </cell>
          <cell r="AH74">
            <v>0.2484661682946871</v>
          </cell>
          <cell r="AI74">
            <v>0.19702380952380955</v>
          </cell>
          <cell r="AJ74">
            <v>0.33147043512164054</v>
          </cell>
          <cell r="AK74">
            <v>0.15596210620274964</v>
          </cell>
          <cell r="AL74">
            <v>5.5346893725460512E+17</v>
          </cell>
          <cell r="AM74">
            <v>5.7831143774675213E+17</v>
          </cell>
          <cell r="AN74">
            <v>1.1653103984249894E+18</v>
          </cell>
          <cell r="AO74">
            <v>1.3112637475870149E+18</v>
          </cell>
          <cell r="AP74">
            <v>1.2219281902085345E+18</v>
          </cell>
          <cell r="AQ74">
            <v>1.1915385411309437E+18</v>
          </cell>
          <cell r="AR74">
            <v>7.1492312467856627E+17</v>
          </cell>
          <cell r="AS74">
            <v>6.9918623905499366E+17</v>
          </cell>
          <cell r="AT74">
            <v>1.3112637475870149E+18</v>
          </cell>
          <cell r="AU74">
            <v>5.5346893725460512E+17</v>
          </cell>
          <cell r="BD74">
            <v>50</v>
          </cell>
          <cell r="BE74">
            <v>240</v>
          </cell>
          <cell r="BF74">
            <v>183.05559640492382</v>
          </cell>
          <cell r="BG74">
            <v>145.19740025667724</v>
          </cell>
          <cell r="BH74">
            <v>182.47103089457011</v>
          </cell>
          <cell r="BK74">
            <v>50</v>
          </cell>
          <cell r="BL74">
            <v>4.4955483714785027E-2</v>
          </cell>
          <cell r="BM74">
            <v>0.11076591338150954</v>
          </cell>
          <cell r="BN74">
            <v>9.410694005118389E-2</v>
          </cell>
          <cell r="BO74">
            <v>4.9998909828463778E-2</v>
          </cell>
          <cell r="BQ74">
            <v>3.5623849073901925E-2</v>
          </cell>
          <cell r="BR74">
            <v>0.17300061370233111</v>
          </cell>
          <cell r="BS74">
            <v>6.692079113196471E-2</v>
          </cell>
          <cell r="BT74">
            <v>6.7062770574613073E-2</v>
          </cell>
          <cell r="BW74">
            <v>8.0579332788686953E-2</v>
          </cell>
          <cell r="BX74">
            <v>0.28376652708384065</v>
          </cell>
          <cell r="BY74">
            <v>0.16102773118314861</v>
          </cell>
          <cell r="BZ74">
            <v>0.11706168040307685</v>
          </cell>
          <cell r="CJ74">
            <v>50</v>
          </cell>
          <cell r="CK74">
            <v>252.68942815045955</v>
          </cell>
          <cell r="CL74">
            <v>264.4097477530774</v>
          </cell>
          <cell r="CM74">
            <v>219.86898414944972</v>
          </cell>
          <cell r="CN74">
            <v>219.86898414944972</v>
          </cell>
          <cell r="CQ74">
            <v>50</v>
          </cell>
          <cell r="CR74">
            <v>4.1414177408951695E-2</v>
          </cell>
          <cell r="CS74">
            <v>6.1406620813899984E-2</v>
          </cell>
          <cell r="CT74">
            <v>0.11421225247016673</v>
          </cell>
          <cell r="CU74">
            <v>0.11351921355059356</v>
          </cell>
          <cell r="CW74">
            <v>4.7463518819877447E-2</v>
          </cell>
          <cell r="CX74">
            <v>5.0893720307770597E-2</v>
          </cell>
          <cell r="CY74">
            <v>4.1954378541950811E-2</v>
          </cell>
          <cell r="CZ74">
            <v>3.9895936250229622E-2</v>
          </cell>
          <cell r="DC74">
            <v>8.8877696228829142E-2</v>
          </cell>
          <cell r="DD74">
            <v>0.11230034112167059</v>
          </cell>
          <cell r="DE74">
            <v>0.15616663101211753</v>
          </cell>
          <cell r="DF74">
            <v>0.15341514980082319</v>
          </cell>
          <cell r="DQ74">
            <v>0</v>
          </cell>
          <cell r="DR74">
            <v>0</v>
          </cell>
          <cell r="DS74">
            <v>0.7</v>
          </cell>
          <cell r="DT74">
            <v>0.3</v>
          </cell>
          <cell r="DU74">
            <v>0.5</v>
          </cell>
          <cell r="DV74">
            <v>0.5</v>
          </cell>
          <cell r="DW74">
            <v>0</v>
          </cell>
          <cell r="DX74">
            <v>0</v>
          </cell>
          <cell r="DY74">
            <v>0</v>
          </cell>
          <cell r="DZ74">
            <v>0.25</v>
          </cell>
          <cell r="EA74">
            <v>0.75</v>
          </cell>
          <cell r="EB74">
            <v>0</v>
          </cell>
          <cell r="EC74">
            <v>0</v>
          </cell>
          <cell r="ED74">
            <v>0</v>
          </cell>
          <cell r="EE74">
            <v>0.625</v>
          </cell>
          <cell r="EF74">
            <v>0.375</v>
          </cell>
          <cell r="FG74" t="str">
            <v>鲁班</v>
          </cell>
          <cell r="FH74">
            <v>10061</v>
          </cell>
          <cell r="FI74" t="str">
            <v>fanwei</v>
          </cell>
          <cell r="FJ74">
            <v>130</v>
          </cell>
          <cell r="FM74">
            <v>0</v>
          </cell>
          <cell r="FN74">
            <v>130</v>
          </cell>
          <cell r="FO74">
            <v>0</v>
          </cell>
          <cell r="FP74">
            <v>0</v>
          </cell>
          <cell r="FQ74">
            <v>0</v>
          </cell>
          <cell r="FR74">
            <v>53066</v>
          </cell>
          <cell r="FS74">
            <v>0</v>
          </cell>
          <cell r="FT74">
            <v>0</v>
          </cell>
          <cell r="FU74">
            <v>0</v>
          </cell>
          <cell r="FV74">
            <v>0</v>
          </cell>
          <cell r="FW74">
            <v>0</v>
          </cell>
          <cell r="FX74">
            <v>0</v>
          </cell>
          <cell r="FY74">
            <v>53066</v>
          </cell>
          <cell r="FZ74" t="str">
            <v/>
          </cell>
          <cell r="GA74">
            <v>0</v>
          </cell>
          <cell r="GB74">
            <v>130</v>
          </cell>
          <cell r="GC74">
            <v>0.65404657457344972</v>
          </cell>
          <cell r="GD74">
            <v>2</v>
          </cell>
          <cell r="GE74">
            <v>8.3000000000000007</v>
          </cell>
          <cell r="GF74">
            <v>7.15</v>
          </cell>
        </row>
        <row r="75">
          <cell r="B75">
            <v>56</v>
          </cell>
          <cell r="C75">
            <v>0.5</v>
          </cell>
          <cell r="D75">
            <v>0.5</v>
          </cell>
          <cell r="E75">
            <v>0.5</v>
          </cell>
          <cell r="F75">
            <v>0.5</v>
          </cell>
          <cell r="G75">
            <v>0.11255098865621624</v>
          </cell>
          <cell r="H75">
            <v>1.5018924022833268E-2</v>
          </cell>
          <cell r="I75">
            <v>0.3306599990972342</v>
          </cell>
          <cell r="J75">
            <v>0.3306599990972342</v>
          </cell>
          <cell r="K75">
            <v>0</v>
          </cell>
          <cell r="L75">
            <v>0.20512111990186799</v>
          </cell>
          <cell r="M75">
            <v>0.31659288792593876</v>
          </cell>
          <cell r="N75">
            <v>0.16166397207683986</v>
          </cell>
          <cell r="R75">
            <v>3.7898399999999999</v>
          </cell>
          <cell r="S75">
            <v>3.62704</v>
          </cell>
          <cell r="T75">
            <v>1.8</v>
          </cell>
          <cell r="U75">
            <v>2.3839999999999999</v>
          </cell>
          <cell r="V75">
            <v>3.0672095058578011</v>
          </cell>
          <cell r="W75">
            <v>1.6466771083974263</v>
          </cell>
          <cell r="X75">
            <v>1.1268634717649668</v>
          </cell>
          <cell r="Y75">
            <v>1.1225350699480354</v>
          </cell>
          <cell r="Z75">
            <v>0.15596210620274964</v>
          </cell>
          <cell r="AA75">
            <v>0.16296247865240765</v>
          </cell>
          <cell r="AB75">
            <v>0.32837301587301593</v>
          </cell>
          <cell r="AC75">
            <v>0.24793264621284761</v>
          </cell>
          <cell r="AD75">
            <v>0.33474971467422321</v>
          </cell>
          <cell r="AE75">
            <v>0.42320180688930453</v>
          </cell>
          <cell r="AF75">
            <v>0.43212186009655312</v>
          </cell>
          <cell r="AG75">
            <v>0.51830861881941714</v>
          </cell>
          <cell r="AH75">
            <v>0.25927311605793185</v>
          </cell>
          <cell r="AI75">
            <v>0.19702380952380955</v>
          </cell>
          <cell r="AJ75">
            <v>0.33474971467422321</v>
          </cell>
          <cell r="AK75">
            <v>0.15596210620274964</v>
          </cell>
          <cell r="AL75">
            <v>2.8188242710418821E+18</v>
          </cell>
          <cell r="AM75">
            <v>2.9453474390592051E+18</v>
          </cell>
          <cell r="AN75">
            <v>5.9349405418696151E+18</v>
          </cell>
          <cell r="AO75">
            <v>6.8012990239047014E+18</v>
          </cell>
          <cell r="AP75">
            <v>6.3591071250028882E+18</v>
          </cell>
          <cell r="AQ75">
            <v>6.2449552531167631E+18</v>
          </cell>
          <cell r="AR75">
            <v>3.746973151870058E+18</v>
          </cell>
          <cell r="AS75">
            <v>3.560964325121769E+18</v>
          </cell>
          <cell r="AT75">
            <v>6.8012990239047014E+18</v>
          </cell>
          <cell r="AU75">
            <v>2.8188242710418821E+18</v>
          </cell>
          <cell r="BD75">
            <v>51</v>
          </cell>
          <cell r="BE75">
            <v>240</v>
          </cell>
          <cell r="BF75">
            <v>185.46875703096995</v>
          </cell>
          <cell r="BG75">
            <v>148.48371545188593</v>
          </cell>
          <cell r="BH75">
            <v>185.4246278374533</v>
          </cell>
          <cell r="BK75">
            <v>51</v>
          </cell>
          <cell r="BL75">
            <v>4.5874729167333428E-2</v>
          </cell>
          <cell r="BM75">
            <v>0.11299930660515972</v>
          </cell>
          <cell r="BN75">
            <v>9.6034300162012531E-2</v>
          </cell>
          <cell r="BO75">
            <v>5.1041027252477555E-2</v>
          </cell>
          <cell r="BQ75">
            <v>3.6188936190978183E-2</v>
          </cell>
          <cell r="BR75">
            <v>0.17485040079471112</v>
          </cell>
          <cell r="BS75">
            <v>6.8219337423127191E-2</v>
          </cell>
          <cell r="BT75">
            <v>6.8432940131907094E-2</v>
          </cell>
          <cell r="BW75">
            <v>8.206366535831161E-2</v>
          </cell>
          <cell r="BX75">
            <v>0.28784970739987081</v>
          </cell>
          <cell r="BY75">
            <v>0.16425363758513972</v>
          </cell>
          <cell r="BZ75">
            <v>0.11947396738438465</v>
          </cell>
          <cell r="CJ75">
            <v>51</v>
          </cell>
          <cell r="CK75">
            <v>255.28937752948269</v>
          </cell>
          <cell r="CL75">
            <v>267.91797314435621</v>
          </cell>
          <cell r="CM75">
            <v>224.26857983109048</v>
          </cell>
          <cell r="CN75">
            <v>224.26857983109048</v>
          </cell>
          <cell r="CQ75">
            <v>51</v>
          </cell>
          <cell r="CR75" t="e">
            <v>#VALUE!</v>
          </cell>
          <cell r="CS75" t="e">
            <v>#VALUE!</v>
          </cell>
          <cell r="CT75" t="e">
            <v>#VALUE!</v>
          </cell>
          <cell r="CU75" t="e">
            <v>#VALUE!</v>
          </cell>
          <cell r="CW75">
            <v>4.8263086880004913E-2</v>
          </cell>
          <cell r="CX75">
            <v>5.1989330034428238E-2</v>
          </cell>
          <cell r="CY75">
            <v>4.2981328493271041E-2</v>
          </cell>
          <cell r="CZ75">
            <v>4.0921457805430106E-2</v>
          </cell>
          <cell r="DC75" t="e">
            <v>#VALUE!</v>
          </cell>
          <cell r="DD75" t="e">
            <v>#VALUE!</v>
          </cell>
          <cell r="DE75" t="e">
            <v>#VALUE!</v>
          </cell>
          <cell r="DF75" t="e">
            <v>#VALUE!</v>
          </cell>
          <cell r="DQ75">
            <v>0</v>
          </cell>
          <cell r="DR75">
            <v>0</v>
          </cell>
          <cell r="DS75">
            <v>0.7</v>
          </cell>
          <cell r="DT75">
            <v>0.3</v>
          </cell>
          <cell r="DU75">
            <v>0.5</v>
          </cell>
          <cell r="DV75">
            <v>0.5</v>
          </cell>
          <cell r="DW75">
            <v>0</v>
          </cell>
          <cell r="DX75">
            <v>0</v>
          </cell>
          <cell r="DY75">
            <v>0</v>
          </cell>
          <cell r="DZ75">
            <v>0.25</v>
          </cell>
          <cell r="EA75">
            <v>0.75</v>
          </cell>
          <cell r="EB75">
            <v>0</v>
          </cell>
          <cell r="EC75">
            <v>0</v>
          </cell>
          <cell r="ED75">
            <v>0</v>
          </cell>
          <cell r="EE75">
            <v>0.625</v>
          </cell>
          <cell r="EF75">
            <v>0.375</v>
          </cell>
          <cell r="FG75" t="str">
            <v>伍子胥</v>
          </cell>
          <cell r="FH75">
            <v>10062</v>
          </cell>
          <cell r="FI75" t="str">
            <v>nomarl</v>
          </cell>
          <cell r="FJ75">
            <v>999</v>
          </cell>
          <cell r="FM75">
            <v>0</v>
          </cell>
          <cell r="FN75">
            <v>999</v>
          </cell>
          <cell r="FO75">
            <v>0</v>
          </cell>
          <cell r="FP75">
            <v>0</v>
          </cell>
          <cell r="FQ75">
            <v>0</v>
          </cell>
          <cell r="FR75">
            <v>0</v>
          </cell>
          <cell r="FS75">
            <v>0</v>
          </cell>
          <cell r="FT75">
            <v>0</v>
          </cell>
          <cell r="FU75">
            <v>0</v>
          </cell>
          <cell r="FV75">
            <v>0</v>
          </cell>
          <cell r="FW75">
            <v>0</v>
          </cell>
          <cell r="FX75">
            <v>0</v>
          </cell>
          <cell r="FY75">
            <v>0</v>
          </cell>
          <cell r="FZ75" t="str">
            <v/>
          </cell>
          <cell r="GA75">
            <v>1</v>
          </cell>
          <cell r="GB75">
            <v>999</v>
          </cell>
          <cell r="GC75">
            <v>1</v>
          </cell>
          <cell r="GD75">
            <v>0</v>
          </cell>
          <cell r="GE75">
            <v>0</v>
          </cell>
          <cell r="GF75">
            <v>1</v>
          </cell>
          <cell r="GG75">
            <v>1</v>
          </cell>
        </row>
        <row r="76">
          <cell r="B76">
            <v>57</v>
          </cell>
          <cell r="C76">
            <v>0.5</v>
          </cell>
          <cell r="D76">
            <v>0.5</v>
          </cell>
          <cell r="E76">
            <v>0.5</v>
          </cell>
          <cell r="F76">
            <v>0.5</v>
          </cell>
          <cell r="G76">
            <v>0.10740926887645813</v>
          </cell>
          <cell r="H76">
            <v>1.5018924022833268E-2</v>
          </cell>
          <cell r="I76">
            <v>0.31919514439186364</v>
          </cell>
          <cell r="J76">
            <v>0.31919514439186364</v>
          </cell>
          <cell r="K76">
            <v>0</v>
          </cell>
          <cell r="L76">
            <v>0.20303554593455533</v>
          </cell>
          <cell r="M76">
            <v>0.30436370957354347</v>
          </cell>
          <cell r="N76">
            <v>0.14900743108051223</v>
          </cell>
          <cell r="R76">
            <v>3.7898399999999999</v>
          </cell>
          <cell r="S76">
            <v>3.62704</v>
          </cell>
          <cell r="T76">
            <v>1.8</v>
          </cell>
          <cell r="U76">
            <v>2.3839999999999999</v>
          </cell>
          <cell r="V76">
            <v>3.0401861155812036</v>
          </cell>
          <cell r="W76">
            <v>1.6275937393914084</v>
          </cell>
          <cell r="X76">
            <v>1.1057729740030113</v>
          </cell>
          <cell r="Y76">
            <v>1.1057007242773038</v>
          </cell>
          <cell r="Z76">
            <v>0.15596210620274964</v>
          </cell>
          <cell r="AA76">
            <v>0.16296247865240765</v>
          </cell>
          <cell r="AB76">
            <v>0.32837301587301593</v>
          </cell>
          <cell r="AC76">
            <v>0.24793264621284761</v>
          </cell>
          <cell r="AD76">
            <v>0.33802690773376354</v>
          </cell>
          <cell r="AE76">
            <v>0.42994816103448741</v>
          </cell>
          <cell r="AF76">
            <v>0.45205265314347948</v>
          </cell>
          <cell r="AG76">
            <v>0.56571877878424415</v>
          </cell>
          <cell r="AH76">
            <v>0.2712315918860877</v>
          </cell>
          <cell r="AI76">
            <v>0.19702380952380955</v>
          </cell>
          <cell r="AJ76">
            <v>0.33802690773376354</v>
          </cell>
          <cell r="AK76">
            <v>0.15596210620274964</v>
          </cell>
          <cell r="AL76">
            <v>1.4356307529070252E+19</v>
          </cell>
          <cell r="AM76">
            <v>1.5000691617950519E+19</v>
          </cell>
          <cell r="AN76">
            <v>3.0226726958872945E+19</v>
          </cell>
          <cell r="AO76">
            <v>3.5277165633298653E+19</v>
          </cell>
          <cell r="AP76">
            <v>3.3093796960655516E+19</v>
          </cell>
          <cell r="AQ76">
            <v>3.2730343809453679E+19</v>
          </cell>
          <cell r="AR76">
            <v>1.9638206285672206E+19</v>
          </cell>
          <cell r="AS76">
            <v>1.8136036175323767E+19</v>
          </cell>
          <cell r="AT76">
            <v>3.5277165633298653E+19</v>
          </cell>
          <cell r="AU76">
            <v>1.4356307529070252E+19</v>
          </cell>
          <cell r="BD76">
            <v>52</v>
          </cell>
          <cell r="BE76">
            <v>240</v>
          </cell>
          <cell r="BF76">
            <v>187.8666502580044</v>
          </cell>
          <cell r="BG76">
            <v>151.70868609678408</v>
          </cell>
          <cell r="BH76">
            <v>188.30951957144978</v>
          </cell>
          <cell r="BK76">
            <v>52</v>
          </cell>
          <cell r="BL76">
            <v>4.6793974619881828E-2</v>
          </cell>
          <cell r="BM76">
            <v>0.11523296115460013</v>
          </cell>
          <cell r="BN76">
            <v>9.7969138171772774E-2</v>
          </cell>
          <cell r="BO76">
            <v>5.2084818773594971E-2</v>
          </cell>
          <cell r="BQ76">
            <v>3.6754023308054495E-2</v>
          </cell>
          <cell r="BR76">
            <v>0.1767001878870911</v>
          </cell>
          <cell r="BS76">
            <v>6.9520819078178669E-2</v>
          </cell>
          <cell r="BT76">
            <v>6.9801511586267351E-2</v>
          </cell>
          <cell r="BW76">
            <v>8.3547997927936324E-2</v>
          </cell>
          <cell r="BX76">
            <v>0.29193314904169121</v>
          </cell>
          <cell r="BY76">
            <v>0.16748995724995144</v>
          </cell>
          <cell r="BZ76">
            <v>0.12188633035986232</v>
          </cell>
          <cell r="CJ76">
            <v>52</v>
          </cell>
          <cell r="CK76">
            <v>257.87537116295073</v>
          </cell>
          <cell r="CL76">
            <v>271.41665641125275</v>
          </cell>
          <cell r="CM76">
            <v>228.55094660786753</v>
          </cell>
          <cell r="CN76">
            <v>228.55094660786753</v>
          </cell>
          <cell r="CQ76">
            <v>52</v>
          </cell>
          <cell r="CR76" t="e">
            <v>#VALUE!</v>
          </cell>
          <cell r="CS76" t="e">
            <v>#VALUE!</v>
          </cell>
          <cell r="CT76" t="e">
            <v>#VALUE!</v>
          </cell>
          <cell r="CU76" t="e">
            <v>#VALUE!</v>
          </cell>
          <cell r="CW76">
            <v>4.9414190363969268E-2</v>
          </cell>
          <cell r="CX76">
            <v>5.3084939761086324E-2</v>
          </cell>
          <cell r="CY76">
            <v>4.4017086816434403E-2</v>
          </cell>
          <cell r="CZ76">
            <v>4.1990673411017948E-2</v>
          </cell>
          <cell r="DC76" t="e">
            <v>#VALUE!</v>
          </cell>
          <cell r="DD76" t="e">
            <v>#VALUE!</v>
          </cell>
          <cell r="DE76" t="e">
            <v>#VALUE!</v>
          </cell>
          <cell r="DF76" t="e">
            <v>#VALUE!</v>
          </cell>
          <cell r="DQ76">
            <v>0</v>
          </cell>
          <cell r="DR76">
            <v>0</v>
          </cell>
          <cell r="DS76">
            <v>0.7</v>
          </cell>
          <cell r="DT76">
            <v>0.3</v>
          </cell>
          <cell r="DU76">
            <v>0.5</v>
          </cell>
          <cell r="DV76">
            <v>0.5</v>
          </cell>
          <cell r="DW76">
            <v>0</v>
          </cell>
          <cell r="DX76">
            <v>0</v>
          </cell>
          <cell r="DY76">
            <v>0</v>
          </cell>
          <cell r="DZ76">
            <v>0.25</v>
          </cell>
          <cell r="EA76">
            <v>0.75</v>
          </cell>
          <cell r="EB76">
            <v>0</v>
          </cell>
          <cell r="EC76">
            <v>0</v>
          </cell>
          <cell r="ED76">
            <v>0</v>
          </cell>
          <cell r="EE76">
            <v>0.625</v>
          </cell>
          <cell r="EF76">
            <v>0.375</v>
          </cell>
          <cell r="FG76" t="str">
            <v>欧冶子</v>
          </cell>
          <cell r="FH76">
            <v>10063</v>
          </cell>
          <cell r="FI76" t="str">
            <v>fanwei2</v>
          </cell>
          <cell r="FJ76">
            <v>380</v>
          </cell>
          <cell r="FK76">
            <v>80</v>
          </cell>
          <cell r="FL76">
            <v>220</v>
          </cell>
          <cell r="FM76">
            <v>0</v>
          </cell>
          <cell r="FN76">
            <v>220</v>
          </cell>
          <cell r="FO76">
            <v>0</v>
          </cell>
          <cell r="FP76">
            <v>0</v>
          </cell>
          <cell r="FQ76">
            <v>0</v>
          </cell>
          <cell r="FR76">
            <v>0</v>
          </cell>
          <cell r="FS76">
            <v>20096</v>
          </cell>
          <cell r="FT76">
            <v>0</v>
          </cell>
          <cell r="FU76">
            <v>0</v>
          </cell>
          <cell r="FV76">
            <v>0</v>
          </cell>
          <cell r="FW76">
            <v>0</v>
          </cell>
          <cell r="FX76">
            <v>0</v>
          </cell>
          <cell r="FY76">
            <v>20096</v>
          </cell>
          <cell r="FZ76" t="str">
            <v/>
          </cell>
          <cell r="GA76">
            <v>0</v>
          </cell>
          <cell r="GB76">
            <v>220</v>
          </cell>
          <cell r="GC76">
            <v>0.84456488135989882</v>
          </cell>
          <cell r="GD76">
            <v>2</v>
          </cell>
          <cell r="GE76">
            <v>4.0999999999999996</v>
          </cell>
          <cell r="GF76">
            <v>1</v>
          </cell>
          <cell r="GG76">
            <v>1</v>
          </cell>
        </row>
        <row r="77">
          <cell r="B77">
            <v>58</v>
          </cell>
          <cell r="C77">
            <v>0.5</v>
          </cell>
          <cell r="D77">
            <v>0.5</v>
          </cell>
          <cell r="E77">
            <v>0.5</v>
          </cell>
          <cell r="F77">
            <v>0.5</v>
          </cell>
          <cell r="G77">
            <v>0.10238715340911532</v>
          </cell>
          <cell r="H77">
            <v>1.5018924022833268E-2</v>
          </cell>
          <cell r="I77">
            <v>0.30794430030765996</v>
          </cell>
          <cell r="J77">
            <v>0.30794430030765996</v>
          </cell>
          <cell r="K77">
            <v>0</v>
          </cell>
          <cell r="L77">
            <v>0.20099668882411043</v>
          </cell>
          <cell r="M77">
            <v>0.29236280921705959</v>
          </cell>
          <cell r="N77">
            <v>0.13664530069936071</v>
          </cell>
          <cell r="R77">
            <v>3.7898399999999999</v>
          </cell>
          <cell r="S77">
            <v>3.62704</v>
          </cell>
          <cell r="T77">
            <v>1.8</v>
          </cell>
          <cell r="U77">
            <v>2.3839999999999999</v>
          </cell>
          <cell r="V77">
            <v>3.0137294869690572</v>
          </cell>
          <cell r="W77">
            <v>1.6089093257021512</v>
          </cell>
          <cell r="X77">
            <v>1.0851126351421483</v>
          </cell>
          <cell r="Y77">
            <v>1.0891967597677499</v>
          </cell>
          <cell r="Z77">
            <v>0.15596210620274964</v>
          </cell>
          <cell r="AA77">
            <v>0.16296247865240765</v>
          </cell>
          <cell r="AB77">
            <v>0.32837301587301593</v>
          </cell>
          <cell r="AC77">
            <v>0.24793264621284761</v>
          </cell>
          <cell r="AD77">
            <v>0.34130139701872619</v>
          </cell>
          <cell r="AE77">
            <v>0.43680673417295846</v>
          </cell>
          <cell r="AF77">
            <v>0.47438749481643472</v>
          </cell>
          <cell r="AG77">
            <v>0.64820991090191427</v>
          </cell>
          <cell r="AH77">
            <v>0.28463249688986081</v>
          </cell>
          <cell r="AI77">
            <v>0.19702380952380955</v>
          </cell>
          <cell r="AJ77">
            <v>0.34130139701872619</v>
          </cell>
          <cell r="AK77">
            <v>0.15596210620274964</v>
          </cell>
          <cell r="AL77">
            <v>7.3116855132320842E+19</v>
          </cell>
          <cell r="AM77">
            <v>7.6398711416105959E+19</v>
          </cell>
          <cell r="AN77">
            <v>1.5394510125259627E+20</v>
          </cell>
          <cell r="AO77">
            <v>1.8297657708405221E+20</v>
          </cell>
          <cell r="AP77">
            <v>1.7222534166266223E+20</v>
          </cell>
          <cell r="AQ77">
            <v>1.7154252712225364E+20</v>
          </cell>
          <cell r="AR77">
            <v>1.0292551627335218E+20</v>
          </cell>
          <cell r="AS77">
            <v>9.2367060751557755E+19</v>
          </cell>
          <cell r="AT77">
            <v>1.8297657708405221E+20</v>
          </cell>
          <cell r="AU77">
            <v>7.3116855132320842E+19</v>
          </cell>
          <cell r="BD77">
            <v>53</v>
          </cell>
          <cell r="BE77">
            <v>240</v>
          </cell>
          <cell r="BF77">
            <v>189.19944708089605</v>
          </cell>
          <cell r="BG77">
            <v>154.87345728964411</v>
          </cell>
          <cell r="BH77">
            <v>191.64695686011802</v>
          </cell>
          <cell r="BK77">
            <v>53</v>
          </cell>
          <cell r="BL77">
            <v>4.7713220072430229E-2</v>
          </cell>
          <cell r="BM77">
            <v>0.11746845571964148</v>
          </cell>
          <cell r="BN77">
            <v>9.9903976181533016E-2</v>
          </cell>
          <cell r="BO77">
            <v>5.3131168721676947E-2</v>
          </cell>
          <cell r="BQ77">
            <v>3.7319110425130753E-2</v>
          </cell>
          <cell r="BR77">
            <v>0.17855547520185305</v>
          </cell>
          <cell r="BS77">
            <v>7.0825433738414906E-2</v>
          </cell>
          <cell r="BT77">
            <v>7.1169622408424976E-2</v>
          </cell>
          <cell r="BW77">
            <v>8.5032330497560982E-2</v>
          </cell>
          <cell r="BX77">
            <v>0.29602393092149454</v>
          </cell>
          <cell r="BY77">
            <v>0.17072940991994792</v>
          </cell>
          <cell r="BZ77">
            <v>0.12430079113010192</v>
          </cell>
          <cell r="CJ77">
            <v>53</v>
          </cell>
          <cell r="CK77">
            <v>260.55328811221148</v>
          </cell>
          <cell r="CL77">
            <v>274.19772911726</v>
          </cell>
          <cell r="CM77">
            <v>232.0344331045207</v>
          </cell>
          <cell r="CN77">
            <v>232.0344331045207</v>
          </cell>
          <cell r="CQ77">
            <v>53</v>
          </cell>
          <cell r="CR77" t="e">
            <v>#VALUE!</v>
          </cell>
          <cell r="CS77" t="e">
            <v>#VALUE!</v>
          </cell>
          <cell r="CT77" t="e">
            <v>#VALUE!</v>
          </cell>
          <cell r="CU77" t="e">
            <v>#VALUE!</v>
          </cell>
          <cell r="CW77">
            <v>5.0681007802025259E-2</v>
          </cell>
          <cell r="CX77">
            <v>5.4180549487743972E-2</v>
          </cell>
          <cell r="CY77">
            <v>4.5052845139597744E-2</v>
          </cell>
          <cell r="CZ77">
            <v>4.3059889016605825E-2</v>
          </cell>
          <cell r="DC77" t="e">
            <v>#VALUE!</v>
          </cell>
          <cell r="DD77" t="e">
            <v>#VALUE!</v>
          </cell>
          <cell r="DE77" t="e">
            <v>#VALUE!</v>
          </cell>
          <cell r="DF77" t="e">
            <v>#VALUE!</v>
          </cell>
          <cell r="DQ77">
            <v>0</v>
          </cell>
          <cell r="DR77">
            <v>0</v>
          </cell>
          <cell r="DS77">
            <v>0.7</v>
          </cell>
          <cell r="DT77">
            <v>0.3</v>
          </cell>
          <cell r="DU77">
            <v>0.5</v>
          </cell>
          <cell r="DV77">
            <v>0.5</v>
          </cell>
          <cell r="DW77">
            <v>0</v>
          </cell>
          <cell r="DX77">
            <v>0</v>
          </cell>
          <cell r="DY77">
            <v>0</v>
          </cell>
          <cell r="DZ77">
            <v>0.25</v>
          </cell>
          <cell r="EA77">
            <v>0.75</v>
          </cell>
          <cell r="EB77">
            <v>0</v>
          </cell>
          <cell r="EC77">
            <v>0</v>
          </cell>
          <cell r="ED77">
            <v>0</v>
          </cell>
          <cell r="EE77">
            <v>0.625</v>
          </cell>
          <cell r="EF77">
            <v>0.375</v>
          </cell>
          <cell r="FG77" t="str">
            <v>勾践</v>
          </cell>
          <cell r="FH77">
            <v>10064</v>
          </cell>
          <cell r="FI77" t="str">
            <v>rectangle</v>
          </cell>
          <cell r="FJ77">
            <v>500</v>
          </cell>
          <cell r="FK77">
            <v>500</v>
          </cell>
          <cell r="FL77">
            <v>250</v>
          </cell>
          <cell r="FM77">
            <v>0</v>
          </cell>
          <cell r="FN77">
            <v>500</v>
          </cell>
          <cell r="FO77">
            <v>0</v>
          </cell>
          <cell r="FP77">
            <v>0</v>
          </cell>
          <cell r="FQ77">
            <v>0</v>
          </cell>
          <cell r="FR77">
            <v>0</v>
          </cell>
          <cell r="FS77">
            <v>0</v>
          </cell>
          <cell r="FT77">
            <v>0</v>
          </cell>
          <cell r="FU77">
            <v>0</v>
          </cell>
          <cell r="FV77">
            <v>0</v>
          </cell>
          <cell r="FW77">
            <v>125000</v>
          </cell>
          <cell r="FX77">
            <v>0</v>
          </cell>
          <cell r="FY77">
            <v>125000</v>
          </cell>
          <cell r="FZ77" t="str">
            <v/>
          </cell>
          <cell r="GA77">
            <v>0</v>
          </cell>
          <cell r="GB77">
            <v>500</v>
          </cell>
          <cell r="GC77">
            <v>1</v>
          </cell>
          <cell r="GD77">
            <v>1</v>
          </cell>
          <cell r="GE77">
            <v>12</v>
          </cell>
          <cell r="GF77">
            <v>6</v>
          </cell>
        </row>
        <row r="78">
          <cell r="B78">
            <v>59</v>
          </cell>
          <cell r="C78">
            <v>0.5</v>
          </cell>
          <cell r="D78">
            <v>0.5</v>
          </cell>
          <cell r="E78">
            <v>0.5</v>
          </cell>
          <cell r="F78">
            <v>0.5</v>
          </cell>
          <cell r="G78">
            <v>9.7481860073874396E-2</v>
          </cell>
          <cell r="H78">
            <v>1.5018924022833268E-2</v>
          </cell>
          <cell r="I78">
            <v>0.29690347197969474</v>
          </cell>
          <cell r="J78">
            <v>0.29690347197969474</v>
          </cell>
          <cell r="K78">
            <v>0</v>
          </cell>
          <cell r="L78">
            <v>0.19900350211293955</v>
          </cell>
          <cell r="M78">
            <v>0.28058592566722995</v>
          </cell>
          <cell r="N78">
            <v>0.1245707324895369</v>
          </cell>
          <cell r="R78">
            <v>3.7898399999999999</v>
          </cell>
          <cell r="S78">
            <v>3.62704</v>
          </cell>
          <cell r="T78">
            <v>1.8</v>
          </cell>
          <cell r="U78">
            <v>2.3839999999999999</v>
          </cell>
          <cell r="V78">
            <v>2.98782759501383</v>
          </cell>
          <cell r="W78">
            <v>1.5906154261417089</v>
          </cell>
          <cell r="X78">
            <v>1.0648735825767823</v>
          </cell>
          <cell r="Y78">
            <v>1.0730166379191928</v>
          </cell>
          <cell r="Z78">
            <v>0.15596210620274964</v>
          </cell>
          <cell r="AA78">
            <v>0.16296247865240765</v>
          </cell>
          <cell r="AB78">
            <v>0.32837301587301593</v>
          </cell>
          <cell r="AC78">
            <v>0.24793264621284761</v>
          </cell>
          <cell r="AD78">
            <v>0.34457256769070077</v>
          </cell>
          <cell r="AE78">
            <v>0.44378131922940078</v>
          </cell>
          <cell r="AF78">
            <v>0.49984359280989499</v>
          </cell>
          <cell r="AG78">
            <v>0.74272961115847269</v>
          </cell>
          <cell r="AH78">
            <v>0.29990615568593698</v>
          </cell>
          <cell r="AI78">
            <v>0.19702380952380955</v>
          </cell>
          <cell r="AJ78">
            <v>0.34457256769070077</v>
          </cell>
          <cell r="AK78">
            <v>0.15596210620274964</v>
          </cell>
          <cell r="AL78">
            <v>3.7238506444748862E+20</v>
          </cell>
          <cell r="AM78">
            <v>3.890995998515761E+20</v>
          </cell>
          <cell r="AN78">
            <v>7.8404434035870151E+20</v>
          </cell>
          <cell r="AO78">
            <v>9.4906796394644059E+20</v>
          </cell>
          <cell r="AP78">
            <v>8.9628785557863675E+20</v>
          </cell>
          <cell r="AQ78">
            <v>8.9906903461825597E+20</v>
          </cell>
          <cell r="AR78">
            <v>5.3944142077095353E+20</v>
          </cell>
          <cell r="AS78">
            <v>4.704266042152209E+20</v>
          </cell>
          <cell r="AT78">
            <v>9.4906796394644059E+20</v>
          </cell>
          <cell r="AU78">
            <v>3.7238506444748862E+20</v>
          </cell>
          <cell r="BD78">
            <v>54</v>
          </cell>
          <cell r="BE78">
            <v>240</v>
          </cell>
          <cell r="BF78">
            <v>189.73518607784658</v>
          </cell>
          <cell r="BG78">
            <v>157.97915275357079</v>
          </cell>
          <cell r="BH78">
            <v>194.90676022293292</v>
          </cell>
          <cell r="BK78">
            <v>54</v>
          </cell>
          <cell r="BL78">
            <v>4.863863986646294E-2</v>
          </cell>
          <cell r="BM78">
            <v>0.11970395028468295</v>
          </cell>
          <cell r="BN78">
            <v>0.10183881419129248</v>
          </cell>
          <cell r="BO78">
            <v>5.41775186697597E-2</v>
          </cell>
          <cell r="BQ78">
            <v>3.7884197542207065E-2</v>
          </cell>
          <cell r="BR78">
            <v>0.18041098818056753</v>
          </cell>
          <cell r="BS78">
            <v>7.2130048398651073E-2</v>
          </cell>
          <cell r="BT78">
            <v>7.2537733230582602E-2</v>
          </cell>
          <cell r="BW78">
            <v>8.6522837408670006E-2</v>
          </cell>
          <cell r="BX78">
            <v>0.3001149384652505</v>
          </cell>
          <cell r="BY78">
            <v>0.17396886258994354</v>
          </cell>
          <cell r="BZ78">
            <v>0.1267152519003423</v>
          </cell>
          <cell r="CJ78">
            <v>54</v>
          </cell>
          <cell r="CK78">
            <v>263.21543567028323</v>
          </cell>
          <cell r="CL78">
            <v>276.19772911726</v>
          </cell>
          <cell r="CM78">
            <v>235.49022785323629</v>
          </cell>
          <cell r="CN78">
            <v>235.49022785323629</v>
          </cell>
          <cell r="CQ78">
            <v>54</v>
          </cell>
          <cell r="CR78" t="e">
            <v>#VALUE!</v>
          </cell>
          <cell r="CS78" t="e">
            <v>#VALUE!</v>
          </cell>
          <cell r="CT78" t="e">
            <v>#VALUE!</v>
          </cell>
          <cell r="CU78" t="e">
            <v>#VALUE!</v>
          </cell>
          <cell r="CW78">
            <v>5.1947825240081291E-2</v>
          </cell>
          <cell r="CX78">
            <v>5.5277849618777582E-2</v>
          </cell>
          <cell r="CY78">
            <v>4.6088603462761127E-2</v>
          </cell>
          <cell r="CZ78">
            <v>4.4129104622193674E-2</v>
          </cell>
          <cell r="DC78" t="e">
            <v>#VALUE!</v>
          </cell>
          <cell r="DD78" t="e">
            <v>#VALUE!</v>
          </cell>
          <cell r="DE78" t="e">
            <v>#VALUE!</v>
          </cell>
          <cell r="DF78" t="e">
            <v>#VALUE!</v>
          </cell>
          <cell r="DQ78">
            <v>0</v>
          </cell>
          <cell r="DR78">
            <v>0</v>
          </cell>
          <cell r="DS78">
            <v>0.7</v>
          </cell>
          <cell r="DT78">
            <v>0.3</v>
          </cell>
          <cell r="DU78">
            <v>0.5</v>
          </cell>
          <cell r="DV78">
            <v>0.5</v>
          </cell>
          <cell r="DW78">
            <v>0</v>
          </cell>
          <cell r="DX78">
            <v>0</v>
          </cell>
          <cell r="DY78">
            <v>0</v>
          </cell>
          <cell r="DZ78">
            <v>0.25</v>
          </cell>
          <cell r="EA78">
            <v>0.75</v>
          </cell>
          <cell r="EB78">
            <v>0</v>
          </cell>
          <cell r="EC78">
            <v>0</v>
          </cell>
          <cell r="ED78">
            <v>0</v>
          </cell>
          <cell r="EE78">
            <v>0.625</v>
          </cell>
          <cell r="EF78">
            <v>0.375</v>
          </cell>
          <cell r="FG78" t="str">
            <v>晋文公</v>
          </cell>
          <cell r="FH78">
            <v>10065</v>
          </cell>
          <cell r="FI78" t="str">
            <v/>
          </cell>
          <cell r="FM78">
            <v>0</v>
          </cell>
          <cell r="FN78" t="str">
            <v/>
          </cell>
          <cell r="FO78">
            <v>0</v>
          </cell>
          <cell r="FP78">
            <v>0</v>
          </cell>
          <cell r="FQ78">
            <v>0</v>
          </cell>
          <cell r="FR78">
            <v>0</v>
          </cell>
          <cell r="FS78">
            <v>0</v>
          </cell>
          <cell r="FT78">
            <v>0</v>
          </cell>
          <cell r="FU78">
            <v>0</v>
          </cell>
          <cell r="FV78">
            <v>0</v>
          </cell>
          <cell r="FW78">
            <v>0</v>
          </cell>
          <cell r="FX78">
            <v>0</v>
          </cell>
          <cell r="FY78">
            <v>0</v>
          </cell>
          <cell r="FZ78" t="str">
            <v/>
          </cell>
          <cell r="GA78">
            <v>0</v>
          </cell>
          <cell r="GB78" t="str">
            <v/>
          </cell>
          <cell r="GC78" t="str">
            <v/>
          </cell>
          <cell r="GD78">
            <v>0</v>
          </cell>
          <cell r="GE78">
            <v>0</v>
          </cell>
          <cell r="GF78">
            <v>2</v>
          </cell>
          <cell r="GG78" t="str">
            <v/>
          </cell>
        </row>
        <row r="79">
          <cell r="B79">
            <v>60</v>
          </cell>
          <cell r="C79">
            <v>0.5</v>
          </cell>
          <cell r="D79">
            <v>0.5</v>
          </cell>
          <cell r="E79">
            <v>0.5</v>
          </cell>
          <cell r="F79">
            <v>0.5</v>
          </cell>
          <cell r="G79">
            <v>9.2690671408216296E-2</v>
          </cell>
          <cell r="H79">
            <v>1.5018924022833268E-2</v>
          </cell>
          <cell r="I79">
            <v>0.28606873911385156</v>
          </cell>
          <cell r="J79">
            <v>0.28606873911385156</v>
          </cell>
          <cell r="K79">
            <v>0</v>
          </cell>
          <cell r="L79">
            <v>0.19705496278409884</v>
          </cell>
          <cell r="M79">
            <v>0.26902887727699726</v>
          </cell>
          <cell r="N79">
            <v>0.11277703731253237</v>
          </cell>
          <cell r="R79">
            <v>3.7898399999999999</v>
          </cell>
          <cell r="S79">
            <v>3.62704</v>
          </cell>
          <cell r="T79">
            <v>1.8</v>
          </cell>
          <cell r="U79">
            <v>2.3839999999999999</v>
          </cell>
          <cell r="V79">
            <v>2.9624686727015708</v>
          </cell>
          <cell r="W79">
            <v>1.5727037802134596</v>
          </cell>
          <cell r="X79">
            <v>1.045047128811923</v>
          </cell>
          <cell r="Y79">
            <v>1.057153950831569</v>
          </cell>
          <cell r="Z79">
            <v>0.15596210620274964</v>
          </cell>
          <cell r="AA79">
            <v>0.16296247865240765</v>
          </cell>
          <cell r="AB79">
            <v>0.32837301587301593</v>
          </cell>
          <cell r="AC79">
            <v>0.24793264621284761</v>
          </cell>
          <cell r="AD79">
            <v>0.34783980777715329</v>
          </cell>
          <cell r="AE79">
            <v>0.45087599469114586</v>
          </cell>
          <cell r="AF79">
            <v>0.52956072896351292</v>
          </cell>
          <cell r="AG79">
            <v>0.85103184325592662</v>
          </cell>
          <cell r="AH79">
            <v>0.31773643737810775</v>
          </cell>
          <cell r="AI79">
            <v>0.19702380952380955</v>
          </cell>
          <cell r="AJ79">
            <v>0.34783980777715329</v>
          </cell>
          <cell r="AK79">
            <v>0.15596210620274964</v>
          </cell>
          <cell r="AL79">
            <v>1.896561825212608E+21</v>
          </cell>
          <cell r="AM79">
            <v>1.9816891646256176E+21</v>
          </cell>
          <cell r="AN79">
            <v>3.9931477042576181E+21</v>
          </cell>
          <cell r="AO79">
            <v>4.9226519292449244E+21</v>
          </cell>
          <cell r="AP79">
            <v>4.6644234367741156E+21</v>
          </cell>
          <cell r="AQ79">
            <v>4.7120975921809274E+21</v>
          </cell>
          <cell r="AR79">
            <v>2.8272585553085564E+21</v>
          </cell>
          <cell r="AS79">
            <v>2.3958886225545706E+21</v>
          </cell>
          <cell r="AT79">
            <v>4.9226519292449244E+21</v>
          </cell>
          <cell r="AU79">
            <v>1.896561825212608E+21</v>
          </cell>
          <cell r="BD79">
            <v>55</v>
          </cell>
          <cell r="BE79">
            <v>240</v>
          </cell>
          <cell r="BF79">
            <v>190.25892452126541</v>
          </cell>
          <cell r="BG79">
            <v>161.02687523550409</v>
          </cell>
          <cell r="BH79">
            <v>198.09073554444666</v>
          </cell>
          <cell r="BK79">
            <v>55</v>
          </cell>
          <cell r="BL79">
            <v>4.9565662318644232E-2</v>
          </cell>
          <cell r="BM79">
            <v>0.12193944484972435</v>
          </cell>
          <cell r="BN79">
            <v>0.10377546555214778</v>
          </cell>
          <cell r="BO79">
            <v>5.5223868617841676E-2</v>
          </cell>
          <cell r="BQ79">
            <v>3.8449284659283378E-2</v>
          </cell>
          <cell r="BR79">
            <v>0.18226650115928203</v>
          </cell>
          <cell r="BS79">
            <v>7.3408242713325134E-2</v>
          </cell>
          <cell r="BT79">
            <v>7.3905844052740172E-2</v>
          </cell>
          <cell r="BW79">
            <v>8.8014946977927611E-2</v>
          </cell>
          <cell r="BX79">
            <v>0.30420594600900641</v>
          </cell>
          <cell r="BY79">
            <v>0.17718370826547292</v>
          </cell>
          <cell r="BZ79">
            <v>0.12912971267058185</v>
          </cell>
          <cell r="CJ79">
            <v>55</v>
          </cell>
          <cell r="CK79">
            <v>265.86218065746573</v>
          </cell>
          <cell r="CL79">
            <v>278.19772911726</v>
          </cell>
          <cell r="CM79">
            <v>238.91884776664256</v>
          </cell>
          <cell r="CN79">
            <v>238.91884776664256</v>
          </cell>
          <cell r="CQ79">
            <v>55</v>
          </cell>
          <cell r="CR79" t="e">
            <v>#VALUE!</v>
          </cell>
          <cell r="CS79" t="e">
            <v>#VALUE!</v>
          </cell>
          <cell r="CT79" t="e">
            <v>#VALUE!</v>
          </cell>
          <cell r="CU79" t="e">
            <v>#VALUE!</v>
          </cell>
          <cell r="CW79">
            <v>5.322222164796539E-2</v>
          </cell>
          <cell r="CX79">
            <v>5.638528893985234E-2</v>
          </cell>
          <cell r="CY79">
            <v>4.713546374622845E-2</v>
          </cell>
          <cell r="CZ79">
            <v>4.5211116727688301E-2</v>
          </cell>
          <cell r="DC79" t="e">
            <v>#VALUE!</v>
          </cell>
          <cell r="DD79" t="e">
            <v>#VALUE!</v>
          </cell>
          <cell r="DE79" t="e">
            <v>#VALUE!</v>
          </cell>
          <cell r="DF79" t="e">
            <v>#VALUE!</v>
          </cell>
          <cell r="DQ79">
            <v>0</v>
          </cell>
          <cell r="DR79">
            <v>0</v>
          </cell>
          <cell r="DS79">
            <v>0.7</v>
          </cell>
          <cell r="DT79">
            <v>0.3</v>
          </cell>
          <cell r="DU79">
            <v>0.5</v>
          </cell>
          <cell r="DV79">
            <v>0.5</v>
          </cell>
          <cell r="DW79">
            <v>0</v>
          </cell>
          <cell r="DX79">
            <v>0</v>
          </cell>
          <cell r="DY79">
            <v>0</v>
          </cell>
          <cell r="DZ79">
            <v>0.25</v>
          </cell>
          <cell r="EA79">
            <v>0.75</v>
          </cell>
          <cell r="EB79">
            <v>0</v>
          </cell>
          <cell r="EC79">
            <v>0</v>
          </cell>
          <cell r="ED79">
            <v>0</v>
          </cell>
          <cell r="EE79">
            <v>0.625</v>
          </cell>
          <cell r="EF79">
            <v>0.375</v>
          </cell>
          <cell r="FG79" t="str">
            <v>范蠡</v>
          </cell>
          <cell r="FH79">
            <v>10066</v>
          </cell>
          <cell r="FI79" t="str">
            <v/>
          </cell>
          <cell r="FM79">
            <v>0</v>
          </cell>
          <cell r="FN79" t="str">
            <v/>
          </cell>
          <cell r="FO79">
            <v>0</v>
          </cell>
          <cell r="FP79">
            <v>0</v>
          </cell>
          <cell r="FQ79">
            <v>0</v>
          </cell>
          <cell r="FR79">
            <v>0</v>
          </cell>
          <cell r="FS79">
            <v>0</v>
          </cell>
          <cell r="FT79">
            <v>0</v>
          </cell>
          <cell r="FU79">
            <v>0</v>
          </cell>
          <cell r="FV79">
            <v>0</v>
          </cell>
          <cell r="FW79">
            <v>0</v>
          </cell>
          <cell r="FX79">
            <v>0</v>
          </cell>
          <cell r="FY79">
            <v>0</v>
          </cell>
          <cell r="FZ79" t="str">
            <v/>
          </cell>
          <cell r="GA79">
            <v>0</v>
          </cell>
          <cell r="GB79" t="str">
            <v/>
          </cell>
          <cell r="GC79" t="str">
            <v/>
          </cell>
          <cell r="GD79">
            <v>0</v>
          </cell>
          <cell r="GE79">
            <v>0</v>
          </cell>
          <cell r="GF79">
            <v>2</v>
          </cell>
          <cell r="GG79" t="str">
            <v/>
          </cell>
        </row>
        <row r="80">
          <cell r="B80">
            <v>61</v>
          </cell>
          <cell r="C80">
            <v>0.5</v>
          </cell>
          <cell r="D80">
            <v>0.5</v>
          </cell>
          <cell r="E80">
            <v>0.5</v>
          </cell>
          <cell r="F80">
            <v>0.5</v>
          </cell>
          <cell r="G80">
            <v>8.80109331619809E-2</v>
          </cell>
          <cell r="H80">
            <v>1.5018924022833268E-2</v>
          </cell>
          <cell r="I80">
            <v>0.27543625459483745</v>
          </cell>
          <cell r="J80">
            <v>0.27543625459483745</v>
          </cell>
          <cell r="K80">
            <v>0</v>
          </cell>
          <cell r="L80">
            <v>0.19515007073622423</v>
          </cell>
          <cell r="M80">
            <v>0.25768756045671554</v>
          </cell>
          <cell r="N80">
            <v>0.10125768162949139</v>
          </cell>
          <cell r="R80">
            <v>3.7898399999999999</v>
          </cell>
          <cell r="S80">
            <v>3.62704</v>
          </cell>
          <cell r="T80">
            <v>1.8</v>
          </cell>
          <cell r="U80">
            <v>2.3839999999999999</v>
          </cell>
          <cell r="V80">
            <v>2.9376412054183123</v>
          </cell>
          <cell r="W80">
            <v>1.5551663042013362</v>
          </cell>
          <cell r="X80">
            <v>1.0256247675571462</v>
          </cell>
          <cell r="Y80">
            <v>1.0416024185702546</v>
          </cell>
          <cell r="Z80">
            <v>0.15596210620274964</v>
          </cell>
          <cell r="AA80">
            <v>0.16296247865240765</v>
          </cell>
          <cell r="AB80">
            <v>0.32837301587301593</v>
          </cell>
          <cell r="AC80">
            <v>0.24793264621284761</v>
          </cell>
          <cell r="AD80">
            <v>0.35110250858952735</v>
          </cell>
          <cell r="AE80">
            <v>0.45809515360485242</v>
          </cell>
          <cell r="AF80">
            <v>0.56555298524187336</v>
          </cell>
          <cell r="AG80">
            <v>0.97512632774385122</v>
          </cell>
          <cell r="AH80">
            <v>0.33933179114512402</v>
          </cell>
          <cell r="AI80">
            <v>0.19702380952380955</v>
          </cell>
          <cell r="AJ80">
            <v>0.35110250858952735</v>
          </cell>
          <cell r="AK80">
            <v>0.15596210620274964</v>
          </cell>
          <cell r="AL80">
            <v>9.6592132721289588E+21</v>
          </cell>
          <cell r="AM80">
            <v>1.0092767884347827E+22</v>
          </cell>
          <cell r="AN80">
            <v>2.0337151570691679E+22</v>
          </cell>
          <cell r="AO80">
            <v>2.5532946993315966E+22</v>
          </cell>
          <cell r="AP80">
            <v>2.4274395622019888E+22</v>
          </cell>
          <cell r="AQ80">
            <v>2.4696505900311691E+22</v>
          </cell>
          <cell r="AR80">
            <v>1.4817903540187014E+22</v>
          </cell>
          <cell r="AS80">
            <v>1.2202290942415007E+22</v>
          </cell>
          <cell r="AT80">
            <v>2.5532946993315966E+22</v>
          </cell>
          <cell r="AU80">
            <v>9.6592132721289588E+21</v>
          </cell>
          <cell r="BD80">
            <v>56</v>
          </cell>
          <cell r="BE80">
            <v>240</v>
          </cell>
          <cell r="BF80">
            <v>190.77093122355168</v>
          </cell>
          <cell r="BG80">
            <v>164.0177068977747</v>
          </cell>
          <cell r="BH80">
            <v>201.20064670155844</v>
          </cell>
          <cell r="BK80">
            <v>56</v>
          </cell>
          <cell r="BL80">
            <v>5.049268477082558E-2</v>
          </cell>
          <cell r="BM80">
            <v>0.12417493941476571</v>
          </cell>
          <cell r="BN80">
            <v>0.10571959237269385</v>
          </cell>
          <cell r="BO80">
            <v>5.6270218565924401E-2</v>
          </cell>
          <cell r="BQ80">
            <v>3.9014371776359635E-2</v>
          </cell>
          <cell r="BR80">
            <v>0.18413050579245868</v>
          </cell>
          <cell r="BS80">
            <v>7.4579015878077901E-2</v>
          </cell>
          <cell r="BT80">
            <v>7.5268546729083147E-2</v>
          </cell>
          <cell r="BW80">
            <v>8.9507056547185215E-2</v>
          </cell>
          <cell r="BX80">
            <v>0.30830544520722436</v>
          </cell>
          <cell r="BY80">
            <v>0.18029860825077176</v>
          </cell>
          <cell r="BZ80">
            <v>0.13153876529500755</v>
          </cell>
          <cell r="CJ80">
            <v>56</v>
          </cell>
          <cell r="CK80">
            <v>268.49388136125401</v>
          </cell>
          <cell r="CL80">
            <v>280.19772911726</v>
          </cell>
          <cell r="CM80">
            <v>242.32080010833189</v>
          </cell>
          <cell r="CN80">
            <v>242.32080010833189</v>
          </cell>
          <cell r="CQ80">
            <v>56</v>
          </cell>
          <cell r="CR80" t="e">
            <v>#VALUE!</v>
          </cell>
          <cell r="CS80" t="e">
            <v>#VALUE!</v>
          </cell>
          <cell r="CT80" t="e">
            <v>#VALUE!</v>
          </cell>
          <cell r="CU80" t="e">
            <v>#VALUE!</v>
          </cell>
          <cell r="CW80">
            <v>5.4500313620299001E-2</v>
          </cell>
          <cell r="CX80">
            <v>5.749272826092764E-2</v>
          </cell>
          <cell r="CY80">
            <v>4.8187729714764885E-2</v>
          </cell>
          <cell r="CZ80">
            <v>4.6299359611044588E-2</v>
          </cell>
          <cell r="DC80" t="e">
            <v>#VALUE!</v>
          </cell>
          <cell r="DD80" t="e">
            <v>#VALUE!</v>
          </cell>
          <cell r="DE80" t="e">
            <v>#VALUE!</v>
          </cell>
          <cell r="DF80" t="e">
            <v>#VALUE!</v>
          </cell>
          <cell r="DQ80">
            <v>0</v>
          </cell>
          <cell r="DR80">
            <v>0</v>
          </cell>
          <cell r="DS80">
            <v>0.7</v>
          </cell>
          <cell r="DT80">
            <v>0.3</v>
          </cell>
          <cell r="DU80">
            <v>0.5</v>
          </cell>
          <cell r="DV80">
            <v>0.5</v>
          </cell>
          <cell r="DW80">
            <v>0</v>
          </cell>
          <cell r="DX80">
            <v>0</v>
          </cell>
          <cell r="DY80">
            <v>0</v>
          </cell>
          <cell r="DZ80">
            <v>0.25</v>
          </cell>
          <cell r="EA80">
            <v>0.75</v>
          </cell>
          <cell r="EB80">
            <v>0</v>
          </cell>
          <cell r="EC80">
            <v>0</v>
          </cell>
          <cell r="ED80">
            <v>0</v>
          </cell>
          <cell r="EE80">
            <v>0.625</v>
          </cell>
          <cell r="EF80">
            <v>0.375</v>
          </cell>
          <cell r="FG80" t="str">
            <v>孙武</v>
          </cell>
          <cell r="FH80">
            <v>10067</v>
          </cell>
          <cell r="FI80" t="str">
            <v/>
          </cell>
          <cell r="FM80">
            <v>0</v>
          </cell>
          <cell r="FN80" t="str">
            <v/>
          </cell>
          <cell r="FO80">
            <v>0</v>
          </cell>
          <cell r="FP80">
            <v>0</v>
          </cell>
          <cell r="FQ80">
            <v>0</v>
          </cell>
          <cell r="FR80">
            <v>0</v>
          </cell>
          <cell r="FS80">
            <v>0</v>
          </cell>
          <cell r="FT80">
            <v>0</v>
          </cell>
          <cell r="FU80">
            <v>0</v>
          </cell>
          <cell r="FV80">
            <v>0</v>
          </cell>
          <cell r="FW80">
            <v>0</v>
          </cell>
          <cell r="FX80">
            <v>0</v>
          </cell>
          <cell r="FY80">
            <v>0</v>
          </cell>
          <cell r="FZ80" t="str">
            <v/>
          </cell>
          <cell r="GA80">
            <v>0</v>
          </cell>
          <cell r="GB80" t="str">
            <v/>
          </cell>
          <cell r="GC80" t="str">
            <v/>
          </cell>
          <cell r="GD80">
            <v>0</v>
          </cell>
          <cell r="GE80">
            <v>0</v>
          </cell>
          <cell r="GF80">
            <v>2</v>
          </cell>
          <cell r="GG80" t="str">
            <v/>
          </cell>
        </row>
        <row r="81">
          <cell r="B81">
            <v>62</v>
          </cell>
          <cell r="C81">
            <v>0.5</v>
          </cell>
          <cell r="D81">
            <v>0.5</v>
          </cell>
          <cell r="E81">
            <v>0.5</v>
          </cell>
          <cell r="F81">
            <v>0.5</v>
          </cell>
          <cell r="G81">
            <v>8.3440052826950245E-2</v>
          </cell>
          <cell r="H81">
            <v>1.5018924022833268E-2</v>
          </cell>
          <cell r="I81">
            <v>0.26500224312017823</v>
          </cell>
          <cell r="J81">
            <v>0.26500224312017823</v>
          </cell>
          <cell r="K81">
            <v>0</v>
          </cell>
          <cell r="L81">
            <v>0.19328784827022197</v>
          </cell>
          <cell r="M81">
            <v>0.24655794821707902</v>
          </cell>
          <cell r="N81">
            <v>9.0006283881723617E-2</v>
          </cell>
          <cell r="R81">
            <v>3.7898399999999999</v>
          </cell>
          <cell r="S81">
            <v>3.62704</v>
          </cell>
          <cell r="T81">
            <v>1.8</v>
          </cell>
          <cell r="U81">
            <v>2.3839999999999999</v>
          </cell>
          <cell r="V81">
            <v>2.9133339254789288</v>
          </cell>
          <cell r="W81">
            <v>1.5379950873445669</v>
          </cell>
          <cell r="X81">
            <v>1.0065981699038868</v>
          </cell>
          <cell r="Y81">
            <v>1.0263558865851041</v>
          </cell>
          <cell r="Z81">
            <v>0.15596210620274964</v>
          </cell>
          <cell r="AA81">
            <v>0.16296247865240765</v>
          </cell>
          <cell r="AB81">
            <v>0.32837301587301593</v>
          </cell>
          <cell r="AC81">
            <v>0.24793264621284761</v>
          </cell>
          <cell r="AD81">
            <v>0.35436006513616747</v>
          </cell>
          <cell r="AE81">
            <v>0.46544353631233903</v>
          </cell>
          <cell r="AF81">
            <v>0.6120651662063451</v>
          </cell>
          <cell r="AG81">
            <v>1.1173158355876678</v>
          </cell>
          <cell r="AH81">
            <v>0.36723909972380703</v>
          </cell>
          <cell r="AI81">
            <v>0.19702380952380955</v>
          </cell>
          <cell r="AJ81">
            <v>0.35436006513616747</v>
          </cell>
          <cell r="AK81">
            <v>0.15596210620274964</v>
          </cell>
          <cell r="AL81">
            <v>4.9194494899217473E+22</v>
          </cell>
          <cell r="AM81">
            <v>5.1402594001954454E+22</v>
          </cell>
          <cell r="AN81">
            <v>1.0357736919380522E+23</v>
          </cell>
          <cell r="AO81">
            <v>1.3243499470080982E+23</v>
          </cell>
          <cell r="AP81">
            <v>1.2632778537401766E+23</v>
          </cell>
          <cell r="AQ81">
            <v>1.2943649653950368E+23</v>
          </cell>
          <cell r="AR81">
            <v>7.7661897923702211E+22</v>
          </cell>
          <cell r="AS81">
            <v>6.2146421516283125E+22</v>
          </cell>
          <cell r="AT81">
            <v>1.3243499470080982E+23</v>
          </cell>
          <cell r="AU81">
            <v>4.9194494899217473E+22</v>
          </cell>
          <cell r="BD81">
            <v>57</v>
          </cell>
          <cell r="BE81">
            <v>240</v>
          </cell>
          <cell r="BF81">
            <v>191.27146897570671</v>
          </cell>
          <cell r="BG81">
            <v>166.95270970234958</v>
          </cell>
          <cell r="BH81">
            <v>204.23821654067703</v>
          </cell>
          <cell r="BK81">
            <v>57</v>
          </cell>
          <cell r="BL81">
            <v>5.1419707223006983E-2</v>
          </cell>
          <cell r="BM81">
            <v>0.12641168241844619</v>
          </cell>
          <cell r="BN81">
            <v>0.10766371919323997</v>
          </cell>
          <cell r="BO81">
            <v>5.731656851400635E-2</v>
          </cell>
          <cell r="BQ81">
            <v>3.9579458893435171E-2</v>
          </cell>
          <cell r="BR81">
            <v>0.18599501256453319</v>
          </cell>
          <cell r="BS81">
            <v>7.5749789042830598E-2</v>
          </cell>
          <cell r="BT81">
            <v>7.6630963912688477E-2</v>
          </cell>
          <cell r="BW81">
            <v>9.0999166116442154E-2</v>
          </cell>
          <cell r="BX81">
            <v>0.31240669498297935</v>
          </cell>
          <cell r="BY81">
            <v>0.18341350823607055</v>
          </cell>
          <cell r="BZ81">
            <v>0.13394753242669483</v>
          </cell>
          <cell r="CJ81">
            <v>57</v>
          </cell>
          <cell r="CK81">
            <v>271.11088773482504</v>
          </cell>
          <cell r="CL81">
            <v>282.19772911726</v>
          </cell>
          <cell r="CM81">
            <v>245.69658267297635</v>
          </cell>
          <cell r="CN81">
            <v>245.69658267297635</v>
          </cell>
          <cell r="CQ81">
            <v>57</v>
          </cell>
          <cell r="CR81" t="e">
            <v>#VALUE!</v>
          </cell>
          <cell r="CS81" t="e">
            <v>#VALUE!</v>
          </cell>
          <cell r="CT81" t="e">
            <v>#VALUE!</v>
          </cell>
          <cell r="CU81" t="e">
            <v>#VALUE!</v>
          </cell>
          <cell r="CW81">
            <v>5.5778405592632203E-2</v>
          </cell>
          <cell r="CX81">
            <v>5.8600167582002427E-2</v>
          </cell>
          <cell r="CY81">
            <v>4.9239995683301327E-2</v>
          </cell>
          <cell r="CZ81">
            <v>4.7387602494400868E-2</v>
          </cell>
          <cell r="DC81" t="e">
            <v>#VALUE!</v>
          </cell>
          <cell r="DD81" t="e">
            <v>#VALUE!</v>
          </cell>
          <cell r="DE81" t="e">
            <v>#VALUE!</v>
          </cell>
          <cell r="DF81" t="e">
            <v>#VALUE!</v>
          </cell>
          <cell r="DQ81">
            <v>0</v>
          </cell>
          <cell r="DR81">
            <v>0</v>
          </cell>
          <cell r="DS81">
            <v>0.7</v>
          </cell>
          <cell r="DT81">
            <v>0.3</v>
          </cell>
          <cell r="DU81">
            <v>0.5</v>
          </cell>
          <cell r="DV81">
            <v>0.5</v>
          </cell>
          <cell r="DW81">
            <v>0</v>
          </cell>
          <cell r="DX81">
            <v>0</v>
          </cell>
          <cell r="DY81">
            <v>0</v>
          </cell>
          <cell r="DZ81">
            <v>0.25</v>
          </cell>
          <cell r="EA81">
            <v>0.75</v>
          </cell>
          <cell r="EB81">
            <v>0</v>
          </cell>
          <cell r="EC81">
            <v>0</v>
          </cell>
          <cell r="ED81">
            <v>0</v>
          </cell>
          <cell r="EE81">
            <v>0.625</v>
          </cell>
          <cell r="EF81">
            <v>0.375</v>
          </cell>
          <cell r="FG81" t="str">
            <v>鬼谷子</v>
          </cell>
          <cell r="FH81">
            <v>10068</v>
          </cell>
          <cell r="FI81" t="str">
            <v/>
          </cell>
          <cell r="FM81">
            <v>0</v>
          </cell>
          <cell r="FN81" t="str">
            <v/>
          </cell>
          <cell r="FO81">
            <v>0</v>
          </cell>
          <cell r="FP81">
            <v>0</v>
          </cell>
          <cell r="FQ81">
            <v>0</v>
          </cell>
          <cell r="FR81">
            <v>0</v>
          </cell>
          <cell r="FS81">
            <v>0</v>
          </cell>
          <cell r="FT81">
            <v>0</v>
          </cell>
          <cell r="FU81">
            <v>0</v>
          </cell>
          <cell r="FV81">
            <v>0</v>
          </cell>
          <cell r="FW81">
            <v>0</v>
          </cell>
          <cell r="FX81">
            <v>0</v>
          </cell>
          <cell r="FY81">
            <v>0</v>
          </cell>
          <cell r="FZ81" t="str">
            <v/>
          </cell>
          <cell r="GA81">
            <v>0</v>
          </cell>
          <cell r="GB81" t="str">
            <v/>
          </cell>
          <cell r="GC81" t="str">
            <v/>
          </cell>
          <cell r="GD81">
            <v>0</v>
          </cell>
          <cell r="GE81">
            <v>0</v>
          </cell>
          <cell r="GF81">
            <v>2</v>
          </cell>
          <cell r="GG81" t="str">
            <v/>
          </cell>
        </row>
        <row r="82">
          <cell r="B82">
            <v>63</v>
          </cell>
          <cell r="C82">
            <v>0.5</v>
          </cell>
          <cell r="D82">
            <v>0.5</v>
          </cell>
          <cell r="E82">
            <v>0.5</v>
          </cell>
          <cell r="F82">
            <v>0.5</v>
          </cell>
          <cell r="G82">
            <v>7.8975498200635985E-2</v>
          </cell>
          <cell r="H82">
            <v>1.5018924022833268E-2</v>
          </cell>
          <cell r="I82">
            <v>0.25476299985971262</v>
          </cell>
          <cell r="J82">
            <v>0.25476299985971262</v>
          </cell>
          <cell r="K82">
            <v>0</v>
          </cell>
          <cell r="L82">
            <v>0.19146733958745818</v>
          </cell>
          <cell r="M82">
            <v>0.2356360887392491</v>
          </cell>
          <cell r="N82">
            <v>7.9016610955411598E-2</v>
          </cell>
          <cell r="R82">
            <v>3.7898399999999999</v>
          </cell>
          <cell r="S82">
            <v>3.62704</v>
          </cell>
          <cell r="T82">
            <v>1.8</v>
          </cell>
          <cell r="U82">
            <v>2.3839999999999999</v>
          </cell>
          <cell r="V82">
            <v>2.8895358067757506</v>
          </cell>
          <cell r="W82">
            <v>1.5211823880960491</v>
          </cell>
          <cell r="X82">
            <v>0.98795918058427201</v>
          </cell>
          <cell r="Y82">
            <v>1.0114083231820945</v>
          </cell>
          <cell r="Z82">
            <v>0.15596210620274964</v>
          </cell>
          <cell r="AA82">
            <v>0.16296247865240765</v>
          </cell>
          <cell r="AB82">
            <v>0.32837301587301593</v>
          </cell>
          <cell r="AC82">
            <v>0.24793264621284761</v>
          </cell>
          <cell r="AD82">
            <v>0.35761187652952442</v>
          </cell>
          <cell r="AE82">
            <v>0.4729262675317446</v>
          </cell>
          <cell r="AF82">
            <v>0.682097064977645</v>
          </cell>
          <cell r="AG82">
            <v>1.2802389197545079</v>
          </cell>
          <cell r="AH82">
            <v>0.40925823898658698</v>
          </cell>
          <cell r="AI82">
            <v>0.19702380952380955</v>
          </cell>
          <cell r="AJ82">
            <v>0.35761187652952442</v>
          </cell>
          <cell r="AK82">
            <v>0.15596210620274964</v>
          </cell>
          <cell r="AL82">
            <v>2.5054818236306809E+23</v>
          </cell>
          <cell r="AM82">
            <v>2.6179405891493946E+23</v>
          </cell>
          <cell r="AN82">
            <v>5.275208463593584E+23</v>
          </cell>
          <cell r="AO82">
            <v>6.869174884510943E+23</v>
          </cell>
          <cell r="AP82">
            <v>6.5742972990962313E+23</v>
          </cell>
          <cell r="AQ82">
            <v>6.7838773242045959E+23</v>
          </cell>
          <cell r="AR82">
            <v>4.0703263945227575E+23</v>
          </cell>
          <cell r="AS82">
            <v>3.1651250781561505E+23</v>
          </cell>
          <cell r="AT82">
            <v>6.869174884510943E+23</v>
          </cell>
          <cell r="AU82">
            <v>2.5054818236306809E+23</v>
          </cell>
          <cell r="BD82">
            <v>58</v>
          </cell>
          <cell r="BE82">
            <v>240</v>
          </cell>
          <cell r="BF82">
            <v>191.76079468221351</v>
          </cell>
          <cell r="BG82">
            <v>169.83292578790571</v>
          </cell>
          <cell r="BH82">
            <v>207.20512783215344</v>
          </cell>
          <cell r="BK82">
            <v>58</v>
          </cell>
          <cell r="BL82">
            <v>5.2346729675188386E-2</v>
          </cell>
          <cell r="BM82">
            <v>0.1286492117344179</v>
          </cell>
          <cell r="BN82">
            <v>0.10960784601378609</v>
          </cell>
          <cell r="BO82">
            <v>5.8362918462089131E-2</v>
          </cell>
          <cell r="BQ82">
            <v>4.0144546010511484E-2</v>
          </cell>
          <cell r="BR82">
            <v>0.18785951933660702</v>
          </cell>
          <cell r="BS82">
            <v>7.6920562207582893E-2</v>
          </cell>
          <cell r="BT82">
            <v>7.7993381096293751E-2</v>
          </cell>
          <cell r="BW82">
            <v>9.249127568569987E-2</v>
          </cell>
          <cell r="BX82">
            <v>0.31650873107102495</v>
          </cell>
          <cell r="BY82">
            <v>0.18652840822136899</v>
          </cell>
          <cell r="BZ82">
            <v>0.13635629955838288</v>
          </cell>
          <cell r="CJ82">
            <v>58</v>
          </cell>
          <cell r="CK82">
            <v>273.71354159090617</v>
          </cell>
          <cell r="CL82">
            <v>284.19772911726</v>
          </cell>
          <cell r="CM82">
            <v>249.0466839630808</v>
          </cell>
          <cell r="CN82">
            <v>249.0466839630808</v>
          </cell>
          <cell r="CQ82">
            <v>58</v>
          </cell>
          <cell r="CR82" t="e">
            <v>#VALUE!</v>
          </cell>
          <cell r="CS82" t="e">
            <v>#VALUE!</v>
          </cell>
          <cell r="CT82" t="e">
            <v>#VALUE!</v>
          </cell>
          <cell r="CU82" t="e">
            <v>#VALUE!</v>
          </cell>
          <cell r="CW82">
            <v>5.7068437128302348E-2</v>
          </cell>
          <cell r="CX82">
            <v>5.9707606903077186E-2</v>
          </cell>
          <cell r="CY82">
            <v>5.0292261651837755E-2</v>
          </cell>
          <cell r="CZ82">
            <v>4.8475845377757142E-2</v>
          </cell>
          <cell r="DC82" t="e">
            <v>#VALUE!</v>
          </cell>
          <cell r="DD82" t="e">
            <v>#VALUE!</v>
          </cell>
          <cell r="DE82" t="e">
            <v>#VALUE!</v>
          </cell>
          <cell r="DF82" t="e">
            <v>#VALUE!</v>
          </cell>
          <cell r="DQ82">
            <v>0</v>
          </cell>
          <cell r="DR82">
            <v>0</v>
          </cell>
          <cell r="DS82">
            <v>0.7</v>
          </cell>
          <cell r="DT82">
            <v>0.3</v>
          </cell>
          <cell r="DU82">
            <v>0.5</v>
          </cell>
          <cell r="DV82">
            <v>0.5</v>
          </cell>
          <cell r="DW82">
            <v>0</v>
          </cell>
          <cell r="DX82">
            <v>0</v>
          </cell>
          <cell r="DY82">
            <v>0</v>
          </cell>
          <cell r="DZ82">
            <v>0.25</v>
          </cell>
          <cell r="EA82">
            <v>0.75</v>
          </cell>
          <cell r="EB82">
            <v>0</v>
          </cell>
          <cell r="EC82">
            <v>0</v>
          </cell>
          <cell r="ED82">
            <v>0</v>
          </cell>
          <cell r="EE82">
            <v>0.625</v>
          </cell>
          <cell r="EF82">
            <v>0.375</v>
          </cell>
          <cell r="FG82" t="str">
            <v>孔丘</v>
          </cell>
          <cell r="FH82">
            <v>10069</v>
          </cell>
          <cell r="FI82" t="str">
            <v/>
          </cell>
          <cell r="FM82">
            <v>0</v>
          </cell>
          <cell r="FN82" t="str">
            <v/>
          </cell>
          <cell r="FO82">
            <v>0</v>
          </cell>
          <cell r="FP82">
            <v>0</v>
          </cell>
          <cell r="FQ82">
            <v>0</v>
          </cell>
          <cell r="FR82">
            <v>0</v>
          </cell>
          <cell r="FS82">
            <v>0</v>
          </cell>
          <cell r="FT82">
            <v>0</v>
          </cell>
          <cell r="FU82">
            <v>0</v>
          </cell>
          <cell r="FV82">
            <v>0</v>
          </cell>
          <cell r="FW82">
            <v>0</v>
          </cell>
          <cell r="FX82">
            <v>0</v>
          </cell>
          <cell r="FY82">
            <v>0</v>
          </cell>
          <cell r="FZ82" t="str">
            <v/>
          </cell>
          <cell r="GA82">
            <v>0</v>
          </cell>
          <cell r="GB82" t="str">
            <v/>
          </cell>
          <cell r="GC82" t="str">
            <v/>
          </cell>
          <cell r="GD82">
            <v>0</v>
          </cell>
          <cell r="GE82">
            <v>0</v>
          </cell>
          <cell r="GF82">
            <v>2</v>
          </cell>
          <cell r="GG82" t="str">
            <v/>
          </cell>
        </row>
        <row r="83">
          <cell r="B83">
            <v>64</v>
          </cell>
          <cell r="C83">
            <v>0.5</v>
          </cell>
          <cell r="D83">
            <v>0.5</v>
          </cell>
          <cell r="E83">
            <v>0.5</v>
          </cell>
          <cell r="F83">
            <v>0.5</v>
          </cell>
          <cell r="G83">
            <v>7.4614795983475382E-2</v>
          </cell>
          <cell r="H83">
            <v>1.5018924022833268E-2</v>
          </cell>
          <cell r="I83">
            <v>0.24471488914010914</v>
          </cell>
          <cell r="J83">
            <v>0.24471488914010914</v>
          </cell>
          <cell r="K83">
            <v>0</v>
          </cell>
          <cell r="L83">
            <v>0.18968761029918829</v>
          </cell>
          <cell r="M83">
            <v>0.224918103971672</v>
          </cell>
          <cell r="N83">
            <v>7.1727013452853552E-2</v>
          </cell>
          <cell r="R83">
            <v>3.7898399999999999</v>
          </cell>
          <cell r="S83">
            <v>3.62704</v>
          </cell>
          <cell r="T83">
            <v>1.8</v>
          </cell>
          <cell r="U83">
            <v>2.3839999999999999</v>
          </cell>
          <cell r="V83">
            <v>2.8690483748738944</v>
          </cell>
          <cell r="W83">
            <v>1.5068038270029489</v>
          </cell>
          <cell r="X83">
            <v>0.97059536837805238</v>
          </cell>
          <cell r="Y83">
            <v>0.99675381704649046</v>
          </cell>
          <cell r="Z83">
            <v>0.15596210620274964</v>
          </cell>
          <cell r="AA83">
            <v>0.16296247865240765</v>
          </cell>
          <cell r="AB83">
            <v>0.32837301587301593</v>
          </cell>
          <cell r="AC83">
            <v>0.24793264621284761</v>
          </cell>
          <cell r="AD83">
            <v>0.36046230832352588</v>
          </cell>
          <cell r="AE83">
            <v>0.47971169299146144</v>
          </cell>
          <cell r="AF83">
            <v>0.76014194523572365</v>
          </cell>
          <cell r="AG83">
            <v>1.4669188777693536</v>
          </cell>
          <cell r="AH83">
            <v>0.45608516714143416</v>
          </cell>
          <cell r="AI83">
            <v>0.19702380952380955</v>
          </cell>
          <cell r="AJ83">
            <v>0.36046230832352588</v>
          </cell>
          <cell r="AK83">
            <v>0.15596210620274964</v>
          </cell>
          <cell r="AL83">
            <v>1.2760450496349291E+24</v>
          </cell>
          <cell r="AM83">
            <v>1.3333204406095319E+24</v>
          </cell>
          <cell r="AN83">
            <v>2.6866703171713415E+24</v>
          </cell>
          <cell r="AO83">
            <v>3.5629226021864592E+24</v>
          </cell>
          <cell r="AP83">
            <v>3.4213680584155571E+24</v>
          </cell>
          <cell r="AQ83">
            <v>3.5554880408719826E+24</v>
          </cell>
          <cell r="AR83">
            <v>2.1332928245231894E+24</v>
          </cell>
          <cell r="AS83">
            <v>1.6120021903028048E+24</v>
          </cell>
          <cell r="AT83">
            <v>3.5629226021864592E+24</v>
          </cell>
          <cell r="AU83">
            <v>1.2760450496349291E+24</v>
          </cell>
          <cell r="BD83">
            <v>59</v>
          </cell>
          <cell r="BE83">
            <v>240</v>
          </cell>
          <cell r="BF83">
            <v>192.23915949289452</v>
          </cell>
          <cell r="BG83">
            <v>172.65937783986482</v>
          </cell>
          <cell r="BH83">
            <v>210.10302420251114</v>
          </cell>
          <cell r="BK83">
            <v>59</v>
          </cell>
          <cell r="BL83">
            <v>5.3273752127369678E-2</v>
          </cell>
          <cell r="BM83">
            <v>0.13088674105038967</v>
          </cell>
          <cell r="BN83">
            <v>0.11155298254185791</v>
          </cell>
          <cell r="BO83">
            <v>5.9409268410171079E-2</v>
          </cell>
          <cell r="BQ83">
            <v>4.0709633127587797E-2</v>
          </cell>
          <cell r="BR83">
            <v>0.18973551860197185</v>
          </cell>
          <cell r="BS83">
            <v>7.8030241469716197E-2</v>
          </cell>
          <cell r="BT83">
            <v>7.9355756960723778E-2</v>
          </cell>
          <cell r="BW83">
            <v>9.3983385254957474E-2</v>
          </cell>
          <cell r="BX83">
            <v>0.32062225965236152</v>
          </cell>
          <cell r="BY83">
            <v>0.18958322401157413</v>
          </cell>
          <cell r="BZ83">
            <v>0.13876502537089486</v>
          </cell>
          <cell r="CJ83">
            <v>59</v>
          </cell>
          <cell r="CK83">
            <v>276.30217679113508</v>
          </cell>
          <cell r="CL83">
            <v>286.19772911726</v>
          </cell>
          <cell r="CM83">
            <v>252.37158336243661</v>
          </cell>
          <cell r="CN83">
            <v>252.37158336243661</v>
          </cell>
          <cell r="CQ83">
            <v>59</v>
          </cell>
          <cell r="CR83" t="e">
            <v>#VALUE!</v>
          </cell>
          <cell r="CS83" t="e">
            <v>#VALUE!</v>
          </cell>
          <cell r="CT83" t="e">
            <v>#VALUE!</v>
          </cell>
          <cell r="CU83" t="e">
            <v>#VALUE!</v>
          </cell>
          <cell r="CW83">
            <v>5.8366895670843168E-2</v>
          </cell>
          <cell r="CX83">
            <v>6.0818919168951789E-2</v>
          </cell>
          <cell r="CY83">
            <v>5.1360801809144596E-2</v>
          </cell>
          <cell r="CZ83">
            <v>4.9582891780541614E-2</v>
          </cell>
          <cell r="DC83" t="e">
            <v>#VALUE!</v>
          </cell>
          <cell r="DD83" t="e">
            <v>#VALUE!</v>
          </cell>
          <cell r="DE83" t="e">
            <v>#VALUE!</v>
          </cell>
          <cell r="DF83" t="e">
            <v>#VALUE!</v>
          </cell>
          <cell r="DQ83">
            <v>0</v>
          </cell>
          <cell r="DR83">
            <v>0</v>
          </cell>
          <cell r="DS83">
            <v>0.7</v>
          </cell>
          <cell r="DT83">
            <v>0.3</v>
          </cell>
          <cell r="DU83">
            <v>0.5</v>
          </cell>
          <cell r="DV83">
            <v>0.5</v>
          </cell>
          <cell r="DW83">
            <v>0</v>
          </cell>
          <cell r="DX83">
            <v>0</v>
          </cell>
          <cell r="DY83">
            <v>0</v>
          </cell>
          <cell r="DZ83">
            <v>0.25</v>
          </cell>
          <cell r="EA83">
            <v>0.75</v>
          </cell>
          <cell r="EB83">
            <v>0</v>
          </cell>
          <cell r="EC83">
            <v>0</v>
          </cell>
          <cell r="ED83">
            <v>0</v>
          </cell>
          <cell r="EE83">
            <v>0.625</v>
          </cell>
          <cell r="EF83">
            <v>0.375</v>
          </cell>
          <cell r="FG83" t="str">
            <v>老子</v>
          </cell>
          <cell r="FH83">
            <v>10070</v>
          </cell>
          <cell r="FI83" t="str">
            <v/>
          </cell>
          <cell r="FM83">
            <v>0</v>
          </cell>
          <cell r="FN83" t="str">
            <v/>
          </cell>
          <cell r="FO83">
            <v>0</v>
          </cell>
          <cell r="FP83">
            <v>0</v>
          </cell>
          <cell r="FQ83">
            <v>0</v>
          </cell>
          <cell r="FR83">
            <v>0</v>
          </cell>
          <cell r="FS83">
            <v>0</v>
          </cell>
          <cell r="FT83">
            <v>0</v>
          </cell>
          <cell r="FU83">
            <v>0</v>
          </cell>
          <cell r="FV83">
            <v>0</v>
          </cell>
          <cell r="FW83">
            <v>0</v>
          </cell>
          <cell r="FX83">
            <v>0</v>
          </cell>
          <cell r="FY83">
            <v>0</v>
          </cell>
          <cell r="FZ83" t="str">
            <v/>
          </cell>
          <cell r="GA83">
            <v>0</v>
          </cell>
          <cell r="GB83" t="str">
            <v/>
          </cell>
          <cell r="GC83" t="str">
            <v/>
          </cell>
          <cell r="GD83">
            <v>0</v>
          </cell>
          <cell r="GE83">
            <v>0</v>
          </cell>
          <cell r="GF83">
            <v>2</v>
          </cell>
          <cell r="GG83" t="str">
            <v/>
          </cell>
        </row>
        <row r="84">
          <cell r="B84">
            <v>65</v>
          </cell>
          <cell r="C84">
            <v>0.5</v>
          </cell>
          <cell r="D84">
            <v>0.5</v>
          </cell>
          <cell r="E84">
            <v>0.5</v>
          </cell>
          <cell r="F84">
            <v>0.5</v>
          </cell>
          <cell r="G84">
            <v>6.8512798983256573E-2</v>
          </cell>
          <cell r="H84">
            <v>1.5018924022833268E-2</v>
          </cell>
          <cell r="I84">
            <v>0.23485434315393824</v>
          </cell>
          <cell r="J84">
            <v>0.23485434315393824</v>
          </cell>
          <cell r="K84">
            <v>0</v>
          </cell>
          <cell r="L84">
            <v>0.18794774694697564</v>
          </cell>
          <cell r="M84">
            <v>0.21440018825308968</v>
          </cell>
          <cell r="N84">
            <v>6.5618375812720495E-2</v>
          </cell>
          <cell r="R84">
            <v>3.7898399999999999</v>
          </cell>
          <cell r="S84">
            <v>3.62704</v>
          </cell>
          <cell r="T84">
            <v>1.8</v>
          </cell>
          <cell r="U84">
            <v>2.3839999999999999</v>
          </cell>
          <cell r="V84">
            <v>2.8490425426864934</v>
          </cell>
          <cell r="W84">
            <v>1.4927423513432603</v>
          </cell>
          <cell r="X84">
            <v>0.9526661423251962</v>
          </cell>
          <cell r="Y84">
            <v>0.98149498764360332</v>
          </cell>
          <cell r="Z84">
            <v>0.15596210620274964</v>
          </cell>
          <cell r="AA84">
            <v>0.16296247865240765</v>
          </cell>
          <cell r="AB84">
            <v>0.32837301587301593</v>
          </cell>
          <cell r="AC84">
            <v>0.24793264621284761</v>
          </cell>
          <cell r="AD84">
            <v>0.36329255172448621</v>
          </cell>
          <cell r="AE84">
            <v>0.48658887198037359</v>
          </cell>
          <cell r="AF84">
            <v>0.84711664449939716</v>
          </cell>
          <cell r="AG84">
            <v>1.680819853819729</v>
          </cell>
          <cell r="AH84">
            <v>0.5082699866996383</v>
          </cell>
          <cell r="AI84">
            <v>0.19702380952380955</v>
          </cell>
          <cell r="AJ84">
            <v>0.36329255172448621</v>
          </cell>
          <cell r="AK84">
            <v>0.15596210620274964</v>
          </cell>
          <cell r="AL84">
            <v>6.4989135157175503E+24</v>
          </cell>
          <cell r="AM84">
            <v>6.7906178036103188E+24</v>
          </cell>
          <cell r="AN84">
            <v>1.3683245776892705E+25</v>
          </cell>
          <cell r="AO84">
            <v>1.8480265363159291E+25</v>
          </cell>
          <cell r="AP84">
            <v>1.7805339275964034E+25</v>
          </cell>
          <cell r="AQ84">
            <v>1.8634616465836364E+25</v>
          </cell>
          <cell r="AR84">
            <v>1.1180769879501817E+25</v>
          </cell>
          <cell r="AS84">
            <v>8.2099474661356235E+24</v>
          </cell>
          <cell r="AT84">
            <v>1.8480265363159291E+25</v>
          </cell>
          <cell r="AU84">
            <v>6.4989135157175503E+24</v>
          </cell>
          <cell r="BD84">
            <v>60</v>
          </cell>
          <cell r="BE84">
            <v>240</v>
          </cell>
          <cell r="BF84">
            <v>192.70680893181628</v>
          </cell>
          <cell r="BG84">
            <v>175.43306945352063</v>
          </cell>
          <cell r="BH84">
            <v>212.93351104499223</v>
          </cell>
          <cell r="BK84">
            <v>60</v>
          </cell>
          <cell r="BL84">
            <v>5.4200774579551025E-2</v>
          </cell>
          <cell r="BM84">
            <v>0.13312427036636149</v>
          </cell>
          <cell r="BN84">
            <v>0.1135062482654442</v>
          </cell>
          <cell r="BO84">
            <v>6.0458690069285947E-2</v>
          </cell>
          <cell r="BQ84">
            <v>4.1278951532400354E-2</v>
          </cell>
          <cell r="BR84">
            <v>0.19161308375212308</v>
          </cell>
          <cell r="BS84">
            <v>7.9064442469404556E-2</v>
          </cell>
          <cell r="BT84">
            <v>8.0716896209851091E-2</v>
          </cell>
          <cell r="BW84">
            <v>9.547972611195138E-2</v>
          </cell>
          <cell r="BX84">
            <v>0.32473735411848459</v>
          </cell>
          <cell r="BY84">
            <v>0.19257069073484875</v>
          </cell>
          <cell r="BZ84">
            <v>0.14117558627913704</v>
          </cell>
          <cell r="CJ84">
            <v>60</v>
          </cell>
          <cell r="CK84">
            <v>278.87711943101402</v>
          </cell>
          <cell r="CL84">
            <v>288.19772911726</v>
          </cell>
          <cell r="CM84">
            <v>255.6717513063378</v>
          </cell>
          <cell r="CN84">
            <v>255.6717513063378</v>
          </cell>
          <cell r="CQ84">
            <v>60</v>
          </cell>
          <cell r="CR84" t="e">
            <v>#VALUE!</v>
          </cell>
          <cell r="CS84" t="e">
            <v>#VALUE!</v>
          </cell>
          <cell r="CT84" t="e">
            <v>#VALUE!</v>
          </cell>
          <cell r="CU84" t="e">
            <v>#VALUE!</v>
          </cell>
          <cell r="CW84">
            <v>5.9665354213384425E-2</v>
          </cell>
          <cell r="CX84">
            <v>6.1931862131970827E-2</v>
          </cell>
          <cell r="CY84">
            <v>5.2429631591220979E-2</v>
          </cell>
          <cell r="CZ84">
            <v>5.069027282151041E-2</v>
          </cell>
          <cell r="DC84" t="e">
            <v>#VALUE!</v>
          </cell>
          <cell r="DD84" t="e">
            <v>#VALUE!</v>
          </cell>
          <cell r="DE84" t="e">
            <v>#VALUE!</v>
          </cell>
          <cell r="DF84" t="e">
            <v>#VALUE!</v>
          </cell>
          <cell r="DQ84">
            <v>0</v>
          </cell>
          <cell r="DR84">
            <v>0</v>
          </cell>
          <cell r="DS84">
            <v>0.7</v>
          </cell>
          <cell r="DT84">
            <v>0.3</v>
          </cell>
          <cell r="DU84">
            <v>0.5</v>
          </cell>
          <cell r="DV84">
            <v>0.5</v>
          </cell>
          <cell r="DW84">
            <v>0</v>
          </cell>
          <cell r="DX84">
            <v>0</v>
          </cell>
          <cell r="DY84">
            <v>0</v>
          </cell>
          <cell r="DZ84">
            <v>0.25</v>
          </cell>
          <cell r="EA84">
            <v>0.75</v>
          </cell>
          <cell r="EB84">
            <v>0</v>
          </cell>
          <cell r="EC84">
            <v>0</v>
          </cell>
          <cell r="ED84">
            <v>0</v>
          </cell>
          <cell r="EE84">
            <v>0.625</v>
          </cell>
          <cell r="EF84">
            <v>0.375</v>
          </cell>
          <cell r="FG84" t="str">
            <v>星官</v>
          </cell>
          <cell r="FH84">
            <v>6053</v>
          </cell>
          <cell r="FI84" t="str">
            <v>fanwei2</v>
          </cell>
          <cell r="FJ84">
            <v>999</v>
          </cell>
          <cell r="FK84">
            <v>50</v>
          </cell>
          <cell r="FL84">
            <v>999</v>
          </cell>
          <cell r="FM84">
            <v>0</v>
          </cell>
          <cell r="FN84">
            <v>999</v>
          </cell>
          <cell r="FO84">
            <v>0</v>
          </cell>
          <cell r="FP84">
            <v>0</v>
          </cell>
          <cell r="FQ84">
            <v>0</v>
          </cell>
          <cell r="FR84">
            <v>0</v>
          </cell>
          <cell r="FS84">
            <v>7850</v>
          </cell>
          <cell r="FT84">
            <v>0</v>
          </cell>
          <cell r="FU84">
            <v>0</v>
          </cell>
          <cell r="FV84">
            <v>0</v>
          </cell>
          <cell r="FW84">
            <v>0</v>
          </cell>
          <cell r="FX84">
            <v>1</v>
          </cell>
          <cell r="FY84">
            <v>7851</v>
          </cell>
          <cell r="FZ84" t="str">
            <v/>
          </cell>
          <cell r="GA84">
            <v>0</v>
          </cell>
          <cell r="GB84">
            <v>999</v>
          </cell>
          <cell r="GC84">
            <v>1</v>
          </cell>
          <cell r="GD84">
            <v>2</v>
          </cell>
          <cell r="GE84">
            <v>1.9</v>
          </cell>
          <cell r="GF84">
            <v>2</v>
          </cell>
        </row>
        <row r="85">
          <cell r="B85">
            <v>66</v>
          </cell>
          <cell r="C85">
            <v>0.5</v>
          </cell>
          <cell r="D85">
            <v>0.5</v>
          </cell>
          <cell r="E85">
            <v>0.5</v>
          </cell>
          <cell r="F85">
            <v>0.5</v>
          </cell>
          <cell r="G85">
            <v>6.2484430051044704E-2</v>
          </cell>
          <cell r="H85">
            <v>1.5018924022833268E-2</v>
          </cell>
          <cell r="I85">
            <v>0.22517786069284249</v>
          </cell>
          <cell r="J85">
            <v>0.22517786069284249</v>
          </cell>
          <cell r="K85">
            <v>0</v>
          </cell>
          <cell r="L85">
            <v>0.18624685653385256</v>
          </cell>
          <cell r="M85">
            <v>0.20407860696125421</v>
          </cell>
          <cell r="N85">
            <v>5.9612692470166692E-2</v>
          </cell>
          <cell r="R85">
            <v>3.7898399999999999</v>
          </cell>
          <cell r="S85">
            <v>3.62704</v>
          </cell>
          <cell r="T85">
            <v>1.8</v>
          </cell>
          <cell r="U85">
            <v>2.3839999999999999</v>
          </cell>
          <cell r="V85">
            <v>2.829388539653932</v>
          </cell>
          <cell r="W85">
            <v>1.478923770965908</v>
          </cell>
          <cell r="X85">
            <v>0.93504813585259106</v>
          </cell>
          <cell r="Y85">
            <v>0.96650543111532117</v>
          </cell>
          <cell r="Z85">
            <v>0.15596210620274964</v>
          </cell>
          <cell r="AA85">
            <v>0.16296247865240765</v>
          </cell>
          <cell r="AB85">
            <v>0.32837301587301593</v>
          </cell>
          <cell r="AC85">
            <v>0.24793264621284761</v>
          </cell>
          <cell r="AD85">
            <v>0.36611926793173738</v>
          </cell>
          <cell r="AE85">
            <v>0.49358969939887692</v>
          </cell>
          <cell r="AF85">
            <v>0.94404290394129575</v>
          </cell>
          <cell r="AG85">
            <v>1.9259111214729214</v>
          </cell>
          <cell r="AH85">
            <v>0.56642574236477738</v>
          </cell>
          <cell r="AI85">
            <v>0.19702380952380955</v>
          </cell>
          <cell r="AJ85">
            <v>0.36611926793173738</v>
          </cell>
          <cell r="AK85">
            <v>0.15596210620274964</v>
          </cell>
          <cell r="AL85">
            <v>3.309904842063354E+25</v>
          </cell>
          <cell r="AM85">
            <v>3.4584702034290382E+25</v>
          </cell>
          <cell r="AN85">
            <v>6.9688943148029525E+25</v>
          </cell>
          <cell r="AO85">
            <v>9.5853950822059469E+25</v>
          </cell>
          <cell r="AP85">
            <v>9.2661795316755477E+25</v>
          </cell>
          <cell r="AQ85">
            <v>9.7665616319625436E+25</v>
          </cell>
          <cell r="AR85">
            <v>5.859936979177526E+25</v>
          </cell>
          <cell r="AS85">
            <v>4.181336588881771E+25</v>
          </cell>
          <cell r="AT85">
            <v>9.5853950822059469E+25</v>
          </cell>
          <cell r="AU85">
            <v>3.309904842063354E+25</v>
          </cell>
          <cell r="BD85">
            <v>61</v>
          </cell>
          <cell r="BE85">
            <v>240</v>
          </cell>
          <cell r="BF85">
            <v>193.16398302330617</v>
          </cell>
          <cell r="BG85">
            <v>178.15498549038827</v>
          </cell>
          <cell r="BH85">
            <v>215.69815640892205</v>
          </cell>
          <cell r="BK85">
            <v>61</v>
          </cell>
          <cell r="BL85">
            <v>5.5127797031732428E-2</v>
          </cell>
          <cell r="BM85">
            <v>0.13536187422094526</v>
          </cell>
          <cell r="BN85">
            <v>0.11545951398903048</v>
          </cell>
          <cell r="BO85">
            <v>6.1509115685252996E-2</v>
          </cell>
          <cell r="BQ85">
            <v>4.1848521079783707E-2</v>
          </cell>
          <cell r="BR85">
            <v>0.19349064890227438</v>
          </cell>
          <cell r="BS85">
            <v>8.0098643469092554E-2</v>
          </cell>
          <cell r="BT85">
            <v>8.2078035458978377E-2</v>
          </cell>
          <cell r="BW85">
            <v>9.6976318111516135E-2</v>
          </cell>
          <cell r="BX85">
            <v>0.32885252312321966</v>
          </cell>
          <cell r="BY85">
            <v>0.19555815745812305</v>
          </cell>
          <cell r="BZ85">
            <v>0.14358715114423137</v>
          </cell>
          <cell r="CJ85">
            <v>61</v>
          </cell>
          <cell r="CK85">
            <v>281.43868802056227</v>
          </cell>
          <cell r="CL85">
            <v>290.19772911726</v>
          </cell>
          <cell r="CM85">
            <v>258.94764944861947</v>
          </cell>
          <cell r="CN85">
            <v>258.94764944861947</v>
          </cell>
          <cell r="CQ85">
            <v>61</v>
          </cell>
          <cell r="CR85" t="e">
            <v>#VALUE!</v>
          </cell>
          <cell r="CS85" t="e">
            <v>#VALUE!</v>
          </cell>
          <cell r="CT85" t="e">
            <v>#VALUE!</v>
          </cell>
          <cell r="CU85" t="e">
            <v>#VALUE!</v>
          </cell>
          <cell r="CW85">
            <v>6.0973959665482275E-2</v>
          </cell>
          <cell r="CX85">
            <v>6.3044805094990372E-2</v>
          </cell>
          <cell r="CY85">
            <v>5.3498461373297328E-2</v>
          </cell>
          <cell r="CZ85">
            <v>5.1797653862479219E-2</v>
          </cell>
          <cell r="DC85" t="e">
            <v>#VALUE!</v>
          </cell>
          <cell r="DD85" t="e">
            <v>#VALUE!</v>
          </cell>
          <cell r="DE85" t="e">
            <v>#VALUE!</v>
          </cell>
          <cell r="DF85" t="e">
            <v>#VALUE!</v>
          </cell>
          <cell r="DQ85">
            <v>0</v>
          </cell>
          <cell r="DR85">
            <v>0</v>
          </cell>
          <cell r="DS85">
            <v>0.7</v>
          </cell>
          <cell r="DT85">
            <v>0.3</v>
          </cell>
          <cell r="DU85">
            <v>0.5</v>
          </cell>
          <cell r="DV85">
            <v>0.5</v>
          </cell>
          <cell r="DW85">
            <v>0</v>
          </cell>
          <cell r="DX85">
            <v>0</v>
          </cell>
          <cell r="DY85">
            <v>0</v>
          </cell>
          <cell r="DZ85">
            <v>0.25</v>
          </cell>
          <cell r="EA85">
            <v>0.75</v>
          </cell>
          <cell r="EB85">
            <v>0</v>
          </cell>
          <cell r="EC85">
            <v>0</v>
          </cell>
          <cell r="ED85">
            <v>0</v>
          </cell>
          <cell r="EE85">
            <v>0.625</v>
          </cell>
          <cell r="EF85">
            <v>0.375</v>
          </cell>
          <cell r="FG85" t="str">
            <v>星官（驻守）</v>
          </cell>
          <cell r="FH85">
            <v>6053</v>
          </cell>
          <cell r="FI85" t="str">
            <v>fanwei2</v>
          </cell>
          <cell r="FJ85">
            <v>999</v>
          </cell>
          <cell r="FK85">
            <v>100</v>
          </cell>
          <cell r="FL85">
            <v>999</v>
          </cell>
          <cell r="FM85">
            <v>0</v>
          </cell>
          <cell r="FN85">
            <v>999</v>
          </cell>
          <cell r="FO85">
            <v>0</v>
          </cell>
          <cell r="FP85">
            <v>0</v>
          </cell>
          <cell r="FQ85">
            <v>0</v>
          </cell>
          <cell r="FR85">
            <v>0</v>
          </cell>
          <cell r="FS85">
            <v>31400</v>
          </cell>
          <cell r="FT85">
            <v>0</v>
          </cell>
          <cell r="FU85">
            <v>0</v>
          </cell>
          <cell r="FV85">
            <v>0</v>
          </cell>
          <cell r="FW85">
            <v>0</v>
          </cell>
          <cell r="FX85">
            <v>1</v>
          </cell>
          <cell r="FY85">
            <v>31401</v>
          </cell>
          <cell r="FZ85" t="str">
            <v/>
          </cell>
          <cell r="GA85">
            <v>0</v>
          </cell>
          <cell r="GB85">
            <v>999</v>
          </cell>
          <cell r="GC85">
            <v>1</v>
          </cell>
          <cell r="GD85">
            <v>2</v>
          </cell>
          <cell r="GE85">
            <v>7.5</v>
          </cell>
          <cell r="GF85">
            <v>6.56</v>
          </cell>
        </row>
        <row r="86">
          <cell r="B86">
            <v>67</v>
          </cell>
          <cell r="C86">
            <v>0.5</v>
          </cell>
          <cell r="D86">
            <v>0.5</v>
          </cell>
          <cell r="E86">
            <v>0.5</v>
          </cell>
          <cell r="F86">
            <v>0.5</v>
          </cell>
          <cell r="G86">
            <v>5.6974949723372199E-2</v>
          </cell>
          <cell r="H86">
            <v>1.5018924022833268E-2</v>
          </cell>
          <cell r="I86">
            <v>0.21568200590435388</v>
          </cell>
          <cell r="J86">
            <v>0.21568200590435388</v>
          </cell>
          <cell r="K86">
            <v>0</v>
          </cell>
          <cell r="L86">
            <v>0.18458406606598343</v>
          </cell>
          <cell r="M86">
            <v>0.19394969518686633</v>
          </cell>
          <cell r="N86">
            <v>5.3707568549839199E-2</v>
          </cell>
          <cell r="R86">
            <v>3.7898399999999999</v>
          </cell>
          <cell r="S86">
            <v>3.62704</v>
          </cell>
          <cell r="T86">
            <v>1.8</v>
          </cell>
          <cell r="U86">
            <v>2.3839999999999999</v>
          </cell>
          <cell r="V86">
            <v>2.8102651184815044</v>
          </cell>
          <cell r="W86">
            <v>1.4654861888945281</v>
          </cell>
          <cell r="X86">
            <v>0.91802114648619282</v>
          </cell>
          <cell r="Y86">
            <v>0.95199613288001772</v>
          </cell>
          <cell r="Z86">
            <v>0.15596210620274964</v>
          </cell>
          <cell r="AA86">
            <v>0.16296247865240765</v>
          </cell>
          <cell r="AB86">
            <v>0.32837301587301593</v>
          </cell>
          <cell r="AC86">
            <v>0.24793264621284761</v>
          </cell>
          <cell r="AD86">
            <v>0.3689148272457955</v>
          </cell>
          <cell r="AE86">
            <v>0.50065577741356293</v>
          </cell>
          <cell r="AF86">
            <v>1.0520593713615183</v>
          </cell>
          <cell r="AG86">
            <v>2.2067407398740171</v>
          </cell>
          <cell r="AH86">
            <v>0.73644155995306271</v>
          </cell>
          <cell r="AI86">
            <v>0.22986111111111113</v>
          </cell>
          <cell r="AJ86">
            <v>0.3689148272457955</v>
          </cell>
          <cell r="AK86">
            <v>0.15596210620274964</v>
          </cell>
          <cell r="AL86">
            <v>1.6857387064805143E+26</v>
          </cell>
          <cell r="AM86">
            <v>1.7614032322136089E+26</v>
          </cell>
          <cell r="AN86">
            <v>3.5492666552044881E+26</v>
          </cell>
          <cell r="AO86">
            <v>4.9717791966960511E+26</v>
          </cell>
          <cell r="AP86">
            <v>4.8222660507879618E+26</v>
          </cell>
          <cell r="AQ86">
            <v>5.1187383591069647E+26</v>
          </cell>
          <cell r="AR86">
            <v>3.5831168513748751E+26</v>
          </cell>
          <cell r="AS86">
            <v>2.4844866586431414E+26</v>
          </cell>
          <cell r="AT86">
            <v>4.9717791966960511E+26</v>
          </cell>
          <cell r="AU86">
            <v>1.6857387064805143E+26</v>
          </cell>
          <cell r="BD86">
            <v>62</v>
          </cell>
          <cell r="BE86">
            <v>240</v>
          </cell>
          <cell r="BF86">
            <v>193.61091641514673</v>
          </cell>
          <cell r="BG86">
            <v>180.82609242790105</v>
          </cell>
          <cell r="BH86">
            <v>218.39849186838634</v>
          </cell>
          <cell r="BK86">
            <v>62</v>
          </cell>
          <cell r="BL86">
            <v>5.6054819483913776E-2</v>
          </cell>
          <cell r="BM86">
            <v>0.1376013715014392</v>
          </cell>
          <cell r="BN86">
            <v>0.11741277971261671</v>
          </cell>
          <cell r="BO86">
            <v>6.2559541301220878E-2</v>
          </cell>
          <cell r="BQ86">
            <v>4.2418090627167837E-2</v>
          </cell>
          <cell r="BR86">
            <v>0.19537835768543119</v>
          </cell>
          <cell r="BS86">
            <v>8.1132844468780982E-2</v>
          </cell>
          <cell r="BT86">
            <v>8.3439174708105635E-2</v>
          </cell>
          <cell r="BW86">
            <v>9.8472910111081613E-2</v>
          </cell>
          <cell r="BX86">
            <v>0.33297972918687035</v>
          </cell>
          <cell r="BY86">
            <v>0.19854562418139771</v>
          </cell>
          <cell r="BZ86">
            <v>0.14599871600932651</v>
          </cell>
          <cell r="CJ86">
            <v>62</v>
          </cell>
          <cell r="CK86">
            <v>283.98719366076597</v>
          </cell>
          <cell r="CL86">
            <v>292.19772911726</v>
          </cell>
          <cell r="CM86">
            <v>262.19973082557863</v>
          </cell>
          <cell r="CN86">
            <v>262.19973082557863</v>
          </cell>
          <cell r="CQ86">
            <v>62</v>
          </cell>
          <cell r="CR86" t="e">
            <v>#VALUE!</v>
          </cell>
          <cell r="CS86" t="e">
            <v>#VALUE!</v>
          </cell>
          <cell r="CT86" t="e">
            <v>#VALUE!</v>
          </cell>
          <cell r="CU86" t="e">
            <v>#VALUE!</v>
          </cell>
          <cell r="CW86">
            <v>6.2292943614662581E-2</v>
          </cell>
          <cell r="CX86">
            <v>6.4157748058009903E-2</v>
          </cell>
          <cell r="CY86">
            <v>5.4571647094527158E-2</v>
          </cell>
          <cell r="CZ86">
            <v>5.291008030577015E-2</v>
          </cell>
          <cell r="DC86" t="e">
            <v>#VALUE!</v>
          </cell>
          <cell r="DD86" t="e">
            <v>#VALUE!</v>
          </cell>
          <cell r="DE86" t="e">
            <v>#VALUE!</v>
          </cell>
          <cell r="DF86" t="e">
            <v>#VALUE!</v>
          </cell>
          <cell r="DQ86">
            <v>0</v>
          </cell>
          <cell r="DR86">
            <v>0</v>
          </cell>
          <cell r="DS86">
            <v>0.7</v>
          </cell>
          <cell r="DT86">
            <v>0.3</v>
          </cell>
          <cell r="DU86">
            <v>0.5</v>
          </cell>
          <cell r="DV86">
            <v>0.5</v>
          </cell>
          <cell r="DW86">
            <v>0</v>
          </cell>
          <cell r="DX86">
            <v>0</v>
          </cell>
          <cell r="DY86">
            <v>0</v>
          </cell>
          <cell r="DZ86">
            <v>0.25</v>
          </cell>
          <cell r="EA86">
            <v>0.75</v>
          </cell>
          <cell r="EB86">
            <v>0</v>
          </cell>
          <cell r="EC86">
            <v>0</v>
          </cell>
          <cell r="ED86">
            <v>0</v>
          </cell>
          <cell r="EE86">
            <v>0.625</v>
          </cell>
          <cell r="EF86">
            <v>0.375</v>
          </cell>
          <cell r="FG86" t="str">
            <v>大戟士</v>
          </cell>
          <cell r="FH86">
            <v>6021</v>
          </cell>
          <cell r="FI86" t="str">
            <v>sectorFanwei</v>
          </cell>
          <cell r="FJ86">
            <v>0</v>
          </cell>
          <cell r="FK86">
            <v>100</v>
          </cell>
          <cell r="FL86">
            <v>45</v>
          </cell>
          <cell r="FM86">
            <v>0</v>
          </cell>
          <cell r="FN86">
            <v>45</v>
          </cell>
          <cell r="FO86">
            <v>0</v>
          </cell>
          <cell r="FP86">
            <v>0</v>
          </cell>
          <cell r="FQ86">
            <v>0</v>
          </cell>
          <cell r="FR86">
            <v>0</v>
          </cell>
          <cell r="FS86">
            <v>0</v>
          </cell>
          <cell r="FT86">
            <v>0</v>
          </cell>
          <cell r="FU86">
            <v>0</v>
          </cell>
          <cell r="FV86">
            <v>3925</v>
          </cell>
          <cell r="FW86">
            <v>0</v>
          </cell>
          <cell r="FX86">
            <v>1</v>
          </cell>
          <cell r="FY86">
            <v>3926</v>
          </cell>
          <cell r="FZ86" t="str">
            <v/>
          </cell>
          <cell r="GA86">
            <v>0</v>
          </cell>
          <cell r="GB86">
            <v>45</v>
          </cell>
          <cell r="GC86">
            <v>0.53350531909421128</v>
          </cell>
          <cell r="GD86">
            <v>2</v>
          </cell>
          <cell r="GE86">
            <v>0.5</v>
          </cell>
          <cell r="GF86">
            <v>2</v>
          </cell>
        </row>
        <row r="87">
          <cell r="B87">
            <v>68</v>
          </cell>
          <cell r="C87">
            <v>0.5</v>
          </cell>
          <cell r="D87">
            <v>0.5</v>
          </cell>
          <cell r="E87">
            <v>0.5</v>
          </cell>
          <cell r="F87">
            <v>0.5</v>
          </cell>
          <cell r="G87">
            <v>5.5299488859478559E-2</v>
          </cell>
          <cell r="H87">
            <v>1.5018924022833268E-2</v>
          </cell>
          <cell r="I87">
            <v>0.20636340707191703</v>
          </cell>
          <cell r="J87">
            <v>0.20636340707191703</v>
          </cell>
          <cell r="K87">
            <v>0</v>
          </cell>
          <cell r="L87">
            <v>0.18295852210459457</v>
          </cell>
          <cell r="M87">
            <v>0.18400985643226708</v>
          </cell>
          <cell r="N87">
            <v>4.9583357192562544E-2</v>
          </cell>
          <cell r="R87">
            <v>3.7898399999999999</v>
          </cell>
          <cell r="S87">
            <v>3.62704</v>
          </cell>
          <cell r="T87">
            <v>1.8</v>
          </cell>
          <cell r="U87">
            <v>2.3839999999999999</v>
          </cell>
          <cell r="V87">
            <v>2.7944189145070335</v>
          </cell>
          <cell r="W87">
            <v>1.4545038473855216</v>
          </cell>
          <cell r="X87">
            <v>0.90413929071896848</v>
          </cell>
          <cell r="Y87">
            <v>0.93956672144036235</v>
          </cell>
          <cell r="Z87">
            <v>0.15596210620274964</v>
          </cell>
          <cell r="AA87">
            <v>0.16296247865240765</v>
          </cell>
          <cell r="AB87">
            <v>0.32837301587301593</v>
          </cell>
          <cell r="AC87">
            <v>0.24793264621284761</v>
          </cell>
          <cell r="AD87">
            <v>0.37126587924957105</v>
          </cell>
          <cell r="AE87">
            <v>0.50682432214212769</v>
          </cell>
          <cell r="AF87">
            <v>1.1724349775298135</v>
          </cell>
          <cell r="AG87">
            <v>2.528519950232913</v>
          </cell>
          <cell r="AH87">
            <v>0.82070448427086939</v>
          </cell>
          <cell r="AI87">
            <v>0.22986111111111113</v>
          </cell>
          <cell r="AJ87">
            <v>0.37126587924957105</v>
          </cell>
          <cell r="AK87">
            <v>0.15596210620274964</v>
          </cell>
          <cell r="AL87">
            <v>8.5854884720948869E+26</v>
          </cell>
          <cell r="AM87">
            <v>8.9708488550122832E+26</v>
          </cell>
          <cell r="AN87">
            <v>1.8076459795046622E+27</v>
          </cell>
          <cell r="AO87">
            <v>2.5787761661057155E+27</v>
          </cell>
          <cell r="AP87">
            <v>2.5095833493285665E+27</v>
          </cell>
          <cell r="AQ87">
            <v>2.6827744887458408E+27</v>
          </cell>
          <cell r="AR87">
            <v>1.8779421421220883E+27</v>
          </cell>
          <cell r="AS87">
            <v>1.2653521856532634E+27</v>
          </cell>
          <cell r="AT87">
            <v>2.5787761661057155E+27</v>
          </cell>
          <cell r="AU87">
            <v>8.5854884720948869E+26</v>
          </cell>
          <cell r="BD87">
            <v>63</v>
          </cell>
          <cell r="BE87">
            <v>240</v>
          </cell>
          <cell r="BF87">
            <v>194.04783849901</v>
          </cell>
          <cell r="BG87">
            <v>183.44733870258023</v>
          </cell>
          <cell r="BH87">
            <v>221.03601337070123</v>
          </cell>
          <cell r="BK87">
            <v>63</v>
          </cell>
          <cell r="BL87">
            <v>5.6986003365762372E-2</v>
          </cell>
          <cell r="BM87">
            <v>0.13984086878193308</v>
          </cell>
          <cell r="BN87">
            <v>0.11936604543620299</v>
          </cell>
          <cell r="BO87">
            <v>6.3609966917187927E-2</v>
          </cell>
          <cell r="BQ87">
            <v>4.2987660174551134E-2</v>
          </cell>
          <cell r="BR87">
            <v>0.19726913366286167</v>
          </cell>
          <cell r="BS87">
            <v>8.2167862460120283E-2</v>
          </cell>
          <cell r="BT87">
            <v>8.4786981686952728E-2</v>
          </cell>
          <cell r="BW87">
            <v>9.9973663540313507E-2</v>
          </cell>
          <cell r="BX87">
            <v>0.33711000244479472</v>
          </cell>
          <cell r="BY87">
            <v>0.20153390789632328</v>
          </cell>
          <cell r="BZ87">
            <v>0.14839694860414065</v>
          </cell>
          <cell r="CJ87">
            <v>63</v>
          </cell>
          <cell r="CK87">
            <v>286.52294021592365</v>
          </cell>
          <cell r="CL87">
            <v>294.19772911726</v>
          </cell>
          <cell r="CM87">
            <v>265.42844001683449</v>
          </cell>
          <cell r="CN87">
            <v>265.42844001683449</v>
          </cell>
          <cell r="CQ87">
            <v>63</v>
          </cell>
          <cell r="CR87" t="e">
            <v>#VALUE!</v>
          </cell>
          <cell r="CS87" t="e">
            <v>#VALUE!</v>
          </cell>
          <cell r="CT87" t="e">
            <v>#VALUE!</v>
          </cell>
          <cell r="CU87" t="e">
            <v>#VALUE!</v>
          </cell>
          <cell r="CW87">
            <v>6.3611927563842929E-2</v>
          </cell>
          <cell r="CX87">
            <v>6.5272852191770134E-2</v>
          </cell>
          <cell r="CY87">
            <v>5.5657090965278676E-2</v>
          </cell>
          <cell r="CZ87">
            <v>5.4036705132895713E-2</v>
          </cell>
          <cell r="DC87" t="e">
            <v>#VALUE!</v>
          </cell>
          <cell r="DD87" t="e">
            <v>#VALUE!</v>
          </cell>
          <cell r="DE87" t="e">
            <v>#VALUE!</v>
          </cell>
          <cell r="DF87" t="e">
            <v>#VALUE!</v>
          </cell>
          <cell r="DQ87">
            <v>0</v>
          </cell>
          <cell r="DR87">
            <v>0</v>
          </cell>
          <cell r="DS87">
            <v>0.7</v>
          </cell>
          <cell r="DT87">
            <v>0.3</v>
          </cell>
          <cell r="DU87">
            <v>0.5</v>
          </cell>
          <cell r="DV87">
            <v>0.5</v>
          </cell>
          <cell r="DW87">
            <v>0</v>
          </cell>
          <cell r="DX87">
            <v>0</v>
          </cell>
          <cell r="DY87">
            <v>0</v>
          </cell>
          <cell r="DZ87">
            <v>0.25</v>
          </cell>
          <cell r="EA87">
            <v>0.75</v>
          </cell>
          <cell r="EB87">
            <v>0</v>
          </cell>
          <cell r="EC87">
            <v>0</v>
          </cell>
          <cell r="ED87">
            <v>0</v>
          </cell>
          <cell r="EE87">
            <v>0.625</v>
          </cell>
          <cell r="EF87">
            <v>0.375</v>
          </cell>
          <cell r="FG87" t="str">
            <v>典藏吕不韦</v>
          </cell>
          <cell r="FH87">
            <v>10072</v>
          </cell>
          <cell r="FI87" t="str">
            <v>fanwei2</v>
          </cell>
          <cell r="FJ87">
            <v>500</v>
          </cell>
          <cell r="FK87">
            <v>90</v>
          </cell>
          <cell r="FL87">
            <v>300</v>
          </cell>
          <cell r="FM87">
            <v>0</v>
          </cell>
          <cell r="FN87">
            <v>300</v>
          </cell>
          <cell r="FO87">
            <v>0</v>
          </cell>
          <cell r="FP87">
            <v>0</v>
          </cell>
          <cell r="FQ87">
            <v>0</v>
          </cell>
          <cell r="FR87">
            <v>0</v>
          </cell>
          <cell r="FS87">
            <v>25434.000000000004</v>
          </cell>
          <cell r="FT87">
            <v>0</v>
          </cell>
          <cell r="FU87">
            <v>0</v>
          </cell>
          <cell r="FV87">
            <v>0</v>
          </cell>
          <cell r="FW87">
            <v>0</v>
          </cell>
          <cell r="FX87">
            <v>1</v>
          </cell>
          <cell r="FY87">
            <v>25435.000000000004</v>
          </cell>
          <cell r="FZ87" t="str">
            <v/>
          </cell>
          <cell r="GA87">
            <v>0</v>
          </cell>
          <cell r="GB87">
            <v>300</v>
          </cell>
          <cell r="GC87">
            <v>0.94868329805051377</v>
          </cell>
          <cell r="GD87">
            <v>2</v>
          </cell>
          <cell r="GE87">
            <v>5.8</v>
          </cell>
          <cell r="GF87">
            <v>5.26</v>
          </cell>
        </row>
        <row r="88">
          <cell r="B88">
            <v>69</v>
          </cell>
          <cell r="C88">
            <v>0.5</v>
          </cell>
          <cell r="D88">
            <v>0.5</v>
          </cell>
          <cell r="E88">
            <v>0.5</v>
          </cell>
          <cell r="F88">
            <v>0.5</v>
          </cell>
          <cell r="G88">
            <v>5.3663001792911183E-2</v>
          </cell>
          <cell r="H88">
            <v>1.5018924022833268E-2</v>
          </cell>
          <cell r="I88">
            <v>0.19721875541768571</v>
          </cell>
          <cell r="J88">
            <v>0.19721875541768571</v>
          </cell>
          <cell r="K88">
            <v>0</v>
          </cell>
          <cell r="L88">
            <v>0.18136939032794083</v>
          </cell>
          <cell r="M88">
            <v>0.1742555613344203</v>
          </cell>
          <cell r="N88">
            <v>4.5555081336396699E-2</v>
          </cell>
          <cell r="R88">
            <v>3.7898399999999999</v>
          </cell>
          <cell r="S88">
            <v>3.62704</v>
          </cell>
          <cell r="T88">
            <v>1.8</v>
          </cell>
          <cell r="U88">
            <v>2.3839999999999999</v>
          </cell>
          <cell r="V88">
            <v>2.7788910896464594</v>
          </cell>
          <cell r="W88">
            <v>1.4437404342081339</v>
          </cell>
          <cell r="X88">
            <v>0.89053127199970028</v>
          </cell>
          <cell r="Y88">
            <v>0.92737672088485823</v>
          </cell>
          <cell r="Z88">
            <v>0.15596210620274964</v>
          </cell>
          <cell r="AA88">
            <v>0.16296247865240765</v>
          </cell>
          <cell r="AB88">
            <v>0.32837301587301593</v>
          </cell>
          <cell r="AC88">
            <v>0.24793264621284761</v>
          </cell>
          <cell r="AD88">
            <v>0.37360078793471918</v>
          </cell>
          <cell r="AE88">
            <v>0.51306164076518201</v>
          </cell>
          <cell r="AF88">
            <v>1.3065838430357752</v>
          </cell>
          <cell r="AG88">
            <v>2.8972198787116481</v>
          </cell>
          <cell r="AH88">
            <v>0.91460869012504264</v>
          </cell>
          <cell r="AI88">
            <v>0.22986111111111113</v>
          </cell>
          <cell r="AJ88">
            <v>0.37360078793471918</v>
          </cell>
          <cell r="AK88">
            <v>0.15596210620274964</v>
          </cell>
          <cell r="AL88">
            <v>4.3726000963914048E+27</v>
          </cell>
          <cell r="AM88">
            <v>4.5688646249580453E+27</v>
          </cell>
          <cell r="AN88">
            <v>9.2063637496155115E+27</v>
          </cell>
          <cell r="AO88">
            <v>1.3375667445758944E+28</v>
          </cell>
          <cell r="AP88">
            <v>1.306026776809232E+28</v>
          </cell>
          <cell r="AQ88">
            <v>1.4060650208191483E+28</v>
          </cell>
          <cell r="AR88">
            <v>9.8424551457340371E+27</v>
          </cell>
          <cell r="AS88">
            <v>6.4444546247308582E+27</v>
          </cell>
          <cell r="AT88">
            <v>1.3375667445758944E+28</v>
          </cell>
          <cell r="AU88">
            <v>4.3726000963914048E+27</v>
          </cell>
          <cell r="BD88">
            <v>64</v>
          </cell>
          <cell r="BE88">
            <v>240</v>
          </cell>
          <cell r="BF88">
            <v>194.47497352819482</v>
          </cell>
          <cell r="BG88">
            <v>186.0196550467987</v>
          </cell>
          <cell r="BH88">
            <v>222.78551677131512</v>
          </cell>
          <cell r="BK88">
            <v>64</v>
          </cell>
          <cell r="BL88">
            <v>5.7920788615937524E-2</v>
          </cell>
          <cell r="BM88">
            <v>0.14208036606242702</v>
          </cell>
          <cell r="BN88">
            <v>0.12132786615726576</v>
          </cell>
          <cell r="BO88">
            <v>6.4660392533155808E-2</v>
          </cell>
          <cell r="BQ88">
            <v>4.3557229721935264E-2</v>
          </cell>
          <cell r="BR88">
            <v>0.19915990964029215</v>
          </cell>
          <cell r="BS88">
            <v>8.3210045253255024E-2</v>
          </cell>
          <cell r="BT88">
            <v>8.5528305385421777E-2</v>
          </cell>
          <cell r="BW88">
            <v>0.10147801833787279</v>
          </cell>
          <cell r="BX88">
            <v>0.3412402757027192</v>
          </cell>
          <cell r="BY88">
            <v>0.2045379114105208</v>
          </cell>
          <cell r="BZ88">
            <v>0.15018869791857758</v>
          </cell>
          <cell r="CJ88">
            <v>64</v>
          </cell>
          <cell r="CK88">
            <v>289.04622448198296</v>
          </cell>
          <cell r="CL88">
            <v>296.19772911726</v>
          </cell>
          <cell r="CM88">
            <v>268.63421330318693</v>
          </cell>
          <cell r="CN88">
            <v>268.63421330318693</v>
          </cell>
          <cell r="CQ88">
            <v>64</v>
          </cell>
          <cell r="CR88" t="e">
            <v>#VALUE!</v>
          </cell>
          <cell r="CS88" t="e">
            <v>#VALUE!</v>
          </cell>
          <cell r="CT88" t="e">
            <v>#VALUE!</v>
          </cell>
          <cell r="CU88" t="e">
            <v>#VALUE!</v>
          </cell>
          <cell r="CW88">
            <v>6.4939114412050011E-2</v>
          </cell>
          <cell r="CX88">
            <v>6.6395253753366815E-2</v>
          </cell>
          <cell r="CY88">
            <v>5.6742534836029784E-2</v>
          </cell>
          <cell r="CZ88">
            <v>5.5163329960020838E-2</v>
          </cell>
          <cell r="DC88" t="e">
            <v>#VALUE!</v>
          </cell>
          <cell r="DD88" t="e">
            <v>#VALUE!</v>
          </cell>
          <cell r="DE88" t="e">
            <v>#VALUE!</v>
          </cell>
          <cell r="DF88" t="e">
            <v>#VALUE!</v>
          </cell>
          <cell r="DQ88">
            <v>0</v>
          </cell>
          <cell r="DR88">
            <v>0</v>
          </cell>
          <cell r="DS88">
            <v>0.7</v>
          </cell>
          <cell r="DT88">
            <v>0.3</v>
          </cell>
          <cell r="DU88">
            <v>0.5</v>
          </cell>
          <cell r="DV88">
            <v>0.5</v>
          </cell>
          <cell r="DW88">
            <v>0</v>
          </cell>
          <cell r="DX88">
            <v>0</v>
          </cell>
          <cell r="DY88">
            <v>0</v>
          </cell>
          <cell r="DZ88">
            <v>0.25</v>
          </cell>
          <cell r="EA88">
            <v>0.75</v>
          </cell>
          <cell r="EB88">
            <v>0</v>
          </cell>
          <cell r="EC88">
            <v>0</v>
          </cell>
          <cell r="ED88">
            <v>0</v>
          </cell>
          <cell r="EE88">
            <v>0.625</v>
          </cell>
          <cell r="EF88">
            <v>0.375</v>
          </cell>
          <cell r="FH88">
            <v>10073</v>
          </cell>
        </row>
        <row r="89">
          <cell r="B89">
            <v>70</v>
          </cell>
          <cell r="C89">
            <v>0.5</v>
          </cell>
          <cell r="D89">
            <v>0.5</v>
          </cell>
          <cell r="E89">
            <v>0.5</v>
          </cell>
          <cell r="F89">
            <v>0.5</v>
          </cell>
          <cell r="G89">
            <v>5.2064581933184577E-2</v>
          </cell>
          <cell r="H89">
            <v>1.5018924022833268E-2</v>
          </cell>
          <cell r="I89">
            <v>0.18824480392766668</v>
          </cell>
          <cell r="J89">
            <v>0.18824480392766668</v>
          </cell>
          <cell r="K89">
            <v>0</v>
          </cell>
          <cell r="L89">
            <v>0.17981585510308412</v>
          </cell>
          <cell r="M89">
            <v>0.16468334641173335</v>
          </cell>
          <cell r="N89">
            <v>4.162050937399274E-2</v>
          </cell>
          <cell r="R89">
            <v>3.7898399999999999</v>
          </cell>
          <cell r="S89">
            <v>3.62704</v>
          </cell>
          <cell r="T89">
            <v>1.8</v>
          </cell>
          <cell r="U89">
            <v>2.3839999999999999</v>
          </cell>
          <cell r="V89">
            <v>2.7636751788676404</v>
          </cell>
          <cell r="W89">
            <v>1.4331915387920098</v>
          </cell>
          <cell r="X89">
            <v>0.87719164073054356</v>
          </cell>
          <cell r="Y89">
            <v>0.91542149334865963</v>
          </cell>
          <cell r="Z89">
            <v>0.15596210620274964</v>
          </cell>
          <cell r="AA89">
            <v>0.16296247865240765</v>
          </cell>
          <cell r="AB89">
            <v>0.32837301587301593</v>
          </cell>
          <cell r="AC89">
            <v>0.24793264621284761</v>
          </cell>
          <cell r="AD89">
            <v>0.37591928975812422</v>
          </cell>
          <cell r="AE89">
            <v>0.51936979208270051</v>
          </cell>
          <cell r="AF89">
            <v>1.4560818907662829</v>
          </cell>
          <cell r="AG89">
            <v>3.3196823401882751</v>
          </cell>
          <cell r="AH89">
            <v>1.019257323536398</v>
          </cell>
          <cell r="AI89">
            <v>0.22986111111111113</v>
          </cell>
          <cell r="AJ89">
            <v>0.37591928975812422</v>
          </cell>
          <cell r="AK89">
            <v>0.15596210620274964</v>
          </cell>
          <cell r="AL89">
            <v>2.2269707384857595E+28</v>
          </cell>
          <cell r="AM89">
            <v>2.3269285101743515E+28</v>
          </cell>
          <cell r="AN89">
            <v>4.6888126575237943E+28</v>
          </cell>
          <cell r="AO89">
            <v>6.9377281351917599E+28</v>
          </cell>
          <cell r="AP89">
            <v>6.7967694406287381E+28</v>
          </cell>
          <cell r="AQ89">
            <v>7.3693068540225325E+28</v>
          </cell>
          <cell r="AR89">
            <v>5.158514797815772E+28</v>
          </cell>
          <cell r="AS89">
            <v>3.2821688602666559E+28</v>
          </cell>
          <cell r="AT89">
            <v>6.9377281351917599E+28</v>
          </cell>
          <cell r="AU89">
            <v>2.2269707384857595E+28</v>
          </cell>
          <cell r="BD89">
            <v>65</v>
          </cell>
          <cell r="BE89">
            <v>240</v>
          </cell>
          <cell r="BF89">
            <v>194.89254073272585</v>
          </cell>
          <cell r="BG89">
            <v>188.54395481925846</v>
          </cell>
          <cell r="BH89">
            <v>224.25158980494709</v>
          </cell>
          <cell r="BK89">
            <v>65</v>
          </cell>
          <cell r="BL89">
            <v>5.8855573866112787E-2</v>
          </cell>
          <cell r="BM89">
            <v>0.14431986334292091</v>
          </cell>
          <cell r="BN89">
            <v>0.12329011869129697</v>
          </cell>
          <cell r="BO89">
            <v>6.5710818149123662E-2</v>
          </cell>
          <cell r="BQ89">
            <v>4.4126799269318617E-2</v>
          </cell>
          <cell r="BR89">
            <v>0.20105879253359552</v>
          </cell>
          <cell r="BS89">
            <v>8.4252228046389779E-2</v>
          </cell>
          <cell r="BT89">
            <v>8.6269629083890853E-2</v>
          </cell>
          <cell r="BW89">
            <v>0.1029823731354314</v>
          </cell>
          <cell r="BX89">
            <v>0.34537865587651639</v>
          </cell>
          <cell r="BY89">
            <v>0.20754234673768673</v>
          </cell>
          <cell r="BZ89">
            <v>0.15198044723301452</v>
          </cell>
          <cell r="CJ89">
            <v>65</v>
          </cell>
          <cell r="CK89">
            <v>291.77846412200921</v>
          </cell>
          <cell r="CL89">
            <v>298.19772911726</v>
          </cell>
          <cell r="CM89">
            <v>271.8174788215274</v>
          </cell>
          <cell r="CN89">
            <v>271.8174788215274</v>
          </cell>
          <cell r="CQ89">
            <v>65</v>
          </cell>
          <cell r="CR89" t="e">
            <v>#VALUE!</v>
          </cell>
          <cell r="CS89" t="e">
            <v>#VALUE!</v>
          </cell>
          <cell r="CT89" t="e">
            <v>#VALUE!</v>
          </cell>
          <cell r="CU89" t="e">
            <v>#VALUE!</v>
          </cell>
          <cell r="CW89">
            <v>6.6278783308597572E-2</v>
          </cell>
          <cell r="CX89">
            <v>6.7517655314963496E-2</v>
          </cell>
          <cell r="CY89">
            <v>5.7827978706780879E-2</v>
          </cell>
          <cell r="CZ89">
            <v>5.628995478714597E-2</v>
          </cell>
          <cell r="DC89" t="e">
            <v>#VALUE!</v>
          </cell>
          <cell r="DD89" t="e">
            <v>#VALUE!</v>
          </cell>
          <cell r="DE89" t="e">
            <v>#VALUE!</v>
          </cell>
          <cell r="DF89" t="e">
            <v>#VALUE!</v>
          </cell>
          <cell r="DQ89">
            <v>0</v>
          </cell>
          <cell r="DR89">
            <v>0.2</v>
          </cell>
          <cell r="DS89">
            <v>0.7</v>
          </cell>
          <cell r="DT89">
            <v>0.1</v>
          </cell>
          <cell r="DU89">
            <v>0.5</v>
          </cell>
          <cell r="DV89">
            <v>0.5</v>
          </cell>
          <cell r="DW89">
            <v>0</v>
          </cell>
          <cell r="DX89">
            <v>0</v>
          </cell>
          <cell r="DY89">
            <v>0</v>
          </cell>
          <cell r="DZ89">
            <v>0.25</v>
          </cell>
          <cell r="EA89">
            <v>0.75</v>
          </cell>
          <cell r="EB89">
            <v>0</v>
          </cell>
          <cell r="EC89">
            <v>0</v>
          </cell>
          <cell r="ED89">
            <v>0.25</v>
          </cell>
          <cell r="EE89">
            <v>0.625</v>
          </cell>
          <cell r="EF89">
            <v>0.125</v>
          </cell>
          <cell r="FH89">
            <v>10074</v>
          </cell>
        </row>
        <row r="90">
          <cell r="B90">
            <v>71</v>
          </cell>
          <cell r="C90">
            <v>0.5</v>
          </cell>
          <cell r="D90">
            <v>0.5</v>
          </cell>
          <cell r="E90">
            <v>0.5</v>
          </cell>
          <cell r="F90">
            <v>0.5</v>
          </cell>
          <cell r="G90">
            <v>5.0503343778502685E-2</v>
          </cell>
          <cell r="H90">
            <v>1.5018924022833268E-2</v>
          </cell>
          <cell r="I90">
            <v>0.17943836619879466</v>
          </cell>
          <cell r="J90">
            <v>0.17943836619879466</v>
          </cell>
          <cell r="K90">
            <v>0</v>
          </cell>
          <cell r="L90">
            <v>0.1782971190672642</v>
          </cell>
          <cell r="M90">
            <v>0.15528981283426987</v>
          </cell>
          <cell r="N90">
            <v>3.7777461608621936E-2</v>
          </cell>
          <cell r="R90">
            <v>3.7898399999999999</v>
          </cell>
          <cell r="S90">
            <v>3.62704</v>
          </cell>
          <cell r="T90">
            <v>1.8</v>
          </cell>
          <cell r="U90">
            <v>2.3839999999999999</v>
          </cell>
          <cell r="V90">
            <v>2.7487648498850938</v>
          </cell>
          <cell r="W90">
            <v>1.4228528404320444</v>
          </cell>
          <cell r="X90">
            <v>0.86411505680755818</v>
          </cell>
          <cell r="Y90">
            <v>0.90369649139754848</v>
          </cell>
          <cell r="Z90">
            <v>0.15596210620274964</v>
          </cell>
          <cell r="AA90">
            <v>0.16296247865240765</v>
          </cell>
          <cell r="AB90">
            <v>0.32837301587301593</v>
          </cell>
          <cell r="AC90">
            <v>0.24793264621284761</v>
          </cell>
          <cell r="AD90">
            <v>0.37822113066267582</v>
          </cell>
          <cell r="AE90">
            <v>0.52575098877855619</v>
          </cell>
          <cell r="AF90">
            <v>1.6226853591663934</v>
          </cell>
          <cell r="AG90">
            <v>3.8037467990377269</v>
          </cell>
          <cell r="AH90">
            <v>1.1358797514164753</v>
          </cell>
          <cell r="AI90">
            <v>0.22986111111111113</v>
          </cell>
          <cell r="AJ90">
            <v>0.37822113066267582</v>
          </cell>
          <cell r="AK90">
            <v>0.15596210620274964</v>
          </cell>
          <cell r="AL90">
            <v>1.1341990030519081E+29</v>
          </cell>
          <cell r="AM90">
            <v>1.1851076221178139E+29</v>
          </cell>
          <cell r="AN90">
            <v>2.388018194292346E+29</v>
          </cell>
          <cell r="AO90">
            <v>3.5984799915979286E+29</v>
          </cell>
          <cell r="AP90">
            <v>3.537146071532072E+29</v>
          </cell>
          <cell r="AQ90">
            <v>3.8623166570992129E+29</v>
          </cell>
          <cell r="AR90">
            <v>2.7036216599694488E+29</v>
          </cell>
          <cell r="AS90">
            <v>1.6716127360046421E+29</v>
          </cell>
          <cell r="AT90">
            <v>3.5984799915979286E+29</v>
          </cell>
          <cell r="AU90">
            <v>1.1341990030519081E+29</v>
          </cell>
          <cell r="BD90">
            <v>66</v>
          </cell>
          <cell r="BE90">
            <v>240</v>
          </cell>
          <cell r="BF90">
            <v>195.30075443187539</v>
          </cell>
          <cell r="BG90">
            <v>191.02113432929897</v>
          </cell>
          <cell r="BH90">
            <v>225.69295380716002</v>
          </cell>
          <cell r="BK90">
            <v>66</v>
          </cell>
          <cell r="BL90">
            <v>5.9790359116287994E-2</v>
          </cell>
          <cell r="BM90">
            <v>0.14656011443750749</v>
          </cell>
          <cell r="BN90">
            <v>0.12525237122532823</v>
          </cell>
          <cell r="BO90">
            <v>6.6761243765090739E-2</v>
          </cell>
          <cell r="BQ90">
            <v>4.4696368816702747E-2</v>
          </cell>
          <cell r="BR90">
            <v>0.20296292708714467</v>
          </cell>
          <cell r="BS90">
            <v>8.5294410839524479E-2</v>
          </cell>
          <cell r="BT90">
            <v>8.7010952782359929E-2</v>
          </cell>
          <cell r="BW90">
            <v>0.10448672793299074</v>
          </cell>
          <cell r="BX90">
            <v>0.34952304152465219</v>
          </cell>
          <cell r="BY90">
            <v>0.21054678206485272</v>
          </cell>
          <cell r="BZ90">
            <v>0.15377219654745067</v>
          </cell>
          <cell r="CJ90">
            <v>66</v>
          </cell>
          <cell r="CK90">
            <v>294.50186839387464</v>
          </cell>
          <cell r="CL90">
            <v>300.19772911726</v>
          </cell>
          <cell r="CM90">
            <v>274.97865671685889</v>
          </cell>
          <cell r="CN90">
            <v>274.97865671685889</v>
          </cell>
          <cell r="CQ90">
            <v>66</v>
          </cell>
          <cell r="CR90" t="e">
            <v>#VALUE!</v>
          </cell>
          <cell r="CS90" t="e">
            <v>#VALUE!</v>
          </cell>
          <cell r="CT90" t="e">
            <v>#VALUE!</v>
          </cell>
          <cell r="CU90" t="e">
            <v>#VALUE!</v>
          </cell>
          <cell r="CW90">
            <v>6.7618452205145202E-2</v>
          </cell>
          <cell r="CX90">
            <v>6.8640056876560204E-2</v>
          </cell>
          <cell r="CY90">
            <v>5.8921934486768301E-2</v>
          </cell>
          <cell r="CZ90">
            <v>5.742646381167725E-2</v>
          </cell>
          <cell r="DC90" t="e">
            <v>#VALUE!</v>
          </cell>
          <cell r="DD90" t="e">
            <v>#VALUE!</v>
          </cell>
          <cell r="DE90" t="e">
            <v>#VALUE!</v>
          </cell>
          <cell r="DF90" t="e">
            <v>#VALUE!</v>
          </cell>
          <cell r="FH90">
            <v>10075</v>
          </cell>
        </row>
        <row r="91">
          <cell r="B91">
            <v>72</v>
          </cell>
          <cell r="C91">
            <v>0.5</v>
          </cell>
          <cell r="D91">
            <v>0.5</v>
          </cell>
          <cell r="E91">
            <v>0.5</v>
          </cell>
          <cell r="F91">
            <v>0.5</v>
          </cell>
          <cell r="G91">
            <v>4.8978422425203547E-2</v>
          </cell>
          <cell r="H91">
            <v>1.5018924022833268E-2</v>
          </cell>
          <cell r="I91">
            <v>0.17079631530752828</v>
          </cell>
          <cell r="J91">
            <v>0.17079631530752828</v>
          </cell>
          <cell r="K91">
            <v>0</v>
          </cell>
          <cell r="L91">
            <v>0.17681240271864665</v>
          </cell>
          <cell r="M91">
            <v>0.14607162521691908</v>
          </cell>
          <cell r="N91">
            <v>3.4023809046654821E-2</v>
          </cell>
          <cell r="R91">
            <v>3.7898399999999999</v>
          </cell>
          <cell r="S91">
            <v>3.62704</v>
          </cell>
          <cell r="T91">
            <v>1.8</v>
          </cell>
          <cell r="U91">
            <v>2.3839999999999999</v>
          </cell>
          <cell r="V91">
            <v>2.7341539004030779</v>
          </cell>
          <cell r="W91">
            <v>1.4127201064356305</v>
          </cell>
          <cell r="X91">
            <v>0.85129628739822283</v>
          </cell>
          <cell r="Y91">
            <v>0.89219725625175916</v>
          </cell>
          <cell r="Z91">
            <v>0.15596210620274964</v>
          </cell>
          <cell r="AA91">
            <v>0.16296247865240765</v>
          </cell>
          <cell r="AB91">
            <v>0.32837301587301593</v>
          </cell>
          <cell r="AC91">
            <v>0.24793264621284761</v>
          </cell>
          <cell r="AD91">
            <v>0.38050606611704935</v>
          </cell>
          <cell r="AE91">
            <v>0.53220761116623982</v>
          </cell>
          <cell r="AF91">
            <v>1.8083514337694693</v>
          </cell>
          <cell r="AG91">
            <v>4.3583958428893457</v>
          </cell>
          <cell r="AH91">
            <v>1.2658460036386283</v>
          </cell>
          <cell r="AI91">
            <v>0.22986111111111113</v>
          </cell>
          <cell r="AJ91">
            <v>0.38050606611704935</v>
          </cell>
          <cell r="AK91">
            <v>0.15596210620274964</v>
          </cell>
          <cell r="AL91">
            <v>5.7764898132367999E+29</v>
          </cell>
          <cell r="AM91">
            <v>6.0357680515784502E+29</v>
          </cell>
          <cell r="AN91">
            <v>1.2162206752109583E+30</v>
          </cell>
          <cell r="AO91">
            <v>1.8664695412675917E+30</v>
          </cell>
          <cell r="AP91">
            <v>1.840786632626661E+30</v>
          </cell>
          <cell r="AQ91">
            <v>2.0242731447074068E+30</v>
          </cell>
          <cell r="AR91">
            <v>1.4169912012951848E+30</v>
          </cell>
          <cell r="AS91">
            <v>8.5135447264767081E+29</v>
          </cell>
          <cell r="AT91">
            <v>1.8664695412675917E+30</v>
          </cell>
          <cell r="AU91">
            <v>5.7764898132367999E+29</v>
          </cell>
          <cell r="BD91">
            <v>67</v>
          </cell>
          <cell r="BE91">
            <v>240</v>
          </cell>
          <cell r="BF91">
            <v>195.69982414416395</v>
          </cell>
          <cell r="BG91">
            <v>193.45207315515208</v>
          </cell>
          <cell r="BH91">
            <v>227.11018354803861</v>
          </cell>
          <cell r="BK91">
            <v>67</v>
          </cell>
          <cell r="BL91">
            <v>6.0725144366463146E-2</v>
          </cell>
          <cell r="BM91">
            <v>0.14880151275086201</v>
          </cell>
          <cell r="BN91">
            <v>0.12721462375935944</v>
          </cell>
          <cell r="BO91">
            <v>6.7811669381058592E-2</v>
          </cell>
          <cell r="BQ91">
            <v>4.5265938364086045E-2</v>
          </cell>
          <cell r="BR91">
            <v>0.20486706164069313</v>
          </cell>
          <cell r="BS91">
            <v>8.633659363265922E-2</v>
          </cell>
          <cell r="BT91">
            <v>8.7752276480829006E-2</v>
          </cell>
          <cell r="BW91">
            <v>0.10599108273054919</v>
          </cell>
          <cell r="BX91">
            <v>0.35366857439155513</v>
          </cell>
          <cell r="BY91">
            <v>0.21355121739201866</v>
          </cell>
          <cell r="BZ91">
            <v>0.1555639458618876</v>
          </cell>
          <cell r="CJ91">
            <v>67</v>
          </cell>
          <cell r="CK91">
            <v>297.1630060331953</v>
          </cell>
          <cell r="CL91">
            <v>302.19772911726</v>
          </cell>
          <cell r="CM91">
            <v>278.11815929147753</v>
          </cell>
          <cell r="CN91">
            <v>278.11815929147753</v>
          </cell>
          <cell r="CQ91">
            <v>67</v>
          </cell>
          <cell r="CR91" t="e">
            <v>#VALUE!</v>
          </cell>
          <cell r="CS91" t="e">
            <v>#VALUE!</v>
          </cell>
          <cell r="CT91" t="e">
            <v>#VALUE!</v>
          </cell>
          <cell r="CU91" t="e">
            <v>#VALUE!</v>
          </cell>
          <cell r="CW91">
            <v>6.896422493110739E-2</v>
          </cell>
          <cell r="CX91">
            <v>6.9762458438156844E-2</v>
          </cell>
          <cell r="CY91">
            <v>6.0024036897389541E-2</v>
          </cell>
          <cell r="CZ91">
            <v>5.8572432864874811E-2</v>
          </cell>
          <cell r="DC91" t="e">
            <v>#VALUE!</v>
          </cell>
          <cell r="DD91" t="e">
            <v>#VALUE!</v>
          </cell>
          <cell r="DE91" t="e">
            <v>#VALUE!</v>
          </cell>
          <cell r="DF91" t="e">
            <v>#VALUE!</v>
          </cell>
          <cell r="FH91">
            <v>10076</v>
          </cell>
        </row>
        <row r="92">
          <cell r="B92">
            <v>73</v>
          </cell>
          <cell r="C92">
            <v>0.5</v>
          </cell>
          <cell r="D92">
            <v>0.5</v>
          </cell>
          <cell r="E92">
            <v>0.5</v>
          </cell>
          <cell r="F92">
            <v>0.5</v>
          </cell>
          <cell r="G92">
            <v>4.7488973088614994E-2</v>
          </cell>
          <cell r="H92">
            <v>1.5018924022833268E-2</v>
          </cell>
          <cell r="I92">
            <v>0.16231558269956553</v>
          </cell>
          <cell r="J92">
            <v>0.16231558269956553</v>
          </cell>
          <cell r="K92">
            <v>0</v>
          </cell>
          <cell r="L92">
            <v>0.17536094401623814</v>
          </cell>
          <cell r="M92">
            <v>0.13702551043509215</v>
          </cell>
          <cell r="N92">
            <v>3.0357472218129164E-2</v>
          </cell>
          <cell r="R92">
            <v>3.7898399999999999</v>
          </cell>
          <cell r="S92">
            <v>3.62704</v>
          </cell>
          <cell r="T92">
            <v>1.8</v>
          </cell>
          <cell r="U92">
            <v>2.3839999999999999</v>
          </cell>
          <cell r="V92">
            <v>2.7198362554165785</v>
          </cell>
          <cell r="W92">
            <v>1.4027891903085683</v>
          </cell>
          <cell r="X92">
            <v>0.83873020476454441</v>
          </cell>
          <cell r="Y92">
            <v>0.88091941604497259</v>
          </cell>
          <cell r="Z92">
            <v>0.15596210620274964</v>
          </cell>
          <cell r="AA92">
            <v>0.16296247865240765</v>
          </cell>
          <cell r="AB92">
            <v>0.32837301587301593</v>
          </cell>
          <cell r="AC92">
            <v>0.24793264621284761</v>
          </cell>
          <cell r="AD92">
            <v>0.38277386114557282</v>
          </cell>
          <cell r="AE92">
            <v>0.53874222250658388</v>
          </cell>
          <cell r="AF92">
            <v>2.0152612393668421</v>
          </cell>
          <cell r="AG92">
            <v>4.9939218688585285</v>
          </cell>
          <cell r="AH92">
            <v>1.4106828675567893</v>
          </cell>
          <cell r="AI92">
            <v>0.22986111111111113</v>
          </cell>
          <cell r="AJ92">
            <v>0.38277386114557282</v>
          </cell>
          <cell r="AK92">
            <v>0.15596210620274964</v>
          </cell>
          <cell r="AL92">
            <v>2.941973540149673E+30</v>
          </cell>
          <cell r="AM92">
            <v>3.0740242736227624E+30</v>
          </cell>
          <cell r="AN92">
            <v>6.1942272230004366E+30</v>
          </cell>
          <cell r="AO92">
            <v>9.6810557696965012E+30</v>
          </cell>
          <cell r="AP92">
            <v>9.5797441166723321E+30</v>
          </cell>
          <cell r="AQ92">
            <v>1.0609388427154938E+31</v>
          </cell>
          <cell r="AR92">
            <v>7.4265718990084566E+30</v>
          </cell>
          <cell r="AS92">
            <v>4.3359590561003055E+30</v>
          </cell>
          <cell r="AT92">
            <v>9.6810557696965012E+30</v>
          </cell>
          <cell r="AU92">
            <v>2.941973540149673E+30</v>
          </cell>
          <cell r="BD92">
            <v>68</v>
          </cell>
          <cell r="BE92">
            <v>240</v>
          </cell>
          <cell r="BF92">
            <v>196.0899546948973</v>
          </cell>
          <cell r="BG92">
            <v>195.8376344562559</v>
          </cell>
          <cell r="BH92">
            <v>228.09999427378497</v>
          </cell>
          <cell r="BK92">
            <v>68</v>
          </cell>
          <cell r="BL92">
            <v>6.1659929616638409E-2</v>
          </cell>
          <cell r="BM92">
            <v>0.15104291106421652</v>
          </cell>
          <cell r="BN92">
            <v>0.12918174983672737</v>
          </cell>
          <cell r="BO92">
            <v>6.8865809664807209E-2</v>
          </cell>
          <cell r="BQ92">
            <v>4.5835507911470175E-2</v>
          </cell>
          <cell r="BR92">
            <v>0.20685044136280428</v>
          </cell>
          <cell r="BS92">
            <v>8.7384248765782158E-2</v>
          </cell>
          <cell r="BT92">
            <v>8.8493600179297999E-2</v>
          </cell>
          <cell r="BW92">
            <v>0.10749543752810858</v>
          </cell>
          <cell r="BX92">
            <v>0.35789335242702081</v>
          </cell>
          <cell r="BY92">
            <v>0.21656599860250952</v>
          </cell>
          <cell r="BZ92">
            <v>0.15735940984410521</v>
          </cell>
          <cell r="CJ92">
            <v>68</v>
          </cell>
          <cell r="CK92">
            <v>299.36406133686256</v>
          </cell>
          <cell r="CL92">
            <v>304.19772911726</v>
          </cell>
          <cell r="CM92">
            <v>281.23639115136996</v>
          </cell>
          <cell r="CN92">
            <v>281.23639115136996</v>
          </cell>
          <cell r="CQ92">
            <v>68</v>
          </cell>
          <cell r="CR92" t="e">
            <v>#VALUE!</v>
          </cell>
          <cell r="CS92" t="e">
            <v>#VALUE!</v>
          </cell>
          <cell r="CT92" t="e">
            <v>#VALUE!</v>
          </cell>
          <cell r="CU92" t="e">
            <v>#VALUE!</v>
          </cell>
          <cell r="CW92">
            <v>7.0324739043239298E-2</v>
          </cell>
          <cell r="CX92">
            <v>7.0891624586243054E-2</v>
          </cell>
          <cell r="CY92">
            <v>6.1126139308010773E-2</v>
          </cell>
          <cell r="CZ92">
            <v>5.9718401918072331E-2</v>
          </cell>
          <cell r="DC92" t="e">
            <v>#VALUE!</v>
          </cell>
          <cell r="DD92" t="e">
            <v>#VALUE!</v>
          </cell>
          <cell r="DE92" t="e">
            <v>#VALUE!</v>
          </cell>
          <cell r="DF92" t="e">
            <v>#VALUE!</v>
          </cell>
          <cell r="FH92">
            <v>10077</v>
          </cell>
        </row>
        <row r="93">
          <cell r="B93">
            <v>74</v>
          </cell>
          <cell r="C93">
            <v>0.5</v>
          </cell>
          <cell r="D93">
            <v>0.5</v>
          </cell>
          <cell r="E93">
            <v>0.5</v>
          </cell>
          <cell r="F93">
            <v>0.5</v>
          </cell>
          <cell r="G93">
            <v>4.6034170635056021E-2</v>
          </cell>
          <cell r="H93">
            <v>1.5018924022833268E-2</v>
          </cell>
          <cell r="I93">
            <v>0.15399315710028474</v>
          </cell>
          <cell r="J93">
            <v>0.15399315710028474</v>
          </cell>
          <cell r="K93">
            <v>0</v>
          </cell>
          <cell r="L93">
            <v>0.17394199798876359</v>
          </cell>
          <cell r="M93">
            <v>0.12814825646252598</v>
          </cell>
          <cell r="N93">
            <v>2.6776420024753212E-2</v>
          </cell>
          <cell r="R93">
            <v>3.7898399999999999</v>
          </cell>
          <cell r="S93">
            <v>3.62704</v>
          </cell>
          <cell r="T93">
            <v>1.8</v>
          </cell>
          <cell r="U93">
            <v>2.3839999999999999</v>
          </cell>
          <cell r="V93">
            <v>2.7058059645689854</v>
          </cell>
          <cell r="W93">
            <v>1.3930560299788226</v>
          </cell>
          <cell r="X93">
            <v>0.82641178413081484</v>
          </cell>
          <cell r="Y93">
            <v>0.86985868411778011</v>
          </cell>
          <cell r="Z93">
            <v>0.15596210620274964</v>
          </cell>
          <cell r="AA93">
            <v>0.16296247865240765</v>
          </cell>
          <cell r="AB93">
            <v>0.32837301587301593</v>
          </cell>
          <cell r="AC93">
            <v>0.24793264621284761</v>
          </cell>
          <cell r="AD93">
            <v>0.38502429034831204</v>
          </cell>
          <cell r="AE93">
            <v>0.54535758612488028</v>
          </cell>
          <cell r="AF93">
            <v>2.2458454629190827</v>
          </cell>
          <cell r="AG93">
            <v>5.7221180753812115</v>
          </cell>
          <cell r="AH93">
            <v>1.5720918240433579</v>
          </cell>
          <cell r="AI93">
            <v>0.22986111111111113</v>
          </cell>
          <cell r="AJ93">
            <v>0.38502429034831204</v>
          </cell>
          <cell r="AK93">
            <v>0.15596210620274964</v>
          </cell>
          <cell r="AL93">
            <v>1.4983508308293782E+31</v>
          </cell>
          <cell r="AM93">
            <v>1.5656044357686548E+31</v>
          </cell>
          <cell r="AN93">
            <v>3.1547277292835483E+31</v>
          </cell>
          <cell r="AO93">
            <v>5.0213967463044218E+31</v>
          </cell>
          <cell r="AP93">
            <v>4.9854500089435835E+31</v>
          </cell>
          <cell r="AQ93">
            <v>5.5604710803254114E+31</v>
          </cell>
          <cell r="AR93">
            <v>3.8923297562277875E+31</v>
          </cell>
          <cell r="AS93">
            <v>2.2083094104984837E+31</v>
          </cell>
          <cell r="AT93">
            <v>5.0213967463044218E+31</v>
          </cell>
          <cell r="AU93">
            <v>1.4983508308293782E+31</v>
          </cell>
          <cell r="BD93">
            <v>69</v>
          </cell>
          <cell r="BE93">
            <v>240</v>
          </cell>
          <cell r="BF93">
            <v>196.47134632129419</v>
          </cell>
          <cell r="BG93">
            <v>198.17866527973914</v>
          </cell>
          <cell r="BH93">
            <v>229.06678047926476</v>
          </cell>
          <cell r="BK93">
            <v>69</v>
          </cell>
          <cell r="BL93">
            <v>6.2594714866813672E-2</v>
          </cell>
          <cell r="BM93">
            <v>0.15328430937757104</v>
          </cell>
          <cell r="BN93">
            <v>0.13115078806307628</v>
          </cell>
          <cell r="BO93">
            <v>6.9920155942855222E-2</v>
          </cell>
          <cell r="BQ93">
            <v>4.6405077458853528E-2</v>
          </cell>
          <cell r="BR93">
            <v>0.20895434600307131</v>
          </cell>
          <cell r="BS93">
            <v>8.8434430322779298E-2</v>
          </cell>
          <cell r="BT93">
            <v>8.9234923877767075E-2</v>
          </cell>
          <cell r="BW93">
            <v>0.1089997923256672</v>
          </cell>
          <cell r="BX93">
            <v>0.36223865538064237</v>
          </cell>
          <cell r="BY93">
            <v>0.2195852183858556</v>
          </cell>
          <cell r="BZ93">
            <v>0.1591550798206223</v>
          </cell>
          <cell r="CJ93">
            <v>69</v>
          </cell>
          <cell r="CK93">
            <v>301.56043978485064</v>
          </cell>
          <cell r="CL93">
            <v>306.19772911726</v>
          </cell>
          <cell r="CM93">
            <v>284.33374934987773</v>
          </cell>
          <cell r="CN93">
            <v>284.33374934987773</v>
          </cell>
          <cell r="CQ93">
            <v>69</v>
          </cell>
          <cell r="CR93" t="e">
            <v>#VALUE!</v>
          </cell>
          <cell r="CS93" t="e">
            <v>#VALUE!</v>
          </cell>
          <cell r="CT93" t="e">
            <v>#VALUE!</v>
          </cell>
          <cell r="CU93" t="e">
            <v>#VALUE!</v>
          </cell>
          <cell r="CW93">
            <v>7.168525315537122E-2</v>
          </cell>
          <cell r="CX93">
            <v>7.2023463096370602E-2</v>
          </cell>
          <cell r="CY93">
            <v>6.2228241718631998E-2</v>
          </cell>
          <cell r="CZ93">
            <v>6.0864370971269892E-2</v>
          </cell>
          <cell r="DC93" t="e">
            <v>#VALUE!</v>
          </cell>
          <cell r="DD93" t="e">
            <v>#VALUE!</v>
          </cell>
          <cell r="DE93" t="e">
            <v>#VALUE!</v>
          </cell>
          <cell r="DF93" t="e">
            <v>#VALUE!</v>
          </cell>
          <cell r="FH93">
            <v>10078</v>
          </cell>
        </row>
        <row r="94">
          <cell r="B94">
            <v>75</v>
          </cell>
          <cell r="C94">
            <v>0.5</v>
          </cell>
          <cell r="D94">
            <v>0.5</v>
          </cell>
          <cell r="E94">
            <v>0.5</v>
          </cell>
          <cell r="F94">
            <v>0.5</v>
          </cell>
          <cell r="G94">
            <v>4.461320912472444E-2</v>
          </cell>
          <cell r="H94">
            <v>1.5018924022833268E-2</v>
          </cell>
          <cell r="I94">
            <v>0.14582608344552389</v>
          </cell>
          <cell r="J94">
            <v>0.14582608344552389</v>
          </cell>
          <cell r="K94">
            <v>0</v>
          </cell>
          <cell r="L94">
            <v>0.17255483635230445</v>
          </cell>
          <cell r="M94">
            <v>0.11943671123078105</v>
          </cell>
          <cell r="N94">
            <v>2.3278668614706247E-2</v>
          </cell>
          <cell r="R94">
            <v>3.7898399999999999</v>
          </cell>
          <cell r="S94">
            <v>3.62704</v>
          </cell>
          <cell r="T94">
            <v>1.8</v>
          </cell>
          <cell r="U94">
            <v>2.3839999999999999</v>
          </cell>
          <cell r="V94">
            <v>2.6920571995652476</v>
          </cell>
          <cell r="W94">
            <v>1.3835166460573243</v>
          </cell>
          <cell r="X94">
            <v>0.81433610159509084</v>
          </cell>
          <cell r="Y94">
            <v>0.85901085734492377</v>
          </cell>
          <cell r="Z94">
            <v>0.15596210620274964</v>
          </cell>
          <cell r="AA94">
            <v>0.16296247865240765</v>
          </cell>
          <cell r="AB94">
            <v>0.32837301587301593</v>
          </cell>
          <cell r="AC94">
            <v>0.24793264621284761</v>
          </cell>
          <cell r="AD94">
            <v>0.38725713791153143</v>
          </cell>
          <cell r="AE94">
            <v>0.55205668459450674</v>
          </cell>
          <cell r="AF94">
            <v>2.5028129082157626</v>
          </cell>
          <cell r="AG94">
            <v>6.5564973038091274</v>
          </cell>
          <cell r="AH94">
            <v>1.7519690357510338</v>
          </cell>
          <cell r="AI94">
            <v>0.22986111111111113</v>
          </cell>
          <cell r="AJ94">
            <v>0.38725713791153143</v>
          </cell>
          <cell r="AK94">
            <v>0.15596210620274964</v>
          </cell>
          <cell r="AL94">
            <v>7.6311196603517742E+31</v>
          </cell>
          <cell r="AM94">
            <v>7.9736431176902406E+31</v>
          </cell>
          <cell r="AN94">
            <v>1.6067068074215255E+32</v>
          </cell>
          <cell r="AO94">
            <v>2.604511933783344E+32</v>
          </cell>
          <cell r="AP94">
            <v>2.594506856234197E+32</v>
          </cell>
          <cell r="AQ94">
            <v>2.9142903803953368E+32</v>
          </cell>
          <cell r="AR94">
            <v>2.0400032662767356E+32</v>
          </cell>
          <cell r="AS94">
            <v>1.1246947651950678E+32</v>
          </cell>
          <cell r="AT94">
            <v>2.604511933783344E+32</v>
          </cell>
          <cell r="AU94">
            <v>7.6311196603517742E+31</v>
          </cell>
          <cell r="BD94">
            <v>70</v>
          </cell>
          <cell r="BE94">
            <v>240</v>
          </cell>
          <cell r="BF94">
            <v>196.84419477525978</v>
          </cell>
          <cell r="BG94">
            <v>200.475996861184</v>
          </cell>
          <cell r="BH94">
            <v>230.01107775024175</v>
          </cell>
          <cell r="BK94">
            <v>70</v>
          </cell>
          <cell r="BL94">
            <v>6.352950011698888E-2</v>
          </cell>
          <cell r="BM94">
            <v>0.15552570769092555</v>
          </cell>
          <cell r="BN94">
            <v>0.13311982628942615</v>
          </cell>
          <cell r="BO94">
            <v>7.0974502220903291E-2</v>
          </cell>
          <cell r="BQ94">
            <v>4.6974647006237658E-2</v>
          </cell>
          <cell r="BR94">
            <v>0.21105825064333908</v>
          </cell>
          <cell r="BS94">
            <v>8.948461187977591E-2</v>
          </cell>
          <cell r="BT94">
            <v>8.9976247576236151E-2</v>
          </cell>
          <cell r="BW94">
            <v>0.11050414712322654</v>
          </cell>
          <cell r="BX94">
            <v>0.3665839583342646</v>
          </cell>
          <cell r="BY94">
            <v>0.22260443816920206</v>
          </cell>
          <cell r="BZ94">
            <v>0.16095074979713944</v>
          </cell>
          <cell r="CJ94">
            <v>70</v>
          </cell>
          <cell r="CK94">
            <v>303.75225016801784</v>
          </cell>
          <cell r="CL94">
            <v>308.19772911726</v>
          </cell>
          <cell r="CM94">
            <v>287.41062352867999</v>
          </cell>
          <cell r="CN94">
            <v>287.41062352867999</v>
          </cell>
          <cell r="CQ94">
            <v>70</v>
          </cell>
          <cell r="CR94" t="e">
            <v>#VALUE!</v>
          </cell>
          <cell r="CS94" t="e">
            <v>#VALUE!</v>
          </cell>
          <cell r="CT94" t="e">
            <v>#VALUE!</v>
          </cell>
          <cell r="CU94" t="e">
            <v>#VALUE!</v>
          </cell>
          <cell r="CW94">
            <v>7.2996424369035598E-2</v>
          </cell>
          <cell r="CX94">
            <v>7.3155301606497677E-2</v>
          </cell>
          <cell r="CY94">
            <v>6.3342504175864178E-2</v>
          </cell>
          <cell r="CZ94">
            <v>6.2024497198866185E-2</v>
          </cell>
          <cell r="DC94" t="e">
            <v>#VALUE!</v>
          </cell>
          <cell r="DD94" t="e">
            <v>#VALUE!</v>
          </cell>
          <cell r="DE94" t="e">
            <v>#VALUE!</v>
          </cell>
          <cell r="DF94" t="e">
            <v>#VALUE!</v>
          </cell>
          <cell r="FH94">
            <v>10079</v>
          </cell>
        </row>
        <row r="95">
          <cell r="B95">
            <v>76</v>
          </cell>
          <cell r="C95">
            <v>0.5</v>
          </cell>
          <cell r="D95">
            <v>0.5</v>
          </cell>
          <cell r="E95">
            <v>0.5</v>
          </cell>
          <cell r="F95">
            <v>0.5</v>
          </cell>
          <cell r="G95">
            <v>4.3225301365217808E-2</v>
          </cell>
          <cell r="H95">
            <v>1.5018924022833268E-2</v>
          </cell>
          <cell r="I95">
            <v>0.13781146183231854</v>
          </cell>
          <cell r="J95">
            <v>0.13781146183231854</v>
          </cell>
          <cell r="K95">
            <v>0</v>
          </cell>
          <cell r="L95">
            <v>0.17119874713650199</v>
          </cell>
          <cell r="M95">
            <v>0.11088778151002868</v>
          </cell>
          <cell r="N95">
            <v>2.1086048561094139E-2</v>
          </cell>
          <cell r="R95">
            <v>3.7898399999999999</v>
          </cell>
          <cell r="S95">
            <v>3.62704</v>
          </cell>
          <cell r="T95">
            <v>1.8</v>
          </cell>
          <cell r="U95">
            <v>2.3839999999999999</v>
          </cell>
          <cell r="V95">
            <v>2.6795834339625304</v>
          </cell>
          <cell r="W95">
            <v>1.3749072751892555</v>
          </cell>
          <cell r="X95">
            <v>0.80281651183563563</v>
          </cell>
          <cell r="Y95">
            <v>0.8483718144956417</v>
          </cell>
          <cell r="Z95">
            <v>0.15596210620274964</v>
          </cell>
          <cell r="AA95">
            <v>0.16296247865240765</v>
          </cell>
          <cell r="AB95">
            <v>0.32837301587301593</v>
          </cell>
          <cell r="AC95">
            <v>0.24793264621284761</v>
          </cell>
          <cell r="AD95">
            <v>0.38930699474313835</v>
          </cell>
          <cell r="AE95">
            <v>0.55839979472784129</v>
          </cell>
          <cell r="AF95">
            <v>2.7891823177315098</v>
          </cell>
          <cell r="AG95">
            <v>7.5125427907204605</v>
          </cell>
          <cell r="AH95">
            <v>1.9524276224120567</v>
          </cell>
          <cell r="AI95">
            <v>0.22986111111111113</v>
          </cell>
          <cell r="AJ95">
            <v>0.38930699474313835</v>
          </cell>
          <cell r="AK95">
            <v>0.15596210620274964</v>
          </cell>
          <cell r="AL95">
            <v>3.8865388580839426E+32</v>
          </cell>
          <cell r="AM95">
            <v>4.0609864864795156E+32</v>
          </cell>
          <cell r="AN95">
            <v>8.1829780144004444E+32</v>
          </cell>
          <cell r="AO95">
            <v>1.3509154436387184E+33</v>
          </cell>
          <cell r="AP95">
            <v>1.3502223099159414E+33</v>
          </cell>
          <cell r="AQ95">
            <v>1.5274044768105801E+33</v>
          </cell>
          <cell r="AR95">
            <v>1.069183133767406E+33</v>
          </cell>
          <cell r="AS95">
            <v>5.7280846100803105E+32</v>
          </cell>
          <cell r="AT95">
            <v>1.3509154436387184E+33</v>
          </cell>
          <cell r="AU95">
            <v>3.8865388580839426E+32</v>
          </cell>
          <cell r="BD95">
            <v>71</v>
          </cell>
          <cell r="BE95">
            <v>240</v>
          </cell>
          <cell r="BF95">
            <v>197.20869142385661</v>
          </cell>
          <cell r="BG95">
            <v>202.73044491977524</v>
          </cell>
          <cell r="BH95">
            <v>230.93340921393073</v>
          </cell>
          <cell r="BK95">
            <v>71</v>
          </cell>
          <cell r="BL95">
            <v>6.4464285367164031E-2</v>
          </cell>
          <cell r="BM95">
            <v>0.15776836911858438</v>
          </cell>
          <cell r="BN95">
            <v>0.13508886451577506</v>
          </cell>
          <cell r="BO95">
            <v>7.2028848498952192E-2</v>
          </cell>
          <cell r="BQ95">
            <v>4.754421655362101E-2</v>
          </cell>
          <cell r="BR95">
            <v>0.21316330672726055</v>
          </cell>
          <cell r="BS95">
            <v>9.0534793436773051E-2</v>
          </cell>
          <cell r="BT95">
            <v>9.0625373000766979E-2</v>
          </cell>
          <cell r="BW95">
            <v>0.11200850192078504</v>
          </cell>
          <cell r="BX95">
            <v>0.37093167584584497</v>
          </cell>
          <cell r="BY95">
            <v>0.22562365795254813</v>
          </cell>
          <cell r="BZ95">
            <v>0.16265422149971917</v>
          </cell>
          <cell r="CJ95">
            <v>71</v>
          </cell>
          <cell r="CK95">
            <v>305.93959874657969</v>
          </cell>
          <cell r="CL95">
            <v>310.19772911726</v>
          </cell>
          <cell r="CM95">
            <v>290.46739605614465</v>
          </cell>
          <cell r="CN95">
            <v>290.46739605614465</v>
          </cell>
          <cell r="CQ95">
            <v>71</v>
          </cell>
          <cell r="CR95" t="e">
            <v>#VALUE!</v>
          </cell>
          <cell r="CS95" t="e">
            <v>#VALUE!</v>
          </cell>
          <cell r="CT95" t="e">
            <v>#VALUE!</v>
          </cell>
          <cell r="CU95" t="e">
            <v>#VALUE!</v>
          </cell>
          <cell r="CW95">
            <v>7.4087431208894605E-2</v>
          </cell>
          <cell r="CX95">
            <v>7.4287140116625253E-2</v>
          </cell>
          <cell r="CY95">
            <v>6.4461303824821861E-2</v>
          </cell>
          <cell r="CZ95">
            <v>6.3189905792278428E-2</v>
          </cell>
          <cell r="DC95" t="e">
            <v>#VALUE!</v>
          </cell>
          <cell r="DD95" t="e">
            <v>#VALUE!</v>
          </cell>
          <cell r="DE95" t="e">
            <v>#VALUE!</v>
          </cell>
          <cell r="DF95" t="e">
            <v>#VALUE!</v>
          </cell>
          <cell r="FH95">
            <v>10080</v>
          </cell>
        </row>
        <row r="96">
          <cell r="B96">
            <v>77</v>
          </cell>
          <cell r="C96">
            <v>0.5</v>
          </cell>
          <cell r="D96">
            <v>0.5</v>
          </cell>
          <cell r="E96">
            <v>0.5</v>
          </cell>
          <cell r="F96">
            <v>0.5</v>
          </cell>
          <cell r="G96">
            <v>4.0490926365217804E-2</v>
          </cell>
          <cell r="H96">
            <v>1.5018924022833268E-2</v>
          </cell>
          <cell r="I96">
            <v>0.12994644648922637</v>
          </cell>
          <cell r="J96">
            <v>0.12994644648922637</v>
          </cell>
          <cell r="K96">
            <v>0</v>
          </cell>
          <cell r="L96">
            <v>0.16987303431913353</v>
          </cell>
          <cell r="M96">
            <v>0.10249843181073037</v>
          </cell>
          <cell r="N96">
            <v>2.1086048561094139E-2</v>
          </cell>
          <cell r="R96">
            <v>3.7898399999999999</v>
          </cell>
          <cell r="S96">
            <v>3.62704</v>
          </cell>
          <cell r="T96">
            <v>1.8</v>
          </cell>
          <cell r="U96">
            <v>2.3839999999999999</v>
          </cell>
          <cell r="V96">
            <v>2.6685316772329029</v>
          </cell>
          <cell r="W96">
            <v>1.367320795429817</v>
          </cell>
          <cell r="X96">
            <v>0.79119712439747758</v>
          </cell>
          <cell r="Y96">
            <v>0.83727041920544809</v>
          </cell>
          <cell r="Z96">
            <v>0.15596210620274964</v>
          </cell>
          <cell r="AA96">
            <v>0.16296247865240765</v>
          </cell>
          <cell r="AB96">
            <v>0.32837301587301593</v>
          </cell>
          <cell r="AC96">
            <v>0.24793264621284761</v>
          </cell>
          <cell r="AD96">
            <v>0.39114264947879052</v>
          </cell>
          <cell r="AE96">
            <v>0.56428807235473</v>
          </cell>
          <cell r="AF96">
            <v>3.1083178355077661</v>
          </cell>
          <cell r="AG96">
            <v>8.6079954840547277</v>
          </cell>
          <cell r="AH96">
            <v>2.1758224848554359</v>
          </cell>
          <cell r="AI96">
            <v>0.22986111111111113</v>
          </cell>
          <cell r="AJ96">
            <v>0.39114264947879052</v>
          </cell>
          <cell r="AK96">
            <v>0.15596210620274964</v>
          </cell>
          <cell r="AL96">
            <v>1.9794191373877798E+33</v>
          </cell>
          <cell r="AM96">
            <v>2.0682655343303647E+33</v>
          </cell>
          <cell r="AN96">
            <v>4.1676010131320456E+33</v>
          </cell>
          <cell r="AO96">
            <v>7.0069655361901887E+33</v>
          </cell>
          <cell r="AP96">
            <v>7.0267699690756783E+33</v>
          </cell>
          <cell r="AQ96">
            <v>8.0052573054320176E+33</v>
          </cell>
          <cell r="AR96">
            <v>5.6036801138024119E+33</v>
          </cell>
          <cell r="AS96">
            <v>2.9173207091924316E+33</v>
          </cell>
          <cell r="AT96">
            <v>7.0069655361901887E+33</v>
          </cell>
          <cell r="AU96">
            <v>1.9794191373877798E+33</v>
          </cell>
          <cell r="BD96">
            <v>72</v>
          </cell>
          <cell r="BE96">
            <v>240</v>
          </cell>
          <cell r="BF96">
            <v>197.5650233475248</v>
          </cell>
          <cell r="BG96">
            <v>204.94280994793942</v>
          </cell>
          <cell r="BH96">
            <v>231.83428582880285</v>
          </cell>
          <cell r="BK96">
            <v>72</v>
          </cell>
          <cell r="BL96">
            <v>6.5400837573214687E-2</v>
          </cell>
          <cell r="BM96">
            <v>0.16001160143604115</v>
          </cell>
          <cell r="BN96">
            <v>0.13905975865631293</v>
          </cell>
          <cell r="BO96">
            <v>7.3083194777000204E-2</v>
          </cell>
          <cell r="BQ96">
            <v>4.8113786101005085E-2</v>
          </cell>
          <cell r="BR96">
            <v>0.2152756330828848</v>
          </cell>
          <cell r="BS96">
            <v>9.1586506976040802E-2</v>
          </cell>
          <cell r="BT96">
            <v>9.1178213422441479E-2</v>
          </cell>
          <cell r="BW96">
            <v>0.11351462367421977</v>
          </cell>
          <cell r="BX96">
            <v>0.37528723451892598</v>
          </cell>
          <cell r="BY96">
            <v>0.23064626563235374</v>
          </cell>
          <cell r="BZ96">
            <v>0.16426140819944168</v>
          </cell>
          <cell r="CJ96">
            <v>72</v>
          </cell>
          <cell r="CK96">
            <v>308.12258930897559</v>
          </cell>
          <cell r="CL96">
            <v>312.19772911726</v>
          </cell>
          <cell r="CM96">
            <v>293.5044421630966</v>
          </cell>
          <cell r="CN96">
            <v>293.5044421630966</v>
          </cell>
          <cell r="CQ96">
            <v>72</v>
          </cell>
          <cell r="CR96" t="e">
            <v>#VALUE!</v>
          </cell>
          <cell r="CS96" t="e">
            <v>#VALUE!</v>
          </cell>
          <cell r="CT96" t="e">
            <v>#VALUE!</v>
          </cell>
          <cell r="CU96" t="e">
            <v>#VALUE!</v>
          </cell>
          <cell r="CW96">
            <v>7.5178438048753599E-2</v>
          </cell>
          <cell r="CX96">
            <v>7.5420562735321467E-2</v>
          </cell>
          <cell r="CY96">
            <v>6.5580103473779114E-2</v>
          </cell>
          <cell r="CZ96">
            <v>6.4355314385690227E-2</v>
          </cell>
          <cell r="DC96" t="e">
            <v>#VALUE!</v>
          </cell>
          <cell r="DD96" t="e">
            <v>#VALUE!</v>
          </cell>
          <cell r="DE96" t="e">
            <v>#VALUE!</v>
          </cell>
          <cell r="DF96" t="e">
            <v>#VALUE!</v>
          </cell>
          <cell r="FH96">
            <v>10081</v>
          </cell>
        </row>
        <row r="97">
          <cell r="B97">
            <v>78</v>
          </cell>
          <cell r="C97">
            <v>0.5</v>
          </cell>
          <cell r="D97">
            <v>0.5</v>
          </cell>
          <cell r="E97">
            <v>0.5</v>
          </cell>
          <cell r="F97">
            <v>0.5</v>
          </cell>
          <cell r="G97">
            <v>3.77565513652178E-2</v>
          </cell>
          <cell r="H97">
            <v>1.5018924022833268E-2</v>
          </cell>
          <cell r="I97">
            <v>0.12222824476587191</v>
          </cell>
          <cell r="J97">
            <v>0.12222824476587191</v>
          </cell>
          <cell r="K97">
            <v>0</v>
          </cell>
          <cell r="L97">
            <v>0.1685770174688741</v>
          </cell>
          <cell r="M97">
            <v>9.426568330581897E-2</v>
          </cell>
          <cell r="N97">
            <v>2.1086048561094139E-2</v>
          </cell>
          <cell r="R97">
            <v>3.7898399999999999</v>
          </cell>
          <cell r="S97">
            <v>3.62704</v>
          </cell>
          <cell r="T97">
            <v>1.8</v>
          </cell>
          <cell r="U97">
            <v>2.3839999999999999</v>
          </cell>
          <cell r="V97">
            <v>2.6576681739960315</v>
          </cell>
          <cell r="W97">
            <v>1.359859596625888</v>
          </cell>
          <cell r="X97">
            <v>0.77976592498711306</v>
          </cell>
          <cell r="Y97">
            <v>0.82635454731415581</v>
          </cell>
          <cell r="Z97">
            <v>0.15596210620274964</v>
          </cell>
          <cell r="AA97">
            <v>0.16296247865240765</v>
          </cell>
          <cell r="AB97">
            <v>0.32837301587301593</v>
          </cell>
          <cell r="AC97">
            <v>0.24793264621284761</v>
          </cell>
          <cell r="AD97">
            <v>0.39296517451844026</v>
          </cell>
          <cell r="AE97">
            <v>0.57024323666931798</v>
          </cell>
          <cell r="AF97">
            <v>3.4639685276628538</v>
          </cell>
          <cell r="AG97">
            <v>9.8631832546807434</v>
          </cell>
          <cell r="AH97">
            <v>2.4247779693639977</v>
          </cell>
          <cell r="AI97">
            <v>0.22986111111111113</v>
          </cell>
          <cell r="AJ97">
            <v>0.39296517451844026</v>
          </cell>
          <cell r="AK97">
            <v>0.15596210620274964</v>
          </cell>
          <cell r="AL97">
            <v>1.0081206607023606E+34</v>
          </cell>
          <cell r="AM97">
            <v>1.0533702426100024E+34</v>
          </cell>
          <cell r="AN97">
            <v>2.1225644470867916E+34</v>
          </cell>
          <cell r="AO97">
            <v>3.6343922379858029E+34</v>
          </cell>
          <cell r="AP97">
            <v>3.656841975998582E+34</v>
          </cell>
          <cell r="AQ97">
            <v>4.195623719788274E+34</v>
          </cell>
          <cell r="AR97">
            <v>2.9369366038517918E+34</v>
          </cell>
          <cell r="AS97">
            <v>1.485795112960754E+34</v>
          </cell>
          <cell r="AT97">
            <v>3.6343922379858029E+34</v>
          </cell>
          <cell r="AU97">
            <v>1.0081206607023606E+34</v>
          </cell>
          <cell r="BD97">
            <v>73</v>
          </cell>
          <cell r="BE97">
            <v>240</v>
          </cell>
          <cell r="BF97">
            <v>197.91337343610283</v>
          </cell>
          <cell r="BG97">
            <v>207.11387749557787</v>
          </cell>
          <cell r="BH97">
            <v>232.71420666764899</v>
          </cell>
          <cell r="BK97">
            <v>73</v>
          </cell>
          <cell r="BL97">
            <v>6.6343371643815929E-2</v>
          </cell>
          <cell r="BM97">
            <v>0.16225483375349775</v>
          </cell>
          <cell r="BN97">
            <v>0.1459404886670716</v>
          </cell>
          <cell r="BO97">
            <v>7.4137541055049105E-2</v>
          </cell>
          <cell r="BQ97">
            <v>4.8942418399080034E-2</v>
          </cell>
          <cell r="BR97">
            <v>0.21738795943850978</v>
          </cell>
          <cell r="BS97">
            <v>9.2644697700170309E-2</v>
          </cell>
          <cell r="BT97">
            <v>9.1731053844116589E-2</v>
          </cell>
          <cell r="BW97">
            <v>0.11528579004289596</v>
          </cell>
          <cell r="BX97">
            <v>0.37964279319200755</v>
          </cell>
          <cell r="BY97">
            <v>0.23858518636724191</v>
          </cell>
          <cell r="BZ97">
            <v>0.16586859489916569</v>
          </cell>
          <cell r="CJ97">
            <v>73</v>
          </cell>
          <cell r="CK97">
            <v>310.30132322936618</v>
          </cell>
          <cell r="CL97">
            <v>314.19772911726</v>
          </cell>
          <cell r="CM97">
            <v>296.52213007605212</v>
          </cell>
          <cell r="CN97">
            <v>296.52213007605212</v>
          </cell>
          <cell r="CQ97">
            <v>73</v>
          </cell>
          <cell r="CR97" t="e">
            <v>#VALUE!</v>
          </cell>
          <cell r="CS97" t="e">
            <v>#VALUE!</v>
          </cell>
          <cell r="CT97" t="e">
            <v>#VALUE!</v>
          </cell>
          <cell r="CU97" t="e">
            <v>#VALUE!</v>
          </cell>
          <cell r="CW97">
            <v>7.6269444888612162E-2</v>
          </cell>
          <cell r="CX97">
            <v>7.6561815163998889E-2</v>
          </cell>
          <cell r="CY97">
            <v>6.6698903122736325E-2</v>
          </cell>
          <cell r="CZ97">
            <v>6.5520722979102025E-2</v>
          </cell>
          <cell r="DC97" t="e">
            <v>#VALUE!</v>
          </cell>
          <cell r="DD97" t="e">
            <v>#VALUE!</v>
          </cell>
          <cell r="DE97" t="e">
            <v>#VALUE!</v>
          </cell>
          <cell r="DF97" t="e">
            <v>#VALUE!</v>
          </cell>
          <cell r="FH97">
            <v>10082</v>
          </cell>
        </row>
        <row r="98">
          <cell r="B98">
            <v>79</v>
          </cell>
          <cell r="C98">
            <v>0.5</v>
          </cell>
          <cell r="D98">
            <v>0.5</v>
          </cell>
          <cell r="E98">
            <v>0.5</v>
          </cell>
          <cell r="F98">
            <v>0.5</v>
          </cell>
          <cell r="G98">
            <v>3.5022176365217803E-2</v>
          </cell>
          <cell r="H98">
            <v>1.5018924022833268E-2</v>
          </cell>
          <cell r="I98">
            <v>0.11465411614135343</v>
          </cell>
          <cell r="J98">
            <v>0.11465411614135343</v>
          </cell>
          <cell r="K98">
            <v>0</v>
          </cell>
          <cell r="L98">
            <v>0.16731003139606049</v>
          </cell>
          <cell r="M98">
            <v>8.618661277299923E-2</v>
          </cell>
          <cell r="N98">
            <v>2.1086048561094139E-2</v>
          </cell>
          <cell r="R98">
            <v>3.7898399999999999</v>
          </cell>
          <cell r="S98">
            <v>3.62704</v>
          </cell>
          <cell r="T98">
            <v>1.8</v>
          </cell>
          <cell r="U98">
            <v>2.3839999999999999</v>
          </cell>
          <cell r="V98">
            <v>2.6469893387896941</v>
          </cell>
          <cell r="W98">
            <v>1.3525213401996321</v>
          </cell>
          <cell r="X98">
            <v>0.76851931206940149</v>
          </cell>
          <cell r="Y98">
            <v>0.81562066866720107</v>
          </cell>
          <cell r="Z98">
            <v>0.15596210620274964</v>
          </cell>
          <cell r="AA98">
            <v>0.16296247865240765</v>
          </cell>
          <cell r="AB98">
            <v>0.32837301587301593</v>
          </cell>
          <cell r="AC98">
            <v>0.24793264621284761</v>
          </cell>
          <cell r="AD98">
            <v>0.39477452609673991</v>
          </cell>
          <cell r="AE98">
            <v>0.57626791255913257</v>
          </cell>
          <cell r="AF98">
            <v>3.8603124248002212</v>
          </cell>
          <cell r="AG98">
            <v>11.301398112443076</v>
          </cell>
          <cell r="AH98">
            <v>2.7022186973601547</v>
          </cell>
          <cell r="AI98">
            <v>0.22986111111111113</v>
          </cell>
          <cell r="AJ98">
            <v>0.39477452609673991</v>
          </cell>
          <cell r="AK98">
            <v>0.15596210620274964</v>
          </cell>
          <cell r="AL98">
            <v>5.13437122708723E+34</v>
          </cell>
          <cell r="AM98">
            <v>5.3648279178790423E+34</v>
          </cell>
          <cell r="AN98">
            <v>1.0810247472924571E+35</v>
          </cell>
          <cell r="AO98">
            <v>1.8850966044159133E+35</v>
          </cell>
          <cell r="AP98">
            <v>1.9030782701407072E+35</v>
          </cell>
          <cell r="AQ98">
            <v>2.1989622227514402E+35</v>
          </cell>
          <cell r="AR98">
            <v>1.5392735559260081E+35</v>
          </cell>
          <cell r="AS98">
            <v>7.5671732310471989E+34</v>
          </cell>
          <cell r="AT98">
            <v>1.8850966044159133E+35</v>
          </cell>
          <cell r="AU98">
            <v>5.13437122708723E+34</v>
          </cell>
          <cell r="BD98">
            <v>74</v>
          </cell>
          <cell r="BE98">
            <v>240</v>
          </cell>
          <cell r="BF98">
            <v>198.25392048269674</v>
          </cell>
          <cell r="BG98">
            <v>209.24441844899374</v>
          </cell>
          <cell r="BH98">
            <v>233.57365919405922</v>
          </cell>
          <cell r="BK98">
            <v>74</v>
          </cell>
          <cell r="BL98">
            <v>6.7285905714417171E-2</v>
          </cell>
          <cell r="BM98">
            <v>0.16449806607095441</v>
          </cell>
          <cell r="BN98">
            <v>0.15283921527252797</v>
          </cell>
          <cell r="BO98">
            <v>7.5191887333097174E-2</v>
          </cell>
          <cell r="BQ98">
            <v>4.9799834060792414E-2</v>
          </cell>
          <cell r="BR98">
            <v>0.21950028579413469</v>
          </cell>
          <cell r="BS98">
            <v>9.3702888424299344E-2</v>
          </cell>
          <cell r="BT98">
            <v>9.2283894265791089E-2</v>
          </cell>
          <cell r="BW98">
            <v>0.11708573977520959</v>
          </cell>
          <cell r="BX98">
            <v>0.38399835186508913</v>
          </cell>
          <cell r="BY98">
            <v>0.24654210369682733</v>
          </cell>
          <cell r="BZ98">
            <v>0.16747578159888826</v>
          </cell>
          <cell r="CJ98">
            <v>74</v>
          </cell>
          <cell r="CK98">
            <v>312.47589952379326</v>
          </cell>
          <cell r="CL98">
            <v>316.19772911726</v>
          </cell>
          <cell r="CM98">
            <v>299.52082114796582</v>
          </cell>
          <cell r="CN98">
            <v>299.52082114796582</v>
          </cell>
          <cell r="CQ98">
            <v>74</v>
          </cell>
          <cell r="CR98" t="e">
            <v>#VALUE!</v>
          </cell>
          <cell r="CS98" t="e">
            <v>#VALUE!</v>
          </cell>
          <cell r="CT98" t="e">
            <v>#VALUE!</v>
          </cell>
          <cell r="CU98" t="e">
            <v>#VALUE!</v>
          </cell>
          <cell r="CW98">
            <v>7.7281758888944035E-2</v>
          </cell>
          <cell r="CX98">
            <v>7.7703067592676339E-2</v>
          </cell>
          <cell r="CY98">
            <v>6.7832985750940239E-2</v>
          </cell>
          <cell r="CZ98">
            <v>6.6703971907845619E-2</v>
          </cell>
          <cell r="DC98" t="e">
            <v>#VALUE!</v>
          </cell>
          <cell r="DD98" t="e">
            <v>#VALUE!</v>
          </cell>
          <cell r="DE98" t="e">
            <v>#VALUE!</v>
          </cell>
          <cell r="DF98" t="e">
            <v>#VALUE!</v>
          </cell>
          <cell r="FH98">
            <v>10083</v>
          </cell>
        </row>
        <row r="99">
          <cell r="B99">
            <v>80</v>
          </cell>
          <cell r="C99">
            <v>0.5</v>
          </cell>
          <cell r="D99">
            <v>0.5</v>
          </cell>
          <cell r="E99">
            <v>0.5</v>
          </cell>
          <cell r="F99">
            <v>0.5</v>
          </cell>
          <cell r="G99">
            <v>3.2287801365217805E-2</v>
          </cell>
          <cell r="H99">
            <v>1.5018924022833268E-2</v>
          </cell>
          <cell r="I99">
            <v>0.10722137125115927</v>
          </cell>
          <cell r="J99">
            <v>0.10722137125115927</v>
          </cell>
          <cell r="K99">
            <v>0</v>
          </cell>
          <cell r="L99">
            <v>0.1660714258112779</v>
          </cell>
          <cell r="M99">
            <v>7.825835155679213E-2</v>
          </cell>
          <cell r="N99">
            <v>2.1086048561094139E-2</v>
          </cell>
          <cell r="R99">
            <v>3.7898399999999999</v>
          </cell>
          <cell r="S99">
            <v>3.62704</v>
          </cell>
          <cell r="T99">
            <v>1.8</v>
          </cell>
          <cell r="U99">
            <v>2.3839999999999999</v>
          </cell>
          <cell r="V99">
            <v>2.6364916546795905</v>
          </cell>
          <cell r="W99">
            <v>1.3453037312266662</v>
          </cell>
          <cell r="X99">
            <v>0.75745375332455789</v>
          </cell>
          <cell r="Y99">
            <v>0.80506532050818302</v>
          </cell>
          <cell r="Z99">
            <v>0.15596210620274964</v>
          </cell>
          <cell r="AA99">
            <v>0.16296247865240765</v>
          </cell>
          <cell r="AB99">
            <v>0.32837301587301593</v>
          </cell>
          <cell r="AC99">
            <v>0.24793264621284761</v>
          </cell>
          <cell r="AD99">
            <v>0.39657066554114723</v>
          </cell>
          <cell r="AE99">
            <v>0.58236492117303551</v>
          </cell>
          <cell r="AF99">
            <v>4.3020056037060419</v>
          </cell>
          <cell r="AG99">
            <v>12.949328426532016</v>
          </cell>
          <cell r="AH99">
            <v>3.0114039225942291</v>
          </cell>
          <cell r="AI99">
            <v>0.22986111111111113</v>
          </cell>
          <cell r="AJ99">
            <v>0.39657066554114723</v>
          </cell>
          <cell r="AK99">
            <v>0.15596210620274964</v>
          </cell>
          <cell r="AL99">
            <v>2.6149417351663942E+35</v>
          </cell>
          <cell r="AM99">
            <v>2.7323136181577456E+35</v>
          </cell>
          <cell r="AN99">
            <v>5.5056726586683284E+35</v>
          </cell>
          <cell r="AO99">
            <v>9.7776711353252885E+35</v>
          </cell>
          <cell r="AP99">
            <v>9.9039196280631158E+35</v>
          </cell>
          <cell r="AQ99">
            <v>1.1524948803874069E+36</v>
          </cell>
          <cell r="AR99">
            <v>8.0674641627118474E+35</v>
          </cell>
          <cell r="AS99">
            <v>3.8539708610678298E+35</v>
          </cell>
          <cell r="AT99">
            <v>9.7776711353252885E+35</v>
          </cell>
          <cell r="AU99">
            <v>2.6149417351663942E+35</v>
          </cell>
          <cell r="BD99">
            <v>75</v>
          </cell>
          <cell r="BE99">
            <v>240</v>
          </cell>
          <cell r="BF99">
            <v>198.58683927544695</v>
          </cell>
          <cell r="BG99">
            <v>211.33518930461256</v>
          </cell>
          <cell r="BH99">
            <v>234.41311953247049</v>
          </cell>
          <cell r="BK99">
            <v>75</v>
          </cell>
          <cell r="BL99">
            <v>6.8228439785018413E-2</v>
          </cell>
          <cell r="BM99">
            <v>0.16674129838841117</v>
          </cell>
          <cell r="BN99">
            <v>0.15979062288216483</v>
          </cell>
          <cell r="BO99">
            <v>7.6246233611145187E-2</v>
          </cell>
          <cell r="BQ99">
            <v>5.0657249722504016E-2</v>
          </cell>
          <cell r="BR99">
            <v>0.22161966927274074</v>
          </cell>
          <cell r="BS99">
            <v>9.4761079148428906E-2</v>
          </cell>
          <cell r="BT99">
            <v>9.2836734687465672E-2</v>
          </cell>
          <cell r="BW99">
            <v>0.11888568950752243</v>
          </cell>
          <cell r="BX99">
            <v>0.38836096766115191</v>
          </cell>
          <cell r="BY99">
            <v>0.25455170203059374</v>
          </cell>
          <cell r="BZ99">
            <v>0.16908296829861086</v>
          </cell>
          <cell r="CJ99">
            <v>75</v>
          </cell>
          <cell r="CK99">
            <v>314.64641490503305</v>
          </cell>
          <cell r="CL99">
            <v>318.19772911726</v>
          </cell>
          <cell r="CM99">
            <v>302.50086998653717</v>
          </cell>
          <cell r="CN99">
            <v>302.50086998653717</v>
          </cell>
          <cell r="CQ99">
            <v>75</v>
          </cell>
          <cell r="CR99" t="e">
            <v>#VALUE!</v>
          </cell>
          <cell r="CS99" t="e">
            <v>#VALUE!</v>
          </cell>
          <cell r="CT99" t="e">
            <v>#VALUE!</v>
          </cell>
          <cell r="CU99" t="e">
            <v>#VALUE!</v>
          </cell>
          <cell r="CW99">
            <v>7.8041672321754019E-2</v>
          </cell>
          <cell r="CX99">
            <v>7.8844320021353761E-2</v>
          </cell>
          <cell r="CY99">
            <v>6.8968515657056861E-2</v>
          </cell>
          <cell r="CZ99">
            <v>6.7888910292739343E-2</v>
          </cell>
          <cell r="DC99" t="e">
            <v>#VALUE!</v>
          </cell>
          <cell r="DD99" t="e">
            <v>#VALUE!</v>
          </cell>
          <cell r="DE99" t="e">
            <v>#VALUE!</v>
          </cell>
          <cell r="DF99" t="e">
            <v>#VALUE!</v>
          </cell>
          <cell r="FH99">
            <v>10084</v>
          </cell>
        </row>
        <row r="100">
          <cell r="B100">
            <v>81</v>
          </cell>
          <cell r="C100">
            <v>0.5</v>
          </cell>
          <cell r="D100">
            <v>0.5</v>
          </cell>
          <cell r="E100">
            <v>0.5</v>
          </cell>
          <cell r="F100">
            <v>0.5</v>
          </cell>
          <cell r="G100">
            <v>2.9553426365217801E-2</v>
          </cell>
          <cell r="H100">
            <v>1.5018924022833268E-2</v>
          </cell>
          <cell r="I100">
            <v>9.9927370932248738E-2</v>
          </cell>
          <cell r="J100">
            <v>9.9927370932248738E-2</v>
          </cell>
          <cell r="K100">
            <v>0</v>
          </cell>
          <cell r="L100">
            <v>0.16486056499159446</v>
          </cell>
          <cell r="M100">
            <v>7.0478084549954231E-2</v>
          </cell>
          <cell r="N100">
            <v>2.1086048561094139E-2</v>
          </cell>
          <cell r="R100">
            <v>3.7898399999999999</v>
          </cell>
          <cell r="S100">
            <v>3.62704</v>
          </cell>
          <cell r="T100">
            <v>1.8</v>
          </cell>
          <cell r="U100">
            <v>2.3839999999999999</v>
          </cell>
          <cell r="V100">
            <v>2.6261716719443298</v>
          </cell>
          <cell r="W100">
            <v>1.3382045176211961</v>
          </cell>
          <cell r="X100">
            <v>0.74656578431163134</v>
          </cell>
          <cell r="Y100">
            <v>0.79468510618712196</v>
          </cell>
          <cell r="Z100">
            <v>0.15596210620274964</v>
          </cell>
          <cell r="AA100">
            <v>0.16296247865240765</v>
          </cell>
          <cell r="AB100">
            <v>0.32837301587301593</v>
          </cell>
          <cell r="AC100">
            <v>0.24793264621284761</v>
          </cell>
          <cell r="AD100">
            <v>0.39835355919577498</v>
          </cell>
          <cell r="AE100">
            <v>0.58853729844376279</v>
          </cell>
          <cell r="AF100">
            <v>4.7942368849267352</v>
          </cell>
          <cell r="AG100">
            <v>14.837554170714977</v>
          </cell>
          <cell r="AH100">
            <v>3.3559658194487145</v>
          </cell>
          <cell r="AI100">
            <v>0.22986111111111113</v>
          </cell>
          <cell r="AJ100">
            <v>0.39835355919577498</v>
          </cell>
          <cell r="AK100">
            <v>0.15596210620274964</v>
          </cell>
          <cell r="AL100">
            <v>1.3317931204974909E+36</v>
          </cell>
          <cell r="AM100">
            <v>1.3915707683913437E+36</v>
          </cell>
          <cell r="AN100">
            <v>2.8040460221034468E+36</v>
          </cell>
          <cell r="AO100">
            <v>5.0715094710064117E+36</v>
          </cell>
          <cell r="AP100">
            <v>5.1541560606375679E+36</v>
          </cell>
          <cell r="AQ100">
            <v>6.0403240927769289E+36</v>
          </cell>
          <cell r="AR100">
            <v>4.2282268649438503E+36</v>
          </cell>
          <cell r="AS100">
            <v>1.9628322154724126E+36</v>
          </cell>
          <cell r="AT100">
            <v>5.0715094710064117E+36</v>
          </cell>
          <cell r="AU100">
            <v>1.3317931204974909E+36</v>
          </cell>
          <cell r="BD100">
            <v>76</v>
          </cell>
          <cell r="BE100">
            <v>240</v>
          </cell>
          <cell r="BF100">
            <v>198.91230068723954</v>
          </cell>
          <cell r="BG100">
            <v>213.38693243759312</v>
          </cell>
          <cell r="BH100">
            <v>234.93934834533738</v>
          </cell>
          <cell r="BK100">
            <v>76</v>
          </cell>
          <cell r="BL100">
            <v>6.9170973855619655E-2</v>
          </cell>
          <cell r="BM100">
            <v>0.16898614503685244</v>
          </cell>
          <cell r="BN100">
            <v>0.16678432051704806</v>
          </cell>
          <cell r="BO100">
            <v>7.7304245812169714E-2</v>
          </cell>
          <cell r="BQ100">
            <v>5.1514665384215674E-2</v>
          </cell>
          <cell r="BR100">
            <v>0.2237405347661359</v>
          </cell>
          <cell r="BS100">
            <v>9.5819269872557955E-2</v>
          </cell>
          <cell r="BT100">
            <v>9.3389575109140172E-2</v>
          </cell>
          <cell r="BW100">
            <v>0.12068563923983533</v>
          </cell>
          <cell r="BX100">
            <v>0.39272667980298837</v>
          </cell>
          <cell r="BY100">
            <v>0.26260359038960601</v>
          </cell>
          <cell r="BZ100">
            <v>0.17069382092130989</v>
          </cell>
          <cell r="CJ100">
            <v>76</v>
          </cell>
          <cell r="CK100">
            <v>316.81296383617382</v>
          </cell>
          <cell r="CL100">
            <v>320.19772911726</v>
          </cell>
          <cell r="CM100">
            <v>305.46262458012177</v>
          </cell>
          <cell r="CN100">
            <v>305.46262458012177</v>
          </cell>
          <cell r="CQ100">
            <v>76</v>
          </cell>
          <cell r="CR100" t="e">
            <v>#VALUE!</v>
          </cell>
          <cell r="CS100" t="e">
            <v>#VALUE!</v>
          </cell>
          <cell r="CT100" t="e">
            <v>#VALUE!</v>
          </cell>
          <cell r="CU100" t="e">
            <v>#VALUE!</v>
          </cell>
          <cell r="CW100">
            <v>7.8801585754563558E-2</v>
          </cell>
          <cell r="CX100">
            <v>7.9985572450031198E-2</v>
          </cell>
          <cell r="CY100">
            <v>7.0104045563172998E-2</v>
          </cell>
          <cell r="CZ100">
            <v>6.9073848677632596E-2</v>
          </cell>
          <cell r="DC100" t="e">
            <v>#VALUE!</v>
          </cell>
          <cell r="DD100" t="e">
            <v>#VALUE!</v>
          </cell>
          <cell r="DE100" t="e">
            <v>#VALUE!</v>
          </cell>
          <cell r="DF100" t="e">
            <v>#VALUE!</v>
          </cell>
          <cell r="FG100" t="str">
            <v>赵云</v>
          </cell>
          <cell r="FH100">
            <v>10085</v>
          </cell>
          <cell r="FI100" t="str">
            <v>zhixian2</v>
          </cell>
          <cell r="FJ100">
            <v>50</v>
          </cell>
          <cell r="FL100">
            <v>50</v>
          </cell>
          <cell r="FM100">
            <v>0</v>
          </cell>
          <cell r="FN100">
            <v>50</v>
          </cell>
          <cell r="FO100">
            <v>0</v>
          </cell>
          <cell r="FP100">
            <v>7850</v>
          </cell>
          <cell r="FQ100">
            <v>0</v>
          </cell>
          <cell r="FR100">
            <v>0</v>
          </cell>
          <cell r="FS100">
            <v>0</v>
          </cell>
          <cell r="FT100">
            <v>0</v>
          </cell>
          <cell r="FU100">
            <v>0</v>
          </cell>
          <cell r="FV100">
            <v>0</v>
          </cell>
          <cell r="FW100">
            <v>0</v>
          </cell>
          <cell r="FX100">
            <v>1</v>
          </cell>
          <cell r="FY100">
            <v>7851</v>
          </cell>
          <cell r="FZ100" t="str">
            <v/>
          </cell>
          <cell r="GA100">
            <v>0</v>
          </cell>
          <cell r="GB100">
            <v>50</v>
          </cell>
          <cell r="GC100">
            <v>0.53722813232690148</v>
          </cell>
          <cell r="GD100">
            <v>2</v>
          </cell>
          <cell r="GE100">
            <v>1</v>
          </cell>
          <cell r="GF100">
            <v>2</v>
          </cell>
        </row>
        <row r="101">
          <cell r="B101">
            <v>82</v>
          </cell>
          <cell r="C101">
            <v>0.5</v>
          </cell>
          <cell r="D101">
            <v>0.5</v>
          </cell>
          <cell r="E101">
            <v>0.5</v>
          </cell>
          <cell r="F101">
            <v>0.5</v>
          </cell>
          <cell r="G101">
            <v>2.68190513652178E-2</v>
          </cell>
          <cell r="H101">
            <v>1.5018924022833268E-2</v>
          </cell>
          <cell r="I101">
            <v>9.2769525285957874E-2</v>
          </cell>
          <cell r="J101">
            <v>9.2769525285957874E-2</v>
          </cell>
          <cell r="K101">
            <v>0</v>
          </cell>
          <cell r="L101">
            <v>0.16367682745427192</v>
          </cell>
          <cell r="M101">
            <v>6.2843049193910649E-2</v>
          </cell>
          <cell r="N101">
            <v>2.1086048561094139E-2</v>
          </cell>
          <cell r="R101">
            <v>3.7898399999999999</v>
          </cell>
          <cell r="S101">
            <v>3.62704</v>
          </cell>
          <cell r="T101">
            <v>1.8</v>
          </cell>
          <cell r="U101">
            <v>2.3839999999999999</v>
          </cell>
          <cell r="V101">
            <v>2.6160260067857672</v>
          </cell>
          <cell r="W101">
            <v>1.3312214893363612</v>
          </cell>
          <cell r="X101">
            <v>0.73585200715792753</v>
          </cell>
          <cell r="Y101">
            <v>0.78447669389358266</v>
          </cell>
          <cell r="Z101">
            <v>0.15596210620274964</v>
          </cell>
          <cell r="AA101">
            <v>0.16296247865240765</v>
          </cell>
          <cell r="AB101">
            <v>0.32837301587301593</v>
          </cell>
          <cell r="AC101">
            <v>0.24793264621284761</v>
          </cell>
          <cell r="AD101">
            <v>0.40012317834299754</v>
          </cell>
          <cell r="AE101">
            <v>0.59478831592202541</v>
          </cell>
          <cell r="AF101">
            <v>5.3427887887899086</v>
          </cell>
          <cell r="AG101">
            <v>17.001114383494016</v>
          </cell>
          <cell r="AH101">
            <v>3.7399521521529357</v>
          </cell>
          <cell r="AI101">
            <v>0.22986111111111113</v>
          </cell>
          <cell r="AJ101">
            <v>0.40012317834299754</v>
          </cell>
          <cell r="AK101">
            <v>0.15596210620274964</v>
          </cell>
          <cell r="AL101">
            <v>6.7828391430357498E+36</v>
          </cell>
          <cell r="AM101">
            <v>7.087287456946226E+36</v>
          </cell>
          <cell r="AN101">
            <v>1.4281041721023657E+37</v>
          </cell>
          <cell r="AO101">
            <v>2.6305045402462355E+37</v>
          </cell>
          <cell r="AP101">
            <v>2.6823041477571327E+37</v>
          </cell>
          <cell r="AQ101">
            <v>3.1657854422326768E+37</v>
          </cell>
          <cell r="AR101">
            <v>2.2160498095628738E+37</v>
          </cell>
          <cell r="AS101">
            <v>9.9967292047165591E+36</v>
          </cell>
          <cell r="AT101">
            <v>2.6305045402462355E+37</v>
          </cell>
          <cell r="AU101">
            <v>6.7828391430357498E+36</v>
          </cell>
          <cell r="BD101">
            <v>77</v>
          </cell>
          <cell r="BE101">
            <v>240</v>
          </cell>
          <cell r="BF101">
            <v>199.23047176340796</v>
          </cell>
          <cell r="BG101">
            <v>215.40037636542471</v>
          </cell>
          <cell r="BH101">
            <v>234.93934834533738</v>
          </cell>
          <cell r="BK101">
            <v>77</v>
          </cell>
          <cell r="BL101">
            <v>7.0113507926221008E-2</v>
          </cell>
          <cell r="BM101">
            <v>0.17123114427829877</v>
          </cell>
          <cell r="BN101">
            <v>0.17381895242463696</v>
          </cell>
          <cell r="BO101">
            <v>7.8362359714445884E-2</v>
          </cell>
          <cell r="BQ101">
            <v>5.2372081045927277E-2</v>
          </cell>
          <cell r="BR101">
            <v>0.22586140025953103</v>
          </cell>
          <cell r="BS101">
            <v>9.6882447115513748E-2</v>
          </cell>
          <cell r="BT101">
            <v>9.3942415530814671E-2</v>
          </cell>
          <cell r="BW101">
            <v>0.12248558897214828</v>
          </cell>
          <cell r="BX101">
            <v>0.39709254453782983</v>
          </cell>
          <cell r="BY101">
            <v>0.27070139954015071</v>
          </cell>
          <cell r="BZ101">
            <v>0.17230477524526056</v>
          </cell>
          <cell r="CJ101">
            <v>77</v>
          </cell>
          <cell r="CK101">
            <v>319.14108883617388</v>
          </cell>
          <cell r="CL101">
            <v>322.19772911726</v>
          </cell>
          <cell r="CM101">
            <v>308.40642642129285</v>
          </cell>
          <cell r="CN101">
            <v>308.40642642129285</v>
          </cell>
          <cell r="CQ101">
            <v>77</v>
          </cell>
          <cell r="CR101" t="e">
            <v>#VALUE!</v>
          </cell>
          <cell r="CS101" t="e">
            <v>#VALUE!</v>
          </cell>
          <cell r="CT101" t="e">
            <v>#VALUE!</v>
          </cell>
          <cell r="CU101" t="e">
            <v>#VALUE!</v>
          </cell>
          <cell r="CW101">
            <v>7.9561499187373527E-2</v>
          </cell>
          <cell r="CX101">
            <v>8.1132293471905662E-2</v>
          </cell>
          <cell r="CY101">
            <v>7.1240682007187861E-2</v>
          </cell>
          <cell r="CZ101">
            <v>7.0260082277596891E-2</v>
          </cell>
          <cell r="DC101" t="e">
            <v>#VALUE!</v>
          </cell>
          <cell r="DD101" t="e">
            <v>#VALUE!</v>
          </cell>
          <cell r="DE101" t="e">
            <v>#VALUE!</v>
          </cell>
          <cell r="DF101" t="e">
            <v>#VALUE!</v>
          </cell>
          <cell r="FH101">
            <v>10086</v>
          </cell>
        </row>
        <row r="102">
          <cell r="B102">
            <v>83</v>
          </cell>
          <cell r="C102">
            <v>0.5</v>
          </cell>
          <cell r="D102">
            <v>0.5</v>
          </cell>
          <cell r="E102">
            <v>0.5</v>
          </cell>
          <cell r="F102">
            <v>0.5</v>
          </cell>
          <cell r="G102">
            <v>2.40846763652178E-2</v>
          </cell>
          <cell r="H102">
            <v>1.5018924022833268E-2</v>
          </cell>
          <cell r="I102">
            <v>8.5745292758397762E-2</v>
          </cell>
          <cell r="J102">
            <v>8.5745292758397762E-2</v>
          </cell>
          <cell r="K102">
            <v>0</v>
          </cell>
          <cell r="L102">
            <v>0.16251960563778539</v>
          </cell>
          <cell r="M102">
            <v>5.5350534497846528E-2</v>
          </cell>
          <cell r="N102">
            <v>2.1086048561094139E-2</v>
          </cell>
          <cell r="R102">
            <v>3.7898399999999999</v>
          </cell>
          <cell r="S102">
            <v>3.62704</v>
          </cell>
          <cell r="T102">
            <v>1.8</v>
          </cell>
          <cell r="U102">
            <v>2.3839999999999999</v>
          </cell>
          <cell r="V102">
            <v>2.6060513400642003</v>
          </cell>
          <cell r="W102">
            <v>1.3243524775795099</v>
          </cell>
          <cell r="X102">
            <v>0.72530908927387105</v>
          </cell>
          <cell r="Y102">
            <v>0.77443681541418297</v>
          </cell>
          <cell r="Z102">
            <v>0.15596210620274964</v>
          </cell>
          <cell r="AA102">
            <v>0.16296247865240765</v>
          </cell>
          <cell r="AB102">
            <v>0.32837301587301593</v>
          </cell>
          <cell r="AC102">
            <v>0.24793264621284761</v>
          </cell>
          <cell r="AD102">
            <v>0.40187949912297616</v>
          </cell>
          <cell r="AE102">
            <v>0.60112150428487443</v>
          </cell>
          <cell r="AF102">
            <v>5.9541054659537052</v>
          </cell>
          <cell r="AG102">
            <v>19.480157373317226</v>
          </cell>
          <cell r="AH102">
            <v>4.1678738261675932</v>
          </cell>
          <cell r="AI102">
            <v>0.22986111111111113</v>
          </cell>
          <cell r="AJ102">
            <v>0.40187949912297616</v>
          </cell>
          <cell r="AK102">
            <v>0.15596210620274964</v>
          </cell>
          <cell r="AL102">
            <v>3.4545085217974452E+37</v>
          </cell>
          <cell r="AM102">
            <v>3.6095644316711814E+37</v>
          </cell>
          <cell r="AN102">
            <v>7.2733525423604577E+37</v>
          </cell>
          <cell r="AO102">
            <v>1.3643973605520871E+38</v>
          </cell>
          <cell r="AP102">
            <v>1.3959134058864971E+38</v>
          </cell>
          <cell r="AQ102">
            <v>1.6592151865223546E+38</v>
          </cell>
          <cell r="AR102">
            <v>1.1614506305656482E+38</v>
          </cell>
          <cell r="AS102">
            <v>5.0913467796523197E+37</v>
          </cell>
          <cell r="AT102">
            <v>1.3643973605520871E+38</v>
          </cell>
          <cell r="AU102">
            <v>3.4545085217974452E+37</v>
          </cell>
          <cell r="BD102">
            <v>78</v>
          </cell>
          <cell r="BE102">
            <v>240</v>
          </cell>
          <cell r="BF102">
            <v>199.5415158074702</v>
          </cell>
          <cell r="BG102">
            <v>217.37623600660342</v>
          </cell>
          <cell r="BH102">
            <v>234.93934834533738</v>
          </cell>
          <cell r="BK102">
            <v>78</v>
          </cell>
          <cell r="BL102">
            <v>7.105604199682225E-2</v>
          </cell>
          <cell r="BM102">
            <v>0.17347614351974516</v>
          </cell>
          <cell r="BN102">
            <v>0.18089630178429061</v>
          </cell>
          <cell r="BO102">
            <v>7.9420473616722109E-2</v>
          </cell>
          <cell r="BQ102">
            <v>5.3229496707639656E-2</v>
          </cell>
          <cell r="BR102">
            <v>0.22798629161683265</v>
          </cell>
          <cell r="BS102">
            <v>9.7948651020670574E-2</v>
          </cell>
          <cell r="BT102">
            <v>9.4495255952489782E-2</v>
          </cell>
          <cell r="BW102">
            <v>0.12428553870446191</v>
          </cell>
          <cell r="BX102">
            <v>0.40146243513657781</v>
          </cell>
          <cell r="BY102">
            <v>0.27884495280496119</v>
          </cell>
          <cell r="BZ102">
            <v>0.17391572956921189</v>
          </cell>
          <cell r="CJ102">
            <v>78</v>
          </cell>
          <cell r="CK102">
            <v>321.46921383617388</v>
          </cell>
          <cell r="CL102">
            <v>324.19772911726</v>
          </cell>
          <cell r="CM102">
            <v>311.33261062809538</v>
          </cell>
          <cell r="CN102">
            <v>311.33261062809538</v>
          </cell>
          <cell r="CQ102">
            <v>78</v>
          </cell>
          <cell r="CR102" t="e">
            <v>#VALUE!</v>
          </cell>
          <cell r="CS102" t="e">
            <v>#VALUE!</v>
          </cell>
          <cell r="CT102" t="e">
            <v>#VALUE!</v>
          </cell>
          <cell r="CU102" t="e">
            <v>#VALUE!</v>
          </cell>
          <cell r="CW102">
            <v>8.032141262018351E-2</v>
          </cell>
          <cell r="CX102">
            <v>8.2282935433449625E-2</v>
          </cell>
          <cell r="CY102">
            <v>7.2392969584385083E-2</v>
          </cell>
          <cell r="CZ102">
            <v>7.1464635705197316E-2</v>
          </cell>
          <cell r="DC102" t="e">
            <v>#VALUE!</v>
          </cell>
          <cell r="DD102" t="e">
            <v>#VALUE!</v>
          </cell>
          <cell r="DE102" t="e">
            <v>#VALUE!</v>
          </cell>
          <cell r="DF102" t="e">
            <v>#VALUE!</v>
          </cell>
          <cell r="FG102" t="str">
            <v>陆逊</v>
          </cell>
          <cell r="FH102">
            <v>10087</v>
          </cell>
          <cell r="FI102" t="str">
            <v>fanwei</v>
          </cell>
          <cell r="FJ102">
            <v>120</v>
          </cell>
          <cell r="FM102">
            <v>0</v>
          </cell>
          <cell r="FN102">
            <v>120</v>
          </cell>
          <cell r="FO102">
            <v>0</v>
          </cell>
          <cell r="FP102">
            <v>0</v>
          </cell>
          <cell r="FQ102">
            <v>0</v>
          </cell>
          <cell r="FR102">
            <v>45216</v>
          </cell>
          <cell r="FS102">
            <v>0</v>
          </cell>
          <cell r="FT102">
            <v>0</v>
          </cell>
          <cell r="FU102">
            <v>0</v>
          </cell>
          <cell r="FV102">
            <v>0</v>
          </cell>
          <cell r="FW102">
            <v>0</v>
          </cell>
          <cell r="FX102">
            <v>1</v>
          </cell>
          <cell r="FY102">
            <v>45217</v>
          </cell>
          <cell r="FZ102" t="str">
            <v/>
          </cell>
          <cell r="GA102">
            <v>0</v>
          </cell>
          <cell r="GB102">
            <v>120</v>
          </cell>
          <cell r="GC102">
            <v>0.62751647126690069</v>
          </cell>
          <cell r="GD102">
            <v>2</v>
          </cell>
          <cell r="GE102">
            <v>6.8</v>
          </cell>
          <cell r="GF102">
            <v>6.03</v>
          </cell>
        </row>
        <row r="103">
          <cell r="B103">
            <v>84</v>
          </cell>
          <cell r="C103">
            <v>0.5</v>
          </cell>
          <cell r="D103">
            <v>0.5</v>
          </cell>
          <cell r="E103">
            <v>0.5</v>
          </cell>
          <cell r="F103">
            <v>0.5</v>
          </cell>
          <cell r="G103">
            <v>2.1350301365217803E-2</v>
          </cell>
          <cell r="H103">
            <v>1.5018924022833268E-2</v>
          </cell>
          <cell r="I103">
            <v>7.8852179238018794E-2</v>
          </cell>
          <cell r="J103">
            <v>7.8852179238018794E-2</v>
          </cell>
          <cell r="K103">
            <v>0</v>
          </cell>
          <cell r="L103">
            <v>0.16138830558998815</v>
          </cell>
          <cell r="M103">
            <v>4.7997880076108959E-2</v>
          </cell>
          <cell r="N103">
            <v>2.1086048561094139E-2</v>
          </cell>
          <cell r="R103">
            <v>3.7898399999999999</v>
          </cell>
          <cell r="S103">
            <v>3.62704</v>
          </cell>
          <cell r="T103">
            <v>1.8</v>
          </cell>
          <cell r="U103">
            <v>2.3839999999999999</v>
          </cell>
          <cell r="V103">
            <v>2.5962444160579423</v>
          </cell>
          <cell r="W103">
            <v>1.3175953540421199</v>
          </cell>
          <cell r="X103">
            <v>0.71493376209280879</v>
          </cell>
          <cell r="Y103">
            <v>0.76456226491401613</v>
          </cell>
          <cell r="Z103">
            <v>0.15596210620274964</v>
          </cell>
          <cell r="AA103">
            <v>0.16296247865240765</v>
          </cell>
          <cell r="AB103">
            <v>0.32837301587301593</v>
          </cell>
          <cell r="AC103">
            <v>0.24793264621284761</v>
          </cell>
          <cell r="AD103">
            <v>0.4036225024512306</v>
          </cell>
          <cell r="AE103">
            <v>0.60754067994997507</v>
          </cell>
          <cell r="AF103">
            <v>6.6353684005032862</v>
          </cell>
          <cell r="AG103">
            <v>22.320685734438111</v>
          </cell>
          <cell r="AH103">
            <v>4.6447578803522998</v>
          </cell>
          <cell r="AI103">
            <v>0.22986111111111113</v>
          </cell>
          <cell r="AJ103">
            <v>0.4036225024512306</v>
          </cell>
          <cell r="AK103">
            <v>0.15596210620274964</v>
          </cell>
          <cell r="AL103">
            <v>1.7593855427669947E+38</v>
          </cell>
          <cell r="AM103">
            <v>1.8383557130332094E+38</v>
          </cell>
          <cell r="AN103">
            <v>3.7043276141111488E+38</v>
          </cell>
          <cell r="AO103">
            <v>7.0768939152153817E+38</v>
          </cell>
          <cell r="AP103">
            <v>7.2645536426694314E+38</v>
          </cell>
          <cell r="AQ103">
            <v>8.6960884918494543E+38</v>
          </cell>
          <cell r="AR103">
            <v>6.0872619442946179E+38</v>
          </cell>
          <cell r="AS103">
            <v>2.593029329877804E+38</v>
          </cell>
          <cell r="AT103">
            <v>7.0768939152153817E+38</v>
          </cell>
          <cell r="AU103">
            <v>1.7593855427669947E+38</v>
          </cell>
          <cell r="BD103">
            <v>79</v>
          </cell>
          <cell r="BE103">
            <v>240</v>
          </cell>
          <cell r="BF103">
            <v>199.8455924649455</v>
          </cell>
          <cell r="BG103">
            <v>219.31521293448017</v>
          </cell>
          <cell r="BH103">
            <v>234.93934834533738</v>
          </cell>
          <cell r="BK103">
            <v>79</v>
          </cell>
          <cell r="BL103">
            <v>7.1998576067423492E-2</v>
          </cell>
          <cell r="BM103">
            <v>0.1757211427611915</v>
          </cell>
          <cell r="BN103">
            <v>0.18802792562017112</v>
          </cell>
          <cell r="BO103">
            <v>8.0478587518997446E-2</v>
          </cell>
          <cell r="BQ103">
            <v>5.4086912369351314E-2</v>
          </cell>
          <cell r="BR103">
            <v>0.23011580953469155</v>
          </cell>
          <cell r="BS103">
            <v>9.9014854925826873E-2</v>
          </cell>
          <cell r="BT103">
            <v>9.504809637416442E-2</v>
          </cell>
          <cell r="BW103">
            <v>0.12608548843677481</v>
          </cell>
          <cell r="BX103">
            <v>0.40583695229588301</v>
          </cell>
          <cell r="BY103">
            <v>0.28704278054599797</v>
          </cell>
          <cell r="BZ103">
            <v>0.17552668389316187</v>
          </cell>
          <cell r="CJ103">
            <v>79</v>
          </cell>
          <cell r="CK103">
            <v>323.79733883617388</v>
          </cell>
          <cell r="CL103">
            <v>326.19772911726</v>
          </cell>
          <cell r="CM103">
            <v>314.2415060630376</v>
          </cell>
          <cell r="CN103">
            <v>314.2415060630376</v>
          </cell>
          <cell r="CQ103">
            <v>79</v>
          </cell>
          <cell r="CR103" t="e">
            <v>#VALUE!</v>
          </cell>
          <cell r="CS103" t="e">
            <v>#VALUE!</v>
          </cell>
          <cell r="CT103" t="e">
            <v>#VALUE!</v>
          </cell>
          <cell r="CU103" t="e">
            <v>#VALUE!</v>
          </cell>
          <cell r="CW103">
            <v>8.108132605299305E-2</v>
          </cell>
          <cell r="CX103">
            <v>8.3433577394993602E-2</v>
          </cell>
          <cell r="CY103">
            <v>7.354525716158189E-2</v>
          </cell>
          <cell r="CZ103">
            <v>7.2669189132797296E-2</v>
          </cell>
          <cell r="DC103" t="e">
            <v>#VALUE!</v>
          </cell>
          <cell r="DD103" t="e">
            <v>#VALUE!</v>
          </cell>
          <cell r="DE103" t="e">
            <v>#VALUE!</v>
          </cell>
          <cell r="DF103" t="e">
            <v>#VALUE!</v>
          </cell>
          <cell r="FG103" t="str">
            <v>诸葛亮</v>
          </cell>
          <cell r="FH103">
            <v>10088</v>
          </cell>
          <cell r="FI103" t="str">
            <v>fanwei</v>
          </cell>
          <cell r="FJ103">
            <v>500</v>
          </cell>
          <cell r="FM103">
            <v>0</v>
          </cell>
          <cell r="FN103">
            <v>120</v>
          </cell>
          <cell r="FO103">
            <v>0</v>
          </cell>
          <cell r="FP103">
            <v>0</v>
          </cell>
          <cell r="FQ103">
            <v>0</v>
          </cell>
          <cell r="FR103">
            <v>785000</v>
          </cell>
          <cell r="FS103">
            <v>0</v>
          </cell>
          <cell r="FT103">
            <v>0</v>
          </cell>
          <cell r="FU103">
            <v>0</v>
          </cell>
          <cell r="FV103">
            <v>0</v>
          </cell>
          <cell r="FW103">
            <v>0</v>
          </cell>
          <cell r="FX103">
            <v>2</v>
          </cell>
          <cell r="FY103">
            <v>785002</v>
          </cell>
          <cell r="FZ103" t="str">
            <v/>
          </cell>
          <cell r="GA103">
            <v>0</v>
          </cell>
          <cell r="GB103">
            <v>120</v>
          </cell>
          <cell r="GC103">
            <v>0.62751647126690069</v>
          </cell>
          <cell r="GD103">
            <v>2</v>
          </cell>
          <cell r="GE103">
            <v>12</v>
          </cell>
          <cell r="GF103">
            <v>9.6</v>
          </cell>
        </row>
        <row r="104">
          <cell r="B104">
            <v>85</v>
          </cell>
          <cell r="C104">
            <v>0.5</v>
          </cell>
          <cell r="D104">
            <v>0.5</v>
          </cell>
          <cell r="E104">
            <v>0.5</v>
          </cell>
          <cell r="F104">
            <v>0.5</v>
          </cell>
          <cell r="G104">
            <v>2.0284957227944503E-2</v>
          </cell>
          <cell r="H104">
            <v>1.5018924022833268E-2</v>
          </cell>
          <cell r="I104">
            <v>7.2087737170020205E-2</v>
          </cell>
          <cell r="J104">
            <v>7.2087737170020205E-2</v>
          </cell>
          <cell r="K104">
            <v>0</v>
          </cell>
          <cell r="L104">
            <v>0.1602823466632616</v>
          </cell>
          <cell r="M104">
            <v>4.0782475203577133E-2</v>
          </cell>
          <cell r="N104">
            <v>2.1086048561094139E-2</v>
          </cell>
          <cell r="R104">
            <v>3.7898399999999999</v>
          </cell>
          <cell r="S104">
            <v>3.62704</v>
          </cell>
          <cell r="T104">
            <v>1.8</v>
          </cell>
          <cell r="U104">
            <v>2.3839999999999999</v>
          </cell>
          <cell r="V104">
            <v>2.5872963580856903</v>
          </cell>
          <cell r="W104">
            <v>1.3114821200201667</v>
          </cell>
          <cell r="X104">
            <v>0.70579099958741409</v>
          </cell>
          <cell r="Y104">
            <v>0.75565744163414439</v>
          </cell>
          <cell r="Z104">
            <v>0.15596210620274964</v>
          </cell>
          <cell r="AA104">
            <v>0.16296247865240765</v>
          </cell>
          <cell r="AB104">
            <v>0.32837301587301593</v>
          </cell>
          <cell r="AC104">
            <v>0.24793264621284761</v>
          </cell>
          <cell r="AD104">
            <v>0.40522709353016229</v>
          </cell>
          <cell r="AE104">
            <v>0.61363070884666415</v>
          </cell>
          <cell r="AF104">
            <v>7.3945807749217103</v>
          </cell>
          <cell r="AG104">
            <v>25.575409998379779</v>
          </cell>
          <cell r="AH104">
            <v>5.2989326842145292</v>
          </cell>
          <cell r="AI104">
            <v>0.26245360684159263</v>
          </cell>
          <cell r="AJ104">
            <v>0.40522709353016229</v>
          </cell>
          <cell r="AK104">
            <v>0.15596210620274964</v>
          </cell>
          <cell r="AL104">
            <v>8.9605727372381723E+38</v>
          </cell>
          <cell r="AM104">
            <v>9.3627688094132485E+38</v>
          </cell>
          <cell r="AN104">
            <v>1.8866187212497077E+39</v>
          </cell>
          <cell r="AO104">
            <v>3.6706628827651232E+39</v>
          </cell>
          <cell r="AP104">
            <v>3.7805883520193647E+39</v>
          </cell>
          <cell r="AQ104">
            <v>4.5576942443841152E+39</v>
          </cell>
          <cell r="AR104">
            <v>3.9465036414727534E+39</v>
          </cell>
          <cell r="AS104">
            <v>1.5078884810630604E+39</v>
          </cell>
          <cell r="AT104">
            <v>3.6706628827651232E+39</v>
          </cell>
          <cell r="AU104">
            <v>8.9605727372381723E+38</v>
          </cell>
          <cell r="BD104">
            <v>80</v>
          </cell>
          <cell r="BE104">
            <v>240</v>
          </cell>
          <cell r="BF104">
            <v>200.14285780529329</v>
          </cell>
          <cell r="BG104">
            <v>221.21799562636988</v>
          </cell>
          <cell r="BH104">
            <v>234.93934834533738</v>
          </cell>
          <cell r="BK104">
            <v>80</v>
          </cell>
          <cell r="BL104">
            <v>7.2941110138024734E-2</v>
          </cell>
          <cell r="BM104">
            <v>0.17796626178449526</v>
          </cell>
          <cell r="BN104">
            <v>0.19519679038104887</v>
          </cell>
          <cell r="BO104">
            <v>8.1536701421273672E-2</v>
          </cell>
          <cell r="BQ104">
            <v>5.4944328031062917E-2</v>
          </cell>
          <cell r="BR104">
            <v>0.23224532745254972</v>
          </cell>
          <cell r="BS104">
            <v>0.1000810588309837</v>
          </cell>
          <cell r="BT104">
            <v>9.560093679583892E-2</v>
          </cell>
          <cell r="BW104">
            <v>0.12788543816908765</v>
          </cell>
          <cell r="BX104">
            <v>0.41021158923704498</v>
          </cell>
          <cell r="BY104">
            <v>0.29527784921203259</v>
          </cell>
          <cell r="BZ104">
            <v>0.17713763821711259</v>
          </cell>
          <cell r="CJ104">
            <v>80</v>
          </cell>
          <cell r="CK104">
            <v>326.12546383617388</v>
          </cell>
          <cell r="CL104">
            <v>328.19772911726</v>
          </cell>
          <cell r="CM104">
            <v>317.13343544986088</v>
          </cell>
          <cell r="CN104">
            <v>317.13343544986088</v>
          </cell>
          <cell r="CQ104">
            <v>80</v>
          </cell>
          <cell r="CR104" t="e">
            <v>#VALUE!</v>
          </cell>
          <cell r="CS104" t="e">
            <v>#VALUE!</v>
          </cell>
          <cell r="CT104" t="e">
            <v>#VALUE!</v>
          </cell>
          <cell r="CU104" t="e">
            <v>#VALUE!</v>
          </cell>
          <cell r="CW104">
            <v>8.1845323930170036E-2</v>
          </cell>
          <cell r="CX104">
            <v>8.4584219356537566E-2</v>
          </cell>
          <cell r="CY104">
            <v>7.4697544738779126E-2</v>
          </cell>
          <cell r="CZ104">
            <v>7.3873742560397734E-2</v>
          </cell>
          <cell r="DC104" t="e">
            <v>#VALUE!</v>
          </cell>
          <cell r="DD104" t="e">
            <v>#VALUE!</v>
          </cell>
          <cell r="DE104" t="e">
            <v>#VALUE!</v>
          </cell>
          <cell r="DF104" t="e">
            <v>#VALUE!</v>
          </cell>
          <cell r="FG104" t="str">
            <v>太史慈</v>
          </cell>
          <cell r="FH104">
            <v>10089</v>
          </cell>
          <cell r="FI104" t="str">
            <v>fanwei</v>
          </cell>
          <cell r="FJ104">
            <v>80</v>
          </cell>
          <cell r="FM104">
            <v>0</v>
          </cell>
          <cell r="FN104">
            <v>100</v>
          </cell>
          <cell r="FO104">
            <v>0</v>
          </cell>
          <cell r="FP104">
            <v>0</v>
          </cell>
          <cell r="FQ104">
            <v>0</v>
          </cell>
          <cell r="FR104">
            <v>20096</v>
          </cell>
          <cell r="FS104">
            <v>0</v>
          </cell>
          <cell r="FT104">
            <v>0</v>
          </cell>
          <cell r="FU104">
            <v>0</v>
          </cell>
          <cell r="FV104">
            <v>0</v>
          </cell>
          <cell r="FW104">
            <v>0</v>
          </cell>
          <cell r="FX104">
            <v>0</v>
          </cell>
          <cell r="FY104">
            <v>20096</v>
          </cell>
          <cell r="FZ104" t="str">
            <v/>
          </cell>
          <cell r="GA104">
            <v>0</v>
          </cell>
          <cell r="GB104">
            <v>100</v>
          </cell>
          <cell r="GC104">
            <v>0.57445626465380284</v>
          </cell>
          <cell r="GD104">
            <v>2</v>
          </cell>
          <cell r="GE104">
            <v>2.8</v>
          </cell>
          <cell r="GF104">
            <v>2.8</v>
          </cell>
        </row>
        <row r="105">
          <cell r="BD105">
            <v>81</v>
          </cell>
          <cell r="BE105">
            <v>240</v>
          </cell>
          <cell r="BF105">
            <v>200.43346440201734</v>
          </cell>
          <cell r="BG105">
            <v>223.08525970801099</v>
          </cell>
          <cell r="BH105">
            <v>234.93934834533738</v>
          </cell>
          <cell r="BK105">
            <v>81</v>
          </cell>
          <cell r="BL105">
            <v>7.3883644208625976E-2</v>
          </cell>
          <cell r="BM105">
            <v>0.18021296086191213</v>
          </cell>
          <cell r="BN105">
            <v>0.20239663181352491</v>
          </cell>
          <cell r="BO105">
            <v>8.2594815323549897E-2</v>
          </cell>
          <cell r="BQ105">
            <v>5.5802314933161234E-2</v>
          </cell>
          <cell r="BR105">
            <v>0.23437530698106218</v>
          </cell>
          <cell r="BS105">
            <v>0.1011472627361405</v>
          </cell>
          <cell r="BT105">
            <v>9.6154445850567732E-2</v>
          </cell>
          <cell r="BW105">
            <v>0.12968595914178721</v>
          </cell>
          <cell r="BX105">
            <v>0.41458826784297431</v>
          </cell>
          <cell r="BY105">
            <v>0.30354389454966541</v>
          </cell>
          <cell r="BZ105">
            <v>0.17874926117411763</v>
          </cell>
          <cell r="CJ105">
            <v>81</v>
          </cell>
          <cell r="CK105">
            <v>328.45358883617382</v>
          </cell>
          <cell r="CL105">
            <v>330.19772911726</v>
          </cell>
          <cell r="CM105">
            <v>320.00871548813018</v>
          </cell>
          <cell r="CN105">
            <v>320.00871548813018</v>
          </cell>
          <cell r="CQ105">
            <v>81</v>
          </cell>
          <cell r="CR105" t="e">
            <v>#VALUE!</v>
          </cell>
          <cell r="CS105" t="e">
            <v>#VALUE!</v>
          </cell>
          <cell r="CT105" t="e">
            <v>#VALUE!</v>
          </cell>
          <cell r="CU105" t="e">
            <v>#VALUE!</v>
          </cell>
          <cell r="CW105">
            <v>8.2613449496757113E-2</v>
          </cell>
          <cell r="CX105">
            <v>8.5734861318081543E-2</v>
          </cell>
          <cell r="CY105">
            <v>7.5852940877161587E-2</v>
          </cell>
          <cell r="CZ105">
            <v>7.5081944726966304E-2</v>
          </cell>
          <cell r="DC105" t="e">
            <v>#VALUE!</v>
          </cell>
          <cell r="DD105" t="e">
            <v>#VALUE!</v>
          </cell>
          <cell r="DE105" t="e">
            <v>#VALUE!</v>
          </cell>
          <cell r="DF105" t="e">
            <v>#VALUE!</v>
          </cell>
          <cell r="FG105" t="str">
            <v>孙策</v>
          </cell>
          <cell r="FH105">
            <v>10090</v>
          </cell>
          <cell r="FI105" t="str">
            <v>fanwei</v>
          </cell>
          <cell r="FJ105">
            <v>240</v>
          </cell>
          <cell r="FM105">
            <v>0</v>
          </cell>
          <cell r="FN105">
            <v>100</v>
          </cell>
          <cell r="FO105">
            <v>0</v>
          </cell>
          <cell r="FP105">
            <v>0</v>
          </cell>
          <cell r="FQ105">
            <v>0</v>
          </cell>
          <cell r="FR105">
            <v>180864</v>
          </cell>
          <cell r="FS105">
            <v>0</v>
          </cell>
          <cell r="FT105">
            <v>0</v>
          </cell>
          <cell r="FU105">
            <v>0</v>
          </cell>
          <cell r="FV105">
            <v>0</v>
          </cell>
          <cell r="FW105">
            <v>0</v>
          </cell>
          <cell r="FX105">
            <v>0</v>
          </cell>
          <cell r="FY105">
            <v>180864</v>
          </cell>
          <cell r="FZ105" t="str">
            <v/>
          </cell>
          <cell r="GA105">
            <v>0</v>
          </cell>
          <cell r="GB105">
            <v>100</v>
          </cell>
          <cell r="GC105">
            <v>0.57445626465380284</v>
          </cell>
          <cell r="GD105">
            <v>2</v>
          </cell>
          <cell r="GE105">
            <v>12</v>
          </cell>
          <cell r="GF105">
            <v>9.6</v>
          </cell>
        </row>
        <row r="106">
          <cell r="BD106">
            <v>82</v>
          </cell>
          <cell r="BE106">
            <v>240</v>
          </cell>
          <cell r="BF106">
            <v>200.71756141097475</v>
          </cell>
          <cell r="BG106">
            <v>224.91766819346142</v>
          </cell>
          <cell r="BH106">
            <v>234.93934834533738</v>
          </cell>
          <cell r="BK106">
            <v>82</v>
          </cell>
          <cell r="BL106">
            <v>7.4832904061620575E-2</v>
          </cell>
          <cell r="BM106">
            <v>0.182459659939329</v>
          </cell>
          <cell r="BN106">
            <v>0.20962285485209881</v>
          </cell>
          <cell r="BO106">
            <v>8.3652929225826123E-2</v>
          </cell>
          <cell r="BQ106">
            <v>5.6666705631905789E-2</v>
          </cell>
          <cell r="BR106">
            <v>0.23651358668040598</v>
          </cell>
          <cell r="BS106">
            <v>0.10222128294551519</v>
          </cell>
          <cell r="BT106">
            <v>9.6714716259867911E-2</v>
          </cell>
          <cell r="BW106">
            <v>0.13149960969352636</v>
          </cell>
          <cell r="BX106">
            <v>0.41897324661973501</v>
          </cell>
          <cell r="BY106">
            <v>0.311844137797614</v>
          </cell>
          <cell r="BZ106">
            <v>0.18036764548569403</v>
          </cell>
          <cell r="CJ106">
            <v>82</v>
          </cell>
          <cell r="CK106">
            <v>330.78171383617388</v>
          </cell>
          <cell r="CL106">
            <v>332.19772911726</v>
          </cell>
          <cell r="CM106">
            <v>322.86765696568506</v>
          </cell>
          <cell r="CN106">
            <v>322.86765696568506</v>
          </cell>
          <cell r="CQ106">
            <v>82</v>
          </cell>
          <cell r="CR106" t="e">
            <v>#VALUE!</v>
          </cell>
          <cell r="CS106" t="e">
            <v>#VALUE!</v>
          </cell>
          <cell r="CT106" t="e">
            <v>#VALUE!</v>
          </cell>
          <cell r="CU106" t="e">
            <v>#VALUE!</v>
          </cell>
          <cell r="CW106">
            <v>8.3381575063344246E-2</v>
          </cell>
          <cell r="CX106">
            <v>8.6894481304485349E-2</v>
          </cell>
          <cell r="CY106">
            <v>7.7022008010676019E-2</v>
          </cell>
          <cell r="CZ106">
            <v>7.6306193511149673E-2</v>
          </cell>
          <cell r="DC106" t="e">
            <v>#VALUE!</v>
          </cell>
          <cell r="DD106" t="e">
            <v>#VALUE!</v>
          </cell>
          <cell r="DE106" t="e">
            <v>#VALUE!</v>
          </cell>
          <cell r="DF106" t="e">
            <v>#VALUE!</v>
          </cell>
          <cell r="FH106">
            <v>10091</v>
          </cell>
        </row>
        <row r="107">
          <cell r="BD107">
            <v>83</v>
          </cell>
          <cell r="BE107">
            <v>240</v>
          </cell>
          <cell r="BF107">
            <v>200.99529464693151</v>
          </cell>
          <cell r="BG107">
            <v>226.71587172051682</v>
          </cell>
          <cell r="BH107">
            <v>234.93934834533738</v>
          </cell>
          <cell r="BK107">
            <v>83</v>
          </cell>
          <cell r="BL107">
            <v>7.5783173202260745E-2</v>
          </cell>
          <cell r="BM107">
            <v>0.18470635901674581</v>
          </cell>
          <cell r="BN107">
            <v>0.21688992420151659</v>
          </cell>
          <cell r="BO107">
            <v>8.4711043128102292E-2</v>
          </cell>
          <cell r="BQ107">
            <v>5.7531096330651121E-2</v>
          </cell>
          <cell r="BR107">
            <v>0.23865186637974986</v>
          </cell>
          <cell r="BS107">
            <v>0.10329549784813197</v>
          </cell>
          <cell r="BT107">
            <v>9.7274986669168229E-2</v>
          </cell>
          <cell r="BW107">
            <v>0.13331426953291187</v>
          </cell>
          <cell r="BX107">
            <v>0.4233582253964957</v>
          </cell>
          <cell r="BY107">
            <v>0.32018542204964856</v>
          </cell>
          <cell r="BZ107">
            <v>0.18198602979727052</v>
          </cell>
          <cell r="CJ107">
            <v>83</v>
          </cell>
          <cell r="CK107">
            <v>333.10983883617388</v>
          </cell>
          <cell r="CL107">
            <v>334.19772911726</v>
          </cell>
          <cell r="CM107">
            <v>325.71056486899226</v>
          </cell>
          <cell r="CN107">
            <v>325.71056486899226</v>
          </cell>
          <cell r="CQ107">
            <v>83</v>
          </cell>
          <cell r="CR107" t="e">
            <v>#VALUE!</v>
          </cell>
          <cell r="CS107" t="e">
            <v>#VALUE!</v>
          </cell>
          <cell r="CT107" t="e">
            <v>#VALUE!</v>
          </cell>
          <cell r="CU107" t="e">
            <v>#VALUE!</v>
          </cell>
          <cell r="CW107">
            <v>8.4149700629931323E-2</v>
          </cell>
          <cell r="CX107">
            <v>8.8054487081561203E-2</v>
          </cell>
          <cell r="CY107">
            <v>7.8191075144190492E-2</v>
          </cell>
          <cell r="CZ107">
            <v>7.7530442295333041E-2</v>
          </cell>
          <cell r="DC107" t="e">
            <v>#VALUE!</v>
          </cell>
          <cell r="DD107" t="e">
            <v>#VALUE!</v>
          </cell>
          <cell r="DE107" t="e">
            <v>#VALUE!</v>
          </cell>
          <cell r="DF107" t="e">
            <v>#VALUE!</v>
          </cell>
          <cell r="FH107">
            <v>10092</v>
          </cell>
        </row>
        <row r="108">
          <cell r="BD108">
            <v>84</v>
          </cell>
          <cell r="BE108">
            <v>240</v>
          </cell>
          <cell r="BF108">
            <v>201.26680665840283</v>
          </cell>
          <cell r="BG108">
            <v>228.48050878173385</v>
          </cell>
          <cell r="BH108">
            <v>234.93934834533738</v>
          </cell>
          <cell r="BK108">
            <v>84</v>
          </cell>
          <cell r="BL108">
            <v>7.6733442342900859E-2</v>
          </cell>
          <cell r="BM108">
            <v>0.18695305809416257</v>
          </cell>
          <cell r="BN108">
            <v>0.22418476540443044</v>
          </cell>
          <cell r="BO108">
            <v>8.5772145606491601E-2</v>
          </cell>
          <cell r="BQ108">
            <v>5.8395487029395676E-2</v>
          </cell>
          <cell r="BR108">
            <v>0.24079014607909371</v>
          </cell>
          <cell r="BS108">
            <v>0.10436971275074869</v>
          </cell>
          <cell r="BT108">
            <v>9.7835257078468491E-2</v>
          </cell>
          <cell r="BW108">
            <v>0.13512892937229654</v>
          </cell>
          <cell r="BX108">
            <v>0.42774320417325629</v>
          </cell>
          <cell r="BY108">
            <v>0.32855447815517913</v>
          </cell>
          <cell r="BZ108">
            <v>0.18360740268496009</v>
          </cell>
          <cell r="CJ108">
            <v>84</v>
          </cell>
          <cell r="CK108">
            <v>335.43796383617388</v>
          </cell>
          <cell r="CL108">
            <v>336.19772911726</v>
          </cell>
          <cell r="CM108">
            <v>328.53773849143772</v>
          </cell>
          <cell r="CN108">
            <v>328.53773849143772</v>
          </cell>
          <cell r="CQ108">
            <v>84</v>
          </cell>
          <cell r="CR108" t="e">
            <v>#VALUE!</v>
          </cell>
          <cell r="CS108" t="e">
            <v>#VALUE!</v>
          </cell>
          <cell r="CT108" t="e">
            <v>#VALUE!</v>
          </cell>
          <cell r="CU108" t="e">
            <v>#VALUE!</v>
          </cell>
          <cell r="CW108">
            <v>8.4917826196518859E-2</v>
          </cell>
          <cell r="CX108">
            <v>8.9214492858637084E-2</v>
          </cell>
          <cell r="CY108">
            <v>7.9360142277704923E-2</v>
          </cell>
          <cell r="CZ108">
            <v>7.8754691079516437E-2</v>
          </cell>
          <cell r="DC108" t="e">
            <v>#VALUE!</v>
          </cell>
          <cell r="DD108" t="e">
            <v>#VALUE!</v>
          </cell>
          <cell r="DE108" t="e">
            <v>#VALUE!</v>
          </cell>
          <cell r="DF108" t="e">
            <v>#VALUE!</v>
          </cell>
          <cell r="FH108">
            <v>10093</v>
          </cell>
        </row>
        <row r="109">
          <cell r="BD109">
            <v>85</v>
          </cell>
          <cell r="BE109">
            <v>240</v>
          </cell>
          <cell r="BF109">
            <v>201.53223680081723</v>
          </cell>
          <cell r="BG109">
            <v>230.21220595114147</v>
          </cell>
          <cell r="BH109">
            <v>234.93934834533738</v>
          </cell>
          <cell r="BK109">
            <v>85</v>
          </cell>
          <cell r="BL109">
            <v>7.7683711483541029E-2</v>
          </cell>
          <cell r="BM109">
            <v>0.18920001575295958</v>
          </cell>
          <cell r="BN109">
            <v>0.2315063361039803</v>
          </cell>
          <cell r="BO109">
            <v>8.6833876168305679E-2</v>
          </cell>
          <cell r="BQ109">
            <v>5.9259877728141008E-2</v>
          </cell>
          <cell r="BR109">
            <v>0.24293364033935519</v>
          </cell>
          <cell r="BS109">
            <v>0.10544392765336599</v>
          </cell>
          <cell r="BT109">
            <v>9.8395527487769391E-2</v>
          </cell>
          <cell r="BW109">
            <v>0.13694358921168204</v>
          </cell>
          <cell r="BX109">
            <v>0.4321336560923148</v>
          </cell>
          <cell r="BY109">
            <v>0.33695026375734627</v>
          </cell>
          <cell r="BZ109">
            <v>0.18522940365607507</v>
          </cell>
          <cell r="CJ109">
            <v>85</v>
          </cell>
          <cell r="CK109">
            <v>337.56580513264663</v>
          </cell>
          <cell r="CL109">
            <v>338.19772911726</v>
          </cell>
          <cell r="CM109">
            <v>331.34947153959757</v>
          </cell>
          <cell r="CN109">
            <v>331.34947153959757</v>
          </cell>
          <cell r="CQ109">
            <v>85</v>
          </cell>
          <cell r="CR109" t="e">
            <v>#VALUE!</v>
          </cell>
          <cell r="CS109" t="e">
            <v>#VALUE!</v>
          </cell>
          <cell r="CT109" t="e">
            <v>#VALUE!</v>
          </cell>
          <cell r="CU109" t="e">
            <v>#VALUE!</v>
          </cell>
          <cell r="CW109">
            <v>8.5685951763105964E-2</v>
          </cell>
          <cell r="CX109">
            <v>9.0374498635712938E-2</v>
          </cell>
          <cell r="CY109">
            <v>8.0533753392239366E-2</v>
          </cell>
          <cell r="CZ109">
            <v>7.9984288647419619E-2</v>
          </cell>
          <cell r="DC109" t="e">
            <v>#VALUE!</v>
          </cell>
          <cell r="DD109" t="e">
            <v>#VALUE!</v>
          </cell>
          <cell r="DE109" t="e">
            <v>#VALUE!</v>
          </cell>
          <cell r="DF109" t="e">
            <v>#VALUE!</v>
          </cell>
          <cell r="FH109">
            <v>10094</v>
          </cell>
        </row>
        <row r="110">
          <cell r="BK110">
            <v>86</v>
          </cell>
          <cell r="BL110">
            <v>7.8633980624181199E-2</v>
          </cell>
          <cell r="BM110">
            <v>0.19144834761168406</v>
          </cell>
          <cell r="BN110">
            <v>0.23886825144419782</v>
          </cell>
          <cell r="BO110">
            <v>8.7895606730119813E-2</v>
          </cell>
          <cell r="BQ110">
            <v>6.0124268426885508E-2</v>
          </cell>
          <cell r="BR110">
            <v>0.24508078744420611</v>
          </cell>
          <cell r="BS110">
            <v>0.10652014317785383</v>
          </cell>
          <cell r="BT110">
            <v>9.8955797897069625E-2</v>
          </cell>
          <cell r="BW110">
            <v>0.13875824905106671</v>
          </cell>
          <cell r="BX110">
            <v>0.43652913505589019</v>
          </cell>
          <cell r="BY110">
            <v>0.34538839462205162</v>
          </cell>
          <cell r="BZ110">
            <v>0.18685140462718944</v>
          </cell>
          <cell r="CQ110">
            <v>86</v>
          </cell>
          <cell r="CR110" t="e">
            <v>#VALUE!</v>
          </cell>
          <cell r="CS110" t="e">
            <v>#VALUE!</v>
          </cell>
          <cell r="CT110" t="e">
            <v>#VALUE!</v>
          </cell>
          <cell r="CU110" t="e">
            <v>#VALUE!</v>
          </cell>
          <cell r="CW110">
            <v>8.6460136649819705E-2</v>
          </cell>
          <cell r="CX110">
            <v>9.1536655650483731E-2</v>
          </cell>
          <cell r="CY110">
            <v>8.17196165161541E-2</v>
          </cell>
          <cell r="CZ110">
            <v>8.1228308227215107E-2</v>
          </cell>
          <cell r="DC110" t="e">
            <v>#VALUE!</v>
          </cell>
          <cell r="DD110" t="e">
            <v>#VALUE!</v>
          </cell>
          <cell r="DE110" t="e">
            <v>#VALUE!</v>
          </cell>
          <cell r="DF110" t="e">
            <v>#VALUE!</v>
          </cell>
          <cell r="FH110">
            <v>10095</v>
          </cell>
        </row>
        <row r="111">
          <cell r="BK111">
            <v>87</v>
          </cell>
          <cell r="BL111">
            <v>7.9584249764821424E-2</v>
          </cell>
          <cell r="BM111">
            <v>0.19369667947040842</v>
          </cell>
          <cell r="BN111">
            <v>0.24625822777434159</v>
          </cell>
          <cell r="BO111">
            <v>8.8957337291933891E-2</v>
          </cell>
          <cell r="BQ111">
            <v>6.098865912563084E-2</v>
          </cell>
          <cell r="BR111">
            <v>0.24722793454905698</v>
          </cell>
          <cell r="BS111">
            <v>0.10760236090092012</v>
          </cell>
          <cell r="BT111">
            <v>9.9516068306369887E-2</v>
          </cell>
          <cell r="BW111">
            <v>0.14057290889045226</v>
          </cell>
          <cell r="BX111">
            <v>0.44092461401946537</v>
          </cell>
          <cell r="BY111">
            <v>0.35386058867526171</v>
          </cell>
          <cell r="BZ111">
            <v>0.18847340559830378</v>
          </cell>
          <cell r="CQ111">
            <v>87</v>
          </cell>
          <cell r="CR111" t="e">
            <v>#VALUE!</v>
          </cell>
          <cell r="CS111" t="e">
            <v>#VALUE!</v>
          </cell>
          <cell r="CT111" t="e">
            <v>#VALUE!</v>
          </cell>
          <cell r="CU111" t="e">
            <v>#VALUE!</v>
          </cell>
          <cell r="CW111">
            <v>8.7236486283307602E-2</v>
          </cell>
          <cell r="CX111">
            <v>9.270390507055612E-2</v>
          </cell>
          <cell r="CY111">
            <v>8.2905479640068405E-2</v>
          </cell>
          <cell r="CZ111">
            <v>8.2472327807010151E-2</v>
          </cell>
          <cell r="DC111" t="e">
            <v>#VALUE!</v>
          </cell>
          <cell r="DD111" t="e">
            <v>#VALUE!</v>
          </cell>
          <cell r="DE111" t="e">
            <v>#VALUE!</v>
          </cell>
          <cell r="DF111" t="e">
            <v>#VALUE!</v>
          </cell>
          <cell r="FH111">
            <v>10096</v>
          </cell>
        </row>
        <row r="112">
          <cell r="BK112">
            <v>88</v>
          </cell>
          <cell r="BL112">
            <v>8.0534518905461594E-2</v>
          </cell>
          <cell r="BM112">
            <v>0.19594501132913283</v>
          </cell>
          <cell r="BN112">
            <v>0.25367173765604228</v>
          </cell>
          <cell r="BO112">
            <v>9.0019067853748025E-2</v>
          </cell>
          <cell r="BQ112">
            <v>6.1853049824376172E-2</v>
          </cell>
          <cell r="BR112">
            <v>0.24937571692518387</v>
          </cell>
          <cell r="BS112">
            <v>0.10868457862398639</v>
          </cell>
          <cell r="BT112">
            <v>0.1000763387156702</v>
          </cell>
          <cell r="BW112">
            <v>0.14238756872983777</v>
          </cell>
          <cell r="BX112">
            <v>0.44532072825431668</v>
          </cell>
          <cell r="BY112">
            <v>0.36235631628002868</v>
          </cell>
          <cell r="BZ112">
            <v>0.19009540656941823</v>
          </cell>
          <cell r="CQ112">
            <v>88</v>
          </cell>
          <cell r="CR112" t="e">
            <v>#VALUE!</v>
          </cell>
          <cell r="CS112" t="e">
            <v>#VALUE!</v>
          </cell>
          <cell r="CT112" t="e">
            <v>#VALUE!</v>
          </cell>
          <cell r="CU112" t="e">
            <v>#VALUE!</v>
          </cell>
          <cell r="CW112">
            <v>8.801283591679504E-2</v>
          </cell>
          <cell r="CX112">
            <v>9.3871154490628522E-2</v>
          </cell>
          <cell r="CY112">
            <v>8.4091342763982682E-2</v>
          </cell>
          <cell r="CZ112">
            <v>8.3716347386805168E-2</v>
          </cell>
          <cell r="DC112" t="e">
            <v>#VALUE!</v>
          </cell>
          <cell r="DD112" t="e">
            <v>#VALUE!</v>
          </cell>
          <cell r="DE112" t="e">
            <v>#VALUE!</v>
          </cell>
          <cell r="DF112" t="e">
            <v>#VALUE!</v>
          </cell>
          <cell r="FH112">
            <v>10097</v>
          </cell>
        </row>
        <row r="113">
          <cell r="BK113">
            <v>89</v>
          </cell>
          <cell r="BL113">
            <v>8.1484788046101708E-2</v>
          </cell>
          <cell r="BM113">
            <v>0.1981933431878572</v>
          </cell>
          <cell r="BN113">
            <v>0.2611177207913194</v>
          </cell>
          <cell r="BO113">
            <v>9.1080798415562103E-2</v>
          </cell>
          <cell r="BQ113">
            <v>6.2717440523120727E-2</v>
          </cell>
          <cell r="BR113">
            <v>0.25153183351434955</v>
          </cell>
          <cell r="BS113">
            <v>0.10976679634705272</v>
          </cell>
          <cell r="BT113">
            <v>0.10063660912497099</v>
          </cell>
          <cell r="BW113">
            <v>0.14420222856922243</v>
          </cell>
          <cell r="BX113">
            <v>0.44972517670220674</v>
          </cell>
          <cell r="BY113">
            <v>0.37088451713837212</v>
          </cell>
          <cell r="BZ113">
            <v>0.1917174075405331</v>
          </cell>
          <cell r="CQ113">
            <v>89</v>
          </cell>
          <cell r="CR113" t="e">
            <v>#VALUE!</v>
          </cell>
          <cell r="CS113" t="e">
            <v>#VALUE!</v>
          </cell>
          <cell r="CT113" t="e">
            <v>#VALUE!</v>
          </cell>
          <cell r="CU113" t="e">
            <v>#VALUE!</v>
          </cell>
          <cell r="CW113">
            <v>8.8789185550282909E-2</v>
          </cell>
          <cell r="CX113">
            <v>9.5038403910700953E-2</v>
          </cell>
          <cell r="CY113">
            <v>8.5282604762319233E-2</v>
          </cell>
          <cell r="CZ113">
            <v>8.49667405617959E-2</v>
          </cell>
          <cell r="DC113" t="e">
            <v>#VALUE!</v>
          </cell>
          <cell r="DD113" t="e">
            <v>#VALUE!</v>
          </cell>
          <cell r="DE113" t="e">
            <v>#VALUE!</v>
          </cell>
          <cell r="DF113" t="e">
            <v>#VALUE!</v>
          </cell>
          <cell r="FH113">
            <v>10098</v>
          </cell>
        </row>
        <row r="114">
          <cell r="BK114">
            <v>90</v>
          </cell>
          <cell r="BL114">
            <v>8.2435057186741878E-2</v>
          </cell>
          <cell r="BM114">
            <v>0.20044195140888499</v>
          </cell>
          <cell r="BN114">
            <v>0.2685940325456706</v>
          </cell>
          <cell r="BO114">
            <v>9.2142528977377125E-2</v>
          </cell>
          <cell r="BQ114">
            <v>6.3583533670194925E-2</v>
          </cell>
          <cell r="BR114">
            <v>0.25368795010351441</v>
          </cell>
          <cell r="BS114">
            <v>0.11084901407011893</v>
          </cell>
          <cell r="BT114">
            <v>0.10119687953427128</v>
          </cell>
          <cell r="BW114">
            <v>0.1460185908569368</v>
          </cell>
          <cell r="BX114">
            <v>0.4541299015123994</v>
          </cell>
          <cell r="BY114">
            <v>0.37944304661578954</v>
          </cell>
          <cell r="BZ114">
            <v>0.19333940851164841</v>
          </cell>
          <cell r="CQ114">
            <v>90</v>
          </cell>
          <cell r="CR114" t="e">
            <v>#VALUE!</v>
          </cell>
          <cell r="CS114" t="e">
            <v>#VALUE!</v>
          </cell>
          <cell r="CT114" t="e">
            <v>#VALUE!</v>
          </cell>
          <cell r="CU114" t="e">
            <v>#VALUE!</v>
          </cell>
          <cell r="CW114">
            <v>8.9565535183770348E-2</v>
          </cell>
          <cell r="CX114">
            <v>9.6205653330773355E-2</v>
          </cell>
          <cell r="CY114">
            <v>8.6485274938272738E-2</v>
          </cell>
          <cell r="CZ114">
            <v>8.6230601563664161E-2</v>
          </cell>
          <cell r="DC114" t="e">
            <v>#VALUE!</v>
          </cell>
          <cell r="DD114" t="e">
            <v>#VALUE!</v>
          </cell>
          <cell r="DE114" t="e">
            <v>#VALUE!</v>
          </cell>
          <cell r="DF114" t="e">
            <v>#VALUE!</v>
          </cell>
          <cell r="FH114">
            <v>10099</v>
          </cell>
        </row>
        <row r="115">
          <cell r="BK115">
            <v>91</v>
          </cell>
          <cell r="BL115">
            <v>8.3388880299384016E-2</v>
          </cell>
          <cell r="BM115">
            <v>0.20269184906679349</v>
          </cell>
          <cell r="BN115">
            <v>0.27609093106317062</v>
          </cell>
          <cell r="BO115">
            <v>9.3204259539191203E-2</v>
          </cell>
          <cell r="BQ115">
            <v>6.4455806765897128E-2</v>
          </cell>
          <cell r="BR115">
            <v>0.25584406669268006</v>
          </cell>
          <cell r="BS115">
            <v>0.11193477589836717</v>
          </cell>
          <cell r="BT115">
            <v>0.10175714994357155</v>
          </cell>
          <cell r="BW115">
            <v>0.14784468706528114</v>
          </cell>
          <cell r="BX115">
            <v>0.45853591575947356</v>
          </cell>
          <cell r="BY115">
            <v>0.38802570696153782</v>
          </cell>
          <cell r="BZ115">
            <v>0.19496140948276275</v>
          </cell>
          <cell r="CQ115">
            <v>91</v>
          </cell>
          <cell r="CR115" t="e">
            <v>#VALUE!</v>
          </cell>
          <cell r="CS115" t="e">
            <v>#VALUE!</v>
          </cell>
          <cell r="CT115" t="e">
            <v>#VALUE!</v>
          </cell>
          <cell r="CU115" t="e">
            <v>#VALUE!</v>
          </cell>
          <cell r="CW115">
            <v>9.0341884817258231E-2</v>
          </cell>
          <cell r="CX115">
            <v>9.7377821471257772E-2</v>
          </cell>
          <cell r="CY115">
            <v>8.7687945114226229E-2</v>
          </cell>
          <cell r="CZ115">
            <v>8.749446256553238E-2</v>
          </cell>
          <cell r="DC115" t="e">
            <v>#VALUE!</v>
          </cell>
          <cell r="DD115" t="e">
            <v>#VALUE!</v>
          </cell>
          <cell r="DE115" t="e">
            <v>#VALUE!</v>
          </cell>
          <cell r="DF115" t="e">
            <v>#VALUE!</v>
          </cell>
          <cell r="FH115">
            <v>10100</v>
          </cell>
        </row>
        <row r="116">
          <cell r="BK116">
            <v>92</v>
          </cell>
          <cell r="BL116">
            <v>8.4346870989854605E-2</v>
          </cell>
          <cell r="BM116">
            <v>0.20494174672470206</v>
          </cell>
          <cell r="BN116">
            <v>0.28361596112248116</v>
          </cell>
          <cell r="BO116">
            <v>9.4267299074025312E-2</v>
          </cell>
          <cell r="BQ116">
            <v>6.5328079861598498E-2</v>
          </cell>
          <cell r="BR116">
            <v>0.25800472090425436</v>
          </cell>
          <cell r="BS116">
            <v>0.11302498248558471</v>
          </cell>
          <cell r="BT116">
            <v>0.10232079219215093</v>
          </cell>
          <cell r="BW116">
            <v>0.1496749508514531</v>
          </cell>
          <cell r="BX116">
            <v>0.46294646762895642</v>
          </cell>
          <cell r="BY116">
            <v>0.3966409436080659</v>
          </cell>
          <cell r="BZ116">
            <v>0.19658809126617624</v>
          </cell>
          <cell r="CQ116">
            <v>92</v>
          </cell>
          <cell r="CR116" t="e">
            <v>#VALUE!</v>
          </cell>
          <cell r="CS116" t="e">
            <v>#VALUE!</v>
          </cell>
          <cell r="CT116" t="e">
            <v>#VALUE!</v>
          </cell>
          <cell r="CU116" t="e">
            <v>#VALUE!</v>
          </cell>
          <cell r="CW116">
            <v>9.1126106393366588E-2</v>
          </cell>
          <cell r="CX116">
            <v>9.8553316756537945E-2</v>
          </cell>
          <cell r="CY116">
            <v>8.8890615290179303E-2</v>
          </cell>
          <cell r="CZ116">
            <v>8.8758323567400141E-2</v>
          </cell>
          <cell r="DC116" t="e">
            <v>#VALUE!</v>
          </cell>
          <cell r="DD116" t="e">
            <v>#VALUE!</v>
          </cell>
          <cell r="DE116" t="e">
            <v>#VALUE!</v>
          </cell>
          <cell r="DF116" t="e">
            <v>#VALUE!</v>
          </cell>
          <cell r="FH116">
            <v>10101</v>
          </cell>
        </row>
        <row r="117">
          <cell r="BK117">
            <v>93</v>
          </cell>
          <cell r="BL117">
            <v>8.5304861680325195E-2</v>
          </cell>
          <cell r="BM117">
            <v>0.20719164438261056</v>
          </cell>
          <cell r="BN117">
            <v>0.29117035326413915</v>
          </cell>
          <cell r="BO117">
            <v>9.53316299795538E-2</v>
          </cell>
          <cell r="BQ117">
            <v>6.6200352957299868E-2</v>
          </cell>
          <cell r="BR117">
            <v>0.26016990569070392</v>
          </cell>
          <cell r="BS117">
            <v>0.11411518907280227</v>
          </cell>
          <cell r="BT117">
            <v>0.10288837679797333</v>
          </cell>
          <cell r="BW117">
            <v>0.15150521463762506</v>
          </cell>
          <cell r="BX117">
            <v>0.46736155007331448</v>
          </cell>
          <cell r="BY117">
            <v>0.40528554233694142</v>
          </cell>
          <cell r="BZ117">
            <v>0.19822000677752713</v>
          </cell>
          <cell r="CQ117">
            <v>93</v>
          </cell>
          <cell r="CR117" t="e">
            <v>#VALUE!</v>
          </cell>
          <cell r="CS117" t="e">
            <v>#VALUE!</v>
          </cell>
          <cell r="CT117" t="e">
            <v>#VALUE!</v>
          </cell>
          <cell r="CU117" t="e">
            <v>#VALUE!</v>
          </cell>
          <cell r="CW117">
            <v>9.1910691983871223E-2</v>
          </cell>
          <cell r="CX117">
            <v>9.9728812041818118E-2</v>
          </cell>
          <cell r="CY117">
            <v>9.0098511343802742E-2</v>
          </cell>
          <cell r="CZ117">
            <v>9.002853602747854E-2</v>
          </cell>
          <cell r="DC117" t="e">
            <v>#VALUE!</v>
          </cell>
          <cell r="DD117" t="e">
            <v>#VALUE!</v>
          </cell>
          <cell r="DE117" t="e">
            <v>#VALUE!</v>
          </cell>
          <cell r="DF117" t="e">
            <v>#VALUE!</v>
          </cell>
          <cell r="FH117">
            <v>10102</v>
          </cell>
        </row>
        <row r="118">
          <cell r="BK118">
            <v>94</v>
          </cell>
          <cell r="BL118">
            <v>8.6262852370795839E-2</v>
          </cell>
          <cell r="BM118">
            <v>0.20944154204051912</v>
          </cell>
          <cell r="BN118">
            <v>0.2987426393954018</v>
          </cell>
          <cell r="BO118">
            <v>9.6395960885082232E-2</v>
          </cell>
          <cell r="BQ118">
            <v>6.7072626053002016E-2</v>
          </cell>
          <cell r="BR118">
            <v>0.26233509047715348</v>
          </cell>
          <cell r="BS118">
            <v>0.11520539566001975</v>
          </cell>
          <cell r="BT118">
            <v>0.10345596140379576</v>
          </cell>
          <cell r="BW118">
            <v>0.15333547842379786</v>
          </cell>
          <cell r="BX118">
            <v>0.4717766325176726</v>
          </cell>
          <cell r="BY118">
            <v>0.41394803505542155</v>
          </cell>
          <cell r="BZ118">
            <v>0.19985192228887799</v>
          </cell>
          <cell r="CQ118">
            <v>94</v>
          </cell>
          <cell r="CR118" t="e">
            <v>#VALUE!</v>
          </cell>
          <cell r="CS118" t="e">
            <v>#VALUE!</v>
          </cell>
          <cell r="CT118" t="e">
            <v>#VALUE!</v>
          </cell>
          <cell r="CU118" t="e">
            <v>#VALUE!</v>
          </cell>
          <cell r="CW118">
            <v>9.2695277574375845E-2</v>
          </cell>
          <cell r="CX118">
            <v>0.10090430732709833</v>
          </cell>
          <cell r="CY118">
            <v>9.1316704220679001E-2</v>
          </cell>
          <cell r="CZ118">
            <v>9.1311263101697945E-2</v>
          </cell>
          <cell r="DC118" t="e">
            <v>#VALUE!</v>
          </cell>
          <cell r="DD118" t="e">
            <v>#VALUE!</v>
          </cell>
          <cell r="DE118" t="e">
            <v>#VALUE!</v>
          </cell>
          <cell r="DF118" t="e">
            <v>#VALUE!</v>
          </cell>
          <cell r="FH118">
            <v>10103</v>
          </cell>
        </row>
        <row r="119">
          <cell r="BK119">
            <v>95</v>
          </cell>
          <cell r="BL119">
            <v>8.7220843061266429E-2</v>
          </cell>
          <cell r="BM119">
            <v>0.2116916255653512</v>
          </cell>
          <cell r="BN119">
            <v>0.30634178746264334</v>
          </cell>
          <cell r="BO119">
            <v>9.746029179061072E-2</v>
          </cell>
          <cell r="BQ119">
            <v>6.7944899148703441E-2</v>
          </cell>
          <cell r="BR119">
            <v>0.26450027526360387</v>
          </cell>
          <cell r="BS119">
            <v>0.11629560224723676</v>
          </cell>
          <cell r="BT119">
            <v>0.10402354600961755</v>
          </cell>
          <cell r="BW119">
            <v>0.15516574220996987</v>
          </cell>
          <cell r="BX119">
            <v>0.47619190082895507</v>
          </cell>
          <cell r="BY119">
            <v>0.42263738970988007</v>
          </cell>
          <cell r="BZ119">
            <v>0.20148383780022827</v>
          </cell>
          <cell r="CQ119">
            <v>95</v>
          </cell>
          <cell r="CR119" t="e">
            <v>#VALUE!</v>
          </cell>
          <cell r="CS119" t="e">
            <v>#VALUE!</v>
          </cell>
          <cell r="CT119" t="e">
            <v>#VALUE!</v>
          </cell>
          <cell r="CU119" t="e">
            <v>#VALUE!</v>
          </cell>
          <cell r="CW119">
            <v>9.3479863164880467E-2</v>
          </cell>
          <cell r="CX119">
            <v>0.10207980261237851</v>
          </cell>
          <cell r="CY119">
            <v>9.2534897097554705E-2</v>
          </cell>
          <cell r="CZ119">
            <v>9.2593990175916824E-2</v>
          </cell>
          <cell r="DC119" t="e">
            <v>#VALUE!</v>
          </cell>
          <cell r="DD119" t="e">
            <v>#VALUE!</v>
          </cell>
          <cell r="DE119" t="e">
            <v>#VALUE!</v>
          </cell>
          <cell r="DF119" t="e">
            <v>#VALUE!</v>
          </cell>
          <cell r="FH119">
            <v>10104</v>
          </cell>
        </row>
        <row r="120">
          <cell r="BK120">
            <v>96</v>
          </cell>
          <cell r="BL120">
            <v>8.8178833751737018E-2</v>
          </cell>
          <cell r="BM120">
            <v>0.21394302215006261</v>
          </cell>
          <cell r="BN120">
            <v>0.31396656266990686</v>
          </cell>
          <cell r="BO120">
            <v>9.8524622696139152E-2</v>
          </cell>
          <cell r="BQ120">
            <v>6.8817172244404812E-2</v>
          </cell>
          <cell r="BR120">
            <v>0.26667348877254815</v>
          </cell>
          <cell r="BS120">
            <v>0.11760775254287054</v>
          </cell>
          <cell r="BT120">
            <v>0.10459113061544001</v>
          </cell>
          <cell r="BW120">
            <v>0.15699600599614183</v>
          </cell>
          <cell r="BX120">
            <v>0.48061651092261076</v>
          </cell>
          <cell r="BY120">
            <v>0.43157431521277739</v>
          </cell>
          <cell r="BZ120">
            <v>0.20311575331157916</v>
          </cell>
          <cell r="CQ120">
            <v>96</v>
          </cell>
          <cell r="CR120" t="e">
            <v>#VALUE!</v>
          </cell>
          <cell r="CS120" t="e">
            <v>#VALUE!</v>
          </cell>
          <cell r="CT120" t="e">
            <v>#VALUE!</v>
          </cell>
          <cell r="CU120" t="e">
            <v>#VALUE!</v>
          </cell>
          <cell r="CW120">
            <v>9.4264448755385158E-2</v>
          </cell>
          <cell r="CX120">
            <v>0.10326231861707168</v>
          </cell>
          <cell r="CY120">
            <v>9.3753089974430937E-2</v>
          </cell>
          <cell r="CZ120">
            <v>9.3876717250136216E-2</v>
          </cell>
          <cell r="DC120" t="e">
            <v>#VALUE!</v>
          </cell>
          <cell r="DD120" t="e">
            <v>#VALUE!</v>
          </cell>
          <cell r="DE120" t="e">
            <v>#VALUE!</v>
          </cell>
          <cell r="DF120" t="e">
            <v>#VALUE!</v>
          </cell>
          <cell r="FH120">
            <v>10105</v>
          </cell>
        </row>
        <row r="121">
          <cell r="BK121">
            <v>97</v>
          </cell>
          <cell r="BL121">
            <v>8.9136824442207607E-2</v>
          </cell>
          <cell r="BM121">
            <v>0.21619441873477407</v>
          </cell>
          <cell r="BN121">
            <v>0.32160679559956751</v>
          </cell>
          <cell r="BO121">
            <v>9.958895360166764E-2</v>
          </cell>
          <cell r="BQ121">
            <v>6.9689445340106182E-2</v>
          </cell>
          <cell r="BR121">
            <v>0.26884783727481526</v>
          </cell>
          <cell r="BS121">
            <v>0.11909781789988172</v>
          </cell>
          <cell r="BT121">
            <v>0.10515871522126238</v>
          </cell>
          <cell r="BW121">
            <v>0.15882626978231379</v>
          </cell>
          <cell r="BX121">
            <v>0.48504225600958933</v>
          </cell>
          <cell r="BY121">
            <v>0.44070461349944923</v>
          </cell>
          <cell r="BZ121">
            <v>0.20474766882293002</v>
          </cell>
          <cell r="CQ121">
            <v>97</v>
          </cell>
          <cell r="CR121" t="e">
            <v>#VALUE!</v>
          </cell>
          <cell r="CS121" t="e">
            <v>#VALUE!</v>
          </cell>
          <cell r="CT121" t="e">
            <v>#VALUE!</v>
          </cell>
          <cell r="CU121" t="e">
            <v>#VALUE!</v>
          </cell>
          <cell r="CW121">
            <v>9.5050307187353675E-2</v>
          </cell>
          <cell r="CX121">
            <v>0.10444600695225457</v>
          </cell>
          <cell r="CY121">
            <v>9.5197394533711024E-2</v>
          </cell>
          <cell r="CZ121">
            <v>9.5398627129308494E-2</v>
          </cell>
          <cell r="DC121" t="e">
            <v>#VALUE!</v>
          </cell>
          <cell r="DD121" t="e">
            <v>#VALUE!</v>
          </cell>
          <cell r="DE121" t="e">
            <v>#VALUE!</v>
          </cell>
          <cell r="DF121" t="e">
            <v>#VALUE!</v>
          </cell>
          <cell r="FH121">
            <v>10106</v>
          </cell>
        </row>
        <row r="122">
          <cell r="BK122">
            <v>98</v>
          </cell>
          <cell r="BL122">
            <v>9.0094815132678252E-2</v>
          </cell>
          <cell r="BM122">
            <v>0.21844581531948554</v>
          </cell>
          <cell r="BN122">
            <v>0.32927523311086615</v>
          </cell>
          <cell r="BO122">
            <v>0.10065328450719613</v>
          </cell>
          <cell r="BQ122">
            <v>7.0561718435808385E-2</v>
          </cell>
          <cell r="BR122">
            <v>0.27102218577708231</v>
          </cell>
          <cell r="BS122">
            <v>0.1205878832568929</v>
          </cell>
          <cell r="BT122">
            <v>0.10572629982708481</v>
          </cell>
          <cell r="BW122">
            <v>0.16065653356848664</v>
          </cell>
          <cell r="BX122">
            <v>0.48946800109656785</v>
          </cell>
          <cell r="BY122">
            <v>0.44986311636775905</v>
          </cell>
          <cell r="BZ122">
            <v>0.20637958433428094</v>
          </cell>
          <cell r="CQ122">
            <v>98</v>
          </cell>
          <cell r="CR122" t="e">
            <v>#VALUE!</v>
          </cell>
          <cell r="CS122" t="e">
            <v>#VALUE!</v>
          </cell>
          <cell r="CT122" t="e">
            <v>#VALUE!</v>
          </cell>
          <cell r="CU122" t="e">
            <v>#VALUE!</v>
          </cell>
          <cell r="CW122">
            <v>9.584314058887991E-2</v>
          </cell>
          <cell r="CX122">
            <v>0.10562969528743692</v>
          </cell>
          <cell r="CY122">
            <v>9.7130750720809303E-2</v>
          </cell>
          <cell r="CZ122">
            <v>9.7437859859139039E-2</v>
          </cell>
          <cell r="DC122" t="e">
            <v>#VALUE!</v>
          </cell>
          <cell r="DD122" t="e">
            <v>#VALUE!</v>
          </cell>
          <cell r="DE122" t="e">
            <v>#VALUE!</v>
          </cell>
          <cell r="DF122" t="e">
            <v>#VALUE!</v>
          </cell>
          <cell r="FH122">
            <v>10107</v>
          </cell>
        </row>
        <row r="123">
          <cell r="BK123">
            <v>99</v>
          </cell>
          <cell r="BL123">
            <v>9.1052805823148841E-2</v>
          </cell>
          <cell r="BM123">
            <v>0.220697211904197</v>
          </cell>
          <cell r="BN123">
            <v>0.33696325955392809</v>
          </cell>
          <cell r="BO123">
            <v>0.10171761541272456</v>
          </cell>
          <cell r="BQ123">
            <v>7.1436367241237697E-2</v>
          </cell>
          <cell r="BR123">
            <v>0.27319836213465698</v>
          </cell>
          <cell r="BS123">
            <v>0.1220779486139035</v>
          </cell>
          <cell r="BT123">
            <v>0.10629388443290663</v>
          </cell>
          <cell r="BW123">
            <v>0.16248917306438654</v>
          </cell>
          <cell r="BX123">
            <v>0.49389557403885398</v>
          </cell>
          <cell r="BY123">
            <v>0.45904120816783156</v>
          </cell>
          <cell r="BZ123">
            <v>0.20801149984563119</v>
          </cell>
          <cell r="CQ123">
            <v>99</v>
          </cell>
          <cell r="CR123" t="e">
            <v>#VALUE!</v>
          </cell>
          <cell r="CS123" t="e">
            <v>#VALUE!</v>
          </cell>
          <cell r="CT123" t="e">
            <v>#VALUE!</v>
          </cell>
          <cell r="CU123" t="e">
            <v>#VALUE!</v>
          </cell>
          <cell r="CW123">
            <v>9.6635973990406049E-2</v>
          </cell>
          <cell r="CX123">
            <v>0.10681338362261981</v>
          </cell>
          <cell r="CY123">
            <v>9.9064106907908067E-2</v>
          </cell>
          <cell r="CZ123">
            <v>9.9477092588970084E-2</v>
          </cell>
          <cell r="DC123" t="e">
            <v>#VALUE!</v>
          </cell>
          <cell r="DD123" t="e">
            <v>#VALUE!</v>
          </cell>
          <cell r="DE123" t="e">
            <v>#VALUE!</v>
          </cell>
          <cell r="DF123" t="e">
            <v>#VALUE!</v>
          </cell>
          <cell r="FH123">
            <v>10108</v>
          </cell>
        </row>
        <row r="124">
          <cell r="BK124">
            <v>100</v>
          </cell>
          <cell r="BL124">
            <v>9.2010796513619431E-2</v>
          </cell>
          <cell r="BM124">
            <v>0.22294860848890846</v>
          </cell>
          <cell r="BN124">
            <v>0.3446645644004</v>
          </cell>
          <cell r="BO124">
            <v>0.10278194631825305</v>
          </cell>
          <cell r="BQ124">
            <v>7.2316507061816471E-2</v>
          </cell>
          <cell r="BR124">
            <v>0.27538196684068306</v>
          </cell>
          <cell r="BS124">
            <v>0.12435237217712924</v>
          </cell>
          <cell r="BT124">
            <v>0.10686146903872906</v>
          </cell>
          <cell r="BW124">
            <v>0.1643273035754359</v>
          </cell>
          <cell r="BX124">
            <v>0.49833057532959152</v>
          </cell>
          <cell r="BY124">
            <v>0.46901693657752924</v>
          </cell>
          <cell r="BZ124">
            <v>0.20964341535698211</v>
          </cell>
          <cell r="CQ124">
            <v>100</v>
          </cell>
          <cell r="CR124" t="e">
            <v>#VALUE!</v>
          </cell>
          <cell r="CS124" t="e">
            <v>#VALUE!</v>
          </cell>
          <cell r="CT124" t="e">
            <v>#VALUE!</v>
          </cell>
          <cell r="CU124" t="e">
            <v>#VALUE!</v>
          </cell>
          <cell r="CW124">
            <v>9.7428807391932284E-2</v>
          </cell>
          <cell r="CX124">
            <v>0.10799770459258676</v>
          </cell>
          <cell r="CY124">
            <v>0.10101496370161017</v>
          </cell>
          <cell r="CZ124">
            <v>0.10152715052730583</v>
          </cell>
          <cell r="DC124" t="e">
            <v>#VALUE!</v>
          </cell>
          <cell r="DD124" t="e">
            <v>#VALUE!</v>
          </cell>
          <cell r="DE124" t="e">
            <v>#VALUE!</v>
          </cell>
          <cell r="DF124" t="e">
            <v>#VALUE!</v>
          </cell>
          <cell r="FH124">
            <v>10109</v>
          </cell>
        </row>
        <row r="125">
          <cell r="FH125">
            <v>10110</v>
          </cell>
        </row>
        <row r="126">
          <cell r="FH126">
            <v>10111</v>
          </cell>
        </row>
        <row r="127">
          <cell r="FH127">
            <v>10112</v>
          </cell>
        </row>
        <row r="128">
          <cell r="FH128">
            <v>10113</v>
          </cell>
        </row>
        <row r="129">
          <cell r="FH129">
            <v>10114</v>
          </cell>
        </row>
        <row r="130">
          <cell r="FH130">
            <v>10115</v>
          </cell>
        </row>
        <row r="131">
          <cell r="FH131">
            <v>10116</v>
          </cell>
        </row>
        <row r="132">
          <cell r="FH132">
            <v>10117</v>
          </cell>
        </row>
        <row r="133">
          <cell r="FH133">
            <v>10118</v>
          </cell>
        </row>
        <row r="134">
          <cell r="FH134">
            <v>10119</v>
          </cell>
        </row>
        <row r="135">
          <cell r="FH135">
            <v>10120</v>
          </cell>
        </row>
        <row r="136">
          <cell r="FH136">
            <v>10121</v>
          </cell>
        </row>
        <row r="137">
          <cell r="FH137">
            <v>10122</v>
          </cell>
        </row>
        <row r="138">
          <cell r="FH138">
            <v>10123</v>
          </cell>
        </row>
        <row r="139">
          <cell r="FH139">
            <v>10124</v>
          </cell>
        </row>
        <row r="140">
          <cell r="FH140">
            <v>10125</v>
          </cell>
        </row>
        <row r="141">
          <cell r="FH141">
            <v>10126</v>
          </cell>
        </row>
        <row r="142">
          <cell r="FH142">
            <v>10127</v>
          </cell>
        </row>
        <row r="143">
          <cell r="FH143">
            <v>10128</v>
          </cell>
        </row>
        <row r="144">
          <cell r="FH144">
            <v>10129</v>
          </cell>
        </row>
        <row r="145">
          <cell r="FH145">
            <v>10130</v>
          </cell>
        </row>
        <row r="146">
          <cell r="FH146">
            <v>10131</v>
          </cell>
        </row>
        <row r="147">
          <cell r="FH147">
            <v>10132</v>
          </cell>
        </row>
        <row r="148">
          <cell r="FH148">
            <v>10133</v>
          </cell>
        </row>
        <row r="149">
          <cell r="FH149">
            <v>10134</v>
          </cell>
        </row>
        <row r="150">
          <cell r="FH150">
            <v>10135</v>
          </cell>
        </row>
        <row r="151">
          <cell r="FH151">
            <v>10136</v>
          </cell>
        </row>
        <row r="152">
          <cell r="FH152">
            <v>10137</v>
          </cell>
        </row>
        <row r="153">
          <cell r="FH153">
            <v>10138</v>
          </cell>
        </row>
        <row r="154">
          <cell r="FH154">
            <v>10139</v>
          </cell>
        </row>
        <row r="155">
          <cell r="FH155">
            <v>10140</v>
          </cell>
        </row>
        <row r="156">
          <cell r="FH156">
            <v>10141</v>
          </cell>
        </row>
        <row r="157">
          <cell r="FH157">
            <v>10142</v>
          </cell>
        </row>
        <row r="158">
          <cell r="FH158">
            <v>10143</v>
          </cell>
        </row>
        <row r="159">
          <cell r="FH159">
            <v>10144</v>
          </cell>
        </row>
        <row r="160">
          <cell r="FH160">
            <v>10145</v>
          </cell>
        </row>
        <row r="161">
          <cell r="FH161">
            <v>10146</v>
          </cell>
        </row>
        <row r="162">
          <cell r="FH162">
            <v>10147</v>
          </cell>
        </row>
        <row r="163">
          <cell r="FH163">
            <v>10148</v>
          </cell>
        </row>
        <row r="164">
          <cell r="FH164">
            <v>10149</v>
          </cell>
        </row>
        <row r="165">
          <cell r="FH165">
            <v>10150</v>
          </cell>
        </row>
        <row r="166">
          <cell r="FH166">
            <v>10151</v>
          </cell>
        </row>
        <row r="167">
          <cell r="FH167">
            <v>10152</v>
          </cell>
        </row>
        <row r="168">
          <cell r="FH168">
            <v>10153</v>
          </cell>
        </row>
        <row r="169">
          <cell r="FH169">
            <v>10154</v>
          </cell>
        </row>
        <row r="170">
          <cell r="FH170">
            <v>10155</v>
          </cell>
        </row>
        <row r="171">
          <cell r="FH171">
            <v>10156</v>
          </cell>
        </row>
        <row r="172">
          <cell r="FH172">
            <v>10157</v>
          </cell>
        </row>
        <row r="173">
          <cell r="FH173">
            <v>10158</v>
          </cell>
        </row>
        <row r="174">
          <cell r="FH174">
            <v>10159</v>
          </cell>
        </row>
        <row r="175">
          <cell r="FH175">
            <v>10160</v>
          </cell>
        </row>
        <row r="176">
          <cell r="FH176">
            <v>10161</v>
          </cell>
        </row>
        <row r="177">
          <cell r="FH177">
            <v>10162</v>
          </cell>
        </row>
        <row r="178">
          <cell r="FH178">
            <v>10163</v>
          </cell>
        </row>
        <row r="179">
          <cell r="FH179">
            <v>10164</v>
          </cell>
        </row>
        <row r="180">
          <cell r="FH180">
            <v>10165</v>
          </cell>
        </row>
        <row r="181">
          <cell r="FH181">
            <v>10166</v>
          </cell>
        </row>
        <row r="182">
          <cell r="FH182">
            <v>10167</v>
          </cell>
        </row>
        <row r="183">
          <cell r="FH183">
            <v>10168</v>
          </cell>
        </row>
        <row r="184">
          <cell r="FH184">
            <v>10169</v>
          </cell>
        </row>
        <row r="185">
          <cell r="FH185">
            <v>10170</v>
          </cell>
        </row>
        <row r="186">
          <cell r="FH186">
            <v>10171</v>
          </cell>
        </row>
        <row r="187">
          <cell r="FH187">
            <v>10172</v>
          </cell>
        </row>
        <row r="188">
          <cell r="FH188">
            <v>10173</v>
          </cell>
        </row>
        <row r="189">
          <cell r="FH189">
            <v>10174</v>
          </cell>
        </row>
        <row r="190">
          <cell r="FH190">
            <v>10175</v>
          </cell>
        </row>
        <row r="191">
          <cell r="FH191">
            <v>10176</v>
          </cell>
        </row>
        <row r="192">
          <cell r="FH192">
            <v>10177</v>
          </cell>
        </row>
        <row r="193">
          <cell r="FH193">
            <v>10178</v>
          </cell>
        </row>
        <row r="194">
          <cell r="FH194">
            <v>10179</v>
          </cell>
        </row>
        <row r="195">
          <cell r="FH195">
            <v>10180</v>
          </cell>
        </row>
        <row r="196">
          <cell r="FH196">
            <v>10181</v>
          </cell>
        </row>
        <row r="197">
          <cell r="FH197">
            <v>10182</v>
          </cell>
        </row>
        <row r="198">
          <cell r="FH198">
            <v>10183</v>
          </cell>
        </row>
      </sheetData>
      <sheetData sheetId="11"/>
      <sheetData sheetId="12">
        <row r="1">
          <cell r="A1" t="str">
            <v>战法数量预估</v>
          </cell>
        </row>
        <row r="4">
          <cell r="B4" t="str">
            <v>武将星级</v>
          </cell>
          <cell r="C4" t="str">
            <v>战法数量预估</v>
          </cell>
          <cell r="D4" t="str">
            <v>战法效用预估</v>
          </cell>
        </row>
        <row r="5">
          <cell r="B5" t="str">
            <v>0星</v>
          </cell>
          <cell r="C5">
            <v>0.4</v>
          </cell>
          <cell r="D5">
            <v>0</v>
          </cell>
        </row>
        <row r="6">
          <cell r="B6" t="str">
            <v>1星</v>
          </cell>
          <cell r="C6">
            <v>0.6</v>
          </cell>
          <cell r="D6">
            <v>0</v>
          </cell>
        </row>
        <row r="7">
          <cell r="B7" t="str">
            <v>2星</v>
          </cell>
          <cell r="C7">
            <v>0.8</v>
          </cell>
          <cell r="D7">
            <v>0</v>
          </cell>
        </row>
        <row r="8">
          <cell r="B8" t="str">
            <v>3星</v>
          </cell>
          <cell r="C8">
            <v>1</v>
          </cell>
          <cell r="D8">
            <v>0</v>
          </cell>
        </row>
        <row r="9">
          <cell r="B9" t="str">
            <v>4星</v>
          </cell>
          <cell r="C9">
            <v>1.2</v>
          </cell>
          <cell r="D9">
            <v>0</v>
          </cell>
        </row>
        <row r="10">
          <cell r="B10" t="str">
            <v>5星</v>
          </cell>
          <cell r="C10">
            <v>1.4</v>
          </cell>
          <cell r="D10">
            <v>0</v>
          </cell>
        </row>
        <row r="11">
          <cell r="B11" t="str">
            <v>6星</v>
          </cell>
          <cell r="C11">
            <v>1.6</v>
          </cell>
          <cell r="D11">
            <v>0</v>
          </cell>
        </row>
        <row r="12">
          <cell r="B12" t="str">
            <v>7星</v>
          </cell>
          <cell r="C12">
            <v>1.8</v>
          </cell>
          <cell r="D12">
            <v>0</v>
          </cell>
        </row>
        <row r="13">
          <cell r="B13" t="str">
            <v>8星</v>
          </cell>
          <cell r="C13">
            <v>2</v>
          </cell>
          <cell r="D13">
            <v>0</v>
          </cell>
        </row>
        <row r="14">
          <cell r="B14" t="str">
            <v>9星</v>
          </cell>
          <cell r="C14">
            <v>2</v>
          </cell>
          <cell r="D14">
            <v>0</v>
          </cell>
        </row>
        <row r="15">
          <cell r="B15" t="str">
            <v>10星</v>
          </cell>
          <cell r="C15">
            <v>2</v>
          </cell>
          <cell r="D15">
            <v>0</v>
          </cell>
        </row>
        <row r="16">
          <cell r="B16" t="str">
            <v>11星</v>
          </cell>
          <cell r="C16">
            <v>2</v>
          </cell>
          <cell r="D16">
            <v>0</v>
          </cell>
        </row>
        <row r="17">
          <cell r="B17" t="str">
            <v>12星</v>
          </cell>
          <cell r="C17">
            <v>2</v>
          </cell>
          <cell r="D17">
            <v>0</v>
          </cell>
        </row>
        <row r="18">
          <cell r="B18" t="str">
            <v>13星</v>
          </cell>
          <cell r="C18">
            <v>2</v>
          </cell>
          <cell r="D18">
            <v>0</v>
          </cell>
        </row>
        <row r="19">
          <cell r="B19" t="str">
            <v>14星</v>
          </cell>
          <cell r="C19">
            <v>2</v>
          </cell>
          <cell r="D19">
            <v>0</v>
          </cell>
        </row>
        <row r="20">
          <cell r="B20" t="str">
            <v>15星</v>
          </cell>
          <cell r="C20">
            <v>2</v>
          </cell>
          <cell r="D20">
            <v>0</v>
          </cell>
        </row>
        <row r="21">
          <cell r="B21" t="str">
            <v>16星</v>
          </cell>
          <cell r="C21">
            <v>2</v>
          </cell>
          <cell r="D21">
            <v>0</v>
          </cell>
        </row>
        <row r="24">
          <cell r="A24" t="str">
            <v>效果预估</v>
          </cell>
        </row>
        <row r="29">
          <cell r="N29">
            <v>0</v>
          </cell>
          <cell r="O29">
            <v>1</v>
          </cell>
          <cell r="P29">
            <v>2</v>
          </cell>
          <cell r="Q29">
            <v>3</v>
          </cell>
          <cell r="R29">
            <v>4</v>
          </cell>
          <cell r="S29">
            <v>5</v>
          </cell>
          <cell r="T29">
            <v>6</v>
          </cell>
          <cell r="U29">
            <v>7</v>
          </cell>
          <cell r="V29">
            <v>8</v>
          </cell>
          <cell r="W29">
            <v>9</v>
          </cell>
        </row>
        <row r="30">
          <cell r="B30" t="str">
            <v>效果名称</v>
          </cell>
          <cell r="C30" t="str">
            <v>平均触发间隔</v>
          </cell>
          <cell r="D30" t="str">
            <v>平均作用目标数</v>
          </cell>
          <cell r="E30" t="str">
            <v>平均持续时间</v>
          </cell>
          <cell r="F30" t="str">
            <v>平均系数</v>
          </cell>
          <cell r="G30" t="str">
            <v>平均效用</v>
          </cell>
          <cell r="H30" t="str">
            <v>平均触发时机</v>
          </cell>
          <cell r="I30" t="str">
            <v>使用举例</v>
          </cell>
          <cell r="N30" t="str">
            <v>触发时机1</v>
          </cell>
          <cell r="O30" t="str">
            <v>触发时机2</v>
          </cell>
          <cell r="P30" t="str">
            <v>触发时机3</v>
          </cell>
          <cell r="Q30" t="str">
            <v>触发时机4</v>
          </cell>
          <cell r="R30" t="str">
            <v>触发时机5</v>
          </cell>
          <cell r="S30" t="str">
            <v>触发时机6</v>
          </cell>
          <cell r="T30" t="str">
            <v>触发时机7</v>
          </cell>
          <cell r="U30" t="str">
            <v>触发时机8</v>
          </cell>
          <cell r="V30" t="str">
            <v>触发时机9</v>
          </cell>
          <cell r="W30" t="str">
            <v>触发时机10</v>
          </cell>
        </row>
        <row r="31">
          <cell r="B31" t="str">
            <v>战法施加增益buff</v>
          </cell>
          <cell r="C31">
            <v>40</v>
          </cell>
          <cell r="D31">
            <v>2.5</v>
          </cell>
          <cell r="E31">
            <v>20</v>
          </cell>
          <cell r="H31" t="str">
            <v>0,40</v>
          </cell>
          <cell r="I31" t="str">
            <v>每当给友军施加增益buff时触发一个效果</v>
          </cell>
          <cell r="N31">
            <v>0</v>
          </cell>
          <cell r="O31">
            <v>40</v>
          </cell>
          <cell r="P31" t="str">
            <v/>
          </cell>
          <cell r="Q31" t="str">
            <v/>
          </cell>
          <cell r="R31" t="str">
            <v/>
          </cell>
          <cell r="S31" t="str">
            <v/>
          </cell>
          <cell r="T31" t="str">
            <v/>
          </cell>
          <cell r="U31" t="str">
            <v/>
          </cell>
          <cell r="V31" t="str">
            <v/>
          </cell>
          <cell r="W31" t="str">
            <v/>
          </cell>
        </row>
        <row r="32">
          <cell r="B32" t="str">
            <v>战法施加减益buff</v>
          </cell>
          <cell r="C32">
            <v>30</v>
          </cell>
          <cell r="D32">
            <v>2.5</v>
          </cell>
          <cell r="E32">
            <v>20</v>
          </cell>
          <cell r="H32" t="str">
            <v>0,30,60</v>
          </cell>
          <cell r="I32" t="str">
            <v>每当给敌方施加一个减益buff时触发一个效果</v>
          </cell>
          <cell r="N32">
            <v>0</v>
          </cell>
          <cell r="O32">
            <v>30</v>
          </cell>
          <cell r="P32">
            <v>60</v>
          </cell>
          <cell r="Q32" t="str">
            <v/>
          </cell>
          <cell r="R32" t="str">
            <v/>
          </cell>
          <cell r="S32" t="str">
            <v/>
          </cell>
          <cell r="T32" t="str">
            <v/>
          </cell>
          <cell r="U32" t="str">
            <v/>
          </cell>
          <cell r="V32" t="str">
            <v/>
          </cell>
          <cell r="W32" t="str">
            <v/>
          </cell>
        </row>
        <row r="33">
          <cell r="B33" t="str">
            <v>战法造成伤害</v>
          </cell>
          <cell r="C33">
            <v>50</v>
          </cell>
          <cell r="D33">
            <v>2.5</v>
          </cell>
          <cell r="F33">
            <v>2</v>
          </cell>
          <cell r="H33" t="str">
            <v>0,50</v>
          </cell>
          <cell r="I33" t="str">
            <v>每当对敌方造成策略伤害时触发一个效果</v>
          </cell>
          <cell r="N33">
            <v>0</v>
          </cell>
          <cell r="O33">
            <v>50</v>
          </cell>
          <cell r="P33" t="str">
            <v/>
          </cell>
          <cell r="Q33" t="str">
            <v/>
          </cell>
          <cell r="R33" t="str">
            <v/>
          </cell>
          <cell r="S33" t="str">
            <v/>
          </cell>
          <cell r="T33" t="str">
            <v/>
          </cell>
          <cell r="U33" t="str">
            <v/>
          </cell>
          <cell r="V33" t="str">
            <v/>
          </cell>
          <cell r="W33" t="str">
            <v/>
          </cell>
        </row>
        <row r="34">
          <cell r="B34" t="str">
            <v>目标施加增益buff</v>
          </cell>
          <cell r="C34">
            <v>30</v>
          </cell>
          <cell r="D34">
            <v>2</v>
          </cell>
          <cell r="E34">
            <v>15</v>
          </cell>
          <cell r="G34">
            <v>2</v>
          </cell>
          <cell r="H34" t="str">
            <v>0,30,60</v>
          </cell>
          <cell r="I34" t="str">
            <v>驱散目标正面状态</v>
          </cell>
          <cell r="N34">
            <v>0</v>
          </cell>
          <cell r="O34">
            <v>30</v>
          </cell>
          <cell r="P34">
            <v>60</v>
          </cell>
          <cell r="Q34" t="str">
            <v/>
          </cell>
          <cell r="R34" t="str">
            <v/>
          </cell>
          <cell r="S34" t="str">
            <v/>
          </cell>
          <cell r="T34" t="str">
            <v/>
          </cell>
          <cell r="U34" t="str">
            <v/>
          </cell>
          <cell r="V34" t="str">
            <v/>
          </cell>
          <cell r="W34" t="str">
            <v/>
          </cell>
        </row>
        <row r="35">
          <cell r="B35" t="str">
            <v>目标施加减益buff</v>
          </cell>
          <cell r="C35">
            <v>30</v>
          </cell>
          <cell r="D35">
            <v>2</v>
          </cell>
          <cell r="E35">
            <v>15</v>
          </cell>
          <cell r="G35">
            <v>2</v>
          </cell>
          <cell r="H35" t="str">
            <v>0,30,60</v>
          </cell>
          <cell r="I35" t="str">
            <v>净化目标负面状态</v>
          </cell>
          <cell r="N35">
            <v>0</v>
          </cell>
          <cell r="O35">
            <v>30</v>
          </cell>
          <cell r="P35">
            <v>60</v>
          </cell>
          <cell r="Q35" t="str">
            <v/>
          </cell>
          <cell r="R35" t="str">
            <v/>
          </cell>
          <cell r="S35" t="str">
            <v/>
          </cell>
          <cell r="T35" t="str">
            <v/>
          </cell>
          <cell r="U35" t="str">
            <v/>
          </cell>
          <cell r="V35" t="str">
            <v/>
          </cell>
          <cell r="W35" t="str">
            <v/>
          </cell>
        </row>
        <row r="36">
          <cell r="B36" t="str">
            <v>战法造成治疗</v>
          </cell>
          <cell r="C36">
            <v>40</v>
          </cell>
          <cell r="D36">
            <v>2.5</v>
          </cell>
          <cell r="F36">
            <v>1</v>
          </cell>
          <cell r="H36" t="str">
            <v>0,40</v>
          </cell>
          <cell r="I36" t="str">
            <v>强化治疗</v>
          </cell>
          <cell r="N36">
            <v>0</v>
          </cell>
          <cell r="O36">
            <v>40</v>
          </cell>
          <cell r="P36" t="str">
            <v/>
          </cell>
          <cell r="Q36" t="str">
            <v/>
          </cell>
          <cell r="R36" t="str">
            <v/>
          </cell>
          <cell r="S36" t="str">
            <v/>
          </cell>
          <cell r="T36" t="str">
            <v/>
          </cell>
          <cell r="U36" t="str">
            <v/>
          </cell>
          <cell r="V36" t="str">
            <v/>
          </cell>
          <cell r="W36" t="str">
            <v/>
          </cell>
        </row>
        <row r="37">
          <cell r="B37" t="str">
            <v>释放战法</v>
          </cell>
          <cell r="C37">
            <v>40</v>
          </cell>
          <cell r="D37">
            <v>2.5</v>
          </cell>
          <cell r="H37" t="str">
            <v>0,40</v>
          </cell>
          <cell r="I37" t="str">
            <v>每当释放战法时触发一个效果</v>
          </cell>
          <cell r="N37">
            <v>0</v>
          </cell>
          <cell r="O37">
            <v>40</v>
          </cell>
          <cell r="P37" t="str">
            <v/>
          </cell>
          <cell r="Q37" t="str">
            <v/>
          </cell>
          <cell r="R37" t="str">
            <v/>
          </cell>
          <cell r="S37" t="str">
            <v/>
          </cell>
          <cell r="T37" t="str">
            <v/>
          </cell>
          <cell r="U37" t="str">
            <v/>
          </cell>
          <cell r="V37" t="str">
            <v/>
          </cell>
          <cell r="W37" t="str">
            <v/>
          </cell>
        </row>
        <row r="38">
          <cell r="B38" t="str">
            <v>目标受到控制效果</v>
          </cell>
          <cell r="C38">
            <v>40</v>
          </cell>
          <cell r="D38">
            <v>1</v>
          </cell>
          <cell r="E38">
            <v>3</v>
          </cell>
          <cell r="H38" t="str">
            <v>0,40</v>
          </cell>
          <cell r="I38" t="str">
            <v>目标受到控制效果时触发效果</v>
          </cell>
          <cell r="N38">
            <v>0</v>
          </cell>
          <cell r="O38">
            <v>40</v>
          </cell>
          <cell r="P38" t="str">
            <v/>
          </cell>
          <cell r="Q38" t="str">
            <v/>
          </cell>
          <cell r="R38" t="str">
            <v/>
          </cell>
          <cell r="S38" t="str">
            <v/>
          </cell>
          <cell r="T38" t="str">
            <v/>
          </cell>
          <cell r="U38" t="str">
            <v/>
          </cell>
          <cell r="V38" t="str">
            <v/>
          </cell>
          <cell r="W38" t="str">
            <v/>
          </cell>
        </row>
        <row r="39">
          <cell r="B39" t="str">
            <v>目标受到治疗效果</v>
          </cell>
          <cell r="C39">
            <v>40</v>
          </cell>
          <cell r="D39">
            <v>1</v>
          </cell>
          <cell r="G39">
            <v>2</v>
          </cell>
          <cell r="H39" t="str">
            <v>0,40</v>
          </cell>
          <cell r="I39" t="str">
            <v>目标受到治疗效果时触发效果</v>
          </cell>
          <cell r="N39">
            <v>0</v>
          </cell>
          <cell r="O39">
            <v>40</v>
          </cell>
          <cell r="P39" t="str">
            <v/>
          </cell>
          <cell r="Q39" t="str">
            <v/>
          </cell>
          <cell r="R39" t="str">
            <v/>
          </cell>
          <cell r="S39" t="str">
            <v/>
          </cell>
          <cell r="T39" t="str">
            <v/>
          </cell>
          <cell r="U39" t="str">
            <v/>
          </cell>
          <cell r="V39" t="str">
            <v/>
          </cell>
          <cell r="W39" t="str">
            <v/>
          </cell>
        </row>
        <row r="40">
          <cell r="B40" t="str">
            <v>前排受到技能伤害</v>
          </cell>
          <cell r="C40">
            <v>25</v>
          </cell>
          <cell r="D40">
            <v>1</v>
          </cell>
          <cell r="H40" t="str">
            <v>0,25,50,75</v>
          </cell>
          <cell r="I40" t="str">
            <v>目标受到技能伤害时触发效果</v>
          </cell>
          <cell r="N40">
            <v>0</v>
          </cell>
          <cell r="O40">
            <v>25</v>
          </cell>
          <cell r="P40">
            <v>50</v>
          </cell>
          <cell r="Q40">
            <v>75</v>
          </cell>
          <cell r="R40" t="str">
            <v/>
          </cell>
          <cell r="S40" t="str">
            <v/>
          </cell>
          <cell r="T40" t="str">
            <v/>
          </cell>
          <cell r="U40" t="str">
            <v/>
          </cell>
          <cell r="V40" t="str">
            <v/>
          </cell>
          <cell r="W40" t="str">
            <v/>
          </cell>
        </row>
        <row r="41">
          <cell r="B41" t="str">
            <v>前排受到战法伤害</v>
          </cell>
          <cell r="C41">
            <v>30</v>
          </cell>
          <cell r="D41">
            <v>1</v>
          </cell>
          <cell r="H41" t="str">
            <v>0,30,60</v>
          </cell>
          <cell r="I41" t="str">
            <v>目标受到战法伤害时触发效果</v>
          </cell>
          <cell r="N41">
            <v>0</v>
          </cell>
          <cell r="O41">
            <v>30</v>
          </cell>
          <cell r="P41">
            <v>60</v>
          </cell>
          <cell r="Q41" t="str">
            <v/>
          </cell>
          <cell r="R41" t="str">
            <v/>
          </cell>
          <cell r="S41" t="str">
            <v/>
          </cell>
          <cell r="T41" t="str">
            <v/>
          </cell>
          <cell r="U41" t="str">
            <v/>
          </cell>
          <cell r="V41" t="str">
            <v/>
          </cell>
          <cell r="W41" t="str">
            <v/>
          </cell>
        </row>
        <row r="42">
          <cell r="B42" t="str">
            <v>目标受到负面效果</v>
          </cell>
          <cell r="C42">
            <v>40</v>
          </cell>
          <cell r="D42">
            <v>4</v>
          </cell>
          <cell r="E42">
            <v>15</v>
          </cell>
          <cell r="G42">
            <v>2</v>
          </cell>
          <cell r="H42" t="str">
            <v>0,40</v>
          </cell>
          <cell r="I42" t="str">
            <v>目标受到负面效果时触发效果</v>
          </cell>
          <cell r="N42">
            <v>0</v>
          </cell>
          <cell r="O42">
            <v>40</v>
          </cell>
          <cell r="P42" t="str">
            <v/>
          </cell>
          <cell r="Q42" t="str">
            <v/>
          </cell>
          <cell r="R42" t="str">
            <v/>
          </cell>
          <cell r="S42" t="str">
            <v/>
          </cell>
          <cell r="T42" t="str">
            <v/>
          </cell>
          <cell r="U42" t="str">
            <v/>
          </cell>
          <cell r="V42" t="str">
            <v/>
          </cell>
          <cell r="W42" t="str">
            <v/>
          </cell>
        </row>
        <row r="43">
          <cell r="B43" t="str">
            <v>战法造成控制</v>
          </cell>
          <cell r="C43">
            <v>40</v>
          </cell>
          <cell r="D43">
            <v>2.5</v>
          </cell>
          <cell r="E43">
            <v>12</v>
          </cell>
          <cell r="H43" t="str">
            <v>0,40</v>
          </cell>
          <cell r="I43" t="str">
            <v>每当造成控制时触发一个效果</v>
          </cell>
          <cell r="N43">
            <v>0</v>
          </cell>
          <cell r="O43">
            <v>40</v>
          </cell>
          <cell r="P43" t="str">
            <v/>
          </cell>
          <cell r="Q43" t="str">
            <v/>
          </cell>
          <cell r="R43" t="str">
            <v/>
          </cell>
          <cell r="S43" t="str">
            <v/>
          </cell>
          <cell r="T43" t="str">
            <v/>
          </cell>
          <cell r="U43" t="str">
            <v/>
          </cell>
          <cell r="V43" t="str">
            <v/>
          </cell>
          <cell r="W43" t="str">
            <v/>
          </cell>
        </row>
        <row r="44">
          <cell r="B44" t="str">
            <v>目标受到增益效果</v>
          </cell>
          <cell r="C44">
            <v>15</v>
          </cell>
          <cell r="D44">
            <v>4</v>
          </cell>
          <cell r="E44">
            <v>15</v>
          </cell>
          <cell r="G44">
            <v>2</v>
          </cell>
          <cell r="H44" t="str">
            <v>0,15,30,45,60,75</v>
          </cell>
          <cell r="I44" t="str">
            <v>目标受到增益效果时触发效果</v>
          </cell>
          <cell r="N44">
            <v>0</v>
          </cell>
          <cell r="O44">
            <v>15</v>
          </cell>
          <cell r="P44">
            <v>30</v>
          </cell>
          <cell r="Q44">
            <v>45</v>
          </cell>
          <cell r="R44">
            <v>60</v>
          </cell>
          <cell r="S44">
            <v>75</v>
          </cell>
          <cell r="T44" t="str">
            <v/>
          </cell>
          <cell r="U44" t="str">
            <v/>
          </cell>
          <cell r="V44" t="str">
            <v/>
          </cell>
          <cell r="W44" t="str">
            <v/>
          </cell>
        </row>
        <row r="45">
          <cell r="B45" t="str">
            <v>目标受到灼烧效果</v>
          </cell>
          <cell r="C45">
            <v>40</v>
          </cell>
          <cell r="D45">
            <v>2.5</v>
          </cell>
          <cell r="H45" t="str">
            <v>0,40</v>
          </cell>
          <cell r="I45" t="str">
            <v>目标受到灼烧效果时触发效果</v>
          </cell>
          <cell r="N45">
            <v>0</v>
          </cell>
          <cell r="O45">
            <v>40</v>
          </cell>
          <cell r="P45" t="str">
            <v/>
          </cell>
          <cell r="Q45" t="str">
            <v/>
          </cell>
          <cell r="R45" t="str">
            <v/>
          </cell>
          <cell r="S45" t="str">
            <v/>
          </cell>
          <cell r="T45" t="str">
            <v/>
          </cell>
          <cell r="U45" t="str">
            <v/>
          </cell>
          <cell r="V45" t="str">
            <v/>
          </cell>
          <cell r="W45" t="str">
            <v/>
          </cell>
        </row>
        <row r="46">
          <cell r="H46" t="str">
            <v/>
          </cell>
          <cell r="N46" t="str">
            <v/>
          </cell>
          <cell r="O46" t="str">
            <v/>
          </cell>
          <cell r="P46" t="str">
            <v/>
          </cell>
          <cell r="Q46" t="str">
            <v/>
          </cell>
          <cell r="R46" t="str">
            <v/>
          </cell>
          <cell r="S46" t="str">
            <v/>
          </cell>
          <cell r="T46" t="str">
            <v/>
          </cell>
          <cell r="U46" t="str">
            <v/>
          </cell>
          <cell r="V46" t="str">
            <v/>
          </cell>
          <cell r="W46" t="str">
            <v/>
          </cell>
        </row>
        <row r="47">
          <cell r="H47" t="str">
            <v/>
          </cell>
          <cell r="N47" t="str">
            <v/>
          </cell>
          <cell r="O47" t="str">
            <v/>
          </cell>
          <cell r="P47" t="str">
            <v/>
          </cell>
          <cell r="Q47" t="str">
            <v/>
          </cell>
          <cell r="R47" t="str">
            <v/>
          </cell>
          <cell r="S47" t="str">
            <v/>
          </cell>
          <cell r="T47" t="str">
            <v/>
          </cell>
          <cell r="U47" t="str">
            <v/>
          </cell>
          <cell r="V47" t="str">
            <v/>
          </cell>
          <cell r="W47" t="str">
            <v/>
          </cell>
        </row>
        <row r="48">
          <cell r="H48" t="str">
            <v/>
          </cell>
          <cell r="N48" t="str">
            <v/>
          </cell>
          <cell r="O48" t="str">
            <v/>
          </cell>
          <cell r="P48" t="str">
            <v/>
          </cell>
          <cell r="Q48" t="str">
            <v/>
          </cell>
          <cell r="R48" t="str">
            <v/>
          </cell>
          <cell r="S48" t="str">
            <v/>
          </cell>
          <cell r="T48" t="str">
            <v/>
          </cell>
          <cell r="U48" t="str">
            <v/>
          </cell>
          <cell r="V48" t="str">
            <v/>
          </cell>
          <cell r="W48" t="str">
            <v/>
          </cell>
        </row>
        <row r="49">
          <cell r="H49" t="str">
            <v/>
          </cell>
          <cell r="N49" t="str">
            <v/>
          </cell>
          <cell r="O49" t="str">
            <v/>
          </cell>
          <cell r="P49" t="str">
            <v/>
          </cell>
          <cell r="Q49" t="str">
            <v/>
          </cell>
          <cell r="R49" t="str">
            <v/>
          </cell>
          <cell r="S49" t="str">
            <v/>
          </cell>
          <cell r="T49" t="str">
            <v/>
          </cell>
          <cell r="U49" t="str">
            <v/>
          </cell>
          <cell r="V49" t="str">
            <v/>
          </cell>
          <cell r="W49" t="str">
            <v/>
          </cell>
        </row>
        <row r="50">
          <cell r="H50" t="str">
            <v/>
          </cell>
          <cell r="N50" t="str">
            <v/>
          </cell>
          <cell r="O50" t="str">
            <v/>
          </cell>
          <cell r="P50" t="str">
            <v/>
          </cell>
          <cell r="Q50" t="str">
            <v/>
          </cell>
          <cell r="R50" t="str">
            <v/>
          </cell>
          <cell r="S50" t="str">
            <v/>
          </cell>
          <cell r="T50" t="str">
            <v/>
          </cell>
          <cell r="U50" t="str">
            <v/>
          </cell>
          <cell r="V50" t="str">
            <v/>
          </cell>
          <cell r="W50" t="str">
            <v/>
          </cell>
        </row>
        <row r="51">
          <cell r="H51" t="str">
            <v/>
          </cell>
          <cell r="N51" t="str">
            <v/>
          </cell>
          <cell r="O51" t="str">
            <v/>
          </cell>
          <cell r="P51" t="str">
            <v/>
          </cell>
          <cell r="Q51" t="str">
            <v/>
          </cell>
          <cell r="R51" t="str">
            <v/>
          </cell>
          <cell r="S51" t="str">
            <v/>
          </cell>
          <cell r="T51" t="str">
            <v/>
          </cell>
          <cell r="U51" t="str">
            <v/>
          </cell>
          <cell r="V51" t="str">
            <v/>
          </cell>
          <cell r="W51" t="str">
            <v/>
          </cell>
        </row>
        <row r="55">
          <cell r="A55" t="str">
            <v>将兵使用预估</v>
          </cell>
        </row>
        <row r="57">
          <cell r="B57" t="str">
            <v>对象</v>
          </cell>
          <cell r="C57" t="str">
            <v>使用概率</v>
          </cell>
          <cell r="D57" t="str">
            <v>击杀时间预估</v>
          </cell>
        </row>
        <row r="58">
          <cell r="B58" t="str">
            <v>刀兵</v>
          </cell>
          <cell r="C58">
            <v>0.3</v>
          </cell>
          <cell r="D58">
            <v>35</v>
          </cell>
        </row>
        <row r="59">
          <cell r="B59" t="str">
            <v>车骑兵</v>
          </cell>
          <cell r="C59">
            <v>0.3</v>
          </cell>
          <cell r="D59">
            <v>54</v>
          </cell>
        </row>
        <row r="60">
          <cell r="B60" t="str">
            <v>弓弩兵</v>
          </cell>
          <cell r="C60">
            <v>0.3</v>
          </cell>
          <cell r="D60">
            <v>56</v>
          </cell>
        </row>
        <row r="61">
          <cell r="B61" t="str">
            <v>枪兵</v>
          </cell>
          <cell r="C61">
            <v>0.1</v>
          </cell>
          <cell r="D61">
            <v>24</v>
          </cell>
        </row>
        <row r="62">
          <cell r="B62" t="str">
            <v>步将</v>
          </cell>
          <cell r="C62">
            <v>0.3</v>
          </cell>
          <cell r="D62">
            <v>29</v>
          </cell>
        </row>
        <row r="63">
          <cell r="B63" t="str">
            <v>骑将</v>
          </cell>
          <cell r="C63">
            <v>0.3</v>
          </cell>
          <cell r="D63">
            <v>37</v>
          </cell>
        </row>
        <row r="64">
          <cell r="B64" t="str">
            <v>弓将</v>
          </cell>
          <cell r="C64">
            <v>0.4</v>
          </cell>
          <cell r="D64">
            <v>60</v>
          </cell>
        </row>
        <row r="65">
          <cell r="B65" t="str">
            <v>军师</v>
          </cell>
          <cell r="D65">
            <v>60</v>
          </cell>
        </row>
        <row r="69">
          <cell r="A69" t="str">
            <v>目标状态预估</v>
          </cell>
        </row>
        <row r="71">
          <cell r="B71" t="str">
            <v>状态</v>
          </cell>
          <cell r="C71" t="str">
            <v>存在概率（调整系数）</v>
          </cell>
          <cell r="D71" t="str">
            <v>持续时间</v>
          </cell>
          <cell r="E71" t="str">
            <v>打断时间</v>
          </cell>
          <cell r="F71" t="str">
            <v>效用预估</v>
          </cell>
          <cell r="G71" t="str">
            <v>数量预估</v>
          </cell>
          <cell r="I71" t="str">
            <v>使用举例</v>
          </cell>
        </row>
        <row r="72">
          <cell r="B72" t="str">
            <v>眩晕等控制</v>
          </cell>
          <cell r="C72">
            <v>0.2</v>
          </cell>
          <cell r="D72">
            <v>2</v>
          </cell>
        </row>
        <row r="73">
          <cell r="B73" t="str">
            <v>移动</v>
          </cell>
          <cell r="C73">
            <v>0.4</v>
          </cell>
        </row>
        <row r="74">
          <cell r="B74" t="str">
            <v>孤军</v>
          </cell>
          <cell r="C74">
            <v>0.3</v>
          </cell>
        </row>
        <row r="75">
          <cell r="B75" t="str">
            <v>BUFF</v>
          </cell>
          <cell r="C75">
            <v>0.5</v>
          </cell>
          <cell r="D75">
            <v>10</v>
          </cell>
          <cell r="E75">
            <v>5</v>
          </cell>
          <cell r="F75">
            <v>1</v>
          </cell>
          <cell r="I75" t="str">
            <v>净化效果预估</v>
          </cell>
        </row>
        <row r="76">
          <cell r="B76" t="str">
            <v>周围有敌军</v>
          </cell>
          <cell r="C76">
            <v>0.75</v>
          </cell>
          <cell r="G76">
            <v>2</v>
          </cell>
        </row>
        <row r="77">
          <cell r="B77" t="str">
            <v>怒气技伤害打到后排概率</v>
          </cell>
          <cell r="C77">
            <v>0.3</v>
          </cell>
          <cell r="I77" t="str">
            <v>受到怒气技伤害触发</v>
          </cell>
        </row>
        <row r="78">
          <cell r="B78" t="str">
            <v>单次受伤超过最大生命10%</v>
          </cell>
          <cell r="C78">
            <v>0.25</v>
          </cell>
          <cell r="I78" t="str">
            <v>受到巨额伤害触发</v>
          </cell>
        </row>
        <row r="79">
          <cell r="B79" t="str">
            <v>士气衰落</v>
          </cell>
          <cell r="C79">
            <v>0.1</v>
          </cell>
          <cell r="D79">
            <v>5</v>
          </cell>
          <cell r="E79">
            <v>2.5</v>
          </cell>
        </row>
        <row r="80">
          <cell r="B80" t="str">
            <v>周围有不超过一个士兵单位</v>
          </cell>
          <cell r="C80">
            <v>0.2</v>
          </cell>
        </row>
        <row r="81">
          <cell r="B81" t="str">
            <v>8秒内受到来自怒气技或兵法的直接伤害</v>
          </cell>
          <cell r="C81">
            <v>0.15</v>
          </cell>
        </row>
        <row r="82">
          <cell r="B82" t="str">
            <v>击飞击退</v>
          </cell>
          <cell r="C82">
            <v>0.1</v>
          </cell>
          <cell r="D82">
            <v>2</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提取数据（将领）"/>
      <sheetName val="整理数据（将领）"/>
      <sheetName val="提取数据（士兵）"/>
      <sheetName val="整理数据（士兵）"/>
      <sheetName val="资料"/>
    </sheetNames>
    <sheetDataSet>
      <sheetData sheetId="0"/>
      <sheetData sheetId="1">
        <row r="2">
          <cell r="B2" t="str">
            <v>职业</v>
          </cell>
          <cell r="E2" t="str">
            <v>普攻系数附加</v>
          </cell>
          <cell r="F2" t="str">
            <v>技攻系数附加</v>
          </cell>
          <cell r="G2" t="str">
            <v>自身攻击</v>
          </cell>
          <cell r="H2" t="str">
            <v>自身圆桌伤害</v>
          </cell>
          <cell r="I2" t="str">
            <v>自身伤害</v>
          </cell>
          <cell r="J2" t="str">
            <v>固定输出</v>
          </cell>
          <cell r="K2" t="str">
            <v>自身生命</v>
          </cell>
          <cell r="L2" t="str">
            <v>自身防御</v>
          </cell>
          <cell r="M2" t="str">
            <v>自身圆桌免伤</v>
          </cell>
          <cell r="N2" t="str">
            <v>自身免伤</v>
          </cell>
          <cell r="O2" t="str">
            <v>吸血</v>
          </cell>
          <cell r="P2" t="str">
            <v>目标攻击增加</v>
          </cell>
          <cell r="Q2" t="str">
            <v>敌方承伤增加</v>
          </cell>
          <cell r="R2" t="str">
            <v>目标士气降低</v>
          </cell>
          <cell r="S2" t="str">
            <v>目标怒气增加</v>
          </cell>
          <cell r="T2" t="str">
            <v>目标防御减少</v>
          </cell>
          <cell r="U2" t="str">
            <v>目标圆桌伤害增加</v>
          </cell>
          <cell r="V2" t="str">
            <v>目标伤害增加</v>
          </cell>
          <cell r="W2" t="str">
            <v>目标系数附加</v>
          </cell>
          <cell r="X2" t="str">
            <v>辅助输出增加</v>
          </cell>
          <cell r="Y2" t="str">
            <v>将领目标治疗</v>
          </cell>
          <cell r="Z2" t="str">
            <v>士兵目标治疗</v>
          </cell>
          <cell r="AA2" t="str">
            <v>目标生命增加</v>
          </cell>
          <cell r="AB2" t="str">
            <v>目标攻击减少</v>
          </cell>
          <cell r="AC2" t="str">
            <v>目标士气增加</v>
          </cell>
          <cell r="AD2" t="str">
            <v>目标怒气降低</v>
          </cell>
          <cell r="AE2" t="str">
            <v>目标防御增加</v>
          </cell>
          <cell r="AF2" t="str">
            <v>目标圆桌免伤增加</v>
          </cell>
          <cell r="AG2" t="str">
            <v>目标免伤增加</v>
          </cell>
          <cell r="AH2" t="str">
            <v>辅助生存增加</v>
          </cell>
          <cell r="AI2" t="str">
            <v>控制率</v>
          </cell>
          <cell r="AJ2" t="str">
            <v>免控率</v>
          </cell>
          <cell r="AK2" t="str">
            <v>普攻占用率</v>
          </cell>
          <cell r="AL2" t="str">
            <v>战法辅助强化</v>
          </cell>
        </row>
        <row r="9">
          <cell r="E9">
            <v>3448.8440308448885</v>
          </cell>
          <cell r="F9">
            <v>3448.8440308448885</v>
          </cell>
          <cell r="G9">
            <v>1.0395235483069076</v>
          </cell>
          <cell r="H9">
            <v>0.97790458435341043</v>
          </cell>
          <cell r="I9">
            <v>0.92632775454383043</v>
          </cell>
          <cell r="J9">
            <v>3444.3719490339031</v>
          </cell>
          <cell r="K9">
            <v>1.0416911031063014</v>
          </cell>
          <cell r="L9">
            <v>6.9875581638715624E-4</v>
          </cell>
          <cell r="M9">
            <v>1.1491939157749833</v>
          </cell>
          <cell r="N9">
            <v>1.1435041375291581</v>
          </cell>
          <cell r="O9">
            <v>3129.1319509997516</v>
          </cell>
          <cell r="P9">
            <v>0.92746060993181201</v>
          </cell>
          <cell r="Q9">
            <v>0.78678747748564892</v>
          </cell>
          <cell r="R9">
            <v>0.78678747748564892</v>
          </cell>
          <cell r="S9">
            <v>1.216</v>
          </cell>
          <cell r="T9">
            <v>5.1564217485117127E-4</v>
          </cell>
          <cell r="U9">
            <v>1</v>
          </cell>
          <cell r="V9">
            <v>1</v>
          </cell>
          <cell r="W9">
            <v>0.76664047142921776</v>
          </cell>
          <cell r="X9">
            <v>0.280854172083849</v>
          </cell>
          <cell r="Y9">
            <v>2867.9336911891887</v>
          </cell>
          <cell r="Z9">
            <v>2867.9336911891887</v>
          </cell>
          <cell r="AA9">
            <v>0.92746060993181201</v>
          </cell>
          <cell r="AB9">
            <v>0.92746060993181201</v>
          </cell>
          <cell r="AC9">
            <v>1</v>
          </cell>
          <cell r="AD9">
            <v>1.5455253607822959</v>
          </cell>
          <cell r="AE9">
            <v>6.2500000000000001E-4</v>
          </cell>
          <cell r="AF9">
            <v>1.008513494372336</v>
          </cell>
          <cell r="AG9">
            <v>1.0552774471073174</v>
          </cell>
          <cell r="AH9">
            <v>0.33613890307988586</v>
          </cell>
          <cell r="AI9">
            <v>1</v>
          </cell>
          <cell r="AJ9">
            <v>1</v>
          </cell>
          <cell r="AK9">
            <v>-1</v>
          </cell>
          <cell r="AL9">
            <v>1</v>
          </cell>
        </row>
        <row r="17">
          <cell r="E17">
            <v>3177.7251868545286</v>
          </cell>
          <cell r="F17">
            <v>3177.7251868545286</v>
          </cell>
          <cell r="G17">
            <v>0.82004342427937116</v>
          </cell>
          <cell r="H17">
            <v>0.82949859858117425</v>
          </cell>
          <cell r="I17">
            <v>0.88590141693284896</v>
          </cell>
          <cell r="J17">
            <v>3117.136207640734</v>
          </cell>
          <cell r="K17">
            <v>1.0283945326457231</v>
          </cell>
          <cell r="L17">
            <v>6.6209730244513204E-4</v>
          </cell>
          <cell r="M17">
            <v>1.0873777035951975</v>
          </cell>
          <cell r="N17">
            <v>1.0714640585602326</v>
          </cell>
          <cell r="O17">
            <v>3148.5309798124285</v>
          </cell>
          <cell r="P17">
            <v>0.91303937471851815</v>
          </cell>
          <cell r="Q17">
            <v>0.63326431470289812</v>
          </cell>
          <cell r="R17">
            <v>0.63326431470289812</v>
          </cell>
          <cell r="S17">
            <v>1.216</v>
          </cell>
          <cell r="T17">
            <v>3.9579019668931146E-4</v>
          </cell>
          <cell r="U17">
            <v>1</v>
          </cell>
          <cell r="V17">
            <v>1</v>
          </cell>
          <cell r="W17">
            <v>0.76664047142921776</v>
          </cell>
          <cell r="X17">
            <v>0.40323730228399063</v>
          </cell>
          <cell r="Y17">
            <v>3110.0480356442959</v>
          </cell>
          <cell r="Z17">
            <v>3110.0480356442959</v>
          </cell>
          <cell r="AA17">
            <v>0.91303937471851815</v>
          </cell>
          <cell r="AB17">
            <v>0.91303937471851815</v>
          </cell>
          <cell r="AC17">
            <v>1</v>
          </cell>
          <cell r="AD17">
            <v>1.9202092582312924</v>
          </cell>
          <cell r="AE17">
            <v>6.2500000000000001E-4</v>
          </cell>
          <cell r="AF17">
            <v>1.019901026228357</v>
          </cell>
          <cell r="AG17">
            <v>1.0464560941551124</v>
          </cell>
          <cell r="AH17">
            <v>0.75566211139164663</v>
          </cell>
          <cell r="AI17">
            <v>1</v>
          </cell>
          <cell r="AJ17">
            <v>1</v>
          </cell>
          <cell r="AK17">
            <v>-1</v>
          </cell>
          <cell r="AL17">
            <v>1</v>
          </cell>
        </row>
        <row r="24">
          <cell r="E24">
            <v>5998.5361689216224</v>
          </cell>
          <cell r="F24">
            <v>5998.5361689216224</v>
          </cell>
          <cell r="G24">
            <v>0.95713371552060666</v>
          </cell>
          <cell r="H24">
            <v>0.94589493210155484</v>
          </cell>
          <cell r="I24">
            <v>0.91078818931406436</v>
          </cell>
          <cell r="J24">
            <v>5686.2434144925937</v>
          </cell>
          <cell r="K24">
            <v>0.99336913552621764</v>
          </cell>
          <cell r="L24">
            <v>6.3657840177089634E-4</v>
          </cell>
          <cell r="M24">
            <v>1.0185254428334343</v>
          </cell>
          <cell r="N24">
            <v>1.0126027784429807</v>
          </cell>
          <cell r="O24">
            <v>3139.7253297727293</v>
          </cell>
          <cell r="P24">
            <v>0.8954134205689368</v>
          </cell>
          <cell r="Q24">
            <v>2.114583333333333</v>
          </cell>
          <cell r="R24">
            <v>2.114583333333333</v>
          </cell>
          <cell r="S24">
            <v>1.2159999999999997</v>
          </cell>
          <cell r="T24">
            <v>1.3216145833333335E-3</v>
          </cell>
          <cell r="U24">
            <v>1</v>
          </cell>
          <cell r="V24">
            <v>1</v>
          </cell>
          <cell r="W24">
            <v>0.76664047142921776</v>
          </cell>
          <cell r="X24">
            <v>0.7136978378256934</v>
          </cell>
          <cell r="Y24">
            <v>3000</v>
          </cell>
          <cell r="Z24">
            <v>3000</v>
          </cell>
          <cell r="AA24">
            <v>0.8954134205689368</v>
          </cell>
          <cell r="AB24">
            <v>0.8954134205689368</v>
          </cell>
          <cell r="AC24">
            <v>1</v>
          </cell>
          <cell r="AD24">
            <v>0.5750541871921182</v>
          </cell>
          <cell r="AE24">
            <v>6.249999999999999E-4</v>
          </cell>
          <cell r="AF24">
            <v>1.0814528094762292</v>
          </cell>
          <cell r="AG24">
            <v>1.0599349663754485</v>
          </cell>
          <cell r="AH24">
            <v>0.57313057677239065</v>
          </cell>
          <cell r="AI24">
            <v>1</v>
          </cell>
          <cell r="AJ24">
            <v>1</v>
          </cell>
          <cell r="AK24">
            <v>-1</v>
          </cell>
          <cell r="AL24">
            <v>1</v>
          </cell>
        </row>
      </sheetData>
      <sheetData sheetId="2"/>
      <sheetData sheetId="3">
        <row r="8">
          <cell r="E8">
            <v>1510.060203714899</v>
          </cell>
        </row>
        <row r="9">
          <cell r="E9">
            <v>1510.060203714899</v>
          </cell>
          <cell r="F9">
            <v>1510.060203714899</v>
          </cell>
          <cell r="G9">
            <v>0.81598879623462717</v>
          </cell>
          <cell r="H9">
            <v>0.81598879623462717</v>
          </cell>
          <cell r="I9">
            <v>0.81598879623462717</v>
          </cell>
          <cell r="J9">
            <v>1510.060203714899</v>
          </cell>
          <cell r="K9">
            <v>1.7204301075268815</v>
          </cell>
          <cell r="L9">
            <v>7.1684587813620072E-4</v>
          </cell>
          <cell r="M9">
            <v>2.2199098161637179</v>
          </cell>
          <cell r="N9">
            <v>1.7204301075268815</v>
          </cell>
          <cell r="O9">
            <v>4294.1935483870966</v>
          </cell>
          <cell r="P9">
            <v>0.81604944793087553</v>
          </cell>
          <cell r="Q9">
            <v>0.23510318187262966</v>
          </cell>
          <cell r="R9">
            <v>0.2351031818726296</v>
          </cell>
          <cell r="S9">
            <v>1</v>
          </cell>
          <cell r="T9">
            <v>1.4693948867039352E-4</v>
          </cell>
          <cell r="U9">
            <v>1</v>
          </cell>
          <cell r="V9">
            <v>1</v>
          </cell>
          <cell r="W9">
            <v>0</v>
          </cell>
          <cell r="X9">
            <v>0</v>
          </cell>
          <cell r="Y9">
            <v>2496</v>
          </cell>
          <cell r="Z9">
            <v>2496</v>
          </cell>
          <cell r="AA9">
            <v>0.81604944793087553</v>
          </cell>
          <cell r="AB9">
            <v>3.4710268122742023</v>
          </cell>
          <cell r="AC9">
            <v>1</v>
          </cell>
          <cell r="AD9">
            <v>4.253451578302176</v>
          </cell>
          <cell r="AE9">
            <v>6.2500000000000001E-4</v>
          </cell>
          <cell r="AF9">
            <v>1</v>
          </cell>
          <cell r="AG9">
            <v>1</v>
          </cell>
          <cell r="AH9">
            <v>0.36819093976106615</v>
          </cell>
          <cell r="AI9">
            <v>4.9727204080008107</v>
          </cell>
          <cell r="AJ9">
            <v>1</v>
          </cell>
          <cell r="AK9">
            <v>-1</v>
          </cell>
          <cell r="AL9">
            <v>1</v>
          </cell>
        </row>
        <row r="17">
          <cell r="E17">
            <v>5658.1096250144992</v>
          </cell>
          <cell r="F17">
            <v>5658.1096250144992</v>
          </cell>
          <cell r="G17">
            <v>1.5573678042356385</v>
          </cell>
          <cell r="H17">
            <v>1.5573678042356385</v>
          </cell>
          <cell r="I17">
            <v>1.5573678042356385</v>
          </cell>
          <cell r="J17">
            <v>5520.1069512336599</v>
          </cell>
          <cell r="K17">
            <v>1</v>
          </cell>
          <cell r="L17">
            <v>7.4487953756796155E-4</v>
          </cell>
          <cell r="M17">
            <v>1.0428313525951463</v>
          </cell>
          <cell r="N17">
            <v>1</v>
          </cell>
          <cell r="O17">
            <v>5184</v>
          </cell>
          <cell r="P17">
            <v>0.82600370186639716</v>
          </cell>
          <cell r="Q17">
            <v>2.5836746692797647</v>
          </cell>
          <cell r="R17">
            <v>2.5836746692797647</v>
          </cell>
          <cell r="S17">
            <v>1</v>
          </cell>
          <cell r="T17">
            <v>1.6147966682998529E-3</v>
          </cell>
          <cell r="U17">
            <v>1</v>
          </cell>
          <cell r="V17">
            <v>1</v>
          </cell>
          <cell r="W17">
            <v>0</v>
          </cell>
          <cell r="X17">
            <v>0</v>
          </cell>
          <cell r="Y17">
            <v>5184</v>
          </cell>
          <cell r="Z17">
            <v>5184</v>
          </cell>
          <cell r="AA17">
            <v>0.82600370186639716</v>
          </cell>
          <cell r="AB17">
            <v>0.319701126340592</v>
          </cell>
          <cell r="AC17">
            <v>1</v>
          </cell>
          <cell r="AD17">
            <v>0.38704563383700469</v>
          </cell>
          <cell r="AE17">
            <v>6.2500000000000001E-4</v>
          </cell>
          <cell r="AF17">
            <v>1</v>
          </cell>
          <cell r="AG17">
            <v>1</v>
          </cell>
          <cell r="AH17">
            <v>3.283101943726284E-2</v>
          </cell>
          <cell r="AI17">
            <v>0.40523909011485088</v>
          </cell>
          <cell r="AJ17">
            <v>1</v>
          </cell>
          <cell r="AK17">
            <v>-1</v>
          </cell>
          <cell r="AL17">
            <v>1</v>
          </cell>
        </row>
        <row r="25">
          <cell r="E25">
            <v>2809.2394883554043</v>
          </cell>
          <cell r="F25">
            <v>2809.2394883554043</v>
          </cell>
          <cell r="G25">
            <v>2.0089285714285716</v>
          </cell>
          <cell r="H25">
            <v>2.0089285714285716</v>
          </cell>
          <cell r="I25">
            <v>2.0089285714285716</v>
          </cell>
          <cell r="J25">
            <v>2809.2394883554043</v>
          </cell>
          <cell r="K25">
            <v>1</v>
          </cell>
          <cell r="L25">
            <v>6.2500000000000001E-4</v>
          </cell>
          <cell r="M25">
            <v>1</v>
          </cell>
          <cell r="N25">
            <v>1</v>
          </cell>
          <cell r="O25">
            <v>3840.0000000000005</v>
          </cell>
          <cell r="P25">
            <v>0.81827739039223091</v>
          </cell>
          <cell r="Q25">
            <v>0.58841588211215723</v>
          </cell>
          <cell r="R25">
            <v>0.58841588211215723</v>
          </cell>
          <cell r="S25">
            <v>1</v>
          </cell>
          <cell r="T25">
            <v>3.6775992632009826E-4</v>
          </cell>
          <cell r="U25">
            <v>1</v>
          </cell>
          <cell r="V25">
            <v>1</v>
          </cell>
          <cell r="W25">
            <v>0</v>
          </cell>
          <cell r="X25">
            <v>0.12121511166306416</v>
          </cell>
          <cell r="Y25">
            <v>3840</v>
          </cell>
          <cell r="Z25">
            <v>3840</v>
          </cell>
          <cell r="AA25">
            <v>0.81827739039223091</v>
          </cell>
          <cell r="AB25">
            <v>1.7534167725839962</v>
          </cell>
          <cell r="AC25">
            <v>1</v>
          </cell>
          <cell r="AD25">
            <v>1.6994782608695651</v>
          </cell>
          <cell r="AE25">
            <v>6.2500000000000001E-4</v>
          </cell>
          <cell r="AF25">
            <v>1</v>
          </cell>
          <cell r="AG25">
            <v>1</v>
          </cell>
          <cell r="AH25">
            <v>0.44039012387457971</v>
          </cell>
          <cell r="AI25">
            <v>1.6994782608695651</v>
          </cell>
          <cell r="AJ25">
            <v>1.1207710066204688</v>
          </cell>
          <cell r="AK25">
            <v>-1</v>
          </cell>
          <cell r="AL25">
            <v>1</v>
          </cell>
        </row>
        <row r="33">
          <cell r="E33">
            <v>2855.9144241895438</v>
          </cell>
          <cell r="F33">
            <v>2855.9144241895438</v>
          </cell>
          <cell r="G33">
            <v>1.4145617650546101</v>
          </cell>
          <cell r="H33">
            <v>1.4145617650546101</v>
          </cell>
          <cell r="I33">
            <v>1.3959172701099898</v>
          </cell>
          <cell r="J33">
            <v>2809.2394883554043</v>
          </cell>
          <cell r="K33">
            <v>1.4268802634395206</v>
          </cell>
          <cell r="L33">
            <v>8.9180016464970033E-4</v>
          </cell>
          <cell r="M33">
            <v>1.9817781436660009</v>
          </cell>
          <cell r="N33">
            <v>1.4659108460591295</v>
          </cell>
          <cell r="O33">
            <v>5479.2202116077597</v>
          </cell>
          <cell r="P33">
            <v>0.82612098902136932</v>
          </cell>
          <cell r="Q33">
            <v>0.58841588211215723</v>
          </cell>
          <cell r="R33">
            <v>0.58841588211215723</v>
          </cell>
          <cell r="S33">
            <v>1</v>
          </cell>
          <cell r="T33">
            <v>3.6775992632009832E-4</v>
          </cell>
          <cell r="U33">
            <v>1</v>
          </cell>
          <cell r="V33">
            <v>1</v>
          </cell>
          <cell r="W33">
            <v>0</v>
          </cell>
          <cell r="X33">
            <v>0.39824182932798879</v>
          </cell>
          <cell r="Y33">
            <v>3840</v>
          </cell>
          <cell r="Z33">
            <v>3840</v>
          </cell>
          <cell r="AA33">
            <v>0.82612098902136932</v>
          </cell>
          <cell r="AB33">
            <v>1.4432020996600521</v>
          </cell>
          <cell r="AC33">
            <v>1</v>
          </cell>
          <cell r="AD33">
            <v>1.6994782608695651</v>
          </cell>
          <cell r="AE33">
            <v>6.2500000000000001E-4</v>
          </cell>
          <cell r="AF33">
            <v>1</v>
          </cell>
          <cell r="AG33">
            <v>1</v>
          </cell>
          <cell r="AH33">
            <v>0.13686698960101804</v>
          </cell>
          <cell r="AI33">
            <v>1.7834301724066302</v>
          </cell>
          <cell r="AJ33">
            <v>1</v>
          </cell>
          <cell r="AK33">
            <v>-1</v>
          </cell>
          <cell r="AL33">
            <v>1</v>
          </cell>
        </row>
        <row r="41">
          <cell r="E41">
            <v>10313.220912913997</v>
          </cell>
          <cell r="F41">
            <v>10313.220912913997</v>
          </cell>
          <cell r="G41">
            <v>1.45</v>
          </cell>
          <cell r="H41">
            <v>1.45</v>
          </cell>
          <cell r="I41">
            <v>1.0714285714285714</v>
          </cell>
          <cell r="J41">
            <v>7112.5661468372391</v>
          </cell>
          <cell r="K41">
            <v>1.2195121951219512</v>
          </cell>
          <cell r="L41">
            <v>9.3808630393996258E-4</v>
          </cell>
          <cell r="M41">
            <v>1.2195121951219512</v>
          </cell>
          <cell r="N41">
            <v>1.4872099940511598</v>
          </cell>
          <cell r="O41">
            <v>8487.8048780487807</v>
          </cell>
          <cell r="P41">
            <v>0.81694062491541763</v>
          </cell>
          <cell r="Q41">
            <v>4.3405128205128216</v>
          </cell>
          <cell r="R41">
            <v>4.3405128205128216</v>
          </cell>
          <cell r="S41">
            <v>1</v>
          </cell>
          <cell r="T41">
            <v>2.7128205128205134E-3</v>
          </cell>
          <cell r="U41">
            <v>1</v>
          </cell>
          <cell r="V41">
            <v>1</v>
          </cell>
          <cell r="W41">
            <v>0</v>
          </cell>
          <cell r="X41">
            <v>0</v>
          </cell>
          <cell r="Y41">
            <v>4800</v>
          </cell>
          <cell r="Z41">
            <v>4800</v>
          </cell>
          <cell r="AA41">
            <v>0.81694062491541763</v>
          </cell>
          <cell r="AB41">
            <v>0.18821292752659075</v>
          </cell>
          <cell r="AC41">
            <v>1</v>
          </cell>
          <cell r="AD41">
            <v>0.23038752362948955</v>
          </cell>
          <cell r="AE41">
            <v>6.2500000000000001E-4</v>
          </cell>
          <cell r="AF41">
            <v>1</v>
          </cell>
          <cell r="AG41">
            <v>1</v>
          </cell>
          <cell r="AH41">
            <v>5.776663305085894E-2</v>
          </cell>
          <cell r="AI41">
            <v>0.25549768070926354</v>
          </cell>
          <cell r="AJ41">
            <v>1</v>
          </cell>
          <cell r="AK41">
            <v>-1</v>
          </cell>
          <cell r="AL41">
            <v>1</v>
          </cell>
        </row>
        <row r="49">
          <cell r="E49">
            <v>9281.6486628662115</v>
          </cell>
          <cell r="F49">
            <v>9281.6486628662115</v>
          </cell>
          <cell r="G49">
            <v>1.5026154118801802</v>
          </cell>
          <cell r="H49">
            <v>1.5026154118801802</v>
          </cell>
          <cell r="I49">
            <v>1.1666666666666667</v>
          </cell>
          <cell r="J49">
            <v>7112.5661468372391</v>
          </cell>
          <cell r="K49">
            <v>1</v>
          </cell>
          <cell r="L49">
            <v>7.6923076923076934E-4</v>
          </cell>
          <cell r="M49">
            <v>1</v>
          </cell>
          <cell r="N49">
            <v>1</v>
          </cell>
          <cell r="O49">
            <v>6263.8311773829782</v>
          </cell>
          <cell r="P49">
            <v>0.82840539167610261</v>
          </cell>
          <cell r="Q49">
            <v>4.3405128205128216</v>
          </cell>
          <cell r="R49">
            <v>4.3405128205128216</v>
          </cell>
          <cell r="S49">
            <v>1</v>
          </cell>
          <cell r="T49">
            <v>2.7128205128205134E-3</v>
          </cell>
          <cell r="U49">
            <v>1</v>
          </cell>
          <cell r="V49">
            <v>1</v>
          </cell>
          <cell r="W49">
            <v>0</v>
          </cell>
          <cell r="X49">
            <v>1.0901041278547023</v>
          </cell>
          <cell r="Y49">
            <v>4800</v>
          </cell>
          <cell r="Z49">
            <v>4800</v>
          </cell>
          <cell r="AA49">
            <v>0.82840539167610261</v>
          </cell>
          <cell r="AB49">
            <v>0.19085426674957465</v>
          </cell>
          <cell r="AC49">
            <v>1</v>
          </cell>
          <cell r="AD49">
            <v>0.23038752362948955</v>
          </cell>
          <cell r="AE49">
            <v>6.2500000000000001E-4</v>
          </cell>
          <cell r="AF49">
            <v>1</v>
          </cell>
          <cell r="AG49">
            <v>1</v>
          </cell>
          <cell r="AH49">
            <v>5.2763919498180531E-2</v>
          </cell>
          <cell r="AI49">
            <v>0.23230932139330085</v>
          </cell>
          <cell r="AJ49">
            <v>1</v>
          </cell>
          <cell r="AK49">
            <v>-1</v>
          </cell>
          <cell r="AL49">
            <v>0</v>
          </cell>
        </row>
      </sheetData>
      <sheetData sheetId="4">
        <row r="6">
          <cell r="R6">
            <v>1.673216675021965E-2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兵法）"/>
      <sheetName val="数据总览"/>
      <sheetName val="兵法相关参数"/>
      <sheetName val="相关演算"/>
      <sheetName val="兵法调用模板"/>
      <sheetName val="大数据效果预估"/>
      <sheetName val="现有武将战法使用期望"/>
      <sheetName val="骊姬"/>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兵法）"/>
      <sheetName val="数据总览"/>
      <sheetName val="兵法相关参数"/>
      <sheetName val="相关演算"/>
      <sheetName val="兵法调用模板"/>
      <sheetName val="大数据效果预估"/>
      <sheetName val="现有武将战法使用期望"/>
      <sheetName val="骊姬"/>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90"/>
  <sheetViews>
    <sheetView workbookViewId="0">
      <selection activeCell="S13" sqref="S13"/>
    </sheetView>
  </sheetViews>
  <sheetFormatPr defaultRowHeight="11.25"/>
  <cols>
    <col min="1" max="1" width="7.625" style="59" customWidth="1"/>
    <col min="2" max="2" width="12.25" style="59" customWidth="1"/>
    <col min="3" max="3" width="6.25" style="59" customWidth="1"/>
    <col min="4" max="10" width="10.625" style="59" customWidth="1"/>
    <col min="11" max="12" width="7.5" style="59" customWidth="1"/>
    <col min="13" max="13" width="8.375" style="59" customWidth="1"/>
    <col min="14" max="14" width="5" style="59" customWidth="1"/>
    <col min="15" max="15" width="7.875" style="59" customWidth="1"/>
    <col min="16" max="16" width="7.5" style="59" customWidth="1"/>
    <col min="17" max="17" width="10.5" style="59" customWidth="1"/>
    <col min="18" max="18" width="6.25" style="59" customWidth="1"/>
    <col min="19" max="21" width="10.625" style="59" customWidth="1"/>
    <col min="22" max="16384" width="9" style="59"/>
  </cols>
  <sheetData>
    <row r="1" spans="1:22">
      <c r="A1" s="58" t="s">
        <v>174</v>
      </c>
      <c r="B1" s="58" t="s">
        <v>175</v>
      </c>
      <c r="H1" s="60" t="s">
        <v>176</v>
      </c>
      <c r="I1" s="60"/>
      <c r="J1" s="60"/>
      <c r="K1" s="252" t="str">
        <f ca="1">CELL("filename")</f>
        <v>F:\slg_cehua\trunk\数值文档\数值设计\战斗\战国\[技能设计兵法.xlsm]兵法调用模板</v>
      </c>
      <c r="L1" s="252"/>
      <c r="M1" s="252"/>
      <c r="N1" s="252"/>
      <c r="O1" s="252"/>
    </row>
    <row r="2" spans="1:22">
      <c r="H2" s="60" t="s">
        <v>177</v>
      </c>
      <c r="I2" s="60"/>
      <c r="J2" s="60"/>
      <c r="K2" s="252" t="s">
        <v>178</v>
      </c>
      <c r="L2" s="252"/>
      <c r="M2" s="252"/>
      <c r="N2" s="252"/>
      <c r="O2" s="252"/>
    </row>
    <row r="11" spans="1:22">
      <c r="A11" s="253" t="s">
        <v>179</v>
      </c>
      <c r="B11" s="61" t="s">
        <v>180</v>
      </c>
      <c r="C11" s="61" t="s">
        <v>181</v>
      </c>
      <c r="D11" s="61" t="s">
        <v>182</v>
      </c>
      <c r="E11" s="61" t="s">
        <v>183</v>
      </c>
      <c r="F11" s="61" t="s">
        <v>184</v>
      </c>
      <c r="G11" s="61" t="s">
        <v>185</v>
      </c>
      <c r="H11" s="61" t="s">
        <v>186</v>
      </c>
      <c r="I11" s="61" t="s">
        <v>187</v>
      </c>
      <c r="J11" s="61" t="s">
        <v>188</v>
      </c>
      <c r="K11" s="62" t="s">
        <v>189</v>
      </c>
      <c r="L11" s="62" t="s">
        <v>190</v>
      </c>
      <c r="M11" s="62" t="s">
        <v>191</v>
      </c>
      <c r="P11" s="253" t="s">
        <v>192</v>
      </c>
      <c r="Q11" s="63" t="s">
        <v>193</v>
      </c>
      <c r="R11" s="61" t="s">
        <v>194</v>
      </c>
      <c r="S11" s="61" t="s">
        <v>195</v>
      </c>
      <c r="T11" s="62" t="s">
        <v>196</v>
      </c>
      <c r="U11" s="62" t="s">
        <v>197</v>
      </c>
      <c r="V11" s="62" t="s">
        <v>198</v>
      </c>
    </row>
    <row r="12" spans="1:22">
      <c r="A12" s="253"/>
      <c r="B12" s="64"/>
      <c r="C12" s="35"/>
      <c r="D12" s="56"/>
      <c r="E12" s="68"/>
      <c r="F12" s="68"/>
      <c r="G12" s="56"/>
      <c r="H12" s="56"/>
      <c r="I12" s="56"/>
      <c r="J12" s="56"/>
      <c r="K12" s="65"/>
      <c r="L12" s="66"/>
      <c r="M12" s="67" t="str">
        <f t="shared" ref="M12:M43" si="0">$K$2&amp;"后台\"&amp;版本选择&amp;"\"</f>
        <v>F:\slg_cehua\trunk\数值文档\战国导表\后台\c#\</v>
      </c>
      <c r="O12" s="59" t="s">
        <v>202</v>
      </c>
      <c r="P12" s="253"/>
      <c r="Q12" s="80" t="s">
        <v>200</v>
      </c>
      <c r="R12" s="35" t="s">
        <v>199</v>
      </c>
      <c r="S12" s="68" t="s">
        <v>445</v>
      </c>
      <c r="T12" s="65"/>
      <c r="U12" s="66"/>
      <c r="V12" s="69" t="str">
        <f t="shared" ref="V12:V43" si="1">$K$2&amp;"前台\"&amp;版本选择&amp;"\"</f>
        <v>F:\slg_cehua\trunk\数值文档\战国导表\前台\c#\</v>
      </c>
    </row>
    <row r="13" spans="1:22">
      <c r="A13" s="253"/>
      <c r="B13" s="64"/>
      <c r="C13" s="35"/>
      <c r="D13" s="56"/>
      <c r="E13" s="68"/>
      <c r="F13" s="68"/>
      <c r="G13" s="56"/>
      <c r="H13" s="68"/>
      <c r="I13" s="56"/>
      <c r="J13" s="68"/>
      <c r="K13" s="66"/>
      <c r="L13" s="66"/>
      <c r="M13" s="67" t="str">
        <f t="shared" si="0"/>
        <v>F:\slg_cehua\trunk\数值文档\战国导表\后台\c#\</v>
      </c>
      <c r="O13" s="59" t="s">
        <v>203</v>
      </c>
      <c r="P13" s="253"/>
      <c r="Q13" s="70" t="s">
        <v>201</v>
      </c>
      <c r="R13" s="35" t="s">
        <v>199</v>
      </c>
      <c r="S13" s="68" t="s">
        <v>445</v>
      </c>
      <c r="T13" s="66"/>
      <c r="U13" s="66"/>
      <c r="V13" s="69" t="str">
        <f t="shared" si="1"/>
        <v>F:\slg_cehua\trunk\数值文档\战国导表\前台\c#\</v>
      </c>
    </row>
    <row r="14" spans="1:22" s="7" customFormat="1">
      <c r="A14" s="253"/>
      <c r="B14" s="64"/>
      <c r="C14" s="35"/>
      <c r="D14" s="68"/>
      <c r="E14" s="68"/>
      <c r="F14" s="68"/>
      <c r="G14" s="68"/>
      <c r="H14" s="68"/>
      <c r="I14" s="56"/>
      <c r="J14" s="68"/>
      <c r="K14" s="66"/>
      <c r="L14" s="66"/>
      <c r="M14" s="67" t="str">
        <f t="shared" si="0"/>
        <v>F:\slg_cehua\trunk\数值文档\战国导表\后台\c#\</v>
      </c>
      <c r="N14" s="59"/>
      <c r="O14" s="59"/>
      <c r="P14" s="253"/>
      <c r="Q14" s="70"/>
      <c r="R14" s="35"/>
      <c r="S14" s="68"/>
      <c r="T14" s="66"/>
      <c r="U14" s="66"/>
      <c r="V14" s="69" t="str">
        <f t="shared" si="1"/>
        <v>F:\slg_cehua\trunk\数值文档\战国导表\前台\c#\</v>
      </c>
    </row>
    <row r="15" spans="1:22">
      <c r="A15" s="253"/>
      <c r="B15" s="64"/>
      <c r="C15" s="35"/>
      <c r="D15" s="56"/>
      <c r="E15" s="68"/>
      <c r="F15" s="68"/>
      <c r="G15" s="68"/>
      <c r="H15" s="68"/>
      <c r="I15" s="68"/>
      <c r="J15" s="68"/>
      <c r="K15" s="66"/>
      <c r="L15" s="66"/>
      <c r="M15" s="67" t="str">
        <f t="shared" si="0"/>
        <v>F:\slg_cehua\trunk\数值文档\战国导表\后台\c#\</v>
      </c>
      <c r="P15" s="253"/>
      <c r="Q15" s="70"/>
      <c r="R15" s="35"/>
      <c r="S15" s="68"/>
      <c r="T15" s="66"/>
      <c r="U15" s="66"/>
      <c r="V15" s="69" t="str">
        <f t="shared" si="1"/>
        <v>F:\slg_cehua\trunk\数值文档\战国导表\前台\c#\</v>
      </c>
    </row>
    <row r="16" spans="1:22">
      <c r="A16" s="253"/>
      <c r="B16" s="64"/>
      <c r="C16" s="35"/>
      <c r="D16" s="68"/>
      <c r="E16" s="68"/>
      <c r="F16" s="68"/>
      <c r="G16" s="68"/>
      <c r="H16" s="68"/>
      <c r="I16" s="68"/>
      <c r="J16" s="68"/>
      <c r="K16" s="66"/>
      <c r="L16" s="66"/>
      <c r="M16" s="67" t="str">
        <f t="shared" si="0"/>
        <v>F:\slg_cehua\trunk\数值文档\战国导表\后台\c#\</v>
      </c>
      <c r="P16" s="253"/>
      <c r="Q16" s="70"/>
      <c r="R16" s="35"/>
      <c r="S16" s="68"/>
      <c r="T16" s="71"/>
      <c r="U16" s="66"/>
      <c r="V16" s="69" t="str">
        <f t="shared" si="1"/>
        <v>F:\slg_cehua\trunk\数值文档\战国导表\前台\c#\</v>
      </c>
    </row>
    <row r="17" spans="1:22">
      <c r="A17" s="253"/>
      <c r="B17" s="72"/>
      <c r="C17" s="35"/>
      <c r="D17" s="56"/>
      <c r="E17" s="68"/>
      <c r="F17" s="68"/>
      <c r="G17" s="68"/>
      <c r="H17" s="68"/>
      <c r="I17" s="68"/>
      <c r="J17" s="68"/>
      <c r="K17" s="71"/>
      <c r="L17" s="66"/>
      <c r="M17" s="67" t="str">
        <f t="shared" si="0"/>
        <v>F:\slg_cehua\trunk\数值文档\战国导表\后台\c#\</v>
      </c>
      <c r="P17" s="253"/>
      <c r="Q17" s="70"/>
      <c r="R17" s="35"/>
      <c r="S17" s="68"/>
      <c r="T17" s="66"/>
      <c r="U17" s="66"/>
      <c r="V17" s="69" t="str">
        <f t="shared" si="1"/>
        <v>F:\slg_cehua\trunk\数值文档\战国导表\前台\c#\</v>
      </c>
    </row>
    <row r="18" spans="1:22">
      <c r="A18" s="253"/>
      <c r="B18" s="64"/>
      <c r="C18" s="35"/>
      <c r="D18" s="68"/>
      <c r="E18" s="68"/>
      <c r="F18" s="68"/>
      <c r="G18" s="68"/>
      <c r="H18" s="68"/>
      <c r="I18" s="68"/>
      <c r="J18" s="68"/>
      <c r="K18" s="66"/>
      <c r="L18" s="66"/>
      <c r="M18" s="67" t="str">
        <f t="shared" si="0"/>
        <v>F:\slg_cehua\trunk\数值文档\战国导表\后台\c#\</v>
      </c>
      <c r="P18" s="253"/>
      <c r="Q18" s="70"/>
      <c r="R18" s="35"/>
      <c r="S18" s="68"/>
      <c r="T18" s="66"/>
      <c r="U18" s="66"/>
      <c r="V18" s="69" t="str">
        <f t="shared" si="1"/>
        <v>F:\slg_cehua\trunk\数值文档\战国导表\前台\c#\</v>
      </c>
    </row>
    <row r="19" spans="1:22">
      <c r="A19" s="253"/>
      <c r="B19" s="64"/>
      <c r="C19" s="35"/>
      <c r="D19" s="68"/>
      <c r="E19" s="68"/>
      <c r="F19" s="68"/>
      <c r="G19" s="68"/>
      <c r="H19" s="68"/>
      <c r="I19" s="68"/>
      <c r="J19" s="68"/>
      <c r="K19" s="66"/>
      <c r="L19" s="66"/>
      <c r="M19" s="67" t="str">
        <f t="shared" si="0"/>
        <v>F:\slg_cehua\trunk\数值文档\战国导表\后台\c#\</v>
      </c>
      <c r="P19" s="253"/>
      <c r="Q19" s="70"/>
      <c r="R19" s="35"/>
      <c r="S19" s="68"/>
      <c r="T19" s="66"/>
      <c r="U19" s="66"/>
      <c r="V19" s="69" t="str">
        <f t="shared" si="1"/>
        <v>F:\slg_cehua\trunk\数值文档\战国导表\前台\c#\</v>
      </c>
    </row>
    <row r="20" spans="1:22">
      <c r="A20" s="253"/>
      <c r="B20" s="64"/>
      <c r="C20" s="35"/>
      <c r="D20" s="68"/>
      <c r="E20" s="68"/>
      <c r="F20" s="68"/>
      <c r="G20" s="68"/>
      <c r="H20" s="68"/>
      <c r="I20" s="68"/>
      <c r="J20" s="68"/>
      <c r="K20" s="66"/>
      <c r="L20" s="66"/>
      <c r="M20" s="67" t="str">
        <f t="shared" si="0"/>
        <v>F:\slg_cehua\trunk\数值文档\战国导表\后台\c#\</v>
      </c>
      <c r="P20" s="253"/>
      <c r="Q20" s="70"/>
      <c r="R20" s="35"/>
      <c r="S20" s="68"/>
      <c r="T20" s="66"/>
      <c r="U20" s="66"/>
      <c r="V20" s="69" t="str">
        <f t="shared" si="1"/>
        <v>F:\slg_cehua\trunk\数值文档\战国导表\前台\c#\</v>
      </c>
    </row>
    <row r="21" spans="1:22">
      <c r="A21" s="253"/>
      <c r="B21" s="64"/>
      <c r="C21" s="35"/>
      <c r="D21" s="68"/>
      <c r="E21" s="68"/>
      <c r="F21" s="68"/>
      <c r="G21" s="68"/>
      <c r="H21" s="68"/>
      <c r="I21" s="68"/>
      <c r="J21" s="68"/>
      <c r="K21" s="66"/>
      <c r="L21" s="66"/>
      <c r="M21" s="67" t="str">
        <f t="shared" si="0"/>
        <v>F:\slg_cehua\trunk\数值文档\战国导表\后台\c#\</v>
      </c>
      <c r="P21" s="253"/>
      <c r="Q21" s="70"/>
      <c r="R21" s="35"/>
      <c r="S21" s="68"/>
      <c r="T21" s="66"/>
      <c r="U21" s="66"/>
      <c r="V21" s="69" t="str">
        <f t="shared" si="1"/>
        <v>F:\slg_cehua\trunk\数值文档\战国导表\前台\c#\</v>
      </c>
    </row>
    <row r="22" spans="1:22">
      <c r="A22" s="253"/>
      <c r="B22" s="72"/>
      <c r="C22" s="35"/>
      <c r="D22" s="56"/>
      <c r="E22" s="68"/>
      <c r="F22" s="68"/>
      <c r="G22" s="68"/>
      <c r="H22" s="68"/>
      <c r="I22" s="68"/>
      <c r="J22" s="68"/>
      <c r="K22" s="66"/>
      <c r="L22" s="66"/>
      <c r="M22" s="67" t="str">
        <f t="shared" si="0"/>
        <v>F:\slg_cehua\trunk\数值文档\战国导表\后台\c#\</v>
      </c>
      <c r="P22" s="253"/>
      <c r="Q22" s="73"/>
      <c r="R22" s="35"/>
      <c r="S22" s="68"/>
      <c r="T22" s="66"/>
      <c r="U22" s="66"/>
      <c r="V22" s="69" t="str">
        <f t="shared" si="1"/>
        <v>F:\slg_cehua\trunk\数值文档\战国导表\前台\c#\</v>
      </c>
    </row>
    <row r="23" spans="1:22">
      <c r="A23" s="253"/>
      <c r="B23" s="64"/>
      <c r="C23" s="35"/>
      <c r="D23" s="44"/>
      <c r="E23" s="44"/>
      <c r="F23" s="44"/>
      <c r="G23" s="44"/>
      <c r="H23" s="44"/>
      <c r="I23" s="44"/>
      <c r="J23" s="44"/>
      <c r="K23" s="66"/>
      <c r="L23" s="66"/>
      <c r="M23" s="67" t="str">
        <f t="shared" si="0"/>
        <v>F:\slg_cehua\trunk\数值文档\战国导表\后台\c#\</v>
      </c>
      <c r="P23" s="253"/>
      <c r="Q23" s="70"/>
      <c r="R23" s="35"/>
      <c r="S23" s="68"/>
      <c r="T23" s="66"/>
      <c r="U23" s="66"/>
      <c r="V23" s="69" t="str">
        <f t="shared" si="1"/>
        <v>F:\slg_cehua\trunk\数值文档\战国导表\前台\c#\</v>
      </c>
    </row>
    <row r="24" spans="1:22">
      <c r="A24" s="253"/>
      <c r="B24" s="64"/>
      <c r="C24" s="35"/>
      <c r="D24" s="68"/>
      <c r="E24" s="68"/>
      <c r="F24" s="68"/>
      <c r="G24" s="68"/>
      <c r="H24" s="68"/>
      <c r="I24" s="68"/>
      <c r="J24" s="68"/>
      <c r="K24" s="66"/>
      <c r="L24" s="66"/>
      <c r="M24" s="67" t="str">
        <f t="shared" si="0"/>
        <v>F:\slg_cehua\trunk\数值文档\战国导表\后台\c#\</v>
      </c>
      <c r="P24" s="253"/>
      <c r="Q24" s="73"/>
      <c r="R24" s="35"/>
      <c r="S24" s="68"/>
      <c r="T24" s="66"/>
      <c r="U24" s="66"/>
      <c r="V24" s="69" t="str">
        <f t="shared" si="1"/>
        <v>F:\slg_cehua\trunk\数值文档\战国导表\前台\c#\</v>
      </c>
    </row>
    <row r="25" spans="1:22">
      <c r="A25" s="253"/>
      <c r="B25" s="64"/>
      <c r="C25" s="35"/>
      <c r="D25" s="68"/>
      <c r="E25" s="68"/>
      <c r="F25" s="68"/>
      <c r="G25" s="68"/>
      <c r="H25" s="68"/>
      <c r="I25" s="68"/>
      <c r="J25" s="68"/>
      <c r="K25" s="66"/>
      <c r="L25" s="66"/>
      <c r="M25" s="67" t="str">
        <f t="shared" si="0"/>
        <v>F:\slg_cehua\trunk\数值文档\战国导表\后台\c#\</v>
      </c>
      <c r="P25" s="253"/>
      <c r="Q25" s="73"/>
      <c r="R25" s="35"/>
      <c r="S25" s="68"/>
      <c r="T25" s="66"/>
      <c r="U25" s="66"/>
      <c r="V25" s="69" t="str">
        <f t="shared" si="1"/>
        <v>F:\slg_cehua\trunk\数值文档\战国导表\前台\c#\</v>
      </c>
    </row>
    <row r="26" spans="1:22">
      <c r="A26" s="253"/>
      <c r="B26" s="64"/>
      <c r="C26" s="35"/>
      <c r="D26" s="68"/>
      <c r="E26" s="68"/>
      <c r="F26" s="68"/>
      <c r="G26" s="68"/>
      <c r="H26" s="68"/>
      <c r="I26" s="68"/>
      <c r="J26" s="68"/>
      <c r="K26" s="66"/>
      <c r="L26" s="66"/>
      <c r="M26" s="67" t="str">
        <f t="shared" si="0"/>
        <v>F:\slg_cehua\trunk\数值文档\战国导表\后台\c#\</v>
      </c>
      <c r="P26" s="253"/>
      <c r="Q26" s="70"/>
      <c r="R26" s="35"/>
      <c r="S26" s="68"/>
      <c r="T26" s="66"/>
      <c r="U26" s="66"/>
      <c r="V26" s="69" t="str">
        <f t="shared" si="1"/>
        <v>F:\slg_cehua\trunk\数值文档\战国导表\前台\c#\</v>
      </c>
    </row>
    <row r="27" spans="1:22">
      <c r="A27" s="253"/>
      <c r="B27" s="64"/>
      <c r="C27" s="35"/>
      <c r="D27" s="68"/>
      <c r="E27" s="68"/>
      <c r="F27" s="68"/>
      <c r="G27" s="68"/>
      <c r="H27" s="68"/>
      <c r="I27" s="68"/>
      <c r="J27" s="68"/>
      <c r="K27" s="66"/>
      <c r="L27" s="66"/>
      <c r="M27" s="67" t="str">
        <f t="shared" si="0"/>
        <v>F:\slg_cehua\trunk\数值文档\战国导表\后台\c#\</v>
      </c>
      <c r="P27" s="253"/>
      <c r="Q27" s="73"/>
      <c r="R27" s="35"/>
      <c r="S27" s="68"/>
      <c r="T27" s="66"/>
      <c r="U27" s="66"/>
      <c r="V27" s="69" t="str">
        <f t="shared" si="1"/>
        <v>F:\slg_cehua\trunk\数值文档\战国导表\前台\c#\</v>
      </c>
    </row>
    <row r="28" spans="1:22" ht="12.75" customHeight="1">
      <c r="A28" s="253"/>
      <c r="B28" s="64"/>
      <c r="C28" s="35"/>
      <c r="D28" s="68"/>
      <c r="E28" s="66"/>
      <c r="F28" s="68"/>
      <c r="G28" s="68"/>
      <c r="H28" s="68"/>
      <c r="I28" s="68"/>
      <c r="J28" s="68"/>
      <c r="K28" s="66"/>
      <c r="L28" s="66"/>
      <c r="M28" s="67" t="str">
        <f t="shared" si="0"/>
        <v>F:\slg_cehua\trunk\数值文档\战国导表\后台\c#\</v>
      </c>
      <c r="P28" s="253"/>
      <c r="Q28" s="73"/>
      <c r="R28" s="35"/>
      <c r="S28" s="68"/>
      <c r="T28" s="66"/>
      <c r="U28" s="66"/>
      <c r="V28" s="69" t="str">
        <f t="shared" si="1"/>
        <v>F:\slg_cehua\trunk\数值文档\战国导表\前台\c#\</v>
      </c>
    </row>
    <row r="29" spans="1:22">
      <c r="A29" s="253"/>
      <c r="B29" s="64"/>
      <c r="C29" s="35"/>
      <c r="D29" s="68"/>
      <c r="E29" s="68"/>
      <c r="F29" s="68"/>
      <c r="G29" s="68"/>
      <c r="H29" s="68"/>
      <c r="I29" s="68"/>
      <c r="J29" s="68"/>
      <c r="K29" s="66"/>
      <c r="L29" s="66"/>
      <c r="M29" s="67" t="str">
        <f t="shared" si="0"/>
        <v>F:\slg_cehua\trunk\数值文档\战国导表\后台\c#\</v>
      </c>
      <c r="P29" s="253"/>
      <c r="Q29" s="70"/>
      <c r="R29" s="35"/>
      <c r="S29" s="68"/>
      <c r="T29" s="66"/>
      <c r="U29" s="66"/>
      <c r="V29" s="69" t="str">
        <f t="shared" si="1"/>
        <v>F:\slg_cehua\trunk\数值文档\战国导表\前台\c#\</v>
      </c>
    </row>
    <row r="30" spans="1:22">
      <c r="A30" s="253"/>
      <c r="B30" s="64"/>
      <c r="C30" s="35"/>
      <c r="D30" s="74"/>
      <c r="E30" s="68"/>
      <c r="F30" s="68"/>
      <c r="G30" s="68"/>
      <c r="H30" s="68"/>
      <c r="I30" s="68"/>
      <c r="J30" s="68"/>
      <c r="K30" s="66"/>
      <c r="L30" s="66"/>
      <c r="M30" s="67" t="str">
        <f t="shared" si="0"/>
        <v>F:\slg_cehua\trunk\数值文档\战国导表\后台\c#\</v>
      </c>
      <c r="P30" s="253"/>
      <c r="Q30" s="70"/>
      <c r="R30" s="35"/>
      <c r="S30" s="68"/>
      <c r="T30" s="66"/>
      <c r="U30" s="66"/>
      <c r="V30" s="69" t="str">
        <f t="shared" si="1"/>
        <v>F:\slg_cehua\trunk\数值文档\战国导表\前台\c#\</v>
      </c>
    </row>
    <row r="31" spans="1:22">
      <c r="A31" s="253"/>
      <c r="B31" s="64"/>
      <c r="C31" s="35"/>
      <c r="D31" s="68"/>
      <c r="E31" s="68"/>
      <c r="F31" s="68"/>
      <c r="G31" s="68"/>
      <c r="H31" s="68"/>
      <c r="I31" s="68"/>
      <c r="J31" s="68"/>
      <c r="K31" s="66"/>
      <c r="L31" s="66"/>
      <c r="M31" s="67" t="str">
        <f t="shared" si="0"/>
        <v>F:\slg_cehua\trunk\数值文档\战国导表\后台\c#\</v>
      </c>
      <c r="P31" s="253"/>
      <c r="Q31" s="70"/>
      <c r="R31" s="35"/>
      <c r="S31" s="68"/>
      <c r="T31" s="66"/>
      <c r="U31" s="66"/>
      <c r="V31" s="69" t="str">
        <f t="shared" si="1"/>
        <v>F:\slg_cehua\trunk\数值文档\战国导表\前台\c#\</v>
      </c>
    </row>
    <row r="32" spans="1:22">
      <c r="A32" s="253"/>
      <c r="B32" s="64"/>
      <c r="C32" s="35"/>
      <c r="D32" s="64"/>
      <c r="E32" s="64"/>
      <c r="F32" s="68"/>
      <c r="G32" s="68"/>
      <c r="H32" s="68"/>
      <c r="I32" s="68"/>
      <c r="J32" s="68"/>
      <c r="K32" s="66"/>
      <c r="L32" s="66"/>
      <c r="M32" s="67" t="str">
        <f t="shared" si="0"/>
        <v>F:\slg_cehua\trunk\数值文档\战国导表\后台\c#\</v>
      </c>
      <c r="P32" s="253"/>
      <c r="Q32" s="70"/>
      <c r="R32" s="35"/>
      <c r="S32" s="68"/>
      <c r="T32" s="66"/>
      <c r="U32" s="66"/>
      <c r="V32" s="69" t="str">
        <f t="shared" si="1"/>
        <v>F:\slg_cehua\trunk\数值文档\战国导表\前台\c#\</v>
      </c>
    </row>
    <row r="33" spans="1:22">
      <c r="A33" s="253"/>
      <c r="B33" s="64"/>
      <c r="C33" s="35"/>
      <c r="D33" s="68"/>
      <c r="E33" s="68"/>
      <c r="F33" s="68"/>
      <c r="G33" s="68"/>
      <c r="H33" s="68"/>
      <c r="I33" s="68"/>
      <c r="J33" s="68"/>
      <c r="K33" s="66"/>
      <c r="L33" s="66"/>
      <c r="M33" s="67" t="str">
        <f t="shared" si="0"/>
        <v>F:\slg_cehua\trunk\数值文档\战国导表\后台\c#\</v>
      </c>
      <c r="P33" s="253"/>
      <c r="Q33" s="70"/>
      <c r="R33" s="35"/>
      <c r="S33" s="68"/>
      <c r="T33" s="66"/>
      <c r="U33" s="66"/>
      <c r="V33" s="69" t="str">
        <f t="shared" si="1"/>
        <v>F:\slg_cehua\trunk\数值文档\战国导表\前台\c#\</v>
      </c>
    </row>
    <row r="34" spans="1:22">
      <c r="A34" s="253"/>
      <c r="B34" s="64"/>
      <c r="C34" s="35"/>
      <c r="D34" s="68"/>
      <c r="E34" s="68"/>
      <c r="F34" s="68"/>
      <c r="G34" s="68"/>
      <c r="H34" s="68"/>
      <c r="I34" s="68"/>
      <c r="J34" s="68"/>
      <c r="K34" s="66"/>
      <c r="L34" s="66"/>
      <c r="M34" s="67" t="str">
        <f t="shared" si="0"/>
        <v>F:\slg_cehua\trunk\数值文档\战国导表\后台\c#\</v>
      </c>
      <c r="P34" s="253"/>
      <c r="Q34" s="73"/>
      <c r="R34" s="35"/>
      <c r="S34" s="68"/>
      <c r="T34" s="66"/>
      <c r="U34" s="66"/>
      <c r="V34" s="69" t="str">
        <f t="shared" si="1"/>
        <v>F:\slg_cehua\trunk\数值文档\战国导表\前台\c#\</v>
      </c>
    </row>
    <row r="35" spans="1:22">
      <c r="A35" s="253"/>
      <c r="B35" s="64"/>
      <c r="C35" s="35"/>
      <c r="D35" s="68"/>
      <c r="E35" s="68"/>
      <c r="F35" s="68"/>
      <c r="G35" s="68"/>
      <c r="H35" s="68"/>
      <c r="I35" s="68"/>
      <c r="J35" s="68"/>
      <c r="K35" s="66"/>
      <c r="L35" s="66"/>
      <c r="M35" s="67" t="str">
        <f t="shared" si="0"/>
        <v>F:\slg_cehua\trunk\数值文档\战国导表\后台\c#\</v>
      </c>
      <c r="P35" s="253"/>
      <c r="Q35" s="70"/>
      <c r="R35" s="35"/>
      <c r="S35" s="68"/>
      <c r="T35" s="66"/>
      <c r="U35" s="66"/>
      <c r="V35" s="69" t="str">
        <f t="shared" si="1"/>
        <v>F:\slg_cehua\trunk\数值文档\战国导表\前台\c#\</v>
      </c>
    </row>
    <row r="36" spans="1:22">
      <c r="A36" s="253"/>
      <c r="B36" s="64"/>
      <c r="C36" s="35"/>
      <c r="D36" s="68"/>
      <c r="E36" s="68"/>
      <c r="F36" s="68"/>
      <c r="G36" s="68"/>
      <c r="H36" s="68"/>
      <c r="I36" s="68"/>
      <c r="J36" s="68"/>
      <c r="K36" s="66"/>
      <c r="L36" s="66"/>
      <c r="M36" s="67" t="str">
        <f t="shared" si="0"/>
        <v>F:\slg_cehua\trunk\数值文档\战国导表\后台\c#\</v>
      </c>
      <c r="P36" s="253"/>
      <c r="Q36" s="70"/>
      <c r="R36" s="35"/>
      <c r="S36" s="68"/>
      <c r="T36" s="66"/>
      <c r="U36" s="66"/>
      <c r="V36" s="69" t="str">
        <f t="shared" si="1"/>
        <v>F:\slg_cehua\trunk\数值文档\战国导表\前台\c#\</v>
      </c>
    </row>
    <row r="37" spans="1:22">
      <c r="A37" s="253"/>
      <c r="B37" s="64"/>
      <c r="C37" s="35"/>
      <c r="D37" s="68"/>
      <c r="E37" s="68"/>
      <c r="F37" s="68"/>
      <c r="G37" s="68"/>
      <c r="H37" s="68"/>
      <c r="I37" s="68"/>
      <c r="J37" s="68"/>
      <c r="K37" s="66"/>
      <c r="L37" s="66"/>
      <c r="M37" s="67" t="str">
        <f t="shared" si="0"/>
        <v>F:\slg_cehua\trunk\数值文档\战国导表\后台\c#\</v>
      </c>
      <c r="P37" s="253"/>
      <c r="Q37" s="70"/>
      <c r="R37" s="35"/>
      <c r="S37" s="68"/>
      <c r="T37" s="66"/>
      <c r="U37" s="66"/>
      <c r="V37" s="69" t="str">
        <f t="shared" si="1"/>
        <v>F:\slg_cehua\trunk\数值文档\战国导表\前台\c#\</v>
      </c>
    </row>
    <row r="38" spans="1:22">
      <c r="A38" s="253"/>
      <c r="B38" s="64"/>
      <c r="C38" s="35"/>
      <c r="D38" s="68"/>
      <c r="E38" s="68"/>
      <c r="F38" s="68"/>
      <c r="G38" s="68"/>
      <c r="H38" s="68"/>
      <c r="I38" s="68"/>
      <c r="J38" s="68"/>
      <c r="K38" s="66"/>
      <c r="L38" s="66"/>
      <c r="M38" s="67" t="str">
        <f t="shared" si="0"/>
        <v>F:\slg_cehua\trunk\数值文档\战国导表\后台\c#\</v>
      </c>
      <c r="P38" s="253"/>
      <c r="Q38" s="70"/>
      <c r="R38" s="35"/>
      <c r="S38" s="68"/>
      <c r="T38" s="66"/>
      <c r="U38" s="66"/>
      <c r="V38" s="69" t="str">
        <f t="shared" si="1"/>
        <v>F:\slg_cehua\trunk\数值文档\战国导表\前台\c#\</v>
      </c>
    </row>
    <row r="39" spans="1:22">
      <c r="A39" s="253"/>
      <c r="B39" s="64"/>
      <c r="C39" s="35"/>
      <c r="D39" s="68"/>
      <c r="E39" s="68"/>
      <c r="F39" s="68"/>
      <c r="G39" s="68"/>
      <c r="H39" s="68"/>
      <c r="I39" s="68"/>
      <c r="J39" s="68"/>
      <c r="K39" s="66"/>
      <c r="L39" s="66"/>
      <c r="M39" s="67" t="str">
        <f t="shared" si="0"/>
        <v>F:\slg_cehua\trunk\数值文档\战国导表\后台\c#\</v>
      </c>
      <c r="P39" s="253"/>
      <c r="Q39" s="70"/>
      <c r="R39" s="35"/>
      <c r="S39" s="68"/>
      <c r="T39" s="66"/>
      <c r="U39" s="66"/>
      <c r="V39" s="69" t="str">
        <f t="shared" si="1"/>
        <v>F:\slg_cehua\trunk\数值文档\战国导表\前台\c#\</v>
      </c>
    </row>
    <row r="40" spans="1:22">
      <c r="A40" s="253"/>
      <c r="B40" s="64"/>
      <c r="C40" s="35"/>
      <c r="D40" s="74"/>
      <c r="E40" s="68"/>
      <c r="F40" s="68"/>
      <c r="G40" s="68"/>
      <c r="H40" s="68"/>
      <c r="I40" s="68"/>
      <c r="J40" s="68"/>
      <c r="K40" s="66"/>
      <c r="L40" s="66"/>
      <c r="M40" s="67" t="str">
        <f t="shared" si="0"/>
        <v>F:\slg_cehua\trunk\数值文档\战国导表\后台\c#\</v>
      </c>
      <c r="P40" s="253"/>
      <c r="Q40" s="70"/>
      <c r="R40" s="35"/>
      <c r="S40" s="68"/>
      <c r="T40" s="66"/>
      <c r="U40" s="66"/>
      <c r="V40" s="69" t="str">
        <f t="shared" si="1"/>
        <v>F:\slg_cehua\trunk\数值文档\战国导表\前台\c#\</v>
      </c>
    </row>
    <row r="41" spans="1:22" ht="10.5" customHeight="1">
      <c r="A41" s="253"/>
      <c r="B41" s="64"/>
      <c r="C41" s="35"/>
      <c r="D41" s="68"/>
      <c r="E41" s="68"/>
      <c r="F41" s="68"/>
      <c r="G41" s="68"/>
      <c r="H41" s="68"/>
      <c r="I41" s="68"/>
      <c r="J41" s="68"/>
      <c r="K41" s="66"/>
      <c r="L41" s="66"/>
      <c r="M41" s="67" t="str">
        <f t="shared" si="0"/>
        <v>F:\slg_cehua\trunk\数值文档\战国导表\后台\c#\</v>
      </c>
      <c r="P41" s="253"/>
      <c r="Q41" s="70"/>
      <c r="R41" s="35"/>
      <c r="S41" s="68"/>
      <c r="T41" s="66"/>
      <c r="U41" s="66"/>
      <c r="V41" s="69" t="str">
        <f t="shared" si="1"/>
        <v>F:\slg_cehua\trunk\数值文档\战国导表\前台\c#\</v>
      </c>
    </row>
    <row r="42" spans="1:22">
      <c r="A42" s="253"/>
      <c r="B42" s="64"/>
      <c r="C42" s="35"/>
      <c r="D42" s="68"/>
      <c r="E42" s="68"/>
      <c r="F42" s="68"/>
      <c r="G42" s="68"/>
      <c r="H42" s="68"/>
      <c r="I42" s="68"/>
      <c r="J42" s="68"/>
      <c r="K42" s="66"/>
      <c r="L42" s="66"/>
      <c r="M42" s="67" t="str">
        <f t="shared" si="0"/>
        <v>F:\slg_cehua\trunk\数值文档\战国导表\后台\c#\</v>
      </c>
      <c r="P42" s="253"/>
      <c r="Q42" s="70"/>
      <c r="R42" s="35"/>
      <c r="S42" s="68"/>
      <c r="T42" s="66"/>
      <c r="U42" s="66"/>
      <c r="V42" s="69" t="str">
        <f t="shared" si="1"/>
        <v>F:\slg_cehua\trunk\数值文档\战国导表\前台\c#\</v>
      </c>
    </row>
    <row r="43" spans="1:22">
      <c r="A43" s="253"/>
      <c r="B43" s="64"/>
      <c r="C43" s="35"/>
      <c r="D43" s="68"/>
      <c r="E43" s="68"/>
      <c r="F43" s="68"/>
      <c r="G43" s="68"/>
      <c r="H43" s="68"/>
      <c r="I43" s="68"/>
      <c r="J43" s="68"/>
      <c r="K43" s="66"/>
      <c r="L43" s="66"/>
      <c r="M43" s="67" t="str">
        <f t="shared" si="0"/>
        <v>F:\slg_cehua\trunk\数值文档\战国导表\后台\c#\</v>
      </c>
      <c r="P43" s="253"/>
      <c r="Q43" s="70"/>
      <c r="R43" s="35"/>
      <c r="S43" s="68"/>
      <c r="T43" s="66"/>
      <c r="U43" s="66"/>
      <c r="V43" s="69" t="str">
        <f t="shared" si="1"/>
        <v>F:\slg_cehua\trunk\数值文档\战国导表\前台\c#\</v>
      </c>
    </row>
    <row r="44" spans="1:22">
      <c r="A44" s="253"/>
      <c r="B44" s="64"/>
      <c r="C44" s="35"/>
      <c r="D44" s="68"/>
      <c r="E44" s="68"/>
      <c r="F44" s="68"/>
      <c r="G44" s="68"/>
      <c r="H44" s="68"/>
      <c r="I44" s="68"/>
      <c r="J44" s="68"/>
      <c r="K44" s="66"/>
      <c r="L44" s="66"/>
      <c r="M44" s="67" t="str">
        <f t="shared" ref="M44:M66" si="2">$K$2&amp;"后台\"&amp;版本选择&amp;"\"</f>
        <v>F:\slg_cehua\trunk\数值文档\战国导表\后台\c#\</v>
      </c>
      <c r="P44" s="253"/>
      <c r="Q44" s="70"/>
      <c r="R44" s="35"/>
      <c r="S44" s="68"/>
      <c r="T44" s="66"/>
      <c r="U44" s="66"/>
      <c r="V44" s="69" t="str">
        <f t="shared" ref="V44:V66" si="3">$K$2&amp;"前台\"&amp;版本选择&amp;"\"</f>
        <v>F:\slg_cehua\trunk\数值文档\战国导表\前台\c#\</v>
      </c>
    </row>
    <row r="45" spans="1:22">
      <c r="A45" s="253"/>
      <c r="B45" s="64"/>
      <c r="C45" s="35"/>
      <c r="D45" s="74"/>
      <c r="E45" s="74"/>
      <c r="F45" s="68"/>
      <c r="G45" s="68"/>
      <c r="H45" s="68"/>
      <c r="I45" s="68"/>
      <c r="J45" s="68"/>
      <c r="K45" s="66"/>
      <c r="L45" s="66"/>
      <c r="M45" s="67" t="str">
        <f t="shared" si="2"/>
        <v>F:\slg_cehua\trunk\数值文档\战国导表\后台\c#\</v>
      </c>
      <c r="P45" s="253"/>
      <c r="Q45" s="70"/>
      <c r="R45" s="35"/>
      <c r="S45" s="68"/>
      <c r="T45" s="66"/>
      <c r="U45" s="66"/>
      <c r="V45" s="69" t="str">
        <f t="shared" si="3"/>
        <v>F:\slg_cehua\trunk\数值文档\战国导表\前台\c#\</v>
      </c>
    </row>
    <row r="46" spans="1:22">
      <c r="A46" s="253"/>
      <c r="B46" s="64"/>
      <c r="C46" s="35"/>
      <c r="D46" s="74"/>
      <c r="E46" s="68"/>
      <c r="F46" s="68"/>
      <c r="G46" s="68"/>
      <c r="H46" s="68"/>
      <c r="I46" s="68"/>
      <c r="J46" s="68"/>
      <c r="K46" s="66"/>
      <c r="L46" s="66"/>
      <c r="M46" s="67" t="str">
        <f t="shared" si="2"/>
        <v>F:\slg_cehua\trunk\数值文档\战国导表\后台\c#\</v>
      </c>
      <c r="P46" s="253"/>
      <c r="Q46" s="75"/>
      <c r="R46" s="35"/>
      <c r="S46" s="68"/>
      <c r="T46" s="66"/>
      <c r="U46" s="66"/>
      <c r="V46" s="69" t="str">
        <f t="shared" si="3"/>
        <v>F:\slg_cehua\trunk\数值文档\战国导表\前台\c#\</v>
      </c>
    </row>
    <row r="47" spans="1:22">
      <c r="A47" s="253"/>
      <c r="B47" s="64"/>
      <c r="C47" s="35"/>
      <c r="D47" s="68"/>
      <c r="E47" s="68"/>
      <c r="F47" s="68"/>
      <c r="G47" s="68"/>
      <c r="H47" s="68"/>
      <c r="I47" s="68"/>
      <c r="J47" s="68"/>
      <c r="K47" s="66"/>
      <c r="L47" s="66"/>
      <c r="M47" s="67" t="str">
        <f t="shared" si="2"/>
        <v>F:\slg_cehua\trunk\数值文档\战国导表\后台\c#\</v>
      </c>
      <c r="P47" s="253"/>
      <c r="Q47" s="70"/>
      <c r="R47" s="35"/>
      <c r="S47" s="68"/>
      <c r="T47" s="66"/>
      <c r="U47" s="66"/>
      <c r="V47" s="69" t="str">
        <f t="shared" si="3"/>
        <v>F:\slg_cehua\trunk\数值文档\战国导表\前台\c#\</v>
      </c>
    </row>
    <row r="48" spans="1:22" ht="13.5" customHeight="1">
      <c r="A48" s="253"/>
      <c r="B48" s="64"/>
      <c r="C48" s="35"/>
      <c r="D48" s="68"/>
      <c r="E48" s="68"/>
      <c r="F48" s="68"/>
      <c r="G48" s="68"/>
      <c r="H48" s="68"/>
      <c r="I48" s="68"/>
      <c r="J48" s="68"/>
      <c r="K48" s="66"/>
      <c r="L48" s="66"/>
      <c r="M48" s="67" t="str">
        <f t="shared" si="2"/>
        <v>F:\slg_cehua\trunk\数值文档\战国导表\后台\c#\</v>
      </c>
      <c r="P48" s="253"/>
      <c r="Q48" s="75"/>
      <c r="R48" s="35"/>
      <c r="S48" s="68"/>
      <c r="T48" s="66"/>
      <c r="U48" s="66"/>
      <c r="V48" s="69" t="str">
        <f t="shared" si="3"/>
        <v>F:\slg_cehua\trunk\数值文档\战国导表\前台\c#\</v>
      </c>
    </row>
    <row r="49" spans="1:22">
      <c r="A49" s="253"/>
      <c r="B49" s="64"/>
      <c r="C49" s="35"/>
      <c r="D49" s="68"/>
      <c r="E49" s="68"/>
      <c r="F49" s="68"/>
      <c r="G49" s="68"/>
      <c r="H49" s="68"/>
      <c r="I49" s="68"/>
      <c r="J49" s="68"/>
      <c r="K49" s="66"/>
      <c r="L49" s="66"/>
      <c r="M49" s="67" t="str">
        <f t="shared" si="2"/>
        <v>F:\slg_cehua\trunk\数值文档\战国导表\后台\c#\</v>
      </c>
      <c r="P49" s="253"/>
      <c r="Q49" s="70"/>
      <c r="R49" s="35"/>
      <c r="S49" s="68"/>
      <c r="T49" s="66"/>
      <c r="U49" s="66"/>
      <c r="V49" s="69" t="str">
        <f t="shared" si="3"/>
        <v>F:\slg_cehua\trunk\数值文档\战国导表\前台\c#\</v>
      </c>
    </row>
    <row r="50" spans="1:22">
      <c r="A50" s="253"/>
      <c r="B50" s="64"/>
      <c r="C50" s="35"/>
      <c r="D50" s="68"/>
      <c r="E50" s="68"/>
      <c r="F50" s="68"/>
      <c r="G50" s="68"/>
      <c r="H50" s="68"/>
      <c r="I50" s="68"/>
      <c r="J50" s="68"/>
      <c r="K50" s="66"/>
      <c r="L50" s="66"/>
      <c r="M50" s="67" t="str">
        <f t="shared" si="2"/>
        <v>F:\slg_cehua\trunk\数值文档\战国导表\后台\c#\</v>
      </c>
      <c r="P50" s="253"/>
      <c r="Q50" s="70"/>
      <c r="R50" s="35"/>
      <c r="S50" s="68"/>
      <c r="T50" s="66"/>
      <c r="U50" s="66"/>
      <c r="V50" s="69" t="str">
        <f t="shared" si="3"/>
        <v>F:\slg_cehua\trunk\数值文档\战国导表\前台\c#\</v>
      </c>
    </row>
    <row r="51" spans="1:22">
      <c r="A51" s="253"/>
      <c r="B51" s="64"/>
      <c r="C51" s="35"/>
      <c r="D51" s="68"/>
      <c r="E51" s="68"/>
      <c r="F51" s="68"/>
      <c r="G51" s="68"/>
      <c r="H51" s="68"/>
      <c r="I51" s="68"/>
      <c r="J51" s="68"/>
      <c r="K51" s="66"/>
      <c r="L51" s="66"/>
      <c r="M51" s="67" t="str">
        <f t="shared" si="2"/>
        <v>F:\slg_cehua\trunk\数值文档\战国导表\后台\c#\</v>
      </c>
      <c r="P51" s="253"/>
      <c r="Q51" s="70"/>
      <c r="R51" s="35"/>
      <c r="S51" s="68"/>
      <c r="T51" s="66"/>
      <c r="U51" s="66"/>
      <c r="V51" s="69" t="str">
        <f t="shared" si="3"/>
        <v>F:\slg_cehua\trunk\数值文档\战国导表\前台\c#\</v>
      </c>
    </row>
    <row r="52" spans="1:22">
      <c r="A52" s="253"/>
      <c r="B52" s="64"/>
      <c r="C52" s="35"/>
      <c r="D52" s="68"/>
      <c r="E52" s="68"/>
      <c r="F52" s="68"/>
      <c r="G52" s="68"/>
      <c r="H52" s="68"/>
      <c r="I52" s="68"/>
      <c r="J52" s="68"/>
      <c r="K52" s="66"/>
      <c r="L52" s="66"/>
      <c r="M52" s="67" t="str">
        <f t="shared" si="2"/>
        <v>F:\slg_cehua\trunk\数值文档\战国导表\后台\c#\</v>
      </c>
      <c r="P52" s="253"/>
      <c r="Q52" s="70"/>
      <c r="R52" s="35"/>
      <c r="S52" s="66"/>
      <c r="T52" s="66"/>
      <c r="U52" s="66"/>
      <c r="V52" s="69" t="str">
        <f t="shared" si="3"/>
        <v>F:\slg_cehua\trunk\数值文档\战国导表\前台\c#\</v>
      </c>
    </row>
    <row r="53" spans="1:22">
      <c r="A53" s="253"/>
      <c r="B53" s="64"/>
      <c r="C53" s="35"/>
      <c r="D53" s="64"/>
      <c r="E53" s="68"/>
      <c r="F53" s="68"/>
      <c r="G53" s="68"/>
      <c r="H53" s="68"/>
      <c r="I53" s="68"/>
      <c r="J53" s="68"/>
      <c r="K53" s="66"/>
      <c r="L53" s="66"/>
      <c r="M53" s="67" t="str">
        <f t="shared" si="2"/>
        <v>F:\slg_cehua\trunk\数值文档\战国导表\后台\c#\</v>
      </c>
      <c r="P53" s="253"/>
      <c r="Q53" s="70"/>
      <c r="R53" s="35"/>
      <c r="S53" s="68"/>
      <c r="T53" s="66"/>
      <c r="U53" s="66"/>
      <c r="V53" s="69" t="str">
        <f t="shared" si="3"/>
        <v>F:\slg_cehua\trunk\数值文档\战国导表\前台\c#\</v>
      </c>
    </row>
    <row r="54" spans="1:22">
      <c r="A54" s="253"/>
      <c r="B54" s="64"/>
      <c r="C54" s="35"/>
      <c r="D54" s="68"/>
      <c r="E54" s="68"/>
      <c r="F54" s="68"/>
      <c r="G54" s="68"/>
      <c r="H54" s="68"/>
      <c r="I54" s="68"/>
      <c r="J54" s="68"/>
      <c r="K54" s="66"/>
      <c r="L54" s="66"/>
      <c r="M54" s="67" t="str">
        <f t="shared" si="2"/>
        <v>F:\slg_cehua\trunk\数值文档\战国导表\后台\c#\</v>
      </c>
      <c r="P54" s="253"/>
      <c r="Q54" s="76"/>
      <c r="R54" s="35"/>
      <c r="S54" s="77"/>
      <c r="T54" s="78"/>
      <c r="U54" s="66"/>
      <c r="V54" s="69" t="str">
        <f t="shared" si="3"/>
        <v>F:\slg_cehua\trunk\数值文档\战国导表\前台\c#\</v>
      </c>
    </row>
    <row r="55" spans="1:22">
      <c r="A55" s="253"/>
      <c r="B55" s="64"/>
      <c r="C55" s="35"/>
      <c r="D55" s="68"/>
      <c r="E55" s="68"/>
      <c r="F55" s="68"/>
      <c r="G55" s="68"/>
      <c r="H55" s="77"/>
      <c r="I55" s="77"/>
      <c r="J55" s="77"/>
      <c r="K55" s="66"/>
      <c r="L55" s="66"/>
      <c r="M55" s="67" t="str">
        <f t="shared" si="2"/>
        <v>F:\slg_cehua\trunk\数值文档\战国导表\后台\c#\</v>
      </c>
      <c r="P55" s="253"/>
      <c r="Q55" s="77"/>
      <c r="R55" s="35"/>
      <c r="S55" s="77"/>
      <c r="T55" s="78"/>
      <c r="U55" s="66"/>
      <c r="V55" s="69" t="str">
        <f t="shared" si="3"/>
        <v>F:\slg_cehua\trunk\数值文档\战国导表\前台\c#\</v>
      </c>
    </row>
    <row r="56" spans="1:22">
      <c r="A56" s="253"/>
      <c r="B56" s="64"/>
      <c r="C56" s="35"/>
      <c r="D56" s="68"/>
      <c r="E56" s="68"/>
      <c r="F56" s="68"/>
      <c r="G56" s="68"/>
      <c r="H56" s="68"/>
      <c r="I56" s="68"/>
      <c r="J56" s="68"/>
      <c r="K56" s="66"/>
      <c r="L56" s="66"/>
      <c r="M56" s="67" t="str">
        <f t="shared" si="2"/>
        <v>F:\slg_cehua\trunk\数值文档\战国导表\后台\c#\</v>
      </c>
      <c r="P56" s="253"/>
      <c r="Q56" s="77"/>
      <c r="R56" s="35"/>
      <c r="S56" s="77"/>
      <c r="T56" s="78"/>
      <c r="U56" s="66"/>
      <c r="V56" s="69" t="str">
        <f t="shared" si="3"/>
        <v>F:\slg_cehua\trunk\数值文档\战国导表\前台\c#\</v>
      </c>
    </row>
    <row r="57" spans="1:22">
      <c r="A57" s="253"/>
      <c r="B57" s="64"/>
      <c r="C57" s="35"/>
      <c r="D57" s="68"/>
      <c r="E57" s="68"/>
      <c r="F57" s="68"/>
      <c r="G57" s="68"/>
      <c r="H57" s="68"/>
      <c r="I57" s="68"/>
      <c r="J57" s="68"/>
      <c r="K57" s="66"/>
      <c r="L57" s="66"/>
      <c r="M57" s="67" t="str">
        <f t="shared" si="2"/>
        <v>F:\slg_cehua\trunk\数值文档\战国导表\后台\c#\</v>
      </c>
      <c r="P57" s="253"/>
      <c r="Q57" s="77"/>
      <c r="R57" s="35"/>
      <c r="S57" s="77"/>
      <c r="T57" s="78"/>
      <c r="U57" s="66"/>
      <c r="V57" s="69" t="str">
        <f t="shared" si="3"/>
        <v>F:\slg_cehua\trunk\数值文档\战国导表\前台\c#\</v>
      </c>
    </row>
    <row r="58" spans="1:22">
      <c r="A58" s="253"/>
      <c r="B58" s="64"/>
      <c r="C58" s="35"/>
      <c r="D58" s="68"/>
      <c r="E58" s="68"/>
      <c r="F58" s="68"/>
      <c r="G58" s="68"/>
      <c r="H58" s="68"/>
      <c r="I58" s="68"/>
      <c r="J58" s="68"/>
      <c r="K58" s="66"/>
      <c r="L58" s="66"/>
      <c r="M58" s="67" t="str">
        <f t="shared" si="2"/>
        <v>F:\slg_cehua\trunk\数值文档\战国导表\后台\c#\</v>
      </c>
      <c r="P58" s="253"/>
      <c r="Q58" s="77"/>
      <c r="R58" s="35"/>
      <c r="S58" s="77"/>
      <c r="T58" s="78"/>
      <c r="U58" s="66"/>
      <c r="V58" s="69" t="str">
        <f t="shared" si="3"/>
        <v>F:\slg_cehua\trunk\数值文档\战国导表\前台\c#\</v>
      </c>
    </row>
    <row r="59" spans="1:22">
      <c r="A59" s="253"/>
      <c r="B59" s="64"/>
      <c r="C59" s="35"/>
      <c r="D59" s="68"/>
      <c r="E59" s="68"/>
      <c r="F59" s="68"/>
      <c r="G59" s="68"/>
      <c r="H59" s="68"/>
      <c r="I59" s="68"/>
      <c r="J59" s="68"/>
      <c r="K59" s="66"/>
      <c r="L59" s="66"/>
      <c r="M59" s="67" t="str">
        <f t="shared" si="2"/>
        <v>F:\slg_cehua\trunk\数值文档\战国导表\后台\c#\</v>
      </c>
      <c r="P59" s="253"/>
      <c r="Q59" s="77"/>
      <c r="R59" s="35"/>
      <c r="S59" s="79"/>
      <c r="T59" s="78"/>
      <c r="U59" s="66"/>
      <c r="V59" s="69" t="str">
        <f t="shared" si="3"/>
        <v>F:\slg_cehua\trunk\数值文档\战国导表\前台\c#\</v>
      </c>
    </row>
    <row r="60" spans="1:22">
      <c r="A60" s="253"/>
      <c r="B60" s="64"/>
      <c r="C60" s="35"/>
      <c r="D60" s="68"/>
      <c r="E60" s="68"/>
      <c r="F60" s="68"/>
      <c r="G60" s="68"/>
      <c r="H60" s="68"/>
      <c r="I60" s="68"/>
      <c r="J60" s="68"/>
      <c r="K60" s="66"/>
      <c r="L60" s="66"/>
      <c r="M60" s="67" t="str">
        <f t="shared" si="2"/>
        <v>F:\slg_cehua\trunk\数值文档\战国导表\后台\c#\</v>
      </c>
      <c r="P60" s="253"/>
      <c r="Q60" s="77"/>
      <c r="R60" s="35"/>
      <c r="S60" s="77"/>
      <c r="T60" s="78"/>
      <c r="U60" s="66"/>
      <c r="V60" s="69" t="str">
        <f t="shared" si="3"/>
        <v>F:\slg_cehua\trunk\数值文档\战国导表\前台\c#\</v>
      </c>
    </row>
    <row r="61" spans="1:22">
      <c r="A61" s="253"/>
      <c r="B61" s="64"/>
      <c r="C61" s="35"/>
      <c r="D61" s="68"/>
      <c r="E61" s="68"/>
      <c r="F61" s="68"/>
      <c r="G61" s="68"/>
      <c r="H61" s="68"/>
      <c r="I61" s="68"/>
      <c r="J61" s="68"/>
      <c r="K61" s="66"/>
      <c r="L61" s="66"/>
      <c r="M61" s="67" t="str">
        <f t="shared" si="2"/>
        <v>F:\slg_cehua\trunk\数值文档\战国导表\后台\c#\</v>
      </c>
      <c r="P61" s="253"/>
      <c r="Q61" s="77"/>
      <c r="R61" s="35"/>
      <c r="S61" s="77"/>
      <c r="T61" s="78"/>
      <c r="U61" s="66"/>
      <c r="V61" s="69" t="str">
        <f t="shared" si="3"/>
        <v>F:\slg_cehua\trunk\数值文档\战国导表\前台\c#\</v>
      </c>
    </row>
    <row r="62" spans="1:22">
      <c r="A62" s="253"/>
      <c r="B62" s="64"/>
      <c r="C62" s="35"/>
      <c r="D62" s="68"/>
      <c r="E62" s="68"/>
      <c r="F62" s="68"/>
      <c r="G62" s="68"/>
      <c r="H62" s="68"/>
      <c r="I62" s="68"/>
      <c r="J62" s="68"/>
      <c r="K62" s="66"/>
      <c r="L62" s="66"/>
      <c r="M62" s="67" t="str">
        <f t="shared" si="2"/>
        <v>F:\slg_cehua\trunk\数值文档\战国导表\后台\c#\</v>
      </c>
      <c r="P62" s="253"/>
      <c r="Q62" s="77"/>
      <c r="R62" s="35"/>
      <c r="S62" s="77"/>
      <c r="T62" s="78"/>
      <c r="U62" s="66"/>
      <c r="V62" s="69" t="str">
        <f t="shared" si="3"/>
        <v>F:\slg_cehua\trunk\数值文档\战国导表\前台\c#\</v>
      </c>
    </row>
    <row r="63" spans="1:22">
      <c r="A63" s="253"/>
      <c r="B63" s="64"/>
      <c r="C63" s="35"/>
      <c r="D63" s="77"/>
      <c r="E63" s="68"/>
      <c r="F63" s="68"/>
      <c r="G63" s="68"/>
      <c r="H63" s="68"/>
      <c r="I63" s="68"/>
      <c r="J63" s="68"/>
      <c r="K63" s="66"/>
      <c r="L63" s="66"/>
      <c r="M63" s="67" t="str">
        <f t="shared" si="2"/>
        <v>F:\slg_cehua\trunk\数值文档\战国导表\后台\c#\</v>
      </c>
      <c r="P63" s="253"/>
      <c r="Q63" s="77"/>
      <c r="R63" s="35"/>
      <c r="S63" s="77"/>
      <c r="T63" s="78"/>
      <c r="U63" s="66"/>
      <c r="V63" s="69" t="str">
        <f t="shared" si="3"/>
        <v>F:\slg_cehua\trunk\数值文档\战国导表\前台\c#\</v>
      </c>
    </row>
    <row r="64" spans="1:22">
      <c r="A64" s="253"/>
      <c r="B64" s="64"/>
      <c r="C64" s="35"/>
      <c r="D64" s="77"/>
      <c r="E64" s="66"/>
      <c r="F64" s="68"/>
      <c r="G64" s="68"/>
      <c r="H64" s="68"/>
      <c r="I64" s="68"/>
      <c r="J64" s="68"/>
      <c r="K64" s="66"/>
      <c r="L64" s="66"/>
      <c r="M64" s="67" t="str">
        <f t="shared" si="2"/>
        <v>F:\slg_cehua\trunk\数值文档\战国导表\后台\c#\</v>
      </c>
      <c r="P64" s="253"/>
      <c r="Q64" s="77"/>
      <c r="R64" s="35"/>
      <c r="S64" s="77"/>
      <c r="T64" s="78"/>
      <c r="U64" s="66"/>
      <c r="V64" s="69" t="str">
        <f t="shared" si="3"/>
        <v>F:\slg_cehua\trunk\数值文档\战国导表\前台\c#\</v>
      </c>
    </row>
    <row r="65" spans="1:22">
      <c r="A65" s="253"/>
      <c r="B65" s="64"/>
      <c r="C65" s="35"/>
      <c r="D65" s="68"/>
      <c r="E65" s="68"/>
      <c r="F65" s="68"/>
      <c r="G65" s="68"/>
      <c r="H65" s="68"/>
      <c r="I65" s="68"/>
      <c r="J65" s="68"/>
      <c r="K65" s="66"/>
      <c r="L65" s="66"/>
      <c r="M65" s="67" t="str">
        <f t="shared" si="2"/>
        <v>F:\slg_cehua\trunk\数值文档\战国导表\后台\c#\</v>
      </c>
      <c r="P65" s="253"/>
      <c r="Q65" s="77"/>
      <c r="R65" s="35"/>
      <c r="S65" s="77"/>
      <c r="T65" s="78"/>
      <c r="U65" s="66"/>
      <c r="V65" s="69" t="str">
        <f t="shared" si="3"/>
        <v>F:\slg_cehua\trunk\数值文档\战国导表\前台\c#\</v>
      </c>
    </row>
    <row r="66" spans="1:22">
      <c r="A66" s="253"/>
      <c r="B66" s="64"/>
      <c r="C66" s="35"/>
      <c r="D66" s="68"/>
      <c r="E66" s="68"/>
      <c r="F66" s="68"/>
      <c r="G66" s="68"/>
      <c r="H66" s="68"/>
      <c r="I66" s="68"/>
      <c r="J66" s="68"/>
      <c r="K66" s="66"/>
      <c r="L66" s="66"/>
      <c r="M66" s="67" t="str">
        <f t="shared" si="2"/>
        <v>F:\slg_cehua\trunk\数值文档\战国导表\后台\c#\</v>
      </c>
      <c r="P66" s="253"/>
      <c r="Q66" s="77"/>
      <c r="R66" s="35"/>
      <c r="S66" s="77"/>
      <c r="T66" s="78"/>
      <c r="U66" s="66"/>
      <c r="V66" s="69" t="str">
        <f t="shared" si="3"/>
        <v>F:\slg_cehua\trunk\数值文档\战国导表\前台\c#\</v>
      </c>
    </row>
    <row r="68" spans="1:22">
      <c r="H68" s="29"/>
      <c r="I68" s="29"/>
      <c r="J68" s="29"/>
    </row>
    <row r="69" spans="1:22">
      <c r="H69" s="29"/>
      <c r="I69" s="29"/>
      <c r="J69" s="29"/>
    </row>
    <row r="70" spans="1:22">
      <c r="H70" s="29"/>
      <c r="I70" s="29"/>
      <c r="J70" s="29"/>
    </row>
    <row r="71" spans="1:22">
      <c r="H71" s="29"/>
      <c r="I71" s="29"/>
      <c r="J71" s="29"/>
    </row>
    <row r="72" spans="1:22">
      <c r="H72" s="29"/>
      <c r="I72" s="29"/>
      <c r="J72" s="29"/>
    </row>
    <row r="73" spans="1:22">
      <c r="H73" s="29"/>
      <c r="I73" s="29"/>
      <c r="J73" s="29"/>
    </row>
    <row r="74" spans="1:22">
      <c r="H74" s="29"/>
      <c r="I74" s="29"/>
      <c r="J74" s="29"/>
    </row>
    <row r="75" spans="1:22">
      <c r="H75" s="29"/>
      <c r="I75" s="29"/>
      <c r="J75" s="29"/>
    </row>
    <row r="76" spans="1:22">
      <c r="H76" s="29"/>
      <c r="I76" s="29"/>
      <c r="J76" s="29"/>
    </row>
    <row r="77" spans="1:22">
      <c r="H77" s="29"/>
      <c r="I77" s="29"/>
      <c r="J77" s="29"/>
    </row>
    <row r="78" spans="1:22">
      <c r="H78" s="29"/>
      <c r="I78" s="29"/>
      <c r="J78" s="29"/>
    </row>
    <row r="79" spans="1:22">
      <c r="H79" s="29"/>
      <c r="I79" s="29"/>
      <c r="J79" s="29"/>
    </row>
    <row r="80" spans="1:22">
      <c r="H80" s="29"/>
      <c r="I80" s="29"/>
      <c r="J80" s="29"/>
    </row>
    <row r="81" spans="8:10">
      <c r="H81" s="29"/>
      <c r="I81" s="29"/>
      <c r="J81" s="29"/>
    </row>
    <row r="82" spans="8:10">
      <c r="H82" s="29"/>
      <c r="I82" s="29"/>
      <c r="J82" s="29"/>
    </row>
    <row r="83" spans="8:10">
      <c r="H83" s="29"/>
      <c r="I83" s="29"/>
      <c r="J83" s="29"/>
    </row>
    <row r="84" spans="8:10">
      <c r="H84" s="29"/>
      <c r="I84" s="29"/>
      <c r="J84" s="29"/>
    </row>
    <row r="85" spans="8:10">
      <c r="H85" s="29"/>
      <c r="I85" s="29"/>
      <c r="J85" s="29"/>
    </row>
    <row r="86" spans="8:10">
      <c r="H86" s="29"/>
      <c r="I86" s="29"/>
      <c r="J86" s="29"/>
    </row>
    <row r="87" spans="8:10">
      <c r="H87" s="29"/>
      <c r="I87" s="29"/>
      <c r="J87" s="29"/>
    </row>
    <row r="88" spans="8:10">
      <c r="H88" s="29"/>
      <c r="I88" s="29"/>
      <c r="J88" s="29"/>
    </row>
    <row r="89" spans="8:10">
      <c r="H89" s="29"/>
      <c r="I89" s="29"/>
      <c r="J89" s="29"/>
    </row>
    <row r="90" spans="8:10">
      <c r="H90" s="29"/>
      <c r="I90" s="29"/>
      <c r="J90" s="29"/>
    </row>
  </sheetData>
  <protectedRanges>
    <protectedRange sqref="Q11" name="区域1_1_2" securityDescriptor="O:WDG:WDD:(A;;CC;;;WD)"/>
    <protectedRange sqref="Q24:Q25 Q22" name="区域1_2_2_2_1_1_2" securityDescriptor="O:WDG:WDD:(A;;CC;;;WD)"/>
    <protectedRange sqref="Q34" name="区域1_3" securityDescriptor="O:WDG:WDD:(A;;CC;;;WD)"/>
  </protectedRanges>
  <mergeCells count="4">
    <mergeCell ref="K1:O1"/>
    <mergeCell ref="K2:O2"/>
    <mergeCell ref="A11:A66"/>
    <mergeCell ref="P11:P66"/>
  </mergeCells>
  <phoneticPr fontId="3" type="noConversion"/>
  <conditionalFormatting sqref="C58:C64 C12 C14:C56">
    <cfRule type="containsText" dxfId="5" priority="6" operator="containsText" text="是">
      <formula>NOT(ISERROR(SEARCH("是",C12)))</formula>
    </cfRule>
  </conditionalFormatting>
  <conditionalFormatting sqref="R12:R59">
    <cfRule type="containsText" dxfId="4" priority="5" operator="containsText" text="是">
      <formula>NOT(ISERROR(SEARCH("是",R12)))</formula>
    </cfRule>
  </conditionalFormatting>
  <conditionalFormatting sqref="C65:C66">
    <cfRule type="containsText" dxfId="3" priority="4" operator="containsText" text="是">
      <formula>NOT(ISERROR(SEARCH("是",C65)))</formula>
    </cfRule>
  </conditionalFormatting>
  <conditionalFormatting sqref="C57">
    <cfRule type="containsText" dxfId="2" priority="3" operator="containsText" text="是">
      <formula>NOT(ISERROR(SEARCH("是",C57)))</formula>
    </cfRule>
  </conditionalFormatting>
  <conditionalFormatting sqref="R60:R66">
    <cfRule type="containsText" dxfId="1" priority="2" operator="containsText" text="是">
      <formula>NOT(ISERROR(SEARCH("是",R60)))</formula>
    </cfRule>
  </conditionalFormatting>
  <conditionalFormatting sqref="C13">
    <cfRule type="containsText" dxfId="0" priority="1" operator="containsText" text="是">
      <formula>NOT(ISERROR(SEARCH("是",C13)))</formula>
    </cfRule>
  </conditionalFormatting>
  <dataValidations count="3">
    <dataValidation type="list" allowBlank="1" showInputMessage="1" showErrorMessage="1" sqref="B1" xr:uid="{00000000-0002-0000-0000-000000000000}">
      <formula1>"lua,c#"</formula1>
    </dataValidation>
    <dataValidation type="list" allowBlank="1" showInputMessage="1" showErrorMessage="1" sqref="C12:C66 R12:R66" xr:uid="{00000000-0002-0000-0000-000001000000}">
      <formula1>"是,否"</formula1>
    </dataValidation>
    <dataValidation type="list" allowBlank="1" showInputMessage="1" showErrorMessage="1" sqref="R11 C11" xr:uid="{00000000-0002-0000-0000-000002000000}">
      <formula1>$AD$2:$AD$3</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2673" r:id="rId4" name="Button 1">
              <controlPr defaultSize="0" print="0" autoFill="0" autoPict="0">
                <anchor moveWithCells="1">
                  <from>
                    <xdr:col>3</xdr:col>
                    <xdr:colOff>9525</xdr:colOff>
                    <xdr:row>5</xdr:row>
                    <xdr:rowOff>85725</xdr:rowOff>
                  </from>
                  <to>
                    <xdr:col>4</xdr:col>
                    <xdr:colOff>295275</xdr:colOff>
                    <xdr:row>7</xdr:row>
                    <xdr:rowOff>76200</xdr:rowOff>
                  </to>
                </anchor>
              </controlPr>
            </control>
          </mc:Choice>
        </mc:AlternateContent>
        <mc:AlternateContent xmlns:mc="http://schemas.openxmlformats.org/markup-compatibility/2006">
          <mc:Choice Requires="x14">
            <control shapeId="412674" r:id="rId5" name="Button 2">
              <controlPr defaultSize="0" print="0" autoFill="0" autoPict="0" macro="[0]!前台导表">
                <anchor moveWithCells="1">
                  <from>
                    <xdr:col>15</xdr:col>
                    <xdr:colOff>171450</xdr:colOff>
                    <xdr:row>5</xdr:row>
                    <xdr:rowOff>47625</xdr:rowOff>
                  </from>
                  <to>
                    <xdr:col>17</xdr:col>
                    <xdr:colOff>142875</xdr:colOff>
                    <xdr:row>6</xdr:row>
                    <xdr:rowOff>123825</xdr:rowOff>
                  </to>
                </anchor>
              </controlPr>
            </control>
          </mc:Choice>
        </mc:AlternateContent>
        <mc:AlternateContent xmlns:mc="http://schemas.openxmlformats.org/markup-compatibility/2006">
          <mc:Choice Requires="x14">
            <control shapeId="412675" r:id="rId6" name="Button 3">
              <controlPr defaultSize="0" print="0" autoFill="0" autoPict="0">
                <anchor moveWithCells="1" sizeWithCells="1">
                  <from>
                    <xdr:col>7</xdr:col>
                    <xdr:colOff>685800</xdr:colOff>
                    <xdr:row>5</xdr:row>
                    <xdr:rowOff>47625</xdr:rowOff>
                  </from>
                  <to>
                    <xdr:col>12</xdr:col>
                    <xdr:colOff>76200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5"/>
  <dimension ref="C3:D15"/>
  <sheetViews>
    <sheetView workbookViewId="0">
      <selection activeCell="F17" sqref="F17"/>
    </sheetView>
  </sheetViews>
  <sheetFormatPr defaultRowHeight="13.5"/>
  <sheetData>
    <row r="3" spans="3:4">
      <c r="C3">
        <v>1</v>
      </c>
      <c r="D3" s="193" t="s">
        <v>513</v>
      </c>
    </row>
    <row r="4" spans="3:4">
      <c r="C4">
        <v>2</v>
      </c>
      <c r="D4" s="193" t="s">
        <v>524</v>
      </c>
    </row>
    <row r="5" spans="3:4">
      <c r="C5">
        <v>3</v>
      </c>
      <c r="D5" s="193" t="s">
        <v>525</v>
      </c>
    </row>
    <row r="6" spans="3:4">
      <c r="C6">
        <v>4</v>
      </c>
      <c r="D6" s="193" t="s">
        <v>583</v>
      </c>
    </row>
    <row r="7" spans="3:4">
      <c r="C7">
        <v>5</v>
      </c>
      <c r="D7" s="193" t="s">
        <v>585</v>
      </c>
    </row>
    <row r="8" spans="3:4">
      <c r="C8">
        <v>6</v>
      </c>
      <c r="D8" s="214" t="s">
        <v>586</v>
      </c>
    </row>
    <row r="9" spans="3:4">
      <c r="C9">
        <v>7</v>
      </c>
      <c r="D9" s="214" t="s">
        <v>705</v>
      </c>
    </row>
    <row r="10" spans="3:4">
      <c r="C10">
        <v>8</v>
      </c>
      <c r="D10" s="214" t="s">
        <v>746</v>
      </c>
    </row>
    <row r="11" spans="3:4">
      <c r="C11">
        <v>9</v>
      </c>
      <c r="D11" s="214" t="s">
        <v>587</v>
      </c>
    </row>
    <row r="12" spans="3:4">
      <c r="C12">
        <v>10</v>
      </c>
      <c r="D12" s="214" t="s">
        <v>588</v>
      </c>
    </row>
    <row r="13" spans="3:4">
      <c r="C13">
        <v>11</v>
      </c>
      <c r="D13" s="193" t="s">
        <v>1000</v>
      </c>
    </row>
    <row r="14" spans="3:4">
      <c r="C14">
        <v>12</v>
      </c>
      <c r="D14" s="193" t="s">
        <v>1001</v>
      </c>
    </row>
    <row r="15" spans="3:4">
      <c r="C15">
        <v>13</v>
      </c>
      <c r="D15" s="215" t="s">
        <v>1005</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5"/>
  <dimension ref="A1:B97"/>
  <sheetViews>
    <sheetView workbookViewId="0">
      <selection activeCell="B92" sqref="B92"/>
    </sheetView>
  </sheetViews>
  <sheetFormatPr defaultRowHeight="13.5"/>
  <cols>
    <col min="1" max="1" width="10.5" bestFit="1" customWidth="1"/>
  </cols>
  <sheetData>
    <row r="1" spans="1:2">
      <c r="A1" s="193" t="s">
        <v>623</v>
      </c>
      <c r="B1" s="193" t="s">
        <v>624</v>
      </c>
    </row>
    <row r="2" spans="1:2">
      <c r="A2" s="193" t="s">
        <v>625</v>
      </c>
      <c r="B2" s="193" t="s">
        <v>628</v>
      </c>
    </row>
    <row r="3" spans="1:2">
      <c r="A3" s="193" t="s">
        <v>626</v>
      </c>
      <c r="B3" s="193" t="s">
        <v>627</v>
      </c>
    </row>
    <row r="4" spans="1:2">
      <c r="A4" s="193" t="s">
        <v>626</v>
      </c>
      <c r="B4" s="193" t="s">
        <v>629</v>
      </c>
    </row>
    <row r="5" spans="1:2">
      <c r="A5" s="193" t="s">
        <v>630</v>
      </c>
      <c r="B5" s="193" t="s">
        <v>631</v>
      </c>
    </row>
    <row r="6" spans="1:2">
      <c r="A6" s="193" t="s">
        <v>632</v>
      </c>
      <c r="B6" s="193" t="s">
        <v>633</v>
      </c>
    </row>
    <row r="7" spans="1:2">
      <c r="A7" s="193" t="s">
        <v>634</v>
      </c>
      <c r="B7" s="193" t="s">
        <v>635</v>
      </c>
    </row>
    <row r="8" spans="1:2">
      <c r="A8" s="193" t="s">
        <v>636</v>
      </c>
      <c r="B8" s="193" t="s">
        <v>637</v>
      </c>
    </row>
    <row r="9" spans="1:2">
      <c r="A9" s="193" t="s">
        <v>638</v>
      </c>
      <c r="B9" s="193" t="s">
        <v>639</v>
      </c>
    </row>
    <row r="10" spans="1:2">
      <c r="A10" s="193" t="s">
        <v>640</v>
      </c>
      <c r="B10" s="193" t="s">
        <v>641</v>
      </c>
    </row>
    <row r="11" spans="1:2">
      <c r="A11" s="193" t="s">
        <v>642</v>
      </c>
      <c r="B11" s="193" t="s">
        <v>643</v>
      </c>
    </row>
    <row r="12" spans="1:2">
      <c r="A12" s="193" t="s">
        <v>644</v>
      </c>
      <c r="B12" s="193" t="s">
        <v>645</v>
      </c>
    </row>
    <row r="13" spans="1:2">
      <c r="A13" s="193" t="s">
        <v>646</v>
      </c>
      <c r="B13" s="193" t="s">
        <v>647</v>
      </c>
    </row>
    <row r="14" spans="1:2">
      <c r="A14" s="193" t="s">
        <v>648</v>
      </c>
      <c r="B14" s="193" t="s">
        <v>649</v>
      </c>
    </row>
    <row r="15" spans="1:2">
      <c r="A15" s="193" t="s">
        <v>650</v>
      </c>
      <c r="B15" s="193" t="s">
        <v>651</v>
      </c>
    </row>
    <row r="16" spans="1:2">
      <c r="A16" s="193" t="s">
        <v>652</v>
      </c>
      <c r="B16" s="193" t="s">
        <v>653</v>
      </c>
    </row>
    <row r="17" spans="1:2">
      <c r="A17" s="193" t="s">
        <v>654</v>
      </c>
      <c r="B17" s="193" t="s">
        <v>655</v>
      </c>
    </row>
    <row r="18" spans="1:2">
      <c r="A18" s="193" t="s">
        <v>656</v>
      </c>
      <c r="B18" s="193" t="s">
        <v>657</v>
      </c>
    </row>
    <row r="19" spans="1:2">
      <c r="A19" s="193" t="s">
        <v>656</v>
      </c>
      <c r="B19" s="193" t="s">
        <v>658</v>
      </c>
    </row>
    <row r="20" spans="1:2">
      <c r="A20" s="193" t="s">
        <v>659</v>
      </c>
      <c r="B20" s="193" t="s">
        <v>660</v>
      </c>
    </row>
    <row r="21" spans="1:2">
      <c r="A21" s="193" t="s">
        <v>661</v>
      </c>
      <c r="B21" s="204" t="s">
        <v>662</v>
      </c>
    </row>
    <row r="22" spans="1:2">
      <c r="A22" s="193" t="s">
        <v>663</v>
      </c>
      <c r="B22" s="193" t="s">
        <v>664</v>
      </c>
    </row>
    <row r="23" spans="1:2">
      <c r="A23" s="193" t="s">
        <v>665</v>
      </c>
      <c r="B23" s="193" t="s">
        <v>666</v>
      </c>
    </row>
    <row r="24" spans="1:2">
      <c r="A24" s="193" t="s">
        <v>667</v>
      </c>
      <c r="B24" s="193" t="s">
        <v>668</v>
      </c>
    </row>
    <row r="25" spans="1:2">
      <c r="A25" s="193" t="s">
        <v>671</v>
      </c>
      <c r="B25" s="193" t="s">
        <v>672</v>
      </c>
    </row>
    <row r="26" spans="1:2">
      <c r="A26" s="193" t="s">
        <v>673</v>
      </c>
      <c r="B26" s="193" t="s">
        <v>674</v>
      </c>
    </row>
    <row r="27" spans="1:2">
      <c r="A27" s="193" t="s">
        <v>675</v>
      </c>
      <c r="B27" s="193" t="s">
        <v>676</v>
      </c>
    </row>
    <row r="28" spans="1:2">
      <c r="A28" s="193" t="s">
        <v>684</v>
      </c>
      <c r="B28" s="193" t="s">
        <v>685</v>
      </c>
    </row>
    <row r="29" spans="1:2">
      <c r="A29" s="193" t="s">
        <v>687</v>
      </c>
      <c r="B29" s="193" t="s">
        <v>688</v>
      </c>
    </row>
    <row r="30" spans="1:2">
      <c r="A30" s="193" t="s">
        <v>690</v>
      </c>
      <c r="B30" s="193" t="s">
        <v>691</v>
      </c>
    </row>
    <row r="31" spans="1:2">
      <c r="A31" s="193" t="s">
        <v>692</v>
      </c>
      <c r="B31" s="193" t="s">
        <v>693</v>
      </c>
    </row>
    <row r="32" spans="1:2">
      <c r="A32" s="193" t="s">
        <v>694</v>
      </c>
      <c r="B32" s="193" t="s">
        <v>798</v>
      </c>
    </row>
    <row r="33" spans="1:2">
      <c r="A33" s="193" t="s">
        <v>706</v>
      </c>
      <c r="B33" s="193" t="s">
        <v>707</v>
      </c>
    </row>
    <row r="34" spans="1:2">
      <c r="A34" s="193" t="s">
        <v>708</v>
      </c>
      <c r="B34" s="193" t="s">
        <v>709</v>
      </c>
    </row>
    <row r="35" spans="1:2">
      <c r="A35" s="193" t="s">
        <v>711</v>
      </c>
      <c r="B35" s="193" t="s">
        <v>712</v>
      </c>
    </row>
    <row r="36" spans="1:2">
      <c r="A36" s="193" t="s">
        <v>713</v>
      </c>
      <c r="B36" s="193" t="s">
        <v>714</v>
      </c>
    </row>
    <row r="37" spans="1:2">
      <c r="A37" s="193" t="s">
        <v>715</v>
      </c>
      <c r="B37" s="193" t="s">
        <v>716</v>
      </c>
    </row>
    <row r="38" spans="1:2">
      <c r="A38" s="193" t="s">
        <v>717</v>
      </c>
      <c r="B38" s="193" t="s">
        <v>718</v>
      </c>
    </row>
    <row r="39" spans="1:2">
      <c r="A39" s="193" t="s">
        <v>719</v>
      </c>
      <c r="B39" s="193" t="s">
        <v>720</v>
      </c>
    </row>
    <row r="40" spans="1:2">
      <c r="A40" s="193" t="s">
        <v>721</v>
      </c>
      <c r="B40" s="193" t="s">
        <v>722</v>
      </c>
    </row>
    <row r="41" spans="1:2">
      <c r="A41" s="193" t="s">
        <v>730</v>
      </c>
      <c r="B41" s="193" t="s">
        <v>731</v>
      </c>
    </row>
    <row r="42" spans="1:2">
      <c r="A42" s="193" t="s">
        <v>732</v>
      </c>
      <c r="B42" s="193" t="s">
        <v>733</v>
      </c>
    </row>
    <row r="43" spans="1:2">
      <c r="A43" s="193" t="s">
        <v>734</v>
      </c>
      <c r="B43" s="193" t="s">
        <v>735</v>
      </c>
    </row>
    <row r="44" spans="1:2">
      <c r="A44" s="193" t="s">
        <v>736</v>
      </c>
      <c r="B44" s="193" t="s">
        <v>737</v>
      </c>
    </row>
    <row r="45" spans="1:2">
      <c r="A45" s="193" t="s">
        <v>738</v>
      </c>
      <c r="B45" s="193" t="s">
        <v>739</v>
      </c>
    </row>
    <row r="46" spans="1:2">
      <c r="A46" s="193" t="s">
        <v>740</v>
      </c>
      <c r="B46" s="193" t="s">
        <v>741</v>
      </c>
    </row>
    <row r="47" spans="1:2">
      <c r="A47" s="193" t="s">
        <v>742</v>
      </c>
      <c r="B47" s="193" t="s">
        <v>743</v>
      </c>
    </row>
    <row r="48" spans="1:2">
      <c r="A48" s="193" t="s">
        <v>744</v>
      </c>
      <c r="B48" s="193" t="s">
        <v>745</v>
      </c>
    </row>
    <row r="49" spans="1:2">
      <c r="A49" s="193" t="s">
        <v>747</v>
      </c>
      <c r="B49" s="193" t="s">
        <v>748</v>
      </c>
    </row>
    <row r="50" spans="1:2">
      <c r="A50" s="193" t="s">
        <v>752</v>
      </c>
      <c r="B50" s="193" t="s">
        <v>753</v>
      </c>
    </row>
    <row r="51" spans="1:2">
      <c r="A51" s="193" t="s">
        <v>759</v>
      </c>
      <c r="B51" s="193" t="s">
        <v>760</v>
      </c>
    </row>
    <row r="52" spans="1:2">
      <c r="A52" s="193" t="s">
        <v>762</v>
      </c>
      <c r="B52" s="193" t="s">
        <v>763</v>
      </c>
    </row>
    <row r="53" spans="1:2">
      <c r="A53" s="193" t="s">
        <v>764</v>
      </c>
      <c r="B53" s="193" t="s">
        <v>765</v>
      </c>
    </row>
    <row r="54" spans="1:2">
      <c r="A54" s="193" t="s">
        <v>766</v>
      </c>
      <c r="B54" s="193" t="s">
        <v>767</v>
      </c>
    </row>
    <row r="55" spans="1:2">
      <c r="A55" s="193" t="s">
        <v>766</v>
      </c>
      <c r="B55" s="193" t="s">
        <v>768</v>
      </c>
    </row>
    <row r="56" spans="1:2">
      <c r="A56" s="193" t="s">
        <v>769</v>
      </c>
      <c r="B56" s="193" t="s">
        <v>770</v>
      </c>
    </row>
    <row r="57" spans="1:2">
      <c r="A57" s="193" t="s">
        <v>781</v>
      </c>
      <c r="B57" s="193" t="s">
        <v>782</v>
      </c>
    </row>
    <row r="58" spans="1:2">
      <c r="A58" s="193" t="s">
        <v>781</v>
      </c>
      <c r="B58" s="193" t="s">
        <v>783</v>
      </c>
    </row>
    <row r="59" spans="1:2">
      <c r="A59" s="193" t="s">
        <v>786</v>
      </c>
      <c r="B59" s="193" t="s">
        <v>787</v>
      </c>
    </row>
    <row r="60" spans="1:2">
      <c r="A60" s="193" t="s">
        <v>794</v>
      </c>
      <c r="B60" s="193" t="s">
        <v>795</v>
      </c>
    </row>
    <row r="61" spans="1:2">
      <c r="A61" s="193" t="s">
        <v>796</v>
      </c>
      <c r="B61" s="193" t="s">
        <v>797</v>
      </c>
    </row>
    <row r="62" spans="1:2">
      <c r="A62" s="193" t="s">
        <v>799</v>
      </c>
      <c r="B62" s="193" t="s">
        <v>800</v>
      </c>
    </row>
    <row r="63" spans="1:2">
      <c r="A63" s="193" t="s">
        <v>801</v>
      </c>
      <c r="B63" s="193" t="s">
        <v>802</v>
      </c>
    </row>
    <row r="64" spans="1:2">
      <c r="A64" s="193" t="s">
        <v>814</v>
      </c>
      <c r="B64" s="193" t="s">
        <v>815</v>
      </c>
    </row>
    <row r="65" spans="1:2">
      <c r="A65" s="193" t="s">
        <v>816</v>
      </c>
      <c r="B65" s="193" t="s">
        <v>817</v>
      </c>
    </row>
    <row r="66" spans="1:2">
      <c r="A66" s="193" t="s">
        <v>818</v>
      </c>
      <c r="B66" s="193" t="s">
        <v>819</v>
      </c>
    </row>
    <row r="67" spans="1:2">
      <c r="A67" s="193" t="s">
        <v>820</v>
      </c>
      <c r="B67" s="193" t="s">
        <v>821</v>
      </c>
    </row>
    <row r="68" spans="1:2">
      <c r="A68" s="193" t="s">
        <v>825</v>
      </c>
      <c r="B68" s="193" t="s">
        <v>823</v>
      </c>
    </row>
    <row r="69" spans="1:2">
      <c r="A69" s="193" t="s">
        <v>824</v>
      </c>
      <c r="B69" s="193" t="s">
        <v>826</v>
      </c>
    </row>
    <row r="70" spans="1:2">
      <c r="A70" s="193" t="s">
        <v>827</v>
      </c>
      <c r="B70" s="193" t="s">
        <v>828</v>
      </c>
    </row>
    <row r="71" spans="1:2">
      <c r="A71" s="193" t="s">
        <v>829</v>
      </c>
      <c r="B71" s="193" t="s">
        <v>830</v>
      </c>
    </row>
    <row r="72" spans="1:2">
      <c r="A72" s="193" t="s">
        <v>831</v>
      </c>
      <c r="B72" s="193" t="s">
        <v>832</v>
      </c>
    </row>
    <row r="73" spans="1:2">
      <c r="A73" s="193" t="s">
        <v>834</v>
      </c>
      <c r="B73" s="193" t="s">
        <v>835</v>
      </c>
    </row>
    <row r="74" spans="1:2">
      <c r="A74" s="193" t="s">
        <v>837</v>
      </c>
      <c r="B74" s="193" t="s">
        <v>838</v>
      </c>
    </row>
    <row r="75" spans="1:2">
      <c r="A75" s="193" t="s">
        <v>861</v>
      </c>
      <c r="B75" s="193" t="s">
        <v>862</v>
      </c>
    </row>
    <row r="76" spans="1:2">
      <c r="A76" s="193" t="s">
        <v>955</v>
      </c>
      <c r="B76" s="193" t="s">
        <v>956</v>
      </c>
    </row>
    <row r="77" spans="1:2">
      <c r="A77" s="193" t="s">
        <v>957</v>
      </c>
      <c r="B77" s="193" t="s">
        <v>958</v>
      </c>
    </row>
    <row r="78" spans="1:2">
      <c r="A78" s="193" t="s">
        <v>960</v>
      </c>
      <c r="B78" s="193" t="s">
        <v>961</v>
      </c>
    </row>
    <row r="79" spans="1:2">
      <c r="A79" s="193" t="s">
        <v>964</v>
      </c>
      <c r="B79" s="193" t="s">
        <v>965</v>
      </c>
    </row>
    <row r="80" spans="1:2">
      <c r="A80" s="193" t="s">
        <v>966</v>
      </c>
      <c r="B80" s="193" t="s">
        <v>967</v>
      </c>
    </row>
    <row r="81" spans="1:2">
      <c r="A81" s="193" t="s">
        <v>969</v>
      </c>
      <c r="B81" s="193" t="s">
        <v>970</v>
      </c>
    </row>
    <row r="82" spans="1:2">
      <c r="A82" s="193" t="s">
        <v>971</v>
      </c>
      <c r="B82" s="193" t="s">
        <v>972</v>
      </c>
    </row>
    <row r="83" spans="1:2">
      <c r="A83" s="193" t="s">
        <v>973</v>
      </c>
      <c r="B83" s="193" t="s">
        <v>974</v>
      </c>
    </row>
    <row r="84" spans="1:2">
      <c r="A84" s="193" t="s">
        <v>976</v>
      </c>
      <c r="B84" s="193" t="s">
        <v>977</v>
      </c>
    </row>
    <row r="85" spans="1:2">
      <c r="A85" s="193" t="s">
        <v>978</v>
      </c>
      <c r="B85" s="193" t="s">
        <v>979</v>
      </c>
    </row>
    <row r="86" spans="1:2">
      <c r="A86" s="193" t="s">
        <v>986</v>
      </c>
      <c r="B86" s="193" t="s">
        <v>987</v>
      </c>
    </row>
    <row r="87" spans="1:2">
      <c r="A87" s="193" t="s">
        <v>989</v>
      </c>
      <c r="B87" s="193" t="s">
        <v>990</v>
      </c>
    </row>
    <row r="88" spans="1:2">
      <c r="A88" s="193" t="s">
        <v>991</v>
      </c>
      <c r="B88" s="193" t="s">
        <v>992</v>
      </c>
    </row>
    <row r="89" spans="1:2">
      <c r="A89" s="193" t="s">
        <v>1003</v>
      </c>
      <c r="B89" s="193" t="s">
        <v>1004</v>
      </c>
    </row>
    <row r="90" spans="1:2">
      <c r="A90" s="193" t="s">
        <v>1006</v>
      </c>
      <c r="B90" s="193" t="s">
        <v>1007</v>
      </c>
    </row>
    <row r="91" spans="1:2">
      <c r="A91" s="193" t="s">
        <v>1028</v>
      </c>
      <c r="B91" s="193" t="s">
        <v>1029</v>
      </c>
    </row>
    <row r="92" spans="1:2">
      <c r="A92" s="193" t="s">
        <v>1104</v>
      </c>
      <c r="B92" s="193" t="s">
        <v>1105</v>
      </c>
    </row>
    <row r="93" spans="1:2">
      <c r="A93" s="193" t="s">
        <v>1106</v>
      </c>
      <c r="B93" s="193" t="s">
        <v>1107</v>
      </c>
    </row>
    <row r="94" spans="1:2">
      <c r="A94" s="193" t="s">
        <v>1110</v>
      </c>
      <c r="B94" s="193" t="s">
        <v>1111</v>
      </c>
    </row>
    <row r="95" spans="1:2">
      <c r="A95" s="193" t="s">
        <v>1117</v>
      </c>
      <c r="B95" s="193" t="s">
        <v>1118</v>
      </c>
    </row>
    <row r="96" spans="1:2">
      <c r="A96" s="193" t="s">
        <v>1176</v>
      </c>
      <c r="B96" s="193" t="s">
        <v>1177</v>
      </c>
    </row>
    <row r="97" spans="1:2">
      <c r="A97" s="193" t="s">
        <v>1226</v>
      </c>
      <c r="B97" s="193" t="s">
        <v>1227</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6"/>
  <dimension ref="B2:E99"/>
  <sheetViews>
    <sheetView workbookViewId="0">
      <selection activeCell="F40" sqref="F40"/>
    </sheetView>
  </sheetViews>
  <sheetFormatPr defaultColWidth="6.25" defaultRowHeight="11.25"/>
  <cols>
    <col min="1" max="2" width="6.25" style="48"/>
    <col min="3" max="5" width="12.5" style="48" customWidth="1"/>
    <col min="6" max="16384" width="6.25" style="48"/>
  </cols>
  <sheetData>
    <row r="2" spans="2:5" ht="13.5" customHeight="1">
      <c r="C2" s="254" t="s">
        <v>341</v>
      </c>
      <c r="D2" s="254" t="s">
        <v>28</v>
      </c>
      <c r="E2" s="254"/>
    </row>
    <row r="3" spans="2:5">
      <c r="C3" s="254"/>
      <c r="D3" s="48" t="s">
        <v>342</v>
      </c>
      <c r="E3" s="48" t="s">
        <v>343</v>
      </c>
    </row>
    <row r="4" spans="2:5">
      <c r="B4" s="48" t="s">
        <v>344</v>
      </c>
      <c r="C4" s="48" t="s">
        <v>580</v>
      </c>
      <c r="D4" s="48" t="s">
        <v>580</v>
      </c>
      <c r="E4" s="48" t="s">
        <v>580</v>
      </c>
    </row>
    <row r="5" spans="2:5">
      <c r="B5" s="48" t="s">
        <v>345</v>
      </c>
      <c r="C5" s="48" t="s">
        <v>1025</v>
      </c>
      <c r="D5" s="48" t="s">
        <v>346</v>
      </c>
      <c r="E5" s="48" t="s">
        <v>346</v>
      </c>
    </row>
    <row r="6" spans="2:5">
      <c r="B6" s="48" t="s">
        <v>347</v>
      </c>
      <c r="C6" s="48" t="s">
        <v>527</v>
      </c>
      <c r="D6" s="29" t="s">
        <v>239</v>
      </c>
      <c r="E6" s="48" t="s">
        <v>380</v>
      </c>
    </row>
    <row r="7" spans="2:5">
      <c r="B7" s="48" t="s">
        <v>348</v>
      </c>
      <c r="C7" s="48" t="str">
        <f>IFERROR(SUBSTITUTE(索引!G7,索引!G7,索引!E7),"")</f>
        <v>占位</v>
      </c>
      <c r="D7" s="29" t="s">
        <v>239</v>
      </c>
    </row>
    <row r="8" spans="2:5">
      <c r="C8" s="48" t="str">
        <f ca="1">IFERROR(SUBSTITUTE(索引!G8,索引!G8,索引!E8),"")</f>
        <v>骊姬</v>
      </c>
      <c r="D8" s="29" t="s">
        <v>334</v>
      </c>
      <c r="E8" s="48" t="str">
        <f ca="1">IFERROR(SUBSTITUTE(索引!N17,索引!N17,索引!L17),"")</f>
        <v/>
      </c>
    </row>
    <row r="9" spans="2:5">
      <c r="C9" s="48" t="str">
        <f ca="1">IFERROR(SUBSTITUTE(索引!G9,索引!G9,索引!E9),"")</f>
        <v/>
      </c>
      <c r="D9" s="29" t="s">
        <v>336</v>
      </c>
      <c r="E9" s="48" t="str">
        <f ca="1">IFERROR(SUBSTITUTE(索引!N18,索引!N18,索引!L18),"")</f>
        <v/>
      </c>
    </row>
    <row r="10" spans="2:5">
      <c r="C10" s="48" t="str">
        <f ca="1">IFERROR(SUBSTITUTE(索引!G10,索引!G10,索引!E10),"")</f>
        <v/>
      </c>
      <c r="D10" s="29" t="s">
        <v>337</v>
      </c>
      <c r="E10" s="48" t="str">
        <f ca="1">IFERROR(SUBSTITUTE(索引!N19,索引!N19,索引!L19),"")</f>
        <v/>
      </c>
    </row>
    <row r="11" spans="2:5">
      <c r="C11" s="48" t="str">
        <f ca="1">IFERROR(SUBSTITUTE(索引!G11,索引!G11,索引!E11),"")</f>
        <v/>
      </c>
      <c r="D11" s="29" t="s">
        <v>240</v>
      </c>
      <c r="E11" s="48" t="str">
        <f ca="1">IFERROR(SUBSTITUTE(索引!N20,索引!N20,索引!L20),"")</f>
        <v/>
      </c>
    </row>
    <row r="12" spans="2:5">
      <c r="C12" s="48" t="str">
        <f ca="1">IFERROR(SUBSTITUTE(索引!G12,索引!G12,索引!E12),"")</f>
        <v/>
      </c>
      <c r="D12" s="29" t="s">
        <v>338</v>
      </c>
      <c r="E12" s="48" t="str">
        <f ca="1">IFERROR(SUBSTITUTE(索引!N21,索引!N21,索引!L21),"")</f>
        <v/>
      </c>
    </row>
    <row r="13" spans="2:5">
      <c r="C13" s="48" t="str">
        <f ca="1">IFERROR(SUBSTITUTE(索引!G13,索引!G13,索引!E13),"")</f>
        <v/>
      </c>
      <c r="D13" s="29" t="s">
        <v>351</v>
      </c>
      <c r="E13" s="48" t="str">
        <f ca="1">IFERROR(SUBSTITUTE(索引!N22,索引!N22,索引!L22),"")</f>
        <v/>
      </c>
    </row>
    <row r="14" spans="2:5">
      <c r="C14" s="48" t="str">
        <f ca="1">IFERROR(SUBSTITUTE(索引!G14,索引!G14,索引!E14),"")</f>
        <v/>
      </c>
      <c r="D14" s="29" t="s">
        <v>352</v>
      </c>
      <c r="E14" s="48" t="str">
        <f ca="1">IFERROR(SUBSTITUTE(索引!N23,索引!N23,索引!L23),"")</f>
        <v/>
      </c>
    </row>
    <row r="15" spans="2:5">
      <c r="C15" s="48" t="str">
        <f ca="1">IFERROR(SUBSTITUTE(索引!G15,索引!G15,索引!E15),"")</f>
        <v/>
      </c>
      <c r="D15" s="48" t="s">
        <v>428</v>
      </c>
      <c r="E15" s="48" t="str">
        <f ca="1">IFERROR(SUBSTITUTE(索引!N24,索引!N24,索引!L24),"")</f>
        <v/>
      </c>
    </row>
    <row r="16" spans="2:5">
      <c r="C16" s="48" t="str">
        <f ca="1">IFERROR(SUBSTITUTE(索引!G16,索引!G16,索引!E16),"")</f>
        <v/>
      </c>
      <c r="E16" s="48" t="str">
        <f ca="1">IFERROR(SUBSTITUTE(索引!N25,索引!N25,索引!L25),"")</f>
        <v/>
      </c>
    </row>
    <row r="17" spans="3:5">
      <c r="C17" s="48" t="str">
        <f ca="1">IFERROR(SUBSTITUTE(索引!G17,索引!G17,索引!E17),"")</f>
        <v/>
      </c>
      <c r="E17" s="48" t="str">
        <f ca="1">IFERROR(SUBSTITUTE(索引!N26,索引!N26,索引!L26),"")</f>
        <v/>
      </c>
    </row>
    <row r="18" spans="3:5">
      <c r="C18" s="48" t="str">
        <f ca="1">IFERROR(SUBSTITUTE(索引!G18,索引!G18,索引!E18),"")</f>
        <v/>
      </c>
      <c r="E18" s="48" t="str">
        <f ca="1">IFERROR(SUBSTITUTE(索引!N27,索引!N27,索引!L27),"")</f>
        <v/>
      </c>
    </row>
    <row r="19" spans="3:5">
      <c r="C19" s="48" t="str">
        <f ca="1">IFERROR(SUBSTITUTE(索引!G19,索引!G19,索引!E19),"")</f>
        <v/>
      </c>
      <c r="E19" s="48" t="str">
        <f ca="1">IFERROR(SUBSTITUTE(索引!N28,索引!N28,索引!L28),"")</f>
        <v/>
      </c>
    </row>
    <row r="20" spans="3:5">
      <c r="C20" s="48" t="str">
        <f ca="1">IFERROR(SUBSTITUTE(索引!G20,索引!G20,索引!E20),"")</f>
        <v/>
      </c>
      <c r="E20" s="48" t="str">
        <f ca="1">IFERROR(SUBSTITUTE(索引!N29,索引!N29,索引!L29),"")</f>
        <v/>
      </c>
    </row>
    <row r="21" spans="3:5">
      <c r="C21" s="48" t="str">
        <f ca="1">IFERROR(SUBSTITUTE(索引!G21,索引!G21,索引!E21),"")</f>
        <v/>
      </c>
      <c r="E21" s="48" t="str">
        <f ca="1">IFERROR(SUBSTITUTE(索引!N30,索引!N30,索引!L30),"")</f>
        <v/>
      </c>
    </row>
    <row r="22" spans="3:5">
      <c r="C22" s="48" t="str">
        <f ca="1">IFERROR(SUBSTITUTE(索引!G22,索引!G22,索引!E22),"")</f>
        <v/>
      </c>
      <c r="E22" s="48" t="str">
        <f ca="1">IFERROR(SUBSTITUTE(索引!N31,索引!N31,索引!L31),"")</f>
        <v/>
      </c>
    </row>
    <row r="23" spans="3:5">
      <c r="C23" s="48" t="str">
        <f ca="1">IFERROR(SUBSTITUTE(索引!G23,索引!G23,索引!E23),"")</f>
        <v/>
      </c>
      <c r="E23" s="48" t="str">
        <f ca="1">IFERROR(SUBSTITUTE(索引!N32,索引!N32,索引!L32),"")</f>
        <v/>
      </c>
    </row>
    <row r="24" spans="3:5">
      <c r="C24" s="48" t="str">
        <f ca="1">IFERROR(SUBSTITUTE(索引!G24,索引!G24,索引!E24),"")</f>
        <v/>
      </c>
      <c r="E24" s="48" t="str">
        <f ca="1">IFERROR(SUBSTITUTE(索引!N33,索引!N33,索引!L33),"")</f>
        <v/>
      </c>
    </row>
    <row r="25" spans="3:5">
      <c r="C25" s="48" t="str">
        <f ca="1">IFERROR(SUBSTITUTE(索引!G25,索引!G25,索引!E25),"")</f>
        <v/>
      </c>
      <c r="E25" s="48" t="str">
        <f ca="1">IFERROR(SUBSTITUTE(索引!N34,索引!N34,索引!L34),"")</f>
        <v/>
      </c>
    </row>
    <row r="26" spans="3:5">
      <c r="C26" s="48" t="str">
        <f ca="1">IFERROR(SUBSTITUTE(索引!G26,索引!G26,索引!E26),"")</f>
        <v/>
      </c>
      <c r="E26" s="48" t="str">
        <f ca="1">IFERROR(SUBSTITUTE(索引!N35,索引!N35,索引!L35),"")</f>
        <v/>
      </c>
    </row>
    <row r="27" spans="3:5">
      <c r="C27" s="48" t="str">
        <f ca="1">IFERROR(SUBSTITUTE(索引!G27,索引!G27,索引!E27),"")</f>
        <v/>
      </c>
      <c r="E27" s="48" t="str">
        <f ca="1">IFERROR(SUBSTITUTE(索引!N36,索引!N36,索引!L36),"")</f>
        <v/>
      </c>
    </row>
    <row r="28" spans="3:5">
      <c r="C28" s="48" t="str">
        <f ca="1">IFERROR(SUBSTITUTE(索引!G28,索引!G28,索引!E28),"")</f>
        <v/>
      </c>
      <c r="E28" s="48" t="str">
        <f ca="1">IFERROR(SUBSTITUTE(索引!N37,索引!N37,索引!L37),"")</f>
        <v/>
      </c>
    </row>
    <row r="29" spans="3:5">
      <c r="C29" s="48" t="str">
        <f ca="1">IFERROR(SUBSTITUTE(索引!G29,索引!G29,索引!E29),"")</f>
        <v/>
      </c>
      <c r="E29" s="48" t="str">
        <f ca="1">IFERROR(SUBSTITUTE(索引!N38,索引!N38,索引!L38),"")</f>
        <v/>
      </c>
    </row>
    <row r="30" spans="3:5">
      <c r="C30" s="48" t="str">
        <f>IFERROR(SUBSTITUTE(索引!G30,索引!G30,索引!E30),"")</f>
        <v>赵姬</v>
      </c>
      <c r="E30" s="48" t="str">
        <f ca="1">IFERROR(SUBSTITUTE(索引!N39,索引!N39,索引!L39),"")</f>
        <v/>
      </c>
    </row>
    <row r="31" spans="3:5">
      <c r="C31" s="48" t="str">
        <f ca="1">IFERROR(SUBSTITUTE(索引!G31,索引!G31,索引!E31),"")</f>
        <v/>
      </c>
      <c r="E31" s="48" t="str">
        <f ca="1">IFERROR(SUBSTITUTE(索引!N40,索引!N40,索引!L40),"")</f>
        <v/>
      </c>
    </row>
    <row r="32" spans="3:5">
      <c r="C32" s="48" t="str">
        <f ca="1">IFERROR(SUBSTITUTE(索引!G32,索引!G32,索引!E32),"")</f>
        <v/>
      </c>
      <c r="E32" s="48" t="str">
        <f ca="1">IFERROR(SUBSTITUTE(索引!N41,索引!N41,索引!L41),"")</f>
        <v/>
      </c>
    </row>
    <row r="33" spans="3:5">
      <c r="C33" s="48" t="str">
        <f ca="1">IFERROR(SUBSTITUTE(索引!G33,索引!G33,索引!E33),"")</f>
        <v/>
      </c>
      <c r="E33" s="48" t="str">
        <f ca="1">IFERROR(SUBSTITUTE(索引!N42,索引!N42,索引!L42),"")</f>
        <v/>
      </c>
    </row>
    <row r="34" spans="3:5">
      <c r="C34" s="48" t="str">
        <f ca="1">IFERROR(SUBSTITUTE(索引!G34,索引!G34,索引!E34),"")</f>
        <v/>
      </c>
      <c r="E34" s="48" t="str">
        <f ca="1">IFERROR(SUBSTITUTE(索引!N43,索引!N43,索引!L43),"")</f>
        <v/>
      </c>
    </row>
    <row r="35" spans="3:5">
      <c r="C35" s="48" t="str">
        <f ca="1">IFERROR(SUBSTITUTE(索引!G35,索引!G35,索引!E35),"")</f>
        <v/>
      </c>
      <c r="E35" s="48" t="str">
        <f ca="1">IFERROR(SUBSTITUTE(索引!N44,索引!N44,索引!L44),"")</f>
        <v/>
      </c>
    </row>
    <row r="36" spans="3:5">
      <c r="C36" s="48" t="str">
        <f ca="1">IFERROR(SUBSTITUTE(索引!G36,索引!G36,索引!E36),"")</f>
        <v/>
      </c>
      <c r="E36" s="48" t="str">
        <f ca="1">IFERROR(SUBSTITUTE(索引!N45,索引!N45,索引!L45),"")</f>
        <v/>
      </c>
    </row>
    <row r="37" spans="3:5">
      <c r="C37" s="48" t="str">
        <f>IFERROR(SUBSTITUTE(索引!G37,索引!G37,索引!E37),"")</f>
        <v>孟尝君</v>
      </c>
      <c r="E37" s="48" t="str">
        <f ca="1">IFERROR(SUBSTITUTE(索引!N46,索引!N46,索引!L46),"")</f>
        <v/>
      </c>
    </row>
    <row r="38" spans="3:5">
      <c r="C38" s="48" t="str">
        <f ca="1">IFERROR(SUBSTITUTE(索引!G38,索引!G38,索引!E38),"")</f>
        <v/>
      </c>
      <c r="E38" s="48" t="str">
        <f ca="1">IFERROR(SUBSTITUTE(索引!N47,索引!N47,索引!L47),"")</f>
        <v/>
      </c>
    </row>
    <row r="39" spans="3:5">
      <c r="C39" s="48" t="str">
        <f ca="1">IFERROR(SUBSTITUTE(索引!G39,索引!G39,索引!E39),"")</f>
        <v/>
      </c>
      <c r="E39" s="48" t="str">
        <f ca="1">IFERROR(SUBSTITUTE(索引!N48,索引!N48,索引!L48),"")</f>
        <v/>
      </c>
    </row>
    <row r="40" spans="3:5">
      <c r="C40" s="48" t="str">
        <f ca="1">IFERROR(SUBSTITUTE(索引!G40,索引!G40,索引!E40),"")</f>
        <v/>
      </c>
      <c r="E40" s="48" t="str">
        <f ca="1">IFERROR(SUBSTITUTE(索引!N49,索引!N49,索引!L49),"")</f>
        <v/>
      </c>
    </row>
    <row r="41" spans="3:5">
      <c r="C41" s="48" t="str">
        <f ca="1">IFERROR(SUBSTITUTE(索引!G41,索引!G41,索引!E41),"")</f>
        <v/>
      </c>
      <c r="E41" s="48" t="str">
        <f ca="1">IFERROR(SUBSTITUTE(索引!N50,索引!N50,索引!L50),"")</f>
        <v/>
      </c>
    </row>
    <row r="42" spans="3:5">
      <c r="C42" s="48" t="str">
        <f ca="1">IFERROR(SUBSTITUTE(索引!G42,索引!G42,索引!E42),"")</f>
        <v/>
      </c>
      <c r="E42" s="48" t="str">
        <f ca="1">IFERROR(SUBSTITUTE(索引!N51,索引!N51,索引!L51),"")</f>
        <v/>
      </c>
    </row>
    <row r="43" spans="3:5">
      <c r="C43" s="48" t="str">
        <f ca="1">IFERROR(SUBSTITUTE(索引!G43,索引!G43,索引!E43),"")</f>
        <v/>
      </c>
      <c r="E43" s="48" t="str">
        <f ca="1">IFERROR(SUBSTITUTE(索引!N52,索引!N52,索引!L52),"")</f>
        <v/>
      </c>
    </row>
    <row r="44" spans="3:5">
      <c r="C44" s="48" t="str">
        <f ca="1">IFERROR(SUBSTITUTE(索引!G44,索引!G44,索引!E44),"")</f>
        <v/>
      </c>
      <c r="E44" s="48" t="str">
        <f ca="1">IFERROR(SUBSTITUTE(索引!N53,索引!N53,索引!L53),"")</f>
        <v/>
      </c>
    </row>
    <row r="45" spans="3:5">
      <c r="C45" s="48" t="str">
        <f ca="1">IFERROR(SUBSTITUTE(索引!G45,索引!G45,索引!E45),"")</f>
        <v/>
      </c>
      <c r="E45" s="48" t="str">
        <f ca="1">IFERROR(SUBSTITUTE(索引!N54,索引!N54,索引!L54),"")</f>
        <v/>
      </c>
    </row>
    <row r="46" spans="3:5">
      <c r="C46" s="48" t="str">
        <f ca="1">IFERROR(SUBSTITUTE(索引!G46,索引!G46,索引!E46),"")</f>
        <v/>
      </c>
      <c r="E46" s="48" t="str">
        <f ca="1">IFERROR(SUBSTITUTE(索引!N55,索引!N55,索引!L55),"")</f>
        <v/>
      </c>
    </row>
    <row r="47" spans="3:5">
      <c r="C47" s="48" t="str">
        <f ca="1">IFERROR(SUBSTITUTE(索引!G47,索引!G47,索引!E47),"")</f>
        <v/>
      </c>
      <c r="E47" s="48" t="str">
        <f ca="1">IFERROR(SUBSTITUTE(索引!N56,索引!N56,索引!L56),"")</f>
        <v/>
      </c>
    </row>
    <row r="48" spans="3:5">
      <c r="C48" s="48" t="str">
        <f ca="1">IFERROR(SUBSTITUTE(索引!G48,索引!G48,索引!E48),"")</f>
        <v/>
      </c>
      <c r="E48" s="48" t="str">
        <f ca="1">IFERROR(SUBSTITUTE(索引!N57,索引!N57,索引!L57),"")</f>
        <v/>
      </c>
    </row>
    <row r="49" spans="3:5">
      <c r="C49" s="48" t="str">
        <f ca="1">IFERROR(SUBSTITUTE(索引!G49,索引!G49,索引!E49),"")</f>
        <v/>
      </c>
      <c r="E49" s="48" t="str">
        <f ca="1">IFERROR(SUBSTITUTE(索引!N58,索引!N58,索引!L58),"")</f>
        <v/>
      </c>
    </row>
    <row r="50" spans="3:5">
      <c r="C50" s="48" t="str">
        <f ca="1">IFERROR(SUBSTITUTE(索引!G50,索引!G50,索引!E50),"")</f>
        <v/>
      </c>
      <c r="E50" s="48" t="str">
        <f ca="1">IFERROR(SUBSTITUTE(索引!N59,索引!N59,索引!L59),"")</f>
        <v/>
      </c>
    </row>
    <row r="51" spans="3:5">
      <c r="C51" s="48" t="str">
        <f ca="1">IFERROR(SUBSTITUTE(索引!G51,索引!G51,索引!E51),"")</f>
        <v/>
      </c>
      <c r="E51" s="48" t="str">
        <f ca="1">IFERROR(SUBSTITUTE(索引!N60,索引!N60,索引!L60),"")</f>
        <v/>
      </c>
    </row>
    <row r="52" spans="3:5">
      <c r="C52" s="48" t="str">
        <f ca="1">IFERROR(SUBSTITUTE(索引!G52,索引!G52,索引!E52),"")</f>
        <v/>
      </c>
      <c r="E52" s="48" t="str">
        <f ca="1">IFERROR(SUBSTITUTE(索引!N61,索引!N61,索引!L61),"")</f>
        <v/>
      </c>
    </row>
    <row r="53" spans="3:5">
      <c r="C53" s="48" t="str">
        <f ca="1">IFERROR(SUBSTITUTE(索引!G53,索引!G53,索引!E53),"")</f>
        <v/>
      </c>
      <c r="E53" s="48" t="str">
        <f ca="1">IFERROR(SUBSTITUTE(索引!N62,索引!N62,索引!L62),"")</f>
        <v/>
      </c>
    </row>
    <row r="54" spans="3:5">
      <c r="C54" s="48" t="str">
        <f>IFERROR(SUBSTITUTE(索引!G54,索引!G54,索引!E54),"")</f>
        <v>蔺相如</v>
      </c>
      <c r="E54" s="48" t="str">
        <f ca="1">IFERROR(SUBSTITUTE(索引!N63,索引!N63,索引!L63),"")</f>
        <v/>
      </c>
    </row>
    <row r="55" spans="3:5">
      <c r="C55" s="48" t="str">
        <f ca="1">IFERROR(SUBSTITUTE(索引!G55,索引!G55,索引!E55),"")</f>
        <v/>
      </c>
      <c r="E55" s="48" t="str">
        <f ca="1">IFERROR(SUBSTITUTE(索引!N64,索引!N64,索引!L64),"")</f>
        <v/>
      </c>
    </row>
    <row r="56" spans="3:5">
      <c r="C56" s="48" t="str">
        <f ca="1">IFERROR(SUBSTITUTE(索引!G56,索引!G56,索引!E56),"")</f>
        <v/>
      </c>
      <c r="E56" s="48" t="str">
        <f ca="1">IFERROR(SUBSTITUTE(索引!N65,索引!N65,索引!L65),"")</f>
        <v/>
      </c>
    </row>
    <row r="57" spans="3:5">
      <c r="C57" s="48" t="str">
        <f ca="1">IFERROR(SUBSTITUTE(索引!G57,索引!G57,索引!E57),"")</f>
        <v/>
      </c>
      <c r="E57" s="48" t="str">
        <f ca="1">IFERROR(SUBSTITUTE(索引!N66,索引!N66,索引!L66),"")</f>
        <v/>
      </c>
    </row>
    <row r="58" spans="3:5">
      <c r="C58" s="48" t="str">
        <f ca="1">IFERROR(SUBSTITUTE(索引!G58,索引!G58,索引!E58),"")</f>
        <v/>
      </c>
      <c r="E58" s="48" t="str">
        <f ca="1">IFERROR(SUBSTITUTE(索引!N67,索引!N67,索引!L67),"")</f>
        <v/>
      </c>
    </row>
    <row r="59" spans="3:5">
      <c r="C59" s="48" t="str">
        <f ca="1">IFERROR(SUBSTITUTE(索引!G59,索引!G59,索引!E59),"")</f>
        <v/>
      </c>
      <c r="E59" s="48" t="str">
        <f ca="1">IFERROR(SUBSTITUTE(索引!N68,索引!N68,索引!L68),"")</f>
        <v/>
      </c>
    </row>
    <row r="60" spans="3:5">
      <c r="C60" s="48" t="str">
        <f ca="1">IFERROR(SUBSTITUTE(索引!G60,索引!G60,索引!E60),"")</f>
        <v/>
      </c>
      <c r="E60" s="48" t="str">
        <f ca="1">IFERROR(SUBSTITUTE(索引!N69,索引!N69,索引!L69),"")</f>
        <v/>
      </c>
    </row>
    <row r="61" spans="3:5">
      <c r="C61" s="48" t="str">
        <f ca="1">IFERROR(SUBSTITUTE(索引!G61,索引!G61,索引!E61),"")</f>
        <v/>
      </c>
      <c r="E61" s="48" t="str">
        <f ca="1">IFERROR(SUBSTITUTE(索引!N70,索引!N70,索引!L70),"")</f>
        <v/>
      </c>
    </row>
    <row r="62" spans="3:5">
      <c r="C62" s="48" t="str">
        <f ca="1">IFERROR(SUBSTITUTE(索引!G62,索引!G62,索引!E62),"")</f>
        <v/>
      </c>
      <c r="E62" s="48" t="str">
        <f ca="1">IFERROR(SUBSTITUTE(索引!N71,索引!N71,索引!L71),"")</f>
        <v/>
      </c>
    </row>
    <row r="63" spans="3:5">
      <c r="C63" s="48" t="str">
        <f ca="1">IFERROR(SUBSTITUTE(索引!G63,索引!G63,索引!E63),"")</f>
        <v/>
      </c>
      <c r="E63" s="48" t="str">
        <f ca="1">IFERROR(SUBSTITUTE(索引!N72,索引!N72,索引!L72),"")</f>
        <v/>
      </c>
    </row>
    <row r="64" spans="3:5">
      <c r="C64" s="48" t="str">
        <f ca="1">IFERROR(SUBSTITUTE(索引!G64,索引!G64,索引!E64),"")</f>
        <v/>
      </c>
      <c r="E64" s="48" t="str">
        <f ca="1">IFERROR(SUBSTITUTE(索引!N73,索引!N73,索引!L73),"")</f>
        <v/>
      </c>
    </row>
    <row r="65" spans="3:5">
      <c r="C65" s="48" t="str">
        <f ca="1">IFERROR(SUBSTITUTE(索引!G65,索引!G65,索引!E65),"")</f>
        <v/>
      </c>
      <c r="E65" s="48" t="str">
        <f ca="1">IFERROR(SUBSTITUTE(索引!N74,索引!N74,索引!L74),"")</f>
        <v/>
      </c>
    </row>
    <row r="66" spans="3:5">
      <c r="C66" s="48" t="str">
        <f ca="1">IFERROR(SUBSTITUTE(索引!G66,索引!G66,索引!E66),"")</f>
        <v/>
      </c>
      <c r="E66" s="48" t="str">
        <f ca="1">IFERROR(SUBSTITUTE(索引!N75,索引!N75,索引!L75),"")</f>
        <v/>
      </c>
    </row>
    <row r="67" spans="3:5">
      <c r="C67" s="48" t="str">
        <f ca="1">IFERROR(SUBSTITUTE(索引!G67,索引!G67,索引!E67),"")</f>
        <v/>
      </c>
      <c r="E67" s="48" t="str">
        <f ca="1">IFERROR(SUBSTITUTE(索引!N76,索引!N76,索引!L76),"")</f>
        <v/>
      </c>
    </row>
    <row r="68" spans="3:5">
      <c r="C68" s="48" t="str">
        <f ca="1">IFERROR(SUBSTITUTE(索引!G68,索引!G68,索引!E68),"")</f>
        <v/>
      </c>
      <c r="E68" s="48" t="str">
        <f ca="1">IFERROR(SUBSTITUTE(索引!N77,索引!N77,索引!L77),"")</f>
        <v/>
      </c>
    </row>
    <row r="69" spans="3:5">
      <c r="C69" s="48" t="str">
        <f ca="1">IFERROR(SUBSTITUTE(索引!G69,索引!G69,索引!E69),"")</f>
        <v/>
      </c>
      <c r="E69" s="48" t="str">
        <f ca="1">IFERROR(SUBSTITUTE(索引!N78,索引!N78,索引!L78),"")</f>
        <v/>
      </c>
    </row>
    <row r="70" spans="3:5">
      <c r="C70" s="48" t="str">
        <f ca="1">IFERROR(SUBSTITUTE(索引!G70,索引!G70,索引!E70),"")</f>
        <v/>
      </c>
      <c r="E70" s="48" t="str">
        <f ca="1">IFERROR(SUBSTITUTE(索引!N79,索引!N79,索引!L79),"")</f>
        <v/>
      </c>
    </row>
    <row r="71" spans="3:5">
      <c r="C71" s="48" t="str">
        <f ca="1">IFERROR(SUBSTITUTE(索引!G71,索引!G71,索引!E71),"")</f>
        <v/>
      </c>
      <c r="E71" s="48" t="str">
        <f ca="1">IFERROR(SUBSTITUTE(索引!N80,索引!N80,索引!L80),"")</f>
        <v/>
      </c>
    </row>
    <row r="72" spans="3:5">
      <c r="C72" s="48" t="str">
        <f ca="1">IFERROR(SUBSTITUTE(索引!G72,索引!G72,索引!E72),"")</f>
        <v/>
      </c>
      <c r="E72" s="48" t="str">
        <f ca="1">IFERROR(SUBSTITUTE(索引!N81,索引!N81,索引!L81),"")</f>
        <v/>
      </c>
    </row>
    <row r="73" spans="3:5">
      <c r="C73" s="48" t="str">
        <f ca="1">IFERROR(SUBSTITUTE(索引!G73,索引!G73,索引!E73),"")</f>
        <v/>
      </c>
      <c r="E73" s="48" t="str">
        <f ca="1">IFERROR(SUBSTITUTE(索引!N82,索引!N82,索引!L82),"")</f>
        <v/>
      </c>
    </row>
    <row r="74" spans="3:5">
      <c r="C74" s="48" t="str">
        <f ca="1">IFERROR(SUBSTITUTE(索引!G74,索引!G74,索引!E74),"")</f>
        <v/>
      </c>
      <c r="E74" s="48" t="str">
        <f ca="1">IFERROR(SUBSTITUTE(索引!N83,索引!N83,索引!L83),"")</f>
        <v/>
      </c>
    </row>
    <row r="75" spans="3:5">
      <c r="C75" s="48" t="str">
        <f ca="1">IFERROR(SUBSTITUTE(索引!G75,索引!G75,索引!E75),"")</f>
        <v/>
      </c>
      <c r="E75" s="48" t="str">
        <f ca="1">IFERROR(SUBSTITUTE(索引!N84,索引!N84,索引!L84),"")</f>
        <v/>
      </c>
    </row>
    <row r="76" spans="3:5">
      <c r="C76" s="48" t="str">
        <f ca="1">IFERROR(SUBSTITUTE(索引!G76,索引!G76,索引!E76),"")</f>
        <v/>
      </c>
      <c r="E76" s="48" t="str">
        <f ca="1">IFERROR(SUBSTITUTE(索引!N85,索引!N85,索引!L85),"")</f>
        <v/>
      </c>
    </row>
    <row r="77" spans="3:5">
      <c r="C77" s="48" t="str">
        <f ca="1">IFERROR(SUBSTITUTE(索引!G77,索引!G77,索引!E77),"")</f>
        <v/>
      </c>
      <c r="E77" s="48" t="str">
        <f ca="1">IFERROR(SUBSTITUTE(索引!N86,索引!N86,索引!L86),"")</f>
        <v/>
      </c>
    </row>
    <row r="78" spans="3:5">
      <c r="C78" s="48" t="str">
        <f ca="1">IFERROR(SUBSTITUTE(索引!G78,索引!G78,索引!E78),"")</f>
        <v/>
      </c>
      <c r="E78" s="48" t="str">
        <f ca="1">IFERROR(SUBSTITUTE(索引!N87,索引!N87,索引!L87),"")</f>
        <v/>
      </c>
    </row>
    <row r="79" spans="3:5">
      <c r="C79" s="48" t="str">
        <f ca="1">IFERROR(SUBSTITUTE(索引!G79,索引!G79,索引!E79),"")</f>
        <v/>
      </c>
      <c r="E79" s="48" t="str">
        <f ca="1">IFERROR(SUBSTITUTE(索引!N88,索引!N88,索引!L88),"")</f>
        <v/>
      </c>
    </row>
    <row r="80" spans="3:5">
      <c r="C80" s="48" t="str">
        <f ca="1">IFERROR(SUBSTITUTE(索引!G80,索引!G80,索引!E80),"")</f>
        <v/>
      </c>
      <c r="E80" s="48" t="str">
        <f>IFERROR(SUBSTITUTE(索引!N89,索引!N89,索引!L89),"")</f>
        <v/>
      </c>
    </row>
    <row r="81" spans="3:3">
      <c r="C81" s="48" t="str">
        <f ca="1">IFERROR(SUBSTITUTE(索引!G81,索引!G81,索引!E81),"")</f>
        <v/>
      </c>
    </row>
    <row r="82" spans="3:3">
      <c r="C82" s="48" t="str">
        <f ca="1">IFERROR(SUBSTITUTE(索引!G82,索引!G82,索引!E82),"")</f>
        <v/>
      </c>
    </row>
    <row r="83" spans="3:3">
      <c r="C83" s="48" t="str">
        <f ca="1">IFERROR(SUBSTITUTE(索引!G83,索引!G83,索引!E83),"")</f>
        <v/>
      </c>
    </row>
    <row r="84" spans="3:3">
      <c r="C84" s="48" t="str">
        <f ca="1">IFERROR(SUBSTITUTE(索引!G84,索引!G84,索引!E84),"")</f>
        <v/>
      </c>
    </row>
    <row r="85" spans="3:3">
      <c r="C85" s="48" t="str">
        <f ca="1">IFERROR(SUBSTITUTE(索引!G85,索引!G85,索引!E85),"")</f>
        <v/>
      </c>
    </row>
    <row r="86" spans="3:3">
      <c r="C86" s="48" t="str">
        <f ca="1">IFERROR(SUBSTITUTE(索引!G86,索引!G86,索引!E86),"")</f>
        <v/>
      </c>
    </row>
    <row r="87" spans="3:3">
      <c r="C87" s="48" t="str">
        <f ca="1">IFERROR(SUBSTITUTE(索引!G87,索引!G87,索引!E87),"")</f>
        <v/>
      </c>
    </row>
    <row r="88" spans="3:3">
      <c r="C88" s="48" t="str">
        <f ca="1">IFERROR(SUBSTITUTE(索引!G88,索引!G88,索引!E88),"")</f>
        <v/>
      </c>
    </row>
    <row r="89" spans="3:3">
      <c r="C89" s="48" t="str">
        <f ca="1">IFERROR(SUBSTITUTE(索引!G89,索引!G89,索引!E89),"")</f>
        <v/>
      </c>
    </row>
    <row r="90" spans="3:3">
      <c r="C90" s="48" t="str">
        <f ca="1">IFERROR(SUBSTITUTE(索引!G90,索引!G90,索引!E90),"")</f>
        <v/>
      </c>
    </row>
    <row r="91" spans="3:3">
      <c r="C91" s="48" t="str">
        <f ca="1">IFERROR(SUBSTITUTE(索引!G91,索引!G91,索引!E91),"")</f>
        <v/>
      </c>
    </row>
    <row r="92" spans="3:3">
      <c r="C92" s="48" t="str">
        <f>IFERROR(SUBSTITUTE(索引!G92,索引!G92,索引!E92),"")</f>
        <v/>
      </c>
    </row>
    <row r="93" spans="3:3">
      <c r="C93" s="48" t="str">
        <f>IFERROR(SUBSTITUTE(索引!G93,索引!G93,索引!E93),"")</f>
        <v/>
      </c>
    </row>
    <row r="94" spans="3:3">
      <c r="C94" s="48" t="str">
        <f>IFERROR(SUBSTITUTE(索引!G94,索引!G94,索引!E94),"")</f>
        <v/>
      </c>
    </row>
    <row r="95" spans="3:3">
      <c r="C95" s="48" t="str">
        <f>IFERROR(SUBSTITUTE(索引!G95,索引!G95,索引!E95),"")</f>
        <v/>
      </c>
    </row>
    <row r="96" spans="3:3">
      <c r="C96" s="48" t="str">
        <f>IFERROR(SUBSTITUTE(索引!G96,索引!G96,索引!E96),"")</f>
        <v/>
      </c>
    </row>
    <row r="97" spans="3:3">
      <c r="C97" s="48" t="str">
        <f>IFERROR(SUBSTITUTE(索引!G97,索引!G97,索引!E97),"")</f>
        <v/>
      </c>
    </row>
    <row r="98" spans="3:3">
      <c r="C98" s="48" t="str">
        <f>IFERROR(SUBSTITUTE(索引!G98,索引!G98,索引!E98),"")</f>
        <v/>
      </c>
    </row>
    <row r="99" spans="3:3">
      <c r="C99" s="48" t="str">
        <f>IFERROR(SUBSTITUTE(索引!G99,索引!G99,索引!E99),"")</f>
        <v/>
      </c>
    </row>
  </sheetData>
  <mergeCells count="2">
    <mergeCell ref="D2:E2"/>
    <mergeCell ref="C2:C3"/>
  </mergeCells>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9345" r:id="rId3" name="Button 1">
              <controlPr defaultSize="0" print="0" autoFill="0" autoPict="0" macro="[0]!复制将领演算区域">
                <anchor moveWithCells="1">
                  <from>
                    <xdr:col>8</xdr:col>
                    <xdr:colOff>0</xdr:colOff>
                    <xdr:row>3</xdr:row>
                    <xdr:rowOff>0</xdr:rowOff>
                  </from>
                  <to>
                    <xdr:col>12</xdr:col>
                    <xdr:colOff>238125</xdr:colOff>
                    <xdr:row>5</xdr:row>
                    <xdr:rowOff>0</xdr:rowOff>
                  </to>
                </anchor>
              </controlPr>
            </control>
          </mc:Choice>
        </mc:AlternateContent>
        <mc:AlternateContent xmlns:mc="http://schemas.openxmlformats.org/markup-compatibility/2006">
          <mc:Choice Requires="x14">
            <control shapeId="569346" r:id="rId4" name="Button 2">
              <controlPr defaultSize="0" print="0" autoFill="0" autoPict="0" macro="[0]!复制将领配置区域">
                <anchor moveWithCells="1">
                  <from>
                    <xdr:col>7</xdr:col>
                    <xdr:colOff>466725</xdr:colOff>
                    <xdr:row>6</xdr:row>
                    <xdr:rowOff>0</xdr:rowOff>
                  </from>
                  <to>
                    <xdr:col>12</xdr:col>
                    <xdr:colOff>228600</xdr:colOff>
                    <xdr:row>8</xdr:row>
                    <xdr:rowOff>0</xdr:rowOff>
                  </to>
                </anchor>
              </controlPr>
            </control>
          </mc:Choice>
        </mc:AlternateContent>
        <mc:AlternateContent xmlns:mc="http://schemas.openxmlformats.org/markup-compatibility/2006">
          <mc:Choice Requires="x14">
            <control shapeId="569347" r:id="rId5" name="Button 3">
              <controlPr defaultSize="0" print="0" autoFill="0" autoPict="0" macro="[0]!复制士兵单独演算区域">
                <anchor moveWithCells="1">
                  <from>
                    <xdr:col>14</xdr:col>
                    <xdr:colOff>0</xdr:colOff>
                    <xdr:row>3</xdr:row>
                    <xdr:rowOff>0</xdr:rowOff>
                  </from>
                  <to>
                    <xdr:col>18</xdr:col>
                    <xdr:colOff>238125</xdr:colOff>
                    <xdr:row>5</xdr:row>
                    <xdr:rowOff>0</xdr:rowOff>
                  </to>
                </anchor>
              </controlPr>
            </control>
          </mc:Choice>
        </mc:AlternateContent>
        <mc:AlternateContent xmlns:mc="http://schemas.openxmlformats.org/markup-compatibility/2006">
          <mc:Choice Requires="x14">
            <control shapeId="569348" r:id="rId6" name="Button 4">
              <controlPr defaultSize="0" print="0" autoFill="0" autoPict="0" macro="[0]!复制士兵单独配置区域">
                <anchor moveWithCells="1">
                  <from>
                    <xdr:col>14</xdr:col>
                    <xdr:colOff>0</xdr:colOff>
                    <xdr:row>6</xdr:row>
                    <xdr:rowOff>0</xdr:rowOff>
                  </from>
                  <to>
                    <xdr:col>18</xdr:col>
                    <xdr:colOff>238125</xdr:colOff>
                    <xdr:row>8</xdr:row>
                    <xdr:rowOff>0</xdr:rowOff>
                  </to>
                </anchor>
              </controlPr>
            </control>
          </mc:Choice>
        </mc:AlternateContent>
        <mc:AlternateContent xmlns:mc="http://schemas.openxmlformats.org/markup-compatibility/2006">
          <mc:Choice Requires="x14">
            <control shapeId="569349" r:id="rId7" name="Button 5">
              <controlPr defaultSize="0" print="0" autoFill="0" autoPict="0" macro="[0]!复制士兵公共演算区域">
                <anchor moveWithCells="1">
                  <from>
                    <xdr:col>14</xdr:col>
                    <xdr:colOff>0</xdr:colOff>
                    <xdr:row>9</xdr:row>
                    <xdr:rowOff>0</xdr:rowOff>
                  </from>
                  <to>
                    <xdr:col>18</xdr:col>
                    <xdr:colOff>238125</xdr:colOff>
                    <xdr:row>11</xdr:row>
                    <xdr:rowOff>0</xdr:rowOff>
                  </to>
                </anchor>
              </controlPr>
            </control>
          </mc:Choice>
        </mc:AlternateContent>
        <mc:AlternateContent xmlns:mc="http://schemas.openxmlformats.org/markup-compatibility/2006">
          <mc:Choice Requires="x14">
            <control shapeId="569350" r:id="rId8" name="Button 6">
              <controlPr defaultSize="0" print="0" autoFill="0" autoPict="0" macro="[0]!复制士兵公共配置区域">
                <anchor moveWithCells="1">
                  <from>
                    <xdr:col>14</xdr:col>
                    <xdr:colOff>0</xdr:colOff>
                    <xdr:row>12</xdr:row>
                    <xdr:rowOff>0</xdr:rowOff>
                  </from>
                  <to>
                    <xdr:col>18</xdr:col>
                    <xdr:colOff>238125</xdr:colOff>
                    <xdr:row>14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D6:T119"/>
  <sheetViews>
    <sheetView topLeftCell="A91" workbookViewId="0">
      <selection activeCell="K131" sqref="K131"/>
    </sheetView>
  </sheetViews>
  <sheetFormatPr defaultColWidth="9" defaultRowHeight="11.25"/>
  <cols>
    <col min="1" max="4" width="9" style="29"/>
    <col min="5" max="5" width="13.25" style="29" customWidth="1"/>
    <col min="6" max="11" width="9" style="29"/>
    <col min="12" max="12" width="13.875" style="29" customWidth="1"/>
    <col min="13" max="16384" width="9" style="29"/>
  </cols>
  <sheetData>
    <row r="6" spans="4:20">
      <c r="E6" s="29" t="s">
        <v>326</v>
      </c>
      <c r="F6" s="29" t="s">
        <v>248</v>
      </c>
      <c r="G6" s="29" t="s">
        <v>327</v>
      </c>
      <c r="H6" s="29" t="s">
        <v>328</v>
      </c>
      <c r="I6" s="29" t="s">
        <v>329</v>
      </c>
      <c r="J6" s="29" t="s">
        <v>330</v>
      </c>
      <c r="L6" s="29" t="s">
        <v>331</v>
      </c>
      <c r="M6" s="29" t="s">
        <v>332</v>
      </c>
      <c r="N6" s="29" t="s">
        <v>327</v>
      </c>
      <c r="O6" s="29" t="s">
        <v>333</v>
      </c>
      <c r="P6" s="29" t="s">
        <v>329</v>
      </c>
      <c r="Q6" s="29" t="s">
        <v>330</v>
      </c>
      <c r="S6" s="29" t="s">
        <v>497</v>
      </c>
      <c r="T6" s="29" t="s">
        <v>498</v>
      </c>
    </row>
    <row r="7" spans="4:20">
      <c r="E7" s="44" t="s">
        <v>340</v>
      </c>
      <c r="F7" s="44">
        <v>10000</v>
      </c>
      <c r="G7" s="35" t="s">
        <v>1026</v>
      </c>
      <c r="H7" s="35" t="s">
        <v>1027</v>
      </c>
      <c r="I7" s="35">
        <f>IFERROR(SUBSTITUTE(H7,H7,10),0)+0</f>
        <v>10</v>
      </c>
      <c r="J7" s="44">
        <f>SUM($I7:I$7)</f>
        <v>10</v>
      </c>
      <c r="K7" s="29">
        <v>1</v>
      </c>
      <c r="L7" s="44" t="s">
        <v>340</v>
      </c>
      <c r="M7" s="44"/>
      <c r="N7" s="44" t="e">
        <f ca="1">INDIRECT(L7&amp;"!C4")</f>
        <v>#REF!</v>
      </c>
      <c r="O7" s="44" t="e">
        <f ca="1">INDIRECT(L7&amp;"!C5")</f>
        <v>#REF!</v>
      </c>
      <c r="P7" s="35">
        <f ca="1">IFERROR(SUBSTITUTE(O7,O7,10),0)+0</f>
        <v>0</v>
      </c>
      <c r="Q7" s="40">
        <v>1</v>
      </c>
      <c r="S7" s="29" t="s">
        <v>499</v>
      </c>
      <c r="T7" s="29">
        <v>30001</v>
      </c>
    </row>
    <row r="8" spans="4:20">
      <c r="D8" s="29">
        <f>[1]武将基本资料!L12</f>
        <v>1</v>
      </c>
      <c r="E8" s="44" t="s">
        <v>339</v>
      </c>
      <c r="F8" s="44">
        <v>10001</v>
      </c>
      <c r="G8" s="44" t="str">
        <f ca="1">INDIRECT(E8&amp;"!C4")</f>
        <v>步将</v>
      </c>
      <c r="H8" s="44" t="str">
        <f ca="1">INDIRECT(E8&amp;"!C5")</f>
        <v>橙</v>
      </c>
      <c r="I8" s="35">
        <f ca="1">IFERROR(SUBSTITUTE(H8,H8,10),0)+0</f>
        <v>10</v>
      </c>
      <c r="J8" s="44">
        <v>15</v>
      </c>
      <c r="K8" s="29">
        <v>2</v>
      </c>
      <c r="L8" s="44" t="s">
        <v>239</v>
      </c>
      <c r="M8" s="44">
        <v>3101</v>
      </c>
      <c r="N8" s="44" t="e">
        <f t="shared" ref="N8:N56" ca="1" si="0">INDIRECT(L8&amp;"!C4")</f>
        <v>#REF!</v>
      </c>
      <c r="O8" s="44" t="e">
        <f t="shared" ref="O8:O26" ca="1" si="1">INDIRECT(L8&amp;"!C5")</f>
        <v>#REF!</v>
      </c>
      <c r="P8" s="35">
        <f t="shared" ref="P8:P58" ca="1" si="2">IFERROR(SUBSTITUTE(O8,O8,10),0)+0</f>
        <v>0</v>
      </c>
      <c r="Q8" s="44">
        <f ca="1">IFERROR(SUM($P$7:P8),Q7+1)</f>
        <v>0</v>
      </c>
      <c r="S8" s="29" t="s">
        <v>500</v>
      </c>
      <c r="T8" s="29">
        <v>30002</v>
      </c>
    </row>
    <row r="9" spans="4:20">
      <c r="D9" s="29">
        <f>[1]武将基本资料!L13</f>
        <v>0</v>
      </c>
      <c r="E9" s="44" t="s">
        <v>249</v>
      </c>
      <c r="F9" s="44">
        <v>10002</v>
      </c>
      <c r="G9" s="44" t="e">
        <f t="shared" ref="G9:G72" ca="1" si="3">INDIRECT(E9&amp;"!C4")</f>
        <v>#REF!</v>
      </c>
      <c r="H9" s="44" t="e">
        <f t="shared" ref="H9:H72" ca="1" si="4">INDIRECT(E9&amp;"!C5")</f>
        <v>#REF!</v>
      </c>
      <c r="I9" s="35">
        <f t="shared" ref="I9:I72" ca="1" si="5">IFERROR(SUBSTITUTE(H9,H9,10),0)+0</f>
        <v>0</v>
      </c>
      <c r="J9" s="44">
        <v>30</v>
      </c>
      <c r="K9" s="29">
        <v>3</v>
      </c>
      <c r="L9" s="44" t="s">
        <v>334</v>
      </c>
      <c r="M9" s="44">
        <v>3104</v>
      </c>
      <c r="N9" s="44" t="e">
        <f t="shared" ca="1" si="0"/>
        <v>#REF!</v>
      </c>
      <c r="O9" s="44" t="e">
        <f t="shared" ca="1" si="1"/>
        <v>#REF!</v>
      </c>
      <c r="P9" s="35">
        <f t="shared" ca="1" si="2"/>
        <v>0</v>
      </c>
      <c r="Q9" s="44">
        <f ca="1">IFERROR(SUM($P$7:P9),Q8+1)</f>
        <v>0</v>
      </c>
      <c r="S9" s="29" t="s">
        <v>507</v>
      </c>
      <c r="T9" s="29">
        <v>30005</v>
      </c>
    </row>
    <row r="10" spans="4:20">
      <c r="D10" s="29">
        <f>[1]武将基本资料!L14</f>
        <v>1</v>
      </c>
      <c r="E10" s="44" t="s">
        <v>335</v>
      </c>
      <c r="F10" s="44">
        <v>10003</v>
      </c>
      <c r="G10" s="44" t="e">
        <f t="shared" ca="1" si="3"/>
        <v>#REF!</v>
      </c>
      <c r="H10" s="44" t="e">
        <f t="shared" ca="1" si="4"/>
        <v>#REF!</v>
      </c>
      <c r="I10" s="35">
        <f t="shared" ca="1" si="5"/>
        <v>0</v>
      </c>
      <c r="J10" s="44">
        <v>45</v>
      </c>
      <c r="K10" s="29">
        <v>4</v>
      </c>
      <c r="L10" s="44" t="s">
        <v>336</v>
      </c>
      <c r="M10" s="44">
        <v>3107</v>
      </c>
      <c r="N10" s="44" t="e">
        <f t="shared" ca="1" si="0"/>
        <v>#REF!</v>
      </c>
      <c r="O10" s="44" t="e">
        <f t="shared" ca="1" si="1"/>
        <v>#REF!</v>
      </c>
      <c r="P10" s="35">
        <f t="shared" ca="1" si="2"/>
        <v>0</v>
      </c>
      <c r="Q10" s="44">
        <f ca="1">IFERROR(SUM($P$7:P10),Q9+1)</f>
        <v>0</v>
      </c>
      <c r="S10" s="29" t="s">
        <v>919</v>
      </c>
      <c r="T10" s="29">
        <v>30101</v>
      </c>
    </row>
    <row r="11" spans="4:20">
      <c r="D11" s="29">
        <f>[1]武将基本资料!L15</f>
        <v>0</v>
      </c>
      <c r="E11" s="44" t="s">
        <v>250</v>
      </c>
      <c r="F11" s="44">
        <v>10004</v>
      </c>
      <c r="G11" s="44" t="e">
        <f t="shared" ca="1" si="3"/>
        <v>#REF!</v>
      </c>
      <c r="H11" s="44" t="e">
        <f t="shared" ca="1" si="4"/>
        <v>#REF!</v>
      </c>
      <c r="I11" s="35">
        <f t="shared" ca="1" si="5"/>
        <v>0</v>
      </c>
      <c r="J11" s="44">
        <v>60</v>
      </c>
      <c r="K11" s="29">
        <v>5</v>
      </c>
      <c r="L11" s="44" t="s">
        <v>337</v>
      </c>
      <c r="M11" s="44">
        <v>3110</v>
      </c>
      <c r="N11" s="44" t="e">
        <f t="shared" ca="1" si="0"/>
        <v>#REF!</v>
      </c>
      <c r="O11" s="44" t="e">
        <f t="shared" ca="1" si="1"/>
        <v>#REF!</v>
      </c>
      <c r="P11" s="35">
        <f t="shared" ca="1" si="2"/>
        <v>0</v>
      </c>
      <c r="Q11" s="44">
        <f ca="1">IFERROR(SUM($P$7:P11),Q10+1)</f>
        <v>0</v>
      </c>
      <c r="S11" s="29" t="s">
        <v>482</v>
      </c>
      <c r="T11" s="29">
        <v>30102</v>
      </c>
    </row>
    <row r="12" spans="4:20">
      <c r="D12" s="29">
        <f>[1]武将基本资料!L16</f>
        <v>1</v>
      </c>
      <c r="E12" s="44" t="s">
        <v>251</v>
      </c>
      <c r="F12" s="44">
        <v>10005</v>
      </c>
      <c r="G12" s="44" t="e">
        <f t="shared" ca="1" si="3"/>
        <v>#REF!</v>
      </c>
      <c r="H12" s="44" t="e">
        <f t="shared" ca="1" si="4"/>
        <v>#REF!</v>
      </c>
      <c r="I12" s="35">
        <f t="shared" ca="1" si="5"/>
        <v>0</v>
      </c>
      <c r="J12" s="44">
        <v>75</v>
      </c>
      <c r="K12" s="29">
        <v>6</v>
      </c>
      <c r="L12" s="44" t="s">
        <v>240</v>
      </c>
      <c r="M12" s="44">
        <v>3113</v>
      </c>
      <c r="N12" s="44" t="e">
        <f t="shared" ca="1" si="0"/>
        <v>#REF!</v>
      </c>
      <c r="O12" s="44" t="e">
        <f t="shared" ca="1" si="1"/>
        <v>#REF!</v>
      </c>
      <c r="P12" s="35">
        <f t="shared" ca="1" si="2"/>
        <v>0</v>
      </c>
      <c r="Q12" s="44">
        <f ca="1">IFERROR(SUM($P$7:P12),Q11+1)</f>
        <v>0</v>
      </c>
      <c r="S12" s="29" t="s">
        <v>920</v>
      </c>
      <c r="T12" s="29">
        <v>30103</v>
      </c>
    </row>
    <row r="13" spans="4:20">
      <c r="D13" s="29">
        <f>[1]武将基本资料!L17</f>
        <v>1</v>
      </c>
      <c r="E13" s="44" t="s">
        <v>252</v>
      </c>
      <c r="F13" s="44">
        <v>10006</v>
      </c>
      <c r="G13" s="44" t="e">
        <f t="shared" ca="1" si="3"/>
        <v>#REF!</v>
      </c>
      <c r="H13" s="44" t="e">
        <f t="shared" ca="1" si="4"/>
        <v>#REF!</v>
      </c>
      <c r="I13" s="35">
        <f t="shared" ca="1" si="5"/>
        <v>0</v>
      </c>
      <c r="J13" s="44">
        <v>90</v>
      </c>
      <c r="K13" s="29">
        <v>7</v>
      </c>
      <c r="L13" s="44" t="s">
        <v>338</v>
      </c>
      <c r="M13" s="44">
        <v>3116</v>
      </c>
      <c r="N13" s="44" t="e">
        <f t="shared" ca="1" si="0"/>
        <v>#REF!</v>
      </c>
      <c r="O13" s="44" t="e">
        <f t="shared" ca="1" si="1"/>
        <v>#REF!</v>
      </c>
      <c r="P13" s="35">
        <f t="shared" ca="1" si="2"/>
        <v>0</v>
      </c>
      <c r="Q13" s="44">
        <f ca="1">IFERROR(SUM($P$7:P13),Q12+1)</f>
        <v>0</v>
      </c>
      <c r="S13" s="29" t="s">
        <v>501</v>
      </c>
      <c r="T13" s="29">
        <v>30104</v>
      </c>
    </row>
    <row r="14" spans="4:20">
      <c r="D14" s="29">
        <f>[1]武将基本资料!L18</f>
        <v>1</v>
      </c>
      <c r="E14" s="44" t="s">
        <v>253</v>
      </c>
      <c r="F14" s="44">
        <v>10007</v>
      </c>
      <c r="G14" s="44" t="e">
        <f t="shared" ca="1" si="3"/>
        <v>#REF!</v>
      </c>
      <c r="H14" s="44" t="e">
        <f t="shared" ca="1" si="4"/>
        <v>#REF!</v>
      </c>
      <c r="I14" s="35">
        <f t="shared" ca="1" si="5"/>
        <v>0</v>
      </c>
      <c r="J14" s="44">
        <v>105</v>
      </c>
      <c r="K14" s="29">
        <v>8</v>
      </c>
      <c r="L14" s="44" t="s">
        <v>351</v>
      </c>
      <c r="M14" s="44">
        <v>3119</v>
      </c>
      <c r="N14" s="44" t="e">
        <f t="shared" ca="1" si="0"/>
        <v>#REF!</v>
      </c>
      <c r="O14" s="44" t="e">
        <f t="shared" ca="1" si="1"/>
        <v>#REF!</v>
      </c>
      <c r="P14" s="35">
        <f t="shared" ca="1" si="2"/>
        <v>0</v>
      </c>
      <c r="Q14" s="44">
        <f ca="1">IFERROR(SUM($P$7:P14),Q13+1)</f>
        <v>0</v>
      </c>
      <c r="S14" s="29" t="s">
        <v>921</v>
      </c>
      <c r="T14" s="29">
        <v>30105</v>
      </c>
    </row>
    <row r="15" spans="4:20">
      <c r="D15" s="29">
        <f>[1]武将基本资料!L19</f>
        <v>0</v>
      </c>
      <c r="E15" s="44" t="s">
        <v>254</v>
      </c>
      <c r="F15" s="44">
        <v>10008</v>
      </c>
      <c r="G15" s="44" t="e">
        <f t="shared" ca="1" si="3"/>
        <v>#REF!</v>
      </c>
      <c r="H15" s="44" t="e">
        <f t="shared" ca="1" si="4"/>
        <v>#REF!</v>
      </c>
      <c r="I15" s="35">
        <f t="shared" ca="1" si="5"/>
        <v>0</v>
      </c>
      <c r="J15" s="44">
        <v>120</v>
      </c>
      <c r="K15" s="29">
        <v>9</v>
      </c>
      <c r="L15" s="44" t="s">
        <v>352</v>
      </c>
      <c r="M15" s="44">
        <v>3122</v>
      </c>
      <c r="N15" s="44" t="e">
        <f t="shared" ca="1" si="0"/>
        <v>#REF!</v>
      </c>
      <c r="O15" s="44" t="e">
        <f t="shared" ca="1" si="1"/>
        <v>#REF!</v>
      </c>
      <c r="P15" s="35">
        <f t="shared" ca="1" si="2"/>
        <v>0</v>
      </c>
      <c r="Q15" s="44">
        <f ca="1">IFERROR(SUM($P$7:P15),Q14+1)</f>
        <v>0</v>
      </c>
      <c r="S15" s="29" t="s">
        <v>502</v>
      </c>
      <c r="T15" s="29">
        <v>30106</v>
      </c>
    </row>
    <row r="16" spans="4:20">
      <c r="D16" s="29">
        <f>[1]武将基本资料!L20</f>
        <v>1</v>
      </c>
      <c r="E16" s="44" t="s">
        <v>255</v>
      </c>
      <c r="F16" s="44">
        <v>10009</v>
      </c>
      <c r="G16" s="44" t="e">
        <f t="shared" ca="1" si="3"/>
        <v>#REF!</v>
      </c>
      <c r="H16" s="44" t="e">
        <f t="shared" ca="1" si="4"/>
        <v>#REF!</v>
      </c>
      <c r="I16" s="35">
        <f t="shared" ca="1" si="5"/>
        <v>0</v>
      </c>
      <c r="J16" s="44">
        <v>135</v>
      </c>
      <c r="K16" s="29">
        <v>10</v>
      </c>
      <c r="L16" s="44" t="s">
        <v>380</v>
      </c>
      <c r="M16" s="44">
        <v>600101</v>
      </c>
      <c r="N16" s="44" t="e">
        <f t="shared" ca="1" si="0"/>
        <v>#REF!</v>
      </c>
      <c r="O16" s="44" t="e">
        <f t="shared" ca="1" si="1"/>
        <v>#REF!</v>
      </c>
      <c r="P16" s="35">
        <f t="shared" ca="1" si="2"/>
        <v>0</v>
      </c>
      <c r="Q16" s="44">
        <f ca="1">IFERROR(SUM($P$7:P16),Q15+1)</f>
        <v>0</v>
      </c>
      <c r="S16" s="29" t="s">
        <v>984</v>
      </c>
      <c r="T16" s="29">
        <v>30107</v>
      </c>
    </row>
    <row r="17" spans="4:20">
      <c r="D17" s="29">
        <f>[1]武将基本资料!L21</f>
        <v>1</v>
      </c>
      <c r="E17" s="44" t="s">
        <v>256</v>
      </c>
      <c r="F17" s="44">
        <v>10010</v>
      </c>
      <c r="G17" s="44" t="e">
        <f t="shared" ca="1" si="3"/>
        <v>#REF!</v>
      </c>
      <c r="H17" s="44" t="e">
        <f t="shared" ca="1" si="4"/>
        <v>#REF!</v>
      </c>
      <c r="I17" s="35">
        <f t="shared" ca="1" si="5"/>
        <v>0</v>
      </c>
      <c r="J17" s="44">
        <v>150</v>
      </c>
      <c r="K17" s="29">
        <v>11</v>
      </c>
      <c r="L17" s="44" t="s">
        <v>373</v>
      </c>
      <c r="M17" s="44">
        <v>600154</v>
      </c>
      <c r="N17" s="44" t="e">
        <f t="shared" ca="1" si="0"/>
        <v>#REF!</v>
      </c>
      <c r="O17" s="44" t="e">
        <f t="shared" ca="1" si="1"/>
        <v>#REF!</v>
      </c>
      <c r="P17" s="35">
        <f t="shared" ca="1" si="2"/>
        <v>0</v>
      </c>
      <c r="Q17" s="44">
        <f ca="1">IFERROR(SUM($P$7:P17),Q16+1)</f>
        <v>0</v>
      </c>
      <c r="S17" s="29" t="s">
        <v>922</v>
      </c>
      <c r="T17" s="29">
        <v>30108</v>
      </c>
    </row>
    <row r="18" spans="4:20">
      <c r="D18" s="29">
        <f>[1]武将基本资料!L22</f>
        <v>1</v>
      </c>
      <c r="E18" s="44" t="s">
        <v>257</v>
      </c>
      <c r="F18" s="44">
        <v>10011</v>
      </c>
      <c r="G18" s="44" t="e">
        <f t="shared" ca="1" si="3"/>
        <v>#REF!</v>
      </c>
      <c r="H18" s="44" t="e">
        <f t="shared" ca="1" si="4"/>
        <v>#REF!</v>
      </c>
      <c r="I18" s="35">
        <f t="shared" ca="1" si="5"/>
        <v>0</v>
      </c>
      <c r="J18" s="44">
        <v>165</v>
      </c>
      <c r="K18" s="29">
        <v>12</v>
      </c>
      <c r="L18" s="44" t="s">
        <v>391</v>
      </c>
      <c r="M18" s="44">
        <v>600102</v>
      </c>
      <c r="N18" s="44" t="e">
        <f t="shared" ca="1" si="0"/>
        <v>#REF!</v>
      </c>
      <c r="O18" s="44" t="e">
        <f t="shared" ca="1" si="1"/>
        <v>#REF!</v>
      </c>
      <c r="P18" s="35">
        <f t="shared" ca="1" si="2"/>
        <v>0</v>
      </c>
      <c r="Q18" s="44">
        <f ca="1">IFERROR(SUM($P$7:P18),Q17+1)</f>
        <v>0</v>
      </c>
      <c r="S18" s="29" t="s">
        <v>503</v>
      </c>
      <c r="T18" s="29">
        <v>30109</v>
      </c>
    </row>
    <row r="19" spans="4:20">
      <c r="D19" s="29">
        <f>[1]武将基本资料!L23</f>
        <v>1</v>
      </c>
      <c r="E19" s="44" t="s">
        <v>258</v>
      </c>
      <c r="F19" s="44">
        <v>10012</v>
      </c>
      <c r="G19" s="44" t="e">
        <f t="shared" ca="1" si="3"/>
        <v>#REF!</v>
      </c>
      <c r="H19" s="44" t="e">
        <f t="shared" ca="1" si="4"/>
        <v>#REF!</v>
      </c>
      <c r="I19" s="35">
        <f t="shared" ca="1" si="5"/>
        <v>0</v>
      </c>
      <c r="J19" s="44">
        <v>180</v>
      </c>
      <c r="K19" s="29">
        <v>13</v>
      </c>
      <c r="L19" s="44" t="s">
        <v>590</v>
      </c>
      <c r="M19" s="44">
        <v>600103</v>
      </c>
      <c r="N19" s="44" t="e">
        <f t="shared" ca="1" si="0"/>
        <v>#REF!</v>
      </c>
      <c r="O19" s="44" t="e">
        <f t="shared" ca="1" si="1"/>
        <v>#REF!</v>
      </c>
      <c r="P19" s="35">
        <f t="shared" ca="1" si="2"/>
        <v>0</v>
      </c>
      <c r="Q19" s="44">
        <f ca="1">IFERROR(SUM($P$7:P19),Q18+1)</f>
        <v>0</v>
      </c>
      <c r="S19" s="29" t="s">
        <v>504</v>
      </c>
      <c r="T19" s="29">
        <v>30110</v>
      </c>
    </row>
    <row r="20" spans="4:20">
      <c r="D20" s="29">
        <f>[1]武将基本资料!L24</f>
        <v>0</v>
      </c>
      <c r="E20" s="44" t="s">
        <v>259</v>
      </c>
      <c r="F20" s="44">
        <v>10013</v>
      </c>
      <c r="G20" s="44" t="e">
        <f t="shared" ca="1" si="3"/>
        <v>#REF!</v>
      </c>
      <c r="H20" s="44" t="e">
        <f t="shared" ca="1" si="4"/>
        <v>#REF!</v>
      </c>
      <c r="I20" s="35">
        <f t="shared" ca="1" si="5"/>
        <v>0</v>
      </c>
      <c r="J20" s="44">
        <v>195</v>
      </c>
      <c r="K20" s="29">
        <v>14</v>
      </c>
      <c r="L20" s="44" t="s">
        <v>361</v>
      </c>
      <c r="M20" s="44">
        <v>600109</v>
      </c>
      <c r="N20" s="44" t="e">
        <f t="shared" ca="1" si="0"/>
        <v>#REF!</v>
      </c>
      <c r="O20" s="44" t="e">
        <f t="shared" ca="1" si="1"/>
        <v>#REF!</v>
      </c>
      <c r="P20" s="35">
        <f t="shared" ca="1" si="2"/>
        <v>0</v>
      </c>
      <c r="Q20" s="44">
        <f ca="1">IFERROR(SUM($P$7:P20),Q19+1)</f>
        <v>0</v>
      </c>
      <c r="S20" s="29" t="s">
        <v>354</v>
      </c>
      <c r="T20" s="29">
        <v>30111</v>
      </c>
    </row>
    <row r="21" spans="4:20">
      <c r="D21" s="29">
        <f>[1]武将基本资料!L25</f>
        <v>0</v>
      </c>
      <c r="E21" s="44" t="s">
        <v>260</v>
      </c>
      <c r="F21" s="44">
        <v>10014</v>
      </c>
      <c r="G21" s="44" t="e">
        <f t="shared" ca="1" si="3"/>
        <v>#REF!</v>
      </c>
      <c r="H21" s="44" t="e">
        <f t="shared" ca="1" si="4"/>
        <v>#REF!</v>
      </c>
      <c r="I21" s="35">
        <f t="shared" ca="1" si="5"/>
        <v>0</v>
      </c>
      <c r="J21" s="44">
        <v>210</v>
      </c>
      <c r="K21" s="29">
        <v>15</v>
      </c>
      <c r="L21" s="44" t="s">
        <v>365</v>
      </c>
      <c r="M21" s="44">
        <v>600151</v>
      </c>
      <c r="N21" s="44" t="e">
        <f t="shared" ca="1" si="0"/>
        <v>#REF!</v>
      </c>
      <c r="O21" s="44" t="e">
        <f t="shared" ca="1" si="1"/>
        <v>#REF!</v>
      </c>
      <c r="P21" s="35">
        <f t="shared" ca="1" si="2"/>
        <v>0</v>
      </c>
      <c r="Q21" s="44">
        <f ca="1">IFERROR(SUM($P$7:P21),Q20+1)</f>
        <v>0</v>
      </c>
      <c r="S21" s="29" t="s">
        <v>923</v>
      </c>
      <c r="T21" s="29">
        <v>30112</v>
      </c>
    </row>
    <row r="22" spans="4:20">
      <c r="D22" s="29">
        <f>[1]武将基本资料!L26</f>
        <v>1</v>
      </c>
      <c r="E22" s="44" t="s">
        <v>261</v>
      </c>
      <c r="F22" s="44">
        <v>10015</v>
      </c>
      <c r="G22" s="44" t="e">
        <f t="shared" ca="1" si="3"/>
        <v>#REF!</v>
      </c>
      <c r="H22" s="44" t="e">
        <f t="shared" ca="1" si="4"/>
        <v>#REF!</v>
      </c>
      <c r="I22" s="35">
        <f t="shared" ca="1" si="5"/>
        <v>0</v>
      </c>
      <c r="J22" s="44">
        <v>225</v>
      </c>
      <c r="K22" s="29">
        <v>16</v>
      </c>
      <c r="L22" s="44" t="s">
        <v>392</v>
      </c>
      <c r="M22" s="44">
        <v>600153</v>
      </c>
      <c r="N22" s="44" t="e">
        <f t="shared" ca="1" si="0"/>
        <v>#REF!</v>
      </c>
      <c r="O22" s="44" t="e">
        <f t="shared" ca="1" si="1"/>
        <v>#REF!</v>
      </c>
      <c r="P22" s="35">
        <f t="shared" ca="1" si="2"/>
        <v>0</v>
      </c>
      <c r="Q22" s="44">
        <f ca="1">IFERROR(SUM($P$7:P22),Q21+1)</f>
        <v>0</v>
      </c>
      <c r="S22" s="29" t="s">
        <v>924</v>
      </c>
      <c r="T22" s="29">
        <v>30113</v>
      </c>
    </row>
    <row r="23" spans="4:20">
      <c r="D23" s="29">
        <f>[1]武将基本资料!L27</f>
        <v>1</v>
      </c>
      <c r="E23" s="44" t="s">
        <v>262</v>
      </c>
      <c r="F23" s="44">
        <v>10016</v>
      </c>
      <c r="G23" s="44" t="e">
        <f t="shared" ca="1" si="3"/>
        <v>#REF!</v>
      </c>
      <c r="H23" s="44" t="e">
        <f t="shared" ca="1" si="4"/>
        <v>#REF!</v>
      </c>
      <c r="I23" s="35">
        <f t="shared" ca="1" si="5"/>
        <v>0</v>
      </c>
      <c r="J23" s="44">
        <v>240</v>
      </c>
      <c r="K23" s="29">
        <v>17</v>
      </c>
      <c r="L23" s="44" t="s">
        <v>363</v>
      </c>
      <c r="M23" s="44">
        <v>600155</v>
      </c>
      <c r="N23" s="44" t="e">
        <f t="shared" ca="1" si="0"/>
        <v>#REF!</v>
      </c>
      <c r="O23" s="44" t="e">
        <f t="shared" ca="1" si="1"/>
        <v>#REF!</v>
      </c>
      <c r="P23" s="35">
        <f t="shared" ca="1" si="2"/>
        <v>0</v>
      </c>
      <c r="Q23" s="44">
        <f ca="1">IFERROR(SUM($P$7:P23),Q22+1)</f>
        <v>0</v>
      </c>
      <c r="S23" s="29" t="s">
        <v>925</v>
      </c>
      <c r="T23" s="29">
        <v>30114</v>
      </c>
    </row>
    <row r="24" spans="4:20">
      <c r="D24" s="29">
        <f>[1]武将基本资料!L28</f>
        <v>1</v>
      </c>
      <c r="E24" s="44" t="s">
        <v>263</v>
      </c>
      <c r="F24" s="44">
        <v>10017</v>
      </c>
      <c r="G24" s="44" t="e">
        <f t="shared" ca="1" si="3"/>
        <v>#REF!</v>
      </c>
      <c r="H24" s="44" t="e">
        <f t="shared" ca="1" si="4"/>
        <v>#REF!</v>
      </c>
      <c r="I24" s="35">
        <f t="shared" ca="1" si="5"/>
        <v>0</v>
      </c>
      <c r="J24" s="44">
        <v>255</v>
      </c>
      <c r="K24" s="29">
        <v>18</v>
      </c>
      <c r="L24" s="44" t="s">
        <v>360</v>
      </c>
      <c r="M24" s="44">
        <v>600107</v>
      </c>
      <c r="N24" s="44" t="e">
        <f t="shared" ca="1" si="0"/>
        <v>#REF!</v>
      </c>
      <c r="O24" s="44" t="e">
        <f t="shared" ca="1" si="1"/>
        <v>#REF!</v>
      </c>
      <c r="P24" s="35">
        <f t="shared" ca="1" si="2"/>
        <v>0</v>
      </c>
      <c r="Q24" s="44">
        <f ca="1">IFERROR(SUM($P$7:P24),Q23+1)</f>
        <v>0</v>
      </c>
      <c r="S24" s="29" t="s">
        <v>926</v>
      </c>
      <c r="T24" s="29">
        <v>30115</v>
      </c>
    </row>
    <row r="25" spans="4:20">
      <c r="D25" s="29">
        <f>[1]武将基本资料!L29</f>
        <v>1</v>
      </c>
      <c r="E25" s="44" t="s">
        <v>264</v>
      </c>
      <c r="F25" s="44">
        <v>10018</v>
      </c>
      <c r="G25" s="44" t="e">
        <f t="shared" ca="1" si="3"/>
        <v>#REF!</v>
      </c>
      <c r="H25" s="44" t="e">
        <f t="shared" ca="1" si="4"/>
        <v>#REF!</v>
      </c>
      <c r="I25" s="35">
        <f t="shared" ca="1" si="5"/>
        <v>0</v>
      </c>
      <c r="J25" s="44">
        <v>270</v>
      </c>
      <c r="K25" s="29">
        <v>19</v>
      </c>
      <c r="L25" s="44" t="s">
        <v>370</v>
      </c>
      <c r="M25" s="44">
        <v>6021</v>
      </c>
      <c r="N25" s="44" t="e">
        <f t="shared" ca="1" si="0"/>
        <v>#REF!</v>
      </c>
      <c r="O25" s="44" t="e">
        <f t="shared" ca="1" si="1"/>
        <v>#REF!</v>
      </c>
      <c r="P25" s="35">
        <f t="shared" ca="1" si="2"/>
        <v>0</v>
      </c>
      <c r="Q25" s="44">
        <f ca="1">IFERROR(SUM($P$7:P25),Q24+1)</f>
        <v>0</v>
      </c>
      <c r="S25" s="29" t="s">
        <v>927</v>
      </c>
      <c r="T25" s="29">
        <v>30201</v>
      </c>
    </row>
    <row r="26" spans="4:20">
      <c r="D26" s="29">
        <f>[1]武将基本资料!L30</f>
        <v>0</v>
      </c>
      <c r="E26" s="44" t="s">
        <v>265</v>
      </c>
      <c r="F26" s="44">
        <v>10019</v>
      </c>
      <c r="G26" s="44" t="e">
        <f t="shared" ca="1" si="3"/>
        <v>#REF!</v>
      </c>
      <c r="H26" s="44" t="e">
        <f t="shared" ca="1" si="4"/>
        <v>#REF!</v>
      </c>
      <c r="I26" s="35">
        <f t="shared" ca="1" si="5"/>
        <v>0</v>
      </c>
      <c r="J26" s="44">
        <v>285</v>
      </c>
      <c r="K26" s="29">
        <v>20</v>
      </c>
      <c r="L26" s="44" t="s">
        <v>379</v>
      </c>
      <c r="M26" s="44">
        <v>600201</v>
      </c>
      <c r="N26" s="44" t="e">
        <f t="shared" ca="1" si="0"/>
        <v>#REF!</v>
      </c>
      <c r="O26" s="44" t="e">
        <f t="shared" ca="1" si="1"/>
        <v>#REF!</v>
      </c>
      <c r="P26" s="35">
        <f t="shared" ca="1" si="2"/>
        <v>0</v>
      </c>
      <c r="Q26" s="44">
        <f ca="1">IFERROR(SUM($P$7:P26),Q25+1)</f>
        <v>0</v>
      </c>
      <c r="S26" s="29" t="s">
        <v>928</v>
      </c>
      <c r="T26" s="29">
        <v>30202</v>
      </c>
    </row>
    <row r="27" spans="4:20">
      <c r="D27" s="29">
        <f>[1]武将基本资料!L31</f>
        <v>1</v>
      </c>
      <c r="E27" s="44" t="s">
        <v>267</v>
      </c>
      <c r="F27" s="44">
        <v>10020</v>
      </c>
      <c r="G27" s="44" t="e">
        <f t="shared" ca="1" si="3"/>
        <v>#REF!</v>
      </c>
      <c r="H27" s="44" t="e">
        <f t="shared" ca="1" si="4"/>
        <v>#REF!</v>
      </c>
      <c r="I27" s="35">
        <f t="shared" ca="1" si="5"/>
        <v>0</v>
      </c>
      <c r="J27" s="44">
        <v>300</v>
      </c>
      <c r="K27" s="29">
        <v>21</v>
      </c>
      <c r="L27" s="44" t="s">
        <v>357</v>
      </c>
      <c r="M27" s="44">
        <v>600204</v>
      </c>
      <c r="N27" s="44" t="e">
        <f t="shared" ca="1" si="0"/>
        <v>#REF!</v>
      </c>
      <c r="O27" s="44" t="e">
        <f t="shared" ref="O27:O56" ca="1" si="6">INDIRECT(L27&amp;"!C5")</f>
        <v>#REF!</v>
      </c>
      <c r="P27" s="35">
        <f t="shared" ca="1" si="2"/>
        <v>0</v>
      </c>
      <c r="Q27" s="44">
        <f ca="1">IFERROR(SUM($P$7:P27),Q26+1)</f>
        <v>0</v>
      </c>
      <c r="S27" s="29" t="s">
        <v>929</v>
      </c>
      <c r="T27" s="29">
        <v>30203</v>
      </c>
    </row>
    <row r="28" spans="4:20">
      <c r="D28" s="29">
        <f>[1]武将基本资料!L32</f>
        <v>1</v>
      </c>
      <c r="E28" s="44" t="s">
        <v>268</v>
      </c>
      <c r="F28" s="44">
        <v>10021</v>
      </c>
      <c r="G28" s="44" t="e">
        <f t="shared" ca="1" si="3"/>
        <v>#REF!</v>
      </c>
      <c r="H28" s="44" t="e">
        <f t="shared" ca="1" si="4"/>
        <v>#REF!</v>
      </c>
      <c r="I28" s="35">
        <f t="shared" ca="1" si="5"/>
        <v>0</v>
      </c>
      <c r="J28" s="44">
        <v>315</v>
      </c>
      <c r="K28" s="29">
        <v>22</v>
      </c>
      <c r="L28" s="44" t="s">
        <v>387</v>
      </c>
      <c r="M28" s="44">
        <v>600203</v>
      </c>
      <c r="N28" s="44" t="e">
        <f t="shared" ca="1" si="0"/>
        <v>#REF!</v>
      </c>
      <c r="O28" s="44" t="e">
        <f t="shared" ca="1" si="6"/>
        <v>#REF!</v>
      </c>
      <c r="P28" s="35">
        <f t="shared" ca="1" si="2"/>
        <v>0</v>
      </c>
      <c r="Q28" s="44">
        <f ca="1">IFERROR(SUM($P$7:P28),Q27+1)</f>
        <v>0</v>
      </c>
      <c r="S28" s="29" t="s">
        <v>930</v>
      </c>
      <c r="T28" s="29">
        <v>30204</v>
      </c>
    </row>
    <row r="29" spans="4:20">
      <c r="D29" s="29">
        <f>[1]武将基本资料!L33</f>
        <v>0</v>
      </c>
      <c r="E29" s="44" t="s">
        <v>269</v>
      </c>
      <c r="F29" s="44">
        <v>10022</v>
      </c>
      <c r="G29" s="44" t="e">
        <f t="shared" ca="1" si="3"/>
        <v>#REF!</v>
      </c>
      <c r="H29" s="44" t="e">
        <f t="shared" ca="1" si="4"/>
        <v>#REF!</v>
      </c>
      <c r="I29" s="35">
        <f t="shared" ca="1" si="5"/>
        <v>0</v>
      </c>
      <c r="J29" s="44">
        <v>330</v>
      </c>
      <c r="K29" s="29">
        <v>23</v>
      </c>
      <c r="L29" s="44" t="s">
        <v>591</v>
      </c>
      <c r="M29" s="44">
        <v>600202</v>
      </c>
      <c r="N29" s="44" t="e">
        <f t="shared" ca="1" si="0"/>
        <v>#REF!</v>
      </c>
      <c r="O29" s="44" t="e">
        <f t="shared" ca="1" si="6"/>
        <v>#REF!</v>
      </c>
      <c r="P29" s="35">
        <f t="shared" ca="1" si="2"/>
        <v>0</v>
      </c>
      <c r="Q29" s="44">
        <f ca="1">IFERROR(SUM($P$7:P29),Q28+1)</f>
        <v>0</v>
      </c>
      <c r="S29" s="29" t="s">
        <v>931</v>
      </c>
      <c r="T29" s="29">
        <v>30205</v>
      </c>
    </row>
    <row r="30" spans="4:20">
      <c r="D30" s="29">
        <f>[1]武将基本资料!L34</f>
        <v>0</v>
      </c>
      <c r="E30" s="44" t="s">
        <v>270</v>
      </c>
      <c r="F30" s="44">
        <v>10023</v>
      </c>
      <c r="G30" s="35" t="s">
        <v>1026</v>
      </c>
      <c r="H30" s="35" t="s">
        <v>1027</v>
      </c>
      <c r="I30" s="35">
        <f t="shared" si="5"/>
        <v>10</v>
      </c>
      <c r="J30" s="44">
        <v>345</v>
      </c>
      <c r="K30" s="29">
        <v>24</v>
      </c>
      <c r="L30" s="44" t="s">
        <v>358</v>
      </c>
      <c r="M30" s="44">
        <v>600205</v>
      </c>
      <c r="N30" s="44" t="e">
        <f t="shared" ca="1" si="0"/>
        <v>#REF!</v>
      </c>
      <c r="O30" s="44" t="e">
        <f t="shared" ca="1" si="6"/>
        <v>#REF!</v>
      </c>
      <c r="P30" s="35">
        <f t="shared" ca="1" si="2"/>
        <v>0</v>
      </c>
      <c r="Q30" s="44">
        <f ca="1">IFERROR(SUM($P$7:P30),Q29+1)</f>
        <v>0</v>
      </c>
      <c r="S30" s="29" t="s">
        <v>505</v>
      </c>
      <c r="T30" s="29">
        <v>30206</v>
      </c>
    </row>
    <row r="31" spans="4:20">
      <c r="D31" s="29">
        <f>[1]武将基本资料!L35</f>
        <v>0</v>
      </c>
      <c r="E31" s="44" t="s">
        <v>271</v>
      </c>
      <c r="F31" s="44">
        <v>10024</v>
      </c>
      <c r="G31" s="44" t="e">
        <f t="shared" ca="1" si="3"/>
        <v>#REF!</v>
      </c>
      <c r="H31" s="44" t="e">
        <f t="shared" ca="1" si="4"/>
        <v>#REF!</v>
      </c>
      <c r="I31" s="35">
        <f t="shared" ca="1" si="5"/>
        <v>0</v>
      </c>
      <c r="J31" s="44">
        <v>360</v>
      </c>
      <c r="K31" s="29">
        <v>25</v>
      </c>
      <c r="L31" s="44" t="s">
        <v>356</v>
      </c>
      <c r="M31" s="44">
        <v>600251</v>
      </c>
      <c r="N31" s="44" t="e">
        <f t="shared" ca="1" si="0"/>
        <v>#REF!</v>
      </c>
      <c r="O31" s="44" t="e">
        <f t="shared" ca="1" si="6"/>
        <v>#REF!</v>
      </c>
      <c r="P31" s="35">
        <f t="shared" ca="1" si="2"/>
        <v>0</v>
      </c>
      <c r="Q31" s="44">
        <f ca="1">IFERROR(SUM($P$7:P31),Q30+1)</f>
        <v>0</v>
      </c>
      <c r="S31" s="29" t="s">
        <v>492</v>
      </c>
      <c r="T31" s="29">
        <v>30207</v>
      </c>
    </row>
    <row r="32" spans="4:20">
      <c r="D32" s="29">
        <f>[1]武将基本资料!L36</f>
        <v>0</v>
      </c>
      <c r="E32" s="44" t="s">
        <v>272</v>
      </c>
      <c r="F32" s="44">
        <v>10025</v>
      </c>
      <c r="G32" s="44" t="e">
        <f t="shared" ca="1" si="3"/>
        <v>#REF!</v>
      </c>
      <c r="H32" s="44" t="e">
        <f t="shared" ca="1" si="4"/>
        <v>#REF!</v>
      </c>
      <c r="I32" s="35">
        <f t="shared" ca="1" si="5"/>
        <v>0</v>
      </c>
      <c r="J32" s="44">
        <v>375</v>
      </c>
      <c r="K32" s="29">
        <v>26</v>
      </c>
      <c r="L32" s="44" t="s">
        <v>388</v>
      </c>
      <c r="M32" s="44">
        <v>600252</v>
      </c>
      <c r="N32" s="44" t="e">
        <f t="shared" ca="1" si="0"/>
        <v>#REF!</v>
      </c>
      <c r="O32" s="44" t="e">
        <f t="shared" ca="1" si="6"/>
        <v>#REF!</v>
      </c>
      <c r="P32" s="35">
        <f t="shared" ca="1" si="2"/>
        <v>0</v>
      </c>
      <c r="Q32" s="44">
        <f ca="1">IFERROR(SUM($P$7:P32),Q31+1)</f>
        <v>0</v>
      </c>
      <c r="S32" s="29" t="s">
        <v>932</v>
      </c>
      <c r="T32" s="29">
        <v>30208</v>
      </c>
    </row>
    <row r="33" spans="4:20">
      <c r="D33" s="29">
        <f>[1]武将基本资料!L37</f>
        <v>0</v>
      </c>
      <c r="E33" s="44" t="s">
        <v>273</v>
      </c>
      <c r="F33" s="44">
        <v>10026</v>
      </c>
      <c r="G33" s="44" t="e">
        <f t="shared" ca="1" si="3"/>
        <v>#REF!</v>
      </c>
      <c r="H33" s="44" t="e">
        <f t="shared" ca="1" si="4"/>
        <v>#REF!</v>
      </c>
      <c r="I33" s="35">
        <f t="shared" ca="1" si="5"/>
        <v>0</v>
      </c>
      <c r="J33" s="44">
        <v>390</v>
      </c>
      <c r="K33" s="29">
        <v>27</v>
      </c>
      <c r="L33" s="44" t="s">
        <v>593</v>
      </c>
      <c r="M33" s="44">
        <v>6041</v>
      </c>
      <c r="N33" s="44" t="e">
        <f t="shared" ca="1" si="0"/>
        <v>#REF!</v>
      </c>
      <c r="O33" s="44" t="e">
        <f t="shared" ca="1" si="6"/>
        <v>#REF!</v>
      </c>
      <c r="P33" s="35">
        <f t="shared" ca="1" si="2"/>
        <v>0</v>
      </c>
      <c r="Q33" s="44">
        <f ca="1">IFERROR(SUM($P$7:P33),Q32+1)</f>
        <v>0</v>
      </c>
      <c r="S33" s="29" t="s">
        <v>490</v>
      </c>
      <c r="T33" s="29">
        <v>30209</v>
      </c>
    </row>
    <row r="34" spans="4:20">
      <c r="D34" s="29">
        <f>[1]武将基本资料!L38</f>
        <v>1</v>
      </c>
      <c r="E34" s="44" t="s">
        <v>274</v>
      </c>
      <c r="F34" s="44">
        <v>10027</v>
      </c>
      <c r="G34" s="44" t="e">
        <f t="shared" ca="1" si="3"/>
        <v>#REF!</v>
      </c>
      <c r="H34" s="44" t="e">
        <f t="shared" ca="1" si="4"/>
        <v>#REF!</v>
      </c>
      <c r="I34" s="35">
        <f t="shared" ca="1" si="5"/>
        <v>0</v>
      </c>
      <c r="J34" s="44">
        <v>405</v>
      </c>
      <c r="K34" s="29">
        <v>28</v>
      </c>
      <c r="L34" s="44" t="s">
        <v>395</v>
      </c>
      <c r="M34" s="44">
        <v>6042</v>
      </c>
      <c r="N34" s="44" t="e">
        <f t="shared" ca="1" si="0"/>
        <v>#REF!</v>
      </c>
      <c r="O34" s="44" t="e">
        <f t="shared" ca="1" si="6"/>
        <v>#REF!</v>
      </c>
      <c r="P34" s="35">
        <f t="shared" ca="1" si="2"/>
        <v>0</v>
      </c>
      <c r="Q34" s="44">
        <f ca="1">IFERROR(SUM($P$7:P34),Q33+1)</f>
        <v>0</v>
      </c>
      <c r="S34" s="29" t="s">
        <v>488</v>
      </c>
      <c r="T34" s="29">
        <v>30210</v>
      </c>
    </row>
    <row r="35" spans="4:20">
      <c r="D35" s="29">
        <f>[1]武将基本资料!L39</f>
        <v>1</v>
      </c>
      <c r="E35" s="44" t="s">
        <v>275</v>
      </c>
      <c r="F35" s="44">
        <v>10028</v>
      </c>
      <c r="G35" s="44" t="e">
        <f t="shared" ca="1" si="3"/>
        <v>#REF!</v>
      </c>
      <c r="H35" s="44" t="e">
        <f t="shared" ca="1" si="4"/>
        <v>#REF!</v>
      </c>
      <c r="I35" s="35">
        <f t="shared" ca="1" si="5"/>
        <v>0</v>
      </c>
      <c r="J35" s="44">
        <v>420</v>
      </c>
      <c r="K35" s="29">
        <v>29</v>
      </c>
      <c r="L35" s="44" t="s">
        <v>594</v>
      </c>
      <c r="M35" s="44">
        <v>6043</v>
      </c>
      <c r="N35" s="44" t="e">
        <f t="shared" ca="1" si="0"/>
        <v>#REF!</v>
      </c>
      <c r="O35" s="44" t="e">
        <f t="shared" ca="1" si="6"/>
        <v>#REF!</v>
      </c>
      <c r="P35" s="35">
        <f t="shared" ca="1" si="2"/>
        <v>0</v>
      </c>
      <c r="Q35" s="44">
        <f ca="1">IFERROR(SUM($P$7:P35),Q34+1)</f>
        <v>0</v>
      </c>
      <c r="S35" s="29" t="s">
        <v>484</v>
      </c>
      <c r="T35" s="29">
        <v>30211</v>
      </c>
    </row>
    <row r="36" spans="4:20">
      <c r="D36" s="29">
        <f>[1]武将基本资料!L40</f>
        <v>1</v>
      </c>
      <c r="E36" s="44" t="s">
        <v>276</v>
      </c>
      <c r="F36" s="44">
        <v>10029</v>
      </c>
      <c r="G36" s="44" t="e">
        <f t="shared" ca="1" si="3"/>
        <v>#REF!</v>
      </c>
      <c r="H36" s="44" t="e">
        <f t="shared" ca="1" si="4"/>
        <v>#REF!</v>
      </c>
      <c r="I36" s="35">
        <f t="shared" ca="1" si="5"/>
        <v>0</v>
      </c>
      <c r="J36" s="44">
        <v>435</v>
      </c>
      <c r="K36" s="29">
        <v>30</v>
      </c>
      <c r="L36" s="44" t="s">
        <v>366</v>
      </c>
      <c r="M36" s="44">
        <v>600301</v>
      </c>
      <c r="N36" s="44" t="e">
        <f t="shared" ca="1" si="0"/>
        <v>#REF!</v>
      </c>
      <c r="O36" s="44" t="e">
        <f t="shared" ca="1" si="6"/>
        <v>#REF!</v>
      </c>
      <c r="P36" s="35">
        <f t="shared" ca="1" si="2"/>
        <v>0</v>
      </c>
      <c r="Q36" s="44">
        <f ca="1">IFERROR(SUM($P$7:P36),Q35+1)</f>
        <v>0</v>
      </c>
      <c r="S36" s="29" t="s">
        <v>486</v>
      </c>
      <c r="T36" s="29">
        <v>30212</v>
      </c>
    </row>
    <row r="37" spans="4:20">
      <c r="D37" s="29">
        <f>[1]武将基本资料!L41</f>
        <v>1</v>
      </c>
      <c r="E37" s="44" t="s">
        <v>277</v>
      </c>
      <c r="F37" s="44">
        <v>10030</v>
      </c>
      <c r="G37" s="35" t="s">
        <v>1026</v>
      </c>
      <c r="H37" s="35" t="s">
        <v>1027</v>
      </c>
      <c r="I37" s="35">
        <f t="shared" si="5"/>
        <v>10</v>
      </c>
      <c r="J37" s="44">
        <v>450</v>
      </c>
      <c r="K37" s="29">
        <v>31</v>
      </c>
      <c r="L37" s="44" t="s">
        <v>382</v>
      </c>
      <c r="M37" s="44">
        <v>600304</v>
      </c>
      <c r="N37" s="44" t="e">
        <f t="shared" ca="1" si="0"/>
        <v>#REF!</v>
      </c>
      <c r="O37" s="44" t="e">
        <f t="shared" ca="1" si="6"/>
        <v>#REF!</v>
      </c>
      <c r="P37" s="35">
        <f t="shared" ca="1" si="2"/>
        <v>0</v>
      </c>
      <c r="Q37" s="44">
        <f ca="1">IFERROR(SUM($P$7:P37),Q36+1)</f>
        <v>0</v>
      </c>
      <c r="S37" s="29" t="s">
        <v>933</v>
      </c>
      <c r="T37" s="29">
        <v>30213</v>
      </c>
    </row>
    <row r="38" spans="4:20">
      <c r="D38" s="29">
        <f>[1]武将基本资料!L42</f>
        <v>0</v>
      </c>
      <c r="E38" s="44" t="s">
        <v>278</v>
      </c>
      <c r="F38" s="44">
        <v>10031</v>
      </c>
      <c r="G38" s="44" t="e">
        <f t="shared" ca="1" si="3"/>
        <v>#REF!</v>
      </c>
      <c r="H38" s="44" t="e">
        <f t="shared" ca="1" si="4"/>
        <v>#REF!</v>
      </c>
      <c r="I38" s="35">
        <f t="shared" ca="1" si="5"/>
        <v>0</v>
      </c>
      <c r="J38" s="44">
        <v>465</v>
      </c>
      <c r="K38" s="29">
        <v>32</v>
      </c>
      <c r="L38" s="44" t="s">
        <v>393</v>
      </c>
      <c r="M38" s="44">
        <v>600302</v>
      </c>
      <c r="N38" s="44" t="e">
        <f t="shared" ca="1" si="0"/>
        <v>#REF!</v>
      </c>
      <c r="O38" s="44" t="e">
        <f t="shared" ca="1" si="6"/>
        <v>#REF!</v>
      </c>
      <c r="P38" s="35">
        <f t="shared" ca="1" si="2"/>
        <v>0</v>
      </c>
      <c r="Q38" s="44">
        <f ca="1">IFERROR(SUM($P$7:P38),Q37+1)</f>
        <v>0</v>
      </c>
      <c r="S38" s="29" t="s">
        <v>934</v>
      </c>
      <c r="T38" s="29">
        <v>30214</v>
      </c>
    </row>
    <row r="39" spans="4:20">
      <c r="D39" s="29">
        <f>[1]武将基本资料!L43</f>
        <v>1</v>
      </c>
      <c r="E39" s="44" t="s">
        <v>279</v>
      </c>
      <c r="F39" s="44">
        <v>10032</v>
      </c>
      <c r="G39" s="44" t="e">
        <f t="shared" ca="1" si="3"/>
        <v>#REF!</v>
      </c>
      <c r="H39" s="44" t="e">
        <f t="shared" ca="1" si="4"/>
        <v>#REF!</v>
      </c>
      <c r="I39" s="35">
        <f t="shared" ca="1" si="5"/>
        <v>0</v>
      </c>
      <c r="J39" s="44">
        <v>480</v>
      </c>
      <c r="K39" s="29">
        <v>33</v>
      </c>
      <c r="L39" s="44" t="s">
        <v>875</v>
      </c>
      <c r="M39" s="44">
        <v>600303</v>
      </c>
      <c r="N39" s="44" t="e">
        <f t="shared" ca="1" si="0"/>
        <v>#REF!</v>
      </c>
      <c r="O39" s="44" t="e">
        <f t="shared" ca="1" si="6"/>
        <v>#REF!</v>
      </c>
      <c r="P39" s="35">
        <f t="shared" ca="1" si="2"/>
        <v>0</v>
      </c>
      <c r="Q39" s="44">
        <f ca="1">IFERROR(SUM($P$7:P39),Q38+1)</f>
        <v>0</v>
      </c>
      <c r="S39" s="29" t="s">
        <v>935</v>
      </c>
      <c r="T39" s="29">
        <v>30215</v>
      </c>
    </row>
    <row r="40" spans="4:20">
      <c r="D40" s="29">
        <f>[1]武将基本资料!L44</f>
        <v>1</v>
      </c>
      <c r="E40" s="44" t="s">
        <v>280</v>
      </c>
      <c r="F40" s="44">
        <v>10033</v>
      </c>
      <c r="G40" s="44" t="e">
        <f t="shared" ca="1" si="3"/>
        <v>#REF!</v>
      </c>
      <c r="H40" s="44" t="e">
        <f t="shared" ca="1" si="4"/>
        <v>#REF!</v>
      </c>
      <c r="I40" s="35">
        <f t="shared" ca="1" si="5"/>
        <v>0</v>
      </c>
      <c r="J40" s="44">
        <v>495</v>
      </c>
      <c r="K40" s="29">
        <v>34</v>
      </c>
      <c r="L40" s="44" t="s">
        <v>386</v>
      </c>
      <c r="M40" s="44">
        <v>6052</v>
      </c>
      <c r="N40" s="44" t="e">
        <f t="shared" ca="1" si="0"/>
        <v>#REF!</v>
      </c>
      <c r="O40" s="44" t="e">
        <f t="shared" ca="1" si="6"/>
        <v>#REF!</v>
      </c>
      <c r="P40" s="35">
        <f t="shared" ca="1" si="2"/>
        <v>0</v>
      </c>
      <c r="Q40" s="44">
        <f ca="1">IFERROR(SUM($P$7:P40),Q39+1)</f>
        <v>0</v>
      </c>
      <c r="S40" s="29" t="s">
        <v>936</v>
      </c>
      <c r="T40" s="29">
        <v>30216</v>
      </c>
    </row>
    <row r="41" spans="4:20">
      <c r="D41" s="29">
        <f>[1]武将基本资料!L45</f>
        <v>1</v>
      </c>
      <c r="E41" s="44" t="s">
        <v>281</v>
      </c>
      <c r="F41" s="44">
        <v>10034</v>
      </c>
      <c r="G41" s="44" t="e">
        <f t="shared" ca="1" si="3"/>
        <v>#REF!</v>
      </c>
      <c r="H41" s="44" t="e">
        <f t="shared" ca="1" si="4"/>
        <v>#REF!</v>
      </c>
      <c r="I41" s="35">
        <f t="shared" ca="1" si="5"/>
        <v>0</v>
      </c>
      <c r="J41" s="44">
        <v>510</v>
      </c>
      <c r="K41" s="29">
        <v>35</v>
      </c>
      <c r="L41" s="44" t="s">
        <v>216</v>
      </c>
      <c r="M41" s="44">
        <v>600351</v>
      </c>
      <c r="N41" s="44" t="e">
        <f t="shared" ca="1" si="0"/>
        <v>#REF!</v>
      </c>
      <c r="O41" s="44" t="e">
        <f t="shared" ca="1" si="6"/>
        <v>#REF!</v>
      </c>
      <c r="P41" s="35">
        <f t="shared" ca="1" si="2"/>
        <v>0</v>
      </c>
      <c r="Q41" s="44">
        <f ca="1">IFERROR(SUM($P$7:P41),Q40+1)</f>
        <v>0</v>
      </c>
      <c r="S41" s="29" t="s">
        <v>937</v>
      </c>
      <c r="T41" s="29">
        <v>30217</v>
      </c>
    </row>
    <row r="42" spans="4:20">
      <c r="D42" s="29">
        <f>[1]武将基本资料!L46</f>
        <v>0</v>
      </c>
      <c r="E42" s="44" t="s">
        <v>282</v>
      </c>
      <c r="F42" s="44">
        <v>10035</v>
      </c>
      <c r="G42" s="44" t="e">
        <f t="shared" ca="1" si="3"/>
        <v>#REF!</v>
      </c>
      <c r="H42" s="44" t="e">
        <f t="shared" ca="1" si="4"/>
        <v>#REF!</v>
      </c>
      <c r="I42" s="35">
        <f t="shared" ca="1" si="5"/>
        <v>0</v>
      </c>
      <c r="J42" s="44">
        <v>525</v>
      </c>
      <c r="K42" s="29">
        <v>36</v>
      </c>
      <c r="L42" s="44" t="s">
        <v>384</v>
      </c>
      <c r="M42" s="44">
        <v>600352</v>
      </c>
      <c r="N42" s="44" t="e">
        <f t="shared" ca="1" si="0"/>
        <v>#REF!</v>
      </c>
      <c r="O42" s="44" t="e">
        <f t="shared" ca="1" si="6"/>
        <v>#REF!</v>
      </c>
      <c r="P42" s="35">
        <f t="shared" ca="1" si="2"/>
        <v>0</v>
      </c>
      <c r="Q42" s="44">
        <f ca="1">IFERROR(SUM($P$7:P42),Q41+1)</f>
        <v>0</v>
      </c>
      <c r="S42" s="29" t="s">
        <v>938</v>
      </c>
      <c r="T42" s="29">
        <v>30218</v>
      </c>
    </row>
    <row r="43" spans="4:20">
      <c r="D43" s="29">
        <f>[1]武将基本资料!L47</f>
        <v>1</v>
      </c>
      <c r="E43" s="44" t="s">
        <v>283</v>
      </c>
      <c r="F43" s="44">
        <v>10036</v>
      </c>
      <c r="G43" s="44" t="e">
        <f t="shared" ca="1" si="3"/>
        <v>#REF!</v>
      </c>
      <c r="H43" s="44" t="e">
        <f t="shared" ca="1" si="4"/>
        <v>#REF!</v>
      </c>
      <c r="I43" s="35">
        <f t="shared" ca="1" si="5"/>
        <v>0</v>
      </c>
      <c r="J43" s="44">
        <v>540</v>
      </c>
      <c r="K43" s="29">
        <v>37</v>
      </c>
      <c r="L43" s="44" t="s">
        <v>374</v>
      </c>
      <c r="M43" s="44">
        <v>6061</v>
      </c>
      <c r="N43" s="44" t="e">
        <f t="shared" ca="1" si="0"/>
        <v>#REF!</v>
      </c>
      <c r="O43" s="44" t="e">
        <f t="shared" ca="1" si="6"/>
        <v>#REF!</v>
      </c>
      <c r="P43" s="35">
        <f t="shared" ca="1" si="2"/>
        <v>0</v>
      </c>
      <c r="Q43" s="44">
        <f ca="1">IFERROR(SUM($P$7:P43),Q42+1)</f>
        <v>0</v>
      </c>
      <c r="S43" s="29" t="s">
        <v>939</v>
      </c>
      <c r="T43" s="29">
        <v>30219</v>
      </c>
    </row>
    <row r="44" spans="4:20">
      <c r="D44" s="29">
        <f>[1]武将基本资料!L48</f>
        <v>0</v>
      </c>
      <c r="E44" s="44" t="s">
        <v>284</v>
      </c>
      <c r="F44" s="44">
        <v>10037</v>
      </c>
      <c r="G44" s="44" t="e">
        <f t="shared" ca="1" si="3"/>
        <v>#REF!</v>
      </c>
      <c r="H44" s="44" t="e">
        <f t="shared" ca="1" si="4"/>
        <v>#REF!</v>
      </c>
      <c r="I44" s="35">
        <f t="shared" ca="1" si="5"/>
        <v>0</v>
      </c>
      <c r="J44" s="44">
        <v>555</v>
      </c>
      <c r="K44" s="29">
        <v>38</v>
      </c>
      <c r="L44" s="44" t="s">
        <v>597</v>
      </c>
      <c r="M44" s="44">
        <v>600353</v>
      </c>
      <c r="N44" s="44" t="e">
        <f t="shared" ca="1" si="0"/>
        <v>#REF!</v>
      </c>
      <c r="O44" s="44" t="e">
        <f t="shared" ca="1" si="6"/>
        <v>#REF!</v>
      </c>
      <c r="P44" s="35">
        <f t="shared" ca="1" si="2"/>
        <v>0</v>
      </c>
      <c r="Q44" s="44">
        <f ca="1">IFERROR(SUM($P$7:P44),Q43+1)</f>
        <v>0</v>
      </c>
      <c r="S44" s="29" t="s">
        <v>981</v>
      </c>
      <c r="T44" s="29">
        <v>30220</v>
      </c>
    </row>
    <row r="45" spans="4:20">
      <c r="D45" s="29">
        <f>[1]武将基本资料!L49</f>
        <v>0</v>
      </c>
      <c r="E45" s="44" t="s">
        <v>285</v>
      </c>
      <c r="F45" s="44">
        <v>10038</v>
      </c>
      <c r="G45" s="44" t="e">
        <f t="shared" ca="1" si="3"/>
        <v>#REF!</v>
      </c>
      <c r="H45" s="44" t="e">
        <f t="shared" ca="1" si="4"/>
        <v>#REF!</v>
      </c>
      <c r="I45" s="35">
        <f t="shared" ca="1" si="5"/>
        <v>0</v>
      </c>
      <c r="J45" s="44">
        <v>570</v>
      </c>
      <c r="K45" s="29">
        <v>39</v>
      </c>
      <c r="L45" s="44" t="s">
        <v>385</v>
      </c>
      <c r="M45" s="44">
        <v>600355</v>
      </c>
      <c r="N45" s="44" t="e">
        <f t="shared" ca="1" si="0"/>
        <v>#REF!</v>
      </c>
      <c r="O45" s="44" t="e">
        <f t="shared" ca="1" si="6"/>
        <v>#REF!</v>
      </c>
      <c r="P45" s="35">
        <f t="shared" ca="1" si="2"/>
        <v>0</v>
      </c>
      <c r="Q45" s="44">
        <f ca="1">IFERROR(SUM($P$7:P45),Q44+1)</f>
        <v>0</v>
      </c>
      <c r="S45" s="29" t="s">
        <v>940</v>
      </c>
      <c r="T45" s="29">
        <v>30221</v>
      </c>
    </row>
    <row r="46" spans="4:20">
      <c r="D46" s="29">
        <f>[1]武将基本资料!L50</f>
        <v>0</v>
      </c>
      <c r="E46" s="44" t="s">
        <v>286</v>
      </c>
      <c r="F46" s="44">
        <v>10039</v>
      </c>
      <c r="G46" s="44" t="e">
        <f t="shared" ca="1" si="3"/>
        <v>#REF!</v>
      </c>
      <c r="H46" s="44" t="e">
        <f t="shared" ca="1" si="4"/>
        <v>#REF!</v>
      </c>
      <c r="I46" s="35">
        <f t="shared" ca="1" si="5"/>
        <v>0</v>
      </c>
      <c r="J46" s="44">
        <v>585</v>
      </c>
      <c r="K46" s="29">
        <v>40</v>
      </c>
      <c r="L46" s="44" t="s">
        <v>389</v>
      </c>
      <c r="M46" s="44">
        <v>600402</v>
      </c>
      <c r="N46" s="44" t="e">
        <f t="shared" ca="1" si="0"/>
        <v>#REF!</v>
      </c>
      <c r="O46" s="44" t="e">
        <f t="shared" ca="1" si="6"/>
        <v>#REF!</v>
      </c>
      <c r="P46" s="35">
        <f t="shared" ca="1" si="2"/>
        <v>0</v>
      </c>
      <c r="Q46" s="44">
        <f ca="1">IFERROR(SUM($P$7:P46),Q45+1)</f>
        <v>0</v>
      </c>
      <c r="S46" s="29" t="s">
        <v>941</v>
      </c>
      <c r="T46" s="29">
        <v>30222</v>
      </c>
    </row>
    <row r="47" spans="4:20">
      <c r="D47" s="29">
        <f>[1]武将基本资料!L51</f>
        <v>1</v>
      </c>
      <c r="E47" s="44" t="s">
        <v>287</v>
      </c>
      <c r="F47" s="44">
        <v>10040</v>
      </c>
      <c r="G47" s="44" t="e">
        <f t="shared" ca="1" si="3"/>
        <v>#REF!</v>
      </c>
      <c r="H47" s="44" t="e">
        <f t="shared" ca="1" si="4"/>
        <v>#REF!</v>
      </c>
      <c r="I47" s="35">
        <f t="shared" ca="1" si="5"/>
        <v>0</v>
      </c>
      <c r="J47" s="44">
        <v>600</v>
      </c>
      <c r="K47" s="29">
        <v>41</v>
      </c>
      <c r="L47" s="44" t="s">
        <v>598</v>
      </c>
      <c r="M47" s="44">
        <v>600410</v>
      </c>
      <c r="N47" s="44" t="e">
        <f t="shared" ca="1" si="0"/>
        <v>#REF!</v>
      </c>
      <c r="O47" s="44" t="e">
        <f t="shared" ca="1" si="6"/>
        <v>#REF!</v>
      </c>
      <c r="P47" s="35">
        <f t="shared" ca="1" si="2"/>
        <v>0</v>
      </c>
      <c r="Q47" s="44">
        <f ca="1">IFERROR(SUM($P$7:P47),Q46+1)</f>
        <v>0</v>
      </c>
      <c r="S47" s="29" t="s">
        <v>942</v>
      </c>
      <c r="T47" s="29">
        <v>30223</v>
      </c>
    </row>
    <row r="48" spans="4:20">
      <c r="D48" s="29">
        <f>[1]武将基本资料!L52</f>
        <v>1</v>
      </c>
      <c r="E48" s="44" t="s">
        <v>288</v>
      </c>
      <c r="F48" s="44">
        <v>10041</v>
      </c>
      <c r="G48" s="44" t="e">
        <f t="shared" ca="1" si="3"/>
        <v>#REF!</v>
      </c>
      <c r="H48" s="44" t="e">
        <f t="shared" ca="1" si="4"/>
        <v>#REF!</v>
      </c>
      <c r="I48" s="35">
        <f t="shared" ca="1" si="5"/>
        <v>0</v>
      </c>
      <c r="J48" s="44">
        <v>615</v>
      </c>
      <c r="K48" s="29">
        <v>42</v>
      </c>
      <c r="L48" s="44" t="s">
        <v>376</v>
      </c>
      <c r="M48" s="44">
        <v>600405</v>
      </c>
      <c r="N48" s="44" t="e">
        <f t="shared" ca="1" si="0"/>
        <v>#REF!</v>
      </c>
      <c r="O48" s="44" t="e">
        <f t="shared" ca="1" si="6"/>
        <v>#REF!</v>
      </c>
      <c r="P48" s="35">
        <f t="shared" ca="1" si="2"/>
        <v>0</v>
      </c>
      <c r="Q48" s="44">
        <f ca="1">IFERROR(SUM($P$7:P48),Q47+1)</f>
        <v>0</v>
      </c>
      <c r="S48" s="29" t="s">
        <v>517</v>
      </c>
      <c r="T48" s="29">
        <v>30224</v>
      </c>
    </row>
    <row r="49" spans="4:20">
      <c r="D49" s="29">
        <f>[1]武将基本资料!L53</f>
        <v>1</v>
      </c>
      <c r="E49" s="44" t="s">
        <v>289</v>
      </c>
      <c r="F49" s="44">
        <v>10042</v>
      </c>
      <c r="G49" s="44" t="e">
        <f t="shared" ca="1" si="3"/>
        <v>#REF!</v>
      </c>
      <c r="H49" s="44" t="e">
        <f t="shared" ca="1" si="4"/>
        <v>#REF!</v>
      </c>
      <c r="I49" s="35">
        <f t="shared" ca="1" si="5"/>
        <v>0</v>
      </c>
      <c r="J49" s="44">
        <v>630</v>
      </c>
      <c r="K49" s="29">
        <v>43</v>
      </c>
      <c r="L49" s="44" t="s">
        <v>378</v>
      </c>
      <c r="M49" s="44">
        <v>600409</v>
      </c>
      <c r="N49" s="44" t="e">
        <f t="shared" ca="1" si="0"/>
        <v>#REF!</v>
      </c>
      <c r="O49" s="44" t="e">
        <f t="shared" ca="1" si="6"/>
        <v>#REF!</v>
      </c>
      <c r="P49" s="35">
        <f t="shared" ca="1" si="2"/>
        <v>0</v>
      </c>
      <c r="Q49" s="44">
        <f ca="1">IFERROR(SUM($P$7:P49),Q48+1)</f>
        <v>0</v>
      </c>
      <c r="S49" s="29" t="s">
        <v>943</v>
      </c>
      <c r="T49" s="29">
        <v>30225</v>
      </c>
    </row>
    <row r="50" spans="4:20">
      <c r="D50" s="29">
        <f>[1]武将基本资料!L54</f>
        <v>1</v>
      </c>
      <c r="E50" s="44" t="s">
        <v>290</v>
      </c>
      <c r="F50" s="44">
        <v>10043</v>
      </c>
      <c r="G50" s="44" t="e">
        <f t="shared" ca="1" si="3"/>
        <v>#REF!</v>
      </c>
      <c r="H50" s="44" t="e">
        <f t="shared" ca="1" si="4"/>
        <v>#REF!</v>
      </c>
      <c r="I50" s="35">
        <f t="shared" ca="1" si="5"/>
        <v>0</v>
      </c>
      <c r="J50" s="44">
        <v>645</v>
      </c>
      <c r="K50" s="29">
        <v>44</v>
      </c>
      <c r="L50" s="44" t="s">
        <v>600</v>
      </c>
      <c r="M50" s="44">
        <v>600412</v>
      </c>
      <c r="N50" s="44" t="e">
        <f t="shared" ca="1" si="0"/>
        <v>#REF!</v>
      </c>
      <c r="O50" s="44" t="e">
        <f t="shared" ca="1" si="6"/>
        <v>#REF!</v>
      </c>
      <c r="P50" s="35">
        <f t="shared" ca="1" si="2"/>
        <v>0</v>
      </c>
      <c r="Q50" s="44">
        <f ca="1">IFERROR(SUM($P$7:P50),Q49+1)</f>
        <v>0</v>
      </c>
      <c r="S50" s="29" t="s">
        <v>944</v>
      </c>
      <c r="T50" s="29">
        <v>30226</v>
      </c>
    </row>
    <row r="51" spans="4:20">
      <c r="D51" s="29">
        <f>[1]武将基本资料!L55</f>
        <v>0</v>
      </c>
      <c r="E51" s="44" t="s">
        <v>291</v>
      </c>
      <c r="F51" s="44">
        <v>10044</v>
      </c>
      <c r="G51" s="44" t="e">
        <f t="shared" ca="1" si="3"/>
        <v>#REF!</v>
      </c>
      <c r="H51" s="44" t="e">
        <f t="shared" ca="1" si="4"/>
        <v>#REF!</v>
      </c>
      <c r="I51" s="35">
        <f t="shared" ca="1" si="5"/>
        <v>0</v>
      </c>
      <c r="J51" s="44">
        <v>660</v>
      </c>
      <c r="K51" s="29">
        <v>45</v>
      </c>
      <c r="L51" s="44" t="s">
        <v>377</v>
      </c>
      <c r="M51" s="44">
        <v>600408</v>
      </c>
      <c r="N51" s="44" t="e">
        <f t="shared" ca="1" si="0"/>
        <v>#REF!</v>
      </c>
      <c r="O51" s="44" t="e">
        <f t="shared" ca="1" si="6"/>
        <v>#REF!</v>
      </c>
      <c r="P51" s="35">
        <f t="shared" ca="1" si="2"/>
        <v>0</v>
      </c>
      <c r="Q51" s="44">
        <f ca="1">IFERROR(SUM($P$7:P51),Q50+1)</f>
        <v>0</v>
      </c>
      <c r="S51" s="29" t="s">
        <v>945</v>
      </c>
      <c r="T51" s="29">
        <v>30227</v>
      </c>
    </row>
    <row r="52" spans="4:20">
      <c r="D52" s="29">
        <f>[1]武将基本资料!L56</f>
        <v>1</v>
      </c>
      <c r="E52" s="44" t="s">
        <v>292</v>
      </c>
      <c r="F52" s="44">
        <v>10045</v>
      </c>
      <c r="G52" s="44" t="e">
        <f t="shared" ca="1" si="3"/>
        <v>#REF!</v>
      </c>
      <c r="H52" s="44" t="e">
        <f t="shared" ca="1" si="4"/>
        <v>#REF!</v>
      </c>
      <c r="I52" s="35">
        <f t="shared" ca="1" si="5"/>
        <v>0</v>
      </c>
      <c r="J52" s="44">
        <v>675</v>
      </c>
      <c r="K52" s="29">
        <v>46</v>
      </c>
      <c r="L52" s="44" t="s">
        <v>367</v>
      </c>
      <c r="M52" s="44">
        <v>600413</v>
      </c>
      <c r="N52" s="44" t="e">
        <f t="shared" ca="1" si="0"/>
        <v>#REF!</v>
      </c>
      <c r="O52" s="44" t="e">
        <f t="shared" ca="1" si="6"/>
        <v>#REF!</v>
      </c>
      <c r="P52" s="35">
        <f t="shared" ca="1" si="2"/>
        <v>0</v>
      </c>
      <c r="Q52" s="44">
        <f ca="1">IFERROR(SUM($P$7:P52),Q51+1)</f>
        <v>0</v>
      </c>
      <c r="S52" s="29" t="s">
        <v>506</v>
      </c>
      <c r="T52" s="29">
        <v>30301</v>
      </c>
    </row>
    <row r="53" spans="4:20">
      <c r="D53" s="29">
        <f>[1]武将基本资料!L57</f>
        <v>0</v>
      </c>
      <c r="E53" s="44" t="s">
        <v>293</v>
      </c>
      <c r="F53" s="44">
        <v>10046</v>
      </c>
      <c r="G53" s="44" t="e">
        <f t="shared" ca="1" si="3"/>
        <v>#REF!</v>
      </c>
      <c r="H53" s="44" t="e">
        <f t="shared" ca="1" si="4"/>
        <v>#REF!</v>
      </c>
      <c r="I53" s="35">
        <f t="shared" ca="1" si="5"/>
        <v>0</v>
      </c>
      <c r="J53" s="44">
        <v>690</v>
      </c>
      <c r="K53" s="29">
        <v>47</v>
      </c>
      <c r="L53" s="44" t="s">
        <v>369</v>
      </c>
      <c r="M53" s="44">
        <v>600404</v>
      </c>
      <c r="N53" s="44" t="e">
        <f t="shared" ca="1" si="0"/>
        <v>#REF!</v>
      </c>
      <c r="O53" s="44" t="e">
        <f t="shared" ca="1" si="6"/>
        <v>#REF!</v>
      </c>
      <c r="P53" s="35">
        <f t="shared" ca="1" si="2"/>
        <v>0</v>
      </c>
      <c r="Q53" s="44">
        <f ca="1">IFERROR(SUM($P$7:P53),Q52+1)</f>
        <v>0</v>
      </c>
      <c r="S53" s="29" t="s">
        <v>946</v>
      </c>
      <c r="T53" s="29">
        <v>30302</v>
      </c>
    </row>
    <row r="54" spans="4:20">
      <c r="D54" s="29">
        <f>[1]武将基本资料!L58</f>
        <v>1</v>
      </c>
      <c r="E54" s="44" t="s">
        <v>294</v>
      </c>
      <c r="F54" s="44">
        <v>10047</v>
      </c>
      <c r="G54" s="35" t="s">
        <v>1026</v>
      </c>
      <c r="H54" s="35" t="s">
        <v>1027</v>
      </c>
      <c r="I54" s="35">
        <f t="shared" si="5"/>
        <v>10</v>
      </c>
      <c r="J54" s="44">
        <v>705</v>
      </c>
      <c r="K54" s="29">
        <v>48</v>
      </c>
      <c r="L54" s="44" t="s">
        <v>368</v>
      </c>
      <c r="M54" s="44">
        <v>600407</v>
      </c>
      <c r="N54" s="44" t="e">
        <f t="shared" ca="1" si="0"/>
        <v>#REF!</v>
      </c>
      <c r="O54" s="44" t="e">
        <f t="shared" ca="1" si="6"/>
        <v>#REF!</v>
      </c>
      <c r="P54" s="35">
        <f t="shared" ca="1" si="2"/>
        <v>0</v>
      </c>
      <c r="Q54" s="44">
        <f ca="1">IFERROR(SUM($P$7:P54),Q53+1)</f>
        <v>0</v>
      </c>
      <c r="S54" s="29" t="s">
        <v>508</v>
      </c>
      <c r="T54" s="29">
        <v>30303</v>
      </c>
    </row>
    <row r="55" spans="4:20">
      <c r="D55" s="29">
        <f>[1]武将基本资料!L59</f>
        <v>1</v>
      </c>
      <c r="E55" s="44" t="s">
        <v>295</v>
      </c>
      <c r="F55" s="44">
        <v>10048</v>
      </c>
      <c r="G55" s="44" t="e">
        <f t="shared" ca="1" si="3"/>
        <v>#REF!</v>
      </c>
      <c r="H55" s="44" t="e">
        <f t="shared" ca="1" si="4"/>
        <v>#REF!</v>
      </c>
      <c r="I55" s="35">
        <f t="shared" ca="1" si="5"/>
        <v>0</v>
      </c>
      <c r="J55" s="44">
        <v>720</v>
      </c>
      <c r="K55" s="29">
        <v>49</v>
      </c>
      <c r="L55" s="44" t="s">
        <v>601</v>
      </c>
      <c r="M55" s="44">
        <v>600403</v>
      </c>
      <c r="N55" s="44" t="e">
        <f t="shared" ca="1" si="0"/>
        <v>#REF!</v>
      </c>
      <c r="O55" s="44" t="e">
        <f t="shared" ca="1" si="6"/>
        <v>#REF!</v>
      </c>
      <c r="P55" s="35">
        <f t="shared" ca="1" si="2"/>
        <v>0</v>
      </c>
      <c r="Q55" s="44">
        <f ca="1">IFERROR(SUM($P$7:P55),Q54+1)</f>
        <v>0</v>
      </c>
      <c r="S55" s="29" t="s">
        <v>947</v>
      </c>
      <c r="T55" s="29">
        <v>30304</v>
      </c>
    </row>
    <row r="56" spans="4:20">
      <c r="D56" s="29">
        <f>[1]武将基本资料!L60</f>
        <v>1</v>
      </c>
      <c r="E56" s="44" t="s">
        <v>296</v>
      </c>
      <c r="F56" s="44">
        <v>10049</v>
      </c>
      <c r="G56" s="44" t="e">
        <f t="shared" ca="1" si="3"/>
        <v>#REF!</v>
      </c>
      <c r="H56" s="44" t="e">
        <f t="shared" ca="1" si="4"/>
        <v>#REF!</v>
      </c>
      <c r="I56" s="35">
        <f t="shared" ca="1" si="5"/>
        <v>0</v>
      </c>
      <c r="J56" s="44">
        <v>735</v>
      </c>
      <c r="K56" s="29">
        <v>50</v>
      </c>
      <c r="L56" s="44" t="s">
        <v>390</v>
      </c>
      <c r="M56" s="44">
        <v>6031</v>
      </c>
      <c r="N56" s="44" t="e">
        <f t="shared" ca="1" si="0"/>
        <v>#REF!</v>
      </c>
      <c r="O56" s="44" t="e">
        <f t="shared" ca="1" si="6"/>
        <v>#REF!</v>
      </c>
      <c r="P56" s="35">
        <f t="shared" ca="1" si="2"/>
        <v>0</v>
      </c>
      <c r="Q56" s="44">
        <f ca="1">IFERROR(SUM($P$7:P56),Q55+1)</f>
        <v>0</v>
      </c>
      <c r="S56" s="29" t="s">
        <v>948</v>
      </c>
      <c r="T56" s="29">
        <v>30305</v>
      </c>
    </row>
    <row r="57" spans="4:20">
      <c r="D57" s="29">
        <f>[1]武将基本资料!L61</f>
        <v>1</v>
      </c>
      <c r="E57" s="44" t="s">
        <v>297</v>
      </c>
      <c r="F57" s="44">
        <v>10050</v>
      </c>
      <c r="G57" s="44" t="e">
        <f t="shared" ca="1" si="3"/>
        <v>#REF!</v>
      </c>
      <c r="H57" s="44" t="e">
        <f t="shared" ca="1" si="4"/>
        <v>#REF!</v>
      </c>
      <c r="I57" s="35">
        <f t="shared" ca="1" si="5"/>
        <v>0</v>
      </c>
      <c r="J57" s="44">
        <v>750</v>
      </c>
      <c r="K57" s="29">
        <v>51</v>
      </c>
      <c r="L57" s="44" t="s">
        <v>596</v>
      </c>
      <c r="M57" s="44">
        <v>6051</v>
      </c>
      <c r="N57" s="44" t="e">
        <f ca="1">INDIRECT(L57&amp;"!C4")</f>
        <v>#REF!</v>
      </c>
      <c r="O57" s="44" t="e">
        <f ca="1">INDIRECT(L57&amp;"!C5")</f>
        <v>#REF!</v>
      </c>
      <c r="P57" s="35">
        <f t="shared" ca="1" si="2"/>
        <v>0</v>
      </c>
      <c r="Q57" s="44">
        <f ca="1">IFERROR(SUM($P$7:P57),Q56+1)</f>
        <v>0</v>
      </c>
      <c r="S57" s="29" t="s">
        <v>949</v>
      </c>
      <c r="T57" s="29">
        <v>30306</v>
      </c>
    </row>
    <row r="58" spans="4:20">
      <c r="D58" s="29">
        <f>[1]武将基本资料!L62</f>
        <v>1</v>
      </c>
      <c r="E58" s="44" t="s">
        <v>298</v>
      </c>
      <c r="F58" s="44">
        <v>10051</v>
      </c>
      <c r="G58" s="44" t="e">
        <f t="shared" ca="1" si="3"/>
        <v>#REF!</v>
      </c>
      <c r="H58" s="44" t="e">
        <f t="shared" ca="1" si="4"/>
        <v>#REF!</v>
      </c>
      <c r="I58" s="35">
        <f t="shared" ca="1" si="5"/>
        <v>0</v>
      </c>
      <c r="J58" s="44">
        <v>765</v>
      </c>
      <c r="K58" s="29">
        <v>52</v>
      </c>
      <c r="L58" s="44" t="s">
        <v>362</v>
      </c>
      <c r="M58" s="44">
        <v>6012</v>
      </c>
      <c r="N58" s="44" t="e">
        <f ca="1">INDIRECT(L58&amp;"!C4")</f>
        <v>#REF!</v>
      </c>
      <c r="O58" s="44" t="e">
        <f ca="1">INDIRECT(L58&amp;"!C5")</f>
        <v>#REF!</v>
      </c>
      <c r="P58" s="35">
        <f t="shared" ca="1" si="2"/>
        <v>0</v>
      </c>
      <c r="Q58" s="44">
        <f ca="1">IFERROR(SUM($P$7:P58),Q57+1)</f>
        <v>0</v>
      </c>
      <c r="S58" s="29" t="s">
        <v>1048</v>
      </c>
      <c r="T58" s="29">
        <v>30228</v>
      </c>
    </row>
    <row r="59" spans="4:20">
      <c r="D59" s="29">
        <f>[1]武将基本资料!L63</f>
        <v>1</v>
      </c>
      <c r="E59" s="44" t="s">
        <v>299</v>
      </c>
      <c r="F59" s="44">
        <v>10052</v>
      </c>
      <c r="G59" s="44" t="e">
        <f t="shared" ca="1" si="3"/>
        <v>#REF!</v>
      </c>
      <c r="H59" s="44" t="e">
        <f t="shared" ca="1" si="4"/>
        <v>#REF!</v>
      </c>
      <c r="I59" s="35">
        <f t="shared" ca="1" si="5"/>
        <v>0</v>
      </c>
      <c r="J59" s="44">
        <v>780</v>
      </c>
      <c r="K59" s="29">
        <v>53</v>
      </c>
      <c r="L59" s="44" t="s">
        <v>383</v>
      </c>
      <c r="M59" s="44">
        <v>6014</v>
      </c>
      <c r="N59" s="44" t="e">
        <f t="shared" ref="N59:N88" ca="1" si="7">INDIRECT(L59&amp;"!C4")</f>
        <v>#REF!</v>
      </c>
      <c r="O59" s="44" t="e">
        <f t="shared" ref="O59:O88" ca="1" si="8">INDIRECT(L59&amp;"!C5")</f>
        <v>#REF!</v>
      </c>
      <c r="P59" s="35">
        <f t="shared" ref="P59:P88" ca="1" si="9">IFERROR(SUBSTITUTE(O59,O59,10),0)+0</f>
        <v>0</v>
      </c>
      <c r="Q59" s="44">
        <f ca="1">IFERROR(SUM($P$7:P59),Q58+1)</f>
        <v>0</v>
      </c>
      <c r="S59" s="29" t="s">
        <v>1049</v>
      </c>
      <c r="T59" s="29">
        <v>30229</v>
      </c>
    </row>
    <row r="60" spans="4:20">
      <c r="D60" s="29">
        <f>[1]武将基本资料!L64</f>
        <v>1</v>
      </c>
      <c r="E60" s="44" t="s">
        <v>300</v>
      </c>
      <c r="F60" s="44">
        <v>10053</v>
      </c>
      <c r="G60" s="44" t="e">
        <f t="shared" ca="1" si="3"/>
        <v>#REF!</v>
      </c>
      <c r="H60" s="44" t="e">
        <f t="shared" ca="1" si="4"/>
        <v>#REF!</v>
      </c>
      <c r="I60" s="35">
        <f t="shared" ca="1" si="5"/>
        <v>0</v>
      </c>
      <c r="J60" s="44">
        <v>795</v>
      </c>
      <c r="K60" s="29">
        <v>54</v>
      </c>
      <c r="L60" s="44" t="s">
        <v>381</v>
      </c>
      <c r="M60" s="44">
        <v>6023</v>
      </c>
      <c r="N60" s="44" t="e">
        <f t="shared" ca="1" si="7"/>
        <v>#REF!</v>
      </c>
      <c r="O60" s="44" t="e">
        <f t="shared" ca="1" si="8"/>
        <v>#REF!</v>
      </c>
      <c r="P60" s="35">
        <f t="shared" ca="1" si="9"/>
        <v>0</v>
      </c>
      <c r="Q60" s="44">
        <f ca="1">IFERROR(SUM($P$7:P60),Q59+1)</f>
        <v>0</v>
      </c>
      <c r="S60" s="29" t="s">
        <v>1050</v>
      </c>
      <c r="T60" s="29">
        <v>30230</v>
      </c>
    </row>
    <row r="61" spans="4:20">
      <c r="D61" s="29">
        <f>[1]武将基本资料!L65</f>
        <v>1</v>
      </c>
      <c r="E61" s="44" t="s">
        <v>301</v>
      </c>
      <c r="F61" s="44">
        <v>10054</v>
      </c>
      <c r="G61" s="44" t="e">
        <f t="shared" ca="1" si="3"/>
        <v>#REF!</v>
      </c>
      <c r="H61" s="44" t="e">
        <f t="shared" ca="1" si="4"/>
        <v>#REF!</v>
      </c>
      <c r="I61" s="35">
        <f t="shared" ca="1" si="5"/>
        <v>0</v>
      </c>
      <c r="J61" s="44">
        <v>810</v>
      </c>
      <c r="K61" s="29">
        <v>55</v>
      </c>
      <c r="L61" s="44" t="s">
        <v>364</v>
      </c>
      <c r="M61" s="44">
        <v>600110</v>
      </c>
      <c r="N61" s="44" t="e">
        <f t="shared" ca="1" si="7"/>
        <v>#REF!</v>
      </c>
      <c r="O61" s="44" t="e">
        <f t="shared" ca="1" si="8"/>
        <v>#REF!</v>
      </c>
      <c r="P61" s="35">
        <f t="shared" ca="1" si="9"/>
        <v>0</v>
      </c>
      <c r="Q61" s="44">
        <f ca="1">IFERROR(SUM($P$7:P61),Q60+1)</f>
        <v>0</v>
      </c>
      <c r="S61" s="29" t="s">
        <v>1062</v>
      </c>
      <c r="T61" s="29">
        <v>30310</v>
      </c>
    </row>
    <row r="62" spans="4:20">
      <c r="D62" s="29">
        <f>[1]武将基本资料!L66</f>
        <v>1</v>
      </c>
      <c r="E62" s="44" t="s">
        <v>302</v>
      </c>
      <c r="F62" s="44">
        <v>10055</v>
      </c>
      <c r="G62" s="44" t="e">
        <f t="shared" ca="1" si="3"/>
        <v>#REF!</v>
      </c>
      <c r="H62" s="44" t="e">
        <f t="shared" ca="1" si="4"/>
        <v>#REF!</v>
      </c>
      <c r="I62" s="35">
        <f t="shared" ca="1" si="5"/>
        <v>0</v>
      </c>
      <c r="J62" s="44">
        <v>825</v>
      </c>
      <c r="K62" s="29">
        <v>56</v>
      </c>
      <c r="L62" s="44" t="s">
        <v>394</v>
      </c>
      <c r="M62" s="44">
        <v>600354</v>
      </c>
      <c r="N62" s="44" t="e">
        <f t="shared" ca="1" si="7"/>
        <v>#REF!</v>
      </c>
      <c r="O62" s="44" t="e">
        <f t="shared" ca="1" si="8"/>
        <v>#REF!</v>
      </c>
      <c r="P62" s="35">
        <f t="shared" ca="1" si="9"/>
        <v>0</v>
      </c>
      <c r="Q62" s="44">
        <f ca="1">IFERROR(SUM($P$7:P62),Q61+1)</f>
        <v>0</v>
      </c>
      <c r="S62" s="29" t="s">
        <v>1063</v>
      </c>
      <c r="T62" s="29">
        <v>30311</v>
      </c>
    </row>
    <row r="63" spans="4:20">
      <c r="D63" s="29">
        <f>[1]武将基本资料!L67</f>
        <v>1</v>
      </c>
      <c r="E63" s="44" t="s">
        <v>303</v>
      </c>
      <c r="F63" s="44">
        <v>10056</v>
      </c>
      <c r="G63" s="44" t="e">
        <f t="shared" ca="1" si="3"/>
        <v>#REF!</v>
      </c>
      <c r="H63" s="44" t="e">
        <f t="shared" ca="1" si="4"/>
        <v>#REF!</v>
      </c>
      <c r="I63" s="35">
        <f t="shared" ca="1" si="5"/>
        <v>0</v>
      </c>
      <c r="J63" s="44">
        <v>840</v>
      </c>
      <c r="K63" s="29">
        <v>57</v>
      </c>
      <c r="L63" s="44" t="s">
        <v>876</v>
      </c>
      <c r="M63" s="44">
        <v>600305</v>
      </c>
      <c r="N63" s="44" t="e">
        <f t="shared" ca="1" si="7"/>
        <v>#REF!</v>
      </c>
      <c r="O63" s="44" t="e">
        <f t="shared" ca="1" si="8"/>
        <v>#REF!</v>
      </c>
      <c r="P63" s="35">
        <f t="shared" ca="1" si="9"/>
        <v>0</v>
      </c>
      <c r="Q63" s="44">
        <f ca="1">IFERROR(SUM($P$7:P63),Q62+1)</f>
        <v>0</v>
      </c>
      <c r="S63" s="29" t="s">
        <v>1064</v>
      </c>
      <c r="T63" s="29">
        <v>30312</v>
      </c>
    </row>
    <row r="64" spans="4:20">
      <c r="D64" s="29">
        <f>[1]武将基本资料!L68</f>
        <v>1</v>
      </c>
      <c r="E64" s="44" t="s">
        <v>304</v>
      </c>
      <c r="F64" s="44">
        <v>10057</v>
      </c>
      <c r="G64" s="44" t="e">
        <f t="shared" ca="1" si="3"/>
        <v>#REF!</v>
      </c>
      <c r="H64" s="44" t="e">
        <f t="shared" ca="1" si="4"/>
        <v>#REF!</v>
      </c>
      <c r="I64" s="35">
        <f t="shared" ca="1" si="5"/>
        <v>0</v>
      </c>
      <c r="J64" s="44">
        <v>855</v>
      </c>
      <c r="K64" s="29">
        <v>58</v>
      </c>
      <c r="L64" s="44" t="s">
        <v>877</v>
      </c>
      <c r="M64" s="44">
        <v>6032</v>
      </c>
      <c r="N64" s="44" t="e">
        <f t="shared" ca="1" si="7"/>
        <v>#REF!</v>
      </c>
      <c r="O64" s="44" t="e">
        <f t="shared" ca="1" si="8"/>
        <v>#REF!</v>
      </c>
      <c r="P64" s="35">
        <f t="shared" ca="1" si="9"/>
        <v>0</v>
      </c>
      <c r="Q64" s="44">
        <f ca="1">IFERROR(SUM($P$7:P64),Q63+1)</f>
        <v>0</v>
      </c>
      <c r="S64" s="29" t="s">
        <v>1081</v>
      </c>
      <c r="T64" s="29">
        <v>30313</v>
      </c>
    </row>
    <row r="65" spans="4:20">
      <c r="D65" s="29">
        <f>[1]武将基本资料!L69</f>
        <v>1</v>
      </c>
      <c r="E65" s="44" t="s">
        <v>305</v>
      </c>
      <c r="F65" s="44">
        <v>10058</v>
      </c>
      <c r="G65" s="44" t="e">
        <f t="shared" ca="1" si="3"/>
        <v>#REF!</v>
      </c>
      <c r="H65" s="44" t="e">
        <f t="shared" ca="1" si="4"/>
        <v>#REF!</v>
      </c>
      <c r="I65" s="35">
        <f t="shared" ca="1" si="5"/>
        <v>0</v>
      </c>
      <c r="J65" s="44">
        <v>870</v>
      </c>
      <c r="K65" s="29">
        <v>59</v>
      </c>
      <c r="L65" s="44" t="s">
        <v>375</v>
      </c>
      <c r="M65" s="44">
        <v>600108</v>
      </c>
      <c r="N65" s="44" t="e">
        <f t="shared" ca="1" si="7"/>
        <v>#REF!</v>
      </c>
      <c r="O65" s="44" t="e">
        <f t="shared" ca="1" si="8"/>
        <v>#REF!</v>
      </c>
      <c r="P65" s="35">
        <f t="shared" ca="1" si="9"/>
        <v>0</v>
      </c>
      <c r="Q65" s="44">
        <f ca="1">IFERROR(SUM($P$7:P65),Q64+1)</f>
        <v>0</v>
      </c>
      <c r="S65" s="29" t="s">
        <v>1082</v>
      </c>
      <c r="T65" s="29">
        <v>30314</v>
      </c>
    </row>
    <row r="66" spans="4:20">
      <c r="D66" s="29">
        <f>[1]武将基本资料!L70</f>
        <v>1</v>
      </c>
      <c r="E66" s="44" t="s">
        <v>306</v>
      </c>
      <c r="F66" s="44">
        <v>10059</v>
      </c>
      <c r="G66" s="44" t="e">
        <f t="shared" ca="1" si="3"/>
        <v>#REF!</v>
      </c>
      <c r="H66" s="44" t="e">
        <f t="shared" ca="1" si="4"/>
        <v>#REF!</v>
      </c>
      <c r="I66" s="35">
        <f t="shared" ca="1" si="5"/>
        <v>0</v>
      </c>
      <c r="J66" s="44">
        <v>885</v>
      </c>
      <c r="K66" s="29">
        <v>60</v>
      </c>
      <c r="L66" s="44" t="s">
        <v>592</v>
      </c>
      <c r="M66" s="44">
        <v>6034</v>
      </c>
      <c r="N66" s="44" t="e">
        <f t="shared" ca="1" si="7"/>
        <v>#REF!</v>
      </c>
      <c r="O66" s="44" t="e">
        <f t="shared" ca="1" si="8"/>
        <v>#REF!</v>
      </c>
      <c r="P66" s="35">
        <f t="shared" ca="1" si="9"/>
        <v>0</v>
      </c>
      <c r="Q66" s="44">
        <f ca="1">IFERROR(SUM($P$7:P66),Q65+1)</f>
        <v>0</v>
      </c>
      <c r="S66" s="29" t="s">
        <v>1084</v>
      </c>
      <c r="T66" s="29">
        <v>30231</v>
      </c>
    </row>
    <row r="67" spans="4:20">
      <c r="D67" s="29">
        <f>[1]武将基本资料!L71</f>
        <v>1</v>
      </c>
      <c r="E67" s="44" t="s">
        <v>307</v>
      </c>
      <c r="F67" s="44">
        <v>10060</v>
      </c>
      <c r="G67" s="44" t="e">
        <f t="shared" ca="1" si="3"/>
        <v>#REF!</v>
      </c>
      <c r="H67" s="44" t="e">
        <f t="shared" ca="1" si="4"/>
        <v>#REF!</v>
      </c>
      <c r="I67" s="35">
        <f t="shared" ca="1" si="5"/>
        <v>0</v>
      </c>
      <c r="J67" s="44">
        <v>900</v>
      </c>
      <c r="K67" s="29">
        <v>61</v>
      </c>
      <c r="L67" s="44" t="s">
        <v>359</v>
      </c>
      <c r="M67" s="44">
        <v>6033</v>
      </c>
      <c r="N67" s="44" t="e">
        <f t="shared" ca="1" si="7"/>
        <v>#REF!</v>
      </c>
      <c r="O67" s="44" t="e">
        <f t="shared" ca="1" si="8"/>
        <v>#REF!</v>
      </c>
      <c r="P67" s="35">
        <f t="shared" ca="1" si="9"/>
        <v>0</v>
      </c>
      <c r="Q67" s="44">
        <f ca="1">IFERROR(SUM($P$7:P67),Q66+1)</f>
        <v>0</v>
      </c>
      <c r="S67" s="29" t="s">
        <v>1115</v>
      </c>
      <c r="T67" s="29">
        <v>30315</v>
      </c>
    </row>
    <row r="68" spans="4:20">
      <c r="D68" s="29">
        <f>[1]武将基本资料!L72</f>
        <v>0</v>
      </c>
      <c r="E68" s="44" t="s">
        <v>308</v>
      </c>
      <c r="F68" s="44">
        <v>10061</v>
      </c>
      <c r="G68" s="44" t="e">
        <f t="shared" ca="1" si="3"/>
        <v>#REF!</v>
      </c>
      <c r="H68" s="44" t="e">
        <f t="shared" ca="1" si="4"/>
        <v>#REF!</v>
      </c>
      <c r="I68" s="35">
        <f t="shared" ca="1" si="5"/>
        <v>0</v>
      </c>
      <c r="J68" s="44">
        <v>915</v>
      </c>
      <c r="K68" s="29">
        <v>62</v>
      </c>
      <c r="L68" s="44" t="s">
        <v>599</v>
      </c>
      <c r="M68" s="44">
        <v>600411</v>
      </c>
      <c r="N68" s="44" t="e">
        <f t="shared" ca="1" si="7"/>
        <v>#REF!</v>
      </c>
      <c r="O68" s="44" t="e">
        <f t="shared" ca="1" si="8"/>
        <v>#REF!</v>
      </c>
      <c r="P68" s="35">
        <f t="shared" ca="1" si="9"/>
        <v>0</v>
      </c>
      <c r="Q68" s="44">
        <f ca="1">IFERROR(SUM($P$7:P68),Q67+1)</f>
        <v>0</v>
      </c>
      <c r="S68" s="29" t="s">
        <v>1134</v>
      </c>
      <c r="T68" s="29">
        <v>30232</v>
      </c>
    </row>
    <row r="69" spans="4:20">
      <c r="D69" s="29">
        <f>[1]武将基本资料!L73</f>
        <v>1</v>
      </c>
      <c r="E69" s="44" t="s">
        <v>309</v>
      </c>
      <c r="F69" s="44">
        <v>10062</v>
      </c>
      <c r="G69" s="44" t="e">
        <f t="shared" ca="1" si="3"/>
        <v>#REF!</v>
      </c>
      <c r="H69" s="44" t="e">
        <f t="shared" ca="1" si="4"/>
        <v>#REF!</v>
      </c>
      <c r="I69" s="35">
        <f t="shared" ca="1" si="5"/>
        <v>0</v>
      </c>
      <c r="J69" s="44">
        <v>930</v>
      </c>
      <c r="K69" s="29">
        <v>63</v>
      </c>
      <c r="L69" s="44" t="s">
        <v>595</v>
      </c>
      <c r="M69" s="44">
        <v>6053</v>
      </c>
      <c r="N69" s="44" t="e">
        <f t="shared" ca="1" si="7"/>
        <v>#REF!</v>
      </c>
      <c r="O69" s="44" t="e">
        <f t="shared" ca="1" si="8"/>
        <v>#REF!</v>
      </c>
      <c r="P69" s="35">
        <f t="shared" ca="1" si="9"/>
        <v>0</v>
      </c>
      <c r="Q69" s="44">
        <f ca="1">IFERROR(SUM($P$7:P69),Q68+1)</f>
        <v>0</v>
      </c>
      <c r="S69" s="29" t="s">
        <v>1119</v>
      </c>
      <c r="T69" s="29">
        <v>30233</v>
      </c>
    </row>
    <row r="70" spans="4:20">
      <c r="D70" s="29">
        <f>[1]武将基本资料!L74</f>
        <v>1</v>
      </c>
      <c r="E70" s="44" t="s">
        <v>310</v>
      </c>
      <c r="F70" s="44">
        <v>10063</v>
      </c>
      <c r="G70" s="44" t="e">
        <f t="shared" ca="1" si="3"/>
        <v>#REF!</v>
      </c>
      <c r="H70" s="44" t="e">
        <f t="shared" ca="1" si="4"/>
        <v>#REF!</v>
      </c>
      <c r="I70" s="35">
        <f t="shared" ca="1" si="5"/>
        <v>0</v>
      </c>
      <c r="J70" s="44">
        <v>945</v>
      </c>
      <c r="K70" s="29">
        <v>64</v>
      </c>
      <c r="L70" s="44" t="s">
        <v>371</v>
      </c>
      <c r="M70" s="44">
        <v>6024</v>
      </c>
      <c r="N70" s="44" t="e">
        <f t="shared" ca="1" si="7"/>
        <v>#REF!</v>
      </c>
      <c r="O70" s="44" t="e">
        <f t="shared" ca="1" si="8"/>
        <v>#REF!</v>
      </c>
      <c r="P70" s="35">
        <f t="shared" ca="1" si="9"/>
        <v>0</v>
      </c>
      <c r="Q70" s="44">
        <f ca="1">IFERROR(SUM($P$7:P70),Q69+1)</f>
        <v>0</v>
      </c>
      <c r="S70" s="29" t="s">
        <v>1120</v>
      </c>
      <c r="T70" s="29">
        <v>30234</v>
      </c>
    </row>
    <row r="71" spans="4:20">
      <c r="D71" s="29">
        <f>[1]武将基本资料!L75</f>
        <v>1</v>
      </c>
      <c r="E71" s="44" t="s">
        <v>311</v>
      </c>
      <c r="F71" s="44">
        <v>10064</v>
      </c>
      <c r="G71" s="44" t="e">
        <f t="shared" ca="1" si="3"/>
        <v>#REF!</v>
      </c>
      <c r="H71" s="44" t="e">
        <f t="shared" ca="1" si="4"/>
        <v>#REF!</v>
      </c>
      <c r="I71" s="35">
        <f t="shared" ca="1" si="5"/>
        <v>0</v>
      </c>
      <c r="J71" s="44">
        <v>960</v>
      </c>
      <c r="K71" s="29">
        <v>65</v>
      </c>
      <c r="L71" s="44" t="s">
        <v>605</v>
      </c>
      <c r="M71" s="44">
        <v>600106</v>
      </c>
      <c r="N71" s="44" t="e">
        <f t="shared" ca="1" si="7"/>
        <v>#REF!</v>
      </c>
      <c r="O71" s="44" t="e">
        <f t="shared" ca="1" si="8"/>
        <v>#REF!</v>
      </c>
      <c r="P71" s="35">
        <f t="shared" ca="1" si="9"/>
        <v>0</v>
      </c>
      <c r="Q71" s="44">
        <f ca="1">IFERROR(SUM($P$7:P71),Q70+1)</f>
        <v>0</v>
      </c>
      <c r="S71" s="29" t="s">
        <v>1169</v>
      </c>
      <c r="T71" s="29">
        <v>30316</v>
      </c>
    </row>
    <row r="72" spans="4:20">
      <c r="D72" s="29">
        <f>[1]武将基本资料!L76</f>
        <v>1</v>
      </c>
      <c r="E72" s="44" t="s">
        <v>312</v>
      </c>
      <c r="F72" s="44">
        <v>10065</v>
      </c>
      <c r="G72" s="44" t="e">
        <f t="shared" ca="1" si="3"/>
        <v>#REF!</v>
      </c>
      <c r="H72" s="44" t="e">
        <f t="shared" ca="1" si="4"/>
        <v>#REF!</v>
      </c>
      <c r="I72" s="35">
        <f t="shared" ca="1" si="5"/>
        <v>0</v>
      </c>
      <c r="J72" s="44">
        <v>975</v>
      </c>
      <c r="K72" s="29">
        <v>66</v>
      </c>
      <c r="L72" s="44" t="s">
        <v>606</v>
      </c>
      <c r="M72" s="44">
        <v>6011</v>
      </c>
      <c r="N72" s="44" t="e">
        <f t="shared" ca="1" si="7"/>
        <v>#REF!</v>
      </c>
      <c r="O72" s="44" t="e">
        <f t="shared" ca="1" si="8"/>
        <v>#REF!</v>
      </c>
      <c r="P72" s="35">
        <f t="shared" ca="1" si="9"/>
        <v>0</v>
      </c>
      <c r="Q72" s="44">
        <f ca="1">IFERROR(SUM($P$7:P72),Q71+1)</f>
        <v>0</v>
      </c>
      <c r="S72" s="29" t="s">
        <v>1168</v>
      </c>
      <c r="T72" s="29">
        <v>30317</v>
      </c>
    </row>
    <row r="73" spans="4:20">
      <c r="D73" s="29">
        <f>[1]武将基本资料!L77</f>
        <v>0</v>
      </c>
      <c r="E73" s="44" t="s">
        <v>313</v>
      </c>
      <c r="F73" s="44">
        <v>10066</v>
      </c>
      <c r="G73" s="44" t="e">
        <f t="shared" ref="G73:G91" ca="1" si="10">INDIRECT(E73&amp;"!C4")</f>
        <v>#REF!</v>
      </c>
      <c r="H73" s="44" t="e">
        <f t="shared" ref="H73:H91" ca="1" si="11">INDIRECT(E73&amp;"!C5")</f>
        <v>#REF!</v>
      </c>
      <c r="I73" s="35">
        <f t="shared" ref="I73:I91" ca="1" si="12">IFERROR(SUBSTITUTE(H73,H73,10),0)+0</f>
        <v>0</v>
      </c>
      <c r="J73" s="44">
        <v>990</v>
      </c>
      <c r="K73" s="29">
        <v>67</v>
      </c>
      <c r="L73" s="44" t="s">
        <v>372</v>
      </c>
      <c r="M73" s="44">
        <v>6013</v>
      </c>
      <c r="N73" s="44" t="e">
        <f t="shared" ca="1" si="7"/>
        <v>#REF!</v>
      </c>
      <c r="O73" s="44" t="e">
        <f t="shared" ca="1" si="8"/>
        <v>#REF!</v>
      </c>
      <c r="P73" s="35">
        <f t="shared" ca="1" si="9"/>
        <v>0</v>
      </c>
      <c r="Q73" s="44">
        <f ca="1">IFERROR(SUM($P$7:P73),Q72+1)</f>
        <v>0</v>
      </c>
      <c r="S73" s="29" t="s">
        <v>1180</v>
      </c>
      <c r="T73" s="29">
        <v>30318</v>
      </c>
    </row>
    <row r="74" spans="4:20">
      <c r="D74" s="29">
        <f>[1]武将基本资料!L78</f>
        <v>0</v>
      </c>
      <c r="E74" s="44" t="s">
        <v>314</v>
      </c>
      <c r="F74" s="44">
        <v>10067</v>
      </c>
      <c r="G74" s="44" t="e">
        <f t="shared" ca="1" si="10"/>
        <v>#REF!</v>
      </c>
      <c r="H74" s="44" t="e">
        <f t="shared" ca="1" si="11"/>
        <v>#REF!</v>
      </c>
      <c r="I74" s="35">
        <f t="shared" ca="1" si="12"/>
        <v>0</v>
      </c>
      <c r="J74" s="44">
        <v>1005</v>
      </c>
      <c r="K74" s="29">
        <v>68</v>
      </c>
      <c r="L74" s="44" t="s">
        <v>607</v>
      </c>
      <c r="M74" s="44">
        <v>6015</v>
      </c>
      <c r="N74" s="44" t="e">
        <f t="shared" ca="1" si="7"/>
        <v>#REF!</v>
      </c>
      <c r="O74" s="44" t="e">
        <f t="shared" ca="1" si="8"/>
        <v>#REF!</v>
      </c>
      <c r="P74" s="35">
        <f t="shared" ca="1" si="9"/>
        <v>0</v>
      </c>
      <c r="Q74" s="44">
        <f ca="1">IFERROR(SUM($P$7:P74),Q73+1)</f>
        <v>0</v>
      </c>
      <c r="S74" s="29" t="s">
        <v>1192</v>
      </c>
      <c r="T74" s="29">
        <v>30319</v>
      </c>
    </row>
    <row r="75" spans="4:20">
      <c r="D75" s="29">
        <f>[1]武将基本资料!L79</f>
        <v>0</v>
      </c>
      <c r="E75" s="44" t="s">
        <v>315</v>
      </c>
      <c r="F75" s="44">
        <v>10068</v>
      </c>
      <c r="G75" s="44" t="e">
        <f t="shared" ca="1" si="10"/>
        <v>#REF!</v>
      </c>
      <c r="H75" s="44" t="e">
        <f t="shared" ca="1" si="11"/>
        <v>#REF!</v>
      </c>
      <c r="I75" s="35">
        <f t="shared" ca="1" si="12"/>
        <v>0</v>
      </c>
      <c r="J75" s="44">
        <v>1020</v>
      </c>
      <c r="K75" s="29">
        <v>69</v>
      </c>
      <c r="L75" s="44" t="s">
        <v>608</v>
      </c>
      <c r="M75" s="44">
        <v>600152</v>
      </c>
      <c r="N75" s="44" t="e">
        <f t="shared" ca="1" si="7"/>
        <v>#REF!</v>
      </c>
      <c r="O75" s="44" t="e">
        <f t="shared" ca="1" si="8"/>
        <v>#REF!</v>
      </c>
      <c r="P75" s="35">
        <f t="shared" ca="1" si="9"/>
        <v>0</v>
      </c>
      <c r="Q75" s="44">
        <f ca="1">IFERROR(SUM($P$7:P75),Q74+1)</f>
        <v>0</v>
      </c>
      <c r="S75" s="29" t="s">
        <v>1193</v>
      </c>
      <c r="T75" s="29">
        <v>30320</v>
      </c>
    </row>
    <row r="76" spans="4:20">
      <c r="D76" s="29">
        <f>[1]武将基本资料!L80</f>
        <v>0</v>
      </c>
      <c r="E76" s="44" t="s">
        <v>316</v>
      </c>
      <c r="F76" s="44">
        <v>10069</v>
      </c>
      <c r="G76" s="44" t="e">
        <f t="shared" ca="1" si="10"/>
        <v>#REF!</v>
      </c>
      <c r="H76" s="44" t="e">
        <f t="shared" ca="1" si="11"/>
        <v>#REF!</v>
      </c>
      <c r="I76" s="35">
        <f t="shared" ca="1" si="12"/>
        <v>0</v>
      </c>
      <c r="J76" s="44">
        <v>1035</v>
      </c>
      <c r="K76" s="29">
        <v>70</v>
      </c>
      <c r="L76" s="44" t="s">
        <v>603</v>
      </c>
      <c r="M76" s="44">
        <v>600104</v>
      </c>
      <c r="N76" s="44" t="e">
        <f t="shared" ca="1" si="7"/>
        <v>#REF!</v>
      </c>
      <c r="O76" s="44" t="e">
        <f t="shared" ca="1" si="8"/>
        <v>#REF!</v>
      </c>
      <c r="P76" s="35">
        <f t="shared" ca="1" si="9"/>
        <v>0</v>
      </c>
      <c r="Q76" s="44">
        <f ca="1">IFERROR(SUM($P$7:P76),Q75+1)</f>
        <v>0</v>
      </c>
      <c r="S76" s="29" t="s">
        <v>1202</v>
      </c>
      <c r="T76" s="29">
        <v>30235</v>
      </c>
    </row>
    <row r="77" spans="4:20">
      <c r="D77" s="29">
        <f>[1]武将基本资料!L81</f>
        <v>0</v>
      </c>
      <c r="E77" s="44" t="s">
        <v>317</v>
      </c>
      <c r="F77" s="44">
        <v>10070</v>
      </c>
      <c r="G77" s="44" t="e">
        <f t="shared" ca="1" si="10"/>
        <v>#REF!</v>
      </c>
      <c r="H77" s="44" t="e">
        <f t="shared" ca="1" si="11"/>
        <v>#REF!</v>
      </c>
      <c r="I77" s="35">
        <f t="shared" ca="1" si="12"/>
        <v>0</v>
      </c>
      <c r="J77" s="44">
        <v>1050</v>
      </c>
      <c r="K77" s="29">
        <v>71</v>
      </c>
      <c r="L77" s="44" t="s">
        <v>609</v>
      </c>
      <c r="M77" s="44">
        <v>6022</v>
      </c>
      <c r="N77" s="44" t="e">
        <f t="shared" ca="1" si="7"/>
        <v>#REF!</v>
      </c>
      <c r="O77" s="44" t="e">
        <f t="shared" ca="1" si="8"/>
        <v>#REF!</v>
      </c>
      <c r="P77" s="35">
        <f t="shared" ca="1" si="9"/>
        <v>0</v>
      </c>
      <c r="Q77" s="44">
        <f ca="1">IFERROR(SUM($P$7:P77),Q76+1)</f>
        <v>0</v>
      </c>
      <c r="S77" s="29" t="s">
        <v>1218</v>
      </c>
      <c r="T77" s="29">
        <v>30236</v>
      </c>
    </row>
    <row r="78" spans="4:20">
      <c r="D78" s="29">
        <f>[1]武将基本资料!L82</f>
        <v>1</v>
      </c>
      <c r="E78" s="44" t="s">
        <v>1012</v>
      </c>
      <c r="F78" s="44">
        <v>10071</v>
      </c>
      <c r="G78" s="44" t="e">
        <f ca="1">INDIRECT(E78&amp;"!C4")</f>
        <v>#REF!</v>
      </c>
      <c r="H78" s="44" t="e">
        <f t="shared" ca="1" si="11"/>
        <v>#REF!</v>
      </c>
      <c r="I78" s="35">
        <f t="shared" ca="1" si="12"/>
        <v>0</v>
      </c>
      <c r="J78" s="44">
        <v>1065</v>
      </c>
      <c r="K78" s="29">
        <v>72</v>
      </c>
      <c r="L78" s="44" t="s">
        <v>610</v>
      </c>
      <c r="M78" s="44" t="e">
        <v>#N/A</v>
      </c>
      <c r="N78" s="44" t="e">
        <f t="shared" ca="1" si="7"/>
        <v>#REF!</v>
      </c>
      <c r="O78" s="44" t="e">
        <f t="shared" ca="1" si="8"/>
        <v>#REF!</v>
      </c>
      <c r="P78" s="35">
        <f t="shared" ca="1" si="9"/>
        <v>0</v>
      </c>
      <c r="Q78" s="44">
        <f ca="1">IFERROR(SUM($P$7:P78),Q77+1)</f>
        <v>0</v>
      </c>
      <c r="S78" s="29" t="s">
        <v>1225</v>
      </c>
      <c r="T78" s="29">
        <v>30321</v>
      </c>
    </row>
    <row r="79" spans="4:20">
      <c r="D79" s="29">
        <f>[1]武将基本资料!L83</f>
        <v>1</v>
      </c>
      <c r="E79" s="44"/>
      <c r="F79" s="44"/>
      <c r="G79" s="44" t="e">
        <f t="shared" ca="1" si="10"/>
        <v>#REF!</v>
      </c>
      <c r="H79" s="44" t="e">
        <f t="shared" ca="1" si="11"/>
        <v>#REF!</v>
      </c>
      <c r="I79" s="35">
        <f t="shared" ca="1" si="12"/>
        <v>0</v>
      </c>
      <c r="J79" s="44">
        <v>1080</v>
      </c>
      <c r="K79" s="29">
        <v>73</v>
      </c>
      <c r="L79" s="44" t="s">
        <v>611</v>
      </c>
      <c r="M79" s="44" t="e">
        <v>#N/A</v>
      </c>
      <c r="N79" s="44" t="e">
        <f t="shared" ca="1" si="7"/>
        <v>#REF!</v>
      </c>
      <c r="O79" s="44" t="e">
        <f t="shared" ca="1" si="8"/>
        <v>#REF!</v>
      </c>
      <c r="P79" s="35">
        <f t="shared" ca="1" si="9"/>
        <v>0</v>
      </c>
      <c r="Q79" s="44">
        <f ca="1">IFERROR(SUM($P$7:P79),Q78+1)</f>
        <v>0</v>
      </c>
      <c r="S79" s="29" t="s">
        <v>1232</v>
      </c>
      <c r="T79" s="29">
        <v>30237</v>
      </c>
    </row>
    <row r="80" spans="4:20">
      <c r="D80" s="29">
        <f>[1]武将基本资料!L84</f>
        <v>1</v>
      </c>
      <c r="E80" s="44"/>
      <c r="F80" s="44"/>
      <c r="G80" s="44" t="e">
        <f t="shared" ca="1" si="10"/>
        <v>#REF!</v>
      </c>
      <c r="H80" s="44" t="e">
        <f t="shared" ca="1" si="11"/>
        <v>#REF!</v>
      </c>
      <c r="I80" s="35">
        <f t="shared" ca="1" si="12"/>
        <v>0</v>
      </c>
      <c r="J80" s="44">
        <v>1095</v>
      </c>
      <c r="K80" s="29">
        <v>74</v>
      </c>
      <c r="L80" s="44" t="s">
        <v>612</v>
      </c>
      <c r="M80" s="44" t="e">
        <v>#N/A</v>
      </c>
      <c r="N80" s="44" t="e">
        <f t="shared" ca="1" si="7"/>
        <v>#REF!</v>
      </c>
      <c r="O80" s="44" t="e">
        <f t="shared" ca="1" si="8"/>
        <v>#REF!</v>
      </c>
      <c r="P80" s="35">
        <f t="shared" ca="1" si="9"/>
        <v>0</v>
      </c>
      <c r="Q80" s="44">
        <f ca="1">IFERROR(SUM($P$7:P80),Q79+1)</f>
        <v>0</v>
      </c>
      <c r="S80" s="29" t="s">
        <v>1239</v>
      </c>
      <c r="T80" s="29">
        <v>30238</v>
      </c>
    </row>
    <row r="81" spans="4:20">
      <c r="D81" s="29">
        <f>[1]武将基本资料!L85</f>
        <v>1</v>
      </c>
      <c r="E81" s="44"/>
      <c r="F81" s="44"/>
      <c r="G81" s="44" t="e">
        <f t="shared" ca="1" si="10"/>
        <v>#REF!</v>
      </c>
      <c r="H81" s="44" t="e">
        <f t="shared" ca="1" si="11"/>
        <v>#REF!</v>
      </c>
      <c r="I81" s="35">
        <f t="shared" ca="1" si="12"/>
        <v>0</v>
      </c>
      <c r="J81" s="44">
        <v>1110</v>
      </c>
      <c r="K81" s="29">
        <v>75</v>
      </c>
      <c r="L81" s="44" t="s">
        <v>602</v>
      </c>
      <c r="M81" s="44" t="e">
        <v>#N/A</v>
      </c>
      <c r="N81" s="44" t="e">
        <f t="shared" ca="1" si="7"/>
        <v>#REF!</v>
      </c>
      <c r="O81" s="44" t="e">
        <f t="shared" ca="1" si="8"/>
        <v>#REF!</v>
      </c>
      <c r="P81" s="35">
        <f t="shared" ca="1" si="9"/>
        <v>0</v>
      </c>
      <c r="Q81" s="44">
        <f ca="1">IFERROR(SUM($P$7:P81),Q80+1)</f>
        <v>0</v>
      </c>
      <c r="S81" s="29" t="s">
        <v>1249</v>
      </c>
      <c r="T81" s="29">
        <v>30322</v>
      </c>
    </row>
    <row r="82" spans="4:20">
      <c r="D82" s="29">
        <f>[1]武将基本资料!L86</f>
        <v>1</v>
      </c>
      <c r="E82" s="44"/>
      <c r="F82" s="44"/>
      <c r="G82" s="44" t="e">
        <f t="shared" ca="1" si="10"/>
        <v>#REF!</v>
      </c>
      <c r="H82" s="44" t="e">
        <f t="shared" ca="1" si="11"/>
        <v>#REF!</v>
      </c>
      <c r="I82" s="35">
        <f t="shared" ca="1" si="12"/>
        <v>0</v>
      </c>
      <c r="J82" s="44">
        <v>1125</v>
      </c>
      <c r="K82" s="29">
        <v>76</v>
      </c>
      <c r="L82" s="44" t="s">
        <v>613</v>
      </c>
      <c r="M82" s="44" t="e">
        <v>#N/A</v>
      </c>
      <c r="N82" s="44" t="e">
        <f t="shared" ca="1" si="7"/>
        <v>#REF!</v>
      </c>
      <c r="O82" s="44" t="e">
        <f t="shared" ca="1" si="8"/>
        <v>#REF!</v>
      </c>
      <c r="P82" s="35">
        <f t="shared" ca="1" si="9"/>
        <v>0</v>
      </c>
      <c r="Q82" s="44">
        <f ca="1">IFERROR(SUM($P$7:P82),Q81+1)</f>
        <v>0</v>
      </c>
      <c r="S82" s="29" t="s">
        <v>1252</v>
      </c>
      <c r="T82" s="29">
        <v>30239</v>
      </c>
    </row>
    <row r="83" spans="4:20">
      <c r="D83" s="29">
        <f>[1]武将基本资料!L87</f>
        <v>1</v>
      </c>
      <c r="E83" s="44"/>
      <c r="F83" s="44"/>
      <c r="G83" s="44" t="e">
        <f t="shared" ca="1" si="10"/>
        <v>#REF!</v>
      </c>
      <c r="H83" s="44" t="e">
        <f t="shared" ca="1" si="11"/>
        <v>#REF!</v>
      </c>
      <c r="I83" s="35">
        <f t="shared" ca="1" si="12"/>
        <v>0</v>
      </c>
      <c r="J83" s="44">
        <v>1140</v>
      </c>
      <c r="K83" s="29">
        <v>77</v>
      </c>
      <c r="L83" s="44" t="s">
        <v>614</v>
      </c>
      <c r="M83" s="44" t="e">
        <v>#N/A</v>
      </c>
      <c r="N83" s="44" t="e">
        <f t="shared" ca="1" si="7"/>
        <v>#REF!</v>
      </c>
      <c r="O83" s="44" t="e">
        <f t="shared" ca="1" si="8"/>
        <v>#REF!</v>
      </c>
      <c r="P83" s="35">
        <f t="shared" ca="1" si="9"/>
        <v>0</v>
      </c>
      <c r="Q83" s="44">
        <f ca="1">IFERROR(SUM($P$7:P83),Q82+1)</f>
        <v>0</v>
      </c>
      <c r="S83" s="29" t="s">
        <v>1253</v>
      </c>
      <c r="T83" s="29">
        <v>30240</v>
      </c>
    </row>
    <row r="84" spans="4:20">
      <c r="D84" s="29">
        <f>[1]武将基本资料!L88</f>
        <v>0</v>
      </c>
      <c r="E84" s="44"/>
      <c r="F84" s="44"/>
      <c r="G84" s="44" t="e">
        <f t="shared" ca="1" si="10"/>
        <v>#REF!</v>
      </c>
      <c r="H84" s="44" t="e">
        <f t="shared" ca="1" si="11"/>
        <v>#REF!</v>
      </c>
      <c r="I84" s="35">
        <f t="shared" ca="1" si="12"/>
        <v>0</v>
      </c>
      <c r="J84" s="44">
        <v>1155</v>
      </c>
      <c r="K84" s="29">
        <v>78</v>
      </c>
      <c r="L84" s="44" t="s">
        <v>615</v>
      </c>
      <c r="M84" s="44" t="e">
        <v>#N/A</v>
      </c>
      <c r="N84" s="44" t="e">
        <f t="shared" ca="1" si="7"/>
        <v>#REF!</v>
      </c>
      <c r="O84" s="44" t="e">
        <f t="shared" ca="1" si="8"/>
        <v>#REF!</v>
      </c>
      <c r="P84" s="35">
        <f t="shared" ca="1" si="9"/>
        <v>0</v>
      </c>
      <c r="Q84" s="44">
        <f ca="1">IFERROR(SUM($P$7:P84),Q83+1)</f>
        <v>0</v>
      </c>
      <c r="S84" s="29" t="s">
        <v>1254</v>
      </c>
      <c r="T84" s="29">
        <v>30241</v>
      </c>
    </row>
    <row r="85" spans="4:20">
      <c r="D85" s="29">
        <f>[1]武将基本资料!L89</f>
        <v>0</v>
      </c>
      <c r="E85" s="44"/>
      <c r="F85" s="44"/>
      <c r="G85" s="44" t="e">
        <f t="shared" ca="1" si="10"/>
        <v>#REF!</v>
      </c>
      <c r="H85" s="44" t="e">
        <f t="shared" ca="1" si="11"/>
        <v>#REF!</v>
      </c>
      <c r="I85" s="35">
        <f t="shared" ca="1" si="12"/>
        <v>0</v>
      </c>
      <c r="J85" s="44">
        <v>1170</v>
      </c>
      <c r="K85" s="29">
        <v>79</v>
      </c>
      <c r="L85" s="44" t="s">
        <v>616</v>
      </c>
      <c r="M85" s="44">
        <v>600401</v>
      </c>
      <c r="N85" s="44" t="e">
        <f t="shared" ca="1" si="7"/>
        <v>#REF!</v>
      </c>
      <c r="O85" s="44" t="e">
        <f t="shared" ca="1" si="8"/>
        <v>#REF!</v>
      </c>
      <c r="P85" s="35">
        <f t="shared" ca="1" si="9"/>
        <v>0</v>
      </c>
      <c r="Q85" s="44">
        <f ca="1">IFERROR(SUM($P$7:P85),Q84+1)</f>
        <v>0</v>
      </c>
      <c r="S85" s="29" t="s">
        <v>1265</v>
      </c>
      <c r="T85" s="29">
        <v>30323</v>
      </c>
    </row>
    <row r="86" spans="4:20">
      <c r="D86" s="29">
        <f>[1]武将基本资料!L90</f>
        <v>0</v>
      </c>
      <c r="E86" s="44"/>
      <c r="F86" s="44"/>
      <c r="G86" s="44" t="e">
        <f t="shared" ca="1" si="10"/>
        <v>#REF!</v>
      </c>
      <c r="H86" s="44" t="e">
        <f t="shared" ca="1" si="11"/>
        <v>#REF!</v>
      </c>
      <c r="I86" s="35">
        <f t="shared" ca="1" si="12"/>
        <v>0</v>
      </c>
      <c r="J86" s="44">
        <v>1185</v>
      </c>
      <c r="K86" s="29">
        <v>80</v>
      </c>
      <c r="L86" s="44" t="s">
        <v>617</v>
      </c>
      <c r="M86" s="44">
        <v>600406</v>
      </c>
      <c r="N86" s="44" t="e">
        <f t="shared" ca="1" si="7"/>
        <v>#REF!</v>
      </c>
      <c r="O86" s="44" t="e">
        <f t="shared" ca="1" si="8"/>
        <v>#REF!</v>
      </c>
      <c r="P86" s="35">
        <f t="shared" ca="1" si="9"/>
        <v>0</v>
      </c>
      <c r="Q86" s="44">
        <f ca="1">IFERROR(SUM($P$7:P86),Q85+1)</f>
        <v>0</v>
      </c>
      <c r="S86" s="29" t="s">
        <v>1259</v>
      </c>
      <c r="T86" s="29">
        <v>30324</v>
      </c>
    </row>
    <row r="87" spans="4:20">
      <c r="D87" s="29">
        <f>[1]武将基本资料!L91</f>
        <v>0</v>
      </c>
      <c r="E87" s="44"/>
      <c r="F87" s="44" t="s">
        <v>266</v>
      </c>
      <c r="G87" s="44" t="e">
        <f t="shared" ca="1" si="10"/>
        <v>#REF!</v>
      </c>
      <c r="H87" s="44" t="e">
        <f t="shared" ca="1" si="11"/>
        <v>#REF!</v>
      </c>
      <c r="I87" s="35">
        <f t="shared" ca="1" si="12"/>
        <v>0</v>
      </c>
      <c r="J87" s="44">
        <v>1200</v>
      </c>
      <c r="K87" s="29">
        <v>81</v>
      </c>
      <c r="L87" s="44" t="s">
        <v>618</v>
      </c>
      <c r="M87" s="44" t="e">
        <v>#N/A</v>
      </c>
      <c r="N87" s="44" t="e">
        <f t="shared" ca="1" si="7"/>
        <v>#REF!</v>
      </c>
      <c r="O87" s="44" t="e">
        <f t="shared" ca="1" si="8"/>
        <v>#REF!</v>
      </c>
      <c r="P87" s="35">
        <f t="shared" ca="1" si="9"/>
        <v>0</v>
      </c>
      <c r="Q87" s="44">
        <f ca="1">IFERROR(SUM($P$7:P87),Q86+1)</f>
        <v>0</v>
      </c>
      <c r="S87" s="29" t="s">
        <v>1292</v>
      </c>
      <c r="T87" s="29">
        <v>30325</v>
      </c>
    </row>
    <row r="88" spans="4:20">
      <c r="D88" s="29">
        <f>[1]武将基本资料!L92</f>
        <v>0</v>
      </c>
      <c r="E88" s="44"/>
      <c r="F88" s="44"/>
      <c r="G88" s="44" t="e">
        <f t="shared" ca="1" si="10"/>
        <v>#REF!</v>
      </c>
      <c r="H88" s="44" t="e">
        <f t="shared" ca="1" si="11"/>
        <v>#REF!</v>
      </c>
      <c r="I88" s="35">
        <f t="shared" ca="1" si="12"/>
        <v>0</v>
      </c>
      <c r="J88" s="44">
        <v>1215</v>
      </c>
      <c r="K88" s="29">
        <v>82</v>
      </c>
      <c r="L88" s="44" t="s">
        <v>604</v>
      </c>
      <c r="M88" s="44">
        <v>600105</v>
      </c>
      <c r="N88" s="44" t="e">
        <f t="shared" ca="1" si="7"/>
        <v>#REF!</v>
      </c>
      <c r="O88" s="44" t="e">
        <f t="shared" ca="1" si="8"/>
        <v>#REF!</v>
      </c>
      <c r="P88" s="35">
        <f t="shared" ca="1" si="9"/>
        <v>0</v>
      </c>
      <c r="Q88" s="44">
        <f ca="1">IFERROR(SUM($P$7:P88),Q87+1)</f>
        <v>0</v>
      </c>
      <c r="S88" s="29" t="s">
        <v>1299</v>
      </c>
      <c r="T88" s="29">
        <v>30328</v>
      </c>
    </row>
    <row r="89" spans="4:20">
      <c r="D89" s="29">
        <f>[1]武将基本资料!L93</f>
        <v>0</v>
      </c>
      <c r="E89" s="44"/>
      <c r="F89" s="44"/>
      <c r="G89" s="44" t="e">
        <f t="shared" ca="1" si="10"/>
        <v>#REF!</v>
      </c>
      <c r="H89" s="44" t="e">
        <f t="shared" ca="1" si="11"/>
        <v>#REF!</v>
      </c>
      <c r="I89" s="35">
        <f t="shared" ca="1" si="12"/>
        <v>0</v>
      </c>
      <c r="J89" s="44">
        <v>1230</v>
      </c>
      <c r="K89" s="29">
        <v>83</v>
      </c>
      <c r="L89" s="44"/>
      <c r="M89" s="44"/>
      <c r="N89" s="44"/>
      <c r="O89" s="44"/>
      <c r="P89" s="44"/>
      <c r="Q89" s="44"/>
      <c r="S89" s="29" t="s">
        <v>1302</v>
      </c>
      <c r="T89" s="29">
        <v>30242</v>
      </c>
    </row>
    <row r="90" spans="4:20">
      <c r="D90" s="29">
        <f>[1]武将基本资料!L94</f>
        <v>0</v>
      </c>
      <c r="E90" s="44"/>
      <c r="F90" s="44"/>
      <c r="G90" s="44" t="e">
        <f t="shared" ca="1" si="10"/>
        <v>#REF!</v>
      </c>
      <c r="H90" s="44" t="e">
        <f t="shared" ca="1" si="11"/>
        <v>#REF!</v>
      </c>
      <c r="I90" s="35">
        <f t="shared" ca="1" si="12"/>
        <v>0</v>
      </c>
      <c r="J90" s="44">
        <v>1245</v>
      </c>
      <c r="K90" s="29">
        <v>84</v>
      </c>
      <c r="L90" s="44"/>
      <c r="M90" s="44"/>
      <c r="N90" s="44"/>
      <c r="O90" s="44"/>
      <c r="P90" s="44"/>
      <c r="Q90" s="44"/>
      <c r="S90" s="29" t="s">
        <v>1306</v>
      </c>
      <c r="T90" s="29">
        <v>30244</v>
      </c>
    </row>
    <row r="91" spans="4:20">
      <c r="D91" s="29">
        <f>[1]武将基本资料!L95</f>
        <v>0</v>
      </c>
      <c r="E91" s="44"/>
      <c r="F91" s="44"/>
      <c r="G91" s="44" t="e">
        <f t="shared" ca="1" si="10"/>
        <v>#REF!</v>
      </c>
      <c r="H91" s="44" t="e">
        <f t="shared" ca="1" si="11"/>
        <v>#REF!</v>
      </c>
      <c r="I91" s="35">
        <f t="shared" ca="1" si="12"/>
        <v>0</v>
      </c>
      <c r="J91" s="44">
        <v>1260</v>
      </c>
      <c r="K91" s="29">
        <v>85</v>
      </c>
      <c r="L91" s="44"/>
      <c r="M91" s="44"/>
      <c r="N91" s="44"/>
      <c r="O91" s="44"/>
      <c r="P91" s="44"/>
      <c r="Q91" s="44"/>
      <c r="S91" s="29" t="s">
        <v>1309</v>
      </c>
      <c r="T91" s="29">
        <v>30243</v>
      </c>
    </row>
    <row r="92" spans="4:20">
      <c r="S92" s="29" t="s">
        <v>1314</v>
      </c>
      <c r="T92" s="29">
        <v>30327</v>
      </c>
    </row>
    <row r="93" spans="4:20">
      <c r="S93" s="29" t="s">
        <v>1328</v>
      </c>
      <c r="T93" s="29">
        <v>30326</v>
      </c>
    </row>
    <row r="94" spans="4:20">
      <c r="S94" s="29" t="s">
        <v>1329</v>
      </c>
      <c r="T94" s="29">
        <v>30333</v>
      </c>
    </row>
    <row r="95" spans="4:20">
      <c r="S95" s="29" t="s">
        <v>1334</v>
      </c>
      <c r="T95" s="29">
        <v>30246</v>
      </c>
    </row>
    <row r="96" spans="4:20">
      <c r="S96" s="29" t="s">
        <v>1343</v>
      </c>
      <c r="T96" s="29">
        <v>30245</v>
      </c>
    </row>
    <row r="97" spans="19:20">
      <c r="S97" s="29" t="s">
        <v>1351</v>
      </c>
      <c r="T97" s="29">
        <v>30330</v>
      </c>
    </row>
    <row r="98" spans="19:20">
      <c r="S98" s="29" t="s">
        <v>1366</v>
      </c>
      <c r="T98" s="29">
        <v>30331</v>
      </c>
    </row>
    <row r="99" spans="19:20">
      <c r="S99" s="29" t="s">
        <v>1370</v>
      </c>
      <c r="T99" s="29">
        <v>30332</v>
      </c>
    </row>
    <row r="100" spans="19:20">
      <c r="S100" s="29" t="s">
        <v>1375</v>
      </c>
      <c r="T100" s="29">
        <v>30247</v>
      </c>
    </row>
    <row r="101" spans="19:20">
      <c r="S101" s="29" t="s">
        <v>1382</v>
      </c>
      <c r="T101" s="29">
        <v>30248</v>
      </c>
    </row>
    <row r="102" spans="19:20">
      <c r="S102" s="29" t="s">
        <v>1388</v>
      </c>
      <c r="T102" s="29">
        <v>30334</v>
      </c>
    </row>
    <row r="103" spans="19:20">
      <c r="S103" s="29" t="s">
        <v>1391</v>
      </c>
      <c r="T103" s="29">
        <v>30249</v>
      </c>
    </row>
    <row r="104" spans="19:20">
      <c r="S104" s="29" t="s">
        <v>1397</v>
      </c>
      <c r="T104" s="29">
        <v>30250</v>
      </c>
    </row>
    <row r="105" spans="19:20">
      <c r="S105" s="29" t="s">
        <v>1403</v>
      </c>
      <c r="T105" s="29">
        <v>30335</v>
      </c>
    </row>
    <row r="106" spans="19:20">
      <c r="S106" s="29" t="s">
        <v>1412</v>
      </c>
      <c r="T106" s="29">
        <v>30336</v>
      </c>
    </row>
    <row r="107" spans="19:20">
      <c r="S107" s="29" t="s">
        <v>1425</v>
      </c>
      <c r="T107" s="29">
        <v>30337</v>
      </c>
    </row>
    <row r="108" spans="19:20">
      <c r="S108" s="29" t="s">
        <v>1430</v>
      </c>
      <c r="T108" s="29">
        <v>30338</v>
      </c>
    </row>
    <row r="109" spans="19:20">
      <c r="S109" s="29" t="s">
        <v>1427</v>
      </c>
      <c r="T109" s="29">
        <v>30339</v>
      </c>
    </row>
    <row r="110" spans="19:20">
      <c r="S110" s="29" t="s">
        <v>1422</v>
      </c>
      <c r="T110" s="29">
        <v>30251</v>
      </c>
    </row>
    <row r="111" spans="19:20">
      <c r="S111" s="29" t="s">
        <v>1442</v>
      </c>
      <c r="T111" s="29">
        <v>30343</v>
      </c>
    </row>
    <row r="112" spans="19:20">
      <c r="S112" s="29" t="s">
        <v>1440</v>
      </c>
      <c r="T112" s="29">
        <v>30344</v>
      </c>
    </row>
    <row r="113" spans="19:20">
      <c r="S113" s="29" t="s">
        <v>1444</v>
      </c>
      <c r="T113" s="29">
        <v>30341</v>
      </c>
    </row>
    <row r="114" spans="19:20">
      <c r="S114" s="29" t="s">
        <v>1446</v>
      </c>
      <c r="T114" s="29">
        <v>30342</v>
      </c>
    </row>
    <row r="115" spans="19:20">
      <c r="S115" s="29" t="s">
        <v>1448</v>
      </c>
      <c r="T115" s="29">
        <v>30340</v>
      </c>
    </row>
    <row r="116" spans="19:20">
      <c r="S116" s="29" t="s">
        <v>1459</v>
      </c>
      <c r="T116" s="29">
        <v>30345</v>
      </c>
    </row>
    <row r="117" spans="19:20">
      <c r="S117" s="29" t="s">
        <v>1462</v>
      </c>
      <c r="T117" s="29">
        <v>30346</v>
      </c>
    </row>
    <row r="118" spans="19:20">
      <c r="S118" s="29" t="s">
        <v>1477</v>
      </c>
      <c r="T118" s="29">
        <v>30347</v>
      </c>
    </row>
    <row r="119" spans="19:20">
      <c r="S119" s="29" t="s">
        <v>1478</v>
      </c>
      <c r="T119" s="29">
        <v>30348</v>
      </c>
    </row>
  </sheetData>
  <phoneticPr fontId="3"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F3:AM200"/>
  <sheetViews>
    <sheetView topLeftCell="H91" workbookViewId="0">
      <selection activeCell="M119" sqref="M119"/>
    </sheetView>
  </sheetViews>
  <sheetFormatPr defaultRowHeight="12"/>
  <cols>
    <col min="1" max="6" width="9" style="171"/>
    <col min="7" max="7" width="110.625" style="171" customWidth="1"/>
    <col min="8" max="8" width="10.125" style="200" customWidth="1"/>
    <col min="9" max="9" width="9" style="200"/>
    <col min="10" max="13" width="9" style="171"/>
    <col min="14" max="14" width="39.625" style="171" bestFit="1" customWidth="1"/>
    <col min="15" max="16" width="9" style="200"/>
    <col min="17" max="20" width="9" style="171"/>
    <col min="21" max="21" width="39.625" style="171" bestFit="1" customWidth="1"/>
    <col min="22" max="23" width="9" style="200"/>
    <col min="24" max="27" width="9" style="171"/>
    <col min="28" max="28" width="39.625" style="171" bestFit="1" customWidth="1"/>
    <col min="29" max="30" width="9" style="200"/>
    <col min="31" max="34" width="9" style="171"/>
    <col min="35" max="35" width="39.625" style="171" bestFit="1" customWidth="1"/>
    <col min="36" max="37" width="9" style="200"/>
    <col min="38" max="16384" width="9" style="171"/>
  </cols>
  <sheetData>
    <row r="3" spans="6:39">
      <c r="F3" s="171" t="s">
        <v>163</v>
      </c>
      <c r="M3" s="171" t="s">
        <v>172</v>
      </c>
      <c r="T3" s="171" t="s">
        <v>173</v>
      </c>
      <c r="AA3" s="171" t="s">
        <v>173</v>
      </c>
      <c r="AH3" s="171" t="s">
        <v>173</v>
      </c>
    </row>
    <row r="4" spans="6:39">
      <c r="F4" s="172" t="s">
        <v>154</v>
      </c>
      <c r="G4" s="172" t="s">
        <v>39</v>
      </c>
      <c r="H4" s="201" t="s">
        <v>121</v>
      </c>
      <c r="I4" s="201" t="s">
        <v>153</v>
      </c>
      <c r="J4" s="172" t="s">
        <v>122</v>
      </c>
      <c r="K4" s="172" t="s">
        <v>171</v>
      </c>
      <c r="M4" s="172" t="s">
        <v>154</v>
      </c>
      <c r="N4" s="172" t="s">
        <v>39</v>
      </c>
      <c r="O4" s="201" t="s">
        <v>121</v>
      </c>
      <c r="P4" s="201" t="s">
        <v>153</v>
      </c>
      <c r="Q4" s="172" t="s">
        <v>122</v>
      </c>
      <c r="R4" s="172" t="s">
        <v>171</v>
      </c>
      <c r="T4" s="172" t="s">
        <v>154</v>
      </c>
      <c r="U4" s="172" t="s">
        <v>39</v>
      </c>
      <c r="V4" s="201" t="s">
        <v>121</v>
      </c>
      <c r="W4" s="201" t="s">
        <v>153</v>
      </c>
      <c r="X4" s="172" t="s">
        <v>122</v>
      </c>
      <c r="Y4" s="172" t="s">
        <v>171</v>
      </c>
      <c r="AA4" s="172" t="s">
        <v>154</v>
      </c>
      <c r="AB4" s="172" t="s">
        <v>39</v>
      </c>
      <c r="AC4" s="201" t="s">
        <v>121</v>
      </c>
      <c r="AD4" s="201" t="s">
        <v>153</v>
      </c>
      <c r="AE4" s="172" t="s">
        <v>122</v>
      </c>
      <c r="AF4" s="172" t="s">
        <v>171</v>
      </c>
      <c r="AH4" s="172" t="s">
        <v>154</v>
      </c>
      <c r="AI4" s="172" t="s">
        <v>39</v>
      </c>
      <c r="AJ4" s="201" t="s">
        <v>121</v>
      </c>
      <c r="AK4" s="201" t="s">
        <v>153</v>
      </c>
      <c r="AL4" s="172" t="s">
        <v>122</v>
      </c>
      <c r="AM4" s="172" t="s">
        <v>171</v>
      </c>
    </row>
    <row r="5" spans="6:39">
      <c r="F5" s="173"/>
      <c r="G5" s="173"/>
      <c r="H5" s="202"/>
      <c r="I5" s="202"/>
      <c r="J5" s="173"/>
      <c r="K5" s="174"/>
      <c r="M5" s="173"/>
      <c r="N5" s="173"/>
      <c r="O5" s="202"/>
      <c r="P5" s="202"/>
      <c r="Q5" s="173"/>
      <c r="R5" s="174"/>
      <c r="T5" s="173"/>
      <c r="U5" s="173"/>
      <c r="V5" s="202"/>
      <c r="W5" s="202"/>
      <c r="X5" s="173"/>
      <c r="Y5" s="174"/>
      <c r="AA5" s="173"/>
      <c r="AB5" s="173"/>
      <c r="AC5" s="202"/>
      <c r="AD5" s="202"/>
      <c r="AE5" s="173"/>
      <c r="AF5" s="174"/>
      <c r="AH5" s="173"/>
      <c r="AI5" s="173"/>
      <c r="AJ5" s="202"/>
      <c r="AK5" s="202"/>
      <c r="AL5" s="173"/>
      <c r="AM5" s="174"/>
    </row>
    <row r="6" spans="6:39">
      <c r="F6" s="173"/>
      <c r="G6" s="173"/>
      <c r="H6" s="202"/>
      <c r="I6" s="202"/>
      <c r="J6" s="173"/>
      <c r="K6" s="174"/>
      <c r="M6" s="173"/>
      <c r="N6" s="173"/>
      <c r="O6" s="202"/>
      <c r="P6" s="202"/>
      <c r="Q6" s="173"/>
      <c r="R6" s="174"/>
      <c r="T6" s="173"/>
      <c r="U6" s="173"/>
      <c r="V6" s="202"/>
      <c r="W6" s="202"/>
      <c r="X6" s="173"/>
      <c r="Y6" s="174"/>
      <c r="AA6" s="173"/>
      <c r="AB6" s="173"/>
      <c r="AC6" s="202"/>
      <c r="AD6" s="202"/>
      <c r="AE6" s="173"/>
      <c r="AF6" s="174"/>
      <c r="AH6" s="173"/>
      <c r="AI6" s="173"/>
      <c r="AJ6" s="202"/>
      <c r="AK6" s="202"/>
      <c r="AL6" s="173"/>
      <c r="AM6" s="174"/>
    </row>
    <row r="7" spans="6:39">
      <c r="F7" s="173" t="s">
        <v>123</v>
      </c>
      <c r="G7" s="173" t="s">
        <v>166</v>
      </c>
      <c r="H7" s="202" t="s">
        <v>167</v>
      </c>
      <c r="I7" s="202" t="s">
        <v>168</v>
      </c>
      <c r="J7" s="173" t="s">
        <v>169</v>
      </c>
      <c r="K7" s="173" t="s">
        <v>170</v>
      </c>
      <c r="M7" s="173" t="s">
        <v>123</v>
      </c>
      <c r="N7" s="173" t="s">
        <v>166</v>
      </c>
      <c r="O7" s="202" t="s">
        <v>167</v>
      </c>
      <c r="P7" s="202" t="s">
        <v>168</v>
      </c>
      <c r="Q7" s="173" t="s">
        <v>169</v>
      </c>
      <c r="R7" s="173" t="s">
        <v>170</v>
      </c>
      <c r="T7" s="173" t="s">
        <v>123</v>
      </c>
      <c r="U7" s="173" t="s">
        <v>166</v>
      </c>
      <c r="V7" s="202" t="s">
        <v>167</v>
      </c>
      <c r="W7" s="202" t="s">
        <v>168</v>
      </c>
      <c r="X7" s="173" t="s">
        <v>169</v>
      </c>
      <c r="Y7" s="173" t="s">
        <v>170</v>
      </c>
      <c r="AA7" s="173" t="s">
        <v>123</v>
      </c>
      <c r="AB7" s="173" t="s">
        <v>166</v>
      </c>
      <c r="AC7" s="202" t="s">
        <v>167</v>
      </c>
      <c r="AD7" s="202" t="s">
        <v>168</v>
      </c>
      <c r="AE7" s="173" t="s">
        <v>169</v>
      </c>
      <c r="AF7" s="173" t="s">
        <v>170</v>
      </c>
      <c r="AH7" s="173" t="s">
        <v>123</v>
      </c>
      <c r="AI7" s="173" t="s">
        <v>166</v>
      </c>
      <c r="AJ7" s="202" t="s">
        <v>167</v>
      </c>
      <c r="AK7" s="202" t="s">
        <v>168</v>
      </c>
      <c r="AL7" s="173" t="s">
        <v>169</v>
      </c>
      <c r="AM7" s="173" t="s">
        <v>170</v>
      </c>
    </row>
    <row r="8" spans="6:39">
      <c r="F8" s="174" t="str">
        <f>IF(索引!T7="","",索引!T7&amp;1)</f>
        <v>300011</v>
      </c>
      <c r="G8" s="172" t="str">
        <f>IFERROR(IF(F8="","",IFERROR(IFERROR(INDEX(兵法调用模板!$BH:$BH,MATCH(F8,兵法调用模板!$AU:$AU,0)),INDEX(兵法调用模板!$BH:$BH,MATCH(F8,兵法调用模板!$AY:$AY,0))),INDEX(兵法调用模板!$BH:$BH,MATCH(F8,兵法调用模板!$BC:$BC,0)))),"")</f>
        <v>开场时，使我军全体步兵受到伤害降低 {0}%，持续 {1}秒。</v>
      </c>
      <c r="H8" s="201">
        <f>IFERROR(IFERROR(IFERROR(INDEX(兵法调用模板!$AV:$AV,MATCH(F8,兵法调用模板!$AU:$AU,0)),INDEX(兵法调用模板!$AZ:$AZ,MATCH(F8,兵法调用模板!$AY:$AY,0))),INDEX(兵法调用模板!$BD:$BD,MATCH(F8,兵法调用模板!$BC:$BC,0))),"")</f>
        <v>4.9000000000000002E-2</v>
      </c>
      <c r="I8" s="201">
        <f>IFERROR(IFERROR(IFERROR(INDEX(兵法调用模板!$AW:$AW,MATCH(F8,兵法调用模板!$AU:$AU,0)),INDEX(兵法调用模板!$BA:$BA,MATCH(F8,兵法调用模板!$AY:$AY,0))),INDEX(兵法调用模板!$BE:$BE,MATCH(F8,兵法调用模板!$BC:$BC,0))),"")</f>
        <v>8.0000000000000002E-3</v>
      </c>
      <c r="J8" s="172" t="s">
        <v>442</v>
      </c>
      <c r="K8" s="175">
        <f>IFERROR(IF(MID(G8,FIND("{0}",G8)+3,1)="%",100,1),1)*IF(H8&lt;0,-1,1)</f>
        <v>100</v>
      </c>
      <c r="M8" s="174" t="str">
        <f>IF(索引!T7="","",索引!T7&amp;2)</f>
        <v>300012</v>
      </c>
      <c r="N8" s="172" t="str">
        <f>IFERROR(IF(M8="","",IFERROR(IFERROR(INDEX(兵法调用模板!$BH:$BH,MATCH(M8,兵法调用模板!$AU:$AU,0)),INDEX(兵法调用模板!$BH:$BH,MATCH(M8,兵法调用模板!$AY:$AY,0))),INDEX(兵法调用模板!$BH:$BH,MATCH(M8,兵法调用模板!$BC:$BC,0)))),"")</f>
        <v>开场时，使我军全体步兵受到伤害降低 {0}%，持续 {1}秒。</v>
      </c>
      <c r="O8" s="201">
        <f>IFERROR(IFERROR(IFERROR(INDEX(兵法调用模板!$AV:$AV,MATCH(M8,兵法调用模板!$AU:$AU,0)),INDEX(兵法调用模板!$AZ:$AZ,MATCH(M8,兵法调用模板!$AY:$AY,0))),INDEX(兵法调用模板!$BD:$BD,MATCH(M8,兵法调用模板!$BC:$BC,0))),"")</f>
        <v>40</v>
      </c>
      <c r="P8" s="201">
        <f>IFERROR(IFERROR(IFERROR(INDEX(兵法调用模板!$AW:$AW,MATCH(M8,兵法调用模板!$AU:$AU,0)),INDEX(兵法调用模板!$BA:$BA,MATCH(M8,兵法调用模板!$AY:$AY,0))),INDEX(兵法调用模板!$BE:$BE,MATCH(M8,兵法调用模板!$BC:$BC,0))),"")</f>
        <v>0</v>
      </c>
      <c r="Q8" s="172" t="s">
        <v>442</v>
      </c>
      <c r="R8" s="175">
        <f>IFERROR(IF(MID(N8,FIND("{1}",N8)+3,1)="%",100,1),1)*IF(O8&lt;0,-1,1)</f>
        <v>1</v>
      </c>
      <c r="T8" s="174" t="str">
        <f>IF(索引!T7="","",索引!T7&amp;3)</f>
        <v>300013</v>
      </c>
      <c r="U8" s="172" t="str">
        <f>IFERROR(IF(T8="","",IFERROR(IFERROR(INDEX(兵法调用模板!$BH:$BH,MATCH(T8,兵法调用模板!$AU:$AU,0)),INDEX(兵法调用模板!$BH:$BH,MATCH(T8,兵法调用模板!$AY:$AY,0))),INDEX(兵法调用模板!$BH:$BH,MATCH(T8,兵法调用模板!$BC:$BC,0)))),"")</f>
        <v/>
      </c>
      <c r="V8" s="201" t="str">
        <f>IFERROR(IFERROR(IFERROR(INDEX(兵法调用模板!$AV:$AV,MATCH(T8,兵法调用模板!$AU:$AU,0)),INDEX(兵法调用模板!$AZ:$AZ,MATCH(T8,兵法调用模板!$AY:$AY,0))),INDEX(兵法调用模板!$BD:$BD,MATCH(T8,兵法调用模板!$BC:$BC,0))),"")</f>
        <v/>
      </c>
      <c r="W8" s="201" t="str">
        <f>IFERROR(IFERROR(IFERROR(INDEX(兵法调用模板!$AW:$AW,MATCH(T8,兵法调用模板!$AU:$AU,0)),INDEX(兵法调用模板!$BA:$BA,MATCH(T8,兵法调用模板!$AY:$AY,0))),INDEX(兵法调用模板!$BE:$BE,MATCH(T8,兵法调用模板!$BC:$BC,0))),"")</f>
        <v/>
      </c>
      <c r="X8" s="172" t="s">
        <v>442</v>
      </c>
      <c r="Y8" s="175">
        <f>IFERROR(IF(MID(U8,FIND("{2}",U8)+3,1)="%",100,1),1)*IF(V8&lt;0,-1,1)</f>
        <v>1</v>
      </c>
      <c r="AA8" s="174" t="str">
        <f>IF(索引!T7="","",索引!T7&amp;4)</f>
        <v>300014</v>
      </c>
      <c r="AB8" s="172" t="str">
        <f>IFERROR(IF(AA8="","",IFERROR(IFERROR(INDEX(兵法调用模板!$BH:$BH,MATCH(AA8,兵法调用模板!$AU:$AU,0)),INDEX(兵法调用模板!$BH:$BH,MATCH(AA8,兵法调用模板!$AY:$AY,0))),INDEX(兵法调用模板!$BH:$BH,MATCH(AA8,兵法调用模板!$BC:$BC,0)))),"")</f>
        <v/>
      </c>
      <c r="AC8" s="201" t="str">
        <f>IFERROR(IFERROR(IFERROR(INDEX(兵法调用模板!$AV:$AV,MATCH(AA8,兵法调用模板!$AU:$AU,0)),INDEX(兵法调用模板!$AZ:$AZ,MATCH(AA8,兵法调用模板!$AY:$AY,0))),INDEX(兵法调用模板!$BD:$BD,MATCH(AA8,兵法调用模板!$BC:$BC,0))),"")</f>
        <v/>
      </c>
      <c r="AD8" s="201" t="str">
        <f>IFERROR(IFERROR(IFERROR(INDEX(兵法调用模板!$AW:$AW,MATCH(AA8,兵法调用模板!$AU:$AU,0)),INDEX(兵法调用模板!$BA:$BA,MATCH(AA8,兵法调用模板!$AY:$AY,0))),INDEX(兵法调用模板!$BE:$BE,MATCH(AA8,兵法调用模板!$BC:$BC,0))),"")</f>
        <v/>
      </c>
      <c r="AE8" s="172" t="s">
        <v>442</v>
      </c>
      <c r="AF8" s="175">
        <f>IFERROR(IF(MID(AB8,FIND("{3}",AB8)+3,1)="%",100,1),1)*IF(AC8&lt;0,-1,1)</f>
        <v>1</v>
      </c>
      <c r="AH8" s="174" t="str">
        <f>IF(索引!T7="","",索引!T7&amp;5)</f>
        <v>300015</v>
      </c>
      <c r="AI8" s="172" t="str">
        <f>IFERROR(IF(AH8="","",IFERROR(IFERROR(INDEX(兵法调用模板!$BH:$BH,MATCH(AH8,兵法调用模板!$AU:$AU,0)),INDEX(兵法调用模板!$BH:$BH,MATCH(AH8,兵法调用模板!$AY:$AY,0))),INDEX(兵法调用模板!$BH:$BH,MATCH(AH8,兵法调用模板!$BC:$BC,0)))),"")</f>
        <v/>
      </c>
      <c r="AJ8" s="201" t="str">
        <f>IFERROR(IFERROR(IFERROR(INDEX(兵法调用模板!$AV:$AV,MATCH(AH8,兵法调用模板!$AU:$AU,0)),INDEX(兵法调用模板!$AZ:$AZ,MATCH(AH8,兵法调用模板!$AY:$AY,0))),INDEX(兵法调用模板!$BD:$BD,MATCH(AH8,兵法调用模板!$BC:$BC,0))),"")</f>
        <v/>
      </c>
      <c r="AK8" s="201" t="str">
        <f>IFERROR(IFERROR(IFERROR(INDEX(兵法调用模板!$AW:$AW,MATCH(AH8,兵法调用模板!$AU:$AU,0)),INDEX(兵法调用模板!$BA:$BA,MATCH(AH8,兵法调用模板!$AY:$AY,0))),INDEX(兵法调用模板!$BE:$BE,MATCH(AH8,兵法调用模板!$BC:$BC,0))),"")</f>
        <v/>
      </c>
      <c r="AL8" s="172" t="s">
        <v>442</v>
      </c>
      <c r="AM8" s="175">
        <f>IFERROR(IF(MID(AI8,FIND("{4}",AI8)+3,1)="%",100,1),1)*IF(AJ8&lt;0,-1,1)</f>
        <v>1</v>
      </c>
    </row>
    <row r="9" spans="6:39">
      <c r="F9" s="174" t="str">
        <f>IF(索引!T8="","",索引!T8&amp;1)</f>
        <v>300021</v>
      </c>
      <c r="G9" s="172" t="str">
        <f>IFERROR(IF(F9="","",IFERROR(IFERROR(INDEX(兵法调用模板!$BH:$BH,MATCH(F9,兵法调用模板!$AU:$AU,0)),INDEX(兵法调用模板!$BH:$BH,MATCH(F9,兵法调用模板!$AY:$AY,0))),INDEX(兵法调用模板!$BH:$BH,MATCH(F9,兵法调用模板!$BC:$BC,0)))),"")</f>
        <v>开场时，增加自身及自身小兵伤害 {0}%，持续 {1}秒。</v>
      </c>
      <c r="H9" s="201">
        <f>IFERROR(IFERROR(IFERROR(INDEX(兵法调用模板!$AV:$AV,MATCH(F9,兵法调用模板!$AU:$AU,0)),INDEX(兵法调用模板!$AZ:$AZ,MATCH(F9,兵法调用模板!$AY:$AY,0))),INDEX(兵法调用模板!$BD:$BD,MATCH(F9,兵法调用模板!$BC:$BC,0))),"")</f>
        <v>7.5999999999999998E-2</v>
      </c>
      <c r="I9" s="201">
        <f>IFERROR(IFERROR(IFERROR(INDEX(兵法调用模板!$AW:$AW,MATCH(F9,兵法调用模板!$AU:$AU,0)),INDEX(兵法调用模板!$BA:$BA,MATCH(F9,兵法调用模板!$AY:$AY,0))),INDEX(兵法调用模板!$BE:$BE,MATCH(F9,兵法调用模板!$BC:$BC,0))),"")</f>
        <v>1.2E-2</v>
      </c>
      <c r="J9" s="172" t="s">
        <v>442</v>
      </c>
      <c r="K9" s="175">
        <f>IFERROR(IF(MID(G9,FIND("{0}",G9)+3,1)="%",100,1),1)*IF(H9&lt;0,-1,1)</f>
        <v>100</v>
      </c>
      <c r="M9" s="174" t="str">
        <f>IF(索引!T8="","",索引!T8&amp;2)</f>
        <v>300022</v>
      </c>
      <c r="N9" s="172" t="str">
        <f>IFERROR(IF(M9="","",IFERROR(IFERROR(INDEX(兵法调用模板!$BH:$BH,MATCH(M9,兵法调用模板!$AU:$AU,0)),INDEX(兵法调用模板!$BH:$BH,MATCH(M9,兵法调用模板!$AY:$AY,0))),INDEX(兵法调用模板!$BH:$BH,MATCH(M9,兵法调用模板!$BC:$BC,0)))),"")</f>
        <v>开场时，增加自身及自身小兵伤害 {0}%，持续 {1}秒。</v>
      </c>
      <c r="O9" s="201">
        <f>IFERROR(IFERROR(IFERROR(INDEX(兵法调用模板!$AV:$AV,MATCH(M9,兵法调用模板!$AU:$AU,0)),INDEX(兵法调用模板!$AZ:$AZ,MATCH(M9,兵法调用模板!$AY:$AY,0))),INDEX(兵法调用模板!$BD:$BD,MATCH(M9,兵法调用模板!$BC:$BC,0))),"")</f>
        <v>40</v>
      </c>
      <c r="P9" s="201">
        <f>IFERROR(IFERROR(IFERROR(INDEX(兵法调用模板!$AW:$AW,MATCH(M9,兵法调用模板!$AU:$AU,0)),INDEX(兵法调用模板!$BA:$BA,MATCH(M9,兵法调用模板!$AY:$AY,0))),INDEX(兵法调用模板!$BE:$BE,MATCH(M9,兵法调用模板!$BC:$BC,0))),"")</f>
        <v>0</v>
      </c>
      <c r="Q9" s="172" t="s">
        <v>442</v>
      </c>
      <c r="R9" s="175">
        <f t="shared" ref="R9:R61" si="0">IFERROR(IF(MID(N9,FIND("{1}",N9)+3,1)="%",100,1),1)*IF(O9&lt;0,-1,1)</f>
        <v>1</v>
      </c>
      <c r="T9" s="174" t="str">
        <f>IF(索引!T8="","",索引!T8&amp;3)</f>
        <v>300023</v>
      </c>
      <c r="U9" s="172" t="str">
        <f>IFERROR(IF(T9="","",IFERROR(IFERROR(INDEX(兵法调用模板!$BH:$BH,MATCH(T9,兵法调用模板!$AU:$AU,0)),INDEX(兵法调用模板!$BH:$BH,MATCH(T9,兵法调用模板!$AY:$AY,0))),INDEX(兵法调用模板!$BH:$BH,MATCH(T9,兵法调用模板!$BC:$BC,0)))),"")</f>
        <v/>
      </c>
      <c r="V9" s="201" t="str">
        <f>IFERROR(IFERROR(IFERROR(INDEX(兵法调用模板!$AV:$AV,MATCH(T9,兵法调用模板!$AU:$AU,0)),INDEX(兵法调用模板!$AZ:$AZ,MATCH(T9,兵法调用模板!$AY:$AY,0))),INDEX(兵法调用模板!$BD:$BD,MATCH(T9,兵法调用模板!$BC:$BC,0))),"")</f>
        <v/>
      </c>
      <c r="W9" s="201" t="str">
        <f>IFERROR(IFERROR(IFERROR(INDEX(兵法调用模板!$AW:$AW,MATCH(T9,兵法调用模板!$AU:$AU,0)),INDEX(兵法调用模板!$BA:$BA,MATCH(T9,兵法调用模板!$AY:$AY,0))),INDEX(兵法调用模板!$BE:$BE,MATCH(T9,兵法调用模板!$BC:$BC,0))),"")</f>
        <v/>
      </c>
      <c r="X9" s="172" t="s">
        <v>442</v>
      </c>
      <c r="Y9" s="175">
        <f t="shared" ref="Y9:Y59" si="1">IFERROR(IF(MID(U9,FIND("{2}",U9)+3,1)="%",100,1),1)*IF(V9&lt;0,-1,1)</f>
        <v>1</v>
      </c>
      <c r="AA9" s="174" t="str">
        <f>IF(索引!T8="","",索引!T8&amp;4)</f>
        <v>300024</v>
      </c>
      <c r="AB9" s="172" t="str">
        <f>IFERROR(IF(AA9="","",IFERROR(IFERROR(INDEX(兵法调用模板!$BH:$BH,MATCH(AA9,兵法调用模板!$AU:$AU,0)),INDEX(兵法调用模板!$BH:$BH,MATCH(AA9,兵法调用模板!$AY:$AY,0))),INDEX(兵法调用模板!$BH:$BH,MATCH(AA9,兵法调用模板!$BC:$BC,0)))),"")</f>
        <v/>
      </c>
      <c r="AC9" s="201" t="str">
        <f>IFERROR(IFERROR(IFERROR(INDEX(兵法调用模板!$AV:$AV,MATCH(AA9,兵法调用模板!$AU:$AU,0)),INDEX(兵法调用模板!$AZ:$AZ,MATCH(AA9,兵法调用模板!$AY:$AY,0))),INDEX(兵法调用模板!$BD:$BD,MATCH(AA9,兵法调用模板!$BC:$BC,0))),"")</f>
        <v/>
      </c>
      <c r="AD9" s="201" t="str">
        <f>IFERROR(IFERROR(IFERROR(INDEX(兵法调用模板!$AW:$AW,MATCH(AA9,兵法调用模板!$AU:$AU,0)),INDEX(兵法调用模板!$BA:$BA,MATCH(AA9,兵法调用模板!$AY:$AY,0))),INDEX(兵法调用模板!$BE:$BE,MATCH(AA9,兵法调用模板!$BC:$BC,0))),"")</f>
        <v/>
      </c>
      <c r="AE9" s="172" t="s">
        <v>442</v>
      </c>
      <c r="AF9" s="175">
        <f t="shared" ref="AF9:AF61" si="2">IFERROR(IF(MID(AB9,FIND("{3}",AB9)+3,1)="%",100,1),1)*IF(AC9&lt;0,-1,1)</f>
        <v>1</v>
      </c>
      <c r="AH9" s="174" t="str">
        <f>IF(索引!T8="","",索引!T8&amp;5)</f>
        <v>300025</v>
      </c>
      <c r="AI9" s="172" t="str">
        <f>IFERROR(IF(AH9="","",IFERROR(IFERROR(INDEX(兵法调用模板!$BH:$BH,MATCH(AH9,兵法调用模板!$AU:$AU,0)),INDEX(兵法调用模板!$BH:$BH,MATCH(AH9,兵法调用模板!$AY:$AY,0))),INDEX(兵法调用模板!$BH:$BH,MATCH(AH9,兵法调用模板!$BC:$BC,0)))),"")</f>
        <v/>
      </c>
      <c r="AJ9" s="201" t="str">
        <f>IFERROR(IFERROR(IFERROR(INDEX(兵法调用模板!$AV:$AV,MATCH(AH9,兵法调用模板!$AU:$AU,0)),INDEX(兵法调用模板!$AZ:$AZ,MATCH(AH9,兵法调用模板!$AY:$AY,0))),INDEX(兵法调用模板!$BD:$BD,MATCH(AH9,兵法调用模板!$BC:$BC,0))),"")</f>
        <v/>
      </c>
      <c r="AK9" s="201" t="str">
        <f>IFERROR(IFERROR(IFERROR(INDEX(兵法调用模板!$AW:$AW,MATCH(AH9,兵法调用模板!$AU:$AU,0)),INDEX(兵法调用模板!$BA:$BA,MATCH(AH9,兵法调用模板!$AY:$AY,0))),INDEX(兵法调用模板!$BE:$BE,MATCH(AH9,兵法调用模板!$BC:$BC,0))),"")</f>
        <v/>
      </c>
      <c r="AL9" s="172" t="s">
        <v>442</v>
      </c>
      <c r="AM9" s="175">
        <f t="shared" ref="AM9:AM59" si="3">IFERROR(IF(MID(AI9,FIND("{4}",AI9)+3,1)="%",100,1),1)*IF(AJ9&lt;0,-1,1)</f>
        <v>1</v>
      </c>
    </row>
    <row r="10" spans="6:39">
      <c r="F10" s="174" t="str">
        <f>IF(索引!T9="","",索引!T9&amp;1)</f>
        <v>300051</v>
      </c>
      <c r="G10" s="172" t="str">
        <f>IFERROR(IF(F10="","",IFERROR(IFERROR(INDEX(兵法调用模板!$BH:$BH,MATCH(F10,兵法调用模板!$AU:$AU,0)),INDEX(兵法调用模板!$BH:$BH,MATCH(F10,兵法调用模板!$AY:$AY,0))),INDEX(兵法调用模板!$BH:$BH,MATCH(F10,兵法调用模板!$BC:$BC,0)))),"")</f>
        <v>自身生命低于{0}%时，对自身朝向方向扇形范围造成自身攻击力 {1}%武力伤害，如果自己血量低于目标血量额外造成自身攻击力 {2}%武力伤害。</v>
      </c>
      <c r="H10" s="201">
        <f>IFERROR(IFERROR(IFERROR(INDEX(兵法调用模板!$AV:$AV,MATCH(F10,兵法调用模板!$AU:$AU,0)),INDEX(兵法调用模板!$AZ:$AZ,MATCH(F10,兵法调用模板!$AY:$AY,0))),INDEX(兵法调用模板!$BD:$BD,MATCH(F10,兵法调用模板!$BC:$BC,0))),"")</f>
        <v>0.35</v>
      </c>
      <c r="I10" s="201">
        <f>IFERROR(IFERROR(IFERROR(INDEX(兵法调用模板!$AW:$AW,MATCH(F10,兵法调用模板!$AU:$AU,0)),INDEX(兵法调用模板!$BA:$BA,MATCH(F10,兵法调用模板!$AY:$AY,0))),INDEX(兵法调用模板!$BE:$BE,MATCH(F10,兵法调用模板!$BC:$BC,0))),"")</f>
        <v>0</v>
      </c>
      <c r="J10" s="172" t="s">
        <v>441</v>
      </c>
      <c r="K10" s="175">
        <f t="shared" ref="K10:K25" si="4">IFERROR(IF(MID(G10,FIND("{0}",G10)+3,1)="%",100,1),1)*IF(H10&lt;0,-1,1)</f>
        <v>100</v>
      </c>
      <c r="M10" s="174" t="str">
        <f>IF(索引!T9="","",索引!T9&amp;2)</f>
        <v>300052</v>
      </c>
      <c r="N10" s="172" t="str">
        <f>IFERROR(IF(M10="","",IFERROR(IFERROR(INDEX(兵法调用模板!$BH:$BH,MATCH(M10,兵法调用模板!$AU:$AU,0)),INDEX(兵法调用模板!$BH:$BH,MATCH(M10,兵法调用模板!$AY:$AY,0))),INDEX(兵法调用模板!$BH:$BH,MATCH(M10,兵法调用模板!$BC:$BC,0)))),"")</f>
        <v>自身生命低于{0}%时，对自身朝向方向扇形范围造成自身攻击力 {1}%武力伤害，如果自己血量低于目标血量额外造成自身攻击力 {2}%武力伤害。</v>
      </c>
      <c r="O10" s="201">
        <f>IFERROR(IFERROR(IFERROR(INDEX(兵法调用模板!$AV:$AV,MATCH(M10,兵法调用模板!$AU:$AU,0)),INDEX(兵法调用模板!$AZ:$AZ,MATCH(M10,兵法调用模板!$AY:$AY,0))),INDEX(兵法调用模板!$BD:$BD,MATCH(M10,兵法调用模板!$BC:$BC,0))),"")</f>
        <v>0.61599999999999999</v>
      </c>
      <c r="P10" s="201">
        <f>IFERROR(IFERROR(IFERROR(INDEX(兵法调用模板!$AW:$AW,MATCH(M10,兵法调用模板!$AU:$AU,0)),INDEX(兵法调用模板!$BA:$BA,MATCH(M10,兵法调用模板!$AY:$AY,0))),INDEX(兵法调用模板!$BE:$BE,MATCH(M10,兵法调用模板!$BC:$BC,0))),"")</f>
        <v>2.5999999999999999E-2</v>
      </c>
      <c r="Q10" s="172" t="s">
        <v>441</v>
      </c>
      <c r="R10" s="175">
        <f t="shared" si="0"/>
        <v>100</v>
      </c>
      <c r="T10" s="174" t="str">
        <f>IF(索引!T9="","",索引!T9&amp;3)</f>
        <v>300053</v>
      </c>
      <c r="U10" s="172" t="str">
        <f>IFERROR(IF(T10="","",IFERROR(IFERROR(INDEX(兵法调用模板!$BH:$BH,MATCH(T10,兵法调用模板!$AU:$AU,0)),INDEX(兵法调用模板!$BH:$BH,MATCH(T10,兵法调用模板!$AY:$AY,0))),INDEX(兵法调用模板!$BH:$BH,MATCH(T10,兵法调用模板!$BC:$BC,0)))),"")</f>
        <v>自身生命低于{0}%时，对自身朝向方向扇形范围造成自身攻击力 {1}%武力伤害，如果自己血量低于目标血量额外造成自身攻击力 {2}%武力伤害。</v>
      </c>
      <c r="V10" s="201">
        <f>IFERROR(IFERROR(IFERROR(INDEX(兵法调用模板!$AV:$AV,MATCH(T10,兵法调用模板!$AU:$AU,0)),INDEX(兵法调用模板!$AZ:$AZ,MATCH(T10,兵法调用模板!$AY:$AY,0))),INDEX(兵法调用模板!$BD:$BD,MATCH(T10,兵法调用模板!$BC:$BC,0))),"")</f>
        <v>0.308</v>
      </c>
      <c r="W10" s="201">
        <f>IFERROR(IFERROR(IFERROR(INDEX(兵法调用模板!$AW:$AW,MATCH(T10,兵法调用模板!$AU:$AU,0)),INDEX(兵法调用模板!$BA:$BA,MATCH(T10,兵法调用模板!$AY:$AY,0))),INDEX(兵法调用模板!$BE:$BE,MATCH(T10,兵法调用模板!$BC:$BC,0))),"")</f>
        <v>1.2999999999999999E-2</v>
      </c>
      <c r="X10" s="172" t="s">
        <v>441</v>
      </c>
      <c r="Y10" s="175">
        <f t="shared" si="1"/>
        <v>100</v>
      </c>
      <c r="AA10" s="174" t="str">
        <f>IF(索引!T9="","",索引!T9&amp;4)</f>
        <v>300054</v>
      </c>
      <c r="AB10" s="172" t="str">
        <f>IFERROR(IF(AA10="","",IFERROR(IFERROR(INDEX(兵法调用模板!$BH:$BH,MATCH(AA10,兵法调用模板!$AU:$AU,0)),INDEX(兵法调用模板!$BH:$BH,MATCH(AA10,兵法调用模板!$AY:$AY,0))),INDEX(兵法调用模板!$BH:$BH,MATCH(AA10,兵法调用模板!$BC:$BC,0)))),"")</f>
        <v/>
      </c>
      <c r="AC10" s="201" t="str">
        <f>IFERROR(IFERROR(IFERROR(INDEX(兵法调用模板!$AV:$AV,MATCH(AA10,兵法调用模板!$AU:$AU,0)),INDEX(兵法调用模板!$AZ:$AZ,MATCH(AA10,兵法调用模板!$AY:$AY,0))),INDEX(兵法调用模板!$BD:$BD,MATCH(AA10,兵法调用模板!$BC:$BC,0))),"")</f>
        <v/>
      </c>
      <c r="AD10" s="201" t="str">
        <f>IFERROR(IFERROR(IFERROR(INDEX(兵法调用模板!$AW:$AW,MATCH(AA10,兵法调用模板!$AU:$AU,0)),INDEX(兵法调用模板!$BA:$BA,MATCH(AA10,兵法调用模板!$AY:$AY,0))),INDEX(兵法调用模板!$BE:$BE,MATCH(AA10,兵法调用模板!$BC:$BC,0))),"")</f>
        <v/>
      </c>
      <c r="AE10" s="172" t="s">
        <v>441</v>
      </c>
      <c r="AF10" s="175">
        <f t="shared" si="2"/>
        <v>1</v>
      </c>
      <c r="AH10" s="174" t="str">
        <f>IF(索引!T9="","",索引!T9&amp;5)</f>
        <v>300055</v>
      </c>
      <c r="AI10" s="172" t="str">
        <f>IFERROR(IF(AH10="","",IFERROR(IFERROR(INDEX(兵法调用模板!$BH:$BH,MATCH(AH10,兵法调用模板!$AU:$AU,0)),INDEX(兵法调用模板!$BH:$BH,MATCH(AH10,兵法调用模板!$AY:$AY,0))),INDEX(兵法调用模板!$BH:$BH,MATCH(AH10,兵法调用模板!$BC:$BC,0)))),"")</f>
        <v/>
      </c>
      <c r="AJ10" s="201" t="str">
        <f>IFERROR(IFERROR(IFERROR(INDEX(兵法调用模板!$AV:$AV,MATCH(AH10,兵法调用模板!$AU:$AU,0)),INDEX(兵法调用模板!$AZ:$AZ,MATCH(AH10,兵法调用模板!$AY:$AY,0))),INDEX(兵法调用模板!$BD:$BD,MATCH(AH10,兵法调用模板!$BC:$BC,0))),"")</f>
        <v/>
      </c>
      <c r="AK10" s="201" t="str">
        <f>IFERROR(IFERROR(IFERROR(INDEX(兵法调用模板!$AW:$AW,MATCH(AH10,兵法调用模板!$AU:$AU,0)),INDEX(兵法调用模板!$BA:$BA,MATCH(AH10,兵法调用模板!$AY:$AY,0))),INDEX(兵法调用模板!$BE:$BE,MATCH(AH10,兵法调用模板!$BC:$BC,0))),"")</f>
        <v/>
      </c>
      <c r="AL10" s="172" t="s">
        <v>441</v>
      </c>
      <c r="AM10" s="175">
        <f t="shared" si="3"/>
        <v>1</v>
      </c>
    </row>
    <row r="11" spans="6:39">
      <c r="F11" s="174" t="str">
        <f>IF(索引!T10="","",索引!T10&amp;1)</f>
        <v>301011</v>
      </c>
      <c r="G11" s="172" t="str">
        <f>IFERROR(IF(F11="","",IFERROR(IFERROR(INDEX(兵法调用模板!$BH:$BH,MATCH(F11,兵法调用模板!$AU:$AU,0)),INDEX(兵法调用模板!$BH:$BH,MATCH(F11,兵法调用模板!$AY:$AY,0))),INDEX(兵法调用模板!$BH:$BH,MATCH(F11,兵法调用模板!$BC:$BC,0)))),"")</f>
        <v>自身受到的伤害降低{0}%,同时自身造成的伤害降低{1}%，自身生命提高{2}%</v>
      </c>
      <c r="H11" s="201">
        <f>IFERROR(IFERROR(IFERROR(INDEX(兵法调用模板!$AV:$AV,MATCH(F11,兵法调用模板!$AU:$AU,0)),INDEX(兵法调用模板!$AZ:$AZ,MATCH(F11,兵法调用模板!$AY:$AY,0))),INDEX(兵法调用模板!$BD:$BD,MATCH(F11,兵法调用模板!$BC:$BC,0))),"")</f>
        <v>7.4999999999999997E-2</v>
      </c>
      <c r="I11" s="201">
        <f>IFERROR(IFERROR(IFERROR(INDEX(兵法调用模板!$AW:$AW,MATCH(F11,兵法调用模板!$AU:$AU,0)),INDEX(兵法调用模板!$BA:$BA,MATCH(F11,兵法调用模板!$AY:$AY,0))),INDEX(兵法调用模板!$BE:$BE,MATCH(F11,兵法调用模板!$BC:$BC,0))),"")</f>
        <v>0.01</v>
      </c>
      <c r="J11" s="172" t="s">
        <v>441</v>
      </c>
      <c r="K11" s="175">
        <f t="shared" si="4"/>
        <v>100</v>
      </c>
      <c r="M11" s="174" t="str">
        <f>IF(索引!T10="","",索引!T10&amp;2)</f>
        <v>301012</v>
      </c>
      <c r="N11" s="172" t="str">
        <f>IFERROR(IF(M11="","",IFERROR(IFERROR(INDEX(兵法调用模板!$BH:$BH,MATCH(M11,兵法调用模板!$AU:$AU,0)),INDEX(兵法调用模板!$BH:$BH,MATCH(M11,兵法调用模板!$AY:$AY,0))),INDEX(兵法调用模板!$BH:$BH,MATCH(M11,兵法调用模板!$BC:$BC,0)))),"")</f>
        <v>自身受到的伤害降低{0}%,同时自身造成的伤害降低{1}%，自身生命提高{2}%</v>
      </c>
      <c r="O11" s="201">
        <f>IFERROR(IFERROR(IFERROR(INDEX(兵法调用模板!$AV:$AV,MATCH(M11,兵法调用模板!$AU:$AU,0)),INDEX(兵法调用模板!$AZ:$AZ,MATCH(M11,兵法调用模板!$AY:$AY,0))),INDEX(兵法调用模板!$BD:$BD,MATCH(M11,兵法调用模板!$BC:$BC,0))),"")</f>
        <v>-0.7</v>
      </c>
      <c r="P11" s="201">
        <f>IFERROR(IFERROR(IFERROR(INDEX(兵法调用模板!$AW:$AW,MATCH(M11,兵法调用模板!$AU:$AU,0)),INDEX(兵法调用模板!$BA:$BA,MATCH(M11,兵法调用模板!$AY:$AY,0))),INDEX(兵法调用模板!$BE:$BE,MATCH(M11,兵法调用模板!$BC:$BC,0))),"")</f>
        <v>0</v>
      </c>
      <c r="Q11" s="172" t="s">
        <v>441</v>
      </c>
      <c r="R11" s="175">
        <f t="shared" si="0"/>
        <v>-100</v>
      </c>
      <c r="T11" s="174" t="str">
        <f>IF(索引!T10="","",索引!T10&amp;3)</f>
        <v>301013</v>
      </c>
      <c r="U11" s="172" t="str">
        <f>IFERROR(IF(T11="","",IFERROR(IFERROR(INDEX(兵法调用模板!$BH:$BH,MATCH(T11,兵法调用模板!$AU:$AU,0)),INDEX(兵法调用模板!$BH:$BH,MATCH(T11,兵法调用模板!$AY:$AY,0))),INDEX(兵法调用模板!$BH:$BH,MATCH(T11,兵法调用模板!$BC:$BC,0)))),"")</f>
        <v>自身受到的伤害降低{0}%,同时自身造成的伤害降低{1}%，自身生命提高{2}%</v>
      </c>
      <c r="V11" s="201">
        <f>IFERROR(IFERROR(IFERROR(INDEX(兵法调用模板!$AV:$AV,MATCH(T11,兵法调用模板!$AU:$AU,0)),INDEX(兵法调用模板!$AZ:$AZ,MATCH(T11,兵法调用模板!$AY:$AY,0))),INDEX(兵法调用模板!$BD:$BD,MATCH(T11,兵法调用模板!$BC:$BC,0))),"")</f>
        <v>7.4999999999999997E-2</v>
      </c>
      <c r="W11" s="201">
        <f>IFERROR(IFERROR(IFERROR(INDEX(兵法调用模板!$AW:$AW,MATCH(T11,兵法调用模板!$AU:$AU,0)),INDEX(兵法调用模板!$BA:$BA,MATCH(T11,兵法调用模板!$AY:$AY,0))),INDEX(兵法调用模板!$BE:$BE,MATCH(T11,兵法调用模板!$BC:$BC,0))),"")</f>
        <v>0.01</v>
      </c>
      <c r="X11" s="172" t="s">
        <v>441</v>
      </c>
      <c r="Y11" s="175">
        <f t="shared" si="1"/>
        <v>100</v>
      </c>
      <c r="AA11" s="174" t="str">
        <f>IF(索引!T10="","",索引!T10&amp;4)</f>
        <v>301014</v>
      </c>
      <c r="AB11" s="172" t="str">
        <f>IFERROR(IF(AA11="","",IFERROR(IFERROR(INDEX(兵法调用模板!$BH:$BH,MATCH(AA11,兵法调用模板!$AU:$AU,0)),INDEX(兵法调用模板!$BH:$BH,MATCH(AA11,兵法调用模板!$AY:$AY,0))),INDEX(兵法调用模板!$BH:$BH,MATCH(AA11,兵法调用模板!$BC:$BC,0)))),"")</f>
        <v/>
      </c>
      <c r="AC11" s="201" t="str">
        <f>IFERROR(IFERROR(IFERROR(INDEX(兵法调用模板!$AV:$AV,MATCH(AA11,兵法调用模板!$AU:$AU,0)),INDEX(兵法调用模板!$AZ:$AZ,MATCH(AA11,兵法调用模板!$AY:$AY,0))),INDEX(兵法调用模板!$BD:$BD,MATCH(AA11,兵法调用模板!$BC:$BC,0))),"")</f>
        <v/>
      </c>
      <c r="AD11" s="201" t="str">
        <f>IFERROR(IFERROR(IFERROR(INDEX(兵法调用模板!$AW:$AW,MATCH(AA11,兵法调用模板!$AU:$AU,0)),INDEX(兵法调用模板!$BA:$BA,MATCH(AA11,兵法调用模板!$AY:$AY,0))),INDEX(兵法调用模板!$BE:$BE,MATCH(AA11,兵法调用模板!$BC:$BC,0))),"")</f>
        <v/>
      </c>
      <c r="AE11" s="172" t="s">
        <v>441</v>
      </c>
      <c r="AF11" s="175">
        <f t="shared" si="2"/>
        <v>1</v>
      </c>
      <c r="AH11" s="174" t="str">
        <f>IF(索引!T10="","",索引!T10&amp;5)</f>
        <v>301015</v>
      </c>
      <c r="AI11" s="172" t="str">
        <f>IFERROR(IF(AH11="","",IFERROR(IFERROR(INDEX(兵法调用模板!$BH:$BH,MATCH(AH11,兵法调用模板!$AU:$AU,0)),INDEX(兵法调用模板!$BH:$BH,MATCH(AH11,兵法调用模板!$AY:$AY,0))),INDEX(兵法调用模板!$BH:$BH,MATCH(AH11,兵法调用模板!$BC:$BC,0)))),"")</f>
        <v/>
      </c>
      <c r="AJ11" s="201" t="str">
        <f>IFERROR(IFERROR(IFERROR(INDEX(兵法调用模板!$AV:$AV,MATCH(AH11,兵法调用模板!$AU:$AU,0)),INDEX(兵法调用模板!$AZ:$AZ,MATCH(AH11,兵法调用模板!$AY:$AY,0))),INDEX(兵法调用模板!$BD:$BD,MATCH(AH11,兵法调用模板!$BC:$BC,0))),"")</f>
        <v/>
      </c>
      <c r="AK11" s="201" t="str">
        <f>IFERROR(IFERROR(IFERROR(INDEX(兵法调用模板!$AW:$AW,MATCH(AH11,兵法调用模板!$AU:$AU,0)),INDEX(兵法调用模板!$BA:$BA,MATCH(AH11,兵法调用模板!$AY:$AY,0))),INDEX(兵法调用模板!$BE:$BE,MATCH(AH11,兵法调用模板!$BC:$BC,0))),"")</f>
        <v/>
      </c>
      <c r="AL11" s="172" t="s">
        <v>441</v>
      </c>
      <c r="AM11" s="175">
        <f t="shared" si="3"/>
        <v>1</v>
      </c>
    </row>
    <row r="12" spans="6:39">
      <c r="F12" s="174" t="str">
        <f>IF(索引!T11="","",索引!T11&amp;1)</f>
        <v>301021</v>
      </c>
      <c r="G12" s="172" t="str">
        <f>IFERROR(IF(F12="","",IFERROR(IFERROR(INDEX(兵法调用模板!$BH:$BH,MATCH(F12,兵法调用模板!$AU:$AU,0)),INDEX(兵法调用模板!$BH:$BH,MATCH(F12,兵法调用模板!$AY:$AY,0))),INDEX(兵法调用模板!$BH:$BH,MATCH(F12,兵法调用模板!$BC:$BC,0)))),"")</f>
        <v>开场时，对战场所有敌军士兵随机造成5次伤害，每次造成自身攻击力 {0}%的策略伤害。</v>
      </c>
      <c r="H12" s="201">
        <f>IFERROR(IFERROR(IFERROR(INDEX(兵法调用模板!$AV:$AV,MATCH(F12,兵法调用模板!$AU:$AU,0)),INDEX(兵法调用模板!$AZ:$AZ,MATCH(F12,兵法调用模板!$AY:$AY,0))),INDEX(兵法调用模板!$BD:$BD,MATCH(F12,兵法调用模板!$BC:$BC,0))),"")</f>
        <v>0.25900000000000001</v>
      </c>
      <c r="I12" s="201">
        <f>IFERROR(IFERROR(IFERROR(INDEX(兵法调用模板!$AW:$AW,MATCH(F12,兵法调用模板!$AU:$AU,0)),INDEX(兵法调用模板!$BA:$BA,MATCH(F12,兵法调用模板!$AY:$AY,0))),INDEX(兵法调用模板!$BE:$BE,MATCH(F12,兵法调用模板!$BC:$BC,0))),"")</f>
        <v>1.4E-2</v>
      </c>
      <c r="J12" s="172" t="s">
        <v>441</v>
      </c>
      <c r="K12" s="175">
        <f t="shared" si="4"/>
        <v>100</v>
      </c>
      <c r="M12" s="174" t="str">
        <f>IF(索引!T11="","",索引!T11&amp;2)</f>
        <v>301022</v>
      </c>
      <c r="N12" s="172" t="str">
        <f>IFERROR(IF(M12="","",IFERROR(IFERROR(INDEX(兵法调用模板!$BH:$BH,MATCH(M12,兵法调用模板!$AU:$AU,0)),INDEX(兵法调用模板!$BH:$BH,MATCH(M12,兵法调用模板!$AY:$AY,0))),INDEX(兵法调用模板!$BH:$BH,MATCH(M12,兵法调用模板!$BC:$BC,0)))),"")</f>
        <v/>
      </c>
      <c r="O12" s="201" t="str">
        <f>IFERROR(IFERROR(IFERROR(INDEX(兵法调用模板!$AV:$AV,MATCH(M12,兵法调用模板!$AU:$AU,0)),INDEX(兵法调用模板!$AZ:$AZ,MATCH(M12,兵法调用模板!$AY:$AY,0))),INDEX(兵法调用模板!$BD:$BD,MATCH(M12,兵法调用模板!$BC:$BC,0))),"")</f>
        <v/>
      </c>
      <c r="P12" s="201" t="str">
        <f>IFERROR(IFERROR(IFERROR(INDEX(兵法调用模板!$AW:$AW,MATCH(M12,兵法调用模板!$AU:$AU,0)),INDEX(兵法调用模板!$BA:$BA,MATCH(M12,兵法调用模板!$AY:$AY,0))),INDEX(兵法调用模板!$BE:$BE,MATCH(M12,兵法调用模板!$BC:$BC,0))),"")</f>
        <v/>
      </c>
      <c r="Q12" s="172" t="s">
        <v>441</v>
      </c>
      <c r="R12" s="175">
        <f t="shared" si="0"/>
        <v>1</v>
      </c>
      <c r="T12" s="174" t="str">
        <f>IF(索引!T11="","",索引!T11&amp;3)</f>
        <v>301023</v>
      </c>
      <c r="U12" s="172" t="str">
        <f>IFERROR(IF(T12="","",IFERROR(IFERROR(INDEX(兵法调用模板!$BH:$BH,MATCH(T12,兵法调用模板!$AU:$AU,0)),INDEX(兵法调用模板!$BH:$BH,MATCH(T12,兵法调用模板!$AY:$AY,0))),INDEX(兵法调用模板!$BH:$BH,MATCH(T12,兵法调用模板!$BC:$BC,0)))),"")</f>
        <v/>
      </c>
      <c r="V12" s="201" t="str">
        <f>IFERROR(IFERROR(IFERROR(INDEX(兵法调用模板!$AV:$AV,MATCH(T12,兵法调用模板!$AU:$AU,0)),INDEX(兵法调用模板!$AZ:$AZ,MATCH(T12,兵法调用模板!$AY:$AY,0))),INDEX(兵法调用模板!$BD:$BD,MATCH(T12,兵法调用模板!$BC:$BC,0))),"")</f>
        <v/>
      </c>
      <c r="W12" s="201" t="str">
        <f>IFERROR(IFERROR(IFERROR(INDEX(兵法调用模板!$AW:$AW,MATCH(T12,兵法调用模板!$AU:$AU,0)),INDEX(兵法调用模板!$BA:$BA,MATCH(T12,兵法调用模板!$AY:$AY,0))),INDEX(兵法调用模板!$BE:$BE,MATCH(T12,兵法调用模板!$BC:$BC,0))),"")</f>
        <v/>
      </c>
      <c r="X12" s="172" t="s">
        <v>441</v>
      </c>
      <c r="Y12" s="175">
        <f t="shared" si="1"/>
        <v>1</v>
      </c>
      <c r="AA12" s="174" t="str">
        <f>IF(索引!T11="","",索引!T11&amp;4)</f>
        <v>301024</v>
      </c>
      <c r="AB12" s="172" t="str">
        <f>IFERROR(IF(AA12="","",IFERROR(IFERROR(INDEX(兵法调用模板!$BH:$BH,MATCH(AA12,兵法调用模板!$AU:$AU,0)),INDEX(兵法调用模板!$BH:$BH,MATCH(AA12,兵法调用模板!$AY:$AY,0))),INDEX(兵法调用模板!$BH:$BH,MATCH(AA12,兵法调用模板!$BC:$BC,0)))),"")</f>
        <v/>
      </c>
      <c r="AC12" s="201" t="str">
        <f>IFERROR(IFERROR(IFERROR(INDEX(兵法调用模板!$AV:$AV,MATCH(AA12,兵法调用模板!$AU:$AU,0)),INDEX(兵法调用模板!$AZ:$AZ,MATCH(AA12,兵法调用模板!$AY:$AY,0))),INDEX(兵法调用模板!$BD:$BD,MATCH(AA12,兵法调用模板!$BC:$BC,0))),"")</f>
        <v/>
      </c>
      <c r="AD12" s="201" t="str">
        <f>IFERROR(IFERROR(IFERROR(INDEX(兵法调用模板!$AW:$AW,MATCH(AA12,兵法调用模板!$AU:$AU,0)),INDEX(兵法调用模板!$BA:$BA,MATCH(AA12,兵法调用模板!$AY:$AY,0))),INDEX(兵法调用模板!$BE:$BE,MATCH(AA12,兵法调用模板!$BC:$BC,0))),"")</f>
        <v/>
      </c>
      <c r="AE12" s="172" t="s">
        <v>441</v>
      </c>
      <c r="AF12" s="175">
        <f t="shared" si="2"/>
        <v>1</v>
      </c>
      <c r="AH12" s="174" t="str">
        <f>IF(索引!T11="","",索引!T11&amp;5)</f>
        <v>301025</v>
      </c>
      <c r="AI12" s="172" t="str">
        <f>IFERROR(IF(AH12="","",IFERROR(IFERROR(INDEX(兵法调用模板!$BH:$BH,MATCH(AH12,兵法调用模板!$AU:$AU,0)),INDEX(兵法调用模板!$BH:$BH,MATCH(AH12,兵法调用模板!$AY:$AY,0))),INDEX(兵法调用模板!$BH:$BH,MATCH(AH12,兵法调用模板!$BC:$BC,0)))),"")</f>
        <v/>
      </c>
      <c r="AJ12" s="201" t="str">
        <f>IFERROR(IFERROR(IFERROR(INDEX(兵法调用模板!$AV:$AV,MATCH(AH12,兵法调用模板!$AU:$AU,0)),INDEX(兵法调用模板!$AZ:$AZ,MATCH(AH12,兵法调用模板!$AY:$AY,0))),INDEX(兵法调用模板!$BD:$BD,MATCH(AH12,兵法调用模板!$BC:$BC,0))),"")</f>
        <v/>
      </c>
      <c r="AK12" s="201" t="str">
        <f>IFERROR(IFERROR(IFERROR(INDEX(兵法调用模板!$AW:$AW,MATCH(AH12,兵法调用模板!$AU:$AU,0)),INDEX(兵法调用模板!$BA:$BA,MATCH(AH12,兵法调用模板!$AY:$AY,0))),INDEX(兵法调用模板!$BE:$BE,MATCH(AH12,兵法调用模板!$BC:$BC,0))),"")</f>
        <v/>
      </c>
      <c r="AL12" s="172" t="s">
        <v>441</v>
      </c>
      <c r="AM12" s="175">
        <f t="shared" si="3"/>
        <v>1</v>
      </c>
    </row>
    <row r="13" spans="6:39">
      <c r="F13" s="174" t="str">
        <f>IF(索引!T12="","",索引!T12&amp;1)</f>
        <v>301031</v>
      </c>
      <c r="G13" s="172" t="str">
        <f>IFERROR(IF(F13="","",IFERROR(IFERROR(INDEX(兵法调用模板!$BH:$BH,MATCH(F13,兵法调用模板!$AU:$AU,0)),INDEX(兵法调用模板!$BH:$BH,MATCH(F13,兵法调用模板!$AY:$AY,0))),INDEX(兵法调用模板!$BH:$BH,MATCH(F13,兵法调用模板!$BC:$BC,0)))),"")</f>
        <v>对士兵造成的伤害提高{0}%，对武将造成的伤害降低{1}%</v>
      </c>
      <c r="H13" s="201">
        <f>IFERROR(IFERROR(IFERROR(INDEX(兵法调用模板!$AV:$AV,MATCH(F13,兵法调用模板!$AU:$AU,0)),INDEX(兵法调用模板!$AZ:$AZ,MATCH(F13,兵法调用模板!$AY:$AY,0))),INDEX(兵法调用模板!$BD:$BD,MATCH(F13,兵法调用模板!$BC:$BC,0))),"")</f>
        <v>0.14099999999999999</v>
      </c>
      <c r="I13" s="201">
        <f>IFERROR(IFERROR(IFERROR(INDEX(兵法调用模板!$AW:$AW,MATCH(F13,兵法调用模板!$AU:$AU,0)),INDEX(兵法调用模板!$BA:$BA,MATCH(F13,兵法调用模板!$AY:$AY,0))),INDEX(兵法调用模板!$BE:$BE,MATCH(F13,兵法调用模板!$BC:$BC,0))),"")</f>
        <v>1.7999999999999999E-2</v>
      </c>
      <c r="J13" s="172" t="s">
        <v>441</v>
      </c>
      <c r="K13" s="175">
        <f t="shared" si="4"/>
        <v>100</v>
      </c>
      <c r="M13" s="174" t="str">
        <f>IF(索引!T12="","",索引!T12&amp;2)</f>
        <v>301032</v>
      </c>
      <c r="N13" s="172" t="str">
        <f>IFERROR(IF(M13="","",IFERROR(IFERROR(INDEX(兵法调用模板!$BH:$BH,MATCH(M13,兵法调用模板!$AU:$AU,0)),INDEX(兵法调用模板!$BH:$BH,MATCH(M13,兵法调用模板!$AY:$AY,0))),INDEX(兵法调用模板!$BH:$BH,MATCH(M13,兵法调用模板!$BC:$BC,0)))),"")</f>
        <v>对士兵造成的伤害提高{0}%，对武将造成的伤害降低{1}%</v>
      </c>
      <c r="O13" s="201">
        <f>IFERROR(IFERROR(IFERROR(INDEX(兵法调用模板!$AV:$AV,MATCH(M13,兵法调用模板!$AU:$AU,0)),INDEX(兵法调用模板!$AZ:$AZ,MATCH(M13,兵法调用模板!$AY:$AY,0))),INDEX(兵法调用模板!$BD:$BD,MATCH(M13,兵法调用模板!$BC:$BC,0))),"")</f>
        <v>-0.3</v>
      </c>
      <c r="P13" s="201">
        <f>IFERROR(IFERROR(IFERROR(INDEX(兵法调用模板!$AW:$AW,MATCH(M13,兵法调用模板!$AU:$AU,0)),INDEX(兵法调用模板!$BA:$BA,MATCH(M13,兵法调用模板!$AY:$AY,0))),INDEX(兵法调用模板!$BE:$BE,MATCH(M13,兵法调用模板!$BC:$BC,0))),"")</f>
        <v>0</v>
      </c>
      <c r="Q13" s="172" t="s">
        <v>441</v>
      </c>
      <c r="R13" s="175">
        <f t="shared" si="0"/>
        <v>-100</v>
      </c>
      <c r="T13" s="174" t="str">
        <f>IF(索引!T12="","",索引!T12&amp;3)</f>
        <v>301033</v>
      </c>
      <c r="U13" s="172" t="str">
        <f>IFERROR(IF(T13="","",IFERROR(IFERROR(INDEX(兵法调用模板!$BH:$BH,MATCH(T13,兵法调用模板!$AU:$AU,0)),INDEX(兵法调用模板!$BH:$BH,MATCH(T13,兵法调用模板!$AY:$AY,0))),INDEX(兵法调用模板!$BH:$BH,MATCH(T13,兵法调用模板!$BC:$BC,0)))),"")</f>
        <v/>
      </c>
      <c r="V13" s="201" t="str">
        <f>IFERROR(IFERROR(IFERROR(INDEX(兵法调用模板!$AV:$AV,MATCH(T13,兵法调用模板!$AU:$AU,0)),INDEX(兵法调用模板!$AZ:$AZ,MATCH(T13,兵法调用模板!$AY:$AY,0))),INDEX(兵法调用模板!$BD:$BD,MATCH(T13,兵法调用模板!$BC:$BC,0))),"")</f>
        <v/>
      </c>
      <c r="W13" s="201" t="str">
        <f>IFERROR(IFERROR(IFERROR(INDEX(兵法调用模板!$AW:$AW,MATCH(T13,兵法调用模板!$AU:$AU,0)),INDEX(兵法调用模板!$BA:$BA,MATCH(T13,兵法调用模板!$AY:$AY,0))),INDEX(兵法调用模板!$BE:$BE,MATCH(T13,兵法调用模板!$BC:$BC,0))),"")</f>
        <v/>
      </c>
      <c r="X13" s="172" t="s">
        <v>441</v>
      </c>
      <c r="Y13" s="175">
        <f t="shared" si="1"/>
        <v>1</v>
      </c>
      <c r="AA13" s="174" t="str">
        <f>IF(索引!T12="","",索引!T12&amp;4)</f>
        <v>301034</v>
      </c>
      <c r="AB13" s="172" t="str">
        <f>IFERROR(IF(AA13="","",IFERROR(IFERROR(INDEX(兵法调用模板!$BH:$BH,MATCH(AA13,兵法调用模板!$AU:$AU,0)),INDEX(兵法调用模板!$BH:$BH,MATCH(AA13,兵法调用模板!$AY:$AY,0))),INDEX(兵法调用模板!$BH:$BH,MATCH(AA13,兵法调用模板!$BC:$BC,0)))),"")</f>
        <v/>
      </c>
      <c r="AC13" s="201" t="str">
        <f>IFERROR(IFERROR(IFERROR(INDEX(兵法调用模板!$AV:$AV,MATCH(AA13,兵法调用模板!$AU:$AU,0)),INDEX(兵法调用模板!$AZ:$AZ,MATCH(AA13,兵法调用模板!$AY:$AY,0))),INDEX(兵法调用模板!$BD:$BD,MATCH(AA13,兵法调用模板!$BC:$BC,0))),"")</f>
        <v/>
      </c>
      <c r="AD13" s="201" t="str">
        <f>IFERROR(IFERROR(IFERROR(INDEX(兵法调用模板!$AW:$AW,MATCH(AA13,兵法调用模板!$AU:$AU,0)),INDEX(兵法调用模板!$BA:$BA,MATCH(AA13,兵法调用模板!$AY:$AY,0))),INDEX(兵法调用模板!$BE:$BE,MATCH(AA13,兵法调用模板!$BC:$BC,0))),"")</f>
        <v/>
      </c>
      <c r="AE13" s="172" t="s">
        <v>441</v>
      </c>
      <c r="AF13" s="175">
        <f t="shared" si="2"/>
        <v>1</v>
      </c>
      <c r="AH13" s="174" t="str">
        <f>IF(索引!T12="","",索引!T12&amp;5)</f>
        <v>301035</v>
      </c>
      <c r="AI13" s="172" t="str">
        <f>IFERROR(IF(AH13="","",IFERROR(IFERROR(INDEX(兵法调用模板!$BH:$BH,MATCH(AH13,兵法调用模板!$AU:$AU,0)),INDEX(兵法调用模板!$BH:$BH,MATCH(AH13,兵法调用模板!$AY:$AY,0))),INDEX(兵法调用模板!$BH:$BH,MATCH(AH13,兵法调用模板!$BC:$BC,0)))),"")</f>
        <v/>
      </c>
      <c r="AJ13" s="201" t="str">
        <f>IFERROR(IFERROR(IFERROR(INDEX(兵法调用模板!$AV:$AV,MATCH(AH13,兵法调用模板!$AU:$AU,0)),INDEX(兵法调用模板!$AZ:$AZ,MATCH(AH13,兵法调用模板!$AY:$AY,0))),INDEX(兵法调用模板!$BD:$BD,MATCH(AH13,兵法调用模板!$BC:$BC,0))),"")</f>
        <v/>
      </c>
      <c r="AK13" s="201" t="str">
        <f>IFERROR(IFERROR(IFERROR(INDEX(兵法调用模板!$AW:$AW,MATCH(AH13,兵法调用模板!$AU:$AU,0)),INDEX(兵法调用模板!$BA:$BA,MATCH(AH13,兵法调用模板!$AY:$AY,0))),INDEX(兵法调用模板!$BE:$BE,MATCH(AH13,兵法调用模板!$BC:$BC,0))),"")</f>
        <v/>
      </c>
      <c r="AL13" s="172" t="s">
        <v>441</v>
      </c>
      <c r="AM13" s="175">
        <f t="shared" si="3"/>
        <v>1</v>
      </c>
    </row>
    <row r="14" spans="6:39">
      <c r="F14" s="174" t="str">
        <f>IF(索引!T13="","",索引!T13&amp;1)</f>
        <v>301041</v>
      </c>
      <c r="G14" s="172" t="str">
        <f>IFERROR(IF(F14="","",IFERROR(IFERROR(INDEX(兵法调用模板!$BH:$BH,MATCH(F14,兵法调用模板!$AU:$AU,0)),INDEX(兵法调用模板!$BH:$BH,MATCH(F14,兵法调用模板!$AY:$AY,0))),INDEX(兵法调用模板!$BH:$BH,MATCH(F14,兵法调用模板!$BC:$BC,0)))),"")</f>
        <v>25秒时，随机敌方3名武将，使其不能释放主动技能（附带打断），持续 {0}秒。</v>
      </c>
      <c r="H14" s="201">
        <f>IFERROR(IFERROR(IFERROR(INDEX(兵法调用模板!$AV:$AV,MATCH(F14,兵法调用模板!$AU:$AU,0)),INDEX(兵法调用模板!$AZ:$AZ,MATCH(F14,兵法调用模板!$AY:$AY,0))),INDEX(兵法调用模板!$BD:$BD,MATCH(F14,兵法调用模板!$BC:$BC,0))),"")</f>
        <v>5.3</v>
      </c>
      <c r="I14" s="201">
        <f>IFERROR(IFERROR(IFERROR(INDEX(兵法调用模板!$AW:$AW,MATCH(F14,兵法调用模板!$AU:$AU,0)),INDEX(兵法调用模板!$BA:$BA,MATCH(F14,兵法调用模板!$AY:$AY,0))),INDEX(兵法调用模板!$BE:$BE,MATCH(F14,兵法调用模板!$BC:$BC,0))),"")</f>
        <v>0.7</v>
      </c>
      <c r="J14" s="172" t="s">
        <v>441</v>
      </c>
      <c r="K14" s="175">
        <f t="shared" si="4"/>
        <v>1</v>
      </c>
      <c r="M14" s="174" t="str">
        <f>IF(索引!T13="","",索引!T13&amp;2)</f>
        <v>301042</v>
      </c>
      <c r="N14" s="172" t="str">
        <f>IFERROR(IF(M14="","",IFERROR(IFERROR(INDEX(兵法调用模板!$BH:$BH,MATCH(M14,兵法调用模板!$AU:$AU,0)),INDEX(兵法调用模板!$BH:$BH,MATCH(M14,兵法调用模板!$AY:$AY,0))),INDEX(兵法调用模板!$BH:$BH,MATCH(M14,兵法调用模板!$BC:$BC,0)))),"")</f>
        <v/>
      </c>
      <c r="O14" s="201" t="str">
        <f>IFERROR(IFERROR(IFERROR(INDEX(兵法调用模板!$AV:$AV,MATCH(M14,兵法调用模板!$AU:$AU,0)),INDEX(兵法调用模板!$AZ:$AZ,MATCH(M14,兵法调用模板!$AY:$AY,0))),INDEX(兵法调用模板!$BD:$BD,MATCH(M14,兵法调用模板!$BC:$BC,0))),"")</f>
        <v/>
      </c>
      <c r="P14" s="201" t="str">
        <f>IFERROR(IFERROR(IFERROR(INDEX(兵法调用模板!$AW:$AW,MATCH(M14,兵法调用模板!$AU:$AU,0)),INDEX(兵法调用模板!$BA:$BA,MATCH(M14,兵法调用模板!$AY:$AY,0))),INDEX(兵法调用模板!$BE:$BE,MATCH(M14,兵法调用模板!$BC:$BC,0))),"")</f>
        <v/>
      </c>
      <c r="Q14" s="172" t="s">
        <v>441</v>
      </c>
      <c r="R14" s="175">
        <f t="shared" si="0"/>
        <v>1</v>
      </c>
      <c r="T14" s="174" t="str">
        <f>IF(索引!T13="","",索引!T13&amp;3)</f>
        <v>301043</v>
      </c>
      <c r="U14" s="172" t="str">
        <f>IFERROR(IF(T14="","",IFERROR(IFERROR(INDEX(兵法调用模板!$BH:$BH,MATCH(T14,兵法调用模板!$AU:$AU,0)),INDEX(兵法调用模板!$BH:$BH,MATCH(T14,兵法调用模板!$AY:$AY,0))),INDEX(兵法调用模板!$BH:$BH,MATCH(T14,兵法调用模板!$BC:$BC,0)))),"")</f>
        <v/>
      </c>
      <c r="V14" s="201" t="str">
        <f>IFERROR(IFERROR(IFERROR(INDEX(兵法调用模板!$AV:$AV,MATCH(T14,兵法调用模板!$AU:$AU,0)),INDEX(兵法调用模板!$AZ:$AZ,MATCH(T14,兵法调用模板!$AY:$AY,0))),INDEX(兵法调用模板!$BD:$BD,MATCH(T14,兵法调用模板!$BC:$BC,0))),"")</f>
        <v/>
      </c>
      <c r="W14" s="201" t="str">
        <f>IFERROR(IFERROR(IFERROR(INDEX(兵法调用模板!$AW:$AW,MATCH(T14,兵法调用模板!$AU:$AU,0)),INDEX(兵法调用模板!$BA:$BA,MATCH(T14,兵法调用模板!$AY:$AY,0))),INDEX(兵法调用模板!$BE:$BE,MATCH(T14,兵法调用模板!$BC:$BC,0))),"")</f>
        <v/>
      </c>
      <c r="X14" s="172" t="s">
        <v>441</v>
      </c>
      <c r="Y14" s="175">
        <f t="shared" si="1"/>
        <v>1</v>
      </c>
      <c r="AA14" s="174" t="str">
        <f>IF(索引!T13="","",索引!T13&amp;4)</f>
        <v>301044</v>
      </c>
      <c r="AB14" s="172" t="str">
        <f>IFERROR(IF(AA14="","",IFERROR(IFERROR(INDEX(兵法调用模板!$BH:$BH,MATCH(AA14,兵法调用模板!$AU:$AU,0)),INDEX(兵法调用模板!$BH:$BH,MATCH(AA14,兵法调用模板!$AY:$AY,0))),INDEX(兵法调用模板!$BH:$BH,MATCH(AA14,兵法调用模板!$BC:$BC,0)))),"")</f>
        <v/>
      </c>
      <c r="AC14" s="201" t="str">
        <f>IFERROR(IFERROR(IFERROR(INDEX(兵法调用模板!$AV:$AV,MATCH(AA14,兵法调用模板!$AU:$AU,0)),INDEX(兵法调用模板!$AZ:$AZ,MATCH(AA14,兵法调用模板!$AY:$AY,0))),INDEX(兵法调用模板!$BD:$BD,MATCH(AA14,兵法调用模板!$BC:$BC,0))),"")</f>
        <v/>
      </c>
      <c r="AD14" s="201" t="str">
        <f>IFERROR(IFERROR(IFERROR(INDEX(兵法调用模板!$AW:$AW,MATCH(AA14,兵法调用模板!$AU:$AU,0)),INDEX(兵法调用模板!$BA:$BA,MATCH(AA14,兵法调用模板!$AY:$AY,0))),INDEX(兵法调用模板!$BE:$BE,MATCH(AA14,兵法调用模板!$BC:$BC,0))),"")</f>
        <v/>
      </c>
      <c r="AE14" s="172" t="s">
        <v>441</v>
      </c>
      <c r="AF14" s="175">
        <f t="shared" si="2"/>
        <v>1</v>
      </c>
      <c r="AH14" s="174" t="str">
        <f>IF(索引!T13="","",索引!T13&amp;5)</f>
        <v>301045</v>
      </c>
      <c r="AI14" s="172" t="str">
        <f>IFERROR(IF(AH14="","",IFERROR(IFERROR(INDEX(兵法调用模板!$BH:$BH,MATCH(AH14,兵法调用模板!$AU:$AU,0)),INDEX(兵法调用模板!$BH:$BH,MATCH(AH14,兵法调用模板!$AY:$AY,0))),INDEX(兵法调用模板!$BH:$BH,MATCH(AH14,兵法调用模板!$BC:$BC,0)))),"")</f>
        <v/>
      </c>
      <c r="AJ14" s="201" t="str">
        <f>IFERROR(IFERROR(IFERROR(INDEX(兵法调用模板!$AV:$AV,MATCH(AH14,兵法调用模板!$AU:$AU,0)),INDEX(兵法调用模板!$AZ:$AZ,MATCH(AH14,兵法调用模板!$AY:$AY,0))),INDEX(兵法调用模板!$BD:$BD,MATCH(AH14,兵法调用模板!$BC:$BC,0))),"")</f>
        <v/>
      </c>
      <c r="AK14" s="201" t="str">
        <f>IFERROR(IFERROR(IFERROR(INDEX(兵法调用模板!$AW:$AW,MATCH(AH14,兵法调用模板!$AU:$AU,0)),INDEX(兵法调用模板!$BA:$BA,MATCH(AH14,兵法调用模板!$AY:$AY,0))),INDEX(兵法调用模板!$BE:$BE,MATCH(AH14,兵法调用模板!$BC:$BC,0))),"")</f>
        <v/>
      </c>
      <c r="AL14" s="172" t="s">
        <v>441</v>
      </c>
      <c r="AM14" s="175">
        <f t="shared" si="3"/>
        <v>1</v>
      </c>
    </row>
    <row r="15" spans="6:39">
      <c r="F15" s="174" t="str">
        <f>IF(索引!T14="","",索引!T14&amp;1)</f>
        <v>301051</v>
      </c>
      <c r="G15" s="172" t="str">
        <f>IFERROR(IF(F15="","",IFERROR(IFERROR(INDEX(兵法调用模板!$BH:$BH,MATCH(F15,兵法调用模板!$AU:$AU,0)),INDEX(兵法调用模板!$BH:$BH,MATCH(F15,兵法调用模板!$AY:$AY,0))),INDEX(兵法调用模板!$BH:$BH,MATCH(F15,兵法调用模板!$BC:$BC,0)))),"")</f>
        <v>自身普通攻击，造成的伤害，会对自己前方扇形范围的敌人造成{0}%当次普攻伤害的分裂伤害。</v>
      </c>
      <c r="H15" s="201">
        <f>IFERROR(IFERROR(IFERROR(INDEX(兵法调用模板!$AV:$AV,MATCH(F15,兵法调用模板!$AU:$AU,0)),INDEX(兵法调用模板!$AZ:$AZ,MATCH(F15,兵法调用模板!$AY:$AY,0))),INDEX(兵法调用模板!$BD:$BD,MATCH(F15,兵法调用模板!$BC:$BC,0))),"")</f>
        <v>0.19500000000000001</v>
      </c>
      <c r="I15" s="201">
        <f>IFERROR(IFERROR(IFERROR(INDEX(兵法调用模板!$AW:$AW,MATCH(F15,兵法调用模板!$AU:$AU,0)),INDEX(兵法调用模板!$BA:$BA,MATCH(F15,兵法调用模板!$AY:$AY,0))),INDEX(兵法调用模板!$BE:$BE,MATCH(F15,兵法调用模板!$BC:$BC,0))),"")</f>
        <v>0.01</v>
      </c>
      <c r="J15" s="172" t="s">
        <v>441</v>
      </c>
      <c r="K15" s="175">
        <f t="shared" si="4"/>
        <v>100</v>
      </c>
      <c r="M15" s="174" t="str">
        <f>IF(索引!T14="","",索引!T14&amp;2)</f>
        <v>301052</v>
      </c>
      <c r="N15" s="172" t="str">
        <f>IFERROR(IF(M15="","",IFERROR(IFERROR(INDEX(兵法调用模板!$BH:$BH,MATCH(M15,兵法调用模板!$AU:$AU,0)),INDEX(兵法调用模板!$BH:$BH,MATCH(M15,兵法调用模板!$AY:$AY,0))),INDEX(兵法调用模板!$BH:$BH,MATCH(M15,兵法调用模板!$BC:$BC,0)))),"")</f>
        <v/>
      </c>
      <c r="O15" s="201" t="str">
        <f>IFERROR(IFERROR(IFERROR(INDEX(兵法调用模板!$AV:$AV,MATCH(M15,兵法调用模板!$AU:$AU,0)),INDEX(兵法调用模板!$AZ:$AZ,MATCH(M15,兵法调用模板!$AY:$AY,0))),INDEX(兵法调用模板!$BD:$BD,MATCH(M15,兵法调用模板!$BC:$BC,0))),"")</f>
        <v/>
      </c>
      <c r="P15" s="201" t="str">
        <f>IFERROR(IFERROR(IFERROR(INDEX(兵法调用模板!$AW:$AW,MATCH(M15,兵法调用模板!$AU:$AU,0)),INDEX(兵法调用模板!$BA:$BA,MATCH(M15,兵法调用模板!$AY:$AY,0))),INDEX(兵法调用模板!$BE:$BE,MATCH(M15,兵法调用模板!$BC:$BC,0))),"")</f>
        <v/>
      </c>
      <c r="Q15" s="172" t="s">
        <v>441</v>
      </c>
      <c r="R15" s="175">
        <f t="shared" si="0"/>
        <v>1</v>
      </c>
      <c r="T15" s="174" t="str">
        <f>IF(索引!T14="","",索引!T14&amp;3)</f>
        <v>301053</v>
      </c>
      <c r="U15" s="172" t="str">
        <f>IFERROR(IF(T15="","",IFERROR(IFERROR(INDEX(兵法调用模板!$BH:$BH,MATCH(T15,兵法调用模板!$AU:$AU,0)),INDEX(兵法调用模板!$BH:$BH,MATCH(T15,兵法调用模板!$AY:$AY,0))),INDEX(兵法调用模板!$BH:$BH,MATCH(T15,兵法调用模板!$BC:$BC,0)))),"")</f>
        <v/>
      </c>
      <c r="V15" s="201" t="str">
        <f>IFERROR(IFERROR(IFERROR(INDEX(兵法调用模板!$AV:$AV,MATCH(T15,兵法调用模板!$AU:$AU,0)),INDEX(兵法调用模板!$AZ:$AZ,MATCH(T15,兵法调用模板!$AY:$AY,0))),INDEX(兵法调用模板!$BD:$BD,MATCH(T15,兵法调用模板!$BC:$BC,0))),"")</f>
        <v/>
      </c>
      <c r="W15" s="201" t="str">
        <f>IFERROR(IFERROR(IFERROR(INDEX(兵法调用模板!$AW:$AW,MATCH(T15,兵法调用模板!$AU:$AU,0)),INDEX(兵法调用模板!$BA:$BA,MATCH(T15,兵法调用模板!$AY:$AY,0))),INDEX(兵法调用模板!$BE:$BE,MATCH(T15,兵法调用模板!$BC:$BC,0))),"")</f>
        <v/>
      </c>
      <c r="X15" s="172" t="s">
        <v>441</v>
      </c>
      <c r="Y15" s="175">
        <f t="shared" si="1"/>
        <v>1</v>
      </c>
      <c r="AA15" s="174" t="str">
        <f>IF(索引!T14="","",索引!T14&amp;4)</f>
        <v>301054</v>
      </c>
      <c r="AB15" s="172" t="str">
        <f>IFERROR(IF(AA15="","",IFERROR(IFERROR(INDEX(兵法调用模板!$BH:$BH,MATCH(AA15,兵法调用模板!$AU:$AU,0)),INDEX(兵法调用模板!$BH:$BH,MATCH(AA15,兵法调用模板!$AY:$AY,0))),INDEX(兵法调用模板!$BH:$BH,MATCH(AA15,兵法调用模板!$BC:$BC,0)))),"")</f>
        <v/>
      </c>
      <c r="AC15" s="201" t="str">
        <f>IFERROR(IFERROR(IFERROR(INDEX(兵法调用模板!$AV:$AV,MATCH(AA15,兵法调用模板!$AU:$AU,0)),INDEX(兵法调用模板!$AZ:$AZ,MATCH(AA15,兵法调用模板!$AY:$AY,0))),INDEX(兵法调用模板!$BD:$BD,MATCH(AA15,兵法调用模板!$BC:$BC,0))),"")</f>
        <v/>
      </c>
      <c r="AD15" s="201" t="str">
        <f>IFERROR(IFERROR(IFERROR(INDEX(兵法调用模板!$AW:$AW,MATCH(AA15,兵法调用模板!$AU:$AU,0)),INDEX(兵法调用模板!$BA:$BA,MATCH(AA15,兵法调用模板!$AY:$AY,0))),INDEX(兵法调用模板!$BE:$BE,MATCH(AA15,兵法调用模板!$BC:$BC,0))),"")</f>
        <v/>
      </c>
      <c r="AE15" s="172" t="s">
        <v>441</v>
      </c>
      <c r="AF15" s="175">
        <f t="shared" si="2"/>
        <v>1</v>
      </c>
      <c r="AH15" s="174" t="str">
        <f>IF(索引!T14="","",索引!T14&amp;5)</f>
        <v>301055</v>
      </c>
      <c r="AI15" s="172" t="str">
        <f>IFERROR(IF(AH15="","",IFERROR(IFERROR(INDEX(兵法调用模板!$BH:$BH,MATCH(AH15,兵法调用模板!$AU:$AU,0)),INDEX(兵法调用模板!$BH:$BH,MATCH(AH15,兵法调用模板!$AY:$AY,0))),INDEX(兵法调用模板!$BH:$BH,MATCH(AH15,兵法调用模板!$BC:$BC,0)))),"")</f>
        <v/>
      </c>
      <c r="AJ15" s="201" t="str">
        <f>IFERROR(IFERROR(IFERROR(INDEX(兵法调用模板!$AV:$AV,MATCH(AH15,兵法调用模板!$AU:$AU,0)),INDEX(兵法调用模板!$AZ:$AZ,MATCH(AH15,兵法调用模板!$AY:$AY,0))),INDEX(兵法调用模板!$BD:$BD,MATCH(AH15,兵法调用模板!$BC:$BC,0))),"")</f>
        <v/>
      </c>
      <c r="AK15" s="201" t="str">
        <f>IFERROR(IFERROR(IFERROR(INDEX(兵法调用模板!$AW:$AW,MATCH(AH15,兵法调用模板!$AU:$AU,0)),INDEX(兵法调用模板!$BA:$BA,MATCH(AH15,兵法调用模板!$AY:$AY,0))),INDEX(兵法调用模板!$BE:$BE,MATCH(AH15,兵法调用模板!$BC:$BC,0))),"")</f>
        <v/>
      </c>
      <c r="AL15" s="172" t="s">
        <v>441</v>
      </c>
      <c r="AM15" s="175">
        <f t="shared" si="3"/>
        <v>1</v>
      </c>
    </row>
    <row r="16" spans="6:39">
      <c r="F16" s="174" t="str">
        <f>IF(索引!T15="","",索引!T15&amp;1)</f>
        <v>301061</v>
      </c>
      <c r="G16" s="172" t="str">
        <f>IFERROR(IF(F16="","",IFERROR(IFERROR(INDEX(兵法调用模板!$BH:$BH,MATCH(F16,兵法调用模板!$AU:$AU,0)),INDEX(兵法调用模板!$BH:$BH,MATCH(F16,兵法调用模板!$AY:$AY,0))),INDEX(兵法调用模板!$BH:$BH,MATCH(F16,兵法调用模板!$BC:$BC,0)))),"")</f>
        <v>5秒时，清除敌方4个单位一个有益buff，如果目标为士兵，同时减少{0}点士气</v>
      </c>
      <c r="H16" s="201">
        <f>IFERROR(IFERROR(IFERROR(INDEX(兵法调用模板!$AV:$AV,MATCH(F16,兵法调用模板!$AU:$AU,0)),INDEX(兵法调用模板!$AZ:$AZ,MATCH(F16,兵法调用模板!$AY:$AY,0))),INDEX(兵法调用模板!$BD:$BD,MATCH(F16,兵法调用模板!$BC:$BC,0))),"")</f>
        <v>-9.4</v>
      </c>
      <c r="I16" s="201">
        <f>IFERROR(IFERROR(IFERROR(INDEX(兵法调用模板!$AW:$AW,MATCH(F16,兵法调用模板!$AU:$AU,0)),INDEX(兵法调用模板!$BA:$BA,MATCH(F16,兵法调用模板!$AY:$AY,0))),INDEX(兵法调用模板!$BE:$BE,MATCH(F16,兵法调用模板!$BC:$BC,0))),"")</f>
        <v>-1.2</v>
      </c>
      <c r="J16" s="172" t="s">
        <v>441</v>
      </c>
      <c r="K16" s="175">
        <f t="shared" si="4"/>
        <v>-1</v>
      </c>
      <c r="M16" s="174" t="str">
        <f>IF(索引!T15="","",索引!T15&amp;2)</f>
        <v>301062</v>
      </c>
      <c r="N16" s="172" t="str">
        <f>IFERROR(IF(M16="","",IFERROR(IFERROR(INDEX(兵法调用模板!$BH:$BH,MATCH(M16,兵法调用模板!$AU:$AU,0)),INDEX(兵法调用模板!$BH:$BH,MATCH(M16,兵法调用模板!$AY:$AY,0))),INDEX(兵法调用模板!$BH:$BH,MATCH(M16,兵法调用模板!$BC:$BC,0)))),"")</f>
        <v/>
      </c>
      <c r="O16" s="201" t="str">
        <f>IFERROR(IFERROR(IFERROR(INDEX(兵法调用模板!$AV:$AV,MATCH(M16,兵法调用模板!$AU:$AU,0)),INDEX(兵法调用模板!$AZ:$AZ,MATCH(M16,兵法调用模板!$AY:$AY,0))),INDEX(兵法调用模板!$BD:$BD,MATCH(M16,兵法调用模板!$BC:$BC,0))),"")</f>
        <v/>
      </c>
      <c r="P16" s="201" t="str">
        <f>IFERROR(IFERROR(IFERROR(INDEX(兵法调用模板!$AW:$AW,MATCH(M16,兵法调用模板!$AU:$AU,0)),INDEX(兵法调用模板!$BA:$BA,MATCH(M16,兵法调用模板!$AY:$AY,0))),INDEX(兵法调用模板!$BE:$BE,MATCH(M16,兵法调用模板!$BC:$BC,0))),"")</f>
        <v/>
      </c>
      <c r="Q16" s="172" t="s">
        <v>441</v>
      </c>
      <c r="R16" s="175">
        <f t="shared" si="0"/>
        <v>1</v>
      </c>
      <c r="T16" s="174" t="str">
        <f>IF(索引!T15="","",索引!T15&amp;3)</f>
        <v>301063</v>
      </c>
      <c r="U16" s="172" t="str">
        <f>IFERROR(IF(T16="","",IFERROR(IFERROR(INDEX(兵法调用模板!$BH:$BH,MATCH(T16,兵法调用模板!$AU:$AU,0)),INDEX(兵法调用模板!$BH:$BH,MATCH(T16,兵法调用模板!$AY:$AY,0))),INDEX(兵法调用模板!$BH:$BH,MATCH(T16,兵法调用模板!$BC:$BC,0)))),"")</f>
        <v/>
      </c>
      <c r="V16" s="201" t="str">
        <f>IFERROR(IFERROR(IFERROR(INDEX(兵法调用模板!$AV:$AV,MATCH(T16,兵法调用模板!$AU:$AU,0)),INDEX(兵法调用模板!$AZ:$AZ,MATCH(T16,兵法调用模板!$AY:$AY,0))),INDEX(兵法调用模板!$BD:$BD,MATCH(T16,兵法调用模板!$BC:$BC,0))),"")</f>
        <v/>
      </c>
      <c r="W16" s="201" t="str">
        <f>IFERROR(IFERROR(IFERROR(INDEX(兵法调用模板!$AW:$AW,MATCH(T16,兵法调用模板!$AU:$AU,0)),INDEX(兵法调用模板!$BA:$BA,MATCH(T16,兵法调用模板!$AY:$AY,0))),INDEX(兵法调用模板!$BE:$BE,MATCH(T16,兵法调用模板!$BC:$BC,0))),"")</f>
        <v/>
      </c>
      <c r="X16" s="172" t="s">
        <v>441</v>
      </c>
      <c r="Y16" s="175">
        <f t="shared" si="1"/>
        <v>1</v>
      </c>
      <c r="AA16" s="174" t="str">
        <f>IF(索引!T15="","",索引!T15&amp;4)</f>
        <v>301064</v>
      </c>
      <c r="AB16" s="172" t="str">
        <f>IFERROR(IF(AA16="","",IFERROR(IFERROR(INDEX(兵法调用模板!$BH:$BH,MATCH(AA16,兵法调用模板!$AU:$AU,0)),INDEX(兵法调用模板!$BH:$BH,MATCH(AA16,兵法调用模板!$AY:$AY,0))),INDEX(兵法调用模板!$BH:$BH,MATCH(AA16,兵法调用模板!$BC:$BC,0)))),"")</f>
        <v/>
      </c>
      <c r="AC16" s="201" t="str">
        <f>IFERROR(IFERROR(IFERROR(INDEX(兵法调用模板!$AV:$AV,MATCH(AA16,兵法调用模板!$AU:$AU,0)),INDEX(兵法调用模板!$AZ:$AZ,MATCH(AA16,兵法调用模板!$AY:$AY,0))),INDEX(兵法调用模板!$BD:$BD,MATCH(AA16,兵法调用模板!$BC:$BC,0))),"")</f>
        <v/>
      </c>
      <c r="AD16" s="201" t="str">
        <f>IFERROR(IFERROR(IFERROR(INDEX(兵法调用模板!$AW:$AW,MATCH(AA16,兵法调用模板!$AU:$AU,0)),INDEX(兵法调用模板!$BA:$BA,MATCH(AA16,兵法调用模板!$AY:$AY,0))),INDEX(兵法调用模板!$BE:$BE,MATCH(AA16,兵法调用模板!$BC:$BC,0))),"")</f>
        <v/>
      </c>
      <c r="AE16" s="172" t="s">
        <v>441</v>
      </c>
      <c r="AF16" s="175">
        <f t="shared" si="2"/>
        <v>1</v>
      </c>
      <c r="AH16" s="174" t="str">
        <f>IF(索引!T15="","",索引!T15&amp;5)</f>
        <v>301065</v>
      </c>
      <c r="AI16" s="172" t="str">
        <f>IFERROR(IF(AH16="","",IFERROR(IFERROR(INDEX(兵法调用模板!$BH:$BH,MATCH(AH16,兵法调用模板!$AU:$AU,0)),INDEX(兵法调用模板!$BH:$BH,MATCH(AH16,兵法调用模板!$AY:$AY,0))),INDEX(兵法调用模板!$BH:$BH,MATCH(AH16,兵法调用模板!$BC:$BC,0)))),"")</f>
        <v/>
      </c>
      <c r="AJ16" s="201" t="str">
        <f>IFERROR(IFERROR(IFERROR(INDEX(兵法调用模板!$AV:$AV,MATCH(AH16,兵法调用模板!$AU:$AU,0)),INDEX(兵法调用模板!$AZ:$AZ,MATCH(AH16,兵法调用模板!$AY:$AY,0))),INDEX(兵法调用模板!$BD:$BD,MATCH(AH16,兵法调用模板!$BC:$BC,0))),"")</f>
        <v/>
      </c>
      <c r="AK16" s="201" t="str">
        <f>IFERROR(IFERROR(IFERROR(INDEX(兵法调用模板!$AW:$AW,MATCH(AH16,兵法调用模板!$AU:$AU,0)),INDEX(兵法调用模板!$BA:$BA,MATCH(AH16,兵法调用模板!$AY:$AY,0))),INDEX(兵法调用模板!$BE:$BE,MATCH(AH16,兵法调用模板!$BC:$BC,0))),"")</f>
        <v/>
      </c>
      <c r="AL16" s="172" t="s">
        <v>441</v>
      </c>
      <c r="AM16" s="175">
        <f t="shared" si="3"/>
        <v>1</v>
      </c>
    </row>
    <row r="17" spans="6:39">
      <c r="F17" s="174" t="str">
        <f>IF(索引!T16="","",索引!T16&amp;1)</f>
        <v>301071</v>
      </c>
      <c r="G17" s="172" t="str">
        <f>IFERROR(IF(F17="","",IFERROR(IFERROR(INDEX(兵法调用模板!$BH:$BH,MATCH(F17,兵法调用模板!$AU:$AU,0)),INDEX(兵法调用模板!$BH:$BH,MATCH(F17,兵法调用模板!$AY:$AY,0))),INDEX(兵法调用模板!$BH:$BH,MATCH(F17,兵法调用模板!$BC:$BC,0)))),"")</f>
        <v>释放怒气后，自身部队获得{0}%吸血效果，持续{1}秒.</v>
      </c>
      <c r="H17" s="201">
        <f>IFERROR(IFERROR(IFERROR(INDEX(兵法调用模板!$AV:$AV,MATCH(F17,兵法调用模板!$AU:$AU,0)),INDEX(兵法调用模板!$AZ:$AZ,MATCH(F17,兵法调用模板!$AY:$AY,0))),INDEX(兵法调用模板!$BD:$BD,MATCH(F17,兵法调用模板!$BC:$BC,0))),"")</f>
        <v>0.06</v>
      </c>
      <c r="I17" s="201">
        <f>IFERROR(IFERROR(IFERROR(INDEX(兵法调用模板!$AW:$AW,MATCH(F17,兵法调用模板!$AU:$AU,0)),INDEX(兵法调用模板!$BA:$BA,MATCH(F17,兵法调用模板!$AY:$AY,0))),INDEX(兵法调用模板!$BE:$BE,MATCH(F17,兵法调用模板!$BC:$BC,0))),"")</f>
        <v>8.0000000000000002E-3</v>
      </c>
      <c r="J17" s="172" t="s">
        <v>441</v>
      </c>
      <c r="K17" s="175">
        <f t="shared" si="4"/>
        <v>100</v>
      </c>
      <c r="M17" s="174" t="str">
        <f>IF(索引!T16="","",索引!T16&amp;2)</f>
        <v>301072</v>
      </c>
      <c r="N17" s="172" t="str">
        <f>IFERROR(IF(M17="","",IFERROR(IFERROR(INDEX(兵法调用模板!$BH:$BH,MATCH(M17,兵法调用模板!$AU:$AU,0)),INDEX(兵法调用模板!$BH:$BH,MATCH(M17,兵法调用模板!$AY:$AY,0))),INDEX(兵法调用模板!$BH:$BH,MATCH(M17,兵法调用模板!$BC:$BC,0)))),"")</f>
        <v>释放怒气后，自身部队获得{0}%吸血效果，持续{1}秒.</v>
      </c>
      <c r="O17" s="201">
        <f>IFERROR(IFERROR(IFERROR(INDEX(兵法调用模板!$AV:$AV,MATCH(M17,兵法调用模板!$AU:$AU,0)),INDEX(兵法调用模板!$AZ:$AZ,MATCH(M17,兵法调用模板!$AY:$AY,0))),INDEX(兵法调用模板!$BD:$BD,MATCH(M17,兵法调用模板!$BC:$BC,0))),"")</f>
        <v>20</v>
      </c>
      <c r="P17" s="201">
        <f>IFERROR(IFERROR(IFERROR(INDEX(兵法调用模板!$AW:$AW,MATCH(M17,兵法调用模板!$AU:$AU,0)),INDEX(兵法调用模板!$BA:$BA,MATCH(M17,兵法调用模板!$AY:$AY,0))),INDEX(兵法调用模板!$BE:$BE,MATCH(M17,兵法调用模板!$BC:$BC,0))),"")</f>
        <v>0</v>
      </c>
      <c r="Q17" s="172" t="s">
        <v>441</v>
      </c>
      <c r="R17" s="175">
        <f t="shared" si="0"/>
        <v>1</v>
      </c>
      <c r="T17" s="174" t="str">
        <f>IF(索引!T16="","",索引!T16&amp;3)</f>
        <v>301073</v>
      </c>
      <c r="U17" s="172" t="str">
        <f>IFERROR(IF(T17="","",IFERROR(IFERROR(INDEX(兵法调用模板!$BH:$BH,MATCH(T17,兵法调用模板!$AU:$AU,0)),INDEX(兵法调用模板!$BH:$BH,MATCH(T17,兵法调用模板!$AY:$AY,0))),INDEX(兵法调用模板!$BH:$BH,MATCH(T17,兵法调用模板!$BC:$BC,0)))),"")</f>
        <v/>
      </c>
      <c r="V17" s="201" t="str">
        <f>IFERROR(IFERROR(IFERROR(INDEX(兵法调用模板!$AV:$AV,MATCH(T17,兵法调用模板!$AU:$AU,0)),INDEX(兵法调用模板!$AZ:$AZ,MATCH(T17,兵法调用模板!$AY:$AY,0))),INDEX(兵法调用模板!$BD:$BD,MATCH(T17,兵法调用模板!$BC:$BC,0))),"")</f>
        <v/>
      </c>
      <c r="W17" s="201" t="str">
        <f>IFERROR(IFERROR(IFERROR(INDEX(兵法调用模板!$AW:$AW,MATCH(T17,兵法调用模板!$AU:$AU,0)),INDEX(兵法调用模板!$BA:$BA,MATCH(T17,兵法调用模板!$AY:$AY,0))),INDEX(兵法调用模板!$BE:$BE,MATCH(T17,兵法调用模板!$BC:$BC,0))),"")</f>
        <v/>
      </c>
      <c r="X17" s="172" t="s">
        <v>441</v>
      </c>
      <c r="Y17" s="175">
        <f t="shared" si="1"/>
        <v>1</v>
      </c>
      <c r="AA17" s="174" t="str">
        <f>IF(索引!T16="","",索引!T16&amp;4)</f>
        <v>301074</v>
      </c>
      <c r="AB17" s="172" t="str">
        <f>IFERROR(IF(AA17="","",IFERROR(IFERROR(INDEX(兵法调用模板!$BH:$BH,MATCH(AA17,兵法调用模板!$AU:$AU,0)),INDEX(兵法调用模板!$BH:$BH,MATCH(AA17,兵法调用模板!$AY:$AY,0))),INDEX(兵法调用模板!$BH:$BH,MATCH(AA17,兵法调用模板!$BC:$BC,0)))),"")</f>
        <v/>
      </c>
      <c r="AC17" s="201" t="str">
        <f>IFERROR(IFERROR(IFERROR(INDEX(兵法调用模板!$AV:$AV,MATCH(AA17,兵法调用模板!$AU:$AU,0)),INDEX(兵法调用模板!$AZ:$AZ,MATCH(AA17,兵法调用模板!$AY:$AY,0))),INDEX(兵法调用模板!$BD:$BD,MATCH(AA17,兵法调用模板!$BC:$BC,0))),"")</f>
        <v/>
      </c>
      <c r="AD17" s="201" t="str">
        <f>IFERROR(IFERROR(IFERROR(INDEX(兵法调用模板!$AW:$AW,MATCH(AA17,兵法调用模板!$AU:$AU,0)),INDEX(兵法调用模板!$BA:$BA,MATCH(AA17,兵法调用模板!$AY:$AY,0))),INDEX(兵法调用模板!$BE:$BE,MATCH(AA17,兵法调用模板!$BC:$BC,0))),"")</f>
        <v/>
      </c>
      <c r="AE17" s="172" t="s">
        <v>441</v>
      </c>
      <c r="AF17" s="175">
        <f t="shared" si="2"/>
        <v>1</v>
      </c>
      <c r="AH17" s="174" t="str">
        <f>IF(索引!T16="","",索引!T16&amp;5)</f>
        <v>301075</v>
      </c>
      <c r="AI17" s="172" t="str">
        <f>IFERROR(IF(AH17="","",IFERROR(IFERROR(INDEX(兵法调用模板!$BH:$BH,MATCH(AH17,兵法调用模板!$AU:$AU,0)),INDEX(兵法调用模板!$BH:$BH,MATCH(AH17,兵法调用模板!$AY:$AY,0))),INDEX(兵法调用模板!$BH:$BH,MATCH(AH17,兵法调用模板!$BC:$BC,0)))),"")</f>
        <v/>
      </c>
      <c r="AJ17" s="201" t="str">
        <f>IFERROR(IFERROR(IFERROR(INDEX(兵法调用模板!$AV:$AV,MATCH(AH17,兵法调用模板!$AU:$AU,0)),INDEX(兵法调用模板!$AZ:$AZ,MATCH(AH17,兵法调用模板!$AY:$AY,0))),INDEX(兵法调用模板!$BD:$BD,MATCH(AH17,兵法调用模板!$BC:$BC,0))),"")</f>
        <v/>
      </c>
      <c r="AK17" s="201" t="str">
        <f>IFERROR(IFERROR(IFERROR(INDEX(兵法调用模板!$AW:$AW,MATCH(AH17,兵法调用模板!$AU:$AU,0)),INDEX(兵法调用模板!$BA:$BA,MATCH(AH17,兵法调用模板!$AY:$AY,0))),INDEX(兵法调用模板!$BE:$BE,MATCH(AH17,兵法调用模板!$BC:$BC,0))),"")</f>
        <v/>
      </c>
      <c r="AL17" s="172" t="s">
        <v>441</v>
      </c>
      <c r="AM17" s="175">
        <f t="shared" si="3"/>
        <v>1</v>
      </c>
    </row>
    <row r="18" spans="6:39">
      <c r="F18" s="174" t="str">
        <f>IF(索引!T17="","",索引!T17&amp;1)</f>
        <v>301081</v>
      </c>
      <c r="G18" s="172" t="str">
        <f>IFERROR(IF(F18="","",IFERROR(IFERROR(INDEX(兵法调用模板!$BH:$BH,MATCH(F18,兵法调用模板!$AU:$AU,0)),INDEX(兵法调用模板!$BH:$BH,MATCH(F18,兵法调用模板!$AY:$AY,0))),INDEX(兵法调用模板!$BH:$BH,MATCH(F18,兵法调用模板!$BC:$BC,0)))),"")</f>
        <v>自身部队受到普通攻击，会对敌人造成自身伤害{0}%的武力伤害。</v>
      </c>
      <c r="H18" s="201">
        <f>IFERROR(IFERROR(IFERROR(INDEX(兵法调用模板!$AV:$AV,MATCH(F18,兵法调用模板!$AU:$AU,0)),INDEX(兵法调用模板!$AZ:$AZ,MATCH(F18,兵法调用模板!$AY:$AY,0))),INDEX(兵法调用模板!$BD:$BD,MATCH(F18,兵法调用模板!$BC:$BC,0))),"")</f>
        <v>1.7999999999999999E-2</v>
      </c>
      <c r="I18" s="201">
        <f>IFERROR(IFERROR(IFERROR(INDEX(兵法调用模板!$AW:$AW,MATCH(F18,兵法调用模板!$AU:$AU,0)),INDEX(兵法调用模板!$BA:$BA,MATCH(F18,兵法调用模板!$AY:$AY,0))),INDEX(兵法调用模板!$BE:$BE,MATCH(F18,兵法调用模板!$BC:$BC,0))),"")</f>
        <v>1E-3</v>
      </c>
      <c r="J18" s="172" t="s">
        <v>441</v>
      </c>
      <c r="K18" s="175">
        <f t="shared" si="4"/>
        <v>100</v>
      </c>
      <c r="M18" s="174" t="str">
        <f>IF(索引!T17="","",索引!T17&amp;2)</f>
        <v>301082</v>
      </c>
      <c r="N18" s="172" t="str">
        <f>IFERROR(IF(M18="","",IFERROR(IFERROR(INDEX(兵法调用模板!$BH:$BH,MATCH(M18,兵法调用模板!$AU:$AU,0)),INDEX(兵法调用模板!$BH:$BH,MATCH(M18,兵法调用模板!$AY:$AY,0))),INDEX(兵法调用模板!$BH:$BH,MATCH(M18,兵法调用模板!$BC:$BC,0)))),"")</f>
        <v/>
      </c>
      <c r="O18" s="201" t="str">
        <f>IFERROR(IFERROR(IFERROR(INDEX(兵法调用模板!$AV:$AV,MATCH(M18,兵法调用模板!$AU:$AU,0)),INDEX(兵法调用模板!$AZ:$AZ,MATCH(M18,兵法调用模板!$AY:$AY,0))),INDEX(兵法调用模板!$BD:$BD,MATCH(M18,兵法调用模板!$BC:$BC,0))),"")</f>
        <v/>
      </c>
      <c r="P18" s="201" t="str">
        <f>IFERROR(IFERROR(IFERROR(INDEX(兵法调用模板!$AW:$AW,MATCH(M18,兵法调用模板!$AU:$AU,0)),INDEX(兵法调用模板!$BA:$BA,MATCH(M18,兵法调用模板!$AY:$AY,0))),INDEX(兵法调用模板!$BE:$BE,MATCH(M18,兵法调用模板!$BC:$BC,0))),"")</f>
        <v/>
      </c>
      <c r="Q18" s="172" t="s">
        <v>441</v>
      </c>
      <c r="R18" s="175">
        <f t="shared" si="0"/>
        <v>1</v>
      </c>
      <c r="T18" s="174" t="str">
        <f>IF(索引!T17="","",索引!T17&amp;3)</f>
        <v>301083</v>
      </c>
      <c r="U18" s="172" t="str">
        <f>IFERROR(IF(T18="","",IFERROR(IFERROR(INDEX(兵法调用模板!$BH:$BH,MATCH(T18,兵法调用模板!$AU:$AU,0)),INDEX(兵法调用模板!$BH:$BH,MATCH(T18,兵法调用模板!$AY:$AY,0))),INDEX(兵法调用模板!$BH:$BH,MATCH(T18,兵法调用模板!$BC:$BC,0)))),"")</f>
        <v/>
      </c>
      <c r="V18" s="201" t="str">
        <f>IFERROR(IFERROR(IFERROR(INDEX(兵法调用模板!$AV:$AV,MATCH(T18,兵法调用模板!$AU:$AU,0)),INDEX(兵法调用模板!$AZ:$AZ,MATCH(T18,兵法调用模板!$AY:$AY,0))),INDEX(兵法调用模板!$BD:$BD,MATCH(T18,兵法调用模板!$BC:$BC,0))),"")</f>
        <v/>
      </c>
      <c r="W18" s="201" t="str">
        <f>IFERROR(IFERROR(IFERROR(INDEX(兵法调用模板!$AW:$AW,MATCH(T18,兵法调用模板!$AU:$AU,0)),INDEX(兵法调用模板!$BA:$BA,MATCH(T18,兵法调用模板!$AY:$AY,0))),INDEX(兵法调用模板!$BE:$BE,MATCH(T18,兵法调用模板!$BC:$BC,0))),"")</f>
        <v/>
      </c>
      <c r="X18" s="172" t="s">
        <v>441</v>
      </c>
      <c r="Y18" s="175">
        <f t="shared" si="1"/>
        <v>1</v>
      </c>
      <c r="AA18" s="174" t="str">
        <f>IF(索引!T17="","",索引!T17&amp;4)</f>
        <v>301084</v>
      </c>
      <c r="AB18" s="172" t="str">
        <f>IFERROR(IF(AA18="","",IFERROR(IFERROR(INDEX(兵法调用模板!$BH:$BH,MATCH(AA18,兵法调用模板!$AU:$AU,0)),INDEX(兵法调用模板!$BH:$BH,MATCH(AA18,兵法调用模板!$AY:$AY,0))),INDEX(兵法调用模板!$BH:$BH,MATCH(AA18,兵法调用模板!$BC:$BC,0)))),"")</f>
        <v/>
      </c>
      <c r="AC18" s="201" t="str">
        <f>IFERROR(IFERROR(IFERROR(INDEX(兵法调用模板!$AV:$AV,MATCH(AA18,兵法调用模板!$AU:$AU,0)),INDEX(兵法调用模板!$AZ:$AZ,MATCH(AA18,兵法调用模板!$AY:$AY,0))),INDEX(兵法调用模板!$BD:$BD,MATCH(AA18,兵法调用模板!$BC:$BC,0))),"")</f>
        <v/>
      </c>
      <c r="AD18" s="201" t="str">
        <f>IFERROR(IFERROR(IFERROR(INDEX(兵法调用模板!$AW:$AW,MATCH(AA18,兵法调用模板!$AU:$AU,0)),INDEX(兵法调用模板!$BA:$BA,MATCH(AA18,兵法调用模板!$AY:$AY,0))),INDEX(兵法调用模板!$BE:$BE,MATCH(AA18,兵法调用模板!$BC:$BC,0))),"")</f>
        <v/>
      </c>
      <c r="AE18" s="172" t="s">
        <v>441</v>
      </c>
      <c r="AF18" s="175">
        <f t="shared" si="2"/>
        <v>1</v>
      </c>
      <c r="AH18" s="174" t="str">
        <f>IF(索引!T17="","",索引!T17&amp;5)</f>
        <v>301085</v>
      </c>
      <c r="AI18" s="172" t="str">
        <f>IFERROR(IF(AH18="","",IFERROR(IFERROR(INDEX(兵法调用模板!$BH:$BH,MATCH(AH18,兵法调用模板!$AU:$AU,0)),INDEX(兵法调用模板!$BH:$BH,MATCH(AH18,兵法调用模板!$AY:$AY,0))),INDEX(兵法调用模板!$BH:$BH,MATCH(AH18,兵法调用模板!$BC:$BC,0)))),"")</f>
        <v/>
      </c>
      <c r="AJ18" s="201" t="str">
        <f>IFERROR(IFERROR(IFERROR(INDEX(兵法调用模板!$AV:$AV,MATCH(AH18,兵法调用模板!$AU:$AU,0)),INDEX(兵法调用模板!$AZ:$AZ,MATCH(AH18,兵法调用模板!$AY:$AY,0))),INDEX(兵法调用模板!$BD:$BD,MATCH(AH18,兵法调用模板!$BC:$BC,0))),"")</f>
        <v/>
      </c>
      <c r="AK18" s="201" t="str">
        <f>IFERROR(IFERROR(IFERROR(INDEX(兵法调用模板!$AW:$AW,MATCH(AH18,兵法调用模板!$AU:$AU,0)),INDEX(兵法调用模板!$BA:$BA,MATCH(AH18,兵法调用模板!$AY:$AY,0))),INDEX(兵法调用模板!$BE:$BE,MATCH(AH18,兵法调用模板!$BC:$BC,0))),"")</f>
        <v/>
      </c>
      <c r="AL18" s="172" t="s">
        <v>441</v>
      </c>
      <c r="AM18" s="175">
        <f t="shared" si="3"/>
        <v>1</v>
      </c>
    </row>
    <row r="19" spans="6:39">
      <c r="F19" s="174" t="str">
        <f>IF(索引!T18="","",索引!T18&amp;1)</f>
        <v>301091</v>
      </c>
      <c r="G19" s="172" t="str">
        <f>IFERROR(IF(F19="","",IFERROR(IFERROR(INDEX(兵法调用模板!$BH:$BH,MATCH(F19,兵法调用模板!$AU:$AU,0)),INDEX(兵法调用模板!$BH:$BH,MATCH(F19,兵法调用模板!$AY:$AY,0))),INDEX(兵法调用模板!$BH:$BH,MATCH(F19,兵法调用模板!$BC:$BC,0)))),"")</f>
        <v>自身与携带的士兵生命低于{0}%时，各自受到的伤害减少{1}%，持续{2}秒。</v>
      </c>
      <c r="H19" s="201">
        <f>IFERROR(IFERROR(IFERROR(INDEX(兵法调用模板!$AV:$AV,MATCH(F19,兵法调用模板!$AU:$AU,0)),INDEX(兵法调用模板!$AZ:$AZ,MATCH(F19,兵法调用模板!$AY:$AY,0))),INDEX(兵法调用模板!$BD:$BD,MATCH(F19,兵法调用模板!$BC:$BC,0))),"")</f>
        <v>0.5</v>
      </c>
      <c r="I19" s="201">
        <f>IFERROR(IFERROR(IFERROR(INDEX(兵法调用模板!$AW:$AW,MATCH(F19,兵法调用模板!$AU:$AU,0)),INDEX(兵法调用模板!$BA:$BA,MATCH(F19,兵法调用模板!$AY:$AY,0))),INDEX(兵法调用模板!$BE:$BE,MATCH(F19,兵法调用模板!$BC:$BC,0))),"")</f>
        <v>0</v>
      </c>
      <c r="J19" s="172" t="s">
        <v>441</v>
      </c>
      <c r="K19" s="175">
        <f t="shared" si="4"/>
        <v>100</v>
      </c>
      <c r="M19" s="174" t="str">
        <f>IF(索引!T18="","",索引!T18&amp;2)</f>
        <v>301092</v>
      </c>
      <c r="N19" s="172" t="str">
        <f>IFERROR(IF(M19="","",IFERROR(IFERROR(INDEX(兵法调用模板!$BH:$BH,MATCH(M19,兵法调用模板!$AU:$AU,0)),INDEX(兵法调用模板!$BH:$BH,MATCH(M19,兵法调用模板!$AY:$AY,0))),INDEX(兵法调用模板!$BH:$BH,MATCH(M19,兵法调用模板!$BC:$BC,0)))),"")</f>
        <v>自身与携带的士兵生命低于{0}%时，各自受到的伤害减少{1}%，持续{2}秒。</v>
      </c>
      <c r="O19" s="201">
        <f>IFERROR(IFERROR(IFERROR(INDEX(兵法调用模板!$AV:$AV,MATCH(M19,兵法调用模板!$AU:$AU,0)),INDEX(兵法调用模板!$AZ:$AZ,MATCH(M19,兵法调用模板!$AY:$AY,0))),INDEX(兵法调用模板!$BD:$BD,MATCH(M19,兵法调用模板!$BC:$BC,0))),"")</f>
        <v>9.4E-2</v>
      </c>
      <c r="P19" s="201">
        <f>IFERROR(IFERROR(IFERROR(INDEX(兵法调用模板!$AW:$AW,MATCH(M19,兵法调用模板!$AU:$AU,0)),INDEX(兵法调用模板!$BA:$BA,MATCH(M19,兵法调用模板!$AY:$AY,0))),INDEX(兵法调用模板!$BE:$BE,MATCH(M19,兵法调用模板!$BC:$BC,0))),"")</f>
        <v>1.2E-2</v>
      </c>
      <c r="Q19" s="172" t="s">
        <v>441</v>
      </c>
      <c r="R19" s="175">
        <f t="shared" si="0"/>
        <v>100</v>
      </c>
      <c r="T19" s="174" t="str">
        <f>IF(索引!T18="","",索引!T18&amp;3)</f>
        <v>301093</v>
      </c>
      <c r="U19" s="172" t="str">
        <f>IFERROR(IF(T19="","",IFERROR(IFERROR(INDEX(兵法调用模板!$BH:$BH,MATCH(T19,兵法调用模板!$AU:$AU,0)),INDEX(兵法调用模板!$BH:$BH,MATCH(T19,兵法调用模板!$AY:$AY,0))),INDEX(兵法调用模板!$BH:$BH,MATCH(T19,兵法调用模板!$BC:$BC,0)))),"")</f>
        <v>自身与携带的士兵生命低于{0}%时，各自受到的伤害减少{1}%，持续{2}秒。</v>
      </c>
      <c r="V19" s="201">
        <f>IFERROR(IFERROR(IFERROR(INDEX(兵法调用模板!$AV:$AV,MATCH(T19,兵法调用模板!$AU:$AU,0)),INDEX(兵法调用模板!$AZ:$AZ,MATCH(T19,兵法调用模板!$AY:$AY,0))),INDEX(兵法调用模板!$BD:$BD,MATCH(T19,兵法调用模板!$BC:$BC,0))),"")</f>
        <v>40</v>
      </c>
      <c r="W19" s="201">
        <f>IFERROR(IFERROR(IFERROR(INDEX(兵法调用模板!$AW:$AW,MATCH(T19,兵法调用模板!$AU:$AU,0)),INDEX(兵法调用模板!$BA:$BA,MATCH(T19,兵法调用模板!$AY:$AY,0))),INDEX(兵法调用模板!$BE:$BE,MATCH(T19,兵法调用模板!$BC:$BC,0))),"")</f>
        <v>0</v>
      </c>
      <c r="X19" s="172" t="s">
        <v>441</v>
      </c>
      <c r="Y19" s="175">
        <f t="shared" si="1"/>
        <v>1</v>
      </c>
      <c r="AA19" s="174" t="str">
        <f>IF(索引!T18="","",索引!T18&amp;4)</f>
        <v>301094</v>
      </c>
      <c r="AB19" s="172" t="str">
        <f>IFERROR(IF(AA19="","",IFERROR(IFERROR(INDEX(兵法调用模板!$BH:$BH,MATCH(AA19,兵法调用模板!$AU:$AU,0)),INDEX(兵法调用模板!$BH:$BH,MATCH(AA19,兵法调用模板!$AY:$AY,0))),INDEX(兵法调用模板!$BH:$BH,MATCH(AA19,兵法调用模板!$BC:$BC,0)))),"")</f>
        <v>自身与携带的士兵生命低于{0}%时，各自受到的伤害减少{1}%，持续{2}秒。</v>
      </c>
      <c r="AC19" s="201">
        <f>IFERROR(IFERROR(IFERROR(INDEX(兵法调用模板!$AV:$AV,MATCH(AA19,兵法调用模板!$AU:$AU,0)),INDEX(兵法调用模板!$AZ:$AZ,MATCH(AA19,兵法调用模板!$AY:$AY,0))),INDEX(兵法调用模板!$BD:$BD,MATCH(AA19,兵法调用模板!$BC:$BC,0))),"")</f>
        <v>0.3</v>
      </c>
      <c r="AD19" s="201" t="str">
        <f>IFERROR(IFERROR(IFERROR(INDEX(兵法调用模板!$AW:$AW,MATCH(AA19,兵法调用模板!$AU:$AU,0)),INDEX(兵法调用模板!$BA:$BA,MATCH(AA19,兵法调用模板!$AY:$AY,0))),INDEX(兵法调用模板!$BE:$BE,MATCH(AA19,兵法调用模板!$BC:$BC,0))),"")</f>
        <v/>
      </c>
      <c r="AE19" s="172" t="s">
        <v>441</v>
      </c>
      <c r="AF19" s="175">
        <f t="shared" si="2"/>
        <v>1</v>
      </c>
      <c r="AH19" s="174" t="str">
        <f>IF(索引!T18="","",索引!T18&amp;5)</f>
        <v>301095</v>
      </c>
      <c r="AI19" s="172" t="str">
        <f>IFERROR(IF(AH19="","",IFERROR(IFERROR(INDEX(兵法调用模板!$BH:$BH,MATCH(AH19,兵法调用模板!$AU:$AU,0)),INDEX(兵法调用模板!$BH:$BH,MATCH(AH19,兵法调用模板!$AY:$AY,0))),INDEX(兵法调用模板!$BH:$BH,MATCH(AH19,兵法调用模板!$BC:$BC,0)))),"")</f>
        <v>自身与携带的士兵生命低于{0}%时，各自受到的伤害减少{1}%，持续{2}秒。</v>
      </c>
      <c r="AJ19" s="201" t="str">
        <f>IFERROR(IFERROR(IFERROR(INDEX(兵法调用模板!$AV:$AV,MATCH(AH19,兵法调用模板!$AU:$AU,0)),INDEX(兵法调用模板!$AZ:$AZ,MATCH(AH19,兵法调用模板!$AY:$AY,0))),INDEX(兵法调用模板!$BD:$BD,MATCH(AH19,兵法调用模板!$BC:$BC,0))),"")</f>
        <v/>
      </c>
      <c r="AK19" s="201" t="str">
        <f>IFERROR(IFERROR(IFERROR(INDEX(兵法调用模板!$AW:$AW,MATCH(AH19,兵法调用模板!$AU:$AU,0)),INDEX(兵法调用模板!$BA:$BA,MATCH(AH19,兵法调用模板!$AY:$AY,0))),INDEX(兵法调用模板!$BE:$BE,MATCH(AH19,兵法调用模板!$BC:$BC,0))),"")</f>
        <v/>
      </c>
      <c r="AL19" s="172" t="s">
        <v>441</v>
      </c>
      <c r="AM19" s="175">
        <f t="shared" si="3"/>
        <v>1</v>
      </c>
    </row>
    <row r="20" spans="6:39">
      <c r="F20" s="174" t="str">
        <f>IF(索引!T19="","",索引!T19&amp;1)</f>
        <v>301101</v>
      </c>
      <c r="G20" s="172" t="str">
        <f>IFERROR(IF(F20="","",IFERROR(IFERROR(INDEX(兵法调用模板!$BH:$BH,MATCH(F20,兵法调用模板!$AU:$AU,0)),INDEX(兵法调用模板!$BH:$BH,MATCH(F20,兵法调用模板!$AY:$AY,0))),INDEX(兵法调用模板!$BH:$BH,MATCH(F20,兵法调用模板!$BC:$BC,0)))),"")</f>
        <v>自身生命低于{0}%时，对目标造成自身攻击力 {1}%的武力伤害，如果自己血量高于目标血量则额外造成自身攻击力 {2}%武力伤害。</v>
      </c>
      <c r="H20" s="201">
        <f>IFERROR(IFERROR(IFERROR(INDEX(兵法调用模板!$AV:$AV,MATCH(F20,兵法调用模板!$AU:$AU,0)),INDEX(兵法调用模板!$AZ:$AZ,MATCH(F20,兵法调用模板!$AY:$AY,0))),INDEX(兵法调用模板!$BD:$BD,MATCH(F20,兵法调用模板!$BC:$BC,0))),"")</f>
        <v>0.6</v>
      </c>
      <c r="I20" s="201">
        <f>IFERROR(IFERROR(IFERROR(INDEX(兵法调用模板!$AW:$AW,MATCH(F20,兵法调用模板!$AU:$AU,0)),INDEX(兵法调用模板!$BA:$BA,MATCH(F20,兵法调用模板!$AY:$AY,0))),INDEX(兵法调用模板!$BE:$BE,MATCH(F20,兵法调用模板!$BC:$BC,0))),"")</f>
        <v>0</v>
      </c>
      <c r="J20" s="172" t="s">
        <v>441</v>
      </c>
      <c r="K20" s="175">
        <f t="shared" si="4"/>
        <v>100</v>
      </c>
      <c r="M20" s="174" t="str">
        <f>IF(索引!T19="","",索引!T19&amp;2)</f>
        <v>301102</v>
      </c>
      <c r="N20" s="172" t="str">
        <f>IFERROR(IF(M20="","",IFERROR(IFERROR(INDEX(兵法调用模板!$BH:$BH,MATCH(M20,兵法调用模板!$AU:$AU,0)),INDEX(兵法调用模板!$BH:$BH,MATCH(M20,兵法调用模板!$AY:$AY,0))),INDEX(兵法调用模板!$BH:$BH,MATCH(M20,兵法调用模板!$BC:$BC,0)))),"")</f>
        <v>自身生命低于{0}%时，对目标造成自身攻击力 {1}%的武力伤害，如果自己血量高于目标血量则额外造成自身攻击力 {2}%武力伤害。</v>
      </c>
      <c r="O20" s="201">
        <f>IFERROR(IFERROR(IFERROR(INDEX(兵法调用模板!$AV:$AV,MATCH(M20,兵法调用模板!$AU:$AU,0)),INDEX(兵法调用模板!$AZ:$AZ,MATCH(M20,兵法调用模板!$AY:$AY,0))),INDEX(兵法调用模板!$BD:$BD,MATCH(M20,兵法调用模板!$BC:$BC,0))),"")</f>
        <v>0.72</v>
      </c>
      <c r="P20" s="201">
        <f>IFERROR(IFERROR(IFERROR(INDEX(兵法调用模板!$AW:$AW,MATCH(M20,兵法调用模板!$AU:$AU,0)),INDEX(兵法调用模板!$BA:$BA,MATCH(M20,兵法调用模板!$AY:$AY,0))),INDEX(兵法调用模板!$BE:$BE,MATCH(M20,兵法调用模板!$BC:$BC,0))),"")</f>
        <v>3.7999999999999999E-2</v>
      </c>
      <c r="Q20" s="172" t="s">
        <v>441</v>
      </c>
      <c r="R20" s="175">
        <f t="shared" si="0"/>
        <v>100</v>
      </c>
      <c r="T20" s="174" t="str">
        <f>IF(索引!T19="","",索引!T19&amp;3)</f>
        <v>301103</v>
      </c>
      <c r="U20" s="172" t="str">
        <f>IFERROR(IF(T20="","",IFERROR(IFERROR(INDEX(兵法调用模板!$BH:$BH,MATCH(T20,兵法调用模板!$AU:$AU,0)),INDEX(兵法调用模板!$BH:$BH,MATCH(T20,兵法调用模板!$AY:$AY,0))),INDEX(兵法调用模板!$BH:$BH,MATCH(T20,兵法调用模板!$BC:$BC,0)))),"")</f>
        <v>自身生命低于{0}%时，对目标造成自身攻击力 {1}%的武力伤害，如果自己血量高于目标血量则额外造成自身攻击力 {2}%武力伤害。</v>
      </c>
      <c r="V20" s="201">
        <f>IFERROR(IFERROR(IFERROR(INDEX(兵法调用模板!$AV:$AV,MATCH(T20,兵法调用模板!$AU:$AU,0)),INDEX(兵法调用模板!$AZ:$AZ,MATCH(T20,兵法调用模板!$AY:$AY,0))),INDEX(兵法调用模板!$BD:$BD,MATCH(T20,兵法调用模板!$BC:$BC,0))),"")</f>
        <v>0.36</v>
      </c>
      <c r="W20" s="201">
        <f>IFERROR(IFERROR(IFERROR(INDEX(兵法调用模板!$AW:$AW,MATCH(T20,兵法调用模板!$AU:$AU,0)),INDEX(兵法调用模板!$BA:$BA,MATCH(T20,兵法调用模板!$AY:$AY,0))),INDEX(兵法调用模板!$BE:$BE,MATCH(T20,兵法调用模板!$BC:$BC,0))),"")</f>
        <v>1.9E-2</v>
      </c>
      <c r="X20" s="172" t="s">
        <v>441</v>
      </c>
      <c r="Y20" s="175">
        <f t="shared" si="1"/>
        <v>100</v>
      </c>
      <c r="AA20" s="174" t="str">
        <f>IF(索引!T19="","",索引!T19&amp;4)</f>
        <v>301104</v>
      </c>
      <c r="AB20" s="172" t="str">
        <f>IFERROR(IF(AA20="","",IFERROR(IFERROR(INDEX(兵法调用模板!$BH:$BH,MATCH(AA20,兵法调用模板!$AU:$AU,0)),INDEX(兵法调用模板!$BH:$BH,MATCH(AA20,兵法调用模板!$AY:$AY,0))),INDEX(兵法调用模板!$BH:$BH,MATCH(AA20,兵法调用模板!$BC:$BC,0)))),"")</f>
        <v/>
      </c>
      <c r="AC20" s="201" t="str">
        <f>IFERROR(IFERROR(IFERROR(INDEX(兵法调用模板!$AV:$AV,MATCH(AA20,兵法调用模板!$AU:$AU,0)),INDEX(兵法调用模板!$AZ:$AZ,MATCH(AA20,兵法调用模板!$AY:$AY,0))),INDEX(兵法调用模板!$BD:$BD,MATCH(AA20,兵法调用模板!$BC:$BC,0))),"")</f>
        <v/>
      </c>
      <c r="AD20" s="201" t="str">
        <f>IFERROR(IFERROR(IFERROR(INDEX(兵法调用模板!$AW:$AW,MATCH(AA20,兵法调用模板!$AU:$AU,0)),INDEX(兵法调用模板!$BA:$BA,MATCH(AA20,兵法调用模板!$AY:$AY,0))),INDEX(兵法调用模板!$BE:$BE,MATCH(AA20,兵法调用模板!$BC:$BC,0))),"")</f>
        <v/>
      </c>
      <c r="AE20" s="172" t="s">
        <v>441</v>
      </c>
      <c r="AF20" s="175">
        <f t="shared" si="2"/>
        <v>1</v>
      </c>
      <c r="AH20" s="174" t="str">
        <f>IF(索引!T19="","",索引!T19&amp;5)</f>
        <v>301105</v>
      </c>
      <c r="AI20" s="172" t="str">
        <f>IFERROR(IF(AH20="","",IFERROR(IFERROR(INDEX(兵法调用模板!$BH:$BH,MATCH(AH20,兵法调用模板!$AU:$AU,0)),INDEX(兵法调用模板!$BH:$BH,MATCH(AH20,兵法调用模板!$AY:$AY,0))),INDEX(兵法调用模板!$BH:$BH,MATCH(AH20,兵法调用模板!$BC:$BC,0)))),"")</f>
        <v/>
      </c>
      <c r="AJ20" s="201" t="str">
        <f>IFERROR(IFERROR(IFERROR(INDEX(兵法调用模板!$AV:$AV,MATCH(AH20,兵法调用模板!$AU:$AU,0)),INDEX(兵法调用模板!$AZ:$AZ,MATCH(AH20,兵法调用模板!$AY:$AY,0))),INDEX(兵法调用模板!$BD:$BD,MATCH(AH20,兵法调用模板!$BC:$BC,0))),"")</f>
        <v/>
      </c>
      <c r="AK20" s="201" t="str">
        <f>IFERROR(IFERROR(IFERROR(INDEX(兵法调用模板!$AW:$AW,MATCH(AH20,兵法调用模板!$AU:$AU,0)),INDEX(兵法调用模板!$BA:$BA,MATCH(AH20,兵法调用模板!$AY:$AY,0))),INDEX(兵法调用模板!$BE:$BE,MATCH(AH20,兵法调用模板!$BC:$BC,0))),"")</f>
        <v/>
      </c>
      <c r="AL20" s="172" t="s">
        <v>441</v>
      </c>
      <c r="AM20" s="175">
        <f t="shared" si="3"/>
        <v>1</v>
      </c>
    </row>
    <row r="21" spans="6:39">
      <c r="F21" s="174" t="str">
        <f>IF(索引!T20="","",索引!T20&amp;1)</f>
        <v>301111</v>
      </c>
      <c r="G21" s="172" t="str">
        <f>IFERROR(IF(F21="","",IFERROR(IFERROR(INDEX(兵法调用模板!$BH:$BH,MATCH(F21,兵法调用模板!$AU:$AU,0)),INDEX(兵法调用模板!$BH:$BH,MATCH(F21,兵法调用模板!$AY:$AY,0))),INDEX(兵法调用模板!$BH:$BH,MATCH(F21,兵法调用模板!$BC:$BC,0)))),"")</f>
        <v>开场增加暴击概率{0}%，增加爆伤{1}%</v>
      </c>
      <c r="H21" s="201">
        <f>IFERROR(IFERROR(IFERROR(INDEX(兵法调用模板!$AV:$AV,MATCH(F21,兵法调用模板!$AU:$AU,0)),INDEX(兵法调用模板!$AZ:$AZ,MATCH(F21,兵法调用模板!$AY:$AY,0))),INDEX(兵法调用模板!$BD:$BD,MATCH(F21,兵法调用模板!$BC:$BC,0))),"")</f>
        <v>0.16900000000000001</v>
      </c>
      <c r="I21" s="201">
        <f>IFERROR(IFERROR(IFERROR(INDEX(兵法调用模板!$AW:$AW,MATCH(F21,兵法调用模板!$AU:$AU,0)),INDEX(兵法调用模板!$BA:$BA,MATCH(F21,兵法调用模板!$AY:$AY,0))),INDEX(兵法调用模板!$BE:$BE,MATCH(F21,兵法调用模板!$BC:$BC,0))),"")</f>
        <v>2.1999999999999999E-2</v>
      </c>
      <c r="J21" s="172" t="s">
        <v>441</v>
      </c>
      <c r="K21" s="175">
        <f t="shared" si="4"/>
        <v>100</v>
      </c>
      <c r="M21" s="174" t="str">
        <f>IF(索引!T20="","",索引!T20&amp;2)</f>
        <v>301112</v>
      </c>
      <c r="N21" s="172" t="str">
        <f>IFERROR(IF(M21="","",IFERROR(IFERROR(INDEX(兵法调用模板!$BH:$BH,MATCH(M21,兵法调用模板!$AU:$AU,0)),INDEX(兵法调用模板!$BH:$BH,MATCH(M21,兵法调用模板!$AY:$AY,0))),INDEX(兵法调用模板!$BH:$BH,MATCH(M21,兵法调用模板!$BC:$BC,0)))),"")</f>
        <v>开场增加暴击概率{0}%，增加爆伤{1}%</v>
      </c>
      <c r="O21" s="201">
        <f>IFERROR(IFERROR(IFERROR(INDEX(兵法调用模板!$AV:$AV,MATCH(M21,兵法调用模板!$AU:$AU,0)),INDEX(兵法调用模板!$AZ:$AZ,MATCH(M21,兵法调用模板!$AY:$AY,0))),INDEX(兵法调用模板!$BD:$BD,MATCH(M21,兵法调用模板!$BC:$BC,0))),"")</f>
        <v>0.4</v>
      </c>
      <c r="P21" s="201">
        <f>IFERROR(IFERROR(IFERROR(INDEX(兵法调用模板!$AW:$AW,MATCH(M21,兵法调用模板!$AU:$AU,0)),INDEX(兵法调用模板!$BA:$BA,MATCH(M21,兵法调用模板!$AY:$AY,0))),INDEX(兵法调用模板!$BE:$BE,MATCH(M21,兵法调用模板!$BC:$BC,0))),"")</f>
        <v>0</v>
      </c>
      <c r="Q21" s="172" t="s">
        <v>441</v>
      </c>
      <c r="R21" s="175">
        <f t="shared" si="0"/>
        <v>100</v>
      </c>
      <c r="T21" s="174" t="str">
        <f>IF(索引!T20="","",索引!T20&amp;3)</f>
        <v>301113</v>
      </c>
      <c r="U21" s="172" t="str">
        <f>IFERROR(IF(T21="","",IFERROR(IFERROR(INDEX(兵法调用模板!$BH:$BH,MATCH(T21,兵法调用模板!$AU:$AU,0)),INDEX(兵法调用模板!$BH:$BH,MATCH(T21,兵法调用模板!$AY:$AY,0))),INDEX(兵法调用模板!$BH:$BH,MATCH(T21,兵法调用模板!$BC:$BC,0)))),"")</f>
        <v/>
      </c>
      <c r="V21" s="201" t="str">
        <f>IFERROR(IFERROR(IFERROR(INDEX(兵法调用模板!$AV:$AV,MATCH(T21,兵法调用模板!$AU:$AU,0)),INDEX(兵法调用模板!$AZ:$AZ,MATCH(T21,兵法调用模板!$AY:$AY,0))),INDEX(兵法调用模板!$BD:$BD,MATCH(T21,兵法调用模板!$BC:$BC,0))),"")</f>
        <v/>
      </c>
      <c r="W21" s="201" t="str">
        <f>IFERROR(IFERROR(IFERROR(INDEX(兵法调用模板!$AW:$AW,MATCH(T21,兵法调用模板!$AU:$AU,0)),INDEX(兵法调用模板!$BA:$BA,MATCH(T21,兵法调用模板!$AY:$AY,0))),INDEX(兵法调用模板!$BE:$BE,MATCH(T21,兵法调用模板!$BC:$BC,0))),"")</f>
        <v/>
      </c>
      <c r="X21" s="172" t="s">
        <v>441</v>
      </c>
      <c r="Y21" s="175">
        <f t="shared" si="1"/>
        <v>1</v>
      </c>
      <c r="AA21" s="174" t="str">
        <f>IF(索引!T20="","",索引!T20&amp;4)</f>
        <v>301114</v>
      </c>
      <c r="AB21" s="172" t="str">
        <f>IFERROR(IF(AA21="","",IFERROR(IFERROR(INDEX(兵法调用模板!$BH:$BH,MATCH(AA21,兵法调用模板!$AU:$AU,0)),INDEX(兵法调用模板!$BH:$BH,MATCH(AA21,兵法调用模板!$AY:$AY,0))),INDEX(兵法调用模板!$BH:$BH,MATCH(AA21,兵法调用模板!$BC:$BC,0)))),"")</f>
        <v/>
      </c>
      <c r="AC21" s="201" t="str">
        <f>IFERROR(IFERROR(IFERROR(INDEX(兵法调用模板!$AV:$AV,MATCH(AA21,兵法调用模板!$AU:$AU,0)),INDEX(兵法调用模板!$AZ:$AZ,MATCH(AA21,兵法调用模板!$AY:$AY,0))),INDEX(兵法调用模板!$BD:$BD,MATCH(AA21,兵法调用模板!$BC:$BC,0))),"")</f>
        <v/>
      </c>
      <c r="AD21" s="201" t="str">
        <f>IFERROR(IFERROR(IFERROR(INDEX(兵法调用模板!$AW:$AW,MATCH(AA21,兵法调用模板!$AU:$AU,0)),INDEX(兵法调用模板!$BA:$BA,MATCH(AA21,兵法调用模板!$AY:$AY,0))),INDEX(兵法调用模板!$BE:$BE,MATCH(AA21,兵法调用模板!$BC:$BC,0))),"")</f>
        <v/>
      </c>
      <c r="AE21" s="172" t="s">
        <v>441</v>
      </c>
      <c r="AF21" s="175">
        <f t="shared" si="2"/>
        <v>1</v>
      </c>
      <c r="AH21" s="174" t="str">
        <f>IF(索引!T20="","",索引!T20&amp;5)</f>
        <v>301115</v>
      </c>
      <c r="AI21" s="172" t="str">
        <f>IFERROR(IF(AH21="","",IFERROR(IFERROR(INDEX(兵法调用模板!$BH:$BH,MATCH(AH21,兵法调用模板!$AU:$AU,0)),INDEX(兵法调用模板!$BH:$BH,MATCH(AH21,兵法调用模板!$AY:$AY,0))),INDEX(兵法调用模板!$BH:$BH,MATCH(AH21,兵法调用模板!$BC:$BC,0)))),"")</f>
        <v/>
      </c>
      <c r="AJ21" s="201" t="str">
        <f>IFERROR(IFERROR(IFERROR(INDEX(兵法调用模板!$AV:$AV,MATCH(AH21,兵法调用模板!$AU:$AU,0)),INDEX(兵法调用模板!$AZ:$AZ,MATCH(AH21,兵法调用模板!$AY:$AY,0))),INDEX(兵法调用模板!$BD:$BD,MATCH(AH21,兵法调用模板!$BC:$BC,0))),"")</f>
        <v/>
      </c>
      <c r="AK21" s="201" t="str">
        <f>IFERROR(IFERROR(IFERROR(INDEX(兵法调用模板!$AW:$AW,MATCH(AH21,兵法调用模板!$AU:$AU,0)),INDEX(兵法调用模板!$BA:$BA,MATCH(AH21,兵法调用模板!$AY:$AY,0))),INDEX(兵法调用模板!$BE:$BE,MATCH(AH21,兵法调用模板!$BC:$BC,0))),"")</f>
        <v/>
      </c>
      <c r="AL21" s="172" t="s">
        <v>441</v>
      </c>
      <c r="AM21" s="175">
        <f t="shared" si="3"/>
        <v>1</v>
      </c>
    </row>
    <row r="22" spans="6:39">
      <c r="F22" s="174" t="str">
        <f>IF(索引!T21="","",索引!T21&amp;1)</f>
        <v>301121</v>
      </c>
      <c r="G22" s="172" t="str">
        <f>IFERROR(IF(F22="","",IFERROR(IFERROR(INDEX(兵法调用模板!$BH:$BH,MATCH(F22,兵法调用模板!$AU:$AU,0)),INDEX(兵法调用模板!$BH:$BH,MATCH(F22,兵法调用模板!$AY:$AY,0))),INDEX(兵法调用模板!$BH:$BH,MATCH(F22,兵法调用模板!$BC:$BC,0)))),"")</f>
        <v>普通攻击{0}%概率造成攻击力{1}%额外伤害</v>
      </c>
      <c r="H22" s="201">
        <f>IFERROR(IFERROR(IFERROR(INDEX(兵法调用模板!$AV:$AV,MATCH(F22,兵法调用模板!$AU:$AU,0)),INDEX(兵法调用模板!$AZ:$AZ,MATCH(F22,兵法调用模板!$AY:$AY,0))),INDEX(兵法调用模板!$BD:$BD,MATCH(F22,兵法调用模板!$BC:$BC,0))),"")</f>
        <v>0.5</v>
      </c>
      <c r="I22" s="201">
        <f>IFERROR(IFERROR(IFERROR(INDEX(兵法调用模板!$AW:$AW,MATCH(F22,兵法调用模板!$AU:$AU,0)),INDEX(兵法调用模板!$BA:$BA,MATCH(F22,兵法调用模板!$AY:$AY,0))),INDEX(兵法调用模板!$BE:$BE,MATCH(F22,兵法调用模板!$BC:$BC,0))),"")</f>
        <v>0</v>
      </c>
      <c r="J22" s="172" t="s">
        <v>441</v>
      </c>
      <c r="K22" s="175">
        <f t="shared" si="4"/>
        <v>100</v>
      </c>
      <c r="M22" s="174" t="str">
        <f>IF(索引!T21="","",索引!T21&amp;2)</f>
        <v>301122</v>
      </c>
      <c r="N22" s="172" t="str">
        <f>IFERROR(IF(M22="","",IFERROR(IFERROR(INDEX(兵法调用模板!$BH:$BH,MATCH(M22,兵法调用模板!$AU:$AU,0)),INDEX(兵法调用模板!$BH:$BH,MATCH(M22,兵法调用模板!$AY:$AY,0))),INDEX(兵法调用模板!$BH:$BH,MATCH(M22,兵法调用模板!$BC:$BC,0)))),"")</f>
        <v>普通攻击{0}%概率造成攻击力{1}%额外伤害</v>
      </c>
      <c r="O22" s="201">
        <f>IFERROR(IFERROR(IFERROR(INDEX(兵法调用模板!$AV:$AV,MATCH(M22,兵法调用模板!$AU:$AU,0)),INDEX(兵法调用模板!$AZ:$AZ,MATCH(M22,兵法调用模板!$AY:$AY,0))),INDEX(兵法调用模板!$BD:$BD,MATCH(M22,兵法调用模板!$BC:$BC,0))),"")</f>
        <v>7.0000000000000007E-2</v>
      </c>
      <c r="P22" s="201">
        <f>IFERROR(IFERROR(IFERROR(INDEX(兵法调用模板!$AW:$AW,MATCH(M22,兵法调用模板!$AU:$AU,0)),INDEX(兵法调用模板!$BA:$BA,MATCH(M22,兵法调用模板!$AY:$AY,0))),INDEX(兵法调用模板!$BE:$BE,MATCH(M22,兵法调用模板!$BC:$BC,0))),"")</f>
        <v>8.9999999999999993E-3</v>
      </c>
      <c r="Q22" s="172" t="s">
        <v>441</v>
      </c>
      <c r="R22" s="175">
        <f t="shared" si="0"/>
        <v>100</v>
      </c>
      <c r="T22" s="174" t="str">
        <f>IF(索引!T21="","",索引!T21&amp;3)</f>
        <v>301123</v>
      </c>
      <c r="U22" s="172" t="str">
        <f>IFERROR(IF(T22="","",IFERROR(IFERROR(INDEX(兵法调用模板!$BH:$BH,MATCH(T22,兵法调用模板!$AU:$AU,0)),INDEX(兵法调用模板!$BH:$BH,MATCH(T22,兵法调用模板!$AY:$AY,0))),INDEX(兵法调用模板!$BH:$BH,MATCH(T22,兵法调用模板!$BC:$BC,0)))),"")</f>
        <v/>
      </c>
      <c r="V22" s="201" t="str">
        <f>IFERROR(IFERROR(IFERROR(INDEX(兵法调用模板!$AV:$AV,MATCH(T22,兵法调用模板!$AU:$AU,0)),INDEX(兵法调用模板!$AZ:$AZ,MATCH(T22,兵法调用模板!$AY:$AY,0))),INDEX(兵法调用模板!$BD:$BD,MATCH(T22,兵法调用模板!$BC:$BC,0))),"")</f>
        <v/>
      </c>
      <c r="W22" s="201" t="str">
        <f>IFERROR(IFERROR(IFERROR(INDEX(兵法调用模板!$AW:$AW,MATCH(T22,兵法调用模板!$AU:$AU,0)),INDEX(兵法调用模板!$BA:$BA,MATCH(T22,兵法调用模板!$AY:$AY,0))),INDEX(兵法调用模板!$BE:$BE,MATCH(T22,兵法调用模板!$BC:$BC,0))),"")</f>
        <v/>
      </c>
      <c r="X22" s="172" t="s">
        <v>441</v>
      </c>
      <c r="Y22" s="175">
        <f t="shared" si="1"/>
        <v>1</v>
      </c>
      <c r="AA22" s="174" t="str">
        <f>IF(索引!T21="","",索引!T21&amp;4)</f>
        <v>301124</v>
      </c>
      <c r="AB22" s="172" t="str">
        <f>IFERROR(IF(AA22="","",IFERROR(IFERROR(INDEX(兵法调用模板!$BH:$BH,MATCH(AA22,兵法调用模板!$AU:$AU,0)),INDEX(兵法调用模板!$BH:$BH,MATCH(AA22,兵法调用模板!$AY:$AY,0))),INDEX(兵法调用模板!$BH:$BH,MATCH(AA22,兵法调用模板!$BC:$BC,0)))),"")</f>
        <v/>
      </c>
      <c r="AC22" s="201" t="str">
        <f>IFERROR(IFERROR(IFERROR(INDEX(兵法调用模板!$AV:$AV,MATCH(AA22,兵法调用模板!$AU:$AU,0)),INDEX(兵法调用模板!$AZ:$AZ,MATCH(AA22,兵法调用模板!$AY:$AY,0))),INDEX(兵法调用模板!$BD:$BD,MATCH(AA22,兵法调用模板!$BC:$BC,0))),"")</f>
        <v/>
      </c>
      <c r="AD22" s="201" t="str">
        <f>IFERROR(IFERROR(IFERROR(INDEX(兵法调用模板!$AW:$AW,MATCH(AA22,兵法调用模板!$AU:$AU,0)),INDEX(兵法调用模板!$BA:$BA,MATCH(AA22,兵法调用模板!$AY:$AY,0))),INDEX(兵法调用模板!$BE:$BE,MATCH(AA22,兵法调用模板!$BC:$BC,0))),"")</f>
        <v/>
      </c>
      <c r="AE22" s="172" t="s">
        <v>441</v>
      </c>
      <c r="AF22" s="175">
        <f t="shared" si="2"/>
        <v>1</v>
      </c>
      <c r="AH22" s="174" t="str">
        <f>IF(索引!T21="","",索引!T21&amp;5)</f>
        <v>301125</v>
      </c>
      <c r="AI22" s="172" t="str">
        <f>IFERROR(IF(AH22="","",IFERROR(IFERROR(INDEX(兵法调用模板!$BH:$BH,MATCH(AH22,兵法调用模板!$AU:$AU,0)),INDEX(兵法调用模板!$BH:$BH,MATCH(AH22,兵法调用模板!$AY:$AY,0))),INDEX(兵法调用模板!$BH:$BH,MATCH(AH22,兵法调用模板!$BC:$BC,0)))),"")</f>
        <v/>
      </c>
      <c r="AJ22" s="201" t="str">
        <f>IFERROR(IFERROR(IFERROR(INDEX(兵法调用模板!$AV:$AV,MATCH(AH22,兵法调用模板!$AU:$AU,0)),INDEX(兵法调用模板!$AZ:$AZ,MATCH(AH22,兵法调用模板!$AY:$AY,0))),INDEX(兵法调用模板!$BD:$BD,MATCH(AH22,兵法调用模板!$BC:$BC,0))),"")</f>
        <v/>
      </c>
      <c r="AK22" s="201" t="str">
        <f>IFERROR(IFERROR(IFERROR(INDEX(兵法调用模板!$AW:$AW,MATCH(AH22,兵法调用模板!$AU:$AU,0)),INDEX(兵法调用模板!$BA:$BA,MATCH(AH22,兵法调用模板!$AY:$AY,0))),INDEX(兵法调用模板!$BE:$BE,MATCH(AH22,兵法调用模板!$BC:$BC,0))),"")</f>
        <v/>
      </c>
      <c r="AL22" s="172" t="s">
        <v>441</v>
      </c>
      <c r="AM22" s="175">
        <f t="shared" si="3"/>
        <v>1</v>
      </c>
    </row>
    <row r="23" spans="6:39">
      <c r="F23" s="174" t="str">
        <f>IF(索引!T22="","",索引!T22&amp;1)</f>
        <v>301131</v>
      </c>
      <c r="G23" s="172" t="str">
        <f>IFERROR(IF(F23="","",IFERROR(IFERROR(INDEX(兵法调用模板!$BH:$BH,MATCH(F23,兵法调用模板!$AU:$AU,0)),INDEX(兵法调用模板!$BH:$BH,MATCH(F23,兵法调用模板!$AY:$AY,0))),INDEX(兵法调用模板!$BH:$BH,MATCH(F23,兵法调用模板!$BC:$BC,0)))),"")</f>
        <v>开场增加{0}点怒气</v>
      </c>
      <c r="H23" s="201">
        <f>IFERROR(IFERROR(IFERROR(INDEX(兵法调用模板!$AV:$AV,MATCH(F23,兵法调用模板!$AU:$AU,0)),INDEX(兵法调用模板!$AZ:$AZ,MATCH(F23,兵法调用模板!$AY:$AY,0))),INDEX(兵法调用模板!$BD:$BD,MATCH(F23,兵法调用模板!$BC:$BC,0))),"")</f>
        <v>20.7</v>
      </c>
      <c r="I23" s="201">
        <f>IFERROR(IFERROR(IFERROR(INDEX(兵法调用模板!$AW:$AW,MATCH(F23,兵法调用模板!$AU:$AU,0)),INDEX(兵法调用模板!$BA:$BA,MATCH(F23,兵法调用模板!$AY:$AY,0))),INDEX(兵法调用模板!$BE:$BE,MATCH(F23,兵法调用模板!$BC:$BC,0))),"")</f>
        <v>2.6</v>
      </c>
      <c r="J23" s="172" t="s">
        <v>441</v>
      </c>
      <c r="K23" s="175">
        <f t="shared" si="4"/>
        <v>1</v>
      </c>
      <c r="M23" s="174" t="str">
        <f>IF(索引!T22="","",索引!T22&amp;2)</f>
        <v>301132</v>
      </c>
      <c r="N23" s="172" t="str">
        <f>IFERROR(IF(M23="","",IFERROR(IFERROR(INDEX(兵法调用模板!$BH:$BH,MATCH(M23,兵法调用模板!$AU:$AU,0)),INDEX(兵法调用模板!$BH:$BH,MATCH(M23,兵法调用模板!$AY:$AY,0))),INDEX(兵法调用模板!$BH:$BH,MATCH(M23,兵法调用模板!$BC:$BC,0)))),"")</f>
        <v/>
      </c>
      <c r="O23" s="201" t="str">
        <f>IFERROR(IFERROR(IFERROR(INDEX(兵法调用模板!$AV:$AV,MATCH(M23,兵法调用模板!$AU:$AU,0)),INDEX(兵法调用模板!$AZ:$AZ,MATCH(M23,兵法调用模板!$AY:$AY,0))),INDEX(兵法调用模板!$BD:$BD,MATCH(M23,兵法调用模板!$BC:$BC,0))),"")</f>
        <v/>
      </c>
      <c r="P23" s="201" t="str">
        <f>IFERROR(IFERROR(IFERROR(INDEX(兵法调用模板!$AW:$AW,MATCH(M23,兵法调用模板!$AU:$AU,0)),INDEX(兵法调用模板!$BA:$BA,MATCH(M23,兵法调用模板!$AY:$AY,0))),INDEX(兵法调用模板!$BE:$BE,MATCH(M23,兵法调用模板!$BC:$BC,0))),"")</f>
        <v/>
      </c>
      <c r="Q23" s="172" t="s">
        <v>441</v>
      </c>
      <c r="R23" s="175">
        <f t="shared" si="0"/>
        <v>1</v>
      </c>
      <c r="T23" s="174" t="str">
        <f>IF(索引!T22="","",索引!T22&amp;3)</f>
        <v>301133</v>
      </c>
      <c r="U23" s="172" t="str">
        <f>IFERROR(IF(T23="","",IFERROR(IFERROR(INDEX(兵法调用模板!$BH:$BH,MATCH(T23,兵法调用模板!$AU:$AU,0)),INDEX(兵法调用模板!$BH:$BH,MATCH(T23,兵法调用模板!$AY:$AY,0))),INDEX(兵法调用模板!$BH:$BH,MATCH(T23,兵法调用模板!$BC:$BC,0)))),"")</f>
        <v/>
      </c>
      <c r="V23" s="201" t="str">
        <f>IFERROR(IFERROR(IFERROR(INDEX(兵法调用模板!$AV:$AV,MATCH(T23,兵法调用模板!$AU:$AU,0)),INDEX(兵法调用模板!$AZ:$AZ,MATCH(T23,兵法调用模板!$AY:$AY,0))),INDEX(兵法调用模板!$BD:$BD,MATCH(T23,兵法调用模板!$BC:$BC,0))),"")</f>
        <v/>
      </c>
      <c r="W23" s="201" t="str">
        <f>IFERROR(IFERROR(IFERROR(INDEX(兵法调用模板!$AW:$AW,MATCH(T23,兵法调用模板!$AU:$AU,0)),INDEX(兵法调用模板!$BA:$BA,MATCH(T23,兵法调用模板!$AY:$AY,0))),INDEX(兵法调用模板!$BE:$BE,MATCH(T23,兵法调用模板!$BC:$BC,0))),"")</f>
        <v/>
      </c>
      <c r="X23" s="172" t="s">
        <v>441</v>
      </c>
      <c r="Y23" s="175">
        <f t="shared" si="1"/>
        <v>1</v>
      </c>
      <c r="AA23" s="174" t="str">
        <f>IF(索引!T22="","",索引!T22&amp;4)</f>
        <v>301134</v>
      </c>
      <c r="AB23" s="172" t="str">
        <f>IFERROR(IF(AA23="","",IFERROR(IFERROR(INDEX(兵法调用模板!$BH:$BH,MATCH(AA23,兵法调用模板!$AU:$AU,0)),INDEX(兵法调用模板!$BH:$BH,MATCH(AA23,兵法调用模板!$AY:$AY,0))),INDEX(兵法调用模板!$BH:$BH,MATCH(AA23,兵法调用模板!$BC:$BC,0)))),"")</f>
        <v/>
      </c>
      <c r="AC23" s="201" t="str">
        <f>IFERROR(IFERROR(IFERROR(INDEX(兵法调用模板!$AV:$AV,MATCH(AA23,兵法调用模板!$AU:$AU,0)),INDEX(兵法调用模板!$AZ:$AZ,MATCH(AA23,兵法调用模板!$AY:$AY,0))),INDEX(兵法调用模板!$BD:$BD,MATCH(AA23,兵法调用模板!$BC:$BC,0))),"")</f>
        <v/>
      </c>
      <c r="AD23" s="201" t="str">
        <f>IFERROR(IFERROR(IFERROR(INDEX(兵法调用模板!$AW:$AW,MATCH(AA23,兵法调用模板!$AU:$AU,0)),INDEX(兵法调用模板!$BA:$BA,MATCH(AA23,兵法调用模板!$AY:$AY,0))),INDEX(兵法调用模板!$BE:$BE,MATCH(AA23,兵法调用模板!$BC:$BC,0))),"")</f>
        <v/>
      </c>
      <c r="AE23" s="172" t="s">
        <v>441</v>
      </c>
      <c r="AF23" s="175">
        <f t="shared" si="2"/>
        <v>1</v>
      </c>
      <c r="AH23" s="174" t="str">
        <f>IF(索引!T22="","",索引!T22&amp;5)</f>
        <v>301135</v>
      </c>
      <c r="AI23" s="172" t="str">
        <f>IFERROR(IF(AH23="","",IFERROR(IFERROR(INDEX(兵法调用模板!$BH:$BH,MATCH(AH23,兵法调用模板!$AU:$AU,0)),INDEX(兵法调用模板!$BH:$BH,MATCH(AH23,兵法调用模板!$AY:$AY,0))),INDEX(兵法调用模板!$BH:$BH,MATCH(AH23,兵法调用模板!$BC:$BC,0)))),"")</f>
        <v/>
      </c>
      <c r="AJ23" s="201" t="str">
        <f>IFERROR(IFERROR(IFERROR(INDEX(兵法调用模板!$AV:$AV,MATCH(AH23,兵法调用模板!$AU:$AU,0)),INDEX(兵法调用模板!$AZ:$AZ,MATCH(AH23,兵法调用模板!$AY:$AY,0))),INDEX(兵法调用模板!$BD:$BD,MATCH(AH23,兵法调用模板!$BC:$BC,0))),"")</f>
        <v/>
      </c>
      <c r="AK23" s="201" t="str">
        <f>IFERROR(IFERROR(IFERROR(INDEX(兵法调用模板!$AW:$AW,MATCH(AH23,兵法调用模板!$AU:$AU,0)),INDEX(兵法调用模板!$BA:$BA,MATCH(AH23,兵法调用模板!$AY:$AY,0))),INDEX(兵法调用模板!$BE:$BE,MATCH(AH23,兵法调用模板!$BC:$BC,0))),"")</f>
        <v/>
      </c>
      <c r="AL23" s="172" t="s">
        <v>441</v>
      </c>
      <c r="AM23" s="175">
        <f t="shared" si="3"/>
        <v>1</v>
      </c>
    </row>
    <row r="24" spans="6:39">
      <c r="F24" s="174" t="str">
        <f>IF(索引!T23="","",索引!T23&amp;1)</f>
        <v>301141</v>
      </c>
      <c r="G24" s="172" t="str">
        <f>IFERROR(IF(F24="","",IFERROR(IFERROR(INDEX(兵法调用模板!$BH:$BH,MATCH(F24,兵法调用模板!$AU:$AU,0)),INDEX(兵法调用模板!$BH:$BH,MATCH(F24,兵法调用模板!$AY:$AY,0))),INDEX(兵法调用模板!$BH:$BH,MATCH(F24,兵法调用模板!$BC:$BC,0)))),"")</f>
        <v>开场使自身沉默，持续{0}秒，三十秒后攻击速度提高 {1}，持续{2}秒，普攻回怒降低{3}%</v>
      </c>
      <c r="H24" s="201">
        <f>IFERROR(IFERROR(IFERROR(INDEX(兵法调用模板!$AV:$AV,MATCH(F24,兵法调用模板!$AU:$AU,0)),INDEX(兵法调用模板!$AZ:$AZ,MATCH(F24,兵法调用模板!$AY:$AY,0))),INDEX(兵法调用模板!$BD:$BD,MATCH(F24,兵法调用模板!$BC:$BC,0))),"")</f>
        <v>40</v>
      </c>
      <c r="I24" s="201">
        <f>IFERROR(IFERROR(IFERROR(INDEX(兵法调用模板!$AW:$AW,MATCH(F24,兵法调用模板!$AU:$AU,0)),INDEX(兵法调用模板!$BA:$BA,MATCH(F24,兵法调用模板!$AY:$AY,0))),INDEX(兵法调用模板!$BE:$BE,MATCH(F24,兵法调用模板!$BC:$BC,0))),"")</f>
        <v>0</v>
      </c>
      <c r="J24" s="172" t="s">
        <v>441</v>
      </c>
      <c r="K24" s="175">
        <f t="shared" si="4"/>
        <v>1</v>
      </c>
      <c r="M24" s="174" t="str">
        <f>IF(索引!T23="","",索引!T23&amp;2)</f>
        <v>301142</v>
      </c>
      <c r="N24" s="172" t="str">
        <f>IFERROR(IF(M24="","",IFERROR(IFERROR(INDEX(兵法调用模板!$BH:$BH,MATCH(M24,兵法调用模板!$AU:$AU,0)),INDEX(兵法调用模板!$BH:$BH,MATCH(M24,兵法调用模板!$AY:$AY,0))),INDEX(兵法调用模板!$BH:$BH,MATCH(M24,兵法调用模板!$BC:$BC,0)))),"")</f>
        <v>开场使自身沉默，持续{0}秒，三十秒后攻击速度提高 {1}，持续{2}秒，普攻回怒降低{3}%</v>
      </c>
      <c r="O24" s="201">
        <f>IFERROR(IFERROR(IFERROR(INDEX(兵法调用模板!$AV:$AV,MATCH(M24,兵法调用模板!$AU:$AU,0)),INDEX(兵法调用模板!$AZ:$AZ,MATCH(M24,兵法调用模板!$AY:$AY,0))),INDEX(兵法调用模板!$BD:$BD,MATCH(M24,兵法调用模板!$BC:$BC,0))),"")</f>
        <v>37.6</v>
      </c>
      <c r="P24" s="201">
        <f>IFERROR(IFERROR(IFERROR(INDEX(兵法调用模板!$AW:$AW,MATCH(M24,兵法调用模板!$AU:$AU,0)),INDEX(兵法调用模板!$BA:$BA,MATCH(M24,兵法调用模板!$AY:$AY,0))),INDEX(兵法调用模板!$BE:$BE,MATCH(M24,兵法调用模板!$BC:$BC,0))),"")</f>
        <v>4.8</v>
      </c>
      <c r="Q24" s="172" t="s">
        <v>441</v>
      </c>
      <c r="R24" s="175">
        <f t="shared" si="0"/>
        <v>1</v>
      </c>
      <c r="T24" s="174" t="str">
        <f>IF(索引!T23="","",索引!T23&amp;3)</f>
        <v>301143</v>
      </c>
      <c r="U24" s="172" t="str">
        <f>IFERROR(IF(T24="","",IFERROR(IFERROR(INDEX(兵法调用模板!$BH:$BH,MATCH(T24,兵法调用模板!$AU:$AU,0)),INDEX(兵法调用模板!$BH:$BH,MATCH(T24,兵法调用模板!$AY:$AY,0))),INDEX(兵法调用模板!$BH:$BH,MATCH(T24,兵法调用模板!$BC:$BC,0)))),"")</f>
        <v>开场使自身沉默，持续{0}秒，三十秒后攻击速度提高 {1}，持续{2}秒，普攻回怒降低{3}%</v>
      </c>
      <c r="V24" s="201">
        <f>IFERROR(IFERROR(IFERROR(INDEX(兵法调用模板!$AV:$AV,MATCH(T24,兵法调用模板!$AU:$AU,0)),INDEX(兵法调用模板!$AZ:$AZ,MATCH(T24,兵法调用模板!$AY:$AY,0))),INDEX(兵法调用模板!$BD:$BD,MATCH(T24,兵法调用模板!$BC:$BC,0))),"")</f>
        <v>45</v>
      </c>
      <c r="W24" s="201">
        <f>IFERROR(IFERROR(IFERROR(INDEX(兵法调用模板!$AW:$AW,MATCH(T24,兵法调用模板!$AU:$AU,0)),INDEX(兵法调用模板!$BA:$BA,MATCH(T24,兵法调用模板!$AY:$AY,0))),INDEX(兵法调用模板!$BE:$BE,MATCH(T24,兵法调用模板!$BC:$BC,0))),"")</f>
        <v>0</v>
      </c>
      <c r="X24" s="172" t="s">
        <v>441</v>
      </c>
      <c r="Y24" s="175">
        <f t="shared" si="1"/>
        <v>1</v>
      </c>
      <c r="AA24" s="174" t="str">
        <f>IF(索引!T23="","",索引!T23&amp;4)</f>
        <v>301144</v>
      </c>
      <c r="AB24" s="172" t="str">
        <f>IFERROR(IF(AA24="","",IFERROR(IFERROR(INDEX(兵法调用模板!$BH:$BH,MATCH(AA24,兵法调用模板!$AU:$AU,0)),INDEX(兵法调用模板!$BH:$BH,MATCH(AA24,兵法调用模板!$AY:$AY,0))),INDEX(兵法调用模板!$BH:$BH,MATCH(AA24,兵法调用模板!$BC:$BC,0)))),"")</f>
        <v>开场使自身沉默，持续{0}秒，三十秒后攻击速度提高 {1}，持续{2}秒，普攻回怒降低{3}%</v>
      </c>
      <c r="AC24" s="201">
        <f>IFERROR(IFERROR(IFERROR(INDEX(兵法调用模板!$AV:$AV,MATCH(AA24,兵法调用模板!$AU:$AU,0)),INDEX(兵法调用模板!$AZ:$AZ,MATCH(AA24,兵法调用模板!$AY:$AY,0))),INDEX(兵法调用模板!$BD:$BD,MATCH(AA24,兵法调用模板!$BC:$BC,0))),"")</f>
        <v>-0.125</v>
      </c>
      <c r="AD24" s="201">
        <f>IFERROR(IFERROR(IFERROR(INDEX(兵法调用模板!$AW:$AW,MATCH(AA24,兵法调用模板!$AU:$AU,0)),INDEX(兵法调用模板!$BA:$BA,MATCH(AA24,兵法调用模板!$AY:$AY,0))),INDEX(兵法调用模板!$BE:$BE,MATCH(AA24,兵法调用模板!$BC:$BC,0))),"")</f>
        <v>-1.6E-2</v>
      </c>
      <c r="AE24" s="172" t="s">
        <v>441</v>
      </c>
      <c r="AF24" s="175">
        <f t="shared" si="2"/>
        <v>-100</v>
      </c>
      <c r="AH24" s="174" t="str">
        <f>IF(索引!T23="","",索引!T23&amp;5)</f>
        <v>301145</v>
      </c>
      <c r="AI24" s="172" t="str">
        <f>IFERROR(IF(AH24="","",IFERROR(IFERROR(INDEX(兵法调用模板!$BH:$BH,MATCH(AH24,兵法调用模板!$AU:$AU,0)),INDEX(兵法调用模板!$BH:$BH,MATCH(AH24,兵法调用模板!$AY:$AY,0))),INDEX(兵法调用模板!$BH:$BH,MATCH(AH24,兵法调用模板!$BC:$BC,0)))),"")</f>
        <v/>
      </c>
      <c r="AJ24" s="201" t="str">
        <f>IFERROR(IFERROR(IFERROR(INDEX(兵法调用模板!$AV:$AV,MATCH(AH24,兵法调用模板!$AU:$AU,0)),INDEX(兵法调用模板!$AZ:$AZ,MATCH(AH24,兵法调用模板!$AY:$AY,0))),INDEX(兵法调用模板!$BD:$BD,MATCH(AH24,兵法调用模板!$BC:$BC,0))),"")</f>
        <v/>
      </c>
      <c r="AK24" s="201" t="str">
        <f>IFERROR(IFERROR(IFERROR(INDEX(兵法调用模板!$AW:$AW,MATCH(AH24,兵法调用模板!$AU:$AU,0)),INDEX(兵法调用模板!$BA:$BA,MATCH(AH24,兵法调用模板!$AY:$AY,0))),INDEX(兵法调用模板!$BE:$BE,MATCH(AH24,兵法调用模板!$BC:$BC,0))),"")</f>
        <v/>
      </c>
      <c r="AL24" s="172" t="s">
        <v>441</v>
      </c>
      <c r="AM24" s="175">
        <f t="shared" si="3"/>
        <v>1</v>
      </c>
    </row>
    <row r="25" spans="6:39">
      <c r="F25" s="174" t="str">
        <f>IF(索引!T24="","",索引!T24&amp;1)</f>
        <v>301151</v>
      </c>
      <c r="G25" s="172" t="str">
        <f>IFERROR(IF(F25="","",IFERROR(IFERROR(INDEX(兵法调用模板!$BH:$BH,MATCH(F25,兵法调用模板!$AU:$AU,0)),INDEX(兵法调用模板!$BH:$BH,MATCH(F25,兵法调用模板!$AY:$AY,0))),INDEX(兵法调用模板!$BH:$BH,MATCH(F25,兵法调用模板!$BC:$BC,0)))),"")</f>
        <v>自身被敌人近身时，会将自身与敌人朝反方向推开一定距离，并且自身攻击距离增加，攻击速度提升{0}，持续{1}秒。（触发cd{2}秒）提升攻击速度时普攻获得怒气减少{3}%。</v>
      </c>
      <c r="H25" s="201">
        <f>IFERROR(IFERROR(IFERROR(INDEX(兵法调用模板!$AV:$AV,MATCH(F25,兵法调用模板!$AU:$AU,0)),INDEX(兵法调用模板!$AZ:$AZ,MATCH(F25,兵法调用模板!$AY:$AY,0))),INDEX(兵法调用模板!$BD:$BD,MATCH(F25,兵法调用模板!$BC:$BC,0))),"")</f>
        <v>47</v>
      </c>
      <c r="I25" s="201">
        <f>IFERROR(IFERROR(IFERROR(INDEX(兵法调用模板!$AW:$AW,MATCH(F25,兵法调用模板!$AU:$AU,0)),INDEX(兵法调用模板!$BA:$BA,MATCH(F25,兵法调用模板!$AY:$AY,0))),INDEX(兵法调用模板!$BE:$BE,MATCH(F25,兵法调用模板!$BC:$BC,0))),"")</f>
        <v>6</v>
      </c>
      <c r="J25" s="172" t="s">
        <v>441</v>
      </c>
      <c r="K25" s="175">
        <f t="shared" si="4"/>
        <v>1</v>
      </c>
      <c r="M25" s="174" t="str">
        <f>IF(索引!T24="","",索引!T24&amp;2)</f>
        <v>301152</v>
      </c>
      <c r="N25" s="172" t="str">
        <f>IFERROR(IF(M25="","",IFERROR(IFERROR(INDEX(兵法调用模板!$BH:$BH,MATCH(M25,兵法调用模板!$AU:$AU,0)),INDEX(兵法调用模板!$BH:$BH,MATCH(M25,兵法调用模板!$AY:$AY,0))),INDEX(兵法调用模板!$BH:$BH,MATCH(M25,兵法调用模板!$BC:$BC,0)))),"")</f>
        <v>自身被敌人近身时，会将自身与敌人朝反方向推开一定距离，并且自身攻击距离增加，攻击速度提升{0}，持续{1}秒。（触发cd{2}秒）提升攻击速度时普攻获得怒气减少{3}%。</v>
      </c>
      <c r="O25" s="201">
        <f>IFERROR(IFERROR(IFERROR(INDEX(兵法调用模板!$AV:$AV,MATCH(M25,兵法调用模板!$AU:$AU,0)),INDEX(兵法调用模板!$AZ:$AZ,MATCH(M25,兵法调用模板!$AY:$AY,0))),INDEX(兵法调用模板!$BD:$BD,MATCH(M25,兵法调用模板!$BC:$BC,0))),"")</f>
        <v>5</v>
      </c>
      <c r="P25" s="201">
        <f>IFERROR(IFERROR(IFERROR(INDEX(兵法调用模板!$AW:$AW,MATCH(M25,兵法调用模板!$AU:$AU,0)),INDEX(兵法调用模板!$BA:$BA,MATCH(M25,兵法调用模板!$AY:$AY,0))),INDEX(兵法调用模板!$BE:$BE,MATCH(M25,兵法调用模板!$BC:$BC,0))),"")</f>
        <v>0</v>
      </c>
      <c r="Q25" s="172" t="s">
        <v>441</v>
      </c>
      <c r="R25" s="175">
        <f t="shared" si="0"/>
        <v>1</v>
      </c>
      <c r="T25" s="174" t="str">
        <f>IF(索引!T24="","",索引!T24&amp;3)</f>
        <v>301153</v>
      </c>
      <c r="U25" s="172" t="str">
        <f>IFERROR(IF(T25="","",IFERROR(IFERROR(INDEX(兵法调用模板!$BH:$BH,MATCH(T25,兵法调用模板!$AU:$AU,0)),INDEX(兵法调用模板!$BH:$BH,MATCH(T25,兵法调用模板!$AY:$AY,0))),INDEX(兵法调用模板!$BH:$BH,MATCH(T25,兵法调用模板!$BC:$BC,0)))),"")</f>
        <v>自身被敌人近身时，会将自身与敌人朝反方向推开一定距离，并且自身攻击距离增加，攻击速度提升{0}，持续{1}秒。（触发cd{2}秒）提升攻击速度时普攻获得怒气减少{3}%。</v>
      </c>
      <c r="V25" s="201">
        <f>IFERROR(IFERROR(IFERROR(INDEX(兵法调用模板!$AV:$AV,MATCH(T25,兵法调用模板!$AU:$AU,0)),INDEX(兵法调用模板!$AZ:$AZ,MATCH(T25,兵法调用模板!$AY:$AY,0))),INDEX(兵法调用模板!$BD:$BD,MATCH(T25,兵法调用模板!$BC:$BC,0))),"")</f>
        <v>20</v>
      </c>
      <c r="W25" s="201">
        <f>IFERROR(IFERROR(IFERROR(INDEX(兵法调用模板!$AW:$AW,MATCH(T25,兵法调用模板!$AU:$AU,0)),INDEX(兵法调用模板!$BA:$BA,MATCH(T25,兵法调用模板!$AY:$AY,0))),INDEX(兵法调用模板!$BE:$BE,MATCH(T25,兵法调用模板!$BC:$BC,0))),"")</f>
        <v>0</v>
      </c>
      <c r="X25" s="172" t="s">
        <v>441</v>
      </c>
      <c r="Y25" s="175">
        <f t="shared" si="1"/>
        <v>1</v>
      </c>
      <c r="AA25" s="174" t="str">
        <f>IF(索引!T24="","",索引!T24&amp;4)</f>
        <v>301154</v>
      </c>
      <c r="AB25" s="172" t="str">
        <f>IFERROR(IF(AA25="","",IFERROR(IFERROR(INDEX(兵法调用模板!$BH:$BH,MATCH(AA25,兵法调用模板!$AU:$AU,0)),INDEX(兵法调用模板!$BH:$BH,MATCH(AA25,兵法调用模板!$AY:$AY,0))),INDEX(兵法调用模板!$BH:$BH,MATCH(AA25,兵法调用模板!$BC:$BC,0)))),"")</f>
        <v>自身被敌人近身时，会将自身与敌人朝反方向推开一定距离，并且自身攻击距离增加，攻击速度提升{0}，持续{1}秒。（触发cd{2}秒）提升攻击速度时普攻获得怒气减少{3}%。</v>
      </c>
      <c r="AC25" s="201">
        <f>IFERROR(IFERROR(IFERROR(INDEX(兵法调用模板!$AV:$AV,MATCH(AA25,兵法调用模板!$AU:$AU,0)),INDEX(兵法调用模板!$AZ:$AZ,MATCH(AA25,兵法调用模板!$AY:$AY,0))),INDEX(兵法调用模板!$BD:$BD,MATCH(AA25,兵法调用模板!$BC:$BC,0))),"")</f>
        <v>-0.13400000000000001</v>
      </c>
      <c r="AD25" s="201">
        <f>IFERROR(IFERROR(IFERROR(INDEX(兵法调用模板!$AW:$AW,MATCH(AA25,兵法调用模板!$AU:$AU,0)),INDEX(兵法调用模板!$BA:$BA,MATCH(AA25,兵法调用模板!$AY:$AY,0))),INDEX(兵法调用模板!$BE:$BE,MATCH(AA25,兵法调用模板!$BC:$BC,0))),"")</f>
        <v>-1.7000000000000001E-2</v>
      </c>
      <c r="AE25" s="172" t="s">
        <v>441</v>
      </c>
      <c r="AF25" s="175">
        <f t="shared" si="2"/>
        <v>-100</v>
      </c>
      <c r="AH25" s="174" t="str">
        <f>IF(索引!T24="","",索引!T24&amp;5)</f>
        <v>301155</v>
      </c>
      <c r="AI25" s="172" t="str">
        <f>IFERROR(IF(AH25="","",IFERROR(IFERROR(INDEX(兵法调用模板!$BH:$BH,MATCH(AH25,兵法调用模板!$AU:$AU,0)),INDEX(兵法调用模板!$BH:$BH,MATCH(AH25,兵法调用模板!$AY:$AY,0))),INDEX(兵法调用模板!$BH:$BH,MATCH(AH25,兵法调用模板!$BC:$BC,0)))),"")</f>
        <v/>
      </c>
      <c r="AJ25" s="201" t="str">
        <f>IFERROR(IFERROR(IFERROR(INDEX(兵法调用模板!$AV:$AV,MATCH(AH25,兵法调用模板!$AU:$AU,0)),INDEX(兵法调用模板!$AZ:$AZ,MATCH(AH25,兵法调用模板!$AY:$AY,0))),INDEX(兵法调用模板!$BD:$BD,MATCH(AH25,兵法调用模板!$BC:$BC,0))),"")</f>
        <v/>
      </c>
      <c r="AK25" s="201" t="str">
        <f>IFERROR(IFERROR(IFERROR(INDEX(兵法调用模板!$AW:$AW,MATCH(AH25,兵法调用模板!$AU:$AU,0)),INDEX(兵法调用模板!$BA:$BA,MATCH(AH25,兵法调用模板!$AY:$AY,0))),INDEX(兵法调用模板!$BE:$BE,MATCH(AH25,兵法调用模板!$BC:$BC,0))),"")</f>
        <v/>
      </c>
      <c r="AL25" s="172" t="s">
        <v>441</v>
      </c>
      <c r="AM25" s="175">
        <f t="shared" si="3"/>
        <v>1</v>
      </c>
    </row>
    <row r="26" spans="6:39">
      <c r="F26" s="174" t="str">
        <f>IF(索引!T25="","",索引!T25&amp;1)</f>
        <v>302011</v>
      </c>
      <c r="G26" s="172" t="str">
        <f>IFERROR(IF(F26="","",IFERROR(IFERROR(INDEX(兵法调用模板!$BH:$BH,MATCH(F26,兵法调用模板!$AU:$AU,0)),INDEX(兵法调用模板!$BH:$BH,MATCH(F26,兵法调用模板!$AY:$AY,0))),INDEX(兵法调用模板!$BH:$BH,MATCH(F26,兵法调用模板!$BC:$BC,0)))),"")</f>
        <v>{0}秒时，为生命值最低的3队友军士兵每秒恢复{1}%攻击力的生命，持续{2}秒</v>
      </c>
      <c r="H26" s="201">
        <f>IFERROR(IFERROR(IFERROR(INDEX(兵法调用模板!$AV:$AV,MATCH(F26,兵法调用模板!$AU:$AU,0)),INDEX(兵法调用模板!$AZ:$AZ,MATCH(F26,兵法调用模板!$AY:$AY,0))),INDEX(兵法调用模板!$BD:$BD,MATCH(F26,兵法调用模板!$BC:$BC,0))),"")</f>
        <v>40</v>
      </c>
      <c r="I26" s="201">
        <f>IFERROR(IFERROR(IFERROR(INDEX(兵法调用模板!$AW:$AW,MATCH(F26,兵法调用模板!$AU:$AU,0)),INDEX(兵法调用模板!$BA:$BA,MATCH(F26,兵法调用模板!$AY:$AY,0))),INDEX(兵法调用模板!$BE:$BE,MATCH(F26,兵法调用模板!$BC:$BC,0))),"")</f>
        <v>0</v>
      </c>
      <c r="J26" s="172" t="s">
        <v>441</v>
      </c>
      <c r="K26" s="175">
        <f t="shared" ref="K26:K89" si="5">IFERROR(IF(MID(G26,FIND("{0}",G26)+3,1)="%",100,1),1)*IF(H26&lt;0,-1,1)</f>
        <v>1</v>
      </c>
      <c r="M26" s="174" t="str">
        <f>IF(索引!T25="","",索引!T25&amp;2)</f>
        <v>302012</v>
      </c>
      <c r="N26" s="172" t="str">
        <f>IFERROR(IF(M26="","",IFERROR(IFERROR(INDEX(兵法调用模板!$BH:$BH,MATCH(M26,兵法调用模板!$AU:$AU,0)),INDEX(兵法调用模板!$BH:$BH,MATCH(M26,兵法调用模板!$AY:$AY,0))),INDEX(兵法调用模板!$BH:$BH,MATCH(M26,兵法调用模板!$BC:$BC,0)))),"")</f>
        <v>{0}秒时，为生命值最低的3队友军士兵每秒恢复{1}%攻击力的生命，持续{2}秒</v>
      </c>
      <c r="O26" s="201">
        <f>IFERROR(IFERROR(IFERROR(INDEX(兵法调用模板!$AV:$AV,MATCH(M26,兵法调用模板!$AU:$AU,0)),INDEX(兵法调用模板!$AZ:$AZ,MATCH(M26,兵法调用模板!$AY:$AY,0))),INDEX(兵法调用模板!$BD:$BD,MATCH(M26,兵法调用模板!$BC:$BC,0))),"")</f>
        <v>9.4E-2</v>
      </c>
      <c r="P26" s="201">
        <f>IFERROR(IFERROR(IFERROR(INDEX(兵法调用模板!$AW:$AW,MATCH(M26,兵法调用模板!$AU:$AU,0)),INDEX(兵法调用模板!$BA:$BA,MATCH(M26,兵法调用模板!$AY:$AY,0))),INDEX(兵法调用模板!$BE:$BE,MATCH(M26,兵法调用模板!$BC:$BC,0))),"")</f>
        <v>1.2E-2</v>
      </c>
      <c r="Q26" s="172" t="s">
        <v>441</v>
      </c>
      <c r="R26" s="175">
        <f t="shared" si="0"/>
        <v>100</v>
      </c>
      <c r="T26" s="174" t="str">
        <f>IF(索引!T25="","",索引!T25&amp;3)</f>
        <v>302013</v>
      </c>
      <c r="U26" s="172" t="str">
        <f>IFERROR(IF(T26="","",IFERROR(IFERROR(INDEX(兵法调用模板!$BH:$BH,MATCH(T26,兵法调用模板!$AU:$AU,0)),INDEX(兵法调用模板!$BH:$BH,MATCH(T26,兵法调用模板!$AY:$AY,0))),INDEX(兵法调用模板!$BH:$BH,MATCH(T26,兵法调用模板!$BC:$BC,0)))),"")</f>
        <v>{0}秒时，为生命值最低的3队友军士兵每秒恢复{1}%攻击力的生命，持续{2}秒</v>
      </c>
      <c r="V26" s="201">
        <f>IFERROR(IFERROR(IFERROR(INDEX(兵法调用模板!$AV:$AV,MATCH(T26,兵法调用模板!$AU:$AU,0)),INDEX(兵法调用模板!$AZ:$AZ,MATCH(T26,兵法调用模板!$AY:$AY,0))),INDEX(兵法调用模板!$BD:$BD,MATCH(T26,兵法调用模板!$BC:$BC,0))),"")</f>
        <v>5</v>
      </c>
      <c r="W26" s="201">
        <f>IFERROR(IFERROR(IFERROR(INDEX(兵法调用模板!$AW:$AW,MATCH(T26,兵法调用模板!$AU:$AU,0)),INDEX(兵法调用模板!$BA:$BA,MATCH(T26,兵法调用模板!$AY:$AY,0))),INDEX(兵法调用模板!$BE:$BE,MATCH(T26,兵法调用模板!$BC:$BC,0))),"")</f>
        <v>0</v>
      </c>
      <c r="X26" s="172" t="s">
        <v>441</v>
      </c>
      <c r="Y26" s="175">
        <f t="shared" si="1"/>
        <v>1</v>
      </c>
      <c r="AA26" s="174" t="str">
        <f>IF(索引!T25="","",索引!T25&amp;4)</f>
        <v>302014</v>
      </c>
      <c r="AB26" s="172" t="str">
        <f>IFERROR(IF(AA26="","",IFERROR(IFERROR(INDEX(兵法调用模板!$BH:$BH,MATCH(AA26,兵法调用模板!$AU:$AU,0)),INDEX(兵法调用模板!$BH:$BH,MATCH(AA26,兵法调用模板!$AY:$AY,0))),INDEX(兵法调用模板!$BH:$BH,MATCH(AA26,兵法调用模板!$BC:$BC,0)))),"")</f>
        <v/>
      </c>
      <c r="AC26" s="201" t="str">
        <f>IFERROR(IFERROR(IFERROR(INDEX(兵法调用模板!$AV:$AV,MATCH(AA26,兵法调用模板!$AU:$AU,0)),INDEX(兵法调用模板!$AZ:$AZ,MATCH(AA26,兵法调用模板!$AY:$AY,0))),INDEX(兵法调用模板!$BD:$BD,MATCH(AA26,兵法调用模板!$BC:$BC,0))),"")</f>
        <v/>
      </c>
      <c r="AD26" s="201" t="str">
        <f>IFERROR(IFERROR(IFERROR(INDEX(兵法调用模板!$AW:$AW,MATCH(AA26,兵法调用模板!$AU:$AU,0)),INDEX(兵法调用模板!$BA:$BA,MATCH(AA26,兵法调用模板!$AY:$AY,0))),INDEX(兵法调用模板!$BE:$BE,MATCH(AA26,兵法调用模板!$BC:$BC,0))),"")</f>
        <v/>
      </c>
      <c r="AE26" s="172" t="s">
        <v>441</v>
      </c>
      <c r="AF26" s="175">
        <f t="shared" si="2"/>
        <v>1</v>
      </c>
      <c r="AH26" s="174" t="str">
        <f>IF(索引!T25="","",索引!T25&amp;5)</f>
        <v>302015</v>
      </c>
      <c r="AI26" s="172" t="str">
        <f>IFERROR(IF(AH26="","",IFERROR(IFERROR(INDEX(兵法调用模板!$BH:$BH,MATCH(AH26,兵法调用模板!$AU:$AU,0)),INDEX(兵法调用模板!$BH:$BH,MATCH(AH26,兵法调用模板!$AY:$AY,0))),INDEX(兵法调用模板!$BH:$BH,MATCH(AH26,兵法调用模板!$BC:$BC,0)))),"")</f>
        <v/>
      </c>
      <c r="AJ26" s="201" t="str">
        <f>IFERROR(IFERROR(IFERROR(INDEX(兵法调用模板!$AV:$AV,MATCH(AH26,兵法调用模板!$AU:$AU,0)),INDEX(兵法调用模板!$AZ:$AZ,MATCH(AH26,兵法调用模板!$AY:$AY,0))),INDEX(兵法调用模板!$BD:$BD,MATCH(AH26,兵法调用模板!$BC:$BC,0))),"")</f>
        <v/>
      </c>
      <c r="AK26" s="201" t="str">
        <f>IFERROR(IFERROR(IFERROR(INDEX(兵法调用模板!$AW:$AW,MATCH(AH26,兵法调用模板!$AU:$AU,0)),INDEX(兵法调用模板!$BA:$BA,MATCH(AH26,兵法调用模板!$AY:$AY,0))),INDEX(兵法调用模板!$BE:$BE,MATCH(AH26,兵法调用模板!$BC:$BC,0))),"")</f>
        <v/>
      </c>
      <c r="AL26" s="172" t="s">
        <v>441</v>
      </c>
      <c r="AM26" s="175">
        <f t="shared" si="3"/>
        <v>1</v>
      </c>
    </row>
    <row r="27" spans="6:39">
      <c r="F27" s="174" t="str">
        <f>IF(索引!T26="","",索引!T26&amp;1)</f>
        <v>302021</v>
      </c>
      <c r="G27" s="172" t="str">
        <f>IFERROR(IF(F27="","",IFERROR(IFERROR(INDEX(兵法调用模板!$BH:$BH,MATCH(F27,兵法调用模板!$AU:$AU,0)),INDEX(兵法调用模板!$BH:$BH,MATCH(F27,兵法调用模板!$AY:$AY,0))),INDEX(兵法调用模板!$BH:$BH,MATCH(F27,兵法调用模板!$BC:$BC,0)))),"")</f>
        <v>自身每{0}秒额外获得{1}点怒气</v>
      </c>
      <c r="H27" s="201">
        <f>IFERROR(IFERROR(IFERROR(INDEX(兵法调用模板!$AV:$AV,MATCH(F27,兵法调用模板!$AU:$AU,0)),INDEX(兵法调用模板!$AZ:$AZ,MATCH(F27,兵法调用模板!$AY:$AY,0))),INDEX(兵法调用模板!$BD:$BD,MATCH(F27,兵法调用模板!$BC:$BC,0))),"")</f>
        <v>5</v>
      </c>
      <c r="I27" s="201">
        <f>IFERROR(IFERROR(IFERROR(INDEX(兵法调用模板!$AW:$AW,MATCH(F27,兵法调用模板!$AU:$AU,0)),INDEX(兵法调用模板!$BA:$BA,MATCH(F27,兵法调用模板!$AY:$AY,0))),INDEX(兵法调用模板!$BE:$BE,MATCH(F27,兵法调用模板!$BC:$BC,0))),"")</f>
        <v>0</v>
      </c>
      <c r="J27" s="172" t="s">
        <v>441</v>
      </c>
      <c r="K27" s="175">
        <f t="shared" si="5"/>
        <v>1</v>
      </c>
      <c r="M27" s="174" t="str">
        <f>IF(索引!T26="","",索引!T26&amp;2)</f>
        <v>302022</v>
      </c>
      <c r="N27" s="172" t="str">
        <f>IFERROR(IF(M27="","",IFERROR(IFERROR(INDEX(兵法调用模板!$BH:$BH,MATCH(M27,兵法调用模板!$AU:$AU,0)),INDEX(兵法调用模板!$BH:$BH,MATCH(M27,兵法调用模板!$AY:$AY,0))),INDEX(兵法调用模板!$BH:$BH,MATCH(M27,兵法调用模板!$BC:$BC,0)))),"")</f>
        <v>自身每{0}秒额外获得{1}点怒气</v>
      </c>
      <c r="O27" s="201">
        <f>IFERROR(IFERROR(IFERROR(INDEX(兵法调用模板!$AV:$AV,MATCH(M27,兵法调用模板!$AU:$AU,0)),INDEX(兵法调用模板!$AZ:$AZ,MATCH(M27,兵法调用模板!$AY:$AY,0))),INDEX(兵法调用模板!$BD:$BD,MATCH(M27,兵法调用模板!$BC:$BC,0))),"")</f>
        <v>4.3</v>
      </c>
      <c r="P27" s="201">
        <f>IFERROR(IFERROR(IFERROR(INDEX(兵法调用模板!$AW:$AW,MATCH(M27,兵法调用模板!$AU:$AU,0)),INDEX(兵法调用模板!$BA:$BA,MATCH(M27,兵法调用模板!$AY:$AY,0))),INDEX(兵法调用模板!$BE:$BE,MATCH(M27,兵法调用模板!$BC:$BC,0))),"")</f>
        <v>0.4</v>
      </c>
      <c r="Q27" s="172" t="s">
        <v>441</v>
      </c>
      <c r="R27" s="175">
        <f t="shared" si="0"/>
        <v>1</v>
      </c>
      <c r="T27" s="174" t="str">
        <f>IF(索引!T26="","",索引!T26&amp;3)</f>
        <v>302023</v>
      </c>
      <c r="U27" s="172" t="str">
        <f>IFERROR(IF(T27="","",IFERROR(IFERROR(INDEX(兵法调用模板!$BH:$BH,MATCH(T27,兵法调用模板!$AU:$AU,0)),INDEX(兵法调用模板!$BH:$BH,MATCH(T27,兵法调用模板!$AY:$AY,0))),INDEX(兵法调用模板!$BH:$BH,MATCH(T27,兵法调用模板!$BC:$BC,0)))),"")</f>
        <v/>
      </c>
      <c r="V27" s="201" t="str">
        <f>IFERROR(IFERROR(IFERROR(INDEX(兵法调用模板!$AV:$AV,MATCH(T27,兵法调用模板!$AU:$AU,0)),INDEX(兵法调用模板!$AZ:$AZ,MATCH(T27,兵法调用模板!$AY:$AY,0))),INDEX(兵法调用模板!$BD:$BD,MATCH(T27,兵法调用模板!$BC:$BC,0))),"")</f>
        <v/>
      </c>
      <c r="W27" s="201" t="str">
        <f>IFERROR(IFERROR(IFERROR(INDEX(兵法调用模板!$AW:$AW,MATCH(T27,兵法调用模板!$AU:$AU,0)),INDEX(兵法调用模板!$BA:$BA,MATCH(T27,兵法调用模板!$AY:$AY,0))),INDEX(兵法调用模板!$BE:$BE,MATCH(T27,兵法调用模板!$BC:$BC,0))),"")</f>
        <v/>
      </c>
      <c r="X27" s="172" t="s">
        <v>441</v>
      </c>
      <c r="Y27" s="175">
        <f t="shared" si="1"/>
        <v>1</v>
      </c>
      <c r="AA27" s="174" t="str">
        <f>IF(索引!T26="","",索引!T26&amp;4)</f>
        <v>302024</v>
      </c>
      <c r="AB27" s="172" t="str">
        <f>IFERROR(IF(AA27="","",IFERROR(IFERROR(INDEX(兵法调用模板!$BH:$BH,MATCH(AA27,兵法调用模板!$AU:$AU,0)),INDEX(兵法调用模板!$BH:$BH,MATCH(AA27,兵法调用模板!$AY:$AY,0))),INDEX(兵法调用模板!$BH:$BH,MATCH(AA27,兵法调用模板!$BC:$BC,0)))),"")</f>
        <v/>
      </c>
      <c r="AC27" s="201" t="str">
        <f>IFERROR(IFERROR(IFERROR(INDEX(兵法调用模板!$AV:$AV,MATCH(AA27,兵法调用模板!$AU:$AU,0)),INDEX(兵法调用模板!$AZ:$AZ,MATCH(AA27,兵法调用模板!$AY:$AY,0))),INDEX(兵法调用模板!$BD:$BD,MATCH(AA27,兵法调用模板!$BC:$BC,0))),"")</f>
        <v/>
      </c>
      <c r="AD27" s="201" t="str">
        <f>IFERROR(IFERROR(IFERROR(INDEX(兵法调用模板!$AW:$AW,MATCH(AA27,兵法调用模板!$AU:$AU,0)),INDEX(兵法调用模板!$BA:$BA,MATCH(AA27,兵法调用模板!$AY:$AY,0))),INDEX(兵法调用模板!$BE:$BE,MATCH(AA27,兵法调用模板!$BC:$BC,0))),"")</f>
        <v/>
      </c>
      <c r="AE27" s="172" t="s">
        <v>441</v>
      </c>
      <c r="AF27" s="175">
        <f t="shared" si="2"/>
        <v>1</v>
      </c>
      <c r="AH27" s="174" t="str">
        <f>IF(索引!T26="","",索引!T26&amp;5)</f>
        <v>302025</v>
      </c>
      <c r="AI27" s="172" t="str">
        <f>IFERROR(IF(AH27="","",IFERROR(IFERROR(INDEX(兵法调用模板!$BH:$BH,MATCH(AH27,兵法调用模板!$AU:$AU,0)),INDEX(兵法调用模板!$BH:$BH,MATCH(AH27,兵法调用模板!$AY:$AY,0))),INDEX(兵法调用模板!$BH:$BH,MATCH(AH27,兵法调用模板!$BC:$BC,0)))),"")</f>
        <v/>
      </c>
      <c r="AJ27" s="201" t="str">
        <f>IFERROR(IFERROR(IFERROR(INDEX(兵法调用模板!$AV:$AV,MATCH(AH27,兵法调用模板!$AU:$AU,0)),INDEX(兵法调用模板!$AZ:$AZ,MATCH(AH27,兵法调用模板!$AY:$AY,0))),INDEX(兵法调用模板!$BD:$BD,MATCH(AH27,兵法调用模板!$BC:$BC,0))),"")</f>
        <v/>
      </c>
      <c r="AK27" s="201" t="str">
        <f>IFERROR(IFERROR(IFERROR(INDEX(兵法调用模板!$AW:$AW,MATCH(AH27,兵法调用模板!$AU:$AU,0)),INDEX(兵法调用模板!$BA:$BA,MATCH(AH27,兵法调用模板!$AY:$AY,0))),INDEX(兵法调用模板!$BE:$BE,MATCH(AH27,兵法调用模板!$BC:$BC,0))),"")</f>
        <v/>
      </c>
      <c r="AL27" s="172" t="s">
        <v>441</v>
      </c>
      <c r="AM27" s="175">
        <f t="shared" si="3"/>
        <v>1</v>
      </c>
    </row>
    <row r="28" spans="6:39">
      <c r="F28" s="174" t="str">
        <f>IF(索引!T27="","",索引!T27&amp;1)</f>
        <v>302031</v>
      </c>
      <c r="G28" s="172" t="str">
        <f>IFERROR(IF(F28="","",IFERROR(IFERROR(INDEX(兵法调用模板!$BH:$BH,MATCH(F28,兵法调用模板!$AU:$AU,0)),INDEX(兵法调用模板!$BH:$BH,MATCH(F28,兵法调用模板!$AY:$AY,0))),INDEX(兵法调用模板!$BH:$BH,MATCH(F28,兵法调用模板!$BC:$BC,0)))),"")</f>
        <v>武将获得{0}点护甲，士兵获得{1}%士气减伤</v>
      </c>
      <c r="H28" s="201">
        <f>IFERROR(IFERROR(IFERROR(INDEX(兵法调用模板!$AV:$AV,MATCH(F28,兵法调用模板!$AU:$AU,0)),INDEX(兵法调用模板!$AZ:$AZ,MATCH(F28,兵法调用模板!$AY:$AY,0))),INDEX(兵法调用模板!$BD:$BD,MATCH(F28,兵法调用模板!$BC:$BC,0))),"")</f>
        <v>142.69999999999999</v>
      </c>
      <c r="I28" s="201">
        <f>IFERROR(IFERROR(IFERROR(INDEX(兵法调用模板!$AW:$AW,MATCH(F28,兵法调用模板!$AU:$AU,0)),INDEX(兵法调用模板!$BA:$BA,MATCH(F28,兵法调用模板!$AY:$AY,0))),INDEX(兵法调用模板!$BE:$BE,MATCH(F28,兵法调用模板!$BC:$BC,0))),"")</f>
        <v>13.5</v>
      </c>
      <c r="J28" s="172" t="s">
        <v>441</v>
      </c>
      <c r="K28" s="175">
        <f t="shared" si="5"/>
        <v>1</v>
      </c>
      <c r="M28" s="174" t="str">
        <f>IF(索引!T27="","",索引!T27&amp;2)</f>
        <v>302032</v>
      </c>
      <c r="N28" s="172" t="str">
        <f>IFERROR(IF(M28="","",IFERROR(IFERROR(INDEX(兵法调用模板!$BH:$BH,MATCH(M28,兵法调用模板!$AU:$AU,0)),INDEX(兵法调用模板!$BH:$BH,MATCH(M28,兵法调用模板!$AY:$AY,0))),INDEX(兵法调用模板!$BH:$BH,MATCH(M28,兵法调用模板!$BC:$BC,0)))),"")</f>
        <v>武将获得{0}点护甲，士兵获得{1}%士气减伤</v>
      </c>
      <c r="O28" s="201">
        <f>IFERROR(IFERROR(IFERROR(INDEX(兵法调用模板!$AV:$AV,MATCH(M28,兵法调用模板!$AU:$AU,0)),INDEX(兵法调用模板!$AZ:$AZ,MATCH(M28,兵法调用模板!$AY:$AY,0))),INDEX(兵法调用模板!$BD:$BD,MATCH(M28,兵法调用模板!$BC:$BC,0))),"")</f>
        <v>0.11899999999999999</v>
      </c>
      <c r="P28" s="201">
        <f>IFERROR(IFERROR(IFERROR(INDEX(兵法调用模板!$AW:$AW,MATCH(M28,兵法调用模板!$AU:$AU,0)),INDEX(兵法调用模板!$BA:$BA,MATCH(M28,兵法调用模板!$AY:$AY,0))),INDEX(兵法调用模板!$BE:$BE,MATCH(M28,兵法调用模板!$BC:$BC,0))),"")</f>
        <v>1.0999999999999999E-2</v>
      </c>
      <c r="Q28" s="172" t="s">
        <v>441</v>
      </c>
      <c r="R28" s="175">
        <f t="shared" si="0"/>
        <v>100</v>
      </c>
      <c r="T28" s="174" t="str">
        <f>IF(索引!T27="","",索引!T27&amp;3)</f>
        <v>302033</v>
      </c>
      <c r="U28" s="172" t="str">
        <f>IFERROR(IF(T28="","",IFERROR(IFERROR(INDEX(兵法调用模板!$BH:$BH,MATCH(T28,兵法调用模板!$AU:$AU,0)),INDEX(兵法调用模板!$BH:$BH,MATCH(T28,兵法调用模板!$AY:$AY,0))),INDEX(兵法调用模板!$BH:$BH,MATCH(T28,兵法调用模板!$BC:$BC,0)))),"")</f>
        <v/>
      </c>
      <c r="V28" s="201" t="str">
        <f>IFERROR(IFERROR(IFERROR(INDEX(兵法调用模板!$AV:$AV,MATCH(T28,兵法调用模板!$AU:$AU,0)),INDEX(兵法调用模板!$AZ:$AZ,MATCH(T28,兵法调用模板!$AY:$AY,0))),INDEX(兵法调用模板!$BD:$BD,MATCH(T28,兵法调用模板!$BC:$BC,0))),"")</f>
        <v/>
      </c>
      <c r="W28" s="201" t="str">
        <f>IFERROR(IFERROR(IFERROR(INDEX(兵法调用模板!$AW:$AW,MATCH(T28,兵法调用模板!$AU:$AU,0)),INDEX(兵法调用模板!$BA:$BA,MATCH(T28,兵法调用模板!$AY:$AY,0))),INDEX(兵法调用模板!$BE:$BE,MATCH(T28,兵法调用模板!$BC:$BC,0))),"")</f>
        <v/>
      </c>
      <c r="X28" s="172" t="s">
        <v>441</v>
      </c>
      <c r="Y28" s="175">
        <f t="shared" si="1"/>
        <v>1</v>
      </c>
      <c r="AA28" s="174" t="str">
        <f>IF(索引!T27="","",索引!T27&amp;4)</f>
        <v>302034</v>
      </c>
      <c r="AB28" s="172" t="str">
        <f>IFERROR(IF(AA28="","",IFERROR(IFERROR(INDEX(兵法调用模板!$BH:$BH,MATCH(AA28,兵法调用模板!$AU:$AU,0)),INDEX(兵法调用模板!$BH:$BH,MATCH(AA28,兵法调用模板!$AY:$AY,0))),INDEX(兵法调用模板!$BH:$BH,MATCH(AA28,兵法调用模板!$BC:$BC,0)))),"")</f>
        <v/>
      </c>
      <c r="AC28" s="201" t="str">
        <f>IFERROR(IFERROR(IFERROR(INDEX(兵法调用模板!$AV:$AV,MATCH(AA28,兵法调用模板!$AU:$AU,0)),INDEX(兵法调用模板!$AZ:$AZ,MATCH(AA28,兵法调用模板!$AY:$AY,0))),INDEX(兵法调用模板!$BD:$BD,MATCH(AA28,兵法调用模板!$BC:$BC,0))),"")</f>
        <v/>
      </c>
      <c r="AD28" s="201" t="str">
        <f>IFERROR(IFERROR(IFERROR(INDEX(兵法调用模板!$AW:$AW,MATCH(AA28,兵法调用模板!$AU:$AU,0)),INDEX(兵法调用模板!$BA:$BA,MATCH(AA28,兵法调用模板!$AY:$AY,0))),INDEX(兵法调用模板!$BE:$BE,MATCH(AA28,兵法调用模板!$BC:$BC,0))),"")</f>
        <v/>
      </c>
      <c r="AE28" s="172" t="s">
        <v>441</v>
      </c>
      <c r="AF28" s="175">
        <f t="shared" si="2"/>
        <v>1</v>
      </c>
      <c r="AH28" s="174" t="str">
        <f>IF(索引!T27="","",索引!T27&amp;5)</f>
        <v>302035</v>
      </c>
      <c r="AI28" s="172" t="str">
        <f>IFERROR(IF(AH28="","",IFERROR(IFERROR(INDEX(兵法调用模板!$BH:$BH,MATCH(AH28,兵法调用模板!$AU:$AU,0)),INDEX(兵法调用模板!$BH:$BH,MATCH(AH28,兵法调用模板!$AY:$AY,0))),INDEX(兵法调用模板!$BH:$BH,MATCH(AH28,兵法调用模板!$BC:$BC,0)))),"")</f>
        <v/>
      </c>
      <c r="AJ28" s="201" t="str">
        <f>IFERROR(IFERROR(IFERROR(INDEX(兵法调用模板!$AV:$AV,MATCH(AH28,兵法调用模板!$AU:$AU,0)),INDEX(兵法调用模板!$AZ:$AZ,MATCH(AH28,兵法调用模板!$AY:$AY,0))),INDEX(兵法调用模板!$BD:$BD,MATCH(AH28,兵法调用模板!$BC:$BC,0))),"")</f>
        <v/>
      </c>
      <c r="AK28" s="201" t="str">
        <f>IFERROR(IFERROR(IFERROR(INDEX(兵法调用模板!$AW:$AW,MATCH(AH28,兵法调用模板!$AU:$AU,0)),INDEX(兵法调用模板!$BA:$BA,MATCH(AH28,兵法调用模板!$AY:$AY,0))),INDEX(兵法调用模板!$BE:$BE,MATCH(AH28,兵法调用模板!$BC:$BC,0))),"")</f>
        <v/>
      </c>
      <c r="AL28" s="172" t="s">
        <v>441</v>
      </c>
      <c r="AM28" s="175">
        <f t="shared" si="3"/>
        <v>1</v>
      </c>
    </row>
    <row r="29" spans="6:39">
      <c r="F29" s="174" t="str">
        <f>IF(索引!T28="","",索引!T28&amp;1)</f>
        <v>302041</v>
      </c>
      <c r="G29" s="172" t="str">
        <f>IFERROR(IF(F29="","",IFERROR(IFERROR(INDEX(兵法调用模板!$BH:$BH,MATCH(F29,兵法调用模板!$AU:$AU,0)),INDEX(兵法调用模板!$BH:$BH,MATCH(F29,兵法调用模板!$AY:$AY,0))),INDEX(兵法调用模板!$BH:$BH,MATCH(F29,兵法调用模板!$BC:$BC,0)))),"")</f>
        <v>{0}秒时，对生命最低的{1}个敌方单位每{2}秒造成{3}%攻击力的策略伤害，造成伤害的同时施加禁疗效果，持续{4}秒</v>
      </c>
      <c r="H29" s="201">
        <f>IFERROR(IFERROR(IFERROR(INDEX(兵法调用模板!$AV:$AV,MATCH(F29,兵法调用模板!$AU:$AU,0)),INDEX(兵法调用模板!$AZ:$AZ,MATCH(F29,兵法调用模板!$AY:$AY,0))),INDEX(兵法调用模板!$BD:$BD,MATCH(F29,兵法调用模板!$BC:$BC,0))),"")</f>
        <v>25</v>
      </c>
      <c r="I29" s="201">
        <f>IFERROR(IFERROR(IFERROR(INDEX(兵法调用模板!$AW:$AW,MATCH(F29,兵法调用模板!$AU:$AU,0)),INDEX(兵法调用模板!$BA:$BA,MATCH(F29,兵法调用模板!$AY:$AY,0))),INDEX(兵法调用模板!$BE:$BE,MATCH(F29,兵法调用模板!$BC:$BC,0))),"")</f>
        <v>0</v>
      </c>
      <c r="J29" s="172" t="s">
        <v>441</v>
      </c>
      <c r="K29" s="175">
        <f t="shared" si="5"/>
        <v>1</v>
      </c>
      <c r="M29" s="174" t="str">
        <f>IF(索引!T28="","",索引!T28&amp;2)</f>
        <v>302042</v>
      </c>
      <c r="N29" s="172" t="str">
        <f>IFERROR(IF(M29="","",IFERROR(IFERROR(INDEX(兵法调用模板!$BH:$BH,MATCH(M29,兵法调用模板!$AU:$AU,0)),INDEX(兵法调用模板!$BH:$BH,MATCH(M29,兵法调用模板!$AY:$AY,0))),INDEX(兵法调用模板!$BH:$BH,MATCH(M29,兵法调用模板!$BC:$BC,0)))),"")</f>
        <v>{0}秒时，对生命最低的{1}个敌方单位每{2}秒造成{3}%攻击力的策略伤害，造成伤害的同时施加禁疗效果，持续{4}秒</v>
      </c>
      <c r="O29" s="201">
        <f>IFERROR(IFERROR(IFERROR(INDEX(兵法调用模板!$AV:$AV,MATCH(M29,兵法调用模板!$AU:$AU,0)),INDEX(兵法调用模板!$AZ:$AZ,MATCH(M29,兵法调用模板!$AY:$AY,0))),INDEX(兵法调用模板!$BD:$BD,MATCH(M29,兵法调用模板!$BC:$BC,0))),"")</f>
        <v>3</v>
      </c>
      <c r="P29" s="201">
        <f>IFERROR(IFERROR(IFERROR(INDEX(兵法调用模板!$AW:$AW,MATCH(M29,兵法调用模板!$AU:$AU,0)),INDEX(兵法调用模板!$BA:$BA,MATCH(M29,兵法调用模板!$AY:$AY,0))),INDEX(兵法调用模板!$BE:$BE,MATCH(M29,兵法调用模板!$BC:$BC,0))),"")</f>
        <v>0</v>
      </c>
      <c r="Q29" s="172" t="s">
        <v>441</v>
      </c>
      <c r="R29" s="175">
        <f t="shared" si="0"/>
        <v>1</v>
      </c>
      <c r="T29" s="174" t="str">
        <f>IF(索引!T28="","",索引!T28&amp;3)</f>
        <v>302043</v>
      </c>
      <c r="U29" s="172" t="str">
        <f>IFERROR(IF(T29="","",IFERROR(IFERROR(INDEX(兵法调用模板!$BH:$BH,MATCH(T29,兵法调用模板!$AU:$AU,0)),INDEX(兵法调用模板!$BH:$BH,MATCH(T29,兵法调用模板!$AY:$AY,0))),INDEX(兵法调用模板!$BH:$BH,MATCH(T29,兵法调用模板!$BC:$BC,0)))),"")</f>
        <v>{0}秒时，对生命最低的{1}个敌方单位每{2}秒造成{3}%攻击力的策略伤害，造成伤害的同时施加禁疗效果，持续{4}秒</v>
      </c>
      <c r="V29" s="201">
        <f>IFERROR(IFERROR(IFERROR(INDEX(兵法调用模板!$AV:$AV,MATCH(T29,兵法调用模板!$AU:$AU,0)),INDEX(兵法调用模板!$AZ:$AZ,MATCH(T29,兵法调用模板!$AY:$AY,0))),INDEX(兵法调用模板!$BD:$BD,MATCH(T29,兵法调用模板!$BC:$BC,0))),"")</f>
        <v>3</v>
      </c>
      <c r="W29" s="201">
        <f>IFERROR(IFERROR(IFERROR(INDEX(兵法调用模板!$AW:$AW,MATCH(T29,兵法调用模板!$AU:$AU,0)),INDEX(兵法调用模板!$BA:$BA,MATCH(T29,兵法调用模板!$AY:$AY,0))),INDEX(兵法调用模板!$BE:$BE,MATCH(T29,兵法调用模板!$BC:$BC,0))),"")</f>
        <v>0</v>
      </c>
      <c r="X29" s="172" t="s">
        <v>441</v>
      </c>
      <c r="Y29" s="175">
        <f t="shared" si="1"/>
        <v>1</v>
      </c>
      <c r="AA29" s="174" t="str">
        <f>IF(索引!T28="","",索引!T28&amp;4)</f>
        <v>302044</v>
      </c>
      <c r="AB29" s="172" t="str">
        <f>IFERROR(IF(AA29="","",IFERROR(IFERROR(INDEX(兵法调用模板!$BH:$BH,MATCH(AA29,兵法调用模板!$AU:$AU,0)),INDEX(兵法调用模板!$BH:$BH,MATCH(AA29,兵法调用模板!$AY:$AY,0))),INDEX(兵法调用模板!$BH:$BH,MATCH(AA29,兵法调用模板!$BC:$BC,0)))),"")</f>
        <v>{0}秒时，对生命最低的{1}个敌方单位每{2}秒造成{3}%攻击力的策略伤害，造成伤害的同时施加禁疗效果，持续{4}秒</v>
      </c>
      <c r="AC29" s="201">
        <f>IFERROR(IFERROR(IFERROR(INDEX(兵法调用模板!$AV:$AV,MATCH(AA29,兵法调用模板!$AU:$AU,0)),INDEX(兵法调用模板!$AZ:$AZ,MATCH(AA29,兵法调用模板!$AY:$AY,0))),INDEX(兵法调用模板!$BD:$BD,MATCH(AA29,兵法调用模板!$BC:$BC,0))),"")</f>
        <v>0.2</v>
      </c>
      <c r="AD29" s="201">
        <f>IFERROR(IFERROR(IFERROR(INDEX(兵法调用模板!$AW:$AW,MATCH(AA29,兵法调用模板!$AU:$AU,0)),INDEX(兵法调用模板!$BA:$BA,MATCH(AA29,兵法调用模板!$AY:$AY,0))),INDEX(兵法调用模板!$BE:$BE,MATCH(AA29,兵法调用模板!$BC:$BC,0))),"")</f>
        <v>0</v>
      </c>
      <c r="AE29" s="172" t="s">
        <v>441</v>
      </c>
      <c r="AF29" s="175">
        <f t="shared" si="2"/>
        <v>100</v>
      </c>
      <c r="AH29" s="174" t="str">
        <f>IF(索引!T28="","",索引!T28&amp;5)</f>
        <v>302045</v>
      </c>
      <c r="AI29" s="172" t="str">
        <f>IFERROR(IF(AH29="","",IFERROR(IFERROR(INDEX(兵法调用模板!$BH:$BH,MATCH(AH29,兵法调用模板!$AU:$AU,0)),INDEX(兵法调用模板!$BH:$BH,MATCH(AH29,兵法调用模板!$AY:$AY,0))),INDEX(兵法调用模板!$BH:$BH,MATCH(AH29,兵法调用模板!$BC:$BC,0)))),"")</f>
        <v>{0}秒时，对生命最低的{1}个敌方单位每{2}秒造成{3}%攻击力的策略伤害，造成伤害的同时施加禁疗效果，持续{4}秒</v>
      </c>
      <c r="AJ29" s="201">
        <f>IFERROR(IFERROR(IFERROR(INDEX(兵法调用模板!$AV:$AV,MATCH(AH29,兵法调用模板!$AU:$AU,0)),INDEX(兵法调用模板!$AZ:$AZ,MATCH(AH29,兵法调用模板!$AY:$AY,0))),INDEX(兵法调用模板!$BD:$BD,MATCH(AH29,兵法调用模板!$BC:$BC,0))),"")</f>
        <v>8.3000000000000007</v>
      </c>
      <c r="AK29" s="201">
        <f>IFERROR(IFERROR(IFERROR(INDEX(兵法调用模板!$AW:$AW,MATCH(AH29,兵法调用模板!$AU:$AU,0)),INDEX(兵法调用模板!$BA:$BA,MATCH(AH29,兵法调用模板!$AY:$AY,0))),INDEX(兵法调用模板!$BE:$BE,MATCH(AH29,兵法调用模板!$BC:$BC,0))),"")</f>
        <v>0.4</v>
      </c>
      <c r="AL29" s="172" t="s">
        <v>441</v>
      </c>
      <c r="AM29" s="175">
        <f t="shared" si="3"/>
        <v>1</v>
      </c>
    </row>
    <row r="30" spans="6:39">
      <c r="F30" s="174" t="str">
        <f>IF(索引!T29="","",索引!T29&amp;1)</f>
        <v>302051</v>
      </c>
      <c r="G30" s="172" t="str">
        <f>IFERROR(IF(F30="","",IFERROR(IFERROR(INDEX(兵法调用模板!$BH:$BH,MATCH(F30,兵法调用模板!$AU:$AU,0)),INDEX(兵法调用模板!$BH:$BH,MATCH(F30,兵法调用模板!$AY:$AY,0))),INDEX(兵法调用模板!$BH:$BH,MATCH(F30,兵法调用模板!$BC:$BC,0)))),"")</f>
        <v>每次普通攻击伤害有{0}%概率造成雷击效果，对敌人造成攻击力{1}%策略伤害，并且眩晕{2}秒。</v>
      </c>
      <c r="H30" s="201">
        <f>IFERROR(IFERROR(IFERROR(INDEX(兵法调用模板!$AV:$AV,MATCH(F30,兵法调用模板!$AU:$AU,0)),INDEX(兵法调用模板!$AZ:$AZ,MATCH(F30,兵法调用模板!$AY:$AY,0))),INDEX(兵法调用模板!$BD:$BD,MATCH(F30,兵法调用模板!$BC:$BC,0))),"")</f>
        <v>0.25</v>
      </c>
      <c r="I30" s="201">
        <f>IFERROR(IFERROR(IFERROR(INDEX(兵法调用模板!$AW:$AW,MATCH(F30,兵法调用模板!$AU:$AU,0)),INDEX(兵法调用模板!$BA:$BA,MATCH(F30,兵法调用模板!$AY:$AY,0))),INDEX(兵法调用模板!$BE:$BE,MATCH(F30,兵法调用模板!$BC:$BC,0))),"")</f>
        <v>0</v>
      </c>
      <c r="J30" s="172" t="s">
        <v>441</v>
      </c>
      <c r="K30" s="175">
        <f t="shared" si="5"/>
        <v>100</v>
      </c>
      <c r="M30" s="174" t="str">
        <f>IF(索引!T29="","",索引!T29&amp;2)</f>
        <v>302052</v>
      </c>
      <c r="N30" s="172" t="str">
        <f>IFERROR(IF(M30="","",IFERROR(IFERROR(INDEX(兵法调用模板!$BH:$BH,MATCH(M30,兵法调用模板!$AU:$AU,0)),INDEX(兵法调用模板!$BH:$BH,MATCH(M30,兵法调用模板!$AY:$AY,0))),INDEX(兵法调用模板!$BH:$BH,MATCH(M30,兵法调用模板!$BC:$BC,0)))),"")</f>
        <v>每次普通攻击伤害有{0}%概率造成雷击效果，对敌人造成攻击力{1}%策略伤害，并且眩晕{2}秒。</v>
      </c>
      <c r="O30" s="201">
        <f>IFERROR(IFERROR(IFERROR(INDEX(兵法调用模板!$AV:$AV,MATCH(M30,兵法调用模板!$AU:$AU,0)),INDEX(兵法调用模板!$AZ:$AZ,MATCH(M30,兵法调用模板!$AY:$AY,0))),INDEX(兵法调用模板!$BD:$BD,MATCH(M30,兵法调用模板!$BC:$BC,0))),"")</f>
        <v>0.379</v>
      </c>
      <c r="P30" s="201">
        <f>IFERROR(IFERROR(IFERROR(INDEX(兵法调用模板!$AW:$AW,MATCH(M30,兵法调用模板!$AU:$AU,0)),INDEX(兵法调用模板!$BA:$BA,MATCH(M30,兵法调用模板!$AY:$AY,0))),INDEX(兵法调用模板!$BE:$BE,MATCH(M30,兵法调用模板!$BC:$BC,0))),"")</f>
        <v>1.7999999999999999E-2</v>
      </c>
      <c r="Q30" s="172" t="s">
        <v>441</v>
      </c>
      <c r="R30" s="175">
        <f t="shared" si="0"/>
        <v>100</v>
      </c>
      <c r="T30" s="174" t="str">
        <f>IF(索引!T29="","",索引!T29&amp;3)</f>
        <v>302053</v>
      </c>
      <c r="U30" s="172" t="str">
        <f>IFERROR(IF(T30="","",IFERROR(IFERROR(INDEX(兵法调用模板!$BH:$BH,MATCH(T30,兵法调用模板!$AU:$AU,0)),INDEX(兵法调用模板!$BH:$BH,MATCH(T30,兵法调用模板!$AY:$AY,0))),INDEX(兵法调用模板!$BH:$BH,MATCH(T30,兵法调用模板!$BC:$BC,0)))),"")</f>
        <v>每次普通攻击伤害有{0}%概率造成雷击效果，对敌人造成攻击力{1}%策略伤害，并且眩晕{2}秒。</v>
      </c>
      <c r="V30" s="201">
        <f>IFERROR(IFERROR(IFERROR(INDEX(兵法调用模板!$AV:$AV,MATCH(T30,兵法调用模板!$AU:$AU,0)),INDEX(兵法调用模板!$AZ:$AZ,MATCH(T30,兵法调用模板!$AY:$AY,0))),INDEX(兵法调用模板!$BD:$BD,MATCH(T30,兵法调用模板!$BC:$BC,0))),"")</f>
        <v>2</v>
      </c>
      <c r="W30" s="201">
        <f>IFERROR(IFERROR(IFERROR(INDEX(兵法调用模板!$AW:$AW,MATCH(T30,兵法调用模板!$AU:$AU,0)),INDEX(兵法调用模板!$BA:$BA,MATCH(T30,兵法调用模板!$AY:$AY,0))),INDEX(兵法调用模板!$BE:$BE,MATCH(T30,兵法调用模板!$BC:$BC,0))),"")</f>
        <v>0</v>
      </c>
      <c r="X30" s="172" t="s">
        <v>441</v>
      </c>
      <c r="Y30" s="175">
        <f t="shared" si="1"/>
        <v>1</v>
      </c>
      <c r="AA30" s="174" t="str">
        <f>IF(索引!T29="","",索引!T29&amp;4)</f>
        <v>302054</v>
      </c>
      <c r="AB30" s="172" t="str">
        <f>IFERROR(IF(AA30="","",IFERROR(IFERROR(INDEX(兵法调用模板!$BH:$BH,MATCH(AA30,兵法调用模板!$AU:$AU,0)),INDEX(兵法调用模板!$BH:$BH,MATCH(AA30,兵法调用模板!$AY:$AY,0))),INDEX(兵法调用模板!$BH:$BH,MATCH(AA30,兵法调用模板!$BC:$BC,0)))),"")</f>
        <v/>
      </c>
      <c r="AC30" s="201" t="str">
        <f>IFERROR(IFERROR(IFERROR(INDEX(兵法调用模板!$AV:$AV,MATCH(AA30,兵法调用模板!$AU:$AU,0)),INDEX(兵法调用模板!$AZ:$AZ,MATCH(AA30,兵法调用模板!$AY:$AY,0))),INDEX(兵法调用模板!$BD:$BD,MATCH(AA30,兵法调用模板!$BC:$BC,0))),"")</f>
        <v/>
      </c>
      <c r="AD30" s="201" t="str">
        <f>IFERROR(IFERROR(IFERROR(INDEX(兵法调用模板!$AW:$AW,MATCH(AA30,兵法调用模板!$AU:$AU,0)),INDEX(兵法调用模板!$BA:$BA,MATCH(AA30,兵法调用模板!$AY:$AY,0))),INDEX(兵法调用模板!$BE:$BE,MATCH(AA30,兵法调用模板!$BC:$BC,0))),"")</f>
        <v/>
      </c>
      <c r="AE30" s="172" t="s">
        <v>441</v>
      </c>
      <c r="AF30" s="175">
        <f t="shared" si="2"/>
        <v>1</v>
      </c>
      <c r="AH30" s="174" t="str">
        <f>IF(索引!T29="","",索引!T29&amp;5)</f>
        <v>302055</v>
      </c>
      <c r="AI30" s="172" t="str">
        <f>IFERROR(IF(AH30="","",IFERROR(IFERROR(INDEX(兵法调用模板!$BH:$BH,MATCH(AH30,兵法调用模板!$AU:$AU,0)),INDEX(兵法调用模板!$BH:$BH,MATCH(AH30,兵法调用模板!$AY:$AY,0))),INDEX(兵法调用模板!$BH:$BH,MATCH(AH30,兵法调用模板!$BC:$BC,0)))),"")</f>
        <v/>
      </c>
      <c r="AJ30" s="201" t="str">
        <f>IFERROR(IFERROR(IFERROR(INDEX(兵法调用模板!$AV:$AV,MATCH(AH30,兵法调用模板!$AU:$AU,0)),INDEX(兵法调用模板!$AZ:$AZ,MATCH(AH30,兵法调用模板!$AY:$AY,0))),INDEX(兵法调用模板!$BD:$BD,MATCH(AH30,兵法调用模板!$BC:$BC,0))),"")</f>
        <v/>
      </c>
      <c r="AK30" s="201" t="str">
        <f>IFERROR(IFERROR(IFERROR(INDEX(兵法调用模板!$AW:$AW,MATCH(AH30,兵法调用模板!$AU:$AU,0)),INDEX(兵法调用模板!$BA:$BA,MATCH(AH30,兵法调用模板!$AY:$AY,0))),INDEX(兵法调用模板!$BE:$BE,MATCH(AH30,兵法调用模板!$BC:$BC,0))),"")</f>
        <v/>
      </c>
      <c r="AL30" s="172" t="s">
        <v>441</v>
      </c>
      <c r="AM30" s="175">
        <f t="shared" si="3"/>
        <v>1</v>
      </c>
    </row>
    <row r="31" spans="6:39">
      <c r="F31" s="174" t="str">
        <f>IF(索引!T30="","",索引!T30&amp;1)</f>
        <v>302061</v>
      </c>
      <c r="G31" s="172" t="str">
        <f>IFERROR(IF(F31="","",IFERROR(IFERROR(INDEX(兵法调用模板!$BH:$BH,MATCH(F31,兵法调用模板!$AU:$AU,0)),INDEX(兵法调用模板!$BH:$BH,MATCH(F31,兵法调用模板!$AY:$AY,0))),INDEX(兵法调用模板!$BH:$BH,MATCH(F31,兵法调用模板!$BC:$BC,0)))),"")</f>
        <v>二十秒，三十秒， 四十秒，为血量最低的三支士兵部队恢复自身攻击力{0}%兵力，受智力影响。</v>
      </c>
      <c r="H31" s="201">
        <f>IFERROR(IFERROR(IFERROR(INDEX(兵法调用模板!$AV:$AV,MATCH(F31,兵法调用模板!$AU:$AU,0)),INDEX(兵法调用模板!$AZ:$AZ,MATCH(F31,兵法调用模板!$AY:$AY,0))),INDEX(兵法调用模板!$BD:$BD,MATCH(F31,兵法调用模板!$BC:$BC,0))),"")</f>
        <v>0.20499999999999999</v>
      </c>
      <c r="I31" s="201">
        <f>IFERROR(IFERROR(IFERROR(INDEX(兵法调用模板!$AW:$AW,MATCH(F31,兵法调用模板!$AU:$AU,0)),INDEX(兵法调用模板!$BA:$BA,MATCH(F31,兵法调用模板!$AY:$AY,0))),INDEX(兵法调用模板!$BE:$BE,MATCH(F31,兵法调用模板!$BC:$BC,0))),"")</f>
        <v>1.9E-2</v>
      </c>
      <c r="J31" s="172" t="s">
        <v>441</v>
      </c>
      <c r="K31" s="175">
        <f t="shared" si="5"/>
        <v>100</v>
      </c>
      <c r="M31" s="174" t="str">
        <f>IF(索引!T30="","",索引!T30&amp;2)</f>
        <v>302062</v>
      </c>
      <c r="N31" s="172" t="str">
        <f>IFERROR(IF(M31="","",IFERROR(IFERROR(INDEX(兵法调用模板!$BH:$BH,MATCH(M31,兵法调用模板!$AU:$AU,0)),INDEX(兵法调用模板!$BH:$BH,MATCH(M31,兵法调用模板!$AY:$AY,0))),INDEX(兵法调用模板!$BH:$BH,MATCH(M31,兵法调用模板!$BC:$BC,0)))),"")</f>
        <v/>
      </c>
      <c r="O31" s="201" t="str">
        <f>IFERROR(IFERROR(IFERROR(INDEX(兵法调用模板!$AV:$AV,MATCH(M31,兵法调用模板!$AU:$AU,0)),INDEX(兵法调用模板!$AZ:$AZ,MATCH(M31,兵法调用模板!$AY:$AY,0))),INDEX(兵法调用模板!$BD:$BD,MATCH(M31,兵法调用模板!$BC:$BC,0))),"")</f>
        <v/>
      </c>
      <c r="P31" s="201" t="str">
        <f>IFERROR(IFERROR(IFERROR(INDEX(兵法调用模板!$AW:$AW,MATCH(M31,兵法调用模板!$AU:$AU,0)),INDEX(兵法调用模板!$BA:$BA,MATCH(M31,兵法调用模板!$AY:$AY,0))),INDEX(兵法调用模板!$BE:$BE,MATCH(M31,兵法调用模板!$BC:$BC,0))),"")</f>
        <v/>
      </c>
      <c r="Q31" s="172" t="s">
        <v>441</v>
      </c>
      <c r="R31" s="175">
        <f t="shared" si="0"/>
        <v>1</v>
      </c>
      <c r="T31" s="174" t="str">
        <f>IF(索引!T30="","",索引!T30&amp;3)</f>
        <v>302063</v>
      </c>
      <c r="U31" s="172" t="str">
        <f>IFERROR(IF(T31="","",IFERROR(IFERROR(INDEX(兵法调用模板!$BH:$BH,MATCH(T31,兵法调用模板!$AU:$AU,0)),INDEX(兵法调用模板!$BH:$BH,MATCH(T31,兵法调用模板!$AY:$AY,0))),INDEX(兵法调用模板!$BH:$BH,MATCH(T31,兵法调用模板!$BC:$BC,0)))),"")</f>
        <v/>
      </c>
      <c r="V31" s="201" t="str">
        <f>IFERROR(IFERROR(IFERROR(INDEX(兵法调用模板!$AV:$AV,MATCH(T31,兵法调用模板!$AU:$AU,0)),INDEX(兵法调用模板!$AZ:$AZ,MATCH(T31,兵法调用模板!$AY:$AY,0))),INDEX(兵法调用模板!$BD:$BD,MATCH(T31,兵法调用模板!$BC:$BC,0))),"")</f>
        <v/>
      </c>
      <c r="W31" s="201" t="str">
        <f>IFERROR(IFERROR(IFERROR(INDEX(兵法调用模板!$AW:$AW,MATCH(T31,兵法调用模板!$AU:$AU,0)),INDEX(兵法调用模板!$BA:$BA,MATCH(T31,兵法调用模板!$AY:$AY,0))),INDEX(兵法调用模板!$BE:$BE,MATCH(T31,兵法调用模板!$BC:$BC,0))),"")</f>
        <v/>
      </c>
      <c r="X31" s="172" t="s">
        <v>441</v>
      </c>
      <c r="Y31" s="175">
        <f t="shared" si="1"/>
        <v>1</v>
      </c>
      <c r="AA31" s="174" t="str">
        <f>IF(索引!T30="","",索引!T30&amp;4)</f>
        <v>302064</v>
      </c>
      <c r="AB31" s="172" t="str">
        <f>IFERROR(IF(AA31="","",IFERROR(IFERROR(INDEX(兵法调用模板!$BH:$BH,MATCH(AA31,兵法调用模板!$AU:$AU,0)),INDEX(兵法调用模板!$BH:$BH,MATCH(AA31,兵法调用模板!$AY:$AY,0))),INDEX(兵法调用模板!$BH:$BH,MATCH(AA31,兵法调用模板!$BC:$BC,0)))),"")</f>
        <v/>
      </c>
      <c r="AC31" s="201" t="str">
        <f>IFERROR(IFERROR(IFERROR(INDEX(兵法调用模板!$AV:$AV,MATCH(AA31,兵法调用模板!$AU:$AU,0)),INDEX(兵法调用模板!$AZ:$AZ,MATCH(AA31,兵法调用模板!$AY:$AY,0))),INDEX(兵法调用模板!$BD:$BD,MATCH(AA31,兵法调用模板!$BC:$BC,0))),"")</f>
        <v/>
      </c>
      <c r="AD31" s="201" t="str">
        <f>IFERROR(IFERROR(IFERROR(INDEX(兵法调用模板!$AW:$AW,MATCH(AA31,兵法调用模板!$AU:$AU,0)),INDEX(兵法调用模板!$BA:$BA,MATCH(AA31,兵法调用模板!$AY:$AY,0))),INDEX(兵法调用模板!$BE:$BE,MATCH(AA31,兵法调用模板!$BC:$BC,0))),"")</f>
        <v/>
      </c>
      <c r="AE31" s="172" t="s">
        <v>441</v>
      </c>
      <c r="AF31" s="175">
        <f t="shared" si="2"/>
        <v>1</v>
      </c>
      <c r="AH31" s="174" t="str">
        <f>IF(索引!T30="","",索引!T30&amp;5)</f>
        <v>302065</v>
      </c>
      <c r="AI31" s="172" t="str">
        <f>IFERROR(IF(AH31="","",IFERROR(IFERROR(INDEX(兵法调用模板!$BH:$BH,MATCH(AH31,兵法调用模板!$AU:$AU,0)),INDEX(兵法调用模板!$BH:$BH,MATCH(AH31,兵法调用模板!$AY:$AY,0))),INDEX(兵法调用模板!$BH:$BH,MATCH(AH31,兵法调用模板!$BC:$BC,0)))),"")</f>
        <v/>
      </c>
      <c r="AJ31" s="201" t="str">
        <f>IFERROR(IFERROR(IFERROR(INDEX(兵法调用模板!$AV:$AV,MATCH(AH31,兵法调用模板!$AU:$AU,0)),INDEX(兵法调用模板!$AZ:$AZ,MATCH(AH31,兵法调用模板!$AY:$AY,0))),INDEX(兵法调用模板!$BD:$BD,MATCH(AH31,兵法调用模板!$BC:$BC,0))),"")</f>
        <v/>
      </c>
      <c r="AK31" s="201" t="str">
        <f>IFERROR(IFERROR(IFERROR(INDEX(兵法调用模板!$AW:$AW,MATCH(AH31,兵法调用模板!$AU:$AU,0)),INDEX(兵法调用模板!$BA:$BA,MATCH(AH31,兵法调用模板!$AY:$AY,0))),INDEX(兵法调用模板!$BE:$BE,MATCH(AH31,兵法调用模板!$BC:$BC,0))),"")</f>
        <v/>
      </c>
      <c r="AL31" s="172" t="s">
        <v>441</v>
      </c>
      <c r="AM31" s="175">
        <f t="shared" si="3"/>
        <v>1</v>
      </c>
    </row>
    <row r="32" spans="6:39">
      <c r="F32" s="174" t="str">
        <f>IF(索引!T31="","",索引!T31&amp;1)</f>
        <v>302071</v>
      </c>
      <c r="G32" s="172" t="str">
        <f>IFERROR(IF(F32="","",IFERROR(IFERROR(INDEX(兵法调用模板!$BH:$BH,MATCH(F32,兵法调用模板!$AU:$AU,0)),INDEX(兵法调用模板!$BH:$BH,MATCH(F32,兵法调用模板!$AY:$AY,0))),INDEX(兵法调用模板!$BH:$BH,MATCH(F32,兵法调用模板!$BC:$BC,0)))),"")</f>
        <v>二十秒时，为我军血量最低的2个武将每3秒恢复自身攻击力{0}%的生命，持续{1}秒，受智力影响。</v>
      </c>
      <c r="H32" s="201">
        <f>IFERROR(IFERROR(IFERROR(INDEX(兵法调用模板!$AV:$AV,MATCH(F32,兵法调用模板!$AU:$AU,0)),INDEX(兵法调用模板!$AZ:$AZ,MATCH(F32,兵法调用模板!$AY:$AY,0))),INDEX(兵法调用模板!$BD:$BD,MATCH(F32,兵法调用模板!$BC:$BC,0))),"")</f>
        <v>0.06</v>
      </c>
      <c r="I32" s="201">
        <f>IFERROR(IFERROR(IFERROR(INDEX(兵法调用模板!$AW:$AW,MATCH(F32,兵法调用模板!$AU:$AU,0)),INDEX(兵法调用模板!$BA:$BA,MATCH(F32,兵法调用模板!$AY:$AY,0))),INDEX(兵法调用模板!$BE:$BE,MATCH(F32,兵法调用模板!$BC:$BC,0))),"")</f>
        <v>8.0000000000000002E-3</v>
      </c>
      <c r="J32" s="172" t="s">
        <v>441</v>
      </c>
      <c r="K32" s="175">
        <f t="shared" si="5"/>
        <v>100</v>
      </c>
      <c r="M32" s="174" t="str">
        <f>IF(索引!T31="","",索引!T31&amp;2)</f>
        <v>302072</v>
      </c>
      <c r="N32" s="172" t="str">
        <f>IFERROR(IF(M32="","",IFERROR(IFERROR(INDEX(兵法调用模板!$BH:$BH,MATCH(M32,兵法调用模板!$AU:$AU,0)),INDEX(兵法调用模板!$BH:$BH,MATCH(M32,兵法调用模板!$AY:$AY,0))),INDEX(兵法调用模板!$BH:$BH,MATCH(M32,兵法调用模板!$BC:$BC,0)))),"")</f>
        <v>二十秒时，为我军血量最低的2个武将每3秒恢复自身攻击力{0}%的生命，持续{1}秒，受智力影响。</v>
      </c>
      <c r="O32" s="201">
        <f>IFERROR(IFERROR(IFERROR(INDEX(兵法调用模板!$AV:$AV,MATCH(M32,兵法调用模板!$AU:$AU,0)),INDEX(兵法调用模板!$AZ:$AZ,MATCH(M32,兵法调用模板!$AY:$AY,0))),INDEX(兵法调用模板!$BD:$BD,MATCH(M32,兵法调用模板!$BC:$BC,0))),"")</f>
        <v>10</v>
      </c>
      <c r="P32" s="201">
        <f>IFERROR(IFERROR(IFERROR(INDEX(兵法调用模板!$AW:$AW,MATCH(M32,兵法调用模板!$AU:$AU,0)),INDEX(兵法调用模板!$BA:$BA,MATCH(M32,兵法调用模板!$AY:$AY,0))),INDEX(兵法调用模板!$BE:$BE,MATCH(M32,兵法调用模板!$BC:$BC,0))),"")</f>
        <v>0</v>
      </c>
      <c r="Q32" s="172" t="s">
        <v>441</v>
      </c>
      <c r="R32" s="175">
        <f t="shared" si="0"/>
        <v>1</v>
      </c>
      <c r="T32" s="174" t="str">
        <f>IF(索引!T31="","",索引!T31&amp;3)</f>
        <v>302073</v>
      </c>
      <c r="U32" s="172" t="str">
        <f>IFERROR(IF(T32="","",IFERROR(IFERROR(INDEX(兵法调用模板!$BH:$BH,MATCH(T32,兵法调用模板!$AU:$AU,0)),INDEX(兵法调用模板!$BH:$BH,MATCH(T32,兵法调用模板!$AY:$AY,0))),INDEX(兵法调用模板!$BH:$BH,MATCH(T32,兵法调用模板!$BC:$BC,0)))),"")</f>
        <v/>
      </c>
      <c r="V32" s="201" t="str">
        <f>IFERROR(IFERROR(IFERROR(INDEX(兵法调用模板!$AV:$AV,MATCH(T32,兵法调用模板!$AU:$AU,0)),INDEX(兵法调用模板!$AZ:$AZ,MATCH(T32,兵法调用模板!$AY:$AY,0))),INDEX(兵法调用模板!$BD:$BD,MATCH(T32,兵法调用模板!$BC:$BC,0))),"")</f>
        <v/>
      </c>
      <c r="W32" s="201" t="str">
        <f>IFERROR(IFERROR(IFERROR(INDEX(兵法调用模板!$AW:$AW,MATCH(T32,兵法调用模板!$AU:$AU,0)),INDEX(兵法调用模板!$BA:$BA,MATCH(T32,兵法调用模板!$AY:$AY,0))),INDEX(兵法调用模板!$BE:$BE,MATCH(T32,兵法调用模板!$BC:$BC,0))),"")</f>
        <v/>
      </c>
      <c r="X32" s="172" t="s">
        <v>441</v>
      </c>
      <c r="Y32" s="175">
        <f t="shared" si="1"/>
        <v>1</v>
      </c>
      <c r="AA32" s="174" t="str">
        <f>IF(索引!T31="","",索引!T31&amp;4)</f>
        <v>302074</v>
      </c>
      <c r="AB32" s="172" t="str">
        <f>IFERROR(IF(AA32="","",IFERROR(IFERROR(INDEX(兵法调用模板!$BH:$BH,MATCH(AA32,兵法调用模板!$AU:$AU,0)),INDEX(兵法调用模板!$BH:$BH,MATCH(AA32,兵法调用模板!$AY:$AY,0))),INDEX(兵法调用模板!$BH:$BH,MATCH(AA32,兵法调用模板!$BC:$BC,0)))),"")</f>
        <v/>
      </c>
      <c r="AC32" s="201" t="str">
        <f>IFERROR(IFERROR(IFERROR(INDEX(兵法调用模板!$AV:$AV,MATCH(AA32,兵法调用模板!$AU:$AU,0)),INDEX(兵法调用模板!$AZ:$AZ,MATCH(AA32,兵法调用模板!$AY:$AY,0))),INDEX(兵法调用模板!$BD:$BD,MATCH(AA32,兵法调用模板!$BC:$BC,0))),"")</f>
        <v/>
      </c>
      <c r="AD32" s="201" t="str">
        <f>IFERROR(IFERROR(IFERROR(INDEX(兵法调用模板!$AW:$AW,MATCH(AA32,兵法调用模板!$AU:$AU,0)),INDEX(兵法调用模板!$BA:$BA,MATCH(AA32,兵法调用模板!$AY:$AY,0))),INDEX(兵法调用模板!$BE:$BE,MATCH(AA32,兵法调用模板!$BC:$BC,0))),"")</f>
        <v/>
      </c>
      <c r="AE32" s="172" t="s">
        <v>441</v>
      </c>
      <c r="AF32" s="175">
        <f t="shared" si="2"/>
        <v>1</v>
      </c>
      <c r="AH32" s="174" t="str">
        <f>IF(索引!T31="","",索引!T31&amp;5)</f>
        <v>302075</v>
      </c>
      <c r="AI32" s="172" t="str">
        <f>IFERROR(IF(AH32="","",IFERROR(IFERROR(INDEX(兵法调用模板!$BH:$BH,MATCH(AH32,兵法调用模板!$AU:$AU,0)),INDEX(兵法调用模板!$BH:$BH,MATCH(AH32,兵法调用模板!$AY:$AY,0))),INDEX(兵法调用模板!$BH:$BH,MATCH(AH32,兵法调用模板!$BC:$BC,0)))),"")</f>
        <v/>
      </c>
      <c r="AJ32" s="201" t="str">
        <f>IFERROR(IFERROR(IFERROR(INDEX(兵法调用模板!$AV:$AV,MATCH(AH32,兵法调用模板!$AU:$AU,0)),INDEX(兵法调用模板!$AZ:$AZ,MATCH(AH32,兵法调用模板!$AY:$AY,0))),INDEX(兵法调用模板!$BD:$BD,MATCH(AH32,兵法调用模板!$BC:$BC,0))),"")</f>
        <v/>
      </c>
      <c r="AK32" s="201" t="str">
        <f>IFERROR(IFERROR(IFERROR(INDEX(兵法调用模板!$AW:$AW,MATCH(AH32,兵法调用模板!$AU:$AU,0)),INDEX(兵法调用模板!$BA:$BA,MATCH(AH32,兵法调用模板!$AY:$AY,0))),INDEX(兵法调用模板!$BE:$BE,MATCH(AH32,兵法调用模板!$BC:$BC,0))),"")</f>
        <v/>
      </c>
      <c r="AL32" s="172" t="s">
        <v>441</v>
      </c>
      <c r="AM32" s="175">
        <f t="shared" si="3"/>
        <v>1</v>
      </c>
    </row>
    <row r="33" spans="6:39">
      <c r="F33" s="174" t="str">
        <f>IF(索引!T32="","",索引!T32&amp;1)</f>
        <v>302081</v>
      </c>
      <c r="G33" s="172" t="str">
        <f>IFERROR(IF(F33="","",IFERROR(IFERROR(INDEX(兵法调用模板!$BH:$BH,MATCH(F33,兵法调用模板!$AU:$AU,0)),INDEX(兵法调用模板!$BH:$BH,MATCH(F33,兵法调用模板!$AY:$AY,0))),INDEX(兵法调用模板!$BH:$BH,MATCH(F33,兵法调用模板!$BC:$BC,0)))),"")</f>
        <v>5秒时，清除敌军随机3个部队的增益效果，并使其武将怒气降低{0}，士兵受到的伤害增加{1}%，持续{2}秒。</v>
      </c>
      <c r="H33" s="201">
        <f>IFERROR(IFERROR(IFERROR(INDEX(兵法调用模板!$AV:$AV,MATCH(F33,兵法调用模板!$AU:$AU,0)),INDEX(兵法调用模板!$AZ:$AZ,MATCH(F33,兵法调用模板!$AY:$AY,0))),INDEX(兵法调用模板!$BD:$BD,MATCH(F33,兵法调用模板!$BC:$BC,0))),"")</f>
        <v>-6.7</v>
      </c>
      <c r="I33" s="201">
        <f>IFERROR(IFERROR(IFERROR(INDEX(兵法调用模板!$AW:$AW,MATCH(F33,兵法调用模板!$AU:$AU,0)),INDEX(兵法调用模板!$BA:$BA,MATCH(F33,兵法调用模板!$AY:$AY,0))),INDEX(兵法调用模板!$BE:$BE,MATCH(F33,兵法调用模板!$BC:$BC,0))),"")</f>
        <v>-0.6</v>
      </c>
      <c r="J33" s="172" t="s">
        <v>441</v>
      </c>
      <c r="K33" s="175">
        <f t="shared" si="5"/>
        <v>-1</v>
      </c>
      <c r="M33" s="174" t="str">
        <f>IF(索引!T32="","",索引!T32&amp;2)</f>
        <v>302082</v>
      </c>
      <c r="N33" s="172" t="str">
        <f>IFERROR(IF(M33="","",IFERROR(IFERROR(INDEX(兵法调用模板!$BH:$BH,MATCH(M33,兵法调用模板!$AU:$AU,0)),INDEX(兵法调用模板!$BH:$BH,MATCH(M33,兵法调用模板!$AY:$AY,0))),INDEX(兵法调用模板!$BH:$BH,MATCH(M33,兵法调用模板!$BC:$BC,0)))),"")</f>
        <v>5秒时，清除敌军随机3个部队的增益效果，并使其武将怒气降低{0}，士兵受到的伤害增加{1}%，持续{2}秒。</v>
      </c>
      <c r="O33" s="201">
        <f>IFERROR(IFERROR(IFERROR(INDEX(兵法调用模板!$AV:$AV,MATCH(M33,兵法调用模板!$AU:$AU,0)),INDEX(兵法调用模板!$AZ:$AZ,MATCH(M33,兵法调用模板!$AY:$AY,0))),INDEX(兵法调用模板!$BD:$BD,MATCH(M33,兵法调用模板!$BC:$BC,0))),"")</f>
        <v>-6.7000000000000004E-2</v>
      </c>
      <c r="P33" s="201">
        <f>IFERROR(IFERROR(IFERROR(INDEX(兵法调用模板!$AW:$AW,MATCH(M33,兵法调用模板!$AU:$AU,0)),INDEX(兵法调用模板!$BA:$BA,MATCH(M33,兵法调用模板!$AY:$AY,0))),INDEX(兵法调用模板!$BE:$BE,MATCH(M33,兵法调用模板!$BC:$BC,0))),"")</f>
        <v>-6.0000000000000001E-3</v>
      </c>
      <c r="Q33" s="172" t="s">
        <v>441</v>
      </c>
      <c r="R33" s="175">
        <f t="shared" si="0"/>
        <v>-100</v>
      </c>
      <c r="T33" s="174" t="str">
        <f>IF(索引!T32="","",索引!T32&amp;3)</f>
        <v>302083</v>
      </c>
      <c r="U33" s="172" t="str">
        <f>IFERROR(IF(T33="","",IFERROR(IFERROR(INDEX(兵法调用模板!$BH:$BH,MATCH(T33,兵法调用模板!$AU:$AU,0)),INDEX(兵法调用模板!$BH:$BH,MATCH(T33,兵法调用模板!$AY:$AY,0))),INDEX(兵法调用模板!$BH:$BH,MATCH(T33,兵法调用模板!$BC:$BC,0)))),"")</f>
        <v>5秒时，清除敌军随机3个部队的增益效果，并使其武将怒气降低{0}，士兵受到的伤害增加{1}%，持续{2}秒。</v>
      </c>
      <c r="V33" s="201">
        <f>IFERROR(IFERROR(IFERROR(INDEX(兵法调用模板!$AV:$AV,MATCH(T33,兵法调用模板!$AU:$AU,0)),INDEX(兵法调用模板!$AZ:$AZ,MATCH(T33,兵法调用模板!$AY:$AY,0))),INDEX(兵法调用模板!$BD:$BD,MATCH(T33,兵法调用模板!$BC:$BC,0))),"")</f>
        <v>15</v>
      </c>
      <c r="W33" s="201">
        <f>IFERROR(IFERROR(IFERROR(INDEX(兵法调用模板!$AW:$AW,MATCH(T33,兵法调用模板!$AU:$AU,0)),INDEX(兵法调用模板!$BA:$BA,MATCH(T33,兵法调用模板!$AY:$AY,0))),INDEX(兵法调用模板!$BE:$BE,MATCH(T33,兵法调用模板!$BC:$BC,0))),"")</f>
        <v>0</v>
      </c>
      <c r="X33" s="172" t="s">
        <v>441</v>
      </c>
      <c r="Y33" s="175">
        <f t="shared" si="1"/>
        <v>1</v>
      </c>
      <c r="AA33" s="174" t="str">
        <f>IF(索引!T32="","",索引!T32&amp;4)</f>
        <v>302084</v>
      </c>
      <c r="AB33" s="172" t="str">
        <f>IFERROR(IF(AA33="","",IFERROR(IFERROR(INDEX(兵法调用模板!$BH:$BH,MATCH(AA33,兵法调用模板!$AU:$AU,0)),INDEX(兵法调用模板!$BH:$BH,MATCH(AA33,兵法调用模板!$AY:$AY,0))),INDEX(兵法调用模板!$BH:$BH,MATCH(AA33,兵法调用模板!$BC:$BC,0)))),"")</f>
        <v/>
      </c>
      <c r="AC33" s="201" t="str">
        <f>IFERROR(IFERROR(IFERROR(INDEX(兵法调用模板!$AV:$AV,MATCH(AA33,兵法调用模板!$AU:$AU,0)),INDEX(兵法调用模板!$AZ:$AZ,MATCH(AA33,兵法调用模板!$AY:$AY,0))),INDEX(兵法调用模板!$BD:$BD,MATCH(AA33,兵法调用模板!$BC:$BC,0))),"")</f>
        <v/>
      </c>
      <c r="AD33" s="201" t="str">
        <f>IFERROR(IFERROR(IFERROR(INDEX(兵法调用模板!$AW:$AW,MATCH(AA33,兵法调用模板!$AU:$AU,0)),INDEX(兵法调用模板!$BA:$BA,MATCH(AA33,兵法调用模板!$AY:$AY,0))),INDEX(兵法调用模板!$BE:$BE,MATCH(AA33,兵法调用模板!$BC:$BC,0))),"")</f>
        <v/>
      </c>
      <c r="AE33" s="172" t="s">
        <v>441</v>
      </c>
      <c r="AF33" s="175">
        <f t="shared" si="2"/>
        <v>1</v>
      </c>
      <c r="AH33" s="174" t="str">
        <f>IF(索引!T32="","",索引!T32&amp;5)</f>
        <v>302085</v>
      </c>
      <c r="AI33" s="172" t="str">
        <f>IFERROR(IF(AH33="","",IFERROR(IFERROR(INDEX(兵法调用模板!$BH:$BH,MATCH(AH33,兵法调用模板!$AU:$AU,0)),INDEX(兵法调用模板!$BH:$BH,MATCH(AH33,兵法调用模板!$AY:$AY,0))),INDEX(兵法调用模板!$BH:$BH,MATCH(AH33,兵法调用模板!$BC:$BC,0)))),"")</f>
        <v/>
      </c>
      <c r="AJ33" s="201" t="str">
        <f>IFERROR(IFERROR(IFERROR(INDEX(兵法调用模板!$AV:$AV,MATCH(AH33,兵法调用模板!$AU:$AU,0)),INDEX(兵法调用模板!$AZ:$AZ,MATCH(AH33,兵法调用模板!$AY:$AY,0))),INDEX(兵法调用模板!$BD:$BD,MATCH(AH33,兵法调用模板!$BC:$BC,0))),"")</f>
        <v/>
      </c>
      <c r="AK33" s="201" t="str">
        <f>IFERROR(IFERROR(IFERROR(INDEX(兵法调用模板!$AW:$AW,MATCH(AH33,兵法调用模板!$AU:$AU,0)),INDEX(兵法调用模板!$BA:$BA,MATCH(AH33,兵法调用模板!$AY:$AY,0))),INDEX(兵法调用模板!$BE:$BE,MATCH(AH33,兵法调用模板!$BC:$BC,0))),"")</f>
        <v/>
      </c>
      <c r="AL33" s="172" t="s">
        <v>441</v>
      </c>
      <c r="AM33" s="175">
        <f t="shared" si="3"/>
        <v>1</v>
      </c>
    </row>
    <row r="34" spans="6:39">
      <c r="F34" s="174" t="str">
        <f>IF(索引!T33="","",索引!T33&amp;1)</f>
        <v>302091</v>
      </c>
      <c r="G34" s="172" t="str">
        <f>IFERROR(IF(F34="","",IFERROR(IFERROR(INDEX(兵法调用模板!$BH:$BH,MATCH(F34,兵法调用模板!$AU:$AU,0)),INDEX(兵法调用模板!$BH:$BH,MATCH(F34,兵法调用模板!$AY:$AY,0))),INDEX(兵法调用模板!$BH:$BH,MATCH(F34,兵法调用模板!$BC:$BC,0)))),"")</f>
        <v>自身生命低于{0}%时，释放一道冲击波，对直线上的所有敌军造成自身攻击力{1}%的武力伤害，并且附带击退飞效果，被击退的敌人移动速度降低{2}%,持续{3}秒。</v>
      </c>
      <c r="H34" s="201">
        <f>IFERROR(IFERROR(IFERROR(INDEX(兵法调用模板!$AV:$AV,MATCH(F34,兵法调用模板!$AU:$AU,0)),INDEX(兵法调用模板!$AZ:$AZ,MATCH(F34,兵法调用模板!$AY:$AY,0))),INDEX(兵法调用模板!$BD:$BD,MATCH(F34,兵法调用模板!$BC:$BC,0))),"")</f>
        <v>0.4</v>
      </c>
      <c r="I34" s="201">
        <f>IFERROR(IFERROR(IFERROR(INDEX(兵法调用模板!$AW:$AW,MATCH(F34,兵法调用模板!$AU:$AU,0)),INDEX(兵法调用模板!$BA:$BA,MATCH(F34,兵法调用模板!$AY:$AY,0))),INDEX(兵法调用模板!$BE:$BE,MATCH(F34,兵法调用模板!$BC:$BC,0))),"")</f>
        <v>0</v>
      </c>
      <c r="J34" s="172" t="s">
        <v>441</v>
      </c>
      <c r="K34" s="175">
        <f t="shared" si="5"/>
        <v>100</v>
      </c>
      <c r="M34" s="174" t="str">
        <f>IF(索引!T33="","",索引!T33&amp;2)</f>
        <v>302092</v>
      </c>
      <c r="N34" s="172" t="str">
        <f>IFERROR(IF(M34="","",IFERROR(IFERROR(INDEX(兵法调用模板!$BH:$BH,MATCH(M34,兵法调用模板!$AU:$AU,0)),INDEX(兵法调用模板!$BH:$BH,MATCH(M34,兵法调用模板!$AY:$AY,0))),INDEX(兵法调用模板!$BH:$BH,MATCH(M34,兵法调用模板!$BC:$BC,0)))),"")</f>
        <v>自身生命低于{0}%时，释放一道冲击波，对直线上的所有敌军造成自身攻击力{1}%的武力伤害，并且附带击退飞效果，被击退的敌人移动速度降低{2}%,持续{3}秒。</v>
      </c>
      <c r="O34" s="201">
        <f>IFERROR(IFERROR(IFERROR(INDEX(兵法调用模板!$AV:$AV,MATCH(M34,兵法调用模板!$AU:$AU,0)),INDEX(兵法调用模板!$AZ:$AZ,MATCH(M34,兵法调用模板!$AY:$AY,0))),INDEX(兵法调用模板!$BD:$BD,MATCH(M34,兵法调用模板!$BC:$BC,0))),"")</f>
        <v>0.26500000000000001</v>
      </c>
      <c r="P34" s="201">
        <f>IFERROR(IFERROR(IFERROR(INDEX(兵法调用模板!$AW:$AW,MATCH(M34,兵法调用模板!$AU:$AU,0)),INDEX(兵法调用模板!$BA:$BA,MATCH(M34,兵法调用模板!$AY:$AY,0))),INDEX(兵法调用模板!$BE:$BE,MATCH(M34,兵法调用模板!$BC:$BC,0))),"")</f>
        <v>1.2999999999999999E-2</v>
      </c>
      <c r="Q34" s="172" t="s">
        <v>441</v>
      </c>
      <c r="R34" s="175">
        <f t="shared" si="0"/>
        <v>100</v>
      </c>
      <c r="T34" s="174" t="str">
        <f>IF(索引!T33="","",索引!T33&amp;3)</f>
        <v>302093</v>
      </c>
      <c r="U34" s="172" t="str">
        <f>IFERROR(IF(T34="","",IFERROR(IFERROR(INDEX(兵法调用模板!$BH:$BH,MATCH(T34,兵法调用模板!$AU:$AU,0)),INDEX(兵法调用模板!$BH:$BH,MATCH(T34,兵法调用模板!$AY:$AY,0))),INDEX(兵法调用模板!$BH:$BH,MATCH(T34,兵法调用模板!$BC:$BC,0)))),"")</f>
        <v>自身生命低于{0}%时，释放一道冲击波，对直线上的所有敌军造成自身攻击力{1}%的武力伤害，并且附带击退飞效果，被击退的敌人移动速度降低{2}%,持续{3}秒。</v>
      </c>
      <c r="V34" s="201">
        <f>IFERROR(IFERROR(IFERROR(INDEX(兵法调用模板!$AV:$AV,MATCH(T34,兵法调用模板!$AU:$AU,0)),INDEX(兵法调用模板!$AZ:$AZ,MATCH(T34,兵法调用模板!$AY:$AY,0))),INDEX(兵法调用模板!$BD:$BD,MATCH(T34,兵法调用模板!$BC:$BC,0))),"")</f>
        <v>-0.16700000000000001</v>
      </c>
      <c r="W34" s="201">
        <f>IFERROR(IFERROR(IFERROR(INDEX(兵法调用模板!$AW:$AW,MATCH(T34,兵法调用模板!$AU:$AU,0)),INDEX(兵法调用模板!$BA:$BA,MATCH(T34,兵法调用模板!$AY:$AY,0))),INDEX(兵法调用模板!$BE:$BE,MATCH(T34,兵法调用模板!$BC:$BC,0))),"")</f>
        <v>-1.6E-2</v>
      </c>
      <c r="X34" s="172" t="s">
        <v>441</v>
      </c>
      <c r="Y34" s="175">
        <f t="shared" si="1"/>
        <v>-100</v>
      </c>
      <c r="AA34" s="174" t="str">
        <f>IF(索引!T33="","",索引!T33&amp;4)</f>
        <v>302094</v>
      </c>
      <c r="AB34" s="172" t="str">
        <f>IFERROR(IF(AA34="","",IFERROR(IFERROR(INDEX(兵法调用模板!$BH:$BH,MATCH(AA34,兵法调用模板!$AU:$AU,0)),INDEX(兵法调用模板!$BH:$BH,MATCH(AA34,兵法调用模板!$AY:$AY,0))),INDEX(兵法调用模板!$BH:$BH,MATCH(AA34,兵法调用模板!$BC:$BC,0)))),"")</f>
        <v>自身生命低于{0}%时，释放一道冲击波，对直线上的所有敌军造成自身攻击力{1}%的武力伤害，并且附带击退飞效果，被击退的敌人移动速度降低{2}%,持续{3}秒。</v>
      </c>
      <c r="AC34" s="201">
        <f>IFERROR(IFERROR(IFERROR(INDEX(兵法调用模板!$AV:$AV,MATCH(AA34,兵法调用模板!$AU:$AU,0)),INDEX(兵法调用模板!$AZ:$AZ,MATCH(AA34,兵法调用模板!$AY:$AY,0))),INDEX(兵法调用模板!$BD:$BD,MATCH(AA34,兵法调用模板!$BC:$BC,0))),"")</f>
        <v>15</v>
      </c>
      <c r="AD34" s="201">
        <f>IFERROR(IFERROR(IFERROR(INDEX(兵法调用模板!$AW:$AW,MATCH(AA34,兵法调用模板!$AU:$AU,0)),INDEX(兵法调用模板!$BA:$BA,MATCH(AA34,兵法调用模板!$AY:$AY,0))),INDEX(兵法调用模板!$BE:$BE,MATCH(AA34,兵法调用模板!$BC:$BC,0))),"")</f>
        <v>0</v>
      </c>
      <c r="AE34" s="172" t="s">
        <v>441</v>
      </c>
      <c r="AF34" s="175">
        <f t="shared" si="2"/>
        <v>1</v>
      </c>
      <c r="AH34" s="174" t="str">
        <f>IF(索引!T33="","",索引!T33&amp;5)</f>
        <v>302095</v>
      </c>
      <c r="AI34" s="172" t="str">
        <f>IFERROR(IF(AH34="","",IFERROR(IFERROR(INDEX(兵法调用模板!$BH:$BH,MATCH(AH34,兵法调用模板!$AU:$AU,0)),INDEX(兵法调用模板!$BH:$BH,MATCH(AH34,兵法调用模板!$AY:$AY,0))),INDEX(兵法调用模板!$BH:$BH,MATCH(AH34,兵法调用模板!$BC:$BC,0)))),"")</f>
        <v>自身生命低于{0}%时，释放一道冲击波，对直线上的所有敌军造成自身攻击力{1}%的武力伤害，并且附带击退飞效果，被击退的敌人移动速度降低{2}%,持续{3}秒。</v>
      </c>
      <c r="AJ34" s="201">
        <f>IFERROR(IFERROR(IFERROR(INDEX(兵法调用模板!$AV:$AV,MATCH(AH34,兵法调用模板!$AU:$AU,0)),INDEX(兵法调用模板!$AZ:$AZ,MATCH(AH34,兵法调用模板!$AY:$AY,0))),INDEX(兵法调用模板!$BD:$BD,MATCH(AH34,兵法调用模板!$BC:$BC,0))),"")</f>
        <v>2</v>
      </c>
      <c r="AK34" s="201" t="str">
        <f>IFERROR(IFERROR(IFERROR(INDEX(兵法调用模板!$AW:$AW,MATCH(AH34,兵法调用模板!$AU:$AU,0)),INDEX(兵法调用模板!$BA:$BA,MATCH(AH34,兵法调用模板!$AY:$AY,0))),INDEX(兵法调用模板!$BE:$BE,MATCH(AH34,兵法调用模板!$BC:$BC,0))),"")</f>
        <v/>
      </c>
      <c r="AL34" s="172" t="s">
        <v>441</v>
      </c>
      <c r="AM34" s="175">
        <f t="shared" si="3"/>
        <v>1</v>
      </c>
    </row>
    <row r="35" spans="6:39">
      <c r="F35" s="174" t="str">
        <f>IF(索引!T34="","",索引!T34&amp;1)</f>
        <v>302101</v>
      </c>
      <c r="G35" s="172" t="str">
        <f>IFERROR(IF(F35="","",IFERROR(IFERROR(INDEX(兵法调用模板!$BH:$BH,MATCH(F35,兵法调用模板!$AU:$AU,0)),INDEX(兵法调用模板!$BH:$BH,MATCH(F35,兵法调用模板!$AY:$AY,0))),INDEX(兵法调用模板!$BH:$BH,MATCH(F35,兵法调用模板!$BC:$BC,0)))),"")</f>
        <v>{0}秒时，随机选择{1}个敌方英雄，使其眩晕，持续{2}秒。</v>
      </c>
      <c r="H35" s="201">
        <f>IFERROR(IFERROR(IFERROR(INDEX(兵法调用模板!$AV:$AV,MATCH(F35,兵法调用模板!$AU:$AU,0)),INDEX(兵法调用模板!$AZ:$AZ,MATCH(F35,兵法调用模板!$AY:$AY,0))),INDEX(兵法调用模板!$BD:$BD,MATCH(F35,兵法调用模板!$BC:$BC,0))),"")</f>
        <v>30</v>
      </c>
      <c r="I35" s="201">
        <f>IFERROR(IFERROR(IFERROR(INDEX(兵法调用模板!$AW:$AW,MATCH(F35,兵法调用模板!$AU:$AU,0)),INDEX(兵法调用模板!$BA:$BA,MATCH(F35,兵法调用模板!$AY:$AY,0))),INDEX(兵法调用模板!$BE:$BE,MATCH(F35,兵法调用模板!$BC:$BC,0))),"")</f>
        <v>0</v>
      </c>
      <c r="J35" s="172" t="s">
        <v>441</v>
      </c>
      <c r="K35" s="175">
        <f t="shared" si="5"/>
        <v>1</v>
      </c>
      <c r="M35" s="174" t="str">
        <f>IF(索引!T34="","",索引!T34&amp;2)</f>
        <v>302102</v>
      </c>
      <c r="N35" s="172" t="str">
        <f>IFERROR(IF(M35="","",IFERROR(IFERROR(INDEX(兵法调用模板!$BH:$BH,MATCH(M35,兵法调用模板!$AU:$AU,0)),INDEX(兵法调用模板!$BH:$BH,MATCH(M35,兵法调用模板!$AY:$AY,0))),INDEX(兵法调用模板!$BH:$BH,MATCH(M35,兵法调用模板!$BC:$BC,0)))),"")</f>
        <v>{0}秒时，随机选择{1}个敌方英雄，使其眩晕，持续{2}秒。</v>
      </c>
      <c r="O35" s="201">
        <f>IFERROR(IFERROR(IFERROR(INDEX(兵法调用模板!$AV:$AV,MATCH(M35,兵法调用模板!$AU:$AU,0)),INDEX(兵法调用模板!$AZ:$AZ,MATCH(M35,兵法调用模板!$AY:$AY,0))),INDEX(兵法调用模板!$BD:$BD,MATCH(M35,兵法调用模板!$BC:$BC,0))),"")</f>
        <v>3</v>
      </c>
      <c r="P35" s="201">
        <f>IFERROR(IFERROR(IFERROR(INDEX(兵法调用模板!$AW:$AW,MATCH(M35,兵法调用模板!$AU:$AU,0)),INDEX(兵法调用模板!$BA:$BA,MATCH(M35,兵法调用模板!$AY:$AY,0))),INDEX(兵法调用模板!$BE:$BE,MATCH(M35,兵法调用模板!$BC:$BC,0))),"")</f>
        <v>0</v>
      </c>
      <c r="Q35" s="172" t="s">
        <v>441</v>
      </c>
      <c r="R35" s="175">
        <f t="shared" si="0"/>
        <v>1</v>
      </c>
      <c r="T35" s="174" t="str">
        <f>IF(索引!T34="","",索引!T34&amp;3)</f>
        <v>302103</v>
      </c>
      <c r="U35" s="172" t="str">
        <f>IFERROR(IF(T35="","",IFERROR(IFERROR(INDEX(兵法调用模板!$BH:$BH,MATCH(T35,兵法调用模板!$AU:$AU,0)),INDEX(兵法调用模板!$BH:$BH,MATCH(T35,兵法调用模板!$AY:$AY,0))),INDEX(兵法调用模板!$BH:$BH,MATCH(T35,兵法调用模板!$BC:$BC,0)))),"")</f>
        <v>{0}秒时，随机选择{1}个敌方英雄，使其眩晕，持续{2}秒。</v>
      </c>
      <c r="V35" s="201">
        <f>IFERROR(IFERROR(IFERROR(INDEX(兵法调用模板!$AV:$AV,MATCH(T35,兵法调用模板!$AU:$AU,0)),INDEX(兵法调用模板!$AZ:$AZ,MATCH(T35,兵法调用模板!$AY:$AY,0))),INDEX(兵法调用模板!$BD:$BD,MATCH(T35,兵法调用模板!$BC:$BC,0))),"")</f>
        <v>2.6</v>
      </c>
      <c r="W35" s="201">
        <f>IFERROR(IFERROR(IFERROR(INDEX(兵法调用模板!$AW:$AW,MATCH(T35,兵法调用模板!$AU:$AU,0)),INDEX(兵法调用模板!$BA:$BA,MATCH(T35,兵法调用模板!$AY:$AY,0))),INDEX(兵法调用模板!$BE:$BE,MATCH(T35,兵法调用模板!$BC:$BC,0))),"")</f>
        <v>0.2</v>
      </c>
      <c r="X35" s="172" t="s">
        <v>441</v>
      </c>
      <c r="Y35" s="175">
        <f t="shared" si="1"/>
        <v>1</v>
      </c>
      <c r="AA35" s="174" t="str">
        <f>IF(索引!T34="","",索引!T34&amp;4)</f>
        <v>302104</v>
      </c>
      <c r="AB35" s="172" t="str">
        <f>IFERROR(IF(AA35="","",IFERROR(IFERROR(INDEX(兵法调用模板!$BH:$BH,MATCH(AA35,兵法调用模板!$AU:$AU,0)),INDEX(兵法调用模板!$BH:$BH,MATCH(AA35,兵法调用模板!$AY:$AY,0))),INDEX(兵法调用模板!$BH:$BH,MATCH(AA35,兵法调用模板!$BC:$BC,0)))),"")</f>
        <v>{0}秒时，随机选择{1}个敌方英雄，使其眩晕，持续{2}秒。</v>
      </c>
      <c r="AC35" s="201" t="str">
        <f>IFERROR(IFERROR(IFERROR(INDEX(兵法调用模板!$AV:$AV,MATCH(AA35,兵法调用模板!$AU:$AU,0)),INDEX(兵法调用模板!$AZ:$AZ,MATCH(AA35,兵法调用模板!$AY:$AY,0))),INDEX(兵法调用模板!$BD:$BD,MATCH(AA35,兵法调用模板!$BC:$BC,0))),"")</f>
        <v/>
      </c>
      <c r="AD35" s="201" t="str">
        <f>IFERROR(IFERROR(IFERROR(INDEX(兵法调用模板!$AW:$AW,MATCH(AA35,兵法调用模板!$AU:$AU,0)),INDEX(兵法调用模板!$BA:$BA,MATCH(AA35,兵法调用模板!$AY:$AY,0))),INDEX(兵法调用模板!$BE:$BE,MATCH(AA35,兵法调用模板!$BC:$BC,0))),"")</f>
        <v/>
      </c>
      <c r="AE35" s="172" t="s">
        <v>441</v>
      </c>
      <c r="AF35" s="175">
        <f t="shared" si="2"/>
        <v>1</v>
      </c>
      <c r="AH35" s="174" t="str">
        <f>IF(索引!T34="","",索引!T34&amp;5)</f>
        <v>302105</v>
      </c>
      <c r="AI35" s="172" t="str">
        <f>IFERROR(IF(AH35="","",IFERROR(IFERROR(INDEX(兵法调用模板!$BH:$BH,MATCH(AH35,兵法调用模板!$AU:$AU,0)),INDEX(兵法调用模板!$BH:$BH,MATCH(AH35,兵法调用模板!$AY:$AY,0))),INDEX(兵法调用模板!$BH:$BH,MATCH(AH35,兵法调用模板!$BC:$BC,0)))),"")</f>
        <v/>
      </c>
      <c r="AJ35" s="201" t="str">
        <f>IFERROR(IFERROR(IFERROR(INDEX(兵法调用模板!$AV:$AV,MATCH(AH35,兵法调用模板!$AU:$AU,0)),INDEX(兵法调用模板!$AZ:$AZ,MATCH(AH35,兵法调用模板!$AY:$AY,0))),INDEX(兵法调用模板!$BD:$BD,MATCH(AH35,兵法调用模板!$BC:$BC,0))),"")</f>
        <v/>
      </c>
      <c r="AK35" s="201" t="str">
        <f>IFERROR(IFERROR(IFERROR(INDEX(兵法调用模板!$AW:$AW,MATCH(AH35,兵法调用模板!$AU:$AU,0)),INDEX(兵法调用模板!$BA:$BA,MATCH(AH35,兵法调用模板!$AY:$AY,0))),INDEX(兵法调用模板!$BE:$BE,MATCH(AH35,兵法调用模板!$BC:$BC,0))),"")</f>
        <v/>
      </c>
      <c r="AL35" s="172" t="s">
        <v>441</v>
      </c>
      <c r="AM35" s="175">
        <f t="shared" si="3"/>
        <v>1</v>
      </c>
    </row>
    <row r="36" spans="6:39">
      <c r="F36" s="174" t="str">
        <f>IF(索引!T35="","",索引!T35&amp;1)</f>
        <v>302111</v>
      </c>
      <c r="G36" s="172" t="str">
        <f>IFERROR(IF(F36="","",IFERROR(IFERROR(INDEX(兵法调用模板!$BH:$BH,MATCH(F36,兵法调用模板!$AU:$AU,0)),INDEX(兵法调用模板!$BH:$BH,MATCH(F36,兵法调用模板!$AY:$AY,0))),INDEX(兵法调用模板!$BH:$BH,MATCH(F36,兵法调用模板!$BC:$BC,0)))),"")</f>
        <v>20秒，30秒， 40秒，我军生命最少的{0}个武将恢复自身攻击力{1}%的生命，受智力影响。</v>
      </c>
      <c r="H36" s="201">
        <f>IFERROR(IFERROR(IFERROR(INDEX(兵法调用模板!$AV:$AV,MATCH(F36,兵法调用模板!$AU:$AU,0)),INDEX(兵法调用模板!$AZ:$AZ,MATCH(F36,兵法调用模板!$AY:$AY,0))),INDEX(兵法调用模板!$BD:$BD,MATCH(F36,兵法调用模板!$BC:$BC,0))),"")</f>
        <v>2</v>
      </c>
      <c r="I36" s="201">
        <f>IFERROR(IFERROR(IFERROR(INDEX(兵法调用模板!$AW:$AW,MATCH(F36,兵法调用模板!$AU:$AU,0)),INDEX(兵法调用模板!$BA:$BA,MATCH(F36,兵法调用模板!$AY:$AY,0))),INDEX(兵法调用模板!$BE:$BE,MATCH(F36,兵法调用模板!$BC:$BC,0))),"")</f>
        <v>0</v>
      </c>
      <c r="J36" s="172" t="s">
        <v>441</v>
      </c>
      <c r="K36" s="175">
        <f t="shared" si="5"/>
        <v>1</v>
      </c>
      <c r="M36" s="174" t="str">
        <f>IF(索引!T35="","",索引!T35&amp;2)</f>
        <v>302112</v>
      </c>
      <c r="N36" s="172" t="str">
        <f>IFERROR(IF(M36="","",IFERROR(IFERROR(INDEX(兵法调用模板!$BH:$BH,MATCH(M36,兵法调用模板!$AU:$AU,0)),INDEX(兵法调用模板!$BH:$BH,MATCH(M36,兵法调用模板!$AY:$AY,0))),INDEX(兵法调用模板!$BH:$BH,MATCH(M36,兵法调用模板!$BC:$BC,0)))),"")</f>
        <v>20秒，30秒， 40秒，我军生命最少的{0}个武将恢复自身攻击力{1}%的生命，受智力影响。</v>
      </c>
      <c r="O36" s="201">
        <f>IFERROR(IFERROR(IFERROR(INDEX(兵法调用模板!$AV:$AV,MATCH(M36,兵法调用模板!$AU:$AU,0)),INDEX(兵法调用模板!$AZ:$AZ,MATCH(M36,兵法调用模板!$AY:$AY,0))),INDEX(兵法调用模板!$BD:$BD,MATCH(M36,兵法调用模板!$BC:$BC,0))),"")</f>
        <v>0.13300000000000001</v>
      </c>
      <c r="P36" s="201">
        <f>IFERROR(IFERROR(IFERROR(INDEX(兵法调用模板!$AW:$AW,MATCH(M36,兵法调用模板!$AU:$AU,0)),INDEX(兵法调用模板!$BA:$BA,MATCH(M36,兵法调用模板!$AY:$AY,0))),INDEX(兵法调用模板!$BE:$BE,MATCH(M36,兵法调用模板!$BC:$BC,0))),"")</f>
        <v>1.2999999999999999E-2</v>
      </c>
      <c r="Q36" s="172" t="s">
        <v>441</v>
      </c>
      <c r="R36" s="175">
        <f t="shared" si="0"/>
        <v>100</v>
      </c>
      <c r="T36" s="174" t="str">
        <f>IF(索引!T35="","",索引!T35&amp;3)</f>
        <v>302113</v>
      </c>
      <c r="U36" s="172" t="str">
        <f>IFERROR(IF(T36="","",IFERROR(IFERROR(INDEX(兵法调用模板!$BH:$BH,MATCH(T36,兵法调用模板!$AU:$AU,0)),INDEX(兵法调用模板!$BH:$BH,MATCH(T36,兵法调用模板!$AY:$AY,0))),INDEX(兵法调用模板!$BH:$BH,MATCH(T36,兵法调用模板!$BC:$BC,0)))),"")</f>
        <v/>
      </c>
      <c r="V36" s="201" t="str">
        <f>IFERROR(IFERROR(IFERROR(INDEX(兵法调用模板!$AV:$AV,MATCH(T36,兵法调用模板!$AU:$AU,0)),INDEX(兵法调用模板!$AZ:$AZ,MATCH(T36,兵法调用模板!$AY:$AY,0))),INDEX(兵法调用模板!$BD:$BD,MATCH(T36,兵法调用模板!$BC:$BC,0))),"")</f>
        <v/>
      </c>
      <c r="W36" s="201" t="str">
        <f>IFERROR(IFERROR(IFERROR(INDEX(兵法调用模板!$AW:$AW,MATCH(T36,兵法调用模板!$AU:$AU,0)),INDEX(兵法调用模板!$BA:$BA,MATCH(T36,兵法调用模板!$AY:$AY,0))),INDEX(兵法调用模板!$BE:$BE,MATCH(T36,兵法调用模板!$BC:$BC,0))),"")</f>
        <v/>
      </c>
      <c r="X36" s="172" t="s">
        <v>441</v>
      </c>
      <c r="Y36" s="175">
        <f t="shared" si="1"/>
        <v>1</v>
      </c>
      <c r="AA36" s="174" t="str">
        <f>IF(索引!T35="","",索引!T35&amp;4)</f>
        <v>302114</v>
      </c>
      <c r="AB36" s="172" t="str">
        <f>IFERROR(IF(AA36="","",IFERROR(IFERROR(INDEX(兵法调用模板!$BH:$BH,MATCH(AA36,兵法调用模板!$AU:$AU,0)),INDEX(兵法调用模板!$BH:$BH,MATCH(AA36,兵法调用模板!$AY:$AY,0))),INDEX(兵法调用模板!$BH:$BH,MATCH(AA36,兵法调用模板!$BC:$BC,0)))),"")</f>
        <v/>
      </c>
      <c r="AC36" s="201" t="str">
        <f>IFERROR(IFERROR(IFERROR(INDEX(兵法调用模板!$AV:$AV,MATCH(AA36,兵法调用模板!$AU:$AU,0)),INDEX(兵法调用模板!$AZ:$AZ,MATCH(AA36,兵法调用模板!$AY:$AY,0))),INDEX(兵法调用模板!$BD:$BD,MATCH(AA36,兵法调用模板!$BC:$BC,0))),"")</f>
        <v/>
      </c>
      <c r="AD36" s="201" t="str">
        <f>IFERROR(IFERROR(IFERROR(INDEX(兵法调用模板!$AW:$AW,MATCH(AA36,兵法调用模板!$AU:$AU,0)),INDEX(兵法调用模板!$BA:$BA,MATCH(AA36,兵法调用模板!$AY:$AY,0))),INDEX(兵法调用模板!$BE:$BE,MATCH(AA36,兵法调用模板!$BC:$BC,0))),"")</f>
        <v/>
      </c>
      <c r="AE36" s="172" t="s">
        <v>441</v>
      </c>
      <c r="AF36" s="175">
        <f t="shared" si="2"/>
        <v>1</v>
      </c>
      <c r="AH36" s="174" t="str">
        <f>IF(索引!T35="","",索引!T35&amp;5)</f>
        <v>302115</v>
      </c>
      <c r="AI36" s="172" t="str">
        <f>IFERROR(IF(AH36="","",IFERROR(IFERROR(INDEX(兵法调用模板!$BH:$BH,MATCH(AH36,兵法调用模板!$AU:$AU,0)),INDEX(兵法调用模板!$BH:$BH,MATCH(AH36,兵法调用模板!$AY:$AY,0))),INDEX(兵法调用模板!$BH:$BH,MATCH(AH36,兵法调用模板!$BC:$BC,0)))),"")</f>
        <v/>
      </c>
      <c r="AJ36" s="201" t="str">
        <f>IFERROR(IFERROR(IFERROR(INDEX(兵法调用模板!$AV:$AV,MATCH(AH36,兵法调用模板!$AU:$AU,0)),INDEX(兵法调用模板!$AZ:$AZ,MATCH(AH36,兵法调用模板!$AY:$AY,0))),INDEX(兵法调用模板!$BD:$BD,MATCH(AH36,兵法调用模板!$BC:$BC,0))),"")</f>
        <v/>
      </c>
      <c r="AK36" s="201" t="str">
        <f>IFERROR(IFERROR(IFERROR(INDEX(兵法调用模板!$AW:$AW,MATCH(AH36,兵法调用模板!$AU:$AU,0)),INDEX(兵法调用模板!$BA:$BA,MATCH(AH36,兵法调用模板!$AY:$AY,0))),INDEX(兵法调用模板!$BE:$BE,MATCH(AH36,兵法调用模板!$BC:$BC,0))),"")</f>
        <v/>
      </c>
      <c r="AL36" s="172" t="s">
        <v>441</v>
      </c>
      <c r="AM36" s="175">
        <f t="shared" si="3"/>
        <v>1</v>
      </c>
    </row>
    <row r="37" spans="6:39">
      <c r="F37" s="174" t="str">
        <f>IF(索引!T36="","",索引!T36&amp;1)</f>
        <v>302121</v>
      </c>
      <c r="G37" s="172" t="str">
        <f>IFERROR(IF(F37="","",IFERROR(IFERROR(INDEX(兵法调用模板!$BH:$BH,MATCH(F37,兵法调用模板!$AU:$AU,0)),INDEX(兵法调用模板!$BH:$BH,MATCH(F37,兵法调用模板!$AY:$AY,0))),INDEX(兵法调用模板!$BH:$BH,MATCH(F37,兵法调用模板!$BC:$BC,0)))),"")</f>
        <v>{0}秒时，对敌方血量最少武将造成自身攻击力 {1}%策略伤害。</v>
      </c>
      <c r="H37" s="201">
        <f>IFERROR(IFERROR(IFERROR(INDEX(兵法调用模板!$AV:$AV,MATCH(F37,兵法调用模板!$AU:$AU,0)),INDEX(兵法调用模板!$AZ:$AZ,MATCH(F37,兵法调用模板!$AY:$AY,0))),INDEX(兵法调用模板!$BD:$BD,MATCH(F37,兵法调用模板!$BC:$BC,0))),"")</f>
        <v>74</v>
      </c>
      <c r="I37" s="201">
        <f>IFERROR(IFERROR(IFERROR(INDEX(兵法调用模板!$AW:$AW,MATCH(F37,兵法调用模板!$AU:$AU,0)),INDEX(兵法调用模板!$BA:$BA,MATCH(F37,兵法调用模板!$AY:$AY,0))),INDEX(兵法调用模板!$BE:$BE,MATCH(F37,兵法调用模板!$BC:$BC,0))),"")</f>
        <v>-0.5</v>
      </c>
      <c r="J37" s="172" t="s">
        <v>441</v>
      </c>
      <c r="K37" s="175">
        <f t="shared" si="5"/>
        <v>1</v>
      </c>
      <c r="M37" s="174" t="str">
        <f>IF(索引!T36="","",索引!T36&amp;2)</f>
        <v>302122</v>
      </c>
      <c r="N37" s="172" t="str">
        <f>IFERROR(IF(M37="","",IFERROR(IFERROR(INDEX(兵法调用模板!$BH:$BH,MATCH(M37,兵法调用模板!$AU:$AU,0)),INDEX(兵法调用模板!$BH:$BH,MATCH(M37,兵法调用模板!$AY:$AY,0))),INDEX(兵法调用模板!$BH:$BH,MATCH(M37,兵法调用模板!$BC:$BC,0)))),"")</f>
        <v>{0}秒时，对敌方血量最少武将造成自身攻击力 {1}%策略伤害。</v>
      </c>
      <c r="O37" s="201">
        <f>IFERROR(IFERROR(IFERROR(INDEX(兵法调用模板!$AV:$AV,MATCH(M37,兵法调用模板!$AU:$AU,0)),INDEX(兵法调用模板!$AZ:$AZ,MATCH(M37,兵法调用模板!$AY:$AY,0))),INDEX(兵法调用模板!$BD:$BD,MATCH(M37,兵法调用模板!$BC:$BC,0))),"")</f>
        <v>10</v>
      </c>
      <c r="P37" s="201">
        <f>IFERROR(IFERROR(IFERROR(INDEX(兵法调用模板!$AW:$AW,MATCH(M37,兵法调用模板!$AU:$AU,0)),INDEX(兵法调用模板!$BA:$BA,MATCH(M37,兵法调用模板!$AY:$AY,0))),INDEX(兵法调用模板!$BE:$BE,MATCH(M37,兵法调用模板!$BC:$BC,0))),"")</f>
        <v>0</v>
      </c>
      <c r="Q37" s="172" t="s">
        <v>441</v>
      </c>
      <c r="R37" s="175">
        <f t="shared" si="0"/>
        <v>100</v>
      </c>
      <c r="T37" s="174" t="str">
        <f>IF(索引!T36="","",索引!T36&amp;3)</f>
        <v>302123</v>
      </c>
      <c r="U37" s="172" t="str">
        <f>IFERROR(IF(T37="","",IFERROR(IFERROR(INDEX(兵法调用模板!$BH:$BH,MATCH(T37,兵法调用模板!$AU:$AU,0)),INDEX(兵法调用模板!$BH:$BH,MATCH(T37,兵法调用模板!$AY:$AY,0))),INDEX(兵法调用模板!$BH:$BH,MATCH(T37,兵法调用模板!$BC:$BC,0)))),"")</f>
        <v/>
      </c>
      <c r="V37" s="201" t="str">
        <f>IFERROR(IFERROR(IFERROR(INDEX(兵法调用模板!$AV:$AV,MATCH(T37,兵法调用模板!$AU:$AU,0)),INDEX(兵法调用模板!$AZ:$AZ,MATCH(T37,兵法调用模板!$AY:$AY,0))),INDEX(兵法调用模板!$BD:$BD,MATCH(T37,兵法调用模板!$BC:$BC,0))),"")</f>
        <v/>
      </c>
      <c r="W37" s="201" t="str">
        <f>IFERROR(IFERROR(IFERROR(INDEX(兵法调用模板!$AW:$AW,MATCH(T37,兵法调用模板!$AU:$AU,0)),INDEX(兵法调用模板!$BA:$BA,MATCH(T37,兵法调用模板!$AY:$AY,0))),INDEX(兵法调用模板!$BE:$BE,MATCH(T37,兵法调用模板!$BC:$BC,0))),"")</f>
        <v/>
      </c>
      <c r="X37" s="172" t="s">
        <v>441</v>
      </c>
      <c r="Y37" s="175">
        <f t="shared" si="1"/>
        <v>1</v>
      </c>
      <c r="AA37" s="174" t="str">
        <f>IF(索引!T36="","",索引!T36&amp;4)</f>
        <v>302124</v>
      </c>
      <c r="AB37" s="172" t="str">
        <f>IFERROR(IF(AA37="","",IFERROR(IFERROR(INDEX(兵法调用模板!$BH:$BH,MATCH(AA37,兵法调用模板!$AU:$AU,0)),INDEX(兵法调用模板!$BH:$BH,MATCH(AA37,兵法调用模板!$AY:$AY,0))),INDEX(兵法调用模板!$BH:$BH,MATCH(AA37,兵法调用模板!$BC:$BC,0)))),"")</f>
        <v/>
      </c>
      <c r="AC37" s="201" t="str">
        <f>IFERROR(IFERROR(IFERROR(INDEX(兵法调用模板!$AV:$AV,MATCH(AA37,兵法调用模板!$AU:$AU,0)),INDEX(兵法调用模板!$AZ:$AZ,MATCH(AA37,兵法调用模板!$AY:$AY,0))),INDEX(兵法调用模板!$BD:$BD,MATCH(AA37,兵法调用模板!$BC:$BC,0))),"")</f>
        <v/>
      </c>
      <c r="AD37" s="201" t="str">
        <f>IFERROR(IFERROR(IFERROR(INDEX(兵法调用模板!$AW:$AW,MATCH(AA37,兵法调用模板!$AU:$AU,0)),INDEX(兵法调用模板!$BA:$BA,MATCH(AA37,兵法调用模板!$AY:$AY,0))),INDEX(兵法调用模板!$BE:$BE,MATCH(AA37,兵法调用模板!$BC:$BC,0))),"")</f>
        <v/>
      </c>
      <c r="AE37" s="172" t="s">
        <v>441</v>
      </c>
      <c r="AF37" s="175">
        <f t="shared" si="2"/>
        <v>1</v>
      </c>
      <c r="AH37" s="174" t="str">
        <f>IF(索引!T36="","",索引!T36&amp;5)</f>
        <v>302125</v>
      </c>
      <c r="AI37" s="172" t="str">
        <f>IFERROR(IF(AH37="","",IFERROR(IFERROR(INDEX(兵法调用模板!$BH:$BH,MATCH(AH37,兵法调用模板!$AU:$AU,0)),INDEX(兵法调用模板!$BH:$BH,MATCH(AH37,兵法调用模板!$AY:$AY,0))),INDEX(兵法调用模板!$BH:$BH,MATCH(AH37,兵法调用模板!$BC:$BC,0)))),"")</f>
        <v/>
      </c>
      <c r="AJ37" s="201" t="str">
        <f>IFERROR(IFERROR(IFERROR(INDEX(兵法调用模板!$AV:$AV,MATCH(AH37,兵法调用模板!$AU:$AU,0)),INDEX(兵法调用模板!$AZ:$AZ,MATCH(AH37,兵法调用模板!$AY:$AY,0))),INDEX(兵法调用模板!$BD:$BD,MATCH(AH37,兵法调用模板!$BC:$BC,0))),"")</f>
        <v/>
      </c>
      <c r="AK37" s="201" t="str">
        <f>IFERROR(IFERROR(IFERROR(INDEX(兵法调用模板!$AW:$AW,MATCH(AH37,兵法调用模板!$AU:$AU,0)),INDEX(兵法调用模板!$BA:$BA,MATCH(AH37,兵法调用模板!$AY:$AY,0))),INDEX(兵法调用模板!$BE:$BE,MATCH(AH37,兵法调用模板!$BC:$BC,0))),"")</f>
        <v/>
      </c>
      <c r="AL37" s="172" t="s">
        <v>441</v>
      </c>
      <c r="AM37" s="175">
        <f t="shared" si="3"/>
        <v>1</v>
      </c>
    </row>
    <row r="38" spans="6:39">
      <c r="F38" s="174" t="str">
        <f>IF(索引!T37="","",索引!T37&amp;1)</f>
        <v>302131</v>
      </c>
      <c r="G38" s="172" t="str">
        <f>IFERROR(IF(F38="","",IFERROR(IFERROR(INDEX(兵法调用模板!$BH:$BH,MATCH(F38,兵法调用模板!$AU:$AU,0)),INDEX(兵法调用模板!$BH:$BH,MATCH(F38,兵法调用模板!$AY:$AY,0))),INDEX(兵法调用模板!$BH:$BH,MATCH(F38,兵法调用模板!$BC:$BC,0)))),"")</f>
        <v>{0}秒时，降低敌方弓弩兵射程到{1}，持续{2}秒。</v>
      </c>
      <c r="H38" s="201">
        <f>IFERROR(IFERROR(IFERROR(INDEX(兵法调用模板!$AV:$AV,MATCH(F38,兵法调用模板!$AU:$AU,0)),INDEX(兵法调用模板!$AZ:$AZ,MATCH(F38,兵法调用模板!$AY:$AY,0))),INDEX(兵法调用模板!$BD:$BD,MATCH(F38,兵法调用模板!$BC:$BC,0))),"")</f>
        <v>32</v>
      </c>
      <c r="I38" s="201">
        <f>IFERROR(IFERROR(IFERROR(INDEX(兵法调用模板!$AW:$AW,MATCH(F38,兵法调用模板!$AU:$AU,0)),INDEX(兵法调用模板!$BA:$BA,MATCH(F38,兵法调用模板!$AY:$AY,0))),INDEX(兵法调用模板!$BE:$BE,MATCH(F38,兵法调用模板!$BC:$BC,0))),"")</f>
        <v>-0.5</v>
      </c>
      <c r="J38" s="172" t="s">
        <v>441</v>
      </c>
      <c r="K38" s="175">
        <f t="shared" si="5"/>
        <v>1</v>
      </c>
      <c r="M38" s="174" t="str">
        <f>IF(索引!T37="","",索引!T37&amp;2)</f>
        <v>302132</v>
      </c>
      <c r="N38" s="172" t="str">
        <f>IFERROR(IF(M38="","",IFERROR(IFERROR(INDEX(兵法调用模板!$BH:$BH,MATCH(M38,兵法调用模板!$AU:$AU,0)),INDEX(兵法调用模板!$BH:$BH,MATCH(M38,兵法调用模板!$AY:$AY,0))),INDEX(兵法调用模板!$BH:$BH,MATCH(M38,兵法调用模板!$BC:$BC,0)))),"")</f>
        <v>{0}秒时，降低敌方弓弩兵射程到{1}，持续{2}秒。</v>
      </c>
      <c r="O38" s="201">
        <f>IFERROR(IFERROR(IFERROR(INDEX(兵法调用模板!$AV:$AV,MATCH(M38,兵法调用模板!$AU:$AU,0)),INDEX(兵法调用模板!$AZ:$AZ,MATCH(M38,兵法调用模板!$AY:$AY,0))),INDEX(兵法调用模板!$BD:$BD,MATCH(M38,兵法调用模板!$BC:$BC,0))),"")</f>
        <v>30</v>
      </c>
      <c r="P38" s="201">
        <f>IFERROR(IFERROR(IFERROR(INDEX(兵法调用模板!$AW:$AW,MATCH(M38,兵法调用模板!$AU:$AU,0)),INDEX(兵法调用模板!$BA:$BA,MATCH(M38,兵法调用模板!$AY:$AY,0))),INDEX(兵法调用模板!$BE:$BE,MATCH(M38,兵法调用模板!$BC:$BC,0))),"")</f>
        <v>0</v>
      </c>
      <c r="Q38" s="172" t="s">
        <v>441</v>
      </c>
      <c r="R38" s="175">
        <f t="shared" si="0"/>
        <v>1</v>
      </c>
      <c r="T38" s="174" t="str">
        <f>IF(索引!T37="","",索引!T37&amp;3)</f>
        <v>302133</v>
      </c>
      <c r="U38" s="172" t="str">
        <f>IFERROR(IF(T38="","",IFERROR(IFERROR(INDEX(兵法调用模板!$BH:$BH,MATCH(T38,兵法调用模板!$AU:$AU,0)),INDEX(兵法调用模板!$BH:$BH,MATCH(T38,兵法调用模板!$AY:$AY,0))),INDEX(兵法调用模板!$BH:$BH,MATCH(T38,兵法调用模板!$BC:$BC,0)))),"")</f>
        <v>{0}秒时，降低敌方弓弩兵射程到{1}，持续{2}秒。</v>
      </c>
      <c r="V38" s="201">
        <f>IFERROR(IFERROR(IFERROR(INDEX(兵法调用模板!$AV:$AV,MATCH(T38,兵法调用模板!$AU:$AU,0)),INDEX(兵法调用模板!$AZ:$AZ,MATCH(T38,兵法调用模板!$AY:$AY,0))),INDEX(兵法调用模板!$BD:$BD,MATCH(T38,兵法调用模板!$BC:$BC,0))),"")</f>
        <v>20</v>
      </c>
      <c r="W38" s="201">
        <f>IFERROR(IFERROR(IFERROR(INDEX(兵法调用模板!$AW:$AW,MATCH(T38,兵法调用模板!$AU:$AU,0)),INDEX(兵法调用模板!$BA:$BA,MATCH(T38,兵法调用模板!$AY:$AY,0))),INDEX(兵法调用模板!$BE:$BE,MATCH(T38,兵法调用模板!$BC:$BC,0))),"")</f>
        <v>0</v>
      </c>
      <c r="X38" s="172" t="s">
        <v>441</v>
      </c>
      <c r="Y38" s="175">
        <f t="shared" si="1"/>
        <v>1</v>
      </c>
      <c r="AA38" s="174" t="str">
        <f>IF(索引!T37="","",索引!T37&amp;4)</f>
        <v>302134</v>
      </c>
      <c r="AB38" s="172" t="str">
        <f>IFERROR(IF(AA38="","",IFERROR(IFERROR(INDEX(兵法调用模板!$BH:$BH,MATCH(AA38,兵法调用模板!$AU:$AU,0)),INDEX(兵法调用模板!$BH:$BH,MATCH(AA38,兵法调用模板!$AY:$AY,0))),INDEX(兵法调用模板!$BH:$BH,MATCH(AA38,兵法调用模板!$BC:$BC,0)))),"")</f>
        <v/>
      </c>
      <c r="AC38" s="201" t="str">
        <f>IFERROR(IFERROR(IFERROR(INDEX(兵法调用模板!$AV:$AV,MATCH(AA38,兵法调用模板!$AU:$AU,0)),INDEX(兵法调用模板!$AZ:$AZ,MATCH(AA38,兵法调用模板!$AY:$AY,0))),INDEX(兵法调用模板!$BD:$BD,MATCH(AA38,兵法调用模板!$BC:$BC,0))),"")</f>
        <v/>
      </c>
      <c r="AD38" s="201" t="str">
        <f>IFERROR(IFERROR(IFERROR(INDEX(兵法调用模板!$AW:$AW,MATCH(AA38,兵法调用模板!$AU:$AU,0)),INDEX(兵法调用模板!$BA:$BA,MATCH(AA38,兵法调用模板!$AY:$AY,0))),INDEX(兵法调用模板!$BE:$BE,MATCH(AA38,兵法调用模板!$BC:$BC,0))),"")</f>
        <v/>
      </c>
      <c r="AE38" s="172" t="s">
        <v>441</v>
      </c>
      <c r="AF38" s="175">
        <f t="shared" si="2"/>
        <v>1</v>
      </c>
      <c r="AH38" s="174" t="str">
        <f>IF(索引!T37="","",索引!T37&amp;5)</f>
        <v>302135</v>
      </c>
      <c r="AI38" s="172" t="str">
        <f>IFERROR(IF(AH38="","",IFERROR(IFERROR(INDEX(兵法调用模板!$BH:$BH,MATCH(AH38,兵法调用模板!$AU:$AU,0)),INDEX(兵法调用模板!$BH:$BH,MATCH(AH38,兵法调用模板!$AY:$AY,0))),INDEX(兵法调用模板!$BH:$BH,MATCH(AH38,兵法调用模板!$BC:$BC,0)))),"")</f>
        <v/>
      </c>
      <c r="AJ38" s="201" t="str">
        <f>IFERROR(IFERROR(IFERROR(INDEX(兵法调用模板!$AV:$AV,MATCH(AH38,兵法调用模板!$AU:$AU,0)),INDEX(兵法调用模板!$AZ:$AZ,MATCH(AH38,兵法调用模板!$AY:$AY,0))),INDEX(兵法调用模板!$BD:$BD,MATCH(AH38,兵法调用模板!$BC:$BC,0))),"")</f>
        <v/>
      </c>
      <c r="AK38" s="201" t="str">
        <f>IFERROR(IFERROR(IFERROR(INDEX(兵法调用模板!$AW:$AW,MATCH(AH38,兵法调用模板!$AU:$AU,0)),INDEX(兵法调用模板!$BA:$BA,MATCH(AH38,兵法调用模板!$AY:$AY,0))),INDEX(兵法调用模板!$BE:$BE,MATCH(AH38,兵法调用模板!$BC:$BC,0))),"")</f>
        <v/>
      </c>
      <c r="AL38" s="172" t="s">
        <v>441</v>
      </c>
      <c r="AM38" s="175">
        <f t="shared" si="3"/>
        <v>1</v>
      </c>
    </row>
    <row r="39" spans="6:39">
      <c r="F39" s="174" t="str">
        <f>IF(索引!T38="","",索引!T38&amp;1)</f>
        <v>302141</v>
      </c>
      <c r="G39" s="172" t="str">
        <f>IFERROR(IF(F39="","",IFERROR(IFERROR(INDEX(兵法调用模板!$BH:$BH,MATCH(F39,兵法调用模板!$AU:$AU,0)),INDEX(兵法调用模板!$BH:$BH,MATCH(F39,兵法调用模板!$AY:$AY,0))),INDEX(兵法调用模板!$BH:$BH,MATCH(F39,兵法调用模板!$BC:$BC,0)))),"")</f>
        <v>第20秒，40秒，60秒时，选择2个怒气最高的敌方武将，使其不能释放主动技能，持续{0}秒。</v>
      </c>
      <c r="H39" s="201">
        <f>IFERROR(IFERROR(IFERROR(INDEX(兵法调用模板!$AV:$AV,MATCH(F39,兵法调用模板!$AU:$AU,0)),INDEX(兵法调用模板!$AZ:$AZ,MATCH(F39,兵法调用模板!$AY:$AY,0))),INDEX(兵法调用模板!$BD:$BD,MATCH(F39,兵法调用模板!$BC:$BC,0))),"")</f>
        <v>3.3</v>
      </c>
      <c r="I39" s="201">
        <f>IFERROR(IFERROR(IFERROR(INDEX(兵法调用模板!$AW:$AW,MATCH(F39,兵法调用模板!$AU:$AU,0)),INDEX(兵法调用模板!$BA:$BA,MATCH(F39,兵法调用模板!$AY:$AY,0))),INDEX(兵法调用模板!$BE:$BE,MATCH(F39,兵法调用模板!$BC:$BC,0))),"")</f>
        <v>0.3</v>
      </c>
      <c r="J39" s="172" t="s">
        <v>441</v>
      </c>
      <c r="K39" s="175">
        <f t="shared" si="5"/>
        <v>1</v>
      </c>
      <c r="M39" s="174" t="str">
        <f>IF(索引!T38="","",索引!T38&amp;2)</f>
        <v>302142</v>
      </c>
      <c r="N39" s="172" t="str">
        <f>IFERROR(IF(M39="","",IFERROR(IFERROR(INDEX(兵法调用模板!$BH:$BH,MATCH(M39,兵法调用模板!$AU:$AU,0)),INDEX(兵法调用模板!$BH:$BH,MATCH(M39,兵法调用模板!$AY:$AY,0))),INDEX(兵法调用模板!$BH:$BH,MATCH(M39,兵法调用模板!$BC:$BC,0)))),"")</f>
        <v/>
      </c>
      <c r="O39" s="201" t="str">
        <f>IFERROR(IFERROR(IFERROR(INDEX(兵法调用模板!$AV:$AV,MATCH(M39,兵法调用模板!$AU:$AU,0)),INDEX(兵法调用模板!$AZ:$AZ,MATCH(M39,兵法调用模板!$AY:$AY,0))),INDEX(兵法调用模板!$BD:$BD,MATCH(M39,兵法调用模板!$BC:$BC,0))),"")</f>
        <v/>
      </c>
      <c r="P39" s="201" t="str">
        <f>IFERROR(IFERROR(IFERROR(INDEX(兵法调用模板!$AW:$AW,MATCH(M39,兵法调用模板!$AU:$AU,0)),INDEX(兵法调用模板!$BA:$BA,MATCH(M39,兵法调用模板!$AY:$AY,0))),INDEX(兵法调用模板!$BE:$BE,MATCH(M39,兵法调用模板!$BC:$BC,0))),"")</f>
        <v/>
      </c>
      <c r="Q39" s="172" t="s">
        <v>441</v>
      </c>
      <c r="R39" s="175">
        <f t="shared" si="0"/>
        <v>1</v>
      </c>
      <c r="T39" s="174" t="str">
        <f>IF(索引!T38="","",索引!T38&amp;3)</f>
        <v>302143</v>
      </c>
      <c r="U39" s="172" t="str">
        <f>IFERROR(IF(T39="","",IFERROR(IFERROR(INDEX(兵法调用模板!$BH:$BH,MATCH(T39,兵法调用模板!$AU:$AU,0)),INDEX(兵法调用模板!$BH:$BH,MATCH(T39,兵法调用模板!$AY:$AY,0))),INDEX(兵法调用模板!$BH:$BH,MATCH(T39,兵法调用模板!$BC:$BC,0)))),"")</f>
        <v/>
      </c>
      <c r="V39" s="201" t="str">
        <f>IFERROR(IFERROR(IFERROR(INDEX(兵法调用模板!$AV:$AV,MATCH(T39,兵法调用模板!$AU:$AU,0)),INDEX(兵法调用模板!$AZ:$AZ,MATCH(T39,兵法调用模板!$AY:$AY,0))),INDEX(兵法调用模板!$BD:$BD,MATCH(T39,兵法调用模板!$BC:$BC,0))),"")</f>
        <v/>
      </c>
      <c r="W39" s="201" t="str">
        <f>IFERROR(IFERROR(IFERROR(INDEX(兵法调用模板!$AW:$AW,MATCH(T39,兵法调用模板!$AU:$AU,0)),INDEX(兵法调用模板!$BA:$BA,MATCH(T39,兵法调用模板!$AY:$AY,0))),INDEX(兵法调用模板!$BE:$BE,MATCH(T39,兵法调用模板!$BC:$BC,0))),"")</f>
        <v/>
      </c>
      <c r="X39" s="172" t="s">
        <v>441</v>
      </c>
      <c r="Y39" s="175">
        <f t="shared" si="1"/>
        <v>1</v>
      </c>
      <c r="AA39" s="174" t="str">
        <f>IF(索引!T38="","",索引!T38&amp;4)</f>
        <v>302144</v>
      </c>
      <c r="AB39" s="172" t="str">
        <f>IFERROR(IF(AA39="","",IFERROR(IFERROR(INDEX(兵法调用模板!$BH:$BH,MATCH(AA39,兵法调用模板!$AU:$AU,0)),INDEX(兵法调用模板!$BH:$BH,MATCH(AA39,兵法调用模板!$AY:$AY,0))),INDEX(兵法调用模板!$BH:$BH,MATCH(AA39,兵法调用模板!$BC:$BC,0)))),"")</f>
        <v/>
      </c>
      <c r="AC39" s="201" t="str">
        <f>IFERROR(IFERROR(IFERROR(INDEX(兵法调用模板!$AV:$AV,MATCH(AA39,兵法调用模板!$AU:$AU,0)),INDEX(兵法调用模板!$AZ:$AZ,MATCH(AA39,兵法调用模板!$AY:$AY,0))),INDEX(兵法调用模板!$BD:$BD,MATCH(AA39,兵法调用模板!$BC:$BC,0))),"")</f>
        <v/>
      </c>
      <c r="AD39" s="201" t="str">
        <f>IFERROR(IFERROR(IFERROR(INDEX(兵法调用模板!$AW:$AW,MATCH(AA39,兵法调用模板!$AU:$AU,0)),INDEX(兵法调用模板!$BA:$BA,MATCH(AA39,兵法调用模板!$AY:$AY,0))),INDEX(兵法调用模板!$BE:$BE,MATCH(AA39,兵法调用模板!$BC:$BC,0))),"")</f>
        <v/>
      </c>
      <c r="AE39" s="172" t="s">
        <v>441</v>
      </c>
      <c r="AF39" s="175">
        <f t="shared" si="2"/>
        <v>1</v>
      </c>
      <c r="AH39" s="174" t="str">
        <f>IF(索引!T38="","",索引!T38&amp;5)</f>
        <v>302145</v>
      </c>
      <c r="AI39" s="172" t="str">
        <f>IFERROR(IF(AH39="","",IFERROR(IFERROR(INDEX(兵法调用模板!$BH:$BH,MATCH(AH39,兵法调用模板!$AU:$AU,0)),INDEX(兵法调用模板!$BH:$BH,MATCH(AH39,兵法调用模板!$AY:$AY,0))),INDEX(兵法调用模板!$BH:$BH,MATCH(AH39,兵法调用模板!$BC:$BC,0)))),"")</f>
        <v/>
      </c>
      <c r="AJ39" s="201" t="str">
        <f>IFERROR(IFERROR(IFERROR(INDEX(兵法调用模板!$AV:$AV,MATCH(AH39,兵法调用模板!$AU:$AU,0)),INDEX(兵法调用模板!$AZ:$AZ,MATCH(AH39,兵法调用模板!$AY:$AY,0))),INDEX(兵法调用模板!$BD:$BD,MATCH(AH39,兵法调用模板!$BC:$BC,0))),"")</f>
        <v/>
      </c>
      <c r="AK39" s="201" t="str">
        <f>IFERROR(IFERROR(IFERROR(INDEX(兵法调用模板!$AW:$AW,MATCH(AH39,兵法调用模板!$AU:$AU,0)),INDEX(兵法调用模板!$BA:$BA,MATCH(AH39,兵法调用模板!$AY:$AY,0))),INDEX(兵法调用模板!$BE:$BE,MATCH(AH39,兵法调用模板!$BC:$BC,0))),"")</f>
        <v/>
      </c>
      <c r="AL39" s="172" t="s">
        <v>441</v>
      </c>
      <c r="AM39" s="175">
        <f t="shared" si="3"/>
        <v>1</v>
      </c>
    </row>
    <row r="40" spans="6:39">
      <c r="F40" s="174" t="str">
        <f>IF(索引!T39="","",索引!T39&amp;1)</f>
        <v>302151</v>
      </c>
      <c r="G40" s="172" t="str">
        <f>IFERROR(IF(F40="","",IFERROR(IFERROR(INDEX(兵法调用模板!$BH:$BH,MATCH(F40,兵法调用模板!$AU:$AU,0)),INDEX(兵法调用模板!$BH:$BH,MATCH(F40,兵法调用模板!$AY:$AY,0))),INDEX(兵法调用模板!$BH:$BH,MATCH(F40,兵法调用模板!$BC:$BC,0)))),"")</f>
        <v>开场时，自己与最近的2个部队伤害提升{0}%，持续{1}秒。</v>
      </c>
      <c r="H40" s="201">
        <f>IFERROR(IFERROR(IFERROR(INDEX(兵法调用模板!$AV:$AV,MATCH(F40,兵法调用模板!$AU:$AU,0)),INDEX(兵法调用模板!$AZ:$AZ,MATCH(F40,兵法调用模板!$AY:$AY,0))),INDEX(兵法调用模板!$BD:$BD,MATCH(F40,兵法调用模板!$BC:$BC,0))),"")</f>
        <v>7.0999999999999994E-2</v>
      </c>
      <c r="I40" s="201">
        <f>IFERROR(IFERROR(IFERROR(INDEX(兵法调用模板!$AW:$AW,MATCH(F40,兵法调用模板!$AU:$AU,0)),INDEX(兵法调用模板!$BA:$BA,MATCH(F40,兵法调用模板!$AY:$AY,0))),INDEX(兵法调用模板!$BE:$BE,MATCH(F40,兵法调用模板!$BC:$BC,0))),"")</f>
        <v>7.0000000000000001E-3</v>
      </c>
      <c r="J40" s="172" t="s">
        <v>441</v>
      </c>
      <c r="K40" s="175">
        <f t="shared" si="5"/>
        <v>100</v>
      </c>
      <c r="M40" s="174" t="str">
        <f>IF(索引!T39="","",索引!T39&amp;2)</f>
        <v>302152</v>
      </c>
      <c r="N40" s="172" t="str">
        <f>IFERROR(IF(M40="","",IFERROR(IFERROR(INDEX(兵法调用模板!$BH:$BH,MATCH(M40,兵法调用模板!$AU:$AU,0)),INDEX(兵法调用模板!$BH:$BH,MATCH(M40,兵法调用模板!$AY:$AY,0))),INDEX(兵法调用模板!$BH:$BH,MATCH(M40,兵法调用模板!$BC:$BC,0)))),"")</f>
        <v>开场时，自己与最近的2个部队伤害提升{0}%，持续{1}秒。</v>
      </c>
      <c r="O40" s="201">
        <f>IFERROR(IFERROR(IFERROR(INDEX(兵法调用模板!$AV:$AV,MATCH(M40,兵法调用模板!$AU:$AU,0)),INDEX(兵法调用模板!$AZ:$AZ,MATCH(M40,兵法调用模板!$AY:$AY,0))),INDEX(兵法调用模板!$BD:$BD,MATCH(M40,兵法调用模板!$BC:$BC,0))),"")</f>
        <v>40</v>
      </c>
      <c r="P40" s="201">
        <f>IFERROR(IFERROR(IFERROR(INDEX(兵法调用模板!$AW:$AW,MATCH(M40,兵法调用模板!$AU:$AU,0)),INDEX(兵法调用模板!$BA:$BA,MATCH(M40,兵法调用模板!$AY:$AY,0))),INDEX(兵法调用模板!$BE:$BE,MATCH(M40,兵法调用模板!$BC:$BC,0))),"")</f>
        <v>0</v>
      </c>
      <c r="Q40" s="172" t="s">
        <v>441</v>
      </c>
      <c r="R40" s="175">
        <f t="shared" si="0"/>
        <v>1</v>
      </c>
      <c r="T40" s="174" t="str">
        <f>IF(索引!T39="","",索引!T39&amp;3)</f>
        <v>302153</v>
      </c>
      <c r="U40" s="172" t="str">
        <f>IFERROR(IF(T40="","",IFERROR(IFERROR(INDEX(兵法调用模板!$BH:$BH,MATCH(T40,兵法调用模板!$AU:$AU,0)),INDEX(兵法调用模板!$BH:$BH,MATCH(T40,兵法调用模板!$AY:$AY,0))),INDEX(兵法调用模板!$BH:$BH,MATCH(T40,兵法调用模板!$BC:$BC,0)))),"")</f>
        <v/>
      </c>
      <c r="V40" s="201" t="str">
        <f>IFERROR(IFERROR(IFERROR(INDEX(兵法调用模板!$AV:$AV,MATCH(T40,兵法调用模板!$AU:$AU,0)),INDEX(兵法调用模板!$AZ:$AZ,MATCH(T40,兵法调用模板!$AY:$AY,0))),INDEX(兵法调用模板!$BD:$BD,MATCH(T40,兵法调用模板!$BC:$BC,0))),"")</f>
        <v/>
      </c>
      <c r="W40" s="201" t="str">
        <f>IFERROR(IFERROR(IFERROR(INDEX(兵法调用模板!$AW:$AW,MATCH(T40,兵法调用模板!$AU:$AU,0)),INDEX(兵法调用模板!$BA:$BA,MATCH(T40,兵法调用模板!$AY:$AY,0))),INDEX(兵法调用模板!$BE:$BE,MATCH(T40,兵法调用模板!$BC:$BC,0))),"")</f>
        <v/>
      </c>
      <c r="X40" s="172" t="s">
        <v>441</v>
      </c>
      <c r="Y40" s="175">
        <f t="shared" si="1"/>
        <v>1</v>
      </c>
      <c r="AA40" s="174" t="str">
        <f>IF(索引!T39="","",索引!T39&amp;4)</f>
        <v>302154</v>
      </c>
      <c r="AB40" s="172" t="str">
        <f>IFERROR(IF(AA40="","",IFERROR(IFERROR(INDEX(兵法调用模板!$BH:$BH,MATCH(AA40,兵法调用模板!$AU:$AU,0)),INDEX(兵法调用模板!$BH:$BH,MATCH(AA40,兵法调用模板!$AY:$AY,0))),INDEX(兵法调用模板!$BH:$BH,MATCH(AA40,兵法调用模板!$BC:$BC,0)))),"")</f>
        <v/>
      </c>
      <c r="AC40" s="201" t="str">
        <f>IFERROR(IFERROR(IFERROR(INDEX(兵法调用模板!$AV:$AV,MATCH(AA40,兵法调用模板!$AU:$AU,0)),INDEX(兵法调用模板!$AZ:$AZ,MATCH(AA40,兵法调用模板!$AY:$AY,0))),INDEX(兵法调用模板!$BD:$BD,MATCH(AA40,兵法调用模板!$BC:$BC,0))),"")</f>
        <v/>
      </c>
      <c r="AD40" s="201" t="str">
        <f>IFERROR(IFERROR(IFERROR(INDEX(兵法调用模板!$AW:$AW,MATCH(AA40,兵法调用模板!$AU:$AU,0)),INDEX(兵法调用模板!$BA:$BA,MATCH(AA40,兵法调用模板!$AY:$AY,0))),INDEX(兵法调用模板!$BE:$BE,MATCH(AA40,兵法调用模板!$BC:$BC,0))),"")</f>
        <v/>
      </c>
      <c r="AE40" s="172" t="s">
        <v>441</v>
      </c>
      <c r="AF40" s="175">
        <f t="shared" si="2"/>
        <v>1</v>
      </c>
      <c r="AH40" s="174" t="str">
        <f>IF(索引!T39="","",索引!T39&amp;5)</f>
        <v>302155</v>
      </c>
      <c r="AI40" s="172" t="str">
        <f>IFERROR(IF(AH40="","",IFERROR(IFERROR(INDEX(兵法调用模板!$BH:$BH,MATCH(AH40,兵法调用模板!$AU:$AU,0)),INDEX(兵法调用模板!$BH:$BH,MATCH(AH40,兵法调用模板!$AY:$AY,0))),INDEX(兵法调用模板!$BH:$BH,MATCH(AH40,兵法调用模板!$BC:$BC,0)))),"")</f>
        <v/>
      </c>
      <c r="AJ40" s="201" t="str">
        <f>IFERROR(IFERROR(IFERROR(INDEX(兵法调用模板!$AV:$AV,MATCH(AH40,兵法调用模板!$AU:$AU,0)),INDEX(兵法调用模板!$AZ:$AZ,MATCH(AH40,兵法调用模板!$AY:$AY,0))),INDEX(兵法调用模板!$BD:$BD,MATCH(AH40,兵法调用模板!$BC:$BC,0))),"")</f>
        <v/>
      </c>
      <c r="AK40" s="201" t="str">
        <f>IFERROR(IFERROR(IFERROR(INDEX(兵法调用模板!$AW:$AW,MATCH(AH40,兵法调用模板!$AU:$AU,0)),INDEX(兵法调用模板!$BA:$BA,MATCH(AH40,兵法调用模板!$AY:$AY,0))),INDEX(兵法调用模板!$BE:$BE,MATCH(AH40,兵法调用模板!$BC:$BC,0))),"")</f>
        <v/>
      </c>
      <c r="AL40" s="172" t="s">
        <v>441</v>
      </c>
      <c r="AM40" s="175">
        <f t="shared" si="3"/>
        <v>1</v>
      </c>
    </row>
    <row r="41" spans="6:39">
      <c r="F41" s="174" t="str">
        <f>IF(索引!T40="","",索引!T40&amp;1)</f>
        <v>302161</v>
      </c>
      <c r="G41" s="172" t="str">
        <f>IFERROR(IF(F41="","",IFERROR(IFERROR(INDEX(兵法调用模板!$BH:$BH,MATCH(F41,兵法调用模板!$AU:$AU,0)),INDEX(兵法调用模板!$BH:$BH,MATCH(F41,兵法调用模板!$AY:$AY,0))),INDEX(兵法调用模板!$BH:$BH,MATCH(F41,兵法调用模板!$BC:$BC,0)))),"")</f>
        <v>开场时，自己与最近的2个部队免伤提升{0}%，持续{1}秒。</v>
      </c>
      <c r="H41" s="201">
        <f>IFERROR(IFERROR(IFERROR(INDEX(兵法调用模板!$AV:$AV,MATCH(F41,兵法调用模板!$AU:$AU,0)),INDEX(兵法调用模板!$AZ:$AZ,MATCH(F41,兵法调用模板!$AY:$AY,0))),INDEX(兵法调用模板!$BD:$BD,MATCH(F41,兵法调用模板!$BC:$BC,0))),"")</f>
        <v>8.1000000000000003E-2</v>
      </c>
      <c r="I41" s="201">
        <f>IFERROR(IFERROR(IFERROR(INDEX(兵法调用模板!$AW:$AW,MATCH(F41,兵法调用模板!$AU:$AU,0)),INDEX(兵法调用模板!$BA:$BA,MATCH(F41,兵法调用模板!$AY:$AY,0))),INDEX(兵法调用模板!$BE:$BE,MATCH(F41,兵法调用模板!$BC:$BC,0))),"")</f>
        <v>8.0000000000000002E-3</v>
      </c>
      <c r="J41" s="172" t="s">
        <v>441</v>
      </c>
      <c r="K41" s="175">
        <f t="shared" si="5"/>
        <v>100</v>
      </c>
      <c r="M41" s="174" t="str">
        <f>IF(索引!T40="","",索引!T40&amp;2)</f>
        <v>302162</v>
      </c>
      <c r="N41" s="172" t="str">
        <f>IFERROR(IF(M41="","",IFERROR(IFERROR(INDEX(兵法调用模板!$BH:$BH,MATCH(M41,兵法调用模板!$AU:$AU,0)),INDEX(兵法调用模板!$BH:$BH,MATCH(M41,兵法调用模板!$AY:$AY,0))),INDEX(兵法调用模板!$BH:$BH,MATCH(M41,兵法调用模板!$BC:$BC,0)))),"")</f>
        <v>开场时，自己与最近的2个部队免伤提升{0}%，持续{1}秒。</v>
      </c>
      <c r="O41" s="201">
        <f>IFERROR(IFERROR(IFERROR(INDEX(兵法调用模板!$AV:$AV,MATCH(M41,兵法调用模板!$AU:$AU,0)),INDEX(兵法调用模板!$AZ:$AZ,MATCH(M41,兵法调用模板!$AY:$AY,0))),INDEX(兵法调用模板!$BD:$BD,MATCH(M41,兵法调用模板!$BC:$BC,0))),"")</f>
        <v>40</v>
      </c>
      <c r="P41" s="201">
        <f>IFERROR(IFERROR(IFERROR(INDEX(兵法调用模板!$AW:$AW,MATCH(M41,兵法调用模板!$AU:$AU,0)),INDEX(兵法调用模板!$BA:$BA,MATCH(M41,兵法调用模板!$AY:$AY,0))),INDEX(兵法调用模板!$BE:$BE,MATCH(M41,兵法调用模板!$BC:$BC,0))),"")</f>
        <v>0</v>
      </c>
      <c r="Q41" s="172" t="s">
        <v>441</v>
      </c>
      <c r="R41" s="175">
        <f t="shared" si="0"/>
        <v>1</v>
      </c>
      <c r="T41" s="174" t="str">
        <f>IF(索引!T40="","",索引!T40&amp;3)</f>
        <v>302163</v>
      </c>
      <c r="U41" s="172" t="str">
        <f>IFERROR(IF(T41="","",IFERROR(IFERROR(INDEX(兵法调用模板!$BH:$BH,MATCH(T41,兵法调用模板!$AU:$AU,0)),INDEX(兵法调用模板!$BH:$BH,MATCH(T41,兵法调用模板!$AY:$AY,0))),INDEX(兵法调用模板!$BH:$BH,MATCH(T41,兵法调用模板!$BC:$BC,0)))),"")</f>
        <v/>
      </c>
      <c r="V41" s="201" t="str">
        <f>IFERROR(IFERROR(IFERROR(INDEX(兵法调用模板!$AV:$AV,MATCH(T41,兵法调用模板!$AU:$AU,0)),INDEX(兵法调用模板!$AZ:$AZ,MATCH(T41,兵法调用模板!$AY:$AY,0))),INDEX(兵法调用模板!$BD:$BD,MATCH(T41,兵法调用模板!$BC:$BC,0))),"")</f>
        <v/>
      </c>
      <c r="W41" s="201" t="str">
        <f>IFERROR(IFERROR(IFERROR(INDEX(兵法调用模板!$AW:$AW,MATCH(T41,兵法调用模板!$AU:$AU,0)),INDEX(兵法调用模板!$BA:$BA,MATCH(T41,兵法调用模板!$AY:$AY,0))),INDEX(兵法调用模板!$BE:$BE,MATCH(T41,兵法调用模板!$BC:$BC,0))),"")</f>
        <v/>
      </c>
      <c r="X41" s="172" t="s">
        <v>441</v>
      </c>
      <c r="Y41" s="175">
        <f t="shared" si="1"/>
        <v>1</v>
      </c>
      <c r="AA41" s="174" t="str">
        <f>IF(索引!T40="","",索引!T40&amp;4)</f>
        <v>302164</v>
      </c>
      <c r="AB41" s="172" t="str">
        <f>IFERROR(IF(AA41="","",IFERROR(IFERROR(INDEX(兵法调用模板!$BH:$BH,MATCH(AA41,兵法调用模板!$AU:$AU,0)),INDEX(兵法调用模板!$BH:$BH,MATCH(AA41,兵法调用模板!$AY:$AY,0))),INDEX(兵法调用模板!$BH:$BH,MATCH(AA41,兵法调用模板!$BC:$BC,0)))),"")</f>
        <v/>
      </c>
      <c r="AC41" s="201" t="str">
        <f>IFERROR(IFERROR(IFERROR(INDEX(兵法调用模板!$AV:$AV,MATCH(AA41,兵法调用模板!$AU:$AU,0)),INDEX(兵法调用模板!$AZ:$AZ,MATCH(AA41,兵法调用模板!$AY:$AY,0))),INDEX(兵法调用模板!$BD:$BD,MATCH(AA41,兵法调用模板!$BC:$BC,0))),"")</f>
        <v/>
      </c>
      <c r="AD41" s="201" t="str">
        <f>IFERROR(IFERROR(IFERROR(INDEX(兵法调用模板!$AW:$AW,MATCH(AA41,兵法调用模板!$AU:$AU,0)),INDEX(兵法调用模板!$BA:$BA,MATCH(AA41,兵法调用模板!$AY:$AY,0))),INDEX(兵法调用模板!$BE:$BE,MATCH(AA41,兵法调用模板!$BC:$BC,0))),"")</f>
        <v/>
      </c>
      <c r="AE41" s="172" t="s">
        <v>441</v>
      </c>
      <c r="AF41" s="175">
        <f t="shared" si="2"/>
        <v>1</v>
      </c>
      <c r="AH41" s="174" t="str">
        <f>IF(索引!T40="","",索引!T40&amp;5)</f>
        <v>302165</v>
      </c>
      <c r="AI41" s="172" t="str">
        <f>IFERROR(IF(AH41="","",IFERROR(IFERROR(INDEX(兵法调用模板!$BH:$BH,MATCH(AH41,兵法调用模板!$AU:$AU,0)),INDEX(兵法调用模板!$BH:$BH,MATCH(AH41,兵法调用模板!$AY:$AY,0))),INDEX(兵法调用模板!$BH:$BH,MATCH(AH41,兵法调用模板!$BC:$BC,0)))),"")</f>
        <v/>
      </c>
      <c r="AJ41" s="201" t="str">
        <f>IFERROR(IFERROR(IFERROR(INDEX(兵法调用模板!$AV:$AV,MATCH(AH41,兵法调用模板!$AU:$AU,0)),INDEX(兵法调用模板!$AZ:$AZ,MATCH(AH41,兵法调用模板!$AY:$AY,0))),INDEX(兵法调用模板!$BD:$BD,MATCH(AH41,兵法调用模板!$BC:$BC,0))),"")</f>
        <v/>
      </c>
      <c r="AK41" s="201" t="str">
        <f>IFERROR(IFERROR(IFERROR(INDEX(兵法调用模板!$AW:$AW,MATCH(AH41,兵法调用模板!$AU:$AU,0)),INDEX(兵法调用模板!$BA:$BA,MATCH(AH41,兵法调用模板!$AY:$AY,0))),INDEX(兵法调用模板!$BE:$BE,MATCH(AH41,兵法调用模板!$BC:$BC,0))),"")</f>
        <v/>
      </c>
      <c r="AL41" s="172" t="s">
        <v>441</v>
      </c>
      <c r="AM41" s="175">
        <f t="shared" si="3"/>
        <v>1</v>
      </c>
    </row>
    <row r="42" spans="6:39">
      <c r="F42" s="174" t="str">
        <f>IF(索引!T41="","",索引!T41&amp;1)</f>
        <v>302171</v>
      </c>
      <c r="G42" s="172" t="str">
        <f>IFERROR(IF(F42="","",IFERROR(IFERROR(INDEX(兵法调用模板!$BH:$BH,MATCH(F42,兵法调用模板!$AU:$AU,0)),INDEX(兵法调用模板!$BH:$BH,MATCH(F42,兵法调用模板!$AY:$AY,0))),INDEX(兵法调用模板!$BH:$BH,MATCH(F42,兵法调用模板!$BC:$BC,0)))),"")</f>
        <v>自身每隔{0}秒，对所有敌人造成一次攻击力{1}%的策略伤害。</v>
      </c>
      <c r="H42" s="201">
        <f>IFERROR(IFERROR(IFERROR(INDEX(兵法调用模板!$AV:$AV,MATCH(F42,兵法调用模板!$AU:$AU,0)),INDEX(兵法调用模板!$AZ:$AZ,MATCH(F42,兵法调用模板!$AY:$AY,0))),INDEX(兵法调用模板!$BD:$BD,MATCH(F42,兵法调用模板!$BC:$BC,0))),"")</f>
        <v>5</v>
      </c>
      <c r="I42" s="201">
        <f>IFERROR(IFERROR(IFERROR(INDEX(兵法调用模板!$AW:$AW,MATCH(F42,兵法调用模板!$AU:$AU,0)),INDEX(兵法调用模板!$BA:$BA,MATCH(F42,兵法调用模板!$AY:$AY,0))),INDEX(兵法调用模板!$BE:$BE,MATCH(F42,兵法调用模板!$BC:$BC,0))),"")</f>
        <v>0</v>
      </c>
      <c r="J42" s="172" t="s">
        <v>441</v>
      </c>
      <c r="K42" s="175">
        <f t="shared" si="5"/>
        <v>1</v>
      </c>
      <c r="M42" s="174" t="str">
        <f>IF(索引!T41="","",索引!T41&amp;2)</f>
        <v>302172</v>
      </c>
      <c r="N42" s="172" t="str">
        <f>IFERROR(IF(M42="","",IFERROR(IFERROR(INDEX(兵法调用模板!$BH:$BH,MATCH(M42,兵法调用模板!$AU:$AU,0)),INDEX(兵法调用模板!$BH:$BH,MATCH(M42,兵法调用模板!$AY:$AY,0))),INDEX(兵法调用模板!$BH:$BH,MATCH(M42,兵法调用模板!$BC:$BC,0)))),"")</f>
        <v>自身每隔{0}秒，对所有敌人造成一次攻击力{1}%的策略伤害。</v>
      </c>
      <c r="O42" s="201">
        <f>IFERROR(IFERROR(IFERROR(INDEX(兵法调用模板!$AV:$AV,MATCH(M42,兵法调用模板!$AU:$AU,0)),INDEX(兵法调用模板!$AZ:$AZ,MATCH(M42,兵法调用模板!$AY:$AY,0))),INDEX(兵法调用模板!$BD:$BD,MATCH(M42,兵法调用模板!$BC:$BC,0))),"")</f>
        <v>2.1999999999999999E-2</v>
      </c>
      <c r="P42" s="201">
        <f>IFERROR(IFERROR(IFERROR(INDEX(兵法调用模板!$AW:$AW,MATCH(M42,兵法调用模板!$AU:$AU,0)),INDEX(兵法调用模板!$BA:$BA,MATCH(M42,兵法调用模板!$AY:$AY,0))),INDEX(兵法调用模板!$BE:$BE,MATCH(M42,兵法调用模板!$BC:$BC,0))),"")</f>
        <v>1E-3</v>
      </c>
      <c r="Q42" s="172" t="s">
        <v>441</v>
      </c>
      <c r="R42" s="175">
        <f t="shared" si="0"/>
        <v>100</v>
      </c>
      <c r="T42" s="174" t="str">
        <f>IF(索引!T41="","",索引!T41&amp;3)</f>
        <v>302173</v>
      </c>
      <c r="U42" s="172" t="str">
        <f>IFERROR(IF(T42="","",IFERROR(IFERROR(INDEX(兵法调用模板!$BH:$BH,MATCH(T42,兵法调用模板!$AU:$AU,0)),INDEX(兵法调用模板!$BH:$BH,MATCH(T42,兵法调用模板!$AY:$AY,0))),INDEX(兵法调用模板!$BH:$BH,MATCH(T42,兵法调用模板!$BC:$BC,0)))),"")</f>
        <v/>
      </c>
      <c r="V42" s="201" t="str">
        <f>IFERROR(IFERROR(IFERROR(INDEX(兵法调用模板!$AV:$AV,MATCH(T42,兵法调用模板!$AU:$AU,0)),INDEX(兵法调用模板!$AZ:$AZ,MATCH(T42,兵法调用模板!$AY:$AY,0))),INDEX(兵法调用模板!$BD:$BD,MATCH(T42,兵法调用模板!$BC:$BC,0))),"")</f>
        <v/>
      </c>
      <c r="W42" s="201" t="str">
        <f>IFERROR(IFERROR(IFERROR(INDEX(兵法调用模板!$AW:$AW,MATCH(T42,兵法调用模板!$AU:$AU,0)),INDEX(兵法调用模板!$BA:$BA,MATCH(T42,兵法调用模板!$AY:$AY,0))),INDEX(兵法调用模板!$BE:$BE,MATCH(T42,兵法调用模板!$BC:$BC,0))),"")</f>
        <v/>
      </c>
      <c r="X42" s="172" t="s">
        <v>441</v>
      </c>
      <c r="Y42" s="175">
        <f t="shared" si="1"/>
        <v>1</v>
      </c>
      <c r="AA42" s="174" t="str">
        <f>IF(索引!T41="","",索引!T41&amp;4)</f>
        <v>302174</v>
      </c>
      <c r="AB42" s="172" t="str">
        <f>IFERROR(IF(AA42="","",IFERROR(IFERROR(INDEX(兵法调用模板!$BH:$BH,MATCH(AA42,兵法调用模板!$AU:$AU,0)),INDEX(兵法调用模板!$BH:$BH,MATCH(AA42,兵法调用模板!$AY:$AY,0))),INDEX(兵法调用模板!$BH:$BH,MATCH(AA42,兵法调用模板!$BC:$BC,0)))),"")</f>
        <v/>
      </c>
      <c r="AC42" s="201" t="str">
        <f>IFERROR(IFERROR(IFERROR(INDEX(兵法调用模板!$AV:$AV,MATCH(AA42,兵法调用模板!$AU:$AU,0)),INDEX(兵法调用模板!$AZ:$AZ,MATCH(AA42,兵法调用模板!$AY:$AY,0))),INDEX(兵法调用模板!$BD:$BD,MATCH(AA42,兵法调用模板!$BC:$BC,0))),"")</f>
        <v/>
      </c>
      <c r="AD42" s="201" t="str">
        <f>IFERROR(IFERROR(IFERROR(INDEX(兵法调用模板!$AW:$AW,MATCH(AA42,兵法调用模板!$AU:$AU,0)),INDEX(兵法调用模板!$BA:$BA,MATCH(AA42,兵法调用模板!$AY:$AY,0))),INDEX(兵法调用模板!$BE:$BE,MATCH(AA42,兵法调用模板!$BC:$BC,0))),"")</f>
        <v/>
      </c>
      <c r="AE42" s="172" t="s">
        <v>441</v>
      </c>
      <c r="AF42" s="175">
        <f t="shared" si="2"/>
        <v>1</v>
      </c>
      <c r="AH42" s="174" t="str">
        <f>IF(索引!T41="","",索引!T41&amp;5)</f>
        <v>302175</v>
      </c>
      <c r="AI42" s="172" t="str">
        <f>IFERROR(IF(AH42="","",IFERROR(IFERROR(INDEX(兵法调用模板!$BH:$BH,MATCH(AH42,兵法调用模板!$AU:$AU,0)),INDEX(兵法调用模板!$BH:$BH,MATCH(AH42,兵法调用模板!$AY:$AY,0))),INDEX(兵法调用模板!$BH:$BH,MATCH(AH42,兵法调用模板!$BC:$BC,0)))),"")</f>
        <v/>
      </c>
      <c r="AJ42" s="201" t="str">
        <f>IFERROR(IFERROR(IFERROR(INDEX(兵法调用模板!$AV:$AV,MATCH(AH42,兵法调用模板!$AU:$AU,0)),INDEX(兵法调用模板!$AZ:$AZ,MATCH(AH42,兵法调用模板!$AY:$AY,0))),INDEX(兵法调用模板!$BD:$BD,MATCH(AH42,兵法调用模板!$BC:$BC,0))),"")</f>
        <v/>
      </c>
      <c r="AK42" s="201" t="str">
        <f>IFERROR(IFERROR(IFERROR(INDEX(兵法调用模板!$AW:$AW,MATCH(AH42,兵法调用模板!$AU:$AU,0)),INDEX(兵法调用模板!$BA:$BA,MATCH(AH42,兵法调用模板!$AY:$AY,0))),INDEX(兵法调用模板!$BE:$BE,MATCH(AH42,兵法调用模板!$BC:$BC,0))),"")</f>
        <v/>
      </c>
      <c r="AL42" s="172" t="s">
        <v>441</v>
      </c>
      <c r="AM42" s="175">
        <f t="shared" si="3"/>
        <v>1</v>
      </c>
    </row>
    <row r="43" spans="6:39">
      <c r="F43" s="174" t="str">
        <f>IF(索引!T42="","",索引!T42&amp;1)</f>
        <v>302181</v>
      </c>
      <c r="G43" s="172" t="str">
        <f>IFERROR(IF(F43="","",IFERROR(IFERROR(INDEX(兵法调用模板!$BH:$BH,MATCH(F43,兵法调用模板!$AU:$AU,0)),INDEX(兵法调用模板!$BH:$BH,MATCH(F43,兵法调用模板!$AY:$AY,0))),INDEX(兵法调用模板!$BH:$BH,MATCH(F43,兵法调用模板!$BC:$BC,0)))),"")</f>
        <v>自身攻击速度提升{0}，但伤害降低{1}%。自身普攻回怒降低{2}%。</v>
      </c>
      <c r="H43" s="201">
        <f>IFERROR(IFERROR(IFERROR(INDEX(兵法调用模板!$AV:$AV,MATCH(F43,兵法调用模板!$AU:$AU,0)),INDEX(兵法调用模板!$AZ:$AZ,MATCH(F43,兵法调用模板!$AY:$AY,0))),INDEX(兵法调用模板!$BD:$BD,MATCH(F43,兵法调用模板!$BC:$BC,0))),"")</f>
        <v>66.599999999999994</v>
      </c>
      <c r="I43" s="201">
        <f>IFERROR(IFERROR(IFERROR(INDEX(兵法调用模板!$AW:$AW,MATCH(F43,兵法调用模板!$AU:$AU,0)),INDEX(兵法调用模板!$BA:$BA,MATCH(F43,兵法调用模板!$AY:$AY,0))),INDEX(兵法调用模板!$BE:$BE,MATCH(F43,兵法调用模板!$BC:$BC,0))),"")</f>
        <v>6.3</v>
      </c>
      <c r="J43" s="172" t="s">
        <v>441</v>
      </c>
      <c r="K43" s="175">
        <f t="shared" si="5"/>
        <v>1</v>
      </c>
      <c r="M43" s="174" t="str">
        <f>IF(索引!T42="","",索引!T42&amp;2)</f>
        <v>302182</v>
      </c>
      <c r="N43" s="172" t="str">
        <f>IFERROR(IF(M43="","",IFERROR(IFERROR(INDEX(兵法调用模板!$BH:$BH,MATCH(M43,兵法调用模板!$AU:$AU,0)),INDEX(兵法调用模板!$BH:$BH,MATCH(M43,兵法调用模板!$AY:$AY,0))),INDEX(兵法调用模板!$BH:$BH,MATCH(M43,兵法调用模板!$BC:$BC,0)))),"")</f>
        <v>自身攻击速度提升{0}，但伤害降低{1}%。自身普攻回怒降低{2}%。</v>
      </c>
      <c r="O43" s="201">
        <f>IFERROR(IFERROR(IFERROR(INDEX(兵法调用模板!$AV:$AV,MATCH(M43,兵法调用模板!$AU:$AU,0)),INDEX(兵法调用模板!$AZ:$AZ,MATCH(M43,兵法调用模板!$AY:$AY,0))),INDEX(兵法调用模板!$BD:$BD,MATCH(M43,兵法调用模板!$BC:$BC,0))),"")</f>
        <v>-0.3</v>
      </c>
      <c r="P43" s="201">
        <f>IFERROR(IFERROR(IFERROR(INDEX(兵法调用模板!$AW:$AW,MATCH(M43,兵法调用模板!$AU:$AU,0)),INDEX(兵法调用模板!$BA:$BA,MATCH(M43,兵法调用模板!$AY:$AY,0))),INDEX(兵法调用模板!$BE:$BE,MATCH(M43,兵法调用模板!$BC:$BC,0))),"")</f>
        <v>0</v>
      </c>
      <c r="Q43" s="172" t="s">
        <v>441</v>
      </c>
      <c r="R43" s="175">
        <f t="shared" si="0"/>
        <v>-100</v>
      </c>
      <c r="T43" s="174" t="str">
        <f>IF(索引!T42="","",索引!T42&amp;3)</f>
        <v>302183</v>
      </c>
      <c r="U43" s="172" t="str">
        <f>IFERROR(IF(T43="","",IFERROR(IFERROR(INDEX(兵法调用模板!$BH:$BH,MATCH(T43,兵法调用模板!$AU:$AU,0)),INDEX(兵法调用模板!$BH:$BH,MATCH(T43,兵法调用模板!$AY:$AY,0))),INDEX(兵法调用模板!$BH:$BH,MATCH(T43,兵法调用模板!$BC:$BC,0)))),"")</f>
        <v>自身攻击速度提升{0}，但伤害降低{1}%。自身普攻回怒降低{2}%。</v>
      </c>
      <c r="V43" s="201">
        <f>IFERROR(IFERROR(IFERROR(INDEX(兵法调用模板!$AV:$AV,MATCH(T43,兵法调用模板!$AU:$AU,0)),INDEX(兵法调用模板!$AZ:$AZ,MATCH(T43,兵法调用模板!$AY:$AY,0))),INDEX(兵法调用模板!$BD:$BD,MATCH(T43,兵法调用模板!$BC:$BC,0))),"")</f>
        <v>-0.17499999999999999</v>
      </c>
      <c r="W43" s="201">
        <f>IFERROR(IFERROR(IFERROR(INDEX(兵法调用模板!$AW:$AW,MATCH(T43,兵法调用模板!$AU:$AU,0)),INDEX(兵法调用模板!$BA:$BA,MATCH(T43,兵法调用模板!$AY:$AY,0))),INDEX(兵法调用模板!$BE:$BE,MATCH(T43,兵法调用模板!$BC:$BC,0))),"")</f>
        <v>-1.7000000000000001E-2</v>
      </c>
      <c r="X43" s="172" t="s">
        <v>441</v>
      </c>
      <c r="Y43" s="175">
        <f t="shared" si="1"/>
        <v>-100</v>
      </c>
      <c r="AA43" s="174" t="str">
        <f>IF(索引!T42="","",索引!T42&amp;4)</f>
        <v>302184</v>
      </c>
      <c r="AB43" s="172" t="str">
        <f>IFERROR(IF(AA43="","",IFERROR(IFERROR(INDEX(兵法调用模板!$BH:$BH,MATCH(AA43,兵法调用模板!$AU:$AU,0)),INDEX(兵法调用模板!$BH:$BH,MATCH(AA43,兵法调用模板!$AY:$AY,0))),INDEX(兵法调用模板!$BH:$BH,MATCH(AA43,兵法调用模板!$BC:$BC,0)))),"")</f>
        <v/>
      </c>
      <c r="AC43" s="201" t="str">
        <f>IFERROR(IFERROR(IFERROR(INDEX(兵法调用模板!$AV:$AV,MATCH(AA43,兵法调用模板!$AU:$AU,0)),INDEX(兵法调用模板!$AZ:$AZ,MATCH(AA43,兵法调用模板!$AY:$AY,0))),INDEX(兵法调用模板!$BD:$BD,MATCH(AA43,兵法调用模板!$BC:$BC,0))),"")</f>
        <v/>
      </c>
      <c r="AD43" s="201" t="str">
        <f>IFERROR(IFERROR(IFERROR(INDEX(兵法调用模板!$AW:$AW,MATCH(AA43,兵法调用模板!$AU:$AU,0)),INDEX(兵法调用模板!$BA:$BA,MATCH(AA43,兵法调用模板!$AY:$AY,0))),INDEX(兵法调用模板!$BE:$BE,MATCH(AA43,兵法调用模板!$BC:$BC,0))),"")</f>
        <v/>
      </c>
      <c r="AE43" s="172" t="s">
        <v>441</v>
      </c>
      <c r="AF43" s="175">
        <f t="shared" si="2"/>
        <v>1</v>
      </c>
      <c r="AH43" s="174" t="str">
        <f>IF(索引!T42="","",索引!T42&amp;5)</f>
        <v>302185</v>
      </c>
      <c r="AI43" s="172" t="str">
        <f>IFERROR(IF(AH43="","",IFERROR(IFERROR(INDEX(兵法调用模板!$BH:$BH,MATCH(AH43,兵法调用模板!$AU:$AU,0)),INDEX(兵法调用模板!$BH:$BH,MATCH(AH43,兵法调用模板!$AY:$AY,0))),INDEX(兵法调用模板!$BH:$BH,MATCH(AH43,兵法调用模板!$BC:$BC,0)))),"")</f>
        <v/>
      </c>
      <c r="AJ43" s="201" t="str">
        <f>IFERROR(IFERROR(IFERROR(INDEX(兵法调用模板!$AV:$AV,MATCH(AH43,兵法调用模板!$AU:$AU,0)),INDEX(兵法调用模板!$AZ:$AZ,MATCH(AH43,兵法调用模板!$AY:$AY,0))),INDEX(兵法调用模板!$BD:$BD,MATCH(AH43,兵法调用模板!$BC:$BC,0))),"")</f>
        <v/>
      </c>
      <c r="AK43" s="201" t="str">
        <f>IFERROR(IFERROR(IFERROR(INDEX(兵法调用模板!$AW:$AW,MATCH(AH43,兵法调用模板!$AU:$AU,0)),INDEX(兵法调用模板!$BA:$BA,MATCH(AH43,兵法调用模板!$AY:$AY,0))),INDEX(兵法调用模板!$BE:$BE,MATCH(AH43,兵法调用模板!$BC:$BC,0))),"")</f>
        <v/>
      </c>
      <c r="AL43" s="172" t="s">
        <v>441</v>
      </c>
      <c r="AM43" s="175">
        <f t="shared" si="3"/>
        <v>1</v>
      </c>
    </row>
    <row r="44" spans="6:39">
      <c r="F44" s="174" t="str">
        <f>IF(索引!T43="","",索引!T43&amp;1)</f>
        <v>302191</v>
      </c>
      <c r="G44" s="172" t="str">
        <f>IFERROR(IF(F44="","",IFERROR(IFERROR(INDEX(兵法调用模板!$BH:$BH,MATCH(F44,兵法调用模板!$AU:$AU,0)),INDEX(兵法调用模板!$BH:$BH,MATCH(F44,兵法调用模板!$AY:$AY,0))),INDEX(兵法调用模板!$BH:$BH,MATCH(F44,兵法调用模板!$BC:$BC,0)))),"")</f>
        <v>提高自身暴击率{0}%，每隔{1}秒，普通攻击时，额外使用一次普通攻击。</v>
      </c>
      <c r="H44" s="201">
        <f>IFERROR(IFERROR(IFERROR(INDEX(兵法调用模板!$AV:$AV,MATCH(F44,兵法调用模板!$AU:$AU,0)),INDEX(兵法调用模板!$AZ:$AZ,MATCH(F44,兵法调用模板!$AY:$AY,0))),INDEX(兵法调用模板!$BD:$BD,MATCH(F44,兵法调用模板!$BC:$BC,0))),"")</f>
        <v>0.17799999999999999</v>
      </c>
      <c r="I44" s="201">
        <f>IFERROR(IFERROR(IFERROR(INDEX(兵法调用模板!$AW:$AW,MATCH(F44,兵法调用模板!$AU:$AU,0)),INDEX(兵法调用模板!$BA:$BA,MATCH(F44,兵法调用模板!$AY:$AY,0))),INDEX(兵法调用模板!$BE:$BE,MATCH(F44,兵法调用模板!$BC:$BC,0))),"")</f>
        <v>1.7000000000000001E-2</v>
      </c>
      <c r="J44" s="172" t="s">
        <v>441</v>
      </c>
      <c r="K44" s="175">
        <f t="shared" si="5"/>
        <v>100</v>
      </c>
      <c r="M44" s="174" t="str">
        <f>IF(索引!T43="","",索引!T43&amp;2)</f>
        <v>302192</v>
      </c>
      <c r="N44" s="172" t="str">
        <f>IFERROR(IF(M44="","",IFERROR(IFERROR(INDEX(兵法调用模板!$BH:$BH,MATCH(M44,兵法调用模板!$AU:$AU,0)),INDEX(兵法调用模板!$BH:$BH,MATCH(M44,兵法调用模板!$AY:$AY,0))),INDEX(兵法调用模板!$BH:$BH,MATCH(M44,兵法调用模板!$BC:$BC,0)))),"")</f>
        <v>提高自身暴击率{0}%，每隔{1}秒，普通攻击时，额外使用一次普通攻击。</v>
      </c>
      <c r="O44" s="201">
        <f>IFERROR(IFERROR(IFERROR(INDEX(兵法调用模板!$AV:$AV,MATCH(M44,兵法调用模板!$AU:$AU,0)),INDEX(兵法调用模板!$AZ:$AZ,MATCH(M44,兵法调用模板!$AY:$AY,0))),INDEX(兵法调用模板!$BD:$BD,MATCH(M44,兵法调用模板!$BC:$BC,0))),"")</f>
        <v>5</v>
      </c>
      <c r="P44" s="201">
        <f>IFERROR(IFERROR(IFERROR(INDEX(兵法调用模板!$AW:$AW,MATCH(M44,兵法调用模板!$AU:$AU,0)),INDEX(兵法调用模板!$BA:$BA,MATCH(M44,兵法调用模板!$AY:$AY,0))),INDEX(兵法调用模板!$BE:$BE,MATCH(M44,兵法调用模板!$BC:$BC,0))),"")</f>
        <v>0</v>
      </c>
      <c r="Q44" s="172" t="s">
        <v>441</v>
      </c>
      <c r="R44" s="175">
        <f t="shared" si="0"/>
        <v>1</v>
      </c>
      <c r="T44" s="174" t="str">
        <f>IF(索引!T43="","",索引!T43&amp;3)</f>
        <v>302193</v>
      </c>
      <c r="U44" s="172" t="str">
        <f>IFERROR(IF(T44="","",IFERROR(IFERROR(INDEX(兵法调用模板!$BH:$BH,MATCH(T44,兵法调用模板!$AU:$AU,0)),INDEX(兵法调用模板!$BH:$BH,MATCH(T44,兵法调用模板!$AY:$AY,0))),INDEX(兵法调用模板!$BH:$BH,MATCH(T44,兵法调用模板!$BC:$BC,0)))),"")</f>
        <v/>
      </c>
      <c r="V44" s="201" t="str">
        <f>IFERROR(IFERROR(IFERROR(INDEX(兵法调用模板!$AV:$AV,MATCH(T44,兵法调用模板!$AU:$AU,0)),INDEX(兵法调用模板!$AZ:$AZ,MATCH(T44,兵法调用模板!$AY:$AY,0))),INDEX(兵法调用模板!$BD:$BD,MATCH(T44,兵法调用模板!$BC:$BC,0))),"")</f>
        <v/>
      </c>
      <c r="W44" s="201" t="str">
        <f>IFERROR(IFERROR(IFERROR(INDEX(兵法调用模板!$AW:$AW,MATCH(T44,兵法调用模板!$AU:$AU,0)),INDEX(兵法调用模板!$BA:$BA,MATCH(T44,兵法调用模板!$AY:$AY,0))),INDEX(兵法调用模板!$BE:$BE,MATCH(T44,兵法调用模板!$BC:$BC,0))),"")</f>
        <v/>
      </c>
      <c r="X44" s="172" t="s">
        <v>441</v>
      </c>
      <c r="Y44" s="175">
        <f t="shared" si="1"/>
        <v>1</v>
      </c>
      <c r="AA44" s="174" t="str">
        <f>IF(索引!T43="","",索引!T43&amp;4)</f>
        <v>302194</v>
      </c>
      <c r="AB44" s="172" t="str">
        <f>IFERROR(IF(AA44="","",IFERROR(IFERROR(INDEX(兵法调用模板!$BH:$BH,MATCH(AA44,兵法调用模板!$AU:$AU,0)),INDEX(兵法调用模板!$BH:$BH,MATCH(AA44,兵法调用模板!$AY:$AY,0))),INDEX(兵法调用模板!$BH:$BH,MATCH(AA44,兵法调用模板!$BC:$BC,0)))),"")</f>
        <v/>
      </c>
      <c r="AC44" s="201" t="str">
        <f>IFERROR(IFERROR(IFERROR(INDEX(兵法调用模板!$AV:$AV,MATCH(AA44,兵法调用模板!$AU:$AU,0)),INDEX(兵法调用模板!$AZ:$AZ,MATCH(AA44,兵法调用模板!$AY:$AY,0))),INDEX(兵法调用模板!$BD:$BD,MATCH(AA44,兵法调用模板!$BC:$BC,0))),"")</f>
        <v/>
      </c>
      <c r="AD44" s="201" t="str">
        <f>IFERROR(IFERROR(IFERROR(INDEX(兵法调用模板!$AW:$AW,MATCH(AA44,兵法调用模板!$AU:$AU,0)),INDEX(兵法调用模板!$BA:$BA,MATCH(AA44,兵法调用模板!$AY:$AY,0))),INDEX(兵法调用模板!$BE:$BE,MATCH(AA44,兵法调用模板!$BC:$BC,0))),"")</f>
        <v/>
      </c>
      <c r="AE44" s="172" t="s">
        <v>441</v>
      </c>
      <c r="AF44" s="175">
        <f t="shared" si="2"/>
        <v>1</v>
      </c>
      <c r="AH44" s="174" t="str">
        <f>IF(索引!T43="","",索引!T43&amp;5)</f>
        <v>302195</v>
      </c>
      <c r="AI44" s="172" t="str">
        <f>IFERROR(IF(AH44="","",IFERROR(IFERROR(INDEX(兵法调用模板!$BH:$BH,MATCH(AH44,兵法调用模板!$AU:$AU,0)),INDEX(兵法调用模板!$BH:$BH,MATCH(AH44,兵法调用模板!$AY:$AY,0))),INDEX(兵法调用模板!$BH:$BH,MATCH(AH44,兵法调用模板!$BC:$BC,0)))),"")</f>
        <v/>
      </c>
      <c r="AJ44" s="201" t="str">
        <f>IFERROR(IFERROR(IFERROR(INDEX(兵法调用模板!$AV:$AV,MATCH(AH44,兵法调用模板!$AU:$AU,0)),INDEX(兵法调用模板!$AZ:$AZ,MATCH(AH44,兵法调用模板!$AY:$AY,0))),INDEX(兵法调用模板!$BD:$BD,MATCH(AH44,兵法调用模板!$BC:$BC,0))),"")</f>
        <v/>
      </c>
      <c r="AK44" s="201" t="str">
        <f>IFERROR(IFERROR(IFERROR(INDEX(兵法调用模板!$AW:$AW,MATCH(AH44,兵法调用模板!$AU:$AU,0)),INDEX(兵法调用模板!$BA:$BA,MATCH(AH44,兵法调用模板!$AY:$AY,0))),INDEX(兵法调用模板!$BE:$BE,MATCH(AH44,兵法调用模板!$BC:$BC,0))),"")</f>
        <v/>
      </c>
      <c r="AL44" s="172" t="s">
        <v>441</v>
      </c>
      <c r="AM44" s="175">
        <f t="shared" si="3"/>
        <v>1</v>
      </c>
    </row>
    <row r="45" spans="6:39">
      <c r="F45" s="174" t="str">
        <f>IF(索引!T44="","",索引!T44&amp;1)</f>
        <v>302201</v>
      </c>
      <c r="G45" s="172" t="str">
        <f>IFERROR(IF(F45="","",IFERROR(IFERROR(INDEX(兵法调用模板!$BH:$BH,MATCH(F45,兵法调用模板!$AU:$AU,0)),INDEX(兵法调用模板!$BH:$BH,MATCH(F45,兵法调用模板!$AY:$AY,0))),INDEX(兵法调用模板!$BH:$BH,MATCH(F45,兵法调用模板!$BC:$BC,0)))),"")</f>
        <v>使攻击最高的女性武将部队获得{0}%暴击概率提升,再随机使2名女性武将部队获得{1}%伤害减免。</v>
      </c>
      <c r="H45" s="201">
        <f>IFERROR(IFERROR(IFERROR(INDEX(兵法调用模板!$AV:$AV,MATCH(F45,兵法调用模板!$AU:$AU,0)),INDEX(兵法调用模板!$AZ:$AZ,MATCH(F45,兵法调用模板!$AY:$AY,0))),INDEX(兵法调用模板!$BD:$BD,MATCH(F45,兵法调用模板!$BC:$BC,0))),"")</f>
        <v>0.14299999999999999</v>
      </c>
      <c r="I45" s="201">
        <f>IFERROR(IFERROR(IFERROR(INDEX(兵法调用模板!$AW:$AW,MATCH(F45,兵法调用模板!$AU:$AU,0)),INDEX(兵法调用模板!$BA:$BA,MATCH(F45,兵法调用模板!$AY:$AY,0))),INDEX(兵法调用模板!$BE:$BE,MATCH(F45,兵法调用模板!$BC:$BC,0))),"")</f>
        <v>1.2999999999999999E-2</v>
      </c>
      <c r="J45" s="172" t="s">
        <v>441</v>
      </c>
      <c r="K45" s="175">
        <f t="shared" si="5"/>
        <v>100</v>
      </c>
      <c r="M45" s="174" t="str">
        <f>IF(索引!T44="","",索引!T44&amp;2)</f>
        <v>302202</v>
      </c>
      <c r="N45" s="172" t="str">
        <f>IFERROR(IF(M45="","",IFERROR(IFERROR(INDEX(兵法调用模板!$BH:$BH,MATCH(M45,兵法调用模板!$AU:$AU,0)),INDEX(兵法调用模板!$BH:$BH,MATCH(M45,兵法调用模板!$AY:$AY,0))),INDEX(兵法调用模板!$BH:$BH,MATCH(M45,兵法调用模板!$BC:$BC,0)))),"")</f>
        <v>使攻击最高的女性武将部队获得{0}%暴击概率提升,再随机使2名女性武将部队获得{1}%伤害减免。</v>
      </c>
      <c r="O45" s="201">
        <f>IFERROR(IFERROR(IFERROR(INDEX(兵法调用模板!$AV:$AV,MATCH(M45,兵法调用模板!$AU:$AU,0)),INDEX(兵法调用模板!$AZ:$AZ,MATCH(M45,兵法调用模板!$AY:$AY,0))),INDEX(兵法调用模板!$BD:$BD,MATCH(M45,兵法调用模板!$BC:$BC,0))),"")</f>
        <v>5.7000000000000002E-2</v>
      </c>
      <c r="P45" s="201">
        <f>IFERROR(IFERROR(IFERROR(INDEX(兵法调用模板!$AW:$AW,MATCH(M45,兵法调用模板!$AU:$AU,0)),INDEX(兵法调用模板!$BA:$BA,MATCH(M45,兵法调用模板!$AY:$AY,0))),INDEX(兵法调用模板!$BE:$BE,MATCH(M45,兵法调用模板!$BC:$BC,0))),"")</f>
        <v>5.0000000000000001E-3</v>
      </c>
      <c r="Q45" s="172" t="s">
        <v>441</v>
      </c>
      <c r="R45" s="175">
        <f t="shared" si="0"/>
        <v>100</v>
      </c>
      <c r="T45" s="174" t="str">
        <f>IF(索引!T44="","",索引!T44&amp;3)</f>
        <v>302203</v>
      </c>
      <c r="U45" s="172" t="str">
        <f>IFERROR(IF(T45="","",IFERROR(IFERROR(INDEX(兵法调用模板!$BH:$BH,MATCH(T45,兵法调用模板!$AU:$AU,0)),INDEX(兵法调用模板!$BH:$BH,MATCH(T45,兵法调用模板!$AY:$AY,0))),INDEX(兵法调用模板!$BH:$BH,MATCH(T45,兵法调用模板!$BC:$BC,0)))),"")</f>
        <v/>
      </c>
      <c r="V45" s="201" t="str">
        <f>IFERROR(IFERROR(IFERROR(INDEX(兵法调用模板!$AV:$AV,MATCH(T45,兵法调用模板!$AU:$AU,0)),INDEX(兵法调用模板!$AZ:$AZ,MATCH(T45,兵法调用模板!$AY:$AY,0))),INDEX(兵法调用模板!$BD:$BD,MATCH(T45,兵法调用模板!$BC:$BC,0))),"")</f>
        <v/>
      </c>
      <c r="W45" s="201" t="str">
        <f>IFERROR(IFERROR(IFERROR(INDEX(兵法调用模板!$AW:$AW,MATCH(T45,兵法调用模板!$AU:$AU,0)),INDEX(兵法调用模板!$BA:$BA,MATCH(T45,兵法调用模板!$AY:$AY,0))),INDEX(兵法调用模板!$BE:$BE,MATCH(T45,兵法调用模板!$BC:$BC,0))),"")</f>
        <v/>
      </c>
      <c r="X45" s="172" t="s">
        <v>441</v>
      </c>
      <c r="Y45" s="175">
        <f t="shared" si="1"/>
        <v>1</v>
      </c>
      <c r="AA45" s="174" t="str">
        <f>IF(索引!T44="","",索引!T44&amp;4)</f>
        <v>302204</v>
      </c>
      <c r="AB45" s="172" t="str">
        <f>IFERROR(IF(AA45="","",IFERROR(IFERROR(INDEX(兵法调用模板!$BH:$BH,MATCH(AA45,兵法调用模板!$AU:$AU,0)),INDEX(兵法调用模板!$BH:$BH,MATCH(AA45,兵法调用模板!$AY:$AY,0))),INDEX(兵法调用模板!$BH:$BH,MATCH(AA45,兵法调用模板!$BC:$BC,0)))),"")</f>
        <v/>
      </c>
      <c r="AC45" s="201" t="str">
        <f>IFERROR(IFERROR(IFERROR(INDEX(兵法调用模板!$AV:$AV,MATCH(AA45,兵法调用模板!$AU:$AU,0)),INDEX(兵法调用模板!$AZ:$AZ,MATCH(AA45,兵法调用模板!$AY:$AY,0))),INDEX(兵法调用模板!$BD:$BD,MATCH(AA45,兵法调用模板!$BC:$BC,0))),"")</f>
        <v/>
      </c>
      <c r="AD45" s="201" t="str">
        <f>IFERROR(IFERROR(IFERROR(INDEX(兵法调用模板!$AW:$AW,MATCH(AA45,兵法调用模板!$AU:$AU,0)),INDEX(兵法调用模板!$BA:$BA,MATCH(AA45,兵法调用模板!$AY:$AY,0))),INDEX(兵法调用模板!$BE:$BE,MATCH(AA45,兵法调用模板!$BC:$BC,0))),"")</f>
        <v/>
      </c>
      <c r="AE45" s="172" t="s">
        <v>441</v>
      </c>
      <c r="AF45" s="175">
        <f t="shared" si="2"/>
        <v>1</v>
      </c>
      <c r="AH45" s="174" t="str">
        <f>IF(索引!T44="","",索引!T44&amp;5)</f>
        <v>302205</v>
      </c>
      <c r="AI45" s="172" t="str">
        <f>IFERROR(IF(AH45="","",IFERROR(IFERROR(INDEX(兵法调用模板!$BH:$BH,MATCH(AH45,兵法调用模板!$AU:$AU,0)),INDEX(兵法调用模板!$BH:$BH,MATCH(AH45,兵法调用模板!$AY:$AY,0))),INDEX(兵法调用模板!$BH:$BH,MATCH(AH45,兵法调用模板!$BC:$BC,0)))),"")</f>
        <v/>
      </c>
      <c r="AJ45" s="201" t="str">
        <f>IFERROR(IFERROR(IFERROR(INDEX(兵法调用模板!$AV:$AV,MATCH(AH45,兵法调用模板!$AU:$AU,0)),INDEX(兵法调用模板!$AZ:$AZ,MATCH(AH45,兵法调用模板!$AY:$AY,0))),INDEX(兵法调用模板!$BD:$BD,MATCH(AH45,兵法调用模板!$BC:$BC,0))),"")</f>
        <v/>
      </c>
      <c r="AK45" s="201" t="str">
        <f>IFERROR(IFERROR(IFERROR(INDEX(兵法调用模板!$AW:$AW,MATCH(AH45,兵法调用模板!$AU:$AU,0)),INDEX(兵法调用模板!$BA:$BA,MATCH(AH45,兵法调用模板!$AY:$AY,0))),INDEX(兵法调用模板!$BE:$BE,MATCH(AH45,兵法调用模板!$BC:$BC,0))),"")</f>
        <v/>
      </c>
      <c r="AL45" s="172" t="s">
        <v>441</v>
      </c>
      <c r="AM45" s="175">
        <f t="shared" si="3"/>
        <v>1</v>
      </c>
    </row>
    <row r="46" spans="6:39">
      <c r="F46" s="174" t="str">
        <f>IF(索引!T45="","",索引!T45&amp;1)</f>
        <v>302211</v>
      </c>
      <c r="G46" s="172" t="str">
        <f>IFERROR(IF(F46="","",IFERROR(IFERROR(INDEX(兵法调用模板!$BH:$BH,MATCH(F46,兵法调用模板!$AU:$AU,0)),INDEX(兵法调用模板!$BH:$BH,MATCH(F46,兵法调用模板!$AY:$AY,0))),INDEX(兵法调用模板!$BH:$BH,MATCH(F46,兵法调用模板!$BC:$BC,0)))),"")</f>
        <v>每次释放怒气时，最近的3支友军部队被净化一次，清除所有负面与控制效果，并且移动速度提高{0}，持续{1}秒，如果是骑兵部队则额外进行一次冲锋，冲锋造成攻击力{2}%的武力伤害。</v>
      </c>
      <c r="H46" s="201">
        <f>IFERROR(IFERROR(IFERROR(INDEX(兵法调用模板!$AV:$AV,MATCH(F46,兵法调用模板!$AU:$AU,0)),INDEX(兵法调用模板!$AZ:$AZ,MATCH(F46,兵法调用模板!$AY:$AY,0))),INDEX(兵法调用模板!$BD:$BD,MATCH(F46,兵法调用模板!$BC:$BC,0))),"")</f>
        <v>21</v>
      </c>
      <c r="I46" s="201">
        <f>IFERROR(IFERROR(IFERROR(INDEX(兵法调用模板!$AW:$AW,MATCH(F46,兵法调用模板!$AU:$AU,0)),INDEX(兵法调用模板!$BA:$BA,MATCH(F46,兵法调用模板!$AY:$AY,0))),INDEX(兵法调用模板!$BE:$BE,MATCH(F46,兵法调用模板!$BC:$BC,0))),"")</f>
        <v>0</v>
      </c>
      <c r="J46" s="172" t="s">
        <v>441</v>
      </c>
      <c r="K46" s="175">
        <f t="shared" si="5"/>
        <v>1</v>
      </c>
      <c r="M46" s="174" t="str">
        <f>IF(索引!T45="","",索引!T45&amp;2)</f>
        <v>302212</v>
      </c>
      <c r="N46" s="172" t="str">
        <f>IFERROR(IF(M46="","",IFERROR(IFERROR(INDEX(兵法调用模板!$BH:$BH,MATCH(M46,兵法调用模板!$AU:$AU,0)),INDEX(兵法调用模板!$BH:$BH,MATCH(M46,兵法调用模板!$AY:$AY,0))),INDEX(兵法调用模板!$BH:$BH,MATCH(M46,兵法调用模板!$BC:$BC,0)))),"")</f>
        <v>每次释放怒气时，最近的3支友军部队被净化一次，清除所有负面与控制效果，并且移动速度提高{0}，持续{1}秒，如果是骑兵部队则额外进行一次冲锋，冲锋造成攻击力{2}%的武力伤害。</v>
      </c>
      <c r="O46" s="201">
        <f>IFERROR(IFERROR(IFERROR(INDEX(兵法调用模板!$AV:$AV,MATCH(M46,兵法调用模板!$AU:$AU,0)),INDEX(兵法调用模板!$AZ:$AZ,MATCH(M46,兵法调用模板!$AY:$AY,0))),INDEX(兵法调用模板!$BD:$BD,MATCH(M46,兵法调用模板!$BC:$BC,0))),"")</f>
        <v>10</v>
      </c>
      <c r="P46" s="201">
        <f>IFERROR(IFERROR(IFERROR(INDEX(兵法调用模板!$AW:$AW,MATCH(M46,兵法调用模板!$AU:$AU,0)),INDEX(兵法调用模板!$BA:$BA,MATCH(M46,兵法调用模板!$AY:$AY,0))),INDEX(兵法调用模板!$BE:$BE,MATCH(M46,兵法调用模板!$BC:$BC,0))),"")</f>
        <v>0</v>
      </c>
      <c r="Q46" s="172" t="s">
        <v>441</v>
      </c>
      <c r="R46" s="175">
        <f t="shared" si="0"/>
        <v>1</v>
      </c>
      <c r="T46" s="174" t="str">
        <f>IF(索引!T45="","",索引!T45&amp;3)</f>
        <v>302213</v>
      </c>
      <c r="U46" s="172" t="str">
        <f>IFERROR(IF(T46="","",IFERROR(IFERROR(INDEX(兵法调用模板!$BH:$BH,MATCH(T46,兵法调用模板!$AU:$AU,0)),INDEX(兵法调用模板!$BH:$BH,MATCH(T46,兵法调用模板!$AY:$AY,0))),INDEX(兵法调用模板!$BH:$BH,MATCH(T46,兵法调用模板!$BC:$BC,0)))),"")</f>
        <v>每次释放怒气时，最近的3支友军部队被净化一次，清除所有负面与控制效果，并且移动速度提高{0}，持续{1}秒，如果是骑兵部队则额外进行一次冲锋，冲锋造成攻击力{2}%的武力伤害。</v>
      </c>
      <c r="V46" s="201">
        <f>IFERROR(IFERROR(IFERROR(INDEX(兵法调用模板!$AV:$AV,MATCH(T46,兵法调用模板!$AU:$AU,0)),INDEX(兵法调用模板!$AZ:$AZ,MATCH(T46,兵法调用模板!$AY:$AY,0))),INDEX(兵法调用模板!$BD:$BD,MATCH(T46,兵法调用模板!$BC:$BC,0))),"")</f>
        <v>0.19700000000000001</v>
      </c>
      <c r="W46" s="201">
        <f>IFERROR(IFERROR(IFERROR(INDEX(兵法调用模板!$AW:$AW,MATCH(T46,兵法调用模板!$AU:$AU,0)),INDEX(兵法调用模板!$BA:$BA,MATCH(T46,兵法调用模板!$AY:$AY,0))),INDEX(兵法调用模板!$BE:$BE,MATCH(T46,兵法调用模板!$BC:$BC,0))),"")</f>
        <v>0.01</v>
      </c>
      <c r="X46" s="172" t="s">
        <v>441</v>
      </c>
      <c r="Y46" s="175">
        <f t="shared" si="1"/>
        <v>100</v>
      </c>
      <c r="AA46" s="174" t="str">
        <f>IF(索引!T45="","",索引!T45&amp;4)</f>
        <v>302214</v>
      </c>
      <c r="AB46" s="172" t="str">
        <f>IFERROR(IF(AA46="","",IFERROR(IFERROR(INDEX(兵法调用模板!$BH:$BH,MATCH(AA46,兵法调用模板!$AU:$AU,0)),INDEX(兵法调用模板!$BH:$BH,MATCH(AA46,兵法调用模板!$AY:$AY,0))),INDEX(兵法调用模板!$BH:$BH,MATCH(AA46,兵法调用模板!$BC:$BC,0)))),"")</f>
        <v/>
      </c>
      <c r="AC46" s="201" t="str">
        <f>IFERROR(IFERROR(IFERROR(INDEX(兵法调用模板!$AV:$AV,MATCH(AA46,兵法调用模板!$AU:$AU,0)),INDEX(兵法调用模板!$AZ:$AZ,MATCH(AA46,兵法调用模板!$AY:$AY,0))),INDEX(兵法调用模板!$BD:$BD,MATCH(AA46,兵法调用模板!$BC:$BC,0))),"")</f>
        <v/>
      </c>
      <c r="AD46" s="201" t="str">
        <f>IFERROR(IFERROR(IFERROR(INDEX(兵法调用模板!$AW:$AW,MATCH(AA46,兵法调用模板!$AU:$AU,0)),INDEX(兵法调用模板!$BA:$BA,MATCH(AA46,兵法调用模板!$AY:$AY,0))),INDEX(兵法调用模板!$BE:$BE,MATCH(AA46,兵法调用模板!$BC:$BC,0))),"")</f>
        <v/>
      </c>
      <c r="AE46" s="172" t="s">
        <v>441</v>
      </c>
      <c r="AF46" s="175">
        <f t="shared" si="2"/>
        <v>1</v>
      </c>
      <c r="AH46" s="174" t="str">
        <f>IF(索引!T45="","",索引!T45&amp;5)</f>
        <v>302215</v>
      </c>
      <c r="AI46" s="172" t="str">
        <f>IFERROR(IF(AH46="","",IFERROR(IFERROR(INDEX(兵法调用模板!$BH:$BH,MATCH(AH46,兵法调用模板!$AU:$AU,0)),INDEX(兵法调用模板!$BH:$BH,MATCH(AH46,兵法调用模板!$AY:$AY,0))),INDEX(兵法调用模板!$BH:$BH,MATCH(AH46,兵法调用模板!$BC:$BC,0)))),"")</f>
        <v/>
      </c>
      <c r="AJ46" s="201" t="str">
        <f>IFERROR(IFERROR(IFERROR(INDEX(兵法调用模板!$AV:$AV,MATCH(AH46,兵法调用模板!$AU:$AU,0)),INDEX(兵法调用模板!$AZ:$AZ,MATCH(AH46,兵法调用模板!$AY:$AY,0))),INDEX(兵法调用模板!$BD:$BD,MATCH(AH46,兵法调用模板!$BC:$BC,0))),"")</f>
        <v/>
      </c>
      <c r="AK46" s="201" t="str">
        <f>IFERROR(IFERROR(IFERROR(INDEX(兵法调用模板!$AW:$AW,MATCH(AH46,兵法调用模板!$AU:$AU,0)),INDEX(兵法调用模板!$BA:$BA,MATCH(AH46,兵法调用模板!$AY:$AY,0))),INDEX(兵法调用模板!$BE:$BE,MATCH(AH46,兵法调用模板!$BC:$BC,0))),"")</f>
        <v/>
      </c>
      <c r="AL46" s="172" t="s">
        <v>441</v>
      </c>
      <c r="AM46" s="175">
        <f t="shared" si="3"/>
        <v>1</v>
      </c>
    </row>
    <row r="47" spans="6:39">
      <c r="F47" s="174" t="str">
        <f>IF(索引!T46="","",索引!T46&amp;1)</f>
        <v>302221</v>
      </c>
      <c r="G47" s="172" t="str">
        <f>IFERROR(IF(F47="","",IFERROR(IFERROR(INDEX(兵法调用模板!$BH:$BH,MATCH(F47,兵法调用模板!$AU:$AU,0)),INDEX(兵法调用模板!$BH:$BH,MATCH(F47,兵法调用模板!$AY:$AY,0))),INDEX(兵法调用模板!$BH:$BH,MATCH(F47,兵法调用模板!$BC:$BC,0)))),"")</f>
        <v>自身生命低于一半后，自身士兵立即脱离士气溃败效果，士气无法降低，士兵攻击速度提高{0}点，持续{1}秒.</v>
      </c>
      <c r="H47" s="201">
        <f>IFERROR(IFERROR(IFERROR(INDEX(兵法调用模板!$AV:$AV,MATCH(F47,兵法调用模板!$AU:$AU,0)),INDEX(兵法调用模板!$AZ:$AZ,MATCH(F47,兵法调用模板!$AY:$AY,0))),INDEX(兵法调用模板!$BD:$BD,MATCH(F47,兵法调用模板!$BC:$BC,0))),"")</f>
        <v>40</v>
      </c>
      <c r="I47" s="201">
        <f>IFERROR(IFERROR(IFERROR(INDEX(兵法调用模板!$AW:$AW,MATCH(F47,兵法调用模板!$AU:$AU,0)),INDEX(兵法调用模板!$BA:$BA,MATCH(F47,兵法调用模板!$AY:$AY,0))),INDEX(兵法调用模板!$BE:$BE,MATCH(F47,兵法调用模板!$BC:$BC,0))),"")</f>
        <v>4</v>
      </c>
      <c r="J47" s="172" t="s">
        <v>441</v>
      </c>
      <c r="K47" s="175">
        <f t="shared" si="5"/>
        <v>1</v>
      </c>
      <c r="M47" s="174" t="str">
        <f>IF(索引!T46="","",索引!T46&amp;2)</f>
        <v>302222</v>
      </c>
      <c r="N47" s="172" t="str">
        <f>IFERROR(IF(M47="","",IFERROR(IFERROR(INDEX(兵法调用模板!$BH:$BH,MATCH(M47,兵法调用模板!$AU:$AU,0)),INDEX(兵法调用模板!$BH:$BH,MATCH(M47,兵法调用模板!$AY:$AY,0))),INDEX(兵法调用模板!$BH:$BH,MATCH(M47,兵法调用模板!$BC:$BC,0)))),"")</f>
        <v>自身生命低于一半后，自身士兵立即脱离士气溃败效果，士气无法降低，士兵攻击速度提高{0}点，持续{1}秒.</v>
      </c>
      <c r="O47" s="201">
        <f>IFERROR(IFERROR(IFERROR(INDEX(兵法调用模板!$AV:$AV,MATCH(M47,兵法调用模板!$AU:$AU,0)),INDEX(兵法调用模板!$AZ:$AZ,MATCH(M47,兵法调用模板!$AY:$AY,0))),INDEX(兵法调用模板!$BD:$BD,MATCH(M47,兵法调用模板!$BC:$BC,0))),"")</f>
        <v>5.9</v>
      </c>
      <c r="P47" s="201">
        <f>IFERROR(IFERROR(IFERROR(INDEX(兵法调用模板!$AW:$AW,MATCH(M47,兵法调用模板!$AU:$AU,0)),INDEX(兵法调用模板!$BA:$BA,MATCH(M47,兵法调用模板!$AY:$AY,0))),INDEX(兵法调用模板!$BE:$BE,MATCH(M47,兵法调用模板!$BC:$BC,0))),"")</f>
        <v>0.6</v>
      </c>
      <c r="Q47" s="172" t="s">
        <v>441</v>
      </c>
      <c r="R47" s="175">
        <f t="shared" si="0"/>
        <v>1</v>
      </c>
      <c r="T47" s="174" t="str">
        <f>IF(索引!T46="","",索引!T46&amp;3)</f>
        <v>302223</v>
      </c>
      <c r="U47" s="172" t="str">
        <f>IFERROR(IF(T47="","",IFERROR(IFERROR(INDEX(兵法调用模板!$BH:$BH,MATCH(T47,兵法调用模板!$AU:$AU,0)),INDEX(兵法调用模板!$BH:$BH,MATCH(T47,兵法调用模板!$AY:$AY,0))),INDEX(兵法调用模板!$BH:$BH,MATCH(T47,兵法调用模板!$BC:$BC,0)))),"")</f>
        <v/>
      </c>
      <c r="V47" s="201" t="str">
        <f>IFERROR(IFERROR(IFERROR(INDEX(兵法调用模板!$AV:$AV,MATCH(T47,兵法调用模板!$AU:$AU,0)),INDEX(兵法调用模板!$AZ:$AZ,MATCH(T47,兵法调用模板!$AY:$AY,0))),INDEX(兵法调用模板!$BD:$BD,MATCH(T47,兵法调用模板!$BC:$BC,0))),"")</f>
        <v/>
      </c>
      <c r="W47" s="201" t="str">
        <f>IFERROR(IFERROR(IFERROR(INDEX(兵法调用模板!$AW:$AW,MATCH(T47,兵法调用模板!$AU:$AU,0)),INDEX(兵法调用模板!$BA:$BA,MATCH(T47,兵法调用模板!$AY:$AY,0))),INDEX(兵法调用模板!$BE:$BE,MATCH(T47,兵法调用模板!$BC:$BC,0))),"")</f>
        <v/>
      </c>
      <c r="X47" s="172" t="s">
        <v>441</v>
      </c>
      <c r="Y47" s="175">
        <f t="shared" si="1"/>
        <v>1</v>
      </c>
      <c r="AA47" s="174" t="str">
        <f>IF(索引!T46="","",索引!T46&amp;4)</f>
        <v>302224</v>
      </c>
      <c r="AB47" s="172" t="str">
        <f>IFERROR(IF(AA47="","",IFERROR(IFERROR(INDEX(兵法调用模板!$BH:$BH,MATCH(AA47,兵法调用模板!$AU:$AU,0)),INDEX(兵法调用模板!$BH:$BH,MATCH(AA47,兵法调用模板!$AY:$AY,0))),INDEX(兵法调用模板!$BH:$BH,MATCH(AA47,兵法调用模板!$BC:$BC,0)))),"")</f>
        <v/>
      </c>
      <c r="AC47" s="201" t="str">
        <f>IFERROR(IFERROR(IFERROR(INDEX(兵法调用模板!$AV:$AV,MATCH(AA47,兵法调用模板!$AU:$AU,0)),INDEX(兵法调用模板!$AZ:$AZ,MATCH(AA47,兵法调用模板!$AY:$AY,0))),INDEX(兵法调用模板!$BD:$BD,MATCH(AA47,兵法调用模板!$BC:$BC,0))),"")</f>
        <v/>
      </c>
      <c r="AD47" s="201" t="str">
        <f>IFERROR(IFERROR(IFERROR(INDEX(兵法调用模板!$AW:$AW,MATCH(AA47,兵法调用模板!$AU:$AU,0)),INDEX(兵法调用模板!$BA:$BA,MATCH(AA47,兵法调用模板!$AY:$AY,0))),INDEX(兵法调用模板!$BE:$BE,MATCH(AA47,兵法调用模板!$BC:$BC,0))),"")</f>
        <v/>
      </c>
      <c r="AE47" s="172" t="s">
        <v>441</v>
      </c>
      <c r="AF47" s="175">
        <f t="shared" si="2"/>
        <v>1</v>
      </c>
      <c r="AH47" s="174" t="str">
        <f>IF(索引!T46="","",索引!T46&amp;5)</f>
        <v>302225</v>
      </c>
      <c r="AI47" s="172" t="str">
        <f>IFERROR(IF(AH47="","",IFERROR(IFERROR(INDEX(兵法调用模板!$BH:$BH,MATCH(AH47,兵法调用模板!$AU:$AU,0)),INDEX(兵法调用模板!$BH:$BH,MATCH(AH47,兵法调用模板!$AY:$AY,0))),INDEX(兵法调用模板!$BH:$BH,MATCH(AH47,兵法调用模板!$BC:$BC,0)))),"")</f>
        <v/>
      </c>
      <c r="AJ47" s="201" t="str">
        <f>IFERROR(IFERROR(IFERROR(INDEX(兵法调用模板!$AV:$AV,MATCH(AH47,兵法调用模板!$AU:$AU,0)),INDEX(兵法调用模板!$AZ:$AZ,MATCH(AH47,兵法调用模板!$AY:$AY,0))),INDEX(兵法调用模板!$BD:$BD,MATCH(AH47,兵法调用模板!$BC:$BC,0))),"")</f>
        <v/>
      </c>
      <c r="AK47" s="201" t="str">
        <f>IFERROR(IFERROR(IFERROR(INDEX(兵法调用模板!$AW:$AW,MATCH(AH47,兵法调用模板!$AU:$AU,0)),INDEX(兵法调用模板!$BA:$BA,MATCH(AH47,兵法调用模板!$AY:$AY,0))),INDEX(兵法调用模板!$BE:$BE,MATCH(AH47,兵法调用模板!$BC:$BC,0))),"")</f>
        <v/>
      </c>
      <c r="AL47" s="172" t="s">
        <v>441</v>
      </c>
      <c r="AM47" s="175">
        <f t="shared" si="3"/>
        <v>1</v>
      </c>
    </row>
    <row r="48" spans="6:39">
      <c r="F48" s="174" t="str">
        <f>IF(索引!T47="","",索引!T47&amp;1)</f>
        <v>302231</v>
      </c>
      <c r="G48" s="172" t="str">
        <f>IFERROR(IF(F48="","",IFERROR(IFERROR(INDEX(兵法调用模板!$BH:$BH,MATCH(F48,兵法调用模板!$AU:$AU,0)),INDEX(兵法调用模板!$BH:$BH,MATCH(F48,兵法调用模板!$AY:$AY,0))),INDEX(兵法调用模板!$BH:$BH,MATCH(F48,兵法调用模板!$BC:$BC,0)))),"")</f>
        <v>给予离自身最近的3个士兵部队蓄势待发效果，每当其士气值为一百时，则触发一次士气高昂，攻击速度增加{0}，并且获得{1}%吸血，持续{2}秒。（内置cd{3}秒）</v>
      </c>
      <c r="H48" s="201">
        <f>IFERROR(IFERROR(IFERROR(INDEX(兵法调用模板!$AV:$AV,MATCH(F48,兵法调用模板!$AU:$AU,0)),INDEX(兵法调用模板!$AZ:$AZ,MATCH(F48,兵法调用模板!$AY:$AY,0))),INDEX(兵法调用模板!$BD:$BD,MATCH(F48,兵法调用模板!$BC:$BC,0))),"")</f>
        <v>21.9</v>
      </c>
      <c r="I48" s="201">
        <f>IFERROR(IFERROR(IFERROR(INDEX(兵法调用模板!$AW:$AW,MATCH(F48,兵法调用模板!$AU:$AU,0)),INDEX(兵法调用模板!$BA:$BA,MATCH(F48,兵法调用模板!$AY:$AY,0))),INDEX(兵法调用模板!$BE:$BE,MATCH(F48,兵法调用模板!$BC:$BC,0))),"")</f>
        <v>2.1</v>
      </c>
      <c r="J48" s="172" t="s">
        <v>441</v>
      </c>
      <c r="K48" s="175">
        <f t="shared" si="5"/>
        <v>1</v>
      </c>
      <c r="M48" s="174" t="str">
        <f>IF(索引!T47="","",索引!T47&amp;2)</f>
        <v>302232</v>
      </c>
      <c r="N48" s="172" t="str">
        <f>IFERROR(IF(M48="","",IFERROR(IFERROR(INDEX(兵法调用模板!$BH:$BH,MATCH(M48,兵法调用模板!$AU:$AU,0)),INDEX(兵法调用模板!$BH:$BH,MATCH(M48,兵法调用模板!$AY:$AY,0))),INDEX(兵法调用模板!$BH:$BH,MATCH(M48,兵法调用模板!$BC:$BC,0)))),"")</f>
        <v>给予离自身最近的3个士兵部队蓄势待发效果，每当其士气值为一百时，则触发一次士气高昂，攻击速度增加{0}，并且获得{1}%吸血，持续{2}秒。（内置cd{3}秒）</v>
      </c>
      <c r="O48" s="201">
        <f>IFERROR(IFERROR(IFERROR(INDEX(兵法调用模板!$AV:$AV,MATCH(M48,兵法调用模板!$AU:$AU,0)),INDEX(兵法调用模板!$AZ:$AZ,MATCH(M48,兵法调用模板!$AY:$AY,0))),INDEX(兵法调用模板!$BD:$BD,MATCH(M48,兵法调用模板!$BC:$BC,0))),"")</f>
        <v>0.219</v>
      </c>
      <c r="P48" s="201">
        <f>IFERROR(IFERROR(IFERROR(INDEX(兵法调用模板!$AW:$AW,MATCH(M48,兵法调用模板!$AU:$AU,0)),INDEX(兵法调用模板!$BA:$BA,MATCH(M48,兵法调用模板!$AY:$AY,0))),INDEX(兵法调用模板!$BE:$BE,MATCH(M48,兵法调用模板!$BC:$BC,0))),"")</f>
        <v>2.1000000000000001E-2</v>
      </c>
      <c r="Q48" s="172" t="s">
        <v>441</v>
      </c>
      <c r="R48" s="175">
        <f t="shared" si="0"/>
        <v>100</v>
      </c>
      <c r="T48" s="174" t="str">
        <f>IF(索引!T47="","",索引!T47&amp;3)</f>
        <v>302233</v>
      </c>
      <c r="U48" s="172" t="str">
        <f>IFERROR(IF(T48="","",IFERROR(IFERROR(INDEX(兵法调用模板!$BH:$BH,MATCH(T48,兵法调用模板!$AU:$AU,0)),INDEX(兵法调用模板!$BH:$BH,MATCH(T48,兵法调用模板!$AY:$AY,0))),INDEX(兵法调用模板!$BH:$BH,MATCH(T48,兵法调用模板!$BC:$BC,0)))),"")</f>
        <v>给予离自身最近的3个士兵部队蓄势待发效果，每当其士气值为一百时，则触发一次士气高昂，攻击速度增加{0}，并且获得{1}%吸血，持续{2}秒。（内置cd{3}秒）</v>
      </c>
      <c r="V48" s="201">
        <f>IFERROR(IFERROR(IFERROR(INDEX(兵法调用模板!$AV:$AV,MATCH(T48,兵法调用模板!$AU:$AU,0)),INDEX(兵法调用模板!$AZ:$AZ,MATCH(T48,兵法调用模板!$AY:$AY,0))),INDEX(兵法调用模板!$BD:$BD,MATCH(T48,兵法调用模板!$BC:$BC,0))),"")</f>
        <v>10</v>
      </c>
      <c r="W48" s="201">
        <f>IFERROR(IFERROR(IFERROR(INDEX(兵法调用模板!$AW:$AW,MATCH(T48,兵法调用模板!$AU:$AU,0)),INDEX(兵法调用模板!$BA:$BA,MATCH(T48,兵法调用模板!$AY:$AY,0))),INDEX(兵法调用模板!$BE:$BE,MATCH(T48,兵法调用模板!$BC:$BC,0))),"")</f>
        <v>0</v>
      </c>
      <c r="X48" s="172" t="s">
        <v>441</v>
      </c>
      <c r="Y48" s="175">
        <f t="shared" si="1"/>
        <v>1</v>
      </c>
      <c r="AA48" s="174" t="str">
        <f>IF(索引!T47="","",索引!T47&amp;4)</f>
        <v>302234</v>
      </c>
      <c r="AB48" s="172" t="str">
        <f>IFERROR(IF(AA48="","",IFERROR(IFERROR(INDEX(兵法调用模板!$BH:$BH,MATCH(AA48,兵法调用模板!$AU:$AU,0)),INDEX(兵法调用模板!$BH:$BH,MATCH(AA48,兵法调用模板!$AY:$AY,0))),INDEX(兵法调用模板!$BH:$BH,MATCH(AA48,兵法调用模板!$BC:$BC,0)))),"")</f>
        <v>给予离自身最近的3个士兵部队蓄势待发效果，每当其士气值为一百时，则触发一次士气高昂，攻击速度增加{0}，并且获得{1}%吸血，持续{2}秒。（内置cd{3}秒）</v>
      </c>
      <c r="AC48" s="201">
        <f>IFERROR(IFERROR(IFERROR(INDEX(兵法调用模板!$AV:$AV,MATCH(AA48,兵法调用模板!$AU:$AU,0)),INDEX(兵法调用模板!$AZ:$AZ,MATCH(AA48,兵法调用模板!$AY:$AY,0))),INDEX(兵法调用模板!$BD:$BD,MATCH(AA48,兵法调用模板!$BC:$BC,0))),"")</f>
        <v>20</v>
      </c>
      <c r="AD48" s="201">
        <f>IFERROR(IFERROR(IFERROR(INDEX(兵法调用模板!$AW:$AW,MATCH(AA48,兵法调用模板!$AU:$AU,0)),INDEX(兵法调用模板!$BA:$BA,MATCH(AA48,兵法调用模板!$AY:$AY,0))),INDEX(兵法调用模板!$BE:$BE,MATCH(AA48,兵法调用模板!$BC:$BC,0))),"")</f>
        <v>0</v>
      </c>
      <c r="AE48" s="172" t="s">
        <v>441</v>
      </c>
      <c r="AF48" s="175">
        <f t="shared" si="2"/>
        <v>1</v>
      </c>
      <c r="AH48" s="174" t="str">
        <f>IF(索引!T47="","",索引!T47&amp;5)</f>
        <v>302235</v>
      </c>
      <c r="AI48" s="172" t="str">
        <f>IFERROR(IF(AH48="","",IFERROR(IFERROR(INDEX(兵法调用模板!$BH:$BH,MATCH(AH48,兵法调用模板!$AU:$AU,0)),INDEX(兵法调用模板!$BH:$BH,MATCH(AH48,兵法调用模板!$AY:$AY,0))),INDEX(兵法调用模板!$BH:$BH,MATCH(AH48,兵法调用模板!$BC:$BC,0)))),"")</f>
        <v/>
      </c>
      <c r="AJ48" s="201" t="str">
        <f>IFERROR(IFERROR(IFERROR(INDEX(兵法调用模板!$AV:$AV,MATCH(AH48,兵法调用模板!$AU:$AU,0)),INDEX(兵法调用模板!$AZ:$AZ,MATCH(AH48,兵法调用模板!$AY:$AY,0))),INDEX(兵法调用模板!$BD:$BD,MATCH(AH48,兵法调用模板!$BC:$BC,0))),"")</f>
        <v/>
      </c>
      <c r="AK48" s="201" t="str">
        <f>IFERROR(IFERROR(IFERROR(INDEX(兵法调用模板!$AW:$AW,MATCH(AH48,兵法调用模板!$AU:$AU,0)),INDEX(兵法调用模板!$BA:$BA,MATCH(AH48,兵法调用模板!$AY:$AY,0))),INDEX(兵法调用模板!$BE:$BE,MATCH(AH48,兵法调用模板!$BC:$BC,0))),"")</f>
        <v/>
      </c>
      <c r="AL48" s="172" t="s">
        <v>441</v>
      </c>
      <c r="AM48" s="175">
        <f t="shared" si="3"/>
        <v>1</v>
      </c>
    </row>
    <row r="49" spans="6:39">
      <c r="F49" s="174" t="str">
        <f>IF(索引!T48="","",索引!T48&amp;1)</f>
        <v>302241</v>
      </c>
      <c r="G49" s="172" t="str">
        <f>IFERROR(IF(F49="","",IFERROR(IFERROR(INDEX(兵法调用模板!$BH:$BH,MATCH(F49,兵法调用模板!$AU:$AU,0)),INDEX(兵法调用模板!$BH:$BH,MATCH(F49,兵法调用模板!$AY:$AY,0))),INDEX(兵法调用模板!$BH:$BH,MATCH(F49,兵法调用模板!$BC:$BC,0)))),"")</f>
        <v>战斗开始后二十秒，三十秒，四十秒，每次使最近的一个敌方英雄向后传送移动{0}距离，移动速度降低{1}%，持续{2}秒</v>
      </c>
      <c r="H49" s="201">
        <f>IFERROR(IFERROR(IFERROR(INDEX(兵法调用模板!$AV:$AV,MATCH(F49,兵法调用模板!$AU:$AU,0)),INDEX(兵法调用模板!$AZ:$AZ,MATCH(F49,兵法调用模板!$AY:$AY,0))),INDEX(兵法调用模板!$BD:$BD,MATCH(F49,兵法调用模板!$BC:$BC,0))),"")</f>
        <v>47.6</v>
      </c>
      <c r="I49" s="201">
        <f>IFERROR(IFERROR(IFERROR(INDEX(兵法调用模板!$AW:$AW,MATCH(F49,兵法调用模板!$AU:$AU,0)),INDEX(兵法调用模板!$BA:$BA,MATCH(F49,兵法调用模板!$AY:$AY,0))),INDEX(兵法调用模板!$BE:$BE,MATCH(F49,兵法调用模板!$BC:$BC,0))),"")</f>
        <v>4.5</v>
      </c>
      <c r="J49" s="172" t="s">
        <v>441</v>
      </c>
      <c r="K49" s="175">
        <f t="shared" si="5"/>
        <v>1</v>
      </c>
      <c r="M49" s="174" t="str">
        <f>IF(索引!T48="","",索引!T48&amp;2)</f>
        <v>302242</v>
      </c>
      <c r="N49" s="172" t="str">
        <f>IFERROR(IF(M49="","",IFERROR(IFERROR(INDEX(兵法调用模板!$BH:$BH,MATCH(M49,兵法调用模板!$AU:$AU,0)),INDEX(兵法调用模板!$BH:$BH,MATCH(M49,兵法调用模板!$AY:$AY,0))),INDEX(兵法调用模板!$BH:$BH,MATCH(M49,兵法调用模板!$BC:$BC,0)))),"")</f>
        <v>战斗开始后二十秒，三十秒，四十秒，每次使最近的一个敌方英雄向后传送移动{0}距离，移动速度降低{1}%，持续{2}秒</v>
      </c>
      <c r="O49" s="201">
        <f>IFERROR(IFERROR(IFERROR(INDEX(兵法调用模板!$AV:$AV,MATCH(M49,兵法调用模板!$AU:$AU,0)),INDEX(兵法调用模板!$AZ:$AZ,MATCH(M49,兵法调用模板!$AY:$AY,0))),INDEX(兵法调用模板!$BD:$BD,MATCH(M49,兵法调用模板!$BC:$BC,0))),"")</f>
        <v>-0.5</v>
      </c>
      <c r="P49" s="201">
        <f>IFERROR(IFERROR(IFERROR(INDEX(兵法调用模板!$AW:$AW,MATCH(M49,兵法调用模板!$AU:$AU,0)),INDEX(兵法调用模板!$BA:$BA,MATCH(M49,兵法调用模板!$AY:$AY,0))),INDEX(兵法调用模板!$BE:$BE,MATCH(M49,兵法调用模板!$BC:$BC,0))),"")</f>
        <v>0</v>
      </c>
      <c r="Q49" s="172" t="s">
        <v>441</v>
      </c>
      <c r="R49" s="175">
        <f t="shared" si="0"/>
        <v>-100</v>
      </c>
      <c r="T49" s="174" t="str">
        <f>IF(索引!T48="","",索引!T48&amp;3)</f>
        <v>302243</v>
      </c>
      <c r="U49" s="172" t="str">
        <f>IFERROR(IF(T49="","",IFERROR(IFERROR(INDEX(兵法调用模板!$BH:$BH,MATCH(T49,兵法调用模板!$AU:$AU,0)),INDEX(兵法调用模板!$BH:$BH,MATCH(T49,兵法调用模板!$AY:$AY,0))),INDEX(兵法调用模板!$BH:$BH,MATCH(T49,兵法调用模板!$BC:$BC,0)))),"")</f>
        <v>战斗开始后二十秒，三十秒，四十秒，每次使最近的一个敌方英雄向后传送移动{0}距离，移动速度降低{1}%，持续{2}秒</v>
      </c>
      <c r="V49" s="201">
        <f>IFERROR(IFERROR(IFERROR(INDEX(兵法调用模板!$AV:$AV,MATCH(T49,兵法调用模板!$AU:$AU,0)),INDEX(兵法调用模板!$AZ:$AZ,MATCH(T49,兵法调用模板!$AY:$AY,0))),INDEX(兵法调用模板!$BD:$BD,MATCH(T49,兵法调用模板!$BC:$BC,0))),"")</f>
        <v>20</v>
      </c>
      <c r="W49" s="201">
        <f>IFERROR(IFERROR(IFERROR(INDEX(兵法调用模板!$AW:$AW,MATCH(T49,兵法调用模板!$AU:$AU,0)),INDEX(兵法调用模板!$BA:$BA,MATCH(T49,兵法调用模板!$AY:$AY,0))),INDEX(兵法调用模板!$BE:$BE,MATCH(T49,兵法调用模板!$BC:$BC,0))),"")</f>
        <v>0</v>
      </c>
      <c r="X49" s="172" t="s">
        <v>441</v>
      </c>
      <c r="Y49" s="175">
        <f t="shared" si="1"/>
        <v>1</v>
      </c>
      <c r="AA49" s="174" t="str">
        <f>IF(索引!T48="","",索引!T48&amp;4)</f>
        <v>302244</v>
      </c>
      <c r="AB49" s="172" t="str">
        <f>IFERROR(IF(AA49="","",IFERROR(IFERROR(INDEX(兵法调用模板!$BH:$BH,MATCH(AA49,兵法调用模板!$AU:$AU,0)),INDEX(兵法调用模板!$BH:$BH,MATCH(AA49,兵法调用模板!$AY:$AY,0))),INDEX(兵法调用模板!$BH:$BH,MATCH(AA49,兵法调用模板!$BC:$BC,0)))),"")</f>
        <v/>
      </c>
      <c r="AC49" s="201" t="str">
        <f>IFERROR(IFERROR(IFERROR(INDEX(兵法调用模板!$AV:$AV,MATCH(AA49,兵法调用模板!$AU:$AU,0)),INDEX(兵法调用模板!$AZ:$AZ,MATCH(AA49,兵法调用模板!$AY:$AY,0))),INDEX(兵法调用模板!$BD:$BD,MATCH(AA49,兵法调用模板!$BC:$BC,0))),"")</f>
        <v/>
      </c>
      <c r="AD49" s="201" t="str">
        <f>IFERROR(IFERROR(IFERROR(INDEX(兵法调用模板!$AW:$AW,MATCH(AA49,兵法调用模板!$AU:$AU,0)),INDEX(兵法调用模板!$BA:$BA,MATCH(AA49,兵法调用模板!$AY:$AY,0))),INDEX(兵法调用模板!$BE:$BE,MATCH(AA49,兵法调用模板!$BC:$BC,0))),"")</f>
        <v/>
      </c>
      <c r="AE49" s="172" t="s">
        <v>441</v>
      </c>
      <c r="AF49" s="175">
        <f t="shared" si="2"/>
        <v>1</v>
      </c>
      <c r="AH49" s="174" t="str">
        <f>IF(索引!T48="","",索引!T48&amp;5)</f>
        <v>302245</v>
      </c>
      <c r="AI49" s="172" t="str">
        <f>IFERROR(IF(AH49="","",IFERROR(IFERROR(INDEX(兵法调用模板!$BH:$BH,MATCH(AH49,兵法调用模板!$AU:$AU,0)),INDEX(兵法调用模板!$BH:$BH,MATCH(AH49,兵法调用模板!$AY:$AY,0))),INDEX(兵法调用模板!$BH:$BH,MATCH(AH49,兵法调用模板!$BC:$BC,0)))),"")</f>
        <v/>
      </c>
      <c r="AJ49" s="201" t="str">
        <f>IFERROR(IFERROR(IFERROR(INDEX(兵法调用模板!$AV:$AV,MATCH(AH49,兵法调用模板!$AU:$AU,0)),INDEX(兵法调用模板!$AZ:$AZ,MATCH(AH49,兵法调用模板!$AY:$AY,0))),INDEX(兵法调用模板!$BD:$BD,MATCH(AH49,兵法调用模板!$BC:$BC,0))),"")</f>
        <v/>
      </c>
      <c r="AK49" s="201" t="str">
        <f>IFERROR(IFERROR(IFERROR(INDEX(兵法调用模板!$AW:$AW,MATCH(AH49,兵法调用模板!$AU:$AU,0)),INDEX(兵法调用模板!$BA:$BA,MATCH(AH49,兵法调用模板!$AY:$AY,0))),INDEX(兵法调用模板!$BE:$BE,MATCH(AH49,兵法调用模板!$BC:$BC,0))),"")</f>
        <v/>
      </c>
      <c r="AL49" s="172" t="s">
        <v>441</v>
      </c>
      <c r="AM49" s="175">
        <f t="shared" si="3"/>
        <v>1</v>
      </c>
    </row>
    <row r="50" spans="6:39">
      <c r="F50" s="174" t="str">
        <f>IF(索引!T49="","",索引!T49&amp;1)</f>
        <v>302251</v>
      </c>
      <c r="G50" s="172" t="str">
        <f>IFERROR(IF(F50="","",IFERROR(IFERROR(INDEX(兵法调用模板!$BH:$BH,MATCH(F50,兵法调用模板!$AU:$AU,0)),INDEX(兵法调用模板!$BH:$BH,MATCH(F50,兵法调用模板!$AY:$AY,0))),INDEX(兵法调用模板!$BH:$BH,MATCH(F50,兵法调用模板!$BC:$BC,0)))),"")</f>
        <v>战斗开始后{0}，{1}秒，将以自身为中心{2}码的敌人引力吸引过来，并造成{3}%攻击力的武力伤害。</v>
      </c>
      <c r="H50" s="201">
        <f>IFERROR(IFERROR(IFERROR(INDEX(兵法调用模板!$AV:$AV,MATCH(F50,兵法调用模板!$AU:$AU,0)),INDEX(兵法调用模板!$AZ:$AZ,MATCH(F50,兵法调用模板!$AY:$AY,0))),INDEX(兵法调用模板!$BD:$BD,MATCH(F50,兵法调用模板!$BC:$BC,0))),"")</f>
        <v>27</v>
      </c>
      <c r="I50" s="201">
        <f>IFERROR(IFERROR(IFERROR(INDEX(兵法调用模板!$AW:$AW,MATCH(F50,兵法调用模板!$AU:$AU,0)),INDEX(兵法调用模板!$BA:$BA,MATCH(F50,兵法调用模板!$AY:$AY,0))),INDEX(兵法调用模板!$BE:$BE,MATCH(F50,兵法调用模板!$BC:$BC,0))),"")</f>
        <v>-0.5</v>
      </c>
      <c r="J50" s="172" t="s">
        <v>441</v>
      </c>
      <c r="K50" s="175">
        <f t="shared" si="5"/>
        <v>1</v>
      </c>
      <c r="M50" s="174" t="str">
        <f>IF(索引!T49="","",索引!T49&amp;2)</f>
        <v>302252</v>
      </c>
      <c r="N50" s="172" t="str">
        <f>IFERROR(IF(M50="","",IFERROR(IFERROR(INDEX(兵法调用模板!$BH:$BH,MATCH(M50,兵法调用模板!$AU:$AU,0)),INDEX(兵法调用模板!$BH:$BH,MATCH(M50,兵法调用模板!$AY:$AY,0))),INDEX(兵法调用模板!$BH:$BH,MATCH(M50,兵法调用模板!$BC:$BC,0)))),"")</f>
        <v>战斗开始后{0}，{1}秒，将以自身为中心{2}码的敌人引力吸引过来，并造成{3}%攻击力的武力伤害。</v>
      </c>
      <c r="O50" s="201">
        <f>IFERROR(IFERROR(IFERROR(INDEX(兵法调用模板!$AV:$AV,MATCH(M50,兵法调用模板!$AU:$AU,0)),INDEX(兵法调用模板!$AZ:$AZ,MATCH(M50,兵法调用模板!$AY:$AY,0))),INDEX(兵法调用模板!$BD:$BD,MATCH(M50,兵法调用模板!$BC:$BC,0))),"")</f>
        <v>7.1</v>
      </c>
      <c r="P50" s="201">
        <f>IFERROR(IFERROR(IFERROR(INDEX(兵法调用模板!$AW:$AW,MATCH(M50,兵法调用模板!$AU:$AU,0)),INDEX(兵法调用模板!$BA:$BA,MATCH(M50,兵法调用模板!$AY:$AY,0))),INDEX(兵法调用模板!$BE:$BE,MATCH(M50,兵法调用模板!$BC:$BC,0))),"")</f>
        <v>0.7</v>
      </c>
      <c r="Q50" s="172" t="s">
        <v>441</v>
      </c>
      <c r="R50" s="175">
        <f t="shared" si="0"/>
        <v>1</v>
      </c>
      <c r="T50" s="174" t="str">
        <f>IF(索引!T49="","",索引!T49&amp;3)</f>
        <v>302253</v>
      </c>
      <c r="U50" s="172" t="str">
        <f>IFERROR(IF(T50="","",IFERROR(IFERROR(INDEX(兵法调用模板!$BH:$BH,MATCH(T50,兵法调用模板!$AU:$AU,0)),INDEX(兵法调用模板!$BH:$BH,MATCH(T50,兵法调用模板!$AY:$AY,0))),INDEX(兵法调用模板!$BH:$BH,MATCH(T50,兵法调用模板!$BC:$BC,0)))),"")</f>
        <v>战斗开始后{0}，{1}秒，将以自身为中心{2}码的敌人引力吸引过来，并造成{3}%攻击力的武力伤害。</v>
      </c>
      <c r="V50" s="201">
        <f>IFERROR(IFERROR(IFERROR(INDEX(兵法调用模板!$AV:$AV,MATCH(T50,兵法调用模板!$AU:$AU,0)),INDEX(兵法调用模板!$AZ:$AZ,MATCH(T50,兵法调用模板!$AY:$AY,0))),INDEX(兵法调用模板!$BD:$BD,MATCH(T50,兵法调用模板!$BC:$BC,0))),"")</f>
        <v>210</v>
      </c>
      <c r="W50" s="201">
        <f>IFERROR(IFERROR(IFERROR(INDEX(兵法调用模板!$AW:$AW,MATCH(T50,兵法调用模板!$AU:$AU,0)),INDEX(兵法调用模板!$BA:$BA,MATCH(T50,兵法调用模板!$AY:$AY,0))),INDEX(兵法调用模板!$BE:$BE,MATCH(T50,兵法调用模板!$BC:$BC,0))),"")</f>
        <v>0</v>
      </c>
      <c r="X50" s="172" t="s">
        <v>441</v>
      </c>
      <c r="Y50" s="175">
        <f t="shared" si="1"/>
        <v>1</v>
      </c>
      <c r="AA50" s="174" t="str">
        <f>IF(索引!T49="","",索引!T49&amp;4)</f>
        <v>302254</v>
      </c>
      <c r="AB50" s="172" t="str">
        <f>IFERROR(IF(AA50="","",IFERROR(IFERROR(INDEX(兵法调用模板!$BH:$BH,MATCH(AA50,兵法调用模板!$AU:$AU,0)),INDEX(兵法调用模板!$BH:$BH,MATCH(AA50,兵法调用模板!$AY:$AY,0))),INDEX(兵法调用模板!$BH:$BH,MATCH(AA50,兵法调用模板!$BC:$BC,0)))),"")</f>
        <v>战斗开始后{0}，{1}秒，将以自身为中心{2}码的敌人引力吸引过来，并造成{3}%攻击力的武力伤害。</v>
      </c>
      <c r="AC50" s="201">
        <f>IFERROR(IFERROR(IFERROR(INDEX(兵法调用模板!$AV:$AV,MATCH(AA50,兵法调用模板!$AU:$AU,0)),INDEX(兵法调用模板!$AZ:$AZ,MATCH(AA50,兵法调用模板!$AY:$AY,0))),INDEX(兵法调用模板!$BD:$BD,MATCH(AA50,兵法调用模板!$BC:$BC,0))),"")</f>
        <v>0.3</v>
      </c>
      <c r="AD50" s="201">
        <f>IFERROR(IFERROR(IFERROR(INDEX(兵法调用模板!$AW:$AW,MATCH(AA50,兵法调用模板!$AU:$AU,0)),INDEX(兵法调用模板!$BA:$BA,MATCH(AA50,兵法调用模板!$AY:$AY,0))),INDEX(兵法调用模板!$BE:$BE,MATCH(AA50,兵法调用模板!$BC:$BC,0))),"")</f>
        <v>0</v>
      </c>
      <c r="AE50" s="172" t="s">
        <v>441</v>
      </c>
      <c r="AF50" s="175">
        <f t="shared" si="2"/>
        <v>100</v>
      </c>
      <c r="AH50" s="174" t="str">
        <f>IF(索引!T49="","",索引!T49&amp;5)</f>
        <v>302255</v>
      </c>
      <c r="AI50" s="172" t="str">
        <f>IFERROR(IF(AH50="","",IFERROR(IFERROR(INDEX(兵法调用模板!$BH:$BH,MATCH(AH50,兵法调用模板!$AU:$AU,0)),INDEX(兵法调用模板!$BH:$BH,MATCH(AH50,兵法调用模板!$AY:$AY,0))),INDEX(兵法调用模板!$BH:$BH,MATCH(AH50,兵法调用模板!$BC:$BC,0)))),"")</f>
        <v/>
      </c>
      <c r="AJ50" s="201" t="str">
        <f>IFERROR(IFERROR(IFERROR(INDEX(兵法调用模板!$AV:$AV,MATCH(AH50,兵法调用模板!$AU:$AU,0)),INDEX(兵法调用模板!$AZ:$AZ,MATCH(AH50,兵法调用模板!$AY:$AY,0))),INDEX(兵法调用模板!$BD:$BD,MATCH(AH50,兵法调用模板!$BC:$BC,0))),"")</f>
        <v/>
      </c>
      <c r="AK50" s="201" t="str">
        <f>IFERROR(IFERROR(IFERROR(INDEX(兵法调用模板!$AW:$AW,MATCH(AH50,兵法调用模板!$AU:$AU,0)),INDEX(兵法调用模板!$BA:$BA,MATCH(AH50,兵法调用模板!$AY:$AY,0))),INDEX(兵法调用模板!$BE:$BE,MATCH(AH50,兵法调用模板!$BC:$BC,0))),"")</f>
        <v/>
      </c>
      <c r="AL50" s="172" t="s">
        <v>441</v>
      </c>
      <c r="AM50" s="175">
        <f t="shared" si="3"/>
        <v>1</v>
      </c>
    </row>
    <row r="51" spans="6:39">
      <c r="F51" s="174" t="str">
        <f>IF(索引!T50="","",索引!T50&amp;1)</f>
        <v>302261</v>
      </c>
      <c r="G51" s="172" t="str">
        <f>IFERROR(IF(F51="","",IFERROR(IFERROR(INDEX(兵法调用模板!$BH:$BH,MATCH(F51,兵法调用模板!$AU:$AU,0)),INDEX(兵法调用模板!$BH:$BH,MATCH(F51,兵法调用模板!$AY:$AY,0))),INDEX(兵法调用模板!$BH:$BH,MATCH(F51,兵法调用模板!$BC:$BC,0)))),"")</f>
        <v>战斗开始5秒后，自身与敌方离自身最远的一个武将，互相交换位置，并且自身免伤增加{0}%，持续{1}秒。</v>
      </c>
      <c r="H51" s="201">
        <f>IFERROR(IFERROR(IFERROR(INDEX(兵法调用模板!$AV:$AV,MATCH(F51,兵法调用模板!$AU:$AU,0)),INDEX(兵法调用模板!$AZ:$AZ,MATCH(F51,兵法调用模板!$AY:$AY,0))),INDEX(兵法调用模板!$BD:$BD,MATCH(F51,兵法调用模板!$BC:$BC,0))),"")</f>
        <v>7.0999999999999994E-2</v>
      </c>
      <c r="I51" s="201">
        <f>IFERROR(IFERROR(IFERROR(INDEX(兵法调用模板!$AW:$AW,MATCH(F51,兵法调用模板!$AU:$AU,0)),INDEX(兵法调用模板!$BA:$BA,MATCH(F51,兵法调用模板!$AY:$AY,0))),INDEX(兵法调用模板!$BE:$BE,MATCH(F51,兵法调用模板!$BC:$BC,0))),"")</f>
        <v>7.0000000000000001E-3</v>
      </c>
      <c r="J51" s="172" t="s">
        <v>441</v>
      </c>
      <c r="K51" s="175">
        <f t="shared" si="5"/>
        <v>100</v>
      </c>
      <c r="M51" s="174" t="str">
        <f>IF(索引!T50="","",索引!T50&amp;2)</f>
        <v>302262</v>
      </c>
      <c r="N51" s="172" t="str">
        <f>IFERROR(IF(M51="","",IFERROR(IFERROR(INDEX(兵法调用模板!$BH:$BH,MATCH(M51,兵法调用模板!$AU:$AU,0)),INDEX(兵法调用模板!$BH:$BH,MATCH(M51,兵法调用模板!$AY:$AY,0))),INDEX(兵法调用模板!$BH:$BH,MATCH(M51,兵法调用模板!$BC:$BC,0)))),"")</f>
        <v>战斗开始5秒后，自身与敌方离自身最远的一个武将，互相交换位置，并且自身免伤增加{0}%，持续{1}秒。</v>
      </c>
      <c r="O51" s="201">
        <f>IFERROR(IFERROR(IFERROR(INDEX(兵法调用模板!$AV:$AV,MATCH(M51,兵法调用模板!$AU:$AU,0)),INDEX(兵法调用模板!$AZ:$AZ,MATCH(M51,兵法调用模板!$AY:$AY,0))),INDEX(兵法调用模板!$BD:$BD,MATCH(M51,兵法调用模板!$BC:$BC,0))),"")</f>
        <v>30</v>
      </c>
      <c r="P51" s="201">
        <f>IFERROR(IFERROR(IFERROR(INDEX(兵法调用模板!$AW:$AW,MATCH(M51,兵法调用模板!$AU:$AU,0)),INDEX(兵法调用模板!$BA:$BA,MATCH(M51,兵法调用模板!$AY:$AY,0))),INDEX(兵法调用模板!$BE:$BE,MATCH(M51,兵法调用模板!$BC:$BC,0))),"")</f>
        <v>0</v>
      </c>
      <c r="Q51" s="172" t="s">
        <v>441</v>
      </c>
      <c r="R51" s="175">
        <f t="shared" si="0"/>
        <v>1</v>
      </c>
      <c r="T51" s="174" t="str">
        <f>IF(索引!T50="","",索引!T50&amp;3)</f>
        <v>302263</v>
      </c>
      <c r="U51" s="172" t="str">
        <f>IFERROR(IF(T51="","",IFERROR(IFERROR(INDEX(兵法调用模板!$BH:$BH,MATCH(T51,兵法调用模板!$AU:$AU,0)),INDEX(兵法调用模板!$BH:$BH,MATCH(T51,兵法调用模板!$AY:$AY,0))),INDEX(兵法调用模板!$BH:$BH,MATCH(T51,兵法调用模板!$BC:$BC,0)))),"")</f>
        <v/>
      </c>
      <c r="V51" s="201" t="str">
        <f>IFERROR(IFERROR(IFERROR(INDEX(兵法调用模板!$AV:$AV,MATCH(T51,兵法调用模板!$AU:$AU,0)),INDEX(兵法调用模板!$AZ:$AZ,MATCH(T51,兵法调用模板!$AY:$AY,0))),INDEX(兵法调用模板!$BD:$BD,MATCH(T51,兵法调用模板!$BC:$BC,0))),"")</f>
        <v/>
      </c>
      <c r="W51" s="201" t="str">
        <f>IFERROR(IFERROR(IFERROR(INDEX(兵法调用模板!$AW:$AW,MATCH(T51,兵法调用模板!$AU:$AU,0)),INDEX(兵法调用模板!$BA:$BA,MATCH(T51,兵法调用模板!$AY:$AY,0))),INDEX(兵法调用模板!$BE:$BE,MATCH(T51,兵法调用模板!$BC:$BC,0))),"")</f>
        <v/>
      </c>
      <c r="X51" s="172" t="s">
        <v>441</v>
      </c>
      <c r="Y51" s="175">
        <f t="shared" si="1"/>
        <v>1</v>
      </c>
      <c r="AA51" s="174" t="str">
        <f>IF(索引!T50="","",索引!T50&amp;4)</f>
        <v>302264</v>
      </c>
      <c r="AB51" s="172" t="str">
        <f>IFERROR(IF(AA51="","",IFERROR(IFERROR(INDEX(兵法调用模板!$BH:$BH,MATCH(AA51,兵法调用模板!$AU:$AU,0)),INDEX(兵法调用模板!$BH:$BH,MATCH(AA51,兵法调用模板!$AY:$AY,0))),INDEX(兵法调用模板!$BH:$BH,MATCH(AA51,兵法调用模板!$BC:$BC,0)))),"")</f>
        <v/>
      </c>
      <c r="AC51" s="201" t="str">
        <f>IFERROR(IFERROR(IFERROR(INDEX(兵法调用模板!$AV:$AV,MATCH(AA51,兵法调用模板!$AU:$AU,0)),INDEX(兵法调用模板!$AZ:$AZ,MATCH(AA51,兵法调用模板!$AY:$AY,0))),INDEX(兵法调用模板!$BD:$BD,MATCH(AA51,兵法调用模板!$BC:$BC,0))),"")</f>
        <v/>
      </c>
      <c r="AD51" s="201" t="str">
        <f>IFERROR(IFERROR(IFERROR(INDEX(兵法调用模板!$AW:$AW,MATCH(AA51,兵法调用模板!$AU:$AU,0)),INDEX(兵法调用模板!$BA:$BA,MATCH(AA51,兵法调用模板!$AY:$AY,0))),INDEX(兵法调用模板!$BE:$BE,MATCH(AA51,兵法调用模板!$BC:$BC,0))),"")</f>
        <v/>
      </c>
      <c r="AE51" s="172" t="s">
        <v>441</v>
      </c>
      <c r="AF51" s="175">
        <f t="shared" si="2"/>
        <v>1</v>
      </c>
      <c r="AH51" s="174" t="str">
        <f>IF(索引!T50="","",索引!T50&amp;5)</f>
        <v>302265</v>
      </c>
      <c r="AI51" s="172" t="str">
        <f>IFERROR(IF(AH51="","",IFERROR(IFERROR(INDEX(兵法调用模板!$BH:$BH,MATCH(AH51,兵法调用模板!$AU:$AU,0)),INDEX(兵法调用模板!$BH:$BH,MATCH(AH51,兵法调用模板!$AY:$AY,0))),INDEX(兵法调用模板!$BH:$BH,MATCH(AH51,兵法调用模板!$BC:$BC,0)))),"")</f>
        <v/>
      </c>
      <c r="AJ51" s="201" t="str">
        <f>IFERROR(IFERROR(IFERROR(INDEX(兵法调用模板!$AV:$AV,MATCH(AH51,兵法调用模板!$AU:$AU,0)),INDEX(兵法调用模板!$AZ:$AZ,MATCH(AH51,兵法调用模板!$AY:$AY,0))),INDEX(兵法调用模板!$BD:$BD,MATCH(AH51,兵法调用模板!$BC:$BC,0))),"")</f>
        <v/>
      </c>
      <c r="AK51" s="201" t="str">
        <f>IFERROR(IFERROR(IFERROR(INDEX(兵法调用模板!$AW:$AW,MATCH(AH51,兵法调用模板!$AU:$AU,0)),INDEX(兵法调用模板!$BA:$BA,MATCH(AH51,兵法调用模板!$AY:$AY,0))),INDEX(兵法调用模板!$BE:$BE,MATCH(AH51,兵法调用模板!$BC:$BC,0))),"")</f>
        <v/>
      </c>
      <c r="AL51" s="172" t="s">
        <v>441</v>
      </c>
      <c r="AM51" s="175">
        <f t="shared" si="3"/>
        <v>1</v>
      </c>
    </row>
    <row r="52" spans="6:39">
      <c r="F52" s="174" t="str">
        <f>IF(索引!T51="","",索引!T51&amp;1)</f>
        <v>302271</v>
      </c>
      <c r="G52" s="172" t="str">
        <f>IFERROR(IF(F52="","",IFERROR(IFERROR(INDEX(兵法调用模板!$BH:$BH,MATCH(F52,兵法调用模板!$AU:$AU,0)),INDEX(兵法调用模板!$BH:$BH,MATCH(F52,兵法调用模板!$AY:$AY,0))),INDEX(兵法调用模板!$BH:$BH,MATCH(F52,兵法调用模板!$BC:$BC,0)))),"")</f>
        <v>自身与士兵韧性提升{0}%，并且受到普通攻击伤害时，有{1}%概率降低攻击方{2}攻击速度，持续{3}秒。</v>
      </c>
      <c r="H52" s="201">
        <f>IFERROR(IFERROR(IFERROR(INDEX(兵法调用模板!$AV:$AV,MATCH(F52,兵法调用模板!$AU:$AU,0)),INDEX(兵法调用模板!$AZ:$AZ,MATCH(F52,兵法调用模板!$AY:$AY,0))),INDEX(兵法调用模板!$BD:$BD,MATCH(F52,兵法调用模板!$BC:$BC,0))),"")</f>
        <v>0.14299999999999999</v>
      </c>
      <c r="I52" s="201">
        <f>IFERROR(IFERROR(IFERROR(INDEX(兵法调用模板!$AW:$AW,MATCH(F52,兵法调用模板!$AU:$AU,0)),INDEX(兵法调用模板!$BA:$BA,MATCH(F52,兵法调用模板!$AY:$AY,0))),INDEX(兵法调用模板!$BE:$BE,MATCH(F52,兵法调用模板!$BC:$BC,0))),"")</f>
        <v>1.2999999999999999E-2</v>
      </c>
      <c r="J52" s="172" t="s">
        <v>441</v>
      </c>
      <c r="K52" s="175">
        <f t="shared" si="5"/>
        <v>100</v>
      </c>
      <c r="M52" s="174" t="str">
        <f>IF(索引!T51="","",索引!T51&amp;2)</f>
        <v>302272</v>
      </c>
      <c r="N52" s="172" t="str">
        <f>IFERROR(IF(M52="","",IFERROR(IFERROR(INDEX(兵法调用模板!$BH:$BH,MATCH(M52,兵法调用模板!$AU:$AU,0)),INDEX(兵法调用模板!$BH:$BH,MATCH(M52,兵法调用模板!$AY:$AY,0))),INDEX(兵法调用模板!$BH:$BH,MATCH(M52,兵法调用模板!$BC:$BC,0)))),"")</f>
        <v>自身与士兵韧性提升{0}%，并且受到普通攻击伤害时，有{1}%概率降低攻击方{2}攻击速度，持续{3}秒。</v>
      </c>
      <c r="O52" s="201">
        <f>IFERROR(IFERROR(IFERROR(INDEX(兵法调用模板!$AV:$AV,MATCH(M52,兵法调用模板!$AU:$AU,0)),INDEX(兵法调用模板!$AZ:$AZ,MATCH(M52,兵法调用模板!$AY:$AY,0))),INDEX(兵法调用模板!$BD:$BD,MATCH(M52,兵法调用模板!$BC:$BC,0))),"")</f>
        <v>0.11899999999999999</v>
      </c>
      <c r="P52" s="201">
        <f>IFERROR(IFERROR(IFERROR(INDEX(兵法调用模板!$AW:$AW,MATCH(M52,兵法调用模板!$AU:$AU,0)),INDEX(兵法调用模板!$BA:$BA,MATCH(M52,兵法调用模板!$AY:$AY,0))),INDEX(兵法调用模板!$BE:$BE,MATCH(M52,兵法调用模板!$BC:$BC,0))),"")</f>
        <v>1.0999999999999999E-2</v>
      </c>
      <c r="Q52" s="172" t="s">
        <v>441</v>
      </c>
      <c r="R52" s="175">
        <f t="shared" si="0"/>
        <v>100</v>
      </c>
      <c r="T52" s="174" t="str">
        <f>IF(索引!T51="","",索引!T51&amp;3)</f>
        <v>302273</v>
      </c>
      <c r="U52" s="172" t="str">
        <f>IFERROR(IF(T52="","",IFERROR(IFERROR(INDEX(兵法调用模板!$BH:$BH,MATCH(T52,兵法调用模板!$AU:$AU,0)),INDEX(兵法调用模板!$BH:$BH,MATCH(T52,兵法调用模板!$AY:$AY,0))),INDEX(兵法调用模板!$BH:$BH,MATCH(T52,兵法调用模板!$BC:$BC,0)))),"")</f>
        <v>自身与士兵韧性提升{0}%，并且受到普通攻击伤害时，有{1}%概率降低攻击方{2}攻击速度，持续{3}秒。</v>
      </c>
      <c r="V52" s="201">
        <f>IFERROR(IFERROR(IFERROR(INDEX(兵法调用模板!$AV:$AV,MATCH(T52,兵法调用模板!$AU:$AU,0)),INDEX(兵法调用模板!$AZ:$AZ,MATCH(T52,兵法调用模板!$AY:$AY,0))),INDEX(兵法调用模板!$BD:$BD,MATCH(T52,兵法调用模板!$BC:$BC,0))),"")</f>
        <v>-60</v>
      </c>
      <c r="W52" s="201">
        <f>IFERROR(IFERROR(IFERROR(INDEX(兵法调用模板!$AW:$AW,MATCH(T52,兵法调用模板!$AU:$AU,0)),INDEX(兵法调用模板!$BA:$BA,MATCH(T52,兵法调用模板!$AY:$AY,0))),INDEX(兵法调用模板!$BE:$BE,MATCH(T52,兵法调用模板!$BC:$BC,0))),"")</f>
        <v>0</v>
      </c>
      <c r="X52" s="172" t="s">
        <v>441</v>
      </c>
      <c r="Y52" s="175">
        <f t="shared" si="1"/>
        <v>-1</v>
      </c>
      <c r="AA52" s="174" t="str">
        <f>IF(索引!T51="","",索引!T51&amp;4)</f>
        <v>302274</v>
      </c>
      <c r="AB52" s="172" t="str">
        <f>IFERROR(IF(AA52="","",IFERROR(IFERROR(INDEX(兵法调用模板!$BH:$BH,MATCH(AA52,兵法调用模板!$AU:$AU,0)),INDEX(兵法调用模板!$BH:$BH,MATCH(AA52,兵法调用模板!$AY:$AY,0))),INDEX(兵法调用模板!$BH:$BH,MATCH(AA52,兵法调用模板!$BC:$BC,0)))),"")</f>
        <v>自身与士兵韧性提升{0}%，并且受到普通攻击伤害时，有{1}%概率降低攻击方{2}攻击速度，持续{3}秒。</v>
      </c>
      <c r="AC52" s="201">
        <f>IFERROR(IFERROR(IFERROR(INDEX(兵法调用模板!$AV:$AV,MATCH(AA52,兵法调用模板!$AU:$AU,0)),INDEX(兵法调用模板!$AZ:$AZ,MATCH(AA52,兵法调用模板!$AY:$AY,0))),INDEX(兵法调用模板!$BD:$BD,MATCH(AA52,兵法调用模板!$BC:$BC,0))),"")</f>
        <v>5</v>
      </c>
      <c r="AD52" s="201">
        <f>IFERROR(IFERROR(IFERROR(INDEX(兵法调用模板!$AW:$AW,MATCH(AA52,兵法调用模板!$AU:$AU,0)),INDEX(兵法调用模板!$BA:$BA,MATCH(AA52,兵法调用模板!$AY:$AY,0))),INDEX(兵法调用模板!$BE:$BE,MATCH(AA52,兵法调用模板!$BC:$BC,0))),"")</f>
        <v>0</v>
      </c>
      <c r="AE52" s="172" t="s">
        <v>441</v>
      </c>
      <c r="AF52" s="175">
        <f t="shared" si="2"/>
        <v>1</v>
      </c>
      <c r="AH52" s="174" t="str">
        <f>IF(索引!T51="","",索引!T51&amp;5)</f>
        <v>302275</v>
      </c>
      <c r="AI52" s="172" t="str">
        <f>IFERROR(IF(AH52="","",IFERROR(IFERROR(INDEX(兵法调用模板!$BH:$BH,MATCH(AH52,兵法调用模板!$AU:$AU,0)),INDEX(兵法调用模板!$BH:$BH,MATCH(AH52,兵法调用模板!$AY:$AY,0))),INDEX(兵法调用模板!$BH:$BH,MATCH(AH52,兵法调用模板!$BC:$BC,0)))),"")</f>
        <v/>
      </c>
      <c r="AJ52" s="201" t="str">
        <f>IFERROR(IFERROR(IFERROR(INDEX(兵法调用模板!$AV:$AV,MATCH(AH52,兵法调用模板!$AU:$AU,0)),INDEX(兵法调用模板!$AZ:$AZ,MATCH(AH52,兵法调用模板!$AY:$AY,0))),INDEX(兵法调用模板!$BD:$BD,MATCH(AH52,兵法调用模板!$BC:$BC,0))),"")</f>
        <v/>
      </c>
      <c r="AK52" s="201" t="str">
        <f>IFERROR(IFERROR(IFERROR(INDEX(兵法调用模板!$AW:$AW,MATCH(AH52,兵法调用模板!$AU:$AU,0)),INDEX(兵法调用模板!$BA:$BA,MATCH(AH52,兵法调用模板!$AY:$AY,0))),INDEX(兵法调用模板!$BE:$BE,MATCH(AH52,兵法调用模板!$BC:$BC,0))),"")</f>
        <v/>
      </c>
      <c r="AL52" s="172" t="s">
        <v>441</v>
      </c>
      <c r="AM52" s="175">
        <f t="shared" si="3"/>
        <v>1</v>
      </c>
    </row>
    <row r="53" spans="6:39">
      <c r="F53" s="174" t="str">
        <f>IF(索引!T52="","",索引!T52&amp;1)</f>
        <v>303011</v>
      </c>
      <c r="G53" s="172" t="str">
        <f>IFERROR(IF(F53="","",IFERROR(IFERROR(INDEX(兵法调用模板!$BH:$BH,MATCH(F53,兵法调用模板!$AU:$AU,0)),INDEX(兵法调用模板!$BH:$BH,MATCH(F53,兵法调用模板!$AY:$AY,0))),INDEX(兵法调用模板!$BH:$BH,MATCH(F53,兵法调用模板!$BC:$BC,0)))),"")</f>
        <v>开场时增加三个部队{0}攻击速度，持续{1}秒，同时受到增益的武将降低{2}%回怒</v>
      </c>
      <c r="H53" s="201">
        <f>IFERROR(IFERROR(IFERROR(INDEX(兵法调用模板!$AV:$AV,MATCH(F53,兵法调用模板!$AU:$AU,0)),INDEX(兵法调用模板!$AZ:$AZ,MATCH(F53,兵法调用模板!$AY:$AY,0))),INDEX(兵法调用模板!$BD:$BD,MATCH(F53,兵法调用模板!$BC:$BC,0))),"")</f>
        <v>33.299999999999997</v>
      </c>
      <c r="I53" s="201">
        <f>IFERROR(IFERROR(IFERROR(INDEX(兵法调用模板!$AW:$AW,MATCH(F53,兵法调用模板!$AU:$AU,0)),INDEX(兵法调用模板!$BA:$BA,MATCH(F53,兵法调用模板!$AY:$AY,0))),INDEX(兵法调用模板!$BE:$BE,MATCH(F53,兵法调用模板!$BC:$BC,0))),"")</f>
        <v>3.1</v>
      </c>
      <c r="J53" s="172" t="s">
        <v>441</v>
      </c>
      <c r="K53" s="175">
        <f t="shared" si="5"/>
        <v>1</v>
      </c>
      <c r="M53" s="174" t="str">
        <f>IF(索引!T52="","",索引!T52&amp;2)</f>
        <v>303012</v>
      </c>
      <c r="N53" s="172" t="str">
        <f>IFERROR(IF(M53="","",IFERROR(IFERROR(INDEX(兵法调用模板!$BH:$BH,MATCH(M53,兵法调用模板!$AU:$AU,0)),INDEX(兵法调用模板!$BH:$BH,MATCH(M53,兵法调用模板!$AY:$AY,0))),INDEX(兵法调用模板!$BH:$BH,MATCH(M53,兵法调用模板!$BC:$BC,0)))),"")</f>
        <v>开场时增加三个部队{0}攻击速度，持续{1}秒，同时受到增益的武将降低{2}%回怒</v>
      </c>
      <c r="O53" s="201">
        <f>IFERROR(IFERROR(IFERROR(INDEX(兵法调用模板!$AV:$AV,MATCH(M53,兵法调用模板!$AU:$AU,0)),INDEX(兵法调用模板!$AZ:$AZ,MATCH(M53,兵法调用模板!$AY:$AY,0))),INDEX(兵法调用模板!$BD:$BD,MATCH(M53,兵法调用模板!$BC:$BC,0))),"")</f>
        <v>30</v>
      </c>
      <c r="P53" s="201">
        <f>IFERROR(IFERROR(IFERROR(INDEX(兵法调用模板!$AW:$AW,MATCH(M53,兵法调用模板!$AU:$AU,0)),INDEX(兵法调用模板!$BA:$BA,MATCH(M53,兵法调用模板!$AY:$AY,0))),INDEX(兵法调用模板!$BE:$BE,MATCH(M53,兵法调用模板!$BC:$BC,0))),"")</f>
        <v>0</v>
      </c>
      <c r="Q53" s="172" t="s">
        <v>441</v>
      </c>
      <c r="R53" s="175">
        <f t="shared" si="0"/>
        <v>1</v>
      </c>
      <c r="T53" s="174" t="str">
        <f>IF(索引!T52="","",索引!T52&amp;3)</f>
        <v>303013</v>
      </c>
      <c r="U53" s="172" t="str">
        <f>IFERROR(IF(T53="","",IFERROR(IFERROR(INDEX(兵法调用模板!$BH:$BH,MATCH(T53,兵法调用模板!$AU:$AU,0)),INDEX(兵法调用模板!$BH:$BH,MATCH(T53,兵法调用模板!$AY:$AY,0))),INDEX(兵法调用模板!$BH:$BH,MATCH(T53,兵法调用模板!$BC:$BC,0)))),"")</f>
        <v>开场时增加三个部队{0}攻击速度，持续{1}秒，同时受到增益的武将降低{2}%回怒</v>
      </c>
      <c r="V53" s="201">
        <f>IFERROR(IFERROR(IFERROR(INDEX(兵法调用模板!$AV:$AV,MATCH(T53,兵法调用模板!$AU:$AU,0)),INDEX(兵法调用模板!$AZ:$AZ,MATCH(T53,兵法调用模板!$AY:$AY,0))),INDEX(兵法调用模板!$BD:$BD,MATCH(T53,兵法调用模板!$BC:$BC,0))),"")</f>
        <v>-0.13900000000000001</v>
      </c>
      <c r="W53" s="201">
        <f>IFERROR(IFERROR(IFERROR(INDEX(兵法调用模板!$AW:$AW,MATCH(T53,兵法调用模板!$AU:$AU,0)),INDEX(兵法调用模板!$BA:$BA,MATCH(T53,兵法调用模板!$AY:$AY,0))),INDEX(兵法调用模板!$BE:$BE,MATCH(T53,兵法调用模板!$BC:$BC,0))),"")</f>
        <v>-1.2999999999999999E-2</v>
      </c>
      <c r="X53" s="172" t="s">
        <v>441</v>
      </c>
      <c r="Y53" s="175">
        <f t="shared" si="1"/>
        <v>-100</v>
      </c>
      <c r="AA53" s="174" t="str">
        <f>IF(索引!T52="","",索引!T52&amp;4)</f>
        <v>303014</v>
      </c>
      <c r="AB53" s="172" t="str">
        <f>IFERROR(IF(AA53="","",IFERROR(IFERROR(INDEX(兵法调用模板!$BH:$BH,MATCH(AA53,兵法调用模板!$AU:$AU,0)),INDEX(兵法调用模板!$BH:$BH,MATCH(AA53,兵法调用模板!$AY:$AY,0))),INDEX(兵法调用模板!$BH:$BH,MATCH(AA53,兵法调用模板!$BC:$BC,0)))),"")</f>
        <v/>
      </c>
      <c r="AC53" s="201" t="str">
        <f>IFERROR(IFERROR(IFERROR(INDEX(兵法调用模板!$AV:$AV,MATCH(AA53,兵法调用模板!$AU:$AU,0)),INDEX(兵法调用模板!$AZ:$AZ,MATCH(AA53,兵法调用模板!$AY:$AY,0))),INDEX(兵法调用模板!$BD:$BD,MATCH(AA53,兵法调用模板!$BC:$BC,0))),"")</f>
        <v/>
      </c>
      <c r="AD53" s="201" t="str">
        <f>IFERROR(IFERROR(IFERROR(INDEX(兵法调用模板!$AW:$AW,MATCH(AA53,兵法调用模板!$AU:$AU,0)),INDEX(兵法调用模板!$BA:$BA,MATCH(AA53,兵法调用模板!$AY:$AY,0))),INDEX(兵法调用模板!$BE:$BE,MATCH(AA53,兵法调用模板!$BC:$BC,0))),"")</f>
        <v/>
      </c>
      <c r="AE53" s="172" t="s">
        <v>441</v>
      </c>
      <c r="AF53" s="175">
        <f t="shared" si="2"/>
        <v>1</v>
      </c>
      <c r="AH53" s="174" t="str">
        <f>IF(索引!T52="","",索引!T52&amp;5)</f>
        <v>303015</v>
      </c>
      <c r="AI53" s="172" t="str">
        <f>IFERROR(IF(AH53="","",IFERROR(IFERROR(INDEX(兵法调用模板!$BH:$BH,MATCH(AH53,兵法调用模板!$AU:$AU,0)),INDEX(兵法调用模板!$BH:$BH,MATCH(AH53,兵法调用模板!$AY:$AY,0))),INDEX(兵法调用模板!$BH:$BH,MATCH(AH53,兵法调用模板!$BC:$BC,0)))),"")</f>
        <v/>
      </c>
      <c r="AJ53" s="201" t="str">
        <f>IFERROR(IFERROR(IFERROR(INDEX(兵法调用模板!$AV:$AV,MATCH(AH53,兵法调用模板!$AU:$AU,0)),INDEX(兵法调用模板!$AZ:$AZ,MATCH(AH53,兵法调用模板!$AY:$AY,0))),INDEX(兵法调用模板!$BD:$BD,MATCH(AH53,兵法调用模板!$BC:$BC,0))),"")</f>
        <v/>
      </c>
      <c r="AK53" s="201" t="str">
        <f>IFERROR(IFERROR(IFERROR(INDEX(兵法调用模板!$AW:$AW,MATCH(AH53,兵法调用模板!$AU:$AU,0)),INDEX(兵法调用模板!$BA:$BA,MATCH(AH53,兵法调用模板!$AY:$AY,0))),INDEX(兵法调用模板!$BE:$BE,MATCH(AH53,兵法调用模板!$BC:$BC,0))),"")</f>
        <v/>
      </c>
      <c r="AL53" s="172" t="s">
        <v>441</v>
      </c>
      <c r="AM53" s="175">
        <f t="shared" si="3"/>
        <v>1</v>
      </c>
    </row>
    <row r="54" spans="6:39">
      <c r="F54" s="174" t="str">
        <f>IF(索引!T53="","",索引!T53&amp;1)</f>
        <v>303021</v>
      </c>
      <c r="G54" s="172" t="str">
        <f>IFERROR(IF(F54="","",IFERROR(IFERROR(INDEX(兵法调用模板!$BH:$BH,MATCH(F54,兵法调用模板!$AU:$AU,0)),INDEX(兵法调用模板!$BH:$BH,MATCH(F54,兵法调用模板!$AY:$AY,0))),INDEX(兵法调用模板!$BH:$BH,MATCH(F54,兵法调用模板!$BC:$BC,0)))),"")</f>
        <v>士兵的普通攻击会对目标周围一定范围的最多3名敌人造成{0}%攻击力的策略伤害，内置cd{1}秒，概率为{2}%。</v>
      </c>
      <c r="H54" s="201">
        <f>IFERROR(IFERROR(IFERROR(INDEX(兵法调用模板!$AV:$AV,MATCH(F54,兵法调用模板!$AU:$AU,0)),INDEX(兵法调用模板!$AZ:$AZ,MATCH(F54,兵法调用模板!$AY:$AY,0))),INDEX(兵法调用模板!$BD:$BD,MATCH(F54,兵法调用模板!$BC:$BC,0))),"")</f>
        <v>0.114</v>
      </c>
      <c r="I54" s="201">
        <f>IFERROR(IFERROR(IFERROR(INDEX(兵法调用模板!$AW:$AW,MATCH(F54,兵法调用模板!$AU:$AU,0)),INDEX(兵法调用模板!$BA:$BA,MATCH(F54,兵法调用模板!$AY:$AY,0))),INDEX(兵法调用模板!$BE:$BE,MATCH(F54,兵法调用模板!$BC:$BC,0))),"")</f>
        <v>5.0000000000000001E-3</v>
      </c>
      <c r="J54" s="172" t="s">
        <v>441</v>
      </c>
      <c r="K54" s="175">
        <f t="shared" si="5"/>
        <v>100</v>
      </c>
      <c r="M54" s="174" t="str">
        <f>IF(索引!T53="","",索引!T53&amp;2)</f>
        <v>303022</v>
      </c>
      <c r="N54" s="172" t="str">
        <f>IFERROR(IF(M54="","",IFERROR(IFERROR(INDEX(兵法调用模板!$BH:$BH,MATCH(M54,兵法调用模板!$AU:$AU,0)),INDEX(兵法调用模板!$BH:$BH,MATCH(M54,兵法调用模板!$AY:$AY,0))),INDEX(兵法调用模板!$BH:$BH,MATCH(M54,兵法调用模板!$BC:$BC,0)))),"")</f>
        <v>士兵的普通攻击会对目标周围一定范围的最多3名敌人造成{0}%攻击力的策略伤害，内置cd{1}秒，概率为{2}%。</v>
      </c>
      <c r="O54" s="201">
        <f>IFERROR(IFERROR(IFERROR(INDEX(兵法调用模板!$AV:$AV,MATCH(M54,兵法调用模板!$AU:$AU,0)),INDEX(兵法调用模板!$AZ:$AZ,MATCH(M54,兵法调用模板!$AY:$AY,0))),INDEX(兵法调用模板!$BD:$BD,MATCH(M54,兵法调用模板!$BC:$BC,0))),"")</f>
        <v>3</v>
      </c>
      <c r="P54" s="201">
        <f>IFERROR(IFERROR(IFERROR(INDEX(兵法调用模板!$AW:$AW,MATCH(M54,兵法调用模板!$AU:$AU,0)),INDEX(兵法调用模板!$BA:$BA,MATCH(M54,兵法调用模板!$AY:$AY,0))),INDEX(兵法调用模板!$BE:$BE,MATCH(M54,兵法调用模板!$BC:$BC,0))),"")</f>
        <v>0</v>
      </c>
      <c r="Q54" s="172" t="s">
        <v>441</v>
      </c>
      <c r="R54" s="175">
        <f t="shared" si="0"/>
        <v>1</v>
      </c>
      <c r="T54" s="174" t="str">
        <f>IF(索引!T53="","",索引!T53&amp;3)</f>
        <v>303023</v>
      </c>
      <c r="U54" s="172" t="str">
        <f>IFERROR(IF(T54="","",IFERROR(IFERROR(INDEX(兵法调用模板!$BH:$BH,MATCH(T54,兵法调用模板!$AU:$AU,0)),INDEX(兵法调用模板!$BH:$BH,MATCH(T54,兵法调用模板!$AY:$AY,0))),INDEX(兵法调用模板!$BH:$BH,MATCH(T54,兵法调用模板!$BC:$BC,0)))),"")</f>
        <v>士兵的普通攻击会对目标周围一定范围的最多3名敌人造成{0}%攻击力的策略伤害，内置cd{1}秒，概率为{2}%。</v>
      </c>
      <c r="V54" s="201">
        <f>IFERROR(IFERROR(IFERROR(INDEX(兵法调用模板!$AV:$AV,MATCH(T54,兵法调用模板!$AU:$AU,0)),INDEX(兵法调用模板!$AZ:$AZ,MATCH(T54,兵法调用模板!$AY:$AY,0))),INDEX(兵法调用模板!$BD:$BD,MATCH(T54,兵法调用模板!$BC:$BC,0))),"")</f>
        <v>0.2</v>
      </c>
      <c r="W54" s="201">
        <f>IFERROR(IFERROR(IFERROR(INDEX(兵法调用模板!$AW:$AW,MATCH(T54,兵法调用模板!$AU:$AU,0)),INDEX(兵法调用模板!$BA:$BA,MATCH(T54,兵法调用模板!$AY:$AY,0))),INDEX(兵法调用模板!$BE:$BE,MATCH(T54,兵法调用模板!$BC:$BC,0))),"")</f>
        <v>0</v>
      </c>
      <c r="X54" s="172" t="s">
        <v>441</v>
      </c>
      <c r="Y54" s="175">
        <f t="shared" si="1"/>
        <v>100</v>
      </c>
      <c r="AA54" s="174" t="str">
        <f>IF(索引!T53="","",索引!T53&amp;4)</f>
        <v>303024</v>
      </c>
      <c r="AB54" s="172" t="str">
        <f>IFERROR(IF(AA54="","",IFERROR(IFERROR(INDEX(兵法调用模板!$BH:$BH,MATCH(AA54,兵法调用模板!$AU:$AU,0)),INDEX(兵法调用模板!$BH:$BH,MATCH(AA54,兵法调用模板!$AY:$AY,0))),INDEX(兵法调用模板!$BH:$BH,MATCH(AA54,兵法调用模板!$BC:$BC,0)))),"")</f>
        <v/>
      </c>
      <c r="AC54" s="201" t="str">
        <f>IFERROR(IFERROR(IFERROR(INDEX(兵法调用模板!$AV:$AV,MATCH(AA54,兵法调用模板!$AU:$AU,0)),INDEX(兵法调用模板!$AZ:$AZ,MATCH(AA54,兵法调用模板!$AY:$AY,0))),INDEX(兵法调用模板!$BD:$BD,MATCH(AA54,兵法调用模板!$BC:$BC,0))),"")</f>
        <v/>
      </c>
      <c r="AD54" s="201" t="str">
        <f>IFERROR(IFERROR(IFERROR(INDEX(兵法调用模板!$AW:$AW,MATCH(AA54,兵法调用模板!$AU:$AU,0)),INDEX(兵法调用模板!$BA:$BA,MATCH(AA54,兵法调用模板!$AY:$AY,0))),INDEX(兵法调用模板!$BE:$BE,MATCH(AA54,兵法调用模板!$BC:$BC,0))),"")</f>
        <v/>
      </c>
      <c r="AE54" s="172" t="s">
        <v>441</v>
      </c>
      <c r="AF54" s="175">
        <f t="shared" si="2"/>
        <v>1</v>
      </c>
      <c r="AH54" s="174" t="str">
        <f>IF(索引!T53="","",索引!T53&amp;5)</f>
        <v>303025</v>
      </c>
      <c r="AI54" s="172" t="str">
        <f>IFERROR(IF(AH54="","",IFERROR(IFERROR(INDEX(兵法调用模板!$BH:$BH,MATCH(AH54,兵法调用模板!$AU:$AU,0)),INDEX(兵法调用模板!$BH:$BH,MATCH(AH54,兵法调用模板!$AY:$AY,0))),INDEX(兵法调用模板!$BH:$BH,MATCH(AH54,兵法调用模板!$BC:$BC,0)))),"")</f>
        <v/>
      </c>
      <c r="AJ54" s="201" t="str">
        <f>IFERROR(IFERROR(IFERROR(INDEX(兵法调用模板!$AV:$AV,MATCH(AH54,兵法调用模板!$AU:$AU,0)),INDEX(兵法调用模板!$AZ:$AZ,MATCH(AH54,兵法调用模板!$AY:$AY,0))),INDEX(兵法调用模板!$BD:$BD,MATCH(AH54,兵法调用模板!$BC:$BC,0))),"")</f>
        <v/>
      </c>
      <c r="AK54" s="201" t="str">
        <f>IFERROR(IFERROR(IFERROR(INDEX(兵法调用模板!$AW:$AW,MATCH(AH54,兵法调用模板!$AU:$AU,0)),INDEX(兵法调用模板!$BA:$BA,MATCH(AH54,兵法调用模板!$AY:$AY,0))),INDEX(兵法调用模板!$BE:$BE,MATCH(AH54,兵法调用模板!$BC:$BC,0))),"")</f>
        <v/>
      </c>
      <c r="AL54" s="172" t="s">
        <v>441</v>
      </c>
      <c r="AM54" s="175">
        <f t="shared" si="3"/>
        <v>1</v>
      </c>
    </row>
    <row r="55" spans="6:39">
      <c r="F55" s="174" t="str">
        <f>IF(索引!T54="","",索引!T54&amp;1)</f>
        <v>303031</v>
      </c>
      <c r="G55" s="172" t="str">
        <f>IFERROR(IF(F55="","",IFERROR(IFERROR(INDEX(兵法调用模板!$BH:$BH,MATCH(F55,兵法调用模板!$AU:$AU,0)),INDEX(兵法调用模板!$BH:$BH,MATCH(F55,兵法调用模板!$AY:$AY,0))),INDEX(兵法调用模板!$BH:$BH,MATCH(F55,兵法调用模板!$BC:$BC,0)))),"")</f>
        <v>自身生命低于{0}%时，嘲讽自身30码范围敌军,并且自己受到伤害降低 {1}%，持续 {2}秒。</v>
      </c>
      <c r="H55" s="201">
        <f>IFERROR(IFERROR(IFERROR(INDEX(兵法调用模板!$AV:$AV,MATCH(F55,兵法调用模板!$AU:$AU,0)),INDEX(兵法调用模板!$AZ:$AZ,MATCH(F55,兵法调用模板!$AY:$AY,0))),INDEX(兵法调用模板!$BD:$BD,MATCH(F55,兵法调用模板!$BC:$BC,0))),"")</f>
        <v>0.9</v>
      </c>
      <c r="I55" s="201">
        <f>IFERROR(IFERROR(IFERROR(INDEX(兵法调用模板!$AW:$AW,MATCH(F55,兵法调用模板!$AU:$AU,0)),INDEX(兵法调用模板!$BA:$BA,MATCH(F55,兵法调用模板!$AY:$AY,0))),INDEX(兵法调用模板!$BE:$BE,MATCH(F55,兵法调用模板!$BC:$BC,0))),"")</f>
        <v>0</v>
      </c>
      <c r="J55" s="172" t="s">
        <v>441</v>
      </c>
      <c r="K55" s="175">
        <f t="shared" si="5"/>
        <v>100</v>
      </c>
      <c r="M55" s="174" t="str">
        <f>IF(索引!T54="","",索引!T54&amp;2)</f>
        <v>303032</v>
      </c>
      <c r="N55" s="172" t="str">
        <f>IFERROR(IF(M55="","",IFERROR(IFERROR(INDEX(兵法调用模板!$BH:$BH,MATCH(M55,兵法调用模板!$AU:$AU,0)),INDEX(兵法调用模板!$BH:$BH,MATCH(M55,兵法调用模板!$AY:$AY,0))),INDEX(兵法调用模板!$BH:$BH,MATCH(M55,兵法调用模板!$BC:$BC,0)))),"")</f>
        <v>自身生命低于{0}%时，嘲讽自身30码范围敌军,并且自己受到伤害降低 {1}%，持续 {2}秒。</v>
      </c>
      <c r="O55" s="201">
        <f>IFERROR(IFERROR(IFERROR(INDEX(兵法调用模板!$AV:$AV,MATCH(M55,兵法调用模板!$AU:$AU,0)),INDEX(兵法调用模板!$AZ:$AZ,MATCH(M55,兵法调用模板!$AY:$AY,0))),INDEX(兵法调用模板!$BD:$BD,MATCH(M55,兵法调用模板!$BC:$BC,0))),"")</f>
        <v>9.5000000000000001E-2</v>
      </c>
      <c r="P55" s="201">
        <f>IFERROR(IFERROR(IFERROR(INDEX(兵法调用模板!$AW:$AW,MATCH(M55,兵法调用模板!$AU:$AU,0)),INDEX(兵法调用模板!$BA:$BA,MATCH(M55,兵法调用模板!$AY:$AY,0))),INDEX(兵法调用模板!$BE:$BE,MATCH(M55,兵法调用模板!$BC:$BC,0))),"")</f>
        <v>8.9999999999999993E-3</v>
      </c>
      <c r="Q55" s="172" t="s">
        <v>441</v>
      </c>
      <c r="R55" s="175">
        <f t="shared" si="0"/>
        <v>100</v>
      </c>
      <c r="T55" s="174" t="str">
        <f>IF(索引!T54="","",索引!T54&amp;3)</f>
        <v>303033</v>
      </c>
      <c r="U55" s="172" t="str">
        <f>IFERROR(IF(T55="","",IFERROR(IFERROR(INDEX(兵法调用模板!$BH:$BH,MATCH(T55,兵法调用模板!$AU:$AU,0)),INDEX(兵法调用模板!$BH:$BH,MATCH(T55,兵法调用模板!$AY:$AY,0))),INDEX(兵法调用模板!$BH:$BH,MATCH(T55,兵法调用模板!$BC:$BC,0)))),"")</f>
        <v>自身生命低于{0}%时，嘲讽自身30码范围敌军,并且自己受到伤害降低 {1}%，持续 {2}秒。</v>
      </c>
      <c r="V55" s="201">
        <f>IFERROR(IFERROR(IFERROR(INDEX(兵法调用模板!$AV:$AV,MATCH(T55,兵法调用模板!$AU:$AU,0)),INDEX(兵法调用模板!$AZ:$AZ,MATCH(T55,兵法调用模板!$AY:$AY,0))),INDEX(兵法调用模板!$BD:$BD,MATCH(T55,兵法调用模板!$BC:$BC,0))),"")</f>
        <v>20</v>
      </c>
      <c r="W55" s="201">
        <f>IFERROR(IFERROR(IFERROR(INDEX(兵法调用模板!$AW:$AW,MATCH(T55,兵法调用模板!$AU:$AU,0)),INDEX(兵法调用模板!$BA:$BA,MATCH(T55,兵法调用模板!$AY:$AY,0))),INDEX(兵法调用模板!$BE:$BE,MATCH(T55,兵法调用模板!$BC:$BC,0))),"")</f>
        <v>0</v>
      </c>
      <c r="X55" s="172" t="s">
        <v>441</v>
      </c>
      <c r="Y55" s="175">
        <f t="shared" si="1"/>
        <v>1</v>
      </c>
      <c r="AA55" s="174" t="str">
        <f>IF(索引!T54="","",索引!T54&amp;4)</f>
        <v>303034</v>
      </c>
      <c r="AB55" s="172" t="str">
        <f>IFERROR(IF(AA55="","",IFERROR(IFERROR(INDEX(兵法调用模板!$BH:$BH,MATCH(AA55,兵法调用模板!$AU:$AU,0)),INDEX(兵法调用模板!$BH:$BH,MATCH(AA55,兵法调用模板!$AY:$AY,0))),INDEX(兵法调用模板!$BH:$BH,MATCH(AA55,兵法调用模板!$BC:$BC,0)))),"")</f>
        <v/>
      </c>
      <c r="AC55" s="201" t="str">
        <f>IFERROR(IFERROR(IFERROR(INDEX(兵法调用模板!$AV:$AV,MATCH(AA55,兵法调用模板!$AU:$AU,0)),INDEX(兵法调用模板!$AZ:$AZ,MATCH(AA55,兵法调用模板!$AY:$AY,0))),INDEX(兵法调用模板!$BD:$BD,MATCH(AA55,兵法调用模板!$BC:$BC,0))),"")</f>
        <v/>
      </c>
      <c r="AD55" s="201" t="str">
        <f>IFERROR(IFERROR(IFERROR(INDEX(兵法调用模板!$AW:$AW,MATCH(AA55,兵法调用模板!$AU:$AU,0)),INDEX(兵法调用模板!$BA:$BA,MATCH(AA55,兵法调用模板!$AY:$AY,0))),INDEX(兵法调用模板!$BE:$BE,MATCH(AA55,兵法调用模板!$BC:$BC,0))),"")</f>
        <v/>
      </c>
      <c r="AE55" s="172" t="s">
        <v>441</v>
      </c>
      <c r="AF55" s="175">
        <f t="shared" si="2"/>
        <v>1</v>
      </c>
      <c r="AH55" s="174" t="str">
        <f>IF(索引!T54="","",索引!T54&amp;5)</f>
        <v>303035</v>
      </c>
      <c r="AI55" s="172" t="str">
        <f>IFERROR(IF(AH55="","",IFERROR(IFERROR(INDEX(兵法调用模板!$BH:$BH,MATCH(AH55,兵法调用模板!$AU:$AU,0)),INDEX(兵法调用模板!$BH:$BH,MATCH(AH55,兵法调用模板!$AY:$AY,0))),INDEX(兵法调用模板!$BH:$BH,MATCH(AH55,兵法调用模板!$BC:$BC,0)))),"")</f>
        <v/>
      </c>
      <c r="AJ55" s="201" t="str">
        <f>IFERROR(IFERROR(IFERROR(INDEX(兵法调用模板!$AV:$AV,MATCH(AH55,兵法调用模板!$AU:$AU,0)),INDEX(兵法调用模板!$AZ:$AZ,MATCH(AH55,兵法调用模板!$AY:$AY,0))),INDEX(兵法调用模板!$BD:$BD,MATCH(AH55,兵法调用模板!$BC:$BC,0))),"")</f>
        <v/>
      </c>
      <c r="AK55" s="201" t="str">
        <f>IFERROR(IFERROR(IFERROR(INDEX(兵法调用模板!$AW:$AW,MATCH(AH55,兵法调用模板!$AU:$AU,0)),INDEX(兵法调用模板!$BA:$BA,MATCH(AH55,兵法调用模板!$AY:$AY,0))),INDEX(兵法调用模板!$BE:$BE,MATCH(AH55,兵法调用模板!$BC:$BC,0))),"")</f>
        <v/>
      </c>
      <c r="AL55" s="172" t="s">
        <v>441</v>
      </c>
      <c r="AM55" s="175">
        <f t="shared" si="3"/>
        <v>1</v>
      </c>
    </row>
    <row r="56" spans="6:39">
      <c r="F56" s="172" t="str">
        <f>IF(索引!T55="","",索引!T55&amp;1)</f>
        <v>303041</v>
      </c>
      <c r="G56" s="172" t="str">
        <f>IFERROR(IF(F56="","",IFERROR(IFERROR(INDEX(兵法调用模板!$BH:$BH,MATCH(F56,兵法调用模板!$AU:$AU,0)),INDEX(兵法调用模板!$BH:$BH,MATCH(F56,兵法调用模板!$AY:$AY,0))),INDEX(兵法调用模板!$BH:$BH,MATCH(F56,兵法调用模板!$BC:$BC,0)))),"")</f>
        <v>攻击目标阵亡后跳到生命值最低的敌人身前（优先敌方英雄），对其造成{0}%攻击的武力伤害，自身攻击力增加{1}%，并且沉默目标，效果均持续{2}秒</v>
      </c>
      <c r="H56" s="201">
        <f>IFERROR(IFERROR(IFERROR(INDEX(兵法调用模板!$AV:$AV,MATCH(F56,兵法调用模板!$AU:$AU,0)),INDEX(兵法调用模板!$AZ:$AZ,MATCH(F56,兵法调用模板!$AY:$AY,0))),INDEX(兵法调用模板!$BD:$BD,MATCH(F56,兵法调用模板!$BC:$BC,0))),"")</f>
        <v>0.22700000000000001</v>
      </c>
      <c r="I56" s="201">
        <f>IFERROR(IFERROR(IFERROR(INDEX(兵法调用模板!$AW:$AW,MATCH(F56,兵法调用模板!$AU:$AU,0)),INDEX(兵法调用模板!$BA:$BA,MATCH(F56,兵法调用模板!$AY:$AY,0))),INDEX(兵法调用模板!$BE:$BE,MATCH(F56,兵法调用模板!$BC:$BC,0))),"")</f>
        <v>1.0999999999999999E-2</v>
      </c>
      <c r="J56" s="172" t="s">
        <v>441</v>
      </c>
      <c r="K56" s="175">
        <f t="shared" si="5"/>
        <v>100</v>
      </c>
      <c r="M56" s="172" t="str">
        <f>IF(索引!T55="","",索引!T55&amp;2)</f>
        <v>303042</v>
      </c>
      <c r="N56" s="172" t="str">
        <f>IFERROR(IF(M56="","",IFERROR(IFERROR(INDEX(兵法调用模板!$BH:$BH,MATCH(M56,兵法调用模板!$AU:$AU,0)),INDEX(兵法调用模板!$BH:$BH,MATCH(M56,兵法调用模板!$AY:$AY,0))),INDEX(兵法调用模板!$BH:$BH,MATCH(M56,兵法调用模板!$BC:$BC,0)))),"")</f>
        <v>攻击目标阵亡后跳到生命值最低的敌人身前（优先敌方英雄），对其造成{0}%攻击的武力伤害，自身攻击力增加{1}%，并且沉默目标，效果均持续{2}秒</v>
      </c>
      <c r="O56" s="201">
        <f>IFERROR(IFERROR(IFERROR(INDEX(兵法调用模板!$AV:$AV,MATCH(M56,兵法调用模板!$AU:$AU,0)),INDEX(兵法调用模板!$AZ:$AZ,MATCH(M56,兵法调用模板!$AY:$AY,0))),INDEX(兵法调用模板!$BD:$BD,MATCH(M56,兵法调用模板!$BC:$BC,0))),"")</f>
        <v>9.5000000000000001E-2</v>
      </c>
      <c r="P56" s="201">
        <f>IFERROR(IFERROR(IFERROR(INDEX(兵法调用模板!$AW:$AW,MATCH(M56,兵法调用模板!$AU:$AU,0)),INDEX(兵法调用模板!$BA:$BA,MATCH(M56,兵法调用模板!$AY:$AY,0))),INDEX(兵法调用模板!$BE:$BE,MATCH(M56,兵法调用模板!$BC:$BC,0))),"")</f>
        <v>8.9999999999999993E-3</v>
      </c>
      <c r="Q56" s="172" t="s">
        <v>441</v>
      </c>
      <c r="R56" s="175">
        <f t="shared" si="0"/>
        <v>100</v>
      </c>
      <c r="T56" s="172" t="str">
        <f>IF(索引!T55="","",索引!T55&amp;3)</f>
        <v>303043</v>
      </c>
      <c r="U56" s="172" t="str">
        <f>IFERROR(IF(T56="","",IFERROR(IFERROR(INDEX(兵法调用模板!$BH:$BH,MATCH(T56,兵法调用模板!$AU:$AU,0)),INDEX(兵法调用模板!$BH:$BH,MATCH(T56,兵法调用模板!$AY:$AY,0))),INDEX(兵法调用模板!$BH:$BH,MATCH(T56,兵法调用模板!$BC:$BC,0)))),"")</f>
        <v>攻击目标阵亡后跳到生命值最低的敌人身前（优先敌方英雄），对其造成{0}%攻击的武力伤害，自身攻击力增加{1}%，并且沉默目标，效果均持续{2}秒</v>
      </c>
      <c r="V56" s="201">
        <f>IFERROR(IFERROR(IFERROR(INDEX(兵法调用模板!$AV:$AV,MATCH(T56,兵法调用模板!$AU:$AU,0)),INDEX(兵法调用模板!$AZ:$AZ,MATCH(T56,兵法调用模板!$AY:$AY,0))),INDEX(兵法调用模板!$BD:$BD,MATCH(T56,兵法调用模板!$BC:$BC,0))),"")</f>
        <v>5</v>
      </c>
      <c r="W56" s="201">
        <f>IFERROR(IFERROR(IFERROR(INDEX(兵法调用模板!$AW:$AW,MATCH(T56,兵法调用模板!$AU:$AU,0)),INDEX(兵法调用模板!$BA:$BA,MATCH(T56,兵法调用模板!$AY:$AY,0))),INDEX(兵法调用模板!$BE:$BE,MATCH(T56,兵法调用模板!$BC:$BC,0))),"")</f>
        <v>0</v>
      </c>
      <c r="X56" s="172" t="s">
        <v>441</v>
      </c>
      <c r="Y56" s="175">
        <f t="shared" si="1"/>
        <v>1</v>
      </c>
      <c r="AA56" s="172" t="str">
        <f>IF(索引!T55="","",索引!T55&amp;4)</f>
        <v>303044</v>
      </c>
      <c r="AB56" s="172" t="str">
        <f>IFERROR(IF(AA56="","",IFERROR(IFERROR(INDEX(兵法调用模板!$BH:$BH,MATCH(AA56,兵法调用模板!$AU:$AU,0)),INDEX(兵法调用模板!$BH:$BH,MATCH(AA56,兵法调用模板!$AY:$AY,0))),INDEX(兵法调用模板!$BH:$BH,MATCH(AA56,兵法调用模板!$BC:$BC,0)))),"")</f>
        <v>攻击目标阵亡后跳到生命值最低的敌人身前（优先敌方英雄），对其造成{0}%攻击的武力伤害，自身攻击力增加{1}%，并且沉默目标，效果均持续{2}秒</v>
      </c>
      <c r="AC56" s="201">
        <f>IFERROR(IFERROR(IFERROR(INDEX(兵法调用模板!$AV:$AV,MATCH(AA56,兵法调用模板!$AU:$AU,0)),INDEX(兵法调用模板!$AZ:$AZ,MATCH(AA56,兵法调用模板!$AY:$AY,0))),INDEX(兵法调用模板!$BD:$BD,MATCH(AA56,兵法调用模板!$BC:$BC,0))),"")</f>
        <v>5</v>
      </c>
      <c r="AD56" s="201" t="str">
        <f>IFERROR(IFERROR(IFERROR(INDEX(兵法调用模板!$AW:$AW,MATCH(AA56,兵法调用模板!$AU:$AU,0)),INDEX(兵法调用模板!$BA:$BA,MATCH(AA56,兵法调用模板!$AY:$AY,0))),INDEX(兵法调用模板!$BE:$BE,MATCH(AA56,兵法调用模板!$BC:$BC,0))),"")</f>
        <v/>
      </c>
      <c r="AE56" s="172" t="s">
        <v>441</v>
      </c>
      <c r="AF56" s="175">
        <f t="shared" si="2"/>
        <v>1</v>
      </c>
      <c r="AH56" s="172" t="str">
        <f>IF(索引!T55="","",索引!T55&amp;5)</f>
        <v>303045</v>
      </c>
      <c r="AI56" s="172" t="str">
        <f>IFERROR(IF(AH56="","",IFERROR(IFERROR(INDEX(兵法调用模板!$BH:$BH,MATCH(AH56,兵法调用模板!$AU:$AU,0)),INDEX(兵法调用模板!$BH:$BH,MATCH(AH56,兵法调用模板!$AY:$AY,0))),INDEX(兵法调用模板!$BH:$BH,MATCH(AH56,兵法调用模板!$BC:$BC,0)))),"")</f>
        <v/>
      </c>
      <c r="AJ56" s="201" t="str">
        <f>IFERROR(IFERROR(IFERROR(INDEX(兵法调用模板!$AV:$AV,MATCH(AH56,兵法调用模板!$AU:$AU,0)),INDEX(兵法调用模板!$AZ:$AZ,MATCH(AH56,兵法调用模板!$AY:$AY,0))),INDEX(兵法调用模板!$BD:$BD,MATCH(AH56,兵法调用模板!$BC:$BC,0))),"")</f>
        <v/>
      </c>
      <c r="AK56" s="201" t="str">
        <f>IFERROR(IFERROR(IFERROR(INDEX(兵法调用模板!$AW:$AW,MATCH(AH56,兵法调用模板!$AU:$AU,0)),INDEX(兵法调用模板!$BA:$BA,MATCH(AH56,兵法调用模板!$AY:$AY,0))),INDEX(兵法调用模板!$BE:$BE,MATCH(AH56,兵法调用模板!$BC:$BC,0))),"")</f>
        <v/>
      </c>
      <c r="AL56" s="172" t="s">
        <v>441</v>
      </c>
      <c r="AM56" s="175">
        <f t="shared" si="3"/>
        <v>1</v>
      </c>
    </row>
    <row r="57" spans="6:39">
      <c r="F57" s="174" t="str">
        <f>IF(索引!T56="","",索引!T56&amp;1)</f>
        <v>303051</v>
      </c>
      <c r="G57" s="172" t="str">
        <f>IFERROR(IF(F57="","",IFERROR(IFERROR(INDEX(兵法调用模板!$BH:$BH,MATCH(F57,兵法调用模板!$AU:$AU,0)),INDEX(兵法调用模板!$BH:$BH,MATCH(F57,兵法调用模板!$AY:$AY,0))),INDEX(兵法调用模板!$BH:$BH,MATCH(F57,兵法调用模板!$BC:$BC,0)))),"")</f>
        <v>武将在{0}秒内受到{1}%自身最大生命值的伤害后，获得一个相当于自身{2}%攻击力的护盾，护盾持续时间{3}秒。可触发三次</v>
      </c>
      <c r="H57" s="201">
        <f>IFERROR(IFERROR(IFERROR(INDEX(兵法调用模板!$AV:$AV,MATCH(F57,兵法调用模板!$AU:$AU,0)),INDEX(兵法调用模板!$AZ:$AZ,MATCH(F57,兵法调用模板!$AY:$AY,0))),INDEX(兵法调用模板!$BD:$BD,MATCH(F57,兵法调用模板!$BC:$BC,0))),"")</f>
        <v>5</v>
      </c>
      <c r="I57" s="201">
        <f>IFERROR(IFERROR(IFERROR(INDEX(兵法调用模板!$AW:$AW,MATCH(F57,兵法调用模板!$AU:$AU,0)),INDEX(兵法调用模板!$BA:$BA,MATCH(F57,兵法调用模板!$AY:$AY,0))),INDEX(兵法调用模板!$BE:$BE,MATCH(F57,兵法调用模板!$BC:$BC,0))),"")</f>
        <v>0</v>
      </c>
      <c r="J57" s="172" t="s">
        <v>441</v>
      </c>
      <c r="K57" s="175">
        <f t="shared" si="5"/>
        <v>1</v>
      </c>
      <c r="M57" s="174" t="str">
        <f>IF(索引!T56="","",索引!T56&amp;2)</f>
        <v>303052</v>
      </c>
      <c r="N57" s="172" t="str">
        <f>IFERROR(IF(M57="","",IFERROR(IFERROR(INDEX(兵法调用模板!$BH:$BH,MATCH(M57,兵法调用模板!$AU:$AU,0)),INDEX(兵法调用模板!$BH:$BH,MATCH(M57,兵法调用模板!$AY:$AY,0))),INDEX(兵法调用模板!$BH:$BH,MATCH(M57,兵法调用模板!$BC:$BC,0)))),"")</f>
        <v>武将在{0}秒内受到{1}%自身最大生命值的伤害后，获得一个相当于自身{2}%攻击力的护盾，护盾持续时间{3}秒。可触发三次</v>
      </c>
      <c r="O57" s="201">
        <f>IFERROR(IFERROR(IFERROR(INDEX(兵法调用模板!$AV:$AV,MATCH(M57,兵法调用模板!$AU:$AU,0)),INDEX(兵法调用模板!$AZ:$AZ,MATCH(M57,兵法调用模板!$AY:$AY,0))),INDEX(兵法调用模板!$BD:$BD,MATCH(M57,兵法调用模板!$BC:$BC,0))),"")</f>
        <v>0.2</v>
      </c>
      <c r="P57" s="201">
        <f>IFERROR(IFERROR(IFERROR(INDEX(兵法调用模板!$AW:$AW,MATCH(M57,兵法调用模板!$AU:$AU,0)),INDEX(兵法调用模板!$BA:$BA,MATCH(M57,兵法调用模板!$AY:$AY,0))),INDEX(兵法调用模板!$BE:$BE,MATCH(M57,兵法调用模板!$BC:$BC,0))),"")</f>
        <v>0</v>
      </c>
      <c r="Q57" s="172" t="s">
        <v>441</v>
      </c>
      <c r="R57" s="175">
        <f t="shared" si="0"/>
        <v>100</v>
      </c>
      <c r="T57" s="174" t="str">
        <f>IF(索引!T56="","",索引!T56&amp;3)</f>
        <v>303053</v>
      </c>
      <c r="U57" s="172" t="str">
        <f>IFERROR(IF(T57="","",IFERROR(IFERROR(INDEX(兵法调用模板!$BH:$BH,MATCH(T57,兵法调用模板!$AU:$AU,0)),INDEX(兵法调用模板!$BH:$BH,MATCH(T57,兵法调用模板!$AY:$AY,0))),INDEX(兵法调用模板!$BH:$BH,MATCH(T57,兵法调用模板!$BC:$BC,0)))),"")</f>
        <v>武将在{0}秒内受到{1}%自身最大生命值的伤害后，获得一个相当于自身{2}%攻击力的护盾，护盾持续时间{3}秒。可触发三次</v>
      </c>
      <c r="V57" s="201">
        <f>IFERROR(IFERROR(IFERROR(INDEX(兵法调用模板!$AV:$AV,MATCH(T57,兵法调用模板!$AU:$AU,0)),INDEX(兵法调用模板!$AZ:$AZ,MATCH(T57,兵法调用模板!$AY:$AY,0))),INDEX(兵法调用模板!$BD:$BD,MATCH(T57,兵法调用模板!$BC:$BC,0))),"")</f>
        <v>0.32100000000000001</v>
      </c>
      <c r="W57" s="201">
        <f>IFERROR(IFERROR(IFERROR(INDEX(兵法调用模板!$AW:$AW,MATCH(T57,兵法调用模板!$AU:$AU,0)),INDEX(兵法调用模板!$BA:$BA,MATCH(T57,兵法调用模板!$AY:$AY,0))),INDEX(兵法调用模板!$BE:$BE,MATCH(T57,兵法调用模板!$BC:$BC,0))),"")</f>
        <v>0.03</v>
      </c>
      <c r="X57" s="172" t="s">
        <v>441</v>
      </c>
      <c r="Y57" s="175">
        <f t="shared" si="1"/>
        <v>100</v>
      </c>
      <c r="AA57" s="174" t="str">
        <f>IF(索引!T56="","",索引!T56&amp;4)</f>
        <v>303054</v>
      </c>
      <c r="AB57" s="172" t="str">
        <f>IFERROR(IF(AA57="","",IFERROR(IFERROR(INDEX(兵法调用模板!$BH:$BH,MATCH(AA57,兵法调用模板!$AU:$AU,0)),INDEX(兵法调用模板!$BH:$BH,MATCH(AA57,兵法调用模板!$AY:$AY,0))),INDEX(兵法调用模板!$BH:$BH,MATCH(AA57,兵法调用模板!$BC:$BC,0)))),"")</f>
        <v>武将在{0}秒内受到{1}%自身最大生命值的伤害后，获得一个相当于自身{2}%攻击力的护盾，护盾持续时间{3}秒。可触发三次</v>
      </c>
      <c r="AC57" s="201">
        <f>IFERROR(IFERROR(IFERROR(INDEX(兵法调用模板!$AV:$AV,MATCH(AA57,兵法调用模板!$AU:$AU,0)),INDEX(兵法调用模板!$AZ:$AZ,MATCH(AA57,兵法调用模板!$AY:$AY,0))),INDEX(兵法调用模板!$BD:$BD,MATCH(AA57,兵法调用模板!$BC:$BC,0))),"")</f>
        <v>10</v>
      </c>
      <c r="AD57" s="201">
        <f>IFERROR(IFERROR(IFERROR(INDEX(兵法调用模板!$AW:$AW,MATCH(AA57,兵法调用模板!$AU:$AU,0)),INDEX(兵法调用模板!$BA:$BA,MATCH(AA57,兵法调用模板!$AY:$AY,0))),INDEX(兵法调用模板!$BE:$BE,MATCH(AA57,兵法调用模板!$BC:$BC,0))),"")</f>
        <v>0</v>
      </c>
      <c r="AE57" s="172" t="s">
        <v>441</v>
      </c>
      <c r="AF57" s="175">
        <f t="shared" si="2"/>
        <v>1</v>
      </c>
      <c r="AH57" s="174" t="str">
        <f>IF(索引!T56="","",索引!T56&amp;5)</f>
        <v>303055</v>
      </c>
      <c r="AI57" s="172" t="str">
        <f>IFERROR(IF(AH57="","",IFERROR(IFERROR(INDEX(兵法调用模板!$BH:$BH,MATCH(AH57,兵法调用模板!$AU:$AU,0)),INDEX(兵法调用模板!$BH:$BH,MATCH(AH57,兵法调用模板!$AY:$AY,0))),INDEX(兵法调用模板!$BH:$BH,MATCH(AH57,兵法调用模板!$BC:$BC,0)))),"")</f>
        <v/>
      </c>
      <c r="AJ57" s="201" t="str">
        <f>IFERROR(IFERROR(IFERROR(INDEX(兵法调用模板!$AV:$AV,MATCH(AH57,兵法调用模板!$AU:$AU,0)),INDEX(兵法调用模板!$AZ:$AZ,MATCH(AH57,兵法调用模板!$AY:$AY,0))),INDEX(兵法调用模板!$BD:$BD,MATCH(AH57,兵法调用模板!$BC:$BC,0))),"")</f>
        <v/>
      </c>
      <c r="AK57" s="201" t="str">
        <f>IFERROR(IFERROR(IFERROR(INDEX(兵法调用模板!$AW:$AW,MATCH(AH57,兵法调用模板!$AU:$AU,0)),INDEX(兵法调用模板!$BA:$BA,MATCH(AH57,兵法调用模板!$AY:$AY,0))),INDEX(兵法调用模板!$BE:$BE,MATCH(AH57,兵法调用模板!$BC:$BC,0))),"")</f>
        <v/>
      </c>
      <c r="AL57" s="172" t="s">
        <v>441</v>
      </c>
      <c r="AM57" s="175">
        <f t="shared" si="3"/>
        <v>1</v>
      </c>
    </row>
    <row r="58" spans="6:39">
      <c r="F58" s="174" t="str">
        <f>IF(索引!T57="","",索引!T57&amp;1)</f>
        <v>303061</v>
      </c>
      <c r="G58" s="172" t="str">
        <f>IFERROR(IF(F58="","",IFERROR(IFERROR(INDEX(兵法调用模板!$BH:$BH,MATCH(F58,兵法调用模板!$AU:$AU,0)),INDEX(兵法调用模板!$BH:$BH,MATCH(F58,兵法调用模板!$AY:$AY,0))),INDEX(兵法调用模板!$BH:$BH,MATCH(F58,兵法调用模板!$BC:$BC,0)))),"")</f>
        <v>开场向战场中施放三根滚木冲向敌军，撞到敌军后爆炸造成攻击力{0}%策略伤害，并击飞士兵，并且降低{1}%移动速度和{2}攻击速度，持续{3}秒。</v>
      </c>
      <c r="H58" s="201">
        <f>IFERROR(IFERROR(IFERROR(INDEX(兵法调用模板!$AV:$AV,MATCH(F58,兵法调用模板!$AU:$AU,0)),INDEX(兵法调用模板!$AZ:$AZ,MATCH(F58,兵法调用模板!$AY:$AY,0))),INDEX(兵法调用模板!$BD:$BD,MATCH(F58,兵法调用模板!$BC:$BC,0))),"")</f>
        <v>0.189</v>
      </c>
      <c r="I58" s="201">
        <f>IFERROR(IFERROR(IFERROR(INDEX(兵法调用模板!$AW:$AW,MATCH(F58,兵法调用模板!$AU:$AU,0)),INDEX(兵法调用模板!$BA:$BA,MATCH(F58,兵法调用模板!$AY:$AY,0))),INDEX(兵法调用模板!$BE:$BE,MATCH(F58,兵法调用模板!$BC:$BC,0))),"")</f>
        <v>8.9999999999999993E-3</v>
      </c>
      <c r="J58" s="172" t="s">
        <v>441</v>
      </c>
      <c r="K58" s="175">
        <f t="shared" si="5"/>
        <v>100</v>
      </c>
      <c r="M58" s="174" t="str">
        <f>IF(索引!T57="","",索引!T57&amp;2)</f>
        <v>303062</v>
      </c>
      <c r="N58" s="172" t="str">
        <f>IFERROR(IF(M58="","",IFERROR(IFERROR(INDEX(兵法调用模板!$BH:$BH,MATCH(M58,兵法调用模板!$AU:$AU,0)),INDEX(兵法调用模板!$BH:$BH,MATCH(M58,兵法调用模板!$AY:$AY,0))),INDEX(兵法调用模板!$BH:$BH,MATCH(M58,兵法调用模板!$BC:$BC,0)))),"")</f>
        <v>开场向战场中施放三根滚木冲向敌军，撞到敌军后爆炸造成攻击力{0}%策略伤害，并击飞士兵，并且降低{1}%移动速度和{2}攻击速度，持续{3}秒。</v>
      </c>
      <c r="O58" s="201">
        <f>IFERROR(IFERROR(IFERROR(INDEX(兵法调用模板!$AV:$AV,MATCH(M58,兵法调用模板!$AU:$AU,0)),INDEX(兵法调用模板!$AZ:$AZ,MATCH(M58,兵法调用模板!$AY:$AY,0))),INDEX(兵法调用模板!$BD:$BD,MATCH(M58,兵法调用模板!$BC:$BC,0))),"")</f>
        <v>-0.6</v>
      </c>
      <c r="P58" s="201">
        <f>IFERROR(IFERROR(IFERROR(INDEX(兵法调用模板!$AW:$AW,MATCH(M58,兵法调用模板!$AU:$AU,0)),INDEX(兵法调用模板!$BA:$BA,MATCH(M58,兵法调用模板!$AY:$AY,0))),INDEX(兵法调用模板!$BE:$BE,MATCH(M58,兵法调用模板!$BC:$BC,0))),"")</f>
        <v>0</v>
      </c>
      <c r="Q58" s="172" t="s">
        <v>441</v>
      </c>
      <c r="R58" s="175">
        <f t="shared" si="0"/>
        <v>-100</v>
      </c>
      <c r="T58" s="174" t="str">
        <f>IF(索引!T57="","",索引!T57&amp;3)</f>
        <v>303063</v>
      </c>
      <c r="U58" s="172" t="str">
        <f>IFERROR(IF(T58="","",IFERROR(IFERROR(INDEX(兵法调用模板!$BH:$BH,MATCH(T58,兵法调用模板!$AU:$AU,0)),INDEX(兵法调用模板!$BH:$BH,MATCH(T58,兵法调用模板!$AY:$AY,0))),INDEX(兵法调用模板!$BH:$BH,MATCH(T58,兵法调用模板!$BC:$BC,0)))),"")</f>
        <v>开场向战场中施放三根滚木冲向敌军，撞到敌军后爆炸造成攻击力{0}%策略伤害，并击飞士兵，并且降低{1}%移动速度和{2}攻击速度，持续{3}秒。</v>
      </c>
      <c r="V58" s="201">
        <f>IFERROR(IFERROR(IFERROR(INDEX(兵法调用模板!$AV:$AV,MATCH(T58,兵法调用模板!$AU:$AU,0)),INDEX(兵法调用模板!$AZ:$AZ,MATCH(T58,兵法调用模板!$AY:$AY,0))),INDEX(兵法调用模板!$BD:$BD,MATCH(T58,兵法调用模板!$BC:$BC,0))),"")</f>
        <v>-60</v>
      </c>
      <c r="W58" s="201">
        <f>IFERROR(IFERROR(IFERROR(INDEX(兵法调用模板!$AW:$AW,MATCH(T58,兵法调用模板!$AU:$AU,0)),INDEX(兵法调用模板!$BA:$BA,MATCH(T58,兵法调用模板!$AY:$AY,0))),INDEX(兵法调用模板!$BE:$BE,MATCH(T58,兵法调用模板!$BC:$BC,0))),"")</f>
        <v>0</v>
      </c>
      <c r="X58" s="172" t="s">
        <v>441</v>
      </c>
      <c r="Y58" s="175">
        <f t="shared" si="1"/>
        <v>-1</v>
      </c>
      <c r="AA58" s="174" t="str">
        <f>IF(索引!T57="","",索引!T57&amp;4)</f>
        <v>303064</v>
      </c>
      <c r="AB58" s="172" t="str">
        <f>IFERROR(IF(AA58="","",IFERROR(IFERROR(INDEX(兵法调用模板!$BH:$BH,MATCH(AA58,兵法调用模板!$AU:$AU,0)),INDEX(兵法调用模板!$BH:$BH,MATCH(AA58,兵法调用模板!$AY:$AY,0))),INDEX(兵法调用模板!$BH:$BH,MATCH(AA58,兵法调用模板!$BC:$BC,0)))),"")</f>
        <v>开场向战场中施放三根滚木冲向敌军，撞到敌军后爆炸造成攻击力{0}%策略伤害，并击飞士兵，并且降低{1}%移动速度和{2}攻击速度，持续{3}秒。</v>
      </c>
      <c r="AC58" s="201">
        <f>IFERROR(IFERROR(IFERROR(INDEX(兵法调用模板!$AV:$AV,MATCH(AA58,兵法调用模板!$AU:$AU,0)),INDEX(兵法调用模板!$AZ:$AZ,MATCH(AA58,兵法调用模板!$AY:$AY,0))),INDEX(兵法调用模板!$BD:$BD,MATCH(AA58,兵法调用模板!$BC:$BC,0))),"")</f>
        <v>4.3</v>
      </c>
      <c r="AD58" s="201">
        <f>IFERROR(IFERROR(IFERROR(INDEX(兵法调用模板!$AW:$AW,MATCH(AA58,兵法调用模板!$AU:$AU,0)),INDEX(兵法调用模板!$BA:$BA,MATCH(AA58,兵法调用模板!$AY:$AY,0))),INDEX(兵法调用模板!$BE:$BE,MATCH(AA58,兵法调用模板!$BC:$BC,0))),"")</f>
        <v>0.4</v>
      </c>
      <c r="AE58" s="172" t="s">
        <v>441</v>
      </c>
      <c r="AF58" s="175">
        <f t="shared" si="2"/>
        <v>1</v>
      </c>
      <c r="AH58" s="174" t="str">
        <f>IF(索引!T57="","",索引!T57&amp;5)</f>
        <v>303065</v>
      </c>
      <c r="AI58" s="172" t="str">
        <f>IFERROR(IF(AH58="","",IFERROR(IFERROR(INDEX(兵法调用模板!$BH:$BH,MATCH(AH58,兵法调用模板!$AU:$AU,0)),INDEX(兵法调用模板!$BH:$BH,MATCH(AH58,兵法调用模板!$AY:$AY,0))),INDEX(兵法调用模板!$BH:$BH,MATCH(AH58,兵法调用模板!$BC:$BC,0)))),"")</f>
        <v/>
      </c>
      <c r="AJ58" s="201" t="str">
        <f>IFERROR(IFERROR(IFERROR(INDEX(兵法调用模板!$AV:$AV,MATCH(AH58,兵法调用模板!$AU:$AU,0)),INDEX(兵法调用模板!$AZ:$AZ,MATCH(AH58,兵法调用模板!$AY:$AY,0))),INDEX(兵法调用模板!$BD:$BD,MATCH(AH58,兵法调用模板!$BC:$BC,0))),"")</f>
        <v/>
      </c>
      <c r="AK58" s="201" t="str">
        <f>IFERROR(IFERROR(IFERROR(INDEX(兵法调用模板!$AW:$AW,MATCH(AH58,兵法调用模板!$AU:$AU,0)),INDEX(兵法调用模板!$BA:$BA,MATCH(AH58,兵法调用模板!$AY:$AY,0))),INDEX(兵法调用模板!$BE:$BE,MATCH(AH58,兵法调用模板!$BC:$BC,0))),"")</f>
        <v/>
      </c>
      <c r="AL58" s="172" t="s">
        <v>441</v>
      </c>
      <c r="AM58" s="175">
        <f t="shared" si="3"/>
        <v>1</v>
      </c>
    </row>
    <row r="59" spans="6:39">
      <c r="F59" s="174" t="str">
        <f>IF(索引!T58="","",索引!T58&amp;1)</f>
        <v>302281</v>
      </c>
      <c r="G59" s="172" t="str">
        <f>IFERROR(IF(F59="","",IFERROR(IFERROR(INDEX(兵法调用模板!$BH:$BH,MATCH(F59,兵法调用模板!$AU:$AU,0)),INDEX(兵法调用模板!$BH:$BH,MATCH(F59,兵法调用模板!$AY:$AY,0))),INDEX(兵法调用模板!$BH:$BH,MATCH(F59,兵法调用模板!$BC:$BC,0)))),"")</f>
        <v>每次普通攻击，对生命值低于百分之四十的目标，附加一层每秒造成{0}%攻击力伤害的中毒，使其受到治疗效果降低60%，攻击目标死亡后，自身回复攻击力{1}%的生命值。</v>
      </c>
      <c r="H59" s="201">
        <f>IFERROR(IFERROR(IFERROR(INDEX(兵法调用模板!$AV:$AV,MATCH(F59,兵法调用模板!$AU:$AU,0)),INDEX(兵法调用模板!$AZ:$AZ,MATCH(F59,兵法调用模板!$AY:$AY,0))),INDEX(兵法调用模板!$BD:$BD,MATCH(F59,兵法调用模板!$BC:$BC,0))),"")</f>
        <v>0.114</v>
      </c>
      <c r="I59" s="201">
        <f>IFERROR(IFERROR(IFERROR(INDEX(兵法调用模板!$AW:$AW,MATCH(F59,兵法调用模板!$AU:$AU,0)),INDEX(兵法调用模板!$BA:$BA,MATCH(F59,兵法调用模板!$AY:$AY,0))),INDEX(兵法调用模板!$BE:$BE,MATCH(F59,兵法调用模板!$BC:$BC,0))),"")</f>
        <v>5.0000000000000001E-3</v>
      </c>
      <c r="J59" s="172" t="s">
        <v>441</v>
      </c>
      <c r="K59" s="175">
        <f t="shared" si="5"/>
        <v>100</v>
      </c>
      <c r="M59" s="174" t="str">
        <f>IF(索引!T58="","",索引!T58&amp;2)</f>
        <v>302282</v>
      </c>
      <c r="N59" s="172" t="str">
        <f>IFERROR(IF(M59="","",IFERROR(IFERROR(INDEX(兵法调用模板!$BH:$BH,MATCH(M59,兵法调用模板!$AU:$AU,0)),INDEX(兵法调用模板!$BH:$BH,MATCH(M59,兵法调用模板!$AY:$AY,0))),INDEX(兵法调用模板!$BH:$BH,MATCH(M59,兵法调用模板!$BC:$BC,0)))),"")</f>
        <v>每次普通攻击，对生命值低于百分之四十的目标，附加一层每秒造成{0}%攻击力伤害的中毒，使其受到治疗效果降低60%，攻击目标死亡后，自身回复攻击力{1}%的生命值。</v>
      </c>
      <c r="O59" s="201">
        <f>IFERROR(IFERROR(IFERROR(INDEX(兵法调用模板!$AV:$AV,MATCH(M59,兵法调用模板!$AU:$AU,0)),INDEX(兵法调用模板!$AZ:$AZ,MATCH(M59,兵法调用模板!$AY:$AY,0))),INDEX(兵法调用模板!$BD:$BD,MATCH(M59,兵法调用模板!$BC:$BC,0))),"")</f>
        <v>0.35699999999999998</v>
      </c>
      <c r="P59" s="201">
        <f>IFERROR(IFERROR(IFERROR(INDEX(兵法调用模板!$AW:$AW,MATCH(M59,兵法调用模板!$AU:$AU,0)),INDEX(兵法调用模板!$BA:$BA,MATCH(M59,兵法调用模板!$AY:$AY,0))),INDEX(兵法调用模板!$BE:$BE,MATCH(M59,兵法调用模板!$BC:$BC,0))),"")</f>
        <v>3.4000000000000002E-2</v>
      </c>
      <c r="Q59" s="172" t="s">
        <v>441</v>
      </c>
      <c r="R59" s="175">
        <f t="shared" si="0"/>
        <v>100</v>
      </c>
      <c r="T59" s="174" t="str">
        <f>IF(索引!T58="","",索引!T58&amp;3)</f>
        <v>302283</v>
      </c>
      <c r="U59" s="172" t="str">
        <f>IFERROR(IF(T59="","",IFERROR(IFERROR(INDEX(兵法调用模板!$BH:$BH,MATCH(T59,兵法调用模板!$AU:$AU,0)),INDEX(兵法调用模板!$BH:$BH,MATCH(T59,兵法调用模板!$AY:$AY,0))),INDEX(兵法调用模板!$BH:$BH,MATCH(T59,兵法调用模板!$BC:$BC,0)))),"")</f>
        <v/>
      </c>
      <c r="V59" s="201" t="str">
        <f>IFERROR(IFERROR(IFERROR(INDEX(兵法调用模板!$AV:$AV,MATCH(T59,兵法调用模板!$AU:$AU,0)),INDEX(兵法调用模板!$AZ:$AZ,MATCH(T59,兵法调用模板!$AY:$AY,0))),INDEX(兵法调用模板!$BD:$BD,MATCH(T59,兵法调用模板!$BC:$BC,0))),"")</f>
        <v/>
      </c>
      <c r="W59" s="201" t="str">
        <f>IFERROR(IFERROR(IFERROR(INDEX(兵法调用模板!$AW:$AW,MATCH(T59,兵法调用模板!$AU:$AU,0)),INDEX(兵法调用模板!$BA:$BA,MATCH(T59,兵法调用模板!$AY:$AY,0))),INDEX(兵法调用模板!$BE:$BE,MATCH(T59,兵法调用模板!$BC:$BC,0))),"")</f>
        <v/>
      </c>
      <c r="X59" s="172" t="s">
        <v>441</v>
      </c>
      <c r="Y59" s="175">
        <f t="shared" si="1"/>
        <v>1</v>
      </c>
      <c r="AA59" s="174" t="str">
        <f>IF(索引!T58="","",索引!T58&amp;4)</f>
        <v>302284</v>
      </c>
      <c r="AB59" s="172" t="str">
        <f>IFERROR(IF(AA59="","",IFERROR(IFERROR(INDEX(兵法调用模板!$BH:$BH,MATCH(AA59,兵法调用模板!$AU:$AU,0)),INDEX(兵法调用模板!$BH:$BH,MATCH(AA59,兵法调用模板!$AY:$AY,0))),INDEX(兵法调用模板!$BH:$BH,MATCH(AA59,兵法调用模板!$BC:$BC,0)))),"")</f>
        <v/>
      </c>
      <c r="AC59" s="201" t="str">
        <f>IFERROR(IFERROR(IFERROR(INDEX(兵法调用模板!$AV:$AV,MATCH(AA59,兵法调用模板!$AU:$AU,0)),INDEX(兵法调用模板!$AZ:$AZ,MATCH(AA59,兵法调用模板!$AY:$AY,0))),INDEX(兵法调用模板!$BD:$BD,MATCH(AA59,兵法调用模板!$BC:$BC,0))),"")</f>
        <v/>
      </c>
      <c r="AD59" s="201" t="str">
        <f>IFERROR(IFERROR(IFERROR(INDEX(兵法调用模板!$AW:$AW,MATCH(AA59,兵法调用模板!$AU:$AU,0)),INDEX(兵法调用模板!$BA:$BA,MATCH(AA59,兵法调用模板!$AY:$AY,0))),INDEX(兵法调用模板!$BE:$BE,MATCH(AA59,兵法调用模板!$BC:$BC,0))),"")</f>
        <v/>
      </c>
      <c r="AE59" s="172" t="s">
        <v>441</v>
      </c>
      <c r="AF59" s="175">
        <f t="shared" si="2"/>
        <v>1</v>
      </c>
      <c r="AH59" s="174" t="str">
        <f>IF(索引!T58="","",索引!T58&amp;5)</f>
        <v>302285</v>
      </c>
      <c r="AI59" s="172" t="str">
        <f>IFERROR(IF(AH59="","",IFERROR(IFERROR(INDEX(兵法调用模板!$BH:$BH,MATCH(AH59,兵法调用模板!$AU:$AU,0)),INDEX(兵法调用模板!$BH:$BH,MATCH(AH59,兵法调用模板!$AY:$AY,0))),INDEX(兵法调用模板!$BH:$BH,MATCH(AH59,兵法调用模板!$BC:$BC,0)))),"")</f>
        <v/>
      </c>
      <c r="AJ59" s="201" t="str">
        <f>IFERROR(IFERROR(IFERROR(INDEX(兵法调用模板!$AV:$AV,MATCH(AH59,兵法调用模板!$AU:$AU,0)),INDEX(兵法调用模板!$AZ:$AZ,MATCH(AH59,兵法调用模板!$AY:$AY,0))),INDEX(兵法调用模板!$BD:$BD,MATCH(AH59,兵法调用模板!$BC:$BC,0))),"")</f>
        <v/>
      </c>
      <c r="AK59" s="201" t="str">
        <f>IFERROR(IFERROR(IFERROR(INDEX(兵法调用模板!$AW:$AW,MATCH(AH59,兵法调用模板!$AU:$AU,0)),INDEX(兵法调用模板!$BA:$BA,MATCH(AH59,兵法调用模板!$AY:$AY,0))),INDEX(兵法调用模板!$BE:$BE,MATCH(AH59,兵法调用模板!$BC:$BC,0))),"")</f>
        <v/>
      </c>
      <c r="AL59" s="172" t="s">
        <v>441</v>
      </c>
      <c r="AM59" s="175">
        <f t="shared" si="3"/>
        <v>1</v>
      </c>
    </row>
    <row r="60" spans="6:39">
      <c r="F60" s="174" t="str">
        <f>IF(索引!T59="","",索引!T59&amp;1)</f>
        <v>302291</v>
      </c>
      <c r="G60" s="172" t="str">
        <f>IFERROR(IF(F60="","",IFERROR(IFERROR(INDEX(兵法调用模板!$BH:$BH,MATCH(F60,兵法调用模板!$AU:$AU,0)),INDEX(兵法调用模板!$BH:$BH,MATCH(F60,兵法调用模板!$AY:$AY,0))),INDEX(兵法调用模板!$BH:$BH,MATCH(F60,兵法调用模板!$BC:$BC,0)))),"")</f>
        <v>自身周围如果没有友军英雄，则自身格挡{0}%远程伤害，并且伤害提升{1}%。</v>
      </c>
      <c r="H60" s="201">
        <f>IFERROR(IFERROR(IFERROR(INDEX(兵法调用模板!$AV:$AV,MATCH(F60,兵法调用模板!$AU:$AU,0)),INDEX(兵法调用模板!$AZ:$AZ,MATCH(F60,兵法调用模板!$AY:$AY,0))),INDEX(兵法调用模板!$BD:$BD,MATCH(F60,兵法调用模板!$BC:$BC,0))),"")</f>
        <v>0.11899999999999999</v>
      </c>
      <c r="I60" s="201">
        <f>IFERROR(IFERROR(IFERROR(INDEX(兵法调用模板!$AW:$AW,MATCH(F60,兵法调用模板!$AU:$AU,0)),INDEX(兵法调用模板!$BA:$BA,MATCH(F60,兵法调用模板!$AY:$AY,0))),INDEX(兵法调用模板!$BE:$BE,MATCH(F60,兵法调用模板!$BC:$BC,0))),"")</f>
        <v>1.0999999999999999E-2</v>
      </c>
      <c r="J60" s="172" t="s">
        <v>441</v>
      </c>
      <c r="K60" s="175">
        <f t="shared" si="5"/>
        <v>100</v>
      </c>
      <c r="M60" s="174" t="str">
        <f>IF(索引!T59="","",索引!T59&amp;2)</f>
        <v>302292</v>
      </c>
      <c r="N60" s="172" t="str">
        <f>IFERROR(IF(M60="","",IFERROR(IFERROR(INDEX(兵法调用模板!$BH:$BH,MATCH(M60,兵法调用模板!$AU:$AU,0)),INDEX(兵法调用模板!$BH:$BH,MATCH(M60,兵法调用模板!$AY:$AY,0))),INDEX(兵法调用模板!$BH:$BH,MATCH(M60,兵法调用模板!$BC:$BC,0)))),"")</f>
        <v>自身周围如果没有友军英雄，则自身格挡{0}%远程伤害，并且伤害提升{1}%。</v>
      </c>
      <c r="O60" s="201">
        <f>IFERROR(IFERROR(IFERROR(INDEX(兵法调用模板!$AV:$AV,MATCH(M60,兵法调用模板!$AU:$AU,0)),INDEX(兵法调用模板!$AZ:$AZ,MATCH(M60,兵法调用模板!$AY:$AY,0))),INDEX(兵法调用模板!$BD:$BD,MATCH(M60,兵法调用模板!$BC:$BC,0))),"")</f>
        <v>0.20499999999999999</v>
      </c>
      <c r="P60" s="201">
        <f>IFERROR(IFERROR(IFERROR(INDEX(兵法调用模板!$AW:$AW,MATCH(M60,兵法调用模板!$AU:$AU,0)),INDEX(兵法调用模板!$BA:$BA,MATCH(M60,兵法调用模板!$AY:$AY,0))),INDEX(兵法调用模板!$BE:$BE,MATCH(M60,兵法调用模板!$BC:$BC,0))),"")</f>
        <v>1.9E-2</v>
      </c>
      <c r="Q60" s="172" t="s">
        <v>441</v>
      </c>
      <c r="R60" s="175">
        <f t="shared" si="0"/>
        <v>100</v>
      </c>
      <c r="T60" s="174" t="str">
        <f>IF(索引!T59="","",索引!T59&amp;3)</f>
        <v>302293</v>
      </c>
      <c r="U60" s="172" t="str">
        <f>IFERROR(IF(T60="","",IFERROR(IFERROR(INDEX(兵法调用模板!$BH:$BH,MATCH(T60,兵法调用模板!$AU:$AU,0)),INDEX(兵法调用模板!$BH:$BH,MATCH(T60,兵法调用模板!$AY:$AY,0))),INDEX(兵法调用模板!$BH:$BH,MATCH(T60,兵法调用模板!$BC:$BC,0)))),"")</f>
        <v/>
      </c>
      <c r="V60" s="201" t="str">
        <f>IFERROR(IFERROR(IFERROR(INDEX(兵法调用模板!$AV:$AV,MATCH(T60,兵法调用模板!$AU:$AU,0)),INDEX(兵法调用模板!$AZ:$AZ,MATCH(T60,兵法调用模板!$AY:$AY,0))),INDEX(兵法调用模板!$BD:$BD,MATCH(T60,兵法调用模板!$BC:$BC,0))),"")</f>
        <v/>
      </c>
      <c r="W60" s="201" t="str">
        <f>IFERROR(IFERROR(IFERROR(INDEX(兵法调用模板!$AW:$AW,MATCH(T60,兵法调用模板!$AU:$AU,0)),INDEX(兵法调用模板!$BA:$BA,MATCH(T60,兵法调用模板!$AY:$AY,0))),INDEX(兵法调用模板!$BE:$BE,MATCH(T60,兵法调用模板!$BC:$BC,0))),"")</f>
        <v/>
      </c>
      <c r="X60" s="172" t="s">
        <v>441</v>
      </c>
      <c r="Y60" s="175">
        <f t="shared" ref="Y60:Y123" si="6">IFERROR(IF(MID(U60,FIND("{2}",U60)+3,1)="%",100,1),1)*IF(V60&lt;0,-1,1)</f>
        <v>1</v>
      </c>
      <c r="AA60" s="174" t="str">
        <f>IF(索引!T59="","",索引!T59&amp;4)</f>
        <v>302294</v>
      </c>
      <c r="AB60" s="172" t="str">
        <f>IFERROR(IF(AA60="","",IFERROR(IFERROR(INDEX(兵法调用模板!$BH:$BH,MATCH(AA60,兵法调用模板!$AU:$AU,0)),INDEX(兵法调用模板!$BH:$BH,MATCH(AA60,兵法调用模板!$AY:$AY,0))),INDEX(兵法调用模板!$BH:$BH,MATCH(AA60,兵法调用模板!$BC:$BC,0)))),"")</f>
        <v/>
      </c>
      <c r="AC60" s="201" t="str">
        <f>IFERROR(IFERROR(IFERROR(INDEX(兵法调用模板!$AV:$AV,MATCH(AA60,兵法调用模板!$AU:$AU,0)),INDEX(兵法调用模板!$AZ:$AZ,MATCH(AA60,兵法调用模板!$AY:$AY,0))),INDEX(兵法调用模板!$BD:$BD,MATCH(AA60,兵法调用模板!$BC:$BC,0))),"")</f>
        <v/>
      </c>
      <c r="AD60" s="201" t="str">
        <f>IFERROR(IFERROR(IFERROR(INDEX(兵法调用模板!$AW:$AW,MATCH(AA60,兵法调用模板!$AU:$AU,0)),INDEX(兵法调用模板!$BA:$BA,MATCH(AA60,兵法调用模板!$AY:$AY,0))),INDEX(兵法调用模板!$BE:$BE,MATCH(AA60,兵法调用模板!$BC:$BC,0))),"")</f>
        <v/>
      </c>
      <c r="AE60" s="172" t="s">
        <v>441</v>
      </c>
      <c r="AF60" s="175">
        <f t="shared" si="2"/>
        <v>1</v>
      </c>
      <c r="AH60" s="174" t="str">
        <f>IF(索引!T59="","",索引!T59&amp;5)</f>
        <v>302295</v>
      </c>
      <c r="AI60" s="172" t="str">
        <f>IFERROR(IF(AH60="","",IFERROR(IFERROR(INDEX(兵法调用模板!$BH:$BH,MATCH(AH60,兵法调用模板!$AU:$AU,0)),INDEX(兵法调用模板!$BH:$BH,MATCH(AH60,兵法调用模板!$AY:$AY,0))),INDEX(兵法调用模板!$BH:$BH,MATCH(AH60,兵法调用模板!$BC:$BC,0)))),"")</f>
        <v/>
      </c>
      <c r="AJ60" s="201" t="str">
        <f>IFERROR(IFERROR(IFERROR(INDEX(兵法调用模板!$AV:$AV,MATCH(AH60,兵法调用模板!$AU:$AU,0)),INDEX(兵法调用模板!$AZ:$AZ,MATCH(AH60,兵法调用模板!$AY:$AY,0))),INDEX(兵法调用模板!$BD:$BD,MATCH(AH60,兵法调用模板!$BC:$BC,0))),"")</f>
        <v/>
      </c>
      <c r="AK60" s="201" t="str">
        <f>IFERROR(IFERROR(IFERROR(INDEX(兵法调用模板!$AW:$AW,MATCH(AH60,兵法调用模板!$AU:$AU,0)),INDEX(兵法调用模板!$BA:$BA,MATCH(AH60,兵法调用模板!$AY:$AY,0))),INDEX(兵法调用模板!$BE:$BE,MATCH(AH60,兵法调用模板!$BC:$BC,0))),"")</f>
        <v/>
      </c>
      <c r="AL60" s="172" t="s">
        <v>441</v>
      </c>
      <c r="AM60" s="175">
        <f t="shared" ref="AM60:AM123" si="7">IFERROR(IF(MID(AI60,FIND("{4}",AI60)+3,1)="%",100,1),1)*IF(AJ60&lt;0,-1,1)</f>
        <v>1</v>
      </c>
    </row>
    <row r="61" spans="6:39">
      <c r="F61" s="174" t="str">
        <f>IF(索引!T60="","",索引!T60&amp;1)</f>
        <v>302301</v>
      </c>
      <c r="G61" s="172" t="str">
        <f>IFERROR(IF(F61="","",IFERROR(IFERROR(INDEX(兵法调用模板!$BH:$BH,MATCH(F61,兵法调用模板!$AU:$AU,0)),INDEX(兵法调用模板!$BH:$BH,MATCH(F61,兵法调用模板!$AY:$AY,0))),INDEX(兵法调用模板!$BH:$BH,MATCH(F61,兵法调用模板!$BC:$BC,0)))),"")</f>
        <v>自身闪避增加{0}%，如果自身闪避成功，获得轻舞效果，回复自身{1}点怒气，并且获得{2}%的生命偷取效果，持续{3}秒。（轻舞效果间隔{4}秒）</v>
      </c>
      <c r="H61" s="201">
        <f>IFERROR(IFERROR(IFERROR(INDEX(兵法调用模板!$AV:$AV,MATCH(F61,兵法调用模板!$AU:$AU,0)),INDEX(兵法调用模板!$AZ:$AZ,MATCH(F61,兵法调用模板!$AY:$AY,0))),INDEX(兵法调用模板!$BD:$BD,MATCH(F61,兵法调用模板!$BC:$BC,0))),"")</f>
        <v>7.5999999999999998E-2</v>
      </c>
      <c r="I61" s="201">
        <f>IFERROR(IFERROR(IFERROR(INDEX(兵法调用模板!$AW:$AW,MATCH(F61,兵法调用模板!$AU:$AU,0)),INDEX(兵法调用模板!$BA:$BA,MATCH(F61,兵法调用模板!$AY:$AY,0))),INDEX(兵法调用模板!$BE:$BE,MATCH(F61,兵法调用模板!$BC:$BC,0))),"")</f>
        <v>7.0000000000000001E-3</v>
      </c>
      <c r="J61" s="172" t="s">
        <v>441</v>
      </c>
      <c r="K61" s="175">
        <f t="shared" si="5"/>
        <v>100</v>
      </c>
      <c r="M61" s="174" t="str">
        <f>IF(索引!T60="","",索引!T60&amp;2)</f>
        <v>302302</v>
      </c>
      <c r="N61" s="172" t="str">
        <f>IFERROR(IF(M61="","",IFERROR(IFERROR(INDEX(兵法调用模板!$BH:$BH,MATCH(M61,兵法调用模板!$AU:$AU,0)),INDEX(兵法调用模板!$BH:$BH,MATCH(M61,兵法调用模板!$AY:$AY,0))),INDEX(兵法调用模板!$BH:$BH,MATCH(M61,兵法调用模板!$BC:$BC,0)))),"")</f>
        <v>自身闪避增加{0}%，如果自身闪避成功，获得轻舞效果，回复自身{1}点怒气，并且获得{2}%的生命偷取效果，持续{3}秒。（轻舞效果间隔{4}秒）</v>
      </c>
      <c r="O61" s="201">
        <f>IFERROR(IFERROR(IFERROR(INDEX(兵法调用模板!$AV:$AV,MATCH(M61,兵法调用模板!$AU:$AU,0)),INDEX(兵法调用模板!$AZ:$AZ,MATCH(M61,兵法调用模板!$AY:$AY,0))),INDEX(兵法调用模板!$BD:$BD,MATCH(M61,兵法调用模板!$BC:$BC,0))),"")</f>
        <v>2.4</v>
      </c>
      <c r="P61" s="201">
        <f>IFERROR(IFERROR(IFERROR(INDEX(兵法调用模板!$AW:$AW,MATCH(M61,兵法调用模板!$AU:$AU,0)),INDEX(兵法调用模板!$BA:$BA,MATCH(M61,兵法调用模板!$AY:$AY,0))),INDEX(兵法调用模板!$BE:$BE,MATCH(M61,兵法调用模板!$BC:$BC,0))),"")</f>
        <v>0.2</v>
      </c>
      <c r="Q61" s="172" t="s">
        <v>441</v>
      </c>
      <c r="R61" s="175">
        <f t="shared" si="0"/>
        <v>1</v>
      </c>
      <c r="T61" s="174" t="str">
        <f>IF(索引!T60="","",索引!T60&amp;3)</f>
        <v>302303</v>
      </c>
      <c r="U61" s="172" t="str">
        <f>IFERROR(IF(T61="","",IFERROR(IFERROR(INDEX(兵法调用模板!$BH:$BH,MATCH(T61,兵法调用模板!$AU:$AU,0)),INDEX(兵法调用模板!$BH:$BH,MATCH(T61,兵法调用模板!$AY:$AY,0))),INDEX(兵法调用模板!$BH:$BH,MATCH(T61,兵法调用模板!$BC:$BC,0)))),"")</f>
        <v>自身闪避增加{0}%，如果自身闪避成功，获得轻舞效果，回复自身{1}点怒气，并且获得{2}%的生命偷取效果，持续{3}秒。（轻舞效果间隔{4}秒）</v>
      </c>
      <c r="V61" s="201">
        <f>IFERROR(IFERROR(IFERROR(INDEX(兵法调用模板!$AV:$AV,MATCH(T61,兵法调用模板!$AU:$AU,0)),INDEX(兵法调用模板!$AZ:$AZ,MATCH(T61,兵法调用模板!$AY:$AY,0))),INDEX(兵法调用模板!$BD:$BD,MATCH(T61,兵法调用模板!$BC:$BC,0))),"")</f>
        <v>5.8999999999999997E-2</v>
      </c>
      <c r="W61" s="201">
        <f>IFERROR(IFERROR(IFERROR(INDEX(兵法调用模板!$AW:$AW,MATCH(T61,兵法调用模板!$AU:$AU,0)),INDEX(兵法调用模板!$BA:$BA,MATCH(T61,兵法调用模板!$AY:$AY,0))),INDEX(兵法调用模板!$BE:$BE,MATCH(T61,兵法调用模板!$BC:$BC,0))),"")</f>
        <v>6.0000000000000001E-3</v>
      </c>
      <c r="X61" s="172" t="s">
        <v>441</v>
      </c>
      <c r="Y61" s="175">
        <f t="shared" si="6"/>
        <v>100</v>
      </c>
      <c r="AA61" s="174" t="str">
        <f>IF(索引!T60="","",索引!T60&amp;4)</f>
        <v>302304</v>
      </c>
      <c r="AB61" s="172" t="str">
        <f>IFERROR(IF(AA61="","",IFERROR(IFERROR(INDEX(兵法调用模板!$BH:$BH,MATCH(AA61,兵法调用模板!$AU:$AU,0)),INDEX(兵法调用模板!$BH:$BH,MATCH(AA61,兵法调用模板!$AY:$AY,0))),INDEX(兵法调用模板!$BH:$BH,MATCH(AA61,兵法调用模板!$BC:$BC,0)))),"")</f>
        <v>自身闪避增加{0}%，如果自身闪避成功，获得轻舞效果，回复自身{1}点怒气，并且获得{2}%的生命偷取效果，持续{3}秒。（轻舞效果间隔{4}秒）</v>
      </c>
      <c r="AC61" s="201">
        <f>IFERROR(IFERROR(IFERROR(INDEX(兵法调用模板!$AV:$AV,MATCH(AA61,兵法调用模板!$AU:$AU,0)),INDEX(兵法调用模板!$AZ:$AZ,MATCH(AA61,兵法调用模板!$AY:$AY,0))),INDEX(兵法调用模板!$BD:$BD,MATCH(AA61,兵法调用模板!$BC:$BC,0))),"")</f>
        <v>4.5</v>
      </c>
      <c r="AD61" s="201">
        <f>IFERROR(IFERROR(IFERROR(INDEX(兵法调用模板!$AW:$AW,MATCH(AA61,兵法调用模板!$AU:$AU,0)),INDEX(兵法调用模板!$BA:$BA,MATCH(AA61,兵法调用模板!$AY:$AY,0))),INDEX(兵法调用模板!$BE:$BE,MATCH(AA61,兵法调用模板!$BC:$BC,0))),"")</f>
        <v>0</v>
      </c>
      <c r="AE61" s="172" t="s">
        <v>441</v>
      </c>
      <c r="AF61" s="175">
        <f t="shared" si="2"/>
        <v>1</v>
      </c>
      <c r="AH61" s="174" t="str">
        <f>IF(索引!T60="","",索引!T60&amp;5)</f>
        <v>302305</v>
      </c>
      <c r="AI61" s="172" t="str">
        <f>IFERROR(IF(AH61="","",IFERROR(IFERROR(INDEX(兵法调用模板!$BH:$BH,MATCH(AH61,兵法调用模板!$AU:$AU,0)),INDEX(兵法调用模板!$BH:$BH,MATCH(AH61,兵法调用模板!$AY:$AY,0))),INDEX(兵法调用模板!$BH:$BH,MATCH(AH61,兵法调用模板!$BC:$BC,0)))),"")</f>
        <v>自身闪避增加{0}%，如果自身闪避成功，获得轻舞效果，回复自身{1}点怒气，并且获得{2}%的生命偷取效果，持续{3}秒。（轻舞效果间隔{4}秒）</v>
      </c>
      <c r="AJ61" s="201">
        <f>IFERROR(IFERROR(IFERROR(INDEX(兵法调用模板!$AV:$AV,MATCH(AH61,兵法调用模板!$AU:$AU,0)),INDEX(兵法调用模板!$AZ:$AZ,MATCH(AH61,兵法调用模板!$AY:$AY,0))),INDEX(兵法调用模板!$BD:$BD,MATCH(AH61,兵法调用模板!$BC:$BC,0))),"")</f>
        <v>5</v>
      </c>
      <c r="AK61" s="201">
        <f>IFERROR(IFERROR(IFERROR(INDEX(兵法调用模板!$AW:$AW,MATCH(AH61,兵法调用模板!$AU:$AU,0)),INDEX(兵法调用模板!$BA:$BA,MATCH(AH61,兵法调用模板!$AY:$AY,0))),INDEX(兵法调用模板!$BE:$BE,MATCH(AH61,兵法调用模板!$BC:$BC,0))),"")</f>
        <v>0</v>
      </c>
      <c r="AL61" s="172" t="s">
        <v>441</v>
      </c>
      <c r="AM61" s="175">
        <f t="shared" si="7"/>
        <v>1</v>
      </c>
    </row>
    <row r="62" spans="6:39">
      <c r="F62" s="174" t="str">
        <f>IF(索引!T61="","",索引!T61&amp;1)</f>
        <v>303101</v>
      </c>
      <c r="G62" s="172" t="str">
        <f>IFERROR(IF(F62="","",IFERROR(IFERROR(INDEX(兵法调用模板!$BH:$BH,MATCH(F62,兵法调用模板!$AU:$AU,0)),INDEX(兵法调用模板!$BH:$BH,MATCH(F62,兵法调用模板!$AY:$AY,0))),INDEX(兵法调用模板!$BH:$BH,MATCH(F62,兵法调用模板!$BC:$BC,0)))),"")</f>
        <v>携带步兵时，武将士兵均会分担对方一半的伤害，且武将造成伤害的{0}%会治疗士兵，士兵造成伤害的{1}%会治疗武将</v>
      </c>
      <c r="H62" s="201">
        <f>IFERROR(IFERROR(IFERROR(INDEX(兵法调用模板!$AV:$AV,MATCH(F62,兵法调用模板!$AU:$AU,0)),INDEX(兵法调用模板!$AZ:$AZ,MATCH(F62,兵法调用模板!$AY:$AY,0))),INDEX(兵法调用模板!$BD:$BD,MATCH(F62,兵法调用模板!$BC:$BC,0))),"")</f>
        <v>8.2000000000000003E-2</v>
      </c>
      <c r="I62" s="201">
        <f>IFERROR(IFERROR(IFERROR(INDEX(兵法调用模板!$AW:$AW,MATCH(F62,兵法调用模板!$AU:$AU,0)),INDEX(兵法调用模板!$BA:$BA,MATCH(F62,兵法调用模板!$AY:$AY,0))),INDEX(兵法调用模板!$BE:$BE,MATCH(F62,兵法调用模板!$BC:$BC,0))),"")</f>
        <v>7.0000000000000001E-3</v>
      </c>
      <c r="J62" s="172" t="s">
        <v>441</v>
      </c>
      <c r="K62" s="175">
        <f t="shared" si="5"/>
        <v>100</v>
      </c>
      <c r="M62" s="174" t="str">
        <f>IF(索引!T61="","",索引!T61&amp;2)</f>
        <v>303102</v>
      </c>
      <c r="N62" s="172" t="str">
        <f>IFERROR(IF(M62="","",IFERROR(IFERROR(INDEX(兵法调用模板!$BH:$BH,MATCH(M62,兵法调用模板!$AU:$AU,0)),INDEX(兵法调用模板!$BH:$BH,MATCH(M62,兵法调用模板!$AY:$AY,0))),INDEX(兵法调用模板!$BH:$BH,MATCH(M62,兵法调用模板!$BC:$BC,0)))),"")</f>
        <v>携带步兵时，武将士兵均会分担对方一半的伤害，且武将造成伤害的{0}%会治疗士兵，士兵造成伤害的{1}%会治疗武将</v>
      </c>
      <c r="O62" s="201">
        <f>IFERROR(IFERROR(IFERROR(INDEX(兵法调用模板!$AV:$AV,MATCH(M62,兵法调用模板!$AU:$AU,0)),INDEX(兵法调用模板!$AZ:$AZ,MATCH(M62,兵法调用模板!$AY:$AY,0))),INDEX(兵法调用模板!$BD:$BD,MATCH(M62,兵法调用模板!$BC:$BC,0))),"")</f>
        <v>8.2000000000000003E-2</v>
      </c>
      <c r="P62" s="201">
        <f>IFERROR(IFERROR(IFERROR(INDEX(兵法调用模板!$AW:$AW,MATCH(M62,兵法调用模板!$AU:$AU,0)),INDEX(兵法调用模板!$BA:$BA,MATCH(M62,兵法调用模板!$AY:$AY,0))),INDEX(兵法调用模板!$BE:$BE,MATCH(M62,兵法调用模板!$BC:$BC,0))),"")</f>
        <v>7.0000000000000001E-3</v>
      </c>
      <c r="Q62" s="172" t="s">
        <v>441</v>
      </c>
      <c r="R62" s="175">
        <f t="shared" ref="R62:R125" si="8">IFERROR(IF(MID(N62,FIND("{1}",N62)+3,1)="%",100,1),1)*IF(O62&lt;0,-1,1)</f>
        <v>100</v>
      </c>
      <c r="T62" s="174" t="str">
        <f>IF(索引!T61="","",索引!T61&amp;3)</f>
        <v>303103</v>
      </c>
      <c r="U62" s="172" t="str">
        <f>IFERROR(IF(T62="","",IFERROR(IFERROR(INDEX(兵法调用模板!$BH:$BH,MATCH(T62,兵法调用模板!$AU:$AU,0)),INDEX(兵法调用模板!$BH:$BH,MATCH(T62,兵法调用模板!$AY:$AY,0))),INDEX(兵法调用模板!$BH:$BH,MATCH(T62,兵法调用模板!$BC:$BC,0)))),"")</f>
        <v/>
      </c>
      <c r="V62" s="201" t="str">
        <f>IFERROR(IFERROR(IFERROR(INDEX(兵法调用模板!$AV:$AV,MATCH(T62,兵法调用模板!$AU:$AU,0)),INDEX(兵法调用模板!$AZ:$AZ,MATCH(T62,兵法调用模板!$AY:$AY,0))),INDEX(兵法调用模板!$BD:$BD,MATCH(T62,兵法调用模板!$BC:$BC,0))),"")</f>
        <v/>
      </c>
      <c r="W62" s="201" t="str">
        <f>IFERROR(IFERROR(IFERROR(INDEX(兵法调用模板!$AW:$AW,MATCH(T62,兵法调用模板!$AU:$AU,0)),INDEX(兵法调用模板!$BA:$BA,MATCH(T62,兵法调用模板!$AY:$AY,0))),INDEX(兵法调用模板!$BE:$BE,MATCH(T62,兵法调用模板!$BC:$BC,0))),"")</f>
        <v/>
      </c>
      <c r="X62" s="172" t="s">
        <v>441</v>
      </c>
      <c r="Y62" s="175">
        <f t="shared" si="6"/>
        <v>1</v>
      </c>
      <c r="AA62" s="174" t="str">
        <f>IF(索引!T61="","",索引!T61&amp;4)</f>
        <v>303104</v>
      </c>
      <c r="AB62" s="172" t="str">
        <f>IFERROR(IF(AA62="","",IFERROR(IFERROR(INDEX(兵法调用模板!$BH:$BH,MATCH(AA62,兵法调用模板!$AU:$AU,0)),INDEX(兵法调用模板!$BH:$BH,MATCH(AA62,兵法调用模板!$AY:$AY,0))),INDEX(兵法调用模板!$BH:$BH,MATCH(AA62,兵法调用模板!$BC:$BC,0)))),"")</f>
        <v/>
      </c>
      <c r="AC62" s="201" t="str">
        <f>IFERROR(IFERROR(IFERROR(INDEX(兵法调用模板!$AV:$AV,MATCH(AA62,兵法调用模板!$AU:$AU,0)),INDEX(兵法调用模板!$AZ:$AZ,MATCH(AA62,兵法调用模板!$AY:$AY,0))),INDEX(兵法调用模板!$BD:$BD,MATCH(AA62,兵法调用模板!$BC:$BC,0))),"")</f>
        <v/>
      </c>
      <c r="AD62" s="201" t="str">
        <f>IFERROR(IFERROR(IFERROR(INDEX(兵法调用模板!$AW:$AW,MATCH(AA62,兵法调用模板!$AU:$AU,0)),INDEX(兵法调用模板!$BA:$BA,MATCH(AA62,兵法调用模板!$AY:$AY,0))),INDEX(兵法调用模板!$BE:$BE,MATCH(AA62,兵法调用模板!$BC:$BC,0))),"")</f>
        <v/>
      </c>
      <c r="AE62" s="172" t="s">
        <v>441</v>
      </c>
      <c r="AF62" s="175">
        <f t="shared" ref="AF62:AF125" si="9">IFERROR(IF(MID(AB62,FIND("{3}",AB62)+3,1)="%",100,1),1)*IF(AC62&lt;0,-1,1)</f>
        <v>1</v>
      </c>
      <c r="AH62" s="174" t="str">
        <f>IF(索引!T61="","",索引!T61&amp;5)</f>
        <v>303105</v>
      </c>
      <c r="AI62" s="172" t="str">
        <f>IFERROR(IF(AH62="","",IFERROR(IFERROR(INDEX(兵法调用模板!$BH:$BH,MATCH(AH62,兵法调用模板!$AU:$AU,0)),INDEX(兵法调用模板!$BH:$BH,MATCH(AH62,兵法调用模板!$AY:$AY,0))),INDEX(兵法调用模板!$BH:$BH,MATCH(AH62,兵法调用模板!$BC:$BC,0)))),"")</f>
        <v/>
      </c>
      <c r="AJ62" s="201" t="str">
        <f>IFERROR(IFERROR(IFERROR(INDEX(兵法调用模板!$AV:$AV,MATCH(AH62,兵法调用模板!$AU:$AU,0)),INDEX(兵法调用模板!$AZ:$AZ,MATCH(AH62,兵法调用模板!$AY:$AY,0))),INDEX(兵法调用模板!$BD:$BD,MATCH(AH62,兵法调用模板!$BC:$BC,0))),"")</f>
        <v/>
      </c>
      <c r="AK62" s="201" t="str">
        <f>IFERROR(IFERROR(IFERROR(INDEX(兵法调用模板!$AW:$AW,MATCH(AH62,兵法调用模板!$AU:$AU,0)),INDEX(兵法调用模板!$BA:$BA,MATCH(AH62,兵法调用模板!$AY:$AY,0))),INDEX(兵法调用模板!$BE:$BE,MATCH(AH62,兵法调用模板!$BC:$BC,0))),"")</f>
        <v/>
      </c>
      <c r="AL62" s="172" t="s">
        <v>441</v>
      </c>
      <c r="AM62" s="175">
        <f t="shared" si="7"/>
        <v>1</v>
      </c>
    </row>
    <row r="63" spans="6:39">
      <c r="F63" s="174" t="str">
        <f>IF(索引!T62="","",索引!T62&amp;1)</f>
        <v>303111</v>
      </c>
      <c r="G63" s="172" t="str">
        <f>IFERROR(IF(F63="","",IFERROR(IFERROR(INDEX(兵法调用模板!$BH:$BH,MATCH(F63,兵法调用模板!$AU:$AU,0)),INDEX(兵法调用模板!$BH:$BH,MATCH(F63,兵法调用模板!$AY:$AY,0))),INDEX(兵法调用模板!$BH:$BH,MATCH(F63,兵法调用模板!$BC:$BC,0)))),"")</f>
        <v>女性武将携带时，自身每隔8秒对随机2名武将造成{0}%攻击力的策略伤害，如果是男性武将则再降低其{1}点怒气</v>
      </c>
      <c r="H63" s="201">
        <f>IFERROR(IFERROR(IFERROR(INDEX(兵法调用模板!$AV:$AV,MATCH(F63,兵法调用模板!$AU:$AU,0)),INDEX(兵法调用模板!$AZ:$AZ,MATCH(F63,兵法调用模板!$AY:$AY,0))),INDEX(兵法调用模板!$BD:$BD,MATCH(F63,兵法调用模板!$BC:$BC,0))),"")</f>
        <v>0.125</v>
      </c>
      <c r="I63" s="201">
        <f>IFERROR(IFERROR(IFERROR(INDEX(兵法调用模板!$AW:$AW,MATCH(F63,兵法调用模板!$AU:$AU,0)),INDEX(兵法调用模板!$BA:$BA,MATCH(F63,兵法调用模板!$AY:$AY,0))),INDEX(兵法调用模板!$BE:$BE,MATCH(F63,兵法调用模板!$BC:$BC,0))),"")</f>
        <v>5.0000000000000001E-3</v>
      </c>
      <c r="J63" s="172" t="s">
        <v>441</v>
      </c>
      <c r="K63" s="175">
        <f t="shared" si="5"/>
        <v>100</v>
      </c>
      <c r="M63" s="174" t="str">
        <f>IF(索引!T62="","",索引!T62&amp;2)</f>
        <v>303112</v>
      </c>
      <c r="N63" s="172" t="str">
        <f>IFERROR(IF(M63="","",IFERROR(IFERROR(INDEX(兵法调用模板!$BH:$BH,MATCH(M63,兵法调用模板!$AU:$AU,0)),INDEX(兵法调用模板!$BH:$BH,MATCH(M63,兵法调用模板!$AY:$AY,0))),INDEX(兵法调用模板!$BH:$BH,MATCH(M63,兵法调用模板!$BC:$BC,0)))),"")</f>
        <v>女性武将携带时，自身每隔8秒对随机2名武将造成{0}%攻击力的策略伤害，如果是男性武将则再降低其{1}点怒气</v>
      </c>
      <c r="O63" s="201">
        <f>IFERROR(IFERROR(IFERROR(INDEX(兵法调用模板!$AV:$AV,MATCH(M63,兵法调用模板!$AU:$AU,0)),INDEX(兵法调用模板!$AZ:$AZ,MATCH(M63,兵法调用模板!$AY:$AY,0))),INDEX(兵法调用模板!$BD:$BD,MATCH(M63,兵法调用模板!$BC:$BC,0))),"")</f>
        <v>-5.5</v>
      </c>
      <c r="P63" s="201">
        <f>IFERROR(IFERROR(IFERROR(INDEX(兵法调用模板!$AW:$AW,MATCH(M63,兵法调用模板!$AU:$AU,0)),INDEX(兵法调用模板!$BA:$BA,MATCH(M63,兵法调用模板!$AY:$AY,0))),INDEX(兵法调用模板!$BE:$BE,MATCH(M63,兵法调用模板!$BC:$BC,0))),"")</f>
        <v>-0.7</v>
      </c>
      <c r="Q63" s="172" t="s">
        <v>441</v>
      </c>
      <c r="R63" s="175">
        <f t="shared" si="8"/>
        <v>-1</v>
      </c>
      <c r="T63" s="174" t="str">
        <f>IF(索引!T62="","",索引!T62&amp;3)</f>
        <v>303113</v>
      </c>
      <c r="U63" s="172" t="str">
        <f>IFERROR(IF(T63="","",IFERROR(IFERROR(INDEX(兵法调用模板!$BH:$BH,MATCH(T63,兵法调用模板!$AU:$AU,0)),INDEX(兵法调用模板!$BH:$BH,MATCH(T63,兵法调用模板!$AY:$AY,0))),INDEX(兵法调用模板!$BH:$BH,MATCH(T63,兵法调用模板!$BC:$BC,0)))),"")</f>
        <v/>
      </c>
      <c r="V63" s="201" t="str">
        <f>IFERROR(IFERROR(IFERROR(INDEX(兵法调用模板!$AV:$AV,MATCH(T63,兵法调用模板!$AU:$AU,0)),INDEX(兵法调用模板!$AZ:$AZ,MATCH(T63,兵法调用模板!$AY:$AY,0))),INDEX(兵法调用模板!$BD:$BD,MATCH(T63,兵法调用模板!$BC:$BC,0))),"")</f>
        <v/>
      </c>
      <c r="W63" s="201" t="str">
        <f>IFERROR(IFERROR(IFERROR(INDEX(兵法调用模板!$AW:$AW,MATCH(T63,兵法调用模板!$AU:$AU,0)),INDEX(兵法调用模板!$BA:$BA,MATCH(T63,兵法调用模板!$AY:$AY,0))),INDEX(兵法调用模板!$BE:$BE,MATCH(T63,兵法调用模板!$BC:$BC,0))),"")</f>
        <v/>
      </c>
      <c r="X63" s="172" t="s">
        <v>441</v>
      </c>
      <c r="Y63" s="175">
        <f t="shared" si="6"/>
        <v>1</v>
      </c>
      <c r="AA63" s="174" t="str">
        <f>IF(索引!T62="","",索引!T62&amp;4)</f>
        <v>303114</v>
      </c>
      <c r="AB63" s="172" t="str">
        <f>IFERROR(IF(AA63="","",IFERROR(IFERROR(INDEX(兵法调用模板!$BH:$BH,MATCH(AA63,兵法调用模板!$AU:$AU,0)),INDEX(兵法调用模板!$BH:$BH,MATCH(AA63,兵法调用模板!$AY:$AY,0))),INDEX(兵法调用模板!$BH:$BH,MATCH(AA63,兵法调用模板!$BC:$BC,0)))),"")</f>
        <v/>
      </c>
      <c r="AC63" s="201" t="str">
        <f>IFERROR(IFERROR(IFERROR(INDEX(兵法调用模板!$AV:$AV,MATCH(AA63,兵法调用模板!$AU:$AU,0)),INDEX(兵法调用模板!$AZ:$AZ,MATCH(AA63,兵法调用模板!$AY:$AY,0))),INDEX(兵法调用模板!$BD:$BD,MATCH(AA63,兵法调用模板!$BC:$BC,0))),"")</f>
        <v/>
      </c>
      <c r="AD63" s="201" t="str">
        <f>IFERROR(IFERROR(IFERROR(INDEX(兵法调用模板!$AW:$AW,MATCH(AA63,兵法调用模板!$AU:$AU,0)),INDEX(兵法调用模板!$BA:$BA,MATCH(AA63,兵法调用模板!$AY:$AY,0))),INDEX(兵法调用模板!$BE:$BE,MATCH(AA63,兵法调用模板!$BC:$BC,0))),"")</f>
        <v/>
      </c>
      <c r="AE63" s="172" t="s">
        <v>441</v>
      </c>
      <c r="AF63" s="175">
        <f t="shared" si="9"/>
        <v>1</v>
      </c>
      <c r="AH63" s="174" t="str">
        <f>IF(索引!T62="","",索引!T62&amp;5)</f>
        <v>303115</v>
      </c>
      <c r="AI63" s="172" t="str">
        <f>IFERROR(IF(AH63="","",IFERROR(IFERROR(INDEX(兵法调用模板!$BH:$BH,MATCH(AH63,兵法调用模板!$AU:$AU,0)),INDEX(兵法调用模板!$BH:$BH,MATCH(AH63,兵法调用模板!$AY:$AY,0))),INDEX(兵法调用模板!$BH:$BH,MATCH(AH63,兵法调用模板!$BC:$BC,0)))),"")</f>
        <v/>
      </c>
      <c r="AJ63" s="201" t="str">
        <f>IFERROR(IFERROR(IFERROR(INDEX(兵法调用模板!$AV:$AV,MATCH(AH63,兵法调用模板!$AU:$AU,0)),INDEX(兵法调用模板!$AZ:$AZ,MATCH(AH63,兵法调用模板!$AY:$AY,0))),INDEX(兵法调用模板!$BD:$BD,MATCH(AH63,兵法调用模板!$BC:$BC,0))),"")</f>
        <v/>
      </c>
      <c r="AK63" s="201" t="str">
        <f>IFERROR(IFERROR(IFERROR(INDEX(兵法调用模板!$AW:$AW,MATCH(AH63,兵法调用模板!$AU:$AU,0)),INDEX(兵法调用模板!$BA:$BA,MATCH(AH63,兵法调用模板!$AY:$AY,0))),INDEX(兵法调用模板!$BE:$BE,MATCH(AH63,兵法调用模板!$BC:$BC,0))),"")</f>
        <v/>
      </c>
      <c r="AL63" s="172" t="s">
        <v>441</v>
      </c>
      <c r="AM63" s="175">
        <f t="shared" si="7"/>
        <v>1</v>
      </c>
    </row>
    <row r="64" spans="6:39">
      <c r="F64" s="174" t="str">
        <f>IF(索引!T63="","",索引!T63&amp;1)</f>
        <v>303121</v>
      </c>
      <c r="G64" s="172" t="str">
        <f>IFERROR(IF(F64="","",IFERROR(IFERROR(INDEX(兵法调用模板!$BH:$BH,MATCH(F64,兵法调用模板!$AU:$AU,0)),INDEX(兵法调用模板!$BH:$BH,MATCH(F64,兵法调用模板!$AY:$AY,0))),INDEX(兵法调用模板!$BH:$BH,MATCH(F64,兵法调用模板!$BC:$BC,0)))),"")</f>
        <v>自身与统率的士兵造成策略伤害时，有百分之四十的概率额外触发一次{0}%攻击力的策略伤害（内置cd1s）</v>
      </c>
      <c r="H64" s="201">
        <f>IFERROR(IFERROR(IFERROR(INDEX(兵法调用模板!$AV:$AV,MATCH(F64,兵法调用模板!$AU:$AU,0)),INDEX(兵法调用模板!$AZ:$AZ,MATCH(F64,兵法调用模板!$AY:$AY,0))),INDEX(兵法调用模板!$BD:$BD,MATCH(F64,兵法调用模板!$BC:$BC,0))),"")</f>
        <v>0.161</v>
      </c>
      <c r="I64" s="201">
        <f>IFERROR(IFERROR(IFERROR(INDEX(兵法调用模板!$AW:$AW,MATCH(F64,兵法调用模板!$AU:$AU,0)),INDEX(兵法调用模板!$BA:$BA,MATCH(F64,兵法调用模板!$AY:$AY,0))),INDEX(兵法调用模板!$BE:$BE,MATCH(F64,兵法调用模板!$BC:$BC,0))),"")</f>
        <v>8.0000000000000002E-3</v>
      </c>
      <c r="J64" s="172" t="s">
        <v>441</v>
      </c>
      <c r="K64" s="175">
        <f t="shared" ref="K64:K76" si="10">IFERROR(IF(MID(G64,FIND("{0}",G64)+3,1)="%",100,1),1)*IF(H64&lt;0,-1,1)</f>
        <v>100</v>
      </c>
      <c r="M64" s="174" t="str">
        <f>IF(索引!T63="","",索引!T63&amp;2)</f>
        <v>303122</v>
      </c>
      <c r="N64" s="172" t="str">
        <f>IFERROR(IF(M64="","",IFERROR(IFERROR(INDEX(兵法调用模板!$BH:$BH,MATCH(M64,兵法调用模板!$AU:$AU,0)),INDEX(兵法调用模板!$BH:$BH,MATCH(M64,兵法调用模板!$AY:$AY,0))),INDEX(兵法调用模板!$BH:$BH,MATCH(M64,兵法调用模板!$BC:$BC,0)))),"")</f>
        <v/>
      </c>
      <c r="O64" s="201" t="str">
        <f>IFERROR(IFERROR(IFERROR(INDEX(兵法调用模板!$AV:$AV,MATCH(M64,兵法调用模板!$AU:$AU,0)),INDEX(兵法调用模板!$AZ:$AZ,MATCH(M64,兵法调用模板!$AY:$AY,0))),INDEX(兵法调用模板!$BD:$BD,MATCH(M64,兵法调用模板!$BC:$BC,0))),"")</f>
        <v/>
      </c>
      <c r="P64" s="201" t="str">
        <f>IFERROR(IFERROR(IFERROR(INDEX(兵法调用模板!$AW:$AW,MATCH(M64,兵法调用模板!$AU:$AU,0)),INDEX(兵法调用模板!$BA:$BA,MATCH(M64,兵法调用模板!$AY:$AY,0))),INDEX(兵法调用模板!$BE:$BE,MATCH(M64,兵法调用模板!$BC:$BC,0))),"")</f>
        <v/>
      </c>
      <c r="Q64" s="172" t="s">
        <v>441</v>
      </c>
      <c r="R64" s="175">
        <f t="shared" si="8"/>
        <v>1</v>
      </c>
      <c r="T64" s="174" t="str">
        <f>IF(索引!T63="","",索引!T63&amp;3)</f>
        <v>303123</v>
      </c>
      <c r="U64" s="172" t="str">
        <f>IFERROR(IF(T64="","",IFERROR(IFERROR(INDEX(兵法调用模板!$BH:$BH,MATCH(T64,兵法调用模板!$AU:$AU,0)),INDEX(兵法调用模板!$BH:$BH,MATCH(T64,兵法调用模板!$AY:$AY,0))),INDEX(兵法调用模板!$BH:$BH,MATCH(T64,兵法调用模板!$BC:$BC,0)))),"")</f>
        <v/>
      </c>
      <c r="V64" s="201" t="str">
        <f>IFERROR(IFERROR(IFERROR(INDEX(兵法调用模板!$AV:$AV,MATCH(T64,兵法调用模板!$AU:$AU,0)),INDEX(兵法调用模板!$AZ:$AZ,MATCH(T64,兵法调用模板!$AY:$AY,0))),INDEX(兵法调用模板!$BD:$BD,MATCH(T64,兵法调用模板!$BC:$BC,0))),"")</f>
        <v/>
      </c>
      <c r="W64" s="201" t="str">
        <f>IFERROR(IFERROR(IFERROR(INDEX(兵法调用模板!$AW:$AW,MATCH(T64,兵法调用模板!$AU:$AU,0)),INDEX(兵法调用模板!$BA:$BA,MATCH(T64,兵法调用模板!$AY:$AY,0))),INDEX(兵法调用模板!$BE:$BE,MATCH(T64,兵法调用模板!$BC:$BC,0))),"")</f>
        <v/>
      </c>
      <c r="X64" s="172" t="s">
        <v>441</v>
      </c>
      <c r="Y64" s="175">
        <f t="shared" si="6"/>
        <v>1</v>
      </c>
      <c r="AA64" s="174" t="str">
        <f>IF(索引!T63="","",索引!T63&amp;4)</f>
        <v>303124</v>
      </c>
      <c r="AB64" s="172" t="str">
        <f>IFERROR(IF(AA64="","",IFERROR(IFERROR(INDEX(兵法调用模板!$BH:$BH,MATCH(AA64,兵法调用模板!$AU:$AU,0)),INDEX(兵法调用模板!$BH:$BH,MATCH(AA64,兵法调用模板!$AY:$AY,0))),INDEX(兵法调用模板!$BH:$BH,MATCH(AA64,兵法调用模板!$BC:$BC,0)))),"")</f>
        <v/>
      </c>
      <c r="AC64" s="201" t="str">
        <f>IFERROR(IFERROR(IFERROR(INDEX(兵法调用模板!$AV:$AV,MATCH(AA64,兵法调用模板!$AU:$AU,0)),INDEX(兵法调用模板!$AZ:$AZ,MATCH(AA64,兵法调用模板!$AY:$AY,0))),INDEX(兵法调用模板!$BD:$BD,MATCH(AA64,兵法调用模板!$BC:$BC,0))),"")</f>
        <v/>
      </c>
      <c r="AD64" s="201" t="str">
        <f>IFERROR(IFERROR(IFERROR(INDEX(兵法调用模板!$AW:$AW,MATCH(AA64,兵法调用模板!$AU:$AU,0)),INDEX(兵法调用模板!$BA:$BA,MATCH(AA64,兵法调用模板!$AY:$AY,0))),INDEX(兵法调用模板!$BE:$BE,MATCH(AA64,兵法调用模板!$BC:$BC,0))),"")</f>
        <v/>
      </c>
      <c r="AE64" s="172" t="s">
        <v>441</v>
      </c>
      <c r="AF64" s="175">
        <f t="shared" si="9"/>
        <v>1</v>
      </c>
      <c r="AH64" s="174" t="str">
        <f>IF(索引!T63="","",索引!T63&amp;5)</f>
        <v>303125</v>
      </c>
      <c r="AI64" s="172" t="str">
        <f>IFERROR(IF(AH64="","",IFERROR(IFERROR(INDEX(兵法调用模板!$BH:$BH,MATCH(AH64,兵法调用模板!$AU:$AU,0)),INDEX(兵法调用模板!$BH:$BH,MATCH(AH64,兵法调用模板!$AY:$AY,0))),INDEX(兵法调用模板!$BH:$BH,MATCH(AH64,兵法调用模板!$BC:$BC,0)))),"")</f>
        <v/>
      </c>
      <c r="AJ64" s="201" t="str">
        <f>IFERROR(IFERROR(IFERROR(INDEX(兵法调用模板!$AV:$AV,MATCH(AH64,兵法调用模板!$AU:$AU,0)),INDEX(兵法调用模板!$AZ:$AZ,MATCH(AH64,兵法调用模板!$AY:$AY,0))),INDEX(兵法调用模板!$BD:$BD,MATCH(AH64,兵法调用模板!$BC:$BC,0))),"")</f>
        <v/>
      </c>
      <c r="AK64" s="201" t="str">
        <f>IFERROR(IFERROR(IFERROR(INDEX(兵法调用模板!$AW:$AW,MATCH(AH64,兵法调用模板!$AU:$AU,0)),INDEX(兵法调用模板!$BA:$BA,MATCH(AH64,兵法调用模板!$AY:$AY,0))),INDEX(兵法调用模板!$BE:$BE,MATCH(AH64,兵法调用模板!$BC:$BC,0))),"")</f>
        <v/>
      </c>
      <c r="AL64" s="172" t="s">
        <v>441</v>
      </c>
      <c r="AM64" s="175">
        <f t="shared" si="7"/>
        <v>1</v>
      </c>
    </row>
    <row r="65" spans="6:39">
      <c r="F65" s="174" t="str">
        <f>IF(索引!T64="","",索引!T64&amp;1)</f>
        <v>303131</v>
      </c>
      <c r="G65" s="172" t="str">
        <f>IFERROR(IF(F65="","",IFERROR(IFERROR(INDEX(兵法调用模板!$BH:$BH,MATCH(F65,兵法调用模板!$AU:$AU,0)),INDEX(兵法调用模板!$BH:$BH,MATCH(F65,兵法调用模板!$AY:$AY,0))),INDEX(兵法调用模板!$BH:$BH,MATCH(F65,兵法调用模板!$BC:$BC,0)))),"")</f>
        <v>自身生命值低于一半时触发此效果（触发间隔二十秒），净化自身的负面与控制效果，并且给与自身一个攻击{0}%的护盾（持续时间8秒），如果护盾被击破，则自身暴击概率提升{1}%，持续15秒</v>
      </c>
      <c r="H65" s="201">
        <f>IFERROR(IFERROR(IFERROR(INDEX(兵法调用模板!$AV:$AV,MATCH(F65,兵法调用模板!$AU:$AU,0)),INDEX(兵法调用模板!$AZ:$AZ,MATCH(F65,兵法调用模板!$AY:$AY,0))),INDEX(兵法调用模板!$BD:$BD,MATCH(F65,兵法调用模板!$BC:$BC,0))),"")</f>
        <v>0.63400000000000001</v>
      </c>
      <c r="I65" s="201">
        <f>IFERROR(IFERROR(IFERROR(INDEX(兵法调用模板!$AW:$AW,MATCH(F65,兵法调用模板!$AU:$AU,0)),INDEX(兵法调用模板!$BA:$BA,MATCH(F65,兵法调用模板!$AY:$AY,0))),INDEX(兵法调用模板!$BE:$BE,MATCH(F65,兵法调用模板!$BC:$BC,0))),"")</f>
        <v>5.1999999999999998E-2</v>
      </c>
      <c r="J65" s="172" t="s">
        <v>441</v>
      </c>
      <c r="K65" s="175">
        <f t="shared" si="10"/>
        <v>100</v>
      </c>
      <c r="M65" s="174" t="str">
        <f>IF(索引!T64="","",索引!T64&amp;2)</f>
        <v>303132</v>
      </c>
      <c r="N65" s="172" t="str">
        <f>IFERROR(IF(M65="","",IFERROR(IFERROR(INDEX(兵法调用模板!$BH:$BH,MATCH(M65,兵法调用模板!$AU:$AU,0)),INDEX(兵法调用模板!$BH:$BH,MATCH(M65,兵法调用模板!$AY:$AY,0))),INDEX(兵法调用模板!$BH:$BH,MATCH(M65,兵法调用模板!$BC:$BC,0)))),"")</f>
        <v>自身生命值低于一半时触发此效果（触发间隔二十秒），净化自身的负面与控制效果，并且给与自身一个攻击{0}%的护盾（持续时间8秒），如果护盾被击破，则自身暴击概率提升{1}%，持续15秒</v>
      </c>
      <c r="O65" s="201">
        <f>IFERROR(IFERROR(IFERROR(INDEX(兵法调用模板!$AV:$AV,MATCH(M65,兵法调用模板!$AU:$AU,0)),INDEX(兵法调用模板!$AZ:$AZ,MATCH(M65,兵法调用模板!$AY:$AY,0))),INDEX(兵法调用模板!$BD:$BD,MATCH(M65,兵法调用模板!$BC:$BC,0))),"")</f>
        <v>0.26400000000000001</v>
      </c>
      <c r="P65" s="201">
        <f>IFERROR(IFERROR(IFERROR(INDEX(兵法调用模板!$AW:$AW,MATCH(M65,兵法调用模板!$AU:$AU,0)),INDEX(兵法调用模板!$BA:$BA,MATCH(M65,兵法调用模板!$AY:$AY,0))),INDEX(兵法调用模板!$BE:$BE,MATCH(M65,兵法调用模板!$BC:$BC,0))),"")</f>
        <v>2.1999999999999999E-2</v>
      </c>
      <c r="Q65" s="172" t="s">
        <v>441</v>
      </c>
      <c r="R65" s="175">
        <f t="shared" si="8"/>
        <v>100</v>
      </c>
      <c r="T65" s="174" t="str">
        <f>IF(索引!T64="","",索引!T64&amp;3)</f>
        <v>303133</v>
      </c>
      <c r="U65" s="172" t="str">
        <f>IFERROR(IF(T65="","",IFERROR(IFERROR(INDEX(兵法调用模板!$BH:$BH,MATCH(T65,兵法调用模板!$AU:$AU,0)),INDEX(兵法调用模板!$BH:$BH,MATCH(T65,兵法调用模板!$AY:$AY,0))),INDEX(兵法调用模板!$BH:$BH,MATCH(T65,兵法调用模板!$BC:$BC,0)))),"")</f>
        <v/>
      </c>
      <c r="V65" s="201" t="str">
        <f>IFERROR(IFERROR(IFERROR(INDEX(兵法调用模板!$AV:$AV,MATCH(T65,兵法调用模板!$AU:$AU,0)),INDEX(兵法调用模板!$AZ:$AZ,MATCH(T65,兵法调用模板!$AY:$AY,0))),INDEX(兵法调用模板!$BD:$BD,MATCH(T65,兵法调用模板!$BC:$BC,0))),"")</f>
        <v/>
      </c>
      <c r="W65" s="201" t="str">
        <f>IFERROR(IFERROR(IFERROR(INDEX(兵法调用模板!$AW:$AW,MATCH(T65,兵法调用模板!$AU:$AU,0)),INDEX(兵法调用模板!$BA:$BA,MATCH(T65,兵法调用模板!$AY:$AY,0))),INDEX(兵法调用模板!$BE:$BE,MATCH(T65,兵法调用模板!$BC:$BC,0))),"")</f>
        <v/>
      </c>
      <c r="X65" s="172" t="s">
        <v>441</v>
      </c>
      <c r="Y65" s="175">
        <f t="shared" si="6"/>
        <v>1</v>
      </c>
      <c r="AA65" s="174" t="str">
        <f>IF(索引!T64="","",索引!T64&amp;4)</f>
        <v>303134</v>
      </c>
      <c r="AB65" s="172" t="str">
        <f>IFERROR(IF(AA65="","",IFERROR(IFERROR(INDEX(兵法调用模板!$BH:$BH,MATCH(AA65,兵法调用模板!$AU:$AU,0)),INDEX(兵法调用模板!$BH:$BH,MATCH(AA65,兵法调用模板!$AY:$AY,0))),INDEX(兵法调用模板!$BH:$BH,MATCH(AA65,兵法调用模板!$BC:$BC,0)))),"")</f>
        <v/>
      </c>
      <c r="AC65" s="201" t="str">
        <f>IFERROR(IFERROR(IFERROR(INDEX(兵法调用模板!$AV:$AV,MATCH(AA65,兵法调用模板!$AU:$AU,0)),INDEX(兵法调用模板!$AZ:$AZ,MATCH(AA65,兵法调用模板!$AY:$AY,0))),INDEX(兵法调用模板!$BD:$BD,MATCH(AA65,兵法调用模板!$BC:$BC,0))),"")</f>
        <v/>
      </c>
      <c r="AD65" s="201" t="str">
        <f>IFERROR(IFERROR(IFERROR(INDEX(兵法调用模板!$AW:$AW,MATCH(AA65,兵法调用模板!$AU:$AU,0)),INDEX(兵法调用模板!$BA:$BA,MATCH(AA65,兵法调用模板!$AY:$AY,0))),INDEX(兵法调用模板!$BE:$BE,MATCH(AA65,兵法调用模板!$BC:$BC,0))),"")</f>
        <v/>
      </c>
      <c r="AE65" s="172" t="s">
        <v>441</v>
      </c>
      <c r="AF65" s="175">
        <f t="shared" si="9"/>
        <v>1</v>
      </c>
      <c r="AH65" s="174" t="str">
        <f>IF(索引!T64="","",索引!T64&amp;5)</f>
        <v>303135</v>
      </c>
      <c r="AI65" s="172" t="str">
        <f>IFERROR(IF(AH65="","",IFERROR(IFERROR(INDEX(兵法调用模板!$BH:$BH,MATCH(AH65,兵法调用模板!$AU:$AU,0)),INDEX(兵法调用模板!$BH:$BH,MATCH(AH65,兵法调用模板!$AY:$AY,0))),INDEX(兵法调用模板!$BH:$BH,MATCH(AH65,兵法调用模板!$BC:$BC,0)))),"")</f>
        <v/>
      </c>
      <c r="AJ65" s="201" t="str">
        <f>IFERROR(IFERROR(IFERROR(INDEX(兵法调用模板!$AV:$AV,MATCH(AH65,兵法调用模板!$AU:$AU,0)),INDEX(兵法调用模板!$AZ:$AZ,MATCH(AH65,兵法调用模板!$AY:$AY,0))),INDEX(兵法调用模板!$BD:$BD,MATCH(AH65,兵法调用模板!$BC:$BC,0))),"")</f>
        <v/>
      </c>
      <c r="AK65" s="201" t="str">
        <f>IFERROR(IFERROR(IFERROR(INDEX(兵法调用模板!$AW:$AW,MATCH(AH65,兵法调用模板!$AU:$AU,0)),INDEX(兵法调用模板!$BA:$BA,MATCH(AH65,兵法调用模板!$AY:$AY,0))),INDEX(兵法调用模板!$BE:$BE,MATCH(AH65,兵法调用模板!$BC:$BC,0))),"")</f>
        <v/>
      </c>
      <c r="AL65" s="172" t="s">
        <v>441</v>
      </c>
      <c r="AM65" s="175">
        <f t="shared" si="7"/>
        <v>1</v>
      </c>
    </row>
    <row r="66" spans="6:39">
      <c r="F66" s="174" t="str">
        <f>IF(索引!T65="","",索引!T65&amp;1)</f>
        <v>303141</v>
      </c>
      <c r="G66" s="172" t="str">
        <f>IFERROR(IF(F66="","",IFERROR(IFERROR(INDEX(兵法调用模板!$BH:$BH,MATCH(F66,兵法调用模板!$AU:$AU,0)),INDEX(兵法调用模板!$BH:$BH,MATCH(F66,兵法调用模板!$AY:$AY,0))),INDEX(兵法调用模板!$BH:$BH,MATCH(F66,兵法调用模板!$BC:$BC,0)))),"")</f>
        <v>自身攻击速度降低五十（不可驱散），三十秒后，攻击速度恢复，并且攻击增加{0}%，暴击伤害增加{1}%。</v>
      </c>
      <c r="H66" s="201">
        <f>IFERROR(IFERROR(IFERROR(INDEX(兵法调用模板!$AV:$AV,MATCH(F66,兵法调用模板!$AU:$AU,0)),INDEX(兵法调用模板!$AZ:$AZ,MATCH(F66,兵法调用模板!$AY:$AY,0))),INDEX(兵法调用模板!$BD:$BD,MATCH(F66,兵法调用模板!$BC:$BC,0))),"")</f>
        <v>0.26400000000000001</v>
      </c>
      <c r="I66" s="201">
        <f>IFERROR(IFERROR(IFERROR(INDEX(兵法调用模板!$AW:$AW,MATCH(F66,兵法调用模板!$AU:$AU,0)),INDEX(兵法调用模板!$BA:$BA,MATCH(F66,兵法调用模板!$AY:$AY,0))),INDEX(兵法调用模板!$BE:$BE,MATCH(F66,兵法调用模板!$BC:$BC,0))),"")</f>
        <v>2.1999999999999999E-2</v>
      </c>
      <c r="J66" s="172" t="s">
        <v>441</v>
      </c>
      <c r="K66" s="175">
        <f t="shared" si="10"/>
        <v>100</v>
      </c>
      <c r="M66" s="174" t="str">
        <f>IF(索引!T65="","",索引!T65&amp;2)</f>
        <v>303142</v>
      </c>
      <c r="N66" s="172" t="str">
        <f>IFERROR(IF(M66="","",IFERROR(IFERROR(INDEX(兵法调用模板!$BH:$BH,MATCH(M66,兵法调用模板!$AU:$AU,0)),INDEX(兵法调用模板!$BH:$BH,MATCH(M66,兵法调用模板!$AY:$AY,0))),INDEX(兵法调用模板!$BH:$BH,MATCH(M66,兵法调用模板!$BC:$BC,0)))),"")</f>
        <v>自身攻击速度降低五十（不可驱散），三十秒后，攻击速度恢复，并且攻击增加{0}%，暴击伤害增加{1}%。</v>
      </c>
      <c r="O66" s="201">
        <f>IFERROR(IFERROR(IFERROR(INDEX(兵法调用模板!$AV:$AV,MATCH(M66,兵法调用模板!$AU:$AU,0)),INDEX(兵法调用模板!$AZ:$AZ,MATCH(M66,兵法调用模板!$AY:$AY,0))),INDEX(兵法调用模板!$BD:$BD,MATCH(M66,兵法调用模板!$BC:$BC,0))),"")</f>
        <v>0.52800000000000002</v>
      </c>
      <c r="P66" s="201">
        <f>IFERROR(IFERROR(IFERROR(INDEX(兵法调用模板!$AW:$AW,MATCH(M66,兵法调用模板!$AU:$AU,0)),INDEX(兵法调用模板!$BA:$BA,MATCH(M66,兵法调用模板!$AY:$AY,0))),INDEX(兵法调用模板!$BE:$BE,MATCH(M66,兵法调用模板!$BC:$BC,0))),"")</f>
        <v>4.2999999999999997E-2</v>
      </c>
      <c r="Q66" s="172" t="s">
        <v>441</v>
      </c>
      <c r="R66" s="175">
        <f t="shared" si="8"/>
        <v>100</v>
      </c>
      <c r="T66" s="174" t="str">
        <f>IF(索引!T65="","",索引!T65&amp;3)</f>
        <v>303143</v>
      </c>
      <c r="U66" s="172" t="str">
        <f>IFERROR(IF(T66="","",IFERROR(IFERROR(INDEX(兵法调用模板!$BH:$BH,MATCH(T66,兵法调用模板!$AU:$AU,0)),INDEX(兵法调用模板!$BH:$BH,MATCH(T66,兵法调用模板!$AY:$AY,0))),INDEX(兵法调用模板!$BH:$BH,MATCH(T66,兵法调用模板!$BC:$BC,0)))),"")</f>
        <v/>
      </c>
      <c r="V66" s="201" t="str">
        <f>IFERROR(IFERROR(IFERROR(INDEX(兵法调用模板!$AV:$AV,MATCH(T66,兵法调用模板!$AU:$AU,0)),INDEX(兵法调用模板!$AZ:$AZ,MATCH(T66,兵法调用模板!$AY:$AY,0))),INDEX(兵法调用模板!$BD:$BD,MATCH(T66,兵法调用模板!$BC:$BC,0))),"")</f>
        <v/>
      </c>
      <c r="W66" s="201" t="str">
        <f>IFERROR(IFERROR(IFERROR(INDEX(兵法调用模板!$AW:$AW,MATCH(T66,兵法调用模板!$AU:$AU,0)),INDEX(兵法调用模板!$BA:$BA,MATCH(T66,兵法调用模板!$AY:$AY,0))),INDEX(兵法调用模板!$BE:$BE,MATCH(T66,兵法调用模板!$BC:$BC,0))),"")</f>
        <v/>
      </c>
      <c r="X66" s="172" t="s">
        <v>441</v>
      </c>
      <c r="Y66" s="175">
        <f t="shared" si="6"/>
        <v>1</v>
      </c>
      <c r="AA66" s="174" t="str">
        <f>IF(索引!T65="","",索引!T65&amp;4)</f>
        <v>303144</v>
      </c>
      <c r="AB66" s="172" t="str">
        <f>IFERROR(IF(AA66="","",IFERROR(IFERROR(INDEX(兵法调用模板!$BH:$BH,MATCH(AA66,兵法调用模板!$AU:$AU,0)),INDEX(兵法调用模板!$BH:$BH,MATCH(AA66,兵法调用模板!$AY:$AY,0))),INDEX(兵法调用模板!$BH:$BH,MATCH(AA66,兵法调用模板!$BC:$BC,0)))),"")</f>
        <v/>
      </c>
      <c r="AC66" s="201" t="str">
        <f>IFERROR(IFERROR(IFERROR(INDEX(兵法调用模板!$AV:$AV,MATCH(AA66,兵法调用模板!$AU:$AU,0)),INDEX(兵法调用模板!$AZ:$AZ,MATCH(AA66,兵法调用模板!$AY:$AY,0))),INDEX(兵法调用模板!$BD:$BD,MATCH(AA66,兵法调用模板!$BC:$BC,0))),"")</f>
        <v/>
      </c>
      <c r="AD66" s="201" t="str">
        <f>IFERROR(IFERROR(IFERROR(INDEX(兵法调用模板!$AW:$AW,MATCH(AA66,兵法调用模板!$AU:$AU,0)),INDEX(兵法调用模板!$BA:$BA,MATCH(AA66,兵法调用模板!$AY:$AY,0))),INDEX(兵法调用模板!$BE:$BE,MATCH(AA66,兵法调用模板!$BC:$BC,0))),"")</f>
        <v/>
      </c>
      <c r="AE66" s="172" t="s">
        <v>441</v>
      </c>
      <c r="AF66" s="175">
        <f t="shared" si="9"/>
        <v>1</v>
      </c>
      <c r="AH66" s="174" t="str">
        <f>IF(索引!T65="","",索引!T65&amp;5)</f>
        <v>303145</v>
      </c>
      <c r="AI66" s="172" t="str">
        <f>IFERROR(IF(AH66="","",IFERROR(IFERROR(INDEX(兵法调用模板!$BH:$BH,MATCH(AH66,兵法调用模板!$AU:$AU,0)),INDEX(兵法调用模板!$BH:$BH,MATCH(AH66,兵法调用模板!$AY:$AY,0))),INDEX(兵法调用模板!$BH:$BH,MATCH(AH66,兵法调用模板!$BC:$BC,0)))),"")</f>
        <v/>
      </c>
      <c r="AJ66" s="201" t="str">
        <f>IFERROR(IFERROR(IFERROR(INDEX(兵法调用模板!$AV:$AV,MATCH(AH66,兵法调用模板!$AU:$AU,0)),INDEX(兵法调用模板!$AZ:$AZ,MATCH(AH66,兵法调用模板!$AY:$AY,0))),INDEX(兵法调用模板!$BD:$BD,MATCH(AH66,兵法调用模板!$BC:$BC,0))),"")</f>
        <v/>
      </c>
      <c r="AK66" s="201" t="str">
        <f>IFERROR(IFERROR(IFERROR(INDEX(兵法调用模板!$AW:$AW,MATCH(AH66,兵法调用模板!$AU:$AU,0)),INDEX(兵法调用模板!$BA:$BA,MATCH(AH66,兵法调用模板!$AY:$AY,0))),INDEX(兵法调用模板!$BE:$BE,MATCH(AH66,兵法调用模板!$BC:$BC,0))),"")</f>
        <v/>
      </c>
      <c r="AL66" s="172" t="s">
        <v>441</v>
      </c>
      <c r="AM66" s="175">
        <f t="shared" si="7"/>
        <v>1</v>
      </c>
    </row>
    <row r="67" spans="6:39" ht="12.75" customHeight="1">
      <c r="F67" s="174" t="str">
        <f>IF(索引!T66="","",索引!T66&amp;1)</f>
        <v>302311</v>
      </c>
      <c r="G67" s="172" t="str">
        <f>IFERROR(IF(F67="","",IFERROR(IFERROR(INDEX(兵法调用模板!$BH:$BH,MATCH(F67,兵法调用模板!$AU:$AU,0)),INDEX(兵法调用模板!$BH:$BH,MATCH(F67,兵法调用模板!$AY:$AY,0))),INDEX(兵法调用模板!$BH:$BH,MATCH(F67,兵法调用模板!$BC:$BC,0)))),"")</f>
        <v>开场时，自己与自己最近的2个弓将获得绝处逢生效果。绝处逢生：受到致命伤害时触发，免疫死亡持续{0}秒，效果结束后恢复攻击力{1}%的生命值。</v>
      </c>
      <c r="H67" s="201">
        <f>IFERROR(IFERROR(IFERROR(INDEX(兵法调用模板!$AV:$AV,MATCH(F67,兵法调用模板!$AU:$AU,0)),INDEX(兵法调用模板!$AZ:$AZ,MATCH(F67,兵法调用模板!$AY:$AY,0))),INDEX(兵法调用模板!$BD:$BD,MATCH(F67,兵法调用模板!$BC:$BC,0))),"")</f>
        <v>1.5</v>
      </c>
      <c r="I67" s="201">
        <f>IFERROR(IFERROR(IFERROR(INDEX(兵法调用模板!$AW:$AW,MATCH(F67,兵法调用模板!$AU:$AU,0)),INDEX(兵法调用模板!$BA:$BA,MATCH(F67,兵法调用模板!$AY:$AY,0))),INDEX(兵法调用模板!$BE:$BE,MATCH(F67,兵法调用模板!$BC:$BC,0))),"")</f>
        <v>0.1</v>
      </c>
      <c r="J67" s="172" t="s">
        <v>441</v>
      </c>
      <c r="K67" s="175">
        <f t="shared" si="10"/>
        <v>1</v>
      </c>
      <c r="M67" s="174" t="str">
        <f>IF(索引!T66="","",索引!T66&amp;2)</f>
        <v>302312</v>
      </c>
      <c r="N67" s="172" t="str">
        <f>IFERROR(IF(M67="","",IFERROR(IFERROR(INDEX(兵法调用模板!$BH:$BH,MATCH(M67,兵法调用模板!$AU:$AU,0)),INDEX(兵法调用模板!$BH:$BH,MATCH(M67,兵法调用模板!$AY:$AY,0))),INDEX(兵法调用模板!$BH:$BH,MATCH(M67,兵法调用模板!$BC:$BC,0)))),"")</f>
        <v>开场时，自己与自己最近的2个弓将获得绝处逢生效果。绝处逢生：受到致命伤害时触发，免疫死亡持续{0}秒，效果结束后恢复攻击力{1}%的生命值。</v>
      </c>
      <c r="O67" s="201">
        <f>IFERROR(IFERROR(IFERROR(INDEX(兵法调用模板!$AV:$AV,MATCH(M67,兵法调用模板!$AU:$AU,0)),INDEX(兵法调用模板!$AZ:$AZ,MATCH(M67,兵法调用模板!$AY:$AY,0))),INDEX(兵法调用模板!$BD:$BD,MATCH(M67,兵法调用模板!$BC:$BC,0))),"")</f>
        <v>0.23</v>
      </c>
      <c r="P67" s="201">
        <f>IFERROR(IFERROR(IFERROR(INDEX(兵法调用模板!$AW:$AW,MATCH(M67,兵法调用模板!$AU:$AU,0)),INDEX(兵法调用模板!$BA:$BA,MATCH(M67,兵法调用模板!$AY:$AY,0))),INDEX(兵法调用模板!$BE:$BE,MATCH(M67,兵法调用模板!$BC:$BC,0))),"")</f>
        <v>2.1999999999999999E-2</v>
      </c>
      <c r="Q67" s="172" t="s">
        <v>441</v>
      </c>
      <c r="R67" s="175">
        <f t="shared" si="8"/>
        <v>100</v>
      </c>
      <c r="T67" s="174" t="str">
        <f>IF(索引!T66="","",索引!T66&amp;3)</f>
        <v>302313</v>
      </c>
      <c r="U67" s="172" t="str">
        <f>IFERROR(IF(T67="","",IFERROR(IFERROR(INDEX(兵法调用模板!$BH:$BH,MATCH(T67,兵法调用模板!$AU:$AU,0)),INDEX(兵法调用模板!$BH:$BH,MATCH(T67,兵法调用模板!$AY:$AY,0))),INDEX(兵法调用模板!$BH:$BH,MATCH(T67,兵法调用模板!$BC:$BC,0)))),"")</f>
        <v/>
      </c>
      <c r="V67" s="201" t="str">
        <f>IFERROR(IFERROR(IFERROR(INDEX(兵法调用模板!$AV:$AV,MATCH(T67,兵法调用模板!$AU:$AU,0)),INDEX(兵法调用模板!$AZ:$AZ,MATCH(T67,兵法调用模板!$AY:$AY,0))),INDEX(兵法调用模板!$BD:$BD,MATCH(T67,兵法调用模板!$BC:$BC,0))),"")</f>
        <v/>
      </c>
      <c r="W67" s="201" t="str">
        <f>IFERROR(IFERROR(IFERROR(INDEX(兵法调用模板!$AW:$AW,MATCH(T67,兵法调用模板!$AU:$AU,0)),INDEX(兵法调用模板!$BA:$BA,MATCH(T67,兵法调用模板!$AY:$AY,0))),INDEX(兵法调用模板!$BE:$BE,MATCH(T67,兵法调用模板!$BC:$BC,0))),"")</f>
        <v/>
      </c>
      <c r="X67" s="172" t="s">
        <v>441</v>
      </c>
      <c r="Y67" s="175">
        <f t="shared" si="6"/>
        <v>1</v>
      </c>
      <c r="AA67" s="174" t="str">
        <f>IF(索引!T66="","",索引!T66&amp;4)</f>
        <v>302314</v>
      </c>
      <c r="AB67" s="172" t="str">
        <f>IFERROR(IF(AA67="","",IFERROR(IFERROR(INDEX(兵法调用模板!$BH:$BH,MATCH(AA67,兵法调用模板!$AU:$AU,0)),INDEX(兵法调用模板!$BH:$BH,MATCH(AA67,兵法调用模板!$AY:$AY,0))),INDEX(兵法调用模板!$BH:$BH,MATCH(AA67,兵法调用模板!$BC:$BC,0)))),"")</f>
        <v/>
      </c>
      <c r="AC67" s="201" t="str">
        <f>IFERROR(IFERROR(IFERROR(INDEX(兵法调用模板!$AV:$AV,MATCH(AA67,兵法调用模板!$AU:$AU,0)),INDEX(兵法调用模板!$AZ:$AZ,MATCH(AA67,兵法调用模板!$AY:$AY,0))),INDEX(兵法调用模板!$BD:$BD,MATCH(AA67,兵法调用模板!$BC:$BC,0))),"")</f>
        <v/>
      </c>
      <c r="AD67" s="201" t="str">
        <f>IFERROR(IFERROR(IFERROR(INDEX(兵法调用模板!$AW:$AW,MATCH(AA67,兵法调用模板!$AU:$AU,0)),INDEX(兵法调用模板!$BA:$BA,MATCH(AA67,兵法调用模板!$AY:$AY,0))),INDEX(兵法调用模板!$BE:$BE,MATCH(AA67,兵法调用模板!$BC:$BC,0))),"")</f>
        <v/>
      </c>
      <c r="AE67" s="172" t="s">
        <v>441</v>
      </c>
      <c r="AF67" s="175">
        <f t="shared" si="9"/>
        <v>1</v>
      </c>
      <c r="AH67" s="174" t="str">
        <f>IF(索引!T66="","",索引!T66&amp;5)</f>
        <v>302315</v>
      </c>
      <c r="AI67" s="172" t="str">
        <f>IFERROR(IF(AH67="","",IFERROR(IFERROR(INDEX(兵法调用模板!$BH:$BH,MATCH(AH67,兵法调用模板!$AU:$AU,0)),INDEX(兵法调用模板!$BH:$BH,MATCH(AH67,兵法调用模板!$AY:$AY,0))),INDEX(兵法调用模板!$BH:$BH,MATCH(AH67,兵法调用模板!$BC:$BC,0)))),"")</f>
        <v/>
      </c>
      <c r="AJ67" s="201" t="str">
        <f>IFERROR(IFERROR(IFERROR(INDEX(兵法调用模板!$AV:$AV,MATCH(AH67,兵法调用模板!$AU:$AU,0)),INDEX(兵法调用模板!$AZ:$AZ,MATCH(AH67,兵法调用模板!$AY:$AY,0))),INDEX(兵法调用模板!$BD:$BD,MATCH(AH67,兵法调用模板!$BC:$BC,0))),"")</f>
        <v/>
      </c>
      <c r="AK67" s="201" t="str">
        <f>IFERROR(IFERROR(IFERROR(INDEX(兵法调用模板!$AW:$AW,MATCH(AH67,兵法调用模板!$AU:$AU,0)),INDEX(兵法调用模板!$BA:$BA,MATCH(AH67,兵法调用模板!$AY:$AY,0))),INDEX(兵法调用模板!$BE:$BE,MATCH(AH67,兵法调用模板!$BC:$BC,0))),"")</f>
        <v/>
      </c>
      <c r="AL67" s="172" t="s">
        <v>441</v>
      </c>
      <c r="AM67" s="175">
        <f t="shared" si="7"/>
        <v>1</v>
      </c>
    </row>
    <row r="68" spans="6:39" ht="12.75" customHeight="1">
      <c r="F68" s="174" t="str">
        <f>IF(索引!T67="","",索引!T67&amp;1)</f>
        <v>303151</v>
      </c>
      <c r="G68" s="172" t="str">
        <f>IFERROR(IF(F68="","",IFERROR(IFERROR(INDEX(兵法调用模板!$BH:$BH,MATCH(F68,兵法调用模板!$AU:$AU,0)),INDEX(兵法调用模板!$BH:$BH,MATCH(F68,兵法调用模板!$AY:$AY,0))),INDEX(兵法调用模板!$BH:$BH,MATCH(F68,兵法调用模板!$BC:$BC,0)))),"")</f>
        <v>释放怒气技能有概率不消耗怒气（最多触发4次）每次概率为{0}%，{1}%，{2}%，100%（上一个概率触发成功才会进入下一个概率判定）。</v>
      </c>
      <c r="H68" s="201">
        <f>IFERROR(IFERROR(IFERROR(INDEX(兵法调用模板!$AV:$AV,MATCH(F68,兵法调用模板!$AU:$AU,0)),INDEX(兵法调用模板!$AZ:$AZ,MATCH(F68,兵法调用模板!$AY:$AY,0))),INDEX(兵法调用模板!$BD:$BD,MATCH(F68,兵法调用模板!$BC:$BC,0))),"")</f>
        <v>0.08</v>
      </c>
      <c r="I68" s="201">
        <f>IFERROR(IFERROR(IFERROR(INDEX(兵法调用模板!$AW:$AW,MATCH(F68,兵法调用模板!$AU:$AU,0)),INDEX(兵法调用模板!$BA:$BA,MATCH(F68,兵法调用模板!$AY:$AY,0))),INDEX(兵法调用模板!$BE:$BE,MATCH(F68,兵法调用模板!$BC:$BC,0))),"")</f>
        <v>5.0000000000000001E-3</v>
      </c>
      <c r="J68" s="172" t="s">
        <v>441</v>
      </c>
      <c r="K68" s="175">
        <f t="shared" si="10"/>
        <v>100</v>
      </c>
      <c r="M68" s="174" t="str">
        <f>IF(索引!T67="","",索引!T67&amp;2)</f>
        <v>303152</v>
      </c>
      <c r="N68" s="172" t="str">
        <f>IFERROR(IF(M68="","",IFERROR(IFERROR(INDEX(兵法调用模板!$BH:$BH,MATCH(M68,兵法调用模板!$AU:$AU,0)),INDEX(兵法调用模板!$BH:$BH,MATCH(M68,兵法调用模板!$AY:$AY,0))),INDEX(兵法调用模板!$BH:$BH,MATCH(M68,兵法调用模板!$BC:$BC,0)))),"")</f>
        <v>释放怒气技能有概率不消耗怒气（最多触发4次）每次概率为{0}%，{1}%，{2}%，100%（上一个概率触发成功才会进入下一个概率判定）。</v>
      </c>
      <c r="O68" s="201">
        <f>IFERROR(IFERROR(IFERROR(INDEX(兵法调用模板!$AV:$AV,MATCH(M68,兵法调用模板!$AU:$AU,0)),INDEX(兵法调用模板!$AZ:$AZ,MATCH(M68,兵法调用模板!$AY:$AY,0))),INDEX(兵法调用模板!$BD:$BD,MATCH(M68,兵法调用模板!$BC:$BC,0))),"")</f>
        <v>7.9000000000000001E-2</v>
      </c>
      <c r="P68" s="201">
        <f>IFERROR(IFERROR(IFERROR(INDEX(兵法调用模板!$AW:$AW,MATCH(M68,兵法调用模板!$AU:$AU,0)),INDEX(兵法调用模板!$BA:$BA,MATCH(M68,兵法调用模板!$AY:$AY,0))),INDEX(兵法调用模板!$BE:$BE,MATCH(M68,兵法调用模板!$BC:$BC,0))),"")</f>
        <v>7.0000000000000001E-3</v>
      </c>
      <c r="Q68" s="172" t="s">
        <v>441</v>
      </c>
      <c r="R68" s="175">
        <f t="shared" si="8"/>
        <v>100</v>
      </c>
      <c r="T68" s="174" t="str">
        <f>IF(索引!T67="","",索引!T67&amp;3)</f>
        <v>303153</v>
      </c>
      <c r="U68" s="172" t="str">
        <f>IFERROR(IF(T68="","",IFERROR(IFERROR(INDEX(兵法调用模板!$BH:$BH,MATCH(T68,兵法调用模板!$AU:$AU,0)),INDEX(兵法调用模板!$BH:$BH,MATCH(T68,兵法调用模板!$AY:$AY,0))),INDEX(兵法调用模板!$BH:$BH,MATCH(T68,兵法调用模板!$BC:$BC,0)))),"")</f>
        <v>释放怒气技能有概率不消耗怒气（最多触发4次）每次概率为{0}%，{1}%，{2}%，100%（上一个概率触发成功才会进入下一个概率判定）。</v>
      </c>
      <c r="V68" s="201">
        <f>IFERROR(IFERROR(IFERROR(INDEX(兵法调用模板!$AV:$AV,MATCH(T68,兵法调用模板!$AU:$AU,0)),INDEX(兵法调用模板!$AZ:$AZ,MATCH(T68,兵法调用模板!$AY:$AY,0))),INDEX(兵法调用模板!$BD:$BD,MATCH(T68,兵法调用模板!$BC:$BC,0))),"")</f>
        <v>0.11</v>
      </c>
      <c r="W68" s="201">
        <f>IFERROR(IFERROR(IFERROR(INDEX(兵法调用模板!$AW:$AW,MATCH(T68,兵法调用模板!$AU:$AU,0)),INDEX(兵法调用模板!$BA:$BA,MATCH(T68,兵法调用模板!$AY:$AY,0))),INDEX(兵法调用模板!$BE:$BE,MATCH(T68,兵法调用模板!$BC:$BC,0))),"")</f>
        <v>0.01</v>
      </c>
      <c r="X68" s="172" t="s">
        <v>441</v>
      </c>
      <c r="Y68" s="175">
        <f t="shared" si="6"/>
        <v>100</v>
      </c>
      <c r="AA68" s="174" t="str">
        <f>IF(索引!T67="","",索引!T67&amp;4)</f>
        <v>303154</v>
      </c>
      <c r="AB68" s="172" t="str">
        <f>IFERROR(IF(AA68="","",IFERROR(IFERROR(INDEX(兵法调用模板!$BH:$BH,MATCH(AA68,兵法调用模板!$AU:$AU,0)),INDEX(兵法调用模板!$BH:$BH,MATCH(AA68,兵法调用模板!$AY:$AY,0))),INDEX(兵法调用模板!$BH:$BH,MATCH(AA68,兵法调用模板!$BC:$BC,0)))),"")</f>
        <v>释放怒气技能有概率不消耗怒气（最多触发4次）每次概率为{0}%，{1}%，{2}%，100%（上一个概率触发成功才会进入下一个概率判定）。</v>
      </c>
      <c r="AC68" s="201">
        <f>IFERROR(IFERROR(IFERROR(INDEX(兵法调用模板!$AV:$AV,MATCH(AA68,兵法调用模板!$AU:$AU,0)),INDEX(兵法调用模板!$AZ:$AZ,MATCH(AA68,兵法调用模板!$AY:$AY,0))),INDEX(兵法调用模板!$BD:$BD,MATCH(AA68,兵法调用模板!$BC:$BC,0))),"")</f>
        <v>1</v>
      </c>
      <c r="AD68" s="201" t="str">
        <f>IFERROR(IFERROR(IFERROR(INDEX(兵法调用模板!$AW:$AW,MATCH(AA68,兵法调用模板!$AU:$AU,0)),INDEX(兵法调用模板!$BA:$BA,MATCH(AA68,兵法调用模板!$AY:$AY,0))),INDEX(兵法调用模板!$BE:$BE,MATCH(AA68,兵法调用模板!$BC:$BC,0))),"")</f>
        <v/>
      </c>
      <c r="AE68" s="172" t="s">
        <v>441</v>
      </c>
      <c r="AF68" s="175">
        <f t="shared" si="9"/>
        <v>1</v>
      </c>
      <c r="AH68" s="174" t="str">
        <f>IF(索引!T67="","",索引!T67&amp;5)</f>
        <v>303155</v>
      </c>
      <c r="AI68" s="172" t="str">
        <f>IFERROR(IF(AH68="","",IFERROR(IFERROR(INDEX(兵法调用模板!$BH:$BH,MATCH(AH68,兵法调用模板!$AU:$AU,0)),INDEX(兵法调用模板!$BH:$BH,MATCH(AH68,兵法调用模板!$AY:$AY,0))),INDEX(兵法调用模板!$BH:$BH,MATCH(AH68,兵法调用模板!$BC:$BC,0)))),"")</f>
        <v/>
      </c>
      <c r="AJ68" s="201" t="str">
        <f>IFERROR(IFERROR(IFERROR(INDEX(兵法调用模板!$AV:$AV,MATCH(AH68,兵法调用模板!$AU:$AU,0)),INDEX(兵法调用模板!$AZ:$AZ,MATCH(AH68,兵法调用模板!$AY:$AY,0))),INDEX(兵法调用模板!$BD:$BD,MATCH(AH68,兵法调用模板!$BC:$BC,0))),"")</f>
        <v/>
      </c>
      <c r="AK68" s="201" t="str">
        <f>IFERROR(IFERROR(IFERROR(INDEX(兵法调用模板!$AW:$AW,MATCH(AH68,兵法调用模板!$AU:$AU,0)),INDEX(兵法调用模板!$BA:$BA,MATCH(AH68,兵法调用模板!$AY:$AY,0))),INDEX(兵法调用模板!$BE:$BE,MATCH(AH68,兵法调用模板!$BC:$BC,0))),"")</f>
        <v/>
      </c>
      <c r="AL68" s="172" t="s">
        <v>441</v>
      </c>
      <c r="AM68" s="175">
        <f t="shared" si="7"/>
        <v>1</v>
      </c>
    </row>
    <row r="69" spans="6:39">
      <c r="F69" s="174" t="str">
        <f>IF(索引!T68="","",索引!T68&amp;1)</f>
        <v>302321</v>
      </c>
      <c r="G69" s="172" t="str">
        <f>IFERROR(IF(F69="","",IFERROR(IFERROR(INDEX(兵法调用模板!$BH:$BH,MATCH(F69,兵法调用模板!$AU:$AU,0)),INDEX(兵法调用模板!$BH:$BH,MATCH(F69,兵法调用模板!$AY:$AY,0))),INDEX(兵法调用模板!$BH:$BH,MATCH(F69,兵法调用模板!$BC:$BC,0)))),"")</f>
        <v>战斗开始后20、40、60秒时为我方血量最低的武将提供免疫一次控制的护盾并使其接下来{0}秒受到的伤害降低{1}%。</v>
      </c>
      <c r="H69" s="201">
        <f>IFERROR(IFERROR(IFERROR(INDEX(兵法调用模板!$AV:$AV,MATCH(F69,兵法调用模板!$AU:$AU,0)),INDEX(兵法调用模板!$AZ:$AZ,MATCH(F69,兵法调用模板!$AY:$AY,0))),INDEX(兵法调用模板!$BD:$BD,MATCH(F69,兵法调用模板!$BC:$BC,0))),"")</f>
        <v>4.5</v>
      </c>
      <c r="I69" s="201">
        <f>IFERROR(IFERROR(IFERROR(INDEX(兵法调用模板!$AW:$AW,MATCH(F69,兵法调用模板!$AU:$AU,0)),INDEX(兵法调用模板!$BA:$BA,MATCH(F69,兵法调用模板!$AY:$AY,0))),INDEX(兵法调用模板!$BE:$BE,MATCH(F69,兵法调用模板!$BC:$BC,0))),"")</f>
        <v>0.3</v>
      </c>
      <c r="J69" s="172" t="s">
        <v>441</v>
      </c>
      <c r="K69" s="175">
        <f t="shared" si="10"/>
        <v>1</v>
      </c>
      <c r="M69" s="174" t="str">
        <f>IF(索引!T68="","",索引!T68&amp;2)</f>
        <v>302322</v>
      </c>
      <c r="N69" s="172" t="str">
        <f>IFERROR(IF(M69="","",IFERROR(IFERROR(INDEX(兵法调用模板!$BH:$BH,MATCH(M69,兵法调用模板!$AU:$AU,0)),INDEX(兵法调用模板!$BH:$BH,MATCH(M69,兵法调用模板!$AY:$AY,0))),INDEX(兵法调用模板!$BH:$BH,MATCH(M69,兵法调用模板!$BC:$BC,0)))),"")</f>
        <v>战斗开始后20、40、60秒时为我方血量最低的武将提供免疫一次控制的护盾并使其接下来{0}秒受到的伤害降低{1}%。</v>
      </c>
      <c r="O69" s="201">
        <f>IFERROR(IFERROR(IFERROR(INDEX(兵法调用模板!$AV:$AV,MATCH(M69,兵法调用模板!$AU:$AU,0)),INDEX(兵法调用模板!$AZ:$AZ,MATCH(M69,兵法调用模板!$AY:$AY,0))),INDEX(兵法调用模板!$BD:$BD,MATCH(M69,兵法调用模板!$BC:$BC,0))),"")</f>
        <v>0.11899999999999999</v>
      </c>
      <c r="P69" s="201">
        <f>IFERROR(IFERROR(IFERROR(INDEX(兵法调用模板!$AW:$AW,MATCH(M69,兵法调用模板!$AU:$AU,0)),INDEX(兵法调用模板!$BA:$BA,MATCH(M69,兵法调用模板!$AY:$AY,0))),INDEX(兵法调用模板!$BE:$BE,MATCH(M69,兵法调用模板!$BC:$BC,0))),"")</f>
        <v>1.0999999999999999E-2</v>
      </c>
      <c r="Q69" s="172" t="s">
        <v>441</v>
      </c>
      <c r="R69" s="175">
        <f t="shared" si="8"/>
        <v>100</v>
      </c>
      <c r="T69" s="174" t="str">
        <f>IF(索引!T68="","",索引!T68&amp;3)</f>
        <v>302323</v>
      </c>
      <c r="U69" s="172" t="str">
        <f>IFERROR(IF(T69="","",IFERROR(IFERROR(INDEX(兵法调用模板!$BH:$BH,MATCH(T69,兵法调用模板!$AU:$AU,0)),INDEX(兵法调用模板!$BH:$BH,MATCH(T69,兵法调用模板!$AY:$AY,0))),INDEX(兵法调用模板!$BH:$BH,MATCH(T69,兵法调用模板!$BC:$BC,0)))),"")</f>
        <v/>
      </c>
      <c r="V69" s="201" t="str">
        <f>IFERROR(IFERROR(IFERROR(INDEX(兵法调用模板!$AV:$AV,MATCH(T69,兵法调用模板!$AU:$AU,0)),INDEX(兵法调用模板!$AZ:$AZ,MATCH(T69,兵法调用模板!$AY:$AY,0))),INDEX(兵法调用模板!$BD:$BD,MATCH(T69,兵法调用模板!$BC:$BC,0))),"")</f>
        <v/>
      </c>
      <c r="W69" s="201" t="str">
        <f>IFERROR(IFERROR(IFERROR(INDEX(兵法调用模板!$AW:$AW,MATCH(T69,兵法调用模板!$AU:$AU,0)),INDEX(兵法调用模板!$BA:$BA,MATCH(T69,兵法调用模板!$AY:$AY,0))),INDEX(兵法调用模板!$BE:$BE,MATCH(T69,兵法调用模板!$BC:$BC,0))),"")</f>
        <v/>
      </c>
      <c r="X69" s="172" t="s">
        <v>441</v>
      </c>
      <c r="Y69" s="175">
        <f t="shared" si="6"/>
        <v>1</v>
      </c>
      <c r="AA69" s="174" t="str">
        <f>IF(索引!T68="","",索引!T68&amp;4)</f>
        <v>302324</v>
      </c>
      <c r="AB69" s="172" t="str">
        <f>IFERROR(IF(AA69="","",IFERROR(IFERROR(INDEX(兵法调用模板!$BH:$BH,MATCH(AA69,兵法调用模板!$AU:$AU,0)),INDEX(兵法调用模板!$BH:$BH,MATCH(AA69,兵法调用模板!$AY:$AY,0))),INDEX(兵法调用模板!$BH:$BH,MATCH(AA69,兵法调用模板!$BC:$BC,0)))),"")</f>
        <v/>
      </c>
      <c r="AC69" s="201" t="str">
        <f>IFERROR(IFERROR(IFERROR(INDEX(兵法调用模板!$AV:$AV,MATCH(AA69,兵法调用模板!$AU:$AU,0)),INDEX(兵法调用模板!$AZ:$AZ,MATCH(AA69,兵法调用模板!$AY:$AY,0))),INDEX(兵法调用模板!$BD:$BD,MATCH(AA69,兵法调用模板!$BC:$BC,0))),"")</f>
        <v/>
      </c>
      <c r="AD69" s="201" t="str">
        <f>IFERROR(IFERROR(IFERROR(INDEX(兵法调用模板!$AW:$AW,MATCH(AA69,兵法调用模板!$AU:$AU,0)),INDEX(兵法调用模板!$BA:$BA,MATCH(AA69,兵法调用模板!$AY:$AY,0))),INDEX(兵法调用模板!$BE:$BE,MATCH(AA69,兵法调用模板!$BC:$BC,0))),"")</f>
        <v/>
      </c>
      <c r="AE69" s="172" t="s">
        <v>441</v>
      </c>
      <c r="AF69" s="175">
        <f t="shared" si="9"/>
        <v>1</v>
      </c>
      <c r="AH69" s="174" t="str">
        <f>IF(索引!T68="","",索引!T68&amp;5)</f>
        <v>302325</v>
      </c>
      <c r="AI69" s="172" t="str">
        <f>IFERROR(IF(AH69="","",IFERROR(IFERROR(INDEX(兵法调用模板!$BH:$BH,MATCH(AH69,兵法调用模板!$AU:$AU,0)),INDEX(兵法调用模板!$BH:$BH,MATCH(AH69,兵法调用模板!$AY:$AY,0))),INDEX(兵法调用模板!$BH:$BH,MATCH(AH69,兵法调用模板!$BC:$BC,0)))),"")</f>
        <v/>
      </c>
      <c r="AJ69" s="201" t="str">
        <f>IFERROR(IFERROR(IFERROR(INDEX(兵法调用模板!$AV:$AV,MATCH(AH69,兵法调用模板!$AU:$AU,0)),INDEX(兵法调用模板!$AZ:$AZ,MATCH(AH69,兵法调用模板!$AY:$AY,0))),INDEX(兵法调用模板!$BD:$BD,MATCH(AH69,兵法调用模板!$BC:$BC,0))),"")</f>
        <v/>
      </c>
      <c r="AK69" s="201" t="str">
        <f>IFERROR(IFERROR(IFERROR(INDEX(兵法调用模板!$AW:$AW,MATCH(AH69,兵法调用模板!$AU:$AU,0)),INDEX(兵法调用模板!$BA:$BA,MATCH(AH69,兵法调用模板!$AY:$AY,0))),INDEX(兵法调用模板!$BE:$BE,MATCH(AH69,兵法调用模板!$BC:$BC,0))),"")</f>
        <v/>
      </c>
      <c r="AL69" s="172" t="s">
        <v>441</v>
      </c>
      <c r="AM69" s="175">
        <f t="shared" si="7"/>
        <v>1</v>
      </c>
    </row>
    <row r="70" spans="6:39">
      <c r="F70" s="174" t="str">
        <f>IF(索引!T69="","",索引!T69&amp;1)</f>
        <v>302331</v>
      </c>
      <c r="G70" s="172" t="str">
        <f>IFERROR(IF(F70="","",IFERROR(IFERROR(INDEX(兵法调用模板!$BH:$BH,MATCH(F70,兵法调用模板!$AU:$AU,0)),INDEX(兵法调用模板!$BH:$BH,MATCH(F70,兵法调用模板!$AY:$AY,0))),INDEX(兵法调用模板!$BH:$BH,MATCH(F70,兵法调用模板!$BC:$BC,0)))),"")</f>
        <v>开场时使敌方全体武将获取怒气效率降低{0}%，可被净化。</v>
      </c>
      <c r="H70" s="201">
        <f>IFERROR(IFERROR(IFERROR(INDEX(兵法调用模板!$AV:$AV,MATCH(F70,兵法调用模板!$AU:$AU,0)),INDEX(兵法调用模板!$AZ:$AZ,MATCH(F70,兵法调用模板!$AY:$AY,0))),INDEX(兵法调用模板!$BD:$BD,MATCH(F70,兵法调用模板!$BC:$BC,0))),"")</f>
        <v>-5.0000000000000001E-3</v>
      </c>
      <c r="I70" s="201">
        <f>IFERROR(IFERROR(IFERROR(INDEX(兵法调用模板!$AW:$AW,MATCH(F70,兵法调用模板!$AU:$AU,0)),INDEX(兵法调用模板!$BA:$BA,MATCH(F70,兵法调用模板!$AY:$AY,0))),INDEX(兵法调用模板!$BE:$BE,MATCH(F70,兵法调用模板!$BC:$BC,0))),"")</f>
        <v>-1.7000000000000001E-2</v>
      </c>
      <c r="J70" s="172" t="s">
        <v>441</v>
      </c>
      <c r="K70" s="175">
        <f t="shared" si="10"/>
        <v>-100</v>
      </c>
      <c r="M70" s="174" t="str">
        <f>IF(索引!T69="","",索引!T69&amp;2)</f>
        <v>302332</v>
      </c>
      <c r="N70" s="172" t="str">
        <f>IFERROR(IF(M70="","",IFERROR(IFERROR(INDEX(兵法调用模板!$BH:$BH,MATCH(M70,兵法调用模板!$AU:$AU,0)),INDEX(兵法调用模板!$BH:$BH,MATCH(M70,兵法调用模板!$AY:$AY,0))),INDEX(兵法调用模板!$BH:$BH,MATCH(M70,兵法调用模板!$BC:$BC,0)))),"")</f>
        <v/>
      </c>
      <c r="O70" s="201" t="str">
        <f>IFERROR(IFERROR(IFERROR(INDEX(兵法调用模板!$AV:$AV,MATCH(M70,兵法调用模板!$AU:$AU,0)),INDEX(兵法调用模板!$AZ:$AZ,MATCH(M70,兵法调用模板!$AY:$AY,0))),INDEX(兵法调用模板!$BD:$BD,MATCH(M70,兵法调用模板!$BC:$BC,0))),"")</f>
        <v/>
      </c>
      <c r="P70" s="201" t="str">
        <f>IFERROR(IFERROR(IFERROR(INDEX(兵法调用模板!$AW:$AW,MATCH(M70,兵法调用模板!$AU:$AU,0)),INDEX(兵法调用模板!$BA:$BA,MATCH(M70,兵法调用模板!$AY:$AY,0))),INDEX(兵法调用模板!$BE:$BE,MATCH(M70,兵法调用模板!$BC:$BC,0))),"")</f>
        <v/>
      </c>
      <c r="Q70" s="172" t="s">
        <v>441</v>
      </c>
      <c r="R70" s="175">
        <f t="shared" si="8"/>
        <v>1</v>
      </c>
      <c r="T70" s="174" t="str">
        <f>IF(索引!T69="","",索引!T69&amp;3)</f>
        <v>302333</v>
      </c>
      <c r="U70" s="172" t="str">
        <f>IFERROR(IF(T70="","",IFERROR(IFERROR(INDEX(兵法调用模板!$BH:$BH,MATCH(T70,兵法调用模板!$AU:$AU,0)),INDEX(兵法调用模板!$BH:$BH,MATCH(T70,兵法调用模板!$AY:$AY,0))),INDEX(兵法调用模板!$BH:$BH,MATCH(T70,兵法调用模板!$BC:$BC,0)))),"")</f>
        <v/>
      </c>
      <c r="V70" s="201" t="str">
        <f>IFERROR(IFERROR(IFERROR(INDEX(兵法调用模板!$AV:$AV,MATCH(T70,兵法调用模板!$AU:$AU,0)),INDEX(兵法调用模板!$AZ:$AZ,MATCH(T70,兵法调用模板!$AY:$AY,0))),INDEX(兵法调用模板!$BD:$BD,MATCH(T70,兵法调用模板!$BC:$BC,0))),"")</f>
        <v/>
      </c>
      <c r="W70" s="201" t="str">
        <f>IFERROR(IFERROR(IFERROR(INDEX(兵法调用模板!$AW:$AW,MATCH(T70,兵法调用模板!$AU:$AU,0)),INDEX(兵法调用模板!$BA:$BA,MATCH(T70,兵法调用模板!$AY:$AY,0))),INDEX(兵法调用模板!$BE:$BE,MATCH(T70,兵法调用模板!$BC:$BC,0))),"")</f>
        <v/>
      </c>
      <c r="X70" s="172" t="s">
        <v>441</v>
      </c>
      <c r="Y70" s="175">
        <f t="shared" si="6"/>
        <v>1</v>
      </c>
      <c r="AA70" s="174" t="str">
        <f>IF(索引!T69="","",索引!T69&amp;4)</f>
        <v>302334</v>
      </c>
      <c r="AB70" s="172" t="str">
        <f>IFERROR(IF(AA70="","",IFERROR(IFERROR(INDEX(兵法调用模板!$BH:$BH,MATCH(AA70,兵法调用模板!$AU:$AU,0)),INDEX(兵法调用模板!$BH:$BH,MATCH(AA70,兵法调用模板!$AY:$AY,0))),INDEX(兵法调用模板!$BH:$BH,MATCH(AA70,兵法调用模板!$BC:$BC,0)))),"")</f>
        <v/>
      </c>
      <c r="AC70" s="201" t="str">
        <f>IFERROR(IFERROR(IFERROR(INDEX(兵法调用模板!$AV:$AV,MATCH(AA70,兵法调用模板!$AU:$AU,0)),INDEX(兵法调用模板!$AZ:$AZ,MATCH(AA70,兵法调用模板!$AY:$AY,0))),INDEX(兵法调用模板!$BD:$BD,MATCH(AA70,兵法调用模板!$BC:$BC,0))),"")</f>
        <v/>
      </c>
      <c r="AD70" s="201" t="str">
        <f>IFERROR(IFERROR(IFERROR(INDEX(兵法调用模板!$AW:$AW,MATCH(AA70,兵法调用模板!$AU:$AU,0)),INDEX(兵法调用模板!$BA:$BA,MATCH(AA70,兵法调用模板!$AY:$AY,0))),INDEX(兵法调用模板!$BE:$BE,MATCH(AA70,兵法调用模板!$BC:$BC,0))),"")</f>
        <v/>
      </c>
      <c r="AE70" s="172" t="s">
        <v>441</v>
      </c>
      <c r="AF70" s="175">
        <f t="shared" si="9"/>
        <v>1</v>
      </c>
      <c r="AH70" s="174" t="str">
        <f>IF(索引!T69="","",索引!T69&amp;5)</f>
        <v>302335</v>
      </c>
      <c r="AI70" s="172" t="str">
        <f>IFERROR(IF(AH70="","",IFERROR(IFERROR(INDEX(兵法调用模板!$BH:$BH,MATCH(AH70,兵法调用模板!$AU:$AU,0)),INDEX(兵法调用模板!$BH:$BH,MATCH(AH70,兵法调用模板!$AY:$AY,0))),INDEX(兵法调用模板!$BH:$BH,MATCH(AH70,兵法调用模板!$BC:$BC,0)))),"")</f>
        <v/>
      </c>
      <c r="AJ70" s="201" t="str">
        <f>IFERROR(IFERROR(IFERROR(INDEX(兵法调用模板!$AV:$AV,MATCH(AH70,兵法调用模板!$AU:$AU,0)),INDEX(兵法调用模板!$AZ:$AZ,MATCH(AH70,兵法调用模板!$AY:$AY,0))),INDEX(兵法调用模板!$BD:$BD,MATCH(AH70,兵法调用模板!$BC:$BC,0))),"")</f>
        <v/>
      </c>
      <c r="AK70" s="201" t="str">
        <f>IFERROR(IFERROR(IFERROR(INDEX(兵法调用模板!$AW:$AW,MATCH(AH70,兵法调用模板!$AU:$AU,0)),INDEX(兵法调用模板!$BA:$BA,MATCH(AH70,兵法调用模板!$AY:$AY,0))),INDEX(兵法调用模板!$BE:$BE,MATCH(AH70,兵法调用模板!$BC:$BC,0))),"")</f>
        <v/>
      </c>
      <c r="AL70" s="172" t="s">
        <v>441</v>
      </c>
      <c r="AM70" s="175">
        <f t="shared" si="7"/>
        <v>1</v>
      </c>
    </row>
    <row r="71" spans="6:39">
      <c r="F71" s="174" t="str">
        <f>IF(索引!T70="","",索引!T70&amp;1)</f>
        <v>302341</v>
      </c>
      <c r="G71" s="172" t="str">
        <f>IFERROR(IF(F71="","",IFERROR(IFERROR(INDEX(兵法调用模板!$BH:$BH,MATCH(F71,兵法调用模板!$AU:$AU,0)),INDEX(兵法调用模板!$BH:$BH,MATCH(F71,兵法调用模板!$AY:$AY,0))),INDEX(兵法调用模板!$BH:$BH,MATCH(F71,兵法调用模板!$BC:$BC,0)))),"")</f>
        <v>每次普通攻击偷取目标{0}%攻击力和{1}点攻速，持续{2}秒（可叠加）。</v>
      </c>
      <c r="H71" s="201">
        <f>IFERROR(IFERROR(IFERROR(INDEX(兵法调用模板!$AV:$AV,MATCH(F71,兵法调用模板!$AU:$AU,0)),INDEX(兵法调用模板!$AZ:$AZ,MATCH(F71,兵法调用模板!$AY:$AY,0))),INDEX(兵法调用模板!$BD:$BD,MATCH(F71,兵法调用模板!$BC:$BC,0))),"")</f>
        <v>-5.0000000000000001E-3</v>
      </c>
      <c r="I71" s="201">
        <f>IFERROR(IFERROR(IFERROR(INDEX(兵法调用模板!$AW:$AW,MATCH(F71,兵法调用模板!$AU:$AU,0)),INDEX(兵法调用模板!$BA:$BA,MATCH(F71,兵法调用模板!$AY:$AY,0))),INDEX(兵法调用模板!$BE:$BE,MATCH(F71,兵法调用模板!$BC:$BC,0))),"")</f>
        <v>-1E-3</v>
      </c>
      <c r="J71" s="172" t="s">
        <v>441</v>
      </c>
      <c r="K71" s="175">
        <f t="shared" si="10"/>
        <v>-100</v>
      </c>
      <c r="M71" s="174" t="str">
        <f>IF(索引!T70="","",索引!T70&amp;2)</f>
        <v>302342</v>
      </c>
      <c r="N71" s="172" t="str">
        <f>IFERROR(IF(M71="","",IFERROR(IFERROR(INDEX(兵法调用模板!$BH:$BH,MATCH(M71,兵法调用模板!$AU:$AU,0)),INDEX(兵法调用模板!$BH:$BH,MATCH(M71,兵法调用模板!$AY:$AY,0))),INDEX(兵法调用模板!$BH:$BH,MATCH(M71,兵法调用模板!$BC:$BC,0)))),"")</f>
        <v>每次普通攻击偷取目标{0}%攻击力和{1}点攻速，持续{2}秒（可叠加）。</v>
      </c>
      <c r="O71" s="201">
        <f>IFERROR(IFERROR(IFERROR(INDEX(兵法调用模板!$AV:$AV,MATCH(M71,兵法调用模板!$AU:$AU,0)),INDEX(兵法调用模板!$AZ:$AZ,MATCH(M71,兵法调用模板!$AY:$AY,0))),INDEX(兵法调用模板!$BD:$BD,MATCH(M71,兵法调用模板!$BC:$BC,0))),"")</f>
        <v>-3</v>
      </c>
      <c r="P71" s="201">
        <f>IFERROR(IFERROR(IFERROR(INDEX(兵法调用模板!$AW:$AW,MATCH(M71,兵法调用模板!$AU:$AU,0)),INDEX(兵法调用模板!$BA:$BA,MATCH(M71,兵法调用模板!$AY:$AY,0))),INDEX(兵法调用模板!$BE:$BE,MATCH(M71,兵法调用模板!$BC:$BC,0))),"")</f>
        <v>-0.2</v>
      </c>
      <c r="Q71" s="172" t="s">
        <v>441</v>
      </c>
      <c r="R71" s="175">
        <f t="shared" si="8"/>
        <v>-1</v>
      </c>
      <c r="T71" s="174" t="str">
        <f>IF(索引!T70="","",索引!T70&amp;3)</f>
        <v>302343</v>
      </c>
      <c r="U71" s="172" t="str">
        <f>IFERROR(IF(T71="","",IFERROR(IFERROR(INDEX(兵法调用模板!$BH:$BH,MATCH(T71,兵法调用模板!$AU:$AU,0)),INDEX(兵法调用模板!$BH:$BH,MATCH(T71,兵法调用模板!$AY:$AY,0))),INDEX(兵法调用模板!$BH:$BH,MATCH(T71,兵法调用模板!$BC:$BC,0)))),"")</f>
        <v>每次普通攻击偷取目标{0}%攻击力和{1}点攻速，持续{2}秒（可叠加）。</v>
      </c>
      <c r="V71" s="201">
        <f>IFERROR(IFERROR(IFERROR(INDEX(兵法调用模板!$AV:$AV,MATCH(T71,兵法调用模板!$AU:$AU,0)),INDEX(兵法调用模板!$AZ:$AZ,MATCH(T71,兵法调用模板!$AY:$AY,0))),INDEX(兵法调用模板!$BD:$BD,MATCH(T71,兵法调用模板!$BC:$BC,0))),"")</f>
        <v>5</v>
      </c>
      <c r="W71" s="201">
        <f>IFERROR(IFERROR(IFERROR(INDEX(兵法调用模板!$AW:$AW,MATCH(T71,兵法调用模板!$AU:$AU,0)),INDEX(兵法调用模板!$BA:$BA,MATCH(T71,兵法调用模板!$AY:$AY,0))),INDEX(兵法调用模板!$BE:$BE,MATCH(T71,兵法调用模板!$BC:$BC,0))),"")</f>
        <v>0</v>
      </c>
      <c r="X71" s="172" t="s">
        <v>441</v>
      </c>
      <c r="Y71" s="175">
        <f t="shared" si="6"/>
        <v>1</v>
      </c>
      <c r="AA71" s="174" t="str">
        <f>IF(索引!T70="","",索引!T70&amp;4)</f>
        <v>302344</v>
      </c>
      <c r="AB71" s="172" t="str">
        <f>IFERROR(IF(AA71="","",IFERROR(IFERROR(INDEX(兵法调用模板!$BH:$BH,MATCH(AA71,兵法调用模板!$AU:$AU,0)),INDEX(兵法调用模板!$BH:$BH,MATCH(AA71,兵法调用模板!$AY:$AY,0))),INDEX(兵法调用模板!$BH:$BH,MATCH(AA71,兵法调用模板!$BC:$BC,0)))),"")</f>
        <v/>
      </c>
      <c r="AC71" s="201" t="str">
        <f>IFERROR(IFERROR(IFERROR(INDEX(兵法调用模板!$AV:$AV,MATCH(AA71,兵法调用模板!$AU:$AU,0)),INDEX(兵法调用模板!$AZ:$AZ,MATCH(AA71,兵法调用模板!$AY:$AY,0))),INDEX(兵法调用模板!$BD:$BD,MATCH(AA71,兵法调用模板!$BC:$BC,0))),"")</f>
        <v/>
      </c>
      <c r="AD71" s="201" t="str">
        <f>IFERROR(IFERROR(IFERROR(INDEX(兵法调用模板!$AW:$AW,MATCH(AA71,兵法调用模板!$AU:$AU,0)),INDEX(兵法调用模板!$BA:$BA,MATCH(AA71,兵法调用模板!$AY:$AY,0))),INDEX(兵法调用模板!$BE:$BE,MATCH(AA71,兵法调用模板!$BC:$BC,0))),"")</f>
        <v/>
      </c>
      <c r="AE71" s="172" t="s">
        <v>441</v>
      </c>
      <c r="AF71" s="175">
        <f t="shared" si="9"/>
        <v>1</v>
      </c>
      <c r="AH71" s="174" t="str">
        <f>IF(索引!T70="","",索引!T70&amp;5)</f>
        <v>302345</v>
      </c>
      <c r="AI71" s="172" t="str">
        <f>IFERROR(IF(AH71="","",IFERROR(IFERROR(INDEX(兵法调用模板!$BH:$BH,MATCH(AH71,兵法调用模板!$AU:$AU,0)),INDEX(兵法调用模板!$BH:$BH,MATCH(AH71,兵法调用模板!$AY:$AY,0))),INDEX(兵法调用模板!$BH:$BH,MATCH(AH71,兵法调用模板!$BC:$BC,0)))),"")</f>
        <v/>
      </c>
      <c r="AJ71" s="201" t="str">
        <f>IFERROR(IFERROR(IFERROR(INDEX(兵法调用模板!$AV:$AV,MATCH(AH71,兵法调用模板!$AU:$AU,0)),INDEX(兵法调用模板!$AZ:$AZ,MATCH(AH71,兵法调用模板!$AY:$AY,0))),INDEX(兵法调用模板!$BD:$BD,MATCH(AH71,兵法调用模板!$BC:$BC,0))),"")</f>
        <v/>
      </c>
      <c r="AK71" s="201" t="str">
        <f>IFERROR(IFERROR(IFERROR(INDEX(兵法调用模板!$AW:$AW,MATCH(AH71,兵法调用模板!$AU:$AU,0)),INDEX(兵法调用模板!$BA:$BA,MATCH(AH71,兵法调用模板!$AY:$AY,0))),INDEX(兵法调用模板!$BE:$BE,MATCH(AH71,兵法调用模板!$BC:$BC,0))),"")</f>
        <v/>
      </c>
      <c r="AL71" s="172" t="s">
        <v>441</v>
      </c>
      <c r="AM71" s="175">
        <f t="shared" si="7"/>
        <v>1</v>
      </c>
    </row>
    <row r="72" spans="6:39">
      <c r="F72" s="174" t="str">
        <f>IF(索引!T71="","",索引!T71&amp;1)</f>
        <v>303161</v>
      </c>
      <c r="G72" s="172" t="str">
        <f>IFERROR(IF(F72="","",IFERROR(IFERROR(INDEX(兵法调用模板!$BH:$BH,MATCH(F72,兵法调用模板!$AU:$AU,0)),INDEX(兵法调用模板!$BH:$BH,MATCH(F72,兵法调用模板!$AY:$AY,0))),INDEX(兵法调用模板!$BH:$BH,MATCH(F72,兵法调用模板!$BC:$BC,0)))),"")</f>
        <v>战斗开始后30秒，恢复我方全体武将攻击力{0}%生命（受智力影响），并且使受到治疗的目标受到伤害降低{1}%，持续10秒。（减伤效果可以被清除）</v>
      </c>
      <c r="H72" s="201">
        <f>IFERROR(IFERROR(IFERROR(INDEX(兵法调用模板!$AV:$AV,MATCH(F72,兵法调用模板!$AU:$AU,0)),INDEX(兵法调用模板!$AZ:$AZ,MATCH(F72,兵法调用模板!$AY:$AY,0))),INDEX(兵法调用模板!$BD:$BD,MATCH(F72,兵法调用模板!$BC:$BC,0))),"")</f>
        <v>0.9</v>
      </c>
      <c r="I72" s="201">
        <f>IFERROR(IFERROR(IFERROR(INDEX(兵法调用模板!$AW:$AW,MATCH(F72,兵法调用模板!$AU:$AU,0)),INDEX(兵法调用模板!$BA:$BA,MATCH(F72,兵法调用模板!$AY:$AY,0))),INDEX(兵法调用模板!$BE:$BE,MATCH(F72,兵法调用模板!$BC:$BC,0))),"")</f>
        <v>0</v>
      </c>
      <c r="J72" s="172" t="s">
        <v>441</v>
      </c>
      <c r="K72" s="175">
        <f t="shared" si="10"/>
        <v>100</v>
      </c>
      <c r="M72" s="174" t="str">
        <f>IF(索引!T71="","",索引!T71&amp;2)</f>
        <v>303162</v>
      </c>
      <c r="N72" s="172" t="str">
        <f>IFERROR(IF(M72="","",IFERROR(IFERROR(INDEX(兵法调用模板!$BH:$BH,MATCH(M72,兵法调用模板!$AU:$AU,0)),INDEX(兵法调用模板!$BH:$BH,MATCH(M72,兵法调用模板!$AY:$AY,0))),INDEX(兵法调用模板!$BH:$BH,MATCH(M72,兵法调用模板!$BC:$BC,0)))),"")</f>
        <v>战斗开始后30秒，恢复我方全体武将攻击力{0}%生命（受智力影响），并且使受到治疗的目标受到伤害降低{1}%，持续10秒。（减伤效果可以被清除）</v>
      </c>
      <c r="O72" s="201">
        <f>IFERROR(IFERROR(IFERROR(INDEX(兵法调用模板!$AV:$AV,MATCH(M72,兵法调用模板!$AU:$AU,0)),INDEX(兵法调用模板!$AZ:$AZ,MATCH(M72,兵法调用模板!$AY:$AY,0))),INDEX(兵法调用模板!$BD:$BD,MATCH(M72,兵法调用模板!$BC:$BC,0))),"")</f>
        <v>0.115</v>
      </c>
      <c r="P72" s="201">
        <f>IFERROR(IFERROR(IFERROR(INDEX(兵法调用模板!$AW:$AW,MATCH(M72,兵法调用模板!$AU:$AU,0)),INDEX(兵法调用模板!$BA:$BA,MATCH(M72,兵法调用模板!$AY:$AY,0))),INDEX(兵法调用模板!$BE:$BE,MATCH(M72,兵法调用模板!$BC:$BC,0))),"")</f>
        <v>1.0999999999999999E-2</v>
      </c>
      <c r="Q72" s="172" t="s">
        <v>441</v>
      </c>
      <c r="R72" s="175">
        <f t="shared" si="8"/>
        <v>100</v>
      </c>
      <c r="T72" s="174" t="str">
        <f>IF(索引!T71="","",索引!T71&amp;3)</f>
        <v>303163</v>
      </c>
      <c r="U72" s="172" t="str">
        <f>IFERROR(IF(T72="","",IFERROR(IFERROR(INDEX(兵法调用模板!$BH:$BH,MATCH(T72,兵法调用模板!$AU:$AU,0)),INDEX(兵法调用模板!$BH:$BH,MATCH(T72,兵法调用模板!$AY:$AY,0))),INDEX(兵法调用模板!$BH:$BH,MATCH(T72,兵法调用模板!$BC:$BC,0)))),"")</f>
        <v/>
      </c>
      <c r="V72" s="201" t="str">
        <f>IFERROR(IFERROR(IFERROR(INDEX(兵法调用模板!$AV:$AV,MATCH(T72,兵法调用模板!$AU:$AU,0)),INDEX(兵法调用模板!$AZ:$AZ,MATCH(T72,兵法调用模板!$AY:$AY,0))),INDEX(兵法调用模板!$BD:$BD,MATCH(T72,兵法调用模板!$BC:$BC,0))),"")</f>
        <v/>
      </c>
      <c r="W72" s="201" t="str">
        <f>IFERROR(IFERROR(IFERROR(INDEX(兵法调用模板!$AW:$AW,MATCH(T72,兵法调用模板!$AU:$AU,0)),INDEX(兵法调用模板!$BA:$BA,MATCH(T72,兵法调用模板!$AY:$AY,0))),INDEX(兵法调用模板!$BE:$BE,MATCH(T72,兵法调用模板!$BC:$BC,0))),"")</f>
        <v/>
      </c>
      <c r="X72" s="172" t="s">
        <v>441</v>
      </c>
      <c r="Y72" s="175">
        <f t="shared" si="6"/>
        <v>1</v>
      </c>
      <c r="AA72" s="174" t="str">
        <f>IF(索引!T71="","",索引!T71&amp;4)</f>
        <v>303164</v>
      </c>
      <c r="AB72" s="172" t="str">
        <f>IFERROR(IF(AA72="","",IFERROR(IFERROR(INDEX(兵法调用模板!$BH:$BH,MATCH(AA72,兵法调用模板!$AU:$AU,0)),INDEX(兵法调用模板!$BH:$BH,MATCH(AA72,兵法调用模板!$AY:$AY,0))),INDEX(兵法调用模板!$BH:$BH,MATCH(AA72,兵法调用模板!$BC:$BC,0)))),"")</f>
        <v/>
      </c>
      <c r="AC72" s="201" t="str">
        <f>IFERROR(IFERROR(IFERROR(INDEX(兵法调用模板!$AV:$AV,MATCH(AA72,兵法调用模板!$AU:$AU,0)),INDEX(兵法调用模板!$AZ:$AZ,MATCH(AA72,兵法调用模板!$AY:$AY,0))),INDEX(兵法调用模板!$BD:$BD,MATCH(AA72,兵法调用模板!$BC:$BC,0))),"")</f>
        <v/>
      </c>
      <c r="AD72" s="201" t="str">
        <f>IFERROR(IFERROR(IFERROR(INDEX(兵法调用模板!$AW:$AW,MATCH(AA72,兵法调用模板!$AU:$AU,0)),INDEX(兵法调用模板!$BA:$BA,MATCH(AA72,兵法调用模板!$AY:$AY,0))),INDEX(兵法调用模板!$BE:$BE,MATCH(AA72,兵法调用模板!$BC:$BC,0))),"")</f>
        <v/>
      </c>
      <c r="AE72" s="172" t="s">
        <v>441</v>
      </c>
      <c r="AF72" s="175">
        <f t="shared" si="9"/>
        <v>1</v>
      </c>
      <c r="AH72" s="174" t="str">
        <f>IF(索引!T71="","",索引!T71&amp;5)</f>
        <v>303165</v>
      </c>
      <c r="AI72" s="172" t="str">
        <f>IFERROR(IF(AH72="","",IFERROR(IFERROR(INDEX(兵法调用模板!$BH:$BH,MATCH(AH72,兵法调用模板!$AU:$AU,0)),INDEX(兵法调用模板!$BH:$BH,MATCH(AH72,兵法调用模板!$AY:$AY,0))),INDEX(兵法调用模板!$BH:$BH,MATCH(AH72,兵法调用模板!$BC:$BC,0)))),"")</f>
        <v/>
      </c>
      <c r="AJ72" s="201" t="str">
        <f>IFERROR(IFERROR(IFERROR(INDEX(兵法调用模板!$AV:$AV,MATCH(AH72,兵法调用模板!$AU:$AU,0)),INDEX(兵法调用模板!$AZ:$AZ,MATCH(AH72,兵法调用模板!$AY:$AY,0))),INDEX(兵法调用模板!$BD:$BD,MATCH(AH72,兵法调用模板!$BC:$BC,0))),"")</f>
        <v/>
      </c>
      <c r="AK72" s="201" t="str">
        <f>IFERROR(IFERROR(IFERROR(INDEX(兵法调用模板!$AW:$AW,MATCH(AH72,兵法调用模板!$AU:$AU,0)),INDEX(兵法调用模板!$BA:$BA,MATCH(AH72,兵法调用模板!$AY:$AY,0))),INDEX(兵法调用模板!$BE:$BE,MATCH(AH72,兵法调用模板!$BC:$BC,0))),"")</f>
        <v/>
      </c>
      <c r="AL72" s="172" t="s">
        <v>441</v>
      </c>
      <c r="AM72" s="175">
        <f t="shared" si="7"/>
        <v>1</v>
      </c>
    </row>
    <row r="73" spans="6:39">
      <c r="F73" s="174" t="str">
        <f>IF(索引!T72="","",索引!T72&amp;1)</f>
        <v>303171</v>
      </c>
      <c r="G73" s="172" t="str">
        <f>IFERROR(IF(F73="","",IFERROR(IFERROR(INDEX(兵法调用模板!$BH:$BH,MATCH(F73,兵法调用模板!$AU:$AU,0)),INDEX(兵法调用模板!$BH:$BH,MATCH(F73,兵法调用模板!$AY:$AY,0))),INDEX(兵法调用模板!$BH:$BH,MATCH(F73,兵法调用模板!$BC:$BC,0)))),"")</f>
        <v xml:space="preserve">战斗开始后15,25秒，移除自身及自身最近3个武将负面效果，并且使其提高{0}%攻击力，持续{1}秒。（攻击力提高可被清除）
</v>
      </c>
      <c r="H73" s="201">
        <f>IFERROR(IFERROR(IFERROR(INDEX(兵法调用模板!$AV:$AV,MATCH(F73,兵法调用模板!$AU:$AU,0)),INDEX(兵法调用模板!$AZ:$AZ,MATCH(F73,兵法调用模板!$AY:$AY,0))),INDEX(兵法调用模板!$BD:$BD,MATCH(F73,兵法调用模板!$BC:$BC,0))),"")</f>
        <v>0.14499999999999999</v>
      </c>
      <c r="I73" s="201">
        <f>IFERROR(IFERROR(IFERROR(INDEX(兵法调用模板!$AW:$AW,MATCH(F73,兵法调用模板!$AU:$AU,0)),INDEX(兵法调用模板!$BA:$BA,MATCH(F73,兵法调用模板!$AY:$AY,0))),INDEX(兵法调用模板!$BE:$BE,MATCH(F73,兵法调用模板!$BC:$BC,0))),"")</f>
        <v>1.2999999999999999E-2</v>
      </c>
      <c r="J73" s="172" t="s">
        <v>441</v>
      </c>
      <c r="K73" s="175">
        <f t="shared" si="10"/>
        <v>100</v>
      </c>
      <c r="M73" s="174" t="str">
        <f>IF(索引!T72="","",索引!T72&amp;2)</f>
        <v>303172</v>
      </c>
      <c r="N73" s="172" t="str">
        <f>IFERROR(IF(M73="","",IFERROR(IFERROR(INDEX(兵法调用模板!$BH:$BH,MATCH(M73,兵法调用模板!$AU:$AU,0)),INDEX(兵法调用模板!$BH:$BH,MATCH(M73,兵法调用模板!$AY:$AY,0))),INDEX(兵法调用模板!$BH:$BH,MATCH(M73,兵法调用模板!$BC:$BC,0)))),"")</f>
        <v xml:space="preserve">战斗开始后15,25秒，移除自身及自身最近3个武将负面效果，并且使其提高{0}%攻击力，持续{1}秒。（攻击力提高可被清除）
</v>
      </c>
      <c r="O73" s="201">
        <f>IFERROR(IFERROR(IFERROR(INDEX(兵法调用模板!$AV:$AV,MATCH(M73,兵法调用模板!$AU:$AU,0)),INDEX(兵法调用模板!$AZ:$AZ,MATCH(M73,兵法调用模板!$AY:$AY,0))),INDEX(兵法调用模板!$BD:$BD,MATCH(M73,兵法调用模板!$BC:$BC,0))),"")</f>
        <v>1.3</v>
      </c>
      <c r="P73" s="201">
        <f>IFERROR(IFERROR(IFERROR(INDEX(兵法调用模板!$AW:$AW,MATCH(M73,兵法调用模板!$AU:$AU,0)),INDEX(兵法调用模板!$BA:$BA,MATCH(M73,兵法调用模板!$AY:$AY,0))),INDEX(兵法调用模板!$BE:$BE,MATCH(M73,兵法调用模板!$BC:$BC,0))),"")</f>
        <v>0.1</v>
      </c>
      <c r="Q73" s="172" t="s">
        <v>441</v>
      </c>
      <c r="R73" s="175">
        <f t="shared" si="8"/>
        <v>1</v>
      </c>
      <c r="T73" s="174" t="str">
        <f>IF(索引!T72="","",索引!T72&amp;3)</f>
        <v>303173</v>
      </c>
      <c r="U73" s="172" t="str">
        <f>IFERROR(IF(T73="","",IFERROR(IFERROR(INDEX(兵法调用模板!$BH:$BH,MATCH(T73,兵法调用模板!$AU:$AU,0)),INDEX(兵法调用模板!$BH:$BH,MATCH(T73,兵法调用模板!$AY:$AY,0))),INDEX(兵法调用模板!$BH:$BH,MATCH(T73,兵法调用模板!$BC:$BC,0)))),"")</f>
        <v/>
      </c>
      <c r="V73" s="201" t="str">
        <f>IFERROR(IFERROR(IFERROR(INDEX(兵法调用模板!$AV:$AV,MATCH(T73,兵法调用模板!$AU:$AU,0)),INDEX(兵法调用模板!$AZ:$AZ,MATCH(T73,兵法调用模板!$AY:$AY,0))),INDEX(兵法调用模板!$BD:$BD,MATCH(T73,兵法调用模板!$BC:$BC,0))),"")</f>
        <v/>
      </c>
      <c r="W73" s="201" t="str">
        <f>IFERROR(IFERROR(IFERROR(INDEX(兵法调用模板!$AW:$AW,MATCH(T73,兵法调用模板!$AU:$AU,0)),INDEX(兵法调用模板!$BA:$BA,MATCH(T73,兵法调用模板!$AY:$AY,0))),INDEX(兵法调用模板!$BE:$BE,MATCH(T73,兵法调用模板!$BC:$BC,0))),"")</f>
        <v/>
      </c>
      <c r="X73" s="172" t="s">
        <v>441</v>
      </c>
      <c r="Y73" s="175">
        <f t="shared" si="6"/>
        <v>1</v>
      </c>
      <c r="AA73" s="174" t="str">
        <f>IF(索引!T72="","",索引!T72&amp;4)</f>
        <v>303174</v>
      </c>
      <c r="AB73" s="172" t="str">
        <f>IFERROR(IF(AA73="","",IFERROR(IFERROR(INDEX(兵法调用模板!$BH:$BH,MATCH(AA73,兵法调用模板!$AU:$AU,0)),INDEX(兵法调用模板!$BH:$BH,MATCH(AA73,兵法调用模板!$AY:$AY,0))),INDEX(兵法调用模板!$BH:$BH,MATCH(AA73,兵法调用模板!$BC:$BC,0)))),"")</f>
        <v/>
      </c>
      <c r="AC73" s="201" t="str">
        <f>IFERROR(IFERROR(IFERROR(INDEX(兵法调用模板!$AV:$AV,MATCH(AA73,兵法调用模板!$AU:$AU,0)),INDEX(兵法调用模板!$AZ:$AZ,MATCH(AA73,兵法调用模板!$AY:$AY,0))),INDEX(兵法调用模板!$BD:$BD,MATCH(AA73,兵法调用模板!$BC:$BC,0))),"")</f>
        <v/>
      </c>
      <c r="AD73" s="201" t="str">
        <f>IFERROR(IFERROR(IFERROR(INDEX(兵法调用模板!$AW:$AW,MATCH(AA73,兵法调用模板!$AU:$AU,0)),INDEX(兵法调用模板!$BA:$BA,MATCH(AA73,兵法调用模板!$AY:$AY,0))),INDEX(兵法调用模板!$BE:$BE,MATCH(AA73,兵法调用模板!$BC:$BC,0))),"")</f>
        <v/>
      </c>
      <c r="AE73" s="172" t="s">
        <v>441</v>
      </c>
      <c r="AF73" s="175">
        <f t="shared" si="9"/>
        <v>1</v>
      </c>
      <c r="AH73" s="174" t="str">
        <f>IF(索引!T72="","",索引!T72&amp;5)</f>
        <v>303175</v>
      </c>
      <c r="AI73" s="172" t="str">
        <f>IFERROR(IF(AH73="","",IFERROR(IFERROR(INDEX(兵法调用模板!$BH:$BH,MATCH(AH73,兵法调用模板!$AU:$AU,0)),INDEX(兵法调用模板!$BH:$BH,MATCH(AH73,兵法调用模板!$AY:$AY,0))),INDEX(兵法调用模板!$BH:$BH,MATCH(AH73,兵法调用模板!$BC:$BC,0)))),"")</f>
        <v/>
      </c>
      <c r="AJ73" s="201" t="str">
        <f>IFERROR(IFERROR(IFERROR(INDEX(兵法调用模板!$AV:$AV,MATCH(AH73,兵法调用模板!$AU:$AU,0)),INDEX(兵法调用模板!$AZ:$AZ,MATCH(AH73,兵法调用模板!$AY:$AY,0))),INDEX(兵法调用模板!$BD:$BD,MATCH(AH73,兵法调用模板!$BC:$BC,0))),"")</f>
        <v/>
      </c>
      <c r="AK73" s="201" t="str">
        <f>IFERROR(IFERROR(IFERROR(INDEX(兵法调用模板!$AW:$AW,MATCH(AH73,兵法调用模板!$AU:$AU,0)),INDEX(兵法调用模板!$BA:$BA,MATCH(AH73,兵法调用模板!$AY:$AY,0))),INDEX(兵法调用模板!$BE:$BE,MATCH(AH73,兵法调用模板!$BC:$BC,0))),"")</f>
        <v/>
      </c>
      <c r="AL73" s="172" t="s">
        <v>441</v>
      </c>
      <c r="AM73" s="175">
        <f t="shared" si="7"/>
        <v>1</v>
      </c>
    </row>
    <row r="74" spans="6:39">
      <c r="F74" s="174" t="str">
        <f>IF(索引!T73="","",索引!T73&amp;1)</f>
        <v>303181</v>
      </c>
      <c r="G74" s="172" t="str">
        <f>IFERROR(IF(F74="","",IFERROR(IFERROR(INDEX(兵法调用模板!$BH:$BH,MATCH(F74,兵法调用模板!$AU:$AU,0)),INDEX(兵法调用模板!$BH:$BH,MATCH(F74,兵法调用模板!$AY:$AY,0))),INDEX(兵法调用模板!$BH:$BH,MATCH(F74,兵法调用模板!$BC:$BC,0)))),"")</f>
        <v>开局获得{0}%减伤，持续40秒，在5秒内受到自身生命30%的伤害时，使自身脱离战斗，向后传送150距离，并清除自身受到的持续伤害效果；之后3秒内不受敌人攻击，也无法进行攻击，每秒恢复攻击力{1}%的生命值（受智力影响），可触发3次。</v>
      </c>
      <c r="H74" s="201">
        <f>IFERROR(IFERROR(IFERROR(INDEX(兵法调用模板!$AV:$AV,MATCH(F74,兵法调用模板!$AU:$AU,0)),INDEX(兵法调用模板!$AZ:$AZ,MATCH(F74,兵法调用模板!$AY:$AY,0))),INDEX(兵法调用模板!$BD:$BD,MATCH(F74,兵法调用模板!$BC:$BC,0))),"")</f>
        <v>0.09</v>
      </c>
      <c r="I74" s="201">
        <f>IFERROR(IFERROR(IFERROR(INDEX(兵法调用模板!$AW:$AW,MATCH(F74,兵法调用模板!$AU:$AU,0)),INDEX(兵法调用模板!$BA:$BA,MATCH(F74,兵法调用模板!$AY:$AY,0))),INDEX(兵法调用模板!$BE:$BE,MATCH(F74,兵法调用模板!$BC:$BC,0))),"")</f>
        <v>6.0000000000000001E-3</v>
      </c>
      <c r="J74" s="172" t="s">
        <v>441</v>
      </c>
      <c r="K74" s="175">
        <f>IFERROR(IF(MID(G74,FIND("{0}",G74)+3,1)="%",100,1),1)*IF(H74&lt;0,-1,1)</f>
        <v>100</v>
      </c>
      <c r="M74" s="174" t="str">
        <f>IF(索引!T73="","",索引!T73&amp;2)</f>
        <v>303182</v>
      </c>
      <c r="N74" s="172" t="str">
        <f>IFERROR(IF(M74="","",IFERROR(IFERROR(INDEX(兵法调用模板!$BH:$BH,MATCH(M74,兵法调用模板!$AU:$AU,0)),INDEX(兵法调用模板!$BH:$BH,MATCH(M74,兵法调用模板!$AY:$AY,0))),INDEX(兵法调用模板!$BH:$BH,MATCH(M74,兵法调用模板!$BC:$BC,0)))),"")</f>
        <v>开局获得{0}%减伤，持续40秒，在5秒内受到自身生命30%的伤害时，使自身脱离战斗，向后传送150距离，并清除自身受到的持续伤害效果；之后3秒内不受敌人攻击，也无法进行攻击，每秒恢复攻击力{1}%的生命值（受智力影响），可触发3次。</v>
      </c>
      <c r="O74" s="201">
        <f>IFERROR(IFERROR(IFERROR(INDEX(兵法调用模板!$AV:$AV,MATCH(M74,兵法调用模板!$AU:$AU,0)),INDEX(兵法调用模板!$AZ:$AZ,MATCH(M74,兵法调用模板!$AY:$AY,0))),INDEX(兵法调用模板!$BD:$BD,MATCH(M74,兵法调用模板!$BC:$BC,0))),"")</f>
        <v>0.09</v>
      </c>
      <c r="P74" s="201">
        <f>IFERROR(IFERROR(IFERROR(INDEX(兵法调用模板!$AW:$AW,MATCH(M74,兵法调用模板!$AU:$AU,0)),INDEX(兵法调用模板!$BA:$BA,MATCH(M74,兵法调用模板!$AY:$AY,0))),INDEX(兵法调用模板!$BE:$BE,MATCH(M74,兵法调用模板!$BC:$BC,0))),"")</f>
        <v>6.0000000000000001E-3</v>
      </c>
      <c r="Q74" s="172" t="s">
        <v>441</v>
      </c>
      <c r="R74" s="175">
        <f t="shared" si="8"/>
        <v>100</v>
      </c>
      <c r="T74" s="174" t="str">
        <f>IF(索引!T73="","",索引!T73&amp;3)</f>
        <v>303183</v>
      </c>
      <c r="U74" s="172" t="str">
        <f>IFERROR(IF(T74="","",IFERROR(IFERROR(INDEX(兵法调用模板!$BH:$BH,MATCH(T74,兵法调用模板!$AU:$AU,0)),INDEX(兵法调用模板!$BH:$BH,MATCH(T74,兵法调用模板!$AY:$AY,0))),INDEX(兵法调用模板!$BH:$BH,MATCH(T74,兵法调用模板!$BC:$BC,0)))),"")</f>
        <v/>
      </c>
      <c r="V74" s="201" t="str">
        <f>IFERROR(IFERROR(IFERROR(INDEX(兵法调用模板!$AV:$AV,MATCH(T74,兵法调用模板!$AU:$AU,0)),INDEX(兵法调用模板!$AZ:$AZ,MATCH(T74,兵法调用模板!$AY:$AY,0))),INDEX(兵法调用模板!$BD:$BD,MATCH(T74,兵法调用模板!$BC:$BC,0))),"")</f>
        <v/>
      </c>
      <c r="W74" s="201" t="str">
        <f>IFERROR(IFERROR(IFERROR(INDEX(兵法调用模板!$AW:$AW,MATCH(T74,兵法调用模板!$AU:$AU,0)),INDEX(兵法调用模板!$BA:$BA,MATCH(T74,兵法调用模板!$AY:$AY,0))),INDEX(兵法调用模板!$BE:$BE,MATCH(T74,兵法调用模板!$BC:$BC,0))),"")</f>
        <v/>
      </c>
      <c r="X74" s="172" t="s">
        <v>441</v>
      </c>
      <c r="Y74" s="175">
        <f t="shared" si="6"/>
        <v>1</v>
      </c>
      <c r="AA74" s="174" t="str">
        <f>IF(索引!T73="","",索引!T73&amp;4)</f>
        <v>303184</v>
      </c>
      <c r="AB74" s="172" t="str">
        <f>IFERROR(IF(AA74="","",IFERROR(IFERROR(INDEX(兵法调用模板!$BH:$BH,MATCH(AA74,兵法调用模板!$AU:$AU,0)),INDEX(兵法调用模板!$BH:$BH,MATCH(AA74,兵法调用模板!$AY:$AY,0))),INDEX(兵法调用模板!$BH:$BH,MATCH(AA74,兵法调用模板!$BC:$BC,0)))),"")</f>
        <v/>
      </c>
      <c r="AC74" s="201" t="str">
        <f>IFERROR(IFERROR(IFERROR(INDEX(兵法调用模板!$AV:$AV,MATCH(AA74,兵法调用模板!$AU:$AU,0)),INDEX(兵法调用模板!$AZ:$AZ,MATCH(AA74,兵法调用模板!$AY:$AY,0))),INDEX(兵法调用模板!$BD:$BD,MATCH(AA74,兵法调用模板!$BC:$BC,0))),"")</f>
        <v/>
      </c>
      <c r="AD74" s="201" t="str">
        <f>IFERROR(IFERROR(IFERROR(INDEX(兵法调用模板!$AW:$AW,MATCH(AA74,兵法调用模板!$AU:$AU,0)),INDEX(兵法调用模板!$BA:$BA,MATCH(AA74,兵法调用模板!$AY:$AY,0))),INDEX(兵法调用模板!$BE:$BE,MATCH(AA74,兵法调用模板!$BC:$BC,0))),"")</f>
        <v/>
      </c>
      <c r="AE74" s="172" t="s">
        <v>441</v>
      </c>
      <c r="AF74" s="175">
        <f t="shared" si="9"/>
        <v>1</v>
      </c>
      <c r="AH74" s="174" t="str">
        <f>IF(索引!T73="","",索引!T73&amp;5)</f>
        <v>303185</v>
      </c>
      <c r="AI74" s="172" t="str">
        <f>IFERROR(IF(AH74="","",IFERROR(IFERROR(INDEX(兵法调用模板!$BH:$BH,MATCH(AH74,兵法调用模板!$AU:$AU,0)),INDEX(兵法调用模板!$BH:$BH,MATCH(AH74,兵法调用模板!$AY:$AY,0))),INDEX(兵法调用模板!$BH:$BH,MATCH(AH74,兵法调用模板!$BC:$BC,0)))),"")</f>
        <v/>
      </c>
      <c r="AJ74" s="201" t="str">
        <f>IFERROR(IFERROR(IFERROR(INDEX(兵法调用模板!$AV:$AV,MATCH(AH74,兵法调用模板!$AU:$AU,0)),INDEX(兵法调用模板!$AZ:$AZ,MATCH(AH74,兵法调用模板!$AY:$AY,0))),INDEX(兵法调用模板!$BD:$BD,MATCH(AH74,兵法调用模板!$BC:$BC,0))),"")</f>
        <v/>
      </c>
      <c r="AK74" s="201" t="str">
        <f>IFERROR(IFERROR(IFERROR(INDEX(兵法调用模板!$AW:$AW,MATCH(AH74,兵法调用模板!$AU:$AU,0)),INDEX(兵法调用模板!$BA:$BA,MATCH(AH74,兵法调用模板!$AY:$AY,0))),INDEX(兵法调用模板!$BE:$BE,MATCH(AH74,兵法调用模板!$BC:$BC,0))),"")</f>
        <v/>
      </c>
      <c r="AL74" s="172" t="s">
        <v>441</v>
      </c>
      <c r="AM74" s="175">
        <f t="shared" si="7"/>
        <v>1</v>
      </c>
    </row>
    <row r="75" spans="6:39">
      <c r="F75" s="174" t="str">
        <f>IF(索引!T74="","",索引!T74&amp;1)</f>
        <v>303191</v>
      </c>
      <c r="G75" s="172" t="str">
        <f>IFERROR(IF(F75="","",IFERROR(IFERROR(INDEX(兵法调用模板!$BH:$BH,MATCH(F75,兵法调用模板!$AU:$AU,0)),INDEX(兵法调用模板!$BH:$BH,MATCH(F75,兵法调用模板!$AY:$AY,0))),INDEX(兵法调用模板!$BH:$BH,MATCH(F75,兵法调用模板!$BC:$BC,0)))),"")</f>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c r="H75" s="201">
        <f>IFERROR(IFERROR(IFERROR(INDEX(兵法调用模板!$AV:$AV,MATCH(F75,兵法调用模板!$AU:$AU,0)),INDEX(兵法调用模板!$AZ:$AZ,MATCH(F75,兵法调用模板!$AY:$AY,0))),INDEX(兵法调用模板!$BD:$BD,MATCH(F75,兵法调用模板!$BC:$BC,0))),"")</f>
        <v>0.21099999999999999</v>
      </c>
      <c r="I75" s="201">
        <f>IFERROR(IFERROR(IFERROR(INDEX(兵法调用模板!$AW:$AW,MATCH(F75,兵法调用模板!$AU:$AU,0)),INDEX(兵法调用模板!$BA:$BA,MATCH(F75,兵法调用模板!$AY:$AY,0))),INDEX(兵法调用模板!$BE:$BE,MATCH(F75,兵法调用模板!$BC:$BC,0))),"")</f>
        <v>1.7000000000000001E-2</v>
      </c>
      <c r="J75" s="172" t="s">
        <v>441</v>
      </c>
      <c r="K75" s="175">
        <f t="shared" si="10"/>
        <v>100</v>
      </c>
      <c r="M75" s="174" t="str">
        <f>IF(索引!T74="","",索引!T74&amp;2)</f>
        <v>303192</v>
      </c>
      <c r="N75" s="172" t="str">
        <f>IFERROR(IF(M75="","",IFERROR(IFERROR(INDEX(兵法调用模板!$BH:$BH,MATCH(M75,兵法调用模板!$AU:$AU,0)),INDEX(兵法调用模板!$BH:$BH,MATCH(M75,兵法调用模板!$AY:$AY,0))),INDEX(兵法调用模板!$BH:$BH,MATCH(M75,兵法调用模板!$BC:$BC,0)))),"")</f>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c r="O75" s="201">
        <f>IFERROR(IFERROR(IFERROR(INDEX(兵法调用模板!$AV:$AV,MATCH(M75,兵法调用模板!$AU:$AU,0)),INDEX(兵法调用模板!$AZ:$AZ,MATCH(M75,兵法调用模板!$AY:$AY,0))),INDEX(兵法调用模板!$BD:$BD,MATCH(M75,兵法调用模板!$BC:$BC,0))),"")</f>
        <v>1.147</v>
      </c>
      <c r="P75" s="201">
        <f>IFERROR(IFERROR(IFERROR(INDEX(兵法调用模板!$AW:$AW,MATCH(M75,兵法调用模板!$AU:$AU,0)),INDEX(兵法调用模板!$BA:$BA,MATCH(M75,兵法调用模板!$AY:$AY,0))),INDEX(兵法调用模板!$BE:$BE,MATCH(M75,兵法调用模板!$BC:$BC,0))),"")</f>
        <v>5.5E-2</v>
      </c>
      <c r="Q75" s="172" t="s">
        <v>441</v>
      </c>
      <c r="R75" s="175">
        <f t="shared" si="8"/>
        <v>100</v>
      </c>
      <c r="T75" s="174" t="str">
        <f>IF(索引!T74="","",索引!T74&amp;3)</f>
        <v>303193</v>
      </c>
      <c r="U75" s="172" t="str">
        <f>IFERROR(IF(T75="","",IFERROR(IFERROR(INDEX(兵法调用模板!$BH:$BH,MATCH(T75,兵法调用模板!$AU:$AU,0)),INDEX(兵法调用模板!$BH:$BH,MATCH(T75,兵法调用模板!$AY:$AY,0))),INDEX(兵法调用模板!$BH:$BH,MATCH(T75,兵法调用模板!$BC:$BC,0)))),"")</f>
        <v/>
      </c>
      <c r="V75" s="201" t="str">
        <f>IFERROR(IFERROR(IFERROR(INDEX(兵法调用模板!$AV:$AV,MATCH(T75,兵法调用模板!$AU:$AU,0)),INDEX(兵法调用模板!$AZ:$AZ,MATCH(T75,兵法调用模板!$AY:$AY,0))),INDEX(兵法调用模板!$BD:$BD,MATCH(T75,兵法调用模板!$BC:$BC,0))),"")</f>
        <v/>
      </c>
      <c r="W75" s="201" t="str">
        <f>IFERROR(IFERROR(IFERROR(INDEX(兵法调用模板!$AW:$AW,MATCH(T75,兵法调用模板!$AU:$AU,0)),INDEX(兵法调用模板!$BA:$BA,MATCH(T75,兵法调用模板!$AY:$AY,0))),INDEX(兵法调用模板!$BE:$BE,MATCH(T75,兵法调用模板!$BC:$BC,0))),"")</f>
        <v/>
      </c>
      <c r="X75" s="172" t="s">
        <v>441</v>
      </c>
      <c r="Y75" s="175">
        <f t="shared" si="6"/>
        <v>1</v>
      </c>
      <c r="AA75" s="174" t="str">
        <f>IF(索引!T74="","",索引!T74&amp;4)</f>
        <v>303194</v>
      </c>
      <c r="AB75" s="172" t="str">
        <f>IFERROR(IF(AA75="","",IFERROR(IFERROR(INDEX(兵法调用模板!$BH:$BH,MATCH(AA75,兵法调用模板!$AU:$AU,0)),INDEX(兵法调用模板!$BH:$BH,MATCH(AA75,兵法调用模板!$AY:$AY,0))),INDEX(兵法调用模板!$BH:$BH,MATCH(AA75,兵法调用模板!$BC:$BC,0)))),"")</f>
        <v/>
      </c>
      <c r="AC75" s="201" t="str">
        <f>IFERROR(IFERROR(IFERROR(INDEX(兵法调用模板!$AV:$AV,MATCH(AA75,兵法调用模板!$AU:$AU,0)),INDEX(兵法调用模板!$AZ:$AZ,MATCH(AA75,兵法调用模板!$AY:$AY,0))),INDEX(兵法调用模板!$BD:$BD,MATCH(AA75,兵法调用模板!$BC:$BC,0))),"")</f>
        <v/>
      </c>
      <c r="AD75" s="201" t="str">
        <f>IFERROR(IFERROR(IFERROR(INDEX(兵法调用模板!$AW:$AW,MATCH(AA75,兵法调用模板!$AU:$AU,0)),INDEX(兵法调用模板!$BA:$BA,MATCH(AA75,兵法调用模板!$AY:$AY,0))),INDEX(兵法调用模板!$BE:$BE,MATCH(AA75,兵法调用模板!$BC:$BC,0))),"")</f>
        <v/>
      </c>
      <c r="AE75" s="172" t="s">
        <v>441</v>
      </c>
      <c r="AF75" s="175">
        <f t="shared" si="9"/>
        <v>1</v>
      </c>
      <c r="AH75" s="174" t="str">
        <f>IF(索引!T74="","",索引!T74&amp;5)</f>
        <v>303195</v>
      </c>
      <c r="AI75" s="172" t="str">
        <f>IFERROR(IF(AH75="","",IFERROR(IFERROR(INDEX(兵法调用模板!$BH:$BH,MATCH(AH75,兵法调用模板!$AU:$AU,0)),INDEX(兵法调用模板!$BH:$BH,MATCH(AH75,兵法调用模板!$AY:$AY,0))),INDEX(兵法调用模板!$BH:$BH,MATCH(AH75,兵法调用模板!$BC:$BC,0)))),"")</f>
        <v/>
      </c>
      <c r="AJ75" s="201" t="str">
        <f>IFERROR(IFERROR(IFERROR(INDEX(兵法调用模板!$AV:$AV,MATCH(AH75,兵法调用模板!$AU:$AU,0)),INDEX(兵法调用模板!$AZ:$AZ,MATCH(AH75,兵法调用模板!$AY:$AY,0))),INDEX(兵法调用模板!$BD:$BD,MATCH(AH75,兵法调用模板!$BC:$BC,0))),"")</f>
        <v/>
      </c>
      <c r="AK75" s="201" t="str">
        <f>IFERROR(IFERROR(IFERROR(INDEX(兵法调用模板!$AW:$AW,MATCH(AH75,兵法调用模板!$AU:$AU,0)),INDEX(兵法调用模板!$BA:$BA,MATCH(AH75,兵法调用模板!$AY:$AY,0))),INDEX(兵法调用模板!$BE:$BE,MATCH(AH75,兵法调用模板!$BC:$BC,0))),"")</f>
        <v/>
      </c>
      <c r="AL75" s="172" t="s">
        <v>441</v>
      </c>
      <c r="AM75" s="175">
        <f t="shared" si="7"/>
        <v>1</v>
      </c>
    </row>
    <row r="76" spans="6:39">
      <c r="F76" s="174" t="str">
        <f>IF(索引!T75="","",索引!T75&amp;1)</f>
        <v>303201</v>
      </c>
      <c r="G76" s="172" t="str">
        <f>IFERROR(IF(F76="","",IFERROR(IFERROR(INDEX(兵法调用模板!$BH:$BH,MATCH(F76,兵法调用模板!$AU:$AU,0)),INDEX(兵法调用模板!$BH:$BH,MATCH(F76,兵法调用模板!$AY:$AY,0))),INDEX(兵法调用模板!$BH:$BH,MATCH(F76,兵法调用模板!$BC:$BC,0)))),"")</f>
        <v>自身暴击概率提高{0}%，暴击伤害提高{1}%，对拥有护盾的单位造成伤害提高{2}%。</v>
      </c>
      <c r="H76" s="201">
        <f>IFERROR(IFERROR(IFERROR(INDEX(兵法调用模板!$AV:$AV,MATCH(F76,兵法调用模板!$AU:$AU,0)),INDEX(兵法调用模板!$AZ:$AZ,MATCH(F76,兵法调用模板!$AY:$AY,0))),INDEX(兵法调用模板!$BD:$BD,MATCH(F76,兵法调用模板!$BC:$BC,0))),"")</f>
        <v>0.16500000000000001</v>
      </c>
      <c r="I76" s="201">
        <f>IFERROR(IFERROR(IFERROR(INDEX(兵法调用模板!$AW:$AW,MATCH(F76,兵法调用模板!$AU:$AU,0)),INDEX(兵法调用模板!$BA:$BA,MATCH(F76,兵法调用模板!$AY:$AY,0))),INDEX(兵法调用模板!$BE:$BE,MATCH(F76,兵法调用模板!$BC:$BC,0))),"")</f>
        <v>2.1000000000000001E-2</v>
      </c>
      <c r="J76" s="172" t="s">
        <v>441</v>
      </c>
      <c r="K76" s="175">
        <f t="shared" si="10"/>
        <v>100</v>
      </c>
      <c r="M76" s="174" t="str">
        <f>IF(索引!T75="","",索引!T75&amp;2)</f>
        <v>303202</v>
      </c>
      <c r="N76" s="172" t="str">
        <f>IFERROR(IF(M76="","",IFERROR(IFERROR(INDEX(兵法调用模板!$BH:$BH,MATCH(M76,兵法调用模板!$AU:$AU,0)),INDEX(兵法调用模板!$BH:$BH,MATCH(M76,兵法调用模板!$AY:$AY,0))),INDEX(兵法调用模板!$BH:$BH,MATCH(M76,兵法调用模板!$BC:$BC,0)))),"")</f>
        <v>自身暴击概率提高{0}%，暴击伤害提高{1}%，对拥有护盾的单位造成伤害提高{2}%。</v>
      </c>
      <c r="O76" s="201">
        <f>IFERROR(IFERROR(IFERROR(INDEX(兵法调用模板!$AV:$AV,MATCH(M76,兵法调用模板!$AU:$AU,0)),INDEX(兵法调用模板!$AZ:$AZ,MATCH(M76,兵法调用模板!$AY:$AY,0))),INDEX(兵法调用模板!$BD:$BD,MATCH(M76,兵法调用模板!$BC:$BC,0))),"")</f>
        <v>0.4</v>
      </c>
      <c r="P76" s="201">
        <f>IFERROR(IFERROR(IFERROR(INDEX(兵法调用模板!$AW:$AW,MATCH(M76,兵法调用模板!$AU:$AU,0)),INDEX(兵法调用模板!$BA:$BA,MATCH(M76,兵法调用模板!$AY:$AY,0))),INDEX(兵法调用模板!$BE:$BE,MATCH(M76,兵法调用模板!$BC:$BC,0))),"")</f>
        <v>0</v>
      </c>
      <c r="Q76" s="172" t="s">
        <v>441</v>
      </c>
      <c r="R76" s="175">
        <f t="shared" si="8"/>
        <v>100</v>
      </c>
      <c r="T76" s="174" t="str">
        <f>IF(索引!T75="","",索引!T75&amp;3)</f>
        <v>303203</v>
      </c>
      <c r="U76" s="172" t="str">
        <f>IFERROR(IF(T76="","",IFERROR(IFERROR(INDEX(兵法调用模板!$BH:$BH,MATCH(T76,兵法调用模板!$AU:$AU,0)),INDEX(兵法调用模板!$BH:$BH,MATCH(T76,兵法调用模板!$AY:$AY,0))),INDEX(兵法调用模板!$BH:$BH,MATCH(T76,兵法调用模板!$BC:$BC,0)))),"")</f>
        <v>自身暴击概率提高{0}%，暴击伤害提高{1}%，对拥有护盾的单位造成伤害提高{2}%。</v>
      </c>
      <c r="V76" s="201">
        <f>IFERROR(IFERROR(IFERROR(INDEX(兵法调用模板!$AV:$AV,MATCH(T76,兵法调用模板!$AU:$AU,0)),INDEX(兵法调用模板!$AZ:$AZ,MATCH(T76,兵法调用模板!$AY:$AY,0))),INDEX(兵法调用模板!$BD:$BD,MATCH(T76,兵法调用模板!$BC:$BC,0))),"")</f>
        <v>0.375</v>
      </c>
      <c r="W76" s="201">
        <f>IFERROR(IFERROR(IFERROR(INDEX(兵法调用模板!$AW:$AW,MATCH(T76,兵法调用模板!$AU:$AU,0)),INDEX(兵法调用模板!$BA:$BA,MATCH(T76,兵法调用模板!$AY:$AY,0))),INDEX(兵法调用模板!$BE:$BE,MATCH(T76,兵法调用模板!$BC:$BC,0))),"")</f>
        <v>3.5000000000000003E-2</v>
      </c>
      <c r="X76" s="172" t="s">
        <v>441</v>
      </c>
      <c r="Y76" s="175">
        <f t="shared" si="6"/>
        <v>100</v>
      </c>
      <c r="AA76" s="174" t="str">
        <f>IF(索引!T75="","",索引!T75&amp;4)</f>
        <v>303204</v>
      </c>
      <c r="AB76" s="172" t="str">
        <f>IFERROR(IF(AA76="","",IFERROR(IFERROR(INDEX(兵法调用模板!$BH:$BH,MATCH(AA76,兵法调用模板!$AU:$AU,0)),INDEX(兵法调用模板!$BH:$BH,MATCH(AA76,兵法调用模板!$AY:$AY,0))),INDEX(兵法调用模板!$BH:$BH,MATCH(AA76,兵法调用模板!$BC:$BC,0)))),"")</f>
        <v/>
      </c>
      <c r="AC76" s="201" t="str">
        <f>IFERROR(IFERROR(IFERROR(INDEX(兵法调用模板!$AV:$AV,MATCH(AA76,兵法调用模板!$AU:$AU,0)),INDEX(兵法调用模板!$AZ:$AZ,MATCH(AA76,兵法调用模板!$AY:$AY,0))),INDEX(兵法调用模板!$BD:$BD,MATCH(AA76,兵法调用模板!$BC:$BC,0))),"")</f>
        <v/>
      </c>
      <c r="AD76" s="201" t="str">
        <f>IFERROR(IFERROR(IFERROR(INDEX(兵法调用模板!$AW:$AW,MATCH(AA76,兵法调用模板!$AU:$AU,0)),INDEX(兵法调用模板!$BA:$BA,MATCH(AA76,兵法调用模板!$AY:$AY,0))),INDEX(兵法调用模板!$BE:$BE,MATCH(AA76,兵法调用模板!$BC:$BC,0))),"")</f>
        <v/>
      </c>
      <c r="AE76" s="172" t="s">
        <v>441</v>
      </c>
      <c r="AF76" s="175">
        <f t="shared" si="9"/>
        <v>1</v>
      </c>
      <c r="AH76" s="174" t="str">
        <f>IF(索引!T75="","",索引!T75&amp;5)</f>
        <v>303205</v>
      </c>
      <c r="AI76" s="172" t="str">
        <f>IFERROR(IF(AH76="","",IFERROR(IFERROR(INDEX(兵法调用模板!$BH:$BH,MATCH(AH76,兵法调用模板!$AU:$AU,0)),INDEX(兵法调用模板!$BH:$BH,MATCH(AH76,兵法调用模板!$AY:$AY,0))),INDEX(兵法调用模板!$BH:$BH,MATCH(AH76,兵法调用模板!$BC:$BC,0)))),"")</f>
        <v/>
      </c>
      <c r="AJ76" s="201" t="str">
        <f>IFERROR(IFERROR(IFERROR(INDEX(兵法调用模板!$AV:$AV,MATCH(AH76,兵法调用模板!$AU:$AU,0)),INDEX(兵法调用模板!$AZ:$AZ,MATCH(AH76,兵法调用模板!$AY:$AY,0))),INDEX(兵法调用模板!$BD:$BD,MATCH(AH76,兵法调用模板!$BC:$BC,0))),"")</f>
        <v/>
      </c>
      <c r="AK76" s="201" t="str">
        <f>IFERROR(IFERROR(IFERROR(INDEX(兵法调用模板!$AW:$AW,MATCH(AH76,兵法调用模板!$AU:$AU,0)),INDEX(兵法调用模板!$BA:$BA,MATCH(AH76,兵法调用模板!$AY:$AY,0))),INDEX(兵法调用模板!$BE:$BE,MATCH(AH76,兵法调用模板!$BC:$BC,0))),"")</f>
        <v/>
      </c>
      <c r="AL76" s="172" t="s">
        <v>441</v>
      </c>
      <c r="AM76" s="175">
        <f t="shared" si="7"/>
        <v>1</v>
      </c>
    </row>
    <row r="77" spans="6:39">
      <c r="F77" s="174" t="str">
        <f>IF(索引!T76="","",索引!T76&amp;1)</f>
        <v>302351</v>
      </c>
      <c r="G77" s="172" t="str">
        <f>IFERROR(IF(F77="","",IFERROR(IFERROR(INDEX(兵法调用模板!$BH:$BH,MATCH(F77,兵法调用模板!$AU:$AU,0)),INDEX(兵法调用模板!$BH:$BH,MATCH(F77,兵法调用模板!$AY:$AY,0))),INDEX(兵法调用模板!$BH:$BH,MATCH(F77,兵法调用模板!$BC:$BC,0)))),"")</f>
        <v>开场时，自身部队及最近的3支部队免疫负面效果{0}秒，如果是弓兵部队，则额外获得隐秘效果，隐秘期间攻击不会解除隐身，持续{1}秒。</v>
      </c>
      <c r="H77" s="201">
        <f>IFERROR(IFERROR(IFERROR(INDEX(兵法调用模板!$AV:$AV,MATCH(F77,兵法调用模板!$AU:$AU,0)),INDEX(兵法调用模板!$AZ:$AZ,MATCH(F77,兵法调用模板!$AY:$AY,0))),INDEX(兵法调用模板!$BD:$BD,MATCH(F77,兵法调用模板!$BC:$BC,0))),"")</f>
        <v>6.1</v>
      </c>
      <c r="I77" s="201">
        <f>IFERROR(IFERROR(IFERROR(INDEX(兵法调用模板!$AW:$AW,MATCH(F77,兵法调用模板!$AU:$AU,0)),INDEX(兵法调用模板!$BA:$BA,MATCH(F77,兵法调用模板!$AY:$AY,0))),INDEX(兵法调用模板!$BE:$BE,MATCH(F77,兵法调用模板!$BC:$BC,0))),"")</f>
        <v>0.54</v>
      </c>
      <c r="J77" s="172" t="s">
        <v>441</v>
      </c>
      <c r="K77" s="175">
        <f t="shared" si="5"/>
        <v>1</v>
      </c>
      <c r="M77" s="174" t="str">
        <f>IF(索引!T76="","",索引!T76&amp;2)</f>
        <v>302352</v>
      </c>
      <c r="N77" s="172" t="str">
        <f>IFERROR(IF(M77="","",IFERROR(IFERROR(INDEX(兵法调用模板!$BH:$BH,MATCH(M77,兵法调用模板!$AU:$AU,0)),INDEX(兵法调用模板!$BH:$BH,MATCH(M77,兵法调用模板!$AY:$AY,0))),INDEX(兵法调用模板!$BH:$BH,MATCH(M77,兵法调用模板!$BC:$BC,0)))),"")</f>
        <v>开场时，自身部队及最近的3支部队免疫负面效果{0}秒，如果是弓兵部队，则额外获得隐秘效果，隐秘期间攻击不会解除隐身，持续{1}秒。</v>
      </c>
      <c r="O77" s="201">
        <f>IFERROR(IFERROR(IFERROR(INDEX(兵法调用模板!$AV:$AV,MATCH(M77,兵法调用模板!$AU:$AU,0)),INDEX(兵法调用模板!$AZ:$AZ,MATCH(M77,兵法调用模板!$AY:$AY,0))),INDEX(兵法调用模板!$BD:$BD,MATCH(M77,兵法调用模板!$BC:$BC,0))),"")</f>
        <v>4.5</v>
      </c>
      <c r="P77" s="201">
        <f>IFERROR(IFERROR(IFERROR(INDEX(兵法调用模板!$AW:$AW,MATCH(M77,兵法调用模板!$AU:$AU,0)),INDEX(兵法调用模板!$BA:$BA,MATCH(M77,兵法调用模板!$AY:$AY,0))),INDEX(兵法调用模板!$BE:$BE,MATCH(M77,兵法调用模板!$BC:$BC,0))),"")</f>
        <v>0.3</v>
      </c>
      <c r="Q77" s="172" t="s">
        <v>441</v>
      </c>
      <c r="R77" s="175">
        <f t="shared" si="8"/>
        <v>1</v>
      </c>
      <c r="T77" s="174" t="str">
        <f>IF(索引!T76="","",索引!T76&amp;3)</f>
        <v>302353</v>
      </c>
      <c r="U77" s="172" t="str">
        <f>IFERROR(IF(T77="","",IFERROR(IFERROR(INDEX(兵法调用模板!$BH:$BH,MATCH(T77,兵法调用模板!$AU:$AU,0)),INDEX(兵法调用模板!$BH:$BH,MATCH(T77,兵法调用模板!$AY:$AY,0))),INDEX(兵法调用模板!$BH:$BH,MATCH(T77,兵法调用模板!$BC:$BC,0)))),"")</f>
        <v/>
      </c>
      <c r="V77" s="201" t="str">
        <f>IFERROR(IFERROR(IFERROR(INDEX(兵法调用模板!$AV:$AV,MATCH(T77,兵法调用模板!$AU:$AU,0)),INDEX(兵法调用模板!$AZ:$AZ,MATCH(T77,兵法调用模板!$AY:$AY,0))),INDEX(兵法调用模板!$BD:$BD,MATCH(T77,兵法调用模板!$BC:$BC,0))),"")</f>
        <v/>
      </c>
      <c r="W77" s="201" t="str">
        <f>IFERROR(IFERROR(IFERROR(INDEX(兵法调用模板!$AW:$AW,MATCH(T77,兵法调用模板!$AU:$AU,0)),INDEX(兵法调用模板!$BA:$BA,MATCH(T77,兵法调用模板!$AY:$AY,0))),INDEX(兵法调用模板!$BE:$BE,MATCH(T77,兵法调用模板!$BC:$BC,0))),"")</f>
        <v/>
      </c>
      <c r="X77" s="172" t="s">
        <v>441</v>
      </c>
      <c r="Y77" s="175">
        <f t="shared" si="6"/>
        <v>1</v>
      </c>
      <c r="AA77" s="174" t="str">
        <f>IF(索引!T76="","",索引!T76&amp;4)</f>
        <v>302354</v>
      </c>
      <c r="AB77" s="172" t="str">
        <f>IFERROR(IF(AA77="","",IFERROR(IFERROR(INDEX(兵法调用模板!$BH:$BH,MATCH(AA77,兵法调用模板!$AU:$AU,0)),INDEX(兵法调用模板!$BH:$BH,MATCH(AA77,兵法调用模板!$AY:$AY,0))),INDEX(兵法调用模板!$BH:$BH,MATCH(AA77,兵法调用模板!$BC:$BC,0)))),"")</f>
        <v/>
      </c>
      <c r="AC77" s="201" t="str">
        <f>IFERROR(IFERROR(IFERROR(INDEX(兵法调用模板!$AV:$AV,MATCH(AA77,兵法调用模板!$AU:$AU,0)),INDEX(兵法调用模板!$AZ:$AZ,MATCH(AA77,兵法调用模板!$AY:$AY,0))),INDEX(兵法调用模板!$BD:$BD,MATCH(AA77,兵法调用模板!$BC:$BC,0))),"")</f>
        <v/>
      </c>
      <c r="AD77" s="201" t="str">
        <f>IFERROR(IFERROR(IFERROR(INDEX(兵法调用模板!$AW:$AW,MATCH(AA77,兵法调用模板!$AU:$AU,0)),INDEX(兵法调用模板!$BA:$BA,MATCH(AA77,兵法调用模板!$AY:$AY,0))),INDEX(兵法调用模板!$BE:$BE,MATCH(AA77,兵法调用模板!$BC:$BC,0))),"")</f>
        <v/>
      </c>
      <c r="AE77" s="172" t="s">
        <v>441</v>
      </c>
      <c r="AF77" s="175">
        <f t="shared" si="9"/>
        <v>1</v>
      </c>
      <c r="AH77" s="174" t="str">
        <f>IF(索引!T76="","",索引!T76&amp;5)</f>
        <v>302355</v>
      </c>
      <c r="AI77" s="172" t="str">
        <f>IFERROR(IF(AH77="","",IFERROR(IFERROR(INDEX(兵法调用模板!$BH:$BH,MATCH(AH77,兵法调用模板!$AU:$AU,0)),INDEX(兵法调用模板!$BH:$BH,MATCH(AH77,兵法调用模板!$AY:$AY,0))),INDEX(兵法调用模板!$BH:$BH,MATCH(AH77,兵法调用模板!$BC:$BC,0)))),"")</f>
        <v/>
      </c>
      <c r="AJ77" s="201" t="str">
        <f>IFERROR(IFERROR(IFERROR(INDEX(兵法调用模板!$AV:$AV,MATCH(AH77,兵法调用模板!$AU:$AU,0)),INDEX(兵法调用模板!$AZ:$AZ,MATCH(AH77,兵法调用模板!$AY:$AY,0))),INDEX(兵法调用模板!$BD:$BD,MATCH(AH77,兵法调用模板!$BC:$BC,0))),"")</f>
        <v/>
      </c>
      <c r="AK77" s="201" t="str">
        <f>IFERROR(IFERROR(IFERROR(INDEX(兵法调用模板!$AW:$AW,MATCH(AH77,兵法调用模板!$AU:$AU,0)),INDEX(兵法调用模板!$BA:$BA,MATCH(AH77,兵法调用模板!$AY:$AY,0))),INDEX(兵法调用模板!$BE:$BE,MATCH(AH77,兵法调用模板!$BC:$BC,0))),"")</f>
        <v/>
      </c>
      <c r="AL77" s="172" t="s">
        <v>441</v>
      </c>
      <c r="AM77" s="175">
        <f t="shared" si="7"/>
        <v>1</v>
      </c>
    </row>
    <row r="78" spans="6:39">
      <c r="F78" s="174" t="str">
        <f>IF(索引!T77="","",索引!T77&amp;1)</f>
        <v>302361</v>
      </c>
      <c r="G78" s="172" t="str">
        <f>IFERROR(IF(F78="","",IFERROR(IFERROR(INDEX(兵法调用模板!$BH:$BH,MATCH(F78,兵法调用模板!$AU:$AU,0)),INDEX(兵法调用模板!$BH:$BH,MATCH(F78,兵法调用模板!$AY:$AY,0))),INDEX(兵法调用模板!$BH:$BH,MATCH(F78,兵法调用模板!$BC:$BC,0)))),"")</f>
        <v>敌方武将每施放一次怒气技能，使其攻击降低{0}%，持续25秒，可叠加。</v>
      </c>
      <c r="H78" s="201">
        <f>IFERROR(IFERROR(IFERROR(INDEX(兵法调用模板!$AV:$AV,MATCH(F78,兵法调用模板!$AU:$AU,0)),INDEX(兵法调用模板!$AZ:$AZ,MATCH(F78,兵法调用模板!$AY:$AY,0))),INDEX(兵法调用模板!$BD:$BD,MATCH(F78,兵法调用模板!$BC:$BC,0))),"")</f>
        <v>-0.01</v>
      </c>
      <c r="I78" s="201">
        <f>IFERROR(IFERROR(IFERROR(INDEX(兵法调用模板!$AW:$AW,MATCH(F78,兵法调用模板!$AU:$AU,0)),INDEX(兵法调用模板!$BA:$BA,MATCH(F78,兵法调用模板!$AY:$AY,0))),INDEX(兵法调用模板!$BE:$BE,MATCH(F78,兵法调用模板!$BC:$BC,0))),"")</f>
        <v>-2E-3</v>
      </c>
      <c r="J78" s="172" t="s">
        <v>441</v>
      </c>
      <c r="K78" s="175">
        <f t="shared" si="5"/>
        <v>-100</v>
      </c>
      <c r="M78" s="174" t="str">
        <f>IF(索引!T77="","",索引!T77&amp;2)</f>
        <v>302362</v>
      </c>
      <c r="N78" s="172" t="str">
        <f>IFERROR(IF(M78="","",IFERROR(IFERROR(INDEX(兵法调用模板!$BH:$BH,MATCH(M78,兵法调用模板!$AU:$AU,0)),INDEX(兵法调用模板!$BH:$BH,MATCH(M78,兵法调用模板!$AY:$AY,0))),INDEX(兵法调用模板!$BH:$BH,MATCH(M78,兵法调用模板!$BC:$BC,0)))),"")</f>
        <v/>
      </c>
      <c r="O78" s="201" t="str">
        <f>IFERROR(IFERROR(IFERROR(INDEX(兵法调用模板!$AV:$AV,MATCH(M78,兵法调用模板!$AU:$AU,0)),INDEX(兵法调用模板!$AZ:$AZ,MATCH(M78,兵法调用模板!$AY:$AY,0))),INDEX(兵法调用模板!$BD:$BD,MATCH(M78,兵法调用模板!$BC:$BC,0))),"")</f>
        <v/>
      </c>
      <c r="P78" s="201" t="str">
        <f>IFERROR(IFERROR(IFERROR(INDEX(兵法调用模板!$AW:$AW,MATCH(M78,兵法调用模板!$AU:$AU,0)),INDEX(兵法调用模板!$BA:$BA,MATCH(M78,兵法调用模板!$AY:$AY,0))),INDEX(兵法调用模板!$BE:$BE,MATCH(M78,兵法调用模板!$BC:$BC,0))),"")</f>
        <v/>
      </c>
      <c r="Q78" s="172" t="s">
        <v>441</v>
      </c>
      <c r="R78" s="175">
        <f t="shared" si="8"/>
        <v>1</v>
      </c>
      <c r="T78" s="174" t="str">
        <f>IF(索引!T77="","",索引!T77&amp;3)</f>
        <v>302363</v>
      </c>
      <c r="U78" s="172" t="str">
        <f>IFERROR(IF(T78="","",IFERROR(IFERROR(INDEX(兵法调用模板!$BH:$BH,MATCH(T78,兵法调用模板!$AU:$AU,0)),INDEX(兵法调用模板!$BH:$BH,MATCH(T78,兵法调用模板!$AY:$AY,0))),INDEX(兵法调用模板!$BH:$BH,MATCH(T78,兵法调用模板!$BC:$BC,0)))),"")</f>
        <v/>
      </c>
      <c r="V78" s="201" t="str">
        <f>IFERROR(IFERROR(IFERROR(INDEX(兵法调用模板!$AV:$AV,MATCH(T78,兵法调用模板!$AU:$AU,0)),INDEX(兵法调用模板!$AZ:$AZ,MATCH(T78,兵法调用模板!$AY:$AY,0))),INDEX(兵法调用模板!$BD:$BD,MATCH(T78,兵法调用模板!$BC:$BC,0))),"")</f>
        <v/>
      </c>
      <c r="W78" s="201" t="str">
        <f>IFERROR(IFERROR(IFERROR(INDEX(兵法调用模板!$AW:$AW,MATCH(T78,兵法调用模板!$AU:$AU,0)),INDEX(兵法调用模板!$BA:$BA,MATCH(T78,兵法调用模板!$AY:$AY,0))),INDEX(兵法调用模板!$BE:$BE,MATCH(T78,兵法调用模板!$BC:$BC,0))),"")</f>
        <v/>
      </c>
      <c r="X78" s="172" t="s">
        <v>441</v>
      </c>
      <c r="Y78" s="175">
        <f t="shared" si="6"/>
        <v>1</v>
      </c>
      <c r="AA78" s="174" t="str">
        <f>IF(索引!T77="","",索引!T77&amp;4)</f>
        <v>302364</v>
      </c>
      <c r="AB78" s="172" t="str">
        <f>IFERROR(IF(AA78="","",IFERROR(IFERROR(INDEX(兵法调用模板!$BH:$BH,MATCH(AA78,兵法调用模板!$AU:$AU,0)),INDEX(兵法调用模板!$BH:$BH,MATCH(AA78,兵法调用模板!$AY:$AY,0))),INDEX(兵法调用模板!$BH:$BH,MATCH(AA78,兵法调用模板!$BC:$BC,0)))),"")</f>
        <v/>
      </c>
      <c r="AC78" s="201" t="str">
        <f>IFERROR(IFERROR(IFERROR(INDEX(兵法调用模板!$AV:$AV,MATCH(AA78,兵法调用模板!$AU:$AU,0)),INDEX(兵法调用模板!$AZ:$AZ,MATCH(AA78,兵法调用模板!$AY:$AY,0))),INDEX(兵法调用模板!$BD:$BD,MATCH(AA78,兵法调用模板!$BC:$BC,0))),"")</f>
        <v/>
      </c>
      <c r="AD78" s="201" t="str">
        <f>IFERROR(IFERROR(IFERROR(INDEX(兵法调用模板!$AW:$AW,MATCH(AA78,兵法调用模板!$AU:$AU,0)),INDEX(兵法调用模板!$BA:$BA,MATCH(AA78,兵法调用模板!$AY:$AY,0))),INDEX(兵法调用模板!$BE:$BE,MATCH(AA78,兵法调用模板!$BC:$BC,0))),"")</f>
        <v/>
      </c>
      <c r="AE78" s="172" t="s">
        <v>441</v>
      </c>
      <c r="AF78" s="175">
        <f t="shared" si="9"/>
        <v>1</v>
      </c>
      <c r="AH78" s="174" t="str">
        <f>IF(索引!T77="","",索引!T77&amp;5)</f>
        <v>302365</v>
      </c>
      <c r="AI78" s="172" t="str">
        <f>IFERROR(IF(AH78="","",IFERROR(IFERROR(INDEX(兵法调用模板!$BH:$BH,MATCH(AH78,兵法调用模板!$AU:$AU,0)),INDEX(兵法调用模板!$BH:$BH,MATCH(AH78,兵法调用模板!$AY:$AY,0))),INDEX(兵法调用模板!$BH:$BH,MATCH(AH78,兵法调用模板!$BC:$BC,0)))),"")</f>
        <v/>
      </c>
      <c r="AJ78" s="201" t="str">
        <f>IFERROR(IFERROR(IFERROR(INDEX(兵法调用模板!$AV:$AV,MATCH(AH78,兵法调用模板!$AU:$AU,0)),INDEX(兵法调用模板!$AZ:$AZ,MATCH(AH78,兵法调用模板!$AY:$AY,0))),INDEX(兵法调用模板!$BD:$BD,MATCH(AH78,兵法调用模板!$BC:$BC,0))),"")</f>
        <v/>
      </c>
      <c r="AK78" s="201" t="str">
        <f>IFERROR(IFERROR(IFERROR(INDEX(兵法调用模板!$AW:$AW,MATCH(AH78,兵法调用模板!$AU:$AU,0)),INDEX(兵法调用模板!$BA:$BA,MATCH(AH78,兵法调用模板!$AY:$AY,0))),INDEX(兵法调用模板!$BE:$BE,MATCH(AH78,兵法调用模板!$BC:$BC,0))),"")</f>
        <v/>
      </c>
      <c r="AL78" s="172" t="s">
        <v>441</v>
      </c>
      <c r="AM78" s="175">
        <f t="shared" si="7"/>
        <v>1</v>
      </c>
    </row>
    <row r="79" spans="6:39">
      <c r="F79" s="174" t="str">
        <f>IF(索引!T78="","",索引!T78&amp;1)</f>
        <v>303211</v>
      </c>
      <c r="G79" s="172" t="str">
        <f>IFERROR(IF(F79="","",IFERROR(IFERROR(INDEX(兵法调用模板!$BH:$BH,MATCH(F79,兵法调用模板!$AU:$AU,0)),INDEX(兵法调用模板!$BH:$BH,MATCH(F79,兵法调用模板!$AY:$AY,0))),INDEX(兵法调用模板!$BH:$BH,MATCH(F79,兵法调用模板!$BC:$BC,0)))),"")</f>
        <v>开场获得{0}怒气，如果开场25秒内仇恨目标死亡，则获得{1}%攻击和{2}护甲。</v>
      </c>
      <c r="H79" s="201">
        <f>IFERROR(IFERROR(IFERROR(INDEX(兵法调用模板!$AV:$AV,MATCH(F79,兵法调用模板!$AU:$AU,0)),INDEX(兵法调用模板!$AZ:$AZ,MATCH(F79,兵法调用模板!$AY:$AY,0))),INDEX(兵法调用模板!$BD:$BD,MATCH(F79,兵法调用模板!$BC:$BC,0))),"")</f>
        <v>29</v>
      </c>
      <c r="I79" s="201">
        <f>IFERROR(IFERROR(IFERROR(INDEX(兵法调用模板!$AW:$AW,MATCH(F79,兵法调用模板!$AU:$AU,0)),INDEX(兵法调用模板!$BA:$BA,MATCH(F79,兵法调用模板!$AY:$AY,0))),INDEX(兵法调用模板!$BE:$BE,MATCH(F79,兵法调用模板!$BC:$BC,0))),"")</f>
        <v>2.6</v>
      </c>
      <c r="J79" s="172" t="s">
        <v>441</v>
      </c>
      <c r="K79" s="175">
        <f t="shared" si="5"/>
        <v>1</v>
      </c>
      <c r="M79" s="174" t="str">
        <f>IF(索引!T78="","",索引!T78&amp;2)</f>
        <v>303212</v>
      </c>
      <c r="N79" s="172" t="str">
        <f>IFERROR(IF(M79="","",IFERROR(IFERROR(INDEX(兵法调用模板!$BH:$BH,MATCH(M79,兵法调用模板!$AU:$AU,0)),INDEX(兵法调用模板!$BH:$BH,MATCH(M79,兵法调用模板!$AY:$AY,0))),INDEX(兵法调用模板!$BH:$BH,MATCH(M79,兵法调用模板!$BC:$BC,0)))),"")</f>
        <v>开场获得{0}怒气，如果开场25秒内仇恨目标死亡，则获得{1}%攻击和{2}护甲。</v>
      </c>
      <c r="O79" s="201">
        <f>IFERROR(IFERROR(IFERROR(INDEX(兵法调用模板!$AV:$AV,MATCH(M79,兵法调用模板!$AU:$AU,0)),INDEX(兵法调用模板!$AZ:$AZ,MATCH(M79,兵法调用模板!$AY:$AY,0))),INDEX(兵法调用模板!$BD:$BD,MATCH(M79,兵法调用模板!$BC:$BC,0))),"")</f>
        <v>0.06</v>
      </c>
      <c r="P79" s="201">
        <f>IFERROR(IFERROR(IFERROR(INDEX(兵法调用模板!$AW:$AW,MATCH(M79,兵法调用模板!$AU:$AU,0)),INDEX(兵法调用模板!$BA:$BA,MATCH(M79,兵法调用模板!$AY:$AY,0))),INDEX(兵法调用模板!$BE:$BE,MATCH(M79,兵法调用模板!$BC:$BC,0))),"")</f>
        <v>4.0000000000000001E-3</v>
      </c>
      <c r="Q79" s="172" t="s">
        <v>441</v>
      </c>
      <c r="R79" s="175">
        <f t="shared" si="8"/>
        <v>100</v>
      </c>
      <c r="T79" s="174" t="str">
        <f>IF(索引!T78="","",索引!T78&amp;3)</f>
        <v>303213</v>
      </c>
      <c r="U79" s="172" t="str">
        <f>IFERROR(IF(T79="","",IFERROR(IFERROR(INDEX(兵法调用模板!$BH:$BH,MATCH(T79,兵法调用模板!$AU:$AU,0)),INDEX(兵法调用模板!$BH:$BH,MATCH(T79,兵法调用模板!$AY:$AY,0))),INDEX(兵法调用模板!$BH:$BH,MATCH(T79,兵法调用模板!$BC:$BC,0)))),"")</f>
        <v>开场获得{0}怒气，如果开场25秒内仇恨目标死亡，则获得{1}%攻击和{2}护甲。</v>
      </c>
      <c r="V79" s="201">
        <f>IFERROR(IFERROR(IFERROR(INDEX(兵法调用模板!$AV:$AV,MATCH(T79,兵法调用模板!$AU:$AU,0)),INDEX(兵法调用模板!$AZ:$AZ,MATCH(T79,兵法调用模板!$AY:$AY,0))),INDEX(兵法调用模板!$BD:$BD,MATCH(T79,兵法调用模板!$BC:$BC,0))),"")</f>
        <v>205</v>
      </c>
      <c r="W79" s="201">
        <f>IFERROR(IFERROR(IFERROR(INDEX(兵法调用模板!$AW:$AW,MATCH(T79,兵法调用模板!$AU:$AU,0)),INDEX(兵法调用模板!$BA:$BA,MATCH(T79,兵法调用模板!$AY:$AY,0))),INDEX(兵法调用模板!$BE:$BE,MATCH(T79,兵法调用模板!$BC:$BC,0))),"")</f>
        <v>17</v>
      </c>
      <c r="X79" s="172" t="s">
        <v>441</v>
      </c>
      <c r="Y79" s="175">
        <f t="shared" si="6"/>
        <v>1</v>
      </c>
      <c r="AA79" s="174" t="str">
        <f>IF(索引!T78="","",索引!T78&amp;4)</f>
        <v>303214</v>
      </c>
      <c r="AB79" s="172" t="str">
        <f>IFERROR(IF(AA79="","",IFERROR(IFERROR(INDEX(兵法调用模板!$BH:$BH,MATCH(AA79,兵法调用模板!$AU:$AU,0)),INDEX(兵法调用模板!$BH:$BH,MATCH(AA79,兵法调用模板!$AY:$AY,0))),INDEX(兵法调用模板!$BH:$BH,MATCH(AA79,兵法调用模板!$BC:$BC,0)))),"")</f>
        <v/>
      </c>
      <c r="AC79" s="201" t="str">
        <f>IFERROR(IFERROR(IFERROR(INDEX(兵法调用模板!$AV:$AV,MATCH(AA79,兵法调用模板!$AU:$AU,0)),INDEX(兵法调用模板!$AZ:$AZ,MATCH(AA79,兵法调用模板!$AY:$AY,0))),INDEX(兵法调用模板!$BD:$BD,MATCH(AA79,兵法调用模板!$BC:$BC,0))),"")</f>
        <v/>
      </c>
      <c r="AD79" s="201" t="str">
        <f>IFERROR(IFERROR(IFERROR(INDEX(兵法调用模板!$AW:$AW,MATCH(AA79,兵法调用模板!$AU:$AU,0)),INDEX(兵法调用模板!$BA:$BA,MATCH(AA79,兵法调用模板!$AY:$AY,0))),INDEX(兵法调用模板!$BE:$BE,MATCH(AA79,兵法调用模板!$BC:$BC,0))),"")</f>
        <v/>
      </c>
      <c r="AE79" s="172" t="s">
        <v>441</v>
      </c>
      <c r="AF79" s="175">
        <f t="shared" si="9"/>
        <v>1</v>
      </c>
      <c r="AH79" s="174" t="str">
        <f>IF(索引!T78="","",索引!T78&amp;5)</f>
        <v>303215</v>
      </c>
      <c r="AI79" s="172" t="str">
        <f>IFERROR(IF(AH79="","",IFERROR(IFERROR(INDEX(兵法调用模板!$BH:$BH,MATCH(AH79,兵法调用模板!$AU:$AU,0)),INDEX(兵法调用模板!$BH:$BH,MATCH(AH79,兵法调用模板!$AY:$AY,0))),INDEX(兵法调用模板!$BH:$BH,MATCH(AH79,兵法调用模板!$BC:$BC,0)))),"")</f>
        <v/>
      </c>
      <c r="AJ79" s="201" t="str">
        <f>IFERROR(IFERROR(IFERROR(INDEX(兵法调用模板!$AV:$AV,MATCH(AH79,兵法调用模板!$AU:$AU,0)),INDEX(兵法调用模板!$AZ:$AZ,MATCH(AH79,兵法调用模板!$AY:$AY,0))),INDEX(兵法调用模板!$BD:$BD,MATCH(AH79,兵法调用模板!$BC:$BC,0))),"")</f>
        <v/>
      </c>
      <c r="AK79" s="201" t="str">
        <f>IFERROR(IFERROR(IFERROR(INDEX(兵法调用模板!$AW:$AW,MATCH(AH79,兵法调用模板!$AU:$AU,0)),INDEX(兵法调用模板!$BA:$BA,MATCH(AH79,兵法调用模板!$AY:$AY,0))),INDEX(兵法调用模板!$BE:$BE,MATCH(AH79,兵法调用模板!$BC:$BC,0))),"")</f>
        <v/>
      </c>
      <c r="AL79" s="172" t="s">
        <v>441</v>
      </c>
      <c r="AM79" s="175">
        <f t="shared" si="7"/>
        <v>1</v>
      </c>
    </row>
    <row r="80" spans="6:39">
      <c r="F80" s="174" t="str">
        <f>IF(索引!T79="","",索引!T79&amp;1)</f>
        <v>302371</v>
      </c>
      <c r="G80" s="172" t="str">
        <f>IFERROR(IF(F80="","",IFERROR(IFERROR(INDEX(兵法调用模板!$BH:$BH,MATCH(F80,兵法调用模板!$AU:$AU,0)),INDEX(兵法调用模板!$BH:$BH,MATCH(F80,兵法调用模板!$AY:$AY,0))),INDEX(兵法调用模板!$BH:$BH,MATCH(F80,兵法调用模板!$BC:$BC,0)))),"")</f>
        <v>敌方头两名施放怒气技能的英雄，其后续施放技能所需怒气永久提高{0}点。</v>
      </c>
      <c r="H80" s="201">
        <f>IFERROR(IFERROR(IFERROR(INDEX(兵法调用模板!$AV:$AV,MATCH(F80,兵法调用模板!$AU:$AU,0)),INDEX(兵法调用模板!$AZ:$AZ,MATCH(F80,兵法调用模板!$AY:$AY,0))),INDEX(兵法调用模板!$BD:$BD,MATCH(F80,兵法调用模板!$BC:$BC,0))),"")</f>
        <v>14.5</v>
      </c>
      <c r="I80" s="201">
        <f>IFERROR(IFERROR(IFERROR(INDEX(兵法调用模板!$AW:$AW,MATCH(F80,兵法调用模板!$AU:$AU,0)),INDEX(兵法调用模板!$BA:$BA,MATCH(F80,兵法调用模板!$AY:$AY,0))),INDEX(兵法调用模板!$BE:$BE,MATCH(F80,兵法调用模板!$BC:$BC,0))),"")</f>
        <v>1.3</v>
      </c>
      <c r="J80" s="172" t="s">
        <v>441</v>
      </c>
      <c r="K80" s="175">
        <f t="shared" si="5"/>
        <v>1</v>
      </c>
      <c r="M80" s="174" t="str">
        <f>IF(索引!T79="","",索引!T79&amp;2)</f>
        <v>302372</v>
      </c>
      <c r="N80" s="172" t="str">
        <f>IFERROR(IF(M80="","",IFERROR(IFERROR(INDEX(兵法调用模板!$BH:$BH,MATCH(M80,兵法调用模板!$AU:$AU,0)),INDEX(兵法调用模板!$BH:$BH,MATCH(M80,兵法调用模板!$AY:$AY,0))),INDEX(兵法调用模板!$BH:$BH,MATCH(M80,兵法调用模板!$BC:$BC,0)))),"")</f>
        <v/>
      </c>
      <c r="O80" s="201" t="str">
        <f>IFERROR(IFERROR(IFERROR(INDEX(兵法调用模板!$AV:$AV,MATCH(M80,兵法调用模板!$AU:$AU,0)),INDEX(兵法调用模板!$AZ:$AZ,MATCH(M80,兵法调用模板!$AY:$AY,0))),INDEX(兵法调用模板!$BD:$BD,MATCH(M80,兵法调用模板!$BC:$BC,0))),"")</f>
        <v/>
      </c>
      <c r="P80" s="201" t="str">
        <f>IFERROR(IFERROR(IFERROR(INDEX(兵法调用模板!$AW:$AW,MATCH(M80,兵法调用模板!$AU:$AU,0)),INDEX(兵法调用模板!$BA:$BA,MATCH(M80,兵法调用模板!$AY:$AY,0))),INDEX(兵法调用模板!$BE:$BE,MATCH(M80,兵法调用模板!$BC:$BC,0))),"")</f>
        <v/>
      </c>
      <c r="Q80" s="172" t="s">
        <v>441</v>
      </c>
      <c r="R80" s="175">
        <f t="shared" si="8"/>
        <v>1</v>
      </c>
      <c r="T80" s="174" t="str">
        <f>IF(索引!T79="","",索引!T79&amp;3)</f>
        <v>302373</v>
      </c>
      <c r="U80" s="172" t="str">
        <f>IFERROR(IF(T80="","",IFERROR(IFERROR(INDEX(兵法调用模板!$BH:$BH,MATCH(T80,兵法调用模板!$AU:$AU,0)),INDEX(兵法调用模板!$BH:$BH,MATCH(T80,兵法调用模板!$AY:$AY,0))),INDEX(兵法调用模板!$BH:$BH,MATCH(T80,兵法调用模板!$BC:$BC,0)))),"")</f>
        <v/>
      </c>
      <c r="V80" s="201" t="str">
        <f>IFERROR(IFERROR(IFERROR(INDEX(兵法调用模板!$AV:$AV,MATCH(T80,兵法调用模板!$AU:$AU,0)),INDEX(兵法调用模板!$AZ:$AZ,MATCH(T80,兵法调用模板!$AY:$AY,0))),INDEX(兵法调用模板!$BD:$BD,MATCH(T80,兵法调用模板!$BC:$BC,0))),"")</f>
        <v/>
      </c>
      <c r="W80" s="201" t="str">
        <f>IFERROR(IFERROR(IFERROR(INDEX(兵法调用模板!$AW:$AW,MATCH(T80,兵法调用模板!$AU:$AU,0)),INDEX(兵法调用模板!$BA:$BA,MATCH(T80,兵法调用模板!$AY:$AY,0))),INDEX(兵法调用模板!$BE:$BE,MATCH(T80,兵法调用模板!$BC:$BC,0))),"")</f>
        <v/>
      </c>
      <c r="X80" s="172" t="s">
        <v>441</v>
      </c>
      <c r="Y80" s="175">
        <f t="shared" si="6"/>
        <v>1</v>
      </c>
      <c r="AA80" s="174" t="str">
        <f>IF(索引!T79="","",索引!T79&amp;4)</f>
        <v>302374</v>
      </c>
      <c r="AB80" s="172" t="str">
        <f>IFERROR(IF(AA80="","",IFERROR(IFERROR(INDEX(兵法调用模板!$BH:$BH,MATCH(AA80,兵法调用模板!$AU:$AU,0)),INDEX(兵法调用模板!$BH:$BH,MATCH(AA80,兵法调用模板!$AY:$AY,0))),INDEX(兵法调用模板!$BH:$BH,MATCH(AA80,兵法调用模板!$BC:$BC,0)))),"")</f>
        <v/>
      </c>
      <c r="AC80" s="201" t="str">
        <f>IFERROR(IFERROR(IFERROR(INDEX(兵法调用模板!$AV:$AV,MATCH(AA80,兵法调用模板!$AU:$AU,0)),INDEX(兵法调用模板!$AZ:$AZ,MATCH(AA80,兵法调用模板!$AY:$AY,0))),INDEX(兵法调用模板!$BD:$BD,MATCH(AA80,兵法调用模板!$BC:$BC,0))),"")</f>
        <v/>
      </c>
      <c r="AD80" s="201" t="str">
        <f>IFERROR(IFERROR(IFERROR(INDEX(兵法调用模板!$AW:$AW,MATCH(AA80,兵法调用模板!$AU:$AU,0)),INDEX(兵法调用模板!$BA:$BA,MATCH(AA80,兵法调用模板!$AY:$AY,0))),INDEX(兵法调用模板!$BE:$BE,MATCH(AA80,兵法调用模板!$BC:$BC,0))),"")</f>
        <v/>
      </c>
      <c r="AE80" s="172" t="s">
        <v>441</v>
      </c>
      <c r="AF80" s="175">
        <f t="shared" si="9"/>
        <v>1</v>
      </c>
      <c r="AH80" s="174" t="str">
        <f>IF(索引!T79="","",索引!T79&amp;5)</f>
        <v>302375</v>
      </c>
      <c r="AI80" s="172" t="str">
        <f>IFERROR(IF(AH80="","",IFERROR(IFERROR(INDEX(兵法调用模板!$BH:$BH,MATCH(AH80,兵法调用模板!$AU:$AU,0)),INDEX(兵法调用模板!$BH:$BH,MATCH(AH80,兵法调用模板!$AY:$AY,0))),INDEX(兵法调用模板!$BH:$BH,MATCH(AH80,兵法调用模板!$BC:$BC,0)))),"")</f>
        <v/>
      </c>
      <c r="AJ80" s="201" t="str">
        <f>IFERROR(IFERROR(IFERROR(INDEX(兵法调用模板!$AV:$AV,MATCH(AH80,兵法调用模板!$AU:$AU,0)),INDEX(兵法调用模板!$AZ:$AZ,MATCH(AH80,兵法调用模板!$AY:$AY,0))),INDEX(兵法调用模板!$BD:$BD,MATCH(AH80,兵法调用模板!$BC:$BC,0))),"")</f>
        <v/>
      </c>
      <c r="AK80" s="201" t="str">
        <f>IFERROR(IFERROR(IFERROR(INDEX(兵法调用模板!$AW:$AW,MATCH(AH80,兵法调用模板!$AU:$AU,0)),INDEX(兵法调用模板!$BA:$BA,MATCH(AH80,兵法调用模板!$AY:$AY,0))),INDEX(兵法调用模板!$BE:$BE,MATCH(AH80,兵法调用模板!$BC:$BC,0))),"")</f>
        <v/>
      </c>
      <c r="AL80" s="172" t="s">
        <v>441</v>
      </c>
      <c r="AM80" s="175">
        <f t="shared" si="7"/>
        <v>1</v>
      </c>
    </row>
    <row r="81" spans="6:39">
      <c r="F81" s="174" t="str">
        <f>IF(索引!T80="","",索引!T80&amp;1)</f>
        <v>302381</v>
      </c>
      <c r="G81" s="172" t="str">
        <f>IFERROR(IF(F81="","",IFERROR(IFERROR(INDEX(兵法调用模板!$BH:$BH,MATCH(F81,兵法调用模板!$AU:$AU,0)),INDEX(兵法调用模板!$BH:$BH,MATCH(F81,兵法调用模板!$AY:$AY,0))),INDEX(兵法调用模板!$BH:$BH,MATCH(F81,兵法调用模板!$BC:$BC,0)))),"")</f>
        <v>每14秒，为敌方生命百分比最低的英雄施加毒血效果，使其在7秒内受到的治疗效果的{0}%转化为伤害。</v>
      </c>
      <c r="H81" s="201">
        <f>IFERROR(IFERROR(IFERROR(INDEX(兵法调用模板!$AV:$AV,MATCH(F81,兵法调用模板!$AU:$AU,0)),INDEX(兵法调用模板!$AZ:$AZ,MATCH(F81,兵法调用模板!$AY:$AY,0))),INDEX(兵法调用模板!$BD:$BD,MATCH(F81,兵法调用模板!$BC:$BC,0))),"")</f>
        <v>0.125</v>
      </c>
      <c r="I81" s="201">
        <f>IFERROR(IFERROR(IFERROR(INDEX(兵法调用模板!$AW:$AW,MATCH(F81,兵法调用模板!$AU:$AU,0)),INDEX(兵法调用模板!$BA:$BA,MATCH(F81,兵法调用模板!$AY:$AY,0))),INDEX(兵法调用模板!$BE:$BE,MATCH(F81,兵法调用模板!$BC:$BC,0))),"")</f>
        <v>2.5000000000000001E-2</v>
      </c>
      <c r="J81" s="172" t="s">
        <v>441</v>
      </c>
      <c r="K81" s="175">
        <f t="shared" si="5"/>
        <v>100</v>
      </c>
      <c r="M81" s="174" t="str">
        <f>IF(索引!T80="","",索引!T80&amp;2)</f>
        <v>302382</v>
      </c>
      <c r="N81" s="172" t="str">
        <f>IFERROR(IF(M81="","",IFERROR(IFERROR(INDEX(兵法调用模板!$BH:$BH,MATCH(M81,兵法调用模板!$AU:$AU,0)),INDEX(兵法调用模板!$BH:$BH,MATCH(M81,兵法调用模板!$AY:$AY,0))),INDEX(兵法调用模板!$BH:$BH,MATCH(M81,兵法调用模板!$BC:$BC,0)))),"")</f>
        <v/>
      </c>
      <c r="O81" s="201" t="str">
        <f>IFERROR(IFERROR(IFERROR(INDEX(兵法调用模板!$AV:$AV,MATCH(M81,兵法调用模板!$AU:$AU,0)),INDEX(兵法调用模板!$AZ:$AZ,MATCH(M81,兵法调用模板!$AY:$AY,0))),INDEX(兵法调用模板!$BD:$BD,MATCH(M81,兵法调用模板!$BC:$BC,0))),"")</f>
        <v/>
      </c>
      <c r="P81" s="201" t="str">
        <f>IFERROR(IFERROR(IFERROR(INDEX(兵法调用模板!$AW:$AW,MATCH(M81,兵法调用模板!$AU:$AU,0)),INDEX(兵法调用模板!$BA:$BA,MATCH(M81,兵法调用模板!$AY:$AY,0))),INDEX(兵法调用模板!$BE:$BE,MATCH(M81,兵法调用模板!$BC:$BC,0))),"")</f>
        <v/>
      </c>
      <c r="Q81" s="172" t="s">
        <v>441</v>
      </c>
      <c r="R81" s="175">
        <f t="shared" si="8"/>
        <v>1</v>
      </c>
      <c r="T81" s="174" t="str">
        <f>IF(索引!T80="","",索引!T80&amp;3)</f>
        <v>302383</v>
      </c>
      <c r="U81" s="172" t="str">
        <f>IFERROR(IF(T81="","",IFERROR(IFERROR(INDEX(兵法调用模板!$BH:$BH,MATCH(T81,兵法调用模板!$AU:$AU,0)),INDEX(兵法调用模板!$BH:$BH,MATCH(T81,兵法调用模板!$AY:$AY,0))),INDEX(兵法调用模板!$BH:$BH,MATCH(T81,兵法调用模板!$BC:$BC,0)))),"")</f>
        <v/>
      </c>
      <c r="V81" s="201" t="str">
        <f>IFERROR(IFERROR(IFERROR(INDEX(兵法调用模板!$AV:$AV,MATCH(T81,兵法调用模板!$AU:$AU,0)),INDEX(兵法调用模板!$AZ:$AZ,MATCH(T81,兵法调用模板!$AY:$AY,0))),INDEX(兵法调用模板!$BD:$BD,MATCH(T81,兵法调用模板!$BC:$BC,0))),"")</f>
        <v/>
      </c>
      <c r="W81" s="201" t="str">
        <f>IFERROR(IFERROR(IFERROR(INDEX(兵法调用模板!$AW:$AW,MATCH(T81,兵法调用模板!$AU:$AU,0)),INDEX(兵法调用模板!$BA:$BA,MATCH(T81,兵法调用模板!$AY:$AY,0))),INDEX(兵法调用模板!$BE:$BE,MATCH(T81,兵法调用模板!$BC:$BC,0))),"")</f>
        <v/>
      </c>
      <c r="X81" s="172" t="s">
        <v>441</v>
      </c>
      <c r="Y81" s="175">
        <f t="shared" si="6"/>
        <v>1</v>
      </c>
      <c r="AA81" s="174" t="str">
        <f>IF(索引!T80="","",索引!T80&amp;4)</f>
        <v>302384</v>
      </c>
      <c r="AB81" s="172" t="str">
        <f>IFERROR(IF(AA81="","",IFERROR(IFERROR(INDEX(兵法调用模板!$BH:$BH,MATCH(AA81,兵法调用模板!$AU:$AU,0)),INDEX(兵法调用模板!$BH:$BH,MATCH(AA81,兵法调用模板!$AY:$AY,0))),INDEX(兵法调用模板!$BH:$BH,MATCH(AA81,兵法调用模板!$BC:$BC,0)))),"")</f>
        <v/>
      </c>
      <c r="AC81" s="201" t="str">
        <f>IFERROR(IFERROR(IFERROR(INDEX(兵法调用模板!$AV:$AV,MATCH(AA81,兵法调用模板!$AU:$AU,0)),INDEX(兵法调用模板!$AZ:$AZ,MATCH(AA81,兵法调用模板!$AY:$AY,0))),INDEX(兵法调用模板!$BD:$BD,MATCH(AA81,兵法调用模板!$BC:$BC,0))),"")</f>
        <v/>
      </c>
      <c r="AD81" s="201" t="str">
        <f>IFERROR(IFERROR(IFERROR(INDEX(兵法调用模板!$AW:$AW,MATCH(AA81,兵法调用模板!$AU:$AU,0)),INDEX(兵法调用模板!$BA:$BA,MATCH(AA81,兵法调用模板!$AY:$AY,0))),INDEX(兵法调用模板!$BE:$BE,MATCH(AA81,兵法调用模板!$BC:$BC,0))),"")</f>
        <v/>
      </c>
      <c r="AE81" s="172" t="s">
        <v>441</v>
      </c>
      <c r="AF81" s="175">
        <f t="shared" si="9"/>
        <v>1</v>
      </c>
      <c r="AH81" s="174" t="str">
        <f>IF(索引!T80="","",索引!T80&amp;5)</f>
        <v>302385</v>
      </c>
      <c r="AI81" s="172" t="str">
        <f>IFERROR(IF(AH81="","",IFERROR(IFERROR(INDEX(兵法调用模板!$BH:$BH,MATCH(AH81,兵法调用模板!$AU:$AU,0)),INDEX(兵法调用模板!$BH:$BH,MATCH(AH81,兵法调用模板!$AY:$AY,0))),INDEX(兵法调用模板!$BH:$BH,MATCH(AH81,兵法调用模板!$BC:$BC,0)))),"")</f>
        <v/>
      </c>
      <c r="AJ81" s="201" t="str">
        <f>IFERROR(IFERROR(IFERROR(INDEX(兵法调用模板!$AV:$AV,MATCH(AH81,兵法调用模板!$AU:$AU,0)),INDEX(兵法调用模板!$AZ:$AZ,MATCH(AH81,兵法调用模板!$AY:$AY,0))),INDEX(兵法调用模板!$BD:$BD,MATCH(AH81,兵法调用模板!$BC:$BC,0))),"")</f>
        <v/>
      </c>
      <c r="AK81" s="201" t="str">
        <f>IFERROR(IFERROR(IFERROR(INDEX(兵法调用模板!$AW:$AW,MATCH(AH81,兵法调用模板!$AU:$AU,0)),INDEX(兵法调用模板!$BA:$BA,MATCH(AH81,兵法调用模板!$AY:$AY,0))),INDEX(兵法调用模板!$BE:$BE,MATCH(AH81,兵法调用模板!$BC:$BC,0))),"")</f>
        <v/>
      </c>
      <c r="AL81" s="172" t="s">
        <v>441</v>
      </c>
      <c r="AM81" s="175">
        <f t="shared" si="7"/>
        <v>1</v>
      </c>
    </row>
    <row r="82" spans="6:39">
      <c r="F82" s="174" t="str">
        <f>IF(索引!T81="","",索引!T81&amp;1)</f>
        <v>303221</v>
      </c>
      <c r="G82" s="172" t="str">
        <f>IFERROR(IF(F82="","",IFERROR(IFERROR(INDEX(兵法调用模板!$BH:$BH,MATCH(F82,兵法调用模板!$AU:$AU,0)),INDEX(兵法调用模板!$BH:$BH,MATCH(F82,兵法调用模板!$AY:$AY,0))),INDEX(兵法调用模板!$BH:$BH,MATCH(F82,兵法调用模板!$BC:$BC,0)))),"")</f>
        <v>开场18秒生效，每隔20秒，沉默敌方怒气最高的两名英雄，并使其攻击降低{0}%，持续{1}秒。</v>
      </c>
      <c r="H82" s="201">
        <f>IFERROR(IFERROR(IFERROR(INDEX(兵法调用模板!$AV:$AV,MATCH(F82,兵法调用模板!$AU:$AU,0)),INDEX(兵法调用模板!$AZ:$AZ,MATCH(F82,兵法调用模板!$AY:$AY,0))),INDEX(兵法调用模板!$BD:$BD,MATCH(F82,兵法调用模板!$BC:$BC,0))),"")</f>
        <v>-6.5000000000000002E-2</v>
      </c>
      <c r="I82" s="201">
        <f>IFERROR(IFERROR(IFERROR(INDEX(兵法调用模板!$AW:$AW,MATCH(F82,兵法调用模板!$AU:$AU,0)),INDEX(兵法调用模板!$BA:$BA,MATCH(F82,兵法调用模板!$AY:$AY,0))),INDEX(兵法调用模板!$BE:$BE,MATCH(F82,兵法调用模板!$BC:$BC,0))),"")</f>
        <v>-5.0000000000000001E-3</v>
      </c>
      <c r="J82" s="172" t="s">
        <v>441</v>
      </c>
      <c r="K82" s="175">
        <f t="shared" si="5"/>
        <v>-100</v>
      </c>
      <c r="M82" s="174" t="str">
        <f>IF(索引!T81="","",索引!T81&amp;2)</f>
        <v>303222</v>
      </c>
      <c r="N82" s="172" t="str">
        <f>IFERROR(IF(M82="","",IFERROR(IFERROR(INDEX(兵法调用模板!$BH:$BH,MATCH(M82,兵法调用模板!$AU:$AU,0)),INDEX(兵法调用模板!$BH:$BH,MATCH(M82,兵法调用模板!$AY:$AY,0))),INDEX(兵法调用模板!$BH:$BH,MATCH(M82,兵法调用模板!$BC:$BC,0)))),"")</f>
        <v>开场18秒生效，每隔20秒，沉默敌方怒气最高的两名英雄，并使其攻击降低{0}%，持续{1}秒。</v>
      </c>
      <c r="O82" s="201">
        <f>IFERROR(IFERROR(IFERROR(INDEX(兵法调用模板!$AV:$AV,MATCH(M82,兵法调用模板!$AU:$AU,0)),INDEX(兵法调用模板!$AZ:$AZ,MATCH(M82,兵法调用模板!$AY:$AY,0))),INDEX(兵法调用模板!$BD:$BD,MATCH(M82,兵法调用模板!$BC:$BC,0))),"")</f>
        <v>3.5</v>
      </c>
      <c r="P82" s="201">
        <f>IFERROR(IFERROR(IFERROR(INDEX(兵法调用模板!$AW:$AW,MATCH(M82,兵法调用模板!$AU:$AU,0)),INDEX(兵法调用模板!$BA:$BA,MATCH(M82,兵法调用模板!$AY:$AY,0))),INDEX(兵法调用模板!$BE:$BE,MATCH(M82,兵法调用模板!$BC:$BC,0))),"")</f>
        <v>0.3</v>
      </c>
      <c r="Q82" s="172" t="s">
        <v>441</v>
      </c>
      <c r="R82" s="175">
        <f t="shared" si="8"/>
        <v>1</v>
      </c>
      <c r="T82" s="174" t="str">
        <f>IF(索引!T81="","",索引!T81&amp;3)</f>
        <v>303223</v>
      </c>
      <c r="U82" s="172" t="str">
        <f>IFERROR(IF(T82="","",IFERROR(IFERROR(INDEX(兵法调用模板!$BH:$BH,MATCH(T82,兵法调用模板!$AU:$AU,0)),INDEX(兵法调用模板!$BH:$BH,MATCH(T82,兵法调用模板!$AY:$AY,0))),INDEX(兵法调用模板!$BH:$BH,MATCH(T82,兵法调用模板!$BC:$BC,0)))),"")</f>
        <v/>
      </c>
      <c r="V82" s="201" t="str">
        <f>IFERROR(IFERROR(IFERROR(INDEX(兵法调用模板!$AV:$AV,MATCH(T82,兵法调用模板!$AU:$AU,0)),INDEX(兵法调用模板!$AZ:$AZ,MATCH(T82,兵法调用模板!$AY:$AY,0))),INDEX(兵法调用模板!$BD:$BD,MATCH(T82,兵法调用模板!$BC:$BC,0))),"")</f>
        <v/>
      </c>
      <c r="W82" s="201" t="str">
        <f>IFERROR(IFERROR(IFERROR(INDEX(兵法调用模板!$AW:$AW,MATCH(T82,兵法调用模板!$AU:$AU,0)),INDEX(兵法调用模板!$BA:$BA,MATCH(T82,兵法调用模板!$AY:$AY,0))),INDEX(兵法调用模板!$BE:$BE,MATCH(T82,兵法调用模板!$BC:$BC,0))),"")</f>
        <v/>
      </c>
      <c r="X82" s="172" t="s">
        <v>441</v>
      </c>
      <c r="Y82" s="175">
        <f t="shared" si="6"/>
        <v>1</v>
      </c>
      <c r="AA82" s="174" t="str">
        <f>IF(索引!T81="","",索引!T81&amp;4)</f>
        <v>303224</v>
      </c>
      <c r="AB82" s="172" t="str">
        <f>IFERROR(IF(AA82="","",IFERROR(IFERROR(INDEX(兵法调用模板!$BH:$BH,MATCH(AA82,兵法调用模板!$AU:$AU,0)),INDEX(兵法调用模板!$BH:$BH,MATCH(AA82,兵法调用模板!$AY:$AY,0))),INDEX(兵法调用模板!$BH:$BH,MATCH(AA82,兵法调用模板!$BC:$BC,0)))),"")</f>
        <v/>
      </c>
      <c r="AC82" s="201" t="str">
        <f>IFERROR(IFERROR(IFERROR(INDEX(兵法调用模板!$AV:$AV,MATCH(AA82,兵法调用模板!$AU:$AU,0)),INDEX(兵法调用模板!$AZ:$AZ,MATCH(AA82,兵法调用模板!$AY:$AY,0))),INDEX(兵法调用模板!$BD:$BD,MATCH(AA82,兵法调用模板!$BC:$BC,0))),"")</f>
        <v/>
      </c>
      <c r="AD82" s="201" t="str">
        <f>IFERROR(IFERROR(IFERROR(INDEX(兵法调用模板!$AW:$AW,MATCH(AA82,兵法调用模板!$AU:$AU,0)),INDEX(兵法调用模板!$BA:$BA,MATCH(AA82,兵法调用模板!$AY:$AY,0))),INDEX(兵法调用模板!$BE:$BE,MATCH(AA82,兵法调用模板!$BC:$BC,0))),"")</f>
        <v/>
      </c>
      <c r="AE82" s="172" t="s">
        <v>441</v>
      </c>
      <c r="AF82" s="175">
        <f t="shared" si="9"/>
        <v>1</v>
      </c>
      <c r="AH82" s="174" t="str">
        <f>IF(索引!T81="","",索引!T81&amp;5)</f>
        <v>303225</v>
      </c>
      <c r="AI82" s="172" t="str">
        <f>IFERROR(IF(AH82="","",IFERROR(IFERROR(INDEX(兵法调用模板!$BH:$BH,MATCH(AH82,兵法调用模板!$AU:$AU,0)),INDEX(兵法调用模板!$BH:$BH,MATCH(AH82,兵法调用模板!$AY:$AY,0))),INDEX(兵法调用模板!$BH:$BH,MATCH(AH82,兵法调用模板!$BC:$BC,0)))),"")</f>
        <v/>
      </c>
      <c r="AJ82" s="201" t="str">
        <f>IFERROR(IFERROR(IFERROR(INDEX(兵法调用模板!$AV:$AV,MATCH(AH82,兵法调用模板!$AU:$AU,0)),INDEX(兵法调用模板!$AZ:$AZ,MATCH(AH82,兵法调用模板!$AY:$AY,0))),INDEX(兵法调用模板!$BD:$BD,MATCH(AH82,兵法调用模板!$BC:$BC,0))),"")</f>
        <v/>
      </c>
      <c r="AK82" s="201" t="str">
        <f>IFERROR(IFERROR(IFERROR(INDEX(兵法调用模板!$AW:$AW,MATCH(AH82,兵法调用模板!$AU:$AU,0)),INDEX(兵法调用模板!$BA:$BA,MATCH(AH82,兵法调用模板!$AY:$AY,0))),INDEX(兵法调用模板!$BE:$BE,MATCH(AH82,兵法调用模板!$BC:$BC,0))),"")</f>
        <v/>
      </c>
      <c r="AL82" s="172" t="s">
        <v>441</v>
      </c>
      <c r="AM82" s="175">
        <f t="shared" si="7"/>
        <v>1</v>
      </c>
    </row>
    <row r="83" spans="6:39">
      <c r="F83" s="174" t="str">
        <f>IF(索引!T82="","",索引!T82&amp;1)</f>
        <v>302391</v>
      </c>
      <c r="G83" s="172" t="str">
        <f>IFERROR(IF(F83="","",IFERROR(IFERROR(INDEX(兵法调用模板!$BH:$BH,MATCH(F83,兵法调用模板!$AU:$AU,0)),INDEX(兵法调用模板!$BH:$BH,MATCH(F83,兵法调用模板!$AY:$AY,0))),INDEX(兵法调用模板!$BH:$BH,MATCH(F83,兵法调用模板!$BC:$BC,0)))),"")</f>
        <v>敌方单位靠近我方弓将或弓弩兵时，会被击退并减速80%，持续{0}秒，我方弓将或弓弩兵获得必定命中效果并且攻速提升{1}点，持续6秒。（每个单位冷却时间20秒，攻速提升不会带来更多的回怒{2}%）</v>
      </c>
      <c r="H83" s="201">
        <f>IFERROR(IFERROR(IFERROR(INDEX(兵法调用模板!$AV:$AV,MATCH(F83,兵法调用模板!$AU:$AU,0)),INDEX(兵法调用模板!$AZ:$AZ,MATCH(F83,兵法调用模板!$AY:$AY,0))),INDEX(兵法调用模板!$BD:$BD,MATCH(F83,兵法调用模板!$BC:$BC,0))),"")</f>
        <v>1.5</v>
      </c>
      <c r="I83" s="201">
        <f>IFERROR(IFERROR(IFERROR(INDEX(兵法调用模板!$AW:$AW,MATCH(F83,兵法调用模板!$AU:$AU,0)),INDEX(兵法调用模板!$BA:$BA,MATCH(F83,兵法调用模板!$AY:$AY,0))),INDEX(兵法调用模板!$BE:$BE,MATCH(F83,兵法调用模板!$BC:$BC,0))),"")</f>
        <v>0.1</v>
      </c>
      <c r="J83" s="172" t="s">
        <v>441</v>
      </c>
      <c r="K83" s="175">
        <f t="shared" si="5"/>
        <v>1</v>
      </c>
      <c r="M83" s="174" t="str">
        <f>IF(索引!T82="","",索引!T82&amp;2)</f>
        <v>302392</v>
      </c>
      <c r="N83" s="172" t="str">
        <f>IFERROR(IF(M83="","",IFERROR(IFERROR(INDEX(兵法调用模板!$BH:$BH,MATCH(M83,兵法调用模板!$AU:$AU,0)),INDEX(兵法调用模板!$BH:$BH,MATCH(M83,兵法调用模板!$AY:$AY,0))),INDEX(兵法调用模板!$BH:$BH,MATCH(M83,兵法调用模板!$BC:$BC,0)))),"")</f>
        <v>敌方单位靠近我方弓将或弓弩兵时，会被击退并减速80%，持续{0}秒，我方弓将或弓弩兵获得必定命中效果并且攻速提升{1}点，持续6秒。（每个单位冷却时间20秒，攻速提升不会带来更多的回怒{2}%）</v>
      </c>
      <c r="O83" s="201">
        <f>IFERROR(IFERROR(IFERROR(INDEX(兵法调用模板!$AV:$AV,MATCH(M83,兵法调用模板!$AU:$AU,0)),INDEX(兵法调用模板!$AZ:$AZ,MATCH(M83,兵法调用模板!$AY:$AY,0))),INDEX(兵法调用模板!$BD:$BD,MATCH(M83,兵法调用模板!$BC:$BC,0))),"")</f>
        <v>58</v>
      </c>
      <c r="P83" s="201">
        <f>IFERROR(IFERROR(IFERROR(INDEX(兵法调用模板!$AW:$AW,MATCH(M83,兵法调用模板!$AU:$AU,0)),INDEX(兵法调用模板!$BA:$BA,MATCH(M83,兵法调用模板!$AY:$AY,0))),INDEX(兵法调用模板!$BE:$BE,MATCH(M83,兵法调用模板!$BC:$BC,0))),"")</f>
        <v>5.2</v>
      </c>
      <c r="Q83" s="172" t="s">
        <v>441</v>
      </c>
      <c r="R83" s="175">
        <f t="shared" si="8"/>
        <v>1</v>
      </c>
      <c r="T83" s="174" t="str">
        <f>IF(索引!T82="","",索引!T82&amp;3)</f>
        <v>302393</v>
      </c>
      <c r="U83" s="172" t="str">
        <f>IFERROR(IF(T83="","",IFERROR(IFERROR(INDEX(兵法调用模板!$BH:$BH,MATCH(T83,兵法调用模板!$AU:$AU,0)),INDEX(兵法调用模板!$BH:$BH,MATCH(T83,兵法调用模板!$AY:$AY,0))),INDEX(兵法调用模板!$BH:$BH,MATCH(T83,兵法调用模板!$BC:$BC,0)))),"")</f>
        <v>敌方单位靠近我方弓将或弓弩兵时，会被击退并减速80%，持续{0}秒，我方弓将或弓弩兵获得必定命中效果并且攻速提升{1}点，持续6秒。（每个单位冷却时间20秒，攻速提升不会带来更多的回怒{2}%）</v>
      </c>
      <c r="V83" s="201">
        <f>IFERROR(IFERROR(IFERROR(INDEX(兵法调用模板!$AV:$AV,MATCH(T83,兵法调用模板!$AU:$AU,0)),INDEX(兵法调用模板!$AZ:$AZ,MATCH(T83,兵法调用模板!$AY:$AY,0))),INDEX(兵法调用模板!$BD:$BD,MATCH(T83,兵法调用模板!$BC:$BC,0))),"")</f>
        <v>-0.17058823529411765</v>
      </c>
      <c r="W83" s="201">
        <f>IFERROR(IFERROR(IFERROR(INDEX(兵法调用模板!$AW:$AW,MATCH(T83,兵法调用模板!$AU:$AU,0)),INDEX(兵法调用模板!$BA:$BA,MATCH(T83,兵法调用模板!$AY:$AY,0))),INDEX(兵法调用模板!$BE:$BE,MATCH(T83,兵法调用模板!$BC:$BC,0))),"")</f>
        <v>-1.5294117647058824E-2</v>
      </c>
      <c r="X83" s="172" t="s">
        <v>441</v>
      </c>
      <c r="Y83" s="175">
        <f t="shared" si="6"/>
        <v>-100</v>
      </c>
      <c r="AA83" s="174" t="str">
        <f>IF(索引!T82="","",索引!T82&amp;4)</f>
        <v>302394</v>
      </c>
      <c r="AB83" s="172" t="str">
        <f>IFERROR(IF(AA83="","",IFERROR(IFERROR(INDEX(兵法调用模板!$BH:$BH,MATCH(AA83,兵法调用模板!$AU:$AU,0)),INDEX(兵法调用模板!$BH:$BH,MATCH(AA83,兵法调用模板!$AY:$AY,0))),INDEX(兵法调用模板!$BH:$BH,MATCH(AA83,兵法调用模板!$BC:$BC,0)))),"")</f>
        <v/>
      </c>
      <c r="AC83" s="201" t="str">
        <f>IFERROR(IFERROR(IFERROR(INDEX(兵法调用模板!$AV:$AV,MATCH(AA83,兵法调用模板!$AU:$AU,0)),INDEX(兵法调用模板!$AZ:$AZ,MATCH(AA83,兵法调用模板!$AY:$AY,0))),INDEX(兵法调用模板!$BD:$BD,MATCH(AA83,兵法调用模板!$BC:$BC,0))),"")</f>
        <v/>
      </c>
      <c r="AD83" s="201" t="str">
        <f>IFERROR(IFERROR(IFERROR(INDEX(兵法调用模板!$AW:$AW,MATCH(AA83,兵法调用模板!$AU:$AU,0)),INDEX(兵法调用模板!$BA:$BA,MATCH(AA83,兵法调用模板!$AY:$AY,0))),INDEX(兵法调用模板!$BE:$BE,MATCH(AA83,兵法调用模板!$BC:$BC,0))),"")</f>
        <v/>
      </c>
      <c r="AE83" s="172" t="s">
        <v>441</v>
      </c>
      <c r="AF83" s="175">
        <f t="shared" si="9"/>
        <v>1</v>
      </c>
      <c r="AH83" s="174" t="str">
        <f>IF(索引!T82="","",索引!T82&amp;5)</f>
        <v>302395</v>
      </c>
      <c r="AI83" s="172" t="str">
        <f>IFERROR(IF(AH83="","",IFERROR(IFERROR(INDEX(兵法调用模板!$BH:$BH,MATCH(AH83,兵法调用模板!$AU:$AU,0)),INDEX(兵法调用模板!$BH:$BH,MATCH(AH83,兵法调用模板!$AY:$AY,0))),INDEX(兵法调用模板!$BH:$BH,MATCH(AH83,兵法调用模板!$BC:$BC,0)))),"")</f>
        <v/>
      </c>
      <c r="AJ83" s="201" t="str">
        <f>IFERROR(IFERROR(IFERROR(INDEX(兵法调用模板!$AV:$AV,MATCH(AH83,兵法调用模板!$AU:$AU,0)),INDEX(兵法调用模板!$AZ:$AZ,MATCH(AH83,兵法调用模板!$AY:$AY,0))),INDEX(兵法调用模板!$BD:$BD,MATCH(AH83,兵法调用模板!$BC:$BC,0))),"")</f>
        <v/>
      </c>
      <c r="AK83" s="201" t="str">
        <f>IFERROR(IFERROR(IFERROR(INDEX(兵法调用模板!$AW:$AW,MATCH(AH83,兵法调用模板!$AU:$AU,0)),INDEX(兵法调用模板!$BA:$BA,MATCH(AH83,兵法调用模板!$AY:$AY,0))),INDEX(兵法调用模板!$BE:$BE,MATCH(AH83,兵法调用模板!$BC:$BC,0))),"")</f>
        <v/>
      </c>
      <c r="AL83" s="172" t="s">
        <v>441</v>
      </c>
      <c r="AM83" s="175">
        <f t="shared" si="7"/>
        <v>1</v>
      </c>
    </row>
    <row r="84" spans="6:39">
      <c r="F84" s="174" t="str">
        <f>IF(索引!T83="","",索引!T83&amp;1)</f>
        <v>302401</v>
      </c>
      <c r="G84" s="172" t="str">
        <f>IFERROR(IF(F84="","",IFERROR(IFERROR(INDEX(兵法调用模板!$BH:$BH,MATCH(F84,兵法调用模板!$AU:$AU,0)),INDEX(兵法调用模板!$BH:$BH,MATCH(F84,兵法调用模板!$AY:$AY,0))),INDEX(兵法调用模板!$BH:$BH,MATCH(F84,兵法调用模板!$BC:$BC,0)))),"")</f>
        <v>己方其余武将生命低于40%时，携带兵法的武将对其周围敌人施加嘲讽，持续{0}秒，被嘲讽的敌人攻速降低{1}点，移速提升15点。（对每名友方武将仅触发1次）</v>
      </c>
      <c r="H84" s="201">
        <f>IFERROR(IFERROR(IFERROR(INDEX(兵法调用模板!$AV:$AV,MATCH(F84,兵法调用模板!$AU:$AU,0)),INDEX(兵法调用模板!$AZ:$AZ,MATCH(F84,兵法调用模板!$AY:$AY,0))),INDEX(兵法调用模板!$BD:$BD,MATCH(F84,兵法调用模板!$BC:$BC,0))),"")</f>
        <v>1.7</v>
      </c>
      <c r="I84" s="201">
        <f>IFERROR(IFERROR(IFERROR(INDEX(兵法调用模板!$AW:$AW,MATCH(F84,兵法调用模板!$AU:$AU,0)),INDEX(兵法调用模板!$BA:$BA,MATCH(F84,兵法调用模板!$AY:$AY,0))),INDEX(兵法调用模板!$BE:$BE,MATCH(F84,兵法调用模板!$BC:$BC,0))),"")</f>
        <v>0.18</v>
      </c>
      <c r="J84" s="172" t="s">
        <v>441</v>
      </c>
      <c r="K84" s="175">
        <f t="shared" si="5"/>
        <v>1</v>
      </c>
      <c r="M84" s="174" t="str">
        <f>IF(索引!T83="","",索引!T83&amp;2)</f>
        <v>302402</v>
      </c>
      <c r="N84" s="172" t="str">
        <f>IFERROR(IF(M84="","",IFERROR(IFERROR(INDEX(兵法调用模板!$BH:$BH,MATCH(M84,兵法调用模板!$AU:$AU,0)),INDEX(兵法调用模板!$BH:$BH,MATCH(M84,兵法调用模板!$AY:$AY,0))),INDEX(兵法调用模板!$BH:$BH,MATCH(M84,兵法调用模板!$BC:$BC,0)))),"")</f>
        <v>己方其余武将生命低于40%时，携带兵法的武将对其周围敌人施加嘲讽，持续{0}秒，被嘲讽的敌人攻速降低{1}点，移速提升15点。（对每名友方武将仅触发1次）</v>
      </c>
      <c r="O84" s="201">
        <f>IFERROR(IFERROR(IFERROR(INDEX(兵法调用模板!$AV:$AV,MATCH(M84,兵法调用模板!$AU:$AU,0)),INDEX(兵法调用模板!$AZ:$AZ,MATCH(M84,兵法调用模板!$AY:$AY,0))),INDEX(兵法调用模板!$BD:$BD,MATCH(M84,兵法调用模板!$BC:$BC,0))),"")</f>
        <v>-16</v>
      </c>
      <c r="P84" s="201">
        <f>IFERROR(IFERROR(IFERROR(INDEX(兵法调用模板!$AW:$AW,MATCH(M84,兵法调用模板!$AU:$AU,0)),INDEX(兵法调用模板!$BA:$BA,MATCH(M84,兵法调用模板!$AY:$AY,0))),INDEX(兵法调用模板!$BE:$BE,MATCH(M84,兵法调用模板!$BC:$BC,0))),"")</f>
        <v>-1.6</v>
      </c>
      <c r="Q84" s="172" t="s">
        <v>441</v>
      </c>
      <c r="R84" s="175">
        <f t="shared" si="8"/>
        <v>-1</v>
      </c>
      <c r="T84" s="174" t="str">
        <f>IF(索引!T83="","",索引!T83&amp;3)</f>
        <v>302403</v>
      </c>
      <c r="U84" s="172" t="str">
        <f>IFERROR(IF(T84="","",IFERROR(IFERROR(INDEX(兵法调用模板!$BH:$BH,MATCH(T84,兵法调用模板!$AU:$AU,0)),INDEX(兵法调用模板!$BH:$BH,MATCH(T84,兵法调用模板!$AY:$AY,0))),INDEX(兵法调用模板!$BH:$BH,MATCH(T84,兵法调用模板!$BC:$BC,0)))),"")</f>
        <v/>
      </c>
      <c r="V84" s="201" t="str">
        <f>IFERROR(IFERROR(IFERROR(INDEX(兵法调用模板!$AV:$AV,MATCH(T84,兵法调用模板!$AU:$AU,0)),INDEX(兵法调用模板!$AZ:$AZ,MATCH(T84,兵法调用模板!$AY:$AY,0))),INDEX(兵法调用模板!$BD:$BD,MATCH(T84,兵法调用模板!$BC:$BC,0))),"")</f>
        <v/>
      </c>
      <c r="W84" s="201" t="str">
        <f>IFERROR(IFERROR(IFERROR(INDEX(兵法调用模板!$AW:$AW,MATCH(T84,兵法调用模板!$AU:$AU,0)),INDEX(兵法调用模板!$BA:$BA,MATCH(T84,兵法调用模板!$AY:$AY,0))),INDEX(兵法调用模板!$BE:$BE,MATCH(T84,兵法调用模板!$BC:$BC,0))),"")</f>
        <v/>
      </c>
      <c r="X84" s="172" t="s">
        <v>441</v>
      </c>
      <c r="Y84" s="175">
        <f t="shared" si="6"/>
        <v>1</v>
      </c>
      <c r="AA84" s="174" t="str">
        <f>IF(索引!T83="","",索引!T83&amp;4)</f>
        <v>302404</v>
      </c>
      <c r="AB84" s="172" t="str">
        <f>IFERROR(IF(AA84="","",IFERROR(IFERROR(INDEX(兵法调用模板!$BH:$BH,MATCH(AA84,兵法调用模板!$AU:$AU,0)),INDEX(兵法调用模板!$BH:$BH,MATCH(AA84,兵法调用模板!$AY:$AY,0))),INDEX(兵法调用模板!$BH:$BH,MATCH(AA84,兵法调用模板!$BC:$BC,0)))),"")</f>
        <v/>
      </c>
      <c r="AC84" s="201" t="str">
        <f>IFERROR(IFERROR(IFERROR(INDEX(兵法调用模板!$AV:$AV,MATCH(AA84,兵法调用模板!$AU:$AU,0)),INDEX(兵法调用模板!$AZ:$AZ,MATCH(AA84,兵法调用模板!$AY:$AY,0))),INDEX(兵法调用模板!$BD:$BD,MATCH(AA84,兵法调用模板!$BC:$BC,0))),"")</f>
        <v/>
      </c>
      <c r="AD84" s="201" t="str">
        <f>IFERROR(IFERROR(IFERROR(INDEX(兵法调用模板!$AW:$AW,MATCH(AA84,兵法调用模板!$AU:$AU,0)),INDEX(兵法调用模板!$BA:$BA,MATCH(AA84,兵法调用模板!$AY:$AY,0))),INDEX(兵法调用模板!$BE:$BE,MATCH(AA84,兵法调用模板!$BC:$BC,0))),"")</f>
        <v/>
      </c>
      <c r="AE84" s="172" t="s">
        <v>441</v>
      </c>
      <c r="AF84" s="175">
        <f t="shared" si="9"/>
        <v>1</v>
      </c>
      <c r="AH84" s="174" t="str">
        <f>IF(索引!T83="","",索引!T83&amp;5)</f>
        <v>302405</v>
      </c>
      <c r="AI84" s="172" t="str">
        <f>IFERROR(IF(AH84="","",IFERROR(IFERROR(INDEX(兵法调用模板!$BH:$BH,MATCH(AH84,兵法调用模板!$AU:$AU,0)),INDEX(兵法调用模板!$BH:$BH,MATCH(AH84,兵法调用模板!$AY:$AY,0))),INDEX(兵法调用模板!$BH:$BH,MATCH(AH84,兵法调用模板!$BC:$BC,0)))),"")</f>
        <v/>
      </c>
      <c r="AJ84" s="201" t="str">
        <f>IFERROR(IFERROR(IFERROR(INDEX(兵法调用模板!$AV:$AV,MATCH(AH84,兵法调用模板!$AU:$AU,0)),INDEX(兵法调用模板!$AZ:$AZ,MATCH(AH84,兵法调用模板!$AY:$AY,0))),INDEX(兵法调用模板!$BD:$BD,MATCH(AH84,兵法调用模板!$BC:$BC,0))),"")</f>
        <v/>
      </c>
      <c r="AK84" s="201" t="str">
        <f>IFERROR(IFERROR(IFERROR(INDEX(兵法调用模板!$AW:$AW,MATCH(AH84,兵法调用模板!$AU:$AU,0)),INDEX(兵法调用模板!$BA:$BA,MATCH(AH84,兵法调用模板!$AY:$AY,0))),INDEX(兵法调用模板!$BE:$BE,MATCH(AH84,兵法调用模板!$BC:$BC,0))),"")</f>
        <v/>
      </c>
      <c r="AL84" s="172" t="s">
        <v>441</v>
      </c>
      <c r="AM84" s="175">
        <f t="shared" si="7"/>
        <v>1</v>
      </c>
    </row>
    <row r="85" spans="6:39">
      <c r="F85" s="174" t="str">
        <f>IF(索引!T84="","",索引!T84&amp;1)</f>
        <v>302411</v>
      </c>
      <c r="G85" s="172" t="str">
        <f>IFERROR(IF(F85="","",IFERROR(IFERROR(INDEX(兵法调用模板!$BH:$BH,MATCH(F85,兵法调用模板!$AU:$AU,0)),INDEX(兵法调用模板!$BH:$BH,MATCH(F85,兵法调用模板!$AY:$AY,0))),INDEX(兵法调用模板!$BH:$BH,MATCH(F85,兵法调用模板!$BC:$BC,0)))),"")</f>
        <v>当武将生命值低于45%时，携带此兵法的武将与所在部队传送至离敌军较远处，获得狂暴状态，获得{0}%暴击率与{1}%吸血率，获得无限制普攻距离，持续15秒，结束后传送回己方最近的武将身边（仅触发一次）。</v>
      </c>
      <c r="H85" s="201">
        <f>IFERROR(IFERROR(IFERROR(INDEX(兵法调用模板!$AV:$AV,MATCH(F85,兵法调用模板!$AU:$AU,0)),INDEX(兵法调用模板!$AZ:$AZ,MATCH(F85,兵法调用模板!$AY:$AY,0))),INDEX(兵法调用模板!$BD:$BD,MATCH(F85,兵法调用模板!$BC:$BC,0))),"")</f>
        <v>0.17</v>
      </c>
      <c r="I85" s="201">
        <f>IFERROR(IFERROR(IFERROR(INDEX(兵法调用模板!$AW:$AW,MATCH(F85,兵法调用模板!$AU:$AU,0)),INDEX(兵法调用模板!$BA:$BA,MATCH(F85,兵法调用模板!$AY:$AY,0))),INDEX(兵法调用模板!$BE:$BE,MATCH(F85,兵法调用模板!$BC:$BC,0))),"")</f>
        <v>1.7999999999999999E-2</v>
      </c>
      <c r="J85" s="172" t="s">
        <v>441</v>
      </c>
      <c r="K85" s="175">
        <f t="shared" si="5"/>
        <v>100</v>
      </c>
      <c r="M85" s="174" t="str">
        <f>IF(索引!T84="","",索引!T84&amp;2)</f>
        <v>302412</v>
      </c>
      <c r="N85" s="172" t="str">
        <f>IFERROR(IF(M85="","",IFERROR(IFERROR(INDEX(兵法调用模板!$BH:$BH,MATCH(M85,兵法调用模板!$AU:$AU,0)),INDEX(兵法调用模板!$BH:$BH,MATCH(M85,兵法调用模板!$AY:$AY,0))),INDEX(兵法调用模板!$BH:$BH,MATCH(M85,兵法调用模板!$BC:$BC,0)))),"")</f>
        <v>当武将生命值低于45%时，携带此兵法的武将与所在部队传送至离敌军较远处，获得狂暴状态，获得{0}%暴击率与{1}%吸血率，获得无限制普攻距离，持续15秒，结束后传送回己方最近的武将身边（仅触发一次）。</v>
      </c>
      <c r="O85" s="201">
        <f>IFERROR(IFERROR(IFERROR(INDEX(兵法调用模板!$AV:$AV,MATCH(M85,兵法调用模板!$AU:$AU,0)),INDEX(兵法调用模板!$AZ:$AZ,MATCH(M85,兵法调用模板!$AY:$AY,0))),INDEX(兵法调用模板!$BD:$BD,MATCH(M85,兵法调用模板!$BC:$BC,0))),"")</f>
        <v>0.14499999999999999</v>
      </c>
      <c r="P85" s="201">
        <f>IFERROR(IFERROR(IFERROR(INDEX(兵法调用模板!$AW:$AW,MATCH(M85,兵法调用模板!$AU:$AU,0)),INDEX(兵法调用模板!$BA:$BA,MATCH(M85,兵法调用模板!$AY:$AY,0))),INDEX(兵法调用模板!$BE:$BE,MATCH(M85,兵法调用模板!$BC:$BC,0))),"")</f>
        <v>1.2999999999999999E-2</v>
      </c>
      <c r="Q85" s="172" t="s">
        <v>441</v>
      </c>
      <c r="R85" s="175">
        <f t="shared" si="8"/>
        <v>100</v>
      </c>
      <c r="T85" s="174" t="str">
        <f>IF(索引!T84="","",索引!T84&amp;3)</f>
        <v>302413</v>
      </c>
      <c r="U85" s="172" t="str">
        <f>IFERROR(IF(T85="","",IFERROR(IFERROR(INDEX(兵法调用模板!$BH:$BH,MATCH(T85,兵法调用模板!$AU:$AU,0)),INDEX(兵法调用模板!$BH:$BH,MATCH(T85,兵法调用模板!$AY:$AY,0))),INDEX(兵法调用模板!$BH:$BH,MATCH(T85,兵法调用模板!$BC:$BC,0)))),"")</f>
        <v/>
      </c>
      <c r="V85" s="201" t="str">
        <f>IFERROR(IFERROR(IFERROR(INDEX(兵法调用模板!$AV:$AV,MATCH(T85,兵法调用模板!$AU:$AU,0)),INDEX(兵法调用模板!$AZ:$AZ,MATCH(T85,兵法调用模板!$AY:$AY,0))),INDEX(兵法调用模板!$BD:$BD,MATCH(T85,兵法调用模板!$BC:$BC,0))),"")</f>
        <v/>
      </c>
      <c r="W85" s="201" t="str">
        <f>IFERROR(IFERROR(IFERROR(INDEX(兵法调用模板!$AW:$AW,MATCH(T85,兵法调用模板!$AU:$AU,0)),INDEX(兵法调用模板!$BA:$BA,MATCH(T85,兵法调用模板!$AY:$AY,0))),INDEX(兵法调用模板!$BE:$BE,MATCH(T85,兵法调用模板!$BC:$BC,0))),"")</f>
        <v/>
      </c>
      <c r="X85" s="172" t="s">
        <v>441</v>
      </c>
      <c r="Y85" s="175">
        <f t="shared" si="6"/>
        <v>1</v>
      </c>
      <c r="AA85" s="174" t="str">
        <f>IF(索引!T84="","",索引!T84&amp;4)</f>
        <v>302414</v>
      </c>
      <c r="AB85" s="172" t="str">
        <f>IFERROR(IF(AA85="","",IFERROR(IFERROR(INDEX(兵法调用模板!$BH:$BH,MATCH(AA85,兵法调用模板!$AU:$AU,0)),INDEX(兵法调用模板!$BH:$BH,MATCH(AA85,兵法调用模板!$AY:$AY,0))),INDEX(兵法调用模板!$BH:$BH,MATCH(AA85,兵法调用模板!$BC:$BC,0)))),"")</f>
        <v/>
      </c>
      <c r="AC85" s="201" t="str">
        <f>IFERROR(IFERROR(IFERROR(INDEX(兵法调用模板!$AV:$AV,MATCH(AA85,兵法调用模板!$AU:$AU,0)),INDEX(兵法调用模板!$AZ:$AZ,MATCH(AA85,兵法调用模板!$AY:$AY,0))),INDEX(兵法调用模板!$BD:$BD,MATCH(AA85,兵法调用模板!$BC:$BC,0))),"")</f>
        <v/>
      </c>
      <c r="AD85" s="201" t="str">
        <f>IFERROR(IFERROR(IFERROR(INDEX(兵法调用模板!$AW:$AW,MATCH(AA85,兵法调用模板!$AU:$AU,0)),INDEX(兵法调用模板!$BA:$BA,MATCH(AA85,兵法调用模板!$AY:$AY,0))),INDEX(兵法调用模板!$BE:$BE,MATCH(AA85,兵法调用模板!$BC:$BC,0))),"")</f>
        <v/>
      </c>
      <c r="AE85" s="172" t="s">
        <v>441</v>
      </c>
      <c r="AF85" s="175">
        <f t="shared" si="9"/>
        <v>1</v>
      </c>
      <c r="AH85" s="174" t="str">
        <f>IF(索引!T84="","",索引!T84&amp;5)</f>
        <v>302415</v>
      </c>
      <c r="AI85" s="172" t="str">
        <f>IFERROR(IF(AH85="","",IFERROR(IFERROR(INDEX(兵法调用模板!$BH:$BH,MATCH(AH85,兵法调用模板!$AU:$AU,0)),INDEX(兵法调用模板!$BH:$BH,MATCH(AH85,兵法调用模板!$AY:$AY,0))),INDEX(兵法调用模板!$BH:$BH,MATCH(AH85,兵法调用模板!$BC:$BC,0)))),"")</f>
        <v/>
      </c>
      <c r="AJ85" s="201" t="str">
        <f>IFERROR(IFERROR(IFERROR(INDEX(兵法调用模板!$AV:$AV,MATCH(AH85,兵法调用模板!$AU:$AU,0)),INDEX(兵法调用模板!$AZ:$AZ,MATCH(AH85,兵法调用模板!$AY:$AY,0))),INDEX(兵法调用模板!$BD:$BD,MATCH(AH85,兵法调用模板!$BC:$BC,0))),"")</f>
        <v/>
      </c>
      <c r="AK85" s="201" t="str">
        <f>IFERROR(IFERROR(IFERROR(INDEX(兵法调用模板!$AW:$AW,MATCH(AH85,兵法调用模板!$AU:$AU,0)),INDEX(兵法调用模板!$BA:$BA,MATCH(AH85,兵法调用模板!$AY:$AY,0))),INDEX(兵法调用模板!$BE:$BE,MATCH(AH85,兵法调用模板!$BC:$BC,0))),"")</f>
        <v/>
      </c>
      <c r="AL85" s="172" t="s">
        <v>441</v>
      </c>
      <c r="AM85" s="175">
        <f t="shared" si="7"/>
        <v>1</v>
      </c>
    </row>
    <row r="86" spans="6:39">
      <c r="F86" s="174" t="str">
        <f>IF(索引!T85="","",索引!T85&amp;1)</f>
        <v>303231</v>
      </c>
      <c r="G86" s="172" t="str">
        <f>IFERROR(IF(F86="","",IFERROR(IFERROR(INDEX(兵法调用模板!$BH:$BH,MATCH(F86,兵法调用模板!$AU:$AU,0)),INDEX(兵法调用模板!$BH:$BH,MATCH(F86,兵法调用模板!$AY:$AY,0))),INDEX(兵法调用模板!$BH:$BH,MATCH(F86,兵法调用模板!$BC:$BC,0)))),"")</f>
        <v>自身造成伤害降低30%，但所率士兵造成伤害提高{0}%，减伤提高{1}%。（武将死亡时失效）</v>
      </c>
      <c r="H86" s="201">
        <f>IFERROR(IFERROR(IFERROR(INDEX(兵法调用模板!$AV:$AV,MATCH(F86,兵法调用模板!$AU:$AU,0)),INDEX(兵法调用模板!$AZ:$AZ,MATCH(F86,兵法调用模板!$AY:$AY,0))),INDEX(兵法调用模板!$BD:$BD,MATCH(F86,兵法调用模板!$BC:$BC,0))),"")</f>
        <v>0.25</v>
      </c>
      <c r="I86" s="201">
        <f>IFERROR(IFERROR(IFERROR(INDEX(兵法调用模板!$AW:$AW,MATCH(F86,兵法调用模板!$AU:$AU,0)),INDEX(兵法调用模板!$BA:$BA,MATCH(F86,兵法调用模板!$AY:$AY,0))),INDEX(兵法调用模板!$BE:$BE,MATCH(F86,兵法调用模板!$BC:$BC,0))),"")</f>
        <v>0.02</v>
      </c>
      <c r="J86" s="172" t="s">
        <v>441</v>
      </c>
      <c r="K86" s="175">
        <f t="shared" si="5"/>
        <v>100</v>
      </c>
      <c r="M86" s="174" t="str">
        <f>IF(索引!T85="","",索引!T85&amp;2)</f>
        <v>303232</v>
      </c>
      <c r="N86" s="172" t="str">
        <f>IFERROR(IF(M86="","",IFERROR(IFERROR(INDEX(兵法调用模板!$BH:$BH,MATCH(M86,兵法调用模板!$AU:$AU,0)),INDEX(兵法调用模板!$BH:$BH,MATCH(M86,兵法调用模板!$AY:$AY,0))),INDEX(兵法调用模板!$BH:$BH,MATCH(M86,兵法调用模板!$BC:$BC,0)))),"")</f>
        <v>自身造成伤害降低30%，但所率士兵造成伤害提高{0}%，减伤提高{1}%。（武将死亡时失效）</v>
      </c>
      <c r="O86" s="201">
        <f>IFERROR(IFERROR(IFERROR(INDEX(兵法调用模板!$AV:$AV,MATCH(M86,兵法调用模板!$AU:$AU,0)),INDEX(兵法调用模板!$AZ:$AZ,MATCH(M86,兵法调用模板!$AY:$AY,0))),INDEX(兵法调用模板!$BD:$BD,MATCH(M86,兵法调用模板!$BC:$BC,0))),"")</f>
        <v>7.0000000000000007E-2</v>
      </c>
      <c r="P86" s="201">
        <f>IFERROR(IFERROR(IFERROR(INDEX(兵法调用模板!$AW:$AW,MATCH(M86,兵法调用模板!$AU:$AU,0)),INDEX(兵法调用模板!$BA:$BA,MATCH(M86,兵法调用模板!$AY:$AY,0))),INDEX(兵法调用模板!$BE:$BE,MATCH(M86,兵法调用模板!$BC:$BC,0))),"")</f>
        <v>8.0000000000000002E-3</v>
      </c>
      <c r="Q86" s="172" t="s">
        <v>441</v>
      </c>
      <c r="R86" s="175">
        <f t="shared" si="8"/>
        <v>100</v>
      </c>
      <c r="T86" s="174" t="str">
        <f>IF(索引!T85="","",索引!T85&amp;3)</f>
        <v>303233</v>
      </c>
      <c r="U86" s="172" t="str">
        <f>IFERROR(IF(T86="","",IFERROR(IFERROR(INDEX(兵法调用模板!$BH:$BH,MATCH(T86,兵法调用模板!$AU:$AU,0)),INDEX(兵法调用模板!$BH:$BH,MATCH(T86,兵法调用模板!$AY:$AY,0))),INDEX(兵法调用模板!$BH:$BH,MATCH(T86,兵法调用模板!$BC:$BC,0)))),"")</f>
        <v/>
      </c>
      <c r="V86" s="201" t="str">
        <f>IFERROR(IFERROR(IFERROR(INDEX(兵法调用模板!$AV:$AV,MATCH(T86,兵法调用模板!$AU:$AU,0)),INDEX(兵法调用模板!$AZ:$AZ,MATCH(T86,兵法调用模板!$AY:$AY,0))),INDEX(兵法调用模板!$BD:$BD,MATCH(T86,兵法调用模板!$BC:$BC,0))),"")</f>
        <v/>
      </c>
      <c r="W86" s="201" t="str">
        <f>IFERROR(IFERROR(IFERROR(INDEX(兵法调用模板!$AW:$AW,MATCH(T86,兵法调用模板!$AU:$AU,0)),INDEX(兵法调用模板!$BA:$BA,MATCH(T86,兵法调用模板!$AY:$AY,0))),INDEX(兵法调用模板!$BE:$BE,MATCH(T86,兵法调用模板!$BC:$BC,0))),"")</f>
        <v/>
      </c>
      <c r="X86" s="172" t="s">
        <v>441</v>
      </c>
      <c r="Y86" s="175">
        <f t="shared" si="6"/>
        <v>1</v>
      </c>
      <c r="AA86" s="174" t="str">
        <f>IF(索引!T85="","",索引!T85&amp;4)</f>
        <v>303234</v>
      </c>
      <c r="AB86" s="172" t="str">
        <f>IFERROR(IF(AA86="","",IFERROR(IFERROR(INDEX(兵法调用模板!$BH:$BH,MATCH(AA86,兵法调用模板!$AU:$AU,0)),INDEX(兵法调用模板!$BH:$BH,MATCH(AA86,兵法调用模板!$AY:$AY,0))),INDEX(兵法调用模板!$BH:$BH,MATCH(AA86,兵法调用模板!$BC:$BC,0)))),"")</f>
        <v/>
      </c>
      <c r="AC86" s="201" t="str">
        <f>IFERROR(IFERROR(IFERROR(INDEX(兵法调用模板!$AV:$AV,MATCH(AA86,兵法调用模板!$AU:$AU,0)),INDEX(兵法调用模板!$AZ:$AZ,MATCH(AA86,兵法调用模板!$AY:$AY,0))),INDEX(兵法调用模板!$BD:$BD,MATCH(AA86,兵法调用模板!$BC:$BC,0))),"")</f>
        <v/>
      </c>
      <c r="AD86" s="201" t="str">
        <f>IFERROR(IFERROR(IFERROR(INDEX(兵法调用模板!$AW:$AW,MATCH(AA86,兵法调用模板!$AU:$AU,0)),INDEX(兵法调用模板!$BA:$BA,MATCH(AA86,兵法调用模板!$AY:$AY,0))),INDEX(兵法调用模板!$BE:$BE,MATCH(AA86,兵法调用模板!$BC:$BC,0))),"")</f>
        <v/>
      </c>
      <c r="AE86" s="172" t="s">
        <v>441</v>
      </c>
      <c r="AF86" s="175">
        <f t="shared" si="9"/>
        <v>1</v>
      </c>
      <c r="AH86" s="174" t="str">
        <f>IF(索引!T85="","",索引!T85&amp;5)</f>
        <v>303235</v>
      </c>
      <c r="AI86" s="172" t="str">
        <f>IFERROR(IF(AH86="","",IFERROR(IFERROR(INDEX(兵法调用模板!$BH:$BH,MATCH(AH86,兵法调用模板!$AU:$AU,0)),INDEX(兵法调用模板!$BH:$BH,MATCH(AH86,兵法调用模板!$AY:$AY,0))),INDEX(兵法调用模板!$BH:$BH,MATCH(AH86,兵法调用模板!$BC:$BC,0)))),"")</f>
        <v/>
      </c>
      <c r="AJ86" s="201" t="str">
        <f>IFERROR(IFERROR(IFERROR(INDEX(兵法调用模板!$AV:$AV,MATCH(AH86,兵法调用模板!$AU:$AU,0)),INDEX(兵法调用模板!$AZ:$AZ,MATCH(AH86,兵法调用模板!$AY:$AY,0))),INDEX(兵法调用模板!$BD:$BD,MATCH(AH86,兵法调用模板!$BC:$BC,0))),"")</f>
        <v/>
      </c>
      <c r="AK86" s="201" t="str">
        <f>IFERROR(IFERROR(IFERROR(INDEX(兵法调用模板!$AW:$AW,MATCH(AH86,兵法调用模板!$AU:$AU,0)),INDEX(兵法调用模板!$BA:$BA,MATCH(AH86,兵法调用模板!$AY:$AY,0))),INDEX(兵法调用模板!$BE:$BE,MATCH(AH86,兵法调用模板!$BC:$BC,0))),"")</f>
        <v/>
      </c>
      <c r="AL86" s="172" t="s">
        <v>441</v>
      </c>
      <c r="AM86" s="175">
        <f t="shared" si="7"/>
        <v>1</v>
      </c>
    </row>
    <row r="87" spans="6:39">
      <c r="F87" s="174" t="str">
        <f>IF(索引!T86="","",索引!T86&amp;1)</f>
        <v>303241</v>
      </c>
      <c r="G87" s="172" t="str">
        <f>IFERROR(IF(F87="","",IFERROR(IFERROR(INDEX(兵法调用模板!$BH:$BH,MATCH(F87,兵法调用模板!$AU:$AU,0)),INDEX(兵法调用模板!$BH:$BH,MATCH(F87,兵法调用模板!$AY:$AY,0))),INDEX(兵法调用模板!$BH:$BH,MATCH(F87,兵法调用模板!$BC:$BC,0)))),"")</f>
        <v>武将释放怒气技能后立即获得{0}怒气，并使附近的士兵按类型得到{1}秒增强并回复武将攻击力{2}%的生命，弓弩兵获得隐身效果，车骑兵获得30%暴击率，步兵免疫负面效果。（所有效果冷却时间20秒）</v>
      </c>
      <c r="H87" s="201">
        <f>IFERROR(IFERROR(IFERROR(INDEX(兵法调用模板!$AV:$AV,MATCH(F87,兵法调用模板!$AU:$AU,0)),INDEX(兵法调用模板!$AZ:$AZ,MATCH(F87,兵法调用模板!$AY:$AY,0))),INDEX(兵法调用模板!$BD:$BD,MATCH(F87,兵法调用模板!$BC:$BC,0))),"")</f>
        <v>8.5</v>
      </c>
      <c r="I87" s="201">
        <f>IFERROR(IFERROR(IFERROR(INDEX(兵法调用模板!$AW:$AW,MATCH(F87,兵法调用模板!$AU:$AU,0)),INDEX(兵法调用模板!$BA:$BA,MATCH(F87,兵法调用模板!$AY:$AY,0))),INDEX(兵法调用模板!$BE:$BE,MATCH(F87,兵法调用模板!$BC:$BC,0))),"")</f>
        <v>0.9</v>
      </c>
      <c r="J87" s="172" t="s">
        <v>441</v>
      </c>
      <c r="K87" s="175">
        <f t="shared" si="5"/>
        <v>1</v>
      </c>
      <c r="M87" s="174" t="str">
        <f>IF(索引!T86="","",索引!T86&amp;2)</f>
        <v>303242</v>
      </c>
      <c r="N87" s="172" t="str">
        <f>IFERROR(IF(M87="","",IFERROR(IFERROR(INDEX(兵法调用模板!$BH:$BH,MATCH(M87,兵法调用模板!$AU:$AU,0)),INDEX(兵法调用模板!$BH:$BH,MATCH(M87,兵法调用模板!$AY:$AY,0))),INDEX(兵法调用模板!$BH:$BH,MATCH(M87,兵法调用模板!$BC:$BC,0)))),"")</f>
        <v>武将释放怒气技能后立即获得{0}怒气，并使附近的士兵按类型得到{1}秒增强并回复武将攻击力{2}%的生命，弓弩兵获得隐身效果，车骑兵获得30%暴击率，步兵免疫负面效果。（所有效果冷却时间20秒）</v>
      </c>
      <c r="O87" s="201">
        <f>IFERROR(IFERROR(IFERROR(INDEX(兵法调用模板!$AV:$AV,MATCH(M87,兵法调用模板!$AU:$AU,0)),INDEX(兵法调用模板!$AZ:$AZ,MATCH(M87,兵法调用模板!$AY:$AY,0))),INDEX(兵法调用模板!$BD:$BD,MATCH(M87,兵法调用模板!$BC:$BC,0))),"")</f>
        <v>2.2000000000000002</v>
      </c>
      <c r="P87" s="201">
        <f>IFERROR(IFERROR(IFERROR(INDEX(兵法调用模板!$AW:$AW,MATCH(M87,兵法调用模板!$AU:$AU,0)),INDEX(兵法调用模板!$BA:$BA,MATCH(M87,兵法调用模板!$AY:$AY,0))),INDEX(兵法调用模板!$BE:$BE,MATCH(M87,兵法调用模板!$BC:$BC,0))),"")</f>
        <v>0.28000000000000003</v>
      </c>
      <c r="Q87" s="172" t="s">
        <v>441</v>
      </c>
      <c r="R87" s="175">
        <f t="shared" si="8"/>
        <v>1</v>
      </c>
      <c r="T87" s="174" t="str">
        <f>IF(索引!T86="","",索引!T86&amp;3)</f>
        <v>303243</v>
      </c>
      <c r="U87" s="172" t="str">
        <f>IFERROR(IF(T87="","",IFERROR(IFERROR(INDEX(兵法调用模板!$BH:$BH,MATCH(T87,兵法调用模板!$AU:$AU,0)),INDEX(兵法调用模板!$BH:$BH,MATCH(T87,兵法调用模板!$AY:$AY,0))),INDEX(兵法调用模板!$BH:$BH,MATCH(T87,兵法调用模板!$BC:$BC,0)))),"")</f>
        <v>武将释放怒气技能后立即获得{0}怒气，并使附近的士兵按类型得到{1}秒增强并回复武将攻击力{2}%的生命，弓弩兵获得隐身效果，车骑兵获得30%暴击率，步兵免疫负面效果。（所有效果冷却时间20秒）</v>
      </c>
      <c r="V87" s="201">
        <f>IFERROR(IFERROR(IFERROR(INDEX(兵法调用模板!$AV:$AV,MATCH(T87,兵法调用模板!$AU:$AU,0)),INDEX(兵法调用模板!$AZ:$AZ,MATCH(T87,兵法调用模板!$AY:$AY,0))),INDEX(兵法调用模板!$BD:$BD,MATCH(T87,兵法调用模板!$BC:$BC,0))),"")</f>
        <v>5.5E-2</v>
      </c>
      <c r="W87" s="201">
        <f>IFERROR(IFERROR(IFERROR(INDEX(兵法调用模板!$AW:$AW,MATCH(T87,兵法调用模板!$AU:$AU,0)),INDEX(兵法调用模板!$BA:$BA,MATCH(T87,兵法调用模板!$AY:$AY,0))),INDEX(兵法调用模板!$BE:$BE,MATCH(T87,兵法调用模板!$BC:$BC,0))),"")</f>
        <v>7.0000000000000001E-3</v>
      </c>
      <c r="X87" s="172" t="s">
        <v>441</v>
      </c>
      <c r="Y87" s="175">
        <f t="shared" si="6"/>
        <v>100</v>
      </c>
      <c r="AA87" s="174" t="str">
        <f>IF(索引!T86="","",索引!T86&amp;4)</f>
        <v>303244</v>
      </c>
      <c r="AB87" s="172" t="str">
        <f>IFERROR(IF(AA87="","",IFERROR(IFERROR(INDEX(兵法调用模板!$BH:$BH,MATCH(AA87,兵法调用模板!$AU:$AU,0)),INDEX(兵法调用模板!$BH:$BH,MATCH(AA87,兵法调用模板!$AY:$AY,0))),INDEX(兵法调用模板!$BH:$BH,MATCH(AA87,兵法调用模板!$BC:$BC,0)))),"")</f>
        <v/>
      </c>
      <c r="AC87" s="201" t="str">
        <f>IFERROR(IFERROR(IFERROR(INDEX(兵法调用模板!$AV:$AV,MATCH(AA87,兵法调用模板!$AU:$AU,0)),INDEX(兵法调用模板!$AZ:$AZ,MATCH(AA87,兵法调用模板!$AY:$AY,0))),INDEX(兵法调用模板!$BD:$BD,MATCH(AA87,兵法调用模板!$BC:$BC,0))),"")</f>
        <v/>
      </c>
      <c r="AD87" s="201" t="str">
        <f>IFERROR(IFERROR(IFERROR(INDEX(兵法调用模板!$AW:$AW,MATCH(AA87,兵法调用模板!$AU:$AU,0)),INDEX(兵法调用模板!$BA:$BA,MATCH(AA87,兵法调用模板!$AY:$AY,0))),INDEX(兵法调用模板!$BE:$BE,MATCH(AA87,兵法调用模板!$BC:$BC,0))),"")</f>
        <v/>
      </c>
      <c r="AE87" s="172" t="s">
        <v>441</v>
      </c>
      <c r="AF87" s="175">
        <f t="shared" si="9"/>
        <v>1</v>
      </c>
      <c r="AH87" s="174" t="str">
        <f>IF(索引!T86="","",索引!T86&amp;5)</f>
        <v>303245</v>
      </c>
      <c r="AI87" s="172" t="str">
        <f>IFERROR(IF(AH87="","",IFERROR(IFERROR(INDEX(兵法调用模板!$BH:$BH,MATCH(AH87,兵法调用模板!$AU:$AU,0)),INDEX(兵法调用模板!$BH:$BH,MATCH(AH87,兵法调用模板!$AY:$AY,0))),INDEX(兵法调用模板!$BH:$BH,MATCH(AH87,兵法调用模板!$BC:$BC,0)))),"")</f>
        <v/>
      </c>
      <c r="AJ87" s="201" t="str">
        <f>IFERROR(IFERROR(IFERROR(INDEX(兵法调用模板!$AV:$AV,MATCH(AH87,兵法调用模板!$AU:$AU,0)),INDEX(兵法调用模板!$AZ:$AZ,MATCH(AH87,兵法调用模板!$AY:$AY,0))),INDEX(兵法调用模板!$BD:$BD,MATCH(AH87,兵法调用模板!$BC:$BC,0))),"")</f>
        <v/>
      </c>
      <c r="AK87" s="201" t="str">
        <f>IFERROR(IFERROR(IFERROR(INDEX(兵法调用模板!$AW:$AW,MATCH(AH87,兵法调用模板!$AU:$AU,0)),INDEX(兵法调用模板!$BA:$BA,MATCH(AH87,兵法调用模板!$AY:$AY,0))),INDEX(兵法调用模板!$BE:$BE,MATCH(AH87,兵法调用模板!$BC:$BC,0))),"")</f>
        <v/>
      </c>
      <c r="AL87" s="172" t="s">
        <v>441</v>
      </c>
      <c r="AM87" s="175">
        <f t="shared" si="7"/>
        <v>1</v>
      </c>
    </row>
    <row r="88" spans="6:39">
      <c r="F88" s="174" t="str">
        <f>IF(索引!T87="","",索引!T87&amp;1)</f>
        <v>303251</v>
      </c>
      <c r="G88" s="172" t="str">
        <f>IFERROR(IF(F88="","",IFERROR(IFERROR(INDEX(兵法调用模板!$BH:$BH,MATCH(F88,兵法调用模板!$AU:$AU,0)),INDEX(兵法调用模板!$BH:$BH,MATCH(F88,兵法调用模板!$AY:$AY,0))),INDEX(兵法调用模板!$BH:$BH,MATCH(F88,兵法调用模板!$BC:$BC,0)))),"")</f>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c r="H88" s="201">
        <f>IFERROR(IFERROR(IFERROR(INDEX(兵法调用模板!$AV:$AV,MATCH(F88,兵法调用模板!$AU:$AU,0)),INDEX(兵法调用模板!$AZ:$AZ,MATCH(F88,兵法调用模板!$AY:$AY,0))),INDEX(兵法调用模板!$BD:$BD,MATCH(F88,兵法调用模板!$BC:$BC,0))),"")</f>
        <v>0.22</v>
      </c>
      <c r="I88" s="201">
        <f>IFERROR(IFERROR(IFERROR(INDEX(兵法调用模板!$AW:$AW,MATCH(F88,兵法调用模板!$AU:$AU,0)),INDEX(兵法调用模板!$BA:$BA,MATCH(F88,兵法调用模板!$AY:$AY,0))),INDEX(兵法调用模板!$BE:$BE,MATCH(F88,兵法调用模板!$BC:$BC,0))),"")</f>
        <v>2.5000000000000001E-2</v>
      </c>
      <c r="J88" s="172" t="s">
        <v>442</v>
      </c>
      <c r="K88" s="175">
        <v>100</v>
      </c>
      <c r="M88" s="174" t="str">
        <f>IF(索引!T87="","",索引!T87&amp;2)</f>
        <v>303252</v>
      </c>
      <c r="N88" s="172" t="str">
        <f>IFERROR(IF(M88="","",IFERROR(IFERROR(INDEX(兵法调用模板!$BH:$BH,MATCH(M88,兵法调用模板!$AU:$AU,0)),INDEX(兵法调用模板!$BH:$BH,MATCH(M88,兵法调用模板!$AY:$AY,0))),INDEX(兵法调用模板!$BH:$BH,MATCH(M88,兵法调用模板!$BC:$BC,0)))),"")</f>
        <v/>
      </c>
      <c r="O88" s="201" t="str">
        <f>IFERROR(IFERROR(IFERROR(INDEX(兵法调用模板!$AV:$AV,MATCH(M88,兵法调用模板!$AU:$AU,0)),INDEX(兵法调用模板!$AZ:$AZ,MATCH(M88,兵法调用模板!$AY:$AY,0))),INDEX(兵法调用模板!$BD:$BD,MATCH(M88,兵法调用模板!$BC:$BC,0))),"")</f>
        <v/>
      </c>
      <c r="P88" s="201" t="str">
        <f>IFERROR(IFERROR(IFERROR(INDEX(兵法调用模板!$AW:$AW,MATCH(M88,兵法调用模板!$AU:$AU,0)),INDEX(兵法调用模板!$BA:$BA,MATCH(M88,兵法调用模板!$AY:$AY,0))),INDEX(兵法调用模板!$BE:$BE,MATCH(M88,兵法调用模板!$BC:$BC,0))),"")</f>
        <v/>
      </c>
      <c r="Q88" s="172" t="s">
        <v>441</v>
      </c>
      <c r="R88" s="175">
        <f t="shared" si="8"/>
        <v>1</v>
      </c>
      <c r="T88" s="174" t="str">
        <f>IF(索引!T87="","",索引!T87&amp;3)</f>
        <v>303253</v>
      </c>
      <c r="U88" s="172" t="str">
        <f>IFERROR(IF(T88="","",IFERROR(IFERROR(INDEX(兵法调用模板!$BH:$BH,MATCH(T88,兵法调用模板!$AU:$AU,0)),INDEX(兵法调用模板!$BH:$BH,MATCH(T88,兵法调用模板!$AY:$AY,0))),INDEX(兵法调用模板!$BH:$BH,MATCH(T88,兵法调用模板!$BC:$BC,0)))),"")</f>
        <v/>
      </c>
      <c r="V88" s="201" t="str">
        <f>IFERROR(IFERROR(IFERROR(INDEX(兵法调用模板!$AV:$AV,MATCH(T88,兵法调用模板!$AU:$AU,0)),INDEX(兵法调用模板!$AZ:$AZ,MATCH(T88,兵法调用模板!$AY:$AY,0))),INDEX(兵法调用模板!$BD:$BD,MATCH(T88,兵法调用模板!$BC:$BC,0))),"")</f>
        <v/>
      </c>
      <c r="W88" s="201" t="str">
        <f>IFERROR(IFERROR(IFERROR(INDEX(兵法调用模板!$AW:$AW,MATCH(T88,兵法调用模板!$AU:$AU,0)),INDEX(兵法调用模板!$BA:$BA,MATCH(T88,兵法调用模板!$AY:$AY,0))),INDEX(兵法调用模板!$BE:$BE,MATCH(T88,兵法调用模板!$BC:$BC,0))),"")</f>
        <v/>
      </c>
      <c r="X88" s="172" t="s">
        <v>441</v>
      </c>
      <c r="Y88" s="175">
        <f t="shared" si="6"/>
        <v>1</v>
      </c>
      <c r="AA88" s="174" t="str">
        <f>IF(索引!T87="","",索引!T87&amp;4)</f>
        <v>303254</v>
      </c>
      <c r="AB88" s="172" t="str">
        <f>IFERROR(IF(AA88="","",IFERROR(IFERROR(INDEX(兵法调用模板!$BH:$BH,MATCH(AA88,兵法调用模板!$AU:$AU,0)),INDEX(兵法调用模板!$BH:$BH,MATCH(AA88,兵法调用模板!$AY:$AY,0))),INDEX(兵法调用模板!$BH:$BH,MATCH(AA88,兵法调用模板!$BC:$BC,0)))),"")</f>
        <v/>
      </c>
      <c r="AC88" s="201" t="str">
        <f>IFERROR(IFERROR(IFERROR(INDEX(兵法调用模板!$AV:$AV,MATCH(AA88,兵法调用模板!$AU:$AU,0)),INDEX(兵法调用模板!$AZ:$AZ,MATCH(AA88,兵法调用模板!$AY:$AY,0))),INDEX(兵法调用模板!$BD:$BD,MATCH(AA88,兵法调用模板!$BC:$BC,0))),"")</f>
        <v/>
      </c>
      <c r="AD88" s="201" t="str">
        <f>IFERROR(IFERROR(IFERROR(INDEX(兵法调用模板!$AW:$AW,MATCH(AA88,兵法调用模板!$AU:$AU,0)),INDEX(兵法调用模板!$BA:$BA,MATCH(AA88,兵法调用模板!$AY:$AY,0))),INDEX(兵法调用模板!$BE:$BE,MATCH(AA88,兵法调用模板!$BC:$BC,0))),"")</f>
        <v/>
      </c>
      <c r="AE88" s="172" t="s">
        <v>441</v>
      </c>
      <c r="AF88" s="175">
        <f t="shared" si="9"/>
        <v>1</v>
      </c>
      <c r="AH88" s="174" t="str">
        <f>IF(索引!T87="","",索引!T87&amp;5)</f>
        <v>303255</v>
      </c>
      <c r="AI88" s="172" t="str">
        <f>IFERROR(IF(AH88="","",IFERROR(IFERROR(INDEX(兵法调用模板!$BH:$BH,MATCH(AH88,兵法调用模板!$AU:$AU,0)),INDEX(兵法调用模板!$BH:$BH,MATCH(AH88,兵法调用模板!$AY:$AY,0))),INDEX(兵法调用模板!$BH:$BH,MATCH(AH88,兵法调用模板!$BC:$BC,0)))),"")</f>
        <v/>
      </c>
      <c r="AJ88" s="201" t="str">
        <f>IFERROR(IFERROR(IFERROR(INDEX(兵法调用模板!$AV:$AV,MATCH(AH88,兵法调用模板!$AU:$AU,0)),INDEX(兵法调用模板!$AZ:$AZ,MATCH(AH88,兵法调用模板!$AY:$AY,0))),INDEX(兵法调用模板!$BD:$BD,MATCH(AH88,兵法调用模板!$BC:$BC,0))),"")</f>
        <v/>
      </c>
      <c r="AK88" s="201" t="str">
        <f>IFERROR(IFERROR(IFERROR(INDEX(兵法调用模板!$AW:$AW,MATCH(AH88,兵法调用模板!$AU:$AU,0)),INDEX(兵法调用模板!$BA:$BA,MATCH(AH88,兵法调用模板!$AY:$AY,0))),INDEX(兵法调用模板!$BE:$BE,MATCH(AH88,兵法调用模板!$BC:$BC,0))),"")</f>
        <v/>
      </c>
      <c r="AL88" s="172" t="s">
        <v>441</v>
      </c>
      <c r="AM88" s="175">
        <f t="shared" si="7"/>
        <v>1</v>
      </c>
    </row>
    <row r="89" spans="6:39">
      <c r="F89" s="174" t="str">
        <f>IF(索引!T88="","",索引!T88&amp;1)</f>
        <v>303281</v>
      </c>
      <c r="G89" s="172" t="str">
        <f>IFERROR(IF(F89="","",IFERROR(IFERROR(INDEX(兵法调用模板!$BH:$BH,MATCH(F89,兵法调用模板!$AU:$AU,0)),INDEX(兵法调用模板!$BH:$BH,MATCH(F89,兵法调用模板!$AY:$AY,0))),INDEX(兵法调用模板!$BH:$BH,MATCH(F89,兵法调用模板!$BC:$BC,0)))),"")</f>
        <v>护甲提高{0}点，自身仇恨目标受到所有来自士兵的伤害提高{1}%。</v>
      </c>
      <c r="H89" s="201">
        <f>IFERROR(IFERROR(IFERROR(INDEX(兵法调用模板!$AV:$AV,MATCH(F89,兵法调用模板!$AU:$AU,0)),INDEX(兵法调用模板!$AZ:$AZ,MATCH(F89,兵法调用模板!$AY:$AY,0))),INDEX(兵法调用模板!$BD:$BD,MATCH(F89,兵法调用模板!$BC:$BC,0))),"")</f>
        <v>205</v>
      </c>
      <c r="I89" s="201">
        <f>IFERROR(IFERROR(IFERROR(INDEX(兵法调用模板!$AW:$AW,MATCH(F89,兵法调用模板!$AU:$AU,0)),INDEX(兵法调用模板!$BA:$BA,MATCH(F89,兵法调用模板!$AY:$AY,0))),INDEX(兵法调用模板!$BE:$BE,MATCH(F89,兵法调用模板!$BC:$BC,0))),"")</f>
        <v>17</v>
      </c>
      <c r="J89" s="172" t="s">
        <v>441</v>
      </c>
      <c r="K89" s="175">
        <f t="shared" si="5"/>
        <v>1</v>
      </c>
      <c r="M89" s="174" t="str">
        <f>IF(索引!T88="","",索引!T88&amp;2)</f>
        <v>303282</v>
      </c>
      <c r="N89" s="172" t="str">
        <f>IFERROR(IF(M89="","",IFERROR(IFERROR(INDEX(兵法调用模板!$BH:$BH,MATCH(M89,兵法调用模板!$AU:$AU,0)),INDEX(兵法调用模板!$BH:$BH,MATCH(M89,兵法调用模板!$AY:$AY,0))),INDEX(兵法调用模板!$BH:$BH,MATCH(M89,兵法调用模板!$BC:$BC,0)))),"")</f>
        <v>护甲提高{0}点，自身仇恨目标受到所有来自士兵的伤害提高{1}%。</v>
      </c>
      <c r="O89" s="201">
        <f>IFERROR(IFERROR(IFERROR(INDEX(兵法调用模板!$AV:$AV,MATCH(M89,兵法调用模板!$AU:$AU,0)),INDEX(兵法调用模板!$AZ:$AZ,MATCH(M89,兵法调用模板!$AY:$AY,0))),INDEX(兵法调用模板!$BD:$BD,MATCH(M89,兵法调用模板!$BC:$BC,0))),"")</f>
        <v>-8.5000000000000006E-2</v>
      </c>
      <c r="P89" s="201">
        <f>IFERROR(IFERROR(IFERROR(INDEX(兵法调用模板!$AW:$AW,MATCH(M89,兵法调用模板!$AU:$AU,0)),INDEX(兵法调用模板!$BA:$BA,MATCH(M89,兵法调用模板!$AY:$AY,0))),INDEX(兵法调用模板!$BE:$BE,MATCH(M89,兵法调用模板!$BC:$BC,0))),"")</f>
        <v>-8.9999999999999993E-3</v>
      </c>
      <c r="Q89" s="172" t="s">
        <v>441</v>
      </c>
      <c r="R89" s="175">
        <f t="shared" si="8"/>
        <v>-100</v>
      </c>
      <c r="T89" s="174" t="str">
        <f>IF(索引!T88="","",索引!T88&amp;3)</f>
        <v>303283</v>
      </c>
      <c r="U89" s="172" t="str">
        <f>IFERROR(IF(T89="","",IFERROR(IFERROR(INDEX(兵法调用模板!$BH:$BH,MATCH(T89,兵法调用模板!$AU:$AU,0)),INDEX(兵法调用模板!$BH:$BH,MATCH(T89,兵法调用模板!$AY:$AY,0))),INDEX(兵法调用模板!$BH:$BH,MATCH(T89,兵法调用模板!$BC:$BC,0)))),"")</f>
        <v/>
      </c>
      <c r="V89" s="201" t="str">
        <f>IFERROR(IFERROR(IFERROR(INDEX(兵法调用模板!$AV:$AV,MATCH(T89,兵法调用模板!$AU:$AU,0)),INDEX(兵法调用模板!$AZ:$AZ,MATCH(T89,兵法调用模板!$AY:$AY,0))),INDEX(兵法调用模板!$BD:$BD,MATCH(T89,兵法调用模板!$BC:$BC,0))),"")</f>
        <v/>
      </c>
      <c r="W89" s="201" t="str">
        <f>IFERROR(IFERROR(IFERROR(INDEX(兵法调用模板!$AW:$AW,MATCH(T89,兵法调用模板!$AU:$AU,0)),INDEX(兵法调用模板!$BA:$BA,MATCH(T89,兵法调用模板!$AY:$AY,0))),INDEX(兵法调用模板!$BE:$BE,MATCH(T89,兵法调用模板!$BC:$BC,0))),"")</f>
        <v/>
      </c>
      <c r="X89" s="172" t="s">
        <v>441</v>
      </c>
      <c r="Y89" s="175">
        <f t="shared" si="6"/>
        <v>1</v>
      </c>
      <c r="AA89" s="174" t="str">
        <f>IF(索引!T88="","",索引!T88&amp;4)</f>
        <v>303284</v>
      </c>
      <c r="AB89" s="172" t="str">
        <f>IFERROR(IF(AA89="","",IFERROR(IFERROR(INDEX(兵法调用模板!$BH:$BH,MATCH(AA89,兵法调用模板!$AU:$AU,0)),INDEX(兵法调用模板!$BH:$BH,MATCH(AA89,兵法调用模板!$AY:$AY,0))),INDEX(兵法调用模板!$BH:$BH,MATCH(AA89,兵法调用模板!$BC:$BC,0)))),"")</f>
        <v/>
      </c>
      <c r="AC89" s="201" t="str">
        <f>IFERROR(IFERROR(IFERROR(INDEX(兵法调用模板!$AV:$AV,MATCH(AA89,兵法调用模板!$AU:$AU,0)),INDEX(兵法调用模板!$AZ:$AZ,MATCH(AA89,兵法调用模板!$AY:$AY,0))),INDEX(兵法调用模板!$BD:$BD,MATCH(AA89,兵法调用模板!$BC:$BC,0))),"")</f>
        <v/>
      </c>
      <c r="AD89" s="201" t="str">
        <f>IFERROR(IFERROR(IFERROR(INDEX(兵法调用模板!$AW:$AW,MATCH(AA89,兵法调用模板!$AU:$AU,0)),INDEX(兵法调用模板!$BA:$BA,MATCH(AA89,兵法调用模板!$AY:$AY,0))),INDEX(兵法调用模板!$BE:$BE,MATCH(AA89,兵法调用模板!$BC:$BC,0))),"")</f>
        <v/>
      </c>
      <c r="AE89" s="172" t="s">
        <v>441</v>
      </c>
      <c r="AF89" s="175">
        <f t="shared" si="9"/>
        <v>1</v>
      </c>
      <c r="AH89" s="174" t="str">
        <f>IF(索引!T88="","",索引!T88&amp;5)</f>
        <v>303285</v>
      </c>
      <c r="AI89" s="172" t="str">
        <f>IFERROR(IF(AH89="","",IFERROR(IFERROR(INDEX(兵法调用模板!$BH:$BH,MATCH(AH89,兵法调用模板!$AU:$AU,0)),INDEX(兵法调用模板!$BH:$BH,MATCH(AH89,兵法调用模板!$AY:$AY,0))),INDEX(兵法调用模板!$BH:$BH,MATCH(AH89,兵法调用模板!$BC:$BC,0)))),"")</f>
        <v/>
      </c>
      <c r="AJ89" s="201" t="str">
        <f>IFERROR(IFERROR(IFERROR(INDEX(兵法调用模板!$AV:$AV,MATCH(AH89,兵法调用模板!$AU:$AU,0)),INDEX(兵法调用模板!$AZ:$AZ,MATCH(AH89,兵法调用模板!$AY:$AY,0))),INDEX(兵法调用模板!$BD:$BD,MATCH(AH89,兵法调用模板!$BC:$BC,0))),"")</f>
        <v/>
      </c>
      <c r="AK89" s="201" t="str">
        <f>IFERROR(IFERROR(IFERROR(INDEX(兵法调用模板!$AW:$AW,MATCH(AH89,兵法调用模板!$AU:$AU,0)),INDEX(兵法调用模板!$BA:$BA,MATCH(AH89,兵法调用模板!$AY:$AY,0))),INDEX(兵法调用模板!$BE:$BE,MATCH(AH89,兵法调用模板!$BC:$BC,0))),"")</f>
        <v/>
      </c>
      <c r="AL89" s="172" t="s">
        <v>441</v>
      </c>
      <c r="AM89" s="175">
        <f t="shared" si="7"/>
        <v>1</v>
      </c>
    </row>
    <row r="90" spans="6:39">
      <c r="F90" s="174" t="str">
        <f>IF(索引!T89="","",索引!T89&amp;1)</f>
        <v>302421</v>
      </c>
      <c r="G90" s="172" t="str">
        <f>IFERROR(IF(F90="","",IFERROR(IFERROR(INDEX(兵法调用模板!$BH:$BH,MATCH(F90,兵法调用模板!$AU:$AU,0)),INDEX(兵法调用模板!$BH:$BH,MATCH(F90,兵法调用模板!$AY:$AY,0))),INDEX(兵法调用模板!$BH:$BH,MATCH(F90,兵法调用模板!$BC:$BC,0)))),"")</f>
        <v>当我方士兵附近有其他友方士兵时，士气下降减少{0}%，攻击提高{1}%。</v>
      </c>
      <c r="H90" s="201">
        <f>IFERROR(IFERROR(IFERROR(INDEX(兵法调用模板!$AV:$AV,MATCH(F90,兵法调用模板!$AU:$AU,0)),INDEX(兵法调用模板!$AZ:$AZ,MATCH(F90,兵法调用模板!$AY:$AY,0))),INDEX(兵法调用模板!$BD:$BD,MATCH(F90,兵法调用模板!$BC:$BC,0))),"")</f>
        <v>-0.01</v>
      </c>
      <c r="I90" s="201">
        <f>IFERROR(IFERROR(IFERROR(INDEX(兵法调用模板!$AW:$AW,MATCH(F90,兵法调用模板!$AU:$AU,0)),INDEX(兵法调用模板!$BA:$BA,MATCH(F90,兵法调用模板!$AY:$AY,0))),INDEX(兵法调用模板!$BE:$BE,MATCH(F90,兵法调用模板!$BC:$BC,0))),"")</f>
        <v>-4.0000000000000001E-3</v>
      </c>
      <c r="J90" s="172" t="s">
        <v>441</v>
      </c>
      <c r="K90" s="175">
        <f t="shared" ref="K90:K153" si="11">IFERROR(IF(MID(G90,FIND("{0}",G90)+3,1)="%",100,1),1)*IF(H90&lt;0,-1,1)</f>
        <v>-100</v>
      </c>
      <c r="M90" s="174" t="str">
        <f>IF(索引!T89="","",索引!T89&amp;2)</f>
        <v>302422</v>
      </c>
      <c r="N90" s="172" t="str">
        <f>IFERROR(IF(M90="","",IFERROR(IFERROR(INDEX(兵法调用模板!$BH:$BH,MATCH(M90,兵法调用模板!$AU:$AU,0)),INDEX(兵法调用模板!$BH:$BH,MATCH(M90,兵法调用模板!$AY:$AY,0))),INDEX(兵法调用模板!$BH:$BH,MATCH(M90,兵法调用模板!$BC:$BC,0)))),"")</f>
        <v>当我方士兵附近有其他友方士兵时，士气下降减少{0}%，攻击提高{1}%。</v>
      </c>
      <c r="O90" s="201">
        <f>IFERROR(IFERROR(IFERROR(INDEX(兵法调用模板!$AV:$AV,MATCH(M90,兵法调用模板!$AU:$AU,0)),INDEX(兵法调用模板!$AZ:$AZ,MATCH(M90,兵法调用模板!$AY:$AY,0))),INDEX(兵法调用模板!$BD:$BD,MATCH(M90,兵法调用模板!$BC:$BC,0))),"")</f>
        <v>4.4999999999999998E-2</v>
      </c>
      <c r="P90" s="201">
        <f>IFERROR(IFERROR(IFERROR(INDEX(兵法调用模板!$AW:$AW,MATCH(M90,兵法调用模板!$AU:$AU,0)),INDEX(兵法调用模板!$BA:$BA,MATCH(M90,兵法调用模板!$AY:$AY,0))),INDEX(兵法调用模板!$BE:$BE,MATCH(M90,兵法调用模板!$BC:$BC,0))),"")</f>
        <v>3.0000000000000001E-3</v>
      </c>
      <c r="Q90" s="172" t="s">
        <v>441</v>
      </c>
      <c r="R90" s="175">
        <f t="shared" si="8"/>
        <v>100</v>
      </c>
      <c r="T90" s="174" t="str">
        <f>IF(索引!T89="","",索引!T89&amp;3)</f>
        <v>302423</v>
      </c>
      <c r="U90" s="172" t="str">
        <f>IFERROR(IF(T90="","",IFERROR(IFERROR(INDEX(兵法调用模板!$BH:$BH,MATCH(T90,兵法调用模板!$AU:$AU,0)),INDEX(兵法调用模板!$BH:$BH,MATCH(T90,兵法调用模板!$AY:$AY,0))),INDEX(兵法调用模板!$BH:$BH,MATCH(T90,兵法调用模板!$BC:$BC,0)))),"")</f>
        <v/>
      </c>
      <c r="V90" s="201" t="str">
        <f>IFERROR(IFERROR(IFERROR(INDEX(兵法调用模板!$AV:$AV,MATCH(T90,兵法调用模板!$AU:$AU,0)),INDEX(兵法调用模板!$AZ:$AZ,MATCH(T90,兵法调用模板!$AY:$AY,0))),INDEX(兵法调用模板!$BD:$BD,MATCH(T90,兵法调用模板!$BC:$BC,0))),"")</f>
        <v/>
      </c>
      <c r="W90" s="201" t="str">
        <f>IFERROR(IFERROR(IFERROR(INDEX(兵法调用模板!$AW:$AW,MATCH(T90,兵法调用模板!$AU:$AU,0)),INDEX(兵法调用模板!$BA:$BA,MATCH(T90,兵法调用模板!$AY:$AY,0))),INDEX(兵法调用模板!$BE:$BE,MATCH(T90,兵法调用模板!$BC:$BC,0))),"")</f>
        <v/>
      </c>
      <c r="X90" s="172" t="s">
        <v>441</v>
      </c>
      <c r="Y90" s="175">
        <f t="shared" si="6"/>
        <v>1</v>
      </c>
      <c r="AA90" s="174" t="str">
        <f>IF(索引!T89="","",索引!T89&amp;4)</f>
        <v>302424</v>
      </c>
      <c r="AB90" s="172" t="str">
        <f>IFERROR(IF(AA90="","",IFERROR(IFERROR(INDEX(兵法调用模板!$BH:$BH,MATCH(AA90,兵法调用模板!$AU:$AU,0)),INDEX(兵法调用模板!$BH:$BH,MATCH(AA90,兵法调用模板!$AY:$AY,0))),INDEX(兵法调用模板!$BH:$BH,MATCH(AA90,兵法调用模板!$BC:$BC,0)))),"")</f>
        <v/>
      </c>
      <c r="AC90" s="201" t="str">
        <f>IFERROR(IFERROR(IFERROR(INDEX(兵法调用模板!$AV:$AV,MATCH(AA90,兵法调用模板!$AU:$AU,0)),INDEX(兵法调用模板!$AZ:$AZ,MATCH(AA90,兵法调用模板!$AY:$AY,0))),INDEX(兵法调用模板!$BD:$BD,MATCH(AA90,兵法调用模板!$BC:$BC,0))),"")</f>
        <v/>
      </c>
      <c r="AD90" s="201" t="str">
        <f>IFERROR(IFERROR(IFERROR(INDEX(兵法调用模板!$AW:$AW,MATCH(AA90,兵法调用模板!$AU:$AU,0)),INDEX(兵法调用模板!$BA:$BA,MATCH(AA90,兵法调用模板!$AY:$AY,0))),INDEX(兵法调用模板!$BE:$BE,MATCH(AA90,兵法调用模板!$BC:$BC,0))),"")</f>
        <v/>
      </c>
      <c r="AE90" s="172" t="s">
        <v>441</v>
      </c>
      <c r="AF90" s="175">
        <f t="shared" si="9"/>
        <v>1</v>
      </c>
      <c r="AH90" s="174" t="str">
        <f>IF(索引!T89="","",索引!T89&amp;5)</f>
        <v>302425</v>
      </c>
      <c r="AI90" s="172" t="str">
        <f>IFERROR(IF(AH90="","",IFERROR(IFERROR(INDEX(兵法调用模板!$BH:$BH,MATCH(AH90,兵法调用模板!$AU:$AU,0)),INDEX(兵法调用模板!$BH:$BH,MATCH(AH90,兵法调用模板!$AY:$AY,0))),INDEX(兵法调用模板!$BH:$BH,MATCH(AH90,兵法调用模板!$BC:$BC,0)))),"")</f>
        <v/>
      </c>
      <c r="AJ90" s="201" t="str">
        <f>IFERROR(IFERROR(IFERROR(INDEX(兵法调用模板!$AV:$AV,MATCH(AH90,兵法调用模板!$AU:$AU,0)),INDEX(兵法调用模板!$AZ:$AZ,MATCH(AH90,兵法调用模板!$AY:$AY,0))),INDEX(兵法调用模板!$BD:$BD,MATCH(AH90,兵法调用模板!$BC:$BC,0))),"")</f>
        <v/>
      </c>
      <c r="AK90" s="201" t="str">
        <f>IFERROR(IFERROR(IFERROR(INDEX(兵法调用模板!$AW:$AW,MATCH(AH90,兵法调用模板!$AU:$AU,0)),INDEX(兵法调用模板!$BA:$BA,MATCH(AH90,兵法调用模板!$AY:$AY,0))),INDEX(兵法调用模板!$BE:$BE,MATCH(AH90,兵法调用模板!$BC:$BC,0))),"")</f>
        <v/>
      </c>
      <c r="AL90" s="172" t="s">
        <v>441</v>
      </c>
      <c r="AM90" s="175">
        <f t="shared" si="7"/>
        <v>1</v>
      </c>
    </row>
    <row r="91" spans="6:39">
      <c r="F91" s="174" t="str">
        <f>IF(索引!T90="","",索引!T90&amp;1)</f>
        <v>302441</v>
      </c>
      <c r="G91" s="172" t="str">
        <f>IFERROR(IF(F91="","",IFERROR(IFERROR(INDEX(兵法调用模板!$BH:$BH,MATCH(F91,兵法调用模板!$AU:$AU,0)),INDEX(兵法调用模板!$BH:$BH,MATCH(F91,兵法调用模板!$AY:$AY,0))),INDEX(兵法调用模板!$BH:$BH,MATCH(F91,兵法调用模板!$BC:$BC,0)))),"")</f>
        <v>我方护甲最高的友方英雄每受到12次伤害（持续伤害只计1次），自身下一次技能所需怒气减少{0}点（不可叠加）。</v>
      </c>
      <c r="H91" s="201">
        <f>IFERROR(IFERROR(IFERROR(INDEX(兵法调用模板!$AV:$AV,MATCH(F91,兵法调用模板!$AU:$AU,0)),INDEX(兵法调用模板!$AZ:$AZ,MATCH(F91,兵法调用模板!$AY:$AY,0))),INDEX(兵法调用模板!$BD:$BD,MATCH(F91,兵法调用模板!$BC:$BC,0))),"")</f>
        <v>-13</v>
      </c>
      <c r="I91" s="201">
        <f>IFERROR(IFERROR(IFERROR(INDEX(兵法调用模板!$AW:$AW,MATCH(F91,兵法调用模板!$AU:$AU,0)),INDEX(兵法调用模板!$BA:$BA,MATCH(F91,兵法调用模板!$AY:$AY,0))),INDEX(兵法调用模板!$BE:$BE,MATCH(F91,兵法调用模板!$BC:$BC,0))),"")</f>
        <v>-1.2</v>
      </c>
      <c r="J91" s="172" t="s">
        <v>441</v>
      </c>
      <c r="K91" s="175">
        <f t="shared" si="11"/>
        <v>-1</v>
      </c>
      <c r="M91" s="174" t="str">
        <f>IF(索引!T90="","",索引!T90&amp;2)</f>
        <v>302442</v>
      </c>
      <c r="N91" s="172" t="str">
        <f>IFERROR(IF(M91="","",IFERROR(IFERROR(INDEX(兵法调用模板!$BH:$BH,MATCH(M91,兵法调用模板!$AU:$AU,0)),INDEX(兵法调用模板!$BH:$BH,MATCH(M91,兵法调用模板!$AY:$AY,0))),INDEX(兵法调用模板!$BH:$BH,MATCH(M91,兵法调用模板!$BC:$BC,0)))),"")</f>
        <v/>
      </c>
      <c r="O91" s="201" t="str">
        <f>IFERROR(IFERROR(IFERROR(INDEX(兵法调用模板!$AV:$AV,MATCH(M91,兵法调用模板!$AU:$AU,0)),INDEX(兵法调用模板!$AZ:$AZ,MATCH(M91,兵法调用模板!$AY:$AY,0))),INDEX(兵法调用模板!$BD:$BD,MATCH(M91,兵法调用模板!$BC:$BC,0))),"")</f>
        <v/>
      </c>
      <c r="P91" s="201" t="str">
        <f>IFERROR(IFERROR(IFERROR(INDEX(兵法调用模板!$AW:$AW,MATCH(M91,兵法调用模板!$AU:$AU,0)),INDEX(兵法调用模板!$BA:$BA,MATCH(M91,兵法调用模板!$AY:$AY,0))),INDEX(兵法调用模板!$BE:$BE,MATCH(M91,兵法调用模板!$BC:$BC,0))),"")</f>
        <v/>
      </c>
      <c r="Q91" s="172" t="s">
        <v>441</v>
      </c>
      <c r="R91" s="175">
        <f t="shared" si="8"/>
        <v>1</v>
      </c>
      <c r="T91" s="174" t="str">
        <f>IF(索引!T90="","",索引!T90&amp;3)</f>
        <v>302443</v>
      </c>
      <c r="U91" s="172" t="str">
        <f>IFERROR(IF(T91="","",IFERROR(IFERROR(INDEX(兵法调用模板!$BH:$BH,MATCH(T91,兵法调用模板!$AU:$AU,0)),INDEX(兵法调用模板!$BH:$BH,MATCH(T91,兵法调用模板!$AY:$AY,0))),INDEX(兵法调用模板!$BH:$BH,MATCH(T91,兵法调用模板!$BC:$BC,0)))),"")</f>
        <v/>
      </c>
      <c r="V91" s="201" t="str">
        <f>IFERROR(IFERROR(IFERROR(INDEX(兵法调用模板!$AV:$AV,MATCH(T91,兵法调用模板!$AU:$AU,0)),INDEX(兵法调用模板!$AZ:$AZ,MATCH(T91,兵法调用模板!$AY:$AY,0))),INDEX(兵法调用模板!$BD:$BD,MATCH(T91,兵法调用模板!$BC:$BC,0))),"")</f>
        <v/>
      </c>
      <c r="W91" s="201" t="str">
        <f>IFERROR(IFERROR(IFERROR(INDEX(兵法调用模板!$AW:$AW,MATCH(T91,兵法调用模板!$AU:$AU,0)),INDEX(兵法调用模板!$BA:$BA,MATCH(T91,兵法调用模板!$AY:$AY,0))),INDEX(兵法调用模板!$BE:$BE,MATCH(T91,兵法调用模板!$BC:$BC,0))),"")</f>
        <v/>
      </c>
      <c r="X91" s="172" t="s">
        <v>441</v>
      </c>
      <c r="Y91" s="175">
        <f t="shared" si="6"/>
        <v>1</v>
      </c>
      <c r="AA91" s="174" t="str">
        <f>IF(索引!T90="","",索引!T90&amp;4)</f>
        <v>302444</v>
      </c>
      <c r="AB91" s="172" t="str">
        <f>IFERROR(IF(AA91="","",IFERROR(IFERROR(INDEX(兵法调用模板!$BH:$BH,MATCH(AA91,兵法调用模板!$AU:$AU,0)),INDEX(兵法调用模板!$BH:$BH,MATCH(AA91,兵法调用模板!$AY:$AY,0))),INDEX(兵法调用模板!$BH:$BH,MATCH(AA91,兵法调用模板!$BC:$BC,0)))),"")</f>
        <v/>
      </c>
      <c r="AC91" s="201" t="str">
        <f>IFERROR(IFERROR(IFERROR(INDEX(兵法调用模板!$AV:$AV,MATCH(AA91,兵法调用模板!$AU:$AU,0)),INDEX(兵法调用模板!$AZ:$AZ,MATCH(AA91,兵法调用模板!$AY:$AY,0))),INDEX(兵法调用模板!$BD:$BD,MATCH(AA91,兵法调用模板!$BC:$BC,0))),"")</f>
        <v/>
      </c>
      <c r="AD91" s="201" t="str">
        <f>IFERROR(IFERROR(IFERROR(INDEX(兵法调用模板!$AW:$AW,MATCH(AA91,兵法调用模板!$AU:$AU,0)),INDEX(兵法调用模板!$BA:$BA,MATCH(AA91,兵法调用模板!$AY:$AY,0))),INDEX(兵法调用模板!$BE:$BE,MATCH(AA91,兵法调用模板!$BC:$BC,0))),"")</f>
        <v/>
      </c>
      <c r="AE91" s="172" t="s">
        <v>441</v>
      </c>
      <c r="AF91" s="175">
        <f t="shared" si="9"/>
        <v>1</v>
      </c>
      <c r="AH91" s="174" t="str">
        <f>IF(索引!T90="","",索引!T90&amp;5)</f>
        <v>302445</v>
      </c>
      <c r="AI91" s="172" t="str">
        <f>IFERROR(IF(AH91="","",IFERROR(IFERROR(INDEX(兵法调用模板!$BH:$BH,MATCH(AH91,兵法调用模板!$AU:$AU,0)),INDEX(兵法调用模板!$BH:$BH,MATCH(AH91,兵法调用模板!$AY:$AY,0))),INDEX(兵法调用模板!$BH:$BH,MATCH(AH91,兵法调用模板!$BC:$BC,0)))),"")</f>
        <v/>
      </c>
      <c r="AJ91" s="201" t="str">
        <f>IFERROR(IFERROR(IFERROR(INDEX(兵法调用模板!$AV:$AV,MATCH(AH91,兵法调用模板!$AU:$AU,0)),INDEX(兵法调用模板!$AZ:$AZ,MATCH(AH91,兵法调用模板!$AY:$AY,0))),INDEX(兵法调用模板!$BD:$BD,MATCH(AH91,兵法调用模板!$BC:$BC,0))),"")</f>
        <v/>
      </c>
      <c r="AK91" s="201" t="str">
        <f>IFERROR(IFERROR(IFERROR(INDEX(兵法调用模板!$AW:$AW,MATCH(AH91,兵法调用模板!$AU:$AU,0)),INDEX(兵法调用模板!$BA:$BA,MATCH(AH91,兵法调用模板!$AY:$AY,0))),INDEX(兵法调用模板!$BE:$BE,MATCH(AH91,兵法调用模板!$BC:$BC,0))),"")</f>
        <v/>
      </c>
      <c r="AL91" s="172" t="s">
        <v>441</v>
      </c>
      <c r="AM91" s="175">
        <f t="shared" si="7"/>
        <v>1</v>
      </c>
    </row>
    <row r="92" spans="6:39">
      <c r="F92" s="174" t="str">
        <f>IF(索引!T91="","",索引!T91&amp;1)</f>
        <v>302431</v>
      </c>
      <c r="G92" s="172" t="str">
        <f>IFERROR(IF(F92="","",IFERROR(IFERROR(INDEX(兵法调用模板!$BH:$BH,MATCH(F92,兵法调用模板!$AU:$AU,0)),INDEX(兵法调用模板!$BH:$BH,MATCH(F92,兵法调用模板!$AY:$AY,0))),INDEX(兵法调用模板!$BH:$BH,MATCH(F92,兵法调用模板!$BC:$BC,0)))),"")</f>
        <v>每20秒，所率士兵以及附近最多一支友方弓弩部队会集火自身仇恨目标，持续{0}秒，同时清除目标增益效果。</v>
      </c>
      <c r="H92" s="201">
        <f>IFERROR(IFERROR(IFERROR(INDEX(兵法调用模板!$AV:$AV,MATCH(F92,兵法调用模板!$AU:$AU,0)),INDEX(兵法调用模板!$AZ:$AZ,MATCH(F92,兵法调用模板!$AY:$AY,0))),INDEX(兵法调用模板!$BD:$BD,MATCH(F92,兵法调用模板!$BC:$BC,0))),"")</f>
        <v>2.2999999999999998</v>
      </c>
      <c r="I92" s="201">
        <f>IFERROR(IFERROR(IFERROR(INDEX(兵法调用模板!$AW:$AW,MATCH(F92,兵法调用模板!$AU:$AU,0)),INDEX(兵法调用模板!$BA:$BA,MATCH(F92,兵法调用模板!$AY:$AY,0))),INDEX(兵法调用模板!$BE:$BE,MATCH(F92,兵法调用模板!$BC:$BC,0))),"")</f>
        <v>0.22</v>
      </c>
      <c r="J92" s="172" t="s">
        <v>441</v>
      </c>
      <c r="K92" s="175">
        <f t="shared" si="11"/>
        <v>1</v>
      </c>
      <c r="M92" s="174" t="str">
        <f>IF(索引!T91="","",索引!T91&amp;2)</f>
        <v>302432</v>
      </c>
      <c r="N92" s="172" t="str">
        <f>IFERROR(IF(M92="","",IFERROR(IFERROR(INDEX(兵法调用模板!$BH:$BH,MATCH(M92,兵法调用模板!$AU:$AU,0)),INDEX(兵法调用模板!$BH:$BH,MATCH(M92,兵法调用模板!$AY:$AY,0))),INDEX(兵法调用模板!$BH:$BH,MATCH(M92,兵法调用模板!$BC:$BC,0)))),"")</f>
        <v/>
      </c>
      <c r="O92" s="201" t="str">
        <f>IFERROR(IFERROR(IFERROR(INDEX(兵法调用模板!$AV:$AV,MATCH(M92,兵法调用模板!$AU:$AU,0)),INDEX(兵法调用模板!$AZ:$AZ,MATCH(M92,兵法调用模板!$AY:$AY,0))),INDEX(兵法调用模板!$BD:$BD,MATCH(M92,兵法调用模板!$BC:$BC,0))),"")</f>
        <v/>
      </c>
      <c r="P92" s="201" t="str">
        <f>IFERROR(IFERROR(IFERROR(INDEX(兵法调用模板!$AW:$AW,MATCH(M92,兵法调用模板!$AU:$AU,0)),INDEX(兵法调用模板!$BA:$BA,MATCH(M92,兵法调用模板!$AY:$AY,0))),INDEX(兵法调用模板!$BE:$BE,MATCH(M92,兵法调用模板!$BC:$BC,0))),"")</f>
        <v/>
      </c>
      <c r="Q92" s="172" t="s">
        <v>441</v>
      </c>
      <c r="R92" s="175">
        <f t="shared" si="8"/>
        <v>1</v>
      </c>
      <c r="T92" s="174" t="str">
        <f>IF(索引!T91="","",索引!T91&amp;3)</f>
        <v>302433</v>
      </c>
      <c r="U92" s="172" t="str">
        <f>IFERROR(IF(T92="","",IFERROR(IFERROR(INDEX(兵法调用模板!$BH:$BH,MATCH(T92,兵法调用模板!$AU:$AU,0)),INDEX(兵法调用模板!$BH:$BH,MATCH(T92,兵法调用模板!$AY:$AY,0))),INDEX(兵法调用模板!$BH:$BH,MATCH(T92,兵法调用模板!$BC:$BC,0)))),"")</f>
        <v/>
      </c>
      <c r="V92" s="201" t="str">
        <f>IFERROR(IFERROR(IFERROR(INDEX(兵法调用模板!$AV:$AV,MATCH(T92,兵法调用模板!$AU:$AU,0)),INDEX(兵法调用模板!$AZ:$AZ,MATCH(T92,兵法调用模板!$AY:$AY,0))),INDEX(兵法调用模板!$BD:$BD,MATCH(T92,兵法调用模板!$BC:$BC,0))),"")</f>
        <v/>
      </c>
      <c r="W92" s="201" t="str">
        <f>IFERROR(IFERROR(IFERROR(INDEX(兵法调用模板!$AW:$AW,MATCH(T92,兵法调用模板!$AU:$AU,0)),INDEX(兵法调用模板!$BA:$BA,MATCH(T92,兵法调用模板!$AY:$AY,0))),INDEX(兵法调用模板!$BE:$BE,MATCH(T92,兵法调用模板!$BC:$BC,0))),"")</f>
        <v/>
      </c>
      <c r="X92" s="172" t="s">
        <v>441</v>
      </c>
      <c r="Y92" s="175">
        <f t="shared" si="6"/>
        <v>1</v>
      </c>
      <c r="AA92" s="174" t="str">
        <f>IF(索引!T91="","",索引!T91&amp;4)</f>
        <v>302434</v>
      </c>
      <c r="AB92" s="172" t="str">
        <f>IFERROR(IF(AA92="","",IFERROR(IFERROR(INDEX(兵法调用模板!$BH:$BH,MATCH(AA92,兵法调用模板!$AU:$AU,0)),INDEX(兵法调用模板!$BH:$BH,MATCH(AA92,兵法调用模板!$AY:$AY,0))),INDEX(兵法调用模板!$BH:$BH,MATCH(AA92,兵法调用模板!$BC:$BC,0)))),"")</f>
        <v/>
      </c>
      <c r="AC92" s="201" t="str">
        <f>IFERROR(IFERROR(IFERROR(INDEX(兵法调用模板!$AV:$AV,MATCH(AA92,兵法调用模板!$AU:$AU,0)),INDEX(兵法调用模板!$AZ:$AZ,MATCH(AA92,兵法调用模板!$AY:$AY,0))),INDEX(兵法调用模板!$BD:$BD,MATCH(AA92,兵法调用模板!$BC:$BC,0))),"")</f>
        <v/>
      </c>
      <c r="AD92" s="201" t="str">
        <f>IFERROR(IFERROR(IFERROR(INDEX(兵法调用模板!$AW:$AW,MATCH(AA92,兵法调用模板!$AU:$AU,0)),INDEX(兵法调用模板!$BA:$BA,MATCH(AA92,兵法调用模板!$AY:$AY,0))),INDEX(兵法调用模板!$BE:$BE,MATCH(AA92,兵法调用模板!$BC:$BC,0))),"")</f>
        <v/>
      </c>
      <c r="AE92" s="172" t="s">
        <v>441</v>
      </c>
      <c r="AF92" s="175">
        <f t="shared" si="9"/>
        <v>1</v>
      </c>
      <c r="AH92" s="174" t="str">
        <f>IF(索引!T91="","",索引!T91&amp;5)</f>
        <v>302435</v>
      </c>
      <c r="AI92" s="172" t="str">
        <f>IFERROR(IF(AH92="","",IFERROR(IFERROR(INDEX(兵法调用模板!$BH:$BH,MATCH(AH92,兵法调用模板!$AU:$AU,0)),INDEX(兵法调用模板!$BH:$BH,MATCH(AH92,兵法调用模板!$AY:$AY,0))),INDEX(兵法调用模板!$BH:$BH,MATCH(AH92,兵法调用模板!$BC:$BC,0)))),"")</f>
        <v/>
      </c>
      <c r="AJ92" s="201" t="str">
        <f>IFERROR(IFERROR(IFERROR(INDEX(兵法调用模板!$AV:$AV,MATCH(AH92,兵法调用模板!$AU:$AU,0)),INDEX(兵法调用模板!$AZ:$AZ,MATCH(AH92,兵法调用模板!$AY:$AY,0))),INDEX(兵法调用模板!$BD:$BD,MATCH(AH92,兵法调用模板!$BC:$BC,0))),"")</f>
        <v/>
      </c>
      <c r="AK92" s="201" t="str">
        <f>IFERROR(IFERROR(IFERROR(INDEX(兵法调用模板!$AW:$AW,MATCH(AH92,兵法调用模板!$AU:$AU,0)),INDEX(兵法调用模板!$BA:$BA,MATCH(AH92,兵法调用模板!$AY:$AY,0))),INDEX(兵法调用模板!$BE:$BE,MATCH(AH92,兵法调用模板!$BC:$BC,0))),"")</f>
        <v/>
      </c>
      <c r="AL92" s="172" t="s">
        <v>441</v>
      </c>
      <c r="AM92" s="175">
        <f t="shared" si="7"/>
        <v>1</v>
      </c>
    </row>
    <row r="93" spans="6:39">
      <c r="F93" s="174" t="str">
        <f>IF(索引!T92="","",索引!T92&amp;1)</f>
        <v>303271</v>
      </c>
      <c r="G93" s="172" t="str">
        <f>IFERROR(IF(F93="","",IFERROR(IFERROR(INDEX(兵法调用模板!$BH:$BH,MATCH(F93,兵法调用模板!$AU:$AU,0)),INDEX(兵法调用模板!$BH:$BH,MATCH(F93,兵法调用模板!$AY:$AY,0))),INDEX(兵法调用模板!$BH:$BH,MATCH(F93,兵法调用模板!$BC:$BC,0)))),"")</f>
        <v>攻速提升{0}，每次普攻额外射出箭矢，对我方护甲最高的英雄造成攻击{1}%伤害，对敌方护甲最低的单位造成攻击{2}%伤害。回怒削减{3}%。</v>
      </c>
      <c r="H93" s="201">
        <f>IFERROR(IFERROR(IFERROR(INDEX(兵法调用模板!$AV:$AV,MATCH(F93,兵法调用模板!$AU:$AU,0)),INDEX(兵法调用模板!$AZ:$AZ,MATCH(F93,兵法调用模板!$AY:$AY,0))),INDEX(兵法调用模板!$BD:$BD,MATCH(F93,兵法调用模板!$BC:$BC,0))),"")</f>
        <v>23</v>
      </c>
      <c r="I93" s="201">
        <f>IFERROR(IFERROR(IFERROR(INDEX(兵法调用模板!$AW:$AW,MATCH(F93,兵法调用模板!$AU:$AU,0)),INDEX(兵法调用模板!$BA:$BA,MATCH(F93,兵法调用模板!$AY:$AY,0))),INDEX(兵法调用模板!$BE:$BE,MATCH(F93,兵法调用模板!$BC:$BC,0))),"")</f>
        <v>2.2000000000000002</v>
      </c>
      <c r="J93" s="172" t="s">
        <v>441</v>
      </c>
      <c r="K93" s="175">
        <f t="shared" si="11"/>
        <v>1</v>
      </c>
      <c r="M93" s="174" t="str">
        <f>IF(索引!T92="","",索引!T92&amp;2)</f>
        <v>303272</v>
      </c>
      <c r="N93" s="172" t="str">
        <f>IFERROR(IF(M93="","",IFERROR(IFERROR(INDEX(兵法调用模板!$BH:$BH,MATCH(M93,兵法调用模板!$AU:$AU,0)),INDEX(兵法调用模板!$BH:$BH,MATCH(M93,兵法调用模板!$AY:$AY,0))),INDEX(兵法调用模板!$BH:$BH,MATCH(M93,兵法调用模板!$BC:$BC,0)))),"")</f>
        <v>攻速提升{0}，每次普攻额外射出箭矢，对我方护甲最高的英雄造成攻击{1}%伤害，对敌方护甲最低的单位造成攻击{2}%伤害。回怒削减{3}%。</v>
      </c>
      <c r="O93" s="201">
        <f>IFERROR(IFERROR(IFERROR(INDEX(兵法调用模板!$AV:$AV,MATCH(M93,兵法调用模板!$AU:$AU,0)),INDEX(兵法调用模板!$AZ:$AZ,MATCH(M93,兵法调用模板!$AY:$AY,0))),INDEX(兵法调用模板!$BD:$BD,MATCH(M93,兵法调用模板!$BC:$BC,0))),"")</f>
        <v>5.0000000000000001E-3</v>
      </c>
      <c r="P93" s="201">
        <f>IFERROR(IFERROR(IFERROR(INDEX(兵法调用模板!$AW:$AW,MATCH(M93,兵法调用模板!$AU:$AU,0)),INDEX(兵法调用模板!$BA:$BA,MATCH(M93,兵法调用模板!$AY:$AY,0))),INDEX(兵法调用模板!$BE:$BE,MATCH(M93,兵法调用模板!$BC:$BC,0))),"")</f>
        <v>1E-3</v>
      </c>
      <c r="Q93" s="172" t="s">
        <v>441</v>
      </c>
      <c r="R93" s="175">
        <f t="shared" si="8"/>
        <v>100</v>
      </c>
      <c r="T93" s="174" t="str">
        <f>IF(索引!T92="","",索引!T92&amp;3)</f>
        <v>303273</v>
      </c>
      <c r="U93" s="172" t="str">
        <f>IFERROR(IF(T93="","",IFERROR(IFERROR(INDEX(兵法调用模板!$BH:$BH,MATCH(T93,兵法调用模板!$AU:$AU,0)),INDEX(兵法调用模板!$BH:$BH,MATCH(T93,兵法调用模板!$AY:$AY,0))),INDEX(兵法调用模板!$BH:$BH,MATCH(T93,兵法调用模板!$BC:$BC,0)))),"")</f>
        <v>攻速提升{0}，每次普攻额外射出箭矢，对我方护甲最高的英雄造成攻击{1}%伤害，对敌方护甲最低的单位造成攻击{2}%伤害。回怒削减{3}%。</v>
      </c>
      <c r="V93" s="201">
        <f>IFERROR(IFERROR(IFERROR(INDEX(兵法调用模板!$AV:$AV,MATCH(T93,兵法调用模板!$AU:$AU,0)),INDEX(兵法调用模板!$AZ:$AZ,MATCH(T93,兵法调用模板!$AY:$AY,0))),INDEX(兵法调用模板!$BD:$BD,MATCH(T93,兵法调用模板!$BC:$BC,0))),"")</f>
        <v>1.4999999999999999E-2</v>
      </c>
      <c r="W93" s="201">
        <f>IFERROR(IFERROR(IFERROR(INDEX(兵法调用模板!$AW:$AW,MATCH(T93,兵法调用模板!$AU:$AU,0)),INDEX(兵法调用模板!$BA:$BA,MATCH(T93,兵法调用模板!$AY:$AY,0))),INDEX(兵法调用模板!$BE:$BE,MATCH(T93,兵法调用模板!$BC:$BC,0))),"")</f>
        <v>3.0000000000000001E-3</v>
      </c>
      <c r="X93" s="172" t="s">
        <v>441</v>
      </c>
      <c r="Y93" s="175">
        <f t="shared" si="6"/>
        <v>100</v>
      </c>
      <c r="AA93" s="174" t="str">
        <f>IF(索引!T92="","",索引!T92&amp;4)</f>
        <v>303274</v>
      </c>
      <c r="AB93" s="172" t="str">
        <f>IFERROR(IF(AA93="","",IFERROR(IFERROR(INDEX(兵法调用模板!$BH:$BH,MATCH(AA93,兵法调用模板!$AU:$AU,0)),INDEX(兵法调用模板!$BH:$BH,MATCH(AA93,兵法调用模板!$AY:$AY,0))),INDEX(兵法调用模板!$BH:$BH,MATCH(AA93,兵法调用模板!$BC:$BC,0)))),"")</f>
        <v>攻速提升{0}，每次普攻额外射出箭矢，对我方护甲最高的英雄造成攻击{1}%伤害，对敌方护甲最低的单位造成攻击{2}%伤害。回怒削减{3}%。</v>
      </c>
      <c r="AC93" s="201">
        <f>IFERROR(IFERROR(IFERROR(INDEX(兵法调用模板!$AV:$AV,MATCH(AA93,兵法调用模板!$AU:$AU,0)),INDEX(兵法调用模板!$AZ:$AZ,MATCH(AA93,兵法调用模板!$AY:$AY,0))),INDEX(兵法调用模板!$BD:$BD,MATCH(AA93,兵法调用模板!$BC:$BC,0))),"")</f>
        <v>-0.13200000000000001</v>
      </c>
      <c r="AD93" s="201">
        <f>IFERROR(IFERROR(IFERROR(INDEX(兵法调用模板!$AW:$AW,MATCH(AA93,兵法调用模板!$AU:$AU,0)),INDEX(兵法调用模板!$BA:$BA,MATCH(AA93,兵法调用模板!$AY:$AY,0))),INDEX(兵法调用模板!$BE:$BE,MATCH(AA93,兵法调用模板!$BC:$BC,0))),"")</f>
        <v>-1.0999999999999999E-2</v>
      </c>
      <c r="AE93" s="172" t="s">
        <v>441</v>
      </c>
      <c r="AF93" s="175">
        <f t="shared" si="9"/>
        <v>-100</v>
      </c>
      <c r="AH93" s="174" t="str">
        <f>IF(索引!T92="","",索引!T92&amp;5)</f>
        <v>303275</v>
      </c>
      <c r="AI93" s="172" t="str">
        <f>IFERROR(IF(AH93="","",IFERROR(IFERROR(INDEX(兵法调用模板!$BH:$BH,MATCH(AH93,兵法调用模板!$AU:$AU,0)),INDEX(兵法调用模板!$BH:$BH,MATCH(AH93,兵法调用模板!$AY:$AY,0))),INDEX(兵法调用模板!$BH:$BH,MATCH(AH93,兵法调用模板!$BC:$BC,0)))),"")</f>
        <v/>
      </c>
      <c r="AJ93" s="201" t="str">
        <f>IFERROR(IFERROR(IFERROR(INDEX(兵法调用模板!$AV:$AV,MATCH(AH93,兵法调用模板!$AU:$AU,0)),INDEX(兵法调用模板!$AZ:$AZ,MATCH(AH93,兵法调用模板!$AY:$AY,0))),INDEX(兵法调用模板!$BD:$BD,MATCH(AH93,兵法调用模板!$BC:$BC,0))),"")</f>
        <v/>
      </c>
      <c r="AK93" s="201" t="str">
        <f>IFERROR(IFERROR(IFERROR(INDEX(兵法调用模板!$AW:$AW,MATCH(AH93,兵法调用模板!$AU:$AU,0)),INDEX(兵法调用模板!$BA:$BA,MATCH(AH93,兵法调用模板!$AY:$AY,0))),INDEX(兵法调用模板!$BE:$BE,MATCH(AH93,兵法调用模板!$BC:$BC,0))),"")</f>
        <v/>
      </c>
      <c r="AL93" s="172" t="s">
        <v>441</v>
      </c>
      <c r="AM93" s="175">
        <f t="shared" si="7"/>
        <v>1</v>
      </c>
    </row>
    <row r="94" spans="6:39">
      <c r="F94" s="174" t="str">
        <f>IF(索引!T93="","",索引!T93&amp;1)</f>
        <v>303261</v>
      </c>
      <c r="G94" s="172" t="str">
        <f>IFERROR(IF(F94="","",IFERROR(IFERROR(INDEX(兵法调用模板!$BH:$BH,MATCH(F94,兵法调用模板!$AU:$AU,0)),INDEX(兵法调用模板!$BH:$BH,MATCH(F94,兵法调用模板!$AY:$AY,0))),INDEX(兵法调用模板!$BH:$BH,MATCH(F94,兵法调用模板!$BC:$BC,0)))),"")</f>
        <v>对敌方施加控制技能时，会立即沉默并嘲讽周围的敌人{0}秒，期间受到普攻会恢复自身最大生命值{1}%血量，至多触发12次。（所有效果每20秒触发一次）</v>
      </c>
      <c r="H94" s="201">
        <f>IFERROR(IFERROR(IFERROR(INDEX(兵法调用模板!$AV:$AV,MATCH(F94,兵法调用模板!$AU:$AU,0)),INDEX(兵法调用模板!$AZ:$AZ,MATCH(F94,兵法调用模板!$AY:$AY,0))),INDEX(兵法调用模板!$BD:$BD,MATCH(F94,兵法调用模板!$BC:$BC,0))),"")</f>
        <v>1</v>
      </c>
      <c r="I94" s="201">
        <f>IFERROR(IFERROR(IFERROR(INDEX(兵法调用模板!$AW:$AW,MATCH(F94,兵法调用模板!$AU:$AU,0)),INDEX(兵法调用模板!$BA:$BA,MATCH(F94,兵法调用模板!$AY:$AY,0))),INDEX(兵法调用模板!$BE:$BE,MATCH(F94,兵法调用模板!$BC:$BC,0))),"")</f>
        <v>0.2</v>
      </c>
      <c r="J94" s="172" t="s">
        <v>441</v>
      </c>
      <c r="K94" s="175">
        <f t="shared" si="11"/>
        <v>1</v>
      </c>
      <c r="M94" s="174" t="str">
        <f>IF(索引!T93="","",索引!T93&amp;2)</f>
        <v>303262</v>
      </c>
      <c r="N94" s="172" t="str">
        <f>IFERROR(IF(M94="","",IFERROR(IFERROR(INDEX(兵法调用模板!$BH:$BH,MATCH(M94,兵法调用模板!$AU:$AU,0)),INDEX(兵法调用模板!$BH:$BH,MATCH(M94,兵法调用模板!$AY:$AY,0))),INDEX(兵法调用模板!$BH:$BH,MATCH(M94,兵法调用模板!$BC:$BC,0)))),"")</f>
        <v>对敌方施加控制技能时，会立即沉默并嘲讽周围的敌人{0}秒，期间受到普攻会恢复自身最大生命值{1}%血量，至多触发12次。（所有效果每20秒触发一次）</v>
      </c>
      <c r="O94" s="201">
        <f>IFERROR(IFERROR(IFERROR(INDEX(兵法调用模板!$AV:$AV,MATCH(M94,兵法调用模板!$AU:$AU,0)),INDEX(兵法调用模板!$AZ:$AZ,MATCH(M94,兵法调用模板!$AY:$AY,0))),INDEX(兵法调用模板!$BD:$BD,MATCH(M94,兵法调用模板!$BC:$BC,0))),"")</f>
        <v>1.4999999999999999E-2</v>
      </c>
      <c r="P94" s="201">
        <f>IFERROR(IFERROR(IFERROR(INDEX(兵法调用模板!$AW:$AW,MATCH(M94,兵法调用模板!$AU:$AU,0)),INDEX(兵法调用模板!$BA:$BA,MATCH(M94,兵法调用模板!$AY:$AY,0))),INDEX(兵法调用模板!$BE:$BE,MATCH(M94,兵法调用模板!$BC:$BC,0))),"")</f>
        <v>1E-3</v>
      </c>
      <c r="Q94" s="172" t="s">
        <v>441</v>
      </c>
      <c r="R94" s="175">
        <f t="shared" si="8"/>
        <v>100</v>
      </c>
      <c r="T94" s="174" t="str">
        <f>IF(索引!T93="","",索引!T93&amp;3)</f>
        <v>303263</v>
      </c>
      <c r="U94" s="172" t="str">
        <f>IFERROR(IF(T94="","",IFERROR(IFERROR(INDEX(兵法调用模板!$BH:$BH,MATCH(T94,兵法调用模板!$AU:$AU,0)),INDEX(兵法调用模板!$BH:$BH,MATCH(T94,兵法调用模板!$AY:$AY,0))),INDEX(兵法调用模板!$BH:$BH,MATCH(T94,兵法调用模板!$BC:$BC,0)))),"")</f>
        <v/>
      </c>
      <c r="V94" s="201" t="str">
        <f>IFERROR(IFERROR(IFERROR(INDEX(兵法调用模板!$AV:$AV,MATCH(T94,兵法调用模板!$AU:$AU,0)),INDEX(兵法调用模板!$AZ:$AZ,MATCH(T94,兵法调用模板!$AY:$AY,0))),INDEX(兵法调用模板!$BD:$BD,MATCH(T94,兵法调用模板!$BC:$BC,0))),"")</f>
        <v/>
      </c>
      <c r="W94" s="201" t="str">
        <f>IFERROR(IFERROR(IFERROR(INDEX(兵法调用模板!$AW:$AW,MATCH(T94,兵法调用模板!$AU:$AU,0)),INDEX(兵法调用模板!$BA:$BA,MATCH(T94,兵法调用模板!$AY:$AY,0))),INDEX(兵法调用模板!$BE:$BE,MATCH(T94,兵法调用模板!$BC:$BC,0))),"")</f>
        <v/>
      </c>
      <c r="X94" s="172" t="s">
        <v>441</v>
      </c>
      <c r="Y94" s="175">
        <f t="shared" si="6"/>
        <v>1</v>
      </c>
      <c r="AA94" s="174" t="str">
        <f>IF(索引!T93="","",索引!T93&amp;4)</f>
        <v>303264</v>
      </c>
      <c r="AB94" s="172" t="str">
        <f>IFERROR(IF(AA94="","",IFERROR(IFERROR(INDEX(兵法调用模板!$BH:$BH,MATCH(AA94,兵法调用模板!$AU:$AU,0)),INDEX(兵法调用模板!$BH:$BH,MATCH(AA94,兵法调用模板!$AY:$AY,0))),INDEX(兵法调用模板!$BH:$BH,MATCH(AA94,兵法调用模板!$BC:$BC,0)))),"")</f>
        <v/>
      </c>
      <c r="AC94" s="201" t="str">
        <f>IFERROR(IFERROR(IFERROR(INDEX(兵法调用模板!$AV:$AV,MATCH(AA94,兵法调用模板!$AU:$AU,0)),INDEX(兵法调用模板!$AZ:$AZ,MATCH(AA94,兵法调用模板!$AY:$AY,0))),INDEX(兵法调用模板!$BD:$BD,MATCH(AA94,兵法调用模板!$BC:$BC,0))),"")</f>
        <v/>
      </c>
      <c r="AD94" s="201" t="str">
        <f>IFERROR(IFERROR(IFERROR(INDEX(兵法调用模板!$AW:$AW,MATCH(AA94,兵法调用模板!$AU:$AU,0)),INDEX(兵法调用模板!$BA:$BA,MATCH(AA94,兵法调用模板!$AY:$AY,0))),INDEX(兵法调用模板!$BE:$BE,MATCH(AA94,兵法调用模板!$BC:$BC,0))),"")</f>
        <v/>
      </c>
      <c r="AE94" s="172" t="s">
        <v>441</v>
      </c>
      <c r="AF94" s="175">
        <f t="shared" si="9"/>
        <v>1</v>
      </c>
      <c r="AH94" s="174" t="str">
        <f>IF(索引!T93="","",索引!T93&amp;5)</f>
        <v>303265</v>
      </c>
      <c r="AI94" s="172" t="str">
        <f>IFERROR(IF(AH94="","",IFERROR(IFERROR(INDEX(兵法调用模板!$BH:$BH,MATCH(AH94,兵法调用模板!$AU:$AU,0)),INDEX(兵法调用模板!$BH:$BH,MATCH(AH94,兵法调用模板!$AY:$AY,0))),INDEX(兵法调用模板!$BH:$BH,MATCH(AH94,兵法调用模板!$BC:$BC,0)))),"")</f>
        <v/>
      </c>
      <c r="AJ94" s="201" t="str">
        <f>IFERROR(IFERROR(IFERROR(INDEX(兵法调用模板!$AV:$AV,MATCH(AH94,兵法调用模板!$AU:$AU,0)),INDEX(兵法调用模板!$AZ:$AZ,MATCH(AH94,兵法调用模板!$AY:$AY,0))),INDEX(兵法调用模板!$BD:$BD,MATCH(AH94,兵法调用模板!$BC:$BC,0))),"")</f>
        <v/>
      </c>
      <c r="AK94" s="201" t="str">
        <f>IFERROR(IFERROR(IFERROR(INDEX(兵法调用模板!$AW:$AW,MATCH(AH94,兵法调用模板!$AU:$AU,0)),INDEX(兵法调用模板!$BA:$BA,MATCH(AH94,兵法调用模板!$AY:$AY,0))),INDEX(兵法调用模板!$BE:$BE,MATCH(AH94,兵法调用模板!$BC:$BC,0))),"")</f>
        <v/>
      </c>
      <c r="AL94" s="172" t="s">
        <v>441</v>
      </c>
      <c r="AM94" s="175">
        <f t="shared" si="7"/>
        <v>1</v>
      </c>
    </row>
    <row r="95" spans="6:39">
      <c r="F95" s="174" t="str">
        <f>IF(索引!T94="","",索引!T94&amp;1)</f>
        <v>303331</v>
      </c>
      <c r="G95" s="172" t="str">
        <f>IFERROR(IF(F95="","",IFERROR(IFERROR(INDEX(兵法调用模板!$BH:$BH,MATCH(F95,兵法调用模板!$AU:$AU,0)),INDEX(兵法调用模板!$BH:$BH,MATCH(F95,兵法调用模板!$AY:$AY,0))),INDEX(兵法调用模板!$BH:$BH,MATCH(F95,兵法调用模板!$BC:$BC,0)))),"")</f>
        <v>已方三支队伍所受敌方士兵伤害减少{0}%，对敌方士兵造成伤害增加{1}%，20秒后扣除敌方2支队伍士气{2}点。</v>
      </c>
      <c r="H95" s="201">
        <f>IFERROR(IFERROR(IFERROR(INDEX(兵法调用模板!$AV:$AV,MATCH(F95,兵法调用模板!$AU:$AU,0)),INDEX(兵法调用模板!$AZ:$AZ,MATCH(F95,兵法调用模板!$AY:$AY,0))),INDEX(兵法调用模板!$BD:$BD,MATCH(F95,兵法调用模板!$BC:$BC,0))),"")</f>
        <v>0.04</v>
      </c>
      <c r="I95" s="201">
        <f>IFERROR(IFERROR(IFERROR(INDEX(兵法调用模板!$AW:$AW,MATCH(F95,兵法调用模板!$AU:$AU,0)),INDEX(兵法调用模板!$BA:$BA,MATCH(F95,兵法调用模板!$AY:$AY,0))),INDEX(兵法调用模板!$BE:$BE,MATCH(F95,兵法调用模板!$BC:$BC,0))),"")</f>
        <v>4.0000000000000001E-3</v>
      </c>
      <c r="J95" s="172" t="s">
        <v>441</v>
      </c>
      <c r="K95" s="175">
        <f t="shared" si="11"/>
        <v>100</v>
      </c>
      <c r="M95" s="174" t="str">
        <f>IF(索引!T94="","",索引!T94&amp;2)</f>
        <v>303332</v>
      </c>
      <c r="N95" s="172" t="str">
        <f>IFERROR(IF(M95="","",IFERROR(IFERROR(INDEX(兵法调用模板!$BH:$BH,MATCH(M95,兵法调用模板!$AU:$AU,0)),INDEX(兵法调用模板!$BH:$BH,MATCH(M95,兵法调用模板!$AY:$AY,0))),INDEX(兵法调用模板!$BH:$BH,MATCH(M95,兵法调用模板!$BC:$BC,0)))),"")</f>
        <v>已方三支队伍所受敌方士兵伤害减少{0}%，对敌方士兵造成伤害增加{1}%，20秒后扣除敌方2支队伍士气{2}点。</v>
      </c>
      <c r="O95" s="201">
        <f>IFERROR(IFERROR(IFERROR(INDEX(兵法调用模板!$AV:$AV,MATCH(M95,兵法调用模板!$AU:$AU,0)),INDEX(兵法调用模板!$AZ:$AZ,MATCH(M95,兵法调用模板!$AY:$AY,0))),INDEX(兵法调用模板!$BD:$BD,MATCH(M95,兵法调用模板!$BC:$BC,0))),"")</f>
        <v>4.4999999999999998E-2</v>
      </c>
      <c r="P95" s="201">
        <f>IFERROR(IFERROR(IFERROR(INDEX(兵法调用模板!$AW:$AW,MATCH(M95,兵法调用模板!$AU:$AU,0)),INDEX(兵法调用模板!$BA:$BA,MATCH(M95,兵法调用模板!$AY:$AY,0))),INDEX(兵法调用模板!$BE:$BE,MATCH(M95,兵法调用模板!$BC:$BC,0))),"")</f>
        <v>5.0000000000000001E-3</v>
      </c>
      <c r="Q95" s="172" t="s">
        <v>441</v>
      </c>
      <c r="R95" s="175">
        <f t="shared" si="8"/>
        <v>100</v>
      </c>
      <c r="T95" s="174" t="str">
        <f>IF(索引!T94="","",索引!T94&amp;3)</f>
        <v>303333</v>
      </c>
      <c r="U95" s="172" t="str">
        <f>IFERROR(IF(T95="","",IFERROR(IFERROR(INDEX(兵法调用模板!$BH:$BH,MATCH(T95,兵法调用模板!$AU:$AU,0)),INDEX(兵法调用模板!$BH:$BH,MATCH(T95,兵法调用模板!$AY:$AY,0))),INDEX(兵法调用模板!$BH:$BH,MATCH(T95,兵法调用模板!$BC:$BC,0)))),"")</f>
        <v>已方三支队伍所受敌方士兵伤害减少{0}%，对敌方士兵造成伤害增加{1}%，20秒后扣除敌方2支队伍士气{2}点。</v>
      </c>
      <c r="V95" s="201">
        <f>IFERROR(IFERROR(IFERROR(INDEX(兵法调用模板!$AV:$AV,MATCH(T95,兵法调用模板!$AU:$AU,0)),INDEX(兵法调用模板!$AZ:$AZ,MATCH(T95,兵法调用模板!$AY:$AY,0))),INDEX(兵法调用模板!$BD:$BD,MATCH(T95,兵法调用模板!$BC:$BC,0))),"")</f>
        <v>-5.5</v>
      </c>
      <c r="W95" s="201">
        <f>IFERROR(IFERROR(IFERROR(INDEX(兵法调用模板!$AW:$AW,MATCH(T95,兵法调用模板!$AU:$AU,0)),INDEX(兵法调用模板!$BA:$BA,MATCH(T95,兵法调用模板!$AY:$AY,0))),INDEX(兵法调用模板!$BE:$BE,MATCH(T95,兵法调用模板!$BC:$BC,0))),"")</f>
        <v>-0.7</v>
      </c>
      <c r="X95" s="172" t="s">
        <v>441</v>
      </c>
      <c r="Y95" s="175">
        <f t="shared" si="6"/>
        <v>-1</v>
      </c>
      <c r="AA95" s="174" t="str">
        <f>IF(索引!T94="","",索引!T94&amp;4)</f>
        <v>303334</v>
      </c>
      <c r="AB95" s="172" t="str">
        <f>IFERROR(IF(AA95="","",IFERROR(IFERROR(INDEX(兵法调用模板!$BH:$BH,MATCH(AA95,兵法调用模板!$AU:$AU,0)),INDEX(兵法调用模板!$BH:$BH,MATCH(AA95,兵法调用模板!$AY:$AY,0))),INDEX(兵法调用模板!$BH:$BH,MATCH(AA95,兵法调用模板!$BC:$BC,0)))),"")</f>
        <v/>
      </c>
      <c r="AC95" s="201" t="str">
        <f>IFERROR(IFERROR(IFERROR(INDEX(兵法调用模板!$AV:$AV,MATCH(AA95,兵法调用模板!$AU:$AU,0)),INDEX(兵法调用模板!$AZ:$AZ,MATCH(AA95,兵法调用模板!$AY:$AY,0))),INDEX(兵法调用模板!$BD:$BD,MATCH(AA95,兵法调用模板!$BC:$BC,0))),"")</f>
        <v/>
      </c>
      <c r="AD95" s="201" t="str">
        <f>IFERROR(IFERROR(IFERROR(INDEX(兵法调用模板!$AW:$AW,MATCH(AA95,兵法调用模板!$AU:$AU,0)),INDEX(兵法调用模板!$BA:$BA,MATCH(AA95,兵法调用模板!$AY:$AY,0))),INDEX(兵法调用模板!$BE:$BE,MATCH(AA95,兵法调用模板!$BC:$BC,0))),"")</f>
        <v/>
      </c>
      <c r="AE95" s="172" t="s">
        <v>441</v>
      </c>
      <c r="AF95" s="175">
        <f t="shared" si="9"/>
        <v>1</v>
      </c>
      <c r="AH95" s="174" t="str">
        <f>IF(索引!T94="","",索引!T94&amp;5)</f>
        <v>303335</v>
      </c>
      <c r="AI95" s="172" t="str">
        <f>IFERROR(IF(AH95="","",IFERROR(IFERROR(INDEX(兵法调用模板!$BH:$BH,MATCH(AH95,兵法调用模板!$AU:$AU,0)),INDEX(兵法调用模板!$BH:$BH,MATCH(AH95,兵法调用模板!$AY:$AY,0))),INDEX(兵法调用模板!$BH:$BH,MATCH(AH95,兵法调用模板!$BC:$BC,0)))),"")</f>
        <v/>
      </c>
      <c r="AJ95" s="201" t="str">
        <f>IFERROR(IFERROR(IFERROR(INDEX(兵法调用模板!$AV:$AV,MATCH(AH95,兵法调用模板!$AU:$AU,0)),INDEX(兵法调用模板!$AZ:$AZ,MATCH(AH95,兵法调用模板!$AY:$AY,0))),INDEX(兵法调用模板!$BD:$BD,MATCH(AH95,兵法调用模板!$BC:$BC,0))),"")</f>
        <v/>
      </c>
      <c r="AK95" s="201" t="str">
        <f>IFERROR(IFERROR(IFERROR(INDEX(兵法调用模板!$AW:$AW,MATCH(AH95,兵法调用模板!$AU:$AU,0)),INDEX(兵法调用模板!$BA:$BA,MATCH(AH95,兵法调用模板!$AY:$AY,0))),INDEX(兵法调用模板!$BE:$BE,MATCH(AH95,兵法调用模板!$BC:$BC,0))),"")</f>
        <v/>
      </c>
      <c r="AL95" s="172" t="s">
        <v>441</v>
      </c>
      <c r="AM95" s="175">
        <f t="shared" si="7"/>
        <v>1</v>
      </c>
    </row>
    <row r="96" spans="6:39">
      <c r="F96" s="174" t="str">
        <f>IF(索引!T95="","",索引!T95&amp;1)</f>
        <v>302461</v>
      </c>
      <c r="G96" s="172" t="str">
        <f>IFERROR(IF(F96="","",IFERROR(IFERROR(INDEX(兵法调用模板!$BH:$BH,MATCH(F96,兵法调用模板!$AU:$AU,0)),INDEX(兵法调用模板!$BH:$BH,MATCH(F96,兵法调用模板!$AY:$AY,0))),INDEX(兵法调用模板!$BH:$BH,MATCH(F96,兵法调用模板!$BC:$BC,0)))),"")</f>
        <v>我方武将死亡时，周围士兵获得攻击{0}%的护盾，并恢复{1}点士气，同时清除周围敌人的增益效果（最多触发3次）。</v>
      </c>
      <c r="H96" s="201">
        <f>IFERROR(IFERROR(IFERROR(INDEX(兵法调用模板!$AV:$AV,MATCH(F96,兵法调用模板!$AU:$AU,0)),INDEX(兵法调用模板!$AZ:$AZ,MATCH(F96,兵法调用模板!$AY:$AY,0))),INDEX(兵法调用模板!$BD:$BD,MATCH(F96,兵法调用模板!$BC:$BC,0))),"")</f>
        <v>0.04</v>
      </c>
      <c r="I96" s="201">
        <f>IFERROR(IFERROR(IFERROR(INDEX(兵法调用模板!$AW:$AW,MATCH(F96,兵法调用模板!$AU:$AU,0)),INDEX(兵法调用模板!$BA:$BA,MATCH(F96,兵法调用模板!$AY:$AY,0))),INDEX(兵法调用模板!$BE:$BE,MATCH(F96,兵法调用模板!$BC:$BC,0))),"")</f>
        <v>8.0000000000000002E-3</v>
      </c>
      <c r="J96" s="172" t="s">
        <v>441</v>
      </c>
      <c r="K96" s="175">
        <f t="shared" si="11"/>
        <v>100</v>
      </c>
      <c r="M96" s="174" t="str">
        <f>IF(索引!T95="","",索引!T95&amp;2)</f>
        <v>302462</v>
      </c>
      <c r="N96" s="172" t="str">
        <f>IFERROR(IF(M96="","",IFERROR(IFERROR(INDEX(兵法调用模板!$BH:$BH,MATCH(M96,兵法调用模板!$AU:$AU,0)),INDEX(兵法调用模板!$BH:$BH,MATCH(M96,兵法调用模板!$AY:$AY,0))),INDEX(兵法调用模板!$BH:$BH,MATCH(M96,兵法调用模板!$BC:$BC,0)))),"")</f>
        <v>我方武将死亡时，周围士兵获得攻击{0}%的护盾，并恢复{1}点士气，同时清除周围敌人的增益效果（最多触发3次）。</v>
      </c>
      <c r="O96" s="201">
        <f>IFERROR(IFERROR(IFERROR(INDEX(兵法调用模板!$AV:$AV,MATCH(M96,兵法调用模板!$AU:$AU,0)),INDEX(兵法调用模板!$AZ:$AZ,MATCH(M96,兵法调用模板!$AY:$AY,0))),INDEX(兵法调用模板!$BD:$BD,MATCH(M96,兵法调用模板!$BC:$BC,0))),"")</f>
        <v>6.5</v>
      </c>
      <c r="P96" s="201">
        <f>IFERROR(IFERROR(IFERROR(INDEX(兵法调用模板!$AW:$AW,MATCH(M96,兵法调用模板!$AU:$AU,0)),INDEX(兵法调用模板!$BA:$BA,MATCH(M96,兵法调用模板!$AY:$AY,0))),INDEX(兵法调用模板!$BE:$BE,MATCH(M96,兵法调用模板!$BC:$BC,0))),"")</f>
        <v>0.5</v>
      </c>
      <c r="Q96" s="172" t="s">
        <v>441</v>
      </c>
      <c r="R96" s="175">
        <f t="shared" si="8"/>
        <v>1</v>
      </c>
      <c r="T96" s="174" t="str">
        <f>IF(索引!T95="","",索引!T95&amp;3)</f>
        <v>302463</v>
      </c>
      <c r="U96" s="172" t="str">
        <f>IFERROR(IF(T96="","",IFERROR(IFERROR(INDEX(兵法调用模板!$BH:$BH,MATCH(T96,兵法调用模板!$AU:$AU,0)),INDEX(兵法调用模板!$BH:$BH,MATCH(T96,兵法调用模板!$AY:$AY,0))),INDEX(兵法调用模板!$BH:$BH,MATCH(T96,兵法调用模板!$BC:$BC,0)))),"")</f>
        <v/>
      </c>
      <c r="V96" s="201" t="str">
        <f>IFERROR(IFERROR(IFERROR(INDEX(兵法调用模板!$AV:$AV,MATCH(T96,兵法调用模板!$AU:$AU,0)),INDEX(兵法调用模板!$AZ:$AZ,MATCH(T96,兵法调用模板!$AY:$AY,0))),INDEX(兵法调用模板!$BD:$BD,MATCH(T96,兵法调用模板!$BC:$BC,0))),"")</f>
        <v/>
      </c>
      <c r="W96" s="201" t="str">
        <f>IFERROR(IFERROR(IFERROR(INDEX(兵法调用模板!$AW:$AW,MATCH(T96,兵法调用模板!$AU:$AU,0)),INDEX(兵法调用模板!$BA:$BA,MATCH(T96,兵法调用模板!$AY:$AY,0))),INDEX(兵法调用模板!$BE:$BE,MATCH(T96,兵法调用模板!$BC:$BC,0))),"")</f>
        <v/>
      </c>
      <c r="X96" s="172" t="s">
        <v>441</v>
      </c>
      <c r="Y96" s="175">
        <f t="shared" si="6"/>
        <v>1</v>
      </c>
      <c r="AA96" s="174" t="str">
        <f>IF(索引!T95="","",索引!T95&amp;4)</f>
        <v>302464</v>
      </c>
      <c r="AB96" s="172" t="str">
        <f>IFERROR(IF(AA96="","",IFERROR(IFERROR(INDEX(兵法调用模板!$BH:$BH,MATCH(AA96,兵法调用模板!$AU:$AU,0)),INDEX(兵法调用模板!$BH:$BH,MATCH(AA96,兵法调用模板!$AY:$AY,0))),INDEX(兵法调用模板!$BH:$BH,MATCH(AA96,兵法调用模板!$BC:$BC,0)))),"")</f>
        <v/>
      </c>
      <c r="AC96" s="201" t="str">
        <f>IFERROR(IFERROR(IFERROR(INDEX(兵法调用模板!$AV:$AV,MATCH(AA96,兵法调用模板!$AU:$AU,0)),INDEX(兵法调用模板!$AZ:$AZ,MATCH(AA96,兵法调用模板!$AY:$AY,0))),INDEX(兵法调用模板!$BD:$BD,MATCH(AA96,兵法调用模板!$BC:$BC,0))),"")</f>
        <v/>
      </c>
      <c r="AD96" s="201" t="str">
        <f>IFERROR(IFERROR(IFERROR(INDEX(兵法调用模板!$AW:$AW,MATCH(AA96,兵法调用模板!$AU:$AU,0)),INDEX(兵法调用模板!$BA:$BA,MATCH(AA96,兵法调用模板!$AY:$AY,0))),INDEX(兵法调用模板!$BE:$BE,MATCH(AA96,兵法调用模板!$BC:$BC,0))),"")</f>
        <v/>
      </c>
      <c r="AE96" s="172" t="s">
        <v>441</v>
      </c>
      <c r="AF96" s="175">
        <f t="shared" si="9"/>
        <v>1</v>
      </c>
      <c r="AH96" s="174" t="str">
        <f>IF(索引!T95="","",索引!T95&amp;5)</f>
        <v>302465</v>
      </c>
      <c r="AI96" s="172" t="str">
        <f>IFERROR(IF(AH96="","",IFERROR(IFERROR(INDEX(兵法调用模板!$BH:$BH,MATCH(AH96,兵法调用模板!$AU:$AU,0)),INDEX(兵法调用模板!$BH:$BH,MATCH(AH96,兵法调用模板!$AY:$AY,0))),INDEX(兵法调用模板!$BH:$BH,MATCH(AH96,兵法调用模板!$BC:$BC,0)))),"")</f>
        <v/>
      </c>
      <c r="AJ96" s="201" t="str">
        <f>IFERROR(IFERROR(IFERROR(INDEX(兵法调用模板!$AV:$AV,MATCH(AH96,兵法调用模板!$AU:$AU,0)),INDEX(兵法调用模板!$AZ:$AZ,MATCH(AH96,兵法调用模板!$AY:$AY,0))),INDEX(兵法调用模板!$BD:$BD,MATCH(AH96,兵法调用模板!$BC:$BC,0))),"")</f>
        <v/>
      </c>
      <c r="AK96" s="201" t="str">
        <f>IFERROR(IFERROR(IFERROR(INDEX(兵法调用模板!$AW:$AW,MATCH(AH96,兵法调用模板!$AU:$AU,0)),INDEX(兵法调用模板!$BA:$BA,MATCH(AH96,兵法调用模板!$AY:$AY,0))),INDEX(兵法调用模板!$BE:$BE,MATCH(AH96,兵法调用模板!$BC:$BC,0))),"")</f>
        <v/>
      </c>
      <c r="AL96" s="172" t="s">
        <v>441</v>
      </c>
      <c r="AM96" s="175">
        <f t="shared" si="7"/>
        <v>1</v>
      </c>
    </row>
    <row r="97" spans="6:39">
      <c r="F97" s="174" t="str">
        <f>IF(索引!T96="","",索引!T96&amp;1)</f>
        <v>302451</v>
      </c>
      <c r="G97" s="172" t="str">
        <f>IFERROR(IF(F97="","",IFERROR(IFERROR(INDEX(兵法调用模板!$BH:$BH,MATCH(F97,兵法调用模板!$AU:$AU,0)),INDEX(兵法调用模板!$BH:$BH,MATCH(F97,兵法调用模板!$AY:$AY,0))),INDEX(兵法调用模板!$BH:$BH,MATCH(F97,兵法调用模板!$BC:$BC,0)))),"")</f>
        <v>对处于燃烧的敌人伤害提高{0}%，当有敌人接近时，向前方扇形范围发射火焰，使其燃烧，每秒受到攻击{1}%的策略伤害，持续8秒。骑兵单位还会被恐惧4秒。（触发间隔12秒）</v>
      </c>
      <c r="H97" s="201">
        <f>IFERROR(IFERROR(IFERROR(INDEX(兵法调用模板!$AV:$AV,MATCH(F97,兵法调用模板!$AU:$AU,0)),INDEX(兵法调用模板!$AZ:$AZ,MATCH(F97,兵法调用模板!$AY:$AY,0))),INDEX(兵法调用模板!$BD:$BD,MATCH(F97,兵法调用模板!$BC:$BC,0))),"")</f>
        <v>0.04</v>
      </c>
      <c r="I97" s="201">
        <f>IFERROR(IFERROR(IFERROR(INDEX(兵法调用模板!$AW:$AW,MATCH(F97,兵法调用模板!$AU:$AU,0)),INDEX(兵法调用模板!$BA:$BA,MATCH(F97,兵法调用模板!$AY:$AY,0))),INDEX(兵法调用模板!$BE:$BE,MATCH(F97,兵法调用模板!$BC:$BC,0))),"")</f>
        <v>1.6E-2</v>
      </c>
      <c r="J97" s="172" t="s">
        <v>442</v>
      </c>
      <c r="K97" s="175">
        <f>IFERROR(IF(MID(G97,FIND("{0}",G97)+3,1)="%",100,1),1)*IF(H97&lt;0,-1,1)</f>
        <v>100</v>
      </c>
      <c r="M97" s="174" t="str">
        <f>IF(索引!T96="","",索引!T96&amp;2)</f>
        <v>302452</v>
      </c>
      <c r="N97" s="172" t="str">
        <f>IFERROR(IF(M97="","",IFERROR(IFERROR(INDEX(兵法调用模板!$BH:$BH,MATCH(M97,兵法调用模板!$AU:$AU,0)),INDEX(兵法调用模板!$BH:$BH,MATCH(M97,兵法调用模板!$AY:$AY,0))),INDEX(兵法调用模板!$BH:$BH,MATCH(M97,兵法调用模板!$BC:$BC,0)))),"")</f>
        <v>对处于燃烧的敌人伤害提高{0}%，当有敌人接近时，向前方扇形范围发射火焰，使其燃烧，每秒受到攻击{1}%的策略伤害，持续8秒。骑兵单位还会被恐惧4秒。（触发间隔12秒）</v>
      </c>
      <c r="O97" s="201">
        <f>IFERROR(IFERROR(IFERROR(INDEX(兵法调用模板!$AV:$AV,MATCH(M97,兵法调用模板!$AU:$AU,0)),INDEX(兵法调用模板!$AZ:$AZ,MATCH(M97,兵法调用模板!$AY:$AY,0))),INDEX(兵法调用模板!$BD:$BD,MATCH(M97,兵法调用模板!$BC:$BC,0))),"")</f>
        <v>0.02</v>
      </c>
      <c r="P97" s="201">
        <f>IFERROR(IFERROR(IFERROR(INDEX(兵法调用模板!$AW:$AW,MATCH(M97,兵法调用模板!$AU:$AU,0)),INDEX(兵法调用模板!$BA:$BA,MATCH(M97,兵法调用模板!$AY:$AY,0))),INDEX(兵法调用模板!$BE:$BE,MATCH(M97,兵法调用模板!$BC:$BC,0))),"")</f>
        <v>1E-3</v>
      </c>
      <c r="Q97" s="172" t="s">
        <v>441</v>
      </c>
      <c r="R97" s="175">
        <f t="shared" si="8"/>
        <v>100</v>
      </c>
      <c r="T97" s="174" t="str">
        <f>IF(索引!T96="","",索引!T96&amp;3)</f>
        <v>302453</v>
      </c>
      <c r="U97" s="172" t="str">
        <f>IFERROR(IF(T97="","",IFERROR(IFERROR(INDEX(兵法调用模板!$BH:$BH,MATCH(T97,兵法调用模板!$AU:$AU,0)),INDEX(兵法调用模板!$BH:$BH,MATCH(T97,兵法调用模板!$AY:$AY,0))),INDEX(兵法调用模板!$BH:$BH,MATCH(T97,兵法调用模板!$BC:$BC,0)))),"")</f>
        <v/>
      </c>
      <c r="V97" s="201" t="str">
        <f>IFERROR(IFERROR(IFERROR(INDEX(兵法调用模板!$AV:$AV,MATCH(T97,兵法调用模板!$AU:$AU,0)),INDEX(兵法调用模板!$AZ:$AZ,MATCH(T97,兵法调用模板!$AY:$AY,0))),INDEX(兵法调用模板!$BD:$BD,MATCH(T97,兵法调用模板!$BC:$BC,0))),"")</f>
        <v/>
      </c>
      <c r="W97" s="201" t="str">
        <f>IFERROR(IFERROR(IFERROR(INDEX(兵法调用模板!$AW:$AW,MATCH(T97,兵法调用模板!$AU:$AU,0)),INDEX(兵法调用模板!$BA:$BA,MATCH(T97,兵法调用模板!$AY:$AY,0))),INDEX(兵法调用模板!$BE:$BE,MATCH(T97,兵法调用模板!$BC:$BC,0))),"")</f>
        <v/>
      </c>
      <c r="X97" s="172" t="s">
        <v>441</v>
      </c>
      <c r="Y97" s="175">
        <f t="shared" si="6"/>
        <v>1</v>
      </c>
      <c r="AA97" s="174" t="str">
        <f>IF(索引!T96="","",索引!T96&amp;4)</f>
        <v>302454</v>
      </c>
      <c r="AB97" s="172" t="str">
        <f>IFERROR(IF(AA97="","",IFERROR(IFERROR(INDEX(兵法调用模板!$BH:$BH,MATCH(AA97,兵法调用模板!$AU:$AU,0)),INDEX(兵法调用模板!$BH:$BH,MATCH(AA97,兵法调用模板!$AY:$AY,0))),INDEX(兵法调用模板!$BH:$BH,MATCH(AA97,兵法调用模板!$BC:$BC,0)))),"")</f>
        <v/>
      </c>
      <c r="AC97" s="201" t="str">
        <f>IFERROR(IFERROR(IFERROR(INDEX(兵法调用模板!$AV:$AV,MATCH(AA97,兵法调用模板!$AU:$AU,0)),INDEX(兵法调用模板!$AZ:$AZ,MATCH(AA97,兵法调用模板!$AY:$AY,0))),INDEX(兵法调用模板!$BD:$BD,MATCH(AA97,兵法调用模板!$BC:$BC,0))),"")</f>
        <v/>
      </c>
      <c r="AD97" s="201" t="str">
        <f>IFERROR(IFERROR(IFERROR(INDEX(兵法调用模板!$AW:$AW,MATCH(AA97,兵法调用模板!$AU:$AU,0)),INDEX(兵法调用模板!$BA:$BA,MATCH(AA97,兵法调用模板!$AY:$AY,0))),INDEX(兵法调用模板!$BE:$BE,MATCH(AA97,兵法调用模板!$BC:$BC,0))),"")</f>
        <v/>
      </c>
      <c r="AE97" s="172" t="s">
        <v>441</v>
      </c>
      <c r="AF97" s="175">
        <f t="shared" si="9"/>
        <v>1</v>
      </c>
      <c r="AH97" s="174" t="str">
        <f>IF(索引!T96="","",索引!T96&amp;5)</f>
        <v>302455</v>
      </c>
      <c r="AI97" s="172" t="str">
        <f>IFERROR(IF(AH97="","",IFERROR(IFERROR(INDEX(兵法调用模板!$BH:$BH,MATCH(AH97,兵法调用模板!$AU:$AU,0)),INDEX(兵法调用模板!$BH:$BH,MATCH(AH97,兵法调用模板!$AY:$AY,0))),INDEX(兵法调用模板!$BH:$BH,MATCH(AH97,兵法调用模板!$BC:$BC,0)))),"")</f>
        <v/>
      </c>
      <c r="AJ97" s="201" t="str">
        <f>IFERROR(IFERROR(IFERROR(INDEX(兵法调用模板!$AV:$AV,MATCH(AH97,兵法调用模板!$AU:$AU,0)),INDEX(兵法调用模板!$AZ:$AZ,MATCH(AH97,兵法调用模板!$AY:$AY,0))),INDEX(兵法调用模板!$BD:$BD,MATCH(AH97,兵法调用模板!$BC:$BC,0))),"")</f>
        <v/>
      </c>
      <c r="AK97" s="201" t="str">
        <f>IFERROR(IFERROR(IFERROR(INDEX(兵法调用模板!$AW:$AW,MATCH(AH97,兵法调用模板!$AU:$AU,0)),INDEX(兵法调用模板!$BA:$BA,MATCH(AH97,兵法调用模板!$AY:$AY,0))),INDEX(兵法调用模板!$BE:$BE,MATCH(AH97,兵法调用模板!$BC:$BC,0))),"")</f>
        <v/>
      </c>
      <c r="AL97" s="172" t="s">
        <v>441</v>
      </c>
      <c r="AM97" s="175">
        <f t="shared" si="7"/>
        <v>1</v>
      </c>
    </row>
    <row r="98" spans="6:39">
      <c r="F98" s="174" t="str">
        <f>IF(索引!T97="","",索引!T97&amp;1)</f>
        <v>303301</v>
      </c>
      <c r="G98" s="172" t="str">
        <f>IFERROR(IF(F98="","",IFERROR(IFERROR(INDEX(兵法调用模板!$BH:$BH,MATCH(F98,兵法调用模板!$AU:$AU,0)),INDEX(兵法调用模板!$BH:$BH,MATCH(F98,兵法调用模板!$AY:$AY,0))),INDEX(兵法调用模板!$BH:$BH,MATCH(F98,兵法调用模板!$BC:$BC,0)))),"")</f>
        <v>开场10秒生效，每1秒武力伤害提高{0}%，每次普攻后清除该加成（最多叠加8层）。若在3秒内受到最大生命值20%的伤害，则进入静默状态，减伤提高90%且无法行动，持续4秒（静默效果最多触发3次）。</v>
      </c>
      <c r="H98" s="201">
        <f>IFERROR(IFERROR(IFERROR(INDEX(兵法调用模板!$AV:$AV,MATCH(F98,兵法调用模板!$AU:$AU,0)),INDEX(兵法调用模板!$AZ:$AZ,MATCH(F98,兵法调用模板!$AY:$AY,0))),INDEX(兵法调用模板!$BD:$BD,MATCH(F98,兵法调用模板!$BC:$BC,0))),"")</f>
        <v>4.4999999999999998E-2</v>
      </c>
      <c r="I98" s="201">
        <f>IFERROR(IFERROR(IFERROR(INDEX(兵法调用模板!$AW:$AW,MATCH(F98,兵法调用模板!$AU:$AU,0)),INDEX(兵法调用模板!$BA:$BA,MATCH(F98,兵法调用模板!$AY:$AY,0))),INDEX(兵法调用模板!$BE:$BE,MATCH(F98,兵法调用模板!$BC:$BC,0))),"")</f>
        <v>5.0000000000000001E-3</v>
      </c>
      <c r="J98" s="172" t="s">
        <v>441</v>
      </c>
      <c r="K98" s="175">
        <f t="shared" si="11"/>
        <v>100</v>
      </c>
      <c r="M98" s="174" t="str">
        <f>IF(索引!T97="","",索引!T97&amp;2)</f>
        <v>303302</v>
      </c>
      <c r="N98" s="172" t="str">
        <f>IFERROR(IF(M98="","",IFERROR(IFERROR(INDEX(兵法调用模板!$BH:$BH,MATCH(M98,兵法调用模板!$AU:$AU,0)),INDEX(兵法调用模板!$BH:$BH,MATCH(M98,兵法调用模板!$AY:$AY,0))),INDEX(兵法调用模板!$BH:$BH,MATCH(M98,兵法调用模板!$BC:$BC,0)))),"")</f>
        <v/>
      </c>
      <c r="O98" s="201" t="str">
        <f>IFERROR(IFERROR(IFERROR(INDEX(兵法调用模板!$AV:$AV,MATCH(M98,兵法调用模板!$AU:$AU,0)),INDEX(兵法调用模板!$AZ:$AZ,MATCH(M98,兵法调用模板!$AY:$AY,0))),INDEX(兵法调用模板!$BD:$BD,MATCH(M98,兵法调用模板!$BC:$BC,0))),"")</f>
        <v/>
      </c>
      <c r="P98" s="201" t="str">
        <f>IFERROR(IFERROR(IFERROR(INDEX(兵法调用模板!$AW:$AW,MATCH(M98,兵法调用模板!$AU:$AU,0)),INDEX(兵法调用模板!$BA:$BA,MATCH(M98,兵法调用模板!$AY:$AY,0))),INDEX(兵法调用模板!$BE:$BE,MATCH(M98,兵法调用模板!$BC:$BC,0))),"")</f>
        <v/>
      </c>
      <c r="Q98" s="172" t="s">
        <v>441</v>
      </c>
      <c r="R98" s="175">
        <f t="shared" si="8"/>
        <v>1</v>
      </c>
      <c r="T98" s="174" t="str">
        <f>IF(索引!T97="","",索引!T97&amp;3)</f>
        <v>303303</v>
      </c>
      <c r="U98" s="172" t="str">
        <f>IFERROR(IF(T98="","",IFERROR(IFERROR(INDEX(兵法调用模板!$BH:$BH,MATCH(T98,兵法调用模板!$AU:$AU,0)),INDEX(兵法调用模板!$BH:$BH,MATCH(T98,兵法调用模板!$AY:$AY,0))),INDEX(兵法调用模板!$BH:$BH,MATCH(T98,兵法调用模板!$BC:$BC,0)))),"")</f>
        <v/>
      </c>
      <c r="V98" s="201" t="str">
        <f>IFERROR(IFERROR(IFERROR(INDEX(兵法调用模板!$AV:$AV,MATCH(T98,兵法调用模板!$AU:$AU,0)),INDEX(兵法调用模板!$AZ:$AZ,MATCH(T98,兵法调用模板!$AY:$AY,0))),INDEX(兵法调用模板!$BD:$BD,MATCH(T98,兵法调用模板!$BC:$BC,0))),"")</f>
        <v/>
      </c>
      <c r="W98" s="201" t="str">
        <f>IFERROR(IFERROR(IFERROR(INDEX(兵法调用模板!$AW:$AW,MATCH(T98,兵法调用模板!$AU:$AU,0)),INDEX(兵法调用模板!$BA:$BA,MATCH(T98,兵法调用模板!$AY:$AY,0))),INDEX(兵法调用模板!$BE:$BE,MATCH(T98,兵法调用模板!$BC:$BC,0))),"")</f>
        <v/>
      </c>
      <c r="X98" s="172" t="s">
        <v>441</v>
      </c>
      <c r="Y98" s="175">
        <f t="shared" si="6"/>
        <v>1</v>
      </c>
      <c r="AA98" s="174" t="str">
        <f>IF(索引!T97="","",索引!T97&amp;4)</f>
        <v>303304</v>
      </c>
      <c r="AB98" s="172" t="str">
        <f>IFERROR(IF(AA98="","",IFERROR(IFERROR(INDEX(兵法调用模板!$BH:$BH,MATCH(AA98,兵法调用模板!$AU:$AU,0)),INDEX(兵法调用模板!$BH:$BH,MATCH(AA98,兵法调用模板!$AY:$AY,0))),INDEX(兵法调用模板!$BH:$BH,MATCH(AA98,兵法调用模板!$BC:$BC,0)))),"")</f>
        <v/>
      </c>
      <c r="AC98" s="201" t="str">
        <f>IFERROR(IFERROR(IFERROR(INDEX(兵法调用模板!$AV:$AV,MATCH(AA98,兵法调用模板!$AU:$AU,0)),INDEX(兵法调用模板!$AZ:$AZ,MATCH(AA98,兵法调用模板!$AY:$AY,0))),INDEX(兵法调用模板!$BD:$BD,MATCH(AA98,兵法调用模板!$BC:$BC,0))),"")</f>
        <v/>
      </c>
      <c r="AD98" s="201" t="str">
        <f>IFERROR(IFERROR(IFERROR(INDEX(兵法调用模板!$AW:$AW,MATCH(AA98,兵法调用模板!$AU:$AU,0)),INDEX(兵法调用模板!$BA:$BA,MATCH(AA98,兵法调用模板!$AY:$AY,0))),INDEX(兵法调用模板!$BE:$BE,MATCH(AA98,兵法调用模板!$BC:$BC,0))),"")</f>
        <v/>
      </c>
      <c r="AE98" s="172" t="s">
        <v>441</v>
      </c>
      <c r="AF98" s="175">
        <f t="shared" si="9"/>
        <v>1</v>
      </c>
      <c r="AH98" s="174" t="str">
        <f>IF(索引!T97="","",索引!T97&amp;5)</f>
        <v>303305</v>
      </c>
      <c r="AI98" s="172" t="str">
        <f>IFERROR(IF(AH98="","",IFERROR(IFERROR(INDEX(兵法调用模板!$BH:$BH,MATCH(AH98,兵法调用模板!$AU:$AU,0)),INDEX(兵法调用模板!$BH:$BH,MATCH(AH98,兵法调用模板!$AY:$AY,0))),INDEX(兵法调用模板!$BH:$BH,MATCH(AH98,兵法调用模板!$BC:$BC,0)))),"")</f>
        <v/>
      </c>
      <c r="AJ98" s="201" t="str">
        <f>IFERROR(IFERROR(IFERROR(INDEX(兵法调用模板!$AV:$AV,MATCH(AH98,兵法调用模板!$AU:$AU,0)),INDEX(兵法调用模板!$AZ:$AZ,MATCH(AH98,兵法调用模板!$AY:$AY,0))),INDEX(兵法调用模板!$BD:$BD,MATCH(AH98,兵法调用模板!$BC:$BC,0))),"")</f>
        <v/>
      </c>
      <c r="AK98" s="201" t="str">
        <f>IFERROR(IFERROR(IFERROR(INDEX(兵法调用模板!$AW:$AW,MATCH(AH98,兵法调用模板!$AU:$AU,0)),INDEX(兵法调用模板!$BA:$BA,MATCH(AH98,兵法调用模板!$AY:$AY,0))),INDEX(兵法调用模板!$BE:$BE,MATCH(AH98,兵法调用模板!$BC:$BC,0))),"")</f>
        <v/>
      </c>
      <c r="AL98" s="172" t="s">
        <v>441</v>
      </c>
      <c r="AM98" s="175">
        <f t="shared" si="7"/>
        <v>1</v>
      </c>
    </row>
    <row r="99" spans="6:39">
      <c r="F99" s="174" t="str">
        <f>IF(索引!T98="","",索引!T98&amp;1)</f>
        <v>303311</v>
      </c>
      <c r="G99" s="172" t="str">
        <f>IFERROR(IF(F99="","",IFERROR(IFERROR(INDEX(兵法调用模板!$BH:$BH,MATCH(F99,兵法调用模板!$AU:$AU,0)),INDEX(兵法调用模板!$BH:$BH,MATCH(F99,兵法调用模板!$AY:$AY,0))),INDEX(兵法调用模板!$BH:$BH,MATCH(F99,兵法调用模板!$BC:$BC,0)))),"")</f>
        <v>战斗开始第15，40秒，使我方随机3支部队免疫负面效果，持续{0}秒（可驱散）。</v>
      </c>
      <c r="H99" s="201">
        <f>IFERROR(IFERROR(IFERROR(INDEX(兵法调用模板!$AV:$AV,MATCH(F99,兵法调用模板!$AU:$AU,0)),INDEX(兵法调用模板!$AZ:$AZ,MATCH(F99,兵法调用模板!$AY:$AY,0))),INDEX(兵法调用模板!$BD:$BD,MATCH(F99,兵法调用模板!$BC:$BC,0))),"")</f>
        <v>5</v>
      </c>
      <c r="I99" s="201">
        <f>IFERROR(IFERROR(IFERROR(INDEX(兵法调用模板!$AW:$AW,MATCH(F99,兵法调用模板!$AU:$AU,0)),INDEX(兵法调用模板!$BA:$BA,MATCH(F99,兵法调用模板!$AY:$AY,0))),INDEX(兵法调用模板!$BE:$BE,MATCH(F99,兵法调用模板!$BC:$BC,0))),"")</f>
        <v>0.4</v>
      </c>
      <c r="J99" s="172" t="s">
        <v>441</v>
      </c>
      <c r="K99" s="175">
        <f t="shared" si="11"/>
        <v>1</v>
      </c>
      <c r="M99" s="174" t="str">
        <f>IF(索引!T98="","",索引!T98&amp;2)</f>
        <v>303312</v>
      </c>
      <c r="N99" s="172" t="str">
        <f>IFERROR(IF(M99="","",IFERROR(IFERROR(INDEX(兵法调用模板!$BH:$BH,MATCH(M99,兵法调用模板!$AU:$AU,0)),INDEX(兵法调用模板!$BH:$BH,MATCH(M99,兵法调用模板!$AY:$AY,0))),INDEX(兵法调用模板!$BH:$BH,MATCH(M99,兵法调用模板!$BC:$BC,0)))),"")</f>
        <v/>
      </c>
      <c r="O99" s="201" t="str">
        <f>IFERROR(IFERROR(IFERROR(INDEX(兵法调用模板!$AV:$AV,MATCH(M99,兵法调用模板!$AU:$AU,0)),INDEX(兵法调用模板!$AZ:$AZ,MATCH(M99,兵法调用模板!$AY:$AY,0))),INDEX(兵法调用模板!$BD:$BD,MATCH(M99,兵法调用模板!$BC:$BC,0))),"")</f>
        <v/>
      </c>
      <c r="P99" s="201" t="str">
        <f>IFERROR(IFERROR(IFERROR(INDEX(兵法调用模板!$AW:$AW,MATCH(M99,兵法调用模板!$AU:$AU,0)),INDEX(兵法调用模板!$BA:$BA,MATCH(M99,兵法调用模板!$AY:$AY,0))),INDEX(兵法调用模板!$BE:$BE,MATCH(M99,兵法调用模板!$BC:$BC,0))),"")</f>
        <v/>
      </c>
      <c r="Q99" s="172" t="s">
        <v>441</v>
      </c>
      <c r="R99" s="175">
        <f t="shared" si="8"/>
        <v>1</v>
      </c>
      <c r="T99" s="174" t="str">
        <f>IF(索引!T98="","",索引!T98&amp;3)</f>
        <v>303313</v>
      </c>
      <c r="U99" s="172" t="str">
        <f>IFERROR(IF(T99="","",IFERROR(IFERROR(INDEX(兵法调用模板!$BH:$BH,MATCH(T99,兵法调用模板!$AU:$AU,0)),INDEX(兵法调用模板!$BH:$BH,MATCH(T99,兵法调用模板!$AY:$AY,0))),INDEX(兵法调用模板!$BH:$BH,MATCH(T99,兵法调用模板!$BC:$BC,0)))),"")</f>
        <v/>
      </c>
      <c r="V99" s="201" t="str">
        <f>IFERROR(IFERROR(IFERROR(INDEX(兵法调用模板!$AV:$AV,MATCH(T99,兵法调用模板!$AU:$AU,0)),INDEX(兵法调用模板!$AZ:$AZ,MATCH(T99,兵法调用模板!$AY:$AY,0))),INDEX(兵法调用模板!$BD:$BD,MATCH(T99,兵法调用模板!$BC:$BC,0))),"")</f>
        <v/>
      </c>
      <c r="W99" s="201" t="str">
        <f>IFERROR(IFERROR(IFERROR(INDEX(兵法调用模板!$AW:$AW,MATCH(T99,兵法调用模板!$AU:$AU,0)),INDEX(兵法调用模板!$BA:$BA,MATCH(T99,兵法调用模板!$AY:$AY,0))),INDEX(兵法调用模板!$BE:$BE,MATCH(T99,兵法调用模板!$BC:$BC,0))),"")</f>
        <v/>
      </c>
      <c r="X99" s="172" t="s">
        <v>441</v>
      </c>
      <c r="Y99" s="175">
        <f t="shared" si="6"/>
        <v>1</v>
      </c>
      <c r="AA99" s="174" t="str">
        <f>IF(索引!T98="","",索引!T98&amp;4)</f>
        <v>303314</v>
      </c>
      <c r="AB99" s="172" t="str">
        <f>IFERROR(IF(AA99="","",IFERROR(IFERROR(INDEX(兵法调用模板!$BH:$BH,MATCH(AA99,兵法调用模板!$AU:$AU,0)),INDEX(兵法调用模板!$BH:$BH,MATCH(AA99,兵法调用模板!$AY:$AY,0))),INDEX(兵法调用模板!$BH:$BH,MATCH(AA99,兵法调用模板!$BC:$BC,0)))),"")</f>
        <v/>
      </c>
      <c r="AC99" s="201" t="str">
        <f>IFERROR(IFERROR(IFERROR(INDEX(兵法调用模板!$AV:$AV,MATCH(AA99,兵法调用模板!$AU:$AU,0)),INDEX(兵法调用模板!$AZ:$AZ,MATCH(AA99,兵法调用模板!$AY:$AY,0))),INDEX(兵法调用模板!$BD:$BD,MATCH(AA99,兵法调用模板!$BC:$BC,0))),"")</f>
        <v/>
      </c>
      <c r="AD99" s="201" t="str">
        <f>IFERROR(IFERROR(IFERROR(INDEX(兵法调用模板!$AW:$AW,MATCH(AA99,兵法调用模板!$AU:$AU,0)),INDEX(兵法调用模板!$BA:$BA,MATCH(AA99,兵法调用模板!$AY:$AY,0))),INDEX(兵法调用模板!$BE:$BE,MATCH(AA99,兵法调用模板!$BC:$BC,0))),"")</f>
        <v/>
      </c>
      <c r="AE99" s="172" t="s">
        <v>441</v>
      </c>
      <c r="AF99" s="175">
        <f t="shared" si="9"/>
        <v>1</v>
      </c>
      <c r="AH99" s="174" t="str">
        <f>IF(索引!T98="","",索引!T98&amp;5)</f>
        <v>303315</v>
      </c>
      <c r="AI99" s="172" t="str">
        <f>IFERROR(IF(AH99="","",IFERROR(IFERROR(INDEX(兵法调用模板!$BH:$BH,MATCH(AH99,兵法调用模板!$AU:$AU,0)),INDEX(兵法调用模板!$BH:$BH,MATCH(AH99,兵法调用模板!$AY:$AY,0))),INDEX(兵法调用模板!$BH:$BH,MATCH(AH99,兵法调用模板!$BC:$BC,0)))),"")</f>
        <v/>
      </c>
      <c r="AJ99" s="201" t="str">
        <f>IFERROR(IFERROR(IFERROR(INDEX(兵法调用模板!$AV:$AV,MATCH(AH99,兵法调用模板!$AU:$AU,0)),INDEX(兵法调用模板!$AZ:$AZ,MATCH(AH99,兵法调用模板!$AY:$AY,0))),INDEX(兵法调用模板!$BD:$BD,MATCH(AH99,兵法调用模板!$BC:$BC,0))),"")</f>
        <v/>
      </c>
      <c r="AK99" s="201" t="str">
        <f>IFERROR(IFERROR(IFERROR(INDEX(兵法调用模板!$AW:$AW,MATCH(AH99,兵法调用模板!$AU:$AU,0)),INDEX(兵法调用模板!$BA:$BA,MATCH(AH99,兵法调用模板!$AY:$AY,0))),INDEX(兵法调用模板!$BE:$BE,MATCH(AH99,兵法调用模板!$BC:$BC,0))),"")</f>
        <v/>
      </c>
      <c r="AL99" s="172" t="s">
        <v>441</v>
      </c>
      <c r="AM99" s="175">
        <f t="shared" si="7"/>
        <v>1</v>
      </c>
    </row>
    <row r="100" spans="6:39">
      <c r="F100" s="174" t="str">
        <f>IF(索引!T99="","",索引!T99&amp;1)</f>
        <v>303321</v>
      </c>
      <c r="G100" s="172" t="str">
        <f>IFERROR(IF(F100="","",IFERROR(IFERROR(INDEX(兵法调用模板!$BH:$BH,MATCH(F100,兵法调用模板!$AU:$AU,0)),INDEX(兵法调用模板!$BH:$BH,MATCH(F100,兵法调用模板!$AY:$AY,0))),INDEX(兵法调用模板!$BH:$BH,MATCH(F100,兵法调用模板!$BC:$BC,0)))),"")</f>
        <v>开局获得{0}%怒气技能伤害提升效果，每次释放怒气技能效果下跌{1}%，第三次释放后怒气技能伤害降低至正常60%。</v>
      </c>
      <c r="H100" s="201">
        <f>IFERROR(IFERROR(IFERROR(INDEX(兵法调用模板!$AV:$AV,MATCH(F100,兵法调用模板!$AU:$AU,0)),INDEX(兵法调用模板!$AZ:$AZ,MATCH(F100,兵法调用模板!$AY:$AY,0))),INDEX(兵法调用模板!$BD:$BD,MATCH(F100,兵法调用模板!$BC:$BC,0))),"")</f>
        <v>0.79</v>
      </c>
      <c r="I100" s="201">
        <f>IFERROR(IFERROR(IFERROR(INDEX(兵法调用模板!$AW:$AW,MATCH(F100,兵法调用模板!$AU:$AU,0)),INDEX(兵法调用模板!$BA:$BA,MATCH(F100,兵法调用模板!$AY:$AY,0))),INDEX(兵法调用模板!$BE:$BE,MATCH(F100,兵法调用模板!$BC:$BC,0))),"")</f>
        <v>6.0000000000000001E-3</v>
      </c>
      <c r="J100" s="172" t="s">
        <v>442</v>
      </c>
      <c r="K100" s="175">
        <f>IFERROR(IF(MID(G100,FIND("{0}",G100)+3,1)="%",100,1),1)*IF(H100&lt;0,-1,1)</f>
        <v>100</v>
      </c>
      <c r="M100" s="174" t="str">
        <f>IF(索引!T99="","",索引!T99&amp;2)</f>
        <v>303322</v>
      </c>
      <c r="N100" s="172" t="str">
        <f>IFERROR(IF(M100="","",IFERROR(IFERROR(INDEX(兵法调用模板!$BH:$BH,MATCH(M100,兵法调用模板!$AU:$AU,0)),INDEX(兵法调用模板!$BH:$BH,MATCH(M100,兵法调用模板!$AY:$AY,0))),INDEX(兵法调用模板!$BH:$BH,MATCH(M100,兵法调用模板!$BC:$BC,0)))),"")</f>
        <v>开局获得{0}%怒气技能伤害提升效果，每次释放怒气技能效果下跌{1}%，第三次释放后怒气技能伤害降低至正常60%。</v>
      </c>
      <c r="O100" s="201">
        <f>IFERROR(IFERROR(IFERROR(INDEX(兵法调用模板!$AV:$AV,MATCH(M100,兵法调用模板!$AU:$AU,0)),INDEX(兵法调用模板!$AZ:$AZ,MATCH(M100,兵法调用模板!$AY:$AY,0))),INDEX(兵法调用模板!$BD:$BD,MATCH(M100,兵法调用模板!$BC:$BC,0))),"")</f>
        <v>-0.47</v>
      </c>
      <c r="P100" s="201">
        <f>IFERROR(IFERROR(IFERROR(INDEX(兵法调用模板!$AW:$AW,MATCH(M100,兵法调用模板!$AU:$AU,0)),INDEX(兵法调用模板!$BA:$BA,MATCH(M100,兵法调用模板!$AY:$AY,0))),INDEX(兵法调用模板!$BE:$BE,MATCH(M100,兵法调用模板!$BC:$BC,0))),"")</f>
        <v>2E-3</v>
      </c>
      <c r="Q100" s="172" t="s">
        <v>441</v>
      </c>
      <c r="R100" s="175">
        <f t="shared" si="8"/>
        <v>-100</v>
      </c>
      <c r="T100" s="174" t="str">
        <f>IF(索引!T99="","",索引!T99&amp;3)</f>
        <v>303323</v>
      </c>
      <c r="U100" s="172" t="str">
        <f>IFERROR(IF(T100="","",IFERROR(IFERROR(INDEX(兵法调用模板!$BH:$BH,MATCH(T100,兵法调用模板!$AU:$AU,0)),INDEX(兵法调用模板!$BH:$BH,MATCH(T100,兵法调用模板!$AY:$AY,0))),INDEX(兵法调用模板!$BH:$BH,MATCH(T100,兵法调用模板!$BC:$BC,0)))),"")</f>
        <v/>
      </c>
      <c r="V100" s="201" t="str">
        <f>IFERROR(IFERROR(IFERROR(INDEX(兵法调用模板!$AV:$AV,MATCH(T100,兵法调用模板!$AU:$AU,0)),INDEX(兵法调用模板!$AZ:$AZ,MATCH(T100,兵法调用模板!$AY:$AY,0))),INDEX(兵法调用模板!$BD:$BD,MATCH(T100,兵法调用模板!$BC:$BC,0))),"")</f>
        <v/>
      </c>
      <c r="W100" s="201" t="str">
        <f>IFERROR(IFERROR(IFERROR(INDEX(兵法调用模板!$AW:$AW,MATCH(T100,兵法调用模板!$AU:$AU,0)),INDEX(兵法调用模板!$BA:$BA,MATCH(T100,兵法调用模板!$AY:$AY,0))),INDEX(兵法调用模板!$BE:$BE,MATCH(T100,兵法调用模板!$BC:$BC,0))),"")</f>
        <v/>
      </c>
      <c r="X100" s="172" t="s">
        <v>441</v>
      </c>
      <c r="Y100" s="175">
        <f t="shared" si="6"/>
        <v>1</v>
      </c>
      <c r="AA100" s="174" t="str">
        <f>IF(索引!T99="","",索引!T99&amp;4)</f>
        <v>303324</v>
      </c>
      <c r="AB100" s="172" t="str">
        <f>IFERROR(IF(AA100="","",IFERROR(IFERROR(INDEX(兵法调用模板!$BH:$BH,MATCH(AA100,兵法调用模板!$AU:$AU,0)),INDEX(兵法调用模板!$BH:$BH,MATCH(AA100,兵法调用模板!$AY:$AY,0))),INDEX(兵法调用模板!$BH:$BH,MATCH(AA100,兵法调用模板!$BC:$BC,0)))),"")</f>
        <v/>
      </c>
      <c r="AC100" s="201" t="str">
        <f>IFERROR(IFERROR(IFERROR(INDEX(兵法调用模板!$AV:$AV,MATCH(AA100,兵法调用模板!$AU:$AU,0)),INDEX(兵法调用模板!$AZ:$AZ,MATCH(AA100,兵法调用模板!$AY:$AY,0))),INDEX(兵法调用模板!$BD:$BD,MATCH(AA100,兵法调用模板!$BC:$BC,0))),"")</f>
        <v/>
      </c>
      <c r="AD100" s="201" t="str">
        <f>IFERROR(IFERROR(IFERROR(INDEX(兵法调用模板!$AW:$AW,MATCH(AA100,兵法调用模板!$AU:$AU,0)),INDEX(兵法调用模板!$BA:$BA,MATCH(AA100,兵法调用模板!$AY:$AY,0))),INDEX(兵法调用模板!$BE:$BE,MATCH(AA100,兵法调用模板!$BC:$BC,0))),"")</f>
        <v/>
      </c>
      <c r="AE100" s="172" t="s">
        <v>441</v>
      </c>
      <c r="AF100" s="175">
        <f t="shared" si="9"/>
        <v>1</v>
      </c>
      <c r="AH100" s="174" t="str">
        <f>IF(索引!T99="","",索引!T99&amp;5)</f>
        <v>303325</v>
      </c>
      <c r="AI100" s="172" t="str">
        <f>IFERROR(IF(AH100="","",IFERROR(IFERROR(INDEX(兵法调用模板!$BH:$BH,MATCH(AH100,兵法调用模板!$AU:$AU,0)),INDEX(兵法调用模板!$BH:$BH,MATCH(AH100,兵法调用模板!$AY:$AY,0))),INDEX(兵法调用模板!$BH:$BH,MATCH(AH100,兵法调用模板!$BC:$BC,0)))),"")</f>
        <v/>
      </c>
      <c r="AJ100" s="201" t="str">
        <f>IFERROR(IFERROR(IFERROR(INDEX(兵法调用模板!$AV:$AV,MATCH(AH100,兵法调用模板!$AU:$AU,0)),INDEX(兵法调用模板!$AZ:$AZ,MATCH(AH100,兵法调用模板!$AY:$AY,0))),INDEX(兵法调用模板!$BD:$BD,MATCH(AH100,兵法调用模板!$BC:$BC,0))),"")</f>
        <v/>
      </c>
      <c r="AK100" s="201" t="str">
        <f>IFERROR(IFERROR(IFERROR(INDEX(兵法调用模板!$AW:$AW,MATCH(AH100,兵法调用模板!$AU:$AU,0)),INDEX(兵法调用模板!$BA:$BA,MATCH(AH100,兵法调用模板!$AY:$AY,0))),INDEX(兵法调用模板!$BE:$BE,MATCH(AH100,兵法调用模板!$BC:$BC,0))),"")</f>
        <v/>
      </c>
      <c r="AL100" s="172" t="s">
        <v>441</v>
      </c>
      <c r="AM100" s="175">
        <f t="shared" si="7"/>
        <v>1</v>
      </c>
    </row>
    <row r="101" spans="6:39">
      <c r="F101" s="174" t="str">
        <f>IF(索引!T100="","",索引!T100&amp;1)</f>
        <v>302471</v>
      </c>
      <c r="G101" s="172" t="str">
        <f>IFERROR(IF(F101="","",IFERROR(IFERROR(INDEX(兵法调用模板!$BH:$BH,MATCH(F101,兵法调用模板!$AU:$AU,0)),INDEX(兵法调用模板!$BH:$BH,MATCH(F101,兵法调用模板!$AY:$AY,0))),INDEX(兵法调用模板!$BH:$BH,MATCH(F101,兵法调用模板!$BC:$BC,0)))),"")</f>
        <v>战斗开始16，30，50秒，对所有处于燃烧状态下的敌人施加虚弱，使其攻击降低{0}%，持续7秒，虚弱结束时还有{1}%概率使其眩晕3秒。</v>
      </c>
      <c r="H101" s="201">
        <f>IFERROR(IFERROR(IFERROR(INDEX(兵法调用模板!$AV:$AV,MATCH(F101,兵法调用模板!$AU:$AU,0)),INDEX(兵法调用模板!$AZ:$AZ,MATCH(F101,兵法调用模板!$AY:$AY,0))),INDEX(兵法调用模板!$BD:$BD,MATCH(F101,兵法调用模板!$BC:$BC,0))),"")</f>
        <v>-9.5000000000000001E-2</v>
      </c>
      <c r="I101" s="201">
        <f>IFERROR(IFERROR(IFERROR(INDEX(兵法调用模板!$AW:$AW,MATCH(F101,兵法调用模板!$AU:$AU,0)),INDEX(兵法调用模板!$BA:$BA,MATCH(F101,兵法调用模板!$AY:$AY,0))),INDEX(兵法调用模板!$BE:$BE,MATCH(F101,兵法调用模板!$BC:$BC,0))),"")</f>
        <v>-1.2999999999999999E-2</v>
      </c>
      <c r="J101" s="172" t="s">
        <v>441</v>
      </c>
      <c r="K101" s="175">
        <f t="shared" si="11"/>
        <v>-100</v>
      </c>
      <c r="M101" s="174" t="str">
        <f>IF(索引!T100="","",索引!T100&amp;2)</f>
        <v>302472</v>
      </c>
      <c r="N101" s="172" t="str">
        <f>IFERROR(IF(M101="","",IFERROR(IFERROR(INDEX(兵法调用模板!$BH:$BH,MATCH(M101,兵法调用模板!$AU:$AU,0)),INDEX(兵法调用模板!$BH:$BH,MATCH(M101,兵法调用模板!$AY:$AY,0))),INDEX(兵法调用模板!$BH:$BH,MATCH(M101,兵法调用模板!$BC:$BC,0)))),"")</f>
        <v>战斗开始16，30，50秒，对所有处于燃烧状态下的敌人施加虚弱，使其攻击降低{0}%，持续7秒，虚弱结束时还有{1}%概率使其眩晕3秒。</v>
      </c>
      <c r="O101" s="201">
        <f>IFERROR(IFERROR(IFERROR(INDEX(兵法调用模板!$AV:$AV,MATCH(M101,兵法调用模板!$AU:$AU,0)),INDEX(兵法调用模板!$AZ:$AZ,MATCH(M101,兵法调用模板!$AY:$AY,0))),INDEX(兵法调用模板!$BD:$BD,MATCH(M101,兵法调用模板!$BC:$BC,0))),"")</f>
        <v>0.11</v>
      </c>
      <c r="P101" s="201">
        <f>IFERROR(IFERROR(IFERROR(INDEX(兵法调用模板!$AW:$AW,MATCH(M101,兵法调用模板!$AU:$AU,0)),INDEX(兵法调用模板!$BA:$BA,MATCH(M101,兵法调用模板!$AY:$AY,0))),INDEX(兵法调用模板!$BE:$BE,MATCH(M101,兵法调用模板!$BC:$BC,0))),"")</f>
        <v>1.4E-2</v>
      </c>
      <c r="Q101" s="172" t="s">
        <v>441</v>
      </c>
      <c r="R101" s="175">
        <f t="shared" si="8"/>
        <v>100</v>
      </c>
      <c r="T101" s="174" t="str">
        <f>IF(索引!T100="","",索引!T100&amp;3)</f>
        <v>302473</v>
      </c>
      <c r="U101" s="172" t="str">
        <f>IFERROR(IF(T101="","",IFERROR(IFERROR(INDEX(兵法调用模板!$BH:$BH,MATCH(T101,兵法调用模板!$AU:$AU,0)),INDEX(兵法调用模板!$BH:$BH,MATCH(T101,兵法调用模板!$AY:$AY,0))),INDEX(兵法调用模板!$BH:$BH,MATCH(T101,兵法调用模板!$BC:$BC,0)))),"")</f>
        <v/>
      </c>
      <c r="V101" s="201" t="str">
        <f>IFERROR(IFERROR(IFERROR(INDEX(兵法调用模板!$AV:$AV,MATCH(T101,兵法调用模板!$AU:$AU,0)),INDEX(兵法调用模板!$AZ:$AZ,MATCH(T101,兵法调用模板!$AY:$AY,0))),INDEX(兵法调用模板!$BD:$BD,MATCH(T101,兵法调用模板!$BC:$BC,0))),"")</f>
        <v/>
      </c>
      <c r="W101" s="201" t="str">
        <f>IFERROR(IFERROR(IFERROR(INDEX(兵法调用模板!$AW:$AW,MATCH(T101,兵法调用模板!$AU:$AU,0)),INDEX(兵法调用模板!$BA:$BA,MATCH(T101,兵法调用模板!$AY:$AY,0))),INDEX(兵法调用模板!$BE:$BE,MATCH(T101,兵法调用模板!$BC:$BC,0))),"")</f>
        <v/>
      </c>
      <c r="X101" s="172" t="s">
        <v>441</v>
      </c>
      <c r="Y101" s="175">
        <f t="shared" si="6"/>
        <v>1</v>
      </c>
      <c r="AA101" s="174" t="str">
        <f>IF(索引!T100="","",索引!T100&amp;4)</f>
        <v>302474</v>
      </c>
      <c r="AB101" s="172" t="str">
        <f>IFERROR(IF(AA101="","",IFERROR(IFERROR(INDEX(兵法调用模板!$BH:$BH,MATCH(AA101,兵法调用模板!$AU:$AU,0)),INDEX(兵法调用模板!$BH:$BH,MATCH(AA101,兵法调用模板!$AY:$AY,0))),INDEX(兵法调用模板!$BH:$BH,MATCH(AA101,兵法调用模板!$BC:$BC,0)))),"")</f>
        <v/>
      </c>
      <c r="AC101" s="201" t="str">
        <f>IFERROR(IFERROR(IFERROR(INDEX(兵法调用模板!$AV:$AV,MATCH(AA101,兵法调用模板!$AU:$AU,0)),INDEX(兵法调用模板!$AZ:$AZ,MATCH(AA101,兵法调用模板!$AY:$AY,0))),INDEX(兵法调用模板!$BD:$BD,MATCH(AA101,兵法调用模板!$BC:$BC,0))),"")</f>
        <v/>
      </c>
      <c r="AD101" s="201" t="str">
        <f>IFERROR(IFERROR(IFERROR(INDEX(兵法调用模板!$AW:$AW,MATCH(AA101,兵法调用模板!$AU:$AU,0)),INDEX(兵法调用模板!$BA:$BA,MATCH(AA101,兵法调用模板!$AY:$AY,0))),INDEX(兵法调用模板!$BE:$BE,MATCH(AA101,兵法调用模板!$BC:$BC,0))),"")</f>
        <v/>
      </c>
      <c r="AE101" s="172" t="s">
        <v>441</v>
      </c>
      <c r="AF101" s="175">
        <f t="shared" si="9"/>
        <v>1</v>
      </c>
      <c r="AH101" s="174" t="str">
        <f>IF(索引!T100="","",索引!T100&amp;5)</f>
        <v>302475</v>
      </c>
      <c r="AI101" s="172" t="str">
        <f>IFERROR(IF(AH101="","",IFERROR(IFERROR(INDEX(兵法调用模板!$BH:$BH,MATCH(AH101,兵法调用模板!$AU:$AU,0)),INDEX(兵法调用模板!$BH:$BH,MATCH(AH101,兵法调用模板!$AY:$AY,0))),INDEX(兵法调用模板!$BH:$BH,MATCH(AH101,兵法调用模板!$BC:$BC,0)))),"")</f>
        <v/>
      </c>
      <c r="AJ101" s="201" t="str">
        <f>IFERROR(IFERROR(IFERROR(INDEX(兵法调用模板!$AV:$AV,MATCH(AH101,兵法调用模板!$AU:$AU,0)),INDEX(兵法调用模板!$AZ:$AZ,MATCH(AH101,兵法调用模板!$AY:$AY,0))),INDEX(兵法调用模板!$BD:$BD,MATCH(AH101,兵法调用模板!$BC:$BC,0))),"")</f>
        <v/>
      </c>
      <c r="AK101" s="201" t="str">
        <f>IFERROR(IFERROR(IFERROR(INDEX(兵法调用模板!$AW:$AW,MATCH(AH101,兵法调用模板!$AU:$AU,0)),INDEX(兵法调用模板!$BA:$BA,MATCH(AH101,兵法调用模板!$AY:$AY,0))),INDEX(兵法调用模板!$BE:$BE,MATCH(AH101,兵法调用模板!$BC:$BC,0))),"")</f>
        <v/>
      </c>
      <c r="AL101" s="172" t="s">
        <v>441</v>
      </c>
      <c r="AM101" s="175">
        <f t="shared" si="7"/>
        <v>1</v>
      </c>
    </row>
    <row r="102" spans="6:39">
      <c r="F102" s="174" t="str">
        <f>IF(索引!T101="","",索引!T101&amp;1)</f>
        <v>302481</v>
      </c>
      <c r="G102" s="172" t="str">
        <f>IFERROR(IF(F102="","",IFERROR(IFERROR(INDEX(兵法调用模板!$BH:$BH,MATCH(F102,兵法调用模板!$AU:$AU,0)),INDEX(兵法调用模板!$BH:$BH,MATCH(F102,兵法调用模板!$AY:$AY,0))),INDEX(兵法调用模板!$BH:$BH,MATCH(F102,兵法调用模板!$BC:$BC,0)))),"")</f>
        <v>开场为我方随机4名武将施加锦囊效果，目标每受到12次伤害，为其回复攻击{0}%的治疗（携带者死亡时失效，同一目标最多触发4次）。</v>
      </c>
      <c r="H102" s="201">
        <f>IFERROR(IFERROR(IFERROR(INDEX(兵法调用模板!$AV:$AV,MATCH(F102,兵法调用模板!$AU:$AU,0)),INDEX(兵法调用模板!$AZ:$AZ,MATCH(F102,兵法调用模板!$AY:$AY,0))),INDEX(兵法调用模板!$BD:$BD,MATCH(F102,兵法调用模板!$BC:$BC,0))),"")</f>
        <v>7.0000000000000007E-2</v>
      </c>
      <c r="I102" s="201">
        <f>IFERROR(IFERROR(IFERROR(INDEX(兵法调用模板!$AW:$AW,MATCH(F102,兵法调用模板!$AU:$AU,0)),INDEX(兵法调用模板!$BA:$BA,MATCH(F102,兵法调用模板!$AY:$AY,0))),INDEX(兵法调用模板!$BE:$BE,MATCH(F102,兵法调用模板!$BC:$BC,0))),"")</f>
        <v>6.0000000000000001E-3</v>
      </c>
      <c r="J102" s="172" t="s">
        <v>441</v>
      </c>
      <c r="K102" s="175">
        <f t="shared" si="11"/>
        <v>100</v>
      </c>
      <c r="M102" s="174" t="str">
        <f>IF(索引!T101="","",索引!T101&amp;2)</f>
        <v>302482</v>
      </c>
      <c r="N102" s="172" t="str">
        <f>IFERROR(IF(M102="","",IFERROR(IFERROR(INDEX(兵法调用模板!$BH:$BH,MATCH(M102,兵法调用模板!$AU:$AU,0)),INDEX(兵法调用模板!$BH:$BH,MATCH(M102,兵法调用模板!$AY:$AY,0))),INDEX(兵法调用模板!$BH:$BH,MATCH(M102,兵法调用模板!$BC:$BC,0)))),"")</f>
        <v/>
      </c>
      <c r="O102" s="201" t="str">
        <f>IFERROR(IFERROR(IFERROR(INDEX(兵法调用模板!$AV:$AV,MATCH(M102,兵法调用模板!$AU:$AU,0)),INDEX(兵法调用模板!$AZ:$AZ,MATCH(M102,兵法调用模板!$AY:$AY,0))),INDEX(兵法调用模板!$BD:$BD,MATCH(M102,兵法调用模板!$BC:$BC,0))),"")</f>
        <v/>
      </c>
      <c r="P102" s="201" t="str">
        <f>IFERROR(IFERROR(IFERROR(INDEX(兵法调用模板!$AW:$AW,MATCH(M102,兵法调用模板!$AU:$AU,0)),INDEX(兵法调用模板!$BA:$BA,MATCH(M102,兵法调用模板!$AY:$AY,0))),INDEX(兵法调用模板!$BE:$BE,MATCH(M102,兵法调用模板!$BC:$BC,0))),"")</f>
        <v/>
      </c>
      <c r="Q102" s="172" t="s">
        <v>441</v>
      </c>
      <c r="R102" s="175">
        <f t="shared" si="8"/>
        <v>1</v>
      </c>
      <c r="T102" s="174" t="str">
        <f>IF(索引!T101="","",索引!T101&amp;3)</f>
        <v>302483</v>
      </c>
      <c r="U102" s="172" t="str">
        <f>IFERROR(IF(T102="","",IFERROR(IFERROR(INDEX(兵法调用模板!$BH:$BH,MATCH(T102,兵法调用模板!$AU:$AU,0)),INDEX(兵法调用模板!$BH:$BH,MATCH(T102,兵法调用模板!$AY:$AY,0))),INDEX(兵法调用模板!$BH:$BH,MATCH(T102,兵法调用模板!$BC:$BC,0)))),"")</f>
        <v/>
      </c>
      <c r="V102" s="201" t="str">
        <f>IFERROR(IFERROR(IFERROR(INDEX(兵法调用模板!$AV:$AV,MATCH(T102,兵法调用模板!$AU:$AU,0)),INDEX(兵法调用模板!$AZ:$AZ,MATCH(T102,兵法调用模板!$AY:$AY,0))),INDEX(兵法调用模板!$BD:$BD,MATCH(T102,兵法调用模板!$BC:$BC,0))),"")</f>
        <v/>
      </c>
      <c r="W102" s="201" t="str">
        <f>IFERROR(IFERROR(IFERROR(INDEX(兵法调用模板!$AW:$AW,MATCH(T102,兵法调用模板!$AU:$AU,0)),INDEX(兵法调用模板!$BA:$BA,MATCH(T102,兵法调用模板!$AY:$AY,0))),INDEX(兵法调用模板!$BE:$BE,MATCH(T102,兵法调用模板!$BC:$BC,0))),"")</f>
        <v/>
      </c>
      <c r="X102" s="172" t="s">
        <v>441</v>
      </c>
      <c r="Y102" s="175">
        <f t="shared" si="6"/>
        <v>1</v>
      </c>
      <c r="AA102" s="174" t="str">
        <f>IF(索引!T101="","",索引!T101&amp;4)</f>
        <v>302484</v>
      </c>
      <c r="AB102" s="172" t="str">
        <f>IFERROR(IF(AA102="","",IFERROR(IFERROR(INDEX(兵法调用模板!$BH:$BH,MATCH(AA102,兵法调用模板!$AU:$AU,0)),INDEX(兵法调用模板!$BH:$BH,MATCH(AA102,兵法调用模板!$AY:$AY,0))),INDEX(兵法调用模板!$BH:$BH,MATCH(AA102,兵法调用模板!$BC:$BC,0)))),"")</f>
        <v/>
      </c>
      <c r="AC102" s="201" t="str">
        <f>IFERROR(IFERROR(IFERROR(INDEX(兵法调用模板!$AV:$AV,MATCH(AA102,兵法调用模板!$AU:$AU,0)),INDEX(兵法调用模板!$AZ:$AZ,MATCH(AA102,兵法调用模板!$AY:$AY,0))),INDEX(兵法调用模板!$BD:$BD,MATCH(AA102,兵法调用模板!$BC:$BC,0))),"")</f>
        <v/>
      </c>
      <c r="AD102" s="201" t="str">
        <f>IFERROR(IFERROR(IFERROR(INDEX(兵法调用模板!$AW:$AW,MATCH(AA102,兵法调用模板!$AU:$AU,0)),INDEX(兵法调用模板!$BA:$BA,MATCH(AA102,兵法调用模板!$AY:$AY,0))),INDEX(兵法调用模板!$BE:$BE,MATCH(AA102,兵法调用模板!$BC:$BC,0))),"")</f>
        <v/>
      </c>
      <c r="AE102" s="172" t="s">
        <v>441</v>
      </c>
      <c r="AF102" s="175">
        <f t="shared" si="9"/>
        <v>1</v>
      </c>
      <c r="AH102" s="174" t="str">
        <f>IF(索引!T101="","",索引!T101&amp;5)</f>
        <v>302485</v>
      </c>
      <c r="AI102" s="172" t="str">
        <f>IFERROR(IF(AH102="","",IFERROR(IFERROR(INDEX(兵法调用模板!$BH:$BH,MATCH(AH102,兵法调用模板!$AU:$AU,0)),INDEX(兵法调用模板!$BH:$BH,MATCH(AH102,兵法调用模板!$AY:$AY,0))),INDEX(兵法调用模板!$BH:$BH,MATCH(AH102,兵法调用模板!$BC:$BC,0)))),"")</f>
        <v/>
      </c>
      <c r="AJ102" s="201" t="str">
        <f>IFERROR(IFERROR(IFERROR(INDEX(兵法调用模板!$AV:$AV,MATCH(AH102,兵法调用模板!$AU:$AU,0)),INDEX(兵法调用模板!$AZ:$AZ,MATCH(AH102,兵法调用模板!$AY:$AY,0))),INDEX(兵法调用模板!$BD:$BD,MATCH(AH102,兵法调用模板!$BC:$BC,0))),"")</f>
        <v/>
      </c>
      <c r="AK102" s="201" t="str">
        <f>IFERROR(IFERROR(IFERROR(INDEX(兵法调用模板!$AW:$AW,MATCH(AH102,兵法调用模板!$AU:$AU,0)),INDEX(兵法调用模板!$BA:$BA,MATCH(AH102,兵法调用模板!$AY:$AY,0))),INDEX(兵法调用模板!$BE:$BE,MATCH(AH102,兵法调用模板!$BC:$BC,0))),"")</f>
        <v/>
      </c>
      <c r="AL102" s="172" t="s">
        <v>441</v>
      </c>
      <c r="AM102" s="175">
        <f t="shared" si="7"/>
        <v>1</v>
      </c>
    </row>
    <row r="103" spans="6:39">
      <c r="F103" s="174" t="str">
        <f>IF(索引!T102="","",索引!T102&amp;1)</f>
        <v>303341</v>
      </c>
      <c r="G103" s="172" t="str">
        <f>IFERROR(IF(F103="","",IFERROR(IFERROR(INDEX(兵法调用模板!$BH:$BH,MATCH(F103,兵法调用模板!$AU:$AU,0)),INDEX(兵法调用模板!$BH:$BH,MATCH(F103,兵法调用模板!$AY:$AY,0))),INDEX(兵法调用模板!$BH:$BH,MATCH(F103,兵法调用模板!$BC:$BC,0)))),"")</f>
        <v>开场为自身以及距离最近的两名武将施加攻击{0}%的护盾。敌方武将造成暴击时，使其暴击伤害降低{1}%，持续5秒，触发间隔8秒。</v>
      </c>
      <c r="H103" s="201">
        <f>IFERROR(IFERROR(IFERROR(INDEX(兵法调用模板!$AV:$AV,MATCH(F103,兵法调用模板!$AU:$AU,0)),INDEX(兵法调用模板!$AZ:$AZ,MATCH(F103,兵法调用模板!$AY:$AY,0))),INDEX(兵法调用模板!$BD:$BD,MATCH(F103,兵法调用模板!$BC:$BC,0))),"")</f>
        <v>0.15</v>
      </c>
      <c r="I103" s="201">
        <f>IFERROR(IFERROR(IFERROR(INDEX(兵法调用模板!$AW:$AW,MATCH(F103,兵法调用模板!$AU:$AU,0)),INDEX(兵法调用模板!$BA:$BA,MATCH(F103,兵法调用模板!$AY:$AY,0))),INDEX(兵法调用模板!$BE:$BE,MATCH(F103,兵法调用模板!$BC:$BC,0))),"")</f>
        <v>0.02</v>
      </c>
      <c r="J103" s="172" t="s">
        <v>441</v>
      </c>
      <c r="K103" s="175">
        <f t="shared" si="11"/>
        <v>100</v>
      </c>
      <c r="M103" s="174" t="str">
        <f>IF(索引!T102="","",索引!T102&amp;2)</f>
        <v>303342</v>
      </c>
      <c r="N103" s="172" t="str">
        <f>IFERROR(IF(M103="","",IFERROR(IFERROR(INDEX(兵法调用模板!$BH:$BH,MATCH(M103,兵法调用模板!$AU:$AU,0)),INDEX(兵法调用模板!$BH:$BH,MATCH(M103,兵法调用模板!$AY:$AY,0))),INDEX(兵法调用模板!$BH:$BH,MATCH(M103,兵法调用模板!$BC:$BC,0)))),"")</f>
        <v>开场为自身以及距离最近的两名武将施加攻击{0}%的护盾。敌方武将造成暴击时，使其暴击伤害降低{1}%，持续5秒，触发间隔8秒。</v>
      </c>
      <c r="O103" s="201">
        <f>IFERROR(IFERROR(IFERROR(INDEX(兵法调用模板!$AV:$AV,MATCH(M103,兵法调用模板!$AU:$AU,0)),INDEX(兵法调用模板!$AZ:$AZ,MATCH(M103,兵法调用模板!$AY:$AY,0))),INDEX(兵法调用模板!$BD:$BD,MATCH(M103,兵法调用模板!$BC:$BC,0))),"")</f>
        <v>-0.22500000000000001</v>
      </c>
      <c r="P103" s="201">
        <f>IFERROR(IFERROR(IFERROR(INDEX(兵法调用模板!$AW:$AW,MATCH(M103,兵法调用模板!$AU:$AU,0)),INDEX(兵法调用模板!$BA:$BA,MATCH(M103,兵法调用模板!$AY:$AY,0))),INDEX(兵法调用模板!$BE:$BE,MATCH(M103,兵法调用模板!$BC:$BC,0))),"")</f>
        <v>-1.4999999999999999E-2</v>
      </c>
      <c r="Q103" s="172" t="s">
        <v>441</v>
      </c>
      <c r="R103" s="175">
        <f t="shared" si="8"/>
        <v>-100</v>
      </c>
      <c r="T103" s="174" t="str">
        <f>IF(索引!T102="","",索引!T102&amp;3)</f>
        <v>303343</v>
      </c>
      <c r="U103" s="172" t="str">
        <f>IFERROR(IF(T103="","",IFERROR(IFERROR(INDEX(兵法调用模板!$BH:$BH,MATCH(T103,兵法调用模板!$AU:$AU,0)),INDEX(兵法调用模板!$BH:$BH,MATCH(T103,兵法调用模板!$AY:$AY,0))),INDEX(兵法调用模板!$BH:$BH,MATCH(T103,兵法调用模板!$BC:$BC,0)))),"")</f>
        <v/>
      </c>
      <c r="V103" s="201" t="str">
        <f>IFERROR(IFERROR(IFERROR(INDEX(兵法调用模板!$AV:$AV,MATCH(T103,兵法调用模板!$AU:$AU,0)),INDEX(兵法调用模板!$AZ:$AZ,MATCH(T103,兵法调用模板!$AY:$AY,0))),INDEX(兵法调用模板!$BD:$BD,MATCH(T103,兵法调用模板!$BC:$BC,0))),"")</f>
        <v/>
      </c>
      <c r="W103" s="201" t="str">
        <f>IFERROR(IFERROR(IFERROR(INDEX(兵法调用模板!$AW:$AW,MATCH(T103,兵法调用模板!$AU:$AU,0)),INDEX(兵法调用模板!$BA:$BA,MATCH(T103,兵法调用模板!$AY:$AY,0))),INDEX(兵法调用模板!$BE:$BE,MATCH(T103,兵法调用模板!$BC:$BC,0))),"")</f>
        <v/>
      </c>
      <c r="X103" s="172" t="s">
        <v>441</v>
      </c>
      <c r="Y103" s="175">
        <f t="shared" si="6"/>
        <v>1</v>
      </c>
      <c r="AA103" s="174" t="str">
        <f>IF(索引!T102="","",索引!T102&amp;4)</f>
        <v>303344</v>
      </c>
      <c r="AB103" s="172" t="str">
        <f>IFERROR(IF(AA103="","",IFERROR(IFERROR(INDEX(兵法调用模板!$BH:$BH,MATCH(AA103,兵法调用模板!$AU:$AU,0)),INDEX(兵法调用模板!$BH:$BH,MATCH(AA103,兵法调用模板!$AY:$AY,0))),INDEX(兵法调用模板!$BH:$BH,MATCH(AA103,兵法调用模板!$BC:$BC,0)))),"")</f>
        <v/>
      </c>
      <c r="AC103" s="201" t="str">
        <f>IFERROR(IFERROR(IFERROR(INDEX(兵法调用模板!$AV:$AV,MATCH(AA103,兵法调用模板!$AU:$AU,0)),INDEX(兵法调用模板!$AZ:$AZ,MATCH(AA103,兵法调用模板!$AY:$AY,0))),INDEX(兵法调用模板!$BD:$BD,MATCH(AA103,兵法调用模板!$BC:$BC,0))),"")</f>
        <v/>
      </c>
      <c r="AD103" s="201" t="str">
        <f>IFERROR(IFERROR(IFERROR(INDEX(兵法调用模板!$AW:$AW,MATCH(AA103,兵法调用模板!$AU:$AU,0)),INDEX(兵法调用模板!$BA:$BA,MATCH(AA103,兵法调用模板!$AY:$AY,0))),INDEX(兵法调用模板!$BE:$BE,MATCH(AA103,兵法调用模板!$BC:$BC,0))),"")</f>
        <v/>
      </c>
      <c r="AE103" s="172" t="s">
        <v>441</v>
      </c>
      <c r="AF103" s="175">
        <f t="shared" si="9"/>
        <v>1</v>
      </c>
      <c r="AH103" s="174" t="str">
        <f>IF(索引!T102="","",索引!T102&amp;5)</f>
        <v>303345</v>
      </c>
      <c r="AI103" s="172" t="str">
        <f>IFERROR(IF(AH103="","",IFERROR(IFERROR(INDEX(兵法调用模板!$BH:$BH,MATCH(AH103,兵法调用模板!$AU:$AU,0)),INDEX(兵法调用模板!$BH:$BH,MATCH(AH103,兵法调用模板!$AY:$AY,0))),INDEX(兵法调用模板!$BH:$BH,MATCH(AH103,兵法调用模板!$BC:$BC,0)))),"")</f>
        <v/>
      </c>
      <c r="AJ103" s="201" t="str">
        <f>IFERROR(IFERROR(IFERROR(INDEX(兵法调用模板!$AV:$AV,MATCH(AH103,兵法调用模板!$AU:$AU,0)),INDEX(兵法调用模板!$AZ:$AZ,MATCH(AH103,兵法调用模板!$AY:$AY,0))),INDEX(兵法调用模板!$BD:$BD,MATCH(AH103,兵法调用模板!$BC:$BC,0))),"")</f>
        <v/>
      </c>
      <c r="AK103" s="201" t="str">
        <f>IFERROR(IFERROR(IFERROR(INDEX(兵法调用模板!$AW:$AW,MATCH(AH103,兵法调用模板!$AU:$AU,0)),INDEX(兵法调用模板!$BA:$BA,MATCH(AH103,兵法调用模板!$AY:$AY,0))),INDEX(兵法调用模板!$BE:$BE,MATCH(AH103,兵法调用模板!$BC:$BC,0))),"")</f>
        <v/>
      </c>
      <c r="AL103" s="172" t="s">
        <v>441</v>
      </c>
      <c r="AM103" s="175">
        <f t="shared" si="7"/>
        <v>1</v>
      </c>
    </row>
    <row r="104" spans="6:39">
      <c r="F104" s="174" t="str">
        <f>IF(索引!T103="","",索引!T103&amp;1)</f>
        <v>302491</v>
      </c>
      <c r="G104" s="172" t="str">
        <f>IFERROR(IF(F104="","",IFERROR(IFERROR(INDEX(兵法调用模板!$BH:$BH,MATCH(F104,兵法调用模板!$AU:$AU,0)),INDEX(兵法调用模板!$BH:$BH,MATCH(F104,兵法调用模板!$AY:$AY,0))),INDEX(兵法调用模板!$BH:$BH,MATCH(F104,兵法调用模板!$BC:$BC,0)))),"")</f>
        <v>开场怒气归零，但普攻及受击获取怒气的效率提升{0}%。</v>
      </c>
      <c r="H104" s="201">
        <f>IFERROR(IFERROR(IFERROR(INDEX(兵法调用模板!$AV:$AV,MATCH(F104,兵法调用模板!$AU:$AU,0)),INDEX(兵法调用模板!$AZ:$AZ,MATCH(F104,兵法调用模板!$AY:$AY,0))),INDEX(兵法调用模板!$BD:$BD,MATCH(F104,兵法调用模板!$BC:$BC,0))),"")</f>
        <v>0.17499999999999999</v>
      </c>
      <c r="I104" s="201">
        <f>IFERROR(IFERROR(IFERROR(INDEX(兵法调用模板!$AW:$AW,MATCH(F104,兵法调用模板!$AU:$AU,0)),INDEX(兵法调用模板!$BA:$BA,MATCH(F104,兵法调用模板!$AY:$AY,0))),INDEX(兵法调用模板!$BE:$BE,MATCH(F104,兵法调用模板!$BC:$BC,0))),"")</f>
        <v>1.4999999999999999E-2</v>
      </c>
      <c r="J104" s="172" t="s">
        <v>441</v>
      </c>
      <c r="K104" s="175">
        <f t="shared" si="11"/>
        <v>100</v>
      </c>
      <c r="M104" s="174" t="str">
        <f>IF(索引!T103="","",索引!T103&amp;2)</f>
        <v>302492</v>
      </c>
      <c r="N104" s="172" t="str">
        <f>IFERROR(IF(M104="","",IFERROR(IFERROR(INDEX(兵法调用模板!$BH:$BH,MATCH(M104,兵法调用模板!$AU:$AU,0)),INDEX(兵法调用模板!$BH:$BH,MATCH(M104,兵法调用模板!$AY:$AY,0))),INDEX(兵法调用模板!$BH:$BH,MATCH(M104,兵法调用模板!$BC:$BC,0)))),"")</f>
        <v/>
      </c>
      <c r="O104" s="201" t="str">
        <f>IFERROR(IFERROR(IFERROR(INDEX(兵法调用模板!$AV:$AV,MATCH(M104,兵法调用模板!$AU:$AU,0)),INDEX(兵法调用模板!$AZ:$AZ,MATCH(M104,兵法调用模板!$AY:$AY,0))),INDEX(兵法调用模板!$BD:$BD,MATCH(M104,兵法调用模板!$BC:$BC,0))),"")</f>
        <v/>
      </c>
      <c r="P104" s="201" t="str">
        <f>IFERROR(IFERROR(IFERROR(INDEX(兵法调用模板!$AW:$AW,MATCH(M104,兵法调用模板!$AU:$AU,0)),INDEX(兵法调用模板!$BA:$BA,MATCH(M104,兵法调用模板!$AY:$AY,0))),INDEX(兵法调用模板!$BE:$BE,MATCH(M104,兵法调用模板!$BC:$BC,0))),"")</f>
        <v/>
      </c>
      <c r="Q104" s="172" t="s">
        <v>441</v>
      </c>
      <c r="R104" s="175">
        <f t="shared" si="8"/>
        <v>1</v>
      </c>
      <c r="T104" s="174" t="str">
        <f>IF(索引!T103="","",索引!T103&amp;3)</f>
        <v>302493</v>
      </c>
      <c r="U104" s="172" t="str">
        <f>IFERROR(IF(T104="","",IFERROR(IFERROR(INDEX(兵法调用模板!$BH:$BH,MATCH(T104,兵法调用模板!$AU:$AU,0)),INDEX(兵法调用模板!$BH:$BH,MATCH(T104,兵法调用模板!$AY:$AY,0))),INDEX(兵法调用模板!$BH:$BH,MATCH(T104,兵法调用模板!$BC:$BC,0)))),"")</f>
        <v/>
      </c>
      <c r="V104" s="201" t="str">
        <f>IFERROR(IFERROR(IFERROR(INDEX(兵法调用模板!$AV:$AV,MATCH(T104,兵法调用模板!$AU:$AU,0)),INDEX(兵法调用模板!$AZ:$AZ,MATCH(T104,兵法调用模板!$AY:$AY,0))),INDEX(兵法调用模板!$BD:$BD,MATCH(T104,兵法调用模板!$BC:$BC,0))),"")</f>
        <v/>
      </c>
      <c r="W104" s="201" t="str">
        <f>IFERROR(IFERROR(IFERROR(INDEX(兵法调用模板!$AW:$AW,MATCH(T104,兵法调用模板!$AU:$AU,0)),INDEX(兵法调用模板!$BA:$BA,MATCH(T104,兵法调用模板!$AY:$AY,0))),INDEX(兵法调用模板!$BE:$BE,MATCH(T104,兵法调用模板!$BC:$BC,0))),"")</f>
        <v/>
      </c>
      <c r="X104" s="172" t="s">
        <v>441</v>
      </c>
      <c r="Y104" s="175">
        <f t="shared" si="6"/>
        <v>1</v>
      </c>
      <c r="AA104" s="174" t="str">
        <f>IF(索引!T103="","",索引!T103&amp;4)</f>
        <v>302494</v>
      </c>
      <c r="AB104" s="172" t="str">
        <f>IFERROR(IF(AA104="","",IFERROR(IFERROR(INDEX(兵法调用模板!$BH:$BH,MATCH(AA104,兵法调用模板!$AU:$AU,0)),INDEX(兵法调用模板!$BH:$BH,MATCH(AA104,兵法调用模板!$AY:$AY,0))),INDEX(兵法调用模板!$BH:$BH,MATCH(AA104,兵法调用模板!$BC:$BC,0)))),"")</f>
        <v/>
      </c>
      <c r="AC104" s="201" t="str">
        <f>IFERROR(IFERROR(IFERROR(INDEX(兵法调用模板!$AV:$AV,MATCH(AA104,兵法调用模板!$AU:$AU,0)),INDEX(兵法调用模板!$AZ:$AZ,MATCH(AA104,兵法调用模板!$AY:$AY,0))),INDEX(兵法调用模板!$BD:$BD,MATCH(AA104,兵法调用模板!$BC:$BC,0))),"")</f>
        <v/>
      </c>
      <c r="AD104" s="201" t="str">
        <f>IFERROR(IFERROR(IFERROR(INDEX(兵法调用模板!$AW:$AW,MATCH(AA104,兵法调用模板!$AU:$AU,0)),INDEX(兵法调用模板!$BA:$BA,MATCH(AA104,兵法调用模板!$AY:$AY,0))),INDEX(兵法调用模板!$BE:$BE,MATCH(AA104,兵法调用模板!$BC:$BC,0))),"")</f>
        <v/>
      </c>
      <c r="AE104" s="172" t="s">
        <v>441</v>
      </c>
      <c r="AF104" s="175">
        <f t="shared" si="9"/>
        <v>1</v>
      </c>
      <c r="AH104" s="174" t="str">
        <f>IF(索引!T103="","",索引!T103&amp;5)</f>
        <v>302495</v>
      </c>
      <c r="AI104" s="172" t="str">
        <f>IFERROR(IF(AH104="","",IFERROR(IFERROR(INDEX(兵法调用模板!$BH:$BH,MATCH(AH104,兵法调用模板!$AU:$AU,0)),INDEX(兵法调用模板!$BH:$BH,MATCH(AH104,兵法调用模板!$AY:$AY,0))),INDEX(兵法调用模板!$BH:$BH,MATCH(AH104,兵法调用模板!$BC:$BC,0)))),"")</f>
        <v/>
      </c>
      <c r="AJ104" s="201" t="str">
        <f>IFERROR(IFERROR(IFERROR(INDEX(兵法调用模板!$AV:$AV,MATCH(AH104,兵法调用模板!$AU:$AU,0)),INDEX(兵法调用模板!$AZ:$AZ,MATCH(AH104,兵法调用模板!$AY:$AY,0))),INDEX(兵法调用模板!$BD:$BD,MATCH(AH104,兵法调用模板!$BC:$BC,0))),"")</f>
        <v/>
      </c>
      <c r="AK104" s="201" t="str">
        <f>IFERROR(IFERROR(IFERROR(INDEX(兵法调用模板!$AW:$AW,MATCH(AH104,兵法调用模板!$AU:$AU,0)),INDEX(兵法调用模板!$BA:$BA,MATCH(AH104,兵法调用模板!$AY:$AY,0))),INDEX(兵法调用模板!$BE:$BE,MATCH(AH104,兵法调用模板!$BC:$BC,0))),"")</f>
        <v/>
      </c>
      <c r="AL104" s="172" t="s">
        <v>441</v>
      </c>
      <c r="AM104" s="175">
        <f t="shared" si="7"/>
        <v>1</v>
      </c>
    </row>
    <row r="105" spans="6:39">
      <c r="F105" s="174" t="str">
        <f>IF(索引!T104="","",索引!T104&amp;1)</f>
        <v>302501</v>
      </c>
      <c r="G105" s="172" t="str">
        <f>IFERROR(IF(F105="","",IFERROR(IFERROR(INDEX(兵法调用模板!$BH:$BH,MATCH(F105,兵法调用模板!$AU:$AU,0)),INDEX(兵法调用模板!$BH:$BH,MATCH(F105,兵法调用模板!$AY:$AY,0))),INDEX(兵法调用模板!$BH:$BH,MATCH(F105,兵法调用模板!$BC:$BC,0)))),"")</f>
        <v>我方士兵兵力低于30%时，对其进行补给，在10秒内恢复{0}%最大兵力且持续期间获得30%减伤。（最多触发3次，同一目标最多触发1次）。</v>
      </c>
      <c r="H105" s="201">
        <f>IFERROR(IFERROR(IFERROR(INDEX(兵法调用模板!$AV:$AV,MATCH(F105,兵法调用模板!$AU:$AU,0)),INDEX(兵法调用模板!$AZ:$AZ,MATCH(F105,兵法调用模板!$AY:$AY,0))),INDEX(兵法调用模板!$BD:$BD,MATCH(F105,兵法调用模板!$BC:$BC,0))),"")</f>
        <v>0.11</v>
      </c>
      <c r="I105" s="201">
        <f>IFERROR(IFERROR(IFERROR(INDEX(兵法调用模板!$AW:$AW,MATCH(F105,兵法调用模板!$AU:$AU,0)),INDEX(兵法调用模板!$BA:$BA,MATCH(F105,兵法调用模板!$AY:$AY,0))),INDEX(兵法调用模板!$BE:$BE,MATCH(F105,兵法调用模板!$BC:$BC,0))),"")</f>
        <v>6.0000000000000001E-3</v>
      </c>
      <c r="J105" s="172" t="s">
        <v>441</v>
      </c>
      <c r="K105" s="175">
        <f t="shared" si="11"/>
        <v>100</v>
      </c>
      <c r="M105" s="174" t="str">
        <f>IF(索引!T104="","",索引!T104&amp;2)</f>
        <v>302502</v>
      </c>
      <c r="N105" s="172" t="str">
        <f>IFERROR(IF(M105="","",IFERROR(IFERROR(INDEX(兵法调用模板!$BH:$BH,MATCH(M105,兵法调用模板!$AU:$AU,0)),INDEX(兵法调用模板!$BH:$BH,MATCH(M105,兵法调用模板!$AY:$AY,0))),INDEX(兵法调用模板!$BH:$BH,MATCH(M105,兵法调用模板!$BC:$BC,0)))),"")</f>
        <v/>
      </c>
      <c r="O105" s="201" t="str">
        <f>IFERROR(IFERROR(IFERROR(INDEX(兵法调用模板!$AV:$AV,MATCH(M105,兵法调用模板!$AU:$AU,0)),INDEX(兵法调用模板!$AZ:$AZ,MATCH(M105,兵法调用模板!$AY:$AY,0))),INDEX(兵法调用模板!$BD:$BD,MATCH(M105,兵法调用模板!$BC:$BC,0))),"")</f>
        <v/>
      </c>
      <c r="P105" s="201" t="str">
        <f>IFERROR(IFERROR(IFERROR(INDEX(兵法调用模板!$AW:$AW,MATCH(M105,兵法调用模板!$AU:$AU,0)),INDEX(兵法调用模板!$BA:$BA,MATCH(M105,兵法调用模板!$AY:$AY,0))),INDEX(兵法调用模板!$BE:$BE,MATCH(M105,兵法调用模板!$BC:$BC,0))),"")</f>
        <v/>
      </c>
      <c r="Q105" s="172" t="s">
        <v>441</v>
      </c>
      <c r="R105" s="175">
        <f t="shared" si="8"/>
        <v>1</v>
      </c>
      <c r="T105" s="174" t="str">
        <f>IF(索引!T104="","",索引!T104&amp;3)</f>
        <v>302503</v>
      </c>
      <c r="U105" s="172" t="str">
        <f>IFERROR(IF(T105="","",IFERROR(IFERROR(INDEX(兵法调用模板!$BH:$BH,MATCH(T105,兵法调用模板!$AU:$AU,0)),INDEX(兵法调用模板!$BH:$BH,MATCH(T105,兵法调用模板!$AY:$AY,0))),INDEX(兵法调用模板!$BH:$BH,MATCH(T105,兵法调用模板!$BC:$BC,0)))),"")</f>
        <v/>
      </c>
      <c r="V105" s="201" t="str">
        <f>IFERROR(IFERROR(IFERROR(INDEX(兵法调用模板!$AV:$AV,MATCH(T105,兵法调用模板!$AU:$AU,0)),INDEX(兵法调用模板!$AZ:$AZ,MATCH(T105,兵法调用模板!$AY:$AY,0))),INDEX(兵法调用模板!$BD:$BD,MATCH(T105,兵法调用模板!$BC:$BC,0))),"")</f>
        <v/>
      </c>
      <c r="W105" s="201" t="str">
        <f>IFERROR(IFERROR(IFERROR(INDEX(兵法调用模板!$AW:$AW,MATCH(T105,兵法调用模板!$AU:$AU,0)),INDEX(兵法调用模板!$BA:$BA,MATCH(T105,兵法调用模板!$AY:$AY,0))),INDEX(兵法调用模板!$BE:$BE,MATCH(T105,兵法调用模板!$BC:$BC,0))),"")</f>
        <v/>
      </c>
      <c r="X105" s="172" t="s">
        <v>441</v>
      </c>
      <c r="Y105" s="175">
        <f t="shared" si="6"/>
        <v>1</v>
      </c>
      <c r="AA105" s="174" t="str">
        <f>IF(索引!T104="","",索引!T104&amp;4)</f>
        <v>302504</v>
      </c>
      <c r="AB105" s="172" t="str">
        <f>IFERROR(IF(AA105="","",IFERROR(IFERROR(INDEX(兵法调用模板!$BH:$BH,MATCH(AA105,兵法调用模板!$AU:$AU,0)),INDEX(兵法调用模板!$BH:$BH,MATCH(AA105,兵法调用模板!$AY:$AY,0))),INDEX(兵法调用模板!$BH:$BH,MATCH(AA105,兵法调用模板!$BC:$BC,0)))),"")</f>
        <v/>
      </c>
      <c r="AC105" s="201" t="str">
        <f>IFERROR(IFERROR(IFERROR(INDEX(兵法调用模板!$AV:$AV,MATCH(AA105,兵法调用模板!$AU:$AU,0)),INDEX(兵法调用模板!$AZ:$AZ,MATCH(AA105,兵法调用模板!$AY:$AY,0))),INDEX(兵法调用模板!$BD:$BD,MATCH(AA105,兵法调用模板!$BC:$BC,0))),"")</f>
        <v/>
      </c>
      <c r="AD105" s="201" t="str">
        <f>IFERROR(IFERROR(IFERROR(INDEX(兵法调用模板!$AW:$AW,MATCH(AA105,兵法调用模板!$AU:$AU,0)),INDEX(兵法调用模板!$BA:$BA,MATCH(AA105,兵法调用模板!$AY:$AY,0))),INDEX(兵法调用模板!$BE:$BE,MATCH(AA105,兵法调用模板!$BC:$BC,0))),"")</f>
        <v/>
      </c>
      <c r="AE105" s="172" t="s">
        <v>441</v>
      </c>
      <c r="AF105" s="175">
        <f t="shared" si="9"/>
        <v>1</v>
      </c>
      <c r="AH105" s="174" t="str">
        <f>IF(索引!T104="","",索引!T104&amp;5)</f>
        <v>302505</v>
      </c>
      <c r="AI105" s="172" t="str">
        <f>IFERROR(IF(AH105="","",IFERROR(IFERROR(INDEX(兵法调用模板!$BH:$BH,MATCH(AH105,兵法调用模板!$AU:$AU,0)),INDEX(兵法调用模板!$BH:$BH,MATCH(AH105,兵法调用模板!$AY:$AY,0))),INDEX(兵法调用模板!$BH:$BH,MATCH(AH105,兵法调用模板!$BC:$BC,0)))),"")</f>
        <v/>
      </c>
      <c r="AJ105" s="201" t="str">
        <f>IFERROR(IFERROR(IFERROR(INDEX(兵法调用模板!$AV:$AV,MATCH(AH105,兵法调用模板!$AU:$AU,0)),INDEX(兵法调用模板!$AZ:$AZ,MATCH(AH105,兵法调用模板!$AY:$AY,0))),INDEX(兵法调用模板!$BD:$BD,MATCH(AH105,兵法调用模板!$BC:$BC,0))),"")</f>
        <v/>
      </c>
      <c r="AK105" s="201" t="str">
        <f>IFERROR(IFERROR(IFERROR(INDEX(兵法调用模板!$AW:$AW,MATCH(AH105,兵法调用模板!$AU:$AU,0)),INDEX(兵法调用模板!$BA:$BA,MATCH(AH105,兵法调用模板!$AY:$AY,0))),INDEX(兵法调用模板!$BE:$BE,MATCH(AH105,兵法调用模板!$BC:$BC,0))),"")</f>
        <v/>
      </c>
      <c r="AL105" s="172" t="s">
        <v>441</v>
      </c>
      <c r="AM105" s="175">
        <f t="shared" si="7"/>
        <v>1</v>
      </c>
    </row>
    <row r="106" spans="6:39">
      <c r="F106" s="174" t="str">
        <f>IF(索引!T105="","",索引!T105&amp;1)</f>
        <v>303351</v>
      </c>
      <c r="G106" s="172" t="str">
        <f>IFERROR(IF(F106="","",IFERROR(IFERROR(INDEX(兵法调用模板!$BH:$BH,MATCH(F106,兵法调用模板!$AU:$AU,0)),INDEX(兵法调用模板!$BH:$BH,MATCH(F106,兵法调用模板!$AY:$AY,0))),INDEX(兵法调用模板!$BH:$BH,MATCH(F106,兵法调用模板!$BC:$BC,0)))),"")</f>
        <v>受到近战伤害降低20%，每受到8次伤害（持续伤害只计1次），自身武力伤害提升{0}%（不可驱散），并获得12怒气，最多触发10次，触发10次后，每5秒回复{1}怒气。</v>
      </c>
      <c r="H106" s="201">
        <f>IFERROR(IFERROR(IFERROR(INDEX(兵法调用模板!$AV:$AV,MATCH(F106,兵法调用模板!$AU:$AU,0)),INDEX(兵法调用模板!$AZ:$AZ,MATCH(F106,兵法调用模板!$AY:$AY,0))),INDEX(兵法调用模板!$BD:$BD,MATCH(F106,兵法调用模板!$BC:$BC,0))),"")</f>
        <v>1E-3</v>
      </c>
      <c r="I106" s="201">
        <f>IFERROR(IFERROR(IFERROR(INDEX(兵法调用模板!$AW:$AW,MATCH(F106,兵法调用模板!$AU:$AU,0)),INDEX(兵法调用模板!$BA:$BA,MATCH(F106,兵法调用模板!$AY:$AY,0))),INDEX(兵法调用模板!$BE:$BE,MATCH(F106,兵法调用模板!$BC:$BC,0))),"")</f>
        <v>1E-3</v>
      </c>
      <c r="J106" s="172" t="s">
        <v>441</v>
      </c>
      <c r="K106" s="175">
        <f t="shared" si="11"/>
        <v>100</v>
      </c>
      <c r="M106" s="174" t="str">
        <f>IF(索引!T105="","",索引!T105&amp;2)</f>
        <v>303352</v>
      </c>
      <c r="N106" s="172" t="str">
        <f>IFERROR(IF(M106="","",IFERROR(IFERROR(INDEX(兵法调用模板!$BH:$BH,MATCH(M106,兵法调用模板!$AU:$AU,0)),INDEX(兵法调用模板!$BH:$BH,MATCH(M106,兵法调用模板!$AY:$AY,0))),INDEX(兵法调用模板!$BH:$BH,MATCH(M106,兵法调用模板!$BC:$BC,0)))),"")</f>
        <v>受到近战伤害降低20%，每受到8次伤害（持续伤害只计1次），自身武力伤害提升{0}%（不可驱散），并获得12怒气，最多触发10次，触发10次后，每5秒回复{1}怒气。</v>
      </c>
      <c r="O106" s="201">
        <f>IFERROR(IFERROR(IFERROR(INDEX(兵法调用模板!$AV:$AV,MATCH(M106,兵法调用模板!$AU:$AU,0)),INDEX(兵法调用模板!$AZ:$AZ,MATCH(M106,兵法调用模板!$AY:$AY,0))),INDEX(兵法调用模板!$BD:$BD,MATCH(M106,兵法调用模板!$BC:$BC,0))),"")</f>
        <v>3</v>
      </c>
      <c r="P106" s="201">
        <f>IFERROR(IFERROR(IFERROR(INDEX(兵法调用模板!$AW:$AW,MATCH(M106,兵法调用模板!$AU:$AU,0)),INDEX(兵法调用模板!$BA:$BA,MATCH(M106,兵法调用模板!$AY:$AY,0))),INDEX(兵法调用模板!$BE:$BE,MATCH(M106,兵法调用模板!$BC:$BC,0))),"")</f>
        <v>0.2</v>
      </c>
      <c r="Q106" s="172" t="s">
        <v>441</v>
      </c>
      <c r="R106" s="175">
        <f t="shared" si="8"/>
        <v>1</v>
      </c>
      <c r="T106" s="174" t="str">
        <f>IF(索引!T105="","",索引!T105&amp;3)</f>
        <v>303353</v>
      </c>
      <c r="U106" s="172" t="str">
        <f>IFERROR(IF(T106="","",IFERROR(IFERROR(INDEX(兵法调用模板!$BH:$BH,MATCH(T106,兵法调用模板!$AU:$AU,0)),INDEX(兵法调用模板!$BH:$BH,MATCH(T106,兵法调用模板!$AY:$AY,0))),INDEX(兵法调用模板!$BH:$BH,MATCH(T106,兵法调用模板!$BC:$BC,0)))),"")</f>
        <v/>
      </c>
      <c r="V106" s="201" t="str">
        <f>IFERROR(IFERROR(IFERROR(INDEX(兵法调用模板!$AV:$AV,MATCH(T106,兵法调用模板!$AU:$AU,0)),INDEX(兵法调用模板!$AZ:$AZ,MATCH(T106,兵法调用模板!$AY:$AY,0))),INDEX(兵法调用模板!$BD:$BD,MATCH(T106,兵法调用模板!$BC:$BC,0))),"")</f>
        <v/>
      </c>
      <c r="W106" s="201" t="str">
        <f>IFERROR(IFERROR(IFERROR(INDEX(兵法调用模板!$AW:$AW,MATCH(T106,兵法调用模板!$AU:$AU,0)),INDEX(兵法调用模板!$BA:$BA,MATCH(T106,兵法调用模板!$AY:$AY,0))),INDEX(兵法调用模板!$BE:$BE,MATCH(T106,兵法调用模板!$BC:$BC,0))),"")</f>
        <v/>
      </c>
      <c r="X106" s="172" t="s">
        <v>441</v>
      </c>
      <c r="Y106" s="175">
        <f t="shared" si="6"/>
        <v>1</v>
      </c>
      <c r="AA106" s="174" t="str">
        <f>IF(索引!T105="","",索引!T105&amp;4)</f>
        <v>303354</v>
      </c>
      <c r="AB106" s="172" t="str">
        <f>IFERROR(IF(AA106="","",IFERROR(IFERROR(INDEX(兵法调用模板!$BH:$BH,MATCH(AA106,兵法调用模板!$AU:$AU,0)),INDEX(兵法调用模板!$BH:$BH,MATCH(AA106,兵法调用模板!$AY:$AY,0))),INDEX(兵法调用模板!$BH:$BH,MATCH(AA106,兵法调用模板!$BC:$BC,0)))),"")</f>
        <v/>
      </c>
      <c r="AC106" s="201" t="str">
        <f>IFERROR(IFERROR(IFERROR(INDEX(兵法调用模板!$AV:$AV,MATCH(AA106,兵法调用模板!$AU:$AU,0)),INDEX(兵法调用模板!$AZ:$AZ,MATCH(AA106,兵法调用模板!$AY:$AY,0))),INDEX(兵法调用模板!$BD:$BD,MATCH(AA106,兵法调用模板!$BC:$BC,0))),"")</f>
        <v/>
      </c>
      <c r="AD106" s="201" t="str">
        <f>IFERROR(IFERROR(IFERROR(INDEX(兵法调用模板!$AW:$AW,MATCH(AA106,兵法调用模板!$AU:$AU,0)),INDEX(兵法调用模板!$BA:$BA,MATCH(AA106,兵法调用模板!$AY:$AY,0))),INDEX(兵法调用模板!$BE:$BE,MATCH(AA106,兵法调用模板!$BC:$BC,0))),"")</f>
        <v/>
      </c>
      <c r="AE106" s="172" t="s">
        <v>441</v>
      </c>
      <c r="AF106" s="175">
        <f t="shared" si="9"/>
        <v>1</v>
      </c>
      <c r="AH106" s="174" t="str">
        <f>IF(索引!T105="","",索引!T105&amp;5)</f>
        <v>303355</v>
      </c>
      <c r="AI106" s="172" t="str">
        <f>IFERROR(IF(AH106="","",IFERROR(IFERROR(INDEX(兵法调用模板!$BH:$BH,MATCH(AH106,兵法调用模板!$AU:$AU,0)),INDEX(兵法调用模板!$BH:$BH,MATCH(AH106,兵法调用模板!$AY:$AY,0))),INDEX(兵法调用模板!$BH:$BH,MATCH(AH106,兵法调用模板!$BC:$BC,0)))),"")</f>
        <v/>
      </c>
      <c r="AJ106" s="201" t="str">
        <f>IFERROR(IFERROR(IFERROR(INDEX(兵法调用模板!$AV:$AV,MATCH(AH106,兵法调用模板!$AU:$AU,0)),INDEX(兵法调用模板!$AZ:$AZ,MATCH(AH106,兵法调用模板!$AY:$AY,0))),INDEX(兵法调用模板!$BD:$BD,MATCH(AH106,兵法调用模板!$BC:$BC,0))),"")</f>
        <v/>
      </c>
      <c r="AK106" s="201" t="str">
        <f>IFERROR(IFERROR(IFERROR(INDEX(兵法调用模板!$AW:$AW,MATCH(AH106,兵法调用模板!$AU:$AU,0)),INDEX(兵法调用模板!$BA:$BA,MATCH(AH106,兵法调用模板!$AY:$AY,0))),INDEX(兵法调用模板!$BE:$BE,MATCH(AH106,兵法调用模板!$BC:$BC,0))),"")</f>
        <v/>
      </c>
      <c r="AL106" s="172" t="s">
        <v>441</v>
      </c>
      <c r="AM106" s="175">
        <f t="shared" si="7"/>
        <v>1</v>
      </c>
    </row>
    <row r="107" spans="6:39">
      <c r="F107" s="174" t="str">
        <f>IF(索引!T106="","",索引!T106&amp;1)</f>
        <v>303361</v>
      </c>
      <c r="G107" s="172" t="str">
        <f>IFERROR(IF(F107="","",IFERROR(IFERROR(INDEX(兵法调用模板!$BH:$BH,MATCH(F107,兵法调用模板!$AU:$AU,0)),INDEX(兵法调用模板!$BH:$BH,MATCH(F107,兵法调用模板!$AY:$AY,0))),INDEX(兵法调用模板!$BH:$BH,MATCH(F107,兵法调用模板!$BC:$BC,0)))),"")</f>
        <v>战斗开始20，40秒，发动一次号令，为周围最多3支友方士兵净化控制和负面效果并提升{0}%暴击和10移速，持续10秒，且期间自身不会受到超过最大生命值20%的伤害，受影响士兵不会受到超过最大兵力{1}%的伤害。</v>
      </c>
      <c r="H107" s="201">
        <f>IFERROR(IFERROR(IFERROR(INDEX(兵法调用模板!$AV:$AV,MATCH(F107,兵法调用模板!$AU:$AU,0)),INDEX(兵法调用模板!$AZ:$AZ,MATCH(F107,兵法调用模板!$AY:$AY,0))),INDEX(兵法调用模板!$BD:$BD,MATCH(F107,兵法调用模板!$BC:$BC,0))),"")</f>
        <v>6.5000000000000002E-2</v>
      </c>
      <c r="I107" s="201">
        <f>IFERROR(IFERROR(IFERROR(INDEX(兵法调用模板!$AW:$AW,MATCH(F107,兵法调用模板!$AU:$AU,0)),INDEX(兵法调用模板!$BA:$BA,MATCH(F107,兵法调用模板!$AY:$AY,0))),INDEX(兵法调用模板!$BE:$BE,MATCH(F107,兵法调用模板!$BC:$BC,0))),"")</f>
        <v>1.0999999999999999E-2</v>
      </c>
      <c r="J107" s="172" t="s">
        <v>441</v>
      </c>
      <c r="K107" s="175">
        <f t="shared" si="11"/>
        <v>100</v>
      </c>
      <c r="M107" s="174" t="str">
        <f>IF(索引!T106="","",索引!T106&amp;2)</f>
        <v>303362</v>
      </c>
      <c r="N107" s="172" t="str">
        <f>IFERROR(IF(M107="","",IFERROR(IFERROR(INDEX(兵法调用模板!$BH:$BH,MATCH(M107,兵法调用模板!$AU:$AU,0)),INDEX(兵法调用模板!$BH:$BH,MATCH(M107,兵法调用模板!$AY:$AY,0))),INDEX(兵法调用模板!$BH:$BH,MATCH(M107,兵法调用模板!$BC:$BC,0)))),"")</f>
        <v>战斗开始20，40秒，发动一次号令，为周围最多3支友方士兵净化控制和负面效果并提升{0}%暴击和10移速，持续10秒，且期间自身不会受到超过最大生命值20%的伤害，受影响士兵不会受到超过最大兵力{1}%的伤害。</v>
      </c>
      <c r="O107" s="201">
        <f>IFERROR(IFERROR(IFERROR(INDEX(兵法调用模板!$AV:$AV,MATCH(M107,兵法调用模板!$AU:$AU,0)),INDEX(兵法调用模板!$AZ:$AZ,MATCH(M107,兵法调用模板!$AY:$AY,0))),INDEX(兵法调用模板!$BD:$BD,MATCH(M107,兵法调用模板!$BC:$BC,0))),"")</f>
        <v>0.39</v>
      </c>
      <c r="P107" s="201">
        <f>IFERROR(IFERROR(IFERROR(INDEX(兵法调用模板!$AW:$AW,MATCH(M107,兵法调用模板!$AU:$AU,0)),INDEX(兵法调用模板!$BA:$BA,MATCH(M107,兵法调用模板!$AY:$AY,0))),INDEX(兵法调用模板!$BE:$BE,MATCH(M107,兵法调用模板!$BC:$BC,0))),"")</f>
        <v>-4.0000000000000001E-3</v>
      </c>
      <c r="Q107" s="172" t="s">
        <v>441</v>
      </c>
      <c r="R107" s="175">
        <f t="shared" si="8"/>
        <v>100</v>
      </c>
      <c r="T107" s="174" t="str">
        <f>IF(索引!T106="","",索引!T106&amp;3)</f>
        <v>303363</v>
      </c>
      <c r="U107" s="172" t="str">
        <f>IFERROR(IF(T107="","",IFERROR(IFERROR(INDEX(兵法调用模板!$BH:$BH,MATCH(T107,兵法调用模板!$AU:$AU,0)),INDEX(兵法调用模板!$BH:$BH,MATCH(T107,兵法调用模板!$AY:$AY,0))),INDEX(兵法调用模板!$BH:$BH,MATCH(T107,兵法调用模板!$BC:$BC,0)))),"")</f>
        <v/>
      </c>
      <c r="V107" s="201" t="str">
        <f>IFERROR(IFERROR(IFERROR(INDEX(兵法调用模板!$AV:$AV,MATCH(T107,兵法调用模板!$AU:$AU,0)),INDEX(兵法调用模板!$AZ:$AZ,MATCH(T107,兵法调用模板!$AY:$AY,0))),INDEX(兵法调用模板!$BD:$BD,MATCH(T107,兵法调用模板!$BC:$BC,0))),"")</f>
        <v/>
      </c>
      <c r="W107" s="201" t="str">
        <f>IFERROR(IFERROR(IFERROR(INDEX(兵法调用模板!$AW:$AW,MATCH(T107,兵法调用模板!$AU:$AU,0)),INDEX(兵法调用模板!$BA:$BA,MATCH(T107,兵法调用模板!$AY:$AY,0))),INDEX(兵法调用模板!$BE:$BE,MATCH(T107,兵法调用模板!$BC:$BC,0))),"")</f>
        <v/>
      </c>
      <c r="X107" s="172" t="s">
        <v>441</v>
      </c>
      <c r="Y107" s="175">
        <f t="shared" si="6"/>
        <v>1</v>
      </c>
      <c r="AA107" s="174" t="str">
        <f>IF(索引!T106="","",索引!T106&amp;4)</f>
        <v>303364</v>
      </c>
      <c r="AB107" s="172" t="str">
        <f>IFERROR(IF(AA107="","",IFERROR(IFERROR(INDEX(兵法调用模板!$BH:$BH,MATCH(AA107,兵法调用模板!$AU:$AU,0)),INDEX(兵法调用模板!$BH:$BH,MATCH(AA107,兵法调用模板!$AY:$AY,0))),INDEX(兵法调用模板!$BH:$BH,MATCH(AA107,兵法调用模板!$BC:$BC,0)))),"")</f>
        <v/>
      </c>
      <c r="AC107" s="201" t="str">
        <f>IFERROR(IFERROR(IFERROR(INDEX(兵法调用模板!$AV:$AV,MATCH(AA107,兵法调用模板!$AU:$AU,0)),INDEX(兵法调用模板!$AZ:$AZ,MATCH(AA107,兵法调用模板!$AY:$AY,0))),INDEX(兵法调用模板!$BD:$BD,MATCH(AA107,兵法调用模板!$BC:$BC,0))),"")</f>
        <v/>
      </c>
      <c r="AD107" s="201" t="str">
        <f>IFERROR(IFERROR(IFERROR(INDEX(兵法调用模板!$AW:$AW,MATCH(AA107,兵法调用模板!$AU:$AU,0)),INDEX(兵法调用模板!$BA:$BA,MATCH(AA107,兵法调用模板!$AY:$AY,0))),INDEX(兵法调用模板!$BE:$BE,MATCH(AA107,兵法调用模板!$BC:$BC,0))),"")</f>
        <v/>
      </c>
      <c r="AE107" s="172" t="s">
        <v>441</v>
      </c>
      <c r="AF107" s="175">
        <f t="shared" si="9"/>
        <v>1</v>
      </c>
      <c r="AH107" s="174" t="str">
        <f>IF(索引!T106="","",索引!T106&amp;5)</f>
        <v>303365</v>
      </c>
      <c r="AI107" s="172" t="str">
        <f>IFERROR(IF(AH107="","",IFERROR(IFERROR(INDEX(兵法调用模板!$BH:$BH,MATCH(AH107,兵法调用模板!$AU:$AU,0)),INDEX(兵法调用模板!$BH:$BH,MATCH(AH107,兵法调用模板!$AY:$AY,0))),INDEX(兵法调用模板!$BH:$BH,MATCH(AH107,兵法调用模板!$BC:$BC,0)))),"")</f>
        <v/>
      </c>
      <c r="AJ107" s="201" t="str">
        <f>IFERROR(IFERROR(IFERROR(INDEX(兵法调用模板!$AV:$AV,MATCH(AH107,兵法调用模板!$AU:$AU,0)),INDEX(兵法调用模板!$AZ:$AZ,MATCH(AH107,兵法调用模板!$AY:$AY,0))),INDEX(兵法调用模板!$BD:$BD,MATCH(AH107,兵法调用模板!$BC:$BC,0))),"")</f>
        <v/>
      </c>
      <c r="AK107" s="201" t="str">
        <f>IFERROR(IFERROR(IFERROR(INDEX(兵法调用模板!$AW:$AW,MATCH(AH107,兵法调用模板!$AU:$AU,0)),INDEX(兵法调用模板!$BA:$BA,MATCH(AH107,兵法调用模板!$AY:$AY,0))),INDEX(兵法调用模板!$BE:$BE,MATCH(AH107,兵法调用模板!$BC:$BC,0))),"")</f>
        <v/>
      </c>
      <c r="AL107" s="172" t="s">
        <v>441</v>
      </c>
      <c r="AM107" s="175">
        <f t="shared" si="7"/>
        <v>1</v>
      </c>
    </row>
    <row r="108" spans="6:39">
      <c r="F108" s="174" t="str">
        <f>IF(索引!T107="","",索引!T107&amp;1)</f>
        <v>303371</v>
      </c>
      <c r="G108" s="172" t="str">
        <f>IFERROR(IF(F108="","",IFERROR(IFERROR(INDEX(兵法调用模板!$BH:$BH,MATCH(F108,兵法调用模板!$AU:$AU,0)),INDEX(兵法调用模板!$BH:$BH,MATCH(F108,兵法调用模板!$AY:$AY,0))),INDEX(兵法调用模板!$BH:$BH,MATCH(F108,兵法调用模板!$BC:$BC,0)))),"")</f>
        <v>开场为最近的友方武将施加同仇效果，自身每获取或消耗60怒气，为其施加最大生命{0}%护盾，持续10秒，并对其周围敌人造成自身攻击{1}%武力伤害；对方每受到14次伤害（持续伤害只计1次），反向触发此效果（计算对方攻击）。</v>
      </c>
      <c r="H108" s="201">
        <f>IFERROR(IFERROR(IFERROR(INDEX(兵法调用模板!$AV:$AV,MATCH(F108,兵法调用模板!$AU:$AU,0)),INDEX(兵法调用模板!$AZ:$AZ,MATCH(F108,兵法调用模板!$AY:$AY,0))),INDEX(兵法调用模板!$BD:$BD,MATCH(F108,兵法调用模板!$BC:$BC,0))),"")</f>
        <v>9.5000000000000001E-2</v>
      </c>
      <c r="I108" s="201">
        <f>IFERROR(IFERROR(IFERROR(INDEX(兵法调用模板!$AW:$AW,MATCH(F108,兵法调用模板!$AU:$AU,0)),INDEX(兵法调用模板!$BA:$BA,MATCH(F108,兵法调用模板!$AY:$AY,0))),INDEX(兵法调用模板!$BE:$BE,MATCH(F108,兵法调用模板!$BC:$BC,0))),"")</f>
        <v>3.0000000000000001E-3</v>
      </c>
      <c r="J108" s="172" t="s">
        <v>441</v>
      </c>
      <c r="K108" s="175">
        <f t="shared" si="11"/>
        <v>100</v>
      </c>
      <c r="M108" s="174" t="str">
        <f>IF(索引!T107="","",索引!T107&amp;2)</f>
        <v>303372</v>
      </c>
      <c r="N108" s="172" t="str">
        <f>IFERROR(IF(M108="","",IFERROR(IFERROR(INDEX(兵法调用模板!$BH:$BH,MATCH(M108,兵法调用模板!$AU:$AU,0)),INDEX(兵法调用模板!$BH:$BH,MATCH(M108,兵法调用模板!$AY:$AY,0))),INDEX(兵法调用模板!$BH:$BH,MATCH(M108,兵法调用模板!$BC:$BC,0)))),"")</f>
        <v>开场为最近的友方武将施加同仇效果，自身每获取或消耗60怒气，为其施加最大生命{0}%护盾，持续10秒，并对其周围敌人造成自身攻击{1}%武力伤害；对方每受到14次伤害（持续伤害只计1次），反向触发此效果（计算对方攻击）。</v>
      </c>
      <c r="O108" s="201">
        <f>IFERROR(IFERROR(IFERROR(INDEX(兵法调用模板!$AV:$AV,MATCH(M108,兵法调用模板!$AU:$AU,0)),INDEX(兵法调用模板!$AZ:$AZ,MATCH(M108,兵法调用模板!$AY:$AY,0))),INDEX(兵法调用模板!$BD:$BD,MATCH(M108,兵法调用模板!$BC:$BC,0))),"")</f>
        <v>0.13</v>
      </c>
      <c r="P108" s="201">
        <f>IFERROR(IFERROR(IFERROR(INDEX(兵法调用模板!$AW:$AW,MATCH(M108,兵法调用模板!$AU:$AU,0)),INDEX(兵法调用模板!$BA:$BA,MATCH(M108,兵法调用模板!$AY:$AY,0))),INDEX(兵法调用模板!$BE:$BE,MATCH(M108,兵法调用模板!$BC:$BC,0))),"")</f>
        <v>1.7999999999999999E-2</v>
      </c>
      <c r="Q108" s="172" t="s">
        <v>441</v>
      </c>
      <c r="R108" s="175">
        <f t="shared" si="8"/>
        <v>100</v>
      </c>
      <c r="T108" s="174" t="str">
        <f>IF(索引!T107="","",索引!T107&amp;3)</f>
        <v>303373</v>
      </c>
      <c r="U108" s="172" t="str">
        <f>IFERROR(IF(T108="","",IFERROR(IFERROR(INDEX(兵法调用模板!$BH:$BH,MATCH(T108,兵法调用模板!$AU:$AU,0)),INDEX(兵法调用模板!$BH:$BH,MATCH(T108,兵法调用模板!$AY:$AY,0))),INDEX(兵法调用模板!$BH:$BH,MATCH(T108,兵法调用模板!$BC:$BC,0)))),"")</f>
        <v/>
      </c>
      <c r="V108" s="201" t="str">
        <f>IFERROR(IFERROR(IFERROR(INDEX(兵法调用模板!$AV:$AV,MATCH(T108,兵法调用模板!$AU:$AU,0)),INDEX(兵法调用模板!$AZ:$AZ,MATCH(T108,兵法调用模板!$AY:$AY,0))),INDEX(兵法调用模板!$BD:$BD,MATCH(T108,兵法调用模板!$BC:$BC,0))),"")</f>
        <v/>
      </c>
      <c r="W108" s="201" t="str">
        <f>IFERROR(IFERROR(IFERROR(INDEX(兵法调用模板!$AW:$AW,MATCH(T108,兵法调用模板!$AU:$AU,0)),INDEX(兵法调用模板!$BA:$BA,MATCH(T108,兵法调用模板!$AY:$AY,0))),INDEX(兵法调用模板!$BE:$BE,MATCH(T108,兵法调用模板!$BC:$BC,0))),"")</f>
        <v/>
      </c>
      <c r="X108" s="172" t="s">
        <v>441</v>
      </c>
      <c r="Y108" s="175">
        <f t="shared" si="6"/>
        <v>1</v>
      </c>
      <c r="AA108" s="174" t="str">
        <f>IF(索引!T107="","",索引!T107&amp;4)</f>
        <v>303374</v>
      </c>
      <c r="AB108" s="172" t="str">
        <f>IFERROR(IF(AA108="","",IFERROR(IFERROR(INDEX(兵法调用模板!$BH:$BH,MATCH(AA108,兵法调用模板!$AU:$AU,0)),INDEX(兵法调用模板!$BH:$BH,MATCH(AA108,兵法调用模板!$AY:$AY,0))),INDEX(兵法调用模板!$BH:$BH,MATCH(AA108,兵法调用模板!$BC:$BC,0)))),"")</f>
        <v/>
      </c>
      <c r="AC108" s="201" t="str">
        <f>IFERROR(IFERROR(IFERROR(INDEX(兵法调用模板!$AV:$AV,MATCH(AA108,兵法调用模板!$AU:$AU,0)),INDEX(兵法调用模板!$AZ:$AZ,MATCH(AA108,兵法调用模板!$AY:$AY,0))),INDEX(兵法调用模板!$BD:$BD,MATCH(AA108,兵法调用模板!$BC:$BC,0))),"")</f>
        <v/>
      </c>
      <c r="AD108" s="201" t="str">
        <f>IFERROR(IFERROR(IFERROR(INDEX(兵法调用模板!$AW:$AW,MATCH(AA108,兵法调用模板!$AU:$AU,0)),INDEX(兵法调用模板!$BA:$BA,MATCH(AA108,兵法调用模板!$AY:$AY,0))),INDEX(兵法调用模板!$BE:$BE,MATCH(AA108,兵法调用模板!$BC:$BC,0))),"")</f>
        <v/>
      </c>
      <c r="AE108" s="172" t="s">
        <v>441</v>
      </c>
      <c r="AF108" s="175">
        <f t="shared" si="9"/>
        <v>1</v>
      </c>
      <c r="AH108" s="174" t="str">
        <f>IF(索引!T107="","",索引!T107&amp;5)</f>
        <v>303375</v>
      </c>
      <c r="AI108" s="172" t="str">
        <f>IFERROR(IF(AH108="","",IFERROR(IFERROR(INDEX(兵法调用模板!$BH:$BH,MATCH(AH108,兵法调用模板!$AU:$AU,0)),INDEX(兵法调用模板!$BH:$BH,MATCH(AH108,兵法调用模板!$AY:$AY,0))),INDEX(兵法调用模板!$BH:$BH,MATCH(AH108,兵法调用模板!$BC:$BC,0)))),"")</f>
        <v/>
      </c>
      <c r="AJ108" s="201" t="str">
        <f>IFERROR(IFERROR(IFERROR(INDEX(兵法调用模板!$AV:$AV,MATCH(AH108,兵法调用模板!$AU:$AU,0)),INDEX(兵法调用模板!$AZ:$AZ,MATCH(AH108,兵法调用模板!$AY:$AY,0))),INDEX(兵法调用模板!$BD:$BD,MATCH(AH108,兵法调用模板!$BC:$BC,0))),"")</f>
        <v/>
      </c>
      <c r="AK108" s="201" t="str">
        <f>IFERROR(IFERROR(IFERROR(INDEX(兵法调用模板!$AW:$AW,MATCH(AH108,兵法调用模板!$AU:$AU,0)),INDEX(兵法调用模板!$BA:$BA,MATCH(AH108,兵法调用模板!$AY:$AY,0))),INDEX(兵法调用模板!$BE:$BE,MATCH(AH108,兵法调用模板!$BC:$BC,0))),"")</f>
        <v/>
      </c>
      <c r="AL108" s="172" t="s">
        <v>441</v>
      </c>
      <c r="AM108" s="175">
        <f t="shared" si="7"/>
        <v>1</v>
      </c>
    </row>
    <row r="109" spans="6:39">
      <c r="F109" s="174" t="str">
        <f>IF(索引!T108="","",索引!T108&amp;1)</f>
        <v>303381</v>
      </c>
      <c r="G109" s="172" t="str">
        <f>IFERROR(IF(F109="","",IFERROR(IFERROR(INDEX(兵法调用模板!$BH:$BH,MATCH(F109,兵法调用模板!$AU:$AU,0)),INDEX(兵法调用模板!$BH:$BH,MATCH(F109,兵法调用模板!$AY:$AY,0))),INDEX(兵法调用模板!$BH:$BH,MATCH(F109,兵法调用模板!$BC:$BC,0)))),"")</f>
        <v>开场10秒，使自身与最近的两名武将解除控制效果，获得8秒{0}%伤害提高和免控效果，且可以立刻免消耗施放一次怒气技能，但之后将被沉默{1}秒，且期间无法回复怒气（沉默效果无法清除）。</v>
      </c>
      <c r="H109" s="201">
        <f>IFERROR(IFERROR(IFERROR(INDEX(兵法调用模板!$AV:$AV,MATCH(F109,兵法调用模板!$AU:$AU,0)),INDEX(兵法调用模板!$AZ:$AZ,MATCH(F109,兵法调用模板!$AY:$AY,0))),INDEX(兵法调用模板!$BD:$BD,MATCH(F109,兵法调用模板!$BC:$BC,0))),"")</f>
        <v>5.5E-2</v>
      </c>
      <c r="I109" s="201">
        <f>IFERROR(IFERROR(IFERROR(INDEX(兵法调用模板!$AW:$AW,MATCH(F109,兵法调用模板!$AU:$AU,0)),INDEX(兵法调用模板!$BA:$BA,MATCH(F109,兵法调用模板!$AY:$AY,0))),INDEX(兵法调用模板!$BE:$BE,MATCH(F109,兵法调用模板!$BC:$BC,0))),"")</f>
        <v>1.7000000000000001E-2</v>
      </c>
      <c r="J109" s="172" t="s">
        <v>441</v>
      </c>
      <c r="K109" s="175">
        <f t="shared" si="11"/>
        <v>100</v>
      </c>
      <c r="M109" s="174" t="str">
        <f>IF(索引!T108="","",索引!T108&amp;2)</f>
        <v>303382</v>
      </c>
      <c r="N109" s="172" t="str">
        <f>IFERROR(IF(M109="","",IFERROR(IFERROR(INDEX(兵法调用模板!$BH:$BH,MATCH(M109,兵法调用模板!$AU:$AU,0)),INDEX(兵法调用模板!$BH:$BH,MATCH(M109,兵法调用模板!$AY:$AY,0))),INDEX(兵法调用模板!$BH:$BH,MATCH(M109,兵法调用模板!$BC:$BC,0)))),"")</f>
        <v>开场10秒，使自身与最近的两名武将解除控制效果，获得8秒{0}%伤害提高和免控效果，且可以立刻免消耗施放一次怒气技能，但之后将被沉默{1}秒，且期间无法回复怒气（沉默效果无法清除）。</v>
      </c>
      <c r="O109" s="201">
        <f>IFERROR(IFERROR(IFERROR(INDEX(兵法调用模板!$AV:$AV,MATCH(M109,兵法调用模板!$AU:$AU,0)),INDEX(兵法调用模板!$AZ:$AZ,MATCH(M109,兵法调用模板!$AY:$AY,0))),INDEX(兵法调用模板!$BD:$BD,MATCH(M109,兵法调用模板!$BC:$BC,0))),"")</f>
        <v>20.75</v>
      </c>
      <c r="P109" s="201">
        <f>IFERROR(IFERROR(IFERROR(INDEX(兵法调用模板!$AW:$AW,MATCH(M109,兵法调用模板!$AU:$AU,0)),INDEX(兵法调用模板!$BA:$BA,MATCH(M109,兵法调用模板!$AY:$AY,0))),INDEX(兵法调用模板!$BE:$BE,MATCH(M109,兵法调用模板!$BC:$BC,0))),"")</f>
        <v>-0.25</v>
      </c>
      <c r="Q109" s="172" t="s">
        <v>441</v>
      </c>
      <c r="R109" s="175">
        <f t="shared" si="8"/>
        <v>1</v>
      </c>
      <c r="T109" s="174" t="str">
        <f>IF(索引!T108="","",索引!T108&amp;3)</f>
        <v>303383</v>
      </c>
      <c r="U109" s="172" t="str">
        <f>IFERROR(IF(T109="","",IFERROR(IFERROR(INDEX(兵法调用模板!$BH:$BH,MATCH(T109,兵法调用模板!$AU:$AU,0)),INDEX(兵法调用模板!$BH:$BH,MATCH(T109,兵法调用模板!$AY:$AY,0))),INDEX(兵法调用模板!$BH:$BH,MATCH(T109,兵法调用模板!$BC:$BC,0)))),"")</f>
        <v/>
      </c>
      <c r="V109" s="201" t="str">
        <f>IFERROR(IFERROR(IFERROR(INDEX(兵法调用模板!$AV:$AV,MATCH(T109,兵法调用模板!$AU:$AU,0)),INDEX(兵法调用模板!$AZ:$AZ,MATCH(T109,兵法调用模板!$AY:$AY,0))),INDEX(兵法调用模板!$BD:$BD,MATCH(T109,兵法调用模板!$BC:$BC,0))),"")</f>
        <v/>
      </c>
      <c r="W109" s="201" t="str">
        <f>IFERROR(IFERROR(IFERROR(INDEX(兵法调用模板!$AW:$AW,MATCH(T109,兵法调用模板!$AU:$AU,0)),INDEX(兵法调用模板!$BA:$BA,MATCH(T109,兵法调用模板!$AY:$AY,0))),INDEX(兵法调用模板!$BE:$BE,MATCH(T109,兵法调用模板!$BC:$BC,0))),"")</f>
        <v/>
      </c>
      <c r="X109" s="172" t="s">
        <v>441</v>
      </c>
      <c r="Y109" s="175">
        <f t="shared" si="6"/>
        <v>1</v>
      </c>
      <c r="AA109" s="174" t="str">
        <f>IF(索引!T108="","",索引!T108&amp;4)</f>
        <v>303384</v>
      </c>
      <c r="AB109" s="172" t="str">
        <f>IFERROR(IF(AA109="","",IFERROR(IFERROR(INDEX(兵法调用模板!$BH:$BH,MATCH(AA109,兵法调用模板!$AU:$AU,0)),INDEX(兵法调用模板!$BH:$BH,MATCH(AA109,兵法调用模板!$AY:$AY,0))),INDEX(兵法调用模板!$BH:$BH,MATCH(AA109,兵法调用模板!$BC:$BC,0)))),"")</f>
        <v/>
      </c>
      <c r="AC109" s="201" t="str">
        <f>IFERROR(IFERROR(IFERROR(INDEX(兵法调用模板!$AV:$AV,MATCH(AA109,兵法调用模板!$AU:$AU,0)),INDEX(兵法调用模板!$AZ:$AZ,MATCH(AA109,兵法调用模板!$AY:$AY,0))),INDEX(兵法调用模板!$BD:$BD,MATCH(AA109,兵法调用模板!$BC:$BC,0))),"")</f>
        <v/>
      </c>
      <c r="AD109" s="201" t="str">
        <f>IFERROR(IFERROR(IFERROR(INDEX(兵法调用模板!$AW:$AW,MATCH(AA109,兵法调用模板!$AU:$AU,0)),INDEX(兵法调用模板!$BA:$BA,MATCH(AA109,兵法调用模板!$AY:$AY,0))),INDEX(兵法调用模板!$BE:$BE,MATCH(AA109,兵法调用模板!$BC:$BC,0))),"")</f>
        <v/>
      </c>
      <c r="AE109" s="172" t="s">
        <v>441</v>
      </c>
      <c r="AF109" s="175">
        <f t="shared" si="9"/>
        <v>1</v>
      </c>
      <c r="AH109" s="174" t="str">
        <f>IF(索引!T108="","",索引!T108&amp;5)</f>
        <v>303385</v>
      </c>
      <c r="AI109" s="172" t="str">
        <f>IFERROR(IF(AH109="","",IFERROR(IFERROR(INDEX(兵法调用模板!$BH:$BH,MATCH(AH109,兵法调用模板!$AU:$AU,0)),INDEX(兵法调用模板!$BH:$BH,MATCH(AH109,兵法调用模板!$AY:$AY,0))),INDEX(兵法调用模板!$BH:$BH,MATCH(AH109,兵法调用模板!$BC:$BC,0)))),"")</f>
        <v/>
      </c>
      <c r="AJ109" s="201" t="str">
        <f>IFERROR(IFERROR(IFERROR(INDEX(兵法调用模板!$AV:$AV,MATCH(AH109,兵法调用模板!$AU:$AU,0)),INDEX(兵法调用模板!$AZ:$AZ,MATCH(AH109,兵法调用模板!$AY:$AY,0))),INDEX(兵法调用模板!$BD:$BD,MATCH(AH109,兵法调用模板!$BC:$BC,0))),"")</f>
        <v/>
      </c>
      <c r="AK109" s="201" t="str">
        <f>IFERROR(IFERROR(IFERROR(INDEX(兵法调用模板!$AW:$AW,MATCH(AH109,兵法调用模板!$AU:$AU,0)),INDEX(兵法调用模板!$BA:$BA,MATCH(AH109,兵法调用模板!$AY:$AY,0))),INDEX(兵法调用模板!$BE:$BE,MATCH(AH109,兵法调用模板!$BC:$BC,0))),"")</f>
        <v/>
      </c>
      <c r="AL109" s="172" t="s">
        <v>441</v>
      </c>
      <c r="AM109" s="175">
        <f t="shared" si="7"/>
        <v>1</v>
      </c>
    </row>
    <row r="110" spans="6:39">
      <c r="F110" s="174" t="str">
        <f>IF(索引!T109="","",索引!T109&amp;1)</f>
        <v>303391</v>
      </c>
      <c r="G110" s="172" t="str">
        <f>IFERROR(IF(F110="","",IFERROR(IFERROR(INDEX(兵法调用模板!$BH:$BH,MATCH(F110,兵法调用模板!$AU:$AU,0)),INDEX(兵法调用模板!$BH:$BH,MATCH(F110,兵法调用模板!$AY:$AY,0))),INDEX(兵法调用模板!$BH:$BH,MATCH(F110,兵法调用模板!$BC:$BC,0)))),"")</f>
        <v>我方武将受到伤害（持续伤害只计1次）时，减伤提高{0}%，持续2秒（最多叠加5层，携带者死亡时失效）。</v>
      </c>
      <c r="H110" s="201">
        <f>IFERROR(IFERROR(IFERROR(INDEX(兵法调用模板!$AV:$AV,MATCH(F110,兵法调用模板!$AU:$AU,0)),INDEX(兵法调用模板!$AZ:$AZ,MATCH(F110,兵法调用模板!$AY:$AY,0))),INDEX(兵法调用模板!$BD:$BD,MATCH(F110,兵法调用模板!$BC:$BC,0))),"")</f>
        <v>5.0000000000000001E-3</v>
      </c>
      <c r="I110" s="201">
        <f>IFERROR(IFERROR(IFERROR(INDEX(兵法调用模板!$AW:$AW,MATCH(F110,兵法调用模板!$AU:$AU,0)),INDEX(兵法调用模板!$BA:$BA,MATCH(F110,兵法调用模板!$AY:$AY,0))),INDEX(兵法调用模板!$BE:$BE,MATCH(F110,兵法调用模板!$BC:$BC,0))),"")</f>
        <v>1E-3</v>
      </c>
      <c r="J110" s="172" t="s">
        <v>441</v>
      </c>
      <c r="K110" s="175">
        <f t="shared" si="11"/>
        <v>100</v>
      </c>
      <c r="M110" s="174" t="str">
        <f>IF(索引!T109="","",索引!T109&amp;2)</f>
        <v>303392</v>
      </c>
      <c r="N110" s="172" t="str">
        <f>IFERROR(IF(M110="","",IFERROR(IFERROR(INDEX(兵法调用模板!$BH:$BH,MATCH(M110,兵法调用模板!$AU:$AU,0)),INDEX(兵法调用模板!$BH:$BH,MATCH(M110,兵法调用模板!$AY:$AY,0))),INDEX(兵法调用模板!$BH:$BH,MATCH(M110,兵法调用模板!$BC:$BC,0)))),"")</f>
        <v/>
      </c>
      <c r="O110" s="201" t="str">
        <f>IFERROR(IFERROR(IFERROR(INDEX(兵法调用模板!$AV:$AV,MATCH(M110,兵法调用模板!$AU:$AU,0)),INDEX(兵法调用模板!$AZ:$AZ,MATCH(M110,兵法调用模板!$AY:$AY,0))),INDEX(兵法调用模板!$BD:$BD,MATCH(M110,兵法调用模板!$BC:$BC,0))),"")</f>
        <v/>
      </c>
      <c r="P110" s="201" t="str">
        <f>IFERROR(IFERROR(IFERROR(INDEX(兵法调用模板!$AW:$AW,MATCH(M110,兵法调用模板!$AU:$AU,0)),INDEX(兵法调用模板!$BA:$BA,MATCH(M110,兵法调用模板!$AY:$AY,0))),INDEX(兵法调用模板!$BE:$BE,MATCH(M110,兵法调用模板!$BC:$BC,0))),"")</f>
        <v/>
      </c>
      <c r="Q110" s="172" t="s">
        <v>441</v>
      </c>
      <c r="R110" s="175">
        <f t="shared" si="8"/>
        <v>1</v>
      </c>
      <c r="T110" s="174" t="str">
        <f>IF(索引!T109="","",索引!T109&amp;3)</f>
        <v>303393</v>
      </c>
      <c r="U110" s="172" t="str">
        <f>IFERROR(IF(T110="","",IFERROR(IFERROR(INDEX(兵法调用模板!$BH:$BH,MATCH(T110,兵法调用模板!$AU:$AU,0)),INDEX(兵法调用模板!$BH:$BH,MATCH(T110,兵法调用模板!$AY:$AY,0))),INDEX(兵法调用模板!$BH:$BH,MATCH(T110,兵法调用模板!$BC:$BC,0)))),"")</f>
        <v/>
      </c>
      <c r="V110" s="201" t="str">
        <f>IFERROR(IFERROR(IFERROR(INDEX(兵法调用模板!$AV:$AV,MATCH(T110,兵法调用模板!$AU:$AU,0)),INDEX(兵法调用模板!$AZ:$AZ,MATCH(T110,兵法调用模板!$AY:$AY,0))),INDEX(兵法调用模板!$BD:$BD,MATCH(T110,兵法调用模板!$BC:$BC,0))),"")</f>
        <v/>
      </c>
      <c r="W110" s="201" t="str">
        <f>IFERROR(IFERROR(IFERROR(INDEX(兵法调用模板!$AW:$AW,MATCH(T110,兵法调用模板!$AU:$AU,0)),INDEX(兵法调用模板!$BA:$BA,MATCH(T110,兵法调用模板!$AY:$AY,0))),INDEX(兵法调用模板!$BE:$BE,MATCH(T110,兵法调用模板!$BC:$BC,0))),"")</f>
        <v/>
      </c>
      <c r="X110" s="172" t="s">
        <v>441</v>
      </c>
      <c r="Y110" s="175">
        <f t="shared" si="6"/>
        <v>1</v>
      </c>
      <c r="AA110" s="174" t="str">
        <f>IF(索引!T109="","",索引!T109&amp;4)</f>
        <v>303394</v>
      </c>
      <c r="AB110" s="172" t="str">
        <f>IFERROR(IF(AA110="","",IFERROR(IFERROR(INDEX(兵法调用模板!$BH:$BH,MATCH(AA110,兵法调用模板!$AU:$AU,0)),INDEX(兵法调用模板!$BH:$BH,MATCH(AA110,兵法调用模板!$AY:$AY,0))),INDEX(兵法调用模板!$BH:$BH,MATCH(AA110,兵法调用模板!$BC:$BC,0)))),"")</f>
        <v/>
      </c>
      <c r="AC110" s="201" t="str">
        <f>IFERROR(IFERROR(IFERROR(INDEX(兵法调用模板!$AV:$AV,MATCH(AA110,兵法调用模板!$AU:$AU,0)),INDEX(兵法调用模板!$AZ:$AZ,MATCH(AA110,兵法调用模板!$AY:$AY,0))),INDEX(兵法调用模板!$BD:$BD,MATCH(AA110,兵法调用模板!$BC:$BC,0))),"")</f>
        <v/>
      </c>
      <c r="AD110" s="201" t="str">
        <f>IFERROR(IFERROR(IFERROR(INDEX(兵法调用模板!$AW:$AW,MATCH(AA110,兵法调用模板!$AU:$AU,0)),INDEX(兵法调用模板!$BA:$BA,MATCH(AA110,兵法调用模板!$AY:$AY,0))),INDEX(兵法调用模板!$BE:$BE,MATCH(AA110,兵法调用模板!$BC:$BC,0))),"")</f>
        <v/>
      </c>
      <c r="AE110" s="172" t="s">
        <v>441</v>
      </c>
      <c r="AF110" s="175">
        <f t="shared" si="9"/>
        <v>1</v>
      </c>
      <c r="AH110" s="174" t="str">
        <f>IF(索引!T109="","",索引!T109&amp;5)</f>
        <v>303395</v>
      </c>
      <c r="AI110" s="172" t="str">
        <f>IFERROR(IF(AH110="","",IFERROR(IFERROR(INDEX(兵法调用模板!$BH:$BH,MATCH(AH110,兵法调用模板!$AU:$AU,0)),INDEX(兵法调用模板!$BH:$BH,MATCH(AH110,兵法调用模板!$AY:$AY,0))),INDEX(兵法调用模板!$BH:$BH,MATCH(AH110,兵法调用模板!$BC:$BC,0)))),"")</f>
        <v/>
      </c>
      <c r="AJ110" s="201" t="str">
        <f>IFERROR(IFERROR(IFERROR(INDEX(兵法调用模板!$AV:$AV,MATCH(AH110,兵法调用模板!$AU:$AU,0)),INDEX(兵法调用模板!$AZ:$AZ,MATCH(AH110,兵法调用模板!$AY:$AY,0))),INDEX(兵法调用模板!$BD:$BD,MATCH(AH110,兵法调用模板!$BC:$BC,0))),"")</f>
        <v/>
      </c>
      <c r="AK110" s="201" t="str">
        <f>IFERROR(IFERROR(IFERROR(INDEX(兵法调用模板!$AW:$AW,MATCH(AH110,兵法调用模板!$AU:$AU,0)),INDEX(兵法调用模板!$BA:$BA,MATCH(AH110,兵法调用模板!$AY:$AY,0))),INDEX(兵法调用模板!$BE:$BE,MATCH(AH110,兵法调用模板!$BC:$BC,0))),"")</f>
        <v/>
      </c>
      <c r="AL110" s="172" t="s">
        <v>441</v>
      </c>
      <c r="AM110" s="175">
        <f t="shared" si="7"/>
        <v>1</v>
      </c>
    </row>
    <row r="111" spans="6:39">
      <c r="F111" s="174" t="str">
        <f>IF(索引!T110="","",索引!T110&amp;1)</f>
        <v>302511</v>
      </c>
      <c r="G111" s="172" t="str">
        <f>IFERROR(IF(F111="","",IFERROR(IFERROR(INDEX(兵法调用模板!$BH:$BH,MATCH(F111,兵法调用模板!$AU:$AU,0)),INDEX(兵法调用模板!$BH:$BH,MATCH(F111,兵法调用模板!$AY:$AY,0))),INDEX(兵法调用模板!$BH:$BH,MATCH(F111,兵法调用模板!$BC:$BC,0)))),"")</f>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c r="H111" s="201">
        <f>IFERROR(IFERROR(IFERROR(INDEX(兵法调用模板!$AV:$AV,MATCH(F111,兵法调用模板!$AU:$AU,0)),INDEX(兵法调用模板!$AZ:$AZ,MATCH(F111,兵法调用模板!$AY:$AY,0))),INDEX(兵法调用模板!$BD:$BD,MATCH(F111,兵法调用模板!$BC:$BC,0))),"")</f>
        <v>7.0000000000000007E-2</v>
      </c>
      <c r="I111" s="201">
        <f>IFERROR(IFERROR(IFERROR(INDEX(兵法调用模板!$AW:$AW,MATCH(F111,兵法调用模板!$AU:$AU,0)),INDEX(兵法调用模板!$BA:$BA,MATCH(F111,兵法调用模板!$AY:$AY,0))),INDEX(兵法调用模板!$BE:$BE,MATCH(F111,兵法调用模板!$BC:$BC,0))),"")</f>
        <v>8.0000000000000002E-3</v>
      </c>
      <c r="J111" s="172" t="s">
        <v>441</v>
      </c>
      <c r="K111" s="175">
        <f t="shared" si="11"/>
        <v>100</v>
      </c>
      <c r="M111" s="174" t="str">
        <f>IF(索引!T110="","",索引!T110&amp;2)</f>
        <v>302512</v>
      </c>
      <c r="N111" s="172" t="str">
        <f>IFERROR(IF(M111="","",IFERROR(IFERROR(INDEX(兵法调用模板!$BH:$BH,MATCH(M111,兵法调用模板!$AU:$AU,0)),INDEX(兵法调用模板!$BH:$BH,MATCH(M111,兵法调用模板!$AY:$AY,0))),INDEX(兵法调用模板!$BH:$BH,MATCH(M111,兵法调用模板!$BC:$BC,0)))),"")</f>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c r="O111" s="201">
        <f>IFERROR(IFERROR(IFERROR(INDEX(兵法调用模板!$AV:$AV,MATCH(M111,兵法调用模板!$AU:$AU,0)),INDEX(兵法调用模板!$AZ:$AZ,MATCH(M111,兵法调用模板!$AY:$AY,0))),INDEX(兵法调用模板!$BD:$BD,MATCH(M111,兵法调用模板!$BC:$BC,0))),"")</f>
        <v>0.01</v>
      </c>
      <c r="P111" s="201">
        <f>IFERROR(IFERROR(IFERROR(INDEX(兵法调用模板!$AW:$AW,MATCH(M111,兵法调用模板!$AU:$AU,0)),INDEX(兵法调用模板!$BA:$BA,MATCH(M111,兵法调用模板!$AY:$AY,0))),INDEX(兵法调用模板!$BE:$BE,MATCH(M111,兵法调用模板!$BC:$BC,0))),"")</f>
        <v>1E-3</v>
      </c>
      <c r="Q111" s="172" t="s">
        <v>441</v>
      </c>
      <c r="R111" s="175">
        <f t="shared" si="8"/>
        <v>100</v>
      </c>
      <c r="T111" s="174" t="str">
        <f>IF(索引!T110="","",索引!T110&amp;3)</f>
        <v>302513</v>
      </c>
      <c r="U111" s="172" t="str">
        <f>IFERROR(IF(T111="","",IFERROR(IFERROR(INDEX(兵法调用模板!$BH:$BH,MATCH(T111,兵法调用模板!$AU:$AU,0)),INDEX(兵法调用模板!$BH:$BH,MATCH(T111,兵法调用模板!$AY:$AY,0))),INDEX(兵法调用模板!$BH:$BH,MATCH(T111,兵法调用模板!$BC:$BC,0)))),"")</f>
        <v/>
      </c>
      <c r="V111" s="201" t="str">
        <f>IFERROR(IFERROR(IFERROR(INDEX(兵法调用模板!$AV:$AV,MATCH(T111,兵法调用模板!$AU:$AU,0)),INDEX(兵法调用模板!$AZ:$AZ,MATCH(T111,兵法调用模板!$AY:$AY,0))),INDEX(兵法调用模板!$BD:$BD,MATCH(T111,兵法调用模板!$BC:$BC,0))),"")</f>
        <v/>
      </c>
      <c r="W111" s="201" t="str">
        <f>IFERROR(IFERROR(IFERROR(INDEX(兵法调用模板!$AW:$AW,MATCH(T111,兵法调用模板!$AU:$AU,0)),INDEX(兵法调用模板!$BA:$BA,MATCH(T111,兵法调用模板!$AY:$AY,0))),INDEX(兵法调用模板!$BE:$BE,MATCH(T111,兵法调用模板!$BC:$BC,0))),"")</f>
        <v/>
      </c>
      <c r="X111" s="172" t="s">
        <v>441</v>
      </c>
      <c r="Y111" s="175">
        <f t="shared" si="6"/>
        <v>1</v>
      </c>
      <c r="AA111" s="174" t="str">
        <f>IF(索引!T110="","",索引!T110&amp;4)</f>
        <v>302514</v>
      </c>
      <c r="AB111" s="172" t="str">
        <f>IFERROR(IF(AA111="","",IFERROR(IFERROR(INDEX(兵法调用模板!$BH:$BH,MATCH(AA111,兵法调用模板!$AU:$AU,0)),INDEX(兵法调用模板!$BH:$BH,MATCH(AA111,兵法调用模板!$AY:$AY,0))),INDEX(兵法调用模板!$BH:$BH,MATCH(AA111,兵法调用模板!$BC:$BC,0)))),"")</f>
        <v/>
      </c>
      <c r="AC111" s="201" t="str">
        <f>IFERROR(IFERROR(IFERROR(INDEX(兵法调用模板!$AV:$AV,MATCH(AA111,兵法调用模板!$AU:$AU,0)),INDEX(兵法调用模板!$AZ:$AZ,MATCH(AA111,兵法调用模板!$AY:$AY,0))),INDEX(兵法调用模板!$BD:$BD,MATCH(AA111,兵法调用模板!$BC:$BC,0))),"")</f>
        <v/>
      </c>
      <c r="AD111" s="201" t="str">
        <f>IFERROR(IFERROR(IFERROR(INDEX(兵法调用模板!$AW:$AW,MATCH(AA111,兵法调用模板!$AU:$AU,0)),INDEX(兵法调用模板!$BA:$BA,MATCH(AA111,兵法调用模板!$AY:$AY,0))),INDEX(兵法调用模板!$BE:$BE,MATCH(AA111,兵法调用模板!$BC:$BC,0))),"")</f>
        <v/>
      </c>
      <c r="AE111" s="172" t="s">
        <v>441</v>
      </c>
      <c r="AF111" s="175">
        <f t="shared" si="9"/>
        <v>1</v>
      </c>
      <c r="AH111" s="174" t="str">
        <f>IF(索引!T110="","",索引!T110&amp;5)</f>
        <v>302515</v>
      </c>
      <c r="AI111" s="172" t="str">
        <f>IFERROR(IF(AH111="","",IFERROR(IFERROR(INDEX(兵法调用模板!$BH:$BH,MATCH(AH111,兵法调用模板!$AU:$AU,0)),INDEX(兵法调用模板!$BH:$BH,MATCH(AH111,兵法调用模板!$AY:$AY,0))),INDEX(兵法调用模板!$BH:$BH,MATCH(AH111,兵法调用模板!$BC:$BC,0)))),"")</f>
        <v/>
      </c>
      <c r="AJ111" s="201" t="str">
        <f>IFERROR(IFERROR(IFERROR(INDEX(兵法调用模板!$AV:$AV,MATCH(AH111,兵法调用模板!$AU:$AU,0)),INDEX(兵法调用模板!$AZ:$AZ,MATCH(AH111,兵法调用模板!$AY:$AY,0))),INDEX(兵法调用模板!$BD:$BD,MATCH(AH111,兵法调用模板!$BC:$BC,0))),"")</f>
        <v/>
      </c>
      <c r="AK111" s="201" t="str">
        <f>IFERROR(IFERROR(IFERROR(INDEX(兵法调用模板!$AW:$AW,MATCH(AH111,兵法调用模板!$AU:$AU,0)),INDEX(兵法调用模板!$BA:$BA,MATCH(AH111,兵法调用模板!$AY:$AY,0))),INDEX(兵法调用模板!$BE:$BE,MATCH(AH111,兵法调用模板!$BC:$BC,0))),"")</f>
        <v/>
      </c>
      <c r="AL111" s="172" t="s">
        <v>441</v>
      </c>
      <c r="AM111" s="175">
        <f t="shared" si="7"/>
        <v>1</v>
      </c>
    </row>
    <row r="112" spans="6:39">
      <c r="F112" s="174" t="str">
        <f>IF(索引!T111="","",索引!T111&amp;1)</f>
        <v>303431</v>
      </c>
      <c r="G112" s="172" t="str">
        <f>IFERROR(IF(F112="","",IFERROR(IFERROR(INDEX(兵法调用模板!$BH:$BH,MATCH(F112,兵法调用模板!$AU:$AU,0)),INDEX(兵法调用模板!$BH:$BH,MATCH(F112,兵法调用模板!$AY:$AY,0))),INDEX(兵法调用模板!$BH:$BH,MATCH(F112,兵法调用模板!$BC:$BC,0)))),"")</f>
        <v>开场8秒，清除敌我全体武将的增益及护盾效果，敌方每被清除其中一种，扣除{0}点怒气，我方每被清除其中一种，获得{1}%减伤，持续12秒。</v>
      </c>
      <c r="H112" s="201">
        <f>IFERROR(IFERROR(IFERROR(INDEX(兵法调用模板!$AV:$AV,MATCH(F112,兵法调用模板!$AU:$AU,0)),INDEX(兵法调用模板!$AZ:$AZ,MATCH(F112,兵法调用模板!$AY:$AY,0))),INDEX(兵法调用模板!$BD:$BD,MATCH(F112,兵法调用模板!$BC:$BC,0))),"")</f>
        <v>-7.5</v>
      </c>
      <c r="I112" s="201">
        <f>IFERROR(IFERROR(IFERROR(INDEX(兵法调用模板!$AW:$AW,MATCH(F112,兵法调用模板!$AU:$AU,0)),INDEX(兵法调用模板!$BA:$BA,MATCH(F112,兵法调用模板!$AY:$AY,0))),INDEX(兵法调用模板!$BE:$BE,MATCH(F112,兵法调用模板!$BC:$BC,0))),"")</f>
        <v>-0.5</v>
      </c>
      <c r="J112" s="172" t="s">
        <v>441</v>
      </c>
      <c r="K112" s="175">
        <f t="shared" si="11"/>
        <v>-1</v>
      </c>
      <c r="M112" s="174" t="str">
        <f>IF(索引!T111="","",索引!T111&amp;2)</f>
        <v>303432</v>
      </c>
      <c r="N112" s="172" t="str">
        <f>IFERROR(IF(M112="","",IFERROR(IFERROR(INDEX(兵法调用模板!$BH:$BH,MATCH(M112,兵法调用模板!$AU:$AU,0)),INDEX(兵法调用模板!$BH:$BH,MATCH(M112,兵法调用模板!$AY:$AY,0))),INDEX(兵法调用模板!$BH:$BH,MATCH(M112,兵法调用模板!$BC:$BC,0)))),"")</f>
        <v>开场8秒，清除敌我全体武将的增益及护盾效果，敌方每被清除其中一种，扣除{0}点怒气，我方每被清除其中一种，获得{1}%减伤，持续12秒。</v>
      </c>
      <c r="O112" s="201">
        <f>IFERROR(IFERROR(IFERROR(INDEX(兵法调用模板!$AV:$AV,MATCH(M112,兵法调用模板!$AU:$AU,0)),INDEX(兵法调用模板!$AZ:$AZ,MATCH(M112,兵法调用模板!$AY:$AY,0))),INDEX(兵法调用模板!$BD:$BD,MATCH(M112,兵法调用模板!$BC:$BC,0))),"")</f>
        <v>0.12</v>
      </c>
      <c r="P112" s="201">
        <f>IFERROR(IFERROR(IFERROR(INDEX(兵法调用模板!$AW:$AW,MATCH(M112,兵法调用模板!$AU:$AU,0)),INDEX(兵法调用模板!$BA:$BA,MATCH(M112,兵法调用模板!$AY:$AY,0))),INDEX(兵法调用模板!$BE:$BE,MATCH(M112,兵法调用模板!$BC:$BC,0))),"")</f>
        <v>8.0000000000000002E-3</v>
      </c>
      <c r="Q112" s="172" t="s">
        <v>441</v>
      </c>
      <c r="R112" s="175">
        <f t="shared" si="8"/>
        <v>100</v>
      </c>
      <c r="T112" s="174" t="str">
        <f>IF(索引!T111="","",索引!T111&amp;3)</f>
        <v>303433</v>
      </c>
      <c r="U112" s="172" t="str">
        <f>IFERROR(IF(T112="","",IFERROR(IFERROR(INDEX(兵法调用模板!$BH:$BH,MATCH(T112,兵法调用模板!$AU:$AU,0)),INDEX(兵法调用模板!$BH:$BH,MATCH(T112,兵法调用模板!$AY:$AY,0))),INDEX(兵法调用模板!$BH:$BH,MATCH(T112,兵法调用模板!$BC:$BC,0)))),"")</f>
        <v/>
      </c>
      <c r="V112" s="201" t="str">
        <f>IFERROR(IFERROR(IFERROR(INDEX(兵法调用模板!$AV:$AV,MATCH(T112,兵法调用模板!$AU:$AU,0)),INDEX(兵法调用模板!$AZ:$AZ,MATCH(T112,兵法调用模板!$AY:$AY,0))),INDEX(兵法调用模板!$BD:$BD,MATCH(T112,兵法调用模板!$BC:$BC,0))),"")</f>
        <v/>
      </c>
      <c r="W112" s="201" t="str">
        <f>IFERROR(IFERROR(IFERROR(INDEX(兵法调用模板!$AW:$AW,MATCH(T112,兵法调用模板!$AU:$AU,0)),INDEX(兵法调用模板!$BA:$BA,MATCH(T112,兵法调用模板!$AY:$AY,0))),INDEX(兵法调用模板!$BE:$BE,MATCH(T112,兵法调用模板!$BC:$BC,0))),"")</f>
        <v/>
      </c>
      <c r="X112" s="172" t="s">
        <v>441</v>
      </c>
      <c r="Y112" s="175">
        <f t="shared" si="6"/>
        <v>1</v>
      </c>
      <c r="AA112" s="174" t="str">
        <f>IF(索引!T111="","",索引!T111&amp;4)</f>
        <v>303434</v>
      </c>
      <c r="AB112" s="172" t="str">
        <f>IFERROR(IF(AA112="","",IFERROR(IFERROR(INDEX(兵法调用模板!$BH:$BH,MATCH(AA112,兵法调用模板!$AU:$AU,0)),INDEX(兵法调用模板!$BH:$BH,MATCH(AA112,兵法调用模板!$AY:$AY,0))),INDEX(兵法调用模板!$BH:$BH,MATCH(AA112,兵法调用模板!$BC:$BC,0)))),"")</f>
        <v/>
      </c>
      <c r="AC112" s="201" t="str">
        <f>IFERROR(IFERROR(IFERROR(INDEX(兵法调用模板!$AV:$AV,MATCH(AA112,兵法调用模板!$AU:$AU,0)),INDEX(兵法调用模板!$AZ:$AZ,MATCH(AA112,兵法调用模板!$AY:$AY,0))),INDEX(兵法调用模板!$BD:$BD,MATCH(AA112,兵法调用模板!$BC:$BC,0))),"")</f>
        <v/>
      </c>
      <c r="AD112" s="201" t="str">
        <f>IFERROR(IFERROR(IFERROR(INDEX(兵法调用模板!$AW:$AW,MATCH(AA112,兵法调用模板!$AU:$AU,0)),INDEX(兵法调用模板!$BA:$BA,MATCH(AA112,兵法调用模板!$AY:$AY,0))),INDEX(兵法调用模板!$BE:$BE,MATCH(AA112,兵法调用模板!$BC:$BC,0))),"")</f>
        <v/>
      </c>
      <c r="AE112" s="172" t="s">
        <v>441</v>
      </c>
      <c r="AF112" s="175">
        <f t="shared" si="9"/>
        <v>1</v>
      </c>
      <c r="AH112" s="174" t="str">
        <f>IF(索引!T111="","",索引!T111&amp;5)</f>
        <v>303435</v>
      </c>
      <c r="AI112" s="172" t="str">
        <f>IFERROR(IF(AH112="","",IFERROR(IFERROR(INDEX(兵法调用模板!$BH:$BH,MATCH(AH112,兵法调用模板!$AU:$AU,0)),INDEX(兵法调用模板!$BH:$BH,MATCH(AH112,兵法调用模板!$AY:$AY,0))),INDEX(兵法调用模板!$BH:$BH,MATCH(AH112,兵法调用模板!$BC:$BC,0)))),"")</f>
        <v/>
      </c>
      <c r="AJ112" s="201" t="str">
        <f>IFERROR(IFERROR(IFERROR(INDEX(兵法调用模板!$AV:$AV,MATCH(AH112,兵法调用模板!$AU:$AU,0)),INDEX(兵法调用模板!$AZ:$AZ,MATCH(AH112,兵法调用模板!$AY:$AY,0))),INDEX(兵法调用模板!$BD:$BD,MATCH(AH112,兵法调用模板!$BC:$BC,0))),"")</f>
        <v/>
      </c>
      <c r="AK112" s="201" t="str">
        <f>IFERROR(IFERROR(IFERROR(INDEX(兵法调用模板!$AW:$AW,MATCH(AH112,兵法调用模板!$AU:$AU,0)),INDEX(兵法调用模板!$BA:$BA,MATCH(AH112,兵法调用模板!$AY:$AY,0))),INDEX(兵法调用模板!$BE:$BE,MATCH(AH112,兵法调用模板!$BC:$BC,0))),"")</f>
        <v/>
      </c>
      <c r="AL112" s="172" t="s">
        <v>441</v>
      </c>
      <c r="AM112" s="175">
        <f t="shared" si="7"/>
        <v>1</v>
      </c>
    </row>
    <row r="113" spans="6:39">
      <c r="F113" s="174" t="str">
        <f>IF(索引!T112="","",索引!T112&amp;1)</f>
        <v>303441</v>
      </c>
      <c r="G113" s="172" t="str">
        <f>IFERROR(IF(F113="","",IFERROR(IFERROR(INDEX(兵法调用模板!$BH:$BH,MATCH(F113,兵法调用模板!$AU:$AU,0)),INDEX(兵法调用模板!$BH:$BH,MATCH(F113,兵法调用模板!$AY:$AY,0))),INDEX(兵法调用模板!$BH:$BH,MATCH(F113,兵法调用模板!$BC:$BC,0)))),"")</f>
        <v>受到所有士兵的伤害降低{0}%，对士兵造成伤害提高{1}%。</v>
      </c>
      <c r="H113" s="201">
        <f>IFERROR(IFERROR(IFERROR(INDEX(兵法调用模板!$AV:$AV,MATCH(F113,兵法调用模板!$AU:$AU,0)),INDEX(兵法调用模板!$AZ:$AZ,MATCH(F113,兵法调用模板!$AY:$AY,0))),INDEX(兵法调用模板!$BD:$BD,MATCH(F113,兵法调用模板!$BC:$BC,0))),"")</f>
        <v>0.12</v>
      </c>
      <c r="I113" s="201">
        <f>IFERROR(IFERROR(IFERROR(INDEX(兵法调用模板!$AW:$AW,MATCH(F113,兵法调用模板!$AU:$AU,0)),INDEX(兵法调用模板!$BA:$BA,MATCH(F113,兵法调用模板!$AY:$AY,0))),INDEX(兵法调用模板!$BE:$BE,MATCH(F113,兵法调用模板!$BC:$BC,0))),"")</f>
        <v>8.0000000000000002E-3</v>
      </c>
      <c r="J113" s="172" t="s">
        <v>441</v>
      </c>
      <c r="K113" s="175">
        <f t="shared" si="11"/>
        <v>100</v>
      </c>
      <c r="M113" s="174" t="str">
        <f>IF(索引!T112="","",索引!T112&amp;2)</f>
        <v>303442</v>
      </c>
      <c r="N113" s="172" t="str">
        <f>IFERROR(IF(M113="","",IFERROR(IFERROR(INDEX(兵法调用模板!$BH:$BH,MATCH(M113,兵法调用模板!$AU:$AU,0)),INDEX(兵法调用模板!$BH:$BH,MATCH(M113,兵法调用模板!$AY:$AY,0))),INDEX(兵法调用模板!$BH:$BH,MATCH(M113,兵法调用模板!$BC:$BC,0)))),"")</f>
        <v>受到所有士兵的伤害降低{0}%，对士兵造成伤害提高{1}%。</v>
      </c>
      <c r="O113" s="201">
        <f>IFERROR(IFERROR(IFERROR(INDEX(兵法调用模板!$AV:$AV,MATCH(M113,兵法调用模板!$AU:$AU,0)),INDEX(兵法调用模板!$AZ:$AZ,MATCH(M113,兵法调用模板!$AY:$AY,0))),INDEX(兵法调用模板!$BD:$BD,MATCH(M113,兵法调用模板!$BC:$BC,0))),"")</f>
        <v>0.24</v>
      </c>
      <c r="P113" s="201">
        <f>IFERROR(IFERROR(IFERROR(INDEX(兵法调用模板!$AW:$AW,MATCH(M113,兵法调用模板!$AU:$AU,0)),INDEX(兵法调用模板!$BA:$BA,MATCH(M113,兵法调用模板!$AY:$AY,0))),INDEX(兵法调用模板!$BE:$BE,MATCH(M113,兵法调用模板!$BC:$BC,0))),"")</f>
        <v>1.6E-2</v>
      </c>
      <c r="Q113" s="172" t="s">
        <v>441</v>
      </c>
      <c r="R113" s="175">
        <f t="shared" si="8"/>
        <v>100</v>
      </c>
      <c r="T113" s="174" t="str">
        <f>IF(索引!T112="","",索引!T112&amp;3)</f>
        <v>303443</v>
      </c>
      <c r="U113" s="172" t="str">
        <f>IFERROR(IF(T113="","",IFERROR(IFERROR(INDEX(兵法调用模板!$BH:$BH,MATCH(T113,兵法调用模板!$AU:$AU,0)),INDEX(兵法调用模板!$BH:$BH,MATCH(T113,兵法调用模板!$AY:$AY,0))),INDEX(兵法调用模板!$BH:$BH,MATCH(T113,兵法调用模板!$BC:$BC,0)))),"")</f>
        <v/>
      </c>
      <c r="V113" s="201" t="str">
        <f>IFERROR(IFERROR(IFERROR(INDEX(兵法调用模板!$AV:$AV,MATCH(T113,兵法调用模板!$AU:$AU,0)),INDEX(兵法调用模板!$AZ:$AZ,MATCH(T113,兵法调用模板!$AY:$AY,0))),INDEX(兵法调用模板!$BD:$BD,MATCH(T113,兵法调用模板!$BC:$BC,0))),"")</f>
        <v/>
      </c>
      <c r="W113" s="201" t="str">
        <f>IFERROR(IFERROR(IFERROR(INDEX(兵法调用模板!$AW:$AW,MATCH(T113,兵法调用模板!$AU:$AU,0)),INDEX(兵法调用模板!$BA:$BA,MATCH(T113,兵法调用模板!$AY:$AY,0))),INDEX(兵法调用模板!$BE:$BE,MATCH(T113,兵法调用模板!$BC:$BC,0))),"")</f>
        <v/>
      </c>
      <c r="X113" s="172" t="s">
        <v>441</v>
      </c>
      <c r="Y113" s="175">
        <f t="shared" si="6"/>
        <v>1</v>
      </c>
      <c r="AA113" s="174" t="str">
        <f>IF(索引!T112="","",索引!T112&amp;4)</f>
        <v>303444</v>
      </c>
      <c r="AB113" s="172" t="str">
        <f>IFERROR(IF(AA113="","",IFERROR(IFERROR(INDEX(兵法调用模板!$BH:$BH,MATCH(AA113,兵法调用模板!$AU:$AU,0)),INDEX(兵法调用模板!$BH:$BH,MATCH(AA113,兵法调用模板!$AY:$AY,0))),INDEX(兵法调用模板!$BH:$BH,MATCH(AA113,兵法调用模板!$BC:$BC,0)))),"")</f>
        <v/>
      </c>
      <c r="AC113" s="201" t="str">
        <f>IFERROR(IFERROR(IFERROR(INDEX(兵法调用模板!$AV:$AV,MATCH(AA113,兵法调用模板!$AU:$AU,0)),INDEX(兵法调用模板!$AZ:$AZ,MATCH(AA113,兵法调用模板!$AY:$AY,0))),INDEX(兵法调用模板!$BD:$BD,MATCH(AA113,兵法调用模板!$BC:$BC,0))),"")</f>
        <v/>
      </c>
      <c r="AD113" s="201" t="str">
        <f>IFERROR(IFERROR(IFERROR(INDEX(兵法调用模板!$AW:$AW,MATCH(AA113,兵法调用模板!$AU:$AU,0)),INDEX(兵法调用模板!$BA:$BA,MATCH(AA113,兵法调用模板!$AY:$AY,0))),INDEX(兵法调用模板!$BE:$BE,MATCH(AA113,兵法调用模板!$BC:$BC,0))),"")</f>
        <v/>
      </c>
      <c r="AE113" s="172" t="s">
        <v>441</v>
      </c>
      <c r="AF113" s="175">
        <f t="shared" si="9"/>
        <v>1</v>
      </c>
      <c r="AH113" s="174" t="str">
        <f>IF(索引!T112="","",索引!T112&amp;5)</f>
        <v>303445</v>
      </c>
      <c r="AI113" s="172" t="str">
        <f>IFERROR(IF(AH113="","",IFERROR(IFERROR(INDEX(兵法调用模板!$BH:$BH,MATCH(AH113,兵法调用模板!$AU:$AU,0)),INDEX(兵法调用模板!$BH:$BH,MATCH(AH113,兵法调用模板!$AY:$AY,0))),INDEX(兵法调用模板!$BH:$BH,MATCH(AH113,兵法调用模板!$BC:$BC,0)))),"")</f>
        <v/>
      </c>
      <c r="AJ113" s="201" t="str">
        <f>IFERROR(IFERROR(IFERROR(INDEX(兵法调用模板!$AV:$AV,MATCH(AH113,兵法调用模板!$AU:$AU,0)),INDEX(兵法调用模板!$AZ:$AZ,MATCH(AH113,兵法调用模板!$AY:$AY,0))),INDEX(兵法调用模板!$BD:$BD,MATCH(AH113,兵法调用模板!$BC:$BC,0))),"")</f>
        <v/>
      </c>
      <c r="AK113" s="201" t="str">
        <f>IFERROR(IFERROR(IFERROR(INDEX(兵法调用模板!$AW:$AW,MATCH(AH113,兵法调用模板!$AU:$AU,0)),INDEX(兵法调用模板!$BA:$BA,MATCH(AH113,兵法调用模板!$AY:$AY,0))),INDEX(兵法调用模板!$BE:$BE,MATCH(AH113,兵法调用模板!$BC:$BC,0))),"")</f>
        <v/>
      </c>
      <c r="AL113" s="172" t="s">
        <v>441</v>
      </c>
      <c r="AM113" s="175">
        <f t="shared" si="7"/>
        <v>1</v>
      </c>
    </row>
    <row r="114" spans="6:39">
      <c r="F114" s="174" t="str">
        <f>IF(索引!T113="","",索引!T113&amp;1)</f>
        <v>303411</v>
      </c>
      <c r="G114" s="172" t="str">
        <f>IFERROR(IF(F114="","",IFERROR(IFERROR(INDEX(兵法调用模板!$BH:$BH,MATCH(F114,兵法调用模板!$AU:$AU,0)),INDEX(兵法调用模板!$BH:$BH,MATCH(F114,兵法调用模板!$AY:$AY,0))),INDEX(兵法调用模板!$BH:$BH,MATCH(F114,兵法调用模板!$BC:$BC,0)))),"")</f>
        <v>每12秒，使周围敌人攻速提升{0}，但攻击降低{1}%，武将还会被沉默且普攻无法回复怒气，持续5秒。（攻速提升与攻击降低相互抵消）</v>
      </c>
      <c r="H114" s="201">
        <f>IFERROR(IFERROR(IFERROR(INDEX(兵法调用模板!$AV:$AV,MATCH(F114,兵法调用模板!$AU:$AU,0)),INDEX(兵法调用模板!$AZ:$AZ,MATCH(F114,兵法调用模板!$AY:$AY,0))),INDEX(兵法调用模板!$BD:$BD,MATCH(F114,兵法调用模板!$BC:$BC,0))),"")</f>
        <v>11</v>
      </c>
      <c r="I114" s="201">
        <f>IFERROR(IFERROR(IFERROR(INDEX(兵法调用模板!$AW:$AW,MATCH(F114,兵法调用模板!$AU:$AU,0)),INDEX(兵法调用模板!$BA:$BA,MATCH(F114,兵法调用模板!$AY:$AY,0))),INDEX(兵法调用模板!$BE:$BE,MATCH(F114,兵法调用模板!$BC:$BC,0))),"")</f>
        <v>1.4</v>
      </c>
      <c r="J114" s="172" t="s">
        <v>441</v>
      </c>
      <c r="K114" s="175">
        <f t="shared" si="11"/>
        <v>1</v>
      </c>
      <c r="M114" s="174" t="str">
        <f>IF(索引!T113="","",索引!T113&amp;2)</f>
        <v>303412</v>
      </c>
      <c r="N114" s="172" t="str">
        <f>IFERROR(IF(M114="","",IFERROR(IFERROR(INDEX(兵法调用模板!$BH:$BH,MATCH(M114,兵法调用模板!$AU:$AU,0)),INDEX(兵法调用模板!$BH:$BH,MATCH(M114,兵法调用模板!$AY:$AY,0))),INDEX(兵法调用模板!$BH:$BH,MATCH(M114,兵法调用模板!$BC:$BC,0)))),"")</f>
        <v>每12秒，使周围敌人攻速提升{0}，但攻击降低{1}%，武将还会被沉默且普攻无法回复怒气，持续5秒。（攻速提升与攻击降低相互抵消）</v>
      </c>
      <c r="O114" s="201">
        <f>IFERROR(IFERROR(IFERROR(INDEX(兵法调用模板!$AV:$AV,MATCH(M114,兵法调用模板!$AU:$AU,0)),INDEX(兵法调用模板!$AZ:$AZ,MATCH(M114,兵法调用模板!$AY:$AY,0))),INDEX(兵法调用模板!$BD:$BD,MATCH(M114,兵法调用模板!$BC:$BC,0))),"")</f>
        <v>0.08</v>
      </c>
      <c r="P114" s="201">
        <f>IFERROR(IFERROR(IFERROR(INDEX(兵法调用模板!$AW:$AW,MATCH(M114,兵法调用模板!$AU:$AU,0)),INDEX(兵法调用模板!$BA:$BA,MATCH(M114,兵法调用模板!$AY:$AY,0))),INDEX(兵法调用模板!$BE:$BE,MATCH(M114,兵法调用模板!$BC:$BC,0))),"")</f>
        <v>1.2E-2</v>
      </c>
      <c r="Q114" s="172" t="s">
        <v>441</v>
      </c>
      <c r="R114" s="175">
        <f t="shared" si="8"/>
        <v>100</v>
      </c>
      <c r="T114" s="174" t="str">
        <f>IF(索引!T113="","",索引!T113&amp;3)</f>
        <v>303413</v>
      </c>
      <c r="U114" s="172" t="str">
        <f>IFERROR(IF(T114="","",IFERROR(IFERROR(INDEX(兵法调用模板!$BH:$BH,MATCH(T114,兵法调用模板!$AU:$AU,0)),INDEX(兵法调用模板!$BH:$BH,MATCH(T114,兵法调用模板!$AY:$AY,0))),INDEX(兵法调用模板!$BH:$BH,MATCH(T114,兵法调用模板!$BC:$BC,0)))),"")</f>
        <v/>
      </c>
      <c r="V114" s="201" t="str">
        <f>IFERROR(IFERROR(IFERROR(INDEX(兵法调用模板!$AV:$AV,MATCH(T114,兵法调用模板!$AU:$AU,0)),INDEX(兵法调用模板!$AZ:$AZ,MATCH(T114,兵法调用模板!$AY:$AY,0))),INDEX(兵法调用模板!$BD:$BD,MATCH(T114,兵法调用模板!$BC:$BC,0))),"")</f>
        <v/>
      </c>
      <c r="W114" s="201" t="str">
        <f>IFERROR(IFERROR(IFERROR(INDEX(兵法调用模板!$AW:$AW,MATCH(T114,兵法调用模板!$AU:$AU,0)),INDEX(兵法调用模板!$BA:$BA,MATCH(T114,兵法调用模板!$AY:$AY,0))),INDEX(兵法调用模板!$BE:$BE,MATCH(T114,兵法调用模板!$BC:$BC,0))),"")</f>
        <v/>
      </c>
      <c r="X114" s="172" t="s">
        <v>441</v>
      </c>
      <c r="Y114" s="175">
        <f t="shared" si="6"/>
        <v>1</v>
      </c>
      <c r="AA114" s="174" t="str">
        <f>IF(索引!T113="","",索引!T113&amp;4)</f>
        <v>303414</v>
      </c>
      <c r="AB114" s="172" t="str">
        <f>IFERROR(IF(AA114="","",IFERROR(IFERROR(INDEX(兵法调用模板!$BH:$BH,MATCH(AA114,兵法调用模板!$AU:$AU,0)),INDEX(兵法调用模板!$BH:$BH,MATCH(AA114,兵法调用模板!$AY:$AY,0))),INDEX(兵法调用模板!$BH:$BH,MATCH(AA114,兵法调用模板!$BC:$BC,0)))),"")</f>
        <v/>
      </c>
      <c r="AC114" s="201" t="str">
        <f>IFERROR(IFERROR(IFERROR(INDEX(兵法调用模板!$AV:$AV,MATCH(AA114,兵法调用模板!$AU:$AU,0)),INDEX(兵法调用模板!$AZ:$AZ,MATCH(AA114,兵法调用模板!$AY:$AY,0))),INDEX(兵法调用模板!$BD:$BD,MATCH(AA114,兵法调用模板!$BC:$BC,0))),"")</f>
        <v/>
      </c>
      <c r="AD114" s="201" t="str">
        <f>IFERROR(IFERROR(IFERROR(INDEX(兵法调用模板!$AW:$AW,MATCH(AA114,兵法调用模板!$AU:$AU,0)),INDEX(兵法调用模板!$BA:$BA,MATCH(AA114,兵法调用模板!$AY:$AY,0))),INDEX(兵法调用模板!$BE:$BE,MATCH(AA114,兵法调用模板!$BC:$BC,0))),"")</f>
        <v/>
      </c>
      <c r="AE114" s="172" t="s">
        <v>441</v>
      </c>
      <c r="AF114" s="175">
        <f t="shared" si="9"/>
        <v>1</v>
      </c>
      <c r="AH114" s="174" t="str">
        <f>IF(索引!T113="","",索引!T113&amp;5)</f>
        <v>303415</v>
      </c>
      <c r="AI114" s="172" t="str">
        <f>IFERROR(IF(AH114="","",IFERROR(IFERROR(INDEX(兵法调用模板!$BH:$BH,MATCH(AH114,兵法调用模板!$AU:$AU,0)),INDEX(兵法调用模板!$BH:$BH,MATCH(AH114,兵法调用模板!$AY:$AY,0))),INDEX(兵法调用模板!$BH:$BH,MATCH(AH114,兵法调用模板!$BC:$BC,0)))),"")</f>
        <v/>
      </c>
      <c r="AJ114" s="201" t="str">
        <f>IFERROR(IFERROR(IFERROR(INDEX(兵法调用模板!$AV:$AV,MATCH(AH114,兵法调用模板!$AU:$AU,0)),INDEX(兵法调用模板!$AZ:$AZ,MATCH(AH114,兵法调用模板!$AY:$AY,0))),INDEX(兵法调用模板!$BD:$BD,MATCH(AH114,兵法调用模板!$BC:$BC,0))),"")</f>
        <v/>
      </c>
      <c r="AK114" s="201" t="str">
        <f>IFERROR(IFERROR(IFERROR(INDEX(兵法调用模板!$AW:$AW,MATCH(AH114,兵法调用模板!$AU:$AU,0)),INDEX(兵法调用模板!$BA:$BA,MATCH(AH114,兵法调用模板!$AY:$AY,0))),INDEX(兵法调用模板!$BE:$BE,MATCH(AH114,兵法调用模板!$BC:$BC,0))),"")</f>
        <v/>
      </c>
      <c r="AL114" s="172" t="s">
        <v>441</v>
      </c>
      <c r="AM114" s="175">
        <f t="shared" si="7"/>
        <v>1</v>
      </c>
    </row>
    <row r="115" spans="6:39">
      <c r="F115" s="174" t="str">
        <f>IF(索引!T114="","",索引!T114&amp;1)</f>
        <v>303421</v>
      </c>
      <c r="G115" s="172" t="str">
        <f>IFERROR(IF(F115="","",IFERROR(IFERROR(INDEX(兵法调用模板!$BH:$BH,MATCH(F115,兵法调用模板!$AU:$AU,0)),INDEX(兵法调用模板!$BH:$BH,MATCH(F115,兵法调用模板!$AY:$AY,0))),INDEX(兵法调用模板!$BH:$BH,MATCH(F115,兵法调用模板!$BC:$BC,0)))),"")</f>
        <v>每8秒，吸取所有处于燃烧状态的敌方武将{0}点怒气。</v>
      </c>
      <c r="H115" s="201">
        <f>IFERROR(IFERROR(IFERROR(INDEX(兵法调用模板!$AV:$AV,MATCH(F115,兵法调用模板!$AU:$AU,0)),INDEX(兵法调用模板!$AZ:$AZ,MATCH(F115,兵法调用模板!$AY:$AY,0))),INDEX(兵法调用模板!$BD:$BD,MATCH(F115,兵法调用模板!$BC:$BC,0))),"")</f>
        <v>-3.5</v>
      </c>
      <c r="I115" s="201">
        <f>IFERROR(IFERROR(IFERROR(INDEX(兵法调用模板!$AW:$AW,MATCH(F115,兵法调用模板!$AU:$AU,0)),INDEX(兵法调用模板!$BA:$BA,MATCH(F115,兵法调用模板!$AY:$AY,0))),INDEX(兵法调用模板!$BE:$BE,MATCH(F115,兵法调用模板!$BC:$BC,0))),"")</f>
        <v>-0.3</v>
      </c>
      <c r="J115" s="172" t="s">
        <v>441</v>
      </c>
      <c r="K115" s="175">
        <f t="shared" si="11"/>
        <v>-1</v>
      </c>
      <c r="M115" s="174" t="str">
        <f>IF(索引!T114="","",索引!T114&amp;2)</f>
        <v>303422</v>
      </c>
      <c r="N115" s="172" t="str">
        <f>IFERROR(IF(M115="","",IFERROR(IFERROR(INDEX(兵法调用模板!$BH:$BH,MATCH(M115,兵法调用模板!$AU:$AU,0)),INDEX(兵法调用模板!$BH:$BH,MATCH(M115,兵法调用模板!$AY:$AY,0))),INDEX(兵法调用模板!$BH:$BH,MATCH(M115,兵法调用模板!$BC:$BC,0)))),"")</f>
        <v/>
      </c>
      <c r="O115" s="201" t="str">
        <f>IFERROR(IFERROR(IFERROR(INDEX(兵法调用模板!$AV:$AV,MATCH(M115,兵法调用模板!$AU:$AU,0)),INDEX(兵法调用模板!$AZ:$AZ,MATCH(M115,兵法调用模板!$AY:$AY,0))),INDEX(兵法调用模板!$BD:$BD,MATCH(M115,兵法调用模板!$BC:$BC,0))),"")</f>
        <v/>
      </c>
      <c r="P115" s="201" t="str">
        <f>IFERROR(IFERROR(IFERROR(INDEX(兵法调用模板!$AW:$AW,MATCH(M115,兵法调用模板!$AU:$AU,0)),INDEX(兵法调用模板!$BA:$BA,MATCH(M115,兵法调用模板!$AY:$AY,0))),INDEX(兵法调用模板!$BE:$BE,MATCH(M115,兵法调用模板!$BC:$BC,0))),"")</f>
        <v/>
      </c>
      <c r="Q115" s="172" t="s">
        <v>441</v>
      </c>
      <c r="R115" s="175">
        <f t="shared" si="8"/>
        <v>1</v>
      </c>
      <c r="T115" s="174" t="str">
        <f>IF(索引!T114="","",索引!T114&amp;3)</f>
        <v>303423</v>
      </c>
      <c r="U115" s="172" t="str">
        <f>IFERROR(IF(T115="","",IFERROR(IFERROR(INDEX(兵法调用模板!$BH:$BH,MATCH(T115,兵法调用模板!$AU:$AU,0)),INDEX(兵法调用模板!$BH:$BH,MATCH(T115,兵法调用模板!$AY:$AY,0))),INDEX(兵法调用模板!$BH:$BH,MATCH(T115,兵法调用模板!$BC:$BC,0)))),"")</f>
        <v/>
      </c>
      <c r="V115" s="201" t="str">
        <f>IFERROR(IFERROR(IFERROR(INDEX(兵法调用模板!$AV:$AV,MATCH(T115,兵法调用模板!$AU:$AU,0)),INDEX(兵法调用模板!$AZ:$AZ,MATCH(T115,兵法调用模板!$AY:$AY,0))),INDEX(兵法调用模板!$BD:$BD,MATCH(T115,兵法调用模板!$BC:$BC,0))),"")</f>
        <v/>
      </c>
      <c r="W115" s="201" t="str">
        <f>IFERROR(IFERROR(IFERROR(INDEX(兵法调用模板!$AW:$AW,MATCH(T115,兵法调用模板!$AU:$AU,0)),INDEX(兵法调用模板!$BA:$BA,MATCH(T115,兵法调用模板!$AY:$AY,0))),INDEX(兵法调用模板!$BE:$BE,MATCH(T115,兵法调用模板!$BC:$BC,0))),"")</f>
        <v/>
      </c>
      <c r="X115" s="172" t="s">
        <v>441</v>
      </c>
      <c r="Y115" s="175">
        <f t="shared" si="6"/>
        <v>1</v>
      </c>
      <c r="AA115" s="174" t="str">
        <f>IF(索引!T114="","",索引!T114&amp;4)</f>
        <v>303424</v>
      </c>
      <c r="AB115" s="172" t="str">
        <f>IFERROR(IF(AA115="","",IFERROR(IFERROR(INDEX(兵法调用模板!$BH:$BH,MATCH(AA115,兵法调用模板!$AU:$AU,0)),INDEX(兵法调用模板!$BH:$BH,MATCH(AA115,兵法调用模板!$AY:$AY,0))),INDEX(兵法调用模板!$BH:$BH,MATCH(AA115,兵法调用模板!$BC:$BC,0)))),"")</f>
        <v/>
      </c>
      <c r="AC115" s="201" t="str">
        <f>IFERROR(IFERROR(IFERROR(INDEX(兵法调用模板!$AV:$AV,MATCH(AA115,兵法调用模板!$AU:$AU,0)),INDEX(兵法调用模板!$AZ:$AZ,MATCH(AA115,兵法调用模板!$AY:$AY,0))),INDEX(兵法调用模板!$BD:$BD,MATCH(AA115,兵法调用模板!$BC:$BC,0))),"")</f>
        <v/>
      </c>
      <c r="AD115" s="201" t="str">
        <f>IFERROR(IFERROR(IFERROR(INDEX(兵法调用模板!$AW:$AW,MATCH(AA115,兵法调用模板!$AU:$AU,0)),INDEX(兵法调用模板!$BA:$BA,MATCH(AA115,兵法调用模板!$AY:$AY,0))),INDEX(兵法调用模板!$BE:$BE,MATCH(AA115,兵法调用模板!$BC:$BC,0))),"")</f>
        <v/>
      </c>
      <c r="AE115" s="172" t="s">
        <v>441</v>
      </c>
      <c r="AF115" s="175">
        <f t="shared" si="9"/>
        <v>1</v>
      </c>
      <c r="AH115" s="174" t="str">
        <f>IF(索引!T114="","",索引!T114&amp;5)</f>
        <v>303425</v>
      </c>
      <c r="AI115" s="172" t="str">
        <f>IFERROR(IF(AH115="","",IFERROR(IFERROR(INDEX(兵法调用模板!$BH:$BH,MATCH(AH115,兵法调用模板!$AU:$AU,0)),INDEX(兵法调用模板!$BH:$BH,MATCH(AH115,兵法调用模板!$AY:$AY,0))),INDEX(兵法调用模板!$BH:$BH,MATCH(AH115,兵法调用模板!$BC:$BC,0)))),"")</f>
        <v/>
      </c>
      <c r="AJ115" s="201" t="str">
        <f>IFERROR(IFERROR(IFERROR(INDEX(兵法调用模板!$AV:$AV,MATCH(AH115,兵法调用模板!$AU:$AU,0)),INDEX(兵法调用模板!$AZ:$AZ,MATCH(AH115,兵法调用模板!$AY:$AY,0))),INDEX(兵法调用模板!$BD:$BD,MATCH(AH115,兵法调用模板!$BC:$BC,0))),"")</f>
        <v/>
      </c>
      <c r="AK115" s="201" t="str">
        <f>IFERROR(IFERROR(IFERROR(INDEX(兵法调用模板!$AW:$AW,MATCH(AH115,兵法调用模板!$AU:$AU,0)),INDEX(兵法调用模板!$BA:$BA,MATCH(AH115,兵法调用模板!$AY:$AY,0))),INDEX(兵法调用模板!$BE:$BE,MATCH(AH115,兵法调用模板!$BC:$BC,0))),"")</f>
        <v/>
      </c>
      <c r="AL115" s="172" t="s">
        <v>441</v>
      </c>
      <c r="AM115" s="175">
        <f t="shared" si="7"/>
        <v>1</v>
      </c>
    </row>
    <row r="116" spans="6:39">
      <c r="F116" s="174" t="str">
        <f>IF(索引!T115="","",索引!T115&amp;1)</f>
        <v>303401</v>
      </c>
      <c r="G116" s="172" t="str">
        <f>IFERROR(IF(F116="","",IFERROR(IFERROR(INDEX(兵法调用模板!$BH:$BH,MATCH(F116,兵法调用模板!$AU:$AU,0)),INDEX(兵法调用模板!$BH:$BH,MATCH(F116,兵法调用模板!$AY:$AY,0))),INDEX(兵法调用模板!$BH:$BH,MATCH(F116,兵法调用模板!$BC:$BC,0)))),"")</f>
        <v>我方每有一种不同士兵（器械除外）在场，我方全体士兵受到武将伤害降低{0}%。场上存活5种不同友方士兵时，我方士兵不会陷入溃逃。开场时，若我方上阵全部6种士兵，则首位阵亡的我方武将将复活并恢复{1}%最大生命值。</v>
      </c>
      <c r="H116" s="201">
        <f>IFERROR(IFERROR(IFERROR(INDEX(兵法调用模板!$AV:$AV,MATCH(F116,兵法调用模板!$AU:$AU,0)),INDEX(兵法调用模板!$AZ:$AZ,MATCH(F116,兵法调用模板!$AY:$AY,0))),INDEX(兵法调用模板!$BD:$BD,MATCH(F116,兵法调用模板!$BC:$BC,0))),"")</f>
        <v>0.01</v>
      </c>
      <c r="I116" s="201">
        <f>IFERROR(IFERROR(IFERROR(INDEX(兵法调用模板!$AW:$AW,MATCH(F116,兵法调用模板!$AU:$AU,0)),INDEX(兵法调用模板!$BA:$BA,MATCH(F116,兵法调用模板!$AY:$AY,0))),INDEX(兵法调用模板!$BE:$BE,MATCH(F116,兵法调用模板!$BC:$BC,0))),"")</f>
        <v>2E-3</v>
      </c>
      <c r="J116" s="172" t="s">
        <v>441</v>
      </c>
      <c r="K116" s="175">
        <f t="shared" si="11"/>
        <v>100</v>
      </c>
      <c r="M116" s="174" t="str">
        <f>IF(索引!T115="","",索引!T115&amp;2)</f>
        <v>303402</v>
      </c>
      <c r="N116" s="172" t="str">
        <f>IFERROR(IF(M116="","",IFERROR(IFERROR(INDEX(兵法调用模板!$BH:$BH,MATCH(M116,兵法调用模板!$AU:$AU,0)),INDEX(兵法调用模板!$BH:$BH,MATCH(M116,兵法调用模板!$AY:$AY,0))),INDEX(兵法调用模板!$BH:$BH,MATCH(M116,兵法调用模板!$BC:$BC,0)))),"")</f>
        <v>我方每有一种不同士兵（器械除外）在场，我方全体士兵受到武将伤害降低{0}%。场上存活5种不同友方士兵时，我方士兵不会陷入溃逃。开场时，若我方上阵全部6种士兵，则首位阵亡的我方武将将复活并恢复{1}%最大生命值。</v>
      </c>
      <c r="O116" s="201">
        <f>IFERROR(IFERROR(IFERROR(INDEX(兵法调用模板!$AV:$AV,MATCH(M116,兵法调用模板!$AU:$AU,0)),INDEX(兵法调用模板!$AZ:$AZ,MATCH(M116,兵法调用模板!$AY:$AY,0))),INDEX(兵法调用模板!$BD:$BD,MATCH(M116,兵法调用模板!$BC:$BC,0))),"")</f>
        <v>0.23</v>
      </c>
      <c r="P116" s="201">
        <f>IFERROR(IFERROR(IFERROR(INDEX(兵法调用模板!$AW:$AW,MATCH(M116,兵法调用模板!$AU:$AU,0)),INDEX(兵法调用模板!$BA:$BA,MATCH(M116,兵法调用模板!$AY:$AY,0))),INDEX(兵法调用模板!$BE:$BE,MATCH(M116,兵法调用模板!$BC:$BC,0))),"")</f>
        <v>2.1999999999999999E-2</v>
      </c>
      <c r="Q116" s="172" t="s">
        <v>441</v>
      </c>
      <c r="R116" s="175">
        <f t="shared" si="8"/>
        <v>100</v>
      </c>
      <c r="T116" s="174" t="str">
        <f>IF(索引!T115="","",索引!T115&amp;3)</f>
        <v>303403</v>
      </c>
      <c r="U116" s="172" t="str">
        <f>IFERROR(IF(T116="","",IFERROR(IFERROR(INDEX(兵法调用模板!$BH:$BH,MATCH(T116,兵法调用模板!$AU:$AU,0)),INDEX(兵法调用模板!$BH:$BH,MATCH(T116,兵法调用模板!$AY:$AY,0))),INDEX(兵法调用模板!$BH:$BH,MATCH(T116,兵法调用模板!$BC:$BC,0)))),"")</f>
        <v/>
      </c>
      <c r="V116" s="201" t="str">
        <f>IFERROR(IFERROR(IFERROR(INDEX(兵法调用模板!$AV:$AV,MATCH(T116,兵法调用模板!$AU:$AU,0)),INDEX(兵法调用模板!$AZ:$AZ,MATCH(T116,兵法调用模板!$AY:$AY,0))),INDEX(兵法调用模板!$BD:$BD,MATCH(T116,兵法调用模板!$BC:$BC,0))),"")</f>
        <v/>
      </c>
      <c r="W116" s="201" t="str">
        <f>IFERROR(IFERROR(IFERROR(INDEX(兵法调用模板!$AW:$AW,MATCH(T116,兵法调用模板!$AU:$AU,0)),INDEX(兵法调用模板!$BA:$BA,MATCH(T116,兵法调用模板!$AY:$AY,0))),INDEX(兵法调用模板!$BE:$BE,MATCH(T116,兵法调用模板!$BC:$BC,0))),"")</f>
        <v/>
      </c>
      <c r="X116" s="172" t="s">
        <v>441</v>
      </c>
      <c r="Y116" s="175">
        <f t="shared" si="6"/>
        <v>1</v>
      </c>
      <c r="AA116" s="174" t="str">
        <f>IF(索引!T115="","",索引!T115&amp;4)</f>
        <v>303404</v>
      </c>
      <c r="AB116" s="172" t="str">
        <f>IFERROR(IF(AA116="","",IFERROR(IFERROR(INDEX(兵法调用模板!$BH:$BH,MATCH(AA116,兵法调用模板!$AU:$AU,0)),INDEX(兵法调用模板!$BH:$BH,MATCH(AA116,兵法调用模板!$AY:$AY,0))),INDEX(兵法调用模板!$BH:$BH,MATCH(AA116,兵法调用模板!$BC:$BC,0)))),"")</f>
        <v/>
      </c>
      <c r="AC116" s="201" t="str">
        <f>IFERROR(IFERROR(IFERROR(INDEX(兵法调用模板!$AV:$AV,MATCH(AA116,兵法调用模板!$AU:$AU,0)),INDEX(兵法调用模板!$AZ:$AZ,MATCH(AA116,兵法调用模板!$AY:$AY,0))),INDEX(兵法调用模板!$BD:$BD,MATCH(AA116,兵法调用模板!$BC:$BC,0))),"")</f>
        <v/>
      </c>
      <c r="AD116" s="201" t="str">
        <f>IFERROR(IFERROR(IFERROR(INDEX(兵法调用模板!$AW:$AW,MATCH(AA116,兵法调用模板!$AU:$AU,0)),INDEX(兵法调用模板!$BA:$BA,MATCH(AA116,兵法调用模板!$AY:$AY,0))),INDEX(兵法调用模板!$BE:$BE,MATCH(AA116,兵法调用模板!$BC:$BC,0))),"")</f>
        <v/>
      </c>
      <c r="AE116" s="172" t="s">
        <v>441</v>
      </c>
      <c r="AF116" s="175">
        <f t="shared" si="9"/>
        <v>1</v>
      </c>
      <c r="AH116" s="174" t="str">
        <f>IF(索引!T115="","",索引!T115&amp;5)</f>
        <v>303405</v>
      </c>
      <c r="AI116" s="172" t="str">
        <f>IFERROR(IF(AH116="","",IFERROR(IFERROR(INDEX(兵法调用模板!$BH:$BH,MATCH(AH116,兵法调用模板!$AU:$AU,0)),INDEX(兵法调用模板!$BH:$BH,MATCH(AH116,兵法调用模板!$AY:$AY,0))),INDEX(兵法调用模板!$BH:$BH,MATCH(AH116,兵法调用模板!$BC:$BC,0)))),"")</f>
        <v/>
      </c>
      <c r="AJ116" s="201" t="str">
        <f>IFERROR(IFERROR(IFERROR(INDEX(兵法调用模板!$AV:$AV,MATCH(AH116,兵法调用模板!$AU:$AU,0)),INDEX(兵法调用模板!$AZ:$AZ,MATCH(AH116,兵法调用模板!$AY:$AY,0))),INDEX(兵法调用模板!$BD:$BD,MATCH(AH116,兵法调用模板!$BC:$BC,0))),"")</f>
        <v/>
      </c>
      <c r="AK116" s="201" t="str">
        <f>IFERROR(IFERROR(IFERROR(INDEX(兵法调用模板!$AW:$AW,MATCH(AH116,兵法调用模板!$AU:$AU,0)),INDEX(兵法调用模板!$BA:$BA,MATCH(AH116,兵法调用模板!$AY:$AY,0))),INDEX(兵法调用模板!$BE:$BE,MATCH(AH116,兵法调用模板!$BC:$BC,0))),"")</f>
        <v/>
      </c>
      <c r="AL116" s="172" t="s">
        <v>441</v>
      </c>
      <c r="AM116" s="175">
        <f t="shared" si="7"/>
        <v>1</v>
      </c>
    </row>
    <row r="117" spans="6:39">
      <c r="F117" s="174" t="str">
        <f>IF(索引!T116="","",索引!T116&amp;1)</f>
        <v>303451</v>
      </c>
      <c r="G117" s="172" t="str">
        <f>IFERROR(IF(F117="","",IFERROR(IFERROR(INDEX(兵法调用模板!$BH:$BH,MATCH(F117,兵法调用模板!$AU:$AU,0)),INDEX(兵法调用模板!$BH:$BH,MATCH(F117,兵法调用模板!$AY:$AY,0))),INDEX(兵法调用模板!$BH:$BH,MATCH(F117,兵法调用模板!$BC:$BC,0)))),"")</f>
        <v>施放怒气后获得1层战魂，怒气技能消耗降低10点，伤害提升{0}%，护甲提高{1}，持续15秒（最多叠加3层，不可驱散）。战斗开始40秒或成功施放6次怒气技能后，永久获得3层战魂，但不再提供降低怒气消耗的效果。（步将，骑将）</v>
      </c>
      <c r="H117" s="201">
        <f>IFERROR(IFERROR(IFERROR(INDEX(兵法调用模板!$AV:$AV,MATCH(F117,兵法调用模板!$AU:$AU,0)),INDEX(兵法调用模板!$AZ:$AZ,MATCH(F117,兵法调用模板!$AY:$AY,0))),INDEX(兵法调用模板!$BD:$BD,MATCH(F117,兵法调用模板!$BC:$BC,0))),"")</f>
        <v>0.125</v>
      </c>
      <c r="I117" s="201">
        <f>IFERROR(IFERROR(IFERROR(INDEX(兵法调用模板!$AW:$AW,MATCH(F117,兵法调用模板!$AU:$AU,0)),INDEX(兵法调用模板!$BA:$BA,MATCH(F117,兵法调用模板!$AY:$AY,0))),INDEX(兵法调用模板!$BE:$BE,MATCH(F117,兵法调用模板!$BC:$BC,0))),"")</f>
        <v>1.4999999999999999E-2</v>
      </c>
      <c r="J117" s="172" t="s">
        <v>441</v>
      </c>
      <c r="K117" s="175">
        <f t="shared" ref="K117:K119" si="12">IFERROR(IF(MID(G117,FIND("{0}",G117)+3,1)="%",100,1),1)*IF(H117&lt;0,-1,1)</f>
        <v>100</v>
      </c>
      <c r="M117" s="174" t="str">
        <f>IF(索引!T116="","",索引!T116&amp;2)</f>
        <v>303452</v>
      </c>
      <c r="N117" s="172" t="str">
        <f>IFERROR(IF(M117="","",IFERROR(IFERROR(INDEX(兵法调用模板!$BH:$BH,MATCH(M117,兵法调用模板!$AU:$AU,0)),INDEX(兵法调用模板!$BH:$BH,MATCH(M117,兵法调用模板!$AY:$AY,0))),INDEX(兵法调用模板!$BH:$BH,MATCH(M117,兵法调用模板!$BC:$BC,0)))),"")</f>
        <v>施放怒气后获得1层战魂，怒气技能消耗降低10点，伤害提升{0}%，护甲提高{1}，持续15秒（最多叠加3层，不可驱散）。战斗开始40秒或成功施放6次怒气技能后，永久获得3层战魂，但不再提供降低怒气消耗的效果。（步将，骑将）</v>
      </c>
      <c r="O117" s="201">
        <f>IFERROR(IFERROR(IFERROR(INDEX(兵法调用模板!$AV:$AV,MATCH(M117,兵法调用模板!$AU:$AU,0)),INDEX(兵法调用模板!$AZ:$AZ,MATCH(M117,兵法调用模板!$AY:$AY,0))),INDEX(兵法调用模板!$BD:$BD,MATCH(M117,兵法调用模板!$BC:$BC,0))),"")</f>
        <v>90</v>
      </c>
      <c r="P117" s="201">
        <f>IFERROR(IFERROR(IFERROR(INDEX(兵法调用模板!$AW:$AW,MATCH(M117,兵法调用模板!$AU:$AU,0)),INDEX(兵法调用模板!$BA:$BA,MATCH(M117,兵法调用模板!$AY:$AY,0))),INDEX(兵法调用模板!$BE:$BE,MATCH(M117,兵法调用模板!$BC:$BC,0))),"")</f>
        <v>6</v>
      </c>
      <c r="Q117" s="172" t="s">
        <v>441</v>
      </c>
      <c r="R117" s="175">
        <f t="shared" si="8"/>
        <v>1</v>
      </c>
      <c r="T117" s="174" t="str">
        <f>IF(索引!T116="","",索引!T116&amp;3)</f>
        <v>303453</v>
      </c>
      <c r="U117" s="172" t="str">
        <f>IFERROR(IF(T117="","",IFERROR(IFERROR(INDEX(兵法调用模板!$BH:$BH,MATCH(T117,兵法调用模板!$AU:$AU,0)),INDEX(兵法调用模板!$BH:$BH,MATCH(T117,兵法调用模板!$AY:$AY,0))),INDEX(兵法调用模板!$BH:$BH,MATCH(T117,兵法调用模板!$BC:$BC,0)))),"")</f>
        <v/>
      </c>
      <c r="V117" s="201" t="str">
        <f>IFERROR(IFERROR(IFERROR(INDEX(兵法调用模板!$AV:$AV,MATCH(T117,兵法调用模板!$AU:$AU,0)),INDEX(兵法调用模板!$AZ:$AZ,MATCH(T117,兵法调用模板!$AY:$AY,0))),INDEX(兵法调用模板!$BD:$BD,MATCH(T117,兵法调用模板!$BC:$BC,0))),"")</f>
        <v/>
      </c>
      <c r="W117" s="201" t="str">
        <f>IFERROR(IFERROR(IFERROR(INDEX(兵法调用模板!$AW:$AW,MATCH(T117,兵法调用模板!$AU:$AU,0)),INDEX(兵法调用模板!$BA:$BA,MATCH(T117,兵法调用模板!$AY:$AY,0))),INDEX(兵法调用模板!$BE:$BE,MATCH(T117,兵法调用模板!$BC:$BC,0))),"")</f>
        <v/>
      </c>
      <c r="X117" s="172" t="s">
        <v>441</v>
      </c>
      <c r="Y117" s="175">
        <f t="shared" si="6"/>
        <v>1</v>
      </c>
      <c r="AA117" s="174" t="str">
        <f>IF(索引!T116="","",索引!T116&amp;4)</f>
        <v>303454</v>
      </c>
      <c r="AB117" s="172" t="str">
        <f>IFERROR(IF(AA117="","",IFERROR(IFERROR(INDEX(兵法调用模板!$BH:$BH,MATCH(AA117,兵法调用模板!$AU:$AU,0)),INDEX(兵法调用模板!$BH:$BH,MATCH(AA117,兵法调用模板!$AY:$AY,0))),INDEX(兵法调用模板!$BH:$BH,MATCH(AA117,兵法调用模板!$BC:$BC,0)))),"")</f>
        <v/>
      </c>
      <c r="AC117" s="201" t="str">
        <f>IFERROR(IFERROR(IFERROR(INDEX(兵法调用模板!$AV:$AV,MATCH(AA117,兵法调用模板!$AU:$AU,0)),INDEX(兵法调用模板!$AZ:$AZ,MATCH(AA117,兵法调用模板!$AY:$AY,0))),INDEX(兵法调用模板!$BD:$BD,MATCH(AA117,兵法调用模板!$BC:$BC,0))),"")</f>
        <v/>
      </c>
      <c r="AD117" s="201" t="str">
        <f>IFERROR(IFERROR(IFERROR(INDEX(兵法调用模板!$AW:$AW,MATCH(AA117,兵法调用模板!$AU:$AU,0)),INDEX(兵法调用模板!$BA:$BA,MATCH(AA117,兵法调用模板!$AY:$AY,0))),INDEX(兵法调用模板!$BE:$BE,MATCH(AA117,兵法调用模板!$BC:$BC,0))),"")</f>
        <v/>
      </c>
      <c r="AE117" s="172" t="s">
        <v>441</v>
      </c>
      <c r="AF117" s="175">
        <f t="shared" si="9"/>
        <v>1</v>
      </c>
      <c r="AH117" s="174" t="str">
        <f>IF(索引!T116="","",索引!T116&amp;5)</f>
        <v>303455</v>
      </c>
      <c r="AI117" s="172" t="str">
        <f>IFERROR(IF(AH117="","",IFERROR(IFERROR(INDEX(兵法调用模板!$BH:$BH,MATCH(AH117,兵法调用模板!$AU:$AU,0)),INDEX(兵法调用模板!$BH:$BH,MATCH(AH117,兵法调用模板!$AY:$AY,0))),INDEX(兵法调用模板!$BH:$BH,MATCH(AH117,兵法调用模板!$BC:$BC,0)))),"")</f>
        <v/>
      </c>
      <c r="AJ117" s="201" t="str">
        <f>IFERROR(IFERROR(IFERROR(INDEX(兵法调用模板!$AV:$AV,MATCH(AH117,兵法调用模板!$AU:$AU,0)),INDEX(兵法调用模板!$AZ:$AZ,MATCH(AH117,兵法调用模板!$AY:$AY,0))),INDEX(兵法调用模板!$BD:$BD,MATCH(AH117,兵法调用模板!$BC:$BC,0))),"")</f>
        <v/>
      </c>
      <c r="AK117" s="201" t="str">
        <f>IFERROR(IFERROR(IFERROR(INDEX(兵法调用模板!$AW:$AW,MATCH(AH117,兵法调用模板!$AU:$AU,0)),INDEX(兵法调用模板!$BA:$BA,MATCH(AH117,兵法调用模板!$AY:$AY,0))),INDEX(兵法调用模板!$BE:$BE,MATCH(AH117,兵法调用模板!$BC:$BC,0))),"")</f>
        <v/>
      </c>
      <c r="AL117" s="172" t="s">
        <v>441</v>
      </c>
      <c r="AM117" s="175">
        <f t="shared" si="7"/>
        <v>1</v>
      </c>
    </row>
    <row r="118" spans="6:39">
      <c r="F118" s="174" t="str">
        <f>IF(索引!T117="","",索引!T117&amp;1)</f>
        <v>303461</v>
      </c>
      <c r="G118" s="172" t="str">
        <f>IFERROR(IF(F118="","",IFERROR(IFERROR(INDEX(兵法调用模板!$BH:$BH,MATCH(F118,兵法调用模板!$AU:$AU,0)),INDEX(兵法调用模板!$BH:$BH,MATCH(F118,兵法调用模板!$AY:$AY,0))),INDEX(兵法调用模板!$BH:$BH,MATCH(F118,兵法调用模板!$BC:$BC,0)))),"")</f>
        <v>每15秒获得攻击{0}%的护盾，持续15秒（最多触发4次），若在5秒内损失最大生命值的30%将立即触发下一次。护盾存在期间免疫控制效果且受到武力伤害降低{1}%。（步将，骑将）</v>
      </c>
      <c r="H118" s="201">
        <f>IFERROR(IFERROR(IFERROR(INDEX(兵法调用模板!$AV:$AV,MATCH(F118,兵法调用模板!$AU:$AU,0)),INDEX(兵法调用模板!$AZ:$AZ,MATCH(F118,兵法调用模板!$AY:$AY,0))),INDEX(兵法调用模板!$BD:$BD,MATCH(F118,兵法调用模板!$BC:$BC,0))),"")</f>
        <v>0.19</v>
      </c>
      <c r="I118" s="201">
        <f>IFERROR(IFERROR(IFERROR(INDEX(兵法调用模板!$AW:$AW,MATCH(F118,兵法调用模板!$AU:$AU,0)),INDEX(兵法调用模板!$BA:$BA,MATCH(F118,兵法调用模板!$AY:$AY,0))),INDEX(兵法调用模板!$BE:$BE,MATCH(F118,兵法调用模板!$BC:$BC,0))),"")</f>
        <v>1.6E-2</v>
      </c>
      <c r="J118" s="172" t="s">
        <v>441</v>
      </c>
      <c r="K118" s="175">
        <f t="shared" si="12"/>
        <v>100</v>
      </c>
      <c r="M118" s="174" t="str">
        <f>IF(索引!T117="","",索引!T117&amp;2)</f>
        <v>303462</v>
      </c>
      <c r="N118" s="172" t="str">
        <f>IFERROR(IF(M118="","",IFERROR(IFERROR(INDEX(兵法调用模板!$BH:$BH,MATCH(M118,兵法调用模板!$AU:$AU,0)),INDEX(兵法调用模板!$BH:$BH,MATCH(M118,兵法调用模板!$AY:$AY,0))),INDEX(兵法调用模板!$BH:$BH,MATCH(M118,兵法调用模板!$BC:$BC,0)))),"")</f>
        <v>每15秒获得攻击{0}%的护盾，持续15秒（最多触发4次），若在5秒内损失最大生命值的30%将立即触发下一次。护盾存在期间免疫控制效果且受到武力伤害降低{1}%。（步将，骑将）</v>
      </c>
      <c r="O118" s="201">
        <f>IFERROR(IFERROR(IFERROR(INDEX(兵法调用模板!$AV:$AV,MATCH(M118,兵法调用模板!$AU:$AU,0)),INDEX(兵法调用模板!$AZ:$AZ,MATCH(M118,兵法调用模板!$AY:$AY,0))),INDEX(兵法调用模板!$BD:$BD,MATCH(M118,兵法调用模板!$BC:$BC,0))),"")</f>
        <v>0.06</v>
      </c>
      <c r="P118" s="201">
        <f>IFERROR(IFERROR(IFERROR(INDEX(兵法调用模板!$AW:$AW,MATCH(M118,兵法调用模板!$AU:$AU,0)),INDEX(兵法调用模板!$BA:$BA,MATCH(M118,兵法调用模板!$AY:$AY,0))),INDEX(兵法调用模板!$BE:$BE,MATCH(M118,兵法调用模板!$BC:$BC,0))),"")</f>
        <v>4.0000000000000001E-3</v>
      </c>
      <c r="Q118" s="172" t="s">
        <v>441</v>
      </c>
      <c r="R118" s="175">
        <f t="shared" si="8"/>
        <v>100</v>
      </c>
      <c r="T118" s="174" t="str">
        <f>IF(索引!T117="","",索引!T117&amp;3)</f>
        <v>303463</v>
      </c>
      <c r="U118" s="172" t="str">
        <f>IFERROR(IF(T118="","",IFERROR(IFERROR(INDEX(兵法调用模板!$BH:$BH,MATCH(T118,兵法调用模板!$AU:$AU,0)),INDEX(兵法调用模板!$BH:$BH,MATCH(T118,兵法调用模板!$AY:$AY,0))),INDEX(兵法调用模板!$BH:$BH,MATCH(T118,兵法调用模板!$BC:$BC,0)))),"")</f>
        <v/>
      </c>
      <c r="V118" s="201" t="str">
        <f>IFERROR(IFERROR(IFERROR(INDEX(兵法调用模板!$AV:$AV,MATCH(T118,兵法调用模板!$AU:$AU,0)),INDEX(兵法调用模板!$AZ:$AZ,MATCH(T118,兵法调用模板!$AY:$AY,0))),INDEX(兵法调用模板!$BD:$BD,MATCH(T118,兵法调用模板!$BC:$BC,0))),"")</f>
        <v/>
      </c>
      <c r="W118" s="201" t="str">
        <f>IFERROR(IFERROR(IFERROR(INDEX(兵法调用模板!$AW:$AW,MATCH(T118,兵法调用模板!$AU:$AU,0)),INDEX(兵法调用模板!$BA:$BA,MATCH(T118,兵法调用模板!$AY:$AY,0))),INDEX(兵法调用模板!$BE:$BE,MATCH(T118,兵法调用模板!$BC:$BC,0))),"")</f>
        <v/>
      </c>
      <c r="X118" s="172" t="s">
        <v>441</v>
      </c>
      <c r="Y118" s="175">
        <f t="shared" si="6"/>
        <v>1</v>
      </c>
      <c r="AA118" s="174" t="str">
        <f>IF(索引!T117="","",索引!T117&amp;4)</f>
        <v>303464</v>
      </c>
      <c r="AB118" s="172" t="str">
        <f>IFERROR(IF(AA118="","",IFERROR(IFERROR(INDEX(兵法调用模板!$BH:$BH,MATCH(AA118,兵法调用模板!$AU:$AU,0)),INDEX(兵法调用模板!$BH:$BH,MATCH(AA118,兵法调用模板!$AY:$AY,0))),INDEX(兵法调用模板!$BH:$BH,MATCH(AA118,兵法调用模板!$BC:$BC,0)))),"")</f>
        <v/>
      </c>
      <c r="AC118" s="201" t="str">
        <f>IFERROR(IFERROR(IFERROR(INDEX(兵法调用模板!$AV:$AV,MATCH(AA118,兵法调用模板!$AU:$AU,0)),INDEX(兵法调用模板!$AZ:$AZ,MATCH(AA118,兵法调用模板!$AY:$AY,0))),INDEX(兵法调用模板!$BD:$BD,MATCH(AA118,兵法调用模板!$BC:$BC,0))),"")</f>
        <v/>
      </c>
      <c r="AD118" s="201" t="str">
        <f>IFERROR(IFERROR(IFERROR(INDEX(兵法调用模板!$AW:$AW,MATCH(AA118,兵法调用模板!$AU:$AU,0)),INDEX(兵法调用模板!$BA:$BA,MATCH(AA118,兵法调用模板!$AY:$AY,0))),INDEX(兵法调用模板!$BE:$BE,MATCH(AA118,兵法调用模板!$BC:$BC,0))),"")</f>
        <v/>
      </c>
      <c r="AE118" s="172" t="s">
        <v>441</v>
      </c>
      <c r="AF118" s="175">
        <f t="shared" si="9"/>
        <v>1</v>
      </c>
      <c r="AH118" s="174" t="str">
        <f>IF(索引!T117="","",索引!T117&amp;5)</f>
        <v>303465</v>
      </c>
      <c r="AI118" s="172" t="str">
        <f>IFERROR(IF(AH118="","",IFERROR(IFERROR(INDEX(兵法调用模板!$BH:$BH,MATCH(AH118,兵法调用模板!$AU:$AU,0)),INDEX(兵法调用模板!$BH:$BH,MATCH(AH118,兵法调用模板!$AY:$AY,0))),INDEX(兵法调用模板!$BH:$BH,MATCH(AH118,兵法调用模板!$BC:$BC,0)))),"")</f>
        <v/>
      </c>
      <c r="AJ118" s="201" t="str">
        <f>IFERROR(IFERROR(IFERROR(INDEX(兵法调用模板!$AV:$AV,MATCH(AH118,兵法调用模板!$AU:$AU,0)),INDEX(兵法调用模板!$AZ:$AZ,MATCH(AH118,兵法调用模板!$AY:$AY,0))),INDEX(兵法调用模板!$BD:$BD,MATCH(AH118,兵法调用模板!$BC:$BC,0))),"")</f>
        <v/>
      </c>
      <c r="AK118" s="201" t="str">
        <f>IFERROR(IFERROR(IFERROR(INDEX(兵法调用模板!$AW:$AW,MATCH(AH118,兵法调用模板!$AU:$AU,0)),INDEX(兵法调用模板!$BA:$BA,MATCH(AH118,兵法调用模板!$AY:$AY,0))),INDEX(兵法调用模板!$BE:$BE,MATCH(AH118,兵法调用模板!$BC:$BC,0))),"")</f>
        <v/>
      </c>
      <c r="AL118" s="172" t="s">
        <v>441</v>
      </c>
      <c r="AM118" s="175">
        <f t="shared" si="7"/>
        <v>1</v>
      </c>
    </row>
    <row r="119" spans="6:39">
      <c r="F119" s="174" t="str">
        <f>IF(索引!T118="","",索引!T118&amp;1)</f>
        <v>303471</v>
      </c>
      <c r="G119" s="172" t="str">
        <f>IFERROR(IF(F119="","",IFERROR(IFERROR(INDEX(兵法调用模板!$BH:$BH,MATCH(F119,兵法调用模板!$AU:$AU,0)),INDEX(兵法调用模板!$BH:$BH,MATCH(F119,兵法调用模板!$AY:$AY,0))),INDEX(兵法调用模板!$BH:$BH,MATCH(F119,兵法调用模板!$BC:$BC,0)))),"")</f>
        <v>武将对已经具有破绽的仇恨目标再次施加破绽时，使目标所受武力伤害提高{0}%，持续15秒，至多可叠加4次，满层时赋予自身{1}%攻击力提升，持续12秒。</v>
      </c>
      <c r="H119" s="201">
        <f>IFERROR(IFERROR(IFERROR(INDEX(兵法调用模板!$AV:$AV,MATCH(F119,兵法调用模板!$AU:$AU,0)),INDEX(兵法调用模板!$AZ:$AZ,MATCH(F119,兵法调用模板!$AY:$AY,0))),INDEX(兵法调用模板!$BD:$BD,MATCH(F119,兵法调用模板!$BC:$BC,0))),"")</f>
        <v>7.4999999999999997E-2</v>
      </c>
      <c r="I119" s="201">
        <f>IFERROR(IFERROR(IFERROR(INDEX(兵法调用模板!$AW:$AW,MATCH(F119,兵法调用模板!$AU:$AU,0)),INDEX(兵法调用模板!$BA:$BA,MATCH(F119,兵法调用模板!$AY:$AY,0))),INDEX(兵法调用模板!$BE:$BE,MATCH(F119,兵法调用模板!$BC:$BC,0))),"")</f>
        <v>5.0000000000000001E-3</v>
      </c>
      <c r="J119" s="172" t="s">
        <v>441</v>
      </c>
      <c r="K119" s="175">
        <f t="shared" si="12"/>
        <v>100</v>
      </c>
      <c r="M119" s="174" t="str">
        <f>IF(索引!T118="","",索引!T118&amp;2)</f>
        <v>303472</v>
      </c>
      <c r="N119" s="172" t="str">
        <f>IFERROR(IF(M119="","",IFERROR(IFERROR(INDEX(兵法调用模板!$BH:$BH,MATCH(M119,兵法调用模板!$AU:$AU,0)),INDEX(兵法调用模板!$BH:$BH,MATCH(M119,兵法调用模板!$AY:$AY,0))),INDEX(兵法调用模板!$BH:$BH,MATCH(M119,兵法调用模板!$BC:$BC,0)))),"")</f>
        <v>武将对已经具有破绽的仇恨目标再次施加破绽时，使目标所受武力伤害提高{0}%，持续15秒，至多可叠加4次，满层时赋予自身{1}%攻击力提升，持续12秒。</v>
      </c>
      <c r="O119" s="201">
        <f>IFERROR(IFERROR(IFERROR(INDEX(兵法调用模板!$AV:$AV,MATCH(M119,兵法调用模板!$AU:$AU,0)),INDEX(兵法调用模板!$AZ:$AZ,MATCH(M119,兵法调用模板!$AY:$AY,0))),INDEX(兵法调用模板!$BD:$BD,MATCH(M119,兵法调用模板!$BC:$BC,0))),"")</f>
        <v>0.3</v>
      </c>
      <c r="P119" s="201">
        <f>IFERROR(IFERROR(IFERROR(INDEX(兵法调用模板!$AW:$AW,MATCH(M119,兵法调用模板!$AU:$AU,0)),INDEX(兵法调用模板!$BA:$BA,MATCH(M119,兵法调用模板!$AY:$AY,0))),INDEX(兵法调用模板!$BE:$BE,MATCH(M119,兵法调用模板!$BC:$BC,0))),"")</f>
        <v>0.02</v>
      </c>
      <c r="Q119" s="172" t="s">
        <v>441</v>
      </c>
      <c r="R119" s="175">
        <f t="shared" si="8"/>
        <v>100</v>
      </c>
      <c r="T119" s="174" t="str">
        <f>IF(索引!T118="","",索引!T118&amp;3)</f>
        <v>303473</v>
      </c>
      <c r="U119" s="172" t="str">
        <f>IFERROR(IF(T119="","",IFERROR(IFERROR(INDEX(兵法调用模板!$BH:$BH,MATCH(T119,兵法调用模板!$AU:$AU,0)),INDEX(兵法调用模板!$BH:$BH,MATCH(T119,兵法调用模板!$AY:$AY,0))),INDEX(兵法调用模板!$BH:$BH,MATCH(T119,兵法调用模板!$BC:$BC,0)))),"")</f>
        <v/>
      </c>
      <c r="V119" s="201" t="str">
        <f>IFERROR(IFERROR(IFERROR(INDEX(兵法调用模板!$AV:$AV,MATCH(T119,兵法调用模板!$AU:$AU,0)),INDEX(兵法调用模板!$AZ:$AZ,MATCH(T119,兵法调用模板!$AY:$AY,0))),INDEX(兵法调用模板!$BD:$BD,MATCH(T119,兵法调用模板!$BC:$BC,0))),"")</f>
        <v/>
      </c>
      <c r="W119" s="201" t="str">
        <f>IFERROR(IFERROR(IFERROR(INDEX(兵法调用模板!$AW:$AW,MATCH(T119,兵法调用模板!$AU:$AU,0)),INDEX(兵法调用模板!$BA:$BA,MATCH(T119,兵法调用模板!$AY:$AY,0))),INDEX(兵法调用模板!$BE:$BE,MATCH(T119,兵法调用模板!$BC:$BC,0))),"")</f>
        <v/>
      </c>
      <c r="X119" s="172" t="s">
        <v>441</v>
      </c>
      <c r="Y119" s="175">
        <f t="shared" si="6"/>
        <v>1</v>
      </c>
      <c r="AA119" s="174" t="str">
        <f>IF(索引!T118="","",索引!T118&amp;4)</f>
        <v>303474</v>
      </c>
      <c r="AB119" s="172" t="str">
        <f>IFERROR(IF(AA119="","",IFERROR(IFERROR(INDEX(兵法调用模板!$BH:$BH,MATCH(AA119,兵法调用模板!$AU:$AU,0)),INDEX(兵法调用模板!$BH:$BH,MATCH(AA119,兵法调用模板!$AY:$AY,0))),INDEX(兵法调用模板!$BH:$BH,MATCH(AA119,兵法调用模板!$BC:$BC,0)))),"")</f>
        <v/>
      </c>
      <c r="AC119" s="201" t="str">
        <f>IFERROR(IFERROR(IFERROR(INDEX(兵法调用模板!$AV:$AV,MATCH(AA119,兵法调用模板!$AU:$AU,0)),INDEX(兵法调用模板!$AZ:$AZ,MATCH(AA119,兵法调用模板!$AY:$AY,0))),INDEX(兵法调用模板!$BD:$BD,MATCH(AA119,兵法调用模板!$BC:$BC,0))),"")</f>
        <v/>
      </c>
      <c r="AD119" s="201" t="str">
        <f>IFERROR(IFERROR(IFERROR(INDEX(兵法调用模板!$AW:$AW,MATCH(AA119,兵法调用模板!$AU:$AU,0)),INDEX(兵法调用模板!$BA:$BA,MATCH(AA119,兵法调用模板!$AY:$AY,0))),INDEX(兵法调用模板!$BE:$BE,MATCH(AA119,兵法调用模板!$BC:$BC,0))),"")</f>
        <v/>
      </c>
      <c r="AE119" s="172" t="s">
        <v>441</v>
      </c>
      <c r="AF119" s="175">
        <f t="shared" si="9"/>
        <v>1</v>
      </c>
      <c r="AH119" s="174" t="str">
        <f>IF(索引!T118="","",索引!T118&amp;5)</f>
        <v>303475</v>
      </c>
      <c r="AI119" s="172" t="str">
        <f>IFERROR(IF(AH119="","",IFERROR(IFERROR(INDEX(兵法调用模板!$BH:$BH,MATCH(AH119,兵法调用模板!$AU:$AU,0)),INDEX(兵法调用模板!$BH:$BH,MATCH(AH119,兵法调用模板!$AY:$AY,0))),INDEX(兵法调用模板!$BH:$BH,MATCH(AH119,兵法调用模板!$BC:$BC,0)))),"")</f>
        <v/>
      </c>
      <c r="AJ119" s="201" t="str">
        <f>IFERROR(IFERROR(IFERROR(INDEX(兵法调用模板!$AV:$AV,MATCH(AH119,兵法调用模板!$AU:$AU,0)),INDEX(兵法调用模板!$AZ:$AZ,MATCH(AH119,兵法调用模板!$AY:$AY,0))),INDEX(兵法调用模板!$BD:$BD,MATCH(AH119,兵法调用模板!$BC:$BC,0))),"")</f>
        <v/>
      </c>
      <c r="AK119" s="201" t="str">
        <f>IFERROR(IFERROR(IFERROR(INDEX(兵法调用模板!$AW:$AW,MATCH(AH119,兵法调用模板!$AU:$AU,0)),INDEX(兵法调用模板!$BA:$BA,MATCH(AH119,兵法调用模板!$AY:$AY,0))),INDEX(兵法调用模板!$BE:$BE,MATCH(AH119,兵法调用模板!$BC:$BC,0))),"")</f>
        <v/>
      </c>
      <c r="AL119" s="172" t="s">
        <v>441</v>
      </c>
      <c r="AM119" s="175">
        <f t="shared" si="7"/>
        <v>1</v>
      </c>
    </row>
    <row r="120" spans="6:39">
      <c r="F120" s="174" t="str">
        <f>IF(索引!T119="","",索引!T119&amp;1)</f>
        <v>303481</v>
      </c>
      <c r="G120" s="172" t="str">
        <f>IFERROR(IF(F120="","",IFERROR(IFERROR(INDEX(兵法调用模板!$BH:$BH,MATCH(F120,兵法调用模板!$AU:$AU,0)),INDEX(兵法调用模板!$BH:$BH,MATCH(F120,兵法调用模板!$AY:$AY,0))),INDEX(兵法调用模板!$BH:$BH,MATCH(F120,兵法调用模板!$BC:$BC,0)))),"")</f>
        <v>携带武将攻击具有破绽的仇恨目标时，额外获得怒气{0}点，同时若自身的智力与暴击若低于对方，则每次还会偷取对方{1}%智力与暴击属性，死亡后返还。</v>
      </c>
      <c r="H120" s="201">
        <f>IFERROR(IFERROR(IFERROR(INDEX(兵法调用模板!$AV:$AV,MATCH(F120,兵法调用模板!$AU:$AU,0)),INDEX(兵法调用模板!$AZ:$AZ,MATCH(F120,兵法调用模板!$AY:$AY,0))),INDEX(兵法调用模板!$BD:$BD,MATCH(F120,兵法调用模板!$BC:$BC,0))),"")</f>
        <v>3</v>
      </c>
      <c r="I120" s="201">
        <f>IFERROR(IFERROR(IFERROR(INDEX(兵法调用模板!$AW:$AW,MATCH(F120,兵法调用模板!$AU:$AU,0)),INDEX(兵法调用模板!$BA:$BA,MATCH(F120,兵法调用模板!$AY:$AY,0))),INDEX(兵法调用模板!$BE:$BE,MATCH(F120,兵法调用模板!$BC:$BC,0))),"")</f>
        <v>0.2</v>
      </c>
      <c r="J120" s="172" t="s">
        <v>441</v>
      </c>
      <c r="K120" s="175">
        <f t="shared" si="11"/>
        <v>1</v>
      </c>
      <c r="M120" s="174" t="str">
        <f>IF(索引!T119="","",索引!T119&amp;2)</f>
        <v>303482</v>
      </c>
      <c r="N120" s="172" t="str">
        <f>IFERROR(IF(M120="","",IFERROR(IFERROR(INDEX(兵法调用模板!$BH:$BH,MATCH(M120,兵法调用模板!$AU:$AU,0)),INDEX(兵法调用模板!$BH:$BH,MATCH(M120,兵法调用模板!$AY:$AY,0))),INDEX(兵法调用模板!$BH:$BH,MATCH(M120,兵法调用模板!$BC:$BC,0)))),"")</f>
        <v>携带武将攻击具有破绽的仇恨目标时，额外获得怒气{0}点，同时若自身的智力与暴击若低于对方，则每次还会偷取对方{1}%智力与暴击属性，死亡后返还。</v>
      </c>
      <c r="O120" s="201">
        <f>IFERROR(IFERROR(IFERROR(INDEX(兵法调用模板!$AV:$AV,MATCH(M120,兵法调用模板!$AU:$AU,0)),INDEX(兵法调用模板!$AZ:$AZ,MATCH(M120,兵法调用模板!$AY:$AY,0))),INDEX(兵法调用模板!$BD:$BD,MATCH(M120,兵法调用模板!$BC:$BC,0))),"")</f>
        <v>0.01</v>
      </c>
      <c r="P120" s="201">
        <f>IFERROR(IFERROR(IFERROR(INDEX(兵法调用模板!$AW:$AW,MATCH(M120,兵法调用模板!$AU:$AU,0)),INDEX(兵法调用模板!$BA:$BA,MATCH(M120,兵法调用模板!$AY:$AY,0))),INDEX(兵法调用模板!$BE:$BE,MATCH(M120,兵法调用模板!$BC:$BC,0))),"")</f>
        <v>2E-3</v>
      </c>
      <c r="Q120" s="172" t="s">
        <v>441</v>
      </c>
      <c r="R120" s="175">
        <f t="shared" si="8"/>
        <v>100</v>
      </c>
      <c r="T120" s="174" t="str">
        <f>IF(索引!T119="","",索引!T119&amp;3)</f>
        <v>303483</v>
      </c>
      <c r="U120" s="172" t="str">
        <f>IFERROR(IF(T120="","",IFERROR(IFERROR(INDEX(兵法调用模板!$BH:$BH,MATCH(T120,兵法调用模板!$AU:$AU,0)),INDEX(兵法调用模板!$BH:$BH,MATCH(T120,兵法调用模板!$AY:$AY,0))),INDEX(兵法调用模板!$BH:$BH,MATCH(T120,兵法调用模板!$BC:$BC,0)))),"")</f>
        <v/>
      </c>
      <c r="V120" s="201" t="str">
        <f>IFERROR(IFERROR(IFERROR(INDEX(兵法调用模板!$AV:$AV,MATCH(T120,兵法调用模板!$AU:$AU,0)),INDEX(兵法调用模板!$AZ:$AZ,MATCH(T120,兵法调用模板!$AY:$AY,0))),INDEX(兵法调用模板!$BD:$BD,MATCH(T120,兵法调用模板!$BC:$BC,0))),"")</f>
        <v/>
      </c>
      <c r="W120" s="201" t="str">
        <f>IFERROR(IFERROR(IFERROR(INDEX(兵法调用模板!$AW:$AW,MATCH(T120,兵法调用模板!$AU:$AU,0)),INDEX(兵法调用模板!$BA:$BA,MATCH(T120,兵法调用模板!$AY:$AY,0))),INDEX(兵法调用模板!$BE:$BE,MATCH(T120,兵法调用模板!$BC:$BC,0))),"")</f>
        <v/>
      </c>
      <c r="X120" s="172" t="s">
        <v>441</v>
      </c>
      <c r="Y120" s="175">
        <f t="shared" si="6"/>
        <v>1</v>
      </c>
      <c r="AA120" s="174" t="str">
        <f>IF(索引!T119="","",索引!T119&amp;4)</f>
        <v>303484</v>
      </c>
      <c r="AB120" s="172" t="str">
        <f>IFERROR(IF(AA120="","",IFERROR(IFERROR(INDEX(兵法调用模板!$BH:$BH,MATCH(AA120,兵法调用模板!$AU:$AU,0)),INDEX(兵法调用模板!$BH:$BH,MATCH(AA120,兵法调用模板!$AY:$AY,0))),INDEX(兵法调用模板!$BH:$BH,MATCH(AA120,兵法调用模板!$BC:$BC,0)))),"")</f>
        <v/>
      </c>
      <c r="AC120" s="201" t="str">
        <f>IFERROR(IFERROR(IFERROR(INDEX(兵法调用模板!$AV:$AV,MATCH(AA120,兵法调用模板!$AU:$AU,0)),INDEX(兵法调用模板!$AZ:$AZ,MATCH(AA120,兵法调用模板!$AY:$AY,0))),INDEX(兵法调用模板!$BD:$BD,MATCH(AA120,兵法调用模板!$BC:$BC,0))),"")</f>
        <v/>
      </c>
      <c r="AD120" s="201" t="str">
        <f>IFERROR(IFERROR(IFERROR(INDEX(兵法调用模板!$AW:$AW,MATCH(AA120,兵法调用模板!$AU:$AU,0)),INDEX(兵法调用模板!$BA:$BA,MATCH(AA120,兵法调用模板!$AY:$AY,0))),INDEX(兵法调用模板!$BE:$BE,MATCH(AA120,兵法调用模板!$BC:$BC,0))),"")</f>
        <v/>
      </c>
      <c r="AE120" s="172" t="s">
        <v>441</v>
      </c>
      <c r="AF120" s="175">
        <f t="shared" si="9"/>
        <v>1</v>
      </c>
      <c r="AH120" s="174" t="str">
        <f>IF(索引!T119="","",索引!T119&amp;5)</f>
        <v>303485</v>
      </c>
      <c r="AI120" s="172" t="str">
        <f>IFERROR(IF(AH120="","",IFERROR(IFERROR(INDEX(兵法调用模板!$BH:$BH,MATCH(AH120,兵法调用模板!$AU:$AU,0)),INDEX(兵法调用模板!$BH:$BH,MATCH(AH120,兵法调用模板!$AY:$AY,0))),INDEX(兵法调用模板!$BH:$BH,MATCH(AH120,兵法调用模板!$BC:$BC,0)))),"")</f>
        <v/>
      </c>
      <c r="AJ120" s="201" t="str">
        <f>IFERROR(IFERROR(IFERROR(INDEX(兵法调用模板!$AV:$AV,MATCH(AH120,兵法调用模板!$AU:$AU,0)),INDEX(兵法调用模板!$AZ:$AZ,MATCH(AH120,兵法调用模板!$AY:$AY,0))),INDEX(兵法调用模板!$BD:$BD,MATCH(AH120,兵法调用模板!$BC:$BC,0))),"")</f>
        <v/>
      </c>
      <c r="AK120" s="201" t="str">
        <f>IFERROR(IFERROR(IFERROR(INDEX(兵法调用模板!$AW:$AW,MATCH(AH120,兵法调用模板!$AU:$AU,0)),INDEX(兵法调用模板!$BA:$BA,MATCH(AH120,兵法调用模板!$AY:$AY,0))),INDEX(兵法调用模板!$BE:$BE,MATCH(AH120,兵法调用模板!$BC:$BC,0))),"")</f>
        <v/>
      </c>
      <c r="AL120" s="172" t="s">
        <v>441</v>
      </c>
      <c r="AM120" s="175">
        <f t="shared" si="7"/>
        <v>1</v>
      </c>
    </row>
    <row r="121" spans="6:39">
      <c r="F121" s="174" t="str">
        <f>IF(索引!T120="","",索引!T120&amp;1)</f>
        <v/>
      </c>
      <c r="G121" s="172" t="str">
        <f>IFERROR(IF(F121="","",IFERROR(IFERROR(INDEX(兵法调用模板!$BH:$BH,MATCH(F121,兵法调用模板!$AU:$AU,0)),INDEX(兵法调用模板!$BH:$BH,MATCH(F121,兵法调用模板!$AY:$AY,0))),INDEX(兵法调用模板!$BH:$BH,MATCH(F121,兵法调用模板!$BC:$BC,0)))),"")</f>
        <v/>
      </c>
      <c r="H121" s="201" t="str">
        <f>IFERROR(IFERROR(IFERROR(INDEX(兵法调用模板!$AV:$AV,MATCH(F121,兵法调用模板!$AU:$AU,0)),INDEX(兵法调用模板!$AZ:$AZ,MATCH(F121,兵法调用模板!$AY:$AY,0))),INDEX(兵法调用模板!$BD:$BD,MATCH(F121,兵法调用模板!$BC:$BC,0))),"")</f>
        <v/>
      </c>
      <c r="I121" s="201" t="str">
        <f>IFERROR(IFERROR(IFERROR(INDEX(兵法调用模板!$AW:$AW,MATCH(F121,兵法调用模板!$AU:$AU,0)),INDEX(兵法调用模板!$BA:$BA,MATCH(F121,兵法调用模板!$AY:$AY,0))),INDEX(兵法调用模板!$BE:$BE,MATCH(F121,兵法调用模板!$BC:$BC,0))),"")</f>
        <v/>
      </c>
      <c r="J121" s="172" t="s">
        <v>441</v>
      </c>
      <c r="K121" s="175">
        <f t="shared" si="11"/>
        <v>1</v>
      </c>
      <c r="M121" s="174" t="str">
        <f>IF(索引!T120="","",索引!T120&amp;2)</f>
        <v/>
      </c>
      <c r="N121" s="172" t="str">
        <f>IFERROR(IF(M121="","",IFERROR(IFERROR(INDEX(兵法调用模板!$BH:$BH,MATCH(M121,兵法调用模板!$AU:$AU,0)),INDEX(兵法调用模板!$BH:$BH,MATCH(M121,兵法调用模板!$AY:$AY,0))),INDEX(兵法调用模板!$BH:$BH,MATCH(M121,兵法调用模板!$BC:$BC,0)))),"")</f>
        <v/>
      </c>
      <c r="O121" s="201" t="str">
        <f>IFERROR(IFERROR(IFERROR(INDEX(兵法调用模板!$AV:$AV,MATCH(M121,兵法调用模板!$AU:$AU,0)),INDEX(兵法调用模板!$AZ:$AZ,MATCH(M121,兵法调用模板!$AY:$AY,0))),INDEX(兵法调用模板!$BD:$BD,MATCH(M121,兵法调用模板!$BC:$BC,0))),"")</f>
        <v/>
      </c>
      <c r="P121" s="201" t="str">
        <f>IFERROR(IFERROR(IFERROR(INDEX(兵法调用模板!$AW:$AW,MATCH(M121,兵法调用模板!$AU:$AU,0)),INDEX(兵法调用模板!$BA:$BA,MATCH(M121,兵法调用模板!$AY:$AY,0))),INDEX(兵法调用模板!$BE:$BE,MATCH(M121,兵法调用模板!$BC:$BC,0))),"")</f>
        <v/>
      </c>
      <c r="Q121" s="172" t="s">
        <v>441</v>
      </c>
      <c r="R121" s="175">
        <f t="shared" si="8"/>
        <v>1</v>
      </c>
      <c r="T121" s="174" t="str">
        <f>IF(索引!T120="","",索引!T120&amp;3)</f>
        <v/>
      </c>
      <c r="U121" s="172" t="str">
        <f>IFERROR(IF(T121="","",IFERROR(IFERROR(INDEX(兵法调用模板!$BH:$BH,MATCH(T121,兵法调用模板!$AU:$AU,0)),INDEX(兵法调用模板!$BH:$BH,MATCH(T121,兵法调用模板!$AY:$AY,0))),INDEX(兵法调用模板!$BH:$BH,MATCH(T121,兵法调用模板!$BC:$BC,0)))),"")</f>
        <v/>
      </c>
      <c r="V121" s="201" t="str">
        <f>IFERROR(IFERROR(IFERROR(INDEX(兵法调用模板!$AV:$AV,MATCH(T121,兵法调用模板!$AU:$AU,0)),INDEX(兵法调用模板!$AZ:$AZ,MATCH(T121,兵法调用模板!$AY:$AY,0))),INDEX(兵法调用模板!$BD:$BD,MATCH(T121,兵法调用模板!$BC:$BC,0))),"")</f>
        <v/>
      </c>
      <c r="W121" s="201" t="str">
        <f>IFERROR(IFERROR(IFERROR(INDEX(兵法调用模板!$AW:$AW,MATCH(T121,兵法调用模板!$AU:$AU,0)),INDEX(兵法调用模板!$BA:$BA,MATCH(T121,兵法调用模板!$AY:$AY,0))),INDEX(兵法调用模板!$BE:$BE,MATCH(T121,兵法调用模板!$BC:$BC,0))),"")</f>
        <v/>
      </c>
      <c r="X121" s="172" t="s">
        <v>441</v>
      </c>
      <c r="Y121" s="175">
        <f t="shared" si="6"/>
        <v>1</v>
      </c>
      <c r="AA121" s="174" t="str">
        <f>IF(索引!T120="","",索引!T120&amp;4)</f>
        <v/>
      </c>
      <c r="AB121" s="172" t="str">
        <f>IFERROR(IF(AA121="","",IFERROR(IFERROR(INDEX(兵法调用模板!$BH:$BH,MATCH(AA121,兵法调用模板!$AU:$AU,0)),INDEX(兵法调用模板!$BH:$BH,MATCH(AA121,兵法调用模板!$AY:$AY,0))),INDEX(兵法调用模板!$BH:$BH,MATCH(AA121,兵法调用模板!$BC:$BC,0)))),"")</f>
        <v/>
      </c>
      <c r="AC121" s="201" t="str">
        <f>IFERROR(IFERROR(IFERROR(INDEX(兵法调用模板!$AV:$AV,MATCH(AA121,兵法调用模板!$AU:$AU,0)),INDEX(兵法调用模板!$AZ:$AZ,MATCH(AA121,兵法调用模板!$AY:$AY,0))),INDEX(兵法调用模板!$BD:$BD,MATCH(AA121,兵法调用模板!$BC:$BC,0))),"")</f>
        <v/>
      </c>
      <c r="AD121" s="201" t="str">
        <f>IFERROR(IFERROR(IFERROR(INDEX(兵法调用模板!$AW:$AW,MATCH(AA121,兵法调用模板!$AU:$AU,0)),INDEX(兵法调用模板!$BA:$BA,MATCH(AA121,兵法调用模板!$AY:$AY,0))),INDEX(兵法调用模板!$BE:$BE,MATCH(AA121,兵法调用模板!$BC:$BC,0))),"")</f>
        <v/>
      </c>
      <c r="AE121" s="172" t="s">
        <v>441</v>
      </c>
      <c r="AF121" s="175">
        <f t="shared" si="9"/>
        <v>1</v>
      </c>
      <c r="AH121" s="174" t="str">
        <f>IF(索引!T120="","",索引!T120&amp;5)</f>
        <v/>
      </c>
      <c r="AI121" s="172" t="str">
        <f>IFERROR(IF(AH121="","",IFERROR(IFERROR(INDEX(兵法调用模板!$BH:$BH,MATCH(AH121,兵法调用模板!$AU:$AU,0)),INDEX(兵法调用模板!$BH:$BH,MATCH(AH121,兵法调用模板!$AY:$AY,0))),INDEX(兵法调用模板!$BH:$BH,MATCH(AH121,兵法调用模板!$BC:$BC,0)))),"")</f>
        <v/>
      </c>
      <c r="AJ121" s="201" t="str">
        <f>IFERROR(IFERROR(IFERROR(INDEX(兵法调用模板!$AV:$AV,MATCH(AH121,兵法调用模板!$AU:$AU,0)),INDEX(兵法调用模板!$AZ:$AZ,MATCH(AH121,兵法调用模板!$AY:$AY,0))),INDEX(兵法调用模板!$BD:$BD,MATCH(AH121,兵法调用模板!$BC:$BC,0))),"")</f>
        <v/>
      </c>
      <c r="AK121" s="201" t="str">
        <f>IFERROR(IFERROR(IFERROR(INDEX(兵法调用模板!$AW:$AW,MATCH(AH121,兵法调用模板!$AU:$AU,0)),INDEX(兵法调用模板!$BA:$BA,MATCH(AH121,兵法调用模板!$AY:$AY,0))),INDEX(兵法调用模板!$BE:$BE,MATCH(AH121,兵法调用模板!$BC:$BC,0))),"")</f>
        <v/>
      </c>
      <c r="AL121" s="172" t="s">
        <v>441</v>
      </c>
      <c r="AM121" s="175">
        <f t="shared" si="7"/>
        <v>1</v>
      </c>
    </row>
    <row r="122" spans="6:39">
      <c r="F122" s="174" t="str">
        <f>IF(索引!T121="","",索引!T121&amp;1)</f>
        <v/>
      </c>
      <c r="G122" s="172" t="str">
        <f>IFERROR(IF(F122="","",IFERROR(IFERROR(INDEX(兵法调用模板!$BH:$BH,MATCH(F122,兵法调用模板!$AU:$AU,0)),INDEX(兵法调用模板!$BH:$BH,MATCH(F122,兵法调用模板!$AY:$AY,0))),INDEX(兵法调用模板!$BH:$BH,MATCH(F122,兵法调用模板!$BC:$BC,0)))),"")</f>
        <v/>
      </c>
      <c r="H122" s="201" t="str">
        <f>IFERROR(IFERROR(IFERROR(INDEX(兵法调用模板!$AV:$AV,MATCH(F122,兵法调用模板!$AU:$AU,0)),INDEX(兵法调用模板!$AZ:$AZ,MATCH(F122,兵法调用模板!$AY:$AY,0))),INDEX(兵法调用模板!$BD:$BD,MATCH(F122,兵法调用模板!$BC:$BC,0))),"")</f>
        <v/>
      </c>
      <c r="I122" s="201" t="str">
        <f>IFERROR(IFERROR(IFERROR(INDEX(兵法调用模板!$AW:$AW,MATCH(F122,兵法调用模板!$AU:$AU,0)),INDEX(兵法调用模板!$BA:$BA,MATCH(F122,兵法调用模板!$AY:$AY,0))),INDEX(兵法调用模板!$BE:$BE,MATCH(F122,兵法调用模板!$BC:$BC,0))),"")</f>
        <v/>
      </c>
      <c r="J122" s="172" t="s">
        <v>441</v>
      </c>
      <c r="K122" s="175">
        <f t="shared" si="11"/>
        <v>1</v>
      </c>
      <c r="M122" s="174" t="str">
        <f>IF(索引!T121="","",索引!T121&amp;2)</f>
        <v/>
      </c>
      <c r="N122" s="172" t="str">
        <f>IFERROR(IF(M122="","",IFERROR(IFERROR(INDEX(兵法调用模板!$BH:$BH,MATCH(M122,兵法调用模板!$AU:$AU,0)),INDEX(兵法调用模板!$BH:$BH,MATCH(M122,兵法调用模板!$AY:$AY,0))),INDEX(兵法调用模板!$BH:$BH,MATCH(M122,兵法调用模板!$BC:$BC,0)))),"")</f>
        <v/>
      </c>
      <c r="O122" s="201" t="str">
        <f>IFERROR(IFERROR(IFERROR(INDEX(兵法调用模板!$AV:$AV,MATCH(M122,兵法调用模板!$AU:$AU,0)),INDEX(兵法调用模板!$AZ:$AZ,MATCH(M122,兵法调用模板!$AY:$AY,0))),INDEX(兵法调用模板!$BD:$BD,MATCH(M122,兵法调用模板!$BC:$BC,0))),"")</f>
        <v/>
      </c>
      <c r="P122" s="201" t="str">
        <f>IFERROR(IFERROR(IFERROR(INDEX(兵法调用模板!$AW:$AW,MATCH(M122,兵法调用模板!$AU:$AU,0)),INDEX(兵法调用模板!$BA:$BA,MATCH(M122,兵法调用模板!$AY:$AY,0))),INDEX(兵法调用模板!$BE:$BE,MATCH(M122,兵法调用模板!$BC:$BC,0))),"")</f>
        <v/>
      </c>
      <c r="Q122" s="172" t="s">
        <v>441</v>
      </c>
      <c r="R122" s="175">
        <f t="shared" si="8"/>
        <v>1</v>
      </c>
      <c r="T122" s="174" t="str">
        <f>IF(索引!T121="","",索引!T121&amp;3)</f>
        <v/>
      </c>
      <c r="U122" s="172" t="str">
        <f>IFERROR(IF(T122="","",IFERROR(IFERROR(INDEX(兵法调用模板!$BH:$BH,MATCH(T122,兵法调用模板!$AU:$AU,0)),INDEX(兵法调用模板!$BH:$BH,MATCH(T122,兵法调用模板!$AY:$AY,0))),INDEX(兵法调用模板!$BH:$BH,MATCH(T122,兵法调用模板!$BC:$BC,0)))),"")</f>
        <v/>
      </c>
      <c r="V122" s="201" t="str">
        <f>IFERROR(IFERROR(IFERROR(INDEX(兵法调用模板!$AV:$AV,MATCH(T122,兵法调用模板!$AU:$AU,0)),INDEX(兵法调用模板!$AZ:$AZ,MATCH(T122,兵法调用模板!$AY:$AY,0))),INDEX(兵法调用模板!$BD:$BD,MATCH(T122,兵法调用模板!$BC:$BC,0))),"")</f>
        <v/>
      </c>
      <c r="W122" s="201" t="str">
        <f>IFERROR(IFERROR(IFERROR(INDEX(兵法调用模板!$AW:$AW,MATCH(T122,兵法调用模板!$AU:$AU,0)),INDEX(兵法调用模板!$BA:$BA,MATCH(T122,兵法调用模板!$AY:$AY,0))),INDEX(兵法调用模板!$BE:$BE,MATCH(T122,兵法调用模板!$BC:$BC,0))),"")</f>
        <v/>
      </c>
      <c r="X122" s="172" t="s">
        <v>441</v>
      </c>
      <c r="Y122" s="175">
        <f t="shared" si="6"/>
        <v>1</v>
      </c>
      <c r="AA122" s="174" t="str">
        <f>IF(索引!T121="","",索引!T121&amp;4)</f>
        <v/>
      </c>
      <c r="AB122" s="172" t="str">
        <f>IFERROR(IF(AA122="","",IFERROR(IFERROR(INDEX(兵法调用模板!$BH:$BH,MATCH(AA122,兵法调用模板!$AU:$AU,0)),INDEX(兵法调用模板!$BH:$BH,MATCH(AA122,兵法调用模板!$AY:$AY,0))),INDEX(兵法调用模板!$BH:$BH,MATCH(AA122,兵法调用模板!$BC:$BC,0)))),"")</f>
        <v/>
      </c>
      <c r="AC122" s="201" t="str">
        <f>IFERROR(IFERROR(IFERROR(INDEX(兵法调用模板!$AV:$AV,MATCH(AA122,兵法调用模板!$AU:$AU,0)),INDEX(兵法调用模板!$AZ:$AZ,MATCH(AA122,兵法调用模板!$AY:$AY,0))),INDEX(兵法调用模板!$BD:$BD,MATCH(AA122,兵法调用模板!$BC:$BC,0))),"")</f>
        <v/>
      </c>
      <c r="AD122" s="201" t="str">
        <f>IFERROR(IFERROR(IFERROR(INDEX(兵法调用模板!$AW:$AW,MATCH(AA122,兵法调用模板!$AU:$AU,0)),INDEX(兵法调用模板!$BA:$BA,MATCH(AA122,兵法调用模板!$AY:$AY,0))),INDEX(兵法调用模板!$BE:$BE,MATCH(AA122,兵法调用模板!$BC:$BC,0))),"")</f>
        <v/>
      </c>
      <c r="AE122" s="172" t="s">
        <v>441</v>
      </c>
      <c r="AF122" s="175">
        <f t="shared" si="9"/>
        <v>1</v>
      </c>
      <c r="AH122" s="174" t="str">
        <f>IF(索引!T121="","",索引!T121&amp;5)</f>
        <v/>
      </c>
      <c r="AI122" s="172" t="str">
        <f>IFERROR(IF(AH122="","",IFERROR(IFERROR(INDEX(兵法调用模板!$BH:$BH,MATCH(AH122,兵法调用模板!$AU:$AU,0)),INDEX(兵法调用模板!$BH:$BH,MATCH(AH122,兵法调用模板!$AY:$AY,0))),INDEX(兵法调用模板!$BH:$BH,MATCH(AH122,兵法调用模板!$BC:$BC,0)))),"")</f>
        <v/>
      </c>
      <c r="AJ122" s="201" t="str">
        <f>IFERROR(IFERROR(IFERROR(INDEX(兵法调用模板!$AV:$AV,MATCH(AH122,兵法调用模板!$AU:$AU,0)),INDEX(兵法调用模板!$AZ:$AZ,MATCH(AH122,兵法调用模板!$AY:$AY,0))),INDEX(兵法调用模板!$BD:$BD,MATCH(AH122,兵法调用模板!$BC:$BC,0))),"")</f>
        <v/>
      </c>
      <c r="AK122" s="201" t="str">
        <f>IFERROR(IFERROR(IFERROR(INDEX(兵法调用模板!$AW:$AW,MATCH(AH122,兵法调用模板!$AU:$AU,0)),INDEX(兵法调用模板!$BA:$BA,MATCH(AH122,兵法调用模板!$AY:$AY,0))),INDEX(兵法调用模板!$BE:$BE,MATCH(AH122,兵法调用模板!$BC:$BC,0))),"")</f>
        <v/>
      </c>
      <c r="AL122" s="172" t="s">
        <v>441</v>
      </c>
      <c r="AM122" s="175">
        <f t="shared" si="7"/>
        <v>1</v>
      </c>
    </row>
    <row r="123" spans="6:39">
      <c r="F123" s="174" t="str">
        <f>IF(索引!T122="","",索引!T122&amp;1)</f>
        <v/>
      </c>
      <c r="G123" s="172" t="str">
        <f>IFERROR(IF(F123="","",IFERROR(IFERROR(INDEX(兵法调用模板!$BH:$BH,MATCH(F123,兵法调用模板!$AU:$AU,0)),INDEX(兵法调用模板!$BH:$BH,MATCH(F123,兵法调用模板!$AY:$AY,0))),INDEX(兵法调用模板!$BH:$BH,MATCH(F123,兵法调用模板!$BC:$BC,0)))),"")</f>
        <v/>
      </c>
      <c r="H123" s="201" t="str">
        <f>IFERROR(IFERROR(IFERROR(INDEX(兵法调用模板!$AV:$AV,MATCH(F123,兵法调用模板!$AU:$AU,0)),INDEX(兵法调用模板!$AZ:$AZ,MATCH(F123,兵法调用模板!$AY:$AY,0))),INDEX(兵法调用模板!$BD:$BD,MATCH(F123,兵法调用模板!$BC:$BC,0))),"")</f>
        <v/>
      </c>
      <c r="I123" s="201" t="str">
        <f>IFERROR(IFERROR(IFERROR(INDEX(兵法调用模板!$AW:$AW,MATCH(F123,兵法调用模板!$AU:$AU,0)),INDEX(兵法调用模板!$BA:$BA,MATCH(F123,兵法调用模板!$AY:$AY,0))),INDEX(兵法调用模板!$BE:$BE,MATCH(F123,兵法调用模板!$BC:$BC,0))),"")</f>
        <v/>
      </c>
      <c r="J123" s="172" t="s">
        <v>441</v>
      </c>
      <c r="K123" s="175">
        <f t="shared" si="11"/>
        <v>1</v>
      </c>
      <c r="M123" s="174" t="str">
        <f>IF(索引!T122="","",索引!T122&amp;2)</f>
        <v/>
      </c>
      <c r="N123" s="172" t="str">
        <f>IFERROR(IF(M123="","",IFERROR(IFERROR(INDEX(兵法调用模板!$BH:$BH,MATCH(M123,兵法调用模板!$AU:$AU,0)),INDEX(兵法调用模板!$BH:$BH,MATCH(M123,兵法调用模板!$AY:$AY,0))),INDEX(兵法调用模板!$BH:$BH,MATCH(M123,兵法调用模板!$BC:$BC,0)))),"")</f>
        <v/>
      </c>
      <c r="O123" s="201" t="str">
        <f>IFERROR(IFERROR(IFERROR(INDEX(兵法调用模板!$AV:$AV,MATCH(M123,兵法调用模板!$AU:$AU,0)),INDEX(兵法调用模板!$AZ:$AZ,MATCH(M123,兵法调用模板!$AY:$AY,0))),INDEX(兵法调用模板!$BD:$BD,MATCH(M123,兵法调用模板!$BC:$BC,0))),"")</f>
        <v/>
      </c>
      <c r="P123" s="201" t="str">
        <f>IFERROR(IFERROR(IFERROR(INDEX(兵法调用模板!$AW:$AW,MATCH(M123,兵法调用模板!$AU:$AU,0)),INDEX(兵法调用模板!$BA:$BA,MATCH(M123,兵法调用模板!$AY:$AY,0))),INDEX(兵法调用模板!$BE:$BE,MATCH(M123,兵法调用模板!$BC:$BC,0))),"")</f>
        <v/>
      </c>
      <c r="Q123" s="172" t="s">
        <v>441</v>
      </c>
      <c r="R123" s="175">
        <f t="shared" si="8"/>
        <v>1</v>
      </c>
      <c r="T123" s="174" t="str">
        <f>IF(索引!T122="","",索引!T122&amp;3)</f>
        <v/>
      </c>
      <c r="U123" s="172" t="str">
        <f>IFERROR(IF(T123="","",IFERROR(IFERROR(INDEX(兵法调用模板!$BH:$BH,MATCH(T123,兵法调用模板!$AU:$AU,0)),INDEX(兵法调用模板!$BH:$BH,MATCH(T123,兵法调用模板!$AY:$AY,0))),INDEX(兵法调用模板!$BH:$BH,MATCH(T123,兵法调用模板!$BC:$BC,0)))),"")</f>
        <v/>
      </c>
      <c r="V123" s="201" t="str">
        <f>IFERROR(IFERROR(IFERROR(INDEX(兵法调用模板!$AV:$AV,MATCH(T123,兵法调用模板!$AU:$AU,0)),INDEX(兵法调用模板!$AZ:$AZ,MATCH(T123,兵法调用模板!$AY:$AY,0))),INDEX(兵法调用模板!$BD:$BD,MATCH(T123,兵法调用模板!$BC:$BC,0))),"")</f>
        <v/>
      </c>
      <c r="W123" s="201" t="str">
        <f>IFERROR(IFERROR(IFERROR(INDEX(兵法调用模板!$AW:$AW,MATCH(T123,兵法调用模板!$AU:$AU,0)),INDEX(兵法调用模板!$BA:$BA,MATCH(T123,兵法调用模板!$AY:$AY,0))),INDEX(兵法调用模板!$BE:$BE,MATCH(T123,兵法调用模板!$BC:$BC,0))),"")</f>
        <v/>
      </c>
      <c r="X123" s="172" t="s">
        <v>441</v>
      </c>
      <c r="Y123" s="175">
        <f t="shared" si="6"/>
        <v>1</v>
      </c>
      <c r="AA123" s="174" t="str">
        <f>IF(索引!T122="","",索引!T122&amp;4)</f>
        <v/>
      </c>
      <c r="AB123" s="172" t="str">
        <f>IFERROR(IF(AA123="","",IFERROR(IFERROR(INDEX(兵法调用模板!$BH:$BH,MATCH(AA123,兵法调用模板!$AU:$AU,0)),INDEX(兵法调用模板!$BH:$BH,MATCH(AA123,兵法调用模板!$AY:$AY,0))),INDEX(兵法调用模板!$BH:$BH,MATCH(AA123,兵法调用模板!$BC:$BC,0)))),"")</f>
        <v/>
      </c>
      <c r="AC123" s="201" t="str">
        <f>IFERROR(IFERROR(IFERROR(INDEX(兵法调用模板!$AV:$AV,MATCH(AA123,兵法调用模板!$AU:$AU,0)),INDEX(兵法调用模板!$AZ:$AZ,MATCH(AA123,兵法调用模板!$AY:$AY,0))),INDEX(兵法调用模板!$BD:$BD,MATCH(AA123,兵法调用模板!$BC:$BC,0))),"")</f>
        <v/>
      </c>
      <c r="AD123" s="201" t="str">
        <f>IFERROR(IFERROR(IFERROR(INDEX(兵法调用模板!$AW:$AW,MATCH(AA123,兵法调用模板!$AU:$AU,0)),INDEX(兵法调用模板!$BA:$BA,MATCH(AA123,兵法调用模板!$AY:$AY,0))),INDEX(兵法调用模板!$BE:$BE,MATCH(AA123,兵法调用模板!$BC:$BC,0))),"")</f>
        <v/>
      </c>
      <c r="AE123" s="172" t="s">
        <v>441</v>
      </c>
      <c r="AF123" s="175">
        <f t="shared" si="9"/>
        <v>1</v>
      </c>
      <c r="AH123" s="174" t="str">
        <f>IF(索引!T122="","",索引!T122&amp;5)</f>
        <v/>
      </c>
      <c r="AI123" s="172" t="str">
        <f>IFERROR(IF(AH123="","",IFERROR(IFERROR(INDEX(兵法调用模板!$BH:$BH,MATCH(AH123,兵法调用模板!$AU:$AU,0)),INDEX(兵法调用模板!$BH:$BH,MATCH(AH123,兵法调用模板!$AY:$AY,0))),INDEX(兵法调用模板!$BH:$BH,MATCH(AH123,兵法调用模板!$BC:$BC,0)))),"")</f>
        <v/>
      </c>
      <c r="AJ123" s="201" t="str">
        <f>IFERROR(IFERROR(IFERROR(INDEX(兵法调用模板!$AV:$AV,MATCH(AH123,兵法调用模板!$AU:$AU,0)),INDEX(兵法调用模板!$AZ:$AZ,MATCH(AH123,兵法调用模板!$AY:$AY,0))),INDEX(兵法调用模板!$BD:$BD,MATCH(AH123,兵法调用模板!$BC:$BC,0))),"")</f>
        <v/>
      </c>
      <c r="AK123" s="201" t="str">
        <f>IFERROR(IFERROR(IFERROR(INDEX(兵法调用模板!$AW:$AW,MATCH(AH123,兵法调用模板!$AU:$AU,0)),INDEX(兵法调用模板!$BA:$BA,MATCH(AH123,兵法调用模板!$AY:$AY,0))),INDEX(兵法调用模板!$BE:$BE,MATCH(AH123,兵法调用模板!$BC:$BC,0))),"")</f>
        <v/>
      </c>
      <c r="AL123" s="172" t="s">
        <v>441</v>
      </c>
      <c r="AM123" s="175">
        <f t="shared" si="7"/>
        <v>1</v>
      </c>
    </row>
    <row r="124" spans="6:39">
      <c r="F124" s="174" t="str">
        <f>IF(索引!T123="","",索引!T123&amp;1)</f>
        <v/>
      </c>
      <c r="G124" s="172" t="str">
        <f>IFERROR(IF(F124="","",IFERROR(IFERROR(INDEX(兵法调用模板!$BH:$BH,MATCH(F124,兵法调用模板!$AU:$AU,0)),INDEX(兵法调用模板!$BH:$BH,MATCH(F124,兵法调用模板!$AY:$AY,0))),INDEX(兵法调用模板!$BH:$BH,MATCH(F124,兵法调用模板!$BC:$BC,0)))),"")</f>
        <v/>
      </c>
      <c r="H124" s="201" t="str">
        <f>IFERROR(IFERROR(IFERROR(INDEX(兵法调用模板!$AV:$AV,MATCH(F124,兵法调用模板!$AU:$AU,0)),INDEX(兵法调用模板!$AZ:$AZ,MATCH(F124,兵法调用模板!$AY:$AY,0))),INDEX(兵法调用模板!$BD:$BD,MATCH(F124,兵法调用模板!$BC:$BC,0))),"")</f>
        <v/>
      </c>
      <c r="I124" s="201" t="str">
        <f>IFERROR(IFERROR(IFERROR(INDEX(兵法调用模板!$AW:$AW,MATCH(F124,兵法调用模板!$AU:$AU,0)),INDEX(兵法调用模板!$BA:$BA,MATCH(F124,兵法调用模板!$AY:$AY,0))),INDEX(兵法调用模板!$BE:$BE,MATCH(F124,兵法调用模板!$BC:$BC,0))),"")</f>
        <v/>
      </c>
      <c r="J124" s="172" t="s">
        <v>441</v>
      </c>
      <c r="K124" s="175">
        <f t="shared" si="11"/>
        <v>1</v>
      </c>
      <c r="M124" s="174" t="str">
        <f>IF(索引!T123="","",索引!T123&amp;2)</f>
        <v/>
      </c>
      <c r="N124" s="172" t="str">
        <f>IFERROR(IF(M124="","",IFERROR(IFERROR(INDEX(兵法调用模板!$BH:$BH,MATCH(M124,兵法调用模板!$AU:$AU,0)),INDEX(兵法调用模板!$BH:$BH,MATCH(M124,兵法调用模板!$AY:$AY,0))),INDEX(兵法调用模板!$BH:$BH,MATCH(M124,兵法调用模板!$BC:$BC,0)))),"")</f>
        <v/>
      </c>
      <c r="O124" s="201" t="str">
        <f>IFERROR(IFERROR(IFERROR(INDEX(兵法调用模板!$AV:$AV,MATCH(M124,兵法调用模板!$AU:$AU,0)),INDEX(兵法调用模板!$AZ:$AZ,MATCH(M124,兵法调用模板!$AY:$AY,0))),INDEX(兵法调用模板!$BD:$BD,MATCH(M124,兵法调用模板!$BC:$BC,0))),"")</f>
        <v/>
      </c>
      <c r="P124" s="201" t="str">
        <f>IFERROR(IFERROR(IFERROR(INDEX(兵法调用模板!$AW:$AW,MATCH(M124,兵法调用模板!$AU:$AU,0)),INDEX(兵法调用模板!$BA:$BA,MATCH(M124,兵法调用模板!$AY:$AY,0))),INDEX(兵法调用模板!$BE:$BE,MATCH(M124,兵法调用模板!$BC:$BC,0))),"")</f>
        <v/>
      </c>
      <c r="Q124" s="172" t="s">
        <v>441</v>
      </c>
      <c r="R124" s="175">
        <f t="shared" si="8"/>
        <v>1</v>
      </c>
      <c r="T124" s="174" t="str">
        <f>IF(索引!T123="","",索引!T123&amp;3)</f>
        <v/>
      </c>
      <c r="U124" s="172" t="str">
        <f>IFERROR(IF(T124="","",IFERROR(IFERROR(INDEX(兵法调用模板!$BH:$BH,MATCH(T124,兵法调用模板!$AU:$AU,0)),INDEX(兵法调用模板!$BH:$BH,MATCH(T124,兵法调用模板!$AY:$AY,0))),INDEX(兵法调用模板!$BH:$BH,MATCH(T124,兵法调用模板!$BC:$BC,0)))),"")</f>
        <v/>
      </c>
      <c r="V124" s="201" t="str">
        <f>IFERROR(IFERROR(IFERROR(INDEX(兵法调用模板!$AV:$AV,MATCH(T124,兵法调用模板!$AU:$AU,0)),INDEX(兵法调用模板!$AZ:$AZ,MATCH(T124,兵法调用模板!$AY:$AY,0))),INDEX(兵法调用模板!$BD:$BD,MATCH(T124,兵法调用模板!$BC:$BC,0))),"")</f>
        <v/>
      </c>
      <c r="W124" s="201" t="str">
        <f>IFERROR(IFERROR(IFERROR(INDEX(兵法调用模板!$AW:$AW,MATCH(T124,兵法调用模板!$AU:$AU,0)),INDEX(兵法调用模板!$BA:$BA,MATCH(T124,兵法调用模板!$AY:$AY,0))),INDEX(兵法调用模板!$BE:$BE,MATCH(T124,兵法调用模板!$BC:$BC,0))),"")</f>
        <v/>
      </c>
      <c r="X124" s="172" t="s">
        <v>441</v>
      </c>
      <c r="Y124" s="175">
        <f t="shared" ref="Y124:Y187" si="13">IFERROR(IF(MID(U124,FIND("{2}",U124)+3,1)="%",100,1),1)*IF(V124&lt;0,-1,1)</f>
        <v>1</v>
      </c>
      <c r="AA124" s="174" t="str">
        <f>IF(索引!T123="","",索引!T123&amp;4)</f>
        <v/>
      </c>
      <c r="AB124" s="172" t="str">
        <f>IFERROR(IF(AA124="","",IFERROR(IFERROR(INDEX(兵法调用模板!$BH:$BH,MATCH(AA124,兵法调用模板!$AU:$AU,0)),INDEX(兵法调用模板!$BH:$BH,MATCH(AA124,兵法调用模板!$AY:$AY,0))),INDEX(兵法调用模板!$BH:$BH,MATCH(AA124,兵法调用模板!$BC:$BC,0)))),"")</f>
        <v/>
      </c>
      <c r="AC124" s="201" t="str">
        <f>IFERROR(IFERROR(IFERROR(INDEX(兵法调用模板!$AV:$AV,MATCH(AA124,兵法调用模板!$AU:$AU,0)),INDEX(兵法调用模板!$AZ:$AZ,MATCH(AA124,兵法调用模板!$AY:$AY,0))),INDEX(兵法调用模板!$BD:$BD,MATCH(AA124,兵法调用模板!$BC:$BC,0))),"")</f>
        <v/>
      </c>
      <c r="AD124" s="201" t="str">
        <f>IFERROR(IFERROR(IFERROR(INDEX(兵法调用模板!$AW:$AW,MATCH(AA124,兵法调用模板!$AU:$AU,0)),INDEX(兵法调用模板!$BA:$BA,MATCH(AA124,兵法调用模板!$AY:$AY,0))),INDEX(兵法调用模板!$BE:$BE,MATCH(AA124,兵法调用模板!$BC:$BC,0))),"")</f>
        <v/>
      </c>
      <c r="AE124" s="172" t="s">
        <v>441</v>
      </c>
      <c r="AF124" s="175">
        <f t="shared" si="9"/>
        <v>1</v>
      </c>
      <c r="AH124" s="174" t="str">
        <f>IF(索引!T123="","",索引!T123&amp;5)</f>
        <v/>
      </c>
      <c r="AI124" s="172" t="str">
        <f>IFERROR(IF(AH124="","",IFERROR(IFERROR(INDEX(兵法调用模板!$BH:$BH,MATCH(AH124,兵法调用模板!$AU:$AU,0)),INDEX(兵法调用模板!$BH:$BH,MATCH(AH124,兵法调用模板!$AY:$AY,0))),INDEX(兵法调用模板!$BH:$BH,MATCH(AH124,兵法调用模板!$BC:$BC,0)))),"")</f>
        <v/>
      </c>
      <c r="AJ124" s="201" t="str">
        <f>IFERROR(IFERROR(IFERROR(INDEX(兵法调用模板!$AV:$AV,MATCH(AH124,兵法调用模板!$AU:$AU,0)),INDEX(兵法调用模板!$AZ:$AZ,MATCH(AH124,兵法调用模板!$AY:$AY,0))),INDEX(兵法调用模板!$BD:$BD,MATCH(AH124,兵法调用模板!$BC:$BC,0))),"")</f>
        <v/>
      </c>
      <c r="AK124" s="201" t="str">
        <f>IFERROR(IFERROR(IFERROR(INDEX(兵法调用模板!$AW:$AW,MATCH(AH124,兵法调用模板!$AU:$AU,0)),INDEX(兵法调用模板!$BA:$BA,MATCH(AH124,兵法调用模板!$AY:$AY,0))),INDEX(兵法调用模板!$BE:$BE,MATCH(AH124,兵法调用模板!$BC:$BC,0))),"")</f>
        <v/>
      </c>
      <c r="AL124" s="172" t="s">
        <v>441</v>
      </c>
      <c r="AM124" s="175">
        <f t="shared" ref="AM124:AM187" si="14">IFERROR(IF(MID(AI124,FIND("{4}",AI124)+3,1)="%",100,1),1)*IF(AJ124&lt;0,-1,1)</f>
        <v>1</v>
      </c>
    </row>
    <row r="125" spans="6:39">
      <c r="F125" s="174" t="str">
        <f>IF(索引!T124="","",索引!T124&amp;1)</f>
        <v/>
      </c>
      <c r="G125" s="172" t="str">
        <f>IFERROR(IF(F125="","",IFERROR(IFERROR(INDEX(兵法调用模板!$BH:$BH,MATCH(F125,兵法调用模板!$AU:$AU,0)),INDEX(兵法调用模板!$BH:$BH,MATCH(F125,兵法调用模板!$AY:$AY,0))),INDEX(兵法调用模板!$BH:$BH,MATCH(F125,兵法调用模板!$BC:$BC,0)))),"")</f>
        <v/>
      </c>
      <c r="H125" s="201" t="str">
        <f>IFERROR(IFERROR(IFERROR(INDEX(兵法调用模板!$AV:$AV,MATCH(F125,兵法调用模板!$AU:$AU,0)),INDEX(兵法调用模板!$AZ:$AZ,MATCH(F125,兵法调用模板!$AY:$AY,0))),INDEX(兵法调用模板!$BD:$BD,MATCH(F125,兵法调用模板!$BC:$BC,0))),"")</f>
        <v/>
      </c>
      <c r="I125" s="201" t="str">
        <f>IFERROR(IFERROR(IFERROR(INDEX(兵法调用模板!$AW:$AW,MATCH(F125,兵法调用模板!$AU:$AU,0)),INDEX(兵法调用模板!$BA:$BA,MATCH(F125,兵法调用模板!$AY:$AY,0))),INDEX(兵法调用模板!$BE:$BE,MATCH(F125,兵法调用模板!$BC:$BC,0))),"")</f>
        <v/>
      </c>
      <c r="J125" s="172" t="s">
        <v>441</v>
      </c>
      <c r="K125" s="175">
        <f t="shared" si="11"/>
        <v>1</v>
      </c>
      <c r="M125" s="174" t="str">
        <f>IF(索引!T124="","",索引!T124&amp;2)</f>
        <v/>
      </c>
      <c r="N125" s="172" t="str">
        <f>IFERROR(IF(M125="","",IFERROR(IFERROR(INDEX(兵法调用模板!$BH:$BH,MATCH(M125,兵法调用模板!$AU:$AU,0)),INDEX(兵法调用模板!$BH:$BH,MATCH(M125,兵法调用模板!$AY:$AY,0))),INDEX(兵法调用模板!$BH:$BH,MATCH(M125,兵法调用模板!$BC:$BC,0)))),"")</f>
        <v/>
      </c>
      <c r="O125" s="201" t="str">
        <f>IFERROR(IFERROR(IFERROR(INDEX(兵法调用模板!$AV:$AV,MATCH(M125,兵法调用模板!$AU:$AU,0)),INDEX(兵法调用模板!$AZ:$AZ,MATCH(M125,兵法调用模板!$AY:$AY,0))),INDEX(兵法调用模板!$BD:$BD,MATCH(M125,兵法调用模板!$BC:$BC,0))),"")</f>
        <v/>
      </c>
      <c r="P125" s="201" t="str">
        <f>IFERROR(IFERROR(IFERROR(INDEX(兵法调用模板!$AW:$AW,MATCH(M125,兵法调用模板!$AU:$AU,0)),INDEX(兵法调用模板!$BA:$BA,MATCH(M125,兵法调用模板!$AY:$AY,0))),INDEX(兵法调用模板!$BE:$BE,MATCH(M125,兵法调用模板!$BC:$BC,0))),"")</f>
        <v/>
      </c>
      <c r="Q125" s="172" t="s">
        <v>441</v>
      </c>
      <c r="R125" s="175">
        <f t="shared" si="8"/>
        <v>1</v>
      </c>
      <c r="T125" s="174" t="str">
        <f>IF(索引!T124="","",索引!T124&amp;3)</f>
        <v/>
      </c>
      <c r="U125" s="172" t="str">
        <f>IFERROR(IF(T125="","",IFERROR(IFERROR(INDEX(兵法调用模板!$BH:$BH,MATCH(T125,兵法调用模板!$AU:$AU,0)),INDEX(兵法调用模板!$BH:$BH,MATCH(T125,兵法调用模板!$AY:$AY,0))),INDEX(兵法调用模板!$BH:$BH,MATCH(T125,兵法调用模板!$BC:$BC,0)))),"")</f>
        <v/>
      </c>
      <c r="V125" s="201" t="str">
        <f>IFERROR(IFERROR(IFERROR(INDEX(兵法调用模板!$AV:$AV,MATCH(T125,兵法调用模板!$AU:$AU,0)),INDEX(兵法调用模板!$AZ:$AZ,MATCH(T125,兵法调用模板!$AY:$AY,0))),INDEX(兵法调用模板!$BD:$BD,MATCH(T125,兵法调用模板!$BC:$BC,0))),"")</f>
        <v/>
      </c>
      <c r="W125" s="201" t="str">
        <f>IFERROR(IFERROR(IFERROR(INDEX(兵法调用模板!$AW:$AW,MATCH(T125,兵法调用模板!$AU:$AU,0)),INDEX(兵法调用模板!$BA:$BA,MATCH(T125,兵法调用模板!$AY:$AY,0))),INDEX(兵法调用模板!$BE:$BE,MATCH(T125,兵法调用模板!$BC:$BC,0))),"")</f>
        <v/>
      </c>
      <c r="X125" s="172" t="s">
        <v>441</v>
      </c>
      <c r="Y125" s="175">
        <f t="shared" si="13"/>
        <v>1</v>
      </c>
      <c r="AA125" s="174" t="str">
        <f>IF(索引!T124="","",索引!T124&amp;4)</f>
        <v/>
      </c>
      <c r="AB125" s="172" t="str">
        <f>IFERROR(IF(AA125="","",IFERROR(IFERROR(INDEX(兵法调用模板!$BH:$BH,MATCH(AA125,兵法调用模板!$AU:$AU,0)),INDEX(兵法调用模板!$BH:$BH,MATCH(AA125,兵法调用模板!$AY:$AY,0))),INDEX(兵法调用模板!$BH:$BH,MATCH(AA125,兵法调用模板!$BC:$BC,0)))),"")</f>
        <v/>
      </c>
      <c r="AC125" s="201" t="str">
        <f>IFERROR(IFERROR(IFERROR(INDEX(兵法调用模板!$AV:$AV,MATCH(AA125,兵法调用模板!$AU:$AU,0)),INDEX(兵法调用模板!$AZ:$AZ,MATCH(AA125,兵法调用模板!$AY:$AY,0))),INDEX(兵法调用模板!$BD:$BD,MATCH(AA125,兵法调用模板!$BC:$BC,0))),"")</f>
        <v/>
      </c>
      <c r="AD125" s="201" t="str">
        <f>IFERROR(IFERROR(IFERROR(INDEX(兵法调用模板!$AW:$AW,MATCH(AA125,兵法调用模板!$AU:$AU,0)),INDEX(兵法调用模板!$BA:$BA,MATCH(AA125,兵法调用模板!$AY:$AY,0))),INDEX(兵法调用模板!$BE:$BE,MATCH(AA125,兵法调用模板!$BC:$BC,0))),"")</f>
        <v/>
      </c>
      <c r="AE125" s="172" t="s">
        <v>441</v>
      </c>
      <c r="AF125" s="175">
        <f t="shared" si="9"/>
        <v>1</v>
      </c>
      <c r="AH125" s="174" t="str">
        <f>IF(索引!T124="","",索引!T124&amp;5)</f>
        <v/>
      </c>
      <c r="AI125" s="172" t="str">
        <f>IFERROR(IF(AH125="","",IFERROR(IFERROR(INDEX(兵法调用模板!$BH:$BH,MATCH(AH125,兵法调用模板!$AU:$AU,0)),INDEX(兵法调用模板!$BH:$BH,MATCH(AH125,兵法调用模板!$AY:$AY,0))),INDEX(兵法调用模板!$BH:$BH,MATCH(AH125,兵法调用模板!$BC:$BC,0)))),"")</f>
        <v/>
      </c>
      <c r="AJ125" s="201" t="str">
        <f>IFERROR(IFERROR(IFERROR(INDEX(兵法调用模板!$AV:$AV,MATCH(AH125,兵法调用模板!$AU:$AU,0)),INDEX(兵法调用模板!$AZ:$AZ,MATCH(AH125,兵法调用模板!$AY:$AY,0))),INDEX(兵法调用模板!$BD:$BD,MATCH(AH125,兵法调用模板!$BC:$BC,0))),"")</f>
        <v/>
      </c>
      <c r="AK125" s="201" t="str">
        <f>IFERROR(IFERROR(IFERROR(INDEX(兵法调用模板!$AW:$AW,MATCH(AH125,兵法调用模板!$AU:$AU,0)),INDEX(兵法调用模板!$BA:$BA,MATCH(AH125,兵法调用模板!$AY:$AY,0))),INDEX(兵法调用模板!$BE:$BE,MATCH(AH125,兵法调用模板!$BC:$BC,0))),"")</f>
        <v/>
      </c>
      <c r="AL125" s="172" t="s">
        <v>441</v>
      </c>
      <c r="AM125" s="175">
        <f t="shared" si="14"/>
        <v>1</v>
      </c>
    </row>
    <row r="126" spans="6:39">
      <c r="F126" s="174" t="str">
        <f>IF(索引!T125="","",索引!T125&amp;1)</f>
        <v/>
      </c>
      <c r="G126" s="172" t="str">
        <f>IFERROR(IF(F126="","",IFERROR(IFERROR(INDEX(兵法调用模板!$BH:$BH,MATCH(F126,兵法调用模板!$AU:$AU,0)),INDEX(兵法调用模板!$BH:$BH,MATCH(F126,兵法调用模板!$AY:$AY,0))),INDEX(兵法调用模板!$BH:$BH,MATCH(F126,兵法调用模板!$BC:$BC,0)))),"")</f>
        <v/>
      </c>
      <c r="H126" s="201" t="str">
        <f>IFERROR(IFERROR(IFERROR(INDEX(兵法调用模板!$AV:$AV,MATCH(F126,兵法调用模板!$AU:$AU,0)),INDEX(兵法调用模板!$AZ:$AZ,MATCH(F126,兵法调用模板!$AY:$AY,0))),INDEX(兵法调用模板!$BD:$BD,MATCH(F126,兵法调用模板!$BC:$BC,0))),"")</f>
        <v/>
      </c>
      <c r="I126" s="201" t="str">
        <f>IFERROR(IFERROR(IFERROR(INDEX(兵法调用模板!$AW:$AW,MATCH(F126,兵法调用模板!$AU:$AU,0)),INDEX(兵法调用模板!$BA:$BA,MATCH(F126,兵法调用模板!$AY:$AY,0))),INDEX(兵法调用模板!$BE:$BE,MATCH(F126,兵法调用模板!$BC:$BC,0))),"")</f>
        <v/>
      </c>
      <c r="J126" s="172" t="s">
        <v>441</v>
      </c>
      <c r="K126" s="175">
        <f t="shared" si="11"/>
        <v>1</v>
      </c>
      <c r="M126" s="174" t="str">
        <f>IF(索引!T125="","",索引!T125&amp;2)</f>
        <v/>
      </c>
      <c r="N126" s="172" t="str">
        <f>IFERROR(IF(M126="","",IFERROR(IFERROR(INDEX(兵法调用模板!$BH:$BH,MATCH(M126,兵法调用模板!$AU:$AU,0)),INDEX(兵法调用模板!$BH:$BH,MATCH(M126,兵法调用模板!$AY:$AY,0))),INDEX(兵法调用模板!$BH:$BH,MATCH(M126,兵法调用模板!$BC:$BC,0)))),"")</f>
        <v/>
      </c>
      <c r="O126" s="201" t="str">
        <f>IFERROR(IFERROR(IFERROR(INDEX(兵法调用模板!$AV:$AV,MATCH(M126,兵法调用模板!$AU:$AU,0)),INDEX(兵法调用模板!$AZ:$AZ,MATCH(M126,兵法调用模板!$AY:$AY,0))),INDEX(兵法调用模板!$BD:$BD,MATCH(M126,兵法调用模板!$BC:$BC,0))),"")</f>
        <v/>
      </c>
      <c r="P126" s="201" t="str">
        <f>IFERROR(IFERROR(IFERROR(INDEX(兵法调用模板!$AW:$AW,MATCH(M126,兵法调用模板!$AU:$AU,0)),INDEX(兵法调用模板!$BA:$BA,MATCH(M126,兵法调用模板!$AY:$AY,0))),INDEX(兵法调用模板!$BE:$BE,MATCH(M126,兵法调用模板!$BC:$BC,0))),"")</f>
        <v/>
      </c>
      <c r="Q126" s="172" t="s">
        <v>441</v>
      </c>
      <c r="R126" s="175">
        <f t="shared" ref="R126:R189" si="15">IFERROR(IF(MID(N126,FIND("{1}",N126)+3,1)="%",100,1),1)*IF(O126&lt;0,-1,1)</f>
        <v>1</v>
      </c>
      <c r="T126" s="174" t="str">
        <f>IF(索引!T125="","",索引!T125&amp;3)</f>
        <v/>
      </c>
      <c r="U126" s="172" t="str">
        <f>IFERROR(IF(T126="","",IFERROR(IFERROR(INDEX(兵法调用模板!$BH:$BH,MATCH(T126,兵法调用模板!$AU:$AU,0)),INDEX(兵法调用模板!$BH:$BH,MATCH(T126,兵法调用模板!$AY:$AY,0))),INDEX(兵法调用模板!$BH:$BH,MATCH(T126,兵法调用模板!$BC:$BC,0)))),"")</f>
        <v/>
      </c>
      <c r="V126" s="201" t="str">
        <f>IFERROR(IFERROR(IFERROR(INDEX(兵法调用模板!$AV:$AV,MATCH(T126,兵法调用模板!$AU:$AU,0)),INDEX(兵法调用模板!$AZ:$AZ,MATCH(T126,兵法调用模板!$AY:$AY,0))),INDEX(兵法调用模板!$BD:$BD,MATCH(T126,兵法调用模板!$BC:$BC,0))),"")</f>
        <v/>
      </c>
      <c r="W126" s="201" t="str">
        <f>IFERROR(IFERROR(IFERROR(INDEX(兵法调用模板!$AW:$AW,MATCH(T126,兵法调用模板!$AU:$AU,0)),INDEX(兵法调用模板!$BA:$BA,MATCH(T126,兵法调用模板!$AY:$AY,0))),INDEX(兵法调用模板!$BE:$BE,MATCH(T126,兵法调用模板!$BC:$BC,0))),"")</f>
        <v/>
      </c>
      <c r="X126" s="172" t="s">
        <v>441</v>
      </c>
      <c r="Y126" s="175">
        <f t="shared" si="13"/>
        <v>1</v>
      </c>
      <c r="AA126" s="174" t="str">
        <f>IF(索引!T125="","",索引!T125&amp;4)</f>
        <v/>
      </c>
      <c r="AB126" s="172" t="str">
        <f>IFERROR(IF(AA126="","",IFERROR(IFERROR(INDEX(兵法调用模板!$BH:$BH,MATCH(AA126,兵法调用模板!$AU:$AU,0)),INDEX(兵法调用模板!$BH:$BH,MATCH(AA126,兵法调用模板!$AY:$AY,0))),INDEX(兵法调用模板!$BH:$BH,MATCH(AA126,兵法调用模板!$BC:$BC,0)))),"")</f>
        <v/>
      </c>
      <c r="AC126" s="201" t="str">
        <f>IFERROR(IFERROR(IFERROR(INDEX(兵法调用模板!$AV:$AV,MATCH(AA126,兵法调用模板!$AU:$AU,0)),INDEX(兵法调用模板!$AZ:$AZ,MATCH(AA126,兵法调用模板!$AY:$AY,0))),INDEX(兵法调用模板!$BD:$BD,MATCH(AA126,兵法调用模板!$BC:$BC,0))),"")</f>
        <v/>
      </c>
      <c r="AD126" s="201" t="str">
        <f>IFERROR(IFERROR(IFERROR(INDEX(兵法调用模板!$AW:$AW,MATCH(AA126,兵法调用模板!$AU:$AU,0)),INDEX(兵法调用模板!$BA:$BA,MATCH(AA126,兵法调用模板!$AY:$AY,0))),INDEX(兵法调用模板!$BE:$BE,MATCH(AA126,兵法调用模板!$BC:$BC,0))),"")</f>
        <v/>
      </c>
      <c r="AE126" s="172" t="s">
        <v>441</v>
      </c>
      <c r="AF126" s="175">
        <f t="shared" ref="AF126:AF189" si="16">IFERROR(IF(MID(AB126,FIND("{3}",AB126)+3,1)="%",100,1),1)*IF(AC126&lt;0,-1,1)</f>
        <v>1</v>
      </c>
      <c r="AH126" s="174" t="str">
        <f>IF(索引!T125="","",索引!T125&amp;5)</f>
        <v/>
      </c>
      <c r="AI126" s="172" t="str">
        <f>IFERROR(IF(AH126="","",IFERROR(IFERROR(INDEX(兵法调用模板!$BH:$BH,MATCH(AH126,兵法调用模板!$AU:$AU,0)),INDEX(兵法调用模板!$BH:$BH,MATCH(AH126,兵法调用模板!$AY:$AY,0))),INDEX(兵法调用模板!$BH:$BH,MATCH(AH126,兵法调用模板!$BC:$BC,0)))),"")</f>
        <v/>
      </c>
      <c r="AJ126" s="201" t="str">
        <f>IFERROR(IFERROR(IFERROR(INDEX(兵法调用模板!$AV:$AV,MATCH(AH126,兵法调用模板!$AU:$AU,0)),INDEX(兵法调用模板!$AZ:$AZ,MATCH(AH126,兵法调用模板!$AY:$AY,0))),INDEX(兵法调用模板!$BD:$BD,MATCH(AH126,兵法调用模板!$BC:$BC,0))),"")</f>
        <v/>
      </c>
      <c r="AK126" s="201" t="str">
        <f>IFERROR(IFERROR(IFERROR(INDEX(兵法调用模板!$AW:$AW,MATCH(AH126,兵法调用模板!$AU:$AU,0)),INDEX(兵法调用模板!$BA:$BA,MATCH(AH126,兵法调用模板!$AY:$AY,0))),INDEX(兵法调用模板!$BE:$BE,MATCH(AH126,兵法调用模板!$BC:$BC,0))),"")</f>
        <v/>
      </c>
      <c r="AL126" s="172" t="s">
        <v>441</v>
      </c>
      <c r="AM126" s="175">
        <f t="shared" si="14"/>
        <v>1</v>
      </c>
    </row>
    <row r="127" spans="6:39">
      <c r="F127" s="174" t="str">
        <f>IF(索引!T126="","",索引!T126&amp;1)</f>
        <v/>
      </c>
      <c r="G127" s="172" t="str">
        <f>IFERROR(IF(F127="","",IFERROR(IFERROR(INDEX(兵法调用模板!$BH:$BH,MATCH(F127,兵法调用模板!$AU:$AU,0)),INDEX(兵法调用模板!$BH:$BH,MATCH(F127,兵法调用模板!$AY:$AY,0))),INDEX(兵法调用模板!$BH:$BH,MATCH(F127,兵法调用模板!$BC:$BC,0)))),"")</f>
        <v/>
      </c>
      <c r="H127" s="201" t="str">
        <f>IFERROR(IFERROR(IFERROR(INDEX(兵法调用模板!$AV:$AV,MATCH(F127,兵法调用模板!$AU:$AU,0)),INDEX(兵法调用模板!$AZ:$AZ,MATCH(F127,兵法调用模板!$AY:$AY,0))),INDEX(兵法调用模板!$BD:$BD,MATCH(F127,兵法调用模板!$BC:$BC,0))),"")</f>
        <v/>
      </c>
      <c r="I127" s="201" t="str">
        <f>IFERROR(IFERROR(IFERROR(INDEX(兵法调用模板!$AW:$AW,MATCH(F127,兵法调用模板!$AU:$AU,0)),INDEX(兵法调用模板!$BA:$BA,MATCH(F127,兵法调用模板!$AY:$AY,0))),INDEX(兵法调用模板!$BE:$BE,MATCH(F127,兵法调用模板!$BC:$BC,0))),"")</f>
        <v/>
      </c>
      <c r="J127" s="172" t="s">
        <v>441</v>
      </c>
      <c r="K127" s="175">
        <f t="shared" si="11"/>
        <v>1</v>
      </c>
      <c r="M127" s="174" t="str">
        <f>IF(索引!T126="","",索引!T126&amp;2)</f>
        <v/>
      </c>
      <c r="N127" s="172" t="str">
        <f>IFERROR(IF(M127="","",IFERROR(IFERROR(INDEX(兵法调用模板!$BH:$BH,MATCH(M127,兵法调用模板!$AU:$AU,0)),INDEX(兵法调用模板!$BH:$BH,MATCH(M127,兵法调用模板!$AY:$AY,0))),INDEX(兵法调用模板!$BH:$BH,MATCH(M127,兵法调用模板!$BC:$BC,0)))),"")</f>
        <v/>
      </c>
      <c r="O127" s="201" t="str">
        <f>IFERROR(IFERROR(IFERROR(INDEX(兵法调用模板!$AV:$AV,MATCH(M127,兵法调用模板!$AU:$AU,0)),INDEX(兵法调用模板!$AZ:$AZ,MATCH(M127,兵法调用模板!$AY:$AY,0))),INDEX(兵法调用模板!$BD:$BD,MATCH(M127,兵法调用模板!$BC:$BC,0))),"")</f>
        <v/>
      </c>
      <c r="P127" s="201" t="str">
        <f>IFERROR(IFERROR(IFERROR(INDEX(兵法调用模板!$AW:$AW,MATCH(M127,兵法调用模板!$AU:$AU,0)),INDEX(兵法调用模板!$BA:$BA,MATCH(M127,兵法调用模板!$AY:$AY,0))),INDEX(兵法调用模板!$BE:$BE,MATCH(M127,兵法调用模板!$BC:$BC,0))),"")</f>
        <v/>
      </c>
      <c r="Q127" s="172" t="s">
        <v>441</v>
      </c>
      <c r="R127" s="175">
        <f t="shared" si="15"/>
        <v>1</v>
      </c>
      <c r="T127" s="174" t="str">
        <f>IF(索引!T126="","",索引!T126&amp;3)</f>
        <v/>
      </c>
      <c r="U127" s="172" t="str">
        <f>IFERROR(IF(T127="","",IFERROR(IFERROR(INDEX(兵法调用模板!$BH:$BH,MATCH(T127,兵法调用模板!$AU:$AU,0)),INDEX(兵法调用模板!$BH:$BH,MATCH(T127,兵法调用模板!$AY:$AY,0))),INDEX(兵法调用模板!$BH:$BH,MATCH(T127,兵法调用模板!$BC:$BC,0)))),"")</f>
        <v/>
      </c>
      <c r="V127" s="201" t="str">
        <f>IFERROR(IFERROR(IFERROR(INDEX(兵法调用模板!$AV:$AV,MATCH(T127,兵法调用模板!$AU:$AU,0)),INDEX(兵法调用模板!$AZ:$AZ,MATCH(T127,兵法调用模板!$AY:$AY,0))),INDEX(兵法调用模板!$BD:$BD,MATCH(T127,兵法调用模板!$BC:$BC,0))),"")</f>
        <v/>
      </c>
      <c r="W127" s="201" t="str">
        <f>IFERROR(IFERROR(IFERROR(INDEX(兵法调用模板!$AW:$AW,MATCH(T127,兵法调用模板!$AU:$AU,0)),INDEX(兵法调用模板!$BA:$BA,MATCH(T127,兵法调用模板!$AY:$AY,0))),INDEX(兵法调用模板!$BE:$BE,MATCH(T127,兵法调用模板!$BC:$BC,0))),"")</f>
        <v/>
      </c>
      <c r="X127" s="172" t="s">
        <v>441</v>
      </c>
      <c r="Y127" s="175">
        <f t="shared" si="13"/>
        <v>1</v>
      </c>
      <c r="AA127" s="174" t="str">
        <f>IF(索引!T126="","",索引!T126&amp;4)</f>
        <v/>
      </c>
      <c r="AB127" s="172" t="str">
        <f>IFERROR(IF(AA127="","",IFERROR(IFERROR(INDEX(兵法调用模板!$BH:$BH,MATCH(AA127,兵法调用模板!$AU:$AU,0)),INDEX(兵法调用模板!$BH:$BH,MATCH(AA127,兵法调用模板!$AY:$AY,0))),INDEX(兵法调用模板!$BH:$BH,MATCH(AA127,兵法调用模板!$BC:$BC,0)))),"")</f>
        <v/>
      </c>
      <c r="AC127" s="201" t="str">
        <f>IFERROR(IFERROR(IFERROR(INDEX(兵法调用模板!$AV:$AV,MATCH(AA127,兵法调用模板!$AU:$AU,0)),INDEX(兵法调用模板!$AZ:$AZ,MATCH(AA127,兵法调用模板!$AY:$AY,0))),INDEX(兵法调用模板!$BD:$BD,MATCH(AA127,兵法调用模板!$BC:$BC,0))),"")</f>
        <v/>
      </c>
      <c r="AD127" s="201" t="str">
        <f>IFERROR(IFERROR(IFERROR(INDEX(兵法调用模板!$AW:$AW,MATCH(AA127,兵法调用模板!$AU:$AU,0)),INDEX(兵法调用模板!$BA:$BA,MATCH(AA127,兵法调用模板!$AY:$AY,0))),INDEX(兵法调用模板!$BE:$BE,MATCH(AA127,兵法调用模板!$BC:$BC,0))),"")</f>
        <v/>
      </c>
      <c r="AE127" s="172" t="s">
        <v>441</v>
      </c>
      <c r="AF127" s="175">
        <f t="shared" si="16"/>
        <v>1</v>
      </c>
      <c r="AH127" s="174" t="str">
        <f>IF(索引!T126="","",索引!T126&amp;5)</f>
        <v/>
      </c>
      <c r="AI127" s="172" t="str">
        <f>IFERROR(IF(AH127="","",IFERROR(IFERROR(INDEX(兵法调用模板!$BH:$BH,MATCH(AH127,兵法调用模板!$AU:$AU,0)),INDEX(兵法调用模板!$BH:$BH,MATCH(AH127,兵法调用模板!$AY:$AY,0))),INDEX(兵法调用模板!$BH:$BH,MATCH(AH127,兵法调用模板!$BC:$BC,0)))),"")</f>
        <v/>
      </c>
      <c r="AJ127" s="201" t="str">
        <f>IFERROR(IFERROR(IFERROR(INDEX(兵法调用模板!$AV:$AV,MATCH(AH127,兵法调用模板!$AU:$AU,0)),INDEX(兵法调用模板!$AZ:$AZ,MATCH(AH127,兵法调用模板!$AY:$AY,0))),INDEX(兵法调用模板!$BD:$BD,MATCH(AH127,兵法调用模板!$BC:$BC,0))),"")</f>
        <v/>
      </c>
      <c r="AK127" s="201" t="str">
        <f>IFERROR(IFERROR(IFERROR(INDEX(兵法调用模板!$AW:$AW,MATCH(AH127,兵法调用模板!$AU:$AU,0)),INDEX(兵法调用模板!$BA:$BA,MATCH(AH127,兵法调用模板!$AY:$AY,0))),INDEX(兵法调用模板!$BE:$BE,MATCH(AH127,兵法调用模板!$BC:$BC,0))),"")</f>
        <v/>
      </c>
      <c r="AL127" s="172" t="s">
        <v>441</v>
      </c>
      <c r="AM127" s="175">
        <f t="shared" si="14"/>
        <v>1</v>
      </c>
    </row>
    <row r="128" spans="6:39">
      <c r="F128" s="174" t="str">
        <f>IF(索引!T127="","",索引!T127&amp;1)</f>
        <v/>
      </c>
      <c r="G128" s="172" t="str">
        <f>IFERROR(IF(F128="","",IFERROR(IFERROR(INDEX(兵法调用模板!$BH:$BH,MATCH(F128,兵法调用模板!$AU:$AU,0)),INDEX(兵法调用模板!$BH:$BH,MATCH(F128,兵法调用模板!$AY:$AY,0))),INDEX(兵法调用模板!$BH:$BH,MATCH(F128,兵法调用模板!$BC:$BC,0)))),"")</f>
        <v/>
      </c>
      <c r="H128" s="201" t="str">
        <f>IFERROR(IFERROR(IFERROR(INDEX(兵法调用模板!$AV:$AV,MATCH(F128,兵法调用模板!$AU:$AU,0)),INDEX(兵法调用模板!$AZ:$AZ,MATCH(F128,兵法调用模板!$AY:$AY,0))),INDEX(兵法调用模板!$BD:$BD,MATCH(F128,兵法调用模板!$BC:$BC,0))),"")</f>
        <v/>
      </c>
      <c r="I128" s="201" t="str">
        <f>IFERROR(IFERROR(IFERROR(INDEX(兵法调用模板!$AW:$AW,MATCH(F128,兵法调用模板!$AU:$AU,0)),INDEX(兵法调用模板!$BA:$BA,MATCH(F128,兵法调用模板!$AY:$AY,0))),INDEX(兵法调用模板!$BE:$BE,MATCH(F128,兵法调用模板!$BC:$BC,0))),"")</f>
        <v/>
      </c>
      <c r="J128" s="172" t="s">
        <v>441</v>
      </c>
      <c r="K128" s="175">
        <f t="shared" si="11"/>
        <v>1</v>
      </c>
      <c r="M128" s="174" t="str">
        <f>IF(索引!T127="","",索引!T127&amp;2)</f>
        <v/>
      </c>
      <c r="N128" s="172" t="str">
        <f>IFERROR(IF(M128="","",IFERROR(IFERROR(INDEX(兵法调用模板!$BH:$BH,MATCH(M128,兵法调用模板!$AU:$AU,0)),INDEX(兵法调用模板!$BH:$BH,MATCH(M128,兵法调用模板!$AY:$AY,0))),INDEX(兵法调用模板!$BH:$BH,MATCH(M128,兵法调用模板!$BC:$BC,0)))),"")</f>
        <v/>
      </c>
      <c r="O128" s="201" t="str">
        <f>IFERROR(IFERROR(IFERROR(INDEX(兵法调用模板!$AV:$AV,MATCH(M128,兵法调用模板!$AU:$AU,0)),INDEX(兵法调用模板!$AZ:$AZ,MATCH(M128,兵法调用模板!$AY:$AY,0))),INDEX(兵法调用模板!$BD:$BD,MATCH(M128,兵法调用模板!$BC:$BC,0))),"")</f>
        <v/>
      </c>
      <c r="P128" s="201" t="str">
        <f>IFERROR(IFERROR(IFERROR(INDEX(兵法调用模板!$AW:$AW,MATCH(M128,兵法调用模板!$AU:$AU,0)),INDEX(兵法调用模板!$BA:$BA,MATCH(M128,兵法调用模板!$AY:$AY,0))),INDEX(兵法调用模板!$BE:$BE,MATCH(M128,兵法调用模板!$BC:$BC,0))),"")</f>
        <v/>
      </c>
      <c r="Q128" s="172" t="s">
        <v>441</v>
      </c>
      <c r="R128" s="175">
        <f t="shared" si="15"/>
        <v>1</v>
      </c>
      <c r="T128" s="174" t="str">
        <f>IF(索引!T127="","",索引!T127&amp;3)</f>
        <v/>
      </c>
      <c r="U128" s="172" t="str">
        <f>IFERROR(IF(T128="","",IFERROR(IFERROR(INDEX(兵法调用模板!$BH:$BH,MATCH(T128,兵法调用模板!$AU:$AU,0)),INDEX(兵法调用模板!$BH:$BH,MATCH(T128,兵法调用模板!$AY:$AY,0))),INDEX(兵法调用模板!$BH:$BH,MATCH(T128,兵法调用模板!$BC:$BC,0)))),"")</f>
        <v/>
      </c>
      <c r="V128" s="201" t="str">
        <f>IFERROR(IFERROR(IFERROR(INDEX(兵法调用模板!$AV:$AV,MATCH(T128,兵法调用模板!$AU:$AU,0)),INDEX(兵法调用模板!$AZ:$AZ,MATCH(T128,兵法调用模板!$AY:$AY,0))),INDEX(兵法调用模板!$BD:$BD,MATCH(T128,兵法调用模板!$BC:$BC,0))),"")</f>
        <v/>
      </c>
      <c r="W128" s="201" t="str">
        <f>IFERROR(IFERROR(IFERROR(INDEX(兵法调用模板!$AW:$AW,MATCH(T128,兵法调用模板!$AU:$AU,0)),INDEX(兵法调用模板!$BA:$BA,MATCH(T128,兵法调用模板!$AY:$AY,0))),INDEX(兵法调用模板!$BE:$BE,MATCH(T128,兵法调用模板!$BC:$BC,0))),"")</f>
        <v/>
      </c>
      <c r="X128" s="172" t="s">
        <v>441</v>
      </c>
      <c r="Y128" s="175">
        <f t="shared" si="13"/>
        <v>1</v>
      </c>
      <c r="AA128" s="174" t="str">
        <f>IF(索引!T127="","",索引!T127&amp;4)</f>
        <v/>
      </c>
      <c r="AB128" s="172" t="str">
        <f>IFERROR(IF(AA128="","",IFERROR(IFERROR(INDEX(兵法调用模板!$BH:$BH,MATCH(AA128,兵法调用模板!$AU:$AU,0)),INDEX(兵法调用模板!$BH:$BH,MATCH(AA128,兵法调用模板!$AY:$AY,0))),INDEX(兵法调用模板!$BH:$BH,MATCH(AA128,兵法调用模板!$BC:$BC,0)))),"")</f>
        <v/>
      </c>
      <c r="AC128" s="201" t="str">
        <f>IFERROR(IFERROR(IFERROR(INDEX(兵法调用模板!$AV:$AV,MATCH(AA128,兵法调用模板!$AU:$AU,0)),INDEX(兵法调用模板!$AZ:$AZ,MATCH(AA128,兵法调用模板!$AY:$AY,0))),INDEX(兵法调用模板!$BD:$BD,MATCH(AA128,兵法调用模板!$BC:$BC,0))),"")</f>
        <v/>
      </c>
      <c r="AD128" s="201" t="str">
        <f>IFERROR(IFERROR(IFERROR(INDEX(兵法调用模板!$AW:$AW,MATCH(AA128,兵法调用模板!$AU:$AU,0)),INDEX(兵法调用模板!$BA:$BA,MATCH(AA128,兵法调用模板!$AY:$AY,0))),INDEX(兵法调用模板!$BE:$BE,MATCH(AA128,兵法调用模板!$BC:$BC,0))),"")</f>
        <v/>
      </c>
      <c r="AE128" s="172" t="s">
        <v>441</v>
      </c>
      <c r="AF128" s="175">
        <f t="shared" si="16"/>
        <v>1</v>
      </c>
      <c r="AH128" s="174" t="str">
        <f>IF(索引!T127="","",索引!T127&amp;5)</f>
        <v/>
      </c>
      <c r="AI128" s="172" t="str">
        <f>IFERROR(IF(AH128="","",IFERROR(IFERROR(INDEX(兵法调用模板!$BH:$BH,MATCH(AH128,兵法调用模板!$AU:$AU,0)),INDEX(兵法调用模板!$BH:$BH,MATCH(AH128,兵法调用模板!$AY:$AY,0))),INDEX(兵法调用模板!$BH:$BH,MATCH(AH128,兵法调用模板!$BC:$BC,0)))),"")</f>
        <v/>
      </c>
      <c r="AJ128" s="201" t="str">
        <f>IFERROR(IFERROR(IFERROR(INDEX(兵法调用模板!$AV:$AV,MATCH(AH128,兵法调用模板!$AU:$AU,0)),INDEX(兵法调用模板!$AZ:$AZ,MATCH(AH128,兵法调用模板!$AY:$AY,0))),INDEX(兵法调用模板!$BD:$BD,MATCH(AH128,兵法调用模板!$BC:$BC,0))),"")</f>
        <v/>
      </c>
      <c r="AK128" s="201" t="str">
        <f>IFERROR(IFERROR(IFERROR(INDEX(兵法调用模板!$AW:$AW,MATCH(AH128,兵法调用模板!$AU:$AU,0)),INDEX(兵法调用模板!$BA:$BA,MATCH(AH128,兵法调用模板!$AY:$AY,0))),INDEX(兵法调用模板!$BE:$BE,MATCH(AH128,兵法调用模板!$BC:$BC,0))),"")</f>
        <v/>
      </c>
      <c r="AL128" s="172" t="s">
        <v>441</v>
      </c>
      <c r="AM128" s="175">
        <f t="shared" si="14"/>
        <v>1</v>
      </c>
    </row>
    <row r="129" spans="6:39">
      <c r="F129" s="174" t="str">
        <f>IF(索引!T128="","",索引!T128&amp;1)</f>
        <v/>
      </c>
      <c r="G129" s="172" t="str">
        <f>IFERROR(IF(F129="","",IFERROR(IFERROR(INDEX(兵法调用模板!$BH:$BH,MATCH(F129,兵法调用模板!$AU:$AU,0)),INDEX(兵法调用模板!$BH:$BH,MATCH(F129,兵法调用模板!$AY:$AY,0))),INDEX(兵法调用模板!$BH:$BH,MATCH(F129,兵法调用模板!$BC:$BC,0)))),"")</f>
        <v/>
      </c>
      <c r="H129" s="201" t="str">
        <f>IFERROR(IFERROR(IFERROR(INDEX(兵法调用模板!$AV:$AV,MATCH(F129,兵法调用模板!$AU:$AU,0)),INDEX(兵法调用模板!$AZ:$AZ,MATCH(F129,兵法调用模板!$AY:$AY,0))),INDEX(兵法调用模板!$BD:$BD,MATCH(F129,兵法调用模板!$BC:$BC,0))),"")</f>
        <v/>
      </c>
      <c r="I129" s="201" t="str">
        <f>IFERROR(IFERROR(IFERROR(INDEX(兵法调用模板!$AW:$AW,MATCH(F129,兵法调用模板!$AU:$AU,0)),INDEX(兵法调用模板!$BA:$BA,MATCH(F129,兵法调用模板!$AY:$AY,0))),INDEX(兵法调用模板!$BE:$BE,MATCH(F129,兵法调用模板!$BC:$BC,0))),"")</f>
        <v/>
      </c>
      <c r="J129" s="172" t="s">
        <v>441</v>
      </c>
      <c r="K129" s="175">
        <f t="shared" si="11"/>
        <v>1</v>
      </c>
      <c r="M129" s="174" t="str">
        <f>IF(索引!T128="","",索引!T128&amp;2)</f>
        <v/>
      </c>
      <c r="N129" s="172" t="str">
        <f>IFERROR(IF(M129="","",IFERROR(IFERROR(INDEX(兵法调用模板!$BH:$BH,MATCH(M129,兵法调用模板!$AU:$AU,0)),INDEX(兵法调用模板!$BH:$BH,MATCH(M129,兵法调用模板!$AY:$AY,0))),INDEX(兵法调用模板!$BH:$BH,MATCH(M129,兵法调用模板!$BC:$BC,0)))),"")</f>
        <v/>
      </c>
      <c r="O129" s="201" t="str">
        <f>IFERROR(IFERROR(IFERROR(INDEX(兵法调用模板!$AV:$AV,MATCH(M129,兵法调用模板!$AU:$AU,0)),INDEX(兵法调用模板!$AZ:$AZ,MATCH(M129,兵法调用模板!$AY:$AY,0))),INDEX(兵法调用模板!$BD:$BD,MATCH(M129,兵法调用模板!$BC:$BC,0))),"")</f>
        <v/>
      </c>
      <c r="P129" s="201" t="str">
        <f>IFERROR(IFERROR(IFERROR(INDEX(兵法调用模板!$AW:$AW,MATCH(M129,兵法调用模板!$AU:$AU,0)),INDEX(兵法调用模板!$BA:$BA,MATCH(M129,兵法调用模板!$AY:$AY,0))),INDEX(兵法调用模板!$BE:$BE,MATCH(M129,兵法调用模板!$BC:$BC,0))),"")</f>
        <v/>
      </c>
      <c r="Q129" s="172" t="s">
        <v>441</v>
      </c>
      <c r="R129" s="175">
        <f t="shared" si="15"/>
        <v>1</v>
      </c>
      <c r="T129" s="174" t="str">
        <f>IF(索引!T128="","",索引!T128&amp;3)</f>
        <v/>
      </c>
      <c r="U129" s="172" t="str">
        <f>IFERROR(IF(T129="","",IFERROR(IFERROR(INDEX(兵法调用模板!$BH:$BH,MATCH(T129,兵法调用模板!$AU:$AU,0)),INDEX(兵法调用模板!$BH:$BH,MATCH(T129,兵法调用模板!$AY:$AY,0))),INDEX(兵法调用模板!$BH:$BH,MATCH(T129,兵法调用模板!$BC:$BC,0)))),"")</f>
        <v/>
      </c>
      <c r="V129" s="201" t="str">
        <f>IFERROR(IFERROR(IFERROR(INDEX(兵法调用模板!$AV:$AV,MATCH(T129,兵法调用模板!$AU:$AU,0)),INDEX(兵法调用模板!$AZ:$AZ,MATCH(T129,兵法调用模板!$AY:$AY,0))),INDEX(兵法调用模板!$BD:$BD,MATCH(T129,兵法调用模板!$BC:$BC,0))),"")</f>
        <v/>
      </c>
      <c r="W129" s="201" t="str">
        <f>IFERROR(IFERROR(IFERROR(INDEX(兵法调用模板!$AW:$AW,MATCH(T129,兵法调用模板!$AU:$AU,0)),INDEX(兵法调用模板!$BA:$BA,MATCH(T129,兵法调用模板!$AY:$AY,0))),INDEX(兵法调用模板!$BE:$BE,MATCH(T129,兵法调用模板!$BC:$BC,0))),"")</f>
        <v/>
      </c>
      <c r="X129" s="172" t="s">
        <v>441</v>
      </c>
      <c r="Y129" s="175">
        <f t="shared" si="13"/>
        <v>1</v>
      </c>
      <c r="AA129" s="174" t="str">
        <f>IF(索引!T128="","",索引!T128&amp;4)</f>
        <v/>
      </c>
      <c r="AB129" s="172" t="str">
        <f>IFERROR(IF(AA129="","",IFERROR(IFERROR(INDEX(兵法调用模板!$BH:$BH,MATCH(AA129,兵法调用模板!$AU:$AU,0)),INDEX(兵法调用模板!$BH:$BH,MATCH(AA129,兵法调用模板!$AY:$AY,0))),INDEX(兵法调用模板!$BH:$BH,MATCH(AA129,兵法调用模板!$BC:$BC,0)))),"")</f>
        <v/>
      </c>
      <c r="AC129" s="201" t="str">
        <f>IFERROR(IFERROR(IFERROR(INDEX(兵法调用模板!$AV:$AV,MATCH(AA129,兵法调用模板!$AU:$AU,0)),INDEX(兵法调用模板!$AZ:$AZ,MATCH(AA129,兵法调用模板!$AY:$AY,0))),INDEX(兵法调用模板!$BD:$BD,MATCH(AA129,兵法调用模板!$BC:$BC,0))),"")</f>
        <v/>
      </c>
      <c r="AD129" s="201" t="str">
        <f>IFERROR(IFERROR(IFERROR(INDEX(兵法调用模板!$AW:$AW,MATCH(AA129,兵法调用模板!$AU:$AU,0)),INDEX(兵法调用模板!$BA:$BA,MATCH(AA129,兵法调用模板!$AY:$AY,0))),INDEX(兵法调用模板!$BE:$BE,MATCH(AA129,兵法调用模板!$BC:$BC,0))),"")</f>
        <v/>
      </c>
      <c r="AE129" s="172" t="s">
        <v>441</v>
      </c>
      <c r="AF129" s="175">
        <f t="shared" si="16"/>
        <v>1</v>
      </c>
      <c r="AH129" s="174" t="str">
        <f>IF(索引!T128="","",索引!T128&amp;5)</f>
        <v/>
      </c>
      <c r="AI129" s="172" t="str">
        <f>IFERROR(IF(AH129="","",IFERROR(IFERROR(INDEX(兵法调用模板!$BH:$BH,MATCH(AH129,兵法调用模板!$AU:$AU,0)),INDEX(兵法调用模板!$BH:$BH,MATCH(AH129,兵法调用模板!$AY:$AY,0))),INDEX(兵法调用模板!$BH:$BH,MATCH(AH129,兵法调用模板!$BC:$BC,0)))),"")</f>
        <v/>
      </c>
      <c r="AJ129" s="201" t="str">
        <f>IFERROR(IFERROR(IFERROR(INDEX(兵法调用模板!$AV:$AV,MATCH(AH129,兵法调用模板!$AU:$AU,0)),INDEX(兵法调用模板!$AZ:$AZ,MATCH(AH129,兵法调用模板!$AY:$AY,0))),INDEX(兵法调用模板!$BD:$BD,MATCH(AH129,兵法调用模板!$BC:$BC,0))),"")</f>
        <v/>
      </c>
      <c r="AK129" s="201" t="str">
        <f>IFERROR(IFERROR(IFERROR(INDEX(兵法调用模板!$AW:$AW,MATCH(AH129,兵法调用模板!$AU:$AU,0)),INDEX(兵法调用模板!$BA:$BA,MATCH(AH129,兵法调用模板!$AY:$AY,0))),INDEX(兵法调用模板!$BE:$BE,MATCH(AH129,兵法调用模板!$BC:$BC,0))),"")</f>
        <v/>
      </c>
      <c r="AL129" s="172" t="s">
        <v>441</v>
      </c>
      <c r="AM129" s="175">
        <f t="shared" si="14"/>
        <v>1</v>
      </c>
    </row>
    <row r="130" spans="6:39">
      <c r="F130" s="174" t="str">
        <f>IF(索引!T129="","",索引!T129&amp;1)</f>
        <v/>
      </c>
      <c r="G130" s="172" t="str">
        <f>IFERROR(IF(F130="","",IFERROR(IFERROR(INDEX(兵法调用模板!$BH:$BH,MATCH(F130,兵法调用模板!$AU:$AU,0)),INDEX(兵法调用模板!$BH:$BH,MATCH(F130,兵法调用模板!$AY:$AY,0))),INDEX(兵法调用模板!$BH:$BH,MATCH(F130,兵法调用模板!$BC:$BC,0)))),"")</f>
        <v/>
      </c>
      <c r="H130" s="201" t="str">
        <f>IFERROR(IFERROR(IFERROR(INDEX(兵法调用模板!$AV:$AV,MATCH(F130,兵法调用模板!$AU:$AU,0)),INDEX(兵法调用模板!$AZ:$AZ,MATCH(F130,兵法调用模板!$AY:$AY,0))),INDEX(兵法调用模板!$BD:$BD,MATCH(F130,兵法调用模板!$BC:$BC,0))),"")</f>
        <v/>
      </c>
      <c r="I130" s="201" t="str">
        <f>IFERROR(IFERROR(IFERROR(INDEX(兵法调用模板!$AW:$AW,MATCH(F130,兵法调用模板!$AU:$AU,0)),INDEX(兵法调用模板!$BA:$BA,MATCH(F130,兵法调用模板!$AY:$AY,0))),INDEX(兵法调用模板!$BE:$BE,MATCH(F130,兵法调用模板!$BC:$BC,0))),"")</f>
        <v/>
      </c>
      <c r="J130" s="172" t="s">
        <v>441</v>
      </c>
      <c r="K130" s="175">
        <f t="shared" si="11"/>
        <v>1</v>
      </c>
      <c r="M130" s="174" t="str">
        <f>IF(索引!T129="","",索引!T129&amp;2)</f>
        <v/>
      </c>
      <c r="N130" s="172" t="str">
        <f>IFERROR(IF(M130="","",IFERROR(IFERROR(INDEX(兵法调用模板!$BH:$BH,MATCH(M130,兵法调用模板!$AU:$AU,0)),INDEX(兵法调用模板!$BH:$BH,MATCH(M130,兵法调用模板!$AY:$AY,0))),INDEX(兵法调用模板!$BH:$BH,MATCH(M130,兵法调用模板!$BC:$BC,0)))),"")</f>
        <v/>
      </c>
      <c r="O130" s="201" t="str">
        <f>IFERROR(IFERROR(IFERROR(INDEX(兵法调用模板!$AV:$AV,MATCH(M130,兵法调用模板!$AU:$AU,0)),INDEX(兵法调用模板!$AZ:$AZ,MATCH(M130,兵法调用模板!$AY:$AY,0))),INDEX(兵法调用模板!$BD:$BD,MATCH(M130,兵法调用模板!$BC:$BC,0))),"")</f>
        <v/>
      </c>
      <c r="P130" s="201" t="str">
        <f>IFERROR(IFERROR(IFERROR(INDEX(兵法调用模板!$AW:$AW,MATCH(M130,兵法调用模板!$AU:$AU,0)),INDEX(兵法调用模板!$BA:$BA,MATCH(M130,兵法调用模板!$AY:$AY,0))),INDEX(兵法调用模板!$BE:$BE,MATCH(M130,兵法调用模板!$BC:$BC,0))),"")</f>
        <v/>
      </c>
      <c r="Q130" s="172" t="s">
        <v>441</v>
      </c>
      <c r="R130" s="175">
        <f t="shared" si="15"/>
        <v>1</v>
      </c>
      <c r="T130" s="174" t="str">
        <f>IF(索引!T129="","",索引!T129&amp;3)</f>
        <v/>
      </c>
      <c r="U130" s="172" t="str">
        <f>IFERROR(IF(T130="","",IFERROR(IFERROR(INDEX(兵法调用模板!$BH:$BH,MATCH(T130,兵法调用模板!$AU:$AU,0)),INDEX(兵法调用模板!$BH:$BH,MATCH(T130,兵法调用模板!$AY:$AY,0))),INDEX(兵法调用模板!$BH:$BH,MATCH(T130,兵法调用模板!$BC:$BC,0)))),"")</f>
        <v/>
      </c>
      <c r="V130" s="201" t="str">
        <f>IFERROR(IFERROR(IFERROR(INDEX(兵法调用模板!$AV:$AV,MATCH(T130,兵法调用模板!$AU:$AU,0)),INDEX(兵法调用模板!$AZ:$AZ,MATCH(T130,兵法调用模板!$AY:$AY,0))),INDEX(兵法调用模板!$BD:$BD,MATCH(T130,兵法调用模板!$BC:$BC,0))),"")</f>
        <v/>
      </c>
      <c r="W130" s="201" t="str">
        <f>IFERROR(IFERROR(IFERROR(INDEX(兵法调用模板!$AW:$AW,MATCH(T130,兵法调用模板!$AU:$AU,0)),INDEX(兵法调用模板!$BA:$BA,MATCH(T130,兵法调用模板!$AY:$AY,0))),INDEX(兵法调用模板!$BE:$BE,MATCH(T130,兵法调用模板!$BC:$BC,0))),"")</f>
        <v/>
      </c>
      <c r="X130" s="172" t="s">
        <v>441</v>
      </c>
      <c r="Y130" s="175">
        <f t="shared" si="13"/>
        <v>1</v>
      </c>
      <c r="AA130" s="174" t="str">
        <f>IF(索引!T129="","",索引!T129&amp;4)</f>
        <v/>
      </c>
      <c r="AB130" s="172" t="str">
        <f>IFERROR(IF(AA130="","",IFERROR(IFERROR(INDEX(兵法调用模板!$BH:$BH,MATCH(AA130,兵法调用模板!$AU:$AU,0)),INDEX(兵法调用模板!$BH:$BH,MATCH(AA130,兵法调用模板!$AY:$AY,0))),INDEX(兵法调用模板!$BH:$BH,MATCH(AA130,兵法调用模板!$BC:$BC,0)))),"")</f>
        <v/>
      </c>
      <c r="AC130" s="201" t="str">
        <f>IFERROR(IFERROR(IFERROR(INDEX(兵法调用模板!$AV:$AV,MATCH(AA130,兵法调用模板!$AU:$AU,0)),INDEX(兵法调用模板!$AZ:$AZ,MATCH(AA130,兵法调用模板!$AY:$AY,0))),INDEX(兵法调用模板!$BD:$BD,MATCH(AA130,兵法调用模板!$BC:$BC,0))),"")</f>
        <v/>
      </c>
      <c r="AD130" s="201" t="str">
        <f>IFERROR(IFERROR(IFERROR(INDEX(兵法调用模板!$AW:$AW,MATCH(AA130,兵法调用模板!$AU:$AU,0)),INDEX(兵法调用模板!$BA:$BA,MATCH(AA130,兵法调用模板!$AY:$AY,0))),INDEX(兵法调用模板!$BE:$BE,MATCH(AA130,兵法调用模板!$BC:$BC,0))),"")</f>
        <v/>
      </c>
      <c r="AE130" s="172" t="s">
        <v>441</v>
      </c>
      <c r="AF130" s="175">
        <f t="shared" si="16"/>
        <v>1</v>
      </c>
      <c r="AH130" s="174" t="str">
        <f>IF(索引!T129="","",索引!T129&amp;5)</f>
        <v/>
      </c>
      <c r="AI130" s="172" t="str">
        <f>IFERROR(IF(AH130="","",IFERROR(IFERROR(INDEX(兵法调用模板!$BH:$BH,MATCH(AH130,兵法调用模板!$AU:$AU,0)),INDEX(兵法调用模板!$BH:$BH,MATCH(AH130,兵法调用模板!$AY:$AY,0))),INDEX(兵法调用模板!$BH:$BH,MATCH(AH130,兵法调用模板!$BC:$BC,0)))),"")</f>
        <v/>
      </c>
      <c r="AJ130" s="201" t="str">
        <f>IFERROR(IFERROR(IFERROR(INDEX(兵法调用模板!$AV:$AV,MATCH(AH130,兵法调用模板!$AU:$AU,0)),INDEX(兵法调用模板!$AZ:$AZ,MATCH(AH130,兵法调用模板!$AY:$AY,0))),INDEX(兵法调用模板!$BD:$BD,MATCH(AH130,兵法调用模板!$BC:$BC,0))),"")</f>
        <v/>
      </c>
      <c r="AK130" s="201" t="str">
        <f>IFERROR(IFERROR(IFERROR(INDEX(兵法调用模板!$AW:$AW,MATCH(AH130,兵法调用模板!$AU:$AU,0)),INDEX(兵法调用模板!$BA:$BA,MATCH(AH130,兵法调用模板!$AY:$AY,0))),INDEX(兵法调用模板!$BE:$BE,MATCH(AH130,兵法调用模板!$BC:$BC,0))),"")</f>
        <v/>
      </c>
      <c r="AL130" s="172" t="s">
        <v>441</v>
      </c>
      <c r="AM130" s="175">
        <f t="shared" si="14"/>
        <v>1</v>
      </c>
    </row>
    <row r="131" spans="6:39">
      <c r="F131" s="174" t="str">
        <f>IF(索引!T130="","",索引!T130&amp;1)</f>
        <v/>
      </c>
      <c r="G131" s="172" t="str">
        <f>IFERROR(IF(F131="","",IFERROR(IFERROR(INDEX(兵法调用模板!$BH:$BH,MATCH(F131,兵法调用模板!$AU:$AU,0)),INDEX(兵法调用模板!$BH:$BH,MATCH(F131,兵法调用模板!$AY:$AY,0))),INDEX(兵法调用模板!$BH:$BH,MATCH(F131,兵法调用模板!$BC:$BC,0)))),"")</f>
        <v/>
      </c>
      <c r="H131" s="201" t="str">
        <f>IFERROR(IFERROR(IFERROR(INDEX(兵法调用模板!$AV:$AV,MATCH(F131,兵法调用模板!$AU:$AU,0)),INDEX(兵法调用模板!$AZ:$AZ,MATCH(F131,兵法调用模板!$AY:$AY,0))),INDEX(兵法调用模板!$BD:$BD,MATCH(F131,兵法调用模板!$BC:$BC,0))),"")</f>
        <v/>
      </c>
      <c r="I131" s="201" t="str">
        <f>IFERROR(IFERROR(IFERROR(INDEX(兵法调用模板!$AW:$AW,MATCH(F131,兵法调用模板!$AU:$AU,0)),INDEX(兵法调用模板!$BA:$BA,MATCH(F131,兵法调用模板!$AY:$AY,0))),INDEX(兵法调用模板!$BE:$BE,MATCH(F131,兵法调用模板!$BC:$BC,0))),"")</f>
        <v/>
      </c>
      <c r="J131" s="172" t="s">
        <v>441</v>
      </c>
      <c r="K131" s="175">
        <f t="shared" si="11"/>
        <v>1</v>
      </c>
      <c r="M131" s="174" t="str">
        <f>IF(索引!T130="","",索引!T130&amp;2)</f>
        <v/>
      </c>
      <c r="N131" s="172" t="str">
        <f>IFERROR(IF(M131="","",IFERROR(IFERROR(INDEX(兵法调用模板!$BH:$BH,MATCH(M131,兵法调用模板!$AU:$AU,0)),INDEX(兵法调用模板!$BH:$BH,MATCH(M131,兵法调用模板!$AY:$AY,0))),INDEX(兵法调用模板!$BH:$BH,MATCH(M131,兵法调用模板!$BC:$BC,0)))),"")</f>
        <v/>
      </c>
      <c r="O131" s="201" t="str">
        <f>IFERROR(IFERROR(IFERROR(INDEX(兵法调用模板!$AV:$AV,MATCH(M131,兵法调用模板!$AU:$AU,0)),INDEX(兵法调用模板!$AZ:$AZ,MATCH(M131,兵法调用模板!$AY:$AY,0))),INDEX(兵法调用模板!$BD:$BD,MATCH(M131,兵法调用模板!$BC:$BC,0))),"")</f>
        <v/>
      </c>
      <c r="P131" s="201" t="str">
        <f>IFERROR(IFERROR(IFERROR(INDEX(兵法调用模板!$AW:$AW,MATCH(M131,兵法调用模板!$AU:$AU,0)),INDEX(兵法调用模板!$BA:$BA,MATCH(M131,兵法调用模板!$AY:$AY,0))),INDEX(兵法调用模板!$BE:$BE,MATCH(M131,兵法调用模板!$BC:$BC,0))),"")</f>
        <v/>
      </c>
      <c r="Q131" s="172" t="s">
        <v>441</v>
      </c>
      <c r="R131" s="175">
        <f t="shared" si="15"/>
        <v>1</v>
      </c>
      <c r="T131" s="174" t="str">
        <f>IF(索引!T130="","",索引!T130&amp;3)</f>
        <v/>
      </c>
      <c r="U131" s="172" t="str">
        <f>IFERROR(IF(T131="","",IFERROR(IFERROR(INDEX(兵法调用模板!$BH:$BH,MATCH(T131,兵法调用模板!$AU:$AU,0)),INDEX(兵法调用模板!$BH:$BH,MATCH(T131,兵法调用模板!$AY:$AY,0))),INDEX(兵法调用模板!$BH:$BH,MATCH(T131,兵法调用模板!$BC:$BC,0)))),"")</f>
        <v/>
      </c>
      <c r="V131" s="201" t="str">
        <f>IFERROR(IFERROR(IFERROR(INDEX(兵法调用模板!$AV:$AV,MATCH(T131,兵法调用模板!$AU:$AU,0)),INDEX(兵法调用模板!$AZ:$AZ,MATCH(T131,兵法调用模板!$AY:$AY,0))),INDEX(兵法调用模板!$BD:$BD,MATCH(T131,兵法调用模板!$BC:$BC,0))),"")</f>
        <v/>
      </c>
      <c r="W131" s="201" t="str">
        <f>IFERROR(IFERROR(IFERROR(INDEX(兵法调用模板!$AW:$AW,MATCH(T131,兵法调用模板!$AU:$AU,0)),INDEX(兵法调用模板!$BA:$BA,MATCH(T131,兵法调用模板!$AY:$AY,0))),INDEX(兵法调用模板!$BE:$BE,MATCH(T131,兵法调用模板!$BC:$BC,0))),"")</f>
        <v/>
      </c>
      <c r="X131" s="172" t="s">
        <v>441</v>
      </c>
      <c r="Y131" s="175">
        <f t="shared" si="13"/>
        <v>1</v>
      </c>
      <c r="AA131" s="174" t="str">
        <f>IF(索引!T130="","",索引!T130&amp;4)</f>
        <v/>
      </c>
      <c r="AB131" s="172" t="str">
        <f>IFERROR(IF(AA131="","",IFERROR(IFERROR(INDEX(兵法调用模板!$BH:$BH,MATCH(AA131,兵法调用模板!$AU:$AU,0)),INDEX(兵法调用模板!$BH:$BH,MATCH(AA131,兵法调用模板!$AY:$AY,0))),INDEX(兵法调用模板!$BH:$BH,MATCH(AA131,兵法调用模板!$BC:$BC,0)))),"")</f>
        <v/>
      </c>
      <c r="AC131" s="201" t="str">
        <f>IFERROR(IFERROR(IFERROR(INDEX(兵法调用模板!$AV:$AV,MATCH(AA131,兵法调用模板!$AU:$AU,0)),INDEX(兵法调用模板!$AZ:$AZ,MATCH(AA131,兵法调用模板!$AY:$AY,0))),INDEX(兵法调用模板!$BD:$BD,MATCH(AA131,兵法调用模板!$BC:$BC,0))),"")</f>
        <v/>
      </c>
      <c r="AD131" s="201" t="str">
        <f>IFERROR(IFERROR(IFERROR(INDEX(兵法调用模板!$AW:$AW,MATCH(AA131,兵法调用模板!$AU:$AU,0)),INDEX(兵法调用模板!$BA:$BA,MATCH(AA131,兵法调用模板!$AY:$AY,0))),INDEX(兵法调用模板!$BE:$BE,MATCH(AA131,兵法调用模板!$BC:$BC,0))),"")</f>
        <v/>
      </c>
      <c r="AE131" s="172" t="s">
        <v>441</v>
      </c>
      <c r="AF131" s="175">
        <f t="shared" si="16"/>
        <v>1</v>
      </c>
      <c r="AH131" s="174" t="str">
        <f>IF(索引!T130="","",索引!T130&amp;5)</f>
        <v/>
      </c>
      <c r="AI131" s="172" t="str">
        <f>IFERROR(IF(AH131="","",IFERROR(IFERROR(INDEX(兵法调用模板!$BH:$BH,MATCH(AH131,兵法调用模板!$AU:$AU,0)),INDEX(兵法调用模板!$BH:$BH,MATCH(AH131,兵法调用模板!$AY:$AY,0))),INDEX(兵法调用模板!$BH:$BH,MATCH(AH131,兵法调用模板!$BC:$BC,0)))),"")</f>
        <v/>
      </c>
      <c r="AJ131" s="201" t="str">
        <f>IFERROR(IFERROR(IFERROR(INDEX(兵法调用模板!$AV:$AV,MATCH(AH131,兵法调用模板!$AU:$AU,0)),INDEX(兵法调用模板!$AZ:$AZ,MATCH(AH131,兵法调用模板!$AY:$AY,0))),INDEX(兵法调用模板!$BD:$BD,MATCH(AH131,兵法调用模板!$BC:$BC,0))),"")</f>
        <v/>
      </c>
      <c r="AK131" s="201" t="str">
        <f>IFERROR(IFERROR(IFERROR(INDEX(兵法调用模板!$AW:$AW,MATCH(AH131,兵法调用模板!$AU:$AU,0)),INDEX(兵法调用模板!$BA:$BA,MATCH(AH131,兵法调用模板!$AY:$AY,0))),INDEX(兵法调用模板!$BE:$BE,MATCH(AH131,兵法调用模板!$BC:$BC,0))),"")</f>
        <v/>
      </c>
      <c r="AL131" s="172" t="s">
        <v>441</v>
      </c>
      <c r="AM131" s="175">
        <f t="shared" si="14"/>
        <v>1</v>
      </c>
    </row>
    <row r="132" spans="6:39">
      <c r="F132" s="174" t="str">
        <f>IF(索引!T131="","",索引!T131&amp;1)</f>
        <v/>
      </c>
      <c r="G132" s="172" t="str">
        <f>IFERROR(IF(F132="","",IFERROR(IFERROR(INDEX(兵法调用模板!$BH:$BH,MATCH(F132,兵法调用模板!$AU:$AU,0)),INDEX(兵法调用模板!$BH:$BH,MATCH(F132,兵法调用模板!$AY:$AY,0))),INDEX(兵法调用模板!$BH:$BH,MATCH(F132,兵法调用模板!$BC:$BC,0)))),"")</f>
        <v/>
      </c>
      <c r="H132" s="201" t="str">
        <f>IFERROR(IFERROR(IFERROR(INDEX(兵法调用模板!$AV:$AV,MATCH(F132,兵法调用模板!$AU:$AU,0)),INDEX(兵法调用模板!$AZ:$AZ,MATCH(F132,兵法调用模板!$AY:$AY,0))),INDEX(兵法调用模板!$BD:$BD,MATCH(F132,兵法调用模板!$BC:$BC,0))),"")</f>
        <v/>
      </c>
      <c r="I132" s="201" t="str">
        <f>IFERROR(IFERROR(IFERROR(INDEX(兵法调用模板!$AW:$AW,MATCH(F132,兵法调用模板!$AU:$AU,0)),INDEX(兵法调用模板!$BA:$BA,MATCH(F132,兵法调用模板!$AY:$AY,0))),INDEX(兵法调用模板!$BE:$BE,MATCH(F132,兵法调用模板!$BC:$BC,0))),"")</f>
        <v/>
      </c>
      <c r="J132" s="172" t="s">
        <v>441</v>
      </c>
      <c r="K132" s="175">
        <f t="shared" si="11"/>
        <v>1</v>
      </c>
      <c r="M132" s="174" t="str">
        <f>IF(索引!T131="","",索引!T131&amp;2)</f>
        <v/>
      </c>
      <c r="N132" s="172" t="str">
        <f>IFERROR(IF(M132="","",IFERROR(IFERROR(INDEX(兵法调用模板!$BH:$BH,MATCH(M132,兵法调用模板!$AU:$AU,0)),INDEX(兵法调用模板!$BH:$BH,MATCH(M132,兵法调用模板!$AY:$AY,0))),INDEX(兵法调用模板!$BH:$BH,MATCH(M132,兵法调用模板!$BC:$BC,0)))),"")</f>
        <v/>
      </c>
      <c r="O132" s="201" t="str">
        <f>IFERROR(IFERROR(IFERROR(INDEX(兵法调用模板!$AV:$AV,MATCH(M132,兵法调用模板!$AU:$AU,0)),INDEX(兵法调用模板!$AZ:$AZ,MATCH(M132,兵法调用模板!$AY:$AY,0))),INDEX(兵法调用模板!$BD:$BD,MATCH(M132,兵法调用模板!$BC:$BC,0))),"")</f>
        <v/>
      </c>
      <c r="P132" s="201" t="str">
        <f>IFERROR(IFERROR(IFERROR(INDEX(兵法调用模板!$AW:$AW,MATCH(M132,兵法调用模板!$AU:$AU,0)),INDEX(兵法调用模板!$BA:$BA,MATCH(M132,兵法调用模板!$AY:$AY,0))),INDEX(兵法调用模板!$BE:$BE,MATCH(M132,兵法调用模板!$BC:$BC,0))),"")</f>
        <v/>
      </c>
      <c r="Q132" s="172" t="s">
        <v>441</v>
      </c>
      <c r="R132" s="175">
        <f t="shared" si="15"/>
        <v>1</v>
      </c>
      <c r="T132" s="174" t="str">
        <f>IF(索引!T131="","",索引!T131&amp;3)</f>
        <v/>
      </c>
      <c r="U132" s="172" t="str">
        <f>IFERROR(IF(T132="","",IFERROR(IFERROR(INDEX(兵法调用模板!$BH:$BH,MATCH(T132,兵法调用模板!$AU:$AU,0)),INDEX(兵法调用模板!$BH:$BH,MATCH(T132,兵法调用模板!$AY:$AY,0))),INDEX(兵法调用模板!$BH:$BH,MATCH(T132,兵法调用模板!$BC:$BC,0)))),"")</f>
        <v/>
      </c>
      <c r="V132" s="201" t="str">
        <f>IFERROR(IFERROR(IFERROR(INDEX(兵法调用模板!$AV:$AV,MATCH(T132,兵法调用模板!$AU:$AU,0)),INDEX(兵法调用模板!$AZ:$AZ,MATCH(T132,兵法调用模板!$AY:$AY,0))),INDEX(兵法调用模板!$BD:$BD,MATCH(T132,兵法调用模板!$BC:$BC,0))),"")</f>
        <v/>
      </c>
      <c r="W132" s="201" t="str">
        <f>IFERROR(IFERROR(IFERROR(INDEX(兵法调用模板!$AW:$AW,MATCH(T132,兵法调用模板!$AU:$AU,0)),INDEX(兵法调用模板!$BA:$BA,MATCH(T132,兵法调用模板!$AY:$AY,0))),INDEX(兵法调用模板!$BE:$BE,MATCH(T132,兵法调用模板!$BC:$BC,0))),"")</f>
        <v/>
      </c>
      <c r="X132" s="172" t="s">
        <v>441</v>
      </c>
      <c r="Y132" s="175">
        <f t="shared" si="13"/>
        <v>1</v>
      </c>
      <c r="AA132" s="174" t="str">
        <f>IF(索引!T131="","",索引!T131&amp;4)</f>
        <v/>
      </c>
      <c r="AB132" s="172" t="str">
        <f>IFERROR(IF(AA132="","",IFERROR(IFERROR(INDEX(兵法调用模板!$BH:$BH,MATCH(AA132,兵法调用模板!$AU:$AU,0)),INDEX(兵法调用模板!$BH:$BH,MATCH(AA132,兵法调用模板!$AY:$AY,0))),INDEX(兵法调用模板!$BH:$BH,MATCH(AA132,兵法调用模板!$BC:$BC,0)))),"")</f>
        <v/>
      </c>
      <c r="AC132" s="201" t="str">
        <f>IFERROR(IFERROR(IFERROR(INDEX(兵法调用模板!$AV:$AV,MATCH(AA132,兵法调用模板!$AU:$AU,0)),INDEX(兵法调用模板!$AZ:$AZ,MATCH(AA132,兵法调用模板!$AY:$AY,0))),INDEX(兵法调用模板!$BD:$BD,MATCH(AA132,兵法调用模板!$BC:$BC,0))),"")</f>
        <v/>
      </c>
      <c r="AD132" s="201" t="str">
        <f>IFERROR(IFERROR(IFERROR(INDEX(兵法调用模板!$AW:$AW,MATCH(AA132,兵法调用模板!$AU:$AU,0)),INDEX(兵法调用模板!$BA:$BA,MATCH(AA132,兵法调用模板!$AY:$AY,0))),INDEX(兵法调用模板!$BE:$BE,MATCH(AA132,兵法调用模板!$BC:$BC,0))),"")</f>
        <v/>
      </c>
      <c r="AE132" s="172" t="s">
        <v>441</v>
      </c>
      <c r="AF132" s="175">
        <f t="shared" si="16"/>
        <v>1</v>
      </c>
      <c r="AH132" s="174" t="str">
        <f>IF(索引!T131="","",索引!T131&amp;5)</f>
        <v/>
      </c>
      <c r="AI132" s="172" t="str">
        <f>IFERROR(IF(AH132="","",IFERROR(IFERROR(INDEX(兵法调用模板!$BH:$BH,MATCH(AH132,兵法调用模板!$AU:$AU,0)),INDEX(兵法调用模板!$BH:$BH,MATCH(AH132,兵法调用模板!$AY:$AY,0))),INDEX(兵法调用模板!$BH:$BH,MATCH(AH132,兵法调用模板!$BC:$BC,0)))),"")</f>
        <v/>
      </c>
      <c r="AJ132" s="201" t="str">
        <f>IFERROR(IFERROR(IFERROR(INDEX(兵法调用模板!$AV:$AV,MATCH(AH132,兵法调用模板!$AU:$AU,0)),INDEX(兵法调用模板!$AZ:$AZ,MATCH(AH132,兵法调用模板!$AY:$AY,0))),INDEX(兵法调用模板!$BD:$BD,MATCH(AH132,兵法调用模板!$BC:$BC,0))),"")</f>
        <v/>
      </c>
      <c r="AK132" s="201" t="str">
        <f>IFERROR(IFERROR(IFERROR(INDEX(兵法调用模板!$AW:$AW,MATCH(AH132,兵法调用模板!$AU:$AU,0)),INDEX(兵法调用模板!$BA:$BA,MATCH(AH132,兵法调用模板!$AY:$AY,0))),INDEX(兵法调用模板!$BE:$BE,MATCH(AH132,兵法调用模板!$BC:$BC,0))),"")</f>
        <v/>
      </c>
      <c r="AL132" s="172" t="s">
        <v>441</v>
      </c>
      <c r="AM132" s="175">
        <f t="shared" si="14"/>
        <v>1</v>
      </c>
    </row>
    <row r="133" spans="6:39">
      <c r="F133" s="174" t="str">
        <f>IF(索引!T132="","",索引!T132&amp;1)</f>
        <v/>
      </c>
      <c r="G133" s="172" t="str">
        <f>IFERROR(IF(F133="","",IFERROR(IFERROR(INDEX(兵法调用模板!$BH:$BH,MATCH(F133,兵法调用模板!$AU:$AU,0)),INDEX(兵法调用模板!$BH:$BH,MATCH(F133,兵法调用模板!$AY:$AY,0))),INDEX(兵法调用模板!$BH:$BH,MATCH(F133,兵法调用模板!$BC:$BC,0)))),"")</f>
        <v/>
      </c>
      <c r="H133" s="201" t="str">
        <f>IFERROR(IFERROR(IFERROR(INDEX(兵法调用模板!$AV:$AV,MATCH(F133,兵法调用模板!$AU:$AU,0)),INDEX(兵法调用模板!$AZ:$AZ,MATCH(F133,兵法调用模板!$AY:$AY,0))),INDEX(兵法调用模板!$BD:$BD,MATCH(F133,兵法调用模板!$BC:$BC,0))),"")</f>
        <v/>
      </c>
      <c r="I133" s="201" t="str">
        <f>IFERROR(IFERROR(IFERROR(INDEX(兵法调用模板!$AW:$AW,MATCH(F133,兵法调用模板!$AU:$AU,0)),INDEX(兵法调用模板!$BA:$BA,MATCH(F133,兵法调用模板!$AY:$AY,0))),INDEX(兵法调用模板!$BE:$BE,MATCH(F133,兵法调用模板!$BC:$BC,0))),"")</f>
        <v/>
      </c>
      <c r="J133" s="172" t="s">
        <v>441</v>
      </c>
      <c r="K133" s="175">
        <f t="shared" si="11"/>
        <v>1</v>
      </c>
      <c r="M133" s="174" t="str">
        <f>IF(索引!T132="","",索引!T132&amp;2)</f>
        <v/>
      </c>
      <c r="N133" s="172" t="str">
        <f>IFERROR(IF(M133="","",IFERROR(IFERROR(INDEX(兵法调用模板!$BH:$BH,MATCH(M133,兵法调用模板!$AU:$AU,0)),INDEX(兵法调用模板!$BH:$BH,MATCH(M133,兵法调用模板!$AY:$AY,0))),INDEX(兵法调用模板!$BH:$BH,MATCH(M133,兵法调用模板!$BC:$BC,0)))),"")</f>
        <v/>
      </c>
      <c r="O133" s="201" t="str">
        <f>IFERROR(IFERROR(IFERROR(INDEX(兵法调用模板!$AV:$AV,MATCH(M133,兵法调用模板!$AU:$AU,0)),INDEX(兵法调用模板!$AZ:$AZ,MATCH(M133,兵法调用模板!$AY:$AY,0))),INDEX(兵法调用模板!$BD:$BD,MATCH(M133,兵法调用模板!$BC:$BC,0))),"")</f>
        <v/>
      </c>
      <c r="P133" s="201" t="str">
        <f>IFERROR(IFERROR(IFERROR(INDEX(兵法调用模板!$AW:$AW,MATCH(M133,兵法调用模板!$AU:$AU,0)),INDEX(兵法调用模板!$BA:$BA,MATCH(M133,兵法调用模板!$AY:$AY,0))),INDEX(兵法调用模板!$BE:$BE,MATCH(M133,兵法调用模板!$BC:$BC,0))),"")</f>
        <v/>
      </c>
      <c r="Q133" s="172" t="s">
        <v>441</v>
      </c>
      <c r="R133" s="175">
        <f t="shared" si="15"/>
        <v>1</v>
      </c>
      <c r="T133" s="174" t="str">
        <f>IF(索引!T132="","",索引!T132&amp;3)</f>
        <v/>
      </c>
      <c r="U133" s="172" t="str">
        <f>IFERROR(IF(T133="","",IFERROR(IFERROR(INDEX(兵法调用模板!$BH:$BH,MATCH(T133,兵法调用模板!$AU:$AU,0)),INDEX(兵法调用模板!$BH:$BH,MATCH(T133,兵法调用模板!$AY:$AY,0))),INDEX(兵法调用模板!$BH:$BH,MATCH(T133,兵法调用模板!$BC:$BC,0)))),"")</f>
        <v/>
      </c>
      <c r="V133" s="201" t="str">
        <f>IFERROR(IFERROR(IFERROR(INDEX(兵法调用模板!$AV:$AV,MATCH(T133,兵法调用模板!$AU:$AU,0)),INDEX(兵法调用模板!$AZ:$AZ,MATCH(T133,兵法调用模板!$AY:$AY,0))),INDEX(兵法调用模板!$BD:$BD,MATCH(T133,兵法调用模板!$BC:$BC,0))),"")</f>
        <v/>
      </c>
      <c r="W133" s="201" t="str">
        <f>IFERROR(IFERROR(IFERROR(INDEX(兵法调用模板!$AW:$AW,MATCH(T133,兵法调用模板!$AU:$AU,0)),INDEX(兵法调用模板!$BA:$BA,MATCH(T133,兵法调用模板!$AY:$AY,0))),INDEX(兵法调用模板!$BE:$BE,MATCH(T133,兵法调用模板!$BC:$BC,0))),"")</f>
        <v/>
      </c>
      <c r="X133" s="172" t="s">
        <v>441</v>
      </c>
      <c r="Y133" s="175">
        <f t="shared" si="13"/>
        <v>1</v>
      </c>
      <c r="AA133" s="174" t="str">
        <f>IF(索引!T132="","",索引!T132&amp;4)</f>
        <v/>
      </c>
      <c r="AB133" s="172" t="str">
        <f>IFERROR(IF(AA133="","",IFERROR(IFERROR(INDEX(兵法调用模板!$BH:$BH,MATCH(AA133,兵法调用模板!$AU:$AU,0)),INDEX(兵法调用模板!$BH:$BH,MATCH(AA133,兵法调用模板!$AY:$AY,0))),INDEX(兵法调用模板!$BH:$BH,MATCH(AA133,兵法调用模板!$BC:$BC,0)))),"")</f>
        <v/>
      </c>
      <c r="AC133" s="201" t="str">
        <f>IFERROR(IFERROR(IFERROR(INDEX(兵法调用模板!$AV:$AV,MATCH(AA133,兵法调用模板!$AU:$AU,0)),INDEX(兵法调用模板!$AZ:$AZ,MATCH(AA133,兵法调用模板!$AY:$AY,0))),INDEX(兵法调用模板!$BD:$BD,MATCH(AA133,兵法调用模板!$BC:$BC,0))),"")</f>
        <v/>
      </c>
      <c r="AD133" s="201" t="str">
        <f>IFERROR(IFERROR(IFERROR(INDEX(兵法调用模板!$AW:$AW,MATCH(AA133,兵法调用模板!$AU:$AU,0)),INDEX(兵法调用模板!$BA:$BA,MATCH(AA133,兵法调用模板!$AY:$AY,0))),INDEX(兵法调用模板!$BE:$BE,MATCH(AA133,兵法调用模板!$BC:$BC,0))),"")</f>
        <v/>
      </c>
      <c r="AE133" s="172" t="s">
        <v>441</v>
      </c>
      <c r="AF133" s="175">
        <f t="shared" si="16"/>
        <v>1</v>
      </c>
      <c r="AH133" s="174" t="str">
        <f>IF(索引!T132="","",索引!T132&amp;5)</f>
        <v/>
      </c>
      <c r="AI133" s="172" t="str">
        <f>IFERROR(IF(AH133="","",IFERROR(IFERROR(INDEX(兵法调用模板!$BH:$BH,MATCH(AH133,兵法调用模板!$AU:$AU,0)),INDEX(兵法调用模板!$BH:$BH,MATCH(AH133,兵法调用模板!$AY:$AY,0))),INDEX(兵法调用模板!$BH:$BH,MATCH(AH133,兵法调用模板!$BC:$BC,0)))),"")</f>
        <v/>
      </c>
      <c r="AJ133" s="201" t="str">
        <f>IFERROR(IFERROR(IFERROR(INDEX(兵法调用模板!$AV:$AV,MATCH(AH133,兵法调用模板!$AU:$AU,0)),INDEX(兵法调用模板!$AZ:$AZ,MATCH(AH133,兵法调用模板!$AY:$AY,0))),INDEX(兵法调用模板!$BD:$BD,MATCH(AH133,兵法调用模板!$BC:$BC,0))),"")</f>
        <v/>
      </c>
      <c r="AK133" s="201" t="str">
        <f>IFERROR(IFERROR(IFERROR(INDEX(兵法调用模板!$AW:$AW,MATCH(AH133,兵法调用模板!$AU:$AU,0)),INDEX(兵法调用模板!$BA:$BA,MATCH(AH133,兵法调用模板!$AY:$AY,0))),INDEX(兵法调用模板!$BE:$BE,MATCH(AH133,兵法调用模板!$BC:$BC,0))),"")</f>
        <v/>
      </c>
      <c r="AL133" s="172" t="s">
        <v>441</v>
      </c>
      <c r="AM133" s="175">
        <f t="shared" si="14"/>
        <v>1</v>
      </c>
    </row>
    <row r="134" spans="6:39">
      <c r="F134" s="174" t="str">
        <f>IF(索引!T133="","",索引!T133&amp;1)</f>
        <v/>
      </c>
      <c r="G134" s="172" t="str">
        <f>IFERROR(IF(F134="","",IFERROR(IFERROR(INDEX(兵法调用模板!$BH:$BH,MATCH(F134,兵法调用模板!$AU:$AU,0)),INDEX(兵法调用模板!$BH:$BH,MATCH(F134,兵法调用模板!$AY:$AY,0))),INDEX(兵法调用模板!$BH:$BH,MATCH(F134,兵法调用模板!$BC:$BC,0)))),"")</f>
        <v/>
      </c>
      <c r="H134" s="201" t="str">
        <f>IFERROR(IFERROR(IFERROR(INDEX(兵法调用模板!$AV:$AV,MATCH(F134,兵法调用模板!$AU:$AU,0)),INDEX(兵法调用模板!$AZ:$AZ,MATCH(F134,兵法调用模板!$AY:$AY,0))),INDEX(兵法调用模板!$BD:$BD,MATCH(F134,兵法调用模板!$BC:$BC,0))),"")</f>
        <v/>
      </c>
      <c r="I134" s="201" t="str">
        <f>IFERROR(IFERROR(IFERROR(INDEX(兵法调用模板!$AW:$AW,MATCH(F134,兵法调用模板!$AU:$AU,0)),INDEX(兵法调用模板!$BA:$BA,MATCH(F134,兵法调用模板!$AY:$AY,0))),INDEX(兵法调用模板!$BE:$BE,MATCH(F134,兵法调用模板!$BC:$BC,0))),"")</f>
        <v/>
      </c>
      <c r="J134" s="172" t="s">
        <v>441</v>
      </c>
      <c r="K134" s="175">
        <f t="shared" si="11"/>
        <v>1</v>
      </c>
      <c r="M134" s="174" t="str">
        <f>IF(索引!T133="","",索引!T133&amp;2)</f>
        <v/>
      </c>
      <c r="N134" s="172" t="str">
        <f>IFERROR(IF(M134="","",IFERROR(IFERROR(INDEX(兵法调用模板!$BH:$BH,MATCH(M134,兵法调用模板!$AU:$AU,0)),INDEX(兵法调用模板!$BH:$BH,MATCH(M134,兵法调用模板!$AY:$AY,0))),INDEX(兵法调用模板!$BH:$BH,MATCH(M134,兵法调用模板!$BC:$BC,0)))),"")</f>
        <v/>
      </c>
      <c r="O134" s="201" t="str">
        <f>IFERROR(IFERROR(IFERROR(INDEX(兵法调用模板!$AV:$AV,MATCH(M134,兵法调用模板!$AU:$AU,0)),INDEX(兵法调用模板!$AZ:$AZ,MATCH(M134,兵法调用模板!$AY:$AY,0))),INDEX(兵法调用模板!$BD:$BD,MATCH(M134,兵法调用模板!$BC:$BC,0))),"")</f>
        <v/>
      </c>
      <c r="P134" s="201" t="str">
        <f>IFERROR(IFERROR(IFERROR(INDEX(兵法调用模板!$AW:$AW,MATCH(M134,兵法调用模板!$AU:$AU,0)),INDEX(兵法调用模板!$BA:$BA,MATCH(M134,兵法调用模板!$AY:$AY,0))),INDEX(兵法调用模板!$BE:$BE,MATCH(M134,兵法调用模板!$BC:$BC,0))),"")</f>
        <v/>
      </c>
      <c r="Q134" s="172" t="s">
        <v>441</v>
      </c>
      <c r="R134" s="175">
        <f t="shared" si="15"/>
        <v>1</v>
      </c>
      <c r="T134" s="174" t="str">
        <f>IF(索引!T133="","",索引!T133&amp;3)</f>
        <v/>
      </c>
      <c r="U134" s="172" t="str">
        <f>IFERROR(IF(T134="","",IFERROR(IFERROR(INDEX(兵法调用模板!$BH:$BH,MATCH(T134,兵法调用模板!$AU:$AU,0)),INDEX(兵法调用模板!$BH:$BH,MATCH(T134,兵法调用模板!$AY:$AY,0))),INDEX(兵法调用模板!$BH:$BH,MATCH(T134,兵法调用模板!$BC:$BC,0)))),"")</f>
        <v/>
      </c>
      <c r="V134" s="201" t="str">
        <f>IFERROR(IFERROR(IFERROR(INDEX(兵法调用模板!$AV:$AV,MATCH(T134,兵法调用模板!$AU:$AU,0)),INDEX(兵法调用模板!$AZ:$AZ,MATCH(T134,兵法调用模板!$AY:$AY,0))),INDEX(兵法调用模板!$BD:$BD,MATCH(T134,兵法调用模板!$BC:$BC,0))),"")</f>
        <v/>
      </c>
      <c r="W134" s="201" t="str">
        <f>IFERROR(IFERROR(IFERROR(INDEX(兵法调用模板!$AW:$AW,MATCH(T134,兵法调用模板!$AU:$AU,0)),INDEX(兵法调用模板!$BA:$BA,MATCH(T134,兵法调用模板!$AY:$AY,0))),INDEX(兵法调用模板!$BE:$BE,MATCH(T134,兵法调用模板!$BC:$BC,0))),"")</f>
        <v/>
      </c>
      <c r="X134" s="172" t="s">
        <v>441</v>
      </c>
      <c r="Y134" s="175">
        <f t="shared" si="13"/>
        <v>1</v>
      </c>
      <c r="AA134" s="174" t="str">
        <f>IF(索引!T133="","",索引!T133&amp;4)</f>
        <v/>
      </c>
      <c r="AB134" s="172" t="str">
        <f>IFERROR(IF(AA134="","",IFERROR(IFERROR(INDEX(兵法调用模板!$BH:$BH,MATCH(AA134,兵法调用模板!$AU:$AU,0)),INDEX(兵法调用模板!$BH:$BH,MATCH(AA134,兵法调用模板!$AY:$AY,0))),INDEX(兵法调用模板!$BH:$BH,MATCH(AA134,兵法调用模板!$BC:$BC,0)))),"")</f>
        <v/>
      </c>
      <c r="AC134" s="201" t="str">
        <f>IFERROR(IFERROR(IFERROR(INDEX(兵法调用模板!$AV:$AV,MATCH(AA134,兵法调用模板!$AU:$AU,0)),INDEX(兵法调用模板!$AZ:$AZ,MATCH(AA134,兵法调用模板!$AY:$AY,0))),INDEX(兵法调用模板!$BD:$BD,MATCH(AA134,兵法调用模板!$BC:$BC,0))),"")</f>
        <v/>
      </c>
      <c r="AD134" s="201" t="str">
        <f>IFERROR(IFERROR(IFERROR(INDEX(兵法调用模板!$AW:$AW,MATCH(AA134,兵法调用模板!$AU:$AU,0)),INDEX(兵法调用模板!$BA:$BA,MATCH(AA134,兵法调用模板!$AY:$AY,0))),INDEX(兵法调用模板!$BE:$BE,MATCH(AA134,兵法调用模板!$BC:$BC,0))),"")</f>
        <v/>
      </c>
      <c r="AE134" s="172" t="s">
        <v>441</v>
      </c>
      <c r="AF134" s="175">
        <f t="shared" si="16"/>
        <v>1</v>
      </c>
      <c r="AH134" s="174" t="str">
        <f>IF(索引!T133="","",索引!T133&amp;5)</f>
        <v/>
      </c>
      <c r="AI134" s="172" t="str">
        <f>IFERROR(IF(AH134="","",IFERROR(IFERROR(INDEX(兵法调用模板!$BH:$BH,MATCH(AH134,兵法调用模板!$AU:$AU,0)),INDEX(兵法调用模板!$BH:$BH,MATCH(AH134,兵法调用模板!$AY:$AY,0))),INDEX(兵法调用模板!$BH:$BH,MATCH(AH134,兵法调用模板!$BC:$BC,0)))),"")</f>
        <v/>
      </c>
      <c r="AJ134" s="201" t="str">
        <f>IFERROR(IFERROR(IFERROR(INDEX(兵法调用模板!$AV:$AV,MATCH(AH134,兵法调用模板!$AU:$AU,0)),INDEX(兵法调用模板!$AZ:$AZ,MATCH(AH134,兵法调用模板!$AY:$AY,0))),INDEX(兵法调用模板!$BD:$BD,MATCH(AH134,兵法调用模板!$BC:$BC,0))),"")</f>
        <v/>
      </c>
      <c r="AK134" s="201" t="str">
        <f>IFERROR(IFERROR(IFERROR(INDEX(兵法调用模板!$AW:$AW,MATCH(AH134,兵法调用模板!$AU:$AU,0)),INDEX(兵法调用模板!$BA:$BA,MATCH(AH134,兵法调用模板!$AY:$AY,0))),INDEX(兵法调用模板!$BE:$BE,MATCH(AH134,兵法调用模板!$BC:$BC,0))),"")</f>
        <v/>
      </c>
      <c r="AL134" s="172" t="s">
        <v>441</v>
      </c>
      <c r="AM134" s="175">
        <f t="shared" si="14"/>
        <v>1</v>
      </c>
    </row>
    <row r="135" spans="6:39">
      <c r="F135" s="174" t="str">
        <f>IF(索引!T134="","",索引!T134&amp;1)</f>
        <v/>
      </c>
      <c r="G135" s="172" t="str">
        <f>IFERROR(IF(F135="","",IFERROR(IFERROR(INDEX(兵法调用模板!$BH:$BH,MATCH(F135,兵法调用模板!$AU:$AU,0)),INDEX(兵法调用模板!$BH:$BH,MATCH(F135,兵法调用模板!$AY:$AY,0))),INDEX(兵法调用模板!$BH:$BH,MATCH(F135,兵法调用模板!$BC:$BC,0)))),"")</f>
        <v/>
      </c>
      <c r="H135" s="201" t="str">
        <f>IFERROR(IFERROR(IFERROR(INDEX(兵法调用模板!$AV:$AV,MATCH(F135,兵法调用模板!$AU:$AU,0)),INDEX(兵法调用模板!$AZ:$AZ,MATCH(F135,兵法调用模板!$AY:$AY,0))),INDEX(兵法调用模板!$BD:$BD,MATCH(F135,兵法调用模板!$BC:$BC,0))),"")</f>
        <v/>
      </c>
      <c r="I135" s="201" t="str">
        <f>IFERROR(IFERROR(IFERROR(INDEX(兵法调用模板!$AW:$AW,MATCH(F135,兵法调用模板!$AU:$AU,0)),INDEX(兵法调用模板!$BA:$BA,MATCH(F135,兵法调用模板!$AY:$AY,0))),INDEX(兵法调用模板!$BE:$BE,MATCH(F135,兵法调用模板!$BC:$BC,0))),"")</f>
        <v/>
      </c>
      <c r="J135" s="172" t="s">
        <v>441</v>
      </c>
      <c r="K135" s="175">
        <f t="shared" si="11"/>
        <v>1</v>
      </c>
      <c r="M135" s="174" t="str">
        <f>IF(索引!T134="","",索引!T134&amp;2)</f>
        <v/>
      </c>
      <c r="N135" s="172" t="str">
        <f>IFERROR(IF(M135="","",IFERROR(IFERROR(INDEX(兵法调用模板!$BH:$BH,MATCH(M135,兵法调用模板!$AU:$AU,0)),INDEX(兵法调用模板!$BH:$BH,MATCH(M135,兵法调用模板!$AY:$AY,0))),INDEX(兵法调用模板!$BH:$BH,MATCH(M135,兵法调用模板!$BC:$BC,0)))),"")</f>
        <v/>
      </c>
      <c r="O135" s="201" t="str">
        <f>IFERROR(IFERROR(IFERROR(INDEX(兵法调用模板!$AV:$AV,MATCH(M135,兵法调用模板!$AU:$AU,0)),INDEX(兵法调用模板!$AZ:$AZ,MATCH(M135,兵法调用模板!$AY:$AY,0))),INDEX(兵法调用模板!$BD:$BD,MATCH(M135,兵法调用模板!$BC:$BC,0))),"")</f>
        <v/>
      </c>
      <c r="P135" s="201" t="str">
        <f>IFERROR(IFERROR(IFERROR(INDEX(兵法调用模板!$AW:$AW,MATCH(M135,兵法调用模板!$AU:$AU,0)),INDEX(兵法调用模板!$BA:$BA,MATCH(M135,兵法调用模板!$AY:$AY,0))),INDEX(兵法调用模板!$BE:$BE,MATCH(M135,兵法调用模板!$BC:$BC,0))),"")</f>
        <v/>
      </c>
      <c r="Q135" s="172" t="s">
        <v>441</v>
      </c>
      <c r="R135" s="175">
        <f t="shared" si="15"/>
        <v>1</v>
      </c>
      <c r="T135" s="174" t="str">
        <f>IF(索引!T134="","",索引!T134&amp;3)</f>
        <v/>
      </c>
      <c r="U135" s="172" t="str">
        <f>IFERROR(IF(T135="","",IFERROR(IFERROR(INDEX(兵法调用模板!$BH:$BH,MATCH(T135,兵法调用模板!$AU:$AU,0)),INDEX(兵法调用模板!$BH:$BH,MATCH(T135,兵法调用模板!$AY:$AY,0))),INDEX(兵法调用模板!$BH:$BH,MATCH(T135,兵法调用模板!$BC:$BC,0)))),"")</f>
        <v/>
      </c>
      <c r="V135" s="201" t="str">
        <f>IFERROR(IFERROR(IFERROR(INDEX(兵法调用模板!$AV:$AV,MATCH(T135,兵法调用模板!$AU:$AU,0)),INDEX(兵法调用模板!$AZ:$AZ,MATCH(T135,兵法调用模板!$AY:$AY,0))),INDEX(兵法调用模板!$BD:$BD,MATCH(T135,兵法调用模板!$BC:$BC,0))),"")</f>
        <v/>
      </c>
      <c r="W135" s="201" t="str">
        <f>IFERROR(IFERROR(IFERROR(INDEX(兵法调用模板!$AW:$AW,MATCH(T135,兵法调用模板!$AU:$AU,0)),INDEX(兵法调用模板!$BA:$BA,MATCH(T135,兵法调用模板!$AY:$AY,0))),INDEX(兵法调用模板!$BE:$BE,MATCH(T135,兵法调用模板!$BC:$BC,0))),"")</f>
        <v/>
      </c>
      <c r="X135" s="172" t="s">
        <v>441</v>
      </c>
      <c r="Y135" s="175">
        <f t="shared" si="13"/>
        <v>1</v>
      </c>
      <c r="AA135" s="174" t="str">
        <f>IF(索引!T134="","",索引!T134&amp;4)</f>
        <v/>
      </c>
      <c r="AB135" s="172" t="str">
        <f>IFERROR(IF(AA135="","",IFERROR(IFERROR(INDEX(兵法调用模板!$BH:$BH,MATCH(AA135,兵法调用模板!$AU:$AU,0)),INDEX(兵法调用模板!$BH:$BH,MATCH(AA135,兵法调用模板!$AY:$AY,0))),INDEX(兵法调用模板!$BH:$BH,MATCH(AA135,兵法调用模板!$BC:$BC,0)))),"")</f>
        <v/>
      </c>
      <c r="AC135" s="201" t="str">
        <f>IFERROR(IFERROR(IFERROR(INDEX(兵法调用模板!$AV:$AV,MATCH(AA135,兵法调用模板!$AU:$AU,0)),INDEX(兵法调用模板!$AZ:$AZ,MATCH(AA135,兵法调用模板!$AY:$AY,0))),INDEX(兵法调用模板!$BD:$BD,MATCH(AA135,兵法调用模板!$BC:$BC,0))),"")</f>
        <v/>
      </c>
      <c r="AD135" s="201" t="str">
        <f>IFERROR(IFERROR(IFERROR(INDEX(兵法调用模板!$AW:$AW,MATCH(AA135,兵法调用模板!$AU:$AU,0)),INDEX(兵法调用模板!$BA:$BA,MATCH(AA135,兵法调用模板!$AY:$AY,0))),INDEX(兵法调用模板!$BE:$BE,MATCH(AA135,兵法调用模板!$BC:$BC,0))),"")</f>
        <v/>
      </c>
      <c r="AE135" s="172" t="s">
        <v>441</v>
      </c>
      <c r="AF135" s="175">
        <f t="shared" si="16"/>
        <v>1</v>
      </c>
      <c r="AH135" s="174" t="str">
        <f>IF(索引!T134="","",索引!T134&amp;5)</f>
        <v/>
      </c>
      <c r="AI135" s="172" t="str">
        <f>IFERROR(IF(AH135="","",IFERROR(IFERROR(INDEX(兵法调用模板!$BH:$BH,MATCH(AH135,兵法调用模板!$AU:$AU,0)),INDEX(兵法调用模板!$BH:$BH,MATCH(AH135,兵法调用模板!$AY:$AY,0))),INDEX(兵法调用模板!$BH:$BH,MATCH(AH135,兵法调用模板!$BC:$BC,0)))),"")</f>
        <v/>
      </c>
      <c r="AJ135" s="201" t="str">
        <f>IFERROR(IFERROR(IFERROR(INDEX(兵法调用模板!$AV:$AV,MATCH(AH135,兵法调用模板!$AU:$AU,0)),INDEX(兵法调用模板!$AZ:$AZ,MATCH(AH135,兵法调用模板!$AY:$AY,0))),INDEX(兵法调用模板!$BD:$BD,MATCH(AH135,兵法调用模板!$BC:$BC,0))),"")</f>
        <v/>
      </c>
      <c r="AK135" s="201" t="str">
        <f>IFERROR(IFERROR(IFERROR(INDEX(兵法调用模板!$AW:$AW,MATCH(AH135,兵法调用模板!$AU:$AU,0)),INDEX(兵法调用模板!$BA:$BA,MATCH(AH135,兵法调用模板!$AY:$AY,0))),INDEX(兵法调用模板!$BE:$BE,MATCH(AH135,兵法调用模板!$BC:$BC,0))),"")</f>
        <v/>
      </c>
      <c r="AL135" s="172" t="s">
        <v>441</v>
      </c>
      <c r="AM135" s="175">
        <f t="shared" si="14"/>
        <v>1</v>
      </c>
    </row>
    <row r="136" spans="6:39">
      <c r="F136" s="174" t="str">
        <f>IF(索引!T135="","",索引!T135&amp;1)</f>
        <v/>
      </c>
      <c r="G136" s="172" t="str">
        <f>IFERROR(IF(F136="","",IFERROR(IFERROR(INDEX(兵法调用模板!$BH:$BH,MATCH(F136,兵法调用模板!$AU:$AU,0)),INDEX(兵法调用模板!$BH:$BH,MATCH(F136,兵法调用模板!$AY:$AY,0))),INDEX(兵法调用模板!$BH:$BH,MATCH(F136,兵法调用模板!$BC:$BC,0)))),"")</f>
        <v/>
      </c>
      <c r="H136" s="201" t="str">
        <f>IFERROR(IFERROR(IFERROR(INDEX(兵法调用模板!$AV:$AV,MATCH(F136,兵法调用模板!$AU:$AU,0)),INDEX(兵法调用模板!$AZ:$AZ,MATCH(F136,兵法调用模板!$AY:$AY,0))),INDEX(兵法调用模板!$BD:$BD,MATCH(F136,兵法调用模板!$BC:$BC,0))),"")</f>
        <v/>
      </c>
      <c r="I136" s="201" t="str">
        <f>IFERROR(IFERROR(IFERROR(INDEX(兵法调用模板!$AW:$AW,MATCH(F136,兵法调用模板!$AU:$AU,0)),INDEX(兵法调用模板!$BA:$BA,MATCH(F136,兵法调用模板!$AY:$AY,0))),INDEX(兵法调用模板!$BE:$BE,MATCH(F136,兵法调用模板!$BC:$BC,0))),"")</f>
        <v/>
      </c>
      <c r="J136" s="172" t="s">
        <v>441</v>
      </c>
      <c r="K136" s="175">
        <f t="shared" si="11"/>
        <v>1</v>
      </c>
      <c r="M136" s="174" t="str">
        <f>IF(索引!T135="","",索引!T135&amp;2)</f>
        <v/>
      </c>
      <c r="N136" s="172" t="str">
        <f>IFERROR(IF(M136="","",IFERROR(IFERROR(INDEX(兵法调用模板!$BH:$BH,MATCH(M136,兵法调用模板!$AU:$AU,0)),INDEX(兵法调用模板!$BH:$BH,MATCH(M136,兵法调用模板!$AY:$AY,0))),INDEX(兵法调用模板!$BH:$BH,MATCH(M136,兵法调用模板!$BC:$BC,0)))),"")</f>
        <v/>
      </c>
      <c r="O136" s="201" t="str">
        <f>IFERROR(IFERROR(IFERROR(INDEX(兵法调用模板!$AV:$AV,MATCH(M136,兵法调用模板!$AU:$AU,0)),INDEX(兵法调用模板!$AZ:$AZ,MATCH(M136,兵法调用模板!$AY:$AY,0))),INDEX(兵法调用模板!$BD:$BD,MATCH(M136,兵法调用模板!$BC:$BC,0))),"")</f>
        <v/>
      </c>
      <c r="P136" s="201" t="str">
        <f>IFERROR(IFERROR(IFERROR(INDEX(兵法调用模板!$AW:$AW,MATCH(M136,兵法调用模板!$AU:$AU,0)),INDEX(兵法调用模板!$BA:$BA,MATCH(M136,兵法调用模板!$AY:$AY,0))),INDEX(兵法调用模板!$BE:$BE,MATCH(M136,兵法调用模板!$BC:$BC,0))),"")</f>
        <v/>
      </c>
      <c r="Q136" s="172" t="s">
        <v>441</v>
      </c>
      <c r="R136" s="175">
        <f t="shared" si="15"/>
        <v>1</v>
      </c>
      <c r="T136" s="174" t="str">
        <f>IF(索引!T135="","",索引!T135&amp;3)</f>
        <v/>
      </c>
      <c r="U136" s="172" t="str">
        <f>IFERROR(IF(T136="","",IFERROR(IFERROR(INDEX(兵法调用模板!$BH:$BH,MATCH(T136,兵法调用模板!$AU:$AU,0)),INDEX(兵法调用模板!$BH:$BH,MATCH(T136,兵法调用模板!$AY:$AY,0))),INDEX(兵法调用模板!$BH:$BH,MATCH(T136,兵法调用模板!$BC:$BC,0)))),"")</f>
        <v/>
      </c>
      <c r="V136" s="201" t="str">
        <f>IFERROR(IFERROR(IFERROR(INDEX(兵法调用模板!$AV:$AV,MATCH(T136,兵法调用模板!$AU:$AU,0)),INDEX(兵法调用模板!$AZ:$AZ,MATCH(T136,兵法调用模板!$AY:$AY,0))),INDEX(兵法调用模板!$BD:$BD,MATCH(T136,兵法调用模板!$BC:$BC,0))),"")</f>
        <v/>
      </c>
      <c r="W136" s="201" t="str">
        <f>IFERROR(IFERROR(IFERROR(INDEX(兵法调用模板!$AW:$AW,MATCH(T136,兵法调用模板!$AU:$AU,0)),INDEX(兵法调用模板!$BA:$BA,MATCH(T136,兵法调用模板!$AY:$AY,0))),INDEX(兵法调用模板!$BE:$BE,MATCH(T136,兵法调用模板!$BC:$BC,0))),"")</f>
        <v/>
      </c>
      <c r="X136" s="172" t="s">
        <v>441</v>
      </c>
      <c r="Y136" s="175">
        <f t="shared" si="13"/>
        <v>1</v>
      </c>
      <c r="AA136" s="174" t="str">
        <f>IF(索引!T135="","",索引!T135&amp;4)</f>
        <v/>
      </c>
      <c r="AB136" s="172" t="str">
        <f>IFERROR(IF(AA136="","",IFERROR(IFERROR(INDEX(兵法调用模板!$BH:$BH,MATCH(AA136,兵法调用模板!$AU:$AU,0)),INDEX(兵法调用模板!$BH:$BH,MATCH(AA136,兵法调用模板!$AY:$AY,0))),INDEX(兵法调用模板!$BH:$BH,MATCH(AA136,兵法调用模板!$BC:$BC,0)))),"")</f>
        <v/>
      </c>
      <c r="AC136" s="201" t="str">
        <f>IFERROR(IFERROR(IFERROR(INDEX(兵法调用模板!$AV:$AV,MATCH(AA136,兵法调用模板!$AU:$AU,0)),INDEX(兵法调用模板!$AZ:$AZ,MATCH(AA136,兵法调用模板!$AY:$AY,0))),INDEX(兵法调用模板!$BD:$BD,MATCH(AA136,兵法调用模板!$BC:$BC,0))),"")</f>
        <v/>
      </c>
      <c r="AD136" s="201" t="str">
        <f>IFERROR(IFERROR(IFERROR(INDEX(兵法调用模板!$AW:$AW,MATCH(AA136,兵法调用模板!$AU:$AU,0)),INDEX(兵法调用模板!$BA:$BA,MATCH(AA136,兵法调用模板!$AY:$AY,0))),INDEX(兵法调用模板!$BE:$BE,MATCH(AA136,兵法调用模板!$BC:$BC,0))),"")</f>
        <v/>
      </c>
      <c r="AE136" s="172" t="s">
        <v>441</v>
      </c>
      <c r="AF136" s="175">
        <f t="shared" si="16"/>
        <v>1</v>
      </c>
      <c r="AH136" s="174" t="str">
        <f>IF(索引!T135="","",索引!T135&amp;5)</f>
        <v/>
      </c>
      <c r="AI136" s="172" t="str">
        <f>IFERROR(IF(AH136="","",IFERROR(IFERROR(INDEX(兵法调用模板!$BH:$BH,MATCH(AH136,兵法调用模板!$AU:$AU,0)),INDEX(兵法调用模板!$BH:$BH,MATCH(AH136,兵法调用模板!$AY:$AY,0))),INDEX(兵法调用模板!$BH:$BH,MATCH(AH136,兵法调用模板!$BC:$BC,0)))),"")</f>
        <v/>
      </c>
      <c r="AJ136" s="201" t="str">
        <f>IFERROR(IFERROR(IFERROR(INDEX(兵法调用模板!$AV:$AV,MATCH(AH136,兵法调用模板!$AU:$AU,0)),INDEX(兵法调用模板!$AZ:$AZ,MATCH(AH136,兵法调用模板!$AY:$AY,0))),INDEX(兵法调用模板!$BD:$BD,MATCH(AH136,兵法调用模板!$BC:$BC,0))),"")</f>
        <v/>
      </c>
      <c r="AK136" s="201" t="str">
        <f>IFERROR(IFERROR(IFERROR(INDEX(兵法调用模板!$AW:$AW,MATCH(AH136,兵法调用模板!$AU:$AU,0)),INDEX(兵法调用模板!$BA:$BA,MATCH(AH136,兵法调用模板!$AY:$AY,0))),INDEX(兵法调用模板!$BE:$BE,MATCH(AH136,兵法调用模板!$BC:$BC,0))),"")</f>
        <v/>
      </c>
      <c r="AL136" s="172" t="s">
        <v>441</v>
      </c>
      <c r="AM136" s="175">
        <f t="shared" si="14"/>
        <v>1</v>
      </c>
    </row>
    <row r="137" spans="6:39">
      <c r="F137" s="174" t="str">
        <f>IF(索引!T136="","",索引!T136&amp;1)</f>
        <v/>
      </c>
      <c r="G137" s="172" t="str">
        <f>IFERROR(IF(F137="","",IFERROR(IFERROR(INDEX(兵法调用模板!$BH:$BH,MATCH(F137,兵法调用模板!$AU:$AU,0)),INDEX(兵法调用模板!$BH:$BH,MATCH(F137,兵法调用模板!$AY:$AY,0))),INDEX(兵法调用模板!$BH:$BH,MATCH(F137,兵法调用模板!$BC:$BC,0)))),"")</f>
        <v/>
      </c>
      <c r="H137" s="201" t="str">
        <f>IFERROR(IFERROR(IFERROR(INDEX(兵法调用模板!$AV:$AV,MATCH(F137,兵法调用模板!$AU:$AU,0)),INDEX(兵法调用模板!$AZ:$AZ,MATCH(F137,兵法调用模板!$AY:$AY,0))),INDEX(兵法调用模板!$BD:$BD,MATCH(F137,兵法调用模板!$BC:$BC,0))),"")</f>
        <v/>
      </c>
      <c r="I137" s="201" t="str">
        <f>IFERROR(IFERROR(IFERROR(INDEX(兵法调用模板!$AW:$AW,MATCH(F137,兵法调用模板!$AU:$AU,0)),INDEX(兵法调用模板!$BA:$BA,MATCH(F137,兵法调用模板!$AY:$AY,0))),INDEX(兵法调用模板!$BE:$BE,MATCH(F137,兵法调用模板!$BC:$BC,0))),"")</f>
        <v/>
      </c>
      <c r="J137" s="172" t="s">
        <v>441</v>
      </c>
      <c r="K137" s="175">
        <f t="shared" si="11"/>
        <v>1</v>
      </c>
      <c r="M137" s="174" t="str">
        <f>IF(索引!T136="","",索引!T136&amp;2)</f>
        <v/>
      </c>
      <c r="N137" s="172" t="str">
        <f>IFERROR(IF(M137="","",IFERROR(IFERROR(INDEX(兵法调用模板!$BH:$BH,MATCH(M137,兵法调用模板!$AU:$AU,0)),INDEX(兵法调用模板!$BH:$BH,MATCH(M137,兵法调用模板!$AY:$AY,0))),INDEX(兵法调用模板!$BH:$BH,MATCH(M137,兵法调用模板!$BC:$BC,0)))),"")</f>
        <v/>
      </c>
      <c r="O137" s="201" t="str">
        <f>IFERROR(IFERROR(IFERROR(INDEX(兵法调用模板!$AV:$AV,MATCH(M137,兵法调用模板!$AU:$AU,0)),INDEX(兵法调用模板!$AZ:$AZ,MATCH(M137,兵法调用模板!$AY:$AY,0))),INDEX(兵法调用模板!$BD:$BD,MATCH(M137,兵法调用模板!$BC:$BC,0))),"")</f>
        <v/>
      </c>
      <c r="P137" s="201" t="str">
        <f>IFERROR(IFERROR(IFERROR(INDEX(兵法调用模板!$AW:$AW,MATCH(M137,兵法调用模板!$AU:$AU,0)),INDEX(兵法调用模板!$BA:$BA,MATCH(M137,兵法调用模板!$AY:$AY,0))),INDEX(兵法调用模板!$BE:$BE,MATCH(M137,兵法调用模板!$BC:$BC,0))),"")</f>
        <v/>
      </c>
      <c r="Q137" s="172" t="s">
        <v>441</v>
      </c>
      <c r="R137" s="175">
        <f t="shared" si="15"/>
        <v>1</v>
      </c>
      <c r="T137" s="174" t="str">
        <f>IF(索引!T136="","",索引!T136&amp;3)</f>
        <v/>
      </c>
      <c r="U137" s="172" t="str">
        <f>IFERROR(IF(T137="","",IFERROR(IFERROR(INDEX(兵法调用模板!$BH:$BH,MATCH(T137,兵法调用模板!$AU:$AU,0)),INDEX(兵法调用模板!$BH:$BH,MATCH(T137,兵法调用模板!$AY:$AY,0))),INDEX(兵法调用模板!$BH:$BH,MATCH(T137,兵法调用模板!$BC:$BC,0)))),"")</f>
        <v/>
      </c>
      <c r="V137" s="201" t="str">
        <f>IFERROR(IFERROR(IFERROR(INDEX(兵法调用模板!$AV:$AV,MATCH(T137,兵法调用模板!$AU:$AU,0)),INDEX(兵法调用模板!$AZ:$AZ,MATCH(T137,兵法调用模板!$AY:$AY,0))),INDEX(兵法调用模板!$BD:$BD,MATCH(T137,兵法调用模板!$BC:$BC,0))),"")</f>
        <v/>
      </c>
      <c r="W137" s="201" t="str">
        <f>IFERROR(IFERROR(IFERROR(INDEX(兵法调用模板!$AW:$AW,MATCH(T137,兵法调用模板!$AU:$AU,0)),INDEX(兵法调用模板!$BA:$BA,MATCH(T137,兵法调用模板!$AY:$AY,0))),INDEX(兵法调用模板!$BE:$BE,MATCH(T137,兵法调用模板!$BC:$BC,0))),"")</f>
        <v/>
      </c>
      <c r="X137" s="172" t="s">
        <v>441</v>
      </c>
      <c r="Y137" s="175">
        <f t="shared" si="13"/>
        <v>1</v>
      </c>
      <c r="AA137" s="174" t="str">
        <f>IF(索引!T136="","",索引!T136&amp;4)</f>
        <v/>
      </c>
      <c r="AB137" s="172" t="str">
        <f>IFERROR(IF(AA137="","",IFERROR(IFERROR(INDEX(兵法调用模板!$BH:$BH,MATCH(AA137,兵法调用模板!$AU:$AU,0)),INDEX(兵法调用模板!$BH:$BH,MATCH(AA137,兵法调用模板!$AY:$AY,0))),INDEX(兵法调用模板!$BH:$BH,MATCH(AA137,兵法调用模板!$BC:$BC,0)))),"")</f>
        <v/>
      </c>
      <c r="AC137" s="201" t="str">
        <f>IFERROR(IFERROR(IFERROR(INDEX(兵法调用模板!$AV:$AV,MATCH(AA137,兵法调用模板!$AU:$AU,0)),INDEX(兵法调用模板!$AZ:$AZ,MATCH(AA137,兵法调用模板!$AY:$AY,0))),INDEX(兵法调用模板!$BD:$BD,MATCH(AA137,兵法调用模板!$BC:$BC,0))),"")</f>
        <v/>
      </c>
      <c r="AD137" s="201" t="str">
        <f>IFERROR(IFERROR(IFERROR(INDEX(兵法调用模板!$AW:$AW,MATCH(AA137,兵法调用模板!$AU:$AU,0)),INDEX(兵法调用模板!$BA:$BA,MATCH(AA137,兵法调用模板!$AY:$AY,0))),INDEX(兵法调用模板!$BE:$BE,MATCH(AA137,兵法调用模板!$BC:$BC,0))),"")</f>
        <v/>
      </c>
      <c r="AE137" s="172" t="s">
        <v>441</v>
      </c>
      <c r="AF137" s="175">
        <f t="shared" si="16"/>
        <v>1</v>
      </c>
      <c r="AH137" s="174" t="str">
        <f>IF(索引!T136="","",索引!T136&amp;5)</f>
        <v/>
      </c>
      <c r="AI137" s="172" t="str">
        <f>IFERROR(IF(AH137="","",IFERROR(IFERROR(INDEX(兵法调用模板!$BH:$BH,MATCH(AH137,兵法调用模板!$AU:$AU,0)),INDEX(兵法调用模板!$BH:$BH,MATCH(AH137,兵法调用模板!$AY:$AY,0))),INDEX(兵法调用模板!$BH:$BH,MATCH(AH137,兵法调用模板!$BC:$BC,0)))),"")</f>
        <v/>
      </c>
      <c r="AJ137" s="201" t="str">
        <f>IFERROR(IFERROR(IFERROR(INDEX(兵法调用模板!$AV:$AV,MATCH(AH137,兵法调用模板!$AU:$AU,0)),INDEX(兵法调用模板!$AZ:$AZ,MATCH(AH137,兵法调用模板!$AY:$AY,0))),INDEX(兵法调用模板!$BD:$BD,MATCH(AH137,兵法调用模板!$BC:$BC,0))),"")</f>
        <v/>
      </c>
      <c r="AK137" s="201" t="str">
        <f>IFERROR(IFERROR(IFERROR(INDEX(兵法调用模板!$AW:$AW,MATCH(AH137,兵法调用模板!$AU:$AU,0)),INDEX(兵法调用模板!$BA:$BA,MATCH(AH137,兵法调用模板!$AY:$AY,0))),INDEX(兵法调用模板!$BE:$BE,MATCH(AH137,兵法调用模板!$BC:$BC,0))),"")</f>
        <v/>
      </c>
      <c r="AL137" s="172" t="s">
        <v>441</v>
      </c>
      <c r="AM137" s="175">
        <f t="shared" si="14"/>
        <v>1</v>
      </c>
    </row>
    <row r="138" spans="6:39">
      <c r="F138" s="174" t="str">
        <f>IF(索引!T137="","",索引!T137&amp;1)</f>
        <v/>
      </c>
      <c r="G138" s="172" t="str">
        <f>IFERROR(IF(F138="","",IFERROR(IFERROR(INDEX(兵法调用模板!$BH:$BH,MATCH(F138,兵法调用模板!$AU:$AU,0)),INDEX(兵法调用模板!$BH:$BH,MATCH(F138,兵法调用模板!$AY:$AY,0))),INDEX(兵法调用模板!$BH:$BH,MATCH(F138,兵法调用模板!$BC:$BC,0)))),"")</f>
        <v/>
      </c>
      <c r="H138" s="201" t="str">
        <f>IFERROR(IFERROR(IFERROR(INDEX(兵法调用模板!$AV:$AV,MATCH(F138,兵法调用模板!$AU:$AU,0)),INDEX(兵法调用模板!$AZ:$AZ,MATCH(F138,兵法调用模板!$AY:$AY,0))),INDEX(兵法调用模板!$BD:$BD,MATCH(F138,兵法调用模板!$BC:$BC,0))),"")</f>
        <v/>
      </c>
      <c r="I138" s="201" t="str">
        <f>IFERROR(IFERROR(IFERROR(INDEX(兵法调用模板!$AW:$AW,MATCH(F138,兵法调用模板!$AU:$AU,0)),INDEX(兵法调用模板!$BA:$BA,MATCH(F138,兵法调用模板!$AY:$AY,0))),INDEX(兵法调用模板!$BE:$BE,MATCH(F138,兵法调用模板!$BC:$BC,0))),"")</f>
        <v/>
      </c>
      <c r="J138" s="172" t="s">
        <v>441</v>
      </c>
      <c r="K138" s="175">
        <f t="shared" si="11"/>
        <v>1</v>
      </c>
      <c r="M138" s="174" t="str">
        <f>IF(索引!T137="","",索引!T137&amp;2)</f>
        <v/>
      </c>
      <c r="N138" s="172" t="str">
        <f>IFERROR(IF(M138="","",IFERROR(IFERROR(INDEX(兵法调用模板!$BH:$BH,MATCH(M138,兵法调用模板!$AU:$AU,0)),INDEX(兵法调用模板!$BH:$BH,MATCH(M138,兵法调用模板!$AY:$AY,0))),INDEX(兵法调用模板!$BH:$BH,MATCH(M138,兵法调用模板!$BC:$BC,0)))),"")</f>
        <v/>
      </c>
      <c r="O138" s="201" t="str">
        <f>IFERROR(IFERROR(IFERROR(INDEX(兵法调用模板!$AV:$AV,MATCH(M138,兵法调用模板!$AU:$AU,0)),INDEX(兵法调用模板!$AZ:$AZ,MATCH(M138,兵法调用模板!$AY:$AY,0))),INDEX(兵法调用模板!$BD:$BD,MATCH(M138,兵法调用模板!$BC:$BC,0))),"")</f>
        <v/>
      </c>
      <c r="P138" s="201" t="str">
        <f>IFERROR(IFERROR(IFERROR(INDEX(兵法调用模板!$AW:$AW,MATCH(M138,兵法调用模板!$AU:$AU,0)),INDEX(兵法调用模板!$BA:$BA,MATCH(M138,兵法调用模板!$AY:$AY,0))),INDEX(兵法调用模板!$BE:$BE,MATCH(M138,兵法调用模板!$BC:$BC,0))),"")</f>
        <v/>
      </c>
      <c r="Q138" s="172" t="s">
        <v>441</v>
      </c>
      <c r="R138" s="175">
        <f t="shared" si="15"/>
        <v>1</v>
      </c>
      <c r="T138" s="174" t="str">
        <f>IF(索引!T137="","",索引!T137&amp;3)</f>
        <v/>
      </c>
      <c r="U138" s="172" t="str">
        <f>IFERROR(IF(T138="","",IFERROR(IFERROR(INDEX(兵法调用模板!$BH:$BH,MATCH(T138,兵法调用模板!$AU:$AU,0)),INDEX(兵法调用模板!$BH:$BH,MATCH(T138,兵法调用模板!$AY:$AY,0))),INDEX(兵法调用模板!$BH:$BH,MATCH(T138,兵法调用模板!$BC:$BC,0)))),"")</f>
        <v/>
      </c>
      <c r="V138" s="201" t="str">
        <f>IFERROR(IFERROR(IFERROR(INDEX(兵法调用模板!$AV:$AV,MATCH(T138,兵法调用模板!$AU:$AU,0)),INDEX(兵法调用模板!$AZ:$AZ,MATCH(T138,兵法调用模板!$AY:$AY,0))),INDEX(兵法调用模板!$BD:$BD,MATCH(T138,兵法调用模板!$BC:$BC,0))),"")</f>
        <v/>
      </c>
      <c r="W138" s="201" t="str">
        <f>IFERROR(IFERROR(IFERROR(INDEX(兵法调用模板!$AW:$AW,MATCH(T138,兵法调用模板!$AU:$AU,0)),INDEX(兵法调用模板!$BA:$BA,MATCH(T138,兵法调用模板!$AY:$AY,0))),INDEX(兵法调用模板!$BE:$BE,MATCH(T138,兵法调用模板!$BC:$BC,0))),"")</f>
        <v/>
      </c>
      <c r="X138" s="172" t="s">
        <v>441</v>
      </c>
      <c r="Y138" s="175">
        <f t="shared" si="13"/>
        <v>1</v>
      </c>
      <c r="AA138" s="174" t="str">
        <f>IF(索引!T137="","",索引!T137&amp;4)</f>
        <v/>
      </c>
      <c r="AB138" s="172" t="str">
        <f>IFERROR(IF(AA138="","",IFERROR(IFERROR(INDEX(兵法调用模板!$BH:$BH,MATCH(AA138,兵法调用模板!$AU:$AU,0)),INDEX(兵法调用模板!$BH:$BH,MATCH(AA138,兵法调用模板!$AY:$AY,0))),INDEX(兵法调用模板!$BH:$BH,MATCH(AA138,兵法调用模板!$BC:$BC,0)))),"")</f>
        <v/>
      </c>
      <c r="AC138" s="201" t="str">
        <f>IFERROR(IFERROR(IFERROR(INDEX(兵法调用模板!$AV:$AV,MATCH(AA138,兵法调用模板!$AU:$AU,0)),INDEX(兵法调用模板!$AZ:$AZ,MATCH(AA138,兵法调用模板!$AY:$AY,0))),INDEX(兵法调用模板!$BD:$BD,MATCH(AA138,兵法调用模板!$BC:$BC,0))),"")</f>
        <v/>
      </c>
      <c r="AD138" s="201" t="str">
        <f>IFERROR(IFERROR(IFERROR(INDEX(兵法调用模板!$AW:$AW,MATCH(AA138,兵法调用模板!$AU:$AU,0)),INDEX(兵法调用模板!$BA:$BA,MATCH(AA138,兵法调用模板!$AY:$AY,0))),INDEX(兵法调用模板!$BE:$BE,MATCH(AA138,兵法调用模板!$BC:$BC,0))),"")</f>
        <v/>
      </c>
      <c r="AE138" s="172" t="s">
        <v>441</v>
      </c>
      <c r="AF138" s="175">
        <f t="shared" si="16"/>
        <v>1</v>
      </c>
      <c r="AH138" s="174" t="str">
        <f>IF(索引!T137="","",索引!T137&amp;5)</f>
        <v/>
      </c>
      <c r="AI138" s="172" t="str">
        <f>IFERROR(IF(AH138="","",IFERROR(IFERROR(INDEX(兵法调用模板!$BH:$BH,MATCH(AH138,兵法调用模板!$AU:$AU,0)),INDEX(兵法调用模板!$BH:$BH,MATCH(AH138,兵法调用模板!$AY:$AY,0))),INDEX(兵法调用模板!$BH:$BH,MATCH(AH138,兵法调用模板!$BC:$BC,0)))),"")</f>
        <v/>
      </c>
      <c r="AJ138" s="201" t="str">
        <f>IFERROR(IFERROR(IFERROR(INDEX(兵法调用模板!$AV:$AV,MATCH(AH138,兵法调用模板!$AU:$AU,0)),INDEX(兵法调用模板!$AZ:$AZ,MATCH(AH138,兵法调用模板!$AY:$AY,0))),INDEX(兵法调用模板!$BD:$BD,MATCH(AH138,兵法调用模板!$BC:$BC,0))),"")</f>
        <v/>
      </c>
      <c r="AK138" s="201" t="str">
        <f>IFERROR(IFERROR(IFERROR(INDEX(兵法调用模板!$AW:$AW,MATCH(AH138,兵法调用模板!$AU:$AU,0)),INDEX(兵法调用模板!$BA:$BA,MATCH(AH138,兵法调用模板!$AY:$AY,0))),INDEX(兵法调用模板!$BE:$BE,MATCH(AH138,兵法调用模板!$BC:$BC,0))),"")</f>
        <v/>
      </c>
      <c r="AL138" s="172" t="s">
        <v>441</v>
      </c>
      <c r="AM138" s="175">
        <f t="shared" si="14"/>
        <v>1</v>
      </c>
    </row>
    <row r="139" spans="6:39">
      <c r="F139" s="174" t="str">
        <f>IF(索引!T138="","",索引!T138&amp;1)</f>
        <v/>
      </c>
      <c r="G139" s="172" t="str">
        <f>IFERROR(IF(F139="","",IFERROR(IFERROR(INDEX(兵法调用模板!$BH:$BH,MATCH(F139,兵法调用模板!$AU:$AU,0)),INDEX(兵法调用模板!$BH:$BH,MATCH(F139,兵法调用模板!$AY:$AY,0))),INDEX(兵法调用模板!$BH:$BH,MATCH(F139,兵法调用模板!$BC:$BC,0)))),"")</f>
        <v/>
      </c>
      <c r="H139" s="201" t="str">
        <f>IFERROR(IFERROR(IFERROR(INDEX(兵法调用模板!$AV:$AV,MATCH(F139,兵法调用模板!$AU:$AU,0)),INDEX(兵法调用模板!$AZ:$AZ,MATCH(F139,兵法调用模板!$AY:$AY,0))),INDEX(兵法调用模板!$BD:$BD,MATCH(F139,兵法调用模板!$BC:$BC,0))),"")</f>
        <v/>
      </c>
      <c r="I139" s="201" t="str">
        <f>IFERROR(IFERROR(IFERROR(INDEX(兵法调用模板!$AW:$AW,MATCH(F139,兵法调用模板!$AU:$AU,0)),INDEX(兵法调用模板!$BA:$BA,MATCH(F139,兵法调用模板!$AY:$AY,0))),INDEX(兵法调用模板!$BE:$BE,MATCH(F139,兵法调用模板!$BC:$BC,0))),"")</f>
        <v/>
      </c>
      <c r="J139" s="172" t="s">
        <v>441</v>
      </c>
      <c r="K139" s="175">
        <f t="shared" si="11"/>
        <v>1</v>
      </c>
      <c r="M139" s="174" t="str">
        <f>IF(索引!T138="","",索引!T138&amp;2)</f>
        <v/>
      </c>
      <c r="N139" s="172" t="str">
        <f>IFERROR(IF(M139="","",IFERROR(IFERROR(INDEX(兵法调用模板!$BH:$BH,MATCH(M139,兵法调用模板!$AU:$AU,0)),INDEX(兵法调用模板!$BH:$BH,MATCH(M139,兵法调用模板!$AY:$AY,0))),INDEX(兵法调用模板!$BH:$BH,MATCH(M139,兵法调用模板!$BC:$BC,0)))),"")</f>
        <v/>
      </c>
      <c r="O139" s="201" t="str">
        <f>IFERROR(IFERROR(IFERROR(INDEX(兵法调用模板!$AV:$AV,MATCH(M139,兵法调用模板!$AU:$AU,0)),INDEX(兵法调用模板!$AZ:$AZ,MATCH(M139,兵法调用模板!$AY:$AY,0))),INDEX(兵法调用模板!$BD:$BD,MATCH(M139,兵法调用模板!$BC:$BC,0))),"")</f>
        <v/>
      </c>
      <c r="P139" s="201" t="str">
        <f>IFERROR(IFERROR(IFERROR(INDEX(兵法调用模板!$AW:$AW,MATCH(M139,兵法调用模板!$AU:$AU,0)),INDEX(兵法调用模板!$BA:$BA,MATCH(M139,兵法调用模板!$AY:$AY,0))),INDEX(兵法调用模板!$BE:$BE,MATCH(M139,兵法调用模板!$BC:$BC,0))),"")</f>
        <v/>
      </c>
      <c r="Q139" s="172" t="s">
        <v>441</v>
      </c>
      <c r="R139" s="175">
        <f t="shared" si="15"/>
        <v>1</v>
      </c>
      <c r="T139" s="174" t="str">
        <f>IF(索引!T138="","",索引!T138&amp;3)</f>
        <v/>
      </c>
      <c r="U139" s="172" t="str">
        <f>IFERROR(IF(T139="","",IFERROR(IFERROR(INDEX(兵法调用模板!$BH:$BH,MATCH(T139,兵法调用模板!$AU:$AU,0)),INDEX(兵法调用模板!$BH:$BH,MATCH(T139,兵法调用模板!$AY:$AY,0))),INDEX(兵法调用模板!$BH:$BH,MATCH(T139,兵法调用模板!$BC:$BC,0)))),"")</f>
        <v/>
      </c>
      <c r="V139" s="201" t="str">
        <f>IFERROR(IFERROR(IFERROR(INDEX(兵法调用模板!$AV:$AV,MATCH(T139,兵法调用模板!$AU:$AU,0)),INDEX(兵法调用模板!$AZ:$AZ,MATCH(T139,兵法调用模板!$AY:$AY,0))),INDEX(兵法调用模板!$BD:$BD,MATCH(T139,兵法调用模板!$BC:$BC,0))),"")</f>
        <v/>
      </c>
      <c r="W139" s="201" t="str">
        <f>IFERROR(IFERROR(IFERROR(INDEX(兵法调用模板!$AW:$AW,MATCH(T139,兵法调用模板!$AU:$AU,0)),INDEX(兵法调用模板!$BA:$BA,MATCH(T139,兵法调用模板!$AY:$AY,0))),INDEX(兵法调用模板!$BE:$BE,MATCH(T139,兵法调用模板!$BC:$BC,0))),"")</f>
        <v/>
      </c>
      <c r="X139" s="172" t="s">
        <v>441</v>
      </c>
      <c r="Y139" s="175">
        <f t="shared" si="13"/>
        <v>1</v>
      </c>
      <c r="AA139" s="174" t="str">
        <f>IF(索引!T138="","",索引!T138&amp;4)</f>
        <v/>
      </c>
      <c r="AB139" s="172" t="str">
        <f>IFERROR(IF(AA139="","",IFERROR(IFERROR(INDEX(兵法调用模板!$BH:$BH,MATCH(AA139,兵法调用模板!$AU:$AU,0)),INDEX(兵法调用模板!$BH:$BH,MATCH(AA139,兵法调用模板!$AY:$AY,0))),INDEX(兵法调用模板!$BH:$BH,MATCH(AA139,兵法调用模板!$BC:$BC,0)))),"")</f>
        <v/>
      </c>
      <c r="AC139" s="201" t="str">
        <f>IFERROR(IFERROR(IFERROR(INDEX(兵法调用模板!$AV:$AV,MATCH(AA139,兵法调用模板!$AU:$AU,0)),INDEX(兵法调用模板!$AZ:$AZ,MATCH(AA139,兵法调用模板!$AY:$AY,0))),INDEX(兵法调用模板!$BD:$BD,MATCH(AA139,兵法调用模板!$BC:$BC,0))),"")</f>
        <v/>
      </c>
      <c r="AD139" s="201" t="str">
        <f>IFERROR(IFERROR(IFERROR(INDEX(兵法调用模板!$AW:$AW,MATCH(AA139,兵法调用模板!$AU:$AU,0)),INDEX(兵法调用模板!$BA:$BA,MATCH(AA139,兵法调用模板!$AY:$AY,0))),INDEX(兵法调用模板!$BE:$BE,MATCH(AA139,兵法调用模板!$BC:$BC,0))),"")</f>
        <v/>
      </c>
      <c r="AE139" s="172" t="s">
        <v>441</v>
      </c>
      <c r="AF139" s="175">
        <f t="shared" si="16"/>
        <v>1</v>
      </c>
      <c r="AH139" s="174" t="str">
        <f>IF(索引!T138="","",索引!T138&amp;5)</f>
        <v/>
      </c>
      <c r="AI139" s="172" t="str">
        <f>IFERROR(IF(AH139="","",IFERROR(IFERROR(INDEX(兵法调用模板!$BH:$BH,MATCH(AH139,兵法调用模板!$AU:$AU,0)),INDEX(兵法调用模板!$BH:$BH,MATCH(AH139,兵法调用模板!$AY:$AY,0))),INDEX(兵法调用模板!$BH:$BH,MATCH(AH139,兵法调用模板!$BC:$BC,0)))),"")</f>
        <v/>
      </c>
      <c r="AJ139" s="201" t="str">
        <f>IFERROR(IFERROR(IFERROR(INDEX(兵法调用模板!$AV:$AV,MATCH(AH139,兵法调用模板!$AU:$AU,0)),INDEX(兵法调用模板!$AZ:$AZ,MATCH(AH139,兵法调用模板!$AY:$AY,0))),INDEX(兵法调用模板!$BD:$BD,MATCH(AH139,兵法调用模板!$BC:$BC,0))),"")</f>
        <v/>
      </c>
      <c r="AK139" s="201" t="str">
        <f>IFERROR(IFERROR(IFERROR(INDEX(兵法调用模板!$AW:$AW,MATCH(AH139,兵法调用模板!$AU:$AU,0)),INDEX(兵法调用模板!$BA:$BA,MATCH(AH139,兵法调用模板!$AY:$AY,0))),INDEX(兵法调用模板!$BE:$BE,MATCH(AH139,兵法调用模板!$BC:$BC,0))),"")</f>
        <v/>
      </c>
      <c r="AL139" s="172" t="s">
        <v>441</v>
      </c>
      <c r="AM139" s="175">
        <f t="shared" si="14"/>
        <v>1</v>
      </c>
    </row>
    <row r="140" spans="6:39">
      <c r="F140" s="174" t="str">
        <f>IF(索引!T139="","",索引!T139&amp;1)</f>
        <v/>
      </c>
      <c r="G140" s="172" t="str">
        <f>IFERROR(IF(F140="","",IFERROR(IFERROR(INDEX(兵法调用模板!$BH:$BH,MATCH(F140,兵法调用模板!$AU:$AU,0)),INDEX(兵法调用模板!$BH:$BH,MATCH(F140,兵法调用模板!$AY:$AY,0))),INDEX(兵法调用模板!$BH:$BH,MATCH(F140,兵法调用模板!$BC:$BC,0)))),"")</f>
        <v/>
      </c>
      <c r="H140" s="201" t="str">
        <f>IFERROR(IFERROR(IFERROR(INDEX(兵法调用模板!$AV:$AV,MATCH(F140,兵法调用模板!$AU:$AU,0)),INDEX(兵法调用模板!$AZ:$AZ,MATCH(F140,兵法调用模板!$AY:$AY,0))),INDEX(兵法调用模板!$BD:$BD,MATCH(F140,兵法调用模板!$BC:$BC,0))),"")</f>
        <v/>
      </c>
      <c r="I140" s="201" t="str">
        <f>IFERROR(IFERROR(IFERROR(INDEX(兵法调用模板!$AW:$AW,MATCH(F140,兵法调用模板!$AU:$AU,0)),INDEX(兵法调用模板!$BA:$BA,MATCH(F140,兵法调用模板!$AY:$AY,0))),INDEX(兵法调用模板!$BE:$BE,MATCH(F140,兵法调用模板!$BC:$BC,0))),"")</f>
        <v/>
      </c>
      <c r="J140" s="172" t="s">
        <v>441</v>
      </c>
      <c r="K140" s="175">
        <f t="shared" si="11"/>
        <v>1</v>
      </c>
      <c r="M140" s="174" t="str">
        <f>IF(索引!T139="","",索引!T139&amp;2)</f>
        <v/>
      </c>
      <c r="N140" s="172" t="str">
        <f>IFERROR(IF(M140="","",IFERROR(IFERROR(INDEX(兵法调用模板!$BH:$BH,MATCH(M140,兵法调用模板!$AU:$AU,0)),INDEX(兵法调用模板!$BH:$BH,MATCH(M140,兵法调用模板!$AY:$AY,0))),INDEX(兵法调用模板!$BH:$BH,MATCH(M140,兵法调用模板!$BC:$BC,0)))),"")</f>
        <v/>
      </c>
      <c r="O140" s="201" t="str">
        <f>IFERROR(IFERROR(IFERROR(INDEX(兵法调用模板!$AV:$AV,MATCH(M140,兵法调用模板!$AU:$AU,0)),INDEX(兵法调用模板!$AZ:$AZ,MATCH(M140,兵法调用模板!$AY:$AY,0))),INDEX(兵法调用模板!$BD:$BD,MATCH(M140,兵法调用模板!$BC:$BC,0))),"")</f>
        <v/>
      </c>
      <c r="P140" s="201" t="str">
        <f>IFERROR(IFERROR(IFERROR(INDEX(兵法调用模板!$AW:$AW,MATCH(M140,兵法调用模板!$AU:$AU,0)),INDEX(兵法调用模板!$BA:$BA,MATCH(M140,兵法调用模板!$AY:$AY,0))),INDEX(兵法调用模板!$BE:$BE,MATCH(M140,兵法调用模板!$BC:$BC,0))),"")</f>
        <v/>
      </c>
      <c r="Q140" s="172" t="s">
        <v>441</v>
      </c>
      <c r="R140" s="175">
        <f t="shared" si="15"/>
        <v>1</v>
      </c>
      <c r="T140" s="174" t="str">
        <f>IF(索引!T139="","",索引!T139&amp;3)</f>
        <v/>
      </c>
      <c r="U140" s="172" t="str">
        <f>IFERROR(IF(T140="","",IFERROR(IFERROR(INDEX(兵法调用模板!$BH:$BH,MATCH(T140,兵法调用模板!$AU:$AU,0)),INDEX(兵法调用模板!$BH:$BH,MATCH(T140,兵法调用模板!$AY:$AY,0))),INDEX(兵法调用模板!$BH:$BH,MATCH(T140,兵法调用模板!$BC:$BC,0)))),"")</f>
        <v/>
      </c>
      <c r="V140" s="201" t="str">
        <f>IFERROR(IFERROR(IFERROR(INDEX(兵法调用模板!$AV:$AV,MATCH(T140,兵法调用模板!$AU:$AU,0)),INDEX(兵法调用模板!$AZ:$AZ,MATCH(T140,兵法调用模板!$AY:$AY,0))),INDEX(兵法调用模板!$BD:$BD,MATCH(T140,兵法调用模板!$BC:$BC,0))),"")</f>
        <v/>
      </c>
      <c r="W140" s="201" t="str">
        <f>IFERROR(IFERROR(IFERROR(INDEX(兵法调用模板!$AW:$AW,MATCH(T140,兵法调用模板!$AU:$AU,0)),INDEX(兵法调用模板!$BA:$BA,MATCH(T140,兵法调用模板!$AY:$AY,0))),INDEX(兵法调用模板!$BE:$BE,MATCH(T140,兵法调用模板!$BC:$BC,0))),"")</f>
        <v/>
      </c>
      <c r="X140" s="172" t="s">
        <v>441</v>
      </c>
      <c r="Y140" s="175">
        <f t="shared" si="13"/>
        <v>1</v>
      </c>
      <c r="AA140" s="174" t="str">
        <f>IF(索引!T139="","",索引!T139&amp;4)</f>
        <v/>
      </c>
      <c r="AB140" s="172" t="str">
        <f>IFERROR(IF(AA140="","",IFERROR(IFERROR(INDEX(兵法调用模板!$BH:$BH,MATCH(AA140,兵法调用模板!$AU:$AU,0)),INDEX(兵法调用模板!$BH:$BH,MATCH(AA140,兵法调用模板!$AY:$AY,0))),INDEX(兵法调用模板!$BH:$BH,MATCH(AA140,兵法调用模板!$BC:$BC,0)))),"")</f>
        <v/>
      </c>
      <c r="AC140" s="201" t="str">
        <f>IFERROR(IFERROR(IFERROR(INDEX(兵法调用模板!$AV:$AV,MATCH(AA140,兵法调用模板!$AU:$AU,0)),INDEX(兵法调用模板!$AZ:$AZ,MATCH(AA140,兵法调用模板!$AY:$AY,0))),INDEX(兵法调用模板!$BD:$BD,MATCH(AA140,兵法调用模板!$BC:$BC,0))),"")</f>
        <v/>
      </c>
      <c r="AD140" s="201" t="str">
        <f>IFERROR(IFERROR(IFERROR(INDEX(兵法调用模板!$AW:$AW,MATCH(AA140,兵法调用模板!$AU:$AU,0)),INDEX(兵法调用模板!$BA:$BA,MATCH(AA140,兵法调用模板!$AY:$AY,0))),INDEX(兵法调用模板!$BE:$BE,MATCH(AA140,兵法调用模板!$BC:$BC,0))),"")</f>
        <v/>
      </c>
      <c r="AE140" s="172" t="s">
        <v>441</v>
      </c>
      <c r="AF140" s="175">
        <f t="shared" si="16"/>
        <v>1</v>
      </c>
      <c r="AH140" s="174" t="str">
        <f>IF(索引!T139="","",索引!T139&amp;5)</f>
        <v/>
      </c>
      <c r="AI140" s="172" t="str">
        <f>IFERROR(IF(AH140="","",IFERROR(IFERROR(INDEX(兵法调用模板!$BH:$BH,MATCH(AH140,兵法调用模板!$AU:$AU,0)),INDEX(兵法调用模板!$BH:$BH,MATCH(AH140,兵法调用模板!$AY:$AY,0))),INDEX(兵法调用模板!$BH:$BH,MATCH(AH140,兵法调用模板!$BC:$BC,0)))),"")</f>
        <v/>
      </c>
      <c r="AJ140" s="201" t="str">
        <f>IFERROR(IFERROR(IFERROR(INDEX(兵法调用模板!$AV:$AV,MATCH(AH140,兵法调用模板!$AU:$AU,0)),INDEX(兵法调用模板!$AZ:$AZ,MATCH(AH140,兵法调用模板!$AY:$AY,0))),INDEX(兵法调用模板!$BD:$BD,MATCH(AH140,兵法调用模板!$BC:$BC,0))),"")</f>
        <v/>
      </c>
      <c r="AK140" s="201" t="str">
        <f>IFERROR(IFERROR(IFERROR(INDEX(兵法调用模板!$AW:$AW,MATCH(AH140,兵法调用模板!$AU:$AU,0)),INDEX(兵法调用模板!$BA:$BA,MATCH(AH140,兵法调用模板!$AY:$AY,0))),INDEX(兵法调用模板!$BE:$BE,MATCH(AH140,兵法调用模板!$BC:$BC,0))),"")</f>
        <v/>
      </c>
      <c r="AL140" s="172" t="s">
        <v>441</v>
      </c>
      <c r="AM140" s="175">
        <f t="shared" si="14"/>
        <v>1</v>
      </c>
    </row>
    <row r="141" spans="6:39">
      <c r="F141" s="174" t="str">
        <f>IF(索引!T140="","",索引!T140&amp;1)</f>
        <v/>
      </c>
      <c r="G141" s="172" t="str">
        <f>IFERROR(IF(F141="","",IFERROR(IFERROR(INDEX(兵法调用模板!$BH:$BH,MATCH(F141,兵法调用模板!$AU:$AU,0)),INDEX(兵法调用模板!$BH:$BH,MATCH(F141,兵法调用模板!$AY:$AY,0))),INDEX(兵法调用模板!$BH:$BH,MATCH(F141,兵法调用模板!$BC:$BC,0)))),"")</f>
        <v/>
      </c>
      <c r="H141" s="201" t="str">
        <f>IFERROR(IFERROR(IFERROR(INDEX(兵法调用模板!$AV:$AV,MATCH(F141,兵法调用模板!$AU:$AU,0)),INDEX(兵法调用模板!$AZ:$AZ,MATCH(F141,兵法调用模板!$AY:$AY,0))),INDEX(兵法调用模板!$BD:$BD,MATCH(F141,兵法调用模板!$BC:$BC,0))),"")</f>
        <v/>
      </c>
      <c r="I141" s="201" t="str">
        <f>IFERROR(IFERROR(IFERROR(INDEX(兵法调用模板!$AW:$AW,MATCH(F141,兵法调用模板!$AU:$AU,0)),INDEX(兵法调用模板!$BA:$BA,MATCH(F141,兵法调用模板!$AY:$AY,0))),INDEX(兵法调用模板!$BE:$BE,MATCH(F141,兵法调用模板!$BC:$BC,0))),"")</f>
        <v/>
      </c>
      <c r="J141" s="172" t="s">
        <v>441</v>
      </c>
      <c r="K141" s="175">
        <f t="shared" si="11"/>
        <v>1</v>
      </c>
      <c r="M141" s="174" t="str">
        <f>IF(索引!T140="","",索引!T140&amp;2)</f>
        <v/>
      </c>
      <c r="N141" s="172" t="str">
        <f>IFERROR(IF(M141="","",IFERROR(IFERROR(INDEX(兵法调用模板!$BH:$BH,MATCH(M141,兵法调用模板!$AU:$AU,0)),INDEX(兵法调用模板!$BH:$BH,MATCH(M141,兵法调用模板!$AY:$AY,0))),INDEX(兵法调用模板!$BH:$BH,MATCH(M141,兵法调用模板!$BC:$BC,0)))),"")</f>
        <v/>
      </c>
      <c r="O141" s="201" t="str">
        <f>IFERROR(IFERROR(IFERROR(INDEX(兵法调用模板!$AV:$AV,MATCH(M141,兵法调用模板!$AU:$AU,0)),INDEX(兵法调用模板!$AZ:$AZ,MATCH(M141,兵法调用模板!$AY:$AY,0))),INDEX(兵法调用模板!$BD:$BD,MATCH(M141,兵法调用模板!$BC:$BC,0))),"")</f>
        <v/>
      </c>
      <c r="P141" s="201" t="str">
        <f>IFERROR(IFERROR(IFERROR(INDEX(兵法调用模板!$AW:$AW,MATCH(M141,兵法调用模板!$AU:$AU,0)),INDEX(兵法调用模板!$BA:$BA,MATCH(M141,兵法调用模板!$AY:$AY,0))),INDEX(兵法调用模板!$BE:$BE,MATCH(M141,兵法调用模板!$BC:$BC,0))),"")</f>
        <v/>
      </c>
      <c r="Q141" s="172" t="s">
        <v>441</v>
      </c>
      <c r="R141" s="175">
        <f t="shared" si="15"/>
        <v>1</v>
      </c>
      <c r="T141" s="174" t="str">
        <f>IF(索引!T140="","",索引!T140&amp;3)</f>
        <v/>
      </c>
      <c r="U141" s="172" t="str">
        <f>IFERROR(IF(T141="","",IFERROR(IFERROR(INDEX(兵法调用模板!$BH:$BH,MATCH(T141,兵法调用模板!$AU:$AU,0)),INDEX(兵法调用模板!$BH:$BH,MATCH(T141,兵法调用模板!$AY:$AY,0))),INDEX(兵法调用模板!$BH:$BH,MATCH(T141,兵法调用模板!$BC:$BC,0)))),"")</f>
        <v/>
      </c>
      <c r="V141" s="201" t="str">
        <f>IFERROR(IFERROR(IFERROR(INDEX(兵法调用模板!$AV:$AV,MATCH(T141,兵法调用模板!$AU:$AU,0)),INDEX(兵法调用模板!$AZ:$AZ,MATCH(T141,兵法调用模板!$AY:$AY,0))),INDEX(兵法调用模板!$BD:$BD,MATCH(T141,兵法调用模板!$BC:$BC,0))),"")</f>
        <v/>
      </c>
      <c r="W141" s="201" t="str">
        <f>IFERROR(IFERROR(IFERROR(INDEX(兵法调用模板!$AW:$AW,MATCH(T141,兵法调用模板!$AU:$AU,0)),INDEX(兵法调用模板!$BA:$BA,MATCH(T141,兵法调用模板!$AY:$AY,0))),INDEX(兵法调用模板!$BE:$BE,MATCH(T141,兵法调用模板!$BC:$BC,0))),"")</f>
        <v/>
      </c>
      <c r="X141" s="172" t="s">
        <v>441</v>
      </c>
      <c r="Y141" s="175">
        <f t="shared" si="13"/>
        <v>1</v>
      </c>
      <c r="AA141" s="174" t="str">
        <f>IF(索引!T140="","",索引!T140&amp;4)</f>
        <v/>
      </c>
      <c r="AB141" s="172" t="str">
        <f>IFERROR(IF(AA141="","",IFERROR(IFERROR(INDEX(兵法调用模板!$BH:$BH,MATCH(AA141,兵法调用模板!$AU:$AU,0)),INDEX(兵法调用模板!$BH:$BH,MATCH(AA141,兵法调用模板!$AY:$AY,0))),INDEX(兵法调用模板!$BH:$BH,MATCH(AA141,兵法调用模板!$BC:$BC,0)))),"")</f>
        <v/>
      </c>
      <c r="AC141" s="201" t="str">
        <f>IFERROR(IFERROR(IFERROR(INDEX(兵法调用模板!$AV:$AV,MATCH(AA141,兵法调用模板!$AU:$AU,0)),INDEX(兵法调用模板!$AZ:$AZ,MATCH(AA141,兵法调用模板!$AY:$AY,0))),INDEX(兵法调用模板!$BD:$BD,MATCH(AA141,兵法调用模板!$BC:$BC,0))),"")</f>
        <v/>
      </c>
      <c r="AD141" s="201" t="str">
        <f>IFERROR(IFERROR(IFERROR(INDEX(兵法调用模板!$AW:$AW,MATCH(AA141,兵法调用模板!$AU:$AU,0)),INDEX(兵法调用模板!$BA:$BA,MATCH(AA141,兵法调用模板!$AY:$AY,0))),INDEX(兵法调用模板!$BE:$BE,MATCH(AA141,兵法调用模板!$BC:$BC,0))),"")</f>
        <v/>
      </c>
      <c r="AE141" s="172" t="s">
        <v>441</v>
      </c>
      <c r="AF141" s="175">
        <f t="shared" si="16"/>
        <v>1</v>
      </c>
      <c r="AH141" s="174" t="str">
        <f>IF(索引!T140="","",索引!T140&amp;5)</f>
        <v/>
      </c>
      <c r="AI141" s="172" t="str">
        <f>IFERROR(IF(AH141="","",IFERROR(IFERROR(INDEX(兵法调用模板!$BH:$BH,MATCH(AH141,兵法调用模板!$AU:$AU,0)),INDEX(兵法调用模板!$BH:$BH,MATCH(AH141,兵法调用模板!$AY:$AY,0))),INDEX(兵法调用模板!$BH:$BH,MATCH(AH141,兵法调用模板!$BC:$BC,0)))),"")</f>
        <v/>
      </c>
      <c r="AJ141" s="201" t="str">
        <f>IFERROR(IFERROR(IFERROR(INDEX(兵法调用模板!$AV:$AV,MATCH(AH141,兵法调用模板!$AU:$AU,0)),INDEX(兵法调用模板!$AZ:$AZ,MATCH(AH141,兵法调用模板!$AY:$AY,0))),INDEX(兵法调用模板!$BD:$BD,MATCH(AH141,兵法调用模板!$BC:$BC,0))),"")</f>
        <v/>
      </c>
      <c r="AK141" s="201" t="str">
        <f>IFERROR(IFERROR(IFERROR(INDEX(兵法调用模板!$AW:$AW,MATCH(AH141,兵法调用模板!$AU:$AU,0)),INDEX(兵法调用模板!$BA:$BA,MATCH(AH141,兵法调用模板!$AY:$AY,0))),INDEX(兵法调用模板!$BE:$BE,MATCH(AH141,兵法调用模板!$BC:$BC,0))),"")</f>
        <v/>
      </c>
      <c r="AL141" s="172" t="s">
        <v>441</v>
      </c>
      <c r="AM141" s="175">
        <f t="shared" si="14"/>
        <v>1</v>
      </c>
    </row>
    <row r="142" spans="6:39">
      <c r="F142" s="174" t="str">
        <f>IF(索引!T141="","",索引!T141&amp;1)</f>
        <v/>
      </c>
      <c r="G142" s="172" t="str">
        <f>IFERROR(IF(F142="","",IFERROR(IFERROR(INDEX(兵法调用模板!$BH:$BH,MATCH(F142,兵法调用模板!$AU:$AU,0)),INDEX(兵法调用模板!$BH:$BH,MATCH(F142,兵法调用模板!$AY:$AY,0))),INDEX(兵法调用模板!$BH:$BH,MATCH(F142,兵法调用模板!$BC:$BC,0)))),"")</f>
        <v/>
      </c>
      <c r="H142" s="201" t="str">
        <f>IFERROR(IFERROR(IFERROR(INDEX(兵法调用模板!$AV:$AV,MATCH(F142,兵法调用模板!$AU:$AU,0)),INDEX(兵法调用模板!$AZ:$AZ,MATCH(F142,兵法调用模板!$AY:$AY,0))),INDEX(兵法调用模板!$BD:$BD,MATCH(F142,兵法调用模板!$BC:$BC,0))),"")</f>
        <v/>
      </c>
      <c r="I142" s="201" t="str">
        <f>IFERROR(IFERROR(IFERROR(INDEX(兵法调用模板!$AW:$AW,MATCH(F142,兵法调用模板!$AU:$AU,0)),INDEX(兵法调用模板!$BA:$BA,MATCH(F142,兵法调用模板!$AY:$AY,0))),INDEX(兵法调用模板!$BE:$BE,MATCH(F142,兵法调用模板!$BC:$BC,0))),"")</f>
        <v/>
      </c>
      <c r="J142" s="172" t="s">
        <v>441</v>
      </c>
      <c r="K142" s="175">
        <f t="shared" si="11"/>
        <v>1</v>
      </c>
      <c r="M142" s="174" t="str">
        <f>IF(索引!T141="","",索引!T141&amp;2)</f>
        <v/>
      </c>
      <c r="N142" s="172" t="str">
        <f>IFERROR(IF(M142="","",IFERROR(IFERROR(INDEX(兵法调用模板!$BH:$BH,MATCH(M142,兵法调用模板!$AU:$AU,0)),INDEX(兵法调用模板!$BH:$BH,MATCH(M142,兵法调用模板!$AY:$AY,0))),INDEX(兵法调用模板!$BH:$BH,MATCH(M142,兵法调用模板!$BC:$BC,0)))),"")</f>
        <v/>
      </c>
      <c r="O142" s="201" t="str">
        <f>IFERROR(IFERROR(IFERROR(INDEX(兵法调用模板!$AV:$AV,MATCH(M142,兵法调用模板!$AU:$AU,0)),INDEX(兵法调用模板!$AZ:$AZ,MATCH(M142,兵法调用模板!$AY:$AY,0))),INDEX(兵法调用模板!$BD:$BD,MATCH(M142,兵法调用模板!$BC:$BC,0))),"")</f>
        <v/>
      </c>
      <c r="P142" s="201" t="str">
        <f>IFERROR(IFERROR(IFERROR(INDEX(兵法调用模板!$AW:$AW,MATCH(M142,兵法调用模板!$AU:$AU,0)),INDEX(兵法调用模板!$BA:$BA,MATCH(M142,兵法调用模板!$AY:$AY,0))),INDEX(兵法调用模板!$BE:$BE,MATCH(M142,兵法调用模板!$BC:$BC,0))),"")</f>
        <v/>
      </c>
      <c r="Q142" s="172" t="s">
        <v>441</v>
      </c>
      <c r="R142" s="175">
        <f t="shared" si="15"/>
        <v>1</v>
      </c>
      <c r="T142" s="174" t="str">
        <f>IF(索引!T141="","",索引!T141&amp;3)</f>
        <v/>
      </c>
      <c r="U142" s="172" t="str">
        <f>IFERROR(IF(T142="","",IFERROR(IFERROR(INDEX(兵法调用模板!$BH:$BH,MATCH(T142,兵法调用模板!$AU:$AU,0)),INDEX(兵法调用模板!$BH:$BH,MATCH(T142,兵法调用模板!$AY:$AY,0))),INDEX(兵法调用模板!$BH:$BH,MATCH(T142,兵法调用模板!$BC:$BC,0)))),"")</f>
        <v/>
      </c>
      <c r="V142" s="201" t="str">
        <f>IFERROR(IFERROR(IFERROR(INDEX(兵法调用模板!$AV:$AV,MATCH(T142,兵法调用模板!$AU:$AU,0)),INDEX(兵法调用模板!$AZ:$AZ,MATCH(T142,兵法调用模板!$AY:$AY,0))),INDEX(兵法调用模板!$BD:$BD,MATCH(T142,兵法调用模板!$BC:$BC,0))),"")</f>
        <v/>
      </c>
      <c r="W142" s="201" t="str">
        <f>IFERROR(IFERROR(IFERROR(INDEX(兵法调用模板!$AW:$AW,MATCH(T142,兵法调用模板!$AU:$AU,0)),INDEX(兵法调用模板!$BA:$BA,MATCH(T142,兵法调用模板!$AY:$AY,0))),INDEX(兵法调用模板!$BE:$BE,MATCH(T142,兵法调用模板!$BC:$BC,0))),"")</f>
        <v/>
      </c>
      <c r="X142" s="172" t="s">
        <v>441</v>
      </c>
      <c r="Y142" s="175">
        <f t="shared" si="13"/>
        <v>1</v>
      </c>
      <c r="AA142" s="174" t="str">
        <f>IF(索引!T141="","",索引!T141&amp;4)</f>
        <v/>
      </c>
      <c r="AB142" s="172" t="str">
        <f>IFERROR(IF(AA142="","",IFERROR(IFERROR(INDEX(兵法调用模板!$BH:$BH,MATCH(AA142,兵法调用模板!$AU:$AU,0)),INDEX(兵法调用模板!$BH:$BH,MATCH(AA142,兵法调用模板!$AY:$AY,0))),INDEX(兵法调用模板!$BH:$BH,MATCH(AA142,兵法调用模板!$BC:$BC,0)))),"")</f>
        <v/>
      </c>
      <c r="AC142" s="201" t="str">
        <f>IFERROR(IFERROR(IFERROR(INDEX(兵法调用模板!$AV:$AV,MATCH(AA142,兵法调用模板!$AU:$AU,0)),INDEX(兵法调用模板!$AZ:$AZ,MATCH(AA142,兵法调用模板!$AY:$AY,0))),INDEX(兵法调用模板!$BD:$BD,MATCH(AA142,兵法调用模板!$BC:$BC,0))),"")</f>
        <v/>
      </c>
      <c r="AD142" s="201" t="str">
        <f>IFERROR(IFERROR(IFERROR(INDEX(兵法调用模板!$AW:$AW,MATCH(AA142,兵法调用模板!$AU:$AU,0)),INDEX(兵法调用模板!$BA:$BA,MATCH(AA142,兵法调用模板!$AY:$AY,0))),INDEX(兵法调用模板!$BE:$BE,MATCH(AA142,兵法调用模板!$BC:$BC,0))),"")</f>
        <v/>
      </c>
      <c r="AE142" s="172" t="s">
        <v>441</v>
      </c>
      <c r="AF142" s="175">
        <f t="shared" si="16"/>
        <v>1</v>
      </c>
      <c r="AH142" s="174" t="str">
        <f>IF(索引!T141="","",索引!T141&amp;5)</f>
        <v/>
      </c>
      <c r="AI142" s="172" t="str">
        <f>IFERROR(IF(AH142="","",IFERROR(IFERROR(INDEX(兵法调用模板!$BH:$BH,MATCH(AH142,兵法调用模板!$AU:$AU,0)),INDEX(兵法调用模板!$BH:$BH,MATCH(AH142,兵法调用模板!$AY:$AY,0))),INDEX(兵法调用模板!$BH:$BH,MATCH(AH142,兵法调用模板!$BC:$BC,0)))),"")</f>
        <v/>
      </c>
      <c r="AJ142" s="201" t="str">
        <f>IFERROR(IFERROR(IFERROR(INDEX(兵法调用模板!$AV:$AV,MATCH(AH142,兵法调用模板!$AU:$AU,0)),INDEX(兵法调用模板!$AZ:$AZ,MATCH(AH142,兵法调用模板!$AY:$AY,0))),INDEX(兵法调用模板!$BD:$BD,MATCH(AH142,兵法调用模板!$BC:$BC,0))),"")</f>
        <v/>
      </c>
      <c r="AK142" s="201" t="str">
        <f>IFERROR(IFERROR(IFERROR(INDEX(兵法调用模板!$AW:$AW,MATCH(AH142,兵法调用模板!$AU:$AU,0)),INDEX(兵法调用模板!$BA:$BA,MATCH(AH142,兵法调用模板!$AY:$AY,0))),INDEX(兵法调用模板!$BE:$BE,MATCH(AH142,兵法调用模板!$BC:$BC,0))),"")</f>
        <v/>
      </c>
      <c r="AL142" s="172" t="s">
        <v>441</v>
      </c>
      <c r="AM142" s="175">
        <f t="shared" si="14"/>
        <v>1</v>
      </c>
    </row>
    <row r="143" spans="6:39">
      <c r="F143" s="174" t="str">
        <f>IF(索引!T142="","",索引!T142&amp;1)</f>
        <v/>
      </c>
      <c r="G143" s="172" t="str">
        <f>IFERROR(IF(F143="","",IFERROR(IFERROR(INDEX(兵法调用模板!$BH:$BH,MATCH(F143,兵法调用模板!$AU:$AU,0)),INDEX(兵法调用模板!$BH:$BH,MATCH(F143,兵法调用模板!$AY:$AY,0))),INDEX(兵法调用模板!$BH:$BH,MATCH(F143,兵法调用模板!$BC:$BC,0)))),"")</f>
        <v/>
      </c>
      <c r="H143" s="201" t="str">
        <f>IFERROR(IFERROR(IFERROR(INDEX(兵法调用模板!$AV:$AV,MATCH(F143,兵法调用模板!$AU:$AU,0)),INDEX(兵法调用模板!$AZ:$AZ,MATCH(F143,兵法调用模板!$AY:$AY,0))),INDEX(兵法调用模板!$BD:$BD,MATCH(F143,兵法调用模板!$BC:$BC,0))),"")</f>
        <v/>
      </c>
      <c r="I143" s="201" t="str">
        <f>IFERROR(IFERROR(IFERROR(INDEX(兵法调用模板!$AW:$AW,MATCH(F143,兵法调用模板!$AU:$AU,0)),INDEX(兵法调用模板!$BA:$BA,MATCH(F143,兵法调用模板!$AY:$AY,0))),INDEX(兵法调用模板!$BE:$BE,MATCH(F143,兵法调用模板!$BC:$BC,0))),"")</f>
        <v/>
      </c>
      <c r="J143" s="172" t="s">
        <v>441</v>
      </c>
      <c r="K143" s="175">
        <f t="shared" si="11"/>
        <v>1</v>
      </c>
      <c r="M143" s="174" t="str">
        <f>IF(索引!T142="","",索引!T142&amp;2)</f>
        <v/>
      </c>
      <c r="N143" s="172" t="str">
        <f>IFERROR(IF(M143="","",IFERROR(IFERROR(INDEX(兵法调用模板!$BH:$BH,MATCH(M143,兵法调用模板!$AU:$AU,0)),INDEX(兵法调用模板!$BH:$BH,MATCH(M143,兵法调用模板!$AY:$AY,0))),INDEX(兵法调用模板!$BH:$BH,MATCH(M143,兵法调用模板!$BC:$BC,0)))),"")</f>
        <v/>
      </c>
      <c r="O143" s="201" t="str">
        <f>IFERROR(IFERROR(IFERROR(INDEX(兵法调用模板!$AV:$AV,MATCH(M143,兵法调用模板!$AU:$AU,0)),INDEX(兵法调用模板!$AZ:$AZ,MATCH(M143,兵法调用模板!$AY:$AY,0))),INDEX(兵法调用模板!$BD:$BD,MATCH(M143,兵法调用模板!$BC:$BC,0))),"")</f>
        <v/>
      </c>
      <c r="P143" s="201" t="str">
        <f>IFERROR(IFERROR(IFERROR(INDEX(兵法调用模板!$AW:$AW,MATCH(M143,兵法调用模板!$AU:$AU,0)),INDEX(兵法调用模板!$BA:$BA,MATCH(M143,兵法调用模板!$AY:$AY,0))),INDEX(兵法调用模板!$BE:$BE,MATCH(M143,兵法调用模板!$BC:$BC,0))),"")</f>
        <v/>
      </c>
      <c r="Q143" s="172" t="s">
        <v>441</v>
      </c>
      <c r="R143" s="175">
        <f t="shared" si="15"/>
        <v>1</v>
      </c>
      <c r="T143" s="174" t="str">
        <f>IF(索引!T142="","",索引!T142&amp;3)</f>
        <v/>
      </c>
      <c r="U143" s="172" t="str">
        <f>IFERROR(IF(T143="","",IFERROR(IFERROR(INDEX(兵法调用模板!$BH:$BH,MATCH(T143,兵法调用模板!$AU:$AU,0)),INDEX(兵法调用模板!$BH:$BH,MATCH(T143,兵法调用模板!$AY:$AY,0))),INDEX(兵法调用模板!$BH:$BH,MATCH(T143,兵法调用模板!$BC:$BC,0)))),"")</f>
        <v/>
      </c>
      <c r="V143" s="201" t="str">
        <f>IFERROR(IFERROR(IFERROR(INDEX(兵法调用模板!$AV:$AV,MATCH(T143,兵法调用模板!$AU:$AU,0)),INDEX(兵法调用模板!$AZ:$AZ,MATCH(T143,兵法调用模板!$AY:$AY,0))),INDEX(兵法调用模板!$BD:$BD,MATCH(T143,兵法调用模板!$BC:$BC,0))),"")</f>
        <v/>
      </c>
      <c r="W143" s="201" t="str">
        <f>IFERROR(IFERROR(IFERROR(INDEX(兵法调用模板!$AW:$AW,MATCH(T143,兵法调用模板!$AU:$AU,0)),INDEX(兵法调用模板!$BA:$BA,MATCH(T143,兵法调用模板!$AY:$AY,0))),INDEX(兵法调用模板!$BE:$BE,MATCH(T143,兵法调用模板!$BC:$BC,0))),"")</f>
        <v/>
      </c>
      <c r="X143" s="172" t="s">
        <v>441</v>
      </c>
      <c r="Y143" s="175">
        <f t="shared" si="13"/>
        <v>1</v>
      </c>
      <c r="AA143" s="174" t="str">
        <f>IF(索引!T142="","",索引!T142&amp;4)</f>
        <v/>
      </c>
      <c r="AB143" s="172" t="str">
        <f>IFERROR(IF(AA143="","",IFERROR(IFERROR(INDEX(兵法调用模板!$BH:$BH,MATCH(AA143,兵法调用模板!$AU:$AU,0)),INDEX(兵法调用模板!$BH:$BH,MATCH(AA143,兵法调用模板!$AY:$AY,0))),INDEX(兵法调用模板!$BH:$BH,MATCH(AA143,兵法调用模板!$BC:$BC,0)))),"")</f>
        <v/>
      </c>
      <c r="AC143" s="201" t="str">
        <f>IFERROR(IFERROR(IFERROR(INDEX(兵法调用模板!$AV:$AV,MATCH(AA143,兵法调用模板!$AU:$AU,0)),INDEX(兵法调用模板!$AZ:$AZ,MATCH(AA143,兵法调用模板!$AY:$AY,0))),INDEX(兵法调用模板!$BD:$BD,MATCH(AA143,兵法调用模板!$BC:$BC,0))),"")</f>
        <v/>
      </c>
      <c r="AD143" s="201" t="str">
        <f>IFERROR(IFERROR(IFERROR(INDEX(兵法调用模板!$AW:$AW,MATCH(AA143,兵法调用模板!$AU:$AU,0)),INDEX(兵法调用模板!$BA:$BA,MATCH(AA143,兵法调用模板!$AY:$AY,0))),INDEX(兵法调用模板!$BE:$BE,MATCH(AA143,兵法调用模板!$BC:$BC,0))),"")</f>
        <v/>
      </c>
      <c r="AE143" s="172" t="s">
        <v>441</v>
      </c>
      <c r="AF143" s="175">
        <f t="shared" si="16"/>
        <v>1</v>
      </c>
      <c r="AH143" s="174" t="str">
        <f>IF(索引!T142="","",索引!T142&amp;5)</f>
        <v/>
      </c>
      <c r="AI143" s="172" t="str">
        <f>IFERROR(IF(AH143="","",IFERROR(IFERROR(INDEX(兵法调用模板!$BH:$BH,MATCH(AH143,兵法调用模板!$AU:$AU,0)),INDEX(兵法调用模板!$BH:$BH,MATCH(AH143,兵法调用模板!$AY:$AY,0))),INDEX(兵法调用模板!$BH:$BH,MATCH(AH143,兵法调用模板!$BC:$BC,0)))),"")</f>
        <v/>
      </c>
      <c r="AJ143" s="201" t="str">
        <f>IFERROR(IFERROR(IFERROR(INDEX(兵法调用模板!$AV:$AV,MATCH(AH143,兵法调用模板!$AU:$AU,0)),INDEX(兵法调用模板!$AZ:$AZ,MATCH(AH143,兵法调用模板!$AY:$AY,0))),INDEX(兵法调用模板!$BD:$BD,MATCH(AH143,兵法调用模板!$BC:$BC,0))),"")</f>
        <v/>
      </c>
      <c r="AK143" s="201" t="str">
        <f>IFERROR(IFERROR(IFERROR(INDEX(兵法调用模板!$AW:$AW,MATCH(AH143,兵法调用模板!$AU:$AU,0)),INDEX(兵法调用模板!$BA:$BA,MATCH(AH143,兵法调用模板!$AY:$AY,0))),INDEX(兵法调用模板!$BE:$BE,MATCH(AH143,兵法调用模板!$BC:$BC,0))),"")</f>
        <v/>
      </c>
      <c r="AL143" s="172" t="s">
        <v>441</v>
      </c>
      <c r="AM143" s="175">
        <f t="shared" si="14"/>
        <v>1</v>
      </c>
    </row>
    <row r="144" spans="6:39">
      <c r="F144" s="174" t="str">
        <f>IF(索引!T143="","",索引!T143&amp;1)</f>
        <v/>
      </c>
      <c r="G144" s="172" t="str">
        <f>IFERROR(IF(F144="","",IFERROR(IFERROR(INDEX(兵法调用模板!$BH:$BH,MATCH(F144,兵法调用模板!$AU:$AU,0)),INDEX(兵法调用模板!$BH:$BH,MATCH(F144,兵法调用模板!$AY:$AY,0))),INDEX(兵法调用模板!$BH:$BH,MATCH(F144,兵法调用模板!$BC:$BC,0)))),"")</f>
        <v/>
      </c>
      <c r="H144" s="201" t="str">
        <f>IFERROR(IFERROR(IFERROR(INDEX(兵法调用模板!$AV:$AV,MATCH(F144,兵法调用模板!$AU:$AU,0)),INDEX(兵法调用模板!$AZ:$AZ,MATCH(F144,兵法调用模板!$AY:$AY,0))),INDEX(兵法调用模板!$BD:$BD,MATCH(F144,兵法调用模板!$BC:$BC,0))),"")</f>
        <v/>
      </c>
      <c r="I144" s="201" t="str">
        <f>IFERROR(IFERROR(IFERROR(INDEX(兵法调用模板!$AW:$AW,MATCH(F144,兵法调用模板!$AU:$AU,0)),INDEX(兵法调用模板!$BA:$BA,MATCH(F144,兵法调用模板!$AY:$AY,0))),INDEX(兵法调用模板!$BE:$BE,MATCH(F144,兵法调用模板!$BC:$BC,0))),"")</f>
        <v/>
      </c>
      <c r="J144" s="172" t="s">
        <v>441</v>
      </c>
      <c r="K144" s="175">
        <f t="shared" si="11"/>
        <v>1</v>
      </c>
      <c r="M144" s="174" t="str">
        <f>IF(索引!T143="","",索引!T143&amp;2)</f>
        <v/>
      </c>
      <c r="N144" s="172" t="str">
        <f>IFERROR(IF(M144="","",IFERROR(IFERROR(INDEX(兵法调用模板!$BH:$BH,MATCH(M144,兵法调用模板!$AU:$AU,0)),INDEX(兵法调用模板!$BH:$BH,MATCH(M144,兵法调用模板!$AY:$AY,0))),INDEX(兵法调用模板!$BH:$BH,MATCH(M144,兵法调用模板!$BC:$BC,0)))),"")</f>
        <v/>
      </c>
      <c r="O144" s="201" t="str">
        <f>IFERROR(IFERROR(IFERROR(INDEX(兵法调用模板!$AV:$AV,MATCH(M144,兵法调用模板!$AU:$AU,0)),INDEX(兵法调用模板!$AZ:$AZ,MATCH(M144,兵法调用模板!$AY:$AY,0))),INDEX(兵法调用模板!$BD:$BD,MATCH(M144,兵法调用模板!$BC:$BC,0))),"")</f>
        <v/>
      </c>
      <c r="P144" s="201" t="str">
        <f>IFERROR(IFERROR(IFERROR(INDEX(兵法调用模板!$AW:$AW,MATCH(M144,兵法调用模板!$AU:$AU,0)),INDEX(兵法调用模板!$BA:$BA,MATCH(M144,兵法调用模板!$AY:$AY,0))),INDEX(兵法调用模板!$BE:$BE,MATCH(M144,兵法调用模板!$BC:$BC,0))),"")</f>
        <v/>
      </c>
      <c r="Q144" s="172" t="s">
        <v>441</v>
      </c>
      <c r="R144" s="175">
        <f t="shared" si="15"/>
        <v>1</v>
      </c>
      <c r="T144" s="174" t="str">
        <f>IF(索引!T143="","",索引!T143&amp;3)</f>
        <v/>
      </c>
      <c r="U144" s="172" t="str">
        <f>IFERROR(IF(T144="","",IFERROR(IFERROR(INDEX(兵法调用模板!$BH:$BH,MATCH(T144,兵法调用模板!$AU:$AU,0)),INDEX(兵法调用模板!$BH:$BH,MATCH(T144,兵法调用模板!$AY:$AY,0))),INDEX(兵法调用模板!$BH:$BH,MATCH(T144,兵法调用模板!$BC:$BC,0)))),"")</f>
        <v/>
      </c>
      <c r="V144" s="201" t="str">
        <f>IFERROR(IFERROR(IFERROR(INDEX(兵法调用模板!$AV:$AV,MATCH(T144,兵法调用模板!$AU:$AU,0)),INDEX(兵法调用模板!$AZ:$AZ,MATCH(T144,兵法调用模板!$AY:$AY,0))),INDEX(兵法调用模板!$BD:$BD,MATCH(T144,兵法调用模板!$BC:$BC,0))),"")</f>
        <v/>
      </c>
      <c r="W144" s="201" t="str">
        <f>IFERROR(IFERROR(IFERROR(INDEX(兵法调用模板!$AW:$AW,MATCH(T144,兵法调用模板!$AU:$AU,0)),INDEX(兵法调用模板!$BA:$BA,MATCH(T144,兵法调用模板!$AY:$AY,0))),INDEX(兵法调用模板!$BE:$BE,MATCH(T144,兵法调用模板!$BC:$BC,0))),"")</f>
        <v/>
      </c>
      <c r="X144" s="172" t="s">
        <v>441</v>
      </c>
      <c r="Y144" s="175">
        <f t="shared" si="13"/>
        <v>1</v>
      </c>
      <c r="AA144" s="174" t="str">
        <f>IF(索引!T143="","",索引!T143&amp;4)</f>
        <v/>
      </c>
      <c r="AB144" s="172" t="str">
        <f>IFERROR(IF(AA144="","",IFERROR(IFERROR(INDEX(兵法调用模板!$BH:$BH,MATCH(AA144,兵法调用模板!$AU:$AU,0)),INDEX(兵法调用模板!$BH:$BH,MATCH(AA144,兵法调用模板!$AY:$AY,0))),INDEX(兵法调用模板!$BH:$BH,MATCH(AA144,兵法调用模板!$BC:$BC,0)))),"")</f>
        <v/>
      </c>
      <c r="AC144" s="201" t="str">
        <f>IFERROR(IFERROR(IFERROR(INDEX(兵法调用模板!$AV:$AV,MATCH(AA144,兵法调用模板!$AU:$AU,0)),INDEX(兵法调用模板!$AZ:$AZ,MATCH(AA144,兵法调用模板!$AY:$AY,0))),INDEX(兵法调用模板!$BD:$BD,MATCH(AA144,兵法调用模板!$BC:$BC,0))),"")</f>
        <v/>
      </c>
      <c r="AD144" s="201" t="str">
        <f>IFERROR(IFERROR(IFERROR(INDEX(兵法调用模板!$AW:$AW,MATCH(AA144,兵法调用模板!$AU:$AU,0)),INDEX(兵法调用模板!$BA:$BA,MATCH(AA144,兵法调用模板!$AY:$AY,0))),INDEX(兵法调用模板!$BE:$BE,MATCH(AA144,兵法调用模板!$BC:$BC,0))),"")</f>
        <v/>
      </c>
      <c r="AE144" s="172" t="s">
        <v>441</v>
      </c>
      <c r="AF144" s="175">
        <f t="shared" si="16"/>
        <v>1</v>
      </c>
      <c r="AH144" s="174" t="str">
        <f>IF(索引!T143="","",索引!T143&amp;5)</f>
        <v/>
      </c>
      <c r="AI144" s="172" t="str">
        <f>IFERROR(IF(AH144="","",IFERROR(IFERROR(INDEX(兵法调用模板!$BH:$BH,MATCH(AH144,兵法调用模板!$AU:$AU,0)),INDEX(兵法调用模板!$BH:$BH,MATCH(AH144,兵法调用模板!$AY:$AY,0))),INDEX(兵法调用模板!$BH:$BH,MATCH(AH144,兵法调用模板!$BC:$BC,0)))),"")</f>
        <v/>
      </c>
      <c r="AJ144" s="201" t="str">
        <f>IFERROR(IFERROR(IFERROR(INDEX(兵法调用模板!$AV:$AV,MATCH(AH144,兵法调用模板!$AU:$AU,0)),INDEX(兵法调用模板!$AZ:$AZ,MATCH(AH144,兵法调用模板!$AY:$AY,0))),INDEX(兵法调用模板!$BD:$BD,MATCH(AH144,兵法调用模板!$BC:$BC,0))),"")</f>
        <v/>
      </c>
      <c r="AK144" s="201" t="str">
        <f>IFERROR(IFERROR(IFERROR(INDEX(兵法调用模板!$AW:$AW,MATCH(AH144,兵法调用模板!$AU:$AU,0)),INDEX(兵法调用模板!$BA:$BA,MATCH(AH144,兵法调用模板!$AY:$AY,0))),INDEX(兵法调用模板!$BE:$BE,MATCH(AH144,兵法调用模板!$BC:$BC,0))),"")</f>
        <v/>
      </c>
      <c r="AL144" s="172" t="s">
        <v>441</v>
      </c>
      <c r="AM144" s="175">
        <f t="shared" si="14"/>
        <v>1</v>
      </c>
    </row>
    <row r="145" spans="6:39">
      <c r="F145" s="174" t="str">
        <f>IF(索引!T144="","",索引!T144&amp;1)</f>
        <v/>
      </c>
      <c r="G145" s="172" t="str">
        <f>IFERROR(IF(F145="","",IFERROR(IFERROR(INDEX(兵法调用模板!$BH:$BH,MATCH(F145,兵法调用模板!$AU:$AU,0)),INDEX(兵法调用模板!$BH:$BH,MATCH(F145,兵法调用模板!$AY:$AY,0))),INDEX(兵法调用模板!$BH:$BH,MATCH(F145,兵法调用模板!$BC:$BC,0)))),"")</f>
        <v/>
      </c>
      <c r="H145" s="201" t="str">
        <f>IFERROR(IFERROR(IFERROR(INDEX(兵法调用模板!$AV:$AV,MATCH(F145,兵法调用模板!$AU:$AU,0)),INDEX(兵法调用模板!$AZ:$AZ,MATCH(F145,兵法调用模板!$AY:$AY,0))),INDEX(兵法调用模板!$BD:$BD,MATCH(F145,兵法调用模板!$BC:$BC,0))),"")</f>
        <v/>
      </c>
      <c r="I145" s="201" t="str">
        <f>IFERROR(IFERROR(IFERROR(INDEX(兵法调用模板!$AW:$AW,MATCH(F145,兵法调用模板!$AU:$AU,0)),INDEX(兵法调用模板!$BA:$BA,MATCH(F145,兵法调用模板!$AY:$AY,0))),INDEX(兵法调用模板!$BE:$BE,MATCH(F145,兵法调用模板!$BC:$BC,0))),"")</f>
        <v/>
      </c>
      <c r="J145" s="172" t="s">
        <v>441</v>
      </c>
      <c r="K145" s="175">
        <f t="shared" si="11"/>
        <v>1</v>
      </c>
      <c r="M145" s="174" t="str">
        <f>IF(索引!T144="","",索引!T144&amp;2)</f>
        <v/>
      </c>
      <c r="N145" s="172" t="str">
        <f>IFERROR(IF(M145="","",IFERROR(IFERROR(INDEX(兵法调用模板!$BH:$BH,MATCH(M145,兵法调用模板!$AU:$AU,0)),INDEX(兵法调用模板!$BH:$BH,MATCH(M145,兵法调用模板!$AY:$AY,0))),INDEX(兵法调用模板!$BH:$BH,MATCH(M145,兵法调用模板!$BC:$BC,0)))),"")</f>
        <v/>
      </c>
      <c r="O145" s="201" t="str">
        <f>IFERROR(IFERROR(IFERROR(INDEX(兵法调用模板!$AV:$AV,MATCH(M145,兵法调用模板!$AU:$AU,0)),INDEX(兵法调用模板!$AZ:$AZ,MATCH(M145,兵法调用模板!$AY:$AY,0))),INDEX(兵法调用模板!$BD:$BD,MATCH(M145,兵法调用模板!$BC:$BC,0))),"")</f>
        <v/>
      </c>
      <c r="P145" s="201" t="str">
        <f>IFERROR(IFERROR(IFERROR(INDEX(兵法调用模板!$AW:$AW,MATCH(M145,兵法调用模板!$AU:$AU,0)),INDEX(兵法调用模板!$BA:$BA,MATCH(M145,兵法调用模板!$AY:$AY,0))),INDEX(兵法调用模板!$BE:$BE,MATCH(M145,兵法调用模板!$BC:$BC,0))),"")</f>
        <v/>
      </c>
      <c r="Q145" s="172" t="s">
        <v>441</v>
      </c>
      <c r="R145" s="175">
        <f t="shared" si="15"/>
        <v>1</v>
      </c>
      <c r="T145" s="174" t="str">
        <f>IF(索引!T144="","",索引!T144&amp;3)</f>
        <v/>
      </c>
      <c r="U145" s="172" t="str">
        <f>IFERROR(IF(T145="","",IFERROR(IFERROR(INDEX(兵法调用模板!$BH:$BH,MATCH(T145,兵法调用模板!$AU:$AU,0)),INDEX(兵法调用模板!$BH:$BH,MATCH(T145,兵法调用模板!$AY:$AY,0))),INDEX(兵法调用模板!$BH:$BH,MATCH(T145,兵法调用模板!$BC:$BC,0)))),"")</f>
        <v/>
      </c>
      <c r="V145" s="201" t="str">
        <f>IFERROR(IFERROR(IFERROR(INDEX(兵法调用模板!$AV:$AV,MATCH(T145,兵法调用模板!$AU:$AU,0)),INDEX(兵法调用模板!$AZ:$AZ,MATCH(T145,兵法调用模板!$AY:$AY,0))),INDEX(兵法调用模板!$BD:$BD,MATCH(T145,兵法调用模板!$BC:$BC,0))),"")</f>
        <v/>
      </c>
      <c r="W145" s="201" t="str">
        <f>IFERROR(IFERROR(IFERROR(INDEX(兵法调用模板!$AW:$AW,MATCH(T145,兵法调用模板!$AU:$AU,0)),INDEX(兵法调用模板!$BA:$BA,MATCH(T145,兵法调用模板!$AY:$AY,0))),INDEX(兵法调用模板!$BE:$BE,MATCH(T145,兵法调用模板!$BC:$BC,0))),"")</f>
        <v/>
      </c>
      <c r="X145" s="172" t="s">
        <v>441</v>
      </c>
      <c r="Y145" s="175">
        <f t="shared" si="13"/>
        <v>1</v>
      </c>
      <c r="AA145" s="174" t="str">
        <f>IF(索引!T144="","",索引!T144&amp;4)</f>
        <v/>
      </c>
      <c r="AB145" s="172" t="str">
        <f>IFERROR(IF(AA145="","",IFERROR(IFERROR(INDEX(兵法调用模板!$BH:$BH,MATCH(AA145,兵法调用模板!$AU:$AU,0)),INDEX(兵法调用模板!$BH:$BH,MATCH(AA145,兵法调用模板!$AY:$AY,0))),INDEX(兵法调用模板!$BH:$BH,MATCH(AA145,兵法调用模板!$BC:$BC,0)))),"")</f>
        <v/>
      </c>
      <c r="AC145" s="201" t="str">
        <f>IFERROR(IFERROR(IFERROR(INDEX(兵法调用模板!$AV:$AV,MATCH(AA145,兵法调用模板!$AU:$AU,0)),INDEX(兵法调用模板!$AZ:$AZ,MATCH(AA145,兵法调用模板!$AY:$AY,0))),INDEX(兵法调用模板!$BD:$BD,MATCH(AA145,兵法调用模板!$BC:$BC,0))),"")</f>
        <v/>
      </c>
      <c r="AD145" s="201" t="str">
        <f>IFERROR(IFERROR(IFERROR(INDEX(兵法调用模板!$AW:$AW,MATCH(AA145,兵法调用模板!$AU:$AU,0)),INDEX(兵法调用模板!$BA:$BA,MATCH(AA145,兵法调用模板!$AY:$AY,0))),INDEX(兵法调用模板!$BE:$BE,MATCH(AA145,兵法调用模板!$BC:$BC,0))),"")</f>
        <v/>
      </c>
      <c r="AE145" s="172" t="s">
        <v>441</v>
      </c>
      <c r="AF145" s="175">
        <f t="shared" si="16"/>
        <v>1</v>
      </c>
      <c r="AH145" s="174" t="str">
        <f>IF(索引!T144="","",索引!T144&amp;5)</f>
        <v/>
      </c>
      <c r="AI145" s="172" t="str">
        <f>IFERROR(IF(AH145="","",IFERROR(IFERROR(INDEX(兵法调用模板!$BH:$BH,MATCH(AH145,兵法调用模板!$AU:$AU,0)),INDEX(兵法调用模板!$BH:$BH,MATCH(AH145,兵法调用模板!$AY:$AY,0))),INDEX(兵法调用模板!$BH:$BH,MATCH(AH145,兵法调用模板!$BC:$BC,0)))),"")</f>
        <v/>
      </c>
      <c r="AJ145" s="201" t="str">
        <f>IFERROR(IFERROR(IFERROR(INDEX(兵法调用模板!$AV:$AV,MATCH(AH145,兵法调用模板!$AU:$AU,0)),INDEX(兵法调用模板!$AZ:$AZ,MATCH(AH145,兵法调用模板!$AY:$AY,0))),INDEX(兵法调用模板!$BD:$BD,MATCH(AH145,兵法调用模板!$BC:$BC,0))),"")</f>
        <v/>
      </c>
      <c r="AK145" s="201" t="str">
        <f>IFERROR(IFERROR(IFERROR(INDEX(兵法调用模板!$AW:$AW,MATCH(AH145,兵法调用模板!$AU:$AU,0)),INDEX(兵法调用模板!$BA:$BA,MATCH(AH145,兵法调用模板!$AY:$AY,0))),INDEX(兵法调用模板!$BE:$BE,MATCH(AH145,兵法调用模板!$BC:$BC,0))),"")</f>
        <v/>
      </c>
      <c r="AL145" s="172" t="s">
        <v>441</v>
      </c>
      <c r="AM145" s="175">
        <f t="shared" si="14"/>
        <v>1</v>
      </c>
    </row>
    <row r="146" spans="6:39">
      <c r="F146" s="174" t="str">
        <f>IF(索引!T145="","",索引!T145&amp;1)</f>
        <v/>
      </c>
      <c r="G146" s="172" t="str">
        <f>IFERROR(IF(F146="","",IFERROR(IFERROR(INDEX(兵法调用模板!$BH:$BH,MATCH(F146,兵法调用模板!$AU:$AU,0)),INDEX(兵法调用模板!$BH:$BH,MATCH(F146,兵法调用模板!$AY:$AY,0))),INDEX(兵法调用模板!$BH:$BH,MATCH(F146,兵法调用模板!$BC:$BC,0)))),"")</f>
        <v/>
      </c>
      <c r="H146" s="201" t="str">
        <f>IFERROR(IFERROR(IFERROR(INDEX(兵法调用模板!$AV:$AV,MATCH(F146,兵法调用模板!$AU:$AU,0)),INDEX(兵法调用模板!$AZ:$AZ,MATCH(F146,兵法调用模板!$AY:$AY,0))),INDEX(兵法调用模板!$BD:$BD,MATCH(F146,兵法调用模板!$BC:$BC,0))),"")</f>
        <v/>
      </c>
      <c r="I146" s="201" t="str">
        <f>IFERROR(IFERROR(IFERROR(INDEX(兵法调用模板!$AW:$AW,MATCH(F146,兵法调用模板!$AU:$AU,0)),INDEX(兵法调用模板!$BA:$BA,MATCH(F146,兵法调用模板!$AY:$AY,0))),INDEX(兵法调用模板!$BE:$BE,MATCH(F146,兵法调用模板!$BC:$BC,0))),"")</f>
        <v/>
      </c>
      <c r="J146" s="172" t="s">
        <v>441</v>
      </c>
      <c r="K146" s="175">
        <f t="shared" si="11"/>
        <v>1</v>
      </c>
      <c r="M146" s="174" t="str">
        <f>IF(索引!T145="","",索引!T145&amp;2)</f>
        <v/>
      </c>
      <c r="N146" s="172" t="str">
        <f>IFERROR(IF(M146="","",IFERROR(IFERROR(INDEX(兵法调用模板!$BH:$BH,MATCH(M146,兵法调用模板!$AU:$AU,0)),INDEX(兵法调用模板!$BH:$BH,MATCH(M146,兵法调用模板!$AY:$AY,0))),INDEX(兵法调用模板!$BH:$BH,MATCH(M146,兵法调用模板!$BC:$BC,0)))),"")</f>
        <v/>
      </c>
      <c r="O146" s="201" t="str">
        <f>IFERROR(IFERROR(IFERROR(INDEX(兵法调用模板!$AV:$AV,MATCH(M146,兵法调用模板!$AU:$AU,0)),INDEX(兵法调用模板!$AZ:$AZ,MATCH(M146,兵法调用模板!$AY:$AY,0))),INDEX(兵法调用模板!$BD:$BD,MATCH(M146,兵法调用模板!$BC:$BC,0))),"")</f>
        <v/>
      </c>
      <c r="P146" s="201" t="str">
        <f>IFERROR(IFERROR(IFERROR(INDEX(兵法调用模板!$AW:$AW,MATCH(M146,兵法调用模板!$AU:$AU,0)),INDEX(兵法调用模板!$BA:$BA,MATCH(M146,兵法调用模板!$AY:$AY,0))),INDEX(兵法调用模板!$BE:$BE,MATCH(M146,兵法调用模板!$BC:$BC,0))),"")</f>
        <v/>
      </c>
      <c r="Q146" s="172" t="s">
        <v>441</v>
      </c>
      <c r="R146" s="175">
        <f t="shared" si="15"/>
        <v>1</v>
      </c>
      <c r="T146" s="174" t="str">
        <f>IF(索引!T145="","",索引!T145&amp;3)</f>
        <v/>
      </c>
      <c r="U146" s="172" t="str">
        <f>IFERROR(IF(T146="","",IFERROR(IFERROR(INDEX(兵法调用模板!$BH:$BH,MATCH(T146,兵法调用模板!$AU:$AU,0)),INDEX(兵法调用模板!$BH:$BH,MATCH(T146,兵法调用模板!$AY:$AY,0))),INDEX(兵法调用模板!$BH:$BH,MATCH(T146,兵法调用模板!$BC:$BC,0)))),"")</f>
        <v/>
      </c>
      <c r="V146" s="201" t="str">
        <f>IFERROR(IFERROR(IFERROR(INDEX(兵法调用模板!$AV:$AV,MATCH(T146,兵法调用模板!$AU:$AU,0)),INDEX(兵法调用模板!$AZ:$AZ,MATCH(T146,兵法调用模板!$AY:$AY,0))),INDEX(兵法调用模板!$BD:$BD,MATCH(T146,兵法调用模板!$BC:$BC,0))),"")</f>
        <v/>
      </c>
      <c r="W146" s="201" t="str">
        <f>IFERROR(IFERROR(IFERROR(INDEX(兵法调用模板!$AW:$AW,MATCH(T146,兵法调用模板!$AU:$AU,0)),INDEX(兵法调用模板!$BA:$BA,MATCH(T146,兵法调用模板!$AY:$AY,0))),INDEX(兵法调用模板!$BE:$BE,MATCH(T146,兵法调用模板!$BC:$BC,0))),"")</f>
        <v/>
      </c>
      <c r="X146" s="172" t="s">
        <v>441</v>
      </c>
      <c r="Y146" s="175">
        <f t="shared" si="13"/>
        <v>1</v>
      </c>
      <c r="AA146" s="174" t="str">
        <f>IF(索引!T145="","",索引!T145&amp;4)</f>
        <v/>
      </c>
      <c r="AB146" s="172" t="str">
        <f>IFERROR(IF(AA146="","",IFERROR(IFERROR(INDEX(兵法调用模板!$BH:$BH,MATCH(AA146,兵法调用模板!$AU:$AU,0)),INDEX(兵法调用模板!$BH:$BH,MATCH(AA146,兵法调用模板!$AY:$AY,0))),INDEX(兵法调用模板!$BH:$BH,MATCH(AA146,兵法调用模板!$BC:$BC,0)))),"")</f>
        <v/>
      </c>
      <c r="AC146" s="201" t="str">
        <f>IFERROR(IFERROR(IFERROR(INDEX(兵法调用模板!$AV:$AV,MATCH(AA146,兵法调用模板!$AU:$AU,0)),INDEX(兵法调用模板!$AZ:$AZ,MATCH(AA146,兵法调用模板!$AY:$AY,0))),INDEX(兵法调用模板!$BD:$BD,MATCH(AA146,兵法调用模板!$BC:$BC,0))),"")</f>
        <v/>
      </c>
      <c r="AD146" s="201" t="str">
        <f>IFERROR(IFERROR(IFERROR(INDEX(兵法调用模板!$AW:$AW,MATCH(AA146,兵法调用模板!$AU:$AU,0)),INDEX(兵法调用模板!$BA:$BA,MATCH(AA146,兵法调用模板!$AY:$AY,0))),INDEX(兵法调用模板!$BE:$BE,MATCH(AA146,兵法调用模板!$BC:$BC,0))),"")</f>
        <v/>
      </c>
      <c r="AE146" s="172" t="s">
        <v>441</v>
      </c>
      <c r="AF146" s="175">
        <f t="shared" si="16"/>
        <v>1</v>
      </c>
      <c r="AH146" s="174" t="str">
        <f>IF(索引!T145="","",索引!T145&amp;5)</f>
        <v/>
      </c>
      <c r="AI146" s="172" t="str">
        <f>IFERROR(IF(AH146="","",IFERROR(IFERROR(INDEX(兵法调用模板!$BH:$BH,MATCH(AH146,兵法调用模板!$AU:$AU,0)),INDEX(兵法调用模板!$BH:$BH,MATCH(AH146,兵法调用模板!$AY:$AY,0))),INDEX(兵法调用模板!$BH:$BH,MATCH(AH146,兵法调用模板!$BC:$BC,0)))),"")</f>
        <v/>
      </c>
      <c r="AJ146" s="201" t="str">
        <f>IFERROR(IFERROR(IFERROR(INDEX(兵法调用模板!$AV:$AV,MATCH(AH146,兵法调用模板!$AU:$AU,0)),INDEX(兵法调用模板!$AZ:$AZ,MATCH(AH146,兵法调用模板!$AY:$AY,0))),INDEX(兵法调用模板!$BD:$BD,MATCH(AH146,兵法调用模板!$BC:$BC,0))),"")</f>
        <v/>
      </c>
      <c r="AK146" s="201" t="str">
        <f>IFERROR(IFERROR(IFERROR(INDEX(兵法调用模板!$AW:$AW,MATCH(AH146,兵法调用模板!$AU:$AU,0)),INDEX(兵法调用模板!$BA:$BA,MATCH(AH146,兵法调用模板!$AY:$AY,0))),INDEX(兵法调用模板!$BE:$BE,MATCH(AH146,兵法调用模板!$BC:$BC,0))),"")</f>
        <v/>
      </c>
      <c r="AL146" s="172" t="s">
        <v>441</v>
      </c>
      <c r="AM146" s="175">
        <f t="shared" si="14"/>
        <v>1</v>
      </c>
    </row>
    <row r="147" spans="6:39">
      <c r="F147" s="174" t="str">
        <f>IF(索引!T146="","",索引!T146&amp;1)</f>
        <v/>
      </c>
      <c r="G147" s="172" t="str">
        <f>IFERROR(IF(F147="","",IFERROR(IFERROR(INDEX(兵法调用模板!$BH:$BH,MATCH(F147,兵法调用模板!$AU:$AU,0)),INDEX(兵法调用模板!$BH:$BH,MATCH(F147,兵法调用模板!$AY:$AY,0))),INDEX(兵法调用模板!$BH:$BH,MATCH(F147,兵法调用模板!$BC:$BC,0)))),"")</f>
        <v/>
      </c>
      <c r="H147" s="201" t="str">
        <f>IFERROR(IFERROR(IFERROR(INDEX(兵法调用模板!$AV:$AV,MATCH(F147,兵法调用模板!$AU:$AU,0)),INDEX(兵法调用模板!$AZ:$AZ,MATCH(F147,兵法调用模板!$AY:$AY,0))),INDEX(兵法调用模板!$BD:$BD,MATCH(F147,兵法调用模板!$BC:$BC,0))),"")</f>
        <v/>
      </c>
      <c r="I147" s="201" t="str">
        <f>IFERROR(IFERROR(IFERROR(INDEX(兵法调用模板!$AW:$AW,MATCH(F147,兵法调用模板!$AU:$AU,0)),INDEX(兵法调用模板!$BA:$BA,MATCH(F147,兵法调用模板!$AY:$AY,0))),INDEX(兵法调用模板!$BE:$BE,MATCH(F147,兵法调用模板!$BC:$BC,0))),"")</f>
        <v/>
      </c>
      <c r="J147" s="172" t="s">
        <v>441</v>
      </c>
      <c r="K147" s="175">
        <f t="shared" si="11"/>
        <v>1</v>
      </c>
      <c r="M147" s="174" t="str">
        <f>IF(索引!T146="","",索引!T146&amp;2)</f>
        <v/>
      </c>
      <c r="N147" s="172" t="str">
        <f>IFERROR(IF(M147="","",IFERROR(IFERROR(INDEX(兵法调用模板!$BH:$BH,MATCH(M147,兵法调用模板!$AU:$AU,0)),INDEX(兵法调用模板!$BH:$BH,MATCH(M147,兵法调用模板!$AY:$AY,0))),INDEX(兵法调用模板!$BH:$BH,MATCH(M147,兵法调用模板!$BC:$BC,0)))),"")</f>
        <v/>
      </c>
      <c r="O147" s="201" t="str">
        <f>IFERROR(IFERROR(IFERROR(INDEX(兵法调用模板!$AV:$AV,MATCH(M147,兵法调用模板!$AU:$AU,0)),INDEX(兵法调用模板!$AZ:$AZ,MATCH(M147,兵法调用模板!$AY:$AY,0))),INDEX(兵法调用模板!$BD:$BD,MATCH(M147,兵法调用模板!$BC:$BC,0))),"")</f>
        <v/>
      </c>
      <c r="P147" s="201" t="str">
        <f>IFERROR(IFERROR(IFERROR(INDEX(兵法调用模板!$AW:$AW,MATCH(M147,兵法调用模板!$AU:$AU,0)),INDEX(兵法调用模板!$BA:$BA,MATCH(M147,兵法调用模板!$AY:$AY,0))),INDEX(兵法调用模板!$BE:$BE,MATCH(M147,兵法调用模板!$BC:$BC,0))),"")</f>
        <v/>
      </c>
      <c r="Q147" s="172" t="s">
        <v>441</v>
      </c>
      <c r="R147" s="175">
        <f t="shared" si="15"/>
        <v>1</v>
      </c>
      <c r="T147" s="174" t="str">
        <f>IF(索引!T146="","",索引!T146&amp;3)</f>
        <v/>
      </c>
      <c r="U147" s="172" t="str">
        <f>IFERROR(IF(T147="","",IFERROR(IFERROR(INDEX(兵法调用模板!$BH:$BH,MATCH(T147,兵法调用模板!$AU:$AU,0)),INDEX(兵法调用模板!$BH:$BH,MATCH(T147,兵法调用模板!$AY:$AY,0))),INDEX(兵法调用模板!$BH:$BH,MATCH(T147,兵法调用模板!$BC:$BC,0)))),"")</f>
        <v/>
      </c>
      <c r="V147" s="201" t="str">
        <f>IFERROR(IFERROR(IFERROR(INDEX(兵法调用模板!$AV:$AV,MATCH(T147,兵法调用模板!$AU:$AU,0)),INDEX(兵法调用模板!$AZ:$AZ,MATCH(T147,兵法调用模板!$AY:$AY,0))),INDEX(兵法调用模板!$BD:$BD,MATCH(T147,兵法调用模板!$BC:$BC,0))),"")</f>
        <v/>
      </c>
      <c r="W147" s="201" t="str">
        <f>IFERROR(IFERROR(IFERROR(INDEX(兵法调用模板!$AW:$AW,MATCH(T147,兵法调用模板!$AU:$AU,0)),INDEX(兵法调用模板!$BA:$BA,MATCH(T147,兵法调用模板!$AY:$AY,0))),INDEX(兵法调用模板!$BE:$BE,MATCH(T147,兵法调用模板!$BC:$BC,0))),"")</f>
        <v/>
      </c>
      <c r="X147" s="172" t="s">
        <v>441</v>
      </c>
      <c r="Y147" s="175">
        <f t="shared" si="13"/>
        <v>1</v>
      </c>
      <c r="AA147" s="174" t="str">
        <f>IF(索引!T146="","",索引!T146&amp;4)</f>
        <v/>
      </c>
      <c r="AB147" s="172" t="str">
        <f>IFERROR(IF(AA147="","",IFERROR(IFERROR(INDEX(兵法调用模板!$BH:$BH,MATCH(AA147,兵法调用模板!$AU:$AU,0)),INDEX(兵法调用模板!$BH:$BH,MATCH(AA147,兵法调用模板!$AY:$AY,0))),INDEX(兵法调用模板!$BH:$BH,MATCH(AA147,兵法调用模板!$BC:$BC,0)))),"")</f>
        <v/>
      </c>
      <c r="AC147" s="201" t="str">
        <f>IFERROR(IFERROR(IFERROR(INDEX(兵法调用模板!$AV:$AV,MATCH(AA147,兵法调用模板!$AU:$AU,0)),INDEX(兵法调用模板!$AZ:$AZ,MATCH(AA147,兵法调用模板!$AY:$AY,0))),INDEX(兵法调用模板!$BD:$BD,MATCH(AA147,兵法调用模板!$BC:$BC,0))),"")</f>
        <v/>
      </c>
      <c r="AD147" s="201" t="str">
        <f>IFERROR(IFERROR(IFERROR(INDEX(兵法调用模板!$AW:$AW,MATCH(AA147,兵法调用模板!$AU:$AU,0)),INDEX(兵法调用模板!$BA:$BA,MATCH(AA147,兵法调用模板!$AY:$AY,0))),INDEX(兵法调用模板!$BE:$BE,MATCH(AA147,兵法调用模板!$BC:$BC,0))),"")</f>
        <v/>
      </c>
      <c r="AE147" s="172" t="s">
        <v>441</v>
      </c>
      <c r="AF147" s="175">
        <f t="shared" si="16"/>
        <v>1</v>
      </c>
      <c r="AH147" s="174" t="str">
        <f>IF(索引!T146="","",索引!T146&amp;5)</f>
        <v/>
      </c>
      <c r="AI147" s="172" t="str">
        <f>IFERROR(IF(AH147="","",IFERROR(IFERROR(INDEX(兵法调用模板!$BH:$BH,MATCH(AH147,兵法调用模板!$AU:$AU,0)),INDEX(兵法调用模板!$BH:$BH,MATCH(AH147,兵法调用模板!$AY:$AY,0))),INDEX(兵法调用模板!$BH:$BH,MATCH(AH147,兵法调用模板!$BC:$BC,0)))),"")</f>
        <v/>
      </c>
      <c r="AJ147" s="201" t="str">
        <f>IFERROR(IFERROR(IFERROR(INDEX(兵法调用模板!$AV:$AV,MATCH(AH147,兵法调用模板!$AU:$AU,0)),INDEX(兵法调用模板!$AZ:$AZ,MATCH(AH147,兵法调用模板!$AY:$AY,0))),INDEX(兵法调用模板!$BD:$BD,MATCH(AH147,兵法调用模板!$BC:$BC,0))),"")</f>
        <v/>
      </c>
      <c r="AK147" s="201" t="str">
        <f>IFERROR(IFERROR(IFERROR(INDEX(兵法调用模板!$AW:$AW,MATCH(AH147,兵法调用模板!$AU:$AU,0)),INDEX(兵法调用模板!$BA:$BA,MATCH(AH147,兵法调用模板!$AY:$AY,0))),INDEX(兵法调用模板!$BE:$BE,MATCH(AH147,兵法调用模板!$BC:$BC,0))),"")</f>
        <v/>
      </c>
      <c r="AL147" s="172" t="s">
        <v>441</v>
      </c>
      <c r="AM147" s="175">
        <f t="shared" si="14"/>
        <v>1</v>
      </c>
    </row>
    <row r="148" spans="6:39">
      <c r="F148" s="174" t="str">
        <f>IF(索引!T147="","",索引!T147&amp;1)</f>
        <v/>
      </c>
      <c r="G148" s="172" t="str">
        <f>IFERROR(IF(F148="","",IFERROR(IFERROR(INDEX(兵法调用模板!$BH:$BH,MATCH(F148,兵法调用模板!$AU:$AU,0)),INDEX(兵法调用模板!$BH:$BH,MATCH(F148,兵法调用模板!$AY:$AY,0))),INDEX(兵法调用模板!$BH:$BH,MATCH(F148,兵法调用模板!$BC:$BC,0)))),"")</f>
        <v/>
      </c>
      <c r="H148" s="201" t="str">
        <f>IFERROR(IFERROR(IFERROR(INDEX(兵法调用模板!$AV:$AV,MATCH(F148,兵法调用模板!$AU:$AU,0)),INDEX(兵法调用模板!$AZ:$AZ,MATCH(F148,兵法调用模板!$AY:$AY,0))),INDEX(兵法调用模板!$BD:$BD,MATCH(F148,兵法调用模板!$BC:$BC,0))),"")</f>
        <v/>
      </c>
      <c r="I148" s="201" t="str">
        <f>IFERROR(IFERROR(IFERROR(INDEX(兵法调用模板!$AW:$AW,MATCH(F148,兵法调用模板!$AU:$AU,0)),INDEX(兵法调用模板!$BA:$BA,MATCH(F148,兵法调用模板!$AY:$AY,0))),INDEX(兵法调用模板!$BE:$BE,MATCH(F148,兵法调用模板!$BC:$BC,0))),"")</f>
        <v/>
      </c>
      <c r="J148" s="172" t="s">
        <v>441</v>
      </c>
      <c r="K148" s="175">
        <f t="shared" si="11"/>
        <v>1</v>
      </c>
      <c r="M148" s="174" t="str">
        <f>IF(索引!T147="","",索引!T147&amp;2)</f>
        <v/>
      </c>
      <c r="N148" s="172" t="str">
        <f>IFERROR(IF(M148="","",IFERROR(IFERROR(INDEX(兵法调用模板!$BH:$BH,MATCH(M148,兵法调用模板!$AU:$AU,0)),INDEX(兵法调用模板!$BH:$BH,MATCH(M148,兵法调用模板!$AY:$AY,0))),INDEX(兵法调用模板!$BH:$BH,MATCH(M148,兵法调用模板!$BC:$BC,0)))),"")</f>
        <v/>
      </c>
      <c r="O148" s="201" t="str">
        <f>IFERROR(IFERROR(IFERROR(INDEX(兵法调用模板!$AV:$AV,MATCH(M148,兵法调用模板!$AU:$AU,0)),INDEX(兵法调用模板!$AZ:$AZ,MATCH(M148,兵法调用模板!$AY:$AY,0))),INDEX(兵法调用模板!$BD:$BD,MATCH(M148,兵法调用模板!$BC:$BC,0))),"")</f>
        <v/>
      </c>
      <c r="P148" s="201" t="str">
        <f>IFERROR(IFERROR(IFERROR(INDEX(兵法调用模板!$AW:$AW,MATCH(M148,兵法调用模板!$AU:$AU,0)),INDEX(兵法调用模板!$BA:$BA,MATCH(M148,兵法调用模板!$AY:$AY,0))),INDEX(兵法调用模板!$BE:$BE,MATCH(M148,兵法调用模板!$BC:$BC,0))),"")</f>
        <v/>
      </c>
      <c r="Q148" s="172" t="s">
        <v>441</v>
      </c>
      <c r="R148" s="175">
        <f t="shared" si="15"/>
        <v>1</v>
      </c>
      <c r="T148" s="174" t="str">
        <f>IF(索引!T147="","",索引!T147&amp;3)</f>
        <v/>
      </c>
      <c r="U148" s="172" t="str">
        <f>IFERROR(IF(T148="","",IFERROR(IFERROR(INDEX(兵法调用模板!$BH:$BH,MATCH(T148,兵法调用模板!$AU:$AU,0)),INDEX(兵法调用模板!$BH:$BH,MATCH(T148,兵法调用模板!$AY:$AY,0))),INDEX(兵法调用模板!$BH:$BH,MATCH(T148,兵法调用模板!$BC:$BC,0)))),"")</f>
        <v/>
      </c>
      <c r="V148" s="201" t="str">
        <f>IFERROR(IFERROR(IFERROR(INDEX(兵法调用模板!$AV:$AV,MATCH(T148,兵法调用模板!$AU:$AU,0)),INDEX(兵法调用模板!$AZ:$AZ,MATCH(T148,兵法调用模板!$AY:$AY,0))),INDEX(兵法调用模板!$BD:$BD,MATCH(T148,兵法调用模板!$BC:$BC,0))),"")</f>
        <v/>
      </c>
      <c r="W148" s="201" t="str">
        <f>IFERROR(IFERROR(IFERROR(INDEX(兵法调用模板!$AW:$AW,MATCH(T148,兵法调用模板!$AU:$AU,0)),INDEX(兵法调用模板!$BA:$BA,MATCH(T148,兵法调用模板!$AY:$AY,0))),INDEX(兵法调用模板!$BE:$BE,MATCH(T148,兵法调用模板!$BC:$BC,0))),"")</f>
        <v/>
      </c>
      <c r="X148" s="172" t="s">
        <v>441</v>
      </c>
      <c r="Y148" s="175">
        <f t="shared" si="13"/>
        <v>1</v>
      </c>
      <c r="AA148" s="174" t="str">
        <f>IF(索引!T147="","",索引!T147&amp;4)</f>
        <v/>
      </c>
      <c r="AB148" s="172" t="str">
        <f>IFERROR(IF(AA148="","",IFERROR(IFERROR(INDEX(兵法调用模板!$BH:$BH,MATCH(AA148,兵法调用模板!$AU:$AU,0)),INDEX(兵法调用模板!$BH:$BH,MATCH(AA148,兵法调用模板!$AY:$AY,0))),INDEX(兵法调用模板!$BH:$BH,MATCH(AA148,兵法调用模板!$BC:$BC,0)))),"")</f>
        <v/>
      </c>
      <c r="AC148" s="201" t="str">
        <f>IFERROR(IFERROR(IFERROR(INDEX(兵法调用模板!$AV:$AV,MATCH(AA148,兵法调用模板!$AU:$AU,0)),INDEX(兵法调用模板!$AZ:$AZ,MATCH(AA148,兵法调用模板!$AY:$AY,0))),INDEX(兵法调用模板!$BD:$BD,MATCH(AA148,兵法调用模板!$BC:$BC,0))),"")</f>
        <v/>
      </c>
      <c r="AD148" s="201" t="str">
        <f>IFERROR(IFERROR(IFERROR(INDEX(兵法调用模板!$AW:$AW,MATCH(AA148,兵法调用模板!$AU:$AU,0)),INDEX(兵法调用模板!$BA:$BA,MATCH(AA148,兵法调用模板!$AY:$AY,0))),INDEX(兵法调用模板!$BE:$BE,MATCH(AA148,兵法调用模板!$BC:$BC,0))),"")</f>
        <v/>
      </c>
      <c r="AE148" s="172" t="s">
        <v>441</v>
      </c>
      <c r="AF148" s="175">
        <f t="shared" si="16"/>
        <v>1</v>
      </c>
      <c r="AH148" s="174" t="str">
        <f>IF(索引!T147="","",索引!T147&amp;5)</f>
        <v/>
      </c>
      <c r="AI148" s="172" t="str">
        <f>IFERROR(IF(AH148="","",IFERROR(IFERROR(INDEX(兵法调用模板!$BH:$BH,MATCH(AH148,兵法调用模板!$AU:$AU,0)),INDEX(兵法调用模板!$BH:$BH,MATCH(AH148,兵法调用模板!$AY:$AY,0))),INDEX(兵法调用模板!$BH:$BH,MATCH(AH148,兵法调用模板!$BC:$BC,0)))),"")</f>
        <v/>
      </c>
      <c r="AJ148" s="201" t="str">
        <f>IFERROR(IFERROR(IFERROR(INDEX(兵法调用模板!$AV:$AV,MATCH(AH148,兵法调用模板!$AU:$AU,0)),INDEX(兵法调用模板!$AZ:$AZ,MATCH(AH148,兵法调用模板!$AY:$AY,0))),INDEX(兵法调用模板!$BD:$BD,MATCH(AH148,兵法调用模板!$BC:$BC,0))),"")</f>
        <v/>
      </c>
      <c r="AK148" s="201" t="str">
        <f>IFERROR(IFERROR(IFERROR(INDEX(兵法调用模板!$AW:$AW,MATCH(AH148,兵法调用模板!$AU:$AU,0)),INDEX(兵法调用模板!$BA:$BA,MATCH(AH148,兵法调用模板!$AY:$AY,0))),INDEX(兵法调用模板!$BE:$BE,MATCH(AH148,兵法调用模板!$BC:$BC,0))),"")</f>
        <v/>
      </c>
      <c r="AL148" s="172" t="s">
        <v>441</v>
      </c>
      <c r="AM148" s="175">
        <f t="shared" si="14"/>
        <v>1</v>
      </c>
    </row>
    <row r="149" spans="6:39">
      <c r="F149" s="174" t="str">
        <f>IF(索引!T148="","",索引!T148&amp;1)</f>
        <v/>
      </c>
      <c r="G149" s="172" t="str">
        <f>IFERROR(IF(F149="","",IFERROR(IFERROR(INDEX(兵法调用模板!$BH:$BH,MATCH(F149,兵法调用模板!$AU:$AU,0)),INDEX(兵法调用模板!$BH:$BH,MATCH(F149,兵法调用模板!$AY:$AY,0))),INDEX(兵法调用模板!$BH:$BH,MATCH(F149,兵法调用模板!$BC:$BC,0)))),"")</f>
        <v/>
      </c>
      <c r="H149" s="201" t="str">
        <f>IFERROR(IFERROR(IFERROR(INDEX(兵法调用模板!$AV:$AV,MATCH(F149,兵法调用模板!$AU:$AU,0)),INDEX(兵法调用模板!$AZ:$AZ,MATCH(F149,兵法调用模板!$AY:$AY,0))),INDEX(兵法调用模板!$BD:$BD,MATCH(F149,兵法调用模板!$BC:$BC,0))),"")</f>
        <v/>
      </c>
      <c r="I149" s="201" t="str">
        <f>IFERROR(IFERROR(IFERROR(INDEX(兵法调用模板!$AW:$AW,MATCH(F149,兵法调用模板!$AU:$AU,0)),INDEX(兵法调用模板!$BA:$BA,MATCH(F149,兵法调用模板!$AY:$AY,0))),INDEX(兵法调用模板!$BE:$BE,MATCH(F149,兵法调用模板!$BC:$BC,0))),"")</f>
        <v/>
      </c>
      <c r="J149" s="172" t="s">
        <v>441</v>
      </c>
      <c r="K149" s="175">
        <f t="shared" si="11"/>
        <v>1</v>
      </c>
      <c r="M149" s="174" t="str">
        <f>IF(索引!T148="","",索引!T148&amp;2)</f>
        <v/>
      </c>
      <c r="N149" s="172" t="str">
        <f>IFERROR(IF(M149="","",IFERROR(IFERROR(INDEX(兵法调用模板!$BH:$BH,MATCH(M149,兵法调用模板!$AU:$AU,0)),INDEX(兵法调用模板!$BH:$BH,MATCH(M149,兵法调用模板!$AY:$AY,0))),INDEX(兵法调用模板!$BH:$BH,MATCH(M149,兵法调用模板!$BC:$BC,0)))),"")</f>
        <v/>
      </c>
      <c r="O149" s="201" t="str">
        <f>IFERROR(IFERROR(IFERROR(INDEX(兵法调用模板!$AV:$AV,MATCH(M149,兵法调用模板!$AU:$AU,0)),INDEX(兵法调用模板!$AZ:$AZ,MATCH(M149,兵法调用模板!$AY:$AY,0))),INDEX(兵法调用模板!$BD:$BD,MATCH(M149,兵法调用模板!$BC:$BC,0))),"")</f>
        <v/>
      </c>
      <c r="P149" s="201" t="str">
        <f>IFERROR(IFERROR(IFERROR(INDEX(兵法调用模板!$AW:$AW,MATCH(M149,兵法调用模板!$AU:$AU,0)),INDEX(兵法调用模板!$BA:$BA,MATCH(M149,兵法调用模板!$AY:$AY,0))),INDEX(兵法调用模板!$BE:$BE,MATCH(M149,兵法调用模板!$BC:$BC,0))),"")</f>
        <v/>
      </c>
      <c r="Q149" s="172" t="s">
        <v>441</v>
      </c>
      <c r="R149" s="175">
        <f t="shared" si="15"/>
        <v>1</v>
      </c>
      <c r="T149" s="174" t="str">
        <f>IF(索引!T148="","",索引!T148&amp;3)</f>
        <v/>
      </c>
      <c r="U149" s="172" t="str">
        <f>IFERROR(IF(T149="","",IFERROR(IFERROR(INDEX(兵法调用模板!$BH:$BH,MATCH(T149,兵法调用模板!$AU:$AU,0)),INDEX(兵法调用模板!$BH:$BH,MATCH(T149,兵法调用模板!$AY:$AY,0))),INDEX(兵法调用模板!$BH:$BH,MATCH(T149,兵法调用模板!$BC:$BC,0)))),"")</f>
        <v/>
      </c>
      <c r="V149" s="201" t="str">
        <f>IFERROR(IFERROR(IFERROR(INDEX(兵法调用模板!$AV:$AV,MATCH(T149,兵法调用模板!$AU:$AU,0)),INDEX(兵法调用模板!$AZ:$AZ,MATCH(T149,兵法调用模板!$AY:$AY,0))),INDEX(兵法调用模板!$BD:$BD,MATCH(T149,兵法调用模板!$BC:$BC,0))),"")</f>
        <v/>
      </c>
      <c r="W149" s="201" t="str">
        <f>IFERROR(IFERROR(IFERROR(INDEX(兵法调用模板!$AW:$AW,MATCH(T149,兵法调用模板!$AU:$AU,0)),INDEX(兵法调用模板!$BA:$BA,MATCH(T149,兵法调用模板!$AY:$AY,0))),INDEX(兵法调用模板!$BE:$BE,MATCH(T149,兵法调用模板!$BC:$BC,0))),"")</f>
        <v/>
      </c>
      <c r="X149" s="172" t="s">
        <v>441</v>
      </c>
      <c r="Y149" s="175">
        <f t="shared" si="13"/>
        <v>1</v>
      </c>
      <c r="AA149" s="174" t="str">
        <f>IF(索引!T148="","",索引!T148&amp;4)</f>
        <v/>
      </c>
      <c r="AB149" s="172" t="str">
        <f>IFERROR(IF(AA149="","",IFERROR(IFERROR(INDEX(兵法调用模板!$BH:$BH,MATCH(AA149,兵法调用模板!$AU:$AU,0)),INDEX(兵法调用模板!$BH:$BH,MATCH(AA149,兵法调用模板!$AY:$AY,0))),INDEX(兵法调用模板!$BH:$BH,MATCH(AA149,兵法调用模板!$BC:$BC,0)))),"")</f>
        <v/>
      </c>
      <c r="AC149" s="201" t="str">
        <f>IFERROR(IFERROR(IFERROR(INDEX(兵法调用模板!$AV:$AV,MATCH(AA149,兵法调用模板!$AU:$AU,0)),INDEX(兵法调用模板!$AZ:$AZ,MATCH(AA149,兵法调用模板!$AY:$AY,0))),INDEX(兵法调用模板!$BD:$BD,MATCH(AA149,兵法调用模板!$BC:$BC,0))),"")</f>
        <v/>
      </c>
      <c r="AD149" s="201" t="str">
        <f>IFERROR(IFERROR(IFERROR(INDEX(兵法调用模板!$AW:$AW,MATCH(AA149,兵法调用模板!$AU:$AU,0)),INDEX(兵法调用模板!$BA:$BA,MATCH(AA149,兵法调用模板!$AY:$AY,0))),INDEX(兵法调用模板!$BE:$BE,MATCH(AA149,兵法调用模板!$BC:$BC,0))),"")</f>
        <v/>
      </c>
      <c r="AE149" s="172" t="s">
        <v>441</v>
      </c>
      <c r="AF149" s="175">
        <f t="shared" si="16"/>
        <v>1</v>
      </c>
      <c r="AH149" s="174" t="str">
        <f>IF(索引!T148="","",索引!T148&amp;5)</f>
        <v/>
      </c>
      <c r="AI149" s="172" t="str">
        <f>IFERROR(IF(AH149="","",IFERROR(IFERROR(INDEX(兵法调用模板!$BH:$BH,MATCH(AH149,兵法调用模板!$AU:$AU,0)),INDEX(兵法调用模板!$BH:$BH,MATCH(AH149,兵法调用模板!$AY:$AY,0))),INDEX(兵法调用模板!$BH:$BH,MATCH(AH149,兵法调用模板!$BC:$BC,0)))),"")</f>
        <v/>
      </c>
      <c r="AJ149" s="201" t="str">
        <f>IFERROR(IFERROR(IFERROR(INDEX(兵法调用模板!$AV:$AV,MATCH(AH149,兵法调用模板!$AU:$AU,0)),INDEX(兵法调用模板!$AZ:$AZ,MATCH(AH149,兵法调用模板!$AY:$AY,0))),INDEX(兵法调用模板!$BD:$BD,MATCH(AH149,兵法调用模板!$BC:$BC,0))),"")</f>
        <v/>
      </c>
      <c r="AK149" s="201" t="str">
        <f>IFERROR(IFERROR(IFERROR(INDEX(兵法调用模板!$AW:$AW,MATCH(AH149,兵法调用模板!$AU:$AU,0)),INDEX(兵法调用模板!$BA:$BA,MATCH(AH149,兵法调用模板!$AY:$AY,0))),INDEX(兵法调用模板!$BE:$BE,MATCH(AH149,兵法调用模板!$BC:$BC,0))),"")</f>
        <v/>
      </c>
      <c r="AL149" s="172" t="s">
        <v>441</v>
      </c>
      <c r="AM149" s="175">
        <f t="shared" si="14"/>
        <v>1</v>
      </c>
    </row>
    <row r="150" spans="6:39">
      <c r="F150" s="174" t="str">
        <f>IF(索引!T149="","",索引!T149&amp;1)</f>
        <v/>
      </c>
      <c r="G150" s="172" t="str">
        <f>IFERROR(IF(F150="","",IFERROR(IFERROR(INDEX(兵法调用模板!$BH:$BH,MATCH(F150,兵法调用模板!$AU:$AU,0)),INDEX(兵法调用模板!$BH:$BH,MATCH(F150,兵法调用模板!$AY:$AY,0))),INDEX(兵法调用模板!$BH:$BH,MATCH(F150,兵法调用模板!$BC:$BC,0)))),"")</f>
        <v/>
      </c>
      <c r="H150" s="201" t="str">
        <f>IFERROR(IFERROR(IFERROR(INDEX(兵法调用模板!$AV:$AV,MATCH(F150,兵法调用模板!$AU:$AU,0)),INDEX(兵法调用模板!$AZ:$AZ,MATCH(F150,兵法调用模板!$AY:$AY,0))),INDEX(兵法调用模板!$BD:$BD,MATCH(F150,兵法调用模板!$BC:$BC,0))),"")</f>
        <v/>
      </c>
      <c r="I150" s="201" t="str">
        <f>IFERROR(IFERROR(IFERROR(INDEX(兵法调用模板!$AW:$AW,MATCH(F150,兵法调用模板!$AU:$AU,0)),INDEX(兵法调用模板!$BA:$BA,MATCH(F150,兵法调用模板!$AY:$AY,0))),INDEX(兵法调用模板!$BE:$BE,MATCH(F150,兵法调用模板!$BC:$BC,0))),"")</f>
        <v/>
      </c>
      <c r="J150" s="172" t="s">
        <v>441</v>
      </c>
      <c r="K150" s="175">
        <f t="shared" si="11"/>
        <v>1</v>
      </c>
      <c r="M150" s="174" t="str">
        <f>IF(索引!T149="","",索引!T149&amp;2)</f>
        <v/>
      </c>
      <c r="N150" s="172" t="str">
        <f>IFERROR(IF(M150="","",IFERROR(IFERROR(INDEX(兵法调用模板!$BH:$BH,MATCH(M150,兵法调用模板!$AU:$AU,0)),INDEX(兵法调用模板!$BH:$BH,MATCH(M150,兵法调用模板!$AY:$AY,0))),INDEX(兵法调用模板!$BH:$BH,MATCH(M150,兵法调用模板!$BC:$BC,0)))),"")</f>
        <v/>
      </c>
      <c r="O150" s="201" t="str">
        <f>IFERROR(IFERROR(IFERROR(INDEX(兵法调用模板!$AV:$AV,MATCH(M150,兵法调用模板!$AU:$AU,0)),INDEX(兵法调用模板!$AZ:$AZ,MATCH(M150,兵法调用模板!$AY:$AY,0))),INDEX(兵法调用模板!$BD:$BD,MATCH(M150,兵法调用模板!$BC:$BC,0))),"")</f>
        <v/>
      </c>
      <c r="P150" s="201" t="str">
        <f>IFERROR(IFERROR(IFERROR(INDEX(兵法调用模板!$AW:$AW,MATCH(M150,兵法调用模板!$AU:$AU,0)),INDEX(兵法调用模板!$BA:$BA,MATCH(M150,兵法调用模板!$AY:$AY,0))),INDEX(兵法调用模板!$BE:$BE,MATCH(M150,兵法调用模板!$BC:$BC,0))),"")</f>
        <v/>
      </c>
      <c r="Q150" s="172" t="s">
        <v>441</v>
      </c>
      <c r="R150" s="175">
        <f t="shared" si="15"/>
        <v>1</v>
      </c>
      <c r="T150" s="174" t="str">
        <f>IF(索引!T149="","",索引!T149&amp;3)</f>
        <v/>
      </c>
      <c r="U150" s="172" t="str">
        <f>IFERROR(IF(T150="","",IFERROR(IFERROR(INDEX(兵法调用模板!$BH:$BH,MATCH(T150,兵法调用模板!$AU:$AU,0)),INDEX(兵法调用模板!$BH:$BH,MATCH(T150,兵法调用模板!$AY:$AY,0))),INDEX(兵法调用模板!$BH:$BH,MATCH(T150,兵法调用模板!$BC:$BC,0)))),"")</f>
        <v/>
      </c>
      <c r="V150" s="201" t="str">
        <f>IFERROR(IFERROR(IFERROR(INDEX(兵法调用模板!$AV:$AV,MATCH(T150,兵法调用模板!$AU:$AU,0)),INDEX(兵法调用模板!$AZ:$AZ,MATCH(T150,兵法调用模板!$AY:$AY,0))),INDEX(兵法调用模板!$BD:$BD,MATCH(T150,兵法调用模板!$BC:$BC,0))),"")</f>
        <v/>
      </c>
      <c r="W150" s="201" t="str">
        <f>IFERROR(IFERROR(IFERROR(INDEX(兵法调用模板!$AW:$AW,MATCH(T150,兵法调用模板!$AU:$AU,0)),INDEX(兵法调用模板!$BA:$BA,MATCH(T150,兵法调用模板!$AY:$AY,0))),INDEX(兵法调用模板!$BE:$BE,MATCH(T150,兵法调用模板!$BC:$BC,0))),"")</f>
        <v/>
      </c>
      <c r="X150" s="172" t="s">
        <v>441</v>
      </c>
      <c r="Y150" s="175">
        <f t="shared" si="13"/>
        <v>1</v>
      </c>
      <c r="AA150" s="174" t="str">
        <f>IF(索引!T149="","",索引!T149&amp;4)</f>
        <v/>
      </c>
      <c r="AB150" s="172" t="str">
        <f>IFERROR(IF(AA150="","",IFERROR(IFERROR(INDEX(兵法调用模板!$BH:$BH,MATCH(AA150,兵法调用模板!$AU:$AU,0)),INDEX(兵法调用模板!$BH:$BH,MATCH(AA150,兵法调用模板!$AY:$AY,0))),INDEX(兵法调用模板!$BH:$BH,MATCH(AA150,兵法调用模板!$BC:$BC,0)))),"")</f>
        <v/>
      </c>
      <c r="AC150" s="201" t="str">
        <f>IFERROR(IFERROR(IFERROR(INDEX(兵法调用模板!$AV:$AV,MATCH(AA150,兵法调用模板!$AU:$AU,0)),INDEX(兵法调用模板!$AZ:$AZ,MATCH(AA150,兵法调用模板!$AY:$AY,0))),INDEX(兵法调用模板!$BD:$BD,MATCH(AA150,兵法调用模板!$BC:$BC,0))),"")</f>
        <v/>
      </c>
      <c r="AD150" s="201" t="str">
        <f>IFERROR(IFERROR(IFERROR(INDEX(兵法调用模板!$AW:$AW,MATCH(AA150,兵法调用模板!$AU:$AU,0)),INDEX(兵法调用模板!$BA:$BA,MATCH(AA150,兵法调用模板!$AY:$AY,0))),INDEX(兵法调用模板!$BE:$BE,MATCH(AA150,兵法调用模板!$BC:$BC,0))),"")</f>
        <v/>
      </c>
      <c r="AE150" s="172" t="s">
        <v>441</v>
      </c>
      <c r="AF150" s="175">
        <f t="shared" si="16"/>
        <v>1</v>
      </c>
      <c r="AH150" s="174" t="str">
        <f>IF(索引!T149="","",索引!T149&amp;5)</f>
        <v/>
      </c>
      <c r="AI150" s="172" t="str">
        <f>IFERROR(IF(AH150="","",IFERROR(IFERROR(INDEX(兵法调用模板!$BH:$BH,MATCH(AH150,兵法调用模板!$AU:$AU,0)),INDEX(兵法调用模板!$BH:$BH,MATCH(AH150,兵法调用模板!$AY:$AY,0))),INDEX(兵法调用模板!$BH:$BH,MATCH(AH150,兵法调用模板!$BC:$BC,0)))),"")</f>
        <v/>
      </c>
      <c r="AJ150" s="201" t="str">
        <f>IFERROR(IFERROR(IFERROR(INDEX(兵法调用模板!$AV:$AV,MATCH(AH150,兵法调用模板!$AU:$AU,0)),INDEX(兵法调用模板!$AZ:$AZ,MATCH(AH150,兵法调用模板!$AY:$AY,0))),INDEX(兵法调用模板!$BD:$BD,MATCH(AH150,兵法调用模板!$BC:$BC,0))),"")</f>
        <v/>
      </c>
      <c r="AK150" s="201" t="str">
        <f>IFERROR(IFERROR(IFERROR(INDEX(兵法调用模板!$AW:$AW,MATCH(AH150,兵法调用模板!$AU:$AU,0)),INDEX(兵法调用模板!$BA:$BA,MATCH(AH150,兵法调用模板!$AY:$AY,0))),INDEX(兵法调用模板!$BE:$BE,MATCH(AH150,兵法调用模板!$BC:$BC,0))),"")</f>
        <v/>
      </c>
      <c r="AL150" s="172" t="s">
        <v>441</v>
      </c>
      <c r="AM150" s="175">
        <f t="shared" si="14"/>
        <v>1</v>
      </c>
    </row>
    <row r="151" spans="6:39">
      <c r="F151" s="174" t="str">
        <f>IF(索引!T150="","",索引!T150&amp;1)</f>
        <v/>
      </c>
      <c r="G151" s="172" t="str">
        <f>IFERROR(IF(F151="","",IFERROR(IFERROR(INDEX(兵法调用模板!$BH:$BH,MATCH(F151,兵法调用模板!$AU:$AU,0)),INDEX(兵法调用模板!$BH:$BH,MATCH(F151,兵法调用模板!$AY:$AY,0))),INDEX(兵法调用模板!$BH:$BH,MATCH(F151,兵法调用模板!$BC:$BC,0)))),"")</f>
        <v/>
      </c>
      <c r="H151" s="201" t="str">
        <f>IFERROR(IFERROR(IFERROR(INDEX(兵法调用模板!$AV:$AV,MATCH(F151,兵法调用模板!$AU:$AU,0)),INDEX(兵法调用模板!$AZ:$AZ,MATCH(F151,兵法调用模板!$AY:$AY,0))),INDEX(兵法调用模板!$BD:$BD,MATCH(F151,兵法调用模板!$BC:$BC,0))),"")</f>
        <v/>
      </c>
      <c r="I151" s="201" t="str">
        <f>IFERROR(IFERROR(IFERROR(INDEX(兵法调用模板!$AW:$AW,MATCH(F151,兵法调用模板!$AU:$AU,0)),INDEX(兵法调用模板!$BA:$BA,MATCH(F151,兵法调用模板!$AY:$AY,0))),INDEX(兵法调用模板!$BE:$BE,MATCH(F151,兵法调用模板!$BC:$BC,0))),"")</f>
        <v/>
      </c>
      <c r="J151" s="172" t="s">
        <v>441</v>
      </c>
      <c r="K151" s="175">
        <f t="shared" si="11"/>
        <v>1</v>
      </c>
      <c r="M151" s="174" t="str">
        <f>IF(索引!T150="","",索引!T150&amp;2)</f>
        <v/>
      </c>
      <c r="N151" s="172" t="str">
        <f>IFERROR(IF(M151="","",IFERROR(IFERROR(INDEX(兵法调用模板!$BH:$BH,MATCH(M151,兵法调用模板!$AU:$AU,0)),INDEX(兵法调用模板!$BH:$BH,MATCH(M151,兵法调用模板!$AY:$AY,0))),INDEX(兵法调用模板!$BH:$BH,MATCH(M151,兵法调用模板!$BC:$BC,0)))),"")</f>
        <v/>
      </c>
      <c r="O151" s="201" t="str">
        <f>IFERROR(IFERROR(IFERROR(INDEX(兵法调用模板!$AV:$AV,MATCH(M151,兵法调用模板!$AU:$AU,0)),INDEX(兵法调用模板!$AZ:$AZ,MATCH(M151,兵法调用模板!$AY:$AY,0))),INDEX(兵法调用模板!$BD:$BD,MATCH(M151,兵法调用模板!$BC:$BC,0))),"")</f>
        <v/>
      </c>
      <c r="P151" s="201" t="str">
        <f>IFERROR(IFERROR(IFERROR(INDEX(兵法调用模板!$AW:$AW,MATCH(M151,兵法调用模板!$AU:$AU,0)),INDEX(兵法调用模板!$BA:$BA,MATCH(M151,兵法调用模板!$AY:$AY,0))),INDEX(兵法调用模板!$BE:$BE,MATCH(M151,兵法调用模板!$BC:$BC,0))),"")</f>
        <v/>
      </c>
      <c r="Q151" s="172" t="s">
        <v>441</v>
      </c>
      <c r="R151" s="175">
        <f t="shared" si="15"/>
        <v>1</v>
      </c>
      <c r="T151" s="174" t="str">
        <f>IF(索引!T150="","",索引!T150&amp;3)</f>
        <v/>
      </c>
      <c r="U151" s="172" t="str">
        <f>IFERROR(IF(T151="","",IFERROR(IFERROR(INDEX(兵法调用模板!$BH:$BH,MATCH(T151,兵法调用模板!$AU:$AU,0)),INDEX(兵法调用模板!$BH:$BH,MATCH(T151,兵法调用模板!$AY:$AY,0))),INDEX(兵法调用模板!$BH:$BH,MATCH(T151,兵法调用模板!$BC:$BC,0)))),"")</f>
        <v/>
      </c>
      <c r="V151" s="201" t="str">
        <f>IFERROR(IFERROR(IFERROR(INDEX(兵法调用模板!$AV:$AV,MATCH(T151,兵法调用模板!$AU:$AU,0)),INDEX(兵法调用模板!$AZ:$AZ,MATCH(T151,兵法调用模板!$AY:$AY,0))),INDEX(兵法调用模板!$BD:$BD,MATCH(T151,兵法调用模板!$BC:$BC,0))),"")</f>
        <v/>
      </c>
      <c r="W151" s="201" t="str">
        <f>IFERROR(IFERROR(IFERROR(INDEX(兵法调用模板!$AW:$AW,MATCH(T151,兵法调用模板!$AU:$AU,0)),INDEX(兵法调用模板!$BA:$BA,MATCH(T151,兵法调用模板!$AY:$AY,0))),INDEX(兵法调用模板!$BE:$BE,MATCH(T151,兵法调用模板!$BC:$BC,0))),"")</f>
        <v/>
      </c>
      <c r="X151" s="172" t="s">
        <v>441</v>
      </c>
      <c r="Y151" s="175">
        <f t="shared" si="13"/>
        <v>1</v>
      </c>
      <c r="AA151" s="174" t="str">
        <f>IF(索引!T150="","",索引!T150&amp;4)</f>
        <v/>
      </c>
      <c r="AB151" s="172" t="str">
        <f>IFERROR(IF(AA151="","",IFERROR(IFERROR(INDEX(兵法调用模板!$BH:$BH,MATCH(AA151,兵法调用模板!$AU:$AU,0)),INDEX(兵法调用模板!$BH:$BH,MATCH(AA151,兵法调用模板!$AY:$AY,0))),INDEX(兵法调用模板!$BH:$BH,MATCH(AA151,兵法调用模板!$BC:$BC,0)))),"")</f>
        <v/>
      </c>
      <c r="AC151" s="201" t="str">
        <f>IFERROR(IFERROR(IFERROR(INDEX(兵法调用模板!$AV:$AV,MATCH(AA151,兵法调用模板!$AU:$AU,0)),INDEX(兵法调用模板!$AZ:$AZ,MATCH(AA151,兵法调用模板!$AY:$AY,0))),INDEX(兵法调用模板!$BD:$BD,MATCH(AA151,兵法调用模板!$BC:$BC,0))),"")</f>
        <v/>
      </c>
      <c r="AD151" s="201" t="str">
        <f>IFERROR(IFERROR(IFERROR(INDEX(兵法调用模板!$AW:$AW,MATCH(AA151,兵法调用模板!$AU:$AU,0)),INDEX(兵法调用模板!$BA:$BA,MATCH(AA151,兵法调用模板!$AY:$AY,0))),INDEX(兵法调用模板!$BE:$BE,MATCH(AA151,兵法调用模板!$BC:$BC,0))),"")</f>
        <v/>
      </c>
      <c r="AE151" s="172" t="s">
        <v>441</v>
      </c>
      <c r="AF151" s="175">
        <f t="shared" si="16"/>
        <v>1</v>
      </c>
      <c r="AH151" s="174" t="str">
        <f>IF(索引!T150="","",索引!T150&amp;5)</f>
        <v/>
      </c>
      <c r="AI151" s="172" t="str">
        <f>IFERROR(IF(AH151="","",IFERROR(IFERROR(INDEX(兵法调用模板!$BH:$BH,MATCH(AH151,兵法调用模板!$AU:$AU,0)),INDEX(兵法调用模板!$BH:$BH,MATCH(AH151,兵法调用模板!$AY:$AY,0))),INDEX(兵法调用模板!$BH:$BH,MATCH(AH151,兵法调用模板!$BC:$BC,0)))),"")</f>
        <v/>
      </c>
      <c r="AJ151" s="201" t="str">
        <f>IFERROR(IFERROR(IFERROR(INDEX(兵法调用模板!$AV:$AV,MATCH(AH151,兵法调用模板!$AU:$AU,0)),INDEX(兵法调用模板!$AZ:$AZ,MATCH(AH151,兵法调用模板!$AY:$AY,0))),INDEX(兵法调用模板!$BD:$BD,MATCH(AH151,兵法调用模板!$BC:$BC,0))),"")</f>
        <v/>
      </c>
      <c r="AK151" s="201" t="str">
        <f>IFERROR(IFERROR(IFERROR(INDEX(兵法调用模板!$AW:$AW,MATCH(AH151,兵法调用模板!$AU:$AU,0)),INDEX(兵法调用模板!$BA:$BA,MATCH(AH151,兵法调用模板!$AY:$AY,0))),INDEX(兵法调用模板!$BE:$BE,MATCH(AH151,兵法调用模板!$BC:$BC,0))),"")</f>
        <v/>
      </c>
      <c r="AL151" s="172" t="s">
        <v>441</v>
      </c>
      <c r="AM151" s="175">
        <f t="shared" si="14"/>
        <v>1</v>
      </c>
    </row>
    <row r="152" spans="6:39">
      <c r="F152" s="174" t="str">
        <f>IF(索引!T151="","",索引!T151&amp;1)</f>
        <v/>
      </c>
      <c r="G152" s="172" t="str">
        <f>IFERROR(IF(F152="","",IFERROR(IFERROR(INDEX(兵法调用模板!$BH:$BH,MATCH(F152,兵法调用模板!$AU:$AU,0)),INDEX(兵法调用模板!$BH:$BH,MATCH(F152,兵法调用模板!$AY:$AY,0))),INDEX(兵法调用模板!$BH:$BH,MATCH(F152,兵法调用模板!$BC:$BC,0)))),"")</f>
        <v/>
      </c>
      <c r="H152" s="201" t="str">
        <f>IFERROR(IFERROR(IFERROR(INDEX(兵法调用模板!$AV:$AV,MATCH(F152,兵法调用模板!$AU:$AU,0)),INDEX(兵法调用模板!$AZ:$AZ,MATCH(F152,兵法调用模板!$AY:$AY,0))),INDEX(兵法调用模板!$BD:$BD,MATCH(F152,兵法调用模板!$BC:$BC,0))),"")</f>
        <v/>
      </c>
      <c r="I152" s="201" t="str">
        <f>IFERROR(IFERROR(IFERROR(INDEX(兵法调用模板!$AW:$AW,MATCH(F152,兵法调用模板!$AU:$AU,0)),INDEX(兵法调用模板!$BA:$BA,MATCH(F152,兵法调用模板!$AY:$AY,0))),INDEX(兵法调用模板!$BE:$BE,MATCH(F152,兵法调用模板!$BC:$BC,0))),"")</f>
        <v/>
      </c>
      <c r="J152" s="172" t="s">
        <v>441</v>
      </c>
      <c r="K152" s="175">
        <f t="shared" si="11"/>
        <v>1</v>
      </c>
      <c r="M152" s="174" t="str">
        <f>IF(索引!T151="","",索引!T151&amp;2)</f>
        <v/>
      </c>
      <c r="N152" s="172" t="str">
        <f>IFERROR(IF(M152="","",IFERROR(IFERROR(INDEX(兵法调用模板!$BH:$BH,MATCH(M152,兵法调用模板!$AU:$AU,0)),INDEX(兵法调用模板!$BH:$BH,MATCH(M152,兵法调用模板!$AY:$AY,0))),INDEX(兵法调用模板!$BH:$BH,MATCH(M152,兵法调用模板!$BC:$BC,0)))),"")</f>
        <v/>
      </c>
      <c r="O152" s="201" t="str">
        <f>IFERROR(IFERROR(IFERROR(INDEX(兵法调用模板!$AV:$AV,MATCH(M152,兵法调用模板!$AU:$AU,0)),INDEX(兵法调用模板!$AZ:$AZ,MATCH(M152,兵法调用模板!$AY:$AY,0))),INDEX(兵法调用模板!$BD:$BD,MATCH(M152,兵法调用模板!$BC:$BC,0))),"")</f>
        <v/>
      </c>
      <c r="P152" s="201" t="str">
        <f>IFERROR(IFERROR(IFERROR(INDEX(兵法调用模板!$AW:$AW,MATCH(M152,兵法调用模板!$AU:$AU,0)),INDEX(兵法调用模板!$BA:$BA,MATCH(M152,兵法调用模板!$AY:$AY,0))),INDEX(兵法调用模板!$BE:$BE,MATCH(M152,兵法调用模板!$BC:$BC,0))),"")</f>
        <v/>
      </c>
      <c r="Q152" s="172" t="s">
        <v>441</v>
      </c>
      <c r="R152" s="175">
        <f t="shared" si="15"/>
        <v>1</v>
      </c>
      <c r="T152" s="174" t="str">
        <f>IF(索引!T151="","",索引!T151&amp;3)</f>
        <v/>
      </c>
      <c r="U152" s="172" t="str">
        <f>IFERROR(IF(T152="","",IFERROR(IFERROR(INDEX(兵法调用模板!$BH:$BH,MATCH(T152,兵法调用模板!$AU:$AU,0)),INDEX(兵法调用模板!$BH:$BH,MATCH(T152,兵法调用模板!$AY:$AY,0))),INDEX(兵法调用模板!$BH:$BH,MATCH(T152,兵法调用模板!$BC:$BC,0)))),"")</f>
        <v/>
      </c>
      <c r="V152" s="201" t="str">
        <f>IFERROR(IFERROR(IFERROR(INDEX(兵法调用模板!$AV:$AV,MATCH(T152,兵法调用模板!$AU:$AU,0)),INDEX(兵法调用模板!$AZ:$AZ,MATCH(T152,兵法调用模板!$AY:$AY,0))),INDEX(兵法调用模板!$BD:$BD,MATCH(T152,兵法调用模板!$BC:$BC,0))),"")</f>
        <v/>
      </c>
      <c r="W152" s="201" t="str">
        <f>IFERROR(IFERROR(IFERROR(INDEX(兵法调用模板!$AW:$AW,MATCH(T152,兵法调用模板!$AU:$AU,0)),INDEX(兵法调用模板!$BA:$BA,MATCH(T152,兵法调用模板!$AY:$AY,0))),INDEX(兵法调用模板!$BE:$BE,MATCH(T152,兵法调用模板!$BC:$BC,0))),"")</f>
        <v/>
      </c>
      <c r="X152" s="172" t="s">
        <v>441</v>
      </c>
      <c r="Y152" s="175">
        <f t="shared" si="13"/>
        <v>1</v>
      </c>
      <c r="AA152" s="174" t="str">
        <f>IF(索引!T151="","",索引!T151&amp;4)</f>
        <v/>
      </c>
      <c r="AB152" s="172" t="str">
        <f>IFERROR(IF(AA152="","",IFERROR(IFERROR(INDEX(兵法调用模板!$BH:$BH,MATCH(AA152,兵法调用模板!$AU:$AU,0)),INDEX(兵法调用模板!$BH:$BH,MATCH(AA152,兵法调用模板!$AY:$AY,0))),INDEX(兵法调用模板!$BH:$BH,MATCH(AA152,兵法调用模板!$BC:$BC,0)))),"")</f>
        <v/>
      </c>
      <c r="AC152" s="201" t="str">
        <f>IFERROR(IFERROR(IFERROR(INDEX(兵法调用模板!$AV:$AV,MATCH(AA152,兵法调用模板!$AU:$AU,0)),INDEX(兵法调用模板!$AZ:$AZ,MATCH(AA152,兵法调用模板!$AY:$AY,0))),INDEX(兵法调用模板!$BD:$BD,MATCH(AA152,兵法调用模板!$BC:$BC,0))),"")</f>
        <v/>
      </c>
      <c r="AD152" s="201" t="str">
        <f>IFERROR(IFERROR(IFERROR(INDEX(兵法调用模板!$AW:$AW,MATCH(AA152,兵法调用模板!$AU:$AU,0)),INDEX(兵法调用模板!$BA:$BA,MATCH(AA152,兵法调用模板!$AY:$AY,0))),INDEX(兵法调用模板!$BE:$BE,MATCH(AA152,兵法调用模板!$BC:$BC,0))),"")</f>
        <v/>
      </c>
      <c r="AE152" s="172" t="s">
        <v>441</v>
      </c>
      <c r="AF152" s="175">
        <f t="shared" si="16"/>
        <v>1</v>
      </c>
      <c r="AH152" s="174" t="str">
        <f>IF(索引!T151="","",索引!T151&amp;5)</f>
        <v/>
      </c>
      <c r="AI152" s="172" t="str">
        <f>IFERROR(IF(AH152="","",IFERROR(IFERROR(INDEX(兵法调用模板!$BH:$BH,MATCH(AH152,兵法调用模板!$AU:$AU,0)),INDEX(兵法调用模板!$BH:$BH,MATCH(AH152,兵法调用模板!$AY:$AY,0))),INDEX(兵法调用模板!$BH:$BH,MATCH(AH152,兵法调用模板!$BC:$BC,0)))),"")</f>
        <v/>
      </c>
      <c r="AJ152" s="201" t="str">
        <f>IFERROR(IFERROR(IFERROR(INDEX(兵法调用模板!$AV:$AV,MATCH(AH152,兵法调用模板!$AU:$AU,0)),INDEX(兵法调用模板!$AZ:$AZ,MATCH(AH152,兵法调用模板!$AY:$AY,0))),INDEX(兵法调用模板!$BD:$BD,MATCH(AH152,兵法调用模板!$BC:$BC,0))),"")</f>
        <v/>
      </c>
      <c r="AK152" s="201" t="str">
        <f>IFERROR(IFERROR(IFERROR(INDEX(兵法调用模板!$AW:$AW,MATCH(AH152,兵法调用模板!$AU:$AU,0)),INDEX(兵法调用模板!$BA:$BA,MATCH(AH152,兵法调用模板!$AY:$AY,0))),INDEX(兵法调用模板!$BE:$BE,MATCH(AH152,兵法调用模板!$BC:$BC,0))),"")</f>
        <v/>
      </c>
      <c r="AL152" s="172" t="s">
        <v>441</v>
      </c>
      <c r="AM152" s="175">
        <f t="shared" si="14"/>
        <v>1</v>
      </c>
    </row>
    <row r="153" spans="6:39">
      <c r="F153" s="174" t="str">
        <f>IF(索引!T152="","",索引!T152&amp;1)</f>
        <v/>
      </c>
      <c r="G153" s="172" t="str">
        <f>IFERROR(IF(F153="","",IFERROR(IFERROR(INDEX(兵法调用模板!$BH:$BH,MATCH(F153,兵法调用模板!$AU:$AU,0)),INDEX(兵法调用模板!$BH:$BH,MATCH(F153,兵法调用模板!$AY:$AY,0))),INDEX(兵法调用模板!$BH:$BH,MATCH(F153,兵法调用模板!$BC:$BC,0)))),"")</f>
        <v/>
      </c>
      <c r="H153" s="201" t="str">
        <f>IFERROR(IFERROR(IFERROR(INDEX(兵法调用模板!$AV:$AV,MATCH(F153,兵法调用模板!$AU:$AU,0)),INDEX(兵法调用模板!$AZ:$AZ,MATCH(F153,兵法调用模板!$AY:$AY,0))),INDEX(兵法调用模板!$BD:$BD,MATCH(F153,兵法调用模板!$BC:$BC,0))),"")</f>
        <v/>
      </c>
      <c r="I153" s="201" t="str">
        <f>IFERROR(IFERROR(IFERROR(INDEX(兵法调用模板!$AW:$AW,MATCH(F153,兵法调用模板!$AU:$AU,0)),INDEX(兵法调用模板!$BA:$BA,MATCH(F153,兵法调用模板!$AY:$AY,0))),INDEX(兵法调用模板!$BE:$BE,MATCH(F153,兵法调用模板!$BC:$BC,0))),"")</f>
        <v/>
      </c>
      <c r="J153" s="172" t="s">
        <v>441</v>
      </c>
      <c r="K153" s="175">
        <f t="shared" si="11"/>
        <v>1</v>
      </c>
      <c r="M153" s="174" t="str">
        <f>IF(索引!T152="","",索引!T152&amp;2)</f>
        <v/>
      </c>
      <c r="N153" s="172" t="str">
        <f>IFERROR(IF(M153="","",IFERROR(IFERROR(INDEX(兵法调用模板!$BH:$BH,MATCH(M153,兵法调用模板!$AU:$AU,0)),INDEX(兵法调用模板!$BH:$BH,MATCH(M153,兵法调用模板!$AY:$AY,0))),INDEX(兵法调用模板!$BH:$BH,MATCH(M153,兵法调用模板!$BC:$BC,0)))),"")</f>
        <v/>
      </c>
      <c r="O153" s="201" t="str">
        <f>IFERROR(IFERROR(IFERROR(INDEX(兵法调用模板!$AV:$AV,MATCH(M153,兵法调用模板!$AU:$AU,0)),INDEX(兵法调用模板!$AZ:$AZ,MATCH(M153,兵法调用模板!$AY:$AY,0))),INDEX(兵法调用模板!$BD:$BD,MATCH(M153,兵法调用模板!$BC:$BC,0))),"")</f>
        <v/>
      </c>
      <c r="P153" s="201" t="str">
        <f>IFERROR(IFERROR(IFERROR(INDEX(兵法调用模板!$AW:$AW,MATCH(M153,兵法调用模板!$AU:$AU,0)),INDEX(兵法调用模板!$BA:$BA,MATCH(M153,兵法调用模板!$AY:$AY,0))),INDEX(兵法调用模板!$BE:$BE,MATCH(M153,兵法调用模板!$BC:$BC,0))),"")</f>
        <v/>
      </c>
      <c r="Q153" s="172" t="s">
        <v>441</v>
      </c>
      <c r="R153" s="175">
        <f t="shared" si="15"/>
        <v>1</v>
      </c>
      <c r="T153" s="174" t="str">
        <f>IF(索引!T152="","",索引!T152&amp;3)</f>
        <v/>
      </c>
      <c r="U153" s="172" t="str">
        <f>IFERROR(IF(T153="","",IFERROR(IFERROR(INDEX(兵法调用模板!$BH:$BH,MATCH(T153,兵法调用模板!$AU:$AU,0)),INDEX(兵法调用模板!$BH:$BH,MATCH(T153,兵法调用模板!$AY:$AY,0))),INDEX(兵法调用模板!$BH:$BH,MATCH(T153,兵法调用模板!$BC:$BC,0)))),"")</f>
        <v/>
      </c>
      <c r="V153" s="201" t="str">
        <f>IFERROR(IFERROR(IFERROR(INDEX(兵法调用模板!$AV:$AV,MATCH(T153,兵法调用模板!$AU:$AU,0)),INDEX(兵法调用模板!$AZ:$AZ,MATCH(T153,兵法调用模板!$AY:$AY,0))),INDEX(兵法调用模板!$BD:$BD,MATCH(T153,兵法调用模板!$BC:$BC,0))),"")</f>
        <v/>
      </c>
      <c r="W153" s="201" t="str">
        <f>IFERROR(IFERROR(IFERROR(INDEX(兵法调用模板!$AW:$AW,MATCH(T153,兵法调用模板!$AU:$AU,0)),INDEX(兵法调用模板!$BA:$BA,MATCH(T153,兵法调用模板!$AY:$AY,0))),INDEX(兵法调用模板!$BE:$BE,MATCH(T153,兵法调用模板!$BC:$BC,0))),"")</f>
        <v/>
      </c>
      <c r="X153" s="172" t="s">
        <v>441</v>
      </c>
      <c r="Y153" s="175">
        <f t="shared" si="13"/>
        <v>1</v>
      </c>
      <c r="AA153" s="174" t="str">
        <f>IF(索引!T152="","",索引!T152&amp;4)</f>
        <v/>
      </c>
      <c r="AB153" s="172" t="str">
        <f>IFERROR(IF(AA153="","",IFERROR(IFERROR(INDEX(兵法调用模板!$BH:$BH,MATCH(AA153,兵法调用模板!$AU:$AU,0)),INDEX(兵法调用模板!$BH:$BH,MATCH(AA153,兵法调用模板!$AY:$AY,0))),INDEX(兵法调用模板!$BH:$BH,MATCH(AA153,兵法调用模板!$BC:$BC,0)))),"")</f>
        <v/>
      </c>
      <c r="AC153" s="201" t="str">
        <f>IFERROR(IFERROR(IFERROR(INDEX(兵法调用模板!$AV:$AV,MATCH(AA153,兵法调用模板!$AU:$AU,0)),INDEX(兵法调用模板!$AZ:$AZ,MATCH(AA153,兵法调用模板!$AY:$AY,0))),INDEX(兵法调用模板!$BD:$BD,MATCH(AA153,兵法调用模板!$BC:$BC,0))),"")</f>
        <v/>
      </c>
      <c r="AD153" s="201" t="str">
        <f>IFERROR(IFERROR(IFERROR(INDEX(兵法调用模板!$AW:$AW,MATCH(AA153,兵法调用模板!$AU:$AU,0)),INDEX(兵法调用模板!$BA:$BA,MATCH(AA153,兵法调用模板!$AY:$AY,0))),INDEX(兵法调用模板!$BE:$BE,MATCH(AA153,兵法调用模板!$BC:$BC,0))),"")</f>
        <v/>
      </c>
      <c r="AE153" s="172" t="s">
        <v>441</v>
      </c>
      <c r="AF153" s="175">
        <f t="shared" si="16"/>
        <v>1</v>
      </c>
      <c r="AH153" s="174" t="str">
        <f>IF(索引!T152="","",索引!T152&amp;5)</f>
        <v/>
      </c>
      <c r="AI153" s="172" t="str">
        <f>IFERROR(IF(AH153="","",IFERROR(IFERROR(INDEX(兵法调用模板!$BH:$BH,MATCH(AH153,兵法调用模板!$AU:$AU,0)),INDEX(兵法调用模板!$BH:$BH,MATCH(AH153,兵法调用模板!$AY:$AY,0))),INDEX(兵法调用模板!$BH:$BH,MATCH(AH153,兵法调用模板!$BC:$BC,0)))),"")</f>
        <v/>
      </c>
      <c r="AJ153" s="201" t="str">
        <f>IFERROR(IFERROR(IFERROR(INDEX(兵法调用模板!$AV:$AV,MATCH(AH153,兵法调用模板!$AU:$AU,0)),INDEX(兵法调用模板!$AZ:$AZ,MATCH(AH153,兵法调用模板!$AY:$AY,0))),INDEX(兵法调用模板!$BD:$BD,MATCH(AH153,兵法调用模板!$BC:$BC,0))),"")</f>
        <v/>
      </c>
      <c r="AK153" s="201" t="str">
        <f>IFERROR(IFERROR(IFERROR(INDEX(兵法调用模板!$AW:$AW,MATCH(AH153,兵法调用模板!$AU:$AU,0)),INDEX(兵法调用模板!$BA:$BA,MATCH(AH153,兵法调用模板!$AY:$AY,0))),INDEX(兵法调用模板!$BE:$BE,MATCH(AH153,兵法调用模板!$BC:$BC,0))),"")</f>
        <v/>
      </c>
      <c r="AL153" s="172" t="s">
        <v>441</v>
      </c>
      <c r="AM153" s="175">
        <f t="shared" si="14"/>
        <v>1</v>
      </c>
    </row>
    <row r="154" spans="6:39">
      <c r="F154" s="174" t="str">
        <f>IF(索引!T153="","",索引!T153&amp;1)</f>
        <v/>
      </c>
      <c r="G154" s="172" t="str">
        <f>IFERROR(IF(F154="","",IFERROR(IFERROR(INDEX(兵法调用模板!$BH:$BH,MATCH(F154,兵法调用模板!$AU:$AU,0)),INDEX(兵法调用模板!$BH:$BH,MATCH(F154,兵法调用模板!$AY:$AY,0))),INDEX(兵法调用模板!$BH:$BH,MATCH(F154,兵法调用模板!$BC:$BC,0)))),"")</f>
        <v/>
      </c>
      <c r="H154" s="201" t="str">
        <f>IFERROR(IFERROR(IFERROR(INDEX(兵法调用模板!$AV:$AV,MATCH(F154,兵法调用模板!$AU:$AU,0)),INDEX(兵法调用模板!$AZ:$AZ,MATCH(F154,兵法调用模板!$AY:$AY,0))),INDEX(兵法调用模板!$BD:$BD,MATCH(F154,兵法调用模板!$BC:$BC,0))),"")</f>
        <v/>
      </c>
      <c r="I154" s="201" t="str">
        <f>IFERROR(IFERROR(IFERROR(INDEX(兵法调用模板!$AW:$AW,MATCH(F154,兵法调用模板!$AU:$AU,0)),INDEX(兵法调用模板!$BA:$BA,MATCH(F154,兵法调用模板!$AY:$AY,0))),INDEX(兵法调用模板!$BE:$BE,MATCH(F154,兵法调用模板!$BC:$BC,0))),"")</f>
        <v/>
      </c>
      <c r="J154" s="172" t="s">
        <v>441</v>
      </c>
      <c r="K154" s="175">
        <f t="shared" ref="K154:K200" si="17">IFERROR(IF(MID(G154,FIND("{0}",G154)+3,1)="%",100,1),1)*IF(H154&lt;0,-1,1)</f>
        <v>1</v>
      </c>
      <c r="M154" s="174" t="str">
        <f>IF(索引!T153="","",索引!T153&amp;2)</f>
        <v/>
      </c>
      <c r="N154" s="172" t="str">
        <f>IFERROR(IF(M154="","",IFERROR(IFERROR(INDEX(兵法调用模板!$BH:$BH,MATCH(M154,兵法调用模板!$AU:$AU,0)),INDEX(兵法调用模板!$BH:$BH,MATCH(M154,兵法调用模板!$AY:$AY,0))),INDEX(兵法调用模板!$BH:$BH,MATCH(M154,兵法调用模板!$BC:$BC,0)))),"")</f>
        <v/>
      </c>
      <c r="O154" s="201" t="str">
        <f>IFERROR(IFERROR(IFERROR(INDEX(兵法调用模板!$AV:$AV,MATCH(M154,兵法调用模板!$AU:$AU,0)),INDEX(兵法调用模板!$AZ:$AZ,MATCH(M154,兵法调用模板!$AY:$AY,0))),INDEX(兵法调用模板!$BD:$BD,MATCH(M154,兵法调用模板!$BC:$BC,0))),"")</f>
        <v/>
      </c>
      <c r="P154" s="201" t="str">
        <f>IFERROR(IFERROR(IFERROR(INDEX(兵法调用模板!$AW:$AW,MATCH(M154,兵法调用模板!$AU:$AU,0)),INDEX(兵法调用模板!$BA:$BA,MATCH(M154,兵法调用模板!$AY:$AY,0))),INDEX(兵法调用模板!$BE:$BE,MATCH(M154,兵法调用模板!$BC:$BC,0))),"")</f>
        <v/>
      </c>
      <c r="Q154" s="172" t="s">
        <v>441</v>
      </c>
      <c r="R154" s="175">
        <f t="shared" si="15"/>
        <v>1</v>
      </c>
      <c r="T154" s="174" t="str">
        <f>IF(索引!T153="","",索引!T153&amp;3)</f>
        <v/>
      </c>
      <c r="U154" s="172" t="str">
        <f>IFERROR(IF(T154="","",IFERROR(IFERROR(INDEX(兵法调用模板!$BH:$BH,MATCH(T154,兵法调用模板!$AU:$AU,0)),INDEX(兵法调用模板!$BH:$BH,MATCH(T154,兵法调用模板!$AY:$AY,0))),INDEX(兵法调用模板!$BH:$BH,MATCH(T154,兵法调用模板!$BC:$BC,0)))),"")</f>
        <v/>
      </c>
      <c r="V154" s="201" t="str">
        <f>IFERROR(IFERROR(IFERROR(INDEX(兵法调用模板!$AV:$AV,MATCH(T154,兵法调用模板!$AU:$AU,0)),INDEX(兵法调用模板!$AZ:$AZ,MATCH(T154,兵法调用模板!$AY:$AY,0))),INDEX(兵法调用模板!$BD:$BD,MATCH(T154,兵法调用模板!$BC:$BC,0))),"")</f>
        <v/>
      </c>
      <c r="W154" s="201" t="str">
        <f>IFERROR(IFERROR(IFERROR(INDEX(兵法调用模板!$AW:$AW,MATCH(T154,兵法调用模板!$AU:$AU,0)),INDEX(兵法调用模板!$BA:$BA,MATCH(T154,兵法调用模板!$AY:$AY,0))),INDEX(兵法调用模板!$BE:$BE,MATCH(T154,兵法调用模板!$BC:$BC,0))),"")</f>
        <v/>
      </c>
      <c r="X154" s="172" t="s">
        <v>441</v>
      </c>
      <c r="Y154" s="175">
        <f t="shared" si="13"/>
        <v>1</v>
      </c>
      <c r="AA154" s="174" t="str">
        <f>IF(索引!T153="","",索引!T153&amp;4)</f>
        <v/>
      </c>
      <c r="AB154" s="172" t="str">
        <f>IFERROR(IF(AA154="","",IFERROR(IFERROR(INDEX(兵法调用模板!$BH:$BH,MATCH(AA154,兵法调用模板!$AU:$AU,0)),INDEX(兵法调用模板!$BH:$BH,MATCH(AA154,兵法调用模板!$AY:$AY,0))),INDEX(兵法调用模板!$BH:$BH,MATCH(AA154,兵法调用模板!$BC:$BC,0)))),"")</f>
        <v/>
      </c>
      <c r="AC154" s="201" t="str">
        <f>IFERROR(IFERROR(IFERROR(INDEX(兵法调用模板!$AV:$AV,MATCH(AA154,兵法调用模板!$AU:$AU,0)),INDEX(兵法调用模板!$AZ:$AZ,MATCH(AA154,兵法调用模板!$AY:$AY,0))),INDEX(兵法调用模板!$BD:$BD,MATCH(AA154,兵法调用模板!$BC:$BC,0))),"")</f>
        <v/>
      </c>
      <c r="AD154" s="201" t="str">
        <f>IFERROR(IFERROR(IFERROR(INDEX(兵法调用模板!$AW:$AW,MATCH(AA154,兵法调用模板!$AU:$AU,0)),INDEX(兵法调用模板!$BA:$BA,MATCH(AA154,兵法调用模板!$AY:$AY,0))),INDEX(兵法调用模板!$BE:$BE,MATCH(AA154,兵法调用模板!$BC:$BC,0))),"")</f>
        <v/>
      </c>
      <c r="AE154" s="172" t="s">
        <v>441</v>
      </c>
      <c r="AF154" s="175">
        <f t="shared" si="16"/>
        <v>1</v>
      </c>
      <c r="AH154" s="174" t="str">
        <f>IF(索引!T153="","",索引!T153&amp;5)</f>
        <v/>
      </c>
      <c r="AI154" s="172" t="str">
        <f>IFERROR(IF(AH154="","",IFERROR(IFERROR(INDEX(兵法调用模板!$BH:$BH,MATCH(AH154,兵法调用模板!$AU:$AU,0)),INDEX(兵法调用模板!$BH:$BH,MATCH(AH154,兵法调用模板!$AY:$AY,0))),INDEX(兵法调用模板!$BH:$BH,MATCH(AH154,兵法调用模板!$BC:$BC,0)))),"")</f>
        <v/>
      </c>
      <c r="AJ154" s="201" t="str">
        <f>IFERROR(IFERROR(IFERROR(INDEX(兵法调用模板!$AV:$AV,MATCH(AH154,兵法调用模板!$AU:$AU,0)),INDEX(兵法调用模板!$AZ:$AZ,MATCH(AH154,兵法调用模板!$AY:$AY,0))),INDEX(兵法调用模板!$BD:$BD,MATCH(AH154,兵法调用模板!$BC:$BC,0))),"")</f>
        <v/>
      </c>
      <c r="AK154" s="201" t="str">
        <f>IFERROR(IFERROR(IFERROR(INDEX(兵法调用模板!$AW:$AW,MATCH(AH154,兵法调用模板!$AU:$AU,0)),INDEX(兵法调用模板!$BA:$BA,MATCH(AH154,兵法调用模板!$AY:$AY,0))),INDEX(兵法调用模板!$BE:$BE,MATCH(AH154,兵法调用模板!$BC:$BC,0))),"")</f>
        <v/>
      </c>
      <c r="AL154" s="172" t="s">
        <v>441</v>
      </c>
      <c r="AM154" s="175">
        <f t="shared" si="14"/>
        <v>1</v>
      </c>
    </row>
    <row r="155" spans="6:39">
      <c r="F155" s="174" t="str">
        <f>IF(索引!T154="","",索引!T154&amp;1)</f>
        <v/>
      </c>
      <c r="G155" s="172" t="str">
        <f>IFERROR(IF(F155="","",IFERROR(IFERROR(INDEX(兵法调用模板!$BH:$BH,MATCH(F155,兵法调用模板!$AU:$AU,0)),INDEX(兵法调用模板!$BH:$BH,MATCH(F155,兵法调用模板!$AY:$AY,0))),INDEX(兵法调用模板!$BH:$BH,MATCH(F155,兵法调用模板!$BC:$BC,0)))),"")</f>
        <v/>
      </c>
      <c r="H155" s="201" t="str">
        <f>IFERROR(IFERROR(IFERROR(INDEX(兵法调用模板!$AV:$AV,MATCH(F155,兵法调用模板!$AU:$AU,0)),INDEX(兵法调用模板!$AZ:$AZ,MATCH(F155,兵法调用模板!$AY:$AY,0))),INDEX(兵法调用模板!$BD:$BD,MATCH(F155,兵法调用模板!$BC:$BC,0))),"")</f>
        <v/>
      </c>
      <c r="I155" s="201" t="str">
        <f>IFERROR(IFERROR(IFERROR(INDEX(兵法调用模板!$AW:$AW,MATCH(F155,兵法调用模板!$AU:$AU,0)),INDEX(兵法调用模板!$BA:$BA,MATCH(F155,兵法调用模板!$AY:$AY,0))),INDEX(兵法调用模板!$BE:$BE,MATCH(F155,兵法调用模板!$BC:$BC,0))),"")</f>
        <v/>
      </c>
      <c r="J155" s="172" t="s">
        <v>441</v>
      </c>
      <c r="K155" s="175">
        <f t="shared" si="17"/>
        <v>1</v>
      </c>
      <c r="M155" s="174" t="str">
        <f>IF(索引!T154="","",索引!T154&amp;2)</f>
        <v/>
      </c>
      <c r="N155" s="172" t="str">
        <f>IFERROR(IF(M155="","",IFERROR(IFERROR(INDEX(兵法调用模板!$BH:$BH,MATCH(M155,兵法调用模板!$AU:$AU,0)),INDEX(兵法调用模板!$BH:$BH,MATCH(M155,兵法调用模板!$AY:$AY,0))),INDEX(兵法调用模板!$BH:$BH,MATCH(M155,兵法调用模板!$BC:$BC,0)))),"")</f>
        <v/>
      </c>
      <c r="O155" s="201" t="str">
        <f>IFERROR(IFERROR(IFERROR(INDEX(兵法调用模板!$AV:$AV,MATCH(M155,兵法调用模板!$AU:$AU,0)),INDEX(兵法调用模板!$AZ:$AZ,MATCH(M155,兵法调用模板!$AY:$AY,0))),INDEX(兵法调用模板!$BD:$BD,MATCH(M155,兵法调用模板!$BC:$BC,0))),"")</f>
        <v/>
      </c>
      <c r="P155" s="201" t="str">
        <f>IFERROR(IFERROR(IFERROR(INDEX(兵法调用模板!$AW:$AW,MATCH(M155,兵法调用模板!$AU:$AU,0)),INDEX(兵法调用模板!$BA:$BA,MATCH(M155,兵法调用模板!$AY:$AY,0))),INDEX(兵法调用模板!$BE:$BE,MATCH(M155,兵法调用模板!$BC:$BC,0))),"")</f>
        <v/>
      </c>
      <c r="Q155" s="172" t="s">
        <v>441</v>
      </c>
      <c r="R155" s="175">
        <f t="shared" si="15"/>
        <v>1</v>
      </c>
      <c r="T155" s="174" t="str">
        <f>IF(索引!T154="","",索引!T154&amp;3)</f>
        <v/>
      </c>
      <c r="U155" s="172" t="str">
        <f>IFERROR(IF(T155="","",IFERROR(IFERROR(INDEX(兵法调用模板!$BH:$BH,MATCH(T155,兵法调用模板!$AU:$AU,0)),INDEX(兵法调用模板!$BH:$BH,MATCH(T155,兵法调用模板!$AY:$AY,0))),INDEX(兵法调用模板!$BH:$BH,MATCH(T155,兵法调用模板!$BC:$BC,0)))),"")</f>
        <v/>
      </c>
      <c r="V155" s="201" t="str">
        <f>IFERROR(IFERROR(IFERROR(INDEX(兵法调用模板!$AV:$AV,MATCH(T155,兵法调用模板!$AU:$AU,0)),INDEX(兵法调用模板!$AZ:$AZ,MATCH(T155,兵法调用模板!$AY:$AY,0))),INDEX(兵法调用模板!$BD:$BD,MATCH(T155,兵法调用模板!$BC:$BC,0))),"")</f>
        <v/>
      </c>
      <c r="W155" s="201" t="str">
        <f>IFERROR(IFERROR(IFERROR(INDEX(兵法调用模板!$AW:$AW,MATCH(T155,兵法调用模板!$AU:$AU,0)),INDEX(兵法调用模板!$BA:$BA,MATCH(T155,兵法调用模板!$AY:$AY,0))),INDEX(兵法调用模板!$BE:$BE,MATCH(T155,兵法调用模板!$BC:$BC,0))),"")</f>
        <v/>
      </c>
      <c r="X155" s="172" t="s">
        <v>441</v>
      </c>
      <c r="Y155" s="175">
        <f t="shared" si="13"/>
        <v>1</v>
      </c>
      <c r="AA155" s="174" t="str">
        <f>IF(索引!T154="","",索引!T154&amp;4)</f>
        <v/>
      </c>
      <c r="AB155" s="172" t="str">
        <f>IFERROR(IF(AA155="","",IFERROR(IFERROR(INDEX(兵法调用模板!$BH:$BH,MATCH(AA155,兵法调用模板!$AU:$AU,0)),INDEX(兵法调用模板!$BH:$BH,MATCH(AA155,兵法调用模板!$AY:$AY,0))),INDEX(兵法调用模板!$BH:$BH,MATCH(AA155,兵法调用模板!$BC:$BC,0)))),"")</f>
        <v/>
      </c>
      <c r="AC155" s="201" t="str">
        <f>IFERROR(IFERROR(IFERROR(INDEX(兵法调用模板!$AV:$AV,MATCH(AA155,兵法调用模板!$AU:$AU,0)),INDEX(兵法调用模板!$AZ:$AZ,MATCH(AA155,兵法调用模板!$AY:$AY,0))),INDEX(兵法调用模板!$BD:$BD,MATCH(AA155,兵法调用模板!$BC:$BC,0))),"")</f>
        <v/>
      </c>
      <c r="AD155" s="201" t="str">
        <f>IFERROR(IFERROR(IFERROR(INDEX(兵法调用模板!$AW:$AW,MATCH(AA155,兵法调用模板!$AU:$AU,0)),INDEX(兵法调用模板!$BA:$BA,MATCH(AA155,兵法调用模板!$AY:$AY,0))),INDEX(兵法调用模板!$BE:$BE,MATCH(AA155,兵法调用模板!$BC:$BC,0))),"")</f>
        <v/>
      </c>
      <c r="AE155" s="172" t="s">
        <v>441</v>
      </c>
      <c r="AF155" s="175">
        <f t="shared" si="16"/>
        <v>1</v>
      </c>
      <c r="AH155" s="174" t="str">
        <f>IF(索引!T154="","",索引!T154&amp;5)</f>
        <v/>
      </c>
      <c r="AI155" s="172" t="str">
        <f>IFERROR(IF(AH155="","",IFERROR(IFERROR(INDEX(兵法调用模板!$BH:$BH,MATCH(AH155,兵法调用模板!$AU:$AU,0)),INDEX(兵法调用模板!$BH:$BH,MATCH(AH155,兵法调用模板!$AY:$AY,0))),INDEX(兵法调用模板!$BH:$BH,MATCH(AH155,兵法调用模板!$BC:$BC,0)))),"")</f>
        <v/>
      </c>
      <c r="AJ155" s="201" t="str">
        <f>IFERROR(IFERROR(IFERROR(INDEX(兵法调用模板!$AV:$AV,MATCH(AH155,兵法调用模板!$AU:$AU,0)),INDEX(兵法调用模板!$AZ:$AZ,MATCH(AH155,兵法调用模板!$AY:$AY,0))),INDEX(兵法调用模板!$BD:$BD,MATCH(AH155,兵法调用模板!$BC:$BC,0))),"")</f>
        <v/>
      </c>
      <c r="AK155" s="201" t="str">
        <f>IFERROR(IFERROR(IFERROR(INDEX(兵法调用模板!$AW:$AW,MATCH(AH155,兵法调用模板!$AU:$AU,0)),INDEX(兵法调用模板!$BA:$BA,MATCH(AH155,兵法调用模板!$AY:$AY,0))),INDEX(兵法调用模板!$BE:$BE,MATCH(AH155,兵法调用模板!$BC:$BC,0))),"")</f>
        <v/>
      </c>
      <c r="AL155" s="172" t="s">
        <v>441</v>
      </c>
      <c r="AM155" s="175">
        <f t="shared" si="14"/>
        <v>1</v>
      </c>
    </row>
    <row r="156" spans="6:39">
      <c r="F156" s="174" t="str">
        <f>IF(索引!T155="","",索引!T155&amp;1)</f>
        <v/>
      </c>
      <c r="G156" s="172" t="str">
        <f>IFERROR(IF(F156="","",IFERROR(IFERROR(INDEX(兵法调用模板!$BH:$BH,MATCH(F156,兵法调用模板!$AU:$AU,0)),INDEX(兵法调用模板!$BH:$BH,MATCH(F156,兵法调用模板!$AY:$AY,0))),INDEX(兵法调用模板!$BH:$BH,MATCH(F156,兵法调用模板!$BC:$BC,0)))),"")</f>
        <v/>
      </c>
      <c r="H156" s="201" t="str">
        <f>IFERROR(IFERROR(IFERROR(INDEX(兵法调用模板!$AV:$AV,MATCH(F156,兵法调用模板!$AU:$AU,0)),INDEX(兵法调用模板!$AZ:$AZ,MATCH(F156,兵法调用模板!$AY:$AY,0))),INDEX(兵法调用模板!$BD:$BD,MATCH(F156,兵法调用模板!$BC:$BC,0))),"")</f>
        <v/>
      </c>
      <c r="I156" s="201" t="str">
        <f>IFERROR(IFERROR(IFERROR(INDEX(兵法调用模板!$AW:$AW,MATCH(F156,兵法调用模板!$AU:$AU,0)),INDEX(兵法调用模板!$BA:$BA,MATCH(F156,兵法调用模板!$AY:$AY,0))),INDEX(兵法调用模板!$BE:$BE,MATCH(F156,兵法调用模板!$BC:$BC,0))),"")</f>
        <v/>
      </c>
      <c r="J156" s="172" t="s">
        <v>441</v>
      </c>
      <c r="K156" s="175">
        <f t="shared" si="17"/>
        <v>1</v>
      </c>
      <c r="M156" s="174" t="str">
        <f>IF(索引!T155="","",索引!T155&amp;2)</f>
        <v/>
      </c>
      <c r="N156" s="172" t="str">
        <f>IFERROR(IF(M156="","",IFERROR(IFERROR(INDEX(兵法调用模板!$BH:$BH,MATCH(M156,兵法调用模板!$AU:$AU,0)),INDEX(兵法调用模板!$BH:$BH,MATCH(M156,兵法调用模板!$AY:$AY,0))),INDEX(兵法调用模板!$BH:$BH,MATCH(M156,兵法调用模板!$BC:$BC,0)))),"")</f>
        <v/>
      </c>
      <c r="O156" s="201" t="str">
        <f>IFERROR(IFERROR(IFERROR(INDEX(兵法调用模板!$AV:$AV,MATCH(M156,兵法调用模板!$AU:$AU,0)),INDEX(兵法调用模板!$AZ:$AZ,MATCH(M156,兵法调用模板!$AY:$AY,0))),INDEX(兵法调用模板!$BD:$BD,MATCH(M156,兵法调用模板!$BC:$BC,0))),"")</f>
        <v/>
      </c>
      <c r="P156" s="201" t="str">
        <f>IFERROR(IFERROR(IFERROR(INDEX(兵法调用模板!$AW:$AW,MATCH(M156,兵法调用模板!$AU:$AU,0)),INDEX(兵法调用模板!$BA:$BA,MATCH(M156,兵法调用模板!$AY:$AY,0))),INDEX(兵法调用模板!$BE:$BE,MATCH(M156,兵法调用模板!$BC:$BC,0))),"")</f>
        <v/>
      </c>
      <c r="Q156" s="172" t="s">
        <v>441</v>
      </c>
      <c r="R156" s="175">
        <f t="shared" si="15"/>
        <v>1</v>
      </c>
      <c r="T156" s="174" t="str">
        <f>IF(索引!T155="","",索引!T155&amp;3)</f>
        <v/>
      </c>
      <c r="U156" s="172" t="str">
        <f>IFERROR(IF(T156="","",IFERROR(IFERROR(INDEX(兵法调用模板!$BH:$BH,MATCH(T156,兵法调用模板!$AU:$AU,0)),INDEX(兵法调用模板!$BH:$BH,MATCH(T156,兵法调用模板!$AY:$AY,0))),INDEX(兵法调用模板!$BH:$BH,MATCH(T156,兵法调用模板!$BC:$BC,0)))),"")</f>
        <v/>
      </c>
      <c r="V156" s="201" t="str">
        <f>IFERROR(IFERROR(IFERROR(INDEX(兵法调用模板!$AV:$AV,MATCH(T156,兵法调用模板!$AU:$AU,0)),INDEX(兵法调用模板!$AZ:$AZ,MATCH(T156,兵法调用模板!$AY:$AY,0))),INDEX(兵法调用模板!$BD:$BD,MATCH(T156,兵法调用模板!$BC:$BC,0))),"")</f>
        <v/>
      </c>
      <c r="W156" s="201" t="str">
        <f>IFERROR(IFERROR(IFERROR(INDEX(兵法调用模板!$AW:$AW,MATCH(T156,兵法调用模板!$AU:$AU,0)),INDEX(兵法调用模板!$BA:$BA,MATCH(T156,兵法调用模板!$AY:$AY,0))),INDEX(兵法调用模板!$BE:$BE,MATCH(T156,兵法调用模板!$BC:$BC,0))),"")</f>
        <v/>
      </c>
      <c r="X156" s="172" t="s">
        <v>441</v>
      </c>
      <c r="Y156" s="175">
        <f t="shared" si="13"/>
        <v>1</v>
      </c>
      <c r="AA156" s="174" t="str">
        <f>IF(索引!T155="","",索引!T155&amp;4)</f>
        <v/>
      </c>
      <c r="AB156" s="172" t="str">
        <f>IFERROR(IF(AA156="","",IFERROR(IFERROR(INDEX(兵法调用模板!$BH:$BH,MATCH(AA156,兵法调用模板!$AU:$AU,0)),INDEX(兵法调用模板!$BH:$BH,MATCH(AA156,兵法调用模板!$AY:$AY,0))),INDEX(兵法调用模板!$BH:$BH,MATCH(AA156,兵法调用模板!$BC:$BC,0)))),"")</f>
        <v/>
      </c>
      <c r="AC156" s="201" t="str">
        <f>IFERROR(IFERROR(IFERROR(INDEX(兵法调用模板!$AV:$AV,MATCH(AA156,兵法调用模板!$AU:$AU,0)),INDEX(兵法调用模板!$AZ:$AZ,MATCH(AA156,兵法调用模板!$AY:$AY,0))),INDEX(兵法调用模板!$BD:$BD,MATCH(AA156,兵法调用模板!$BC:$BC,0))),"")</f>
        <v/>
      </c>
      <c r="AD156" s="201" t="str">
        <f>IFERROR(IFERROR(IFERROR(INDEX(兵法调用模板!$AW:$AW,MATCH(AA156,兵法调用模板!$AU:$AU,0)),INDEX(兵法调用模板!$BA:$BA,MATCH(AA156,兵法调用模板!$AY:$AY,0))),INDEX(兵法调用模板!$BE:$BE,MATCH(AA156,兵法调用模板!$BC:$BC,0))),"")</f>
        <v/>
      </c>
      <c r="AE156" s="172" t="s">
        <v>441</v>
      </c>
      <c r="AF156" s="175">
        <f t="shared" si="16"/>
        <v>1</v>
      </c>
      <c r="AH156" s="174" t="str">
        <f>IF(索引!T155="","",索引!T155&amp;5)</f>
        <v/>
      </c>
      <c r="AI156" s="172" t="str">
        <f>IFERROR(IF(AH156="","",IFERROR(IFERROR(INDEX(兵法调用模板!$BH:$BH,MATCH(AH156,兵法调用模板!$AU:$AU,0)),INDEX(兵法调用模板!$BH:$BH,MATCH(AH156,兵法调用模板!$AY:$AY,0))),INDEX(兵法调用模板!$BH:$BH,MATCH(AH156,兵法调用模板!$BC:$BC,0)))),"")</f>
        <v/>
      </c>
      <c r="AJ156" s="201" t="str">
        <f>IFERROR(IFERROR(IFERROR(INDEX(兵法调用模板!$AV:$AV,MATCH(AH156,兵法调用模板!$AU:$AU,0)),INDEX(兵法调用模板!$AZ:$AZ,MATCH(AH156,兵法调用模板!$AY:$AY,0))),INDEX(兵法调用模板!$BD:$BD,MATCH(AH156,兵法调用模板!$BC:$BC,0))),"")</f>
        <v/>
      </c>
      <c r="AK156" s="201" t="str">
        <f>IFERROR(IFERROR(IFERROR(INDEX(兵法调用模板!$AW:$AW,MATCH(AH156,兵法调用模板!$AU:$AU,0)),INDEX(兵法调用模板!$BA:$BA,MATCH(AH156,兵法调用模板!$AY:$AY,0))),INDEX(兵法调用模板!$BE:$BE,MATCH(AH156,兵法调用模板!$BC:$BC,0))),"")</f>
        <v/>
      </c>
      <c r="AL156" s="172" t="s">
        <v>441</v>
      </c>
      <c r="AM156" s="175">
        <f t="shared" si="14"/>
        <v>1</v>
      </c>
    </row>
    <row r="157" spans="6:39">
      <c r="F157" s="174" t="str">
        <f>IF(索引!T156="","",索引!T156&amp;1)</f>
        <v/>
      </c>
      <c r="G157" s="172" t="str">
        <f>IFERROR(IF(F157="","",IFERROR(IFERROR(INDEX(兵法调用模板!$BH:$BH,MATCH(F157,兵法调用模板!$AU:$AU,0)),INDEX(兵法调用模板!$BH:$BH,MATCH(F157,兵法调用模板!$AY:$AY,0))),INDEX(兵法调用模板!$BH:$BH,MATCH(F157,兵法调用模板!$BC:$BC,0)))),"")</f>
        <v/>
      </c>
      <c r="H157" s="201" t="str">
        <f>IFERROR(IFERROR(IFERROR(INDEX(兵法调用模板!$AV:$AV,MATCH(F157,兵法调用模板!$AU:$AU,0)),INDEX(兵法调用模板!$AZ:$AZ,MATCH(F157,兵法调用模板!$AY:$AY,0))),INDEX(兵法调用模板!$BD:$BD,MATCH(F157,兵法调用模板!$BC:$BC,0))),"")</f>
        <v/>
      </c>
      <c r="I157" s="201" t="str">
        <f>IFERROR(IFERROR(IFERROR(INDEX(兵法调用模板!$AW:$AW,MATCH(F157,兵法调用模板!$AU:$AU,0)),INDEX(兵法调用模板!$BA:$BA,MATCH(F157,兵法调用模板!$AY:$AY,0))),INDEX(兵法调用模板!$BE:$BE,MATCH(F157,兵法调用模板!$BC:$BC,0))),"")</f>
        <v/>
      </c>
      <c r="J157" s="172" t="s">
        <v>441</v>
      </c>
      <c r="K157" s="175">
        <f t="shared" si="17"/>
        <v>1</v>
      </c>
      <c r="M157" s="174" t="str">
        <f>IF(索引!T156="","",索引!T156&amp;2)</f>
        <v/>
      </c>
      <c r="N157" s="172" t="str">
        <f>IFERROR(IF(M157="","",IFERROR(IFERROR(INDEX(兵法调用模板!$BH:$BH,MATCH(M157,兵法调用模板!$AU:$AU,0)),INDEX(兵法调用模板!$BH:$BH,MATCH(M157,兵法调用模板!$AY:$AY,0))),INDEX(兵法调用模板!$BH:$BH,MATCH(M157,兵法调用模板!$BC:$BC,0)))),"")</f>
        <v/>
      </c>
      <c r="O157" s="201" t="str">
        <f>IFERROR(IFERROR(IFERROR(INDEX(兵法调用模板!$AV:$AV,MATCH(M157,兵法调用模板!$AU:$AU,0)),INDEX(兵法调用模板!$AZ:$AZ,MATCH(M157,兵法调用模板!$AY:$AY,0))),INDEX(兵法调用模板!$BD:$BD,MATCH(M157,兵法调用模板!$BC:$BC,0))),"")</f>
        <v/>
      </c>
      <c r="P157" s="201" t="str">
        <f>IFERROR(IFERROR(IFERROR(INDEX(兵法调用模板!$AW:$AW,MATCH(M157,兵法调用模板!$AU:$AU,0)),INDEX(兵法调用模板!$BA:$BA,MATCH(M157,兵法调用模板!$AY:$AY,0))),INDEX(兵法调用模板!$BE:$BE,MATCH(M157,兵法调用模板!$BC:$BC,0))),"")</f>
        <v/>
      </c>
      <c r="Q157" s="172" t="s">
        <v>441</v>
      </c>
      <c r="R157" s="175">
        <f t="shared" si="15"/>
        <v>1</v>
      </c>
      <c r="T157" s="174" t="str">
        <f>IF(索引!T156="","",索引!T156&amp;3)</f>
        <v/>
      </c>
      <c r="U157" s="172" t="str">
        <f>IFERROR(IF(T157="","",IFERROR(IFERROR(INDEX(兵法调用模板!$BH:$BH,MATCH(T157,兵法调用模板!$AU:$AU,0)),INDEX(兵法调用模板!$BH:$BH,MATCH(T157,兵法调用模板!$AY:$AY,0))),INDEX(兵法调用模板!$BH:$BH,MATCH(T157,兵法调用模板!$BC:$BC,0)))),"")</f>
        <v/>
      </c>
      <c r="V157" s="201" t="str">
        <f>IFERROR(IFERROR(IFERROR(INDEX(兵法调用模板!$AV:$AV,MATCH(T157,兵法调用模板!$AU:$AU,0)),INDEX(兵法调用模板!$AZ:$AZ,MATCH(T157,兵法调用模板!$AY:$AY,0))),INDEX(兵法调用模板!$BD:$BD,MATCH(T157,兵法调用模板!$BC:$BC,0))),"")</f>
        <v/>
      </c>
      <c r="W157" s="201" t="str">
        <f>IFERROR(IFERROR(IFERROR(INDEX(兵法调用模板!$AW:$AW,MATCH(T157,兵法调用模板!$AU:$AU,0)),INDEX(兵法调用模板!$BA:$BA,MATCH(T157,兵法调用模板!$AY:$AY,0))),INDEX(兵法调用模板!$BE:$BE,MATCH(T157,兵法调用模板!$BC:$BC,0))),"")</f>
        <v/>
      </c>
      <c r="X157" s="172" t="s">
        <v>441</v>
      </c>
      <c r="Y157" s="175">
        <f t="shared" si="13"/>
        <v>1</v>
      </c>
      <c r="AA157" s="174" t="str">
        <f>IF(索引!T156="","",索引!T156&amp;4)</f>
        <v/>
      </c>
      <c r="AB157" s="172" t="str">
        <f>IFERROR(IF(AA157="","",IFERROR(IFERROR(INDEX(兵法调用模板!$BH:$BH,MATCH(AA157,兵法调用模板!$AU:$AU,0)),INDEX(兵法调用模板!$BH:$BH,MATCH(AA157,兵法调用模板!$AY:$AY,0))),INDEX(兵法调用模板!$BH:$BH,MATCH(AA157,兵法调用模板!$BC:$BC,0)))),"")</f>
        <v/>
      </c>
      <c r="AC157" s="201" t="str">
        <f>IFERROR(IFERROR(IFERROR(INDEX(兵法调用模板!$AV:$AV,MATCH(AA157,兵法调用模板!$AU:$AU,0)),INDEX(兵法调用模板!$AZ:$AZ,MATCH(AA157,兵法调用模板!$AY:$AY,0))),INDEX(兵法调用模板!$BD:$BD,MATCH(AA157,兵法调用模板!$BC:$BC,0))),"")</f>
        <v/>
      </c>
      <c r="AD157" s="201" t="str">
        <f>IFERROR(IFERROR(IFERROR(INDEX(兵法调用模板!$AW:$AW,MATCH(AA157,兵法调用模板!$AU:$AU,0)),INDEX(兵法调用模板!$BA:$BA,MATCH(AA157,兵法调用模板!$AY:$AY,0))),INDEX(兵法调用模板!$BE:$BE,MATCH(AA157,兵法调用模板!$BC:$BC,0))),"")</f>
        <v/>
      </c>
      <c r="AE157" s="172" t="s">
        <v>441</v>
      </c>
      <c r="AF157" s="175">
        <f t="shared" si="16"/>
        <v>1</v>
      </c>
      <c r="AH157" s="174" t="str">
        <f>IF(索引!T156="","",索引!T156&amp;5)</f>
        <v/>
      </c>
      <c r="AI157" s="172" t="str">
        <f>IFERROR(IF(AH157="","",IFERROR(IFERROR(INDEX(兵法调用模板!$BH:$BH,MATCH(AH157,兵法调用模板!$AU:$AU,0)),INDEX(兵法调用模板!$BH:$BH,MATCH(AH157,兵法调用模板!$AY:$AY,0))),INDEX(兵法调用模板!$BH:$BH,MATCH(AH157,兵法调用模板!$BC:$BC,0)))),"")</f>
        <v/>
      </c>
      <c r="AJ157" s="201" t="str">
        <f>IFERROR(IFERROR(IFERROR(INDEX(兵法调用模板!$AV:$AV,MATCH(AH157,兵法调用模板!$AU:$AU,0)),INDEX(兵法调用模板!$AZ:$AZ,MATCH(AH157,兵法调用模板!$AY:$AY,0))),INDEX(兵法调用模板!$BD:$BD,MATCH(AH157,兵法调用模板!$BC:$BC,0))),"")</f>
        <v/>
      </c>
      <c r="AK157" s="201" t="str">
        <f>IFERROR(IFERROR(IFERROR(INDEX(兵法调用模板!$AW:$AW,MATCH(AH157,兵法调用模板!$AU:$AU,0)),INDEX(兵法调用模板!$BA:$BA,MATCH(AH157,兵法调用模板!$AY:$AY,0))),INDEX(兵法调用模板!$BE:$BE,MATCH(AH157,兵法调用模板!$BC:$BC,0))),"")</f>
        <v/>
      </c>
      <c r="AL157" s="172" t="s">
        <v>441</v>
      </c>
      <c r="AM157" s="175">
        <f t="shared" si="14"/>
        <v>1</v>
      </c>
    </row>
    <row r="158" spans="6:39">
      <c r="F158" s="174" t="str">
        <f>IF(索引!T157="","",索引!T157&amp;1)</f>
        <v/>
      </c>
      <c r="G158" s="172" t="str">
        <f>IFERROR(IF(F158="","",IFERROR(IFERROR(INDEX(兵法调用模板!$BH:$BH,MATCH(F158,兵法调用模板!$AU:$AU,0)),INDEX(兵法调用模板!$BH:$BH,MATCH(F158,兵法调用模板!$AY:$AY,0))),INDEX(兵法调用模板!$BH:$BH,MATCH(F158,兵法调用模板!$BC:$BC,0)))),"")</f>
        <v/>
      </c>
      <c r="H158" s="201" t="str">
        <f>IFERROR(IFERROR(IFERROR(INDEX(兵法调用模板!$AV:$AV,MATCH(F158,兵法调用模板!$AU:$AU,0)),INDEX(兵法调用模板!$AZ:$AZ,MATCH(F158,兵法调用模板!$AY:$AY,0))),INDEX(兵法调用模板!$BD:$BD,MATCH(F158,兵法调用模板!$BC:$BC,0))),"")</f>
        <v/>
      </c>
      <c r="I158" s="201" t="str">
        <f>IFERROR(IFERROR(IFERROR(INDEX(兵法调用模板!$AW:$AW,MATCH(F158,兵法调用模板!$AU:$AU,0)),INDEX(兵法调用模板!$BA:$BA,MATCH(F158,兵法调用模板!$AY:$AY,0))),INDEX(兵法调用模板!$BE:$BE,MATCH(F158,兵法调用模板!$BC:$BC,0))),"")</f>
        <v/>
      </c>
      <c r="J158" s="172" t="s">
        <v>441</v>
      </c>
      <c r="K158" s="175">
        <f t="shared" si="17"/>
        <v>1</v>
      </c>
      <c r="M158" s="174" t="str">
        <f>IF(索引!T157="","",索引!T157&amp;2)</f>
        <v/>
      </c>
      <c r="N158" s="172" t="str">
        <f>IFERROR(IF(M158="","",IFERROR(IFERROR(INDEX(兵法调用模板!$BH:$BH,MATCH(M158,兵法调用模板!$AU:$AU,0)),INDEX(兵法调用模板!$BH:$BH,MATCH(M158,兵法调用模板!$AY:$AY,0))),INDEX(兵法调用模板!$BH:$BH,MATCH(M158,兵法调用模板!$BC:$BC,0)))),"")</f>
        <v/>
      </c>
      <c r="O158" s="201" t="str">
        <f>IFERROR(IFERROR(IFERROR(INDEX(兵法调用模板!$AV:$AV,MATCH(M158,兵法调用模板!$AU:$AU,0)),INDEX(兵法调用模板!$AZ:$AZ,MATCH(M158,兵法调用模板!$AY:$AY,0))),INDEX(兵法调用模板!$BD:$BD,MATCH(M158,兵法调用模板!$BC:$BC,0))),"")</f>
        <v/>
      </c>
      <c r="P158" s="201" t="str">
        <f>IFERROR(IFERROR(IFERROR(INDEX(兵法调用模板!$AW:$AW,MATCH(M158,兵法调用模板!$AU:$AU,0)),INDEX(兵法调用模板!$BA:$BA,MATCH(M158,兵法调用模板!$AY:$AY,0))),INDEX(兵法调用模板!$BE:$BE,MATCH(M158,兵法调用模板!$BC:$BC,0))),"")</f>
        <v/>
      </c>
      <c r="Q158" s="172" t="s">
        <v>441</v>
      </c>
      <c r="R158" s="175">
        <f t="shared" si="15"/>
        <v>1</v>
      </c>
      <c r="T158" s="174" t="str">
        <f>IF(索引!T157="","",索引!T157&amp;3)</f>
        <v/>
      </c>
      <c r="U158" s="172" t="str">
        <f>IFERROR(IF(T158="","",IFERROR(IFERROR(INDEX(兵法调用模板!$BH:$BH,MATCH(T158,兵法调用模板!$AU:$AU,0)),INDEX(兵法调用模板!$BH:$BH,MATCH(T158,兵法调用模板!$AY:$AY,0))),INDEX(兵法调用模板!$BH:$BH,MATCH(T158,兵法调用模板!$BC:$BC,0)))),"")</f>
        <v/>
      </c>
      <c r="V158" s="201" t="str">
        <f>IFERROR(IFERROR(IFERROR(INDEX(兵法调用模板!$AV:$AV,MATCH(T158,兵法调用模板!$AU:$AU,0)),INDEX(兵法调用模板!$AZ:$AZ,MATCH(T158,兵法调用模板!$AY:$AY,0))),INDEX(兵法调用模板!$BD:$BD,MATCH(T158,兵法调用模板!$BC:$BC,0))),"")</f>
        <v/>
      </c>
      <c r="W158" s="201" t="str">
        <f>IFERROR(IFERROR(IFERROR(INDEX(兵法调用模板!$AW:$AW,MATCH(T158,兵法调用模板!$AU:$AU,0)),INDEX(兵法调用模板!$BA:$BA,MATCH(T158,兵法调用模板!$AY:$AY,0))),INDEX(兵法调用模板!$BE:$BE,MATCH(T158,兵法调用模板!$BC:$BC,0))),"")</f>
        <v/>
      </c>
      <c r="X158" s="172" t="s">
        <v>441</v>
      </c>
      <c r="Y158" s="175">
        <f t="shared" si="13"/>
        <v>1</v>
      </c>
      <c r="AA158" s="174" t="str">
        <f>IF(索引!T157="","",索引!T157&amp;4)</f>
        <v/>
      </c>
      <c r="AB158" s="172" t="str">
        <f>IFERROR(IF(AA158="","",IFERROR(IFERROR(INDEX(兵法调用模板!$BH:$BH,MATCH(AA158,兵法调用模板!$AU:$AU,0)),INDEX(兵法调用模板!$BH:$BH,MATCH(AA158,兵法调用模板!$AY:$AY,0))),INDEX(兵法调用模板!$BH:$BH,MATCH(AA158,兵法调用模板!$BC:$BC,0)))),"")</f>
        <v/>
      </c>
      <c r="AC158" s="201" t="str">
        <f>IFERROR(IFERROR(IFERROR(INDEX(兵法调用模板!$AV:$AV,MATCH(AA158,兵法调用模板!$AU:$AU,0)),INDEX(兵法调用模板!$AZ:$AZ,MATCH(AA158,兵法调用模板!$AY:$AY,0))),INDEX(兵法调用模板!$BD:$BD,MATCH(AA158,兵法调用模板!$BC:$BC,0))),"")</f>
        <v/>
      </c>
      <c r="AD158" s="201" t="str">
        <f>IFERROR(IFERROR(IFERROR(INDEX(兵法调用模板!$AW:$AW,MATCH(AA158,兵法调用模板!$AU:$AU,0)),INDEX(兵法调用模板!$BA:$BA,MATCH(AA158,兵法调用模板!$AY:$AY,0))),INDEX(兵法调用模板!$BE:$BE,MATCH(AA158,兵法调用模板!$BC:$BC,0))),"")</f>
        <v/>
      </c>
      <c r="AE158" s="172" t="s">
        <v>441</v>
      </c>
      <c r="AF158" s="175">
        <f t="shared" si="16"/>
        <v>1</v>
      </c>
      <c r="AH158" s="174" t="str">
        <f>IF(索引!T157="","",索引!T157&amp;5)</f>
        <v/>
      </c>
      <c r="AI158" s="172" t="str">
        <f>IFERROR(IF(AH158="","",IFERROR(IFERROR(INDEX(兵法调用模板!$BH:$BH,MATCH(AH158,兵法调用模板!$AU:$AU,0)),INDEX(兵法调用模板!$BH:$BH,MATCH(AH158,兵法调用模板!$AY:$AY,0))),INDEX(兵法调用模板!$BH:$BH,MATCH(AH158,兵法调用模板!$BC:$BC,0)))),"")</f>
        <v/>
      </c>
      <c r="AJ158" s="201" t="str">
        <f>IFERROR(IFERROR(IFERROR(INDEX(兵法调用模板!$AV:$AV,MATCH(AH158,兵法调用模板!$AU:$AU,0)),INDEX(兵法调用模板!$AZ:$AZ,MATCH(AH158,兵法调用模板!$AY:$AY,0))),INDEX(兵法调用模板!$BD:$BD,MATCH(AH158,兵法调用模板!$BC:$BC,0))),"")</f>
        <v/>
      </c>
      <c r="AK158" s="201" t="str">
        <f>IFERROR(IFERROR(IFERROR(INDEX(兵法调用模板!$AW:$AW,MATCH(AH158,兵法调用模板!$AU:$AU,0)),INDEX(兵法调用模板!$BA:$BA,MATCH(AH158,兵法调用模板!$AY:$AY,0))),INDEX(兵法调用模板!$BE:$BE,MATCH(AH158,兵法调用模板!$BC:$BC,0))),"")</f>
        <v/>
      </c>
      <c r="AL158" s="172" t="s">
        <v>441</v>
      </c>
      <c r="AM158" s="175">
        <f t="shared" si="14"/>
        <v>1</v>
      </c>
    </row>
    <row r="159" spans="6:39">
      <c r="F159" s="174" t="str">
        <f>IF(索引!T158="","",索引!T158&amp;1)</f>
        <v/>
      </c>
      <c r="G159" s="172" t="str">
        <f>IFERROR(IF(F159="","",IFERROR(IFERROR(INDEX(兵法调用模板!$BH:$BH,MATCH(F159,兵法调用模板!$AU:$AU,0)),INDEX(兵法调用模板!$BH:$BH,MATCH(F159,兵法调用模板!$AY:$AY,0))),INDEX(兵法调用模板!$BH:$BH,MATCH(F159,兵法调用模板!$BC:$BC,0)))),"")</f>
        <v/>
      </c>
      <c r="H159" s="201" t="str">
        <f>IFERROR(IFERROR(IFERROR(INDEX(兵法调用模板!$AV:$AV,MATCH(F159,兵法调用模板!$AU:$AU,0)),INDEX(兵法调用模板!$AZ:$AZ,MATCH(F159,兵法调用模板!$AY:$AY,0))),INDEX(兵法调用模板!$BD:$BD,MATCH(F159,兵法调用模板!$BC:$BC,0))),"")</f>
        <v/>
      </c>
      <c r="I159" s="201" t="str">
        <f>IFERROR(IFERROR(IFERROR(INDEX(兵法调用模板!$AW:$AW,MATCH(F159,兵法调用模板!$AU:$AU,0)),INDEX(兵法调用模板!$BA:$BA,MATCH(F159,兵法调用模板!$AY:$AY,0))),INDEX(兵法调用模板!$BE:$BE,MATCH(F159,兵法调用模板!$BC:$BC,0))),"")</f>
        <v/>
      </c>
      <c r="J159" s="172" t="s">
        <v>441</v>
      </c>
      <c r="K159" s="175">
        <f t="shared" si="17"/>
        <v>1</v>
      </c>
      <c r="M159" s="174" t="str">
        <f>IF(索引!T158="","",索引!T158&amp;2)</f>
        <v/>
      </c>
      <c r="N159" s="172" t="str">
        <f>IFERROR(IF(M159="","",IFERROR(IFERROR(INDEX(兵法调用模板!$BH:$BH,MATCH(M159,兵法调用模板!$AU:$AU,0)),INDEX(兵法调用模板!$BH:$BH,MATCH(M159,兵法调用模板!$AY:$AY,0))),INDEX(兵法调用模板!$BH:$BH,MATCH(M159,兵法调用模板!$BC:$BC,0)))),"")</f>
        <v/>
      </c>
      <c r="O159" s="201" t="str">
        <f>IFERROR(IFERROR(IFERROR(INDEX(兵法调用模板!$AV:$AV,MATCH(M159,兵法调用模板!$AU:$AU,0)),INDEX(兵法调用模板!$AZ:$AZ,MATCH(M159,兵法调用模板!$AY:$AY,0))),INDEX(兵法调用模板!$BD:$BD,MATCH(M159,兵法调用模板!$BC:$BC,0))),"")</f>
        <v/>
      </c>
      <c r="P159" s="201" t="str">
        <f>IFERROR(IFERROR(IFERROR(INDEX(兵法调用模板!$AW:$AW,MATCH(M159,兵法调用模板!$AU:$AU,0)),INDEX(兵法调用模板!$BA:$BA,MATCH(M159,兵法调用模板!$AY:$AY,0))),INDEX(兵法调用模板!$BE:$BE,MATCH(M159,兵法调用模板!$BC:$BC,0))),"")</f>
        <v/>
      </c>
      <c r="Q159" s="172" t="s">
        <v>441</v>
      </c>
      <c r="R159" s="175">
        <f t="shared" si="15"/>
        <v>1</v>
      </c>
      <c r="T159" s="174" t="str">
        <f>IF(索引!T158="","",索引!T158&amp;3)</f>
        <v/>
      </c>
      <c r="U159" s="172" t="str">
        <f>IFERROR(IF(T159="","",IFERROR(IFERROR(INDEX(兵法调用模板!$BH:$BH,MATCH(T159,兵法调用模板!$AU:$AU,0)),INDEX(兵法调用模板!$BH:$BH,MATCH(T159,兵法调用模板!$AY:$AY,0))),INDEX(兵法调用模板!$BH:$BH,MATCH(T159,兵法调用模板!$BC:$BC,0)))),"")</f>
        <v/>
      </c>
      <c r="V159" s="201" t="str">
        <f>IFERROR(IFERROR(IFERROR(INDEX(兵法调用模板!$AV:$AV,MATCH(T159,兵法调用模板!$AU:$AU,0)),INDEX(兵法调用模板!$AZ:$AZ,MATCH(T159,兵法调用模板!$AY:$AY,0))),INDEX(兵法调用模板!$BD:$BD,MATCH(T159,兵法调用模板!$BC:$BC,0))),"")</f>
        <v/>
      </c>
      <c r="W159" s="201" t="str">
        <f>IFERROR(IFERROR(IFERROR(INDEX(兵法调用模板!$AW:$AW,MATCH(T159,兵法调用模板!$AU:$AU,0)),INDEX(兵法调用模板!$BA:$BA,MATCH(T159,兵法调用模板!$AY:$AY,0))),INDEX(兵法调用模板!$BE:$BE,MATCH(T159,兵法调用模板!$BC:$BC,0))),"")</f>
        <v/>
      </c>
      <c r="X159" s="172" t="s">
        <v>441</v>
      </c>
      <c r="Y159" s="175">
        <f t="shared" si="13"/>
        <v>1</v>
      </c>
      <c r="AA159" s="174" t="str">
        <f>IF(索引!T158="","",索引!T158&amp;4)</f>
        <v/>
      </c>
      <c r="AB159" s="172" t="str">
        <f>IFERROR(IF(AA159="","",IFERROR(IFERROR(INDEX(兵法调用模板!$BH:$BH,MATCH(AA159,兵法调用模板!$AU:$AU,0)),INDEX(兵法调用模板!$BH:$BH,MATCH(AA159,兵法调用模板!$AY:$AY,0))),INDEX(兵法调用模板!$BH:$BH,MATCH(AA159,兵法调用模板!$BC:$BC,0)))),"")</f>
        <v/>
      </c>
      <c r="AC159" s="201" t="str">
        <f>IFERROR(IFERROR(IFERROR(INDEX(兵法调用模板!$AV:$AV,MATCH(AA159,兵法调用模板!$AU:$AU,0)),INDEX(兵法调用模板!$AZ:$AZ,MATCH(AA159,兵法调用模板!$AY:$AY,0))),INDEX(兵法调用模板!$BD:$BD,MATCH(AA159,兵法调用模板!$BC:$BC,0))),"")</f>
        <v/>
      </c>
      <c r="AD159" s="201" t="str">
        <f>IFERROR(IFERROR(IFERROR(INDEX(兵法调用模板!$AW:$AW,MATCH(AA159,兵法调用模板!$AU:$AU,0)),INDEX(兵法调用模板!$BA:$BA,MATCH(AA159,兵法调用模板!$AY:$AY,0))),INDEX(兵法调用模板!$BE:$BE,MATCH(AA159,兵法调用模板!$BC:$BC,0))),"")</f>
        <v/>
      </c>
      <c r="AE159" s="172" t="s">
        <v>441</v>
      </c>
      <c r="AF159" s="175">
        <f t="shared" si="16"/>
        <v>1</v>
      </c>
      <c r="AH159" s="174" t="str">
        <f>IF(索引!T158="","",索引!T158&amp;5)</f>
        <v/>
      </c>
      <c r="AI159" s="172" t="str">
        <f>IFERROR(IF(AH159="","",IFERROR(IFERROR(INDEX(兵法调用模板!$BH:$BH,MATCH(AH159,兵法调用模板!$AU:$AU,0)),INDEX(兵法调用模板!$BH:$BH,MATCH(AH159,兵法调用模板!$AY:$AY,0))),INDEX(兵法调用模板!$BH:$BH,MATCH(AH159,兵法调用模板!$BC:$BC,0)))),"")</f>
        <v/>
      </c>
      <c r="AJ159" s="201" t="str">
        <f>IFERROR(IFERROR(IFERROR(INDEX(兵法调用模板!$AV:$AV,MATCH(AH159,兵法调用模板!$AU:$AU,0)),INDEX(兵法调用模板!$AZ:$AZ,MATCH(AH159,兵法调用模板!$AY:$AY,0))),INDEX(兵法调用模板!$BD:$BD,MATCH(AH159,兵法调用模板!$BC:$BC,0))),"")</f>
        <v/>
      </c>
      <c r="AK159" s="201" t="str">
        <f>IFERROR(IFERROR(IFERROR(INDEX(兵法调用模板!$AW:$AW,MATCH(AH159,兵法调用模板!$AU:$AU,0)),INDEX(兵法调用模板!$BA:$BA,MATCH(AH159,兵法调用模板!$AY:$AY,0))),INDEX(兵法调用模板!$BE:$BE,MATCH(AH159,兵法调用模板!$BC:$BC,0))),"")</f>
        <v/>
      </c>
      <c r="AL159" s="172" t="s">
        <v>441</v>
      </c>
      <c r="AM159" s="175">
        <f t="shared" si="14"/>
        <v>1</v>
      </c>
    </row>
    <row r="160" spans="6:39">
      <c r="F160" s="174" t="str">
        <f>IF(索引!T159="","",索引!T159&amp;1)</f>
        <v/>
      </c>
      <c r="G160" s="172" t="str">
        <f>IFERROR(IF(F160="","",IFERROR(IFERROR(INDEX(兵法调用模板!$BH:$BH,MATCH(F160,兵法调用模板!$AU:$AU,0)),INDEX(兵法调用模板!$BH:$BH,MATCH(F160,兵法调用模板!$AY:$AY,0))),INDEX(兵法调用模板!$BH:$BH,MATCH(F160,兵法调用模板!$BC:$BC,0)))),"")</f>
        <v/>
      </c>
      <c r="H160" s="201" t="str">
        <f>IFERROR(IFERROR(IFERROR(INDEX(兵法调用模板!$AV:$AV,MATCH(F160,兵法调用模板!$AU:$AU,0)),INDEX(兵法调用模板!$AZ:$AZ,MATCH(F160,兵法调用模板!$AY:$AY,0))),INDEX(兵法调用模板!$BD:$BD,MATCH(F160,兵法调用模板!$BC:$BC,0))),"")</f>
        <v/>
      </c>
      <c r="I160" s="201" t="str">
        <f>IFERROR(IFERROR(IFERROR(INDEX(兵法调用模板!$AW:$AW,MATCH(F160,兵法调用模板!$AU:$AU,0)),INDEX(兵法调用模板!$BA:$BA,MATCH(F160,兵法调用模板!$AY:$AY,0))),INDEX(兵法调用模板!$BE:$BE,MATCH(F160,兵法调用模板!$BC:$BC,0))),"")</f>
        <v/>
      </c>
      <c r="J160" s="172" t="s">
        <v>441</v>
      </c>
      <c r="K160" s="175">
        <f t="shared" si="17"/>
        <v>1</v>
      </c>
      <c r="M160" s="174" t="str">
        <f>IF(索引!T159="","",索引!T159&amp;2)</f>
        <v/>
      </c>
      <c r="N160" s="172" t="str">
        <f>IFERROR(IF(M160="","",IFERROR(IFERROR(INDEX(兵法调用模板!$BH:$BH,MATCH(M160,兵法调用模板!$AU:$AU,0)),INDEX(兵法调用模板!$BH:$BH,MATCH(M160,兵法调用模板!$AY:$AY,0))),INDEX(兵法调用模板!$BH:$BH,MATCH(M160,兵法调用模板!$BC:$BC,0)))),"")</f>
        <v/>
      </c>
      <c r="O160" s="201" t="str">
        <f>IFERROR(IFERROR(IFERROR(INDEX(兵法调用模板!$AV:$AV,MATCH(M160,兵法调用模板!$AU:$AU,0)),INDEX(兵法调用模板!$AZ:$AZ,MATCH(M160,兵法调用模板!$AY:$AY,0))),INDEX(兵法调用模板!$BD:$BD,MATCH(M160,兵法调用模板!$BC:$BC,0))),"")</f>
        <v/>
      </c>
      <c r="P160" s="201" t="str">
        <f>IFERROR(IFERROR(IFERROR(INDEX(兵法调用模板!$AW:$AW,MATCH(M160,兵法调用模板!$AU:$AU,0)),INDEX(兵法调用模板!$BA:$BA,MATCH(M160,兵法调用模板!$AY:$AY,0))),INDEX(兵法调用模板!$BE:$BE,MATCH(M160,兵法调用模板!$BC:$BC,0))),"")</f>
        <v/>
      </c>
      <c r="Q160" s="172" t="s">
        <v>441</v>
      </c>
      <c r="R160" s="175">
        <f t="shared" si="15"/>
        <v>1</v>
      </c>
      <c r="T160" s="174" t="str">
        <f>IF(索引!T159="","",索引!T159&amp;3)</f>
        <v/>
      </c>
      <c r="U160" s="172" t="str">
        <f>IFERROR(IF(T160="","",IFERROR(IFERROR(INDEX(兵法调用模板!$BH:$BH,MATCH(T160,兵法调用模板!$AU:$AU,0)),INDEX(兵法调用模板!$BH:$BH,MATCH(T160,兵法调用模板!$AY:$AY,0))),INDEX(兵法调用模板!$BH:$BH,MATCH(T160,兵法调用模板!$BC:$BC,0)))),"")</f>
        <v/>
      </c>
      <c r="V160" s="201" t="str">
        <f>IFERROR(IFERROR(IFERROR(INDEX(兵法调用模板!$AV:$AV,MATCH(T160,兵法调用模板!$AU:$AU,0)),INDEX(兵法调用模板!$AZ:$AZ,MATCH(T160,兵法调用模板!$AY:$AY,0))),INDEX(兵法调用模板!$BD:$BD,MATCH(T160,兵法调用模板!$BC:$BC,0))),"")</f>
        <v/>
      </c>
      <c r="W160" s="201" t="str">
        <f>IFERROR(IFERROR(IFERROR(INDEX(兵法调用模板!$AW:$AW,MATCH(T160,兵法调用模板!$AU:$AU,0)),INDEX(兵法调用模板!$BA:$BA,MATCH(T160,兵法调用模板!$AY:$AY,0))),INDEX(兵法调用模板!$BE:$BE,MATCH(T160,兵法调用模板!$BC:$BC,0))),"")</f>
        <v/>
      </c>
      <c r="X160" s="172" t="s">
        <v>441</v>
      </c>
      <c r="Y160" s="175">
        <f t="shared" si="13"/>
        <v>1</v>
      </c>
      <c r="AA160" s="174" t="str">
        <f>IF(索引!T159="","",索引!T159&amp;4)</f>
        <v/>
      </c>
      <c r="AB160" s="172" t="str">
        <f>IFERROR(IF(AA160="","",IFERROR(IFERROR(INDEX(兵法调用模板!$BH:$BH,MATCH(AA160,兵法调用模板!$AU:$AU,0)),INDEX(兵法调用模板!$BH:$BH,MATCH(AA160,兵法调用模板!$AY:$AY,0))),INDEX(兵法调用模板!$BH:$BH,MATCH(AA160,兵法调用模板!$BC:$BC,0)))),"")</f>
        <v/>
      </c>
      <c r="AC160" s="201" t="str">
        <f>IFERROR(IFERROR(IFERROR(INDEX(兵法调用模板!$AV:$AV,MATCH(AA160,兵法调用模板!$AU:$AU,0)),INDEX(兵法调用模板!$AZ:$AZ,MATCH(AA160,兵法调用模板!$AY:$AY,0))),INDEX(兵法调用模板!$BD:$BD,MATCH(AA160,兵法调用模板!$BC:$BC,0))),"")</f>
        <v/>
      </c>
      <c r="AD160" s="201" t="str">
        <f>IFERROR(IFERROR(IFERROR(INDEX(兵法调用模板!$AW:$AW,MATCH(AA160,兵法调用模板!$AU:$AU,0)),INDEX(兵法调用模板!$BA:$BA,MATCH(AA160,兵法调用模板!$AY:$AY,0))),INDEX(兵法调用模板!$BE:$BE,MATCH(AA160,兵法调用模板!$BC:$BC,0))),"")</f>
        <v/>
      </c>
      <c r="AE160" s="172" t="s">
        <v>441</v>
      </c>
      <c r="AF160" s="175">
        <f t="shared" si="16"/>
        <v>1</v>
      </c>
      <c r="AH160" s="174" t="str">
        <f>IF(索引!T159="","",索引!T159&amp;5)</f>
        <v/>
      </c>
      <c r="AI160" s="172" t="str">
        <f>IFERROR(IF(AH160="","",IFERROR(IFERROR(INDEX(兵法调用模板!$BH:$BH,MATCH(AH160,兵法调用模板!$AU:$AU,0)),INDEX(兵法调用模板!$BH:$BH,MATCH(AH160,兵法调用模板!$AY:$AY,0))),INDEX(兵法调用模板!$BH:$BH,MATCH(AH160,兵法调用模板!$BC:$BC,0)))),"")</f>
        <v/>
      </c>
      <c r="AJ160" s="201" t="str">
        <f>IFERROR(IFERROR(IFERROR(INDEX(兵法调用模板!$AV:$AV,MATCH(AH160,兵法调用模板!$AU:$AU,0)),INDEX(兵法调用模板!$AZ:$AZ,MATCH(AH160,兵法调用模板!$AY:$AY,0))),INDEX(兵法调用模板!$BD:$BD,MATCH(AH160,兵法调用模板!$BC:$BC,0))),"")</f>
        <v/>
      </c>
      <c r="AK160" s="201" t="str">
        <f>IFERROR(IFERROR(IFERROR(INDEX(兵法调用模板!$AW:$AW,MATCH(AH160,兵法调用模板!$AU:$AU,0)),INDEX(兵法调用模板!$BA:$BA,MATCH(AH160,兵法调用模板!$AY:$AY,0))),INDEX(兵法调用模板!$BE:$BE,MATCH(AH160,兵法调用模板!$BC:$BC,0))),"")</f>
        <v/>
      </c>
      <c r="AL160" s="172" t="s">
        <v>441</v>
      </c>
      <c r="AM160" s="175">
        <f t="shared" si="14"/>
        <v>1</v>
      </c>
    </row>
    <row r="161" spans="6:39">
      <c r="F161" s="174" t="str">
        <f>IF(索引!T160="","",索引!T160&amp;1)</f>
        <v/>
      </c>
      <c r="G161" s="172" t="str">
        <f>IFERROR(IF(F161="","",IFERROR(IFERROR(INDEX(兵法调用模板!$BH:$BH,MATCH(F161,兵法调用模板!$AU:$AU,0)),INDEX(兵法调用模板!$BH:$BH,MATCH(F161,兵法调用模板!$AY:$AY,0))),INDEX(兵法调用模板!$BH:$BH,MATCH(F161,兵法调用模板!$BC:$BC,0)))),"")</f>
        <v/>
      </c>
      <c r="H161" s="201" t="str">
        <f>IFERROR(IFERROR(IFERROR(INDEX(兵法调用模板!$AV:$AV,MATCH(F161,兵法调用模板!$AU:$AU,0)),INDEX(兵法调用模板!$AZ:$AZ,MATCH(F161,兵法调用模板!$AY:$AY,0))),INDEX(兵法调用模板!$BD:$BD,MATCH(F161,兵法调用模板!$BC:$BC,0))),"")</f>
        <v/>
      </c>
      <c r="I161" s="201" t="str">
        <f>IFERROR(IFERROR(IFERROR(INDEX(兵法调用模板!$AW:$AW,MATCH(F161,兵法调用模板!$AU:$AU,0)),INDEX(兵法调用模板!$BA:$BA,MATCH(F161,兵法调用模板!$AY:$AY,0))),INDEX(兵法调用模板!$BE:$BE,MATCH(F161,兵法调用模板!$BC:$BC,0))),"")</f>
        <v/>
      </c>
      <c r="J161" s="172" t="s">
        <v>441</v>
      </c>
      <c r="K161" s="175">
        <f t="shared" si="17"/>
        <v>1</v>
      </c>
      <c r="M161" s="174" t="str">
        <f>IF(索引!T160="","",索引!T160&amp;2)</f>
        <v/>
      </c>
      <c r="N161" s="172" t="str">
        <f>IFERROR(IF(M161="","",IFERROR(IFERROR(INDEX(兵法调用模板!$BH:$BH,MATCH(M161,兵法调用模板!$AU:$AU,0)),INDEX(兵法调用模板!$BH:$BH,MATCH(M161,兵法调用模板!$AY:$AY,0))),INDEX(兵法调用模板!$BH:$BH,MATCH(M161,兵法调用模板!$BC:$BC,0)))),"")</f>
        <v/>
      </c>
      <c r="O161" s="201" t="str">
        <f>IFERROR(IFERROR(IFERROR(INDEX(兵法调用模板!$AV:$AV,MATCH(M161,兵法调用模板!$AU:$AU,0)),INDEX(兵法调用模板!$AZ:$AZ,MATCH(M161,兵法调用模板!$AY:$AY,0))),INDEX(兵法调用模板!$BD:$BD,MATCH(M161,兵法调用模板!$BC:$BC,0))),"")</f>
        <v/>
      </c>
      <c r="P161" s="201" t="str">
        <f>IFERROR(IFERROR(IFERROR(INDEX(兵法调用模板!$AW:$AW,MATCH(M161,兵法调用模板!$AU:$AU,0)),INDEX(兵法调用模板!$BA:$BA,MATCH(M161,兵法调用模板!$AY:$AY,0))),INDEX(兵法调用模板!$BE:$BE,MATCH(M161,兵法调用模板!$BC:$BC,0))),"")</f>
        <v/>
      </c>
      <c r="Q161" s="172" t="s">
        <v>441</v>
      </c>
      <c r="R161" s="175">
        <f t="shared" si="15"/>
        <v>1</v>
      </c>
      <c r="T161" s="174" t="str">
        <f>IF(索引!T160="","",索引!T160&amp;3)</f>
        <v/>
      </c>
      <c r="U161" s="172" t="str">
        <f>IFERROR(IF(T161="","",IFERROR(IFERROR(INDEX(兵法调用模板!$BH:$BH,MATCH(T161,兵法调用模板!$AU:$AU,0)),INDEX(兵法调用模板!$BH:$BH,MATCH(T161,兵法调用模板!$AY:$AY,0))),INDEX(兵法调用模板!$BH:$BH,MATCH(T161,兵法调用模板!$BC:$BC,0)))),"")</f>
        <v/>
      </c>
      <c r="V161" s="201" t="str">
        <f>IFERROR(IFERROR(IFERROR(INDEX(兵法调用模板!$AV:$AV,MATCH(T161,兵法调用模板!$AU:$AU,0)),INDEX(兵法调用模板!$AZ:$AZ,MATCH(T161,兵法调用模板!$AY:$AY,0))),INDEX(兵法调用模板!$BD:$BD,MATCH(T161,兵法调用模板!$BC:$BC,0))),"")</f>
        <v/>
      </c>
      <c r="W161" s="201" t="str">
        <f>IFERROR(IFERROR(IFERROR(INDEX(兵法调用模板!$AW:$AW,MATCH(T161,兵法调用模板!$AU:$AU,0)),INDEX(兵法调用模板!$BA:$BA,MATCH(T161,兵法调用模板!$AY:$AY,0))),INDEX(兵法调用模板!$BE:$BE,MATCH(T161,兵法调用模板!$BC:$BC,0))),"")</f>
        <v/>
      </c>
      <c r="X161" s="172" t="s">
        <v>441</v>
      </c>
      <c r="Y161" s="175">
        <f t="shared" si="13"/>
        <v>1</v>
      </c>
      <c r="AA161" s="174" t="str">
        <f>IF(索引!T160="","",索引!T160&amp;4)</f>
        <v/>
      </c>
      <c r="AB161" s="172" t="str">
        <f>IFERROR(IF(AA161="","",IFERROR(IFERROR(INDEX(兵法调用模板!$BH:$BH,MATCH(AA161,兵法调用模板!$AU:$AU,0)),INDEX(兵法调用模板!$BH:$BH,MATCH(AA161,兵法调用模板!$AY:$AY,0))),INDEX(兵法调用模板!$BH:$BH,MATCH(AA161,兵法调用模板!$BC:$BC,0)))),"")</f>
        <v/>
      </c>
      <c r="AC161" s="201" t="str">
        <f>IFERROR(IFERROR(IFERROR(INDEX(兵法调用模板!$AV:$AV,MATCH(AA161,兵法调用模板!$AU:$AU,0)),INDEX(兵法调用模板!$AZ:$AZ,MATCH(AA161,兵法调用模板!$AY:$AY,0))),INDEX(兵法调用模板!$BD:$BD,MATCH(AA161,兵法调用模板!$BC:$BC,0))),"")</f>
        <v/>
      </c>
      <c r="AD161" s="201" t="str">
        <f>IFERROR(IFERROR(IFERROR(INDEX(兵法调用模板!$AW:$AW,MATCH(AA161,兵法调用模板!$AU:$AU,0)),INDEX(兵法调用模板!$BA:$BA,MATCH(AA161,兵法调用模板!$AY:$AY,0))),INDEX(兵法调用模板!$BE:$BE,MATCH(AA161,兵法调用模板!$BC:$BC,0))),"")</f>
        <v/>
      </c>
      <c r="AE161" s="172" t="s">
        <v>441</v>
      </c>
      <c r="AF161" s="175">
        <f t="shared" si="16"/>
        <v>1</v>
      </c>
      <c r="AH161" s="174" t="str">
        <f>IF(索引!T160="","",索引!T160&amp;5)</f>
        <v/>
      </c>
      <c r="AI161" s="172" t="str">
        <f>IFERROR(IF(AH161="","",IFERROR(IFERROR(INDEX(兵法调用模板!$BH:$BH,MATCH(AH161,兵法调用模板!$AU:$AU,0)),INDEX(兵法调用模板!$BH:$BH,MATCH(AH161,兵法调用模板!$AY:$AY,0))),INDEX(兵法调用模板!$BH:$BH,MATCH(AH161,兵法调用模板!$BC:$BC,0)))),"")</f>
        <v/>
      </c>
      <c r="AJ161" s="201" t="str">
        <f>IFERROR(IFERROR(IFERROR(INDEX(兵法调用模板!$AV:$AV,MATCH(AH161,兵法调用模板!$AU:$AU,0)),INDEX(兵法调用模板!$AZ:$AZ,MATCH(AH161,兵法调用模板!$AY:$AY,0))),INDEX(兵法调用模板!$BD:$BD,MATCH(AH161,兵法调用模板!$BC:$BC,0))),"")</f>
        <v/>
      </c>
      <c r="AK161" s="201" t="str">
        <f>IFERROR(IFERROR(IFERROR(INDEX(兵法调用模板!$AW:$AW,MATCH(AH161,兵法调用模板!$AU:$AU,0)),INDEX(兵法调用模板!$BA:$BA,MATCH(AH161,兵法调用模板!$AY:$AY,0))),INDEX(兵法调用模板!$BE:$BE,MATCH(AH161,兵法调用模板!$BC:$BC,0))),"")</f>
        <v/>
      </c>
      <c r="AL161" s="172" t="s">
        <v>441</v>
      </c>
      <c r="AM161" s="175">
        <f t="shared" si="14"/>
        <v>1</v>
      </c>
    </row>
    <row r="162" spans="6:39">
      <c r="F162" s="174" t="str">
        <f>IF(索引!T161="","",索引!T161&amp;1)</f>
        <v/>
      </c>
      <c r="G162" s="172" t="str">
        <f>IFERROR(IF(F162="","",IFERROR(IFERROR(INDEX(兵法调用模板!$BH:$BH,MATCH(F162,兵法调用模板!$AU:$AU,0)),INDEX(兵法调用模板!$BH:$BH,MATCH(F162,兵法调用模板!$AY:$AY,0))),INDEX(兵法调用模板!$BH:$BH,MATCH(F162,兵法调用模板!$BC:$BC,0)))),"")</f>
        <v/>
      </c>
      <c r="H162" s="201" t="str">
        <f>IFERROR(IFERROR(IFERROR(INDEX(兵法调用模板!$AV:$AV,MATCH(F162,兵法调用模板!$AU:$AU,0)),INDEX(兵法调用模板!$AZ:$AZ,MATCH(F162,兵法调用模板!$AY:$AY,0))),INDEX(兵法调用模板!$BD:$BD,MATCH(F162,兵法调用模板!$BC:$BC,0))),"")</f>
        <v/>
      </c>
      <c r="I162" s="201" t="str">
        <f>IFERROR(IFERROR(IFERROR(INDEX(兵法调用模板!$AW:$AW,MATCH(F162,兵法调用模板!$AU:$AU,0)),INDEX(兵法调用模板!$BA:$BA,MATCH(F162,兵法调用模板!$AY:$AY,0))),INDEX(兵法调用模板!$BE:$BE,MATCH(F162,兵法调用模板!$BC:$BC,0))),"")</f>
        <v/>
      </c>
      <c r="J162" s="172" t="s">
        <v>441</v>
      </c>
      <c r="K162" s="175">
        <f t="shared" si="17"/>
        <v>1</v>
      </c>
      <c r="M162" s="174" t="str">
        <f>IF(索引!T161="","",索引!T161&amp;2)</f>
        <v/>
      </c>
      <c r="N162" s="172" t="str">
        <f>IFERROR(IF(M162="","",IFERROR(IFERROR(INDEX(兵法调用模板!$BH:$BH,MATCH(M162,兵法调用模板!$AU:$AU,0)),INDEX(兵法调用模板!$BH:$BH,MATCH(M162,兵法调用模板!$AY:$AY,0))),INDEX(兵法调用模板!$BH:$BH,MATCH(M162,兵法调用模板!$BC:$BC,0)))),"")</f>
        <v/>
      </c>
      <c r="O162" s="201" t="str">
        <f>IFERROR(IFERROR(IFERROR(INDEX(兵法调用模板!$AV:$AV,MATCH(M162,兵法调用模板!$AU:$AU,0)),INDEX(兵法调用模板!$AZ:$AZ,MATCH(M162,兵法调用模板!$AY:$AY,0))),INDEX(兵法调用模板!$BD:$BD,MATCH(M162,兵法调用模板!$BC:$BC,0))),"")</f>
        <v/>
      </c>
      <c r="P162" s="201" t="str">
        <f>IFERROR(IFERROR(IFERROR(INDEX(兵法调用模板!$AW:$AW,MATCH(M162,兵法调用模板!$AU:$AU,0)),INDEX(兵法调用模板!$BA:$BA,MATCH(M162,兵法调用模板!$AY:$AY,0))),INDEX(兵法调用模板!$BE:$BE,MATCH(M162,兵法调用模板!$BC:$BC,0))),"")</f>
        <v/>
      </c>
      <c r="Q162" s="172" t="s">
        <v>441</v>
      </c>
      <c r="R162" s="175">
        <f t="shared" si="15"/>
        <v>1</v>
      </c>
      <c r="T162" s="174" t="str">
        <f>IF(索引!T161="","",索引!T161&amp;3)</f>
        <v/>
      </c>
      <c r="U162" s="172" t="str">
        <f>IFERROR(IF(T162="","",IFERROR(IFERROR(INDEX(兵法调用模板!$BH:$BH,MATCH(T162,兵法调用模板!$AU:$AU,0)),INDEX(兵法调用模板!$BH:$BH,MATCH(T162,兵法调用模板!$AY:$AY,0))),INDEX(兵法调用模板!$BH:$BH,MATCH(T162,兵法调用模板!$BC:$BC,0)))),"")</f>
        <v/>
      </c>
      <c r="V162" s="201" t="str">
        <f>IFERROR(IFERROR(IFERROR(INDEX(兵法调用模板!$AV:$AV,MATCH(T162,兵法调用模板!$AU:$AU,0)),INDEX(兵法调用模板!$AZ:$AZ,MATCH(T162,兵法调用模板!$AY:$AY,0))),INDEX(兵法调用模板!$BD:$BD,MATCH(T162,兵法调用模板!$BC:$BC,0))),"")</f>
        <v/>
      </c>
      <c r="W162" s="201" t="str">
        <f>IFERROR(IFERROR(IFERROR(INDEX(兵法调用模板!$AW:$AW,MATCH(T162,兵法调用模板!$AU:$AU,0)),INDEX(兵法调用模板!$BA:$BA,MATCH(T162,兵法调用模板!$AY:$AY,0))),INDEX(兵法调用模板!$BE:$BE,MATCH(T162,兵法调用模板!$BC:$BC,0))),"")</f>
        <v/>
      </c>
      <c r="X162" s="172" t="s">
        <v>441</v>
      </c>
      <c r="Y162" s="175">
        <f t="shared" si="13"/>
        <v>1</v>
      </c>
      <c r="AA162" s="174" t="str">
        <f>IF(索引!T161="","",索引!T161&amp;4)</f>
        <v/>
      </c>
      <c r="AB162" s="172" t="str">
        <f>IFERROR(IF(AA162="","",IFERROR(IFERROR(INDEX(兵法调用模板!$BH:$BH,MATCH(AA162,兵法调用模板!$AU:$AU,0)),INDEX(兵法调用模板!$BH:$BH,MATCH(AA162,兵法调用模板!$AY:$AY,0))),INDEX(兵法调用模板!$BH:$BH,MATCH(AA162,兵法调用模板!$BC:$BC,0)))),"")</f>
        <v/>
      </c>
      <c r="AC162" s="201" t="str">
        <f>IFERROR(IFERROR(IFERROR(INDEX(兵法调用模板!$AV:$AV,MATCH(AA162,兵法调用模板!$AU:$AU,0)),INDEX(兵法调用模板!$AZ:$AZ,MATCH(AA162,兵法调用模板!$AY:$AY,0))),INDEX(兵法调用模板!$BD:$BD,MATCH(AA162,兵法调用模板!$BC:$BC,0))),"")</f>
        <v/>
      </c>
      <c r="AD162" s="201" t="str">
        <f>IFERROR(IFERROR(IFERROR(INDEX(兵法调用模板!$AW:$AW,MATCH(AA162,兵法调用模板!$AU:$AU,0)),INDEX(兵法调用模板!$BA:$BA,MATCH(AA162,兵法调用模板!$AY:$AY,0))),INDEX(兵法调用模板!$BE:$BE,MATCH(AA162,兵法调用模板!$BC:$BC,0))),"")</f>
        <v/>
      </c>
      <c r="AE162" s="172" t="s">
        <v>441</v>
      </c>
      <c r="AF162" s="175">
        <f t="shared" si="16"/>
        <v>1</v>
      </c>
      <c r="AH162" s="174" t="str">
        <f>IF(索引!T161="","",索引!T161&amp;5)</f>
        <v/>
      </c>
      <c r="AI162" s="172" t="str">
        <f>IFERROR(IF(AH162="","",IFERROR(IFERROR(INDEX(兵法调用模板!$BH:$BH,MATCH(AH162,兵法调用模板!$AU:$AU,0)),INDEX(兵法调用模板!$BH:$BH,MATCH(AH162,兵法调用模板!$AY:$AY,0))),INDEX(兵法调用模板!$BH:$BH,MATCH(AH162,兵法调用模板!$BC:$BC,0)))),"")</f>
        <v/>
      </c>
      <c r="AJ162" s="201" t="str">
        <f>IFERROR(IFERROR(IFERROR(INDEX(兵法调用模板!$AV:$AV,MATCH(AH162,兵法调用模板!$AU:$AU,0)),INDEX(兵法调用模板!$AZ:$AZ,MATCH(AH162,兵法调用模板!$AY:$AY,0))),INDEX(兵法调用模板!$BD:$BD,MATCH(AH162,兵法调用模板!$BC:$BC,0))),"")</f>
        <v/>
      </c>
      <c r="AK162" s="201" t="str">
        <f>IFERROR(IFERROR(IFERROR(INDEX(兵法调用模板!$AW:$AW,MATCH(AH162,兵法调用模板!$AU:$AU,0)),INDEX(兵法调用模板!$BA:$BA,MATCH(AH162,兵法调用模板!$AY:$AY,0))),INDEX(兵法调用模板!$BE:$BE,MATCH(AH162,兵法调用模板!$BC:$BC,0))),"")</f>
        <v/>
      </c>
      <c r="AL162" s="172" t="s">
        <v>441</v>
      </c>
      <c r="AM162" s="175">
        <f t="shared" si="14"/>
        <v>1</v>
      </c>
    </row>
    <row r="163" spans="6:39">
      <c r="F163" s="174" t="str">
        <f>IF(索引!T162="","",索引!T162&amp;1)</f>
        <v/>
      </c>
      <c r="G163" s="172" t="str">
        <f>IFERROR(IF(F163="","",IFERROR(IFERROR(INDEX(兵法调用模板!$BH:$BH,MATCH(F163,兵法调用模板!$AU:$AU,0)),INDEX(兵法调用模板!$BH:$BH,MATCH(F163,兵法调用模板!$AY:$AY,0))),INDEX(兵法调用模板!$BH:$BH,MATCH(F163,兵法调用模板!$BC:$BC,0)))),"")</f>
        <v/>
      </c>
      <c r="H163" s="201" t="str">
        <f>IFERROR(IFERROR(IFERROR(INDEX(兵法调用模板!$AV:$AV,MATCH(F163,兵法调用模板!$AU:$AU,0)),INDEX(兵法调用模板!$AZ:$AZ,MATCH(F163,兵法调用模板!$AY:$AY,0))),INDEX(兵法调用模板!$BD:$BD,MATCH(F163,兵法调用模板!$BC:$BC,0))),"")</f>
        <v/>
      </c>
      <c r="I163" s="201" t="str">
        <f>IFERROR(IFERROR(IFERROR(INDEX(兵法调用模板!$AW:$AW,MATCH(F163,兵法调用模板!$AU:$AU,0)),INDEX(兵法调用模板!$BA:$BA,MATCH(F163,兵法调用模板!$AY:$AY,0))),INDEX(兵法调用模板!$BE:$BE,MATCH(F163,兵法调用模板!$BC:$BC,0))),"")</f>
        <v/>
      </c>
      <c r="J163" s="172" t="s">
        <v>441</v>
      </c>
      <c r="K163" s="175">
        <f t="shared" si="17"/>
        <v>1</v>
      </c>
      <c r="M163" s="174" t="str">
        <f>IF(索引!T162="","",索引!T162&amp;2)</f>
        <v/>
      </c>
      <c r="N163" s="172" t="str">
        <f>IFERROR(IF(M163="","",IFERROR(IFERROR(INDEX(兵法调用模板!$BH:$BH,MATCH(M163,兵法调用模板!$AU:$AU,0)),INDEX(兵法调用模板!$BH:$BH,MATCH(M163,兵法调用模板!$AY:$AY,0))),INDEX(兵法调用模板!$BH:$BH,MATCH(M163,兵法调用模板!$BC:$BC,0)))),"")</f>
        <v/>
      </c>
      <c r="O163" s="201" t="str">
        <f>IFERROR(IFERROR(IFERROR(INDEX(兵法调用模板!$AV:$AV,MATCH(M163,兵法调用模板!$AU:$AU,0)),INDEX(兵法调用模板!$AZ:$AZ,MATCH(M163,兵法调用模板!$AY:$AY,0))),INDEX(兵法调用模板!$BD:$BD,MATCH(M163,兵法调用模板!$BC:$BC,0))),"")</f>
        <v/>
      </c>
      <c r="P163" s="201" t="str">
        <f>IFERROR(IFERROR(IFERROR(INDEX(兵法调用模板!$AW:$AW,MATCH(M163,兵法调用模板!$AU:$AU,0)),INDEX(兵法调用模板!$BA:$BA,MATCH(M163,兵法调用模板!$AY:$AY,0))),INDEX(兵法调用模板!$BE:$BE,MATCH(M163,兵法调用模板!$BC:$BC,0))),"")</f>
        <v/>
      </c>
      <c r="Q163" s="172" t="s">
        <v>441</v>
      </c>
      <c r="R163" s="175">
        <f t="shared" si="15"/>
        <v>1</v>
      </c>
      <c r="T163" s="174" t="str">
        <f>IF(索引!T162="","",索引!T162&amp;3)</f>
        <v/>
      </c>
      <c r="U163" s="172" t="str">
        <f>IFERROR(IF(T163="","",IFERROR(IFERROR(INDEX(兵法调用模板!$BH:$BH,MATCH(T163,兵法调用模板!$AU:$AU,0)),INDEX(兵法调用模板!$BH:$BH,MATCH(T163,兵法调用模板!$AY:$AY,0))),INDEX(兵法调用模板!$BH:$BH,MATCH(T163,兵法调用模板!$BC:$BC,0)))),"")</f>
        <v/>
      </c>
      <c r="V163" s="201" t="str">
        <f>IFERROR(IFERROR(IFERROR(INDEX(兵法调用模板!$AV:$AV,MATCH(T163,兵法调用模板!$AU:$AU,0)),INDEX(兵法调用模板!$AZ:$AZ,MATCH(T163,兵法调用模板!$AY:$AY,0))),INDEX(兵法调用模板!$BD:$BD,MATCH(T163,兵法调用模板!$BC:$BC,0))),"")</f>
        <v/>
      </c>
      <c r="W163" s="201" t="str">
        <f>IFERROR(IFERROR(IFERROR(INDEX(兵法调用模板!$AW:$AW,MATCH(T163,兵法调用模板!$AU:$AU,0)),INDEX(兵法调用模板!$BA:$BA,MATCH(T163,兵法调用模板!$AY:$AY,0))),INDEX(兵法调用模板!$BE:$BE,MATCH(T163,兵法调用模板!$BC:$BC,0))),"")</f>
        <v/>
      </c>
      <c r="X163" s="172" t="s">
        <v>441</v>
      </c>
      <c r="Y163" s="175">
        <f t="shared" si="13"/>
        <v>1</v>
      </c>
      <c r="AA163" s="174" t="str">
        <f>IF(索引!T162="","",索引!T162&amp;4)</f>
        <v/>
      </c>
      <c r="AB163" s="172" t="str">
        <f>IFERROR(IF(AA163="","",IFERROR(IFERROR(INDEX(兵法调用模板!$BH:$BH,MATCH(AA163,兵法调用模板!$AU:$AU,0)),INDEX(兵法调用模板!$BH:$BH,MATCH(AA163,兵法调用模板!$AY:$AY,0))),INDEX(兵法调用模板!$BH:$BH,MATCH(AA163,兵法调用模板!$BC:$BC,0)))),"")</f>
        <v/>
      </c>
      <c r="AC163" s="201" t="str">
        <f>IFERROR(IFERROR(IFERROR(INDEX(兵法调用模板!$AV:$AV,MATCH(AA163,兵法调用模板!$AU:$AU,0)),INDEX(兵法调用模板!$AZ:$AZ,MATCH(AA163,兵法调用模板!$AY:$AY,0))),INDEX(兵法调用模板!$BD:$BD,MATCH(AA163,兵法调用模板!$BC:$BC,0))),"")</f>
        <v/>
      </c>
      <c r="AD163" s="201" t="str">
        <f>IFERROR(IFERROR(IFERROR(INDEX(兵法调用模板!$AW:$AW,MATCH(AA163,兵法调用模板!$AU:$AU,0)),INDEX(兵法调用模板!$BA:$BA,MATCH(AA163,兵法调用模板!$AY:$AY,0))),INDEX(兵法调用模板!$BE:$BE,MATCH(AA163,兵法调用模板!$BC:$BC,0))),"")</f>
        <v/>
      </c>
      <c r="AE163" s="172" t="s">
        <v>441</v>
      </c>
      <c r="AF163" s="175">
        <f t="shared" si="16"/>
        <v>1</v>
      </c>
      <c r="AH163" s="174" t="str">
        <f>IF(索引!T162="","",索引!T162&amp;5)</f>
        <v/>
      </c>
      <c r="AI163" s="172" t="str">
        <f>IFERROR(IF(AH163="","",IFERROR(IFERROR(INDEX(兵法调用模板!$BH:$BH,MATCH(AH163,兵法调用模板!$AU:$AU,0)),INDEX(兵法调用模板!$BH:$BH,MATCH(AH163,兵法调用模板!$AY:$AY,0))),INDEX(兵法调用模板!$BH:$BH,MATCH(AH163,兵法调用模板!$BC:$BC,0)))),"")</f>
        <v/>
      </c>
      <c r="AJ163" s="201" t="str">
        <f>IFERROR(IFERROR(IFERROR(INDEX(兵法调用模板!$AV:$AV,MATCH(AH163,兵法调用模板!$AU:$AU,0)),INDEX(兵法调用模板!$AZ:$AZ,MATCH(AH163,兵法调用模板!$AY:$AY,0))),INDEX(兵法调用模板!$BD:$BD,MATCH(AH163,兵法调用模板!$BC:$BC,0))),"")</f>
        <v/>
      </c>
      <c r="AK163" s="201" t="str">
        <f>IFERROR(IFERROR(IFERROR(INDEX(兵法调用模板!$AW:$AW,MATCH(AH163,兵法调用模板!$AU:$AU,0)),INDEX(兵法调用模板!$BA:$BA,MATCH(AH163,兵法调用模板!$AY:$AY,0))),INDEX(兵法调用模板!$BE:$BE,MATCH(AH163,兵法调用模板!$BC:$BC,0))),"")</f>
        <v/>
      </c>
      <c r="AL163" s="172" t="s">
        <v>441</v>
      </c>
      <c r="AM163" s="175">
        <f t="shared" si="14"/>
        <v>1</v>
      </c>
    </row>
    <row r="164" spans="6:39">
      <c r="F164" s="174" t="str">
        <f>IF(索引!T163="","",索引!T163&amp;1)</f>
        <v/>
      </c>
      <c r="G164" s="172" t="str">
        <f>IFERROR(IF(F164="","",IFERROR(IFERROR(INDEX(兵法调用模板!$BH:$BH,MATCH(F164,兵法调用模板!$AU:$AU,0)),INDEX(兵法调用模板!$BH:$BH,MATCH(F164,兵法调用模板!$AY:$AY,0))),INDEX(兵法调用模板!$BH:$BH,MATCH(F164,兵法调用模板!$BC:$BC,0)))),"")</f>
        <v/>
      </c>
      <c r="H164" s="201" t="str">
        <f>IFERROR(IFERROR(IFERROR(INDEX(兵法调用模板!$AV:$AV,MATCH(F164,兵法调用模板!$AU:$AU,0)),INDEX(兵法调用模板!$AZ:$AZ,MATCH(F164,兵法调用模板!$AY:$AY,0))),INDEX(兵法调用模板!$BD:$BD,MATCH(F164,兵法调用模板!$BC:$BC,0))),"")</f>
        <v/>
      </c>
      <c r="I164" s="201" t="str">
        <f>IFERROR(IFERROR(IFERROR(INDEX(兵法调用模板!$AW:$AW,MATCH(F164,兵法调用模板!$AU:$AU,0)),INDEX(兵法调用模板!$BA:$BA,MATCH(F164,兵法调用模板!$AY:$AY,0))),INDEX(兵法调用模板!$BE:$BE,MATCH(F164,兵法调用模板!$BC:$BC,0))),"")</f>
        <v/>
      </c>
      <c r="J164" s="172" t="s">
        <v>441</v>
      </c>
      <c r="K164" s="175">
        <f t="shared" si="17"/>
        <v>1</v>
      </c>
      <c r="M164" s="174" t="str">
        <f>IF(索引!T163="","",索引!T163&amp;2)</f>
        <v/>
      </c>
      <c r="N164" s="172" t="str">
        <f>IFERROR(IF(M164="","",IFERROR(IFERROR(INDEX(兵法调用模板!$BH:$BH,MATCH(M164,兵法调用模板!$AU:$AU,0)),INDEX(兵法调用模板!$BH:$BH,MATCH(M164,兵法调用模板!$AY:$AY,0))),INDEX(兵法调用模板!$BH:$BH,MATCH(M164,兵法调用模板!$BC:$BC,0)))),"")</f>
        <v/>
      </c>
      <c r="O164" s="201" t="str">
        <f>IFERROR(IFERROR(IFERROR(INDEX(兵法调用模板!$AV:$AV,MATCH(M164,兵法调用模板!$AU:$AU,0)),INDEX(兵法调用模板!$AZ:$AZ,MATCH(M164,兵法调用模板!$AY:$AY,0))),INDEX(兵法调用模板!$BD:$BD,MATCH(M164,兵法调用模板!$BC:$BC,0))),"")</f>
        <v/>
      </c>
      <c r="P164" s="201" t="str">
        <f>IFERROR(IFERROR(IFERROR(INDEX(兵法调用模板!$AW:$AW,MATCH(M164,兵法调用模板!$AU:$AU,0)),INDEX(兵法调用模板!$BA:$BA,MATCH(M164,兵法调用模板!$AY:$AY,0))),INDEX(兵法调用模板!$BE:$BE,MATCH(M164,兵法调用模板!$BC:$BC,0))),"")</f>
        <v/>
      </c>
      <c r="Q164" s="172" t="s">
        <v>441</v>
      </c>
      <c r="R164" s="175">
        <f t="shared" si="15"/>
        <v>1</v>
      </c>
      <c r="T164" s="174" t="str">
        <f>IF(索引!T163="","",索引!T163&amp;3)</f>
        <v/>
      </c>
      <c r="U164" s="172" t="str">
        <f>IFERROR(IF(T164="","",IFERROR(IFERROR(INDEX(兵法调用模板!$BH:$BH,MATCH(T164,兵法调用模板!$AU:$AU,0)),INDEX(兵法调用模板!$BH:$BH,MATCH(T164,兵法调用模板!$AY:$AY,0))),INDEX(兵法调用模板!$BH:$BH,MATCH(T164,兵法调用模板!$BC:$BC,0)))),"")</f>
        <v/>
      </c>
      <c r="V164" s="201" t="str">
        <f>IFERROR(IFERROR(IFERROR(INDEX(兵法调用模板!$AV:$AV,MATCH(T164,兵法调用模板!$AU:$AU,0)),INDEX(兵法调用模板!$AZ:$AZ,MATCH(T164,兵法调用模板!$AY:$AY,0))),INDEX(兵法调用模板!$BD:$BD,MATCH(T164,兵法调用模板!$BC:$BC,0))),"")</f>
        <v/>
      </c>
      <c r="W164" s="201" t="str">
        <f>IFERROR(IFERROR(IFERROR(INDEX(兵法调用模板!$AW:$AW,MATCH(T164,兵法调用模板!$AU:$AU,0)),INDEX(兵法调用模板!$BA:$BA,MATCH(T164,兵法调用模板!$AY:$AY,0))),INDEX(兵法调用模板!$BE:$BE,MATCH(T164,兵法调用模板!$BC:$BC,0))),"")</f>
        <v/>
      </c>
      <c r="X164" s="172" t="s">
        <v>441</v>
      </c>
      <c r="Y164" s="175">
        <f t="shared" si="13"/>
        <v>1</v>
      </c>
      <c r="AA164" s="174" t="str">
        <f>IF(索引!T163="","",索引!T163&amp;4)</f>
        <v/>
      </c>
      <c r="AB164" s="172" t="str">
        <f>IFERROR(IF(AA164="","",IFERROR(IFERROR(INDEX(兵法调用模板!$BH:$BH,MATCH(AA164,兵法调用模板!$AU:$AU,0)),INDEX(兵法调用模板!$BH:$BH,MATCH(AA164,兵法调用模板!$AY:$AY,0))),INDEX(兵法调用模板!$BH:$BH,MATCH(AA164,兵法调用模板!$BC:$BC,0)))),"")</f>
        <v/>
      </c>
      <c r="AC164" s="201" t="str">
        <f>IFERROR(IFERROR(IFERROR(INDEX(兵法调用模板!$AV:$AV,MATCH(AA164,兵法调用模板!$AU:$AU,0)),INDEX(兵法调用模板!$AZ:$AZ,MATCH(AA164,兵法调用模板!$AY:$AY,0))),INDEX(兵法调用模板!$BD:$BD,MATCH(AA164,兵法调用模板!$BC:$BC,0))),"")</f>
        <v/>
      </c>
      <c r="AD164" s="201" t="str">
        <f>IFERROR(IFERROR(IFERROR(INDEX(兵法调用模板!$AW:$AW,MATCH(AA164,兵法调用模板!$AU:$AU,0)),INDEX(兵法调用模板!$BA:$BA,MATCH(AA164,兵法调用模板!$AY:$AY,0))),INDEX(兵法调用模板!$BE:$BE,MATCH(AA164,兵法调用模板!$BC:$BC,0))),"")</f>
        <v/>
      </c>
      <c r="AE164" s="172" t="s">
        <v>441</v>
      </c>
      <c r="AF164" s="175">
        <f t="shared" si="16"/>
        <v>1</v>
      </c>
      <c r="AH164" s="174" t="str">
        <f>IF(索引!T163="","",索引!T163&amp;5)</f>
        <v/>
      </c>
      <c r="AI164" s="172" t="str">
        <f>IFERROR(IF(AH164="","",IFERROR(IFERROR(INDEX(兵法调用模板!$BH:$BH,MATCH(AH164,兵法调用模板!$AU:$AU,0)),INDEX(兵法调用模板!$BH:$BH,MATCH(AH164,兵法调用模板!$AY:$AY,0))),INDEX(兵法调用模板!$BH:$BH,MATCH(AH164,兵法调用模板!$BC:$BC,0)))),"")</f>
        <v/>
      </c>
      <c r="AJ164" s="201" t="str">
        <f>IFERROR(IFERROR(IFERROR(INDEX(兵法调用模板!$AV:$AV,MATCH(AH164,兵法调用模板!$AU:$AU,0)),INDEX(兵法调用模板!$AZ:$AZ,MATCH(AH164,兵法调用模板!$AY:$AY,0))),INDEX(兵法调用模板!$BD:$BD,MATCH(AH164,兵法调用模板!$BC:$BC,0))),"")</f>
        <v/>
      </c>
      <c r="AK164" s="201" t="str">
        <f>IFERROR(IFERROR(IFERROR(INDEX(兵法调用模板!$AW:$AW,MATCH(AH164,兵法调用模板!$AU:$AU,0)),INDEX(兵法调用模板!$BA:$BA,MATCH(AH164,兵法调用模板!$AY:$AY,0))),INDEX(兵法调用模板!$BE:$BE,MATCH(AH164,兵法调用模板!$BC:$BC,0))),"")</f>
        <v/>
      </c>
      <c r="AL164" s="172" t="s">
        <v>441</v>
      </c>
      <c r="AM164" s="175">
        <f t="shared" si="14"/>
        <v>1</v>
      </c>
    </row>
    <row r="165" spans="6:39">
      <c r="F165" s="174" t="str">
        <f>IF(索引!T164="","",索引!T164&amp;1)</f>
        <v/>
      </c>
      <c r="G165" s="172" t="str">
        <f>IFERROR(IF(F165="","",IFERROR(IFERROR(INDEX(兵法调用模板!$BH:$BH,MATCH(F165,兵法调用模板!$AU:$AU,0)),INDEX(兵法调用模板!$BH:$BH,MATCH(F165,兵法调用模板!$AY:$AY,0))),INDEX(兵法调用模板!$BH:$BH,MATCH(F165,兵法调用模板!$BC:$BC,0)))),"")</f>
        <v/>
      </c>
      <c r="H165" s="201" t="str">
        <f>IFERROR(IFERROR(IFERROR(INDEX(兵法调用模板!$AV:$AV,MATCH(F165,兵法调用模板!$AU:$AU,0)),INDEX(兵法调用模板!$AZ:$AZ,MATCH(F165,兵法调用模板!$AY:$AY,0))),INDEX(兵法调用模板!$BD:$BD,MATCH(F165,兵法调用模板!$BC:$BC,0))),"")</f>
        <v/>
      </c>
      <c r="I165" s="201" t="str">
        <f>IFERROR(IFERROR(IFERROR(INDEX(兵法调用模板!$AW:$AW,MATCH(F165,兵法调用模板!$AU:$AU,0)),INDEX(兵法调用模板!$BA:$BA,MATCH(F165,兵法调用模板!$AY:$AY,0))),INDEX(兵法调用模板!$BE:$BE,MATCH(F165,兵法调用模板!$BC:$BC,0))),"")</f>
        <v/>
      </c>
      <c r="J165" s="172" t="s">
        <v>441</v>
      </c>
      <c r="K165" s="175">
        <f t="shared" si="17"/>
        <v>1</v>
      </c>
      <c r="M165" s="174" t="str">
        <f>IF(索引!T164="","",索引!T164&amp;2)</f>
        <v/>
      </c>
      <c r="N165" s="172" t="str">
        <f>IFERROR(IF(M165="","",IFERROR(IFERROR(INDEX(兵法调用模板!$BH:$BH,MATCH(M165,兵法调用模板!$AU:$AU,0)),INDEX(兵法调用模板!$BH:$BH,MATCH(M165,兵法调用模板!$AY:$AY,0))),INDEX(兵法调用模板!$BH:$BH,MATCH(M165,兵法调用模板!$BC:$BC,0)))),"")</f>
        <v/>
      </c>
      <c r="O165" s="201" t="str">
        <f>IFERROR(IFERROR(IFERROR(INDEX(兵法调用模板!$AV:$AV,MATCH(M165,兵法调用模板!$AU:$AU,0)),INDEX(兵法调用模板!$AZ:$AZ,MATCH(M165,兵法调用模板!$AY:$AY,0))),INDEX(兵法调用模板!$BD:$BD,MATCH(M165,兵法调用模板!$BC:$BC,0))),"")</f>
        <v/>
      </c>
      <c r="P165" s="201" t="str">
        <f>IFERROR(IFERROR(IFERROR(INDEX(兵法调用模板!$AW:$AW,MATCH(M165,兵法调用模板!$AU:$AU,0)),INDEX(兵法调用模板!$BA:$BA,MATCH(M165,兵法调用模板!$AY:$AY,0))),INDEX(兵法调用模板!$BE:$BE,MATCH(M165,兵法调用模板!$BC:$BC,0))),"")</f>
        <v/>
      </c>
      <c r="Q165" s="172" t="s">
        <v>441</v>
      </c>
      <c r="R165" s="175">
        <f t="shared" si="15"/>
        <v>1</v>
      </c>
      <c r="T165" s="174" t="str">
        <f>IF(索引!T164="","",索引!T164&amp;3)</f>
        <v/>
      </c>
      <c r="U165" s="172" t="str">
        <f>IFERROR(IF(T165="","",IFERROR(IFERROR(INDEX(兵法调用模板!$BH:$BH,MATCH(T165,兵法调用模板!$AU:$AU,0)),INDEX(兵法调用模板!$BH:$BH,MATCH(T165,兵法调用模板!$AY:$AY,0))),INDEX(兵法调用模板!$BH:$BH,MATCH(T165,兵法调用模板!$BC:$BC,0)))),"")</f>
        <v/>
      </c>
      <c r="V165" s="201" t="str">
        <f>IFERROR(IFERROR(IFERROR(INDEX(兵法调用模板!$AV:$AV,MATCH(T165,兵法调用模板!$AU:$AU,0)),INDEX(兵法调用模板!$AZ:$AZ,MATCH(T165,兵法调用模板!$AY:$AY,0))),INDEX(兵法调用模板!$BD:$BD,MATCH(T165,兵法调用模板!$BC:$BC,0))),"")</f>
        <v/>
      </c>
      <c r="W165" s="201" t="str">
        <f>IFERROR(IFERROR(IFERROR(INDEX(兵法调用模板!$AW:$AW,MATCH(T165,兵法调用模板!$AU:$AU,0)),INDEX(兵法调用模板!$BA:$BA,MATCH(T165,兵法调用模板!$AY:$AY,0))),INDEX(兵法调用模板!$BE:$BE,MATCH(T165,兵法调用模板!$BC:$BC,0))),"")</f>
        <v/>
      </c>
      <c r="X165" s="172" t="s">
        <v>441</v>
      </c>
      <c r="Y165" s="175">
        <f t="shared" si="13"/>
        <v>1</v>
      </c>
      <c r="AA165" s="174" t="str">
        <f>IF(索引!T164="","",索引!T164&amp;4)</f>
        <v/>
      </c>
      <c r="AB165" s="172" t="str">
        <f>IFERROR(IF(AA165="","",IFERROR(IFERROR(INDEX(兵法调用模板!$BH:$BH,MATCH(AA165,兵法调用模板!$AU:$AU,0)),INDEX(兵法调用模板!$BH:$BH,MATCH(AA165,兵法调用模板!$AY:$AY,0))),INDEX(兵法调用模板!$BH:$BH,MATCH(AA165,兵法调用模板!$BC:$BC,0)))),"")</f>
        <v/>
      </c>
      <c r="AC165" s="201" t="str">
        <f>IFERROR(IFERROR(IFERROR(INDEX(兵法调用模板!$AV:$AV,MATCH(AA165,兵法调用模板!$AU:$AU,0)),INDEX(兵法调用模板!$AZ:$AZ,MATCH(AA165,兵法调用模板!$AY:$AY,0))),INDEX(兵法调用模板!$BD:$BD,MATCH(AA165,兵法调用模板!$BC:$BC,0))),"")</f>
        <v/>
      </c>
      <c r="AD165" s="201" t="str">
        <f>IFERROR(IFERROR(IFERROR(INDEX(兵法调用模板!$AW:$AW,MATCH(AA165,兵法调用模板!$AU:$AU,0)),INDEX(兵法调用模板!$BA:$BA,MATCH(AA165,兵法调用模板!$AY:$AY,0))),INDEX(兵法调用模板!$BE:$BE,MATCH(AA165,兵法调用模板!$BC:$BC,0))),"")</f>
        <v/>
      </c>
      <c r="AE165" s="172" t="s">
        <v>441</v>
      </c>
      <c r="AF165" s="175">
        <f t="shared" si="16"/>
        <v>1</v>
      </c>
      <c r="AH165" s="174" t="str">
        <f>IF(索引!T164="","",索引!T164&amp;5)</f>
        <v/>
      </c>
      <c r="AI165" s="172" t="str">
        <f>IFERROR(IF(AH165="","",IFERROR(IFERROR(INDEX(兵法调用模板!$BH:$BH,MATCH(AH165,兵法调用模板!$AU:$AU,0)),INDEX(兵法调用模板!$BH:$BH,MATCH(AH165,兵法调用模板!$AY:$AY,0))),INDEX(兵法调用模板!$BH:$BH,MATCH(AH165,兵法调用模板!$BC:$BC,0)))),"")</f>
        <v/>
      </c>
      <c r="AJ165" s="201" t="str">
        <f>IFERROR(IFERROR(IFERROR(INDEX(兵法调用模板!$AV:$AV,MATCH(AH165,兵法调用模板!$AU:$AU,0)),INDEX(兵法调用模板!$AZ:$AZ,MATCH(AH165,兵法调用模板!$AY:$AY,0))),INDEX(兵法调用模板!$BD:$BD,MATCH(AH165,兵法调用模板!$BC:$BC,0))),"")</f>
        <v/>
      </c>
      <c r="AK165" s="201" t="str">
        <f>IFERROR(IFERROR(IFERROR(INDEX(兵法调用模板!$AW:$AW,MATCH(AH165,兵法调用模板!$AU:$AU,0)),INDEX(兵法调用模板!$BA:$BA,MATCH(AH165,兵法调用模板!$AY:$AY,0))),INDEX(兵法调用模板!$BE:$BE,MATCH(AH165,兵法调用模板!$BC:$BC,0))),"")</f>
        <v/>
      </c>
      <c r="AL165" s="172" t="s">
        <v>441</v>
      </c>
      <c r="AM165" s="175">
        <f t="shared" si="14"/>
        <v>1</v>
      </c>
    </row>
    <row r="166" spans="6:39">
      <c r="F166" s="174" t="str">
        <f>IF(索引!T165="","",索引!T165&amp;1)</f>
        <v/>
      </c>
      <c r="G166" s="172" t="str">
        <f>IFERROR(IF(F166="","",IFERROR(IFERROR(INDEX(兵法调用模板!$BH:$BH,MATCH(F166,兵法调用模板!$AU:$AU,0)),INDEX(兵法调用模板!$BH:$BH,MATCH(F166,兵法调用模板!$AY:$AY,0))),INDEX(兵法调用模板!$BH:$BH,MATCH(F166,兵法调用模板!$BC:$BC,0)))),"")</f>
        <v/>
      </c>
      <c r="H166" s="201" t="str">
        <f>IFERROR(IFERROR(IFERROR(INDEX(兵法调用模板!$AV:$AV,MATCH(F166,兵法调用模板!$AU:$AU,0)),INDEX(兵法调用模板!$AZ:$AZ,MATCH(F166,兵法调用模板!$AY:$AY,0))),INDEX(兵法调用模板!$BD:$BD,MATCH(F166,兵法调用模板!$BC:$BC,0))),"")</f>
        <v/>
      </c>
      <c r="I166" s="201" t="str">
        <f>IFERROR(IFERROR(IFERROR(INDEX(兵法调用模板!$AW:$AW,MATCH(F166,兵法调用模板!$AU:$AU,0)),INDEX(兵法调用模板!$BA:$BA,MATCH(F166,兵法调用模板!$AY:$AY,0))),INDEX(兵法调用模板!$BE:$BE,MATCH(F166,兵法调用模板!$BC:$BC,0))),"")</f>
        <v/>
      </c>
      <c r="J166" s="172" t="s">
        <v>441</v>
      </c>
      <c r="K166" s="175">
        <f t="shared" si="17"/>
        <v>1</v>
      </c>
      <c r="M166" s="174" t="str">
        <f>IF(索引!T165="","",索引!T165&amp;2)</f>
        <v/>
      </c>
      <c r="N166" s="172" t="str">
        <f>IFERROR(IF(M166="","",IFERROR(IFERROR(INDEX(兵法调用模板!$BH:$BH,MATCH(M166,兵法调用模板!$AU:$AU,0)),INDEX(兵法调用模板!$BH:$BH,MATCH(M166,兵法调用模板!$AY:$AY,0))),INDEX(兵法调用模板!$BH:$BH,MATCH(M166,兵法调用模板!$BC:$BC,0)))),"")</f>
        <v/>
      </c>
      <c r="O166" s="201" t="str">
        <f>IFERROR(IFERROR(IFERROR(INDEX(兵法调用模板!$AV:$AV,MATCH(M166,兵法调用模板!$AU:$AU,0)),INDEX(兵法调用模板!$AZ:$AZ,MATCH(M166,兵法调用模板!$AY:$AY,0))),INDEX(兵法调用模板!$BD:$BD,MATCH(M166,兵法调用模板!$BC:$BC,0))),"")</f>
        <v/>
      </c>
      <c r="P166" s="201" t="str">
        <f>IFERROR(IFERROR(IFERROR(INDEX(兵法调用模板!$AW:$AW,MATCH(M166,兵法调用模板!$AU:$AU,0)),INDEX(兵法调用模板!$BA:$BA,MATCH(M166,兵法调用模板!$AY:$AY,0))),INDEX(兵法调用模板!$BE:$BE,MATCH(M166,兵法调用模板!$BC:$BC,0))),"")</f>
        <v/>
      </c>
      <c r="Q166" s="172" t="s">
        <v>441</v>
      </c>
      <c r="R166" s="175">
        <f t="shared" si="15"/>
        <v>1</v>
      </c>
      <c r="T166" s="174" t="str">
        <f>IF(索引!T165="","",索引!T165&amp;3)</f>
        <v/>
      </c>
      <c r="U166" s="172" t="str">
        <f>IFERROR(IF(T166="","",IFERROR(IFERROR(INDEX(兵法调用模板!$BH:$BH,MATCH(T166,兵法调用模板!$AU:$AU,0)),INDEX(兵法调用模板!$BH:$BH,MATCH(T166,兵法调用模板!$AY:$AY,0))),INDEX(兵法调用模板!$BH:$BH,MATCH(T166,兵法调用模板!$BC:$BC,0)))),"")</f>
        <v/>
      </c>
      <c r="V166" s="201" t="str">
        <f>IFERROR(IFERROR(IFERROR(INDEX(兵法调用模板!$AV:$AV,MATCH(T166,兵法调用模板!$AU:$AU,0)),INDEX(兵法调用模板!$AZ:$AZ,MATCH(T166,兵法调用模板!$AY:$AY,0))),INDEX(兵法调用模板!$BD:$BD,MATCH(T166,兵法调用模板!$BC:$BC,0))),"")</f>
        <v/>
      </c>
      <c r="W166" s="201" t="str">
        <f>IFERROR(IFERROR(IFERROR(INDEX(兵法调用模板!$AW:$AW,MATCH(T166,兵法调用模板!$AU:$AU,0)),INDEX(兵法调用模板!$BA:$BA,MATCH(T166,兵法调用模板!$AY:$AY,0))),INDEX(兵法调用模板!$BE:$BE,MATCH(T166,兵法调用模板!$BC:$BC,0))),"")</f>
        <v/>
      </c>
      <c r="X166" s="172" t="s">
        <v>441</v>
      </c>
      <c r="Y166" s="175">
        <f t="shared" si="13"/>
        <v>1</v>
      </c>
      <c r="AA166" s="174" t="str">
        <f>IF(索引!T165="","",索引!T165&amp;4)</f>
        <v/>
      </c>
      <c r="AB166" s="172" t="str">
        <f>IFERROR(IF(AA166="","",IFERROR(IFERROR(INDEX(兵法调用模板!$BH:$BH,MATCH(AA166,兵法调用模板!$AU:$AU,0)),INDEX(兵法调用模板!$BH:$BH,MATCH(AA166,兵法调用模板!$AY:$AY,0))),INDEX(兵法调用模板!$BH:$BH,MATCH(AA166,兵法调用模板!$BC:$BC,0)))),"")</f>
        <v/>
      </c>
      <c r="AC166" s="201" t="str">
        <f>IFERROR(IFERROR(IFERROR(INDEX(兵法调用模板!$AV:$AV,MATCH(AA166,兵法调用模板!$AU:$AU,0)),INDEX(兵法调用模板!$AZ:$AZ,MATCH(AA166,兵法调用模板!$AY:$AY,0))),INDEX(兵法调用模板!$BD:$BD,MATCH(AA166,兵法调用模板!$BC:$BC,0))),"")</f>
        <v/>
      </c>
      <c r="AD166" s="201" t="str">
        <f>IFERROR(IFERROR(IFERROR(INDEX(兵法调用模板!$AW:$AW,MATCH(AA166,兵法调用模板!$AU:$AU,0)),INDEX(兵法调用模板!$BA:$BA,MATCH(AA166,兵法调用模板!$AY:$AY,0))),INDEX(兵法调用模板!$BE:$BE,MATCH(AA166,兵法调用模板!$BC:$BC,0))),"")</f>
        <v/>
      </c>
      <c r="AE166" s="172" t="s">
        <v>441</v>
      </c>
      <c r="AF166" s="175">
        <f t="shared" si="16"/>
        <v>1</v>
      </c>
      <c r="AH166" s="174" t="str">
        <f>IF(索引!T165="","",索引!T165&amp;5)</f>
        <v/>
      </c>
      <c r="AI166" s="172" t="str">
        <f>IFERROR(IF(AH166="","",IFERROR(IFERROR(INDEX(兵法调用模板!$BH:$BH,MATCH(AH166,兵法调用模板!$AU:$AU,0)),INDEX(兵法调用模板!$BH:$BH,MATCH(AH166,兵法调用模板!$AY:$AY,0))),INDEX(兵法调用模板!$BH:$BH,MATCH(AH166,兵法调用模板!$BC:$BC,0)))),"")</f>
        <v/>
      </c>
      <c r="AJ166" s="201" t="str">
        <f>IFERROR(IFERROR(IFERROR(INDEX(兵法调用模板!$AV:$AV,MATCH(AH166,兵法调用模板!$AU:$AU,0)),INDEX(兵法调用模板!$AZ:$AZ,MATCH(AH166,兵法调用模板!$AY:$AY,0))),INDEX(兵法调用模板!$BD:$BD,MATCH(AH166,兵法调用模板!$BC:$BC,0))),"")</f>
        <v/>
      </c>
      <c r="AK166" s="201" t="str">
        <f>IFERROR(IFERROR(IFERROR(INDEX(兵法调用模板!$AW:$AW,MATCH(AH166,兵法调用模板!$AU:$AU,0)),INDEX(兵法调用模板!$BA:$BA,MATCH(AH166,兵法调用模板!$AY:$AY,0))),INDEX(兵法调用模板!$BE:$BE,MATCH(AH166,兵法调用模板!$BC:$BC,0))),"")</f>
        <v/>
      </c>
      <c r="AL166" s="172" t="s">
        <v>441</v>
      </c>
      <c r="AM166" s="175">
        <f t="shared" si="14"/>
        <v>1</v>
      </c>
    </row>
    <row r="167" spans="6:39">
      <c r="F167" s="174" t="str">
        <f>IF(索引!T166="","",索引!T166&amp;1)</f>
        <v/>
      </c>
      <c r="G167" s="172" t="str">
        <f>IFERROR(IF(F167="","",IFERROR(IFERROR(INDEX(兵法调用模板!$BH:$BH,MATCH(F167,兵法调用模板!$AU:$AU,0)),INDEX(兵法调用模板!$BH:$BH,MATCH(F167,兵法调用模板!$AY:$AY,0))),INDEX(兵法调用模板!$BH:$BH,MATCH(F167,兵法调用模板!$BC:$BC,0)))),"")</f>
        <v/>
      </c>
      <c r="H167" s="201" t="str">
        <f>IFERROR(IFERROR(IFERROR(INDEX(兵法调用模板!$AV:$AV,MATCH(F167,兵法调用模板!$AU:$AU,0)),INDEX(兵法调用模板!$AZ:$AZ,MATCH(F167,兵法调用模板!$AY:$AY,0))),INDEX(兵法调用模板!$BD:$BD,MATCH(F167,兵法调用模板!$BC:$BC,0))),"")</f>
        <v/>
      </c>
      <c r="I167" s="201" t="str">
        <f>IFERROR(IFERROR(IFERROR(INDEX(兵法调用模板!$AW:$AW,MATCH(F167,兵法调用模板!$AU:$AU,0)),INDEX(兵法调用模板!$BA:$BA,MATCH(F167,兵法调用模板!$AY:$AY,0))),INDEX(兵法调用模板!$BE:$BE,MATCH(F167,兵法调用模板!$BC:$BC,0))),"")</f>
        <v/>
      </c>
      <c r="J167" s="172" t="s">
        <v>441</v>
      </c>
      <c r="K167" s="175">
        <f t="shared" si="17"/>
        <v>1</v>
      </c>
      <c r="M167" s="174" t="str">
        <f>IF(索引!T166="","",索引!T166&amp;2)</f>
        <v/>
      </c>
      <c r="N167" s="172" t="str">
        <f>IFERROR(IF(M167="","",IFERROR(IFERROR(INDEX(兵法调用模板!$BH:$BH,MATCH(M167,兵法调用模板!$AU:$AU,0)),INDEX(兵法调用模板!$BH:$BH,MATCH(M167,兵法调用模板!$AY:$AY,0))),INDEX(兵法调用模板!$BH:$BH,MATCH(M167,兵法调用模板!$BC:$BC,0)))),"")</f>
        <v/>
      </c>
      <c r="O167" s="201" t="str">
        <f>IFERROR(IFERROR(IFERROR(INDEX(兵法调用模板!$AV:$AV,MATCH(M167,兵法调用模板!$AU:$AU,0)),INDEX(兵法调用模板!$AZ:$AZ,MATCH(M167,兵法调用模板!$AY:$AY,0))),INDEX(兵法调用模板!$BD:$BD,MATCH(M167,兵法调用模板!$BC:$BC,0))),"")</f>
        <v/>
      </c>
      <c r="P167" s="201" t="str">
        <f>IFERROR(IFERROR(IFERROR(INDEX(兵法调用模板!$AW:$AW,MATCH(M167,兵法调用模板!$AU:$AU,0)),INDEX(兵法调用模板!$BA:$BA,MATCH(M167,兵法调用模板!$AY:$AY,0))),INDEX(兵法调用模板!$BE:$BE,MATCH(M167,兵法调用模板!$BC:$BC,0))),"")</f>
        <v/>
      </c>
      <c r="Q167" s="172" t="s">
        <v>441</v>
      </c>
      <c r="R167" s="175">
        <f t="shared" si="15"/>
        <v>1</v>
      </c>
      <c r="T167" s="174" t="str">
        <f>IF(索引!T166="","",索引!T166&amp;3)</f>
        <v/>
      </c>
      <c r="U167" s="172" t="str">
        <f>IFERROR(IF(T167="","",IFERROR(IFERROR(INDEX(兵法调用模板!$BH:$BH,MATCH(T167,兵法调用模板!$AU:$AU,0)),INDEX(兵法调用模板!$BH:$BH,MATCH(T167,兵法调用模板!$AY:$AY,0))),INDEX(兵法调用模板!$BH:$BH,MATCH(T167,兵法调用模板!$BC:$BC,0)))),"")</f>
        <v/>
      </c>
      <c r="V167" s="201" t="str">
        <f>IFERROR(IFERROR(IFERROR(INDEX(兵法调用模板!$AV:$AV,MATCH(T167,兵法调用模板!$AU:$AU,0)),INDEX(兵法调用模板!$AZ:$AZ,MATCH(T167,兵法调用模板!$AY:$AY,0))),INDEX(兵法调用模板!$BD:$BD,MATCH(T167,兵法调用模板!$BC:$BC,0))),"")</f>
        <v/>
      </c>
      <c r="W167" s="201" t="str">
        <f>IFERROR(IFERROR(IFERROR(INDEX(兵法调用模板!$AW:$AW,MATCH(T167,兵法调用模板!$AU:$AU,0)),INDEX(兵法调用模板!$BA:$BA,MATCH(T167,兵法调用模板!$AY:$AY,0))),INDEX(兵法调用模板!$BE:$BE,MATCH(T167,兵法调用模板!$BC:$BC,0))),"")</f>
        <v/>
      </c>
      <c r="X167" s="172" t="s">
        <v>441</v>
      </c>
      <c r="Y167" s="175">
        <f t="shared" si="13"/>
        <v>1</v>
      </c>
      <c r="AA167" s="174" t="str">
        <f>IF(索引!T166="","",索引!T166&amp;4)</f>
        <v/>
      </c>
      <c r="AB167" s="172" t="str">
        <f>IFERROR(IF(AA167="","",IFERROR(IFERROR(INDEX(兵法调用模板!$BH:$BH,MATCH(AA167,兵法调用模板!$AU:$AU,0)),INDEX(兵法调用模板!$BH:$BH,MATCH(AA167,兵法调用模板!$AY:$AY,0))),INDEX(兵法调用模板!$BH:$BH,MATCH(AA167,兵法调用模板!$BC:$BC,0)))),"")</f>
        <v/>
      </c>
      <c r="AC167" s="201" t="str">
        <f>IFERROR(IFERROR(IFERROR(INDEX(兵法调用模板!$AV:$AV,MATCH(AA167,兵法调用模板!$AU:$AU,0)),INDEX(兵法调用模板!$AZ:$AZ,MATCH(AA167,兵法调用模板!$AY:$AY,0))),INDEX(兵法调用模板!$BD:$BD,MATCH(AA167,兵法调用模板!$BC:$BC,0))),"")</f>
        <v/>
      </c>
      <c r="AD167" s="201" t="str">
        <f>IFERROR(IFERROR(IFERROR(INDEX(兵法调用模板!$AW:$AW,MATCH(AA167,兵法调用模板!$AU:$AU,0)),INDEX(兵法调用模板!$BA:$BA,MATCH(AA167,兵法调用模板!$AY:$AY,0))),INDEX(兵法调用模板!$BE:$BE,MATCH(AA167,兵法调用模板!$BC:$BC,0))),"")</f>
        <v/>
      </c>
      <c r="AE167" s="172" t="s">
        <v>441</v>
      </c>
      <c r="AF167" s="175">
        <f t="shared" si="16"/>
        <v>1</v>
      </c>
      <c r="AH167" s="174" t="str">
        <f>IF(索引!T166="","",索引!T166&amp;5)</f>
        <v/>
      </c>
      <c r="AI167" s="172" t="str">
        <f>IFERROR(IF(AH167="","",IFERROR(IFERROR(INDEX(兵法调用模板!$BH:$BH,MATCH(AH167,兵法调用模板!$AU:$AU,0)),INDEX(兵法调用模板!$BH:$BH,MATCH(AH167,兵法调用模板!$AY:$AY,0))),INDEX(兵法调用模板!$BH:$BH,MATCH(AH167,兵法调用模板!$BC:$BC,0)))),"")</f>
        <v/>
      </c>
      <c r="AJ167" s="201" t="str">
        <f>IFERROR(IFERROR(IFERROR(INDEX(兵法调用模板!$AV:$AV,MATCH(AH167,兵法调用模板!$AU:$AU,0)),INDEX(兵法调用模板!$AZ:$AZ,MATCH(AH167,兵法调用模板!$AY:$AY,0))),INDEX(兵法调用模板!$BD:$BD,MATCH(AH167,兵法调用模板!$BC:$BC,0))),"")</f>
        <v/>
      </c>
      <c r="AK167" s="201" t="str">
        <f>IFERROR(IFERROR(IFERROR(INDEX(兵法调用模板!$AW:$AW,MATCH(AH167,兵法调用模板!$AU:$AU,0)),INDEX(兵法调用模板!$BA:$BA,MATCH(AH167,兵法调用模板!$AY:$AY,0))),INDEX(兵法调用模板!$BE:$BE,MATCH(AH167,兵法调用模板!$BC:$BC,0))),"")</f>
        <v/>
      </c>
      <c r="AL167" s="172" t="s">
        <v>441</v>
      </c>
      <c r="AM167" s="175">
        <f t="shared" si="14"/>
        <v>1</v>
      </c>
    </row>
    <row r="168" spans="6:39">
      <c r="F168" s="174" t="str">
        <f>IF(索引!T167="","",索引!T167&amp;1)</f>
        <v/>
      </c>
      <c r="G168" s="172" t="str">
        <f>IFERROR(IF(F168="","",IFERROR(IFERROR(INDEX(兵法调用模板!$BH:$BH,MATCH(F168,兵法调用模板!$AU:$AU,0)),INDEX(兵法调用模板!$BH:$BH,MATCH(F168,兵法调用模板!$AY:$AY,0))),INDEX(兵法调用模板!$BH:$BH,MATCH(F168,兵法调用模板!$BC:$BC,0)))),"")</f>
        <v/>
      </c>
      <c r="H168" s="201" t="str">
        <f>IFERROR(IFERROR(IFERROR(INDEX(兵法调用模板!$AV:$AV,MATCH(F168,兵法调用模板!$AU:$AU,0)),INDEX(兵法调用模板!$AZ:$AZ,MATCH(F168,兵法调用模板!$AY:$AY,0))),INDEX(兵法调用模板!$BD:$BD,MATCH(F168,兵法调用模板!$BC:$BC,0))),"")</f>
        <v/>
      </c>
      <c r="I168" s="201" t="str">
        <f>IFERROR(IFERROR(IFERROR(INDEX(兵法调用模板!$AW:$AW,MATCH(F168,兵法调用模板!$AU:$AU,0)),INDEX(兵法调用模板!$BA:$BA,MATCH(F168,兵法调用模板!$AY:$AY,0))),INDEX(兵法调用模板!$BE:$BE,MATCH(F168,兵法调用模板!$BC:$BC,0))),"")</f>
        <v/>
      </c>
      <c r="J168" s="172" t="s">
        <v>441</v>
      </c>
      <c r="K168" s="175">
        <f t="shared" si="17"/>
        <v>1</v>
      </c>
      <c r="M168" s="174" t="str">
        <f>IF(索引!T167="","",索引!T167&amp;2)</f>
        <v/>
      </c>
      <c r="N168" s="172" t="str">
        <f>IFERROR(IF(M168="","",IFERROR(IFERROR(INDEX(兵法调用模板!$BH:$BH,MATCH(M168,兵法调用模板!$AU:$AU,0)),INDEX(兵法调用模板!$BH:$BH,MATCH(M168,兵法调用模板!$AY:$AY,0))),INDEX(兵法调用模板!$BH:$BH,MATCH(M168,兵法调用模板!$BC:$BC,0)))),"")</f>
        <v/>
      </c>
      <c r="O168" s="201" t="str">
        <f>IFERROR(IFERROR(IFERROR(INDEX(兵法调用模板!$AV:$AV,MATCH(M168,兵法调用模板!$AU:$AU,0)),INDEX(兵法调用模板!$AZ:$AZ,MATCH(M168,兵法调用模板!$AY:$AY,0))),INDEX(兵法调用模板!$BD:$BD,MATCH(M168,兵法调用模板!$BC:$BC,0))),"")</f>
        <v/>
      </c>
      <c r="P168" s="201" t="str">
        <f>IFERROR(IFERROR(IFERROR(INDEX(兵法调用模板!$AW:$AW,MATCH(M168,兵法调用模板!$AU:$AU,0)),INDEX(兵法调用模板!$BA:$BA,MATCH(M168,兵法调用模板!$AY:$AY,0))),INDEX(兵法调用模板!$BE:$BE,MATCH(M168,兵法调用模板!$BC:$BC,0))),"")</f>
        <v/>
      </c>
      <c r="Q168" s="172" t="s">
        <v>441</v>
      </c>
      <c r="R168" s="175">
        <f t="shared" si="15"/>
        <v>1</v>
      </c>
      <c r="T168" s="174" t="str">
        <f>IF(索引!T167="","",索引!T167&amp;3)</f>
        <v/>
      </c>
      <c r="U168" s="172" t="str">
        <f>IFERROR(IF(T168="","",IFERROR(IFERROR(INDEX(兵法调用模板!$BH:$BH,MATCH(T168,兵法调用模板!$AU:$AU,0)),INDEX(兵法调用模板!$BH:$BH,MATCH(T168,兵法调用模板!$AY:$AY,0))),INDEX(兵法调用模板!$BH:$BH,MATCH(T168,兵法调用模板!$BC:$BC,0)))),"")</f>
        <v/>
      </c>
      <c r="V168" s="201" t="str">
        <f>IFERROR(IFERROR(IFERROR(INDEX(兵法调用模板!$AV:$AV,MATCH(T168,兵法调用模板!$AU:$AU,0)),INDEX(兵法调用模板!$AZ:$AZ,MATCH(T168,兵法调用模板!$AY:$AY,0))),INDEX(兵法调用模板!$BD:$BD,MATCH(T168,兵法调用模板!$BC:$BC,0))),"")</f>
        <v/>
      </c>
      <c r="W168" s="201" t="str">
        <f>IFERROR(IFERROR(IFERROR(INDEX(兵法调用模板!$AW:$AW,MATCH(T168,兵法调用模板!$AU:$AU,0)),INDEX(兵法调用模板!$BA:$BA,MATCH(T168,兵法调用模板!$AY:$AY,0))),INDEX(兵法调用模板!$BE:$BE,MATCH(T168,兵法调用模板!$BC:$BC,0))),"")</f>
        <v/>
      </c>
      <c r="X168" s="172" t="s">
        <v>441</v>
      </c>
      <c r="Y168" s="175">
        <f t="shared" si="13"/>
        <v>1</v>
      </c>
      <c r="AA168" s="174" t="str">
        <f>IF(索引!T167="","",索引!T167&amp;4)</f>
        <v/>
      </c>
      <c r="AB168" s="172" t="str">
        <f>IFERROR(IF(AA168="","",IFERROR(IFERROR(INDEX(兵法调用模板!$BH:$BH,MATCH(AA168,兵法调用模板!$AU:$AU,0)),INDEX(兵法调用模板!$BH:$BH,MATCH(AA168,兵法调用模板!$AY:$AY,0))),INDEX(兵法调用模板!$BH:$BH,MATCH(AA168,兵法调用模板!$BC:$BC,0)))),"")</f>
        <v/>
      </c>
      <c r="AC168" s="201" t="str">
        <f>IFERROR(IFERROR(IFERROR(INDEX(兵法调用模板!$AV:$AV,MATCH(AA168,兵法调用模板!$AU:$AU,0)),INDEX(兵法调用模板!$AZ:$AZ,MATCH(AA168,兵法调用模板!$AY:$AY,0))),INDEX(兵法调用模板!$BD:$BD,MATCH(AA168,兵法调用模板!$BC:$BC,0))),"")</f>
        <v/>
      </c>
      <c r="AD168" s="201" t="str">
        <f>IFERROR(IFERROR(IFERROR(INDEX(兵法调用模板!$AW:$AW,MATCH(AA168,兵法调用模板!$AU:$AU,0)),INDEX(兵法调用模板!$BA:$BA,MATCH(AA168,兵法调用模板!$AY:$AY,0))),INDEX(兵法调用模板!$BE:$BE,MATCH(AA168,兵法调用模板!$BC:$BC,0))),"")</f>
        <v/>
      </c>
      <c r="AE168" s="172" t="s">
        <v>441</v>
      </c>
      <c r="AF168" s="175">
        <f t="shared" si="16"/>
        <v>1</v>
      </c>
      <c r="AH168" s="174" t="str">
        <f>IF(索引!T167="","",索引!T167&amp;5)</f>
        <v/>
      </c>
      <c r="AI168" s="172" t="str">
        <f>IFERROR(IF(AH168="","",IFERROR(IFERROR(INDEX(兵法调用模板!$BH:$BH,MATCH(AH168,兵法调用模板!$AU:$AU,0)),INDEX(兵法调用模板!$BH:$BH,MATCH(AH168,兵法调用模板!$AY:$AY,0))),INDEX(兵法调用模板!$BH:$BH,MATCH(AH168,兵法调用模板!$BC:$BC,0)))),"")</f>
        <v/>
      </c>
      <c r="AJ168" s="201" t="str">
        <f>IFERROR(IFERROR(IFERROR(INDEX(兵法调用模板!$AV:$AV,MATCH(AH168,兵法调用模板!$AU:$AU,0)),INDEX(兵法调用模板!$AZ:$AZ,MATCH(AH168,兵法调用模板!$AY:$AY,0))),INDEX(兵法调用模板!$BD:$BD,MATCH(AH168,兵法调用模板!$BC:$BC,0))),"")</f>
        <v/>
      </c>
      <c r="AK168" s="201" t="str">
        <f>IFERROR(IFERROR(IFERROR(INDEX(兵法调用模板!$AW:$AW,MATCH(AH168,兵法调用模板!$AU:$AU,0)),INDEX(兵法调用模板!$BA:$BA,MATCH(AH168,兵法调用模板!$AY:$AY,0))),INDEX(兵法调用模板!$BE:$BE,MATCH(AH168,兵法调用模板!$BC:$BC,0))),"")</f>
        <v/>
      </c>
      <c r="AL168" s="172" t="s">
        <v>441</v>
      </c>
      <c r="AM168" s="175">
        <f t="shared" si="14"/>
        <v>1</v>
      </c>
    </row>
    <row r="169" spans="6:39">
      <c r="F169" s="174" t="str">
        <f>IF(索引!T168="","",索引!T168&amp;1)</f>
        <v/>
      </c>
      <c r="G169" s="172" t="str">
        <f>IFERROR(IF(F169="","",IFERROR(IFERROR(INDEX(兵法调用模板!$BH:$BH,MATCH(F169,兵法调用模板!$AU:$AU,0)),INDEX(兵法调用模板!$BH:$BH,MATCH(F169,兵法调用模板!$AY:$AY,0))),INDEX(兵法调用模板!$BH:$BH,MATCH(F169,兵法调用模板!$BC:$BC,0)))),"")</f>
        <v/>
      </c>
      <c r="H169" s="201" t="str">
        <f>IFERROR(IFERROR(IFERROR(INDEX(兵法调用模板!$AV:$AV,MATCH(F169,兵法调用模板!$AU:$AU,0)),INDEX(兵法调用模板!$AZ:$AZ,MATCH(F169,兵法调用模板!$AY:$AY,0))),INDEX(兵法调用模板!$BD:$BD,MATCH(F169,兵法调用模板!$BC:$BC,0))),"")</f>
        <v/>
      </c>
      <c r="I169" s="201" t="str">
        <f>IFERROR(IFERROR(IFERROR(INDEX(兵法调用模板!$AW:$AW,MATCH(F169,兵法调用模板!$AU:$AU,0)),INDEX(兵法调用模板!$BA:$BA,MATCH(F169,兵法调用模板!$AY:$AY,0))),INDEX(兵法调用模板!$BE:$BE,MATCH(F169,兵法调用模板!$BC:$BC,0))),"")</f>
        <v/>
      </c>
      <c r="J169" s="172" t="s">
        <v>441</v>
      </c>
      <c r="K169" s="175">
        <f t="shared" si="17"/>
        <v>1</v>
      </c>
      <c r="M169" s="174" t="str">
        <f>IF(索引!T168="","",索引!T168&amp;2)</f>
        <v/>
      </c>
      <c r="N169" s="172" t="str">
        <f>IFERROR(IF(M169="","",IFERROR(IFERROR(INDEX(兵法调用模板!$BH:$BH,MATCH(M169,兵法调用模板!$AU:$AU,0)),INDEX(兵法调用模板!$BH:$BH,MATCH(M169,兵法调用模板!$AY:$AY,0))),INDEX(兵法调用模板!$BH:$BH,MATCH(M169,兵法调用模板!$BC:$BC,0)))),"")</f>
        <v/>
      </c>
      <c r="O169" s="201" t="str">
        <f>IFERROR(IFERROR(IFERROR(INDEX(兵法调用模板!$AV:$AV,MATCH(M169,兵法调用模板!$AU:$AU,0)),INDEX(兵法调用模板!$AZ:$AZ,MATCH(M169,兵法调用模板!$AY:$AY,0))),INDEX(兵法调用模板!$BD:$BD,MATCH(M169,兵法调用模板!$BC:$BC,0))),"")</f>
        <v/>
      </c>
      <c r="P169" s="201" t="str">
        <f>IFERROR(IFERROR(IFERROR(INDEX(兵法调用模板!$AW:$AW,MATCH(M169,兵法调用模板!$AU:$AU,0)),INDEX(兵法调用模板!$BA:$BA,MATCH(M169,兵法调用模板!$AY:$AY,0))),INDEX(兵法调用模板!$BE:$BE,MATCH(M169,兵法调用模板!$BC:$BC,0))),"")</f>
        <v/>
      </c>
      <c r="Q169" s="172" t="s">
        <v>441</v>
      </c>
      <c r="R169" s="175">
        <f t="shared" si="15"/>
        <v>1</v>
      </c>
      <c r="T169" s="174" t="str">
        <f>IF(索引!T168="","",索引!T168&amp;3)</f>
        <v/>
      </c>
      <c r="U169" s="172" t="str">
        <f>IFERROR(IF(T169="","",IFERROR(IFERROR(INDEX(兵法调用模板!$BH:$BH,MATCH(T169,兵法调用模板!$AU:$AU,0)),INDEX(兵法调用模板!$BH:$BH,MATCH(T169,兵法调用模板!$AY:$AY,0))),INDEX(兵法调用模板!$BH:$BH,MATCH(T169,兵法调用模板!$BC:$BC,0)))),"")</f>
        <v/>
      </c>
      <c r="V169" s="201" t="str">
        <f>IFERROR(IFERROR(IFERROR(INDEX(兵法调用模板!$AV:$AV,MATCH(T169,兵法调用模板!$AU:$AU,0)),INDEX(兵法调用模板!$AZ:$AZ,MATCH(T169,兵法调用模板!$AY:$AY,0))),INDEX(兵法调用模板!$BD:$BD,MATCH(T169,兵法调用模板!$BC:$BC,0))),"")</f>
        <v/>
      </c>
      <c r="W169" s="201" t="str">
        <f>IFERROR(IFERROR(IFERROR(INDEX(兵法调用模板!$AW:$AW,MATCH(T169,兵法调用模板!$AU:$AU,0)),INDEX(兵法调用模板!$BA:$BA,MATCH(T169,兵法调用模板!$AY:$AY,0))),INDEX(兵法调用模板!$BE:$BE,MATCH(T169,兵法调用模板!$BC:$BC,0))),"")</f>
        <v/>
      </c>
      <c r="X169" s="172" t="s">
        <v>441</v>
      </c>
      <c r="Y169" s="175">
        <f t="shared" si="13"/>
        <v>1</v>
      </c>
      <c r="AA169" s="174" t="str">
        <f>IF(索引!T168="","",索引!T168&amp;4)</f>
        <v/>
      </c>
      <c r="AB169" s="172" t="str">
        <f>IFERROR(IF(AA169="","",IFERROR(IFERROR(INDEX(兵法调用模板!$BH:$BH,MATCH(AA169,兵法调用模板!$AU:$AU,0)),INDEX(兵法调用模板!$BH:$BH,MATCH(AA169,兵法调用模板!$AY:$AY,0))),INDEX(兵法调用模板!$BH:$BH,MATCH(AA169,兵法调用模板!$BC:$BC,0)))),"")</f>
        <v/>
      </c>
      <c r="AC169" s="201" t="str">
        <f>IFERROR(IFERROR(IFERROR(INDEX(兵法调用模板!$AV:$AV,MATCH(AA169,兵法调用模板!$AU:$AU,0)),INDEX(兵法调用模板!$AZ:$AZ,MATCH(AA169,兵法调用模板!$AY:$AY,0))),INDEX(兵法调用模板!$BD:$BD,MATCH(AA169,兵法调用模板!$BC:$BC,0))),"")</f>
        <v/>
      </c>
      <c r="AD169" s="201" t="str">
        <f>IFERROR(IFERROR(IFERROR(INDEX(兵法调用模板!$AW:$AW,MATCH(AA169,兵法调用模板!$AU:$AU,0)),INDEX(兵法调用模板!$BA:$BA,MATCH(AA169,兵法调用模板!$AY:$AY,0))),INDEX(兵法调用模板!$BE:$BE,MATCH(AA169,兵法调用模板!$BC:$BC,0))),"")</f>
        <v/>
      </c>
      <c r="AE169" s="172" t="s">
        <v>441</v>
      </c>
      <c r="AF169" s="175">
        <f t="shared" si="16"/>
        <v>1</v>
      </c>
      <c r="AH169" s="174" t="str">
        <f>IF(索引!T168="","",索引!T168&amp;5)</f>
        <v/>
      </c>
      <c r="AI169" s="172" t="str">
        <f>IFERROR(IF(AH169="","",IFERROR(IFERROR(INDEX(兵法调用模板!$BH:$BH,MATCH(AH169,兵法调用模板!$AU:$AU,0)),INDEX(兵法调用模板!$BH:$BH,MATCH(AH169,兵法调用模板!$AY:$AY,0))),INDEX(兵法调用模板!$BH:$BH,MATCH(AH169,兵法调用模板!$BC:$BC,0)))),"")</f>
        <v/>
      </c>
      <c r="AJ169" s="201" t="str">
        <f>IFERROR(IFERROR(IFERROR(INDEX(兵法调用模板!$AV:$AV,MATCH(AH169,兵法调用模板!$AU:$AU,0)),INDEX(兵法调用模板!$AZ:$AZ,MATCH(AH169,兵法调用模板!$AY:$AY,0))),INDEX(兵法调用模板!$BD:$BD,MATCH(AH169,兵法调用模板!$BC:$BC,0))),"")</f>
        <v/>
      </c>
      <c r="AK169" s="201" t="str">
        <f>IFERROR(IFERROR(IFERROR(INDEX(兵法调用模板!$AW:$AW,MATCH(AH169,兵法调用模板!$AU:$AU,0)),INDEX(兵法调用模板!$BA:$BA,MATCH(AH169,兵法调用模板!$AY:$AY,0))),INDEX(兵法调用模板!$BE:$BE,MATCH(AH169,兵法调用模板!$BC:$BC,0))),"")</f>
        <v/>
      </c>
      <c r="AL169" s="172" t="s">
        <v>441</v>
      </c>
      <c r="AM169" s="175">
        <f t="shared" si="14"/>
        <v>1</v>
      </c>
    </row>
    <row r="170" spans="6:39">
      <c r="F170" s="174" t="str">
        <f>IF(索引!T169="","",索引!T169&amp;1)</f>
        <v/>
      </c>
      <c r="G170" s="172" t="str">
        <f>IFERROR(IF(F170="","",IFERROR(IFERROR(INDEX(兵法调用模板!$BH:$BH,MATCH(F170,兵法调用模板!$AU:$AU,0)),INDEX(兵法调用模板!$BH:$BH,MATCH(F170,兵法调用模板!$AY:$AY,0))),INDEX(兵法调用模板!$BH:$BH,MATCH(F170,兵法调用模板!$BC:$BC,0)))),"")</f>
        <v/>
      </c>
      <c r="H170" s="201" t="str">
        <f>IFERROR(IFERROR(IFERROR(INDEX(兵法调用模板!$AV:$AV,MATCH(F170,兵法调用模板!$AU:$AU,0)),INDEX(兵法调用模板!$AZ:$AZ,MATCH(F170,兵法调用模板!$AY:$AY,0))),INDEX(兵法调用模板!$BD:$BD,MATCH(F170,兵法调用模板!$BC:$BC,0))),"")</f>
        <v/>
      </c>
      <c r="I170" s="201" t="str">
        <f>IFERROR(IFERROR(IFERROR(INDEX(兵法调用模板!$AW:$AW,MATCH(F170,兵法调用模板!$AU:$AU,0)),INDEX(兵法调用模板!$BA:$BA,MATCH(F170,兵法调用模板!$AY:$AY,0))),INDEX(兵法调用模板!$BE:$BE,MATCH(F170,兵法调用模板!$BC:$BC,0))),"")</f>
        <v/>
      </c>
      <c r="J170" s="172" t="s">
        <v>441</v>
      </c>
      <c r="K170" s="175">
        <f t="shared" si="17"/>
        <v>1</v>
      </c>
      <c r="M170" s="174" t="str">
        <f>IF(索引!T169="","",索引!T169&amp;2)</f>
        <v/>
      </c>
      <c r="N170" s="172" t="str">
        <f>IFERROR(IF(M170="","",IFERROR(IFERROR(INDEX(兵法调用模板!$BH:$BH,MATCH(M170,兵法调用模板!$AU:$AU,0)),INDEX(兵法调用模板!$BH:$BH,MATCH(M170,兵法调用模板!$AY:$AY,0))),INDEX(兵法调用模板!$BH:$BH,MATCH(M170,兵法调用模板!$BC:$BC,0)))),"")</f>
        <v/>
      </c>
      <c r="O170" s="201" t="str">
        <f>IFERROR(IFERROR(IFERROR(INDEX(兵法调用模板!$AV:$AV,MATCH(M170,兵法调用模板!$AU:$AU,0)),INDEX(兵法调用模板!$AZ:$AZ,MATCH(M170,兵法调用模板!$AY:$AY,0))),INDEX(兵法调用模板!$BD:$BD,MATCH(M170,兵法调用模板!$BC:$BC,0))),"")</f>
        <v/>
      </c>
      <c r="P170" s="201" t="str">
        <f>IFERROR(IFERROR(IFERROR(INDEX(兵法调用模板!$AW:$AW,MATCH(M170,兵法调用模板!$AU:$AU,0)),INDEX(兵法调用模板!$BA:$BA,MATCH(M170,兵法调用模板!$AY:$AY,0))),INDEX(兵法调用模板!$BE:$BE,MATCH(M170,兵法调用模板!$BC:$BC,0))),"")</f>
        <v/>
      </c>
      <c r="Q170" s="172" t="s">
        <v>441</v>
      </c>
      <c r="R170" s="175">
        <f t="shared" si="15"/>
        <v>1</v>
      </c>
      <c r="T170" s="174" t="str">
        <f>IF(索引!T169="","",索引!T169&amp;3)</f>
        <v/>
      </c>
      <c r="U170" s="172" t="str">
        <f>IFERROR(IF(T170="","",IFERROR(IFERROR(INDEX(兵法调用模板!$BH:$BH,MATCH(T170,兵法调用模板!$AU:$AU,0)),INDEX(兵法调用模板!$BH:$BH,MATCH(T170,兵法调用模板!$AY:$AY,0))),INDEX(兵法调用模板!$BH:$BH,MATCH(T170,兵法调用模板!$BC:$BC,0)))),"")</f>
        <v/>
      </c>
      <c r="V170" s="201" t="str">
        <f>IFERROR(IFERROR(IFERROR(INDEX(兵法调用模板!$AV:$AV,MATCH(T170,兵法调用模板!$AU:$AU,0)),INDEX(兵法调用模板!$AZ:$AZ,MATCH(T170,兵法调用模板!$AY:$AY,0))),INDEX(兵法调用模板!$BD:$BD,MATCH(T170,兵法调用模板!$BC:$BC,0))),"")</f>
        <v/>
      </c>
      <c r="W170" s="201" t="str">
        <f>IFERROR(IFERROR(IFERROR(INDEX(兵法调用模板!$AW:$AW,MATCH(T170,兵法调用模板!$AU:$AU,0)),INDEX(兵法调用模板!$BA:$BA,MATCH(T170,兵法调用模板!$AY:$AY,0))),INDEX(兵法调用模板!$BE:$BE,MATCH(T170,兵法调用模板!$BC:$BC,0))),"")</f>
        <v/>
      </c>
      <c r="X170" s="172" t="s">
        <v>441</v>
      </c>
      <c r="Y170" s="175">
        <f t="shared" si="13"/>
        <v>1</v>
      </c>
      <c r="AA170" s="174" t="str">
        <f>IF(索引!T169="","",索引!T169&amp;4)</f>
        <v/>
      </c>
      <c r="AB170" s="172" t="str">
        <f>IFERROR(IF(AA170="","",IFERROR(IFERROR(INDEX(兵法调用模板!$BH:$BH,MATCH(AA170,兵法调用模板!$AU:$AU,0)),INDEX(兵法调用模板!$BH:$BH,MATCH(AA170,兵法调用模板!$AY:$AY,0))),INDEX(兵法调用模板!$BH:$BH,MATCH(AA170,兵法调用模板!$BC:$BC,0)))),"")</f>
        <v/>
      </c>
      <c r="AC170" s="201" t="str">
        <f>IFERROR(IFERROR(IFERROR(INDEX(兵法调用模板!$AV:$AV,MATCH(AA170,兵法调用模板!$AU:$AU,0)),INDEX(兵法调用模板!$AZ:$AZ,MATCH(AA170,兵法调用模板!$AY:$AY,0))),INDEX(兵法调用模板!$BD:$BD,MATCH(AA170,兵法调用模板!$BC:$BC,0))),"")</f>
        <v/>
      </c>
      <c r="AD170" s="201" t="str">
        <f>IFERROR(IFERROR(IFERROR(INDEX(兵法调用模板!$AW:$AW,MATCH(AA170,兵法调用模板!$AU:$AU,0)),INDEX(兵法调用模板!$BA:$BA,MATCH(AA170,兵法调用模板!$AY:$AY,0))),INDEX(兵法调用模板!$BE:$BE,MATCH(AA170,兵法调用模板!$BC:$BC,0))),"")</f>
        <v/>
      </c>
      <c r="AE170" s="172" t="s">
        <v>441</v>
      </c>
      <c r="AF170" s="175">
        <f t="shared" si="16"/>
        <v>1</v>
      </c>
      <c r="AH170" s="174" t="str">
        <f>IF(索引!T169="","",索引!T169&amp;5)</f>
        <v/>
      </c>
      <c r="AI170" s="172" t="str">
        <f>IFERROR(IF(AH170="","",IFERROR(IFERROR(INDEX(兵法调用模板!$BH:$BH,MATCH(AH170,兵法调用模板!$AU:$AU,0)),INDEX(兵法调用模板!$BH:$BH,MATCH(AH170,兵法调用模板!$AY:$AY,0))),INDEX(兵法调用模板!$BH:$BH,MATCH(AH170,兵法调用模板!$BC:$BC,0)))),"")</f>
        <v/>
      </c>
      <c r="AJ170" s="201" t="str">
        <f>IFERROR(IFERROR(IFERROR(INDEX(兵法调用模板!$AV:$AV,MATCH(AH170,兵法调用模板!$AU:$AU,0)),INDEX(兵法调用模板!$AZ:$AZ,MATCH(AH170,兵法调用模板!$AY:$AY,0))),INDEX(兵法调用模板!$BD:$BD,MATCH(AH170,兵法调用模板!$BC:$BC,0))),"")</f>
        <v/>
      </c>
      <c r="AK170" s="201" t="str">
        <f>IFERROR(IFERROR(IFERROR(INDEX(兵法调用模板!$AW:$AW,MATCH(AH170,兵法调用模板!$AU:$AU,0)),INDEX(兵法调用模板!$BA:$BA,MATCH(AH170,兵法调用模板!$AY:$AY,0))),INDEX(兵法调用模板!$BE:$BE,MATCH(AH170,兵法调用模板!$BC:$BC,0))),"")</f>
        <v/>
      </c>
      <c r="AL170" s="172" t="s">
        <v>441</v>
      </c>
      <c r="AM170" s="175">
        <f t="shared" si="14"/>
        <v>1</v>
      </c>
    </row>
    <row r="171" spans="6:39">
      <c r="F171" s="174" t="str">
        <f>IF(索引!T170="","",索引!T170&amp;1)</f>
        <v/>
      </c>
      <c r="G171" s="172" t="str">
        <f>IFERROR(IF(F171="","",IFERROR(IFERROR(INDEX(兵法调用模板!$BH:$BH,MATCH(F171,兵法调用模板!$AU:$AU,0)),INDEX(兵法调用模板!$BH:$BH,MATCH(F171,兵法调用模板!$AY:$AY,0))),INDEX(兵法调用模板!$BH:$BH,MATCH(F171,兵法调用模板!$BC:$BC,0)))),"")</f>
        <v/>
      </c>
      <c r="H171" s="201" t="str">
        <f>IFERROR(IFERROR(IFERROR(INDEX(兵法调用模板!$AV:$AV,MATCH(F171,兵法调用模板!$AU:$AU,0)),INDEX(兵法调用模板!$AZ:$AZ,MATCH(F171,兵法调用模板!$AY:$AY,0))),INDEX(兵法调用模板!$BD:$BD,MATCH(F171,兵法调用模板!$BC:$BC,0))),"")</f>
        <v/>
      </c>
      <c r="I171" s="201" t="str">
        <f>IFERROR(IFERROR(IFERROR(INDEX(兵法调用模板!$AW:$AW,MATCH(F171,兵法调用模板!$AU:$AU,0)),INDEX(兵法调用模板!$BA:$BA,MATCH(F171,兵法调用模板!$AY:$AY,0))),INDEX(兵法调用模板!$BE:$BE,MATCH(F171,兵法调用模板!$BC:$BC,0))),"")</f>
        <v/>
      </c>
      <c r="J171" s="172" t="s">
        <v>441</v>
      </c>
      <c r="K171" s="175">
        <f t="shared" si="17"/>
        <v>1</v>
      </c>
      <c r="M171" s="174" t="str">
        <f>IF(索引!T170="","",索引!T170&amp;2)</f>
        <v/>
      </c>
      <c r="N171" s="172" t="str">
        <f>IFERROR(IF(M171="","",IFERROR(IFERROR(INDEX(兵法调用模板!$BH:$BH,MATCH(M171,兵法调用模板!$AU:$AU,0)),INDEX(兵法调用模板!$BH:$BH,MATCH(M171,兵法调用模板!$AY:$AY,0))),INDEX(兵法调用模板!$BH:$BH,MATCH(M171,兵法调用模板!$BC:$BC,0)))),"")</f>
        <v/>
      </c>
      <c r="O171" s="201" t="str">
        <f>IFERROR(IFERROR(IFERROR(INDEX(兵法调用模板!$AV:$AV,MATCH(M171,兵法调用模板!$AU:$AU,0)),INDEX(兵法调用模板!$AZ:$AZ,MATCH(M171,兵法调用模板!$AY:$AY,0))),INDEX(兵法调用模板!$BD:$BD,MATCH(M171,兵法调用模板!$BC:$BC,0))),"")</f>
        <v/>
      </c>
      <c r="P171" s="201" t="str">
        <f>IFERROR(IFERROR(IFERROR(INDEX(兵法调用模板!$AW:$AW,MATCH(M171,兵法调用模板!$AU:$AU,0)),INDEX(兵法调用模板!$BA:$BA,MATCH(M171,兵法调用模板!$AY:$AY,0))),INDEX(兵法调用模板!$BE:$BE,MATCH(M171,兵法调用模板!$BC:$BC,0))),"")</f>
        <v/>
      </c>
      <c r="Q171" s="172" t="s">
        <v>441</v>
      </c>
      <c r="R171" s="175">
        <f t="shared" si="15"/>
        <v>1</v>
      </c>
      <c r="T171" s="174" t="str">
        <f>IF(索引!T170="","",索引!T170&amp;3)</f>
        <v/>
      </c>
      <c r="U171" s="172" t="str">
        <f>IFERROR(IF(T171="","",IFERROR(IFERROR(INDEX(兵法调用模板!$BH:$BH,MATCH(T171,兵法调用模板!$AU:$AU,0)),INDEX(兵法调用模板!$BH:$BH,MATCH(T171,兵法调用模板!$AY:$AY,0))),INDEX(兵法调用模板!$BH:$BH,MATCH(T171,兵法调用模板!$BC:$BC,0)))),"")</f>
        <v/>
      </c>
      <c r="V171" s="201" t="str">
        <f>IFERROR(IFERROR(IFERROR(INDEX(兵法调用模板!$AV:$AV,MATCH(T171,兵法调用模板!$AU:$AU,0)),INDEX(兵法调用模板!$AZ:$AZ,MATCH(T171,兵法调用模板!$AY:$AY,0))),INDEX(兵法调用模板!$BD:$BD,MATCH(T171,兵法调用模板!$BC:$BC,0))),"")</f>
        <v/>
      </c>
      <c r="W171" s="201" t="str">
        <f>IFERROR(IFERROR(IFERROR(INDEX(兵法调用模板!$AW:$AW,MATCH(T171,兵法调用模板!$AU:$AU,0)),INDEX(兵法调用模板!$BA:$BA,MATCH(T171,兵法调用模板!$AY:$AY,0))),INDEX(兵法调用模板!$BE:$BE,MATCH(T171,兵法调用模板!$BC:$BC,0))),"")</f>
        <v/>
      </c>
      <c r="X171" s="172" t="s">
        <v>441</v>
      </c>
      <c r="Y171" s="175">
        <f t="shared" si="13"/>
        <v>1</v>
      </c>
      <c r="AA171" s="174" t="str">
        <f>IF(索引!T170="","",索引!T170&amp;4)</f>
        <v/>
      </c>
      <c r="AB171" s="172" t="str">
        <f>IFERROR(IF(AA171="","",IFERROR(IFERROR(INDEX(兵法调用模板!$BH:$BH,MATCH(AA171,兵法调用模板!$AU:$AU,0)),INDEX(兵法调用模板!$BH:$BH,MATCH(AA171,兵法调用模板!$AY:$AY,0))),INDEX(兵法调用模板!$BH:$BH,MATCH(AA171,兵法调用模板!$BC:$BC,0)))),"")</f>
        <v/>
      </c>
      <c r="AC171" s="201" t="str">
        <f>IFERROR(IFERROR(IFERROR(INDEX(兵法调用模板!$AV:$AV,MATCH(AA171,兵法调用模板!$AU:$AU,0)),INDEX(兵法调用模板!$AZ:$AZ,MATCH(AA171,兵法调用模板!$AY:$AY,0))),INDEX(兵法调用模板!$BD:$BD,MATCH(AA171,兵法调用模板!$BC:$BC,0))),"")</f>
        <v/>
      </c>
      <c r="AD171" s="201" t="str">
        <f>IFERROR(IFERROR(IFERROR(INDEX(兵法调用模板!$AW:$AW,MATCH(AA171,兵法调用模板!$AU:$AU,0)),INDEX(兵法调用模板!$BA:$BA,MATCH(AA171,兵法调用模板!$AY:$AY,0))),INDEX(兵法调用模板!$BE:$BE,MATCH(AA171,兵法调用模板!$BC:$BC,0))),"")</f>
        <v/>
      </c>
      <c r="AE171" s="172" t="s">
        <v>441</v>
      </c>
      <c r="AF171" s="175">
        <f t="shared" si="16"/>
        <v>1</v>
      </c>
      <c r="AH171" s="174" t="str">
        <f>IF(索引!T170="","",索引!T170&amp;5)</f>
        <v/>
      </c>
      <c r="AI171" s="172" t="str">
        <f>IFERROR(IF(AH171="","",IFERROR(IFERROR(INDEX(兵法调用模板!$BH:$BH,MATCH(AH171,兵法调用模板!$AU:$AU,0)),INDEX(兵法调用模板!$BH:$BH,MATCH(AH171,兵法调用模板!$AY:$AY,0))),INDEX(兵法调用模板!$BH:$BH,MATCH(AH171,兵法调用模板!$BC:$BC,0)))),"")</f>
        <v/>
      </c>
      <c r="AJ171" s="201" t="str">
        <f>IFERROR(IFERROR(IFERROR(INDEX(兵法调用模板!$AV:$AV,MATCH(AH171,兵法调用模板!$AU:$AU,0)),INDEX(兵法调用模板!$AZ:$AZ,MATCH(AH171,兵法调用模板!$AY:$AY,0))),INDEX(兵法调用模板!$BD:$BD,MATCH(AH171,兵法调用模板!$BC:$BC,0))),"")</f>
        <v/>
      </c>
      <c r="AK171" s="201" t="str">
        <f>IFERROR(IFERROR(IFERROR(INDEX(兵法调用模板!$AW:$AW,MATCH(AH171,兵法调用模板!$AU:$AU,0)),INDEX(兵法调用模板!$BA:$BA,MATCH(AH171,兵法调用模板!$AY:$AY,0))),INDEX(兵法调用模板!$BE:$BE,MATCH(AH171,兵法调用模板!$BC:$BC,0))),"")</f>
        <v/>
      </c>
      <c r="AL171" s="172" t="s">
        <v>441</v>
      </c>
      <c r="AM171" s="175">
        <f t="shared" si="14"/>
        <v>1</v>
      </c>
    </row>
    <row r="172" spans="6:39">
      <c r="F172" s="174" t="str">
        <f>IF(索引!T171="","",索引!T171&amp;1)</f>
        <v/>
      </c>
      <c r="G172" s="172" t="str">
        <f>IFERROR(IF(F172="","",IFERROR(IFERROR(INDEX(兵法调用模板!$BH:$BH,MATCH(F172,兵法调用模板!$AU:$AU,0)),INDEX(兵法调用模板!$BH:$BH,MATCH(F172,兵法调用模板!$AY:$AY,0))),INDEX(兵法调用模板!$BH:$BH,MATCH(F172,兵法调用模板!$BC:$BC,0)))),"")</f>
        <v/>
      </c>
      <c r="H172" s="201" t="str">
        <f>IFERROR(IFERROR(IFERROR(INDEX(兵法调用模板!$AV:$AV,MATCH(F172,兵法调用模板!$AU:$AU,0)),INDEX(兵法调用模板!$AZ:$AZ,MATCH(F172,兵法调用模板!$AY:$AY,0))),INDEX(兵法调用模板!$BD:$BD,MATCH(F172,兵法调用模板!$BC:$BC,0))),"")</f>
        <v/>
      </c>
      <c r="I172" s="201" t="str">
        <f>IFERROR(IFERROR(IFERROR(INDEX(兵法调用模板!$AW:$AW,MATCH(F172,兵法调用模板!$AU:$AU,0)),INDEX(兵法调用模板!$BA:$BA,MATCH(F172,兵法调用模板!$AY:$AY,0))),INDEX(兵法调用模板!$BE:$BE,MATCH(F172,兵法调用模板!$BC:$BC,0))),"")</f>
        <v/>
      </c>
      <c r="J172" s="172" t="s">
        <v>441</v>
      </c>
      <c r="K172" s="175">
        <f t="shared" si="17"/>
        <v>1</v>
      </c>
      <c r="M172" s="174" t="str">
        <f>IF(索引!T171="","",索引!T171&amp;2)</f>
        <v/>
      </c>
      <c r="N172" s="172" t="str">
        <f>IFERROR(IF(M172="","",IFERROR(IFERROR(INDEX(兵法调用模板!$BH:$BH,MATCH(M172,兵法调用模板!$AU:$AU,0)),INDEX(兵法调用模板!$BH:$BH,MATCH(M172,兵法调用模板!$AY:$AY,0))),INDEX(兵法调用模板!$BH:$BH,MATCH(M172,兵法调用模板!$BC:$BC,0)))),"")</f>
        <v/>
      </c>
      <c r="O172" s="201" t="str">
        <f>IFERROR(IFERROR(IFERROR(INDEX(兵法调用模板!$AV:$AV,MATCH(M172,兵法调用模板!$AU:$AU,0)),INDEX(兵法调用模板!$AZ:$AZ,MATCH(M172,兵法调用模板!$AY:$AY,0))),INDEX(兵法调用模板!$BD:$BD,MATCH(M172,兵法调用模板!$BC:$BC,0))),"")</f>
        <v/>
      </c>
      <c r="P172" s="201" t="str">
        <f>IFERROR(IFERROR(IFERROR(INDEX(兵法调用模板!$AW:$AW,MATCH(M172,兵法调用模板!$AU:$AU,0)),INDEX(兵法调用模板!$BA:$BA,MATCH(M172,兵法调用模板!$AY:$AY,0))),INDEX(兵法调用模板!$BE:$BE,MATCH(M172,兵法调用模板!$BC:$BC,0))),"")</f>
        <v/>
      </c>
      <c r="Q172" s="172" t="s">
        <v>441</v>
      </c>
      <c r="R172" s="175">
        <f t="shared" si="15"/>
        <v>1</v>
      </c>
      <c r="T172" s="174" t="str">
        <f>IF(索引!T171="","",索引!T171&amp;3)</f>
        <v/>
      </c>
      <c r="U172" s="172" t="str">
        <f>IFERROR(IF(T172="","",IFERROR(IFERROR(INDEX(兵法调用模板!$BH:$BH,MATCH(T172,兵法调用模板!$AU:$AU,0)),INDEX(兵法调用模板!$BH:$BH,MATCH(T172,兵法调用模板!$AY:$AY,0))),INDEX(兵法调用模板!$BH:$BH,MATCH(T172,兵法调用模板!$BC:$BC,0)))),"")</f>
        <v/>
      </c>
      <c r="V172" s="201" t="str">
        <f>IFERROR(IFERROR(IFERROR(INDEX(兵法调用模板!$AV:$AV,MATCH(T172,兵法调用模板!$AU:$AU,0)),INDEX(兵法调用模板!$AZ:$AZ,MATCH(T172,兵法调用模板!$AY:$AY,0))),INDEX(兵法调用模板!$BD:$BD,MATCH(T172,兵法调用模板!$BC:$BC,0))),"")</f>
        <v/>
      </c>
      <c r="W172" s="201" t="str">
        <f>IFERROR(IFERROR(IFERROR(INDEX(兵法调用模板!$AW:$AW,MATCH(T172,兵法调用模板!$AU:$AU,0)),INDEX(兵法调用模板!$BA:$BA,MATCH(T172,兵法调用模板!$AY:$AY,0))),INDEX(兵法调用模板!$BE:$BE,MATCH(T172,兵法调用模板!$BC:$BC,0))),"")</f>
        <v/>
      </c>
      <c r="X172" s="172" t="s">
        <v>441</v>
      </c>
      <c r="Y172" s="175">
        <f t="shared" si="13"/>
        <v>1</v>
      </c>
      <c r="AA172" s="174" t="str">
        <f>IF(索引!T171="","",索引!T171&amp;4)</f>
        <v/>
      </c>
      <c r="AB172" s="172" t="str">
        <f>IFERROR(IF(AA172="","",IFERROR(IFERROR(INDEX(兵法调用模板!$BH:$BH,MATCH(AA172,兵法调用模板!$AU:$AU,0)),INDEX(兵法调用模板!$BH:$BH,MATCH(AA172,兵法调用模板!$AY:$AY,0))),INDEX(兵法调用模板!$BH:$BH,MATCH(AA172,兵法调用模板!$BC:$BC,0)))),"")</f>
        <v/>
      </c>
      <c r="AC172" s="201" t="str">
        <f>IFERROR(IFERROR(IFERROR(INDEX(兵法调用模板!$AV:$AV,MATCH(AA172,兵法调用模板!$AU:$AU,0)),INDEX(兵法调用模板!$AZ:$AZ,MATCH(AA172,兵法调用模板!$AY:$AY,0))),INDEX(兵法调用模板!$BD:$BD,MATCH(AA172,兵法调用模板!$BC:$BC,0))),"")</f>
        <v/>
      </c>
      <c r="AD172" s="201" t="str">
        <f>IFERROR(IFERROR(IFERROR(INDEX(兵法调用模板!$AW:$AW,MATCH(AA172,兵法调用模板!$AU:$AU,0)),INDEX(兵法调用模板!$BA:$BA,MATCH(AA172,兵法调用模板!$AY:$AY,0))),INDEX(兵法调用模板!$BE:$BE,MATCH(AA172,兵法调用模板!$BC:$BC,0))),"")</f>
        <v/>
      </c>
      <c r="AE172" s="172" t="s">
        <v>441</v>
      </c>
      <c r="AF172" s="175">
        <f t="shared" si="16"/>
        <v>1</v>
      </c>
      <c r="AH172" s="174" t="str">
        <f>IF(索引!T171="","",索引!T171&amp;5)</f>
        <v/>
      </c>
      <c r="AI172" s="172" t="str">
        <f>IFERROR(IF(AH172="","",IFERROR(IFERROR(INDEX(兵法调用模板!$BH:$BH,MATCH(AH172,兵法调用模板!$AU:$AU,0)),INDEX(兵法调用模板!$BH:$BH,MATCH(AH172,兵法调用模板!$AY:$AY,0))),INDEX(兵法调用模板!$BH:$BH,MATCH(AH172,兵法调用模板!$BC:$BC,0)))),"")</f>
        <v/>
      </c>
      <c r="AJ172" s="201" t="str">
        <f>IFERROR(IFERROR(IFERROR(INDEX(兵法调用模板!$AV:$AV,MATCH(AH172,兵法调用模板!$AU:$AU,0)),INDEX(兵法调用模板!$AZ:$AZ,MATCH(AH172,兵法调用模板!$AY:$AY,0))),INDEX(兵法调用模板!$BD:$BD,MATCH(AH172,兵法调用模板!$BC:$BC,0))),"")</f>
        <v/>
      </c>
      <c r="AK172" s="201" t="str">
        <f>IFERROR(IFERROR(IFERROR(INDEX(兵法调用模板!$AW:$AW,MATCH(AH172,兵法调用模板!$AU:$AU,0)),INDEX(兵法调用模板!$BA:$BA,MATCH(AH172,兵法调用模板!$AY:$AY,0))),INDEX(兵法调用模板!$BE:$BE,MATCH(AH172,兵法调用模板!$BC:$BC,0))),"")</f>
        <v/>
      </c>
      <c r="AL172" s="172" t="s">
        <v>441</v>
      </c>
      <c r="AM172" s="175">
        <f t="shared" si="14"/>
        <v>1</v>
      </c>
    </row>
    <row r="173" spans="6:39">
      <c r="F173" s="174" t="str">
        <f>IF(索引!T172="","",索引!T172&amp;1)</f>
        <v/>
      </c>
      <c r="G173" s="172" t="str">
        <f>IFERROR(IF(F173="","",IFERROR(IFERROR(INDEX(兵法调用模板!$BH:$BH,MATCH(F173,兵法调用模板!$AU:$AU,0)),INDEX(兵法调用模板!$BH:$BH,MATCH(F173,兵法调用模板!$AY:$AY,0))),INDEX(兵法调用模板!$BH:$BH,MATCH(F173,兵法调用模板!$BC:$BC,0)))),"")</f>
        <v/>
      </c>
      <c r="H173" s="201" t="str">
        <f>IFERROR(IFERROR(IFERROR(INDEX(兵法调用模板!$AV:$AV,MATCH(F173,兵法调用模板!$AU:$AU,0)),INDEX(兵法调用模板!$AZ:$AZ,MATCH(F173,兵法调用模板!$AY:$AY,0))),INDEX(兵法调用模板!$BD:$BD,MATCH(F173,兵法调用模板!$BC:$BC,0))),"")</f>
        <v/>
      </c>
      <c r="I173" s="201" t="str">
        <f>IFERROR(IFERROR(IFERROR(INDEX(兵法调用模板!$AW:$AW,MATCH(F173,兵法调用模板!$AU:$AU,0)),INDEX(兵法调用模板!$BA:$BA,MATCH(F173,兵法调用模板!$AY:$AY,0))),INDEX(兵法调用模板!$BE:$BE,MATCH(F173,兵法调用模板!$BC:$BC,0))),"")</f>
        <v/>
      </c>
      <c r="J173" s="172" t="s">
        <v>441</v>
      </c>
      <c r="K173" s="175">
        <f t="shared" si="17"/>
        <v>1</v>
      </c>
      <c r="M173" s="174" t="str">
        <f>IF(索引!T172="","",索引!T172&amp;2)</f>
        <v/>
      </c>
      <c r="N173" s="172" t="str">
        <f>IFERROR(IF(M173="","",IFERROR(IFERROR(INDEX(兵法调用模板!$BH:$BH,MATCH(M173,兵法调用模板!$AU:$AU,0)),INDEX(兵法调用模板!$BH:$BH,MATCH(M173,兵法调用模板!$AY:$AY,0))),INDEX(兵法调用模板!$BH:$BH,MATCH(M173,兵法调用模板!$BC:$BC,0)))),"")</f>
        <v/>
      </c>
      <c r="O173" s="201" t="str">
        <f>IFERROR(IFERROR(IFERROR(INDEX(兵法调用模板!$AV:$AV,MATCH(M173,兵法调用模板!$AU:$AU,0)),INDEX(兵法调用模板!$AZ:$AZ,MATCH(M173,兵法调用模板!$AY:$AY,0))),INDEX(兵法调用模板!$BD:$BD,MATCH(M173,兵法调用模板!$BC:$BC,0))),"")</f>
        <v/>
      </c>
      <c r="P173" s="201" t="str">
        <f>IFERROR(IFERROR(IFERROR(INDEX(兵法调用模板!$AW:$AW,MATCH(M173,兵法调用模板!$AU:$AU,0)),INDEX(兵法调用模板!$BA:$BA,MATCH(M173,兵法调用模板!$AY:$AY,0))),INDEX(兵法调用模板!$BE:$BE,MATCH(M173,兵法调用模板!$BC:$BC,0))),"")</f>
        <v/>
      </c>
      <c r="Q173" s="172" t="s">
        <v>441</v>
      </c>
      <c r="R173" s="175">
        <f t="shared" si="15"/>
        <v>1</v>
      </c>
      <c r="T173" s="174" t="str">
        <f>IF(索引!T172="","",索引!T172&amp;3)</f>
        <v/>
      </c>
      <c r="U173" s="172" t="str">
        <f>IFERROR(IF(T173="","",IFERROR(IFERROR(INDEX(兵法调用模板!$BH:$BH,MATCH(T173,兵法调用模板!$AU:$AU,0)),INDEX(兵法调用模板!$BH:$BH,MATCH(T173,兵法调用模板!$AY:$AY,0))),INDEX(兵法调用模板!$BH:$BH,MATCH(T173,兵法调用模板!$BC:$BC,0)))),"")</f>
        <v/>
      </c>
      <c r="V173" s="201" t="str">
        <f>IFERROR(IFERROR(IFERROR(INDEX(兵法调用模板!$AV:$AV,MATCH(T173,兵法调用模板!$AU:$AU,0)),INDEX(兵法调用模板!$AZ:$AZ,MATCH(T173,兵法调用模板!$AY:$AY,0))),INDEX(兵法调用模板!$BD:$BD,MATCH(T173,兵法调用模板!$BC:$BC,0))),"")</f>
        <v/>
      </c>
      <c r="W173" s="201" t="str">
        <f>IFERROR(IFERROR(IFERROR(INDEX(兵法调用模板!$AW:$AW,MATCH(T173,兵法调用模板!$AU:$AU,0)),INDEX(兵法调用模板!$BA:$BA,MATCH(T173,兵法调用模板!$AY:$AY,0))),INDEX(兵法调用模板!$BE:$BE,MATCH(T173,兵法调用模板!$BC:$BC,0))),"")</f>
        <v/>
      </c>
      <c r="X173" s="172" t="s">
        <v>441</v>
      </c>
      <c r="Y173" s="175">
        <f t="shared" si="13"/>
        <v>1</v>
      </c>
      <c r="AA173" s="174" t="str">
        <f>IF(索引!T172="","",索引!T172&amp;4)</f>
        <v/>
      </c>
      <c r="AB173" s="172" t="str">
        <f>IFERROR(IF(AA173="","",IFERROR(IFERROR(INDEX(兵法调用模板!$BH:$BH,MATCH(AA173,兵法调用模板!$AU:$AU,0)),INDEX(兵法调用模板!$BH:$BH,MATCH(AA173,兵法调用模板!$AY:$AY,0))),INDEX(兵法调用模板!$BH:$BH,MATCH(AA173,兵法调用模板!$BC:$BC,0)))),"")</f>
        <v/>
      </c>
      <c r="AC173" s="201" t="str">
        <f>IFERROR(IFERROR(IFERROR(INDEX(兵法调用模板!$AV:$AV,MATCH(AA173,兵法调用模板!$AU:$AU,0)),INDEX(兵法调用模板!$AZ:$AZ,MATCH(AA173,兵法调用模板!$AY:$AY,0))),INDEX(兵法调用模板!$BD:$BD,MATCH(AA173,兵法调用模板!$BC:$BC,0))),"")</f>
        <v/>
      </c>
      <c r="AD173" s="201" t="str">
        <f>IFERROR(IFERROR(IFERROR(INDEX(兵法调用模板!$AW:$AW,MATCH(AA173,兵法调用模板!$AU:$AU,0)),INDEX(兵法调用模板!$BA:$BA,MATCH(AA173,兵法调用模板!$AY:$AY,0))),INDEX(兵法调用模板!$BE:$BE,MATCH(AA173,兵法调用模板!$BC:$BC,0))),"")</f>
        <v/>
      </c>
      <c r="AE173" s="172" t="s">
        <v>441</v>
      </c>
      <c r="AF173" s="175">
        <f t="shared" si="16"/>
        <v>1</v>
      </c>
      <c r="AH173" s="174" t="str">
        <f>IF(索引!T172="","",索引!T172&amp;5)</f>
        <v/>
      </c>
      <c r="AI173" s="172" t="str">
        <f>IFERROR(IF(AH173="","",IFERROR(IFERROR(INDEX(兵法调用模板!$BH:$BH,MATCH(AH173,兵法调用模板!$AU:$AU,0)),INDEX(兵法调用模板!$BH:$BH,MATCH(AH173,兵法调用模板!$AY:$AY,0))),INDEX(兵法调用模板!$BH:$BH,MATCH(AH173,兵法调用模板!$BC:$BC,0)))),"")</f>
        <v/>
      </c>
      <c r="AJ173" s="201" t="str">
        <f>IFERROR(IFERROR(IFERROR(INDEX(兵法调用模板!$AV:$AV,MATCH(AH173,兵法调用模板!$AU:$AU,0)),INDEX(兵法调用模板!$AZ:$AZ,MATCH(AH173,兵法调用模板!$AY:$AY,0))),INDEX(兵法调用模板!$BD:$BD,MATCH(AH173,兵法调用模板!$BC:$BC,0))),"")</f>
        <v/>
      </c>
      <c r="AK173" s="201" t="str">
        <f>IFERROR(IFERROR(IFERROR(INDEX(兵法调用模板!$AW:$AW,MATCH(AH173,兵法调用模板!$AU:$AU,0)),INDEX(兵法调用模板!$BA:$BA,MATCH(AH173,兵法调用模板!$AY:$AY,0))),INDEX(兵法调用模板!$BE:$BE,MATCH(AH173,兵法调用模板!$BC:$BC,0))),"")</f>
        <v/>
      </c>
      <c r="AL173" s="172" t="s">
        <v>441</v>
      </c>
      <c r="AM173" s="175">
        <f t="shared" si="14"/>
        <v>1</v>
      </c>
    </row>
    <row r="174" spans="6:39">
      <c r="F174" s="174" t="str">
        <f>IF(索引!T173="","",索引!T173&amp;1)</f>
        <v/>
      </c>
      <c r="G174" s="172" t="str">
        <f>IFERROR(IF(F174="","",IFERROR(IFERROR(INDEX(兵法调用模板!$BH:$BH,MATCH(F174,兵法调用模板!$AU:$AU,0)),INDEX(兵法调用模板!$BH:$BH,MATCH(F174,兵法调用模板!$AY:$AY,0))),INDEX(兵法调用模板!$BH:$BH,MATCH(F174,兵法调用模板!$BC:$BC,0)))),"")</f>
        <v/>
      </c>
      <c r="H174" s="201" t="str">
        <f>IFERROR(IFERROR(IFERROR(INDEX(兵法调用模板!$AV:$AV,MATCH(F174,兵法调用模板!$AU:$AU,0)),INDEX(兵法调用模板!$AZ:$AZ,MATCH(F174,兵法调用模板!$AY:$AY,0))),INDEX(兵法调用模板!$BD:$BD,MATCH(F174,兵法调用模板!$BC:$BC,0))),"")</f>
        <v/>
      </c>
      <c r="I174" s="201" t="str">
        <f>IFERROR(IFERROR(IFERROR(INDEX(兵法调用模板!$AW:$AW,MATCH(F174,兵法调用模板!$AU:$AU,0)),INDEX(兵法调用模板!$BA:$BA,MATCH(F174,兵法调用模板!$AY:$AY,0))),INDEX(兵法调用模板!$BE:$BE,MATCH(F174,兵法调用模板!$BC:$BC,0))),"")</f>
        <v/>
      </c>
      <c r="J174" s="172" t="s">
        <v>441</v>
      </c>
      <c r="K174" s="175">
        <f t="shared" si="17"/>
        <v>1</v>
      </c>
      <c r="M174" s="174" t="str">
        <f>IF(索引!T173="","",索引!T173&amp;2)</f>
        <v/>
      </c>
      <c r="N174" s="172" t="str">
        <f>IFERROR(IF(M174="","",IFERROR(IFERROR(INDEX(兵法调用模板!$BH:$BH,MATCH(M174,兵法调用模板!$AU:$AU,0)),INDEX(兵法调用模板!$BH:$BH,MATCH(M174,兵法调用模板!$AY:$AY,0))),INDEX(兵法调用模板!$BH:$BH,MATCH(M174,兵法调用模板!$BC:$BC,0)))),"")</f>
        <v/>
      </c>
      <c r="O174" s="201" t="str">
        <f>IFERROR(IFERROR(IFERROR(INDEX(兵法调用模板!$AV:$AV,MATCH(M174,兵法调用模板!$AU:$AU,0)),INDEX(兵法调用模板!$AZ:$AZ,MATCH(M174,兵法调用模板!$AY:$AY,0))),INDEX(兵法调用模板!$BD:$BD,MATCH(M174,兵法调用模板!$BC:$BC,0))),"")</f>
        <v/>
      </c>
      <c r="P174" s="201" t="str">
        <f>IFERROR(IFERROR(IFERROR(INDEX(兵法调用模板!$AW:$AW,MATCH(M174,兵法调用模板!$AU:$AU,0)),INDEX(兵法调用模板!$BA:$BA,MATCH(M174,兵法调用模板!$AY:$AY,0))),INDEX(兵法调用模板!$BE:$BE,MATCH(M174,兵法调用模板!$BC:$BC,0))),"")</f>
        <v/>
      </c>
      <c r="Q174" s="172" t="s">
        <v>441</v>
      </c>
      <c r="R174" s="175">
        <f t="shared" si="15"/>
        <v>1</v>
      </c>
      <c r="T174" s="174" t="str">
        <f>IF(索引!T173="","",索引!T173&amp;3)</f>
        <v/>
      </c>
      <c r="U174" s="172" t="str">
        <f>IFERROR(IF(T174="","",IFERROR(IFERROR(INDEX(兵法调用模板!$BH:$BH,MATCH(T174,兵法调用模板!$AU:$AU,0)),INDEX(兵法调用模板!$BH:$BH,MATCH(T174,兵法调用模板!$AY:$AY,0))),INDEX(兵法调用模板!$BH:$BH,MATCH(T174,兵法调用模板!$BC:$BC,0)))),"")</f>
        <v/>
      </c>
      <c r="V174" s="201" t="str">
        <f>IFERROR(IFERROR(IFERROR(INDEX(兵法调用模板!$AV:$AV,MATCH(T174,兵法调用模板!$AU:$AU,0)),INDEX(兵法调用模板!$AZ:$AZ,MATCH(T174,兵法调用模板!$AY:$AY,0))),INDEX(兵法调用模板!$BD:$BD,MATCH(T174,兵法调用模板!$BC:$BC,0))),"")</f>
        <v/>
      </c>
      <c r="W174" s="201" t="str">
        <f>IFERROR(IFERROR(IFERROR(INDEX(兵法调用模板!$AW:$AW,MATCH(T174,兵法调用模板!$AU:$AU,0)),INDEX(兵法调用模板!$BA:$BA,MATCH(T174,兵法调用模板!$AY:$AY,0))),INDEX(兵法调用模板!$BE:$BE,MATCH(T174,兵法调用模板!$BC:$BC,0))),"")</f>
        <v/>
      </c>
      <c r="X174" s="172" t="s">
        <v>441</v>
      </c>
      <c r="Y174" s="175">
        <f t="shared" si="13"/>
        <v>1</v>
      </c>
      <c r="AA174" s="174" t="str">
        <f>IF(索引!T173="","",索引!T173&amp;4)</f>
        <v/>
      </c>
      <c r="AB174" s="172" t="str">
        <f>IFERROR(IF(AA174="","",IFERROR(IFERROR(INDEX(兵法调用模板!$BH:$BH,MATCH(AA174,兵法调用模板!$AU:$AU,0)),INDEX(兵法调用模板!$BH:$BH,MATCH(AA174,兵法调用模板!$AY:$AY,0))),INDEX(兵法调用模板!$BH:$BH,MATCH(AA174,兵法调用模板!$BC:$BC,0)))),"")</f>
        <v/>
      </c>
      <c r="AC174" s="201" t="str">
        <f>IFERROR(IFERROR(IFERROR(INDEX(兵法调用模板!$AV:$AV,MATCH(AA174,兵法调用模板!$AU:$AU,0)),INDEX(兵法调用模板!$AZ:$AZ,MATCH(AA174,兵法调用模板!$AY:$AY,0))),INDEX(兵法调用模板!$BD:$BD,MATCH(AA174,兵法调用模板!$BC:$BC,0))),"")</f>
        <v/>
      </c>
      <c r="AD174" s="201" t="str">
        <f>IFERROR(IFERROR(IFERROR(INDEX(兵法调用模板!$AW:$AW,MATCH(AA174,兵法调用模板!$AU:$AU,0)),INDEX(兵法调用模板!$BA:$BA,MATCH(AA174,兵法调用模板!$AY:$AY,0))),INDEX(兵法调用模板!$BE:$BE,MATCH(AA174,兵法调用模板!$BC:$BC,0))),"")</f>
        <v/>
      </c>
      <c r="AE174" s="172" t="s">
        <v>441</v>
      </c>
      <c r="AF174" s="175">
        <f t="shared" si="16"/>
        <v>1</v>
      </c>
      <c r="AH174" s="174" t="str">
        <f>IF(索引!T173="","",索引!T173&amp;5)</f>
        <v/>
      </c>
      <c r="AI174" s="172" t="str">
        <f>IFERROR(IF(AH174="","",IFERROR(IFERROR(INDEX(兵法调用模板!$BH:$BH,MATCH(AH174,兵法调用模板!$AU:$AU,0)),INDEX(兵法调用模板!$BH:$BH,MATCH(AH174,兵法调用模板!$AY:$AY,0))),INDEX(兵法调用模板!$BH:$BH,MATCH(AH174,兵法调用模板!$BC:$BC,0)))),"")</f>
        <v/>
      </c>
      <c r="AJ174" s="201" t="str">
        <f>IFERROR(IFERROR(IFERROR(INDEX(兵法调用模板!$AV:$AV,MATCH(AH174,兵法调用模板!$AU:$AU,0)),INDEX(兵法调用模板!$AZ:$AZ,MATCH(AH174,兵法调用模板!$AY:$AY,0))),INDEX(兵法调用模板!$BD:$BD,MATCH(AH174,兵法调用模板!$BC:$BC,0))),"")</f>
        <v/>
      </c>
      <c r="AK174" s="201" t="str">
        <f>IFERROR(IFERROR(IFERROR(INDEX(兵法调用模板!$AW:$AW,MATCH(AH174,兵法调用模板!$AU:$AU,0)),INDEX(兵法调用模板!$BA:$BA,MATCH(AH174,兵法调用模板!$AY:$AY,0))),INDEX(兵法调用模板!$BE:$BE,MATCH(AH174,兵法调用模板!$BC:$BC,0))),"")</f>
        <v/>
      </c>
      <c r="AL174" s="172" t="s">
        <v>441</v>
      </c>
      <c r="AM174" s="175">
        <f t="shared" si="14"/>
        <v>1</v>
      </c>
    </row>
    <row r="175" spans="6:39">
      <c r="F175" s="174" t="str">
        <f>IF(索引!T174="","",索引!T174&amp;1)</f>
        <v/>
      </c>
      <c r="G175" s="172" t="str">
        <f>IFERROR(IF(F175="","",IFERROR(IFERROR(INDEX(兵法调用模板!$BH:$BH,MATCH(F175,兵法调用模板!$AU:$AU,0)),INDEX(兵法调用模板!$BH:$BH,MATCH(F175,兵法调用模板!$AY:$AY,0))),INDEX(兵法调用模板!$BH:$BH,MATCH(F175,兵法调用模板!$BC:$BC,0)))),"")</f>
        <v/>
      </c>
      <c r="H175" s="201" t="str">
        <f>IFERROR(IFERROR(IFERROR(INDEX(兵法调用模板!$AV:$AV,MATCH(F175,兵法调用模板!$AU:$AU,0)),INDEX(兵法调用模板!$AZ:$AZ,MATCH(F175,兵法调用模板!$AY:$AY,0))),INDEX(兵法调用模板!$BD:$BD,MATCH(F175,兵法调用模板!$BC:$BC,0))),"")</f>
        <v/>
      </c>
      <c r="I175" s="201" t="str">
        <f>IFERROR(IFERROR(IFERROR(INDEX(兵法调用模板!$AW:$AW,MATCH(F175,兵法调用模板!$AU:$AU,0)),INDEX(兵法调用模板!$BA:$BA,MATCH(F175,兵法调用模板!$AY:$AY,0))),INDEX(兵法调用模板!$BE:$BE,MATCH(F175,兵法调用模板!$BC:$BC,0))),"")</f>
        <v/>
      </c>
      <c r="J175" s="172" t="s">
        <v>441</v>
      </c>
      <c r="K175" s="175">
        <f t="shared" si="17"/>
        <v>1</v>
      </c>
      <c r="M175" s="174" t="str">
        <f>IF(索引!T174="","",索引!T174&amp;2)</f>
        <v/>
      </c>
      <c r="N175" s="172" t="str">
        <f>IFERROR(IF(M175="","",IFERROR(IFERROR(INDEX(兵法调用模板!$BH:$BH,MATCH(M175,兵法调用模板!$AU:$AU,0)),INDEX(兵法调用模板!$BH:$BH,MATCH(M175,兵法调用模板!$AY:$AY,0))),INDEX(兵法调用模板!$BH:$BH,MATCH(M175,兵法调用模板!$BC:$BC,0)))),"")</f>
        <v/>
      </c>
      <c r="O175" s="201" t="str">
        <f>IFERROR(IFERROR(IFERROR(INDEX(兵法调用模板!$AV:$AV,MATCH(M175,兵法调用模板!$AU:$AU,0)),INDEX(兵法调用模板!$AZ:$AZ,MATCH(M175,兵法调用模板!$AY:$AY,0))),INDEX(兵法调用模板!$BD:$BD,MATCH(M175,兵法调用模板!$BC:$BC,0))),"")</f>
        <v/>
      </c>
      <c r="P175" s="201" t="str">
        <f>IFERROR(IFERROR(IFERROR(INDEX(兵法调用模板!$AW:$AW,MATCH(M175,兵法调用模板!$AU:$AU,0)),INDEX(兵法调用模板!$BA:$BA,MATCH(M175,兵法调用模板!$AY:$AY,0))),INDEX(兵法调用模板!$BE:$BE,MATCH(M175,兵法调用模板!$BC:$BC,0))),"")</f>
        <v/>
      </c>
      <c r="Q175" s="172" t="s">
        <v>441</v>
      </c>
      <c r="R175" s="175">
        <f t="shared" si="15"/>
        <v>1</v>
      </c>
      <c r="T175" s="174" t="str">
        <f>IF(索引!T174="","",索引!T174&amp;3)</f>
        <v/>
      </c>
      <c r="U175" s="172" t="str">
        <f>IFERROR(IF(T175="","",IFERROR(IFERROR(INDEX(兵法调用模板!$BH:$BH,MATCH(T175,兵法调用模板!$AU:$AU,0)),INDEX(兵法调用模板!$BH:$BH,MATCH(T175,兵法调用模板!$AY:$AY,0))),INDEX(兵法调用模板!$BH:$BH,MATCH(T175,兵法调用模板!$BC:$BC,0)))),"")</f>
        <v/>
      </c>
      <c r="V175" s="201" t="str">
        <f>IFERROR(IFERROR(IFERROR(INDEX(兵法调用模板!$AV:$AV,MATCH(T175,兵法调用模板!$AU:$AU,0)),INDEX(兵法调用模板!$AZ:$AZ,MATCH(T175,兵法调用模板!$AY:$AY,0))),INDEX(兵法调用模板!$BD:$BD,MATCH(T175,兵法调用模板!$BC:$BC,0))),"")</f>
        <v/>
      </c>
      <c r="W175" s="201" t="str">
        <f>IFERROR(IFERROR(IFERROR(INDEX(兵法调用模板!$AW:$AW,MATCH(T175,兵法调用模板!$AU:$AU,0)),INDEX(兵法调用模板!$BA:$BA,MATCH(T175,兵法调用模板!$AY:$AY,0))),INDEX(兵法调用模板!$BE:$BE,MATCH(T175,兵法调用模板!$BC:$BC,0))),"")</f>
        <v/>
      </c>
      <c r="X175" s="172" t="s">
        <v>441</v>
      </c>
      <c r="Y175" s="175">
        <f t="shared" si="13"/>
        <v>1</v>
      </c>
      <c r="AA175" s="174" t="str">
        <f>IF(索引!T174="","",索引!T174&amp;4)</f>
        <v/>
      </c>
      <c r="AB175" s="172" t="str">
        <f>IFERROR(IF(AA175="","",IFERROR(IFERROR(INDEX(兵法调用模板!$BH:$BH,MATCH(AA175,兵法调用模板!$AU:$AU,0)),INDEX(兵法调用模板!$BH:$BH,MATCH(AA175,兵法调用模板!$AY:$AY,0))),INDEX(兵法调用模板!$BH:$BH,MATCH(AA175,兵法调用模板!$BC:$BC,0)))),"")</f>
        <v/>
      </c>
      <c r="AC175" s="201" t="str">
        <f>IFERROR(IFERROR(IFERROR(INDEX(兵法调用模板!$AV:$AV,MATCH(AA175,兵法调用模板!$AU:$AU,0)),INDEX(兵法调用模板!$AZ:$AZ,MATCH(AA175,兵法调用模板!$AY:$AY,0))),INDEX(兵法调用模板!$BD:$BD,MATCH(AA175,兵法调用模板!$BC:$BC,0))),"")</f>
        <v/>
      </c>
      <c r="AD175" s="201" t="str">
        <f>IFERROR(IFERROR(IFERROR(INDEX(兵法调用模板!$AW:$AW,MATCH(AA175,兵法调用模板!$AU:$AU,0)),INDEX(兵法调用模板!$BA:$BA,MATCH(AA175,兵法调用模板!$AY:$AY,0))),INDEX(兵法调用模板!$BE:$BE,MATCH(AA175,兵法调用模板!$BC:$BC,0))),"")</f>
        <v/>
      </c>
      <c r="AE175" s="172" t="s">
        <v>441</v>
      </c>
      <c r="AF175" s="175">
        <f t="shared" si="16"/>
        <v>1</v>
      </c>
      <c r="AH175" s="174" t="str">
        <f>IF(索引!T174="","",索引!T174&amp;5)</f>
        <v/>
      </c>
      <c r="AI175" s="172" t="str">
        <f>IFERROR(IF(AH175="","",IFERROR(IFERROR(INDEX(兵法调用模板!$BH:$BH,MATCH(AH175,兵法调用模板!$AU:$AU,0)),INDEX(兵法调用模板!$BH:$BH,MATCH(AH175,兵法调用模板!$AY:$AY,0))),INDEX(兵法调用模板!$BH:$BH,MATCH(AH175,兵法调用模板!$BC:$BC,0)))),"")</f>
        <v/>
      </c>
      <c r="AJ175" s="201" t="str">
        <f>IFERROR(IFERROR(IFERROR(INDEX(兵法调用模板!$AV:$AV,MATCH(AH175,兵法调用模板!$AU:$AU,0)),INDEX(兵法调用模板!$AZ:$AZ,MATCH(AH175,兵法调用模板!$AY:$AY,0))),INDEX(兵法调用模板!$BD:$BD,MATCH(AH175,兵法调用模板!$BC:$BC,0))),"")</f>
        <v/>
      </c>
      <c r="AK175" s="201" t="str">
        <f>IFERROR(IFERROR(IFERROR(INDEX(兵法调用模板!$AW:$AW,MATCH(AH175,兵法调用模板!$AU:$AU,0)),INDEX(兵法调用模板!$BA:$BA,MATCH(AH175,兵法调用模板!$AY:$AY,0))),INDEX(兵法调用模板!$BE:$BE,MATCH(AH175,兵法调用模板!$BC:$BC,0))),"")</f>
        <v/>
      </c>
      <c r="AL175" s="172" t="s">
        <v>441</v>
      </c>
      <c r="AM175" s="175">
        <f t="shared" si="14"/>
        <v>1</v>
      </c>
    </row>
    <row r="176" spans="6:39">
      <c r="F176" s="174" t="str">
        <f>IF(索引!T175="","",索引!T175&amp;1)</f>
        <v/>
      </c>
      <c r="G176" s="172" t="str">
        <f>IFERROR(IF(F176="","",IFERROR(IFERROR(INDEX(兵法调用模板!$BH:$BH,MATCH(F176,兵法调用模板!$AU:$AU,0)),INDEX(兵法调用模板!$BH:$BH,MATCH(F176,兵法调用模板!$AY:$AY,0))),INDEX(兵法调用模板!$BH:$BH,MATCH(F176,兵法调用模板!$BC:$BC,0)))),"")</f>
        <v/>
      </c>
      <c r="H176" s="201" t="str">
        <f>IFERROR(IFERROR(IFERROR(INDEX(兵法调用模板!$AV:$AV,MATCH(F176,兵法调用模板!$AU:$AU,0)),INDEX(兵法调用模板!$AZ:$AZ,MATCH(F176,兵法调用模板!$AY:$AY,0))),INDEX(兵法调用模板!$BD:$BD,MATCH(F176,兵法调用模板!$BC:$BC,0))),"")</f>
        <v/>
      </c>
      <c r="I176" s="201" t="str">
        <f>IFERROR(IFERROR(IFERROR(INDEX(兵法调用模板!$AW:$AW,MATCH(F176,兵法调用模板!$AU:$AU,0)),INDEX(兵法调用模板!$BA:$BA,MATCH(F176,兵法调用模板!$AY:$AY,0))),INDEX(兵法调用模板!$BE:$BE,MATCH(F176,兵法调用模板!$BC:$BC,0))),"")</f>
        <v/>
      </c>
      <c r="J176" s="172" t="s">
        <v>441</v>
      </c>
      <c r="K176" s="175">
        <f t="shared" si="17"/>
        <v>1</v>
      </c>
      <c r="M176" s="174" t="str">
        <f>IF(索引!T175="","",索引!T175&amp;2)</f>
        <v/>
      </c>
      <c r="N176" s="172" t="str">
        <f>IFERROR(IF(M176="","",IFERROR(IFERROR(INDEX(兵法调用模板!$BH:$BH,MATCH(M176,兵法调用模板!$AU:$AU,0)),INDEX(兵法调用模板!$BH:$BH,MATCH(M176,兵法调用模板!$AY:$AY,0))),INDEX(兵法调用模板!$BH:$BH,MATCH(M176,兵法调用模板!$BC:$BC,0)))),"")</f>
        <v/>
      </c>
      <c r="O176" s="201" t="str">
        <f>IFERROR(IFERROR(IFERROR(INDEX(兵法调用模板!$AV:$AV,MATCH(M176,兵法调用模板!$AU:$AU,0)),INDEX(兵法调用模板!$AZ:$AZ,MATCH(M176,兵法调用模板!$AY:$AY,0))),INDEX(兵法调用模板!$BD:$BD,MATCH(M176,兵法调用模板!$BC:$BC,0))),"")</f>
        <v/>
      </c>
      <c r="P176" s="201" t="str">
        <f>IFERROR(IFERROR(IFERROR(INDEX(兵法调用模板!$AW:$AW,MATCH(M176,兵法调用模板!$AU:$AU,0)),INDEX(兵法调用模板!$BA:$BA,MATCH(M176,兵法调用模板!$AY:$AY,0))),INDEX(兵法调用模板!$BE:$BE,MATCH(M176,兵法调用模板!$BC:$BC,0))),"")</f>
        <v/>
      </c>
      <c r="Q176" s="172" t="s">
        <v>441</v>
      </c>
      <c r="R176" s="175">
        <f t="shared" si="15"/>
        <v>1</v>
      </c>
      <c r="T176" s="174" t="str">
        <f>IF(索引!T175="","",索引!T175&amp;3)</f>
        <v/>
      </c>
      <c r="U176" s="172" t="str">
        <f>IFERROR(IF(T176="","",IFERROR(IFERROR(INDEX(兵法调用模板!$BH:$BH,MATCH(T176,兵法调用模板!$AU:$AU,0)),INDEX(兵法调用模板!$BH:$BH,MATCH(T176,兵法调用模板!$AY:$AY,0))),INDEX(兵法调用模板!$BH:$BH,MATCH(T176,兵法调用模板!$BC:$BC,0)))),"")</f>
        <v/>
      </c>
      <c r="V176" s="201" t="str">
        <f>IFERROR(IFERROR(IFERROR(INDEX(兵法调用模板!$AV:$AV,MATCH(T176,兵法调用模板!$AU:$AU,0)),INDEX(兵法调用模板!$AZ:$AZ,MATCH(T176,兵法调用模板!$AY:$AY,0))),INDEX(兵法调用模板!$BD:$BD,MATCH(T176,兵法调用模板!$BC:$BC,0))),"")</f>
        <v/>
      </c>
      <c r="W176" s="201" t="str">
        <f>IFERROR(IFERROR(IFERROR(INDEX(兵法调用模板!$AW:$AW,MATCH(T176,兵法调用模板!$AU:$AU,0)),INDEX(兵法调用模板!$BA:$BA,MATCH(T176,兵法调用模板!$AY:$AY,0))),INDEX(兵法调用模板!$BE:$BE,MATCH(T176,兵法调用模板!$BC:$BC,0))),"")</f>
        <v/>
      </c>
      <c r="X176" s="172" t="s">
        <v>441</v>
      </c>
      <c r="Y176" s="175">
        <f t="shared" si="13"/>
        <v>1</v>
      </c>
      <c r="AA176" s="174" t="str">
        <f>IF(索引!T175="","",索引!T175&amp;4)</f>
        <v/>
      </c>
      <c r="AB176" s="172" t="str">
        <f>IFERROR(IF(AA176="","",IFERROR(IFERROR(INDEX(兵法调用模板!$BH:$BH,MATCH(AA176,兵法调用模板!$AU:$AU,0)),INDEX(兵法调用模板!$BH:$BH,MATCH(AA176,兵法调用模板!$AY:$AY,0))),INDEX(兵法调用模板!$BH:$BH,MATCH(AA176,兵法调用模板!$BC:$BC,0)))),"")</f>
        <v/>
      </c>
      <c r="AC176" s="201" t="str">
        <f>IFERROR(IFERROR(IFERROR(INDEX(兵法调用模板!$AV:$AV,MATCH(AA176,兵法调用模板!$AU:$AU,0)),INDEX(兵法调用模板!$AZ:$AZ,MATCH(AA176,兵法调用模板!$AY:$AY,0))),INDEX(兵法调用模板!$BD:$BD,MATCH(AA176,兵法调用模板!$BC:$BC,0))),"")</f>
        <v/>
      </c>
      <c r="AD176" s="201" t="str">
        <f>IFERROR(IFERROR(IFERROR(INDEX(兵法调用模板!$AW:$AW,MATCH(AA176,兵法调用模板!$AU:$AU,0)),INDEX(兵法调用模板!$BA:$BA,MATCH(AA176,兵法调用模板!$AY:$AY,0))),INDEX(兵法调用模板!$BE:$BE,MATCH(AA176,兵法调用模板!$BC:$BC,0))),"")</f>
        <v/>
      </c>
      <c r="AE176" s="172" t="s">
        <v>441</v>
      </c>
      <c r="AF176" s="175">
        <f t="shared" si="16"/>
        <v>1</v>
      </c>
      <c r="AH176" s="174" t="str">
        <f>IF(索引!T175="","",索引!T175&amp;5)</f>
        <v/>
      </c>
      <c r="AI176" s="172" t="str">
        <f>IFERROR(IF(AH176="","",IFERROR(IFERROR(INDEX(兵法调用模板!$BH:$BH,MATCH(AH176,兵法调用模板!$AU:$AU,0)),INDEX(兵法调用模板!$BH:$BH,MATCH(AH176,兵法调用模板!$AY:$AY,0))),INDEX(兵法调用模板!$BH:$BH,MATCH(AH176,兵法调用模板!$BC:$BC,0)))),"")</f>
        <v/>
      </c>
      <c r="AJ176" s="201" t="str">
        <f>IFERROR(IFERROR(IFERROR(INDEX(兵法调用模板!$AV:$AV,MATCH(AH176,兵法调用模板!$AU:$AU,0)),INDEX(兵法调用模板!$AZ:$AZ,MATCH(AH176,兵法调用模板!$AY:$AY,0))),INDEX(兵法调用模板!$BD:$BD,MATCH(AH176,兵法调用模板!$BC:$BC,0))),"")</f>
        <v/>
      </c>
      <c r="AK176" s="201" t="str">
        <f>IFERROR(IFERROR(IFERROR(INDEX(兵法调用模板!$AW:$AW,MATCH(AH176,兵法调用模板!$AU:$AU,0)),INDEX(兵法调用模板!$BA:$BA,MATCH(AH176,兵法调用模板!$AY:$AY,0))),INDEX(兵法调用模板!$BE:$BE,MATCH(AH176,兵法调用模板!$BC:$BC,0))),"")</f>
        <v/>
      </c>
      <c r="AL176" s="172" t="s">
        <v>441</v>
      </c>
      <c r="AM176" s="175">
        <f t="shared" si="14"/>
        <v>1</v>
      </c>
    </row>
    <row r="177" spans="6:39">
      <c r="F177" s="174" t="str">
        <f>IF(索引!T176="","",索引!T176&amp;1)</f>
        <v/>
      </c>
      <c r="G177" s="172" t="str">
        <f>IFERROR(IF(F177="","",IFERROR(IFERROR(INDEX(兵法调用模板!$BH:$BH,MATCH(F177,兵法调用模板!$AU:$AU,0)),INDEX(兵法调用模板!$BH:$BH,MATCH(F177,兵法调用模板!$AY:$AY,0))),INDEX(兵法调用模板!$BH:$BH,MATCH(F177,兵法调用模板!$BC:$BC,0)))),"")</f>
        <v/>
      </c>
      <c r="H177" s="201" t="str">
        <f>IFERROR(IFERROR(IFERROR(INDEX(兵法调用模板!$AV:$AV,MATCH(F177,兵法调用模板!$AU:$AU,0)),INDEX(兵法调用模板!$AZ:$AZ,MATCH(F177,兵法调用模板!$AY:$AY,0))),INDEX(兵法调用模板!$BD:$BD,MATCH(F177,兵法调用模板!$BC:$BC,0))),"")</f>
        <v/>
      </c>
      <c r="I177" s="201" t="str">
        <f>IFERROR(IFERROR(IFERROR(INDEX(兵法调用模板!$AW:$AW,MATCH(F177,兵法调用模板!$AU:$AU,0)),INDEX(兵法调用模板!$BA:$BA,MATCH(F177,兵法调用模板!$AY:$AY,0))),INDEX(兵法调用模板!$BE:$BE,MATCH(F177,兵法调用模板!$BC:$BC,0))),"")</f>
        <v/>
      </c>
      <c r="J177" s="172" t="s">
        <v>441</v>
      </c>
      <c r="K177" s="175">
        <f t="shared" si="17"/>
        <v>1</v>
      </c>
      <c r="M177" s="174" t="str">
        <f>IF(索引!T176="","",索引!T176&amp;2)</f>
        <v/>
      </c>
      <c r="N177" s="172" t="str">
        <f>IFERROR(IF(M177="","",IFERROR(IFERROR(INDEX(兵法调用模板!$BH:$BH,MATCH(M177,兵法调用模板!$AU:$AU,0)),INDEX(兵法调用模板!$BH:$BH,MATCH(M177,兵法调用模板!$AY:$AY,0))),INDEX(兵法调用模板!$BH:$BH,MATCH(M177,兵法调用模板!$BC:$BC,0)))),"")</f>
        <v/>
      </c>
      <c r="O177" s="201" t="str">
        <f>IFERROR(IFERROR(IFERROR(INDEX(兵法调用模板!$AV:$AV,MATCH(M177,兵法调用模板!$AU:$AU,0)),INDEX(兵法调用模板!$AZ:$AZ,MATCH(M177,兵法调用模板!$AY:$AY,0))),INDEX(兵法调用模板!$BD:$BD,MATCH(M177,兵法调用模板!$BC:$BC,0))),"")</f>
        <v/>
      </c>
      <c r="P177" s="201" t="str">
        <f>IFERROR(IFERROR(IFERROR(INDEX(兵法调用模板!$AW:$AW,MATCH(M177,兵法调用模板!$AU:$AU,0)),INDEX(兵法调用模板!$BA:$BA,MATCH(M177,兵法调用模板!$AY:$AY,0))),INDEX(兵法调用模板!$BE:$BE,MATCH(M177,兵法调用模板!$BC:$BC,0))),"")</f>
        <v/>
      </c>
      <c r="Q177" s="172" t="s">
        <v>441</v>
      </c>
      <c r="R177" s="175">
        <f t="shared" si="15"/>
        <v>1</v>
      </c>
      <c r="T177" s="174" t="str">
        <f>IF(索引!T176="","",索引!T176&amp;3)</f>
        <v/>
      </c>
      <c r="U177" s="172" t="str">
        <f>IFERROR(IF(T177="","",IFERROR(IFERROR(INDEX(兵法调用模板!$BH:$BH,MATCH(T177,兵法调用模板!$AU:$AU,0)),INDEX(兵法调用模板!$BH:$BH,MATCH(T177,兵法调用模板!$AY:$AY,0))),INDEX(兵法调用模板!$BH:$BH,MATCH(T177,兵法调用模板!$BC:$BC,0)))),"")</f>
        <v/>
      </c>
      <c r="V177" s="201" t="str">
        <f>IFERROR(IFERROR(IFERROR(INDEX(兵法调用模板!$AV:$AV,MATCH(T177,兵法调用模板!$AU:$AU,0)),INDEX(兵法调用模板!$AZ:$AZ,MATCH(T177,兵法调用模板!$AY:$AY,0))),INDEX(兵法调用模板!$BD:$BD,MATCH(T177,兵法调用模板!$BC:$BC,0))),"")</f>
        <v/>
      </c>
      <c r="W177" s="201" t="str">
        <f>IFERROR(IFERROR(IFERROR(INDEX(兵法调用模板!$AW:$AW,MATCH(T177,兵法调用模板!$AU:$AU,0)),INDEX(兵法调用模板!$BA:$BA,MATCH(T177,兵法调用模板!$AY:$AY,0))),INDEX(兵法调用模板!$BE:$BE,MATCH(T177,兵法调用模板!$BC:$BC,0))),"")</f>
        <v/>
      </c>
      <c r="X177" s="172" t="s">
        <v>441</v>
      </c>
      <c r="Y177" s="175">
        <f t="shared" si="13"/>
        <v>1</v>
      </c>
      <c r="AA177" s="174" t="str">
        <f>IF(索引!T176="","",索引!T176&amp;4)</f>
        <v/>
      </c>
      <c r="AB177" s="172" t="str">
        <f>IFERROR(IF(AA177="","",IFERROR(IFERROR(INDEX(兵法调用模板!$BH:$BH,MATCH(AA177,兵法调用模板!$AU:$AU,0)),INDEX(兵法调用模板!$BH:$BH,MATCH(AA177,兵法调用模板!$AY:$AY,0))),INDEX(兵法调用模板!$BH:$BH,MATCH(AA177,兵法调用模板!$BC:$BC,0)))),"")</f>
        <v/>
      </c>
      <c r="AC177" s="201" t="str">
        <f>IFERROR(IFERROR(IFERROR(INDEX(兵法调用模板!$AV:$AV,MATCH(AA177,兵法调用模板!$AU:$AU,0)),INDEX(兵法调用模板!$AZ:$AZ,MATCH(AA177,兵法调用模板!$AY:$AY,0))),INDEX(兵法调用模板!$BD:$BD,MATCH(AA177,兵法调用模板!$BC:$BC,0))),"")</f>
        <v/>
      </c>
      <c r="AD177" s="201" t="str">
        <f>IFERROR(IFERROR(IFERROR(INDEX(兵法调用模板!$AW:$AW,MATCH(AA177,兵法调用模板!$AU:$AU,0)),INDEX(兵法调用模板!$BA:$BA,MATCH(AA177,兵法调用模板!$AY:$AY,0))),INDEX(兵法调用模板!$BE:$BE,MATCH(AA177,兵法调用模板!$BC:$BC,0))),"")</f>
        <v/>
      </c>
      <c r="AE177" s="172" t="s">
        <v>441</v>
      </c>
      <c r="AF177" s="175">
        <f t="shared" si="16"/>
        <v>1</v>
      </c>
      <c r="AH177" s="174" t="str">
        <f>IF(索引!T176="","",索引!T176&amp;5)</f>
        <v/>
      </c>
      <c r="AI177" s="172" t="str">
        <f>IFERROR(IF(AH177="","",IFERROR(IFERROR(INDEX(兵法调用模板!$BH:$BH,MATCH(AH177,兵法调用模板!$AU:$AU,0)),INDEX(兵法调用模板!$BH:$BH,MATCH(AH177,兵法调用模板!$AY:$AY,0))),INDEX(兵法调用模板!$BH:$BH,MATCH(AH177,兵法调用模板!$BC:$BC,0)))),"")</f>
        <v/>
      </c>
      <c r="AJ177" s="201" t="str">
        <f>IFERROR(IFERROR(IFERROR(INDEX(兵法调用模板!$AV:$AV,MATCH(AH177,兵法调用模板!$AU:$AU,0)),INDEX(兵法调用模板!$AZ:$AZ,MATCH(AH177,兵法调用模板!$AY:$AY,0))),INDEX(兵法调用模板!$BD:$BD,MATCH(AH177,兵法调用模板!$BC:$BC,0))),"")</f>
        <v/>
      </c>
      <c r="AK177" s="201" t="str">
        <f>IFERROR(IFERROR(IFERROR(INDEX(兵法调用模板!$AW:$AW,MATCH(AH177,兵法调用模板!$AU:$AU,0)),INDEX(兵法调用模板!$BA:$BA,MATCH(AH177,兵法调用模板!$AY:$AY,0))),INDEX(兵法调用模板!$BE:$BE,MATCH(AH177,兵法调用模板!$BC:$BC,0))),"")</f>
        <v/>
      </c>
      <c r="AL177" s="172" t="s">
        <v>441</v>
      </c>
      <c r="AM177" s="175">
        <f t="shared" si="14"/>
        <v>1</v>
      </c>
    </row>
    <row r="178" spans="6:39">
      <c r="F178" s="174" t="str">
        <f>IF(索引!T177="","",索引!T177&amp;1)</f>
        <v/>
      </c>
      <c r="G178" s="172" t="str">
        <f>IFERROR(IF(F178="","",IFERROR(IFERROR(INDEX(兵法调用模板!$BH:$BH,MATCH(F178,兵法调用模板!$AU:$AU,0)),INDEX(兵法调用模板!$BH:$BH,MATCH(F178,兵法调用模板!$AY:$AY,0))),INDEX(兵法调用模板!$BH:$BH,MATCH(F178,兵法调用模板!$BC:$BC,0)))),"")</f>
        <v/>
      </c>
      <c r="H178" s="201" t="str">
        <f>IFERROR(IFERROR(IFERROR(INDEX(兵法调用模板!$AV:$AV,MATCH(F178,兵法调用模板!$AU:$AU,0)),INDEX(兵法调用模板!$AZ:$AZ,MATCH(F178,兵法调用模板!$AY:$AY,0))),INDEX(兵法调用模板!$BD:$BD,MATCH(F178,兵法调用模板!$BC:$BC,0))),"")</f>
        <v/>
      </c>
      <c r="I178" s="201" t="str">
        <f>IFERROR(IFERROR(IFERROR(INDEX(兵法调用模板!$AW:$AW,MATCH(F178,兵法调用模板!$AU:$AU,0)),INDEX(兵法调用模板!$BA:$BA,MATCH(F178,兵法调用模板!$AY:$AY,0))),INDEX(兵法调用模板!$BE:$BE,MATCH(F178,兵法调用模板!$BC:$BC,0))),"")</f>
        <v/>
      </c>
      <c r="J178" s="172" t="s">
        <v>441</v>
      </c>
      <c r="K178" s="175">
        <f t="shared" si="17"/>
        <v>1</v>
      </c>
      <c r="M178" s="174" t="str">
        <f>IF(索引!T177="","",索引!T177&amp;2)</f>
        <v/>
      </c>
      <c r="N178" s="172" t="str">
        <f>IFERROR(IF(M178="","",IFERROR(IFERROR(INDEX(兵法调用模板!$BH:$BH,MATCH(M178,兵法调用模板!$AU:$AU,0)),INDEX(兵法调用模板!$BH:$BH,MATCH(M178,兵法调用模板!$AY:$AY,0))),INDEX(兵法调用模板!$BH:$BH,MATCH(M178,兵法调用模板!$BC:$BC,0)))),"")</f>
        <v/>
      </c>
      <c r="O178" s="201" t="str">
        <f>IFERROR(IFERROR(IFERROR(INDEX(兵法调用模板!$AV:$AV,MATCH(M178,兵法调用模板!$AU:$AU,0)),INDEX(兵法调用模板!$AZ:$AZ,MATCH(M178,兵法调用模板!$AY:$AY,0))),INDEX(兵法调用模板!$BD:$BD,MATCH(M178,兵法调用模板!$BC:$BC,0))),"")</f>
        <v/>
      </c>
      <c r="P178" s="201" t="str">
        <f>IFERROR(IFERROR(IFERROR(INDEX(兵法调用模板!$AW:$AW,MATCH(M178,兵法调用模板!$AU:$AU,0)),INDEX(兵法调用模板!$BA:$BA,MATCH(M178,兵法调用模板!$AY:$AY,0))),INDEX(兵法调用模板!$BE:$BE,MATCH(M178,兵法调用模板!$BC:$BC,0))),"")</f>
        <v/>
      </c>
      <c r="Q178" s="172" t="s">
        <v>441</v>
      </c>
      <c r="R178" s="175">
        <f t="shared" si="15"/>
        <v>1</v>
      </c>
      <c r="T178" s="174" t="str">
        <f>IF(索引!T177="","",索引!T177&amp;3)</f>
        <v/>
      </c>
      <c r="U178" s="172" t="str">
        <f>IFERROR(IF(T178="","",IFERROR(IFERROR(INDEX(兵法调用模板!$BH:$BH,MATCH(T178,兵法调用模板!$AU:$AU,0)),INDEX(兵法调用模板!$BH:$BH,MATCH(T178,兵法调用模板!$AY:$AY,0))),INDEX(兵法调用模板!$BH:$BH,MATCH(T178,兵法调用模板!$BC:$BC,0)))),"")</f>
        <v/>
      </c>
      <c r="V178" s="201" t="str">
        <f>IFERROR(IFERROR(IFERROR(INDEX(兵法调用模板!$AV:$AV,MATCH(T178,兵法调用模板!$AU:$AU,0)),INDEX(兵法调用模板!$AZ:$AZ,MATCH(T178,兵法调用模板!$AY:$AY,0))),INDEX(兵法调用模板!$BD:$BD,MATCH(T178,兵法调用模板!$BC:$BC,0))),"")</f>
        <v/>
      </c>
      <c r="W178" s="201" t="str">
        <f>IFERROR(IFERROR(IFERROR(INDEX(兵法调用模板!$AW:$AW,MATCH(T178,兵法调用模板!$AU:$AU,0)),INDEX(兵法调用模板!$BA:$BA,MATCH(T178,兵法调用模板!$AY:$AY,0))),INDEX(兵法调用模板!$BE:$BE,MATCH(T178,兵法调用模板!$BC:$BC,0))),"")</f>
        <v/>
      </c>
      <c r="X178" s="172" t="s">
        <v>441</v>
      </c>
      <c r="Y178" s="175">
        <f t="shared" si="13"/>
        <v>1</v>
      </c>
      <c r="AA178" s="174" t="str">
        <f>IF(索引!T177="","",索引!T177&amp;4)</f>
        <v/>
      </c>
      <c r="AB178" s="172" t="str">
        <f>IFERROR(IF(AA178="","",IFERROR(IFERROR(INDEX(兵法调用模板!$BH:$BH,MATCH(AA178,兵法调用模板!$AU:$AU,0)),INDEX(兵法调用模板!$BH:$BH,MATCH(AA178,兵法调用模板!$AY:$AY,0))),INDEX(兵法调用模板!$BH:$BH,MATCH(AA178,兵法调用模板!$BC:$BC,0)))),"")</f>
        <v/>
      </c>
      <c r="AC178" s="201" t="str">
        <f>IFERROR(IFERROR(IFERROR(INDEX(兵法调用模板!$AV:$AV,MATCH(AA178,兵法调用模板!$AU:$AU,0)),INDEX(兵法调用模板!$AZ:$AZ,MATCH(AA178,兵法调用模板!$AY:$AY,0))),INDEX(兵法调用模板!$BD:$BD,MATCH(AA178,兵法调用模板!$BC:$BC,0))),"")</f>
        <v/>
      </c>
      <c r="AD178" s="201" t="str">
        <f>IFERROR(IFERROR(IFERROR(INDEX(兵法调用模板!$AW:$AW,MATCH(AA178,兵法调用模板!$AU:$AU,0)),INDEX(兵法调用模板!$BA:$BA,MATCH(AA178,兵法调用模板!$AY:$AY,0))),INDEX(兵法调用模板!$BE:$BE,MATCH(AA178,兵法调用模板!$BC:$BC,0))),"")</f>
        <v/>
      </c>
      <c r="AE178" s="172" t="s">
        <v>441</v>
      </c>
      <c r="AF178" s="175">
        <f t="shared" si="16"/>
        <v>1</v>
      </c>
      <c r="AH178" s="174" t="str">
        <f>IF(索引!T177="","",索引!T177&amp;5)</f>
        <v/>
      </c>
      <c r="AI178" s="172" t="str">
        <f>IFERROR(IF(AH178="","",IFERROR(IFERROR(INDEX(兵法调用模板!$BH:$BH,MATCH(AH178,兵法调用模板!$AU:$AU,0)),INDEX(兵法调用模板!$BH:$BH,MATCH(AH178,兵法调用模板!$AY:$AY,0))),INDEX(兵法调用模板!$BH:$BH,MATCH(AH178,兵法调用模板!$BC:$BC,0)))),"")</f>
        <v/>
      </c>
      <c r="AJ178" s="201" t="str">
        <f>IFERROR(IFERROR(IFERROR(INDEX(兵法调用模板!$AV:$AV,MATCH(AH178,兵法调用模板!$AU:$AU,0)),INDEX(兵法调用模板!$AZ:$AZ,MATCH(AH178,兵法调用模板!$AY:$AY,0))),INDEX(兵法调用模板!$BD:$BD,MATCH(AH178,兵法调用模板!$BC:$BC,0))),"")</f>
        <v/>
      </c>
      <c r="AK178" s="201" t="str">
        <f>IFERROR(IFERROR(IFERROR(INDEX(兵法调用模板!$AW:$AW,MATCH(AH178,兵法调用模板!$AU:$AU,0)),INDEX(兵法调用模板!$BA:$BA,MATCH(AH178,兵法调用模板!$AY:$AY,0))),INDEX(兵法调用模板!$BE:$BE,MATCH(AH178,兵法调用模板!$BC:$BC,0))),"")</f>
        <v/>
      </c>
      <c r="AL178" s="172" t="s">
        <v>441</v>
      </c>
      <c r="AM178" s="175">
        <f t="shared" si="14"/>
        <v>1</v>
      </c>
    </row>
    <row r="179" spans="6:39">
      <c r="F179" s="174" t="str">
        <f>IF(索引!T178="","",索引!T178&amp;1)</f>
        <v/>
      </c>
      <c r="G179" s="172" t="str">
        <f>IFERROR(IF(F179="","",IFERROR(IFERROR(INDEX(兵法调用模板!$BH:$BH,MATCH(F179,兵法调用模板!$AU:$AU,0)),INDEX(兵法调用模板!$BH:$BH,MATCH(F179,兵法调用模板!$AY:$AY,0))),INDEX(兵法调用模板!$BH:$BH,MATCH(F179,兵法调用模板!$BC:$BC,0)))),"")</f>
        <v/>
      </c>
      <c r="H179" s="201" t="str">
        <f>IFERROR(IFERROR(IFERROR(INDEX(兵法调用模板!$AV:$AV,MATCH(F179,兵法调用模板!$AU:$AU,0)),INDEX(兵法调用模板!$AZ:$AZ,MATCH(F179,兵法调用模板!$AY:$AY,0))),INDEX(兵法调用模板!$BD:$BD,MATCH(F179,兵法调用模板!$BC:$BC,0))),"")</f>
        <v/>
      </c>
      <c r="I179" s="201" t="str">
        <f>IFERROR(IFERROR(IFERROR(INDEX(兵法调用模板!$AW:$AW,MATCH(F179,兵法调用模板!$AU:$AU,0)),INDEX(兵法调用模板!$BA:$BA,MATCH(F179,兵法调用模板!$AY:$AY,0))),INDEX(兵法调用模板!$BE:$BE,MATCH(F179,兵法调用模板!$BC:$BC,0))),"")</f>
        <v/>
      </c>
      <c r="J179" s="172" t="s">
        <v>441</v>
      </c>
      <c r="K179" s="175">
        <f t="shared" si="17"/>
        <v>1</v>
      </c>
      <c r="M179" s="174" t="str">
        <f>IF(索引!T178="","",索引!T178&amp;2)</f>
        <v/>
      </c>
      <c r="N179" s="172" t="str">
        <f>IFERROR(IF(M179="","",IFERROR(IFERROR(INDEX(兵法调用模板!$BH:$BH,MATCH(M179,兵法调用模板!$AU:$AU,0)),INDEX(兵法调用模板!$BH:$BH,MATCH(M179,兵法调用模板!$AY:$AY,0))),INDEX(兵法调用模板!$BH:$BH,MATCH(M179,兵法调用模板!$BC:$BC,0)))),"")</f>
        <v/>
      </c>
      <c r="O179" s="201" t="str">
        <f>IFERROR(IFERROR(IFERROR(INDEX(兵法调用模板!$AV:$AV,MATCH(M179,兵法调用模板!$AU:$AU,0)),INDEX(兵法调用模板!$AZ:$AZ,MATCH(M179,兵法调用模板!$AY:$AY,0))),INDEX(兵法调用模板!$BD:$BD,MATCH(M179,兵法调用模板!$BC:$BC,0))),"")</f>
        <v/>
      </c>
      <c r="P179" s="201" t="str">
        <f>IFERROR(IFERROR(IFERROR(INDEX(兵法调用模板!$AW:$AW,MATCH(M179,兵法调用模板!$AU:$AU,0)),INDEX(兵法调用模板!$BA:$BA,MATCH(M179,兵法调用模板!$AY:$AY,0))),INDEX(兵法调用模板!$BE:$BE,MATCH(M179,兵法调用模板!$BC:$BC,0))),"")</f>
        <v/>
      </c>
      <c r="Q179" s="172" t="s">
        <v>441</v>
      </c>
      <c r="R179" s="175">
        <f t="shared" si="15"/>
        <v>1</v>
      </c>
      <c r="T179" s="174" t="str">
        <f>IF(索引!T178="","",索引!T178&amp;3)</f>
        <v/>
      </c>
      <c r="U179" s="172" t="str">
        <f>IFERROR(IF(T179="","",IFERROR(IFERROR(INDEX(兵法调用模板!$BH:$BH,MATCH(T179,兵法调用模板!$AU:$AU,0)),INDEX(兵法调用模板!$BH:$BH,MATCH(T179,兵法调用模板!$AY:$AY,0))),INDEX(兵法调用模板!$BH:$BH,MATCH(T179,兵法调用模板!$BC:$BC,0)))),"")</f>
        <v/>
      </c>
      <c r="V179" s="201" t="str">
        <f>IFERROR(IFERROR(IFERROR(INDEX(兵法调用模板!$AV:$AV,MATCH(T179,兵法调用模板!$AU:$AU,0)),INDEX(兵法调用模板!$AZ:$AZ,MATCH(T179,兵法调用模板!$AY:$AY,0))),INDEX(兵法调用模板!$BD:$BD,MATCH(T179,兵法调用模板!$BC:$BC,0))),"")</f>
        <v/>
      </c>
      <c r="W179" s="201" t="str">
        <f>IFERROR(IFERROR(IFERROR(INDEX(兵法调用模板!$AW:$AW,MATCH(T179,兵法调用模板!$AU:$AU,0)),INDEX(兵法调用模板!$BA:$BA,MATCH(T179,兵法调用模板!$AY:$AY,0))),INDEX(兵法调用模板!$BE:$BE,MATCH(T179,兵法调用模板!$BC:$BC,0))),"")</f>
        <v/>
      </c>
      <c r="X179" s="172" t="s">
        <v>441</v>
      </c>
      <c r="Y179" s="175">
        <f t="shared" si="13"/>
        <v>1</v>
      </c>
      <c r="AA179" s="174" t="str">
        <f>IF(索引!T178="","",索引!T178&amp;4)</f>
        <v/>
      </c>
      <c r="AB179" s="172" t="str">
        <f>IFERROR(IF(AA179="","",IFERROR(IFERROR(INDEX(兵法调用模板!$BH:$BH,MATCH(AA179,兵法调用模板!$AU:$AU,0)),INDEX(兵法调用模板!$BH:$BH,MATCH(AA179,兵法调用模板!$AY:$AY,0))),INDEX(兵法调用模板!$BH:$BH,MATCH(AA179,兵法调用模板!$BC:$BC,0)))),"")</f>
        <v/>
      </c>
      <c r="AC179" s="201" t="str">
        <f>IFERROR(IFERROR(IFERROR(INDEX(兵法调用模板!$AV:$AV,MATCH(AA179,兵法调用模板!$AU:$AU,0)),INDEX(兵法调用模板!$AZ:$AZ,MATCH(AA179,兵法调用模板!$AY:$AY,0))),INDEX(兵法调用模板!$BD:$BD,MATCH(AA179,兵法调用模板!$BC:$BC,0))),"")</f>
        <v/>
      </c>
      <c r="AD179" s="201" t="str">
        <f>IFERROR(IFERROR(IFERROR(INDEX(兵法调用模板!$AW:$AW,MATCH(AA179,兵法调用模板!$AU:$AU,0)),INDEX(兵法调用模板!$BA:$BA,MATCH(AA179,兵法调用模板!$AY:$AY,0))),INDEX(兵法调用模板!$BE:$BE,MATCH(AA179,兵法调用模板!$BC:$BC,0))),"")</f>
        <v/>
      </c>
      <c r="AE179" s="172" t="s">
        <v>441</v>
      </c>
      <c r="AF179" s="175">
        <f t="shared" si="16"/>
        <v>1</v>
      </c>
      <c r="AH179" s="174" t="str">
        <f>IF(索引!T178="","",索引!T178&amp;5)</f>
        <v/>
      </c>
      <c r="AI179" s="172" t="str">
        <f>IFERROR(IF(AH179="","",IFERROR(IFERROR(INDEX(兵法调用模板!$BH:$BH,MATCH(AH179,兵法调用模板!$AU:$AU,0)),INDEX(兵法调用模板!$BH:$BH,MATCH(AH179,兵法调用模板!$AY:$AY,0))),INDEX(兵法调用模板!$BH:$BH,MATCH(AH179,兵法调用模板!$BC:$BC,0)))),"")</f>
        <v/>
      </c>
      <c r="AJ179" s="201" t="str">
        <f>IFERROR(IFERROR(IFERROR(INDEX(兵法调用模板!$AV:$AV,MATCH(AH179,兵法调用模板!$AU:$AU,0)),INDEX(兵法调用模板!$AZ:$AZ,MATCH(AH179,兵法调用模板!$AY:$AY,0))),INDEX(兵法调用模板!$BD:$BD,MATCH(AH179,兵法调用模板!$BC:$BC,0))),"")</f>
        <v/>
      </c>
      <c r="AK179" s="201" t="str">
        <f>IFERROR(IFERROR(IFERROR(INDEX(兵法调用模板!$AW:$AW,MATCH(AH179,兵法调用模板!$AU:$AU,0)),INDEX(兵法调用模板!$BA:$BA,MATCH(AH179,兵法调用模板!$AY:$AY,0))),INDEX(兵法调用模板!$BE:$BE,MATCH(AH179,兵法调用模板!$BC:$BC,0))),"")</f>
        <v/>
      </c>
      <c r="AL179" s="172" t="s">
        <v>441</v>
      </c>
      <c r="AM179" s="175">
        <f t="shared" si="14"/>
        <v>1</v>
      </c>
    </row>
    <row r="180" spans="6:39">
      <c r="F180" s="174" t="str">
        <f>IF(索引!T179="","",索引!T179&amp;1)</f>
        <v/>
      </c>
      <c r="G180" s="172" t="str">
        <f>IFERROR(IF(F180="","",IFERROR(IFERROR(INDEX(兵法调用模板!$BH:$BH,MATCH(F180,兵法调用模板!$AU:$AU,0)),INDEX(兵法调用模板!$BH:$BH,MATCH(F180,兵法调用模板!$AY:$AY,0))),INDEX(兵法调用模板!$BH:$BH,MATCH(F180,兵法调用模板!$BC:$BC,0)))),"")</f>
        <v/>
      </c>
      <c r="H180" s="201" t="str">
        <f>IFERROR(IFERROR(IFERROR(INDEX(兵法调用模板!$AV:$AV,MATCH(F180,兵法调用模板!$AU:$AU,0)),INDEX(兵法调用模板!$AZ:$AZ,MATCH(F180,兵法调用模板!$AY:$AY,0))),INDEX(兵法调用模板!$BD:$BD,MATCH(F180,兵法调用模板!$BC:$BC,0))),"")</f>
        <v/>
      </c>
      <c r="I180" s="201" t="str">
        <f>IFERROR(IFERROR(IFERROR(INDEX(兵法调用模板!$AW:$AW,MATCH(F180,兵法调用模板!$AU:$AU,0)),INDEX(兵法调用模板!$BA:$BA,MATCH(F180,兵法调用模板!$AY:$AY,0))),INDEX(兵法调用模板!$BE:$BE,MATCH(F180,兵法调用模板!$BC:$BC,0))),"")</f>
        <v/>
      </c>
      <c r="J180" s="172" t="s">
        <v>441</v>
      </c>
      <c r="K180" s="175">
        <f t="shared" si="17"/>
        <v>1</v>
      </c>
      <c r="M180" s="174" t="str">
        <f>IF(索引!T179="","",索引!T179&amp;2)</f>
        <v/>
      </c>
      <c r="N180" s="172" t="str">
        <f>IFERROR(IF(M180="","",IFERROR(IFERROR(INDEX(兵法调用模板!$BH:$BH,MATCH(M180,兵法调用模板!$AU:$AU,0)),INDEX(兵法调用模板!$BH:$BH,MATCH(M180,兵法调用模板!$AY:$AY,0))),INDEX(兵法调用模板!$BH:$BH,MATCH(M180,兵法调用模板!$BC:$BC,0)))),"")</f>
        <v/>
      </c>
      <c r="O180" s="201" t="str">
        <f>IFERROR(IFERROR(IFERROR(INDEX(兵法调用模板!$AV:$AV,MATCH(M180,兵法调用模板!$AU:$AU,0)),INDEX(兵法调用模板!$AZ:$AZ,MATCH(M180,兵法调用模板!$AY:$AY,0))),INDEX(兵法调用模板!$BD:$BD,MATCH(M180,兵法调用模板!$BC:$BC,0))),"")</f>
        <v/>
      </c>
      <c r="P180" s="201" t="str">
        <f>IFERROR(IFERROR(IFERROR(INDEX(兵法调用模板!$AW:$AW,MATCH(M180,兵法调用模板!$AU:$AU,0)),INDEX(兵法调用模板!$BA:$BA,MATCH(M180,兵法调用模板!$AY:$AY,0))),INDEX(兵法调用模板!$BE:$BE,MATCH(M180,兵法调用模板!$BC:$BC,0))),"")</f>
        <v/>
      </c>
      <c r="Q180" s="172" t="s">
        <v>441</v>
      </c>
      <c r="R180" s="175">
        <f t="shared" si="15"/>
        <v>1</v>
      </c>
      <c r="T180" s="174" t="str">
        <f>IF(索引!T179="","",索引!T179&amp;3)</f>
        <v/>
      </c>
      <c r="U180" s="172" t="str">
        <f>IFERROR(IF(T180="","",IFERROR(IFERROR(INDEX(兵法调用模板!$BH:$BH,MATCH(T180,兵法调用模板!$AU:$AU,0)),INDEX(兵法调用模板!$BH:$BH,MATCH(T180,兵法调用模板!$AY:$AY,0))),INDEX(兵法调用模板!$BH:$BH,MATCH(T180,兵法调用模板!$BC:$BC,0)))),"")</f>
        <v/>
      </c>
      <c r="V180" s="201" t="str">
        <f>IFERROR(IFERROR(IFERROR(INDEX(兵法调用模板!$AV:$AV,MATCH(T180,兵法调用模板!$AU:$AU,0)),INDEX(兵法调用模板!$AZ:$AZ,MATCH(T180,兵法调用模板!$AY:$AY,0))),INDEX(兵法调用模板!$BD:$BD,MATCH(T180,兵法调用模板!$BC:$BC,0))),"")</f>
        <v/>
      </c>
      <c r="W180" s="201" t="str">
        <f>IFERROR(IFERROR(IFERROR(INDEX(兵法调用模板!$AW:$AW,MATCH(T180,兵法调用模板!$AU:$AU,0)),INDEX(兵法调用模板!$BA:$BA,MATCH(T180,兵法调用模板!$AY:$AY,0))),INDEX(兵法调用模板!$BE:$BE,MATCH(T180,兵法调用模板!$BC:$BC,0))),"")</f>
        <v/>
      </c>
      <c r="X180" s="172" t="s">
        <v>441</v>
      </c>
      <c r="Y180" s="175">
        <f t="shared" si="13"/>
        <v>1</v>
      </c>
      <c r="AA180" s="174" t="str">
        <f>IF(索引!T179="","",索引!T179&amp;4)</f>
        <v/>
      </c>
      <c r="AB180" s="172" t="str">
        <f>IFERROR(IF(AA180="","",IFERROR(IFERROR(INDEX(兵法调用模板!$BH:$BH,MATCH(AA180,兵法调用模板!$AU:$AU,0)),INDEX(兵法调用模板!$BH:$BH,MATCH(AA180,兵法调用模板!$AY:$AY,0))),INDEX(兵法调用模板!$BH:$BH,MATCH(AA180,兵法调用模板!$BC:$BC,0)))),"")</f>
        <v/>
      </c>
      <c r="AC180" s="201" t="str">
        <f>IFERROR(IFERROR(IFERROR(INDEX(兵法调用模板!$AV:$AV,MATCH(AA180,兵法调用模板!$AU:$AU,0)),INDEX(兵法调用模板!$AZ:$AZ,MATCH(AA180,兵法调用模板!$AY:$AY,0))),INDEX(兵法调用模板!$BD:$BD,MATCH(AA180,兵法调用模板!$BC:$BC,0))),"")</f>
        <v/>
      </c>
      <c r="AD180" s="201" t="str">
        <f>IFERROR(IFERROR(IFERROR(INDEX(兵法调用模板!$AW:$AW,MATCH(AA180,兵法调用模板!$AU:$AU,0)),INDEX(兵法调用模板!$BA:$BA,MATCH(AA180,兵法调用模板!$AY:$AY,0))),INDEX(兵法调用模板!$BE:$BE,MATCH(AA180,兵法调用模板!$BC:$BC,0))),"")</f>
        <v/>
      </c>
      <c r="AE180" s="172" t="s">
        <v>441</v>
      </c>
      <c r="AF180" s="175">
        <f t="shared" si="16"/>
        <v>1</v>
      </c>
      <c r="AH180" s="174" t="str">
        <f>IF(索引!T179="","",索引!T179&amp;5)</f>
        <v/>
      </c>
      <c r="AI180" s="172" t="str">
        <f>IFERROR(IF(AH180="","",IFERROR(IFERROR(INDEX(兵法调用模板!$BH:$BH,MATCH(AH180,兵法调用模板!$AU:$AU,0)),INDEX(兵法调用模板!$BH:$BH,MATCH(AH180,兵法调用模板!$AY:$AY,0))),INDEX(兵法调用模板!$BH:$BH,MATCH(AH180,兵法调用模板!$BC:$BC,0)))),"")</f>
        <v/>
      </c>
      <c r="AJ180" s="201" t="str">
        <f>IFERROR(IFERROR(IFERROR(INDEX(兵法调用模板!$AV:$AV,MATCH(AH180,兵法调用模板!$AU:$AU,0)),INDEX(兵法调用模板!$AZ:$AZ,MATCH(AH180,兵法调用模板!$AY:$AY,0))),INDEX(兵法调用模板!$BD:$BD,MATCH(AH180,兵法调用模板!$BC:$BC,0))),"")</f>
        <v/>
      </c>
      <c r="AK180" s="201" t="str">
        <f>IFERROR(IFERROR(IFERROR(INDEX(兵法调用模板!$AW:$AW,MATCH(AH180,兵法调用模板!$AU:$AU,0)),INDEX(兵法调用模板!$BA:$BA,MATCH(AH180,兵法调用模板!$AY:$AY,0))),INDEX(兵法调用模板!$BE:$BE,MATCH(AH180,兵法调用模板!$BC:$BC,0))),"")</f>
        <v/>
      </c>
      <c r="AL180" s="172" t="s">
        <v>441</v>
      </c>
      <c r="AM180" s="175">
        <f t="shared" si="14"/>
        <v>1</v>
      </c>
    </row>
    <row r="181" spans="6:39">
      <c r="F181" s="174" t="str">
        <f>IF(索引!T180="","",索引!T180&amp;1)</f>
        <v/>
      </c>
      <c r="G181" s="172" t="str">
        <f>IFERROR(IF(F181="","",IFERROR(IFERROR(INDEX(兵法调用模板!$BH:$BH,MATCH(F181,兵法调用模板!$AU:$AU,0)),INDEX(兵法调用模板!$BH:$BH,MATCH(F181,兵法调用模板!$AY:$AY,0))),INDEX(兵法调用模板!$BH:$BH,MATCH(F181,兵法调用模板!$BC:$BC,0)))),"")</f>
        <v/>
      </c>
      <c r="H181" s="201" t="str">
        <f>IFERROR(IFERROR(IFERROR(INDEX(兵法调用模板!$AV:$AV,MATCH(F181,兵法调用模板!$AU:$AU,0)),INDEX(兵法调用模板!$AZ:$AZ,MATCH(F181,兵法调用模板!$AY:$AY,0))),INDEX(兵法调用模板!$BD:$BD,MATCH(F181,兵法调用模板!$BC:$BC,0))),"")</f>
        <v/>
      </c>
      <c r="I181" s="201" t="str">
        <f>IFERROR(IFERROR(IFERROR(INDEX(兵法调用模板!$AW:$AW,MATCH(F181,兵法调用模板!$AU:$AU,0)),INDEX(兵法调用模板!$BA:$BA,MATCH(F181,兵法调用模板!$AY:$AY,0))),INDEX(兵法调用模板!$BE:$BE,MATCH(F181,兵法调用模板!$BC:$BC,0))),"")</f>
        <v/>
      </c>
      <c r="J181" s="172" t="s">
        <v>441</v>
      </c>
      <c r="K181" s="175">
        <f t="shared" si="17"/>
        <v>1</v>
      </c>
      <c r="M181" s="174" t="str">
        <f>IF(索引!T180="","",索引!T180&amp;2)</f>
        <v/>
      </c>
      <c r="N181" s="172" t="str">
        <f>IFERROR(IF(M181="","",IFERROR(IFERROR(INDEX(兵法调用模板!$BH:$BH,MATCH(M181,兵法调用模板!$AU:$AU,0)),INDEX(兵法调用模板!$BH:$BH,MATCH(M181,兵法调用模板!$AY:$AY,0))),INDEX(兵法调用模板!$BH:$BH,MATCH(M181,兵法调用模板!$BC:$BC,0)))),"")</f>
        <v/>
      </c>
      <c r="O181" s="201" t="str">
        <f>IFERROR(IFERROR(IFERROR(INDEX(兵法调用模板!$AV:$AV,MATCH(M181,兵法调用模板!$AU:$AU,0)),INDEX(兵法调用模板!$AZ:$AZ,MATCH(M181,兵法调用模板!$AY:$AY,0))),INDEX(兵法调用模板!$BD:$BD,MATCH(M181,兵法调用模板!$BC:$BC,0))),"")</f>
        <v/>
      </c>
      <c r="P181" s="201" t="str">
        <f>IFERROR(IFERROR(IFERROR(INDEX(兵法调用模板!$AW:$AW,MATCH(M181,兵法调用模板!$AU:$AU,0)),INDEX(兵法调用模板!$BA:$BA,MATCH(M181,兵法调用模板!$AY:$AY,0))),INDEX(兵法调用模板!$BE:$BE,MATCH(M181,兵法调用模板!$BC:$BC,0))),"")</f>
        <v/>
      </c>
      <c r="Q181" s="172" t="s">
        <v>441</v>
      </c>
      <c r="R181" s="175">
        <f t="shared" si="15"/>
        <v>1</v>
      </c>
      <c r="T181" s="174" t="str">
        <f>IF(索引!T180="","",索引!T180&amp;3)</f>
        <v/>
      </c>
      <c r="U181" s="172" t="str">
        <f>IFERROR(IF(T181="","",IFERROR(IFERROR(INDEX(兵法调用模板!$BH:$BH,MATCH(T181,兵法调用模板!$AU:$AU,0)),INDEX(兵法调用模板!$BH:$BH,MATCH(T181,兵法调用模板!$AY:$AY,0))),INDEX(兵法调用模板!$BH:$BH,MATCH(T181,兵法调用模板!$BC:$BC,0)))),"")</f>
        <v/>
      </c>
      <c r="V181" s="201" t="str">
        <f>IFERROR(IFERROR(IFERROR(INDEX(兵法调用模板!$AV:$AV,MATCH(T181,兵法调用模板!$AU:$AU,0)),INDEX(兵法调用模板!$AZ:$AZ,MATCH(T181,兵法调用模板!$AY:$AY,0))),INDEX(兵法调用模板!$BD:$BD,MATCH(T181,兵法调用模板!$BC:$BC,0))),"")</f>
        <v/>
      </c>
      <c r="W181" s="201" t="str">
        <f>IFERROR(IFERROR(IFERROR(INDEX(兵法调用模板!$AW:$AW,MATCH(T181,兵法调用模板!$AU:$AU,0)),INDEX(兵法调用模板!$BA:$BA,MATCH(T181,兵法调用模板!$AY:$AY,0))),INDEX(兵法调用模板!$BE:$BE,MATCH(T181,兵法调用模板!$BC:$BC,0))),"")</f>
        <v/>
      </c>
      <c r="X181" s="172" t="s">
        <v>441</v>
      </c>
      <c r="Y181" s="175">
        <f t="shared" si="13"/>
        <v>1</v>
      </c>
      <c r="AA181" s="174" t="str">
        <f>IF(索引!T180="","",索引!T180&amp;4)</f>
        <v/>
      </c>
      <c r="AB181" s="172" t="str">
        <f>IFERROR(IF(AA181="","",IFERROR(IFERROR(INDEX(兵法调用模板!$BH:$BH,MATCH(AA181,兵法调用模板!$AU:$AU,0)),INDEX(兵法调用模板!$BH:$BH,MATCH(AA181,兵法调用模板!$AY:$AY,0))),INDEX(兵法调用模板!$BH:$BH,MATCH(AA181,兵法调用模板!$BC:$BC,0)))),"")</f>
        <v/>
      </c>
      <c r="AC181" s="201" t="str">
        <f>IFERROR(IFERROR(IFERROR(INDEX(兵法调用模板!$AV:$AV,MATCH(AA181,兵法调用模板!$AU:$AU,0)),INDEX(兵法调用模板!$AZ:$AZ,MATCH(AA181,兵法调用模板!$AY:$AY,0))),INDEX(兵法调用模板!$BD:$BD,MATCH(AA181,兵法调用模板!$BC:$BC,0))),"")</f>
        <v/>
      </c>
      <c r="AD181" s="201" t="str">
        <f>IFERROR(IFERROR(IFERROR(INDEX(兵法调用模板!$AW:$AW,MATCH(AA181,兵法调用模板!$AU:$AU,0)),INDEX(兵法调用模板!$BA:$BA,MATCH(AA181,兵法调用模板!$AY:$AY,0))),INDEX(兵法调用模板!$BE:$BE,MATCH(AA181,兵法调用模板!$BC:$BC,0))),"")</f>
        <v/>
      </c>
      <c r="AE181" s="172" t="s">
        <v>441</v>
      </c>
      <c r="AF181" s="175">
        <f t="shared" si="16"/>
        <v>1</v>
      </c>
      <c r="AH181" s="174" t="str">
        <f>IF(索引!T180="","",索引!T180&amp;5)</f>
        <v/>
      </c>
      <c r="AI181" s="172" t="str">
        <f>IFERROR(IF(AH181="","",IFERROR(IFERROR(INDEX(兵法调用模板!$BH:$BH,MATCH(AH181,兵法调用模板!$AU:$AU,0)),INDEX(兵法调用模板!$BH:$BH,MATCH(AH181,兵法调用模板!$AY:$AY,0))),INDEX(兵法调用模板!$BH:$BH,MATCH(AH181,兵法调用模板!$BC:$BC,0)))),"")</f>
        <v/>
      </c>
      <c r="AJ181" s="201" t="str">
        <f>IFERROR(IFERROR(IFERROR(INDEX(兵法调用模板!$AV:$AV,MATCH(AH181,兵法调用模板!$AU:$AU,0)),INDEX(兵法调用模板!$AZ:$AZ,MATCH(AH181,兵法调用模板!$AY:$AY,0))),INDEX(兵法调用模板!$BD:$BD,MATCH(AH181,兵法调用模板!$BC:$BC,0))),"")</f>
        <v/>
      </c>
      <c r="AK181" s="201" t="str">
        <f>IFERROR(IFERROR(IFERROR(INDEX(兵法调用模板!$AW:$AW,MATCH(AH181,兵法调用模板!$AU:$AU,0)),INDEX(兵法调用模板!$BA:$BA,MATCH(AH181,兵法调用模板!$AY:$AY,0))),INDEX(兵法调用模板!$BE:$BE,MATCH(AH181,兵法调用模板!$BC:$BC,0))),"")</f>
        <v/>
      </c>
      <c r="AL181" s="172" t="s">
        <v>441</v>
      </c>
      <c r="AM181" s="175">
        <f t="shared" si="14"/>
        <v>1</v>
      </c>
    </row>
    <row r="182" spans="6:39">
      <c r="F182" s="174" t="str">
        <f>IF(索引!T181="","",索引!T181&amp;1)</f>
        <v/>
      </c>
      <c r="G182" s="172" t="str">
        <f>IFERROR(IF(F182="","",IFERROR(IFERROR(INDEX(兵法调用模板!$BH:$BH,MATCH(F182,兵法调用模板!$AU:$AU,0)),INDEX(兵法调用模板!$BH:$BH,MATCH(F182,兵法调用模板!$AY:$AY,0))),INDEX(兵法调用模板!$BH:$BH,MATCH(F182,兵法调用模板!$BC:$BC,0)))),"")</f>
        <v/>
      </c>
      <c r="H182" s="201" t="str">
        <f>IFERROR(IFERROR(IFERROR(INDEX(兵法调用模板!$AV:$AV,MATCH(F182,兵法调用模板!$AU:$AU,0)),INDEX(兵法调用模板!$AZ:$AZ,MATCH(F182,兵法调用模板!$AY:$AY,0))),INDEX(兵法调用模板!$BD:$BD,MATCH(F182,兵法调用模板!$BC:$BC,0))),"")</f>
        <v/>
      </c>
      <c r="I182" s="201" t="str">
        <f>IFERROR(IFERROR(IFERROR(INDEX(兵法调用模板!$AW:$AW,MATCH(F182,兵法调用模板!$AU:$AU,0)),INDEX(兵法调用模板!$BA:$BA,MATCH(F182,兵法调用模板!$AY:$AY,0))),INDEX(兵法调用模板!$BE:$BE,MATCH(F182,兵法调用模板!$BC:$BC,0))),"")</f>
        <v/>
      </c>
      <c r="J182" s="172" t="s">
        <v>441</v>
      </c>
      <c r="K182" s="175">
        <f t="shared" si="17"/>
        <v>1</v>
      </c>
      <c r="M182" s="174" t="str">
        <f>IF(索引!T181="","",索引!T181&amp;2)</f>
        <v/>
      </c>
      <c r="N182" s="172" t="str">
        <f>IFERROR(IF(M182="","",IFERROR(IFERROR(INDEX(兵法调用模板!$BH:$BH,MATCH(M182,兵法调用模板!$AU:$AU,0)),INDEX(兵法调用模板!$BH:$BH,MATCH(M182,兵法调用模板!$AY:$AY,0))),INDEX(兵法调用模板!$BH:$BH,MATCH(M182,兵法调用模板!$BC:$BC,0)))),"")</f>
        <v/>
      </c>
      <c r="O182" s="201" t="str">
        <f>IFERROR(IFERROR(IFERROR(INDEX(兵法调用模板!$AV:$AV,MATCH(M182,兵法调用模板!$AU:$AU,0)),INDEX(兵法调用模板!$AZ:$AZ,MATCH(M182,兵法调用模板!$AY:$AY,0))),INDEX(兵法调用模板!$BD:$BD,MATCH(M182,兵法调用模板!$BC:$BC,0))),"")</f>
        <v/>
      </c>
      <c r="P182" s="201" t="str">
        <f>IFERROR(IFERROR(IFERROR(INDEX(兵法调用模板!$AW:$AW,MATCH(M182,兵法调用模板!$AU:$AU,0)),INDEX(兵法调用模板!$BA:$BA,MATCH(M182,兵法调用模板!$AY:$AY,0))),INDEX(兵法调用模板!$BE:$BE,MATCH(M182,兵法调用模板!$BC:$BC,0))),"")</f>
        <v/>
      </c>
      <c r="Q182" s="172" t="s">
        <v>441</v>
      </c>
      <c r="R182" s="175">
        <f t="shared" si="15"/>
        <v>1</v>
      </c>
      <c r="T182" s="174" t="str">
        <f>IF(索引!T181="","",索引!T181&amp;3)</f>
        <v/>
      </c>
      <c r="U182" s="172" t="str">
        <f>IFERROR(IF(T182="","",IFERROR(IFERROR(INDEX(兵法调用模板!$BH:$BH,MATCH(T182,兵法调用模板!$AU:$AU,0)),INDEX(兵法调用模板!$BH:$BH,MATCH(T182,兵法调用模板!$AY:$AY,0))),INDEX(兵法调用模板!$BH:$BH,MATCH(T182,兵法调用模板!$BC:$BC,0)))),"")</f>
        <v/>
      </c>
      <c r="V182" s="201" t="str">
        <f>IFERROR(IFERROR(IFERROR(INDEX(兵法调用模板!$AV:$AV,MATCH(T182,兵法调用模板!$AU:$AU,0)),INDEX(兵法调用模板!$AZ:$AZ,MATCH(T182,兵法调用模板!$AY:$AY,0))),INDEX(兵法调用模板!$BD:$BD,MATCH(T182,兵法调用模板!$BC:$BC,0))),"")</f>
        <v/>
      </c>
      <c r="W182" s="201" t="str">
        <f>IFERROR(IFERROR(IFERROR(INDEX(兵法调用模板!$AW:$AW,MATCH(T182,兵法调用模板!$AU:$AU,0)),INDEX(兵法调用模板!$BA:$BA,MATCH(T182,兵法调用模板!$AY:$AY,0))),INDEX(兵法调用模板!$BE:$BE,MATCH(T182,兵法调用模板!$BC:$BC,0))),"")</f>
        <v/>
      </c>
      <c r="X182" s="172" t="s">
        <v>441</v>
      </c>
      <c r="Y182" s="175">
        <f t="shared" si="13"/>
        <v>1</v>
      </c>
      <c r="AA182" s="174" t="str">
        <f>IF(索引!T181="","",索引!T181&amp;4)</f>
        <v/>
      </c>
      <c r="AB182" s="172" t="str">
        <f>IFERROR(IF(AA182="","",IFERROR(IFERROR(INDEX(兵法调用模板!$BH:$BH,MATCH(AA182,兵法调用模板!$AU:$AU,0)),INDEX(兵法调用模板!$BH:$BH,MATCH(AA182,兵法调用模板!$AY:$AY,0))),INDEX(兵法调用模板!$BH:$BH,MATCH(AA182,兵法调用模板!$BC:$BC,0)))),"")</f>
        <v/>
      </c>
      <c r="AC182" s="201" t="str">
        <f>IFERROR(IFERROR(IFERROR(INDEX(兵法调用模板!$AV:$AV,MATCH(AA182,兵法调用模板!$AU:$AU,0)),INDEX(兵法调用模板!$AZ:$AZ,MATCH(AA182,兵法调用模板!$AY:$AY,0))),INDEX(兵法调用模板!$BD:$BD,MATCH(AA182,兵法调用模板!$BC:$BC,0))),"")</f>
        <v/>
      </c>
      <c r="AD182" s="201" t="str">
        <f>IFERROR(IFERROR(IFERROR(INDEX(兵法调用模板!$AW:$AW,MATCH(AA182,兵法调用模板!$AU:$AU,0)),INDEX(兵法调用模板!$BA:$BA,MATCH(AA182,兵法调用模板!$AY:$AY,0))),INDEX(兵法调用模板!$BE:$BE,MATCH(AA182,兵法调用模板!$BC:$BC,0))),"")</f>
        <v/>
      </c>
      <c r="AE182" s="172" t="s">
        <v>441</v>
      </c>
      <c r="AF182" s="175">
        <f t="shared" si="16"/>
        <v>1</v>
      </c>
      <c r="AH182" s="174" t="str">
        <f>IF(索引!T181="","",索引!T181&amp;5)</f>
        <v/>
      </c>
      <c r="AI182" s="172" t="str">
        <f>IFERROR(IF(AH182="","",IFERROR(IFERROR(INDEX(兵法调用模板!$BH:$BH,MATCH(AH182,兵法调用模板!$AU:$AU,0)),INDEX(兵法调用模板!$BH:$BH,MATCH(AH182,兵法调用模板!$AY:$AY,0))),INDEX(兵法调用模板!$BH:$BH,MATCH(AH182,兵法调用模板!$BC:$BC,0)))),"")</f>
        <v/>
      </c>
      <c r="AJ182" s="201" t="str">
        <f>IFERROR(IFERROR(IFERROR(INDEX(兵法调用模板!$AV:$AV,MATCH(AH182,兵法调用模板!$AU:$AU,0)),INDEX(兵法调用模板!$AZ:$AZ,MATCH(AH182,兵法调用模板!$AY:$AY,0))),INDEX(兵法调用模板!$BD:$BD,MATCH(AH182,兵法调用模板!$BC:$BC,0))),"")</f>
        <v/>
      </c>
      <c r="AK182" s="201" t="str">
        <f>IFERROR(IFERROR(IFERROR(INDEX(兵法调用模板!$AW:$AW,MATCH(AH182,兵法调用模板!$AU:$AU,0)),INDEX(兵法调用模板!$BA:$BA,MATCH(AH182,兵法调用模板!$AY:$AY,0))),INDEX(兵法调用模板!$BE:$BE,MATCH(AH182,兵法调用模板!$BC:$BC,0))),"")</f>
        <v/>
      </c>
      <c r="AL182" s="172" t="s">
        <v>441</v>
      </c>
      <c r="AM182" s="175">
        <f t="shared" si="14"/>
        <v>1</v>
      </c>
    </row>
    <row r="183" spans="6:39">
      <c r="F183" s="174" t="str">
        <f>IF(索引!T182="","",索引!T182&amp;1)</f>
        <v/>
      </c>
      <c r="G183" s="172" t="str">
        <f>IFERROR(IF(F183="","",IFERROR(IFERROR(INDEX(兵法调用模板!$BH:$BH,MATCH(F183,兵法调用模板!$AU:$AU,0)),INDEX(兵法调用模板!$BH:$BH,MATCH(F183,兵法调用模板!$AY:$AY,0))),INDEX(兵法调用模板!$BH:$BH,MATCH(F183,兵法调用模板!$BC:$BC,0)))),"")</f>
        <v/>
      </c>
      <c r="H183" s="201" t="str">
        <f>IFERROR(IFERROR(IFERROR(INDEX(兵法调用模板!$AV:$AV,MATCH(F183,兵法调用模板!$AU:$AU,0)),INDEX(兵法调用模板!$AZ:$AZ,MATCH(F183,兵法调用模板!$AY:$AY,0))),INDEX(兵法调用模板!$BD:$BD,MATCH(F183,兵法调用模板!$BC:$BC,0))),"")</f>
        <v/>
      </c>
      <c r="I183" s="201" t="str">
        <f>IFERROR(IFERROR(IFERROR(INDEX(兵法调用模板!$AW:$AW,MATCH(F183,兵法调用模板!$AU:$AU,0)),INDEX(兵法调用模板!$BA:$BA,MATCH(F183,兵法调用模板!$AY:$AY,0))),INDEX(兵法调用模板!$BE:$BE,MATCH(F183,兵法调用模板!$BC:$BC,0))),"")</f>
        <v/>
      </c>
      <c r="J183" s="172" t="s">
        <v>441</v>
      </c>
      <c r="K183" s="175">
        <f t="shared" si="17"/>
        <v>1</v>
      </c>
      <c r="M183" s="174" t="str">
        <f>IF(索引!T182="","",索引!T182&amp;2)</f>
        <v/>
      </c>
      <c r="N183" s="172" t="str">
        <f>IFERROR(IF(M183="","",IFERROR(IFERROR(INDEX(兵法调用模板!$BH:$BH,MATCH(M183,兵法调用模板!$AU:$AU,0)),INDEX(兵法调用模板!$BH:$BH,MATCH(M183,兵法调用模板!$AY:$AY,0))),INDEX(兵法调用模板!$BH:$BH,MATCH(M183,兵法调用模板!$BC:$BC,0)))),"")</f>
        <v/>
      </c>
      <c r="O183" s="201" t="str">
        <f>IFERROR(IFERROR(IFERROR(INDEX(兵法调用模板!$AV:$AV,MATCH(M183,兵法调用模板!$AU:$AU,0)),INDEX(兵法调用模板!$AZ:$AZ,MATCH(M183,兵法调用模板!$AY:$AY,0))),INDEX(兵法调用模板!$BD:$BD,MATCH(M183,兵法调用模板!$BC:$BC,0))),"")</f>
        <v/>
      </c>
      <c r="P183" s="201" t="str">
        <f>IFERROR(IFERROR(IFERROR(INDEX(兵法调用模板!$AW:$AW,MATCH(M183,兵法调用模板!$AU:$AU,0)),INDEX(兵法调用模板!$BA:$BA,MATCH(M183,兵法调用模板!$AY:$AY,0))),INDEX(兵法调用模板!$BE:$BE,MATCH(M183,兵法调用模板!$BC:$BC,0))),"")</f>
        <v/>
      </c>
      <c r="Q183" s="172" t="s">
        <v>441</v>
      </c>
      <c r="R183" s="175">
        <f t="shared" si="15"/>
        <v>1</v>
      </c>
      <c r="T183" s="174" t="str">
        <f>IF(索引!T182="","",索引!T182&amp;3)</f>
        <v/>
      </c>
      <c r="U183" s="172" t="str">
        <f>IFERROR(IF(T183="","",IFERROR(IFERROR(INDEX(兵法调用模板!$BH:$BH,MATCH(T183,兵法调用模板!$AU:$AU,0)),INDEX(兵法调用模板!$BH:$BH,MATCH(T183,兵法调用模板!$AY:$AY,0))),INDEX(兵法调用模板!$BH:$BH,MATCH(T183,兵法调用模板!$BC:$BC,0)))),"")</f>
        <v/>
      </c>
      <c r="V183" s="201" t="str">
        <f>IFERROR(IFERROR(IFERROR(INDEX(兵法调用模板!$AV:$AV,MATCH(T183,兵法调用模板!$AU:$AU,0)),INDEX(兵法调用模板!$AZ:$AZ,MATCH(T183,兵法调用模板!$AY:$AY,0))),INDEX(兵法调用模板!$BD:$BD,MATCH(T183,兵法调用模板!$BC:$BC,0))),"")</f>
        <v/>
      </c>
      <c r="W183" s="201" t="str">
        <f>IFERROR(IFERROR(IFERROR(INDEX(兵法调用模板!$AW:$AW,MATCH(T183,兵法调用模板!$AU:$AU,0)),INDEX(兵法调用模板!$BA:$BA,MATCH(T183,兵法调用模板!$AY:$AY,0))),INDEX(兵法调用模板!$BE:$BE,MATCH(T183,兵法调用模板!$BC:$BC,0))),"")</f>
        <v/>
      </c>
      <c r="X183" s="172" t="s">
        <v>441</v>
      </c>
      <c r="Y183" s="175">
        <f t="shared" si="13"/>
        <v>1</v>
      </c>
      <c r="AA183" s="174" t="str">
        <f>IF(索引!T182="","",索引!T182&amp;4)</f>
        <v/>
      </c>
      <c r="AB183" s="172" t="str">
        <f>IFERROR(IF(AA183="","",IFERROR(IFERROR(INDEX(兵法调用模板!$BH:$BH,MATCH(AA183,兵法调用模板!$AU:$AU,0)),INDEX(兵法调用模板!$BH:$BH,MATCH(AA183,兵法调用模板!$AY:$AY,0))),INDEX(兵法调用模板!$BH:$BH,MATCH(AA183,兵法调用模板!$BC:$BC,0)))),"")</f>
        <v/>
      </c>
      <c r="AC183" s="201" t="str">
        <f>IFERROR(IFERROR(IFERROR(INDEX(兵法调用模板!$AV:$AV,MATCH(AA183,兵法调用模板!$AU:$AU,0)),INDEX(兵法调用模板!$AZ:$AZ,MATCH(AA183,兵法调用模板!$AY:$AY,0))),INDEX(兵法调用模板!$BD:$BD,MATCH(AA183,兵法调用模板!$BC:$BC,0))),"")</f>
        <v/>
      </c>
      <c r="AD183" s="201" t="str">
        <f>IFERROR(IFERROR(IFERROR(INDEX(兵法调用模板!$AW:$AW,MATCH(AA183,兵法调用模板!$AU:$AU,0)),INDEX(兵法调用模板!$BA:$BA,MATCH(AA183,兵法调用模板!$AY:$AY,0))),INDEX(兵法调用模板!$BE:$BE,MATCH(AA183,兵法调用模板!$BC:$BC,0))),"")</f>
        <v/>
      </c>
      <c r="AE183" s="172" t="s">
        <v>441</v>
      </c>
      <c r="AF183" s="175">
        <f t="shared" si="16"/>
        <v>1</v>
      </c>
      <c r="AH183" s="174" t="str">
        <f>IF(索引!T182="","",索引!T182&amp;5)</f>
        <v/>
      </c>
      <c r="AI183" s="172" t="str">
        <f>IFERROR(IF(AH183="","",IFERROR(IFERROR(INDEX(兵法调用模板!$BH:$BH,MATCH(AH183,兵法调用模板!$AU:$AU,0)),INDEX(兵法调用模板!$BH:$BH,MATCH(AH183,兵法调用模板!$AY:$AY,0))),INDEX(兵法调用模板!$BH:$BH,MATCH(AH183,兵法调用模板!$BC:$BC,0)))),"")</f>
        <v/>
      </c>
      <c r="AJ183" s="201" t="str">
        <f>IFERROR(IFERROR(IFERROR(INDEX(兵法调用模板!$AV:$AV,MATCH(AH183,兵法调用模板!$AU:$AU,0)),INDEX(兵法调用模板!$AZ:$AZ,MATCH(AH183,兵法调用模板!$AY:$AY,0))),INDEX(兵法调用模板!$BD:$BD,MATCH(AH183,兵法调用模板!$BC:$BC,0))),"")</f>
        <v/>
      </c>
      <c r="AK183" s="201" t="str">
        <f>IFERROR(IFERROR(IFERROR(INDEX(兵法调用模板!$AW:$AW,MATCH(AH183,兵法调用模板!$AU:$AU,0)),INDEX(兵法调用模板!$BA:$BA,MATCH(AH183,兵法调用模板!$AY:$AY,0))),INDEX(兵法调用模板!$BE:$BE,MATCH(AH183,兵法调用模板!$BC:$BC,0))),"")</f>
        <v/>
      </c>
      <c r="AL183" s="172" t="s">
        <v>441</v>
      </c>
      <c r="AM183" s="175">
        <f t="shared" si="14"/>
        <v>1</v>
      </c>
    </row>
    <row r="184" spans="6:39">
      <c r="F184" s="174" t="str">
        <f>IF(索引!T183="","",索引!T183&amp;1)</f>
        <v/>
      </c>
      <c r="G184" s="172" t="str">
        <f>IFERROR(IF(F184="","",IFERROR(IFERROR(INDEX(兵法调用模板!$BH:$BH,MATCH(F184,兵法调用模板!$AU:$AU,0)),INDEX(兵法调用模板!$BH:$BH,MATCH(F184,兵法调用模板!$AY:$AY,0))),INDEX(兵法调用模板!$BH:$BH,MATCH(F184,兵法调用模板!$BC:$BC,0)))),"")</f>
        <v/>
      </c>
      <c r="H184" s="201" t="str">
        <f>IFERROR(IFERROR(IFERROR(INDEX(兵法调用模板!$AV:$AV,MATCH(F184,兵法调用模板!$AU:$AU,0)),INDEX(兵法调用模板!$AZ:$AZ,MATCH(F184,兵法调用模板!$AY:$AY,0))),INDEX(兵法调用模板!$BD:$BD,MATCH(F184,兵法调用模板!$BC:$BC,0))),"")</f>
        <v/>
      </c>
      <c r="I184" s="201" t="str">
        <f>IFERROR(IFERROR(IFERROR(INDEX(兵法调用模板!$AW:$AW,MATCH(F184,兵法调用模板!$AU:$AU,0)),INDEX(兵法调用模板!$BA:$BA,MATCH(F184,兵法调用模板!$AY:$AY,0))),INDEX(兵法调用模板!$BE:$BE,MATCH(F184,兵法调用模板!$BC:$BC,0))),"")</f>
        <v/>
      </c>
      <c r="J184" s="172" t="s">
        <v>441</v>
      </c>
      <c r="K184" s="175">
        <f t="shared" si="17"/>
        <v>1</v>
      </c>
      <c r="M184" s="174" t="str">
        <f>IF(索引!T183="","",索引!T183&amp;2)</f>
        <v/>
      </c>
      <c r="N184" s="172" t="str">
        <f>IFERROR(IF(M184="","",IFERROR(IFERROR(INDEX(兵法调用模板!$BH:$BH,MATCH(M184,兵法调用模板!$AU:$AU,0)),INDEX(兵法调用模板!$BH:$BH,MATCH(M184,兵法调用模板!$AY:$AY,0))),INDEX(兵法调用模板!$BH:$BH,MATCH(M184,兵法调用模板!$BC:$BC,0)))),"")</f>
        <v/>
      </c>
      <c r="O184" s="201" t="str">
        <f>IFERROR(IFERROR(IFERROR(INDEX(兵法调用模板!$AV:$AV,MATCH(M184,兵法调用模板!$AU:$AU,0)),INDEX(兵法调用模板!$AZ:$AZ,MATCH(M184,兵法调用模板!$AY:$AY,0))),INDEX(兵法调用模板!$BD:$BD,MATCH(M184,兵法调用模板!$BC:$BC,0))),"")</f>
        <v/>
      </c>
      <c r="P184" s="201" t="str">
        <f>IFERROR(IFERROR(IFERROR(INDEX(兵法调用模板!$AW:$AW,MATCH(M184,兵法调用模板!$AU:$AU,0)),INDEX(兵法调用模板!$BA:$BA,MATCH(M184,兵法调用模板!$AY:$AY,0))),INDEX(兵法调用模板!$BE:$BE,MATCH(M184,兵法调用模板!$BC:$BC,0))),"")</f>
        <v/>
      </c>
      <c r="Q184" s="172" t="s">
        <v>441</v>
      </c>
      <c r="R184" s="175">
        <f t="shared" si="15"/>
        <v>1</v>
      </c>
      <c r="T184" s="174" t="str">
        <f>IF(索引!T183="","",索引!T183&amp;3)</f>
        <v/>
      </c>
      <c r="U184" s="172" t="str">
        <f>IFERROR(IF(T184="","",IFERROR(IFERROR(INDEX(兵法调用模板!$BH:$BH,MATCH(T184,兵法调用模板!$AU:$AU,0)),INDEX(兵法调用模板!$BH:$BH,MATCH(T184,兵法调用模板!$AY:$AY,0))),INDEX(兵法调用模板!$BH:$BH,MATCH(T184,兵法调用模板!$BC:$BC,0)))),"")</f>
        <v/>
      </c>
      <c r="V184" s="201" t="str">
        <f>IFERROR(IFERROR(IFERROR(INDEX(兵法调用模板!$AV:$AV,MATCH(T184,兵法调用模板!$AU:$AU,0)),INDEX(兵法调用模板!$AZ:$AZ,MATCH(T184,兵法调用模板!$AY:$AY,0))),INDEX(兵法调用模板!$BD:$BD,MATCH(T184,兵法调用模板!$BC:$BC,0))),"")</f>
        <v/>
      </c>
      <c r="W184" s="201" t="str">
        <f>IFERROR(IFERROR(IFERROR(INDEX(兵法调用模板!$AW:$AW,MATCH(T184,兵法调用模板!$AU:$AU,0)),INDEX(兵法调用模板!$BA:$BA,MATCH(T184,兵法调用模板!$AY:$AY,0))),INDEX(兵法调用模板!$BE:$BE,MATCH(T184,兵法调用模板!$BC:$BC,0))),"")</f>
        <v/>
      </c>
      <c r="X184" s="172" t="s">
        <v>441</v>
      </c>
      <c r="Y184" s="175">
        <f t="shared" si="13"/>
        <v>1</v>
      </c>
      <c r="AA184" s="174" t="str">
        <f>IF(索引!T183="","",索引!T183&amp;4)</f>
        <v/>
      </c>
      <c r="AB184" s="172" t="str">
        <f>IFERROR(IF(AA184="","",IFERROR(IFERROR(INDEX(兵法调用模板!$BH:$BH,MATCH(AA184,兵法调用模板!$AU:$AU,0)),INDEX(兵法调用模板!$BH:$BH,MATCH(AA184,兵法调用模板!$AY:$AY,0))),INDEX(兵法调用模板!$BH:$BH,MATCH(AA184,兵法调用模板!$BC:$BC,0)))),"")</f>
        <v/>
      </c>
      <c r="AC184" s="201" t="str">
        <f>IFERROR(IFERROR(IFERROR(INDEX(兵法调用模板!$AV:$AV,MATCH(AA184,兵法调用模板!$AU:$AU,0)),INDEX(兵法调用模板!$AZ:$AZ,MATCH(AA184,兵法调用模板!$AY:$AY,0))),INDEX(兵法调用模板!$BD:$BD,MATCH(AA184,兵法调用模板!$BC:$BC,0))),"")</f>
        <v/>
      </c>
      <c r="AD184" s="201" t="str">
        <f>IFERROR(IFERROR(IFERROR(INDEX(兵法调用模板!$AW:$AW,MATCH(AA184,兵法调用模板!$AU:$AU,0)),INDEX(兵法调用模板!$BA:$BA,MATCH(AA184,兵法调用模板!$AY:$AY,0))),INDEX(兵法调用模板!$BE:$BE,MATCH(AA184,兵法调用模板!$BC:$BC,0))),"")</f>
        <v/>
      </c>
      <c r="AE184" s="172" t="s">
        <v>441</v>
      </c>
      <c r="AF184" s="175">
        <f t="shared" si="16"/>
        <v>1</v>
      </c>
      <c r="AH184" s="174" t="str">
        <f>IF(索引!T183="","",索引!T183&amp;5)</f>
        <v/>
      </c>
      <c r="AI184" s="172" t="str">
        <f>IFERROR(IF(AH184="","",IFERROR(IFERROR(INDEX(兵法调用模板!$BH:$BH,MATCH(AH184,兵法调用模板!$AU:$AU,0)),INDEX(兵法调用模板!$BH:$BH,MATCH(AH184,兵法调用模板!$AY:$AY,0))),INDEX(兵法调用模板!$BH:$BH,MATCH(AH184,兵法调用模板!$BC:$BC,0)))),"")</f>
        <v/>
      </c>
      <c r="AJ184" s="201" t="str">
        <f>IFERROR(IFERROR(IFERROR(INDEX(兵法调用模板!$AV:$AV,MATCH(AH184,兵法调用模板!$AU:$AU,0)),INDEX(兵法调用模板!$AZ:$AZ,MATCH(AH184,兵法调用模板!$AY:$AY,0))),INDEX(兵法调用模板!$BD:$BD,MATCH(AH184,兵法调用模板!$BC:$BC,0))),"")</f>
        <v/>
      </c>
      <c r="AK184" s="201" t="str">
        <f>IFERROR(IFERROR(IFERROR(INDEX(兵法调用模板!$AW:$AW,MATCH(AH184,兵法调用模板!$AU:$AU,0)),INDEX(兵法调用模板!$BA:$BA,MATCH(AH184,兵法调用模板!$AY:$AY,0))),INDEX(兵法调用模板!$BE:$BE,MATCH(AH184,兵法调用模板!$BC:$BC,0))),"")</f>
        <v/>
      </c>
      <c r="AL184" s="172" t="s">
        <v>441</v>
      </c>
      <c r="AM184" s="175">
        <f t="shared" si="14"/>
        <v>1</v>
      </c>
    </row>
    <row r="185" spans="6:39">
      <c r="F185" s="174" t="str">
        <f>IF(索引!T184="","",索引!T184&amp;1)</f>
        <v/>
      </c>
      <c r="G185" s="172" t="str">
        <f>IFERROR(IF(F185="","",IFERROR(IFERROR(INDEX(兵法调用模板!$BH:$BH,MATCH(F185,兵法调用模板!$AU:$AU,0)),INDEX(兵法调用模板!$BH:$BH,MATCH(F185,兵法调用模板!$AY:$AY,0))),INDEX(兵法调用模板!$BH:$BH,MATCH(F185,兵法调用模板!$BC:$BC,0)))),"")</f>
        <v/>
      </c>
      <c r="H185" s="201" t="str">
        <f>IFERROR(IFERROR(IFERROR(INDEX(兵法调用模板!$AV:$AV,MATCH(F185,兵法调用模板!$AU:$AU,0)),INDEX(兵法调用模板!$AZ:$AZ,MATCH(F185,兵法调用模板!$AY:$AY,0))),INDEX(兵法调用模板!$BD:$BD,MATCH(F185,兵法调用模板!$BC:$BC,0))),"")</f>
        <v/>
      </c>
      <c r="I185" s="201" t="str">
        <f>IFERROR(IFERROR(IFERROR(INDEX(兵法调用模板!$AW:$AW,MATCH(F185,兵法调用模板!$AU:$AU,0)),INDEX(兵法调用模板!$BA:$BA,MATCH(F185,兵法调用模板!$AY:$AY,0))),INDEX(兵法调用模板!$BE:$BE,MATCH(F185,兵法调用模板!$BC:$BC,0))),"")</f>
        <v/>
      </c>
      <c r="J185" s="172" t="s">
        <v>441</v>
      </c>
      <c r="K185" s="175">
        <f t="shared" si="17"/>
        <v>1</v>
      </c>
      <c r="M185" s="174" t="str">
        <f>IF(索引!T184="","",索引!T184&amp;2)</f>
        <v/>
      </c>
      <c r="N185" s="172" t="str">
        <f>IFERROR(IF(M185="","",IFERROR(IFERROR(INDEX(兵法调用模板!$BH:$BH,MATCH(M185,兵法调用模板!$AU:$AU,0)),INDEX(兵法调用模板!$BH:$BH,MATCH(M185,兵法调用模板!$AY:$AY,0))),INDEX(兵法调用模板!$BH:$BH,MATCH(M185,兵法调用模板!$BC:$BC,0)))),"")</f>
        <v/>
      </c>
      <c r="O185" s="201" t="str">
        <f>IFERROR(IFERROR(IFERROR(INDEX(兵法调用模板!$AV:$AV,MATCH(M185,兵法调用模板!$AU:$AU,0)),INDEX(兵法调用模板!$AZ:$AZ,MATCH(M185,兵法调用模板!$AY:$AY,0))),INDEX(兵法调用模板!$BD:$BD,MATCH(M185,兵法调用模板!$BC:$BC,0))),"")</f>
        <v/>
      </c>
      <c r="P185" s="201" t="str">
        <f>IFERROR(IFERROR(IFERROR(INDEX(兵法调用模板!$AW:$AW,MATCH(M185,兵法调用模板!$AU:$AU,0)),INDEX(兵法调用模板!$BA:$BA,MATCH(M185,兵法调用模板!$AY:$AY,0))),INDEX(兵法调用模板!$BE:$BE,MATCH(M185,兵法调用模板!$BC:$BC,0))),"")</f>
        <v/>
      </c>
      <c r="Q185" s="172" t="s">
        <v>441</v>
      </c>
      <c r="R185" s="175">
        <f t="shared" si="15"/>
        <v>1</v>
      </c>
      <c r="T185" s="174" t="str">
        <f>IF(索引!T184="","",索引!T184&amp;3)</f>
        <v/>
      </c>
      <c r="U185" s="172" t="str">
        <f>IFERROR(IF(T185="","",IFERROR(IFERROR(INDEX(兵法调用模板!$BH:$BH,MATCH(T185,兵法调用模板!$AU:$AU,0)),INDEX(兵法调用模板!$BH:$BH,MATCH(T185,兵法调用模板!$AY:$AY,0))),INDEX(兵法调用模板!$BH:$BH,MATCH(T185,兵法调用模板!$BC:$BC,0)))),"")</f>
        <v/>
      </c>
      <c r="V185" s="201" t="str">
        <f>IFERROR(IFERROR(IFERROR(INDEX(兵法调用模板!$AV:$AV,MATCH(T185,兵法调用模板!$AU:$AU,0)),INDEX(兵法调用模板!$AZ:$AZ,MATCH(T185,兵法调用模板!$AY:$AY,0))),INDEX(兵法调用模板!$BD:$BD,MATCH(T185,兵法调用模板!$BC:$BC,0))),"")</f>
        <v/>
      </c>
      <c r="W185" s="201" t="str">
        <f>IFERROR(IFERROR(IFERROR(INDEX(兵法调用模板!$AW:$AW,MATCH(T185,兵法调用模板!$AU:$AU,0)),INDEX(兵法调用模板!$BA:$BA,MATCH(T185,兵法调用模板!$AY:$AY,0))),INDEX(兵法调用模板!$BE:$BE,MATCH(T185,兵法调用模板!$BC:$BC,0))),"")</f>
        <v/>
      </c>
      <c r="X185" s="172" t="s">
        <v>441</v>
      </c>
      <c r="Y185" s="175">
        <f t="shared" si="13"/>
        <v>1</v>
      </c>
      <c r="AA185" s="174" t="str">
        <f>IF(索引!T184="","",索引!T184&amp;4)</f>
        <v/>
      </c>
      <c r="AB185" s="172" t="str">
        <f>IFERROR(IF(AA185="","",IFERROR(IFERROR(INDEX(兵法调用模板!$BH:$BH,MATCH(AA185,兵法调用模板!$AU:$AU,0)),INDEX(兵法调用模板!$BH:$BH,MATCH(AA185,兵法调用模板!$AY:$AY,0))),INDEX(兵法调用模板!$BH:$BH,MATCH(AA185,兵法调用模板!$BC:$BC,0)))),"")</f>
        <v/>
      </c>
      <c r="AC185" s="201" t="str">
        <f>IFERROR(IFERROR(IFERROR(INDEX(兵法调用模板!$AV:$AV,MATCH(AA185,兵法调用模板!$AU:$AU,0)),INDEX(兵法调用模板!$AZ:$AZ,MATCH(AA185,兵法调用模板!$AY:$AY,0))),INDEX(兵法调用模板!$BD:$BD,MATCH(AA185,兵法调用模板!$BC:$BC,0))),"")</f>
        <v/>
      </c>
      <c r="AD185" s="201" t="str">
        <f>IFERROR(IFERROR(IFERROR(INDEX(兵法调用模板!$AW:$AW,MATCH(AA185,兵法调用模板!$AU:$AU,0)),INDEX(兵法调用模板!$BA:$BA,MATCH(AA185,兵法调用模板!$AY:$AY,0))),INDEX(兵法调用模板!$BE:$BE,MATCH(AA185,兵法调用模板!$BC:$BC,0))),"")</f>
        <v/>
      </c>
      <c r="AE185" s="172" t="s">
        <v>441</v>
      </c>
      <c r="AF185" s="175">
        <f t="shared" si="16"/>
        <v>1</v>
      </c>
      <c r="AH185" s="174" t="str">
        <f>IF(索引!T184="","",索引!T184&amp;5)</f>
        <v/>
      </c>
      <c r="AI185" s="172" t="str">
        <f>IFERROR(IF(AH185="","",IFERROR(IFERROR(INDEX(兵法调用模板!$BH:$BH,MATCH(AH185,兵法调用模板!$AU:$AU,0)),INDEX(兵法调用模板!$BH:$BH,MATCH(AH185,兵法调用模板!$AY:$AY,0))),INDEX(兵法调用模板!$BH:$BH,MATCH(AH185,兵法调用模板!$BC:$BC,0)))),"")</f>
        <v/>
      </c>
      <c r="AJ185" s="201" t="str">
        <f>IFERROR(IFERROR(IFERROR(INDEX(兵法调用模板!$AV:$AV,MATCH(AH185,兵法调用模板!$AU:$AU,0)),INDEX(兵法调用模板!$AZ:$AZ,MATCH(AH185,兵法调用模板!$AY:$AY,0))),INDEX(兵法调用模板!$BD:$BD,MATCH(AH185,兵法调用模板!$BC:$BC,0))),"")</f>
        <v/>
      </c>
      <c r="AK185" s="201" t="str">
        <f>IFERROR(IFERROR(IFERROR(INDEX(兵法调用模板!$AW:$AW,MATCH(AH185,兵法调用模板!$AU:$AU,0)),INDEX(兵法调用模板!$BA:$BA,MATCH(AH185,兵法调用模板!$AY:$AY,0))),INDEX(兵法调用模板!$BE:$BE,MATCH(AH185,兵法调用模板!$BC:$BC,0))),"")</f>
        <v/>
      </c>
      <c r="AL185" s="172" t="s">
        <v>441</v>
      </c>
      <c r="AM185" s="175">
        <f t="shared" si="14"/>
        <v>1</v>
      </c>
    </row>
    <row r="186" spans="6:39">
      <c r="F186" s="174" t="str">
        <f>IF(索引!T185="","",索引!T185&amp;1)</f>
        <v/>
      </c>
      <c r="G186" s="172" t="str">
        <f>IFERROR(IF(F186="","",IFERROR(IFERROR(INDEX(兵法调用模板!$BH:$BH,MATCH(F186,兵法调用模板!$AU:$AU,0)),INDEX(兵法调用模板!$BH:$BH,MATCH(F186,兵法调用模板!$AY:$AY,0))),INDEX(兵法调用模板!$BH:$BH,MATCH(F186,兵法调用模板!$BC:$BC,0)))),"")</f>
        <v/>
      </c>
      <c r="H186" s="201" t="str">
        <f>IFERROR(IFERROR(IFERROR(INDEX(兵法调用模板!$AV:$AV,MATCH(F186,兵法调用模板!$AU:$AU,0)),INDEX(兵法调用模板!$AZ:$AZ,MATCH(F186,兵法调用模板!$AY:$AY,0))),INDEX(兵法调用模板!$BD:$BD,MATCH(F186,兵法调用模板!$BC:$BC,0))),"")</f>
        <v/>
      </c>
      <c r="I186" s="201" t="str">
        <f>IFERROR(IFERROR(IFERROR(INDEX(兵法调用模板!$AW:$AW,MATCH(F186,兵法调用模板!$AU:$AU,0)),INDEX(兵法调用模板!$BA:$BA,MATCH(F186,兵法调用模板!$AY:$AY,0))),INDEX(兵法调用模板!$BE:$BE,MATCH(F186,兵法调用模板!$BC:$BC,0))),"")</f>
        <v/>
      </c>
      <c r="J186" s="172" t="s">
        <v>441</v>
      </c>
      <c r="K186" s="175">
        <f t="shared" si="17"/>
        <v>1</v>
      </c>
      <c r="M186" s="174" t="str">
        <f>IF(索引!T185="","",索引!T185&amp;2)</f>
        <v/>
      </c>
      <c r="N186" s="172" t="str">
        <f>IFERROR(IF(M186="","",IFERROR(IFERROR(INDEX(兵法调用模板!$BH:$BH,MATCH(M186,兵法调用模板!$AU:$AU,0)),INDEX(兵法调用模板!$BH:$BH,MATCH(M186,兵法调用模板!$AY:$AY,0))),INDEX(兵法调用模板!$BH:$BH,MATCH(M186,兵法调用模板!$BC:$BC,0)))),"")</f>
        <v/>
      </c>
      <c r="O186" s="201" t="str">
        <f>IFERROR(IFERROR(IFERROR(INDEX(兵法调用模板!$AV:$AV,MATCH(M186,兵法调用模板!$AU:$AU,0)),INDEX(兵法调用模板!$AZ:$AZ,MATCH(M186,兵法调用模板!$AY:$AY,0))),INDEX(兵法调用模板!$BD:$BD,MATCH(M186,兵法调用模板!$BC:$BC,0))),"")</f>
        <v/>
      </c>
      <c r="P186" s="201" t="str">
        <f>IFERROR(IFERROR(IFERROR(INDEX(兵法调用模板!$AW:$AW,MATCH(M186,兵法调用模板!$AU:$AU,0)),INDEX(兵法调用模板!$BA:$BA,MATCH(M186,兵法调用模板!$AY:$AY,0))),INDEX(兵法调用模板!$BE:$BE,MATCH(M186,兵法调用模板!$BC:$BC,0))),"")</f>
        <v/>
      </c>
      <c r="Q186" s="172" t="s">
        <v>441</v>
      </c>
      <c r="R186" s="175">
        <f t="shared" si="15"/>
        <v>1</v>
      </c>
      <c r="T186" s="174" t="str">
        <f>IF(索引!T185="","",索引!T185&amp;3)</f>
        <v/>
      </c>
      <c r="U186" s="172" t="str">
        <f>IFERROR(IF(T186="","",IFERROR(IFERROR(INDEX(兵法调用模板!$BH:$BH,MATCH(T186,兵法调用模板!$AU:$AU,0)),INDEX(兵法调用模板!$BH:$BH,MATCH(T186,兵法调用模板!$AY:$AY,0))),INDEX(兵法调用模板!$BH:$BH,MATCH(T186,兵法调用模板!$BC:$BC,0)))),"")</f>
        <v/>
      </c>
      <c r="V186" s="201" t="str">
        <f>IFERROR(IFERROR(IFERROR(INDEX(兵法调用模板!$AV:$AV,MATCH(T186,兵法调用模板!$AU:$AU,0)),INDEX(兵法调用模板!$AZ:$AZ,MATCH(T186,兵法调用模板!$AY:$AY,0))),INDEX(兵法调用模板!$BD:$BD,MATCH(T186,兵法调用模板!$BC:$BC,0))),"")</f>
        <v/>
      </c>
      <c r="W186" s="201" t="str">
        <f>IFERROR(IFERROR(IFERROR(INDEX(兵法调用模板!$AW:$AW,MATCH(T186,兵法调用模板!$AU:$AU,0)),INDEX(兵法调用模板!$BA:$BA,MATCH(T186,兵法调用模板!$AY:$AY,0))),INDEX(兵法调用模板!$BE:$BE,MATCH(T186,兵法调用模板!$BC:$BC,0))),"")</f>
        <v/>
      </c>
      <c r="X186" s="172" t="s">
        <v>441</v>
      </c>
      <c r="Y186" s="175">
        <f t="shared" si="13"/>
        <v>1</v>
      </c>
      <c r="AA186" s="174" t="str">
        <f>IF(索引!T185="","",索引!T185&amp;4)</f>
        <v/>
      </c>
      <c r="AB186" s="172" t="str">
        <f>IFERROR(IF(AA186="","",IFERROR(IFERROR(INDEX(兵法调用模板!$BH:$BH,MATCH(AA186,兵法调用模板!$AU:$AU,0)),INDEX(兵法调用模板!$BH:$BH,MATCH(AA186,兵法调用模板!$AY:$AY,0))),INDEX(兵法调用模板!$BH:$BH,MATCH(AA186,兵法调用模板!$BC:$BC,0)))),"")</f>
        <v/>
      </c>
      <c r="AC186" s="201" t="str">
        <f>IFERROR(IFERROR(IFERROR(INDEX(兵法调用模板!$AV:$AV,MATCH(AA186,兵法调用模板!$AU:$AU,0)),INDEX(兵法调用模板!$AZ:$AZ,MATCH(AA186,兵法调用模板!$AY:$AY,0))),INDEX(兵法调用模板!$BD:$BD,MATCH(AA186,兵法调用模板!$BC:$BC,0))),"")</f>
        <v/>
      </c>
      <c r="AD186" s="201" t="str">
        <f>IFERROR(IFERROR(IFERROR(INDEX(兵法调用模板!$AW:$AW,MATCH(AA186,兵法调用模板!$AU:$AU,0)),INDEX(兵法调用模板!$BA:$BA,MATCH(AA186,兵法调用模板!$AY:$AY,0))),INDEX(兵法调用模板!$BE:$BE,MATCH(AA186,兵法调用模板!$BC:$BC,0))),"")</f>
        <v/>
      </c>
      <c r="AE186" s="172" t="s">
        <v>441</v>
      </c>
      <c r="AF186" s="175">
        <f t="shared" si="16"/>
        <v>1</v>
      </c>
      <c r="AH186" s="174" t="str">
        <f>IF(索引!T185="","",索引!T185&amp;5)</f>
        <v/>
      </c>
      <c r="AI186" s="172" t="str">
        <f>IFERROR(IF(AH186="","",IFERROR(IFERROR(INDEX(兵法调用模板!$BH:$BH,MATCH(AH186,兵法调用模板!$AU:$AU,0)),INDEX(兵法调用模板!$BH:$BH,MATCH(AH186,兵法调用模板!$AY:$AY,0))),INDEX(兵法调用模板!$BH:$BH,MATCH(AH186,兵法调用模板!$BC:$BC,0)))),"")</f>
        <v/>
      </c>
      <c r="AJ186" s="201" t="str">
        <f>IFERROR(IFERROR(IFERROR(INDEX(兵法调用模板!$AV:$AV,MATCH(AH186,兵法调用模板!$AU:$AU,0)),INDEX(兵法调用模板!$AZ:$AZ,MATCH(AH186,兵法调用模板!$AY:$AY,0))),INDEX(兵法调用模板!$BD:$BD,MATCH(AH186,兵法调用模板!$BC:$BC,0))),"")</f>
        <v/>
      </c>
      <c r="AK186" s="201" t="str">
        <f>IFERROR(IFERROR(IFERROR(INDEX(兵法调用模板!$AW:$AW,MATCH(AH186,兵法调用模板!$AU:$AU,0)),INDEX(兵法调用模板!$BA:$BA,MATCH(AH186,兵法调用模板!$AY:$AY,0))),INDEX(兵法调用模板!$BE:$BE,MATCH(AH186,兵法调用模板!$BC:$BC,0))),"")</f>
        <v/>
      </c>
      <c r="AL186" s="172" t="s">
        <v>441</v>
      </c>
      <c r="AM186" s="175">
        <f t="shared" si="14"/>
        <v>1</v>
      </c>
    </row>
    <row r="187" spans="6:39">
      <c r="F187" s="174" t="str">
        <f>IF(索引!T186="","",索引!T186&amp;1)</f>
        <v/>
      </c>
      <c r="G187" s="172" t="str">
        <f>IFERROR(IF(F187="","",IFERROR(IFERROR(INDEX(兵法调用模板!$BH:$BH,MATCH(F187,兵法调用模板!$AU:$AU,0)),INDEX(兵法调用模板!$BH:$BH,MATCH(F187,兵法调用模板!$AY:$AY,0))),INDEX(兵法调用模板!$BH:$BH,MATCH(F187,兵法调用模板!$BC:$BC,0)))),"")</f>
        <v/>
      </c>
      <c r="H187" s="201" t="str">
        <f>IFERROR(IFERROR(IFERROR(INDEX(兵法调用模板!$AV:$AV,MATCH(F187,兵法调用模板!$AU:$AU,0)),INDEX(兵法调用模板!$AZ:$AZ,MATCH(F187,兵法调用模板!$AY:$AY,0))),INDEX(兵法调用模板!$BD:$BD,MATCH(F187,兵法调用模板!$BC:$BC,0))),"")</f>
        <v/>
      </c>
      <c r="I187" s="201" t="str">
        <f>IFERROR(IFERROR(IFERROR(INDEX(兵法调用模板!$AW:$AW,MATCH(F187,兵法调用模板!$AU:$AU,0)),INDEX(兵法调用模板!$BA:$BA,MATCH(F187,兵法调用模板!$AY:$AY,0))),INDEX(兵法调用模板!$BE:$BE,MATCH(F187,兵法调用模板!$BC:$BC,0))),"")</f>
        <v/>
      </c>
      <c r="J187" s="172" t="s">
        <v>441</v>
      </c>
      <c r="K187" s="175">
        <f t="shared" si="17"/>
        <v>1</v>
      </c>
      <c r="M187" s="174" t="str">
        <f>IF(索引!T186="","",索引!T186&amp;2)</f>
        <v/>
      </c>
      <c r="N187" s="172" t="str">
        <f>IFERROR(IF(M187="","",IFERROR(IFERROR(INDEX(兵法调用模板!$BH:$BH,MATCH(M187,兵法调用模板!$AU:$AU,0)),INDEX(兵法调用模板!$BH:$BH,MATCH(M187,兵法调用模板!$AY:$AY,0))),INDEX(兵法调用模板!$BH:$BH,MATCH(M187,兵法调用模板!$BC:$BC,0)))),"")</f>
        <v/>
      </c>
      <c r="O187" s="201" t="str">
        <f>IFERROR(IFERROR(IFERROR(INDEX(兵法调用模板!$AV:$AV,MATCH(M187,兵法调用模板!$AU:$AU,0)),INDEX(兵法调用模板!$AZ:$AZ,MATCH(M187,兵法调用模板!$AY:$AY,0))),INDEX(兵法调用模板!$BD:$BD,MATCH(M187,兵法调用模板!$BC:$BC,0))),"")</f>
        <v/>
      </c>
      <c r="P187" s="201" t="str">
        <f>IFERROR(IFERROR(IFERROR(INDEX(兵法调用模板!$AW:$AW,MATCH(M187,兵法调用模板!$AU:$AU,0)),INDEX(兵法调用模板!$BA:$BA,MATCH(M187,兵法调用模板!$AY:$AY,0))),INDEX(兵法调用模板!$BE:$BE,MATCH(M187,兵法调用模板!$BC:$BC,0))),"")</f>
        <v/>
      </c>
      <c r="Q187" s="172" t="s">
        <v>441</v>
      </c>
      <c r="R187" s="175">
        <f t="shared" si="15"/>
        <v>1</v>
      </c>
      <c r="T187" s="174" t="str">
        <f>IF(索引!T186="","",索引!T186&amp;3)</f>
        <v/>
      </c>
      <c r="U187" s="172" t="str">
        <f>IFERROR(IF(T187="","",IFERROR(IFERROR(INDEX(兵法调用模板!$BH:$BH,MATCH(T187,兵法调用模板!$AU:$AU,0)),INDEX(兵法调用模板!$BH:$BH,MATCH(T187,兵法调用模板!$AY:$AY,0))),INDEX(兵法调用模板!$BH:$BH,MATCH(T187,兵法调用模板!$BC:$BC,0)))),"")</f>
        <v/>
      </c>
      <c r="V187" s="201" t="str">
        <f>IFERROR(IFERROR(IFERROR(INDEX(兵法调用模板!$AV:$AV,MATCH(T187,兵法调用模板!$AU:$AU,0)),INDEX(兵法调用模板!$AZ:$AZ,MATCH(T187,兵法调用模板!$AY:$AY,0))),INDEX(兵法调用模板!$BD:$BD,MATCH(T187,兵法调用模板!$BC:$BC,0))),"")</f>
        <v/>
      </c>
      <c r="W187" s="201" t="str">
        <f>IFERROR(IFERROR(IFERROR(INDEX(兵法调用模板!$AW:$AW,MATCH(T187,兵法调用模板!$AU:$AU,0)),INDEX(兵法调用模板!$BA:$BA,MATCH(T187,兵法调用模板!$AY:$AY,0))),INDEX(兵法调用模板!$BE:$BE,MATCH(T187,兵法调用模板!$BC:$BC,0))),"")</f>
        <v/>
      </c>
      <c r="X187" s="172" t="s">
        <v>441</v>
      </c>
      <c r="Y187" s="175">
        <f t="shared" si="13"/>
        <v>1</v>
      </c>
      <c r="AA187" s="174" t="str">
        <f>IF(索引!T186="","",索引!T186&amp;4)</f>
        <v/>
      </c>
      <c r="AB187" s="172" t="str">
        <f>IFERROR(IF(AA187="","",IFERROR(IFERROR(INDEX(兵法调用模板!$BH:$BH,MATCH(AA187,兵法调用模板!$AU:$AU,0)),INDEX(兵法调用模板!$BH:$BH,MATCH(AA187,兵法调用模板!$AY:$AY,0))),INDEX(兵法调用模板!$BH:$BH,MATCH(AA187,兵法调用模板!$BC:$BC,0)))),"")</f>
        <v/>
      </c>
      <c r="AC187" s="201" t="str">
        <f>IFERROR(IFERROR(IFERROR(INDEX(兵法调用模板!$AV:$AV,MATCH(AA187,兵法调用模板!$AU:$AU,0)),INDEX(兵法调用模板!$AZ:$AZ,MATCH(AA187,兵法调用模板!$AY:$AY,0))),INDEX(兵法调用模板!$BD:$BD,MATCH(AA187,兵法调用模板!$BC:$BC,0))),"")</f>
        <v/>
      </c>
      <c r="AD187" s="201" t="str">
        <f>IFERROR(IFERROR(IFERROR(INDEX(兵法调用模板!$AW:$AW,MATCH(AA187,兵法调用模板!$AU:$AU,0)),INDEX(兵法调用模板!$BA:$BA,MATCH(AA187,兵法调用模板!$AY:$AY,0))),INDEX(兵法调用模板!$BE:$BE,MATCH(AA187,兵法调用模板!$BC:$BC,0))),"")</f>
        <v/>
      </c>
      <c r="AE187" s="172" t="s">
        <v>441</v>
      </c>
      <c r="AF187" s="175">
        <f t="shared" si="16"/>
        <v>1</v>
      </c>
      <c r="AH187" s="174" t="str">
        <f>IF(索引!T186="","",索引!T186&amp;5)</f>
        <v/>
      </c>
      <c r="AI187" s="172" t="str">
        <f>IFERROR(IF(AH187="","",IFERROR(IFERROR(INDEX(兵法调用模板!$BH:$BH,MATCH(AH187,兵法调用模板!$AU:$AU,0)),INDEX(兵法调用模板!$BH:$BH,MATCH(AH187,兵法调用模板!$AY:$AY,0))),INDEX(兵法调用模板!$BH:$BH,MATCH(AH187,兵法调用模板!$BC:$BC,0)))),"")</f>
        <v/>
      </c>
      <c r="AJ187" s="201" t="str">
        <f>IFERROR(IFERROR(IFERROR(INDEX(兵法调用模板!$AV:$AV,MATCH(AH187,兵法调用模板!$AU:$AU,0)),INDEX(兵法调用模板!$AZ:$AZ,MATCH(AH187,兵法调用模板!$AY:$AY,0))),INDEX(兵法调用模板!$BD:$BD,MATCH(AH187,兵法调用模板!$BC:$BC,0))),"")</f>
        <v/>
      </c>
      <c r="AK187" s="201" t="str">
        <f>IFERROR(IFERROR(IFERROR(INDEX(兵法调用模板!$AW:$AW,MATCH(AH187,兵法调用模板!$AU:$AU,0)),INDEX(兵法调用模板!$BA:$BA,MATCH(AH187,兵法调用模板!$AY:$AY,0))),INDEX(兵法调用模板!$BE:$BE,MATCH(AH187,兵法调用模板!$BC:$BC,0))),"")</f>
        <v/>
      </c>
      <c r="AL187" s="172" t="s">
        <v>441</v>
      </c>
      <c r="AM187" s="175">
        <f t="shared" si="14"/>
        <v>1</v>
      </c>
    </row>
    <row r="188" spans="6:39">
      <c r="F188" s="174" t="str">
        <f>IF(索引!T187="","",索引!T187&amp;1)</f>
        <v/>
      </c>
      <c r="G188" s="172" t="str">
        <f>IFERROR(IF(F188="","",IFERROR(IFERROR(INDEX(兵法调用模板!$BH:$BH,MATCH(F188,兵法调用模板!$AU:$AU,0)),INDEX(兵法调用模板!$BH:$BH,MATCH(F188,兵法调用模板!$AY:$AY,0))),INDEX(兵法调用模板!$BH:$BH,MATCH(F188,兵法调用模板!$BC:$BC,0)))),"")</f>
        <v/>
      </c>
      <c r="H188" s="201" t="str">
        <f>IFERROR(IFERROR(IFERROR(INDEX(兵法调用模板!$AV:$AV,MATCH(F188,兵法调用模板!$AU:$AU,0)),INDEX(兵法调用模板!$AZ:$AZ,MATCH(F188,兵法调用模板!$AY:$AY,0))),INDEX(兵法调用模板!$BD:$BD,MATCH(F188,兵法调用模板!$BC:$BC,0))),"")</f>
        <v/>
      </c>
      <c r="I188" s="201" t="str">
        <f>IFERROR(IFERROR(IFERROR(INDEX(兵法调用模板!$AW:$AW,MATCH(F188,兵法调用模板!$AU:$AU,0)),INDEX(兵法调用模板!$BA:$BA,MATCH(F188,兵法调用模板!$AY:$AY,0))),INDEX(兵法调用模板!$BE:$BE,MATCH(F188,兵法调用模板!$BC:$BC,0))),"")</f>
        <v/>
      </c>
      <c r="J188" s="172" t="s">
        <v>441</v>
      </c>
      <c r="K188" s="175">
        <f t="shared" si="17"/>
        <v>1</v>
      </c>
      <c r="M188" s="174" t="str">
        <f>IF(索引!T187="","",索引!T187&amp;2)</f>
        <v/>
      </c>
      <c r="N188" s="172" t="str">
        <f>IFERROR(IF(M188="","",IFERROR(IFERROR(INDEX(兵法调用模板!$BH:$BH,MATCH(M188,兵法调用模板!$AU:$AU,0)),INDEX(兵法调用模板!$BH:$BH,MATCH(M188,兵法调用模板!$AY:$AY,0))),INDEX(兵法调用模板!$BH:$BH,MATCH(M188,兵法调用模板!$BC:$BC,0)))),"")</f>
        <v/>
      </c>
      <c r="O188" s="201" t="str">
        <f>IFERROR(IFERROR(IFERROR(INDEX(兵法调用模板!$AV:$AV,MATCH(M188,兵法调用模板!$AU:$AU,0)),INDEX(兵法调用模板!$AZ:$AZ,MATCH(M188,兵法调用模板!$AY:$AY,0))),INDEX(兵法调用模板!$BD:$BD,MATCH(M188,兵法调用模板!$BC:$BC,0))),"")</f>
        <v/>
      </c>
      <c r="P188" s="201" t="str">
        <f>IFERROR(IFERROR(IFERROR(INDEX(兵法调用模板!$AW:$AW,MATCH(M188,兵法调用模板!$AU:$AU,0)),INDEX(兵法调用模板!$BA:$BA,MATCH(M188,兵法调用模板!$AY:$AY,0))),INDEX(兵法调用模板!$BE:$BE,MATCH(M188,兵法调用模板!$BC:$BC,0))),"")</f>
        <v/>
      </c>
      <c r="Q188" s="172" t="s">
        <v>441</v>
      </c>
      <c r="R188" s="175">
        <f t="shared" si="15"/>
        <v>1</v>
      </c>
      <c r="T188" s="174" t="str">
        <f>IF(索引!T187="","",索引!T187&amp;3)</f>
        <v/>
      </c>
      <c r="U188" s="172" t="str">
        <f>IFERROR(IF(T188="","",IFERROR(IFERROR(INDEX(兵法调用模板!$BH:$BH,MATCH(T188,兵法调用模板!$AU:$AU,0)),INDEX(兵法调用模板!$BH:$BH,MATCH(T188,兵法调用模板!$AY:$AY,0))),INDEX(兵法调用模板!$BH:$BH,MATCH(T188,兵法调用模板!$BC:$BC,0)))),"")</f>
        <v/>
      </c>
      <c r="V188" s="201" t="str">
        <f>IFERROR(IFERROR(IFERROR(INDEX(兵法调用模板!$AV:$AV,MATCH(T188,兵法调用模板!$AU:$AU,0)),INDEX(兵法调用模板!$AZ:$AZ,MATCH(T188,兵法调用模板!$AY:$AY,0))),INDEX(兵法调用模板!$BD:$BD,MATCH(T188,兵法调用模板!$BC:$BC,0))),"")</f>
        <v/>
      </c>
      <c r="W188" s="201" t="str">
        <f>IFERROR(IFERROR(IFERROR(INDEX(兵法调用模板!$AW:$AW,MATCH(T188,兵法调用模板!$AU:$AU,0)),INDEX(兵法调用模板!$BA:$BA,MATCH(T188,兵法调用模板!$AY:$AY,0))),INDEX(兵法调用模板!$BE:$BE,MATCH(T188,兵法调用模板!$BC:$BC,0))),"")</f>
        <v/>
      </c>
      <c r="X188" s="172" t="s">
        <v>441</v>
      </c>
      <c r="Y188" s="175">
        <f t="shared" ref="Y188:Y200" si="18">IFERROR(IF(MID(U188,FIND("{2}",U188)+3,1)="%",100,1),1)*IF(V188&lt;0,-1,1)</f>
        <v>1</v>
      </c>
      <c r="AA188" s="174" t="str">
        <f>IF(索引!T187="","",索引!T187&amp;4)</f>
        <v/>
      </c>
      <c r="AB188" s="172" t="str">
        <f>IFERROR(IF(AA188="","",IFERROR(IFERROR(INDEX(兵法调用模板!$BH:$BH,MATCH(AA188,兵法调用模板!$AU:$AU,0)),INDEX(兵法调用模板!$BH:$BH,MATCH(AA188,兵法调用模板!$AY:$AY,0))),INDEX(兵法调用模板!$BH:$BH,MATCH(AA188,兵法调用模板!$BC:$BC,0)))),"")</f>
        <v/>
      </c>
      <c r="AC188" s="201" t="str">
        <f>IFERROR(IFERROR(IFERROR(INDEX(兵法调用模板!$AV:$AV,MATCH(AA188,兵法调用模板!$AU:$AU,0)),INDEX(兵法调用模板!$AZ:$AZ,MATCH(AA188,兵法调用模板!$AY:$AY,0))),INDEX(兵法调用模板!$BD:$BD,MATCH(AA188,兵法调用模板!$BC:$BC,0))),"")</f>
        <v/>
      </c>
      <c r="AD188" s="201" t="str">
        <f>IFERROR(IFERROR(IFERROR(INDEX(兵法调用模板!$AW:$AW,MATCH(AA188,兵法调用模板!$AU:$AU,0)),INDEX(兵法调用模板!$BA:$BA,MATCH(AA188,兵法调用模板!$AY:$AY,0))),INDEX(兵法调用模板!$BE:$BE,MATCH(AA188,兵法调用模板!$BC:$BC,0))),"")</f>
        <v/>
      </c>
      <c r="AE188" s="172" t="s">
        <v>441</v>
      </c>
      <c r="AF188" s="175">
        <f t="shared" si="16"/>
        <v>1</v>
      </c>
      <c r="AH188" s="174" t="str">
        <f>IF(索引!T187="","",索引!T187&amp;5)</f>
        <v/>
      </c>
      <c r="AI188" s="172" t="str">
        <f>IFERROR(IF(AH188="","",IFERROR(IFERROR(INDEX(兵法调用模板!$BH:$BH,MATCH(AH188,兵法调用模板!$AU:$AU,0)),INDEX(兵法调用模板!$BH:$BH,MATCH(AH188,兵法调用模板!$AY:$AY,0))),INDEX(兵法调用模板!$BH:$BH,MATCH(AH188,兵法调用模板!$BC:$BC,0)))),"")</f>
        <v/>
      </c>
      <c r="AJ188" s="201" t="str">
        <f>IFERROR(IFERROR(IFERROR(INDEX(兵法调用模板!$AV:$AV,MATCH(AH188,兵法调用模板!$AU:$AU,0)),INDEX(兵法调用模板!$AZ:$AZ,MATCH(AH188,兵法调用模板!$AY:$AY,0))),INDEX(兵法调用模板!$BD:$BD,MATCH(AH188,兵法调用模板!$BC:$BC,0))),"")</f>
        <v/>
      </c>
      <c r="AK188" s="201" t="str">
        <f>IFERROR(IFERROR(IFERROR(INDEX(兵法调用模板!$AW:$AW,MATCH(AH188,兵法调用模板!$AU:$AU,0)),INDEX(兵法调用模板!$BA:$BA,MATCH(AH188,兵法调用模板!$AY:$AY,0))),INDEX(兵法调用模板!$BE:$BE,MATCH(AH188,兵法调用模板!$BC:$BC,0))),"")</f>
        <v/>
      </c>
      <c r="AL188" s="172" t="s">
        <v>441</v>
      </c>
      <c r="AM188" s="175">
        <f t="shared" ref="AM188:AM200" si="19">IFERROR(IF(MID(AI188,FIND("{4}",AI188)+3,1)="%",100,1),1)*IF(AJ188&lt;0,-1,1)</f>
        <v>1</v>
      </c>
    </row>
    <row r="189" spans="6:39">
      <c r="F189" s="174" t="str">
        <f>IF(索引!T188="","",索引!T188&amp;1)</f>
        <v/>
      </c>
      <c r="G189" s="172" t="str">
        <f>IFERROR(IF(F189="","",IFERROR(IFERROR(INDEX(兵法调用模板!$BH:$BH,MATCH(F189,兵法调用模板!$AU:$AU,0)),INDEX(兵法调用模板!$BH:$BH,MATCH(F189,兵法调用模板!$AY:$AY,0))),INDEX(兵法调用模板!$BH:$BH,MATCH(F189,兵法调用模板!$BC:$BC,0)))),"")</f>
        <v/>
      </c>
      <c r="H189" s="201" t="str">
        <f>IFERROR(IFERROR(IFERROR(INDEX(兵法调用模板!$AV:$AV,MATCH(F189,兵法调用模板!$AU:$AU,0)),INDEX(兵法调用模板!$AZ:$AZ,MATCH(F189,兵法调用模板!$AY:$AY,0))),INDEX(兵法调用模板!$BD:$BD,MATCH(F189,兵法调用模板!$BC:$BC,0))),"")</f>
        <v/>
      </c>
      <c r="I189" s="201" t="str">
        <f>IFERROR(IFERROR(IFERROR(INDEX(兵法调用模板!$AW:$AW,MATCH(F189,兵法调用模板!$AU:$AU,0)),INDEX(兵法调用模板!$BA:$BA,MATCH(F189,兵法调用模板!$AY:$AY,0))),INDEX(兵法调用模板!$BE:$BE,MATCH(F189,兵法调用模板!$BC:$BC,0))),"")</f>
        <v/>
      </c>
      <c r="J189" s="172" t="s">
        <v>441</v>
      </c>
      <c r="K189" s="175">
        <f t="shared" si="17"/>
        <v>1</v>
      </c>
      <c r="M189" s="174" t="str">
        <f>IF(索引!T188="","",索引!T188&amp;2)</f>
        <v/>
      </c>
      <c r="N189" s="172" t="str">
        <f>IFERROR(IF(M189="","",IFERROR(IFERROR(INDEX(兵法调用模板!$BH:$BH,MATCH(M189,兵法调用模板!$AU:$AU,0)),INDEX(兵法调用模板!$BH:$BH,MATCH(M189,兵法调用模板!$AY:$AY,0))),INDEX(兵法调用模板!$BH:$BH,MATCH(M189,兵法调用模板!$BC:$BC,0)))),"")</f>
        <v/>
      </c>
      <c r="O189" s="201" t="str">
        <f>IFERROR(IFERROR(IFERROR(INDEX(兵法调用模板!$AV:$AV,MATCH(M189,兵法调用模板!$AU:$AU,0)),INDEX(兵法调用模板!$AZ:$AZ,MATCH(M189,兵法调用模板!$AY:$AY,0))),INDEX(兵法调用模板!$BD:$BD,MATCH(M189,兵法调用模板!$BC:$BC,0))),"")</f>
        <v/>
      </c>
      <c r="P189" s="201" t="str">
        <f>IFERROR(IFERROR(IFERROR(INDEX(兵法调用模板!$AW:$AW,MATCH(M189,兵法调用模板!$AU:$AU,0)),INDEX(兵法调用模板!$BA:$BA,MATCH(M189,兵法调用模板!$AY:$AY,0))),INDEX(兵法调用模板!$BE:$BE,MATCH(M189,兵法调用模板!$BC:$BC,0))),"")</f>
        <v/>
      </c>
      <c r="Q189" s="172" t="s">
        <v>441</v>
      </c>
      <c r="R189" s="175">
        <f t="shared" si="15"/>
        <v>1</v>
      </c>
      <c r="T189" s="174" t="str">
        <f>IF(索引!T188="","",索引!T188&amp;3)</f>
        <v/>
      </c>
      <c r="U189" s="172" t="str">
        <f>IFERROR(IF(T189="","",IFERROR(IFERROR(INDEX(兵法调用模板!$BH:$BH,MATCH(T189,兵法调用模板!$AU:$AU,0)),INDEX(兵法调用模板!$BH:$BH,MATCH(T189,兵法调用模板!$AY:$AY,0))),INDEX(兵法调用模板!$BH:$BH,MATCH(T189,兵法调用模板!$BC:$BC,0)))),"")</f>
        <v/>
      </c>
      <c r="V189" s="201" t="str">
        <f>IFERROR(IFERROR(IFERROR(INDEX(兵法调用模板!$AV:$AV,MATCH(T189,兵法调用模板!$AU:$AU,0)),INDEX(兵法调用模板!$AZ:$AZ,MATCH(T189,兵法调用模板!$AY:$AY,0))),INDEX(兵法调用模板!$BD:$BD,MATCH(T189,兵法调用模板!$BC:$BC,0))),"")</f>
        <v/>
      </c>
      <c r="W189" s="201" t="str">
        <f>IFERROR(IFERROR(IFERROR(INDEX(兵法调用模板!$AW:$AW,MATCH(T189,兵法调用模板!$AU:$AU,0)),INDEX(兵法调用模板!$BA:$BA,MATCH(T189,兵法调用模板!$AY:$AY,0))),INDEX(兵法调用模板!$BE:$BE,MATCH(T189,兵法调用模板!$BC:$BC,0))),"")</f>
        <v/>
      </c>
      <c r="X189" s="172" t="s">
        <v>441</v>
      </c>
      <c r="Y189" s="175">
        <f t="shared" si="18"/>
        <v>1</v>
      </c>
      <c r="AA189" s="174" t="str">
        <f>IF(索引!T188="","",索引!T188&amp;4)</f>
        <v/>
      </c>
      <c r="AB189" s="172" t="str">
        <f>IFERROR(IF(AA189="","",IFERROR(IFERROR(INDEX(兵法调用模板!$BH:$BH,MATCH(AA189,兵法调用模板!$AU:$AU,0)),INDEX(兵法调用模板!$BH:$BH,MATCH(AA189,兵法调用模板!$AY:$AY,0))),INDEX(兵法调用模板!$BH:$BH,MATCH(AA189,兵法调用模板!$BC:$BC,0)))),"")</f>
        <v/>
      </c>
      <c r="AC189" s="201" t="str">
        <f>IFERROR(IFERROR(IFERROR(INDEX(兵法调用模板!$AV:$AV,MATCH(AA189,兵法调用模板!$AU:$AU,0)),INDEX(兵法调用模板!$AZ:$AZ,MATCH(AA189,兵法调用模板!$AY:$AY,0))),INDEX(兵法调用模板!$BD:$BD,MATCH(AA189,兵法调用模板!$BC:$BC,0))),"")</f>
        <v/>
      </c>
      <c r="AD189" s="201" t="str">
        <f>IFERROR(IFERROR(IFERROR(INDEX(兵法调用模板!$AW:$AW,MATCH(AA189,兵法调用模板!$AU:$AU,0)),INDEX(兵法调用模板!$BA:$BA,MATCH(AA189,兵法调用模板!$AY:$AY,0))),INDEX(兵法调用模板!$BE:$BE,MATCH(AA189,兵法调用模板!$BC:$BC,0))),"")</f>
        <v/>
      </c>
      <c r="AE189" s="172" t="s">
        <v>441</v>
      </c>
      <c r="AF189" s="175">
        <f t="shared" si="16"/>
        <v>1</v>
      </c>
      <c r="AH189" s="174" t="str">
        <f>IF(索引!T188="","",索引!T188&amp;5)</f>
        <v/>
      </c>
      <c r="AI189" s="172" t="str">
        <f>IFERROR(IF(AH189="","",IFERROR(IFERROR(INDEX(兵法调用模板!$BH:$BH,MATCH(AH189,兵法调用模板!$AU:$AU,0)),INDEX(兵法调用模板!$BH:$BH,MATCH(AH189,兵法调用模板!$AY:$AY,0))),INDEX(兵法调用模板!$BH:$BH,MATCH(AH189,兵法调用模板!$BC:$BC,0)))),"")</f>
        <v/>
      </c>
      <c r="AJ189" s="201" t="str">
        <f>IFERROR(IFERROR(IFERROR(INDEX(兵法调用模板!$AV:$AV,MATCH(AH189,兵法调用模板!$AU:$AU,0)),INDEX(兵法调用模板!$AZ:$AZ,MATCH(AH189,兵法调用模板!$AY:$AY,0))),INDEX(兵法调用模板!$BD:$BD,MATCH(AH189,兵法调用模板!$BC:$BC,0))),"")</f>
        <v/>
      </c>
      <c r="AK189" s="201" t="str">
        <f>IFERROR(IFERROR(IFERROR(INDEX(兵法调用模板!$AW:$AW,MATCH(AH189,兵法调用模板!$AU:$AU,0)),INDEX(兵法调用模板!$BA:$BA,MATCH(AH189,兵法调用模板!$AY:$AY,0))),INDEX(兵法调用模板!$BE:$BE,MATCH(AH189,兵法调用模板!$BC:$BC,0))),"")</f>
        <v/>
      </c>
      <c r="AL189" s="172" t="s">
        <v>441</v>
      </c>
      <c r="AM189" s="175">
        <f t="shared" si="19"/>
        <v>1</v>
      </c>
    </row>
    <row r="190" spans="6:39">
      <c r="F190" s="174" t="str">
        <f>IF(索引!T189="","",索引!T189&amp;1)</f>
        <v/>
      </c>
      <c r="G190" s="172" t="str">
        <f>IFERROR(IF(F190="","",IFERROR(IFERROR(INDEX(兵法调用模板!$BH:$BH,MATCH(F190,兵法调用模板!$AU:$AU,0)),INDEX(兵法调用模板!$BH:$BH,MATCH(F190,兵法调用模板!$AY:$AY,0))),INDEX(兵法调用模板!$BH:$BH,MATCH(F190,兵法调用模板!$BC:$BC,0)))),"")</f>
        <v/>
      </c>
      <c r="H190" s="201" t="str">
        <f>IFERROR(IFERROR(IFERROR(INDEX(兵法调用模板!$AV:$AV,MATCH(F190,兵法调用模板!$AU:$AU,0)),INDEX(兵法调用模板!$AZ:$AZ,MATCH(F190,兵法调用模板!$AY:$AY,0))),INDEX(兵法调用模板!$BD:$BD,MATCH(F190,兵法调用模板!$BC:$BC,0))),"")</f>
        <v/>
      </c>
      <c r="I190" s="201" t="str">
        <f>IFERROR(IFERROR(IFERROR(INDEX(兵法调用模板!$AW:$AW,MATCH(F190,兵法调用模板!$AU:$AU,0)),INDEX(兵法调用模板!$BA:$BA,MATCH(F190,兵法调用模板!$AY:$AY,0))),INDEX(兵法调用模板!$BE:$BE,MATCH(F190,兵法调用模板!$BC:$BC,0))),"")</f>
        <v/>
      </c>
      <c r="J190" s="172" t="s">
        <v>441</v>
      </c>
      <c r="K190" s="175">
        <f t="shared" si="17"/>
        <v>1</v>
      </c>
      <c r="M190" s="174" t="str">
        <f>IF(索引!T189="","",索引!T189&amp;2)</f>
        <v/>
      </c>
      <c r="N190" s="172" t="str">
        <f>IFERROR(IF(M190="","",IFERROR(IFERROR(INDEX(兵法调用模板!$BH:$BH,MATCH(M190,兵法调用模板!$AU:$AU,0)),INDEX(兵法调用模板!$BH:$BH,MATCH(M190,兵法调用模板!$AY:$AY,0))),INDEX(兵法调用模板!$BH:$BH,MATCH(M190,兵法调用模板!$BC:$BC,0)))),"")</f>
        <v/>
      </c>
      <c r="O190" s="201" t="str">
        <f>IFERROR(IFERROR(IFERROR(INDEX(兵法调用模板!$AV:$AV,MATCH(M190,兵法调用模板!$AU:$AU,0)),INDEX(兵法调用模板!$AZ:$AZ,MATCH(M190,兵法调用模板!$AY:$AY,0))),INDEX(兵法调用模板!$BD:$BD,MATCH(M190,兵法调用模板!$BC:$BC,0))),"")</f>
        <v/>
      </c>
      <c r="P190" s="201" t="str">
        <f>IFERROR(IFERROR(IFERROR(INDEX(兵法调用模板!$AW:$AW,MATCH(M190,兵法调用模板!$AU:$AU,0)),INDEX(兵法调用模板!$BA:$BA,MATCH(M190,兵法调用模板!$AY:$AY,0))),INDEX(兵法调用模板!$BE:$BE,MATCH(M190,兵法调用模板!$BC:$BC,0))),"")</f>
        <v/>
      </c>
      <c r="Q190" s="172" t="s">
        <v>441</v>
      </c>
      <c r="R190" s="175">
        <f t="shared" ref="R190:R200" si="20">IFERROR(IF(MID(N190,FIND("{1}",N190)+3,1)="%",100,1),1)*IF(O190&lt;0,-1,1)</f>
        <v>1</v>
      </c>
      <c r="T190" s="174" t="str">
        <f>IF(索引!T189="","",索引!T189&amp;3)</f>
        <v/>
      </c>
      <c r="U190" s="172" t="str">
        <f>IFERROR(IF(T190="","",IFERROR(IFERROR(INDEX(兵法调用模板!$BH:$BH,MATCH(T190,兵法调用模板!$AU:$AU,0)),INDEX(兵法调用模板!$BH:$BH,MATCH(T190,兵法调用模板!$AY:$AY,0))),INDEX(兵法调用模板!$BH:$BH,MATCH(T190,兵法调用模板!$BC:$BC,0)))),"")</f>
        <v/>
      </c>
      <c r="V190" s="201" t="str">
        <f>IFERROR(IFERROR(IFERROR(INDEX(兵法调用模板!$AV:$AV,MATCH(T190,兵法调用模板!$AU:$AU,0)),INDEX(兵法调用模板!$AZ:$AZ,MATCH(T190,兵法调用模板!$AY:$AY,0))),INDEX(兵法调用模板!$BD:$BD,MATCH(T190,兵法调用模板!$BC:$BC,0))),"")</f>
        <v/>
      </c>
      <c r="W190" s="201" t="str">
        <f>IFERROR(IFERROR(IFERROR(INDEX(兵法调用模板!$AW:$AW,MATCH(T190,兵法调用模板!$AU:$AU,0)),INDEX(兵法调用模板!$BA:$BA,MATCH(T190,兵法调用模板!$AY:$AY,0))),INDEX(兵法调用模板!$BE:$BE,MATCH(T190,兵法调用模板!$BC:$BC,0))),"")</f>
        <v/>
      </c>
      <c r="X190" s="172" t="s">
        <v>441</v>
      </c>
      <c r="Y190" s="175">
        <f t="shared" si="18"/>
        <v>1</v>
      </c>
      <c r="AA190" s="174" t="str">
        <f>IF(索引!T189="","",索引!T189&amp;4)</f>
        <v/>
      </c>
      <c r="AB190" s="172" t="str">
        <f>IFERROR(IF(AA190="","",IFERROR(IFERROR(INDEX(兵法调用模板!$BH:$BH,MATCH(AA190,兵法调用模板!$AU:$AU,0)),INDEX(兵法调用模板!$BH:$BH,MATCH(AA190,兵法调用模板!$AY:$AY,0))),INDEX(兵法调用模板!$BH:$BH,MATCH(AA190,兵法调用模板!$BC:$BC,0)))),"")</f>
        <v/>
      </c>
      <c r="AC190" s="201" t="str">
        <f>IFERROR(IFERROR(IFERROR(INDEX(兵法调用模板!$AV:$AV,MATCH(AA190,兵法调用模板!$AU:$AU,0)),INDEX(兵法调用模板!$AZ:$AZ,MATCH(AA190,兵法调用模板!$AY:$AY,0))),INDEX(兵法调用模板!$BD:$BD,MATCH(AA190,兵法调用模板!$BC:$BC,0))),"")</f>
        <v/>
      </c>
      <c r="AD190" s="201" t="str">
        <f>IFERROR(IFERROR(IFERROR(INDEX(兵法调用模板!$AW:$AW,MATCH(AA190,兵法调用模板!$AU:$AU,0)),INDEX(兵法调用模板!$BA:$BA,MATCH(AA190,兵法调用模板!$AY:$AY,0))),INDEX(兵法调用模板!$BE:$BE,MATCH(AA190,兵法调用模板!$BC:$BC,0))),"")</f>
        <v/>
      </c>
      <c r="AE190" s="172" t="s">
        <v>441</v>
      </c>
      <c r="AF190" s="175">
        <f t="shared" ref="AF190:AF200" si="21">IFERROR(IF(MID(AB190,FIND("{3}",AB190)+3,1)="%",100,1),1)*IF(AC190&lt;0,-1,1)</f>
        <v>1</v>
      </c>
      <c r="AH190" s="174" t="str">
        <f>IF(索引!T189="","",索引!T189&amp;5)</f>
        <v/>
      </c>
      <c r="AI190" s="172" t="str">
        <f>IFERROR(IF(AH190="","",IFERROR(IFERROR(INDEX(兵法调用模板!$BH:$BH,MATCH(AH190,兵法调用模板!$AU:$AU,0)),INDEX(兵法调用模板!$BH:$BH,MATCH(AH190,兵法调用模板!$AY:$AY,0))),INDEX(兵法调用模板!$BH:$BH,MATCH(AH190,兵法调用模板!$BC:$BC,0)))),"")</f>
        <v/>
      </c>
      <c r="AJ190" s="201" t="str">
        <f>IFERROR(IFERROR(IFERROR(INDEX(兵法调用模板!$AV:$AV,MATCH(AH190,兵法调用模板!$AU:$AU,0)),INDEX(兵法调用模板!$AZ:$AZ,MATCH(AH190,兵法调用模板!$AY:$AY,0))),INDEX(兵法调用模板!$BD:$BD,MATCH(AH190,兵法调用模板!$BC:$BC,0))),"")</f>
        <v/>
      </c>
      <c r="AK190" s="201" t="str">
        <f>IFERROR(IFERROR(IFERROR(INDEX(兵法调用模板!$AW:$AW,MATCH(AH190,兵法调用模板!$AU:$AU,0)),INDEX(兵法调用模板!$BA:$BA,MATCH(AH190,兵法调用模板!$AY:$AY,0))),INDEX(兵法调用模板!$BE:$BE,MATCH(AH190,兵法调用模板!$BC:$BC,0))),"")</f>
        <v/>
      </c>
      <c r="AL190" s="172" t="s">
        <v>441</v>
      </c>
      <c r="AM190" s="175">
        <f t="shared" si="19"/>
        <v>1</v>
      </c>
    </row>
    <row r="191" spans="6:39">
      <c r="F191" s="174" t="str">
        <f>IF(索引!T190="","",索引!T190&amp;1)</f>
        <v/>
      </c>
      <c r="G191" s="172" t="str">
        <f>IFERROR(IF(F191="","",IFERROR(IFERROR(INDEX(兵法调用模板!$BH:$BH,MATCH(F191,兵法调用模板!$AU:$AU,0)),INDEX(兵法调用模板!$BH:$BH,MATCH(F191,兵法调用模板!$AY:$AY,0))),INDEX(兵法调用模板!$BH:$BH,MATCH(F191,兵法调用模板!$BC:$BC,0)))),"")</f>
        <v/>
      </c>
      <c r="H191" s="201" t="str">
        <f>IFERROR(IFERROR(IFERROR(INDEX(兵法调用模板!$AV:$AV,MATCH(F191,兵法调用模板!$AU:$AU,0)),INDEX(兵法调用模板!$AZ:$AZ,MATCH(F191,兵法调用模板!$AY:$AY,0))),INDEX(兵法调用模板!$BD:$BD,MATCH(F191,兵法调用模板!$BC:$BC,0))),"")</f>
        <v/>
      </c>
      <c r="I191" s="201" t="str">
        <f>IFERROR(IFERROR(IFERROR(INDEX(兵法调用模板!$AW:$AW,MATCH(F191,兵法调用模板!$AU:$AU,0)),INDEX(兵法调用模板!$BA:$BA,MATCH(F191,兵法调用模板!$AY:$AY,0))),INDEX(兵法调用模板!$BE:$BE,MATCH(F191,兵法调用模板!$BC:$BC,0))),"")</f>
        <v/>
      </c>
      <c r="J191" s="172" t="s">
        <v>441</v>
      </c>
      <c r="K191" s="175">
        <f t="shared" si="17"/>
        <v>1</v>
      </c>
      <c r="M191" s="174" t="str">
        <f>IF(索引!T190="","",索引!T190&amp;2)</f>
        <v/>
      </c>
      <c r="N191" s="172" t="str">
        <f>IFERROR(IF(M191="","",IFERROR(IFERROR(INDEX(兵法调用模板!$BH:$BH,MATCH(M191,兵法调用模板!$AU:$AU,0)),INDEX(兵法调用模板!$BH:$BH,MATCH(M191,兵法调用模板!$AY:$AY,0))),INDEX(兵法调用模板!$BH:$BH,MATCH(M191,兵法调用模板!$BC:$BC,0)))),"")</f>
        <v/>
      </c>
      <c r="O191" s="201" t="str">
        <f>IFERROR(IFERROR(IFERROR(INDEX(兵法调用模板!$AV:$AV,MATCH(M191,兵法调用模板!$AU:$AU,0)),INDEX(兵法调用模板!$AZ:$AZ,MATCH(M191,兵法调用模板!$AY:$AY,0))),INDEX(兵法调用模板!$BD:$BD,MATCH(M191,兵法调用模板!$BC:$BC,0))),"")</f>
        <v/>
      </c>
      <c r="P191" s="201" t="str">
        <f>IFERROR(IFERROR(IFERROR(INDEX(兵法调用模板!$AW:$AW,MATCH(M191,兵法调用模板!$AU:$AU,0)),INDEX(兵法调用模板!$BA:$BA,MATCH(M191,兵法调用模板!$AY:$AY,0))),INDEX(兵法调用模板!$BE:$BE,MATCH(M191,兵法调用模板!$BC:$BC,0))),"")</f>
        <v/>
      </c>
      <c r="Q191" s="172" t="s">
        <v>441</v>
      </c>
      <c r="R191" s="175">
        <f t="shared" si="20"/>
        <v>1</v>
      </c>
      <c r="T191" s="174" t="str">
        <f>IF(索引!T190="","",索引!T190&amp;3)</f>
        <v/>
      </c>
      <c r="U191" s="172" t="str">
        <f>IFERROR(IF(T191="","",IFERROR(IFERROR(INDEX(兵法调用模板!$BH:$BH,MATCH(T191,兵法调用模板!$AU:$AU,0)),INDEX(兵法调用模板!$BH:$BH,MATCH(T191,兵法调用模板!$AY:$AY,0))),INDEX(兵法调用模板!$BH:$BH,MATCH(T191,兵法调用模板!$BC:$BC,0)))),"")</f>
        <v/>
      </c>
      <c r="V191" s="201" t="str">
        <f>IFERROR(IFERROR(IFERROR(INDEX(兵法调用模板!$AV:$AV,MATCH(T191,兵法调用模板!$AU:$AU,0)),INDEX(兵法调用模板!$AZ:$AZ,MATCH(T191,兵法调用模板!$AY:$AY,0))),INDEX(兵法调用模板!$BD:$BD,MATCH(T191,兵法调用模板!$BC:$BC,0))),"")</f>
        <v/>
      </c>
      <c r="W191" s="201" t="str">
        <f>IFERROR(IFERROR(IFERROR(INDEX(兵法调用模板!$AW:$AW,MATCH(T191,兵法调用模板!$AU:$AU,0)),INDEX(兵法调用模板!$BA:$BA,MATCH(T191,兵法调用模板!$AY:$AY,0))),INDEX(兵法调用模板!$BE:$BE,MATCH(T191,兵法调用模板!$BC:$BC,0))),"")</f>
        <v/>
      </c>
      <c r="X191" s="172" t="s">
        <v>441</v>
      </c>
      <c r="Y191" s="175">
        <f t="shared" si="18"/>
        <v>1</v>
      </c>
      <c r="AA191" s="174" t="str">
        <f>IF(索引!T190="","",索引!T190&amp;4)</f>
        <v/>
      </c>
      <c r="AB191" s="172" t="str">
        <f>IFERROR(IF(AA191="","",IFERROR(IFERROR(INDEX(兵法调用模板!$BH:$BH,MATCH(AA191,兵法调用模板!$AU:$AU,0)),INDEX(兵法调用模板!$BH:$BH,MATCH(AA191,兵法调用模板!$AY:$AY,0))),INDEX(兵法调用模板!$BH:$BH,MATCH(AA191,兵法调用模板!$BC:$BC,0)))),"")</f>
        <v/>
      </c>
      <c r="AC191" s="201" t="str">
        <f>IFERROR(IFERROR(IFERROR(INDEX(兵法调用模板!$AV:$AV,MATCH(AA191,兵法调用模板!$AU:$AU,0)),INDEX(兵法调用模板!$AZ:$AZ,MATCH(AA191,兵法调用模板!$AY:$AY,0))),INDEX(兵法调用模板!$BD:$BD,MATCH(AA191,兵法调用模板!$BC:$BC,0))),"")</f>
        <v/>
      </c>
      <c r="AD191" s="201" t="str">
        <f>IFERROR(IFERROR(IFERROR(INDEX(兵法调用模板!$AW:$AW,MATCH(AA191,兵法调用模板!$AU:$AU,0)),INDEX(兵法调用模板!$BA:$BA,MATCH(AA191,兵法调用模板!$AY:$AY,0))),INDEX(兵法调用模板!$BE:$BE,MATCH(AA191,兵法调用模板!$BC:$BC,0))),"")</f>
        <v/>
      </c>
      <c r="AE191" s="172" t="s">
        <v>441</v>
      </c>
      <c r="AF191" s="175">
        <f t="shared" si="21"/>
        <v>1</v>
      </c>
      <c r="AH191" s="174" t="str">
        <f>IF(索引!T190="","",索引!T190&amp;5)</f>
        <v/>
      </c>
      <c r="AI191" s="172" t="str">
        <f>IFERROR(IF(AH191="","",IFERROR(IFERROR(INDEX(兵法调用模板!$BH:$BH,MATCH(AH191,兵法调用模板!$AU:$AU,0)),INDEX(兵法调用模板!$BH:$BH,MATCH(AH191,兵法调用模板!$AY:$AY,0))),INDEX(兵法调用模板!$BH:$BH,MATCH(AH191,兵法调用模板!$BC:$BC,0)))),"")</f>
        <v/>
      </c>
      <c r="AJ191" s="201" t="str">
        <f>IFERROR(IFERROR(IFERROR(INDEX(兵法调用模板!$AV:$AV,MATCH(AH191,兵法调用模板!$AU:$AU,0)),INDEX(兵法调用模板!$AZ:$AZ,MATCH(AH191,兵法调用模板!$AY:$AY,0))),INDEX(兵法调用模板!$BD:$BD,MATCH(AH191,兵法调用模板!$BC:$BC,0))),"")</f>
        <v/>
      </c>
      <c r="AK191" s="201" t="str">
        <f>IFERROR(IFERROR(IFERROR(INDEX(兵法调用模板!$AW:$AW,MATCH(AH191,兵法调用模板!$AU:$AU,0)),INDEX(兵法调用模板!$BA:$BA,MATCH(AH191,兵法调用模板!$AY:$AY,0))),INDEX(兵法调用模板!$BE:$BE,MATCH(AH191,兵法调用模板!$BC:$BC,0))),"")</f>
        <v/>
      </c>
      <c r="AL191" s="172" t="s">
        <v>441</v>
      </c>
      <c r="AM191" s="175">
        <f t="shared" si="19"/>
        <v>1</v>
      </c>
    </row>
    <row r="192" spans="6:39">
      <c r="F192" s="174" t="str">
        <f>IF(索引!T191="","",索引!T191&amp;1)</f>
        <v/>
      </c>
      <c r="G192" s="172" t="str">
        <f>IFERROR(IF(F192="","",IFERROR(IFERROR(INDEX(兵法调用模板!$BH:$BH,MATCH(F192,兵法调用模板!$AU:$AU,0)),INDEX(兵法调用模板!$BH:$BH,MATCH(F192,兵法调用模板!$AY:$AY,0))),INDEX(兵法调用模板!$BH:$BH,MATCH(F192,兵法调用模板!$BC:$BC,0)))),"")</f>
        <v/>
      </c>
      <c r="H192" s="201" t="str">
        <f>IFERROR(IFERROR(IFERROR(INDEX(兵法调用模板!$AV:$AV,MATCH(F192,兵法调用模板!$AU:$AU,0)),INDEX(兵法调用模板!$AZ:$AZ,MATCH(F192,兵法调用模板!$AY:$AY,0))),INDEX(兵法调用模板!$BD:$BD,MATCH(F192,兵法调用模板!$BC:$BC,0))),"")</f>
        <v/>
      </c>
      <c r="I192" s="201" t="str">
        <f>IFERROR(IFERROR(IFERROR(INDEX(兵法调用模板!$AW:$AW,MATCH(F192,兵法调用模板!$AU:$AU,0)),INDEX(兵法调用模板!$BA:$BA,MATCH(F192,兵法调用模板!$AY:$AY,0))),INDEX(兵法调用模板!$BE:$BE,MATCH(F192,兵法调用模板!$BC:$BC,0))),"")</f>
        <v/>
      </c>
      <c r="J192" s="172" t="s">
        <v>441</v>
      </c>
      <c r="K192" s="175">
        <f t="shared" si="17"/>
        <v>1</v>
      </c>
      <c r="M192" s="174" t="str">
        <f>IF(索引!T191="","",索引!T191&amp;2)</f>
        <v/>
      </c>
      <c r="N192" s="172" t="str">
        <f>IFERROR(IF(M192="","",IFERROR(IFERROR(INDEX(兵法调用模板!$BH:$BH,MATCH(M192,兵法调用模板!$AU:$AU,0)),INDEX(兵法调用模板!$BH:$BH,MATCH(M192,兵法调用模板!$AY:$AY,0))),INDEX(兵法调用模板!$BH:$BH,MATCH(M192,兵法调用模板!$BC:$BC,0)))),"")</f>
        <v/>
      </c>
      <c r="O192" s="201" t="str">
        <f>IFERROR(IFERROR(IFERROR(INDEX(兵法调用模板!$AV:$AV,MATCH(M192,兵法调用模板!$AU:$AU,0)),INDEX(兵法调用模板!$AZ:$AZ,MATCH(M192,兵法调用模板!$AY:$AY,0))),INDEX(兵法调用模板!$BD:$BD,MATCH(M192,兵法调用模板!$BC:$BC,0))),"")</f>
        <v/>
      </c>
      <c r="P192" s="201" t="str">
        <f>IFERROR(IFERROR(IFERROR(INDEX(兵法调用模板!$AW:$AW,MATCH(M192,兵法调用模板!$AU:$AU,0)),INDEX(兵法调用模板!$BA:$BA,MATCH(M192,兵法调用模板!$AY:$AY,0))),INDEX(兵法调用模板!$BE:$BE,MATCH(M192,兵法调用模板!$BC:$BC,0))),"")</f>
        <v/>
      </c>
      <c r="Q192" s="172" t="s">
        <v>441</v>
      </c>
      <c r="R192" s="175">
        <f t="shared" si="20"/>
        <v>1</v>
      </c>
      <c r="T192" s="174" t="str">
        <f>IF(索引!T191="","",索引!T191&amp;3)</f>
        <v/>
      </c>
      <c r="U192" s="172" t="str">
        <f>IFERROR(IF(T192="","",IFERROR(IFERROR(INDEX(兵法调用模板!$BH:$BH,MATCH(T192,兵法调用模板!$AU:$AU,0)),INDEX(兵法调用模板!$BH:$BH,MATCH(T192,兵法调用模板!$AY:$AY,0))),INDEX(兵法调用模板!$BH:$BH,MATCH(T192,兵法调用模板!$BC:$BC,0)))),"")</f>
        <v/>
      </c>
      <c r="V192" s="201" t="str">
        <f>IFERROR(IFERROR(IFERROR(INDEX(兵法调用模板!$AV:$AV,MATCH(T192,兵法调用模板!$AU:$AU,0)),INDEX(兵法调用模板!$AZ:$AZ,MATCH(T192,兵法调用模板!$AY:$AY,0))),INDEX(兵法调用模板!$BD:$BD,MATCH(T192,兵法调用模板!$BC:$BC,0))),"")</f>
        <v/>
      </c>
      <c r="W192" s="201" t="str">
        <f>IFERROR(IFERROR(IFERROR(INDEX(兵法调用模板!$AW:$AW,MATCH(T192,兵法调用模板!$AU:$AU,0)),INDEX(兵法调用模板!$BA:$BA,MATCH(T192,兵法调用模板!$AY:$AY,0))),INDEX(兵法调用模板!$BE:$BE,MATCH(T192,兵法调用模板!$BC:$BC,0))),"")</f>
        <v/>
      </c>
      <c r="X192" s="172" t="s">
        <v>441</v>
      </c>
      <c r="Y192" s="175">
        <f t="shared" si="18"/>
        <v>1</v>
      </c>
      <c r="AA192" s="174" t="str">
        <f>IF(索引!T191="","",索引!T191&amp;4)</f>
        <v/>
      </c>
      <c r="AB192" s="172" t="str">
        <f>IFERROR(IF(AA192="","",IFERROR(IFERROR(INDEX(兵法调用模板!$BH:$BH,MATCH(AA192,兵法调用模板!$AU:$AU,0)),INDEX(兵法调用模板!$BH:$BH,MATCH(AA192,兵法调用模板!$AY:$AY,0))),INDEX(兵法调用模板!$BH:$BH,MATCH(AA192,兵法调用模板!$BC:$BC,0)))),"")</f>
        <v/>
      </c>
      <c r="AC192" s="201" t="str">
        <f>IFERROR(IFERROR(IFERROR(INDEX(兵法调用模板!$AV:$AV,MATCH(AA192,兵法调用模板!$AU:$AU,0)),INDEX(兵法调用模板!$AZ:$AZ,MATCH(AA192,兵法调用模板!$AY:$AY,0))),INDEX(兵法调用模板!$BD:$BD,MATCH(AA192,兵法调用模板!$BC:$BC,0))),"")</f>
        <v/>
      </c>
      <c r="AD192" s="201" t="str">
        <f>IFERROR(IFERROR(IFERROR(INDEX(兵法调用模板!$AW:$AW,MATCH(AA192,兵法调用模板!$AU:$AU,0)),INDEX(兵法调用模板!$BA:$BA,MATCH(AA192,兵法调用模板!$AY:$AY,0))),INDEX(兵法调用模板!$BE:$BE,MATCH(AA192,兵法调用模板!$BC:$BC,0))),"")</f>
        <v/>
      </c>
      <c r="AE192" s="172" t="s">
        <v>441</v>
      </c>
      <c r="AF192" s="175">
        <f t="shared" si="21"/>
        <v>1</v>
      </c>
      <c r="AH192" s="174" t="str">
        <f>IF(索引!T191="","",索引!T191&amp;5)</f>
        <v/>
      </c>
      <c r="AI192" s="172" t="str">
        <f>IFERROR(IF(AH192="","",IFERROR(IFERROR(INDEX(兵法调用模板!$BH:$BH,MATCH(AH192,兵法调用模板!$AU:$AU,0)),INDEX(兵法调用模板!$BH:$BH,MATCH(AH192,兵法调用模板!$AY:$AY,0))),INDEX(兵法调用模板!$BH:$BH,MATCH(AH192,兵法调用模板!$BC:$BC,0)))),"")</f>
        <v/>
      </c>
      <c r="AJ192" s="201" t="str">
        <f>IFERROR(IFERROR(IFERROR(INDEX(兵法调用模板!$AV:$AV,MATCH(AH192,兵法调用模板!$AU:$AU,0)),INDEX(兵法调用模板!$AZ:$AZ,MATCH(AH192,兵法调用模板!$AY:$AY,0))),INDEX(兵法调用模板!$BD:$BD,MATCH(AH192,兵法调用模板!$BC:$BC,0))),"")</f>
        <v/>
      </c>
      <c r="AK192" s="201" t="str">
        <f>IFERROR(IFERROR(IFERROR(INDEX(兵法调用模板!$AW:$AW,MATCH(AH192,兵法调用模板!$AU:$AU,0)),INDEX(兵法调用模板!$BA:$BA,MATCH(AH192,兵法调用模板!$AY:$AY,0))),INDEX(兵法调用模板!$BE:$BE,MATCH(AH192,兵法调用模板!$BC:$BC,0))),"")</f>
        <v/>
      </c>
      <c r="AL192" s="172" t="s">
        <v>441</v>
      </c>
      <c r="AM192" s="175">
        <f t="shared" si="19"/>
        <v>1</v>
      </c>
    </row>
    <row r="193" spans="6:39">
      <c r="F193" s="174" t="str">
        <f>IF(索引!T192="","",索引!T192&amp;1)</f>
        <v/>
      </c>
      <c r="G193" s="172" t="str">
        <f>IFERROR(IF(F193="","",IFERROR(IFERROR(INDEX(兵法调用模板!$BH:$BH,MATCH(F193,兵法调用模板!$AU:$AU,0)),INDEX(兵法调用模板!$BH:$BH,MATCH(F193,兵法调用模板!$AY:$AY,0))),INDEX(兵法调用模板!$BH:$BH,MATCH(F193,兵法调用模板!$BC:$BC,0)))),"")</f>
        <v/>
      </c>
      <c r="H193" s="201" t="str">
        <f>IFERROR(IFERROR(IFERROR(INDEX(兵法调用模板!$AV:$AV,MATCH(F193,兵法调用模板!$AU:$AU,0)),INDEX(兵法调用模板!$AZ:$AZ,MATCH(F193,兵法调用模板!$AY:$AY,0))),INDEX(兵法调用模板!$BD:$BD,MATCH(F193,兵法调用模板!$BC:$BC,0))),"")</f>
        <v/>
      </c>
      <c r="I193" s="201" t="str">
        <f>IFERROR(IFERROR(IFERROR(INDEX(兵法调用模板!$AW:$AW,MATCH(F193,兵法调用模板!$AU:$AU,0)),INDEX(兵法调用模板!$BA:$BA,MATCH(F193,兵法调用模板!$AY:$AY,0))),INDEX(兵法调用模板!$BE:$BE,MATCH(F193,兵法调用模板!$BC:$BC,0))),"")</f>
        <v/>
      </c>
      <c r="J193" s="172" t="s">
        <v>441</v>
      </c>
      <c r="K193" s="175">
        <f t="shared" si="17"/>
        <v>1</v>
      </c>
      <c r="M193" s="174" t="str">
        <f>IF(索引!T192="","",索引!T192&amp;2)</f>
        <v/>
      </c>
      <c r="N193" s="172" t="str">
        <f>IFERROR(IF(M193="","",IFERROR(IFERROR(INDEX(兵法调用模板!$BH:$BH,MATCH(M193,兵法调用模板!$AU:$AU,0)),INDEX(兵法调用模板!$BH:$BH,MATCH(M193,兵法调用模板!$AY:$AY,0))),INDEX(兵法调用模板!$BH:$BH,MATCH(M193,兵法调用模板!$BC:$BC,0)))),"")</f>
        <v/>
      </c>
      <c r="O193" s="201" t="str">
        <f>IFERROR(IFERROR(IFERROR(INDEX(兵法调用模板!$AV:$AV,MATCH(M193,兵法调用模板!$AU:$AU,0)),INDEX(兵法调用模板!$AZ:$AZ,MATCH(M193,兵法调用模板!$AY:$AY,0))),INDEX(兵法调用模板!$BD:$BD,MATCH(M193,兵法调用模板!$BC:$BC,0))),"")</f>
        <v/>
      </c>
      <c r="P193" s="201" t="str">
        <f>IFERROR(IFERROR(IFERROR(INDEX(兵法调用模板!$AW:$AW,MATCH(M193,兵法调用模板!$AU:$AU,0)),INDEX(兵法调用模板!$BA:$BA,MATCH(M193,兵法调用模板!$AY:$AY,0))),INDEX(兵法调用模板!$BE:$BE,MATCH(M193,兵法调用模板!$BC:$BC,0))),"")</f>
        <v/>
      </c>
      <c r="Q193" s="172" t="s">
        <v>441</v>
      </c>
      <c r="R193" s="175">
        <f t="shared" si="20"/>
        <v>1</v>
      </c>
      <c r="T193" s="174" t="str">
        <f>IF(索引!T192="","",索引!T192&amp;3)</f>
        <v/>
      </c>
      <c r="U193" s="172" t="str">
        <f>IFERROR(IF(T193="","",IFERROR(IFERROR(INDEX(兵法调用模板!$BH:$BH,MATCH(T193,兵法调用模板!$AU:$AU,0)),INDEX(兵法调用模板!$BH:$BH,MATCH(T193,兵法调用模板!$AY:$AY,0))),INDEX(兵法调用模板!$BH:$BH,MATCH(T193,兵法调用模板!$BC:$BC,0)))),"")</f>
        <v/>
      </c>
      <c r="V193" s="201" t="str">
        <f>IFERROR(IFERROR(IFERROR(INDEX(兵法调用模板!$AV:$AV,MATCH(T193,兵法调用模板!$AU:$AU,0)),INDEX(兵法调用模板!$AZ:$AZ,MATCH(T193,兵法调用模板!$AY:$AY,0))),INDEX(兵法调用模板!$BD:$BD,MATCH(T193,兵法调用模板!$BC:$BC,0))),"")</f>
        <v/>
      </c>
      <c r="W193" s="201" t="str">
        <f>IFERROR(IFERROR(IFERROR(INDEX(兵法调用模板!$AW:$AW,MATCH(T193,兵法调用模板!$AU:$AU,0)),INDEX(兵法调用模板!$BA:$BA,MATCH(T193,兵法调用模板!$AY:$AY,0))),INDEX(兵法调用模板!$BE:$BE,MATCH(T193,兵法调用模板!$BC:$BC,0))),"")</f>
        <v/>
      </c>
      <c r="X193" s="172" t="s">
        <v>441</v>
      </c>
      <c r="Y193" s="175">
        <f t="shared" si="18"/>
        <v>1</v>
      </c>
      <c r="AA193" s="174" t="str">
        <f>IF(索引!T192="","",索引!T192&amp;4)</f>
        <v/>
      </c>
      <c r="AB193" s="172" t="str">
        <f>IFERROR(IF(AA193="","",IFERROR(IFERROR(INDEX(兵法调用模板!$BH:$BH,MATCH(AA193,兵法调用模板!$AU:$AU,0)),INDEX(兵法调用模板!$BH:$BH,MATCH(AA193,兵法调用模板!$AY:$AY,0))),INDEX(兵法调用模板!$BH:$BH,MATCH(AA193,兵法调用模板!$BC:$BC,0)))),"")</f>
        <v/>
      </c>
      <c r="AC193" s="201" t="str">
        <f>IFERROR(IFERROR(IFERROR(INDEX(兵法调用模板!$AV:$AV,MATCH(AA193,兵法调用模板!$AU:$AU,0)),INDEX(兵法调用模板!$AZ:$AZ,MATCH(AA193,兵法调用模板!$AY:$AY,0))),INDEX(兵法调用模板!$BD:$BD,MATCH(AA193,兵法调用模板!$BC:$BC,0))),"")</f>
        <v/>
      </c>
      <c r="AD193" s="201" t="str">
        <f>IFERROR(IFERROR(IFERROR(INDEX(兵法调用模板!$AW:$AW,MATCH(AA193,兵法调用模板!$AU:$AU,0)),INDEX(兵法调用模板!$BA:$BA,MATCH(AA193,兵法调用模板!$AY:$AY,0))),INDEX(兵法调用模板!$BE:$BE,MATCH(AA193,兵法调用模板!$BC:$BC,0))),"")</f>
        <v/>
      </c>
      <c r="AE193" s="172" t="s">
        <v>441</v>
      </c>
      <c r="AF193" s="175">
        <f t="shared" si="21"/>
        <v>1</v>
      </c>
      <c r="AH193" s="174" t="str">
        <f>IF(索引!T192="","",索引!T192&amp;5)</f>
        <v/>
      </c>
      <c r="AI193" s="172" t="str">
        <f>IFERROR(IF(AH193="","",IFERROR(IFERROR(INDEX(兵法调用模板!$BH:$BH,MATCH(AH193,兵法调用模板!$AU:$AU,0)),INDEX(兵法调用模板!$BH:$BH,MATCH(AH193,兵法调用模板!$AY:$AY,0))),INDEX(兵法调用模板!$BH:$BH,MATCH(AH193,兵法调用模板!$BC:$BC,0)))),"")</f>
        <v/>
      </c>
      <c r="AJ193" s="201" t="str">
        <f>IFERROR(IFERROR(IFERROR(INDEX(兵法调用模板!$AV:$AV,MATCH(AH193,兵法调用模板!$AU:$AU,0)),INDEX(兵法调用模板!$AZ:$AZ,MATCH(AH193,兵法调用模板!$AY:$AY,0))),INDEX(兵法调用模板!$BD:$BD,MATCH(AH193,兵法调用模板!$BC:$BC,0))),"")</f>
        <v/>
      </c>
      <c r="AK193" s="201" t="str">
        <f>IFERROR(IFERROR(IFERROR(INDEX(兵法调用模板!$AW:$AW,MATCH(AH193,兵法调用模板!$AU:$AU,0)),INDEX(兵法调用模板!$BA:$BA,MATCH(AH193,兵法调用模板!$AY:$AY,0))),INDEX(兵法调用模板!$BE:$BE,MATCH(AH193,兵法调用模板!$BC:$BC,0))),"")</f>
        <v/>
      </c>
      <c r="AL193" s="172" t="s">
        <v>441</v>
      </c>
      <c r="AM193" s="175">
        <f t="shared" si="19"/>
        <v>1</v>
      </c>
    </row>
    <row r="194" spans="6:39">
      <c r="F194" s="174" t="str">
        <f>IF(索引!T193="","",索引!T193&amp;1)</f>
        <v/>
      </c>
      <c r="G194" s="172" t="str">
        <f>IFERROR(IF(F194="","",IFERROR(IFERROR(INDEX(兵法调用模板!$BH:$BH,MATCH(F194,兵法调用模板!$AU:$AU,0)),INDEX(兵法调用模板!$BH:$BH,MATCH(F194,兵法调用模板!$AY:$AY,0))),INDEX(兵法调用模板!$BH:$BH,MATCH(F194,兵法调用模板!$BC:$BC,0)))),"")</f>
        <v/>
      </c>
      <c r="H194" s="201" t="str">
        <f>IFERROR(IFERROR(IFERROR(INDEX(兵法调用模板!$AV:$AV,MATCH(F194,兵法调用模板!$AU:$AU,0)),INDEX(兵法调用模板!$AZ:$AZ,MATCH(F194,兵法调用模板!$AY:$AY,0))),INDEX(兵法调用模板!$BD:$BD,MATCH(F194,兵法调用模板!$BC:$BC,0))),"")</f>
        <v/>
      </c>
      <c r="I194" s="201" t="str">
        <f>IFERROR(IFERROR(IFERROR(INDEX(兵法调用模板!$AW:$AW,MATCH(F194,兵法调用模板!$AU:$AU,0)),INDEX(兵法调用模板!$BA:$BA,MATCH(F194,兵法调用模板!$AY:$AY,0))),INDEX(兵法调用模板!$BE:$BE,MATCH(F194,兵法调用模板!$BC:$BC,0))),"")</f>
        <v/>
      </c>
      <c r="J194" s="172" t="s">
        <v>441</v>
      </c>
      <c r="K194" s="175">
        <f t="shared" si="17"/>
        <v>1</v>
      </c>
      <c r="M194" s="174" t="str">
        <f>IF(索引!T193="","",索引!T193&amp;2)</f>
        <v/>
      </c>
      <c r="N194" s="172" t="str">
        <f>IFERROR(IF(M194="","",IFERROR(IFERROR(INDEX(兵法调用模板!$BH:$BH,MATCH(M194,兵法调用模板!$AU:$AU,0)),INDEX(兵法调用模板!$BH:$BH,MATCH(M194,兵法调用模板!$AY:$AY,0))),INDEX(兵法调用模板!$BH:$BH,MATCH(M194,兵法调用模板!$BC:$BC,0)))),"")</f>
        <v/>
      </c>
      <c r="O194" s="201" t="str">
        <f>IFERROR(IFERROR(IFERROR(INDEX(兵法调用模板!$AV:$AV,MATCH(M194,兵法调用模板!$AU:$AU,0)),INDEX(兵法调用模板!$AZ:$AZ,MATCH(M194,兵法调用模板!$AY:$AY,0))),INDEX(兵法调用模板!$BD:$BD,MATCH(M194,兵法调用模板!$BC:$BC,0))),"")</f>
        <v/>
      </c>
      <c r="P194" s="201" t="str">
        <f>IFERROR(IFERROR(IFERROR(INDEX(兵法调用模板!$AW:$AW,MATCH(M194,兵法调用模板!$AU:$AU,0)),INDEX(兵法调用模板!$BA:$BA,MATCH(M194,兵法调用模板!$AY:$AY,0))),INDEX(兵法调用模板!$BE:$BE,MATCH(M194,兵法调用模板!$BC:$BC,0))),"")</f>
        <v/>
      </c>
      <c r="Q194" s="172" t="s">
        <v>441</v>
      </c>
      <c r="R194" s="175">
        <f t="shared" si="20"/>
        <v>1</v>
      </c>
      <c r="T194" s="174" t="str">
        <f>IF(索引!T193="","",索引!T193&amp;3)</f>
        <v/>
      </c>
      <c r="U194" s="172" t="str">
        <f>IFERROR(IF(T194="","",IFERROR(IFERROR(INDEX(兵法调用模板!$BH:$BH,MATCH(T194,兵法调用模板!$AU:$AU,0)),INDEX(兵法调用模板!$BH:$BH,MATCH(T194,兵法调用模板!$AY:$AY,0))),INDEX(兵法调用模板!$BH:$BH,MATCH(T194,兵法调用模板!$BC:$BC,0)))),"")</f>
        <v/>
      </c>
      <c r="V194" s="201" t="str">
        <f>IFERROR(IFERROR(IFERROR(INDEX(兵法调用模板!$AV:$AV,MATCH(T194,兵法调用模板!$AU:$AU,0)),INDEX(兵法调用模板!$AZ:$AZ,MATCH(T194,兵法调用模板!$AY:$AY,0))),INDEX(兵法调用模板!$BD:$BD,MATCH(T194,兵法调用模板!$BC:$BC,0))),"")</f>
        <v/>
      </c>
      <c r="W194" s="201" t="str">
        <f>IFERROR(IFERROR(IFERROR(INDEX(兵法调用模板!$AW:$AW,MATCH(T194,兵法调用模板!$AU:$AU,0)),INDEX(兵法调用模板!$BA:$BA,MATCH(T194,兵法调用模板!$AY:$AY,0))),INDEX(兵法调用模板!$BE:$BE,MATCH(T194,兵法调用模板!$BC:$BC,0))),"")</f>
        <v/>
      </c>
      <c r="X194" s="172" t="s">
        <v>441</v>
      </c>
      <c r="Y194" s="175">
        <f t="shared" si="18"/>
        <v>1</v>
      </c>
      <c r="AA194" s="174" t="str">
        <f>IF(索引!T193="","",索引!T193&amp;4)</f>
        <v/>
      </c>
      <c r="AB194" s="172" t="str">
        <f>IFERROR(IF(AA194="","",IFERROR(IFERROR(INDEX(兵法调用模板!$BH:$BH,MATCH(AA194,兵法调用模板!$AU:$AU,0)),INDEX(兵法调用模板!$BH:$BH,MATCH(AA194,兵法调用模板!$AY:$AY,0))),INDEX(兵法调用模板!$BH:$BH,MATCH(AA194,兵法调用模板!$BC:$BC,0)))),"")</f>
        <v/>
      </c>
      <c r="AC194" s="201" t="str">
        <f>IFERROR(IFERROR(IFERROR(INDEX(兵法调用模板!$AV:$AV,MATCH(AA194,兵法调用模板!$AU:$AU,0)),INDEX(兵法调用模板!$AZ:$AZ,MATCH(AA194,兵法调用模板!$AY:$AY,0))),INDEX(兵法调用模板!$BD:$BD,MATCH(AA194,兵法调用模板!$BC:$BC,0))),"")</f>
        <v/>
      </c>
      <c r="AD194" s="201" t="str">
        <f>IFERROR(IFERROR(IFERROR(INDEX(兵法调用模板!$AW:$AW,MATCH(AA194,兵法调用模板!$AU:$AU,0)),INDEX(兵法调用模板!$BA:$BA,MATCH(AA194,兵法调用模板!$AY:$AY,0))),INDEX(兵法调用模板!$BE:$BE,MATCH(AA194,兵法调用模板!$BC:$BC,0))),"")</f>
        <v/>
      </c>
      <c r="AE194" s="172" t="s">
        <v>441</v>
      </c>
      <c r="AF194" s="175">
        <f t="shared" si="21"/>
        <v>1</v>
      </c>
      <c r="AH194" s="174" t="str">
        <f>IF(索引!T193="","",索引!T193&amp;5)</f>
        <v/>
      </c>
      <c r="AI194" s="172" t="str">
        <f>IFERROR(IF(AH194="","",IFERROR(IFERROR(INDEX(兵法调用模板!$BH:$BH,MATCH(AH194,兵法调用模板!$AU:$AU,0)),INDEX(兵法调用模板!$BH:$BH,MATCH(AH194,兵法调用模板!$AY:$AY,0))),INDEX(兵法调用模板!$BH:$BH,MATCH(AH194,兵法调用模板!$BC:$BC,0)))),"")</f>
        <v/>
      </c>
      <c r="AJ194" s="201" t="str">
        <f>IFERROR(IFERROR(IFERROR(INDEX(兵法调用模板!$AV:$AV,MATCH(AH194,兵法调用模板!$AU:$AU,0)),INDEX(兵法调用模板!$AZ:$AZ,MATCH(AH194,兵法调用模板!$AY:$AY,0))),INDEX(兵法调用模板!$BD:$BD,MATCH(AH194,兵法调用模板!$BC:$BC,0))),"")</f>
        <v/>
      </c>
      <c r="AK194" s="201" t="str">
        <f>IFERROR(IFERROR(IFERROR(INDEX(兵法调用模板!$AW:$AW,MATCH(AH194,兵法调用模板!$AU:$AU,0)),INDEX(兵法调用模板!$BA:$BA,MATCH(AH194,兵法调用模板!$AY:$AY,0))),INDEX(兵法调用模板!$BE:$BE,MATCH(AH194,兵法调用模板!$BC:$BC,0))),"")</f>
        <v/>
      </c>
      <c r="AL194" s="172" t="s">
        <v>441</v>
      </c>
      <c r="AM194" s="175">
        <f t="shared" si="19"/>
        <v>1</v>
      </c>
    </row>
    <row r="195" spans="6:39">
      <c r="F195" s="174" t="str">
        <f>IF(索引!T194="","",索引!T194&amp;1)</f>
        <v/>
      </c>
      <c r="G195" s="172" t="str">
        <f>IFERROR(IF(F195="","",IFERROR(IFERROR(INDEX(兵法调用模板!$BH:$BH,MATCH(F195,兵法调用模板!$AU:$AU,0)),INDEX(兵法调用模板!$BH:$BH,MATCH(F195,兵法调用模板!$AY:$AY,0))),INDEX(兵法调用模板!$BH:$BH,MATCH(F195,兵法调用模板!$BC:$BC,0)))),"")</f>
        <v/>
      </c>
      <c r="H195" s="201" t="str">
        <f>IFERROR(IFERROR(IFERROR(INDEX(兵法调用模板!$AV:$AV,MATCH(F195,兵法调用模板!$AU:$AU,0)),INDEX(兵法调用模板!$AZ:$AZ,MATCH(F195,兵法调用模板!$AY:$AY,0))),INDEX(兵法调用模板!$BD:$BD,MATCH(F195,兵法调用模板!$BC:$BC,0))),"")</f>
        <v/>
      </c>
      <c r="I195" s="201" t="str">
        <f>IFERROR(IFERROR(IFERROR(INDEX(兵法调用模板!$AW:$AW,MATCH(F195,兵法调用模板!$AU:$AU,0)),INDEX(兵法调用模板!$BA:$BA,MATCH(F195,兵法调用模板!$AY:$AY,0))),INDEX(兵法调用模板!$BE:$BE,MATCH(F195,兵法调用模板!$BC:$BC,0))),"")</f>
        <v/>
      </c>
      <c r="J195" s="172" t="s">
        <v>441</v>
      </c>
      <c r="K195" s="175">
        <f t="shared" si="17"/>
        <v>1</v>
      </c>
      <c r="M195" s="174" t="str">
        <f>IF(索引!T194="","",索引!T194&amp;2)</f>
        <v/>
      </c>
      <c r="N195" s="172" t="str">
        <f>IFERROR(IF(M195="","",IFERROR(IFERROR(INDEX(兵法调用模板!$BH:$BH,MATCH(M195,兵法调用模板!$AU:$AU,0)),INDEX(兵法调用模板!$BH:$BH,MATCH(M195,兵法调用模板!$AY:$AY,0))),INDEX(兵法调用模板!$BH:$BH,MATCH(M195,兵法调用模板!$BC:$BC,0)))),"")</f>
        <v/>
      </c>
      <c r="O195" s="201" t="str">
        <f>IFERROR(IFERROR(IFERROR(INDEX(兵法调用模板!$AV:$AV,MATCH(M195,兵法调用模板!$AU:$AU,0)),INDEX(兵法调用模板!$AZ:$AZ,MATCH(M195,兵法调用模板!$AY:$AY,0))),INDEX(兵法调用模板!$BD:$BD,MATCH(M195,兵法调用模板!$BC:$BC,0))),"")</f>
        <v/>
      </c>
      <c r="P195" s="201" t="str">
        <f>IFERROR(IFERROR(IFERROR(INDEX(兵法调用模板!$AW:$AW,MATCH(M195,兵法调用模板!$AU:$AU,0)),INDEX(兵法调用模板!$BA:$BA,MATCH(M195,兵法调用模板!$AY:$AY,0))),INDEX(兵法调用模板!$BE:$BE,MATCH(M195,兵法调用模板!$BC:$BC,0))),"")</f>
        <v/>
      </c>
      <c r="Q195" s="172" t="s">
        <v>441</v>
      </c>
      <c r="R195" s="175">
        <f t="shared" si="20"/>
        <v>1</v>
      </c>
      <c r="T195" s="174" t="str">
        <f>IF(索引!T194="","",索引!T194&amp;3)</f>
        <v/>
      </c>
      <c r="U195" s="172" t="str">
        <f>IFERROR(IF(T195="","",IFERROR(IFERROR(INDEX(兵法调用模板!$BH:$BH,MATCH(T195,兵法调用模板!$AU:$AU,0)),INDEX(兵法调用模板!$BH:$BH,MATCH(T195,兵法调用模板!$AY:$AY,0))),INDEX(兵法调用模板!$BH:$BH,MATCH(T195,兵法调用模板!$BC:$BC,0)))),"")</f>
        <v/>
      </c>
      <c r="V195" s="201" t="str">
        <f>IFERROR(IFERROR(IFERROR(INDEX(兵法调用模板!$AV:$AV,MATCH(T195,兵法调用模板!$AU:$AU,0)),INDEX(兵法调用模板!$AZ:$AZ,MATCH(T195,兵法调用模板!$AY:$AY,0))),INDEX(兵法调用模板!$BD:$BD,MATCH(T195,兵法调用模板!$BC:$BC,0))),"")</f>
        <v/>
      </c>
      <c r="W195" s="201" t="str">
        <f>IFERROR(IFERROR(IFERROR(INDEX(兵法调用模板!$AW:$AW,MATCH(T195,兵法调用模板!$AU:$AU,0)),INDEX(兵法调用模板!$BA:$BA,MATCH(T195,兵法调用模板!$AY:$AY,0))),INDEX(兵法调用模板!$BE:$BE,MATCH(T195,兵法调用模板!$BC:$BC,0))),"")</f>
        <v/>
      </c>
      <c r="X195" s="172" t="s">
        <v>441</v>
      </c>
      <c r="Y195" s="175">
        <f t="shared" si="18"/>
        <v>1</v>
      </c>
      <c r="AA195" s="174" t="str">
        <f>IF(索引!T194="","",索引!T194&amp;4)</f>
        <v/>
      </c>
      <c r="AB195" s="172" t="str">
        <f>IFERROR(IF(AA195="","",IFERROR(IFERROR(INDEX(兵法调用模板!$BH:$BH,MATCH(AA195,兵法调用模板!$AU:$AU,0)),INDEX(兵法调用模板!$BH:$BH,MATCH(AA195,兵法调用模板!$AY:$AY,0))),INDEX(兵法调用模板!$BH:$BH,MATCH(AA195,兵法调用模板!$BC:$BC,0)))),"")</f>
        <v/>
      </c>
      <c r="AC195" s="201" t="str">
        <f>IFERROR(IFERROR(IFERROR(INDEX(兵法调用模板!$AV:$AV,MATCH(AA195,兵法调用模板!$AU:$AU,0)),INDEX(兵法调用模板!$AZ:$AZ,MATCH(AA195,兵法调用模板!$AY:$AY,0))),INDEX(兵法调用模板!$BD:$BD,MATCH(AA195,兵法调用模板!$BC:$BC,0))),"")</f>
        <v/>
      </c>
      <c r="AD195" s="201" t="str">
        <f>IFERROR(IFERROR(IFERROR(INDEX(兵法调用模板!$AW:$AW,MATCH(AA195,兵法调用模板!$AU:$AU,0)),INDEX(兵法调用模板!$BA:$BA,MATCH(AA195,兵法调用模板!$AY:$AY,0))),INDEX(兵法调用模板!$BE:$BE,MATCH(AA195,兵法调用模板!$BC:$BC,0))),"")</f>
        <v/>
      </c>
      <c r="AE195" s="172" t="s">
        <v>441</v>
      </c>
      <c r="AF195" s="175">
        <f t="shared" si="21"/>
        <v>1</v>
      </c>
      <c r="AH195" s="174" t="str">
        <f>IF(索引!T194="","",索引!T194&amp;5)</f>
        <v/>
      </c>
      <c r="AI195" s="172" t="str">
        <f>IFERROR(IF(AH195="","",IFERROR(IFERROR(INDEX(兵法调用模板!$BH:$BH,MATCH(AH195,兵法调用模板!$AU:$AU,0)),INDEX(兵法调用模板!$BH:$BH,MATCH(AH195,兵法调用模板!$AY:$AY,0))),INDEX(兵法调用模板!$BH:$BH,MATCH(AH195,兵法调用模板!$BC:$BC,0)))),"")</f>
        <v/>
      </c>
      <c r="AJ195" s="201" t="str">
        <f>IFERROR(IFERROR(IFERROR(INDEX(兵法调用模板!$AV:$AV,MATCH(AH195,兵法调用模板!$AU:$AU,0)),INDEX(兵法调用模板!$AZ:$AZ,MATCH(AH195,兵法调用模板!$AY:$AY,0))),INDEX(兵法调用模板!$BD:$BD,MATCH(AH195,兵法调用模板!$BC:$BC,0))),"")</f>
        <v/>
      </c>
      <c r="AK195" s="201" t="str">
        <f>IFERROR(IFERROR(IFERROR(INDEX(兵法调用模板!$AW:$AW,MATCH(AH195,兵法调用模板!$AU:$AU,0)),INDEX(兵法调用模板!$BA:$BA,MATCH(AH195,兵法调用模板!$AY:$AY,0))),INDEX(兵法调用模板!$BE:$BE,MATCH(AH195,兵法调用模板!$BC:$BC,0))),"")</f>
        <v/>
      </c>
      <c r="AL195" s="172" t="s">
        <v>441</v>
      </c>
      <c r="AM195" s="175">
        <f t="shared" si="19"/>
        <v>1</v>
      </c>
    </row>
    <row r="196" spans="6:39">
      <c r="F196" s="174" t="str">
        <f>IF(索引!T195="","",索引!T195&amp;1)</f>
        <v/>
      </c>
      <c r="G196" s="172" t="str">
        <f>IFERROR(IF(F196="","",IFERROR(IFERROR(INDEX(兵法调用模板!$BH:$BH,MATCH(F196,兵法调用模板!$AU:$AU,0)),INDEX(兵法调用模板!$BH:$BH,MATCH(F196,兵法调用模板!$AY:$AY,0))),INDEX(兵法调用模板!$BH:$BH,MATCH(F196,兵法调用模板!$BC:$BC,0)))),"")</f>
        <v/>
      </c>
      <c r="H196" s="201" t="str">
        <f>IFERROR(IFERROR(IFERROR(INDEX(兵法调用模板!$AV:$AV,MATCH(F196,兵法调用模板!$AU:$AU,0)),INDEX(兵法调用模板!$AZ:$AZ,MATCH(F196,兵法调用模板!$AY:$AY,0))),INDEX(兵法调用模板!$BD:$BD,MATCH(F196,兵法调用模板!$BC:$BC,0))),"")</f>
        <v/>
      </c>
      <c r="I196" s="201" t="str">
        <f>IFERROR(IFERROR(IFERROR(INDEX(兵法调用模板!$AW:$AW,MATCH(F196,兵法调用模板!$AU:$AU,0)),INDEX(兵法调用模板!$BA:$BA,MATCH(F196,兵法调用模板!$AY:$AY,0))),INDEX(兵法调用模板!$BE:$BE,MATCH(F196,兵法调用模板!$BC:$BC,0))),"")</f>
        <v/>
      </c>
      <c r="J196" s="172" t="s">
        <v>441</v>
      </c>
      <c r="K196" s="175">
        <f t="shared" si="17"/>
        <v>1</v>
      </c>
      <c r="M196" s="174" t="str">
        <f>IF(索引!T195="","",索引!T195&amp;2)</f>
        <v/>
      </c>
      <c r="N196" s="172" t="str">
        <f>IFERROR(IF(M196="","",IFERROR(IFERROR(INDEX(兵法调用模板!$BH:$BH,MATCH(M196,兵法调用模板!$AU:$AU,0)),INDEX(兵法调用模板!$BH:$BH,MATCH(M196,兵法调用模板!$AY:$AY,0))),INDEX(兵法调用模板!$BH:$BH,MATCH(M196,兵法调用模板!$BC:$BC,0)))),"")</f>
        <v/>
      </c>
      <c r="O196" s="201" t="str">
        <f>IFERROR(IFERROR(IFERROR(INDEX(兵法调用模板!$AV:$AV,MATCH(M196,兵法调用模板!$AU:$AU,0)),INDEX(兵法调用模板!$AZ:$AZ,MATCH(M196,兵法调用模板!$AY:$AY,0))),INDEX(兵法调用模板!$BD:$BD,MATCH(M196,兵法调用模板!$BC:$BC,0))),"")</f>
        <v/>
      </c>
      <c r="P196" s="201" t="str">
        <f>IFERROR(IFERROR(IFERROR(INDEX(兵法调用模板!$AW:$AW,MATCH(M196,兵法调用模板!$AU:$AU,0)),INDEX(兵法调用模板!$BA:$BA,MATCH(M196,兵法调用模板!$AY:$AY,0))),INDEX(兵法调用模板!$BE:$BE,MATCH(M196,兵法调用模板!$BC:$BC,0))),"")</f>
        <v/>
      </c>
      <c r="Q196" s="172" t="s">
        <v>441</v>
      </c>
      <c r="R196" s="175">
        <f t="shared" si="20"/>
        <v>1</v>
      </c>
      <c r="T196" s="174" t="str">
        <f>IF(索引!T195="","",索引!T195&amp;3)</f>
        <v/>
      </c>
      <c r="U196" s="172" t="str">
        <f>IFERROR(IF(T196="","",IFERROR(IFERROR(INDEX(兵法调用模板!$BH:$BH,MATCH(T196,兵法调用模板!$AU:$AU,0)),INDEX(兵法调用模板!$BH:$BH,MATCH(T196,兵法调用模板!$AY:$AY,0))),INDEX(兵法调用模板!$BH:$BH,MATCH(T196,兵法调用模板!$BC:$BC,0)))),"")</f>
        <v/>
      </c>
      <c r="V196" s="201" t="str">
        <f>IFERROR(IFERROR(IFERROR(INDEX(兵法调用模板!$AV:$AV,MATCH(T196,兵法调用模板!$AU:$AU,0)),INDEX(兵法调用模板!$AZ:$AZ,MATCH(T196,兵法调用模板!$AY:$AY,0))),INDEX(兵法调用模板!$BD:$BD,MATCH(T196,兵法调用模板!$BC:$BC,0))),"")</f>
        <v/>
      </c>
      <c r="W196" s="201" t="str">
        <f>IFERROR(IFERROR(IFERROR(INDEX(兵法调用模板!$AW:$AW,MATCH(T196,兵法调用模板!$AU:$AU,0)),INDEX(兵法调用模板!$BA:$BA,MATCH(T196,兵法调用模板!$AY:$AY,0))),INDEX(兵法调用模板!$BE:$BE,MATCH(T196,兵法调用模板!$BC:$BC,0))),"")</f>
        <v/>
      </c>
      <c r="X196" s="172" t="s">
        <v>441</v>
      </c>
      <c r="Y196" s="175">
        <f t="shared" si="18"/>
        <v>1</v>
      </c>
      <c r="AA196" s="174" t="str">
        <f>IF(索引!T195="","",索引!T195&amp;4)</f>
        <v/>
      </c>
      <c r="AB196" s="172" t="str">
        <f>IFERROR(IF(AA196="","",IFERROR(IFERROR(INDEX(兵法调用模板!$BH:$BH,MATCH(AA196,兵法调用模板!$AU:$AU,0)),INDEX(兵法调用模板!$BH:$BH,MATCH(AA196,兵法调用模板!$AY:$AY,0))),INDEX(兵法调用模板!$BH:$BH,MATCH(AA196,兵法调用模板!$BC:$BC,0)))),"")</f>
        <v/>
      </c>
      <c r="AC196" s="201" t="str">
        <f>IFERROR(IFERROR(IFERROR(INDEX(兵法调用模板!$AV:$AV,MATCH(AA196,兵法调用模板!$AU:$AU,0)),INDEX(兵法调用模板!$AZ:$AZ,MATCH(AA196,兵法调用模板!$AY:$AY,0))),INDEX(兵法调用模板!$BD:$BD,MATCH(AA196,兵法调用模板!$BC:$BC,0))),"")</f>
        <v/>
      </c>
      <c r="AD196" s="201" t="str">
        <f>IFERROR(IFERROR(IFERROR(INDEX(兵法调用模板!$AW:$AW,MATCH(AA196,兵法调用模板!$AU:$AU,0)),INDEX(兵法调用模板!$BA:$BA,MATCH(AA196,兵法调用模板!$AY:$AY,0))),INDEX(兵法调用模板!$BE:$BE,MATCH(AA196,兵法调用模板!$BC:$BC,0))),"")</f>
        <v/>
      </c>
      <c r="AE196" s="172" t="s">
        <v>441</v>
      </c>
      <c r="AF196" s="175">
        <f t="shared" si="21"/>
        <v>1</v>
      </c>
      <c r="AH196" s="174" t="str">
        <f>IF(索引!T195="","",索引!T195&amp;5)</f>
        <v/>
      </c>
      <c r="AI196" s="172" t="str">
        <f>IFERROR(IF(AH196="","",IFERROR(IFERROR(INDEX(兵法调用模板!$BH:$BH,MATCH(AH196,兵法调用模板!$AU:$AU,0)),INDEX(兵法调用模板!$BH:$BH,MATCH(AH196,兵法调用模板!$AY:$AY,0))),INDEX(兵法调用模板!$BH:$BH,MATCH(AH196,兵法调用模板!$BC:$BC,0)))),"")</f>
        <v/>
      </c>
      <c r="AJ196" s="201" t="str">
        <f>IFERROR(IFERROR(IFERROR(INDEX(兵法调用模板!$AV:$AV,MATCH(AH196,兵法调用模板!$AU:$AU,0)),INDEX(兵法调用模板!$AZ:$AZ,MATCH(AH196,兵法调用模板!$AY:$AY,0))),INDEX(兵法调用模板!$BD:$BD,MATCH(AH196,兵法调用模板!$BC:$BC,0))),"")</f>
        <v/>
      </c>
      <c r="AK196" s="201" t="str">
        <f>IFERROR(IFERROR(IFERROR(INDEX(兵法调用模板!$AW:$AW,MATCH(AH196,兵法调用模板!$AU:$AU,0)),INDEX(兵法调用模板!$BA:$BA,MATCH(AH196,兵法调用模板!$AY:$AY,0))),INDEX(兵法调用模板!$BE:$BE,MATCH(AH196,兵法调用模板!$BC:$BC,0))),"")</f>
        <v/>
      </c>
      <c r="AL196" s="172" t="s">
        <v>441</v>
      </c>
      <c r="AM196" s="175">
        <f t="shared" si="19"/>
        <v>1</v>
      </c>
    </row>
    <row r="197" spans="6:39">
      <c r="F197" s="174" t="str">
        <f>IF(索引!T196="","",索引!T196&amp;1)</f>
        <v/>
      </c>
      <c r="G197" s="172" t="str">
        <f>IFERROR(IF(F197="","",IFERROR(IFERROR(INDEX(兵法调用模板!$BH:$BH,MATCH(F197,兵法调用模板!$AU:$AU,0)),INDEX(兵法调用模板!$BH:$BH,MATCH(F197,兵法调用模板!$AY:$AY,0))),INDEX(兵法调用模板!$BH:$BH,MATCH(F197,兵法调用模板!$BC:$BC,0)))),"")</f>
        <v/>
      </c>
      <c r="H197" s="201" t="str">
        <f>IFERROR(IFERROR(IFERROR(INDEX(兵法调用模板!$AV:$AV,MATCH(F197,兵法调用模板!$AU:$AU,0)),INDEX(兵法调用模板!$AZ:$AZ,MATCH(F197,兵法调用模板!$AY:$AY,0))),INDEX(兵法调用模板!$BD:$BD,MATCH(F197,兵法调用模板!$BC:$BC,0))),"")</f>
        <v/>
      </c>
      <c r="I197" s="201" t="str">
        <f>IFERROR(IFERROR(IFERROR(INDEX(兵法调用模板!$AW:$AW,MATCH(F197,兵法调用模板!$AU:$AU,0)),INDEX(兵法调用模板!$BA:$BA,MATCH(F197,兵法调用模板!$AY:$AY,0))),INDEX(兵法调用模板!$BE:$BE,MATCH(F197,兵法调用模板!$BC:$BC,0))),"")</f>
        <v/>
      </c>
      <c r="J197" s="172" t="s">
        <v>441</v>
      </c>
      <c r="K197" s="175">
        <f t="shared" si="17"/>
        <v>1</v>
      </c>
      <c r="M197" s="174" t="str">
        <f>IF(索引!T196="","",索引!T196&amp;2)</f>
        <v/>
      </c>
      <c r="N197" s="172" t="str">
        <f>IFERROR(IF(M197="","",IFERROR(IFERROR(INDEX(兵法调用模板!$BH:$BH,MATCH(M197,兵法调用模板!$AU:$AU,0)),INDEX(兵法调用模板!$BH:$BH,MATCH(M197,兵法调用模板!$AY:$AY,0))),INDEX(兵法调用模板!$BH:$BH,MATCH(M197,兵法调用模板!$BC:$BC,0)))),"")</f>
        <v/>
      </c>
      <c r="O197" s="201" t="str">
        <f>IFERROR(IFERROR(IFERROR(INDEX(兵法调用模板!$AV:$AV,MATCH(M197,兵法调用模板!$AU:$AU,0)),INDEX(兵法调用模板!$AZ:$AZ,MATCH(M197,兵法调用模板!$AY:$AY,0))),INDEX(兵法调用模板!$BD:$BD,MATCH(M197,兵法调用模板!$BC:$BC,0))),"")</f>
        <v/>
      </c>
      <c r="P197" s="201" t="str">
        <f>IFERROR(IFERROR(IFERROR(INDEX(兵法调用模板!$AW:$AW,MATCH(M197,兵法调用模板!$AU:$AU,0)),INDEX(兵法调用模板!$BA:$BA,MATCH(M197,兵法调用模板!$AY:$AY,0))),INDEX(兵法调用模板!$BE:$BE,MATCH(M197,兵法调用模板!$BC:$BC,0))),"")</f>
        <v/>
      </c>
      <c r="Q197" s="172" t="s">
        <v>441</v>
      </c>
      <c r="R197" s="175">
        <f t="shared" si="20"/>
        <v>1</v>
      </c>
      <c r="T197" s="174" t="str">
        <f>IF(索引!T196="","",索引!T196&amp;3)</f>
        <v/>
      </c>
      <c r="U197" s="172" t="str">
        <f>IFERROR(IF(T197="","",IFERROR(IFERROR(INDEX(兵法调用模板!$BH:$BH,MATCH(T197,兵法调用模板!$AU:$AU,0)),INDEX(兵法调用模板!$BH:$BH,MATCH(T197,兵法调用模板!$AY:$AY,0))),INDEX(兵法调用模板!$BH:$BH,MATCH(T197,兵法调用模板!$BC:$BC,0)))),"")</f>
        <v/>
      </c>
      <c r="V197" s="201" t="str">
        <f>IFERROR(IFERROR(IFERROR(INDEX(兵法调用模板!$AV:$AV,MATCH(T197,兵法调用模板!$AU:$AU,0)),INDEX(兵法调用模板!$AZ:$AZ,MATCH(T197,兵法调用模板!$AY:$AY,0))),INDEX(兵法调用模板!$BD:$BD,MATCH(T197,兵法调用模板!$BC:$BC,0))),"")</f>
        <v/>
      </c>
      <c r="W197" s="201" t="str">
        <f>IFERROR(IFERROR(IFERROR(INDEX(兵法调用模板!$AW:$AW,MATCH(T197,兵法调用模板!$AU:$AU,0)),INDEX(兵法调用模板!$BA:$BA,MATCH(T197,兵法调用模板!$AY:$AY,0))),INDEX(兵法调用模板!$BE:$BE,MATCH(T197,兵法调用模板!$BC:$BC,0))),"")</f>
        <v/>
      </c>
      <c r="X197" s="172" t="s">
        <v>441</v>
      </c>
      <c r="Y197" s="175">
        <f t="shared" si="18"/>
        <v>1</v>
      </c>
      <c r="AA197" s="174" t="str">
        <f>IF(索引!T196="","",索引!T196&amp;4)</f>
        <v/>
      </c>
      <c r="AB197" s="172" t="str">
        <f>IFERROR(IF(AA197="","",IFERROR(IFERROR(INDEX(兵法调用模板!$BH:$BH,MATCH(AA197,兵法调用模板!$AU:$AU,0)),INDEX(兵法调用模板!$BH:$BH,MATCH(AA197,兵法调用模板!$AY:$AY,0))),INDEX(兵法调用模板!$BH:$BH,MATCH(AA197,兵法调用模板!$BC:$BC,0)))),"")</f>
        <v/>
      </c>
      <c r="AC197" s="201" t="str">
        <f>IFERROR(IFERROR(IFERROR(INDEX(兵法调用模板!$AV:$AV,MATCH(AA197,兵法调用模板!$AU:$AU,0)),INDEX(兵法调用模板!$AZ:$AZ,MATCH(AA197,兵法调用模板!$AY:$AY,0))),INDEX(兵法调用模板!$BD:$BD,MATCH(AA197,兵法调用模板!$BC:$BC,0))),"")</f>
        <v/>
      </c>
      <c r="AD197" s="201" t="str">
        <f>IFERROR(IFERROR(IFERROR(INDEX(兵法调用模板!$AW:$AW,MATCH(AA197,兵法调用模板!$AU:$AU,0)),INDEX(兵法调用模板!$BA:$BA,MATCH(AA197,兵法调用模板!$AY:$AY,0))),INDEX(兵法调用模板!$BE:$BE,MATCH(AA197,兵法调用模板!$BC:$BC,0))),"")</f>
        <v/>
      </c>
      <c r="AE197" s="172" t="s">
        <v>441</v>
      </c>
      <c r="AF197" s="175">
        <f t="shared" si="21"/>
        <v>1</v>
      </c>
      <c r="AH197" s="174" t="str">
        <f>IF(索引!T196="","",索引!T196&amp;5)</f>
        <v/>
      </c>
      <c r="AI197" s="172" t="str">
        <f>IFERROR(IF(AH197="","",IFERROR(IFERROR(INDEX(兵法调用模板!$BH:$BH,MATCH(AH197,兵法调用模板!$AU:$AU,0)),INDEX(兵法调用模板!$BH:$BH,MATCH(AH197,兵法调用模板!$AY:$AY,0))),INDEX(兵法调用模板!$BH:$BH,MATCH(AH197,兵法调用模板!$BC:$BC,0)))),"")</f>
        <v/>
      </c>
      <c r="AJ197" s="201" t="str">
        <f>IFERROR(IFERROR(IFERROR(INDEX(兵法调用模板!$AV:$AV,MATCH(AH197,兵法调用模板!$AU:$AU,0)),INDEX(兵法调用模板!$AZ:$AZ,MATCH(AH197,兵法调用模板!$AY:$AY,0))),INDEX(兵法调用模板!$BD:$BD,MATCH(AH197,兵法调用模板!$BC:$BC,0))),"")</f>
        <v/>
      </c>
      <c r="AK197" s="201" t="str">
        <f>IFERROR(IFERROR(IFERROR(INDEX(兵法调用模板!$AW:$AW,MATCH(AH197,兵法调用模板!$AU:$AU,0)),INDEX(兵法调用模板!$BA:$BA,MATCH(AH197,兵法调用模板!$AY:$AY,0))),INDEX(兵法调用模板!$BE:$BE,MATCH(AH197,兵法调用模板!$BC:$BC,0))),"")</f>
        <v/>
      </c>
      <c r="AL197" s="172" t="s">
        <v>441</v>
      </c>
      <c r="AM197" s="175">
        <f t="shared" si="19"/>
        <v>1</v>
      </c>
    </row>
    <row r="198" spans="6:39">
      <c r="F198" s="174" t="str">
        <f>IF(索引!T197="","",索引!T197&amp;1)</f>
        <v/>
      </c>
      <c r="G198" s="172" t="str">
        <f>IFERROR(IF(F198="","",IFERROR(IFERROR(INDEX(兵法调用模板!$BH:$BH,MATCH(F198,兵法调用模板!$AU:$AU,0)),INDEX(兵法调用模板!$BH:$BH,MATCH(F198,兵法调用模板!$AY:$AY,0))),INDEX(兵法调用模板!$BH:$BH,MATCH(F198,兵法调用模板!$BC:$BC,0)))),"")</f>
        <v/>
      </c>
      <c r="H198" s="201" t="str">
        <f>IFERROR(IFERROR(IFERROR(INDEX(兵法调用模板!$AV:$AV,MATCH(F198,兵法调用模板!$AU:$AU,0)),INDEX(兵法调用模板!$AZ:$AZ,MATCH(F198,兵法调用模板!$AY:$AY,0))),INDEX(兵法调用模板!$BD:$BD,MATCH(F198,兵法调用模板!$BC:$BC,0))),"")</f>
        <v/>
      </c>
      <c r="I198" s="201" t="str">
        <f>IFERROR(IFERROR(IFERROR(INDEX(兵法调用模板!$AW:$AW,MATCH(F198,兵法调用模板!$AU:$AU,0)),INDEX(兵法调用模板!$BA:$BA,MATCH(F198,兵法调用模板!$AY:$AY,0))),INDEX(兵法调用模板!$BE:$BE,MATCH(F198,兵法调用模板!$BC:$BC,0))),"")</f>
        <v/>
      </c>
      <c r="J198" s="172" t="s">
        <v>441</v>
      </c>
      <c r="K198" s="175">
        <f t="shared" si="17"/>
        <v>1</v>
      </c>
      <c r="M198" s="174" t="str">
        <f>IF(索引!T197="","",索引!T197&amp;2)</f>
        <v/>
      </c>
      <c r="N198" s="172" t="str">
        <f>IFERROR(IF(M198="","",IFERROR(IFERROR(INDEX(兵法调用模板!$BH:$BH,MATCH(M198,兵法调用模板!$AU:$AU,0)),INDEX(兵法调用模板!$BH:$BH,MATCH(M198,兵法调用模板!$AY:$AY,0))),INDEX(兵法调用模板!$BH:$BH,MATCH(M198,兵法调用模板!$BC:$BC,0)))),"")</f>
        <v/>
      </c>
      <c r="O198" s="201" t="str">
        <f>IFERROR(IFERROR(IFERROR(INDEX(兵法调用模板!$AV:$AV,MATCH(M198,兵法调用模板!$AU:$AU,0)),INDEX(兵法调用模板!$AZ:$AZ,MATCH(M198,兵法调用模板!$AY:$AY,0))),INDEX(兵法调用模板!$BD:$BD,MATCH(M198,兵法调用模板!$BC:$BC,0))),"")</f>
        <v/>
      </c>
      <c r="P198" s="201" t="str">
        <f>IFERROR(IFERROR(IFERROR(INDEX(兵法调用模板!$AW:$AW,MATCH(M198,兵法调用模板!$AU:$AU,0)),INDEX(兵法调用模板!$BA:$BA,MATCH(M198,兵法调用模板!$AY:$AY,0))),INDEX(兵法调用模板!$BE:$BE,MATCH(M198,兵法调用模板!$BC:$BC,0))),"")</f>
        <v/>
      </c>
      <c r="Q198" s="172" t="s">
        <v>441</v>
      </c>
      <c r="R198" s="175">
        <f t="shared" si="20"/>
        <v>1</v>
      </c>
      <c r="T198" s="174" t="str">
        <f>IF(索引!T197="","",索引!T197&amp;3)</f>
        <v/>
      </c>
      <c r="U198" s="172" t="str">
        <f>IFERROR(IF(T198="","",IFERROR(IFERROR(INDEX(兵法调用模板!$BH:$BH,MATCH(T198,兵法调用模板!$AU:$AU,0)),INDEX(兵法调用模板!$BH:$BH,MATCH(T198,兵法调用模板!$AY:$AY,0))),INDEX(兵法调用模板!$BH:$BH,MATCH(T198,兵法调用模板!$BC:$BC,0)))),"")</f>
        <v/>
      </c>
      <c r="V198" s="201" t="str">
        <f>IFERROR(IFERROR(IFERROR(INDEX(兵法调用模板!$AV:$AV,MATCH(T198,兵法调用模板!$AU:$AU,0)),INDEX(兵法调用模板!$AZ:$AZ,MATCH(T198,兵法调用模板!$AY:$AY,0))),INDEX(兵法调用模板!$BD:$BD,MATCH(T198,兵法调用模板!$BC:$BC,0))),"")</f>
        <v/>
      </c>
      <c r="W198" s="201" t="str">
        <f>IFERROR(IFERROR(IFERROR(INDEX(兵法调用模板!$AW:$AW,MATCH(T198,兵法调用模板!$AU:$AU,0)),INDEX(兵法调用模板!$BA:$BA,MATCH(T198,兵法调用模板!$AY:$AY,0))),INDEX(兵法调用模板!$BE:$BE,MATCH(T198,兵法调用模板!$BC:$BC,0))),"")</f>
        <v/>
      </c>
      <c r="X198" s="172" t="s">
        <v>441</v>
      </c>
      <c r="Y198" s="175">
        <f t="shared" si="18"/>
        <v>1</v>
      </c>
      <c r="AA198" s="174" t="str">
        <f>IF(索引!T197="","",索引!T197&amp;4)</f>
        <v/>
      </c>
      <c r="AB198" s="172" t="str">
        <f>IFERROR(IF(AA198="","",IFERROR(IFERROR(INDEX(兵法调用模板!$BH:$BH,MATCH(AA198,兵法调用模板!$AU:$AU,0)),INDEX(兵法调用模板!$BH:$BH,MATCH(AA198,兵法调用模板!$AY:$AY,0))),INDEX(兵法调用模板!$BH:$BH,MATCH(AA198,兵法调用模板!$BC:$BC,0)))),"")</f>
        <v/>
      </c>
      <c r="AC198" s="201" t="str">
        <f>IFERROR(IFERROR(IFERROR(INDEX(兵法调用模板!$AV:$AV,MATCH(AA198,兵法调用模板!$AU:$AU,0)),INDEX(兵法调用模板!$AZ:$AZ,MATCH(AA198,兵法调用模板!$AY:$AY,0))),INDEX(兵法调用模板!$BD:$BD,MATCH(AA198,兵法调用模板!$BC:$BC,0))),"")</f>
        <v/>
      </c>
      <c r="AD198" s="201" t="str">
        <f>IFERROR(IFERROR(IFERROR(INDEX(兵法调用模板!$AW:$AW,MATCH(AA198,兵法调用模板!$AU:$AU,0)),INDEX(兵法调用模板!$BA:$BA,MATCH(AA198,兵法调用模板!$AY:$AY,0))),INDEX(兵法调用模板!$BE:$BE,MATCH(AA198,兵法调用模板!$BC:$BC,0))),"")</f>
        <v/>
      </c>
      <c r="AE198" s="172" t="s">
        <v>441</v>
      </c>
      <c r="AF198" s="175">
        <f t="shared" si="21"/>
        <v>1</v>
      </c>
      <c r="AH198" s="174" t="str">
        <f>IF(索引!T197="","",索引!T197&amp;5)</f>
        <v/>
      </c>
      <c r="AI198" s="172" t="str">
        <f>IFERROR(IF(AH198="","",IFERROR(IFERROR(INDEX(兵法调用模板!$BH:$BH,MATCH(AH198,兵法调用模板!$AU:$AU,0)),INDEX(兵法调用模板!$BH:$BH,MATCH(AH198,兵法调用模板!$AY:$AY,0))),INDEX(兵法调用模板!$BH:$BH,MATCH(AH198,兵法调用模板!$BC:$BC,0)))),"")</f>
        <v/>
      </c>
      <c r="AJ198" s="201" t="str">
        <f>IFERROR(IFERROR(IFERROR(INDEX(兵法调用模板!$AV:$AV,MATCH(AH198,兵法调用模板!$AU:$AU,0)),INDEX(兵法调用模板!$AZ:$AZ,MATCH(AH198,兵法调用模板!$AY:$AY,0))),INDEX(兵法调用模板!$BD:$BD,MATCH(AH198,兵法调用模板!$BC:$BC,0))),"")</f>
        <v/>
      </c>
      <c r="AK198" s="201" t="str">
        <f>IFERROR(IFERROR(IFERROR(INDEX(兵法调用模板!$AW:$AW,MATCH(AH198,兵法调用模板!$AU:$AU,0)),INDEX(兵法调用模板!$BA:$BA,MATCH(AH198,兵法调用模板!$AY:$AY,0))),INDEX(兵法调用模板!$BE:$BE,MATCH(AH198,兵法调用模板!$BC:$BC,0))),"")</f>
        <v/>
      </c>
      <c r="AL198" s="172" t="s">
        <v>441</v>
      </c>
      <c r="AM198" s="175">
        <f t="shared" si="19"/>
        <v>1</v>
      </c>
    </row>
    <row r="199" spans="6:39">
      <c r="F199" s="174" t="str">
        <f>IF(索引!T198="","",索引!T198&amp;1)</f>
        <v/>
      </c>
      <c r="G199" s="172" t="str">
        <f>IFERROR(IF(F199="","",IFERROR(IFERROR(INDEX(兵法调用模板!$BH:$BH,MATCH(F199,兵法调用模板!$AU:$AU,0)),INDEX(兵法调用模板!$BH:$BH,MATCH(F199,兵法调用模板!$AY:$AY,0))),INDEX(兵法调用模板!$BH:$BH,MATCH(F199,兵法调用模板!$BC:$BC,0)))),"")</f>
        <v/>
      </c>
      <c r="H199" s="201" t="str">
        <f>IFERROR(IFERROR(IFERROR(INDEX(兵法调用模板!$AV:$AV,MATCH(F199,兵法调用模板!$AU:$AU,0)),INDEX(兵法调用模板!$AZ:$AZ,MATCH(F199,兵法调用模板!$AY:$AY,0))),INDEX(兵法调用模板!$BD:$BD,MATCH(F199,兵法调用模板!$BC:$BC,0))),"")</f>
        <v/>
      </c>
      <c r="I199" s="201" t="str">
        <f>IFERROR(IFERROR(IFERROR(INDEX(兵法调用模板!$AW:$AW,MATCH(F199,兵法调用模板!$AU:$AU,0)),INDEX(兵法调用模板!$BA:$BA,MATCH(F199,兵法调用模板!$AY:$AY,0))),INDEX(兵法调用模板!$BE:$BE,MATCH(F199,兵法调用模板!$BC:$BC,0))),"")</f>
        <v/>
      </c>
      <c r="J199" s="172" t="s">
        <v>441</v>
      </c>
      <c r="K199" s="175">
        <f t="shared" si="17"/>
        <v>1</v>
      </c>
      <c r="M199" s="174" t="str">
        <f>IF(索引!T198="","",索引!T198&amp;2)</f>
        <v/>
      </c>
      <c r="N199" s="172" t="str">
        <f>IFERROR(IF(M199="","",IFERROR(IFERROR(INDEX(兵法调用模板!$BH:$BH,MATCH(M199,兵法调用模板!$AU:$AU,0)),INDEX(兵法调用模板!$BH:$BH,MATCH(M199,兵法调用模板!$AY:$AY,0))),INDEX(兵法调用模板!$BH:$BH,MATCH(M199,兵法调用模板!$BC:$BC,0)))),"")</f>
        <v/>
      </c>
      <c r="O199" s="201" t="str">
        <f>IFERROR(IFERROR(IFERROR(INDEX(兵法调用模板!$AV:$AV,MATCH(M199,兵法调用模板!$AU:$AU,0)),INDEX(兵法调用模板!$AZ:$AZ,MATCH(M199,兵法调用模板!$AY:$AY,0))),INDEX(兵法调用模板!$BD:$BD,MATCH(M199,兵法调用模板!$BC:$BC,0))),"")</f>
        <v/>
      </c>
      <c r="P199" s="201" t="str">
        <f>IFERROR(IFERROR(IFERROR(INDEX(兵法调用模板!$AW:$AW,MATCH(M199,兵法调用模板!$AU:$AU,0)),INDEX(兵法调用模板!$BA:$BA,MATCH(M199,兵法调用模板!$AY:$AY,0))),INDEX(兵法调用模板!$BE:$BE,MATCH(M199,兵法调用模板!$BC:$BC,0))),"")</f>
        <v/>
      </c>
      <c r="Q199" s="172" t="s">
        <v>441</v>
      </c>
      <c r="R199" s="175">
        <f t="shared" si="20"/>
        <v>1</v>
      </c>
      <c r="T199" s="174" t="str">
        <f>IF(索引!T198="","",索引!T198&amp;3)</f>
        <v/>
      </c>
      <c r="U199" s="172" t="str">
        <f>IFERROR(IF(T199="","",IFERROR(IFERROR(INDEX(兵法调用模板!$BH:$BH,MATCH(T199,兵法调用模板!$AU:$AU,0)),INDEX(兵法调用模板!$BH:$BH,MATCH(T199,兵法调用模板!$AY:$AY,0))),INDEX(兵法调用模板!$BH:$BH,MATCH(T199,兵法调用模板!$BC:$BC,0)))),"")</f>
        <v/>
      </c>
      <c r="V199" s="201" t="str">
        <f>IFERROR(IFERROR(IFERROR(INDEX(兵法调用模板!$AV:$AV,MATCH(T199,兵法调用模板!$AU:$AU,0)),INDEX(兵法调用模板!$AZ:$AZ,MATCH(T199,兵法调用模板!$AY:$AY,0))),INDEX(兵法调用模板!$BD:$BD,MATCH(T199,兵法调用模板!$BC:$BC,0))),"")</f>
        <v/>
      </c>
      <c r="W199" s="201" t="str">
        <f>IFERROR(IFERROR(IFERROR(INDEX(兵法调用模板!$AW:$AW,MATCH(T199,兵法调用模板!$AU:$AU,0)),INDEX(兵法调用模板!$BA:$BA,MATCH(T199,兵法调用模板!$AY:$AY,0))),INDEX(兵法调用模板!$BE:$BE,MATCH(T199,兵法调用模板!$BC:$BC,0))),"")</f>
        <v/>
      </c>
      <c r="X199" s="172" t="s">
        <v>441</v>
      </c>
      <c r="Y199" s="175">
        <f t="shared" si="18"/>
        <v>1</v>
      </c>
      <c r="AA199" s="174" t="str">
        <f>IF(索引!T198="","",索引!T198&amp;4)</f>
        <v/>
      </c>
      <c r="AB199" s="172" t="str">
        <f>IFERROR(IF(AA199="","",IFERROR(IFERROR(INDEX(兵法调用模板!$BH:$BH,MATCH(AA199,兵法调用模板!$AU:$AU,0)),INDEX(兵法调用模板!$BH:$BH,MATCH(AA199,兵法调用模板!$AY:$AY,0))),INDEX(兵法调用模板!$BH:$BH,MATCH(AA199,兵法调用模板!$BC:$BC,0)))),"")</f>
        <v/>
      </c>
      <c r="AC199" s="201" t="str">
        <f>IFERROR(IFERROR(IFERROR(INDEX(兵法调用模板!$AV:$AV,MATCH(AA199,兵法调用模板!$AU:$AU,0)),INDEX(兵法调用模板!$AZ:$AZ,MATCH(AA199,兵法调用模板!$AY:$AY,0))),INDEX(兵法调用模板!$BD:$BD,MATCH(AA199,兵法调用模板!$BC:$BC,0))),"")</f>
        <v/>
      </c>
      <c r="AD199" s="201" t="str">
        <f>IFERROR(IFERROR(IFERROR(INDEX(兵法调用模板!$AW:$AW,MATCH(AA199,兵法调用模板!$AU:$AU,0)),INDEX(兵法调用模板!$BA:$BA,MATCH(AA199,兵法调用模板!$AY:$AY,0))),INDEX(兵法调用模板!$BE:$BE,MATCH(AA199,兵法调用模板!$BC:$BC,0))),"")</f>
        <v/>
      </c>
      <c r="AE199" s="172" t="s">
        <v>441</v>
      </c>
      <c r="AF199" s="175">
        <f t="shared" si="21"/>
        <v>1</v>
      </c>
      <c r="AH199" s="174" t="str">
        <f>IF(索引!T198="","",索引!T198&amp;5)</f>
        <v/>
      </c>
      <c r="AI199" s="172" t="str">
        <f>IFERROR(IF(AH199="","",IFERROR(IFERROR(INDEX(兵法调用模板!$BH:$BH,MATCH(AH199,兵法调用模板!$AU:$AU,0)),INDEX(兵法调用模板!$BH:$BH,MATCH(AH199,兵法调用模板!$AY:$AY,0))),INDEX(兵法调用模板!$BH:$BH,MATCH(AH199,兵法调用模板!$BC:$BC,0)))),"")</f>
        <v/>
      </c>
      <c r="AJ199" s="201" t="str">
        <f>IFERROR(IFERROR(IFERROR(INDEX(兵法调用模板!$AV:$AV,MATCH(AH199,兵法调用模板!$AU:$AU,0)),INDEX(兵法调用模板!$AZ:$AZ,MATCH(AH199,兵法调用模板!$AY:$AY,0))),INDEX(兵法调用模板!$BD:$BD,MATCH(AH199,兵法调用模板!$BC:$BC,0))),"")</f>
        <v/>
      </c>
      <c r="AK199" s="201" t="str">
        <f>IFERROR(IFERROR(IFERROR(INDEX(兵法调用模板!$AW:$AW,MATCH(AH199,兵法调用模板!$AU:$AU,0)),INDEX(兵法调用模板!$BA:$BA,MATCH(AH199,兵法调用模板!$AY:$AY,0))),INDEX(兵法调用模板!$BE:$BE,MATCH(AH199,兵法调用模板!$BC:$BC,0))),"")</f>
        <v/>
      </c>
      <c r="AL199" s="172" t="s">
        <v>441</v>
      </c>
      <c r="AM199" s="175">
        <f t="shared" si="19"/>
        <v>1</v>
      </c>
    </row>
    <row r="200" spans="6:39">
      <c r="F200" s="174" t="str">
        <f>IF(索引!T199="","",索引!T199&amp;1)</f>
        <v/>
      </c>
      <c r="G200" s="172" t="str">
        <f>IFERROR(IF(F200="","",IFERROR(IFERROR(INDEX(兵法调用模板!$BH:$BH,MATCH(F200,兵法调用模板!$AU:$AU,0)),INDEX(兵法调用模板!$BH:$BH,MATCH(F200,兵法调用模板!$AY:$AY,0))),INDEX(兵法调用模板!$BH:$BH,MATCH(F200,兵法调用模板!$BC:$BC,0)))),"")</f>
        <v/>
      </c>
      <c r="H200" s="201" t="str">
        <f>IFERROR(IFERROR(IFERROR(INDEX(兵法调用模板!$AV:$AV,MATCH(F200,兵法调用模板!$AU:$AU,0)),INDEX(兵法调用模板!$AZ:$AZ,MATCH(F200,兵法调用模板!$AY:$AY,0))),INDEX(兵法调用模板!$BD:$BD,MATCH(F200,兵法调用模板!$BC:$BC,0))),"")</f>
        <v/>
      </c>
      <c r="I200" s="201" t="str">
        <f>IFERROR(IFERROR(IFERROR(INDEX(兵法调用模板!$AW:$AW,MATCH(F200,兵法调用模板!$AU:$AU,0)),INDEX(兵法调用模板!$BA:$BA,MATCH(F200,兵法调用模板!$AY:$AY,0))),INDEX(兵法调用模板!$BE:$BE,MATCH(F200,兵法调用模板!$BC:$BC,0))),"")</f>
        <v/>
      </c>
      <c r="J200" s="172" t="s">
        <v>441</v>
      </c>
      <c r="K200" s="175">
        <f t="shared" si="17"/>
        <v>1</v>
      </c>
      <c r="M200" s="174" t="str">
        <f>IF(索引!T199="","",索引!T199&amp;2)</f>
        <v/>
      </c>
      <c r="N200" s="172" t="str">
        <f>IFERROR(IF(M200="","",IFERROR(IFERROR(INDEX(兵法调用模板!$BH:$BH,MATCH(M200,兵法调用模板!$AU:$AU,0)),INDEX(兵法调用模板!$BH:$BH,MATCH(M200,兵法调用模板!$AY:$AY,0))),INDEX(兵法调用模板!$BH:$BH,MATCH(M200,兵法调用模板!$BC:$BC,0)))),"")</f>
        <v/>
      </c>
      <c r="O200" s="201" t="str">
        <f>IFERROR(IFERROR(IFERROR(INDEX(兵法调用模板!$AV:$AV,MATCH(M200,兵法调用模板!$AU:$AU,0)),INDEX(兵法调用模板!$AZ:$AZ,MATCH(M200,兵法调用模板!$AY:$AY,0))),INDEX(兵法调用模板!$BD:$BD,MATCH(M200,兵法调用模板!$BC:$BC,0))),"")</f>
        <v/>
      </c>
      <c r="P200" s="201" t="str">
        <f>IFERROR(IFERROR(IFERROR(INDEX(兵法调用模板!$AW:$AW,MATCH(M200,兵法调用模板!$AU:$AU,0)),INDEX(兵法调用模板!$BA:$BA,MATCH(M200,兵法调用模板!$AY:$AY,0))),INDEX(兵法调用模板!$BE:$BE,MATCH(M200,兵法调用模板!$BC:$BC,0))),"")</f>
        <v/>
      </c>
      <c r="Q200" s="172" t="s">
        <v>441</v>
      </c>
      <c r="R200" s="175">
        <f t="shared" si="20"/>
        <v>1</v>
      </c>
      <c r="T200" s="174" t="str">
        <f>IF(索引!T199="","",索引!T199&amp;3)</f>
        <v/>
      </c>
      <c r="U200" s="172" t="str">
        <f>IFERROR(IF(T200="","",IFERROR(IFERROR(INDEX(兵法调用模板!$BH:$BH,MATCH(T200,兵法调用模板!$AU:$AU,0)),INDEX(兵法调用模板!$BH:$BH,MATCH(T200,兵法调用模板!$AY:$AY,0))),INDEX(兵法调用模板!$BH:$BH,MATCH(T200,兵法调用模板!$BC:$BC,0)))),"")</f>
        <v/>
      </c>
      <c r="V200" s="201" t="str">
        <f>IFERROR(IFERROR(IFERROR(INDEX(兵法调用模板!$AV:$AV,MATCH(T200,兵法调用模板!$AU:$AU,0)),INDEX(兵法调用模板!$AZ:$AZ,MATCH(T200,兵法调用模板!$AY:$AY,0))),INDEX(兵法调用模板!$BD:$BD,MATCH(T200,兵法调用模板!$BC:$BC,0))),"")</f>
        <v/>
      </c>
      <c r="W200" s="201" t="str">
        <f>IFERROR(IFERROR(IFERROR(INDEX(兵法调用模板!$AW:$AW,MATCH(T200,兵法调用模板!$AU:$AU,0)),INDEX(兵法调用模板!$BA:$BA,MATCH(T200,兵法调用模板!$AY:$AY,0))),INDEX(兵法调用模板!$BE:$BE,MATCH(T200,兵法调用模板!$BC:$BC,0))),"")</f>
        <v/>
      </c>
      <c r="X200" s="172" t="s">
        <v>441</v>
      </c>
      <c r="Y200" s="175">
        <f t="shared" si="18"/>
        <v>1</v>
      </c>
      <c r="AA200" s="174" t="str">
        <f>IF(索引!T199="","",索引!T199&amp;4)</f>
        <v/>
      </c>
      <c r="AB200" s="172" t="str">
        <f>IFERROR(IF(AA200="","",IFERROR(IFERROR(INDEX(兵法调用模板!$BH:$BH,MATCH(AA200,兵法调用模板!$AU:$AU,0)),INDEX(兵法调用模板!$BH:$BH,MATCH(AA200,兵法调用模板!$AY:$AY,0))),INDEX(兵法调用模板!$BH:$BH,MATCH(AA200,兵法调用模板!$BC:$BC,0)))),"")</f>
        <v/>
      </c>
      <c r="AC200" s="201" t="str">
        <f>IFERROR(IFERROR(IFERROR(INDEX(兵法调用模板!$AV:$AV,MATCH(AA200,兵法调用模板!$AU:$AU,0)),INDEX(兵法调用模板!$AZ:$AZ,MATCH(AA200,兵法调用模板!$AY:$AY,0))),INDEX(兵法调用模板!$BD:$BD,MATCH(AA200,兵法调用模板!$BC:$BC,0))),"")</f>
        <v/>
      </c>
      <c r="AD200" s="201" t="str">
        <f>IFERROR(IFERROR(IFERROR(INDEX(兵法调用模板!$AW:$AW,MATCH(AA200,兵法调用模板!$AU:$AU,0)),INDEX(兵法调用模板!$BA:$BA,MATCH(AA200,兵法调用模板!$AY:$AY,0))),INDEX(兵法调用模板!$BE:$BE,MATCH(AA200,兵法调用模板!$BC:$BC,0))),"")</f>
        <v/>
      </c>
      <c r="AE200" s="172" t="s">
        <v>441</v>
      </c>
      <c r="AF200" s="175">
        <f t="shared" si="21"/>
        <v>1</v>
      </c>
      <c r="AH200" s="174" t="str">
        <f>IF(索引!T199="","",索引!T199&amp;5)</f>
        <v/>
      </c>
      <c r="AI200" s="172" t="str">
        <f>IFERROR(IF(AH200="","",IFERROR(IFERROR(INDEX(兵法调用模板!$BH:$BH,MATCH(AH200,兵法调用模板!$AU:$AU,0)),INDEX(兵法调用模板!$BH:$BH,MATCH(AH200,兵法调用模板!$AY:$AY,0))),INDEX(兵法调用模板!$BH:$BH,MATCH(AH200,兵法调用模板!$BC:$BC,0)))),"")</f>
        <v/>
      </c>
      <c r="AJ200" s="201" t="str">
        <f>IFERROR(IFERROR(IFERROR(INDEX(兵法调用模板!$AV:$AV,MATCH(AH200,兵法调用模板!$AU:$AU,0)),INDEX(兵法调用模板!$AZ:$AZ,MATCH(AH200,兵法调用模板!$AY:$AY,0))),INDEX(兵法调用模板!$BD:$BD,MATCH(AH200,兵法调用模板!$BC:$BC,0))),"")</f>
        <v/>
      </c>
      <c r="AK200" s="201" t="str">
        <f>IFERROR(IFERROR(IFERROR(INDEX(兵法调用模板!$AW:$AW,MATCH(AH200,兵法调用模板!$AU:$AU,0)),INDEX(兵法调用模板!$BA:$BA,MATCH(AH200,兵法调用模板!$AY:$AY,0))),INDEX(兵法调用模板!$BE:$BE,MATCH(AH200,兵法调用模板!$BC:$BC,0))),"")</f>
        <v/>
      </c>
      <c r="AL200" s="172" t="s">
        <v>441</v>
      </c>
      <c r="AM200" s="175">
        <f t="shared" si="19"/>
        <v>1</v>
      </c>
    </row>
  </sheetData>
  <phoneticPr fontId="3" type="noConversion"/>
  <dataValidations disablePrompts="1" count="1">
    <dataValidation type="list" allowBlank="1" showInputMessage="1" showErrorMessage="1" sqref="F5:F6 M5:M6 T5:T6 AA5:AA6 AH5:AH6" xr:uid="{00000000-0002-0000-0500-000000000000}">
      <formula1>"attack,skill"</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FA200"/>
  <sheetViews>
    <sheetView topLeftCell="BT4" workbookViewId="0">
      <selection activeCell="CF31" sqref="CF31"/>
    </sheetView>
  </sheetViews>
  <sheetFormatPr defaultColWidth="7.5" defaultRowHeight="13.5"/>
  <cols>
    <col min="1" max="1" width="3.375" style="6" customWidth="1"/>
    <col min="2" max="11" width="8.125" style="5" customWidth="1"/>
    <col min="12" max="13" width="10.5" style="5" bestFit="1" customWidth="1"/>
    <col min="14" max="14" width="3.375" style="6" customWidth="1"/>
    <col min="15" max="23" width="9.375" style="5" customWidth="1"/>
    <col min="24" max="24" width="3.375" style="6" customWidth="1"/>
    <col min="25" max="25" width="12.125" style="5" bestFit="1" customWidth="1"/>
    <col min="26" max="26" width="7.875" style="5" bestFit="1" customWidth="1"/>
    <col min="27" max="27" width="4.75" style="5" bestFit="1" customWidth="1"/>
    <col min="28" max="31" width="11.125" style="18" bestFit="1" customWidth="1"/>
    <col min="32" max="35" width="11.125" style="5" bestFit="1" customWidth="1"/>
    <col min="36" max="43" width="7.5" style="5"/>
    <col min="44" max="44" width="9.75" style="5" bestFit="1" customWidth="1"/>
    <col min="45" max="45" width="7.5" style="5"/>
    <col min="46" max="46" width="9.75" style="5" bestFit="1" customWidth="1"/>
    <col min="47" max="47" width="7.5" style="5"/>
    <col min="48" max="55" width="11.125" style="5" bestFit="1" customWidth="1"/>
    <col min="56" max="56" width="7.5" style="5"/>
    <col min="57" max="64" width="11.125" style="5" bestFit="1" customWidth="1"/>
    <col min="65" max="65" width="7.5" style="5"/>
    <col min="66" max="69" width="11.125" style="5" bestFit="1" customWidth="1"/>
    <col min="70" max="70" width="7.5" style="5"/>
    <col min="71" max="76" width="11.125" style="5" customWidth="1"/>
    <col min="77" max="77" width="7.5" style="5"/>
    <col min="78" max="78" width="3.375" style="6" customWidth="1"/>
    <col min="79" max="79" width="7.5" style="5"/>
    <col min="80" max="80" width="14.75" style="5" bestFit="1" customWidth="1"/>
    <col min="81" max="81" width="8.75" style="5" customWidth="1"/>
    <col min="82" max="83" width="8.375" style="5" customWidth="1"/>
    <col min="84" max="84" width="5.875" style="5" bestFit="1" customWidth="1"/>
    <col min="85" max="86" width="5.875" style="5" customWidth="1"/>
    <col min="87" max="87" width="7.5" style="5" customWidth="1"/>
    <col min="88" max="88" width="10.5" style="5" bestFit="1" customWidth="1"/>
    <col min="89" max="90" width="9.75" style="5" bestFit="1" customWidth="1"/>
    <col min="91" max="91" width="8.5" bestFit="1" customWidth="1"/>
    <col min="92" max="92" width="7.5" style="5"/>
    <col min="93" max="93" width="3.375" style="6" customWidth="1"/>
    <col min="94" max="94" width="7.5" style="5"/>
    <col min="95" max="95" width="10.375" style="5" customWidth="1"/>
    <col min="96" max="96" width="7.875" style="5" bestFit="1" customWidth="1"/>
    <col min="97" max="98" width="10.5" style="5" customWidth="1"/>
    <col min="99" max="99" width="7.875" style="5" bestFit="1" customWidth="1"/>
    <col min="100" max="101" width="8.25" style="5" customWidth="1"/>
    <col min="102" max="102" width="8.125" customWidth="1"/>
    <col min="103" max="103" width="8.25" bestFit="1" customWidth="1"/>
    <col min="104" max="104" width="8.125" customWidth="1"/>
    <col min="105" max="106" width="9" bestFit="1" customWidth="1"/>
    <col min="107" max="113" width="7.5" style="5"/>
    <col min="114" max="114" width="3.375" style="6" customWidth="1"/>
    <col min="115" max="16384" width="7.5" style="5"/>
  </cols>
  <sheetData>
    <row r="1" spans="1:157" ht="11.25">
      <c r="A1" s="227" t="str">
        <f>IF([2]数据总览!A1="","",[2]数据总览!A1)</f>
        <v/>
      </c>
      <c r="B1" s="227" t="str">
        <f>IF([2]数据总览!B1="","",[2]数据总览!B1)</f>
        <v/>
      </c>
      <c r="C1" s="227" t="str">
        <f>IF([2]数据总览!C1="","",[2]数据总览!C1)</f>
        <v>能力分配</v>
      </c>
      <c r="D1" s="227" t="str">
        <f>IF([2]数据总览!D1="","",[2]数据总览!D1)</f>
        <v/>
      </c>
      <c r="E1" s="227" t="str">
        <f>IF([2]数据总览!E1="","",[2]数据总览!E1)</f>
        <v/>
      </c>
      <c r="F1" s="227" t="str">
        <f>IF([2]数据总览!F1="","",[2]数据总览!F1)</f>
        <v/>
      </c>
      <c r="G1" s="227" t="str">
        <f>IF([2]数据总览!G1="","",[2]数据总览!G1)</f>
        <v/>
      </c>
      <c r="H1" s="227" t="str">
        <f>IF([2]数据总览!H1="","",[2]数据总览!H1)</f>
        <v/>
      </c>
      <c r="I1" s="227" t="str">
        <f>IF([2]数据总览!I1="","",[2]数据总览!I1)</f>
        <v/>
      </c>
      <c r="J1" s="227"/>
      <c r="K1" s="227" t="str">
        <f>IF([2]数据总览!K1="","",[2]数据总览!K1)</f>
        <v/>
      </c>
      <c r="L1" s="227" t="str">
        <f>IF([2]数据总览!L1="","",[2]数据总览!L1)</f>
        <v/>
      </c>
      <c r="M1" s="227" t="str">
        <f>IF([2]数据总览!M1="","",[2]数据总览!M1)</f>
        <v/>
      </c>
      <c r="N1" s="227" t="str">
        <f>IF([2]数据总览!N1="","",[2]数据总览!N1)</f>
        <v/>
      </c>
      <c r="O1" s="227" t="str">
        <f>IF([2]数据总览!O1="","",[2]数据总览!O1)</f>
        <v/>
      </c>
      <c r="P1" s="227" t="str">
        <f>IF([2]数据总览!P1="","",[2]数据总览!P1)</f>
        <v/>
      </c>
      <c r="Q1" s="227" t="str">
        <f>IF([2]数据总览!Q1="","",[2]数据总览!Q1)</f>
        <v/>
      </c>
      <c r="R1" s="227" t="str">
        <f>IF([2]数据总览!R1="","",[2]数据总览!R1)</f>
        <v/>
      </c>
      <c r="S1" s="227" t="str">
        <f>IF([2]数据总览!S1="","",[2]数据总览!S1)</f>
        <v/>
      </c>
      <c r="T1" s="227" t="str">
        <f>IF([2]数据总览!T1="","",[2]数据总览!T1)</f>
        <v/>
      </c>
      <c r="U1" s="227" t="str">
        <f>IF([2]数据总览!U1="","",[2]数据总览!U1)</f>
        <v/>
      </c>
      <c r="V1" s="227" t="str">
        <f>IF([2]数据总览!V1="","",[2]数据总览!V1)</f>
        <v/>
      </c>
      <c r="W1" s="227" t="str">
        <f>IF([2]数据总览!W1="","",[2]数据总览!W1)</f>
        <v/>
      </c>
      <c r="X1" s="227" t="str">
        <f>IF([2]数据总览!X1="","",[2]数据总览!X1)</f>
        <v/>
      </c>
      <c r="Y1" s="227" t="str">
        <f>IF([2]数据总览!Y1="","",[2]数据总览!Y1)</f>
        <v/>
      </c>
      <c r="Z1" s="227" t="str">
        <f>IF([2]数据总览!Z1="","",[2]数据总览!Z1)</f>
        <v>时机折算</v>
      </c>
      <c r="AA1" s="227" t="str">
        <f>IF([2]数据总览!AA1="","",[2]数据总览!AA1)</f>
        <v/>
      </c>
      <c r="AB1" s="227" t="str">
        <f>IF([2]数据总览!AB1="","",[2]数据总览!AB1)</f>
        <v/>
      </c>
      <c r="AC1" s="227" t="str">
        <f>IF([2]数据总览!AC1="","",[2]数据总览!AC1)</f>
        <v/>
      </c>
      <c r="AD1" s="227" t="str">
        <f>IF([2]数据总览!AD1="","",[2]数据总览!AD1)</f>
        <v/>
      </c>
      <c r="AE1" s="227" t="str">
        <f>IF([2]数据总览!AE1="","",[2]数据总览!AE1)</f>
        <v/>
      </c>
      <c r="AF1" s="227" t="str">
        <f>IF([2]数据总览!AF1="","",[2]数据总览!AF1)</f>
        <v/>
      </c>
      <c r="AG1" s="227" t="str">
        <f>IF([2]数据总览!AG1="","",[2]数据总览!AG1)</f>
        <v/>
      </c>
      <c r="AH1" s="227" t="str">
        <f>IF([2]数据总览!AH1="","",[2]数据总览!AH1)</f>
        <v/>
      </c>
      <c r="AI1" s="227" t="str">
        <f>IF([2]数据总览!AI1="","",[2]数据总览!AI1)</f>
        <v/>
      </c>
      <c r="AJ1" s="227" t="str">
        <f>IF([2]数据总览!AJ1="","",[2]数据总览!AJ1)</f>
        <v/>
      </c>
      <c r="AK1" s="227" t="str">
        <f>IF([2]数据总览!AK1="","",[2]数据总览!AK1)</f>
        <v/>
      </c>
      <c r="AL1" s="227" t="str">
        <f>IF([2]数据总览!AL1="","",[2]数据总览!AL1)</f>
        <v/>
      </c>
      <c r="AM1" s="227" t="str">
        <f>IF([2]数据总览!AM1="","",[2]数据总览!AM1)</f>
        <v/>
      </c>
      <c r="AN1" s="227" t="str">
        <f>IF([2]数据总览!AN1="","",[2]数据总览!AN1)</f>
        <v/>
      </c>
      <c r="AO1" s="227" t="str">
        <f>IF([2]数据总览!AO1="","",[2]数据总览!AO1)</f>
        <v/>
      </c>
      <c r="AP1" s="227" t="str">
        <f>IF([2]数据总览!AP1="","",[2]数据总览!AP1)</f>
        <v/>
      </c>
      <c r="AQ1" s="227" t="str">
        <f>IF([2]数据总览!AQ1="","",[2]数据总览!AQ1)</f>
        <v/>
      </c>
      <c r="AR1" s="227" t="str">
        <f>IF([2]数据总览!AR1="","",[2]数据总览!AR1)</f>
        <v/>
      </c>
      <c r="AS1" s="227" t="str">
        <f>IF([2]数据总览!AS1="","",[2]数据总览!AS1)</f>
        <v/>
      </c>
      <c r="AT1" s="227" t="str">
        <f>IF([2]数据总览!AT1="","",[2]数据总览!AT1)</f>
        <v/>
      </c>
      <c r="AU1" s="227" t="str">
        <f>IF([2]数据总览!AU1="","",[2]数据总览!AU1)</f>
        <v/>
      </c>
      <c r="AV1" s="227" t="str">
        <f>IF([2]数据总览!AV1="","",[2]数据总览!AV1)</f>
        <v/>
      </c>
      <c r="AW1" s="227" t="str">
        <f>IF([2]数据总览!AW1="","",[2]数据总览!AW1)</f>
        <v/>
      </c>
      <c r="AX1" s="227" t="str">
        <f>IF([2]数据总览!AX1="","",[2]数据总览!AX1)</f>
        <v/>
      </c>
      <c r="AY1" s="227" t="str">
        <f>IF([2]数据总览!AY1="","",[2]数据总览!AY1)</f>
        <v/>
      </c>
      <c r="AZ1" s="227" t="str">
        <f>IF([2]数据总览!AZ1="","",[2]数据总览!AZ1)</f>
        <v/>
      </c>
      <c r="BA1" s="227" t="str">
        <f>IF([2]数据总览!BA1="","",[2]数据总览!BA1)</f>
        <v/>
      </c>
      <c r="BB1" s="227" t="str">
        <f>IF([2]数据总览!BB1="","",[2]数据总览!BB1)</f>
        <v/>
      </c>
      <c r="BC1" s="227" t="str">
        <f>IF([2]数据总览!BC1="","",[2]数据总览!BC1)</f>
        <v/>
      </c>
      <c r="BD1" s="227" t="str">
        <f>IF([2]数据总览!BD1="","",[2]数据总览!BD1)</f>
        <v/>
      </c>
      <c r="BE1" s="227" t="str">
        <f>IF([2]数据总览!BE1="","",[2]数据总览!BE1)</f>
        <v/>
      </c>
      <c r="BF1" s="227" t="str">
        <f>IF([2]数据总览!BF1="","",[2]数据总览!BF1)</f>
        <v/>
      </c>
      <c r="BG1" s="227" t="str">
        <f>IF([2]数据总览!BG1="","",[2]数据总览!BG1)</f>
        <v/>
      </c>
      <c r="BH1" s="227" t="str">
        <f>IF([2]数据总览!BH1="","",[2]数据总览!BH1)</f>
        <v/>
      </c>
      <c r="BI1" s="227" t="str">
        <f>IF([2]数据总览!BI1="","",[2]数据总览!BI1)</f>
        <v/>
      </c>
      <c r="BJ1" s="227" t="str">
        <f>IF([2]数据总览!BJ1="","",[2]数据总览!BJ1)</f>
        <v/>
      </c>
      <c r="BK1" s="227" t="str">
        <f>IF([2]数据总览!BK1="","",[2]数据总览!BK1)</f>
        <v/>
      </c>
      <c r="BL1" s="227" t="str">
        <f>IF([2]数据总览!BL1="","",[2]数据总览!BL1)</f>
        <v/>
      </c>
      <c r="BM1" s="227" t="str">
        <f>IF([2]数据总览!BM1="","",[2]数据总览!BM1)</f>
        <v/>
      </c>
      <c r="BN1" s="227" t="str">
        <f>IF([2]数据总览!BN1="","",[2]数据总览!BN1)</f>
        <v/>
      </c>
      <c r="BO1" s="227" t="str">
        <f>IF([2]数据总览!BO1="","",[2]数据总览!BO1)</f>
        <v/>
      </c>
      <c r="BP1" s="227" t="str">
        <f>IF([2]数据总览!BP1="","",[2]数据总览!BP1)</f>
        <v/>
      </c>
      <c r="BQ1" s="227" t="str">
        <f>IF([2]数据总览!BQ1="","",[2]数据总览!BQ1)</f>
        <v/>
      </c>
      <c r="BR1" s="227" t="str">
        <f>IF([2]数据总览!BR1="","",[2]数据总览!BR1)</f>
        <v/>
      </c>
      <c r="BS1" s="227" t="str">
        <f>IF([2]数据总览!BS1="","",[2]数据总览!BS1)</f>
        <v/>
      </c>
      <c r="BT1" s="227" t="str">
        <f>IF([2]数据总览!BT1="","",[2]数据总览!BT1)</f>
        <v/>
      </c>
      <c r="BU1" s="227" t="str">
        <f>IF([2]数据总览!BU1="","",[2]数据总览!BU1)</f>
        <v/>
      </c>
      <c r="BV1" s="227" t="str">
        <f>IF([2]数据总览!BV1="","",[2]数据总览!BV1)</f>
        <v/>
      </c>
      <c r="BW1" s="227" t="str">
        <f>IF([2]数据总览!BW1="","",[2]数据总览!BW1)</f>
        <v/>
      </c>
      <c r="BX1" s="227" t="str">
        <f>IF([2]数据总览!BX1="","",[2]数据总览!BX1)</f>
        <v/>
      </c>
      <c r="BY1" s="227" t="str">
        <f>IF([2]数据总览!BY1="","",[2]数据总览!BY1)</f>
        <v/>
      </c>
      <c r="BZ1" s="227" t="str">
        <f>IF([2]数据总览!BZ1="","",[2]数据总览!BZ1)</f>
        <v/>
      </c>
      <c r="CA1" s="227" t="str">
        <f>IF([2]数据总览!CA1="","",[2]数据总览!CA1)</f>
        <v/>
      </c>
      <c r="CB1" s="227" t="str">
        <f>IF([2]数据总览!CB1="","",[2]数据总览!CB1)</f>
        <v>参数折算</v>
      </c>
      <c r="CC1" s="227" t="str">
        <f>IF([2]数据总览!CC1="","",[2]数据总览!CC1)</f>
        <v/>
      </c>
      <c r="CD1" s="227" t="str">
        <f>IF([2]数据总览!CD1="","",[2]数据总览!CD1)</f>
        <v/>
      </c>
      <c r="CE1" s="227" t="str">
        <f>IF([2]数据总览!CE1="","",[2]数据总览!CE1)</f>
        <v/>
      </c>
      <c r="CF1" s="227" t="str">
        <f>IF([2]数据总览!CF1="","",[2]数据总览!CF1)</f>
        <v/>
      </c>
      <c r="CG1" s="227" t="str">
        <f>IF([2]数据总览!CG1="","",[2]数据总览!CG1)</f>
        <v/>
      </c>
      <c r="CH1" s="227" t="str">
        <f>IF([2]数据总览!CH1="","",[2]数据总览!CH1)</f>
        <v/>
      </c>
      <c r="CI1" s="227" t="str">
        <f>IF([2]数据总览!CI1="","",[2]数据总览!CI1)</f>
        <v/>
      </c>
      <c r="CJ1" s="227" t="str">
        <f>IF([2]数据总览!CJ1="","",[2]数据总览!CJ1)</f>
        <v/>
      </c>
      <c r="CK1" s="227" t="str">
        <f>IF([2]数据总览!CK1="","",[2]数据总览!CK1)</f>
        <v/>
      </c>
      <c r="CL1" s="227" t="str">
        <f>IF([2]数据总览!CL1="","",[2]数据总览!CL1)</f>
        <v/>
      </c>
      <c r="CM1" s="227" t="str">
        <f>IF([2]数据总览!CM1="","",[2]数据总览!CM1)</f>
        <v/>
      </c>
      <c r="CN1" s="227" t="str">
        <f>IF([2]数据总览!CN1="","",[2]数据总览!CN1)</f>
        <v/>
      </c>
      <c r="CO1" s="227" t="str">
        <f>IF([2]数据总览!CO1="","",[2]数据总览!CO1)</f>
        <v/>
      </c>
      <c r="CP1" s="227" t="str">
        <f>IF([2]数据总览!CP1="","",[2]数据总览!CP1)</f>
        <v/>
      </c>
      <c r="CQ1" s="227" t="str">
        <f>IF([2]数据总览!CQ1="","",[2]数据总览!CQ1)</f>
        <v/>
      </c>
      <c r="CR1" s="227" t="str">
        <f>IF([2]数据总览!CR1="","",[2]数据总览!CR1)</f>
        <v/>
      </c>
      <c r="CS1" s="227" t="str">
        <f>IF([2]数据总览!CS1="","",[2]数据总览!CS1)</f>
        <v/>
      </c>
      <c r="CT1" s="227" t="str">
        <f>IF([2]数据总览!CT1="","",[2]数据总览!CT1)</f>
        <v/>
      </c>
      <c r="CU1" s="227" t="str">
        <f>IF([2]数据总览!CU1="","",[2]数据总览!CU1)</f>
        <v/>
      </c>
      <c r="CV1" s="227" t="str">
        <f>IF([2]数据总览!CV1="","",[2]数据总览!CV1)</f>
        <v/>
      </c>
      <c r="CW1" s="227" t="str">
        <f>IF([2]数据总览!CW1="","",[2]数据总览!CW1)</f>
        <v/>
      </c>
      <c r="CX1" s="227" t="str">
        <f>IF([2]数据总览!CX1="","",[2]数据总览!CX1)</f>
        <v/>
      </c>
      <c r="CY1" s="227" t="str">
        <f>IF([2]数据总览!CY1="","",[2]数据总览!CY1)</f>
        <v/>
      </c>
      <c r="CZ1" s="227" t="str">
        <f>IF([2]数据总览!CZ1="","",[2]数据总览!CZ1)</f>
        <v/>
      </c>
      <c r="DA1" s="227" t="str">
        <f>IF([2]数据总览!DA1="","",[2]数据总览!DA1)</f>
        <v/>
      </c>
      <c r="DB1" s="227" t="str">
        <f>IF([2]数据总览!DB1="","",[2]数据总览!DB1)</f>
        <v/>
      </c>
      <c r="DC1" s="227" t="str">
        <f>IF([2]数据总览!DC1="","",[2]数据总览!DC1)</f>
        <v/>
      </c>
      <c r="DD1" s="227" t="str">
        <f>IF([2]数据总览!DD1="","",[2]数据总览!DD1)</f>
        <v/>
      </c>
      <c r="DE1" s="227" t="str">
        <f>IF([2]数据总览!DE1="","",[2]数据总览!DE1)</f>
        <v/>
      </c>
      <c r="DF1" s="227" t="str">
        <f>IF([2]数据总览!DF1="","",[2]数据总览!DF1)</f>
        <v/>
      </c>
      <c r="DG1" s="227" t="str">
        <f>IF([2]数据总览!DG1="","",[2]数据总览!DG1)</f>
        <v/>
      </c>
      <c r="DH1" s="227" t="str">
        <f>IF([2]数据总览!DH1="","",[2]数据总览!DH1)</f>
        <v/>
      </c>
      <c r="DI1" s="227" t="str">
        <f>IF([2]数据总览!DI1="","",[2]数据总览!DI1)</f>
        <v/>
      </c>
      <c r="DJ1" s="227" t="str">
        <f>IF([2]数据总览!DJ1="","",[2]数据总览!DJ1)</f>
        <v/>
      </c>
      <c r="DK1" s="227" t="str">
        <f>IF([2]数据总览!DK1="","",[2]数据总览!DK1)</f>
        <v/>
      </c>
      <c r="DL1" s="227" t="str">
        <f>IF([2]数据总览!DL1="","",[2]数据总览!DL1)</f>
        <v/>
      </c>
      <c r="DM1" s="227" t="str">
        <f>IF([2]数据总览!DM1="","",[2]数据总览!DM1)</f>
        <v/>
      </c>
      <c r="DN1" s="227" t="str">
        <f>IF([2]数据总览!DN1="","",[2]数据总览!DN1)</f>
        <v/>
      </c>
      <c r="DO1" s="227" t="str">
        <f>IF([2]数据总览!DO1="","",[2]数据总览!DO1)</f>
        <v/>
      </c>
      <c r="DP1" s="227" t="str">
        <f>IF([2]数据总览!DP1="","",[2]数据总览!DP1)</f>
        <v/>
      </c>
      <c r="DQ1" s="227" t="str">
        <f>IF([2]数据总览!DQ1="","",[2]数据总览!DQ1)</f>
        <v/>
      </c>
      <c r="DR1" s="227" t="str">
        <f>IF([2]数据总览!DR1="","",[2]数据总览!DR1)</f>
        <v/>
      </c>
      <c r="DS1" s="227" t="str">
        <f>IF([2]数据总览!DS1="","",[2]数据总览!DS1)</f>
        <v/>
      </c>
      <c r="DT1" s="227" t="str">
        <f>IF([2]数据总览!DT1="","",[2]数据总览!DT1)</f>
        <v/>
      </c>
      <c r="DU1" s="227" t="str">
        <f>IF([2]数据总览!DU1="","",[2]数据总览!DU1)</f>
        <v/>
      </c>
      <c r="DV1" s="227" t="str">
        <f>IF([2]数据总览!DV1="","",[2]数据总览!DV1)</f>
        <v/>
      </c>
      <c r="DW1" s="227" t="str">
        <f>IF([2]数据总览!DW1="","",[2]数据总览!DW1)</f>
        <v/>
      </c>
      <c r="DX1" s="227" t="str">
        <f>IF([2]数据总览!DX1="","",[2]数据总览!DX1)</f>
        <v/>
      </c>
      <c r="DY1" s="227" t="str">
        <f>IF([2]数据总览!DY1="","",[2]数据总览!DY1)</f>
        <v/>
      </c>
      <c r="DZ1" s="227" t="str">
        <f>IF([2]数据总览!DZ1="","",[2]数据总览!DZ1)</f>
        <v/>
      </c>
      <c r="EA1" s="227" t="str">
        <f>IF([2]数据总览!EA1="","",[2]数据总览!EA1)</f>
        <v/>
      </c>
      <c r="EB1" s="227" t="str">
        <f>IF([2]数据总览!EB1="","",[2]数据总览!EB1)</f>
        <v/>
      </c>
      <c r="EC1" s="227" t="str">
        <f>IF([2]数据总览!EC1="","",[2]数据总览!EC1)</f>
        <v/>
      </c>
      <c r="ED1" s="227" t="str">
        <f>IF([2]数据总览!ED1="","",[2]数据总览!ED1)</f>
        <v/>
      </c>
      <c r="EE1" s="227" t="str">
        <f>IF([2]数据总览!EE1="","",[2]数据总览!EE1)</f>
        <v/>
      </c>
      <c r="EF1" s="227" t="str">
        <f>IF([2]数据总览!EF1="","",[2]数据总览!EF1)</f>
        <v/>
      </c>
      <c r="EG1" s="227" t="str">
        <f>IF([2]数据总览!EG1="","",[2]数据总览!EG1)</f>
        <v/>
      </c>
      <c r="EH1" s="227" t="str">
        <f>IF([2]数据总览!EH1="","",[2]数据总览!EH1)</f>
        <v/>
      </c>
      <c r="EI1" s="227" t="str">
        <f>IF([2]数据总览!EI1="","",[2]数据总览!EI1)</f>
        <v/>
      </c>
      <c r="EJ1" s="227" t="str">
        <f>IF([2]数据总览!EJ1="","",[2]数据总览!EJ1)</f>
        <v/>
      </c>
      <c r="EK1" s="227" t="str">
        <f>IF([2]数据总览!EK1="","",[2]数据总览!EK1)</f>
        <v/>
      </c>
      <c r="EL1" s="227" t="str">
        <f>IF([2]数据总览!EL1="","",[2]数据总览!EL1)</f>
        <v/>
      </c>
      <c r="EM1" s="227" t="str">
        <f>IF([2]数据总览!EM1="","",[2]数据总览!EM1)</f>
        <v/>
      </c>
      <c r="EN1" s="227" t="str">
        <f>IF([2]数据总览!EN1="","",[2]数据总览!EN1)</f>
        <v/>
      </c>
      <c r="EO1" s="227" t="str">
        <f>IF([2]数据总览!EO1="","",[2]数据总览!EO1)</f>
        <v/>
      </c>
      <c r="EP1" s="227" t="str">
        <f>IF([2]数据总览!EP1="","",[2]数据总览!EP1)</f>
        <v/>
      </c>
      <c r="EQ1" s="227" t="str">
        <f>IF([2]数据总览!EQ1="","",[2]数据总览!EQ1)</f>
        <v/>
      </c>
      <c r="ER1" s="227" t="str">
        <f>IF([2]数据总览!ER1="","",[2]数据总览!ER1)</f>
        <v/>
      </c>
      <c r="ES1" s="227" t="str">
        <f>IF([2]数据总览!ES1="","",[2]数据总览!ES1)</f>
        <v/>
      </c>
      <c r="ET1" s="227" t="str">
        <f>IF([2]数据总览!ET1="","",[2]数据总览!ET1)</f>
        <v/>
      </c>
      <c r="EU1" s="227" t="str">
        <f>IF([2]数据总览!EU1="","",[2]数据总览!EU1)</f>
        <v/>
      </c>
      <c r="EV1" s="227" t="str">
        <f>IF([2]数据总览!EV1="","",[2]数据总览!EV1)</f>
        <v/>
      </c>
      <c r="EW1" s="227" t="str">
        <f>IF([2]数据总览!EW1="","",[2]数据总览!EW1)</f>
        <v/>
      </c>
      <c r="EX1" s="227" t="str">
        <f>IF([2]数据总览!EX1="","",[2]数据总览!EX1)</f>
        <v/>
      </c>
      <c r="EY1" s="227" t="str">
        <f>IF([2]数据总览!EY1="","",[2]数据总览!EY1)</f>
        <v/>
      </c>
      <c r="EZ1" s="227" t="str">
        <f>IF([2]数据总览!EZ1="","",[2]数据总览!EZ1)</f>
        <v/>
      </c>
      <c r="FA1" s="227" t="str">
        <f>IF([2]数据总览!FA1="","",[2]数据总览!FA1)</f>
        <v/>
      </c>
    </row>
    <row r="2" spans="1:157" ht="11.25">
      <c r="A2" s="227" t="str">
        <f>IF([2]数据总览!A2="","",[2]数据总览!A2)</f>
        <v/>
      </c>
      <c r="B2" s="227" t="str">
        <f>IF([2]数据总览!B2="","",[2]数据总览!B2)</f>
        <v/>
      </c>
      <c r="C2" s="227" t="str">
        <f>IF([2]数据总览!C2="","",[2]数据总览!C2)</f>
        <v/>
      </c>
      <c r="D2" s="227" t="str">
        <f>IF([2]数据总览!D2="","",[2]数据总览!D2)</f>
        <v/>
      </c>
      <c r="E2" s="227" t="str">
        <f>IF([2]数据总览!E2="","",[2]数据总览!E2)</f>
        <v/>
      </c>
      <c r="F2" s="227" t="str">
        <f>IF([2]数据总览!F2="","",[2]数据总览!F2)</f>
        <v/>
      </c>
      <c r="G2" s="227" t="str">
        <f>IF([2]数据总览!G2="","",[2]数据总览!G2)</f>
        <v/>
      </c>
      <c r="H2" s="227" t="str">
        <f>IF([2]数据总览!H2="","",[2]数据总览!H2)</f>
        <v/>
      </c>
      <c r="I2" s="227" t="str">
        <f>IF([2]数据总览!I2="","",[2]数据总览!I2)</f>
        <v/>
      </c>
      <c r="J2" s="227"/>
      <c r="K2" s="227" t="str">
        <f>IF([2]数据总览!K2="","",[2]数据总览!K2)</f>
        <v/>
      </c>
      <c r="L2" s="227" t="str">
        <f>IF([2]数据总览!L2="","",[2]数据总览!L2)</f>
        <v/>
      </c>
      <c r="M2" s="227" t="str">
        <f>IF([2]数据总览!M2="","",[2]数据总览!M2)</f>
        <v/>
      </c>
      <c r="N2" s="227" t="str">
        <f>IF([2]数据总览!N2="","",[2]数据总览!N2)</f>
        <v/>
      </c>
      <c r="O2" s="227" t="str">
        <f>IF([2]数据总览!O2="","",[2]数据总览!O2)</f>
        <v/>
      </c>
      <c r="P2" s="227" t="str">
        <f>IF([2]数据总览!P2="","",[2]数据总览!P2)</f>
        <v/>
      </c>
      <c r="Q2" s="227" t="str">
        <f>IF([2]数据总览!Q2="","",[2]数据总览!Q2)</f>
        <v/>
      </c>
      <c r="R2" s="227" t="str">
        <f>IF([2]数据总览!R2="","",[2]数据总览!R2)</f>
        <v/>
      </c>
      <c r="S2" s="227" t="str">
        <f>IF([2]数据总览!S2="","",[2]数据总览!S2)</f>
        <v/>
      </c>
      <c r="T2" s="227" t="str">
        <f>IF([2]数据总览!T2="","",[2]数据总览!T2)</f>
        <v/>
      </c>
      <c r="U2" s="227" t="str">
        <f>IF([2]数据总览!U2="","",[2]数据总览!U2)</f>
        <v/>
      </c>
      <c r="V2" s="227" t="str">
        <f>IF([2]数据总览!V2="","",[2]数据总览!V2)</f>
        <v/>
      </c>
      <c r="W2" s="227" t="str">
        <f>IF([2]数据总览!W2="","",[2]数据总览!W2)</f>
        <v/>
      </c>
      <c r="X2" s="227" t="str">
        <f>IF([2]数据总览!X2="","",[2]数据总览!X2)</f>
        <v/>
      </c>
      <c r="Y2" s="227" t="str">
        <f>IF([2]数据总览!Y2="","",[2]数据总览!Y2)</f>
        <v/>
      </c>
      <c r="Z2" s="227" t="str">
        <f>IF([2]数据总览!Z2="","",[2]数据总览!Z2)</f>
        <v/>
      </c>
      <c r="AA2" s="227" t="str">
        <f>IF([2]数据总览!AA2="","",[2]数据总览!AA2)</f>
        <v/>
      </c>
      <c r="AB2" s="227" t="str">
        <f>IF([2]数据总览!AB2="","",[2]数据总览!AB2)</f>
        <v/>
      </c>
      <c r="AC2" s="227" t="str">
        <f>IF([2]数据总览!AC2="","",[2]数据总览!AC2)</f>
        <v/>
      </c>
      <c r="AD2" s="227" t="str">
        <f>IF([2]数据总览!AD2="","",[2]数据总览!AD2)</f>
        <v/>
      </c>
      <c r="AE2" s="227" t="str">
        <f>IF([2]数据总览!AE2="","",[2]数据总览!AE2)</f>
        <v/>
      </c>
      <c r="AF2" s="227" t="str">
        <f>IF([2]数据总览!AF2="","",[2]数据总览!AF2)</f>
        <v/>
      </c>
      <c r="AG2" s="227" t="str">
        <f>IF([2]数据总览!AG2="","",[2]数据总览!AG2)</f>
        <v/>
      </c>
      <c r="AH2" s="227" t="str">
        <f>IF([2]数据总览!AH2="","",[2]数据总览!AH2)</f>
        <v/>
      </c>
      <c r="AI2" s="227" t="str">
        <f>IF([2]数据总览!AI2="","",[2]数据总览!AI2)</f>
        <v/>
      </c>
      <c r="AJ2" s="227" t="str">
        <f>IF([2]数据总览!AJ2="","",[2]数据总览!AJ2)</f>
        <v/>
      </c>
      <c r="AK2" s="227" t="str">
        <f>IF([2]数据总览!AK2="","",[2]数据总览!AK2)</f>
        <v/>
      </c>
      <c r="AL2" s="227" t="str">
        <f>IF([2]数据总览!AL2="","",[2]数据总览!AL2)</f>
        <v/>
      </c>
      <c r="AM2" s="227" t="str">
        <f>IF([2]数据总览!AM2="","",[2]数据总览!AM2)</f>
        <v/>
      </c>
      <c r="AN2" s="227" t="str">
        <f>IF([2]数据总览!AN2="","",[2]数据总览!AN2)</f>
        <v/>
      </c>
      <c r="AO2" s="227" t="str">
        <f>IF([2]数据总览!AO2="","",[2]数据总览!AO2)</f>
        <v/>
      </c>
      <c r="AP2" s="227" t="str">
        <f>IF([2]数据总览!AP2="","",[2]数据总览!AP2)</f>
        <v/>
      </c>
      <c r="AQ2" s="227" t="str">
        <f>IF([2]数据总览!AQ2="","",[2]数据总览!AQ2)</f>
        <v/>
      </c>
      <c r="AR2" s="227" t="str">
        <f>IF([2]数据总览!AR2="","",[2]数据总览!AR2)</f>
        <v/>
      </c>
      <c r="AS2" s="227" t="str">
        <f>IF([2]数据总览!AS2="","",[2]数据总览!AS2)</f>
        <v/>
      </c>
      <c r="AT2" s="227" t="str">
        <f>IF([2]数据总览!AT2="","",[2]数据总览!AT2)</f>
        <v/>
      </c>
      <c r="AU2" s="227" t="str">
        <f>IF([2]数据总览!AU2="","",[2]数据总览!AU2)</f>
        <v/>
      </c>
      <c r="AV2" s="227">
        <f>IF([2]数据总览!AV2="","",[2]数据总览!AV2)</f>
        <v>1</v>
      </c>
      <c r="AW2" s="227">
        <f>IF([2]数据总览!AW2="","",[2]数据总览!AW2)</f>
        <v>2</v>
      </c>
      <c r="AX2" s="227">
        <f>IF([2]数据总览!AX2="","",[2]数据总览!AX2)</f>
        <v>3</v>
      </c>
      <c r="AY2" s="227">
        <f>IF([2]数据总览!AY2="","",[2]数据总览!AY2)</f>
        <v>4</v>
      </c>
      <c r="AZ2" s="227">
        <f>IF([2]数据总览!AZ2="","",[2]数据总览!AZ2)</f>
        <v>1</v>
      </c>
      <c r="BA2" s="227">
        <f>IF([2]数据总览!BA2="","",[2]数据总览!BA2)</f>
        <v>2</v>
      </c>
      <c r="BB2" s="227">
        <f>IF([2]数据总览!BB2="","",[2]数据总览!BB2)</f>
        <v>3</v>
      </c>
      <c r="BC2" s="227">
        <f>IF([2]数据总览!BC2="","",[2]数据总览!BC2)</f>
        <v>4</v>
      </c>
      <c r="BD2" s="227" t="str">
        <f>IF([2]数据总览!BD2="","",[2]数据总览!BD2)</f>
        <v/>
      </c>
      <c r="BE2" s="227" t="str">
        <f>IF([2]数据总览!BE2="","",[2]数据总览!BE2)</f>
        <v/>
      </c>
      <c r="BF2" s="227" t="str">
        <f>IF([2]数据总览!BF2="","",[2]数据总览!BF2)</f>
        <v/>
      </c>
      <c r="BG2" s="227" t="str">
        <f>IF([2]数据总览!BG2="","",[2]数据总览!BG2)</f>
        <v/>
      </c>
      <c r="BH2" s="227" t="str">
        <f>IF([2]数据总览!BH2="","",[2]数据总览!BH2)</f>
        <v/>
      </c>
      <c r="BI2" s="227" t="str">
        <f>IF([2]数据总览!BI2="","",[2]数据总览!BI2)</f>
        <v/>
      </c>
      <c r="BJ2" s="227" t="str">
        <f>IF([2]数据总览!BJ2="","",[2]数据总览!BJ2)</f>
        <v/>
      </c>
      <c r="BK2" s="227" t="str">
        <f>IF([2]数据总览!BK2="","",[2]数据总览!BK2)</f>
        <v/>
      </c>
      <c r="BL2" s="227" t="str">
        <f>IF([2]数据总览!BL2="","",[2]数据总览!BL2)</f>
        <v/>
      </c>
      <c r="BM2" s="227" t="str">
        <f>IF([2]数据总览!BM2="","",[2]数据总览!BM2)</f>
        <v/>
      </c>
      <c r="BN2" s="227" t="str">
        <f>IF([2]数据总览!BN2="","",[2]数据总览!BN2)</f>
        <v/>
      </c>
      <c r="BO2" s="227" t="str">
        <f>IF([2]数据总览!BO2="","",[2]数据总览!BO2)</f>
        <v/>
      </c>
      <c r="BP2" s="227" t="str">
        <f>IF([2]数据总览!BP2="","",[2]数据总览!BP2)</f>
        <v/>
      </c>
      <c r="BQ2" s="227" t="str">
        <f>IF([2]数据总览!BQ2="","",[2]数据总览!BQ2)</f>
        <v/>
      </c>
      <c r="BR2" s="227" t="str">
        <f>IF([2]数据总览!BR2="","",[2]数据总览!BR2)</f>
        <v/>
      </c>
      <c r="BS2" s="227" t="str">
        <f>IF([2]数据总览!BS2="","",[2]数据总览!BS2)</f>
        <v/>
      </c>
      <c r="BT2" s="227" t="str">
        <f>IF([2]数据总览!BT2="","",[2]数据总览!BT2)</f>
        <v/>
      </c>
      <c r="BU2" s="227" t="str">
        <f>IF([2]数据总览!BU2="","",[2]数据总览!BU2)</f>
        <v/>
      </c>
      <c r="BV2" s="227" t="str">
        <f>IF([2]数据总览!BV2="","",[2]数据总览!BV2)</f>
        <v/>
      </c>
      <c r="BW2" s="227" t="str">
        <f>IF([2]数据总览!BW2="","",[2]数据总览!BW2)</f>
        <v/>
      </c>
      <c r="BX2" s="227" t="str">
        <f>IF([2]数据总览!BX2="","",[2]数据总览!BX2)</f>
        <v/>
      </c>
      <c r="BY2" s="227" t="str">
        <f>IF([2]数据总览!BY2="","",[2]数据总览!BY2)</f>
        <v/>
      </c>
      <c r="BZ2" s="227" t="str">
        <f>IF([2]数据总览!BZ2="","",[2]数据总览!BZ2)</f>
        <v/>
      </c>
      <c r="CA2" s="227" t="str">
        <f>IF([2]数据总览!CA2="","",[2]数据总览!CA2)</f>
        <v/>
      </c>
      <c r="CB2" s="227" t="str">
        <f>IF([2]数据总览!CB2="","",[2]数据总览!CB2)</f>
        <v/>
      </c>
      <c r="CC2" s="227" t="str">
        <f>IF([2]数据总览!CC2="","",[2]数据总览!CC2)</f>
        <v/>
      </c>
      <c r="CD2" s="227" t="str">
        <f>IF([2]数据总览!CD2="","",[2]数据总览!CD2)</f>
        <v/>
      </c>
      <c r="CE2" s="227" t="str">
        <f>IF([2]数据总览!CE2="","",[2]数据总览!CE2)</f>
        <v/>
      </c>
      <c r="CF2" s="227" t="str">
        <f>IF([2]数据总览!CF2="","",[2]数据总览!CF2)</f>
        <v/>
      </c>
      <c r="CG2" s="227" t="str">
        <f>IF([2]数据总览!CG2="","",[2]数据总览!CG2)</f>
        <v/>
      </c>
      <c r="CH2" s="227" t="str">
        <f>IF([2]数据总览!CH2="","",[2]数据总览!CH2)</f>
        <v/>
      </c>
      <c r="CI2" s="227" t="str">
        <f>IF([2]数据总览!CI2="","",[2]数据总览!CI2)</f>
        <v/>
      </c>
      <c r="CJ2" s="227" t="str">
        <f>IF([2]数据总览!CJ2="","",[2]数据总览!CJ2)</f>
        <v/>
      </c>
      <c r="CK2" s="227" t="str">
        <f>IF([2]数据总览!CK2="","",[2]数据总览!CK2)</f>
        <v/>
      </c>
      <c r="CL2" s="227" t="str">
        <f>IF([2]数据总览!CL2="","",[2]数据总览!CL2)</f>
        <v/>
      </c>
      <c r="CM2" s="227" t="str">
        <f>IF([2]数据总览!CM2="","",[2]数据总览!CM2)</f>
        <v/>
      </c>
      <c r="CN2" s="227" t="str">
        <f>IF([2]数据总览!CN2="","",[2]数据总览!CN2)</f>
        <v/>
      </c>
      <c r="CO2" s="227" t="str">
        <f>IF([2]数据总览!CO2="","",[2]数据总览!CO2)</f>
        <v/>
      </c>
      <c r="CP2" s="227" t="str">
        <f>IF([2]数据总览!CP2="","",[2]数据总览!CP2)</f>
        <v/>
      </c>
      <c r="CQ2" s="227" t="str">
        <f>IF([2]数据总览!CQ2="","",[2]数据总览!CQ2)</f>
        <v/>
      </c>
      <c r="CR2" s="227" t="str">
        <f>IF([2]数据总览!CR2="","",[2]数据总览!CR2)</f>
        <v/>
      </c>
      <c r="CS2" s="227" t="str">
        <f>IF([2]数据总览!CS2="","",[2]数据总览!CS2)</f>
        <v/>
      </c>
      <c r="CT2" s="227" t="str">
        <f>IF([2]数据总览!CT2="","",[2]数据总览!CT2)</f>
        <v/>
      </c>
      <c r="CU2" s="227" t="str">
        <f>IF([2]数据总览!CU2="","",[2]数据总览!CU2)</f>
        <v/>
      </c>
      <c r="CV2" s="227" t="str">
        <f>IF([2]数据总览!CV2="","",[2]数据总览!CV2)</f>
        <v/>
      </c>
      <c r="CW2" s="227" t="str">
        <f>IF([2]数据总览!CW2="","",[2]数据总览!CW2)</f>
        <v/>
      </c>
      <c r="CX2" s="227" t="str">
        <f>IF([2]数据总览!CX2="","",[2]数据总览!CX2)</f>
        <v/>
      </c>
      <c r="CY2" s="227" t="str">
        <f>IF([2]数据总览!CY2="","",[2]数据总览!CY2)</f>
        <v/>
      </c>
      <c r="CZ2" s="227" t="str">
        <f>IF([2]数据总览!CZ2="","",[2]数据总览!CZ2)</f>
        <v/>
      </c>
      <c r="DA2" s="227" t="str">
        <f>IF([2]数据总览!DA2="","",[2]数据总览!DA2)</f>
        <v/>
      </c>
      <c r="DB2" s="227" t="str">
        <f>IF([2]数据总览!DB2="","",[2]数据总览!DB2)</f>
        <v/>
      </c>
      <c r="DC2" s="227" t="str">
        <f>IF([2]数据总览!DC2="","",[2]数据总览!DC2)</f>
        <v/>
      </c>
      <c r="DD2" s="227" t="str">
        <f>IF([2]数据总览!DD2="","",[2]数据总览!DD2)</f>
        <v/>
      </c>
      <c r="DE2" s="227" t="str">
        <f>IF([2]数据总览!DE2="","",[2]数据总览!DE2)</f>
        <v/>
      </c>
      <c r="DF2" s="227" t="str">
        <f>IF([2]数据总览!DF2="","",[2]数据总览!DF2)</f>
        <v/>
      </c>
      <c r="DG2" s="227" t="str">
        <f>IF([2]数据总览!DG2="","",[2]数据总览!DG2)</f>
        <v/>
      </c>
      <c r="DH2" s="227" t="str">
        <f>IF([2]数据总览!DH2="","",[2]数据总览!DH2)</f>
        <v/>
      </c>
      <c r="DI2" s="227" t="str">
        <f>IF([2]数据总览!DI2="","",[2]数据总览!DI2)</f>
        <v/>
      </c>
      <c r="DJ2" s="227" t="str">
        <f>IF([2]数据总览!DJ2="","",[2]数据总览!DJ2)</f>
        <v/>
      </c>
      <c r="DK2" s="227" t="str">
        <f>IF([2]数据总览!DK2="","",[2]数据总览!DK2)</f>
        <v/>
      </c>
      <c r="DL2" s="227" t="str">
        <f>IF([2]数据总览!DL2="","",[2]数据总览!DL2)</f>
        <v/>
      </c>
      <c r="DM2" s="227" t="str">
        <f>IF([2]数据总览!DM2="","",[2]数据总览!DM2)</f>
        <v/>
      </c>
      <c r="DN2" s="227" t="str">
        <f>IF([2]数据总览!DN2="","",[2]数据总览!DN2)</f>
        <v/>
      </c>
      <c r="DO2" s="227" t="str">
        <f>IF([2]数据总览!DO2="","",[2]数据总览!DO2)</f>
        <v/>
      </c>
      <c r="DP2" s="227" t="str">
        <f>IF([2]数据总览!DP2="","",[2]数据总览!DP2)</f>
        <v/>
      </c>
      <c r="DQ2" s="227" t="str">
        <f>IF([2]数据总览!DQ2="","",[2]数据总览!DQ2)</f>
        <v/>
      </c>
      <c r="DR2" s="227" t="str">
        <f>IF([2]数据总览!DR2="","",[2]数据总览!DR2)</f>
        <v/>
      </c>
      <c r="DS2" s="227" t="str">
        <f>IF([2]数据总览!DS2="","",[2]数据总览!DS2)</f>
        <v/>
      </c>
      <c r="DT2" s="227" t="str">
        <f>IF([2]数据总览!DT2="","",[2]数据总览!DT2)</f>
        <v/>
      </c>
      <c r="DU2" s="227" t="str">
        <f>IF([2]数据总览!DU2="","",[2]数据总览!DU2)</f>
        <v/>
      </c>
      <c r="DV2" s="227" t="str">
        <f>IF([2]数据总览!DV2="","",[2]数据总览!DV2)</f>
        <v/>
      </c>
      <c r="DW2" s="227" t="str">
        <f>IF([2]数据总览!DW2="","",[2]数据总览!DW2)</f>
        <v/>
      </c>
      <c r="DX2" s="227" t="str">
        <f>IF([2]数据总览!DX2="","",[2]数据总览!DX2)</f>
        <v/>
      </c>
      <c r="DY2" s="227" t="str">
        <f>IF([2]数据总览!DY2="","",[2]数据总览!DY2)</f>
        <v/>
      </c>
      <c r="DZ2" s="227" t="str">
        <f>IF([2]数据总览!DZ2="","",[2]数据总览!DZ2)</f>
        <v/>
      </c>
      <c r="EA2" s="227" t="str">
        <f>IF([2]数据总览!EA2="","",[2]数据总览!EA2)</f>
        <v/>
      </c>
      <c r="EB2" s="227" t="str">
        <f>IF([2]数据总览!EB2="","",[2]数据总览!EB2)</f>
        <v/>
      </c>
      <c r="EC2" s="227" t="str">
        <f>IF([2]数据总览!EC2="","",[2]数据总览!EC2)</f>
        <v/>
      </c>
      <c r="ED2" s="227" t="str">
        <f>IF([2]数据总览!ED2="","",[2]数据总览!ED2)</f>
        <v/>
      </c>
      <c r="EE2" s="227" t="str">
        <f>IF([2]数据总览!EE2="","",[2]数据总览!EE2)</f>
        <v/>
      </c>
      <c r="EF2" s="227" t="str">
        <f>IF([2]数据总览!EF2="","",[2]数据总览!EF2)</f>
        <v/>
      </c>
      <c r="EG2" s="227" t="str">
        <f>IF([2]数据总览!EG2="","",[2]数据总览!EG2)</f>
        <v/>
      </c>
      <c r="EH2" s="227" t="str">
        <f>IF([2]数据总览!EH2="","",[2]数据总览!EH2)</f>
        <v/>
      </c>
      <c r="EI2" s="227" t="str">
        <f>IF([2]数据总览!EI2="","",[2]数据总览!EI2)</f>
        <v/>
      </c>
      <c r="EJ2" s="227" t="str">
        <f>IF([2]数据总览!EJ2="","",[2]数据总览!EJ2)</f>
        <v/>
      </c>
      <c r="EK2" s="227" t="str">
        <f>IF([2]数据总览!EK2="","",[2]数据总览!EK2)</f>
        <v/>
      </c>
      <c r="EL2" s="227" t="str">
        <f>IF([2]数据总览!EL2="","",[2]数据总览!EL2)</f>
        <v/>
      </c>
      <c r="EM2" s="227" t="str">
        <f>IF([2]数据总览!EM2="","",[2]数据总览!EM2)</f>
        <v/>
      </c>
      <c r="EN2" s="227" t="str">
        <f>IF([2]数据总览!EN2="","",[2]数据总览!EN2)</f>
        <v/>
      </c>
      <c r="EO2" s="227" t="str">
        <f>IF([2]数据总览!EO2="","",[2]数据总览!EO2)</f>
        <v/>
      </c>
      <c r="EP2" s="227" t="str">
        <f>IF([2]数据总览!EP2="","",[2]数据总览!EP2)</f>
        <v/>
      </c>
      <c r="EQ2" s="227" t="str">
        <f>IF([2]数据总览!EQ2="","",[2]数据总览!EQ2)</f>
        <v/>
      </c>
      <c r="ER2" s="227" t="str">
        <f>IF([2]数据总览!ER2="","",[2]数据总览!ER2)</f>
        <v/>
      </c>
      <c r="ES2" s="227" t="str">
        <f>IF([2]数据总览!ES2="","",[2]数据总览!ES2)</f>
        <v/>
      </c>
      <c r="ET2" s="227" t="str">
        <f>IF([2]数据总览!ET2="","",[2]数据总览!ET2)</f>
        <v/>
      </c>
      <c r="EU2" s="227" t="str">
        <f>IF([2]数据总览!EU2="","",[2]数据总览!EU2)</f>
        <v/>
      </c>
      <c r="EV2" s="227" t="str">
        <f>IF([2]数据总览!EV2="","",[2]数据总览!EV2)</f>
        <v/>
      </c>
      <c r="EW2" s="227" t="str">
        <f>IF([2]数据总览!EW2="","",[2]数据总览!EW2)</f>
        <v/>
      </c>
      <c r="EX2" s="227" t="str">
        <f>IF([2]数据总览!EX2="","",[2]数据总览!EX2)</f>
        <v/>
      </c>
      <c r="EY2" s="227" t="str">
        <f>IF([2]数据总览!EY2="","",[2]数据总览!EY2)</f>
        <v/>
      </c>
      <c r="EZ2" s="227" t="str">
        <f>IF([2]数据总览!EZ2="","",[2]数据总览!EZ2)</f>
        <v/>
      </c>
      <c r="FA2" s="227" t="str">
        <f>IF([2]数据总览!FA2="","",[2]数据总览!FA2)</f>
        <v/>
      </c>
    </row>
    <row r="3" spans="1:157" ht="11.25">
      <c r="A3" s="227" t="str">
        <f>IF([2]数据总览!A3="","",[2]数据总览!A3)</f>
        <v/>
      </c>
      <c r="B3" s="227" t="str">
        <f>IF([2]数据总览!B3="","",[2]数据总览!B3)</f>
        <v/>
      </c>
      <c r="C3" s="227" t="str">
        <f>IF([2]数据总览!C3="","",[2]数据总览!C3)</f>
        <v/>
      </c>
      <c r="D3" s="227" t="str">
        <f>IF([2]数据总览!D3="","",[2]数据总览!D3)</f>
        <v>输出能力</v>
      </c>
      <c r="E3" s="227" t="str">
        <f>IF([2]数据总览!E3="","",[2]数据总览!E3)</f>
        <v>生存能力</v>
      </c>
      <c r="F3" s="227" t="str">
        <f>IF([2]数据总览!F3="","",[2]数据总览!F3)</f>
        <v>辅助能力</v>
      </c>
      <c r="G3" s="227" t="str">
        <f>IF([2]数据总览!G3="","",[2]数据总览!G3)</f>
        <v/>
      </c>
      <c r="H3" s="227" t="str">
        <f>IF([2]数据总览!H3="","",[2]数据总览!H3)</f>
        <v/>
      </c>
      <c r="I3" s="227" t="str">
        <f>IF([2]数据总览!I3="","",[2]数据总览!I3)</f>
        <v/>
      </c>
      <c r="J3" s="227"/>
      <c r="K3" s="227" t="str">
        <f>IF([2]数据总览!K3="","",[2]数据总览!K3)</f>
        <v/>
      </c>
      <c r="L3" s="227" t="str">
        <f>IF([2]数据总览!L3="","",[2]数据总览!L3)</f>
        <v/>
      </c>
      <c r="M3" s="227" t="str">
        <f>IF([2]数据总览!M3="","",[2]数据总览!M3)</f>
        <v/>
      </c>
      <c r="N3" s="227" t="str">
        <f>IF([2]数据总览!N3="","",[2]数据总览!N3)</f>
        <v/>
      </c>
      <c r="O3" s="227" t="str">
        <f>IF([2]数据总览!O3="","",[2]数据总览!O3)</f>
        <v/>
      </c>
      <c r="P3" s="227" t="str">
        <f>IF([2]数据总览!P3="","",[2]数据总览!P3)</f>
        <v/>
      </c>
      <c r="Q3" s="227" t="str">
        <f>IF([2]数据总览!Q3="","",[2]数据总览!Q3)</f>
        <v>武将技能效用预期</v>
      </c>
      <c r="R3" s="227" t="str">
        <f>IF([2]数据总览!R3="","",[2]数据总览!R3)</f>
        <v/>
      </c>
      <c r="S3" s="227" t="str">
        <f>IF([2]数据总览!S3="","",[2]数据总览!S3)</f>
        <v/>
      </c>
      <c r="T3" s="227" t="str">
        <f>IF([2]数据总览!T3="","",[2]数据总览!T3)</f>
        <v/>
      </c>
      <c r="U3" s="227" t="str">
        <f>IF([2]数据总览!U3="","",[2]数据总览!U3)</f>
        <v/>
      </c>
      <c r="V3" s="227" t="str">
        <f>IF([2]数据总览!V3="","",[2]数据总览!V3)</f>
        <v/>
      </c>
      <c r="W3" s="227" t="str">
        <f>IF([2]数据总览!W3="","",[2]数据总览!W3)</f>
        <v/>
      </c>
      <c r="X3" s="227" t="str">
        <f>IF([2]数据总览!X3="","",[2]数据总览!X3)</f>
        <v/>
      </c>
      <c r="Y3" s="227" t="str">
        <f>IF([2]数据总览!Y3="","",[2]数据总览!Y3)</f>
        <v/>
      </c>
      <c r="Z3" s="227" t="str">
        <f>IF([2]数据总览!Z3="","",[2]数据总览!Z3)</f>
        <v/>
      </c>
      <c r="AA3" s="227" t="str">
        <f>IF([2]数据总览!AA3="","",[2]数据总览!AA3)</f>
        <v/>
      </c>
      <c r="AB3" s="227" t="str">
        <f>IF([2]数据总览!AB3="","",[2]数据总览!AB3)</f>
        <v>预估士兵数衰减数</v>
      </c>
      <c r="AC3" s="227" t="str">
        <f>IF([2]数据总览!AC3="","",[2]数据总览!AC3)</f>
        <v/>
      </c>
      <c r="AD3" s="227" t="str">
        <f>IF([2]数据总览!AD3="","",[2]数据总览!AD3)</f>
        <v/>
      </c>
      <c r="AE3" s="227" t="str">
        <f>IF([2]数据总览!AE3="","",[2]数据总览!AE3)</f>
        <v/>
      </c>
      <c r="AF3" s="227" t="str">
        <f>IF([2]数据总览!AF3="","",[2]数据总览!AF3)</f>
        <v>预估将领生命比例衰减数</v>
      </c>
      <c r="AG3" s="227" t="str">
        <f>IF([2]数据总览!AG3="","",[2]数据总览!AG3)</f>
        <v/>
      </c>
      <c r="AH3" s="227" t="str">
        <f>IF([2]数据总览!AH3="","",[2]数据总览!AH3)</f>
        <v/>
      </c>
      <c r="AI3" s="227" t="str">
        <f>IF([2]数据总览!AI3="","",[2]数据总览!AI3)</f>
        <v/>
      </c>
      <c r="AJ3" s="227" t="str">
        <f>IF([2]数据总览!AJ3="","",[2]数据总览!AJ3)</f>
        <v/>
      </c>
      <c r="AK3" s="227" t="str">
        <f>IF([2]数据总览!AK3="","",[2]数据总览!AK3)</f>
        <v/>
      </c>
      <c r="AL3" s="227" t="str">
        <f>IF([2]数据总览!AL3="","",[2]数据总览!AL3)</f>
        <v/>
      </c>
      <c r="AM3" s="227" t="str">
        <f>IF([2]数据总览!AM3="","",[2]数据总览!AM3)</f>
        <v>士兵实时承伤比例</v>
      </c>
      <c r="AN3" s="227" t="str">
        <f>IF([2]数据总览!AN3="","",[2]数据总览!AN3)</f>
        <v/>
      </c>
      <c r="AO3" s="227" t="str">
        <f>IF([2]数据总览!AO3="","",[2]数据总览!AO3)</f>
        <v/>
      </c>
      <c r="AP3" s="227" t="str">
        <f>IF([2]数据总览!AP3="","",[2]数据总览!AP3)</f>
        <v/>
      </c>
      <c r="AQ3" s="227" t="str">
        <f>IF([2]数据总览!AQ3="","",[2]数据总览!AQ3)</f>
        <v>士兵动态承伤比例</v>
      </c>
      <c r="AR3" s="227" t="str">
        <f>IF([2]数据总览!AR3="","",[2]数据总览!AR3)</f>
        <v/>
      </c>
      <c r="AS3" s="227" t="str">
        <f>IF([2]数据总览!AS3="","",[2]数据总览!AS3)</f>
        <v/>
      </c>
      <c r="AT3" s="227" t="str">
        <f>IF([2]数据总览!AT3="","",[2]数据总览!AT3)</f>
        <v/>
      </c>
      <c r="AU3" s="227" t="str">
        <f>IF([2]数据总览!AU3="","",[2]数据总览!AU3)</f>
        <v/>
      </c>
      <c r="AV3" s="227" t="str">
        <f>IF([2]数据总览!AV3="","",[2]数据总览!AV3)</f>
        <v>目标为士兵时机系数</v>
      </c>
      <c r="AW3" s="227" t="str">
        <f>IF([2]数据总览!AW3="","",[2]数据总览!AW3)</f>
        <v/>
      </c>
      <c r="AX3" s="227" t="str">
        <f>IF([2]数据总览!AX3="","",[2]数据总览!AX3)</f>
        <v/>
      </c>
      <c r="AY3" s="227" t="str">
        <f>IF([2]数据总览!AY3="","",[2]数据总览!AY3)</f>
        <v/>
      </c>
      <c r="AZ3" s="227" t="str">
        <f>IF([2]数据总览!AZ3="","",[2]数据总览!AZ3)</f>
        <v>目标为将领时机系数</v>
      </c>
      <c r="BA3" s="227" t="str">
        <f>IF([2]数据总览!BA3="","",[2]数据总览!BA3)</f>
        <v/>
      </c>
      <c r="BB3" s="227" t="str">
        <f>IF([2]数据总览!BB3="","",[2]数据总览!BB3)</f>
        <v/>
      </c>
      <c r="BC3" s="227" t="str">
        <f>IF([2]数据总览!BC3="","",[2]数据总览!BC3)</f>
        <v/>
      </c>
      <c r="BD3" s="227" t="str">
        <f>IF([2]数据总览!BD3="","",[2]数据总览!BD3)</f>
        <v/>
      </c>
      <c r="BE3" s="227" t="str">
        <f>IF([2]数据总览!BE3="","",[2]数据总览!BE3)</f>
        <v>士兵累积时机系数</v>
      </c>
      <c r="BF3" s="227" t="str">
        <f>IF([2]数据总览!BF3="","",[2]数据总览!BF3)</f>
        <v/>
      </c>
      <c r="BG3" s="227" t="str">
        <f>IF([2]数据总览!BG3="","",[2]数据总览!BG3)</f>
        <v/>
      </c>
      <c r="BH3" s="227" t="str">
        <f>IF([2]数据总览!BH3="","",[2]数据总览!BH3)</f>
        <v/>
      </c>
      <c r="BI3" s="227" t="str">
        <f>IF([2]数据总览!BI3="","",[2]数据总览!BI3)</f>
        <v>将领累积时机系数</v>
      </c>
      <c r="BJ3" s="227" t="str">
        <f>IF([2]数据总览!BJ3="","",[2]数据总览!BJ3)</f>
        <v/>
      </c>
      <c r="BK3" s="227" t="str">
        <f>IF([2]数据总览!BK3="","",[2]数据总览!BK3)</f>
        <v/>
      </c>
      <c r="BL3" s="227" t="str">
        <f>IF([2]数据总览!BL3="","",[2]数据总览!BL3)</f>
        <v/>
      </c>
      <c r="BM3" s="227" t="str">
        <f>IF([2]数据总览!BM3="","",[2]数据总览!BM3)</f>
        <v/>
      </c>
      <c r="BN3" s="227" t="str">
        <f>IF([2]数据总览!BN3="","",[2]数据总览!BN3)</f>
        <v>士兵默认累积自然减少士气值</v>
      </c>
      <c r="BO3" s="227" t="str">
        <f>IF([2]数据总览!BO3="","",[2]数据总览!BO3)</f>
        <v/>
      </c>
      <c r="BP3" s="227" t="str">
        <f>IF([2]数据总览!BP3="","",[2]数据总览!BP3)</f>
        <v/>
      </c>
      <c r="BQ3" s="227" t="str">
        <f>IF([2]数据总览!BQ3="","",[2]数据总览!BQ3)</f>
        <v/>
      </c>
      <c r="BR3" s="227" t="str">
        <f>IF([2]数据总览!BR3="","",[2]数据总览!BR3)</f>
        <v/>
      </c>
      <c r="BS3" s="227" t="str">
        <f>IF([2]数据总览!BS3="","",[2]数据总览!BS3)</f>
        <v>兵力一次动态系数</v>
      </c>
      <c r="BT3" s="227" t="str">
        <f>IF([2]数据总览!BT3="","",[2]数据总览!BT3)</f>
        <v/>
      </c>
      <c r="BU3" s="227" t="str">
        <f>IF([2]数据总览!BU3="","",[2]数据总览!BU3)</f>
        <v/>
      </c>
      <c r="BV3" s="227" t="str">
        <f>IF([2]数据总览!BV3="","",[2]数据总览!BV3)</f>
        <v/>
      </c>
      <c r="BW3" s="227" t="str">
        <f>IF([2]数据总览!BW3="","",[2]数据总览!BW3)</f>
        <v/>
      </c>
      <c r="BX3" s="227" t="str">
        <f>IF([2]数据总览!BX3="","",[2]数据总览!BX3)</f>
        <v/>
      </c>
      <c r="BY3" s="227" t="str">
        <f>IF([2]数据总览!BY3="","",[2]数据总览!BY3)</f>
        <v/>
      </c>
      <c r="BZ3" s="227" t="str">
        <f>IF([2]数据总览!BZ3="","",[2]数据总览!BZ3)</f>
        <v/>
      </c>
      <c r="CA3" s="227" t="str">
        <f>IF([2]数据总览!CA3="","",[2]数据总览!CA3)</f>
        <v/>
      </c>
      <c r="CB3" s="227" t="str">
        <f>IF([2]数据总览!CB3="","",[2]数据总览!CB3)</f>
        <v/>
      </c>
      <c r="CC3" s="227" t="str">
        <f>IF([2]数据总览!CC3="","",[2]数据总览!CC3)</f>
        <v/>
      </c>
      <c r="CD3" s="227" t="str">
        <f>IF([2]数据总览!CD3="","",[2]数据总览!CD3)</f>
        <v/>
      </c>
      <c r="CE3" s="227" t="str">
        <f>IF([2]数据总览!CE3="","",[2]数据总览!CE3)</f>
        <v/>
      </c>
      <c r="CF3" s="227" t="str">
        <f>IF([2]数据总览!CF3="","",[2]数据总览!CF3)</f>
        <v/>
      </c>
      <c r="CG3" s="227" t="str">
        <f>IF([2]数据总览!CG3="","",[2]数据总览!CG3)</f>
        <v/>
      </c>
      <c r="CH3" s="227" t="str">
        <f>IF([2]数据总览!CH3="","",[2]数据总览!CH3)</f>
        <v/>
      </c>
      <c r="CI3" s="227" t="str">
        <f>IF([2]数据总览!CI3="","",[2]数据总览!CI3)</f>
        <v/>
      </c>
      <c r="CJ3" s="227" t="str">
        <f>IF([2]数据总览!CJ3="","",[2]数据总览!CJ3)</f>
        <v/>
      </c>
      <c r="CK3" s="227" t="str">
        <f>IF([2]数据总览!CK3="","",[2]数据总览!CK3)</f>
        <v/>
      </c>
      <c r="CL3" s="227" t="str">
        <f>IF([2]数据总览!CL3="","",[2]数据总览!CL3)</f>
        <v/>
      </c>
      <c r="CM3" s="227" t="str">
        <f>IF([2]数据总览!CM3="","",[2]数据总览!CM3)</f>
        <v/>
      </c>
      <c r="CN3" s="227" t="str">
        <f>IF([2]数据总览!CN3="","",[2]数据总览!CN3)</f>
        <v/>
      </c>
      <c r="CO3" s="227" t="str">
        <f>IF([2]数据总览!CO3="","",[2]数据总览!CO3)</f>
        <v/>
      </c>
      <c r="CP3" s="227" t="str">
        <f>IF([2]数据总览!CP3="","",[2]数据总览!CP3)</f>
        <v/>
      </c>
      <c r="CQ3" s="227" t="str">
        <f>IF([2]数据总览!CQ3="","",[2]数据总览!CQ3)</f>
        <v/>
      </c>
      <c r="CR3" s="227" t="str">
        <f>IF([2]数据总览!CR3="","",[2]数据总览!CR3)</f>
        <v/>
      </c>
      <c r="CS3" s="227" t="str">
        <f>IF([2]数据总览!CS3="","",[2]数据总览!CS3)</f>
        <v/>
      </c>
      <c r="CT3" s="227" t="str">
        <f>IF([2]数据总览!CT3="","",[2]数据总览!CT3)</f>
        <v/>
      </c>
      <c r="CU3" s="227" t="str">
        <f>IF([2]数据总览!CU3="","",[2]数据总览!CU3)</f>
        <v/>
      </c>
      <c r="CV3" s="227" t="str">
        <f>IF([2]数据总览!CV3="","",[2]数据总览!CV3)</f>
        <v/>
      </c>
      <c r="CW3" s="227" t="str">
        <f>IF([2]数据总览!CW3="","",[2]数据总览!CW3)</f>
        <v/>
      </c>
      <c r="CX3" s="227" t="str">
        <f>IF([2]数据总览!CX3="","",[2]数据总览!CX3)</f>
        <v/>
      </c>
      <c r="CY3" s="227" t="str">
        <f>IF([2]数据总览!CY3="","",[2]数据总览!CY3)</f>
        <v/>
      </c>
      <c r="CZ3" s="227" t="str">
        <f>IF([2]数据总览!CZ3="","",[2]数据总览!CZ3)</f>
        <v/>
      </c>
      <c r="DA3" s="227" t="str">
        <f>IF([2]数据总览!DA3="","",[2]数据总览!DA3)</f>
        <v/>
      </c>
      <c r="DB3" s="227" t="str">
        <f>IF([2]数据总览!DB3="","",[2]数据总览!DB3)</f>
        <v/>
      </c>
      <c r="DC3" s="227" t="str">
        <f>IF([2]数据总览!DC3="","",[2]数据总览!DC3)</f>
        <v/>
      </c>
      <c r="DD3" s="227" t="str">
        <f>IF([2]数据总览!DD3="","",[2]数据总览!DD3)</f>
        <v/>
      </c>
      <c r="DE3" s="227" t="str">
        <f>IF([2]数据总览!DE3="","",[2]数据总览!DE3)</f>
        <v/>
      </c>
      <c r="DF3" s="227" t="str">
        <f>IF([2]数据总览!DF3="","",[2]数据总览!DF3)</f>
        <v/>
      </c>
      <c r="DG3" s="227" t="str">
        <f>IF([2]数据总览!DG3="","",[2]数据总览!DG3)</f>
        <v/>
      </c>
      <c r="DH3" s="227" t="str">
        <f>IF([2]数据总览!DH3="","",[2]数据总览!DH3)</f>
        <v/>
      </c>
      <c r="DI3" s="227" t="str">
        <f>IF([2]数据总览!DI3="","",[2]数据总览!DI3)</f>
        <v/>
      </c>
      <c r="DJ3" s="227" t="str">
        <f>IF([2]数据总览!DJ3="","",[2]数据总览!DJ3)</f>
        <v/>
      </c>
      <c r="DK3" s="227" t="str">
        <f>IF([2]数据总览!DK3="","",[2]数据总览!DK3)</f>
        <v/>
      </c>
      <c r="DL3" s="227" t="str">
        <f>IF([2]数据总览!DL3="","",[2]数据总览!DL3)</f>
        <v/>
      </c>
      <c r="DM3" s="227" t="str">
        <f>IF([2]数据总览!DM3="","",[2]数据总览!DM3)</f>
        <v>将领关键字</v>
      </c>
      <c r="DN3" s="227" t="str">
        <f>IF([2]数据总览!DN3="","",[2]数据总览!DN3)</f>
        <v/>
      </c>
      <c r="DO3" s="227" t="str">
        <f>IF([2]数据总览!DO3="","",[2]数据总览!DO3)</f>
        <v/>
      </c>
      <c r="DP3" s="227" t="str">
        <f>IF([2]数据总览!DP3="","",[2]数据总览!DP3)</f>
        <v/>
      </c>
      <c r="DQ3" s="227" t="str">
        <f>IF([2]数据总览!DQ3="","",[2]数据总览!DQ3)</f>
        <v/>
      </c>
      <c r="DR3" s="227" t="str">
        <f>IF([2]数据总览!DR3="","",[2]数据总览!DR3)</f>
        <v/>
      </c>
      <c r="DS3" s="227" t="str">
        <f>IF([2]数据总览!DS3="","",[2]数据总览!DS3)</f>
        <v/>
      </c>
      <c r="DT3" s="227" t="str">
        <f>IF([2]数据总览!DT3="","",[2]数据总览!DT3)</f>
        <v/>
      </c>
      <c r="DU3" s="227" t="str">
        <f>IF([2]数据总览!DU3="","",[2]数据总览!DU3)</f>
        <v/>
      </c>
      <c r="DV3" s="227" t="str">
        <f>IF([2]数据总览!DV3="","",[2]数据总览!DV3)</f>
        <v/>
      </c>
      <c r="DW3" s="227" t="str">
        <f>IF([2]数据总览!DW3="","",[2]数据总览!DW3)</f>
        <v/>
      </c>
      <c r="DX3" s="227" t="str">
        <f>IF([2]数据总览!DX3="","",[2]数据总览!DX3)</f>
        <v/>
      </c>
      <c r="DY3" s="227" t="str">
        <f>IF([2]数据总览!DY3="","",[2]数据总览!DY3)</f>
        <v/>
      </c>
      <c r="DZ3" s="227" t="str">
        <f>IF([2]数据总览!DZ3="","",[2]数据总览!DZ3)</f>
        <v/>
      </c>
      <c r="EA3" s="227" t="str">
        <f>IF([2]数据总览!EA3="","",[2]数据总览!EA3)</f>
        <v/>
      </c>
      <c r="EB3" s="227" t="str">
        <f>IF([2]数据总览!EB3="","",[2]数据总览!EB3)</f>
        <v/>
      </c>
      <c r="EC3" s="227" t="str">
        <f>IF([2]数据总览!EC3="","",[2]数据总览!EC3)</f>
        <v/>
      </c>
      <c r="ED3" s="227" t="str">
        <f>IF([2]数据总览!ED3="","",[2]数据总览!ED3)</f>
        <v/>
      </c>
      <c r="EE3" s="227" t="str">
        <f>IF([2]数据总览!EE3="","",[2]数据总览!EE3)</f>
        <v/>
      </c>
      <c r="EF3" s="227" t="str">
        <f>IF([2]数据总览!EF3="","",[2]数据总览!EF3)</f>
        <v/>
      </c>
      <c r="EG3" s="227" t="str">
        <f>IF([2]数据总览!EG3="","",[2]数据总览!EG3)</f>
        <v/>
      </c>
      <c r="EH3" s="227" t="str">
        <f>IF([2]数据总览!EH3="","",[2]数据总览!EH3)</f>
        <v/>
      </c>
      <c r="EI3" s="227" t="str">
        <f>IF([2]数据总览!EI3="","",[2]数据总览!EI3)</f>
        <v/>
      </c>
      <c r="EJ3" s="227" t="str">
        <f>IF([2]数据总览!EJ3="","",[2]数据总览!EJ3)</f>
        <v/>
      </c>
      <c r="EK3" s="227" t="str">
        <f>IF([2]数据总览!EK3="","",[2]数据总览!EK3)</f>
        <v/>
      </c>
      <c r="EL3" s="227" t="str">
        <f>IF([2]数据总览!EL3="","",[2]数据总览!EL3)</f>
        <v/>
      </c>
      <c r="EM3" s="227" t="str">
        <f>IF([2]数据总览!EM3="","",[2]数据总览!EM3)</f>
        <v/>
      </c>
      <c r="EN3" s="227" t="str">
        <f>IF([2]数据总览!EN3="","",[2]数据总览!EN3)</f>
        <v/>
      </c>
      <c r="EO3" s="227" t="str">
        <f>IF([2]数据总览!EO3="","",[2]数据总览!EO3)</f>
        <v/>
      </c>
      <c r="EP3" s="227" t="str">
        <f>IF([2]数据总览!EP3="","",[2]数据总览!EP3)</f>
        <v/>
      </c>
      <c r="EQ3" s="227" t="str">
        <f>IF([2]数据总览!EQ3="","",[2]数据总览!EQ3)</f>
        <v/>
      </c>
      <c r="ER3" s="227" t="str">
        <f>IF([2]数据总览!ER3="","",[2]数据总览!ER3)</f>
        <v/>
      </c>
      <c r="ES3" s="227" t="str">
        <f>IF([2]数据总览!ES3="","",[2]数据总览!ES3)</f>
        <v/>
      </c>
      <c r="ET3" s="227" t="str">
        <f>IF([2]数据总览!ET3="","",[2]数据总览!ET3)</f>
        <v/>
      </c>
      <c r="EU3" s="227" t="str">
        <f>IF([2]数据总览!EU3="","",[2]数据总览!EU3)</f>
        <v/>
      </c>
      <c r="EV3" s="227" t="str">
        <f>IF([2]数据总览!EV3="","",[2]数据总览!EV3)</f>
        <v/>
      </c>
      <c r="EW3" s="227" t="str">
        <f>IF([2]数据总览!EW3="","",[2]数据总览!EW3)</f>
        <v/>
      </c>
      <c r="EX3" s="227" t="str">
        <f>IF([2]数据总览!EX3="","",[2]数据总览!EX3)</f>
        <v/>
      </c>
      <c r="EY3" s="227" t="str">
        <f>IF([2]数据总览!EY3="","",[2]数据总览!EY3)</f>
        <v/>
      </c>
      <c r="EZ3" s="227" t="str">
        <f>IF([2]数据总览!EZ3="","",[2]数据总览!EZ3)</f>
        <v/>
      </c>
      <c r="FA3" s="227" t="str">
        <f>IF([2]数据总览!FA3="","",[2]数据总览!FA3)</f>
        <v/>
      </c>
    </row>
    <row r="4" spans="1:157" ht="11.25">
      <c r="A4" s="227" t="str">
        <f>IF([2]数据总览!A4="","",[2]数据总览!A4)</f>
        <v/>
      </c>
      <c r="B4" s="227" t="str">
        <f>IF([2]数据总览!B4="","",[2]数据总览!B4)</f>
        <v/>
      </c>
      <c r="C4" s="227" t="str">
        <f>IF([2]数据总览!C4="","",[2]数据总览!C4)</f>
        <v>基础技能加成</v>
      </c>
      <c r="D4" s="227">
        <f>IF([2]数据总览!D4="","",[2]数据总览!D4)</f>
        <v>0.4</v>
      </c>
      <c r="E4" s="227">
        <f>IF([2]数据总览!E4="","",[2]数据总览!E4)</f>
        <v>0</v>
      </c>
      <c r="F4" s="227">
        <f>IF([2]数据总览!F4="","",[2]数据总览!F4)</f>
        <v>0</v>
      </c>
      <c r="G4" s="227" t="str">
        <f>IF([2]数据总览!G4="","",[2]数据总览!G4)</f>
        <v/>
      </c>
      <c r="H4" s="227" t="str">
        <f>IF([2]数据总览!H4="","",[2]数据总览!H4)</f>
        <v/>
      </c>
      <c r="I4" s="227" t="str">
        <f>IF([2]数据总览!I4="","",[2]数据总览!I4)</f>
        <v/>
      </c>
      <c r="J4" s="227"/>
      <c r="K4" s="227" t="str">
        <f>IF([2]数据总览!K4="","",[2]数据总览!K4)</f>
        <v/>
      </c>
      <c r="L4" s="227" t="str">
        <f>IF([2]数据总览!L4="","",[2]数据总览!L4)</f>
        <v/>
      </c>
      <c r="M4" s="227" t="str">
        <f>IF([2]数据总览!M4="","",[2]数据总览!M4)</f>
        <v/>
      </c>
      <c r="N4" s="227" t="str">
        <f>IF([2]数据总览!N4="","",[2]数据总览!N4)</f>
        <v/>
      </c>
      <c r="O4" s="227" t="str">
        <f>IF([2]数据总览!O4="","",[2]数据总览!O4)</f>
        <v/>
      </c>
      <c r="P4" s="227" t="str">
        <f>IF([2]数据总览!P4="","",[2]数据总览!P4)</f>
        <v>星级</v>
      </c>
      <c r="Q4" s="227">
        <f>IF([2]数据总览!Q4="","",[2]数据总览!Q4)</f>
        <v>90</v>
      </c>
      <c r="R4" s="227">
        <f>IF([2]数据总览!R4="","",[2]数据总览!R4)</f>
        <v>100</v>
      </c>
      <c r="S4" s="227">
        <f>IF([2]数据总览!S4="","",[2]数据总览!S4)</f>
        <v>110</v>
      </c>
      <c r="T4" s="227">
        <f>IF([2]数据总览!T4="","",[2]数据总览!T4)</f>
        <v>120</v>
      </c>
      <c r="U4" s="227">
        <f>IF([2]数据总览!U4="","",[2]数据总览!U4)</f>
        <v>125</v>
      </c>
      <c r="V4" s="227">
        <f>IF([2]数据总览!V4="","",[2]数据总览!V4)</f>
        <v>130</v>
      </c>
      <c r="W4" s="227">
        <f>IF([2]数据总览!W4="","",[2]数据总览!W4)</f>
        <v>140</v>
      </c>
      <c r="X4" s="227" t="str">
        <f>IF([2]数据总览!X4="","",[2]数据总览!X4)</f>
        <v/>
      </c>
      <c r="Y4" s="227" t="str">
        <f>IF([2]数据总览!Y4="","",[2]数据总览!Y4)</f>
        <v/>
      </c>
      <c r="Z4" s="227" t="str">
        <f>IF([2]数据总览!Z4="","",[2]数据总览!Z4)</f>
        <v/>
      </c>
      <c r="AA4" s="227" t="str">
        <f>IF([2]数据总览!AA4="","",[2]数据总览!AA4)</f>
        <v>时间</v>
      </c>
      <c r="AB4" s="227" t="str">
        <f>IF([2]数据总览!AB4="","",[2]数据总览!AB4)</f>
        <v>刀兵</v>
      </c>
      <c r="AC4" s="227" t="str">
        <f>IF([2]数据总览!AC4="","",[2]数据总览!AC4)</f>
        <v>车骑兵</v>
      </c>
      <c r="AD4" s="227" t="str">
        <f>IF([2]数据总览!AD4="","",[2]数据总览!AD4)</f>
        <v>弓弩兵</v>
      </c>
      <c r="AE4" s="227" t="str">
        <f>IF([2]数据总览!AE4="","",[2]数据总览!AE4)</f>
        <v>枪兵</v>
      </c>
      <c r="AF4" s="227" t="str">
        <f>IF([2]数据总览!AF4="","",[2]数据总览!AF4)</f>
        <v>步将</v>
      </c>
      <c r="AG4" s="227" t="str">
        <f>IF([2]数据总览!AG4="","",[2]数据总览!AG4)</f>
        <v>骑将</v>
      </c>
      <c r="AH4" s="227" t="str">
        <f>IF([2]数据总览!AH4="","",[2]数据总览!AH4)</f>
        <v>弓将</v>
      </c>
      <c r="AI4" s="227" t="str">
        <f>IF([2]数据总览!AI4="","",[2]数据总览!AI4)</f>
        <v>军师</v>
      </c>
      <c r="AJ4" s="227" t="str">
        <f>IF([2]数据总览!AJ4="","",[2]数据总览!AJ4)</f>
        <v/>
      </c>
      <c r="AK4" s="227" t="str">
        <f>IF([2]数据总览!AK4="","",[2]数据总览!AK4)</f>
        <v/>
      </c>
      <c r="AL4" s="227" t="str">
        <f>IF([2]数据总览!AL4="","",[2]数据总览!AL4)</f>
        <v/>
      </c>
      <c r="AM4" s="227" t="str">
        <f>IF([2]数据总览!AM4="","",[2]数据总览!AM4)</f>
        <v>刀兵</v>
      </c>
      <c r="AN4" s="227" t="str">
        <f>IF([2]数据总览!AN4="","",[2]数据总览!AN4)</f>
        <v>车骑兵</v>
      </c>
      <c r="AO4" s="227" t="str">
        <f>IF([2]数据总览!AO4="","",[2]数据总览!AO4)</f>
        <v>弓弩兵</v>
      </c>
      <c r="AP4" s="227" t="str">
        <f>IF([2]数据总览!AP4="","",[2]数据总览!AP4)</f>
        <v>枪兵</v>
      </c>
      <c r="AQ4" s="227" t="str">
        <f>IF([2]数据总览!AQ4="","",[2]数据总览!AQ4)</f>
        <v>刀兵</v>
      </c>
      <c r="AR4" s="227" t="str">
        <f>IF([2]数据总览!AR4="","",[2]数据总览!AR4)</f>
        <v>车骑兵</v>
      </c>
      <c r="AS4" s="227" t="str">
        <f>IF([2]数据总览!AS4="","",[2]数据总览!AS4)</f>
        <v>弓弩兵</v>
      </c>
      <c r="AT4" s="227" t="str">
        <f>IF([2]数据总览!AT4="","",[2]数据总览!AT4)</f>
        <v>枪兵</v>
      </c>
      <c r="AU4" s="227" t="str">
        <f>IF([2]数据总览!AU4="","",[2]数据总览!AU4)</f>
        <v/>
      </c>
      <c r="AV4" s="227" t="str">
        <f>IF([2]数据总览!AV4="","",[2]数据总览!AV4)</f>
        <v>刀兵</v>
      </c>
      <c r="AW4" s="227" t="str">
        <f>IF([2]数据总览!AW4="","",[2]数据总览!AW4)</f>
        <v>车骑兵</v>
      </c>
      <c r="AX4" s="227" t="str">
        <f>IF([2]数据总览!AX4="","",[2]数据总览!AX4)</f>
        <v>弓弩兵</v>
      </c>
      <c r="AY4" s="227" t="str">
        <f>IF([2]数据总览!AY4="","",[2]数据总览!AY4)</f>
        <v>枪兵</v>
      </c>
      <c r="AZ4" s="227" t="str">
        <f>IF([2]数据总览!AZ4="","",[2]数据总览!AZ4)</f>
        <v>步将</v>
      </c>
      <c r="BA4" s="227" t="str">
        <f>IF([2]数据总览!BA4="","",[2]数据总览!BA4)</f>
        <v>骑将</v>
      </c>
      <c r="BB4" s="227" t="str">
        <f>IF([2]数据总览!BB4="","",[2]数据总览!BB4)</f>
        <v>弓将</v>
      </c>
      <c r="BC4" s="227" t="str">
        <f>IF([2]数据总览!BC4="","",[2]数据总览!BC4)</f>
        <v>军师</v>
      </c>
      <c r="BD4" s="227" t="str">
        <f>IF([2]数据总览!BD4="","",[2]数据总览!BD4)</f>
        <v/>
      </c>
      <c r="BE4" s="227" t="str">
        <f>IF([2]数据总览!BE4="","",[2]数据总览!BE4)</f>
        <v>刀兵</v>
      </c>
      <c r="BF4" s="227" t="str">
        <f>IF([2]数据总览!BF4="","",[2]数据总览!BF4)</f>
        <v>车骑兵</v>
      </c>
      <c r="BG4" s="227" t="str">
        <f>IF([2]数据总览!BG4="","",[2]数据总览!BG4)</f>
        <v>弓弩兵</v>
      </c>
      <c r="BH4" s="227" t="str">
        <f>IF([2]数据总览!BH4="","",[2]数据总览!BH4)</f>
        <v>枪兵</v>
      </c>
      <c r="BI4" s="227" t="str">
        <f>IF([2]数据总览!BI4="","",[2]数据总览!BI4)</f>
        <v>步将</v>
      </c>
      <c r="BJ4" s="227" t="str">
        <f>IF([2]数据总览!BJ4="","",[2]数据总览!BJ4)</f>
        <v>骑将</v>
      </c>
      <c r="BK4" s="227" t="str">
        <f>IF([2]数据总览!BK4="","",[2]数据总览!BK4)</f>
        <v>弓将</v>
      </c>
      <c r="BL4" s="227" t="str">
        <f>IF([2]数据总览!BL4="","",[2]数据总览!BL4)</f>
        <v>军师</v>
      </c>
      <c r="BM4" s="227" t="str">
        <f>IF([2]数据总览!BM4="","",[2]数据总览!BM4)</f>
        <v/>
      </c>
      <c r="BN4" s="227" t="str">
        <f>IF([2]数据总览!BN4="","",[2]数据总览!BN4)</f>
        <v>刀兵</v>
      </c>
      <c r="BO4" s="227" t="str">
        <f>IF([2]数据总览!BO4="","",[2]数据总览!BO4)</f>
        <v>车骑兵</v>
      </c>
      <c r="BP4" s="227" t="str">
        <f>IF([2]数据总览!BP4="","",[2]数据总览!BP4)</f>
        <v>弓弩兵</v>
      </c>
      <c r="BQ4" s="227" t="str">
        <f>IF([2]数据总览!BQ4="","",[2]数据总览!BQ4)</f>
        <v>枪兵</v>
      </c>
      <c r="BR4" s="227" t="str">
        <f>IF([2]数据总览!BR4="","",[2]数据总览!BR4)</f>
        <v/>
      </c>
      <c r="BS4" s="227" t="str">
        <f>IF([2]数据总览!BS4="","",[2]数据总览!BS4)</f>
        <v>刀兵</v>
      </c>
      <c r="BT4" s="227" t="str">
        <f>IF([2]数据总览!BT4="","",[2]数据总览!BT4)</f>
        <v>车骑兵</v>
      </c>
      <c r="BU4" s="227" t="str">
        <f>IF([2]数据总览!BU4="","",[2]数据总览!BU4)</f>
        <v>弓弩兵</v>
      </c>
      <c r="BV4" s="227" t="str">
        <f>IF([2]数据总览!BV4="","",[2]数据总览!BV4)</f>
        <v>枪兵</v>
      </c>
      <c r="BW4" s="227" t="str">
        <f>IF([2]数据总览!BW4="","",[2]数据总览!BW4)</f>
        <v/>
      </c>
      <c r="BX4" s="227" t="str">
        <f>IF([2]数据总览!BX4="","",[2]数据总览!BX4)</f>
        <v/>
      </c>
      <c r="BY4" s="227" t="str">
        <f>IF([2]数据总览!BY4="","",[2]数据总览!BY4)</f>
        <v/>
      </c>
      <c r="BZ4" s="227" t="str">
        <f>IF([2]数据总览!BZ4="","",[2]数据总览!BZ4)</f>
        <v/>
      </c>
      <c r="CA4" s="227" t="str">
        <f>IF([2]数据总览!CA4="","",[2]数据总览!CA4)</f>
        <v/>
      </c>
      <c r="CB4" s="227" t="str">
        <f>IF([2]数据总览!CB4="","",[2]数据总览!CB4)</f>
        <v/>
      </c>
      <c r="CC4" s="227" t="str">
        <f>IF([2]数据总览!CC4="","",[2]数据总览!CC4)</f>
        <v/>
      </c>
      <c r="CD4" s="227" t="str">
        <f>IF([2]数据总览!CD4="","",[2]数据总览!CD4)</f>
        <v/>
      </c>
      <c r="CE4" s="227" t="str">
        <f>IF([2]数据总览!CE4="","",[2]数据总览!CE4)</f>
        <v/>
      </c>
      <c r="CF4" s="227" t="str">
        <f>IF([2]数据总览!CF4="","",[2]数据总览!CF4)</f>
        <v/>
      </c>
      <c r="CG4" s="227" t="str">
        <f>IF([2]数据总览!CG4="","",[2]数据总览!CG4)</f>
        <v/>
      </c>
      <c r="CH4" s="227" t="str">
        <f>IF([2]数据总览!CH4="","",[2]数据总览!CH4)</f>
        <v/>
      </c>
      <c r="CI4" s="227" t="str">
        <f>IF([2]数据总览!CI4="","",[2]数据总览!CI4)</f>
        <v/>
      </c>
      <c r="CJ4" s="227" t="str">
        <f>IF([2]数据总览!CJ4="","",[2]数据总览!CJ4)</f>
        <v/>
      </c>
      <c r="CK4" s="227" t="str">
        <f>IF([2]数据总览!CK4="","",[2]数据总览!CK4)</f>
        <v/>
      </c>
      <c r="CL4" s="227" t="str">
        <f>IF([2]数据总览!CL4="","",[2]数据总览!CL4)</f>
        <v/>
      </c>
      <c r="CM4" s="227" t="str">
        <f>IF([2]数据总览!CM4="","",[2]数据总览!CM4)</f>
        <v/>
      </c>
      <c r="CN4" s="227" t="str">
        <f>IF([2]数据总览!CN4="","",[2]数据总览!CN4)</f>
        <v/>
      </c>
      <c r="CO4" s="227" t="str">
        <f>IF([2]数据总览!CO4="","",[2]数据总览!CO4)</f>
        <v/>
      </c>
      <c r="CP4" s="227" t="str">
        <f>IF([2]数据总览!CP4="","",[2]数据总览!CP4)</f>
        <v/>
      </c>
      <c r="CQ4" s="227" t="str">
        <f>IF([2]数据总览!CQ4="","",[2]数据总览!CQ4)</f>
        <v/>
      </c>
      <c r="CR4" s="227" t="str">
        <f>IF([2]数据总览!CR4="","",[2]数据总览!CR4)</f>
        <v/>
      </c>
      <c r="CS4" s="227" t="str">
        <f>IF([2]数据总览!CS4="","",[2]数据总览!CS4)</f>
        <v/>
      </c>
      <c r="CT4" s="227" t="str">
        <f>IF([2]数据总览!CT4="","",[2]数据总览!CT4)</f>
        <v/>
      </c>
      <c r="CU4" s="227" t="str">
        <f>IF([2]数据总览!CU4="","",[2]数据总览!CU4)</f>
        <v/>
      </c>
      <c r="CV4" s="227" t="str">
        <f>IF([2]数据总览!CV4="","",[2]数据总览!CV4)</f>
        <v/>
      </c>
      <c r="CW4" s="227" t="str">
        <f>IF([2]数据总览!CW4="","",[2]数据总览!CW4)</f>
        <v/>
      </c>
      <c r="CX4" s="227" t="str">
        <f>IF([2]数据总览!CX4="","",[2]数据总览!CX4)</f>
        <v/>
      </c>
      <c r="CY4" s="227" t="str">
        <f>IF([2]数据总览!CY4="","",[2]数据总览!CY4)</f>
        <v/>
      </c>
      <c r="CZ4" s="227" t="str">
        <f>IF([2]数据总览!CZ4="","",[2]数据总览!CZ4)</f>
        <v/>
      </c>
      <c r="DA4" s="227" t="str">
        <f>IF([2]数据总览!DA4="","",[2]数据总览!DA4)</f>
        <v/>
      </c>
      <c r="DB4" s="227" t="str">
        <f>IF([2]数据总览!DB4="","",[2]数据总览!DB4)</f>
        <v/>
      </c>
      <c r="DC4" s="227" t="str">
        <f>IF([2]数据总览!DC4="","",[2]数据总览!DC4)</f>
        <v/>
      </c>
      <c r="DD4" s="227" t="str">
        <f>IF([2]数据总览!DD4="","",[2]数据总览!DD4)</f>
        <v/>
      </c>
      <c r="DE4" s="227" t="str">
        <f>IF([2]数据总览!DE4="","",[2]数据总览!DE4)</f>
        <v/>
      </c>
      <c r="DF4" s="227" t="str">
        <f>IF([2]数据总览!DF4="","",[2]数据总览!DF4)</f>
        <v/>
      </c>
      <c r="DG4" s="227" t="str">
        <f>IF([2]数据总览!DG4="","",[2]数据总览!DG4)</f>
        <v/>
      </c>
      <c r="DH4" s="227" t="str">
        <f>IF([2]数据总览!DH4="","",[2]数据总览!DH4)</f>
        <v/>
      </c>
      <c r="DI4" s="227" t="str">
        <f>IF([2]数据总览!DI4="","",[2]数据总览!DI4)</f>
        <v/>
      </c>
      <c r="DJ4" s="227" t="str">
        <f>IF([2]数据总览!DJ4="","",[2]数据总览!DJ4)</f>
        <v/>
      </c>
      <c r="DK4" s="227" t="str">
        <f>IF([2]数据总览!DK4="","",[2]数据总览!DK4)</f>
        <v/>
      </c>
      <c r="DL4" s="227" t="str">
        <f>IF([2]数据总览!DL4="","",[2]数据总览!DL4)</f>
        <v/>
      </c>
      <c r="DM4" s="227" t="str">
        <f>IF([2]数据总览!DM4="","",[2]数据总览!DM4)</f>
        <v>职业</v>
      </c>
      <c r="DN4" s="227" t="str">
        <f>IF([2]数据总览!DN4="","",[2]数据总览!DN4)</f>
        <v>步将</v>
      </c>
      <c r="DO4" s="227" t="str">
        <f>IF([2]数据总览!DO4="","",[2]数据总览!DO4)</f>
        <v>骑将</v>
      </c>
      <c r="DP4" s="227" t="str">
        <f>IF([2]数据总览!DP4="","",[2]数据总览!DP4)</f>
        <v>弓将</v>
      </c>
      <c r="DQ4" s="227" t="str">
        <f>IF([2]数据总览!DQ4="","",[2]数据总览!DQ4)</f>
        <v>军师</v>
      </c>
      <c r="DR4" s="227" t="str">
        <f>IF([2]数据总览!DR4="","",[2]数据总览!DR4)</f>
        <v/>
      </c>
      <c r="DS4" s="227" t="str">
        <f>IF([2]数据总览!DS4="","",[2]数据总览!DS4)</f>
        <v/>
      </c>
      <c r="DT4" s="227" t="str">
        <f>IF([2]数据总览!DT4="","",[2]数据总览!DT4)</f>
        <v/>
      </c>
      <c r="DU4" s="227" t="str">
        <f>IF([2]数据总览!DU4="","",[2]数据总览!DU4)</f>
        <v/>
      </c>
      <c r="DV4" s="227" t="str">
        <f>IF([2]数据总览!DV4="","",[2]数据总览!DV4)</f>
        <v/>
      </c>
      <c r="DW4" s="227" t="str">
        <f>IF([2]数据总览!DW4="","",[2]数据总览!DW4)</f>
        <v/>
      </c>
      <c r="DX4" s="227" t="str">
        <f>IF([2]数据总览!DX4="","",[2]数据总览!DX4)</f>
        <v/>
      </c>
      <c r="DY4" s="227" t="str">
        <f>IF([2]数据总览!DY4="","",[2]数据总览!DY4)</f>
        <v/>
      </c>
      <c r="DZ4" s="227" t="str">
        <f>IF([2]数据总览!DZ4="","",[2]数据总览!DZ4)</f>
        <v/>
      </c>
      <c r="EA4" s="227" t="str">
        <f>IF([2]数据总览!EA4="","",[2]数据总览!EA4)</f>
        <v/>
      </c>
      <c r="EB4" s="227" t="str">
        <f>IF([2]数据总览!EB4="","",[2]数据总览!EB4)</f>
        <v/>
      </c>
      <c r="EC4" s="227" t="str">
        <f>IF([2]数据总览!EC4="","",[2]数据总览!EC4)</f>
        <v/>
      </c>
      <c r="ED4" s="227" t="str">
        <f>IF([2]数据总览!ED4="","",[2]数据总览!ED4)</f>
        <v/>
      </c>
      <c r="EE4" s="227" t="str">
        <f>IF([2]数据总览!EE4="","",[2]数据总览!EE4)</f>
        <v/>
      </c>
      <c r="EF4" s="227" t="str">
        <f>IF([2]数据总览!EF4="","",[2]数据总览!EF4)</f>
        <v/>
      </c>
      <c r="EG4" s="227" t="str">
        <f>IF([2]数据总览!EG4="","",[2]数据总览!EG4)</f>
        <v/>
      </c>
      <c r="EH4" s="227" t="str">
        <f>IF([2]数据总览!EH4="","",[2]数据总览!EH4)</f>
        <v/>
      </c>
      <c r="EI4" s="227" t="str">
        <f>IF([2]数据总览!EI4="","",[2]数据总览!EI4)</f>
        <v/>
      </c>
      <c r="EJ4" s="227" t="str">
        <f>IF([2]数据总览!EJ4="","",[2]数据总览!EJ4)</f>
        <v/>
      </c>
      <c r="EK4" s="227" t="str">
        <f>IF([2]数据总览!EK4="","",[2]数据总览!EK4)</f>
        <v/>
      </c>
      <c r="EL4" s="227" t="str">
        <f>IF([2]数据总览!EL4="","",[2]数据总览!EL4)</f>
        <v/>
      </c>
      <c r="EM4" s="227" t="str">
        <f>IF([2]数据总览!EM4="","",[2]数据总览!EM4)</f>
        <v/>
      </c>
      <c r="EN4" s="227" t="str">
        <f>IF([2]数据总览!EN4="","",[2]数据总览!EN4)</f>
        <v/>
      </c>
      <c r="EO4" s="227" t="str">
        <f>IF([2]数据总览!EO4="","",[2]数据总览!EO4)</f>
        <v/>
      </c>
      <c r="EP4" s="227" t="str">
        <f>IF([2]数据总览!EP4="","",[2]数据总览!EP4)</f>
        <v/>
      </c>
      <c r="EQ4" s="227" t="str">
        <f>IF([2]数据总览!EQ4="","",[2]数据总览!EQ4)</f>
        <v/>
      </c>
      <c r="ER4" s="227" t="str">
        <f>IF([2]数据总览!ER4="","",[2]数据总览!ER4)</f>
        <v/>
      </c>
      <c r="ES4" s="227" t="str">
        <f>IF([2]数据总览!ES4="","",[2]数据总览!ES4)</f>
        <v/>
      </c>
      <c r="ET4" s="227" t="str">
        <f>IF([2]数据总览!ET4="","",[2]数据总览!ET4)</f>
        <v/>
      </c>
      <c r="EU4" s="227" t="str">
        <f>IF([2]数据总览!EU4="","",[2]数据总览!EU4)</f>
        <v/>
      </c>
      <c r="EV4" s="227" t="str">
        <f>IF([2]数据总览!EV4="","",[2]数据总览!EV4)</f>
        <v/>
      </c>
      <c r="EW4" s="227" t="str">
        <f>IF([2]数据总览!EW4="","",[2]数据总览!EW4)</f>
        <v/>
      </c>
      <c r="EX4" s="227" t="str">
        <f>IF([2]数据总览!EX4="","",[2]数据总览!EX4)</f>
        <v/>
      </c>
      <c r="EY4" s="227" t="str">
        <f>IF([2]数据总览!EY4="","",[2]数据总览!EY4)</f>
        <v/>
      </c>
      <c r="EZ4" s="227" t="str">
        <f>IF([2]数据总览!EZ4="","",[2]数据总览!EZ4)</f>
        <v/>
      </c>
      <c r="FA4" s="227" t="str">
        <f>IF([2]数据总览!FA4="","",[2]数据总览!FA4)</f>
        <v/>
      </c>
    </row>
    <row r="5" spans="1:157" ht="11.25">
      <c r="A5" s="227" t="str">
        <f>IF([2]数据总览!A5="","",[2]数据总览!A5)</f>
        <v/>
      </c>
      <c r="B5" s="227" t="str">
        <f>IF([2]数据总览!B5="","",[2]数据总览!B5)</f>
        <v/>
      </c>
      <c r="C5" s="227" t="str">
        <f>IF([2]数据总览!C5="","",[2]数据总览!C5)</f>
        <v/>
      </c>
      <c r="D5" s="227" t="str">
        <f>IF([2]数据总览!D5="","",[2]数据总览!D5)</f>
        <v/>
      </c>
      <c r="E5" s="227" t="str">
        <f>IF([2]数据总览!E5="","",[2]数据总览!E5)</f>
        <v/>
      </c>
      <c r="F5" s="227" t="str">
        <f>IF([2]数据总览!F5="","",[2]数据总览!F5)</f>
        <v/>
      </c>
      <c r="G5" s="227" t="str">
        <f>IF([2]数据总览!G5="","",[2]数据总览!G5)</f>
        <v/>
      </c>
      <c r="H5" s="227" t="str">
        <f>IF([2]数据总览!H5="","",[2]数据总览!H5)</f>
        <v/>
      </c>
      <c r="I5" s="227" t="str">
        <f>IF([2]数据总览!I5="","",[2]数据总览!I5)</f>
        <v/>
      </c>
      <c r="J5" s="227"/>
      <c r="K5" s="227" t="str">
        <f>IF([2]数据总览!K5="","",[2]数据总览!K5)</f>
        <v/>
      </c>
      <c r="L5" s="227" t="str">
        <f>IF([2]数据总览!L5="","",[2]数据总览!L5)</f>
        <v/>
      </c>
      <c r="M5" s="227" t="str">
        <f>IF([2]数据总览!M5="","",[2]数据总览!M5)</f>
        <v/>
      </c>
      <c r="N5" s="227" t="str">
        <f>IF([2]数据总览!N5="","",[2]数据总览!N5)</f>
        <v/>
      </c>
      <c r="O5" s="227" t="str">
        <f>IF([2]数据总览!O5="","",[2]数据总览!O5)</f>
        <v/>
      </c>
      <c r="P5" s="227" t="str">
        <f>IF([2]数据总览!P5="","",[2]数据总览!P5)</f>
        <v>0星</v>
      </c>
      <c r="Q5" s="227">
        <f>IF([2]数据总览!Q5="","",[2]数据总览!Q5)</f>
        <v>1.6262287655151603E-2</v>
      </c>
      <c r="R5" s="227">
        <f>IF([2]数据总览!R5="","",[2]数据总览!R5)</f>
        <v>1.6262287655151603E-2</v>
      </c>
      <c r="S5" s="227">
        <f>IF([2]数据总览!S5="","",[2]数据总览!S5)</f>
        <v>6.5049150620606455E-2</v>
      </c>
      <c r="T5" s="227">
        <f>IF([2]数据总览!T5="","",[2]数据总览!T5)</f>
        <v>0.65327778901461919</v>
      </c>
      <c r="U5" s="227">
        <f>IF([2]数据总览!U5="","",[2]数据总览!U5)</f>
        <v>0.90861665821171922</v>
      </c>
      <c r="V5" s="227">
        <f>IF([2]数据总览!V5="","",[2]数据总览!V5)</f>
        <v>1.1639555274088194</v>
      </c>
      <c r="W5" s="227">
        <f>IF([2]数据总览!W5="","",[2]数据总览!W5)</f>
        <v>1.1639555274088194</v>
      </c>
      <c r="X5" s="227" t="str">
        <f>IF([2]数据总览!X5="","",[2]数据总览!X5)</f>
        <v/>
      </c>
      <c r="Y5" s="227" t="str">
        <f>IF([2]数据总览!Y5="","",[2]数据总览!Y5)</f>
        <v/>
      </c>
      <c r="Z5" s="227" t="str">
        <f>IF([2]数据总览!Z5="","",[2]数据总览!Z5)</f>
        <v/>
      </c>
      <c r="AA5" s="227">
        <f>IF([2]数据总览!AA5="","",[2]数据总览!AA5)</f>
        <v>0</v>
      </c>
      <c r="AB5" s="227">
        <f>IF([2]数据总览!AB5="","",[2]数据总览!AB5)</f>
        <v>1</v>
      </c>
      <c r="AC5" s="227">
        <f>IF([2]数据总览!AC5="","",[2]数据总览!AC5)</f>
        <v>1</v>
      </c>
      <c r="AD5" s="227">
        <f>IF([2]数据总览!AD5="","",[2]数据总览!AD5)</f>
        <v>1</v>
      </c>
      <c r="AE5" s="227">
        <f>IF([2]数据总览!AE5="","",[2]数据总览!AE5)</f>
        <v>1</v>
      </c>
      <c r="AF5" s="227">
        <f>IF([2]数据总览!AF5="","",[2]数据总览!AF5)</f>
        <v>1</v>
      </c>
      <c r="AG5" s="227">
        <f>IF([2]数据总览!AG5="","",[2]数据总览!AG5)</f>
        <v>1</v>
      </c>
      <c r="AH5" s="227">
        <f>IF([2]数据总览!AH5="","",[2]数据总览!AH5)</f>
        <v>1</v>
      </c>
      <c r="AI5" s="227">
        <f>IF([2]数据总览!AI5="","",[2]数据总览!AI5)</f>
        <v>1</v>
      </c>
      <c r="AJ5" s="227" t="str">
        <f>IF([2]数据总览!AJ5="","",[2]数据总览!AJ5)</f>
        <v/>
      </c>
      <c r="AK5" s="227" t="str">
        <f>IF([2]数据总览!AK5="","",[2]数据总览!AK5)</f>
        <v/>
      </c>
      <c r="AL5" s="227" t="str">
        <f>IF([2]数据总览!AL5="","",[2]数据总览!AL5)</f>
        <v/>
      </c>
      <c r="AM5" s="227">
        <f>IF([2]数据总览!AM5="","",[2]数据总览!AM5)</f>
        <v>0.5</v>
      </c>
      <c r="AN5" s="227">
        <f>IF([2]数据总览!AN5="","",[2]数据总览!AN5)</f>
        <v>0.5</v>
      </c>
      <c r="AO5" s="227">
        <f>IF([2]数据总览!AO5="","",[2]数据总览!AO5)</f>
        <v>0.5</v>
      </c>
      <c r="AP5" s="227">
        <f>IF([2]数据总览!AP5="","",[2]数据总览!AP5)</f>
        <v>0.5</v>
      </c>
      <c r="AQ5" s="227">
        <f>IF([2]数据总览!AQ5="","",[2]数据总览!AQ5)</f>
        <v>0.5</v>
      </c>
      <c r="AR5" s="227">
        <f>IF([2]数据总览!AR5="","",[2]数据总览!AR5)</f>
        <v>0.5</v>
      </c>
      <c r="AS5" s="227">
        <f>IF([2]数据总览!AS5="","",[2]数据总览!AS5)</f>
        <v>0.5</v>
      </c>
      <c r="AT5" s="227">
        <f>IF([2]数据总览!AT5="","",[2]数据总览!AT5)</f>
        <v>0.5</v>
      </c>
      <c r="AU5" s="227" t="str">
        <f>IF([2]数据总览!AU5="","",[2]数据总览!AU5)</f>
        <v/>
      </c>
      <c r="AV5" s="227">
        <f>IF([2]数据总览!AV5="","",[2]数据总览!AV5)</f>
        <v>1</v>
      </c>
      <c r="AW5" s="227">
        <f>IF([2]数据总览!AW5="","",[2]数据总览!AW5)</f>
        <v>1</v>
      </c>
      <c r="AX5" s="227">
        <f>IF([2]数据总览!AX5="","",[2]数据总览!AX5)</f>
        <v>1</v>
      </c>
      <c r="AY5" s="227">
        <f>IF([2]数据总览!AY5="","",[2]数据总览!AY5)</f>
        <v>1</v>
      </c>
      <c r="AZ5" s="227">
        <f>IF([2]数据总览!AZ5="","",[2]数据总览!AZ5)</f>
        <v>1</v>
      </c>
      <c r="BA5" s="227">
        <f>IF([2]数据总览!BA5="","",[2]数据总览!BA5)</f>
        <v>1</v>
      </c>
      <c r="BB5" s="227">
        <f>IF([2]数据总览!BB5="","",[2]数据总览!BB5)</f>
        <v>1</v>
      </c>
      <c r="BC5" s="227">
        <f>IF([2]数据总览!BC5="","",[2]数据总览!BC5)</f>
        <v>1</v>
      </c>
      <c r="BD5" s="227" t="str">
        <f>IF([2]数据总览!BD5="","",[2]数据总览!BD5)</f>
        <v/>
      </c>
      <c r="BE5" s="227">
        <f>IF([2]数据总览!BE5="","",[2]数据总览!BE5)</f>
        <v>3.8001830203700522E-2</v>
      </c>
      <c r="BF5" s="227">
        <f>IF([2]数据总览!BF5="","",[2]数据总览!BF5)</f>
        <v>2.2135478453125725E-2</v>
      </c>
      <c r="BG5" s="227">
        <f>IF([2]数据总览!BG5="","",[2]数据总览!BG5)</f>
        <v>2.3745381037887467E-2</v>
      </c>
      <c r="BH5" s="227">
        <f>IF([2]数据总览!BH5="","",[2]数据总览!BH5)</f>
        <v>2.2945585784012103E-2</v>
      </c>
      <c r="BI5" s="227">
        <f>IF([2]数据总览!BI5="","",[2]数据总览!BI5)</f>
        <v>1.6998048825448198E-2</v>
      </c>
      <c r="BJ5" s="227">
        <f>IF([2]数据总览!BJ5="","",[2]数据总览!BJ5)</f>
        <v>2.2050545715399678E-2</v>
      </c>
      <c r="BK5" s="227">
        <f>IF([2]数据总览!BK5="","",[2]数据总览!BK5)</f>
        <v>2.412477037725741E-2</v>
      </c>
      <c r="BL5" s="227">
        <f>IF([2]数据总览!BL5="","",[2]数据总览!BL5)</f>
        <v>2.2855326746422832E-2</v>
      </c>
      <c r="BM5" s="227" t="str">
        <f>IF([2]数据总览!BM5="","",[2]数据总览!BM5)</f>
        <v/>
      </c>
      <c r="BN5" s="227">
        <f>IF([2]数据总览!BN5="","",[2]数据总览!BN5)</f>
        <v>0</v>
      </c>
      <c r="BO5" s="227">
        <f>IF([2]数据总览!BO5="","",[2]数据总览!BO5)</f>
        <v>0</v>
      </c>
      <c r="BP5" s="227">
        <f>IF([2]数据总览!BP5="","",[2]数据总览!BP5)</f>
        <v>0</v>
      </c>
      <c r="BQ5" s="227">
        <f>IF([2]数据总览!BQ5="","",[2]数据总览!BQ5)</f>
        <v>0</v>
      </c>
      <c r="BR5" s="227" t="str">
        <f>IF([2]数据总览!BR5="","",[2]数据总览!BR5)</f>
        <v/>
      </c>
      <c r="BS5" s="227">
        <f>IF([2]数据总览!BS5="","",[2]数据总览!BS5)</f>
        <v>5.4528049999999988</v>
      </c>
      <c r="BT5" s="227">
        <f>IF([2]数据总览!BT5="","",[2]数据总览!BT5)</f>
        <v>4.6088000000000005</v>
      </c>
      <c r="BU5" s="227">
        <f>IF([2]数据总览!BU5="","",[2]数据总览!BU5)</f>
        <v>5.0087500000000009</v>
      </c>
      <c r="BV5" s="227">
        <f>IF([2]数据总览!BV5="","",[2]数据总览!BV5)</f>
        <v>4.8087750000000007</v>
      </c>
      <c r="BW5" s="227" t="str">
        <f>IF([2]数据总览!BW5="","",[2]数据总览!BW5)</f>
        <v/>
      </c>
      <c r="BX5" s="227" t="str">
        <f>IF([2]数据总览!BX5="","",[2]数据总览!BX5)</f>
        <v/>
      </c>
      <c r="BY5" s="227" t="str">
        <f>IF([2]数据总览!BY5="","",[2]数据总览!BY5)</f>
        <v/>
      </c>
      <c r="BZ5" s="227" t="str">
        <f>IF([2]数据总览!BZ5="","",[2]数据总览!BZ5)</f>
        <v/>
      </c>
      <c r="CA5" s="227" t="str">
        <f>IF([2]数据总览!CA5="","",[2]数据总览!CA5)</f>
        <v/>
      </c>
      <c r="CB5" s="227" t="str">
        <f>IF([2]数据总览!CB5="","",[2]数据总览!CB5)</f>
        <v/>
      </c>
      <c r="CC5" s="227" t="str">
        <f>IF([2]数据总览!CC5="","",[2]数据总览!CC5)</f>
        <v/>
      </c>
      <c r="CD5" s="227" t="str">
        <f>IF([2]数据总览!CD5="","",[2]数据总览!CD5)</f>
        <v/>
      </c>
      <c r="CE5" s="227" t="str">
        <f>IF([2]数据总览!CE5="","",[2]数据总览!CE5)</f>
        <v/>
      </c>
      <c r="CF5" s="227" t="str">
        <f>IF([2]数据总览!CF5="","",[2]数据总览!CF5)</f>
        <v/>
      </c>
      <c r="CG5" s="227" t="str">
        <f>IF([2]数据总览!CG5="","",[2]数据总览!CG5)</f>
        <v/>
      </c>
      <c r="CH5" s="227" t="str">
        <f>IF([2]数据总览!CH5="","",[2]数据总览!CH5)</f>
        <v/>
      </c>
      <c r="CI5" s="227" t="str">
        <f>IF([2]数据总览!CI5="","",[2]数据总览!CI5)</f>
        <v/>
      </c>
      <c r="CJ5" s="227" t="str">
        <f>IF([2]数据总览!CJ5="","",[2]数据总览!CJ5)</f>
        <v/>
      </c>
      <c r="CK5" s="227" t="str">
        <f>IF([2]数据总览!CK5="","",[2]数据总览!CK5)</f>
        <v/>
      </c>
      <c r="CL5" s="227" t="str">
        <f>IF([2]数据总览!CL5="","",[2]数据总览!CL5)</f>
        <v/>
      </c>
      <c r="CM5" s="227" t="str">
        <f>IF([2]数据总览!CM5="","",[2]数据总览!CM5)</f>
        <v/>
      </c>
      <c r="CN5" s="227" t="str">
        <f>IF([2]数据总览!CN5="","",[2]数据总览!CN5)</f>
        <v/>
      </c>
      <c r="CO5" s="227" t="str">
        <f>IF([2]数据总览!CO5="","",[2]数据总览!CO5)</f>
        <v/>
      </c>
      <c r="CP5" s="227" t="str">
        <f>IF([2]数据总览!CP5="","",[2]数据总览!CP5)</f>
        <v/>
      </c>
      <c r="CQ5" s="227" t="str">
        <f>IF([2]数据总览!CQ5="","",[2]数据总览!CQ5)</f>
        <v/>
      </c>
      <c r="CR5" s="227" t="str">
        <f>IF([2]数据总览!CR5="","",[2]数据总览!CR5)</f>
        <v/>
      </c>
      <c r="CS5" s="227" t="str">
        <f>IF([2]数据总览!CS5="","",[2]数据总览!CS5)</f>
        <v/>
      </c>
      <c r="CT5" s="227" t="str">
        <f>IF([2]数据总览!CT5="","",[2]数据总览!CT5)</f>
        <v/>
      </c>
      <c r="CU5" s="227" t="str">
        <f>IF([2]数据总览!CU5="","",[2]数据总览!CU5)</f>
        <v/>
      </c>
      <c r="CV5" s="227" t="str">
        <f>IF([2]数据总览!CV5="","",[2]数据总览!CV5)</f>
        <v/>
      </c>
      <c r="CW5" s="227" t="str">
        <f>IF([2]数据总览!CW5="","",[2]数据总览!CW5)</f>
        <v/>
      </c>
      <c r="CX5" s="227" t="str">
        <f>IF([2]数据总览!CX5="","",[2]数据总览!CX5)</f>
        <v/>
      </c>
      <c r="CY5" s="227" t="str">
        <f>IF([2]数据总览!CY5="","",[2]数据总览!CY5)</f>
        <v/>
      </c>
      <c r="CZ5" s="227" t="str">
        <f>IF([2]数据总览!CZ5="","",[2]数据总览!CZ5)</f>
        <v/>
      </c>
      <c r="DA5" s="227" t="str">
        <f>IF([2]数据总览!DA5="","",[2]数据总览!DA5)</f>
        <v/>
      </c>
      <c r="DB5" s="227" t="str">
        <f>IF([2]数据总览!DB5="","",[2]数据总览!DB5)</f>
        <v/>
      </c>
      <c r="DC5" s="227" t="str">
        <f>IF([2]数据总览!DC5="","",[2]数据总览!DC5)</f>
        <v/>
      </c>
      <c r="DD5" s="227" t="str">
        <f>IF([2]数据总览!DD5="","",[2]数据总览!DD5)</f>
        <v/>
      </c>
      <c r="DE5" s="227" t="str">
        <f>IF([2]数据总览!DE5="","",[2]数据总览!DE5)</f>
        <v/>
      </c>
      <c r="DF5" s="227" t="str">
        <f>IF([2]数据总览!DF5="","",[2]数据总览!DF5)</f>
        <v/>
      </c>
      <c r="DG5" s="227" t="str">
        <f>IF([2]数据总览!DG5="","",[2]数据总览!DG5)</f>
        <v/>
      </c>
      <c r="DH5" s="227" t="str">
        <f>IF([2]数据总览!DH5="","",[2]数据总览!DH5)</f>
        <v/>
      </c>
      <c r="DI5" s="227" t="str">
        <f>IF([2]数据总览!DI5="","",[2]数据总览!DI5)</f>
        <v/>
      </c>
      <c r="DJ5" s="227" t="str">
        <f>IF([2]数据总览!DJ5="","",[2]数据总览!DJ5)</f>
        <v/>
      </c>
      <c r="DK5" s="227" t="str">
        <f>IF([2]数据总览!DK5="","",[2]数据总览!DK5)</f>
        <v/>
      </c>
      <c r="DL5" s="227" t="str">
        <f>IF([2]数据总览!DL5="","",[2]数据总览!DL5)</f>
        <v/>
      </c>
      <c r="DM5" s="227" t="str">
        <f>IF([2]数据总览!DM5="","",[2]数据总览!DM5)</f>
        <v>定位</v>
      </c>
      <c r="DN5" s="227" t="str">
        <f>IF([2]数据总览!DN5="","",[2]数据总览!DN5)</f>
        <v>统武型</v>
      </c>
      <c r="DO5" s="227" t="str">
        <f>IF([2]数据总览!DO5="","",[2]数据总览!DO5)</f>
        <v>统智型</v>
      </c>
      <c r="DP5" s="227" t="str">
        <f>IF([2]数据总览!DP5="","",[2]数据总览!DP5)</f>
        <v>纯统型</v>
      </c>
      <c r="DQ5" s="227" t="str">
        <f>IF([2]数据总览!DQ5="","",[2]数据总览!DQ5)</f>
        <v>纯武型</v>
      </c>
      <c r="DR5" s="227" t="str">
        <f>IF([2]数据总览!DR5="","",[2]数据总览!DR5)</f>
        <v>纯智型</v>
      </c>
      <c r="DS5" s="227" t="str">
        <f>IF([2]数据总览!DS5="","",[2]数据总览!DS5)</f>
        <v/>
      </c>
      <c r="DT5" s="227" t="str">
        <f>IF([2]数据总览!DT5="","",[2]数据总览!DT5)</f>
        <v/>
      </c>
      <c r="DU5" s="227" t="str">
        <f>IF([2]数据总览!DU5="","",[2]数据总览!DU5)</f>
        <v/>
      </c>
      <c r="DV5" s="227" t="str">
        <f>IF([2]数据总览!DV5="","",[2]数据总览!DV5)</f>
        <v/>
      </c>
      <c r="DW5" s="227" t="str">
        <f>IF([2]数据总览!DW5="","",[2]数据总览!DW5)</f>
        <v/>
      </c>
      <c r="DX5" s="227" t="str">
        <f>IF([2]数据总览!DX5="","",[2]数据总览!DX5)</f>
        <v>兵种小类</v>
      </c>
      <c r="DY5" s="227" t="str">
        <f>IF([2]数据总览!DY5="","",[2]数据总览!DY5)</f>
        <v>对应调用序号</v>
      </c>
      <c r="DZ5" s="227" t="str">
        <f>IF([2]数据总览!DZ5="","",[2]数据总览!DZ5)</f>
        <v/>
      </c>
      <c r="EA5" s="227" t="str">
        <f>IF([2]数据总览!EA5="","",[2]数据总览!EA5)</f>
        <v/>
      </c>
      <c r="EB5" s="227" t="str">
        <f>IF([2]数据总览!EB5="","",[2]数据总览!EB5)</f>
        <v/>
      </c>
      <c r="EC5" s="227" t="str">
        <f>IF([2]数据总览!EC5="","",[2]数据总览!EC5)</f>
        <v/>
      </c>
      <c r="ED5" s="227" t="str">
        <f>IF([2]数据总览!ED5="","",[2]数据总览!ED5)</f>
        <v/>
      </c>
      <c r="EE5" s="227" t="str">
        <f>IF([2]数据总览!EE5="","",[2]数据总览!EE5)</f>
        <v/>
      </c>
      <c r="EF5" s="227" t="str">
        <f>IF([2]数据总览!EF5="","",[2]数据总览!EF5)</f>
        <v/>
      </c>
      <c r="EG5" s="227" t="str">
        <f>IF([2]数据总览!EG5="","",[2]数据总览!EG5)</f>
        <v/>
      </c>
      <c r="EH5" s="227" t="str">
        <f>IF([2]数据总览!EH5="","",[2]数据总览!EH5)</f>
        <v/>
      </c>
      <c r="EI5" s="227" t="str">
        <f>IF([2]数据总览!EI5="","",[2]数据总览!EI5)</f>
        <v/>
      </c>
      <c r="EJ5" s="227" t="str">
        <f>IF([2]数据总览!EJ5="","",[2]数据总览!EJ5)</f>
        <v/>
      </c>
      <c r="EK5" s="227" t="str">
        <f>IF([2]数据总览!EK5="","",[2]数据总览!EK5)</f>
        <v/>
      </c>
      <c r="EL5" s="227" t="str">
        <f>IF([2]数据总览!EL5="","",[2]数据总览!EL5)</f>
        <v/>
      </c>
      <c r="EM5" s="227" t="str">
        <f>IF([2]数据总览!EM5="","",[2]数据总览!EM5)</f>
        <v/>
      </c>
      <c r="EN5" s="227" t="str">
        <f>IF([2]数据总览!EN5="","",[2]数据总览!EN5)</f>
        <v/>
      </c>
      <c r="EO5" s="227" t="str">
        <f>IF([2]数据总览!EO5="","",[2]数据总览!EO5)</f>
        <v/>
      </c>
      <c r="EP5" s="227" t="str">
        <f>IF([2]数据总览!EP5="","",[2]数据总览!EP5)</f>
        <v/>
      </c>
      <c r="EQ5" s="227" t="str">
        <f>IF([2]数据总览!EQ5="","",[2]数据总览!EQ5)</f>
        <v/>
      </c>
      <c r="ER5" s="227" t="str">
        <f>IF([2]数据总览!ER5="","",[2]数据总览!ER5)</f>
        <v/>
      </c>
      <c r="ES5" s="227" t="str">
        <f>IF([2]数据总览!ES5="","",[2]数据总览!ES5)</f>
        <v/>
      </c>
      <c r="ET5" s="227" t="str">
        <f>IF([2]数据总览!ET5="","",[2]数据总览!ET5)</f>
        <v/>
      </c>
      <c r="EU5" s="227" t="str">
        <f>IF([2]数据总览!EU5="","",[2]数据总览!EU5)</f>
        <v/>
      </c>
      <c r="EV5" s="227" t="str">
        <f>IF([2]数据总览!EV5="","",[2]数据总览!EV5)</f>
        <v/>
      </c>
      <c r="EW5" s="227" t="str">
        <f>IF([2]数据总览!EW5="","",[2]数据总览!EW5)</f>
        <v/>
      </c>
      <c r="EX5" s="227" t="str">
        <f>IF([2]数据总览!EX5="","",[2]数据总览!EX5)</f>
        <v/>
      </c>
      <c r="EY5" s="227" t="str">
        <f>IF([2]数据总览!EY5="","",[2]数据总览!EY5)</f>
        <v/>
      </c>
      <c r="EZ5" s="227" t="str">
        <f>IF([2]数据总览!EZ5="","",[2]数据总览!EZ5)</f>
        <v/>
      </c>
      <c r="FA5" s="227" t="str">
        <f>IF([2]数据总览!FA5="","",[2]数据总览!FA5)</f>
        <v/>
      </c>
    </row>
    <row r="6" spans="1:157" ht="11.25">
      <c r="A6" s="227" t="str">
        <f>IF([2]数据总览!A6="","",[2]数据总览!A6)</f>
        <v/>
      </c>
      <c r="B6" s="227" t="str">
        <f>IF([2]数据总览!B6="","",[2]数据总览!B6)</f>
        <v/>
      </c>
      <c r="C6" s="227" t="str">
        <f>IF([2]数据总览!C6="","",[2]数据总览!C6)</f>
        <v/>
      </c>
      <c r="D6" s="227" t="str">
        <f>IF([2]数据总览!D6="","",[2]数据总览!D6)</f>
        <v/>
      </c>
      <c r="E6" s="227" t="str">
        <f>IF([2]数据总览!E6="","",[2]数据总览!E6)</f>
        <v/>
      </c>
      <c r="F6" s="227" t="str">
        <f>IF([2]数据总览!F6="","",[2]数据总览!F6)</f>
        <v/>
      </c>
      <c r="G6" s="227" t="str">
        <f>IF([2]数据总览!G6="","",[2]数据总览!G6)</f>
        <v/>
      </c>
      <c r="H6" s="227" t="str">
        <f>IF([2]数据总览!H6="","",[2]数据总览!H6)</f>
        <v/>
      </c>
      <c r="I6" s="227" t="str">
        <f>IF([2]数据总览!I6="","",[2]数据总览!I6)</f>
        <v/>
      </c>
      <c r="J6" s="227"/>
      <c r="K6" s="227" t="str">
        <f>IF([2]数据总览!K6="","",[2]数据总览!K6)</f>
        <v/>
      </c>
      <c r="L6" s="227" t="str">
        <f>IF([2]数据总览!L6="","",[2]数据总览!L6)</f>
        <v/>
      </c>
      <c r="M6" s="227" t="str">
        <f>IF([2]数据总览!M6="","",[2]数据总览!M6)</f>
        <v/>
      </c>
      <c r="N6" s="227" t="str">
        <f>IF([2]数据总览!N6="","",[2]数据总览!N6)</f>
        <v/>
      </c>
      <c r="O6" s="227" t="str">
        <f>IF([2]数据总览!O6="","",[2]数据总览!O6)</f>
        <v/>
      </c>
      <c r="P6" s="227" t="str">
        <f>IF([2]数据总览!P6="","",[2]数据总览!P6)</f>
        <v>1星</v>
      </c>
      <c r="Q6" s="227">
        <f>IF([2]数据总览!Q6="","",[2]数据总览!Q6)</f>
        <v>3.2524575310303235E-2</v>
      </c>
      <c r="R6" s="227">
        <f>IF([2]数据总览!R6="","",[2]数据总览!R6)</f>
        <v>3.2524575310303235E-2</v>
      </c>
      <c r="S6" s="227">
        <f>IF([2]数据总览!S6="","",[2]数据总览!S6)</f>
        <v>0.14636058889636452</v>
      </c>
      <c r="T6" s="227">
        <f>IF([2]数据总览!T6="","",[2]数据总览!T6)</f>
        <v>1.0059319869665071</v>
      </c>
      <c r="U6" s="227">
        <f>IF([2]数据总览!U6="","",[2]数据总览!U6)</f>
        <v>1.1266477329551874</v>
      </c>
      <c r="V6" s="227">
        <f>IF([2]数据总览!V6="","",[2]数据总览!V6)</f>
        <v>1.2473634789438675</v>
      </c>
      <c r="W6" s="227">
        <f>IF([2]数据总览!W6="","",[2]数据总览!W6)</f>
        <v>1.2473634789438675</v>
      </c>
      <c r="X6" s="227" t="str">
        <f>IF([2]数据总览!X6="","",[2]数据总览!X6)</f>
        <v/>
      </c>
      <c r="Y6" s="227" t="str">
        <f>IF([2]数据总览!Y6="","",[2]数据总览!Y6)</f>
        <v/>
      </c>
      <c r="Z6" s="227" t="str">
        <f>IF([2]数据总览!Z6="","",[2]数据总览!Z6)</f>
        <v/>
      </c>
      <c r="AA6" s="227">
        <f>IF([2]数据总览!AA6="","",[2]数据总览!AA6)</f>
        <v>1</v>
      </c>
      <c r="AB6" s="227">
        <f>IF([2]数据总览!AB6="","",[2]数据总览!AB6)</f>
        <v>0.96058222222222212</v>
      </c>
      <c r="AC6" s="227">
        <f>IF([2]数据总览!AC6="","",[2]数据总览!AC6)</f>
        <v>0.97865000000000002</v>
      </c>
      <c r="AD6" s="227">
        <f>IF([2]数据总览!AD6="","",[2]数据总览!AD6)</f>
        <v>0.99335000000000007</v>
      </c>
      <c r="AE6" s="227">
        <f>IF([2]数据总览!AE6="","",[2]数据总览!AE6)</f>
        <v>1</v>
      </c>
      <c r="AF6" s="227">
        <f>IF([2]数据总览!AF6="","",[2]数据总览!AF6)</f>
        <v>0.96674125</v>
      </c>
      <c r="AG6" s="227">
        <f>IF([2]数据总览!AG6="","",[2]数据总览!AG6)</f>
        <v>0.97331250000000002</v>
      </c>
      <c r="AH6" s="227">
        <f>IF([2]数据总览!AH6="","",[2]数据总览!AH6)</f>
        <v>0.99376562499999999</v>
      </c>
      <c r="AI6" s="227">
        <f>IF([2]数据总览!AI6="","",[2]数据总览!AI6)</f>
        <v>0.99376562499999999</v>
      </c>
      <c r="AJ6" s="227" t="str">
        <f>IF([2]数据总览!AJ6="","",[2]数据总览!AJ6)</f>
        <v/>
      </c>
      <c r="AK6" s="227" t="str">
        <f>IF([2]数据总览!AK6="","",[2]数据总览!AK6)</f>
        <v/>
      </c>
      <c r="AL6" s="227" t="str">
        <f>IF([2]数据总览!AL6="","",[2]数据总览!AL6)</f>
        <v/>
      </c>
      <c r="AM6" s="227">
        <f>IF([2]数据总览!AM6="","",[2]数据总览!AM6)</f>
        <v>0.5</v>
      </c>
      <c r="AN6" s="227">
        <f>IF([2]数据总览!AN6="","",[2]数据总览!AN6)</f>
        <v>0.5</v>
      </c>
      <c r="AO6" s="227">
        <f>IF([2]数据总览!AO6="","",[2]数据总览!AO6)</f>
        <v>0.5</v>
      </c>
      <c r="AP6" s="227">
        <f>IF([2]数据总览!AP6="","",[2]数据总览!AP6)</f>
        <v>0.5</v>
      </c>
      <c r="AQ6" s="227">
        <f>IF([2]数据总览!AQ6="","",[2]数据总览!AQ6)</f>
        <v>0.5</v>
      </c>
      <c r="AR6" s="227">
        <f>IF([2]数据总览!AR6="","",[2]数据总览!AR6)</f>
        <v>0.5</v>
      </c>
      <c r="AS6" s="227">
        <f>IF([2]数据总览!AS6="","",[2]数据总览!AS6)</f>
        <v>0.5</v>
      </c>
      <c r="AT6" s="227">
        <f>IF([2]数据总览!AT6="","",[2]数据总览!AT6)</f>
        <v>0.5</v>
      </c>
      <c r="AU6" s="227" t="str">
        <f>IF([2]数据总览!AU6="","",[2]数据总览!AU6)</f>
        <v/>
      </c>
      <c r="AV6" s="227">
        <f>IF([2]数据总览!AV6="","",[2]数据总览!AV6)</f>
        <v>0.98666839582588794</v>
      </c>
      <c r="AW6" s="227">
        <f>IF([2]数据总览!AW6="","",[2]数据总览!AW6)</f>
        <v>0.98544329853258372</v>
      </c>
      <c r="AX6" s="227">
        <f>IF([2]数据总览!AX6="","",[2]数据总览!AX6)</f>
        <v>0.98313581339696177</v>
      </c>
      <c r="AY6" s="227">
        <f>IF([2]数据总览!AY6="","",[2]数据总览!AY6)</f>
        <v>0.98731145886800142</v>
      </c>
      <c r="AZ6" s="227">
        <f>IF([2]数据总览!AZ6="","",[2]数据总览!AZ6)</f>
        <v>0.98680696859980022</v>
      </c>
      <c r="BA6" s="227">
        <f>IF([2]数据总览!BA6="","",[2]数据总览!BA6)</f>
        <v>0.98548074679249875</v>
      </c>
      <c r="BB6" s="227">
        <f>IF([2]数据总览!BB6="","",[2]数据总览!BB6)</f>
        <v>0.98298405157881974</v>
      </c>
      <c r="BC6" s="227">
        <f>IF([2]数据总览!BC6="","",[2]数据总览!BC6)</f>
        <v>0.98734183145809806</v>
      </c>
      <c r="BD6" s="227" t="str">
        <f>IF([2]数据总览!BD6="","",[2]数据总览!BD6)</f>
        <v/>
      </c>
      <c r="BE6" s="227">
        <f>IF([2]数据总览!BE6="","",[2]数据总览!BE6)</f>
        <v>7.5497035049233496E-2</v>
      </c>
      <c r="BF6" s="227">
        <f>IF([2]数据总览!BF6="","",[2]数据总览!BF6)</f>
        <v>4.3948737354570867E-2</v>
      </c>
      <c r="BG6" s="227">
        <f>IF([2]数据总览!BG6="","",[2]数据总览!BG6)</f>
        <v>4.7090315538991748E-2</v>
      </c>
      <c r="BH6" s="227">
        <f>IF([2]数据总览!BH6="","",[2]数据总览!BH6)</f>
        <v>4.5600025559005962E-2</v>
      </c>
      <c r="BI6" s="227">
        <f>IF([2]数据总览!BI6="","",[2]数据总览!BI6)</f>
        <v>3.3771841859000132E-2</v>
      </c>
      <c r="BJ6" s="227">
        <f>IF([2]数据总览!BJ6="","",[2]数据总览!BJ6)</f>
        <v>4.3780933974193893E-2</v>
      </c>
      <c r="BK6" s="227">
        <f>IF([2]数据总览!BK6="","",[2]数据总览!BK6)</f>
        <v>4.7839034906102591E-2</v>
      </c>
      <c r="BL6" s="227">
        <f>IF([2]数据总览!BL6="","",[2]数据总览!BL6)</f>
        <v>4.5421346914809209E-2</v>
      </c>
      <c r="BM6" s="227" t="str">
        <f>IF([2]数据总览!BM6="","",[2]数据总览!BM6)</f>
        <v/>
      </c>
      <c r="BN6" s="227">
        <f>IF([2]数据总览!BN6="","",[2]数据总览!BN6)</f>
        <v>9.4602666666666924</v>
      </c>
      <c r="BO6" s="227">
        <f>IF([2]数据总览!BO6="","",[2]数据总览!BO6)</f>
        <v>5.1239999999999952</v>
      </c>
      <c r="BP6" s="227">
        <f>IF([2]数据总览!BP6="","",[2]数据总览!BP6)</f>
        <v>1.5959999999999841</v>
      </c>
      <c r="BQ6" s="227">
        <f>IF([2]数据总览!BQ6="","",[2]数据总览!BQ6)</f>
        <v>0</v>
      </c>
      <c r="BR6" s="227" t="str">
        <f>IF([2]数据总览!BR6="","",[2]数据总览!BR6)</f>
        <v/>
      </c>
      <c r="BS6" s="227">
        <f>IF([2]数据总览!BS6="","",[2]数据总览!BS6)</f>
        <v>5.4158175599999989</v>
      </c>
      <c r="BT6" s="227">
        <f>IF([2]数据总览!BT6="","",[2]数据总览!BT6)</f>
        <v>4.5503721511111115</v>
      </c>
      <c r="BU6" s="227">
        <f>IF([2]数据总览!BU6="","",[2]数据总览!BU6)</f>
        <v>4.9037507000000007</v>
      </c>
      <c r="BV6" s="227">
        <f>IF([2]数据总览!BV6="","",[2]数据总览!BV6)</f>
        <v>4.7270614255555561</v>
      </c>
      <c r="BW6" s="227" t="str">
        <f>IF([2]数据总览!BW6="","",[2]数据总览!BW6)</f>
        <v/>
      </c>
      <c r="BX6" s="227" t="str">
        <f>IF([2]数据总览!BX6="","",[2]数据总览!BX6)</f>
        <v/>
      </c>
      <c r="BY6" s="227" t="str">
        <f>IF([2]数据总览!BY6="","",[2]数据总览!BY6)</f>
        <v/>
      </c>
      <c r="BZ6" s="227" t="str">
        <f>IF([2]数据总览!BZ6="","",[2]数据总览!BZ6)</f>
        <v/>
      </c>
      <c r="CA6" s="227" t="str">
        <f>IF([2]数据总览!CA6="","",[2]数据总览!CA6)</f>
        <v/>
      </c>
      <c r="CB6" s="227" t="str">
        <f>IF([2]数据总览!CB6="","",[2]数据总览!CB6)</f>
        <v/>
      </c>
      <c r="CC6" s="227" t="str">
        <f>IF([2]数据总览!CC6="","",[2]数据总览!CC6)</f>
        <v/>
      </c>
      <c r="CD6" s="227" t="str">
        <f>IF([2]数据总览!CD6="","",[2]数据总览!CD6)</f>
        <v/>
      </c>
      <c r="CE6" s="227" t="str">
        <f>IF([2]数据总览!CE6="","",[2]数据总览!CE6)</f>
        <v/>
      </c>
      <c r="CF6" s="227" t="str">
        <f>IF([2]数据总览!CF6="","",[2]数据总览!CF6)</f>
        <v/>
      </c>
      <c r="CG6" s="227" t="str">
        <f>IF([2]数据总览!CG6="","",[2]数据总览!CG6)</f>
        <v/>
      </c>
      <c r="CH6" s="227" t="str">
        <f>IF([2]数据总览!CH6="","",[2]数据总览!CH6)</f>
        <v/>
      </c>
      <c r="CI6" s="227" t="str">
        <f>IF([2]数据总览!CI6="","",[2]数据总览!CI6)</f>
        <v/>
      </c>
      <c r="CJ6" s="227" t="str">
        <f>IF([2]数据总览!CJ6="","",[2]数据总览!CJ6)</f>
        <v/>
      </c>
      <c r="CK6" s="227" t="str">
        <f>IF([2]数据总览!CK6="","",[2]数据总览!CK6)</f>
        <v/>
      </c>
      <c r="CL6" s="227" t="str">
        <f>IF([2]数据总览!CL6="","",[2]数据总览!CL6)</f>
        <v/>
      </c>
      <c r="CM6" s="227" t="str">
        <f>IF([2]数据总览!CM6="","",[2]数据总览!CM6)</f>
        <v/>
      </c>
      <c r="CN6" s="227" t="str">
        <f>IF([2]数据总览!CN6="","",[2]数据总览!CN6)</f>
        <v/>
      </c>
      <c r="CO6" s="227" t="str">
        <f>IF([2]数据总览!CO6="","",[2]数据总览!CO6)</f>
        <v/>
      </c>
      <c r="CP6" s="227" t="str">
        <f>IF([2]数据总览!CP6="","",[2]数据总览!CP6)</f>
        <v/>
      </c>
      <c r="CQ6" s="227" t="str">
        <f>IF([2]数据总览!CQ6="","",[2]数据总览!CQ6)</f>
        <v/>
      </c>
      <c r="CR6" s="227" t="str">
        <f>IF([2]数据总览!CR6="","",[2]数据总览!CR6)</f>
        <v/>
      </c>
      <c r="CS6" s="227" t="str">
        <f>IF([2]数据总览!CS6="","",[2]数据总览!CS6)</f>
        <v/>
      </c>
      <c r="CT6" s="227" t="str">
        <f>IF([2]数据总览!CT6="","",[2]数据总览!CT6)</f>
        <v/>
      </c>
      <c r="CU6" s="227" t="str">
        <f>IF([2]数据总览!CU6="","",[2]数据总览!CU6)</f>
        <v/>
      </c>
      <c r="CV6" s="227" t="str">
        <f>IF([2]数据总览!CV6="","",[2]数据总览!CV6)</f>
        <v/>
      </c>
      <c r="CW6" s="227" t="str">
        <f>IF([2]数据总览!CW6="","",[2]数据总览!CW6)</f>
        <v/>
      </c>
      <c r="CX6" s="227" t="str">
        <f>IF([2]数据总览!CX6="","",[2]数据总览!CX6)</f>
        <v/>
      </c>
      <c r="CY6" s="227" t="str">
        <f>IF([2]数据总览!CY6="","",[2]数据总览!CY6)</f>
        <v/>
      </c>
      <c r="CZ6" s="227" t="str">
        <f>IF([2]数据总览!CZ6="","",[2]数据总览!CZ6)</f>
        <v/>
      </c>
      <c r="DA6" s="227" t="str">
        <f>IF([2]数据总览!DA6="","",[2]数据总览!DA6)</f>
        <v/>
      </c>
      <c r="DB6" s="227" t="str">
        <f>IF([2]数据总览!DB6="","",[2]数据总览!DB6)</f>
        <v/>
      </c>
      <c r="DC6" s="227" t="str">
        <f>IF([2]数据总览!DC6="","",[2]数据总览!DC6)</f>
        <v/>
      </c>
      <c r="DD6" s="227" t="str">
        <f>IF([2]数据总览!DD6="","",[2]数据总览!DD6)</f>
        <v/>
      </c>
      <c r="DE6" s="227" t="str">
        <f>IF([2]数据总览!DE6="","",[2]数据总览!DE6)</f>
        <v/>
      </c>
      <c r="DF6" s="227" t="str">
        <f>IF([2]数据总览!DF6="","",[2]数据总览!DF6)</f>
        <v/>
      </c>
      <c r="DG6" s="227" t="str">
        <f>IF([2]数据总览!DG6="","",[2]数据总览!DG6)</f>
        <v/>
      </c>
      <c r="DH6" s="227" t="str">
        <f>IF([2]数据总览!DH6="","",[2]数据总览!DH6)</f>
        <v/>
      </c>
      <c r="DI6" s="227" t="str">
        <f>IF([2]数据总览!DI6="","",[2]数据总览!DI6)</f>
        <v/>
      </c>
      <c r="DJ6" s="227" t="str">
        <f>IF([2]数据总览!DJ6="","",[2]数据总览!DJ6)</f>
        <v/>
      </c>
      <c r="DK6" s="227" t="str">
        <f>IF([2]数据总览!DK6="","",[2]数据总览!DK6)</f>
        <v/>
      </c>
      <c r="DL6" s="227" t="str">
        <f>IF([2]数据总览!DL6="","",[2]数据总览!DL6)</f>
        <v/>
      </c>
      <c r="DM6" s="227" t="str">
        <f>IF([2]数据总览!DM6="","",[2]数据总览!DM6)</f>
        <v>资质</v>
      </c>
      <c r="DN6" s="227">
        <f>IF([2]数据总览!DN6="","",[2]数据总览!DN6)</f>
        <v>90</v>
      </c>
      <c r="DO6" s="227">
        <f>IF([2]数据总览!DO6="","",[2]数据总览!DO6)</f>
        <v>100</v>
      </c>
      <c r="DP6" s="227">
        <f>IF([2]数据总览!DP6="","",[2]数据总览!DP6)</f>
        <v>110</v>
      </c>
      <c r="DQ6" s="227">
        <f>IF([2]数据总览!DQ6="","",[2]数据总览!DQ6)</f>
        <v>120</v>
      </c>
      <c r="DR6" s="227">
        <f>IF([2]数据总览!DR6="","",[2]数据总览!DR6)</f>
        <v>125</v>
      </c>
      <c r="DS6" s="227">
        <f>IF([2]数据总览!DS6="","",[2]数据总览!DS6)</f>
        <v>130</v>
      </c>
      <c r="DT6" s="227">
        <f>IF([2]数据总览!DT6="","",[2]数据总览!DT6)</f>
        <v>140</v>
      </c>
      <c r="DU6" s="227" t="str">
        <f>IF([2]数据总览!DU6="","",[2]数据总览!DU6)</f>
        <v/>
      </c>
      <c r="DV6" s="227" t="str">
        <f>IF([2]数据总览!DV6="","",[2]数据总览!DV6)</f>
        <v/>
      </c>
      <c r="DW6" s="227" t="str">
        <f>IF([2]数据总览!DW6="","",[2]数据总览!DW6)</f>
        <v/>
      </c>
      <c r="DX6" s="227" t="str">
        <f>IF([2]数据总览!DX6="","",[2]数据总览!DX6)</f>
        <v>刀兵</v>
      </c>
      <c r="DY6" s="227">
        <f>IF([2]数据总览!DY6="","",[2]数据总览!DY6)</f>
        <v>1</v>
      </c>
      <c r="DZ6" s="227" t="str">
        <f>IF([2]数据总览!DZ6="","",[2]数据总览!DZ6)</f>
        <v/>
      </c>
      <c r="EA6" s="227" t="str">
        <f>IF([2]数据总览!EA6="","",[2]数据总览!EA6)</f>
        <v/>
      </c>
      <c r="EB6" s="227" t="str">
        <f>IF([2]数据总览!EB6="","",[2]数据总览!EB6)</f>
        <v/>
      </c>
      <c r="EC6" s="227" t="str">
        <f>IF([2]数据总览!EC6="","",[2]数据总览!EC6)</f>
        <v/>
      </c>
      <c r="ED6" s="227" t="str">
        <f>IF([2]数据总览!ED6="","",[2]数据总览!ED6)</f>
        <v/>
      </c>
      <c r="EE6" s="227" t="str">
        <f>IF([2]数据总览!EE6="","",[2]数据总览!EE6)</f>
        <v/>
      </c>
      <c r="EF6" s="227" t="str">
        <f>IF([2]数据总览!EF6="","",[2]数据总览!EF6)</f>
        <v/>
      </c>
      <c r="EG6" s="227" t="str">
        <f>IF([2]数据总览!EG6="","",[2]数据总览!EG6)</f>
        <v/>
      </c>
      <c r="EH6" s="227" t="str">
        <f>IF([2]数据总览!EH6="","",[2]数据总览!EH6)</f>
        <v/>
      </c>
      <c r="EI6" s="227" t="str">
        <f>IF([2]数据总览!EI6="","",[2]数据总览!EI6)</f>
        <v/>
      </c>
      <c r="EJ6" s="227" t="str">
        <f>IF([2]数据总览!EJ6="","",[2]数据总览!EJ6)</f>
        <v/>
      </c>
      <c r="EK6" s="227" t="str">
        <f>IF([2]数据总览!EK6="","",[2]数据总览!EK6)</f>
        <v/>
      </c>
      <c r="EL6" s="227" t="str">
        <f>IF([2]数据总览!EL6="","",[2]数据总览!EL6)</f>
        <v/>
      </c>
      <c r="EM6" s="227" t="str">
        <f>IF([2]数据总览!EM6="","",[2]数据总览!EM6)</f>
        <v/>
      </c>
      <c r="EN6" s="227" t="str">
        <f>IF([2]数据总览!EN6="","",[2]数据总览!EN6)</f>
        <v/>
      </c>
      <c r="EO6" s="227" t="str">
        <f>IF([2]数据总览!EO6="","",[2]数据总览!EO6)</f>
        <v/>
      </c>
      <c r="EP6" s="227" t="str">
        <f>IF([2]数据总览!EP6="","",[2]数据总览!EP6)</f>
        <v/>
      </c>
      <c r="EQ6" s="227" t="str">
        <f>IF([2]数据总览!EQ6="","",[2]数据总览!EQ6)</f>
        <v/>
      </c>
      <c r="ER6" s="227" t="str">
        <f>IF([2]数据总览!ER6="","",[2]数据总览!ER6)</f>
        <v/>
      </c>
      <c r="ES6" s="227" t="str">
        <f>IF([2]数据总览!ES6="","",[2]数据总览!ES6)</f>
        <v/>
      </c>
      <c r="ET6" s="227" t="str">
        <f>IF([2]数据总览!ET6="","",[2]数据总览!ET6)</f>
        <v/>
      </c>
      <c r="EU6" s="227" t="str">
        <f>IF([2]数据总览!EU6="","",[2]数据总览!EU6)</f>
        <v/>
      </c>
      <c r="EV6" s="227" t="str">
        <f>IF([2]数据总览!EV6="","",[2]数据总览!EV6)</f>
        <v/>
      </c>
      <c r="EW6" s="227" t="str">
        <f>IF([2]数据总览!EW6="","",[2]数据总览!EW6)</f>
        <v/>
      </c>
      <c r="EX6" s="227" t="str">
        <f>IF([2]数据总览!EX6="","",[2]数据总览!EX6)</f>
        <v/>
      </c>
      <c r="EY6" s="227" t="str">
        <f>IF([2]数据总览!EY6="","",[2]数据总览!EY6)</f>
        <v/>
      </c>
      <c r="EZ6" s="227" t="str">
        <f>IF([2]数据总览!EZ6="","",[2]数据总览!EZ6)</f>
        <v/>
      </c>
      <c r="FA6" s="227" t="str">
        <f>IF([2]数据总览!FA6="","",[2]数据总览!FA6)</f>
        <v/>
      </c>
    </row>
    <row r="7" spans="1:157" ht="13.5" customHeight="1">
      <c r="A7" s="227" t="str">
        <f>IF([2]数据总览!A7="","",[2]数据总览!A7)</f>
        <v/>
      </c>
      <c r="B7" s="227" t="str">
        <f>IF([2]数据总览!B7="","",[2]数据总览!B7)</f>
        <v/>
      </c>
      <c r="C7" s="227" t="str">
        <f>IF([2]数据总览!C7="","",[2]数据总览!C7)</f>
        <v/>
      </c>
      <c r="D7" s="227" t="str">
        <f>IF([2]数据总览!D7="","",[2]数据总览!D7)</f>
        <v>将领天赋加乘输出和生存</v>
      </c>
      <c r="E7" s="227" t="str">
        <f>IF([2]数据总览!E7="","",[2]数据总览!E7)</f>
        <v/>
      </c>
      <c r="F7" s="227" t="str">
        <f>IF([2]数据总览!F7="","",[2]数据总览!F7)</f>
        <v/>
      </c>
      <c r="G7" s="227" t="str">
        <f>IF([2]数据总览!G7="","",[2]数据总览!G7)</f>
        <v/>
      </c>
      <c r="H7" s="227" t="str">
        <f>IF([2]数据总览!H7="","",[2]数据总览!H7)</f>
        <v/>
      </c>
      <c r="I7" s="227" t="str">
        <f>IF([2]数据总览!I7="","",[2]数据总览!I7)</f>
        <v/>
      </c>
      <c r="J7" s="227"/>
      <c r="K7" s="227" t="str">
        <f>IF([2]数据总览!K7="","",[2]数据总览!K7)</f>
        <v/>
      </c>
      <c r="L7" s="227" t="str">
        <f>IF([2]数据总览!L7="","",[2]数据总览!L7)</f>
        <v>士兵技能成长</v>
      </c>
      <c r="M7" s="227" t="str">
        <f>IF([2]数据总览!M7="","",[2]数据总览!M7)</f>
        <v/>
      </c>
      <c r="N7" s="227" t="str">
        <f>IF([2]数据总览!N7="","",[2]数据总览!N7)</f>
        <v/>
      </c>
      <c r="O7" s="227" t="str">
        <f>IF([2]数据总览!O7="","",[2]数据总览!O7)</f>
        <v/>
      </c>
      <c r="P7" s="227" t="str">
        <f>IF([2]数据总览!P7="","",[2]数据总览!P7)</f>
        <v>2星</v>
      </c>
      <c r="Q7" s="227">
        <f>IF([2]数据总览!Q7="","",[2]数据总览!Q7)</f>
        <v>4.8786862965454841E-2</v>
      </c>
      <c r="R7" s="227">
        <f>IF([2]数据总览!R7="","",[2]数据总览!R7)</f>
        <v>4.8786862965454841E-2</v>
      </c>
      <c r="S7" s="227">
        <f>IF([2]数据总览!S7="","",[2]数据总览!S7)</f>
        <v>0.26049519965871148</v>
      </c>
      <c r="T7" s="227">
        <f>IF([2]数据总览!T7="","",[2]数据总览!T7)</f>
        <v>1.0939463598901729</v>
      </c>
      <c r="U7" s="227">
        <f>IF([2]数据总览!U7="","",[2]数据总览!U7)</f>
        <v>1.2181101006428805</v>
      </c>
      <c r="V7" s="227">
        <f>IF([2]数据总览!V7="","",[2]数据总览!V7)</f>
        <v>1.3422738413955884</v>
      </c>
      <c r="W7" s="227">
        <f>IF([2]数据总览!W7="","",[2]数据总览!W7)</f>
        <v>1.3422738413955884</v>
      </c>
      <c r="X7" s="227" t="str">
        <f>IF([2]数据总览!X7="","",[2]数据总览!X7)</f>
        <v/>
      </c>
      <c r="Y7" s="227" t="str">
        <f>IF([2]数据总览!Y7="","",[2]数据总览!Y7)</f>
        <v/>
      </c>
      <c r="Z7" s="227" t="str">
        <f>IF([2]数据总览!Z7="","",[2]数据总览!Z7)</f>
        <v/>
      </c>
      <c r="AA7" s="227">
        <f>IF([2]数据总览!AA7="","",[2]数据总览!AA7)</f>
        <v>2</v>
      </c>
      <c r="AB7" s="227">
        <f>IF([2]数据总览!AB7="","",[2]数据总览!AB7)</f>
        <v>0.92137700846090531</v>
      </c>
      <c r="AC7" s="227">
        <f>IF([2]数据总览!AC7="","",[2]数据总览!AC7)</f>
        <v>0.95759791999999988</v>
      </c>
      <c r="AD7" s="227">
        <f>IF([2]数据总览!AD7="","",[2]数据总览!AD7)</f>
        <v>0.98678493333333339</v>
      </c>
      <c r="AE7" s="227">
        <f>IF([2]数据总览!AE7="","",[2]数据总览!AE7)</f>
        <v>1</v>
      </c>
      <c r="AF7" s="227">
        <f>IF([2]数据总览!AF7="","",[2]数据总览!AF7)</f>
        <v>0.93366185088888887</v>
      </c>
      <c r="AG7" s="227">
        <f>IF([2]数据总览!AG7="","",[2]数据总览!AG7)</f>
        <v>0.94699739999999999</v>
      </c>
      <c r="AH7" s="227">
        <f>IF([2]数据总览!AH7="","",[2]数据总览!AH7)</f>
        <v>0.987610875</v>
      </c>
      <c r="AI7" s="227">
        <f>IF([2]数据总览!AI7="","",[2]数据总览!AI7)</f>
        <v>0.987610875</v>
      </c>
      <c r="AJ7" s="227" t="str">
        <f>IF([2]数据总览!AJ7="","",[2]数据总览!AJ7)</f>
        <v/>
      </c>
      <c r="AK7" s="227" t="str">
        <f>IF([2]数据总览!AK7="","",[2]数据总览!AK7)</f>
        <v/>
      </c>
      <c r="AL7" s="227" t="str">
        <f>IF([2]数据总览!AL7="","",[2]数据总览!AL7)</f>
        <v/>
      </c>
      <c r="AM7" s="227">
        <f>IF([2]数据总览!AM7="","",[2]数据总览!AM7)</f>
        <v>0.5</v>
      </c>
      <c r="AN7" s="227">
        <f>IF([2]数据总览!AN7="","",[2]数据总览!AN7)</f>
        <v>0.5</v>
      </c>
      <c r="AO7" s="227">
        <f>IF([2]数据总览!AO7="","",[2]数据总览!AO7)</f>
        <v>0.5</v>
      </c>
      <c r="AP7" s="227">
        <f>IF([2]数据总览!AP7="","",[2]数据总览!AP7)</f>
        <v>0.5</v>
      </c>
      <c r="AQ7" s="227">
        <f>IF([2]数据总览!AQ7="","",[2]数据总览!AQ7)</f>
        <v>0.5</v>
      </c>
      <c r="AR7" s="227">
        <f>IF([2]数据总览!AR7="","",[2]数据总览!AR7)</f>
        <v>0.5</v>
      </c>
      <c r="AS7" s="227">
        <f>IF([2]数据总览!AS7="","",[2]数据总览!AS7)</f>
        <v>0.5</v>
      </c>
      <c r="AT7" s="227">
        <f>IF([2]数据总览!AT7="","",[2]数据总览!AT7)</f>
        <v>0.5</v>
      </c>
      <c r="AU7" s="227" t="str">
        <f>IF([2]数据总览!AU7="","",[2]数据总览!AU7)</f>
        <v/>
      </c>
      <c r="AV7" s="227">
        <f>IF([2]数据总览!AV7="","",[2]数据总览!AV7)</f>
        <v>0.97343788432312073</v>
      </c>
      <c r="AW7" s="227">
        <f>IF([2]数据总览!AW7="","",[2]数据总览!AW7)</f>
        <v>0.97104539595867356</v>
      </c>
      <c r="AX7" s="227">
        <f>IF([2]数据总览!AX7="","",[2]数据总览!AX7)</f>
        <v>0.96643707057231287</v>
      </c>
      <c r="AY7" s="227">
        <f>IF([2]数据总览!AY7="","",[2]数据总览!AY7)</f>
        <v>0.97473823464963727</v>
      </c>
      <c r="AZ7" s="227">
        <f>IF([2]数据总览!AZ7="","",[2]数据总览!AZ7)</f>
        <v>0.97371578989330565</v>
      </c>
      <c r="BA7" s="227">
        <f>IF([2]数据总览!BA7="","",[2]数据总览!BA7)</f>
        <v>0.97112041008334782</v>
      </c>
      <c r="BB7" s="227">
        <f>IF([2]数据总览!BB7="","",[2]数据总览!BB7)</f>
        <v>0.96613260497733611</v>
      </c>
      <c r="BC7" s="227">
        <f>IF([2]数据总览!BC7="","",[2]数据总览!BC7)</f>
        <v>0.97479906607367417</v>
      </c>
      <c r="BD7" s="227" t="str">
        <f>IF([2]数据总览!BD7="","",[2]数据总览!BD7)</f>
        <v/>
      </c>
      <c r="BE7" s="227">
        <f>IF([2]数据总览!BE7="","",[2]数据总览!BE7)</f>
        <v>0.1124894562431302</v>
      </c>
      <c r="BF7" s="227">
        <f>IF([2]数据总览!BF7="","",[2]数据总览!BF7)</f>
        <v>6.5443291793821023E-2</v>
      </c>
      <c r="BG7" s="227">
        <f>IF([2]数据总览!BG7="","",[2]数据总览!BG7)</f>
        <v>7.0038732028871051E-2</v>
      </c>
      <c r="BH7" s="227">
        <f>IF([2]数据总览!BH7="","",[2]数据总览!BH7)</f>
        <v>6.7965965339115739E-2</v>
      </c>
      <c r="BI7" s="227">
        <f>IF([2]数据总览!BI7="","",[2]数据总览!BI7)</f>
        <v>5.0323110397716392E-2</v>
      </c>
      <c r="BJ7" s="227">
        <f>IF([2]数据总览!BJ7="","",[2]数据总览!BJ7)</f>
        <v>6.5194668971894437E-2</v>
      </c>
      <c r="BK7" s="227">
        <f>IF([2]数据总览!BK7="","",[2]数据总览!BK7)</f>
        <v>7.1146762155162357E-2</v>
      </c>
      <c r="BL7" s="227">
        <f>IF([2]数据总览!BL7="","",[2]数据总览!BL7)</f>
        <v>6.7700698082030844E-2</v>
      </c>
      <c r="BM7" s="227" t="str">
        <f>IF([2]数据总览!BM7="","",[2]数据总览!BM7)</f>
        <v/>
      </c>
      <c r="BN7" s="227">
        <f>IF([2]数据总览!BN7="","",[2]数据总览!BN7)</f>
        <v>18.869517969382724</v>
      </c>
      <c r="BO7" s="227">
        <f>IF([2]数据总览!BO7="","",[2]数据总览!BO7)</f>
        <v>10.176499200000027</v>
      </c>
      <c r="BP7" s="227">
        <f>IF([2]数据总览!BP7="","",[2]数据总览!BP7)</f>
        <v>3.171615999999986</v>
      </c>
      <c r="BQ7" s="227">
        <f>IF([2]数据总览!BQ7="","",[2]数据总览!BQ7)</f>
        <v>0</v>
      </c>
      <c r="BR7" s="227" t="str">
        <f>IF([2]数据总览!BR7="","",[2]数据总览!BR7)</f>
        <v/>
      </c>
      <c r="BS7" s="227">
        <f>IF([2]数据总览!BS7="","",[2]数据总览!BS7)</f>
        <v>5.3792193021297772</v>
      </c>
      <c r="BT7" s="227">
        <f>IF([2]数据总览!BT7="","",[2]数据总览!BT7)</f>
        <v>4.4924448683999341</v>
      </c>
      <c r="BU7" s="227">
        <f>IF([2]数据总览!BU7="","",[2]数据总览!BU7)</f>
        <v>4.7996616057066666</v>
      </c>
      <c r="BV7" s="227">
        <f>IF([2]数据总览!BV7="","",[2]数据总览!BV7)</f>
        <v>4.6460532370532999</v>
      </c>
      <c r="BW7" s="227" t="str">
        <f>IF([2]数据总览!BW7="","",[2]数据总览!BW7)</f>
        <v/>
      </c>
      <c r="BX7" s="227" t="str">
        <f>IF([2]数据总览!BX7="","",[2]数据总览!BX7)</f>
        <v/>
      </c>
      <c r="BY7" s="227" t="str">
        <f>IF([2]数据总览!BY7="","",[2]数据总览!BY7)</f>
        <v/>
      </c>
      <c r="BZ7" s="227" t="str">
        <f>IF([2]数据总览!BZ7="","",[2]数据总览!BZ7)</f>
        <v/>
      </c>
      <c r="CA7" s="227" t="str">
        <f>IF([2]数据总览!CA7="","",[2]数据总览!CA7)</f>
        <v/>
      </c>
      <c r="CB7" s="227" t="str">
        <f>IF([2]数据总览!CB7="","",[2]数据总览!CB7)</f>
        <v/>
      </c>
      <c r="CC7" s="227" t="str">
        <f>IF([2]数据总览!CC7="","",[2]数据总览!CC7)</f>
        <v/>
      </c>
      <c r="CD7" s="227" t="str">
        <f>IF([2]数据总览!CD7="","",[2]数据总览!CD7)</f>
        <v/>
      </c>
      <c r="CE7" s="227" t="str">
        <f>IF([2]数据总览!CE7="","",[2]数据总览!CE7)</f>
        <v/>
      </c>
      <c r="CF7" s="227" t="str">
        <f>IF([2]数据总览!CF7="","",[2]数据总览!CF7)</f>
        <v/>
      </c>
      <c r="CG7" s="227" t="str">
        <f>IF([2]数据总览!CG7="","",[2]数据总览!CG7)</f>
        <v/>
      </c>
      <c r="CH7" s="227" t="str">
        <f>IF([2]数据总览!CH7="","",[2]数据总览!CH7)</f>
        <v/>
      </c>
      <c r="CI7" s="227" t="str">
        <f>IF([2]数据总览!CI7="","",[2]数据总览!CI7)</f>
        <v/>
      </c>
      <c r="CJ7" s="227" t="str">
        <f>IF([2]数据总览!CJ7="","",[2]数据总览!CJ7)</f>
        <v/>
      </c>
      <c r="CK7" s="227" t="str">
        <f>IF([2]数据总览!CK7="","",[2]数据总览!CK7)</f>
        <v/>
      </c>
      <c r="CL7" s="227" t="str">
        <f>IF([2]数据总览!CL7="","",[2]数据总览!CL7)</f>
        <v/>
      </c>
      <c r="CM7" s="227" t="str">
        <f>IF([2]数据总览!CM7="","",[2]数据总览!CM7)</f>
        <v/>
      </c>
      <c r="CN7" s="227" t="str">
        <f>IF([2]数据总览!CN7="","",[2]数据总览!CN7)</f>
        <v/>
      </c>
      <c r="CO7" s="227" t="str">
        <f>IF([2]数据总览!CO7="","",[2]数据总览!CO7)</f>
        <v/>
      </c>
      <c r="CP7" s="227" t="str">
        <f>IF([2]数据总览!CP7="","",[2]数据总览!CP7)</f>
        <v/>
      </c>
      <c r="CQ7" s="227" t="str">
        <f>IF([2]数据总览!CQ7="","",[2]数据总览!CQ7)</f>
        <v/>
      </c>
      <c r="CR7" s="227" t="str">
        <f>IF([2]数据总览!CR7="","",[2]数据总览!CR7)</f>
        <v/>
      </c>
      <c r="CS7" s="227" t="str">
        <f>IF([2]数据总览!CS7="","",[2]数据总览!CS7)</f>
        <v/>
      </c>
      <c r="CT7" s="227" t="str">
        <f>IF([2]数据总览!CT7="","",[2]数据总览!CT7)</f>
        <v/>
      </c>
      <c r="CU7" s="227" t="str">
        <f>IF([2]数据总览!CU7="","",[2]数据总览!CU7)</f>
        <v/>
      </c>
      <c r="CV7" s="227" t="str">
        <f>IF([2]数据总览!CV7="","",[2]数据总览!CV7)</f>
        <v/>
      </c>
      <c r="CW7" s="227" t="str">
        <f>IF([2]数据总览!CW7="","",[2]数据总览!CW7)</f>
        <v/>
      </c>
      <c r="CX7" s="227" t="str">
        <f>IF([2]数据总览!CX7="","",[2]数据总览!CX7)</f>
        <v/>
      </c>
      <c r="CY7" s="227" t="str">
        <f>IF([2]数据总览!CY7="","",[2]数据总览!CY7)</f>
        <v/>
      </c>
      <c r="CZ7" s="227" t="str">
        <f>IF([2]数据总览!CZ7="","",[2]数据总览!CZ7)</f>
        <v/>
      </c>
      <c r="DA7" s="227" t="str">
        <f>IF([2]数据总览!DA7="","",[2]数据总览!DA7)</f>
        <v/>
      </c>
      <c r="DB7" s="227" t="str">
        <f>IF([2]数据总览!DB7="","",[2]数据总览!DB7)</f>
        <v/>
      </c>
      <c r="DC7" s="227" t="str">
        <f>IF([2]数据总览!DC7="","",[2]数据总览!DC7)</f>
        <v/>
      </c>
      <c r="DD7" s="227" t="str">
        <f>IF([2]数据总览!DD7="","",[2]数据总览!DD7)</f>
        <v/>
      </c>
      <c r="DE7" s="227" t="str">
        <f>IF([2]数据总览!DE7="","",[2]数据总览!DE7)</f>
        <v/>
      </c>
      <c r="DF7" s="227" t="str">
        <f>IF([2]数据总览!DF7="","",[2]数据总览!DF7)</f>
        <v/>
      </c>
      <c r="DG7" s="227" t="str">
        <f>IF([2]数据总览!DG7="","",[2]数据总览!DG7)</f>
        <v/>
      </c>
      <c r="DH7" s="227" t="str">
        <f>IF([2]数据总览!DH7="","",[2]数据总览!DH7)</f>
        <v/>
      </c>
      <c r="DI7" s="227" t="str">
        <f>IF([2]数据总览!DI7="","",[2]数据总览!DI7)</f>
        <v/>
      </c>
      <c r="DJ7" s="227" t="str">
        <f>IF([2]数据总览!DJ7="","",[2]数据总览!DJ7)</f>
        <v/>
      </c>
      <c r="DK7" s="227" t="str">
        <f>IF([2]数据总览!DK7="","",[2]数据总览!DK7)</f>
        <v/>
      </c>
      <c r="DL7" s="227" t="str">
        <f>IF([2]数据总览!DL7="","",[2]数据总览!DL7)</f>
        <v/>
      </c>
      <c r="DM7" s="227" t="str">
        <f>IF([2]数据总览!DM7="","",[2]数据总览!DM7)</f>
        <v>技能类型</v>
      </c>
      <c r="DN7" s="227" t="str">
        <f>IF([2]数据总览!DN7="","",[2]数据总览!DN7)</f>
        <v>主动</v>
      </c>
      <c r="DO7" s="227" t="str">
        <f>IF([2]数据总览!DO7="","",[2]数据总览!DO7)</f>
        <v>追加</v>
      </c>
      <c r="DP7" s="227" t="str">
        <f>IF([2]数据总览!DP7="","",[2]数据总览!DP7)</f>
        <v>触发</v>
      </c>
      <c r="DQ7" s="227" t="str">
        <f>IF([2]数据总览!DQ7="","",[2]数据总览!DQ7)</f>
        <v>被动</v>
      </c>
      <c r="DR7" s="227" t="str">
        <f>IF([2]数据总览!DR7="","",[2]数据总览!DR7)</f>
        <v/>
      </c>
      <c r="DS7" s="227" t="str">
        <f>IF([2]数据总览!DS7="","",[2]数据总览!DS7)</f>
        <v/>
      </c>
      <c r="DT7" s="227" t="str">
        <f>IF([2]数据总览!DT7="","",[2]数据总览!DT7)</f>
        <v/>
      </c>
      <c r="DU7" s="227" t="str">
        <f>IF([2]数据总览!DU7="","",[2]数据总览!DU7)</f>
        <v/>
      </c>
      <c r="DV7" s="227" t="str">
        <f>IF([2]数据总览!DV7="","",[2]数据总览!DV7)</f>
        <v/>
      </c>
      <c r="DW7" s="227" t="str">
        <f>IF([2]数据总览!DW7="","",[2]数据总览!DW7)</f>
        <v/>
      </c>
      <c r="DX7" s="227" t="str">
        <f>IF([2]数据总览!DX7="","",[2]数据总览!DX7)</f>
        <v>枪兵</v>
      </c>
      <c r="DY7" s="227">
        <f>IF([2]数据总览!DY7="","",[2]数据总览!DY7)</f>
        <v>4</v>
      </c>
      <c r="DZ7" s="227" t="str">
        <f>IF([2]数据总览!DZ7="","",[2]数据总览!DZ7)</f>
        <v/>
      </c>
      <c r="EA7" s="227" t="str">
        <f>IF([2]数据总览!EA7="","",[2]数据总览!EA7)</f>
        <v/>
      </c>
      <c r="EB7" s="227" t="str">
        <f>IF([2]数据总览!EB7="","",[2]数据总览!EB7)</f>
        <v/>
      </c>
      <c r="EC7" s="227" t="str">
        <f>IF([2]数据总览!EC7="","",[2]数据总览!EC7)</f>
        <v/>
      </c>
      <c r="ED7" s="227" t="str">
        <f>IF([2]数据总览!ED7="","",[2]数据总览!ED7)</f>
        <v/>
      </c>
      <c r="EE7" s="227" t="str">
        <f>IF([2]数据总览!EE7="","",[2]数据总览!EE7)</f>
        <v/>
      </c>
      <c r="EF7" s="227" t="str">
        <f>IF([2]数据总览!EF7="","",[2]数据总览!EF7)</f>
        <v/>
      </c>
      <c r="EG7" s="227" t="str">
        <f>IF([2]数据总览!EG7="","",[2]数据总览!EG7)</f>
        <v/>
      </c>
      <c r="EH7" s="227" t="str">
        <f>IF([2]数据总览!EH7="","",[2]数据总览!EH7)</f>
        <v/>
      </c>
      <c r="EI7" s="227" t="str">
        <f>IF([2]数据总览!EI7="","",[2]数据总览!EI7)</f>
        <v/>
      </c>
      <c r="EJ7" s="227" t="str">
        <f>IF([2]数据总览!EJ7="","",[2]数据总览!EJ7)</f>
        <v/>
      </c>
      <c r="EK7" s="227" t="str">
        <f>IF([2]数据总览!EK7="","",[2]数据总览!EK7)</f>
        <v/>
      </c>
      <c r="EL7" s="227" t="str">
        <f>IF([2]数据总览!EL7="","",[2]数据总览!EL7)</f>
        <v/>
      </c>
      <c r="EM7" s="227" t="str">
        <f>IF([2]数据总览!EM7="","",[2]数据总览!EM7)</f>
        <v/>
      </c>
      <c r="EN7" s="227" t="str">
        <f>IF([2]数据总览!EN7="","",[2]数据总览!EN7)</f>
        <v/>
      </c>
      <c r="EO7" s="227" t="str">
        <f>IF([2]数据总览!EO7="","",[2]数据总览!EO7)</f>
        <v/>
      </c>
      <c r="EP7" s="227" t="str">
        <f>IF([2]数据总览!EP7="","",[2]数据总览!EP7)</f>
        <v/>
      </c>
      <c r="EQ7" s="227" t="str">
        <f>IF([2]数据总览!EQ7="","",[2]数据总览!EQ7)</f>
        <v/>
      </c>
      <c r="ER7" s="227" t="str">
        <f>IF([2]数据总览!ER7="","",[2]数据总览!ER7)</f>
        <v/>
      </c>
      <c r="ES7" s="227" t="str">
        <f>IF([2]数据总览!ES7="","",[2]数据总览!ES7)</f>
        <v/>
      </c>
      <c r="ET7" s="227" t="str">
        <f>IF([2]数据总览!ET7="","",[2]数据总览!ET7)</f>
        <v/>
      </c>
      <c r="EU7" s="227" t="str">
        <f>IF([2]数据总览!EU7="","",[2]数据总览!EU7)</f>
        <v/>
      </c>
      <c r="EV7" s="227" t="str">
        <f>IF([2]数据总览!EV7="","",[2]数据总览!EV7)</f>
        <v/>
      </c>
      <c r="EW7" s="227" t="str">
        <f>IF([2]数据总览!EW7="","",[2]数据总览!EW7)</f>
        <v/>
      </c>
      <c r="EX7" s="227" t="str">
        <f>IF([2]数据总览!EX7="","",[2]数据总览!EX7)</f>
        <v/>
      </c>
      <c r="EY7" s="227" t="str">
        <f>IF([2]数据总览!EY7="","",[2]数据总览!EY7)</f>
        <v/>
      </c>
      <c r="EZ7" s="227" t="str">
        <f>IF([2]数据总览!EZ7="","",[2]数据总览!EZ7)</f>
        <v/>
      </c>
      <c r="FA7" s="227" t="str">
        <f>IF([2]数据总览!FA7="","",[2]数据总览!FA7)</f>
        <v/>
      </c>
    </row>
    <row r="8" spans="1:157" ht="11.25">
      <c r="A8" s="227" t="str">
        <f>IF([2]数据总览!A8="","",[2]数据总览!A8)</f>
        <v/>
      </c>
      <c r="B8" s="227" t="str">
        <f>IF([2]数据总览!B8="","",[2]数据总览!B8)</f>
        <v/>
      </c>
      <c r="C8" s="227" t="str">
        <f>IF([2]数据总览!C8="","",[2]数据总览!C8)</f>
        <v/>
      </c>
      <c r="D8" s="227">
        <f>IF([2]数据总览!D8="","",[2]数据总览!D8)</f>
        <v>90</v>
      </c>
      <c r="E8" s="227">
        <f>IF([2]数据总览!E8="","",[2]数据总览!E8)</f>
        <v>100</v>
      </c>
      <c r="F8" s="227">
        <f>IF([2]数据总览!F8="","",[2]数据总览!F8)</f>
        <v>110</v>
      </c>
      <c r="G8" s="227">
        <f>IF([2]数据总览!G8="","",[2]数据总览!G8)</f>
        <v>120</v>
      </c>
      <c r="H8" s="227">
        <f>IF([2]数据总览!H8="","",[2]数据总览!H8)</f>
        <v>125</v>
      </c>
      <c r="I8" s="227">
        <f>IF([2]数据总览!I8="","",[2]数据总览!I8)</f>
        <v>130</v>
      </c>
      <c r="J8" s="227"/>
      <c r="K8" s="227" t="str">
        <f>IF([2]数据总览!K8="","",[2]数据总览!K8)</f>
        <v>阶位</v>
      </c>
      <c r="L8" s="227" t="str">
        <f>IF([2]数据总览!L8="","",[2]数据总览!L8)</f>
        <v>个性特性数值</v>
      </c>
      <c r="M8" s="227" t="str">
        <f>IF([2]数据总览!M8="","",[2]数据总览!M8)</f>
        <v>共用特性数值</v>
      </c>
      <c r="N8" s="227" t="str">
        <f>IF([2]数据总览!N8="","",[2]数据总览!N8)</f>
        <v/>
      </c>
      <c r="O8" s="227" t="str">
        <f>IF([2]数据总览!O8="","",[2]数据总览!O8)</f>
        <v/>
      </c>
      <c r="P8" s="227" t="str">
        <f>IF([2]数据总览!P8="","",[2]数据总览!P8)</f>
        <v>3星</v>
      </c>
      <c r="Q8" s="227">
        <f>IF([2]数据总览!Q8="","",[2]数据总览!Q8)</f>
        <v>6.5049150620606455E-2</v>
      </c>
      <c r="R8" s="227">
        <f>IF([2]数据总览!R8="","",[2]数据总览!R8)</f>
        <v>6.5049150620606455E-2</v>
      </c>
      <c r="S8" s="227">
        <f>IF([2]数据总览!S8="","",[2]数据总览!S8)</f>
        <v>0.38690288698709019</v>
      </c>
      <c r="T8" s="227">
        <f>IF([2]数据总览!T8="","",[2]数据总览!T8)</f>
        <v>1.1837356247714634</v>
      </c>
      <c r="U8" s="227">
        <f>IF([2]数据总览!U8="","",[2]数据总览!U8)</f>
        <v>1.2896008913862398</v>
      </c>
      <c r="V8" s="227">
        <f>IF([2]数据总览!V8="","",[2]数据总览!V8)</f>
        <v>1.3954661580010161</v>
      </c>
      <c r="W8" s="227">
        <f>IF([2]数据总览!W8="","",[2]数据总览!W8)</f>
        <v>1.3954661580010161</v>
      </c>
      <c r="X8" s="227" t="str">
        <f>IF([2]数据总览!X8="","",[2]数据总览!X8)</f>
        <v/>
      </c>
      <c r="Y8" s="227" t="str">
        <f>IF([2]数据总览!Y8="","",[2]数据总览!Y8)</f>
        <v/>
      </c>
      <c r="Z8" s="227" t="str">
        <f>IF([2]数据总览!Z8="","",[2]数据总览!Z8)</f>
        <v/>
      </c>
      <c r="AA8" s="227">
        <f>IF([2]数据总览!AA8="","",[2]数据总览!AA8)</f>
        <v>3</v>
      </c>
      <c r="AB8" s="227">
        <f>IF([2]数据总览!AB8="","",[2]数据总览!AB8)</f>
        <v>0.88238321244490869</v>
      </c>
      <c r="AC8" s="227">
        <f>IF([2]数据总览!AC8="","",[2]数据总览!AC8)</f>
        <v>0.93684013060266669</v>
      </c>
      <c r="AD8" s="227">
        <f>IF([2]数据总览!AD8="","",[2]数据总览!AD8)</f>
        <v>0.98030340970666674</v>
      </c>
      <c r="AE8" s="227">
        <f>IF([2]数据总览!AE8="","",[2]数据总览!AE8)</f>
        <v>1</v>
      </c>
      <c r="AF8" s="227">
        <f>IF([2]数据总览!AF8="","",[2]数据总览!AF8)</f>
        <v>0.90076083550039177</v>
      </c>
      <c r="AG8" s="227">
        <f>IF([2]数据总览!AG8="","",[2]数据总览!AG8)</f>
        <v>0.92105016325333333</v>
      </c>
      <c r="AH8" s="227">
        <f>IF([2]数据总览!AH8="","",[2]数据总览!AH8)</f>
        <v>0.9815344466</v>
      </c>
      <c r="AI8" s="227">
        <f>IF([2]数据总览!AI8="","",[2]数据总览!AI8)</f>
        <v>0.9815344466</v>
      </c>
      <c r="AJ8" s="227" t="str">
        <f>IF([2]数据总览!AJ8="","",[2]数据总览!AJ8)</f>
        <v/>
      </c>
      <c r="AK8" s="227" t="str">
        <f>IF([2]数据总览!AK8="","",[2]数据总览!AK8)</f>
        <v/>
      </c>
      <c r="AL8" s="227" t="str">
        <f>IF([2]数据总览!AL8="","",[2]数据总览!AL8)</f>
        <v/>
      </c>
      <c r="AM8" s="227">
        <f>IF([2]数据总览!AM8="","",[2]数据总览!AM8)</f>
        <v>0.5</v>
      </c>
      <c r="AN8" s="227">
        <f>IF([2]数据总览!AN8="","",[2]数据总览!AN8)</f>
        <v>0.5</v>
      </c>
      <c r="AO8" s="227">
        <f>IF([2]数据总览!AO8="","",[2]数据总览!AO8)</f>
        <v>0.5</v>
      </c>
      <c r="AP8" s="227">
        <f>IF([2]数据总览!AP8="","",[2]数据总览!AP8)</f>
        <v>0.5</v>
      </c>
      <c r="AQ8" s="227">
        <f>IF([2]数据总览!AQ8="","",[2]数据总览!AQ8)</f>
        <v>0.5</v>
      </c>
      <c r="AR8" s="227">
        <f>IF([2]数据总览!AR8="","",[2]数据总览!AR8)</f>
        <v>0.5</v>
      </c>
      <c r="AS8" s="227">
        <f>IF([2]数据总览!AS8="","",[2]数据总览!AS8)</f>
        <v>0.5</v>
      </c>
      <c r="AT8" s="227">
        <f>IF([2]数据总览!AT8="","",[2]数据总览!AT8)</f>
        <v>0.5</v>
      </c>
      <c r="AU8" s="227" t="str">
        <f>IF([2]数据总览!AU8="","",[2]数据总览!AU8)</f>
        <v/>
      </c>
      <c r="AV8" s="227">
        <f>IF([2]数据总览!AV8="","",[2]数据总览!AV8)</f>
        <v>0.96030759880453032</v>
      </c>
      <c r="AW8" s="227">
        <f>IF([2]数据总览!AW8="","",[2]数据总览!AW8)</f>
        <v>0.95680464274602595</v>
      </c>
      <c r="AX8" s="227">
        <f>IF([2]数据总览!AX8="","",[2]数据总览!AX8)</f>
        <v>0.94990242328969243</v>
      </c>
      <c r="AY8" s="227">
        <f>IF([2]数据总览!AY8="","",[2]数据总览!AY8)</f>
        <v>0.96227929123369349</v>
      </c>
      <c r="AZ8" s="227">
        <f>IF([2]数据总览!AZ8="","",[2]数据总览!AZ8)</f>
        <v>0.96072563570256519</v>
      </c>
      <c r="BA8" s="227">
        <f>IF([2]数据总览!BA8="","",[2]数据总览!BA8)</f>
        <v>0.95691734932773609</v>
      </c>
      <c r="BB8" s="227">
        <f>IF([2]数据总览!BB8="","",[2]数据总览!BB8)</f>
        <v>0.949444255961435</v>
      </c>
      <c r="BC8" s="227">
        <f>IF([2]数据总览!BC8="","",[2]数据总览!BC8)</f>
        <v>0.96237067316838154</v>
      </c>
      <c r="BD8" s="227" t="str">
        <f>IF([2]数据总览!BD8="","",[2]数据总览!BD8)</f>
        <v/>
      </c>
      <c r="BE8" s="227">
        <f>IF([2]数据总览!BE8="","",[2]数据总览!BE8)</f>
        <v>0.14898290255622332</v>
      </c>
      <c r="BF8" s="227">
        <f>IF([2]数据总览!BF8="","",[2]数据总览!BF8)</f>
        <v>8.6622620347176327E-2</v>
      </c>
      <c r="BG8" s="227">
        <f>IF([2]数据总览!BG8="","",[2]数据总览!BG8)</f>
        <v>9.259452701869747E-2</v>
      </c>
      <c r="BH8" s="227">
        <f>IF([2]数据总览!BH8="","",[2]数据总览!BH8)</f>
        <v>9.0046027364296802E-2</v>
      </c>
      <c r="BI8" s="227">
        <f>IF([2]数据总览!BI8="","",[2]数据总览!BI8)</f>
        <v>6.6653571661248356E-2</v>
      </c>
      <c r="BJ8" s="227">
        <f>IF([2]数据总览!BJ8="","",[2]数据总览!BJ8)</f>
        <v>8.629521872910477E-2</v>
      </c>
      <c r="BK8" s="227">
        <f>IF([2]数据总览!BK8="","",[2]数据总览!BK8)</f>
        <v>9.4051886816237981E-2</v>
      </c>
      <c r="BL8" s="227">
        <f>IF([2]数据总览!BL8="","",[2]数据总览!BL8)</f>
        <v>8.9695994268469109E-2</v>
      </c>
      <c r="BM8" s="227" t="str">
        <f>IF([2]数据总览!BM8="","",[2]数据总览!BM8)</f>
        <v/>
      </c>
      <c r="BN8" s="227">
        <f>IF([2]数据总览!BN8="","",[2]数据总览!BN8)</f>
        <v>28.228029013221914</v>
      </c>
      <c r="BO8" s="227">
        <f>IF([2]数据总览!BO8="","",[2]数据总览!BO8)</f>
        <v>15.158368655359995</v>
      </c>
      <c r="BP8" s="227">
        <f>IF([2]数据总览!BP8="","",[2]数据总览!BP8)</f>
        <v>4.7271816703999825</v>
      </c>
      <c r="BQ8" s="227">
        <f>IF([2]数据总览!BQ8="","",[2]数据总览!BQ8)</f>
        <v>0</v>
      </c>
      <c r="BR8" s="227" t="str">
        <f>IF([2]数据总览!BR8="","",[2]数据总览!BR8)</f>
        <v/>
      </c>
      <c r="BS8" s="227">
        <f>IF([2]数据总览!BS8="","",[2]数据总览!BS8)</f>
        <v>5.3430056077421568</v>
      </c>
      <c r="BT8" s="227">
        <f>IF([2]数据总览!BT8="","",[2]数据总览!BT8)</f>
        <v>4.4350130884221137</v>
      </c>
      <c r="BU8" s="227">
        <f>IF([2]数据总览!BU8="","",[2]数据总览!BU8)</f>
        <v>4.6964735933170196</v>
      </c>
      <c r="BV8" s="227">
        <f>IF([2]数据总览!BV8="","",[2]数据总览!BV8)</f>
        <v>4.5657433408695667</v>
      </c>
      <c r="BW8" s="227" t="str">
        <f>IF([2]数据总览!BW8="","",[2]数据总览!BW8)</f>
        <v/>
      </c>
      <c r="BX8" s="227" t="str">
        <f>IF([2]数据总览!BX8="","",[2]数据总览!BX8)</f>
        <v/>
      </c>
      <c r="BY8" s="227" t="str">
        <f>IF([2]数据总览!BY8="","",[2]数据总览!BY8)</f>
        <v/>
      </c>
      <c r="BZ8" s="227" t="str">
        <f>IF([2]数据总览!BZ8="","",[2]数据总览!BZ8)</f>
        <v/>
      </c>
      <c r="CA8" s="227" t="str">
        <f>IF([2]数据总览!CA8="","",[2]数据总览!CA8)</f>
        <v/>
      </c>
      <c r="CB8" s="227" t="str">
        <f>IF([2]数据总览!CB8="","",[2]数据总览!CB8)</f>
        <v>属性加成修正率</v>
      </c>
      <c r="CC8" s="227" t="str">
        <f>IF([2]数据总览!CC8="","",[2]数据总览!CC8)</f>
        <v/>
      </c>
      <c r="CD8" s="227" t="str">
        <f>IF([2]数据总览!CD8="","",[2]数据总览!CD8)</f>
        <v/>
      </c>
      <c r="CE8" s="227" t="str">
        <f>IF([2]数据总览!CE8="","",[2]数据总览!CE8)</f>
        <v/>
      </c>
      <c r="CF8" s="227" t="str">
        <f>IF([2]数据总览!CF8="","",[2]数据总览!CF8)</f>
        <v/>
      </c>
      <c r="CG8" s="227" t="str">
        <f>IF([2]数据总览!CG8="","",[2]数据总览!CG8)</f>
        <v>标准三维基础值</v>
      </c>
      <c r="CH8" s="227" t="str">
        <f>IF([2]数据总览!CH8="","",[2]数据总览!CH8)</f>
        <v/>
      </c>
      <c r="CI8" s="227" t="str">
        <f>IF([2]数据总览!CI8="","",[2]数据总览!CI8)</f>
        <v/>
      </c>
      <c r="CJ8" s="227" t="str">
        <f>IF([2]数据总览!CJ8="","",[2]数据总览!CJ8)</f>
        <v/>
      </c>
      <c r="CK8" s="227" t="str">
        <f>IF([2]数据总览!CK8="","",[2]数据总览!CK8)</f>
        <v/>
      </c>
      <c r="CL8" s="227" t="str">
        <f>IF([2]数据总览!CL8="","",[2]数据总览!CL8)</f>
        <v/>
      </c>
      <c r="CM8" s="227" t="str">
        <f>IF([2]数据总览!CM8="","",[2]数据总览!CM8)</f>
        <v/>
      </c>
      <c r="CN8" s="227" t="str">
        <f>IF([2]数据总览!CN8="","",[2]数据总览!CN8)</f>
        <v/>
      </c>
      <c r="CO8" s="227" t="str">
        <f>IF([2]数据总览!CO8="","",[2]数据总览!CO8)</f>
        <v/>
      </c>
      <c r="CP8" s="227" t="str">
        <f>IF([2]数据总览!CP8="","",[2]数据总览!CP8)</f>
        <v/>
      </c>
      <c r="CQ8" s="227" t="str">
        <f>IF([2]数据总览!CQ8="","",[2]数据总览!CQ8)</f>
        <v/>
      </c>
      <c r="CR8" s="227" t="str">
        <f>IF([2]数据总览!CR8="","",[2]数据总览!CR8)</f>
        <v/>
      </c>
      <c r="CS8" s="227" t="str">
        <f>IF([2]数据总览!CS8="","",[2]数据总览!CS8)</f>
        <v/>
      </c>
      <c r="CT8" s="227" t="str">
        <f>IF([2]数据总览!CT8="","",[2]数据总览!CT8)</f>
        <v/>
      </c>
      <c r="CU8" s="227" t="str">
        <f>IF([2]数据总览!CU8="","",[2]数据总览!CU8)</f>
        <v/>
      </c>
      <c r="CV8" s="227" t="str">
        <f>IF([2]数据总览!CV8="","",[2]数据总览!CV8)</f>
        <v/>
      </c>
      <c r="CW8" s="227" t="str">
        <f>IF([2]数据总览!CW8="","",[2]数据总览!CW8)</f>
        <v/>
      </c>
      <c r="CX8" s="227" t="str">
        <f>IF([2]数据总览!CX8="","",[2]数据总览!CX8)</f>
        <v/>
      </c>
      <c r="CY8" s="227" t="str">
        <f>IF([2]数据总览!CY8="","",[2]数据总览!CY8)</f>
        <v/>
      </c>
      <c r="CZ8" s="227" t="str">
        <f>IF([2]数据总览!CZ8="","",[2]数据总览!CZ8)</f>
        <v/>
      </c>
      <c r="DA8" s="227" t="str">
        <f>IF([2]数据总览!DA8="","",[2]数据总览!DA8)</f>
        <v/>
      </c>
      <c r="DB8" s="227" t="str">
        <f>IF([2]数据总览!DB8="","",[2]数据总览!DB8)</f>
        <v/>
      </c>
      <c r="DC8" s="227" t="str">
        <f>IF([2]数据总览!DC8="","",[2]数据总览!DC8)</f>
        <v/>
      </c>
      <c r="DD8" s="227" t="str">
        <f>IF([2]数据总览!DD8="","",[2]数据总览!DD8)</f>
        <v/>
      </c>
      <c r="DE8" s="227" t="str">
        <f>IF([2]数据总览!DE8="","",[2]数据总览!DE8)</f>
        <v/>
      </c>
      <c r="DF8" s="227" t="str">
        <f>IF([2]数据总览!DF8="","",[2]数据总览!DF8)</f>
        <v/>
      </c>
      <c r="DG8" s="227" t="str">
        <f>IF([2]数据总览!DG8="","",[2]数据总览!DG8)</f>
        <v/>
      </c>
      <c r="DH8" s="227" t="str">
        <f>IF([2]数据总览!DH8="","",[2]数据总览!DH8)</f>
        <v/>
      </c>
      <c r="DI8" s="227" t="str">
        <f>IF([2]数据总览!DI8="","",[2]数据总览!DI8)</f>
        <v/>
      </c>
      <c r="DJ8" s="227" t="str">
        <f>IF([2]数据总览!DJ8="","",[2]数据总览!DJ8)</f>
        <v/>
      </c>
      <c r="DK8" s="227" t="str">
        <f>IF([2]数据总览!DK8="","",[2]数据总览!DK8)</f>
        <v/>
      </c>
      <c r="DL8" s="227" t="str">
        <f>IF([2]数据总览!DL8="","",[2]数据总览!DL8)</f>
        <v/>
      </c>
      <c r="DM8" s="227" t="str">
        <f>IF([2]数据总览!DM8="","",[2]数据总览!DM8)</f>
        <v/>
      </c>
      <c r="DN8" s="227" t="str">
        <f>IF([2]数据总览!DN8="","",[2]数据总览!DN8)</f>
        <v/>
      </c>
      <c r="DO8" s="227" t="str">
        <f>IF([2]数据总览!DO8="","",[2]数据总览!DO8)</f>
        <v/>
      </c>
      <c r="DP8" s="227" t="str">
        <f>IF([2]数据总览!DP8="","",[2]数据总览!DP8)</f>
        <v/>
      </c>
      <c r="DQ8" s="227" t="str">
        <f>IF([2]数据总览!DQ8="","",[2]数据总览!DQ8)</f>
        <v/>
      </c>
      <c r="DR8" s="227" t="str">
        <f>IF([2]数据总览!DR8="","",[2]数据总览!DR8)</f>
        <v/>
      </c>
      <c r="DS8" s="227" t="str">
        <f>IF([2]数据总览!DS8="","",[2]数据总览!DS8)</f>
        <v/>
      </c>
      <c r="DT8" s="227" t="str">
        <f>IF([2]数据总览!DT8="","",[2]数据总览!DT8)</f>
        <v/>
      </c>
      <c r="DU8" s="227" t="str">
        <f>IF([2]数据总览!DU8="","",[2]数据总览!DU8)</f>
        <v/>
      </c>
      <c r="DV8" s="227" t="str">
        <f>IF([2]数据总览!DV8="","",[2]数据总览!DV8)</f>
        <v/>
      </c>
      <c r="DW8" s="227" t="str">
        <f>IF([2]数据总览!DW8="","",[2]数据总览!DW8)</f>
        <v/>
      </c>
      <c r="DX8" s="227" t="str">
        <f>IF([2]数据总览!DX8="","",[2]数据总览!DX8)</f>
        <v>车兵</v>
      </c>
      <c r="DY8" s="227">
        <f>IF([2]数据总览!DY8="","",[2]数据总览!DY8)</f>
        <v>2</v>
      </c>
      <c r="DZ8" s="227" t="str">
        <f>IF([2]数据总览!DZ8="","",[2]数据总览!DZ8)</f>
        <v/>
      </c>
      <c r="EA8" s="227" t="str">
        <f>IF([2]数据总览!EA8="","",[2]数据总览!EA8)</f>
        <v/>
      </c>
      <c r="EB8" s="227" t="str">
        <f>IF([2]数据总览!EB8="","",[2]数据总览!EB8)</f>
        <v/>
      </c>
      <c r="EC8" s="227" t="str">
        <f>IF([2]数据总览!EC8="","",[2]数据总览!EC8)</f>
        <v/>
      </c>
      <c r="ED8" s="227" t="str">
        <f>IF([2]数据总览!ED8="","",[2]数据总览!ED8)</f>
        <v/>
      </c>
      <c r="EE8" s="227" t="str">
        <f>IF([2]数据总览!EE8="","",[2]数据总览!EE8)</f>
        <v/>
      </c>
      <c r="EF8" s="227" t="str">
        <f>IF([2]数据总览!EF8="","",[2]数据总览!EF8)</f>
        <v/>
      </c>
      <c r="EG8" s="227" t="str">
        <f>IF([2]数据总览!EG8="","",[2]数据总览!EG8)</f>
        <v/>
      </c>
      <c r="EH8" s="227" t="str">
        <f>IF([2]数据总览!EH8="","",[2]数据总览!EH8)</f>
        <v/>
      </c>
      <c r="EI8" s="227" t="str">
        <f>IF([2]数据总览!EI8="","",[2]数据总览!EI8)</f>
        <v/>
      </c>
      <c r="EJ8" s="227" t="str">
        <f>IF([2]数据总览!EJ8="","",[2]数据总览!EJ8)</f>
        <v/>
      </c>
      <c r="EK8" s="227" t="str">
        <f>IF([2]数据总览!EK8="","",[2]数据总览!EK8)</f>
        <v/>
      </c>
      <c r="EL8" s="227" t="str">
        <f>IF([2]数据总览!EL8="","",[2]数据总览!EL8)</f>
        <v/>
      </c>
      <c r="EM8" s="227" t="str">
        <f>IF([2]数据总览!EM8="","",[2]数据总览!EM8)</f>
        <v/>
      </c>
      <c r="EN8" s="227" t="str">
        <f>IF([2]数据总览!EN8="","",[2]数据总览!EN8)</f>
        <v/>
      </c>
      <c r="EO8" s="227" t="str">
        <f>IF([2]数据总览!EO8="","",[2]数据总览!EO8)</f>
        <v/>
      </c>
      <c r="EP8" s="227" t="str">
        <f>IF([2]数据总览!EP8="","",[2]数据总览!EP8)</f>
        <v/>
      </c>
      <c r="EQ8" s="227" t="str">
        <f>IF([2]数据总览!EQ8="","",[2]数据总览!EQ8)</f>
        <v/>
      </c>
      <c r="ER8" s="227" t="str">
        <f>IF([2]数据总览!ER8="","",[2]数据总览!ER8)</f>
        <v/>
      </c>
      <c r="ES8" s="227" t="str">
        <f>IF([2]数据总览!ES8="","",[2]数据总览!ES8)</f>
        <v/>
      </c>
      <c r="ET8" s="227" t="str">
        <f>IF([2]数据总览!ET8="","",[2]数据总览!ET8)</f>
        <v/>
      </c>
      <c r="EU8" s="227" t="str">
        <f>IF([2]数据总览!EU8="","",[2]数据总览!EU8)</f>
        <v/>
      </c>
      <c r="EV8" s="227" t="str">
        <f>IF([2]数据总览!EV8="","",[2]数据总览!EV8)</f>
        <v/>
      </c>
      <c r="EW8" s="227" t="str">
        <f>IF([2]数据总览!EW8="","",[2]数据总览!EW8)</f>
        <v/>
      </c>
      <c r="EX8" s="227" t="str">
        <f>IF([2]数据总览!EX8="","",[2]数据总览!EX8)</f>
        <v/>
      </c>
      <c r="EY8" s="227" t="str">
        <f>IF([2]数据总览!EY8="","",[2]数据总览!EY8)</f>
        <v/>
      </c>
      <c r="EZ8" s="227" t="str">
        <f>IF([2]数据总览!EZ8="","",[2]数据总览!EZ8)</f>
        <v/>
      </c>
      <c r="FA8" s="227" t="str">
        <f>IF([2]数据总览!FA8="","",[2]数据总览!FA8)</f>
        <v/>
      </c>
    </row>
    <row r="9" spans="1:157" ht="11.25">
      <c r="A9" s="227" t="str">
        <f>IF([2]数据总览!A9="","",[2]数据总览!A9)</f>
        <v/>
      </c>
      <c r="B9" s="227" t="str">
        <f>IF([2]数据总览!B9="","",[2]数据总览!B9)</f>
        <v/>
      </c>
      <c r="C9" s="227" t="str">
        <f>IF([2]数据总览!C9="","",[2]数据总览!C9)</f>
        <v>0星</v>
      </c>
      <c r="D9" s="227">
        <f>IF([2]数据总览!D9="","",[2]数据总览!D9)</f>
        <v>0</v>
      </c>
      <c r="E9" s="227">
        <f>IF([2]数据总览!E9="","",[2]数据总览!E9)</f>
        <v>0.06</v>
      </c>
      <c r="F9" s="227">
        <f>IF([2]数据总览!F9="","",[2]数据总览!F9)</f>
        <v>0.1</v>
      </c>
      <c r="G9" s="227">
        <f>IF([2]数据总览!G9="","",[2]数据总览!G9)</f>
        <v>0.216</v>
      </c>
      <c r="H9" s="227">
        <f>IF([2]数据总览!H9="","",[2]数据总览!H9)</f>
        <v>0.35799999999999998</v>
      </c>
      <c r="I9" s="227">
        <f>IF([2]数据总览!I9="","",[2]数据总览!I9)</f>
        <v>0.5</v>
      </c>
      <c r="J9" s="227"/>
      <c r="K9" s="227">
        <f>IF([2]数据总览!K9="","",[2]数据总览!K9)</f>
        <v>1</v>
      </c>
      <c r="L9" s="227">
        <f>IF([2]数据总览!L9="","",[2]数据总览!L9)</f>
        <v>0</v>
      </c>
      <c r="M9" s="227">
        <f>IF([2]数据总览!M9="","",[2]数据总览!M9)</f>
        <v>0</v>
      </c>
      <c r="N9" s="227" t="str">
        <f>IF([2]数据总览!N9="","",[2]数据总览!N9)</f>
        <v/>
      </c>
      <c r="O9" s="227" t="str">
        <f>IF([2]数据总览!O9="","",[2]数据总览!O9)</f>
        <v/>
      </c>
      <c r="P9" s="227" t="str">
        <f>IF([2]数据总览!P9="","",[2]数据总览!P9)</f>
        <v>4星</v>
      </c>
      <c r="Q9" s="227">
        <f>IF([2]数据总览!Q9="","",[2]数据总览!Q9)</f>
        <v>8.1311438275758083E-2</v>
      </c>
      <c r="R9" s="227">
        <f>IF([2]数据总览!R9="","",[2]数据总览!R9)</f>
        <v>8.1311438275758083E-2</v>
      </c>
      <c r="S9" s="227">
        <f>IF([2]数据总览!S9="","",[2]数据总览!S9)</f>
        <v>0.47634998061264566</v>
      </c>
      <c r="T9" s="227">
        <f>IF([2]数据总览!T9="","",[2]数据总览!T9)</f>
        <v>1.2681968955299221</v>
      </c>
      <c r="U9" s="227">
        <f>IF([2]数据总览!U9="","",[2]数据总览!U9)</f>
        <v>1.7032497236935118</v>
      </c>
      <c r="V9" s="227">
        <f>IF([2]数据总览!V9="","",[2]数据总览!V9)</f>
        <v>2.1383025518571013</v>
      </c>
      <c r="W9" s="227">
        <f>IF([2]数据总览!W9="","",[2]数据总览!W9)</f>
        <v>2.1383025518571013</v>
      </c>
      <c r="X9" s="227" t="str">
        <f>IF([2]数据总览!X9="","",[2]数据总览!X9)</f>
        <v/>
      </c>
      <c r="Y9" s="227" t="str">
        <f>IF([2]数据总览!Y9="","",[2]数据总览!Y9)</f>
        <v/>
      </c>
      <c r="Z9" s="227" t="str">
        <f>IF([2]数据总览!Z9="","",[2]数据总览!Z9)</f>
        <v/>
      </c>
      <c r="AA9" s="227">
        <f>IF([2]数据总览!AA9="","",[2]数据总览!AA9)</f>
        <v>4</v>
      </c>
      <c r="AB9" s="227">
        <f>IF([2]数据总览!AB9="","",[2]数据总览!AB9)</f>
        <v>0.843599694084465</v>
      </c>
      <c r="AC9" s="227">
        <f>IF([2]数据总览!AC9="","",[2]数据总览!AC9)</f>
        <v>0.91637305535303681</v>
      </c>
      <c r="AD9" s="227">
        <f>IF([2]数据总览!AD9="","",[2]数据总览!AD9)</f>
        <v>0.97390405658339563</v>
      </c>
      <c r="AE9" s="227">
        <f>IF([2]数据总览!AE9="","",[2]数据总览!AE9)</f>
        <v>1</v>
      </c>
      <c r="AF9" s="227">
        <f>IF([2]数据总览!AF9="","",[2]数据总览!AF9)</f>
        <v>0.86803724188376741</v>
      </c>
      <c r="AG9" s="227">
        <f>IF([2]数据总览!AG9="","",[2]数据总览!AG9)</f>
        <v>0.89546631919129605</v>
      </c>
      <c r="AH9" s="227">
        <f>IF([2]数据总览!AH9="","",[2]数据总览!AH9)</f>
        <v>0.97553505304693333</v>
      </c>
      <c r="AI9" s="227">
        <f>IF([2]数据总览!AI9="","",[2]数据总览!AI9)</f>
        <v>0.97553505304693333</v>
      </c>
      <c r="AJ9" s="227" t="str">
        <f>IF([2]数据总览!AJ9="","",[2]数据总览!AJ9)</f>
        <v/>
      </c>
      <c r="AK9" s="227" t="str">
        <f>IF([2]数据总览!AK9="","",[2]数据总览!AK9)</f>
        <v/>
      </c>
      <c r="AL9" s="227" t="str">
        <f>IF([2]数据总览!AL9="","",[2]数据总览!AL9)</f>
        <v/>
      </c>
      <c r="AM9" s="227">
        <f>IF([2]数据总览!AM9="","",[2]数据总览!AM9)</f>
        <v>0.5</v>
      </c>
      <c r="AN9" s="227">
        <f>IF([2]数据总览!AN9="","",[2]数据总览!AN9)</f>
        <v>0.5</v>
      </c>
      <c r="AO9" s="227">
        <f>IF([2]数据总览!AO9="","",[2]数据总览!AO9)</f>
        <v>0.5</v>
      </c>
      <c r="AP9" s="227">
        <f>IF([2]数据总览!AP9="","",[2]数据总览!AP9)</f>
        <v>0.5</v>
      </c>
      <c r="AQ9" s="227">
        <f>IF([2]数据总览!AQ9="","",[2]数据总览!AQ9)</f>
        <v>0.5</v>
      </c>
      <c r="AR9" s="227">
        <f>IF([2]数据总览!AR9="","",[2]数据总览!AR9)</f>
        <v>0.5</v>
      </c>
      <c r="AS9" s="227">
        <f>IF([2]数据总览!AS9="","",[2]数据总览!AS9)</f>
        <v>0.5</v>
      </c>
      <c r="AT9" s="227">
        <f>IF([2]数据总览!AT9="","",[2]数据总览!AT9)</f>
        <v>0.5</v>
      </c>
      <c r="AU9" s="227" t="str">
        <f>IF([2]数据总览!AU9="","",[2]数据总览!AU9)</f>
        <v/>
      </c>
      <c r="AV9" s="227">
        <f>IF([2]数据总览!AV9="","",[2]数据总览!AV9)</f>
        <v>0.94727668408763877</v>
      </c>
      <c r="AW9" s="227">
        <f>IF([2]数据总览!AW9="","",[2]数据总览!AW9)</f>
        <v>0.94271941517674795</v>
      </c>
      <c r="AX9" s="227">
        <f>IF([2]数据总览!AX9="","",[2]数据总览!AX9)</f>
        <v>0.9335305589829358</v>
      </c>
      <c r="AY9" s="227">
        <f>IF([2]数据总览!AY9="","",[2]数据总览!AY9)</f>
        <v>0.94993360877857369</v>
      </c>
      <c r="AZ9" s="227">
        <f>IF([2]数据总览!AZ9="","",[2]数据总览!AZ9)</f>
        <v>0.94783569044830063</v>
      </c>
      <c r="BA9" s="227">
        <f>IF([2]数据总览!BA9="","",[2]数据总览!BA9)</f>
        <v>0.94286994991741202</v>
      </c>
      <c r="BB9" s="227">
        <f>IF([2]数据总览!BB9="","",[2]数据总览!BB9)</f>
        <v>0.93291763451583087</v>
      </c>
      <c r="BC9" s="227">
        <f>IF([2]数据总览!BC9="","",[2]数据总览!BC9)</f>
        <v>0.95005563839161922</v>
      </c>
      <c r="BD9" s="227" t="str">
        <f>IF([2]数据总览!BD9="","",[2]数据总览!BD9)</f>
        <v/>
      </c>
      <c r="BE9" s="227">
        <f>IF([2]数据总览!BE9="","",[2]数据总览!BE9)</f>
        <v>0.18498115026084622</v>
      </c>
      <c r="BF9" s="227">
        <f>IF([2]数据总览!BF9="","",[2]数据总览!BF9)</f>
        <v>0.10749016564916453</v>
      </c>
      <c r="BG9" s="227">
        <f>IF([2]数据总览!BG9="","",[2]数据总览!BG9)</f>
        <v>0.11476156585225937</v>
      </c>
      <c r="BH9" s="227">
        <f>IF([2]数据总览!BH9="","",[2]数据总览!BH9)</f>
        <v>0.11184281047364177</v>
      </c>
      <c r="BI9" s="227">
        <f>IF([2]数据总览!BI9="","",[2]数据总览!BI9)</f>
        <v>8.2764929005990973E-2</v>
      </c>
      <c r="BJ9" s="227">
        <f>IF([2]数据总览!BJ9="","",[2]数据总览!BJ9)</f>
        <v>0.10708601566343527</v>
      </c>
      <c r="BK9" s="227">
        <f>IF([2]数据总览!BK9="","",[2]数据总览!BK9)</f>
        <v>0.11655831052982657</v>
      </c>
      <c r="BL9" s="227">
        <f>IF([2]数据总览!BL9="","",[2]数据总览!BL9)</f>
        <v>0.11140982631119091</v>
      </c>
      <c r="BM9" s="227" t="str">
        <f>IF([2]数据总览!BM9="","",[2]数据总览!BM9)</f>
        <v/>
      </c>
      <c r="BN9" s="227">
        <f>IF([2]数据总览!BN9="","",[2]数据总览!BN9)</f>
        <v>37.536073419728403</v>
      </c>
      <c r="BO9" s="227">
        <f>IF([2]数据总览!BO9="","",[2]数据总览!BO9)</f>
        <v>20.070466715271163</v>
      </c>
      <c r="BP9" s="227">
        <f>IF([2]数据总览!BP9="","",[2]数据总览!BP9)</f>
        <v>6.2630264199850494</v>
      </c>
      <c r="BQ9" s="227">
        <f>IF([2]数据总览!BQ9="","",[2]数据总览!BQ9)</f>
        <v>0</v>
      </c>
      <c r="BR9" s="227" t="str">
        <f>IF([2]数据总览!BR9="","",[2]数据总览!BR9)</f>
        <v/>
      </c>
      <c r="BS9" s="227">
        <f>IF([2]数据总览!BS9="","",[2]数据总览!BS9)</f>
        <v>5.3071719191377857</v>
      </c>
      <c r="BT9" s="227">
        <f>IF([2]数据总览!BT9="","",[2]数据总览!BT9)</f>
        <v>4.3780718099423463</v>
      </c>
      <c r="BU9" s="227">
        <f>IF([2]数据总览!BU9="","",[2]数据总览!BU9)</f>
        <v>4.5941776523942588</v>
      </c>
      <c r="BV9" s="227">
        <f>IF([2]数据总览!BV9="","",[2]数据总览!BV9)</f>
        <v>4.486124731168303</v>
      </c>
      <c r="BW9" s="227" t="str">
        <f>IF([2]数据总览!BW9="","",[2]数据总览!BW9)</f>
        <v/>
      </c>
      <c r="BX9" s="227" t="str">
        <f>IF([2]数据总览!BX9="","",[2]数据总览!BX9)</f>
        <v/>
      </c>
      <c r="BY9" s="227" t="str">
        <f>IF([2]数据总览!BY9="","",[2]数据总览!BY9)</f>
        <v/>
      </c>
      <c r="BZ9" s="227" t="str">
        <f>IF([2]数据总览!BZ9="","",[2]数据总览!BZ9)</f>
        <v/>
      </c>
      <c r="CA9" s="227" t="str">
        <f>IF([2]数据总览!CA9="","",[2]数据总览!CA9)</f>
        <v/>
      </c>
      <c r="CB9" s="227" t="str">
        <f>IF([2]数据总览!CB9="","",[2]数据总览!CB9)</f>
        <v>类型</v>
      </c>
      <c r="CC9" s="227" t="str">
        <f>IF([2]数据总览!CC9="","",[2]数据总览!CC9)</f>
        <v>职业</v>
      </c>
      <c r="CD9" s="227" t="str">
        <f>IF([2]数据总览!CD9="","",[2]数据总览!CD9)</f>
        <v>输出转换系数</v>
      </c>
      <c r="CE9" s="227" t="str">
        <f>IF([2]数据总览!CE9="","",[2]数据总览!CE9)</f>
        <v>生存转换系数</v>
      </c>
      <c r="CF9" s="227" t="str">
        <f>IF([2]数据总览!CF9="","",[2]数据总览!CF9)</f>
        <v>免伤率</v>
      </c>
      <c r="CG9" s="227" t="str">
        <f>IF([2]数据总览!CG9="","",[2]数据总览!CG9)</f>
        <v>生命</v>
      </c>
      <c r="CH9" s="227" t="str">
        <f>IF([2]数据总览!CH9="","",[2]数据总览!CH9)</f>
        <v>有效生命</v>
      </c>
      <c r="CI9" s="227" t="str">
        <f>IF([2]数据总览!CI9="","",[2]数据总览!CI9)</f>
        <v>攻击</v>
      </c>
      <c r="CJ9" s="227" t="str">
        <f>IF([2]数据总览!CJ9="","",[2]数据总览!CJ9)</f>
        <v>备注说明</v>
      </c>
      <c r="CK9" s="227" t="str">
        <f>IF([2]数据总览!CK9="","",[2]数据总览!CK9)</f>
        <v>兵力（二次系数）</v>
      </c>
      <c r="CL9" s="227" t="str">
        <f>IF([2]数据总览!CL9="","",[2]数据总览!CL9)</f>
        <v/>
      </c>
      <c r="CM9" s="227" t="str">
        <f>IF([2]数据总览!CM9="","",[2]数据总览!CM9)</f>
        <v>伤害系数调整值</v>
      </c>
      <c r="CN9" s="227" t="str">
        <f>IF([2]数据总览!CN9="","",[2]数据总览!CN9)</f>
        <v/>
      </c>
      <c r="CO9" s="227" t="str">
        <f>IF([2]数据总览!CO9="","",[2]数据总览!CO9)</f>
        <v/>
      </c>
      <c r="CP9" s="227" t="str">
        <f>IF([2]数据总览!CP9="","",[2]数据总览!CP9)</f>
        <v/>
      </c>
      <c r="CQ9" s="227" t="str">
        <f>IF([2]数据总览!CQ9="","",[2]数据总览!CQ9)</f>
        <v/>
      </c>
      <c r="CR9" s="227" t="str">
        <f>IF([2]数据总览!CR9="","",[2]数据总览!CR9)</f>
        <v/>
      </c>
      <c r="CS9" s="227" t="str">
        <f>IF([2]数据总览!CS9="","",[2]数据总览!CS9)</f>
        <v/>
      </c>
      <c r="CT9" s="227" t="str">
        <f>IF([2]数据总览!CT9="","",[2]数据总览!CT9)</f>
        <v/>
      </c>
      <c r="CU9" s="227" t="str">
        <f>IF([2]数据总览!CU9="","",[2]数据总览!CU9)</f>
        <v/>
      </c>
      <c r="CV9" s="227" t="str">
        <f>IF([2]数据总览!CV9="","",[2]数据总览!CV9)</f>
        <v/>
      </c>
      <c r="CW9" s="227" t="str">
        <f>IF([2]数据总览!CW9="","",[2]数据总览!CW9)</f>
        <v/>
      </c>
      <c r="CX9" s="227" t="str">
        <f>IF([2]数据总览!CX9="","",[2]数据总览!CX9)</f>
        <v/>
      </c>
      <c r="CY9" s="227" t="str">
        <f>IF([2]数据总览!CY9="","",[2]数据总览!CY9)</f>
        <v/>
      </c>
      <c r="CZ9" s="227" t="str">
        <f>IF([2]数据总览!CZ9="","",[2]数据总览!CZ9)</f>
        <v/>
      </c>
      <c r="DA9" s="227" t="str">
        <f>IF([2]数据总览!DA9="","",[2]数据总览!DA9)</f>
        <v/>
      </c>
      <c r="DB9" s="227" t="str">
        <f>IF([2]数据总览!DB9="","",[2]数据总览!DB9)</f>
        <v/>
      </c>
      <c r="DC9" s="227" t="str">
        <f>IF([2]数据总览!DC9="","",[2]数据总览!DC9)</f>
        <v/>
      </c>
      <c r="DD9" s="227" t="str">
        <f>IF([2]数据总览!DD9="","",[2]数据总览!DD9)</f>
        <v/>
      </c>
      <c r="DE9" s="227" t="str">
        <f>IF([2]数据总览!DE9="","",[2]数据总览!DE9)</f>
        <v/>
      </c>
      <c r="DF9" s="227" t="str">
        <f>IF([2]数据总览!DF9="","",[2]数据总览!DF9)</f>
        <v/>
      </c>
      <c r="DG9" s="227" t="str">
        <f>IF([2]数据总览!DG9="","",[2]数据总览!DG9)</f>
        <v/>
      </c>
      <c r="DH9" s="227" t="str">
        <f>IF([2]数据总览!DH9="","",[2]数据总览!DH9)</f>
        <v/>
      </c>
      <c r="DI9" s="227" t="str">
        <f>IF([2]数据总览!DI9="","",[2]数据总览!DI9)</f>
        <v/>
      </c>
      <c r="DJ9" s="227" t="str">
        <f>IF([2]数据总览!DJ9="","",[2]数据总览!DJ9)</f>
        <v/>
      </c>
      <c r="DK9" s="227" t="str">
        <f>IF([2]数据总览!DK9="","",[2]数据总览!DK9)</f>
        <v/>
      </c>
      <c r="DL9" s="227" t="str">
        <f>IF([2]数据总览!DL9="","",[2]数据总览!DL9)</f>
        <v/>
      </c>
      <c r="DM9" s="227" t="str">
        <f>IF([2]数据总览!DM9="","",[2]数据总览!DM9)</f>
        <v/>
      </c>
      <c r="DN9" s="227" t="str">
        <f>IF([2]数据总览!DN9="","",[2]数据总览!DN9)</f>
        <v/>
      </c>
      <c r="DO9" s="227" t="str">
        <f>IF([2]数据总览!DO9="","",[2]数据总览!DO9)</f>
        <v/>
      </c>
      <c r="DP9" s="227" t="str">
        <f>IF([2]数据总览!DP9="","",[2]数据总览!DP9)</f>
        <v/>
      </c>
      <c r="DQ9" s="227" t="str">
        <f>IF([2]数据总览!DQ9="","",[2]数据总览!DQ9)</f>
        <v/>
      </c>
      <c r="DR9" s="227" t="str">
        <f>IF([2]数据总览!DR9="","",[2]数据总览!DR9)</f>
        <v/>
      </c>
      <c r="DS9" s="227" t="str">
        <f>IF([2]数据总览!DS9="","",[2]数据总览!DS9)</f>
        <v/>
      </c>
      <c r="DT9" s="227" t="str">
        <f>IF([2]数据总览!DT9="","",[2]数据总览!DT9)</f>
        <v/>
      </c>
      <c r="DU9" s="227" t="str">
        <f>IF([2]数据总览!DU9="","",[2]数据总览!DU9)</f>
        <v/>
      </c>
      <c r="DV9" s="227" t="str">
        <f>IF([2]数据总览!DV9="","",[2]数据总览!DV9)</f>
        <v/>
      </c>
      <c r="DW9" s="227" t="str">
        <f>IF([2]数据总览!DW9="","",[2]数据总览!DW9)</f>
        <v/>
      </c>
      <c r="DX9" s="227" t="str">
        <f>IF([2]数据总览!DX9="","",[2]数据总览!DX9)</f>
        <v>骑兵</v>
      </c>
      <c r="DY9" s="227">
        <f>IF([2]数据总览!DY9="","",[2]数据总览!DY9)</f>
        <v>2</v>
      </c>
      <c r="DZ9" s="227" t="str">
        <f>IF([2]数据总览!DZ9="","",[2]数据总览!DZ9)</f>
        <v/>
      </c>
      <c r="EA9" s="227" t="str">
        <f>IF([2]数据总览!EA9="","",[2]数据总览!EA9)</f>
        <v/>
      </c>
      <c r="EB9" s="227" t="str">
        <f>IF([2]数据总览!EB9="","",[2]数据总览!EB9)</f>
        <v/>
      </c>
      <c r="EC9" s="227" t="str">
        <f>IF([2]数据总览!EC9="","",[2]数据总览!EC9)</f>
        <v/>
      </c>
      <c r="ED9" s="227" t="str">
        <f>IF([2]数据总览!ED9="","",[2]数据总览!ED9)</f>
        <v/>
      </c>
      <c r="EE9" s="227" t="str">
        <f>IF([2]数据总览!EE9="","",[2]数据总览!EE9)</f>
        <v/>
      </c>
      <c r="EF9" s="227" t="str">
        <f>IF([2]数据总览!EF9="","",[2]数据总览!EF9)</f>
        <v/>
      </c>
      <c r="EG9" s="227" t="str">
        <f>IF([2]数据总览!EG9="","",[2]数据总览!EG9)</f>
        <v/>
      </c>
      <c r="EH9" s="227" t="str">
        <f>IF([2]数据总览!EH9="","",[2]数据总览!EH9)</f>
        <v/>
      </c>
      <c r="EI9" s="227" t="str">
        <f>IF([2]数据总览!EI9="","",[2]数据总览!EI9)</f>
        <v/>
      </c>
      <c r="EJ9" s="227" t="str">
        <f>IF([2]数据总览!EJ9="","",[2]数据总览!EJ9)</f>
        <v/>
      </c>
      <c r="EK9" s="227" t="str">
        <f>IF([2]数据总览!EK9="","",[2]数据总览!EK9)</f>
        <v/>
      </c>
      <c r="EL9" s="227" t="str">
        <f>IF([2]数据总览!EL9="","",[2]数据总览!EL9)</f>
        <v/>
      </c>
      <c r="EM9" s="227" t="str">
        <f>IF([2]数据总览!EM9="","",[2]数据总览!EM9)</f>
        <v/>
      </c>
      <c r="EN9" s="227" t="str">
        <f>IF([2]数据总览!EN9="","",[2]数据总览!EN9)</f>
        <v/>
      </c>
      <c r="EO9" s="227" t="str">
        <f>IF([2]数据总览!EO9="","",[2]数据总览!EO9)</f>
        <v/>
      </c>
      <c r="EP9" s="227" t="str">
        <f>IF([2]数据总览!EP9="","",[2]数据总览!EP9)</f>
        <v/>
      </c>
      <c r="EQ9" s="227" t="str">
        <f>IF([2]数据总览!EQ9="","",[2]数据总览!EQ9)</f>
        <v/>
      </c>
      <c r="ER9" s="227" t="str">
        <f>IF([2]数据总览!ER9="","",[2]数据总览!ER9)</f>
        <v/>
      </c>
      <c r="ES9" s="227" t="str">
        <f>IF([2]数据总览!ES9="","",[2]数据总览!ES9)</f>
        <v/>
      </c>
      <c r="ET9" s="227" t="str">
        <f>IF([2]数据总览!ET9="","",[2]数据总览!ET9)</f>
        <v/>
      </c>
      <c r="EU9" s="227" t="str">
        <f>IF([2]数据总览!EU9="","",[2]数据总览!EU9)</f>
        <v/>
      </c>
      <c r="EV9" s="227" t="str">
        <f>IF([2]数据总览!EV9="","",[2]数据总览!EV9)</f>
        <v/>
      </c>
      <c r="EW9" s="227" t="str">
        <f>IF([2]数据总览!EW9="","",[2]数据总览!EW9)</f>
        <v/>
      </c>
      <c r="EX9" s="227" t="str">
        <f>IF([2]数据总览!EX9="","",[2]数据总览!EX9)</f>
        <v/>
      </c>
      <c r="EY9" s="227" t="str">
        <f>IF([2]数据总览!EY9="","",[2]数据总览!EY9)</f>
        <v/>
      </c>
      <c r="EZ9" s="227" t="str">
        <f>IF([2]数据总览!EZ9="","",[2]数据总览!EZ9)</f>
        <v/>
      </c>
      <c r="FA9" s="227" t="str">
        <f>IF([2]数据总览!FA9="","",[2]数据总览!FA9)</f>
        <v/>
      </c>
    </row>
    <row r="10" spans="1:157" ht="11.25">
      <c r="A10" s="227" t="str">
        <f>IF([2]数据总览!A10="","",[2]数据总览!A10)</f>
        <v/>
      </c>
      <c r="B10" s="227" t="str">
        <f>IF([2]数据总览!B10="","",[2]数据总览!B10)</f>
        <v/>
      </c>
      <c r="C10" s="227" t="str">
        <f>IF([2]数据总览!C10="","",[2]数据总览!C10)</f>
        <v>1星</v>
      </c>
      <c r="D10" s="227">
        <f>IF([2]数据总览!D10="","",[2]数据总览!D10)</f>
        <v>1.4999999999999999E-2</v>
      </c>
      <c r="E10" s="227">
        <f>IF([2]数据总览!E10="","",[2]数据总览!E10)</f>
        <v>0.09</v>
      </c>
      <c r="F10" s="227">
        <f>IF([2]数据总览!F10="","",[2]数据总览!F10)</f>
        <v>0.15</v>
      </c>
      <c r="G10" s="227">
        <f>IF([2]数据总览!G10="","",[2]数据总览!G10)</f>
        <v>0.28799999999999998</v>
      </c>
      <c r="H10" s="227">
        <f>IF([2]数据总览!H10="","",[2]数据总览!H10)</f>
        <v>0.43399999999999994</v>
      </c>
      <c r="I10" s="227">
        <f>IF([2]数据总览!I10="","",[2]数据总览!I10)</f>
        <v>0.57999999999999996</v>
      </c>
      <c r="J10" s="227"/>
      <c r="K10" s="227">
        <f>IF([2]数据总览!K10="","",[2]数据总览!K10)</f>
        <v>1.5</v>
      </c>
      <c r="L10" s="227">
        <f>IF([2]数据总览!L10="","",[2]数据总览!L10)</f>
        <v>0.05</v>
      </c>
      <c r="M10" s="227">
        <f>IF([2]数据总览!M10="","",[2]数据总览!M10)</f>
        <v>0</v>
      </c>
      <c r="N10" s="227" t="str">
        <f>IF([2]数据总览!N10="","",[2]数据总览!N10)</f>
        <v/>
      </c>
      <c r="O10" s="227" t="str">
        <f>IF([2]数据总览!O10="","",[2]数据总览!O10)</f>
        <v/>
      </c>
      <c r="P10" s="227" t="str">
        <f>IF([2]数据总览!P10="","",[2]数据总览!P10)</f>
        <v>5星</v>
      </c>
      <c r="Q10" s="227">
        <f>IF([2]数据总览!Q10="","",[2]数据总览!Q10)</f>
        <v>9.757372593090971E-2</v>
      </c>
      <c r="R10" s="227">
        <f>IF([2]数据总览!R10="","",[2]数据总览!R10)</f>
        <v>9.757372593090971E-2</v>
      </c>
      <c r="S10" s="227">
        <f>IF([2]数据总览!S10="","",[2]数据总览!S10)</f>
        <v>0.50089062512468985</v>
      </c>
      <c r="T10" s="227">
        <f>IF([2]数据总览!T10="","",[2]数据总览!T10)</f>
        <v>1.3422738413955884</v>
      </c>
      <c r="U10" s="227">
        <f>IF([2]数据总览!U10="","",[2]数据总览!U10)</f>
        <v>1.7658770127916663</v>
      </c>
      <c r="V10" s="227">
        <f>IF([2]数据总览!V10="","",[2]数据总览!V10)</f>
        <v>2.1894801841877443</v>
      </c>
      <c r="W10" s="227">
        <f>IF([2]数据总览!W10="","",[2]数据总览!W10)</f>
        <v>2.1894801841877443</v>
      </c>
      <c r="X10" s="227" t="str">
        <f>IF([2]数据总览!X10="","",[2]数据总览!X10)</f>
        <v/>
      </c>
      <c r="Y10" s="227" t="str">
        <f>IF([2]数据总览!Y10="","",[2]数据总览!Y10)</f>
        <v/>
      </c>
      <c r="Z10" s="227" t="str">
        <f>IF([2]数据总览!Z10="","",[2]数据总览!Z10)</f>
        <v/>
      </c>
      <c r="AA10" s="227">
        <f>IF([2]数据总览!AA10="","",[2]数据总览!AA10)</f>
        <v>5</v>
      </c>
      <c r="AB10" s="227">
        <f>IF([2]数据总览!AB10="","",[2]数据总览!AB10)</f>
        <v>0.80502531943784672</v>
      </c>
      <c r="AC10" s="227">
        <f>IF([2]数据总览!AC10="","",[2]数据总览!AC10)</f>
        <v>0.89619317008437038</v>
      </c>
      <c r="AD10" s="227">
        <f>IF([2]数据总览!AD10="","",[2]数据总览!AD10)</f>
        <v>0.96758551889298039</v>
      </c>
      <c r="AE10" s="227">
        <f>IF([2]数据总览!AE10="","",[2]数据总览!AE10)</f>
        <v>1</v>
      </c>
      <c r="AF10" s="227">
        <f>IF([2]数据总览!AF10="","",[2]数据总览!AF10)</f>
        <v>0.83549011327568312</v>
      </c>
      <c r="AG10" s="227">
        <f>IF([2]数据总览!AG10="","",[2]数据总览!AG10)</f>
        <v>0.87024146260546298</v>
      </c>
      <c r="AH10" s="227">
        <f>IF([2]数据总览!AH10="","",[2]数据总览!AH10)</f>
        <v>0.96961142396216915</v>
      </c>
      <c r="AI10" s="227">
        <f>IF([2]数据总览!AI10="","",[2]数据总览!AI10)</f>
        <v>0.96961142396216915</v>
      </c>
      <c r="AJ10" s="227" t="str">
        <f>IF([2]数据总览!AJ10="","",[2]数据总览!AJ10)</f>
        <v/>
      </c>
      <c r="AK10" s="227" t="str">
        <f>IF([2]数据总览!AK10="","",[2]数据总览!AK10)</f>
        <v/>
      </c>
      <c r="AL10" s="227" t="str">
        <f>IF([2]数据总览!AL10="","",[2]数据总览!AL10)</f>
        <v/>
      </c>
      <c r="AM10" s="227">
        <f>IF([2]数据总览!AM10="","",[2]数据总览!AM10)</f>
        <v>0.5</v>
      </c>
      <c r="AN10" s="227">
        <f>IF([2]数据总览!AN10="","",[2]数据总览!AN10)</f>
        <v>0.5</v>
      </c>
      <c r="AO10" s="227">
        <f>IF([2]数据总览!AO10="","",[2]数据总览!AO10)</f>
        <v>0.5</v>
      </c>
      <c r="AP10" s="227">
        <f>IF([2]数据总览!AP10="","",[2]数据总览!AP10)</f>
        <v>0.5</v>
      </c>
      <c r="AQ10" s="227">
        <f>IF([2]数据总览!AQ10="","",[2]数据总览!AQ10)</f>
        <v>0.5</v>
      </c>
      <c r="AR10" s="227">
        <f>IF([2]数据总览!AR10="","",[2]数据总览!AR10)</f>
        <v>0.5</v>
      </c>
      <c r="AS10" s="227">
        <f>IF([2]数据总览!AS10="","",[2]数据总览!AS10)</f>
        <v>0.5</v>
      </c>
      <c r="AT10" s="227">
        <f>IF([2]数据总览!AT10="","",[2]数据总览!AT10)</f>
        <v>0.5</v>
      </c>
      <c r="AU10" s="227" t="str">
        <f>IF([2]数据总览!AU10="","",[2]数据总览!AU10)</f>
        <v/>
      </c>
      <c r="AV10" s="227">
        <f>IF([2]数据总览!AV10="","",[2]数据总览!AV10)</f>
        <v>0.93434429643545291</v>
      </c>
      <c r="AW10" s="227">
        <f>IF([2]数据总览!AW10="","",[2]数据总览!AW10)</f>
        <v>0.92878811514001258</v>
      </c>
      <c r="AX10" s="227">
        <f>IF([2]数据总览!AX10="","",[2]数据总览!AX10)</f>
        <v>0.91732020123104463</v>
      </c>
      <c r="AY10" s="227">
        <f>IF([2]数据总览!AY10="","",[2]数据总览!AY10)</f>
        <v>0.93770018361565921</v>
      </c>
      <c r="AZ10" s="227">
        <f>IF([2]数据总览!AZ10="","",[2]数据总览!AZ10)</f>
        <v>0.93504515113763409</v>
      </c>
      <c r="BA10" s="227">
        <f>IF([2]数据总览!BA10="","",[2]数据总览!BA10)</f>
        <v>0.92897662297612005</v>
      </c>
      <c r="BB10" s="227">
        <f>IF([2]数据总览!BB10="","",[2]数据总览!BB10)</f>
        <v>0.91655140528371759</v>
      </c>
      <c r="BC10" s="227">
        <f>IF([2]数据总览!BC10="","",[2]数据总览!BC10)</f>
        <v>0.93785296362453963</v>
      </c>
      <c r="BD10" s="227" t="str">
        <f>IF([2]数据总览!BD10="","",[2]数据总览!BD10)</f>
        <v/>
      </c>
      <c r="BE10" s="227">
        <f>IF([2]数据总览!BE10="","",[2]数据总览!BE10)</f>
        <v>0.22048794356578236</v>
      </c>
      <c r="BF10" s="227">
        <f>IF([2]数据总览!BF10="","",[2]数据总览!BF10)</f>
        <v>0.12804933495936552</v>
      </c>
      <c r="BG10" s="227">
        <f>IF([2]数据总览!BG10="","",[2]数据总览!BG10)</f>
        <v>0.13654368356424212</v>
      </c>
      <c r="BH10" s="227">
        <f>IF([2]数据总览!BH10="","",[2]数据总览!BH10)</f>
        <v>0.13335889047647878</v>
      </c>
      <c r="BI10" s="227">
        <f>IF([2]数据总览!BI10="","",[2]数据总览!BI10)</f>
        <v>9.8658872139027062E-2</v>
      </c>
      <c r="BJ10" s="227">
        <f>IF([2]数据总览!BJ10="","",[2]数据总览!BJ10)</f>
        <v>0.12757045715690782</v>
      </c>
      <c r="BK10" s="227">
        <f>IF([2]数据总览!BK10="","",[2]数据总览!BK10)</f>
        <v>0.13866990272124885</v>
      </c>
      <c r="BL10" s="227">
        <f>IF([2]数据总览!BL10="","",[2]数据总览!BL10)</f>
        <v>0.13284476223493077</v>
      </c>
      <c r="BM10" s="227" t="str">
        <f>IF([2]数据总览!BM10="","",[2]数据总览!BM10)</f>
        <v/>
      </c>
      <c r="BN10" s="227">
        <f>IF([2]数据总览!BN10="","",[2]数据总览!BN10)</f>
        <v>46.793923334916791</v>
      </c>
      <c r="BO10" s="227">
        <f>IF([2]数据总览!BO10="","",[2]数据总览!BO10)</f>
        <v>24.913639179751108</v>
      </c>
      <c r="BP10" s="227">
        <f>IF([2]数据总览!BP10="","",[2]数据总览!BP10)</f>
        <v>7.7794754656847065</v>
      </c>
      <c r="BQ10" s="227">
        <f>IF([2]数据总览!BQ10="","",[2]数据总览!BQ10)</f>
        <v>0</v>
      </c>
      <c r="BR10" s="227" t="str">
        <f>IF([2]数据总览!BR10="","",[2]数据总览!BR10)</f>
        <v/>
      </c>
      <c r="BS10" s="227">
        <f>IF([2]数据总览!BS10="","",[2]数据总览!BS10)</f>
        <v>5.2717137387502122</v>
      </c>
      <c r="BT10" s="227">
        <f>IF([2]数据总览!BT10="","",[2]数据总览!BT10)</f>
        <v>4.3216160931480729</v>
      </c>
      <c r="BU10" s="227">
        <f>IF([2]数据总览!BU10="","",[2]数据总览!BU10)</f>
        <v>4.4927648844619341</v>
      </c>
      <c r="BV10" s="227">
        <f>IF([2]数据总览!BV10="","",[2]数据总览!BV10)</f>
        <v>4.4071904888050035</v>
      </c>
      <c r="BW10" s="227" t="str">
        <f>IF([2]数据总览!BW10="","",[2]数据总览!BW10)</f>
        <v/>
      </c>
      <c r="BX10" s="227" t="str">
        <f>IF([2]数据总览!BX10="","",[2]数据总览!BX10)</f>
        <v/>
      </c>
      <c r="BY10" s="227" t="str">
        <f>IF([2]数据总览!BY10="","",[2]数据总览!BY10)</f>
        <v/>
      </c>
      <c r="BZ10" s="227" t="str">
        <f>IF([2]数据总览!BZ10="","",[2]数据总览!BZ10)</f>
        <v/>
      </c>
      <c r="CA10" s="227" t="str">
        <f>IF([2]数据总览!CA10="","",[2]数据总览!CA10)</f>
        <v/>
      </c>
      <c r="CB10" s="227" t="str">
        <f>IF([2]数据总览!CB10="","",[2]数据总览!CB10)</f>
        <v>士兵</v>
      </c>
      <c r="CC10" s="227" t="str">
        <f>IF([2]数据总览!CC10="","",[2]数据总览!CC10)</f>
        <v>刀兵</v>
      </c>
      <c r="CD10" s="227">
        <f>IF([2]数据总览!CD10="","",[2]数据总览!CD10)</f>
        <v>1.1746799999999999</v>
      </c>
      <c r="CE10" s="227">
        <f>IF([2]数据总览!CE10="","",[2]数据总览!CE10)</f>
        <v>4.9964445</v>
      </c>
      <c r="CF10" s="227">
        <f>IF([2]数据总览!CF10="","",[2]数据总览!CF10)</f>
        <v>0.44444444444444442</v>
      </c>
      <c r="CG10" s="227">
        <f>IF([2]数据总览!CG10="","",[2]数据总览!CG10)</f>
        <v>180</v>
      </c>
      <c r="CH10" s="227">
        <f>IF([2]数据总览!CH10="","",[2]数据总览!CH10)</f>
        <v>324</v>
      </c>
      <c r="CI10" s="227">
        <f>IF([2]数据总览!CI10="","",[2]数据总览!CI10)</f>
        <v>2.496</v>
      </c>
      <c r="CJ10" s="227" t="str">
        <f>IF([2]数据总览!CJ10="","",[2]数据总览!CJ10)</f>
        <v/>
      </c>
      <c r="CK10" s="227">
        <f>IF([2]数据总览!CK10="","",[2]数据总览!CK10)</f>
        <v>0.70199999999999996</v>
      </c>
      <c r="CL10" s="227">
        <f>IF([2]数据总览!CL10="","",[2]数据总览!CL10)</f>
        <v>3.0864197530864198E-5</v>
      </c>
      <c r="CM10" s="227">
        <f>IF([2]数据总览!CM10="","",[2]数据总览!CM10)</f>
        <v>1799.7108022617722</v>
      </c>
      <c r="CN10" s="227" t="str">
        <f>IF([2]数据总览!CN10="","",[2]数据总览!CN10)</f>
        <v/>
      </c>
      <c r="CO10" s="227" t="str">
        <f>IF([2]数据总览!CO10="","",[2]数据总览!CO10)</f>
        <v/>
      </c>
      <c r="CP10" s="227" t="str">
        <f>IF([2]数据总览!CP10="","",[2]数据总览!CP10)</f>
        <v/>
      </c>
      <c r="CQ10" s="227" t="str">
        <f>IF([2]数据总览!CQ10="","",[2]数据总览!CQ10)</f>
        <v/>
      </c>
      <c r="CR10" s="227" t="str">
        <f>IF([2]数据总览!CR10="","",[2]数据总览!CR10)</f>
        <v>将领设计值</v>
      </c>
      <c r="CS10" s="227" t="str">
        <f>IF([2]数据总览!CS10="","",[2]数据总览!CS10)</f>
        <v/>
      </c>
      <c r="CT10" s="227" t="str">
        <f>IF([2]数据总览!CT10="","",[2]数据总览!CT10)</f>
        <v/>
      </c>
      <c r="CU10" s="227" t="str">
        <f>IF([2]数据总览!CU10="","",[2]数据总览!CU10)</f>
        <v>士兵设计值</v>
      </c>
      <c r="CV10" s="227" t="str">
        <f>IF([2]数据总览!CV10="","",[2]数据总览!CV10)</f>
        <v/>
      </c>
      <c r="CW10" s="227" t="str">
        <f>IF([2]数据总览!CW10="","",[2]数据总览!CW10)</f>
        <v/>
      </c>
      <c r="CX10" s="227" t="str">
        <f>IF([2]数据总览!CX10="","",[2]数据总览!CX10)</f>
        <v/>
      </c>
      <c r="CY10" s="227" t="str">
        <f>IF([2]数据总览!CY10="","",[2]数据总览!CY10)</f>
        <v/>
      </c>
      <c r="CZ10" s="227" t="str">
        <f>IF([2]数据总览!CZ10="","",[2]数据总览!CZ10)</f>
        <v>验证</v>
      </c>
      <c r="DA10" s="227" t="str">
        <f>IF([2]数据总览!DA10="","",[2]数据总览!DA10)</f>
        <v/>
      </c>
      <c r="DB10" s="227" t="str">
        <f>IF([2]数据总览!DB10="","",[2]数据总览!DB10)</f>
        <v/>
      </c>
      <c r="DC10" s="227" t="str">
        <f>IF([2]数据总览!DC10="","",[2]数据总览!DC10)</f>
        <v/>
      </c>
      <c r="DD10" s="227" t="str">
        <f>IF([2]数据总览!DD10="","",[2]数据总览!DD10)</f>
        <v/>
      </c>
      <c r="DE10" s="227" t="str">
        <f>IF([2]数据总览!DE10="","",[2]数据总览!DE10)</f>
        <v/>
      </c>
      <c r="DF10" s="227" t="str">
        <f>IF([2]数据总览!DF10="","",[2]数据总览!DF10)</f>
        <v/>
      </c>
      <c r="DG10" s="227" t="str">
        <f>IF([2]数据总览!DG10="","",[2]数据总览!DG10)</f>
        <v>2人团队值</v>
      </c>
      <c r="DH10" s="227" t="str">
        <f>IF([2]数据总览!DH10="","",[2]数据总览!DH10)</f>
        <v/>
      </c>
      <c r="DI10" s="227" t="str">
        <f>IF([2]数据总览!DI10="","",[2]数据总览!DI10)</f>
        <v/>
      </c>
      <c r="DJ10" s="227" t="str">
        <f>IF([2]数据总览!DJ10="","",[2]数据总览!DJ10)</f>
        <v/>
      </c>
      <c r="DK10" s="227" t="str">
        <f>IF([2]数据总览!DK10="","",[2]数据总览!DK10)</f>
        <v/>
      </c>
      <c r="DL10" s="227" t="str">
        <f>IF([2]数据总览!DL10="","",[2]数据总览!DL10)</f>
        <v/>
      </c>
      <c r="DM10" s="227" t="str">
        <f>IF([2]数据总览!DM10="","",[2]数据总览!DM10)</f>
        <v/>
      </c>
      <c r="DN10" s="227" t="str">
        <f>IF([2]数据总览!DN10="","",[2]数据总览!DN10)</f>
        <v/>
      </c>
      <c r="DO10" s="227" t="str">
        <f>IF([2]数据总览!DO10="","",[2]数据总览!DO10)</f>
        <v/>
      </c>
      <c r="DP10" s="227" t="str">
        <f>IF([2]数据总览!DP10="","",[2]数据总览!DP10)</f>
        <v/>
      </c>
      <c r="DQ10" s="227" t="str">
        <f>IF([2]数据总览!DQ10="","",[2]数据总览!DQ10)</f>
        <v/>
      </c>
      <c r="DR10" s="227" t="str">
        <f>IF([2]数据总览!DR10="","",[2]数据总览!DR10)</f>
        <v/>
      </c>
      <c r="DS10" s="227" t="str">
        <f>IF([2]数据总览!DS10="","",[2]数据总览!DS10)</f>
        <v/>
      </c>
      <c r="DT10" s="227" t="str">
        <f>IF([2]数据总览!DT10="","",[2]数据总览!DT10)</f>
        <v/>
      </c>
      <c r="DU10" s="227" t="str">
        <f>IF([2]数据总览!DU10="","",[2]数据总览!DU10)</f>
        <v/>
      </c>
      <c r="DV10" s="227" t="str">
        <f>IF([2]数据总览!DV10="","",[2]数据总览!DV10)</f>
        <v/>
      </c>
      <c r="DW10" s="227" t="str">
        <f>IF([2]数据总览!DW10="","",[2]数据总览!DW10)</f>
        <v/>
      </c>
      <c r="DX10" s="227" t="str">
        <f>IF([2]数据总览!DX10="","",[2]数据总览!DX10)</f>
        <v>弓兵</v>
      </c>
      <c r="DY10" s="227">
        <f>IF([2]数据总览!DY10="","",[2]数据总览!DY10)</f>
        <v>3</v>
      </c>
      <c r="DZ10" s="227" t="str">
        <f>IF([2]数据总览!DZ10="","",[2]数据总览!DZ10)</f>
        <v/>
      </c>
      <c r="EA10" s="227" t="str">
        <f>IF([2]数据总览!EA10="","",[2]数据总览!EA10)</f>
        <v/>
      </c>
      <c r="EB10" s="227" t="str">
        <f>IF([2]数据总览!EB10="","",[2]数据总览!EB10)</f>
        <v/>
      </c>
      <c r="EC10" s="227" t="str">
        <f>IF([2]数据总览!EC10="","",[2]数据总览!EC10)</f>
        <v/>
      </c>
      <c r="ED10" s="227" t="str">
        <f>IF([2]数据总览!ED10="","",[2]数据总览!ED10)</f>
        <v/>
      </c>
      <c r="EE10" s="227" t="str">
        <f>IF([2]数据总览!EE10="","",[2]数据总览!EE10)</f>
        <v/>
      </c>
      <c r="EF10" s="227" t="str">
        <f>IF([2]数据总览!EF10="","",[2]数据总览!EF10)</f>
        <v/>
      </c>
      <c r="EG10" s="227" t="str">
        <f>IF([2]数据总览!EG10="","",[2]数据总览!EG10)</f>
        <v/>
      </c>
      <c r="EH10" s="227" t="str">
        <f>IF([2]数据总览!EH10="","",[2]数据总览!EH10)</f>
        <v/>
      </c>
      <c r="EI10" s="227" t="str">
        <f>IF([2]数据总览!EI10="","",[2]数据总览!EI10)</f>
        <v/>
      </c>
      <c r="EJ10" s="227" t="str">
        <f>IF([2]数据总览!EJ10="","",[2]数据总览!EJ10)</f>
        <v/>
      </c>
      <c r="EK10" s="227" t="str">
        <f>IF([2]数据总览!EK10="","",[2]数据总览!EK10)</f>
        <v/>
      </c>
      <c r="EL10" s="227" t="str">
        <f>IF([2]数据总览!EL10="","",[2]数据总览!EL10)</f>
        <v/>
      </c>
      <c r="EM10" s="227" t="str">
        <f>IF([2]数据总览!EM10="","",[2]数据总览!EM10)</f>
        <v/>
      </c>
      <c r="EN10" s="227" t="str">
        <f>IF([2]数据总览!EN10="","",[2]数据总览!EN10)</f>
        <v/>
      </c>
      <c r="EO10" s="227" t="str">
        <f>IF([2]数据总览!EO10="","",[2]数据总览!EO10)</f>
        <v/>
      </c>
      <c r="EP10" s="227" t="str">
        <f>IF([2]数据总览!EP10="","",[2]数据总览!EP10)</f>
        <v/>
      </c>
      <c r="EQ10" s="227" t="str">
        <f>IF([2]数据总览!EQ10="","",[2]数据总览!EQ10)</f>
        <v/>
      </c>
      <c r="ER10" s="227" t="str">
        <f>IF([2]数据总览!ER10="","",[2]数据总览!ER10)</f>
        <v/>
      </c>
      <c r="ES10" s="227" t="str">
        <f>IF([2]数据总览!ES10="","",[2]数据总览!ES10)</f>
        <v/>
      </c>
      <c r="ET10" s="227" t="str">
        <f>IF([2]数据总览!ET10="","",[2]数据总览!ET10)</f>
        <v/>
      </c>
      <c r="EU10" s="227" t="str">
        <f>IF([2]数据总览!EU10="","",[2]数据总览!EU10)</f>
        <v/>
      </c>
      <c r="EV10" s="227" t="str">
        <f>IF([2]数据总览!EV10="","",[2]数据总览!EV10)</f>
        <v/>
      </c>
      <c r="EW10" s="227" t="str">
        <f>IF([2]数据总览!EW10="","",[2]数据总览!EW10)</f>
        <v/>
      </c>
      <c r="EX10" s="227" t="str">
        <f>IF([2]数据总览!EX10="","",[2]数据总览!EX10)</f>
        <v/>
      </c>
      <c r="EY10" s="227" t="str">
        <f>IF([2]数据总览!EY10="","",[2]数据总览!EY10)</f>
        <v/>
      </c>
      <c r="EZ10" s="227" t="str">
        <f>IF([2]数据总览!EZ10="","",[2]数据总览!EZ10)</f>
        <v/>
      </c>
      <c r="FA10" s="227" t="str">
        <f>IF([2]数据总览!FA10="","",[2]数据总览!FA10)</f>
        <v/>
      </c>
    </row>
    <row r="11" spans="1:157" ht="11.25">
      <c r="A11" s="227" t="str">
        <f>IF([2]数据总览!A11="","",[2]数据总览!A11)</f>
        <v/>
      </c>
      <c r="B11" s="227" t="str">
        <f>IF([2]数据总览!B11="","",[2]数据总览!B11)</f>
        <v/>
      </c>
      <c r="C11" s="227" t="str">
        <f>IF([2]数据总览!C11="","",[2]数据总览!C11)</f>
        <v>2星</v>
      </c>
      <c r="D11" s="227">
        <f>IF([2]数据总览!D11="","",[2]数据总览!D11)</f>
        <v>0.03</v>
      </c>
      <c r="E11" s="227">
        <f>IF([2]数据总览!E11="","",[2]数据总览!E11)</f>
        <v>0.12</v>
      </c>
      <c r="F11" s="227">
        <f>IF([2]数据总览!F11="","",[2]数据总览!F11)</f>
        <v>0.2</v>
      </c>
      <c r="G11" s="227">
        <f>IF([2]数据总览!G11="","",[2]数据总览!G11)</f>
        <v>0.36000000000000004</v>
      </c>
      <c r="H11" s="227">
        <f>IF([2]数据总览!H11="","",[2]数据总览!H11)</f>
        <v>0.51</v>
      </c>
      <c r="I11" s="227">
        <f>IF([2]数据总览!I11="","",[2]数据总览!I11)</f>
        <v>0.65999999999999992</v>
      </c>
      <c r="J11" s="227"/>
      <c r="K11" s="227">
        <f>IF([2]数据总览!K11="","",[2]数据总览!K11)</f>
        <v>2</v>
      </c>
      <c r="L11" s="227">
        <f>IF([2]数据总览!L11="","",[2]数据总览!L11)</f>
        <v>0.1</v>
      </c>
      <c r="M11" s="227">
        <f>IF([2]数据总览!M11="","",[2]数据总览!M11)</f>
        <v>0</v>
      </c>
      <c r="N11" s="227" t="str">
        <f>IF([2]数据总览!N11="","",[2]数据总览!N11)</f>
        <v/>
      </c>
      <c r="O11" s="227" t="str">
        <f>IF([2]数据总览!O11="","",[2]数据总览!O11)</f>
        <v/>
      </c>
      <c r="P11" s="227" t="str">
        <f>IF([2]数据总览!P11="","",[2]数据总览!P11)</f>
        <v>6星</v>
      </c>
      <c r="Q11" s="227">
        <f>IF([2]数据总览!Q11="","",[2]数据总览!Q11)</f>
        <v>0.11383601358606131</v>
      </c>
      <c r="R11" s="227">
        <f>IF([2]数据总览!R11="","",[2]数据总览!R11)</f>
        <v>0.11383601358606131</v>
      </c>
      <c r="S11" s="227">
        <f>IF([2]数据总览!S11="","",[2]数据总览!S11)</f>
        <v>0.51725058934721668</v>
      </c>
      <c r="T11" s="227">
        <f>IF([2]数据总览!T11="","",[2]数据总览!T11)</f>
        <v>1.449436874910671</v>
      </c>
      <c r="U11" s="227">
        <f>IF([2]数据总览!U11="","",[2]数据总览!U11)</f>
        <v>1.8414818768841854</v>
      </c>
      <c r="V11" s="227">
        <f>IF([2]数据总览!V11="","",[2]数据总览!V11)</f>
        <v>2.2335268788576998</v>
      </c>
      <c r="W11" s="227">
        <f>IF([2]数据总览!W11="","",[2]数据总览!W11)</f>
        <v>2.2335268788576998</v>
      </c>
      <c r="X11" s="227" t="str">
        <f>IF([2]数据总览!X11="","",[2]数据总览!X11)</f>
        <v/>
      </c>
      <c r="Y11" s="227" t="str">
        <f>IF([2]数据总览!Y11="","",[2]数据总览!Y11)</f>
        <v/>
      </c>
      <c r="Z11" s="227" t="str">
        <f>IF([2]数据总览!Z11="","",[2]数据总览!Z11)</f>
        <v/>
      </c>
      <c r="AA11" s="227">
        <f>IF([2]数据总览!AA11="","",[2]数据总览!AA11)</f>
        <v>6</v>
      </c>
      <c r="AB11" s="227">
        <f>IF([2]数据总览!AB11="","",[2]数据总览!AB11)</f>
        <v>0.76665896067821138</v>
      </c>
      <c r="AC11" s="227">
        <f>IF([2]数据总览!AC11="","",[2]数据总览!AC11)</f>
        <v>0.87629700227390006</v>
      </c>
      <c r="AD11" s="227">
        <f>IF([2]数据总览!AD11="","",[2]数据总览!AD11)</f>
        <v>0.96134645874399505</v>
      </c>
      <c r="AE11" s="227">
        <f>IF([2]数据总览!AE11="","",[2]数据总览!AE11)</f>
        <v>1</v>
      </c>
      <c r="AF11" s="227">
        <f>IF([2]数据总览!AF11="","",[2]数据总览!AF11)</f>
        <v>0.803118498072241</v>
      </c>
      <c r="AG11" s="227">
        <f>IF([2]数据总览!AG11="","",[2]数据总览!AG11)</f>
        <v>0.84537125284237513</v>
      </c>
      <c r="AH11" s="227">
        <f>IF([2]数据总览!AH11="","",[2]数据总览!AH11)</f>
        <v>0.96376230507249538</v>
      </c>
      <c r="AI11" s="227">
        <f>IF([2]数据总览!AI11="","",[2]数据总览!AI11)</f>
        <v>0.96376230507249538</v>
      </c>
      <c r="AJ11" s="227" t="str">
        <f>IF([2]数据总览!AJ11="","",[2]数据总览!AJ11)</f>
        <v/>
      </c>
      <c r="AK11" s="227" t="str">
        <f>IF([2]数据总览!AK11="","",[2]数据总览!AK11)</f>
        <v/>
      </c>
      <c r="AL11" s="227" t="str">
        <f>IF([2]数据总览!AL11="","",[2]数据总览!AL11)</f>
        <v/>
      </c>
      <c r="AM11" s="227">
        <f>IF([2]数据总览!AM11="","",[2]数据总览!AM11)</f>
        <v>0.5</v>
      </c>
      <c r="AN11" s="227">
        <f>IF([2]数据总览!AN11="","",[2]数据总览!AN11)</f>
        <v>0.5</v>
      </c>
      <c r="AO11" s="227">
        <f>IF([2]数据总览!AO11="","",[2]数据总览!AO11)</f>
        <v>0.5</v>
      </c>
      <c r="AP11" s="227">
        <f>IF([2]数据总览!AP11="","",[2]数据总览!AP11)</f>
        <v>0.5</v>
      </c>
      <c r="AQ11" s="227">
        <f>IF([2]数据总览!AQ11="","",[2]数据总览!AQ11)</f>
        <v>0.5</v>
      </c>
      <c r="AR11" s="227">
        <f>IF([2]数据总览!AR11="","",[2]数据总览!AR11)</f>
        <v>0.5</v>
      </c>
      <c r="AS11" s="227">
        <f>IF([2]数据总览!AS11="","",[2]数据总览!AS11)</f>
        <v>0.5</v>
      </c>
      <c r="AT11" s="227">
        <f>IF([2]数据总览!AT11="","",[2]数据总览!AT11)</f>
        <v>0.5</v>
      </c>
      <c r="AU11" s="227" t="str">
        <f>IF([2]数据总览!AU11="","",[2]数据总览!AU11)</f>
        <v/>
      </c>
      <c r="AV11" s="227">
        <f>IF([2]数据总览!AV11="","",[2]数据总览!AV11)</f>
        <v>0.92150960350255517</v>
      </c>
      <c r="AW11" s="227">
        <f>IF([2]数据总览!AW11="","",[2]数据总览!AW11)</f>
        <v>0.91500916993210546</v>
      </c>
      <c r="AX11" s="227">
        <f>IF([2]数据总览!AX11="","",[2]数据总览!AX11)</f>
        <v>0.90127011027895887</v>
      </c>
      <c r="AY11" s="227">
        <f>IF([2]数据总览!AY11="","",[2]数据总览!AY11)</f>
        <v>0.92557802815777723</v>
      </c>
      <c r="AZ11" s="227">
        <f>IF([2]数据总览!AZ11="","",[2]数据总览!AZ11)</f>
        <v>0.92235322735921232</v>
      </c>
      <c r="BA11" s="227">
        <f>IF([2]数据总览!BA11="","",[2]数据总览!BA11)</f>
        <v>0.91523580516216241</v>
      </c>
      <c r="BB11" s="227">
        <f>IF([2]数据总览!BB11="","",[2]数据总览!BB11)</f>
        <v>0.90034426805450862</v>
      </c>
      <c r="BC11" s="227">
        <f>IF([2]数据总览!BC11="","",[2]数据总览!BC11)</f>
        <v>0.9257616668889993</v>
      </c>
      <c r="BD11" s="227" t="str">
        <f>IF([2]数据总览!BD11="","",[2]数据总览!BD11)</f>
        <v/>
      </c>
      <c r="BE11" s="227">
        <f>IF([2]数据总览!BE11="","",[2]数据总览!BE11)</f>
        <v>0.25550699504916585</v>
      </c>
      <c r="BF11" s="227">
        <f>IF([2]数据总览!BF11="","",[2]数据总览!BF11)</f>
        <v>0.14830350072481008</v>
      </c>
      <c r="BG11" s="227">
        <f>IF([2]数据总览!BG11="","",[2]数据总览!BG11)</f>
        <v>0.15794468575087486</v>
      </c>
      <c r="BH11" s="227">
        <f>IF([2]数据总览!BH11="","",[2]数据总览!BH11)</f>
        <v>0.1545968205213698</v>
      </c>
      <c r="BI11" s="227">
        <f>IF([2]数据总览!BI11="","",[2]数据总览!BI11)</f>
        <v>0.11433707733198868</v>
      </c>
      <c r="BJ11" s="227">
        <f>IF([2]数据总览!BJ11="","",[2]数据总览!BJ11)</f>
        <v>0.14775190611900674</v>
      </c>
      <c r="BK11" s="227">
        <f>IF([2]数据总览!BK11="","",[2]数据总览!BK11)</f>
        <v>0.16039050144854378</v>
      </c>
      <c r="BL11" s="227">
        <f>IF([2]数据总览!BL11="","",[2]数据总览!BL11)</f>
        <v>0.15400334762099191</v>
      </c>
      <c r="BM11" s="227" t="str">
        <f>IF([2]数据总览!BM11="","",[2]数据总览!BM11)</f>
        <v/>
      </c>
      <c r="BN11" s="227">
        <f>IF([2]数据总览!BN11="","",[2]数据总览!BN11)</f>
        <v>56.001849437229268</v>
      </c>
      <c r="BO11" s="227">
        <f>IF([2]数据总览!BO11="","",[2]数据总览!BO11)</f>
        <v>29.688719454263982</v>
      </c>
      <c r="BP11" s="227">
        <f>IF([2]数据总览!BP11="","",[2]数据总览!BP11)</f>
        <v>9.2768499014411887</v>
      </c>
      <c r="BQ11" s="227">
        <f>IF([2]数据总览!BQ11="","",[2]数据总览!BQ11)</f>
        <v>0</v>
      </c>
      <c r="BR11" s="227" t="str">
        <f>IF([2]数据总览!BR11="","",[2]数据总览!BR11)</f>
        <v/>
      </c>
      <c r="BS11" s="227">
        <f>IF([2]数据总览!BS11="","",[2]数据总览!BS11)</f>
        <v>5.2366266283424441</v>
      </c>
      <c r="BT11" s="227">
        <f>IF([2]数据总览!BT11="","",[2]数据总览!BT11)</f>
        <v>4.2656410588742011</v>
      </c>
      <c r="BU11" s="227">
        <f>IF([2]数据总览!BU11="","",[2]数据总览!BU11)</f>
        <v>4.3922265016181381</v>
      </c>
      <c r="BV11" s="227">
        <f>IF([2]数据总览!BV11="","",[2]数据总览!BV11)</f>
        <v>4.3289337802461691</v>
      </c>
      <c r="BW11" s="227" t="str">
        <f>IF([2]数据总览!BW11="","",[2]数据总览!BW11)</f>
        <v/>
      </c>
      <c r="BX11" s="227" t="str">
        <f>IF([2]数据总览!BX11="","",[2]数据总览!BX11)</f>
        <v/>
      </c>
      <c r="BY11" s="227" t="str">
        <f>IF([2]数据总览!BY11="","",[2]数据总览!BY11)</f>
        <v/>
      </c>
      <c r="BZ11" s="227" t="str">
        <f>IF([2]数据总览!BZ11="","",[2]数据总览!BZ11)</f>
        <v/>
      </c>
      <c r="CA11" s="227" t="str">
        <f>IF([2]数据总览!CA11="","",[2]数据总览!CA11)</f>
        <v/>
      </c>
      <c r="CB11" s="227" t="str">
        <f>IF([2]数据总览!CB11="","",[2]数据总览!CB11)</f>
        <v/>
      </c>
      <c r="CC11" s="227" t="str">
        <f>IF([2]数据总览!CC11="","",[2]数据总览!CC11)</f>
        <v>车骑兵</v>
      </c>
      <c r="CD11" s="227">
        <f>IF([2]数据总览!CD11="","",[2]数据总览!CD11)</f>
        <v>2.0700000000000003</v>
      </c>
      <c r="CE11" s="227">
        <f>IF([2]数据总览!CE11="","",[2]数据总览!CE11)</f>
        <v>3.5179200000000002</v>
      </c>
      <c r="CF11" s="227">
        <f>IF([2]数据总览!CF11="","",[2]数据总览!CF11)</f>
        <v>0.375</v>
      </c>
      <c r="CG11" s="227">
        <f>IF([2]数据总览!CG11="","",[2]数据总览!CG11)</f>
        <v>150</v>
      </c>
      <c r="CH11" s="227">
        <f>IF([2]数据总览!CH11="","",[2]数据总览!CH11)</f>
        <v>240</v>
      </c>
      <c r="CI11" s="227">
        <f>IF([2]数据总览!CI11="","",[2]数据总览!CI11)</f>
        <v>3.84</v>
      </c>
      <c r="CJ11" s="227" t="str">
        <f>IF([2]数据总览!CJ11="","",[2]数据总览!CJ11)</f>
        <v/>
      </c>
      <c r="CK11" s="227">
        <f>IF([2]数据总览!CK11="","",[2]数据总览!CK11)</f>
        <v>0.8</v>
      </c>
      <c r="CL11" s="227">
        <f>IF([2]数据总览!CL11="","",[2]数据总览!CL11)</f>
        <v>4.1666666666666665E-5</v>
      </c>
      <c r="CM11" s="227">
        <f>IF([2]数据总览!CM11="","",[2]数据总览!CM11)</f>
        <v>1899.9687360857804</v>
      </c>
      <c r="CN11" s="227" t="str">
        <f>IF([2]数据总览!CN11="","",[2]数据总览!CN11)</f>
        <v/>
      </c>
      <c r="CO11" s="227" t="str">
        <f>IF([2]数据总览!CO11="","",[2]数据总览!CO11)</f>
        <v/>
      </c>
      <c r="CP11" s="227" t="str">
        <f>IF([2]数据总览!CP11="","",[2]数据总览!CP11)</f>
        <v/>
      </c>
      <c r="CQ11" s="227" t="str">
        <f>IF([2]数据总览!CQ11="","",[2]数据总览!CQ11)</f>
        <v/>
      </c>
      <c r="CR11" s="227" t="str">
        <f>IF([2]数据总览!CR11="","",[2]数据总览!CR11)</f>
        <v>设计生命</v>
      </c>
      <c r="CS11" s="227" t="str">
        <f>IF([2]数据总览!CS11="","",[2]数据总览!CS11)</f>
        <v>攻击</v>
      </c>
      <c r="CT11" s="227" t="str">
        <f>IF([2]数据总览!CT11="","",[2]数据总览!CT11)</f>
        <v>护甲</v>
      </c>
      <c r="CU11" s="227" t="str">
        <f>IF([2]数据总览!CU11="","",[2]数据总览!CU11)</f>
        <v>士兵相较于将领属性强化值</v>
      </c>
      <c r="CV11" s="227" t="str">
        <f>IF([2]数据总览!CV11="","",[2]数据总览!CV11)</f>
        <v>生存修正</v>
      </c>
      <c r="CW11" s="227" t="str">
        <f>IF([2]数据总览!CW11="","",[2]数据总览!CW11)</f>
        <v>输出修正</v>
      </c>
      <c r="CX11" s="227" t="str">
        <f>IF([2]数据总览!CX11="","",[2]数据总览!CX11)</f>
        <v>护甲</v>
      </c>
      <c r="CY11" s="227" t="str">
        <f>IF([2]数据总览!CY11="","",[2]数据总览!CY11)</f>
        <v>模型数</v>
      </c>
      <c r="CZ11" s="227" t="str">
        <f>IF([2]数据总览!CZ11="","",[2]数据总览!CZ11)</f>
        <v>生存系数</v>
      </c>
      <c r="DA11" s="227" t="str">
        <f>IF([2]数据总览!DA11="","",[2]数据总览!DA11)</f>
        <v>输出系数</v>
      </c>
      <c r="DB11" s="227" t="str">
        <f>IF([2]数据总览!DB11="","",[2]数据总览!DB11)</f>
        <v>评分1</v>
      </c>
      <c r="DC11" s="227" t="str">
        <f>IF([2]数据总览!DC11="","",[2]数据总览!DC11)</f>
        <v>单挑pk值</v>
      </c>
      <c r="DD11" s="227" t="str">
        <f>IF([2]数据总览!DD11="","",[2]数据总览!DD11)</f>
        <v>团战战力</v>
      </c>
      <c r="DE11" s="227" t="str">
        <f>IF([2]数据总览!DE11="","",[2]数据总览!DE11)</f>
        <v>评分2</v>
      </c>
      <c r="DF11" s="227" t="str">
        <f>IF([2]数据总览!DF11="","",[2]数据总览!DF11)</f>
        <v>步+骑</v>
      </c>
      <c r="DG11" s="227">
        <f>IF([2]数据总览!DG11="","",[2]数据总览!DG11)</f>
        <v>3.2275</v>
      </c>
      <c r="DH11" s="227" t="str">
        <f>IF([2]数据总览!DH11="","",[2]数据总览!DH11)</f>
        <v/>
      </c>
      <c r="DI11" s="227" t="str">
        <f>IF([2]数据总览!DI11="","",[2]数据总览!DI11)</f>
        <v/>
      </c>
      <c r="DJ11" s="227" t="str">
        <f>IF([2]数据总览!DJ11="","",[2]数据总览!DJ11)</f>
        <v/>
      </c>
      <c r="DK11" s="227" t="str">
        <f>IF([2]数据总览!DK11="","",[2]数据总览!DK11)</f>
        <v/>
      </c>
      <c r="DL11" s="227" t="str">
        <f>IF([2]数据总览!DL11="","",[2]数据总览!DL11)</f>
        <v/>
      </c>
      <c r="DM11" s="227" t="str">
        <f>IF([2]数据总览!DM11="","",[2]数据总览!DM11)</f>
        <v/>
      </c>
      <c r="DN11" s="227" t="str">
        <f>IF([2]数据总览!DN11="","",[2]数据总览!DN11)</f>
        <v/>
      </c>
      <c r="DO11" s="227" t="str">
        <f>IF([2]数据总览!DO11="","",[2]数据总览!DO11)</f>
        <v/>
      </c>
      <c r="DP11" s="227" t="str">
        <f>IF([2]数据总览!DP11="","",[2]数据总览!DP11)</f>
        <v/>
      </c>
      <c r="DQ11" s="227" t="str">
        <f>IF([2]数据总览!DQ11="","",[2]数据总览!DQ11)</f>
        <v/>
      </c>
      <c r="DR11" s="227" t="str">
        <f>IF([2]数据总览!DR11="","",[2]数据总览!DR11)</f>
        <v/>
      </c>
      <c r="DS11" s="227" t="str">
        <f>IF([2]数据总览!DS11="","",[2]数据总览!DS11)</f>
        <v/>
      </c>
      <c r="DT11" s="227" t="str">
        <f>IF([2]数据总览!DT11="","",[2]数据总览!DT11)</f>
        <v/>
      </c>
      <c r="DU11" s="227" t="str">
        <f>IF([2]数据总览!DU11="","",[2]数据总览!DU11)</f>
        <v/>
      </c>
      <c r="DV11" s="227" t="str">
        <f>IF([2]数据总览!DV11="","",[2]数据总览!DV11)</f>
        <v/>
      </c>
      <c r="DW11" s="227" t="str">
        <f>IF([2]数据总览!DW11="","",[2]数据总览!DW11)</f>
        <v/>
      </c>
      <c r="DX11" s="227" t="str">
        <f>IF([2]数据总览!DX11="","",[2]数据总览!DX11)</f>
        <v>弩兵</v>
      </c>
      <c r="DY11" s="227">
        <f>IF([2]数据总览!DY11="","",[2]数据总览!DY11)</f>
        <v>3</v>
      </c>
      <c r="DZ11" s="227" t="str">
        <f>IF([2]数据总览!DZ11="","",[2]数据总览!DZ11)</f>
        <v/>
      </c>
      <c r="EA11" s="227" t="str">
        <f>IF([2]数据总览!EA11="","",[2]数据总览!EA11)</f>
        <v/>
      </c>
      <c r="EB11" s="227" t="str">
        <f>IF([2]数据总览!EB11="","",[2]数据总览!EB11)</f>
        <v/>
      </c>
      <c r="EC11" s="227" t="str">
        <f>IF([2]数据总览!EC11="","",[2]数据总览!EC11)</f>
        <v/>
      </c>
      <c r="ED11" s="227" t="str">
        <f>IF([2]数据总览!ED11="","",[2]数据总览!ED11)</f>
        <v/>
      </c>
      <c r="EE11" s="227" t="str">
        <f>IF([2]数据总览!EE11="","",[2]数据总览!EE11)</f>
        <v/>
      </c>
      <c r="EF11" s="227" t="str">
        <f>IF([2]数据总览!EF11="","",[2]数据总览!EF11)</f>
        <v/>
      </c>
      <c r="EG11" s="227" t="str">
        <f>IF([2]数据总览!EG11="","",[2]数据总览!EG11)</f>
        <v/>
      </c>
      <c r="EH11" s="227" t="str">
        <f>IF([2]数据总览!EH11="","",[2]数据总览!EH11)</f>
        <v/>
      </c>
      <c r="EI11" s="227" t="str">
        <f>IF([2]数据总览!EI11="","",[2]数据总览!EI11)</f>
        <v/>
      </c>
      <c r="EJ11" s="227" t="str">
        <f>IF([2]数据总览!EJ11="","",[2]数据总览!EJ11)</f>
        <v/>
      </c>
      <c r="EK11" s="227" t="str">
        <f>IF([2]数据总览!EK11="","",[2]数据总览!EK11)</f>
        <v/>
      </c>
      <c r="EL11" s="227" t="str">
        <f>IF([2]数据总览!EL11="","",[2]数据总览!EL11)</f>
        <v/>
      </c>
      <c r="EM11" s="227" t="str">
        <f>IF([2]数据总览!EM11="","",[2]数据总览!EM11)</f>
        <v/>
      </c>
      <c r="EN11" s="227" t="str">
        <f>IF([2]数据总览!EN11="","",[2]数据总览!EN11)</f>
        <v/>
      </c>
      <c r="EO11" s="227" t="str">
        <f>IF([2]数据总览!EO11="","",[2]数据总览!EO11)</f>
        <v/>
      </c>
      <c r="EP11" s="227" t="str">
        <f>IF([2]数据总览!EP11="","",[2]数据总览!EP11)</f>
        <v/>
      </c>
      <c r="EQ11" s="227" t="str">
        <f>IF([2]数据总览!EQ11="","",[2]数据总览!EQ11)</f>
        <v/>
      </c>
      <c r="ER11" s="227" t="str">
        <f>IF([2]数据总览!ER11="","",[2]数据总览!ER11)</f>
        <v/>
      </c>
      <c r="ES11" s="227" t="str">
        <f>IF([2]数据总览!ES11="","",[2]数据总览!ES11)</f>
        <v/>
      </c>
      <c r="ET11" s="227" t="str">
        <f>IF([2]数据总览!ET11="","",[2]数据总览!ET11)</f>
        <v/>
      </c>
      <c r="EU11" s="227" t="str">
        <f>IF([2]数据总览!EU11="","",[2]数据总览!EU11)</f>
        <v/>
      </c>
      <c r="EV11" s="227" t="str">
        <f>IF([2]数据总览!EV11="","",[2]数据总览!EV11)</f>
        <v/>
      </c>
      <c r="EW11" s="227" t="str">
        <f>IF([2]数据总览!EW11="","",[2]数据总览!EW11)</f>
        <v/>
      </c>
      <c r="EX11" s="227" t="str">
        <f>IF([2]数据总览!EX11="","",[2]数据总览!EX11)</f>
        <v/>
      </c>
      <c r="EY11" s="227" t="str">
        <f>IF([2]数据总览!EY11="","",[2]数据总览!EY11)</f>
        <v/>
      </c>
      <c r="EZ11" s="227" t="str">
        <f>IF([2]数据总览!EZ11="","",[2]数据总览!EZ11)</f>
        <v/>
      </c>
      <c r="FA11" s="227" t="str">
        <f>IF([2]数据总览!FA11="","",[2]数据总览!FA11)</f>
        <v/>
      </c>
    </row>
    <row r="12" spans="1:157" ht="11.25">
      <c r="A12" s="227" t="str">
        <f>IF([2]数据总览!A12="","",[2]数据总览!A12)</f>
        <v/>
      </c>
      <c r="B12" s="227" t="str">
        <f>IF([2]数据总览!B12="","",[2]数据总览!B12)</f>
        <v/>
      </c>
      <c r="C12" s="227" t="str">
        <f>IF([2]数据总览!C12="","",[2]数据总览!C12)</f>
        <v>3星</v>
      </c>
      <c r="D12" s="227">
        <f>IF([2]数据总览!D12="","",[2]数据总览!D12)</f>
        <v>4.4999999999999998E-2</v>
      </c>
      <c r="E12" s="227">
        <f>IF([2]数据总览!E12="","",[2]数据总览!E12)</f>
        <v>0.15000000000000002</v>
      </c>
      <c r="F12" s="227">
        <f>IF([2]数据总览!F12="","",[2]数据总览!F12)</f>
        <v>0.25</v>
      </c>
      <c r="G12" s="227">
        <f>IF([2]数据总览!G12="","",[2]数据总览!G12)</f>
        <v>0.432</v>
      </c>
      <c r="H12" s="227">
        <f>IF([2]数据总览!H12="","",[2]数据总览!H12)</f>
        <v>0.58599999999999997</v>
      </c>
      <c r="I12" s="227">
        <f>IF([2]数据总览!I12="","",[2]数据总览!I12)</f>
        <v>0.73999999999999988</v>
      </c>
      <c r="J12" s="227"/>
      <c r="K12" s="227">
        <f>IF([2]数据总览!K12="","",[2]数据总览!K12)</f>
        <v>2.5</v>
      </c>
      <c r="L12" s="227">
        <f>IF([2]数据总览!L12="","",[2]数据总览!L12)</f>
        <v>0.15</v>
      </c>
      <c r="M12" s="227">
        <f>IF([2]数据总览!M12="","",[2]数据总览!M12)</f>
        <v>0</v>
      </c>
      <c r="N12" s="227" t="str">
        <f>IF([2]数据总览!N12="","",[2]数据总览!N12)</f>
        <v/>
      </c>
      <c r="O12" s="227" t="str">
        <f>IF([2]数据总览!O12="","",[2]数据总览!O12)</f>
        <v/>
      </c>
      <c r="P12" s="227" t="str">
        <f>IF([2]数据总览!P12="","",[2]数据总览!P12)</f>
        <v>7星</v>
      </c>
      <c r="Q12" s="227">
        <f>IF([2]数据总览!Q12="","",[2]数据总览!Q12)</f>
        <v>0.14636058889636452</v>
      </c>
      <c r="R12" s="227">
        <f>IF([2]数据总览!R12="","",[2]数据总览!R12)</f>
        <v>0.14636058889636452</v>
      </c>
      <c r="S12" s="227">
        <f>IF([2]数据总览!S12="","",[2]数据总览!S12)</f>
        <v>0.53361022052088836</v>
      </c>
      <c r="T12" s="227">
        <f>IF([2]数据总览!T12="","",[2]数据总览!T12)</f>
        <v>1.4885982046968622</v>
      </c>
      <c r="U12" s="227">
        <f>IF([2]数据总览!U12="","",[2]数据总览!U12)</f>
        <v>1.8821613615210691</v>
      </c>
      <c r="V12" s="227">
        <f>IF([2]数据总览!V12="","",[2]数据总览!V12)</f>
        <v>2.2757245183452759</v>
      </c>
      <c r="W12" s="227">
        <f>IF([2]数据总览!W12="","",[2]数据总览!W12)</f>
        <v>2.2757245183452759</v>
      </c>
      <c r="X12" s="227" t="str">
        <f>IF([2]数据总览!X12="","",[2]数据总览!X12)</f>
        <v/>
      </c>
      <c r="Y12" s="227" t="str">
        <f>IF([2]数据总览!Y12="","",[2]数据总览!Y12)</f>
        <v/>
      </c>
      <c r="Z12" s="227" t="str">
        <f>IF([2]数据总览!Z12="","",[2]数据总览!Z12)</f>
        <v/>
      </c>
      <c r="AA12" s="227">
        <f>IF([2]数据总览!AA12="","",[2]数据总览!AA12)</f>
        <v>7</v>
      </c>
      <c r="AB12" s="227">
        <f>IF([2]数据总览!AB12="","",[2]数据总览!AB12)</f>
        <v>0.72849949606062814</v>
      </c>
      <c r="AC12" s="227">
        <f>IF([2]数据总览!AC12="","",[2]数据总览!AC12)</f>
        <v>0.8566811304083537</v>
      </c>
      <c r="AD12" s="227">
        <f>IF([2]数据总览!AD12="","",[2]数据总览!AD12)</f>
        <v>0.95518555514082615</v>
      </c>
      <c r="AE12" s="227">
        <f>IF([2]数据总览!AE12="","",[2]数据总览!AE12)</f>
        <v>1</v>
      </c>
      <c r="AF12" s="227">
        <f>IF([2]数据总览!AF12="","",[2]数据总览!AF12)</f>
        <v>0.77092144980115507</v>
      </c>
      <c r="AG12" s="227">
        <f>IF([2]数据总览!AG12="","",[2]数据总览!AG12)</f>
        <v>0.82085141301044229</v>
      </c>
      <c r="AH12" s="227">
        <f>IF([2]数据总览!AH12="","",[2]数据总览!AH12)</f>
        <v>0.95798645794452453</v>
      </c>
      <c r="AI12" s="227">
        <f>IF([2]数据总览!AI12="","",[2]数据总览!AI12)</f>
        <v>0.95798645794452453</v>
      </c>
      <c r="AJ12" s="227" t="str">
        <f>IF([2]数据总览!AJ12="","",[2]数据总览!AJ12)</f>
        <v/>
      </c>
      <c r="AK12" s="227" t="str">
        <f>IF([2]数据总览!AK12="","",[2]数据总览!AK12)</f>
        <v/>
      </c>
      <c r="AL12" s="227" t="str">
        <f>IF([2]数据总览!AL12="","",[2]数据总览!AL12)</f>
        <v/>
      </c>
      <c r="AM12" s="227">
        <f>IF([2]数据总览!AM12="","",[2]数据总览!AM12)</f>
        <v>0.5</v>
      </c>
      <c r="AN12" s="227">
        <f>IF([2]数据总览!AN12="","",[2]数据总览!AN12)</f>
        <v>0.5</v>
      </c>
      <c r="AO12" s="227">
        <f>IF([2]数据总览!AO12="","",[2]数据总览!AO12)</f>
        <v>0.5</v>
      </c>
      <c r="AP12" s="227">
        <f>IF([2]数据总览!AP12="","",[2]数据总览!AP12)</f>
        <v>0.5</v>
      </c>
      <c r="AQ12" s="227">
        <f>IF([2]数据总览!AQ12="","",[2]数据总览!AQ12)</f>
        <v>0.5</v>
      </c>
      <c r="AR12" s="227">
        <f>IF([2]数据总览!AR12="","",[2]数据总览!AR12)</f>
        <v>0.5</v>
      </c>
      <c r="AS12" s="227">
        <f>IF([2]数据总览!AS12="","",[2]数据总览!AS12)</f>
        <v>0.5</v>
      </c>
      <c r="AT12" s="227">
        <f>IF([2]数据总览!AT12="","",[2]数据总览!AT12)</f>
        <v>0.5</v>
      </c>
      <c r="AU12" s="227" t="str">
        <f>IF([2]数据总览!AU12="","",[2]数据总览!AU12)</f>
        <v/>
      </c>
      <c r="AV12" s="227">
        <f>IF([2]数据总览!AV12="","",[2]数据总览!AV12)</f>
        <v>0.908771784287006</v>
      </c>
      <c r="AW12" s="227">
        <f>IF([2]数据总览!AW12="","",[2]数据总览!AW12)</f>
        <v>0.9013810320639507</v>
      </c>
      <c r="AX12" s="227">
        <f>IF([2]数据总览!AX12="","",[2]数据总览!AX12)</f>
        <v>0.88537908360638817</v>
      </c>
      <c r="AY12" s="227">
        <f>IF([2]数据总览!AY12="","",[2]数据总览!AY12)</f>
        <v>0.91356617081270541</v>
      </c>
      <c r="AZ12" s="227">
        <f>IF([2]数据总览!AZ12="","",[2]数据总览!AZ12)</f>
        <v>0.90975914128613333</v>
      </c>
      <c r="BA12" s="227">
        <f>IF([2]数据总览!BA12="","",[2]数据总览!BA12)</f>
        <v>0.901645958478275</v>
      </c>
      <c r="BB12" s="227">
        <f>IF([2]数据总览!BB12="","",[2]数据总览!BB12)</f>
        <v>0.88429495830256566</v>
      </c>
      <c r="BC12" s="227">
        <f>IF([2]数据总览!BC12="","",[2]数据总览!BC12)</f>
        <v>0.91378078226143322</v>
      </c>
      <c r="BD12" s="227" t="str">
        <f>IF([2]数据总览!BD12="","",[2]数据总览!BD12)</f>
        <v/>
      </c>
      <c r="BE12" s="227">
        <f>IF([2]数据总览!BE12="","",[2]数据总览!BE12)</f>
        <v>0.29004198608955462</v>
      </c>
      <c r="BF12" s="227">
        <f>IF([2]数据总览!BF12="","",[2]数据总览!BF12)</f>
        <v>0.16825600113811789</v>
      </c>
      <c r="BG12" s="227">
        <f>IF([2]数据总览!BG12="","",[2]数据总览!BG12)</f>
        <v>0.17896834945408416</v>
      </c>
      <c r="BH12" s="227">
        <f>IF([2]数据总览!BH12="","",[2]数据总览!BH12)</f>
        <v>0.17555913146312421</v>
      </c>
      <c r="BI12" s="227">
        <f>IF([2]数据总览!BI12="","",[2]数据总览!BI12)</f>
        <v>0.12980120763496819</v>
      </c>
      <c r="BJ12" s="227">
        <f>IF([2]数据总览!BJ12="","",[2]数据总览!BJ12)</f>
        <v>0.16763369154553728</v>
      </c>
      <c r="BK12" s="227">
        <f>IF([2]数据总览!BK12="","",[2]数据总览!BK12)</f>
        <v>0.1817239142633596</v>
      </c>
      <c r="BL12" s="227">
        <f>IF([2]数据总览!BL12="","",[2]数据总览!BL12)</f>
        <v>0.17488810597417881</v>
      </c>
      <c r="BM12" s="227" t="str">
        <f>IF([2]数据总览!BM12="","",[2]数据总览!BM12)</f>
        <v/>
      </c>
      <c r="BN12" s="227">
        <f>IF([2]数据总览!BN12="","",[2]数据总览!BN12)</f>
        <v>65.160120945449236</v>
      </c>
      <c r="BO12" s="227">
        <f>IF([2]数据总览!BO12="","",[2]数据总览!BO12)</f>
        <v>34.396528701995116</v>
      </c>
      <c r="BP12" s="227">
        <f>IF([2]数据总览!BP12="","",[2]数据总览!BP12)</f>
        <v>10.755466766201724</v>
      </c>
      <c r="BQ12" s="227">
        <f>IF([2]数据总览!BQ12="","",[2]数据总览!BQ12)</f>
        <v>0</v>
      </c>
      <c r="BR12" s="227" t="str">
        <f>IF([2]数据总览!BR12="","",[2]数据总览!BR12)</f>
        <v/>
      </c>
      <c r="BS12" s="227">
        <f>IF([2]数据总览!BS12="","",[2]数据总览!BS12)</f>
        <v>5.2019062082148206</v>
      </c>
      <c r="BT12" s="227">
        <f>IF([2]数据总览!BT12="","",[2]数据总览!BT12)</f>
        <v>4.2101418878387582</v>
      </c>
      <c r="BU12" s="227">
        <f>IF([2]数据总览!BU12="","",[2]数据总览!BU12)</f>
        <v>4.2925538251694508</v>
      </c>
      <c r="BV12" s="227">
        <f>IF([2]数据总览!BV12="","",[2]数据总览!BV12)</f>
        <v>4.2513478565041041</v>
      </c>
      <c r="BW12" s="227" t="str">
        <f>IF([2]数据总览!BW12="","",[2]数据总览!BW12)</f>
        <v/>
      </c>
      <c r="BX12" s="227" t="str">
        <f>IF([2]数据总览!BX12="","",[2]数据总览!BX12)</f>
        <v/>
      </c>
      <c r="BY12" s="227" t="str">
        <f>IF([2]数据总览!BY12="","",[2]数据总览!BY12)</f>
        <v/>
      </c>
      <c r="BZ12" s="227" t="str">
        <f>IF([2]数据总览!BZ12="","",[2]数据总览!BZ12)</f>
        <v/>
      </c>
      <c r="CA12" s="227" t="str">
        <f>IF([2]数据总览!CA12="","",[2]数据总览!CA12)</f>
        <v/>
      </c>
      <c r="CB12" s="227" t="str">
        <f>IF([2]数据总览!CB12="","",[2]数据总览!CB12)</f>
        <v/>
      </c>
      <c r="CC12" s="227" t="str">
        <f>IF([2]数据总览!CC12="","",[2]数据总览!CC12)</f>
        <v>弓弩兵</v>
      </c>
      <c r="CD12" s="227">
        <f>IF([2]数据总览!CD12="","",[2]数据总览!CD12)</f>
        <v>4.761000000000001</v>
      </c>
      <c r="CE12" s="227">
        <f>IF([2]数据总览!CE12="","",[2]数据总览!CE12)</f>
        <v>1.096875</v>
      </c>
      <c r="CF12" s="227">
        <f>IF([2]数据总览!CF12="","",[2]数据总览!CF12)</f>
        <v>0.23076923076923084</v>
      </c>
      <c r="CG12" s="227">
        <f>IF([2]数据总览!CG12="","",[2]数据总览!CG12)</f>
        <v>138.46153846153845</v>
      </c>
      <c r="CH12" s="227">
        <f>IF([2]数据总览!CH12="","",[2]数据总览!CH12)</f>
        <v>180</v>
      </c>
      <c r="CI12" s="227">
        <f>IF([2]数据总览!CI12="","",[2]数据总览!CI12)</f>
        <v>4.8</v>
      </c>
      <c r="CJ12" s="227" t="str">
        <f>IF([2]数据总览!CJ12="","",[2]数据总览!CJ12)</f>
        <v/>
      </c>
      <c r="CK12" s="227">
        <f>IF([2]数据总览!CK12="","",[2]数据总览!CK12)</f>
        <v>0.75</v>
      </c>
      <c r="CL12" s="227">
        <f>IF([2]数据总览!CL12="","",[2]数据总览!CL12)</f>
        <v>5.5555555555555558E-5</v>
      </c>
      <c r="CM12" s="227">
        <f>IF([2]数据总览!CM12="","",[2]数据总览!CM12)</f>
        <v>2091.4918306179652</v>
      </c>
      <c r="CN12" s="227" t="str">
        <f>IF([2]数据总览!CN12="","",[2]数据总览!CN12)</f>
        <v/>
      </c>
      <c r="CO12" s="227" t="str">
        <f>IF([2]数据总览!CO12="","",[2]数据总览!CO12)</f>
        <v/>
      </c>
      <c r="CP12" s="227" t="str">
        <f>IF([2]数据总览!CP12="","",[2]数据总览!CP12)</f>
        <v/>
      </c>
      <c r="CQ12" s="227" t="str">
        <f>IF([2]数据总览!CQ12="","",[2]数据总览!CQ12)</f>
        <v>近战防御</v>
      </c>
      <c r="CR12" s="227">
        <f>IF([2]数据总览!CR12="","",[2]数据总览!CR12)</f>
        <v>120000</v>
      </c>
      <c r="CS12" s="227">
        <f>IF([2]数据总览!CS12="","",[2]数据总览!CS12)</f>
        <v>3000</v>
      </c>
      <c r="CT12" s="227">
        <f>IF([2]数据总览!CT12="","",[2]数据总览!CT12)</f>
        <v>600</v>
      </c>
      <c r="CU12" s="227">
        <f>IF([2]数据总览!CU12="","",[2]数据总览!CU12)</f>
        <v>1.6</v>
      </c>
      <c r="CV12" s="227">
        <f>IF([2]数据总览!CV12="","",[2]数据总览!CV12)</f>
        <v>1.35</v>
      </c>
      <c r="CW12" s="227">
        <f>IF([2]数据总览!CW12="","",[2]数据总览!CW12)</f>
        <v>0.65</v>
      </c>
      <c r="CX12" s="227">
        <f>IF([2]数据总览!CX12="","",[2]数据总览!CX12)</f>
        <v>800</v>
      </c>
      <c r="CY12" s="227">
        <f>IF([2]数据总览!CY12="","",[2]数据总览!CY12)</f>
        <v>1</v>
      </c>
      <c r="CZ12" s="227">
        <f>IF([2]数据总览!CZ12="","",[2]数据总览!CZ12)</f>
        <v>1</v>
      </c>
      <c r="DA12" s="227">
        <f>IF([2]数据总览!DA12="","",[2]数据总览!DA12)</f>
        <v>1</v>
      </c>
      <c r="DB12" s="227">
        <f>IF([2]数据总览!DB12="","",[2]数据总览!DB12)</f>
        <v>2</v>
      </c>
      <c r="DC12" s="227">
        <f>IF([2]数据总览!DC12="","",[2]数据总览!DC12)</f>
        <v>0.87750000000000006</v>
      </c>
      <c r="DD12" s="227">
        <f>IF([2]数据总览!DD12="","",[2]数据总览!DD12)</f>
        <v>1.7887500000000003</v>
      </c>
      <c r="DE12" s="227">
        <f>IF([2]数据总览!DE12="","",[2]数据总览!DE12)</f>
        <v>2.6662500000000002</v>
      </c>
      <c r="DF12" s="227" t="str">
        <f>IF([2]数据总览!DF12="","",[2]数据总览!DF12)</f>
        <v>步+弓</v>
      </c>
      <c r="DG12" s="227">
        <f>IF([2]数据总览!DG12="","",[2]数据总览!DG12)</f>
        <v>3.5024999999999999</v>
      </c>
      <c r="DH12" s="227" t="str">
        <f>IF([2]数据总览!DH12="","",[2]数据总览!DH12)</f>
        <v/>
      </c>
      <c r="DI12" s="227" t="str">
        <f>IF([2]数据总览!DI12="","",[2]数据总览!DI12)</f>
        <v/>
      </c>
      <c r="DJ12" s="227" t="str">
        <f>IF([2]数据总览!DJ12="","",[2]数据总览!DJ12)</f>
        <v/>
      </c>
      <c r="DK12" s="227" t="str">
        <f>IF([2]数据总览!DK12="","",[2]数据总览!DK12)</f>
        <v/>
      </c>
      <c r="DL12" s="227" t="str">
        <f>IF([2]数据总览!DL12="","",[2]数据总览!DL12)</f>
        <v/>
      </c>
      <c r="DM12" s="227" t="str">
        <f>IF([2]数据总览!DM12="","",[2]数据总览!DM12)</f>
        <v/>
      </c>
      <c r="DN12" s="227" t="str">
        <f>IF([2]数据总览!DN12="","",[2]数据总览!DN12)</f>
        <v/>
      </c>
      <c r="DO12" s="227" t="str">
        <f>IF([2]数据总览!DO12="","",[2]数据总览!DO12)</f>
        <v/>
      </c>
      <c r="DP12" s="227" t="str">
        <f>IF([2]数据总览!DP12="","",[2]数据总览!DP12)</f>
        <v/>
      </c>
      <c r="DQ12" s="227" t="str">
        <f>IF([2]数据总览!DQ12="","",[2]数据总览!DQ12)</f>
        <v/>
      </c>
      <c r="DR12" s="227" t="str">
        <f>IF([2]数据总览!DR12="","",[2]数据总览!DR12)</f>
        <v/>
      </c>
      <c r="DS12" s="227" t="str">
        <f>IF([2]数据总览!DS12="","",[2]数据总览!DS12)</f>
        <v/>
      </c>
      <c r="DT12" s="227" t="str">
        <f>IF([2]数据总览!DT12="","",[2]数据总览!DT12)</f>
        <v/>
      </c>
      <c r="DU12" s="227" t="str">
        <f>IF([2]数据总览!DU12="","",[2]数据总览!DU12)</f>
        <v/>
      </c>
      <c r="DV12" s="227" t="str">
        <f>IF([2]数据总览!DV12="","",[2]数据总览!DV12)</f>
        <v/>
      </c>
      <c r="DW12" s="227" t="str">
        <f>IF([2]数据总览!DW12="","",[2]数据总览!DW12)</f>
        <v/>
      </c>
      <c r="DX12" s="227" t="str">
        <f>IF([2]数据总览!DX12="","",[2]数据总览!DX12)</f>
        <v>近战器械</v>
      </c>
      <c r="DY12" s="227">
        <f>IF([2]数据总览!DY12="","",[2]数据总览!DY12)</f>
        <v>1</v>
      </c>
      <c r="DZ12" s="227" t="str">
        <f>IF([2]数据总览!DZ12="","",[2]数据总览!DZ12)</f>
        <v/>
      </c>
      <c r="EA12" s="227" t="str">
        <f>IF([2]数据总览!EA12="","",[2]数据总览!EA12)</f>
        <v/>
      </c>
      <c r="EB12" s="227" t="str">
        <f>IF([2]数据总览!EB12="","",[2]数据总览!EB12)</f>
        <v/>
      </c>
      <c r="EC12" s="227" t="str">
        <f>IF([2]数据总览!EC12="","",[2]数据总览!EC12)</f>
        <v/>
      </c>
      <c r="ED12" s="227" t="str">
        <f>IF([2]数据总览!ED12="","",[2]数据总览!ED12)</f>
        <v/>
      </c>
      <c r="EE12" s="227" t="str">
        <f>IF([2]数据总览!EE12="","",[2]数据总览!EE12)</f>
        <v/>
      </c>
      <c r="EF12" s="227" t="str">
        <f>IF([2]数据总览!EF12="","",[2]数据总览!EF12)</f>
        <v/>
      </c>
      <c r="EG12" s="227" t="str">
        <f>IF([2]数据总览!EG12="","",[2]数据总览!EG12)</f>
        <v/>
      </c>
      <c r="EH12" s="227" t="str">
        <f>IF([2]数据总览!EH12="","",[2]数据总览!EH12)</f>
        <v/>
      </c>
      <c r="EI12" s="227" t="str">
        <f>IF([2]数据总览!EI12="","",[2]数据总览!EI12)</f>
        <v/>
      </c>
      <c r="EJ12" s="227" t="str">
        <f>IF([2]数据总览!EJ12="","",[2]数据总览!EJ12)</f>
        <v/>
      </c>
      <c r="EK12" s="227" t="str">
        <f>IF([2]数据总览!EK12="","",[2]数据总览!EK12)</f>
        <v/>
      </c>
      <c r="EL12" s="227" t="str">
        <f>IF([2]数据总览!EL12="","",[2]数据总览!EL12)</f>
        <v/>
      </c>
      <c r="EM12" s="227" t="str">
        <f>IF([2]数据总览!EM12="","",[2]数据总览!EM12)</f>
        <v/>
      </c>
      <c r="EN12" s="227" t="str">
        <f>IF([2]数据总览!EN12="","",[2]数据总览!EN12)</f>
        <v/>
      </c>
      <c r="EO12" s="227" t="str">
        <f>IF([2]数据总览!EO12="","",[2]数据总览!EO12)</f>
        <v/>
      </c>
      <c r="EP12" s="227" t="str">
        <f>IF([2]数据总览!EP12="","",[2]数据总览!EP12)</f>
        <v/>
      </c>
      <c r="EQ12" s="227" t="str">
        <f>IF([2]数据总览!EQ12="","",[2]数据总览!EQ12)</f>
        <v/>
      </c>
      <c r="ER12" s="227" t="str">
        <f>IF([2]数据总览!ER12="","",[2]数据总览!ER12)</f>
        <v/>
      </c>
      <c r="ES12" s="227" t="str">
        <f>IF([2]数据总览!ES12="","",[2]数据总览!ES12)</f>
        <v/>
      </c>
      <c r="ET12" s="227" t="str">
        <f>IF([2]数据总览!ET12="","",[2]数据总览!ET12)</f>
        <v/>
      </c>
      <c r="EU12" s="227" t="str">
        <f>IF([2]数据总览!EU12="","",[2]数据总览!EU12)</f>
        <v/>
      </c>
      <c r="EV12" s="227" t="str">
        <f>IF([2]数据总览!EV12="","",[2]数据总览!EV12)</f>
        <v/>
      </c>
      <c r="EW12" s="227" t="str">
        <f>IF([2]数据总览!EW12="","",[2]数据总览!EW12)</f>
        <v/>
      </c>
      <c r="EX12" s="227" t="str">
        <f>IF([2]数据总览!EX12="","",[2]数据总览!EX12)</f>
        <v/>
      </c>
      <c r="EY12" s="227" t="str">
        <f>IF([2]数据总览!EY12="","",[2]数据总览!EY12)</f>
        <v/>
      </c>
      <c r="EZ12" s="227" t="str">
        <f>IF([2]数据总览!EZ12="","",[2]数据总览!EZ12)</f>
        <v/>
      </c>
      <c r="FA12" s="227" t="str">
        <f>IF([2]数据总览!FA12="","",[2]数据总览!FA12)</f>
        <v/>
      </c>
    </row>
    <row r="13" spans="1:157" ht="11.25">
      <c r="A13" s="227" t="str">
        <f>IF([2]数据总览!A13="","",[2]数据总览!A13)</f>
        <v/>
      </c>
      <c r="B13" s="227" t="str">
        <f>IF([2]数据总览!B13="","",[2]数据总览!B13)</f>
        <v/>
      </c>
      <c r="C13" s="227" t="str">
        <f>IF([2]数据总览!C13="","",[2]数据总览!C13)</f>
        <v>4星</v>
      </c>
      <c r="D13" s="227">
        <f>IF([2]数据总览!D13="","",[2]数据总览!D13)</f>
        <v>0.06</v>
      </c>
      <c r="E13" s="227">
        <f>IF([2]数据总览!E13="","",[2]数据总览!E13)</f>
        <v>0.18</v>
      </c>
      <c r="F13" s="227">
        <f>IF([2]数据总览!F13="","",[2]数据总览!F13)</f>
        <v>0.3</v>
      </c>
      <c r="G13" s="227">
        <f>IF([2]数据总览!G13="","",[2]数据总览!G13)</f>
        <v>0.504</v>
      </c>
      <c r="H13" s="227">
        <f>IF([2]数据总览!H13="","",[2]数据总览!H13)</f>
        <v>0.66199999999999992</v>
      </c>
      <c r="I13" s="227">
        <f>IF([2]数据总览!I13="","",[2]数据总览!I13)</f>
        <v>0.81999999999999984</v>
      </c>
      <c r="J13" s="227"/>
      <c r="K13" s="227">
        <f>IF([2]数据总览!K13="","",[2]数据总览!K13)</f>
        <v>3</v>
      </c>
      <c r="L13" s="227">
        <f>IF([2]数据总览!L13="","",[2]数据总览!L13)</f>
        <v>0.2</v>
      </c>
      <c r="M13" s="227">
        <f>IF([2]数据总览!M13="","",[2]数据总览!M13)</f>
        <v>0</v>
      </c>
      <c r="N13" s="227" t="str">
        <f>IF([2]数据总览!N13="","",[2]数据总览!N13)</f>
        <v/>
      </c>
      <c r="O13" s="227" t="str">
        <f>IF([2]数据总览!O13="","",[2]数据总览!O13)</f>
        <v>当前满星</v>
      </c>
      <c r="P13" s="227" t="str">
        <f>IF([2]数据总览!P13="","",[2]数据总览!P13)</f>
        <v>8星</v>
      </c>
      <c r="Q13" s="227">
        <f>IF([2]数据总览!Q13="","",[2]数据总览!Q13)</f>
        <v>0.16262287655151619</v>
      </c>
      <c r="R13" s="227">
        <f>IF([2]数据总览!R13="","",[2]数据总览!R13)</f>
        <v>0.16262287655151619</v>
      </c>
      <c r="S13" s="227">
        <f>IF([2]数据总览!S13="","",[2]数据总览!S13)</f>
        <v>0.60230402554992624</v>
      </c>
      <c r="T13" s="227">
        <f>IF([2]数据总览!T13="","",[2]数据总览!T13)</f>
        <v>1.5354172648072022</v>
      </c>
      <c r="U13" s="227">
        <f>IF([2]数据总览!U13="","",[2]数据总览!U13)</f>
        <v>1.9241900718847769</v>
      </c>
      <c r="V13" s="227">
        <f>IF([2]数据总览!V13="","",[2]数据总览!V13)</f>
        <v>2.3129628789623515</v>
      </c>
      <c r="W13" s="227">
        <f>IF([2]数据总览!W13="","",[2]数据总览!W13)</f>
        <v>2.3129628789623515</v>
      </c>
      <c r="X13" s="227" t="str">
        <f>IF([2]数据总览!X13="","",[2]数据总览!X13)</f>
        <v/>
      </c>
      <c r="Y13" s="227" t="str">
        <f>IF([2]数据总览!Y13="","",[2]数据总览!Y13)</f>
        <v/>
      </c>
      <c r="Z13" s="227" t="str">
        <f>IF([2]数据总览!Z13="","",[2]数据总览!Z13)</f>
        <v/>
      </c>
      <c r="AA13" s="227">
        <f>IF([2]数据总览!AA13="","",[2]数据总览!AA13)</f>
        <v>8</v>
      </c>
      <c r="AB13" s="227">
        <f>IF([2]数据总览!AB13="","",[2]数据总览!AB13)</f>
        <v>0.69054580988927894</v>
      </c>
      <c r="AC13" s="227">
        <f>IF([2]数据总览!AC13="","",[2]数据总览!AC13)</f>
        <v>0.83734218335912824</v>
      </c>
      <c r="AD13" s="227">
        <f>IF([2]数据总览!AD13="","",[2]数据总览!AD13)</f>
        <v>0.94910150370396551</v>
      </c>
      <c r="AE13" s="227">
        <f>IF([2]数据总览!AE13="","",[2]数据总览!AE13)</f>
        <v>1</v>
      </c>
      <c r="AF13" s="227">
        <f>IF([2]数据总览!AF13="","",[2]数据总览!AF13)</f>
        <v>0.73889802709407926</v>
      </c>
      <c r="AG13" s="227">
        <f>IF([2]数据总览!AG13="","",[2]数据总览!AG13)</f>
        <v>0.79667772919891033</v>
      </c>
      <c r="AH13" s="227">
        <f>IF([2]数据总览!AH13="","",[2]数据总览!AH13)</f>
        <v>0.95228265972246762</v>
      </c>
      <c r="AI13" s="227">
        <f>IF([2]数据总览!AI13="","",[2]数据总览!AI13)</f>
        <v>0.95228265972246762</v>
      </c>
      <c r="AJ13" s="227" t="str">
        <f>IF([2]数据总览!AJ13="","",[2]数据总览!AJ13)</f>
        <v/>
      </c>
      <c r="AK13" s="227" t="str">
        <f>IF([2]数据总览!AK13="","",[2]数据总览!AK13)</f>
        <v/>
      </c>
      <c r="AL13" s="227" t="str">
        <f>IF([2]数据总览!AL13="","",[2]数据总览!AL13)</f>
        <v/>
      </c>
      <c r="AM13" s="227">
        <f>IF([2]数据总览!AM13="","",[2]数据总览!AM13)</f>
        <v>0.5</v>
      </c>
      <c r="AN13" s="227">
        <f>IF([2]数据总览!AN13="","",[2]数据总览!AN13)</f>
        <v>0.5</v>
      </c>
      <c r="AO13" s="227">
        <f>IF([2]数据总览!AO13="","",[2]数据总览!AO13)</f>
        <v>0.5</v>
      </c>
      <c r="AP13" s="227">
        <f>IF([2]数据总览!AP13="","",[2]数据总览!AP13)</f>
        <v>0.5</v>
      </c>
      <c r="AQ13" s="227">
        <f>IF([2]数据总览!AQ13="","",[2]数据总览!AQ13)</f>
        <v>0.5</v>
      </c>
      <c r="AR13" s="227">
        <f>IF([2]数据总览!AR13="","",[2]数据总览!AR13)</f>
        <v>0.5</v>
      </c>
      <c r="AS13" s="227">
        <f>IF([2]数据总览!AS13="","",[2]数据总览!AS13)</f>
        <v>0.5</v>
      </c>
      <c r="AT13" s="227">
        <f>IF([2]数据总览!AT13="","",[2]数据总览!AT13)</f>
        <v>0.5</v>
      </c>
      <c r="AU13" s="227" t="str">
        <f>IF([2]数据总览!AU13="","",[2]数据总览!AU13)</f>
        <v/>
      </c>
      <c r="AV13" s="227">
        <f>IF([2]数据总览!AV13="","",[2]数据总览!AV13)</f>
        <v>0.89613002908783446</v>
      </c>
      <c r="AW13" s="227">
        <f>IF([2]数据总览!AW13="","",[2]数据总览!AW13)</f>
        <v>0.88790217907595415</v>
      </c>
      <c r="AX13" s="227">
        <f>IF([2]数据总览!AX13="","",[2]数据总览!AX13)</f>
        <v>0.86964595654699861</v>
      </c>
      <c r="AY13" s="227">
        <f>IF([2]数据总览!AY13="","",[2]数据总览!AY13)</f>
        <v>0.90166365590180952</v>
      </c>
      <c r="AZ13" s="227">
        <f>IF([2]数据总览!AZ13="","",[2]数据总览!AZ13)</f>
        <v>0.89726212768701819</v>
      </c>
      <c r="BA13" s="227">
        <f>IF([2]数据总览!BA13="","",[2]数据总览!BA13)</f>
        <v>0.8882055700887681</v>
      </c>
      <c r="BB13" s="227">
        <f>IF([2]数据总览!BB13="","",[2]数据总览!BB13)</f>
        <v>0.86840224777984865</v>
      </c>
      <c r="BC13" s="227">
        <f>IF([2]数据总览!BC13="","",[2]数据总览!BC13)</f>
        <v>0.90190935979176368</v>
      </c>
      <c r="BD13" s="227" t="str">
        <f>IF([2]数据总览!BD13="","",[2]数据总览!BD13)</f>
        <v/>
      </c>
      <c r="BE13" s="227">
        <f>IF([2]数据总览!BE13="","",[2]数据总览!BE13)</f>
        <v>0.32409656729538772</v>
      </c>
      <c r="BF13" s="227">
        <f>IF([2]数据总览!BF13="","",[2]数据总览!BF13)</f>
        <v>0.18791014069153705</v>
      </c>
      <c r="BG13" s="227">
        <f>IF([2]数据总览!BG13="","",[2]数据总览!BG13)</f>
        <v>0.19961842406035077</v>
      </c>
      <c r="BH13" s="227">
        <f>IF([2]数据总览!BH13="","",[2]数据总览!BH13)</f>
        <v>0.19624833222794513</v>
      </c>
      <c r="BI13" s="227">
        <f>IF([2]数据总览!BI13="","",[2]数据总览!BI13)</f>
        <v>0.14505291309061766</v>
      </c>
      <c r="BJ13" s="227">
        <f>IF([2]数据总览!BJ13="","",[2]数据总览!BJ13)</f>
        <v>0.18721910907345229</v>
      </c>
      <c r="BK13" s="227">
        <f>IF([2]数据总览!BK13="","",[2]数据总览!BK13)</f>
        <v>0.20267391908614263</v>
      </c>
      <c r="BL13" s="227">
        <f>IF([2]数据总览!BL13="","",[2]数据总览!BL13)</f>
        <v>0.19550153908787662</v>
      </c>
      <c r="BM13" s="227" t="str">
        <f>IF([2]数据总览!BM13="","",[2]数据总览!BM13)</f>
        <v/>
      </c>
      <c r="BN13" s="227">
        <f>IF([2]数据总览!BN13="","",[2]数据总览!BN13)</f>
        <v>74.269005626573048</v>
      </c>
      <c r="BO13" s="227">
        <f>IF([2]数据总览!BO13="","",[2]数据总览!BO13)</f>
        <v>39.037875993809216</v>
      </c>
      <c r="BP13" s="227">
        <f>IF([2]数据总览!BP13="","",[2]数据总览!BP13)</f>
        <v>12.215639111048278</v>
      </c>
      <c r="BQ13" s="227">
        <f>IF([2]数据总览!BQ13="","",[2]数据总览!BQ13)</f>
        <v>0</v>
      </c>
      <c r="BR13" s="227" t="str">
        <f>IF([2]数据总览!BR13="","",[2]数据总览!BR13)</f>
        <v/>
      </c>
      <c r="BS13" s="227">
        <f>IF([2]数据总览!BS13="","",[2]数据总览!BS13)</f>
        <v>5.1675481564240471</v>
      </c>
      <c r="BT13" s="227">
        <f>IF([2]数据总览!BT13="","",[2]数据总览!BT13)</f>
        <v>4.1551138198892756</v>
      </c>
      <c r="BU13" s="227">
        <f>IF([2]数据总览!BU13="","",[2]数据总览!BU13)</f>
        <v>4.193738284284402</v>
      </c>
      <c r="BV13" s="227">
        <f>IF([2]数据总览!BV13="","",[2]数据总览!BV13)</f>
        <v>4.1744260520868384</v>
      </c>
      <c r="BW13" s="227" t="str">
        <f>IF([2]数据总览!BW13="","",[2]数据总览!BW13)</f>
        <v/>
      </c>
      <c r="BX13" s="227" t="str">
        <f>IF([2]数据总览!BX13="","",[2]数据总览!BX13)</f>
        <v/>
      </c>
      <c r="BY13" s="227" t="str">
        <f>IF([2]数据总览!BY13="","",[2]数据总览!BY13)</f>
        <v/>
      </c>
      <c r="BZ13" s="227" t="str">
        <f>IF([2]数据总览!BZ13="","",[2]数据总览!BZ13)</f>
        <v/>
      </c>
      <c r="CA13" s="227" t="str">
        <f>IF([2]数据总览!CA13="","",[2]数据总览!CA13)</f>
        <v/>
      </c>
      <c r="CB13" s="227" t="str">
        <f>IF([2]数据总览!CB13="","",[2]数据总览!CB13)</f>
        <v/>
      </c>
      <c r="CC13" s="227" t="str">
        <f>IF([2]数据总览!CC13="","",[2]数据总览!CC13)</f>
        <v>枪兵</v>
      </c>
      <c r="CD13" s="227">
        <f>IF([2]数据总览!CD13="","",[2]数据总览!CD13)</f>
        <v>3.5594639999999997</v>
      </c>
      <c r="CE13" s="227">
        <f>IF([2]数据总览!CE13="","",[2]数据总览!CE13)</f>
        <v>1.377675</v>
      </c>
      <c r="CF13" s="227">
        <f>IF([2]数据总览!CF13="","",[2]数据总览!CF13)</f>
        <v>0.2857142857142857</v>
      </c>
      <c r="CG13" s="227">
        <f>IF([2]数据总览!CG13="","",[2]数据总览!CG13)</f>
        <v>111.42857142857143</v>
      </c>
      <c r="CH13" s="227">
        <f>IF([2]数据总览!CH13="","",[2]数据总览!CH13)</f>
        <v>156</v>
      </c>
      <c r="CI13" s="227">
        <f>IF([2]数据总览!CI13="","",[2]数据总览!CI13)</f>
        <v>5.1840000000000002</v>
      </c>
      <c r="CJ13" s="227" t="str">
        <f>IF([2]数据总览!CJ13="","",[2]数据总览!CJ13)</f>
        <v/>
      </c>
      <c r="CK13" s="227">
        <f>IF([2]数据总览!CK13="","",[2]数据总览!CK13)</f>
        <v>0.70199999999999996</v>
      </c>
      <c r="CL13" s="227">
        <f>IF([2]数据总览!CL13="","",[2]数据总览!CL13)</f>
        <v>6.4102564102564103E-5</v>
      </c>
      <c r="CM13" s="227">
        <f>IF([2]数据总览!CM13="","",[2]数据总览!CM13)</f>
        <v>2171.1554693985167</v>
      </c>
      <c r="CN13" s="227" t="str">
        <f>IF([2]数据总览!CN13="","",[2]数据总览!CN13)</f>
        <v/>
      </c>
      <c r="CO13" s="227" t="str">
        <f>IF([2]数据总览!CO13="","",[2]数据总览!CO13)</f>
        <v/>
      </c>
      <c r="CP13" s="227" t="str">
        <f>IF([2]数据总览!CP13="","",[2]数据总览!CP13)</f>
        <v/>
      </c>
      <c r="CQ13" s="227" t="str">
        <f>IF([2]数据总览!CQ13="","",[2]数据总览!CQ13)</f>
        <v>近战输出(骑）</v>
      </c>
      <c r="CR13" s="227">
        <f>IF([2]数据总览!CR13="","",[2]数据总览!CR13)</f>
        <v>120000</v>
      </c>
      <c r="CS13" s="227">
        <f>IF([2]数据总览!CS13="","",[2]数据总览!CS13)</f>
        <v>3000</v>
      </c>
      <c r="CT13" s="227">
        <f>IF([2]数据总览!CT13="","",[2]数据总览!CT13)</f>
        <v>600</v>
      </c>
      <c r="CU13" s="227">
        <f>IF([2]数据总览!CU13="","",[2]数据总览!CU13)</f>
        <v>1.6</v>
      </c>
      <c r="CV13" s="227">
        <f>IF([2]数据总览!CV13="","",[2]数据总览!CV13)</f>
        <v>1</v>
      </c>
      <c r="CW13" s="227">
        <f>IF([2]数据总览!CW13="","",[2]数据总览!CW13)</f>
        <v>1</v>
      </c>
      <c r="CX13" s="227">
        <f>IF([2]数据总览!CX13="","",[2]数据总览!CX13)</f>
        <v>600</v>
      </c>
      <c r="CY13" s="227">
        <f>IF([2]数据总览!CY13="","",[2]数据总览!CY13)</f>
        <v>1</v>
      </c>
      <c r="CZ13" s="227">
        <f>IF([2]数据总览!CZ13="","",[2]数据总览!CZ13)</f>
        <v>1</v>
      </c>
      <c r="DA13" s="227">
        <f>IF([2]数据总览!DA13="","",[2]数据总览!DA13)</f>
        <v>1</v>
      </c>
      <c r="DB13" s="227">
        <f>IF([2]数据总览!DB13="","",[2]数据总览!DB13)</f>
        <v>2</v>
      </c>
      <c r="DC13" s="227">
        <f>IF([2]数据总览!DC13="","",[2]数据总览!DC13)</f>
        <v>1</v>
      </c>
      <c r="DD13" s="227">
        <f>IF([2]数据总览!DD13="","",[2]数据总览!DD13)</f>
        <v>1.61375</v>
      </c>
      <c r="DE13" s="227">
        <f>IF([2]数据总览!DE13="","",[2]数据总览!DE13)</f>
        <v>2.61375</v>
      </c>
      <c r="DF13" s="227" t="str">
        <f>IF([2]数据总览!DF13="","",[2]数据总览!DF13)</f>
        <v>步+枪</v>
      </c>
      <c r="DG13" s="227">
        <f>IF([2]数据总览!DG13="","",[2]数据总览!DG13)</f>
        <v>3.5775000000000006</v>
      </c>
      <c r="DH13" s="227" t="str">
        <f>IF([2]数据总览!DH13="","",[2]数据总览!DH13)</f>
        <v/>
      </c>
      <c r="DI13" s="227" t="str">
        <f>IF([2]数据总览!DI13="","",[2]数据总览!DI13)</f>
        <v/>
      </c>
      <c r="DJ13" s="227" t="str">
        <f>IF([2]数据总览!DJ13="","",[2]数据总览!DJ13)</f>
        <v/>
      </c>
      <c r="DK13" s="227" t="str">
        <f>IF([2]数据总览!DK13="","",[2]数据总览!DK13)</f>
        <v/>
      </c>
      <c r="DL13" s="227" t="str">
        <f>IF([2]数据总览!DL13="","",[2]数据总览!DL13)</f>
        <v/>
      </c>
      <c r="DM13" s="227" t="str">
        <f>IF([2]数据总览!DM13="","",[2]数据总览!DM13)</f>
        <v/>
      </c>
      <c r="DN13" s="227" t="str">
        <f>IF([2]数据总览!DN13="","",[2]数据总览!DN13)</f>
        <v/>
      </c>
      <c r="DO13" s="227" t="str">
        <f>IF([2]数据总览!DO13="","",[2]数据总览!DO13)</f>
        <v/>
      </c>
      <c r="DP13" s="227" t="str">
        <f>IF([2]数据总览!DP13="","",[2]数据总览!DP13)</f>
        <v/>
      </c>
      <c r="DQ13" s="227" t="str">
        <f>IF([2]数据总览!DQ13="","",[2]数据总览!DQ13)</f>
        <v/>
      </c>
      <c r="DR13" s="227" t="str">
        <f>IF([2]数据总览!DR13="","",[2]数据总览!DR13)</f>
        <v/>
      </c>
      <c r="DS13" s="227" t="str">
        <f>IF([2]数据总览!DS13="","",[2]数据总览!DS13)</f>
        <v/>
      </c>
      <c r="DT13" s="227" t="str">
        <f>IF([2]数据总览!DT13="","",[2]数据总览!DT13)</f>
        <v/>
      </c>
      <c r="DU13" s="227" t="str">
        <f>IF([2]数据总览!DU13="","",[2]数据总览!DU13)</f>
        <v/>
      </c>
      <c r="DV13" s="227" t="str">
        <f>IF([2]数据总览!DV13="","",[2]数据总览!DV13)</f>
        <v/>
      </c>
      <c r="DW13" s="227" t="str">
        <f>IF([2]数据总览!DW13="","",[2]数据总览!DW13)</f>
        <v/>
      </c>
      <c r="DX13" s="227" t="str">
        <f>IF([2]数据总览!DX13="","",[2]数据总览!DX13)</f>
        <v>远程器械</v>
      </c>
      <c r="DY13" s="227">
        <f>IF([2]数据总览!DY13="","",[2]数据总览!DY13)</f>
        <v>3</v>
      </c>
      <c r="DZ13" s="227" t="str">
        <f>IF([2]数据总览!DZ13="","",[2]数据总览!DZ13)</f>
        <v/>
      </c>
      <c r="EA13" s="227" t="str">
        <f>IF([2]数据总览!EA13="","",[2]数据总览!EA13)</f>
        <v/>
      </c>
      <c r="EB13" s="227" t="str">
        <f>IF([2]数据总览!EB13="","",[2]数据总览!EB13)</f>
        <v/>
      </c>
      <c r="EC13" s="227" t="str">
        <f>IF([2]数据总览!EC13="","",[2]数据总览!EC13)</f>
        <v/>
      </c>
      <c r="ED13" s="227" t="str">
        <f>IF([2]数据总览!ED13="","",[2]数据总览!ED13)</f>
        <v/>
      </c>
      <c r="EE13" s="227" t="str">
        <f>IF([2]数据总览!EE13="","",[2]数据总览!EE13)</f>
        <v/>
      </c>
      <c r="EF13" s="227" t="str">
        <f>IF([2]数据总览!EF13="","",[2]数据总览!EF13)</f>
        <v/>
      </c>
      <c r="EG13" s="227" t="str">
        <f>IF([2]数据总览!EG13="","",[2]数据总览!EG13)</f>
        <v/>
      </c>
      <c r="EH13" s="227" t="str">
        <f>IF([2]数据总览!EH13="","",[2]数据总览!EH13)</f>
        <v/>
      </c>
      <c r="EI13" s="227" t="str">
        <f>IF([2]数据总览!EI13="","",[2]数据总览!EI13)</f>
        <v/>
      </c>
      <c r="EJ13" s="227" t="str">
        <f>IF([2]数据总览!EJ13="","",[2]数据总览!EJ13)</f>
        <v/>
      </c>
      <c r="EK13" s="227" t="str">
        <f>IF([2]数据总览!EK13="","",[2]数据总览!EK13)</f>
        <v/>
      </c>
      <c r="EL13" s="227" t="str">
        <f>IF([2]数据总览!EL13="","",[2]数据总览!EL13)</f>
        <v/>
      </c>
      <c r="EM13" s="227" t="str">
        <f>IF([2]数据总览!EM13="","",[2]数据总览!EM13)</f>
        <v/>
      </c>
      <c r="EN13" s="227" t="str">
        <f>IF([2]数据总览!EN13="","",[2]数据总览!EN13)</f>
        <v/>
      </c>
      <c r="EO13" s="227" t="str">
        <f>IF([2]数据总览!EO13="","",[2]数据总览!EO13)</f>
        <v/>
      </c>
      <c r="EP13" s="227" t="str">
        <f>IF([2]数据总览!EP13="","",[2]数据总览!EP13)</f>
        <v/>
      </c>
      <c r="EQ13" s="227" t="str">
        <f>IF([2]数据总览!EQ13="","",[2]数据总览!EQ13)</f>
        <v/>
      </c>
      <c r="ER13" s="227" t="str">
        <f>IF([2]数据总览!ER13="","",[2]数据总览!ER13)</f>
        <v/>
      </c>
      <c r="ES13" s="227" t="str">
        <f>IF([2]数据总览!ES13="","",[2]数据总览!ES13)</f>
        <v/>
      </c>
      <c r="ET13" s="227" t="str">
        <f>IF([2]数据总览!ET13="","",[2]数据总览!ET13)</f>
        <v/>
      </c>
      <c r="EU13" s="227" t="str">
        <f>IF([2]数据总览!EU13="","",[2]数据总览!EU13)</f>
        <v/>
      </c>
      <c r="EV13" s="227" t="str">
        <f>IF([2]数据总览!EV13="","",[2]数据总览!EV13)</f>
        <v/>
      </c>
      <c r="EW13" s="227" t="str">
        <f>IF([2]数据总览!EW13="","",[2]数据总览!EW13)</f>
        <v/>
      </c>
      <c r="EX13" s="227" t="str">
        <f>IF([2]数据总览!EX13="","",[2]数据总览!EX13)</f>
        <v/>
      </c>
      <c r="EY13" s="227" t="str">
        <f>IF([2]数据总览!EY13="","",[2]数据总览!EY13)</f>
        <v/>
      </c>
      <c r="EZ13" s="227" t="str">
        <f>IF([2]数据总览!EZ13="","",[2]数据总览!EZ13)</f>
        <v/>
      </c>
      <c r="FA13" s="227" t="str">
        <f>IF([2]数据总览!FA13="","",[2]数据总览!FA13)</f>
        <v/>
      </c>
    </row>
    <row r="14" spans="1:157" ht="11.25">
      <c r="A14" s="227" t="str">
        <f>IF([2]数据总览!A14="","",[2]数据总览!A14)</f>
        <v/>
      </c>
      <c r="B14" s="227" t="str">
        <f>IF([2]数据总览!B14="","",[2]数据总览!B14)</f>
        <v/>
      </c>
      <c r="C14" s="227" t="str">
        <f>IF([2]数据总览!C14="","",[2]数据总览!C14)</f>
        <v>5星</v>
      </c>
      <c r="D14" s="227">
        <f>IF([2]数据总览!D14="","",[2]数据总览!D14)</f>
        <v>7.5000000000000011E-2</v>
      </c>
      <c r="E14" s="227">
        <f>IF([2]数据总览!E14="","",[2]数据总览!E14)</f>
        <v>0.21000000000000002</v>
      </c>
      <c r="F14" s="227">
        <f>IF([2]数据总览!F14="","",[2]数据总览!F14)</f>
        <v>0.35</v>
      </c>
      <c r="G14" s="227">
        <f>IF([2]数据总览!G14="","",[2]数据总览!G14)</f>
        <v>0.57599999999999996</v>
      </c>
      <c r="H14" s="227">
        <f>IF([2]数据总览!H14="","",[2]数据总览!H14)</f>
        <v>0.73799999999999988</v>
      </c>
      <c r="I14" s="227">
        <f>IF([2]数据总览!I14="","",[2]数据总览!I14)</f>
        <v>0.8999999999999998</v>
      </c>
      <c r="J14" s="227"/>
      <c r="K14" s="227">
        <f>IF([2]数据总览!K14="","",[2]数据总览!K14)</f>
        <v>3.5</v>
      </c>
      <c r="L14" s="227">
        <f>IF([2]数据总览!L14="","",[2]数据总览!L14)</f>
        <v>0.25</v>
      </c>
      <c r="M14" s="227">
        <f>IF([2]数据总览!M14="","",[2]数据总览!M14)</f>
        <v>0</v>
      </c>
      <c r="N14" s="227" t="str">
        <f>IF([2]数据总览!N14="","",[2]数据总览!N14)</f>
        <v/>
      </c>
      <c r="O14" s="227" t="str">
        <f>IF([2]数据总览!O14="","",[2]数据总览!O14)</f>
        <v/>
      </c>
      <c r="P14" s="227" t="str">
        <f>IF([2]数据总览!P14="","",[2]数据总览!P14)</f>
        <v>9星</v>
      </c>
      <c r="Q14" s="227">
        <f>IF([2]数据总览!Q14="","",[2]数据总览!Q14)</f>
        <v>0.16262287655151619</v>
      </c>
      <c r="R14" s="227">
        <f>IF([2]数据总览!R14="","",[2]数据总览!R14)</f>
        <v>0.16262287655151619</v>
      </c>
      <c r="S14" s="227">
        <f>IF([2]数据总览!S14="","",[2]数据总览!S14)</f>
        <v>0.60230402554992624</v>
      </c>
      <c r="T14" s="227">
        <f>IF([2]数据总览!T14="","",[2]数据总览!T14)</f>
        <v>1.5354172648072022</v>
      </c>
      <c r="U14" s="227">
        <f>IF([2]数据总览!U14="","",[2]数据总览!U14)</f>
        <v>1.9241900718847769</v>
      </c>
      <c r="V14" s="227">
        <f>IF([2]数据总览!V14="","",[2]数据总览!V14)</f>
        <v>2.3129628789623515</v>
      </c>
      <c r="W14" s="227">
        <f>IF([2]数据总览!W14="","",[2]数据总览!W14)</f>
        <v>2.3129628789623515</v>
      </c>
      <c r="X14" s="227" t="str">
        <f>IF([2]数据总览!X14="","",[2]数据总览!X14)</f>
        <v/>
      </c>
      <c r="Y14" s="227" t="str">
        <f>IF([2]数据总览!Y14="","",[2]数据总览!Y14)</f>
        <v/>
      </c>
      <c r="Z14" s="227" t="str">
        <f>IF([2]数据总览!Z14="","",[2]数据总览!Z14)</f>
        <v/>
      </c>
      <c r="AA14" s="227">
        <f>IF([2]数据总览!AA14="","",[2]数据总览!AA14)</f>
        <v>9</v>
      </c>
      <c r="AB14" s="227">
        <f>IF([2]数据总览!AB14="","",[2]数据总览!AB14)</f>
        <v>0.65279679248483913</v>
      </c>
      <c r="AC14" s="227">
        <f>IF([2]数据总览!AC14="","",[2]数据总览!AC14)</f>
        <v>0.81827683976699406</v>
      </c>
      <c r="AD14" s="227">
        <f>IF([2]数据总览!AD14="","",[2]数据总览!AD14)</f>
        <v>0.94309301639383281</v>
      </c>
      <c r="AE14" s="227">
        <f>IF([2]数据总览!AE14="","",[2]数据总览!AE14)</f>
        <v>1</v>
      </c>
      <c r="AF14" s="227">
        <f>IF([2]数据总览!AF14="","",[2]数据总览!AF14)</f>
        <v>0.70704729365908303</v>
      </c>
      <c r="AG14" s="227">
        <f>IF([2]数据总览!AG14="","",[2]数据总览!AG14)</f>
        <v>0.77284604970874249</v>
      </c>
      <c r="AH14" s="227">
        <f>IF([2]数据总览!AH14="","",[2]数据总览!AH14)</f>
        <v>0.94664970286921823</v>
      </c>
      <c r="AI14" s="227">
        <f>IF([2]数据总览!AI14="","",[2]数据总览!AI14)</f>
        <v>0.94664970286921823</v>
      </c>
      <c r="AJ14" s="227" t="str">
        <f>IF([2]数据总览!AJ14="","",[2]数据总览!AJ14)</f>
        <v/>
      </c>
      <c r="AK14" s="227" t="str">
        <f>IF([2]数据总览!AK14="","",[2]数据总览!AK14)</f>
        <v/>
      </c>
      <c r="AL14" s="227" t="str">
        <f>IF([2]数据总览!AL14="","",[2]数据总览!AL14)</f>
        <v/>
      </c>
      <c r="AM14" s="227">
        <f>IF([2]数据总览!AM14="","",[2]数据总览!AM14)</f>
        <v>0.5</v>
      </c>
      <c r="AN14" s="227">
        <f>IF([2]数据总览!AN14="","",[2]数据总览!AN14)</f>
        <v>0.5</v>
      </c>
      <c r="AO14" s="227">
        <f>IF([2]数据总览!AO14="","",[2]数据总览!AO14)</f>
        <v>0.5</v>
      </c>
      <c r="AP14" s="227">
        <f>IF([2]数据总览!AP14="","",[2]数据总览!AP14)</f>
        <v>0.5</v>
      </c>
      <c r="AQ14" s="227">
        <f>IF([2]数据总览!AQ14="","",[2]数据总览!AQ14)</f>
        <v>0.5</v>
      </c>
      <c r="AR14" s="227">
        <f>IF([2]数据总览!AR14="","",[2]数据总览!AR14)</f>
        <v>0.5</v>
      </c>
      <c r="AS14" s="227">
        <f>IF([2]数据总览!AS14="","",[2]数据总览!AS14)</f>
        <v>0.5</v>
      </c>
      <c r="AT14" s="227">
        <f>IF([2]数据总览!AT14="","",[2]数据总览!AT14)</f>
        <v>0.5</v>
      </c>
      <c r="AU14" s="227" t="str">
        <f>IF([2]数据总览!AU14="","",[2]数据总览!AU14)</f>
        <v/>
      </c>
      <c r="AV14" s="227">
        <f>IF([2]数据总览!AV14="","",[2]数据总览!AV14)</f>
        <v>0.88358353946891599</v>
      </c>
      <c r="AW14" s="227">
        <f>IF([2]数据总览!AW14="","",[2]数据总览!AW14)</f>
        <v>0.87457111336045057</v>
      </c>
      <c r="AX14" s="227">
        <f>IF([2]数据总览!AX14="","",[2]数据总览!AX14)</f>
        <v>0.85406960296043066</v>
      </c>
      <c r="AY14" s="227">
        <f>IF([2]数据总览!AY14="","",[2]数据总览!AY14)</f>
        <v>0.88986954358389037</v>
      </c>
      <c r="AZ14" s="227">
        <f>IF([2]数据总览!AZ14="","",[2]数据总览!AZ14)</f>
        <v>0.88486143394552885</v>
      </c>
      <c r="BA14" s="227">
        <f>IF([2]数据总览!BA14="","",[2]数据总览!BA14)</f>
        <v>0.87491315214396093</v>
      </c>
      <c r="BB14" s="227">
        <f>IF([2]数据总览!BB14="","",[2]数据总览!BB14)</f>
        <v>0.85266494516582114</v>
      </c>
      <c r="BC14" s="227">
        <f>IF([2]数据总览!BC14="","",[2]数据总览!BC14)</f>
        <v>0.89014646542731013</v>
      </c>
      <c r="BD14" s="227" t="str">
        <f>IF([2]数据总览!BD14="","",[2]数据总览!BD14)</f>
        <v/>
      </c>
      <c r="BE14" s="227">
        <f>IF([2]数据总览!BE14="","",[2]数据总览!BE14)</f>
        <v>0.35767435893307015</v>
      </c>
      <c r="BF14" s="227">
        <f>IF([2]数据总览!BF14="","",[2]数据总览!BF14)</f>
        <v>0.20726919072705349</v>
      </c>
      <c r="BG14" s="227">
        <f>IF([2]数据总览!BG14="","",[2]数据总览!BG14)</f>
        <v>0.21989863221552347</v>
      </c>
      <c r="BH14" s="227">
        <f>IF([2]数据总览!BH14="","",[2]数据总览!BH14)</f>
        <v>0.21666691017682899</v>
      </c>
      <c r="BI14" s="227">
        <f>IF([2]数据总览!BI14="","",[2]数据总览!BI14)</f>
        <v>0.16009383094857987</v>
      </c>
      <c r="BJ14" s="227">
        <f>IF([2]数据总览!BJ14="","",[2]数据总览!BJ14)</f>
        <v>0.20651142153180713</v>
      </c>
      <c r="BK14" s="227">
        <f>IF([2]数据总览!BK14="","",[2]数据总览!BK14)</f>
        <v>0.22324426509700487</v>
      </c>
      <c r="BL14" s="227">
        <f>IF([2]数据总览!BL14="","",[2]数据总览!BL14)</f>
        <v>0.21584612740739118</v>
      </c>
      <c r="BM14" s="227" t="str">
        <f>IF([2]数据总览!BM14="","",[2]数据总览!BM14)</f>
        <v/>
      </c>
      <c r="BN14" s="227">
        <f>IF([2]数据总览!BN14="","",[2]数据总览!BN14)</f>
        <v>83.328769803638593</v>
      </c>
      <c r="BO14" s="227">
        <f>IF([2]数据总览!BO14="","",[2]数据总览!BO14)</f>
        <v>43.613558455921428</v>
      </c>
      <c r="BP14" s="227">
        <f>IF([2]数据总览!BP14="","",[2]数据总览!BP14)</f>
        <v>13.657676065480127</v>
      </c>
      <c r="BQ14" s="227">
        <f>IF([2]数据总览!BQ14="","",[2]数据总览!BQ14)</f>
        <v>0</v>
      </c>
      <c r="BR14" s="227" t="str">
        <f>IF([2]数据总览!BR14="","",[2]数据总览!BR14)</f>
        <v/>
      </c>
      <c r="BS14" s="227">
        <f>IF([2]数据总览!BS14="","",[2]数据总览!BS14)</f>
        <v>5.13354820801323</v>
      </c>
      <c r="BT14" s="227">
        <f>IF([2]数据总览!BT14="","",[2]数据总览!BT14)</f>
        <v>4.1005521532598044</v>
      </c>
      <c r="BU14" s="227">
        <f>IF([2]数据总览!BU14="","",[2]数据总览!BU14)</f>
        <v>4.0957714146661548</v>
      </c>
      <c r="BV14" s="227">
        <f>IF([2]数据总览!BV14="","",[2]数据总览!BV14)</f>
        <v>4.0981617839629791</v>
      </c>
      <c r="BW14" s="227" t="str">
        <f>IF([2]数据总览!BW14="","",[2]数据总览!BW14)</f>
        <v/>
      </c>
      <c r="BX14" s="227" t="str">
        <f>IF([2]数据总览!BX14="","",[2]数据总览!BX14)</f>
        <v/>
      </c>
      <c r="BY14" s="227" t="str">
        <f>IF([2]数据总览!BY14="","",[2]数据总览!BY14)</f>
        <v/>
      </c>
      <c r="BZ14" s="227" t="str">
        <f>IF([2]数据总览!BZ14="","",[2]数据总览!BZ14)</f>
        <v/>
      </c>
      <c r="CA14" s="227" t="str">
        <f>IF([2]数据总览!CA14="","",[2]数据总览!CA14)</f>
        <v/>
      </c>
      <c r="CB14" s="227" t="str">
        <f>IF([2]数据总览!CB14="","",[2]数据总览!CB14)</f>
        <v>将领</v>
      </c>
      <c r="CC14" s="227" t="str">
        <f>IF([2]数据总览!CC14="","",[2]数据总览!CC14)</f>
        <v>步将</v>
      </c>
      <c r="CD14" s="227">
        <f>IF([2]数据总览!CD14="","",[2]数据总览!CD14)</f>
        <v>2.42875</v>
      </c>
      <c r="CE14" s="227">
        <f>IF([2]数据总览!CE14="","",[2]数据总览!CE14)</f>
        <v>3.0869200000000001</v>
      </c>
      <c r="CF14" s="227">
        <f>IF([2]数据总览!CF14="","",[2]数据总览!CF14)</f>
        <v>0.375</v>
      </c>
      <c r="CG14" s="227">
        <f>IF([2]数据总览!CG14="","",[2]数据总览!CG14)</f>
        <v>120000</v>
      </c>
      <c r="CH14" s="227">
        <f>IF([2]数据总览!CH14="","",[2]数据总览!CH14)</f>
        <v>192000</v>
      </c>
      <c r="CI14" s="227">
        <f>IF([2]数据总览!CI14="","",[2]数据总览!CI14)</f>
        <v>3000</v>
      </c>
      <c r="CJ14" s="227" t="str">
        <f>IF([2]数据总览!CJ14="","",[2]数据总览!CJ14)</f>
        <v/>
      </c>
      <c r="CK14" s="227" t="str">
        <f>IF([2]数据总览!CK14="","",[2]数据总览!CK14)</f>
        <v/>
      </c>
      <c r="CL14" s="227">
        <f>IF([2]数据总览!CL14="","",[2]数据总览!CL14)</f>
        <v>5.208333333333333E-5</v>
      </c>
      <c r="CM14" s="227">
        <f>IF([2]数据总览!CM14="","",[2]数据总览!CM14)</f>
        <v>1985.4331358301445</v>
      </c>
      <c r="CN14" s="227" t="str">
        <f>IF([2]数据总览!CN14="","",[2]数据总览!CN14)</f>
        <v/>
      </c>
      <c r="CO14" s="227" t="str">
        <f>IF([2]数据总览!CO14="","",[2]数据总览!CO14)</f>
        <v/>
      </c>
      <c r="CP14" s="227" t="str">
        <f>IF([2]数据总览!CP14="","",[2]数据总览!CP14)</f>
        <v/>
      </c>
      <c r="CQ14" s="227" t="str">
        <f>IF([2]数据总览!CQ14="","",[2]数据总览!CQ14)</f>
        <v>远程输出</v>
      </c>
      <c r="CR14" s="227">
        <f>IF([2]数据总览!CR14="","",[2]数据总览!CR14)</f>
        <v>120000</v>
      </c>
      <c r="CS14" s="227">
        <f>IF([2]数据总览!CS14="","",[2]数据总览!CS14)</f>
        <v>3000</v>
      </c>
      <c r="CT14" s="227">
        <f>IF([2]数据总览!CT14="","",[2]数据总览!CT14)</f>
        <v>600</v>
      </c>
      <c r="CU14" s="227">
        <f>IF([2]数据总览!CU14="","",[2]数据总览!CU14)</f>
        <v>1.6</v>
      </c>
      <c r="CV14" s="227">
        <f>IF([2]数据总览!CV14="","",[2]数据总览!CV14)</f>
        <v>0.75</v>
      </c>
      <c r="CW14" s="227">
        <f>IF([2]数据总览!CW14="","",[2]数据总览!CW14)</f>
        <v>1.25</v>
      </c>
      <c r="CX14" s="227">
        <f>IF([2]数据总览!CX14="","",[2]数据总览!CX14)</f>
        <v>300</v>
      </c>
      <c r="CY14" s="227">
        <f>IF([2]数据总览!CY14="","",[2]数据总览!CY14)</f>
        <v>1</v>
      </c>
      <c r="CZ14" s="227">
        <f>IF([2]数据总览!CZ14="","",[2]数据总览!CZ14)</f>
        <v>1</v>
      </c>
      <c r="DA14" s="227">
        <f>IF([2]数据总览!DA14="","",[2]数据总览!DA14)</f>
        <v>1</v>
      </c>
      <c r="DB14" s="227">
        <f>IF([2]数据总览!DB14="","",[2]数据总览!DB14)</f>
        <v>2</v>
      </c>
      <c r="DC14" s="227">
        <f>IF([2]数据总览!DC14="","",[2]数据总览!DC14)</f>
        <v>0.9375</v>
      </c>
      <c r="DD14" s="227">
        <f>IF([2]数据总览!DD14="","",[2]数据总览!DD14)</f>
        <v>1.75125</v>
      </c>
      <c r="DE14" s="227">
        <f>IF([2]数据总览!DE14="","",[2]数据总览!DE14)</f>
        <v>2.6887499999999998</v>
      </c>
      <c r="DF14" s="227" t="str">
        <f>IF([2]数据总览!DF14="","",[2]数据总览!DF14)</f>
        <v>骑+弓</v>
      </c>
      <c r="DG14" s="227">
        <f>IF([2]数据总览!DG14="","",[2]数据总览!DG14)</f>
        <v>3.1875</v>
      </c>
      <c r="DH14" s="227" t="str">
        <f>IF([2]数据总览!DH14="","",[2]数据总览!DH14)</f>
        <v/>
      </c>
      <c r="DI14" s="227" t="str">
        <f>IF([2]数据总览!DI14="","",[2]数据总览!DI14)</f>
        <v/>
      </c>
      <c r="DJ14" s="227" t="str">
        <f>IF([2]数据总览!DJ14="","",[2]数据总览!DJ14)</f>
        <v/>
      </c>
      <c r="DK14" s="227" t="str">
        <f>IF([2]数据总览!DK14="","",[2]数据总览!DK14)</f>
        <v/>
      </c>
      <c r="DL14" s="227" t="str">
        <f>IF([2]数据总览!DL14="","",[2]数据总览!DL14)</f>
        <v/>
      </c>
      <c r="DM14" s="227" t="str">
        <f>IF([2]数据总览!DM14="","",[2]数据总览!DM14)</f>
        <v/>
      </c>
      <c r="DN14" s="227" t="str">
        <f>IF([2]数据总览!DN14="","",[2]数据总览!DN14)</f>
        <v/>
      </c>
      <c r="DO14" s="227" t="str">
        <f>IF([2]数据总览!DO14="","",[2]数据总览!DO14)</f>
        <v/>
      </c>
      <c r="DP14" s="227" t="str">
        <f>IF([2]数据总览!DP14="","",[2]数据总览!DP14)</f>
        <v/>
      </c>
      <c r="DQ14" s="227" t="str">
        <f>IF([2]数据总览!DQ14="","",[2]数据总览!DQ14)</f>
        <v/>
      </c>
      <c r="DR14" s="227" t="str">
        <f>IF([2]数据总览!DR14="","",[2]数据总览!DR14)</f>
        <v/>
      </c>
      <c r="DS14" s="227" t="str">
        <f>IF([2]数据总览!DS14="","",[2]数据总览!DS14)</f>
        <v/>
      </c>
      <c r="DT14" s="227" t="str">
        <f>IF([2]数据总览!DT14="","",[2]数据总览!DT14)</f>
        <v/>
      </c>
      <c r="DU14" s="227" t="str">
        <f>IF([2]数据总览!DU14="","",[2]数据总览!DU14)</f>
        <v/>
      </c>
      <c r="DV14" s="227" t="str">
        <f>IF([2]数据总览!DV14="","",[2]数据总览!DV14)</f>
        <v/>
      </c>
      <c r="DW14" s="227" t="str">
        <f>IF([2]数据总览!DW14="","",[2]数据总览!DW14)</f>
        <v/>
      </c>
      <c r="DX14" s="227" t="str">
        <f>IF([2]数据总览!DX14="","",[2]数据总览!DX14)</f>
        <v/>
      </c>
      <c r="DY14" s="227" t="str">
        <f>IF([2]数据总览!DY14="","",[2]数据总览!DY14)</f>
        <v/>
      </c>
      <c r="DZ14" s="227" t="str">
        <f>IF([2]数据总览!DZ14="","",[2]数据总览!DZ14)</f>
        <v/>
      </c>
      <c r="EA14" s="227" t="str">
        <f>IF([2]数据总览!EA14="","",[2]数据总览!EA14)</f>
        <v/>
      </c>
      <c r="EB14" s="227" t="str">
        <f>IF([2]数据总览!EB14="","",[2]数据总览!EB14)</f>
        <v/>
      </c>
      <c r="EC14" s="227" t="str">
        <f>IF([2]数据总览!EC14="","",[2]数据总览!EC14)</f>
        <v/>
      </c>
      <c r="ED14" s="227" t="str">
        <f>IF([2]数据总览!ED14="","",[2]数据总览!ED14)</f>
        <v/>
      </c>
      <c r="EE14" s="227" t="str">
        <f>IF([2]数据总览!EE14="","",[2]数据总览!EE14)</f>
        <v/>
      </c>
      <c r="EF14" s="227" t="str">
        <f>IF([2]数据总览!EF14="","",[2]数据总览!EF14)</f>
        <v/>
      </c>
      <c r="EG14" s="227" t="str">
        <f>IF([2]数据总览!EG14="","",[2]数据总览!EG14)</f>
        <v/>
      </c>
      <c r="EH14" s="227" t="str">
        <f>IF([2]数据总览!EH14="","",[2]数据总览!EH14)</f>
        <v/>
      </c>
      <c r="EI14" s="227" t="str">
        <f>IF([2]数据总览!EI14="","",[2]数据总览!EI14)</f>
        <v/>
      </c>
      <c r="EJ14" s="227" t="str">
        <f>IF([2]数据总览!EJ14="","",[2]数据总览!EJ14)</f>
        <v/>
      </c>
      <c r="EK14" s="227" t="str">
        <f>IF([2]数据总览!EK14="","",[2]数据总览!EK14)</f>
        <v/>
      </c>
      <c r="EL14" s="227" t="str">
        <f>IF([2]数据总览!EL14="","",[2]数据总览!EL14)</f>
        <v/>
      </c>
      <c r="EM14" s="227" t="str">
        <f>IF([2]数据总览!EM14="","",[2]数据总览!EM14)</f>
        <v/>
      </c>
      <c r="EN14" s="227" t="str">
        <f>IF([2]数据总览!EN14="","",[2]数据总览!EN14)</f>
        <v/>
      </c>
      <c r="EO14" s="227" t="str">
        <f>IF([2]数据总览!EO14="","",[2]数据总览!EO14)</f>
        <v/>
      </c>
      <c r="EP14" s="227" t="str">
        <f>IF([2]数据总览!EP14="","",[2]数据总览!EP14)</f>
        <v/>
      </c>
      <c r="EQ14" s="227" t="str">
        <f>IF([2]数据总览!EQ14="","",[2]数据总览!EQ14)</f>
        <v/>
      </c>
      <c r="ER14" s="227" t="str">
        <f>IF([2]数据总览!ER14="","",[2]数据总览!ER14)</f>
        <v/>
      </c>
      <c r="ES14" s="227" t="str">
        <f>IF([2]数据总览!ES14="","",[2]数据总览!ES14)</f>
        <v/>
      </c>
      <c r="ET14" s="227" t="str">
        <f>IF([2]数据总览!ET14="","",[2]数据总览!ET14)</f>
        <v/>
      </c>
      <c r="EU14" s="227" t="str">
        <f>IF([2]数据总览!EU14="","",[2]数据总览!EU14)</f>
        <v/>
      </c>
      <c r="EV14" s="227" t="str">
        <f>IF([2]数据总览!EV14="","",[2]数据总览!EV14)</f>
        <v/>
      </c>
      <c r="EW14" s="227" t="str">
        <f>IF([2]数据总览!EW14="","",[2]数据总览!EW14)</f>
        <v/>
      </c>
      <c r="EX14" s="227" t="str">
        <f>IF([2]数据总览!EX14="","",[2]数据总览!EX14)</f>
        <v/>
      </c>
      <c r="EY14" s="227" t="str">
        <f>IF([2]数据总览!EY14="","",[2]数据总览!EY14)</f>
        <v/>
      </c>
      <c r="EZ14" s="227" t="str">
        <f>IF([2]数据总览!EZ14="","",[2]数据总览!EZ14)</f>
        <v/>
      </c>
      <c r="FA14" s="227" t="str">
        <f>IF([2]数据总览!FA14="","",[2]数据总览!FA14)</f>
        <v/>
      </c>
    </row>
    <row r="15" spans="1:157" ht="11.25">
      <c r="A15" s="227" t="str">
        <f>IF([2]数据总览!A15="","",[2]数据总览!A15)</f>
        <v/>
      </c>
      <c r="B15" s="227" t="str">
        <f>IF([2]数据总览!B15="","",[2]数据总览!B15)</f>
        <v/>
      </c>
      <c r="C15" s="227" t="str">
        <f>IF([2]数据总览!C15="","",[2]数据总览!C15)</f>
        <v>6星</v>
      </c>
      <c r="D15" s="227">
        <f>IF([2]数据总览!D15="","",[2]数据总览!D15)</f>
        <v>0.09</v>
      </c>
      <c r="E15" s="227">
        <f>IF([2]数据总览!E15="","",[2]数据总览!E15)</f>
        <v>0.24</v>
      </c>
      <c r="F15" s="227">
        <f>IF([2]数据总览!F15="","",[2]数据总览!F15)</f>
        <v>0.4</v>
      </c>
      <c r="G15" s="227">
        <f>IF([2]数据总览!G15="","",[2]数据总览!G15)</f>
        <v>0.64800000000000002</v>
      </c>
      <c r="H15" s="227">
        <f>IF([2]数据总览!H15="","",[2]数据总览!H15)</f>
        <v>0.81399999999999983</v>
      </c>
      <c r="I15" s="227">
        <f>IF([2]数据总览!I15="","",[2]数据总览!I15)</f>
        <v>0.97999999999999976</v>
      </c>
      <c r="J15" s="227"/>
      <c r="K15" s="227">
        <f>IF([2]数据总览!K15="","",[2]数据总览!K15)</f>
        <v>4</v>
      </c>
      <c r="L15" s="227">
        <f>IF([2]数据总览!L15="","",[2]数据总览!L15)</f>
        <v>0.3</v>
      </c>
      <c r="M15" s="227">
        <f>IF([2]数据总览!M15="","",[2]数据总览!M15)</f>
        <v>0</v>
      </c>
      <c r="N15" s="227" t="str">
        <f>IF([2]数据总览!N15="","",[2]数据总览!N15)</f>
        <v/>
      </c>
      <c r="O15" s="227" t="str">
        <f>IF([2]数据总览!O15="","",[2]数据总览!O15)</f>
        <v/>
      </c>
      <c r="P15" s="227" t="str">
        <f>IF([2]数据总览!P15="","",[2]数据总览!P15)</f>
        <v>10星</v>
      </c>
      <c r="Q15" s="227">
        <f>IF([2]数据总览!Q15="","",[2]数据总览!Q15)</f>
        <v>0.16262287655151619</v>
      </c>
      <c r="R15" s="227">
        <f>IF([2]数据总览!R15="","",[2]数据总览!R15)</f>
        <v>0.16262287655151619</v>
      </c>
      <c r="S15" s="227">
        <f>IF([2]数据总览!S15="","",[2]数据总览!S15)</f>
        <v>0.60230402554992624</v>
      </c>
      <c r="T15" s="227">
        <f>IF([2]数据总览!T15="","",[2]数据总览!T15)</f>
        <v>1.5354172648072022</v>
      </c>
      <c r="U15" s="227">
        <f>IF([2]数据总览!U15="","",[2]数据总览!U15)</f>
        <v>1.9241900718847769</v>
      </c>
      <c r="V15" s="227">
        <f>IF([2]数据总览!V15="","",[2]数据总览!V15)</f>
        <v>2.3129628789623515</v>
      </c>
      <c r="W15" s="227">
        <f>IF([2]数据总览!W15="","",[2]数据总览!W15)</f>
        <v>2.3129628789623515</v>
      </c>
      <c r="X15" s="227" t="str">
        <f>IF([2]数据总览!X15="","",[2]数据总览!X15)</f>
        <v/>
      </c>
      <c r="Y15" s="227" t="str">
        <f>IF([2]数据总览!Y15="","",[2]数据总览!Y15)</f>
        <v/>
      </c>
      <c r="Z15" s="227" t="str">
        <f>IF([2]数据总览!Z15="","",[2]数据总览!Z15)</f>
        <v/>
      </c>
      <c r="AA15" s="227">
        <f>IF([2]数据总览!AA15="","",[2]数据总览!AA15)</f>
        <v>10</v>
      </c>
      <c r="AB15" s="227">
        <f>IF([2]数据总览!AB15="","",[2]数据总览!AB15)</f>
        <v>0.61525134015203198</v>
      </c>
      <c r="AC15" s="227">
        <f>IF([2]数据总览!AC15="","",[2]数据总览!AC15)</f>
        <v>0.79948182743621377</v>
      </c>
      <c r="AD15" s="227">
        <f>IF([2]数据总览!AD15="","",[2]数据总览!AD15)</f>
        <v>0.93715882123807459</v>
      </c>
      <c r="AE15" s="227">
        <f>IF([2]数据总览!AE15="","",[2]数据总览!AE15)</f>
        <v>1</v>
      </c>
      <c r="AF15" s="227">
        <f>IF([2]数据总览!AF15="","",[2]数据总览!AF15)</f>
        <v>0.67536831825327692</v>
      </c>
      <c r="AG15" s="227">
        <f>IF([2]数据总览!AG15="","",[2]数据总览!AG15)</f>
        <v>0.74935228429526712</v>
      </c>
      <c r="AH15" s="227">
        <f>IF([2]数据总览!AH15="","",[2]数据总览!AH15)</f>
        <v>0.9410863949106949</v>
      </c>
      <c r="AI15" s="227">
        <f>IF([2]数据总览!AI15="","",[2]数据总览!AI15)</f>
        <v>0.9410863949106949</v>
      </c>
      <c r="AJ15" s="227" t="str">
        <f>IF([2]数据总览!AJ15="","",[2]数据总览!AJ15)</f>
        <v/>
      </c>
      <c r="AK15" s="227" t="str">
        <f>IF([2]数据总览!AK15="","",[2]数据总览!AK15)</f>
        <v/>
      </c>
      <c r="AL15" s="227" t="str">
        <f>IF([2]数据总览!AL15="","",[2]数据总览!AL15)</f>
        <v/>
      </c>
      <c r="AM15" s="227">
        <f>IF([2]数据总览!AM15="","",[2]数据总览!AM15)</f>
        <v>0.5</v>
      </c>
      <c r="AN15" s="227">
        <f>IF([2]数据总览!AN15="","",[2]数据总览!AN15)</f>
        <v>0.5</v>
      </c>
      <c r="AO15" s="227">
        <f>IF([2]数据总览!AO15="","",[2]数据总览!AO15)</f>
        <v>0.5</v>
      </c>
      <c r="AP15" s="227">
        <f>IF([2]数据总览!AP15="","",[2]数据总览!AP15)</f>
        <v>0.5</v>
      </c>
      <c r="AQ15" s="227">
        <f>IF([2]数据总览!AQ15="","",[2]数据总览!AQ15)</f>
        <v>0.5</v>
      </c>
      <c r="AR15" s="227">
        <f>IF([2]数据总览!AR15="","",[2]数据总览!AR15)</f>
        <v>0.5</v>
      </c>
      <c r="AS15" s="227">
        <f>IF([2]数据总览!AS15="","",[2]数据总览!AS15)</f>
        <v>0.5</v>
      </c>
      <c r="AT15" s="227">
        <f>IF([2]数据总览!AT15="","",[2]数据总览!AT15)</f>
        <v>0.5</v>
      </c>
      <c r="AU15" s="227" t="str">
        <f>IF([2]数据总览!AU15="","",[2]数据总览!AU15)</f>
        <v/>
      </c>
      <c r="AV15" s="227">
        <f>IF([2]数据总览!AV15="","",[2]数据总览!AV15)</f>
        <v>0.87113152822904061</v>
      </c>
      <c r="AW15" s="227">
        <f>IF([2]数据总览!AW15="","",[2]数据总览!AW15)</f>
        <v>0.86138636199161989</v>
      </c>
      <c r="AX15" s="227">
        <f>IF([2]数据总览!AX15="","",[2]数据总览!AX15)</f>
        <v>0.83864893595962831</v>
      </c>
      <c r="AY15" s="227">
        <f>IF([2]数据总览!AY15="","",[2]数据总览!AY15)</f>
        <v>0.87818290978420099</v>
      </c>
      <c r="AZ15" s="227">
        <f>IF([2]数据总览!AZ15="","",[2]数据总览!AZ15)</f>
        <v>0.87255632008874873</v>
      </c>
      <c r="BA15" s="227">
        <f>IF([2]数据总览!BA15="","",[2]数据总览!BA15)</f>
        <v>0.86176724161194251</v>
      </c>
      <c r="BB15" s="227">
        <f>IF([2]数据总览!BB15="","",[2]数据总览!BB15)</f>
        <v>0.83708189677789369</v>
      </c>
      <c r="BC15" s="227">
        <f>IF([2]数据总览!BC15="","",[2]数据总览!BC15)</f>
        <v>0.87849118094176748</v>
      </c>
      <c r="BD15" s="227" t="str">
        <f>IF([2]数据总览!BD15="","",[2]数据总览!BD15)</f>
        <v/>
      </c>
      <c r="BE15" s="227">
        <f>IF([2]数据总览!BE15="","",[2]数据总览!BE15)</f>
        <v>0.39077895135392032</v>
      </c>
      <c r="BF15" s="227">
        <f>IF([2]数据总览!BF15="","",[2]数据总览!BF15)</f>
        <v>0.22633638998273536</v>
      </c>
      <c r="BG15" s="227">
        <f>IF([2]数据总览!BG15="","",[2]数据总览!BG15)</f>
        <v>0.23981267075690374</v>
      </c>
      <c r="BH15" s="227">
        <f>IF([2]数据总览!BH15="","",[2]数据总览!BH15)</f>
        <v>0.23681733146733572</v>
      </c>
      <c r="BI15" s="227">
        <f>IF([2]数据总览!BI15="","",[2]数据总览!BI15)</f>
        <v>0.17492558588040183</v>
      </c>
      <c r="BJ15" s="227">
        <f>IF([2]数据总览!BJ15="","",[2]数据总览!BJ15)</f>
        <v>0.22551385948900518</v>
      </c>
      <c r="BK15" s="227">
        <f>IF([2]数据总览!BK15="","",[2]数据总览!BK15)</f>
        <v>0.24343867364373065</v>
      </c>
      <c r="BL15" s="227">
        <f>IF([2]数据总览!BL15="","",[2]数据总览!BL15)</f>
        <v>0.23592433039166613</v>
      </c>
      <c r="BM15" s="227" t="str">
        <f>IF([2]数据总览!BM15="","",[2]数据总览!BM15)</f>
        <v/>
      </c>
      <c r="BN15" s="227">
        <f>IF([2]数据总览!BN15="","",[2]数据总览!BN15)</f>
        <v>92.33967836351232</v>
      </c>
      <c r="BO15" s="227">
        <f>IF([2]数据总览!BO15="","",[2]数据总览!BO15)</f>
        <v>48.124361415308691</v>
      </c>
      <c r="BP15" s="227">
        <f>IF([2]数据总览!BP15="","",[2]数据总览!BP15)</f>
        <v>15.081882902862098</v>
      </c>
      <c r="BQ15" s="227">
        <f>IF([2]数据总览!BQ15="","",[2]数据总览!BQ15)</f>
        <v>0</v>
      </c>
      <c r="BR15" s="227" t="str">
        <f>IF([2]数据总览!BR15="","",[2]数据总览!BR15)</f>
        <v/>
      </c>
      <c r="BS15" s="227">
        <f>IF([2]数据总览!BS15="","",[2]数据总览!BS15)</f>
        <v>5.0999021542527716</v>
      </c>
      <c r="BT15" s="227">
        <f>IF([2]数据总览!BT15="","",[2]数据总览!BT15)</f>
        <v>4.0464522438383881</v>
      </c>
      <c r="BU15" s="227">
        <f>IF([2]数据总览!BU15="","",[2]数据总览!BU15)</f>
        <v>3.9986448572442126</v>
      </c>
      <c r="BV15" s="227">
        <f>IF([2]数据总览!BV15="","",[2]数据总览!BV15)</f>
        <v>4.0225485505413001</v>
      </c>
      <c r="BW15" s="227" t="str">
        <f>IF([2]数据总览!BW15="","",[2]数据总览!BW15)</f>
        <v/>
      </c>
      <c r="BX15" s="227" t="str">
        <f>IF([2]数据总览!BX15="","",[2]数据总览!BX15)</f>
        <v/>
      </c>
      <c r="BY15" s="227" t="str">
        <f>IF([2]数据总览!BY15="","",[2]数据总览!BY15)</f>
        <v/>
      </c>
      <c r="BZ15" s="227" t="str">
        <f>IF([2]数据总览!BZ15="","",[2]数据总览!BZ15)</f>
        <v/>
      </c>
      <c r="CA15" s="227" t="str">
        <f>IF([2]数据总览!CA15="","",[2]数据总览!CA15)</f>
        <v/>
      </c>
      <c r="CB15" s="227" t="str">
        <f>IF([2]数据总览!CB15="","",[2]数据总览!CB15)</f>
        <v/>
      </c>
      <c r="CC15" s="227" t="str">
        <f>IF([2]数据总览!CC15="","",[2]数据总览!CC15)</f>
        <v>骑将</v>
      </c>
      <c r="CD15" s="227">
        <f>IF([2]数据总览!CD15="","",[2]数据总览!CD15)</f>
        <v>2.296875</v>
      </c>
      <c r="CE15" s="227">
        <f>IF([2]数据总览!CE15="","",[2]数据总览!CE15)</f>
        <v>3.62704</v>
      </c>
      <c r="CF15" s="227">
        <f>IF([2]数据总览!CF15="","",[2]数据总览!CF15)</f>
        <v>0.375</v>
      </c>
      <c r="CG15" s="227">
        <f>IF([2]数据总览!CG15="","",[2]数据总览!CG15)</f>
        <v>120000</v>
      </c>
      <c r="CH15" s="227">
        <f>IF([2]数据总览!CH15="","",[2]数据总览!CH15)</f>
        <v>192000</v>
      </c>
      <c r="CI15" s="227">
        <f>IF([2]数据总览!CI15="","",[2]数据总览!CI15)</f>
        <v>3000</v>
      </c>
      <c r="CJ15" s="227" t="str">
        <f>IF([2]数据总览!CJ15="","",[2]数据总览!CJ15)</f>
        <v/>
      </c>
      <c r="CK15" s="227" t="str">
        <f>IF([2]数据总览!CK15="","",[2]数据总览!CK15)</f>
        <v/>
      </c>
      <c r="CL15" s="227">
        <f>IF([2]数据总览!CL15="","",[2]数据总览!CL15)</f>
        <v>5.208333333333333E-5</v>
      </c>
      <c r="CM15" s="227">
        <f>IF([2]数据总览!CM15="","",[2]数据总览!CM15)</f>
        <v>1899.9687360857804</v>
      </c>
      <c r="CN15" s="227" t="str">
        <f>IF([2]数据总览!CN15="","",[2]数据总览!CN15)</f>
        <v/>
      </c>
      <c r="CO15" s="227" t="str">
        <f>IF([2]数据总览!CO15="","",[2]数据总览!CO15)</f>
        <v/>
      </c>
      <c r="CP15" s="227" t="str">
        <f>IF([2]数据总览!CP15="","",[2]数据总览!CP15)</f>
        <v/>
      </c>
      <c r="CQ15" s="227" t="str">
        <f>IF([2]数据总览!CQ15="","",[2]数据总览!CQ15)</f>
        <v>枪兵</v>
      </c>
      <c r="CR15" s="227">
        <f>IF([2]数据总览!CR15="","",[2]数据总览!CR15)</f>
        <v>120000</v>
      </c>
      <c r="CS15" s="227">
        <f>IF([2]数据总览!CS15="","",[2]数据总览!CS15)</f>
        <v>3000</v>
      </c>
      <c r="CT15" s="227">
        <f>IF([2]数据总览!CT15="","",[2]数据总览!CT15)</f>
        <v>600</v>
      </c>
      <c r="CU15" s="227">
        <f>IF([2]数据总览!CU15="","",[2]数据总览!CU15)</f>
        <v>1.6</v>
      </c>
      <c r="CV15" s="227">
        <f>IF([2]数据总览!CV15="","",[2]数据总览!CV15)</f>
        <v>0.65</v>
      </c>
      <c r="CW15" s="227">
        <f>IF([2]数据总览!CW15="","",[2]数据总览!CW15)</f>
        <v>1.35</v>
      </c>
      <c r="CX15" s="227">
        <f>IF([2]数据总览!CX15="","",[2]数据总览!CX15)</f>
        <v>400</v>
      </c>
      <c r="CY15" s="227">
        <f>IF([2]数据总览!CY15="","",[2]数据总览!CY15)</f>
        <v>1</v>
      </c>
      <c r="CZ15" s="227">
        <f>IF([2]数据总览!CZ15="","",[2]数据总览!CZ15)</f>
        <v>1</v>
      </c>
      <c r="DA15" s="227">
        <f>IF([2]数据总览!DA15="","",[2]数据总览!DA15)</f>
        <v>1</v>
      </c>
      <c r="DB15" s="227">
        <f>IF([2]数据总览!DB15="","",[2]数据总览!DB15)</f>
        <v>2</v>
      </c>
      <c r="DC15" s="227">
        <f>IF([2]数据总览!DC15="","",[2]数据总览!DC15)</f>
        <v>0.87750000000000006</v>
      </c>
      <c r="DD15" s="227">
        <f>IF([2]数据总览!DD15="","",[2]数据总览!DD15)</f>
        <v>1.7887500000000003</v>
      </c>
      <c r="DE15" s="227">
        <f>IF([2]数据总览!DE15="","",[2]数据总览!DE15)</f>
        <v>2.6662500000000002</v>
      </c>
      <c r="DF15" s="227" t="str">
        <f>IF([2]数据总览!DF15="","",[2]数据总览!DF15)</f>
        <v>骑+枪</v>
      </c>
      <c r="DG15" s="227">
        <f>IF([2]数据总览!DG15="","",[2]数据总览!DG15)</f>
        <v>3.2275</v>
      </c>
      <c r="DH15" s="227" t="str">
        <f>IF([2]数据总览!DH15="","",[2]数据总览!DH15)</f>
        <v/>
      </c>
      <c r="DI15" s="227" t="str">
        <f>IF([2]数据总览!DI15="","",[2]数据总览!DI15)</f>
        <v/>
      </c>
      <c r="DJ15" s="227" t="str">
        <f>IF([2]数据总览!DJ15="","",[2]数据总览!DJ15)</f>
        <v/>
      </c>
      <c r="DK15" s="227" t="str">
        <f>IF([2]数据总览!DK15="","",[2]数据总览!DK15)</f>
        <v/>
      </c>
      <c r="DL15" s="227" t="str">
        <f>IF([2]数据总览!DL15="","",[2]数据总览!DL15)</f>
        <v/>
      </c>
      <c r="DM15" s="227" t="str">
        <f>IF([2]数据总览!DM15="","",[2]数据总览!DM15)</f>
        <v>士兵关键字</v>
      </c>
      <c r="DN15" s="227" t="str">
        <f>IF([2]数据总览!DN15="","",[2]数据总览!DN15)</f>
        <v/>
      </c>
      <c r="DO15" s="227" t="str">
        <f>IF([2]数据总览!DO15="","",[2]数据总览!DO15)</f>
        <v/>
      </c>
      <c r="DP15" s="227" t="str">
        <f>IF([2]数据总览!DP15="","",[2]数据总览!DP15)</f>
        <v/>
      </c>
      <c r="DQ15" s="227" t="str">
        <f>IF([2]数据总览!DQ15="","",[2]数据总览!DQ15)</f>
        <v/>
      </c>
      <c r="DR15" s="227" t="str">
        <f>IF([2]数据总览!DR15="","",[2]数据总览!DR15)</f>
        <v/>
      </c>
      <c r="DS15" s="227" t="str">
        <f>IF([2]数据总览!DS15="","",[2]数据总览!DS15)</f>
        <v/>
      </c>
      <c r="DT15" s="227" t="str">
        <f>IF([2]数据总览!DT15="","",[2]数据总览!DT15)</f>
        <v/>
      </c>
      <c r="DU15" s="227" t="str">
        <f>IF([2]数据总览!DU15="","",[2]数据总览!DU15)</f>
        <v/>
      </c>
      <c r="DV15" s="227" t="str">
        <f>IF([2]数据总览!DV15="","",[2]数据总览!DV15)</f>
        <v/>
      </c>
      <c r="DW15" s="227" t="str">
        <f>IF([2]数据总览!DW15="","",[2]数据总览!DW15)</f>
        <v/>
      </c>
      <c r="DX15" s="227" t="str">
        <f>IF([2]数据总览!DX15="","",[2]数据总览!DX15)</f>
        <v/>
      </c>
      <c r="DY15" s="227" t="str">
        <f>IF([2]数据总览!DY15="","",[2]数据总览!DY15)</f>
        <v/>
      </c>
      <c r="DZ15" s="227" t="str">
        <f>IF([2]数据总览!DZ15="","",[2]数据总览!DZ15)</f>
        <v/>
      </c>
      <c r="EA15" s="227" t="str">
        <f>IF([2]数据总览!EA15="","",[2]数据总览!EA15)</f>
        <v/>
      </c>
      <c r="EB15" s="227" t="str">
        <f>IF([2]数据总览!EB15="","",[2]数据总览!EB15)</f>
        <v/>
      </c>
      <c r="EC15" s="227" t="str">
        <f>IF([2]数据总览!EC15="","",[2]数据总览!EC15)</f>
        <v/>
      </c>
      <c r="ED15" s="227" t="str">
        <f>IF([2]数据总览!ED15="","",[2]数据总览!ED15)</f>
        <v/>
      </c>
      <c r="EE15" s="227" t="str">
        <f>IF([2]数据总览!EE15="","",[2]数据总览!EE15)</f>
        <v/>
      </c>
      <c r="EF15" s="227" t="str">
        <f>IF([2]数据总览!EF15="","",[2]数据总览!EF15)</f>
        <v/>
      </c>
      <c r="EG15" s="227" t="str">
        <f>IF([2]数据总览!EG15="","",[2]数据总览!EG15)</f>
        <v/>
      </c>
      <c r="EH15" s="227" t="str">
        <f>IF([2]数据总览!EH15="","",[2]数据总览!EH15)</f>
        <v/>
      </c>
      <c r="EI15" s="227" t="str">
        <f>IF([2]数据总览!EI15="","",[2]数据总览!EI15)</f>
        <v/>
      </c>
      <c r="EJ15" s="227" t="str">
        <f>IF([2]数据总览!EJ15="","",[2]数据总览!EJ15)</f>
        <v/>
      </c>
      <c r="EK15" s="227" t="str">
        <f>IF([2]数据总览!EK15="","",[2]数据总览!EK15)</f>
        <v/>
      </c>
      <c r="EL15" s="227" t="str">
        <f>IF([2]数据总览!EL15="","",[2]数据总览!EL15)</f>
        <v/>
      </c>
      <c r="EM15" s="227" t="str">
        <f>IF([2]数据总览!EM15="","",[2]数据总览!EM15)</f>
        <v/>
      </c>
      <c r="EN15" s="227" t="str">
        <f>IF([2]数据总览!EN15="","",[2]数据总览!EN15)</f>
        <v/>
      </c>
      <c r="EO15" s="227" t="str">
        <f>IF([2]数据总览!EO15="","",[2]数据总览!EO15)</f>
        <v/>
      </c>
      <c r="EP15" s="227" t="str">
        <f>IF([2]数据总览!EP15="","",[2]数据总览!EP15)</f>
        <v/>
      </c>
      <c r="EQ15" s="227" t="str">
        <f>IF([2]数据总览!EQ15="","",[2]数据总览!EQ15)</f>
        <v/>
      </c>
      <c r="ER15" s="227" t="str">
        <f>IF([2]数据总览!ER15="","",[2]数据总览!ER15)</f>
        <v/>
      </c>
      <c r="ES15" s="227" t="str">
        <f>IF([2]数据总览!ES15="","",[2]数据总览!ES15)</f>
        <v/>
      </c>
      <c r="ET15" s="227" t="str">
        <f>IF([2]数据总览!ET15="","",[2]数据总览!ET15)</f>
        <v/>
      </c>
      <c r="EU15" s="227" t="str">
        <f>IF([2]数据总览!EU15="","",[2]数据总览!EU15)</f>
        <v/>
      </c>
      <c r="EV15" s="227" t="str">
        <f>IF([2]数据总览!EV15="","",[2]数据总览!EV15)</f>
        <v/>
      </c>
      <c r="EW15" s="227" t="str">
        <f>IF([2]数据总览!EW15="","",[2]数据总览!EW15)</f>
        <v/>
      </c>
      <c r="EX15" s="227" t="str">
        <f>IF([2]数据总览!EX15="","",[2]数据总览!EX15)</f>
        <v/>
      </c>
      <c r="EY15" s="227" t="str">
        <f>IF([2]数据总览!EY15="","",[2]数据总览!EY15)</f>
        <v/>
      </c>
      <c r="EZ15" s="227" t="str">
        <f>IF([2]数据总览!EZ15="","",[2]数据总览!EZ15)</f>
        <v/>
      </c>
      <c r="FA15" s="227" t="str">
        <f>IF([2]数据总览!FA15="","",[2]数据总览!FA15)</f>
        <v/>
      </c>
    </row>
    <row r="16" spans="1:157" ht="11.25">
      <c r="A16" s="227" t="str">
        <f>IF([2]数据总览!A16="","",[2]数据总览!A16)</f>
        <v/>
      </c>
      <c r="B16" s="227" t="str">
        <f>IF([2]数据总览!B16="","",[2]数据总览!B16)</f>
        <v/>
      </c>
      <c r="C16" s="227" t="str">
        <f>IF([2]数据总览!C16="","",[2]数据总览!C16)</f>
        <v>7星</v>
      </c>
      <c r="D16" s="227">
        <f>IF([2]数据总览!D16="","",[2]数据总览!D16)</f>
        <v>0.10500000000000001</v>
      </c>
      <c r="E16" s="227">
        <f>IF([2]数据总览!E16="","",[2]数据总览!E16)</f>
        <v>0.27</v>
      </c>
      <c r="F16" s="227">
        <f>IF([2]数据总览!F16="","",[2]数据总览!F16)</f>
        <v>0.45</v>
      </c>
      <c r="G16" s="227">
        <f>IF([2]数据总览!G16="","",[2]数据总览!G16)</f>
        <v>0.72000000000000008</v>
      </c>
      <c r="H16" s="227">
        <f>IF([2]数据总览!H16="","",[2]数据总览!H16)</f>
        <v>0.8899999999999999</v>
      </c>
      <c r="I16" s="227">
        <f>IF([2]数据总览!I16="","",[2]数据总览!I16)</f>
        <v>1.0599999999999998</v>
      </c>
      <c r="J16" s="227"/>
      <c r="K16" s="227">
        <f>IF([2]数据总览!K16="","",[2]数据总览!K16)</f>
        <v>4.5</v>
      </c>
      <c r="L16" s="227">
        <f>IF([2]数据总览!L16="","",[2]数据总览!L16)</f>
        <v>0.35</v>
      </c>
      <c r="M16" s="227">
        <f>IF([2]数据总览!M16="","",[2]数据总览!M16)</f>
        <v>0</v>
      </c>
      <c r="N16" s="227" t="str">
        <f>IF([2]数据总览!N16="","",[2]数据总览!N16)</f>
        <v/>
      </c>
      <c r="O16" s="227" t="str">
        <f>IF([2]数据总览!O16="","",[2]数据总览!O16)</f>
        <v/>
      </c>
      <c r="P16" s="227" t="str">
        <f>IF([2]数据总览!P16="","",[2]数据总览!P16)</f>
        <v>11星</v>
      </c>
      <c r="Q16" s="227">
        <f>IF([2]数据总览!Q16="","",[2]数据总览!Q16)</f>
        <v>0.16262287655151619</v>
      </c>
      <c r="R16" s="227">
        <f>IF([2]数据总览!R16="","",[2]数据总览!R16)</f>
        <v>0.16262287655151619</v>
      </c>
      <c r="S16" s="227">
        <f>IF([2]数据总览!S16="","",[2]数据总览!S16)</f>
        <v>0.60230402554992624</v>
      </c>
      <c r="T16" s="227">
        <f>IF([2]数据总览!T16="","",[2]数据总览!T16)</f>
        <v>1.5354172648072022</v>
      </c>
      <c r="U16" s="227">
        <f>IF([2]数据总览!U16="","",[2]数据总览!U16)</f>
        <v>1.9241900718847769</v>
      </c>
      <c r="V16" s="227">
        <f>IF([2]数据总览!V16="","",[2]数据总览!V16)</f>
        <v>2.3129628789623515</v>
      </c>
      <c r="W16" s="227">
        <f>IF([2]数据总览!W16="","",[2]数据总览!W16)</f>
        <v>2.3129628789623515</v>
      </c>
      <c r="X16" s="227" t="str">
        <f>IF([2]数据总览!X16="","",[2]数据总览!X16)</f>
        <v/>
      </c>
      <c r="Y16" s="227" t="str">
        <f>IF([2]数据总览!Y16="","",[2]数据总览!Y16)</f>
        <v/>
      </c>
      <c r="Z16" s="227" t="str">
        <f>IF([2]数据总览!Z16="","",[2]数据总览!Z16)</f>
        <v/>
      </c>
      <c r="AA16" s="227">
        <f>IF([2]数据总览!AA16="","",[2]数据总览!AA16)</f>
        <v>11</v>
      </c>
      <c r="AB16" s="227">
        <f>IF([2]数据总览!AB16="","",[2]数据总览!AB16)</f>
        <v>0.57790835514736028</v>
      </c>
      <c r="AC16" s="227">
        <f>IF([2]数据总览!AC16="","",[2]数据总览!AC16)</f>
        <v>0.78095392273795849</v>
      </c>
      <c r="AD16" s="227">
        <f>IF([2]数据总览!AD16="","",[2]数据总览!AD16)</f>
        <v>0.93129766206227693</v>
      </c>
      <c r="AE16" s="227">
        <f>IF([2]数据总览!AE16="","",[2]数据总览!AE16)</f>
        <v>1</v>
      </c>
      <c r="AF16" s="227">
        <f>IF([2]数据总览!AF16="","",[2]数据总览!AF16)</f>
        <v>0.6438601746555852</v>
      </c>
      <c r="AG16" s="227">
        <f>IF([2]数据总览!AG16="","",[2]数据总览!AG16)</f>
        <v>0.72619240342244795</v>
      </c>
      <c r="AH16" s="227">
        <f>IF([2]数据总览!AH16="","",[2]数据总览!AH16)</f>
        <v>0.93559155818338469</v>
      </c>
      <c r="AI16" s="227">
        <f>IF([2]数据总览!AI16="","",[2]数据总览!AI16)</f>
        <v>0.93559155818338469</v>
      </c>
      <c r="AJ16" s="227" t="str">
        <f>IF([2]数据总览!AJ16="","",[2]数据总览!AJ16)</f>
        <v/>
      </c>
      <c r="AK16" s="227" t="str">
        <f>IF([2]数据总览!AK16="","",[2]数据总览!AK16)</f>
        <v/>
      </c>
      <c r="AL16" s="227" t="str">
        <f>IF([2]数据总览!AL16="","",[2]数据总览!AL16)</f>
        <v/>
      </c>
      <c r="AM16" s="227">
        <f>IF([2]数据总览!AM16="","",[2]数据总览!AM16)</f>
        <v>0.5</v>
      </c>
      <c r="AN16" s="227">
        <f>IF([2]数据总览!AN16="","",[2]数据总览!AN16)</f>
        <v>0.5</v>
      </c>
      <c r="AO16" s="227">
        <f>IF([2]数据总览!AO16="","",[2]数据总览!AO16)</f>
        <v>0.5</v>
      </c>
      <c r="AP16" s="227">
        <f>IF([2]数据总览!AP16="","",[2]数据总览!AP16)</f>
        <v>0.5</v>
      </c>
      <c r="AQ16" s="227">
        <f>IF([2]数据总览!AQ16="","",[2]数据总览!AQ16)</f>
        <v>0.5</v>
      </c>
      <c r="AR16" s="227">
        <f>IF([2]数据总览!AR16="","",[2]数据总览!AR16)</f>
        <v>0.5</v>
      </c>
      <c r="AS16" s="227">
        <f>IF([2]数据总览!AS16="","",[2]数据总览!AS16)</f>
        <v>0.5</v>
      </c>
      <c r="AT16" s="227">
        <f>IF([2]数据总览!AT16="","",[2]数据总览!AT16)</f>
        <v>0.5</v>
      </c>
      <c r="AU16" s="227" t="str">
        <f>IF([2]数据总览!AU16="","",[2]数据总览!AU16)</f>
        <v/>
      </c>
      <c r="AV16" s="227">
        <f>IF([2]数据总览!AV16="","",[2]数据总览!AV16)</f>
        <v>0.85877321937867945</v>
      </c>
      <c r="AW16" s="227">
        <f>IF([2]数据总览!AW16="","",[2]数据总览!AW16)</f>
        <v>0.84834647656299189</v>
      </c>
      <c r="AX16" s="227">
        <f>IF([2]数据总览!AX16="","",[2]数据总览!AX16)</f>
        <v>0.82338290869607711</v>
      </c>
      <c r="AY16" s="227">
        <f>IF([2]数据总览!AY16="","",[2]数据总览!AY16)</f>
        <v>0.86660284612878613</v>
      </c>
      <c r="AZ16" s="227">
        <f>IF([2]数据总览!AZ16="","",[2]数据总览!AZ16)</f>
        <v>0.86034605882487092</v>
      </c>
      <c r="BA16" s="227">
        <f>IF([2]数据总览!BA16="","",[2]数据总览!BA16)</f>
        <v>0.84876640011766236</v>
      </c>
      <c r="BB16" s="227">
        <f>IF([2]数据总览!BB16="","",[2]数据总览!BB16)</f>
        <v>0.82165198734610057</v>
      </c>
      <c r="BC16" s="227">
        <f>IF([2]数据总览!BC16="","",[2]数据总览!BC16)</f>
        <v>0.86694260386928179</v>
      </c>
      <c r="BD16" s="227" t="str">
        <f>IF([2]数据总览!BD16="","",[2]数据总览!BD16)</f>
        <v/>
      </c>
      <c r="BE16" s="227">
        <f>IF([2]数据总览!BE16="","",[2]数据总览!BE16)</f>
        <v>0.42341390542023416</v>
      </c>
      <c r="BF16" s="227">
        <f>IF([2]数据总览!BF16="","",[2]数据总览!BF16)</f>
        <v>0.24511494513548057</v>
      </c>
      <c r="BG16" s="227">
        <f>IF([2]数据总览!BG16="","",[2]数据总览!BG16)</f>
        <v>0.25936421166397622</v>
      </c>
      <c r="BH16" s="227">
        <f>IF([2]数据总览!BH16="","",[2]数据总览!BH16)</f>
        <v>0.25670204141385283</v>
      </c>
      <c r="BI16" s="227">
        <f>IF([2]数据总览!BI16="","",[2]数据总览!BI16)</f>
        <v>0.18954979019508889</v>
      </c>
      <c r="BJ16" s="227">
        <f>IF([2]数据总览!BJ16="","",[2]数据总览!BJ16)</f>
        <v>0.24422962179649491</v>
      </c>
      <c r="BK16" s="227">
        <f>IF([2]数据总览!BK16="","",[2]数据总览!BK16)</f>
        <v>0.26326083916847254</v>
      </c>
      <c r="BL16" s="227">
        <f>IF([2]数据总览!BL16="","",[2]数据总览!BL16)</f>
        <v>0.25573858687349316</v>
      </c>
      <c r="BM16" s="227" t="str">
        <f>IF([2]数据总览!BM16="","",[2]数据总览!BM16)</f>
        <v/>
      </c>
      <c r="BN16" s="227">
        <f>IF([2]数据总览!BN16="","",[2]数据总览!BN16)</f>
        <v>101.30199476463352</v>
      </c>
      <c r="BO16" s="227">
        <f>IF([2]数据总览!BO16="","",[2]数据总览!BO16)</f>
        <v>52.571058542889965</v>
      </c>
      <c r="BP16" s="227">
        <f>IF([2]数据总览!BP16="","",[2]数据总览!BP16)</f>
        <v>16.488561105053538</v>
      </c>
      <c r="BQ16" s="227">
        <f>IF([2]数据总览!BQ16="","",[2]数据总览!BQ16)</f>
        <v>0</v>
      </c>
      <c r="BR16" s="227" t="str">
        <f>IF([2]数据总览!BR16="","",[2]数据总览!BR16)</f>
        <v/>
      </c>
      <c r="BS16" s="227">
        <f>IF([2]数据总览!BS16="","",[2]数据总览!BS16)</f>
        <v>5.0666058418919757</v>
      </c>
      <c r="BT16" s="227">
        <f>IF([2]数据总览!BT16="","",[2]数据总览!BT16)</f>
        <v>3.9928095044448755</v>
      </c>
      <c r="BU16" s="227">
        <f>IF([2]数据总览!BU16="","",[2]数据总览!BU16)</f>
        <v>3.9023503568848481</v>
      </c>
      <c r="BV16" s="227">
        <f>IF([2]数据总览!BV16="","",[2]数据总览!BV16)</f>
        <v>3.9475799306648618</v>
      </c>
      <c r="BW16" s="227" t="str">
        <f>IF([2]数据总览!BW16="","",[2]数据总览!BW16)</f>
        <v/>
      </c>
      <c r="BX16" s="227" t="str">
        <f>IF([2]数据总览!BX16="","",[2]数据总览!BX16)</f>
        <v/>
      </c>
      <c r="BY16" s="227" t="str">
        <f>IF([2]数据总览!BY16="","",[2]数据总览!BY16)</f>
        <v/>
      </c>
      <c r="BZ16" s="227" t="str">
        <f>IF([2]数据总览!BZ16="","",[2]数据总览!BZ16)</f>
        <v/>
      </c>
      <c r="CA16" s="227" t="str">
        <f>IF([2]数据总览!CA16="","",[2]数据总览!CA16)</f>
        <v/>
      </c>
      <c r="CB16" s="227" t="str">
        <f>IF([2]数据总览!CB16="","",[2]数据总览!CB16)</f>
        <v/>
      </c>
      <c r="CC16" s="227" t="str">
        <f>IF([2]数据总览!CC16="","",[2]数据总览!CC16)</f>
        <v>弓将</v>
      </c>
      <c r="CD16" s="227">
        <f>IF([2]数据总览!CD16="","",[2]数据总览!CD16)</f>
        <v>3.8062500000000004</v>
      </c>
      <c r="CE16" s="227">
        <f>IF([2]数据总览!CE16="","",[2]数据总览!CE16)</f>
        <v>1.8</v>
      </c>
      <c r="CF16" s="227">
        <f>IF([2]数据总览!CF16="","",[2]数据总览!CF16)</f>
        <v>0.375</v>
      </c>
      <c r="CG16" s="227">
        <f>IF([2]数据总览!CG16="","",[2]数据总览!CG16)</f>
        <v>120000</v>
      </c>
      <c r="CH16" s="227">
        <f>IF([2]数据总览!CH16="","",[2]数据总览!CH16)</f>
        <v>192000</v>
      </c>
      <c r="CI16" s="227">
        <f>IF([2]数据总览!CI16="","",[2]数据总览!CI16)</f>
        <v>3000</v>
      </c>
      <c r="CJ16" s="227" t="str">
        <f>IF([2]数据总览!CJ16="","",[2]数据总览!CJ16)</f>
        <v/>
      </c>
      <c r="CK16" s="227" t="str">
        <f>IF([2]数据总览!CK16="","",[2]数据总览!CK16)</f>
        <v/>
      </c>
      <c r="CL16" s="227">
        <f>IF([2]数据总览!CL16="","",[2]数据总览!CL16)</f>
        <v>5.208333333333333E-5</v>
      </c>
      <c r="CM16" s="227">
        <f>IF([2]数据总览!CM16="","",[2]数据总览!CM16)</f>
        <v>2091.4918306179652</v>
      </c>
      <c r="CN16" s="227" t="str">
        <f>IF([2]数据总览!CN16="","",[2]数据总览!CN16)</f>
        <v/>
      </c>
      <c r="CO16" s="227" t="str">
        <f>IF([2]数据总览!CO16="","",[2]数据总览!CO16)</f>
        <v/>
      </c>
      <c r="CP16" s="227" t="str">
        <f>IF([2]数据总览!CP16="","",[2]数据总览!CP16)</f>
        <v/>
      </c>
      <c r="CQ16" s="227" t="str">
        <f>IF([2]数据总览!CQ16="","",[2]数据总览!CQ16)</f>
        <v/>
      </c>
      <c r="CR16" s="227" t="str">
        <f>IF([2]数据总览!CR16="","",[2]数据总览!CR16)</f>
        <v/>
      </c>
      <c r="CS16" s="227" t="str">
        <f>IF([2]数据总览!CS16="","",[2]数据总览!CS16)</f>
        <v/>
      </c>
      <c r="CT16" s="227" t="str">
        <f>IF([2]数据总览!CT16="","",[2]数据总览!CT16)</f>
        <v/>
      </c>
      <c r="CU16" s="227" t="str">
        <f>IF([2]数据总览!CU16="","",[2]数据总览!CU16)</f>
        <v/>
      </c>
      <c r="CV16" s="227" t="str">
        <f>IF([2]数据总览!CV16="","",[2]数据总览!CV16)</f>
        <v/>
      </c>
      <c r="CW16" s="227" t="str">
        <f>IF([2]数据总览!CW16="","",[2]数据总览!CW16)</f>
        <v/>
      </c>
      <c r="CX16" s="227" t="str">
        <f>IF([2]数据总览!CX16="","",[2]数据总览!CX16)</f>
        <v/>
      </c>
      <c r="CY16" s="227" t="str">
        <f>IF([2]数据总览!CY16="","",[2]数据总览!CY16)</f>
        <v/>
      </c>
      <c r="CZ16" s="227" t="str">
        <f>IF([2]数据总览!CZ16="","",[2]数据总览!CZ16)</f>
        <v/>
      </c>
      <c r="DA16" s="227" t="str">
        <f>IF([2]数据总览!DA16="","",[2]数据总览!DA16)</f>
        <v/>
      </c>
      <c r="DB16" s="227" t="str">
        <f>IF([2]数据总览!DB16="","",[2]数据总览!DB16)</f>
        <v/>
      </c>
      <c r="DC16" s="227" t="str">
        <f>IF([2]数据总览!DC16="","",[2]数据总览!DC16)</f>
        <v/>
      </c>
      <c r="DD16" s="227" t="str">
        <f>IF([2]数据总览!DD16="","",[2]数据总览!DD16)</f>
        <v/>
      </c>
      <c r="DE16" s="227" t="str">
        <f>IF([2]数据总览!DE16="","",[2]数据总览!DE16)</f>
        <v/>
      </c>
      <c r="DF16" s="227" t="str">
        <f>IF([2]数据总览!DF16="","",[2]数据总览!DF16)</f>
        <v>枪+弓</v>
      </c>
      <c r="DG16" s="227">
        <f>IF([2]数据总览!DG16="","",[2]数据总览!DG16)</f>
        <v>2.8275000000000001</v>
      </c>
      <c r="DH16" s="227" t="str">
        <f>IF([2]数据总览!DH16="","",[2]数据总览!DH16)</f>
        <v/>
      </c>
      <c r="DI16" s="227" t="str">
        <f>IF([2]数据总览!DI16="","",[2]数据总览!DI16)</f>
        <v/>
      </c>
      <c r="DJ16" s="227" t="str">
        <f>IF([2]数据总览!DJ16="","",[2]数据总览!DJ16)</f>
        <v/>
      </c>
      <c r="DK16" s="227" t="str">
        <f>IF([2]数据总览!DK16="","",[2]数据总览!DK16)</f>
        <v/>
      </c>
      <c r="DL16" s="227" t="str">
        <f>IF([2]数据总览!DL16="","",[2]数据总览!DL16)</f>
        <v/>
      </c>
      <c r="DM16" s="227" t="str">
        <f>IF([2]数据总览!DM16="","",[2]数据总览!DM16)</f>
        <v>大类</v>
      </c>
      <c r="DN16" s="227" t="str">
        <f>IF([2]数据总览!DN16="","",[2]数据总览!DN16)</f>
        <v>步兵</v>
      </c>
      <c r="DO16" s="227" t="str">
        <f>IF([2]数据总览!DO16="","",[2]数据总览!DO16)</f>
        <v>车骑兵</v>
      </c>
      <c r="DP16" s="227" t="str">
        <f>IF([2]数据总览!DP16="","",[2]数据总览!DP16)</f>
        <v>弓弩兵</v>
      </c>
      <c r="DQ16" s="227" t="str">
        <f>IF([2]数据总览!DQ16="","",[2]数据总览!DQ16)</f>
        <v>器械</v>
      </c>
      <c r="DR16" s="227" t="str">
        <f>IF([2]数据总览!DR16="","",[2]数据总览!DR16)</f>
        <v/>
      </c>
      <c r="DS16" s="227" t="str">
        <f>IF([2]数据总览!DS16="","",[2]数据总览!DS16)</f>
        <v/>
      </c>
      <c r="DT16" s="227" t="str">
        <f>IF([2]数据总览!DT16="","",[2]数据总览!DT16)</f>
        <v/>
      </c>
      <c r="DU16" s="227" t="str">
        <f>IF([2]数据总览!DU16="","",[2]数据总览!DU16)</f>
        <v/>
      </c>
      <c r="DV16" s="227" t="str">
        <f>IF([2]数据总览!DV16="","",[2]数据总览!DV16)</f>
        <v/>
      </c>
      <c r="DW16" s="227" t="str">
        <f>IF([2]数据总览!DW16="","",[2]数据总览!DW16)</f>
        <v/>
      </c>
      <c r="DX16" s="227" t="str">
        <f>IF([2]数据总览!DX16="","",[2]数据总览!DX16)</f>
        <v/>
      </c>
      <c r="DY16" s="227" t="str">
        <f>IF([2]数据总览!DY16="","",[2]数据总览!DY16)</f>
        <v/>
      </c>
      <c r="DZ16" s="227" t="str">
        <f>IF([2]数据总览!DZ16="","",[2]数据总览!DZ16)</f>
        <v/>
      </c>
      <c r="EA16" s="227" t="str">
        <f>IF([2]数据总览!EA16="","",[2]数据总览!EA16)</f>
        <v/>
      </c>
      <c r="EB16" s="227" t="str">
        <f>IF([2]数据总览!EB16="","",[2]数据总览!EB16)</f>
        <v/>
      </c>
      <c r="EC16" s="227" t="str">
        <f>IF([2]数据总览!EC16="","",[2]数据总览!EC16)</f>
        <v/>
      </c>
      <c r="ED16" s="227" t="str">
        <f>IF([2]数据总览!ED16="","",[2]数据总览!ED16)</f>
        <v/>
      </c>
      <c r="EE16" s="227" t="str">
        <f>IF([2]数据总览!EE16="","",[2]数据总览!EE16)</f>
        <v/>
      </c>
      <c r="EF16" s="227" t="str">
        <f>IF([2]数据总览!EF16="","",[2]数据总览!EF16)</f>
        <v/>
      </c>
      <c r="EG16" s="227" t="str">
        <f>IF([2]数据总览!EG16="","",[2]数据总览!EG16)</f>
        <v/>
      </c>
      <c r="EH16" s="227" t="str">
        <f>IF([2]数据总览!EH16="","",[2]数据总览!EH16)</f>
        <v/>
      </c>
      <c r="EI16" s="227" t="str">
        <f>IF([2]数据总览!EI16="","",[2]数据总览!EI16)</f>
        <v/>
      </c>
      <c r="EJ16" s="227" t="str">
        <f>IF([2]数据总览!EJ16="","",[2]数据总览!EJ16)</f>
        <v/>
      </c>
      <c r="EK16" s="227" t="str">
        <f>IF([2]数据总览!EK16="","",[2]数据总览!EK16)</f>
        <v/>
      </c>
      <c r="EL16" s="227" t="str">
        <f>IF([2]数据总览!EL16="","",[2]数据总览!EL16)</f>
        <v/>
      </c>
      <c r="EM16" s="227" t="str">
        <f>IF([2]数据总览!EM16="","",[2]数据总览!EM16)</f>
        <v/>
      </c>
      <c r="EN16" s="227" t="str">
        <f>IF([2]数据总览!EN16="","",[2]数据总览!EN16)</f>
        <v/>
      </c>
      <c r="EO16" s="227" t="str">
        <f>IF([2]数据总览!EO16="","",[2]数据总览!EO16)</f>
        <v/>
      </c>
      <c r="EP16" s="227" t="str">
        <f>IF([2]数据总览!EP16="","",[2]数据总览!EP16)</f>
        <v/>
      </c>
      <c r="EQ16" s="227" t="str">
        <f>IF([2]数据总览!EQ16="","",[2]数据总览!EQ16)</f>
        <v/>
      </c>
      <c r="ER16" s="227" t="str">
        <f>IF([2]数据总览!ER16="","",[2]数据总览!ER16)</f>
        <v/>
      </c>
      <c r="ES16" s="227" t="str">
        <f>IF([2]数据总览!ES16="","",[2]数据总览!ES16)</f>
        <v/>
      </c>
      <c r="ET16" s="227" t="str">
        <f>IF([2]数据总览!ET16="","",[2]数据总览!ET16)</f>
        <v/>
      </c>
      <c r="EU16" s="227" t="str">
        <f>IF([2]数据总览!EU16="","",[2]数据总览!EU16)</f>
        <v/>
      </c>
      <c r="EV16" s="227" t="str">
        <f>IF([2]数据总览!EV16="","",[2]数据总览!EV16)</f>
        <v/>
      </c>
      <c r="EW16" s="227" t="str">
        <f>IF([2]数据总览!EW16="","",[2]数据总览!EW16)</f>
        <v/>
      </c>
      <c r="EX16" s="227" t="str">
        <f>IF([2]数据总览!EX16="","",[2]数据总览!EX16)</f>
        <v/>
      </c>
      <c r="EY16" s="227" t="str">
        <f>IF([2]数据总览!EY16="","",[2]数据总览!EY16)</f>
        <v/>
      </c>
      <c r="EZ16" s="227" t="str">
        <f>IF([2]数据总览!EZ16="","",[2]数据总览!EZ16)</f>
        <v/>
      </c>
      <c r="FA16" s="227" t="str">
        <f>IF([2]数据总览!FA16="","",[2]数据总览!FA16)</f>
        <v/>
      </c>
    </row>
    <row r="17" spans="1:157" ht="11.25">
      <c r="A17" s="227" t="str">
        <f>IF([2]数据总览!A17="","",[2]数据总览!A17)</f>
        <v/>
      </c>
      <c r="B17" s="227" t="str">
        <f>IF([2]数据总览!B17="","",[2]数据总览!B17)</f>
        <v>当前满星</v>
      </c>
      <c r="C17" s="227" t="str">
        <f>IF([2]数据总览!C17="","",[2]数据总览!C17)</f>
        <v>8星</v>
      </c>
      <c r="D17" s="227">
        <f>IF([2]数据总览!D17="","",[2]数据总览!D17)</f>
        <v>0.12</v>
      </c>
      <c r="E17" s="227">
        <f>IF([2]数据总览!E17="","",[2]数据总览!E17)</f>
        <v>0.3</v>
      </c>
      <c r="F17" s="227">
        <f>IF([2]数据总览!F17="","",[2]数据总览!F17)</f>
        <v>0.5</v>
      </c>
      <c r="G17" s="227">
        <f>IF([2]数据总览!G17="","",[2]数据总览!G17)</f>
        <v>0.79200000000000004</v>
      </c>
      <c r="H17" s="227">
        <f>IF([2]数据总览!H17="","",[2]数据总览!H17)</f>
        <v>0.96599999999999997</v>
      </c>
      <c r="I17" s="227">
        <f>IF([2]数据总览!I17="","",[2]数据总览!I17)</f>
        <v>1.1399999999999999</v>
      </c>
      <c r="J17" s="227"/>
      <c r="K17" s="227">
        <f>IF([2]数据总览!K17="","",[2]数据总览!K17)</f>
        <v>5</v>
      </c>
      <c r="L17" s="227">
        <f>IF([2]数据总览!L17="","",[2]数据总览!L17)</f>
        <v>0.4</v>
      </c>
      <c r="M17" s="227">
        <f>IF([2]数据总览!M17="","",[2]数据总览!M17)</f>
        <v>0</v>
      </c>
      <c r="N17" s="227" t="str">
        <f>IF([2]数据总览!N17="","",[2]数据总览!N17)</f>
        <v/>
      </c>
      <c r="O17" s="227" t="str">
        <f>IF([2]数据总览!O17="","",[2]数据总览!O17)</f>
        <v/>
      </c>
      <c r="P17" s="227" t="str">
        <f>IF([2]数据总览!P17="","",[2]数据总览!P17)</f>
        <v>12星</v>
      </c>
      <c r="Q17" s="227">
        <f>IF([2]数据总览!Q17="","",[2]数据总览!Q17)</f>
        <v>0.16262287655151619</v>
      </c>
      <c r="R17" s="227">
        <f>IF([2]数据总览!R17="","",[2]数据总览!R17)</f>
        <v>0.16262287655151619</v>
      </c>
      <c r="S17" s="227">
        <f>IF([2]数据总览!S17="","",[2]数据总览!S17)</f>
        <v>0.60230402554992624</v>
      </c>
      <c r="T17" s="227">
        <f>IF([2]数据总览!T17="","",[2]数据总览!T17)</f>
        <v>1.5354172648072022</v>
      </c>
      <c r="U17" s="227">
        <f>IF([2]数据总览!U17="","",[2]数据总览!U17)</f>
        <v>1.9241900718847769</v>
      </c>
      <c r="V17" s="227">
        <f>IF([2]数据总览!V17="","",[2]数据总览!V17)</f>
        <v>2.3129628789623515</v>
      </c>
      <c r="W17" s="227">
        <f>IF([2]数据总览!W17="","",[2]数据总览!W17)</f>
        <v>2.3129628789623515</v>
      </c>
      <c r="X17" s="227" t="str">
        <f>IF([2]数据总览!X17="","",[2]数据总览!X17)</f>
        <v/>
      </c>
      <c r="Y17" s="227" t="str">
        <f>IF([2]数据总览!Y17="","",[2]数据总览!Y17)</f>
        <v/>
      </c>
      <c r="Z17" s="227" t="str">
        <f>IF([2]数据总览!Z17="","",[2]数据总览!Z17)</f>
        <v/>
      </c>
      <c r="AA17" s="227">
        <f>IF([2]数据总览!AA17="","",[2]数据总览!AA17)</f>
        <v>12</v>
      </c>
      <c r="AB17" s="227">
        <f>IF([2]数据总览!AB17="","",[2]数据总览!AB17)</f>
        <v>0.54076674564701011</v>
      </c>
      <c r="AC17" s="227">
        <f>IF([2]数据总览!AC17="","",[2]数据总览!AC17)</f>
        <v>0.76268995002290563</v>
      </c>
      <c r="AD17" s="227">
        <f>IF([2]数据总览!AD17="","",[2]数据总览!AD17)</f>
        <v>0.92550829822403957</v>
      </c>
      <c r="AE17" s="227">
        <f>IF([2]数据总览!AE17="","",[2]数据总览!AE17)</f>
        <v>1</v>
      </c>
      <c r="AF17" s="227">
        <f>IF([2]数据总览!AF17="","",[2]数据总览!AF17)</f>
        <v>0.61252194163966478</v>
      </c>
      <c r="AG17" s="227">
        <f>IF([2]数据总览!AG17="","",[2]数据总览!AG17)</f>
        <v>0.70336243752863192</v>
      </c>
      <c r="AH17" s="227">
        <f>IF([2]数据总览!AH17="","",[2]数据总览!AH17)</f>
        <v>0.93016402958503708</v>
      </c>
      <c r="AI17" s="227">
        <f>IF([2]数据总览!AI17="","",[2]数据总览!AI17)</f>
        <v>0.93016402958503708</v>
      </c>
      <c r="AJ17" s="227" t="str">
        <f>IF([2]数据总览!AJ17="","",[2]数据总览!AJ17)</f>
        <v/>
      </c>
      <c r="AK17" s="227" t="str">
        <f>IF([2]数据总览!AK17="","",[2]数据总览!AK17)</f>
        <v/>
      </c>
      <c r="AL17" s="227" t="str">
        <f>IF([2]数据总览!AL17="","",[2]数据总览!AL17)</f>
        <v/>
      </c>
      <c r="AM17" s="227">
        <f>IF([2]数据总览!AM17="","",[2]数据总览!AM17)</f>
        <v>0.5</v>
      </c>
      <c r="AN17" s="227">
        <f>IF([2]数据总览!AN17="","",[2]数据总览!AN17)</f>
        <v>0.5</v>
      </c>
      <c r="AO17" s="227">
        <f>IF([2]数据总览!AO17="","",[2]数据总览!AO17)</f>
        <v>0.5</v>
      </c>
      <c r="AP17" s="227">
        <f>IF([2]数据总览!AP17="","",[2]数据总览!AP17)</f>
        <v>0.5</v>
      </c>
      <c r="AQ17" s="227">
        <f>IF([2]数据总览!AQ17="","",[2]数据总览!AQ17)</f>
        <v>0.5</v>
      </c>
      <c r="AR17" s="227">
        <f>IF([2]数据总览!AR17="","",[2]数据总览!AR17)</f>
        <v>0.5</v>
      </c>
      <c r="AS17" s="227">
        <f>IF([2]数据总览!AS17="","",[2]数据总览!AS17)</f>
        <v>0.5</v>
      </c>
      <c r="AT17" s="227">
        <f>IF([2]数据总览!AT17="","",[2]数据总览!AT17)</f>
        <v>0.5</v>
      </c>
      <c r="AU17" s="227" t="str">
        <f>IF([2]数据总览!AU17="","",[2]数据总览!AU17)</f>
        <v/>
      </c>
      <c r="AV17" s="227">
        <f>IF([2]数据总览!AV17="","",[2]数据总览!AV17)</f>
        <v>0.84650784812386393</v>
      </c>
      <c r="AW17" s="227">
        <f>IF([2]数据总览!AW17="","",[2]数据总览!AW17)</f>
        <v>0.83545003303265541</v>
      </c>
      <c r="AX17" s="227">
        <f>IF([2]数据总览!AX17="","",[2]数据总览!AX17)</f>
        <v>0.80827051520558768</v>
      </c>
      <c r="AY17" s="227">
        <f>IF([2]数据总览!AY17="","",[2]数据总览!AY17)</f>
        <v>0.85512845988410291</v>
      </c>
      <c r="AZ17" s="227">
        <f>IF([2]数据总览!AZ17="","",[2]数据总览!AZ17)</f>
        <v>0.84822993559051674</v>
      </c>
      <c r="BA17" s="227">
        <f>IF([2]数据总览!BA17="","",[2]数据总览!BA17)</f>
        <v>0.83590921378942751</v>
      </c>
      <c r="BB17" s="227">
        <f>IF([2]数据总览!BB17="","",[2]数据总览!BB17)</f>
        <v>0.80637414085580061</v>
      </c>
      <c r="BC17" s="227">
        <f>IF([2]数据总览!BC17="","",[2]数据总览!BC17)</f>
        <v>0.8554998474436557</v>
      </c>
      <c r="BD17" s="227" t="str">
        <f>IF([2]数据总览!BD17="","",[2]数据总览!BD17)</f>
        <v/>
      </c>
      <c r="BE17" s="227">
        <f>IF([2]数据总览!BE17="","",[2]数据总览!BE17)</f>
        <v>0.45558275293073713</v>
      </c>
      <c r="BF17" s="227">
        <f>IF([2]数据总览!BF17="","",[2]数据总览!BF17)</f>
        <v>0.26360803134033811</v>
      </c>
      <c r="BG17" s="227">
        <f>IF([2]数据总览!BG17="","",[2]数据总览!BG17)</f>
        <v>0.27855690302922248</v>
      </c>
      <c r="BH17" s="227">
        <f>IF([2]数据总览!BH17="","",[2]数据总览!BH17)</f>
        <v>0.27632346484647369</v>
      </c>
      <c r="BI17" s="227">
        <f>IF([2]数据总览!BI17="","",[2]数据总览!BI17)</f>
        <v>0.20396804405546329</v>
      </c>
      <c r="BJ17" s="227">
        <f>IF([2]数据总览!BJ17="","",[2]数据总览!BJ17)</f>
        <v>0.26266187612908248</v>
      </c>
      <c r="BK17" s="227">
        <f>IF([2]数据总览!BK17="","",[2]数据总览!BK17)</f>
        <v>0.28271443015477693</v>
      </c>
      <c r="BL17" s="227">
        <f>IF([2]数据总览!BL17="","",[2]数据总览!BL17)</f>
        <v>0.27529131541833285</v>
      </c>
      <c r="BM17" s="227" t="str">
        <f>IF([2]数据总览!BM17="","",[2]数据总览!BM17)</f>
        <v/>
      </c>
      <c r="BN17" s="227">
        <f>IF([2]数据总览!BN17="","",[2]数据总览!BN17)</f>
        <v>110.21598104471758</v>
      </c>
      <c r="BO17" s="227">
        <f>IF([2]数据总览!BO17="","",[2]数据总览!BO17)</f>
        <v>56.954411994502649</v>
      </c>
      <c r="BP17" s="227">
        <f>IF([2]数据总览!BP17="","",[2]数据总览!BP17)</f>
        <v>17.878008426230505</v>
      </c>
      <c r="BQ17" s="227">
        <f>IF([2]数据总览!BQ17="","",[2]数据总览!BQ17)</f>
        <v>0</v>
      </c>
      <c r="BR17" s="227" t="str">
        <f>IF([2]数据总览!BR17="","",[2]数据总览!BR17)</f>
        <v/>
      </c>
      <c r="BS17" s="227">
        <f>IF([2]数据总览!BS17="","",[2]数据总览!BS17)</f>
        <v>5.0336551724211969</v>
      </c>
      <c r="BT17" s="227">
        <f>IF([2]数据总览!BT17="","",[2]数据总览!BT17)</f>
        <v>3.9396194041189232</v>
      </c>
      <c r="BU17" s="227">
        <f>IF([2]数据总览!BU17="","",[2]数据总览!BU17)</f>
        <v>3.8068797611200473</v>
      </c>
      <c r="BV17" s="227">
        <f>IF([2]数据总览!BV17="","",[2]数据总览!BV17)</f>
        <v>3.8732495826194855</v>
      </c>
      <c r="BW17" s="227" t="str">
        <f>IF([2]数据总览!BW17="","",[2]数据总览!BW17)</f>
        <v/>
      </c>
      <c r="BX17" s="227" t="str">
        <f>IF([2]数据总览!BX17="","",[2]数据总览!BX17)</f>
        <v/>
      </c>
      <c r="BY17" s="227" t="str">
        <f>IF([2]数据总览!BY17="","",[2]数据总览!BY17)</f>
        <v/>
      </c>
      <c r="BZ17" s="227" t="str">
        <f>IF([2]数据总览!BZ17="","",[2]数据总览!BZ17)</f>
        <v/>
      </c>
      <c r="CA17" s="227" t="str">
        <f>IF([2]数据总览!CA17="","",[2]数据总览!CA17)</f>
        <v/>
      </c>
      <c r="CB17" s="227" t="str">
        <f>IF([2]数据总览!CB17="","",[2]数据总览!CB17)</f>
        <v/>
      </c>
      <c r="CC17" s="227" t="str">
        <f>IF([2]数据总览!CC17="","",[2]数据总览!CC17)</f>
        <v>军师</v>
      </c>
      <c r="CD17" s="227">
        <f>IF([2]数据总览!CD17="","",[2]数据总览!CD17)</f>
        <v>3.8062500000000004</v>
      </c>
      <c r="CE17" s="227">
        <f>IF([2]数据总览!CE17="","",[2]数据总览!CE17)</f>
        <v>1.8</v>
      </c>
      <c r="CF17" s="227">
        <f>IF([2]数据总览!CF17="","",[2]数据总览!CF17)</f>
        <v>0.375</v>
      </c>
      <c r="CG17" s="227">
        <f>IF([2]数据总览!CG17="","",[2]数据总览!CG17)</f>
        <v>120000</v>
      </c>
      <c r="CH17" s="227">
        <f>IF([2]数据总览!CH17="","",[2]数据总览!CH17)</f>
        <v>192000</v>
      </c>
      <c r="CI17" s="227">
        <f>IF([2]数据总览!CI17="","",[2]数据总览!CI17)</f>
        <v>3000</v>
      </c>
      <c r="CJ17" s="227" t="str">
        <f>IF([2]数据总览!CJ17="","",[2]数据总览!CJ17)</f>
        <v/>
      </c>
      <c r="CK17" s="227" t="str">
        <f>IF([2]数据总览!CK17="","",[2]数据总览!CK17)</f>
        <v/>
      </c>
      <c r="CL17" s="227">
        <f>IF([2]数据总览!CL17="","",[2]数据总览!CL17)</f>
        <v>5.208333333333333E-5</v>
      </c>
      <c r="CM17" s="227">
        <f>IF([2]数据总览!CM17="","",[2]数据总览!CM17)</f>
        <v>2091.4918306179652</v>
      </c>
      <c r="CN17" s="227" t="str">
        <f>IF([2]数据总览!CN17="","",[2]数据总览!CN17)</f>
        <v/>
      </c>
      <c r="CO17" s="227" t="str">
        <f>IF([2]数据总览!CO17="","",[2]数据总览!CO17)</f>
        <v/>
      </c>
      <c r="CP17" s="227" t="str">
        <f>IF([2]数据总览!CP17="","",[2]数据总览!CP17)</f>
        <v/>
      </c>
      <c r="CQ17" s="227" t="str">
        <f>IF([2]数据总览!CQ17="","",[2]数据总览!CQ17)</f>
        <v>武将实际游戏展示数值</v>
      </c>
      <c r="CR17" s="227" t="str">
        <f>IF([2]数据总览!CR17="","",[2]数据总览!CR17)</f>
        <v/>
      </c>
      <c r="CS17" s="227" t="str">
        <f>IF([2]数据总览!CS17="","",[2]数据总览!CS17)</f>
        <v/>
      </c>
      <c r="CT17" s="227" t="str">
        <f>IF([2]数据总览!CT17="","",[2]数据总览!CT17)</f>
        <v/>
      </c>
      <c r="CU17" s="227" t="str">
        <f>IF([2]数据总览!CU17="","",[2]数据总览!CU17)</f>
        <v/>
      </c>
      <c r="CV17" s="227" t="str">
        <f>IF([2]数据总览!CV17="","",[2]数据总览!CV17)</f>
        <v>职业功能性调整值</v>
      </c>
      <c r="CW17" s="227" t="str">
        <f>IF([2]数据总览!CW17="","",[2]数据总览!CW17)</f>
        <v/>
      </c>
      <c r="CX17" s="227" t="str">
        <f>IF([2]数据总览!CX17="","",[2]数据总览!CX17)</f>
        <v/>
      </c>
      <c r="CY17" s="227" t="str">
        <f>IF([2]数据总览!CY17="","",[2]数据总览!CY17)</f>
        <v/>
      </c>
      <c r="CZ17" s="227" t="str">
        <f>IF([2]数据总览!CZ17="","",[2]数据总览!CZ17)</f>
        <v>实际战斗场景调整值</v>
      </c>
      <c r="DA17" s="227" t="str">
        <f>IF([2]数据总览!DA17="","",[2]数据总览!DA17)</f>
        <v/>
      </c>
      <c r="DB17" s="227" t="str">
        <f>IF([2]数据总览!DB17="","",[2]数据总览!DB17)</f>
        <v/>
      </c>
      <c r="DC17" s="227" t="str">
        <f>IF([2]数据总览!DC17="","",[2]数据总览!DC17)</f>
        <v/>
      </c>
      <c r="DD17" s="227" t="str">
        <f>IF([2]数据总览!DD17="","",[2]数据总览!DD17)</f>
        <v/>
      </c>
      <c r="DE17" s="227" t="str">
        <f>IF([2]数据总览!DE17="","",[2]数据总览!DE17)</f>
        <v/>
      </c>
      <c r="DF17" s="227" t="str">
        <f>IF([2]数据总览!DF17="","",[2]数据总览!DF17)</f>
        <v/>
      </c>
      <c r="DG17" s="227" t="str">
        <f>IF([2]数据总览!DG17="","",[2]数据总览!DG17)</f>
        <v/>
      </c>
      <c r="DH17" s="227" t="str">
        <f>IF([2]数据总览!DH17="","",[2]数据总览!DH17)</f>
        <v/>
      </c>
      <c r="DI17" s="227" t="str">
        <f>IF([2]数据总览!DI17="","",[2]数据总览!DI17)</f>
        <v/>
      </c>
      <c r="DJ17" s="227" t="str">
        <f>IF([2]数据总览!DJ17="","",[2]数据总览!DJ17)</f>
        <v/>
      </c>
      <c r="DK17" s="227" t="str">
        <f>IF([2]数据总览!DK17="","",[2]数据总览!DK17)</f>
        <v/>
      </c>
      <c r="DL17" s="227" t="str">
        <f>IF([2]数据总览!DL17="","",[2]数据总览!DL17)</f>
        <v/>
      </c>
      <c r="DM17" s="227" t="str">
        <f>IF([2]数据总览!DM17="","",[2]数据总览!DM17)</f>
        <v>小类</v>
      </c>
      <c r="DN17" s="227" t="str">
        <f>IF([2]数据总览!DN17="","",[2]数据总览!DN17)</f>
        <v>刀兵</v>
      </c>
      <c r="DO17" s="227" t="str">
        <f>IF([2]数据总览!DO17="","",[2]数据总览!DO17)</f>
        <v>枪兵</v>
      </c>
      <c r="DP17" s="227" t="str">
        <f>IF([2]数据总览!DP17="","",[2]数据总览!DP17)</f>
        <v>车兵</v>
      </c>
      <c r="DQ17" s="227" t="str">
        <f>IF([2]数据总览!DQ17="","",[2]数据总览!DQ17)</f>
        <v>骑兵</v>
      </c>
      <c r="DR17" s="227" t="str">
        <f>IF([2]数据总览!DR17="","",[2]数据总览!DR17)</f>
        <v>弓兵</v>
      </c>
      <c r="DS17" s="227" t="str">
        <f>IF([2]数据总览!DS17="","",[2]数据总览!DS17)</f>
        <v>弩兵</v>
      </c>
      <c r="DT17" s="227" t="str">
        <f>IF([2]数据总览!DT17="","",[2]数据总览!DT17)</f>
        <v>近战器械</v>
      </c>
      <c r="DU17" s="227" t="str">
        <f>IF([2]数据总览!DU17="","",[2]数据总览!DU17)</f>
        <v>远程器械</v>
      </c>
      <c r="DV17" s="227" t="str">
        <f>IF([2]数据总览!DV17="","",[2]数据总览!DV17)</f>
        <v/>
      </c>
      <c r="DW17" s="227" t="str">
        <f>IF([2]数据总览!DW17="","",[2]数据总览!DW17)</f>
        <v/>
      </c>
      <c r="DX17" s="227" t="str">
        <f>IF([2]数据总览!DX17="","",[2]数据总览!DX17)</f>
        <v/>
      </c>
      <c r="DY17" s="227" t="str">
        <f>IF([2]数据总览!DY17="","",[2]数据总览!DY17)</f>
        <v/>
      </c>
      <c r="DZ17" s="227" t="str">
        <f>IF([2]数据总览!DZ17="","",[2]数据总览!DZ17)</f>
        <v/>
      </c>
      <c r="EA17" s="227" t="str">
        <f>IF([2]数据总览!EA17="","",[2]数据总览!EA17)</f>
        <v/>
      </c>
      <c r="EB17" s="227" t="str">
        <f>IF([2]数据总览!EB17="","",[2]数据总览!EB17)</f>
        <v/>
      </c>
      <c r="EC17" s="227" t="str">
        <f>IF([2]数据总览!EC17="","",[2]数据总览!EC17)</f>
        <v/>
      </c>
      <c r="ED17" s="227" t="str">
        <f>IF([2]数据总览!ED17="","",[2]数据总览!ED17)</f>
        <v/>
      </c>
      <c r="EE17" s="227" t="str">
        <f>IF([2]数据总览!EE17="","",[2]数据总览!EE17)</f>
        <v/>
      </c>
      <c r="EF17" s="227" t="str">
        <f>IF([2]数据总览!EF17="","",[2]数据总览!EF17)</f>
        <v/>
      </c>
      <c r="EG17" s="227" t="str">
        <f>IF([2]数据总览!EG17="","",[2]数据总览!EG17)</f>
        <v/>
      </c>
      <c r="EH17" s="227" t="str">
        <f>IF([2]数据总览!EH17="","",[2]数据总览!EH17)</f>
        <v/>
      </c>
      <c r="EI17" s="227" t="str">
        <f>IF([2]数据总览!EI17="","",[2]数据总览!EI17)</f>
        <v/>
      </c>
      <c r="EJ17" s="227" t="str">
        <f>IF([2]数据总览!EJ17="","",[2]数据总览!EJ17)</f>
        <v/>
      </c>
      <c r="EK17" s="227" t="str">
        <f>IF([2]数据总览!EK17="","",[2]数据总览!EK17)</f>
        <v/>
      </c>
      <c r="EL17" s="227" t="str">
        <f>IF([2]数据总览!EL17="","",[2]数据总览!EL17)</f>
        <v/>
      </c>
      <c r="EM17" s="227" t="str">
        <f>IF([2]数据总览!EM17="","",[2]数据总览!EM17)</f>
        <v/>
      </c>
      <c r="EN17" s="227" t="str">
        <f>IF([2]数据总览!EN17="","",[2]数据总览!EN17)</f>
        <v/>
      </c>
      <c r="EO17" s="227" t="str">
        <f>IF([2]数据总览!EO17="","",[2]数据总览!EO17)</f>
        <v/>
      </c>
      <c r="EP17" s="227" t="str">
        <f>IF([2]数据总览!EP17="","",[2]数据总览!EP17)</f>
        <v/>
      </c>
      <c r="EQ17" s="227" t="str">
        <f>IF([2]数据总览!EQ17="","",[2]数据总览!EQ17)</f>
        <v/>
      </c>
      <c r="ER17" s="227" t="str">
        <f>IF([2]数据总览!ER17="","",[2]数据总览!ER17)</f>
        <v/>
      </c>
      <c r="ES17" s="227" t="str">
        <f>IF([2]数据总览!ES17="","",[2]数据总览!ES17)</f>
        <v/>
      </c>
      <c r="ET17" s="227" t="str">
        <f>IF([2]数据总览!ET17="","",[2]数据总览!ET17)</f>
        <v/>
      </c>
      <c r="EU17" s="227" t="str">
        <f>IF([2]数据总览!EU17="","",[2]数据总览!EU17)</f>
        <v/>
      </c>
      <c r="EV17" s="227" t="str">
        <f>IF([2]数据总览!EV17="","",[2]数据总览!EV17)</f>
        <v/>
      </c>
      <c r="EW17" s="227" t="str">
        <f>IF([2]数据总览!EW17="","",[2]数据总览!EW17)</f>
        <v/>
      </c>
      <c r="EX17" s="227" t="str">
        <f>IF([2]数据总览!EX17="","",[2]数据总览!EX17)</f>
        <v/>
      </c>
      <c r="EY17" s="227" t="str">
        <f>IF([2]数据总览!EY17="","",[2]数据总览!EY17)</f>
        <v/>
      </c>
      <c r="EZ17" s="227" t="str">
        <f>IF([2]数据总览!EZ17="","",[2]数据总览!EZ17)</f>
        <v/>
      </c>
      <c r="FA17" s="227" t="str">
        <f>IF([2]数据总览!FA17="","",[2]数据总览!FA17)</f>
        <v/>
      </c>
    </row>
    <row r="18" spans="1:157" ht="11.25">
      <c r="A18" s="227" t="str">
        <f>IF([2]数据总览!A18="","",[2]数据总览!A18)</f>
        <v/>
      </c>
      <c r="B18" s="227" t="str">
        <f>IF([2]数据总览!B18="","",[2]数据总览!B18)</f>
        <v/>
      </c>
      <c r="C18" s="227" t="str">
        <f>IF([2]数据总览!C18="","",[2]数据总览!C18)</f>
        <v>9星</v>
      </c>
      <c r="D18" s="227">
        <f>IF([2]数据总览!D18="","",[2]数据总览!D18)</f>
        <v>0.13500000000000001</v>
      </c>
      <c r="E18" s="227">
        <f>IF([2]数据总览!E18="","",[2]数据总览!E18)</f>
        <v>0.33</v>
      </c>
      <c r="F18" s="227">
        <f>IF([2]数据总览!F18="","",[2]数据总览!F18)</f>
        <v>0.55000000000000004</v>
      </c>
      <c r="G18" s="227">
        <f>IF([2]数据总览!G18="","",[2]数据总览!G18)</f>
        <v>0.86399999999999999</v>
      </c>
      <c r="H18" s="227">
        <f>IF([2]数据总览!H18="","",[2]数据总览!H18)</f>
        <v>1.042</v>
      </c>
      <c r="I18" s="227">
        <f>IF([2]数据总览!I18="","",[2]数据总览!I18)</f>
        <v>1.22</v>
      </c>
      <c r="J18" s="227"/>
      <c r="K18" s="227">
        <f>IF([2]数据总览!K18="","",[2]数据总览!K18)</f>
        <v>5.5</v>
      </c>
      <c r="L18" s="227">
        <f>IF([2]数据总览!L18="","",[2]数据总览!L18)</f>
        <v>0.45</v>
      </c>
      <c r="M18" s="227">
        <f>IF([2]数据总览!M18="","",[2]数据总览!M18)</f>
        <v>0</v>
      </c>
      <c r="N18" s="227" t="str">
        <f>IF([2]数据总览!N18="","",[2]数据总览!N18)</f>
        <v/>
      </c>
      <c r="O18" s="227" t="str">
        <f>IF([2]数据总览!O18="","",[2]数据总览!O18)</f>
        <v/>
      </c>
      <c r="P18" s="227" t="str">
        <f>IF([2]数据总览!P18="","",[2]数据总览!P18)</f>
        <v>13星</v>
      </c>
      <c r="Q18" s="227">
        <f>IF([2]数据总览!Q18="","",[2]数据总览!Q18)</f>
        <v>0.16262287655151619</v>
      </c>
      <c r="R18" s="227">
        <f>IF([2]数据总览!R18="","",[2]数据总览!R18)</f>
        <v>0.16262287655151619</v>
      </c>
      <c r="S18" s="227">
        <f>IF([2]数据总览!S18="","",[2]数据总览!S18)</f>
        <v>0.60230402554992624</v>
      </c>
      <c r="T18" s="227">
        <f>IF([2]数据总览!T18="","",[2]数据总览!T18)</f>
        <v>1.5354172648072022</v>
      </c>
      <c r="U18" s="227">
        <f>IF([2]数据总览!U18="","",[2]数据总览!U18)</f>
        <v>1.9241900718847769</v>
      </c>
      <c r="V18" s="227">
        <f>IF([2]数据总览!V18="","",[2]数据总览!V18)</f>
        <v>2.3129628789623515</v>
      </c>
      <c r="W18" s="227">
        <f>IF([2]数据总览!W18="","",[2]数据总览!W18)</f>
        <v>2.3129628789623515</v>
      </c>
      <c r="X18" s="227" t="str">
        <f>IF([2]数据总览!X18="","",[2]数据总览!X18)</f>
        <v/>
      </c>
      <c r="Y18" s="227" t="str">
        <f>IF([2]数据总览!Y18="","",[2]数据总览!Y18)</f>
        <v/>
      </c>
      <c r="Z18" s="227" t="str">
        <f>IF([2]数据总览!Z18="","",[2]数据总览!Z18)</f>
        <v/>
      </c>
      <c r="AA18" s="227">
        <f>IF([2]数据总览!AA18="","",[2]数据总览!AA18)</f>
        <v>13</v>
      </c>
      <c r="AB18" s="227">
        <f>IF([2]数据总览!AB18="","",[2]数据总览!AB18)</f>
        <v>0.5038254257149285</v>
      </c>
      <c r="AC18" s="227">
        <f>IF([2]数据总览!AC18="","",[2]数据总览!AC18)</f>
        <v>0.74468678104290931</v>
      </c>
      <c r="AD18" s="227">
        <f>IF([2]数据总览!AD18="","",[2]数据总览!AD18)</f>
        <v>0.91978950435035067</v>
      </c>
      <c r="AE18" s="227">
        <f>IF([2]数据总览!AE18="","",[2]数据总览!AE18)</f>
        <v>1</v>
      </c>
      <c r="AF18" s="227">
        <f>IF([2]数据总览!AF18="","",[2]数据总览!AF18)</f>
        <v>0.58135270294697083</v>
      </c>
      <c r="AG18" s="227">
        <f>IF([2]数据总览!AG18="","",[2]数据总览!AG18)</f>
        <v>0.6808584763036365</v>
      </c>
      <c r="AH18" s="227">
        <f>IF([2]数据总览!AH18="","",[2]数据总览!AH18)</f>
        <v>0.92480266032845382</v>
      </c>
      <c r="AI18" s="227">
        <f>IF([2]数据总览!AI18="","",[2]数据总览!AI18)</f>
        <v>0.92480266032845382</v>
      </c>
      <c r="AJ18" s="227" t="str">
        <f>IF([2]数据总览!AJ18="","",[2]数据总览!AJ18)</f>
        <v/>
      </c>
      <c r="AK18" s="227" t="str">
        <f>IF([2]数据总览!AK18="","",[2]数据总览!AK18)</f>
        <v/>
      </c>
      <c r="AL18" s="227" t="str">
        <f>IF([2]数据总览!AL18="","",[2]数据总览!AL18)</f>
        <v/>
      </c>
      <c r="AM18" s="227">
        <f>IF([2]数据总览!AM18="","",[2]数据总览!AM18)</f>
        <v>0.5</v>
      </c>
      <c r="AN18" s="227">
        <f>IF([2]数据总览!AN18="","",[2]数据总览!AN18)</f>
        <v>0.5</v>
      </c>
      <c r="AO18" s="227">
        <f>IF([2]数据总览!AO18="","",[2]数据总览!AO18)</f>
        <v>0.5</v>
      </c>
      <c r="AP18" s="227">
        <f>IF([2]数据总览!AP18="","",[2]数据总览!AP18)</f>
        <v>0.5</v>
      </c>
      <c r="AQ18" s="227">
        <f>IF([2]数据总览!AQ18="","",[2]数据总览!AQ18)</f>
        <v>0.5</v>
      </c>
      <c r="AR18" s="227">
        <f>IF([2]数据总览!AR18="","",[2]数据总览!AR18)</f>
        <v>0.5</v>
      </c>
      <c r="AS18" s="227">
        <f>IF([2]数据总览!AS18="","",[2]数据总览!AS18)</f>
        <v>0.5</v>
      </c>
      <c r="AT18" s="227">
        <f>IF([2]数据总览!AT18="","",[2]数据总览!AT18)</f>
        <v>0.5</v>
      </c>
      <c r="AU18" s="227" t="str">
        <f>IF([2]数据总览!AU18="","",[2]数据总览!AU18)</f>
        <v/>
      </c>
      <c r="AV18" s="227">
        <f>IF([2]数据总览!AV18="","",[2]数据总览!AV18)</f>
        <v>0.83433466085732333</v>
      </c>
      <c r="AW18" s="227">
        <f>IF([2]数据总览!AW18="","",[2]数据总览!AW18)</f>
        <v>0.82269563157609515</v>
      </c>
      <c r="AX18" s="227">
        <f>IF([2]数据总览!AX18="","",[2]数据总览!AX18)</f>
        <v>0.79331079131731486</v>
      </c>
      <c r="AY18" s="227">
        <f>IF([2]数据总览!AY18="","",[2]数据总览!AY18)</f>
        <v>0.84375887390203597</v>
      </c>
      <c r="AZ18" s="227">
        <f>IF([2]数据总览!AZ18="","",[2]数据总览!AZ18)</f>
        <v>0.83620724860833195</v>
      </c>
      <c r="BA18" s="227">
        <f>IF([2]数据总览!BA18="","",[2]数据总览!BA18)</f>
        <v>0.82319429311273484</v>
      </c>
      <c r="BB18" s="227">
        <f>IF([2]数据总览!BB18="","",[2]数据总览!BB18)</f>
        <v>0.79124732146240551</v>
      </c>
      <c r="BC18" s="227">
        <f>IF([2]数据总览!BC18="","",[2]数据总览!BC18)</f>
        <v>0.84416204054268129</v>
      </c>
      <c r="BD18" s="227" t="str">
        <f>IF([2]数据总览!BD18="","",[2]数据总览!BD18)</f>
        <v/>
      </c>
      <c r="BE18" s="227">
        <f>IF([2]数据总览!BE18="","",[2]数据总览!BE18)</f>
        <v>0.48728899704569917</v>
      </c>
      <c r="BF18" s="227">
        <f>IF([2]数据总览!BF18="","",[2]数据总览!BF18)</f>
        <v>0.2818187927665714</v>
      </c>
      <c r="BG18" s="227">
        <f>IF([2]数据总览!BG18="","",[2]数据总览!BG18)</f>
        <v>0.29739437005052016</v>
      </c>
      <c r="BH18" s="227">
        <f>IF([2]数据总览!BH18="","",[2]数据总览!BH18)</f>
        <v>0.29568400646861431</v>
      </c>
      <c r="BI18" s="227">
        <f>IF([2]数据总览!BI18="","",[2]数据总览!BI18)</f>
        <v>0.2181819356955014</v>
      </c>
      <c r="BJ18" s="227">
        <f>IF([2]数据总览!BJ18="","",[2]数据总览!BJ18)</f>
        <v>0.28081375952202098</v>
      </c>
      <c r="BK18" s="227">
        <f>IF([2]数据总览!BK18="","",[2]数据总览!BK18)</f>
        <v>0.30180309009667744</v>
      </c>
      <c r="BL18" s="227">
        <f>IF([2]数据总览!BL18="","",[2]数据总览!BL18)</f>
        <v>0.29458491468186287</v>
      </c>
      <c r="BM18" s="227" t="str">
        <f>IF([2]数据总览!BM18="","",[2]数据总览!BM18)</f>
        <v/>
      </c>
      <c r="BN18" s="227">
        <f>IF([2]数据总览!BN18="","",[2]数据总览!BN18)</f>
        <v>119.08189782841715</v>
      </c>
      <c r="BO18" s="227">
        <f>IF([2]数据总览!BO18="","",[2]数据总览!BO18)</f>
        <v>61.275172549701765</v>
      </c>
      <c r="BP18" s="227">
        <f>IF([2]数据总览!BP18="","",[2]数据总览!BP18)</f>
        <v>19.25051895591584</v>
      </c>
      <c r="BQ18" s="227">
        <f>IF([2]数据总览!BQ18="","",[2]数据总览!BQ18)</f>
        <v>0</v>
      </c>
      <c r="BR18" s="227" t="str">
        <f>IF([2]数据总览!BR18="","",[2]数据总览!BR18)</f>
        <v/>
      </c>
      <c r="BS18" s="227">
        <f>IF([2]数据总览!BS18="","",[2]数据总览!BS18)</f>
        <v>5.0010461013444143</v>
      </c>
      <c r="BT18" s="227">
        <f>IF([2]数据总览!BT18="","",[2]数据总览!BT18)</f>
        <v>3.8868774674180524</v>
      </c>
      <c r="BU18" s="227">
        <f>IF([2]数据总览!BU18="","",[2]数据总览!BU18)</f>
        <v>3.7122250188947072</v>
      </c>
      <c r="BV18" s="227">
        <f>IF([2]数据总览!BV18="","",[2]数据总览!BV18)</f>
        <v>3.7995512431563796</v>
      </c>
      <c r="BW18" s="227" t="str">
        <f>IF([2]数据总览!BW18="","",[2]数据总览!BW18)</f>
        <v/>
      </c>
      <c r="BX18" s="227" t="str">
        <f>IF([2]数据总览!BX18="","",[2]数据总览!BX18)</f>
        <v/>
      </c>
      <c r="BY18" s="227" t="str">
        <f>IF([2]数据总览!BY18="","",[2]数据总览!BY18)</f>
        <v/>
      </c>
      <c r="BZ18" s="227" t="str">
        <f>IF([2]数据总览!BZ18="","",[2]数据总览!BZ18)</f>
        <v/>
      </c>
      <c r="CA18" s="227" t="str">
        <f>IF([2]数据总览!CA18="","",[2]数据总览!CA18)</f>
        <v/>
      </c>
      <c r="CB18" s="227" t="str">
        <f>IF([2]数据总览!CB18="","",[2]数据总览!CB18)</f>
        <v/>
      </c>
      <c r="CC18" s="227" t="str">
        <f>IF([2]数据总览!CC18="","",[2]数据总览!CC18)</f>
        <v/>
      </c>
      <c r="CD18" s="227" t="str">
        <f>IF([2]数据总览!CD18="","",[2]数据总览!CD18)</f>
        <v/>
      </c>
      <c r="CE18" s="227" t="str">
        <f>IF([2]数据总览!CE18="","",[2]数据总览!CE18)</f>
        <v/>
      </c>
      <c r="CF18" s="227" t="str">
        <f>IF([2]数据总览!CF18="","",[2]数据总览!CF18)</f>
        <v/>
      </c>
      <c r="CG18" s="227" t="str">
        <f>IF([2]数据总览!CG18="","",[2]数据总览!CG18)</f>
        <v/>
      </c>
      <c r="CH18" s="227" t="str">
        <f>IF([2]数据总览!CH18="","",[2]数据总览!CH18)</f>
        <v/>
      </c>
      <c r="CI18" s="227" t="str">
        <f>IF([2]数据总览!CI18="","",[2]数据总览!CI18)</f>
        <v/>
      </c>
      <c r="CJ18" s="227" t="str">
        <f>IF([2]数据总览!CJ18="","",[2]数据总览!CJ18)</f>
        <v/>
      </c>
      <c r="CK18" s="227" t="str">
        <f>IF([2]数据总览!CK18="","",[2]数据总览!CK18)</f>
        <v/>
      </c>
      <c r="CL18" s="227" t="str">
        <f>IF([2]数据总览!CL18="","",[2]数据总览!CL18)</f>
        <v/>
      </c>
      <c r="CM18" s="227" t="str">
        <f>IF([2]数据总览!CM18="","",[2]数据总览!CM18)</f>
        <v/>
      </c>
      <c r="CN18" s="227" t="str">
        <f>IF([2]数据总览!CN18="","",[2]数据总览!CN18)</f>
        <v/>
      </c>
      <c r="CO18" s="227" t="str">
        <f>IF([2]数据总览!CO18="","",[2]数据总览!CO18)</f>
        <v/>
      </c>
      <c r="CP18" s="227" t="str">
        <f>IF([2]数据总览!CP18="","",[2]数据总览!CP18)</f>
        <v/>
      </c>
      <c r="CQ18" s="227" t="str">
        <f>IF([2]数据总览!CQ18="","",[2]数据总览!CQ18)</f>
        <v/>
      </c>
      <c r="CR18" s="227" t="str">
        <f>IF([2]数据总览!CR18="","",[2]数据总览!CR18)</f>
        <v>展示生命</v>
      </c>
      <c r="CS18" s="227" t="str">
        <f>IF([2]数据总览!CS18="","",[2]数据总览!CS18)</f>
        <v>展示攻击</v>
      </c>
      <c r="CT18" s="227" t="str">
        <f>IF([2]数据总览!CT18="","",[2]数据总览!CT18)</f>
        <v/>
      </c>
      <c r="CU18" s="227" t="str">
        <f>IF([2]数据总览!CU18="","",[2]数据总览!CU18)</f>
        <v/>
      </c>
      <c r="CV18" s="227" t="str">
        <f>IF([2]数据总览!CV18="","",[2]数据总览!CV18)</f>
        <v/>
      </c>
      <c r="CW18" s="227" t="str">
        <f>IF([2]数据总览!CW18="","",[2]数据总览!CW18)</f>
        <v>生存调整值</v>
      </c>
      <c r="CX18" s="227" t="str">
        <f>IF([2]数据总览!CX18="","",[2]数据总览!CX18)</f>
        <v>输出调整值</v>
      </c>
      <c r="CY18" s="227" t="str">
        <f>IF([2]数据总览!CY18="","",[2]数据总览!CY18)</f>
        <v/>
      </c>
      <c r="CZ18" s="227" t="str">
        <f>IF([2]数据总览!CZ18="","",[2]数据总览!CZ18)</f>
        <v/>
      </c>
      <c r="DA18" s="227" t="str">
        <f>IF([2]数据总览!DA18="","",[2]数据总览!DA18)</f>
        <v>生存调整值</v>
      </c>
      <c r="DB18" s="227" t="str">
        <f>IF([2]数据总览!DB18="","",[2]数据总览!DB18)</f>
        <v>输出调整值</v>
      </c>
      <c r="DC18" s="227" t="str">
        <f>IF([2]数据总览!DC18="","",[2]数据总览!DC18)</f>
        <v/>
      </c>
      <c r="DD18" s="227" t="str">
        <f>IF([2]数据总览!DD18="","",[2]数据总览!DD18)</f>
        <v/>
      </c>
      <c r="DE18" s="227" t="str">
        <f>IF([2]数据总览!DE18="","",[2]数据总览!DE18)</f>
        <v/>
      </c>
      <c r="DF18" s="227" t="str">
        <f>IF([2]数据总览!DF18="","",[2]数据总览!DF18)</f>
        <v/>
      </c>
      <c r="DG18" s="227" t="str">
        <f>IF([2]数据总览!DG18="","",[2]数据总览!DG18)</f>
        <v/>
      </c>
      <c r="DH18" s="227" t="str">
        <f>IF([2]数据总览!DH18="","",[2]数据总览!DH18)</f>
        <v/>
      </c>
      <c r="DI18" s="227" t="str">
        <f>IF([2]数据总览!DI18="","",[2]数据总览!DI18)</f>
        <v/>
      </c>
      <c r="DJ18" s="227" t="str">
        <f>IF([2]数据总览!DJ18="","",[2]数据总览!DJ18)</f>
        <v/>
      </c>
      <c r="DK18" s="227" t="str">
        <f>IF([2]数据总览!DK18="","",[2]数据总览!DK18)</f>
        <v/>
      </c>
      <c r="DL18" s="227" t="str">
        <f>IF([2]数据总览!DL18="","",[2]数据总览!DL18)</f>
        <v/>
      </c>
      <c r="DM18" s="227" t="str">
        <f>IF([2]数据总览!DM18="","",[2]数据总览!DM18)</f>
        <v>阶位</v>
      </c>
      <c r="DN18" s="227">
        <f>IF([2]数据总览!DN18="","",[2]数据总览!DN18)</f>
        <v>1</v>
      </c>
      <c r="DO18" s="227">
        <f>IF([2]数据总览!DO18="","",[2]数据总览!DO18)</f>
        <v>1.5</v>
      </c>
      <c r="DP18" s="227">
        <f>IF([2]数据总览!DP18="","",[2]数据总览!DP18)</f>
        <v>2</v>
      </c>
      <c r="DQ18" s="227">
        <f>IF([2]数据总览!DQ18="","",[2]数据总览!DQ18)</f>
        <v>2.5</v>
      </c>
      <c r="DR18" s="227">
        <f>IF([2]数据总览!DR18="","",[2]数据总览!DR18)</f>
        <v>3</v>
      </c>
      <c r="DS18" s="227">
        <f>IF([2]数据总览!DS18="","",[2]数据总览!DS18)</f>
        <v>3.5</v>
      </c>
      <c r="DT18" s="227">
        <f>IF([2]数据总览!DT18="","",[2]数据总览!DT18)</f>
        <v>4</v>
      </c>
      <c r="DU18" s="227">
        <f>IF([2]数据总览!DU18="","",[2]数据总览!DU18)</f>
        <v>4.5</v>
      </c>
      <c r="DV18" s="227" t="str">
        <f>IF([2]数据总览!DV18="","",[2]数据总览!DV18)</f>
        <v/>
      </c>
      <c r="DW18" s="227" t="str">
        <f>IF([2]数据总览!DW18="","",[2]数据总览!DW18)</f>
        <v/>
      </c>
      <c r="DX18" s="227" t="str">
        <f>IF([2]数据总览!DX18="","",[2]数据总览!DX18)</f>
        <v/>
      </c>
      <c r="DY18" s="227" t="str">
        <f>IF([2]数据总览!DY18="","",[2]数据总览!DY18)</f>
        <v/>
      </c>
      <c r="DZ18" s="227" t="str">
        <f>IF([2]数据总览!DZ18="","",[2]数据总览!DZ18)</f>
        <v/>
      </c>
      <c r="EA18" s="227" t="str">
        <f>IF([2]数据总览!EA18="","",[2]数据总览!EA18)</f>
        <v/>
      </c>
      <c r="EB18" s="227" t="str">
        <f>IF([2]数据总览!EB18="","",[2]数据总览!EB18)</f>
        <v/>
      </c>
      <c r="EC18" s="227" t="str">
        <f>IF([2]数据总览!EC18="","",[2]数据总览!EC18)</f>
        <v/>
      </c>
      <c r="ED18" s="227" t="str">
        <f>IF([2]数据总览!ED18="","",[2]数据总览!ED18)</f>
        <v/>
      </c>
      <c r="EE18" s="227" t="str">
        <f>IF([2]数据总览!EE18="","",[2]数据总览!EE18)</f>
        <v/>
      </c>
      <c r="EF18" s="227" t="str">
        <f>IF([2]数据总览!EF18="","",[2]数据总览!EF18)</f>
        <v/>
      </c>
      <c r="EG18" s="227" t="str">
        <f>IF([2]数据总览!EG18="","",[2]数据总览!EG18)</f>
        <v/>
      </c>
      <c r="EH18" s="227" t="str">
        <f>IF([2]数据总览!EH18="","",[2]数据总览!EH18)</f>
        <v/>
      </c>
      <c r="EI18" s="227" t="str">
        <f>IF([2]数据总览!EI18="","",[2]数据总览!EI18)</f>
        <v/>
      </c>
      <c r="EJ18" s="227" t="str">
        <f>IF([2]数据总览!EJ18="","",[2]数据总览!EJ18)</f>
        <v/>
      </c>
      <c r="EK18" s="227" t="str">
        <f>IF([2]数据总览!EK18="","",[2]数据总览!EK18)</f>
        <v/>
      </c>
      <c r="EL18" s="227" t="str">
        <f>IF([2]数据总览!EL18="","",[2]数据总览!EL18)</f>
        <v/>
      </c>
      <c r="EM18" s="227" t="str">
        <f>IF([2]数据总览!EM18="","",[2]数据总览!EM18)</f>
        <v/>
      </c>
      <c r="EN18" s="227" t="str">
        <f>IF([2]数据总览!EN18="","",[2]数据总览!EN18)</f>
        <v/>
      </c>
      <c r="EO18" s="227" t="str">
        <f>IF([2]数据总览!EO18="","",[2]数据总览!EO18)</f>
        <v/>
      </c>
      <c r="EP18" s="227" t="str">
        <f>IF([2]数据总览!EP18="","",[2]数据总览!EP18)</f>
        <v/>
      </c>
      <c r="EQ18" s="227" t="str">
        <f>IF([2]数据总览!EQ18="","",[2]数据总览!EQ18)</f>
        <v/>
      </c>
      <c r="ER18" s="227" t="str">
        <f>IF([2]数据总览!ER18="","",[2]数据总览!ER18)</f>
        <v/>
      </c>
      <c r="ES18" s="227" t="str">
        <f>IF([2]数据总览!ES18="","",[2]数据总览!ES18)</f>
        <v/>
      </c>
      <c r="ET18" s="227" t="str">
        <f>IF([2]数据总览!ET18="","",[2]数据总览!ET18)</f>
        <v/>
      </c>
      <c r="EU18" s="227" t="str">
        <f>IF([2]数据总览!EU18="","",[2]数据总览!EU18)</f>
        <v/>
      </c>
      <c r="EV18" s="227" t="str">
        <f>IF([2]数据总览!EV18="","",[2]数据总览!EV18)</f>
        <v/>
      </c>
      <c r="EW18" s="227" t="str">
        <f>IF([2]数据总览!EW18="","",[2]数据总览!EW18)</f>
        <v/>
      </c>
      <c r="EX18" s="227" t="str">
        <f>IF([2]数据总览!EX18="","",[2]数据总览!EX18)</f>
        <v/>
      </c>
      <c r="EY18" s="227" t="str">
        <f>IF([2]数据总览!EY18="","",[2]数据总览!EY18)</f>
        <v/>
      </c>
      <c r="EZ18" s="227" t="str">
        <f>IF([2]数据总览!EZ18="","",[2]数据总览!EZ18)</f>
        <v/>
      </c>
      <c r="FA18" s="227" t="str">
        <f>IF([2]数据总览!FA18="","",[2]数据总览!FA18)</f>
        <v/>
      </c>
    </row>
    <row r="19" spans="1:157" ht="11.25">
      <c r="A19" s="227" t="str">
        <f>IF([2]数据总览!A19="","",[2]数据总览!A19)</f>
        <v/>
      </c>
      <c r="B19" s="227" t="str">
        <f>IF([2]数据总览!B19="","",[2]数据总览!B19)</f>
        <v/>
      </c>
      <c r="C19" s="227" t="str">
        <f>IF([2]数据总览!C19="","",[2]数据总览!C19)</f>
        <v>10星</v>
      </c>
      <c r="D19" s="227">
        <f>IF([2]数据总览!D19="","",[2]数据总览!D19)</f>
        <v>0.15</v>
      </c>
      <c r="E19" s="227">
        <f>IF([2]数据总览!E19="","",[2]数据总览!E19)</f>
        <v>0.36</v>
      </c>
      <c r="F19" s="227">
        <f>IF([2]数据总览!F19="","",[2]数据总览!F19)</f>
        <v>0.6</v>
      </c>
      <c r="G19" s="227">
        <f>IF([2]数据总览!G19="","",[2]数据总览!G19)</f>
        <v>0.93600000000000005</v>
      </c>
      <c r="H19" s="227">
        <f>IF([2]数据总览!H19="","",[2]数据总览!H19)</f>
        <v>1.1180000000000001</v>
      </c>
      <c r="I19" s="227">
        <f>IF([2]数据总览!I19="","",[2]数据总览!I19)</f>
        <v>1.3</v>
      </c>
      <c r="J19" s="227"/>
      <c r="K19" s="227">
        <f>IF([2]数据总览!K19="","",[2]数据总览!K19)</f>
        <v>6</v>
      </c>
      <c r="L19" s="227">
        <f>IF([2]数据总览!L19="","",[2]数据总览!L19)</f>
        <v>0.5</v>
      </c>
      <c r="M19" s="227">
        <f>IF([2]数据总览!M19="","",[2]数据总览!M19)</f>
        <v>0</v>
      </c>
      <c r="N19" s="227" t="str">
        <f>IF([2]数据总览!N19="","",[2]数据总览!N19)</f>
        <v/>
      </c>
      <c r="O19" s="227" t="str">
        <f>IF([2]数据总览!O19="","",[2]数据总览!O19)</f>
        <v/>
      </c>
      <c r="P19" s="227" t="str">
        <f>IF([2]数据总览!P19="","",[2]数据总览!P19)</f>
        <v>14星</v>
      </c>
      <c r="Q19" s="227">
        <f>IF([2]数据总览!Q19="","",[2]数据总览!Q19)</f>
        <v>0.16262287655151619</v>
      </c>
      <c r="R19" s="227">
        <f>IF([2]数据总览!R19="","",[2]数据总览!R19)</f>
        <v>0.16262287655151619</v>
      </c>
      <c r="S19" s="227">
        <f>IF([2]数据总览!S19="","",[2]数据总览!S19)</f>
        <v>0.60230402554992624</v>
      </c>
      <c r="T19" s="227">
        <f>IF([2]数据总览!T19="","",[2]数据总览!T19)</f>
        <v>1.5354172648072022</v>
      </c>
      <c r="U19" s="227">
        <f>IF([2]数据总览!U19="","",[2]数据总览!U19)</f>
        <v>1.9241900718847769</v>
      </c>
      <c r="V19" s="227">
        <f>IF([2]数据总览!V19="","",[2]数据总览!V19)</f>
        <v>2.3129628789623515</v>
      </c>
      <c r="W19" s="227">
        <f>IF([2]数据总览!W19="","",[2]数据总览!W19)</f>
        <v>2.3129628789623515</v>
      </c>
      <c r="X19" s="227" t="str">
        <f>IF([2]数据总览!X19="","",[2]数据总览!X19)</f>
        <v/>
      </c>
      <c r="Y19" s="227" t="str">
        <f>IF([2]数据总览!Y19="","",[2]数据总览!Y19)</f>
        <v/>
      </c>
      <c r="Z19" s="227" t="str">
        <f>IF([2]数据总览!Z19="","",[2]数据总览!Z19)</f>
        <v/>
      </c>
      <c r="AA19" s="227">
        <f>IF([2]数据总览!AA19="","",[2]数据总览!AA19)</f>
        <v>14</v>
      </c>
      <c r="AB19" s="227">
        <f>IF([2]数据总览!AB19="","",[2]数据总览!AB19)</f>
        <v>0.46708331527107311</v>
      </c>
      <c r="AC19" s="227">
        <f>IF([2]数据总览!AC19="","",[2]数据总览!AC19)</f>
        <v>0.72694133438162911</v>
      </c>
      <c r="AD19" s="227">
        <f>IF([2]数据总览!AD19="","",[2]数据总览!AD19)</f>
        <v>0.91414007007821052</v>
      </c>
      <c r="AE19" s="227">
        <f>IF([2]数据总览!AE19="","",[2]数据总览!AE19)</f>
        <v>1</v>
      </c>
      <c r="AF19" s="227">
        <f>IF([2]数据总览!AF19="","",[2]数据总览!AF19)</f>
        <v>0.56514095340077963</v>
      </c>
      <c r="AG19" s="227">
        <f>IF([2]数据总览!AG19="","",[2]数据总览!AG19)</f>
        <v>0.65867666797703639</v>
      </c>
      <c r="AH19" s="227">
        <f>IF([2]数据总览!AH19="","",[2]数据总览!AH19)</f>
        <v>0.91950631569832242</v>
      </c>
      <c r="AI19" s="227">
        <f>IF([2]数据总览!AI19="","",[2]数据总览!AI19)</f>
        <v>0.91950631569832242</v>
      </c>
      <c r="AJ19" s="227" t="str">
        <f>IF([2]数据总览!AJ19="","",[2]数据总览!AJ19)</f>
        <v/>
      </c>
      <c r="AK19" s="227" t="str">
        <f>IF([2]数据总览!AK19="","",[2]数据总览!AK19)</f>
        <v/>
      </c>
      <c r="AL19" s="227" t="str">
        <f>IF([2]数据总览!AL19="","",[2]数据总览!AL19)</f>
        <v/>
      </c>
      <c r="AM19" s="227">
        <f>IF([2]数据总览!AM19="","",[2]数据总览!AM19)</f>
        <v>0.5</v>
      </c>
      <c r="AN19" s="227">
        <f>IF([2]数据总览!AN19="","",[2]数据总览!AN19)</f>
        <v>0.5</v>
      </c>
      <c r="AO19" s="227">
        <f>IF([2]数据总览!AO19="","",[2]数据总览!AO19)</f>
        <v>0.5</v>
      </c>
      <c r="AP19" s="227">
        <f>IF([2]数据总览!AP19="","",[2]数据总览!AP19)</f>
        <v>0.5</v>
      </c>
      <c r="AQ19" s="227">
        <f>IF([2]数据总览!AQ19="","",[2]数据总览!AQ19)</f>
        <v>0.5</v>
      </c>
      <c r="AR19" s="227">
        <f>IF([2]数据总览!AR19="","",[2]数据总览!AR19)</f>
        <v>0.5</v>
      </c>
      <c r="AS19" s="227">
        <f>IF([2]数据总览!AS19="","",[2]数据总览!AS19)</f>
        <v>0.5</v>
      </c>
      <c r="AT19" s="227">
        <f>IF([2]数据总览!AT19="","",[2]数据总览!AT19)</f>
        <v>0.5</v>
      </c>
      <c r="AU19" s="227" t="str">
        <f>IF([2]数据总览!AU19="","",[2]数据总览!AU19)</f>
        <v/>
      </c>
      <c r="AV19" s="227">
        <f>IF([2]数据总览!AV19="","",[2]数据总览!AV19)</f>
        <v>0.82313923407703693</v>
      </c>
      <c r="AW19" s="227">
        <f>IF([2]数据总览!AW19="","",[2]数据总览!AW19)</f>
        <v>0.81082151451166962</v>
      </c>
      <c r="AX19" s="227">
        <f>IF([2]数据总览!AX19="","",[2]数据总览!AX19)</f>
        <v>0.77987178326960072</v>
      </c>
      <c r="AY19" s="227">
        <f>IF([2]数据总览!AY19="","",[2]数据总览!AY19)</f>
        <v>0.83358734115591726</v>
      </c>
      <c r="AZ19" s="227">
        <f>IF([2]数据总览!AZ19="","",[2]数据总览!AZ19)</f>
        <v>0.82515240665764378</v>
      </c>
      <c r="BA19" s="227">
        <f>IF([2]数据总览!BA19="","",[2]数据总览!BA19)</f>
        <v>0.81135754325506593</v>
      </c>
      <c r="BB19" s="227">
        <f>IF([2]数据总览!BB19="","",[2]数据总览!BB19)</f>
        <v>0.77765525526410628</v>
      </c>
      <c r="BC19" s="227">
        <f>IF([2]数据总览!BC19="","",[2]数据总览!BC19)</f>
        <v>0.8340193208606681</v>
      </c>
      <c r="BD19" s="227" t="str">
        <f>IF([2]数据总览!BD19="","",[2]数据总览!BD19)</f>
        <v/>
      </c>
      <c r="BE19" s="227">
        <f>IF([2]数据总览!BE19="","",[2]数据总览!BE19)</f>
        <v>0.51856979445309881</v>
      </c>
      <c r="BF19" s="227">
        <f>IF([2]数据总览!BF19="","",[2]数据总览!BF19)</f>
        <v>0.29976671493037527</v>
      </c>
      <c r="BG19" s="227">
        <f>IF([2]数据总览!BG19="","",[2]数据总览!BG19)</f>
        <v>0.31591272270495363</v>
      </c>
      <c r="BH19" s="227">
        <f>IF([2]数据总览!BH19="","",[2]数据总览!BH19)</f>
        <v>0.31481115631357398</v>
      </c>
      <c r="BI19" s="227">
        <f>IF([2]数据总览!BI19="","",[2]数据总览!BI19)</f>
        <v>0.23220791659230411</v>
      </c>
      <c r="BJ19" s="227">
        <f>IF([2]数据总览!BJ19="","",[2]数据总览!BJ19)</f>
        <v>0.29870463612110121</v>
      </c>
      <c r="BK19" s="227">
        <f>IF([2]数据总览!BK19="","",[2]数据总览!BK19)</f>
        <v>0.32056384456259152</v>
      </c>
      <c r="BL19" s="227">
        <f>IF([2]数据总览!BL19="","",[2]数据总览!BL19)</f>
        <v>0.31364669877296308</v>
      </c>
      <c r="BM19" s="227" t="str">
        <f>IF([2]数据总览!BM19="","",[2]数据总览!BM19)</f>
        <v/>
      </c>
      <c r="BN19" s="227">
        <f>IF([2]数据总览!BN19="","",[2]数据总览!BN19)</f>
        <v>127.90000433494242</v>
      </c>
      <c r="BO19" s="227">
        <f>IF([2]数据总览!BO19="","",[2]数据总览!BO19)</f>
        <v>65.534079748409013</v>
      </c>
      <c r="BP19" s="227">
        <f>IF([2]数据总览!BP19="","",[2]数据总览!BP19)</f>
        <v>20.606383181229475</v>
      </c>
      <c r="BQ19" s="227">
        <f>IF([2]数据总览!BQ19="","",[2]数据总览!BQ19)</f>
        <v>0</v>
      </c>
      <c r="BR19" s="227" t="str">
        <f>IF([2]数据总览!BR19="","",[2]数据总览!BR19)</f>
        <v/>
      </c>
      <c r="BS19" s="227">
        <f>IF([2]数据总览!BS19="","",[2]数据总览!BS19)</f>
        <v>4.9749270304166497</v>
      </c>
      <c r="BT19" s="227">
        <f>IF([2]数据总览!BT19="","",[2]数据总览!BT19)</f>
        <v>3.8393118836906921</v>
      </c>
      <c r="BU19" s="227">
        <f>IF([2]数据总览!BU19="","",[2]数据总览!BU19)</f>
        <v>3.6278433992619861</v>
      </c>
      <c r="BV19" s="227">
        <f>IF([2]数据总览!BV19="","",[2]数据总览!BV19)</f>
        <v>3.7335776414763391</v>
      </c>
      <c r="BW19" s="227" t="str">
        <f>IF([2]数据总览!BW19="","",[2]数据总览!BW19)</f>
        <v/>
      </c>
      <c r="BX19" s="227" t="str">
        <f>IF([2]数据总览!BX19="","",[2]数据总览!BX19)</f>
        <v/>
      </c>
      <c r="BY19" s="227" t="str">
        <f>IF([2]数据总览!BY19="","",[2]数据总览!BY19)</f>
        <v/>
      </c>
      <c r="BZ19" s="227" t="str">
        <f>IF([2]数据总览!BZ19="","",[2]数据总览!BZ19)</f>
        <v/>
      </c>
      <c r="CA19" s="227" t="str">
        <f>IF([2]数据总览!CA19="","",[2]数据总览!CA19)</f>
        <v/>
      </c>
      <c r="CB19" s="227" t="str">
        <f>IF([2]数据总览!CB19="","",[2]数据总览!CB19)</f>
        <v/>
      </c>
      <c r="CC19" s="227" t="str">
        <f>IF([2]数据总览!CC19="","",[2]数据总览!CC19)</f>
        <v/>
      </c>
      <c r="CD19" s="227" t="str">
        <f>IF([2]数据总览!CD19="","",[2]数据总览!CD19)</f>
        <v/>
      </c>
      <c r="CE19" s="227" t="str">
        <f>IF([2]数据总览!CE19="","",[2]数据总览!CE19)</f>
        <v/>
      </c>
      <c r="CF19" s="227" t="str">
        <f>IF([2]数据总览!CF19="","",[2]数据总览!CF19)</f>
        <v/>
      </c>
      <c r="CG19" s="227" t="str">
        <f>IF([2]数据总览!CG19="","",[2]数据总览!CG19)</f>
        <v/>
      </c>
      <c r="CH19" s="227" t="str">
        <f>IF([2]数据总览!CH19="","",[2]数据总览!CH19)</f>
        <v/>
      </c>
      <c r="CI19" s="227" t="str">
        <f>IF([2]数据总览!CI19="","",[2]数据总览!CI19)</f>
        <v/>
      </c>
      <c r="CJ19" s="227" t="str">
        <f>IF([2]数据总览!CJ19="","",[2]数据总览!CJ19)</f>
        <v/>
      </c>
      <c r="CK19" s="227" t="str">
        <f>IF([2]数据总览!CK19="","",[2]数据总览!CK19)</f>
        <v/>
      </c>
      <c r="CL19" s="227" t="str">
        <f>IF([2]数据总览!CL19="","",[2]数据总览!CL19)</f>
        <v/>
      </c>
      <c r="CM19" s="227" t="str">
        <f>IF([2]数据总览!CM19="","",[2]数据总览!CM19)</f>
        <v/>
      </c>
      <c r="CN19" s="227" t="str">
        <f>IF([2]数据总览!CN19="","",[2]数据总览!CN19)</f>
        <v/>
      </c>
      <c r="CO19" s="227" t="str">
        <f>IF([2]数据总览!CO19="","",[2]数据总览!CO19)</f>
        <v/>
      </c>
      <c r="CP19" s="227" t="str">
        <f>IF([2]数据总览!CP19="","",[2]数据总览!CP19)</f>
        <v/>
      </c>
      <c r="CQ19" s="227" t="str">
        <f>IF([2]数据总览!CQ19="","",[2]数据总览!CQ19)</f>
        <v>步将</v>
      </c>
      <c r="CR19" s="227">
        <f>IF([2]数据总览!CR19="","",[2]数据总览!CR19)</f>
        <v>240</v>
      </c>
      <c r="CS19" s="227">
        <f>IF([2]数据总览!CS19="","",[2]数据总览!CS19)</f>
        <v>240</v>
      </c>
      <c r="CT19" s="227" t="str">
        <f>IF([2]数据总览!CT19="","",[2]数据总览!CT19)</f>
        <v/>
      </c>
      <c r="CU19" s="227" t="str">
        <f>IF([2]数据总览!CU19="","",[2]数据总览!CU19)</f>
        <v/>
      </c>
      <c r="CV19" s="227" t="str">
        <f>IF([2]数据总览!CV19="","",[2]数据总览!CV19)</f>
        <v>步兵</v>
      </c>
      <c r="CW19" s="227">
        <f>IF([2]数据总览!CW19="","",[2]数据总览!CW19)</f>
        <v>1</v>
      </c>
      <c r="CX19" s="227">
        <f>IF([2]数据总览!CX19="","",[2]数据总览!CX19)</f>
        <v>1</v>
      </c>
      <c r="CY19" s="227" t="str">
        <f>IF([2]数据总览!CY19="","",[2]数据总览!CY19)</f>
        <v/>
      </c>
      <c r="CZ19" s="227" t="str">
        <f>IF([2]数据总览!CZ19="","",[2]数据总览!CZ19)</f>
        <v>步兵</v>
      </c>
      <c r="DA19" s="227">
        <f>IF([2]数据总览!DA19="","",[2]数据总览!DA19)</f>
        <v>1</v>
      </c>
      <c r="DB19" s="227">
        <f>IF([2]数据总览!DB19="","",[2]数据总览!DB19)</f>
        <v>1</v>
      </c>
      <c r="DC19" s="227" t="str">
        <f>IF([2]数据总览!DC19="","",[2]数据总览!DC19)</f>
        <v/>
      </c>
      <c r="DD19" s="227" t="str">
        <f>IF([2]数据总览!DD19="","",[2]数据总览!DD19)</f>
        <v/>
      </c>
      <c r="DE19" s="227" t="str">
        <f>IF([2]数据总览!DE19="","",[2]数据总览!DE19)</f>
        <v/>
      </c>
      <c r="DF19" s="227" t="str">
        <f>IF([2]数据总览!DF19="","",[2]数据总览!DF19)</f>
        <v/>
      </c>
      <c r="DG19" s="227" t="str">
        <f>IF([2]数据总览!DG19="","",[2]数据总览!DG19)</f>
        <v/>
      </c>
      <c r="DH19" s="227" t="str">
        <f>IF([2]数据总览!DH19="","",[2]数据总览!DH19)</f>
        <v/>
      </c>
      <c r="DI19" s="227" t="str">
        <f>IF([2]数据总览!DI19="","",[2]数据总览!DI19)</f>
        <v/>
      </c>
      <c r="DJ19" s="227" t="str">
        <f>IF([2]数据总览!DJ19="","",[2]数据总览!DJ19)</f>
        <v/>
      </c>
      <c r="DK19" s="227" t="str">
        <f>IF([2]数据总览!DK19="","",[2]数据总览!DK19)</f>
        <v/>
      </c>
      <c r="DL19" s="227" t="str">
        <f>IF([2]数据总览!DL19="","",[2]数据总览!DL19)</f>
        <v/>
      </c>
      <c r="DM19" s="227" t="str">
        <f>IF([2]数据总览!DM19="","",[2]数据总览!DM19)</f>
        <v>技能类型</v>
      </c>
      <c r="DN19" s="227" t="str">
        <f>IF([2]数据总览!DN19="","",[2]数据总览!DN19)</f>
        <v>主动</v>
      </c>
      <c r="DO19" s="227" t="str">
        <f>IF([2]数据总览!DO19="","",[2]数据总览!DO19)</f>
        <v>追加</v>
      </c>
      <c r="DP19" s="227" t="str">
        <f>IF([2]数据总览!DP19="","",[2]数据总览!DP19)</f>
        <v>触发</v>
      </c>
      <c r="DQ19" s="227" t="str">
        <f>IF([2]数据总览!DQ19="","",[2]数据总览!DQ19)</f>
        <v>被动</v>
      </c>
      <c r="DR19" s="227" t="str">
        <f>IF([2]数据总览!DR19="","",[2]数据总览!DR19)</f>
        <v/>
      </c>
      <c r="DS19" s="227" t="str">
        <f>IF([2]数据总览!DS19="","",[2]数据总览!DS19)</f>
        <v/>
      </c>
      <c r="DT19" s="227" t="str">
        <f>IF([2]数据总览!DT19="","",[2]数据总览!DT19)</f>
        <v/>
      </c>
      <c r="DU19" s="227" t="str">
        <f>IF([2]数据总览!DU19="","",[2]数据总览!DU19)</f>
        <v/>
      </c>
      <c r="DV19" s="227" t="str">
        <f>IF([2]数据总览!DV19="","",[2]数据总览!DV19)</f>
        <v/>
      </c>
      <c r="DW19" s="227" t="str">
        <f>IF([2]数据总览!DW19="","",[2]数据总览!DW19)</f>
        <v/>
      </c>
      <c r="DX19" s="227" t="str">
        <f>IF([2]数据总览!DX19="","",[2]数据总览!DX19)</f>
        <v/>
      </c>
      <c r="DY19" s="227" t="str">
        <f>IF([2]数据总览!DY19="","",[2]数据总览!DY19)</f>
        <v/>
      </c>
      <c r="DZ19" s="227" t="str">
        <f>IF([2]数据总览!DZ19="","",[2]数据总览!DZ19)</f>
        <v/>
      </c>
      <c r="EA19" s="227" t="str">
        <f>IF([2]数据总览!EA19="","",[2]数据总览!EA19)</f>
        <v/>
      </c>
      <c r="EB19" s="227" t="str">
        <f>IF([2]数据总览!EB19="","",[2]数据总览!EB19)</f>
        <v/>
      </c>
      <c r="EC19" s="227" t="str">
        <f>IF([2]数据总览!EC19="","",[2]数据总览!EC19)</f>
        <v/>
      </c>
      <c r="ED19" s="227" t="str">
        <f>IF([2]数据总览!ED19="","",[2]数据总览!ED19)</f>
        <v/>
      </c>
      <c r="EE19" s="227" t="str">
        <f>IF([2]数据总览!EE19="","",[2]数据总览!EE19)</f>
        <v/>
      </c>
      <c r="EF19" s="227" t="str">
        <f>IF([2]数据总览!EF19="","",[2]数据总览!EF19)</f>
        <v/>
      </c>
      <c r="EG19" s="227" t="str">
        <f>IF([2]数据总览!EG19="","",[2]数据总览!EG19)</f>
        <v/>
      </c>
      <c r="EH19" s="227" t="str">
        <f>IF([2]数据总览!EH19="","",[2]数据总览!EH19)</f>
        <v/>
      </c>
      <c r="EI19" s="227" t="str">
        <f>IF([2]数据总览!EI19="","",[2]数据总览!EI19)</f>
        <v/>
      </c>
      <c r="EJ19" s="227" t="str">
        <f>IF([2]数据总览!EJ19="","",[2]数据总览!EJ19)</f>
        <v/>
      </c>
      <c r="EK19" s="227" t="str">
        <f>IF([2]数据总览!EK19="","",[2]数据总览!EK19)</f>
        <v/>
      </c>
      <c r="EL19" s="227" t="str">
        <f>IF([2]数据总览!EL19="","",[2]数据总览!EL19)</f>
        <v/>
      </c>
      <c r="EM19" s="227" t="str">
        <f>IF([2]数据总览!EM19="","",[2]数据总览!EM19)</f>
        <v/>
      </c>
      <c r="EN19" s="227" t="str">
        <f>IF([2]数据总览!EN19="","",[2]数据总览!EN19)</f>
        <v/>
      </c>
      <c r="EO19" s="227" t="str">
        <f>IF([2]数据总览!EO19="","",[2]数据总览!EO19)</f>
        <v/>
      </c>
      <c r="EP19" s="227" t="str">
        <f>IF([2]数据总览!EP19="","",[2]数据总览!EP19)</f>
        <v/>
      </c>
      <c r="EQ19" s="227" t="str">
        <f>IF([2]数据总览!EQ19="","",[2]数据总览!EQ19)</f>
        <v/>
      </c>
      <c r="ER19" s="227" t="str">
        <f>IF([2]数据总览!ER19="","",[2]数据总览!ER19)</f>
        <v/>
      </c>
      <c r="ES19" s="227" t="str">
        <f>IF([2]数据总览!ES19="","",[2]数据总览!ES19)</f>
        <v/>
      </c>
      <c r="ET19" s="227" t="str">
        <f>IF([2]数据总览!ET19="","",[2]数据总览!ET19)</f>
        <v/>
      </c>
      <c r="EU19" s="227" t="str">
        <f>IF([2]数据总览!EU19="","",[2]数据总览!EU19)</f>
        <v/>
      </c>
      <c r="EV19" s="227" t="str">
        <f>IF([2]数据总览!EV19="","",[2]数据总览!EV19)</f>
        <v/>
      </c>
      <c r="EW19" s="227" t="str">
        <f>IF([2]数据总览!EW19="","",[2]数据总览!EW19)</f>
        <v/>
      </c>
      <c r="EX19" s="227" t="str">
        <f>IF([2]数据总览!EX19="","",[2]数据总览!EX19)</f>
        <v/>
      </c>
      <c r="EY19" s="227" t="str">
        <f>IF([2]数据总览!EY19="","",[2]数据总览!EY19)</f>
        <v/>
      </c>
      <c r="EZ19" s="227" t="str">
        <f>IF([2]数据总览!EZ19="","",[2]数据总览!EZ19)</f>
        <v/>
      </c>
      <c r="FA19" s="227" t="str">
        <f>IF([2]数据总览!FA19="","",[2]数据总览!FA19)</f>
        <v/>
      </c>
    </row>
    <row r="20" spans="1:157" ht="11.25">
      <c r="A20" s="227" t="str">
        <f>IF([2]数据总览!A20="","",[2]数据总览!A20)</f>
        <v/>
      </c>
      <c r="B20" s="227" t="str">
        <f>IF([2]数据总览!B20="","",[2]数据总览!B20)</f>
        <v/>
      </c>
      <c r="C20" s="227" t="str">
        <f>IF([2]数据总览!C20="","",[2]数据总览!C20)</f>
        <v>11星</v>
      </c>
      <c r="D20" s="227">
        <f>IF([2]数据总览!D20="","",[2]数据总览!D20)</f>
        <v>0.16500000000000001</v>
      </c>
      <c r="E20" s="227">
        <f>IF([2]数据总览!E20="","",[2]数据总览!E20)</f>
        <v>0.39</v>
      </c>
      <c r="F20" s="227">
        <f>IF([2]数据总览!F20="","",[2]数据总览!F20)</f>
        <v>0.65</v>
      </c>
      <c r="G20" s="227">
        <f>IF([2]数据总览!G20="","",[2]数据总览!G20)</f>
        <v>1.008</v>
      </c>
      <c r="H20" s="227">
        <f>IF([2]数据总览!H20="","",[2]数据总览!H20)</f>
        <v>1.194</v>
      </c>
      <c r="I20" s="227">
        <f>IF([2]数据总览!I20="","",[2]数据总览!I20)</f>
        <v>1.38</v>
      </c>
      <c r="J20" s="227"/>
      <c r="K20" s="227">
        <f>IF([2]数据总览!K20="","",[2]数据总览!K20)</f>
        <v>6.5</v>
      </c>
      <c r="L20" s="227">
        <f>IF([2]数据总览!L20="","",[2]数据总览!L20)</f>
        <v>0.55000000000000004</v>
      </c>
      <c r="M20" s="227">
        <f>IF([2]数据总览!M20="","",[2]数据总览!M20)</f>
        <v>0</v>
      </c>
      <c r="N20" s="227" t="str">
        <f>IF([2]数据总览!N20="","",[2]数据总览!N20)</f>
        <v/>
      </c>
      <c r="O20" s="227" t="str">
        <f>IF([2]数据总览!O20="","",[2]数据总览!O20)</f>
        <v/>
      </c>
      <c r="P20" s="227" t="str">
        <f>IF([2]数据总览!P20="","",[2]数据总览!P20)</f>
        <v>15星</v>
      </c>
      <c r="Q20" s="227">
        <f>IF([2]数据总览!Q20="","",[2]数据总览!Q20)</f>
        <v>0.16262287655151619</v>
      </c>
      <c r="R20" s="227">
        <f>IF([2]数据总览!R20="","",[2]数据总览!R20)</f>
        <v>0.16262287655151619</v>
      </c>
      <c r="S20" s="227">
        <f>IF([2]数据总览!S20="","",[2]数据总览!S20)</f>
        <v>0.60230402554992624</v>
      </c>
      <c r="T20" s="227">
        <f>IF([2]数据总览!T20="","",[2]数据总览!T20)</f>
        <v>1.5354172648072022</v>
      </c>
      <c r="U20" s="227">
        <f>IF([2]数据总览!U20="","",[2]数据总览!U20)</f>
        <v>1.9241900718847769</v>
      </c>
      <c r="V20" s="227">
        <f>IF([2]数据总览!V20="","",[2]数据总览!V20)</f>
        <v>2.3129628789623515</v>
      </c>
      <c r="W20" s="227">
        <f>IF([2]数据总览!W20="","",[2]数据总览!W20)</f>
        <v>2.3129628789623515</v>
      </c>
      <c r="X20" s="227" t="str">
        <f>IF([2]数据总览!X20="","",[2]数据总览!X20)</f>
        <v/>
      </c>
      <c r="Y20" s="227" t="str">
        <f>IF([2]数据总览!Y20="","",[2]数据总览!Y20)</f>
        <v/>
      </c>
      <c r="Z20" s="227" t="str">
        <f>IF([2]数据总览!Z20="","",[2]数据总览!Z20)</f>
        <v/>
      </c>
      <c r="AA20" s="227">
        <f>IF([2]数据总览!AA20="","",[2]数据总览!AA20)</f>
        <v>15</v>
      </c>
      <c r="AB20" s="227">
        <f>IF([2]数据总览!AB20="","",[2]数据总览!AB20)</f>
        <v>0.41273345089809316</v>
      </c>
      <c r="AC20" s="227">
        <f>IF([2]数据总览!AC20="","",[2]数据总览!AC20)</f>
        <v>0.70945057489401098</v>
      </c>
      <c r="AD20" s="227">
        <f>IF([2]数据总览!AD20="","",[2]数据总览!AD20)</f>
        <v>0.90855879979844645</v>
      </c>
      <c r="AE20" s="227">
        <f>IF([2]数据总览!AE20="","",[2]数据总览!AE20)</f>
        <v>1</v>
      </c>
      <c r="AF20" s="227">
        <f>IF([2]数据总览!AF20="","",[2]数据总览!AF20)</f>
        <v>0.55589319329651465</v>
      </c>
      <c r="AG20" s="227">
        <f>IF([2]数据总览!AG20="","",[2]数据总览!AG20)</f>
        <v>0.63681321861751372</v>
      </c>
      <c r="AH20" s="227">
        <f>IF([2]数据总览!AH20="","",[2]数据总览!AH20)</f>
        <v>0.91427387481104361</v>
      </c>
      <c r="AI20" s="227">
        <f>IF([2]数据总览!AI20="","",[2]数据总览!AI20)</f>
        <v>0.91427387481104361</v>
      </c>
      <c r="AJ20" s="227" t="str">
        <f>IF([2]数据总览!AJ20="","",[2]数据总览!AJ20)</f>
        <v/>
      </c>
      <c r="AK20" s="227" t="str">
        <f>IF([2]数据总览!AK20="","",[2]数据总览!AK20)</f>
        <v/>
      </c>
      <c r="AL20" s="227" t="str">
        <f>IF([2]数据总览!AL20="","",[2]数据总览!AL20)</f>
        <v/>
      </c>
      <c r="AM20" s="227">
        <f>IF([2]数据总览!AM20="","",[2]数据总览!AM20)</f>
        <v>0.5</v>
      </c>
      <c r="AN20" s="227">
        <f>IF([2]数据总览!AN20="","",[2]数据总览!AN20)</f>
        <v>0.5</v>
      </c>
      <c r="AO20" s="227">
        <f>IF([2]数据总览!AO20="","",[2]数据总览!AO20)</f>
        <v>0.5</v>
      </c>
      <c r="AP20" s="227">
        <f>IF([2]数据总览!AP20="","",[2]数据总览!AP20)</f>
        <v>0.5</v>
      </c>
      <c r="AQ20" s="227">
        <f>IF([2]数据总览!AQ20="","",[2]数据总览!AQ20)</f>
        <v>0.5</v>
      </c>
      <c r="AR20" s="227">
        <f>IF([2]数据总览!AR20="","",[2]数据总览!AR20)</f>
        <v>0.5</v>
      </c>
      <c r="AS20" s="227">
        <f>IF([2]数据总览!AS20="","",[2]数据总览!AS20)</f>
        <v>0.5</v>
      </c>
      <c r="AT20" s="227">
        <f>IF([2]数据总览!AT20="","",[2]数据总览!AT20)</f>
        <v>0.5</v>
      </c>
      <c r="AU20" s="227" t="str">
        <f>IF([2]数据总览!AU20="","",[2]数据总览!AU20)</f>
        <v/>
      </c>
      <c r="AV20" s="227">
        <f>IF([2]数据总览!AV20="","",[2]数据总览!AV20)</f>
        <v>0.80884074002247752</v>
      </c>
      <c r="AW20" s="227">
        <f>IF([2]数据总览!AW20="","",[2]数据总览!AW20)</f>
        <v>0.79763452919392774</v>
      </c>
      <c r="AX20" s="227">
        <f>IF([2]数据总览!AX20="","",[2]数据总览!AX20)</f>
        <v>0.76443062455900934</v>
      </c>
      <c r="AY20" s="227">
        <f>IF([2]数据总览!AY20="","",[2]数据总览!AY20)</f>
        <v>0.8216558932860526</v>
      </c>
      <c r="AZ20" s="227">
        <f>IF([2]数据总览!AZ20="","",[2]数据总览!AZ20)</f>
        <v>0.81103662376567742</v>
      </c>
      <c r="BA20" s="227">
        <f>IF([2]数据总览!BA20="","",[2]数据总览!BA20)</f>
        <v>0.79821277754959252</v>
      </c>
      <c r="BB20" s="227">
        <f>IF([2]数据总览!BB20="","",[2]数据总览!BB20)</f>
        <v>0.76203461870248512</v>
      </c>
      <c r="BC20" s="227">
        <f>IF([2]数据总览!BC20="","",[2]数据总览!BC20)</f>
        <v>0.82212214861048705</v>
      </c>
      <c r="BD20" s="227" t="str">
        <f>IF([2]数据总览!BD20="","",[2]数据总览!BD20)</f>
        <v/>
      </c>
      <c r="BE20" s="227">
        <f>IF([2]数据总览!BE20="","",[2]数据总览!BE20)</f>
        <v>0.54930722291726841</v>
      </c>
      <c r="BF20" s="227">
        <f>IF([2]数据总览!BF20="","",[2]数据总览!BF20)</f>
        <v>0.31742273686481653</v>
      </c>
      <c r="BG20" s="227">
        <f>IF([2]数据总览!BG20="","",[2]数据总览!BG20)</f>
        <v>0.33406441916213758</v>
      </c>
      <c r="BH20" s="227">
        <f>IF([2]数据总览!BH20="","",[2]数据总览!BH20)</f>
        <v>0.3336645320979082</v>
      </c>
      <c r="BI20" s="227">
        <f>IF([2]数据总览!BI20="","",[2]数据总览!BI20)</f>
        <v>0.24599395672229976</v>
      </c>
      <c r="BJ20" s="227">
        <f>IF([2]数据总览!BJ20="","",[2]数据总览!BJ20)</f>
        <v>0.31630566346307465</v>
      </c>
      <c r="BK20" s="227">
        <f>IF([2]数据总览!BK20="","",[2]数据总览!BK20)</f>
        <v>0.33894775475830985</v>
      </c>
      <c r="BL20" s="227">
        <f>IF([2]数据总览!BL20="","",[2]数据总览!BL20)</f>
        <v>0.33243656910492697</v>
      </c>
      <c r="BM20" s="227" t="str">
        <f>IF([2]数据总览!BM20="","",[2]数据总览!BM20)</f>
        <v/>
      </c>
      <c r="BN20" s="227">
        <f>IF([2]数据总览!BN20="","",[2]数据总览!BN20)</f>
        <v>140.94397178445766</v>
      </c>
      <c r="BO20" s="227">
        <f>IF([2]数据总览!BO20="","",[2]数据总览!BO20)</f>
        <v>69.731862025437366</v>
      </c>
      <c r="BP20" s="227">
        <f>IF([2]数据总览!BP20="","",[2]数据总览!BP20)</f>
        <v>21.945888048372854</v>
      </c>
      <c r="BQ20" s="227">
        <f>IF([2]数据总览!BQ20="","",[2]数据总览!BQ20)</f>
        <v>0</v>
      </c>
      <c r="BR20" s="227" t="str">
        <f>IF([2]数据总览!BR20="","",[2]数据总览!BR20)</f>
        <v/>
      </c>
      <c r="BS20" s="227">
        <f>IF([2]数据总览!BS20="","",[2]数据总览!BS20)</f>
        <v>4.9519691022143926</v>
      </c>
      <c r="BT20" s="227">
        <f>IF([2]数据总览!BT20="","",[2]数据总览!BT20)</f>
        <v>3.7828936639872226</v>
      </c>
      <c r="BU20" s="227">
        <f>IF([2]数据总览!BU20="","",[2]数据总览!BU20)</f>
        <v>3.5293814302984967</v>
      </c>
      <c r="BV20" s="227">
        <f>IF([2]数据总览!BV20="","",[2]数据总览!BV20)</f>
        <v>3.6561375471428597</v>
      </c>
      <c r="BW20" s="227" t="str">
        <f>IF([2]数据总览!BW20="","",[2]数据总览!BW20)</f>
        <v/>
      </c>
      <c r="BX20" s="227" t="str">
        <f>IF([2]数据总览!BX20="","",[2]数据总览!BX20)</f>
        <v/>
      </c>
      <c r="BY20" s="227" t="str">
        <f>IF([2]数据总览!BY20="","",[2]数据总览!BY20)</f>
        <v/>
      </c>
      <c r="BZ20" s="227" t="str">
        <f>IF([2]数据总览!BZ20="","",[2]数据总览!BZ20)</f>
        <v/>
      </c>
      <c r="CA20" s="227" t="str">
        <f>IF([2]数据总览!CA20="","",[2]数据总览!CA20)</f>
        <v/>
      </c>
      <c r="CB20" s="227" t="str">
        <f>IF([2]数据总览!CB20="","",[2]数据总览!CB20)</f>
        <v/>
      </c>
      <c r="CC20" s="227" t="str">
        <f>IF([2]数据总览!CC20="","",[2]数据总览!CC20)</f>
        <v>注意：</v>
      </c>
      <c r="CD20" s="227" t="str">
        <f>IF([2]数据总览!CD20="","",[2]数据总览!CD20)</f>
        <v/>
      </c>
      <c r="CE20" s="227" t="str">
        <f>IF([2]数据总览!CE20="","",[2]数据总览!CE20)</f>
        <v/>
      </c>
      <c r="CF20" s="227" t="str">
        <f>IF([2]数据总览!CF20="","",[2]数据总览!CF20)</f>
        <v/>
      </c>
      <c r="CG20" s="227" t="str">
        <f>IF([2]数据总览!CG20="","",[2]数据总览!CG20)</f>
        <v/>
      </c>
      <c r="CH20" s="227" t="str">
        <f>IF([2]数据总览!CH20="","",[2]数据总览!CH20)</f>
        <v/>
      </c>
      <c r="CI20" s="227" t="str">
        <f>IF([2]数据总览!CI20="","",[2]数据总览!CI20)</f>
        <v/>
      </c>
      <c r="CJ20" s="227" t="str">
        <f>IF([2]数据总览!CJ20="","",[2]数据总览!CJ20)</f>
        <v/>
      </c>
      <c r="CK20" s="227" t="str">
        <f>IF([2]数据总览!CK20="","",[2]数据总览!CK20)</f>
        <v/>
      </c>
      <c r="CL20" s="227" t="str">
        <f>IF([2]数据总览!CL20="","",[2]数据总览!CL20)</f>
        <v/>
      </c>
      <c r="CM20" s="227" t="str">
        <f>IF([2]数据总览!CM20="","",[2]数据总览!CM20)</f>
        <v/>
      </c>
      <c r="CN20" s="227" t="str">
        <f>IF([2]数据总览!CN20="","",[2]数据总览!CN20)</f>
        <v/>
      </c>
      <c r="CO20" s="227" t="str">
        <f>IF([2]数据总览!CO20="","",[2]数据总览!CO20)</f>
        <v/>
      </c>
      <c r="CP20" s="227" t="str">
        <f>IF([2]数据总览!CP20="","",[2]数据总览!CP20)</f>
        <v/>
      </c>
      <c r="CQ20" s="227" t="str">
        <f>IF([2]数据总览!CQ20="","",[2]数据总览!CQ20)</f>
        <v>骑将</v>
      </c>
      <c r="CR20" s="227">
        <f>IF([2]数据总览!CR20="","",[2]数据总览!CR20)</f>
        <v>240</v>
      </c>
      <c r="CS20" s="227">
        <f>IF([2]数据总览!CS20="","",[2]数据总览!CS20)</f>
        <v>240</v>
      </c>
      <c r="CT20" s="227" t="str">
        <f>IF([2]数据总览!CT20="","",[2]数据总览!CT20)</f>
        <v/>
      </c>
      <c r="CU20" s="227" t="str">
        <f>IF([2]数据总览!CU20="","",[2]数据总览!CU20)</f>
        <v/>
      </c>
      <c r="CV20" s="227" t="str">
        <f>IF([2]数据总览!CV20="","",[2]数据总览!CV20)</f>
        <v>骑兵</v>
      </c>
      <c r="CW20" s="227">
        <f>IF([2]数据总览!CW20="","",[2]数据总览!CW20)</f>
        <v>1</v>
      </c>
      <c r="CX20" s="227">
        <f>IF([2]数据总览!CX20="","",[2]数据总览!CX20)</f>
        <v>1</v>
      </c>
      <c r="CY20" s="227" t="str">
        <f>IF([2]数据总览!CY20="","",[2]数据总览!CY20)</f>
        <v/>
      </c>
      <c r="CZ20" s="227" t="str">
        <f>IF([2]数据总览!CZ20="","",[2]数据总览!CZ20)</f>
        <v>骑兵</v>
      </c>
      <c r="DA20" s="227">
        <f>IF([2]数据总览!DA20="","",[2]数据总览!DA20)</f>
        <v>1.05</v>
      </c>
      <c r="DB20" s="227">
        <f>IF([2]数据总览!DB20="","",[2]数据总览!DB20)</f>
        <v>1</v>
      </c>
      <c r="DC20" s="227" t="str">
        <f>IF([2]数据总览!DC20="","",[2]数据总览!DC20)</f>
        <v/>
      </c>
      <c r="DD20" s="227" t="str">
        <f>IF([2]数据总览!DD20="","",[2]数据总览!DD20)</f>
        <v/>
      </c>
      <c r="DE20" s="227" t="str">
        <f>IF([2]数据总览!DE20="","",[2]数据总览!DE20)</f>
        <v/>
      </c>
      <c r="DF20" s="227" t="str">
        <f>IF([2]数据总览!DF20="","",[2]数据总览!DF20)</f>
        <v/>
      </c>
      <c r="DG20" s="227" t="str">
        <f>IF([2]数据总览!DG20="","",[2]数据总览!DG20)</f>
        <v/>
      </c>
      <c r="DH20" s="227" t="str">
        <f>IF([2]数据总览!DH20="","",[2]数据总览!DH20)</f>
        <v/>
      </c>
      <c r="DI20" s="227" t="str">
        <f>IF([2]数据总览!DI20="","",[2]数据总览!DI20)</f>
        <v/>
      </c>
      <c r="DJ20" s="227" t="str">
        <f>IF([2]数据总览!DJ20="","",[2]数据总览!DJ20)</f>
        <v/>
      </c>
      <c r="DK20" s="227" t="str">
        <f>IF([2]数据总览!DK20="","",[2]数据总览!DK20)</f>
        <v/>
      </c>
      <c r="DL20" s="227" t="str">
        <f>IF([2]数据总览!DL20="","",[2]数据总览!DL20)</f>
        <v/>
      </c>
      <c r="DM20" s="227" t="str">
        <f>IF([2]数据总览!DM20="","",[2]数据总览!DM20)</f>
        <v/>
      </c>
      <c r="DN20" s="227" t="str">
        <f>IF([2]数据总览!DN20="","",[2]数据总览!DN20)</f>
        <v/>
      </c>
      <c r="DO20" s="227" t="str">
        <f>IF([2]数据总览!DO20="","",[2]数据总览!DO20)</f>
        <v/>
      </c>
      <c r="DP20" s="227" t="str">
        <f>IF([2]数据总览!DP20="","",[2]数据总览!DP20)</f>
        <v/>
      </c>
      <c r="DQ20" s="227" t="str">
        <f>IF([2]数据总览!DQ20="","",[2]数据总览!DQ20)</f>
        <v/>
      </c>
      <c r="DR20" s="227" t="str">
        <f>IF([2]数据总览!DR20="","",[2]数据总览!DR20)</f>
        <v/>
      </c>
      <c r="DS20" s="227" t="str">
        <f>IF([2]数据总览!DS20="","",[2]数据总览!DS20)</f>
        <v/>
      </c>
      <c r="DT20" s="227" t="str">
        <f>IF([2]数据总览!DT20="","",[2]数据总览!DT20)</f>
        <v/>
      </c>
      <c r="DU20" s="227" t="str">
        <f>IF([2]数据总览!DU20="","",[2]数据总览!DU20)</f>
        <v/>
      </c>
      <c r="DV20" s="227" t="str">
        <f>IF([2]数据总览!DV20="","",[2]数据总览!DV20)</f>
        <v/>
      </c>
      <c r="DW20" s="227" t="str">
        <f>IF([2]数据总览!DW20="","",[2]数据总览!DW20)</f>
        <v/>
      </c>
      <c r="DX20" s="227" t="str">
        <f>IF([2]数据总览!DX20="","",[2]数据总览!DX20)</f>
        <v/>
      </c>
      <c r="DY20" s="227" t="str">
        <f>IF([2]数据总览!DY20="","",[2]数据总览!DY20)</f>
        <v/>
      </c>
      <c r="DZ20" s="227" t="str">
        <f>IF([2]数据总览!DZ20="","",[2]数据总览!DZ20)</f>
        <v/>
      </c>
      <c r="EA20" s="227" t="str">
        <f>IF([2]数据总览!EA20="","",[2]数据总览!EA20)</f>
        <v/>
      </c>
      <c r="EB20" s="227" t="str">
        <f>IF([2]数据总览!EB20="","",[2]数据总览!EB20)</f>
        <v/>
      </c>
      <c r="EC20" s="227" t="str">
        <f>IF([2]数据总览!EC20="","",[2]数据总览!EC20)</f>
        <v/>
      </c>
      <c r="ED20" s="227" t="str">
        <f>IF([2]数据总览!ED20="","",[2]数据总览!ED20)</f>
        <v/>
      </c>
      <c r="EE20" s="227" t="str">
        <f>IF([2]数据总览!EE20="","",[2]数据总览!EE20)</f>
        <v/>
      </c>
      <c r="EF20" s="227" t="str">
        <f>IF([2]数据总览!EF20="","",[2]数据总览!EF20)</f>
        <v/>
      </c>
      <c r="EG20" s="227" t="str">
        <f>IF([2]数据总览!EG20="","",[2]数据总览!EG20)</f>
        <v/>
      </c>
      <c r="EH20" s="227" t="str">
        <f>IF([2]数据总览!EH20="","",[2]数据总览!EH20)</f>
        <v/>
      </c>
      <c r="EI20" s="227" t="str">
        <f>IF([2]数据总览!EI20="","",[2]数据总览!EI20)</f>
        <v/>
      </c>
      <c r="EJ20" s="227" t="str">
        <f>IF([2]数据总览!EJ20="","",[2]数据总览!EJ20)</f>
        <v/>
      </c>
      <c r="EK20" s="227" t="str">
        <f>IF([2]数据总览!EK20="","",[2]数据总览!EK20)</f>
        <v/>
      </c>
      <c r="EL20" s="227" t="str">
        <f>IF([2]数据总览!EL20="","",[2]数据总览!EL20)</f>
        <v/>
      </c>
      <c r="EM20" s="227" t="str">
        <f>IF([2]数据总览!EM20="","",[2]数据总览!EM20)</f>
        <v/>
      </c>
      <c r="EN20" s="227" t="str">
        <f>IF([2]数据总览!EN20="","",[2]数据总览!EN20)</f>
        <v/>
      </c>
      <c r="EO20" s="227" t="str">
        <f>IF([2]数据总览!EO20="","",[2]数据总览!EO20)</f>
        <v/>
      </c>
      <c r="EP20" s="227" t="str">
        <f>IF([2]数据总览!EP20="","",[2]数据总览!EP20)</f>
        <v/>
      </c>
      <c r="EQ20" s="227" t="str">
        <f>IF([2]数据总览!EQ20="","",[2]数据总览!EQ20)</f>
        <v/>
      </c>
      <c r="ER20" s="227" t="str">
        <f>IF([2]数据总览!ER20="","",[2]数据总览!ER20)</f>
        <v/>
      </c>
      <c r="ES20" s="227" t="str">
        <f>IF([2]数据总览!ES20="","",[2]数据总览!ES20)</f>
        <v/>
      </c>
      <c r="ET20" s="227" t="str">
        <f>IF([2]数据总览!ET20="","",[2]数据总览!ET20)</f>
        <v/>
      </c>
      <c r="EU20" s="227" t="str">
        <f>IF([2]数据总览!EU20="","",[2]数据总览!EU20)</f>
        <v/>
      </c>
      <c r="EV20" s="227" t="str">
        <f>IF([2]数据总览!EV20="","",[2]数据总览!EV20)</f>
        <v/>
      </c>
      <c r="EW20" s="227" t="str">
        <f>IF([2]数据总览!EW20="","",[2]数据总览!EW20)</f>
        <v/>
      </c>
      <c r="EX20" s="227" t="str">
        <f>IF([2]数据总览!EX20="","",[2]数据总览!EX20)</f>
        <v/>
      </c>
      <c r="EY20" s="227" t="str">
        <f>IF([2]数据总览!EY20="","",[2]数据总览!EY20)</f>
        <v/>
      </c>
      <c r="EZ20" s="227" t="str">
        <f>IF([2]数据总览!EZ20="","",[2]数据总览!EZ20)</f>
        <v/>
      </c>
      <c r="FA20" s="227" t="str">
        <f>IF([2]数据总览!FA20="","",[2]数据总览!FA20)</f>
        <v/>
      </c>
    </row>
    <row r="21" spans="1:157" ht="11.25">
      <c r="A21" s="227" t="str">
        <f>IF([2]数据总览!A21="","",[2]数据总览!A21)</f>
        <v/>
      </c>
      <c r="B21" s="227" t="str">
        <f>IF([2]数据总览!B21="","",[2]数据总览!B21)</f>
        <v/>
      </c>
      <c r="C21" s="227" t="str">
        <f>IF([2]数据总览!C21="","",[2]数据总览!C21)</f>
        <v>12星</v>
      </c>
      <c r="D21" s="227">
        <f>IF([2]数据总览!D21="","",[2]数据总览!D21)</f>
        <v>0.18</v>
      </c>
      <c r="E21" s="227">
        <f>IF([2]数据总览!E21="","",[2]数据总览!E21)</f>
        <v>0.42</v>
      </c>
      <c r="F21" s="227">
        <f>IF([2]数据总览!F21="","",[2]数据总览!F21)</f>
        <v>0.7</v>
      </c>
      <c r="G21" s="227">
        <f>IF([2]数据总览!G21="","",[2]数据总览!G21)</f>
        <v>1.08</v>
      </c>
      <c r="H21" s="227">
        <f>IF([2]数据总览!H21="","",[2]数据总览!H21)</f>
        <v>1.27</v>
      </c>
      <c r="I21" s="227">
        <f>IF([2]数据总览!I21="","",[2]数据总览!I21)</f>
        <v>1.46</v>
      </c>
      <c r="J21" s="227"/>
      <c r="K21" s="227">
        <f>IF([2]数据总览!K21="","",[2]数据总览!K21)</f>
        <v>7</v>
      </c>
      <c r="L21" s="227">
        <f>IF([2]数据总览!L21="","",[2]数据总览!L21)</f>
        <v>0.6</v>
      </c>
      <c r="M21" s="227">
        <f>IF([2]数据总览!M21="","",[2]数据总览!M21)</f>
        <v>0</v>
      </c>
      <c r="N21" s="227" t="str">
        <f>IF([2]数据总览!N21="","",[2]数据总览!N21)</f>
        <v/>
      </c>
      <c r="O21" s="227" t="str">
        <f>IF([2]数据总览!O21="","",[2]数据总览!O21)</f>
        <v/>
      </c>
      <c r="P21" s="227" t="str">
        <f>IF([2]数据总览!P21="","",[2]数据总览!P21)</f>
        <v>16星</v>
      </c>
      <c r="Q21" s="227">
        <f>IF([2]数据总览!Q21="","",[2]数据总览!Q21)</f>
        <v>0.16262287655151619</v>
      </c>
      <c r="R21" s="227">
        <f>IF([2]数据总览!R21="","",[2]数据总览!R21)</f>
        <v>0.16262287655151619</v>
      </c>
      <c r="S21" s="227">
        <f>IF([2]数据总览!S21="","",[2]数据总览!S21)</f>
        <v>0.60230402554992624</v>
      </c>
      <c r="T21" s="227">
        <f>IF([2]数据总览!T21="","",[2]数据总览!T21)</f>
        <v>1.5354172648072022</v>
      </c>
      <c r="U21" s="227">
        <f>IF([2]数据总览!U21="","",[2]数据总览!U21)</f>
        <v>1.9241900718847769</v>
      </c>
      <c r="V21" s="227">
        <f>IF([2]数据总览!V21="","",[2]数据总览!V21)</f>
        <v>2.3129628789623515</v>
      </c>
      <c r="W21" s="227">
        <f>IF([2]数据总览!W21="","",[2]数据总览!W21)</f>
        <v>2.3129628789623515</v>
      </c>
      <c r="X21" s="227" t="str">
        <f>IF([2]数据总览!X21="","",[2]数据总览!X21)</f>
        <v/>
      </c>
      <c r="Y21" s="227" t="str">
        <f>IF([2]数据总览!Y21="","",[2]数据总览!Y21)</f>
        <v/>
      </c>
      <c r="Z21" s="227" t="str">
        <f>IF([2]数据总览!Z21="","",[2]数据总览!Z21)</f>
        <v/>
      </c>
      <c r="AA21" s="227">
        <f>IF([2]数据总览!AA21="","",[2]数据总览!AA21)</f>
        <v>16</v>
      </c>
      <c r="AB21" s="227">
        <f>IF([2]数据总览!AB21="","",[2]数据总览!AB21)</f>
        <v>0.35891065539996692</v>
      </c>
      <c r="AC21" s="227">
        <f>IF([2]数据总览!AC21="","",[2]数据总览!AC21)</f>
        <v>0.69221151315451102</v>
      </c>
      <c r="AD21" s="227">
        <f>IF([2]数据总览!AD21="","",[2]数据总览!AD21)</f>
        <v>0.90304451240266692</v>
      </c>
      <c r="AE21" s="227">
        <f>IF([2]数据总览!AE21="","",[2]数据总览!AE21)</f>
        <v>1</v>
      </c>
      <c r="AF21" s="227">
        <f>IF([2]数据总览!AF21="","",[2]数据总览!AF21)</f>
        <v>0.54669530259488608</v>
      </c>
      <c r="AG21" s="227">
        <f>IF([2]数据总览!AG21="","",[2]数据总览!AG21)</f>
        <v>0.61526439144313871</v>
      </c>
      <c r="AH21" s="227">
        <f>IF([2]数据总览!AH21="","",[2]数据总览!AH21)</f>
        <v>0.90910423037750021</v>
      </c>
      <c r="AI21" s="227">
        <f>IF([2]数据总览!AI21="","",[2]数据总览!AI21)</f>
        <v>0.90910423037750021</v>
      </c>
      <c r="AJ21" s="227" t="str">
        <f>IF([2]数据总览!AJ21="","",[2]数据总览!AJ21)</f>
        <v/>
      </c>
      <c r="AK21" s="227" t="str">
        <f>IF([2]数据总览!AK21="","",[2]数据总览!AK21)</f>
        <v/>
      </c>
      <c r="AL21" s="227" t="str">
        <f>IF([2]数据总览!AL21="","",[2]数据总览!AL21)</f>
        <v/>
      </c>
      <c r="AM21" s="227">
        <f>IF([2]数据总览!AM21="","",[2]数据总览!AM21)</f>
        <v>0.5</v>
      </c>
      <c r="AN21" s="227">
        <f>IF([2]数据总览!AN21="","",[2]数据总览!AN21)</f>
        <v>0.5</v>
      </c>
      <c r="AO21" s="227">
        <f>IF([2]数据总览!AO21="","",[2]数据总览!AO21)</f>
        <v>0.5</v>
      </c>
      <c r="AP21" s="227">
        <f>IF([2]数据总览!AP21="","",[2]数据总览!AP21)</f>
        <v>0.5</v>
      </c>
      <c r="AQ21" s="227">
        <f>IF([2]数据总览!AQ21="","",[2]数据总览!AQ21)</f>
        <v>0.5</v>
      </c>
      <c r="AR21" s="227">
        <f>IF([2]数据总览!AR21="","",[2]数据总览!AR21)</f>
        <v>0.5</v>
      </c>
      <c r="AS21" s="227">
        <f>IF([2]数据总览!AS21="","",[2]数据总览!AS21)</f>
        <v>0.5</v>
      </c>
      <c r="AT21" s="227">
        <f>IF([2]数据总览!AT21="","",[2]数据总览!AT21)</f>
        <v>0.5</v>
      </c>
      <c r="AU21" s="227" t="str">
        <f>IF([2]数据总览!AU21="","",[2]数据总览!AU21)</f>
        <v/>
      </c>
      <c r="AV21" s="227">
        <f>IF([2]数据总览!AV21="","",[2]数据总览!AV21)</f>
        <v>0.79469311248632324</v>
      </c>
      <c r="AW21" s="227">
        <f>IF([2]数据总览!AW21="","",[2]数据总览!AW21)</f>
        <v>0.78461373130333201</v>
      </c>
      <c r="AX21" s="227">
        <f>IF([2]数据总览!AX21="","",[2]数据总览!AX21)</f>
        <v>0.74918243758092429</v>
      </c>
      <c r="AY21" s="227">
        <f>IF([2]数据总览!AY21="","",[2]数据总览!AY21)</f>
        <v>0.8098629870634928</v>
      </c>
      <c r="AZ21" s="227">
        <f>IF([2]数据总览!AZ21="","",[2]数据总览!AZ21)</f>
        <v>0.79707343161812849</v>
      </c>
      <c r="BA21" s="227">
        <f>IF([2]数据总览!BA21="","",[2]数据总览!BA21)</f>
        <v>0.78523444461670155</v>
      </c>
      <c r="BB21" s="227">
        <f>IF([2]数据总览!BB21="","",[2]数据总览!BB21)</f>
        <v>0.74660520822277354</v>
      </c>
      <c r="BC21" s="227">
        <f>IF([2]数据总览!BC21="","",[2]数据总览!BC21)</f>
        <v>0.81036364501764946</v>
      </c>
      <c r="BD21" s="227" t="str">
        <f>IF([2]数据总览!BD21="","",[2]数据总览!BD21)</f>
        <v/>
      </c>
      <c r="BE21" s="227">
        <f>IF([2]数据总览!BE21="","",[2]数据总览!BE21)</f>
        <v>0.579507015642024</v>
      </c>
      <c r="BF21" s="227">
        <f>IF([2]数据总览!BF21="","",[2]数据总览!BF21)</f>
        <v>0.33479053720810803</v>
      </c>
      <c r="BG21" s="227">
        <f>IF([2]数据总览!BG21="","",[2]数据总览!BG21)</f>
        <v>0.35185404160938999</v>
      </c>
      <c r="BH21" s="227">
        <f>IF([2]数据总览!BH21="","",[2]数据总览!BH21)</f>
        <v>0.35224731274086984</v>
      </c>
      <c r="BI21" s="227">
        <f>IF([2]数据总览!BI21="","",[2]数据总览!BI21)</f>
        <v>0.25954264983041225</v>
      </c>
      <c r="BJ21" s="227">
        <f>IF([2]数据总览!BJ21="","",[2]数据总览!BJ21)</f>
        <v>0.3336205114814017</v>
      </c>
      <c r="BK21" s="227">
        <f>IF([2]数据总览!BK21="","",[2]数据总览!BK21)</f>
        <v>0.3569594339691487</v>
      </c>
      <c r="BL21" s="227">
        <f>IF([2]数据总览!BL21="","",[2]数据总览!BL21)</f>
        <v>0.3509576949952275</v>
      </c>
      <c r="BM21" s="227" t="str">
        <f>IF([2]数据总览!BM21="","",[2]数据总览!BM21)</f>
        <v/>
      </c>
      <c r="BN21" s="227">
        <f>IF([2]数据总览!BN21="","",[2]数据总览!BN21)</f>
        <v>153.86144270400794</v>
      </c>
      <c r="BO21" s="227">
        <f>IF([2]数据总览!BO21="","",[2]数据总览!BO21)</f>
        <v>73.869236842917346</v>
      </c>
      <c r="BP21" s="227">
        <f>IF([2]数据总览!BP21="","",[2]数据总览!BP21)</f>
        <v>23.269317023359939</v>
      </c>
      <c r="BQ21" s="227">
        <f>IF([2]数据总览!BQ21="","",[2]数据总览!BQ21)</f>
        <v>0</v>
      </c>
      <c r="BR21" s="227" t="str">
        <f>IF([2]数据总览!BR21="","",[2]数据总览!BR21)</f>
        <v/>
      </c>
      <c r="BS21" s="227">
        <f>IF([2]数据总览!BS21="","",[2]数据总览!BS21)</f>
        <v>4.9292925311139273</v>
      </c>
      <c r="BT21" s="227">
        <f>IF([2]数据总览!BT21="","",[2]数据总览!BT21)</f>
        <v>3.7270857793536845</v>
      </c>
      <c r="BU21" s="227">
        <f>IF([2]数据总览!BU21="","",[2]数据总览!BU21)</f>
        <v>3.4319936605627093</v>
      </c>
      <c r="BV21" s="227">
        <f>IF([2]数据总览!BV21="","",[2]数据总览!BV21)</f>
        <v>3.5795397199581966</v>
      </c>
      <c r="BW21" s="227" t="str">
        <f>IF([2]数据总览!BW21="","",[2]数据总览!BW21)</f>
        <v/>
      </c>
      <c r="BX21" s="227" t="str">
        <f>IF([2]数据总览!BX21="","",[2]数据总览!BX21)</f>
        <v/>
      </c>
      <c r="BY21" s="227" t="str">
        <f>IF([2]数据总览!BY21="","",[2]数据总览!BY21)</f>
        <v/>
      </c>
      <c r="BZ21" s="227" t="str">
        <f>IF([2]数据总览!BZ21="","",[2]数据总览!BZ21)</f>
        <v/>
      </c>
      <c r="CA21" s="227" t="str">
        <f>IF([2]数据总览!CA21="","",[2]数据总览!CA21)</f>
        <v/>
      </c>
      <c r="CB21" s="227" t="str">
        <f>IF([2]数据总览!CB21="","",[2]数据总览!CB21)</f>
        <v/>
      </c>
      <c r="CC21" s="227" t="str">
        <f>IF([2]数据总览!CC21="","",[2]数据总览!CC21)</f>
        <v>1.游戏中实际的生命会除以10，技能系数相应减少至1/10，因此下述额外系数选项中涉及到的部分均做了增减</v>
      </c>
      <c r="CD21" s="227" t="str">
        <f>IF([2]数据总览!CD21="","",[2]数据总览!CD21)</f>
        <v/>
      </c>
      <c r="CE21" s="227" t="str">
        <f>IF([2]数据总览!CE21="","",[2]数据总览!CE21)</f>
        <v/>
      </c>
      <c r="CF21" s="227" t="str">
        <f>IF([2]数据总览!CF21="","",[2]数据总览!CF21)</f>
        <v/>
      </c>
      <c r="CG21" s="227" t="str">
        <f>IF([2]数据总览!CG21="","",[2]数据总览!CG21)</f>
        <v/>
      </c>
      <c r="CH21" s="227" t="str">
        <f>IF([2]数据总览!CH21="","",[2]数据总览!CH21)</f>
        <v/>
      </c>
      <c r="CI21" s="227" t="str">
        <f>IF([2]数据总览!CI21="","",[2]数据总览!CI21)</f>
        <v/>
      </c>
      <c r="CJ21" s="227" t="str">
        <f>IF([2]数据总览!CJ21="","",[2]数据总览!CJ21)</f>
        <v/>
      </c>
      <c r="CK21" s="227" t="str">
        <f>IF([2]数据总览!CK21="","",[2]数据总览!CK21)</f>
        <v/>
      </c>
      <c r="CL21" s="227" t="str">
        <f>IF([2]数据总览!CL21="","",[2]数据总览!CL21)</f>
        <v/>
      </c>
      <c r="CM21" s="227" t="str">
        <f>IF([2]数据总览!CM21="","",[2]数据总览!CM21)</f>
        <v/>
      </c>
      <c r="CN21" s="227" t="str">
        <f>IF([2]数据总览!CN21="","",[2]数据总览!CN21)</f>
        <v/>
      </c>
      <c r="CO21" s="227" t="str">
        <f>IF([2]数据总览!CO21="","",[2]数据总览!CO21)</f>
        <v/>
      </c>
      <c r="CP21" s="227" t="str">
        <f>IF([2]数据总览!CP21="","",[2]数据总览!CP21)</f>
        <v/>
      </c>
      <c r="CQ21" s="227" t="str">
        <f>IF([2]数据总览!CQ21="","",[2]数据总览!CQ21)</f>
        <v>弓将</v>
      </c>
      <c r="CR21" s="227">
        <f>IF([2]数据总览!CR21="","",[2]数据总览!CR21)</f>
        <v>240</v>
      </c>
      <c r="CS21" s="227">
        <f>IF([2]数据总览!CS21="","",[2]数据总览!CS21)</f>
        <v>240</v>
      </c>
      <c r="CT21" s="227" t="str">
        <f>IF([2]数据总览!CT21="","",[2]数据总览!CT21)</f>
        <v/>
      </c>
      <c r="CU21" s="227" t="str">
        <f>IF([2]数据总览!CU21="","",[2]数据总览!CU21)</f>
        <v/>
      </c>
      <c r="CV21" s="227" t="str">
        <f>IF([2]数据总览!CV21="","",[2]数据总览!CV21)</f>
        <v>弓兵</v>
      </c>
      <c r="CW21" s="227">
        <f>IF([2]数据总览!CW21="","",[2]数据总览!CW21)</f>
        <v>1</v>
      </c>
      <c r="CX21" s="227">
        <f>IF([2]数据总览!CX21="","",[2]数据总览!CX21)</f>
        <v>1</v>
      </c>
      <c r="CY21" s="227" t="str">
        <f>IF([2]数据总览!CY21="","",[2]数据总览!CY21)</f>
        <v/>
      </c>
      <c r="CZ21" s="227" t="str">
        <f>IF([2]数据总览!CZ21="","",[2]数据总览!CZ21)</f>
        <v>弓兵</v>
      </c>
      <c r="DA21" s="227">
        <f>IF([2]数据总览!DA21="","",[2]数据总览!DA21)</f>
        <v>0.85</v>
      </c>
      <c r="DB21" s="227">
        <f>IF([2]数据总览!DB21="","",[2]数据总览!DB21)</f>
        <v>0.92</v>
      </c>
      <c r="DC21" s="227" t="str">
        <f>IF([2]数据总览!DC21="","",[2]数据总览!DC21)</f>
        <v/>
      </c>
      <c r="DD21" s="227" t="str">
        <f>IF([2]数据总览!DD21="","",[2]数据总览!DD21)</f>
        <v/>
      </c>
      <c r="DE21" s="227" t="str">
        <f>IF([2]数据总览!DE21="","",[2]数据总览!DE21)</f>
        <v/>
      </c>
      <c r="DF21" s="227" t="str">
        <f>IF([2]数据总览!DF21="","",[2]数据总览!DF21)</f>
        <v/>
      </c>
      <c r="DG21" s="227" t="str">
        <f>IF([2]数据总览!DG21="","",[2]数据总览!DG21)</f>
        <v/>
      </c>
      <c r="DH21" s="227" t="str">
        <f>IF([2]数据总览!DH21="","",[2]数据总览!DH21)</f>
        <v/>
      </c>
      <c r="DI21" s="227" t="str">
        <f>IF([2]数据总览!DI21="","",[2]数据总览!DI21)</f>
        <v/>
      </c>
      <c r="DJ21" s="227" t="str">
        <f>IF([2]数据总览!DJ21="","",[2]数据总览!DJ21)</f>
        <v/>
      </c>
      <c r="DK21" s="227" t="str">
        <f>IF([2]数据总览!DK21="","",[2]数据总览!DK21)</f>
        <v/>
      </c>
      <c r="DL21" s="227" t="str">
        <f>IF([2]数据总览!DL21="","",[2]数据总览!DL21)</f>
        <v/>
      </c>
      <c r="DM21" s="227" t="str">
        <f>IF([2]数据总览!DM21="","",[2]数据总览!DM21)</f>
        <v/>
      </c>
      <c r="DN21" s="227" t="str">
        <f>IF([2]数据总览!DN21="","",[2]数据总览!DN21)</f>
        <v/>
      </c>
      <c r="DO21" s="227" t="str">
        <f>IF([2]数据总览!DO21="","",[2]数据总览!DO21)</f>
        <v/>
      </c>
      <c r="DP21" s="227" t="str">
        <f>IF([2]数据总览!DP21="","",[2]数据总览!DP21)</f>
        <v/>
      </c>
      <c r="DQ21" s="227" t="str">
        <f>IF([2]数据总览!DQ21="","",[2]数据总览!DQ21)</f>
        <v/>
      </c>
      <c r="DR21" s="227" t="str">
        <f>IF([2]数据总览!DR21="","",[2]数据总览!DR21)</f>
        <v/>
      </c>
      <c r="DS21" s="227" t="str">
        <f>IF([2]数据总览!DS21="","",[2]数据总览!DS21)</f>
        <v/>
      </c>
      <c r="DT21" s="227" t="str">
        <f>IF([2]数据总览!DT21="","",[2]数据总览!DT21)</f>
        <v/>
      </c>
      <c r="DU21" s="227" t="str">
        <f>IF([2]数据总览!DU21="","",[2]数据总览!DU21)</f>
        <v/>
      </c>
      <c r="DV21" s="227" t="str">
        <f>IF([2]数据总览!DV21="","",[2]数据总览!DV21)</f>
        <v/>
      </c>
      <c r="DW21" s="227" t="str">
        <f>IF([2]数据总览!DW21="","",[2]数据总览!DW21)</f>
        <v/>
      </c>
      <c r="DX21" s="227" t="str">
        <f>IF([2]数据总览!DX21="","",[2]数据总览!DX21)</f>
        <v/>
      </c>
      <c r="DY21" s="227" t="str">
        <f>IF([2]数据总览!DY21="","",[2]数据总览!DY21)</f>
        <v/>
      </c>
      <c r="DZ21" s="227" t="str">
        <f>IF([2]数据总览!DZ21="","",[2]数据总览!DZ21)</f>
        <v/>
      </c>
      <c r="EA21" s="227" t="str">
        <f>IF([2]数据总览!EA21="","",[2]数据总览!EA21)</f>
        <v/>
      </c>
      <c r="EB21" s="227" t="str">
        <f>IF([2]数据总览!EB21="","",[2]数据总览!EB21)</f>
        <v/>
      </c>
      <c r="EC21" s="227" t="str">
        <f>IF([2]数据总览!EC21="","",[2]数据总览!EC21)</f>
        <v/>
      </c>
      <c r="ED21" s="227" t="str">
        <f>IF([2]数据总览!ED21="","",[2]数据总览!ED21)</f>
        <v/>
      </c>
      <c r="EE21" s="227" t="str">
        <f>IF([2]数据总览!EE21="","",[2]数据总览!EE21)</f>
        <v/>
      </c>
      <c r="EF21" s="227" t="str">
        <f>IF([2]数据总览!EF21="","",[2]数据总览!EF21)</f>
        <v/>
      </c>
      <c r="EG21" s="227" t="str">
        <f>IF([2]数据总览!EG21="","",[2]数据总览!EG21)</f>
        <v/>
      </c>
      <c r="EH21" s="227" t="str">
        <f>IF([2]数据总览!EH21="","",[2]数据总览!EH21)</f>
        <v/>
      </c>
      <c r="EI21" s="227" t="str">
        <f>IF([2]数据总览!EI21="","",[2]数据总览!EI21)</f>
        <v/>
      </c>
      <c r="EJ21" s="227" t="str">
        <f>IF([2]数据总览!EJ21="","",[2]数据总览!EJ21)</f>
        <v/>
      </c>
      <c r="EK21" s="227" t="str">
        <f>IF([2]数据总览!EK21="","",[2]数据总览!EK21)</f>
        <v/>
      </c>
      <c r="EL21" s="227" t="str">
        <f>IF([2]数据总览!EL21="","",[2]数据总览!EL21)</f>
        <v/>
      </c>
      <c r="EM21" s="227" t="str">
        <f>IF([2]数据总览!EM21="","",[2]数据总览!EM21)</f>
        <v/>
      </c>
      <c r="EN21" s="227" t="str">
        <f>IF([2]数据总览!EN21="","",[2]数据总览!EN21)</f>
        <v/>
      </c>
      <c r="EO21" s="227" t="str">
        <f>IF([2]数据总览!EO21="","",[2]数据总览!EO21)</f>
        <v/>
      </c>
      <c r="EP21" s="227" t="str">
        <f>IF([2]数据总览!EP21="","",[2]数据总览!EP21)</f>
        <v/>
      </c>
      <c r="EQ21" s="227" t="str">
        <f>IF([2]数据总览!EQ21="","",[2]数据总览!EQ21)</f>
        <v/>
      </c>
      <c r="ER21" s="227" t="str">
        <f>IF([2]数据总览!ER21="","",[2]数据总览!ER21)</f>
        <v/>
      </c>
      <c r="ES21" s="227" t="str">
        <f>IF([2]数据总览!ES21="","",[2]数据总览!ES21)</f>
        <v/>
      </c>
      <c r="ET21" s="227" t="str">
        <f>IF([2]数据总览!ET21="","",[2]数据总览!ET21)</f>
        <v/>
      </c>
      <c r="EU21" s="227" t="str">
        <f>IF([2]数据总览!EU21="","",[2]数据总览!EU21)</f>
        <v/>
      </c>
      <c r="EV21" s="227" t="str">
        <f>IF([2]数据总览!EV21="","",[2]数据总览!EV21)</f>
        <v/>
      </c>
      <c r="EW21" s="227" t="str">
        <f>IF([2]数据总览!EW21="","",[2]数据总览!EW21)</f>
        <v/>
      </c>
      <c r="EX21" s="227" t="str">
        <f>IF([2]数据总览!EX21="","",[2]数据总览!EX21)</f>
        <v/>
      </c>
      <c r="EY21" s="227" t="str">
        <f>IF([2]数据总览!EY21="","",[2]数据总览!EY21)</f>
        <v/>
      </c>
      <c r="EZ21" s="227" t="str">
        <f>IF([2]数据总览!EZ21="","",[2]数据总览!EZ21)</f>
        <v/>
      </c>
      <c r="FA21" s="227" t="str">
        <f>IF([2]数据总览!FA21="","",[2]数据总览!FA21)</f>
        <v/>
      </c>
    </row>
    <row r="22" spans="1:157" ht="11.25">
      <c r="A22" s="227" t="str">
        <f>IF([2]数据总览!A22="","",[2]数据总览!A22)</f>
        <v/>
      </c>
      <c r="B22" s="227" t="str">
        <f>IF([2]数据总览!B22="","",[2]数据总览!B22)</f>
        <v/>
      </c>
      <c r="C22" s="227" t="str">
        <f>IF([2]数据总览!C22="","",[2]数据总览!C22)</f>
        <v>13星</v>
      </c>
      <c r="D22" s="227">
        <f>IF([2]数据总览!D22="","",[2]数据总览!D22)</f>
        <v>0.19500000000000001</v>
      </c>
      <c r="E22" s="227">
        <f>IF([2]数据总览!E22="","",[2]数据总览!E22)</f>
        <v>0.45</v>
      </c>
      <c r="F22" s="227">
        <f>IF([2]数据总览!F22="","",[2]数据总览!F22)</f>
        <v>0.75</v>
      </c>
      <c r="G22" s="227">
        <f>IF([2]数据总览!G22="","",[2]数据总览!G22)</f>
        <v>1.1519999999999999</v>
      </c>
      <c r="H22" s="227">
        <f>IF([2]数据总览!H22="","",[2]数据总览!H22)</f>
        <v>1.3460000000000001</v>
      </c>
      <c r="I22" s="227">
        <f>IF([2]数据总览!I22="","",[2]数据总览!I22)</f>
        <v>1.54</v>
      </c>
      <c r="J22" s="227"/>
      <c r="K22" s="227">
        <f>IF([2]数据总览!K22="","",[2]数据总览!K22)</f>
        <v>7.5</v>
      </c>
      <c r="L22" s="227">
        <f>IF([2]数据总览!L22="","",[2]数据总览!L22)</f>
        <v>0.65</v>
      </c>
      <c r="M22" s="227">
        <f>IF([2]数据总览!M22="","",[2]数据总览!M22)</f>
        <v>0</v>
      </c>
      <c r="N22" s="227" t="str">
        <f>IF([2]数据总览!N22="","",[2]数据总览!N22)</f>
        <v/>
      </c>
      <c r="O22" s="227" t="str">
        <f>IF([2]数据总览!O22="","",[2]数据总览!O22)</f>
        <v/>
      </c>
      <c r="P22" s="227" t="str">
        <f>IF([2]数据总览!P22="","",[2]数据总览!P22)</f>
        <v/>
      </c>
      <c r="Q22" s="227" t="str">
        <f>IF([2]数据总览!Q22="","",[2]数据总览!Q22)</f>
        <v/>
      </c>
      <c r="R22" s="227" t="str">
        <f>IF([2]数据总览!R22="","",[2]数据总览!R22)</f>
        <v/>
      </c>
      <c r="S22" s="227" t="str">
        <f>IF([2]数据总览!S22="","",[2]数据总览!S22)</f>
        <v/>
      </c>
      <c r="T22" s="227" t="str">
        <f>IF([2]数据总览!T22="","",[2]数据总览!T22)</f>
        <v/>
      </c>
      <c r="U22" s="227" t="str">
        <f>IF([2]数据总览!U22="","",[2]数据总览!U22)</f>
        <v/>
      </c>
      <c r="V22" s="227" t="str">
        <f>IF([2]数据总览!V22="","",[2]数据总览!V22)</f>
        <v/>
      </c>
      <c r="W22" s="227" t="str">
        <f>IF([2]数据总览!W22="","",[2]数据总览!W22)</f>
        <v/>
      </c>
      <c r="X22" s="227" t="str">
        <f>IF([2]数据总览!X22="","",[2]数据总览!X22)</f>
        <v/>
      </c>
      <c r="Y22" s="227" t="str">
        <f>IF([2]数据总览!Y22="","",[2]数据总览!Y22)</f>
        <v/>
      </c>
      <c r="Z22" s="227" t="str">
        <f>IF([2]数据总览!Z22="","",[2]数据总览!Z22)</f>
        <v/>
      </c>
      <c r="AA22" s="227">
        <f>IF([2]数据总览!AA22="","",[2]数据总览!AA22)</f>
        <v>17</v>
      </c>
      <c r="AB22" s="227">
        <f>IF([2]数据总览!AB22="","",[2]数据总览!AB22)</f>
        <v>0.30560956296763958</v>
      </c>
      <c r="AC22" s="227">
        <f>IF([2]数据总览!AC22="","",[2]数据总览!AC22)</f>
        <v>0.67522120491395843</v>
      </c>
      <c r="AD22" s="227">
        <f>IF([2]数据总览!AD22="","",[2]数据总览!AD22)</f>
        <v>0.89759604103329849</v>
      </c>
      <c r="AE22" s="227">
        <f>IF([2]数据总览!AE22="","",[2]数据总览!AE22)</f>
        <v>1</v>
      </c>
      <c r="AF22" s="227">
        <f>IF([2]数据总览!AF22="","",[2]数据总览!AF22)</f>
        <v>0.53754701237052249</v>
      </c>
      <c r="AG22" s="227">
        <f>IF([2]数据总览!AG22="","",[2]数据总览!AG22)</f>
        <v>0.59402650614244812</v>
      </c>
      <c r="AH22" s="227">
        <f>IF([2]数据总览!AH22="","",[2]数据总览!AH22)</f>
        <v>0.90399628846871727</v>
      </c>
      <c r="AI22" s="227">
        <f>IF([2]数据总览!AI22="","",[2]数据总览!AI22)</f>
        <v>0.90399628846871727</v>
      </c>
      <c r="AJ22" s="227" t="str">
        <f>IF([2]数据总览!AJ22="","",[2]数据总览!AJ22)</f>
        <v/>
      </c>
      <c r="AK22" s="227" t="str">
        <f>IF([2]数据总览!AK22="","",[2]数据总览!AK22)</f>
        <v/>
      </c>
      <c r="AL22" s="227" t="str">
        <f>IF([2]数据总览!AL22="","",[2]数据总览!AL22)</f>
        <v/>
      </c>
      <c r="AM22" s="227">
        <f>IF([2]数据总览!AM22="","",[2]数据总览!AM22)</f>
        <v>0.5</v>
      </c>
      <c r="AN22" s="227">
        <f>IF([2]数据总览!AN22="","",[2]数据总览!AN22)</f>
        <v>0.5</v>
      </c>
      <c r="AO22" s="227">
        <f>IF([2]数据总览!AO22="","",[2]数据总览!AO22)</f>
        <v>0.5</v>
      </c>
      <c r="AP22" s="227">
        <f>IF([2]数据总览!AP22="","",[2]数据总览!AP22)</f>
        <v>0.5</v>
      </c>
      <c r="AQ22" s="227">
        <f>IF([2]数据总览!AQ22="","",[2]数据总览!AQ22)</f>
        <v>0.5</v>
      </c>
      <c r="AR22" s="227">
        <f>IF([2]数据总览!AR22="","",[2]数据总览!AR22)</f>
        <v>0.5</v>
      </c>
      <c r="AS22" s="227">
        <f>IF([2]数据总览!AS22="","",[2]数据总览!AS22)</f>
        <v>0.5</v>
      </c>
      <c r="AT22" s="227">
        <f>IF([2]数据总览!AT22="","",[2]数据总览!AT22)</f>
        <v>0.5</v>
      </c>
      <c r="AU22" s="227" t="str">
        <f>IF([2]数据总览!AU22="","",[2]数据总览!AU22)</f>
        <v/>
      </c>
      <c r="AV22" s="227">
        <f>IF([2]数据总览!AV22="","",[2]数据总览!AV22)</f>
        <v>0.78069483261666583</v>
      </c>
      <c r="AW22" s="227">
        <f>IF([2]数据总览!AW22="","",[2]数据总览!AW22)</f>
        <v>0.77175740962172634</v>
      </c>
      <c r="AX22" s="227">
        <f>IF([2]数据总览!AX22="","",[2]数据总览!AX22)</f>
        <v>0.73412578849291121</v>
      </c>
      <c r="AY22" s="227">
        <f>IF([2]数据总览!AY22="","",[2]数据总览!AY22)</f>
        <v>0.79820725429321926</v>
      </c>
      <c r="AZ22" s="227">
        <f>IF([2]数据总览!AZ22="","",[2]数据总览!AZ22)</f>
        <v>0.78326139748739909</v>
      </c>
      <c r="BA22" s="227">
        <f>IF([2]数据总览!BA22="","",[2]数据总览!BA22)</f>
        <v>0.77242084437660863</v>
      </c>
      <c r="BB22" s="227">
        <f>IF([2]数据总览!BB22="","",[2]数据总览!BB22)</f>
        <v>0.73136551502483815</v>
      </c>
      <c r="BC22" s="227">
        <f>IF([2]数据总览!BC22="","",[2]数据总览!BC22)</f>
        <v>0.7987424475853383</v>
      </c>
      <c r="BD22" s="227" t="str">
        <f>IF([2]数据总览!BD22="","",[2]数据总览!BD22)</f>
        <v/>
      </c>
      <c r="BE22" s="227">
        <f>IF([2]数据总览!BE22="","",[2]数据总览!BE22)</f>
        <v>0.60917484811202882</v>
      </c>
      <c r="BF22" s="227">
        <f>IF([2]数据总览!BF22="","",[2]数据总览!BF22)</f>
        <v>0.35187375671982984</v>
      </c>
      <c r="BG22" s="227">
        <f>IF([2]数据总览!BG22="","",[2]数据总览!BG22)</f>
        <v>0.36928613818689371</v>
      </c>
      <c r="BH22" s="227">
        <f>IF([2]数据总览!BH22="","",[2]数据总览!BH22)</f>
        <v>0.37056264576767567</v>
      </c>
      <c r="BI22" s="227">
        <f>IF([2]数据总览!BI22="","",[2]数据总览!BI22)</f>
        <v>0.27285656530799185</v>
      </c>
      <c r="BJ22" s="227">
        <f>IF([2]数据总览!BJ22="","",[2]数据总览!BJ22)</f>
        <v>0.35065281262185571</v>
      </c>
      <c r="BK22" s="227">
        <f>IF([2]数据总览!BK22="","",[2]数据总览!BK22)</f>
        <v>0.37460345908096754</v>
      </c>
      <c r="BL22" s="227">
        <f>IF([2]数据总览!BL22="","",[2]数据总览!BL22)</f>
        <v>0.36921321462102791</v>
      </c>
      <c r="BM22" s="227" t="str">
        <f>IF([2]数据总览!BM22="","",[2]数据总览!BM22)</f>
        <v/>
      </c>
      <c r="BN22" s="227">
        <f>IF([2]数据总览!BN22="","",[2]数据总览!BN22)</f>
        <v>166.65370488776648</v>
      </c>
      <c r="BO22" s="227">
        <f>IF([2]数据总览!BO22="","",[2]数据总览!BO22)</f>
        <v>77.946910820649961</v>
      </c>
      <c r="BP22" s="227">
        <f>IF([2]数据总览!BP22="","",[2]数据总览!BP22)</f>
        <v>24.576950152008362</v>
      </c>
      <c r="BQ22" s="227">
        <f>IF([2]数据总览!BQ22="","",[2]数据总览!BQ22)</f>
        <v>0</v>
      </c>
      <c r="BR22" s="227" t="str">
        <f>IF([2]数据总览!BR22="","",[2]数据总览!BR22)</f>
        <v/>
      </c>
      <c r="BS22" s="227">
        <f>IF([2]数据总览!BS22="","",[2]数据总览!BS22)</f>
        <v>4.9068937427377408</v>
      </c>
      <c r="BT22" s="227">
        <f>IF([2]数据总览!BT22="","",[2]数据总览!BT22)</f>
        <v>3.6718813992675319</v>
      </c>
      <c r="BU22" s="227">
        <f>IF([2]数据总览!BU22="","",[2]数据总览!BU22)</f>
        <v>3.3356681868694826</v>
      </c>
      <c r="BV22" s="227">
        <f>IF([2]数据总览!BV22="","",[2]数据总览!BV22)</f>
        <v>3.5037747930685073</v>
      </c>
      <c r="BW22" s="227" t="str">
        <f>IF([2]数据总览!BW22="","",[2]数据总览!BW22)</f>
        <v/>
      </c>
      <c r="BX22" s="227" t="str">
        <f>IF([2]数据总览!BX22="","",[2]数据总览!BX22)</f>
        <v/>
      </c>
      <c r="BY22" s="227" t="str">
        <f>IF([2]数据总览!BY22="","",[2]数据总览!BY22)</f>
        <v/>
      </c>
      <c r="BZ22" s="227" t="str">
        <f>IF([2]数据总览!BZ22="","",[2]数据总览!BZ22)</f>
        <v/>
      </c>
      <c r="CA22" s="227" t="str">
        <f>IF([2]数据总览!CA22="","",[2]数据总览!CA22)</f>
        <v/>
      </c>
      <c r="CB22" s="227" t="str">
        <f>IF([2]数据总览!CB22="","",[2]数据总览!CB22)</f>
        <v/>
      </c>
      <c r="CC22" s="227" t="str">
        <f>IF([2]数据总览!CC22="","",[2]数据总览!CC22)</f>
        <v>2.游戏中实际的攻击会乘以4，因此实际的伤害公式中会除以4</v>
      </c>
      <c r="CD22" s="227" t="str">
        <f>IF([2]数据总览!CD22="","",[2]数据总览!CD22)</f>
        <v/>
      </c>
      <c r="CE22" s="227" t="str">
        <f>IF([2]数据总览!CE22="","",[2]数据总览!CE22)</f>
        <v/>
      </c>
      <c r="CF22" s="227" t="str">
        <f>IF([2]数据总览!CF22="","",[2]数据总览!CF22)</f>
        <v/>
      </c>
      <c r="CG22" s="227" t="str">
        <f>IF([2]数据总览!CG22="","",[2]数据总览!CG22)</f>
        <v/>
      </c>
      <c r="CH22" s="227" t="str">
        <f>IF([2]数据总览!CH22="","",[2]数据总览!CH22)</f>
        <v/>
      </c>
      <c r="CI22" s="227" t="str">
        <f>IF([2]数据总览!CI22="","",[2]数据总览!CI22)</f>
        <v/>
      </c>
      <c r="CJ22" s="227" t="str">
        <f>IF([2]数据总览!CJ22="","",[2]数据总览!CJ22)</f>
        <v/>
      </c>
      <c r="CK22" s="227" t="str">
        <f>IF([2]数据总览!CK22="","",[2]数据总览!CK22)</f>
        <v/>
      </c>
      <c r="CL22" s="227" t="str">
        <f>IF([2]数据总览!CL22="","",[2]数据总览!CL22)</f>
        <v/>
      </c>
      <c r="CM22" s="227" t="str">
        <f>IF([2]数据总览!CM22="","",[2]数据总览!CM22)</f>
        <v/>
      </c>
      <c r="CN22" s="227" t="str">
        <f>IF([2]数据总览!CN22="","",[2]数据总览!CN22)</f>
        <v/>
      </c>
      <c r="CO22" s="227" t="str">
        <f>IF([2]数据总览!CO22="","",[2]数据总览!CO22)</f>
        <v/>
      </c>
      <c r="CP22" s="227" t="str">
        <f>IF([2]数据总览!CP22="","",[2]数据总览!CP22)</f>
        <v/>
      </c>
      <c r="CQ22" s="227" t="str">
        <f>IF([2]数据总览!CQ22="","",[2]数据总览!CQ22)</f>
        <v>军师</v>
      </c>
      <c r="CR22" s="227">
        <f>IF([2]数据总览!CR22="","",[2]数据总览!CR22)</f>
        <v>240</v>
      </c>
      <c r="CS22" s="227">
        <f>IF([2]数据总览!CS22="","",[2]数据总览!CS22)</f>
        <v>240</v>
      </c>
      <c r="CT22" s="227" t="str">
        <f>IF([2]数据总览!CT22="","",[2]数据总览!CT22)</f>
        <v/>
      </c>
      <c r="CU22" s="227" t="str">
        <f>IF([2]数据总览!CU22="","",[2]数据总览!CU22)</f>
        <v/>
      </c>
      <c r="CV22" s="227" t="str">
        <f>IF([2]数据总览!CV22="","",[2]数据总览!CV22)</f>
        <v>枪兵</v>
      </c>
      <c r="CW22" s="227">
        <f>IF([2]数据总览!CW22="","",[2]数据总览!CW22)</f>
        <v>1</v>
      </c>
      <c r="CX22" s="227">
        <f>IF([2]数据总览!CX22="","",[2]数据总览!CX22)</f>
        <v>1</v>
      </c>
      <c r="CY22" s="227" t="str">
        <f>IF([2]数据总览!CY22="","",[2]数据总览!CY22)</f>
        <v/>
      </c>
      <c r="CZ22" s="227" t="str">
        <f>IF([2]数据总览!CZ22="","",[2]数据总览!CZ22)</f>
        <v>枪兵</v>
      </c>
      <c r="DA22" s="227">
        <f>IF([2]数据总览!DA22="","",[2]数据总览!DA22)</f>
        <v>1.1000000000000001</v>
      </c>
      <c r="DB22" s="227">
        <f>IF([2]数据总览!DB22="","",[2]数据总览!DB22)</f>
        <v>1</v>
      </c>
      <c r="DC22" s="227" t="str">
        <f>IF([2]数据总览!DC22="","",[2]数据总览!DC22)</f>
        <v/>
      </c>
      <c r="DD22" s="227" t="str">
        <f>IF([2]数据总览!DD22="","",[2]数据总览!DD22)</f>
        <v/>
      </c>
      <c r="DE22" s="227" t="str">
        <f>IF([2]数据总览!DE22="","",[2]数据总览!DE22)</f>
        <v/>
      </c>
      <c r="DF22" s="227" t="str">
        <f>IF([2]数据总览!DF22="","",[2]数据总览!DF22)</f>
        <v/>
      </c>
      <c r="DG22" s="227" t="str">
        <f>IF([2]数据总览!DG22="","",[2]数据总览!DG22)</f>
        <v/>
      </c>
      <c r="DH22" s="227" t="str">
        <f>IF([2]数据总览!DH22="","",[2]数据总览!DH22)</f>
        <v/>
      </c>
      <c r="DI22" s="227" t="str">
        <f>IF([2]数据总览!DI22="","",[2]数据总览!DI22)</f>
        <v/>
      </c>
      <c r="DJ22" s="227" t="str">
        <f>IF([2]数据总览!DJ22="","",[2]数据总览!DJ22)</f>
        <v/>
      </c>
      <c r="DK22" s="227" t="str">
        <f>IF([2]数据总览!DK22="","",[2]数据总览!DK22)</f>
        <v/>
      </c>
      <c r="DL22" s="227" t="str">
        <f>IF([2]数据总览!DL22="","",[2]数据总览!DL22)</f>
        <v/>
      </c>
      <c r="DM22" s="227" t="str">
        <f>IF([2]数据总览!DM22="","",[2]数据总览!DM22)</f>
        <v/>
      </c>
      <c r="DN22" s="227" t="str">
        <f>IF([2]数据总览!DN22="","",[2]数据总览!DN22)</f>
        <v/>
      </c>
      <c r="DO22" s="227" t="str">
        <f>IF([2]数据总览!DO22="","",[2]数据总览!DO22)</f>
        <v/>
      </c>
      <c r="DP22" s="227" t="str">
        <f>IF([2]数据总览!DP22="","",[2]数据总览!DP22)</f>
        <v/>
      </c>
      <c r="DQ22" s="227" t="str">
        <f>IF([2]数据总览!DQ22="","",[2]数据总览!DQ22)</f>
        <v/>
      </c>
      <c r="DR22" s="227" t="str">
        <f>IF([2]数据总览!DR22="","",[2]数据总览!DR22)</f>
        <v/>
      </c>
      <c r="DS22" s="227" t="str">
        <f>IF([2]数据总览!DS22="","",[2]数据总览!DS22)</f>
        <v/>
      </c>
      <c r="DT22" s="227" t="str">
        <f>IF([2]数据总览!DT22="","",[2]数据总览!DT22)</f>
        <v/>
      </c>
      <c r="DU22" s="227" t="str">
        <f>IF([2]数据总览!DU22="","",[2]数据总览!DU22)</f>
        <v/>
      </c>
      <c r="DV22" s="227" t="str">
        <f>IF([2]数据总览!DV22="","",[2]数据总览!DV22)</f>
        <v/>
      </c>
      <c r="DW22" s="227" t="str">
        <f>IF([2]数据总览!DW22="","",[2]数据总览!DW22)</f>
        <v/>
      </c>
      <c r="DX22" s="227" t="str">
        <f>IF([2]数据总览!DX22="","",[2]数据总览!DX22)</f>
        <v/>
      </c>
      <c r="DY22" s="227" t="str">
        <f>IF([2]数据总览!DY22="","",[2]数据总览!DY22)</f>
        <v/>
      </c>
      <c r="DZ22" s="227" t="str">
        <f>IF([2]数据总览!DZ22="","",[2]数据总览!DZ22)</f>
        <v/>
      </c>
      <c r="EA22" s="227" t="str">
        <f>IF([2]数据总览!EA22="","",[2]数据总览!EA22)</f>
        <v/>
      </c>
      <c r="EB22" s="227" t="str">
        <f>IF([2]数据总览!EB22="","",[2]数据总览!EB22)</f>
        <v/>
      </c>
      <c r="EC22" s="227" t="str">
        <f>IF([2]数据总览!EC22="","",[2]数据总览!EC22)</f>
        <v/>
      </c>
      <c r="ED22" s="227" t="str">
        <f>IF([2]数据总览!ED22="","",[2]数据总览!ED22)</f>
        <v/>
      </c>
      <c r="EE22" s="227" t="str">
        <f>IF([2]数据总览!EE22="","",[2]数据总览!EE22)</f>
        <v/>
      </c>
      <c r="EF22" s="227" t="str">
        <f>IF([2]数据总览!EF22="","",[2]数据总览!EF22)</f>
        <v/>
      </c>
      <c r="EG22" s="227" t="str">
        <f>IF([2]数据总览!EG22="","",[2]数据总览!EG22)</f>
        <v/>
      </c>
      <c r="EH22" s="227" t="str">
        <f>IF([2]数据总览!EH22="","",[2]数据总览!EH22)</f>
        <v/>
      </c>
      <c r="EI22" s="227" t="str">
        <f>IF([2]数据总览!EI22="","",[2]数据总览!EI22)</f>
        <v/>
      </c>
      <c r="EJ22" s="227" t="str">
        <f>IF([2]数据总览!EJ22="","",[2]数据总览!EJ22)</f>
        <v/>
      </c>
      <c r="EK22" s="227" t="str">
        <f>IF([2]数据总览!EK22="","",[2]数据总览!EK22)</f>
        <v/>
      </c>
      <c r="EL22" s="227" t="str">
        <f>IF([2]数据总览!EL22="","",[2]数据总览!EL22)</f>
        <v/>
      </c>
      <c r="EM22" s="227" t="str">
        <f>IF([2]数据总览!EM22="","",[2]数据总览!EM22)</f>
        <v/>
      </c>
      <c r="EN22" s="227" t="str">
        <f>IF([2]数据总览!EN22="","",[2]数据总览!EN22)</f>
        <v/>
      </c>
      <c r="EO22" s="227" t="str">
        <f>IF([2]数据总览!EO22="","",[2]数据总览!EO22)</f>
        <v/>
      </c>
      <c r="EP22" s="227" t="str">
        <f>IF([2]数据总览!EP22="","",[2]数据总览!EP22)</f>
        <v/>
      </c>
      <c r="EQ22" s="227" t="str">
        <f>IF([2]数据总览!EQ22="","",[2]数据总览!EQ22)</f>
        <v/>
      </c>
      <c r="ER22" s="227" t="str">
        <f>IF([2]数据总览!ER22="","",[2]数据总览!ER22)</f>
        <v/>
      </c>
      <c r="ES22" s="227" t="str">
        <f>IF([2]数据总览!ES22="","",[2]数据总览!ES22)</f>
        <v/>
      </c>
      <c r="ET22" s="227" t="str">
        <f>IF([2]数据总览!ET22="","",[2]数据总览!ET22)</f>
        <v/>
      </c>
      <c r="EU22" s="227" t="str">
        <f>IF([2]数据总览!EU22="","",[2]数据总览!EU22)</f>
        <v/>
      </c>
      <c r="EV22" s="227" t="str">
        <f>IF([2]数据总览!EV22="","",[2]数据总览!EV22)</f>
        <v/>
      </c>
      <c r="EW22" s="227" t="str">
        <f>IF([2]数据总览!EW22="","",[2]数据总览!EW22)</f>
        <v/>
      </c>
      <c r="EX22" s="227" t="str">
        <f>IF([2]数据总览!EX22="","",[2]数据总览!EX22)</f>
        <v/>
      </c>
      <c r="EY22" s="227" t="str">
        <f>IF([2]数据总览!EY22="","",[2]数据总览!EY22)</f>
        <v/>
      </c>
      <c r="EZ22" s="227" t="str">
        <f>IF([2]数据总览!EZ22="","",[2]数据总览!EZ22)</f>
        <v/>
      </c>
      <c r="FA22" s="227" t="str">
        <f>IF([2]数据总览!FA22="","",[2]数据总览!FA22)</f>
        <v/>
      </c>
    </row>
    <row r="23" spans="1:157" ht="13.5" customHeight="1">
      <c r="A23" s="227" t="str">
        <f>IF([2]数据总览!A23="","",[2]数据总览!A23)</f>
        <v/>
      </c>
      <c r="B23" s="227" t="str">
        <f>IF([2]数据总览!B23="","",[2]数据总览!B23)</f>
        <v/>
      </c>
      <c r="C23" s="227" t="str">
        <f>IF([2]数据总览!C23="","",[2]数据总览!C23)</f>
        <v>14星</v>
      </c>
      <c r="D23" s="227">
        <f>IF([2]数据总览!D23="","",[2]数据总览!D23)</f>
        <v>0.21</v>
      </c>
      <c r="E23" s="227">
        <f>IF([2]数据总览!E23="","",[2]数据总览!E23)</f>
        <v>0.48</v>
      </c>
      <c r="F23" s="227">
        <f>IF([2]数据总览!F23="","",[2]数据总览!F23)</f>
        <v>0.8</v>
      </c>
      <c r="G23" s="227">
        <f>IF([2]数据总览!G23="","",[2]数据总览!G23)</f>
        <v>1.224</v>
      </c>
      <c r="H23" s="227">
        <f>IF([2]数据总览!H23="","",[2]数据总览!H23)</f>
        <v>1.4220000000000002</v>
      </c>
      <c r="I23" s="227">
        <f>IF([2]数据总览!I23="","",[2]数据总览!I23)</f>
        <v>1.62</v>
      </c>
      <c r="J23" s="227"/>
      <c r="K23" s="227">
        <f>IF([2]数据总览!K23="","",[2]数据总览!K23)</f>
        <v>8</v>
      </c>
      <c r="L23" s="227">
        <f>IF([2]数据总览!L23="","",[2]数据总览!L23)</f>
        <v>0.7</v>
      </c>
      <c r="M23" s="227">
        <f>IF([2]数据总览!M23="","",[2]数据总览!M23)</f>
        <v>0</v>
      </c>
      <c r="N23" s="227" t="str">
        <f>IF([2]数据总览!N23="","",[2]数据总览!N23)</f>
        <v/>
      </c>
      <c r="O23" s="227" t="str">
        <f>IF([2]数据总览!O23="","",[2]数据总览!O23)</f>
        <v/>
      </c>
      <c r="P23" s="227" t="str">
        <f>IF([2]数据总览!P23="","",[2]数据总览!P23)</f>
        <v/>
      </c>
      <c r="Q23" s="227" t="str">
        <f>IF([2]数据总览!Q23="","",[2]数据总览!Q23)</f>
        <v/>
      </c>
      <c r="R23" s="227" t="str">
        <f>IF([2]数据总览!R23="","",[2]数据总览!R23)</f>
        <v/>
      </c>
      <c r="S23" s="227" t="str">
        <f>IF([2]数据总览!S23="","",[2]数据总览!S23)</f>
        <v/>
      </c>
      <c r="T23" s="227" t="str">
        <f>IF([2]数据总览!T23="","",[2]数据总览!T23)</f>
        <v/>
      </c>
      <c r="U23" s="227" t="str">
        <f>IF([2]数据总览!U23="","",[2]数据总览!U23)</f>
        <v/>
      </c>
      <c r="V23" s="227" t="str">
        <f>IF([2]数据总览!V23="","",[2]数据总览!V23)</f>
        <v/>
      </c>
      <c r="W23" s="227" t="str">
        <f>IF([2]数据总览!W23="","",[2]数据总览!W23)</f>
        <v/>
      </c>
      <c r="X23" s="227" t="str">
        <f>IF([2]数据总览!X23="","",[2]数据总览!X23)</f>
        <v/>
      </c>
      <c r="Y23" s="227" t="str">
        <f>IF([2]数据总览!Y23="","",[2]数据总览!Y23)</f>
        <v/>
      </c>
      <c r="Z23" s="227" t="str">
        <f>IF([2]数据总览!Z23="","",[2]数据总览!Z23)</f>
        <v/>
      </c>
      <c r="AA23" s="227">
        <f>IF([2]数据总览!AA23="","",[2]数据总览!AA23)</f>
        <v>18</v>
      </c>
      <c r="AB23" s="227">
        <f>IF([2]数据总览!AB23="","",[2]数据总览!AB23)</f>
        <v>0.25282486394453946</v>
      </c>
      <c r="AC23" s="227">
        <f>IF([2]数据总览!AC23="","",[2]数据总览!AC23)</f>
        <v>0.65847675056495303</v>
      </c>
      <c r="AD23" s="227">
        <f>IF([2]数据总览!AD23="","",[2]数据总览!AD23)</f>
        <v>0.89221223283665629</v>
      </c>
      <c r="AE23" s="227">
        <f>IF([2]数据总览!AE23="","",[2]数据总览!AE23)</f>
        <v>1</v>
      </c>
      <c r="AF23" s="227">
        <f>IF([2]数据总览!AF23="","",[2]数据总览!AF23)</f>
        <v>0.52844805514825777</v>
      </c>
      <c r="AG23" s="227">
        <f>IF([2]数据总览!AG23="","",[2]数据总览!AG23)</f>
        <v>0.5730959382061912</v>
      </c>
      <c r="AH23" s="227">
        <f>IF([2]数据总览!AH23="","",[2]数据总览!AH23)</f>
        <v>0.89894896828436532</v>
      </c>
      <c r="AI23" s="227">
        <f>IF([2]数据总览!AI23="","",[2]数据总览!AI23)</f>
        <v>0.89894896828436532</v>
      </c>
      <c r="AJ23" s="227" t="str">
        <f>IF([2]数据总览!AJ23="","",[2]数据总览!AJ23)</f>
        <v/>
      </c>
      <c r="AK23" s="227" t="str">
        <f>IF([2]数据总览!AK23="","",[2]数据总览!AK23)</f>
        <v/>
      </c>
      <c r="AL23" s="227" t="str">
        <f>IF([2]数据总览!AL23="","",[2]数据总览!AL23)</f>
        <v/>
      </c>
      <c r="AM23" s="227">
        <f>IF([2]数据总览!AM23="","",[2]数据总览!AM23)</f>
        <v>0.5</v>
      </c>
      <c r="AN23" s="227">
        <f>IF([2]数据总览!AN23="","",[2]数据总览!AN23)</f>
        <v>0.5</v>
      </c>
      <c r="AO23" s="227">
        <f>IF([2]数据总览!AO23="","",[2]数据总览!AO23)</f>
        <v>0.5</v>
      </c>
      <c r="AP23" s="227">
        <f>IF([2]数据总览!AP23="","",[2]数据总览!AP23)</f>
        <v>0.5</v>
      </c>
      <c r="AQ23" s="227">
        <f>IF([2]数据总览!AQ23="","",[2]数据总览!AQ23)</f>
        <v>0.5</v>
      </c>
      <c r="AR23" s="227">
        <f>IF([2]数据总览!AR23="","",[2]数据总览!AR23)</f>
        <v>0.5</v>
      </c>
      <c r="AS23" s="227">
        <f>IF([2]数据总览!AS23="","",[2]数据总览!AS23)</f>
        <v>0.5</v>
      </c>
      <c r="AT23" s="227">
        <f>IF([2]数据总览!AT23="","",[2]数据总览!AT23)</f>
        <v>0.5</v>
      </c>
      <c r="AU23" s="227" t="str">
        <f>IF([2]数据总览!AU23="","",[2]数据总览!AU23)</f>
        <v/>
      </c>
      <c r="AV23" s="227">
        <f>IF([2]数据总览!AV23="","",[2]数据总览!AV23)</f>
        <v>0.76684440444320578</v>
      </c>
      <c r="AW23" s="227">
        <f>IF([2]数据总览!AW23="","",[2]数据总览!AW23)</f>
        <v>0.75906388118810786</v>
      </c>
      <c r="AX23" s="227">
        <f>IF([2]数据总览!AX23="","",[2]数据总览!AX23)</f>
        <v>0.71925929570747438</v>
      </c>
      <c r="AY23" s="227">
        <f>IF([2]数据总览!AY23="","",[2]数据总览!AY23)</f>
        <v>0.78668734763106585</v>
      </c>
      <c r="AZ23" s="227">
        <f>IF([2]数据总览!AZ23="","",[2]数据总览!AZ23)</f>
        <v>0.76959911439284556</v>
      </c>
      <c r="BA23" s="227">
        <f>IF([2]数据总览!BA23="","",[2]数据总览!BA23)</f>
        <v>0.75977030507586762</v>
      </c>
      <c r="BB23" s="227">
        <f>IF([2]数据总览!BB23="","",[2]数据总览!BB23)</f>
        <v>0.71631408200288749</v>
      </c>
      <c r="BC23" s="227">
        <f>IF([2]数据总览!BC23="","",[2]数据总览!BC23)</f>
        <v>0.78725721463388021</v>
      </c>
      <c r="BD23" s="227" t="str">
        <f>IF([2]数据总览!BD23="","",[2]数据总览!BD23)</f>
        <v/>
      </c>
      <c r="BE23" s="227">
        <f>IF([2]数据总览!BE23="","",[2]数据总览!BE23)</f>
        <v>0.63831633896233742</v>
      </c>
      <c r="BF23" s="227">
        <f>IF([2]数据总览!BF23="","",[2]数据总览!BF23)</f>
        <v>0.36867599890641517</v>
      </c>
      <c r="BG23" s="227">
        <f>IF([2]数据总览!BG23="","",[2]数据总览!BG23)</f>
        <v>0.38636522422851027</v>
      </c>
      <c r="BH23" s="227">
        <f>IF([2]数据总览!BH23="","",[2]数据总览!BH23)</f>
        <v>0.38861364778794122</v>
      </c>
      <c r="BI23" s="227">
        <f>IF([2]数据总览!BI23="","",[2]数据总览!BI23)</f>
        <v>0.28593824863046313</v>
      </c>
      <c r="BJ23" s="227">
        <f>IF([2]数据总览!BJ23="","",[2]数据总览!BJ23)</f>
        <v>0.36740616246713426</v>
      </c>
      <c r="BK23" s="227">
        <f>IF([2]数据总览!BK23="","",[2]数据总览!BK23)</f>
        <v>0.3918843718272832</v>
      </c>
      <c r="BL23" s="227">
        <f>IF([2]数据总览!BL23="","",[2]数据总览!BL23)</f>
        <v>0.38720623549496391</v>
      </c>
      <c r="BM23" s="227" t="str">
        <f>IF([2]数据总览!BM23="","",[2]数据总览!BM23)</f>
        <v/>
      </c>
      <c r="BN23" s="227">
        <f>IF([2]数据总览!BN23="","",[2]数据总览!BN23)</f>
        <v>179.32203265331054</v>
      </c>
      <c r="BO23" s="227">
        <f>IF([2]数据总览!BO23="","",[2]数据总览!BO23)</f>
        <v>81.965579864411268</v>
      </c>
      <c r="BP23" s="227">
        <f>IF([2]数据总览!BP23="","",[2]数据总览!BP23)</f>
        <v>25.869064119202488</v>
      </c>
      <c r="BQ23" s="227">
        <f>IF([2]数据总览!BQ23="","",[2]数据总览!BQ23)</f>
        <v>0</v>
      </c>
      <c r="BR23" s="227" t="str">
        <f>IF([2]数据总览!BR23="","",[2]数据总览!BR23)</f>
        <v/>
      </c>
      <c r="BS23" s="227">
        <f>IF([2]数据总览!BS23="","",[2]数据总览!BS23)</f>
        <v>4.8847692118278481</v>
      </c>
      <c r="BT23" s="227">
        <f>IF([2]数据总览!BT23="","",[2]数据总览!BT23)</f>
        <v>3.6172737767490131</v>
      </c>
      <c r="BU23" s="227">
        <f>IF([2]数据总览!BU23="","",[2]数据总览!BU23)</f>
        <v>3.2403932537374018</v>
      </c>
      <c r="BV23" s="227">
        <f>IF([2]数据总览!BV23="","",[2]数据总览!BV23)</f>
        <v>3.4288335152432072</v>
      </c>
      <c r="BW23" s="227" t="str">
        <f>IF([2]数据总览!BW23="","",[2]数据总览!BW23)</f>
        <v/>
      </c>
      <c r="BX23" s="227" t="str">
        <f>IF([2]数据总览!BX23="","",[2]数据总览!BX23)</f>
        <v/>
      </c>
      <c r="BY23" s="227" t="str">
        <f>IF([2]数据总览!BY23="","",[2]数据总览!BY23)</f>
        <v/>
      </c>
      <c r="BZ23" s="227" t="str">
        <f>IF([2]数据总览!BZ23="","",[2]数据总览!BZ23)</f>
        <v/>
      </c>
      <c r="CA23" s="227" t="str">
        <f>IF([2]数据总览!CA23="","",[2]数据总览!CA23)</f>
        <v/>
      </c>
      <c r="CB23" s="227" t="str">
        <f>IF([2]数据总览!CB23="","",[2]数据总览!CB23)</f>
        <v/>
      </c>
      <c r="CC23" s="227" t="str">
        <f>IF([2]数据总览!CC23="","",[2]数据总览!CC23)</f>
        <v>3.士兵的生命会乘以2，因为士气还会带来一部分生存降低</v>
      </c>
      <c r="CD23" s="227" t="str">
        <f>IF([2]数据总览!CD23="","",[2]数据总览!CD23)</f>
        <v/>
      </c>
      <c r="CE23" s="227" t="str">
        <f>IF([2]数据总览!CE23="","",[2]数据总览!CE23)</f>
        <v/>
      </c>
      <c r="CF23" s="227" t="str">
        <f>IF([2]数据总览!CF23="","",[2]数据总览!CF23)</f>
        <v/>
      </c>
      <c r="CG23" s="227" t="str">
        <f>IF([2]数据总览!CG23="","",[2]数据总览!CG23)</f>
        <v/>
      </c>
      <c r="CH23" s="227" t="str">
        <f>IF([2]数据总览!CH23="","",[2]数据总览!CH23)</f>
        <v/>
      </c>
      <c r="CI23" s="227" t="str">
        <f>IF([2]数据总览!CI23="","",[2]数据总览!CI23)</f>
        <v/>
      </c>
      <c r="CJ23" s="227" t="str">
        <f>IF([2]数据总览!CJ23="","",[2]数据总览!CJ23)</f>
        <v/>
      </c>
      <c r="CK23" s="227" t="str">
        <f>IF([2]数据总览!CK23="","",[2]数据总览!CK23)</f>
        <v/>
      </c>
      <c r="CL23" s="227" t="str">
        <f>IF([2]数据总览!CL23="","",[2]数据总览!CL23)</f>
        <v/>
      </c>
      <c r="CM23" s="227" t="str">
        <f>IF([2]数据总览!CM23="","",[2]数据总览!CM23)</f>
        <v/>
      </c>
      <c r="CN23" s="227" t="str">
        <f>IF([2]数据总览!CN23="","",[2]数据总览!CN23)</f>
        <v/>
      </c>
      <c r="CO23" s="227" t="str">
        <f>IF([2]数据总览!CO23="","",[2]数据总览!CO23)</f>
        <v/>
      </c>
      <c r="CP23" s="227" t="str">
        <f>IF([2]数据总览!CP23="","",[2]数据总览!CP23)</f>
        <v/>
      </c>
      <c r="CQ23" s="227" t="str">
        <f>IF([2]数据总览!CQ23="","",[2]数据总览!CQ23)</f>
        <v/>
      </c>
      <c r="CR23" s="227" t="str">
        <f>IF([2]数据总览!CR23="","",[2]数据总览!CR23)</f>
        <v/>
      </c>
      <c r="CS23" s="227" t="str">
        <f>IF([2]数据总览!CS23="","",[2]数据总览!CS23)</f>
        <v/>
      </c>
      <c r="CT23" s="227" t="str">
        <f>IF([2]数据总览!CT23="","",[2]数据总览!CT23)</f>
        <v/>
      </c>
      <c r="CU23" s="227" t="str">
        <f>IF([2]数据总览!CU23="","",[2]数据总览!CU23)</f>
        <v/>
      </c>
      <c r="CV23" s="227" t="str">
        <f>IF([2]数据总览!CV23="","",[2]数据总览!CV23)</f>
        <v/>
      </c>
      <c r="CW23" s="227" t="str">
        <f>IF([2]数据总览!CW23="","",[2]数据总览!CW23)</f>
        <v/>
      </c>
      <c r="CX23" s="227" t="str">
        <f>IF([2]数据总览!CX23="","",[2]数据总览!CX23)</f>
        <v/>
      </c>
      <c r="CY23" s="227" t="str">
        <f>IF([2]数据总览!CY23="","",[2]数据总览!CY23)</f>
        <v/>
      </c>
      <c r="CZ23" s="227" t="str">
        <f>IF([2]数据总览!CZ23="","",[2]数据总览!CZ23)</f>
        <v/>
      </c>
      <c r="DA23" s="227" t="str">
        <f>IF([2]数据总览!DA23="","",[2]数据总览!DA23)</f>
        <v/>
      </c>
      <c r="DB23" s="227" t="str">
        <f>IF([2]数据总览!DB23="","",[2]数据总览!DB23)</f>
        <v/>
      </c>
      <c r="DC23" s="227" t="str">
        <f>IF([2]数据总览!DC23="","",[2]数据总览!DC23)</f>
        <v/>
      </c>
      <c r="DD23" s="227" t="str">
        <f>IF([2]数据总览!DD23="","",[2]数据总览!DD23)</f>
        <v/>
      </c>
      <c r="DE23" s="227" t="str">
        <f>IF([2]数据总览!DE23="","",[2]数据总览!DE23)</f>
        <v/>
      </c>
      <c r="DF23" s="227" t="str">
        <f>IF([2]数据总览!DF23="","",[2]数据总览!DF23)</f>
        <v/>
      </c>
      <c r="DG23" s="227" t="str">
        <f>IF([2]数据总览!DG23="","",[2]数据总览!DG23)</f>
        <v/>
      </c>
      <c r="DH23" s="227" t="str">
        <f>IF([2]数据总览!DH23="","",[2]数据总览!DH23)</f>
        <v/>
      </c>
      <c r="DI23" s="227" t="str">
        <f>IF([2]数据总览!DI23="","",[2]数据总览!DI23)</f>
        <v/>
      </c>
      <c r="DJ23" s="227" t="str">
        <f>IF([2]数据总览!DJ23="","",[2]数据总览!DJ23)</f>
        <v/>
      </c>
      <c r="DK23" s="227" t="str">
        <f>IF([2]数据总览!DK23="","",[2]数据总览!DK23)</f>
        <v/>
      </c>
      <c r="DL23" s="227" t="str">
        <f>IF([2]数据总览!DL23="","",[2]数据总览!DL23)</f>
        <v/>
      </c>
      <c r="DM23" s="227" t="str">
        <f>IF([2]数据总览!DM23="","",[2]数据总览!DM23)</f>
        <v/>
      </c>
      <c r="DN23" s="227" t="str">
        <f>IF([2]数据总览!DN23="","",[2]数据总览!DN23)</f>
        <v/>
      </c>
      <c r="DO23" s="227" t="str">
        <f>IF([2]数据总览!DO23="","",[2]数据总览!DO23)</f>
        <v/>
      </c>
      <c r="DP23" s="227" t="str">
        <f>IF([2]数据总览!DP23="","",[2]数据总览!DP23)</f>
        <v/>
      </c>
      <c r="DQ23" s="227" t="str">
        <f>IF([2]数据总览!DQ23="","",[2]数据总览!DQ23)</f>
        <v/>
      </c>
      <c r="DR23" s="227" t="str">
        <f>IF([2]数据总览!DR23="","",[2]数据总览!DR23)</f>
        <v/>
      </c>
      <c r="DS23" s="227" t="str">
        <f>IF([2]数据总览!DS23="","",[2]数据总览!DS23)</f>
        <v/>
      </c>
      <c r="DT23" s="227" t="str">
        <f>IF([2]数据总览!DT23="","",[2]数据总览!DT23)</f>
        <v/>
      </c>
      <c r="DU23" s="227" t="str">
        <f>IF([2]数据总览!DU23="","",[2]数据总览!DU23)</f>
        <v/>
      </c>
      <c r="DV23" s="227" t="str">
        <f>IF([2]数据总览!DV23="","",[2]数据总览!DV23)</f>
        <v/>
      </c>
      <c r="DW23" s="227" t="str">
        <f>IF([2]数据总览!DW23="","",[2]数据总览!DW23)</f>
        <v/>
      </c>
      <c r="DX23" s="227" t="str">
        <f>IF([2]数据总览!DX23="","",[2]数据总览!DX23)</f>
        <v/>
      </c>
      <c r="DY23" s="227" t="str">
        <f>IF([2]数据总览!DY23="","",[2]数据总览!DY23)</f>
        <v/>
      </c>
      <c r="DZ23" s="227" t="str">
        <f>IF([2]数据总览!DZ23="","",[2]数据总览!DZ23)</f>
        <v/>
      </c>
      <c r="EA23" s="227" t="str">
        <f>IF([2]数据总览!EA23="","",[2]数据总览!EA23)</f>
        <v/>
      </c>
      <c r="EB23" s="227" t="str">
        <f>IF([2]数据总览!EB23="","",[2]数据总览!EB23)</f>
        <v/>
      </c>
      <c r="EC23" s="227" t="str">
        <f>IF([2]数据总览!EC23="","",[2]数据总览!EC23)</f>
        <v/>
      </c>
      <c r="ED23" s="227" t="str">
        <f>IF([2]数据总览!ED23="","",[2]数据总览!ED23)</f>
        <v/>
      </c>
      <c r="EE23" s="227" t="str">
        <f>IF([2]数据总览!EE23="","",[2]数据总览!EE23)</f>
        <v/>
      </c>
      <c r="EF23" s="227" t="str">
        <f>IF([2]数据总览!EF23="","",[2]数据总览!EF23)</f>
        <v/>
      </c>
      <c r="EG23" s="227" t="str">
        <f>IF([2]数据总览!EG23="","",[2]数据总览!EG23)</f>
        <v/>
      </c>
      <c r="EH23" s="227" t="str">
        <f>IF([2]数据总览!EH23="","",[2]数据总览!EH23)</f>
        <v/>
      </c>
      <c r="EI23" s="227" t="str">
        <f>IF([2]数据总览!EI23="","",[2]数据总览!EI23)</f>
        <v/>
      </c>
      <c r="EJ23" s="227" t="str">
        <f>IF([2]数据总览!EJ23="","",[2]数据总览!EJ23)</f>
        <v/>
      </c>
      <c r="EK23" s="227" t="str">
        <f>IF([2]数据总览!EK23="","",[2]数据总览!EK23)</f>
        <v/>
      </c>
      <c r="EL23" s="227" t="str">
        <f>IF([2]数据总览!EL23="","",[2]数据总览!EL23)</f>
        <v/>
      </c>
      <c r="EM23" s="227" t="str">
        <f>IF([2]数据总览!EM23="","",[2]数据总览!EM23)</f>
        <v/>
      </c>
      <c r="EN23" s="227" t="str">
        <f>IF([2]数据总览!EN23="","",[2]数据总览!EN23)</f>
        <v/>
      </c>
      <c r="EO23" s="227" t="str">
        <f>IF([2]数据总览!EO23="","",[2]数据总览!EO23)</f>
        <v/>
      </c>
      <c r="EP23" s="227" t="str">
        <f>IF([2]数据总览!EP23="","",[2]数据总览!EP23)</f>
        <v/>
      </c>
      <c r="EQ23" s="227" t="str">
        <f>IF([2]数据总览!EQ23="","",[2]数据总览!EQ23)</f>
        <v/>
      </c>
      <c r="ER23" s="227" t="str">
        <f>IF([2]数据总览!ER23="","",[2]数据总览!ER23)</f>
        <v/>
      </c>
      <c r="ES23" s="227" t="str">
        <f>IF([2]数据总览!ES23="","",[2]数据总览!ES23)</f>
        <v/>
      </c>
      <c r="ET23" s="227" t="str">
        <f>IF([2]数据总览!ET23="","",[2]数据总览!ET23)</f>
        <v/>
      </c>
      <c r="EU23" s="227" t="str">
        <f>IF([2]数据总览!EU23="","",[2]数据总览!EU23)</f>
        <v/>
      </c>
      <c r="EV23" s="227" t="str">
        <f>IF([2]数据总览!EV23="","",[2]数据总览!EV23)</f>
        <v/>
      </c>
      <c r="EW23" s="227" t="str">
        <f>IF([2]数据总览!EW23="","",[2]数据总览!EW23)</f>
        <v/>
      </c>
      <c r="EX23" s="227" t="str">
        <f>IF([2]数据总览!EX23="","",[2]数据总览!EX23)</f>
        <v/>
      </c>
      <c r="EY23" s="227" t="str">
        <f>IF([2]数据总览!EY23="","",[2]数据总览!EY23)</f>
        <v/>
      </c>
      <c r="EZ23" s="227" t="str">
        <f>IF([2]数据总览!EZ23="","",[2]数据总览!EZ23)</f>
        <v/>
      </c>
      <c r="FA23" s="227" t="str">
        <f>IF([2]数据总览!FA23="","",[2]数据总览!FA23)</f>
        <v/>
      </c>
    </row>
    <row r="24" spans="1:157" ht="11.25">
      <c r="A24" s="227" t="str">
        <f>IF([2]数据总览!A24="","",[2]数据总览!A24)</f>
        <v/>
      </c>
      <c r="B24" s="227" t="str">
        <f>IF([2]数据总览!B24="","",[2]数据总览!B24)</f>
        <v/>
      </c>
      <c r="C24" s="227" t="str">
        <f>IF([2]数据总览!C24="","",[2]数据总览!C24)</f>
        <v>15星</v>
      </c>
      <c r="D24" s="227">
        <f>IF([2]数据总览!D24="","",[2]数据总览!D24)</f>
        <v>0.22500000000000001</v>
      </c>
      <c r="E24" s="227">
        <f>IF([2]数据总览!E24="","",[2]数据总览!E24)</f>
        <v>0.51</v>
      </c>
      <c r="F24" s="227">
        <f>IF([2]数据总览!F24="","",[2]数据总览!F24)</f>
        <v>0.85</v>
      </c>
      <c r="G24" s="227">
        <f>IF([2]数据总览!G24="","",[2]数据总览!G24)</f>
        <v>1.296</v>
      </c>
      <c r="H24" s="227">
        <f>IF([2]数据总览!H24="","",[2]数据总览!H24)</f>
        <v>1.498</v>
      </c>
      <c r="I24" s="227">
        <f>IF([2]数据总览!I24="","",[2]数据总览!I24)</f>
        <v>1.7</v>
      </c>
      <c r="J24" s="227"/>
      <c r="K24" s="227">
        <f>IF([2]数据总览!K24="","",[2]数据总览!K24)</f>
        <v>8.5</v>
      </c>
      <c r="L24" s="227">
        <f>IF([2]数据总览!L24="","",[2]数据总览!L24)</f>
        <v>0.75</v>
      </c>
      <c r="M24" s="227">
        <f>IF([2]数据总览!M24="","",[2]数据总览!M24)</f>
        <v>0</v>
      </c>
      <c r="N24" s="227" t="str">
        <f>IF([2]数据总览!N24="","",[2]数据总览!N24)</f>
        <v/>
      </c>
      <c r="O24" s="227" t="str">
        <f>IF([2]数据总览!O24="","",[2]数据总览!O24)</f>
        <v/>
      </c>
      <c r="P24" s="227" t="str">
        <f>IF([2]数据总览!P24="","",[2]数据总览!P24)</f>
        <v/>
      </c>
      <c r="Q24" s="227" t="str">
        <f>IF([2]数据总览!Q24="","",[2]数据总览!Q24)</f>
        <v/>
      </c>
      <c r="R24" s="227" t="str">
        <f>IF([2]数据总览!R24="","",[2]数据总览!R24)</f>
        <v/>
      </c>
      <c r="S24" s="227" t="str">
        <f>IF([2]数据总览!S24="","",[2]数据总览!S24)</f>
        <v/>
      </c>
      <c r="T24" s="227" t="str">
        <f>IF([2]数据总览!T24="","",[2]数据总览!T24)</f>
        <v/>
      </c>
      <c r="U24" s="227" t="str">
        <f>IF([2]数据总览!U24="","",[2]数据总览!U24)</f>
        <v/>
      </c>
      <c r="V24" s="227" t="str">
        <f>IF([2]数据总览!V24="","",[2]数据总览!V24)</f>
        <v/>
      </c>
      <c r="W24" s="227" t="str">
        <f>IF([2]数据总览!W24="","",[2]数据总览!W24)</f>
        <v/>
      </c>
      <c r="X24" s="227" t="str">
        <f>IF([2]数据总览!X24="","",[2]数据总览!X24)</f>
        <v/>
      </c>
      <c r="Y24" s="227" t="str">
        <f>IF([2]数据总览!Y24="","",[2]数据总览!Y24)</f>
        <v/>
      </c>
      <c r="Z24" s="227" t="str">
        <f>IF([2]数据总览!Z24="","",[2]数据总览!Z24)</f>
        <v/>
      </c>
      <c r="AA24" s="227">
        <f>IF([2]数据总览!AA24="","",[2]数据总览!AA24)</f>
        <v>19</v>
      </c>
      <c r="AB24" s="227">
        <f>IF([2]数据总览!AB24="","",[2]数据总览!AB24)</f>
        <v>0.2005513042302311</v>
      </c>
      <c r="AC24" s="227">
        <f>IF([2]数据总览!AC24="","",[2]数据总览!AC24)</f>
        <v>0.64197529461569436</v>
      </c>
      <c r="AD24" s="227">
        <f>IF([2]数据总览!AD24="","",[2]数据总览!AD24)</f>
        <v>0.8868919487189928</v>
      </c>
      <c r="AE24" s="227">
        <f>IF([2]数据总览!AE24="","",[2]数据总览!AE24)</f>
        <v>1</v>
      </c>
      <c r="AF24" s="227">
        <f>IF([2]数据总览!AF24="","",[2]数据总览!AF24)</f>
        <v>0.5193981648953101</v>
      </c>
      <c r="AG24" s="227">
        <f>IF([2]数据总览!AG24="","",[2]数据总览!AG24)</f>
        <v>0.55246911826961786</v>
      </c>
      <c r="AH24" s="227">
        <f>IF([2]数据总览!AH24="","",[2]数据总览!AH24)</f>
        <v>0.89396120192405581</v>
      </c>
      <c r="AI24" s="227">
        <f>IF([2]数据总览!AI24="","",[2]数据总览!AI24)</f>
        <v>0.89396120192405581</v>
      </c>
      <c r="AJ24" s="227" t="str">
        <f>IF([2]数据总览!AJ24="","",[2]数据总览!AJ24)</f>
        <v/>
      </c>
      <c r="AK24" s="227" t="str">
        <f>IF([2]数据总览!AK24="","",[2]数据总览!AK24)</f>
        <v/>
      </c>
      <c r="AL24" s="227" t="str">
        <f>IF([2]数据总览!AL24="","",[2]数据总览!AL24)</f>
        <v/>
      </c>
      <c r="AM24" s="227">
        <f>IF([2]数据总览!AM24="","",[2]数据总览!AM24)</f>
        <v>0.5</v>
      </c>
      <c r="AN24" s="227">
        <f>IF([2]数据总览!AN24="","",[2]数据总览!AN24)</f>
        <v>0.5</v>
      </c>
      <c r="AO24" s="227">
        <f>IF([2]数据总览!AO24="","",[2]数据总览!AO24)</f>
        <v>0.5</v>
      </c>
      <c r="AP24" s="227">
        <f>IF([2]数据总览!AP24="","",[2]数据总览!AP24)</f>
        <v>0.5</v>
      </c>
      <c r="AQ24" s="227">
        <f>IF([2]数据总览!AQ24="","",[2]数据总览!AQ24)</f>
        <v>0.5</v>
      </c>
      <c r="AR24" s="227">
        <f>IF([2]数据总览!AR24="","",[2]数据总览!AR24)</f>
        <v>0.5</v>
      </c>
      <c r="AS24" s="227">
        <f>IF([2]数据总览!AS24="","",[2]数据总览!AS24)</f>
        <v>0.5</v>
      </c>
      <c r="AT24" s="227">
        <f>IF([2]数据总览!AT24="","",[2]数据总览!AT24)</f>
        <v>0.5</v>
      </c>
      <c r="AU24" s="227" t="str">
        <f>IF([2]数据总览!AU24="","",[2]数据总览!AU24)</f>
        <v/>
      </c>
      <c r="AV24" s="227">
        <f>IF([2]数据总览!AV24="","",[2]数据总览!AV24)</f>
        <v>0.75314035490672904</v>
      </c>
      <c r="AW24" s="227">
        <f>IF([2]数据总览!AW24="","",[2]数据总览!AW24)</f>
        <v>0.74653149110467842</v>
      </c>
      <c r="AX24" s="227">
        <f>IF([2]数据总览!AX24="","",[2]数据总览!AX24)</f>
        <v>0.70458163078200786</v>
      </c>
      <c r="AY24" s="227">
        <f>IF([2]数据总览!AY24="","",[2]数据总览!AY24)</f>
        <v>0.77530194041538081</v>
      </c>
      <c r="AZ24" s="227">
        <f>IF([2]数据总览!AZ24="","",[2]数据总览!AZ24)</f>
        <v>0.75608520125442213</v>
      </c>
      <c r="BA24" s="227">
        <f>IF([2]数据总览!BA24="","",[2]数据总览!BA24)</f>
        <v>0.7472811830866829</v>
      </c>
      <c r="BB24" s="227">
        <f>IF([2]数据总览!BB24="","",[2]数据总览!BB24)</f>
        <v>0.70144950480589841</v>
      </c>
      <c r="BC24" s="227">
        <f>IF([2]数据总览!BC24="","",[2]数据总览!BC24)</f>
        <v>0.77590662512672903</v>
      </c>
      <c r="BD24" s="227" t="str">
        <f>IF([2]数据总览!BD24="","",[2]数据总览!BD24)</f>
        <v/>
      </c>
      <c r="BE24" s="227">
        <f>IF([2]数据总览!BE24="","",[2]数据总览!BE24)</f>
        <v>0.66693705084905763</v>
      </c>
      <c r="BF24" s="227">
        <f>IF([2]数据总览!BF24="","",[2]数据总览!BF24)</f>
        <v>0.38520083064234262</v>
      </c>
      <c r="BG24" s="227">
        <f>IF([2]数据总览!BG24="","",[2]数据总览!BG24)</f>
        <v>0.40309578352372522</v>
      </c>
      <c r="BH24" s="227">
        <f>IF([2]数据总览!BH24="","",[2]数据总览!BH24)</f>
        <v>0.4064034049702534</v>
      </c>
      <c r="BI24" s="227">
        <f>IF([2]数据总览!BI24="","",[2]数据总览!BI24)</f>
        <v>0.29879022179758463</v>
      </c>
      <c r="BJ24" s="227">
        <f>IF([2]数据总览!BJ24="","",[2]数据总览!BJ24)</f>
        <v>0.38388412035704517</v>
      </c>
      <c r="BK24" s="227">
        <f>IF([2]数据总览!BK24="","",[2]数据总览!BK24)</f>
        <v>0.40880668006196635</v>
      </c>
      <c r="BL24" s="227">
        <f>IF([2]数据总览!BL24="","",[2]数据总览!BL24)</f>
        <v>0.40493983493694957</v>
      </c>
      <c r="BM24" s="227" t="str">
        <f>IF([2]数据总览!BM24="","",[2]数据总览!BM24)</f>
        <v/>
      </c>
      <c r="BN24" s="227">
        <f>IF([2]数据总览!BN24="","",[2]数据总览!BN24)</f>
        <v>191.86768698474452</v>
      </c>
      <c r="BO24" s="227">
        <f>IF([2]数据总览!BO24="","",[2]数据总览!BO24)</f>
        <v>85.925929292233349</v>
      </c>
      <c r="BP24" s="227">
        <f>IF([2]数据总览!BP24="","",[2]数据总览!BP24)</f>
        <v>27.145932307441729</v>
      </c>
      <c r="BQ24" s="227">
        <f>IF([2]数据总览!BQ24="","",[2]数据总览!BQ24)</f>
        <v>0</v>
      </c>
      <c r="BR24" s="227" t="str">
        <f>IF([2]数据总览!BR24="","",[2]数据总览!BR24)</f>
        <v/>
      </c>
      <c r="BS24" s="227">
        <f>IF([2]数据总览!BS24="","",[2]数据总览!BS24)</f>
        <v>4.8629154615855006</v>
      </c>
      <c r="BT24" s="227">
        <f>IF([2]数据总览!BT24="","",[2]数据总览!BT24)</f>
        <v>3.5632562473585181</v>
      </c>
      <c r="BU24" s="227">
        <f>IF([2]数据总览!BU24="","",[2]数据总览!BU24)</f>
        <v>3.1461572516417018</v>
      </c>
      <c r="BV24" s="227">
        <f>IF([2]数据总览!BV24="","",[2]数据总览!BV24)</f>
        <v>3.3547067495001102</v>
      </c>
      <c r="BW24" s="227" t="str">
        <f>IF([2]数据总览!BW24="","",[2]数据总览!BW24)</f>
        <v/>
      </c>
      <c r="BX24" s="227" t="str">
        <f>IF([2]数据总览!BX24="","",[2]数据总览!BX24)</f>
        <v/>
      </c>
      <c r="BY24" s="227" t="str">
        <f>IF([2]数据总览!BY24="","",[2]数据总览!BY24)</f>
        <v/>
      </c>
      <c r="BZ24" s="227" t="str">
        <f>IF([2]数据总览!BZ24="","",[2]数据总览!BZ24)</f>
        <v/>
      </c>
      <c r="CA24" s="227" t="str">
        <f>IF([2]数据总览!CA24="","",[2]数据总览!CA24)</f>
        <v/>
      </c>
      <c r="CB24" s="227" t="str">
        <f>IF([2]数据总览!CB24="","",[2]数据总览!CB24)</f>
        <v/>
      </c>
      <c r="CC24" s="227" t="str">
        <f>IF([2]数据总览!CC24="","",[2]数据总览!CC24)</f>
        <v>4.最终配置和显示的属性（因坑爹的显示问题），武将属性需要除以50.士兵属性需要乘以5</v>
      </c>
      <c r="CD24" s="227" t="str">
        <f>IF([2]数据总览!CD24="","",[2]数据总览!CD24)</f>
        <v/>
      </c>
      <c r="CE24" s="227" t="str">
        <f>IF([2]数据总览!CE24="","",[2]数据总览!CE24)</f>
        <v/>
      </c>
      <c r="CF24" s="227" t="str">
        <f>IF([2]数据总览!CF24="","",[2]数据总览!CF24)</f>
        <v/>
      </c>
      <c r="CG24" s="227" t="str">
        <f>IF([2]数据总览!CG24="","",[2]数据总览!CG24)</f>
        <v/>
      </c>
      <c r="CH24" s="227" t="str">
        <f>IF([2]数据总览!CH24="","",[2]数据总览!CH24)</f>
        <v/>
      </c>
      <c r="CI24" s="227" t="str">
        <f>IF([2]数据总览!CI24="","",[2]数据总览!CI24)</f>
        <v/>
      </c>
      <c r="CJ24" s="227" t="str">
        <f>IF([2]数据总览!CJ24="","",[2]数据总览!CJ24)</f>
        <v/>
      </c>
      <c r="CK24" s="227" t="str">
        <f>IF([2]数据总览!CK24="","",[2]数据总览!CK24)</f>
        <v/>
      </c>
      <c r="CL24" s="227" t="str">
        <f>IF([2]数据总览!CL24="","",[2]数据总览!CL24)</f>
        <v/>
      </c>
      <c r="CM24" s="227" t="str">
        <f>IF([2]数据总览!CM24="","",[2]数据总览!CM24)</f>
        <v/>
      </c>
      <c r="CN24" s="227" t="str">
        <f>IF([2]数据总览!CN24="","",[2]数据总览!CN24)</f>
        <v/>
      </c>
      <c r="CO24" s="227" t="str">
        <f>IF([2]数据总览!CO24="","",[2]数据总览!CO24)</f>
        <v/>
      </c>
      <c r="CP24" s="227" t="str">
        <f>IF([2]数据总览!CP24="","",[2]数据总览!CP24)</f>
        <v/>
      </c>
      <c r="CQ24" s="227" t="str">
        <f>IF([2]数据总览!CQ24="","",[2]数据总览!CQ24)</f>
        <v/>
      </c>
      <c r="CR24" s="227" t="str">
        <f>IF([2]数据总览!CR24="","",[2]数据总览!CR24)</f>
        <v/>
      </c>
      <c r="CS24" s="227" t="str">
        <f>IF([2]数据总览!CS24="","",[2]数据总览!CS24)</f>
        <v/>
      </c>
      <c r="CT24" s="227" t="str">
        <f>IF([2]数据总览!CT24="","",[2]数据总览!CT24)</f>
        <v/>
      </c>
      <c r="CU24" s="227" t="str">
        <f>IF([2]数据总览!CU24="","",[2]数据总览!CU24)</f>
        <v/>
      </c>
      <c r="CV24" s="227" t="str">
        <f>IF([2]数据总览!CV24="","",[2]数据总览!CV24)</f>
        <v>主属性强化分配值</v>
      </c>
      <c r="CW24" s="227" t="str">
        <f>IF([2]数据总览!CW24="","",[2]数据总览!CW24)</f>
        <v/>
      </c>
      <c r="CX24" s="227" t="str">
        <f>IF([2]数据总览!CX24="","",[2]数据总览!CX24)</f>
        <v/>
      </c>
      <c r="CY24" s="227" t="str">
        <f>IF([2]数据总览!CY24="","",[2]数据总览!CY24)</f>
        <v/>
      </c>
      <c r="CZ24" s="227" t="str">
        <f>IF([2]数据总览!CZ24="","",[2]数据总览!CZ24)</f>
        <v/>
      </c>
      <c r="DA24" s="227" t="str">
        <f>IF([2]数据总览!DA24="","",[2]数据总览!DA24)</f>
        <v>士兵属性对将领的影响</v>
      </c>
      <c r="DB24" s="227" t="str">
        <f>IF([2]数据总览!DB24="","",[2]数据总览!DB24)</f>
        <v/>
      </c>
      <c r="DC24" s="227">
        <f>IF([2]数据总览!DC24="","",[2]数据总览!DC24)</f>
        <v>0.8</v>
      </c>
      <c r="DD24" s="227" t="str">
        <f>IF([2]数据总览!DD24="","",[2]数据总览!DD24)</f>
        <v/>
      </c>
      <c r="DE24" s="227" t="str">
        <f>IF([2]数据总览!DE24="","",[2]数据总览!DE24)</f>
        <v>士兵阶位</v>
      </c>
      <c r="DF24" s="227" t="str">
        <f>IF([2]数据总览!DF24="","",[2]数据总览!DF24)</f>
        <v>攻城攻击</v>
      </c>
      <c r="DG24" s="227" t="str">
        <f>IF([2]数据总览!DG24="","",[2]数据总览!DG24)</f>
        <v>阶位加成</v>
      </c>
      <c r="DH24" s="227" t="str">
        <f>IF([2]数据总览!DH24="","",[2]数据总览!DH24)</f>
        <v/>
      </c>
      <c r="DI24" s="227" t="str">
        <f>IF([2]数据总览!DI24="","",[2]数据总览!DI24)</f>
        <v/>
      </c>
      <c r="DJ24" s="227" t="str">
        <f>IF([2]数据总览!DJ24="","",[2]数据总览!DJ24)</f>
        <v/>
      </c>
      <c r="DK24" s="227" t="str">
        <f>IF([2]数据总览!DK24="","",[2]数据总览!DK24)</f>
        <v/>
      </c>
      <c r="DL24" s="227" t="str">
        <f>IF([2]数据总览!DL24="","",[2]数据总览!DL24)</f>
        <v/>
      </c>
      <c r="DM24" s="227" t="str">
        <f>IF([2]数据总览!DM24="","",[2]数据总览!DM24)</f>
        <v/>
      </c>
      <c r="DN24" s="227" t="str">
        <f>IF([2]数据总览!DN24="","",[2]数据总览!DN24)</f>
        <v/>
      </c>
      <c r="DO24" s="227" t="str">
        <f>IF([2]数据总览!DO24="","",[2]数据总览!DO24)</f>
        <v/>
      </c>
      <c r="DP24" s="227" t="str">
        <f>IF([2]数据总览!DP24="","",[2]数据总览!DP24)</f>
        <v/>
      </c>
      <c r="DQ24" s="227" t="str">
        <f>IF([2]数据总览!DQ24="","",[2]数据总览!DQ24)</f>
        <v/>
      </c>
      <c r="DR24" s="227" t="str">
        <f>IF([2]数据总览!DR24="","",[2]数据总览!DR24)</f>
        <v/>
      </c>
      <c r="DS24" s="227" t="str">
        <f>IF([2]数据总览!DS24="","",[2]数据总览!DS24)</f>
        <v/>
      </c>
      <c r="DT24" s="227" t="str">
        <f>IF([2]数据总览!DT24="","",[2]数据总览!DT24)</f>
        <v/>
      </c>
      <c r="DU24" s="227" t="str">
        <f>IF([2]数据总览!DU24="","",[2]数据总览!DU24)</f>
        <v/>
      </c>
      <c r="DV24" s="227" t="str">
        <f>IF([2]数据总览!DV24="","",[2]数据总览!DV24)</f>
        <v/>
      </c>
      <c r="DW24" s="227" t="str">
        <f>IF([2]数据总览!DW24="","",[2]数据总览!DW24)</f>
        <v/>
      </c>
      <c r="DX24" s="227" t="str">
        <f>IF([2]数据总览!DX24="","",[2]数据总览!DX24)</f>
        <v/>
      </c>
      <c r="DY24" s="227" t="str">
        <f>IF([2]数据总览!DY24="","",[2]数据总览!DY24)</f>
        <v/>
      </c>
      <c r="DZ24" s="227" t="str">
        <f>IF([2]数据总览!DZ24="","",[2]数据总览!DZ24)</f>
        <v/>
      </c>
      <c r="EA24" s="227" t="str">
        <f>IF([2]数据总览!EA24="","",[2]数据总览!EA24)</f>
        <v/>
      </c>
      <c r="EB24" s="227" t="str">
        <f>IF([2]数据总览!EB24="","",[2]数据总览!EB24)</f>
        <v/>
      </c>
      <c r="EC24" s="227" t="str">
        <f>IF([2]数据总览!EC24="","",[2]数据总览!EC24)</f>
        <v/>
      </c>
      <c r="ED24" s="227" t="str">
        <f>IF([2]数据总览!ED24="","",[2]数据总览!ED24)</f>
        <v/>
      </c>
      <c r="EE24" s="227" t="str">
        <f>IF([2]数据总览!EE24="","",[2]数据总览!EE24)</f>
        <v/>
      </c>
      <c r="EF24" s="227" t="str">
        <f>IF([2]数据总览!EF24="","",[2]数据总览!EF24)</f>
        <v/>
      </c>
      <c r="EG24" s="227" t="str">
        <f>IF([2]数据总览!EG24="","",[2]数据总览!EG24)</f>
        <v/>
      </c>
      <c r="EH24" s="227" t="str">
        <f>IF([2]数据总览!EH24="","",[2]数据总览!EH24)</f>
        <v/>
      </c>
      <c r="EI24" s="227" t="str">
        <f>IF([2]数据总览!EI24="","",[2]数据总览!EI24)</f>
        <v/>
      </c>
      <c r="EJ24" s="227" t="str">
        <f>IF([2]数据总览!EJ24="","",[2]数据总览!EJ24)</f>
        <v/>
      </c>
      <c r="EK24" s="227" t="str">
        <f>IF([2]数据总览!EK24="","",[2]数据总览!EK24)</f>
        <v/>
      </c>
      <c r="EL24" s="227" t="str">
        <f>IF([2]数据总览!EL24="","",[2]数据总览!EL24)</f>
        <v/>
      </c>
      <c r="EM24" s="227" t="str">
        <f>IF([2]数据总览!EM24="","",[2]数据总览!EM24)</f>
        <v/>
      </c>
      <c r="EN24" s="227" t="str">
        <f>IF([2]数据总览!EN24="","",[2]数据总览!EN24)</f>
        <v/>
      </c>
      <c r="EO24" s="227" t="str">
        <f>IF([2]数据总览!EO24="","",[2]数据总览!EO24)</f>
        <v/>
      </c>
      <c r="EP24" s="227" t="str">
        <f>IF([2]数据总览!EP24="","",[2]数据总览!EP24)</f>
        <v/>
      </c>
      <c r="EQ24" s="227" t="str">
        <f>IF([2]数据总览!EQ24="","",[2]数据总览!EQ24)</f>
        <v/>
      </c>
      <c r="ER24" s="227" t="str">
        <f>IF([2]数据总览!ER24="","",[2]数据总览!ER24)</f>
        <v/>
      </c>
      <c r="ES24" s="227" t="str">
        <f>IF([2]数据总览!ES24="","",[2]数据总览!ES24)</f>
        <v/>
      </c>
      <c r="ET24" s="227" t="str">
        <f>IF([2]数据总览!ET24="","",[2]数据总览!ET24)</f>
        <v/>
      </c>
      <c r="EU24" s="227" t="str">
        <f>IF([2]数据总览!EU24="","",[2]数据总览!EU24)</f>
        <v/>
      </c>
      <c r="EV24" s="227" t="str">
        <f>IF([2]数据总览!EV24="","",[2]数据总览!EV24)</f>
        <v/>
      </c>
      <c r="EW24" s="227" t="str">
        <f>IF([2]数据总览!EW24="","",[2]数据总览!EW24)</f>
        <v/>
      </c>
      <c r="EX24" s="227" t="str">
        <f>IF([2]数据总览!EX24="","",[2]数据总览!EX24)</f>
        <v/>
      </c>
      <c r="EY24" s="227" t="str">
        <f>IF([2]数据总览!EY24="","",[2]数据总览!EY24)</f>
        <v/>
      </c>
      <c r="EZ24" s="227" t="str">
        <f>IF([2]数据总览!EZ24="","",[2]数据总览!EZ24)</f>
        <v/>
      </c>
      <c r="FA24" s="227" t="str">
        <f>IF([2]数据总览!FA24="","",[2]数据总览!FA24)</f>
        <v/>
      </c>
    </row>
    <row r="25" spans="1:157" ht="11.25">
      <c r="A25" s="227" t="str">
        <f>IF([2]数据总览!A25="","",[2]数据总览!A25)</f>
        <v/>
      </c>
      <c r="B25" s="227" t="str">
        <f>IF([2]数据总览!B25="","",[2]数据总览!B25)</f>
        <v/>
      </c>
      <c r="C25" s="227" t="str">
        <f>IF([2]数据总览!C25="","",[2]数据总览!C25)</f>
        <v>16星</v>
      </c>
      <c r="D25" s="227">
        <f>IF([2]数据总览!D25="","",[2]数据总览!D25)</f>
        <v>0.24</v>
      </c>
      <c r="E25" s="227">
        <f>IF([2]数据总览!E25="","",[2]数据总览!E25)</f>
        <v>0.54</v>
      </c>
      <c r="F25" s="227">
        <f>IF([2]数据总览!F25="","",[2]数据总览!F25)</f>
        <v>0.9</v>
      </c>
      <c r="G25" s="227">
        <f>IF([2]数据总览!G25="","",[2]数据总览!G25)</f>
        <v>1.3680000000000001</v>
      </c>
      <c r="H25" s="227">
        <f>IF([2]数据总览!H25="","",[2]数据总览!H25)</f>
        <v>1.5740000000000001</v>
      </c>
      <c r="I25" s="227">
        <f>IF([2]数据总览!I25="","",[2]数据总览!I25)</f>
        <v>1.78</v>
      </c>
      <c r="J25" s="227"/>
      <c r="K25" s="227">
        <f>IF([2]数据总览!K25="","",[2]数据总览!K25)</f>
        <v>9</v>
      </c>
      <c r="L25" s="227">
        <f>IF([2]数据总览!L25="","",[2]数据总览!L25)</f>
        <v>0.8</v>
      </c>
      <c r="M25" s="227">
        <f>IF([2]数据总览!M25="","",[2]数据总览!M25)</f>
        <v>0</v>
      </c>
      <c r="N25" s="227" t="str">
        <f>IF([2]数据总览!N25="","",[2]数据总览!N25)</f>
        <v/>
      </c>
      <c r="O25" s="227" t="str">
        <f>IF([2]数据总览!O25="","",[2]数据总览!O25)</f>
        <v/>
      </c>
      <c r="P25" s="227" t="str">
        <f>IF([2]数据总览!P25="","",[2]数据总览!P25)</f>
        <v/>
      </c>
      <c r="Q25" s="227" t="str">
        <f>IF([2]数据总览!Q25="","",[2]数据总览!Q25)</f>
        <v/>
      </c>
      <c r="R25" s="227" t="str">
        <f>IF([2]数据总览!R25="","",[2]数据总览!R25)</f>
        <v/>
      </c>
      <c r="S25" s="227" t="str">
        <f>IF([2]数据总览!S25="","",[2]数据总览!S25)</f>
        <v/>
      </c>
      <c r="T25" s="227" t="str">
        <f>IF([2]数据总览!T25="","",[2]数据总览!T25)</f>
        <v/>
      </c>
      <c r="U25" s="227" t="str">
        <f>IF([2]数据总览!U25="","",[2]数据总览!U25)</f>
        <v/>
      </c>
      <c r="V25" s="227" t="str">
        <f>IF([2]数据总览!V25="","",[2]数据总览!V25)</f>
        <v/>
      </c>
      <c r="W25" s="227" t="str">
        <f>IF([2]数据总览!W25="","",[2]数据总览!W25)</f>
        <v/>
      </c>
      <c r="X25" s="227" t="str">
        <f>IF([2]数据总览!X25="","",[2]数据总览!X25)</f>
        <v/>
      </c>
      <c r="Y25" s="227" t="str">
        <f>IF([2]数据总览!Y25="","",[2]数据总览!Y25)</f>
        <v/>
      </c>
      <c r="Z25" s="227" t="str">
        <f>IF([2]数据总览!Z25="","",[2]数据总览!Z25)</f>
        <v/>
      </c>
      <c r="AA25" s="227">
        <f>IF([2]数据总览!AA25="","",[2]数据总览!AA25)</f>
        <v>20</v>
      </c>
      <c r="AB25" s="227">
        <f>IF([2]数据总览!AB25="","",[2]数据总览!AB25)</f>
        <v>0.17528542460859781</v>
      </c>
      <c r="AC25" s="227">
        <f>IF([2]数据总览!AC25="","",[2]数据总览!AC25)</f>
        <v>0.62571402517214436</v>
      </c>
      <c r="AD25" s="227">
        <f>IF([2]数据总览!AD25="","",[2]数据总览!AD25)</f>
        <v>0.88163406310547443</v>
      </c>
      <c r="AE25" s="227">
        <f>IF([2]数据总览!AE25="","",[2]数据总览!AE25)</f>
        <v>1</v>
      </c>
      <c r="AF25" s="227">
        <f>IF([2]数据总览!AF25="","",[2]数据总览!AF25)</f>
        <v>0.51039707701350434</v>
      </c>
      <c r="AG25" s="227">
        <f>IF([2]数据总览!AG25="","",[2]数据总览!AG25)</f>
        <v>0.53214253146518042</v>
      </c>
      <c r="AH25" s="227">
        <f>IF([2]数据总览!AH25="","",[2]数据总览!AH25)</f>
        <v>0.88903193416138238</v>
      </c>
      <c r="AI25" s="227">
        <f>IF([2]数据总览!AI25="","",[2]数据总览!AI25)</f>
        <v>0.88903193416138238</v>
      </c>
      <c r="AJ25" s="227" t="str">
        <f>IF([2]数据总览!AJ25="","",[2]数据总览!AJ25)</f>
        <v/>
      </c>
      <c r="AK25" s="227" t="str">
        <f>IF([2]数据总览!AK25="","",[2]数据总览!AK25)</f>
        <v/>
      </c>
      <c r="AL25" s="227" t="str">
        <f>IF([2]数据总览!AL25="","",[2]数据总览!AL25)</f>
        <v/>
      </c>
      <c r="AM25" s="227">
        <f>IF([2]数据总览!AM25="","",[2]数据总览!AM25)</f>
        <v>0.5</v>
      </c>
      <c r="AN25" s="227">
        <f>IF([2]数据总览!AN25="","",[2]数据总览!AN25)</f>
        <v>0.5</v>
      </c>
      <c r="AO25" s="227">
        <f>IF([2]数据总览!AO25="","",[2]数据总览!AO25)</f>
        <v>0.5</v>
      </c>
      <c r="AP25" s="227">
        <f>IF([2]数据总览!AP25="","",[2]数据总览!AP25)</f>
        <v>0.5</v>
      </c>
      <c r="AQ25" s="227">
        <f>IF([2]数据总览!AQ25="","",[2]数据总览!AQ25)</f>
        <v>0.5</v>
      </c>
      <c r="AR25" s="227">
        <f>IF([2]数据总览!AR25="","",[2]数据总览!AR25)</f>
        <v>0.5</v>
      </c>
      <c r="AS25" s="227">
        <f>IF([2]数据总览!AS25="","",[2]数据总览!AS25)</f>
        <v>0.5</v>
      </c>
      <c r="AT25" s="227">
        <f>IF([2]数据总览!AT25="","",[2]数据总览!AT25)</f>
        <v>0.5</v>
      </c>
      <c r="AU25" s="227" t="str">
        <f>IF([2]数据总览!AU25="","",[2]数据总览!AU25)</f>
        <v/>
      </c>
      <c r="AV25" s="227">
        <f>IF([2]数据总览!AV25="","",[2]数据总览!AV25)</f>
        <v>0.74493261481214934</v>
      </c>
      <c r="AW25" s="227">
        <f>IF([2]数据总览!AW25="","",[2]数据总览!AW25)</f>
        <v>0.73681568486895777</v>
      </c>
      <c r="AX25" s="227">
        <f>IF([2]数据总览!AX25="","",[2]数据总览!AX25)</f>
        <v>0.69419115510397411</v>
      </c>
      <c r="AY25" s="227">
        <f>IF([2]数据总览!AY25="","",[2]数据总览!AY25)</f>
        <v>0.76755451208857917</v>
      </c>
      <c r="AZ25" s="227">
        <f>IF([2]数据总览!AZ25="","",[2]数据总览!AZ25)</f>
        <v>0.7479933192382141</v>
      </c>
      <c r="BA25" s="227">
        <f>IF([2]数据总览!BA25="","",[2]数据总览!BA25)</f>
        <v>0.73759950870665358</v>
      </c>
      <c r="BB25" s="227">
        <f>IF([2]数据总览!BB25="","",[2]数据总览!BB25)</f>
        <v>0.69092399124853787</v>
      </c>
      <c r="BC25" s="227">
        <f>IF([2]数据总览!BC25="","",[2]数据总览!BC25)</f>
        <v>0.76818321199472883</v>
      </c>
      <c r="BD25" s="227" t="str">
        <f>IF([2]数据总览!BD25="","",[2]数据总览!BD25)</f>
        <v/>
      </c>
      <c r="BE25" s="227">
        <f>IF([2]数据总览!BE25="","",[2]数据总览!BE25)</f>
        <v>0.69524585359034763</v>
      </c>
      <c r="BF25" s="227">
        <f>IF([2]数据总览!BF25="","",[2]数据总览!BF25)</f>
        <v>0.40151059835868452</v>
      </c>
      <c r="BG25" s="227">
        <f>IF([2]数据总览!BG25="","",[2]数据总览!BG25)</f>
        <v>0.41957961701480029</v>
      </c>
      <c r="BH25" s="227">
        <f>IF([2]数据总览!BH25="","",[2]数据总览!BH25)</f>
        <v>0.42401539287128748</v>
      </c>
      <c r="BI25" s="227">
        <f>IF([2]数据总览!BI25="","",[2]数据总览!BI25)</f>
        <v>0.31150464875910489</v>
      </c>
      <c r="BJ25" s="227">
        <f>IF([2]数据总览!BJ25="","",[2]数据总览!BJ25)</f>
        <v>0.40014859204343761</v>
      </c>
      <c r="BK25" s="227">
        <f>IF([2]数据总览!BK25="","",[2]数据总览!BK25)</f>
        <v>0.42547506269897556</v>
      </c>
      <c r="BL25" s="227">
        <f>IF([2]数据总览!BL25="","",[2]数据总览!BL25)</f>
        <v>0.42249691324820565</v>
      </c>
      <c r="BM25" s="227" t="str">
        <f>IF([2]数据总览!BM25="","",[2]数据总览!BM25)</f>
        <v/>
      </c>
      <c r="BN25" s="227">
        <f>IF([2]数据总览!BN25="","",[2]数据总览!BN25)</f>
        <v>197.93149809393654</v>
      </c>
      <c r="BO25" s="227">
        <f>IF([2]数据总览!BO25="","",[2]数据总览!BO25)</f>
        <v>89.828633958685344</v>
      </c>
      <c r="BP25" s="227">
        <f>IF([2]数据总览!BP25="","",[2]数据总览!BP25)</f>
        <v>28.407824854686133</v>
      </c>
      <c r="BQ25" s="227">
        <f>IF([2]数据总览!BQ25="","",[2]数据总览!BQ25)</f>
        <v>0</v>
      </c>
      <c r="BR25" s="227" t="str">
        <f>IF([2]数据总览!BR25="","",[2]数据总览!BR25)</f>
        <v/>
      </c>
      <c r="BS25" s="227">
        <f>IF([2]数据总览!BS25="","",[2]数据总览!BS25)</f>
        <v>4.8413290630202948</v>
      </c>
      <c r="BT25" s="227">
        <f>IF([2]数据总览!BT25="","",[2]数据总览!BT25)</f>
        <v>3.5268893487143531</v>
      </c>
      <c r="BU25" s="227">
        <f>IF([2]数据总览!BU25="","",[2]数据总览!BU25)</f>
        <v>3.0815705944021077</v>
      </c>
      <c r="BV25" s="227">
        <f>IF([2]数据总览!BV25="","",[2]数据总览!BV25)</f>
        <v>3.3042299715582306</v>
      </c>
      <c r="BW25" s="227" t="str">
        <f>IF([2]数据总览!BW25="","",[2]数据总览!BW25)</f>
        <v/>
      </c>
      <c r="BX25" s="227" t="str">
        <f>IF([2]数据总览!BX25="","",[2]数据总览!BX25)</f>
        <v/>
      </c>
      <c r="BY25" s="227" t="str">
        <f>IF([2]数据总览!BY25="","",[2]数据总览!BY25)</f>
        <v/>
      </c>
      <c r="BZ25" s="227" t="str">
        <f>IF([2]数据总览!BZ25="","",[2]数据总览!BZ25)</f>
        <v/>
      </c>
      <c r="CA25" s="227" t="str">
        <f>IF([2]数据总览!CA25="","",[2]数据总览!CA25)</f>
        <v/>
      </c>
      <c r="CB25" s="227" t="str">
        <f>IF([2]数据总览!CB25="","",[2]数据总览!CB25)</f>
        <v/>
      </c>
      <c r="CC25" s="227" t="str">
        <f>IF([2]数据总览!CC25="","",[2]数据总览!CC25)</f>
        <v/>
      </c>
      <c r="CD25" s="227" t="str">
        <f>IF([2]数据总览!CD25="","",[2]数据总览!CD25)</f>
        <v/>
      </c>
      <c r="CE25" s="227" t="str">
        <f>IF([2]数据总览!CE25="","",[2]数据总览!CE25)</f>
        <v/>
      </c>
      <c r="CF25" s="227" t="str">
        <f>IF([2]数据总览!CF25="","",[2]数据总览!CF25)</f>
        <v/>
      </c>
      <c r="CG25" s="227" t="str">
        <f>IF([2]数据总览!CG25="","",[2]数据总览!CG25)</f>
        <v/>
      </c>
      <c r="CH25" s="227" t="str">
        <f>IF([2]数据总览!CH25="","",[2]数据总览!CH25)</f>
        <v/>
      </c>
      <c r="CI25" s="227" t="str">
        <f>IF([2]数据总览!CI25="","",[2]数据总览!CI25)</f>
        <v/>
      </c>
      <c r="CJ25" s="227" t="str">
        <f>IF([2]数据总览!CJ25="","",[2]数据总览!CJ25)</f>
        <v/>
      </c>
      <c r="CK25" s="227" t="str">
        <f>IF([2]数据总览!CK25="","",[2]数据总览!CK25)</f>
        <v/>
      </c>
      <c r="CL25" s="227" t="str">
        <f>IF([2]数据总览!CL25="","",[2]数据总览!CL25)</f>
        <v/>
      </c>
      <c r="CM25" s="227" t="str">
        <f>IF([2]数据总览!CM25="","",[2]数据总览!CM25)</f>
        <v/>
      </c>
      <c r="CN25" s="227" t="str">
        <f>IF([2]数据总览!CN25="","",[2]数据总览!CN25)</f>
        <v/>
      </c>
      <c r="CO25" s="227" t="str">
        <f>IF([2]数据总览!CO25="","",[2]数据总览!CO25)</f>
        <v/>
      </c>
      <c r="CP25" s="227" t="str">
        <f>IF([2]数据总览!CP25="","",[2]数据总览!CP25)</f>
        <v/>
      </c>
      <c r="CQ25" s="227" t="str">
        <f>IF([2]数据总览!CQ25="","",[2]数据总览!CQ25)</f>
        <v/>
      </c>
      <c r="CR25" s="227" t="str">
        <f>IF([2]数据总览!CR25="","",[2]数据总览!CR25)</f>
        <v>实际有效生命</v>
      </c>
      <c r="CS25" s="227" t="str">
        <f>IF([2]数据总览!CS25="","",[2]数据总览!CS25)</f>
        <v>实际攻击</v>
      </c>
      <c r="CT25" s="227" t="str">
        <f>IF([2]数据总览!CT25="","",[2]数据总览!CT25)</f>
        <v/>
      </c>
      <c r="CU25" s="227" t="str">
        <f>IF([2]数据总览!CU25="","",[2]数据总览!CU25)</f>
        <v/>
      </c>
      <c r="CV25" s="227" t="str">
        <f>IF([2]数据总览!CV25="","",[2]数据总览!CV25)</f>
        <v>生存强化</v>
      </c>
      <c r="CW25" s="227">
        <f>IF([2]数据总览!CW25="","",[2]数据总览!CW25)</f>
        <v>1.25</v>
      </c>
      <c r="CX25" s="227" t="str">
        <f>IF([2]数据总览!CX25="","",[2]数据总览!CX25)</f>
        <v/>
      </c>
      <c r="CY25" s="227" t="str">
        <f>IF([2]数据总览!CY25="","",[2]数据总览!CY25)</f>
        <v/>
      </c>
      <c r="CZ25" s="227" t="str">
        <f>IF([2]数据总览!CZ25="","",[2]数据总览!CZ25)</f>
        <v/>
      </c>
      <c r="DA25" s="227" t="str">
        <f>IF([2]数据总览!DA25="","",[2]数据总览!DA25)</f>
        <v/>
      </c>
      <c r="DB25" s="227" t="str">
        <f>IF([2]数据总览!DB25="","",[2]数据总览!DB25)</f>
        <v/>
      </c>
      <c r="DC25" s="227" t="str">
        <f>IF([2]数据总览!DC25="","",[2]数据总览!DC25)</f>
        <v/>
      </c>
      <c r="DD25" s="227" t="str">
        <f>IF([2]数据总览!DD25="","",[2]数据总览!DD25)</f>
        <v/>
      </c>
      <c r="DE25" s="227">
        <f>IF([2]数据总览!DE25="","",[2]数据总览!DE25)</f>
        <v>1</v>
      </c>
      <c r="DF25" s="227">
        <f>IF([2]数据总览!DF25="","",[2]数据总览!DF25)</f>
        <v>400</v>
      </c>
      <c r="DG25" s="227">
        <f>IF([2]数据总览!DG25="","",[2]数据总览!DG25)</f>
        <v>0</v>
      </c>
      <c r="DH25" s="227" t="str">
        <f>IF([2]数据总览!DH25="","",[2]数据总览!DH25)</f>
        <v/>
      </c>
      <c r="DI25" s="227" t="str">
        <f>IF([2]数据总览!DI25="","",[2]数据总览!DI25)</f>
        <v/>
      </c>
      <c r="DJ25" s="227" t="str">
        <f>IF([2]数据总览!DJ25="","",[2]数据总览!DJ25)</f>
        <v/>
      </c>
      <c r="DK25" s="227" t="str">
        <f>IF([2]数据总览!DK25="","",[2]数据总览!DK25)</f>
        <v/>
      </c>
      <c r="DL25" s="227" t="str">
        <f>IF([2]数据总览!DL25="","",[2]数据总览!DL25)</f>
        <v/>
      </c>
      <c r="DM25" s="227" t="str">
        <f>IF([2]数据总览!DM25="","",[2]数据总览!DM25)</f>
        <v/>
      </c>
      <c r="DN25" s="227" t="str">
        <f>IF([2]数据总览!DN25="","",[2]数据总览!DN25)</f>
        <v/>
      </c>
      <c r="DO25" s="227" t="str">
        <f>IF([2]数据总览!DO25="","",[2]数据总览!DO25)</f>
        <v/>
      </c>
      <c r="DP25" s="227" t="str">
        <f>IF([2]数据总览!DP25="","",[2]数据总览!DP25)</f>
        <v/>
      </c>
      <c r="DQ25" s="227" t="str">
        <f>IF([2]数据总览!DQ25="","",[2]数据总览!DQ25)</f>
        <v/>
      </c>
      <c r="DR25" s="227" t="str">
        <f>IF([2]数据总览!DR25="","",[2]数据总览!DR25)</f>
        <v/>
      </c>
      <c r="DS25" s="227" t="str">
        <f>IF([2]数据总览!DS25="","",[2]数据总览!DS25)</f>
        <v/>
      </c>
      <c r="DT25" s="227" t="str">
        <f>IF([2]数据总览!DT25="","",[2]数据总览!DT25)</f>
        <v/>
      </c>
      <c r="DU25" s="227" t="str">
        <f>IF([2]数据总览!DU25="","",[2]数据总览!DU25)</f>
        <v/>
      </c>
      <c r="DV25" s="227" t="str">
        <f>IF([2]数据总览!DV25="","",[2]数据总览!DV25)</f>
        <v/>
      </c>
      <c r="DW25" s="227" t="str">
        <f>IF([2]数据总览!DW25="","",[2]数据总览!DW25)</f>
        <v/>
      </c>
      <c r="DX25" s="227" t="str">
        <f>IF([2]数据总览!DX25="","",[2]数据总览!DX25)</f>
        <v/>
      </c>
      <c r="DY25" s="227" t="str">
        <f>IF([2]数据总览!DY25="","",[2]数据总览!DY25)</f>
        <v/>
      </c>
      <c r="DZ25" s="227" t="str">
        <f>IF([2]数据总览!DZ25="","",[2]数据总览!DZ25)</f>
        <v/>
      </c>
      <c r="EA25" s="227" t="str">
        <f>IF([2]数据总览!EA25="","",[2]数据总览!EA25)</f>
        <v/>
      </c>
      <c r="EB25" s="227" t="str">
        <f>IF([2]数据总览!EB25="","",[2]数据总览!EB25)</f>
        <v/>
      </c>
      <c r="EC25" s="227" t="str">
        <f>IF([2]数据总览!EC25="","",[2]数据总览!EC25)</f>
        <v/>
      </c>
      <c r="ED25" s="227" t="str">
        <f>IF([2]数据总览!ED25="","",[2]数据总览!ED25)</f>
        <v/>
      </c>
      <c r="EE25" s="227" t="str">
        <f>IF([2]数据总览!EE25="","",[2]数据总览!EE25)</f>
        <v/>
      </c>
      <c r="EF25" s="227" t="str">
        <f>IF([2]数据总览!EF25="","",[2]数据总览!EF25)</f>
        <v/>
      </c>
      <c r="EG25" s="227" t="str">
        <f>IF([2]数据总览!EG25="","",[2]数据总览!EG25)</f>
        <v/>
      </c>
      <c r="EH25" s="227" t="str">
        <f>IF([2]数据总览!EH25="","",[2]数据总览!EH25)</f>
        <v/>
      </c>
      <c r="EI25" s="227" t="str">
        <f>IF([2]数据总览!EI25="","",[2]数据总览!EI25)</f>
        <v/>
      </c>
      <c r="EJ25" s="227" t="str">
        <f>IF([2]数据总览!EJ25="","",[2]数据总览!EJ25)</f>
        <v/>
      </c>
      <c r="EK25" s="227" t="str">
        <f>IF([2]数据总览!EK25="","",[2]数据总览!EK25)</f>
        <v/>
      </c>
      <c r="EL25" s="227" t="str">
        <f>IF([2]数据总览!EL25="","",[2]数据总览!EL25)</f>
        <v/>
      </c>
      <c r="EM25" s="227" t="str">
        <f>IF([2]数据总览!EM25="","",[2]数据总览!EM25)</f>
        <v/>
      </c>
      <c r="EN25" s="227" t="str">
        <f>IF([2]数据总览!EN25="","",[2]数据总览!EN25)</f>
        <v/>
      </c>
      <c r="EO25" s="227" t="str">
        <f>IF([2]数据总览!EO25="","",[2]数据总览!EO25)</f>
        <v/>
      </c>
      <c r="EP25" s="227" t="str">
        <f>IF([2]数据总览!EP25="","",[2]数据总览!EP25)</f>
        <v/>
      </c>
      <c r="EQ25" s="227" t="str">
        <f>IF([2]数据总览!EQ25="","",[2]数据总览!EQ25)</f>
        <v/>
      </c>
      <c r="ER25" s="227" t="str">
        <f>IF([2]数据总览!ER25="","",[2]数据总览!ER25)</f>
        <v/>
      </c>
      <c r="ES25" s="227" t="str">
        <f>IF([2]数据总览!ES25="","",[2]数据总览!ES25)</f>
        <v/>
      </c>
      <c r="ET25" s="227" t="str">
        <f>IF([2]数据总览!ET25="","",[2]数据总览!ET25)</f>
        <v/>
      </c>
      <c r="EU25" s="227" t="str">
        <f>IF([2]数据总览!EU25="","",[2]数据总览!EU25)</f>
        <v/>
      </c>
      <c r="EV25" s="227" t="str">
        <f>IF([2]数据总览!EV25="","",[2]数据总览!EV25)</f>
        <v/>
      </c>
      <c r="EW25" s="227" t="str">
        <f>IF([2]数据总览!EW25="","",[2]数据总览!EW25)</f>
        <v/>
      </c>
      <c r="EX25" s="227" t="str">
        <f>IF([2]数据总览!EX25="","",[2]数据总览!EX25)</f>
        <v/>
      </c>
      <c r="EY25" s="227" t="str">
        <f>IF([2]数据总览!EY25="","",[2]数据总览!EY25)</f>
        <v/>
      </c>
      <c r="EZ25" s="227" t="str">
        <f>IF([2]数据总览!EZ25="","",[2]数据总览!EZ25)</f>
        <v/>
      </c>
      <c r="FA25" s="227" t="str">
        <f>IF([2]数据总览!FA25="","",[2]数据总览!FA25)</f>
        <v/>
      </c>
    </row>
    <row r="26" spans="1:157" ht="11.25">
      <c r="A26" s="227" t="str">
        <f>IF([2]数据总览!A26="","",[2]数据总览!A26)</f>
        <v/>
      </c>
      <c r="B26" s="227" t="str">
        <f>IF([2]数据总览!B26="","",[2]数据总览!B26)</f>
        <v/>
      </c>
      <c r="C26" s="227" t="str">
        <f>IF([2]数据总览!C26="","",[2]数据总览!C26)</f>
        <v/>
      </c>
      <c r="D26" s="227" t="str">
        <f>IF([2]数据总览!D26="","",[2]数据总览!D26)</f>
        <v/>
      </c>
      <c r="E26" s="227" t="str">
        <f>IF([2]数据总览!E26="","",[2]数据总览!E26)</f>
        <v/>
      </c>
      <c r="F26" s="227" t="str">
        <f>IF([2]数据总览!F26="","",[2]数据总览!F26)</f>
        <v/>
      </c>
      <c r="G26" s="227" t="str">
        <f>IF([2]数据总览!G26="","",[2]数据总览!G26)</f>
        <v/>
      </c>
      <c r="H26" s="227" t="str">
        <f>IF([2]数据总览!H26="","",[2]数据总览!H26)</f>
        <v/>
      </c>
      <c r="I26" s="227" t="str">
        <f>IF([2]数据总览!I26="","",[2]数据总览!I26)</f>
        <v/>
      </c>
      <c r="J26" s="227"/>
      <c r="K26" s="227" t="str">
        <f>IF([2]数据总览!K26="","",[2]数据总览!K26)</f>
        <v/>
      </c>
      <c r="L26" s="227" t="str">
        <f>IF([2]数据总览!L26="","",[2]数据总览!L26)</f>
        <v/>
      </c>
      <c r="M26" s="227" t="str">
        <f>IF([2]数据总览!M26="","",[2]数据总览!M26)</f>
        <v/>
      </c>
      <c r="N26" s="227" t="str">
        <f>IF([2]数据总览!N26="","",[2]数据总览!N26)</f>
        <v/>
      </c>
      <c r="O26" s="227" t="str">
        <f>IF([2]数据总览!O26="","",[2]数据总览!O26)</f>
        <v/>
      </c>
      <c r="P26" s="227" t="str">
        <f>IF([2]数据总览!P26="","",[2]数据总览!P26)</f>
        <v/>
      </c>
      <c r="Q26" s="227" t="str">
        <f>IF([2]数据总览!Q26="","",[2]数据总览!Q26)</f>
        <v/>
      </c>
      <c r="R26" s="227" t="str">
        <f>IF([2]数据总览!R26="","",[2]数据总览!R26)</f>
        <v/>
      </c>
      <c r="S26" s="227" t="str">
        <f>IF([2]数据总览!S26="","",[2]数据总览!S26)</f>
        <v/>
      </c>
      <c r="T26" s="227" t="str">
        <f>IF([2]数据总览!T26="","",[2]数据总览!T26)</f>
        <v/>
      </c>
      <c r="U26" s="227" t="str">
        <f>IF([2]数据总览!U26="","",[2]数据总览!U26)</f>
        <v/>
      </c>
      <c r="V26" s="227" t="str">
        <f>IF([2]数据总览!V26="","",[2]数据总览!V26)</f>
        <v/>
      </c>
      <c r="W26" s="227" t="str">
        <f>IF([2]数据总览!W26="","",[2]数据总览!W26)</f>
        <v/>
      </c>
      <c r="X26" s="227" t="str">
        <f>IF([2]数据总览!X26="","",[2]数据总览!X26)</f>
        <v/>
      </c>
      <c r="Y26" s="227" t="str">
        <f>IF([2]数据总览!Y26="","",[2]数据总览!Y26)</f>
        <v/>
      </c>
      <c r="Z26" s="227" t="str">
        <f>IF([2]数据总览!Z26="","",[2]数据总览!Z26)</f>
        <v/>
      </c>
      <c r="AA26" s="227">
        <f>IF([2]数据总览!AA26="","",[2]数据总览!AA26)</f>
        <v>21</v>
      </c>
      <c r="AB26" s="227">
        <f>IF([2]数据总览!AB26="","",[2]数据总览!AB26)</f>
        <v>0.16467499654107884</v>
      </c>
      <c r="AC26" s="227">
        <f>IF([2]数据总览!AC26="","",[2]数据总览!AC26)</f>
        <v>0.60969017342842236</v>
      </c>
      <c r="AD26" s="227">
        <f>IF([2]数据总览!AD26="","",[2]数据总览!AD26)</f>
        <v>0.86367413036870155</v>
      </c>
      <c r="AE26" s="227">
        <f>IF([2]数据总览!AE26="","",[2]数据总览!AE26)</f>
        <v>0.96456923076923073</v>
      </c>
      <c r="AF26" s="227">
        <f>IF([2]数据总览!AF26="","",[2]数据总览!AF26)</f>
        <v>0.48705077833153521</v>
      </c>
      <c r="AG26" s="227">
        <f>IF([2]数据总览!AG26="","",[2]数据总览!AG26)</f>
        <v>0.51211271678552794</v>
      </c>
      <c r="AH26" s="227">
        <f>IF([2]数据总览!AH26="","",[2]数据总览!AH26)</f>
        <v>0.87219449722065778</v>
      </c>
      <c r="AI26" s="227">
        <f>IF([2]数据总览!AI26="","",[2]数据总览!AI26)</f>
        <v>0.87219449722065778</v>
      </c>
      <c r="AJ26" s="227" t="str">
        <f>IF([2]数据总览!AJ26="","",[2]数据总览!AJ26)</f>
        <v/>
      </c>
      <c r="AK26" s="227" t="str">
        <f>IF([2]数据总览!AK26="","",[2]数据总览!AK26)</f>
        <v/>
      </c>
      <c r="AL26" s="227" t="str">
        <f>IF([2]数据总览!AL26="","",[2]数据总览!AL26)</f>
        <v/>
      </c>
      <c r="AM26" s="227">
        <f>IF([2]数据总览!AM26="","",[2]数据总览!AM26)</f>
        <v>0.5</v>
      </c>
      <c r="AN26" s="227">
        <f>IF([2]数据总览!AN26="","",[2]数据总览!AN26)</f>
        <v>0.5</v>
      </c>
      <c r="AO26" s="227">
        <f>IF([2]数据总览!AO26="","",[2]数据总览!AO26)</f>
        <v>0.5</v>
      </c>
      <c r="AP26" s="227">
        <f>IF([2]数据总览!AP26="","",[2]数据总览!AP26)</f>
        <v>0.5</v>
      </c>
      <c r="AQ26" s="227">
        <f>IF([2]数据总览!AQ26="","",[2]数据总览!AQ26)</f>
        <v>0.5</v>
      </c>
      <c r="AR26" s="227">
        <f>IF([2]数据总览!AR26="","",[2]数据总览!AR26)</f>
        <v>0.5</v>
      </c>
      <c r="AS26" s="227">
        <f>IF([2]数据总览!AS26="","",[2]数据总览!AS26)</f>
        <v>0.5</v>
      </c>
      <c r="AT26" s="227">
        <f>IF([2]数据总览!AT26="","",[2]数据总览!AT26)</f>
        <v>0.5</v>
      </c>
      <c r="AU26" s="227" t="str">
        <f>IF([2]数据总览!AU26="","",[2]数据总览!AU26)</f>
        <v/>
      </c>
      <c r="AV26" s="227">
        <f>IF([2]数据总览!AV26="","",[2]数据总览!AV26)</f>
        <v>0.73272027157190645</v>
      </c>
      <c r="AW26" s="227">
        <f>IF([2]数据总览!AW26="","",[2]数据总览!AW26)</f>
        <v>0.72303329724452226</v>
      </c>
      <c r="AX26" s="227">
        <f>IF([2]数据总览!AX26="","",[2]数据总览!AX26)</f>
        <v>0.67886967622272909</v>
      </c>
      <c r="AY26" s="227">
        <f>IF([2]数据总览!AY26="","",[2]数据总览!AY26)</f>
        <v>0.74896210240390149</v>
      </c>
      <c r="AZ26" s="227">
        <f>IF([2]数据总览!AZ26="","",[2]数据总览!AZ26)</f>
        <v>0.73595622603217881</v>
      </c>
      <c r="BA26" s="227">
        <f>IF([2]数据总览!BA26="","",[2]数据总览!BA26)</f>
        <v>0.7238664594290567</v>
      </c>
      <c r="BB26" s="227">
        <f>IF([2]数据总览!BB26="","",[2]数据总览!BB26)</f>
        <v>0.67539907129652377</v>
      </c>
      <c r="BC26" s="227">
        <f>IF([2]数据总览!BC26="","",[2]数据总览!BC26)</f>
        <v>0.74964954723752264</v>
      </c>
      <c r="BD26" s="227" t="str">
        <f>IF([2]数据总览!BD26="","",[2]数据总览!BD26)</f>
        <v/>
      </c>
      <c r="BE26" s="227">
        <f>IF([2]数据总览!BE26="","",[2]数据总览!BE26)</f>
        <v>0.72309056493743262</v>
      </c>
      <c r="BF26" s="227">
        <f>IF([2]数据总览!BF26="","",[2]数据总览!BF26)</f>
        <v>0.41751528633073315</v>
      </c>
      <c r="BG26" s="227">
        <f>IF([2]数据总览!BG26="","",[2]数据总览!BG26)</f>
        <v>0.43569963615177626</v>
      </c>
      <c r="BH26" s="227">
        <f>IF([2]数据总览!BH26="","",[2]数据总览!BH26)</f>
        <v>0.44120076704097028</v>
      </c>
      <c r="BI26" s="227">
        <f>IF([2]数据总览!BI26="","",[2]数据总览!BI26)</f>
        <v>0.32401446862259248</v>
      </c>
      <c r="BJ26" s="227">
        <f>IF([2]数据总览!BJ26="","",[2]数据总览!BJ26)</f>
        <v>0.41611024249892253</v>
      </c>
      <c r="BK26" s="227">
        <f>IF([2]数据总览!BK26="","",[2]数据总览!BK26)</f>
        <v>0.44176891020701714</v>
      </c>
      <c r="BL26" s="227">
        <f>IF([2]数据总览!BL26="","",[2]数据总览!BL26)</f>
        <v>0.43963039859562725</v>
      </c>
      <c r="BM26" s="227" t="str">
        <f>IF([2]数据总览!BM26="","",[2]数据总览!BM26)</f>
        <v/>
      </c>
      <c r="BN26" s="227">
        <f>IF([2]数据总览!BN26="","",[2]数据总览!BN26)</f>
        <v>200.47800083014107</v>
      </c>
      <c r="BO26" s="227">
        <f>IF([2]数据总览!BO26="","",[2]数据总览!BO26)</f>
        <v>93.674358377178635</v>
      </c>
      <c r="BP26" s="227">
        <f>IF([2]数据总览!BP26="","",[2]数据总览!BP26)</f>
        <v>32.718208711511622</v>
      </c>
      <c r="BQ26" s="227">
        <f>IF([2]数据总览!BQ26="","",[2]数据总览!BQ26)</f>
        <v>8.5033846153846238</v>
      </c>
      <c r="BR26" s="227" t="str">
        <f>IF([2]数据总览!BR26="","",[2]数据总览!BR26)</f>
        <v/>
      </c>
      <c r="BS26" s="227">
        <f>IF([2]数据总览!BS26="","",[2]数据总览!BS26)</f>
        <v>4.7713059198470384</v>
      </c>
      <c r="BT26" s="227">
        <f>IF([2]数据总览!BT26="","",[2]数据总览!BT26)</f>
        <v>3.4639698606454763</v>
      </c>
      <c r="BU26" s="227">
        <f>IF([2]数据总览!BU26="","",[2]数据总览!BU26)</f>
        <v>3.0014616087691603</v>
      </c>
      <c r="BV26" s="227">
        <f>IF([2]数据总览!BV26="","",[2]数据总览!BV26)</f>
        <v>3.2327157347073183</v>
      </c>
      <c r="BW26" s="227" t="str">
        <f>IF([2]数据总览!BW26="","",[2]数据总览!BW26)</f>
        <v/>
      </c>
      <c r="BX26" s="227" t="str">
        <f>IF([2]数据总览!BX26="","",[2]数据总览!BX26)</f>
        <v/>
      </c>
      <c r="BY26" s="227" t="str">
        <f>IF([2]数据总览!BY26="","",[2]数据总览!BY26)</f>
        <v/>
      </c>
      <c r="BZ26" s="227" t="str">
        <f>IF([2]数据总览!BZ26="","",[2]数据总览!BZ26)</f>
        <v/>
      </c>
      <c r="CA26" s="227" t="str">
        <f>IF([2]数据总览!CA26="","",[2]数据总览!CA26)</f>
        <v/>
      </c>
      <c r="CB26" s="227" t="str">
        <f>IF([2]数据总览!CB26="","",[2]数据总览!CB26)</f>
        <v/>
      </c>
      <c r="CC26" s="227" t="str">
        <f>IF([2]数据总览!CC26="","",[2]数据总览!CC26)</f>
        <v/>
      </c>
      <c r="CD26" s="227" t="str">
        <f>IF([2]数据总览!CD26="","",[2]数据总览!CD26)</f>
        <v/>
      </c>
      <c r="CE26" s="227" t="str">
        <f>IF([2]数据总览!CE26="","",[2]数据总览!CE26)</f>
        <v/>
      </c>
      <c r="CF26" s="227" t="str">
        <f>IF([2]数据总览!CF26="","",[2]数据总览!CF26)</f>
        <v/>
      </c>
      <c r="CG26" s="227" t="str">
        <f>IF([2]数据总览!CG26="","",[2]数据总览!CG26)</f>
        <v/>
      </c>
      <c r="CH26" s="227" t="str">
        <f>IF([2]数据总览!CH26="","",[2]数据总览!CH26)</f>
        <v/>
      </c>
      <c r="CI26" s="227" t="str">
        <f>IF([2]数据总览!CI26="","",[2]数据总览!CI26)</f>
        <v/>
      </c>
      <c r="CJ26" s="227" t="str">
        <f>IF([2]数据总览!CJ26="","",[2]数据总览!CJ26)</f>
        <v/>
      </c>
      <c r="CK26" s="227" t="str">
        <f>IF([2]数据总览!CK26="","",[2]数据总览!CK26)</f>
        <v/>
      </c>
      <c r="CL26" s="227" t="str">
        <f>IF([2]数据总览!CL26="","",[2]数据总览!CL26)</f>
        <v/>
      </c>
      <c r="CM26" s="227" t="str">
        <f>IF([2]数据总览!CM26="","",[2]数据总览!CM26)</f>
        <v/>
      </c>
      <c r="CN26" s="227" t="str">
        <f>IF([2]数据总览!CN26="","",[2]数据总览!CN26)</f>
        <v/>
      </c>
      <c r="CO26" s="227" t="str">
        <f>IF([2]数据总览!CO26="","",[2]数据总览!CO26)</f>
        <v/>
      </c>
      <c r="CP26" s="227" t="str">
        <f>IF([2]数据总览!CP26="","",[2]数据总览!CP26)</f>
        <v/>
      </c>
      <c r="CQ26" s="227" t="str">
        <f>IF([2]数据总览!CQ26="","",[2]数据总览!CQ26)</f>
        <v>步将</v>
      </c>
      <c r="CR26" s="227">
        <f>IF([2]数据总览!CR26="","",[2]数据总览!CR26)</f>
        <v>192000</v>
      </c>
      <c r="CS26" s="227">
        <f>IF([2]数据总览!CS26="","",[2]数据总览!CS26)</f>
        <v>3000</v>
      </c>
      <c r="CT26" s="227" t="str">
        <f>IF([2]数据总览!CT26="","",[2]数据总览!CT26)</f>
        <v/>
      </c>
      <c r="CU26" s="227" t="str">
        <f>IF([2]数据总览!CU26="","",[2]数据总览!CU26)</f>
        <v/>
      </c>
      <c r="CV26" s="227" t="str">
        <f>IF([2]数据总览!CV26="","",[2]数据总览!CV26)</f>
        <v>输出强化</v>
      </c>
      <c r="CW26" s="227">
        <f>IF([2]数据总览!CW26="","",[2]数据总览!CW26)</f>
        <v>1.28</v>
      </c>
      <c r="CX26" s="227" t="str">
        <f>IF([2]数据总览!CX26="","",[2]数据总览!CX26)</f>
        <v/>
      </c>
      <c r="CY26" s="227" t="str">
        <f>IF([2]数据总览!CY26="","",[2]数据总览!CY26)</f>
        <v/>
      </c>
      <c r="CZ26" s="227" t="str">
        <f>IF([2]数据总览!CZ26="","",[2]数据总览!CZ26)</f>
        <v/>
      </c>
      <c r="DA26" s="227" t="str">
        <f>IF([2]数据总览!DA26="","",[2]数据总览!DA26)</f>
        <v/>
      </c>
      <c r="DB26" s="227" t="str">
        <f>IF([2]数据总览!DB26="","",[2]数据总览!DB26)</f>
        <v/>
      </c>
      <c r="DC26" s="227" t="str">
        <f>IF([2]数据总览!DC26="","",[2]数据总览!DC26)</f>
        <v/>
      </c>
      <c r="DD26" s="227" t="str">
        <f>IF([2]数据总览!DD26="","",[2]数据总览!DD26)</f>
        <v/>
      </c>
      <c r="DE26" s="227">
        <f>IF([2]数据总览!DE26="","",[2]数据总览!DE26)</f>
        <v>2</v>
      </c>
      <c r="DF26" s="227">
        <f>IF([2]数据总览!DF26="","",[2]数据总览!DF26)</f>
        <v>600</v>
      </c>
      <c r="DG26" s="227">
        <f>IF([2]数据总览!DG26="","",[2]数据总览!DG26)</f>
        <v>0.25</v>
      </c>
      <c r="DH26" s="227" t="str">
        <f>IF([2]数据总览!DH26="","",[2]数据总览!DH26)</f>
        <v/>
      </c>
      <c r="DI26" s="227" t="str">
        <f>IF([2]数据总览!DI26="","",[2]数据总览!DI26)</f>
        <v/>
      </c>
      <c r="DJ26" s="227" t="str">
        <f>IF([2]数据总览!DJ26="","",[2]数据总览!DJ26)</f>
        <v/>
      </c>
      <c r="DK26" s="227" t="str">
        <f>IF([2]数据总览!DK26="","",[2]数据总览!DK26)</f>
        <v/>
      </c>
      <c r="DL26" s="227" t="str">
        <f>IF([2]数据总览!DL26="","",[2]数据总览!DL26)</f>
        <v/>
      </c>
      <c r="DM26" s="227" t="str">
        <f>IF([2]数据总览!DM26="","",[2]数据总览!DM26)</f>
        <v/>
      </c>
      <c r="DN26" s="227" t="str">
        <f>IF([2]数据总览!DN26="","",[2]数据总览!DN26)</f>
        <v/>
      </c>
      <c r="DO26" s="227" t="str">
        <f>IF([2]数据总览!DO26="","",[2]数据总览!DO26)</f>
        <v/>
      </c>
      <c r="DP26" s="227" t="str">
        <f>IF([2]数据总览!DP26="","",[2]数据总览!DP26)</f>
        <v/>
      </c>
      <c r="DQ26" s="227" t="str">
        <f>IF([2]数据总览!DQ26="","",[2]数据总览!DQ26)</f>
        <v/>
      </c>
      <c r="DR26" s="227" t="str">
        <f>IF([2]数据总览!DR26="","",[2]数据总览!DR26)</f>
        <v/>
      </c>
      <c r="DS26" s="227" t="str">
        <f>IF([2]数据总览!DS26="","",[2]数据总览!DS26)</f>
        <v/>
      </c>
      <c r="DT26" s="227" t="str">
        <f>IF([2]数据总览!DT26="","",[2]数据总览!DT26)</f>
        <v/>
      </c>
      <c r="DU26" s="227" t="str">
        <f>IF([2]数据总览!DU26="","",[2]数据总览!DU26)</f>
        <v/>
      </c>
      <c r="DV26" s="227" t="str">
        <f>IF([2]数据总览!DV26="","",[2]数据总览!DV26)</f>
        <v/>
      </c>
      <c r="DW26" s="227" t="str">
        <f>IF([2]数据总览!DW26="","",[2]数据总览!DW26)</f>
        <v/>
      </c>
      <c r="DX26" s="227" t="str">
        <f>IF([2]数据总览!DX26="","",[2]数据总览!DX26)</f>
        <v/>
      </c>
      <c r="DY26" s="227" t="str">
        <f>IF([2]数据总览!DY26="","",[2]数据总览!DY26)</f>
        <v/>
      </c>
      <c r="DZ26" s="227" t="str">
        <f>IF([2]数据总览!DZ26="","",[2]数据总览!DZ26)</f>
        <v/>
      </c>
      <c r="EA26" s="227" t="str">
        <f>IF([2]数据总览!EA26="","",[2]数据总览!EA26)</f>
        <v/>
      </c>
      <c r="EB26" s="227" t="str">
        <f>IF([2]数据总览!EB26="","",[2]数据总览!EB26)</f>
        <v/>
      </c>
      <c r="EC26" s="227" t="str">
        <f>IF([2]数据总览!EC26="","",[2]数据总览!EC26)</f>
        <v/>
      </c>
      <c r="ED26" s="227" t="str">
        <f>IF([2]数据总览!ED26="","",[2]数据总览!ED26)</f>
        <v/>
      </c>
      <c r="EE26" s="227" t="str">
        <f>IF([2]数据总览!EE26="","",[2]数据总览!EE26)</f>
        <v/>
      </c>
      <c r="EF26" s="227" t="str">
        <f>IF([2]数据总览!EF26="","",[2]数据总览!EF26)</f>
        <v/>
      </c>
      <c r="EG26" s="227" t="str">
        <f>IF([2]数据总览!EG26="","",[2]数据总览!EG26)</f>
        <v/>
      </c>
      <c r="EH26" s="227" t="str">
        <f>IF([2]数据总览!EH26="","",[2]数据总览!EH26)</f>
        <v/>
      </c>
      <c r="EI26" s="227" t="str">
        <f>IF([2]数据总览!EI26="","",[2]数据总览!EI26)</f>
        <v/>
      </c>
      <c r="EJ26" s="227" t="str">
        <f>IF([2]数据总览!EJ26="","",[2]数据总览!EJ26)</f>
        <v/>
      </c>
      <c r="EK26" s="227" t="str">
        <f>IF([2]数据总览!EK26="","",[2]数据总览!EK26)</f>
        <v/>
      </c>
      <c r="EL26" s="227" t="str">
        <f>IF([2]数据总览!EL26="","",[2]数据总览!EL26)</f>
        <v/>
      </c>
      <c r="EM26" s="227" t="str">
        <f>IF([2]数据总览!EM26="","",[2]数据总览!EM26)</f>
        <v/>
      </c>
      <c r="EN26" s="227" t="str">
        <f>IF([2]数据总览!EN26="","",[2]数据总览!EN26)</f>
        <v/>
      </c>
      <c r="EO26" s="227" t="str">
        <f>IF([2]数据总览!EO26="","",[2]数据总览!EO26)</f>
        <v/>
      </c>
      <c r="EP26" s="227" t="str">
        <f>IF([2]数据总览!EP26="","",[2]数据总览!EP26)</f>
        <v/>
      </c>
      <c r="EQ26" s="227" t="str">
        <f>IF([2]数据总览!EQ26="","",[2]数据总览!EQ26)</f>
        <v/>
      </c>
      <c r="ER26" s="227" t="str">
        <f>IF([2]数据总览!ER26="","",[2]数据总览!ER26)</f>
        <v/>
      </c>
      <c r="ES26" s="227" t="str">
        <f>IF([2]数据总览!ES26="","",[2]数据总览!ES26)</f>
        <v/>
      </c>
      <c r="ET26" s="227" t="str">
        <f>IF([2]数据总览!ET26="","",[2]数据总览!ET26)</f>
        <v/>
      </c>
      <c r="EU26" s="227" t="str">
        <f>IF([2]数据总览!EU26="","",[2]数据总览!EU26)</f>
        <v/>
      </c>
      <c r="EV26" s="227" t="str">
        <f>IF([2]数据总览!EV26="","",[2]数据总览!EV26)</f>
        <v/>
      </c>
      <c r="EW26" s="227" t="str">
        <f>IF([2]数据总览!EW26="","",[2]数据总览!EW26)</f>
        <v/>
      </c>
      <c r="EX26" s="227" t="str">
        <f>IF([2]数据总览!EX26="","",[2]数据总览!EX26)</f>
        <v/>
      </c>
      <c r="EY26" s="227" t="str">
        <f>IF([2]数据总览!EY26="","",[2]数据总览!EY26)</f>
        <v/>
      </c>
      <c r="EZ26" s="227" t="str">
        <f>IF([2]数据总览!EZ26="","",[2]数据总览!EZ26)</f>
        <v/>
      </c>
      <c r="FA26" s="227" t="str">
        <f>IF([2]数据总览!FA26="","",[2]数据总览!FA26)</f>
        <v/>
      </c>
    </row>
    <row r="27" spans="1:157" ht="11.25">
      <c r="A27" s="227" t="str">
        <f>IF([2]数据总览!A27="","",[2]数据总览!A27)</f>
        <v/>
      </c>
      <c r="B27" s="227" t="str">
        <f>IF([2]数据总览!B27="","",[2]数据总览!B27)</f>
        <v/>
      </c>
      <c r="C27" s="227" t="str">
        <f>IF([2]数据总览!C27="","",[2]数据总览!C27)</f>
        <v/>
      </c>
      <c r="D27" s="227" t="str">
        <f>IF([2]数据总览!D27="","",[2]数据总览!D27)</f>
        <v/>
      </c>
      <c r="E27" s="227" t="str">
        <f>IF([2]数据总览!E27="","",[2]数据总览!E27)</f>
        <v/>
      </c>
      <c r="F27" s="227" t="str">
        <f>IF([2]数据总览!F27="","",[2]数据总览!F27)</f>
        <v/>
      </c>
      <c r="G27" s="227" t="str">
        <f>IF([2]数据总览!G27="","",[2]数据总览!G27)</f>
        <v/>
      </c>
      <c r="H27" s="227" t="str">
        <f>IF([2]数据总览!H27="","",[2]数据总览!H27)</f>
        <v/>
      </c>
      <c r="I27" s="227" t="str">
        <f>IF([2]数据总览!I27="","",[2]数据总览!I27)</f>
        <v/>
      </c>
      <c r="J27" s="227"/>
      <c r="K27" s="227" t="str">
        <f>IF([2]数据总览!K27="","",[2]数据总览!K27)</f>
        <v/>
      </c>
      <c r="L27" s="227" t="str">
        <f>IF([2]数据总览!L27="","",[2]数据总览!L27)</f>
        <v/>
      </c>
      <c r="M27" s="227" t="str">
        <f>IF([2]数据总览!M27="","",[2]数据总览!M27)</f>
        <v/>
      </c>
      <c r="N27" s="227" t="str">
        <f>IF([2]数据总览!N27="","",[2]数据总览!N27)</f>
        <v/>
      </c>
      <c r="O27" s="227" t="str">
        <f>IF([2]数据总览!O27="","",[2]数据总览!O27)</f>
        <v/>
      </c>
      <c r="P27" s="227" t="str">
        <f>IF([2]数据总览!P27="","",[2]数据总览!P27)</f>
        <v>阶位</v>
      </c>
      <c r="Q27" s="227" t="str">
        <f>IF([2]数据总览!Q27="","",[2]数据总览!Q27)</f>
        <v>士兵技能效用</v>
      </c>
      <c r="R27" s="227" t="str">
        <f>IF([2]数据总览!R27="","",[2]数据总览!R27)</f>
        <v/>
      </c>
      <c r="S27" s="227" t="str">
        <f>IF([2]数据总览!S27="","",[2]数据总览!S27)</f>
        <v/>
      </c>
      <c r="T27" s="227" t="str">
        <f>IF([2]数据总览!T27="","",[2]数据总览!T27)</f>
        <v/>
      </c>
      <c r="U27" s="227" t="str">
        <f>IF([2]数据总览!U27="","",[2]数据总览!U27)</f>
        <v/>
      </c>
      <c r="V27" s="227" t="str">
        <f>IF([2]数据总览!V27="","",[2]数据总览!V27)</f>
        <v/>
      </c>
      <c r="W27" s="227" t="str">
        <f>IF([2]数据总览!W27="","",[2]数据总览!W27)</f>
        <v/>
      </c>
      <c r="X27" s="227" t="str">
        <f>IF([2]数据总览!X27="","",[2]数据总览!X27)</f>
        <v/>
      </c>
      <c r="Y27" s="227" t="str">
        <f>IF([2]数据总览!Y27="","",[2]数据总览!Y27)</f>
        <v/>
      </c>
      <c r="Z27" s="227" t="str">
        <f>IF([2]数据总览!Z27="","",[2]数据总览!Z27)</f>
        <v/>
      </c>
      <c r="AA27" s="227">
        <f>IF([2]数据总览!AA27="","",[2]数据总览!AA27)</f>
        <v>22</v>
      </c>
      <c r="AB27" s="227">
        <f>IF([2]数据总览!AB27="","",[2]数据总览!AB27)</f>
        <v>0.15412178618936098</v>
      </c>
      <c r="AC27" s="227">
        <f>IF([2]数据总览!AC27="","",[2]数据总览!AC27)</f>
        <v>0.5939010131653365</v>
      </c>
      <c r="AD27" s="227">
        <f>IF([2]数据总览!AD27="","",[2]数据总览!AD27)</f>
        <v>0.84603354014894416</v>
      </c>
      <c r="AE27" s="227">
        <f>IF([2]数据总览!AE27="","",[2]数据总览!AE27)</f>
        <v>0.92989026650887585</v>
      </c>
      <c r="AF27" s="227">
        <f>IF([2]数据总览!AF27="","",[2]数据总览!AF27)</f>
        <v>0.47151792076923077</v>
      </c>
      <c r="AG27" s="227">
        <f>IF([2]数据总览!AG27="","",[2]数据总览!AG27)</f>
        <v>0.49237626645667054</v>
      </c>
      <c r="AH27" s="227">
        <f>IF([2]数据总览!AH27="","",[2]数据总览!AH27)</f>
        <v>0.85565644388963513</v>
      </c>
      <c r="AI27" s="227">
        <f>IF([2]数据总览!AI27="","",[2]数据总览!AI27)</f>
        <v>0.85565644388963513</v>
      </c>
      <c r="AJ27" s="227" t="str">
        <f>IF([2]数据总览!AJ27="","",[2]数据总览!AJ27)</f>
        <v/>
      </c>
      <c r="AK27" s="227" t="str">
        <f>IF([2]数据总览!AK27="","",[2]数据总览!AK27)</f>
        <v/>
      </c>
      <c r="AL27" s="227" t="str">
        <f>IF([2]数据总览!AL27="","",[2]数据总览!AL27)</f>
        <v/>
      </c>
      <c r="AM27" s="227">
        <f>IF([2]数据总览!AM27="","",[2]数据总览!AM27)</f>
        <v>0.5</v>
      </c>
      <c r="AN27" s="227">
        <f>IF([2]数据总览!AN27="","",[2]数据总览!AN27)</f>
        <v>0.5</v>
      </c>
      <c r="AO27" s="227">
        <f>IF([2]数据总览!AO27="","",[2]数据总览!AO27)</f>
        <v>0.5</v>
      </c>
      <c r="AP27" s="227">
        <f>IF([2]数据总览!AP27="","",[2]数据总览!AP27)</f>
        <v>0.5</v>
      </c>
      <c r="AQ27" s="227">
        <f>IF([2]数据总览!AQ27="","",[2]数据总览!AQ27)</f>
        <v>0.5</v>
      </c>
      <c r="AR27" s="227">
        <f>IF([2]数据总览!AR27="","",[2]数据总览!AR27)</f>
        <v>0.5</v>
      </c>
      <c r="AS27" s="227">
        <f>IF([2]数据总览!AS27="","",[2]数据总览!AS27)</f>
        <v>0.5</v>
      </c>
      <c r="AT27" s="227">
        <f>IF([2]数据总览!AT27="","",[2]数据总览!AT27)</f>
        <v>0.5</v>
      </c>
      <c r="AU27" s="227" t="str">
        <f>IF([2]数据总览!AU27="","",[2]数据总览!AU27)</f>
        <v/>
      </c>
      <c r="AV27" s="227">
        <f>IF([2]数据总览!AV27="","",[2]数据总览!AV27)</f>
        <v>0.72115347395183993</v>
      </c>
      <c r="AW27" s="227">
        <f>IF([2]数据总览!AW27="","",[2]数据总览!AW27)</f>
        <v>0.70985496538116011</v>
      </c>
      <c r="AX27" s="227">
        <f>IF([2]数据总览!AX27="","",[2]数据总览!AX27)</f>
        <v>0.66450089006907509</v>
      </c>
      <c r="AY27" s="227">
        <f>IF([2]数据总览!AY27="","",[2]数据总览!AY27)</f>
        <v>0.73127887059407448</v>
      </c>
      <c r="AZ27" s="227">
        <f>IF([2]数据总览!AZ27="","",[2]数据总览!AZ27)</f>
        <v>0.72455870331772931</v>
      </c>
      <c r="BA27" s="227">
        <f>IF([2]数据总览!BA27="","",[2]数据总览!BA27)</f>
        <v>0.71073636009416841</v>
      </c>
      <c r="BB27" s="227">
        <f>IF([2]数据总览!BB27="","",[2]数据总览!BB27)</f>
        <v>0.66083458542689211</v>
      </c>
      <c r="BC27" s="227">
        <f>IF([2]数据总览!BC27="","",[2]数据总览!BC27)</f>
        <v>0.73202372073772848</v>
      </c>
      <c r="BD27" s="227" t="str">
        <f>IF([2]数据总览!BD27="","",[2]数据总览!BD27)</f>
        <v/>
      </c>
      <c r="BE27" s="227">
        <f>IF([2]数据总览!BE27="","",[2]数据总览!BE27)</f>
        <v>0.7504957168053592</v>
      </c>
      <c r="BF27" s="227">
        <f>IF([2]数据总览!BF27="","",[2]数据总览!BF27)</f>
        <v>0.43322826562177214</v>
      </c>
      <c r="BG27" s="227">
        <f>IF([2]数据总览!BG27="","",[2]数据总览!BG27)</f>
        <v>0.45147846298648181</v>
      </c>
      <c r="BH27" s="227">
        <f>IF([2]数据总览!BH27="","",[2]数据总览!BH27)</f>
        <v>0.45798038909822208</v>
      </c>
      <c r="BI27" s="227">
        <f>IF([2]数据总览!BI27="","",[2]数据总览!BI27)</f>
        <v>0.33633055283849067</v>
      </c>
      <c r="BJ27" s="227">
        <f>IF([2]数据总览!BJ27="","",[2]数据总览!BJ27)</f>
        <v>0.43178236709877577</v>
      </c>
      <c r="BK27" s="227">
        <f>IF([2]数据总览!BK27="","",[2]数据总览!BK27)</f>
        <v>0.45771139283779094</v>
      </c>
      <c r="BL27" s="227">
        <f>IF([2]数据总览!BL27="","",[2]数据总览!BL27)</f>
        <v>0.45636103991922022</v>
      </c>
      <c r="BM27" s="227" t="str">
        <f>IF([2]数据总览!BM27="","",[2]数据总览!BM27)</f>
        <v/>
      </c>
      <c r="BN27" s="227">
        <f>IF([2]数据总览!BN27="","",[2]数据总览!BN27)</f>
        <v>203.01077131455335</v>
      </c>
      <c r="BO27" s="227">
        <f>IF([2]数据总览!BO27="","",[2]数据总览!BO27)</f>
        <v>97.463756840319235</v>
      </c>
      <c r="BP27" s="227">
        <f>IF([2]数据总览!BP27="","",[2]数据总览!BP27)</f>
        <v>36.951950364253399</v>
      </c>
      <c r="BQ27" s="227">
        <f>IF([2]数据总览!BQ27="","",[2]数据总览!BQ27)</f>
        <v>16.826336037869797</v>
      </c>
      <c r="BR27" s="227" t="str">
        <f>IF([2]数据总览!BR27="","",[2]数据总览!BR27)</f>
        <v/>
      </c>
      <c r="BS27" s="227">
        <f>IF([2]数据总览!BS27="","",[2]数据总览!BS27)</f>
        <v>4.7056674410476989</v>
      </c>
      <c r="BT27" s="227">
        <f>IF([2]数据总览!BT27="","",[2]数据总览!BT27)</f>
        <v>3.4044854407880951</v>
      </c>
      <c r="BU27" s="227">
        <f>IF([2]数据总览!BU27="","",[2]数据总览!BU27)</f>
        <v>2.9273213058900556</v>
      </c>
      <c r="BV27" s="227">
        <f>IF([2]数据总览!BV27="","",[2]数据总览!BV27)</f>
        <v>3.1659033733390753</v>
      </c>
      <c r="BW27" s="227" t="str">
        <f>IF([2]数据总览!BW27="","",[2]数据总览!BW27)</f>
        <v/>
      </c>
      <c r="BX27" s="227" t="str">
        <f>IF([2]数据总览!BX27="","",[2]数据总览!BX27)</f>
        <v/>
      </c>
      <c r="BY27" s="227" t="str">
        <f>IF([2]数据总览!BY27="","",[2]数据总览!BY27)</f>
        <v/>
      </c>
      <c r="BZ27" s="227" t="str">
        <f>IF([2]数据总览!BZ27="","",[2]数据总览!BZ27)</f>
        <v/>
      </c>
      <c r="CA27" s="227" t="str">
        <f>IF([2]数据总览!CA27="","",[2]数据总览!CA27)</f>
        <v/>
      </c>
      <c r="CB27" s="227" t="str">
        <f>IF([2]数据总览!CB27="","",[2]数据总览!CB27)</f>
        <v>战斗期望时长</v>
      </c>
      <c r="CC27" s="227">
        <f>IF([2]数据总览!CC27="","",[2]数据总览!CC27)</f>
        <v>60</v>
      </c>
      <c r="CD27" s="227" t="str">
        <f>IF([2]数据总览!CD27="","",[2]数据总览!CD27)</f>
        <v/>
      </c>
      <c r="CE27" s="227" t="str">
        <f>IF([2]数据总览!CE27="","",[2]数据总览!CE27)</f>
        <v/>
      </c>
      <c r="CF27" s="227" t="str">
        <f>IF([2]数据总览!CF27="","",[2]数据总览!CF27)</f>
        <v/>
      </c>
      <c r="CG27" s="227" t="str">
        <f>IF([2]数据总览!CG27="","",[2]数据总览!CG27)</f>
        <v/>
      </c>
      <c r="CH27" s="227" t="str">
        <f>IF([2]数据总览!CH27="","",[2]数据总览!CH27)</f>
        <v/>
      </c>
      <c r="CI27" s="227" t="str">
        <f>IF([2]数据总览!CI27="","",[2]数据总览!CI27)</f>
        <v/>
      </c>
      <c r="CJ27" s="227" t="str">
        <f>IF([2]数据总览!CJ27="","",[2]数据总览!CJ27)</f>
        <v/>
      </c>
      <c r="CK27" s="227" t="str">
        <f>IF([2]数据总览!CK27="","",[2]数据总览!CK27)</f>
        <v/>
      </c>
      <c r="CL27" s="227" t="str">
        <f>IF([2]数据总览!CL27="","",[2]数据总览!CL27)</f>
        <v/>
      </c>
      <c r="CM27" s="227" t="str">
        <f>IF([2]数据总览!CM27="","",[2]数据总览!CM27)</f>
        <v/>
      </c>
      <c r="CN27" s="227" t="str">
        <f>IF([2]数据总览!CN27="","",[2]数据总览!CN27)</f>
        <v/>
      </c>
      <c r="CO27" s="227" t="str">
        <f>IF([2]数据总览!CO27="","",[2]数据总览!CO27)</f>
        <v/>
      </c>
      <c r="CP27" s="227" t="str">
        <f>IF([2]数据总览!CP27="","",[2]数据总览!CP27)</f>
        <v/>
      </c>
      <c r="CQ27" s="227" t="str">
        <f>IF([2]数据总览!CQ27="","",[2]数据总览!CQ27)</f>
        <v>骑将</v>
      </c>
      <c r="CR27" s="227">
        <f>IF([2]数据总览!CR27="","",[2]数据总览!CR27)</f>
        <v>192000</v>
      </c>
      <c r="CS27" s="227">
        <f>IF([2]数据总览!CS27="","",[2]数据总览!CS27)</f>
        <v>3000</v>
      </c>
      <c r="CT27" s="227" t="str">
        <f>IF([2]数据总览!CT27="","",[2]数据总览!CT27)</f>
        <v/>
      </c>
      <c r="CU27" s="227" t="str">
        <f>IF([2]数据总览!CU27="","",[2]数据总览!CU27)</f>
        <v/>
      </c>
      <c r="CV27" s="227" t="str">
        <f>IF([2]数据总览!CV27="","",[2]数据总览!CV27)</f>
        <v/>
      </c>
      <c r="CW27" s="227" t="str">
        <f>IF([2]数据总览!CW27="","",[2]数据总览!CW27)</f>
        <v/>
      </c>
      <c r="CX27" s="227" t="str">
        <f>IF([2]数据总览!CX27="","",[2]数据总览!CX27)</f>
        <v/>
      </c>
      <c r="CY27" s="227" t="str">
        <f>IF([2]数据总览!CY27="","",[2]数据总览!CY27)</f>
        <v/>
      </c>
      <c r="CZ27" s="227" t="str">
        <f>IF([2]数据总览!CZ27="","",[2]数据总览!CZ27)</f>
        <v/>
      </c>
      <c r="DA27" s="227" t="str">
        <f>IF([2]数据总览!DA27="","",[2]数据总览!DA27)</f>
        <v/>
      </c>
      <c r="DB27" s="227" t="str">
        <f>IF([2]数据总览!DB27="","",[2]数据总览!DB27)</f>
        <v/>
      </c>
      <c r="DC27" s="227" t="str">
        <f>IF([2]数据总览!DC27="","",[2]数据总览!DC27)</f>
        <v/>
      </c>
      <c r="DD27" s="227" t="str">
        <f>IF([2]数据总览!DD27="","",[2]数据总览!DD27)</f>
        <v/>
      </c>
      <c r="DE27" s="227">
        <f>IF([2]数据总览!DE27="","",[2]数据总览!DE27)</f>
        <v>3</v>
      </c>
      <c r="DF27" s="227">
        <f>IF([2]数据总览!DF27="","",[2]数据总览!DF27)</f>
        <v>800</v>
      </c>
      <c r="DG27" s="227">
        <f>IF([2]数据总览!DG27="","",[2]数据总览!DG27)</f>
        <v>0.5</v>
      </c>
      <c r="DH27" s="227" t="str">
        <f>IF([2]数据总览!DH27="","",[2]数据总览!DH27)</f>
        <v/>
      </c>
      <c r="DI27" s="227" t="str">
        <f>IF([2]数据总览!DI27="","",[2]数据总览!DI27)</f>
        <v/>
      </c>
      <c r="DJ27" s="227" t="str">
        <f>IF([2]数据总览!DJ27="","",[2]数据总览!DJ27)</f>
        <v/>
      </c>
      <c r="DK27" s="227" t="str">
        <f>IF([2]数据总览!DK27="","",[2]数据总览!DK27)</f>
        <v/>
      </c>
      <c r="DL27" s="227" t="str">
        <f>IF([2]数据总览!DL27="","",[2]数据总览!DL27)</f>
        <v/>
      </c>
      <c r="DM27" s="227" t="str">
        <f>IF([2]数据总览!DM27="","",[2]数据总览!DM27)</f>
        <v/>
      </c>
      <c r="DN27" s="227" t="str">
        <f>IF([2]数据总览!DN27="","",[2]数据总览!DN27)</f>
        <v/>
      </c>
      <c r="DO27" s="227" t="str">
        <f>IF([2]数据总览!DO27="","",[2]数据总览!DO27)</f>
        <v/>
      </c>
      <c r="DP27" s="227" t="str">
        <f>IF([2]数据总览!DP27="","",[2]数据总览!DP27)</f>
        <v/>
      </c>
      <c r="DQ27" s="227" t="str">
        <f>IF([2]数据总览!DQ27="","",[2]数据总览!DQ27)</f>
        <v/>
      </c>
      <c r="DR27" s="227" t="str">
        <f>IF([2]数据总览!DR27="","",[2]数据总览!DR27)</f>
        <v/>
      </c>
      <c r="DS27" s="227" t="str">
        <f>IF([2]数据总览!DS27="","",[2]数据总览!DS27)</f>
        <v/>
      </c>
      <c r="DT27" s="227" t="str">
        <f>IF([2]数据总览!DT27="","",[2]数据总览!DT27)</f>
        <v/>
      </c>
      <c r="DU27" s="227" t="str">
        <f>IF([2]数据总览!DU27="","",[2]数据总览!DU27)</f>
        <v/>
      </c>
      <c r="DV27" s="227" t="str">
        <f>IF([2]数据总览!DV27="","",[2]数据总览!DV27)</f>
        <v/>
      </c>
      <c r="DW27" s="227" t="str">
        <f>IF([2]数据总览!DW27="","",[2]数据总览!DW27)</f>
        <v/>
      </c>
      <c r="DX27" s="227" t="str">
        <f>IF([2]数据总览!DX27="","",[2]数据总览!DX27)</f>
        <v/>
      </c>
      <c r="DY27" s="227" t="str">
        <f>IF([2]数据总览!DY27="","",[2]数据总览!DY27)</f>
        <v/>
      </c>
      <c r="DZ27" s="227" t="str">
        <f>IF([2]数据总览!DZ27="","",[2]数据总览!DZ27)</f>
        <v/>
      </c>
      <c r="EA27" s="227" t="str">
        <f>IF([2]数据总览!EA27="","",[2]数据总览!EA27)</f>
        <v/>
      </c>
      <c r="EB27" s="227" t="str">
        <f>IF([2]数据总览!EB27="","",[2]数据总览!EB27)</f>
        <v/>
      </c>
      <c r="EC27" s="227" t="str">
        <f>IF([2]数据总览!EC27="","",[2]数据总览!EC27)</f>
        <v/>
      </c>
      <c r="ED27" s="227" t="str">
        <f>IF([2]数据总览!ED27="","",[2]数据总览!ED27)</f>
        <v/>
      </c>
      <c r="EE27" s="227" t="str">
        <f>IF([2]数据总览!EE27="","",[2]数据总览!EE27)</f>
        <v/>
      </c>
      <c r="EF27" s="227" t="str">
        <f>IF([2]数据总览!EF27="","",[2]数据总览!EF27)</f>
        <v/>
      </c>
      <c r="EG27" s="227" t="str">
        <f>IF([2]数据总览!EG27="","",[2]数据总览!EG27)</f>
        <v/>
      </c>
      <c r="EH27" s="227" t="str">
        <f>IF([2]数据总览!EH27="","",[2]数据总览!EH27)</f>
        <v/>
      </c>
      <c r="EI27" s="227" t="str">
        <f>IF([2]数据总览!EI27="","",[2]数据总览!EI27)</f>
        <v/>
      </c>
      <c r="EJ27" s="227" t="str">
        <f>IF([2]数据总览!EJ27="","",[2]数据总览!EJ27)</f>
        <v/>
      </c>
      <c r="EK27" s="227" t="str">
        <f>IF([2]数据总览!EK27="","",[2]数据总览!EK27)</f>
        <v/>
      </c>
      <c r="EL27" s="227" t="str">
        <f>IF([2]数据总览!EL27="","",[2]数据总览!EL27)</f>
        <v/>
      </c>
      <c r="EM27" s="227" t="str">
        <f>IF([2]数据总览!EM27="","",[2]数据总览!EM27)</f>
        <v/>
      </c>
      <c r="EN27" s="227" t="str">
        <f>IF([2]数据总览!EN27="","",[2]数据总览!EN27)</f>
        <v/>
      </c>
      <c r="EO27" s="227" t="str">
        <f>IF([2]数据总览!EO27="","",[2]数据总览!EO27)</f>
        <v/>
      </c>
      <c r="EP27" s="227" t="str">
        <f>IF([2]数据总览!EP27="","",[2]数据总览!EP27)</f>
        <v/>
      </c>
      <c r="EQ27" s="227" t="str">
        <f>IF([2]数据总览!EQ27="","",[2]数据总览!EQ27)</f>
        <v/>
      </c>
      <c r="ER27" s="227" t="str">
        <f>IF([2]数据总览!ER27="","",[2]数据总览!ER27)</f>
        <v/>
      </c>
      <c r="ES27" s="227" t="str">
        <f>IF([2]数据总览!ES27="","",[2]数据总览!ES27)</f>
        <v/>
      </c>
      <c r="ET27" s="227" t="str">
        <f>IF([2]数据总览!ET27="","",[2]数据总览!ET27)</f>
        <v/>
      </c>
      <c r="EU27" s="227" t="str">
        <f>IF([2]数据总览!EU27="","",[2]数据总览!EU27)</f>
        <v/>
      </c>
      <c r="EV27" s="227" t="str">
        <f>IF([2]数据总览!EV27="","",[2]数据总览!EV27)</f>
        <v/>
      </c>
      <c r="EW27" s="227" t="str">
        <f>IF([2]数据总览!EW27="","",[2]数据总览!EW27)</f>
        <v/>
      </c>
      <c r="EX27" s="227" t="str">
        <f>IF([2]数据总览!EX27="","",[2]数据总览!EX27)</f>
        <v/>
      </c>
      <c r="EY27" s="227" t="str">
        <f>IF([2]数据总览!EY27="","",[2]数据总览!EY27)</f>
        <v/>
      </c>
      <c r="EZ27" s="227" t="str">
        <f>IF([2]数据总览!EZ27="","",[2]数据总览!EZ27)</f>
        <v/>
      </c>
      <c r="FA27" s="227" t="str">
        <f>IF([2]数据总览!FA27="","",[2]数据总览!FA27)</f>
        <v/>
      </c>
    </row>
    <row r="28" spans="1:157" ht="11.25">
      <c r="A28" s="227" t="str">
        <f>IF([2]数据总览!A28="","",[2]数据总览!A28)</f>
        <v/>
      </c>
      <c r="B28" s="227" t="str">
        <f>IF([2]数据总览!B28="","",[2]数据总览!B28)</f>
        <v/>
      </c>
      <c r="C28" s="227" t="str">
        <f>IF([2]数据总览!C28="","",[2]数据总览!C28)</f>
        <v/>
      </c>
      <c r="D28" s="227" t="str">
        <f>IF([2]数据总览!D28="","",[2]数据总览!D28)</f>
        <v/>
      </c>
      <c r="E28" s="227" t="str">
        <f>IF([2]数据总览!E28="","",[2]数据总览!E28)</f>
        <v/>
      </c>
      <c r="F28" s="227" t="str">
        <f>IF([2]数据总览!F28="","",[2]数据总览!F28)</f>
        <v/>
      </c>
      <c r="G28" s="227" t="str">
        <f>IF([2]数据总览!G28="","",[2]数据总览!G28)</f>
        <v/>
      </c>
      <c r="H28" s="227" t="str">
        <f>IF([2]数据总览!H28="","",[2]数据总览!H28)</f>
        <v/>
      </c>
      <c r="I28" s="227" t="str">
        <f>IF([2]数据总览!I28="","",[2]数据总览!I28)</f>
        <v/>
      </c>
      <c r="J28" s="227"/>
      <c r="K28" s="227" t="str">
        <f>IF([2]数据总览!K28="","",[2]数据总览!K28)</f>
        <v/>
      </c>
      <c r="L28" s="227" t="str">
        <f>IF([2]数据总览!L28="","",[2]数据总览!L28)</f>
        <v/>
      </c>
      <c r="M28" s="227" t="str">
        <f>IF([2]数据总览!M28="","",[2]数据总览!M28)</f>
        <v/>
      </c>
      <c r="N28" s="227" t="str">
        <f>IF([2]数据总览!N28="","",[2]数据总览!N28)</f>
        <v/>
      </c>
      <c r="O28" s="227" t="str">
        <f>IF([2]数据总览!O28="","",[2]数据总览!O28)</f>
        <v/>
      </c>
      <c r="P28" s="227">
        <f>IF([2]数据总览!P28="","",[2]数据总览!P28)</f>
        <v>1</v>
      </c>
      <c r="Q28" s="227">
        <f>IF([2]数据总览!Q28="","",[2]数据总览!Q28)</f>
        <v>0.22288720445204141</v>
      </c>
      <c r="R28" s="227" t="str">
        <f>IF([2]数据总览!R28="","",[2]数据总览!R28)</f>
        <v/>
      </c>
      <c r="S28" s="227" t="str">
        <f>IF([2]数据总览!S28="","",[2]数据总览!S28)</f>
        <v/>
      </c>
      <c r="T28" s="227" t="str">
        <f>IF([2]数据总览!T28="","",[2]数据总览!T28)</f>
        <v/>
      </c>
      <c r="U28" s="227" t="str">
        <f>IF([2]数据总览!U28="","",[2]数据总览!U28)</f>
        <v/>
      </c>
      <c r="V28" s="227" t="str">
        <f>IF([2]数据总览!V28="","",[2]数据总览!V28)</f>
        <v/>
      </c>
      <c r="W28" s="227" t="str">
        <f>IF([2]数据总览!W28="","",[2]数据总览!W28)</f>
        <v/>
      </c>
      <c r="X28" s="227" t="str">
        <f>IF([2]数据总览!X28="","",[2]数据总览!X28)</f>
        <v/>
      </c>
      <c r="Y28" s="227" t="str">
        <f>IF([2]数据总览!Y28="","",[2]数据总览!Y28)</f>
        <v/>
      </c>
      <c r="Z28" s="227" t="str">
        <f>IF([2]数据总览!Z28="","",[2]数据总览!Z28)</f>
        <v/>
      </c>
      <c r="AA28" s="227">
        <f>IF([2]数据总览!AA28="","",[2]数据总览!AA28)</f>
        <v>23</v>
      </c>
      <c r="AB28" s="227">
        <f>IF([2]数据总览!AB28="","",[2]数据总览!AB28)</f>
        <v>0.13831436899905206</v>
      </c>
      <c r="AC28" s="227">
        <f>IF([2]数据总览!AC28="","",[2]数据总览!AC28)</f>
        <v>0.57834386025695561</v>
      </c>
      <c r="AD28" s="227">
        <f>IF([2]数据总览!AD28="","",[2]数据总览!AD28)</f>
        <v>0.82870631440442422</v>
      </c>
      <c r="AE28" s="227">
        <f>IF([2]数据总览!AE28="","",[2]数据总览!AE28)</f>
        <v>0.89594580612532726</v>
      </c>
      <c r="AF28" s="227">
        <f>IF([2]数据总览!AF28="","",[2]数据总览!AF28)</f>
        <v>0.45772798373841417</v>
      </c>
      <c r="AG28" s="227">
        <f>IF([2]数据总览!AG28="","",[2]数据总览!AG28)</f>
        <v>0.47292982532119449</v>
      </c>
      <c r="AH28" s="227">
        <f>IF([2]数据总览!AH28="","",[2]数据总览!AH28)</f>
        <v>0.8394121697541479</v>
      </c>
      <c r="AI28" s="227">
        <f>IF([2]数据总览!AI28="","",[2]数据总览!AI28)</f>
        <v>0.8394121697541479</v>
      </c>
      <c r="AJ28" s="227" t="str">
        <f>IF([2]数据总览!AJ28="","",[2]数据总览!AJ28)</f>
        <v/>
      </c>
      <c r="AK28" s="227" t="str">
        <f>IF([2]数据总览!AK28="","",[2]数据总览!AK28)</f>
        <v/>
      </c>
      <c r="AL28" s="227" t="str">
        <f>IF([2]数据总览!AL28="","",[2]数据总览!AL28)</f>
        <v/>
      </c>
      <c r="AM28" s="227">
        <f>IF([2]数据总览!AM28="","",[2]数据总览!AM28)</f>
        <v>0.5</v>
      </c>
      <c r="AN28" s="227">
        <f>IF([2]数据总览!AN28="","",[2]数据总览!AN28)</f>
        <v>0.5</v>
      </c>
      <c r="AO28" s="227">
        <f>IF([2]数据总览!AO28="","",[2]数据总览!AO28)</f>
        <v>0.5</v>
      </c>
      <c r="AP28" s="227">
        <f>IF([2]数据总览!AP28="","",[2]数据总览!AP28)</f>
        <v>0.5</v>
      </c>
      <c r="AQ28" s="227">
        <f>IF([2]数据总览!AQ28="","",[2]数据总览!AQ28)</f>
        <v>0.5</v>
      </c>
      <c r="AR28" s="227">
        <f>IF([2]数据总览!AR28="","",[2]数据总览!AR28)</f>
        <v>0.5</v>
      </c>
      <c r="AS28" s="227">
        <f>IF([2]数据总览!AS28="","",[2]数据总览!AS28)</f>
        <v>0.5</v>
      </c>
      <c r="AT28" s="227">
        <f>IF([2]数据总览!AT28="","",[2]数据总览!AT28)</f>
        <v>0.5</v>
      </c>
      <c r="AU28" s="227" t="str">
        <f>IF([2]数据总览!AU28="","",[2]数据总览!AU28)</f>
        <v/>
      </c>
      <c r="AV28" s="227">
        <f>IF([2]数据总览!AV28="","",[2]数据总览!AV28)</f>
        <v>0.70879406419690405</v>
      </c>
      <c r="AW28" s="227">
        <f>IF([2]数据总览!AW28="","",[2]数据总览!AW28)</f>
        <v>0.696443517109958</v>
      </c>
      <c r="AX28" s="227">
        <f>IF([2]数据总览!AX28="","",[2]数据总览!AX28)</f>
        <v>0.64970755856886198</v>
      </c>
      <c r="AY28" s="227">
        <f>IF([2]数据总览!AY28="","",[2]数据总览!AY28)</f>
        <v>0.71335205712011496</v>
      </c>
      <c r="AZ28" s="227">
        <f>IF([2]数据总览!AZ28="","",[2]数据总览!AZ28)</f>
        <v>0.71238387001956638</v>
      </c>
      <c r="BA28" s="227">
        <f>IF([2]数据总览!BA28="","",[2]数据总览!BA28)</f>
        <v>0.69737511287100529</v>
      </c>
      <c r="BB28" s="227">
        <f>IF([2]数据总览!BB28="","",[2]数据总览!BB28)</f>
        <v>0.64583453126299317</v>
      </c>
      <c r="BC28" s="227">
        <f>IF([2]数据总览!BC28="","",[2]数据总览!BC28)</f>
        <v>0.71415672770263383</v>
      </c>
      <c r="BD28" s="227" t="str">
        <f>IF([2]数据总览!BD28="","",[2]数据总览!BD28)</f>
        <v/>
      </c>
      <c r="BE28" s="227">
        <f>IF([2]数据总览!BE28="","",[2]数据总览!BE28)</f>
        <v>0.77743118848236081</v>
      </c>
      <c r="BF28" s="227">
        <f>IF([2]数据总览!BF28="","",[2]数据总览!BF28)</f>
        <v>0.44864437608857871</v>
      </c>
      <c r="BG28" s="227">
        <f>IF([2]数据总览!BG28="","",[2]数据总览!BG28)</f>
        <v>0.46690601652789504</v>
      </c>
      <c r="BH28" s="227">
        <f>IF([2]数据总览!BH28="","",[2]数据总览!BH28)</f>
        <v>0.47434866991907321</v>
      </c>
      <c r="BI28" s="227">
        <f>IF([2]数据总览!BI28="","",[2]数据总览!BI28)</f>
        <v>0.34843968864354496</v>
      </c>
      <c r="BJ28" s="227">
        <f>IF([2]数据总览!BJ28="","",[2]数据总览!BJ28)</f>
        <v>0.44715986890591986</v>
      </c>
      <c r="BK28" s="227">
        <f>IF([2]数据总览!BK28="","",[2]数据总览!BK28)</f>
        <v>0.47329200260621429</v>
      </c>
      <c r="BL28" s="227">
        <f>IF([2]数据总览!BL28="","",[2]数据总览!BL28)</f>
        <v>0.47268332527902002</v>
      </c>
      <c r="BM28" s="227" t="str">
        <f>IF([2]数据总览!BM28="","",[2]数据总览!BM28)</f>
        <v/>
      </c>
      <c r="BN28" s="227">
        <f>IF([2]数据总览!BN28="","",[2]数据总览!BN28)</f>
        <v>206.80455144022753</v>
      </c>
      <c r="BO28" s="227">
        <f>IF([2]数据总览!BO28="","",[2]数据总览!BO28)</f>
        <v>101.19747353833066</v>
      </c>
      <c r="BP28" s="227">
        <f>IF([2]数据总览!BP28="","",[2]数据总览!BP28)</f>
        <v>41.110484542938181</v>
      </c>
      <c r="BQ28" s="227">
        <f>IF([2]数据总览!BQ28="","",[2]数据总览!BQ28)</f>
        <v>24.973006529921459</v>
      </c>
      <c r="BR28" s="227" t="str">
        <f>IF([2]数据总览!BR28="","",[2]数据总览!BR28)</f>
        <v/>
      </c>
      <c r="BS28" s="227">
        <f>IF([2]数据总览!BS28="","",[2]数据总览!BS28)</f>
        <v>4.6418657000493688</v>
      </c>
      <c r="BT28" s="227">
        <f>IF([2]数据总览!BT28="","",[2]数据总览!BT28)</f>
        <v>3.3430555717053845</v>
      </c>
      <c r="BU28" s="227">
        <f>IF([2]数据总览!BU28="","",[2]数据总览!BU28)</f>
        <v>2.8495131442399213</v>
      </c>
      <c r="BV28" s="227">
        <f>IF([2]数据总览!BV28="","",[2]数据总览!BV28)</f>
        <v>3.0962843579726531</v>
      </c>
      <c r="BW28" s="227" t="str">
        <f>IF([2]数据总览!BW28="","",[2]数据总览!BW28)</f>
        <v/>
      </c>
      <c r="BX28" s="227" t="str">
        <f>IF([2]数据总览!BX28="","",[2]数据总览!BX28)</f>
        <v/>
      </c>
      <c r="BY28" s="227" t="str">
        <f>IF([2]数据总览!BY28="","",[2]数据总览!BY28)</f>
        <v/>
      </c>
      <c r="BZ28" s="227" t="str">
        <f>IF([2]数据总览!BZ28="","",[2]数据总览!BZ28)</f>
        <v/>
      </c>
      <c r="CA28" s="227" t="str">
        <f>IF([2]数据总览!CA28="","",[2]数据总览!CA28)</f>
        <v/>
      </c>
      <c r="CB28" s="227" t="str">
        <f>IF([2]数据总览!CB28="","",[2]数据总览!CB28)</f>
        <v>实际每丢失1%兵力丢失</v>
      </c>
      <c r="CC28" s="227">
        <f>IF([2]数据总览!CC28="","",[2]数据总览!CC28)</f>
        <v>6</v>
      </c>
      <c r="CD28" s="227" t="str">
        <f>IF([2]数据总览!CD28="","",[2]数据总览!CD28)</f>
        <v>点士气</v>
      </c>
      <c r="CE28" s="227" t="str">
        <f>IF([2]数据总览!CE28="","",[2]数据总览!CE28)</f>
        <v/>
      </c>
      <c r="CF28" s="227" t="str">
        <f>IF([2]数据总览!CF28="","",[2]数据总览!CF28)</f>
        <v/>
      </c>
      <c r="CG28" s="227" t="str">
        <f>IF([2]数据总览!CG28="","",[2]数据总览!CG28)</f>
        <v/>
      </c>
      <c r="CH28" s="227" t="str">
        <f>IF([2]数据总览!CH28="","",[2]数据总览!CH28)</f>
        <v/>
      </c>
      <c r="CI28" s="227" t="str">
        <f>IF([2]数据总览!CI28="","",[2]数据总览!CI28)</f>
        <v/>
      </c>
      <c r="CJ28" s="227" t="str">
        <f>IF([2]数据总览!CJ28="","",[2]数据总览!CJ28)</f>
        <v/>
      </c>
      <c r="CK28" s="227" t="str">
        <f>IF([2]数据总览!CK28="","",[2]数据总览!CK28)</f>
        <v/>
      </c>
      <c r="CL28" s="227" t="str">
        <f>IF([2]数据总览!CL28="","",[2]数据总览!CL28)</f>
        <v/>
      </c>
      <c r="CM28" s="227" t="str">
        <f>IF([2]数据总览!CM28="","",[2]数据总览!CM28)</f>
        <v/>
      </c>
      <c r="CN28" s="227" t="str">
        <f>IF([2]数据总览!CN28="","",[2]数据总览!CN28)</f>
        <v/>
      </c>
      <c r="CO28" s="227" t="str">
        <f>IF([2]数据总览!CO28="","",[2]数据总览!CO28)</f>
        <v/>
      </c>
      <c r="CP28" s="227" t="str">
        <f>IF([2]数据总览!CP28="","",[2]数据总览!CP28)</f>
        <v/>
      </c>
      <c r="CQ28" s="227" t="str">
        <f>IF([2]数据总览!CQ28="","",[2]数据总览!CQ28)</f>
        <v>弓将</v>
      </c>
      <c r="CR28" s="227">
        <f>IF([2]数据总览!CR28="","",[2]数据总览!CR28)</f>
        <v>192000</v>
      </c>
      <c r="CS28" s="227">
        <f>IF([2]数据总览!CS28="","",[2]数据总览!CS28)</f>
        <v>3000</v>
      </c>
      <c r="CT28" s="227" t="str">
        <f>IF([2]数据总览!CT28="","",[2]数据总览!CT28)</f>
        <v/>
      </c>
      <c r="CU28" s="227" t="str">
        <f>IF([2]数据总览!CU28="","",[2]数据总览!CU28)</f>
        <v/>
      </c>
      <c r="CV28" s="227" t="str">
        <f>IF([2]数据总览!CV28="","",[2]数据总览!CV28)</f>
        <v>士兵单兵基础标准值</v>
      </c>
      <c r="CW28" s="227" t="str">
        <f>IF([2]数据总览!CW28="","",[2]数据总览!CW28)</f>
        <v/>
      </c>
      <c r="CX28" s="227" t="str">
        <f>IF([2]数据总览!CX28="","",[2]数据总览!CX28)</f>
        <v/>
      </c>
      <c r="CY28" s="227" t="str">
        <f>IF([2]数据总览!CY28="","",[2]数据总览!CY28)</f>
        <v/>
      </c>
      <c r="CZ28" s="227" t="str">
        <f>IF([2]数据总览!CZ28="","",[2]数据总览!CZ28)</f>
        <v/>
      </c>
      <c r="DA28" s="227" t="str">
        <f>IF([2]数据总览!DA28="","",[2]数据总览!DA28)</f>
        <v/>
      </c>
      <c r="DB28" s="227" t="str">
        <f>IF([2]数据总览!DB28="","",[2]数据总览!DB28)</f>
        <v/>
      </c>
      <c r="DC28" s="227" t="str">
        <f>IF([2]数据总览!DC28="","",[2]数据总览!DC28)</f>
        <v/>
      </c>
      <c r="DD28" s="227" t="str">
        <f>IF([2]数据总览!DD28="","",[2]数据总览!DD28)</f>
        <v/>
      </c>
      <c r="DE28" s="227">
        <f>IF([2]数据总览!DE28="","",[2]数据总览!DE28)</f>
        <v>4</v>
      </c>
      <c r="DF28" s="227">
        <f>IF([2]数据总览!DF28="","",[2]数据总览!DF28)</f>
        <v>1000</v>
      </c>
      <c r="DG28" s="227">
        <f>IF([2]数据总览!DG28="","",[2]数据总览!DG28)</f>
        <v>0.75</v>
      </c>
      <c r="DH28" s="227" t="str">
        <f>IF([2]数据总览!DH28="","",[2]数据总览!DH28)</f>
        <v/>
      </c>
      <c r="DI28" s="227" t="str">
        <f>IF([2]数据总览!DI28="","",[2]数据总览!DI28)</f>
        <v/>
      </c>
      <c r="DJ28" s="227" t="str">
        <f>IF([2]数据总览!DJ28="","",[2]数据总览!DJ28)</f>
        <v/>
      </c>
      <c r="DK28" s="227" t="str">
        <f>IF([2]数据总览!DK28="","",[2]数据总览!DK28)</f>
        <v/>
      </c>
      <c r="DL28" s="227" t="str">
        <f>IF([2]数据总览!DL28="","",[2]数据总览!DL28)</f>
        <v/>
      </c>
      <c r="DM28" s="227" t="str">
        <f>IF([2]数据总览!DM28="","",[2]数据总览!DM28)</f>
        <v/>
      </c>
      <c r="DN28" s="227" t="str">
        <f>IF([2]数据总览!DN28="","",[2]数据总览!DN28)</f>
        <v/>
      </c>
      <c r="DO28" s="227" t="str">
        <f>IF([2]数据总览!DO28="","",[2]数据总览!DO28)</f>
        <v/>
      </c>
      <c r="DP28" s="227" t="str">
        <f>IF([2]数据总览!DP28="","",[2]数据总览!DP28)</f>
        <v/>
      </c>
      <c r="DQ28" s="227" t="str">
        <f>IF([2]数据总览!DQ28="","",[2]数据总览!DQ28)</f>
        <v/>
      </c>
      <c r="DR28" s="227" t="str">
        <f>IF([2]数据总览!DR28="","",[2]数据总览!DR28)</f>
        <v/>
      </c>
      <c r="DS28" s="227" t="str">
        <f>IF([2]数据总览!DS28="","",[2]数据总览!DS28)</f>
        <v/>
      </c>
      <c r="DT28" s="227" t="str">
        <f>IF([2]数据总览!DT28="","",[2]数据总览!DT28)</f>
        <v/>
      </c>
      <c r="DU28" s="227" t="str">
        <f>IF([2]数据总览!DU28="","",[2]数据总览!DU28)</f>
        <v/>
      </c>
      <c r="DV28" s="227" t="str">
        <f>IF([2]数据总览!DV28="","",[2]数据总览!DV28)</f>
        <v/>
      </c>
      <c r="DW28" s="227" t="str">
        <f>IF([2]数据总览!DW28="","",[2]数据总览!DW28)</f>
        <v/>
      </c>
      <c r="DX28" s="227" t="str">
        <f>IF([2]数据总览!DX28="","",[2]数据总览!DX28)</f>
        <v/>
      </c>
      <c r="DY28" s="227" t="str">
        <f>IF([2]数据总览!DY28="","",[2]数据总览!DY28)</f>
        <v/>
      </c>
      <c r="DZ28" s="227" t="str">
        <f>IF([2]数据总览!DZ28="","",[2]数据总览!DZ28)</f>
        <v/>
      </c>
      <c r="EA28" s="227" t="str">
        <f>IF([2]数据总览!EA28="","",[2]数据总览!EA28)</f>
        <v/>
      </c>
      <c r="EB28" s="227" t="str">
        <f>IF([2]数据总览!EB28="","",[2]数据总览!EB28)</f>
        <v/>
      </c>
      <c r="EC28" s="227" t="str">
        <f>IF([2]数据总览!EC28="","",[2]数据总览!EC28)</f>
        <v/>
      </c>
      <c r="ED28" s="227" t="str">
        <f>IF([2]数据总览!ED28="","",[2]数据总览!ED28)</f>
        <v/>
      </c>
      <c r="EE28" s="227" t="str">
        <f>IF([2]数据总览!EE28="","",[2]数据总览!EE28)</f>
        <v/>
      </c>
      <c r="EF28" s="227" t="str">
        <f>IF([2]数据总览!EF28="","",[2]数据总览!EF28)</f>
        <v/>
      </c>
      <c r="EG28" s="227" t="str">
        <f>IF([2]数据总览!EG28="","",[2]数据总览!EG28)</f>
        <v/>
      </c>
      <c r="EH28" s="227" t="str">
        <f>IF([2]数据总览!EH28="","",[2]数据总览!EH28)</f>
        <v/>
      </c>
      <c r="EI28" s="227" t="str">
        <f>IF([2]数据总览!EI28="","",[2]数据总览!EI28)</f>
        <v/>
      </c>
      <c r="EJ28" s="227" t="str">
        <f>IF([2]数据总览!EJ28="","",[2]数据总览!EJ28)</f>
        <v/>
      </c>
      <c r="EK28" s="227" t="str">
        <f>IF([2]数据总览!EK28="","",[2]数据总览!EK28)</f>
        <v/>
      </c>
      <c r="EL28" s="227" t="str">
        <f>IF([2]数据总览!EL28="","",[2]数据总览!EL28)</f>
        <v/>
      </c>
      <c r="EM28" s="227" t="str">
        <f>IF([2]数据总览!EM28="","",[2]数据总览!EM28)</f>
        <v/>
      </c>
      <c r="EN28" s="227" t="str">
        <f>IF([2]数据总览!EN28="","",[2]数据总览!EN28)</f>
        <v/>
      </c>
      <c r="EO28" s="227" t="str">
        <f>IF([2]数据总览!EO28="","",[2]数据总览!EO28)</f>
        <v/>
      </c>
      <c r="EP28" s="227" t="str">
        <f>IF([2]数据总览!EP28="","",[2]数据总览!EP28)</f>
        <v/>
      </c>
      <c r="EQ28" s="227" t="str">
        <f>IF([2]数据总览!EQ28="","",[2]数据总览!EQ28)</f>
        <v/>
      </c>
      <c r="ER28" s="227" t="str">
        <f>IF([2]数据总览!ER28="","",[2]数据总览!ER28)</f>
        <v/>
      </c>
      <c r="ES28" s="227" t="str">
        <f>IF([2]数据总览!ES28="","",[2]数据总览!ES28)</f>
        <v/>
      </c>
      <c r="ET28" s="227" t="str">
        <f>IF([2]数据总览!ET28="","",[2]数据总览!ET28)</f>
        <v/>
      </c>
      <c r="EU28" s="227" t="str">
        <f>IF([2]数据总览!EU28="","",[2]数据总览!EU28)</f>
        <v/>
      </c>
      <c r="EV28" s="227" t="str">
        <f>IF([2]数据总览!EV28="","",[2]数据总览!EV28)</f>
        <v/>
      </c>
      <c r="EW28" s="227" t="str">
        <f>IF([2]数据总览!EW28="","",[2]数据总览!EW28)</f>
        <v/>
      </c>
      <c r="EX28" s="227" t="str">
        <f>IF([2]数据总览!EX28="","",[2]数据总览!EX28)</f>
        <v/>
      </c>
      <c r="EY28" s="227" t="str">
        <f>IF([2]数据总览!EY28="","",[2]数据总览!EY28)</f>
        <v/>
      </c>
      <c r="EZ28" s="227" t="str">
        <f>IF([2]数据总览!EZ28="","",[2]数据总览!EZ28)</f>
        <v/>
      </c>
      <c r="FA28" s="227" t="str">
        <f>IF([2]数据总览!FA28="","",[2]数据总览!FA28)</f>
        <v/>
      </c>
    </row>
    <row r="29" spans="1:157" ht="11.25">
      <c r="A29" s="227" t="str">
        <f>IF([2]数据总览!A29="","",[2]数据总览!A29)</f>
        <v/>
      </c>
      <c r="B29" s="227" t="str">
        <f>IF([2]数据总览!B29="","",[2]数据总览!B29)</f>
        <v/>
      </c>
      <c r="C29" s="227" t="str">
        <f>IF([2]数据总览!C29="","",[2]数据总览!C29)</f>
        <v/>
      </c>
      <c r="D29" s="227" t="str">
        <f>IF([2]数据总览!D29="","",[2]数据总览!D29)</f>
        <v>战术影响/cost</v>
      </c>
      <c r="E29" s="227" t="str">
        <f>IF([2]数据总览!E29="","",[2]数据总览!E29)</f>
        <v/>
      </c>
      <c r="F29" s="227" t="str">
        <f>IF([2]数据总览!F29="","",[2]数据总览!F29)</f>
        <v/>
      </c>
      <c r="G29" s="227" t="str">
        <f>IF([2]数据总览!G29="","",[2]数据总览!G29)</f>
        <v/>
      </c>
      <c r="H29" s="227" t="str">
        <f>IF([2]数据总览!H29="","",[2]数据总览!H29)</f>
        <v/>
      </c>
      <c r="I29" s="227" t="str">
        <f>IF([2]数据总览!I29="","",[2]数据总览!I29)</f>
        <v/>
      </c>
      <c r="J29" s="227"/>
      <c r="K29" s="227" t="str">
        <f>IF([2]数据总览!K29="","",[2]数据总览!K29)</f>
        <v/>
      </c>
      <c r="L29" s="227" t="str">
        <f>IF([2]数据总览!L29="","",[2]数据总览!L29)</f>
        <v/>
      </c>
      <c r="M29" s="227" t="str">
        <f>IF([2]数据总览!M29="","",[2]数据总览!M29)</f>
        <v/>
      </c>
      <c r="N29" s="227" t="str">
        <f>IF([2]数据总览!N29="","",[2]数据总览!N29)</f>
        <v/>
      </c>
      <c r="O29" s="227" t="str">
        <f>IF([2]数据总览!O29="","",[2]数据总览!O29)</f>
        <v/>
      </c>
      <c r="P29" s="227">
        <f>IF([2]数据总览!P29="","",[2]数据总览!P29)</f>
        <v>1.5</v>
      </c>
      <c r="Q29" s="227">
        <f>IF([2]数据总览!Q29="","",[2]数据总览!Q29)</f>
        <v>0.10830065945089273</v>
      </c>
      <c r="R29" s="227" t="str">
        <f>IF([2]数据总览!R29="","",[2]数据总览!R29)</f>
        <v/>
      </c>
      <c r="S29" s="227" t="str">
        <f>IF([2]数据总览!S29="","",[2]数据总览!S29)</f>
        <v/>
      </c>
      <c r="T29" s="227" t="str">
        <f>IF([2]数据总览!T29="","",[2]数据总览!T29)</f>
        <v/>
      </c>
      <c r="U29" s="227" t="str">
        <f>IF([2]数据总览!U29="","",[2]数据总览!U29)</f>
        <v/>
      </c>
      <c r="V29" s="227" t="str">
        <f>IF([2]数据总览!V29="","",[2]数据总览!V29)</f>
        <v/>
      </c>
      <c r="W29" s="227" t="str">
        <f>IF([2]数据总览!W29="","",[2]数据总览!W29)</f>
        <v/>
      </c>
      <c r="X29" s="227" t="str">
        <f>IF([2]数据总览!X29="","",[2]数据总览!X29)</f>
        <v/>
      </c>
      <c r="Y29" s="227" t="str">
        <f>IF([2]数据总览!Y29="","",[2]数据总览!Y29)</f>
        <v/>
      </c>
      <c r="Z29" s="227" t="str">
        <f>IF([2]数据总览!Z29="","",[2]数据总览!Z29)</f>
        <v/>
      </c>
      <c r="AA29" s="227">
        <f>IF([2]数据总览!AA29="","",[2]数据总览!AA29)</f>
        <v>24</v>
      </c>
      <c r="AB29" s="227">
        <f>IF([2]数据总览!AB29="","",[2]数据总览!AB29)</f>
        <v>0.12267743773044003</v>
      </c>
      <c r="AC29" s="227">
        <f>IF([2]数据总览!AC29="","",[2]数据总览!AC29)</f>
        <v>0.56301607218512795</v>
      </c>
      <c r="AD29" s="227">
        <f>IF([2]数据总览!AD29="","",[2]数据总览!AD29)</f>
        <v>0.81168658806442751</v>
      </c>
      <c r="AE29" s="227">
        <f>IF([2]数据总览!AE29="","",[2]数据总览!AE29)</f>
        <v>0.86271891955119873</v>
      </c>
      <c r="AF29" s="227">
        <f>IF([2]数据总览!AF29="","",[2]数据总览!AF29)</f>
        <v>0.44422956106767447</v>
      </c>
      <c r="AG29" s="227">
        <f>IF([2]数据总览!AG29="","",[2]数据总览!AG29)</f>
        <v>0.45377009023141002</v>
      </c>
      <c r="AH29" s="227">
        <f>IF([2]数据总览!AH29="","",[2]数据总览!AH29)</f>
        <v>0.82345617631040091</v>
      </c>
      <c r="AI29" s="227">
        <f>IF([2]数据总览!AI29="","",[2]数据总览!AI29)</f>
        <v>0.82345617631040091</v>
      </c>
      <c r="AJ29" s="227" t="str">
        <f>IF([2]数据总览!AJ29="","",[2]数据总览!AJ29)</f>
        <v/>
      </c>
      <c r="AK29" s="227" t="str">
        <f>IF([2]数据总览!AK29="","",[2]数据总览!AK29)</f>
        <v/>
      </c>
      <c r="AL29" s="227" t="str">
        <f>IF([2]数据总览!AL29="","",[2]数据总览!AL29)</f>
        <v/>
      </c>
      <c r="AM29" s="227">
        <f>IF([2]数据总览!AM29="","",[2]数据总览!AM29)</f>
        <v>0.5</v>
      </c>
      <c r="AN29" s="227">
        <f>IF([2]数据总览!AN29="","",[2]数据总览!AN29)</f>
        <v>0.5</v>
      </c>
      <c r="AO29" s="227">
        <f>IF([2]数据总览!AO29="","",[2]数据总览!AO29)</f>
        <v>0.5</v>
      </c>
      <c r="AP29" s="227">
        <f>IF([2]数据总览!AP29="","",[2]数据总览!AP29)</f>
        <v>0.5</v>
      </c>
      <c r="AQ29" s="227">
        <f>IF([2]数据总览!AQ29="","",[2]数据总览!AQ29)</f>
        <v>0.5</v>
      </c>
      <c r="AR29" s="227">
        <f>IF([2]数据总览!AR29="","",[2]数据总览!AR29)</f>
        <v>0.5</v>
      </c>
      <c r="AS29" s="227">
        <f>IF([2]数据总览!AS29="","",[2]数据总览!AS29)</f>
        <v>0.5</v>
      </c>
      <c r="AT29" s="227">
        <f>IF([2]数据总览!AT29="","",[2]数据总览!AT29)</f>
        <v>0.5</v>
      </c>
      <c r="AU29" s="227" t="str">
        <f>IF([2]数据总览!AU29="","",[2]数据总览!AU29)</f>
        <v/>
      </c>
      <c r="AV29" s="227">
        <f>IF([2]数据总览!AV29="","",[2]数据总览!AV29)</f>
        <v>0.6966471849436211</v>
      </c>
      <c r="AW29" s="227">
        <f>IF([2]数据总览!AW29="","",[2]数据总览!AW29)</f>
        <v>0.68326692577940573</v>
      </c>
      <c r="AX29" s="227">
        <f>IF([2]数据总览!AX29="","",[2]数据总览!AX29)</f>
        <v>0.63519156344062033</v>
      </c>
      <c r="AY29" s="227">
        <f>IF([2]数据总览!AY29="","",[2]数据总览!AY29)</f>
        <v>0.69578571256166166</v>
      </c>
      <c r="AZ29" s="227">
        <f>IF([2]数据总览!AZ29="","",[2]数据总览!AZ29)</f>
        <v>0.70042229740581674</v>
      </c>
      <c r="BA29" s="227">
        <f>IF([2]数据总览!BA29="","",[2]数据总览!BA29)</f>
        <v>0.68424899580726062</v>
      </c>
      <c r="BB29" s="227">
        <f>IF([2]数据总览!BB29="","",[2]数据总览!BB29)</f>
        <v>0.63111023425963397</v>
      </c>
      <c r="BC29" s="227">
        <f>IF([2]数据总览!BC29="","",[2]数据总览!BC29)</f>
        <v>0.69665068957086751</v>
      </c>
      <c r="BD29" s="227" t="str">
        <f>IF([2]数据总览!BD29="","",[2]数据总览!BD29)</f>
        <v/>
      </c>
      <c r="BE29" s="227">
        <f>IF([2]数据总览!BE29="","",[2]数据总览!BE29)</f>
        <v>0.80390505651647426</v>
      </c>
      <c r="BF29" s="227">
        <f>IF([2]数据总览!BF29="","",[2]数据总览!BF29)</f>
        <v>0.46376881640190221</v>
      </c>
      <c r="BG29" s="227">
        <f>IF([2]数据总览!BG29="","",[2]数据总览!BG29)</f>
        <v>0.48198888223384406</v>
      </c>
      <c r="BH29" s="227">
        <f>IF([2]数据总览!BH29="","",[2]数据总览!BH29)</f>
        <v>0.49031388067394677</v>
      </c>
      <c r="BI29" s="227">
        <f>IF([2]数据总览!BI29="","",[2]数据总览!BI29)</f>
        <v>0.36034550105328161</v>
      </c>
      <c r="BJ29" s="227">
        <f>IF([2]数据总览!BJ29="","",[2]数据总览!BJ29)</f>
        <v>0.46224793266868414</v>
      </c>
      <c r="BK29" s="227">
        <f>IF([2]数据总览!BK29="","",[2]数据总览!BK29)</f>
        <v>0.48851739209046513</v>
      </c>
      <c r="BL29" s="227">
        <f>IF([2]数据总览!BL29="","",[2]数据总览!BL29)</f>
        <v>0.48860550441728295</v>
      </c>
      <c r="BM29" s="227" t="str">
        <f>IF([2]数据总览!BM29="","",[2]数据总览!BM29)</f>
        <v/>
      </c>
      <c r="BN29" s="227">
        <f>IF([2]数据总览!BN29="","",[2]数据总览!BN29)</f>
        <v>210.55741494469439</v>
      </c>
      <c r="BO29" s="227">
        <f>IF([2]数据总览!BO29="","",[2]数据总览!BO29)</f>
        <v>104.8761426755693</v>
      </c>
      <c r="BP29" s="227">
        <f>IF([2]数据总览!BP29="","",[2]数据总览!BP29)</f>
        <v>45.195218864537402</v>
      </c>
      <c r="BQ29" s="227">
        <f>IF([2]数据总览!BQ29="","",[2]数据总览!BQ29)</f>
        <v>32.9474593077123</v>
      </c>
      <c r="BR29" s="227" t="str">
        <f>IF([2]数据总览!BR29="","",[2]数据总览!BR29)</f>
        <v/>
      </c>
      <c r="BS29" s="227">
        <f>IF([2]数据总览!BS29="","",[2]数据总览!BS29)</f>
        <v>4.5792747779433718</v>
      </c>
      <c r="BT29" s="227">
        <f>IF([2]数据总览!BT29="","",[2]数据总览!BT29)</f>
        <v>3.2826922601842687</v>
      </c>
      <c r="BU29" s="227">
        <f>IF([2]数据总览!BU29="","",[2]数据总览!BU29)</f>
        <v>2.7729521038793528</v>
      </c>
      <c r="BV29" s="227">
        <f>IF([2]数据总览!BV29="","",[2]数据总览!BV29)</f>
        <v>3.0278221820318105</v>
      </c>
      <c r="BW29" s="227" t="str">
        <f>IF([2]数据总览!BW29="","",[2]数据总览!BW29)</f>
        <v/>
      </c>
      <c r="BX29" s="227" t="str">
        <f>IF([2]数据总览!BX29="","",[2]数据总览!BX29)</f>
        <v/>
      </c>
      <c r="BY29" s="227" t="str">
        <f>IF([2]数据总览!BY29="","",[2]数据总览!BY29)</f>
        <v/>
      </c>
      <c r="BZ29" s="227" t="str">
        <f>IF([2]数据总览!BZ29="","",[2]数据总览!BZ29)</f>
        <v/>
      </c>
      <c r="CA29" s="227" t="str">
        <f>IF([2]数据总览!CA29="","",[2]数据总览!CA29)</f>
        <v/>
      </c>
      <c r="CB29" s="227" t="str">
        <f>IF([2]数据总览!CB29="","",[2]数据总览!CB29)</f>
        <v>平均每丢失1%兵力丢失</v>
      </c>
      <c r="CC29" s="227">
        <f>IF([2]数据总览!CC29="","",[2]数据总览!CC29)</f>
        <v>2.4</v>
      </c>
      <c r="CD29" s="227" t="str">
        <f>IF([2]数据总览!CD29="","",[2]数据总览!CD29)</f>
        <v>点士气</v>
      </c>
      <c r="CE29" s="227" t="str">
        <f>IF([2]数据总览!CE29="","",[2]数据总览!CE29)</f>
        <v/>
      </c>
      <c r="CF29" s="227" t="str">
        <f>IF([2]数据总览!CF29="","",[2]数据总览!CF29)</f>
        <v/>
      </c>
      <c r="CG29" s="227" t="str">
        <f>IF([2]数据总览!CG29="","",[2]数据总览!CG29)</f>
        <v/>
      </c>
      <c r="CH29" s="227" t="str">
        <f>IF([2]数据总览!CH29="","",[2]数据总览!CH29)</f>
        <v/>
      </c>
      <c r="CI29" s="227" t="str">
        <f>IF([2]数据总览!CI29="","",[2]数据总览!CI29)</f>
        <v/>
      </c>
      <c r="CJ29" s="227" t="str">
        <f>IF([2]数据总览!CJ29="","",[2]数据总览!CJ29)</f>
        <v/>
      </c>
      <c r="CK29" s="227" t="str">
        <f>IF([2]数据总览!CK29="","",[2]数据总览!CK29)</f>
        <v/>
      </c>
      <c r="CL29" s="227" t="str">
        <f>IF([2]数据总览!CL29="","",[2]数据总览!CL29)</f>
        <v/>
      </c>
      <c r="CM29" s="227" t="str">
        <f>IF([2]数据总览!CM29="","",[2]数据总览!CM29)</f>
        <v/>
      </c>
      <c r="CN29" s="227" t="str">
        <f>IF([2]数据总览!CN29="","",[2]数据总览!CN29)</f>
        <v/>
      </c>
      <c r="CO29" s="227" t="str">
        <f>IF([2]数据总览!CO29="","",[2]数据总览!CO29)</f>
        <v/>
      </c>
      <c r="CP29" s="227" t="str">
        <f>IF([2]数据总览!CP29="","",[2]数据总览!CP29)</f>
        <v/>
      </c>
      <c r="CQ29" s="227" t="str">
        <f>IF([2]数据总览!CQ29="","",[2]数据总览!CQ29)</f>
        <v>军师</v>
      </c>
      <c r="CR29" s="227">
        <f>IF([2]数据总览!CR29="","",[2]数据总览!CR29)</f>
        <v>192000</v>
      </c>
      <c r="CS29" s="227">
        <f>IF([2]数据总览!CS29="","",[2]数据总览!CS29)</f>
        <v>3000</v>
      </c>
      <c r="CT29" s="227" t="str">
        <f>IF([2]数据总览!CT29="","",[2]数据总览!CT29)</f>
        <v/>
      </c>
      <c r="CU29" s="227" t="str">
        <f>IF([2]数据总览!CU29="","",[2]数据总览!CU29)</f>
        <v/>
      </c>
      <c r="CV29" s="227" t="str">
        <f>IF([2]数据总览!CV29="","",[2]数据总览!CV29)</f>
        <v>有效生命</v>
      </c>
      <c r="CW29" s="227" t="str">
        <f>IF([2]数据总览!CW29="","",[2]数据总览!CW29)</f>
        <v>攻击</v>
      </c>
      <c r="CX29" s="227" t="str">
        <f>IF([2]数据总览!CX29="","",[2]数据总览!CX29)</f>
        <v>面板展示时攻击放大倍数</v>
      </c>
      <c r="CY29" s="227" t="str">
        <f>IF([2]数据总览!CY29="","",[2]数据总览!CY29)</f>
        <v/>
      </c>
      <c r="CZ29" s="227" t="str">
        <f>IF([2]数据总览!CZ29="","",[2]数据总览!CZ29)</f>
        <v/>
      </c>
      <c r="DA29" s="227" t="str">
        <f>IF([2]数据总览!DA29="","",[2]数据总览!DA29)</f>
        <v/>
      </c>
      <c r="DB29" s="227" t="str">
        <f>IF([2]数据总览!DB29="","",[2]数据总览!DB29)</f>
        <v/>
      </c>
      <c r="DC29" s="227" t="str">
        <f>IF([2]数据总览!DC29="","",[2]数据总览!DC29)</f>
        <v/>
      </c>
      <c r="DD29" s="227" t="str">
        <f>IF([2]数据总览!DD29="","",[2]数据总览!DD29)</f>
        <v/>
      </c>
      <c r="DE29" s="227" t="str">
        <f>IF([2]数据总览!DE29="","",[2]数据总览!DE29)</f>
        <v/>
      </c>
      <c r="DF29" s="227" t="str">
        <f>IF([2]数据总览!DF29="","",[2]数据总览!DF29)</f>
        <v/>
      </c>
      <c r="DG29" s="227" t="str">
        <f>IF([2]数据总览!DG29="","",[2]数据总览!DG29)</f>
        <v/>
      </c>
      <c r="DH29" s="227" t="str">
        <f>IF([2]数据总览!DH29="","",[2]数据总览!DH29)</f>
        <v/>
      </c>
      <c r="DI29" s="227" t="str">
        <f>IF([2]数据总览!DI29="","",[2]数据总览!DI29)</f>
        <v/>
      </c>
      <c r="DJ29" s="227" t="str">
        <f>IF([2]数据总览!DJ29="","",[2]数据总览!DJ29)</f>
        <v/>
      </c>
      <c r="DK29" s="227" t="str">
        <f>IF([2]数据总览!DK29="","",[2]数据总览!DK29)</f>
        <v/>
      </c>
      <c r="DL29" s="227" t="str">
        <f>IF([2]数据总览!DL29="","",[2]数据总览!DL29)</f>
        <v/>
      </c>
      <c r="DM29" s="227" t="str">
        <f>IF([2]数据总览!DM29="","",[2]数据总览!DM29)</f>
        <v/>
      </c>
      <c r="DN29" s="227" t="str">
        <f>IF([2]数据总览!DN29="","",[2]数据总览!DN29)</f>
        <v/>
      </c>
      <c r="DO29" s="227" t="str">
        <f>IF([2]数据总览!DO29="","",[2]数据总览!DO29)</f>
        <v/>
      </c>
      <c r="DP29" s="227" t="str">
        <f>IF([2]数据总览!DP29="","",[2]数据总览!DP29)</f>
        <v/>
      </c>
      <c r="DQ29" s="227" t="str">
        <f>IF([2]数据总览!DQ29="","",[2]数据总览!DQ29)</f>
        <v/>
      </c>
      <c r="DR29" s="227" t="str">
        <f>IF([2]数据总览!DR29="","",[2]数据总览!DR29)</f>
        <v/>
      </c>
      <c r="DS29" s="227" t="str">
        <f>IF([2]数据总览!DS29="","",[2]数据总览!DS29)</f>
        <v/>
      </c>
      <c r="DT29" s="227" t="str">
        <f>IF([2]数据总览!DT29="","",[2]数据总览!DT29)</f>
        <v/>
      </c>
      <c r="DU29" s="227" t="str">
        <f>IF([2]数据总览!DU29="","",[2]数据总览!DU29)</f>
        <v/>
      </c>
      <c r="DV29" s="227" t="str">
        <f>IF([2]数据总览!DV29="","",[2]数据总览!DV29)</f>
        <v/>
      </c>
      <c r="DW29" s="227" t="str">
        <f>IF([2]数据总览!DW29="","",[2]数据总览!DW29)</f>
        <v/>
      </c>
      <c r="DX29" s="227" t="str">
        <f>IF([2]数据总览!DX29="","",[2]数据总览!DX29)</f>
        <v/>
      </c>
      <c r="DY29" s="227" t="str">
        <f>IF([2]数据总览!DY29="","",[2]数据总览!DY29)</f>
        <v/>
      </c>
      <c r="DZ29" s="227" t="str">
        <f>IF([2]数据总览!DZ29="","",[2]数据总览!DZ29)</f>
        <v/>
      </c>
      <c r="EA29" s="227" t="str">
        <f>IF([2]数据总览!EA29="","",[2]数据总览!EA29)</f>
        <v/>
      </c>
      <c r="EB29" s="227" t="str">
        <f>IF([2]数据总览!EB29="","",[2]数据总览!EB29)</f>
        <v/>
      </c>
      <c r="EC29" s="227" t="str">
        <f>IF([2]数据总览!EC29="","",[2]数据总览!EC29)</f>
        <v/>
      </c>
      <c r="ED29" s="227" t="str">
        <f>IF([2]数据总览!ED29="","",[2]数据总览!ED29)</f>
        <v/>
      </c>
      <c r="EE29" s="227" t="str">
        <f>IF([2]数据总览!EE29="","",[2]数据总览!EE29)</f>
        <v/>
      </c>
      <c r="EF29" s="227" t="str">
        <f>IF([2]数据总览!EF29="","",[2]数据总览!EF29)</f>
        <v/>
      </c>
      <c r="EG29" s="227" t="str">
        <f>IF([2]数据总览!EG29="","",[2]数据总览!EG29)</f>
        <v/>
      </c>
      <c r="EH29" s="227" t="str">
        <f>IF([2]数据总览!EH29="","",[2]数据总览!EH29)</f>
        <v/>
      </c>
      <c r="EI29" s="227" t="str">
        <f>IF([2]数据总览!EI29="","",[2]数据总览!EI29)</f>
        <v/>
      </c>
      <c r="EJ29" s="227" t="str">
        <f>IF([2]数据总览!EJ29="","",[2]数据总览!EJ29)</f>
        <v/>
      </c>
      <c r="EK29" s="227" t="str">
        <f>IF([2]数据总览!EK29="","",[2]数据总览!EK29)</f>
        <v/>
      </c>
      <c r="EL29" s="227" t="str">
        <f>IF([2]数据总览!EL29="","",[2]数据总览!EL29)</f>
        <v/>
      </c>
      <c r="EM29" s="227" t="str">
        <f>IF([2]数据总览!EM29="","",[2]数据总览!EM29)</f>
        <v/>
      </c>
      <c r="EN29" s="227" t="str">
        <f>IF([2]数据总览!EN29="","",[2]数据总览!EN29)</f>
        <v/>
      </c>
      <c r="EO29" s="227" t="str">
        <f>IF([2]数据总览!EO29="","",[2]数据总览!EO29)</f>
        <v/>
      </c>
      <c r="EP29" s="227" t="str">
        <f>IF([2]数据总览!EP29="","",[2]数据总览!EP29)</f>
        <v/>
      </c>
      <c r="EQ29" s="227" t="str">
        <f>IF([2]数据总览!EQ29="","",[2]数据总览!EQ29)</f>
        <v/>
      </c>
      <c r="ER29" s="227" t="str">
        <f>IF([2]数据总览!ER29="","",[2]数据总览!ER29)</f>
        <v/>
      </c>
      <c r="ES29" s="227" t="str">
        <f>IF([2]数据总览!ES29="","",[2]数据总览!ES29)</f>
        <v/>
      </c>
      <c r="ET29" s="227" t="str">
        <f>IF([2]数据总览!ET29="","",[2]数据总览!ET29)</f>
        <v/>
      </c>
      <c r="EU29" s="227" t="str">
        <f>IF([2]数据总览!EU29="","",[2]数据总览!EU29)</f>
        <v/>
      </c>
      <c r="EV29" s="227" t="str">
        <f>IF([2]数据总览!EV29="","",[2]数据总览!EV29)</f>
        <v/>
      </c>
      <c r="EW29" s="227" t="str">
        <f>IF([2]数据总览!EW29="","",[2]数据总览!EW29)</f>
        <v/>
      </c>
      <c r="EX29" s="227" t="str">
        <f>IF([2]数据总览!EX29="","",[2]数据总览!EX29)</f>
        <v/>
      </c>
      <c r="EY29" s="227" t="str">
        <f>IF([2]数据总览!EY29="","",[2]数据总览!EY29)</f>
        <v/>
      </c>
      <c r="EZ29" s="227" t="str">
        <f>IF([2]数据总览!EZ29="","",[2]数据总览!EZ29)</f>
        <v/>
      </c>
      <c r="FA29" s="227" t="str">
        <f>IF([2]数据总览!FA29="","",[2]数据总览!FA29)</f>
        <v/>
      </c>
    </row>
    <row r="30" spans="1:157" ht="11.25">
      <c r="A30" s="227" t="str">
        <f>IF([2]数据总览!A30="","",[2]数据总览!A30)</f>
        <v/>
      </c>
      <c r="B30" s="227" t="str">
        <f>IF([2]数据总览!B30="","",[2]数据总览!B30)</f>
        <v/>
      </c>
      <c r="C30" s="227" t="str">
        <f>IF([2]数据总览!C30="","",[2]数据总览!C30)</f>
        <v/>
      </c>
      <c r="D30" s="227" t="str">
        <f>IF([2]数据总览!D30="","",[2]数据总览!D30)</f>
        <v>绿</v>
      </c>
      <c r="E30" s="227" t="str">
        <f>IF([2]数据总览!E30="","",[2]数据总览!E30)</f>
        <v>蓝</v>
      </c>
      <c r="F30" s="227" t="str">
        <f>IF([2]数据总览!F30="","",[2]数据总览!F30)</f>
        <v>紫</v>
      </c>
      <c r="G30" s="227" t="str">
        <f>IF([2]数据总览!G30="","",[2]数据总览!G30)</f>
        <v>橙</v>
      </c>
      <c r="H30" s="227" t="str">
        <f>IF([2]数据总览!H30="","",[2]数据总览!H30)</f>
        <v>红</v>
      </c>
      <c r="I30" s="227" t="str">
        <f>IF([2]数据总览!I30="","",[2]数据总览!I30)</f>
        <v/>
      </c>
      <c r="J30" s="227"/>
      <c r="K30" s="227" t="str">
        <f>IF([2]数据总览!K30="","",[2]数据总览!K30)</f>
        <v/>
      </c>
      <c r="L30" s="227" t="str">
        <f>IF([2]数据总览!L30="","",[2]数据总览!L30)</f>
        <v/>
      </c>
      <c r="M30" s="227" t="str">
        <f>IF([2]数据总览!M30="","",[2]数据总览!M30)</f>
        <v/>
      </c>
      <c r="N30" s="227" t="str">
        <f>IF([2]数据总览!N30="","",[2]数据总览!N30)</f>
        <v/>
      </c>
      <c r="O30" s="227" t="str">
        <f>IF([2]数据总览!O30="","",[2]数据总览!O30)</f>
        <v/>
      </c>
      <c r="P30" s="227">
        <f>IF([2]数据总览!P30="","",[2]数据总览!P30)</f>
        <v>2</v>
      </c>
      <c r="Q30" s="227">
        <f>IF([2]数据总览!Q30="","",[2]数据总览!Q30)</f>
        <v>0.19128780963630856</v>
      </c>
      <c r="R30" s="227" t="str">
        <f>IF([2]数据总览!R30="","",[2]数据总览!R30)</f>
        <v/>
      </c>
      <c r="S30" s="227" t="str">
        <f>IF([2]数据总览!S30="","",[2]数据总览!S30)</f>
        <v/>
      </c>
      <c r="T30" s="227" t="str">
        <f>IF([2]数据总览!T30="","",[2]数据总览!T30)</f>
        <v/>
      </c>
      <c r="U30" s="227" t="str">
        <f>IF([2]数据总览!U30="","",[2]数据总览!U30)</f>
        <v/>
      </c>
      <c r="V30" s="227" t="str">
        <f>IF([2]数据总览!V30="","",[2]数据总览!V30)</f>
        <v/>
      </c>
      <c r="W30" s="227" t="str">
        <f>IF([2]数据总览!W30="","",[2]数据总览!W30)</f>
        <v/>
      </c>
      <c r="X30" s="227" t="str">
        <f>IF([2]数据总览!X30="","",[2]数据总览!X30)</f>
        <v/>
      </c>
      <c r="Y30" s="227" t="str">
        <f>IF([2]数据总览!Y30="","",[2]数据总览!Y30)</f>
        <v/>
      </c>
      <c r="Z30" s="227" t="str">
        <f>IF([2]数据总览!Z30="","",[2]数据总览!Z30)</f>
        <v/>
      </c>
      <c r="AA30" s="227">
        <f>IF([2]数据总览!AA30="","",[2]数据总览!AA30)</f>
        <v>25</v>
      </c>
      <c r="AB30" s="227">
        <f>IF([2]数据总览!AB30="","",[2]数据总览!AB30)</f>
        <v>0.10720915366128801</v>
      </c>
      <c r="AC30" s="227">
        <f>IF([2]数据总览!AC30="","",[2]数据总览!AC30)</f>
        <v>0.54791504756185394</v>
      </c>
      <c r="AD30" s="227">
        <f>IF([2]数据总览!AD30="","",[2]数据总览!AD30)</f>
        <v>0.79496860690479354</v>
      </c>
      <c r="AE30" s="227">
        <f>IF([2]数据总览!AE30="","",[2]数据总览!AE30)</f>
        <v>0.83019303919590226</v>
      </c>
      <c r="AF30" s="227">
        <f>IF([2]数据总览!AF30="","",[2]数据总览!AF30)</f>
        <v>0.43101592217333529</v>
      </c>
      <c r="AG30" s="227">
        <f>IF([2]数据总览!AG30="","",[2]数据总览!AG30)</f>
        <v>0.43489380945231759</v>
      </c>
      <c r="AH30" s="227">
        <f>IF([2]数据总览!AH30="","",[2]数据总览!AH30)</f>
        <v>0.80778306897324392</v>
      </c>
      <c r="AI30" s="227">
        <f>IF([2]数据总览!AI30="","",[2]数据总览!AI30)</f>
        <v>0.80778306897324392</v>
      </c>
      <c r="AJ30" s="227" t="str">
        <f>IF([2]数据总览!AJ30="","",[2]数据总览!AJ30)</f>
        <v/>
      </c>
      <c r="AK30" s="227" t="str">
        <f>IF([2]数据总览!AK30="","",[2]数据总览!AK30)</f>
        <v/>
      </c>
      <c r="AL30" s="227" t="str">
        <f>IF([2]数据总览!AL30="","",[2]数据总览!AL30)</f>
        <v/>
      </c>
      <c r="AM30" s="227">
        <f>IF([2]数据总览!AM30="","",[2]数据总览!AM30)</f>
        <v>0.5</v>
      </c>
      <c r="AN30" s="227">
        <f>IF([2]数据总览!AN30="","",[2]数据总览!AN30)</f>
        <v>0.5</v>
      </c>
      <c r="AO30" s="227">
        <f>IF([2]数据总览!AO30="","",[2]数据总览!AO30)</f>
        <v>0.5</v>
      </c>
      <c r="AP30" s="227">
        <f>IF([2]数据总览!AP30="","",[2]数据总览!AP30)</f>
        <v>0.5</v>
      </c>
      <c r="AQ30" s="227">
        <f>IF([2]数据总览!AQ30="","",[2]数据总览!AQ30)</f>
        <v>0.5</v>
      </c>
      <c r="AR30" s="227">
        <f>IF([2]数据总览!AR30="","",[2]数据总览!AR30)</f>
        <v>0.5</v>
      </c>
      <c r="AS30" s="227">
        <f>IF([2]数据总览!AS30="","",[2]数据总览!AS30)</f>
        <v>0.5</v>
      </c>
      <c r="AT30" s="227">
        <f>IF([2]数据总览!AT30="","",[2]数据总览!AT30)</f>
        <v>0.5</v>
      </c>
      <c r="AU30" s="227" t="str">
        <f>IF([2]数据总览!AU30="","",[2]数据总览!AU30)</f>
        <v/>
      </c>
      <c r="AV30" s="227">
        <f>IF([2]数据总览!AV30="","",[2]数据总览!AV30)</f>
        <v>0.68470894648052993</v>
      </c>
      <c r="AW30" s="227">
        <f>IF([2]数据总览!AW30="","",[2]数据总览!AW30)</f>
        <v>0.67032148686043203</v>
      </c>
      <c r="AX30" s="227">
        <f>IF([2]数据总览!AX30="","",[2]数据总览!AX30)</f>
        <v>0.62094909529407516</v>
      </c>
      <c r="AY30" s="227">
        <f>IF([2]数据总览!AY30="","",[2]数据总览!AY30)</f>
        <v>0.67857358940908741</v>
      </c>
      <c r="AZ30" s="227">
        <f>IF([2]数据总览!AZ30="","",[2]数据总览!AZ30)</f>
        <v>0.6886701379393777</v>
      </c>
      <c r="BA30" s="227">
        <f>IF([2]数据总览!BA30="","",[2]数据总览!BA30)</f>
        <v>0.67135431590906181</v>
      </c>
      <c r="BB30" s="227">
        <f>IF([2]数据总览!BB30="","",[2]数据总览!BB30)</f>
        <v>0.61665784493023812</v>
      </c>
      <c r="BC30" s="227">
        <f>IF([2]数据总览!BC30="","",[2]数据总览!BC30)</f>
        <v>0.67949938352070327</v>
      </c>
      <c r="BD30" s="227" t="str">
        <f>IF([2]数据总览!BD30="","",[2]数据总览!BD30)</f>
        <v/>
      </c>
      <c r="BE30" s="227">
        <f>IF([2]数据总览!BE30="","",[2]数据总览!BE30)</f>
        <v>0.82992524963958203</v>
      </c>
      <c r="BF30" s="227">
        <f>IF([2]数据总览!BF30="","",[2]数据总览!BF30)</f>
        <v>0.47860670323096849</v>
      </c>
      <c r="BG30" s="227">
        <f>IF([2]数据总览!BG30="","",[2]数据总览!BG30)</f>
        <v>0.49673355510673339</v>
      </c>
      <c r="BH30" s="227">
        <f>IF([2]数据总览!BH30="","",[2]数据总览!BH30)</f>
        <v>0.50588414918049796</v>
      </c>
      <c r="BI30" s="227">
        <f>IF([2]数据总览!BI30="","",[2]数据总览!BI30)</f>
        <v>0.37205154968260334</v>
      </c>
      <c r="BJ30" s="227">
        <f>IF([2]数据总览!BJ30="","",[2]数据总览!BJ30)</f>
        <v>0.47705166170286778</v>
      </c>
      <c r="BK30" s="227">
        <f>IF([2]数据总览!BK30="","",[2]数据总览!BK30)</f>
        <v>0.50339412100074155</v>
      </c>
      <c r="BL30" s="227">
        <f>IF([2]数据总览!BL30="","",[2]数据总览!BL30)</f>
        <v>0.50413568485164151</v>
      </c>
      <c r="BM30" s="227" t="str">
        <f>IF([2]数据总览!BM30="","",[2]数据总览!BM30)</f>
        <v/>
      </c>
      <c r="BN30" s="227">
        <f>IF([2]数据总览!BN30="","",[2]数据总览!BN30)</f>
        <v>214.26980312129086</v>
      </c>
      <c r="BO30" s="227">
        <f>IF([2]数据总览!BO30="","",[2]数据总览!BO30)</f>
        <v>108.50038858515505</v>
      </c>
      <c r="BP30" s="227">
        <f>IF([2]数据总览!BP30="","",[2]数据总览!BP30)</f>
        <v>49.207534342849549</v>
      </c>
      <c r="BQ30" s="227">
        <f>IF([2]数据总览!BQ30="","",[2]数据总览!BQ30)</f>
        <v>40.753670592983461</v>
      </c>
      <c r="BR30" s="227" t="str">
        <f>IF([2]数据总览!BR30="","",[2]数据总览!BR30)</f>
        <v/>
      </c>
      <c r="BS30" s="227">
        <f>IF([2]数据总览!BS30="","",[2]数据总览!BS30)</f>
        <v>4.5178701873002218</v>
      </c>
      <c r="BT30" s="227">
        <f>IF([2]数据总览!BT30="","",[2]数据总览!BT30)</f>
        <v>3.2233754637323369</v>
      </c>
      <c r="BU30" s="227">
        <f>IF([2]数据总览!BU30="","",[2]数据总览!BU30)</f>
        <v>2.69761737968506</v>
      </c>
      <c r="BV30" s="227">
        <f>IF([2]数据总览!BV30="","",[2]数据总览!BV30)</f>
        <v>2.9604964217086982</v>
      </c>
      <c r="BW30" s="227" t="str">
        <f>IF([2]数据总览!BW30="","",[2]数据总览!BW30)</f>
        <v/>
      </c>
      <c r="BX30" s="227" t="str">
        <f>IF([2]数据总览!BX30="","",[2]数据总览!BX30)</f>
        <v/>
      </c>
      <c r="BY30" s="227" t="str">
        <f>IF([2]数据总览!BY30="","",[2]数据总览!BY30)</f>
        <v/>
      </c>
      <c r="BZ30" s="227" t="str">
        <f>IF([2]数据总览!BZ30="","",[2]数据总览!BZ30)</f>
        <v/>
      </c>
      <c r="CA30" s="227" t="str">
        <f>IF([2]数据总览!CA30="","",[2]数据总览!CA30)</f>
        <v/>
      </c>
      <c r="CB30" s="227" t="str">
        <f>IF([2]数据总览!CB30="","",[2]数据总览!CB30)</f>
        <v/>
      </c>
      <c r="CC30" s="227" t="str">
        <f>IF([2]数据总览!CC30="","",[2]数据总览!CC30)</f>
        <v/>
      </c>
      <c r="CD30" s="227" t="str">
        <f>IF([2]数据总览!CD30="","",[2]数据总览!CD30)</f>
        <v/>
      </c>
      <c r="CE30" s="227" t="str">
        <f>IF([2]数据总览!CE30="","",[2]数据总览!CE30)</f>
        <v/>
      </c>
      <c r="CF30" s="227" t="str">
        <f>IF([2]数据总览!CF30="","",[2]数据总览!CF30)</f>
        <v/>
      </c>
      <c r="CG30" s="227" t="str">
        <f>IF([2]数据总览!CG30="","",[2]数据总览!CG30)</f>
        <v/>
      </c>
      <c r="CH30" s="227" t="str">
        <f>IF([2]数据总览!CH30="","",[2]数据总览!CH30)</f>
        <v/>
      </c>
      <c r="CI30" s="227" t="str">
        <f>IF([2]数据总览!CI30="","",[2]数据总览!CI30)</f>
        <v/>
      </c>
      <c r="CJ30" s="227" t="str">
        <f>IF([2]数据总览!CJ30="","",[2]数据总览!CJ30)</f>
        <v/>
      </c>
      <c r="CK30" s="227" t="str">
        <f>IF([2]数据总览!CK30="","",[2]数据总览!CK30)</f>
        <v/>
      </c>
      <c r="CL30" s="227" t="str">
        <f>IF([2]数据总览!CL30="","",[2]数据总览!CL30)</f>
        <v/>
      </c>
      <c r="CM30" s="227" t="str">
        <f>IF([2]数据总览!CM30="","",[2]数据总览!CM30)</f>
        <v/>
      </c>
      <c r="CN30" s="227" t="str">
        <f>IF([2]数据总览!CN30="","",[2]数据总览!CN30)</f>
        <v/>
      </c>
      <c r="CO30" s="227" t="str">
        <f>IF([2]数据总览!CO30="","",[2]数据总览!CO30)</f>
        <v/>
      </c>
      <c r="CP30" s="227" t="str">
        <f>IF([2]数据总览!CP30="","",[2]数据总览!CP30)</f>
        <v/>
      </c>
      <c r="CQ30" s="227" t="str">
        <f>IF([2]数据总览!CQ30="","",[2]数据总览!CQ30)</f>
        <v/>
      </c>
      <c r="CR30" s="227" t="str">
        <f>IF([2]数据总览!CR30="","",[2]数据总览!CR30)</f>
        <v/>
      </c>
      <c r="CS30" s="227" t="str">
        <f>IF([2]数据总览!CS30="","",[2]数据总览!CS30)</f>
        <v/>
      </c>
      <c r="CT30" s="227" t="str">
        <f>IF([2]数据总览!CT30="","",[2]数据总览!CT30)</f>
        <v/>
      </c>
      <c r="CU30" s="227" t="str">
        <f>IF([2]数据总览!CU30="","",[2]数据总览!CU30)</f>
        <v/>
      </c>
      <c r="CV30" s="227">
        <f>IF([2]数据总览!CV30="","",[2]数据总览!CV30)</f>
        <v>240</v>
      </c>
      <c r="CW30" s="227">
        <f>IF([2]数据总览!CW30="","",[2]数据总览!CW30)</f>
        <v>3.84</v>
      </c>
      <c r="CX30" s="227">
        <f>IF([2]数据总览!CX30="","",[2]数据总览!CX30)</f>
        <v>4</v>
      </c>
      <c r="CY30" s="227" t="str">
        <f>IF([2]数据总览!CY30="","",[2]数据总览!CY30)</f>
        <v/>
      </c>
      <c r="CZ30" s="227" t="str">
        <f>IF([2]数据总览!CZ30="","",[2]数据总览!CZ30)</f>
        <v/>
      </c>
      <c r="DA30" s="227" t="str">
        <f>IF([2]数据总览!DA30="","",[2]数据总览!DA30)</f>
        <v/>
      </c>
      <c r="DB30" s="227" t="str">
        <f>IF([2]数据总览!DB30="","",[2]数据总览!DB30)</f>
        <v/>
      </c>
      <c r="DC30" s="227" t="str">
        <f>IF([2]数据总览!DC30="","",[2]数据总览!DC30)</f>
        <v/>
      </c>
      <c r="DD30" s="227" t="str">
        <f>IF([2]数据总览!DD30="","",[2]数据总览!DD30)</f>
        <v/>
      </c>
      <c r="DE30" s="227" t="str">
        <f>IF([2]数据总览!DE30="","",[2]数据总览!DE30)</f>
        <v/>
      </c>
      <c r="DF30" s="227" t="str">
        <f>IF([2]数据总览!DF30="","",[2]数据总览!DF30)</f>
        <v/>
      </c>
      <c r="DG30" s="227" t="str">
        <f>IF([2]数据总览!DG30="","",[2]数据总览!DG30)</f>
        <v/>
      </c>
      <c r="DH30" s="227" t="str">
        <f>IF([2]数据总览!DH30="","",[2]数据总览!DH30)</f>
        <v/>
      </c>
      <c r="DI30" s="227" t="str">
        <f>IF([2]数据总览!DI30="","",[2]数据总览!DI30)</f>
        <v/>
      </c>
      <c r="DJ30" s="227" t="str">
        <f>IF([2]数据总览!DJ30="","",[2]数据总览!DJ30)</f>
        <v/>
      </c>
      <c r="DK30" s="227" t="str">
        <f>IF([2]数据总览!DK30="","",[2]数据总览!DK30)</f>
        <v/>
      </c>
      <c r="DL30" s="227" t="str">
        <f>IF([2]数据总览!DL30="","",[2]数据总览!DL30)</f>
        <v/>
      </c>
      <c r="DM30" s="227" t="str">
        <f>IF([2]数据总览!DM30="","",[2]数据总览!DM30)</f>
        <v/>
      </c>
      <c r="DN30" s="227" t="str">
        <f>IF([2]数据总览!DN30="","",[2]数据总览!DN30)</f>
        <v/>
      </c>
      <c r="DO30" s="227" t="str">
        <f>IF([2]数据总览!DO30="","",[2]数据总览!DO30)</f>
        <v/>
      </c>
      <c r="DP30" s="227" t="str">
        <f>IF([2]数据总览!DP30="","",[2]数据总览!DP30)</f>
        <v/>
      </c>
      <c r="DQ30" s="227" t="str">
        <f>IF([2]数据总览!DQ30="","",[2]数据总览!DQ30)</f>
        <v/>
      </c>
      <c r="DR30" s="227" t="str">
        <f>IF([2]数据总览!DR30="","",[2]数据总览!DR30)</f>
        <v/>
      </c>
      <c r="DS30" s="227" t="str">
        <f>IF([2]数据总览!DS30="","",[2]数据总览!DS30)</f>
        <v/>
      </c>
      <c r="DT30" s="227" t="str">
        <f>IF([2]数据总览!DT30="","",[2]数据总览!DT30)</f>
        <v/>
      </c>
      <c r="DU30" s="227" t="str">
        <f>IF([2]数据总览!DU30="","",[2]数据总览!DU30)</f>
        <v/>
      </c>
      <c r="DV30" s="227" t="str">
        <f>IF([2]数据总览!DV30="","",[2]数据总览!DV30)</f>
        <v/>
      </c>
      <c r="DW30" s="227" t="str">
        <f>IF([2]数据总览!DW30="","",[2]数据总览!DW30)</f>
        <v/>
      </c>
      <c r="DX30" s="227" t="str">
        <f>IF([2]数据总览!DX30="","",[2]数据总览!DX30)</f>
        <v/>
      </c>
      <c r="DY30" s="227" t="str">
        <f>IF([2]数据总览!DY30="","",[2]数据总览!DY30)</f>
        <v/>
      </c>
      <c r="DZ30" s="227" t="str">
        <f>IF([2]数据总览!DZ30="","",[2]数据总览!DZ30)</f>
        <v/>
      </c>
      <c r="EA30" s="227" t="str">
        <f>IF([2]数据总览!EA30="","",[2]数据总览!EA30)</f>
        <v/>
      </c>
      <c r="EB30" s="227" t="str">
        <f>IF([2]数据总览!EB30="","",[2]数据总览!EB30)</f>
        <v/>
      </c>
      <c r="EC30" s="227" t="str">
        <f>IF([2]数据总览!EC30="","",[2]数据总览!EC30)</f>
        <v/>
      </c>
      <c r="ED30" s="227" t="str">
        <f>IF([2]数据总览!ED30="","",[2]数据总览!ED30)</f>
        <v/>
      </c>
      <c r="EE30" s="227" t="str">
        <f>IF([2]数据总览!EE30="","",[2]数据总览!EE30)</f>
        <v/>
      </c>
      <c r="EF30" s="227" t="str">
        <f>IF([2]数据总览!EF30="","",[2]数据总览!EF30)</f>
        <v/>
      </c>
      <c r="EG30" s="227" t="str">
        <f>IF([2]数据总览!EG30="","",[2]数据总览!EG30)</f>
        <v/>
      </c>
      <c r="EH30" s="227" t="str">
        <f>IF([2]数据总览!EH30="","",[2]数据总览!EH30)</f>
        <v/>
      </c>
      <c r="EI30" s="227" t="str">
        <f>IF([2]数据总览!EI30="","",[2]数据总览!EI30)</f>
        <v/>
      </c>
      <c r="EJ30" s="227" t="str">
        <f>IF([2]数据总览!EJ30="","",[2]数据总览!EJ30)</f>
        <v/>
      </c>
      <c r="EK30" s="227" t="str">
        <f>IF([2]数据总览!EK30="","",[2]数据总览!EK30)</f>
        <v/>
      </c>
      <c r="EL30" s="227" t="str">
        <f>IF([2]数据总览!EL30="","",[2]数据总览!EL30)</f>
        <v/>
      </c>
      <c r="EM30" s="227" t="str">
        <f>IF([2]数据总览!EM30="","",[2]数据总览!EM30)</f>
        <v/>
      </c>
      <c r="EN30" s="227" t="str">
        <f>IF([2]数据总览!EN30="","",[2]数据总览!EN30)</f>
        <v/>
      </c>
      <c r="EO30" s="227" t="str">
        <f>IF([2]数据总览!EO30="","",[2]数据总览!EO30)</f>
        <v/>
      </c>
      <c r="EP30" s="227" t="str">
        <f>IF([2]数据总览!EP30="","",[2]数据总览!EP30)</f>
        <v/>
      </c>
      <c r="EQ30" s="227" t="str">
        <f>IF([2]数据总览!EQ30="","",[2]数据总览!EQ30)</f>
        <v/>
      </c>
      <c r="ER30" s="227" t="str">
        <f>IF([2]数据总览!ER30="","",[2]数据总览!ER30)</f>
        <v/>
      </c>
      <c r="ES30" s="227" t="str">
        <f>IF([2]数据总览!ES30="","",[2]数据总览!ES30)</f>
        <v/>
      </c>
      <c r="ET30" s="227" t="str">
        <f>IF([2]数据总览!ET30="","",[2]数据总览!ET30)</f>
        <v/>
      </c>
      <c r="EU30" s="227" t="str">
        <f>IF([2]数据总览!EU30="","",[2]数据总览!EU30)</f>
        <v/>
      </c>
      <c r="EV30" s="227" t="str">
        <f>IF([2]数据总览!EV30="","",[2]数据总览!EV30)</f>
        <v/>
      </c>
      <c r="EW30" s="227" t="str">
        <f>IF([2]数据总览!EW30="","",[2]数据总览!EW30)</f>
        <v/>
      </c>
      <c r="EX30" s="227" t="str">
        <f>IF([2]数据总览!EX30="","",[2]数据总览!EX30)</f>
        <v/>
      </c>
      <c r="EY30" s="227" t="str">
        <f>IF([2]数据总览!EY30="","",[2]数据总览!EY30)</f>
        <v/>
      </c>
      <c r="EZ30" s="227" t="str">
        <f>IF([2]数据总览!EZ30="","",[2]数据总览!EZ30)</f>
        <v/>
      </c>
      <c r="FA30" s="227" t="str">
        <f>IF([2]数据总览!FA30="","",[2]数据总览!FA30)</f>
        <v/>
      </c>
    </row>
    <row r="31" spans="1:157" ht="11.25">
      <c r="A31" s="227" t="str">
        <f>IF([2]数据总览!A31="","",[2]数据总览!A31)</f>
        <v/>
      </c>
      <c r="B31" s="227" t="str">
        <f>IF([2]数据总览!B31="","",[2]数据总览!B31)</f>
        <v/>
      </c>
      <c r="C31" s="227" t="str">
        <f>IF([2]数据总览!C31="","",[2]数据总览!C31)</f>
        <v>0星</v>
      </c>
      <c r="D31" s="227" t="str">
        <f>IF([2]数据总览!D31="","",[2]数据总览!D31)</f>
        <v/>
      </c>
      <c r="E31" s="227">
        <f>IF([2]数据总览!E31="","",[2]数据总览!E31)</f>
        <v>0.05</v>
      </c>
      <c r="F31" s="227">
        <f>IF([2]数据总览!F31="","",[2]数据总览!F31)</f>
        <v>0.1</v>
      </c>
      <c r="G31" s="227">
        <f>IF([2]数据总览!G31="","",[2]数据总览!G31)</f>
        <v>0.15</v>
      </c>
      <c r="H31" s="227">
        <f>IF([2]数据总览!H31="","",[2]数据总览!H31)</f>
        <v>0.2</v>
      </c>
      <c r="I31" s="227" t="str">
        <f>IF([2]数据总览!I31="","",[2]数据总览!I31)</f>
        <v/>
      </c>
      <c r="J31" s="227"/>
      <c r="K31" s="227" t="str">
        <f>IF([2]数据总览!K31="","",[2]数据总览!K31)</f>
        <v/>
      </c>
      <c r="L31" s="227" t="str">
        <f>IF([2]数据总览!L31="","",[2]数据总览!L31)</f>
        <v/>
      </c>
      <c r="M31" s="227" t="str">
        <f>IF([2]数据总览!M31="","",[2]数据总览!M31)</f>
        <v/>
      </c>
      <c r="N31" s="227" t="str">
        <f>IF([2]数据总览!N31="","",[2]数据总览!N31)</f>
        <v/>
      </c>
      <c r="O31" s="227" t="str">
        <f>IF([2]数据总览!O31="","",[2]数据总览!O31)</f>
        <v/>
      </c>
      <c r="P31" s="227">
        <f>IF([2]数据总览!P31="","",[2]数据总览!P31)</f>
        <v>2.5</v>
      </c>
      <c r="Q31" s="227">
        <f>IF([2]数据总览!Q31="","",[2]数据总览!Q31)</f>
        <v>0.29070937334765756</v>
      </c>
      <c r="R31" s="227" t="str">
        <f>IF([2]数据总览!R31="","",[2]数据总览!R31)</f>
        <v/>
      </c>
      <c r="S31" s="227" t="str">
        <f>IF([2]数据总览!S31="","",[2]数据总览!S31)</f>
        <v/>
      </c>
      <c r="T31" s="227" t="str">
        <f>IF([2]数据总览!T31="","",[2]数据总览!T31)</f>
        <v/>
      </c>
      <c r="U31" s="227" t="str">
        <f>IF([2]数据总览!U31="","",[2]数据总览!U31)</f>
        <v/>
      </c>
      <c r="V31" s="227" t="str">
        <f>IF([2]数据总览!V31="","",[2]数据总览!V31)</f>
        <v/>
      </c>
      <c r="W31" s="227" t="str">
        <f>IF([2]数据总览!W31="","",[2]数据总览!W31)</f>
        <v/>
      </c>
      <c r="X31" s="227" t="str">
        <f>IF([2]数据总览!X31="","",[2]数据总览!X31)</f>
        <v/>
      </c>
      <c r="Y31" s="227" t="str">
        <f>IF([2]数据总览!Y31="","",[2]数据总览!Y31)</f>
        <v/>
      </c>
      <c r="Z31" s="227" t="str">
        <f>IF([2]数据总览!Z31="","",[2]数据总览!Z31)</f>
        <v/>
      </c>
      <c r="AA31" s="227">
        <f>IF([2]数据总览!AA31="","",[2]数据总览!AA31)</f>
        <v>26</v>
      </c>
      <c r="AB31" s="227">
        <f>IF([2]数据总览!AB31="","",[2]数据总览!AB31)</f>
        <v>9.1907697900318872E-2</v>
      </c>
      <c r="AC31" s="227">
        <f>IF([2]数据总览!AC31="","",[2]数据总览!AC31)</f>
        <v>0.53303822565942161</v>
      </c>
      <c r="AD31" s="227">
        <f>IF([2]数据总览!AD31="","",[2]数据总览!AD31)</f>
        <v>0.77854672546539638</v>
      </c>
      <c r="AE31" s="227">
        <f>IF([2]数据总览!AE31="","",[2]数据总览!AE31)</f>
        <v>0.79835195158145478</v>
      </c>
      <c r="AF31" s="227">
        <f>IF([2]数据总览!AF31="","",[2]数据总览!AF31)</f>
        <v>0.41808048032996598</v>
      </c>
      <c r="AG31" s="227">
        <f>IF([2]数据总览!AG31="","",[2]数据总览!AG31)</f>
        <v>0.4162977820742772</v>
      </c>
      <c r="AH31" s="227">
        <f>IF([2]数据总览!AH31="","",[2]数据总览!AH31)</f>
        <v>0.79238755512380932</v>
      </c>
      <c r="AI31" s="227">
        <f>IF([2]数据总览!AI31="","",[2]数据总览!AI31)</f>
        <v>0.79238755512380932</v>
      </c>
      <c r="AJ31" s="227" t="str">
        <f>IF([2]数据总览!AJ31="","",[2]数据总览!AJ31)</f>
        <v/>
      </c>
      <c r="AK31" s="227" t="str">
        <f>IF([2]数据总览!AK31="","",[2]数据总览!AK31)</f>
        <v/>
      </c>
      <c r="AL31" s="227" t="str">
        <f>IF([2]数据总览!AL31="","",[2]数据总览!AL31)</f>
        <v/>
      </c>
      <c r="AM31" s="227">
        <f>IF([2]数据总览!AM31="","",[2]数据总览!AM31)</f>
        <v>0.5</v>
      </c>
      <c r="AN31" s="227">
        <f>IF([2]数据总览!AN31="","",[2]数据总览!AN31)</f>
        <v>0.5</v>
      </c>
      <c r="AO31" s="227">
        <f>IF([2]数据总览!AO31="","",[2]数据总览!AO31)</f>
        <v>0.5</v>
      </c>
      <c r="AP31" s="227">
        <f>IF([2]数据总览!AP31="","",[2]数据总览!AP31)</f>
        <v>0.5</v>
      </c>
      <c r="AQ31" s="227">
        <f>IF([2]数据总览!AQ31="","",[2]数据总览!AQ31)</f>
        <v>0.5</v>
      </c>
      <c r="AR31" s="227">
        <f>IF([2]数据总览!AR31="","",[2]数据总览!AR31)</f>
        <v>0.5</v>
      </c>
      <c r="AS31" s="227">
        <f>IF([2]数据总览!AS31="","",[2]数据总览!AS31)</f>
        <v>0.5</v>
      </c>
      <c r="AT31" s="227">
        <f>IF([2]数据总览!AT31="","",[2]数据总览!AT31)</f>
        <v>0.5</v>
      </c>
      <c r="AU31" s="227" t="str">
        <f>IF([2]数据总览!AU31="","",[2]数据总览!AU31)</f>
        <v/>
      </c>
      <c r="AV31" s="227">
        <f>IF([2]数据总览!AV31="","",[2]数据总览!AV31)</f>
        <v>0.67297553604510874</v>
      </c>
      <c r="AW31" s="227">
        <f>IF([2]数据总览!AW31="","",[2]数据总览!AW31)</f>
        <v>0.65760357128363378</v>
      </c>
      <c r="AX31" s="227">
        <f>IF([2]数据总览!AX31="","",[2]数据总览!AX31)</f>
        <v>0.60697644113547566</v>
      </c>
      <c r="AY31" s="227">
        <f>IF([2]数据总览!AY31="","",[2]数据总览!AY31)</f>
        <v>0.66170960591710604</v>
      </c>
      <c r="AZ31" s="227">
        <f>IF([2]数据总览!AZ31="","",[2]数据总览!AZ31)</f>
        <v>0.67712362055249931</v>
      </c>
      <c r="BA31" s="227">
        <f>IF([2]数据总览!BA31="","",[2]数据总览!BA31)</f>
        <v>0.65868745530010586</v>
      </c>
      <c r="BB31" s="227">
        <f>IF([2]数据总览!BB31="","",[2]数据总览!BB31)</f>
        <v>0.60247361493873142</v>
      </c>
      <c r="BC31" s="227">
        <f>IF([2]数据总览!BC31="","",[2]数据总览!BC31)</f>
        <v>0.66269675167364916</v>
      </c>
      <c r="BD31" s="227" t="str">
        <f>IF([2]数据总览!BD31="","",[2]数据总览!BD31)</f>
        <v/>
      </c>
      <c r="BE31" s="227">
        <f>IF([2]数据总览!BE31="","",[2]数据总览!BE31)</f>
        <v>0.85549955169161251</v>
      </c>
      <c r="BF31" s="227">
        <f>IF([2]数据总览!BF31="","",[2]数据总览!BF31)</f>
        <v>0.49316307291381589</v>
      </c>
      <c r="BG31" s="227">
        <f>IF([2]数据总览!BG31="","",[2]数据总览!BG31)</f>
        <v>0.51114644198251613</v>
      </c>
      <c r="BH31" s="227">
        <f>IF([2]数据总览!BH31="","",[2]数据总览!BH31)</f>
        <v>0.52106746370717383</v>
      </c>
      <c r="BI31" s="227">
        <f>IF([2]数据总览!BI31="","",[2]数据总览!BI31)</f>
        <v>0.38356133004561899</v>
      </c>
      <c r="BJ31" s="227">
        <f>IF([2]数据总览!BJ31="","",[2]数据总览!BJ31)</f>
        <v>0.4915760795481231</v>
      </c>
      <c r="BK31" s="227">
        <f>IF([2]数据总览!BK31="","",[2]数据总览!BK31)</f>
        <v>0.51792865861949455</v>
      </c>
      <c r="BL31" s="227">
        <f>IF([2]数据总览!BL31="","",[2]数据总览!BL31)</f>
        <v>0.5192818356449358</v>
      </c>
      <c r="BM31" s="227" t="str">
        <f>IF([2]数据总览!BM31="","",[2]数据总览!BM31)</f>
        <v/>
      </c>
      <c r="BN31" s="227">
        <f>IF([2]数据总览!BN31="","",[2]数据总览!BN31)</f>
        <v>217.9421525039235</v>
      </c>
      <c r="BO31" s="227">
        <f>IF([2]数据总览!BO31="","",[2]数据总览!BO31)</f>
        <v>112.07082584173881</v>
      </c>
      <c r="BP31" s="227">
        <f>IF([2]数据总览!BP31="","",[2]数据总览!BP31)</f>
        <v>53.148785888304864</v>
      </c>
      <c r="BQ31" s="227">
        <f>IF([2]数据总览!BQ31="","",[2]数据总览!BQ31)</f>
        <v>48.395531620450853</v>
      </c>
      <c r="BR31" s="227" t="str">
        <f>IF([2]数据总览!BR31="","",[2]数据总览!BR31)</f>
        <v/>
      </c>
      <c r="BS31" s="227">
        <f>IF([2]数据总览!BS31="","",[2]数据总览!BS31)</f>
        <v>4.4576279375403676</v>
      </c>
      <c r="BT31" s="227">
        <f>IF([2]数据总览!BT31="","",[2]数据总览!BT31)</f>
        <v>3.1650855323697127</v>
      </c>
      <c r="BU31" s="227">
        <f>IF([2]数据总览!BU31="","",[2]数据总览!BU31)</f>
        <v>2.6234885513484425</v>
      </c>
      <c r="BV31" s="227">
        <f>IF([2]数据总览!BV31="","",[2]数据总览!BV31)</f>
        <v>2.8942870418590774</v>
      </c>
      <c r="BW31" s="227" t="str">
        <f>IF([2]数据总览!BW31="","",[2]数据总览!BW31)</f>
        <v/>
      </c>
      <c r="BX31" s="227" t="str">
        <f>IF([2]数据总览!BX31="","",[2]数据总览!BX31)</f>
        <v/>
      </c>
      <c r="BY31" s="227" t="str">
        <f>IF([2]数据总览!BY31="","",[2]数据总览!BY31)</f>
        <v/>
      </c>
      <c r="BZ31" s="227" t="str">
        <f>IF([2]数据总览!BZ31="","",[2]数据总览!BZ31)</f>
        <v/>
      </c>
      <c r="CA31" s="227" t="str">
        <f>IF([2]数据总览!CA31="","",[2]数据总览!CA31)</f>
        <v/>
      </c>
      <c r="CB31" s="227" t="str">
        <f>IF([2]数据总览!CB31="","",[2]数据总览!CB31)</f>
        <v/>
      </c>
      <c r="CC31" s="227" t="str">
        <f>IF([2]数据总览!CC31="","",[2]数据总览!CC31)</f>
        <v/>
      </c>
      <c r="CD31" s="227" t="str">
        <f>IF([2]数据总览!CD31="","",[2]数据总览!CD31)</f>
        <v/>
      </c>
      <c r="CE31" s="227" t="str">
        <f>IF([2]数据总览!CE31="","",[2]数据总览!CE31)</f>
        <v/>
      </c>
      <c r="CF31" s="227" t="str">
        <f>IF([2]数据总览!CF31="","",[2]数据总览!CF31)</f>
        <v/>
      </c>
      <c r="CG31" s="227" t="str">
        <f>IF([2]数据总览!CG31="","",[2]数据总览!CG31)</f>
        <v/>
      </c>
      <c r="CH31" s="227" t="str">
        <f>IF([2]数据总览!CH31="","",[2]数据总览!CH31)</f>
        <v/>
      </c>
      <c r="CI31" s="227" t="str">
        <f>IF([2]数据总览!CI31="","",[2]数据总览!CI31)</f>
        <v/>
      </c>
      <c r="CJ31" s="227" t="str">
        <f>IF([2]数据总览!CJ31="","",[2]数据总览!CJ31)</f>
        <v/>
      </c>
      <c r="CK31" s="227" t="str">
        <f>IF([2]数据总览!CK31="","",[2]数据总览!CK31)</f>
        <v/>
      </c>
      <c r="CL31" s="227" t="str">
        <f>IF([2]数据总览!CL31="","",[2]数据总览!CL31)</f>
        <v/>
      </c>
      <c r="CM31" s="227" t="str">
        <f>IF([2]数据总览!CM31="","",[2]数据总览!CM31)</f>
        <v/>
      </c>
      <c r="CN31" s="227" t="str">
        <f>IF([2]数据总览!CN31="","",[2]数据总览!CN31)</f>
        <v/>
      </c>
      <c r="CO31" s="227" t="str">
        <f>IF([2]数据总览!CO31="","",[2]数据总览!CO31)</f>
        <v/>
      </c>
      <c r="CP31" s="227" t="str">
        <f>IF([2]数据总览!CP31="","",[2]数据总览!CP31)</f>
        <v/>
      </c>
      <c r="CQ31" s="227" t="str">
        <f>IF([2]数据总览!CQ31="","",[2]数据总览!CQ31)</f>
        <v/>
      </c>
      <c r="CR31" s="227" t="str">
        <f>IF([2]数据总览!CR31="","",[2]数据总览!CR31)</f>
        <v/>
      </c>
      <c r="CS31" s="227" t="str">
        <f>IF([2]数据总览!CS31="","",[2]数据总览!CS31)</f>
        <v/>
      </c>
      <c r="CT31" s="227" t="str">
        <f>IF([2]数据总览!CT31="","",[2]数据总览!CT31)</f>
        <v/>
      </c>
      <c r="CU31" s="227" t="str">
        <f>IF([2]数据总览!CU31="","",[2]数据总览!CU31)</f>
        <v/>
      </c>
      <c r="CV31" s="227" t="str">
        <f>IF([2]数据总览!CV31="","",[2]数据总览!CV31)</f>
        <v/>
      </c>
      <c r="CW31" s="227" t="str">
        <f>IF([2]数据总览!CW31="","",[2]数据总览!CW31)</f>
        <v/>
      </c>
      <c r="CX31" s="227" t="str">
        <f>IF([2]数据总览!CX31="","",[2]数据总览!CX31)</f>
        <v/>
      </c>
      <c r="CY31" s="227" t="str">
        <f>IF([2]数据总览!CY31="","",[2]数据总览!CY31)</f>
        <v/>
      </c>
      <c r="CZ31" s="227" t="str">
        <f>IF([2]数据总览!CZ31="","",[2]数据总览!CZ31)</f>
        <v/>
      </c>
      <c r="DA31" s="227" t="str">
        <f>IF([2]数据总览!DA31="","",[2]数据总览!DA31)</f>
        <v/>
      </c>
      <c r="DB31" s="227" t="str">
        <f>IF([2]数据总览!DB31="","",[2]数据总览!DB31)</f>
        <v/>
      </c>
      <c r="DC31" s="227" t="str">
        <f>IF([2]数据总览!DC31="","",[2]数据总览!DC31)</f>
        <v/>
      </c>
      <c r="DD31" s="227" t="str">
        <f>IF([2]数据总览!DD31="","",[2]数据总览!DD31)</f>
        <v/>
      </c>
      <c r="DE31" s="227" t="str">
        <f>IF([2]数据总览!DE31="","",[2]数据总览!DE31)</f>
        <v/>
      </c>
      <c r="DF31" s="227" t="str">
        <f>IF([2]数据总览!DF31="","",[2]数据总览!DF31)</f>
        <v/>
      </c>
      <c r="DG31" s="227" t="str">
        <f>IF([2]数据总览!DG31="","",[2]数据总览!DG31)</f>
        <v/>
      </c>
      <c r="DH31" s="227" t="str">
        <f>IF([2]数据总览!DH31="","",[2]数据总览!DH31)</f>
        <v/>
      </c>
      <c r="DI31" s="227" t="str">
        <f>IF([2]数据总览!DI31="","",[2]数据总览!DI31)</f>
        <v/>
      </c>
      <c r="DJ31" s="227" t="str">
        <f>IF([2]数据总览!DJ31="","",[2]数据总览!DJ31)</f>
        <v/>
      </c>
      <c r="DK31" s="227" t="str">
        <f>IF([2]数据总览!DK31="","",[2]数据总览!DK31)</f>
        <v/>
      </c>
      <c r="DL31" s="227" t="str">
        <f>IF([2]数据总览!DL31="","",[2]数据总览!DL31)</f>
        <v/>
      </c>
      <c r="DM31" s="227" t="str">
        <f>IF([2]数据总览!DM31="","",[2]数据总览!DM31)</f>
        <v/>
      </c>
      <c r="DN31" s="227" t="str">
        <f>IF([2]数据总览!DN31="","",[2]数据总览!DN31)</f>
        <v/>
      </c>
      <c r="DO31" s="227" t="str">
        <f>IF([2]数据总览!DO31="","",[2]数据总览!DO31)</f>
        <v/>
      </c>
      <c r="DP31" s="227" t="str">
        <f>IF([2]数据总览!DP31="","",[2]数据总览!DP31)</f>
        <v/>
      </c>
      <c r="DQ31" s="227" t="str">
        <f>IF([2]数据总览!DQ31="","",[2]数据总览!DQ31)</f>
        <v/>
      </c>
      <c r="DR31" s="227" t="str">
        <f>IF([2]数据总览!DR31="","",[2]数据总览!DR31)</f>
        <v/>
      </c>
      <c r="DS31" s="227" t="str">
        <f>IF([2]数据总览!DS31="","",[2]数据总览!DS31)</f>
        <v/>
      </c>
      <c r="DT31" s="227" t="str">
        <f>IF([2]数据总览!DT31="","",[2]数据总览!DT31)</f>
        <v/>
      </c>
      <c r="DU31" s="227" t="str">
        <f>IF([2]数据总览!DU31="","",[2]数据总览!DU31)</f>
        <v/>
      </c>
      <c r="DV31" s="227" t="str">
        <f>IF([2]数据总览!DV31="","",[2]数据总览!DV31)</f>
        <v/>
      </c>
      <c r="DW31" s="227" t="str">
        <f>IF([2]数据总览!DW31="","",[2]数据总览!DW31)</f>
        <v/>
      </c>
      <c r="DX31" s="227" t="str">
        <f>IF([2]数据总览!DX31="","",[2]数据总览!DX31)</f>
        <v/>
      </c>
      <c r="DY31" s="227" t="str">
        <f>IF([2]数据总览!DY31="","",[2]数据总览!DY31)</f>
        <v/>
      </c>
      <c r="DZ31" s="227" t="str">
        <f>IF([2]数据总览!DZ31="","",[2]数据总览!DZ31)</f>
        <v/>
      </c>
      <c r="EA31" s="227" t="str">
        <f>IF([2]数据总览!EA31="","",[2]数据总览!EA31)</f>
        <v/>
      </c>
      <c r="EB31" s="227" t="str">
        <f>IF([2]数据总览!EB31="","",[2]数据总览!EB31)</f>
        <v/>
      </c>
      <c r="EC31" s="227" t="str">
        <f>IF([2]数据总览!EC31="","",[2]数据总览!EC31)</f>
        <v/>
      </c>
      <c r="ED31" s="227" t="str">
        <f>IF([2]数据总览!ED31="","",[2]数据总览!ED31)</f>
        <v/>
      </c>
      <c r="EE31" s="227" t="str">
        <f>IF([2]数据总览!EE31="","",[2]数据总览!EE31)</f>
        <v/>
      </c>
      <c r="EF31" s="227" t="str">
        <f>IF([2]数据总览!EF31="","",[2]数据总览!EF31)</f>
        <v/>
      </c>
      <c r="EG31" s="227" t="str">
        <f>IF([2]数据总览!EG31="","",[2]数据总览!EG31)</f>
        <v/>
      </c>
      <c r="EH31" s="227" t="str">
        <f>IF([2]数据总览!EH31="","",[2]数据总览!EH31)</f>
        <v/>
      </c>
      <c r="EI31" s="227" t="str">
        <f>IF([2]数据总览!EI31="","",[2]数据总览!EI31)</f>
        <v/>
      </c>
      <c r="EJ31" s="227" t="str">
        <f>IF([2]数据总览!EJ31="","",[2]数据总览!EJ31)</f>
        <v/>
      </c>
      <c r="EK31" s="227" t="str">
        <f>IF([2]数据总览!EK31="","",[2]数据总览!EK31)</f>
        <v/>
      </c>
      <c r="EL31" s="227" t="str">
        <f>IF([2]数据总览!EL31="","",[2]数据总览!EL31)</f>
        <v/>
      </c>
      <c r="EM31" s="227" t="str">
        <f>IF([2]数据总览!EM31="","",[2]数据总览!EM31)</f>
        <v/>
      </c>
      <c r="EN31" s="227" t="str">
        <f>IF([2]数据总览!EN31="","",[2]数据总览!EN31)</f>
        <v/>
      </c>
      <c r="EO31" s="227" t="str">
        <f>IF([2]数据总览!EO31="","",[2]数据总览!EO31)</f>
        <v/>
      </c>
      <c r="EP31" s="227" t="str">
        <f>IF([2]数据总览!EP31="","",[2]数据总览!EP31)</f>
        <v/>
      </c>
      <c r="EQ31" s="227" t="str">
        <f>IF([2]数据总览!EQ31="","",[2]数据总览!EQ31)</f>
        <v/>
      </c>
      <c r="ER31" s="227" t="str">
        <f>IF([2]数据总览!ER31="","",[2]数据总览!ER31)</f>
        <v/>
      </c>
      <c r="ES31" s="227" t="str">
        <f>IF([2]数据总览!ES31="","",[2]数据总览!ES31)</f>
        <v/>
      </c>
      <c r="ET31" s="227" t="str">
        <f>IF([2]数据总览!ET31="","",[2]数据总览!ET31)</f>
        <v/>
      </c>
      <c r="EU31" s="227" t="str">
        <f>IF([2]数据总览!EU31="","",[2]数据总览!EU31)</f>
        <v/>
      </c>
      <c r="EV31" s="227" t="str">
        <f>IF([2]数据总览!EV31="","",[2]数据总览!EV31)</f>
        <v/>
      </c>
      <c r="EW31" s="227" t="str">
        <f>IF([2]数据总览!EW31="","",[2]数据总览!EW31)</f>
        <v/>
      </c>
      <c r="EX31" s="227" t="str">
        <f>IF([2]数据总览!EX31="","",[2]数据总览!EX31)</f>
        <v/>
      </c>
      <c r="EY31" s="227" t="str">
        <f>IF([2]数据总览!EY31="","",[2]数据总览!EY31)</f>
        <v/>
      </c>
      <c r="EZ31" s="227" t="str">
        <f>IF([2]数据总览!EZ31="","",[2]数据总览!EZ31)</f>
        <v/>
      </c>
      <c r="FA31" s="227" t="str">
        <f>IF([2]数据总览!FA31="","",[2]数据总览!FA31)</f>
        <v/>
      </c>
    </row>
    <row r="32" spans="1:157" ht="11.25">
      <c r="A32" s="227" t="str">
        <f>IF([2]数据总览!A32="","",[2]数据总览!A32)</f>
        <v/>
      </c>
      <c r="B32" s="227" t="str">
        <f>IF([2]数据总览!B32="","",[2]数据总览!B32)</f>
        <v/>
      </c>
      <c r="C32" s="227" t="str">
        <f>IF([2]数据总览!C32="","",[2]数据总览!C32)</f>
        <v>1星</v>
      </c>
      <c r="D32" s="227" t="str">
        <f>IF([2]数据总览!D32="","",[2]数据总览!D32)</f>
        <v/>
      </c>
      <c r="E32" s="227">
        <f>IF([2]数据总览!E32="","",[2]数据总览!E32)</f>
        <v>9.2499999999999999E-2</v>
      </c>
      <c r="F32" s="227">
        <f>IF([2]数据总览!F32="","",[2]数据总览!F32)</f>
        <v>0.17249999999999999</v>
      </c>
      <c r="G32" s="227">
        <f>IF([2]数据总览!G32="","",[2]数据总览!G32)</f>
        <v>0.23499999999999999</v>
      </c>
      <c r="H32" s="227">
        <f>IF([2]数据总览!H32="","",[2]数据总览!H32)</f>
        <v>0.30249999999999999</v>
      </c>
      <c r="I32" s="227" t="str">
        <f>IF([2]数据总览!I32="","",[2]数据总览!I32)</f>
        <v/>
      </c>
      <c r="J32" s="227"/>
      <c r="K32" s="227" t="str">
        <f>IF([2]数据总览!K32="","",[2]数据总览!K32)</f>
        <v/>
      </c>
      <c r="L32" s="227" t="str">
        <f>IF([2]数据总览!L32="","",[2]数据总览!L32)</f>
        <v/>
      </c>
      <c r="M32" s="227" t="str">
        <f>IF([2]数据总览!M32="","",[2]数据总览!M32)</f>
        <v/>
      </c>
      <c r="N32" s="227" t="str">
        <f>IF([2]数据总览!N32="","",[2]数据总览!N32)</f>
        <v/>
      </c>
      <c r="O32" s="227" t="str">
        <f>IF([2]数据总览!O32="","",[2]数据总览!O32)</f>
        <v/>
      </c>
      <c r="P32" s="227">
        <f>IF([2]数据总览!P32="","",[2]数据总览!P32)</f>
        <v>3</v>
      </c>
      <c r="Q32" s="227">
        <f>IF([2]数据总览!Q32="","",[2]数据总览!Q32)</f>
        <v>0.38534063463891582</v>
      </c>
      <c r="R32" s="227" t="str">
        <f>IF([2]数据总览!R32="","",[2]数据总览!R32)</f>
        <v/>
      </c>
      <c r="S32" s="227" t="str">
        <f>IF([2]数据总览!S32="","",[2]数据总览!S32)</f>
        <v/>
      </c>
      <c r="T32" s="227" t="str">
        <f>IF([2]数据总览!T32="","",[2]数据总览!T32)</f>
        <v/>
      </c>
      <c r="U32" s="227" t="str">
        <f>IF([2]数据总览!U32="","",[2]数据总览!U32)</f>
        <v/>
      </c>
      <c r="V32" s="227" t="str">
        <f>IF([2]数据总览!V32="","",[2]数据总览!V32)</f>
        <v/>
      </c>
      <c r="W32" s="227" t="str">
        <f>IF([2]数据总览!W32="","",[2]数据总览!W32)</f>
        <v/>
      </c>
      <c r="X32" s="227" t="str">
        <f>IF([2]数据总览!X32="","",[2]数据总览!X32)</f>
        <v/>
      </c>
      <c r="Y32" s="227" t="str">
        <f>IF([2]数据总览!Y32="","",[2]数据总览!Y32)</f>
        <v/>
      </c>
      <c r="Z32" s="227" t="str">
        <f>IF([2]数据总览!Z32="","",[2]数据总览!Z32)</f>
        <v/>
      </c>
      <c r="AA32" s="227">
        <f>IF([2]数据总览!AA32="","",[2]数据总览!AA32)</f>
        <v>27</v>
      </c>
      <c r="AB32" s="227">
        <f>IF([2]数据总览!AB32="","",[2]数据总览!AB32)</f>
        <v>7.6771271173334682E-2</v>
      </c>
      <c r="AC32" s="227">
        <f>IF([2]数据总览!AC32="","",[2]数据总览!AC32)</f>
        <v>0.51838308594821692</v>
      </c>
      <c r="AD32" s="227">
        <f>IF([2]数据总览!AD32="","",[2]数据总览!AD32)</f>
        <v>0.76241540500882388</v>
      </c>
      <c r="AE32" s="227">
        <f>IF([2]数据总览!AE32="","",[2]数据总览!AE32)</f>
        <v>0.76717978915923801</v>
      </c>
      <c r="AF32" s="227">
        <f>IF([2]数据总览!AF32="","",[2]数据总览!AF32)</f>
        <v>0.40541678934594039</v>
      </c>
      <c r="AG32" s="227">
        <f>IF([2]数据总览!AG32="","",[2]数据总览!AG32)</f>
        <v>0.39797885743527117</v>
      </c>
      <c r="AH32" s="227">
        <f>IF([2]数据总览!AH32="","",[2]数据总览!AH32)</f>
        <v>0.7772644421957724</v>
      </c>
      <c r="AI32" s="227">
        <f>IF([2]数据总览!AI32="","",[2]数据总览!AI32)</f>
        <v>0.7772644421957724</v>
      </c>
      <c r="AJ32" s="227" t="str">
        <f>IF([2]数据总览!AJ32="","",[2]数据总览!AJ32)</f>
        <v/>
      </c>
      <c r="AK32" s="227" t="str">
        <f>IF([2]数据总览!AK32="","",[2]数据总览!AK32)</f>
        <v/>
      </c>
      <c r="AL32" s="227" t="str">
        <f>IF([2]数据总览!AL32="","",[2]数据总览!AL32)</f>
        <v/>
      </c>
      <c r="AM32" s="227">
        <f>IF([2]数据总览!AM32="","",[2]数据总览!AM32)</f>
        <v>0.5</v>
      </c>
      <c r="AN32" s="227">
        <f>IF([2]数据总览!AN32="","",[2]数据总览!AN32)</f>
        <v>0.5</v>
      </c>
      <c r="AO32" s="227">
        <f>IF([2]数据总览!AO32="","",[2]数据总览!AO32)</f>
        <v>0.5</v>
      </c>
      <c r="AP32" s="227">
        <f>IF([2]数据总览!AP32="","",[2]数据总览!AP32)</f>
        <v>0.5</v>
      </c>
      <c r="AQ32" s="227">
        <f>IF([2]数据总览!AQ32="","",[2]数据总览!AQ32)</f>
        <v>0.5</v>
      </c>
      <c r="AR32" s="227">
        <f>IF([2]数据总览!AR32="","",[2]数据总览!AR32)</f>
        <v>0.5</v>
      </c>
      <c r="AS32" s="227">
        <f>IF([2]数据总览!AS32="","",[2]数据总览!AS32)</f>
        <v>0.5</v>
      </c>
      <c r="AT32" s="227">
        <f>IF([2]数据总览!AT32="","",[2]数据总览!AT32)</f>
        <v>0.5</v>
      </c>
      <c r="AU32" s="227" t="str">
        <f>IF([2]数据总览!AU32="","",[2]数据总览!AU32)</f>
        <v/>
      </c>
      <c r="AV32" s="227">
        <f>IF([2]数据总览!AV32="","",[2]数据总览!AV32)</f>
        <v>0.661443216258915</v>
      </c>
      <c r="AW32" s="227">
        <f>IF([2]数据总览!AW32="","",[2]数据总览!AW32)</f>
        <v>0.64510962399174721</v>
      </c>
      <c r="AX32" s="227">
        <f>IF([2]数据总览!AX32="","",[2]数据总览!AX32)</f>
        <v>0.5932699824604909</v>
      </c>
      <c r="AY32" s="227">
        <f>IF([2]数据总览!AY32="","",[2]数据总览!AY32)</f>
        <v>0.6451878438513492</v>
      </c>
      <c r="AZ32" s="227">
        <f>IF([2]数据总览!AZ32="","",[2]数据总览!AZ32)</f>
        <v>0.665779049066207</v>
      </c>
      <c r="BA32" s="227">
        <f>IF([2]数据总览!BA32="","",[2]数据总览!BA32)</f>
        <v>0.64624486974503859</v>
      </c>
      <c r="BB32" s="227">
        <f>IF([2]数据总览!BB32="","",[2]数据总览!BB32)</f>
        <v>0.58855389570814254</v>
      </c>
      <c r="BC32" s="227">
        <f>IF([2]数据总览!BC32="","",[2]数据总览!BC32)</f>
        <v>0.64623689870046075</v>
      </c>
      <c r="BD32" s="227" t="str">
        <f>IF([2]数据总览!BD32="","",[2]数据总览!BD32)</f>
        <v/>
      </c>
      <c r="BE32" s="227">
        <f>IF([2]数据总览!BE32="","",[2]数据总览!BE32)</f>
        <v>0.88063560448527345</v>
      </c>
      <c r="BF32" s="227">
        <f>IF([2]数据总览!BF32="","",[2]数据总览!BF32)</f>
        <v>0.50744288309558927</v>
      </c>
      <c r="BG32" s="227">
        <f>IF([2]数据总览!BG32="","",[2]数据总览!BG32)</f>
        <v>0.5252338637743813</v>
      </c>
      <c r="BH32" s="227">
        <f>IF([2]数据总览!BH32="","",[2]数据总览!BH32)</f>
        <v>0.53587167672506675</v>
      </c>
      <c r="BI32" s="227">
        <f>IF([2]数据总览!BI32="","",[2]数据总览!BI32)</f>
        <v>0.39487827482860682</v>
      </c>
      <c r="BJ32" s="227">
        <f>IF([2]数据总览!BJ32="","",[2]数据总览!BJ32)</f>
        <v>0.50582613159177858</v>
      </c>
      <c r="BK32" s="227">
        <f>IF([2]数据总览!BK32="","",[2]数据总览!BK32)</f>
        <v>0.53212738620809386</v>
      </c>
      <c r="BL32" s="227">
        <f>IF([2]数据总览!BL32="","",[2]数据总览!BL32)</f>
        <v>0.53405179112032974</v>
      </c>
      <c r="BM32" s="227" t="str">
        <f>IF([2]数据总览!BM32="","",[2]数据总览!BM32)</f>
        <v/>
      </c>
      <c r="BN32" s="227">
        <f>IF([2]数据总览!BN32="","",[2]数据总览!BN32)</f>
        <v>221.57489491839968</v>
      </c>
      <c r="BO32" s="227">
        <f>IF([2]数据总览!BO32="","",[2]数据总览!BO32)</f>
        <v>115.58805937242794</v>
      </c>
      <c r="BP32" s="227">
        <f>IF([2]数据总览!BP32="","",[2]数据总览!BP32)</f>
        <v>57.020302797882273</v>
      </c>
      <c r="BQ32" s="227">
        <f>IF([2]数据总览!BQ32="","",[2]数据总览!BQ32)</f>
        <v>55.876850601782877</v>
      </c>
      <c r="BR32" s="227" t="str">
        <f>IF([2]数据总览!BR32="","",[2]数据总览!BR32)</f>
        <v/>
      </c>
      <c r="BS32" s="227">
        <f>IF([2]数据总览!BS32="","",[2]数据总览!BS32)</f>
        <v>4.3985245243194413</v>
      </c>
      <c r="BT32" s="227">
        <f>IF([2]数据总览!BT32="","",[2]数据总览!BT32)</f>
        <v>3.1078032004754679</v>
      </c>
      <c r="BU32" s="227">
        <f>IF([2]数据总览!BU32="","",[2]数据总览!BU32)</f>
        <v>2.5505455760064177</v>
      </c>
      <c r="BV32" s="227">
        <f>IF([2]数据总览!BV32="","",[2]数据总览!BV32)</f>
        <v>2.8291743882409426</v>
      </c>
      <c r="BW32" s="227" t="str">
        <f>IF([2]数据总览!BW32="","",[2]数据总览!BW32)</f>
        <v/>
      </c>
      <c r="BX32" s="227" t="str">
        <f>IF([2]数据总览!BX32="","",[2]数据总览!BX32)</f>
        <v/>
      </c>
      <c r="BY32" s="227" t="str">
        <f>IF([2]数据总览!BY32="","",[2]数据总览!BY32)</f>
        <v/>
      </c>
      <c r="BZ32" s="227" t="str">
        <f>IF([2]数据总览!BZ32="","",[2]数据总览!BZ32)</f>
        <v/>
      </c>
      <c r="CA32" s="227" t="str">
        <f>IF([2]数据总览!CA32="","",[2]数据总览!CA32)</f>
        <v/>
      </c>
      <c r="CB32" s="227" t="str">
        <f>IF([2]数据总览!CB32="","",[2]数据总览!CB32)</f>
        <v>额外系数选择项</v>
      </c>
      <c r="CC32" s="227" t="str">
        <f>IF([2]数据总览!CC32="","",[2]数据总览!CC32)</f>
        <v/>
      </c>
      <c r="CD32" s="227" t="str">
        <f>IF([2]数据总览!CD32="","",[2]数据总览!CD32)</f>
        <v/>
      </c>
      <c r="CE32" s="227" t="str">
        <f>IF([2]数据总览!CE32="","",[2]数据总览!CE32)</f>
        <v/>
      </c>
      <c r="CF32" s="227" t="str">
        <f>IF([2]数据总览!CF32="","",[2]数据总览!CF32)</f>
        <v/>
      </c>
      <c r="CG32" s="227" t="str">
        <f>IF([2]数据总览!CG32="","",[2]数据总览!CG32)</f>
        <v/>
      </c>
      <c r="CH32" s="227" t="str">
        <f>IF([2]数据总览!CH32="","",[2]数据总览!CH32)</f>
        <v/>
      </c>
      <c r="CI32" s="227" t="str">
        <f>IF([2]数据总览!CI32="","",[2]数据总览!CI32)</f>
        <v/>
      </c>
      <c r="CJ32" s="227" t="str">
        <f>IF([2]数据总览!CJ32="","",[2]数据总览!CJ32)</f>
        <v/>
      </c>
      <c r="CK32" s="227" t="str">
        <f>IF([2]数据总览!CK32="","",[2]数据总览!CK32)</f>
        <v/>
      </c>
      <c r="CL32" s="227" t="str">
        <f>IF([2]数据总览!CL32="","",[2]数据总览!CL32)</f>
        <v/>
      </c>
      <c r="CM32" s="227" t="str">
        <f>IF([2]数据总览!CM32="","",[2]数据总览!CM32)</f>
        <v/>
      </c>
      <c r="CN32" s="227" t="str">
        <f>IF([2]数据总览!CN32="","",[2]数据总览!CN32)</f>
        <v/>
      </c>
      <c r="CO32" s="227" t="str">
        <f>IF([2]数据总览!CO32="","",[2]数据总览!CO32)</f>
        <v/>
      </c>
      <c r="CP32" s="227" t="str">
        <f>IF([2]数据总览!CP32="","",[2]数据总览!CP32)</f>
        <v/>
      </c>
      <c r="CQ32" s="227" t="str">
        <f>IF([2]数据总览!CQ32="","",[2]数据总览!CQ32)</f>
        <v/>
      </c>
      <c r="CR32" s="227" t="str">
        <f>IF([2]数据总览!CR32="","",[2]数据总览!CR32)</f>
        <v/>
      </c>
      <c r="CS32" s="227" t="str">
        <f>IF([2]数据总览!CS32="","",[2]数据总览!CS32)</f>
        <v/>
      </c>
      <c r="CT32" s="227" t="str">
        <f>IF([2]数据总览!CT32="","",[2]数据总览!CT32)</f>
        <v/>
      </c>
      <c r="CU32" s="227" t="str">
        <f>IF([2]数据总览!CU32="","",[2]数据总览!CU32)</f>
        <v/>
      </c>
      <c r="CV32" s="227" t="str">
        <f>IF([2]数据总览!CV32="","",[2]数据总览!CV32)</f>
        <v>士兵实际值</v>
      </c>
      <c r="CW32" s="227" t="str">
        <f>IF([2]数据总览!CW32="","",[2]数据总览!CW32)</f>
        <v/>
      </c>
      <c r="CX32" s="227" t="str">
        <f>IF([2]数据总览!CX32="","",[2]数据总览!CX32)</f>
        <v/>
      </c>
      <c r="CY32" s="227" t="str">
        <f>IF([2]数据总览!CY32="","",[2]数据总览!CY32)</f>
        <v/>
      </c>
      <c r="CZ32" s="227" t="str">
        <f>IF([2]数据总览!CZ32="","",[2]数据总览!CZ32)</f>
        <v xml:space="preserve">士兵引入计算值 </v>
      </c>
      <c r="DA32" s="227" t="str">
        <f>IF([2]数据总览!DA32="","",[2]数据总览!DA32)</f>
        <v/>
      </c>
      <c r="DB32" s="227" t="str">
        <f>IF([2]数据总览!DB32="","",[2]数据总览!DB32)</f>
        <v/>
      </c>
      <c r="DC32" s="227" t="str">
        <f>IF([2]数据总览!DC32="","",[2]数据总览!DC32)</f>
        <v/>
      </c>
      <c r="DD32" s="227" t="str">
        <f>IF([2]数据总览!DD32="","",[2]数据总览!DD32)</f>
        <v/>
      </c>
      <c r="DE32" s="227" t="str">
        <f>IF([2]数据总览!DE32="","",[2]数据总览!DE32)</f>
        <v/>
      </c>
      <c r="DF32" s="227" t="str">
        <f>IF([2]数据总览!DF32="","",[2]数据总览!DF32)</f>
        <v/>
      </c>
      <c r="DG32" s="227" t="str">
        <f>IF([2]数据总览!DG32="","",[2]数据总览!DG32)</f>
        <v/>
      </c>
      <c r="DH32" s="227" t="str">
        <f>IF([2]数据总览!DH32="","",[2]数据总览!DH32)</f>
        <v/>
      </c>
      <c r="DI32" s="227" t="str">
        <f>IF([2]数据总览!DI32="","",[2]数据总览!DI32)</f>
        <v/>
      </c>
      <c r="DJ32" s="227" t="str">
        <f>IF([2]数据总览!DJ32="","",[2]数据总览!DJ32)</f>
        <v/>
      </c>
      <c r="DK32" s="227" t="str">
        <f>IF([2]数据总览!DK32="","",[2]数据总览!DK32)</f>
        <v/>
      </c>
      <c r="DL32" s="227" t="str">
        <f>IF([2]数据总览!DL32="","",[2]数据总览!DL32)</f>
        <v/>
      </c>
      <c r="DM32" s="227" t="str">
        <f>IF([2]数据总览!DM32="","",[2]数据总览!DM32)</f>
        <v/>
      </c>
      <c r="DN32" s="227" t="str">
        <f>IF([2]数据总览!DN32="","",[2]数据总览!DN32)</f>
        <v/>
      </c>
      <c r="DO32" s="227" t="str">
        <f>IF([2]数据总览!DO32="","",[2]数据总览!DO32)</f>
        <v/>
      </c>
      <c r="DP32" s="227" t="str">
        <f>IF([2]数据总览!DP32="","",[2]数据总览!DP32)</f>
        <v/>
      </c>
      <c r="DQ32" s="227" t="str">
        <f>IF([2]数据总览!DQ32="","",[2]数据总览!DQ32)</f>
        <v/>
      </c>
      <c r="DR32" s="227" t="str">
        <f>IF([2]数据总览!DR32="","",[2]数据总览!DR32)</f>
        <v/>
      </c>
      <c r="DS32" s="227" t="str">
        <f>IF([2]数据总览!DS32="","",[2]数据总览!DS32)</f>
        <v/>
      </c>
      <c r="DT32" s="227" t="str">
        <f>IF([2]数据总览!DT32="","",[2]数据总览!DT32)</f>
        <v/>
      </c>
      <c r="DU32" s="227" t="str">
        <f>IF([2]数据总览!DU32="","",[2]数据总览!DU32)</f>
        <v/>
      </c>
      <c r="DV32" s="227" t="str">
        <f>IF([2]数据总览!DV32="","",[2]数据总览!DV32)</f>
        <v/>
      </c>
      <c r="DW32" s="227" t="str">
        <f>IF([2]数据总览!DW32="","",[2]数据总览!DW32)</f>
        <v/>
      </c>
      <c r="DX32" s="227" t="str">
        <f>IF([2]数据总览!DX32="","",[2]数据总览!DX32)</f>
        <v/>
      </c>
      <c r="DY32" s="227" t="str">
        <f>IF([2]数据总览!DY32="","",[2]数据总览!DY32)</f>
        <v/>
      </c>
      <c r="DZ32" s="227" t="str">
        <f>IF([2]数据总览!DZ32="","",[2]数据总览!DZ32)</f>
        <v/>
      </c>
      <c r="EA32" s="227" t="str">
        <f>IF([2]数据总览!EA32="","",[2]数据总览!EA32)</f>
        <v/>
      </c>
      <c r="EB32" s="227" t="str">
        <f>IF([2]数据总览!EB32="","",[2]数据总览!EB32)</f>
        <v/>
      </c>
      <c r="EC32" s="227" t="str">
        <f>IF([2]数据总览!EC32="","",[2]数据总览!EC32)</f>
        <v/>
      </c>
      <c r="ED32" s="227" t="str">
        <f>IF([2]数据总览!ED32="","",[2]数据总览!ED32)</f>
        <v/>
      </c>
      <c r="EE32" s="227" t="str">
        <f>IF([2]数据总览!EE32="","",[2]数据总览!EE32)</f>
        <v/>
      </c>
      <c r="EF32" s="227" t="str">
        <f>IF([2]数据总览!EF32="","",[2]数据总览!EF32)</f>
        <v/>
      </c>
      <c r="EG32" s="227" t="str">
        <f>IF([2]数据总览!EG32="","",[2]数据总览!EG32)</f>
        <v/>
      </c>
      <c r="EH32" s="227" t="str">
        <f>IF([2]数据总览!EH32="","",[2]数据总览!EH32)</f>
        <v/>
      </c>
      <c r="EI32" s="227" t="str">
        <f>IF([2]数据总览!EI32="","",[2]数据总览!EI32)</f>
        <v/>
      </c>
      <c r="EJ32" s="227" t="str">
        <f>IF([2]数据总览!EJ32="","",[2]数据总览!EJ32)</f>
        <v/>
      </c>
      <c r="EK32" s="227" t="str">
        <f>IF([2]数据总览!EK32="","",[2]数据总览!EK32)</f>
        <v/>
      </c>
      <c r="EL32" s="227" t="str">
        <f>IF([2]数据总览!EL32="","",[2]数据总览!EL32)</f>
        <v/>
      </c>
      <c r="EM32" s="227" t="str">
        <f>IF([2]数据总览!EM32="","",[2]数据总览!EM32)</f>
        <v/>
      </c>
      <c r="EN32" s="227" t="str">
        <f>IF([2]数据总览!EN32="","",[2]数据总览!EN32)</f>
        <v/>
      </c>
      <c r="EO32" s="227" t="str">
        <f>IF([2]数据总览!EO32="","",[2]数据总览!EO32)</f>
        <v/>
      </c>
      <c r="EP32" s="227" t="str">
        <f>IF([2]数据总览!EP32="","",[2]数据总览!EP32)</f>
        <v/>
      </c>
      <c r="EQ32" s="227" t="str">
        <f>IF([2]数据总览!EQ32="","",[2]数据总览!EQ32)</f>
        <v/>
      </c>
      <c r="ER32" s="227" t="str">
        <f>IF([2]数据总览!ER32="","",[2]数据总览!ER32)</f>
        <v/>
      </c>
      <c r="ES32" s="227" t="str">
        <f>IF([2]数据总览!ES32="","",[2]数据总览!ES32)</f>
        <v/>
      </c>
      <c r="ET32" s="227" t="str">
        <f>IF([2]数据总览!ET32="","",[2]数据总览!ET32)</f>
        <v/>
      </c>
      <c r="EU32" s="227" t="str">
        <f>IF([2]数据总览!EU32="","",[2]数据总览!EU32)</f>
        <v/>
      </c>
      <c r="EV32" s="227" t="str">
        <f>IF([2]数据总览!EV32="","",[2]数据总览!EV32)</f>
        <v/>
      </c>
      <c r="EW32" s="227" t="str">
        <f>IF([2]数据总览!EW32="","",[2]数据总览!EW32)</f>
        <v/>
      </c>
      <c r="EX32" s="227" t="str">
        <f>IF([2]数据总览!EX32="","",[2]数据总览!EX32)</f>
        <v/>
      </c>
      <c r="EY32" s="227" t="str">
        <f>IF([2]数据总览!EY32="","",[2]数据总览!EY32)</f>
        <v/>
      </c>
      <c r="EZ32" s="227" t="str">
        <f>IF([2]数据总览!EZ32="","",[2]数据总览!EZ32)</f>
        <v/>
      </c>
      <c r="FA32" s="227" t="str">
        <f>IF([2]数据总览!FA32="","",[2]数据总览!FA32)</f>
        <v/>
      </c>
    </row>
    <row r="33" spans="1:157" ht="11.25">
      <c r="A33" s="227" t="str">
        <f>IF([2]数据总览!A33="","",[2]数据总览!A33)</f>
        <v/>
      </c>
      <c r="B33" s="227" t="str">
        <f>IF([2]数据总览!B33="","",[2]数据总览!B33)</f>
        <v/>
      </c>
      <c r="C33" s="227" t="str">
        <f>IF([2]数据总览!C33="","",[2]数据总览!C33)</f>
        <v>2星</v>
      </c>
      <c r="D33" s="227" t="str">
        <f>IF([2]数据总览!D33="","",[2]数据总览!D33)</f>
        <v/>
      </c>
      <c r="E33" s="227">
        <f>IF([2]数据总览!E33="","",[2]数据总览!E33)</f>
        <v>0.13500000000000001</v>
      </c>
      <c r="F33" s="227">
        <f>IF([2]数据总览!F33="","",[2]数据总览!F33)</f>
        <v>0.245</v>
      </c>
      <c r="G33" s="227">
        <f>IF([2]数据总览!G33="","",[2]数据总览!G33)</f>
        <v>0.32</v>
      </c>
      <c r="H33" s="227">
        <f>IF([2]数据总览!H33="","",[2]数据总览!H33)</f>
        <v>0.40500000000000003</v>
      </c>
      <c r="I33" s="227" t="str">
        <f>IF([2]数据总览!I33="","",[2]数据总览!I33)</f>
        <v/>
      </c>
      <c r="J33" s="227"/>
      <c r="K33" s="227" t="str">
        <f>IF([2]数据总览!K33="","",[2]数据总览!K33)</f>
        <v/>
      </c>
      <c r="L33" s="227" t="str">
        <f>IF([2]数据总览!L33="","",[2]数据总览!L33)</f>
        <v/>
      </c>
      <c r="M33" s="227" t="str">
        <f>IF([2]数据总览!M33="","",[2]数据总览!M33)</f>
        <v/>
      </c>
      <c r="N33" s="227" t="str">
        <f>IF([2]数据总览!N33="","",[2]数据总览!N33)</f>
        <v/>
      </c>
      <c r="O33" s="227" t="str">
        <f>IF([2]数据总览!O33="","",[2]数据总览!O33)</f>
        <v/>
      </c>
      <c r="P33" s="227">
        <f>IF([2]数据总览!P33="","",[2]数据总览!P33)</f>
        <v>3.5</v>
      </c>
      <c r="Q33" s="227">
        <f>IF([2]数据总览!Q33="","",[2]数据总览!Q33)</f>
        <v>0.52376385829676952</v>
      </c>
      <c r="R33" s="227" t="str">
        <f>IF([2]数据总览!R33="","",[2]数据总览!R33)</f>
        <v/>
      </c>
      <c r="S33" s="227" t="str">
        <f>IF([2]数据总览!S33="","",[2]数据总览!S33)</f>
        <v/>
      </c>
      <c r="T33" s="227" t="str">
        <f>IF([2]数据总览!T33="","",[2]数据总览!T33)</f>
        <v/>
      </c>
      <c r="U33" s="227" t="str">
        <f>IF([2]数据总览!U33="","",[2]数据总览!U33)</f>
        <v/>
      </c>
      <c r="V33" s="227" t="str">
        <f>IF([2]数据总览!V33="","",[2]数据总览!V33)</f>
        <v/>
      </c>
      <c r="W33" s="227" t="str">
        <f>IF([2]数据总览!W33="","",[2]数据总览!W33)</f>
        <v/>
      </c>
      <c r="X33" s="227" t="str">
        <f>IF([2]数据总览!X33="","",[2]数据总览!X33)</f>
        <v/>
      </c>
      <c r="Y33" s="227" t="str">
        <f>IF([2]数据总览!Y33="","",[2]数据总览!Y33)</f>
        <v/>
      </c>
      <c r="Z33" s="227" t="str">
        <f>IF([2]数据总览!Z33="","",[2]数据总览!Z33)</f>
        <v/>
      </c>
      <c r="AA33" s="227">
        <f>IF([2]数据总览!AA33="","",[2]数据总览!AA33)</f>
        <v>28</v>
      </c>
      <c r="AB33" s="227">
        <f>IF([2]数据总览!AB33="","",[2]数据总览!AB33)</f>
        <v>6.1798093611643012E-2</v>
      </c>
      <c r="AC33" s="227">
        <f>IF([2]数据总览!AC33="","",[2]数据总览!AC33)</f>
        <v>0.50394714764211868</v>
      </c>
      <c r="AD33" s="227">
        <f>IF([2]数据总览!AD33="","",[2]数据总览!AD33)</f>
        <v>0.74656921151947586</v>
      </c>
      <c r="AE33" s="227">
        <f>IF([2]数据总览!AE33="","",[2]数据总览!AE33)</f>
        <v>0.73666102230353381</v>
      </c>
      <c r="AF33" s="227">
        <f>IF([2]数据总览!AF33="","",[2]数据总览!AF33)</f>
        <v>0.39301854031081063</v>
      </c>
      <c r="AG33" s="227">
        <f>IF([2]数据总览!AG33="","",[2]数据总览!AG33)</f>
        <v>0.3799339345526484</v>
      </c>
      <c r="AH33" s="227">
        <f>IF([2]数据总览!AH33="","",[2]数据总览!AH33)</f>
        <v>0.76240863579950857</v>
      </c>
      <c r="AI33" s="227">
        <f>IF([2]数据总览!AI33="","",[2]数据总览!AI33)</f>
        <v>0.76240863579950857</v>
      </c>
      <c r="AJ33" s="227" t="str">
        <f>IF([2]数据总览!AJ33="","",[2]数据总览!AJ33)</f>
        <v/>
      </c>
      <c r="AK33" s="227" t="str">
        <f>IF([2]数据总览!AK33="","",[2]数据总览!AK33)</f>
        <v/>
      </c>
      <c r="AL33" s="227" t="str">
        <f>IF([2]数据总览!AL33="","",[2]数据总览!AL33)</f>
        <v/>
      </c>
      <c r="AM33" s="227">
        <f>IF([2]数据总览!AM33="","",[2]数据总览!AM33)</f>
        <v>0.5</v>
      </c>
      <c r="AN33" s="227">
        <f>IF([2]数据总览!AN33="","",[2]数据总览!AN33)</f>
        <v>0.5</v>
      </c>
      <c r="AO33" s="227">
        <f>IF([2]数据总览!AO33="","",[2]数据总览!AO33)</f>
        <v>0.5</v>
      </c>
      <c r="AP33" s="227">
        <f>IF([2]数据总览!AP33="","",[2]数据总览!AP33)</f>
        <v>0.5</v>
      </c>
      <c r="AQ33" s="227">
        <f>IF([2]数据总览!AQ33="","",[2]数据总览!AQ33)</f>
        <v>0.5</v>
      </c>
      <c r="AR33" s="227">
        <f>IF([2]数据总览!AR33="","",[2]数据总览!AR33)</f>
        <v>0.5</v>
      </c>
      <c r="AS33" s="227">
        <f>IF([2]数据总览!AS33="","",[2]数据总览!AS33)</f>
        <v>0.5</v>
      </c>
      <c r="AT33" s="227">
        <f>IF([2]数据总览!AT33="","",[2]数据总览!AT33)</f>
        <v>0.5</v>
      </c>
      <c r="AU33" s="227" t="str">
        <f>IF([2]数据总览!AU33="","",[2]数据总览!AU33)</f>
        <v/>
      </c>
      <c r="AV33" s="227">
        <f>IF([2]数据总览!AV33="","",[2]数据总览!AV33)</f>
        <v>0.6501083235961842</v>
      </c>
      <c r="AW33" s="227">
        <f>IF([2]数据总览!AW33="","",[2]数据总览!AW33)</f>
        <v>0.63283616251199315</v>
      </c>
      <c r="AX33" s="227">
        <f>IF([2]数据总览!AX33="","",[2]数据总览!AX33)</f>
        <v>0.57982619327921447</v>
      </c>
      <c r="AY33" s="227">
        <f>IF([2]数据总览!AY33="","",[2]数据总览!AY33)</f>
        <v>0.62900254627629937</v>
      </c>
      <c r="AZ33" s="227">
        <f>IF([2]数据总览!AZ33="","",[2]数据总览!AZ33)</f>
        <v>0.65463280064148044</v>
      </c>
      <c r="BA33" s="227">
        <f>IF([2]数据总览!BA33="","",[2]数据总览!BA33)</f>
        <v>0.63402308719067668</v>
      </c>
      <c r="BB33" s="227">
        <f>IF([2]数据总览!BB33="","",[2]数据总览!BB33)</f>
        <v>0.57489513699796824</v>
      </c>
      <c r="BC33" s="227">
        <f>IF([2]数据总览!BC33="","",[2]数据总览!BC33)</f>
        <v>0.63011408945261194</v>
      </c>
      <c r="BD33" s="227" t="str">
        <f>IF([2]数据总览!BD33="","",[2]数据总览!BD33)</f>
        <v/>
      </c>
      <c r="BE33" s="227">
        <f>IF([2]数据总览!BE33="","",[2]数据总览!BE33)</f>
        <v>0.90534091061258815</v>
      </c>
      <c r="BF33" s="227">
        <f>IF([2]数据总览!BF33="","",[2]数据总览!BF33)</f>
        <v>0.52145101433523222</v>
      </c>
      <c r="BG33" s="227">
        <f>IF([2]数据总览!BG33="","",[2]数据总览!BG33)</f>
        <v>0.53900205766954401</v>
      </c>
      <c r="BH33" s="227">
        <f>IF([2]数据总览!BH33="","",[2]数据总览!BH33)</f>
        <v>0.5503045086090117</v>
      </c>
      <c r="BI33" s="227">
        <f>IF([2]数据总览!BI33="","",[2]数据总览!BI33)</f>
        <v>0.4060057551366506</v>
      </c>
      <c r="BJ33" s="227">
        <f>IF([2]数据总览!BJ33="","",[2]数据总览!BJ33)</f>
        <v>0.51980668666049545</v>
      </c>
      <c r="BK33" s="227">
        <f>IF([2]数据总览!BK33="","",[2]数据总览!BK33)</f>
        <v>0.54599659937917178</v>
      </c>
      <c r="BL33" s="227">
        <f>IF([2]数据总览!BL33="","",[2]数据总览!BL33)</f>
        <v>0.54845325452229388</v>
      </c>
      <c r="BM33" s="227" t="str">
        <f>IF([2]数据总览!BM33="","",[2]数据总览!BM33)</f>
        <v/>
      </c>
      <c r="BN33" s="227">
        <f>IF([2]数据总览!BN33="","",[2]数据总览!BN33)</f>
        <v>225.16845753320567</v>
      </c>
      <c r="BO33" s="227">
        <f>IF([2]数据总览!BO33="","",[2]数据总览!BO33)</f>
        <v>119.05268456589151</v>
      </c>
      <c r="BP33" s="227">
        <f>IF([2]数据总览!BP33="","",[2]数据总览!BP33)</f>
        <v>60.823389235325791</v>
      </c>
      <c r="BQ33" s="227">
        <f>IF([2]数据总览!BQ33="","",[2]数据总览!BQ33)</f>
        <v>63.201354647151881</v>
      </c>
      <c r="BR33" s="227" t="str">
        <f>IF([2]数据总览!BR33="","",[2]数据总览!BR33)</f>
        <v/>
      </c>
      <c r="BS33" s="227">
        <f>IF([2]数据总览!BS33="","",[2]数据总览!BS33)</f>
        <v>4.3405369191370253</v>
      </c>
      <c r="BT33" s="227">
        <f>IF([2]数据总览!BT33="","",[2]数据总览!BT33)</f>
        <v>3.0515095788038109</v>
      </c>
      <c r="BU33" s="227">
        <f>IF([2]数据总览!BU33="","",[2]数据总览!BU33)</f>
        <v>2.4787687810212518</v>
      </c>
      <c r="BV33" s="227">
        <f>IF([2]数据总览!BV33="","",[2]数据总览!BV33)</f>
        <v>2.7651391799125316</v>
      </c>
      <c r="BW33" s="227" t="str">
        <f>IF([2]数据总览!BW33="","",[2]数据总览!BW33)</f>
        <v/>
      </c>
      <c r="BX33" s="227" t="str">
        <f>IF([2]数据总览!BX33="","",[2]数据总览!BX33)</f>
        <v/>
      </c>
      <c r="BY33" s="227" t="str">
        <f>IF([2]数据总览!BY33="","",[2]数据总览!BY33)</f>
        <v/>
      </c>
      <c r="BZ33" s="227" t="str">
        <f>IF([2]数据总览!BZ33="","",[2]数据总览!BZ33)</f>
        <v/>
      </c>
      <c r="CA33" s="227" t="str">
        <f>IF([2]数据总览!CA33="","",[2]数据总览!CA33)</f>
        <v/>
      </c>
      <c r="CB33" s="227" t="str">
        <f>IF([2]数据总览!CB33="","",[2]数据总览!CB33)</f>
        <v>防御</v>
      </c>
      <c r="CC33" s="227" t="str">
        <f>IF([2]数据总览!CC33="","",[2]数据总览!CC33)</f>
        <v>1,1,1,1,1,1,1,1</v>
      </c>
      <c r="CD33" s="227" t="str">
        <f>IF([2]数据总览!CD33="","",[2]数据总览!CD33)</f>
        <v/>
      </c>
      <c r="CE33" s="227" t="str">
        <f>IF([2]数据总览!CE33="","",[2]数据总览!CE33)</f>
        <v/>
      </c>
      <c r="CF33" s="227" t="str">
        <f>IF([2]数据总览!CF33="","",[2]数据总览!CF33)</f>
        <v/>
      </c>
      <c r="CG33" s="227" t="str">
        <f>IF([2]数据总览!CG33="","",[2]数据总览!CG33)</f>
        <v/>
      </c>
      <c r="CH33" s="227" t="str">
        <f>IF([2]数据总览!CH33="","",[2]数据总览!CH33)</f>
        <v/>
      </c>
      <c r="CI33" s="227" t="str">
        <f>IF([2]数据总览!CI33="","",[2]数据总览!CI33)</f>
        <v/>
      </c>
      <c r="CJ33" s="227" t="str">
        <f>IF([2]数据总览!CJ33="","",[2]数据总览!CJ33)</f>
        <v/>
      </c>
      <c r="CK33" s="227" t="str">
        <f>IF([2]数据总览!CK33="","",[2]数据总览!CK33)</f>
        <v/>
      </c>
      <c r="CL33" s="227" t="str">
        <f>IF([2]数据总览!CL33="","",[2]数据总览!CL33)</f>
        <v/>
      </c>
      <c r="CM33" s="227" t="str">
        <f>IF([2]数据总览!CM33="","",[2]数据总览!CM33)</f>
        <v/>
      </c>
      <c r="CN33" s="227" t="str">
        <f>IF([2]数据总览!CN33="","",[2]数据总览!CN33)</f>
        <v/>
      </c>
      <c r="CO33" s="227" t="str">
        <f>IF([2]数据总览!CO33="","",[2]数据总览!CO33)</f>
        <v/>
      </c>
      <c r="CP33" s="227" t="str">
        <f>IF([2]数据总览!CP33="","",[2]数据总览!CP33)</f>
        <v/>
      </c>
      <c r="CQ33" s="227" t="str">
        <f>IF([2]数据总览!CQ33="","",[2]数据总览!CQ33)</f>
        <v/>
      </c>
      <c r="CR33" s="227" t="str">
        <f>IF([2]数据总览!CR33="","",[2]数据总览!CR33)</f>
        <v/>
      </c>
      <c r="CS33" s="227" t="str">
        <f>IF([2]数据总览!CS33="","",[2]数据总览!CS33)</f>
        <v/>
      </c>
      <c r="CT33" s="227" t="str">
        <f>IF([2]数据总览!CT33="","",[2]数据总览!CT33)</f>
        <v/>
      </c>
      <c r="CU33" s="227" t="str">
        <f>IF([2]数据总览!CU33="","",[2]数据总览!CU33)</f>
        <v/>
      </c>
      <c r="CV33" s="227" t="str">
        <f>IF([2]数据总览!CV33="","",[2]数据总览!CV33)</f>
        <v/>
      </c>
      <c r="CW33" s="227" t="str">
        <f>IF([2]数据总览!CW33="","",[2]数据总览!CW33)</f>
        <v>有效生命</v>
      </c>
      <c r="CX33" s="227" t="str">
        <f>IF([2]数据总览!CX33="","",[2]数据总览!CX33)</f>
        <v>攻击</v>
      </c>
      <c r="CY33" s="227" t="str">
        <f>IF([2]数据总览!CY33="","",[2]数据总览!CY33)</f>
        <v/>
      </c>
      <c r="CZ33" s="227" t="str">
        <f>IF([2]数据总览!CZ33="","",[2]数据总览!CZ33)</f>
        <v/>
      </c>
      <c r="DA33" s="227" t="str">
        <f>IF([2]数据总览!DA33="","",[2]数据总览!DA33)</f>
        <v>有效生命</v>
      </c>
      <c r="DB33" s="227" t="str">
        <f>IF([2]数据总览!DB33="","",[2]数据总览!DB33)</f>
        <v>攻击</v>
      </c>
      <c r="DC33" s="227" t="str">
        <f>IF([2]数据总览!DC33="","",[2]数据总览!DC33)</f>
        <v/>
      </c>
      <c r="DD33" s="227" t="str">
        <f>IF([2]数据总览!DD33="","",[2]数据总览!DD33)</f>
        <v/>
      </c>
      <c r="DE33" s="227" t="str">
        <f>IF([2]数据总览!DE33="","",[2]数据总览!DE33)</f>
        <v/>
      </c>
      <c r="DF33" s="227" t="str">
        <f>IF([2]数据总览!DF33="","",[2]数据总览!DF33)</f>
        <v/>
      </c>
      <c r="DG33" s="227" t="str">
        <f>IF([2]数据总览!DG33="","",[2]数据总览!DG33)</f>
        <v/>
      </c>
      <c r="DH33" s="227" t="str">
        <f>IF([2]数据总览!DH33="","",[2]数据总览!DH33)</f>
        <v/>
      </c>
      <c r="DI33" s="227" t="str">
        <f>IF([2]数据总览!DI33="","",[2]数据总览!DI33)</f>
        <v/>
      </c>
      <c r="DJ33" s="227" t="str">
        <f>IF([2]数据总览!DJ33="","",[2]数据总览!DJ33)</f>
        <v/>
      </c>
      <c r="DK33" s="227" t="str">
        <f>IF([2]数据总览!DK33="","",[2]数据总览!DK33)</f>
        <v/>
      </c>
      <c r="DL33" s="227" t="str">
        <f>IF([2]数据总览!DL33="","",[2]数据总览!DL33)</f>
        <v/>
      </c>
      <c r="DM33" s="227" t="str">
        <f>IF([2]数据总览!DM33="","",[2]数据总览!DM33)</f>
        <v/>
      </c>
      <c r="DN33" s="227" t="str">
        <f>IF([2]数据总览!DN33="","",[2]数据总览!DN33)</f>
        <v/>
      </c>
      <c r="DO33" s="227" t="str">
        <f>IF([2]数据总览!DO33="","",[2]数据总览!DO33)</f>
        <v/>
      </c>
      <c r="DP33" s="227" t="str">
        <f>IF([2]数据总览!DP33="","",[2]数据总览!DP33)</f>
        <v/>
      </c>
      <c r="DQ33" s="227" t="str">
        <f>IF([2]数据总览!DQ33="","",[2]数据总览!DQ33)</f>
        <v/>
      </c>
      <c r="DR33" s="227" t="str">
        <f>IF([2]数据总览!DR33="","",[2]数据总览!DR33)</f>
        <v/>
      </c>
      <c r="DS33" s="227" t="str">
        <f>IF([2]数据总览!DS33="","",[2]数据总览!DS33)</f>
        <v/>
      </c>
      <c r="DT33" s="227" t="str">
        <f>IF([2]数据总览!DT33="","",[2]数据总览!DT33)</f>
        <v/>
      </c>
      <c r="DU33" s="227" t="str">
        <f>IF([2]数据总览!DU33="","",[2]数据总览!DU33)</f>
        <v/>
      </c>
      <c r="DV33" s="227" t="str">
        <f>IF([2]数据总览!DV33="","",[2]数据总览!DV33)</f>
        <v/>
      </c>
      <c r="DW33" s="227" t="str">
        <f>IF([2]数据总览!DW33="","",[2]数据总览!DW33)</f>
        <v/>
      </c>
      <c r="DX33" s="227" t="str">
        <f>IF([2]数据总览!DX33="","",[2]数据总览!DX33)</f>
        <v/>
      </c>
      <c r="DY33" s="227" t="str">
        <f>IF([2]数据总览!DY33="","",[2]数据总览!DY33)</f>
        <v/>
      </c>
      <c r="DZ33" s="227" t="str">
        <f>IF([2]数据总览!DZ33="","",[2]数据总览!DZ33)</f>
        <v/>
      </c>
      <c r="EA33" s="227" t="str">
        <f>IF([2]数据总览!EA33="","",[2]数据总览!EA33)</f>
        <v/>
      </c>
      <c r="EB33" s="227" t="str">
        <f>IF([2]数据总览!EB33="","",[2]数据总览!EB33)</f>
        <v/>
      </c>
      <c r="EC33" s="227" t="str">
        <f>IF([2]数据总览!EC33="","",[2]数据总览!EC33)</f>
        <v/>
      </c>
      <c r="ED33" s="227" t="str">
        <f>IF([2]数据总览!ED33="","",[2]数据总览!ED33)</f>
        <v/>
      </c>
      <c r="EE33" s="227" t="str">
        <f>IF([2]数据总览!EE33="","",[2]数据总览!EE33)</f>
        <v/>
      </c>
      <c r="EF33" s="227" t="str">
        <f>IF([2]数据总览!EF33="","",[2]数据总览!EF33)</f>
        <v/>
      </c>
      <c r="EG33" s="227" t="str">
        <f>IF([2]数据总览!EG33="","",[2]数据总览!EG33)</f>
        <v/>
      </c>
      <c r="EH33" s="227" t="str">
        <f>IF([2]数据总览!EH33="","",[2]数据总览!EH33)</f>
        <v/>
      </c>
      <c r="EI33" s="227" t="str">
        <f>IF([2]数据总览!EI33="","",[2]数据总览!EI33)</f>
        <v/>
      </c>
      <c r="EJ33" s="227" t="str">
        <f>IF([2]数据总览!EJ33="","",[2]数据总览!EJ33)</f>
        <v/>
      </c>
      <c r="EK33" s="227" t="str">
        <f>IF([2]数据总览!EK33="","",[2]数据总览!EK33)</f>
        <v/>
      </c>
      <c r="EL33" s="227" t="str">
        <f>IF([2]数据总览!EL33="","",[2]数据总览!EL33)</f>
        <v/>
      </c>
      <c r="EM33" s="227" t="str">
        <f>IF([2]数据总览!EM33="","",[2]数据总览!EM33)</f>
        <v/>
      </c>
      <c r="EN33" s="227" t="str">
        <f>IF([2]数据总览!EN33="","",[2]数据总览!EN33)</f>
        <v/>
      </c>
      <c r="EO33" s="227" t="str">
        <f>IF([2]数据总览!EO33="","",[2]数据总览!EO33)</f>
        <v/>
      </c>
      <c r="EP33" s="227" t="str">
        <f>IF([2]数据总览!EP33="","",[2]数据总览!EP33)</f>
        <v/>
      </c>
      <c r="EQ33" s="227" t="str">
        <f>IF([2]数据总览!EQ33="","",[2]数据总览!EQ33)</f>
        <v/>
      </c>
      <c r="ER33" s="227" t="str">
        <f>IF([2]数据总览!ER33="","",[2]数据总览!ER33)</f>
        <v/>
      </c>
      <c r="ES33" s="227" t="str">
        <f>IF([2]数据总览!ES33="","",[2]数据总览!ES33)</f>
        <v/>
      </c>
      <c r="ET33" s="227" t="str">
        <f>IF([2]数据总览!ET33="","",[2]数据总览!ET33)</f>
        <v/>
      </c>
      <c r="EU33" s="227" t="str">
        <f>IF([2]数据总览!EU33="","",[2]数据总览!EU33)</f>
        <v/>
      </c>
      <c r="EV33" s="227" t="str">
        <f>IF([2]数据总览!EV33="","",[2]数据总览!EV33)</f>
        <v/>
      </c>
      <c r="EW33" s="227" t="str">
        <f>IF([2]数据总览!EW33="","",[2]数据总览!EW33)</f>
        <v/>
      </c>
      <c r="EX33" s="227" t="str">
        <f>IF([2]数据总览!EX33="","",[2]数据总览!EX33)</f>
        <v/>
      </c>
      <c r="EY33" s="227" t="str">
        <f>IF([2]数据总览!EY33="","",[2]数据总览!EY33)</f>
        <v/>
      </c>
      <c r="EZ33" s="227" t="str">
        <f>IF([2]数据总览!EZ33="","",[2]数据总览!EZ33)</f>
        <v/>
      </c>
      <c r="FA33" s="227" t="str">
        <f>IF([2]数据总览!FA33="","",[2]数据总览!FA33)</f>
        <v/>
      </c>
    </row>
    <row r="34" spans="1:157" ht="11.25">
      <c r="A34" s="227" t="str">
        <f>IF([2]数据总览!A34="","",[2]数据总览!A34)</f>
        <v/>
      </c>
      <c r="B34" s="227" t="str">
        <f>IF([2]数据总览!B34="","",[2]数据总览!B34)</f>
        <v/>
      </c>
      <c r="C34" s="227" t="str">
        <f>IF([2]数据总览!C34="","",[2]数据总览!C34)</f>
        <v>3星</v>
      </c>
      <c r="D34" s="227" t="str">
        <f>IF([2]数据总览!D34="","",[2]数据总览!D34)</f>
        <v/>
      </c>
      <c r="E34" s="227">
        <f>IF([2]数据总览!E34="","",[2]数据总览!E34)</f>
        <v>0.17749999999999999</v>
      </c>
      <c r="F34" s="227">
        <f>IF([2]数据总览!F34="","",[2]数据总览!F34)</f>
        <v>0.3175</v>
      </c>
      <c r="G34" s="227">
        <f>IF([2]数据总览!G34="","",[2]数据总览!G34)</f>
        <v>0.40500000000000003</v>
      </c>
      <c r="H34" s="227">
        <f>IF([2]数据总览!H34="","",[2]数据总览!H34)</f>
        <v>0.50749999999999995</v>
      </c>
      <c r="I34" s="227" t="str">
        <f>IF([2]数据总览!I34="","",[2]数据总览!I34)</f>
        <v/>
      </c>
      <c r="J34" s="227"/>
      <c r="K34" s="227" t="str">
        <f>IF([2]数据总览!K34="","",[2]数据总览!K34)</f>
        <v/>
      </c>
      <c r="L34" s="227" t="str">
        <f>IF([2]数据总览!L34="","",[2]数据总览!L34)</f>
        <v/>
      </c>
      <c r="M34" s="227" t="str">
        <f>IF([2]数据总览!M34="","",[2]数据总览!M34)</f>
        <v/>
      </c>
      <c r="N34" s="227" t="str">
        <f>IF([2]数据总览!N34="","",[2]数据总览!N34)</f>
        <v/>
      </c>
      <c r="O34" s="227" t="str">
        <f>IF([2]数据总览!O34="","",[2]数据总览!O34)</f>
        <v/>
      </c>
      <c r="P34" s="227">
        <f>IF([2]数据总览!P34="","",[2]数据总览!P34)</f>
        <v>4</v>
      </c>
      <c r="Q34" s="227">
        <f>IF([2]数据总览!Q34="","",[2]数据总览!Q34)</f>
        <v>1.4387775270776073</v>
      </c>
      <c r="R34" s="227" t="str">
        <f>IF([2]数据总览!R34="","",[2]数据总览!R34)</f>
        <v/>
      </c>
      <c r="S34" s="227" t="str">
        <f>IF([2]数据总览!S34="","",[2]数据总览!S34)</f>
        <v/>
      </c>
      <c r="T34" s="227" t="str">
        <f>IF([2]数据总览!T34="","",[2]数据总览!T34)</f>
        <v/>
      </c>
      <c r="U34" s="227" t="str">
        <f>IF([2]数据总览!U34="","",[2]数据总览!U34)</f>
        <v/>
      </c>
      <c r="V34" s="227" t="str">
        <f>IF([2]数据总览!V34="","",[2]数据总览!V34)</f>
        <v/>
      </c>
      <c r="W34" s="227" t="str">
        <f>IF([2]数据总览!W34="","",[2]数据总览!W34)</f>
        <v/>
      </c>
      <c r="X34" s="227" t="str">
        <f>IF([2]数据总览!X34="","",[2]数据总览!X34)</f>
        <v/>
      </c>
      <c r="Y34" s="227" t="str">
        <f>IF([2]数据总览!Y34="","",[2]数据总览!Y34)</f>
        <v/>
      </c>
      <c r="Z34" s="227" t="str">
        <f>IF([2]数据总览!Z34="","",[2]数据总览!Z34)</f>
        <v/>
      </c>
      <c r="AA34" s="227">
        <f>IF([2]数据总览!AA34="","",[2]数据总览!AA34)</f>
        <v>29</v>
      </c>
      <c r="AB34" s="227">
        <f>IF([2]数据总览!AB34="","",[2]数据总览!AB34)</f>
        <v>4.6986404542764842E-2</v>
      </c>
      <c r="AC34" s="227">
        <f>IF([2]数据总览!AC34="","",[2]数据总览!AC34)</f>
        <v>0.48972796925139472</v>
      </c>
      <c r="AD34" s="227">
        <f>IF([2]数据总览!AD34="","",[2]数据总览!AD34)</f>
        <v>0.73100281374232623</v>
      </c>
      <c r="AE34" s="227">
        <f>IF([2]数据总览!AE34="","",[2]数据总览!AE34)</f>
        <v>0.70678045147774538</v>
      </c>
      <c r="AF34" s="227">
        <f>IF([2]数据总览!AF34="","",[2]数据总览!AF34)</f>
        <v>0.38087955841283405</v>
      </c>
      <c r="AG34" s="227">
        <f>IF([2]数据总览!AG34="","",[2]数据总览!AG34)</f>
        <v>0.3621599615642434</v>
      </c>
      <c r="AH34" s="227">
        <f>IF([2]数据总览!AH34="","",[2]数据总览!AH34)</f>
        <v>0.74781513788343079</v>
      </c>
      <c r="AI34" s="227">
        <f>IF([2]数据总览!AI34="","",[2]数据总览!AI34)</f>
        <v>0.74781513788343079</v>
      </c>
      <c r="AJ34" s="227" t="str">
        <f>IF([2]数据总览!AJ34="","",[2]数据总览!AJ34)</f>
        <v/>
      </c>
      <c r="AK34" s="227" t="str">
        <f>IF([2]数据总览!AK34="","",[2]数据总览!AK34)</f>
        <v/>
      </c>
      <c r="AL34" s="227" t="str">
        <f>IF([2]数据总览!AL34="","",[2]数据总览!AL34)</f>
        <v/>
      </c>
      <c r="AM34" s="227">
        <f>IF([2]数据总览!AM34="","",[2]数据总览!AM34)</f>
        <v>0.5</v>
      </c>
      <c r="AN34" s="227">
        <f>IF([2]数据总览!AN34="","",[2]数据总览!AN34)</f>
        <v>0.5</v>
      </c>
      <c r="AO34" s="227">
        <f>IF([2]数据总览!AO34="","",[2]数据总览!AO34)</f>
        <v>0.5</v>
      </c>
      <c r="AP34" s="227">
        <f>IF([2]数据总览!AP34="","",[2]数据总览!AP34)</f>
        <v>0.5</v>
      </c>
      <c r="AQ34" s="227">
        <f>IF([2]数据总览!AQ34="","",[2]数据总览!AQ34)</f>
        <v>0.5</v>
      </c>
      <c r="AR34" s="227">
        <f>IF([2]数据总览!AR34="","",[2]数据总览!AR34)</f>
        <v>0.5</v>
      </c>
      <c r="AS34" s="227">
        <f>IF([2]数据总览!AS34="","",[2]数据总览!AS34)</f>
        <v>0.5</v>
      </c>
      <c r="AT34" s="227">
        <f>IF([2]数据总览!AT34="","",[2]数据总览!AT34)</f>
        <v>0.5</v>
      </c>
      <c r="AU34" s="227" t="str">
        <f>IF([2]数据总览!AU34="","",[2]数据总览!AU34)</f>
        <v/>
      </c>
      <c r="AV34" s="227">
        <f>IF([2]数据总览!AV34="","",[2]数据总览!AV34)</f>
        <v>0.63896726688499295</v>
      </c>
      <c r="AW34" s="227">
        <f>IF([2]数据总览!AW34="","",[2]数据总览!AW34)</f>
        <v>0.62077977554685426</v>
      </c>
      <c r="AX34" s="227">
        <f>IF([2]数据总览!AX34="","",[2]数据总览!AX34)</f>
        <v>0.5666416380623589</v>
      </c>
      <c r="AY34" s="227">
        <f>IF([2]数据总览!AY34="","",[2]数据总览!AY34)</f>
        <v>0.61314811537383507</v>
      </c>
      <c r="AZ34" s="227">
        <f>IF([2]数据总览!AZ34="","",[2]数据总览!AZ34)</f>
        <v>0.643681324261412</v>
      </c>
      <c r="BA34" s="227">
        <f>IF([2]数据总览!BA34="","",[2]数据总览!BA34)</f>
        <v>0.62201870632359813</v>
      </c>
      <c r="BB34" s="227">
        <f>IF([2]数据总览!BB34="","",[2]数据总览!BB34)</f>
        <v>0.56149388543971168</v>
      </c>
      <c r="BC34" s="227">
        <f>IF([2]数据总览!BC34="","",[2]数据总览!BC34)</f>
        <v>0.61432274660731279</v>
      </c>
      <c r="BD34" s="227" t="str">
        <f>IF([2]数据总览!BD34="","",[2]数据总览!BD34)</f>
        <v/>
      </c>
      <c r="BE34" s="227">
        <f>IF([2]数据总览!BE34="","",[2]数据总览!BE34)</f>
        <v>0.92962283619447428</v>
      </c>
      <c r="BF34" s="227">
        <f>IF([2]数据总览!BF34="","",[2]数据总览!BF34)</f>
        <v>0.53519227168098582</v>
      </c>
      <c r="BG34" s="227">
        <f>IF([2]数据总览!BG34="","",[2]数据总览!BG34)</f>
        <v>0.55245717927726745</v>
      </c>
      <c r="BH34" s="227">
        <f>IF([2]数据总览!BH34="","",[2]数据总览!BH34)</f>
        <v>0.56437355128862732</v>
      </c>
      <c r="BI34" s="227">
        <f>IF([2]数据总览!BI34="","",[2]数据总览!BI34)</f>
        <v>0.4169470817144752</v>
      </c>
      <c r="BJ34" s="227">
        <f>IF([2]数据总览!BJ34="","",[2]数据总览!BJ34)</f>
        <v>0.53352253858011778</v>
      </c>
      <c r="BK34" s="227">
        <f>IF([2]数据总览!BK34="","",[2]数据总览!BK34)</f>
        <v>0.5595425104336389</v>
      </c>
      <c r="BL34" s="227">
        <f>IF([2]数据总览!BL34="","",[2]数据总览!BL34)</f>
        <v>0.56249380162376406</v>
      </c>
      <c r="BM34" s="227" t="str">
        <f>IF([2]数据总览!BM34="","",[2]数据总览!BM34)</f>
        <v/>
      </c>
      <c r="BN34" s="227">
        <f>IF([2]数据总览!BN34="","",[2]数据总览!BN34)</f>
        <v>228.72326290973643</v>
      </c>
      <c r="BO34" s="227">
        <f>IF([2]数据总览!BO34="","",[2]数据总览!BO34)</f>
        <v>122.46528737966527</v>
      </c>
      <c r="BP34" s="227">
        <f>IF([2]数据总览!BP34="","",[2]数据总览!BP34)</f>
        <v>64.559324701841703</v>
      </c>
      <c r="BQ34" s="227">
        <f>IF([2]数据总览!BQ34="","",[2]数据总览!BQ34)</f>
        <v>70.372691645341106</v>
      </c>
      <c r="BR34" s="227" t="str">
        <f>IF([2]数据总览!BR34="","",[2]数据总览!BR34)</f>
        <v/>
      </c>
      <c r="BS34" s="227">
        <f>IF([2]数据总览!BS34="","",[2]数据总览!BS34)</f>
        <v>4.2836425591640443</v>
      </c>
      <c r="BT34" s="227">
        <f>IF([2]数据总览!BT34="","",[2]数据总览!BT34)</f>
        <v>2.9961861466663646</v>
      </c>
      <c r="BU34" s="227">
        <f>IF([2]数据总览!BU34="","",[2]数据总览!BU34)</f>
        <v>2.4081388569062883</v>
      </c>
      <c r="BV34" s="227">
        <f>IF([2]数据总览!BV34="","",[2]数据总览!BV34)</f>
        <v>2.7021625017863267</v>
      </c>
      <c r="BW34" s="227" t="str">
        <f>IF([2]数据总览!BW34="","",[2]数据总览!BW34)</f>
        <v/>
      </c>
      <c r="BX34" s="227" t="str">
        <f>IF([2]数据总览!BX34="","",[2]数据总览!BX34)</f>
        <v/>
      </c>
      <c r="BY34" s="227" t="str">
        <f>IF([2]数据总览!BY34="","",[2]数据总览!BY34)</f>
        <v/>
      </c>
      <c r="BZ34" s="227" t="str">
        <f>IF([2]数据总览!BZ34="","",[2]数据总览!BZ34)</f>
        <v/>
      </c>
      <c r="CA34" s="227" t="str">
        <f>IF([2]数据总览!CA34="","",[2]数据总览!CA34)</f>
        <v/>
      </c>
      <c r="CB34" s="227" t="str">
        <f>IF([2]数据总览!CB34="","",[2]数据总览!CB34)</f>
        <v>治疗</v>
      </c>
      <c r="CC34" s="227" t="str">
        <f>IF([2]数据总览!CC34="","",[2]数据总览!CC34)</f>
        <v>5.55555555555556E-05,6.66666666666667E-05,7.22222222222222E-05,8.97435897435897E-05,8.33333333333333E-05,8.33333333333333E-05,8.33333333333333E-05,8.33333333333333E-05</v>
      </c>
      <c r="CD34" s="227" t="str">
        <f>IF([2]数据总览!CD34="","",[2]数据总览!CD34)</f>
        <v/>
      </c>
      <c r="CE34" s="227" t="str">
        <f>IF([2]数据总览!CE34="","",[2]数据总览!CE34)</f>
        <v/>
      </c>
      <c r="CF34" s="227" t="str">
        <f>IF([2]数据总览!CF34="","",[2]数据总览!CF34)</f>
        <v/>
      </c>
      <c r="CG34" s="227" t="str">
        <f>IF([2]数据总览!CG34="","",[2]数据总览!CG34)</f>
        <v/>
      </c>
      <c r="CH34" s="227" t="str">
        <f>IF([2]数据总览!CH34="","",[2]数据总览!CH34)</f>
        <v/>
      </c>
      <c r="CI34" s="227" t="str">
        <f>IF([2]数据总览!CI34="","",[2]数据总览!CI34)</f>
        <v/>
      </c>
      <c r="CJ34" s="227" t="str">
        <f>IF([2]数据总览!CJ34="","",[2]数据总览!CJ34)</f>
        <v/>
      </c>
      <c r="CK34" s="227" t="str">
        <f>IF([2]数据总览!CK34="","",[2]数据总览!CK34)</f>
        <v/>
      </c>
      <c r="CL34" s="227" t="str">
        <f>IF([2]数据总览!CL34="","",[2]数据总览!CL34)</f>
        <v/>
      </c>
      <c r="CM34" s="227" t="str">
        <f>IF([2]数据总览!CM34="","",[2]数据总览!CM34)</f>
        <v/>
      </c>
      <c r="CN34" s="227" t="str">
        <f>IF([2]数据总览!CN34="","",[2]数据总览!CN34)</f>
        <v/>
      </c>
      <c r="CO34" s="227" t="str">
        <f>IF([2]数据总览!CO34="","",[2]数据总览!CO34)</f>
        <v/>
      </c>
      <c r="CP34" s="227" t="str">
        <f>IF([2]数据总览!CP34="","",[2]数据总览!CP34)</f>
        <v/>
      </c>
      <c r="CQ34" s="227" t="str">
        <f>IF([2]数据总览!CQ34="","",[2]数据总览!CQ34)</f>
        <v/>
      </c>
      <c r="CR34" s="227" t="str">
        <f>IF([2]数据总览!CR34="","",[2]数据总览!CR34)</f>
        <v/>
      </c>
      <c r="CS34" s="227" t="str">
        <f>IF([2]数据总览!CS34="","",[2]数据总览!CS34)</f>
        <v/>
      </c>
      <c r="CT34" s="227" t="str">
        <f>IF([2]数据总览!CT34="","",[2]数据总览!CT34)</f>
        <v/>
      </c>
      <c r="CU34" s="227" t="str">
        <f>IF([2]数据总览!CU34="","",[2]数据总览!CU34)</f>
        <v/>
      </c>
      <c r="CV34" s="227" t="str">
        <f>IF([2]数据总览!CV34="","",[2]数据总览!CV34)</f>
        <v>步兵</v>
      </c>
      <c r="CW34" s="227">
        <f>IF([2]数据总览!CW34="","",[2]数据总览!CW34)</f>
        <v>324</v>
      </c>
      <c r="CX34" s="227">
        <f>IF([2]数据总览!CX34="","",[2]数据总览!CX34)</f>
        <v>2.496</v>
      </c>
      <c r="CY34" s="227" t="str">
        <f>IF([2]数据总览!CY34="","",[2]数据总览!CY34)</f>
        <v/>
      </c>
      <c r="CZ34" s="227" t="str">
        <f>IF([2]数据总览!CZ34="","",[2]数据总览!CZ34)</f>
        <v>步兵</v>
      </c>
      <c r="DA34" s="227">
        <f>IF([2]数据总览!DA34="","",[2]数据总览!DA34)</f>
        <v>324</v>
      </c>
      <c r="DB34" s="227">
        <f>IF([2]数据总览!DB34="","",[2]数据总览!DB34)</f>
        <v>2.496</v>
      </c>
      <c r="DC34" s="227" t="str">
        <f>IF([2]数据总览!DC34="","",[2]数据总览!DC34)</f>
        <v/>
      </c>
      <c r="DD34" s="227" t="str">
        <f>IF([2]数据总览!DD34="","",[2]数据总览!DD34)</f>
        <v/>
      </c>
      <c r="DE34" s="227" t="str">
        <f>IF([2]数据总览!DE34="","",[2]数据总览!DE34)</f>
        <v/>
      </c>
      <c r="DF34" s="227" t="str">
        <f>IF([2]数据总览!DF34="","",[2]数据总览!DF34)</f>
        <v/>
      </c>
      <c r="DG34" s="227" t="str">
        <f>IF([2]数据总览!DG34="","",[2]数据总览!DG34)</f>
        <v/>
      </c>
      <c r="DH34" s="227" t="str">
        <f>IF([2]数据总览!DH34="","",[2]数据总览!DH34)</f>
        <v/>
      </c>
      <c r="DI34" s="227" t="str">
        <f>IF([2]数据总览!DI34="","",[2]数据总览!DI34)</f>
        <v/>
      </c>
      <c r="DJ34" s="227" t="str">
        <f>IF([2]数据总览!DJ34="","",[2]数据总览!DJ34)</f>
        <v/>
      </c>
      <c r="DK34" s="227" t="str">
        <f>IF([2]数据总览!DK34="","",[2]数据总览!DK34)</f>
        <v/>
      </c>
      <c r="DL34" s="227" t="str">
        <f>IF([2]数据总览!DL34="","",[2]数据总览!DL34)</f>
        <v/>
      </c>
      <c r="DM34" s="227" t="str">
        <f>IF([2]数据总览!DM34="","",[2]数据总览!DM34)</f>
        <v/>
      </c>
      <c r="DN34" s="227" t="str">
        <f>IF([2]数据总览!DN34="","",[2]数据总览!DN34)</f>
        <v/>
      </c>
      <c r="DO34" s="227" t="str">
        <f>IF([2]数据总览!DO34="","",[2]数据总览!DO34)</f>
        <v/>
      </c>
      <c r="DP34" s="227" t="str">
        <f>IF([2]数据总览!DP34="","",[2]数据总览!DP34)</f>
        <v/>
      </c>
      <c r="DQ34" s="227" t="str">
        <f>IF([2]数据总览!DQ34="","",[2]数据总览!DQ34)</f>
        <v/>
      </c>
      <c r="DR34" s="227" t="str">
        <f>IF([2]数据总览!DR34="","",[2]数据总览!DR34)</f>
        <v/>
      </c>
      <c r="DS34" s="227" t="str">
        <f>IF([2]数据总览!DS34="","",[2]数据总览!DS34)</f>
        <v/>
      </c>
      <c r="DT34" s="227" t="str">
        <f>IF([2]数据总览!DT34="","",[2]数据总览!DT34)</f>
        <v/>
      </c>
      <c r="DU34" s="227" t="str">
        <f>IF([2]数据总览!DU34="","",[2]数据总览!DU34)</f>
        <v/>
      </c>
      <c r="DV34" s="227" t="str">
        <f>IF([2]数据总览!DV34="","",[2]数据总览!DV34)</f>
        <v/>
      </c>
      <c r="DW34" s="227" t="str">
        <f>IF([2]数据总览!DW34="","",[2]数据总览!DW34)</f>
        <v/>
      </c>
      <c r="DX34" s="227" t="str">
        <f>IF([2]数据总览!DX34="","",[2]数据总览!DX34)</f>
        <v/>
      </c>
      <c r="DY34" s="227" t="str">
        <f>IF([2]数据总览!DY34="","",[2]数据总览!DY34)</f>
        <v/>
      </c>
      <c r="DZ34" s="227" t="str">
        <f>IF([2]数据总览!DZ34="","",[2]数据总览!DZ34)</f>
        <v/>
      </c>
      <c r="EA34" s="227" t="str">
        <f>IF([2]数据总览!EA34="","",[2]数据总览!EA34)</f>
        <v/>
      </c>
      <c r="EB34" s="227" t="str">
        <f>IF([2]数据总览!EB34="","",[2]数据总览!EB34)</f>
        <v/>
      </c>
      <c r="EC34" s="227" t="str">
        <f>IF([2]数据总览!EC34="","",[2]数据总览!EC34)</f>
        <v/>
      </c>
      <c r="ED34" s="227" t="str">
        <f>IF([2]数据总览!ED34="","",[2]数据总览!ED34)</f>
        <v/>
      </c>
      <c r="EE34" s="227" t="str">
        <f>IF([2]数据总览!EE34="","",[2]数据总览!EE34)</f>
        <v/>
      </c>
      <c r="EF34" s="227" t="str">
        <f>IF([2]数据总览!EF34="","",[2]数据总览!EF34)</f>
        <v/>
      </c>
      <c r="EG34" s="227" t="str">
        <f>IF([2]数据总览!EG34="","",[2]数据总览!EG34)</f>
        <v/>
      </c>
      <c r="EH34" s="227" t="str">
        <f>IF([2]数据总览!EH34="","",[2]数据总览!EH34)</f>
        <v/>
      </c>
      <c r="EI34" s="227" t="str">
        <f>IF([2]数据总览!EI34="","",[2]数据总览!EI34)</f>
        <v/>
      </c>
      <c r="EJ34" s="227" t="str">
        <f>IF([2]数据总览!EJ34="","",[2]数据总览!EJ34)</f>
        <v/>
      </c>
      <c r="EK34" s="227" t="str">
        <f>IF([2]数据总览!EK34="","",[2]数据总览!EK34)</f>
        <v/>
      </c>
      <c r="EL34" s="227" t="str">
        <f>IF([2]数据总览!EL34="","",[2]数据总览!EL34)</f>
        <v/>
      </c>
      <c r="EM34" s="227" t="str">
        <f>IF([2]数据总览!EM34="","",[2]数据总览!EM34)</f>
        <v/>
      </c>
      <c r="EN34" s="227" t="str">
        <f>IF([2]数据总览!EN34="","",[2]数据总览!EN34)</f>
        <v/>
      </c>
      <c r="EO34" s="227" t="str">
        <f>IF([2]数据总览!EO34="","",[2]数据总览!EO34)</f>
        <v/>
      </c>
      <c r="EP34" s="227" t="str">
        <f>IF([2]数据总览!EP34="","",[2]数据总览!EP34)</f>
        <v/>
      </c>
      <c r="EQ34" s="227" t="str">
        <f>IF([2]数据总览!EQ34="","",[2]数据总览!EQ34)</f>
        <v/>
      </c>
      <c r="ER34" s="227" t="str">
        <f>IF([2]数据总览!ER34="","",[2]数据总览!ER34)</f>
        <v/>
      </c>
      <c r="ES34" s="227" t="str">
        <f>IF([2]数据总览!ES34="","",[2]数据总览!ES34)</f>
        <v/>
      </c>
      <c r="ET34" s="227" t="str">
        <f>IF([2]数据总览!ET34="","",[2]数据总览!ET34)</f>
        <v/>
      </c>
      <c r="EU34" s="227" t="str">
        <f>IF([2]数据总览!EU34="","",[2]数据总览!EU34)</f>
        <v/>
      </c>
      <c r="EV34" s="227" t="str">
        <f>IF([2]数据总览!EV34="","",[2]数据总览!EV34)</f>
        <v/>
      </c>
      <c r="EW34" s="227" t="str">
        <f>IF([2]数据总览!EW34="","",[2]数据总览!EW34)</f>
        <v/>
      </c>
      <c r="EX34" s="227" t="str">
        <f>IF([2]数据总览!EX34="","",[2]数据总览!EX34)</f>
        <v/>
      </c>
      <c r="EY34" s="227" t="str">
        <f>IF([2]数据总览!EY34="","",[2]数据总览!EY34)</f>
        <v/>
      </c>
      <c r="EZ34" s="227" t="str">
        <f>IF([2]数据总览!EZ34="","",[2]数据总览!EZ34)</f>
        <v/>
      </c>
      <c r="FA34" s="227" t="str">
        <f>IF([2]数据总览!FA34="","",[2]数据总览!FA34)</f>
        <v/>
      </c>
    </row>
    <row r="35" spans="1:157" ht="11.25">
      <c r="A35" s="227" t="str">
        <f>IF([2]数据总览!A35="","",[2]数据总览!A35)</f>
        <v/>
      </c>
      <c r="B35" s="227" t="str">
        <f>IF([2]数据总览!B35="","",[2]数据总览!B35)</f>
        <v/>
      </c>
      <c r="C35" s="227" t="str">
        <f>IF([2]数据总览!C35="","",[2]数据总览!C35)</f>
        <v>4星</v>
      </c>
      <c r="D35" s="227" t="str">
        <f>IF([2]数据总览!D35="","",[2]数据总览!D35)</f>
        <v/>
      </c>
      <c r="E35" s="227">
        <f>IF([2]数据总览!E35="","",[2]数据总览!E35)</f>
        <v>0.22</v>
      </c>
      <c r="F35" s="227">
        <f>IF([2]数据总览!F35="","",[2]数据总览!F35)</f>
        <v>0.39</v>
      </c>
      <c r="G35" s="227">
        <f>IF([2]数据总览!G35="","",[2]数据总览!G35)</f>
        <v>0.49</v>
      </c>
      <c r="H35" s="227">
        <f>IF([2]数据总览!H35="","",[2]数据总览!H35)</f>
        <v>0.61</v>
      </c>
      <c r="I35" s="227" t="str">
        <f>IF([2]数据总览!I35="","",[2]数据总览!I35)</f>
        <v/>
      </c>
      <c r="J35" s="227"/>
      <c r="K35" s="227" t="str">
        <f>IF([2]数据总览!K35="","",[2]数据总览!K35)</f>
        <v/>
      </c>
      <c r="L35" s="227" t="str">
        <f>IF([2]数据总览!L35="","",[2]数据总览!L35)</f>
        <v/>
      </c>
      <c r="M35" s="227" t="str">
        <f>IF([2]数据总览!M35="","",[2]数据总览!M35)</f>
        <v/>
      </c>
      <c r="N35" s="227" t="str">
        <f>IF([2]数据总览!N35="","",[2]数据总览!N35)</f>
        <v/>
      </c>
      <c r="O35" s="227" t="str">
        <f>IF([2]数据总览!O35="","",[2]数据总览!O35)</f>
        <v/>
      </c>
      <c r="P35" s="227">
        <f>IF([2]数据总览!P35="","",[2]数据总览!P35)</f>
        <v>4.5</v>
      </c>
      <c r="Q35" s="227">
        <f>IF([2]数据总览!Q35="","",[2]数据总览!Q35)</f>
        <v>2.2385443601850157</v>
      </c>
      <c r="R35" s="227" t="str">
        <f>IF([2]数据总览!R35="","",[2]数据总览!R35)</f>
        <v/>
      </c>
      <c r="S35" s="227" t="str">
        <f>IF([2]数据总览!S35="","",[2]数据总览!S35)</f>
        <v/>
      </c>
      <c r="T35" s="227" t="str">
        <f>IF([2]数据总览!T35="","",[2]数据总览!T35)</f>
        <v/>
      </c>
      <c r="U35" s="227" t="str">
        <f>IF([2]数据总览!U35="","",[2]数据总览!U35)</f>
        <v/>
      </c>
      <c r="V35" s="227" t="str">
        <f>IF([2]数据总览!V35="","",[2]数据总览!V35)</f>
        <v/>
      </c>
      <c r="W35" s="227" t="str">
        <f>IF([2]数据总览!W35="","",[2]数据总览!W35)</f>
        <v/>
      </c>
      <c r="X35" s="227" t="str">
        <f>IF([2]数据总览!X35="","",[2]数据总览!X35)</f>
        <v/>
      </c>
      <c r="Y35" s="227" t="str">
        <f>IF([2]数据总览!Y35="","",[2]数据总览!Y35)</f>
        <v/>
      </c>
      <c r="Z35" s="227" t="str">
        <f>IF([2]数据总览!Z35="","",[2]数据总览!Z35)</f>
        <v/>
      </c>
      <c r="AA35" s="227">
        <f>IF([2]数据总览!AA35="","",[2]数据总览!AA35)</f>
        <v>30</v>
      </c>
      <c r="AB35" s="227">
        <f>IF([2]数据总览!AB35="","",[2]数据总览!AB35)</f>
        <v>3.2334462283399916E-2</v>
      </c>
      <c r="AC35" s="227">
        <f>IF([2]数据总览!AC35="","",[2]数据总览!AC35)</f>
        <v>0.4757231481430112</v>
      </c>
      <c r="AD35" s="227">
        <f>IF([2]数据总览!AD35="","",[2]数据总览!AD35)</f>
        <v>0.71571098126060051</v>
      </c>
      <c r="AE35" s="227">
        <f>IF([2]数据总览!AE35="","",[2]数据总览!AE35)</f>
        <v>0.67752319956930451</v>
      </c>
      <c r="AF35" s="227">
        <f>IF([2]数据总览!AF35="","",[2]数据总览!AF35)</f>
        <v>0.36899379982502989</v>
      </c>
      <c r="AG35" s="227">
        <f>IF([2]数据总览!AG35="","",[2]数据总览!AG35)</f>
        <v>0.34465393517876403</v>
      </c>
      <c r="AH35" s="227">
        <f>IF([2]数据总览!AH35="","",[2]数据总览!AH35)</f>
        <v>0.73347904493181315</v>
      </c>
      <c r="AI35" s="227">
        <f>IF([2]数据总览!AI35="","",[2]数据总览!AI35)</f>
        <v>0.73347904493181315</v>
      </c>
      <c r="AJ35" s="227" t="str">
        <f>IF([2]数据总览!AJ35="","",[2]数据总览!AJ35)</f>
        <v/>
      </c>
      <c r="AK35" s="227" t="str">
        <f>IF([2]数据总览!AK35="","",[2]数据总览!AK35)</f>
        <v/>
      </c>
      <c r="AL35" s="227" t="str">
        <f>IF([2]数据总览!AL35="","",[2]数据总览!AL35)</f>
        <v/>
      </c>
      <c r="AM35" s="227">
        <f>IF([2]数据总览!AM35="","",[2]数据总览!AM35)</f>
        <v>0.5</v>
      </c>
      <c r="AN35" s="227">
        <f>IF([2]数据总览!AN35="","",[2]数据总览!AN35)</f>
        <v>0.5</v>
      </c>
      <c r="AO35" s="227">
        <f>IF([2]数据总览!AO35="","",[2]数据总览!AO35)</f>
        <v>0.5</v>
      </c>
      <c r="AP35" s="227">
        <f>IF([2]数据总览!AP35="","",[2]数据总览!AP35)</f>
        <v>0.5</v>
      </c>
      <c r="AQ35" s="227">
        <f>IF([2]数据总览!AQ35="","",[2]数据总览!AQ35)</f>
        <v>0.5</v>
      </c>
      <c r="AR35" s="227">
        <f>IF([2]数据总览!AR35="","",[2]数据总览!AR35)</f>
        <v>0.5</v>
      </c>
      <c r="AS35" s="227">
        <f>IF([2]数据总览!AS35="","",[2]数据总览!AS35)</f>
        <v>0.5</v>
      </c>
      <c r="AT35" s="227">
        <f>IF([2]数据总览!AT35="","",[2]数据总览!AT35)</f>
        <v>0.5</v>
      </c>
      <c r="AU35" s="227" t="str">
        <f>IF([2]数据总览!AU35="","",[2]数据总览!AU35)</f>
        <v/>
      </c>
      <c r="AV35" s="227">
        <f>IF([2]数据总览!AV35="","",[2]数据总览!AV35)</f>
        <v>0.62801652584044432</v>
      </c>
      <c r="AW35" s="227">
        <f>IF([2]数据总览!AW35="","",[2]数据总览!AW35)</f>
        <v>0.60893712158185909</v>
      </c>
      <c r="AX35" s="227">
        <f>IF([2]数据总览!AX35="","",[2]数据总览!AX35)</f>
        <v>0.55371296959721827</v>
      </c>
      <c r="AY35" s="227">
        <f>IF([2]数据总览!AY35="","",[2]数据总览!AY35)</f>
        <v>0.5976191102802918</v>
      </c>
      <c r="AZ35" s="227">
        <f>IF([2]数据总览!AZ35="","",[2]数据总览!AZ35)</f>
        <v>0.63292113924358173</v>
      </c>
      <c r="BA35" s="227">
        <f>IF([2]数据总览!BA35="","",[2]数据总览!BA35)</f>
        <v>0.61022839514264471</v>
      </c>
      <c r="BB35" s="227">
        <f>IF([2]数据总览!BB35="","",[2]数据总览!BB35)</f>
        <v>0.54834678301905293</v>
      </c>
      <c r="BC35" s="227">
        <f>IF([2]数据总览!BC35="","",[2]数据总览!BC35)</f>
        <v>0.59885744831282872</v>
      </c>
      <c r="BD35" s="227" t="str">
        <f>IF([2]数据总览!BD35="","",[2]数据总览!BD35)</f>
        <v/>
      </c>
      <c r="BE35" s="227">
        <f>IF([2]数据总览!BE35="","",[2]数据总览!BE35)</f>
        <v>0.9534886135745807</v>
      </c>
      <c r="BF35" s="227">
        <f>IF([2]数据总览!BF35="","",[2]数据总览!BF35)</f>
        <v>0.5486713862150695</v>
      </c>
      <c r="BG35" s="227">
        <f>IF([2]数据总览!BG35="","",[2]数据总览!BG35)</f>
        <v>0.56560530472597359</v>
      </c>
      <c r="BH35" s="227">
        <f>IF([2]数据总览!BH35="","",[2]数据总览!BH35)</f>
        <v>0.57808627184972872</v>
      </c>
      <c r="BI35" s="227">
        <f>IF([2]数据总览!BI35="","",[2]数据总览!BI35)</f>
        <v>0.42770550614199593</v>
      </c>
      <c r="BJ35" s="227">
        <f>IF([2]数据总览!BJ35="","",[2]数据总览!BJ35)</f>
        <v>0.5469784077040456</v>
      </c>
      <c r="BK35" s="227">
        <f>IF([2]数据总览!BK35="","",[2]数据总览!BK35)</f>
        <v>0.57277125066108137</v>
      </c>
      <c r="BL35" s="227">
        <f>IF([2]数据总览!BL35="","",[2]数据总览!BL35)</f>
        <v>0.57618088427948266</v>
      </c>
      <c r="BM35" s="227" t="str">
        <f>IF([2]数据总览!BM35="","",[2]数据总览!BM35)</f>
        <v/>
      </c>
      <c r="BN35" s="227">
        <f>IF([2]数据总览!BN35="","",[2]数据总览!BN35)</f>
        <v>232.23972905198403</v>
      </c>
      <c r="BO35" s="227">
        <f>IF([2]数据总览!BO35="","",[2]数据总览!BO35)</f>
        <v>125.8264444456773</v>
      </c>
      <c r="BP35" s="227">
        <f>IF([2]数据总览!BP35="","",[2]数据总览!BP35)</f>
        <v>68.229364497455876</v>
      </c>
      <c r="BQ35" s="227">
        <f>IF([2]数据总览!BQ35="","",[2]数据总览!BQ35)</f>
        <v>77.394432103366924</v>
      </c>
      <c r="BR35" s="227" t="str">
        <f>IF([2]数据总览!BR35="","",[2]数据总览!BR35)</f>
        <v/>
      </c>
      <c r="BS35" s="227">
        <f>IF([2]数据总览!BS35="","",[2]数据总览!BS35)</f>
        <v>4.2278193372839787</v>
      </c>
      <c r="BT35" s="227">
        <f>IF([2]数据总览!BT35="","",[2]数据总览!BT35)</f>
        <v>2.941814744276924</v>
      </c>
      <c r="BU35" s="227">
        <f>IF([2]数据总览!BU35="","",[2]数据总览!BU35)</f>
        <v>2.3386368503945589</v>
      </c>
      <c r="BV35" s="227">
        <f>IF([2]数据总览!BV35="","",[2]数据总览!BV35)</f>
        <v>2.6402257973357415</v>
      </c>
      <c r="BW35" s="227" t="str">
        <f>IF([2]数据总览!BW35="","",[2]数据总览!BW35)</f>
        <v/>
      </c>
      <c r="BX35" s="227" t="str">
        <f>IF([2]数据总览!BX35="","",[2]数据总览!BX35)</f>
        <v/>
      </c>
      <c r="BY35" s="227" t="str">
        <f>IF([2]数据总览!BY35="","",[2]数据总览!BY35)</f>
        <v/>
      </c>
      <c r="BZ35" s="227" t="str">
        <f>IF([2]数据总览!BZ35="","",[2]数据总览!BZ35)</f>
        <v/>
      </c>
      <c r="CA35" s="227" t="str">
        <f>IF([2]数据总览!CA35="","",[2]数据总览!CA35)</f>
        <v/>
      </c>
      <c r="CB35" s="227" t="str">
        <f>IF([2]数据总览!CB35="","",[2]数据总览!CB35)</f>
        <v>眩晕</v>
      </c>
      <c r="CC35" s="227" t="str">
        <f>IF([2]数据总览!CC35="","",[2]数据总览!CC35)</f>
        <v>0.75,1.05,1.2,1.275,1.05,1.05,1.05,1.05</v>
      </c>
      <c r="CD35" s="227" t="str">
        <f>IF([2]数据总览!CD35="","",[2]数据总览!CD35)</f>
        <v/>
      </c>
      <c r="CE35" s="227" t="str">
        <f>IF([2]数据总览!CE35="","",[2]数据总览!CE35)</f>
        <v/>
      </c>
      <c r="CF35" s="227" t="str">
        <f>IF([2]数据总览!CF35="","",[2]数据总览!CF35)</f>
        <v/>
      </c>
      <c r="CG35" s="227" t="str">
        <f>IF([2]数据总览!CG35="","",[2]数据总览!CG35)</f>
        <v/>
      </c>
      <c r="CH35" s="227" t="str">
        <f>IF([2]数据总览!CH35="","",[2]数据总览!CH35)</f>
        <v/>
      </c>
      <c r="CI35" s="227" t="str">
        <f>IF([2]数据总览!CI35="","",[2]数据总览!CI35)</f>
        <v/>
      </c>
      <c r="CJ35" s="227" t="str">
        <f>IF([2]数据总览!CJ35="","",[2]数据总览!CJ35)</f>
        <v/>
      </c>
      <c r="CK35" s="227" t="str">
        <f>IF([2]数据总览!CK35="","",[2]数据总览!CK35)</f>
        <v/>
      </c>
      <c r="CL35" s="227" t="str">
        <f>IF([2]数据总览!CL35="","",[2]数据总览!CL35)</f>
        <v/>
      </c>
      <c r="CM35" s="227" t="str">
        <f>IF([2]数据总览!CM35="","",[2]数据总览!CM35)</f>
        <v/>
      </c>
      <c r="CN35" s="227" t="str">
        <f>IF([2]数据总览!CN35="","",[2]数据总览!CN35)</f>
        <v/>
      </c>
      <c r="CO35" s="227" t="str">
        <f>IF([2]数据总览!CO35="","",[2]数据总览!CO35)</f>
        <v/>
      </c>
      <c r="CP35" s="227" t="str">
        <f>IF([2]数据总览!CP35="","",[2]数据总览!CP35)</f>
        <v/>
      </c>
      <c r="CQ35" s="227" t="str">
        <f>IF([2]数据总览!CQ35="","",[2]数据总览!CQ35)</f>
        <v/>
      </c>
      <c r="CR35" s="227" t="str">
        <f>IF([2]数据总览!CR35="","",[2]数据总览!CR35)</f>
        <v/>
      </c>
      <c r="CS35" s="227" t="str">
        <f>IF([2]数据总览!CS35="","",[2]数据总览!CS35)</f>
        <v/>
      </c>
      <c r="CT35" s="227" t="str">
        <f>IF([2]数据总览!CT35="","",[2]数据总览!CT35)</f>
        <v/>
      </c>
      <c r="CU35" s="227" t="str">
        <f>IF([2]数据总览!CU35="","",[2]数据总览!CU35)</f>
        <v/>
      </c>
      <c r="CV35" s="227" t="str">
        <f>IF([2]数据总览!CV35="","",[2]数据总览!CV35)</f>
        <v>骑兵</v>
      </c>
      <c r="CW35" s="227">
        <f>IF([2]数据总览!CW35="","",[2]数据总览!CW35)</f>
        <v>252</v>
      </c>
      <c r="CX35" s="227">
        <f>IF([2]数据总览!CX35="","",[2]数据总览!CX35)</f>
        <v>3.84</v>
      </c>
      <c r="CY35" s="227" t="str">
        <f>IF([2]数据总览!CY35="","",[2]数据总览!CY35)</f>
        <v/>
      </c>
      <c r="CZ35" s="227" t="str">
        <f>IF([2]数据总览!CZ35="","",[2]数据总览!CZ35)</f>
        <v>骑兵</v>
      </c>
      <c r="DA35" s="227">
        <f>IF([2]数据总览!DA35="","",[2]数据总览!DA35)</f>
        <v>240</v>
      </c>
      <c r="DB35" s="227">
        <f>IF([2]数据总览!DB35="","",[2]数据总览!DB35)</f>
        <v>3.84</v>
      </c>
      <c r="DC35" s="227" t="str">
        <f>IF([2]数据总览!DC35="","",[2]数据总览!DC35)</f>
        <v/>
      </c>
      <c r="DD35" s="227" t="str">
        <f>IF([2]数据总览!DD35="","",[2]数据总览!DD35)</f>
        <v/>
      </c>
      <c r="DE35" s="227" t="str">
        <f>IF([2]数据总览!DE35="","",[2]数据总览!DE35)</f>
        <v/>
      </c>
      <c r="DF35" s="227" t="str">
        <f>IF([2]数据总览!DF35="","",[2]数据总览!DF35)</f>
        <v/>
      </c>
      <c r="DG35" s="227" t="str">
        <f>IF([2]数据总览!DG35="","",[2]数据总览!DG35)</f>
        <v/>
      </c>
      <c r="DH35" s="227" t="str">
        <f>IF([2]数据总览!DH35="","",[2]数据总览!DH35)</f>
        <v/>
      </c>
      <c r="DI35" s="227" t="str">
        <f>IF([2]数据总览!DI35="","",[2]数据总览!DI35)</f>
        <v/>
      </c>
      <c r="DJ35" s="227" t="str">
        <f>IF([2]数据总览!DJ35="","",[2]数据总览!DJ35)</f>
        <v/>
      </c>
      <c r="DK35" s="227" t="str">
        <f>IF([2]数据总览!DK35="","",[2]数据总览!DK35)</f>
        <v/>
      </c>
      <c r="DL35" s="227" t="str">
        <f>IF([2]数据总览!DL35="","",[2]数据总览!DL35)</f>
        <v/>
      </c>
      <c r="DM35" s="227" t="str">
        <f>IF([2]数据总览!DM35="","",[2]数据总览!DM35)</f>
        <v/>
      </c>
      <c r="DN35" s="227" t="str">
        <f>IF([2]数据总览!DN35="","",[2]数据总览!DN35)</f>
        <v/>
      </c>
      <c r="DO35" s="227" t="str">
        <f>IF([2]数据总览!DO35="","",[2]数据总览!DO35)</f>
        <v/>
      </c>
      <c r="DP35" s="227" t="str">
        <f>IF([2]数据总览!DP35="","",[2]数据总览!DP35)</f>
        <v/>
      </c>
      <c r="DQ35" s="227" t="str">
        <f>IF([2]数据总览!DQ35="","",[2]数据总览!DQ35)</f>
        <v/>
      </c>
      <c r="DR35" s="227" t="str">
        <f>IF([2]数据总览!DR35="","",[2]数据总览!DR35)</f>
        <v/>
      </c>
      <c r="DS35" s="227" t="str">
        <f>IF([2]数据总览!DS35="","",[2]数据总览!DS35)</f>
        <v/>
      </c>
      <c r="DT35" s="227" t="str">
        <f>IF([2]数据总览!DT35="","",[2]数据总览!DT35)</f>
        <v/>
      </c>
      <c r="DU35" s="227" t="str">
        <f>IF([2]数据总览!DU35="","",[2]数据总览!DU35)</f>
        <v/>
      </c>
      <c r="DV35" s="227" t="str">
        <f>IF([2]数据总览!DV35="","",[2]数据总览!DV35)</f>
        <v/>
      </c>
      <c r="DW35" s="227" t="str">
        <f>IF([2]数据总览!DW35="","",[2]数据总览!DW35)</f>
        <v/>
      </c>
      <c r="DX35" s="227" t="str">
        <f>IF([2]数据总览!DX35="","",[2]数据总览!DX35)</f>
        <v/>
      </c>
      <c r="DY35" s="227" t="str">
        <f>IF([2]数据总览!DY35="","",[2]数据总览!DY35)</f>
        <v/>
      </c>
      <c r="DZ35" s="227" t="str">
        <f>IF([2]数据总览!DZ35="","",[2]数据总览!DZ35)</f>
        <v/>
      </c>
      <c r="EA35" s="227" t="str">
        <f>IF([2]数据总览!EA35="","",[2]数据总览!EA35)</f>
        <v/>
      </c>
      <c r="EB35" s="227" t="str">
        <f>IF([2]数据总览!EB35="","",[2]数据总览!EB35)</f>
        <v/>
      </c>
      <c r="EC35" s="227" t="str">
        <f>IF([2]数据总览!EC35="","",[2]数据总览!EC35)</f>
        <v/>
      </c>
      <c r="ED35" s="227" t="str">
        <f>IF([2]数据总览!ED35="","",[2]数据总览!ED35)</f>
        <v/>
      </c>
      <c r="EE35" s="227" t="str">
        <f>IF([2]数据总览!EE35="","",[2]数据总览!EE35)</f>
        <v/>
      </c>
      <c r="EF35" s="227" t="str">
        <f>IF([2]数据总览!EF35="","",[2]数据总览!EF35)</f>
        <v/>
      </c>
      <c r="EG35" s="227" t="str">
        <f>IF([2]数据总览!EG35="","",[2]数据总览!EG35)</f>
        <v/>
      </c>
      <c r="EH35" s="227" t="str">
        <f>IF([2]数据总览!EH35="","",[2]数据总览!EH35)</f>
        <v/>
      </c>
      <c r="EI35" s="227" t="str">
        <f>IF([2]数据总览!EI35="","",[2]数据总览!EI35)</f>
        <v/>
      </c>
      <c r="EJ35" s="227" t="str">
        <f>IF([2]数据总览!EJ35="","",[2]数据总览!EJ35)</f>
        <v/>
      </c>
      <c r="EK35" s="227" t="str">
        <f>IF([2]数据总览!EK35="","",[2]数据总览!EK35)</f>
        <v/>
      </c>
      <c r="EL35" s="227" t="str">
        <f>IF([2]数据总览!EL35="","",[2]数据总览!EL35)</f>
        <v/>
      </c>
      <c r="EM35" s="227" t="str">
        <f>IF([2]数据总览!EM35="","",[2]数据总览!EM35)</f>
        <v/>
      </c>
      <c r="EN35" s="227" t="str">
        <f>IF([2]数据总览!EN35="","",[2]数据总览!EN35)</f>
        <v/>
      </c>
      <c r="EO35" s="227" t="str">
        <f>IF([2]数据总览!EO35="","",[2]数据总览!EO35)</f>
        <v/>
      </c>
      <c r="EP35" s="227" t="str">
        <f>IF([2]数据总览!EP35="","",[2]数据总览!EP35)</f>
        <v/>
      </c>
      <c r="EQ35" s="227" t="str">
        <f>IF([2]数据总览!EQ35="","",[2]数据总览!EQ35)</f>
        <v/>
      </c>
      <c r="ER35" s="227" t="str">
        <f>IF([2]数据总览!ER35="","",[2]数据总览!ER35)</f>
        <v/>
      </c>
      <c r="ES35" s="227" t="str">
        <f>IF([2]数据总览!ES35="","",[2]数据总览!ES35)</f>
        <v/>
      </c>
      <c r="ET35" s="227" t="str">
        <f>IF([2]数据总览!ET35="","",[2]数据总览!ET35)</f>
        <v/>
      </c>
      <c r="EU35" s="227" t="str">
        <f>IF([2]数据总览!EU35="","",[2]数据总览!EU35)</f>
        <v/>
      </c>
      <c r="EV35" s="227" t="str">
        <f>IF([2]数据总览!EV35="","",[2]数据总览!EV35)</f>
        <v/>
      </c>
      <c r="EW35" s="227" t="str">
        <f>IF([2]数据总览!EW35="","",[2]数据总览!EW35)</f>
        <v/>
      </c>
      <c r="EX35" s="227" t="str">
        <f>IF([2]数据总览!EX35="","",[2]数据总览!EX35)</f>
        <v/>
      </c>
      <c r="EY35" s="227" t="str">
        <f>IF([2]数据总览!EY35="","",[2]数据总览!EY35)</f>
        <v/>
      </c>
      <c r="EZ35" s="227" t="str">
        <f>IF([2]数据总览!EZ35="","",[2]数据总览!EZ35)</f>
        <v/>
      </c>
      <c r="FA35" s="227" t="str">
        <f>IF([2]数据总览!FA35="","",[2]数据总览!FA35)</f>
        <v/>
      </c>
    </row>
    <row r="36" spans="1:157" ht="11.25">
      <c r="A36" s="227" t="str">
        <f>IF([2]数据总览!A36="","",[2]数据总览!A36)</f>
        <v/>
      </c>
      <c r="B36" s="227" t="str">
        <f>IF([2]数据总览!B36="","",[2]数据总览!B36)</f>
        <v/>
      </c>
      <c r="C36" s="227" t="str">
        <f>IF([2]数据总览!C36="","",[2]数据总览!C36)</f>
        <v>5星</v>
      </c>
      <c r="D36" s="227" t="str">
        <f>IF([2]数据总览!D36="","",[2]数据总览!D36)</f>
        <v/>
      </c>
      <c r="E36" s="227">
        <f>IF([2]数据总览!E36="","",[2]数据总览!E36)</f>
        <v>0.26250000000000001</v>
      </c>
      <c r="F36" s="227">
        <f>IF([2]数据总览!F36="","",[2]数据总览!F36)</f>
        <v>0.46250000000000002</v>
      </c>
      <c r="G36" s="227">
        <f>IF([2]数据总览!G36="","",[2]数据总览!G36)</f>
        <v>0.57499999999999996</v>
      </c>
      <c r="H36" s="227">
        <f>IF([2]数据总览!H36="","",[2]数据总览!H36)</f>
        <v>0.71250000000000002</v>
      </c>
      <c r="I36" s="227" t="str">
        <f>IF([2]数据总览!I36="","",[2]数据总览!I36)</f>
        <v/>
      </c>
      <c r="J36" s="227"/>
      <c r="K36" s="227" t="str">
        <f>IF([2]数据总览!K36="","",[2]数据总览!K36)</f>
        <v/>
      </c>
      <c r="L36" s="227" t="str">
        <f>IF([2]数据总览!L36="","",[2]数据总览!L36)</f>
        <v/>
      </c>
      <c r="M36" s="227" t="str">
        <f>IF([2]数据总览!M36="","",[2]数据总览!M36)</f>
        <v/>
      </c>
      <c r="N36" s="227" t="str">
        <f>IF([2]数据总览!N36="","",[2]数据总览!N36)</f>
        <v/>
      </c>
      <c r="O36" s="227" t="str">
        <f>IF([2]数据总览!O36="","",[2]数据总览!O36)</f>
        <v/>
      </c>
      <c r="P36" s="227">
        <f>IF([2]数据总览!P36="","",[2]数据总览!P36)</f>
        <v>5</v>
      </c>
      <c r="Q36" s="227">
        <f>IF([2]数据总览!Q36="","",[2]数据总览!Q36)</f>
        <v>3.1882058235143571</v>
      </c>
      <c r="R36" s="227" t="str">
        <f>IF([2]数据总览!R36="","",[2]数据总览!R36)</f>
        <v/>
      </c>
      <c r="S36" s="227" t="str">
        <f>IF([2]数据总览!S36="","",[2]数据总览!S36)</f>
        <v/>
      </c>
      <c r="T36" s="227" t="str">
        <f>IF([2]数据总览!T36="","",[2]数据总览!T36)</f>
        <v/>
      </c>
      <c r="U36" s="227" t="str">
        <f>IF([2]数据总览!U36="","",[2]数据总览!U36)</f>
        <v/>
      </c>
      <c r="V36" s="227" t="str">
        <f>IF([2]数据总览!V36="","",[2]数据总览!V36)</f>
        <v/>
      </c>
      <c r="W36" s="227" t="str">
        <f>IF([2]数据总览!W36="","",[2]数据总览!W36)</f>
        <v/>
      </c>
      <c r="X36" s="227" t="str">
        <f>IF([2]数据总览!X36="","",[2]数据总览!X36)</f>
        <v/>
      </c>
      <c r="Y36" s="227" t="str">
        <f>IF([2]数据总览!Y36="","",[2]数据总览!Y36)</f>
        <v/>
      </c>
      <c r="Z36" s="227" t="str">
        <f>IF([2]数据总览!Z36="","",[2]数据总览!Z36)</f>
        <v/>
      </c>
      <c r="AA36" s="227">
        <f>IF([2]数据总览!AA36="","",[2]数据总览!AA36)</f>
        <v>31</v>
      </c>
      <c r="AB36" s="227">
        <f>IF([2]数据总览!AB36="","",[2]数据总览!AB36)</f>
        <v>1.7840543934624874E-2</v>
      </c>
      <c r="AC36" s="227">
        <f>IF([2]数据总览!AC36="","",[2]数据总览!AC36)</f>
        <v>0.46193032010827417</v>
      </c>
      <c r="AD36" s="227">
        <f>IF([2]数据总览!AD36="","",[2]数据总览!AD36)</f>
        <v>0.70068858261163947</v>
      </c>
      <c r="AE36" s="227">
        <f>IF([2]数据总览!AE36="","",[2]数据总览!AE36)</f>
        <v>0.64887470438935357</v>
      </c>
      <c r="AF36" s="227">
        <f>IF([2]数据总览!AF36="","",[2]数据总览!AF36)</f>
        <v>0.35735534865817487</v>
      </c>
      <c r="AG36" s="227">
        <f>IF([2]数据总览!AG36="","",[2]数据总览!AG36)</f>
        <v>0.32741290013534274</v>
      </c>
      <c r="AH36" s="227">
        <f>IF([2]数据总览!AH36="","",[2]数据总览!AH36)</f>
        <v>0.71939554619841217</v>
      </c>
      <c r="AI36" s="227">
        <f>IF([2]数据总览!AI36="","",[2]数据总览!AI36)</f>
        <v>0.71939554619841217</v>
      </c>
      <c r="AJ36" s="227" t="str">
        <f>IF([2]数据总览!AJ36="","",[2]数据总览!AJ36)</f>
        <v/>
      </c>
      <c r="AK36" s="227" t="str">
        <f>IF([2]数据总览!AK36="","",[2]数据总览!AK36)</f>
        <v/>
      </c>
      <c r="AL36" s="227" t="str">
        <f>IF([2]数据总览!AL36="","",[2]数据总览!AL36)</f>
        <v/>
      </c>
      <c r="AM36" s="227">
        <f>IF([2]数据总览!AM36="","",[2]数据总览!AM36)</f>
        <v>0.5</v>
      </c>
      <c r="AN36" s="227">
        <f>IF([2]数据总览!AN36="","",[2]数据总览!AN36)</f>
        <v>0.5</v>
      </c>
      <c r="AO36" s="227">
        <f>IF([2]数据总览!AO36="","",[2]数据总览!AO36)</f>
        <v>0.5</v>
      </c>
      <c r="AP36" s="227">
        <f>IF([2]数据总览!AP36="","",[2]数据总览!AP36)</f>
        <v>0.5</v>
      </c>
      <c r="AQ36" s="227">
        <f>IF([2]数据总览!AQ36="","",[2]数据总览!AQ36)</f>
        <v>0.5</v>
      </c>
      <c r="AR36" s="227">
        <f>IF([2]数据总览!AR36="","",[2]数据总览!AR36)</f>
        <v>0.5</v>
      </c>
      <c r="AS36" s="227">
        <f>IF([2]数据总览!AS36="","",[2]数据总览!AS36)</f>
        <v>0.5</v>
      </c>
      <c r="AT36" s="227">
        <f>IF([2]数据总览!AT36="","",[2]数据总览!AT36)</f>
        <v>0.5</v>
      </c>
      <c r="AU36" s="227" t="str">
        <f>IF([2]数据总览!AU36="","",[2]数据总览!AU36)</f>
        <v/>
      </c>
      <c r="AV36" s="227">
        <f>IF([2]数据总览!AV36="","",[2]数据总览!AV36)</f>
        <v>0.61725264962905579</v>
      </c>
      <c r="AW36" s="227">
        <f>IF([2]数据总览!AW36="","",[2]数据总览!AW36)</f>
        <v>0.59730492750892905</v>
      </c>
      <c r="AX36" s="227">
        <f>IF([2]数据总览!AX36="","",[2]数据总览!AX36)</f>
        <v>0.54103692674152681</v>
      </c>
      <c r="AY36" s="227">
        <f>IF([2]数据总览!AY36="","",[2]数据总览!AY36)</f>
        <v>0.58241024492846794</v>
      </c>
      <c r="AZ36" s="227">
        <f>IF([2]数据总览!AZ36="","",[2]数据总览!AZ36)</f>
        <v>0.62234883378194428</v>
      </c>
      <c r="BA36" s="227">
        <f>IF([2]数据总览!BA36="","",[2]数据总览!BA36)</f>
        <v>0.59864888954481599</v>
      </c>
      <c r="BB36" s="227">
        <f>IF([2]数据总览!BB36="","",[2]数据总览!BB36)</f>
        <v>0.53545056549213854</v>
      </c>
      <c r="BC36" s="227">
        <f>IF([2]数据总览!BC36="","",[2]数据总览!BC36)</f>
        <v>0.58371292581939382</v>
      </c>
      <c r="BD36" s="227" t="str">
        <f>IF([2]数据总览!BD36="","",[2]数据总览!BD36)</f>
        <v/>
      </c>
      <c r="BE36" s="227">
        <f>IF([2]数据总览!BE36="","",[2]数据总览!BE36)</f>
        <v>0.97694534395856825</v>
      </c>
      <c r="BF36" s="227">
        <f>IF([2]数据总览!BF36="","",[2]数据总览!BF36)</f>
        <v>0.56189301656788926</v>
      </c>
      <c r="BG36" s="227">
        <f>IF([2]数据总览!BG36="","",[2]数据总览!BG36)</f>
        <v>0.57845243270701874</v>
      </c>
      <c r="BH36" s="227">
        <f>IF([2]数据总览!BH36="","",[2]数据总览!BH36)</f>
        <v>0.59145001608622239</v>
      </c>
      <c r="BI36" s="227">
        <f>IF([2]数据总览!BI36="","",[2]数据总览!BI36)</f>
        <v>0.43828422200508216</v>
      </c>
      <c r="BJ36" s="227">
        <f>IF([2]数据总览!BJ36="","",[2]数据总览!BJ36)</f>
        <v>0.56017894241042676</v>
      </c>
      <c r="BK36" s="227">
        <f>IF([2]数据总览!BK36="","",[2]数据总览!BK36)</f>
        <v>0.58568887260195179</v>
      </c>
      <c r="BL36" s="227">
        <f>IF([2]数据总览!BL36="","",[2]数据总览!BL36)</f>
        <v>0.58952183392519542</v>
      </c>
      <c r="BM36" s="227" t="str">
        <f>IF([2]数据总览!BM36="","",[2]数据总览!BM36)</f>
        <v/>
      </c>
      <c r="BN36" s="227">
        <f>IF([2]数据总览!BN36="","",[2]数据总览!BN36)</f>
        <v>235.71826945569003</v>
      </c>
      <c r="BO36" s="227">
        <f>IF([2]数据总览!BO36="","",[2]数据总览!BO36)</f>
        <v>129.13672317401421</v>
      </c>
      <c r="BP36" s="227">
        <f>IF([2]数据总览!BP36="","",[2]数据总览!BP36)</f>
        <v>71.834740173206526</v>
      </c>
      <c r="BQ36" s="227">
        <f>IF([2]数据总览!BQ36="","",[2]数据总览!BQ36)</f>
        <v>84.270070946555137</v>
      </c>
      <c r="BR36" s="227" t="str">
        <f>IF([2]数据总览!BR36="","",[2]数据总览!BR36)</f>
        <v/>
      </c>
      <c r="BS36" s="227">
        <f>IF([2]数据总览!BS36="","",[2]数据总览!BS36)</f>
        <v>4.17304559234318</v>
      </c>
      <c r="BT36" s="227">
        <f>IF([2]数据总览!BT36="","",[2]数据总览!BT36)</f>
        <v>2.888377565255126</v>
      </c>
      <c r="BU36" s="227">
        <f>IF([2]数据总览!BU36="","",[2]数据总览!BU36)</f>
        <v>2.2702441576473191</v>
      </c>
      <c r="BV36" s="227">
        <f>IF([2]数据总览!BV36="","",[2]数据总览!BV36)</f>
        <v>2.5793108614512228</v>
      </c>
      <c r="BW36" s="227" t="str">
        <f>IF([2]数据总览!BW36="","",[2]数据总览!BW36)</f>
        <v/>
      </c>
      <c r="BX36" s="227" t="str">
        <f>IF([2]数据总览!BX36="","",[2]数据总览!BX36)</f>
        <v/>
      </c>
      <c r="BY36" s="227" t="str">
        <f>IF([2]数据总览!BY36="","",[2]数据总览!BY36)</f>
        <v/>
      </c>
      <c r="BZ36" s="227" t="str">
        <f>IF([2]数据总览!BZ36="","",[2]数据总览!BZ36)</f>
        <v/>
      </c>
      <c r="CA36" s="227" t="str">
        <f>IF([2]数据总览!CA36="","",[2]数据总览!CA36)</f>
        <v/>
      </c>
      <c r="CB36" s="227" t="str">
        <f>IF([2]数据总览!CB36="","",[2]数据总览!CB36)</f>
        <v>标准</v>
      </c>
      <c r="CC36" s="227" t="str">
        <f>IF([2]数据总览!CC36="","",[2]数据总览!CC36)</f>
        <v>1,1,1,1,1,1,1,1</v>
      </c>
      <c r="CD36" s="227" t="str">
        <f>IF([2]数据总览!CD36="","",[2]数据总览!CD36)</f>
        <v/>
      </c>
      <c r="CE36" s="227" t="str">
        <f>IF([2]数据总览!CE36="","",[2]数据总览!CE36)</f>
        <v/>
      </c>
      <c r="CF36" s="227" t="str">
        <f>IF([2]数据总览!CF36="","",[2]数据总览!CF36)</f>
        <v/>
      </c>
      <c r="CG36" s="227" t="str">
        <f>IF([2]数据总览!CG36="","",[2]数据总览!CG36)</f>
        <v/>
      </c>
      <c r="CH36" s="227" t="str">
        <f>IF([2]数据总览!CH36="","",[2]数据总览!CH36)</f>
        <v/>
      </c>
      <c r="CI36" s="227" t="str">
        <f>IF([2]数据总览!CI36="","",[2]数据总览!CI36)</f>
        <v/>
      </c>
      <c r="CJ36" s="227" t="str">
        <f>IF([2]数据总览!CJ36="","",[2]数据总览!CJ36)</f>
        <v/>
      </c>
      <c r="CK36" s="227" t="str">
        <f>IF([2]数据总览!CK36="","",[2]数据总览!CK36)</f>
        <v/>
      </c>
      <c r="CL36" s="227" t="str">
        <f>IF([2]数据总览!CL36="","",[2]数据总览!CL36)</f>
        <v/>
      </c>
      <c r="CM36" s="227" t="str">
        <f>IF([2]数据总览!CM36="","",[2]数据总览!CM36)</f>
        <v/>
      </c>
      <c r="CN36" s="227" t="str">
        <f>IF([2]数据总览!CN36="","",[2]数据总览!CN36)</f>
        <v/>
      </c>
      <c r="CO36" s="227" t="str">
        <f>IF([2]数据总览!CO36="","",[2]数据总览!CO36)</f>
        <v/>
      </c>
      <c r="CP36" s="227" t="str">
        <f>IF([2]数据总览!CP36="","",[2]数据总览!CP36)</f>
        <v/>
      </c>
      <c r="CQ36" s="227" t="str">
        <f>IF([2]数据总览!CQ36="","",[2]数据总览!CQ36)</f>
        <v/>
      </c>
      <c r="CR36" s="227" t="str">
        <f>IF([2]数据总览!CR36="","",[2]数据总览!CR36)</f>
        <v/>
      </c>
      <c r="CS36" s="227" t="str">
        <f>IF([2]数据总览!CS36="","",[2]数据总览!CS36)</f>
        <v/>
      </c>
      <c r="CT36" s="227" t="str">
        <f>IF([2]数据总览!CT36="","",[2]数据总览!CT36)</f>
        <v/>
      </c>
      <c r="CU36" s="227" t="str">
        <f>IF([2]数据总览!CU36="","",[2]数据总览!CU36)</f>
        <v/>
      </c>
      <c r="CV36" s="227" t="str">
        <f>IF([2]数据总览!CV36="","",[2]数据总览!CV36)</f>
        <v>弓兵</v>
      </c>
      <c r="CW36" s="227">
        <f>IF([2]数据总览!CW36="","",[2]数据总览!CW36)</f>
        <v>153</v>
      </c>
      <c r="CX36" s="227">
        <f>IF([2]数据总览!CX36="","",[2]数据总览!CX36)</f>
        <v>4.4160000000000004</v>
      </c>
      <c r="CY36" s="227" t="str">
        <f>IF([2]数据总览!CY36="","",[2]数据总览!CY36)</f>
        <v/>
      </c>
      <c r="CZ36" s="227" t="str">
        <f>IF([2]数据总览!CZ36="","",[2]数据总览!CZ36)</f>
        <v>弓兵</v>
      </c>
      <c r="DA36" s="227">
        <f>IF([2]数据总览!DA36="","",[2]数据总览!DA36)</f>
        <v>180</v>
      </c>
      <c r="DB36" s="227">
        <f>IF([2]数据总览!DB36="","",[2]数据总览!DB36)</f>
        <v>4.8</v>
      </c>
      <c r="DC36" s="227" t="str">
        <f>IF([2]数据总览!DC36="","",[2]数据总览!DC36)</f>
        <v/>
      </c>
      <c r="DD36" s="227" t="str">
        <f>IF([2]数据总览!DD36="","",[2]数据总览!DD36)</f>
        <v/>
      </c>
      <c r="DE36" s="227" t="str">
        <f>IF([2]数据总览!DE36="","",[2]数据总览!DE36)</f>
        <v/>
      </c>
      <c r="DF36" s="227" t="str">
        <f>IF([2]数据总览!DF36="","",[2]数据总览!DF36)</f>
        <v/>
      </c>
      <c r="DG36" s="227" t="str">
        <f>IF([2]数据总览!DG36="","",[2]数据总览!DG36)</f>
        <v/>
      </c>
      <c r="DH36" s="227" t="str">
        <f>IF([2]数据总览!DH36="","",[2]数据总览!DH36)</f>
        <v/>
      </c>
      <c r="DI36" s="227" t="str">
        <f>IF([2]数据总览!DI36="","",[2]数据总览!DI36)</f>
        <v/>
      </c>
      <c r="DJ36" s="227" t="str">
        <f>IF([2]数据总览!DJ36="","",[2]数据总览!DJ36)</f>
        <v/>
      </c>
      <c r="DK36" s="227" t="str">
        <f>IF([2]数据总览!DK36="","",[2]数据总览!DK36)</f>
        <v/>
      </c>
      <c r="DL36" s="227" t="str">
        <f>IF([2]数据总览!DL36="","",[2]数据总览!DL36)</f>
        <v/>
      </c>
      <c r="DM36" s="227" t="str">
        <f>IF([2]数据总览!DM36="","",[2]数据总览!DM36)</f>
        <v/>
      </c>
      <c r="DN36" s="227" t="str">
        <f>IF([2]数据总览!DN36="","",[2]数据总览!DN36)</f>
        <v/>
      </c>
      <c r="DO36" s="227" t="str">
        <f>IF([2]数据总览!DO36="","",[2]数据总览!DO36)</f>
        <v/>
      </c>
      <c r="DP36" s="227" t="str">
        <f>IF([2]数据总览!DP36="","",[2]数据总览!DP36)</f>
        <v/>
      </c>
      <c r="DQ36" s="227" t="str">
        <f>IF([2]数据总览!DQ36="","",[2]数据总览!DQ36)</f>
        <v/>
      </c>
      <c r="DR36" s="227" t="str">
        <f>IF([2]数据总览!DR36="","",[2]数据总览!DR36)</f>
        <v/>
      </c>
      <c r="DS36" s="227" t="str">
        <f>IF([2]数据总览!DS36="","",[2]数据总览!DS36)</f>
        <v/>
      </c>
      <c r="DT36" s="227" t="str">
        <f>IF([2]数据总览!DT36="","",[2]数据总览!DT36)</f>
        <v/>
      </c>
      <c r="DU36" s="227" t="str">
        <f>IF([2]数据总览!DU36="","",[2]数据总览!DU36)</f>
        <v/>
      </c>
      <c r="DV36" s="227" t="str">
        <f>IF([2]数据总览!DV36="","",[2]数据总览!DV36)</f>
        <v/>
      </c>
      <c r="DW36" s="227" t="str">
        <f>IF([2]数据总览!DW36="","",[2]数据总览!DW36)</f>
        <v/>
      </c>
      <c r="DX36" s="227" t="str">
        <f>IF([2]数据总览!DX36="","",[2]数据总览!DX36)</f>
        <v/>
      </c>
      <c r="DY36" s="227" t="str">
        <f>IF([2]数据总览!DY36="","",[2]数据总览!DY36)</f>
        <v/>
      </c>
      <c r="DZ36" s="227" t="str">
        <f>IF([2]数据总览!DZ36="","",[2]数据总览!DZ36)</f>
        <v/>
      </c>
      <c r="EA36" s="227" t="str">
        <f>IF([2]数据总览!EA36="","",[2]数据总览!EA36)</f>
        <v/>
      </c>
      <c r="EB36" s="227" t="str">
        <f>IF([2]数据总览!EB36="","",[2]数据总览!EB36)</f>
        <v/>
      </c>
      <c r="EC36" s="227" t="str">
        <f>IF([2]数据总览!EC36="","",[2]数据总览!EC36)</f>
        <v/>
      </c>
      <c r="ED36" s="227" t="str">
        <f>IF([2]数据总览!ED36="","",[2]数据总览!ED36)</f>
        <v/>
      </c>
      <c r="EE36" s="227" t="str">
        <f>IF([2]数据总览!EE36="","",[2]数据总览!EE36)</f>
        <v/>
      </c>
      <c r="EF36" s="227" t="str">
        <f>IF([2]数据总览!EF36="","",[2]数据总览!EF36)</f>
        <v/>
      </c>
      <c r="EG36" s="227" t="str">
        <f>IF([2]数据总览!EG36="","",[2]数据总览!EG36)</f>
        <v/>
      </c>
      <c r="EH36" s="227" t="str">
        <f>IF([2]数据总览!EH36="","",[2]数据总览!EH36)</f>
        <v/>
      </c>
      <c r="EI36" s="227" t="str">
        <f>IF([2]数据总览!EI36="","",[2]数据总览!EI36)</f>
        <v/>
      </c>
      <c r="EJ36" s="227" t="str">
        <f>IF([2]数据总览!EJ36="","",[2]数据总览!EJ36)</f>
        <v/>
      </c>
      <c r="EK36" s="227" t="str">
        <f>IF([2]数据总览!EK36="","",[2]数据总览!EK36)</f>
        <v/>
      </c>
      <c r="EL36" s="227" t="str">
        <f>IF([2]数据总览!EL36="","",[2]数据总览!EL36)</f>
        <v/>
      </c>
      <c r="EM36" s="227" t="str">
        <f>IF([2]数据总览!EM36="","",[2]数据总览!EM36)</f>
        <v/>
      </c>
      <c r="EN36" s="227" t="str">
        <f>IF([2]数据总览!EN36="","",[2]数据总览!EN36)</f>
        <v/>
      </c>
      <c r="EO36" s="227" t="str">
        <f>IF([2]数据总览!EO36="","",[2]数据总览!EO36)</f>
        <v/>
      </c>
      <c r="EP36" s="227" t="str">
        <f>IF([2]数据总览!EP36="","",[2]数据总览!EP36)</f>
        <v/>
      </c>
      <c r="EQ36" s="227" t="str">
        <f>IF([2]数据总览!EQ36="","",[2]数据总览!EQ36)</f>
        <v/>
      </c>
      <c r="ER36" s="227" t="str">
        <f>IF([2]数据总览!ER36="","",[2]数据总览!ER36)</f>
        <v/>
      </c>
      <c r="ES36" s="227" t="str">
        <f>IF([2]数据总览!ES36="","",[2]数据总览!ES36)</f>
        <v/>
      </c>
      <c r="ET36" s="227" t="str">
        <f>IF([2]数据总览!ET36="","",[2]数据总览!ET36)</f>
        <v/>
      </c>
      <c r="EU36" s="227" t="str">
        <f>IF([2]数据总览!EU36="","",[2]数据总览!EU36)</f>
        <v/>
      </c>
      <c r="EV36" s="227" t="str">
        <f>IF([2]数据总览!EV36="","",[2]数据总览!EV36)</f>
        <v/>
      </c>
      <c r="EW36" s="227" t="str">
        <f>IF([2]数据总览!EW36="","",[2]数据总览!EW36)</f>
        <v/>
      </c>
      <c r="EX36" s="227" t="str">
        <f>IF([2]数据总览!EX36="","",[2]数据总览!EX36)</f>
        <v/>
      </c>
      <c r="EY36" s="227" t="str">
        <f>IF([2]数据总览!EY36="","",[2]数据总览!EY36)</f>
        <v/>
      </c>
      <c r="EZ36" s="227" t="str">
        <f>IF([2]数据总览!EZ36="","",[2]数据总览!EZ36)</f>
        <v/>
      </c>
      <c r="FA36" s="227" t="str">
        <f>IF([2]数据总览!FA36="","",[2]数据总览!FA36)</f>
        <v/>
      </c>
    </row>
    <row r="37" spans="1:157" ht="11.25">
      <c r="A37" s="227" t="str">
        <f>IF([2]数据总览!A37="","",[2]数据总览!A37)</f>
        <v/>
      </c>
      <c r="B37" s="227" t="str">
        <f>IF([2]数据总览!B37="","",[2]数据总览!B37)</f>
        <v/>
      </c>
      <c r="C37" s="227" t="str">
        <f>IF([2]数据总览!C37="","",[2]数据总览!C37)</f>
        <v>6星</v>
      </c>
      <c r="D37" s="227" t="str">
        <f>IF([2]数据总览!D37="","",[2]数据总览!D37)</f>
        <v/>
      </c>
      <c r="E37" s="227">
        <f>IF([2]数据总览!E37="","",[2]数据总览!E37)</f>
        <v>0.30499999999999999</v>
      </c>
      <c r="F37" s="227">
        <f>IF([2]数据总览!F37="","",[2]数据总览!F37)</f>
        <v>0.53500000000000003</v>
      </c>
      <c r="G37" s="227">
        <f>IF([2]数据总览!G37="","",[2]数据总览!G37)</f>
        <v>0.66</v>
      </c>
      <c r="H37" s="227">
        <f>IF([2]数据总览!H37="","",[2]数据总览!H37)</f>
        <v>0.81499999999999995</v>
      </c>
      <c r="I37" s="227" t="str">
        <f>IF([2]数据总览!I37="","",[2]数据总览!I37)</f>
        <v/>
      </c>
      <c r="J37" s="227"/>
      <c r="K37" s="227" t="str">
        <f>IF([2]数据总览!K37="","",[2]数据总览!K37)</f>
        <v/>
      </c>
      <c r="L37" s="227" t="str">
        <f>IF([2]数据总览!L37="","",[2]数据总览!L37)</f>
        <v/>
      </c>
      <c r="M37" s="227" t="str">
        <f>IF([2]数据总览!M37="","",[2]数据总览!M37)</f>
        <v/>
      </c>
      <c r="N37" s="227" t="str">
        <f>IF([2]数据总览!N37="","",[2]数据总览!N37)</f>
        <v/>
      </c>
      <c r="O37" s="227" t="str">
        <f>IF([2]数据总览!O37="","",[2]数据总览!O37)</f>
        <v/>
      </c>
      <c r="P37" s="227">
        <f>IF([2]数据总览!P37="","",[2]数据总览!P37)</f>
        <v>5.5</v>
      </c>
      <c r="Q37" s="227">
        <f>IF([2]数据总览!Q37="","",[2]数据总览!Q37)</f>
        <v>3.1882058235143571</v>
      </c>
      <c r="R37" s="227" t="str">
        <f>IF([2]数据总览!R37="","",[2]数据总览!R37)</f>
        <v/>
      </c>
      <c r="S37" s="227" t="str">
        <f>IF([2]数据总览!S37="","",[2]数据总览!S37)</f>
        <v/>
      </c>
      <c r="T37" s="227" t="str">
        <f>IF([2]数据总览!T37="","",[2]数据总览!T37)</f>
        <v/>
      </c>
      <c r="U37" s="227" t="str">
        <f>IF([2]数据总览!U37="","",[2]数据总览!U37)</f>
        <v/>
      </c>
      <c r="V37" s="227" t="str">
        <f>IF([2]数据总览!V37="","",[2]数据总览!V37)</f>
        <v/>
      </c>
      <c r="W37" s="227" t="str">
        <f>IF([2]数据总览!W37="","",[2]数据总览!W37)</f>
        <v/>
      </c>
      <c r="X37" s="227" t="str">
        <f>IF([2]数据总览!X37="","",[2]数据总览!X37)</f>
        <v/>
      </c>
      <c r="Y37" s="227" t="str">
        <f>IF([2]数据总览!Y37="","",[2]数据总览!Y37)</f>
        <v/>
      </c>
      <c r="Z37" s="227" t="str">
        <f>IF([2]数据总览!Z37="","",[2]数据总览!Z37)</f>
        <v/>
      </c>
      <c r="AA37" s="227">
        <f>IF([2]数据总览!AA37="","",[2]数据总览!AA37)</f>
        <v>32</v>
      </c>
      <c r="AB37" s="227">
        <f>IF([2]数据总览!AB37="","",[2]数据总览!AB37)</f>
        <v>3.5029451793003289E-3</v>
      </c>
      <c r="AC37" s="227">
        <f>IF([2]数据总览!AC37="","",[2]数据总览!AC37)</f>
        <v>0.44834715893771965</v>
      </c>
      <c r="AD37" s="227">
        <f>IF([2]数据总览!AD37="","",[2]数据总览!AD37)</f>
        <v>0.68593058344023616</v>
      </c>
      <c r="AE37" s="227">
        <f>IF([2]数据总览!AE37="","",[2]数据总览!AE37)</f>
        <v>0.62082071133337557</v>
      </c>
      <c r="AF37" s="227">
        <f>IF([2]数据总览!AF37="","",[2]数据总览!AF37)</f>
        <v>0.34595841397918381</v>
      </c>
      <c r="AG37" s="227">
        <f>IF([2]数据总览!AG37="","",[2]数据总览!AG37)</f>
        <v>0.31043394867214963</v>
      </c>
      <c r="AH37" s="227">
        <f>IF([2]数据总览!AH37="","",[2]数据总览!AH37)</f>
        <v>0.70555992197522155</v>
      </c>
      <c r="AI37" s="227">
        <f>IF([2]数据总览!AI37="","",[2]数据总览!AI37)</f>
        <v>0.70555992197522155</v>
      </c>
      <c r="AJ37" s="227" t="str">
        <f>IF([2]数据总览!AJ37="","",[2]数据总览!AJ37)</f>
        <v/>
      </c>
      <c r="AK37" s="227" t="str">
        <f>IF([2]数据总览!AK37="","",[2]数据总览!AK37)</f>
        <v/>
      </c>
      <c r="AL37" s="227" t="str">
        <f>IF([2]数据总览!AL37="","",[2]数据总览!AL37)</f>
        <v/>
      </c>
      <c r="AM37" s="227">
        <f>IF([2]数据总览!AM37="","",[2]数据总览!AM37)</f>
        <v>0.5</v>
      </c>
      <c r="AN37" s="227">
        <f>IF([2]数据总览!AN37="","",[2]数据总览!AN37)</f>
        <v>0.5</v>
      </c>
      <c r="AO37" s="227">
        <f>IF([2]数据总览!AO37="","",[2]数据总览!AO37)</f>
        <v>0.5</v>
      </c>
      <c r="AP37" s="227">
        <f>IF([2]数据总览!AP37="","",[2]数据总览!AP37)</f>
        <v>0.5</v>
      </c>
      <c r="AQ37" s="227">
        <f>IF([2]数据总览!AQ37="","",[2]数据总览!AQ37)</f>
        <v>0.5</v>
      </c>
      <c r="AR37" s="227">
        <f>IF([2]数据总览!AR37="","",[2]数据总览!AR37)</f>
        <v>0.5</v>
      </c>
      <c r="AS37" s="227">
        <f>IF([2]数据总览!AS37="","",[2]数据总览!AS37)</f>
        <v>0.5</v>
      </c>
      <c r="AT37" s="227">
        <f>IF([2]数据总览!AT37="","",[2]数据总览!AT37)</f>
        <v>0.5</v>
      </c>
      <c r="AU37" s="227" t="str">
        <f>IF([2]数据总览!AU37="","",[2]数据总览!AU37)</f>
        <v/>
      </c>
      <c r="AV37" s="227">
        <f>IF([2]数据总览!AV37="","",[2]数据总览!AV37)</f>
        <v>0.60667225546381132</v>
      </c>
      <c r="AW37" s="227">
        <f>IF([2]数据总览!AW37="","",[2]数据总览!AW37)</f>
        <v>0.58587998726376722</v>
      </c>
      <c r="AX37" s="227">
        <f>IF([2]数据总览!AX37="","",[2]数据总览!AX37)</f>
        <v>0.52861033206295727</v>
      </c>
      <c r="AY37" s="227">
        <f>IF([2]数据总览!AY37="","",[2]数据总览!AY37)</f>
        <v>0.56751638587932707</v>
      </c>
      <c r="AZ37" s="227">
        <f>IF([2]数据总览!AZ37="","",[2]数据总览!AZ37)</f>
        <v>0.61196106351745794</v>
      </c>
      <c r="BA37" s="227">
        <f>IF([2]数据总览!BA37="","",[2]数据总览!BA37)</f>
        <v>0.58727699192301963</v>
      </c>
      <c r="BB37" s="227">
        <f>IF([2]数据总览!BB37="","",[2]数据总览!BB37)</f>
        <v>0.52280206072247004</v>
      </c>
      <c r="BC37" s="227">
        <f>IF([2]数据总览!BC37="","",[2]数据总览!BC37)</f>
        <v>0.56888406107944001</v>
      </c>
      <c r="BD37" s="227" t="str">
        <f>IF([2]数据总览!BD37="","",[2]数据总览!BD37)</f>
        <v/>
      </c>
      <c r="BE37" s="227">
        <f>IF([2]数据总览!BE37="","",[2]数据总览!BE37)</f>
        <v>1</v>
      </c>
      <c r="BF37" s="227">
        <f>IF([2]数据总览!BF37="","",[2]数据总览!BF37)</f>
        <v>0.57486175040208387</v>
      </c>
      <c r="BG37" s="227">
        <f>IF([2]数据总览!BG37="","",[2]数据总览!BG37)</f>
        <v>0.59100448646241788</v>
      </c>
      <c r="BH37" s="227">
        <f>IF([2]数据总览!BH37="","",[2]数据总览!BH37)</f>
        <v>0.60447201200224898</v>
      </c>
      <c r="BI37" s="227">
        <f>IF([2]数据总览!BI37="","",[2]数据总览!BI37)</f>
        <v>0.44868636604202511</v>
      </c>
      <c r="BJ37" s="227">
        <f>IF([2]数据总览!BJ37="","",[2]数据总览!BJ37)</f>
        <v>0.57312872056842779</v>
      </c>
      <c r="BK37" s="227">
        <f>IF([2]数据总览!BK37="","",[2]数据总览!BK37)</f>
        <v>0.59830135226963832</v>
      </c>
      <c r="BL37" s="227">
        <f>IF([2]数据总览!BL37="","",[2]数据总览!BL37)</f>
        <v>0.60252386502199806</v>
      </c>
      <c r="BM37" s="227" t="str">
        <f>IF([2]数据总览!BM37="","",[2]数据总览!BM37)</f>
        <v/>
      </c>
      <c r="BN37" s="227">
        <f>IF([2]数据总览!BN37="","",[2]数据总览!BN37)</f>
        <v>239.15929315696792</v>
      </c>
      <c r="BO37" s="227">
        <f>IF([2]数据总览!BO37="","",[2]数据总览!BO37)</f>
        <v>132.39668185494727</v>
      </c>
      <c r="BP37" s="227">
        <f>IF([2]数据总览!BP37="","",[2]数据总览!BP37)</f>
        <v>75.376659974343312</v>
      </c>
      <c r="BQ37" s="227">
        <f>IF([2]数据总览!BQ37="","",[2]数据总览!BQ37)</f>
        <v>91.00302927998986</v>
      </c>
      <c r="BR37" s="227" t="str">
        <f>IF([2]数据总览!BR37="","",[2]数据总览!BR37)</f>
        <v/>
      </c>
      <c r="BS37" s="227">
        <f>IF([2]数据总览!BS37="","",[2]数据总览!BS37)</f>
        <v>4.1193000996056846</v>
      </c>
      <c r="BT37" s="227">
        <f>IF([2]数据总览!BT37="","",[2]数据总览!BT37)</f>
        <v>2.8358571492855984</v>
      </c>
      <c r="BU37" s="227">
        <f>IF([2]数据总览!BU37="","",[2]数据总览!BU37)</f>
        <v>2.2029425175995998</v>
      </c>
      <c r="BV37" s="227">
        <f>IF([2]数据总览!BV37="","",[2]数据总览!BV37)</f>
        <v>2.5193998334425993</v>
      </c>
      <c r="BW37" s="227" t="str">
        <f>IF([2]数据总览!BW37="","",[2]数据总览!BW37)</f>
        <v/>
      </c>
      <c r="BX37" s="227" t="str">
        <f>IF([2]数据总览!BX37="","",[2]数据总览!BX37)</f>
        <v/>
      </c>
      <c r="BY37" s="227" t="str">
        <f>IF([2]数据总览!BY37="","",[2]数据总览!BY37)</f>
        <v/>
      </c>
      <c r="BZ37" s="227" t="str">
        <f>IF([2]数据总览!BZ37="","",[2]数据总览!BZ37)</f>
        <v/>
      </c>
      <c r="CA37" s="227" t="str">
        <f>IF([2]数据总览!CA37="","",[2]数据总览!CA37)</f>
        <v/>
      </c>
      <c r="CB37" s="227" t="str">
        <f>IF([2]数据总览!CB37="","",[2]数据总览!CB37)</f>
        <v>输出</v>
      </c>
      <c r="CC37" s="227" t="str">
        <f>IF([2]数据总览!CC37="","",[2]数据总览!CC37)</f>
        <v>3.08641975308642E-05,4.16666666666667E-05,5.55555555555556E-05,6.41025641025641E-05,5.20833333333333E-05,5.20833333333333E-05,5.20833333333333E-05,5.20833333333333E-05</v>
      </c>
      <c r="CD37" s="227" t="str">
        <f>IF([2]数据总览!CD37="","",[2]数据总览!CD37)</f>
        <v/>
      </c>
      <c r="CE37" s="227" t="str">
        <f>IF([2]数据总览!CE37="","",[2]数据总览!CE37)</f>
        <v/>
      </c>
      <c r="CF37" s="227" t="str">
        <f>IF([2]数据总览!CF37="","",[2]数据总览!CF37)</f>
        <v/>
      </c>
      <c r="CG37" s="227" t="str">
        <f>IF([2]数据总览!CG37="","",[2]数据总览!CG37)</f>
        <v/>
      </c>
      <c r="CH37" s="227" t="str">
        <f>IF([2]数据总览!CH37="","",[2]数据总览!CH37)</f>
        <v/>
      </c>
      <c r="CI37" s="227" t="str">
        <f>IF([2]数据总览!CI37="","",[2]数据总览!CI37)</f>
        <v/>
      </c>
      <c r="CJ37" s="227" t="str">
        <f>IF([2]数据总览!CJ37="","",[2]数据总览!CJ37)</f>
        <v/>
      </c>
      <c r="CK37" s="227" t="str">
        <f>IF([2]数据总览!CK37="","",[2]数据总览!CK37)</f>
        <v/>
      </c>
      <c r="CL37" s="227" t="str">
        <f>IF([2]数据总览!CL37="","",[2]数据总览!CL37)</f>
        <v/>
      </c>
      <c r="CM37" s="227" t="str">
        <f>IF([2]数据总览!CM37="","",[2]数据总览!CM37)</f>
        <v/>
      </c>
      <c r="CN37" s="227" t="str">
        <f>IF([2]数据总览!CN37="","",[2]数据总览!CN37)</f>
        <v/>
      </c>
      <c r="CO37" s="227" t="str">
        <f>IF([2]数据总览!CO37="","",[2]数据总览!CO37)</f>
        <v/>
      </c>
      <c r="CP37" s="227" t="str">
        <f>IF([2]数据总览!CP37="","",[2]数据总览!CP37)</f>
        <v/>
      </c>
      <c r="CQ37" s="227" t="str">
        <f>IF([2]数据总览!CQ37="","",[2]数据总览!CQ37)</f>
        <v/>
      </c>
      <c r="CR37" s="227" t="str">
        <f>IF([2]数据总览!CR37="","",[2]数据总览!CR37)</f>
        <v/>
      </c>
      <c r="CS37" s="227" t="str">
        <f>IF([2]数据总览!CS37="","",[2]数据总览!CS37)</f>
        <v/>
      </c>
      <c r="CT37" s="227" t="str">
        <f>IF([2]数据总览!CT37="","",[2]数据总览!CT37)</f>
        <v/>
      </c>
      <c r="CU37" s="227" t="str">
        <f>IF([2]数据总览!CU37="","",[2]数据总览!CU37)</f>
        <v/>
      </c>
      <c r="CV37" s="227" t="str">
        <f>IF([2]数据总览!CV37="","",[2]数据总览!CV37)</f>
        <v>枪兵</v>
      </c>
      <c r="CW37" s="227">
        <f>IF([2]数据总览!CW37="","",[2]数据总览!CW37)</f>
        <v>171.60000000000002</v>
      </c>
      <c r="CX37" s="227">
        <f>IF([2]数据总览!CX37="","",[2]数据总览!CX37)</f>
        <v>5.1840000000000002</v>
      </c>
      <c r="CY37" s="227" t="str">
        <f>IF([2]数据总览!CY37="","",[2]数据总览!CY37)</f>
        <v/>
      </c>
      <c r="CZ37" s="227" t="str">
        <f>IF([2]数据总览!CZ37="","",[2]数据总览!CZ37)</f>
        <v>枪兵</v>
      </c>
      <c r="DA37" s="227">
        <f>IF([2]数据总览!DA37="","",[2]数据总览!DA37)</f>
        <v>156</v>
      </c>
      <c r="DB37" s="227">
        <f>IF([2]数据总览!DB37="","",[2]数据总览!DB37)</f>
        <v>5.1840000000000002</v>
      </c>
      <c r="DC37" s="227" t="str">
        <f>IF([2]数据总览!DC37="","",[2]数据总览!DC37)</f>
        <v/>
      </c>
      <c r="DD37" s="227" t="str">
        <f>IF([2]数据总览!DD37="","",[2]数据总览!DD37)</f>
        <v/>
      </c>
      <c r="DE37" s="227" t="str">
        <f>IF([2]数据总览!DE37="","",[2]数据总览!DE37)</f>
        <v/>
      </c>
      <c r="DF37" s="227" t="str">
        <f>IF([2]数据总览!DF37="","",[2]数据总览!DF37)</f>
        <v/>
      </c>
      <c r="DG37" s="227" t="str">
        <f>IF([2]数据总览!DG37="","",[2]数据总览!DG37)</f>
        <v/>
      </c>
      <c r="DH37" s="227" t="str">
        <f>IF([2]数据总览!DH37="","",[2]数据总览!DH37)</f>
        <v/>
      </c>
      <c r="DI37" s="227" t="str">
        <f>IF([2]数据总览!DI37="","",[2]数据总览!DI37)</f>
        <v/>
      </c>
      <c r="DJ37" s="227" t="str">
        <f>IF([2]数据总览!DJ37="","",[2]数据总览!DJ37)</f>
        <v/>
      </c>
      <c r="DK37" s="227" t="str">
        <f>IF([2]数据总览!DK37="","",[2]数据总览!DK37)</f>
        <v/>
      </c>
      <c r="DL37" s="227" t="str">
        <f>IF([2]数据总览!DL37="","",[2]数据总览!DL37)</f>
        <v/>
      </c>
      <c r="DM37" s="227" t="str">
        <f>IF([2]数据总览!DM37="","",[2]数据总览!DM37)</f>
        <v/>
      </c>
      <c r="DN37" s="227" t="str">
        <f>IF([2]数据总览!DN37="","",[2]数据总览!DN37)</f>
        <v/>
      </c>
      <c r="DO37" s="227" t="str">
        <f>IF([2]数据总览!DO37="","",[2]数据总览!DO37)</f>
        <v/>
      </c>
      <c r="DP37" s="227" t="str">
        <f>IF([2]数据总览!DP37="","",[2]数据总览!DP37)</f>
        <v/>
      </c>
      <c r="DQ37" s="227" t="str">
        <f>IF([2]数据总览!DQ37="","",[2]数据总览!DQ37)</f>
        <v/>
      </c>
      <c r="DR37" s="227" t="str">
        <f>IF([2]数据总览!DR37="","",[2]数据总览!DR37)</f>
        <v/>
      </c>
      <c r="DS37" s="227" t="str">
        <f>IF([2]数据总览!DS37="","",[2]数据总览!DS37)</f>
        <v/>
      </c>
      <c r="DT37" s="227" t="str">
        <f>IF([2]数据总览!DT37="","",[2]数据总览!DT37)</f>
        <v/>
      </c>
      <c r="DU37" s="227" t="str">
        <f>IF([2]数据总览!DU37="","",[2]数据总览!DU37)</f>
        <v/>
      </c>
      <c r="DV37" s="227" t="str">
        <f>IF([2]数据总览!DV37="","",[2]数据总览!DV37)</f>
        <v/>
      </c>
      <c r="DW37" s="227" t="str">
        <f>IF([2]数据总览!DW37="","",[2]数据总览!DW37)</f>
        <v/>
      </c>
      <c r="DX37" s="227" t="str">
        <f>IF([2]数据总览!DX37="","",[2]数据总览!DX37)</f>
        <v/>
      </c>
      <c r="DY37" s="227" t="str">
        <f>IF([2]数据总览!DY37="","",[2]数据总览!DY37)</f>
        <v/>
      </c>
      <c r="DZ37" s="227" t="str">
        <f>IF([2]数据总览!DZ37="","",[2]数据总览!DZ37)</f>
        <v/>
      </c>
      <c r="EA37" s="227" t="str">
        <f>IF([2]数据总览!EA37="","",[2]数据总览!EA37)</f>
        <v/>
      </c>
      <c r="EB37" s="227" t="str">
        <f>IF([2]数据总览!EB37="","",[2]数据总览!EB37)</f>
        <v/>
      </c>
      <c r="EC37" s="227" t="str">
        <f>IF([2]数据总览!EC37="","",[2]数据总览!EC37)</f>
        <v/>
      </c>
      <c r="ED37" s="227" t="str">
        <f>IF([2]数据总览!ED37="","",[2]数据总览!ED37)</f>
        <v/>
      </c>
      <c r="EE37" s="227" t="str">
        <f>IF([2]数据总览!EE37="","",[2]数据总览!EE37)</f>
        <v/>
      </c>
      <c r="EF37" s="227" t="str">
        <f>IF([2]数据总览!EF37="","",[2]数据总览!EF37)</f>
        <v/>
      </c>
      <c r="EG37" s="227" t="str">
        <f>IF([2]数据总览!EG37="","",[2]数据总览!EG37)</f>
        <v/>
      </c>
      <c r="EH37" s="227" t="str">
        <f>IF([2]数据总览!EH37="","",[2]数据总览!EH37)</f>
        <v/>
      </c>
      <c r="EI37" s="227" t="str">
        <f>IF([2]数据总览!EI37="","",[2]数据总览!EI37)</f>
        <v/>
      </c>
      <c r="EJ37" s="227" t="str">
        <f>IF([2]数据总览!EJ37="","",[2]数据总览!EJ37)</f>
        <v/>
      </c>
      <c r="EK37" s="227" t="str">
        <f>IF([2]数据总览!EK37="","",[2]数据总览!EK37)</f>
        <v/>
      </c>
      <c r="EL37" s="227" t="str">
        <f>IF([2]数据总览!EL37="","",[2]数据总览!EL37)</f>
        <v/>
      </c>
      <c r="EM37" s="227" t="str">
        <f>IF([2]数据总览!EM37="","",[2]数据总览!EM37)</f>
        <v/>
      </c>
      <c r="EN37" s="227" t="str">
        <f>IF([2]数据总览!EN37="","",[2]数据总览!EN37)</f>
        <v/>
      </c>
      <c r="EO37" s="227" t="str">
        <f>IF([2]数据总览!EO37="","",[2]数据总览!EO37)</f>
        <v/>
      </c>
      <c r="EP37" s="227" t="str">
        <f>IF([2]数据总览!EP37="","",[2]数据总览!EP37)</f>
        <v/>
      </c>
      <c r="EQ37" s="227" t="str">
        <f>IF([2]数据总览!EQ37="","",[2]数据总览!EQ37)</f>
        <v/>
      </c>
      <c r="ER37" s="227" t="str">
        <f>IF([2]数据总览!ER37="","",[2]数据总览!ER37)</f>
        <v/>
      </c>
      <c r="ES37" s="227" t="str">
        <f>IF([2]数据总览!ES37="","",[2]数据总览!ES37)</f>
        <v/>
      </c>
      <c r="ET37" s="227" t="str">
        <f>IF([2]数据总览!ET37="","",[2]数据总览!ET37)</f>
        <v/>
      </c>
      <c r="EU37" s="227" t="str">
        <f>IF([2]数据总览!EU37="","",[2]数据总览!EU37)</f>
        <v/>
      </c>
      <c r="EV37" s="227" t="str">
        <f>IF([2]数据总览!EV37="","",[2]数据总览!EV37)</f>
        <v/>
      </c>
      <c r="EW37" s="227" t="str">
        <f>IF([2]数据总览!EW37="","",[2]数据总览!EW37)</f>
        <v/>
      </c>
      <c r="EX37" s="227" t="str">
        <f>IF([2]数据总览!EX37="","",[2]数据总览!EX37)</f>
        <v/>
      </c>
      <c r="EY37" s="227" t="str">
        <f>IF([2]数据总览!EY37="","",[2]数据总览!EY37)</f>
        <v/>
      </c>
      <c r="EZ37" s="227" t="str">
        <f>IF([2]数据总览!EZ37="","",[2]数据总览!EZ37)</f>
        <v/>
      </c>
      <c r="FA37" s="227" t="str">
        <f>IF([2]数据总览!FA37="","",[2]数据总览!FA37)</f>
        <v/>
      </c>
    </row>
    <row r="38" spans="1:157" ht="11.25">
      <c r="A38" s="227" t="str">
        <f>IF([2]数据总览!A38="","",[2]数据总览!A38)</f>
        <v/>
      </c>
      <c r="B38" s="227" t="str">
        <f>IF([2]数据总览!B38="","",[2]数据总览!B38)</f>
        <v>当前满星</v>
      </c>
      <c r="C38" s="227" t="str">
        <f>IF([2]数据总览!C38="","",[2]数据总览!C38)</f>
        <v>7星</v>
      </c>
      <c r="D38" s="227" t="str">
        <f>IF([2]数据总览!D38="","",[2]数据总览!D38)</f>
        <v/>
      </c>
      <c r="E38" s="227">
        <f>IF([2]数据总览!E38="","",[2]数据总览!E38)</f>
        <v>0.34749999999999998</v>
      </c>
      <c r="F38" s="227">
        <f>IF([2]数据总览!F38="","",[2]数据总览!F38)</f>
        <v>0.60750000000000004</v>
      </c>
      <c r="G38" s="227">
        <f>IF([2]数据总览!G38="","",[2]数据总览!G38)</f>
        <v>0.745</v>
      </c>
      <c r="H38" s="227">
        <f>IF([2]数据总览!H38="","",[2]数据总览!H38)</f>
        <v>0.91749999999999998</v>
      </c>
      <c r="I38" s="227" t="str">
        <f>IF([2]数据总览!I38="","",[2]数据总览!I38)</f>
        <v/>
      </c>
      <c r="J38" s="227"/>
      <c r="K38" s="227" t="str">
        <f>IF([2]数据总览!K38="","",[2]数据总览!K38)</f>
        <v/>
      </c>
      <c r="L38" s="227" t="str">
        <f>IF([2]数据总览!L38="","",[2]数据总览!L38)</f>
        <v/>
      </c>
      <c r="M38" s="227" t="str">
        <f>IF([2]数据总览!M38="","",[2]数据总览!M38)</f>
        <v/>
      </c>
      <c r="N38" s="227" t="str">
        <f>IF([2]数据总览!N38="","",[2]数据总览!N38)</f>
        <v/>
      </c>
      <c r="O38" s="227" t="str">
        <f>IF([2]数据总览!O38="","",[2]数据总览!O38)</f>
        <v/>
      </c>
      <c r="P38" s="227">
        <f>IF([2]数据总览!P38="","",[2]数据总览!P38)</f>
        <v>6</v>
      </c>
      <c r="Q38" s="227">
        <f>IF([2]数据总览!Q38="","",[2]数据总览!Q38)</f>
        <v>3.1882058235143571</v>
      </c>
      <c r="R38" s="227" t="str">
        <f>IF([2]数据总览!R38="","",[2]数据总览!R38)</f>
        <v/>
      </c>
      <c r="S38" s="227" t="str">
        <f>IF([2]数据总览!S38="","",[2]数据总览!S38)</f>
        <v/>
      </c>
      <c r="T38" s="227" t="str">
        <f>IF([2]数据总览!T38="","",[2]数据总览!T38)</f>
        <v/>
      </c>
      <c r="U38" s="227" t="str">
        <f>IF([2]数据总览!U38="","",[2]数据总览!U38)</f>
        <v/>
      </c>
      <c r="V38" s="227" t="str">
        <f>IF([2]数据总览!V38="","",[2]数据总览!V38)</f>
        <v/>
      </c>
      <c r="W38" s="227" t="str">
        <f>IF([2]数据总览!W38="","",[2]数据总览!W38)</f>
        <v/>
      </c>
      <c r="X38" s="227" t="str">
        <f>IF([2]数据总览!X38="","",[2]数据总览!X38)</f>
        <v/>
      </c>
      <c r="Y38" s="227" t="str">
        <f>IF([2]数据总览!Y38="","",[2]数据总览!Y38)</f>
        <v/>
      </c>
      <c r="Z38" s="227" t="str">
        <f>IF([2]数据总览!Z38="","",[2]数据总览!Z38)</f>
        <v/>
      </c>
      <c r="AA38" s="227">
        <f>IF([2]数据总览!AA38="","",[2]数据总览!AA38)</f>
        <v>33</v>
      </c>
      <c r="AB38" s="227">
        <f>IF([2]数据总览!AB38="","",[2]数据总览!AB38)</f>
        <v>0</v>
      </c>
      <c r="AC38" s="227">
        <f>IF([2]数据总览!AC38="","",[2]数据总览!AC38)</f>
        <v>0.43497137600317287</v>
      </c>
      <c r="AD38" s="227">
        <f>IF([2]数据总览!AD38="","",[2]数据总览!AD38)</f>
        <v>0.67143204468874451</v>
      </c>
      <c r="AE38" s="227">
        <f>IF([2]数据总览!AE38="","",[2]数据总览!AE38)</f>
        <v>0.59334726619902545</v>
      </c>
      <c r="AF38" s="227">
        <f>IF([2]数据总览!AF38="","",[2]数据总览!AF38)</f>
        <v>0.33479732689335401</v>
      </c>
      <c r="AG38" s="227">
        <f>IF([2]数据总览!AG38="","",[2]数据总览!AG38)</f>
        <v>0.29371422000396608</v>
      </c>
      <c r="AH38" s="227">
        <f>IF([2]数据总览!AH38="","",[2]数据总览!AH38)</f>
        <v>0.69196754189569809</v>
      </c>
      <c r="AI38" s="227">
        <f>IF([2]数据总览!AI38="","",[2]数据总览!AI38)</f>
        <v>0.69196754189569809</v>
      </c>
      <c r="AJ38" s="227" t="str">
        <f>IF([2]数据总览!AJ38="","",[2]数据总览!AJ38)</f>
        <v/>
      </c>
      <c r="AK38" s="227" t="str">
        <f>IF([2]数据总览!AK38="","",[2]数据总览!AK38)</f>
        <v/>
      </c>
      <c r="AL38" s="227" t="str">
        <f>IF([2]数据总览!AL38="","",[2]数据总览!AL38)</f>
        <v/>
      </c>
      <c r="AM38" s="227">
        <f>IF([2]数据总览!AM38="","",[2]数据总览!AM38)</f>
        <v>0</v>
      </c>
      <c r="AN38" s="227">
        <f>IF([2]数据总览!AN38="","",[2]数据总览!AN38)</f>
        <v>0.5</v>
      </c>
      <c r="AO38" s="227">
        <f>IF([2]数据总览!AO38="","",[2]数据总览!AO38)</f>
        <v>0.5</v>
      </c>
      <c r="AP38" s="227">
        <f>IF([2]数据总览!AP38="","",[2]数据总览!AP38)</f>
        <v>0.5</v>
      </c>
      <c r="AQ38" s="227">
        <f>IF([2]数据总览!AQ38="","",[2]数据总览!AQ38)</f>
        <v>0</v>
      </c>
      <c r="AR38" s="227">
        <f>IF([2]数据总览!AR38="","",[2]数据总览!AR38)</f>
        <v>0.5</v>
      </c>
      <c r="AS38" s="227">
        <f>IF([2]数据总览!AS38="","",[2]数据总览!AS38)</f>
        <v>0.5</v>
      </c>
      <c r="AT38" s="227">
        <f>IF([2]数据总览!AT38="","",[2]数据总览!AT38)</f>
        <v>0.5</v>
      </c>
      <c r="AU38" s="227" t="str">
        <f>IF([2]数据总览!AU38="","",[2]数据总览!AU38)</f>
        <v/>
      </c>
      <c r="AV38" s="227">
        <f>IF([2]数据总览!AV38="","",[2]数据总览!AV38)</f>
        <v>0.60667225546381132</v>
      </c>
      <c r="AW38" s="227">
        <f>IF([2]数据总览!AW38="","",[2]数据总览!AW38)</f>
        <v>0.5221539942594694</v>
      </c>
      <c r="AX38" s="227">
        <f>IF([2]数据总览!AX38="","",[2]数据总览!AX38)</f>
        <v>0.5180244891579544</v>
      </c>
      <c r="AY38" s="227">
        <f>IF([2]数据总览!AY38="","",[2]数据总览!AY38)</f>
        <v>0.52823163334837342</v>
      </c>
      <c r="AZ38" s="227">
        <f>IF([2]数据总览!AZ38="","",[2]数据总览!AZ38)</f>
        <v>0.61196106351745794</v>
      </c>
      <c r="BA38" s="227">
        <f>IF([2]数据总览!BA38="","",[2]数据总览!BA38)</f>
        <v>0.52387357376290822</v>
      </c>
      <c r="BB38" s="227">
        <f>IF([2]数据总览!BB38="","",[2]数据总览!BB38)</f>
        <v>0.51202221522170555</v>
      </c>
      <c r="BC38" s="227">
        <f>IF([2]数据总览!BC38="","",[2]数据总览!BC38)</f>
        <v>0.52978106956827375</v>
      </c>
      <c r="BD38" s="227" t="str">
        <f>IF([2]数据总览!BD38="","",[2]数据总览!BD38)</f>
        <v/>
      </c>
      <c r="BE38" s="227">
        <f>IF([2]数据总览!BE38="","",[2]数据总览!BE38)</f>
        <v>1.0230546560414318</v>
      </c>
      <c r="BF38" s="227">
        <f>IF([2]数据总览!BF38="","",[2]数据总览!BF38)</f>
        <v>0.58641987889122793</v>
      </c>
      <c r="BG38" s="227">
        <f>IF([2]数据总览!BG38="","",[2]数据总览!BG38)</f>
        <v>0.60330517534443051</v>
      </c>
      <c r="BH38" s="227">
        <f>IF([2]数据总览!BH38="","",[2]数据总览!BH38)</f>
        <v>0.61659259625907292</v>
      </c>
      <c r="BI38" s="227">
        <f>IF([2]数据总览!BI38="","",[2]数据总览!BI38)</f>
        <v>0.45908851007896812</v>
      </c>
      <c r="BJ38" s="227">
        <f>IF([2]数据总览!BJ38="","",[2]数据总览!BJ38)</f>
        <v>0.58468041875577659</v>
      </c>
      <c r="BK38" s="227">
        <f>IF([2]数据总览!BK38="","",[2]数据总览!BK38)</f>
        <v>0.61065377063991666</v>
      </c>
      <c r="BL38" s="227">
        <f>IF([2]数据总览!BL38="","",[2]数据总览!BL38)</f>
        <v>0.61463218447105028</v>
      </c>
      <c r="BM38" s="227" t="str">
        <f>IF([2]数据总览!BM38="","",[2]数据总览!BM38)</f>
        <v/>
      </c>
      <c r="BN38" s="227">
        <f>IF([2]数据总览!BN38="","",[2]数据总览!BN38)</f>
        <v>240</v>
      </c>
      <c r="BO38" s="227">
        <f>IF([2]数据总览!BO38="","",[2]数据总览!BO38)</f>
        <v>135.60686975923852</v>
      </c>
      <c r="BP38" s="227">
        <f>IF([2]数据总览!BP38="","",[2]数据总览!BP38)</f>
        <v>78.856309274701317</v>
      </c>
      <c r="BQ38" s="227">
        <f>IF([2]数据总览!BQ38="","",[2]数据总览!BQ38)</f>
        <v>97.596656112233887</v>
      </c>
      <c r="BR38" s="227" t="str">
        <f>IF([2]数据总览!BR38="","",[2]数据总览!BR38)</f>
        <v/>
      </c>
      <c r="BS38" s="227">
        <f>IF([2]数据总览!BS38="","",[2]数据总览!BS38)</f>
        <v>4.0665620614080327</v>
      </c>
      <c r="BT38" s="227">
        <f>IF([2]数据总览!BT38="","",[2]数据总览!BT38)</f>
        <v>2.4411143077565782</v>
      </c>
      <c r="BU38" s="227">
        <f>IF([2]数据总览!BU38="","",[2]数据总览!BU38)</f>
        <v>2.1482484269517519</v>
      </c>
      <c r="BV38" s="227">
        <f>IF([2]数据总览!BV38="","",[2]数据总览!BV38)</f>
        <v>2.2946813673541651</v>
      </c>
      <c r="BW38" s="227" t="str">
        <f>IF([2]数据总览!BW38="","",[2]数据总览!BW38)</f>
        <v/>
      </c>
      <c r="BX38" s="227" t="str">
        <f>IF([2]数据总览!BX38="","",[2]数据总览!BX38)</f>
        <v/>
      </c>
      <c r="BY38" s="227" t="str">
        <f>IF([2]数据总览!BY38="","",[2]数据总览!BY38)</f>
        <v/>
      </c>
      <c r="BZ38" s="227" t="str">
        <f>IF([2]数据总览!BZ38="","",[2]数据总览!BZ38)</f>
        <v/>
      </c>
      <c r="CA38" s="227" t="str">
        <f>IF([2]数据总览!CA38="","",[2]数据总览!CA38)</f>
        <v/>
      </c>
      <c r="CB38" s="227" t="str">
        <f>IF([2]数据总览!CB38="","",[2]数据总览!CB38)</f>
        <v>士气</v>
      </c>
      <c r="CC38" s="227" t="str">
        <f>IF([2]数据总览!CC38="","",[2]数据总览!CC38)</f>
        <v>1.74186215651222E-03,6.53094545767701E-03,3.15740649378723E-03,2.26655964408658E-03,1.74186215651222E-03,6.53094545767701E-03,3.15740649378723E-03,2.26655964408658E-03</v>
      </c>
      <c r="CD38" s="227" t="str">
        <f>IF([2]数据总览!CD38="","",[2]数据总览!CD38)</f>
        <v/>
      </c>
      <c r="CE38" s="227" t="str">
        <f>IF([2]数据总览!CE38="","",[2]数据总览!CE38)</f>
        <v/>
      </c>
      <c r="CF38" s="227" t="str">
        <f>IF([2]数据总览!CF38="","",[2]数据总览!CF38)</f>
        <v/>
      </c>
      <c r="CG38" s="227" t="str">
        <f>IF([2]数据总览!CG38="","",[2]数据总览!CG38)</f>
        <v/>
      </c>
      <c r="CH38" s="227" t="str">
        <f>IF([2]数据总览!CH38="","",[2]数据总览!CH38)</f>
        <v/>
      </c>
      <c r="CI38" s="227" t="str">
        <f>IF([2]数据总览!CI38="","",[2]数据总览!CI38)</f>
        <v/>
      </c>
      <c r="CJ38" s="227" t="str">
        <f>IF([2]数据总览!CJ38="","",[2]数据总览!CJ38)</f>
        <v/>
      </c>
      <c r="CK38" s="227" t="str">
        <f>IF([2]数据总览!CK38="","",[2]数据总览!CK38)</f>
        <v/>
      </c>
      <c r="CL38" s="227" t="str">
        <f>IF([2]数据总览!CL38="","",[2]数据总览!CL38)</f>
        <v/>
      </c>
      <c r="CM38" s="227" t="str">
        <f>IF([2]数据总览!CM38="","",[2]数据总览!CM38)</f>
        <v/>
      </c>
      <c r="CN38" s="227" t="str">
        <f>IF([2]数据总览!CN38="","",[2]数据总览!CN38)</f>
        <v/>
      </c>
      <c r="CO38" s="227" t="str">
        <f>IF([2]数据总览!CO38="","",[2]数据总览!CO38)</f>
        <v/>
      </c>
      <c r="CP38" s="227" t="str">
        <f>IF([2]数据总览!CP38="","",[2]数据总览!CP38)</f>
        <v/>
      </c>
      <c r="CQ38" s="227" t="str">
        <f>IF([2]数据总览!CQ38="","",[2]数据总览!CQ38)</f>
        <v/>
      </c>
      <c r="CR38" s="227" t="str">
        <f>IF([2]数据总览!CR38="","",[2]数据总览!CR38)</f>
        <v/>
      </c>
      <c r="CS38" s="227" t="str">
        <f>IF([2]数据总览!CS38="","",[2]数据总览!CS38)</f>
        <v/>
      </c>
      <c r="CT38" s="227" t="str">
        <f>IF([2]数据总览!CT38="","",[2]数据总览!CT38)</f>
        <v/>
      </c>
      <c r="CU38" s="227" t="str">
        <f>IF([2]数据总览!CU38="","",[2]数据总览!CU38)</f>
        <v/>
      </c>
      <c r="CV38" s="227" t="str">
        <f>IF([2]数据总览!CV38="","",[2]数据总览!CV38)</f>
        <v/>
      </c>
      <c r="CW38" s="227" t="str">
        <f>IF([2]数据总览!CW38="","",[2]数据总览!CW38)</f>
        <v/>
      </c>
      <c r="CX38" s="227" t="str">
        <f>IF([2]数据总览!CX38="","",[2]数据总览!CX38)</f>
        <v/>
      </c>
      <c r="CY38" s="227" t="str">
        <f>IF([2]数据总览!CY38="","",[2]数据总览!CY38)</f>
        <v/>
      </c>
      <c r="CZ38" s="227" t="str">
        <f>IF([2]数据总览!CZ38="","",[2]数据总览!CZ38)</f>
        <v/>
      </c>
      <c r="DA38" s="227" t="str">
        <f>IF([2]数据总览!DA38="","",[2]数据总览!DA38)</f>
        <v/>
      </c>
      <c r="DB38" s="227" t="str">
        <f>IF([2]数据总览!DB38="","",[2]数据总览!DB38)</f>
        <v/>
      </c>
      <c r="DC38" s="227" t="str">
        <f>IF([2]数据总览!DC38="","",[2]数据总览!DC38)</f>
        <v/>
      </c>
      <c r="DD38" s="227" t="str">
        <f>IF([2]数据总览!DD38="","",[2]数据总览!DD38)</f>
        <v/>
      </c>
      <c r="DE38" s="227" t="str">
        <f>IF([2]数据总览!DE38="","",[2]数据总览!DE38)</f>
        <v/>
      </c>
      <c r="DF38" s="227" t="str">
        <f>IF([2]数据总览!DF38="","",[2]数据总览!DF38)</f>
        <v/>
      </c>
      <c r="DG38" s="227" t="str">
        <f>IF([2]数据总览!DG38="","",[2]数据总览!DG38)</f>
        <v/>
      </c>
      <c r="DH38" s="227" t="str">
        <f>IF([2]数据总览!DH38="","",[2]数据总览!DH38)</f>
        <v/>
      </c>
      <c r="DI38" s="227" t="str">
        <f>IF([2]数据总览!DI38="","",[2]数据总览!DI38)</f>
        <v/>
      </c>
      <c r="DJ38" s="227" t="str">
        <f>IF([2]数据总览!DJ38="","",[2]数据总览!DJ38)</f>
        <v/>
      </c>
      <c r="DK38" s="227" t="str">
        <f>IF([2]数据总览!DK38="","",[2]数据总览!DK38)</f>
        <v/>
      </c>
      <c r="DL38" s="227" t="str">
        <f>IF([2]数据总览!DL38="","",[2]数据总览!DL38)</f>
        <v/>
      </c>
      <c r="DM38" s="227" t="str">
        <f>IF([2]数据总览!DM38="","",[2]数据总览!DM38)</f>
        <v/>
      </c>
      <c r="DN38" s="227" t="str">
        <f>IF([2]数据总览!DN38="","",[2]数据总览!DN38)</f>
        <v/>
      </c>
      <c r="DO38" s="227" t="str">
        <f>IF([2]数据总览!DO38="","",[2]数据总览!DO38)</f>
        <v/>
      </c>
      <c r="DP38" s="227" t="str">
        <f>IF([2]数据总览!DP38="","",[2]数据总览!DP38)</f>
        <v/>
      </c>
      <c r="DQ38" s="227" t="str">
        <f>IF([2]数据总览!DQ38="","",[2]数据总览!DQ38)</f>
        <v/>
      </c>
      <c r="DR38" s="227" t="str">
        <f>IF([2]数据总览!DR38="","",[2]数据总览!DR38)</f>
        <v/>
      </c>
      <c r="DS38" s="227" t="str">
        <f>IF([2]数据总览!DS38="","",[2]数据总览!DS38)</f>
        <v/>
      </c>
      <c r="DT38" s="227" t="str">
        <f>IF([2]数据总览!DT38="","",[2]数据总览!DT38)</f>
        <v/>
      </c>
      <c r="DU38" s="227" t="str">
        <f>IF([2]数据总览!DU38="","",[2]数据总览!DU38)</f>
        <v/>
      </c>
      <c r="DV38" s="227" t="str">
        <f>IF([2]数据总览!DV38="","",[2]数据总览!DV38)</f>
        <v/>
      </c>
      <c r="DW38" s="227" t="str">
        <f>IF([2]数据总览!DW38="","",[2]数据总览!DW38)</f>
        <v/>
      </c>
      <c r="DX38" s="227" t="str">
        <f>IF([2]数据总览!DX38="","",[2]数据总览!DX38)</f>
        <v/>
      </c>
      <c r="DY38" s="227" t="str">
        <f>IF([2]数据总览!DY38="","",[2]数据总览!DY38)</f>
        <v/>
      </c>
      <c r="DZ38" s="227" t="str">
        <f>IF([2]数据总览!DZ38="","",[2]数据总览!DZ38)</f>
        <v/>
      </c>
      <c r="EA38" s="227" t="str">
        <f>IF([2]数据总览!EA38="","",[2]数据总览!EA38)</f>
        <v/>
      </c>
      <c r="EB38" s="227" t="str">
        <f>IF([2]数据总览!EB38="","",[2]数据总览!EB38)</f>
        <v/>
      </c>
      <c r="EC38" s="227" t="str">
        <f>IF([2]数据总览!EC38="","",[2]数据总览!EC38)</f>
        <v/>
      </c>
      <c r="ED38" s="227" t="str">
        <f>IF([2]数据总览!ED38="","",[2]数据总览!ED38)</f>
        <v/>
      </c>
      <c r="EE38" s="227" t="str">
        <f>IF([2]数据总览!EE38="","",[2]数据总览!EE38)</f>
        <v/>
      </c>
      <c r="EF38" s="227" t="str">
        <f>IF([2]数据总览!EF38="","",[2]数据总览!EF38)</f>
        <v/>
      </c>
      <c r="EG38" s="227" t="str">
        <f>IF([2]数据总览!EG38="","",[2]数据总览!EG38)</f>
        <v/>
      </c>
      <c r="EH38" s="227" t="str">
        <f>IF([2]数据总览!EH38="","",[2]数据总览!EH38)</f>
        <v/>
      </c>
      <c r="EI38" s="227" t="str">
        <f>IF([2]数据总览!EI38="","",[2]数据总览!EI38)</f>
        <v/>
      </c>
      <c r="EJ38" s="227" t="str">
        <f>IF([2]数据总览!EJ38="","",[2]数据总览!EJ38)</f>
        <v/>
      </c>
      <c r="EK38" s="227" t="str">
        <f>IF([2]数据总览!EK38="","",[2]数据总览!EK38)</f>
        <v/>
      </c>
      <c r="EL38" s="227" t="str">
        <f>IF([2]数据总览!EL38="","",[2]数据总览!EL38)</f>
        <v/>
      </c>
      <c r="EM38" s="227" t="str">
        <f>IF([2]数据总览!EM38="","",[2]数据总览!EM38)</f>
        <v/>
      </c>
      <c r="EN38" s="227" t="str">
        <f>IF([2]数据总览!EN38="","",[2]数据总览!EN38)</f>
        <v/>
      </c>
      <c r="EO38" s="227" t="str">
        <f>IF([2]数据总览!EO38="","",[2]数据总览!EO38)</f>
        <v/>
      </c>
      <c r="EP38" s="227" t="str">
        <f>IF([2]数据总览!EP38="","",[2]数据总览!EP38)</f>
        <v/>
      </c>
      <c r="EQ38" s="227" t="str">
        <f>IF([2]数据总览!EQ38="","",[2]数据总览!EQ38)</f>
        <v/>
      </c>
      <c r="ER38" s="227" t="str">
        <f>IF([2]数据总览!ER38="","",[2]数据总览!ER38)</f>
        <v/>
      </c>
      <c r="ES38" s="227" t="str">
        <f>IF([2]数据总览!ES38="","",[2]数据总览!ES38)</f>
        <v/>
      </c>
      <c r="ET38" s="227" t="str">
        <f>IF([2]数据总览!ET38="","",[2]数据总览!ET38)</f>
        <v/>
      </c>
      <c r="EU38" s="227" t="str">
        <f>IF([2]数据总览!EU38="","",[2]数据总览!EU38)</f>
        <v/>
      </c>
      <c r="EV38" s="227" t="str">
        <f>IF([2]数据总览!EV38="","",[2]数据总览!EV38)</f>
        <v/>
      </c>
      <c r="EW38" s="227" t="str">
        <f>IF([2]数据总览!EW38="","",[2]数据总览!EW38)</f>
        <v/>
      </c>
      <c r="EX38" s="227" t="str">
        <f>IF([2]数据总览!EX38="","",[2]数据总览!EX38)</f>
        <v/>
      </c>
      <c r="EY38" s="227" t="str">
        <f>IF([2]数据总览!EY38="","",[2]数据总览!EY38)</f>
        <v/>
      </c>
      <c r="EZ38" s="227" t="str">
        <f>IF([2]数据总览!EZ38="","",[2]数据总览!EZ38)</f>
        <v/>
      </c>
      <c r="FA38" s="227" t="str">
        <f>IF([2]数据总览!FA38="","",[2]数据总览!FA38)</f>
        <v/>
      </c>
    </row>
    <row r="39" spans="1:157" ht="11.25">
      <c r="A39" s="227" t="str">
        <f>IF([2]数据总览!A39="","",[2]数据总览!A39)</f>
        <v/>
      </c>
      <c r="B39" s="227" t="str">
        <f>IF([2]数据总览!B39="","",[2]数据总览!B39)</f>
        <v/>
      </c>
      <c r="C39" s="227" t="str">
        <f>IF([2]数据总览!C39="","",[2]数据总览!C39)</f>
        <v>8星</v>
      </c>
      <c r="D39" s="227" t="str">
        <f>IF([2]数据总览!D39="","",[2]数据总览!D39)</f>
        <v/>
      </c>
      <c r="E39" s="227">
        <f>IF([2]数据总览!E39="","",[2]数据总览!E39)</f>
        <v>0.39</v>
      </c>
      <c r="F39" s="227">
        <f>IF([2]数据总览!F39="","",[2]数据总览!F39)</f>
        <v>0.68</v>
      </c>
      <c r="G39" s="227">
        <f>IF([2]数据总览!G39="","",[2]数据总览!G39)</f>
        <v>0.83</v>
      </c>
      <c r="H39" s="227">
        <f>IF([2]数据总览!H39="","",[2]数据总览!H39)</f>
        <v>1.02</v>
      </c>
      <c r="I39" s="227" t="str">
        <f>IF([2]数据总览!I39="","",[2]数据总览!I39)</f>
        <v/>
      </c>
      <c r="J39" s="227"/>
      <c r="K39" s="227" t="str">
        <f>IF([2]数据总览!K39="","",[2]数据总览!K39)</f>
        <v/>
      </c>
      <c r="L39" s="227" t="str">
        <f>IF([2]数据总览!L39="","",[2]数据总览!L39)</f>
        <v/>
      </c>
      <c r="M39" s="227" t="str">
        <f>IF([2]数据总览!M39="","",[2]数据总览!M39)</f>
        <v/>
      </c>
      <c r="N39" s="227" t="str">
        <f>IF([2]数据总览!N39="","",[2]数据总览!N39)</f>
        <v/>
      </c>
      <c r="O39" s="227" t="str">
        <f>IF([2]数据总览!O39="","",[2]数据总览!O39)</f>
        <v/>
      </c>
      <c r="P39" s="227">
        <f>IF([2]数据总览!P39="","",[2]数据总览!P39)</f>
        <v>6.5</v>
      </c>
      <c r="Q39" s="227">
        <f>IF([2]数据总览!Q39="","",[2]数据总览!Q39)</f>
        <v>3.1882058235143571</v>
      </c>
      <c r="R39" s="227" t="str">
        <f>IF([2]数据总览!R39="","",[2]数据总览!R39)</f>
        <v/>
      </c>
      <c r="S39" s="227" t="str">
        <f>IF([2]数据总览!S39="","",[2]数据总览!S39)</f>
        <v/>
      </c>
      <c r="T39" s="227" t="str">
        <f>IF([2]数据总览!T39="","",[2]数据总览!T39)</f>
        <v/>
      </c>
      <c r="U39" s="227" t="str">
        <f>IF([2]数据总览!U39="","",[2]数据总览!U39)</f>
        <v/>
      </c>
      <c r="V39" s="227" t="str">
        <f>IF([2]数据总览!V39="","",[2]数据总览!V39)</f>
        <v/>
      </c>
      <c r="W39" s="227" t="str">
        <f>IF([2]数据总览!W39="","",[2]数据总览!W39)</f>
        <v/>
      </c>
      <c r="X39" s="227" t="str">
        <f>IF([2]数据总览!X39="","",[2]数据总览!X39)</f>
        <v/>
      </c>
      <c r="Y39" s="227" t="str">
        <f>IF([2]数据总览!Y39="","",[2]数据总览!Y39)</f>
        <v/>
      </c>
      <c r="Z39" s="227" t="str">
        <f>IF([2]数据总览!Z39="","",[2]数据总览!Z39)</f>
        <v/>
      </c>
      <c r="AA39" s="227">
        <f>IF([2]数据总览!AA39="","",[2]数据总览!AA39)</f>
        <v>34</v>
      </c>
      <c r="AB39" s="227">
        <f>IF([2]数据总览!AB39="","",[2]数据总览!AB39)</f>
        <v>0</v>
      </c>
      <c r="AC39" s="227">
        <f>IF([2]数据总览!AC39="","",[2]数据总览!AC39)</f>
        <v>0.42180071984689632</v>
      </c>
      <c r="AD39" s="227">
        <f>IF([2]数据总览!AD39="","",[2]数据总览!AD39)</f>
        <v>0.65718812082327516</v>
      </c>
      <c r="AE39" s="227">
        <f>IF([2]数据总览!AE39="","",[2]数据总览!AE39)</f>
        <v>0.54807916969596515</v>
      </c>
      <c r="AF39" s="227">
        <f>IF([2]数据总览!AF39="","",[2]数据总览!AF39)</f>
        <v>0.31640716268898583</v>
      </c>
      <c r="AG39" s="227">
        <f>IF([2]数据总览!AG39="","",[2]数据总览!AG39)</f>
        <v>0.2772508998086205</v>
      </c>
      <c r="AH39" s="227">
        <f>IF([2]数据总览!AH39="","",[2]数据总览!AH39)</f>
        <v>0.67861386327182061</v>
      </c>
      <c r="AI39" s="227">
        <f>IF([2]数据总览!AI39="","",[2]数据总览!AI39)</f>
        <v>0.67861386327182061</v>
      </c>
      <c r="AJ39" s="227" t="str">
        <f>IF([2]数据总览!AJ39="","",[2]数据总览!AJ39)</f>
        <v/>
      </c>
      <c r="AK39" s="227" t="str">
        <f>IF([2]数据总览!AK39="","",[2]数据总览!AK39)</f>
        <v/>
      </c>
      <c r="AL39" s="227" t="str">
        <f>IF([2]数据总览!AL39="","",[2]数据总览!AL39)</f>
        <v/>
      </c>
      <c r="AM39" s="227">
        <f>IF([2]数据总览!AM39="","",[2]数据总览!AM39)</f>
        <v>0</v>
      </c>
      <c r="AN39" s="227">
        <f>IF([2]数据总览!AN39="","",[2]数据总览!AN39)</f>
        <v>0.5</v>
      </c>
      <c r="AO39" s="227">
        <f>IF([2]数据总览!AO39="","",[2]数据总览!AO39)</f>
        <v>0.5</v>
      </c>
      <c r="AP39" s="227">
        <f>IF([2]数据总览!AP39="","",[2]数据总览!AP39)</f>
        <v>0.5</v>
      </c>
      <c r="AQ39" s="227">
        <f>IF([2]数据总览!AQ39="","",[2]数据总览!AQ39)</f>
        <v>0</v>
      </c>
      <c r="AR39" s="227">
        <f>IF([2]数据总览!AR39="","",[2]数据总览!AR39)</f>
        <v>0.5</v>
      </c>
      <c r="AS39" s="227">
        <f>IF([2]数据总览!AS39="","",[2]数据总览!AS39)</f>
        <v>0.5</v>
      </c>
      <c r="AT39" s="227">
        <f>IF([2]数据总览!AT39="","",[2]数据总览!AT39)</f>
        <v>0.5</v>
      </c>
      <c r="AU39" s="227" t="str">
        <f>IF([2]数据总览!AU39="","",[2]数据总览!AU39)</f>
        <v/>
      </c>
      <c r="AV39" s="227">
        <f>IF([2]数据总览!AV39="","",[2]数据总览!AV39)</f>
        <v>0.60667225546381132</v>
      </c>
      <c r="AW39" s="227">
        <f>IF([2]数据总览!AW39="","",[2]数据总览!AW39)</f>
        <v>0.5105393791312629</v>
      </c>
      <c r="AX39" s="227">
        <f>IF([2]数据总览!AX39="","",[2]数据总览!AX39)</f>
        <v>0.50685364190663285</v>
      </c>
      <c r="AY39" s="227">
        <f>IF([2]数据总览!AY39="","",[2]数据总览!AY39)</f>
        <v>0.51029983669074375</v>
      </c>
      <c r="AZ39" s="227">
        <f>IF([2]数据总览!AZ39="","",[2]数据总览!AZ39)</f>
        <v>0.61196106351745794</v>
      </c>
      <c r="BA39" s="227">
        <f>IF([2]数据总览!BA39="","",[2]数据总览!BA39)</f>
        <v>0.51232330195718845</v>
      </c>
      <c r="BB39" s="227">
        <f>IF([2]数据总览!BB39="","",[2]数据总览!BB39)</f>
        <v>0.50064146688405753</v>
      </c>
      <c r="BC39" s="227">
        <f>IF([2]数据总览!BC39="","",[2]数据总览!BC39)</f>
        <v>0.51193771982877367</v>
      </c>
      <c r="BD39" s="227" t="str">
        <f>IF([2]数据总览!BD39="","",[2]数据总览!BD39)</f>
        <v/>
      </c>
      <c r="BE39" s="227">
        <f>IF([2]数据总览!BE39="","",[2]数据总览!BE39)</f>
        <v>1.0461093120828635</v>
      </c>
      <c r="BF39" s="227">
        <f>IF([2]数据总览!BF39="","",[2]数据总览!BF39)</f>
        <v>0.59772091231746016</v>
      </c>
      <c r="BG39" s="227">
        <f>IF([2]数据总览!BG39="","",[2]数据总览!BG39)</f>
        <v>0.61534060820194447</v>
      </c>
      <c r="BH39" s="227">
        <f>IF([2]数据总览!BH39="","",[2]数据总览!BH39)</f>
        <v>0.62830172493742775</v>
      </c>
      <c r="BI39" s="227">
        <f>IF([2]数据总览!BI39="","",[2]数据总览!BI39)</f>
        <v>0.46949065411591107</v>
      </c>
      <c r="BJ39" s="227">
        <f>IF([2]数据总览!BJ39="","",[2]数据总览!BJ39)</f>
        <v>0.59597742714664814</v>
      </c>
      <c r="BK39" s="227">
        <f>IF([2]数据总览!BK39="","",[2]数据总览!BK39)</f>
        <v>0.62273163106982787</v>
      </c>
      <c r="BL39" s="227">
        <f>IF([2]数据总览!BL39="","",[2]数据总览!BL39)</f>
        <v>0.62633268833155553</v>
      </c>
      <c r="BM39" s="227" t="str">
        <f>IF([2]数据总览!BM39="","",[2]数据总览!BM39)</f>
        <v/>
      </c>
      <c r="BN39" s="227">
        <f>IF([2]数据总览!BN39="","",[2]数据总览!BN39)</f>
        <v>240</v>
      </c>
      <c r="BO39" s="227">
        <f>IF([2]数据总览!BO39="","",[2]数据总览!BO39)</f>
        <v>138.76782723674489</v>
      </c>
      <c r="BP39" s="227">
        <f>IF([2]数据总览!BP39="","",[2]数据总览!BP39)</f>
        <v>82.274851002413953</v>
      </c>
      <c r="BQ39" s="227">
        <f>IF([2]数据总览!BQ39="","",[2]数据总览!BQ39)</f>
        <v>108.46099927296837</v>
      </c>
      <c r="BR39" s="227" t="str">
        <f>IF([2]数据总览!BR39="","",[2]数据总览!BR39)</f>
        <v/>
      </c>
      <c r="BS39" s="227">
        <f>IF([2]数据总览!BS39="","",[2]数据总览!BS39)</f>
        <v>3.9967161690865951</v>
      </c>
      <c r="BT39" s="227">
        <f>IF([2]数据总览!BT39="","",[2]数据总览!BT39)</f>
        <v>2.3859196464287327</v>
      </c>
      <c r="BU39" s="227">
        <f>IF([2]数据总览!BU39="","",[2]数据总览!BU39)</f>
        <v>2.0886798468613756</v>
      </c>
      <c r="BV39" s="227">
        <f>IF([2]数据总览!BV39="","",[2]数据总览!BV39)</f>
        <v>2.2372997466450544</v>
      </c>
      <c r="BW39" s="227" t="str">
        <f>IF([2]数据总览!BW39="","",[2]数据总览!BW39)</f>
        <v/>
      </c>
      <c r="BX39" s="227" t="str">
        <f>IF([2]数据总览!BX39="","",[2]数据总览!BX39)</f>
        <v/>
      </c>
      <c r="BY39" s="227" t="str">
        <f>IF([2]数据总览!BY39="","",[2]数据总览!BY39)</f>
        <v/>
      </c>
      <c r="BZ39" s="227" t="str">
        <f>IF([2]数据总览!BZ39="","",[2]数据总览!BZ39)</f>
        <v/>
      </c>
      <c r="CA39" s="227" t="str">
        <f>IF([2]数据总览!CA39="","",[2]数据总览!CA39)</f>
        <v/>
      </c>
      <c r="CB39" s="227" t="str">
        <f>IF([2]数据总览!CB39="","",[2]数据总览!CB39)</f>
        <v>怒气</v>
      </c>
      <c r="CC39" s="227" t="str">
        <f>IF([2]数据总览!CC39="","",[2]数据总览!CC39)</f>
        <v>1.73346077986249E-03,2.16903757806933E-03,2.94240448385952E-03,2.90838446118142E-03,1.73346077986249E-03,2.16903757806933E-03,2.94240448385952E-03,2.90838446118142E-03</v>
      </c>
      <c r="CD39" s="227" t="str">
        <f>IF([2]数据总览!CD39="","",[2]数据总览!CD39)</f>
        <v/>
      </c>
      <c r="CE39" s="227" t="str">
        <f>IF([2]数据总览!CE39="","",[2]数据总览!CE39)</f>
        <v/>
      </c>
      <c r="CF39" s="227" t="str">
        <f>IF([2]数据总览!CF39="","",[2]数据总览!CF39)</f>
        <v/>
      </c>
      <c r="CG39" s="227" t="str">
        <f>IF([2]数据总览!CG39="","",[2]数据总览!CG39)</f>
        <v/>
      </c>
      <c r="CH39" s="227" t="str">
        <f>IF([2]数据总览!CH39="","",[2]数据总览!CH39)</f>
        <v/>
      </c>
      <c r="CI39" s="227" t="str">
        <f>IF([2]数据总览!CI39="","",[2]数据总览!CI39)</f>
        <v/>
      </c>
      <c r="CJ39" s="227" t="str">
        <f>IF([2]数据总览!CJ39="","",[2]数据总览!CJ39)</f>
        <v/>
      </c>
      <c r="CK39" s="227" t="str">
        <f>IF([2]数据总览!CK39="","",[2]数据总览!CK39)</f>
        <v/>
      </c>
      <c r="CL39" s="227" t="str">
        <f>IF([2]数据总览!CL39="","",[2]数据总览!CL39)</f>
        <v/>
      </c>
      <c r="CM39" s="227" t="str">
        <f>IF([2]数据总览!CM39="","",[2]数据总览!CM39)</f>
        <v/>
      </c>
      <c r="CN39" s="227" t="str">
        <f>IF([2]数据总览!CN39="","",[2]数据总览!CN39)</f>
        <v/>
      </c>
      <c r="CO39" s="227" t="str">
        <f>IF([2]数据总览!CO39="","",[2]数据总览!CO39)</f>
        <v/>
      </c>
      <c r="CP39" s="227" t="str">
        <f>IF([2]数据总览!CP39="","",[2]数据总览!CP39)</f>
        <v/>
      </c>
      <c r="CQ39" s="227" t="str">
        <f>IF([2]数据总览!CQ39="","",[2]数据总览!CQ39)</f>
        <v/>
      </c>
      <c r="CR39" s="227" t="str">
        <f>IF([2]数据总览!CR39="","",[2]数据总览!CR39)</f>
        <v/>
      </c>
      <c r="CS39" s="227" t="str">
        <f>IF([2]数据总览!CS39="","",[2]数据总览!CS39)</f>
        <v/>
      </c>
      <c r="CT39" s="227" t="str">
        <f>IF([2]数据总览!CT39="","",[2]数据总览!CT39)</f>
        <v/>
      </c>
      <c r="CU39" s="227" t="str">
        <f>IF([2]数据总览!CU39="","",[2]数据总览!CU39)</f>
        <v/>
      </c>
      <c r="CV39" s="227" t="str">
        <f>IF([2]数据总览!CV39="","",[2]数据总览!CV39)</f>
        <v>士兵实际游戏展示数值</v>
      </c>
      <c r="CW39" s="227" t="str">
        <f>IF([2]数据总览!CW39="","",[2]数据总览!CW39)</f>
        <v/>
      </c>
      <c r="CX39" s="227" t="str">
        <f>IF([2]数据总览!CX39="","",[2]数据总览!CX39)</f>
        <v/>
      </c>
      <c r="CY39" s="227" t="str">
        <f>IF([2]数据总览!CY39="","",[2]数据总览!CY39)</f>
        <v/>
      </c>
      <c r="CZ39" s="227" t="str">
        <f>IF([2]数据总览!CZ39="","",[2]数据总览!CZ39)</f>
        <v/>
      </c>
      <c r="DA39" s="227" t="str">
        <f>IF([2]数据总览!DA39="","",[2]数据总览!DA39)</f>
        <v/>
      </c>
      <c r="DB39" s="227" t="str">
        <f>IF([2]数据总览!DB39="","",[2]数据总览!DB39)</f>
        <v/>
      </c>
      <c r="DC39" s="227" t="str">
        <f>IF([2]数据总览!DC39="","",[2]数据总览!DC39)</f>
        <v/>
      </c>
      <c r="DD39" s="227" t="str">
        <f>IF([2]数据总览!DD39="","",[2]数据总览!DD39)</f>
        <v/>
      </c>
      <c r="DE39" s="227" t="str">
        <f>IF([2]数据总览!DE39="","",[2]数据总览!DE39)</f>
        <v/>
      </c>
      <c r="DF39" s="227" t="str">
        <f>IF([2]数据总览!DF39="","",[2]数据总览!DF39)</f>
        <v/>
      </c>
      <c r="DG39" s="227" t="str">
        <f>IF([2]数据总览!DG39="","",[2]数据总览!DG39)</f>
        <v/>
      </c>
      <c r="DH39" s="227" t="str">
        <f>IF([2]数据总览!DH39="","",[2]数据总览!DH39)</f>
        <v/>
      </c>
      <c r="DI39" s="227" t="str">
        <f>IF([2]数据总览!DI39="","",[2]数据总览!DI39)</f>
        <v/>
      </c>
      <c r="DJ39" s="227" t="str">
        <f>IF([2]数据总览!DJ39="","",[2]数据总览!DJ39)</f>
        <v/>
      </c>
      <c r="DK39" s="227" t="str">
        <f>IF([2]数据总览!DK39="","",[2]数据总览!DK39)</f>
        <v/>
      </c>
      <c r="DL39" s="227" t="str">
        <f>IF([2]数据总览!DL39="","",[2]数据总览!DL39)</f>
        <v/>
      </c>
      <c r="DM39" s="227" t="str">
        <f>IF([2]数据总览!DM39="","",[2]数据总览!DM39)</f>
        <v/>
      </c>
      <c r="DN39" s="227" t="str">
        <f>IF([2]数据总览!DN39="","",[2]数据总览!DN39)</f>
        <v/>
      </c>
      <c r="DO39" s="227" t="str">
        <f>IF([2]数据总览!DO39="","",[2]数据总览!DO39)</f>
        <v/>
      </c>
      <c r="DP39" s="227" t="str">
        <f>IF([2]数据总览!DP39="","",[2]数据总览!DP39)</f>
        <v/>
      </c>
      <c r="DQ39" s="227" t="str">
        <f>IF([2]数据总览!DQ39="","",[2]数据总览!DQ39)</f>
        <v/>
      </c>
      <c r="DR39" s="227" t="str">
        <f>IF([2]数据总览!DR39="","",[2]数据总览!DR39)</f>
        <v/>
      </c>
      <c r="DS39" s="227" t="str">
        <f>IF([2]数据总览!DS39="","",[2]数据总览!DS39)</f>
        <v/>
      </c>
      <c r="DT39" s="227" t="str">
        <f>IF([2]数据总览!DT39="","",[2]数据总览!DT39)</f>
        <v/>
      </c>
      <c r="DU39" s="227" t="str">
        <f>IF([2]数据总览!DU39="","",[2]数据总览!DU39)</f>
        <v/>
      </c>
      <c r="DV39" s="227" t="str">
        <f>IF([2]数据总览!DV39="","",[2]数据总览!DV39)</f>
        <v/>
      </c>
      <c r="DW39" s="227" t="str">
        <f>IF([2]数据总览!DW39="","",[2]数据总览!DW39)</f>
        <v/>
      </c>
      <c r="DX39" s="227" t="str">
        <f>IF([2]数据总览!DX39="","",[2]数据总览!DX39)</f>
        <v/>
      </c>
      <c r="DY39" s="227" t="str">
        <f>IF([2]数据总览!DY39="","",[2]数据总览!DY39)</f>
        <v/>
      </c>
      <c r="DZ39" s="227" t="str">
        <f>IF([2]数据总览!DZ39="","",[2]数据总览!DZ39)</f>
        <v/>
      </c>
      <c r="EA39" s="227" t="str">
        <f>IF([2]数据总览!EA39="","",[2]数据总览!EA39)</f>
        <v/>
      </c>
      <c r="EB39" s="227" t="str">
        <f>IF([2]数据总览!EB39="","",[2]数据总览!EB39)</f>
        <v/>
      </c>
      <c r="EC39" s="227" t="str">
        <f>IF([2]数据总览!EC39="","",[2]数据总览!EC39)</f>
        <v/>
      </c>
      <c r="ED39" s="227" t="str">
        <f>IF([2]数据总览!ED39="","",[2]数据总览!ED39)</f>
        <v/>
      </c>
      <c r="EE39" s="227" t="str">
        <f>IF([2]数据总览!EE39="","",[2]数据总览!EE39)</f>
        <v/>
      </c>
      <c r="EF39" s="227" t="str">
        <f>IF([2]数据总览!EF39="","",[2]数据总览!EF39)</f>
        <v/>
      </c>
      <c r="EG39" s="227" t="str">
        <f>IF([2]数据总览!EG39="","",[2]数据总览!EG39)</f>
        <v/>
      </c>
      <c r="EH39" s="227" t="str">
        <f>IF([2]数据总览!EH39="","",[2]数据总览!EH39)</f>
        <v/>
      </c>
      <c r="EI39" s="227" t="str">
        <f>IF([2]数据总览!EI39="","",[2]数据总览!EI39)</f>
        <v/>
      </c>
      <c r="EJ39" s="227" t="str">
        <f>IF([2]数据总览!EJ39="","",[2]数据总览!EJ39)</f>
        <v/>
      </c>
      <c r="EK39" s="227" t="str">
        <f>IF([2]数据总览!EK39="","",[2]数据总览!EK39)</f>
        <v/>
      </c>
      <c r="EL39" s="227" t="str">
        <f>IF([2]数据总览!EL39="","",[2]数据总览!EL39)</f>
        <v/>
      </c>
      <c r="EM39" s="227" t="str">
        <f>IF([2]数据总览!EM39="","",[2]数据总览!EM39)</f>
        <v/>
      </c>
      <c r="EN39" s="227" t="str">
        <f>IF([2]数据总览!EN39="","",[2]数据总览!EN39)</f>
        <v/>
      </c>
      <c r="EO39" s="227" t="str">
        <f>IF([2]数据总览!EO39="","",[2]数据总览!EO39)</f>
        <v/>
      </c>
      <c r="EP39" s="227" t="str">
        <f>IF([2]数据总览!EP39="","",[2]数据总览!EP39)</f>
        <v/>
      </c>
      <c r="EQ39" s="227" t="str">
        <f>IF([2]数据总览!EQ39="","",[2]数据总览!EQ39)</f>
        <v/>
      </c>
      <c r="ER39" s="227" t="str">
        <f>IF([2]数据总览!ER39="","",[2]数据总览!ER39)</f>
        <v/>
      </c>
      <c r="ES39" s="227" t="str">
        <f>IF([2]数据总览!ES39="","",[2]数据总览!ES39)</f>
        <v/>
      </c>
      <c r="ET39" s="227" t="str">
        <f>IF([2]数据总览!ET39="","",[2]数据总览!ET39)</f>
        <v/>
      </c>
      <c r="EU39" s="227" t="str">
        <f>IF([2]数据总览!EU39="","",[2]数据总览!EU39)</f>
        <v/>
      </c>
      <c r="EV39" s="227" t="str">
        <f>IF([2]数据总览!EV39="","",[2]数据总览!EV39)</f>
        <v/>
      </c>
      <c r="EW39" s="227" t="str">
        <f>IF([2]数据总览!EW39="","",[2]数据总览!EW39)</f>
        <v/>
      </c>
      <c r="EX39" s="227" t="str">
        <f>IF([2]数据总览!EX39="","",[2]数据总览!EX39)</f>
        <v/>
      </c>
      <c r="EY39" s="227" t="str">
        <f>IF([2]数据总览!EY39="","",[2]数据总览!EY39)</f>
        <v/>
      </c>
      <c r="EZ39" s="227" t="str">
        <f>IF([2]数据总览!EZ39="","",[2]数据总览!EZ39)</f>
        <v/>
      </c>
      <c r="FA39" s="227" t="str">
        <f>IF([2]数据总览!FA39="","",[2]数据总览!FA39)</f>
        <v/>
      </c>
    </row>
    <row r="40" spans="1:157" ht="11.25">
      <c r="A40" s="227" t="str">
        <f>IF([2]数据总览!A40="","",[2]数据总览!A40)</f>
        <v/>
      </c>
      <c r="B40" s="227" t="str">
        <f>IF([2]数据总览!B40="","",[2]数据总览!B40)</f>
        <v/>
      </c>
      <c r="C40" s="227" t="str">
        <f>IF([2]数据总览!C40="","",[2]数据总览!C40)</f>
        <v>9星</v>
      </c>
      <c r="D40" s="227" t="str">
        <f>IF([2]数据总览!D40="","",[2]数据总览!D40)</f>
        <v/>
      </c>
      <c r="E40" s="227">
        <f>IF([2]数据总览!E40="","",[2]数据总览!E40)</f>
        <v>0.4325</v>
      </c>
      <c r="F40" s="227">
        <f>IF([2]数据总览!F40="","",[2]数据总览!F40)</f>
        <v>0.75249999999999995</v>
      </c>
      <c r="G40" s="227">
        <f>IF([2]数据总览!G40="","",[2]数据总览!G40)</f>
        <v>0.91500000000000004</v>
      </c>
      <c r="H40" s="227">
        <f>IF([2]数据总览!H40="","",[2]数据总览!H40)</f>
        <v>1.1225000000000001</v>
      </c>
      <c r="I40" s="227" t="str">
        <f>IF([2]数据总览!I40="","",[2]数据总览!I40)</f>
        <v/>
      </c>
      <c r="J40" s="227"/>
      <c r="K40" s="227" t="str">
        <f>IF([2]数据总览!K40="","",[2]数据总览!K40)</f>
        <v>阶位</v>
      </c>
      <c r="L40" s="227" t="str">
        <f>IF([2]数据总览!L40="","",[2]数据总览!L40)</f>
        <v>士兵整体</v>
      </c>
      <c r="M40" s="227" t="str">
        <f>IF([2]数据总览!M40="","",[2]数据总览!M40)</f>
        <v/>
      </c>
      <c r="N40" s="227" t="str">
        <f>IF([2]数据总览!N40="","",[2]数据总览!N40)</f>
        <v/>
      </c>
      <c r="O40" s="227" t="str">
        <f>IF([2]数据总览!O40="","",[2]数据总览!O40)</f>
        <v/>
      </c>
      <c r="P40" s="227">
        <f>IF([2]数据总览!P40="","",[2]数据总览!P40)</f>
        <v>7</v>
      </c>
      <c r="Q40" s="227">
        <f>IF([2]数据总览!Q40="","",[2]数据总览!Q40)</f>
        <v>3.1882058235143571</v>
      </c>
      <c r="R40" s="227" t="str">
        <f>IF([2]数据总览!R40="","",[2]数据总览!R40)</f>
        <v/>
      </c>
      <c r="S40" s="227" t="str">
        <f>IF([2]数据总览!S40="","",[2]数据总览!S40)</f>
        <v/>
      </c>
      <c r="T40" s="227" t="str">
        <f>IF([2]数据总览!T40="","",[2]数据总览!T40)</f>
        <v/>
      </c>
      <c r="U40" s="227" t="str">
        <f>IF([2]数据总览!U40="","",[2]数据总览!U40)</f>
        <v/>
      </c>
      <c r="V40" s="227" t="str">
        <f>IF([2]数据总览!V40="","",[2]数据总览!V40)</f>
        <v/>
      </c>
      <c r="W40" s="227" t="str">
        <f>IF([2]数据总览!W40="","",[2]数据总览!W40)</f>
        <v/>
      </c>
      <c r="X40" s="227" t="str">
        <f>IF([2]数据总览!X40="","",[2]数据总览!X40)</f>
        <v/>
      </c>
      <c r="Y40" s="227" t="str">
        <f>IF([2]数据总览!Y40="","",[2]数据总览!Y40)</f>
        <v/>
      </c>
      <c r="Z40" s="227" t="str">
        <f>IF([2]数据总览!Z40="","",[2]数据总览!Z40)</f>
        <v/>
      </c>
      <c r="AA40" s="227">
        <f>IF([2]数据总览!AA40="","",[2]数据总览!AA40)</f>
        <v>35</v>
      </c>
      <c r="AB40" s="227">
        <f>IF([2]数据总览!AB40="","",[2]数据总览!AB40)</f>
        <v>0</v>
      </c>
      <c r="AC40" s="227">
        <f>IF([2]数据总览!AC40="","",[2]数据总览!AC40)</f>
        <v>0.40883297577775013</v>
      </c>
      <c r="AD40" s="227">
        <f>IF([2]数据总览!AD40="","",[2]数据总览!AD40)</f>
        <v>0.64319405809530794</v>
      </c>
      <c r="AE40" s="227">
        <f>IF([2]数据总览!AE40="","",[2]数据总览!AE40)</f>
        <v>0.50379170358494552</v>
      </c>
      <c r="AF40" s="227">
        <f>IF([2]数据总览!AF40="","",[2]数据总览!AF40)</f>
        <v>0.29841537958138409</v>
      </c>
      <c r="AG40" s="227">
        <f>IF([2]数据总览!AG40="","",[2]数据总览!AG40)</f>
        <v>0.26104121972218775</v>
      </c>
      <c r="AH40" s="227">
        <f>IF([2]数据总览!AH40="","",[2]数据总览!AH40)</f>
        <v>0.66549442946435133</v>
      </c>
      <c r="AI40" s="227">
        <f>IF([2]数据总览!AI40="","",[2]数据总览!AI40)</f>
        <v>0.66549442946435133</v>
      </c>
      <c r="AJ40" s="227" t="str">
        <f>IF([2]数据总览!AJ40="","",[2]数据总览!AJ40)</f>
        <v/>
      </c>
      <c r="AK40" s="227" t="str">
        <f>IF([2]数据总览!AK40="","",[2]数据总览!AK40)</f>
        <v/>
      </c>
      <c r="AL40" s="227" t="str">
        <f>IF([2]数据总览!AL40="","",[2]数据总览!AL40)</f>
        <v/>
      </c>
      <c r="AM40" s="227">
        <f>IF([2]数据总览!AM40="","",[2]数据总览!AM40)</f>
        <v>0</v>
      </c>
      <c r="AN40" s="227">
        <f>IF([2]数据总览!AN40="","",[2]数据总览!AN40)</f>
        <v>0.5</v>
      </c>
      <c r="AO40" s="227">
        <f>IF([2]数据总览!AO40="","",[2]数据总览!AO40)</f>
        <v>0.5</v>
      </c>
      <c r="AP40" s="227">
        <f>IF([2]数据总览!AP40="","",[2]数据总览!AP40)</f>
        <v>0.5</v>
      </c>
      <c r="AQ40" s="227">
        <f>IF([2]数据总览!AQ40="","",[2]数据总览!AQ40)</f>
        <v>0</v>
      </c>
      <c r="AR40" s="227">
        <f>IF([2]数据总览!AR40="","",[2]数据总览!AR40)</f>
        <v>0.5</v>
      </c>
      <c r="AS40" s="227">
        <f>IF([2]数据总览!AS40="","",[2]数据总览!AS40)</f>
        <v>0.5</v>
      </c>
      <c r="AT40" s="227">
        <f>IF([2]数据总览!AT40="","",[2]数据总览!AT40)</f>
        <v>0.5</v>
      </c>
      <c r="AU40" s="227" t="str">
        <f>IF([2]数据总览!AU40="","",[2]数据总览!AU40)</f>
        <v/>
      </c>
      <c r="AV40" s="227">
        <f>IF([2]数据总览!AV40="","",[2]数据总览!AV40)</f>
        <v>0.60667225546381132</v>
      </c>
      <c r="AW40" s="227">
        <f>IF([2]数据总览!AW40="","",[2]数据总览!AW40)</f>
        <v>0.49916164179813199</v>
      </c>
      <c r="AX40" s="227">
        <f>IF([2]数据总览!AX40="","",[2]数据总览!AX40)</f>
        <v>0.49592513288794715</v>
      </c>
      <c r="AY40" s="227">
        <f>IF([2]数据总览!AY40="","",[2]数据总览!AY40)</f>
        <v>0.49281181030792476</v>
      </c>
      <c r="AZ40" s="227">
        <f>IF([2]数据总览!AZ40="","",[2]数据总览!AZ40)</f>
        <v>0.61196106351745794</v>
      </c>
      <c r="BA40" s="227">
        <f>IF([2]数据总览!BA40="","",[2]数据总览!BA40)</f>
        <v>0.50101048390104652</v>
      </c>
      <c r="BB40" s="227">
        <f>IF([2]数据总览!BB40="","",[2]数据总览!BB40)</f>
        <v>0.48950224325057251</v>
      </c>
      <c r="BC40" s="227">
        <f>IF([2]数据总览!BC40="","",[2]数据总览!BC40)</f>
        <v>0.49453960543648101</v>
      </c>
      <c r="BD40" s="227" t="str">
        <f>IF([2]数据总览!BD40="","",[2]数据总览!BD40)</f>
        <v/>
      </c>
      <c r="BE40" s="227">
        <f>IF([2]数据总览!BE40="","",[2]数据总览!BE40)</f>
        <v>1.0691639681242953</v>
      </c>
      <c r="BF40" s="227">
        <f>IF([2]数据总览!BF40="","",[2]数据总览!BF40)</f>
        <v>0.60877009408410954</v>
      </c>
      <c r="BG40" s="227">
        <f>IF([2]数据总览!BG40="","",[2]数据总览!BG40)</f>
        <v>0.62711653944863377</v>
      </c>
      <c r="BH40" s="227">
        <f>IF([2]数据总览!BH40="","",[2]数据总览!BH40)</f>
        <v>0.63960958060622253</v>
      </c>
      <c r="BI40" s="227">
        <f>IF([2]数据总览!BI40="","",[2]数据总览!BI40)</f>
        <v>0.47989279815285407</v>
      </c>
      <c r="BJ40" s="227">
        <f>IF([2]数据总览!BJ40="","",[2]数据总览!BJ40)</f>
        <v>0.60702498172580266</v>
      </c>
      <c r="BK40" s="227">
        <f>IF([2]数据总览!BK40="","",[2]数据总览!BK40)</f>
        <v>0.63454076028740036</v>
      </c>
      <c r="BL40" s="227">
        <f>IF([2]数据总览!BL40="","",[2]数据总览!BL40)</f>
        <v>0.63763555260285332</v>
      </c>
      <c r="BM40" s="227" t="str">
        <f>IF([2]数据总览!BM40="","",[2]数据总览!BM40)</f>
        <v/>
      </c>
      <c r="BN40" s="227">
        <f>IF([2]数据总览!BN40="","",[2]数据总览!BN40)</f>
        <v>240</v>
      </c>
      <c r="BO40" s="227">
        <f>IF([2]数据总览!BO40="","",[2]数据总览!BO40)</f>
        <v>141.88008581333997</v>
      </c>
      <c r="BP40" s="227">
        <f>IF([2]数据总览!BP40="","",[2]数据总览!BP40)</f>
        <v>85.633426057126101</v>
      </c>
      <c r="BQ40" s="227">
        <f>IF([2]数据总览!BQ40="","",[2]数据总览!BQ40)</f>
        <v>119.08999113961308</v>
      </c>
      <c r="BR40" s="227" t="str">
        <f>IF([2]数据总览!BR40="","",[2]数据总览!BR40)</f>
        <v/>
      </c>
      <c r="BS40" s="227">
        <f>IF([2]数据总览!BS40="","",[2]数据总览!BS40)</f>
        <v>3.9282582966735817</v>
      </c>
      <c r="BT40" s="227">
        <f>IF([2]数据总览!BT40="","",[2]数据总览!BT40)</f>
        <v>2.3318077708926643</v>
      </c>
      <c r="BU40" s="227">
        <f>IF([2]数据总览!BU40="","",[2]数据总览!BU40)</f>
        <v>2.0302082081086454</v>
      </c>
      <c r="BV40" s="227">
        <f>IF([2]数据总览!BV40="","",[2]数据总览!BV40)</f>
        <v>2.1810079895006549</v>
      </c>
      <c r="BW40" s="227" t="str">
        <f>IF([2]数据总览!BW40="","",[2]数据总览!BW40)</f>
        <v/>
      </c>
      <c r="BX40" s="227" t="str">
        <f>IF([2]数据总览!BX40="","",[2]数据总览!BX40)</f>
        <v/>
      </c>
      <c r="BY40" s="227" t="str">
        <f>IF([2]数据总览!BY40="","",[2]数据总览!BY40)</f>
        <v/>
      </c>
      <c r="BZ40" s="227" t="str">
        <f>IF([2]数据总览!BZ40="","",[2]数据总览!BZ40)</f>
        <v/>
      </c>
      <c r="CA40" s="227" t="str">
        <f>IF([2]数据总览!CA40="","",[2]数据总览!CA40)</f>
        <v/>
      </c>
      <c r="CB40" s="227" t="str">
        <f>IF([2]数据总览!CB40="","",[2]数据总览!CB40)</f>
        <v>平静</v>
      </c>
      <c r="CC40" s="227" t="str">
        <f>IF([2]数据总览!CC40="","",[2]数据总览!CC40)</f>
        <v>3.46692155972498E-03,4.33807515613866E-03,5.88480896771904E-03,5.81676892236284E-03,3.46692155972498E-03,4.33807515613866E-03,5.88480896771904E-03,5.81676892236284E-03</v>
      </c>
      <c r="CD40" s="227" t="str">
        <f>IF([2]数据总览!CD40="","",[2]数据总览!CD40)</f>
        <v/>
      </c>
      <c r="CE40" s="227" t="str">
        <f>IF([2]数据总览!CE40="","",[2]数据总览!CE40)</f>
        <v/>
      </c>
      <c r="CF40" s="227" t="str">
        <f>IF([2]数据总览!CF40="","",[2]数据总览!CF40)</f>
        <v/>
      </c>
      <c r="CG40" s="227" t="str">
        <f>IF([2]数据总览!CG40="","",[2]数据总览!CG40)</f>
        <v/>
      </c>
      <c r="CH40" s="227" t="str">
        <f>IF([2]数据总览!CH40="","",[2]数据总览!CH40)</f>
        <v/>
      </c>
      <c r="CI40" s="227" t="str">
        <f>IF([2]数据总览!CI40="","",[2]数据总览!CI40)</f>
        <v/>
      </c>
      <c r="CJ40" s="227" t="str">
        <f>IF([2]数据总览!CJ40="","",[2]数据总览!CJ40)</f>
        <v/>
      </c>
      <c r="CK40" s="227" t="str">
        <f>IF([2]数据总览!CK40="","",[2]数据总览!CK40)</f>
        <v/>
      </c>
      <c r="CL40" s="227" t="str">
        <f>IF([2]数据总览!CL40="","",[2]数据总览!CL40)</f>
        <v/>
      </c>
      <c r="CM40" s="227" t="str">
        <f>IF([2]数据总览!CM40="","",[2]数据总览!CM40)</f>
        <v/>
      </c>
      <c r="CN40" s="227" t="str">
        <f>IF([2]数据总览!CN40="","",[2]数据总览!CN40)</f>
        <v/>
      </c>
      <c r="CO40" s="227" t="str">
        <f>IF([2]数据总览!CO40="","",[2]数据总览!CO40)</f>
        <v/>
      </c>
      <c r="CP40" s="227" t="str">
        <f>IF([2]数据总览!CP40="","",[2]数据总览!CP40)</f>
        <v/>
      </c>
      <c r="CQ40" s="227" t="str">
        <f>IF([2]数据总览!CQ40="","",[2]数据总览!CQ40)</f>
        <v/>
      </c>
      <c r="CR40" s="227" t="str">
        <f>IF([2]数据总览!CR40="","",[2]数据总览!CR40)</f>
        <v/>
      </c>
      <c r="CS40" s="227" t="str">
        <f>IF([2]数据总览!CS40="","",[2]数据总览!CS40)</f>
        <v/>
      </c>
      <c r="CT40" s="227" t="str">
        <f>IF([2]数据总览!CT40="","",[2]数据总览!CT40)</f>
        <v/>
      </c>
      <c r="CU40" s="227" t="str">
        <f>IF([2]数据总览!CU40="","",[2]数据总览!CU40)</f>
        <v/>
      </c>
      <c r="CV40" s="227" t="str">
        <f>IF([2]数据总览!CV40="","",[2]数据总览!CV40)</f>
        <v/>
      </c>
      <c r="CW40" s="227" t="str">
        <f>IF([2]数据总览!CW40="","",[2]数据总览!CW40)</f>
        <v>展示生命</v>
      </c>
      <c r="CX40" s="227" t="str">
        <f>IF([2]数据总览!CX40="","",[2]数据总览!CX40)</f>
        <v>展示攻击</v>
      </c>
      <c r="CY40" s="227" t="str">
        <f>IF([2]数据总览!CY40="","",[2]数据总览!CY40)</f>
        <v>生命修正</v>
      </c>
      <c r="CZ40" s="227" t="str">
        <f>IF([2]数据总览!CZ40="","",[2]数据总览!CZ40)</f>
        <v>攻击修正</v>
      </c>
      <c r="DA40" s="227" t="str">
        <f>IF([2]数据总览!DA40="","",[2]数据总览!DA40)</f>
        <v/>
      </c>
      <c r="DB40" s="227" t="str">
        <f>IF([2]数据总览!DB40="","",[2]数据总览!DB40)</f>
        <v/>
      </c>
      <c r="DC40" s="227" t="str">
        <f>IF([2]数据总览!DC40="","",[2]数据总览!DC40)</f>
        <v/>
      </c>
      <c r="DD40" s="227" t="str">
        <f>IF([2]数据总览!DD40="","",[2]数据总览!DD40)</f>
        <v/>
      </c>
      <c r="DE40" s="227" t="str">
        <f>IF([2]数据总览!DE40="","",[2]数据总览!DE40)</f>
        <v/>
      </c>
      <c r="DF40" s="227" t="str">
        <f>IF([2]数据总览!DF40="","",[2]数据总览!DF40)</f>
        <v/>
      </c>
      <c r="DG40" s="227" t="str">
        <f>IF([2]数据总览!DG40="","",[2]数据总览!DG40)</f>
        <v/>
      </c>
      <c r="DH40" s="227" t="str">
        <f>IF([2]数据总览!DH40="","",[2]数据总览!DH40)</f>
        <v/>
      </c>
      <c r="DI40" s="227" t="str">
        <f>IF([2]数据总览!DI40="","",[2]数据总览!DI40)</f>
        <v/>
      </c>
      <c r="DJ40" s="227" t="str">
        <f>IF([2]数据总览!DJ40="","",[2]数据总览!DJ40)</f>
        <v/>
      </c>
      <c r="DK40" s="227" t="str">
        <f>IF([2]数据总览!DK40="","",[2]数据总览!DK40)</f>
        <v/>
      </c>
      <c r="DL40" s="227" t="str">
        <f>IF([2]数据总览!DL40="","",[2]数据总览!DL40)</f>
        <v/>
      </c>
      <c r="DM40" s="227" t="str">
        <f>IF([2]数据总览!DM40="","",[2]数据总览!DM40)</f>
        <v/>
      </c>
      <c r="DN40" s="227" t="str">
        <f>IF([2]数据总览!DN40="","",[2]数据总览!DN40)</f>
        <v/>
      </c>
      <c r="DO40" s="227" t="str">
        <f>IF([2]数据总览!DO40="","",[2]数据总览!DO40)</f>
        <v/>
      </c>
      <c r="DP40" s="227" t="str">
        <f>IF([2]数据总览!DP40="","",[2]数据总览!DP40)</f>
        <v/>
      </c>
      <c r="DQ40" s="227" t="str">
        <f>IF([2]数据总览!DQ40="","",[2]数据总览!DQ40)</f>
        <v/>
      </c>
      <c r="DR40" s="227" t="str">
        <f>IF([2]数据总览!DR40="","",[2]数据总览!DR40)</f>
        <v/>
      </c>
      <c r="DS40" s="227" t="str">
        <f>IF([2]数据总览!DS40="","",[2]数据总览!DS40)</f>
        <v/>
      </c>
      <c r="DT40" s="227" t="str">
        <f>IF([2]数据总览!DT40="","",[2]数据总览!DT40)</f>
        <v/>
      </c>
      <c r="DU40" s="227" t="str">
        <f>IF([2]数据总览!DU40="","",[2]数据总览!DU40)</f>
        <v/>
      </c>
      <c r="DV40" s="227" t="str">
        <f>IF([2]数据总览!DV40="","",[2]数据总览!DV40)</f>
        <v/>
      </c>
      <c r="DW40" s="227" t="str">
        <f>IF([2]数据总览!DW40="","",[2]数据总览!DW40)</f>
        <v/>
      </c>
      <c r="DX40" s="227" t="str">
        <f>IF([2]数据总览!DX40="","",[2]数据总览!DX40)</f>
        <v/>
      </c>
      <c r="DY40" s="227" t="str">
        <f>IF([2]数据总览!DY40="","",[2]数据总览!DY40)</f>
        <v/>
      </c>
      <c r="DZ40" s="227" t="str">
        <f>IF([2]数据总览!DZ40="","",[2]数据总览!DZ40)</f>
        <v/>
      </c>
      <c r="EA40" s="227" t="str">
        <f>IF([2]数据总览!EA40="","",[2]数据总览!EA40)</f>
        <v/>
      </c>
      <c r="EB40" s="227" t="str">
        <f>IF([2]数据总览!EB40="","",[2]数据总览!EB40)</f>
        <v/>
      </c>
      <c r="EC40" s="227" t="str">
        <f>IF([2]数据总览!EC40="","",[2]数据总览!EC40)</f>
        <v/>
      </c>
      <c r="ED40" s="227" t="str">
        <f>IF([2]数据总览!ED40="","",[2]数据总览!ED40)</f>
        <v/>
      </c>
      <c r="EE40" s="227" t="str">
        <f>IF([2]数据总览!EE40="","",[2]数据总览!EE40)</f>
        <v/>
      </c>
      <c r="EF40" s="227" t="str">
        <f>IF([2]数据总览!EF40="","",[2]数据总览!EF40)</f>
        <v/>
      </c>
      <c r="EG40" s="227" t="str">
        <f>IF([2]数据总览!EG40="","",[2]数据总览!EG40)</f>
        <v/>
      </c>
      <c r="EH40" s="227" t="str">
        <f>IF([2]数据总览!EH40="","",[2]数据总览!EH40)</f>
        <v/>
      </c>
      <c r="EI40" s="227" t="str">
        <f>IF([2]数据总览!EI40="","",[2]数据总览!EI40)</f>
        <v/>
      </c>
      <c r="EJ40" s="227" t="str">
        <f>IF([2]数据总览!EJ40="","",[2]数据总览!EJ40)</f>
        <v/>
      </c>
      <c r="EK40" s="227" t="str">
        <f>IF([2]数据总览!EK40="","",[2]数据总览!EK40)</f>
        <v/>
      </c>
      <c r="EL40" s="227" t="str">
        <f>IF([2]数据总览!EL40="","",[2]数据总览!EL40)</f>
        <v/>
      </c>
      <c r="EM40" s="227" t="str">
        <f>IF([2]数据总览!EM40="","",[2]数据总览!EM40)</f>
        <v/>
      </c>
      <c r="EN40" s="227" t="str">
        <f>IF([2]数据总览!EN40="","",[2]数据总览!EN40)</f>
        <v/>
      </c>
      <c r="EO40" s="227" t="str">
        <f>IF([2]数据总览!EO40="","",[2]数据总览!EO40)</f>
        <v/>
      </c>
      <c r="EP40" s="227" t="str">
        <f>IF([2]数据总览!EP40="","",[2]数据总览!EP40)</f>
        <v/>
      </c>
      <c r="EQ40" s="227" t="str">
        <f>IF([2]数据总览!EQ40="","",[2]数据总览!EQ40)</f>
        <v/>
      </c>
      <c r="ER40" s="227" t="str">
        <f>IF([2]数据总览!ER40="","",[2]数据总览!ER40)</f>
        <v/>
      </c>
      <c r="ES40" s="227" t="str">
        <f>IF([2]数据总览!ES40="","",[2]数据总览!ES40)</f>
        <v/>
      </c>
      <c r="ET40" s="227" t="str">
        <f>IF([2]数据总览!ET40="","",[2]数据总览!ET40)</f>
        <v/>
      </c>
      <c r="EU40" s="227" t="str">
        <f>IF([2]数据总览!EU40="","",[2]数据总览!EU40)</f>
        <v/>
      </c>
      <c r="EV40" s="227" t="str">
        <f>IF([2]数据总览!EV40="","",[2]数据总览!EV40)</f>
        <v/>
      </c>
      <c r="EW40" s="227" t="str">
        <f>IF([2]数据总览!EW40="","",[2]数据总览!EW40)</f>
        <v/>
      </c>
      <c r="EX40" s="227" t="str">
        <f>IF([2]数据总览!EX40="","",[2]数据总览!EX40)</f>
        <v/>
      </c>
      <c r="EY40" s="227" t="str">
        <f>IF([2]数据总览!EY40="","",[2]数据总览!EY40)</f>
        <v/>
      </c>
      <c r="EZ40" s="227" t="str">
        <f>IF([2]数据总览!EZ40="","",[2]数据总览!EZ40)</f>
        <v/>
      </c>
      <c r="FA40" s="227" t="str">
        <f>IF([2]数据总览!FA40="","",[2]数据总览!FA40)</f>
        <v/>
      </c>
    </row>
    <row r="41" spans="1:157" ht="11.25">
      <c r="A41" s="227" t="str">
        <f>IF([2]数据总览!A41="","",[2]数据总览!A41)</f>
        <v/>
      </c>
      <c r="B41" s="227" t="str">
        <f>IF([2]数据总览!B41="","",[2]数据总览!B41)</f>
        <v/>
      </c>
      <c r="C41" s="227" t="str">
        <f>IF([2]数据总览!C41="","",[2]数据总览!C41)</f>
        <v>10星</v>
      </c>
      <c r="D41" s="227" t="str">
        <f>IF([2]数据总览!D41="","",[2]数据总览!D41)</f>
        <v/>
      </c>
      <c r="E41" s="227">
        <f>IF([2]数据总览!E41="","",[2]数据总览!E41)</f>
        <v>0.47499999999999998</v>
      </c>
      <c r="F41" s="227">
        <f>IF([2]数据总览!F41="","",[2]数据总览!F41)</f>
        <v>0.82499999999999996</v>
      </c>
      <c r="G41" s="227">
        <f>IF([2]数据总览!G41="","",[2]数据总览!G41)</f>
        <v>1</v>
      </c>
      <c r="H41" s="227">
        <f>IF([2]数据总览!H41="","",[2]数据总览!H41)</f>
        <v>1.2250000000000001</v>
      </c>
      <c r="I41" s="227" t="str">
        <f>IF([2]数据总览!I41="","",[2]数据总览!I41)</f>
        <v/>
      </c>
      <c r="J41" s="227"/>
      <c r="K41" s="227">
        <f>IF([2]数据总览!K41="","",[2]数据总览!K41)</f>
        <v>1</v>
      </c>
      <c r="L41" s="227">
        <f>IF([2]数据总览!L41="","",[2]数据总览!L41)</f>
        <v>5.5721801113010352E-2</v>
      </c>
      <c r="M41" s="227" t="str">
        <f>IF([2]数据总览!M41="","",[2]数据总览!M41)</f>
        <v/>
      </c>
      <c r="N41" s="227" t="str">
        <f>IF([2]数据总览!N41="","",[2]数据总览!N41)</f>
        <v/>
      </c>
      <c r="O41" s="227" t="str">
        <f>IF([2]数据总览!O41="","",[2]数据总览!O41)</f>
        <v/>
      </c>
      <c r="P41" s="227">
        <f>IF([2]数据总览!P41="","",[2]数据总览!P41)</f>
        <v>7.5</v>
      </c>
      <c r="Q41" s="227">
        <f>IF([2]数据总览!Q41="","",[2]数据总览!Q41)</f>
        <v>3.1882058235143571</v>
      </c>
      <c r="R41" s="227" t="str">
        <f>IF([2]数据总览!R41="","",[2]数据总览!R41)</f>
        <v/>
      </c>
      <c r="S41" s="227" t="str">
        <f>IF([2]数据总览!S41="","",[2]数据总览!S41)</f>
        <v/>
      </c>
      <c r="T41" s="227" t="str">
        <f>IF([2]数据总览!T41="","",[2]数据总览!T41)</f>
        <v/>
      </c>
      <c r="U41" s="227" t="str">
        <f>IF([2]数据总览!U41="","",[2]数据总览!U41)</f>
        <v/>
      </c>
      <c r="V41" s="227" t="str">
        <f>IF([2]数据总览!V41="","",[2]数据总览!V41)</f>
        <v/>
      </c>
      <c r="W41" s="227" t="str">
        <f>IF([2]数据总览!W41="","",[2]数据总览!W41)</f>
        <v/>
      </c>
      <c r="X41" s="227" t="str">
        <f>IF([2]数据总览!X41="","",[2]数据总览!X41)</f>
        <v/>
      </c>
      <c r="Y41" s="227" t="str">
        <f>IF([2]数据总览!Y41="","",[2]数据总览!Y41)</f>
        <v/>
      </c>
      <c r="Z41" s="227" t="str">
        <f>IF([2]数据总览!Z41="","",[2]数据总览!Z41)</f>
        <v/>
      </c>
      <c r="AA41" s="227">
        <f>IF([2]数据总览!AA41="","",[2]数据总览!AA41)</f>
        <v>36</v>
      </c>
      <c r="AB41" s="227">
        <f>IF([2]数据总览!AB41="","",[2]数据总览!AB41)</f>
        <v>0</v>
      </c>
      <c r="AC41" s="227">
        <f>IF([2]数据总览!AC41="","",[2]数据总览!AC41)</f>
        <v>0.39606596547428696</v>
      </c>
      <c r="AD41" s="227">
        <f>IF([2]数据总览!AD41="","",[2]数据总览!AD41)</f>
        <v>0.62944519283806111</v>
      </c>
      <c r="AE41" s="227">
        <f>IF([2]数据总览!AE41="","",[2]数据总览!AE41)</f>
        <v>0.46046183788144829</v>
      </c>
      <c r="AF41" s="227">
        <f>IF([2]数据总览!AF41="","",[2]数据总览!AF41)</f>
        <v>0.2808126216393384</v>
      </c>
      <c r="AG41" s="227">
        <f>IF([2]数据总览!AG41="","",[2]数据总览!AG41)</f>
        <v>0.24508245684285873</v>
      </c>
      <c r="AH41" s="227">
        <f>IF([2]数据总览!AH41="","",[2]数据总览!AH41)</f>
        <v>0.65260486828568232</v>
      </c>
      <c r="AI41" s="227">
        <f>IF([2]数据总览!AI41="","",[2]数据总览!AI41)</f>
        <v>0.65260486828568232</v>
      </c>
      <c r="AJ41" s="227" t="str">
        <f>IF([2]数据总览!AJ41="","",[2]数据总览!AJ41)</f>
        <v/>
      </c>
      <c r="AK41" s="227" t="str">
        <f>IF([2]数据总览!AK41="","",[2]数据总览!AK41)</f>
        <v/>
      </c>
      <c r="AL41" s="227" t="str">
        <f>IF([2]数据总览!AL41="","",[2]数据总览!AL41)</f>
        <v/>
      </c>
      <c r="AM41" s="227">
        <f>IF([2]数据总览!AM41="","",[2]数据总览!AM41)</f>
        <v>0</v>
      </c>
      <c r="AN41" s="227">
        <f>IF([2]数据总览!AN41="","",[2]数据总览!AN41)</f>
        <v>0.5</v>
      </c>
      <c r="AO41" s="227">
        <f>IF([2]数据总览!AO41="","",[2]数据总览!AO41)</f>
        <v>0.5</v>
      </c>
      <c r="AP41" s="227">
        <f>IF([2]数据总览!AP41="","",[2]数据总览!AP41)</f>
        <v>0.5</v>
      </c>
      <c r="AQ41" s="227">
        <f>IF([2]数据总览!AQ41="","",[2]数据总览!AQ41)</f>
        <v>0</v>
      </c>
      <c r="AR41" s="227">
        <f>IF([2]数据总览!AR41="","",[2]数据总览!AR41)</f>
        <v>0.5</v>
      </c>
      <c r="AS41" s="227">
        <f>IF([2]数据总览!AS41="","",[2]数据总览!AS41)</f>
        <v>0.5</v>
      </c>
      <c r="AT41" s="227">
        <f>IF([2]数据总览!AT41="","",[2]数据总览!AT41)</f>
        <v>0.5</v>
      </c>
      <c r="AU41" s="227" t="str">
        <f>IF([2]数据总览!AU41="","",[2]数据总览!AU41)</f>
        <v/>
      </c>
      <c r="AV41" s="227">
        <f>IF([2]数据总览!AV41="","",[2]数据总览!AV41)</f>
        <v>0.60667225546381132</v>
      </c>
      <c r="AW41" s="227">
        <f>IF([2]数据总览!AW41="","",[2]数据总览!AW41)</f>
        <v>0.48801697894664775</v>
      </c>
      <c r="AX41" s="227">
        <f>IF([2]数据总览!AX41="","",[2]数据总览!AX41)</f>
        <v>0.48523517567858265</v>
      </c>
      <c r="AY41" s="227">
        <f>IF([2]数据总览!AY41="","",[2]数据总览!AY41)</f>
        <v>0.47576196687762917</v>
      </c>
      <c r="AZ41" s="227">
        <f>IF([2]数据总览!AZ41="","",[2]数据总览!AZ41)</f>
        <v>0.61196106351745794</v>
      </c>
      <c r="BA41" s="227">
        <f>IF([2]数据总览!BA41="","",[2]数据总览!BA41)</f>
        <v>0.48993132064262129</v>
      </c>
      <c r="BB41" s="227">
        <f>IF([2]数据总览!BB41="","",[2]数据总览!BB41)</f>
        <v>0.47860081420894929</v>
      </c>
      <c r="BC41" s="227">
        <f>IF([2]数据总览!BC41="","",[2]数据总览!BC41)</f>
        <v>0.47758114713923822</v>
      </c>
      <c r="BD41" s="227" t="str">
        <f>IF([2]数据总览!BD41="","",[2]数据总览!BD41)</f>
        <v/>
      </c>
      <c r="BE41" s="227">
        <f>IF([2]数据总览!BE41="","",[2]数据总览!BE41)</f>
        <v>1.0922186241657268</v>
      </c>
      <c r="BF41" s="227">
        <f>IF([2]数据总览!BF41="","",[2]数据总览!BF41)</f>
        <v>0.61957258340634258</v>
      </c>
      <c r="BG41" s="227">
        <f>IF([2]数据总览!BG41="","",[2]数据总览!BG41)</f>
        <v>0.63863863358810802</v>
      </c>
      <c r="BH41" s="227">
        <f>IF([2]数据总览!BH41="","",[2]数据总览!BH41)</f>
        <v>0.65052621762998353</v>
      </c>
      <c r="BI41" s="227">
        <f>IF([2]数据总览!BI41="","",[2]数据总览!BI41)</f>
        <v>0.49029494218979702</v>
      </c>
      <c r="BJ41" s="227">
        <f>IF([2]数据总览!BJ41="","",[2]数据总览!BJ41)</f>
        <v>0.61782823470903891</v>
      </c>
      <c r="BK41" s="227">
        <f>IF([2]数据总览!BK41="","",[2]数据总览!BK41)</f>
        <v>0.64608689503255978</v>
      </c>
      <c r="BL41" s="227">
        <f>IF([2]数据总览!BL41="","",[2]数据总览!BL41)</f>
        <v>0.64855082576865208</v>
      </c>
      <c r="BM41" s="227" t="str">
        <f>IF([2]数据总览!BM41="","",[2]数据总览!BM41)</f>
        <v/>
      </c>
      <c r="BN41" s="227">
        <f>IF([2]数据总览!BN41="","",[2]数据总览!BN41)</f>
        <v>240</v>
      </c>
      <c r="BO41" s="227">
        <f>IF([2]数据总览!BO41="","",[2]数据总览!BO41)</f>
        <v>144.94416828617113</v>
      </c>
      <c r="BP41" s="227">
        <f>IF([2]数据总览!BP41="","",[2]数据总览!BP41)</f>
        <v>88.933153718865341</v>
      </c>
      <c r="BQ41" s="227">
        <f>IF([2]数据总览!BQ41="","",[2]数据总览!BQ41)</f>
        <v>129.48915890845242</v>
      </c>
      <c r="BR41" s="227" t="str">
        <f>IF([2]数据总览!BR41="","",[2]数据总览!BR41)</f>
        <v/>
      </c>
      <c r="BS41" s="227">
        <f>IF([2]数据总览!BS41="","",[2]数据总览!BS41)</f>
        <v>3.8611590824352824</v>
      </c>
      <c r="BT41" s="227">
        <f>IF([2]数据总览!BT41="","",[2]数据总览!BT41)</f>
        <v>2.278756285125167</v>
      </c>
      <c r="BU41" s="227">
        <f>IF([2]数据总览!BU41="","",[2]数据总览!BU41)</f>
        <v>1.9728131529371766</v>
      </c>
      <c r="BV41" s="227">
        <f>IF([2]数据总览!BV41="","",[2]数据总览!BV41)</f>
        <v>2.1257847190311718</v>
      </c>
      <c r="BW41" s="227" t="str">
        <f>IF([2]数据总览!BW41="","",[2]数据总览!BW41)</f>
        <v/>
      </c>
      <c r="BX41" s="227" t="str">
        <f>IF([2]数据总览!BX41="","",[2]数据总览!BX41)</f>
        <v/>
      </c>
      <c r="BY41" s="227" t="str">
        <f>IF([2]数据总览!BY41="","",[2]数据总览!BY41)</f>
        <v/>
      </c>
      <c r="BZ41" s="227" t="str">
        <f>IF([2]数据总览!BZ41="","",[2]数据总览!BZ41)</f>
        <v/>
      </c>
      <c r="CA41" s="227" t="str">
        <f>IF([2]数据总览!CA41="","",[2]数据总览!CA41)</f>
        <v/>
      </c>
      <c r="CB41" s="227" t="str">
        <f>IF([2]数据总览!CB41="","",[2]数据总览!CB41)</f>
        <v/>
      </c>
      <c r="CC41" s="227" t="str">
        <f>IF([2]数据总览!CC41="","",[2]数据总览!CC41)</f>
        <v/>
      </c>
      <c r="CD41" s="227" t="str">
        <f>IF([2]数据总览!CD41="","",[2]数据总览!CD41)</f>
        <v/>
      </c>
      <c r="CE41" s="227" t="str">
        <f>IF([2]数据总览!CE41="","",[2]数据总览!CE41)</f>
        <v/>
      </c>
      <c r="CF41" s="227" t="str">
        <f>IF([2]数据总览!CF41="","",[2]数据总览!CF41)</f>
        <v/>
      </c>
      <c r="CG41" s="227" t="str">
        <f>IF([2]数据总览!CG41="","",[2]数据总览!CG41)</f>
        <v/>
      </c>
      <c r="CH41" s="227" t="str">
        <f>IF([2]数据总览!CH41="","",[2]数据总览!CH41)</f>
        <v/>
      </c>
      <c r="CI41" s="227" t="str">
        <f>IF([2]数据总览!CI41="","",[2]数据总览!CI41)</f>
        <v/>
      </c>
      <c r="CJ41" s="227" t="str">
        <f>IF([2]数据总览!CJ41="","",[2]数据总览!CJ41)</f>
        <v/>
      </c>
      <c r="CK41" s="227" t="str">
        <f>IF([2]数据总览!CK41="","",[2]数据总览!CK41)</f>
        <v/>
      </c>
      <c r="CL41" s="227" t="str">
        <f>IF([2]数据总览!CL41="","",[2]数据总览!CL41)</f>
        <v/>
      </c>
      <c r="CM41" s="227" t="str">
        <f>IF([2]数据总览!CM41="","",[2]数据总览!CM41)</f>
        <v/>
      </c>
      <c r="CN41" s="227" t="str">
        <f>IF([2]数据总览!CN41="","",[2]数据总览!CN41)</f>
        <v/>
      </c>
      <c r="CO41" s="227" t="str">
        <f>IF([2]数据总览!CO41="","",[2]数据总览!CO41)</f>
        <v/>
      </c>
      <c r="CP41" s="227" t="str">
        <f>IF([2]数据总览!CP41="","",[2]数据总览!CP41)</f>
        <v/>
      </c>
      <c r="CQ41" s="227" t="str">
        <f>IF([2]数据总览!CQ41="","",[2]数据总览!CQ41)</f>
        <v/>
      </c>
      <c r="CR41" s="227" t="str">
        <f>IF([2]数据总览!CR41="","",[2]数据总览!CR41)</f>
        <v/>
      </c>
      <c r="CS41" s="227" t="str">
        <f>IF([2]数据总览!CS41="","",[2]数据总览!CS41)</f>
        <v/>
      </c>
      <c r="CT41" s="227" t="str">
        <f>IF([2]数据总览!CT41="","",[2]数据总览!CT41)</f>
        <v/>
      </c>
      <c r="CU41" s="227" t="str">
        <f>IF([2]数据总览!CU41="","",[2]数据总览!CU41)</f>
        <v/>
      </c>
      <c r="CV41" s="227" t="str">
        <f>IF([2]数据总览!CV41="","",[2]数据总览!CV41)</f>
        <v>步兵</v>
      </c>
      <c r="CW41" s="227">
        <f>IF([2]数据总览!CW41="","",[2]数据总览!CW41)</f>
        <v>90</v>
      </c>
      <c r="CX41" s="227">
        <f>IF([2]数据总览!CX41="","",[2]数据总览!CX41)</f>
        <v>49.92</v>
      </c>
      <c r="CY41" s="227">
        <f>IF([2]数据总览!CY41="","",[2]数据总览!CY41)</f>
        <v>1.142857142857143</v>
      </c>
      <c r="CZ41" s="227">
        <f>IF([2]数据总览!CZ41="","",[2]数据总览!CZ41)</f>
        <v>0.63390476190476208</v>
      </c>
      <c r="DA41" s="227" t="str">
        <f>IF([2]数据总览!DA41="","",[2]数据总览!DA41)</f>
        <v/>
      </c>
      <c r="DB41" s="227" t="str">
        <f>IF([2]数据总览!DB41="","",[2]数据总览!DB41)</f>
        <v/>
      </c>
      <c r="DC41" s="227" t="str">
        <f>IF([2]数据总览!DC41="","",[2]数据总览!DC41)</f>
        <v/>
      </c>
      <c r="DD41" s="227" t="str">
        <f>IF([2]数据总览!DD41="","",[2]数据总览!DD41)</f>
        <v/>
      </c>
      <c r="DE41" s="227" t="str">
        <f>IF([2]数据总览!DE41="","",[2]数据总览!DE41)</f>
        <v/>
      </c>
      <c r="DF41" s="227" t="str">
        <f>IF([2]数据总览!DF41="","",[2]数据总览!DF41)</f>
        <v/>
      </c>
      <c r="DG41" s="227" t="str">
        <f>IF([2]数据总览!DG41="","",[2]数据总览!DG41)</f>
        <v/>
      </c>
      <c r="DH41" s="227" t="str">
        <f>IF([2]数据总览!DH41="","",[2]数据总览!DH41)</f>
        <v/>
      </c>
      <c r="DI41" s="227" t="str">
        <f>IF([2]数据总览!DI41="","",[2]数据总览!DI41)</f>
        <v/>
      </c>
      <c r="DJ41" s="227" t="str">
        <f>IF([2]数据总览!DJ41="","",[2]数据总览!DJ41)</f>
        <v/>
      </c>
      <c r="DK41" s="227" t="str">
        <f>IF([2]数据总览!DK41="","",[2]数据总览!DK41)</f>
        <v/>
      </c>
      <c r="DL41" s="227" t="str">
        <f>IF([2]数据总览!DL41="","",[2]数据总览!DL41)</f>
        <v/>
      </c>
      <c r="DM41" s="227" t="str">
        <f>IF([2]数据总览!DM41="","",[2]数据总览!DM41)</f>
        <v/>
      </c>
      <c r="DN41" s="227" t="str">
        <f>IF([2]数据总览!DN41="","",[2]数据总览!DN41)</f>
        <v/>
      </c>
      <c r="DO41" s="227" t="str">
        <f>IF([2]数据总览!DO41="","",[2]数据总览!DO41)</f>
        <v/>
      </c>
      <c r="DP41" s="227" t="str">
        <f>IF([2]数据总览!DP41="","",[2]数据总览!DP41)</f>
        <v/>
      </c>
      <c r="DQ41" s="227" t="str">
        <f>IF([2]数据总览!DQ41="","",[2]数据总览!DQ41)</f>
        <v/>
      </c>
      <c r="DR41" s="227" t="str">
        <f>IF([2]数据总览!DR41="","",[2]数据总览!DR41)</f>
        <v/>
      </c>
      <c r="DS41" s="227" t="str">
        <f>IF([2]数据总览!DS41="","",[2]数据总览!DS41)</f>
        <v/>
      </c>
      <c r="DT41" s="227" t="str">
        <f>IF([2]数据总览!DT41="","",[2]数据总览!DT41)</f>
        <v/>
      </c>
      <c r="DU41" s="227" t="str">
        <f>IF([2]数据总览!DU41="","",[2]数据总览!DU41)</f>
        <v/>
      </c>
      <c r="DV41" s="227" t="str">
        <f>IF([2]数据总览!DV41="","",[2]数据总览!DV41)</f>
        <v/>
      </c>
      <c r="DW41" s="227" t="str">
        <f>IF([2]数据总览!DW41="","",[2]数据总览!DW41)</f>
        <v/>
      </c>
      <c r="DX41" s="227" t="str">
        <f>IF([2]数据总览!DX41="","",[2]数据总览!DX41)</f>
        <v/>
      </c>
      <c r="DY41" s="227" t="str">
        <f>IF([2]数据总览!DY41="","",[2]数据总览!DY41)</f>
        <v/>
      </c>
      <c r="DZ41" s="227" t="str">
        <f>IF([2]数据总览!DZ41="","",[2]数据总览!DZ41)</f>
        <v/>
      </c>
      <c r="EA41" s="227" t="str">
        <f>IF([2]数据总览!EA41="","",[2]数据总览!EA41)</f>
        <v/>
      </c>
      <c r="EB41" s="227" t="str">
        <f>IF([2]数据总览!EB41="","",[2]数据总览!EB41)</f>
        <v/>
      </c>
      <c r="EC41" s="227" t="str">
        <f>IF([2]数据总览!EC41="","",[2]数据总览!EC41)</f>
        <v/>
      </c>
      <c r="ED41" s="227" t="str">
        <f>IF([2]数据总览!ED41="","",[2]数据总览!ED41)</f>
        <v/>
      </c>
      <c r="EE41" s="227" t="str">
        <f>IF([2]数据总览!EE41="","",[2]数据总览!EE41)</f>
        <v/>
      </c>
      <c r="EF41" s="227" t="str">
        <f>IF([2]数据总览!EF41="","",[2]数据总览!EF41)</f>
        <v/>
      </c>
      <c r="EG41" s="227" t="str">
        <f>IF([2]数据总览!EG41="","",[2]数据总览!EG41)</f>
        <v/>
      </c>
      <c r="EH41" s="227" t="str">
        <f>IF([2]数据总览!EH41="","",[2]数据总览!EH41)</f>
        <v/>
      </c>
      <c r="EI41" s="227" t="str">
        <f>IF([2]数据总览!EI41="","",[2]数据总览!EI41)</f>
        <v/>
      </c>
      <c r="EJ41" s="227" t="str">
        <f>IF([2]数据总览!EJ41="","",[2]数据总览!EJ41)</f>
        <v/>
      </c>
      <c r="EK41" s="227" t="str">
        <f>IF([2]数据总览!EK41="","",[2]数据总览!EK41)</f>
        <v/>
      </c>
      <c r="EL41" s="227" t="str">
        <f>IF([2]数据总览!EL41="","",[2]数据总览!EL41)</f>
        <v/>
      </c>
      <c r="EM41" s="227" t="str">
        <f>IF([2]数据总览!EM41="","",[2]数据总览!EM41)</f>
        <v/>
      </c>
      <c r="EN41" s="227" t="str">
        <f>IF([2]数据总览!EN41="","",[2]数据总览!EN41)</f>
        <v/>
      </c>
      <c r="EO41" s="227" t="str">
        <f>IF([2]数据总览!EO41="","",[2]数据总览!EO41)</f>
        <v/>
      </c>
      <c r="EP41" s="227" t="str">
        <f>IF([2]数据总览!EP41="","",[2]数据总览!EP41)</f>
        <v/>
      </c>
      <c r="EQ41" s="227" t="str">
        <f>IF([2]数据总览!EQ41="","",[2]数据总览!EQ41)</f>
        <v/>
      </c>
      <c r="ER41" s="227" t="str">
        <f>IF([2]数据总览!ER41="","",[2]数据总览!ER41)</f>
        <v/>
      </c>
      <c r="ES41" s="227" t="str">
        <f>IF([2]数据总览!ES41="","",[2]数据总览!ES41)</f>
        <v/>
      </c>
      <c r="ET41" s="227" t="str">
        <f>IF([2]数据总览!ET41="","",[2]数据总览!ET41)</f>
        <v/>
      </c>
      <c r="EU41" s="227" t="str">
        <f>IF([2]数据总览!EU41="","",[2]数据总览!EU41)</f>
        <v/>
      </c>
      <c r="EV41" s="227" t="str">
        <f>IF([2]数据总览!EV41="","",[2]数据总览!EV41)</f>
        <v/>
      </c>
      <c r="EW41" s="227" t="str">
        <f>IF([2]数据总览!EW41="","",[2]数据总览!EW41)</f>
        <v/>
      </c>
      <c r="EX41" s="227" t="str">
        <f>IF([2]数据总览!EX41="","",[2]数据总览!EX41)</f>
        <v/>
      </c>
      <c r="EY41" s="227" t="str">
        <f>IF([2]数据总览!EY41="","",[2]数据总览!EY41)</f>
        <v/>
      </c>
      <c r="EZ41" s="227" t="str">
        <f>IF([2]数据总览!EZ41="","",[2]数据总览!EZ41)</f>
        <v/>
      </c>
      <c r="FA41" s="227" t="str">
        <f>IF([2]数据总览!FA41="","",[2]数据总览!FA41)</f>
        <v/>
      </c>
    </row>
    <row r="42" spans="1:157" ht="11.25">
      <c r="A42" s="227" t="str">
        <f>IF([2]数据总览!A42="","",[2]数据总览!A42)</f>
        <v/>
      </c>
      <c r="B42" s="227" t="str">
        <f>IF([2]数据总览!B42="","",[2]数据总览!B42)</f>
        <v/>
      </c>
      <c r="C42" s="227" t="str">
        <f>IF([2]数据总览!C42="","",[2]数据总览!C42)</f>
        <v>11星</v>
      </c>
      <c r="D42" s="227" t="str">
        <f>IF([2]数据总览!D42="","",[2]数据总览!D42)</f>
        <v/>
      </c>
      <c r="E42" s="227">
        <f>IF([2]数据总览!E42="","",[2]数据总览!E42)</f>
        <v>0.51749999999999996</v>
      </c>
      <c r="F42" s="227">
        <f>IF([2]数据总览!F42="","",[2]数据总览!F42)</f>
        <v>0.89749999999999996</v>
      </c>
      <c r="G42" s="227">
        <f>IF([2]数据总览!G42="","",[2]数据总览!G42)</f>
        <v>1.085</v>
      </c>
      <c r="H42" s="227">
        <f>IF([2]数据总览!H42="","",[2]数据总览!H42)</f>
        <v>1.3274999999999999</v>
      </c>
      <c r="I42" s="227" t="str">
        <f>IF([2]数据总览!I42="","",[2]数据总览!I42)</f>
        <v/>
      </c>
      <c r="J42" s="227"/>
      <c r="K42" s="227">
        <f>IF([2]数据总览!K42="","",[2]数据总览!K42)</f>
        <v>1.5</v>
      </c>
      <c r="L42" s="227">
        <f>IF([2]数据总览!L42="","",[2]数据总览!L42)</f>
        <v>2.7075164862723183E-2</v>
      </c>
      <c r="M42" s="227" t="str">
        <f>IF([2]数据总览!M42="","",[2]数据总览!M42)</f>
        <v/>
      </c>
      <c r="N42" s="227" t="str">
        <f>IF([2]数据总览!N42="","",[2]数据总览!N42)</f>
        <v/>
      </c>
      <c r="O42" s="227" t="str">
        <f>IF([2]数据总览!O42="","",[2]数据总览!O42)</f>
        <v/>
      </c>
      <c r="P42" s="227">
        <f>IF([2]数据总览!P42="","",[2]数据总览!P42)</f>
        <v>8</v>
      </c>
      <c r="Q42" s="227">
        <f>IF([2]数据总览!Q42="","",[2]数据总览!Q42)</f>
        <v>3.1882058235143571</v>
      </c>
      <c r="R42" s="227" t="str">
        <f>IF([2]数据总览!R42="","",[2]数据总览!R42)</f>
        <v/>
      </c>
      <c r="S42" s="227" t="str">
        <f>IF([2]数据总览!S42="","",[2]数据总览!S42)</f>
        <v/>
      </c>
      <c r="T42" s="227" t="str">
        <f>IF([2]数据总览!T42="","",[2]数据总览!T42)</f>
        <v/>
      </c>
      <c r="U42" s="227" t="str">
        <f>IF([2]数据总览!U42="","",[2]数据总览!U42)</f>
        <v/>
      </c>
      <c r="V42" s="227" t="str">
        <f>IF([2]数据总览!V42="","",[2]数据总览!V42)</f>
        <v/>
      </c>
      <c r="W42" s="227" t="str">
        <f>IF([2]数据总览!W42="","",[2]数据总览!W42)</f>
        <v/>
      </c>
      <c r="X42" s="227" t="str">
        <f>IF([2]数据总览!X42="","",[2]数据总览!X42)</f>
        <v/>
      </c>
      <c r="Y42" s="227" t="str">
        <f>IF([2]数据总览!Y42="","",[2]数据总览!Y42)</f>
        <v/>
      </c>
      <c r="Z42" s="227" t="str">
        <f>IF([2]数据总览!Z42="","",[2]数据总览!Z42)</f>
        <v/>
      </c>
      <c r="AA42" s="227">
        <f>IF([2]数据总览!AA42="","",[2]数据总览!AA42)</f>
        <v>37</v>
      </c>
      <c r="AB42" s="227">
        <f>IF([2]数据总览!AB42="","",[2]数据总览!AB42)</f>
        <v>0</v>
      </c>
      <c r="AC42" s="227">
        <f>IF([2]数据总览!AC42="","",[2]数据总览!AC42)</f>
        <v>0.38349754659470714</v>
      </c>
      <c r="AD42" s="227">
        <f>IF([2]数据总览!AD42="","",[2]数据总览!AD42)</f>
        <v>0.61593694979697644</v>
      </c>
      <c r="AE42" s="227">
        <f>IF([2]数据总览!AE42="","",[2]数据总览!AE42)</f>
        <v>0.42907704141265696</v>
      </c>
      <c r="AF42" s="227">
        <f>IF([2]数据总览!AF42="","",[2]数据总览!AF42)</f>
        <v>0.2635897377980107</v>
      </c>
      <c r="AG42" s="227">
        <f>IF([2]数据总览!AG42="","",[2]数据总览!AG42)</f>
        <v>0.22937193324338412</v>
      </c>
      <c r="AH42" s="227">
        <f>IF([2]数据总览!AH42="","",[2]数据总览!AH42)</f>
        <v>0.63994089043466551</v>
      </c>
      <c r="AI42" s="227">
        <f>IF([2]数据总览!AI42="","",[2]数据总览!AI42)</f>
        <v>0.63994089043466551</v>
      </c>
      <c r="AJ42" s="227" t="str">
        <f>IF([2]数据总览!AJ42="","",[2]数据总览!AJ42)</f>
        <v/>
      </c>
      <c r="AK42" s="227" t="str">
        <f>IF([2]数据总览!AK42="","",[2]数据总览!AK42)</f>
        <v/>
      </c>
      <c r="AL42" s="227" t="str">
        <f>IF([2]数据总览!AL42="","",[2]数据总览!AL42)</f>
        <v/>
      </c>
      <c r="AM42" s="227">
        <f>IF([2]数据总览!AM42="","",[2]数据总览!AM42)</f>
        <v>0</v>
      </c>
      <c r="AN42" s="227">
        <f>IF([2]数据总览!AN42="","",[2]数据总览!AN42)</f>
        <v>0.5</v>
      </c>
      <c r="AO42" s="227">
        <f>IF([2]数据总览!AO42="","",[2]数据总览!AO42)</f>
        <v>0.5</v>
      </c>
      <c r="AP42" s="227">
        <f>IF([2]数据总览!AP42="","",[2]数据总览!AP42)</f>
        <v>0.5</v>
      </c>
      <c r="AQ42" s="227">
        <f>IF([2]数据总览!AQ42="","",[2]数据总览!AQ42)</f>
        <v>0</v>
      </c>
      <c r="AR42" s="227">
        <f>IF([2]数据总览!AR42="","",[2]数据总览!AR42)</f>
        <v>0.5</v>
      </c>
      <c r="AS42" s="227">
        <f>IF([2]数据总览!AS42="","",[2]数据总览!AS42)</f>
        <v>0.5</v>
      </c>
      <c r="AT42" s="227">
        <f>IF([2]数据总览!AT42="","",[2]数据总览!AT42)</f>
        <v>0.5</v>
      </c>
      <c r="AU42" s="227" t="str">
        <f>IF([2]数据总览!AU42="","",[2]数据总览!AU42)</f>
        <v/>
      </c>
      <c r="AV42" s="227">
        <f>IF([2]数据总览!AV42="","",[2]数据总览!AV42)</f>
        <v>0.60667225546381132</v>
      </c>
      <c r="AW42" s="227">
        <f>IF([2]数据总览!AW42="","",[2]数据总览!AW42)</f>
        <v>0.47810842973967627</v>
      </c>
      <c r="AX42" s="227">
        <f>IF([2]数据总览!AX42="","",[2]数据总览!AX42)</f>
        <v>0.47517001648821994</v>
      </c>
      <c r="AY42" s="227">
        <f>IF([2]数据总览!AY42="","",[2]数据总览!AY42)</f>
        <v>0.46209342462741965</v>
      </c>
      <c r="AZ42" s="227">
        <f>IF([2]数据总览!AZ42="","",[2]数据总览!AZ42)</f>
        <v>0.61196106351745794</v>
      </c>
      <c r="BA42" s="227">
        <f>IF([2]数据总览!BA42="","",[2]数据总览!BA42)</f>
        <v>0.48008267621502504</v>
      </c>
      <c r="BB42" s="227">
        <f>IF([2]数据总览!BB42="","",[2]数据总览!BB42)</f>
        <v>0.46833150148011715</v>
      </c>
      <c r="BC42" s="227">
        <f>IF([2]数据总览!BC42="","",[2]数据总览!BC42)</f>
        <v>0.46398869896233547</v>
      </c>
      <c r="BD42" s="227" t="str">
        <f>IF([2]数据总览!BD42="","",[2]数据总览!BD42)</f>
        <v/>
      </c>
      <c r="BE42" s="227">
        <f>IF([2]数据总览!BE42="","",[2]数据总览!BE42)</f>
        <v>1.1152732802071585</v>
      </c>
      <c r="BF42" s="227">
        <f>IF([2]数据总览!BF42="","",[2]数据总览!BF42)</f>
        <v>0.63015574225110293</v>
      </c>
      <c r="BG42" s="227">
        <f>IF([2]数据总览!BG42="","",[2]数据总览!BG42)</f>
        <v>0.6499217266874</v>
      </c>
      <c r="BH42" s="227">
        <f>IF([2]数据总览!BH42="","",[2]数据总览!BH42)</f>
        <v>0.6611292219449999</v>
      </c>
      <c r="BI42" s="227">
        <f>IF([2]数据总览!BI42="","",[2]数据总览!BI42)</f>
        <v>0.50069708622674003</v>
      </c>
      <c r="BJ42" s="227">
        <f>IF([2]数据总览!BJ42="","",[2]数据总览!BJ42)</f>
        <v>0.62841431970808981</v>
      </c>
      <c r="BK42" s="227">
        <f>IF([2]数据总览!BK42="","",[2]数据总览!BK42)</f>
        <v>0.65738528496620374</v>
      </c>
      <c r="BL42" s="227">
        <f>IF([2]数据总览!BL42="","",[2]数据总览!BL42)</f>
        <v>0.65915543909008389</v>
      </c>
      <c r="BM42" s="227" t="str">
        <f>IF([2]数据总览!BM42="","",[2]数据总览!BM42)</f>
        <v/>
      </c>
      <c r="BN42" s="227">
        <f>IF([2]数据总览!BN42="","",[2]数据总览!BN42)</f>
        <v>240</v>
      </c>
      <c r="BO42" s="227">
        <f>IF([2]数据总览!BO42="","",[2]数据总览!BO42)</f>
        <v>147.96058881727029</v>
      </c>
      <c r="BP42" s="227">
        <f>IF([2]数据总览!BP42="","",[2]数据总览!BP42)</f>
        <v>92.175132048725644</v>
      </c>
      <c r="BQ42" s="227">
        <f>IF([2]数据总览!BQ42="","",[2]数据总览!BQ42)</f>
        <v>137.0215100609623</v>
      </c>
      <c r="BR42" s="227" t="str">
        <f>IF([2]数据总览!BR42="","",[2]数据总览!BR42)</f>
        <v/>
      </c>
      <c r="BS42" s="227">
        <f>IF([2]数据总览!BS42="","",[2]数据总览!BS42)</f>
        <v>3.804379224330154</v>
      </c>
      <c r="BT42" s="227">
        <f>IF([2]数据总览!BT42="","",[2]数据总览!BT42)</f>
        <v>2.2334021078550852</v>
      </c>
      <c r="BU42" s="227">
        <f>IF([2]数据总览!BU42="","",[2]数据总览!BU42)</f>
        <v>1.9193373347963747</v>
      </c>
      <c r="BV42" s="227">
        <f>IF([2]数据总览!BV42="","",[2]数据总览!BV42)</f>
        <v>2.0763697213257299</v>
      </c>
      <c r="BW42" s="227" t="str">
        <f>IF([2]数据总览!BW42="","",[2]数据总览!BW42)</f>
        <v/>
      </c>
      <c r="BX42" s="227" t="str">
        <f>IF([2]数据总览!BX42="","",[2]数据总览!BX42)</f>
        <v/>
      </c>
      <c r="BY42" s="227" t="str">
        <f>IF([2]数据总览!BY42="","",[2]数据总览!BY42)</f>
        <v/>
      </c>
      <c r="BZ42" s="227" t="str">
        <f>IF([2]数据总览!BZ42="","",[2]数据总览!BZ42)</f>
        <v/>
      </c>
      <c r="CA42" s="227" t="str">
        <f>IF([2]数据总览!CA42="","",[2]数据总览!CA42)</f>
        <v/>
      </c>
      <c r="CB42" s="227" t="str">
        <f>IF([2]数据总览!CB42="","",[2]数据总览!CB42)</f>
        <v/>
      </c>
      <c r="CC42" s="227" t="str">
        <f>IF([2]数据总览!CC42="","",[2]数据总览!CC42)</f>
        <v/>
      </c>
      <c r="CD42" s="227" t="str">
        <f>IF([2]数据总览!CD42="","",[2]数据总览!CD42)</f>
        <v/>
      </c>
      <c r="CE42" s="227" t="str">
        <f>IF([2]数据总览!CE42="","",[2]数据总览!CE42)</f>
        <v/>
      </c>
      <c r="CF42" s="227" t="str">
        <f>IF([2]数据总览!CF42="","",[2]数据总览!CF42)</f>
        <v/>
      </c>
      <c r="CG42" s="227" t="str">
        <f>IF([2]数据总览!CG42="","",[2]数据总览!CG42)</f>
        <v/>
      </c>
      <c r="CH42" s="227" t="str">
        <f>IF([2]数据总览!CH42="","",[2]数据总览!CH42)</f>
        <v/>
      </c>
      <c r="CI42" s="227" t="str">
        <f>IF([2]数据总览!CI42="","",[2]数据总览!CI42)</f>
        <v/>
      </c>
      <c r="CJ42" s="227" t="str">
        <f>IF([2]数据总览!CJ42="","",[2]数据总览!CJ42)</f>
        <v/>
      </c>
      <c r="CK42" s="227" t="str">
        <f>IF([2]数据总览!CK42="","",[2]数据总览!CK42)</f>
        <v/>
      </c>
      <c r="CL42" s="227" t="str">
        <f>IF([2]数据总览!CL42="","",[2]数据总览!CL42)</f>
        <v/>
      </c>
      <c r="CM42" s="227" t="str">
        <f>IF([2]数据总览!CM42="","",[2]数据总览!CM42)</f>
        <v/>
      </c>
      <c r="CN42" s="227" t="str">
        <f>IF([2]数据总览!CN42="","",[2]数据总览!CN42)</f>
        <v/>
      </c>
      <c r="CO42" s="227" t="str">
        <f>IF([2]数据总览!CO42="","",[2]数据总览!CO42)</f>
        <v/>
      </c>
      <c r="CP42" s="227" t="str">
        <f>IF([2]数据总览!CP42="","",[2]数据总览!CP42)</f>
        <v/>
      </c>
      <c r="CQ42" s="227" t="str">
        <f>IF([2]数据总览!CQ42="","",[2]数据总览!CQ42)</f>
        <v/>
      </c>
      <c r="CR42" s="227" t="str">
        <f>IF([2]数据总览!CR42="","",[2]数据总览!CR42)</f>
        <v/>
      </c>
      <c r="CS42" s="227" t="str">
        <f>IF([2]数据总览!CS42="","",[2]数据总览!CS42)</f>
        <v/>
      </c>
      <c r="CT42" s="227" t="str">
        <f>IF([2]数据总览!CT42="","",[2]数据总览!CT42)</f>
        <v/>
      </c>
      <c r="CU42" s="227" t="str">
        <f>IF([2]数据总览!CU42="","",[2]数据总览!CU42)</f>
        <v/>
      </c>
      <c r="CV42" s="227" t="str">
        <f>IF([2]数据总览!CV42="","",[2]数据总览!CV42)</f>
        <v>骑兵</v>
      </c>
      <c r="CW42" s="227">
        <f>IF([2]数据总览!CW42="","",[2]数据总览!CW42)</f>
        <v>78.749999999999986</v>
      </c>
      <c r="CX42" s="227">
        <f>IF([2]数据总览!CX42="","",[2]数据总览!CX42)</f>
        <v>76.8</v>
      </c>
      <c r="CY42" s="227">
        <f>IF([2]数据总览!CY42="","",[2]数据总览!CY42)</f>
        <v>1</v>
      </c>
      <c r="CZ42" s="227">
        <f>IF([2]数据总览!CZ42="","",[2]数据总览!CZ42)</f>
        <v>0.97523809523809535</v>
      </c>
      <c r="DA42" s="227" t="str">
        <f>IF([2]数据总览!DA42="","",[2]数据总览!DA42)</f>
        <v/>
      </c>
      <c r="DB42" s="227" t="str">
        <f>IF([2]数据总览!DB42="","",[2]数据总览!DB42)</f>
        <v/>
      </c>
      <c r="DC42" s="227" t="str">
        <f>IF([2]数据总览!DC42="","",[2]数据总览!DC42)</f>
        <v/>
      </c>
      <c r="DD42" s="227" t="str">
        <f>IF([2]数据总览!DD42="","",[2]数据总览!DD42)</f>
        <v/>
      </c>
      <c r="DE42" s="227" t="str">
        <f>IF([2]数据总览!DE42="","",[2]数据总览!DE42)</f>
        <v/>
      </c>
      <c r="DF42" s="227" t="str">
        <f>IF([2]数据总览!DF42="","",[2]数据总览!DF42)</f>
        <v/>
      </c>
      <c r="DG42" s="227" t="str">
        <f>IF([2]数据总览!DG42="","",[2]数据总览!DG42)</f>
        <v/>
      </c>
      <c r="DH42" s="227" t="str">
        <f>IF([2]数据总览!DH42="","",[2]数据总览!DH42)</f>
        <v/>
      </c>
      <c r="DI42" s="227" t="str">
        <f>IF([2]数据总览!DI42="","",[2]数据总览!DI42)</f>
        <v/>
      </c>
      <c r="DJ42" s="227" t="str">
        <f>IF([2]数据总览!DJ42="","",[2]数据总览!DJ42)</f>
        <v/>
      </c>
      <c r="DK42" s="227" t="str">
        <f>IF([2]数据总览!DK42="","",[2]数据总览!DK42)</f>
        <v/>
      </c>
      <c r="DL42" s="227" t="str">
        <f>IF([2]数据总览!DL42="","",[2]数据总览!DL42)</f>
        <v/>
      </c>
      <c r="DM42" s="227" t="str">
        <f>IF([2]数据总览!DM42="","",[2]数据总览!DM42)</f>
        <v/>
      </c>
      <c r="DN42" s="227" t="str">
        <f>IF([2]数据总览!DN42="","",[2]数据总览!DN42)</f>
        <v/>
      </c>
      <c r="DO42" s="227" t="str">
        <f>IF([2]数据总览!DO42="","",[2]数据总览!DO42)</f>
        <v/>
      </c>
      <c r="DP42" s="227" t="str">
        <f>IF([2]数据总览!DP42="","",[2]数据总览!DP42)</f>
        <v/>
      </c>
      <c r="DQ42" s="227" t="str">
        <f>IF([2]数据总览!DQ42="","",[2]数据总览!DQ42)</f>
        <v/>
      </c>
      <c r="DR42" s="227" t="str">
        <f>IF([2]数据总览!DR42="","",[2]数据总览!DR42)</f>
        <v/>
      </c>
      <c r="DS42" s="227" t="str">
        <f>IF([2]数据总览!DS42="","",[2]数据总览!DS42)</f>
        <v/>
      </c>
      <c r="DT42" s="227" t="str">
        <f>IF([2]数据总览!DT42="","",[2]数据总览!DT42)</f>
        <v/>
      </c>
      <c r="DU42" s="227" t="str">
        <f>IF([2]数据总览!DU42="","",[2]数据总览!DU42)</f>
        <v/>
      </c>
      <c r="DV42" s="227" t="str">
        <f>IF([2]数据总览!DV42="","",[2]数据总览!DV42)</f>
        <v/>
      </c>
      <c r="DW42" s="227" t="str">
        <f>IF([2]数据总览!DW42="","",[2]数据总览!DW42)</f>
        <v/>
      </c>
      <c r="DX42" s="227" t="str">
        <f>IF([2]数据总览!DX42="","",[2]数据总览!DX42)</f>
        <v/>
      </c>
      <c r="DY42" s="227" t="str">
        <f>IF([2]数据总览!DY42="","",[2]数据总览!DY42)</f>
        <v/>
      </c>
      <c r="DZ42" s="227" t="str">
        <f>IF([2]数据总览!DZ42="","",[2]数据总览!DZ42)</f>
        <v/>
      </c>
      <c r="EA42" s="227" t="str">
        <f>IF([2]数据总览!EA42="","",[2]数据总览!EA42)</f>
        <v/>
      </c>
      <c r="EB42" s="227" t="str">
        <f>IF([2]数据总览!EB42="","",[2]数据总览!EB42)</f>
        <v/>
      </c>
      <c r="EC42" s="227" t="str">
        <f>IF([2]数据总览!EC42="","",[2]数据总览!EC42)</f>
        <v/>
      </c>
      <c r="ED42" s="227" t="str">
        <f>IF([2]数据总览!ED42="","",[2]数据总览!ED42)</f>
        <v/>
      </c>
      <c r="EE42" s="227" t="str">
        <f>IF([2]数据总览!EE42="","",[2]数据总览!EE42)</f>
        <v/>
      </c>
      <c r="EF42" s="227" t="str">
        <f>IF([2]数据总览!EF42="","",[2]数据总览!EF42)</f>
        <v/>
      </c>
      <c r="EG42" s="227" t="str">
        <f>IF([2]数据总览!EG42="","",[2]数据总览!EG42)</f>
        <v/>
      </c>
      <c r="EH42" s="227" t="str">
        <f>IF([2]数据总览!EH42="","",[2]数据总览!EH42)</f>
        <v/>
      </c>
      <c r="EI42" s="227" t="str">
        <f>IF([2]数据总览!EI42="","",[2]数据总览!EI42)</f>
        <v/>
      </c>
      <c r="EJ42" s="227" t="str">
        <f>IF([2]数据总览!EJ42="","",[2]数据总览!EJ42)</f>
        <v/>
      </c>
      <c r="EK42" s="227" t="str">
        <f>IF([2]数据总览!EK42="","",[2]数据总览!EK42)</f>
        <v/>
      </c>
      <c r="EL42" s="227" t="str">
        <f>IF([2]数据总览!EL42="","",[2]数据总览!EL42)</f>
        <v/>
      </c>
      <c r="EM42" s="227" t="str">
        <f>IF([2]数据总览!EM42="","",[2]数据总览!EM42)</f>
        <v/>
      </c>
      <c r="EN42" s="227" t="str">
        <f>IF([2]数据总览!EN42="","",[2]数据总览!EN42)</f>
        <v/>
      </c>
      <c r="EO42" s="227" t="str">
        <f>IF([2]数据总览!EO42="","",[2]数据总览!EO42)</f>
        <v/>
      </c>
      <c r="EP42" s="227" t="str">
        <f>IF([2]数据总览!EP42="","",[2]数据总览!EP42)</f>
        <v/>
      </c>
      <c r="EQ42" s="227" t="str">
        <f>IF([2]数据总览!EQ42="","",[2]数据总览!EQ42)</f>
        <v/>
      </c>
      <c r="ER42" s="227" t="str">
        <f>IF([2]数据总览!ER42="","",[2]数据总览!ER42)</f>
        <v/>
      </c>
      <c r="ES42" s="227" t="str">
        <f>IF([2]数据总览!ES42="","",[2]数据总览!ES42)</f>
        <v/>
      </c>
      <c r="ET42" s="227" t="str">
        <f>IF([2]数据总览!ET42="","",[2]数据总览!ET42)</f>
        <v/>
      </c>
      <c r="EU42" s="227" t="str">
        <f>IF([2]数据总览!EU42="","",[2]数据总览!EU42)</f>
        <v/>
      </c>
      <c r="EV42" s="227" t="str">
        <f>IF([2]数据总览!EV42="","",[2]数据总览!EV42)</f>
        <v/>
      </c>
      <c r="EW42" s="227" t="str">
        <f>IF([2]数据总览!EW42="","",[2]数据总览!EW42)</f>
        <v/>
      </c>
      <c r="EX42" s="227" t="str">
        <f>IF([2]数据总览!EX42="","",[2]数据总览!EX42)</f>
        <v/>
      </c>
      <c r="EY42" s="227" t="str">
        <f>IF([2]数据总览!EY42="","",[2]数据总览!EY42)</f>
        <v/>
      </c>
      <c r="EZ42" s="227" t="str">
        <f>IF([2]数据总览!EZ42="","",[2]数据总览!EZ42)</f>
        <v/>
      </c>
      <c r="FA42" s="227" t="str">
        <f>IF([2]数据总览!FA42="","",[2]数据总览!FA42)</f>
        <v/>
      </c>
    </row>
    <row r="43" spans="1:157" ht="11.25">
      <c r="A43" s="227" t="str">
        <f>IF([2]数据总览!A43="","",[2]数据总览!A43)</f>
        <v/>
      </c>
      <c r="B43" s="227" t="str">
        <f>IF([2]数据总览!B43="","",[2]数据总览!B43)</f>
        <v/>
      </c>
      <c r="C43" s="227" t="str">
        <f>IF([2]数据总览!C43="","",[2]数据总览!C43)</f>
        <v>12星</v>
      </c>
      <c r="D43" s="227" t="str">
        <f>IF([2]数据总览!D43="","",[2]数据总览!D43)</f>
        <v/>
      </c>
      <c r="E43" s="227">
        <f>IF([2]数据总览!E43="","",[2]数据总览!E43)</f>
        <v>0.56000000000000005</v>
      </c>
      <c r="F43" s="227">
        <f>IF([2]数据总览!F43="","",[2]数据总览!F43)</f>
        <v>0.97</v>
      </c>
      <c r="G43" s="227">
        <f>IF([2]数据总览!G43="","",[2]数据总览!G43)</f>
        <v>1.17</v>
      </c>
      <c r="H43" s="227">
        <f>IF([2]数据总览!H43="","",[2]数据总览!H43)</f>
        <v>1.43</v>
      </c>
      <c r="I43" s="227" t="str">
        <f>IF([2]数据总览!I43="","",[2]数据总览!I43)</f>
        <v/>
      </c>
      <c r="J43" s="227"/>
      <c r="K43" s="227">
        <f>IF([2]数据总览!K43="","",[2]数据总览!K43)</f>
        <v>2</v>
      </c>
      <c r="L43" s="227">
        <f>IF([2]数据总览!L43="","",[2]数据总览!L43)</f>
        <v>4.7821952409077141E-2</v>
      </c>
      <c r="M43" s="227" t="str">
        <f>IF([2]数据总览!M43="","",[2]数据总览!M43)</f>
        <v/>
      </c>
      <c r="N43" s="227" t="str">
        <f>IF([2]数据总览!N43="","",[2]数据总览!N43)</f>
        <v/>
      </c>
      <c r="O43" s="227" t="str">
        <f>IF([2]数据总览!O43="","",[2]数据总览!O43)</f>
        <v/>
      </c>
      <c r="P43" s="227">
        <f>IF([2]数据总览!P43="","",[2]数据总览!P43)</f>
        <v>8.5</v>
      </c>
      <c r="Q43" s="227">
        <f>IF([2]数据总览!Q43="","",[2]数据总览!Q43)</f>
        <v>3.1882058235143571</v>
      </c>
      <c r="R43" s="227" t="str">
        <f>IF([2]数据总览!R43="","",[2]数据总览!R43)</f>
        <v/>
      </c>
      <c r="S43" s="227" t="str">
        <f>IF([2]数据总览!S43="","",[2]数据总览!S43)</f>
        <v/>
      </c>
      <c r="T43" s="227" t="str">
        <f>IF([2]数据总览!T43="","",[2]数据总览!T43)</f>
        <v/>
      </c>
      <c r="U43" s="227" t="str">
        <f>IF([2]数据总览!U43="","",[2]数据总览!U43)</f>
        <v/>
      </c>
      <c r="V43" s="227" t="str">
        <f>IF([2]数据总览!V43="","",[2]数据总览!V43)</f>
        <v/>
      </c>
      <c r="W43" s="227" t="str">
        <f>IF([2]数据总览!W43="","",[2]数据总览!W43)</f>
        <v/>
      </c>
      <c r="X43" s="227" t="str">
        <f>IF([2]数据总览!X43="","",[2]数据总览!X43)</f>
        <v/>
      </c>
      <c r="Y43" s="227" t="str">
        <f>IF([2]数据总览!Y43="","",[2]数据总览!Y43)</f>
        <v/>
      </c>
      <c r="Z43" s="227" t="str">
        <f>IF([2]数据总览!Z43="","",[2]数据总览!Z43)</f>
        <v/>
      </c>
      <c r="AA43" s="227">
        <f>IF([2]数据总览!AA43="","",[2]数据总览!AA43)</f>
        <v>38</v>
      </c>
      <c r="AB43" s="227">
        <f>IF([2]数据总览!AB43="","",[2]数据总览!AB43)</f>
        <v>0</v>
      </c>
      <c r="AC43" s="227">
        <f>IF([2]数据总览!AC43="","",[2]数据总览!AC43)</f>
        <v>0.37112561239360103</v>
      </c>
      <c r="AD43" s="227">
        <f>IF([2]数据总览!AD43="","",[2]数据总览!AD43)</f>
        <v>0.60261900550661096</v>
      </c>
      <c r="AE43" s="227">
        <f>IF([2]数据总览!AE43="","",[2]数据总览!AE43)</f>
        <v>0.41236528008010409</v>
      </c>
      <c r="AF43" s="227">
        <f>IF([2]数据总览!AF43="","",[2]数据总览!AF43)</f>
        <v>0.23659579135755804</v>
      </c>
      <c r="AG43" s="227">
        <f>IF([2]数据总览!AG43="","",[2]数据总览!AG43)</f>
        <v>0.21390701549200136</v>
      </c>
      <c r="AH43" s="227">
        <f>IF([2]数据总览!AH43="","",[2]数据总览!AH43)</f>
        <v>0.62745531766244789</v>
      </c>
      <c r="AI43" s="227">
        <f>IF([2]数据总览!AI43="","",[2]数据总览!AI43)</f>
        <v>0.62745531766244789</v>
      </c>
      <c r="AJ43" s="227" t="str">
        <f>IF([2]数据总览!AJ43="","",[2]数据总览!AJ43)</f>
        <v/>
      </c>
      <c r="AK43" s="227" t="str">
        <f>IF([2]数据总览!AK43="","",[2]数据总览!AK43)</f>
        <v/>
      </c>
      <c r="AL43" s="227" t="str">
        <f>IF([2]数据总览!AL43="","",[2]数据总览!AL43)</f>
        <v/>
      </c>
      <c r="AM43" s="227">
        <f>IF([2]数据总览!AM43="","",[2]数据总览!AM43)</f>
        <v>0</v>
      </c>
      <c r="AN43" s="227">
        <f>IF([2]数据总览!AN43="","",[2]数据总览!AN43)</f>
        <v>0.5</v>
      </c>
      <c r="AO43" s="227">
        <f>IF([2]数据总览!AO43="","",[2]数据总览!AO43)</f>
        <v>0.5</v>
      </c>
      <c r="AP43" s="227">
        <f>IF([2]数据总览!AP43="","",[2]数据总览!AP43)</f>
        <v>0.5</v>
      </c>
      <c r="AQ43" s="227">
        <f>IF([2]数据总览!AQ43="","",[2]数据总览!AQ43)</f>
        <v>0</v>
      </c>
      <c r="AR43" s="227">
        <f>IF([2]数据总览!AR43="","",[2]数据总览!AR43)</f>
        <v>0.5</v>
      </c>
      <c r="AS43" s="227">
        <f>IF([2]数据总览!AS43="","",[2]数据总览!AS43)</f>
        <v>0.5</v>
      </c>
      <c r="AT43" s="227">
        <f>IF([2]数据总览!AT43="","",[2]数据总览!AT43)</f>
        <v>0.5</v>
      </c>
      <c r="AU43" s="227" t="str">
        <f>IF([2]数据总览!AU43="","",[2]数据总览!AU43)</f>
        <v/>
      </c>
      <c r="AV43" s="227">
        <f>IF([2]数据总览!AV43="","",[2]数据总览!AV43)</f>
        <v>0.60667225546381132</v>
      </c>
      <c r="AW43" s="227">
        <f>IF([2]数据总览!AW43="","",[2]数据总览!AW43)</f>
        <v>0.46918174306863974</v>
      </c>
      <c r="AX43" s="227">
        <f>IF([2]数据总览!AX43="","",[2]数据总览!AX43)</f>
        <v>0.46492175123203811</v>
      </c>
      <c r="AY43" s="227">
        <f>IF([2]数据总览!AY43="","",[2]数据总览!AY43)</f>
        <v>0.45178038412868754</v>
      </c>
      <c r="AZ43" s="227">
        <f>IF([2]数据总览!AZ43="","",[2]数据总览!AZ43)</f>
        <v>0.61196106351745794</v>
      </c>
      <c r="BA43" s="227">
        <f>IF([2]数据总览!BA43="","",[2]数据总览!BA43)</f>
        <v>0.4712113693622218</v>
      </c>
      <c r="BB43" s="227">
        <f>IF([2]数据总览!BB43="","",[2]数据总览!BB43)</f>
        <v>0.45787014478452925</v>
      </c>
      <c r="BC43" s="227">
        <f>IF([2]数据总览!BC43="","",[2]数据总览!BC43)</f>
        <v>0.45373483286471344</v>
      </c>
      <c r="BD43" s="227" t="str">
        <f>IF([2]数据总览!BD43="","",[2]数据总览!BD43)</f>
        <v/>
      </c>
      <c r="BE43" s="227">
        <f>IF([2]数据总览!BE43="","",[2]数据总览!BE43)</f>
        <v>1.1383279362485903</v>
      </c>
      <c r="BF43" s="227">
        <f>IF([2]数据总览!BF43="","",[2]数据总览!BF43)</f>
        <v>0.64054130461539882</v>
      </c>
      <c r="BG43" s="227">
        <f>IF([2]数据总览!BG43="","",[2]数据总览!BG43)</f>
        <v>0.66096147082320666</v>
      </c>
      <c r="BH43" s="227">
        <f>IF([2]数据总览!BH43="","",[2]数据总览!BH43)</f>
        <v>0.67149558750455873</v>
      </c>
      <c r="BI43" s="227">
        <f>IF([2]数据总览!BI43="","",[2]数据总览!BI43)</f>
        <v>0.51109923026368298</v>
      </c>
      <c r="BJ43" s="227">
        <f>IF([2]数据总览!BJ43="","",[2]数据总览!BJ43)</f>
        <v>0.63880478754982761</v>
      </c>
      <c r="BK43" s="227">
        <f>IF([2]数据总览!BK43="","",[2]数据总览!BK43)</f>
        <v>0.66843129707173221</v>
      </c>
      <c r="BL43" s="227">
        <f>IF([2]数据总览!BL43="","",[2]数据总览!BL43)</f>
        <v>0.66952569695144049</v>
      </c>
      <c r="BM43" s="227" t="str">
        <f>IF([2]数据总览!BM43="","",[2]数据总览!BM43)</f>
        <v/>
      </c>
      <c r="BN43" s="227">
        <f>IF([2]数据总览!BN43="","",[2]数据总览!BN43)</f>
        <v>240</v>
      </c>
      <c r="BO43" s="227">
        <f>IF([2]数据总览!BO43="","",[2]数据总览!BO43)</f>
        <v>150.92985302553572</v>
      </c>
      <c r="BP43" s="227">
        <f>IF([2]数据总览!BP43="","",[2]数据总览!BP43)</f>
        <v>95.371438678413369</v>
      </c>
      <c r="BQ43" s="227">
        <f>IF([2]数据总览!BQ43="","",[2]数据总览!BQ43)</f>
        <v>141.03233278077502</v>
      </c>
      <c r="BR43" s="227" t="str">
        <f>IF([2]数据总览!BR43="","",[2]数据总览!BR43)</f>
        <v/>
      </c>
      <c r="BS43" s="227">
        <f>IF([2]数据总览!BS43="","",[2]数据总览!BS43)</f>
        <v>3.7558673371021012</v>
      </c>
      <c r="BT43" s="227">
        <f>IF([2]数据总览!BT43="","",[2]数据总览!BT43)</f>
        <v>2.1941048689470355</v>
      </c>
      <c r="BU43" s="227">
        <f>IF([2]数据总览!BU43="","",[2]数据总览!BU43)</f>
        <v>1.8639372149013678</v>
      </c>
      <c r="BV43" s="227">
        <f>IF([2]数据总览!BV43="","",[2]数据总览!BV43)</f>
        <v>2.0290210419242016</v>
      </c>
      <c r="BW43" s="227" t="str">
        <f>IF([2]数据总览!BW43="","",[2]数据总览!BW43)</f>
        <v/>
      </c>
      <c r="BX43" s="227" t="str">
        <f>IF([2]数据总览!BX43="","",[2]数据总览!BX43)</f>
        <v/>
      </c>
      <c r="BY43" s="227" t="str">
        <f>IF([2]数据总览!BY43="","",[2]数据总览!BY43)</f>
        <v/>
      </c>
      <c r="BZ43" s="227" t="str">
        <f>IF([2]数据总览!BZ43="","",[2]数据总览!BZ43)</f>
        <v/>
      </c>
      <c r="CA43" s="227" t="str">
        <f>IF([2]数据总览!CA43="","",[2]数据总览!CA43)</f>
        <v/>
      </c>
      <c r="CB43" s="227" t="str">
        <f>IF([2]数据总览!CB43="","",[2]数据总览!CB43)</f>
        <v/>
      </c>
      <c r="CC43" s="227" t="str">
        <f>IF([2]数据总览!CC43="","",[2]数据总览!CC43)</f>
        <v/>
      </c>
      <c r="CD43" s="227" t="str">
        <f>IF([2]数据总览!CD43="","",[2]数据总览!CD43)</f>
        <v/>
      </c>
      <c r="CE43" s="227" t="str">
        <f>IF([2]数据总览!CE43="","",[2]数据总览!CE43)</f>
        <v/>
      </c>
      <c r="CF43" s="227" t="str">
        <f>IF([2]数据总览!CF43="","",[2]数据总览!CF43)</f>
        <v/>
      </c>
      <c r="CG43" s="227" t="str">
        <f>IF([2]数据总览!CG43="","",[2]数据总览!CG43)</f>
        <v/>
      </c>
      <c r="CH43" s="227" t="str">
        <f>IF([2]数据总览!CH43="","",[2]数据总览!CH43)</f>
        <v/>
      </c>
      <c r="CI43" s="227" t="str">
        <f>IF([2]数据总览!CI43="","",[2]数据总览!CI43)</f>
        <v/>
      </c>
      <c r="CJ43" s="227" t="str">
        <f>IF([2]数据总览!CJ43="","",[2]数据总览!CJ43)</f>
        <v/>
      </c>
      <c r="CK43" s="227" t="str">
        <f>IF([2]数据总览!CK43="","",[2]数据总览!CK43)</f>
        <v/>
      </c>
      <c r="CL43" s="227" t="str">
        <f>IF([2]数据总览!CL43="","",[2]数据总览!CL43)</f>
        <v/>
      </c>
      <c r="CM43" s="227" t="str">
        <f>IF([2]数据总览!CM43="","",[2]数据总览!CM43)</f>
        <v/>
      </c>
      <c r="CN43" s="227" t="str">
        <f>IF([2]数据总览!CN43="","",[2]数据总览!CN43)</f>
        <v/>
      </c>
      <c r="CO43" s="227" t="str">
        <f>IF([2]数据总览!CO43="","",[2]数据总览!CO43)</f>
        <v/>
      </c>
      <c r="CP43" s="227" t="str">
        <f>IF([2]数据总览!CP43="","",[2]数据总览!CP43)</f>
        <v/>
      </c>
      <c r="CQ43" s="227" t="str">
        <f>IF([2]数据总览!CQ43="","",[2]数据总览!CQ43)</f>
        <v/>
      </c>
      <c r="CR43" s="227" t="str">
        <f>IF([2]数据总览!CR43="","",[2]数据总览!CR43)</f>
        <v/>
      </c>
      <c r="CS43" s="227" t="str">
        <f>IF([2]数据总览!CS43="","",[2]数据总览!CS43)</f>
        <v/>
      </c>
      <c r="CT43" s="227" t="str">
        <f>IF([2]数据总览!CT43="","",[2]数据总览!CT43)</f>
        <v/>
      </c>
      <c r="CU43" s="227" t="str">
        <f>IF([2]数据总览!CU43="","",[2]数据总览!CU43)</f>
        <v/>
      </c>
      <c r="CV43" s="227" t="str">
        <f>IF([2]数据总览!CV43="","",[2]数据总览!CV43)</f>
        <v>弓兵</v>
      </c>
      <c r="CW43" s="227">
        <f>IF([2]数据总览!CW43="","",[2]数据总览!CW43)</f>
        <v>58.846153846153854</v>
      </c>
      <c r="CX43" s="227">
        <f>IF([2]数据总览!CX43="","",[2]数据总览!CX43)</f>
        <v>88.320000000000007</v>
      </c>
      <c r="CY43" s="227">
        <f>IF([2]数据总览!CY43="","",[2]数据总览!CY43)</f>
        <v>0.74725274725274748</v>
      </c>
      <c r="CZ43" s="227">
        <f>IF([2]数据总览!CZ43="","",[2]数据总览!CZ43)</f>
        <v>1.1215238095238098</v>
      </c>
      <c r="DA43" s="227" t="str">
        <f>IF([2]数据总览!DA43="","",[2]数据总览!DA43)</f>
        <v/>
      </c>
      <c r="DB43" s="227" t="str">
        <f>IF([2]数据总览!DB43="","",[2]数据总览!DB43)</f>
        <v/>
      </c>
      <c r="DC43" s="227" t="str">
        <f>IF([2]数据总览!DC43="","",[2]数据总览!DC43)</f>
        <v/>
      </c>
      <c r="DD43" s="227" t="str">
        <f>IF([2]数据总览!DD43="","",[2]数据总览!DD43)</f>
        <v/>
      </c>
      <c r="DE43" s="227" t="str">
        <f>IF([2]数据总览!DE43="","",[2]数据总览!DE43)</f>
        <v/>
      </c>
      <c r="DF43" s="227" t="str">
        <f>IF([2]数据总览!DF43="","",[2]数据总览!DF43)</f>
        <v/>
      </c>
      <c r="DG43" s="227" t="str">
        <f>IF([2]数据总览!DG43="","",[2]数据总览!DG43)</f>
        <v/>
      </c>
      <c r="DH43" s="227" t="str">
        <f>IF([2]数据总览!DH43="","",[2]数据总览!DH43)</f>
        <v/>
      </c>
      <c r="DI43" s="227" t="str">
        <f>IF([2]数据总览!DI43="","",[2]数据总览!DI43)</f>
        <v/>
      </c>
      <c r="DJ43" s="227" t="str">
        <f>IF([2]数据总览!DJ43="","",[2]数据总览!DJ43)</f>
        <v/>
      </c>
      <c r="DK43" s="227" t="str">
        <f>IF([2]数据总览!DK43="","",[2]数据总览!DK43)</f>
        <v/>
      </c>
      <c r="DL43" s="227" t="str">
        <f>IF([2]数据总览!DL43="","",[2]数据总览!DL43)</f>
        <v/>
      </c>
      <c r="DM43" s="227" t="str">
        <f>IF([2]数据总览!DM43="","",[2]数据总览!DM43)</f>
        <v/>
      </c>
      <c r="DN43" s="227" t="str">
        <f>IF([2]数据总览!DN43="","",[2]数据总览!DN43)</f>
        <v/>
      </c>
      <c r="DO43" s="227" t="str">
        <f>IF([2]数据总览!DO43="","",[2]数据总览!DO43)</f>
        <v/>
      </c>
      <c r="DP43" s="227" t="str">
        <f>IF([2]数据总览!DP43="","",[2]数据总览!DP43)</f>
        <v/>
      </c>
      <c r="DQ43" s="227" t="str">
        <f>IF([2]数据总览!DQ43="","",[2]数据总览!DQ43)</f>
        <v/>
      </c>
      <c r="DR43" s="227" t="str">
        <f>IF([2]数据总览!DR43="","",[2]数据总览!DR43)</f>
        <v/>
      </c>
      <c r="DS43" s="227" t="str">
        <f>IF([2]数据总览!DS43="","",[2]数据总览!DS43)</f>
        <v/>
      </c>
      <c r="DT43" s="227" t="str">
        <f>IF([2]数据总览!DT43="","",[2]数据总览!DT43)</f>
        <v/>
      </c>
      <c r="DU43" s="227" t="str">
        <f>IF([2]数据总览!DU43="","",[2]数据总览!DU43)</f>
        <v/>
      </c>
      <c r="DV43" s="227" t="str">
        <f>IF([2]数据总览!DV43="","",[2]数据总览!DV43)</f>
        <v/>
      </c>
      <c r="DW43" s="227" t="str">
        <f>IF([2]数据总览!DW43="","",[2]数据总览!DW43)</f>
        <v/>
      </c>
      <c r="DX43" s="227" t="str">
        <f>IF([2]数据总览!DX43="","",[2]数据总览!DX43)</f>
        <v/>
      </c>
      <c r="DY43" s="227" t="str">
        <f>IF([2]数据总览!DY43="","",[2]数据总览!DY43)</f>
        <v/>
      </c>
      <c r="DZ43" s="227" t="str">
        <f>IF([2]数据总览!DZ43="","",[2]数据总览!DZ43)</f>
        <v/>
      </c>
      <c r="EA43" s="227" t="str">
        <f>IF([2]数据总览!EA43="","",[2]数据总览!EA43)</f>
        <v/>
      </c>
      <c r="EB43" s="227" t="str">
        <f>IF([2]数据总览!EB43="","",[2]数据总览!EB43)</f>
        <v/>
      </c>
      <c r="EC43" s="227" t="str">
        <f>IF([2]数据总览!EC43="","",[2]数据总览!EC43)</f>
        <v/>
      </c>
      <c r="ED43" s="227" t="str">
        <f>IF([2]数据总览!ED43="","",[2]数据总览!ED43)</f>
        <v/>
      </c>
      <c r="EE43" s="227" t="str">
        <f>IF([2]数据总览!EE43="","",[2]数据总览!EE43)</f>
        <v/>
      </c>
      <c r="EF43" s="227" t="str">
        <f>IF([2]数据总览!EF43="","",[2]数据总览!EF43)</f>
        <v/>
      </c>
      <c r="EG43" s="227" t="str">
        <f>IF([2]数据总览!EG43="","",[2]数据总览!EG43)</f>
        <v/>
      </c>
      <c r="EH43" s="227" t="str">
        <f>IF([2]数据总览!EH43="","",[2]数据总览!EH43)</f>
        <v/>
      </c>
      <c r="EI43" s="227" t="str">
        <f>IF([2]数据总览!EI43="","",[2]数据总览!EI43)</f>
        <v/>
      </c>
      <c r="EJ43" s="227" t="str">
        <f>IF([2]数据总览!EJ43="","",[2]数据总览!EJ43)</f>
        <v/>
      </c>
      <c r="EK43" s="227" t="str">
        <f>IF([2]数据总览!EK43="","",[2]数据总览!EK43)</f>
        <v/>
      </c>
      <c r="EL43" s="227" t="str">
        <f>IF([2]数据总览!EL43="","",[2]数据总览!EL43)</f>
        <v/>
      </c>
      <c r="EM43" s="227" t="str">
        <f>IF([2]数据总览!EM43="","",[2]数据总览!EM43)</f>
        <v/>
      </c>
      <c r="EN43" s="227" t="str">
        <f>IF([2]数据总览!EN43="","",[2]数据总览!EN43)</f>
        <v/>
      </c>
      <c r="EO43" s="227" t="str">
        <f>IF([2]数据总览!EO43="","",[2]数据总览!EO43)</f>
        <v/>
      </c>
      <c r="EP43" s="227" t="str">
        <f>IF([2]数据总览!EP43="","",[2]数据总览!EP43)</f>
        <v/>
      </c>
      <c r="EQ43" s="227" t="str">
        <f>IF([2]数据总览!EQ43="","",[2]数据总览!EQ43)</f>
        <v/>
      </c>
      <c r="ER43" s="227" t="str">
        <f>IF([2]数据总览!ER43="","",[2]数据总览!ER43)</f>
        <v/>
      </c>
      <c r="ES43" s="227" t="str">
        <f>IF([2]数据总览!ES43="","",[2]数据总览!ES43)</f>
        <v/>
      </c>
      <c r="ET43" s="227" t="str">
        <f>IF([2]数据总览!ET43="","",[2]数据总览!ET43)</f>
        <v/>
      </c>
      <c r="EU43" s="227" t="str">
        <f>IF([2]数据总览!EU43="","",[2]数据总览!EU43)</f>
        <v/>
      </c>
      <c r="EV43" s="227" t="str">
        <f>IF([2]数据总览!EV43="","",[2]数据总览!EV43)</f>
        <v/>
      </c>
      <c r="EW43" s="227" t="str">
        <f>IF([2]数据总览!EW43="","",[2]数据总览!EW43)</f>
        <v/>
      </c>
      <c r="EX43" s="227" t="str">
        <f>IF([2]数据总览!EX43="","",[2]数据总览!EX43)</f>
        <v/>
      </c>
      <c r="EY43" s="227" t="str">
        <f>IF([2]数据总览!EY43="","",[2]数据总览!EY43)</f>
        <v/>
      </c>
      <c r="EZ43" s="227" t="str">
        <f>IF([2]数据总览!EZ43="","",[2]数据总览!EZ43)</f>
        <v/>
      </c>
      <c r="FA43" s="227" t="str">
        <f>IF([2]数据总览!FA43="","",[2]数据总览!FA43)</f>
        <v/>
      </c>
    </row>
    <row r="44" spans="1:157" ht="11.25">
      <c r="A44" s="227" t="str">
        <f>IF([2]数据总览!A44="","",[2]数据总览!A44)</f>
        <v/>
      </c>
      <c r="B44" s="227" t="str">
        <f>IF([2]数据总览!B44="","",[2]数据总览!B44)</f>
        <v/>
      </c>
      <c r="C44" s="227" t="str">
        <f>IF([2]数据总览!C44="","",[2]数据总览!C44)</f>
        <v>13星</v>
      </c>
      <c r="D44" s="227" t="str">
        <f>IF([2]数据总览!D44="","",[2]数据总览!D44)</f>
        <v/>
      </c>
      <c r="E44" s="227">
        <f>IF([2]数据总览!E44="","",[2]数据总览!E44)</f>
        <v>0.60250000000000004</v>
      </c>
      <c r="F44" s="227">
        <f>IF([2]数据总览!F44="","",[2]数据总览!F44)</f>
        <v>1.0425</v>
      </c>
      <c r="G44" s="227">
        <f>IF([2]数据总览!G44="","",[2]数据总览!G44)</f>
        <v>1.2549999999999999</v>
      </c>
      <c r="H44" s="227">
        <f>IF([2]数据总览!H44="","",[2]数据总览!H44)</f>
        <v>1.5325</v>
      </c>
      <c r="I44" s="227" t="str">
        <f>IF([2]数据总览!I44="","",[2]数据总览!I44)</f>
        <v/>
      </c>
      <c r="J44" s="227"/>
      <c r="K44" s="227">
        <f>IF([2]数据总览!K44="","",[2]数据总览!K44)</f>
        <v>2.5</v>
      </c>
      <c r="L44" s="227">
        <f>IF([2]数据总览!L44="","",[2]数据总览!L44)</f>
        <v>7.2677343336914391E-2</v>
      </c>
      <c r="M44" s="227" t="str">
        <f>IF([2]数据总览!M44="","",[2]数据总览!M44)</f>
        <v/>
      </c>
      <c r="N44" s="227" t="str">
        <f>IF([2]数据总览!N44="","",[2]数据总览!N44)</f>
        <v/>
      </c>
      <c r="O44" s="227" t="str">
        <f>IF([2]数据总览!O44="","",[2]数据总览!O44)</f>
        <v/>
      </c>
      <c r="P44" s="227">
        <f>IF([2]数据总览!P44="","",[2]数据总览!P44)</f>
        <v>9</v>
      </c>
      <c r="Q44" s="227">
        <f>IF([2]数据总览!Q44="","",[2]数据总览!Q44)</f>
        <v>3.1882058235143571</v>
      </c>
      <c r="R44" s="227" t="str">
        <f>IF([2]数据总览!R44="","",[2]数据总览!R44)</f>
        <v/>
      </c>
      <c r="S44" s="227" t="str">
        <f>IF([2]数据总览!S44="","",[2]数据总览!S44)</f>
        <v/>
      </c>
      <c r="T44" s="227" t="str">
        <f>IF([2]数据总览!T44="","",[2]数据总览!T44)</f>
        <v/>
      </c>
      <c r="U44" s="227" t="str">
        <f>IF([2]数据总览!U44="","",[2]数据总览!U44)</f>
        <v/>
      </c>
      <c r="V44" s="227" t="str">
        <f>IF([2]数据总览!V44="","",[2]数据总览!V44)</f>
        <v/>
      </c>
      <c r="W44" s="227" t="str">
        <f>IF([2]数据总览!W44="","",[2]数据总览!W44)</f>
        <v/>
      </c>
      <c r="X44" s="227" t="str">
        <f>IF([2]数据总览!X44="","",[2]数据总览!X44)</f>
        <v/>
      </c>
      <c r="Y44" s="227" t="str">
        <f>IF([2]数据总览!Y44="","",[2]数据总览!Y44)</f>
        <v/>
      </c>
      <c r="Z44" s="227" t="str">
        <f>IF([2]数据总览!Z44="","",[2]数据总览!Z44)</f>
        <v/>
      </c>
      <c r="AA44" s="227">
        <f>IF([2]数据总览!AA44="","",[2]数据总览!AA44)</f>
        <v>39</v>
      </c>
      <c r="AB44" s="227">
        <f>IF([2]数据总览!AB44="","",[2]数据总览!AB44)</f>
        <v>0</v>
      </c>
      <c r="AC44" s="227">
        <f>IF([2]数据总览!AC44="","",[2]数据总览!AC44)</f>
        <v>0.35894809134540367</v>
      </c>
      <c r="AD44" s="227">
        <f>IF([2]数据总览!AD44="","",[2]数据总览!AD44)</f>
        <v>0.58944709784976146</v>
      </c>
      <c r="AE44" s="227">
        <f>IF([2]数据总览!AE44="","",[2]数据总览!AE44)</f>
        <v>0.39604226002654841</v>
      </c>
      <c r="AF44" s="227">
        <f>IF([2]数据总览!AF44="","",[2]数据总览!AF44)</f>
        <v>0.209943521061698</v>
      </c>
      <c r="AG44" s="227">
        <f>IF([2]数据总览!AG44="","",[2]数据总览!AG44)</f>
        <v>0.19868511418175466</v>
      </c>
      <c r="AH44" s="227">
        <f>IF([2]数据总览!AH44="","",[2]数据总览!AH44)</f>
        <v>0.61510665423415134</v>
      </c>
      <c r="AI44" s="227">
        <f>IF([2]数据总览!AI44="","",[2]数据总览!AI44)</f>
        <v>0.61510665423415134</v>
      </c>
      <c r="AJ44" s="227" t="str">
        <f>IF([2]数据总览!AJ44="","",[2]数据总览!AJ44)</f>
        <v/>
      </c>
      <c r="AK44" s="227" t="str">
        <f>IF([2]数据总览!AK44="","",[2]数据总览!AK44)</f>
        <v/>
      </c>
      <c r="AL44" s="227" t="str">
        <f>IF([2]数据总览!AL44="","",[2]数据总览!AL44)</f>
        <v/>
      </c>
      <c r="AM44" s="227">
        <f>IF([2]数据总览!AM44="","",[2]数据总览!AM44)</f>
        <v>0</v>
      </c>
      <c r="AN44" s="227">
        <f>IF([2]数据总览!AN44="","",[2]数据总览!AN44)</f>
        <v>0.5</v>
      </c>
      <c r="AO44" s="227">
        <f>IF([2]数据总览!AO44="","",[2]数据总览!AO44)</f>
        <v>0.5</v>
      </c>
      <c r="AP44" s="227">
        <f>IF([2]数据总览!AP44="","",[2]数据总览!AP44)</f>
        <v>0.5</v>
      </c>
      <c r="AQ44" s="227">
        <f>IF([2]数据总览!AQ44="","",[2]数据总览!AQ44)</f>
        <v>0</v>
      </c>
      <c r="AR44" s="227">
        <f>IF([2]数据总览!AR44="","",[2]数据总览!AR44)</f>
        <v>0.5</v>
      </c>
      <c r="AS44" s="227">
        <f>IF([2]数据总览!AS44="","",[2]数据总览!AS44)</f>
        <v>0.5</v>
      </c>
      <c r="AT44" s="227">
        <f>IF([2]数据总览!AT44="","",[2]数据总览!AT44)</f>
        <v>0.5</v>
      </c>
      <c r="AU44" s="227" t="str">
        <f>IF([2]数据总览!AU44="","",[2]数据总览!AU44)</f>
        <v/>
      </c>
      <c r="AV44" s="227">
        <f>IF([2]数据总览!AV44="","",[2]数据总览!AV44)</f>
        <v>0.60667225546381132</v>
      </c>
      <c r="AW44" s="227">
        <f>IF([2]数据总览!AW44="","",[2]数据总览!AW44)</f>
        <v>0.46041231332078275</v>
      </c>
      <c r="AX44" s="227">
        <f>IF([2]数据总览!AX44="","",[2]数据总览!AX44)</f>
        <v>0.45485227350863389</v>
      </c>
      <c r="AY44" s="227">
        <f>IF([2]数据总览!AY44="","",[2]数据总览!AY44)</f>
        <v>0.44168557425302529</v>
      </c>
      <c r="AZ44" s="227">
        <f>IF([2]数据总览!AZ44="","",[2]数据总览!AZ44)</f>
        <v>0.61196106351745794</v>
      </c>
      <c r="BA44" s="227">
        <f>IF([2]数据总览!BA44="","",[2]数据总览!BA44)</f>
        <v>0.46249770454524058</v>
      </c>
      <c r="BB44" s="227">
        <f>IF([2]数据总览!BB44="","",[2]数据总览!BB44)</f>
        <v>0.44758596249261207</v>
      </c>
      <c r="BC44" s="227">
        <f>IF([2]数据总览!BC44="","",[2]数据总览!BC44)</f>
        <v>0.44369947815860206</v>
      </c>
      <c r="BD44" s="227" t="str">
        <f>IF([2]数据总览!BD44="","",[2]数据总览!BD44)</f>
        <v/>
      </c>
      <c r="BE44" s="227">
        <f>IF([2]数据总览!BE44="","",[2]数据总览!BE44)</f>
        <v>1.1613825922900221</v>
      </c>
      <c r="BF44" s="227">
        <f>IF([2]数据总览!BF44="","",[2]数据总览!BF44)</f>
        <v>0.65073275145646481</v>
      </c>
      <c r="BG44" s="227">
        <f>IF([2]数据总览!BG44="","",[2]数据总览!BG44)</f>
        <v>0.67176211137361863</v>
      </c>
      <c r="BH44" s="227">
        <f>IF([2]数据总览!BH44="","",[2]数据总览!BH44)</f>
        <v>0.68163032173814209</v>
      </c>
      <c r="BI44" s="227">
        <f>IF([2]数据总览!BI44="","",[2]数据总览!BI44)</f>
        <v>0.52150137430062593</v>
      </c>
      <c r="BJ44" s="227">
        <f>IF([2]数据总览!BJ44="","",[2]数据总览!BJ44)</f>
        <v>0.64900311432716984</v>
      </c>
      <c r="BK44" s="227">
        <f>IF([2]数据总览!BK44="","",[2]数据总览!BK44)</f>
        <v>0.67922920564095024</v>
      </c>
      <c r="BL44" s="227">
        <f>IF([2]数据总览!BL44="","",[2]数据总览!BL44)</f>
        <v>0.67966659350197267</v>
      </c>
      <c r="BM44" s="227" t="str">
        <f>IF([2]数据总览!BM44="","",[2]数据总览!BM44)</f>
        <v/>
      </c>
      <c r="BN44" s="227">
        <f>IF([2]数据总览!BN44="","",[2]数据总览!BN44)</f>
        <v>240</v>
      </c>
      <c r="BO44" s="227">
        <f>IF([2]数据总览!BO44="","",[2]数据总览!BO44)</f>
        <v>153.85245807710311</v>
      </c>
      <c r="BP44" s="227">
        <f>IF([2]数据总览!BP44="","",[2]数据总览!BP44)</f>
        <v>98.532696516057243</v>
      </c>
      <c r="BQ44" s="227">
        <f>IF([2]数据总览!BQ44="","",[2]数据总览!BQ44)</f>
        <v>144.94985759362837</v>
      </c>
      <c r="BR44" s="227" t="str">
        <f>IF([2]数据总览!BR44="","",[2]数据总览!BR44)</f>
        <v/>
      </c>
      <c r="BS44" s="227">
        <f>IF([2]数据总览!BS44="","",[2]数据总览!BS44)</f>
        <v>3.7081181272322472</v>
      </c>
      <c r="BT44" s="227">
        <f>IF([2]数据总览!BT44="","",[2]数据总览!BT44)</f>
        <v>2.1554244369599318</v>
      </c>
      <c r="BU44" s="227">
        <f>IF([2]数据总览!BU44="","",[2]数据总览!BU44)</f>
        <v>1.8093212399812848</v>
      </c>
      <c r="BV44" s="227">
        <f>IF([2]数据总览!BV44="","",[2]数据总览!BV44)</f>
        <v>1.9823728384706083</v>
      </c>
      <c r="BW44" s="227" t="str">
        <f>IF([2]数据总览!BW44="","",[2]数据总览!BW44)</f>
        <v/>
      </c>
      <c r="BX44" s="227" t="str">
        <f>IF([2]数据总览!BX44="","",[2]数据总览!BX44)</f>
        <v/>
      </c>
      <c r="BY44" s="227" t="str">
        <f>IF([2]数据总览!BY44="","",[2]数据总览!BY44)</f>
        <v/>
      </c>
      <c r="BZ44" s="227" t="str">
        <f>IF([2]数据总览!BZ44="","",[2]数据总览!BZ44)</f>
        <v/>
      </c>
      <c r="CA44" s="227" t="str">
        <f>IF([2]数据总览!CA44="","",[2]数据总览!CA44)</f>
        <v/>
      </c>
      <c r="CB44" s="227" t="str">
        <f>IF([2]数据总览!CB44="","",[2]数据总览!CB44)</f>
        <v/>
      </c>
      <c r="CC44" s="227" t="str">
        <f>IF([2]数据总览!CC44="","",[2]数据总览!CC44)</f>
        <v/>
      </c>
      <c r="CD44" s="227" t="str">
        <f>IF([2]数据总览!CD44="","",[2]数据总览!CD44)</f>
        <v/>
      </c>
      <c r="CE44" s="227" t="str">
        <f>IF([2]数据总览!CE44="","",[2]数据总览!CE44)</f>
        <v/>
      </c>
      <c r="CF44" s="227" t="str">
        <f>IF([2]数据总览!CF44="","",[2]数据总览!CF44)</f>
        <v/>
      </c>
      <c r="CG44" s="227" t="str">
        <f>IF([2]数据总览!CG44="","",[2]数据总览!CG44)</f>
        <v/>
      </c>
      <c r="CH44" s="227" t="str">
        <f>IF([2]数据总览!CH44="","",[2]数据总览!CH44)</f>
        <v/>
      </c>
      <c r="CI44" s="227" t="str">
        <f>IF([2]数据总览!CI44="","",[2]数据总览!CI44)</f>
        <v/>
      </c>
      <c r="CJ44" s="227" t="str">
        <f>IF([2]数据总览!CJ44="","",[2]数据总览!CJ44)</f>
        <v/>
      </c>
      <c r="CK44" s="227" t="str">
        <f>IF([2]数据总览!CK44="","",[2]数据总览!CK44)</f>
        <v/>
      </c>
      <c r="CL44" s="227" t="str">
        <f>IF([2]数据总览!CL44="","",[2]数据总览!CL44)</f>
        <v/>
      </c>
      <c r="CM44" s="227" t="str">
        <f>IF([2]数据总览!CM44="","",[2]数据总览!CM44)</f>
        <v/>
      </c>
      <c r="CN44" s="227" t="str">
        <f>IF([2]数据总览!CN44="","",[2]数据总览!CN44)</f>
        <v/>
      </c>
      <c r="CO44" s="227" t="str">
        <f>IF([2]数据总览!CO44="","",[2]数据总览!CO44)</f>
        <v/>
      </c>
      <c r="CP44" s="227" t="str">
        <f>IF([2]数据总览!CP44="","",[2]数据总览!CP44)</f>
        <v/>
      </c>
      <c r="CQ44" s="227" t="str">
        <f>IF([2]数据总览!CQ44="","",[2]数据总览!CQ44)</f>
        <v/>
      </c>
      <c r="CR44" s="227" t="str">
        <f>IF([2]数据总览!CR44="","",[2]数据总览!CR44)</f>
        <v/>
      </c>
      <c r="CS44" s="227" t="str">
        <f>IF([2]数据总览!CS44="","",[2]数据总览!CS44)</f>
        <v/>
      </c>
      <c r="CT44" s="227" t="str">
        <f>IF([2]数据总览!CT44="","",[2]数据总览!CT44)</f>
        <v/>
      </c>
      <c r="CU44" s="227" t="str">
        <f>IF([2]数据总览!CU44="","",[2]数据总览!CU44)</f>
        <v/>
      </c>
      <c r="CV44" s="227" t="str">
        <f>IF([2]数据总览!CV44="","",[2]数据总览!CV44)</f>
        <v>枪兵</v>
      </c>
      <c r="CW44" s="227">
        <f>IF([2]数据总览!CW44="","",[2]数据总览!CW44)</f>
        <v>61.285714285714299</v>
      </c>
      <c r="CX44" s="227">
        <f>IF([2]数据总览!CX44="","",[2]数据总览!CX44)</f>
        <v>103.68</v>
      </c>
      <c r="CY44" s="227">
        <f>IF([2]数据总览!CY44="","",[2]数据总览!CY44)</f>
        <v>0.77823129251700707</v>
      </c>
      <c r="CZ44" s="227">
        <f>IF([2]数据总览!CZ44="","",[2]数据总览!CZ44)</f>
        <v>1.3165714285714289</v>
      </c>
      <c r="DA44" s="227" t="str">
        <f>IF([2]数据总览!DA44="","",[2]数据总览!DA44)</f>
        <v/>
      </c>
      <c r="DB44" s="227" t="str">
        <f>IF([2]数据总览!DB44="","",[2]数据总览!DB44)</f>
        <v/>
      </c>
      <c r="DC44" s="227" t="str">
        <f>IF([2]数据总览!DC44="","",[2]数据总览!DC44)</f>
        <v/>
      </c>
      <c r="DD44" s="227" t="str">
        <f>IF([2]数据总览!DD44="","",[2]数据总览!DD44)</f>
        <v/>
      </c>
      <c r="DE44" s="227" t="str">
        <f>IF([2]数据总览!DE44="","",[2]数据总览!DE44)</f>
        <v/>
      </c>
      <c r="DF44" s="227" t="str">
        <f>IF([2]数据总览!DF44="","",[2]数据总览!DF44)</f>
        <v/>
      </c>
      <c r="DG44" s="227" t="str">
        <f>IF([2]数据总览!DG44="","",[2]数据总览!DG44)</f>
        <v/>
      </c>
      <c r="DH44" s="227" t="str">
        <f>IF([2]数据总览!DH44="","",[2]数据总览!DH44)</f>
        <v/>
      </c>
      <c r="DI44" s="227" t="str">
        <f>IF([2]数据总览!DI44="","",[2]数据总览!DI44)</f>
        <v/>
      </c>
      <c r="DJ44" s="227" t="str">
        <f>IF([2]数据总览!DJ44="","",[2]数据总览!DJ44)</f>
        <v/>
      </c>
      <c r="DK44" s="227" t="str">
        <f>IF([2]数据总览!DK44="","",[2]数据总览!DK44)</f>
        <v/>
      </c>
      <c r="DL44" s="227" t="str">
        <f>IF([2]数据总览!DL44="","",[2]数据总览!DL44)</f>
        <v/>
      </c>
      <c r="DM44" s="227" t="str">
        <f>IF([2]数据总览!DM44="","",[2]数据总览!DM44)</f>
        <v/>
      </c>
      <c r="DN44" s="227" t="str">
        <f>IF([2]数据总览!DN44="","",[2]数据总览!DN44)</f>
        <v/>
      </c>
      <c r="DO44" s="227" t="str">
        <f>IF([2]数据总览!DO44="","",[2]数据总览!DO44)</f>
        <v/>
      </c>
      <c r="DP44" s="227" t="str">
        <f>IF([2]数据总览!DP44="","",[2]数据总览!DP44)</f>
        <v/>
      </c>
      <c r="DQ44" s="227" t="str">
        <f>IF([2]数据总览!DQ44="","",[2]数据总览!DQ44)</f>
        <v/>
      </c>
      <c r="DR44" s="227" t="str">
        <f>IF([2]数据总览!DR44="","",[2]数据总览!DR44)</f>
        <v/>
      </c>
      <c r="DS44" s="227" t="str">
        <f>IF([2]数据总览!DS44="","",[2]数据总览!DS44)</f>
        <v/>
      </c>
      <c r="DT44" s="227" t="str">
        <f>IF([2]数据总览!DT44="","",[2]数据总览!DT44)</f>
        <v/>
      </c>
      <c r="DU44" s="227" t="str">
        <f>IF([2]数据总览!DU44="","",[2]数据总览!DU44)</f>
        <v/>
      </c>
      <c r="DV44" s="227" t="str">
        <f>IF([2]数据总览!DV44="","",[2]数据总览!DV44)</f>
        <v/>
      </c>
      <c r="DW44" s="227" t="str">
        <f>IF([2]数据总览!DW44="","",[2]数据总览!DW44)</f>
        <v/>
      </c>
      <c r="DX44" s="227" t="str">
        <f>IF([2]数据总览!DX44="","",[2]数据总览!DX44)</f>
        <v/>
      </c>
      <c r="DY44" s="227" t="str">
        <f>IF([2]数据总览!DY44="","",[2]数据总览!DY44)</f>
        <v/>
      </c>
      <c r="DZ44" s="227" t="str">
        <f>IF([2]数据总览!DZ44="","",[2]数据总览!DZ44)</f>
        <v/>
      </c>
      <c r="EA44" s="227" t="str">
        <f>IF([2]数据总览!EA44="","",[2]数据总览!EA44)</f>
        <v/>
      </c>
      <c r="EB44" s="227" t="str">
        <f>IF([2]数据总览!EB44="","",[2]数据总览!EB44)</f>
        <v/>
      </c>
      <c r="EC44" s="227" t="str">
        <f>IF([2]数据总览!EC44="","",[2]数据总览!EC44)</f>
        <v/>
      </c>
      <c r="ED44" s="227" t="str">
        <f>IF([2]数据总览!ED44="","",[2]数据总览!ED44)</f>
        <v/>
      </c>
      <c r="EE44" s="227" t="str">
        <f>IF([2]数据总览!EE44="","",[2]数据总览!EE44)</f>
        <v/>
      </c>
      <c r="EF44" s="227" t="str">
        <f>IF([2]数据总览!EF44="","",[2]数据总览!EF44)</f>
        <v/>
      </c>
      <c r="EG44" s="227" t="str">
        <f>IF([2]数据总览!EG44="","",[2]数据总览!EG44)</f>
        <v/>
      </c>
      <c r="EH44" s="227" t="str">
        <f>IF([2]数据总览!EH44="","",[2]数据总览!EH44)</f>
        <v/>
      </c>
      <c r="EI44" s="227" t="str">
        <f>IF([2]数据总览!EI44="","",[2]数据总览!EI44)</f>
        <v/>
      </c>
      <c r="EJ44" s="227" t="str">
        <f>IF([2]数据总览!EJ44="","",[2]数据总览!EJ44)</f>
        <v/>
      </c>
      <c r="EK44" s="227" t="str">
        <f>IF([2]数据总览!EK44="","",[2]数据总览!EK44)</f>
        <v/>
      </c>
      <c r="EL44" s="227" t="str">
        <f>IF([2]数据总览!EL44="","",[2]数据总览!EL44)</f>
        <v/>
      </c>
      <c r="EM44" s="227" t="str">
        <f>IF([2]数据总览!EM44="","",[2]数据总览!EM44)</f>
        <v/>
      </c>
      <c r="EN44" s="227" t="str">
        <f>IF([2]数据总览!EN44="","",[2]数据总览!EN44)</f>
        <v/>
      </c>
      <c r="EO44" s="227" t="str">
        <f>IF([2]数据总览!EO44="","",[2]数据总览!EO44)</f>
        <v/>
      </c>
      <c r="EP44" s="227" t="str">
        <f>IF([2]数据总览!EP44="","",[2]数据总览!EP44)</f>
        <v/>
      </c>
      <c r="EQ44" s="227" t="str">
        <f>IF([2]数据总览!EQ44="","",[2]数据总览!EQ44)</f>
        <v/>
      </c>
      <c r="ER44" s="227" t="str">
        <f>IF([2]数据总览!ER44="","",[2]数据总览!ER44)</f>
        <v/>
      </c>
      <c r="ES44" s="227" t="str">
        <f>IF([2]数据总览!ES44="","",[2]数据总览!ES44)</f>
        <v/>
      </c>
      <c r="ET44" s="227" t="str">
        <f>IF([2]数据总览!ET44="","",[2]数据总览!ET44)</f>
        <v/>
      </c>
      <c r="EU44" s="227" t="str">
        <f>IF([2]数据总览!EU44="","",[2]数据总览!EU44)</f>
        <v/>
      </c>
      <c r="EV44" s="227" t="str">
        <f>IF([2]数据总览!EV44="","",[2]数据总览!EV44)</f>
        <v/>
      </c>
      <c r="EW44" s="227" t="str">
        <f>IF([2]数据总览!EW44="","",[2]数据总览!EW44)</f>
        <v/>
      </c>
      <c r="EX44" s="227" t="str">
        <f>IF([2]数据总览!EX44="","",[2]数据总览!EX44)</f>
        <v/>
      </c>
      <c r="EY44" s="227" t="str">
        <f>IF([2]数据总览!EY44="","",[2]数据总览!EY44)</f>
        <v/>
      </c>
      <c r="EZ44" s="227" t="str">
        <f>IF([2]数据总览!EZ44="","",[2]数据总览!EZ44)</f>
        <v/>
      </c>
      <c r="FA44" s="227" t="str">
        <f>IF([2]数据总览!FA44="","",[2]数据总览!FA44)</f>
        <v/>
      </c>
    </row>
    <row r="45" spans="1:157" ht="11.25">
      <c r="A45" s="227" t="str">
        <f>IF([2]数据总览!A45="","",[2]数据总览!A45)</f>
        <v/>
      </c>
      <c r="B45" s="227" t="str">
        <f>IF([2]数据总览!B45="","",[2]数据总览!B45)</f>
        <v/>
      </c>
      <c r="C45" s="227" t="str">
        <f>IF([2]数据总览!C45="","",[2]数据总览!C45)</f>
        <v>14星</v>
      </c>
      <c r="D45" s="227" t="str">
        <f>IF([2]数据总览!D45="","",[2]数据总览!D45)</f>
        <v/>
      </c>
      <c r="E45" s="227">
        <f>IF([2]数据总览!E45="","",[2]数据总览!E45)</f>
        <v>0.64500000000000002</v>
      </c>
      <c r="F45" s="227">
        <f>IF([2]数据总览!F45="","",[2]数据总览!F45)</f>
        <v>1.115</v>
      </c>
      <c r="G45" s="227">
        <f>IF([2]数据总览!G45="","",[2]数据总览!G45)</f>
        <v>1.34</v>
      </c>
      <c r="H45" s="227">
        <f>IF([2]数据总览!H45="","",[2]数据总览!H45)</f>
        <v>1.635</v>
      </c>
      <c r="I45" s="227" t="str">
        <f>IF([2]数据总览!I45="","",[2]数据总览!I45)</f>
        <v/>
      </c>
      <c r="J45" s="227"/>
      <c r="K45" s="227">
        <f>IF([2]数据总览!K45="","",[2]数据总览!K45)</f>
        <v>3</v>
      </c>
      <c r="L45" s="227">
        <f>IF([2]数据总览!L45="","",[2]数据总览!L45)</f>
        <v>9.6335158659728956E-2</v>
      </c>
      <c r="M45" s="227" t="str">
        <f>IF([2]数据总览!M45="","",[2]数据总览!M45)</f>
        <v/>
      </c>
      <c r="N45" s="227" t="str">
        <f>IF([2]数据总览!N45="","",[2]数据总览!N45)</f>
        <v/>
      </c>
      <c r="O45" s="227" t="str">
        <f>IF([2]数据总览!O45="","",[2]数据总览!O45)</f>
        <v/>
      </c>
      <c r="P45" s="227" t="str">
        <f>IF([2]数据总览!P45="","",[2]数据总览!P45)</f>
        <v/>
      </c>
      <c r="Q45" s="227" t="str">
        <f>IF([2]数据总览!Q45="","",[2]数据总览!Q45)</f>
        <v/>
      </c>
      <c r="R45" s="227" t="str">
        <f>IF([2]数据总览!R45="","",[2]数据总览!R45)</f>
        <v/>
      </c>
      <c r="S45" s="227" t="str">
        <f>IF([2]数据总览!S45="","",[2]数据总览!S45)</f>
        <v/>
      </c>
      <c r="T45" s="227" t="str">
        <f>IF([2]数据总览!T45="","",[2]数据总览!T45)</f>
        <v/>
      </c>
      <c r="U45" s="227" t="str">
        <f>IF([2]数据总览!U45="","",[2]数据总览!U45)</f>
        <v/>
      </c>
      <c r="V45" s="227" t="str">
        <f>IF([2]数据总览!V45="","",[2]数据总览!V45)</f>
        <v/>
      </c>
      <c r="W45" s="227" t="str">
        <f>IF([2]数据总览!W45="","",[2]数据总览!W45)</f>
        <v/>
      </c>
      <c r="X45" s="227" t="str">
        <f>IF([2]数据总览!X45="","",[2]数据总览!X45)</f>
        <v/>
      </c>
      <c r="Y45" s="227" t="str">
        <f>IF([2]数据总览!Y45="","",[2]数据总览!Y45)</f>
        <v/>
      </c>
      <c r="Z45" s="227" t="str">
        <f>IF([2]数据总览!Z45="","",[2]数据总览!Z45)</f>
        <v/>
      </c>
      <c r="AA45" s="227">
        <f>IF([2]数据总览!AA45="","",[2]数据总览!AA45)</f>
        <v>40</v>
      </c>
      <c r="AB45" s="227">
        <f>IF([2]数据总览!AB45="","",[2]数据总览!AB45)</f>
        <v>0</v>
      </c>
      <c r="AC45" s="227">
        <f>IF([2]数据总览!AC45="","",[2]数据总览!AC45)</f>
        <v>0.34696294677449407</v>
      </c>
      <c r="AD45" s="227">
        <f>IF([2]数据总览!AD45="","",[2]数据总览!AD45)</f>
        <v>0.57962326953665999</v>
      </c>
      <c r="AE45" s="227">
        <f>IF([2]数据总览!AE45="","",[2]数据总览!AE45)</f>
        <v>0.38009893853177706</v>
      </c>
      <c r="AF45" s="227">
        <f>IF([2]数据总览!AF45="","",[2]数据总览!AF45)</f>
        <v>0.20129019377853444</v>
      </c>
      <c r="AG45" s="227">
        <f>IF([2]数据总览!AG45="","",[2]数据总览!AG45)</f>
        <v>0.18370368346811766</v>
      </c>
      <c r="AH45" s="227">
        <f>IF([2]数据总览!AH45="","",[2]数据总览!AH45)</f>
        <v>0.60289225653888234</v>
      </c>
      <c r="AI45" s="227">
        <f>IF([2]数据总览!AI45="","",[2]数据总览!AI45)</f>
        <v>0.60289225653888234</v>
      </c>
      <c r="AJ45" s="227" t="str">
        <f>IF([2]数据总览!AJ45="","",[2]数据总览!AJ45)</f>
        <v/>
      </c>
      <c r="AK45" s="227" t="str">
        <f>IF([2]数据总览!AK45="","",[2]数据总览!AK45)</f>
        <v/>
      </c>
      <c r="AL45" s="227" t="str">
        <f>IF([2]数据总览!AL45="","",[2]数据总览!AL45)</f>
        <v/>
      </c>
      <c r="AM45" s="227">
        <f>IF([2]数据总览!AM45="","",[2]数据总览!AM45)</f>
        <v>0</v>
      </c>
      <c r="AN45" s="227">
        <f>IF([2]数据总览!AN45="","",[2]数据总览!AN45)</f>
        <v>0.5</v>
      </c>
      <c r="AO45" s="227">
        <f>IF([2]数据总览!AO45="","",[2]数据总览!AO45)</f>
        <v>0.5</v>
      </c>
      <c r="AP45" s="227">
        <f>IF([2]数据总览!AP45="","",[2]数据总览!AP45)</f>
        <v>0.5</v>
      </c>
      <c r="AQ45" s="227">
        <f>IF([2]数据总览!AQ45="","",[2]数据总览!AQ45)</f>
        <v>0</v>
      </c>
      <c r="AR45" s="227">
        <f>IF([2]数据总览!AR45="","",[2]数据总览!AR45)</f>
        <v>0.5</v>
      </c>
      <c r="AS45" s="227">
        <f>IF([2]数据总览!AS45="","",[2]数据总览!AS45)</f>
        <v>0.5</v>
      </c>
      <c r="AT45" s="227">
        <f>IF([2]数据总览!AT45="","",[2]数据总览!AT45)</f>
        <v>0.5</v>
      </c>
      <c r="AU45" s="227" t="str">
        <f>IF([2]数据总览!AU45="","",[2]数据总览!AU45)</f>
        <v/>
      </c>
      <c r="AV45" s="227">
        <f>IF([2]数据总览!AV45="","",[2]数据总览!AV45)</f>
        <v>0.60667225546381132</v>
      </c>
      <c r="AW45" s="227">
        <f>IF([2]数据总览!AW45="","",[2]数据总览!AW45)</f>
        <v>0.45303315215059536</v>
      </c>
      <c r="AX45" s="227">
        <f>IF([2]数据总览!AX45="","",[2]数据总览!AX45)</f>
        <v>0.44712788083680699</v>
      </c>
      <c r="AY45" s="227">
        <f>IF([2]数据总览!AY45="","",[2]数据总览!AY45)</f>
        <v>0.43321418681355339</v>
      </c>
      <c r="AZ45" s="227">
        <f>IF([2]数据总览!AZ45="","",[2]数据总览!AZ45)</f>
        <v>0.61196106351745794</v>
      </c>
      <c r="BA45" s="227">
        <f>IF([2]数据总览!BA45="","",[2]数据总览!BA45)</f>
        <v>0.45516655501105563</v>
      </c>
      <c r="BB45" s="227">
        <f>IF([2]数据总览!BB45="","",[2]数据总览!BB45)</f>
        <v>0.4396931627245233</v>
      </c>
      <c r="BC45" s="227">
        <f>IF([2]数据总览!BC45="","",[2]数据总览!BC45)</f>
        <v>0.43527919878907961</v>
      </c>
      <c r="BD45" s="227" t="str">
        <f>IF([2]数据总览!BD45="","",[2]数据总览!BD45)</f>
        <v/>
      </c>
      <c r="BE45" s="227">
        <f>IF([2]数据总览!BE45="","",[2]数据总览!BE45)</f>
        <v>1.1844372483314538</v>
      </c>
      <c r="BF45" s="227">
        <f>IF([2]数据总览!BF45="","",[2]数据总览!BF45)</f>
        <v>0.66076085703444587</v>
      </c>
      <c r="BG45" s="227">
        <f>IF([2]数据总览!BG45="","",[2]数据总览!BG45)</f>
        <v>0.68237933327675171</v>
      </c>
      <c r="BH45" s="227">
        <f>IF([2]数据总览!BH45="","",[2]数据总览!BH45)</f>
        <v>0.69157067502452363</v>
      </c>
      <c r="BI45" s="227">
        <f>IF([2]数据总览!BI45="","",[2]数据总览!BI45)</f>
        <v>0.53190351833756888</v>
      </c>
      <c r="BJ45" s="227">
        <f>IF([2]数据总览!BJ45="","",[2]数据总览!BJ45)</f>
        <v>0.65903978525656204</v>
      </c>
      <c r="BK45" s="227">
        <f>IF([2]数据总览!BK45="","",[2]数据总览!BK45)</f>
        <v>0.68983670222812943</v>
      </c>
      <c r="BL45" s="227">
        <f>IF([2]数据总览!BL45="","",[2]数据总览!BL45)</f>
        <v>0.68961504181621813</v>
      </c>
      <c r="BM45" s="227" t="str">
        <f>IF([2]数据总览!BM45="","",[2]数据总览!BM45)</f>
        <v/>
      </c>
      <c r="BN45" s="227">
        <f>IF([2]数据总览!BN45="","",[2]数据总览!BN45)</f>
        <v>240</v>
      </c>
      <c r="BO45" s="227">
        <f>IF([2]数据总览!BO45="","",[2]数据总览!BO45)</f>
        <v>156.72889277412139</v>
      </c>
      <c r="BP45" s="227">
        <f>IF([2]数据总览!BP45="","",[2]数据总览!BP45)</f>
        <v>100.89041531120159</v>
      </c>
      <c r="BQ45" s="227">
        <f>IF([2]数据总览!BQ45="","",[2]数据总览!BQ45)</f>
        <v>148.77625475237352</v>
      </c>
      <c r="BR45" s="227" t="str">
        <f>IF([2]数据总览!BR45="","",[2]数据总览!BR45)</f>
        <v/>
      </c>
      <c r="BS45" s="227">
        <f>IF([2]数据总览!BS45="","",[2]数据总览!BS45)</f>
        <v>3.6719263172312102</v>
      </c>
      <c r="BT45" s="227">
        <f>IF([2]数据总览!BT45="","",[2]数据总览!BT45)</f>
        <v>2.1255656730820736</v>
      </c>
      <c r="BU45" s="227">
        <f>IF([2]数据总览!BU45="","",[2]数据总览!BU45)</f>
        <v>1.7667814901992629</v>
      </c>
      <c r="BV45" s="227">
        <f>IF([2]数据总览!BV45="","",[2]数据总览!BV45)</f>
        <v>1.9461735816406682</v>
      </c>
      <c r="BW45" s="227" t="str">
        <f>IF([2]数据总览!BW45="","",[2]数据总览!BW45)</f>
        <v/>
      </c>
      <c r="BX45" s="227" t="str">
        <f>IF([2]数据总览!BX45="","",[2]数据总览!BX45)</f>
        <v/>
      </c>
      <c r="BY45" s="227" t="str">
        <f>IF([2]数据总览!BY45="","",[2]数据总览!BY45)</f>
        <v/>
      </c>
      <c r="BZ45" s="227" t="str">
        <f>IF([2]数据总览!BZ45="","",[2]数据总览!BZ45)</f>
        <v/>
      </c>
      <c r="CA45" s="227" t="str">
        <f>IF([2]数据总览!CA45="","",[2]数据总览!CA45)</f>
        <v/>
      </c>
      <c r="CB45" s="227" t="str">
        <f>IF([2]数据总览!CB45="","",[2]数据总览!CB45)</f>
        <v/>
      </c>
      <c r="CC45" s="227" t="str">
        <f>IF([2]数据总览!CC45="","",[2]数据总览!CC45)</f>
        <v/>
      </c>
      <c r="CD45" s="227" t="str">
        <f>IF([2]数据总览!CD45="","",[2]数据总览!CD45)</f>
        <v/>
      </c>
      <c r="CE45" s="227" t="str">
        <f>IF([2]数据总览!CE45="","",[2]数据总览!CE45)</f>
        <v/>
      </c>
      <c r="CF45" s="227" t="str">
        <f>IF([2]数据总览!CF45="","",[2]数据总览!CF45)</f>
        <v/>
      </c>
      <c r="CG45" s="227" t="str">
        <f>IF([2]数据总览!CG45="","",[2]数据总览!CG45)</f>
        <v/>
      </c>
      <c r="CH45" s="227" t="str">
        <f>IF([2]数据总览!CH45="","",[2]数据总览!CH45)</f>
        <v/>
      </c>
      <c r="CI45" s="227" t="str">
        <f>IF([2]数据总览!CI45="","",[2]数据总览!CI45)</f>
        <v/>
      </c>
      <c r="CJ45" s="227" t="str">
        <f>IF([2]数据总览!CJ45="","",[2]数据总览!CJ45)</f>
        <v/>
      </c>
      <c r="CK45" s="227" t="str">
        <f>IF([2]数据总览!CK45="","",[2]数据总览!CK45)</f>
        <v/>
      </c>
      <c r="CL45" s="227" t="str">
        <f>IF([2]数据总览!CL45="","",[2]数据总览!CL45)</f>
        <v/>
      </c>
      <c r="CM45" s="227" t="str">
        <f>IF([2]数据总览!CM45="","",[2]数据总览!CM45)</f>
        <v/>
      </c>
      <c r="CN45" s="227" t="str">
        <f>IF([2]数据总览!CN45="","",[2]数据总览!CN45)</f>
        <v/>
      </c>
      <c r="CO45" s="227" t="str">
        <f>IF([2]数据总览!CO45="","",[2]数据总览!CO45)</f>
        <v/>
      </c>
      <c r="CP45" s="227" t="str">
        <f>IF([2]数据总览!CP45="","",[2]数据总览!CP45)</f>
        <v/>
      </c>
      <c r="CQ45" s="227" t="str">
        <f>IF([2]数据总览!CQ45="","",[2]数据总览!CQ45)</f>
        <v/>
      </c>
      <c r="CR45" s="227" t="str">
        <f>IF([2]数据总览!CR45="","",[2]数据总览!CR45)</f>
        <v/>
      </c>
      <c r="CS45" s="227" t="str">
        <f>IF([2]数据总览!CS45="","",[2]数据总览!CS45)</f>
        <v/>
      </c>
      <c r="CT45" s="227" t="str">
        <f>IF([2]数据总览!CT45="","",[2]数据总览!CT45)</f>
        <v/>
      </c>
      <c r="CU45" s="227" t="str">
        <f>IF([2]数据总览!CU45="","",[2]数据总览!CU45)</f>
        <v/>
      </c>
      <c r="CV45" s="227" t="str">
        <f>IF([2]数据总览!CV45="","",[2]数据总览!CV45)</f>
        <v/>
      </c>
      <c r="CW45" s="227" t="str">
        <f>IF([2]数据总览!CW45="","",[2]数据总览!CW45)</f>
        <v/>
      </c>
      <c r="CX45" s="227" t="str">
        <f>IF([2]数据总览!CX45="","",[2]数据总览!CX45)</f>
        <v/>
      </c>
      <c r="CY45" s="227" t="str">
        <f>IF([2]数据总览!CY45="","",[2]数据总览!CY45)</f>
        <v/>
      </c>
      <c r="CZ45" s="227" t="str">
        <f>IF([2]数据总览!CZ45="","",[2]数据总览!CZ45)</f>
        <v/>
      </c>
      <c r="DA45" s="227" t="str">
        <f>IF([2]数据总览!DA45="","",[2]数据总览!DA45)</f>
        <v/>
      </c>
      <c r="DB45" s="227" t="str">
        <f>IF([2]数据总览!DB45="","",[2]数据总览!DB45)</f>
        <v/>
      </c>
      <c r="DC45" s="227" t="str">
        <f>IF([2]数据总览!DC45="","",[2]数据总览!DC45)</f>
        <v/>
      </c>
      <c r="DD45" s="227" t="str">
        <f>IF([2]数据总览!DD45="","",[2]数据总览!DD45)</f>
        <v/>
      </c>
      <c r="DE45" s="227" t="str">
        <f>IF([2]数据总览!DE45="","",[2]数据总览!DE45)</f>
        <v/>
      </c>
      <c r="DF45" s="227" t="str">
        <f>IF([2]数据总览!DF45="","",[2]数据总览!DF45)</f>
        <v/>
      </c>
      <c r="DG45" s="227" t="str">
        <f>IF([2]数据总览!DG45="","",[2]数据总览!DG45)</f>
        <v/>
      </c>
      <c r="DH45" s="227" t="str">
        <f>IF([2]数据总览!DH45="","",[2]数据总览!DH45)</f>
        <v/>
      </c>
      <c r="DI45" s="227" t="str">
        <f>IF([2]数据总览!DI45="","",[2]数据总览!DI45)</f>
        <v/>
      </c>
      <c r="DJ45" s="227" t="str">
        <f>IF([2]数据总览!DJ45="","",[2]数据总览!DJ45)</f>
        <v/>
      </c>
      <c r="DK45" s="227" t="str">
        <f>IF([2]数据总览!DK45="","",[2]数据总览!DK45)</f>
        <v/>
      </c>
      <c r="DL45" s="227" t="str">
        <f>IF([2]数据总览!DL45="","",[2]数据总览!DL45)</f>
        <v/>
      </c>
      <c r="DM45" s="227" t="str">
        <f>IF([2]数据总览!DM45="","",[2]数据总览!DM45)</f>
        <v/>
      </c>
      <c r="DN45" s="227" t="str">
        <f>IF([2]数据总览!DN45="","",[2]数据总览!DN45)</f>
        <v/>
      </c>
      <c r="DO45" s="227" t="str">
        <f>IF([2]数据总览!DO45="","",[2]数据总览!DO45)</f>
        <v/>
      </c>
      <c r="DP45" s="227" t="str">
        <f>IF([2]数据总览!DP45="","",[2]数据总览!DP45)</f>
        <v/>
      </c>
      <c r="DQ45" s="227" t="str">
        <f>IF([2]数据总览!DQ45="","",[2]数据总览!DQ45)</f>
        <v/>
      </c>
      <c r="DR45" s="227" t="str">
        <f>IF([2]数据总览!DR45="","",[2]数据总览!DR45)</f>
        <v/>
      </c>
      <c r="DS45" s="227" t="str">
        <f>IF([2]数据总览!DS45="","",[2]数据总览!DS45)</f>
        <v/>
      </c>
      <c r="DT45" s="227" t="str">
        <f>IF([2]数据总览!DT45="","",[2]数据总览!DT45)</f>
        <v/>
      </c>
      <c r="DU45" s="227" t="str">
        <f>IF([2]数据总览!DU45="","",[2]数据总览!DU45)</f>
        <v/>
      </c>
      <c r="DV45" s="227" t="str">
        <f>IF([2]数据总览!DV45="","",[2]数据总览!DV45)</f>
        <v/>
      </c>
      <c r="DW45" s="227" t="str">
        <f>IF([2]数据总览!DW45="","",[2]数据总览!DW45)</f>
        <v/>
      </c>
      <c r="DX45" s="227" t="str">
        <f>IF([2]数据总览!DX45="","",[2]数据总览!DX45)</f>
        <v/>
      </c>
      <c r="DY45" s="227" t="str">
        <f>IF([2]数据总览!DY45="","",[2]数据总览!DY45)</f>
        <v/>
      </c>
      <c r="DZ45" s="227" t="str">
        <f>IF([2]数据总览!DZ45="","",[2]数据总览!DZ45)</f>
        <v/>
      </c>
      <c r="EA45" s="227" t="str">
        <f>IF([2]数据总览!EA45="","",[2]数据总览!EA45)</f>
        <v/>
      </c>
      <c r="EB45" s="227" t="str">
        <f>IF([2]数据总览!EB45="","",[2]数据总览!EB45)</f>
        <v/>
      </c>
      <c r="EC45" s="227" t="str">
        <f>IF([2]数据总览!EC45="","",[2]数据总览!EC45)</f>
        <v/>
      </c>
      <c r="ED45" s="227" t="str">
        <f>IF([2]数据总览!ED45="","",[2]数据总览!ED45)</f>
        <v/>
      </c>
      <c r="EE45" s="227" t="str">
        <f>IF([2]数据总览!EE45="","",[2]数据总览!EE45)</f>
        <v/>
      </c>
      <c r="EF45" s="227" t="str">
        <f>IF([2]数据总览!EF45="","",[2]数据总览!EF45)</f>
        <v/>
      </c>
      <c r="EG45" s="227" t="str">
        <f>IF([2]数据总览!EG45="","",[2]数据总览!EG45)</f>
        <v/>
      </c>
      <c r="EH45" s="227" t="str">
        <f>IF([2]数据总览!EH45="","",[2]数据总览!EH45)</f>
        <v/>
      </c>
      <c r="EI45" s="227" t="str">
        <f>IF([2]数据总览!EI45="","",[2]数据总览!EI45)</f>
        <v/>
      </c>
      <c r="EJ45" s="227" t="str">
        <f>IF([2]数据总览!EJ45="","",[2]数据总览!EJ45)</f>
        <v/>
      </c>
      <c r="EK45" s="227" t="str">
        <f>IF([2]数据总览!EK45="","",[2]数据总览!EK45)</f>
        <v/>
      </c>
      <c r="EL45" s="227" t="str">
        <f>IF([2]数据总览!EL45="","",[2]数据总览!EL45)</f>
        <v/>
      </c>
      <c r="EM45" s="227" t="str">
        <f>IF([2]数据总览!EM45="","",[2]数据总览!EM45)</f>
        <v/>
      </c>
      <c r="EN45" s="227" t="str">
        <f>IF([2]数据总览!EN45="","",[2]数据总览!EN45)</f>
        <v/>
      </c>
      <c r="EO45" s="227" t="str">
        <f>IF([2]数据总览!EO45="","",[2]数据总览!EO45)</f>
        <v/>
      </c>
      <c r="EP45" s="227" t="str">
        <f>IF([2]数据总览!EP45="","",[2]数据总览!EP45)</f>
        <v/>
      </c>
      <c r="EQ45" s="227" t="str">
        <f>IF([2]数据总览!EQ45="","",[2]数据总览!EQ45)</f>
        <v/>
      </c>
      <c r="ER45" s="227" t="str">
        <f>IF([2]数据总览!ER45="","",[2]数据总览!ER45)</f>
        <v/>
      </c>
      <c r="ES45" s="227" t="str">
        <f>IF([2]数据总览!ES45="","",[2]数据总览!ES45)</f>
        <v/>
      </c>
      <c r="ET45" s="227" t="str">
        <f>IF([2]数据总览!ET45="","",[2]数据总览!ET45)</f>
        <v/>
      </c>
      <c r="EU45" s="227" t="str">
        <f>IF([2]数据总览!EU45="","",[2]数据总览!EU45)</f>
        <v/>
      </c>
      <c r="EV45" s="227" t="str">
        <f>IF([2]数据总览!EV45="","",[2]数据总览!EV45)</f>
        <v/>
      </c>
      <c r="EW45" s="227" t="str">
        <f>IF([2]数据总览!EW45="","",[2]数据总览!EW45)</f>
        <v/>
      </c>
      <c r="EX45" s="227" t="str">
        <f>IF([2]数据总览!EX45="","",[2]数据总览!EX45)</f>
        <v/>
      </c>
      <c r="EY45" s="227" t="str">
        <f>IF([2]数据总览!EY45="","",[2]数据总览!EY45)</f>
        <v/>
      </c>
      <c r="EZ45" s="227" t="str">
        <f>IF([2]数据总览!EZ45="","",[2]数据总览!EZ45)</f>
        <v/>
      </c>
      <c r="FA45" s="227" t="str">
        <f>IF([2]数据总览!FA45="","",[2]数据总览!FA45)</f>
        <v/>
      </c>
    </row>
    <row r="46" spans="1:157" ht="11.25">
      <c r="A46" s="227" t="str">
        <f>IF([2]数据总览!A46="","",[2]数据总览!A46)</f>
        <v/>
      </c>
      <c r="B46" s="227" t="str">
        <f>IF([2]数据总览!B46="","",[2]数据总览!B46)</f>
        <v/>
      </c>
      <c r="C46" s="227" t="str">
        <f>IF([2]数据总览!C46="","",[2]数据总览!C46)</f>
        <v>15星</v>
      </c>
      <c r="D46" s="227" t="str">
        <f>IF([2]数据总览!D46="","",[2]数据总览!D46)</f>
        <v/>
      </c>
      <c r="E46" s="227">
        <f>IF([2]数据总览!E46="","",[2]数据总览!E46)</f>
        <v>0.6875</v>
      </c>
      <c r="F46" s="227">
        <f>IF([2]数据总览!F46="","",[2]数据总览!F46)</f>
        <v>1.1875</v>
      </c>
      <c r="G46" s="227">
        <f>IF([2]数据总览!G46="","",[2]数据总览!G46)</f>
        <v>1.425</v>
      </c>
      <c r="H46" s="227">
        <f>IF([2]数据总览!H46="","",[2]数据总览!H46)</f>
        <v>1.7375</v>
      </c>
      <c r="I46" s="227" t="str">
        <f>IF([2]数据总览!I46="","",[2]数据总览!I46)</f>
        <v/>
      </c>
      <c r="J46" s="227"/>
      <c r="K46" s="227">
        <f>IF([2]数据总览!K46="","",[2]数据总览!K46)</f>
        <v>3.5</v>
      </c>
      <c r="L46" s="227">
        <f>IF([2]数据总览!L46="","",[2]数据总览!L46)</f>
        <v>0.13094096457419238</v>
      </c>
      <c r="M46" s="227" t="str">
        <f>IF([2]数据总览!M46="","",[2]数据总览!M46)</f>
        <v/>
      </c>
      <c r="N46" s="227" t="str">
        <f>IF([2]数据总览!N46="","",[2]数据总览!N46)</f>
        <v/>
      </c>
      <c r="O46" s="227" t="str">
        <f>IF([2]数据总览!O46="","",[2]数据总览!O46)</f>
        <v/>
      </c>
      <c r="P46" s="227" t="str">
        <f>IF([2]数据总览!P46="","",[2]数据总览!P46)</f>
        <v/>
      </c>
      <c r="Q46" s="227" t="str">
        <f>IF([2]数据总览!Q46="","",[2]数据总览!Q46)</f>
        <v/>
      </c>
      <c r="R46" s="227" t="str">
        <f>IF([2]数据总览!R46="","",[2]数据总览!R46)</f>
        <v/>
      </c>
      <c r="S46" s="227" t="str">
        <f>IF([2]数据总览!S46="","",[2]数据总览!S46)</f>
        <v/>
      </c>
      <c r="T46" s="227" t="str">
        <f>IF([2]数据总览!T46="","",[2]数据总览!T46)</f>
        <v/>
      </c>
      <c r="U46" s="227" t="str">
        <f>IF([2]数据总览!U46="","",[2]数据总览!U46)</f>
        <v/>
      </c>
      <c r="V46" s="227" t="str">
        <f>IF([2]数据总览!V46="","",[2]数据总览!V46)</f>
        <v/>
      </c>
      <c r="W46" s="227" t="str">
        <f>IF([2]数据总览!W46="","",[2]数据总览!W46)</f>
        <v/>
      </c>
      <c r="X46" s="227" t="str">
        <f>IF([2]数据总览!X46="","",[2]数据总览!X46)</f>
        <v/>
      </c>
      <c r="Y46" s="227" t="str">
        <f>IF([2]数据总览!Y46="","",[2]数据总览!Y46)</f>
        <v/>
      </c>
      <c r="Z46" s="227" t="str">
        <f>IF([2]数据总览!Z46="","",[2]数据总览!Z46)</f>
        <v/>
      </c>
      <c r="AA46" s="227">
        <f>IF([2]数据总览!AA46="","",[2]数据总览!AA46)</f>
        <v>41</v>
      </c>
      <c r="AB46" s="227">
        <f>IF([2]数据总览!AB46="","",[2]数据总览!AB46)</f>
        <v>0</v>
      </c>
      <c r="AC46" s="227">
        <f>IF([2]数据总览!AC46="","",[2]数据总览!AC46)</f>
        <v>0.33516817649186675</v>
      </c>
      <c r="AD46" s="227">
        <f>IF([2]数据总览!AD46="","",[2]数据总览!AD46)</f>
        <v>0.56435393646892207</v>
      </c>
      <c r="AE46" s="227">
        <f>IF([2]数据总览!AE46="","",[2]数据总览!AE46)</f>
        <v>0.36452648322316095</v>
      </c>
      <c r="AF46" s="227">
        <f>IF([2]数据总览!AF46="","",[2]数据总览!AF46)</f>
        <v>0.19496388380940916</v>
      </c>
      <c r="AG46" s="227">
        <f>IF([2]数据总览!AG46="","",[2]数据总览!AG46)</f>
        <v>0.16896022061483357</v>
      </c>
      <c r="AH46" s="227">
        <f>IF([2]数据总览!AH46="","",[2]数据总览!AH46)</f>
        <v>0.57856098210628115</v>
      </c>
      <c r="AI46" s="227">
        <f>IF([2]数据总览!AI46="","",[2]数据总览!AI46)</f>
        <v>0.57856098210628115</v>
      </c>
      <c r="AJ46" s="227" t="str">
        <f>IF([2]数据总览!AJ46="","",[2]数据总览!AJ46)</f>
        <v/>
      </c>
      <c r="AK46" s="227" t="str">
        <f>IF([2]数据总览!AK46="","",[2]数据总览!AK46)</f>
        <v/>
      </c>
      <c r="AL46" s="227" t="str">
        <f>IF([2]数据总览!AL46="","",[2]数据总览!AL46)</f>
        <v/>
      </c>
      <c r="AM46" s="227">
        <f>IF([2]数据总览!AM46="","",[2]数据总览!AM46)</f>
        <v>0</v>
      </c>
      <c r="AN46" s="227">
        <f>IF([2]数据总览!AN46="","",[2]数据总览!AN46)</f>
        <v>0.5</v>
      </c>
      <c r="AO46" s="227">
        <f>IF([2]数据总览!AO46="","",[2]数据总览!AO46)</f>
        <v>0.5</v>
      </c>
      <c r="AP46" s="227">
        <f>IF([2]数据总览!AP46="","",[2]数据总览!AP46)</f>
        <v>0.5</v>
      </c>
      <c r="AQ46" s="227">
        <f>IF([2]数据总览!AQ46="","",[2]数据总览!AQ46)</f>
        <v>0</v>
      </c>
      <c r="AR46" s="227">
        <f>IF([2]数据总览!AR46="","",[2]数据总览!AR46)</f>
        <v>0.5</v>
      </c>
      <c r="AS46" s="227">
        <f>IF([2]数据总览!AS46="","",[2]数据总览!AS46)</f>
        <v>0.5</v>
      </c>
      <c r="AT46" s="227">
        <f>IF([2]数据总览!AT46="","",[2]数据总览!AT46)</f>
        <v>0.5</v>
      </c>
      <c r="AU46" s="227" t="str">
        <f>IF([2]数据总览!AU46="","",[2]数据总览!AU46)</f>
        <v/>
      </c>
      <c r="AV46" s="227">
        <f>IF([2]数据总览!AV46="","",[2]数据总览!AV46)</f>
        <v>0.60667225546381132</v>
      </c>
      <c r="AW46" s="227">
        <f>IF([2]数据总览!AW46="","",[2]数据总览!AW46)</f>
        <v>0.44522743945133048</v>
      </c>
      <c r="AX46" s="227">
        <f>IF([2]数据总览!AX46="","",[2]数据总览!AX46)</f>
        <v>0.43677014295803601</v>
      </c>
      <c r="AY46" s="227">
        <f>IF([2]数据总览!AY46="","",[2]数据总览!AY46)</f>
        <v>0.42377369544935523</v>
      </c>
      <c r="AZ46" s="227">
        <f>IF([2]数据总览!AZ46="","",[2]数据总览!AZ46)</f>
        <v>0.61196106351745794</v>
      </c>
      <c r="BA46" s="227">
        <f>IF([2]数据总览!BA46="","",[2]数据总览!BA46)</f>
        <v>0.44741275317086004</v>
      </c>
      <c r="BB46" s="227">
        <f>IF([2]数据总览!BB46="","",[2]数据总览!BB46)</f>
        <v>0.4291043855989316</v>
      </c>
      <c r="BC46" s="227">
        <f>IF([2]数据总览!BC46="","",[2]数据总览!BC46)</f>
        <v>0.4258970143995906</v>
      </c>
      <c r="BD46" s="227" t="str">
        <f>IF([2]数据总览!BD46="","",[2]数据总览!BD46)</f>
        <v/>
      </c>
      <c r="BE46" s="227">
        <f>IF([2]数据总览!BE46="","",[2]数据总览!BE46)</f>
        <v>1.2074919043728856</v>
      </c>
      <c r="BF46" s="227">
        <f>IF([2]数据总览!BF46="","",[2]数据总览!BF46)</f>
        <v>0.67061617942716112</v>
      </c>
      <c r="BG46" s="227">
        <f>IF([2]数据总览!BG46="","",[2]数据总览!BG46)</f>
        <v>0.69275060674726285</v>
      </c>
      <c r="BH46" s="227">
        <f>IF([2]数据总览!BH46="","",[2]数据总览!BH46)</f>
        <v>0.70129441070646459</v>
      </c>
      <c r="BI46" s="227">
        <f>IF([2]数据总览!BI46="","",[2]数据总览!BI46)</f>
        <v>0.54230566237451183</v>
      </c>
      <c r="BJ46" s="227">
        <f>IF([2]数据总览!BJ46="","",[2]数据总览!BJ46)</f>
        <v>0.6689054806240089</v>
      </c>
      <c r="BK46" s="227">
        <f>IF([2]数据总览!BK46="","",[2]数据总览!BK46)</f>
        <v>0.7001887469985778</v>
      </c>
      <c r="BL46" s="227">
        <f>IF([2]数据总览!BL46="","",[2]数据总览!BL46)</f>
        <v>0.69934905724064678</v>
      </c>
      <c r="BM46" s="227" t="str">
        <f>IF([2]数据总览!BM46="","",[2]数据总览!BM46)</f>
        <v/>
      </c>
      <c r="BN46" s="227">
        <f>IF([2]数据总览!BN46="","",[2]数据总览!BN46)</f>
        <v>240</v>
      </c>
      <c r="BO46" s="227">
        <f>IF([2]数据总览!BO46="","",[2]数据总览!BO46)</f>
        <v>159.55963764195198</v>
      </c>
      <c r="BP46" s="227">
        <f>IF([2]数据总览!BP46="","",[2]数据总览!BP46)</f>
        <v>104.5550552474587</v>
      </c>
      <c r="BQ46" s="227">
        <f>IF([2]数据总览!BQ46="","",[2]数据总览!BQ46)</f>
        <v>152.51364402644137</v>
      </c>
      <c r="BR46" s="227" t="str">
        <f>IF([2]数据总览!BR46="","",[2]数据总览!BR46)</f>
        <v/>
      </c>
      <c r="BS46" s="227">
        <f>IF([2]数据总览!BS46="","",[2]数据总览!BS46)</f>
        <v>3.6312666060891128</v>
      </c>
      <c r="BT46" s="227">
        <f>IF([2]数据总览!BT46="","",[2]数据总览!BT46)</f>
        <v>2.09247175024101</v>
      </c>
      <c r="BU46" s="227">
        <f>IF([2]数据总览!BU46="","",[2]数据总览!BU46)</f>
        <v>1.7125611536220657</v>
      </c>
      <c r="BV46" s="227">
        <f>IF([2]数据总览!BV46="","",[2]数据总览!BV46)</f>
        <v>1.9025164519315378</v>
      </c>
      <c r="BW46" s="227" t="str">
        <f>IF([2]数据总览!BW46="","",[2]数据总览!BW46)</f>
        <v/>
      </c>
      <c r="BX46" s="227" t="str">
        <f>IF([2]数据总览!BX46="","",[2]数据总览!BX46)</f>
        <v/>
      </c>
      <c r="BY46" s="227" t="str">
        <f>IF([2]数据总览!BY46="","",[2]数据总览!BY46)</f>
        <v/>
      </c>
      <c r="BZ46" s="227" t="str">
        <f>IF([2]数据总览!BZ46="","",[2]数据总览!BZ46)</f>
        <v/>
      </c>
      <c r="CA46" s="227" t="str">
        <f>IF([2]数据总览!CA46="","",[2]数据总览!CA46)</f>
        <v/>
      </c>
      <c r="CB46" s="227" t="str">
        <f>IF([2]数据总览!CB46="","",[2]数据总览!CB46)</f>
        <v/>
      </c>
      <c r="CC46" s="227" t="str">
        <f>IF([2]数据总览!CC46="","",[2]数据总览!CC46)</f>
        <v/>
      </c>
      <c r="CD46" s="227" t="str">
        <f>IF([2]数据总览!CD46="","",[2]数据总览!CD46)</f>
        <v/>
      </c>
      <c r="CE46" s="227" t="str">
        <f>IF([2]数据总览!CE46="","",[2]数据总览!CE46)</f>
        <v/>
      </c>
      <c r="CF46" s="227" t="str">
        <f>IF([2]数据总览!CF46="","",[2]数据总览!CF46)</f>
        <v/>
      </c>
      <c r="CG46" s="227" t="str">
        <f>IF([2]数据总览!CG46="","",[2]数据总览!CG46)</f>
        <v/>
      </c>
      <c r="CH46" s="227" t="str">
        <f>IF([2]数据总览!CH46="","",[2]数据总览!CH46)</f>
        <v/>
      </c>
      <c r="CI46" s="227" t="str">
        <f>IF([2]数据总览!CI46="","",[2]数据总览!CI46)</f>
        <v/>
      </c>
      <c r="CJ46" s="227" t="str">
        <f>IF([2]数据总览!CJ46="","",[2]数据总览!CJ46)</f>
        <v/>
      </c>
      <c r="CK46" s="227" t="str">
        <f>IF([2]数据总览!CK46="","",[2]数据总览!CK46)</f>
        <v/>
      </c>
      <c r="CL46" s="227" t="str">
        <f>IF([2]数据总览!CL46="","",[2]数据总览!CL46)</f>
        <v/>
      </c>
      <c r="CM46" s="227" t="str">
        <f>IF([2]数据总览!CM46="","",[2]数据总览!CM46)</f>
        <v/>
      </c>
      <c r="CN46" s="227" t="str">
        <f>IF([2]数据总览!CN46="","",[2]数据总览!CN46)</f>
        <v/>
      </c>
      <c r="CO46" s="227" t="str">
        <f>IF([2]数据总览!CO46="","",[2]数据总览!CO46)</f>
        <v/>
      </c>
      <c r="CP46" s="227" t="str">
        <f>IF([2]数据总览!CP46="","",[2]数据总览!CP46)</f>
        <v/>
      </c>
      <c r="CQ46" s="227" t="str">
        <f>IF([2]数据总览!CQ46="","",[2]数据总览!CQ46)</f>
        <v/>
      </c>
      <c r="CR46" s="227" t="str">
        <f>IF([2]数据总览!CR46="","",[2]数据总览!CR46)</f>
        <v/>
      </c>
      <c r="CS46" s="227" t="str">
        <f>IF([2]数据总览!CS46="","",[2]数据总览!CS46)</f>
        <v/>
      </c>
      <c r="CT46" s="227" t="str">
        <f>IF([2]数据总览!CT46="","",[2]数据总览!CT46)</f>
        <v/>
      </c>
      <c r="CU46" s="227" t="str">
        <f>IF([2]数据总览!CU46="","",[2]数据总览!CU46)</f>
        <v/>
      </c>
      <c r="CV46" s="227" t="str">
        <f>IF([2]数据总览!CV46="","",[2]数据总览!CV46)</f>
        <v/>
      </c>
      <c r="CW46" s="227" t="str">
        <f>IF([2]数据总览!CW46="","",[2]数据总览!CW46)</f>
        <v>职业调整系数</v>
      </c>
      <c r="CX46" s="227" t="str">
        <f>IF([2]数据总览!CX46="","",[2]数据总览!CX46)</f>
        <v/>
      </c>
      <c r="CY46" s="227" t="str">
        <f>IF([2]数据总览!CY46="","",[2]数据总览!CY46)</f>
        <v>实际修正</v>
      </c>
      <c r="CZ46" s="227" t="str">
        <f>IF([2]数据总览!CZ46="","",[2]数据总览!CZ46)</f>
        <v/>
      </c>
      <c r="DA46" s="227" t="str">
        <f>IF([2]数据总览!DA46="","",[2]数据总览!DA46)</f>
        <v/>
      </c>
      <c r="DB46" s="227" t="str">
        <f>IF([2]数据总览!DB46="","",[2]数据总览!DB46)</f>
        <v/>
      </c>
      <c r="DC46" s="227" t="str">
        <f>IF([2]数据总览!DC46="","",[2]数据总览!DC46)</f>
        <v/>
      </c>
      <c r="DD46" s="227" t="str">
        <f>IF([2]数据总览!DD46="","",[2]数据总览!DD46)</f>
        <v/>
      </c>
      <c r="DE46" s="227" t="str">
        <f>IF([2]数据总览!DE46="","",[2]数据总览!DE46)</f>
        <v/>
      </c>
      <c r="DF46" s="227" t="str">
        <f>IF([2]数据总览!DF46="","",[2]数据总览!DF46)</f>
        <v/>
      </c>
      <c r="DG46" s="227" t="str">
        <f>IF([2]数据总览!DG46="","",[2]数据总览!DG46)</f>
        <v/>
      </c>
      <c r="DH46" s="227" t="str">
        <f>IF([2]数据总览!DH46="","",[2]数据总览!DH46)</f>
        <v/>
      </c>
      <c r="DI46" s="227" t="str">
        <f>IF([2]数据总览!DI46="","",[2]数据总览!DI46)</f>
        <v/>
      </c>
      <c r="DJ46" s="227" t="str">
        <f>IF([2]数据总览!DJ46="","",[2]数据总览!DJ46)</f>
        <v/>
      </c>
      <c r="DK46" s="227" t="str">
        <f>IF([2]数据总览!DK46="","",[2]数据总览!DK46)</f>
        <v/>
      </c>
      <c r="DL46" s="227" t="str">
        <f>IF([2]数据总览!DL46="","",[2]数据总览!DL46)</f>
        <v/>
      </c>
      <c r="DM46" s="227" t="str">
        <f>IF([2]数据总览!DM46="","",[2]数据总览!DM46)</f>
        <v/>
      </c>
      <c r="DN46" s="227" t="str">
        <f>IF([2]数据总览!DN46="","",[2]数据总览!DN46)</f>
        <v/>
      </c>
      <c r="DO46" s="227" t="str">
        <f>IF([2]数据总览!DO46="","",[2]数据总览!DO46)</f>
        <v/>
      </c>
      <c r="DP46" s="227" t="str">
        <f>IF([2]数据总览!DP46="","",[2]数据总览!DP46)</f>
        <v/>
      </c>
      <c r="DQ46" s="227" t="str">
        <f>IF([2]数据总览!DQ46="","",[2]数据总览!DQ46)</f>
        <v/>
      </c>
      <c r="DR46" s="227" t="str">
        <f>IF([2]数据总览!DR46="","",[2]数据总览!DR46)</f>
        <v/>
      </c>
      <c r="DS46" s="227" t="str">
        <f>IF([2]数据总览!DS46="","",[2]数据总览!DS46)</f>
        <v/>
      </c>
      <c r="DT46" s="227" t="str">
        <f>IF([2]数据总览!DT46="","",[2]数据总览!DT46)</f>
        <v/>
      </c>
      <c r="DU46" s="227" t="str">
        <f>IF([2]数据总览!DU46="","",[2]数据总览!DU46)</f>
        <v/>
      </c>
      <c r="DV46" s="227" t="str">
        <f>IF([2]数据总览!DV46="","",[2]数据总览!DV46)</f>
        <v/>
      </c>
      <c r="DW46" s="227" t="str">
        <f>IF([2]数据总览!DW46="","",[2]数据总览!DW46)</f>
        <v/>
      </c>
      <c r="DX46" s="227" t="str">
        <f>IF([2]数据总览!DX46="","",[2]数据总览!DX46)</f>
        <v/>
      </c>
      <c r="DY46" s="227" t="str">
        <f>IF([2]数据总览!DY46="","",[2]数据总览!DY46)</f>
        <v/>
      </c>
      <c r="DZ46" s="227" t="str">
        <f>IF([2]数据总览!DZ46="","",[2]数据总览!DZ46)</f>
        <v/>
      </c>
      <c r="EA46" s="227" t="str">
        <f>IF([2]数据总览!EA46="","",[2]数据总览!EA46)</f>
        <v/>
      </c>
      <c r="EB46" s="227" t="str">
        <f>IF([2]数据总览!EB46="","",[2]数据总览!EB46)</f>
        <v/>
      </c>
      <c r="EC46" s="227" t="str">
        <f>IF([2]数据总览!EC46="","",[2]数据总览!EC46)</f>
        <v/>
      </c>
      <c r="ED46" s="227" t="str">
        <f>IF([2]数据总览!ED46="","",[2]数据总览!ED46)</f>
        <v/>
      </c>
      <c r="EE46" s="227" t="str">
        <f>IF([2]数据总览!EE46="","",[2]数据总览!EE46)</f>
        <v/>
      </c>
      <c r="EF46" s="227" t="str">
        <f>IF([2]数据总览!EF46="","",[2]数据总览!EF46)</f>
        <v/>
      </c>
      <c r="EG46" s="227" t="str">
        <f>IF([2]数据总览!EG46="","",[2]数据总览!EG46)</f>
        <v/>
      </c>
      <c r="EH46" s="227" t="str">
        <f>IF([2]数据总览!EH46="","",[2]数据总览!EH46)</f>
        <v/>
      </c>
      <c r="EI46" s="227" t="str">
        <f>IF([2]数据总览!EI46="","",[2]数据总览!EI46)</f>
        <v/>
      </c>
      <c r="EJ46" s="227" t="str">
        <f>IF([2]数据总览!EJ46="","",[2]数据总览!EJ46)</f>
        <v/>
      </c>
      <c r="EK46" s="227" t="str">
        <f>IF([2]数据总览!EK46="","",[2]数据总览!EK46)</f>
        <v/>
      </c>
      <c r="EL46" s="227" t="str">
        <f>IF([2]数据总览!EL46="","",[2]数据总览!EL46)</f>
        <v/>
      </c>
      <c r="EM46" s="227" t="str">
        <f>IF([2]数据总览!EM46="","",[2]数据总览!EM46)</f>
        <v/>
      </c>
      <c r="EN46" s="227" t="str">
        <f>IF([2]数据总览!EN46="","",[2]数据总览!EN46)</f>
        <v/>
      </c>
      <c r="EO46" s="227" t="str">
        <f>IF([2]数据总览!EO46="","",[2]数据总览!EO46)</f>
        <v/>
      </c>
      <c r="EP46" s="227" t="str">
        <f>IF([2]数据总览!EP46="","",[2]数据总览!EP46)</f>
        <v/>
      </c>
      <c r="EQ46" s="227" t="str">
        <f>IF([2]数据总览!EQ46="","",[2]数据总览!EQ46)</f>
        <v/>
      </c>
      <c r="ER46" s="227" t="str">
        <f>IF([2]数据总览!ER46="","",[2]数据总览!ER46)</f>
        <v/>
      </c>
      <c r="ES46" s="227" t="str">
        <f>IF([2]数据总览!ES46="","",[2]数据总览!ES46)</f>
        <v/>
      </c>
      <c r="ET46" s="227" t="str">
        <f>IF([2]数据总览!ET46="","",[2]数据总览!ET46)</f>
        <v/>
      </c>
      <c r="EU46" s="227" t="str">
        <f>IF([2]数据总览!EU46="","",[2]数据总览!EU46)</f>
        <v/>
      </c>
      <c r="EV46" s="227" t="str">
        <f>IF([2]数据总览!EV46="","",[2]数据总览!EV46)</f>
        <v/>
      </c>
      <c r="EW46" s="227" t="str">
        <f>IF([2]数据总览!EW46="","",[2]数据总览!EW46)</f>
        <v/>
      </c>
      <c r="EX46" s="227" t="str">
        <f>IF([2]数据总览!EX46="","",[2]数据总览!EX46)</f>
        <v/>
      </c>
      <c r="EY46" s="227" t="str">
        <f>IF([2]数据总览!EY46="","",[2]数据总览!EY46)</f>
        <v/>
      </c>
      <c r="EZ46" s="227" t="str">
        <f>IF([2]数据总览!EZ46="","",[2]数据总览!EZ46)</f>
        <v/>
      </c>
      <c r="FA46" s="227" t="str">
        <f>IF([2]数据总览!FA46="","",[2]数据总览!FA46)</f>
        <v/>
      </c>
    </row>
    <row r="47" spans="1:157" ht="11.25">
      <c r="A47" s="227" t="str">
        <f>IF([2]数据总览!A47="","",[2]数据总览!A47)</f>
        <v/>
      </c>
      <c r="B47" s="227" t="str">
        <f>IF([2]数据总览!B47="","",[2]数据总览!B47)</f>
        <v/>
      </c>
      <c r="C47" s="227" t="str">
        <f>IF([2]数据总览!C47="","",[2]数据总览!C47)</f>
        <v>16星</v>
      </c>
      <c r="D47" s="227" t="str">
        <f>IF([2]数据总览!D47="","",[2]数据总览!D47)</f>
        <v/>
      </c>
      <c r="E47" s="227">
        <f>IF([2]数据总览!E47="","",[2]数据总览!E47)</f>
        <v>0.73</v>
      </c>
      <c r="F47" s="227">
        <f>IF([2]数据总览!F47="","",[2]数据总览!F47)</f>
        <v>1.26</v>
      </c>
      <c r="G47" s="227">
        <f>IF([2]数据总览!G47="","",[2]数据总览!G47)</f>
        <v>1.51</v>
      </c>
      <c r="H47" s="227">
        <f>IF([2]数据总览!H47="","",[2]数据总览!H47)</f>
        <v>1.84</v>
      </c>
      <c r="I47" s="227" t="str">
        <f>IF([2]数据总览!I47="","",[2]数据总览!I47)</f>
        <v/>
      </c>
      <c r="J47" s="227"/>
      <c r="K47" s="227">
        <f>IF([2]数据总览!K47="","",[2]数据总览!K47)</f>
        <v>4</v>
      </c>
      <c r="L47" s="227">
        <f>IF([2]数据总览!L47="","",[2]数据总览!L47)</f>
        <v>0.35969438176940183</v>
      </c>
      <c r="M47" s="227" t="str">
        <f>IF([2]数据总览!M47="","",[2]数据总览!M47)</f>
        <v/>
      </c>
      <c r="N47" s="227" t="str">
        <f>IF([2]数据总览!N47="","",[2]数据总览!N47)</f>
        <v/>
      </c>
      <c r="O47" s="227" t="str">
        <f>IF([2]数据总览!O47="","",[2]数据总览!O47)</f>
        <v/>
      </c>
      <c r="P47" s="227" t="str">
        <f>IF([2]数据总览!P47="","",[2]数据总览!P47)</f>
        <v/>
      </c>
      <c r="Q47" s="227" t="str">
        <f>IF([2]数据总览!Q47="","",[2]数据总览!Q47)</f>
        <v/>
      </c>
      <c r="R47" s="227" t="str">
        <f>IF([2]数据总览!R47="","",[2]数据总览!R47)</f>
        <v/>
      </c>
      <c r="S47" s="227" t="str">
        <f>IF([2]数据总览!S47="","",[2]数据总览!S47)</f>
        <v/>
      </c>
      <c r="T47" s="227" t="str">
        <f>IF([2]数据总览!T47="","",[2]数据总览!T47)</f>
        <v/>
      </c>
      <c r="U47" s="227" t="str">
        <f>IF([2]数据总览!U47="","",[2]数据总览!U47)</f>
        <v/>
      </c>
      <c r="V47" s="227" t="str">
        <f>IF([2]数据总览!V47="","",[2]数据总览!V47)</f>
        <v/>
      </c>
      <c r="W47" s="227" t="str">
        <f>IF([2]数据总览!W47="","",[2]数据总览!W47)</f>
        <v/>
      </c>
      <c r="X47" s="227" t="str">
        <f>IF([2]数据总览!X47="","",[2]数据总览!X47)</f>
        <v/>
      </c>
      <c r="Y47" s="227" t="str">
        <f>IF([2]数据总览!Y47="","",[2]数据总览!Y47)</f>
        <v/>
      </c>
      <c r="Z47" s="227" t="str">
        <f>IF([2]数据总览!Z47="","",[2]数据总览!Z47)</f>
        <v/>
      </c>
      <c r="AA47" s="227">
        <f>IF([2]数据总览!AA47="","",[2]数据总览!AA47)</f>
        <v>42</v>
      </c>
      <c r="AB47" s="227">
        <f>IF([2]数据总览!AB47="","",[2]数据总览!AB47)</f>
        <v>0</v>
      </c>
      <c r="AC47" s="227">
        <f>IF([2]数据总览!AC47="","",[2]数据总览!AC47)</f>
        <v>0.32356181243830823</v>
      </c>
      <c r="AD47" s="227">
        <f>IF([2]数据总览!AD47="","",[2]数据总览!AD47)</f>
        <v>0.5439848721949575</v>
      </c>
      <c r="AE47" s="227">
        <f>IF([2]数据总览!AE47="","",[2]数据总览!AE47)</f>
        <v>0.3493162671826468</v>
      </c>
      <c r="AF47" s="227">
        <f>IF([2]数据总览!AF47="","",[2]数据总览!AF47)</f>
        <v>0.18878473354295028</v>
      </c>
      <c r="AG47" s="227">
        <f>IF([2]数据总览!AG47="","",[2]数据总览!AG47)</f>
        <v>0.15445226554788538</v>
      </c>
      <c r="AH47" s="227">
        <f>IF([2]数据总览!AH47="","",[2]数据总览!AH47)</f>
        <v>0.55946498434943948</v>
      </c>
      <c r="AI47" s="227">
        <f>IF([2]数据总览!AI47="","",[2]数据总览!AI47)</f>
        <v>0.55946498434943948</v>
      </c>
      <c r="AJ47" s="227" t="str">
        <f>IF([2]数据总览!AJ47="","",[2]数据总览!AJ47)</f>
        <v/>
      </c>
      <c r="AK47" s="227" t="str">
        <f>IF([2]数据总览!AK47="","",[2]数据总览!AK47)</f>
        <v/>
      </c>
      <c r="AL47" s="227" t="str">
        <f>IF([2]数据总览!AL47="","",[2]数据总览!AL47)</f>
        <v/>
      </c>
      <c r="AM47" s="227">
        <f>IF([2]数据总览!AM47="","",[2]数据总览!AM47)</f>
        <v>0</v>
      </c>
      <c r="AN47" s="227">
        <f>IF([2]数据总览!AN47="","",[2]数据总览!AN47)</f>
        <v>0.5</v>
      </c>
      <c r="AO47" s="227">
        <f>IF([2]数据总览!AO47="","",[2]数据总览!AO47)</f>
        <v>0.5</v>
      </c>
      <c r="AP47" s="227">
        <f>IF([2]数据总览!AP47="","",[2]数据总览!AP47)</f>
        <v>0.5</v>
      </c>
      <c r="AQ47" s="227">
        <f>IF([2]数据总览!AQ47="","",[2]数据总览!AQ47)</f>
        <v>0</v>
      </c>
      <c r="AR47" s="227">
        <f>IF([2]数据总览!AR47="","",[2]数据总览!AR47)</f>
        <v>0.5</v>
      </c>
      <c r="AS47" s="227">
        <f>IF([2]数据总览!AS47="","",[2]数据总览!AS47)</f>
        <v>0.5</v>
      </c>
      <c r="AT47" s="227">
        <f>IF([2]数据总览!AT47="","",[2]数据总览!AT47)</f>
        <v>0.5</v>
      </c>
      <c r="AU47" s="227" t="str">
        <f>IF([2]数据总览!AU47="","",[2]数据总览!AU47)</f>
        <v/>
      </c>
      <c r="AV47" s="227">
        <f>IF([2]数据总览!AV47="","",[2]数据总览!AV47)</f>
        <v>0.60667225546381132</v>
      </c>
      <c r="AW47" s="227">
        <f>IF([2]数据总览!AW47="","",[2]数据总览!AW47)</f>
        <v>0.43693394162066573</v>
      </c>
      <c r="AX47" s="227">
        <f>IF([2]数据总览!AX47="","",[2]数据总览!AX47)</f>
        <v>0.42629224984321512</v>
      </c>
      <c r="AY47" s="227">
        <f>IF([2]数据总览!AY47="","",[2]数据总览!AY47)</f>
        <v>0.41463656962614914</v>
      </c>
      <c r="AZ47" s="227">
        <f>IF([2]数据总览!AZ47="","",[2]数据总览!AZ47)</f>
        <v>0.61196106351745794</v>
      </c>
      <c r="BA47" s="227">
        <f>IF([2]数据总览!BA47="","",[2]数据总览!BA47)</f>
        <v>0.43917572487037898</v>
      </c>
      <c r="BB47" s="227">
        <f>IF([2]数据总览!BB47="","",[2]数据总览!BB47)</f>
        <v>0.41838648553768526</v>
      </c>
      <c r="BC47" s="227">
        <f>IF([2]数据总览!BC47="","",[2]数据总览!BC47)</f>
        <v>0.4168177251930773</v>
      </c>
      <c r="BD47" s="227" t="str">
        <f>IF([2]数据总览!BD47="","",[2]数据总览!BD47)</f>
        <v/>
      </c>
      <c r="BE47" s="227">
        <f>IF([2]数据总览!BE47="","",[2]数据总览!BE47)</f>
        <v>1.2305465604143173</v>
      </c>
      <c r="BF47" s="227">
        <f>IF([2]数据总览!BF47="","",[2]数据总览!BF47)</f>
        <v>0.68028792127734472</v>
      </c>
      <c r="BG47" s="227">
        <f>IF([2]数据总览!BG47="","",[2]数据总览!BG47)</f>
        <v>0.7028730786532883</v>
      </c>
      <c r="BH47" s="227">
        <f>IF([2]数据总览!BH47="","",[2]数据总览!BH47)</f>
        <v>0.71080848968400989</v>
      </c>
      <c r="BI47" s="227">
        <f>IF([2]数据总览!BI47="","",[2]数据总览!BI47)</f>
        <v>0.55270780641145489</v>
      </c>
      <c r="BJ47" s="227">
        <f>IF([2]数据总览!BJ47="","",[2]数据总览!BJ47)</f>
        <v>0.67858954502235691</v>
      </c>
      <c r="BK47" s="227">
        <f>IF([2]数据总览!BK47="","",[2]数据总览!BK47)</f>
        <v>0.71028222489112214</v>
      </c>
      <c r="BL47" s="227">
        <f>IF([2]数据总览!BL47="","",[2]数据总览!BL47)</f>
        <v>0.70887556254363526</v>
      </c>
      <c r="BM47" s="227" t="str">
        <f>IF([2]数据总览!BM47="","",[2]数据总览!BM47)</f>
        <v/>
      </c>
      <c r="BN47" s="227">
        <f>IF([2]数据总览!BN47="","",[2]数据总览!BN47)</f>
        <v>240</v>
      </c>
      <c r="BO47" s="227">
        <f>IF([2]数据总览!BO47="","",[2]数据总览!BO47)</f>
        <v>162.34516501480604</v>
      </c>
      <c r="BP47" s="227">
        <f>IF([2]数据总览!BP47="","",[2]数据总览!BP47)</f>
        <v>109.44363067321019</v>
      </c>
      <c r="BQ47" s="227">
        <f>IF([2]数据总览!BQ47="","",[2]数据总览!BQ47)</f>
        <v>156.16409587616477</v>
      </c>
      <c r="BR47" s="227" t="str">
        <f>IF([2]数据总览!BR47="","",[2]数据总览!BR47)</f>
        <v/>
      </c>
      <c r="BS47" s="227">
        <f>IF([2]数据总览!BS47="","",[2]数据总览!BS47)</f>
        <v>3.5855970926575638</v>
      </c>
      <c r="BT47" s="227">
        <f>IF([2]数据总览!BT47="","",[2]数据总览!BT47)</f>
        <v>2.0557149408324218</v>
      </c>
      <c r="BU47" s="227">
        <f>IF([2]数据总览!BU47="","",[2]数据总览!BU47)</f>
        <v>1.6646941413076419</v>
      </c>
      <c r="BV47" s="227">
        <f>IF([2]数据总览!BV47="","",[2]数据总览!BV47)</f>
        <v>1.8602045410700319</v>
      </c>
      <c r="BW47" s="227" t="str">
        <f>IF([2]数据总览!BW47="","",[2]数据总览!BW47)</f>
        <v/>
      </c>
      <c r="BX47" s="227" t="str">
        <f>IF([2]数据总览!BX47="","",[2]数据总览!BX47)</f>
        <v/>
      </c>
      <c r="BY47" s="227" t="str">
        <f>IF([2]数据总览!BY47="","",[2]数据总览!BY47)</f>
        <v/>
      </c>
      <c r="BZ47" s="227" t="str">
        <f>IF([2]数据总览!BZ47="","",[2]数据总览!BZ47)</f>
        <v/>
      </c>
      <c r="CA47" s="227" t="str">
        <f>IF([2]数据总览!CA47="","",[2]数据总览!CA47)</f>
        <v/>
      </c>
      <c r="CB47" s="227" t="str">
        <f>IF([2]数据总览!CB47="","",[2]数据总览!CB47)</f>
        <v/>
      </c>
      <c r="CC47" s="227" t="str">
        <f>IF([2]数据总览!CC47="","",[2]数据总览!CC47)</f>
        <v/>
      </c>
      <c r="CD47" s="227" t="str">
        <f>IF([2]数据总览!CD47="","",[2]数据总览!CD47)</f>
        <v/>
      </c>
      <c r="CE47" s="227" t="str">
        <f>IF([2]数据总览!CE47="","",[2]数据总览!CE47)</f>
        <v/>
      </c>
      <c r="CF47" s="227" t="str">
        <f>IF([2]数据总览!CF47="","",[2]数据总览!CF47)</f>
        <v/>
      </c>
      <c r="CG47" s="227" t="str">
        <f>IF([2]数据总览!CG47="","",[2]数据总览!CG47)</f>
        <v/>
      </c>
      <c r="CH47" s="227" t="str">
        <f>IF([2]数据总览!CH47="","",[2]数据总览!CH47)</f>
        <v/>
      </c>
      <c r="CI47" s="227" t="str">
        <f>IF([2]数据总览!CI47="","",[2]数据总览!CI47)</f>
        <v/>
      </c>
      <c r="CJ47" s="227" t="str">
        <f>IF([2]数据总览!CJ47="","",[2]数据总览!CJ47)</f>
        <v/>
      </c>
      <c r="CK47" s="227" t="str">
        <f>IF([2]数据总览!CK47="","",[2]数据总览!CK47)</f>
        <v/>
      </c>
      <c r="CL47" s="227" t="str">
        <f>IF([2]数据总览!CL47="","",[2]数据总览!CL47)</f>
        <v/>
      </c>
      <c r="CM47" s="227" t="str">
        <f>IF([2]数据总览!CM47="","",[2]数据总览!CM47)</f>
        <v/>
      </c>
      <c r="CN47" s="227" t="str">
        <f>IF([2]数据总览!CN47="","",[2]数据总览!CN47)</f>
        <v/>
      </c>
      <c r="CO47" s="227" t="str">
        <f>IF([2]数据总览!CO47="","",[2]数据总览!CO47)</f>
        <v/>
      </c>
      <c r="CP47" s="227" t="str">
        <f>IF([2]数据总览!CP47="","",[2]数据总览!CP47)</f>
        <v/>
      </c>
      <c r="CQ47" s="227" t="str">
        <f>IF([2]数据总览!CQ47="","",[2]数据总览!CQ47)</f>
        <v/>
      </c>
      <c r="CR47" s="227" t="str">
        <f>IF([2]数据总览!CR47="","",[2]数据总览!CR47)</f>
        <v/>
      </c>
      <c r="CS47" s="227" t="str">
        <f>IF([2]数据总览!CS47="","",[2]数据总览!CS47)</f>
        <v/>
      </c>
      <c r="CT47" s="227" t="str">
        <f>IF([2]数据总览!CT47="","",[2]数据总览!CT47)</f>
        <v/>
      </c>
      <c r="CU47" s="227" t="str">
        <f>IF([2]数据总览!CU47="","",[2]数据总览!CU47)</f>
        <v/>
      </c>
      <c r="CV47" s="227" t="str">
        <f>IF([2]数据总览!CV47="","",[2]数据总览!CV47)</f>
        <v/>
      </c>
      <c r="CW47" s="227" t="str">
        <f>IF([2]数据总览!CW47="","",[2]数据总览!CW47)</f>
        <v>生命</v>
      </c>
      <c r="CX47" s="227" t="str">
        <f>IF([2]数据总览!CX47="","",[2]数据总览!CX47)</f>
        <v>攻击</v>
      </c>
      <c r="CY47" s="227" t="str">
        <f>IF([2]数据总览!CY47="","",[2]数据总览!CY47)</f>
        <v>生命</v>
      </c>
      <c r="CZ47" s="227" t="str">
        <f>IF([2]数据总览!CZ47="","",[2]数据总览!CZ47)</f>
        <v>攻击</v>
      </c>
      <c r="DA47" s="227" t="str">
        <f>IF([2]数据总览!DA47="","",[2]数据总览!DA47)</f>
        <v/>
      </c>
      <c r="DB47" s="227" t="str">
        <f>IF([2]数据总览!DB47="","",[2]数据总览!DB47)</f>
        <v/>
      </c>
      <c r="DC47" s="227" t="str">
        <f>IF([2]数据总览!DC47="","",[2]数据总览!DC47)</f>
        <v/>
      </c>
      <c r="DD47" s="227" t="str">
        <f>IF([2]数据总览!DD47="","",[2]数据总览!DD47)</f>
        <v/>
      </c>
      <c r="DE47" s="227" t="str">
        <f>IF([2]数据总览!DE47="","",[2]数据总览!DE47)</f>
        <v/>
      </c>
      <c r="DF47" s="227" t="str">
        <f>IF([2]数据总览!DF47="","",[2]数据总览!DF47)</f>
        <v/>
      </c>
      <c r="DG47" s="227" t="str">
        <f>IF([2]数据总览!DG47="","",[2]数据总览!DG47)</f>
        <v/>
      </c>
      <c r="DH47" s="227" t="str">
        <f>IF([2]数据总览!DH47="","",[2]数据总览!DH47)</f>
        <v/>
      </c>
      <c r="DI47" s="227" t="str">
        <f>IF([2]数据总览!DI47="","",[2]数据总览!DI47)</f>
        <v/>
      </c>
      <c r="DJ47" s="227" t="str">
        <f>IF([2]数据总览!DJ47="","",[2]数据总览!DJ47)</f>
        <v/>
      </c>
      <c r="DK47" s="227" t="str">
        <f>IF([2]数据总览!DK47="","",[2]数据总览!DK47)</f>
        <v/>
      </c>
      <c r="DL47" s="227" t="str">
        <f>IF([2]数据总览!DL47="","",[2]数据总览!DL47)</f>
        <v/>
      </c>
      <c r="DM47" s="227" t="str">
        <f>IF([2]数据总览!DM47="","",[2]数据总览!DM47)</f>
        <v/>
      </c>
      <c r="DN47" s="227" t="str">
        <f>IF([2]数据总览!DN47="","",[2]数据总览!DN47)</f>
        <v/>
      </c>
      <c r="DO47" s="227" t="str">
        <f>IF([2]数据总览!DO47="","",[2]数据总览!DO47)</f>
        <v/>
      </c>
      <c r="DP47" s="227" t="str">
        <f>IF([2]数据总览!DP47="","",[2]数据总览!DP47)</f>
        <v/>
      </c>
      <c r="DQ47" s="227" t="str">
        <f>IF([2]数据总览!DQ47="","",[2]数据总览!DQ47)</f>
        <v/>
      </c>
      <c r="DR47" s="227" t="str">
        <f>IF([2]数据总览!DR47="","",[2]数据总览!DR47)</f>
        <v/>
      </c>
      <c r="DS47" s="227" t="str">
        <f>IF([2]数据总览!DS47="","",[2]数据总览!DS47)</f>
        <v/>
      </c>
      <c r="DT47" s="227" t="str">
        <f>IF([2]数据总览!DT47="","",[2]数据总览!DT47)</f>
        <v/>
      </c>
      <c r="DU47" s="227" t="str">
        <f>IF([2]数据总览!DU47="","",[2]数据总览!DU47)</f>
        <v/>
      </c>
      <c r="DV47" s="227" t="str">
        <f>IF([2]数据总览!DV47="","",[2]数据总览!DV47)</f>
        <v/>
      </c>
      <c r="DW47" s="227" t="str">
        <f>IF([2]数据总览!DW47="","",[2]数据总览!DW47)</f>
        <v/>
      </c>
      <c r="DX47" s="227" t="str">
        <f>IF([2]数据总览!DX47="","",[2]数据总览!DX47)</f>
        <v/>
      </c>
      <c r="DY47" s="227" t="str">
        <f>IF([2]数据总览!DY47="","",[2]数据总览!DY47)</f>
        <v/>
      </c>
      <c r="DZ47" s="227" t="str">
        <f>IF([2]数据总览!DZ47="","",[2]数据总览!DZ47)</f>
        <v/>
      </c>
      <c r="EA47" s="227" t="str">
        <f>IF([2]数据总览!EA47="","",[2]数据总览!EA47)</f>
        <v/>
      </c>
      <c r="EB47" s="227" t="str">
        <f>IF([2]数据总览!EB47="","",[2]数据总览!EB47)</f>
        <v/>
      </c>
      <c r="EC47" s="227" t="str">
        <f>IF([2]数据总览!EC47="","",[2]数据总览!EC47)</f>
        <v/>
      </c>
      <c r="ED47" s="227" t="str">
        <f>IF([2]数据总览!ED47="","",[2]数据总览!ED47)</f>
        <v/>
      </c>
      <c r="EE47" s="227" t="str">
        <f>IF([2]数据总览!EE47="","",[2]数据总览!EE47)</f>
        <v/>
      </c>
      <c r="EF47" s="227" t="str">
        <f>IF([2]数据总览!EF47="","",[2]数据总览!EF47)</f>
        <v/>
      </c>
      <c r="EG47" s="227" t="str">
        <f>IF([2]数据总览!EG47="","",[2]数据总览!EG47)</f>
        <v/>
      </c>
      <c r="EH47" s="227" t="str">
        <f>IF([2]数据总览!EH47="","",[2]数据总览!EH47)</f>
        <v/>
      </c>
      <c r="EI47" s="227" t="str">
        <f>IF([2]数据总览!EI47="","",[2]数据总览!EI47)</f>
        <v/>
      </c>
      <c r="EJ47" s="227" t="str">
        <f>IF([2]数据总览!EJ47="","",[2]数据总览!EJ47)</f>
        <v/>
      </c>
      <c r="EK47" s="227" t="str">
        <f>IF([2]数据总览!EK47="","",[2]数据总览!EK47)</f>
        <v/>
      </c>
      <c r="EL47" s="227" t="str">
        <f>IF([2]数据总览!EL47="","",[2]数据总览!EL47)</f>
        <v/>
      </c>
      <c r="EM47" s="227" t="str">
        <f>IF([2]数据总览!EM47="","",[2]数据总览!EM47)</f>
        <v/>
      </c>
      <c r="EN47" s="227" t="str">
        <f>IF([2]数据总览!EN47="","",[2]数据总览!EN47)</f>
        <v/>
      </c>
      <c r="EO47" s="227" t="str">
        <f>IF([2]数据总览!EO47="","",[2]数据总览!EO47)</f>
        <v/>
      </c>
      <c r="EP47" s="227" t="str">
        <f>IF([2]数据总览!EP47="","",[2]数据总览!EP47)</f>
        <v/>
      </c>
      <c r="EQ47" s="227" t="str">
        <f>IF([2]数据总览!EQ47="","",[2]数据总览!EQ47)</f>
        <v/>
      </c>
      <c r="ER47" s="227" t="str">
        <f>IF([2]数据总览!ER47="","",[2]数据总览!ER47)</f>
        <v/>
      </c>
      <c r="ES47" s="227" t="str">
        <f>IF([2]数据总览!ES47="","",[2]数据总览!ES47)</f>
        <v/>
      </c>
      <c r="ET47" s="227" t="str">
        <f>IF([2]数据总览!ET47="","",[2]数据总览!ET47)</f>
        <v/>
      </c>
      <c r="EU47" s="227" t="str">
        <f>IF([2]数据总览!EU47="","",[2]数据总览!EU47)</f>
        <v/>
      </c>
      <c r="EV47" s="227" t="str">
        <f>IF([2]数据总览!EV47="","",[2]数据总览!EV47)</f>
        <v/>
      </c>
      <c r="EW47" s="227" t="str">
        <f>IF([2]数据总览!EW47="","",[2]数据总览!EW47)</f>
        <v/>
      </c>
      <c r="EX47" s="227" t="str">
        <f>IF([2]数据总览!EX47="","",[2]数据总览!EX47)</f>
        <v/>
      </c>
      <c r="EY47" s="227" t="str">
        <f>IF([2]数据总览!EY47="","",[2]数据总览!EY47)</f>
        <v/>
      </c>
      <c r="EZ47" s="227" t="str">
        <f>IF([2]数据总览!EZ47="","",[2]数据总览!EZ47)</f>
        <v/>
      </c>
      <c r="FA47" s="227" t="str">
        <f>IF([2]数据总览!FA47="","",[2]数据总览!FA47)</f>
        <v/>
      </c>
    </row>
    <row r="48" spans="1:157" ht="11.25">
      <c r="A48" s="227" t="str">
        <f>IF([2]数据总览!A48="","",[2]数据总览!A48)</f>
        <v/>
      </c>
      <c r="B48" s="227" t="str">
        <f>IF([2]数据总览!B48="","",[2]数据总览!B48)</f>
        <v/>
      </c>
      <c r="C48" s="227" t="str">
        <f>IF([2]数据总览!C48="","",[2]数据总览!C48)</f>
        <v/>
      </c>
      <c r="D48" s="227" t="str">
        <f>IF([2]数据总览!D48="","",[2]数据总览!D48)</f>
        <v/>
      </c>
      <c r="E48" s="227" t="str">
        <f>IF([2]数据总览!E48="","",[2]数据总览!E48)</f>
        <v/>
      </c>
      <c r="F48" s="227" t="str">
        <f>IF([2]数据总览!F48="","",[2]数据总览!F48)</f>
        <v/>
      </c>
      <c r="G48" s="227" t="str">
        <f>IF([2]数据总览!G48="","",[2]数据总览!G48)</f>
        <v/>
      </c>
      <c r="H48" s="227" t="str">
        <f>IF([2]数据总览!H48="","",[2]数据总览!H48)</f>
        <v/>
      </c>
      <c r="I48" s="227" t="str">
        <f>IF([2]数据总览!I48="","",[2]数据总览!I48)</f>
        <v/>
      </c>
      <c r="J48" s="227"/>
      <c r="K48" s="227">
        <f>IF([2]数据总览!K48="","",[2]数据总览!K48)</f>
        <v>4.5</v>
      </c>
      <c r="L48" s="227">
        <f>IF([2]数据总览!L48="","",[2]数据总览!L48)</f>
        <v>0.55963609004625392</v>
      </c>
      <c r="M48" s="227" t="str">
        <f>IF([2]数据总览!M48="","",[2]数据总览!M48)</f>
        <v/>
      </c>
      <c r="N48" s="227" t="str">
        <f>IF([2]数据总览!N48="","",[2]数据总览!N48)</f>
        <v/>
      </c>
      <c r="O48" s="227" t="str">
        <f>IF([2]数据总览!O48="","",[2]数据总览!O48)</f>
        <v/>
      </c>
      <c r="P48" s="227" t="str">
        <f>IF([2]数据总览!P48="","",[2]数据总览!P48)</f>
        <v/>
      </c>
      <c r="Q48" s="227" t="str">
        <f>IF([2]数据总览!Q48="","",[2]数据总览!Q48)</f>
        <v/>
      </c>
      <c r="R48" s="227" t="str">
        <f>IF([2]数据总览!R48="","",[2]数据总览!R48)</f>
        <v/>
      </c>
      <c r="S48" s="227" t="str">
        <f>IF([2]数据总览!S48="","",[2]数据总览!S48)</f>
        <v/>
      </c>
      <c r="T48" s="227" t="str">
        <f>IF([2]数据总览!T48="","",[2]数据总览!T48)</f>
        <v/>
      </c>
      <c r="U48" s="227" t="str">
        <f>IF([2]数据总览!U48="","",[2]数据总览!U48)</f>
        <v/>
      </c>
      <c r="V48" s="227" t="str">
        <f>IF([2]数据总览!V48="","",[2]数据总览!V48)</f>
        <v/>
      </c>
      <c r="W48" s="227" t="str">
        <f>IF([2]数据总览!W48="","",[2]数据总览!W48)</f>
        <v/>
      </c>
      <c r="X48" s="227" t="str">
        <f>IF([2]数据总览!X48="","",[2]数据总览!X48)</f>
        <v/>
      </c>
      <c r="Y48" s="227" t="str">
        <f>IF([2]数据总览!Y48="","",[2]数据总览!Y48)</f>
        <v/>
      </c>
      <c r="Z48" s="227" t="str">
        <f>IF([2]数据总览!Z48="","",[2]数据总览!Z48)</f>
        <v/>
      </c>
      <c r="AA48" s="227">
        <f>IF([2]数据总览!AA48="","",[2]数据总览!AA48)</f>
        <v>43</v>
      </c>
      <c r="AB48" s="227">
        <f>IF([2]数据总览!AB48="","",[2]数据总览!AB48)</f>
        <v>0</v>
      </c>
      <c r="AC48" s="227">
        <f>IF([2]数据总览!AC48="","",[2]数据总览!AC48)</f>
        <v>0.31214192033401056</v>
      </c>
      <c r="AD48" s="227">
        <f>IF([2]数据总览!AD48="","",[2]数据总览!AD48)</f>
        <v>0.52395837667286627</v>
      </c>
      <c r="AE48" s="227">
        <f>IF([2]数据总览!AE48="","",[2]数据总览!AE48)</f>
        <v>0.3344598641675674</v>
      </c>
      <c r="AF48" s="227">
        <f>IF([2]数据总览!AF48="","",[2]数据总览!AF48)</f>
        <v>0.18274931981807427</v>
      </c>
      <c r="AG48" s="227">
        <f>IF([2]数据总览!AG48="","",[2]数据总览!AG48)</f>
        <v>0.14017740041751328</v>
      </c>
      <c r="AH48" s="227">
        <f>IF([2]数据总览!AH48="","",[2]数据总览!AH48)</f>
        <v>0.5406901447974789</v>
      </c>
      <c r="AI48" s="227">
        <f>IF([2]数据总览!AI48="","",[2]数据总览!AI48)</f>
        <v>0.5406901447974789</v>
      </c>
      <c r="AJ48" s="227" t="str">
        <f>IF([2]数据总览!AJ48="","",[2]数据总览!AJ48)</f>
        <v/>
      </c>
      <c r="AK48" s="227" t="str">
        <f>IF([2]数据总览!AK48="","",[2]数据总览!AK48)</f>
        <v/>
      </c>
      <c r="AL48" s="227" t="str">
        <f>IF([2]数据总览!AL48="","",[2]数据总览!AL48)</f>
        <v/>
      </c>
      <c r="AM48" s="227">
        <f>IF([2]数据总览!AM48="","",[2]数据总览!AM48)</f>
        <v>0</v>
      </c>
      <c r="AN48" s="227">
        <f>IF([2]数据总览!AN48="","",[2]数据总览!AN48)</f>
        <v>0.5</v>
      </c>
      <c r="AO48" s="227">
        <f>IF([2]数据总览!AO48="","",[2]数据总览!AO48)</f>
        <v>0.5</v>
      </c>
      <c r="AP48" s="227">
        <f>IF([2]数据总览!AP48="","",[2]数据总览!AP48)</f>
        <v>0.5</v>
      </c>
      <c r="AQ48" s="227">
        <f>IF([2]数据总览!AQ48="","",[2]数据总览!AQ48)</f>
        <v>0</v>
      </c>
      <c r="AR48" s="227">
        <f>IF([2]数据总览!AR48="","",[2]数据总览!AR48)</f>
        <v>0.5</v>
      </c>
      <c r="AS48" s="227">
        <f>IF([2]数据总览!AS48="","",[2]数据总览!AS48)</f>
        <v>0.5</v>
      </c>
      <c r="AT48" s="227">
        <f>IF([2]数据总览!AT48="","",[2]数据总览!AT48)</f>
        <v>0.5</v>
      </c>
      <c r="AU48" s="227" t="str">
        <f>IF([2]数据总览!AU48="","",[2]数据总览!AU48)</f>
        <v/>
      </c>
      <c r="AV48" s="227">
        <f>IF([2]数据总览!AV48="","",[2]数据总览!AV48)</f>
        <v>0.60667225546381132</v>
      </c>
      <c r="AW48" s="227">
        <f>IF([2]数据总览!AW48="","",[2]数据总览!AW48)</f>
        <v>0.42880564052458348</v>
      </c>
      <c r="AX48" s="227">
        <f>IF([2]数据总览!AX48="","",[2]数据总览!AX48)</f>
        <v>0.41605156166953344</v>
      </c>
      <c r="AY48" s="227">
        <f>IF([2]数据总览!AY48="","",[2]数据总览!AY48)</f>
        <v>0.40571677713727672</v>
      </c>
      <c r="AZ48" s="227">
        <f>IF([2]数据总览!AZ48="","",[2]数据总览!AZ48)</f>
        <v>0.61196106351745794</v>
      </c>
      <c r="BA48" s="227">
        <f>IF([2]数据总览!BA48="","",[2]数据总览!BA48)</f>
        <v>0.43110413513297202</v>
      </c>
      <c r="BB48" s="227">
        <f>IF([2]数据总览!BB48="","",[2]数据总览!BB48)</f>
        <v>0.40790490036986815</v>
      </c>
      <c r="BC48" s="227">
        <f>IF([2]数据总览!BC48="","",[2]数据总览!BC48)</f>
        <v>0.40795576960281887</v>
      </c>
      <c r="BD48" s="227" t="str">
        <f>IF([2]数据总览!BD48="","",[2]数据总览!BD48)</f>
        <v/>
      </c>
      <c r="BE48" s="227">
        <f>IF([2]数据总览!BE48="","",[2]数据总览!BE48)</f>
        <v>1.2536012164557493</v>
      </c>
      <c r="BF48" s="227">
        <f>IF([2]数据总览!BF48="","",[2]数据总览!BF48)</f>
        <v>0.68977973929375536</v>
      </c>
      <c r="BG48" s="227">
        <f>IF([2]数据总览!BG48="","",[2]数据总览!BG48)</f>
        <v>0.71275238151653952</v>
      </c>
      <c r="BH48" s="227">
        <f>IF([2]数据总览!BH48="","",[2]数据总览!BH48)</f>
        <v>0.72011789879782617</v>
      </c>
      <c r="BI48" s="227">
        <f>IF([2]数据总览!BI48="","",[2]数据总览!BI48)</f>
        <v>0.56310995044839773</v>
      </c>
      <c r="BJ48" s="227">
        <f>IF([2]数据总览!BJ48="","",[2]数据总览!BJ48)</f>
        <v>0.68809562646220435</v>
      </c>
      <c r="BK48" s="227">
        <f>IF([2]数据总览!BK48="","",[2]数据总览!BK48)</f>
        <v>0.72012283694830326</v>
      </c>
      <c r="BL48" s="227">
        <f>IF([2]数据总览!BL48="","",[2]数据总览!BL48)</f>
        <v>0.71819952495599604</v>
      </c>
      <c r="BM48" s="227" t="str">
        <f>IF([2]数据总览!BM48="","",[2]数据总览!BM48)</f>
        <v/>
      </c>
      <c r="BN48" s="227">
        <f>IF([2]数据总览!BN48="","",[2]数据总览!BN48)</f>
        <v>240</v>
      </c>
      <c r="BO48" s="227">
        <f>IF([2]数据总览!BO48="","",[2]数据总览!BO48)</f>
        <v>165.08593911983743</v>
      </c>
      <c r="BP48" s="227">
        <f>IF([2]数据总览!BP48="","",[2]数据总览!BP48)</f>
        <v>114.24998959851209</v>
      </c>
      <c r="BQ48" s="227">
        <f>IF([2]数据总览!BQ48="","",[2]数据总览!BQ48)</f>
        <v>159.72963259978383</v>
      </c>
      <c r="BR48" s="227" t="str">
        <f>IF([2]数据总览!BR48="","",[2]数据总览!BR48)</f>
        <v/>
      </c>
      <c r="BS48" s="227">
        <f>IF([2]数据总览!BS48="","",[2]数据总览!BS48)</f>
        <v>3.5407857101563902</v>
      </c>
      <c r="BT48" s="227">
        <f>IF([2]数据总览!BT48="","",[2]数据总览!BT48)</f>
        <v>2.0196413457958302</v>
      </c>
      <c r="BU48" s="227">
        <f>IF([2]数据总览!BU48="","",[2]数据总览!BU48)</f>
        <v>1.6176691640747283</v>
      </c>
      <c r="BV48" s="227">
        <f>IF([2]数据总览!BV48="","",[2]数据总览!BV48)</f>
        <v>1.8186552549352792</v>
      </c>
      <c r="BW48" s="227" t="str">
        <f>IF([2]数据总览!BW48="","",[2]数据总览!BW48)</f>
        <v/>
      </c>
      <c r="BX48" s="227" t="str">
        <f>IF([2]数据总览!BX48="","",[2]数据总览!BX48)</f>
        <v/>
      </c>
      <c r="BY48" s="227" t="str">
        <f>IF([2]数据总览!BY48="","",[2]数据总览!BY48)</f>
        <v/>
      </c>
      <c r="BZ48" s="227" t="str">
        <f>IF([2]数据总览!BZ48="","",[2]数据总览!BZ48)</f>
        <v/>
      </c>
      <c r="CA48" s="227" t="str">
        <f>IF([2]数据总览!CA48="","",[2]数据总览!CA48)</f>
        <v/>
      </c>
      <c r="CB48" s="227" t="str">
        <f>IF([2]数据总览!CB48="","",[2]数据总览!CB48)</f>
        <v/>
      </c>
      <c r="CC48" s="227" t="str">
        <f>IF([2]数据总览!CC48="","",[2]数据总览!CC48)</f>
        <v/>
      </c>
      <c r="CD48" s="227" t="str">
        <f>IF([2]数据总览!CD48="","",[2]数据总览!CD48)</f>
        <v/>
      </c>
      <c r="CE48" s="227" t="str">
        <f>IF([2]数据总览!CE48="","",[2]数据总览!CE48)</f>
        <v/>
      </c>
      <c r="CF48" s="227" t="str">
        <f>IF([2]数据总览!CF48="","",[2]数据总览!CF48)</f>
        <v/>
      </c>
      <c r="CG48" s="227" t="str">
        <f>IF([2]数据总览!CG48="","",[2]数据总览!CG48)</f>
        <v/>
      </c>
      <c r="CH48" s="227" t="str">
        <f>IF([2]数据总览!CH48="","",[2]数据总览!CH48)</f>
        <v/>
      </c>
      <c r="CI48" s="227" t="str">
        <f>IF([2]数据总览!CI48="","",[2]数据总览!CI48)</f>
        <v/>
      </c>
      <c r="CJ48" s="227" t="str">
        <f>IF([2]数据总览!CJ48="","",[2]数据总览!CJ48)</f>
        <v/>
      </c>
      <c r="CK48" s="227" t="str">
        <f>IF([2]数据总览!CK48="","",[2]数据总览!CK48)</f>
        <v/>
      </c>
      <c r="CL48" s="227" t="str">
        <f>IF([2]数据总览!CL48="","",[2]数据总览!CL48)</f>
        <v/>
      </c>
      <c r="CM48" s="227" t="str">
        <f>IF([2]数据总览!CM48="","",[2]数据总览!CM48)</f>
        <v/>
      </c>
      <c r="CN48" s="227" t="str">
        <f>IF([2]数据总览!CN48="","",[2]数据总览!CN48)</f>
        <v/>
      </c>
      <c r="CO48" s="227" t="str">
        <f>IF([2]数据总览!CO48="","",[2]数据总览!CO48)</f>
        <v/>
      </c>
      <c r="CP48" s="227" t="str">
        <f>IF([2]数据总览!CP48="","",[2]数据总览!CP48)</f>
        <v/>
      </c>
      <c r="CQ48" s="227" t="str">
        <f>IF([2]数据总览!CQ48="","",[2]数据总览!CQ48)</f>
        <v/>
      </c>
      <c r="CR48" s="227" t="str">
        <f>IF([2]数据总览!CR48="","",[2]数据总览!CR48)</f>
        <v/>
      </c>
      <c r="CS48" s="227" t="str">
        <f>IF([2]数据总览!CS48="","",[2]数据总览!CS48)</f>
        <v/>
      </c>
      <c r="CT48" s="227" t="str">
        <f>IF([2]数据总览!CT48="","",[2]数据总览!CT48)</f>
        <v/>
      </c>
      <c r="CU48" s="227" t="str">
        <f>IF([2]数据总览!CU48="","",[2]数据总览!CU48)</f>
        <v/>
      </c>
      <c r="CV48" s="227" t="str">
        <f>IF([2]数据总览!CV48="","",[2]数据总览!CV48)</f>
        <v>刀兵</v>
      </c>
      <c r="CW48" s="227">
        <f>IF([2]数据总览!CW48="","",[2]数据总览!CW48)</f>
        <v>1</v>
      </c>
      <c r="CX48" s="227">
        <f>IF([2]数据总览!CX48="","",[2]数据总览!CX48)</f>
        <v>1</v>
      </c>
      <c r="CY48" s="227">
        <f>IF([2]数据总览!CY48="","",[2]数据总览!CY48)</f>
        <v>1.142857142857143</v>
      </c>
      <c r="CZ48" s="227">
        <f>IF([2]数据总览!CZ48="","",[2]数据总览!CZ48)</f>
        <v>0.63390476190476208</v>
      </c>
      <c r="DA48" s="227" t="str">
        <f>IF([2]数据总览!DA48="","",[2]数据总览!DA48)</f>
        <v/>
      </c>
      <c r="DB48" s="227" t="str">
        <f>IF([2]数据总览!DB48="","",[2]数据总览!DB48)</f>
        <v/>
      </c>
      <c r="DC48" s="227" t="str">
        <f>IF([2]数据总览!DC48="","",[2]数据总览!DC48)</f>
        <v/>
      </c>
      <c r="DD48" s="227" t="str">
        <f>IF([2]数据总览!DD48="","",[2]数据总览!DD48)</f>
        <v/>
      </c>
      <c r="DE48" s="227" t="str">
        <f>IF([2]数据总览!DE48="","",[2]数据总览!DE48)</f>
        <v/>
      </c>
      <c r="DF48" s="227" t="str">
        <f>IF([2]数据总览!DF48="","",[2]数据总览!DF48)</f>
        <v/>
      </c>
      <c r="DG48" s="227" t="str">
        <f>IF([2]数据总览!DG48="","",[2]数据总览!DG48)</f>
        <v/>
      </c>
      <c r="DH48" s="227" t="str">
        <f>IF([2]数据总览!DH48="","",[2]数据总览!DH48)</f>
        <v/>
      </c>
      <c r="DI48" s="227" t="str">
        <f>IF([2]数据总览!DI48="","",[2]数据总览!DI48)</f>
        <v/>
      </c>
      <c r="DJ48" s="227" t="str">
        <f>IF([2]数据总览!DJ48="","",[2]数据总览!DJ48)</f>
        <v/>
      </c>
      <c r="DK48" s="227" t="str">
        <f>IF([2]数据总览!DK48="","",[2]数据总览!DK48)</f>
        <v/>
      </c>
      <c r="DL48" s="227" t="str">
        <f>IF([2]数据总览!DL48="","",[2]数据总览!DL48)</f>
        <v/>
      </c>
      <c r="DM48" s="227" t="str">
        <f>IF([2]数据总览!DM48="","",[2]数据总览!DM48)</f>
        <v/>
      </c>
      <c r="DN48" s="227" t="str">
        <f>IF([2]数据总览!DN48="","",[2]数据总览!DN48)</f>
        <v/>
      </c>
      <c r="DO48" s="227" t="str">
        <f>IF([2]数据总览!DO48="","",[2]数据总览!DO48)</f>
        <v/>
      </c>
      <c r="DP48" s="227" t="str">
        <f>IF([2]数据总览!DP48="","",[2]数据总览!DP48)</f>
        <v/>
      </c>
      <c r="DQ48" s="227" t="str">
        <f>IF([2]数据总览!DQ48="","",[2]数据总览!DQ48)</f>
        <v/>
      </c>
      <c r="DR48" s="227" t="str">
        <f>IF([2]数据总览!DR48="","",[2]数据总览!DR48)</f>
        <v/>
      </c>
      <c r="DS48" s="227" t="str">
        <f>IF([2]数据总览!DS48="","",[2]数据总览!DS48)</f>
        <v/>
      </c>
      <c r="DT48" s="227" t="str">
        <f>IF([2]数据总览!DT48="","",[2]数据总览!DT48)</f>
        <v/>
      </c>
      <c r="DU48" s="227" t="str">
        <f>IF([2]数据总览!DU48="","",[2]数据总览!DU48)</f>
        <v/>
      </c>
      <c r="DV48" s="227" t="str">
        <f>IF([2]数据总览!DV48="","",[2]数据总览!DV48)</f>
        <v/>
      </c>
      <c r="DW48" s="227" t="str">
        <f>IF([2]数据总览!DW48="","",[2]数据总览!DW48)</f>
        <v/>
      </c>
      <c r="DX48" s="227" t="str">
        <f>IF([2]数据总览!DX48="","",[2]数据总览!DX48)</f>
        <v/>
      </c>
      <c r="DY48" s="227" t="str">
        <f>IF([2]数据总览!DY48="","",[2]数据总览!DY48)</f>
        <v/>
      </c>
      <c r="DZ48" s="227" t="str">
        <f>IF([2]数据总览!DZ48="","",[2]数据总览!DZ48)</f>
        <v/>
      </c>
      <c r="EA48" s="227" t="str">
        <f>IF([2]数据总览!EA48="","",[2]数据总览!EA48)</f>
        <v/>
      </c>
      <c r="EB48" s="227" t="str">
        <f>IF([2]数据总览!EB48="","",[2]数据总览!EB48)</f>
        <v/>
      </c>
      <c r="EC48" s="227" t="str">
        <f>IF([2]数据总览!EC48="","",[2]数据总览!EC48)</f>
        <v/>
      </c>
      <c r="ED48" s="227" t="str">
        <f>IF([2]数据总览!ED48="","",[2]数据总览!ED48)</f>
        <v/>
      </c>
      <c r="EE48" s="227" t="str">
        <f>IF([2]数据总览!EE48="","",[2]数据总览!EE48)</f>
        <v/>
      </c>
      <c r="EF48" s="227" t="str">
        <f>IF([2]数据总览!EF48="","",[2]数据总览!EF48)</f>
        <v/>
      </c>
      <c r="EG48" s="227" t="str">
        <f>IF([2]数据总览!EG48="","",[2]数据总览!EG48)</f>
        <v/>
      </c>
      <c r="EH48" s="227" t="str">
        <f>IF([2]数据总览!EH48="","",[2]数据总览!EH48)</f>
        <v/>
      </c>
      <c r="EI48" s="227" t="str">
        <f>IF([2]数据总览!EI48="","",[2]数据总览!EI48)</f>
        <v/>
      </c>
      <c r="EJ48" s="227" t="str">
        <f>IF([2]数据总览!EJ48="","",[2]数据总览!EJ48)</f>
        <v/>
      </c>
      <c r="EK48" s="227" t="str">
        <f>IF([2]数据总览!EK48="","",[2]数据总览!EK48)</f>
        <v/>
      </c>
      <c r="EL48" s="227" t="str">
        <f>IF([2]数据总览!EL48="","",[2]数据总览!EL48)</f>
        <v/>
      </c>
      <c r="EM48" s="227" t="str">
        <f>IF([2]数据总览!EM48="","",[2]数据总览!EM48)</f>
        <v/>
      </c>
      <c r="EN48" s="227" t="str">
        <f>IF([2]数据总览!EN48="","",[2]数据总览!EN48)</f>
        <v/>
      </c>
      <c r="EO48" s="227" t="str">
        <f>IF([2]数据总览!EO48="","",[2]数据总览!EO48)</f>
        <v/>
      </c>
      <c r="EP48" s="227" t="str">
        <f>IF([2]数据总览!EP48="","",[2]数据总览!EP48)</f>
        <v/>
      </c>
      <c r="EQ48" s="227" t="str">
        <f>IF([2]数据总览!EQ48="","",[2]数据总览!EQ48)</f>
        <v/>
      </c>
      <c r="ER48" s="227" t="str">
        <f>IF([2]数据总览!ER48="","",[2]数据总览!ER48)</f>
        <v/>
      </c>
      <c r="ES48" s="227" t="str">
        <f>IF([2]数据总览!ES48="","",[2]数据总览!ES48)</f>
        <v/>
      </c>
      <c r="ET48" s="227" t="str">
        <f>IF([2]数据总览!ET48="","",[2]数据总览!ET48)</f>
        <v/>
      </c>
      <c r="EU48" s="227" t="str">
        <f>IF([2]数据总览!EU48="","",[2]数据总览!EU48)</f>
        <v/>
      </c>
      <c r="EV48" s="227" t="str">
        <f>IF([2]数据总览!EV48="","",[2]数据总览!EV48)</f>
        <v/>
      </c>
      <c r="EW48" s="227" t="str">
        <f>IF([2]数据总览!EW48="","",[2]数据总览!EW48)</f>
        <v/>
      </c>
      <c r="EX48" s="227" t="str">
        <f>IF([2]数据总览!EX48="","",[2]数据总览!EX48)</f>
        <v/>
      </c>
      <c r="EY48" s="227" t="str">
        <f>IF([2]数据总览!EY48="","",[2]数据总览!EY48)</f>
        <v/>
      </c>
      <c r="EZ48" s="227" t="str">
        <f>IF([2]数据总览!EZ48="","",[2]数据总览!EZ48)</f>
        <v/>
      </c>
      <c r="FA48" s="227" t="str">
        <f>IF([2]数据总览!FA48="","",[2]数据总览!FA48)</f>
        <v/>
      </c>
    </row>
    <row r="49" spans="1:157" ht="11.25">
      <c r="A49" s="227" t="str">
        <f>IF([2]数据总览!A49="","",[2]数据总览!A49)</f>
        <v/>
      </c>
      <c r="B49" s="227" t="str">
        <f>IF([2]数据总览!B49="","",[2]数据总览!B49)</f>
        <v/>
      </c>
      <c r="C49" s="227" t="str">
        <f>IF([2]数据总览!C49="","",[2]数据总览!C49)</f>
        <v/>
      </c>
      <c r="D49" s="227" t="str">
        <f>IF([2]数据总览!D49="","",[2]数据总览!D49)</f>
        <v/>
      </c>
      <c r="E49" s="227" t="str">
        <f>IF([2]数据总览!E49="","",[2]数据总览!E49)</f>
        <v/>
      </c>
      <c r="F49" s="227" t="str">
        <f>IF([2]数据总览!F49="","",[2]数据总览!F49)</f>
        <v/>
      </c>
      <c r="G49" s="227" t="str">
        <f>IF([2]数据总览!G49="","",[2]数据总览!G49)</f>
        <v/>
      </c>
      <c r="H49" s="227" t="str">
        <f>IF([2]数据总览!H49="","",[2]数据总览!H49)</f>
        <v/>
      </c>
      <c r="I49" s="227" t="str">
        <f>IF([2]数据总览!I49="","",[2]数据总览!I49)</f>
        <v/>
      </c>
      <c r="J49" s="227"/>
      <c r="K49" s="227">
        <f>IF([2]数据总览!K49="","",[2]数据总览!K49)</f>
        <v>5</v>
      </c>
      <c r="L49" s="227">
        <f>IF([2]数据总览!L49="","",[2]数据总览!L49)</f>
        <v>0.79705145587858928</v>
      </c>
      <c r="M49" s="227" t="str">
        <f>IF([2]数据总览!M49="","",[2]数据总览!M49)</f>
        <v/>
      </c>
      <c r="N49" s="227" t="str">
        <f>IF([2]数据总览!N49="","",[2]数据总览!N49)</f>
        <v/>
      </c>
      <c r="O49" s="227" t="str">
        <f>IF([2]数据总览!O49="","",[2]数据总览!O49)</f>
        <v/>
      </c>
      <c r="P49" s="227" t="str">
        <f>IF([2]数据总览!P49="","",[2]数据总览!P49)</f>
        <v/>
      </c>
      <c r="Q49" s="227" t="str">
        <f>IF([2]数据总览!Q49="","",[2]数据总览!Q49)</f>
        <v>战术直接伤害星级影响率（用于星级成长）</v>
      </c>
      <c r="R49" s="227" t="str">
        <f>IF([2]数据总览!R49="","",[2]数据总览!R49)</f>
        <v/>
      </c>
      <c r="S49" s="227" t="str">
        <f>IF([2]数据总览!S49="","",[2]数据总览!S49)</f>
        <v/>
      </c>
      <c r="T49" s="227" t="str">
        <f>IF([2]数据总览!T49="","",[2]数据总览!T49)</f>
        <v/>
      </c>
      <c r="U49" s="227" t="str">
        <f>IF([2]数据总览!U49="","",[2]数据总览!U49)</f>
        <v/>
      </c>
      <c r="V49" s="227" t="str">
        <f>IF([2]数据总览!V49="","",[2]数据总览!V49)</f>
        <v/>
      </c>
      <c r="W49" s="227" t="str">
        <f>IF([2]数据总览!W49="","",[2]数据总览!W49)</f>
        <v/>
      </c>
      <c r="X49" s="227" t="str">
        <f>IF([2]数据总览!X49="","",[2]数据总览!X49)</f>
        <v/>
      </c>
      <c r="Y49" s="227" t="str">
        <f>IF([2]数据总览!Y49="","",[2]数据总览!Y49)</f>
        <v/>
      </c>
      <c r="Z49" s="227" t="str">
        <f>IF([2]数据总览!Z49="","",[2]数据总览!Z49)</f>
        <v/>
      </c>
      <c r="AA49" s="227">
        <f>IF([2]数据总览!AA49="","",[2]数据总览!AA49)</f>
        <v>44</v>
      </c>
      <c r="AB49" s="227">
        <f>IF([2]数据总览!AB49="","",[2]数据总览!AB49)</f>
        <v>0</v>
      </c>
      <c r="AC49" s="227">
        <f>IF([2]数据总览!AC49="","",[2]数据总览!AC49)</f>
        <v>0.30090659933455699</v>
      </c>
      <c r="AD49" s="227">
        <f>IF([2]数据总览!AD49="","",[2]数据总览!AD49)</f>
        <v>0.50426793019167016</v>
      </c>
      <c r="AE49" s="227">
        <f>IF([2]数据总览!AE49="","",[2]数据总览!AE49)</f>
        <v>0.31994904394262336</v>
      </c>
      <c r="AF49" s="227">
        <f>IF([2]数据总览!AF49="","",[2]数据总览!AF49)</f>
        <v>0.17685429910169076</v>
      </c>
      <c r="AG49" s="227">
        <f>IF([2]数据总览!AG49="","",[2]数据总览!AG49)</f>
        <v>0.12613324916819635</v>
      </c>
      <c r="AH49" s="227">
        <f>IF([2]数据总览!AH49="","",[2]数据总览!AH49)</f>
        <v>0.52223035122135741</v>
      </c>
      <c r="AI49" s="227">
        <f>IF([2]数据总览!AI49="","",[2]数据总览!AI49)</f>
        <v>0.52223035122135741</v>
      </c>
      <c r="AJ49" s="227" t="str">
        <f>IF([2]数据总览!AJ49="","",[2]数据总览!AJ49)</f>
        <v/>
      </c>
      <c r="AK49" s="227" t="str">
        <f>IF([2]数据总览!AK49="","",[2]数据总览!AK49)</f>
        <v/>
      </c>
      <c r="AL49" s="227" t="str">
        <f>IF([2]数据总览!AL49="","",[2]数据总览!AL49)</f>
        <v/>
      </c>
      <c r="AM49" s="227">
        <f>IF([2]数据总览!AM49="","",[2]数据总览!AM49)</f>
        <v>0</v>
      </c>
      <c r="AN49" s="227">
        <f>IF([2]数据总览!AN49="","",[2]数据总览!AN49)</f>
        <v>0.5</v>
      </c>
      <c r="AO49" s="227">
        <f>IF([2]数据总览!AO49="","",[2]数据总览!AO49)</f>
        <v>0.5</v>
      </c>
      <c r="AP49" s="227">
        <f>IF([2]数据总览!AP49="","",[2]数据总览!AP49)</f>
        <v>0.5</v>
      </c>
      <c r="AQ49" s="227">
        <f>IF([2]数据总览!AQ49="","",[2]数据总览!AQ49)</f>
        <v>0</v>
      </c>
      <c r="AR49" s="227">
        <f>IF([2]数据总览!AR49="","",[2]数据总览!AR49)</f>
        <v>0.5</v>
      </c>
      <c r="AS49" s="227">
        <f>IF([2]数据总览!AS49="","",[2]数据总览!AS49)</f>
        <v>0.5</v>
      </c>
      <c r="AT49" s="227">
        <f>IF([2]数据总览!AT49="","",[2]数据总览!AT49)</f>
        <v>0.5</v>
      </c>
      <c r="AU49" s="227" t="str">
        <f>IF([2]数据总览!AU49="","",[2]数据总览!AU49)</f>
        <v/>
      </c>
      <c r="AV49" s="227">
        <f>IF([2]数据总览!AV49="","",[2]数据总览!AV49)</f>
        <v>0.60667225546381132</v>
      </c>
      <c r="AW49" s="227">
        <f>IF([2]数据总览!AW49="","",[2]数据总览!AW49)</f>
        <v>0.42084009239693915</v>
      </c>
      <c r="AX49" s="227">
        <f>IF([2]数据总览!AX49="","",[2]数据总览!AX49)</f>
        <v>0.40604511842256669</v>
      </c>
      <c r="AY49" s="227">
        <f>IF([2]数据总览!AY49="","",[2]数据总览!AY49)</f>
        <v>0.39701047221153268</v>
      </c>
      <c r="AZ49" s="227">
        <f>IF([2]数据总览!AZ49="","",[2]数据总览!AZ49)</f>
        <v>0.61196106351745794</v>
      </c>
      <c r="BA49" s="227">
        <f>IF([2]数据总览!BA49="","",[2]数据总览!BA49)</f>
        <v>0.42319552798853827</v>
      </c>
      <c r="BB49" s="227">
        <f>IF([2]数据总览!BB49="","",[2]数据总览!BB49)</f>
        <v>0.39765683568828242</v>
      </c>
      <c r="BC49" s="227">
        <f>IF([2]数据总览!BC49="","",[2]数据总览!BC49)</f>
        <v>0.39930726937918837</v>
      </c>
      <c r="BD49" s="227" t="str">
        <f>IF([2]数据总览!BD49="","",[2]数据总览!BD49)</f>
        <v/>
      </c>
      <c r="BE49" s="227">
        <f>IF([2]数据总览!BE49="","",[2]数据总览!BE49)</f>
        <v>1.276655872497181</v>
      </c>
      <c r="BF49" s="227">
        <f>IF([2]数据总览!BF49="","",[2]数据总览!BF49)</f>
        <v>0.69909523609121926</v>
      </c>
      <c r="BG49" s="227">
        <f>IF([2]数据总览!BG49="","",[2]数据总览!BG49)</f>
        <v>0.72239407757205754</v>
      </c>
      <c r="BH49" s="227">
        <f>IF([2]数据总览!BH49="","",[2]数据总览!BH49)</f>
        <v>0.72922753664510709</v>
      </c>
      <c r="BI49" s="227">
        <f>IF([2]数据总览!BI49="","",[2]数据总览!BI49)</f>
        <v>0.57351209448534068</v>
      </c>
      <c r="BJ49" s="227">
        <f>IF([2]数据总览!BJ49="","",[2]数据总览!BJ49)</f>
        <v>0.69742731879866837</v>
      </c>
      <c r="BK49" s="227">
        <f>IF([2]数据总览!BK49="","",[2]数据总览!BK49)</f>
        <v>0.72971621679822984</v>
      </c>
      <c r="BL49" s="227">
        <f>IF([2]数据总览!BL49="","",[2]数据总览!BL49)</f>
        <v>0.72732582306987936</v>
      </c>
      <c r="BM49" s="227" t="str">
        <f>IF([2]数据总览!BM49="","",[2]数据总览!BM49)</f>
        <v/>
      </c>
      <c r="BN49" s="227">
        <f>IF([2]数据总览!BN49="","",[2]数据总览!BN49)</f>
        <v>240</v>
      </c>
      <c r="BO49" s="227">
        <f>IF([2]数据总览!BO49="","",[2]数据总览!BO49)</f>
        <v>167.78241615970632</v>
      </c>
      <c r="BP49" s="227">
        <f>IF([2]数据总览!BP49="","",[2]数据总览!BP49)</f>
        <v>118.97569675399916</v>
      </c>
      <c r="BQ49" s="227">
        <f>IF([2]数据总览!BQ49="","",[2]数据总览!BQ49)</f>
        <v>163.21222945377039</v>
      </c>
      <c r="BR49" s="227" t="str">
        <f>IF([2]数据总览!BR49="","",[2]数据总览!BR49)</f>
        <v/>
      </c>
      <c r="BS49" s="227">
        <f>IF([2]数据总览!BS49="","",[2]数据总览!BS49)</f>
        <v>3.4968158847338291</v>
      </c>
      <c r="BT49" s="227">
        <f>IF([2]数据总览!BT49="","",[2]数据总览!BT49)</f>
        <v>1.9842381811100216</v>
      </c>
      <c r="BU49" s="227">
        <f>IF([2]数据总览!BU49="","",[2]数据总览!BU49)</f>
        <v>1.5714720551533758</v>
      </c>
      <c r="BV49" s="227">
        <f>IF([2]数据总览!BV49="","",[2]数据总览!BV49)</f>
        <v>1.7778551181316988</v>
      </c>
      <c r="BW49" s="227" t="str">
        <f>IF([2]数据总览!BW49="","",[2]数据总览!BW49)</f>
        <v/>
      </c>
      <c r="BX49" s="227" t="str">
        <f>IF([2]数据总览!BX49="","",[2]数据总览!BX49)</f>
        <v/>
      </c>
      <c r="BY49" s="227" t="str">
        <f>IF([2]数据总览!BY49="","",[2]数据总览!BY49)</f>
        <v/>
      </c>
      <c r="BZ49" s="227" t="str">
        <f>IF([2]数据总览!BZ49="","",[2]数据总览!BZ49)</f>
        <v/>
      </c>
      <c r="CA49" s="227" t="str">
        <f>IF([2]数据总览!CA49="","",[2]数据总览!CA49)</f>
        <v/>
      </c>
      <c r="CB49" s="227" t="str">
        <f>IF([2]数据总览!CB49="","",[2]数据总览!CB49)</f>
        <v/>
      </c>
      <c r="CC49" s="227" t="str">
        <f>IF([2]数据总览!CC49="","",[2]数据总览!CC49)</f>
        <v/>
      </c>
      <c r="CD49" s="227" t="str">
        <f>IF([2]数据总览!CD49="","",[2]数据总览!CD49)</f>
        <v/>
      </c>
      <c r="CE49" s="227" t="str">
        <f>IF([2]数据总览!CE49="","",[2]数据总览!CE49)</f>
        <v/>
      </c>
      <c r="CF49" s="227" t="str">
        <f>IF([2]数据总览!CF49="","",[2]数据总览!CF49)</f>
        <v/>
      </c>
      <c r="CG49" s="227" t="str">
        <f>IF([2]数据总览!CG49="","",[2]数据总览!CG49)</f>
        <v/>
      </c>
      <c r="CH49" s="227" t="str">
        <f>IF([2]数据总览!CH49="","",[2]数据总览!CH49)</f>
        <v/>
      </c>
      <c r="CI49" s="227" t="str">
        <f>IF([2]数据总览!CI49="","",[2]数据总览!CI49)</f>
        <v/>
      </c>
      <c r="CJ49" s="227" t="str">
        <f>IF([2]数据总览!CJ49="","",[2]数据总览!CJ49)</f>
        <v/>
      </c>
      <c r="CK49" s="227" t="str">
        <f>IF([2]数据总览!CK49="","",[2]数据总览!CK49)</f>
        <v/>
      </c>
      <c r="CL49" s="227" t="str">
        <f>IF([2]数据总览!CL49="","",[2]数据总览!CL49)</f>
        <v/>
      </c>
      <c r="CM49" s="227" t="str">
        <f>IF([2]数据总览!CM49="","",[2]数据总览!CM49)</f>
        <v/>
      </c>
      <c r="CN49" s="227" t="str">
        <f>IF([2]数据总览!CN49="","",[2]数据总览!CN49)</f>
        <v/>
      </c>
      <c r="CO49" s="227" t="str">
        <f>IF([2]数据总览!CO49="","",[2]数据总览!CO49)</f>
        <v/>
      </c>
      <c r="CP49" s="227" t="str">
        <f>IF([2]数据总览!CP49="","",[2]数据总览!CP49)</f>
        <v/>
      </c>
      <c r="CQ49" s="227" t="str">
        <f>IF([2]数据总览!CQ49="","",[2]数据总览!CQ49)</f>
        <v/>
      </c>
      <c r="CR49" s="227" t="str">
        <f>IF([2]数据总览!CR49="","",[2]数据总览!CR49)</f>
        <v/>
      </c>
      <c r="CS49" s="227" t="str">
        <f>IF([2]数据总览!CS49="","",[2]数据总览!CS49)</f>
        <v/>
      </c>
      <c r="CT49" s="227" t="str">
        <f>IF([2]数据总览!CT49="","",[2]数据总览!CT49)</f>
        <v/>
      </c>
      <c r="CU49" s="227" t="str">
        <f>IF([2]数据总览!CU49="","",[2]数据总览!CU49)</f>
        <v/>
      </c>
      <c r="CV49" s="227" t="str">
        <f>IF([2]数据总览!CV49="","",[2]数据总览!CV49)</f>
        <v>枪兵</v>
      </c>
      <c r="CW49" s="227">
        <f>IF([2]数据总览!CW49="","",[2]数据总览!CW49)</f>
        <v>1.1000000000000001</v>
      </c>
      <c r="CX49" s="227">
        <f>IF([2]数据总览!CX49="","",[2]数据总览!CX49)</f>
        <v>0.95</v>
      </c>
      <c r="CY49" s="227">
        <f>IF([2]数据总览!CY49="","",[2]数据总览!CY49)</f>
        <v>0.85605442176870783</v>
      </c>
      <c r="CZ49" s="227">
        <f>IF([2]数据总览!CZ49="","",[2]数据总览!CZ49)</f>
        <v>1.2507428571428574</v>
      </c>
      <c r="DA49" s="227" t="str">
        <f>IF([2]数据总览!DA49="","",[2]数据总览!DA49)</f>
        <v/>
      </c>
      <c r="DB49" s="227" t="str">
        <f>IF([2]数据总览!DB49="","",[2]数据总览!DB49)</f>
        <v/>
      </c>
      <c r="DC49" s="227" t="str">
        <f>IF([2]数据总览!DC49="","",[2]数据总览!DC49)</f>
        <v/>
      </c>
      <c r="DD49" s="227" t="str">
        <f>IF([2]数据总览!DD49="","",[2]数据总览!DD49)</f>
        <v/>
      </c>
      <c r="DE49" s="227" t="str">
        <f>IF([2]数据总览!DE49="","",[2]数据总览!DE49)</f>
        <v/>
      </c>
      <c r="DF49" s="227" t="str">
        <f>IF([2]数据总览!DF49="","",[2]数据总览!DF49)</f>
        <v/>
      </c>
      <c r="DG49" s="227" t="str">
        <f>IF([2]数据总览!DG49="","",[2]数据总览!DG49)</f>
        <v/>
      </c>
      <c r="DH49" s="227" t="str">
        <f>IF([2]数据总览!DH49="","",[2]数据总览!DH49)</f>
        <v/>
      </c>
      <c r="DI49" s="227" t="str">
        <f>IF([2]数据总览!DI49="","",[2]数据总览!DI49)</f>
        <v/>
      </c>
      <c r="DJ49" s="227" t="str">
        <f>IF([2]数据总览!DJ49="","",[2]数据总览!DJ49)</f>
        <v/>
      </c>
      <c r="DK49" s="227" t="str">
        <f>IF([2]数据总览!DK49="","",[2]数据总览!DK49)</f>
        <v/>
      </c>
      <c r="DL49" s="227" t="str">
        <f>IF([2]数据总览!DL49="","",[2]数据总览!DL49)</f>
        <v/>
      </c>
      <c r="DM49" s="227" t="str">
        <f>IF([2]数据总览!DM49="","",[2]数据总览!DM49)</f>
        <v/>
      </c>
      <c r="DN49" s="227" t="str">
        <f>IF([2]数据总览!DN49="","",[2]数据总览!DN49)</f>
        <v/>
      </c>
      <c r="DO49" s="227" t="str">
        <f>IF([2]数据总览!DO49="","",[2]数据总览!DO49)</f>
        <v/>
      </c>
      <c r="DP49" s="227" t="str">
        <f>IF([2]数据总览!DP49="","",[2]数据总览!DP49)</f>
        <v/>
      </c>
      <c r="DQ49" s="227" t="str">
        <f>IF([2]数据总览!DQ49="","",[2]数据总览!DQ49)</f>
        <v/>
      </c>
      <c r="DR49" s="227" t="str">
        <f>IF([2]数据总览!DR49="","",[2]数据总览!DR49)</f>
        <v/>
      </c>
      <c r="DS49" s="227" t="str">
        <f>IF([2]数据总览!DS49="","",[2]数据总览!DS49)</f>
        <v/>
      </c>
      <c r="DT49" s="227" t="str">
        <f>IF([2]数据总览!DT49="","",[2]数据总览!DT49)</f>
        <v/>
      </c>
      <c r="DU49" s="227" t="str">
        <f>IF([2]数据总览!DU49="","",[2]数据总览!DU49)</f>
        <v/>
      </c>
      <c r="DV49" s="227" t="str">
        <f>IF([2]数据总览!DV49="","",[2]数据总览!DV49)</f>
        <v/>
      </c>
      <c r="DW49" s="227" t="str">
        <f>IF([2]数据总览!DW49="","",[2]数据总览!DW49)</f>
        <v/>
      </c>
      <c r="DX49" s="227" t="str">
        <f>IF([2]数据总览!DX49="","",[2]数据总览!DX49)</f>
        <v/>
      </c>
      <c r="DY49" s="227" t="str">
        <f>IF([2]数据总览!DY49="","",[2]数据总览!DY49)</f>
        <v/>
      </c>
      <c r="DZ49" s="227" t="str">
        <f>IF([2]数据总览!DZ49="","",[2]数据总览!DZ49)</f>
        <v/>
      </c>
      <c r="EA49" s="227" t="str">
        <f>IF([2]数据总览!EA49="","",[2]数据总览!EA49)</f>
        <v/>
      </c>
      <c r="EB49" s="227" t="str">
        <f>IF([2]数据总览!EB49="","",[2]数据总览!EB49)</f>
        <v/>
      </c>
      <c r="EC49" s="227" t="str">
        <f>IF([2]数据总览!EC49="","",[2]数据总览!EC49)</f>
        <v/>
      </c>
      <c r="ED49" s="227" t="str">
        <f>IF([2]数据总览!ED49="","",[2]数据总览!ED49)</f>
        <v/>
      </c>
      <c r="EE49" s="227" t="str">
        <f>IF([2]数据总览!EE49="","",[2]数据总览!EE49)</f>
        <v/>
      </c>
      <c r="EF49" s="227" t="str">
        <f>IF([2]数据总览!EF49="","",[2]数据总览!EF49)</f>
        <v/>
      </c>
      <c r="EG49" s="227" t="str">
        <f>IF([2]数据总览!EG49="","",[2]数据总览!EG49)</f>
        <v/>
      </c>
      <c r="EH49" s="227" t="str">
        <f>IF([2]数据总览!EH49="","",[2]数据总览!EH49)</f>
        <v/>
      </c>
      <c r="EI49" s="227" t="str">
        <f>IF([2]数据总览!EI49="","",[2]数据总览!EI49)</f>
        <v/>
      </c>
      <c r="EJ49" s="227" t="str">
        <f>IF([2]数据总览!EJ49="","",[2]数据总览!EJ49)</f>
        <v/>
      </c>
      <c r="EK49" s="227" t="str">
        <f>IF([2]数据总览!EK49="","",[2]数据总览!EK49)</f>
        <v/>
      </c>
      <c r="EL49" s="227" t="str">
        <f>IF([2]数据总览!EL49="","",[2]数据总览!EL49)</f>
        <v/>
      </c>
      <c r="EM49" s="227" t="str">
        <f>IF([2]数据总览!EM49="","",[2]数据总览!EM49)</f>
        <v/>
      </c>
      <c r="EN49" s="227" t="str">
        <f>IF([2]数据总览!EN49="","",[2]数据总览!EN49)</f>
        <v/>
      </c>
      <c r="EO49" s="227" t="str">
        <f>IF([2]数据总览!EO49="","",[2]数据总览!EO49)</f>
        <v/>
      </c>
      <c r="EP49" s="227" t="str">
        <f>IF([2]数据总览!EP49="","",[2]数据总览!EP49)</f>
        <v/>
      </c>
      <c r="EQ49" s="227" t="str">
        <f>IF([2]数据总览!EQ49="","",[2]数据总览!EQ49)</f>
        <v/>
      </c>
      <c r="ER49" s="227" t="str">
        <f>IF([2]数据总览!ER49="","",[2]数据总览!ER49)</f>
        <v/>
      </c>
      <c r="ES49" s="227" t="str">
        <f>IF([2]数据总览!ES49="","",[2]数据总览!ES49)</f>
        <v/>
      </c>
      <c r="ET49" s="227" t="str">
        <f>IF([2]数据总览!ET49="","",[2]数据总览!ET49)</f>
        <v/>
      </c>
      <c r="EU49" s="227" t="str">
        <f>IF([2]数据总览!EU49="","",[2]数据总览!EU49)</f>
        <v/>
      </c>
      <c r="EV49" s="227" t="str">
        <f>IF([2]数据总览!EV49="","",[2]数据总览!EV49)</f>
        <v/>
      </c>
      <c r="EW49" s="227" t="str">
        <f>IF([2]数据总览!EW49="","",[2]数据总览!EW49)</f>
        <v/>
      </c>
      <c r="EX49" s="227" t="str">
        <f>IF([2]数据总览!EX49="","",[2]数据总览!EX49)</f>
        <v/>
      </c>
      <c r="EY49" s="227" t="str">
        <f>IF([2]数据总览!EY49="","",[2]数据总览!EY49)</f>
        <v/>
      </c>
      <c r="EZ49" s="227" t="str">
        <f>IF([2]数据总览!EZ49="","",[2]数据总览!EZ49)</f>
        <v/>
      </c>
      <c r="FA49" s="227" t="str">
        <f>IF([2]数据总览!FA49="","",[2]数据总览!FA49)</f>
        <v/>
      </c>
    </row>
    <row r="50" spans="1:157" ht="11.25">
      <c r="A50" s="227" t="str">
        <f>IF([2]数据总览!A50="","",[2]数据总览!A50)</f>
        <v/>
      </c>
      <c r="B50" s="227" t="str">
        <f>IF([2]数据总览!B50="","",[2]数据总览!B50)</f>
        <v/>
      </c>
      <c r="C50" s="227" t="str">
        <f>IF([2]数据总览!C50="","",[2]数据总览!C50)</f>
        <v/>
      </c>
      <c r="D50" s="227" t="str">
        <f>IF([2]数据总览!D50="","",[2]数据总览!D50)</f>
        <v>受伤分配率</v>
      </c>
      <c r="E50" s="227" t="str">
        <f>IF([2]数据总览!E50="","",[2]数据总览!E50)</f>
        <v/>
      </c>
      <c r="F50" s="227" t="str">
        <f>IF([2]数据总览!F50="","",[2]数据总览!F50)</f>
        <v/>
      </c>
      <c r="G50" s="227" t="str">
        <f>IF([2]数据总览!G50="","",[2]数据总览!G50)</f>
        <v/>
      </c>
      <c r="H50" s="227" t="str">
        <f>IF([2]数据总览!H50="","",[2]数据总览!H50)</f>
        <v/>
      </c>
      <c r="I50" s="227" t="str">
        <f>IF([2]数据总览!I50="","",[2]数据总览!I50)</f>
        <v/>
      </c>
      <c r="J50" s="227"/>
      <c r="K50" s="227">
        <f>IF([2]数据总览!K50="","",[2]数据总览!K50)</f>
        <v>5.5</v>
      </c>
      <c r="L50" s="227">
        <f>IF([2]数据总览!L50="","",[2]数据总览!L50)</f>
        <v>0.79705145587858928</v>
      </c>
      <c r="M50" s="227" t="str">
        <f>IF([2]数据总览!M50="","",[2]数据总览!M50)</f>
        <v/>
      </c>
      <c r="N50" s="227" t="str">
        <f>IF([2]数据总览!N50="","",[2]数据总览!N50)</f>
        <v/>
      </c>
      <c r="O50" s="227" t="str">
        <f>IF([2]数据总览!O50="","",[2]数据总览!O50)</f>
        <v/>
      </c>
      <c r="P50" s="227" t="str">
        <f>IF([2]数据总览!P50="","",[2]数据总览!P50)</f>
        <v/>
      </c>
      <c r="Q50" s="227" t="str">
        <f>IF([2]数据总览!Q50="","",[2]数据总览!Q50)</f>
        <v>绿</v>
      </c>
      <c r="R50" s="227" t="str">
        <f>IF([2]数据总览!R50="","",[2]数据总览!R50)</f>
        <v>蓝</v>
      </c>
      <c r="S50" s="227" t="str">
        <f>IF([2]数据总览!S50="","",[2]数据总览!S50)</f>
        <v>紫</v>
      </c>
      <c r="T50" s="227" t="str">
        <f>IF([2]数据总览!T50="","",[2]数据总览!T50)</f>
        <v>橙</v>
      </c>
      <c r="U50" s="227" t="str">
        <f>IF([2]数据总览!U50="","",[2]数据总览!U50)</f>
        <v>红</v>
      </c>
      <c r="V50" s="227" t="str">
        <f>IF([2]数据总览!V50="","",[2]数据总览!V50)</f>
        <v/>
      </c>
      <c r="W50" s="227" t="str">
        <f>IF([2]数据总览!W50="","",[2]数据总览!W50)</f>
        <v/>
      </c>
      <c r="X50" s="227" t="str">
        <f>IF([2]数据总览!X50="","",[2]数据总览!X50)</f>
        <v/>
      </c>
      <c r="Y50" s="227" t="str">
        <f>IF([2]数据总览!Y50="","",[2]数据总览!Y50)</f>
        <v/>
      </c>
      <c r="Z50" s="227" t="str">
        <f>IF([2]数据总览!Z50="","",[2]数据总览!Z50)</f>
        <v/>
      </c>
      <c r="AA50" s="227">
        <f>IF([2]数据总览!AA50="","",[2]数据总览!AA50)</f>
        <v>45</v>
      </c>
      <c r="AB50" s="227">
        <f>IF([2]数据总览!AB50="","",[2]数据总览!AB50)</f>
        <v>0</v>
      </c>
      <c r="AC50" s="227">
        <f>IF([2]数据总览!AC50="","",[2]数据总览!AC50)</f>
        <v>0.28985398169321414</v>
      </c>
      <c r="AD50" s="227">
        <f>IF([2]数据总览!AD50="","",[2]数据总览!AD50)</f>
        <v>0.48490712686951176</v>
      </c>
      <c r="AE50" s="227">
        <f>IF([2]数据总览!AE50="","",[2]数据总览!AE50)</f>
        <v>0.30577576772045034</v>
      </c>
      <c r="AF50" s="227">
        <f>IF([2]数据总览!AF50="","",[2]数据总览!AF50)</f>
        <v>0.17109640563643297</v>
      </c>
      <c r="AG50" s="227">
        <f>IF([2]数据总览!AG50="","",[2]数据总览!AG50)</f>
        <v>0.11231747711651771</v>
      </c>
      <c r="AH50" s="227">
        <f>IF([2]数据总览!AH50="","",[2]数据总览!AH50)</f>
        <v>0.504079598106834</v>
      </c>
      <c r="AI50" s="227">
        <f>IF([2]数据总览!AI50="","",[2]数据总览!AI50)</f>
        <v>0.504079598106834</v>
      </c>
      <c r="AJ50" s="227" t="str">
        <f>IF([2]数据总览!AJ50="","",[2]数据总览!AJ50)</f>
        <v/>
      </c>
      <c r="AK50" s="227" t="str">
        <f>IF([2]数据总览!AK50="","",[2]数据总览!AK50)</f>
        <v/>
      </c>
      <c r="AL50" s="227" t="str">
        <f>IF([2]数据总览!AL50="","",[2]数据总览!AL50)</f>
        <v/>
      </c>
      <c r="AM50" s="227">
        <f>IF([2]数据总览!AM50="","",[2]数据总览!AM50)</f>
        <v>0</v>
      </c>
      <c r="AN50" s="227">
        <f>IF([2]数据总览!AN50="","",[2]数据总览!AN50)</f>
        <v>0.5</v>
      </c>
      <c r="AO50" s="227">
        <f>IF([2]数据总览!AO50="","",[2]数据总览!AO50)</f>
        <v>0.5</v>
      </c>
      <c r="AP50" s="227">
        <f>IF([2]数据总览!AP50="","",[2]数据总览!AP50)</f>
        <v>0.5</v>
      </c>
      <c r="AQ50" s="227">
        <f>IF([2]数据总览!AQ50="","",[2]数据总览!AQ50)</f>
        <v>0</v>
      </c>
      <c r="AR50" s="227">
        <f>IF([2]数据总览!AR50="","",[2]数据总览!AR50)</f>
        <v>0.5</v>
      </c>
      <c r="AS50" s="227">
        <f>IF([2]数据总览!AS50="","",[2]数据总览!AS50)</f>
        <v>0.5</v>
      </c>
      <c r="AT50" s="227">
        <f>IF([2]数据总览!AT50="","",[2]数据总览!AT50)</f>
        <v>0.5</v>
      </c>
      <c r="AU50" s="227" t="str">
        <f>IF([2]数据总览!AU50="","",[2]数据总览!AU50)</f>
        <v/>
      </c>
      <c r="AV50" s="227">
        <f>IF([2]数据总览!AV50="","",[2]数据总览!AV50)</f>
        <v>0.60667225546381132</v>
      </c>
      <c r="AW50" s="227">
        <f>IF([2]数据总览!AW50="","",[2]数据总览!AW50)</f>
        <v>0.41303489672278548</v>
      </c>
      <c r="AX50" s="227">
        <f>IF([2]数据总览!AX50="","",[2]数据总览!AX50)</f>
        <v>0.39627000352259761</v>
      </c>
      <c r="AY50" s="227">
        <f>IF([2]数据总览!AY50="","",[2]数据总览!AY50)</f>
        <v>0.38851387329818682</v>
      </c>
      <c r="AZ50" s="227">
        <f>IF([2]数据总览!AZ50="","",[2]数据总览!AZ50)</f>
        <v>0.61196106351745794</v>
      </c>
      <c r="BA50" s="227">
        <f>IF([2]数据总览!BA50="","",[2]数据总览!BA50)</f>
        <v>0.41544748936517328</v>
      </c>
      <c r="BB50" s="227">
        <f>IF([2]数据总览!BB50="","",[2]数据总览!BB50)</f>
        <v>0.3876395587765134</v>
      </c>
      <c r="BC50" s="227">
        <f>IF([2]数据总览!BC50="","",[2]数据总览!BC50)</f>
        <v>0.39086840839392512</v>
      </c>
      <c r="BD50" s="227" t="str">
        <f>IF([2]数据总览!BD50="","",[2]数据总览!BD50)</f>
        <v/>
      </c>
      <c r="BE50" s="227">
        <f>IF([2]数据总览!BE50="","",[2]数据总览!BE50)</f>
        <v>1.299710528538613</v>
      </c>
      <c r="BF50" s="227">
        <f>IF([2]数据总览!BF50="","",[2]数据总览!BF50)</f>
        <v>0.70823796114801552</v>
      </c>
      <c r="BG50" s="227">
        <f>IF([2]数据总览!BG50="","",[2]数据总览!BG50)</f>
        <v>0.73180365979958673</v>
      </c>
      <c r="BH50" s="227">
        <f>IF([2]数据总览!BH50="","",[2]数据总览!BH50)</f>
        <v>0.73814221505314936</v>
      </c>
      <c r="BI50" s="227">
        <f>IF([2]数据总览!BI50="","",[2]数据总览!BI50)</f>
        <v>0.58391423852228352</v>
      </c>
      <c r="BJ50" s="227">
        <f>IF([2]数据总览!BJ50="","",[2]数据总览!BJ50)</f>
        <v>0.70658816265526314</v>
      </c>
      <c r="BK50" s="227">
        <f>IF([2]数据总览!BK50="","",[2]数据总览!BK50)</f>
        <v>0.7390679321428546</v>
      </c>
      <c r="BL50" s="227">
        <f>IF([2]数据总览!BL50="","",[2]数据总览!BL50)</f>
        <v>0.7362592482585768</v>
      </c>
      <c r="BM50" s="227" t="str">
        <f>IF([2]数据总览!BM50="","",[2]数据总览!BM50)</f>
        <v/>
      </c>
      <c r="BN50" s="227">
        <f>IF([2]数据总览!BN50="","",[2]数据总览!BN50)</f>
        <v>240</v>
      </c>
      <c r="BO50" s="227">
        <f>IF([2]数据总览!BO50="","",[2]数据总览!BO50)</f>
        <v>170.4350443936286</v>
      </c>
      <c r="BP50" s="227">
        <f>IF([2]数据总览!BP50="","",[2]数据总览!BP50)</f>
        <v>123.62228955131717</v>
      </c>
      <c r="BQ50" s="227">
        <f>IF([2]数据总览!BQ50="","",[2]数据总览!BQ50)</f>
        <v>166.61381574709191</v>
      </c>
      <c r="BR50" s="227" t="str">
        <f>IF([2]数据总览!BR50="","",[2]数据总览!BR50)</f>
        <v/>
      </c>
      <c r="BS50" s="227">
        <f>IF([2]数据总览!BS50="","",[2]数据总览!BS50)</f>
        <v>3.4536713788987461</v>
      </c>
      <c r="BT50" s="227">
        <f>IF([2]数据总览!BT50="","",[2]数据总览!BT50)</f>
        <v>1.9494929209711678</v>
      </c>
      <c r="BU50" s="227">
        <f>IF([2]数据总览!BU50="","",[2]数据总览!BU50)</f>
        <v>1.5260889198034311</v>
      </c>
      <c r="BV50" s="227">
        <f>IF([2]数据总览!BV50="","",[2]数据总览!BV50)</f>
        <v>1.7377909203872994</v>
      </c>
      <c r="BW50" s="227" t="str">
        <f>IF([2]数据总览!BW50="","",[2]数据总览!BW50)</f>
        <v/>
      </c>
      <c r="BX50" s="227" t="str">
        <f>IF([2]数据总览!BX50="","",[2]数据总览!BX50)</f>
        <v/>
      </c>
      <c r="BY50" s="227" t="str">
        <f>IF([2]数据总览!BY50="","",[2]数据总览!BY50)</f>
        <v/>
      </c>
      <c r="BZ50" s="227" t="str">
        <f>IF([2]数据总览!BZ50="","",[2]数据总览!BZ50)</f>
        <v/>
      </c>
      <c r="CA50" s="227" t="str">
        <f>IF([2]数据总览!CA50="","",[2]数据总览!CA50)</f>
        <v/>
      </c>
      <c r="CB50" s="227" t="str">
        <f>IF([2]数据总览!CB50="","",[2]数据总览!CB50)</f>
        <v/>
      </c>
      <c r="CC50" s="227" t="str">
        <f>IF([2]数据总览!CC50="","",[2]数据总览!CC50)</f>
        <v/>
      </c>
      <c r="CD50" s="227" t="str">
        <f>IF([2]数据总览!CD50="","",[2]数据总览!CD50)</f>
        <v/>
      </c>
      <c r="CE50" s="227" t="str">
        <f>IF([2]数据总览!CE50="","",[2]数据总览!CE50)</f>
        <v/>
      </c>
      <c r="CF50" s="227" t="str">
        <f>IF([2]数据总览!CF50="","",[2]数据总览!CF50)</f>
        <v/>
      </c>
      <c r="CG50" s="227" t="str">
        <f>IF([2]数据总览!CG50="","",[2]数据总览!CG50)</f>
        <v/>
      </c>
      <c r="CH50" s="227" t="str">
        <f>IF([2]数据总览!CH50="","",[2]数据总览!CH50)</f>
        <v/>
      </c>
      <c r="CI50" s="227" t="str">
        <f>IF([2]数据总览!CI50="","",[2]数据总览!CI50)</f>
        <v/>
      </c>
      <c r="CJ50" s="227" t="str">
        <f>IF([2]数据总览!CJ50="","",[2]数据总览!CJ50)</f>
        <v/>
      </c>
      <c r="CK50" s="227" t="str">
        <f>IF([2]数据总览!CK50="","",[2]数据总览!CK50)</f>
        <v/>
      </c>
      <c r="CL50" s="227" t="str">
        <f>IF([2]数据总览!CL50="","",[2]数据总览!CL50)</f>
        <v/>
      </c>
      <c r="CM50" s="227" t="str">
        <f>IF([2]数据总览!CM50="","",[2]数据总览!CM50)</f>
        <v/>
      </c>
      <c r="CN50" s="227" t="str">
        <f>IF([2]数据总览!CN50="","",[2]数据总览!CN50)</f>
        <v/>
      </c>
      <c r="CO50" s="227" t="str">
        <f>IF([2]数据总览!CO50="","",[2]数据总览!CO50)</f>
        <v/>
      </c>
      <c r="CP50" s="227" t="str">
        <f>IF([2]数据总览!CP50="","",[2]数据总览!CP50)</f>
        <v/>
      </c>
      <c r="CQ50" s="227" t="str">
        <f>IF([2]数据总览!CQ50="","",[2]数据总览!CQ50)</f>
        <v/>
      </c>
      <c r="CR50" s="227" t="str">
        <f>IF([2]数据总览!CR50="","",[2]数据总览!CR50)</f>
        <v/>
      </c>
      <c r="CS50" s="227" t="str">
        <f>IF([2]数据总览!CS50="","",[2]数据总览!CS50)</f>
        <v/>
      </c>
      <c r="CT50" s="227" t="str">
        <f>IF([2]数据总览!CT50="","",[2]数据总览!CT50)</f>
        <v/>
      </c>
      <c r="CU50" s="227" t="str">
        <f>IF([2]数据总览!CU50="","",[2]数据总览!CU50)</f>
        <v/>
      </c>
      <c r="CV50" s="227" t="str">
        <f>IF([2]数据总览!CV50="","",[2]数据总览!CV50)</f>
        <v>骑兵</v>
      </c>
      <c r="CW50" s="227">
        <f>IF([2]数据总览!CW50="","",[2]数据总览!CW50)</f>
        <v>1</v>
      </c>
      <c r="CX50" s="227">
        <f>IF([2]数据总览!CX50="","",[2]数据总览!CX50)</f>
        <v>1</v>
      </c>
      <c r="CY50" s="227">
        <f>IF([2]数据总览!CY50="","",[2]数据总览!CY50)</f>
        <v>1</v>
      </c>
      <c r="CZ50" s="227">
        <f>IF([2]数据总览!CZ50="","",[2]数据总览!CZ50)</f>
        <v>0.97523809523809535</v>
      </c>
      <c r="DA50" s="227" t="str">
        <f>IF([2]数据总览!DA50="","",[2]数据总览!DA50)</f>
        <v/>
      </c>
      <c r="DB50" s="227" t="str">
        <f>IF([2]数据总览!DB50="","",[2]数据总览!DB50)</f>
        <v/>
      </c>
      <c r="DC50" s="227" t="str">
        <f>IF([2]数据总览!DC50="","",[2]数据总览!DC50)</f>
        <v/>
      </c>
      <c r="DD50" s="227" t="str">
        <f>IF([2]数据总览!DD50="","",[2]数据总览!DD50)</f>
        <v/>
      </c>
      <c r="DE50" s="227" t="str">
        <f>IF([2]数据总览!DE50="","",[2]数据总览!DE50)</f>
        <v/>
      </c>
      <c r="DF50" s="227" t="str">
        <f>IF([2]数据总览!DF50="","",[2]数据总览!DF50)</f>
        <v/>
      </c>
      <c r="DG50" s="227" t="str">
        <f>IF([2]数据总览!DG50="","",[2]数据总览!DG50)</f>
        <v/>
      </c>
      <c r="DH50" s="227" t="str">
        <f>IF([2]数据总览!DH50="","",[2]数据总览!DH50)</f>
        <v/>
      </c>
      <c r="DI50" s="227" t="str">
        <f>IF([2]数据总览!DI50="","",[2]数据总览!DI50)</f>
        <v/>
      </c>
      <c r="DJ50" s="227" t="str">
        <f>IF([2]数据总览!DJ50="","",[2]数据总览!DJ50)</f>
        <v/>
      </c>
      <c r="DK50" s="227" t="str">
        <f>IF([2]数据总览!DK50="","",[2]数据总览!DK50)</f>
        <v/>
      </c>
      <c r="DL50" s="227" t="str">
        <f>IF([2]数据总览!DL50="","",[2]数据总览!DL50)</f>
        <v/>
      </c>
      <c r="DM50" s="227" t="str">
        <f>IF([2]数据总览!DM50="","",[2]数据总览!DM50)</f>
        <v/>
      </c>
      <c r="DN50" s="227" t="str">
        <f>IF([2]数据总览!DN50="","",[2]数据总览!DN50)</f>
        <v/>
      </c>
      <c r="DO50" s="227" t="str">
        <f>IF([2]数据总览!DO50="","",[2]数据总览!DO50)</f>
        <v/>
      </c>
      <c r="DP50" s="227" t="str">
        <f>IF([2]数据总览!DP50="","",[2]数据总览!DP50)</f>
        <v/>
      </c>
      <c r="DQ50" s="227" t="str">
        <f>IF([2]数据总览!DQ50="","",[2]数据总览!DQ50)</f>
        <v/>
      </c>
      <c r="DR50" s="227" t="str">
        <f>IF([2]数据总览!DR50="","",[2]数据总览!DR50)</f>
        <v/>
      </c>
      <c r="DS50" s="227" t="str">
        <f>IF([2]数据总览!DS50="","",[2]数据总览!DS50)</f>
        <v/>
      </c>
      <c r="DT50" s="227" t="str">
        <f>IF([2]数据总览!DT50="","",[2]数据总览!DT50)</f>
        <v/>
      </c>
      <c r="DU50" s="227" t="str">
        <f>IF([2]数据总览!DU50="","",[2]数据总览!DU50)</f>
        <v/>
      </c>
      <c r="DV50" s="227" t="str">
        <f>IF([2]数据总览!DV50="","",[2]数据总览!DV50)</f>
        <v/>
      </c>
      <c r="DW50" s="227" t="str">
        <f>IF([2]数据总览!DW50="","",[2]数据总览!DW50)</f>
        <v/>
      </c>
      <c r="DX50" s="227" t="str">
        <f>IF([2]数据总览!DX50="","",[2]数据总览!DX50)</f>
        <v/>
      </c>
      <c r="DY50" s="227" t="str">
        <f>IF([2]数据总览!DY50="","",[2]数据总览!DY50)</f>
        <v/>
      </c>
      <c r="DZ50" s="227" t="str">
        <f>IF([2]数据总览!DZ50="","",[2]数据总览!DZ50)</f>
        <v/>
      </c>
      <c r="EA50" s="227" t="str">
        <f>IF([2]数据总览!EA50="","",[2]数据总览!EA50)</f>
        <v/>
      </c>
      <c r="EB50" s="227" t="str">
        <f>IF([2]数据总览!EB50="","",[2]数据总览!EB50)</f>
        <v/>
      </c>
      <c r="EC50" s="227" t="str">
        <f>IF([2]数据总览!EC50="","",[2]数据总览!EC50)</f>
        <v/>
      </c>
      <c r="ED50" s="227" t="str">
        <f>IF([2]数据总览!ED50="","",[2]数据总览!ED50)</f>
        <v/>
      </c>
      <c r="EE50" s="227" t="str">
        <f>IF([2]数据总览!EE50="","",[2]数据总览!EE50)</f>
        <v/>
      </c>
      <c r="EF50" s="227" t="str">
        <f>IF([2]数据总览!EF50="","",[2]数据总览!EF50)</f>
        <v/>
      </c>
      <c r="EG50" s="227" t="str">
        <f>IF([2]数据总览!EG50="","",[2]数据总览!EG50)</f>
        <v/>
      </c>
      <c r="EH50" s="227" t="str">
        <f>IF([2]数据总览!EH50="","",[2]数据总览!EH50)</f>
        <v/>
      </c>
      <c r="EI50" s="227" t="str">
        <f>IF([2]数据总览!EI50="","",[2]数据总览!EI50)</f>
        <v/>
      </c>
      <c r="EJ50" s="227" t="str">
        <f>IF([2]数据总览!EJ50="","",[2]数据总览!EJ50)</f>
        <v/>
      </c>
      <c r="EK50" s="227" t="str">
        <f>IF([2]数据总览!EK50="","",[2]数据总览!EK50)</f>
        <v/>
      </c>
      <c r="EL50" s="227" t="str">
        <f>IF([2]数据总览!EL50="","",[2]数据总览!EL50)</f>
        <v/>
      </c>
      <c r="EM50" s="227" t="str">
        <f>IF([2]数据总览!EM50="","",[2]数据总览!EM50)</f>
        <v/>
      </c>
      <c r="EN50" s="227" t="str">
        <f>IF([2]数据总览!EN50="","",[2]数据总览!EN50)</f>
        <v/>
      </c>
      <c r="EO50" s="227" t="str">
        <f>IF([2]数据总览!EO50="","",[2]数据总览!EO50)</f>
        <v/>
      </c>
      <c r="EP50" s="227" t="str">
        <f>IF([2]数据总览!EP50="","",[2]数据总览!EP50)</f>
        <v/>
      </c>
      <c r="EQ50" s="227" t="str">
        <f>IF([2]数据总览!EQ50="","",[2]数据总览!EQ50)</f>
        <v/>
      </c>
      <c r="ER50" s="227" t="str">
        <f>IF([2]数据总览!ER50="","",[2]数据总览!ER50)</f>
        <v/>
      </c>
      <c r="ES50" s="227" t="str">
        <f>IF([2]数据总览!ES50="","",[2]数据总览!ES50)</f>
        <v/>
      </c>
      <c r="ET50" s="227" t="str">
        <f>IF([2]数据总览!ET50="","",[2]数据总览!ET50)</f>
        <v/>
      </c>
      <c r="EU50" s="227" t="str">
        <f>IF([2]数据总览!EU50="","",[2]数据总览!EU50)</f>
        <v/>
      </c>
      <c r="EV50" s="227" t="str">
        <f>IF([2]数据总览!EV50="","",[2]数据总览!EV50)</f>
        <v/>
      </c>
      <c r="EW50" s="227" t="str">
        <f>IF([2]数据总览!EW50="","",[2]数据总览!EW50)</f>
        <v/>
      </c>
      <c r="EX50" s="227" t="str">
        <f>IF([2]数据总览!EX50="","",[2]数据总览!EX50)</f>
        <v/>
      </c>
      <c r="EY50" s="227" t="str">
        <f>IF([2]数据总览!EY50="","",[2]数据总览!EY50)</f>
        <v/>
      </c>
      <c r="EZ50" s="227" t="str">
        <f>IF([2]数据总览!EZ50="","",[2]数据总览!EZ50)</f>
        <v/>
      </c>
      <c r="FA50" s="227" t="str">
        <f>IF([2]数据总览!FA50="","",[2]数据总览!FA50)</f>
        <v/>
      </c>
    </row>
    <row r="51" spans="1:157" ht="11.25">
      <c r="A51" s="227" t="str">
        <f>IF([2]数据总览!A51="","",[2]数据总览!A51)</f>
        <v/>
      </c>
      <c r="B51" s="227" t="str">
        <f>IF([2]数据总览!B51="","",[2]数据总览!B51)</f>
        <v/>
      </c>
      <c r="C51" s="227" t="str">
        <f>IF([2]数据总览!C51="","",[2]数据总览!C51)</f>
        <v/>
      </c>
      <c r="D51" s="227" t="str">
        <f>IF([2]数据总览!D51="","",[2]数据总览!D51)</f>
        <v>士兵抗</v>
      </c>
      <c r="E51" s="227" t="str">
        <f>IF([2]数据总览!E51="","",[2]数据总览!E51)</f>
        <v>将领抗</v>
      </c>
      <c r="F51" s="227" t="str">
        <f>IF([2]数据总览!F51="","",[2]数据总览!F51)</f>
        <v>均衡</v>
      </c>
      <c r="G51" s="227" t="str">
        <f>IF([2]数据总览!G51="","",[2]数据总览!G51)</f>
        <v/>
      </c>
      <c r="H51" s="227" t="str">
        <f>IF([2]数据总览!H51="","",[2]数据总览!H51)</f>
        <v/>
      </c>
      <c r="I51" s="227" t="str">
        <f>IF([2]数据总览!I51="","",[2]数据总览!I51)</f>
        <v/>
      </c>
      <c r="J51" s="227"/>
      <c r="K51" s="227">
        <f>IF([2]数据总览!K51="","",[2]数据总览!K51)</f>
        <v>6</v>
      </c>
      <c r="L51" s="227">
        <f>IF([2]数据总览!L51="","",[2]数据总览!L51)</f>
        <v>0.79705145587858928</v>
      </c>
      <c r="M51" s="227" t="str">
        <f>IF([2]数据总览!M51="","",[2]数据总览!M51)</f>
        <v/>
      </c>
      <c r="N51" s="227" t="str">
        <f>IF([2]数据总览!N51="","",[2]数据总览!N51)</f>
        <v/>
      </c>
      <c r="O51" s="227" t="str">
        <f>IF([2]数据总览!O51="","",[2]数据总览!O51)</f>
        <v/>
      </c>
      <c r="P51" s="227" t="str">
        <f>IF([2]数据总览!P51="","",[2]数据总览!P51)</f>
        <v>0星</v>
      </c>
      <c r="Q51" s="227" t="str">
        <f>IF([2]数据总览!Q51="","",[2]数据总览!Q51)</f>
        <v/>
      </c>
      <c r="R51" s="227">
        <f>IF([2]数据总览!R51="","",[2]数据总览!R51)</f>
        <v>0.41062444157535871</v>
      </c>
      <c r="S51" s="227">
        <f>IF([2]数据总览!S51="","",[2]数据总览!S51)</f>
        <v>0.36019877456898458</v>
      </c>
      <c r="T51" s="227">
        <f>IF([2]数据总览!T51="","",[2]数据总览!T51)</f>
        <v>0.37868812513267913</v>
      </c>
      <c r="U51" s="227">
        <f>IF([2]数据总览!U51="","",[2]数据总览!U51)</f>
        <v>0.38219843378651519</v>
      </c>
      <c r="V51" s="227" t="str">
        <f>IF([2]数据总览!V51="","",[2]数据总览!V51)</f>
        <v/>
      </c>
      <c r="W51" s="227" t="str">
        <f>IF([2]数据总览!W51="","",[2]数据总览!W51)</f>
        <v/>
      </c>
      <c r="X51" s="227" t="str">
        <f>IF([2]数据总览!X51="","",[2]数据总览!X51)</f>
        <v/>
      </c>
      <c r="Y51" s="227" t="str">
        <f>IF([2]数据总览!Y51="","",[2]数据总览!Y51)</f>
        <v/>
      </c>
      <c r="Z51" s="227" t="str">
        <f>IF([2]数据总览!Z51="","",[2]数据总览!Z51)</f>
        <v/>
      </c>
      <c r="AA51" s="227">
        <f>IF([2]数据总览!AA51="","",[2]数据总览!AA51)</f>
        <v>46</v>
      </c>
      <c r="AB51" s="227">
        <f>IF([2]数据总览!AB51="","",[2]数据总览!AB51)</f>
        <v>0</v>
      </c>
      <c r="AC51" s="227">
        <f>IF([2]数据总览!AC51="","",[2]数据总览!AC51)</f>
        <v>0.27898223242946718</v>
      </c>
      <c r="AD51" s="227">
        <f>IF([2]数据总览!AD51="","",[2]数据总览!AD51)</f>
        <v>0.46586967250269173</v>
      </c>
      <c r="AE51" s="227">
        <f>IF([2]数据总览!AE51="","",[2]数据总览!AE51)</f>
        <v>0.29193218370824542</v>
      </c>
      <c r="AF51" s="227">
        <f>IF([2]数据总览!AF51="","",[2]数据总览!AF51)</f>
        <v>0.16547244963147473</v>
      </c>
      <c r="AG51" s="227">
        <f>IF([2]数据总览!AG51="","",[2]数据总览!AG51)</f>
        <v>9.8727790536834004E-2</v>
      </c>
      <c r="AH51" s="227">
        <f>IF([2]数据总览!AH51="","",[2]数据总览!AH51)</f>
        <v>0.48623198463794015</v>
      </c>
      <c r="AI51" s="227">
        <f>IF([2]数据总览!AI51="","",[2]数据总览!AI51)</f>
        <v>0.48623198463794015</v>
      </c>
      <c r="AJ51" s="227" t="str">
        <f>IF([2]数据总览!AJ51="","",[2]数据总览!AJ51)</f>
        <v/>
      </c>
      <c r="AK51" s="227" t="str">
        <f>IF([2]数据总览!AK51="","",[2]数据总览!AK51)</f>
        <v/>
      </c>
      <c r="AL51" s="227" t="str">
        <f>IF([2]数据总览!AL51="","",[2]数据总览!AL51)</f>
        <v/>
      </c>
      <c r="AM51" s="227">
        <f>IF([2]数据总览!AM51="","",[2]数据总览!AM51)</f>
        <v>0</v>
      </c>
      <c r="AN51" s="227">
        <f>IF([2]数据总览!AN51="","",[2]数据总览!AN51)</f>
        <v>0.5</v>
      </c>
      <c r="AO51" s="227">
        <f>IF([2]数据总览!AO51="","",[2]数据总览!AO51)</f>
        <v>0.5</v>
      </c>
      <c r="AP51" s="227">
        <f>IF([2]数据总览!AP51="","",[2]数据总览!AP51)</f>
        <v>0.5</v>
      </c>
      <c r="AQ51" s="227">
        <f>IF([2]数据总览!AQ51="","",[2]数据总览!AQ51)</f>
        <v>0</v>
      </c>
      <c r="AR51" s="227">
        <f>IF([2]数据总览!AR51="","",[2]数据总览!AR51)</f>
        <v>0.5</v>
      </c>
      <c r="AS51" s="227">
        <f>IF([2]数据总览!AS51="","",[2]数据总览!AS51)</f>
        <v>0.5</v>
      </c>
      <c r="AT51" s="227">
        <f>IF([2]数据总览!AT51="","",[2]数据总览!AT51)</f>
        <v>0.5</v>
      </c>
      <c r="AU51" s="227" t="str">
        <f>IF([2]数据总览!AU51="","",[2]数据总览!AU51)</f>
        <v/>
      </c>
      <c r="AV51" s="227">
        <f>IF([2]数据总览!AV51="","",[2]数据总览!AV51)</f>
        <v>0.60667225546381132</v>
      </c>
      <c r="AW51" s="227">
        <f>IF([2]数据总览!AW51="","",[2]数据总览!AW51)</f>
        <v>0.40538769479176257</v>
      </c>
      <c r="AX51" s="227">
        <f>IF([2]数据总览!AX51="","",[2]数据总览!AX51)</f>
        <v>0.38672333856688251</v>
      </c>
      <c r="AY51" s="227">
        <f>IF([2]数据总览!AY51="","",[2]数据总览!AY51)</f>
        <v>0.38022325985278455</v>
      </c>
      <c r="AZ51" s="227">
        <f>IF([2]数据总览!AZ51="","",[2]数据总览!AZ51)</f>
        <v>0.61196106351745794</v>
      </c>
      <c r="BA51" s="227">
        <f>IF([2]数据总览!BA51="","",[2]数据总览!BA51)</f>
        <v>0.40785764561791399</v>
      </c>
      <c r="BB51" s="227">
        <f>IF([2]数据总览!BB51="","",[2]数据总览!BB51)</f>
        <v>0.37785039374618457</v>
      </c>
      <c r="BC51" s="227">
        <f>IF([2]数据总览!BC51="","",[2]数据总览!BC51)</f>
        <v>0.38263542948396728</v>
      </c>
      <c r="BD51" s="227" t="str">
        <f>IF([2]数据总览!BD51="","",[2]数据总览!BD51)</f>
        <v/>
      </c>
      <c r="BE51" s="227">
        <f>IF([2]数据总览!BE51="","",[2]数据总览!BE51)</f>
        <v>1.3227651845800448</v>
      </c>
      <c r="BF51" s="227">
        <f>IF([2]数据总览!BF51="","",[2]数据总览!BF51)</f>
        <v>0.71721141173124081</v>
      </c>
      <c r="BG51" s="227">
        <f>IF([2]数据总览!BG51="","",[2]数据总览!BG51)</f>
        <v>0.74098655283010129</v>
      </c>
      <c r="BH51" s="227">
        <f>IF([2]数据总览!BH51="","",[2]数据总览!BH51)</f>
        <v>0.74686666047917816</v>
      </c>
      <c r="BI51" s="227">
        <f>IF([2]数据总览!BI51="","",[2]数据总览!BI51)</f>
        <v>0.59431638255922647</v>
      </c>
      <c r="BJ51" s="227">
        <f>IF([2]数据总览!BJ51="","",[2]数据总览!BJ51)</f>
        <v>0.71558164631533627</v>
      </c>
      <c r="BK51" s="227">
        <f>IF([2]数据总览!BK51="","",[2]数据总览!BK51)</f>
        <v>0.7481834861289377</v>
      </c>
      <c r="BL51" s="227">
        <f>IF([2]数据总览!BL51="","",[2]数据总览!BL51)</f>
        <v>0.74500450602419077</v>
      </c>
      <c r="BM51" s="227" t="str">
        <f>IF([2]数据总览!BM51="","",[2]数据总览!BM51)</f>
        <v/>
      </c>
      <c r="BN51" s="227">
        <f>IF([2]数据总览!BN51="","",[2]数据总览!BN51)</f>
        <v>240</v>
      </c>
      <c r="BO51" s="227">
        <f>IF([2]数据总览!BO51="","",[2]数据总览!BO51)</f>
        <v>173.04426421692787</v>
      </c>
      <c r="BP51" s="227">
        <f>IF([2]数据总览!BP51="","",[2]数据总览!BP51)</f>
        <v>128.19127859935398</v>
      </c>
      <c r="BQ51" s="227">
        <f>IF([2]数据总览!BQ51="","",[2]数据总览!BQ51)</f>
        <v>169.9362759100211</v>
      </c>
      <c r="BR51" s="227" t="str">
        <f>IF([2]数据总览!BR51="","",[2]数据总览!BR51)</f>
        <v/>
      </c>
      <c r="BS51" s="227">
        <f>IF([2]数据总览!BS51="","",[2]数据总览!BS51)</f>
        <v>3.4113362845609503</v>
      </c>
      <c r="BT51" s="227">
        <f>IF([2]数据总览!BT51="","",[2]数据总览!BT51)</f>
        <v>1.915393292534546</v>
      </c>
      <c r="BU51" s="227">
        <f>IF([2]数据总览!BU51="","",[2]数据总览!BU51)</f>
        <v>1.4815061302099282</v>
      </c>
      <c r="BV51" s="227">
        <f>IF([2]数据总览!BV51="","",[2]数据总览!BV51)</f>
        <v>1.6984497113722372</v>
      </c>
      <c r="BW51" s="227" t="str">
        <f>IF([2]数据总览!BW51="","",[2]数据总览!BW51)</f>
        <v/>
      </c>
      <c r="BX51" s="227" t="str">
        <f>IF([2]数据总览!BX51="","",[2]数据总览!BX51)</f>
        <v/>
      </c>
      <c r="BY51" s="227" t="str">
        <f>IF([2]数据总览!BY51="","",[2]数据总览!BY51)</f>
        <v/>
      </c>
      <c r="BZ51" s="227" t="str">
        <f>IF([2]数据总览!BZ51="","",[2]数据总览!BZ51)</f>
        <v/>
      </c>
      <c r="CA51" s="227" t="str">
        <f>IF([2]数据总览!CA51="","",[2]数据总览!CA51)</f>
        <v/>
      </c>
      <c r="CB51" s="227" t="str">
        <f>IF([2]数据总览!CB51="","",[2]数据总览!CB51)</f>
        <v/>
      </c>
      <c r="CC51" s="227" t="str">
        <f>IF([2]数据总览!CC51="","",[2]数据总览!CC51)</f>
        <v/>
      </c>
      <c r="CD51" s="227" t="str">
        <f>IF([2]数据总览!CD51="","",[2]数据总览!CD51)</f>
        <v/>
      </c>
      <c r="CE51" s="227" t="str">
        <f>IF([2]数据总览!CE51="","",[2]数据总览!CE51)</f>
        <v/>
      </c>
      <c r="CF51" s="227" t="str">
        <f>IF([2]数据总览!CF51="","",[2]数据总览!CF51)</f>
        <v/>
      </c>
      <c r="CG51" s="227" t="str">
        <f>IF([2]数据总览!CG51="","",[2]数据总览!CG51)</f>
        <v/>
      </c>
      <c r="CH51" s="227" t="str">
        <f>IF([2]数据总览!CH51="","",[2]数据总览!CH51)</f>
        <v/>
      </c>
      <c r="CI51" s="227" t="str">
        <f>IF([2]数据总览!CI51="","",[2]数据总览!CI51)</f>
        <v/>
      </c>
      <c r="CJ51" s="227" t="str">
        <f>IF([2]数据总览!CJ51="","",[2]数据总览!CJ51)</f>
        <v/>
      </c>
      <c r="CK51" s="227" t="str">
        <f>IF([2]数据总览!CK51="","",[2]数据总览!CK51)</f>
        <v/>
      </c>
      <c r="CL51" s="227" t="str">
        <f>IF([2]数据总览!CL51="","",[2]数据总览!CL51)</f>
        <v/>
      </c>
      <c r="CM51" s="227" t="str">
        <f>IF([2]数据总览!CM51="","",[2]数据总览!CM51)</f>
        <v/>
      </c>
      <c r="CN51" s="227" t="str">
        <f>IF([2]数据总览!CN51="","",[2]数据总览!CN51)</f>
        <v/>
      </c>
      <c r="CO51" s="227" t="str">
        <f>IF([2]数据总览!CO51="","",[2]数据总览!CO51)</f>
        <v/>
      </c>
      <c r="CP51" s="227" t="str">
        <f>IF([2]数据总览!CP51="","",[2]数据总览!CP51)</f>
        <v/>
      </c>
      <c r="CQ51" s="227" t="str">
        <f>IF([2]数据总览!CQ51="","",[2]数据总览!CQ51)</f>
        <v/>
      </c>
      <c r="CR51" s="227" t="str">
        <f>IF([2]数据总览!CR51="","",[2]数据总览!CR51)</f>
        <v/>
      </c>
      <c r="CS51" s="227" t="str">
        <f>IF([2]数据总览!CS51="","",[2]数据总览!CS51)</f>
        <v/>
      </c>
      <c r="CT51" s="227" t="str">
        <f>IF([2]数据总览!CT51="","",[2]数据总览!CT51)</f>
        <v/>
      </c>
      <c r="CU51" s="227" t="str">
        <f>IF([2]数据总览!CU51="","",[2]数据总览!CU51)</f>
        <v/>
      </c>
      <c r="CV51" s="227" t="str">
        <f>IF([2]数据总览!CV51="","",[2]数据总览!CV51)</f>
        <v>车兵</v>
      </c>
      <c r="CW51" s="227">
        <f>IF([2]数据总览!CW51="","",[2]数据总览!CW51)</f>
        <v>1.05</v>
      </c>
      <c r="CX51" s="227">
        <f>IF([2]数据总览!CX51="","",[2]数据总览!CX51)</f>
        <v>0.9</v>
      </c>
      <c r="CY51" s="227">
        <f>IF([2]数据总览!CY51="","",[2]数据总览!CY51)</f>
        <v>1.05</v>
      </c>
      <c r="CZ51" s="227">
        <f>IF([2]数据总览!CZ51="","",[2]数据总览!CZ51)</f>
        <v>0.87771428571428578</v>
      </c>
      <c r="DA51" s="227" t="str">
        <f>IF([2]数据总览!DA51="","",[2]数据总览!DA51)</f>
        <v/>
      </c>
      <c r="DB51" s="227" t="str">
        <f>IF([2]数据总览!DB51="","",[2]数据总览!DB51)</f>
        <v/>
      </c>
      <c r="DC51" s="227" t="str">
        <f>IF([2]数据总览!DC51="","",[2]数据总览!DC51)</f>
        <v/>
      </c>
      <c r="DD51" s="227" t="str">
        <f>IF([2]数据总览!DD51="","",[2]数据总览!DD51)</f>
        <v/>
      </c>
      <c r="DE51" s="227" t="str">
        <f>IF([2]数据总览!DE51="","",[2]数据总览!DE51)</f>
        <v/>
      </c>
      <c r="DF51" s="227" t="str">
        <f>IF([2]数据总览!DF51="","",[2]数据总览!DF51)</f>
        <v/>
      </c>
      <c r="DG51" s="227" t="str">
        <f>IF([2]数据总览!DG51="","",[2]数据总览!DG51)</f>
        <v/>
      </c>
      <c r="DH51" s="227" t="str">
        <f>IF([2]数据总览!DH51="","",[2]数据总览!DH51)</f>
        <v/>
      </c>
      <c r="DI51" s="227" t="str">
        <f>IF([2]数据总览!DI51="","",[2]数据总览!DI51)</f>
        <v/>
      </c>
      <c r="DJ51" s="227" t="str">
        <f>IF([2]数据总览!DJ51="","",[2]数据总览!DJ51)</f>
        <v/>
      </c>
      <c r="DK51" s="227" t="str">
        <f>IF([2]数据总览!DK51="","",[2]数据总览!DK51)</f>
        <v/>
      </c>
      <c r="DL51" s="227" t="str">
        <f>IF([2]数据总览!DL51="","",[2]数据总览!DL51)</f>
        <v/>
      </c>
      <c r="DM51" s="227" t="str">
        <f>IF([2]数据总览!DM51="","",[2]数据总览!DM51)</f>
        <v/>
      </c>
      <c r="DN51" s="227" t="str">
        <f>IF([2]数据总览!DN51="","",[2]数据总览!DN51)</f>
        <v/>
      </c>
      <c r="DO51" s="227" t="str">
        <f>IF([2]数据总览!DO51="","",[2]数据总览!DO51)</f>
        <v/>
      </c>
      <c r="DP51" s="227" t="str">
        <f>IF([2]数据总览!DP51="","",[2]数据总览!DP51)</f>
        <v/>
      </c>
      <c r="DQ51" s="227" t="str">
        <f>IF([2]数据总览!DQ51="","",[2]数据总览!DQ51)</f>
        <v/>
      </c>
      <c r="DR51" s="227" t="str">
        <f>IF([2]数据总览!DR51="","",[2]数据总览!DR51)</f>
        <v/>
      </c>
      <c r="DS51" s="227" t="str">
        <f>IF([2]数据总览!DS51="","",[2]数据总览!DS51)</f>
        <v/>
      </c>
      <c r="DT51" s="227" t="str">
        <f>IF([2]数据总览!DT51="","",[2]数据总览!DT51)</f>
        <v/>
      </c>
      <c r="DU51" s="227" t="str">
        <f>IF([2]数据总览!DU51="","",[2]数据总览!DU51)</f>
        <v/>
      </c>
      <c r="DV51" s="227" t="str">
        <f>IF([2]数据总览!DV51="","",[2]数据总览!DV51)</f>
        <v/>
      </c>
      <c r="DW51" s="227" t="str">
        <f>IF([2]数据总览!DW51="","",[2]数据总览!DW51)</f>
        <v/>
      </c>
      <c r="DX51" s="227" t="str">
        <f>IF([2]数据总览!DX51="","",[2]数据总览!DX51)</f>
        <v/>
      </c>
      <c r="DY51" s="227" t="str">
        <f>IF([2]数据总览!DY51="","",[2]数据总览!DY51)</f>
        <v/>
      </c>
      <c r="DZ51" s="227" t="str">
        <f>IF([2]数据总览!DZ51="","",[2]数据总览!DZ51)</f>
        <v/>
      </c>
      <c r="EA51" s="227" t="str">
        <f>IF([2]数据总览!EA51="","",[2]数据总览!EA51)</f>
        <v/>
      </c>
      <c r="EB51" s="227" t="str">
        <f>IF([2]数据总览!EB51="","",[2]数据总览!EB51)</f>
        <v/>
      </c>
      <c r="EC51" s="227" t="str">
        <f>IF([2]数据总览!EC51="","",[2]数据总览!EC51)</f>
        <v/>
      </c>
      <c r="ED51" s="227" t="str">
        <f>IF([2]数据总览!ED51="","",[2]数据总览!ED51)</f>
        <v/>
      </c>
      <c r="EE51" s="227" t="str">
        <f>IF([2]数据总览!EE51="","",[2]数据总览!EE51)</f>
        <v/>
      </c>
      <c r="EF51" s="227" t="str">
        <f>IF([2]数据总览!EF51="","",[2]数据总览!EF51)</f>
        <v/>
      </c>
      <c r="EG51" s="227" t="str">
        <f>IF([2]数据总览!EG51="","",[2]数据总览!EG51)</f>
        <v/>
      </c>
      <c r="EH51" s="227" t="str">
        <f>IF([2]数据总览!EH51="","",[2]数据总览!EH51)</f>
        <v/>
      </c>
      <c r="EI51" s="227" t="str">
        <f>IF([2]数据总览!EI51="","",[2]数据总览!EI51)</f>
        <v/>
      </c>
      <c r="EJ51" s="227" t="str">
        <f>IF([2]数据总览!EJ51="","",[2]数据总览!EJ51)</f>
        <v/>
      </c>
      <c r="EK51" s="227" t="str">
        <f>IF([2]数据总览!EK51="","",[2]数据总览!EK51)</f>
        <v/>
      </c>
      <c r="EL51" s="227" t="str">
        <f>IF([2]数据总览!EL51="","",[2]数据总览!EL51)</f>
        <v/>
      </c>
      <c r="EM51" s="227" t="str">
        <f>IF([2]数据总览!EM51="","",[2]数据总览!EM51)</f>
        <v/>
      </c>
      <c r="EN51" s="227" t="str">
        <f>IF([2]数据总览!EN51="","",[2]数据总览!EN51)</f>
        <v/>
      </c>
      <c r="EO51" s="227" t="str">
        <f>IF([2]数据总览!EO51="","",[2]数据总览!EO51)</f>
        <v/>
      </c>
      <c r="EP51" s="227" t="str">
        <f>IF([2]数据总览!EP51="","",[2]数据总览!EP51)</f>
        <v/>
      </c>
      <c r="EQ51" s="227" t="str">
        <f>IF([2]数据总览!EQ51="","",[2]数据总览!EQ51)</f>
        <v/>
      </c>
      <c r="ER51" s="227" t="str">
        <f>IF([2]数据总览!ER51="","",[2]数据总览!ER51)</f>
        <v/>
      </c>
      <c r="ES51" s="227" t="str">
        <f>IF([2]数据总览!ES51="","",[2]数据总览!ES51)</f>
        <v/>
      </c>
      <c r="ET51" s="227" t="str">
        <f>IF([2]数据总览!ET51="","",[2]数据总览!ET51)</f>
        <v/>
      </c>
      <c r="EU51" s="227" t="str">
        <f>IF([2]数据总览!EU51="","",[2]数据总览!EU51)</f>
        <v/>
      </c>
      <c r="EV51" s="227" t="str">
        <f>IF([2]数据总览!EV51="","",[2]数据总览!EV51)</f>
        <v/>
      </c>
      <c r="EW51" s="227" t="str">
        <f>IF([2]数据总览!EW51="","",[2]数据总览!EW51)</f>
        <v/>
      </c>
      <c r="EX51" s="227" t="str">
        <f>IF([2]数据总览!EX51="","",[2]数据总览!EX51)</f>
        <v/>
      </c>
      <c r="EY51" s="227" t="str">
        <f>IF([2]数据总览!EY51="","",[2]数据总览!EY51)</f>
        <v/>
      </c>
      <c r="EZ51" s="227" t="str">
        <f>IF([2]数据总览!EZ51="","",[2]数据总览!EZ51)</f>
        <v/>
      </c>
      <c r="FA51" s="227" t="str">
        <f>IF([2]数据总览!FA51="","",[2]数据总览!FA51)</f>
        <v/>
      </c>
    </row>
    <row r="52" spans="1:157" ht="11.25">
      <c r="A52" s="227" t="str">
        <f>IF([2]数据总览!A52="","",[2]数据总览!A52)</f>
        <v/>
      </c>
      <c r="B52" s="227" t="str">
        <f>IF([2]数据总览!B52="","",[2]数据总览!B52)</f>
        <v/>
      </c>
      <c r="C52" s="227" t="str">
        <f>IF([2]数据总览!C52="","",[2]数据总览!C52)</f>
        <v>将领</v>
      </c>
      <c r="D52" s="227">
        <f>IF([2]数据总览!D52="","",[2]数据总览!D52)</f>
        <v>0.2</v>
      </c>
      <c r="E52" s="227">
        <f>IF([2]数据总览!E52="","",[2]数据总览!E52)</f>
        <v>0.66666666666666663</v>
      </c>
      <c r="F52" s="227">
        <f>IF([2]数据总览!F52="","",[2]数据总览!F52)</f>
        <v>0.33333333333333331</v>
      </c>
      <c r="G52" s="227" t="str">
        <f>IF([2]数据总览!G52="","",[2]数据总览!G52)</f>
        <v/>
      </c>
      <c r="H52" s="227" t="str">
        <f>IF([2]数据总览!H52="","",[2]数据总览!H52)</f>
        <v/>
      </c>
      <c r="I52" s="227" t="str">
        <f>IF([2]数据总览!I52="","",[2]数据总览!I52)</f>
        <v/>
      </c>
      <c r="J52" s="227"/>
      <c r="K52" s="227">
        <f>IF([2]数据总览!K52="","",[2]数据总览!K52)</f>
        <v>6.5</v>
      </c>
      <c r="L52" s="227">
        <f>IF([2]数据总览!L52="","",[2]数据总览!L52)</f>
        <v>0.79705145587858928</v>
      </c>
      <c r="M52" s="227" t="str">
        <f>IF([2]数据总览!M52="","",[2]数据总览!M52)</f>
        <v/>
      </c>
      <c r="N52" s="227" t="str">
        <f>IF([2]数据总览!N52="","",[2]数据总览!N52)</f>
        <v/>
      </c>
      <c r="O52" s="227" t="str">
        <f>IF([2]数据总览!O52="","",[2]数据总览!O52)</f>
        <v/>
      </c>
      <c r="P52" s="227" t="str">
        <f>IF([2]数据总览!P52="","",[2]数据总览!P52)</f>
        <v>1星</v>
      </c>
      <c r="Q52" s="227" t="str">
        <f>IF([2]数据总览!Q52="","",[2]数据总览!Q52)</f>
        <v/>
      </c>
      <c r="R52" s="227">
        <f>IF([2]数据总览!R52="","",[2]数据总览!R52)</f>
        <v>0.50312076834231201</v>
      </c>
      <c r="S52" s="227">
        <f>IF([2]数据总览!S52="","",[2]数据总览!S52)</f>
        <v>0.46883580361437888</v>
      </c>
      <c r="T52" s="227">
        <f>IF([2]数据总览!T52="","",[2]数据总览!T52)</f>
        <v>0.48771665017745935</v>
      </c>
      <c r="U52" s="227">
        <f>IF([2]数据总览!U52="","",[2]数据总览!U52)</f>
        <v>0.48434734135129237</v>
      </c>
      <c r="V52" s="227" t="str">
        <f>IF([2]数据总览!V52="","",[2]数据总览!V52)</f>
        <v/>
      </c>
      <c r="W52" s="227" t="str">
        <f>IF([2]数据总览!W52="","",[2]数据总览!W52)</f>
        <v/>
      </c>
      <c r="X52" s="227" t="str">
        <f>IF([2]数据总览!X52="","",[2]数据总览!X52)</f>
        <v/>
      </c>
      <c r="Y52" s="227" t="str">
        <f>IF([2]数据总览!Y52="","",[2]数据总览!Y52)</f>
        <v/>
      </c>
      <c r="Z52" s="227" t="str">
        <f>IF([2]数据总览!Z52="","",[2]数据总览!Z52)</f>
        <v/>
      </c>
      <c r="AA52" s="227">
        <f>IF([2]数据总览!AA52="","",[2]数据总览!AA52)</f>
        <v>47</v>
      </c>
      <c r="AB52" s="227">
        <f>IF([2]数据总览!AB52="","",[2]数据总览!AB52)</f>
        <v>0</v>
      </c>
      <c r="AC52" s="227">
        <f>IF([2]数据总览!AC52="","",[2]数据总览!AC52)</f>
        <v>0.26828954900373686</v>
      </c>
      <c r="AD52" s="227">
        <f>IF([2]数据总览!AD52="","",[2]数据总览!AD52)</f>
        <v>0.44714938245321051</v>
      </c>
      <c r="AE52" s="227">
        <f>IF([2]数据总览!AE52="","",[2]数据总览!AE52)</f>
        <v>0.27841062275798595</v>
      </c>
      <c r="AF52" s="227">
        <f>IF([2]数据总览!AF52="","",[2]数据总览!AF52)</f>
        <v>0.15997931549543182</v>
      </c>
      <c r="AG52" s="227">
        <f>IF([2]数据总览!AG52="","",[2]数据总览!AG52)</f>
        <v>8.5361936254671089E-2</v>
      </c>
      <c r="AH52" s="227">
        <f>IF([2]数据总览!AH52="","",[2]数据总览!AH52)</f>
        <v>0.46868171271655168</v>
      </c>
      <c r="AI52" s="227">
        <f>IF([2]数据总览!AI52="","",[2]数据总览!AI52)</f>
        <v>0.46868171271655168</v>
      </c>
      <c r="AJ52" s="227" t="str">
        <f>IF([2]数据总览!AJ52="","",[2]数据总览!AJ52)</f>
        <v/>
      </c>
      <c r="AK52" s="227" t="str">
        <f>IF([2]数据总览!AK52="","",[2]数据总览!AK52)</f>
        <v/>
      </c>
      <c r="AL52" s="227" t="str">
        <f>IF([2]数据总览!AL52="","",[2]数据总览!AL52)</f>
        <v/>
      </c>
      <c r="AM52" s="227">
        <f>IF([2]数据总览!AM52="","",[2]数据总览!AM52)</f>
        <v>0</v>
      </c>
      <c r="AN52" s="227">
        <f>IF([2]数据总览!AN52="","",[2]数据总览!AN52)</f>
        <v>0.5</v>
      </c>
      <c r="AO52" s="227">
        <f>IF([2]数据总览!AO52="","",[2]数据总览!AO52)</f>
        <v>0.5</v>
      </c>
      <c r="AP52" s="227">
        <f>IF([2]数据总览!AP52="","",[2]数据总览!AP52)</f>
        <v>0.5</v>
      </c>
      <c r="AQ52" s="227">
        <f>IF([2]数据总览!AQ52="","",[2]数据总览!AQ52)</f>
        <v>0</v>
      </c>
      <c r="AR52" s="227">
        <f>IF([2]数据总览!AR52="","",[2]数据总览!AR52)</f>
        <v>0.5</v>
      </c>
      <c r="AS52" s="227">
        <f>IF([2]数据总览!AS52="","",[2]数据总览!AS52)</f>
        <v>0.5</v>
      </c>
      <c r="AT52" s="227">
        <f>IF([2]数据总览!AT52="","",[2]数据总览!AT52)</f>
        <v>0.5</v>
      </c>
      <c r="AU52" s="227" t="str">
        <f>IF([2]数据总览!AU52="","",[2]数据总览!AU52)</f>
        <v/>
      </c>
      <c r="AV52" s="227">
        <f>IF([2]数据总览!AV52="","",[2]数据总览!AV52)</f>
        <v>0.60667225546381132</v>
      </c>
      <c r="AW52" s="227">
        <f>IF([2]数据总览!AW52="","",[2]数据总览!AW52)</f>
        <v>0.3978961682542243</v>
      </c>
      <c r="AX52" s="227">
        <f>IF([2]数据总览!AX52="","",[2]数据总览!AX52)</f>
        <v>0.37740227789690378</v>
      </c>
      <c r="AY52" s="227">
        <f>IF([2]数据总览!AY52="","",[2]数据总览!AY52)</f>
        <v>0.37213496916611721</v>
      </c>
      <c r="AZ52" s="227">
        <f>IF([2]数据总览!AZ52="","",[2]数据总览!AZ52)</f>
        <v>0.61196106351745794</v>
      </c>
      <c r="BA52" s="227">
        <f>IF([2]数据总览!BA52="","",[2]数据总览!BA52)</f>
        <v>0.40042366206433533</v>
      </c>
      <c r="BB52" s="227">
        <f>IF([2]数据总览!BB52="","",[2]数据总览!BB52)</f>
        <v>0.36828671636254739</v>
      </c>
      <c r="BC52" s="227">
        <f>IF([2]数据总览!BC52="","",[2]数据总览!BC52)</f>
        <v>0.37460463135548566</v>
      </c>
      <c r="BD52" s="227" t="str">
        <f>IF([2]数据总览!BD52="","",[2]数据总览!BD52)</f>
        <v/>
      </c>
      <c r="BE52" s="227">
        <f>IF([2]数据总览!BE52="","",[2]数据总览!BE52)</f>
        <v>1.3458198406214767</v>
      </c>
      <c r="BF52" s="227">
        <f>IF([2]数据总览!BF52="","",[2]数据总览!BF52)</f>
        <v>0.72601903379021349</v>
      </c>
      <c r="BG52" s="227">
        <f>IF([2]数据总览!BG52="","",[2]数据总览!BG52)</f>
        <v>0.74994811372332992</v>
      </c>
      <c r="BH52" s="227">
        <f>IF([2]数据总览!BH52="","",[2]数据总览!BH52)</f>
        <v>0.75540551533741007</v>
      </c>
      <c r="BI52" s="227">
        <f>IF([2]数据总览!BI52="","",[2]数据总览!BI52)</f>
        <v>0.60471852659616943</v>
      </c>
      <c r="BJ52" s="227">
        <f>IF([2]数据总览!BJ52="","",[2]数据总览!BJ52)</f>
        <v>0.72441120658121361</v>
      </c>
      <c r="BK52" s="227">
        <f>IF([2]数据总览!BK52="","",[2]数据总览!BK52)</f>
        <v>0.75706831859417822</v>
      </c>
      <c r="BL52" s="227">
        <f>IF([2]数据总览!BL52="","",[2]数据总览!BL52)</f>
        <v>0.75356621727454365</v>
      </c>
      <c r="BM52" s="227" t="str">
        <f>IF([2]数据总览!BM52="","",[2]数据总览!BM52)</f>
        <v/>
      </c>
      <c r="BN52" s="227">
        <f>IF([2]数据总览!BN52="","",[2]数据总览!BN52)</f>
        <v>240</v>
      </c>
      <c r="BO52" s="227">
        <f>IF([2]数据总览!BO52="","",[2]数据总览!BO52)</f>
        <v>175.61050823910315</v>
      </c>
      <c r="BP52" s="227">
        <f>IF([2]数据总览!BP52="","",[2]数据总览!BP52)</f>
        <v>132.68414821122948</v>
      </c>
      <c r="BQ52" s="227">
        <f>IF([2]数据总览!BQ52="","",[2]数据总览!BQ52)</f>
        <v>173.18145053808337</v>
      </c>
      <c r="BR52" s="227" t="str">
        <f>IF([2]数据总览!BR52="","",[2]数据总览!BR52)</f>
        <v/>
      </c>
      <c r="BS52" s="227">
        <f>IF([2]数据总览!BS52="","",[2]数据总览!BS52)</f>
        <v>3.3697950162198023</v>
      </c>
      <c r="BT52" s="227">
        <f>IF([2]数据总览!BT52="","",[2]数据总览!BT52)</f>
        <v>1.881927270768126</v>
      </c>
      <c r="BU52" s="227">
        <f>IF([2]数据总览!BU52="","",[2]数据总览!BU52)</f>
        <v>1.4377103204826698</v>
      </c>
      <c r="BV52" s="227">
        <f>IF([2]数据总览!BV52="","",[2]数据总览!BV52)</f>
        <v>1.659818795625398</v>
      </c>
      <c r="BW52" s="227" t="str">
        <f>IF([2]数据总览!BW52="","",[2]数据总览!BW52)</f>
        <v/>
      </c>
      <c r="BX52" s="227" t="str">
        <f>IF([2]数据总览!BX52="","",[2]数据总览!BX52)</f>
        <v/>
      </c>
      <c r="BY52" s="227" t="str">
        <f>IF([2]数据总览!BY52="","",[2]数据总览!BY52)</f>
        <v/>
      </c>
      <c r="BZ52" s="227" t="str">
        <f>IF([2]数据总览!BZ52="","",[2]数据总览!BZ52)</f>
        <v/>
      </c>
      <c r="CA52" s="227" t="str">
        <f>IF([2]数据总览!CA52="","",[2]数据总览!CA52)</f>
        <v/>
      </c>
      <c r="CB52" s="227" t="str">
        <f>IF([2]数据总览!CB52="","",[2]数据总览!CB52)</f>
        <v/>
      </c>
      <c r="CC52" s="227" t="str">
        <f>IF([2]数据总览!CC52="","",[2]数据总览!CC52)</f>
        <v/>
      </c>
      <c r="CD52" s="227" t="str">
        <f>IF([2]数据总览!CD52="","",[2]数据总览!CD52)</f>
        <v/>
      </c>
      <c r="CE52" s="227" t="str">
        <f>IF([2]数据总览!CE52="","",[2]数据总览!CE52)</f>
        <v/>
      </c>
      <c r="CF52" s="227" t="str">
        <f>IF([2]数据总览!CF52="","",[2]数据总览!CF52)</f>
        <v/>
      </c>
      <c r="CG52" s="227" t="str">
        <f>IF([2]数据总览!CG52="","",[2]数据总览!CG52)</f>
        <v/>
      </c>
      <c r="CH52" s="227" t="str">
        <f>IF([2]数据总览!CH52="","",[2]数据总览!CH52)</f>
        <v/>
      </c>
      <c r="CI52" s="227" t="str">
        <f>IF([2]数据总览!CI52="","",[2]数据总览!CI52)</f>
        <v/>
      </c>
      <c r="CJ52" s="227" t="str">
        <f>IF([2]数据总览!CJ52="","",[2]数据总览!CJ52)</f>
        <v/>
      </c>
      <c r="CK52" s="227" t="str">
        <f>IF([2]数据总览!CK52="","",[2]数据总览!CK52)</f>
        <v/>
      </c>
      <c r="CL52" s="227" t="str">
        <f>IF([2]数据总览!CL52="","",[2]数据总览!CL52)</f>
        <v/>
      </c>
      <c r="CM52" s="227" t="str">
        <f>IF([2]数据总览!CM52="","",[2]数据总览!CM52)</f>
        <v/>
      </c>
      <c r="CN52" s="227" t="str">
        <f>IF([2]数据总览!CN52="","",[2]数据总览!CN52)</f>
        <v/>
      </c>
      <c r="CO52" s="227" t="str">
        <f>IF([2]数据总览!CO52="","",[2]数据总览!CO52)</f>
        <v/>
      </c>
      <c r="CP52" s="227" t="str">
        <f>IF([2]数据总览!CP52="","",[2]数据总览!CP52)</f>
        <v/>
      </c>
      <c r="CQ52" s="227" t="str">
        <f>IF([2]数据总览!CQ52="","",[2]数据总览!CQ52)</f>
        <v/>
      </c>
      <c r="CR52" s="227" t="str">
        <f>IF([2]数据总览!CR52="","",[2]数据总览!CR52)</f>
        <v/>
      </c>
      <c r="CS52" s="227" t="str">
        <f>IF([2]数据总览!CS52="","",[2]数据总览!CS52)</f>
        <v/>
      </c>
      <c r="CT52" s="227" t="str">
        <f>IF([2]数据总览!CT52="","",[2]数据总览!CT52)</f>
        <v/>
      </c>
      <c r="CU52" s="227" t="str">
        <f>IF([2]数据总览!CU52="","",[2]数据总览!CU52)</f>
        <v/>
      </c>
      <c r="CV52" s="227" t="str">
        <f>IF([2]数据总览!CV52="","",[2]数据总览!CV52)</f>
        <v>弓兵</v>
      </c>
      <c r="CW52" s="227">
        <f>IF([2]数据总览!CW52="","",[2]数据总览!CW52)</f>
        <v>1</v>
      </c>
      <c r="CX52" s="227">
        <f>IF([2]数据总览!CX52="","",[2]数据总览!CX52)</f>
        <v>0.95</v>
      </c>
      <c r="CY52" s="227">
        <f>IF([2]数据总览!CY52="","",[2]数据总览!CY52)</f>
        <v>0.74725274725274748</v>
      </c>
      <c r="CZ52" s="227">
        <f>IF([2]数据总览!CZ52="","",[2]数据总览!CZ52)</f>
        <v>1.0654476190476192</v>
      </c>
      <c r="DA52" s="227" t="str">
        <f>IF([2]数据总览!DA52="","",[2]数据总览!DA52)</f>
        <v/>
      </c>
      <c r="DB52" s="227" t="str">
        <f>IF([2]数据总览!DB52="","",[2]数据总览!DB52)</f>
        <v/>
      </c>
      <c r="DC52" s="227" t="str">
        <f>IF([2]数据总览!DC52="","",[2]数据总览!DC52)</f>
        <v/>
      </c>
      <c r="DD52" s="227" t="str">
        <f>IF([2]数据总览!DD52="","",[2]数据总览!DD52)</f>
        <v/>
      </c>
      <c r="DE52" s="227" t="str">
        <f>IF([2]数据总览!DE52="","",[2]数据总览!DE52)</f>
        <v/>
      </c>
      <c r="DF52" s="227" t="str">
        <f>IF([2]数据总览!DF52="","",[2]数据总览!DF52)</f>
        <v/>
      </c>
      <c r="DG52" s="227" t="str">
        <f>IF([2]数据总览!DG52="","",[2]数据总览!DG52)</f>
        <v/>
      </c>
      <c r="DH52" s="227" t="str">
        <f>IF([2]数据总览!DH52="","",[2]数据总览!DH52)</f>
        <v/>
      </c>
      <c r="DI52" s="227" t="str">
        <f>IF([2]数据总览!DI52="","",[2]数据总览!DI52)</f>
        <v/>
      </c>
      <c r="DJ52" s="227" t="str">
        <f>IF([2]数据总览!DJ52="","",[2]数据总览!DJ52)</f>
        <v/>
      </c>
      <c r="DK52" s="227" t="str">
        <f>IF([2]数据总览!DK52="","",[2]数据总览!DK52)</f>
        <v/>
      </c>
      <c r="DL52" s="227" t="str">
        <f>IF([2]数据总览!DL52="","",[2]数据总览!DL52)</f>
        <v/>
      </c>
      <c r="DM52" s="227" t="str">
        <f>IF([2]数据总览!DM52="","",[2]数据总览!DM52)</f>
        <v/>
      </c>
      <c r="DN52" s="227" t="str">
        <f>IF([2]数据总览!DN52="","",[2]数据总览!DN52)</f>
        <v/>
      </c>
      <c r="DO52" s="227" t="str">
        <f>IF([2]数据总览!DO52="","",[2]数据总览!DO52)</f>
        <v/>
      </c>
      <c r="DP52" s="227" t="str">
        <f>IF([2]数据总览!DP52="","",[2]数据总览!DP52)</f>
        <v/>
      </c>
      <c r="DQ52" s="227" t="str">
        <f>IF([2]数据总览!DQ52="","",[2]数据总览!DQ52)</f>
        <v/>
      </c>
      <c r="DR52" s="227" t="str">
        <f>IF([2]数据总览!DR52="","",[2]数据总览!DR52)</f>
        <v/>
      </c>
      <c r="DS52" s="227" t="str">
        <f>IF([2]数据总览!DS52="","",[2]数据总览!DS52)</f>
        <v/>
      </c>
      <c r="DT52" s="227" t="str">
        <f>IF([2]数据总览!DT52="","",[2]数据总览!DT52)</f>
        <v/>
      </c>
      <c r="DU52" s="227" t="str">
        <f>IF([2]数据总览!DU52="","",[2]数据总览!DU52)</f>
        <v/>
      </c>
      <c r="DV52" s="227" t="str">
        <f>IF([2]数据总览!DV52="","",[2]数据总览!DV52)</f>
        <v/>
      </c>
      <c r="DW52" s="227" t="str">
        <f>IF([2]数据总览!DW52="","",[2]数据总览!DW52)</f>
        <v/>
      </c>
      <c r="DX52" s="227" t="str">
        <f>IF([2]数据总览!DX52="","",[2]数据总览!DX52)</f>
        <v/>
      </c>
      <c r="DY52" s="227" t="str">
        <f>IF([2]数据总览!DY52="","",[2]数据总览!DY52)</f>
        <v/>
      </c>
      <c r="DZ52" s="227" t="str">
        <f>IF([2]数据总览!DZ52="","",[2]数据总览!DZ52)</f>
        <v/>
      </c>
      <c r="EA52" s="227" t="str">
        <f>IF([2]数据总览!EA52="","",[2]数据总览!EA52)</f>
        <v/>
      </c>
      <c r="EB52" s="227" t="str">
        <f>IF([2]数据总览!EB52="","",[2]数据总览!EB52)</f>
        <v/>
      </c>
      <c r="EC52" s="227" t="str">
        <f>IF([2]数据总览!EC52="","",[2]数据总览!EC52)</f>
        <v/>
      </c>
      <c r="ED52" s="227" t="str">
        <f>IF([2]数据总览!ED52="","",[2]数据总览!ED52)</f>
        <v/>
      </c>
      <c r="EE52" s="227" t="str">
        <f>IF([2]数据总览!EE52="","",[2]数据总览!EE52)</f>
        <v/>
      </c>
      <c r="EF52" s="227" t="str">
        <f>IF([2]数据总览!EF52="","",[2]数据总览!EF52)</f>
        <v/>
      </c>
      <c r="EG52" s="227" t="str">
        <f>IF([2]数据总览!EG52="","",[2]数据总览!EG52)</f>
        <v/>
      </c>
      <c r="EH52" s="227" t="str">
        <f>IF([2]数据总览!EH52="","",[2]数据总览!EH52)</f>
        <v/>
      </c>
      <c r="EI52" s="227" t="str">
        <f>IF([2]数据总览!EI52="","",[2]数据总览!EI52)</f>
        <v/>
      </c>
      <c r="EJ52" s="227" t="str">
        <f>IF([2]数据总览!EJ52="","",[2]数据总览!EJ52)</f>
        <v/>
      </c>
      <c r="EK52" s="227" t="str">
        <f>IF([2]数据总览!EK52="","",[2]数据总览!EK52)</f>
        <v/>
      </c>
      <c r="EL52" s="227" t="str">
        <f>IF([2]数据总览!EL52="","",[2]数据总览!EL52)</f>
        <v/>
      </c>
      <c r="EM52" s="227" t="str">
        <f>IF([2]数据总览!EM52="","",[2]数据总览!EM52)</f>
        <v/>
      </c>
      <c r="EN52" s="227" t="str">
        <f>IF([2]数据总览!EN52="","",[2]数据总览!EN52)</f>
        <v/>
      </c>
      <c r="EO52" s="227" t="str">
        <f>IF([2]数据总览!EO52="","",[2]数据总览!EO52)</f>
        <v/>
      </c>
      <c r="EP52" s="227" t="str">
        <f>IF([2]数据总览!EP52="","",[2]数据总览!EP52)</f>
        <v/>
      </c>
      <c r="EQ52" s="227" t="str">
        <f>IF([2]数据总览!EQ52="","",[2]数据总览!EQ52)</f>
        <v/>
      </c>
      <c r="ER52" s="227" t="str">
        <f>IF([2]数据总览!ER52="","",[2]数据总览!ER52)</f>
        <v/>
      </c>
      <c r="ES52" s="227" t="str">
        <f>IF([2]数据总览!ES52="","",[2]数据总览!ES52)</f>
        <v/>
      </c>
      <c r="ET52" s="227" t="str">
        <f>IF([2]数据总览!ET52="","",[2]数据总览!ET52)</f>
        <v/>
      </c>
      <c r="EU52" s="227" t="str">
        <f>IF([2]数据总览!EU52="","",[2]数据总览!EU52)</f>
        <v/>
      </c>
      <c r="EV52" s="227" t="str">
        <f>IF([2]数据总览!EV52="","",[2]数据总览!EV52)</f>
        <v/>
      </c>
      <c r="EW52" s="227" t="str">
        <f>IF([2]数据总览!EW52="","",[2]数据总览!EW52)</f>
        <v/>
      </c>
      <c r="EX52" s="227" t="str">
        <f>IF([2]数据总览!EX52="","",[2]数据总览!EX52)</f>
        <v/>
      </c>
      <c r="EY52" s="227" t="str">
        <f>IF([2]数据总览!EY52="","",[2]数据总览!EY52)</f>
        <v/>
      </c>
      <c r="EZ52" s="227" t="str">
        <f>IF([2]数据总览!EZ52="","",[2]数据总览!EZ52)</f>
        <v/>
      </c>
      <c r="FA52" s="227" t="str">
        <f>IF([2]数据总览!FA52="","",[2]数据总览!FA52)</f>
        <v/>
      </c>
    </row>
    <row r="53" spans="1:157" ht="11.25">
      <c r="A53" s="227" t="str">
        <f>IF([2]数据总览!A53="","",[2]数据总览!A53)</f>
        <v/>
      </c>
      <c r="B53" s="227" t="str">
        <f>IF([2]数据总览!B53="","",[2]数据总览!B53)</f>
        <v/>
      </c>
      <c r="C53" s="227" t="str">
        <f>IF([2]数据总览!C53="","",[2]数据总览!C53)</f>
        <v>士兵</v>
      </c>
      <c r="D53" s="227">
        <f>IF([2]数据总览!D53="","",[2]数据总览!D53)</f>
        <v>0.8</v>
      </c>
      <c r="E53" s="227">
        <f>IF([2]数据总览!E53="","",[2]数据总览!E53)</f>
        <v>0.33333333333333331</v>
      </c>
      <c r="F53" s="227">
        <f>IF([2]数据总览!F53="","",[2]数据总览!F53)</f>
        <v>0.66666666666666663</v>
      </c>
      <c r="G53" s="227" t="str">
        <f>IF([2]数据总览!G53="","",[2]数据总览!G53)</f>
        <v/>
      </c>
      <c r="H53" s="227" t="str">
        <f>IF([2]数据总览!H53="","",[2]数据总览!H53)</f>
        <v/>
      </c>
      <c r="I53" s="227" t="str">
        <f>IF([2]数据总览!I53="","",[2]数据总览!I53)</f>
        <v/>
      </c>
      <c r="J53" s="227"/>
      <c r="K53" s="227">
        <f>IF([2]数据总览!K53="","",[2]数据总览!K53)</f>
        <v>7</v>
      </c>
      <c r="L53" s="227">
        <f>IF([2]数据总览!L53="","",[2]数据总览!L53)</f>
        <v>0.79705145587858928</v>
      </c>
      <c r="M53" s="227" t="str">
        <f>IF([2]数据总览!M53="","",[2]数据总览!M53)</f>
        <v/>
      </c>
      <c r="N53" s="227" t="str">
        <f>IF([2]数据总览!N53="","",[2]数据总览!N53)</f>
        <v/>
      </c>
      <c r="O53" s="227" t="str">
        <f>IF([2]数据总览!O53="","",[2]数据总览!O53)</f>
        <v/>
      </c>
      <c r="P53" s="227" t="str">
        <f>IF([2]数据总览!P53="","",[2]数据总览!P53)</f>
        <v>2星</v>
      </c>
      <c r="Q53" s="227" t="str">
        <f>IF([2]数据总览!Q53="","",[2]数据总览!Q53)</f>
        <v/>
      </c>
      <c r="R53" s="227">
        <f>IF([2]数据总览!R53="","",[2]数据总览!R53)</f>
        <v>0.59462732798382256</v>
      </c>
      <c r="S53" s="227">
        <f>IF([2]数据总览!S53="","",[2]数据总览!S53)</f>
        <v>0.56943871584719163</v>
      </c>
      <c r="T53" s="227">
        <f>IF([2]数据总览!T53="","",[2]数据总览!T53)</f>
        <v>0.58458705124775057</v>
      </c>
      <c r="U53" s="227">
        <f>IF([2]数据总览!U53="","",[2]数据总览!U53)</f>
        <v>0.58059765664030882</v>
      </c>
      <c r="V53" s="227" t="str">
        <f>IF([2]数据总览!V53="","",[2]数据总览!V53)</f>
        <v/>
      </c>
      <c r="W53" s="227" t="str">
        <f>IF([2]数据总览!W53="","",[2]数据总览!W53)</f>
        <v/>
      </c>
      <c r="X53" s="227" t="str">
        <f>IF([2]数据总览!X53="","",[2]数据总览!X53)</f>
        <v/>
      </c>
      <c r="Y53" s="227" t="str">
        <f>IF([2]数据总览!Y53="","",[2]数据总览!Y53)</f>
        <v/>
      </c>
      <c r="Z53" s="227" t="str">
        <f>IF([2]数据总览!Z53="","",[2]数据总览!Z53)</f>
        <v/>
      </c>
      <c r="AA53" s="227">
        <f>IF([2]数据总览!AA53="","",[2]数据总览!AA53)</f>
        <v>48</v>
      </c>
      <c r="AB53" s="227">
        <f>IF([2]数据总览!AB53="","",[2]数据总览!AB53)</f>
        <v>0</v>
      </c>
      <c r="AC53" s="227">
        <f>IF([2]数据总览!AC53="","",[2]数据总览!AC53)</f>
        <v>0.25777416099821593</v>
      </c>
      <c r="AD53" s="227">
        <f>IF([2]数据总览!AD53="","",[2]数据总览!AD53)</f>
        <v>0.42874017957409222</v>
      </c>
      <c r="AE53" s="227">
        <f>IF([2]数据总览!AE53="","",[2]数据总览!AE53)</f>
        <v>0.26520359411783095</v>
      </c>
      <c r="AF53" s="227">
        <f>IF([2]数据总览!AF53="","",[2]数据总览!AF53)</f>
        <v>0.15461396011036885</v>
      </c>
      <c r="AG53" s="227">
        <f>IF([2]数据总览!AG53="","",[2]数据总览!AG53)</f>
        <v>7.2217701247769939E-2</v>
      </c>
      <c r="AH53" s="227">
        <f>IF([2]数据总览!AH53="","",[2]数据总览!AH53)</f>
        <v>0.45142308501737816</v>
      </c>
      <c r="AI53" s="227">
        <f>IF([2]数据总览!AI53="","",[2]数据总览!AI53)</f>
        <v>0.45142308501737816</v>
      </c>
      <c r="AJ53" s="227" t="str">
        <f>IF([2]数据总览!AJ53="","",[2]数据总览!AJ53)</f>
        <v/>
      </c>
      <c r="AK53" s="227" t="str">
        <f>IF([2]数据总览!AK53="","",[2]数据总览!AK53)</f>
        <v/>
      </c>
      <c r="AL53" s="227" t="str">
        <f>IF([2]数据总览!AL53="","",[2]数据总览!AL53)</f>
        <v/>
      </c>
      <c r="AM53" s="227">
        <f>IF([2]数据总览!AM53="","",[2]数据总览!AM53)</f>
        <v>0</v>
      </c>
      <c r="AN53" s="227">
        <f>IF([2]数据总览!AN53="","",[2]数据总览!AN53)</f>
        <v>0.5</v>
      </c>
      <c r="AO53" s="227">
        <f>IF([2]数据总览!AO53="","",[2]数据总览!AO53)</f>
        <v>0.5</v>
      </c>
      <c r="AP53" s="227">
        <f>IF([2]数据总览!AP53="","",[2]数据总览!AP53)</f>
        <v>0.5</v>
      </c>
      <c r="AQ53" s="227">
        <f>IF([2]数据总览!AQ53="","",[2]数据总览!AQ53)</f>
        <v>0</v>
      </c>
      <c r="AR53" s="227">
        <f>IF([2]数据总览!AR53="","",[2]数据总览!AR53)</f>
        <v>0.5</v>
      </c>
      <c r="AS53" s="227">
        <f>IF([2]数据总览!AS53="","",[2]数据总览!AS53)</f>
        <v>0.5</v>
      </c>
      <c r="AT53" s="227">
        <f>IF([2]数据总览!AT53="","",[2]数据总览!AT53)</f>
        <v>0.5</v>
      </c>
      <c r="AU53" s="227" t="str">
        <f>IF([2]数据总览!AU53="","",[2]数据总览!AU53)</f>
        <v/>
      </c>
      <c r="AV53" s="227">
        <f>IF([2]数据总览!AV53="","",[2]数据总览!AV53)</f>
        <v>0.60667225546381132</v>
      </c>
      <c r="AW53" s="227">
        <f>IF([2]数据总览!AW53="","",[2]数据总览!AW53)</f>
        <v>0.39055803768090452</v>
      </c>
      <c r="AX53" s="227">
        <f>IF([2]数据总览!AX53="","",[2]数据总览!AX53)</f>
        <v>0.36830400301046484</v>
      </c>
      <c r="AY53" s="227">
        <f>IF([2]数据总览!AY53="","",[2]数据总览!AY53)</f>
        <v>0.36424539324572874</v>
      </c>
      <c r="AZ53" s="227">
        <f>IF([2]数据总览!AZ53="","",[2]数据总览!AZ53)</f>
        <v>0.61196106351745794</v>
      </c>
      <c r="BA53" s="227">
        <f>IF([2]数据总览!BA53="","",[2]数据总览!BA53)</f>
        <v>0.39314324152832064</v>
      </c>
      <c r="BB53" s="227">
        <f>IF([2]数据总览!BB53="","",[2]数据总览!BB53)</f>
        <v>0.35894594855607981</v>
      </c>
      <c r="BC53" s="227">
        <f>IF([2]数据总览!BC53="","",[2]数据总览!BC53)</f>
        <v>0.36677236555817666</v>
      </c>
      <c r="BD53" s="227" t="str">
        <f>IF([2]数据总览!BD53="","",[2]数据总览!BD53)</f>
        <v/>
      </c>
      <c r="BE53" s="227">
        <f>IF([2]数据总览!BE53="","",[2]数据总览!BE53)</f>
        <v>1.3688744966629085</v>
      </c>
      <c r="BF53" s="227">
        <f>IF([2]数据总览!BF53="","",[2]数据总览!BF53)</f>
        <v>0.73466422281799426</v>
      </c>
      <c r="BG53" s="227">
        <f>IF([2]数据总览!BG53="","",[2]数据总览!BG53)</f>
        <v>0.75869363261259271</v>
      </c>
      <c r="BH53" s="227">
        <f>IF([2]数据总览!BH53="","",[2]数据总览!BH53)</f>
        <v>0.76376333925456119</v>
      </c>
      <c r="BI53" s="227">
        <f>IF([2]数据总览!BI53="","",[2]数据总览!BI53)</f>
        <v>0.61512067063311227</v>
      </c>
      <c r="BJ53" s="227">
        <f>IF([2]数据总览!BJ53="","",[2]数据总览!BJ53)</f>
        <v>0.73308022960123431</v>
      </c>
      <c r="BK53" s="227">
        <f>IF([2]数据总览!BK53="","",[2]数据总览!BK53)</f>
        <v>0.76572780718094047</v>
      </c>
      <c r="BL53" s="227">
        <f>IF([2]数据总览!BL53="","",[2]数据总览!BL53)</f>
        <v>0.76194891953093424</v>
      </c>
      <c r="BM53" s="227" t="str">
        <f>IF([2]数据总览!BM53="","",[2]数据总览!BM53)</f>
        <v/>
      </c>
      <c r="BN53" s="227">
        <f>IF([2]数据总览!BN53="","",[2]数据总览!BN53)</f>
        <v>240</v>
      </c>
      <c r="BO53" s="227">
        <f>IF([2]数据总览!BO53="","",[2]数据总览!BO53)</f>
        <v>178.13420136042816</v>
      </c>
      <c r="BP53" s="227">
        <f>IF([2]数据总览!BP53="","",[2]数据总览!BP53)</f>
        <v>137.10235690221788</v>
      </c>
      <c r="BQ53" s="227">
        <f>IF([2]数据总览!BQ53="","",[2]数据总览!BQ53)</f>
        <v>176.35113741172054</v>
      </c>
      <c r="BR53" s="227" t="str">
        <f>IF([2]数据总览!BR53="","",[2]数据总览!BR53)</f>
        <v/>
      </c>
      <c r="BS53" s="227">
        <f>IF([2]数据总览!BS53="","",[2]数据总览!BS53)</f>
        <v>3.3290323042979257</v>
      </c>
      <c r="BT53" s="227">
        <f>IF([2]数据总览!BT53="","",[2]数据总览!BT53)</f>
        <v>1.8490830734156287</v>
      </c>
      <c r="BU53" s="227">
        <f>IF([2]数据总览!BU53="","",[2]数据总览!BU53)</f>
        <v>1.3946883817578812</v>
      </c>
      <c r="BV53" s="227">
        <f>IF([2]数据总览!BV53="","",[2]数据总览!BV53)</f>
        <v>1.6218857275867551</v>
      </c>
      <c r="BW53" s="227" t="str">
        <f>IF([2]数据总览!BW53="","",[2]数据总览!BW53)</f>
        <v/>
      </c>
      <c r="BX53" s="227" t="str">
        <f>IF([2]数据总览!BX53="","",[2]数据总览!BX53)</f>
        <v/>
      </c>
      <c r="BY53" s="227" t="str">
        <f>IF([2]数据总览!BY53="","",[2]数据总览!BY53)</f>
        <v/>
      </c>
      <c r="BZ53" s="227" t="str">
        <f>IF([2]数据总览!BZ53="","",[2]数据总览!BZ53)</f>
        <v/>
      </c>
      <c r="CA53" s="227" t="str">
        <f>IF([2]数据总览!CA53="","",[2]数据总览!CA53)</f>
        <v/>
      </c>
      <c r="CB53" s="227" t="str">
        <f>IF([2]数据总览!CB53="","",[2]数据总览!CB53)</f>
        <v/>
      </c>
      <c r="CC53" s="227" t="str">
        <f>IF([2]数据总览!CC53="","",[2]数据总览!CC53)</f>
        <v/>
      </c>
      <c r="CD53" s="227" t="str">
        <f>IF([2]数据总览!CD53="","",[2]数据总览!CD53)</f>
        <v/>
      </c>
      <c r="CE53" s="227" t="str">
        <f>IF([2]数据总览!CE53="","",[2]数据总览!CE53)</f>
        <v/>
      </c>
      <c r="CF53" s="227" t="str">
        <f>IF([2]数据总览!CF53="","",[2]数据总览!CF53)</f>
        <v/>
      </c>
      <c r="CG53" s="227" t="str">
        <f>IF([2]数据总览!CG53="","",[2]数据总览!CG53)</f>
        <v/>
      </c>
      <c r="CH53" s="227" t="str">
        <f>IF([2]数据总览!CH53="","",[2]数据总览!CH53)</f>
        <v/>
      </c>
      <c r="CI53" s="227" t="str">
        <f>IF([2]数据总览!CI53="","",[2]数据总览!CI53)</f>
        <v/>
      </c>
      <c r="CJ53" s="227" t="str">
        <f>IF([2]数据总览!CJ53="","",[2]数据总览!CJ53)</f>
        <v/>
      </c>
      <c r="CK53" s="227" t="str">
        <f>IF([2]数据总览!CK53="","",[2]数据总览!CK53)</f>
        <v/>
      </c>
      <c r="CL53" s="227" t="str">
        <f>IF([2]数据总览!CL53="","",[2]数据总览!CL53)</f>
        <v/>
      </c>
      <c r="CM53" s="227" t="str">
        <f>IF([2]数据总览!CM53="","",[2]数据总览!CM53)</f>
        <v/>
      </c>
      <c r="CN53" s="227" t="str">
        <f>IF([2]数据总览!CN53="","",[2]数据总览!CN53)</f>
        <v/>
      </c>
      <c r="CO53" s="227" t="str">
        <f>IF([2]数据总览!CO53="","",[2]数据总览!CO53)</f>
        <v/>
      </c>
      <c r="CP53" s="227" t="str">
        <f>IF([2]数据总览!CP53="","",[2]数据总览!CP53)</f>
        <v/>
      </c>
      <c r="CQ53" s="227" t="str">
        <f>IF([2]数据总览!CQ53="","",[2]数据总览!CQ53)</f>
        <v/>
      </c>
      <c r="CR53" s="227" t="str">
        <f>IF([2]数据总览!CR53="","",[2]数据总览!CR53)</f>
        <v/>
      </c>
      <c r="CS53" s="227" t="str">
        <f>IF([2]数据总览!CS53="","",[2]数据总览!CS53)</f>
        <v/>
      </c>
      <c r="CT53" s="227" t="str">
        <f>IF([2]数据总览!CT53="","",[2]数据总览!CT53)</f>
        <v/>
      </c>
      <c r="CU53" s="227" t="str">
        <f>IF([2]数据总览!CU53="","",[2]数据总览!CU53)</f>
        <v/>
      </c>
      <c r="CV53" s="227" t="str">
        <f>IF([2]数据总览!CV53="","",[2]数据总览!CV53)</f>
        <v>弩兵</v>
      </c>
      <c r="CW53" s="227">
        <f>IF([2]数据总览!CW53="","",[2]数据总览!CW53)</f>
        <v>1</v>
      </c>
      <c r="CX53" s="227">
        <f>IF([2]数据总览!CX53="","",[2]数据总览!CX53)</f>
        <v>1.05</v>
      </c>
      <c r="CY53" s="227">
        <f>IF([2]数据总览!CY53="","",[2]数据总览!CY53)</f>
        <v>0.74725274725274748</v>
      </c>
      <c r="CZ53" s="227">
        <f>IF([2]数据总览!CZ53="","",[2]数据总览!CZ53)</f>
        <v>1.1776000000000004</v>
      </c>
      <c r="DA53" s="227" t="str">
        <f>IF([2]数据总览!DA53="","",[2]数据总览!DA53)</f>
        <v/>
      </c>
      <c r="DB53" s="227" t="str">
        <f>IF([2]数据总览!DB53="","",[2]数据总览!DB53)</f>
        <v/>
      </c>
      <c r="DC53" s="227" t="str">
        <f>IF([2]数据总览!DC53="","",[2]数据总览!DC53)</f>
        <v/>
      </c>
      <c r="DD53" s="227" t="str">
        <f>IF([2]数据总览!DD53="","",[2]数据总览!DD53)</f>
        <v/>
      </c>
      <c r="DE53" s="227" t="str">
        <f>IF([2]数据总览!DE53="","",[2]数据总览!DE53)</f>
        <v/>
      </c>
      <c r="DF53" s="227" t="str">
        <f>IF([2]数据总览!DF53="","",[2]数据总览!DF53)</f>
        <v/>
      </c>
      <c r="DG53" s="227" t="str">
        <f>IF([2]数据总览!DG53="","",[2]数据总览!DG53)</f>
        <v/>
      </c>
      <c r="DH53" s="227" t="str">
        <f>IF([2]数据总览!DH53="","",[2]数据总览!DH53)</f>
        <v/>
      </c>
      <c r="DI53" s="227" t="str">
        <f>IF([2]数据总览!DI53="","",[2]数据总览!DI53)</f>
        <v/>
      </c>
      <c r="DJ53" s="227" t="str">
        <f>IF([2]数据总览!DJ53="","",[2]数据总览!DJ53)</f>
        <v/>
      </c>
      <c r="DK53" s="227" t="str">
        <f>IF([2]数据总览!DK53="","",[2]数据总览!DK53)</f>
        <v/>
      </c>
      <c r="DL53" s="227" t="str">
        <f>IF([2]数据总览!DL53="","",[2]数据总览!DL53)</f>
        <v/>
      </c>
      <c r="DM53" s="227" t="str">
        <f>IF([2]数据总览!DM53="","",[2]数据总览!DM53)</f>
        <v/>
      </c>
      <c r="DN53" s="227" t="str">
        <f>IF([2]数据总览!DN53="","",[2]数据总览!DN53)</f>
        <v/>
      </c>
      <c r="DO53" s="227" t="str">
        <f>IF([2]数据总览!DO53="","",[2]数据总览!DO53)</f>
        <v/>
      </c>
      <c r="DP53" s="227" t="str">
        <f>IF([2]数据总览!DP53="","",[2]数据总览!DP53)</f>
        <v/>
      </c>
      <c r="DQ53" s="227" t="str">
        <f>IF([2]数据总览!DQ53="","",[2]数据总览!DQ53)</f>
        <v/>
      </c>
      <c r="DR53" s="227" t="str">
        <f>IF([2]数据总览!DR53="","",[2]数据总览!DR53)</f>
        <v/>
      </c>
      <c r="DS53" s="227" t="str">
        <f>IF([2]数据总览!DS53="","",[2]数据总览!DS53)</f>
        <v/>
      </c>
      <c r="DT53" s="227" t="str">
        <f>IF([2]数据总览!DT53="","",[2]数据总览!DT53)</f>
        <v/>
      </c>
      <c r="DU53" s="227" t="str">
        <f>IF([2]数据总览!DU53="","",[2]数据总览!DU53)</f>
        <v/>
      </c>
      <c r="DV53" s="227" t="str">
        <f>IF([2]数据总览!DV53="","",[2]数据总览!DV53)</f>
        <v/>
      </c>
      <c r="DW53" s="227" t="str">
        <f>IF([2]数据总览!DW53="","",[2]数据总览!DW53)</f>
        <v/>
      </c>
      <c r="DX53" s="227" t="str">
        <f>IF([2]数据总览!DX53="","",[2]数据总览!DX53)</f>
        <v/>
      </c>
      <c r="DY53" s="227" t="str">
        <f>IF([2]数据总览!DY53="","",[2]数据总览!DY53)</f>
        <v/>
      </c>
      <c r="DZ53" s="227" t="str">
        <f>IF([2]数据总览!DZ53="","",[2]数据总览!DZ53)</f>
        <v/>
      </c>
      <c r="EA53" s="227" t="str">
        <f>IF([2]数据总览!EA53="","",[2]数据总览!EA53)</f>
        <v/>
      </c>
      <c r="EB53" s="227" t="str">
        <f>IF([2]数据总览!EB53="","",[2]数据总览!EB53)</f>
        <v/>
      </c>
      <c r="EC53" s="227" t="str">
        <f>IF([2]数据总览!EC53="","",[2]数据总览!EC53)</f>
        <v/>
      </c>
      <c r="ED53" s="227" t="str">
        <f>IF([2]数据总览!ED53="","",[2]数据总览!ED53)</f>
        <v/>
      </c>
      <c r="EE53" s="227" t="str">
        <f>IF([2]数据总览!EE53="","",[2]数据总览!EE53)</f>
        <v/>
      </c>
      <c r="EF53" s="227" t="str">
        <f>IF([2]数据总览!EF53="","",[2]数据总览!EF53)</f>
        <v/>
      </c>
      <c r="EG53" s="227" t="str">
        <f>IF([2]数据总览!EG53="","",[2]数据总览!EG53)</f>
        <v/>
      </c>
      <c r="EH53" s="227" t="str">
        <f>IF([2]数据总览!EH53="","",[2]数据总览!EH53)</f>
        <v/>
      </c>
      <c r="EI53" s="227" t="str">
        <f>IF([2]数据总览!EI53="","",[2]数据总览!EI53)</f>
        <v/>
      </c>
      <c r="EJ53" s="227" t="str">
        <f>IF([2]数据总览!EJ53="","",[2]数据总览!EJ53)</f>
        <v/>
      </c>
      <c r="EK53" s="227" t="str">
        <f>IF([2]数据总览!EK53="","",[2]数据总览!EK53)</f>
        <v/>
      </c>
      <c r="EL53" s="227" t="str">
        <f>IF([2]数据总览!EL53="","",[2]数据总览!EL53)</f>
        <v/>
      </c>
      <c r="EM53" s="227" t="str">
        <f>IF([2]数据总览!EM53="","",[2]数据总览!EM53)</f>
        <v/>
      </c>
      <c r="EN53" s="227" t="str">
        <f>IF([2]数据总览!EN53="","",[2]数据总览!EN53)</f>
        <v/>
      </c>
      <c r="EO53" s="227" t="str">
        <f>IF([2]数据总览!EO53="","",[2]数据总览!EO53)</f>
        <v/>
      </c>
      <c r="EP53" s="227" t="str">
        <f>IF([2]数据总览!EP53="","",[2]数据总览!EP53)</f>
        <v/>
      </c>
      <c r="EQ53" s="227" t="str">
        <f>IF([2]数据总览!EQ53="","",[2]数据总览!EQ53)</f>
        <v/>
      </c>
      <c r="ER53" s="227" t="str">
        <f>IF([2]数据总览!ER53="","",[2]数据总览!ER53)</f>
        <v/>
      </c>
      <c r="ES53" s="227" t="str">
        <f>IF([2]数据总览!ES53="","",[2]数据总览!ES53)</f>
        <v/>
      </c>
      <c r="ET53" s="227" t="str">
        <f>IF([2]数据总览!ET53="","",[2]数据总览!ET53)</f>
        <v/>
      </c>
      <c r="EU53" s="227" t="str">
        <f>IF([2]数据总览!EU53="","",[2]数据总览!EU53)</f>
        <v/>
      </c>
      <c r="EV53" s="227" t="str">
        <f>IF([2]数据总览!EV53="","",[2]数据总览!EV53)</f>
        <v/>
      </c>
      <c r="EW53" s="227" t="str">
        <f>IF([2]数据总览!EW53="","",[2]数据总览!EW53)</f>
        <v/>
      </c>
      <c r="EX53" s="227" t="str">
        <f>IF([2]数据总览!EX53="","",[2]数据总览!EX53)</f>
        <v/>
      </c>
      <c r="EY53" s="227" t="str">
        <f>IF([2]数据总览!EY53="","",[2]数据总览!EY53)</f>
        <v/>
      </c>
      <c r="EZ53" s="227" t="str">
        <f>IF([2]数据总览!EZ53="","",[2]数据总览!EZ53)</f>
        <v/>
      </c>
      <c r="FA53" s="227" t="str">
        <f>IF([2]数据总览!FA53="","",[2]数据总览!FA53)</f>
        <v/>
      </c>
    </row>
    <row r="54" spans="1:157" ht="11.25">
      <c r="A54" s="227" t="str">
        <f>IF([2]数据总览!A54="","",[2]数据总览!A54)</f>
        <v/>
      </c>
      <c r="B54" s="227" t="str">
        <f>IF([2]数据总览!B54="","",[2]数据总览!B54)</f>
        <v/>
      </c>
      <c r="C54" s="227" t="str">
        <f>IF([2]数据总览!C54="","",[2]数据总览!C54)</f>
        <v/>
      </c>
      <c r="D54" s="227" t="str">
        <f>IF([2]数据总览!D54="","",[2]数据总览!D54)</f>
        <v/>
      </c>
      <c r="E54" s="227" t="str">
        <f>IF([2]数据总览!E54="","",[2]数据总览!E54)</f>
        <v/>
      </c>
      <c r="F54" s="227" t="str">
        <f>IF([2]数据总览!F54="","",[2]数据总览!F54)</f>
        <v/>
      </c>
      <c r="G54" s="227" t="str">
        <f>IF([2]数据总览!G54="","",[2]数据总览!G54)</f>
        <v/>
      </c>
      <c r="H54" s="227" t="str">
        <f>IF([2]数据总览!H54="","",[2]数据总览!H54)</f>
        <v/>
      </c>
      <c r="I54" s="227" t="str">
        <f>IF([2]数据总览!I54="","",[2]数据总览!I54)</f>
        <v/>
      </c>
      <c r="J54" s="227"/>
      <c r="K54" s="227">
        <f>IF([2]数据总览!K54="","",[2]数据总览!K54)</f>
        <v>7.5</v>
      </c>
      <c r="L54" s="227">
        <f>IF([2]数据总览!L54="","",[2]数据总览!L54)</f>
        <v>0.79705145587858928</v>
      </c>
      <c r="M54" s="227" t="str">
        <f>IF([2]数据总览!M54="","",[2]数据总览!M54)</f>
        <v/>
      </c>
      <c r="N54" s="227" t="str">
        <f>IF([2]数据总览!N54="","",[2]数据总览!N54)</f>
        <v/>
      </c>
      <c r="O54" s="227" t="str">
        <f>IF([2]数据总览!O54="","",[2]数据总览!O54)</f>
        <v/>
      </c>
      <c r="P54" s="227" t="str">
        <f>IF([2]数据总览!P54="","",[2]数据总览!P54)</f>
        <v>3星</v>
      </c>
      <c r="Q54" s="227" t="str">
        <f>IF([2]数据总览!Q54="","",[2]数据总览!Q54)</f>
        <v/>
      </c>
      <c r="R54" s="227">
        <f>IF([2]数据总览!R54="","",[2]数据总览!R54)</f>
        <v>0.68300208171741106</v>
      </c>
      <c r="S54" s="227">
        <f>IF([2]数据总览!S54="","",[2]数据总览!S54)</f>
        <v>0.65895630218267143</v>
      </c>
      <c r="T54" s="227">
        <f>IF([2]数据总览!T54="","",[2]数据总览!T54)</f>
        <v>0.66874667257450571</v>
      </c>
      <c r="U54" s="227">
        <f>IF([2]数据总览!U54="","",[2]数据总览!U54)</f>
        <v>0.67190649921200418</v>
      </c>
      <c r="V54" s="227" t="str">
        <f>IF([2]数据总览!V54="","",[2]数据总览!V54)</f>
        <v/>
      </c>
      <c r="W54" s="227" t="str">
        <f>IF([2]数据总览!W54="","",[2]数据总览!W54)</f>
        <v/>
      </c>
      <c r="X54" s="227" t="str">
        <f>IF([2]数据总览!X54="","",[2]数据总览!X54)</f>
        <v/>
      </c>
      <c r="Y54" s="227" t="str">
        <f>IF([2]数据总览!Y54="","",[2]数据总览!Y54)</f>
        <v/>
      </c>
      <c r="Z54" s="227" t="str">
        <f>IF([2]数据总览!Z54="","",[2]数据总览!Z54)</f>
        <v/>
      </c>
      <c r="AA54" s="227">
        <f>IF([2]数据总览!AA54="","",[2]数据总览!AA54)</f>
        <v>49</v>
      </c>
      <c r="AB54" s="227">
        <f>IF([2]数据总览!AB54="","",[2]数据总览!AB54)</f>
        <v>0</v>
      </c>
      <c r="AC54" s="227">
        <f>IF([2]数据总览!AC54="","",[2]数据总览!AC54)</f>
        <v>0.24743432980376628</v>
      </c>
      <c r="AD54" s="227">
        <f>IF([2]数据总览!AD54="","",[2]数据总览!AD54)</f>
        <v>0.41063609217177782</v>
      </c>
      <c r="AE54" s="227">
        <f>IF([2]数据总览!AE54="","",[2]数据总览!AE54)</f>
        <v>0.25230378128235159</v>
      </c>
      <c r="AF54" s="227">
        <f>IF([2]数据总览!AF54="","",[2]数据总览!AF54)</f>
        <v>0.14937341114595534</v>
      </c>
      <c r="AG54" s="227">
        <f>IF([2]数据总览!AG54="","",[2]数据总览!AG54)</f>
        <v>5.9292912254707897E-2</v>
      </c>
      <c r="AH54" s="227">
        <f>IF([2]数据总览!AH54="","",[2]数据总览!AH54)</f>
        <v>0.43445050307770838</v>
      </c>
      <c r="AI54" s="227">
        <f>IF([2]数据总览!AI54="","",[2]数据总览!AI54)</f>
        <v>0.43445050307770838</v>
      </c>
      <c r="AJ54" s="227" t="str">
        <f>IF([2]数据总览!AJ54="","",[2]数据总览!AJ54)</f>
        <v/>
      </c>
      <c r="AK54" s="227" t="str">
        <f>IF([2]数据总览!AK54="","",[2]数据总览!AK54)</f>
        <v/>
      </c>
      <c r="AL54" s="227" t="str">
        <f>IF([2]数据总览!AL54="","",[2]数据总览!AL54)</f>
        <v/>
      </c>
      <c r="AM54" s="227">
        <f>IF([2]数据总览!AM54="","",[2]数据总览!AM54)</f>
        <v>0</v>
      </c>
      <c r="AN54" s="227">
        <f>IF([2]数据总览!AN54="","",[2]数据总览!AN54)</f>
        <v>0.5</v>
      </c>
      <c r="AO54" s="227">
        <f>IF([2]数据总览!AO54="","",[2]数据总览!AO54)</f>
        <v>0.5</v>
      </c>
      <c r="AP54" s="227">
        <f>IF([2]数据总览!AP54="","",[2]数据总览!AP54)</f>
        <v>0.5</v>
      </c>
      <c r="AQ54" s="227">
        <f>IF([2]数据总览!AQ54="","",[2]数据总览!AQ54)</f>
        <v>0</v>
      </c>
      <c r="AR54" s="227">
        <f>IF([2]数据总览!AR54="","",[2]数据总览!AR54)</f>
        <v>0.5</v>
      </c>
      <c r="AS54" s="227">
        <f>IF([2]数据总览!AS54="","",[2]数据总览!AS54)</f>
        <v>0.5</v>
      </c>
      <c r="AT54" s="227">
        <f>IF([2]数据总览!AT54="","",[2]数据总览!AT54)</f>
        <v>0.5</v>
      </c>
      <c r="AU54" s="227" t="str">
        <f>IF([2]数据总览!AU54="","",[2]数据总览!AU54)</f>
        <v/>
      </c>
      <c r="AV54" s="227">
        <f>IF([2]数据总览!AV54="","",[2]数据总览!AV54)</f>
        <v>0.60667225546381132</v>
      </c>
      <c r="AW54" s="227">
        <f>IF([2]数据总览!AW54="","",[2]数据总览!AW54)</f>
        <v>0.38337106112717162</v>
      </c>
      <c r="AX54" s="227">
        <f>IF([2]数据总览!AX54="","",[2]数据总览!AX54)</f>
        <v>0.35942571684369812</v>
      </c>
      <c r="AY54" s="227">
        <f>IF([2]数据总览!AY54="","",[2]数据总览!AY54)</f>
        <v>0.35655097576014799</v>
      </c>
      <c r="AZ54" s="227">
        <f>IF([2]数据总览!AZ54="","",[2]数据总览!AZ54)</f>
        <v>0.61196106351745794</v>
      </c>
      <c r="BA54" s="227">
        <f>IF([2]数据总览!BA54="","",[2]数据总览!BA54)</f>
        <v>0.38601412289355763</v>
      </c>
      <c r="BB54" s="227">
        <f>IF([2]数据总览!BB54="","",[2]数据总览!BB54)</f>
        <v>0.34982555262275689</v>
      </c>
      <c r="BC54" s="227">
        <f>IF([2]数据总览!BC54="","",[2]数据总览!BC54)</f>
        <v>0.35913503354051041</v>
      </c>
      <c r="BD54" s="227" t="str">
        <f>IF([2]数据总览!BD54="","",[2]数据总览!BD54)</f>
        <v/>
      </c>
      <c r="BE54" s="227">
        <f>IF([2]数据总览!BE54="","",[2]数据总览!BE54)</f>
        <v>1.3919291527043405</v>
      </c>
      <c r="BF54" s="227">
        <f>IF([2]数据总览!BF54="","",[2]数据总览!BF54)</f>
        <v>0.74315032468112674</v>
      </c>
      <c r="BG54" s="227">
        <f>IF([2]数据总览!BG54="","",[2]数据总览!BG54)</f>
        <v>0.76722833321386219</v>
      </c>
      <c r="BH54" s="227">
        <f>IF([2]数据总览!BH54="","",[2]数据总览!BH54)</f>
        <v>0.77194461025523897</v>
      </c>
      <c r="BI54" s="227">
        <f>IF([2]数据总览!BI54="","",[2]数据总览!BI54)</f>
        <v>0.62552281467005522</v>
      </c>
      <c r="BJ54" s="227">
        <f>IF([2]数据总览!BJ54="","",[2]数据总览!BJ54)</f>
        <v>0.74159205166488851</v>
      </c>
      <c r="BK54" s="227">
        <f>IF([2]数据总览!BK54="","",[2]数据总览!BK54)</f>
        <v>0.77416726831006177</v>
      </c>
      <c r="BL54" s="227">
        <f>IF([2]数据总览!BL54="","",[2]数据总览!BL54)</f>
        <v>0.77015706806859019</v>
      </c>
      <c r="BM54" s="227" t="str">
        <f>IF([2]数据总览!BM54="","",[2]数据总览!BM54)</f>
        <v/>
      </c>
      <c r="BN54" s="227">
        <f>IF([2]数据总览!BN54="","",[2]数据总览!BN54)</f>
        <v>240</v>
      </c>
      <c r="BO54" s="227">
        <f>IF([2]数据总览!BO54="","",[2]数据总览!BO54)</f>
        <v>180.61576084709608</v>
      </c>
      <c r="BP54" s="227">
        <f>IF([2]数据总览!BP54="","",[2]数据总览!BP54)</f>
        <v>141.44733787877334</v>
      </c>
      <c r="BQ54" s="227">
        <f>IF([2]数据总览!BQ54="","",[2]数据总览!BQ54)</f>
        <v>179.44709249223561</v>
      </c>
      <c r="BR54" s="227" t="str">
        <f>IF([2]数据总览!BR54="","",[2]数据总览!BR54)</f>
        <v/>
      </c>
      <c r="BS54" s="227">
        <f>IF([2]数据总览!BS54="","",[2]数据总览!BS54)</f>
        <v>3.2890331886168696</v>
      </c>
      <c r="BT54" s="227">
        <f>IF([2]数据总览!BT54="","",[2]数据总览!BT54)</f>
        <v>1.8168491560667073</v>
      </c>
      <c r="BU54" s="227">
        <f>IF([2]数据总览!BU54="","",[2]数据总览!BU54)</f>
        <v>1.3524274573998825</v>
      </c>
      <c r="BV54" s="227">
        <f>IF([2]数据总览!BV54="","",[2]数据总览!BV54)</f>
        <v>1.5846383067332948</v>
      </c>
      <c r="BW54" s="227" t="str">
        <f>IF([2]数据总览!BW54="","",[2]数据总览!BW54)</f>
        <v/>
      </c>
      <c r="BX54" s="227" t="str">
        <f>IF([2]数据总览!BX54="","",[2]数据总览!BX54)</f>
        <v/>
      </c>
      <c r="BY54" s="227" t="str">
        <f>IF([2]数据总览!BY54="","",[2]数据总览!BY54)</f>
        <v/>
      </c>
      <c r="BZ54" s="227" t="str">
        <f>IF([2]数据总览!BZ54="","",[2]数据总览!BZ54)</f>
        <v/>
      </c>
      <c r="CA54" s="227" t="str">
        <f>IF([2]数据总览!CA54="","",[2]数据总览!CA54)</f>
        <v/>
      </c>
      <c r="CB54" s="227" t="str">
        <f>IF([2]数据总览!CB54="","",[2]数据总览!CB54)</f>
        <v/>
      </c>
      <c r="CC54" s="227" t="str">
        <f>IF([2]数据总览!CC54="","",[2]数据总览!CC54)</f>
        <v/>
      </c>
      <c r="CD54" s="227" t="str">
        <f>IF([2]数据总览!CD54="","",[2]数据总览!CD54)</f>
        <v/>
      </c>
      <c r="CE54" s="227" t="str">
        <f>IF([2]数据总览!CE54="","",[2]数据总览!CE54)</f>
        <v/>
      </c>
      <c r="CF54" s="227" t="str">
        <f>IF([2]数据总览!CF54="","",[2]数据总览!CF54)</f>
        <v/>
      </c>
      <c r="CG54" s="227" t="str">
        <f>IF([2]数据总览!CG54="","",[2]数据总览!CG54)</f>
        <v/>
      </c>
      <c r="CH54" s="227" t="str">
        <f>IF([2]数据总览!CH54="","",[2]数据总览!CH54)</f>
        <v/>
      </c>
      <c r="CI54" s="227" t="str">
        <f>IF([2]数据总览!CI54="","",[2]数据总览!CI54)</f>
        <v/>
      </c>
      <c r="CJ54" s="227" t="str">
        <f>IF([2]数据总览!CJ54="","",[2]数据总览!CJ54)</f>
        <v/>
      </c>
      <c r="CK54" s="227" t="str">
        <f>IF([2]数据总览!CK54="","",[2]数据总览!CK54)</f>
        <v/>
      </c>
      <c r="CL54" s="227" t="str">
        <f>IF([2]数据总览!CL54="","",[2]数据总览!CL54)</f>
        <v/>
      </c>
      <c r="CM54" s="227" t="str">
        <f>IF([2]数据总览!CM54="","",[2]数据总览!CM54)</f>
        <v/>
      </c>
      <c r="CN54" s="227" t="str">
        <f>IF([2]数据总览!CN54="","",[2]数据总览!CN54)</f>
        <v/>
      </c>
      <c r="CO54" s="227" t="str">
        <f>IF([2]数据总览!CO54="","",[2]数据总览!CO54)</f>
        <v/>
      </c>
      <c r="CP54" s="227" t="str">
        <f>IF([2]数据总览!CP54="","",[2]数据总览!CP54)</f>
        <v/>
      </c>
      <c r="CQ54" s="227" t="str">
        <f>IF([2]数据总览!CQ54="","",[2]数据总览!CQ54)</f>
        <v/>
      </c>
      <c r="CR54" s="227" t="str">
        <f>IF([2]数据总览!CR54="","",[2]数据总览!CR54)</f>
        <v/>
      </c>
      <c r="CS54" s="227" t="str">
        <f>IF([2]数据总览!CS54="","",[2]数据总览!CS54)</f>
        <v/>
      </c>
      <c r="CT54" s="227" t="str">
        <f>IF([2]数据总览!CT54="","",[2]数据总览!CT54)</f>
        <v/>
      </c>
      <c r="CU54" s="227" t="str">
        <f>IF([2]数据总览!CU54="","",[2]数据总览!CU54)</f>
        <v/>
      </c>
      <c r="CV54" s="227" t="str">
        <f>IF([2]数据总览!CV54="","",[2]数据总览!CV54)</f>
        <v>近战器械</v>
      </c>
      <c r="CW54" s="227">
        <f>IF([2]数据总览!CW54="","",[2]数据总览!CW54)</f>
        <v>1.1499999999999999</v>
      </c>
      <c r="CX54" s="227">
        <f>IF([2]数据总览!CX54="","",[2]数据总览!CX54)</f>
        <v>0.85</v>
      </c>
      <c r="CY54" s="227">
        <f>IF([2]数据总览!CY54="","",[2]数据总览!CY54)</f>
        <v>1.3142857142857143</v>
      </c>
      <c r="CZ54" s="227">
        <f>IF([2]数据总览!CZ54="","",[2]数据总览!CZ54)</f>
        <v>0.53881904761904775</v>
      </c>
      <c r="DA54" s="227" t="str">
        <f>IF([2]数据总览!DA54="","",[2]数据总览!DA54)</f>
        <v>移动慢修正</v>
      </c>
      <c r="DB54" s="227" t="str">
        <f>IF([2]数据总览!DB54="","",[2]数据总览!DB54)</f>
        <v/>
      </c>
      <c r="DC54" s="227" t="str">
        <f>IF([2]数据总览!DC54="","",[2]数据总览!DC54)</f>
        <v/>
      </c>
      <c r="DD54" s="227" t="str">
        <f>IF([2]数据总览!DD54="","",[2]数据总览!DD54)</f>
        <v/>
      </c>
      <c r="DE54" s="227" t="str">
        <f>IF([2]数据总览!DE54="","",[2]数据总览!DE54)</f>
        <v/>
      </c>
      <c r="DF54" s="227" t="str">
        <f>IF([2]数据总览!DF54="","",[2]数据总览!DF54)</f>
        <v/>
      </c>
      <c r="DG54" s="227" t="str">
        <f>IF([2]数据总览!DG54="","",[2]数据总览!DG54)</f>
        <v/>
      </c>
      <c r="DH54" s="227" t="str">
        <f>IF([2]数据总览!DH54="","",[2]数据总览!DH54)</f>
        <v/>
      </c>
      <c r="DI54" s="227" t="str">
        <f>IF([2]数据总览!DI54="","",[2]数据总览!DI54)</f>
        <v/>
      </c>
      <c r="DJ54" s="227" t="str">
        <f>IF([2]数据总览!DJ54="","",[2]数据总览!DJ54)</f>
        <v/>
      </c>
      <c r="DK54" s="227" t="str">
        <f>IF([2]数据总览!DK54="","",[2]数据总览!DK54)</f>
        <v/>
      </c>
      <c r="DL54" s="227" t="str">
        <f>IF([2]数据总览!DL54="","",[2]数据总览!DL54)</f>
        <v/>
      </c>
      <c r="DM54" s="227" t="str">
        <f>IF([2]数据总览!DM54="","",[2]数据总览!DM54)</f>
        <v/>
      </c>
      <c r="DN54" s="227" t="str">
        <f>IF([2]数据总览!DN54="","",[2]数据总览!DN54)</f>
        <v/>
      </c>
      <c r="DO54" s="227" t="str">
        <f>IF([2]数据总览!DO54="","",[2]数据总览!DO54)</f>
        <v/>
      </c>
      <c r="DP54" s="227" t="str">
        <f>IF([2]数据总览!DP54="","",[2]数据总览!DP54)</f>
        <v/>
      </c>
      <c r="DQ54" s="227" t="str">
        <f>IF([2]数据总览!DQ54="","",[2]数据总览!DQ54)</f>
        <v/>
      </c>
      <c r="DR54" s="227" t="str">
        <f>IF([2]数据总览!DR54="","",[2]数据总览!DR54)</f>
        <v/>
      </c>
      <c r="DS54" s="227" t="str">
        <f>IF([2]数据总览!DS54="","",[2]数据总览!DS54)</f>
        <v/>
      </c>
      <c r="DT54" s="227" t="str">
        <f>IF([2]数据总览!DT54="","",[2]数据总览!DT54)</f>
        <v/>
      </c>
      <c r="DU54" s="227" t="str">
        <f>IF([2]数据总览!DU54="","",[2]数据总览!DU54)</f>
        <v/>
      </c>
      <c r="DV54" s="227" t="str">
        <f>IF([2]数据总览!DV54="","",[2]数据总览!DV54)</f>
        <v/>
      </c>
      <c r="DW54" s="227" t="str">
        <f>IF([2]数据总览!DW54="","",[2]数据总览!DW54)</f>
        <v/>
      </c>
      <c r="DX54" s="227" t="str">
        <f>IF([2]数据总览!DX54="","",[2]数据总览!DX54)</f>
        <v/>
      </c>
      <c r="DY54" s="227" t="str">
        <f>IF([2]数据总览!DY54="","",[2]数据总览!DY54)</f>
        <v/>
      </c>
      <c r="DZ54" s="227" t="str">
        <f>IF([2]数据总览!DZ54="","",[2]数据总览!DZ54)</f>
        <v/>
      </c>
      <c r="EA54" s="227" t="str">
        <f>IF([2]数据总览!EA54="","",[2]数据总览!EA54)</f>
        <v/>
      </c>
      <c r="EB54" s="227" t="str">
        <f>IF([2]数据总览!EB54="","",[2]数据总览!EB54)</f>
        <v/>
      </c>
      <c r="EC54" s="227" t="str">
        <f>IF([2]数据总览!EC54="","",[2]数据总览!EC54)</f>
        <v/>
      </c>
      <c r="ED54" s="227" t="str">
        <f>IF([2]数据总览!ED54="","",[2]数据总览!ED54)</f>
        <v/>
      </c>
      <c r="EE54" s="227" t="str">
        <f>IF([2]数据总览!EE54="","",[2]数据总览!EE54)</f>
        <v/>
      </c>
      <c r="EF54" s="227" t="str">
        <f>IF([2]数据总览!EF54="","",[2]数据总览!EF54)</f>
        <v/>
      </c>
      <c r="EG54" s="227" t="str">
        <f>IF([2]数据总览!EG54="","",[2]数据总览!EG54)</f>
        <v/>
      </c>
      <c r="EH54" s="227" t="str">
        <f>IF([2]数据总览!EH54="","",[2]数据总览!EH54)</f>
        <v/>
      </c>
      <c r="EI54" s="227" t="str">
        <f>IF([2]数据总览!EI54="","",[2]数据总览!EI54)</f>
        <v/>
      </c>
      <c r="EJ54" s="227" t="str">
        <f>IF([2]数据总览!EJ54="","",[2]数据总览!EJ54)</f>
        <v/>
      </c>
      <c r="EK54" s="227" t="str">
        <f>IF([2]数据总览!EK54="","",[2]数据总览!EK54)</f>
        <v/>
      </c>
      <c r="EL54" s="227" t="str">
        <f>IF([2]数据总览!EL54="","",[2]数据总览!EL54)</f>
        <v/>
      </c>
      <c r="EM54" s="227" t="str">
        <f>IF([2]数据总览!EM54="","",[2]数据总览!EM54)</f>
        <v/>
      </c>
      <c r="EN54" s="227" t="str">
        <f>IF([2]数据总览!EN54="","",[2]数据总览!EN54)</f>
        <v/>
      </c>
      <c r="EO54" s="227" t="str">
        <f>IF([2]数据总览!EO54="","",[2]数据总览!EO54)</f>
        <v/>
      </c>
      <c r="EP54" s="227" t="str">
        <f>IF([2]数据总览!EP54="","",[2]数据总览!EP54)</f>
        <v/>
      </c>
      <c r="EQ54" s="227" t="str">
        <f>IF([2]数据总览!EQ54="","",[2]数据总览!EQ54)</f>
        <v/>
      </c>
      <c r="ER54" s="227" t="str">
        <f>IF([2]数据总览!ER54="","",[2]数据总览!ER54)</f>
        <v/>
      </c>
      <c r="ES54" s="227" t="str">
        <f>IF([2]数据总览!ES54="","",[2]数据总览!ES54)</f>
        <v/>
      </c>
      <c r="ET54" s="227" t="str">
        <f>IF([2]数据总览!ET54="","",[2]数据总览!ET54)</f>
        <v/>
      </c>
      <c r="EU54" s="227" t="str">
        <f>IF([2]数据总览!EU54="","",[2]数据总览!EU54)</f>
        <v/>
      </c>
      <c r="EV54" s="227" t="str">
        <f>IF([2]数据总览!EV54="","",[2]数据总览!EV54)</f>
        <v/>
      </c>
      <c r="EW54" s="227" t="str">
        <f>IF([2]数据总览!EW54="","",[2]数据总览!EW54)</f>
        <v/>
      </c>
      <c r="EX54" s="227" t="str">
        <f>IF([2]数据总览!EX54="","",[2]数据总览!EX54)</f>
        <v/>
      </c>
      <c r="EY54" s="227" t="str">
        <f>IF([2]数据总览!EY54="","",[2]数据总览!EY54)</f>
        <v/>
      </c>
      <c r="EZ54" s="227" t="str">
        <f>IF([2]数据总览!EZ54="","",[2]数据总览!EZ54)</f>
        <v/>
      </c>
      <c r="FA54" s="227" t="str">
        <f>IF([2]数据总览!FA54="","",[2]数据总览!FA54)</f>
        <v/>
      </c>
    </row>
    <row r="55" spans="1:157" ht="11.25">
      <c r="A55" s="227" t="str">
        <f>IF([2]数据总览!A55="","",[2]数据总览!A55)</f>
        <v/>
      </c>
      <c r="B55" s="227" t="str">
        <f>IF([2]数据总览!B55="","",[2]数据总览!B55)</f>
        <v/>
      </c>
      <c r="C55" s="227" t="str">
        <f>IF([2]数据总览!C55="","",[2]数据总览!C55)</f>
        <v/>
      </c>
      <c r="D55" s="227" t="str">
        <f>IF([2]数据总览!D55="","",[2]数据总览!D55)</f>
        <v>预估标准初始属性模型</v>
      </c>
      <c r="E55" s="227" t="str">
        <f>IF([2]数据总览!E55="","",[2]数据总览!E55)</f>
        <v/>
      </c>
      <c r="F55" s="227" t="str">
        <f>IF([2]数据总览!F55="","",[2]数据总览!F55)</f>
        <v/>
      </c>
      <c r="G55" s="227" t="str">
        <f>IF([2]数据总览!G55="","",[2]数据总览!G55)</f>
        <v/>
      </c>
      <c r="H55" s="227" t="str">
        <f>IF([2]数据总览!H55="","",[2]数据总览!H55)</f>
        <v/>
      </c>
      <c r="I55" s="227" t="str">
        <f>IF([2]数据总览!I55="","",[2]数据总览!I55)</f>
        <v/>
      </c>
      <c r="J55" s="227"/>
      <c r="K55" s="227">
        <f>IF([2]数据总览!K55="","",[2]数据总览!K55)</f>
        <v>8</v>
      </c>
      <c r="L55" s="227">
        <f>IF([2]数据总览!L55="","",[2]数据总览!L55)</f>
        <v>0.79705145587858928</v>
      </c>
      <c r="M55" s="227" t="str">
        <f>IF([2]数据总览!M55="","",[2]数据总览!M55)</f>
        <v/>
      </c>
      <c r="N55" s="227" t="str">
        <f>IF([2]数据总览!N55="","",[2]数据总览!N55)</f>
        <v/>
      </c>
      <c r="O55" s="227" t="str">
        <f>IF([2]数据总览!O55="","",[2]数据总览!O55)</f>
        <v/>
      </c>
      <c r="P55" s="227" t="str">
        <f>IF([2]数据总览!P55="","",[2]数据总览!P55)</f>
        <v>4星</v>
      </c>
      <c r="Q55" s="227" t="str">
        <f>IF([2]数据总览!Q55="","",[2]数据总览!Q55)</f>
        <v/>
      </c>
      <c r="R55" s="227">
        <f>IF([2]数据总览!R55="","",[2]数据总览!R55)</f>
        <v>0.76663836947033148</v>
      </c>
      <c r="S55" s="227">
        <f>IF([2]数据总览!S55="","",[2]数据总览!S55)</f>
        <v>0.74888108491843275</v>
      </c>
      <c r="T55" s="227">
        <f>IF([2]数据总览!T55="","",[2]数据总览!T55)</f>
        <v>0.7563266246009146</v>
      </c>
      <c r="U55" s="227">
        <f>IF([2]数据总览!U55="","",[2]数据总览!U55)</f>
        <v>0.75899538836690639</v>
      </c>
      <c r="V55" s="227" t="str">
        <f>IF([2]数据总览!V55="","",[2]数据总览!V55)</f>
        <v/>
      </c>
      <c r="W55" s="227" t="str">
        <f>IF([2]数据总览!W55="","",[2]数据总览!W55)</f>
        <v/>
      </c>
      <c r="X55" s="227" t="str">
        <f>IF([2]数据总览!X55="","",[2]数据总览!X55)</f>
        <v/>
      </c>
      <c r="Y55" s="227" t="str">
        <f>IF([2]数据总览!Y55="","",[2]数据总览!Y55)</f>
        <v/>
      </c>
      <c r="Z55" s="227" t="str">
        <f>IF([2]数据总览!Z55="","",[2]数据总览!Z55)</f>
        <v/>
      </c>
      <c r="AA55" s="227">
        <f>IF([2]数据总览!AA55="","",[2]数据总览!AA55)</f>
        <v>50</v>
      </c>
      <c r="AB55" s="227">
        <f>IF([2]数据总览!AB55="","",[2]数据总览!AB55)</f>
        <v>0</v>
      </c>
      <c r="AC55" s="227">
        <f>IF([2]数据总览!AC55="","",[2]数据总览!AC55)</f>
        <v>0.23726834831281737</v>
      </c>
      <c r="AD55" s="227">
        <f>IF([2]数据总览!AD55="","",[2]数据总览!AD55)</f>
        <v>0.39501083226384476</v>
      </c>
      <c r="AE55" s="227">
        <f>IF([2]数据总览!AE55="","",[2]数据总览!AE55)</f>
        <v>0.23970403793929132</v>
      </c>
      <c r="AF55" s="227">
        <f>IF([2]数据总览!AF55="","",[2]数据总览!AF55)</f>
        <v>0.14425476541283713</v>
      </c>
      <c r="AG55" s="227">
        <f>IF([2]数据总览!AG55="","",[2]数据总览!AG55)</f>
        <v>4.6585435391021793E-2</v>
      </c>
      <c r="AH55" s="227">
        <f>IF([2]数据总览!AH55="","",[2]数据总览!AH55)</f>
        <v>0.41775846542125228</v>
      </c>
      <c r="AI55" s="227">
        <f>IF([2]数据总览!AI55="","",[2]数据总览!AI55)</f>
        <v>0.41775846542125228</v>
      </c>
      <c r="AJ55" s="227" t="str">
        <f>IF([2]数据总览!AJ55="","",[2]数据总览!AJ55)</f>
        <v/>
      </c>
      <c r="AK55" s="227" t="str">
        <f>IF([2]数据总览!AK55="","",[2]数据总览!AK55)</f>
        <v/>
      </c>
      <c r="AL55" s="227" t="str">
        <f>IF([2]数据总览!AL55="","",[2]数据总览!AL55)</f>
        <v/>
      </c>
      <c r="AM55" s="227">
        <f>IF([2]数据总览!AM55="","",[2]数据总览!AM55)</f>
        <v>0</v>
      </c>
      <c r="AN55" s="227">
        <f>IF([2]数据总览!AN55="","",[2]数据总览!AN55)</f>
        <v>0.5</v>
      </c>
      <c r="AO55" s="227">
        <f>IF([2]数据总览!AO55="","",[2]数据总览!AO55)</f>
        <v>0.5</v>
      </c>
      <c r="AP55" s="227">
        <f>IF([2]数据总览!AP55="","",[2]数据总览!AP55)</f>
        <v>0.5</v>
      </c>
      <c r="AQ55" s="227">
        <f>IF([2]数据总览!AQ55="","",[2]数据总览!AQ55)</f>
        <v>0</v>
      </c>
      <c r="AR55" s="227">
        <f>IF([2]数据总览!AR55="","",[2]数据总览!AR55)</f>
        <v>0.5</v>
      </c>
      <c r="AS55" s="227">
        <f>IF([2]数据总览!AS55="","",[2]数据总览!AS55)</f>
        <v>0.5</v>
      </c>
      <c r="AT55" s="227">
        <f>IF([2]数据总览!AT55="","",[2]数据总览!AT55)</f>
        <v>0.5</v>
      </c>
      <c r="AU55" s="227" t="str">
        <f>IF([2]数据总览!AU55="","",[2]数据总览!AU55)</f>
        <v/>
      </c>
      <c r="AV55" s="227">
        <f>IF([2]数据总览!AV55="","",[2]数据总览!AV55)</f>
        <v>0.60667225546381132</v>
      </c>
      <c r="AW55" s="227">
        <f>IF([2]数据总览!AW55="","",[2]数据总览!AW55)</f>
        <v>0.37658887617118508</v>
      </c>
      <c r="AX55" s="227">
        <f>IF([2]数据总览!AX55="","",[2]数据总览!AX55)</f>
        <v>0.35117821432544266</v>
      </c>
      <c r="AY55" s="227">
        <f>IF([2]数据总览!AY55="","",[2]数据总览!AY55)</f>
        <v>0.34916843397121022</v>
      </c>
      <c r="AZ55" s="227">
        <f>IF([2]数据总览!AZ55="","",[2]数据总览!AZ55)</f>
        <v>0.61196106351745794</v>
      </c>
      <c r="BA55" s="227">
        <f>IF([2]数据总览!BA55="","",[2]数据总览!BA55)</f>
        <v>0.3792877917856376</v>
      </c>
      <c r="BB55" s="227">
        <f>IF([2]数据总览!BB55="","",[2]数据总览!BB55)</f>
        <v>0.34134824945237457</v>
      </c>
      <c r="BC55" s="227">
        <f>IF([2]数据总览!BC55="","",[2]数据总览!BC55)</f>
        <v>0.35180838920817403</v>
      </c>
      <c r="BD55" s="227" t="str">
        <f>IF([2]数据总览!BD55="","",[2]数据总览!BD55)</f>
        <v/>
      </c>
      <c r="BE55" s="227">
        <f>IF([2]数据总览!BE55="","",[2]数据总览!BE55)</f>
        <v>1.4149838087457722</v>
      </c>
      <c r="BF55" s="227">
        <f>IF([2]数据总览!BF55="","",[2]数据总览!BF55)</f>
        <v>0.75148629963530078</v>
      </c>
      <c r="BG55" s="227">
        <f>IF([2]数据总览!BG55="","",[2]数据总览!BG55)</f>
        <v>0.77556719372522476</v>
      </c>
      <c r="BH55" s="227">
        <f>IF([2]数据总览!BH55="","",[2]数据总览!BH55)</f>
        <v>0.77995648450999444</v>
      </c>
      <c r="BI55" s="227">
        <f>IF([2]数据总览!BI55="","",[2]数据总览!BI55)</f>
        <v>0.63592495870699817</v>
      </c>
      <c r="BJ55" s="227">
        <f>IF([2]数据总览!BJ55="","",[2]数据总览!BJ55)</f>
        <v>0.74995555445695072</v>
      </c>
      <c r="BK55" s="227">
        <f>IF([2]数据总览!BK55="","",[2]数据总览!BK55)</f>
        <v>0.78240221644677899</v>
      </c>
      <c r="BL55" s="227">
        <f>IF([2]数据总览!BL55="","",[2]数据总览!BL55)</f>
        <v>0.77819776375607563</v>
      </c>
      <c r="BM55" s="227" t="str">
        <f>IF([2]数据总览!BM55="","",[2]数据总览!BM55)</f>
        <v/>
      </c>
      <c r="BN55" s="227">
        <f>IF([2]数据总览!BN55="","",[2]数据总览!BN55)</f>
        <v>240</v>
      </c>
      <c r="BO55" s="227">
        <f>IF([2]数据总览!BO55="","",[2]数据总览!BO55)</f>
        <v>183.05559640492382</v>
      </c>
      <c r="BP55" s="227">
        <f>IF([2]数据总览!BP55="","",[2]数据总览!BP55)</f>
        <v>145.19740025667724</v>
      </c>
      <c r="BQ55" s="227">
        <f>IF([2]数据总览!BQ55="","",[2]数据总览!BQ55)</f>
        <v>182.47103089457011</v>
      </c>
      <c r="BR55" s="227" t="str">
        <f>IF([2]数据总览!BR55="","",[2]数据总览!BR55)</f>
        <v/>
      </c>
      <c r="BS55" s="227">
        <f>IF([2]数据总览!BS55="","",[2]数据总览!BS55)</f>
        <v>3.2521369586913531</v>
      </c>
      <c r="BT55" s="227">
        <f>IF([2]数据总览!BT55="","",[2]数据总览!BT55)</f>
        <v>1.7869578715391212</v>
      </c>
      <c r="BU55" s="227">
        <f>IF([2]数据总览!BU55="","",[2]数据总览!BU55)</f>
        <v>1.3109149383007419</v>
      </c>
      <c r="BV55" s="227">
        <f>IF([2]数据总览!BV55="","",[2]数据总览!BV55)</f>
        <v>1.5489364049199317</v>
      </c>
      <c r="BW55" s="227" t="str">
        <f>IF([2]数据总览!BW55="","",[2]数据总览!BW55)</f>
        <v/>
      </c>
      <c r="BX55" s="227" t="str">
        <f>IF([2]数据总览!BX55="","",[2]数据总览!BX55)</f>
        <v/>
      </c>
      <c r="BY55" s="227" t="str">
        <f>IF([2]数据总览!BY55="","",[2]数据总览!BY55)</f>
        <v/>
      </c>
      <c r="BZ55" s="227" t="str">
        <f>IF([2]数据总览!BZ55="","",[2]数据总览!BZ55)</f>
        <v/>
      </c>
      <c r="CA55" s="227" t="str">
        <f>IF([2]数据总览!CA55="","",[2]数据总览!CA55)</f>
        <v/>
      </c>
      <c r="CB55" s="227" t="str">
        <f>IF([2]数据总览!CB55="","",[2]数据总览!CB55)</f>
        <v/>
      </c>
      <c r="CC55" s="227" t="str">
        <f>IF([2]数据总览!CC55="","",[2]数据总览!CC55)</f>
        <v/>
      </c>
      <c r="CD55" s="227" t="str">
        <f>IF([2]数据总览!CD55="","",[2]数据总览!CD55)</f>
        <v/>
      </c>
      <c r="CE55" s="227" t="str">
        <f>IF([2]数据总览!CE55="","",[2]数据总览!CE55)</f>
        <v/>
      </c>
      <c r="CF55" s="227" t="str">
        <f>IF([2]数据总览!CF55="","",[2]数据总览!CF55)</f>
        <v/>
      </c>
      <c r="CG55" s="227" t="str">
        <f>IF([2]数据总览!CG55="","",[2]数据总览!CG55)</f>
        <v/>
      </c>
      <c r="CH55" s="227" t="str">
        <f>IF([2]数据总览!CH55="","",[2]数据总览!CH55)</f>
        <v/>
      </c>
      <c r="CI55" s="227" t="str">
        <f>IF([2]数据总览!CI55="","",[2]数据总览!CI55)</f>
        <v/>
      </c>
      <c r="CJ55" s="227" t="str">
        <f>IF([2]数据总览!CJ55="","",[2]数据总览!CJ55)</f>
        <v/>
      </c>
      <c r="CK55" s="227" t="str">
        <f>IF([2]数据总览!CK55="","",[2]数据总览!CK55)</f>
        <v/>
      </c>
      <c r="CL55" s="227" t="str">
        <f>IF([2]数据总览!CL55="","",[2]数据总览!CL55)</f>
        <v/>
      </c>
      <c r="CM55" s="227" t="str">
        <f>IF([2]数据总览!CM55="","",[2]数据总览!CM55)</f>
        <v/>
      </c>
      <c r="CN55" s="227" t="str">
        <f>IF([2]数据总览!CN55="","",[2]数据总览!CN55)</f>
        <v/>
      </c>
      <c r="CO55" s="227" t="str">
        <f>IF([2]数据总览!CO55="","",[2]数据总览!CO55)</f>
        <v/>
      </c>
      <c r="CP55" s="227" t="str">
        <f>IF([2]数据总览!CP55="","",[2]数据总览!CP55)</f>
        <v/>
      </c>
      <c r="CQ55" s="227" t="str">
        <f>IF([2]数据总览!CQ55="","",[2]数据总览!CQ55)</f>
        <v/>
      </c>
      <c r="CR55" s="227" t="str">
        <f>IF([2]数据总览!CR55="","",[2]数据总览!CR55)</f>
        <v/>
      </c>
      <c r="CS55" s="227" t="str">
        <f>IF([2]数据总览!CS55="","",[2]数据总览!CS55)</f>
        <v/>
      </c>
      <c r="CT55" s="227" t="str">
        <f>IF([2]数据总览!CT55="","",[2]数据总览!CT55)</f>
        <v/>
      </c>
      <c r="CU55" s="227" t="str">
        <f>IF([2]数据总览!CU55="","",[2]数据总览!CU55)</f>
        <v/>
      </c>
      <c r="CV55" s="227" t="str">
        <f>IF([2]数据总览!CV55="","",[2]数据总览!CV55)</f>
        <v>远程器械</v>
      </c>
      <c r="CW55" s="227">
        <f>IF([2]数据总览!CW55="","",[2]数据总览!CW55)</f>
        <v>0.9</v>
      </c>
      <c r="CX55" s="227">
        <f>IF([2]数据总览!CX55="","",[2]数据总览!CX55)</f>
        <v>1</v>
      </c>
      <c r="CY55" s="227">
        <f>IF([2]数据总览!CY55="","",[2]数据总览!CY55)</f>
        <v>0.6725274725274728</v>
      </c>
      <c r="CZ55" s="227">
        <f>IF([2]数据总览!CZ55="","",[2]数据总览!CZ55)</f>
        <v>1.1215238095238098</v>
      </c>
      <c r="DA55" s="227" t="str">
        <f>IF([2]数据总览!DA55="","",[2]数据总览!DA55)</f>
        <v/>
      </c>
      <c r="DB55" s="227" t="str">
        <f>IF([2]数据总览!DB55="","",[2]数据总览!DB55)</f>
        <v/>
      </c>
      <c r="DC55" s="227" t="str">
        <f>IF([2]数据总览!DC55="","",[2]数据总览!DC55)</f>
        <v/>
      </c>
      <c r="DD55" s="227" t="str">
        <f>IF([2]数据总览!DD55="","",[2]数据总览!DD55)</f>
        <v/>
      </c>
      <c r="DE55" s="227" t="str">
        <f>IF([2]数据总览!DE55="","",[2]数据总览!DE55)</f>
        <v/>
      </c>
      <c r="DF55" s="227" t="str">
        <f>IF([2]数据总览!DF55="","",[2]数据总览!DF55)</f>
        <v/>
      </c>
      <c r="DG55" s="227" t="str">
        <f>IF([2]数据总览!DG55="","",[2]数据总览!DG55)</f>
        <v/>
      </c>
      <c r="DH55" s="227" t="str">
        <f>IF([2]数据总览!DH55="","",[2]数据总览!DH55)</f>
        <v/>
      </c>
      <c r="DI55" s="227" t="str">
        <f>IF([2]数据总览!DI55="","",[2]数据总览!DI55)</f>
        <v/>
      </c>
      <c r="DJ55" s="227" t="str">
        <f>IF([2]数据总览!DJ55="","",[2]数据总览!DJ55)</f>
        <v/>
      </c>
      <c r="DK55" s="227" t="str">
        <f>IF([2]数据总览!DK55="","",[2]数据总览!DK55)</f>
        <v/>
      </c>
      <c r="DL55" s="227" t="str">
        <f>IF([2]数据总览!DL55="","",[2]数据总览!DL55)</f>
        <v/>
      </c>
      <c r="DM55" s="227" t="str">
        <f>IF([2]数据总览!DM55="","",[2]数据总览!DM55)</f>
        <v/>
      </c>
      <c r="DN55" s="227" t="str">
        <f>IF([2]数据总览!DN55="","",[2]数据总览!DN55)</f>
        <v/>
      </c>
      <c r="DO55" s="227" t="str">
        <f>IF([2]数据总览!DO55="","",[2]数据总览!DO55)</f>
        <v/>
      </c>
      <c r="DP55" s="227" t="str">
        <f>IF([2]数据总览!DP55="","",[2]数据总览!DP55)</f>
        <v/>
      </c>
      <c r="DQ55" s="227" t="str">
        <f>IF([2]数据总览!DQ55="","",[2]数据总览!DQ55)</f>
        <v/>
      </c>
      <c r="DR55" s="227" t="str">
        <f>IF([2]数据总览!DR55="","",[2]数据总览!DR55)</f>
        <v/>
      </c>
      <c r="DS55" s="227" t="str">
        <f>IF([2]数据总览!DS55="","",[2]数据总览!DS55)</f>
        <v/>
      </c>
      <c r="DT55" s="227" t="str">
        <f>IF([2]数据总览!DT55="","",[2]数据总览!DT55)</f>
        <v/>
      </c>
      <c r="DU55" s="227" t="str">
        <f>IF([2]数据总览!DU55="","",[2]数据总览!DU55)</f>
        <v/>
      </c>
      <c r="DV55" s="227" t="str">
        <f>IF([2]数据总览!DV55="","",[2]数据总览!DV55)</f>
        <v/>
      </c>
      <c r="DW55" s="227" t="str">
        <f>IF([2]数据总览!DW55="","",[2]数据总览!DW55)</f>
        <v/>
      </c>
      <c r="DX55" s="227" t="str">
        <f>IF([2]数据总览!DX55="","",[2]数据总览!DX55)</f>
        <v/>
      </c>
      <c r="DY55" s="227" t="str">
        <f>IF([2]数据总览!DY55="","",[2]数据总览!DY55)</f>
        <v/>
      </c>
      <c r="DZ55" s="227" t="str">
        <f>IF([2]数据总览!DZ55="","",[2]数据总览!DZ55)</f>
        <v/>
      </c>
      <c r="EA55" s="227" t="str">
        <f>IF([2]数据总览!EA55="","",[2]数据总览!EA55)</f>
        <v/>
      </c>
      <c r="EB55" s="227" t="str">
        <f>IF([2]数据总览!EB55="","",[2]数据总览!EB55)</f>
        <v/>
      </c>
      <c r="EC55" s="227" t="str">
        <f>IF([2]数据总览!EC55="","",[2]数据总览!EC55)</f>
        <v/>
      </c>
      <c r="ED55" s="227" t="str">
        <f>IF([2]数据总览!ED55="","",[2]数据总览!ED55)</f>
        <v/>
      </c>
      <c r="EE55" s="227" t="str">
        <f>IF([2]数据总览!EE55="","",[2]数据总览!EE55)</f>
        <v/>
      </c>
      <c r="EF55" s="227" t="str">
        <f>IF([2]数据总览!EF55="","",[2]数据总览!EF55)</f>
        <v/>
      </c>
      <c r="EG55" s="227" t="str">
        <f>IF([2]数据总览!EG55="","",[2]数据总览!EG55)</f>
        <v/>
      </c>
      <c r="EH55" s="227" t="str">
        <f>IF([2]数据总览!EH55="","",[2]数据总览!EH55)</f>
        <v/>
      </c>
      <c r="EI55" s="227" t="str">
        <f>IF([2]数据总览!EI55="","",[2]数据总览!EI55)</f>
        <v/>
      </c>
      <c r="EJ55" s="227" t="str">
        <f>IF([2]数据总览!EJ55="","",[2]数据总览!EJ55)</f>
        <v/>
      </c>
      <c r="EK55" s="227" t="str">
        <f>IF([2]数据总览!EK55="","",[2]数据总览!EK55)</f>
        <v/>
      </c>
      <c r="EL55" s="227" t="str">
        <f>IF([2]数据总览!EL55="","",[2]数据总览!EL55)</f>
        <v/>
      </c>
      <c r="EM55" s="227" t="str">
        <f>IF([2]数据总览!EM55="","",[2]数据总览!EM55)</f>
        <v/>
      </c>
      <c r="EN55" s="227" t="str">
        <f>IF([2]数据总览!EN55="","",[2]数据总览!EN55)</f>
        <v/>
      </c>
      <c r="EO55" s="227" t="str">
        <f>IF([2]数据总览!EO55="","",[2]数据总览!EO55)</f>
        <v/>
      </c>
      <c r="EP55" s="227" t="str">
        <f>IF([2]数据总览!EP55="","",[2]数据总览!EP55)</f>
        <v/>
      </c>
      <c r="EQ55" s="227" t="str">
        <f>IF([2]数据总览!EQ55="","",[2]数据总览!EQ55)</f>
        <v/>
      </c>
      <c r="ER55" s="227" t="str">
        <f>IF([2]数据总览!ER55="","",[2]数据总览!ER55)</f>
        <v/>
      </c>
      <c r="ES55" s="227" t="str">
        <f>IF([2]数据总览!ES55="","",[2]数据总览!ES55)</f>
        <v/>
      </c>
      <c r="ET55" s="227" t="str">
        <f>IF([2]数据总览!ET55="","",[2]数据总览!ET55)</f>
        <v/>
      </c>
      <c r="EU55" s="227" t="str">
        <f>IF([2]数据总览!EU55="","",[2]数据总览!EU55)</f>
        <v/>
      </c>
      <c r="EV55" s="227" t="str">
        <f>IF([2]数据总览!EV55="","",[2]数据总览!EV55)</f>
        <v/>
      </c>
      <c r="EW55" s="227" t="str">
        <f>IF([2]数据总览!EW55="","",[2]数据总览!EW55)</f>
        <v/>
      </c>
      <c r="EX55" s="227" t="str">
        <f>IF([2]数据总览!EX55="","",[2]数据总览!EX55)</f>
        <v/>
      </c>
      <c r="EY55" s="227" t="str">
        <f>IF([2]数据总览!EY55="","",[2]数据总览!EY55)</f>
        <v/>
      </c>
      <c r="EZ55" s="227" t="str">
        <f>IF([2]数据总览!EZ55="","",[2]数据总览!EZ55)</f>
        <v/>
      </c>
      <c r="FA55" s="227" t="str">
        <f>IF([2]数据总览!FA55="","",[2]数据总览!FA55)</f>
        <v/>
      </c>
    </row>
    <row r="56" spans="1:157" ht="11.25">
      <c r="A56" s="227" t="str">
        <f>IF([2]数据总览!A56="","",[2]数据总览!A56)</f>
        <v/>
      </c>
      <c r="B56" s="227" t="str">
        <f>IF([2]数据总览!B56="","",[2]数据总览!B56)</f>
        <v/>
      </c>
      <c r="C56" s="227" t="str">
        <f>IF([2]数据总览!C56="","",[2]数据总览!C56)</f>
        <v/>
      </c>
      <c r="D56" s="227" t="str">
        <f>IF([2]数据总览!D56="","",[2]数据总览!D56)</f>
        <v/>
      </c>
      <c r="E56" s="227" t="str">
        <f>IF([2]数据总览!E56="","",[2]数据总览!E56)</f>
        <v/>
      </c>
      <c r="F56" s="227" t="str">
        <f>IF([2]数据总览!F56="","",[2]数据总览!F56)</f>
        <v/>
      </c>
      <c r="G56" s="227" t="str">
        <f>IF([2]数据总览!G56="","",[2]数据总览!G56)</f>
        <v/>
      </c>
      <c r="H56" s="227" t="str">
        <f>IF([2]数据总览!H56="","",[2]数据总览!H56)</f>
        <v/>
      </c>
      <c r="I56" s="227" t="str">
        <f>IF([2]数据总览!I56="","",[2]数据总览!I56)</f>
        <v/>
      </c>
      <c r="J56" s="227"/>
      <c r="K56" s="227">
        <f>IF([2]数据总览!K56="","",[2]数据总览!K56)</f>
        <v>8.5</v>
      </c>
      <c r="L56" s="227">
        <f>IF([2]数据总览!L56="","",[2]数据总览!L56)</f>
        <v>0.79705145587858928</v>
      </c>
      <c r="M56" s="227" t="str">
        <f>IF([2]数据总览!M56="","",[2]数据总览!M56)</f>
        <v/>
      </c>
      <c r="N56" s="227" t="str">
        <f>IF([2]数据总览!N56="","",[2]数据总览!N56)</f>
        <v/>
      </c>
      <c r="O56" s="227" t="str">
        <f>IF([2]数据总览!O56="","",[2]数据总览!O56)</f>
        <v/>
      </c>
      <c r="P56" s="227" t="str">
        <f>IF([2]数据总览!P56="","",[2]数据总览!P56)</f>
        <v>5星</v>
      </c>
      <c r="Q56" s="227" t="str">
        <f>IF([2]数据总览!Q56="","",[2]数据总览!Q56)</f>
        <v/>
      </c>
      <c r="R56" s="227">
        <f>IF([2]数据总览!R56="","",[2]数据总览!R56)</f>
        <v>0.84444728516530887</v>
      </c>
      <c r="S56" s="227">
        <f>IF([2]数据总览!S56="","",[2]数据总览!S56)</f>
        <v>0.8354650741416646</v>
      </c>
      <c r="T56" s="227">
        <f>IF([2]数据总览!T56="","",[2]数据总览!T56)</f>
        <v>0.84048020576213811</v>
      </c>
      <c r="U56" s="227">
        <f>IF([2]数据总览!U56="","",[2]数据总览!U56)</f>
        <v>0.84242444602675559</v>
      </c>
      <c r="V56" s="227" t="str">
        <f>IF([2]数据总览!V56="","",[2]数据总览!V56)</f>
        <v/>
      </c>
      <c r="W56" s="227" t="str">
        <f>IF([2]数据总览!W56="","",[2]数据总览!W56)</f>
        <v/>
      </c>
      <c r="X56" s="227" t="str">
        <f>IF([2]数据总览!X56="","",[2]数据总览!X56)</f>
        <v/>
      </c>
      <c r="Y56" s="227" t="str">
        <f>IF([2]数据总览!Y56="","",[2]数据总览!Y56)</f>
        <v/>
      </c>
      <c r="Z56" s="227" t="str">
        <f>IF([2]数据总览!Z56="","",[2]数据总览!Z56)</f>
        <v/>
      </c>
      <c r="AA56" s="227">
        <f>IF([2]数据总览!AA56="","",[2]数据总览!AA56)</f>
        <v>51</v>
      </c>
      <c r="AB56" s="227">
        <f>IF([2]数据总览!AB56="","",[2]数据总览!AB56)</f>
        <v>0</v>
      </c>
      <c r="AC56" s="227">
        <f>IF([2]数据总览!AC56="","",[2]数据总览!AC56)</f>
        <v>0.22721351237095844</v>
      </c>
      <c r="AD56" s="227">
        <f>IF([2]数据总览!AD56="","",[2]数据总览!AD56)</f>
        <v>0.38131785228380854</v>
      </c>
      <c r="AE56" s="227">
        <f>IF([2]数据总览!AE56="","",[2]数据总览!AE56)</f>
        <v>0.22739738401061119</v>
      </c>
      <c r="AF56" s="227">
        <f>IF([2]数据总览!AF56="","",[2]数据总览!AF56)</f>
        <v>0.13925518725431082</v>
      </c>
      <c r="AG56" s="227">
        <f>IF([2]数据总览!AG56="","",[2]数据总览!AG56)</f>
        <v>3.4016890463698088E-2</v>
      </c>
      <c r="AH56" s="227">
        <f>IF([2]数据总览!AH56="","",[2]数据总览!AH56)</f>
        <v>0.39776183474091259</v>
      </c>
      <c r="AI56" s="227">
        <f>IF([2]数据总览!AI56="","",[2]数据总览!AI56)</f>
        <v>0.39776183474091259</v>
      </c>
      <c r="AJ56" s="227" t="str">
        <f>IF([2]数据总览!AJ56="","",[2]数据总览!AJ56)</f>
        <v/>
      </c>
      <c r="AK56" s="227" t="str">
        <f>IF([2]数据总览!AK56="","",[2]数据总览!AK56)</f>
        <v/>
      </c>
      <c r="AL56" s="227" t="str">
        <f>IF([2]数据总览!AL56="","",[2]数据总览!AL56)</f>
        <v/>
      </c>
      <c r="AM56" s="227">
        <f>IF([2]数据总览!AM56="","",[2]数据总览!AM56)</f>
        <v>0</v>
      </c>
      <c r="AN56" s="227">
        <f>IF([2]数据总览!AN56="","",[2]数据总览!AN56)</f>
        <v>0.5</v>
      </c>
      <c r="AO56" s="227">
        <f>IF([2]数据总览!AO56="","",[2]数据总览!AO56)</f>
        <v>0.5</v>
      </c>
      <c r="AP56" s="227">
        <f>IF([2]数据总览!AP56="","",[2]数据总览!AP56)</f>
        <v>0.5</v>
      </c>
      <c r="AQ56" s="227">
        <f>IF([2]数据总览!AQ56="","",[2]数据总览!AQ56)</f>
        <v>0</v>
      </c>
      <c r="AR56" s="227">
        <f>IF([2]数据总览!AR56="","",[2]数据总览!AR56)</f>
        <v>0.5</v>
      </c>
      <c r="AS56" s="227">
        <f>IF([2]数据总览!AS56="","",[2]数据总览!AS56)</f>
        <v>0.5</v>
      </c>
      <c r="AT56" s="227">
        <f>IF([2]数据总览!AT56="","",[2]数据总览!AT56)</f>
        <v>0.5</v>
      </c>
      <c r="AU56" s="227" t="str">
        <f>IF([2]数据总览!AU56="","",[2]数据总览!AU56)</f>
        <v/>
      </c>
      <c r="AV56" s="227">
        <f>IF([2]数据总览!AV56="","",[2]数据总览!AV56)</f>
        <v>0.60667225546381132</v>
      </c>
      <c r="AW56" s="227">
        <f>IF([2]数据总览!AW56="","",[2]数据总览!AW56)</f>
        <v>0.37012240889005538</v>
      </c>
      <c r="AX56" s="227">
        <f>IF([2]数据总览!AX56="","",[2]数据总览!AX56)</f>
        <v>0.34293182001990324</v>
      </c>
      <c r="AY56" s="227">
        <f>IF([2]数据总览!AY56="","",[2]数据总览!AY56)</f>
        <v>0.34177769365071009</v>
      </c>
      <c r="AZ56" s="227">
        <f>IF([2]数据总览!AZ56="","",[2]数据总览!AZ56)</f>
        <v>0.61196106351745794</v>
      </c>
      <c r="BA56" s="227">
        <f>IF([2]数据总览!BA56="","",[2]数据总览!BA56)</f>
        <v>0.37287574979940213</v>
      </c>
      <c r="BB56" s="227">
        <f>IF([2]数据总览!BB56="","",[2]数据总览!BB56)</f>
        <v>0.33286735946026647</v>
      </c>
      <c r="BC56" s="227">
        <f>IF([2]数据总览!BC56="","",[2]数据总览!BC56)</f>
        <v>0.34447472782693905</v>
      </c>
      <c r="BD56" s="227" t="str">
        <f>IF([2]数据总览!BD56="","",[2]数据总览!BD56)</f>
        <v/>
      </c>
      <c r="BE56" s="227">
        <f>IF([2]数据总览!BE56="","",[2]数据总览!BE56)</f>
        <v>1.4380384647872042</v>
      </c>
      <c r="BF56" s="227">
        <f>IF([2]数据总览!BF56="","",[2]数据总览!BF56)</f>
        <v>0.75967913624230554</v>
      </c>
      <c r="BG56" s="227">
        <f>IF([2]数据总览!BG56="","",[2]数据总览!BG56)</f>
        <v>0.78371024046161364</v>
      </c>
      <c r="BH56" s="227">
        <f>IF([2]数据总览!BH56="","",[2]数据总览!BH56)</f>
        <v>0.78779877389871866</v>
      </c>
      <c r="BI56" s="227">
        <f>IF([2]数据总览!BI56="","",[2]数据总览!BI56)</f>
        <v>0.64632710274394101</v>
      </c>
      <c r="BJ56" s="227">
        <f>IF([2]数据总览!BJ56="","",[2]数据总览!BJ56)</f>
        <v>0.7581776682240664</v>
      </c>
      <c r="BK56" s="227">
        <f>IF([2]数据总览!BK56="","",[2]数据总览!BK56)</f>
        <v>0.79043256505984194</v>
      </c>
      <c r="BL56" s="227">
        <f>IF([2]数据总览!BL56="","",[2]数据总览!BL56)</f>
        <v>0.78607084621644552</v>
      </c>
      <c r="BM56" s="227" t="str">
        <f>IF([2]数据总览!BM56="","",[2]数据总览!BM56)</f>
        <v/>
      </c>
      <c r="BN56" s="227">
        <f>IF([2]数据总览!BN56="","",[2]数据总览!BN56)</f>
        <v>240</v>
      </c>
      <c r="BO56" s="227">
        <f>IF([2]数据总览!BO56="","",[2]数据总览!BO56)</f>
        <v>185.46875703096995</v>
      </c>
      <c r="BP56" s="227">
        <f>IF([2]数据总览!BP56="","",[2]数据总览!BP56)</f>
        <v>148.48371545188593</v>
      </c>
      <c r="BQ56" s="227">
        <f>IF([2]数据总览!BQ56="","",[2]数据总览!BQ56)</f>
        <v>185.4246278374533</v>
      </c>
      <c r="BR56" s="227" t="str">
        <f>IF([2]数据总览!BR56="","",[2]数据总览!BR56)</f>
        <v/>
      </c>
      <c r="BS56" s="227">
        <f>IF([2]数据总览!BS56="","",[2]数据总览!BS56)</f>
        <v>3.2176995617147668</v>
      </c>
      <c r="BT56" s="227">
        <f>IF([2]数据总览!BT56="","",[2]数据总览!BT56)</f>
        <v>1.7589166894948107</v>
      </c>
      <c r="BU56" s="227">
        <f>IF([2]数据总览!BU56="","",[2]数据总览!BU56)</f>
        <v>1.2660315143888734</v>
      </c>
      <c r="BV56" s="227">
        <f>IF([2]数据总览!BV56="","",[2]数据总览!BV56)</f>
        <v>1.5124741019418422</v>
      </c>
      <c r="BW56" s="227" t="str">
        <f>IF([2]数据总览!BW56="","",[2]数据总览!BW56)</f>
        <v/>
      </c>
      <c r="BX56" s="227" t="str">
        <f>IF([2]数据总览!BX56="","",[2]数据总览!BX56)</f>
        <v/>
      </c>
      <c r="BY56" s="227" t="str">
        <f>IF([2]数据总览!BY56="","",[2]数据总览!BY56)</f>
        <v/>
      </c>
      <c r="BZ56" s="227" t="str">
        <f>IF([2]数据总览!BZ56="","",[2]数据总览!BZ56)</f>
        <v/>
      </c>
      <c r="CA56" s="227" t="str">
        <f>IF([2]数据总览!CA56="","",[2]数据总览!CA56)</f>
        <v/>
      </c>
      <c r="CB56" s="227" t="str">
        <f>IF([2]数据总览!CB56="","",[2]数据总览!CB56)</f>
        <v/>
      </c>
      <c r="CC56" s="227" t="str">
        <f>IF([2]数据总览!CC56="","",[2]数据总览!CC56)</f>
        <v/>
      </c>
      <c r="CD56" s="227" t="str">
        <f>IF([2]数据总览!CD56="","",[2]数据总览!CD56)</f>
        <v/>
      </c>
      <c r="CE56" s="227" t="str">
        <f>IF([2]数据总览!CE56="","",[2]数据总览!CE56)</f>
        <v/>
      </c>
      <c r="CF56" s="227" t="str">
        <f>IF([2]数据总览!CF56="","",[2]数据总览!CF56)</f>
        <v/>
      </c>
      <c r="CG56" s="227" t="str">
        <f>IF([2]数据总览!CG56="","",[2]数据总览!CG56)</f>
        <v/>
      </c>
      <c r="CH56" s="227" t="str">
        <f>IF([2]数据总览!CH56="","",[2]数据总览!CH56)</f>
        <v/>
      </c>
      <c r="CI56" s="227" t="str">
        <f>IF([2]数据总览!CI56="","",[2]数据总览!CI56)</f>
        <v/>
      </c>
      <c r="CJ56" s="227" t="str">
        <f>IF([2]数据总览!CJ56="","",[2]数据总览!CJ56)</f>
        <v/>
      </c>
      <c r="CK56" s="227" t="str">
        <f>IF([2]数据总览!CK56="","",[2]数据总览!CK56)</f>
        <v/>
      </c>
      <c r="CL56" s="227" t="str">
        <f>IF([2]数据总览!CL56="","",[2]数据总览!CL56)</f>
        <v/>
      </c>
      <c r="CM56" s="227" t="str">
        <f>IF([2]数据总览!CM56="","",[2]数据总览!CM56)</f>
        <v/>
      </c>
      <c r="CN56" s="227" t="str">
        <f>IF([2]数据总览!CN56="","",[2]数据总览!CN56)</f>
        <v/>
      </c>
      <c r="CO56" s="227" t="str">
        <f>IF([2]数据总览!CO56="","",[2]数据总览!CO56)</f>
        <v/>
      </c>
      <c r="CP56" s="227" t="str">
        <f>IF([2]数据总览!CP56="","",[2]数据总览!CP56)</f>
        <v/>
      </c>
      <c r="CQ56" s="227" t="str">
        <f>IF([2]数据总览!CQ56="","",[2]数据总览!CQ56)</f>
        <v/>
      </c>
      <c r="CR56" s="227" t="str">
        <f>IF([2]数据总览!CR56="","",[2]数据总览!CR56)</f>
        <v/>
      </c>
      <c r="CS56" s="227" t="str">
        <f>IF([2]数据总览!CS56="","",[2]数据总览!CS56)</f>
        <v/>
      </c>
      <c r="CT56" s="227" t="str">
        <f>IF([2]数据总览!CT56="","",[2]数据总览!CT56)</f>
        <v/>
      </c>
      <c r="CU56" s="227" t="str">
        <f>IF([2]数据总览!CU56="","",[2]数据总览!CU56)</f>
        <v/>
      </c>
      <c r="CV56" s="227" t="str">
        <f>IF([2]数据总览!CV56="","",[2]数据总览!CV56)</f>
        <v/>
      </c>
      <c r="CW56" s="227" t="str">
        <f>IF([2]数据总览!CW56="","",[2]数据总览!CW56)</f>
        <v/>
      </c>
      <c r="CX56" s="227" t="str">
        <f>IF([2]数据总览!CX56="","",[2]数据总览!CX56)</f>
        <v/>
      </c>
      <c r="CY56" s="227" t="str">
        <f>IF([2]数据总览!CY56="","",[2]数据总览!CY56)</f>
        <v/>
      </c>
      <c r="CZ56" s="227" t="str">
        <f>IF([2]数据总览!CZ56="","",[2]数据总览!CZ56)</f>
        <v/>
      </c>
      <c r="DA56" s="227" t="str">
        <f>IF([2]数据总览!DA56="","",[2]数据总览!DA56)</f>
        <v/>
      </c>
      <c r="DB56" s="227" t="str">
        <f>IF([2]数据总览!DB56="","",[2]数据总览!DB56)</f>
        <v/>
      </c>
      <c r="DC56" s="227" t="str">
        <f>IF([2]数据总览!DC56="","",[2]数据总览!DC56)</f>
        <v/>
      </c>
      <c r="DD56" s="227" t="str">
        <f>IF([2]数据总览!DD56="","",[2]数据总览!DD56)</f>
        <v/>
      </c>
      <c r="DE56" s="227" t="str">
        <f>IF([2]数据总览!DE56="","",[2]数据总览!DE56)</f>
        <v/>
      </c>
      <c r="DF56" s="227" t="str">
        <f>IF([2]数据总览!DF56="","",[2]数据总览!DF56)</f>
        <v/>
      </c>
      <c r="DG56" s="227" t="str">
        <f>IF([2]数据总览!DG56="","",[2]数据总览!DG56)</f>
        <v/>
      </c>
      <c r="DH56" s="227" t="str">
        <f>IF([2]数据总览!DH56="","",[2]数据总览!DH56)</f>
        <v/>
      </c>
      <c r="DI56" s="227" t="str">
        <f>IF([2]数据总览!DI56="","",[2]数据总览!DI56)</f>
        <v/>
      </c>
      <c r="DJ56" s="227" t="str">
        <f>IF([2]数据总览!DJ56="","",[2]数据总览!DJ56)</f>
        <v/>
      </c>
      <c r="DK56" s="227" t="str">
        <f>IF([2]数据总览!DK56="","",[2]数据总览!DK56)</f>
        <v/>
      </c>
      <c r="DL56" s="227" t="str">
        <f>IF([2]数据总览!DL56="","",[2]数据总览!DL56)</f>
        <v/>
      </c>
      <c r="DM56" s="227" t="str">
        <f>IF([2]数据总览!DM56="","",[2]数据总览!DM56)</f>
        <v/>
      </c>
      <c r="DN56" s="227" t="str">
        <f>IF([2]数据总览!DN56="","",[2]数据总览!DN56)</f>
        <v/>
      </c>
      <c r="DO56" s="227" t="str">
        <f>IF([2]数据总览!DO56="","",[2]数据总览!DO56)</f>
        <v/>
      </c>
      <c r="DP56" s="227" t="str">
        <f>IF([2]数据总览!DP56="","",[2]数据总览!DP56)</f>
        <v/>
      </c>
      <c r="DQ56" s="227" t="str">
        <f>IF([2]数据总览!DQ56="","",[2]数据总览!DQ56)</f>
        <v/>
      </c>
      <c r="DR56" s="227" t="str">
        <f>IF([2]数据总览!DR56="","",[2]数据总览!DR56)</f>
        <v/>
      </c>
      <c r="DS56" s="227" t="str">
        <f>IF([2]数据总览!DS56="","",[2]数据总览!DS56)</f>
        <v/>
      </c>
      <c r="DT56" s="227" t="str">
        <f>IF([2]数据总览!DT56="","",[2]数据总览!DT56)</f>
        <v/>
      </c>
      <c r="DU56" s="227" t="str">
        <f>IF([2]数据总览!DU56="","",[2]数据总览!DU56)</f>
        <v/>
      </c>
      <c r="DV56" s="227" t="str">
        <f>IF([2]数据总览!DV56="","",[2]数据总览!DV56)</f>
        <v/>
      </c>
      <c r="DW56" s="227" t="str">
        <f>IF([2]数据总览!DW56="","",[2]数据总览!DW56)</f>
        <v/>
      </c>
      <c r="DX56" s="227" t="str">
        <f>IF([2]数据总览!DX56="","",[2]数据总览!DX56)</f>
        <v/>
      </c>
      <c r="DY56" s="227" t="str">
        <f>IF([2]数据总览!DY56="","",[2]数据总览!DY56)</f>
        <v/>
      </c>
      <c r="DZ56" s="227" t="str">
        <f>IF([2]数据总览!DZ56="","",[2]数据总览!DZ56)</f>
        <v/>
      </c>
      <c r="EA56" s="227" t="str">
        <f>IF([2]数据总览!EA56="","",[2]数据总览!EA56)</f>
        <v/>
      </c>
      <c r="EB56" s="227" t="str">
        <f>IF([2]数据总览!EB56="","",[2]数据总览!EB56)</f>
        <v/>
      </c>
      <c r="EC56" s="227" t="str">
        <f>IF([2]数据总览!EC56="","",[2]数据总览!EC56)</f>
        <v/>
      </c>
      <c r="ED56" s="227" t="str">
        <f>IF([2]数据总览!ED56="","",[2]数据总览!ED56)</f>
        <v/>
      </c>
      <c r="EE56" s="227" t="str">
        <f>IF([2]数据总览!EE56="","",[2]数据总览!EE56)</f>
        <v/>
      </c>
      <c r="EF56" s="227" t="str">
        <f>IF([2]数据总览!EF56="","",[2]数据总览!EF56)</f>
        <v/>
      </c>
      <c r="EG56" s="227" t="str">
        <f>IF([2]数据总览!EG56="","",[2]数据总览!EG56)</f>
        <v/>
      </c>
      <c r="EH56" s="227" t="str">
        <f>IF([2]数据总览!EH56="","",[2]数据总览!EH56)</f>
        <v/>
      </c>
      <c r="EI56" s="227" t="str">
        <f>IF([2]数据总览!EI56="","",[2]数据总览!EI56)</f>
        <v/>
      </c>
      <c r="EJ56" s="227" t="str">
        <f>IF([2]数据总览!EJ56="","",[2]数据总览!EJ56)</f>
        <v/>
      </c>
      <c r="EK56" s="227" t="str">
        <f>IF([2]数据总览!EK56="","",[2]数据总览!EK56)</f>
        <v/>
      </c>
      <c r="EL56" s="227" t="str">
        <f>IF([2]数据总览!EL56="","",[2]数据总览!EL56)</f>
        <v/>
      </c>
      <c r="EM56" s="227" t="str">
        <f>IF([2]数据总览!EM56="","",[2]数据总览!EM56)</f>
        <v/>
      </c>
      <c r="EN56" s="227" t="str">
        <f>IF([2]数据总览!EN56="","",[2]数据总览!EN56)</f>
        <v/>
      </c>
      <c r="EO56" s="227" t="str">
        <f>IF([2]数据总览!EO56="","",[2]数据总览!EO56)</f>
        <v/>
      </c>
      <c r="EP56" s="227" t="str">
        <f>IF([2]数据总览!EP56="","",[2]数据总览!EP56)</f>
        <v/>
      </c>
      <c r="EQ56" s="227" t="str">
        <f>IF([2]数据总览!EQ56="","",[2]数据总览!EQ56)</f>
        <v/>
      </c>
      <c r="ER56" s="227" t="str">
        <f>IF([2]数据总览!ER56="","",[2]数据总览!ER56)</f>
        <v/>
      </c>
      <c r="ES56" s="227" t="str">
        <f>IF([2]数据总览!ES56="","",[2]数据总览!ES56)</f>
        <v/>
      </c>
      <c r="ET56" s="227" t="str">
        <f>IF([2]数据总览!ET56="","",[2]数据总览!ET56)</f>
        <v/>
      </c>
      <c r="EU56" s="227" t="str">
        <f>IF([2]数据总览!EU56="","",[2]数据总览!EU56)</f>
        <v/>
      </c>
      <c r="EV56" s="227" t="str">
        <f>IF([2]数据总览!EV56="","",[2]数据总览!EV56)</f>
        <v/>
      </c>
      <c r="EW56" s="227" t="str">
        <f>IF([2]数据总览!EW56="","",[2]数据总览!EW56)</f>
        <v/>
      </c>
      <c r="EX56" s="227" t="str">
        <f>IF([2]数据总览!EX56="","",[2]数据总览!EX56)</f>
        <v/>
      </c>
      <c r="EY56" s="227" t="str">
        <f>IF([2]数据总览!EY56="","",[2]数据总览!EY56)</f>
        <v/>
      </c>
      <c r="EZ56" s="227" t="str">
        <f>IF([2]数据总览!EZ56="","",[2]数据总览!EZ56)</f>
        <v/>
      </c>
      <c r="FA56" s="227" t="str">
        <f>IF([2]数据总览!FA56="","",[2]数据总览!FA56)</f>
        <v/>
      </c>
    </row>
    <row r="57" spans="1:157" ht="11.25">
      <c r="A57" s="227" t="str">
        <f>IF([2]数据总览!A57="","",[2]数据总览!A57)</f>
        <v/>
      </c>
      <c r="B57" s="227" t="str">
        <f>IF([2]数据总览!B57="","",[2]数据总览!B57)</f>
        <v/>
      </c>
      <c r="C57" s="227" t="str">
        <f>IF([2]数据总览!C57="","",[2]数据总览!C57)</f>
        <v/>
      </c>
      <c r="D57" s="227" t="str">
        <f>IF([2]数据总览!D57="","",[2]数据总览!D57)</f>
        <v>将领对应基础加成（影响辅助技能计算）</v>
      </c>
      <c r="E57" s="227" t="str">
        <f>IF([2]数据总览!E57="","",[2]数据总览!E57)</f>
        <v/>
      </c>
      <c r="F57" s="227" t="str">
        <f>IF([2]数据总览!F57="","",[2]数据总览!F57)</f>
        <v/>
      </c>
      <c r="G57" s="227" t="str">
        <f>IF([2]数据总览!G57="","",[2]数据总览!G57)</f>
        <v/>
      </c>
      <c r="H57" s="227" t="str">
        <f>IF([2]数据总览!H57="","",[2]数据总览!H57)</f>
        <v/>
      </c>
      <c r="I57" s="227" t="str">
        <f>IF([2]数据总览!I57="","",[2]数据总览!I57)</f>
        <v/>
      </c>
      <c r="J57" s="227"/>
      <c r="K57" s="227">
        <f>IF([2]数据总览!K57="","",[2]数据总览!K57)</f>
        <v>9</v>
      </c>
      <c r="L57" s="227">
        <f>IF([2]数据总览!L57="","",[2]数据总览!L57)</f>
        <v>0.79705145587858928</v>
      </c>
      <c r="M57" s="227" t="str">
        <f>IF([2]数据总览!M57="","",[2]数据总览!M57)</f>
        <v/>
      </c>
      <c r="N57" s="227" t="str">
        <f>IF([2]数据总览!N57="","",[2]数据总览!N57)</f>
        <v/>
      </c>
      <c r="O57" s="227" t="str">
        <f>IF([2]数据总览!O57="","",[2]数据总览!O57)</f>
        <v/>
      </c>
      <c r="P57" s="227" t="str">
        <f>IF([2]数据总览!P57="","",[2]数据总览!P57)</f>
        <v>6星</v>
      </c>
      <c r="Q57" s="227" t="str">
        <f>IF([2]数据总览!Q57="","",[2]数据总览!Q57)</f>
        <v/>
      </c>
      <c r="R57" s="227">
        <f>IF([2]数据总览!R57="","",[2]数据总览!R57)</f>
        <v>0.92317701308254008</v>
      </c>
      <c r="S57" s="227">
        <f>IF([2]数据总览!S57="","",[2]数据总览!S57)</f>
        <v>0.91907104143595919</v>
      </c>
      <c r="T57" s="227">
        <f>IF([2]数据总览!T57="","",[2]数据总览!T57)</f>
        <v>0.92159772010791807</v>
      </c>
      <c r="U57" s="227">
        <f>IF([2]数据总览!U57="","",[2]数据总览!U57)</f>
        <v>0.92263896848379312</v>
      </c>
      <c r="V57" s="227" t="str">
        <f>IF([2]数据总览!V57="","",[2]数据总览!V57)</f>
        <v/>
      </c>
      <c r="W57" s="227" t="str">
        <f>IF([2]数据总览!W57="","",[2]数据总览!W57)</f>
        <v/>
      </c>
      <c r="X57" s="227" t="str">
        <f>IF([2]数据总览!X57="","",[2]数据总览!X57)</f>
        <v/>
      </c>
      <c r="Y57" s="227" t="str">
        <f>IF([2]数据总览!Y57="","",[2]数据总览!Y57)</f>
        <v/>
      </c>
      <c r="Z57" s="227" t="str">
        <f>IF([2]数据总览!Z57="","",[2]数据总览!Z57)</f>
        <v/>
      </c>
      <c r="AA57" s="227">
        <f>IF([2]数据总览!AA57="","",[2]数据总览!AA57)</f>
        <v>52</v>
      </c>
      <c r="AB57" s="227">
        <f>IF([2]数据总览!AB57="","",[2]数据总览!AB57)</f>
        <v>0</v>
      </c>
      <c r="AC57" s="227">
        <f>IF([2]数据总览!AC57="","",[2]数据总览!AC57)</f>
        <v>0.21722229059164827</v>
      </c>
      <c r="AD57" s="227">
        <f>IF([2]数据总览!AD57="","",[2]数据总览!AD57)</f>
        <v>0.36788047459673301</v>
      </c>
      <c r="AE57" s="227">
        <f>IF([2]数据总览!AE57="","",[2]数据总览!AE57)</f>
        <v>0.21537700178562588</v>
      </c>
      <c r="AF57" s="227">
        <f>IF([2]数据总览!AF57="","",[2]数据总览!AF57)</f>
        <v>0.13437190697541054</v>
      </c>
      <c r="AG57" s="227">
        <f>IF([2]数据总览!AG57="","",[2]数据总览!AG57)</f>
        <v>2.1527863239560401E-2</v>
      </c>
      <c r="AH57" s="227">
        <f>IF([2]数据总览!AH57="","",[2]数据总览!AH57)</f>
        <v>0.37874211160110383</v>
      </c>
      <c r="AI57" s="227">
        <f>IF([2]数据总览!AI57="","",[2]数据总览!AI57)</f>
        <v>0.37874211160110383</v>
      </c>
      <c r="AJ57" s="227" t="str">
        <f>IF([2]数据总览!AJ57="","",[2]数据总览!AJ57)</f>
        <v/>
      </c>
      <c r="AK57" s="227" t="str">
        <f>IF([2]数据总览!AK57="","",[2]数据总览!AK57)</f>
        <v/>
      </c>
      <c r="AL57" s="227" t="str">
        <f>IF([2]数据总览!AL57="","",[2]数据总览!AL57)</f>
        <v/>
      </c>
      <c r="AM57" s="227">
        <f>IF([2]数据总览!AM57="","",[2]数据总览!AM57)</f>
        <v>0</v>
      </c>
      <c r="AN57" s="227">
        <f>IF([2]数据总览!AN57="","",[2]数据总览!AN57)</f>
        <v>0.5</v>
      </c>
      <c r="AO57" s="227">
        <f>IF([2]数据总览!AO57="","",[2]数据总览!AO57)</f>
        <v>0.5</v>
      </c>
      <c r="AP57" s="227">
        <f>IF([2]数据总览!AP57="","",[2]数据总览!AP57)</f>
        <v>0.5</v>
      </c>
      <c r="AQ57" s="227">
        <f>IF([2]数据总览!AQ57="","",[2]数据总览!AQ57)</f>
        <v>0</v>
      </c>
      <c r="AR57" s="227">
        <f>IF([2]数据总览!AR57="","",[2]数据总览!AR57)</f>
        <v>0.5</v>
      </c>
      <c r="AS57" s="227">
        <f>IF([2]数据总览!AS57="","",[2]数据总览!AS57)</f>
        <v>0.5</v>
      </c>
      <c r="AT57" s="227">
        <f>IF([2]数据总览!AT57="","",[2]数据总览!AT57)</f>
        <v>0.5</v>
      </c>
      <c r="AU57" s="227" t="str">
        <f>IF([2]数据总览!AU57="","",[2]数据总览!AU57)</f>
        <v/>
      </c>
      <c r="AV57" s="227">
        <f>IF([2]数据总览!AV57="","",[2]数据总览!AV57)</f>
        <v>0.60667225546381132</v>
      </c>
      <c r="AW57" s="227">
        <f>IF([2]数据总览!AW57="","",[2]数据总览!AW57)</f>
        <v>0.36375687644387744</v>
      </c>
      <c r="AX57" s="227">
        <f>IF([2]数据总览!AX57="","",[2]数据总览!AX57)</f>
        <v>0.33496506664011721</v>
      </c>
      <c r="AY57" s="227">
        <f>IF([2]数据总览!AY57="","",[2]数据总览!AY57)</f>
        <v>0.33460730792013227</v>
      </c>
      <c r="AZ57" s="227">
        <f>IF([2]数据总览!AZ57="","",[2]数据总览!AZ57)</f>
        <v>0.61196106351745794</v>
      </c>
      <c r="BA57" s="227">
        <f>IF([2]数据总览!BA57="","",[2]数据总览!BA57)</f>
        <v>0.36656494458709943</v>
      </c>
      <c r="BB57" s="227">
        <f>IF([2]数据总览!BB57="","",[2]数据总览!BB57)</f>
        <v>0.32466958811360064</v>
      </c>
      <c r="BC57" s="227">
        <f>IF([2]数据总览!BC57="","",[2]数据总览!BC57)</f>
        <v>0.33736080069377988</v>
      </c>
      <c r="BD57" s="227" t="str">
        <f>IF([2]数据总览!BD57="","",[2]数据总览!BD57)</f>
        <v/>
      </c>
      <c r="BE57" s="227">
        <f>IF([2]数据总览!BE57="","",[2]数据总览!BE57)</f>
        <v>1.461093120828636</v>
      </c>
      <c r="BF57" s="227">
        <f>IF([2]数据总览!BF57="","",[2]数据总览!BF57)</f>
        <v>0.76773106874300534</v>
      </c>
      <c r="BG57" s="227">
        <f>IF([2]数据总览!BG57="","",[2]数据总览!BG57)</f>
        <v>0.79166411360336453</v>
      </c>
      <c r="BH57" s="227">
        <f>IF([2]数据总览!BH57="","",[2]数据总览!BH57)</f>
        <v>0.79547653458655743</v>
      </c>
      <c r="BI57" s="227">
        <f>IF([2]数据总览!BI57="","",[2]数据总览!BI57)</f>
        <v>0.65672924678088396</v>
      </c>
      <c r="BJ57" s="227">
        <f>IF([2]数据总览!BJ57="","",[2]数据总览!BJ57)</f>
        <v>0.76626062529234718</v>
      </c>
      <c r="BK57" s="227">
        <f>IF([2]数据总览!BK57="","",[2]数据总览!BK57)</f>
        <v>0.79826514432156126</v>
      </c>
      <c r="BL57" s="227">
        <f>IF([2]数据总览!BL57="","",[2]数据总览!BL57)</f>
        <v>0.79378133754773661</v>
      </c>
      <c r="BM57" s="227" t="str">
        <f>IF([2]数据总览!BM57="","",[2]数据总览!BM57)</f>
        <v/>
      </c>
      <c r="BN57" s="227">
        <f>IF([2]数据总览!BN57="","",[2]数据总览!BN57)</f>
        <v>240</v>
      </c>
      <c r="BO57" s="227">
        <f>IF([2]数据总览!BO57="","",[2]数据总览!BO57)</f>
        <v>187.8666502580044</v>
      </c>
      <c r="BP57" s="227">
        <f>IF([2]数据总览!BP57="","",[2]数据总览!BP57)</f>
        <v>151.70868609678408</v>
      </c>
      <c r="BQ57" s="227">
        <f>IF([2]数据总览!BQ57="","",[2]数据总览!BQ57)</f>
        <v>188.30951957144978</v>
      </c>
      <c r="BR57" s="227" t="str">
        <f>IF([2]数据总览!BR57="","",[2]数据总览!BR57)</f>
        <v/>
      </c>
      <c r="BS57" s="227">
        <f>IF([2]数据总览!BS57="","",[2]数据总览!BS57)</f>
        <v>3.1838679136467234</v>
      </c>
      <c r="BT57" s="227">
        <f>IF([2]数据总览!BT57="","",[2]数据总览!BT57)</f>
        <v>1.7313412330627829</v>
      </c>
      <c r="BU57" s="227">
        <f>IF([2]数据总览!BU57="","",[2]数据总览!BU57)</f>
        <v>1.2224928708683991</v>
      </c>
      <c r="BV57" s="227">
        <f>IF([2]数据总览!BV57="","",[2]数据总览!BV57)</f>
        <v>1.476917051965591</v>
      </c>
      <c r="BW57" s="227" t="str">
        <f>IF([2]数据总览!BW57="","",[2]数据总览!BW57)</f>
        <v/>
      </c>
      <c r="BX57" s="227" t="str">
        <f>IF([2]数据总览!BX57="","",[2]数据总览!BX57)</f>
        <v/>
      </c>
      <c r="BY57" s="227" t="str">
        <f>IF([2]数据总览!BY57="","",[2]数据总览!BY57)</f>
        <v/>
      </c>
      <c r="BZ57" s="227" t="str">
        <f>IF([2]数据总览!BZ57="","",[2]数据总览!BZ57)</f>
        <v/>
      </c>
      <c r="CA57" s="227" t="str">
        <f>IF([2]数据总览!CA57="","",[2]数据总览!CA57)</f>
        <v/>
      </c>
      <c r="CB57" s="227" t="str">
        <f>IF([2]数据总览!CB57="","",[2]数据总览!CB57)</f>
        <v/>
      </c>
      <c r="CC57" s="227" t="str">
        <f>IF([2]数据总览!CC57="","",[2]数据总览!CC57)</f>
        <v/>
      </c>
      <c r="CD57" s="227" t="str">
        <f>IF([2]数据总览!CD57="","",[2]数据总览!CD57)</f>
        <v/>
      </c>
      <c r="CE57" s="227" t="str">
        <f>IF([2]数据总览!CE57="","",[2]数据总览!CE57)</f>
        <v/>
      </c>
      <c r="CF57" s="227" t="str">
        <f>IF([2]数据总览!CF57="","",[2]数据总览!CF57)</f>
        <v/>
      </c>
      <c r="CG57" s="227" t="str">
        <f>IF([2]数据总览!CG57="","",[2]数据总览!CG57)</f>
        <v/>
      </c>
      <c r="CH57" s="227" t="str">
        <f>IF([2]数据总览!CH57="","",[2]数据总览!CH57)</f>
        <v/>
      </c>
      <c r="CI57" s="227" t="str">
        <f>IF([2]数据总览!CI57="","",[2]数据总览!CI57)</f>
        <v/>
      </c>
      <c r="CJ57" s="227" t="str">
        <f>IF([2]数据总览!CJ57="","",[2]数据总览!CJ57)</f>
        <v/>
      </c>
      <c r="CK57" s="227" t="str">
        <f>IF([2]数据总览!CK57="","",[2]数据总览!CK57)</f>
        <v/>
      </c>
      <c r="CL57" s="227" t="str">
        <f>IF([2]数据总览!CL57="","",[2]数据总览!CL57)</f>
        <v/>
      </c>
      <c r="CM57" s="227" t="str">
        <f>IF([2]数据总览!CM57="","",[2]数据总览!CM57)</f>
        <v/>
      </c>
      <c r="CN57" s="227" t="str">
        <f>IF([2]数据总览!CN57="","",[2]数据总览!CN57)</f>
        <v/>
      </c>
      <c r="CO57" s="227" t="str">
        <f>IF([2]数据总览!CO57="","",[2]数据总览!CO57)</f>
        <v/>
      </c>
      <c r="CP57" s="227" t="str">
        <f>IF([2]数据总览!CP57="","",[2]数据总览!CP57)</f>
        <v/>
      </c>
      <c r="CQ57" s="227" t="str">
        <f>IF([2]数据总览!CQ57="","",[2]数据总览!CQ57)</f>
        <v/>
      </c>
      <c r="CR57" s="227" t="str">
        <f>IF([2]数据总览!CR57="","",[2]数据总览!CR57)</f>
        <v/>
      </c>
      <c r="CS57" s="227" t="str">
        <f>IF([2]数据总览!CS57="","",[2]数据总览!CS57)</f>
        <v/>
      </c>
      <c r="CT57" s="227" t="str">
        <f>IF([2]数据总览!CT57="","",[2]数据总览!CT57)</f>
        <v/>
      </c>
      <c r="CU57" s="227" t="str">
        <f>IF([2]数据总览!CU57="","",[2]数据总览!CU57)</f>
        <v/>
      </c>
      <c r="CV57" s="227" t="str">
        <f>IF([2]数据总览!CV57="","",[2]数据总览!CV57)</f>
        <v/>
      </c>
      <c r="CW57" s="227" t="str">
        <f>IF([2]数据总览!CW57="","",[2]数据总览!CW57)</f>
        <v/>
      </c>
      <c r="CX57" s="227" t="str">
        <f>IF([2]数据总览!CX57="","",[2]数据总览!CX57)</f>
        <v/>
      </c>
      <c r="CY57" s="227" t="str">
        <f>IF([2]数据总览!CY57="","",[2]数据总览!CY57)</f>
        <v/>
      </c>
      <c r="CZ57" s="227" t="str">
        <f>IF([2]数据总览!CZ57="","",[2]数据总览!CZ57)</f>
        <v/>
      </c>
      <c r="DA57" s="227" t="str">
        <f>IF([2]数据总览!DA57="","",[2]数据总览!DA57)</f>
        <v/>
      </c>
      <c r="DB57" s="227" t="str">
        <f>IF([2]数据总览!DB57="","",[2]数据总览!DB57)</f>
        <v/>
      </c>
      <c r="DC57" s="227" t="str">
        <f>IF([2]数据总览!DC57="","",[2]数据总览!DC57)</f>
        <v/>
      </c>
      <c r="DD57" s="227" t="str">
        <f>IF([2]数据总览!DD57="","",[2]数据总览!DD57)</f>
        <v/>
      </c>
      <c r="DE57" s="227" t="str">
        <f>IF([2]数据总览!DE57="","",[2]数据总览!DE57)</f>
        <v/>
      </c>
      <c r="DF57" s="227" t="str">
        <f>IF([2]数据总览!DF57="","",[2]数据总览!DF57)</f>
        <v/>
      </c>
      <c r="DG57" s="227" t="str">
        <f>IF([2]数据总览!DG57="","",[2]数据总览!DG57)</f>
        <v/>
      </c>
      <c r="DH57" s="227" t="str">
        <f>IF([2]数据总览!DH57="","",[2]数据总览!DH57)</f>
        <v/>
      </c>
      <c r="DI57" s="227" t="str">
        <f>IF([2]数据总览!DI57="","",[2]数据总览!DI57)</f>
        <v/>
      </c>
      <c r="DJ57" s="227" t="str">
        <f>IF([2]数据总览!DJ57="","",[2]数据总览!DJ57)</f>
        <v/>
      </c>
      <c r="DK57" s="227" t="str">
        <f>IF([2]数据总览!DK57="","",[2]数据总览!DK57)</f>
        <v/>
      </c>
      <c r="DL57" s="227" t="str">
        <f>IF([2]数据总览!DL57="","",[2]数据总览!DL57)</f>
        <v/>
      </c>
      <c r="DM57" s="227" t="str">
        <f>IF([2]数据总览!DM57="","",[2]数据总览!DM57)</f>
        <v/>
      </c>
      <c r="DN57" s="227" t="str">
        <f>IF([2]数据总览!DN57="","",[2]数据总览!DN57)</f>
        <v/>
      </c>
      <c r="DO57" s="227" t="str">
        <f>IF([2]数据总览!DO57="","",[2]数据总览!DO57)</f>
        <v/>
      </c>
      <c r="DP57" s="227" t="str">
        <f>IF([2]数据总览!DP57="","",[2]数据总览!DP57)</f>
        <v/>
      </c>
      <c r="DQ57" s="227" t="str">
        <f>IF([2]数据总览!DQ57="","",[2]数据总览!DQ57)</f>
        <v/>
      </c>
      <c r="DR57" s="227" t="str">
        <f>IF([2]数据总览!DR57="","",[2]数据总览!DR57)</f>
        <v/>
      </c>
      <c r="DS57" s="227" t="str">
        <f>IF([2]数据总览!DS57="","",[2]数据总览!DS57)</f>
        <v/>
      </c>
      <c r="DT57" s="227" t="str">
        <f>IF([2]数据总览!DT57="","",[2]数据总览!DT57)</f>
        <v/>
      </c>
      <c r="DU57" s="227" t="str">
        <f>IF([2]数据总览!DU57="","",[2]数据总览!DU57)</f>
        <v/>
      </c>
      <c r="DV57" s="227" t="str">
        <f>IF([2]数据总览!DV57="","",[2]数据总览!DV57)</f>
        <v/>
      </c>
      <c r="DW57" s="227" t="str">
        <f>IF([2]数据总览!DW57="","",[2]数据总览!DW57)</f>
        <v/>
      </c>
      <c r="DX57" s="227" t="str">
        <f>IF([2]数据总览!DX57="","",[2]数据总览!DX57)</f>
        <v/>
      </c>
      <c r="DY57" s="227" t="str">
        <f>IF([2]数据总览!DY57="","",[2]数据总览!DY57)</f>
        <v/>
      </c>
      <c r="DZ57" s="227" t="str">
        <f>IF([2]数据总览!DZ57="","",[2]数据总览!DZ57)</f>
        <v/>
      </c>
      <c r="EA57" s="227" t="str">
        <f>IF([2]数据总览!EA57="","",[2]数据总览!EA57)</f>
        <v/>
      </c>
      <c r="EB57" s="227" t="str">
        <f>IF([2]数据总览!EB57="","",[2]数据总览!EB57)</f>
        <v/>
      </c>
      <c r="EC57" s="227" t="str">
        <f>IF([2]数据总览!EC57="","",[2]数据总览!EC57)</f>
        <v/>
      </c>
      <c r="ED57" s="227" t="str">
        <f>IF([2]数据总览!ED57="","",[2]数据总览!ED57)</f>
        <v/>
      </c>
      <c r="EE57" s="227" t="str">
        <f>IF([2]数据总览!EE57="","",[2]数据总览!EE57)</f>
        <v/>
      </c>
      <c r="EF57" s="227" t="str">
        <f>IF([2]数据总览!EF57="","",[2]数据总览!EF57)</f>
        <v/>
      </c>
      <c r="EG57" s="227" t="str">
        <f>IF([2]数据总览!EG57="","",[2]数据总览!EG57)</f>
        <v/>
      </c>
      <c r="EH57" s="227" t="str">
        <f>IF([2]数据总览!EH57="","",[2]数据总览!EH57)</f>
        <v/>
      </c>
      <c r="EI57" s="227" t="str">
        <f>IF([2]数据总览!EI57="","",[2]数据总览!EI57)</f>
        <v/>
      </c>
      <c r="EJ57" s="227" t="str">
        <f>IF([2]数据总览!EJ57="","",[2]数据总览!EJ57)</f>
        <v/>
      </c>
      <c r="EK57" s="227" t="str">
        <f>IF([2]数据总览!EK57="","",[2]数据总览!EK57)</f>
        <v/>
      </c>
      <c r="EL57" s="227" t="str">
        <f>IF([2]数据总览!EL57="","",[2]数据总览!EL57)</f>
        <v/>
      </c>
      <c r="EM57" s="227" t="str">
        <f>IF([2]数据总览!EM57="","",[2]数据总览!EM57)</f>
        <v/>
      </c>
      <c r="EN57" s="227" t="str">
        <f>IF([2]数据总览!EN57="","",[2]数据总览!EN57)</f>
        <v/>
      </c>
      <c r="EO57" s="227" t="str">
        <f>IF([2]数据总览!EO57="","",[2]数据总览!EO57)</f>
        <v/>
      </c>
      <c r="EP57" s="227" t="str">
        <f>IF([2]数据总览!EP57="","",[2]数据总览!EP57)</f>
        <v/>
      </c>
      <c r="EQ57" s="227" t="str">
        <f>IF([2]数据总览!EQ57="","",[2]数据总览!EQ57)</f>
        <v/>
      </c>
      <c r="ER57" s="227" t="str">
        <f>IF([2]数据总览!ER57="","",[2]数据总览!ER57)</f>
        <v/>
      </c>
      <c r="ES57" s="227" t="str">
        <f>IF([2]数据总览!ES57="","",[2]数据总览!ES57)</f>
        <v/>
      </c>
      <c r="ET57" s="227" t="str">
        <f>IF([2]数据总览!ET57="","",[2]数据总览!ET57)</f>
        <v/>
      </c>
      <c r="EU57" s="227" t="str">
        <f>IF([2]数据总览!EU57="","",[2]数据总览!EU57)</f>
        <v/>
      </c>
      <c r="EV57" s="227" t="str">
        <f>IF([2]数据总览!EV57="","",[2]数据总览!EV57)</f>
        <v/>
      </c>
      <c r="EW57" s="227" t="str">
        <f>IF([2]数据总览!EW57="","",[2]数据总览!EW57)</f>
        <v/>
      </c>
      <c r="EX57" s="227" t="str">
        <f>IF([2]数据总览!EX57="","",[2]数据总览!EX57)</f>
        <v/>
      </c>
      <c r="EY57" s="227" t="str">
        <f>IF([2]数据总览!EY57="","",[2]数据总览!EY57)</f>
        <v/>
      </c>
      <c r="EZ57" s="227" t="str">
        <f>IF([2]数据总览!EZ57="","",[2]数据总览!EZ57)</f>
        <v/>
      </c>
      <c r="FA57" s="227" t="str">
        <f>IF([2]数据总览!FA57="","",[2]数据总览!FA57)</f>
        <v/>
      </c>
    </row>
    <row r="58" spans="1:157" ht="11.25">
      <c r="A58" s="227" t="str">
        <f>IF([2]数据总览!A58="","",[2]数据总览!A58)</f>
        <v/>
      </c>
      <c r="B58" s="227" t="str">
        <f>IF([2]数据总览!B58="","",[2]数据总览!B58)</f>
        <v/>
      </c>
      <c r="C58" s="227" t="str">
        <f>IF([2]数据总览!C58="","",[2]数据总览!C58)</f>
        <v/>
      </c>
      <c r="D58" s="227">
        <f>IF([2]数据总览!D58="","",[2]数据总览!D58)</f>
        <v>90</v>
      </c>
      <c r="E58" s="227">
        <f>IF([2]数据总览!E58="","",[2]数据总览!E58)</f>
        <v>100</v>
      </c>
      <c r="F58" s="227">
        <f>IF([2]数据总览!F58="","",[2]数据总览!F58)</f>
        <v>110</v>
      </c>
      <c r="G58" s="227">
        <f>IF([2]数据总览!G58="","",[2]数据总览!G58)</f>
        <v>120</v>
      </c>
      <c r="H58" s="227">
        <f>IF([2]数据总览!H58="","",[2]数据总览!H58)</f>
        <v>125</v>
      </c>
      <c r="I58" s="227">
        <f>IF([2]数据总览!I58="","",[2]数据总览!I58)</f>
        <v>130</v>
      </c>
      <c r="J58" s="227">
        <f>IF([2]数据总览!J58="","",[2]数据总览!J58)</f>
        <v>140</v>
      </c>
      <c r="K58" s="227" t="str">
        <f>IF([2]数据总览!K58="","",[2]数据总览!K58)</f>
        <v>眩晕修正系数</v>
      </c>
      <c r="L58" s="227" t="str">
        <f>IF([2]数据总览!L58="","",[2]数据总览!L58)</f>
        <v/>
      </c>
      <c r="M58" s="227" t="str">
        <f>IF([2]数据总览!M58="","",[2]数据总览!M58)</f>
        <v/>
      </c>
      <c r="N58" s="227" t="str">
        <f>IF([2]数据总览!N58="","",[2]数据总览!N58)</f>
        <v/>
      </c>
      <c r="O58" s="227" t="str">
        <f>IF([2]数据总览!O58="","",[2]数据总览!O58)</f>
        <v>当前满星</v>
      </c>
      <c r="P58" s="227" t="str">
        <f>IF([2]数据总览!P58="","",[2]数据总览!P58)</f>
        <v>7星</v>
      </c>
      <c r="Q58" s="227" t="str">
        <f>IF([2]数据总览!Q58="","",[2]数据总览!Q58)</f>
        <v/>
      </c>
      <c r="R58" s="227">
        <f>IF([2]数据总览!R58="","",[2]数据总览!R58)</f>
        <v>1</v>
      </c>
      <c r="S58" s="227">
        <f>IF([2]数据总览!S58="","",[2]数据总览!S58)</f>
        <v>1</v>
      </c>
      <c r="T58" s="227">
        <f>IF([2]数据总览!T58="","",[2]数据总览!T58)</f>
        <v>1</v>
      </c>
      <c r="U58" s="227">
        <f>IF([2]数据总览!U58="","",[2]数据总览!U58)</f>
        <v>1</v>
      </c>
      <c r="V58" s="227" t="str">
        <f>IF([2]数据总览!V58="","",[2]数据总览!V58)</f>
        <v/>
      </c>
      <c r="W58" s="227" t="str">
        <f>IF([2]数据总览!W58="","",[2]数据总览!W58)</f>
        <v/>
      </c>
      <c r="X58" s="227" t="str">
        <f>IF([2]数据总览!X58="","",[2]数据总览!X58)</f>
        <v/>
      </c>
      <c r="Y58" s="227" t="str">
        <f>IF([2]数据总览!Y58="","",[2]数据总览!Y58)</f>
        <v/>
      </c>
      <c r="Z58" s="227" t="str">
        <f>IF([2]数据总览!Z58="","",[2]数据总览!Z58)</f>
        <v/>
      </c>
      <c r="AA58" s="227">
        <f>IF([2]数据总览!AA58="","",[2]数据总览!AA58)</f>
        <v>53</v>
      </c>
      <c r="AB58" s="227">
        <f>IF([2]数据总览!AB58="","",[2]数据总览!AB58)</f>
        <v>0</v>
      </c>
      <c r="AC58" s="227">
        <f>IF([2]数据总览!AC58="","",[2]数据总览!AC58)</f>
        <v>0.21166897049626637</v>
      </c>
      <c r="AD58" s="227">
        <f>IF([2]数据总览!AD58="","",[2]数据总览!AD58)</f>
        <v>0.35469392795981625</v>
      </c>
      <c r="AE58" s="227">
        <f>IF([2]数据总览!AE58="","",[2]数据总览!AE58)</f>
        <v>0.20147101308284152</v>
      </c>
      <c r="AF58" s="227">
        <f>IF([2]数据总览!AF58="","",[2]数据总览!AF58)</f>
        <v>0.12872259906490441</v>
      </c>
      <c r="AG58" s="227">
        <f>IF([2]数据总览!AG58="","",[2]数据总览!AG58)</f>
        <v>1.5018924022833268E-2</v>
      </c>
      <c r="AH58" s="227">
        <f>IF([2]数据总览!AH58="","",[2]数据总览!AH58)</f>
        <v>0.36637972412899433</v>
      </c>
      <c r="AI58" s="227">
        <f>IF([2]数据总览!AI58="","",[2]数据总览!AI58)</f>
        <v>0.36637972412899433</v>
      </c>
      <c r="AJ58" s="227" t="str">
        <f>IF([2]数据总览!AJ58="","",[2]数据总览!AJ58)</f>
        <v/>
      </c>
      <c r="AK58" s="227" t="str">
        <f>IF([2]数据总览!AK58="","",[2]数据总览!AK58)</f>
        <v/>
      </c>
      <c r="AL58" s="227" t="str">
        <f>IF([2]数据总览!AL58="","",[2]数据总览!AL58)</f>
        <v/>
      </c>
      <c r="AM58" s="227">
        <f>IF([2]数据总览!AM58="","",[2]数据总览!AM58)</f>
        <v>0</v>
      </c>
      <c r="AN58" s="227">
        <f>IF([2]数据总览!AN58="","",[2]数据总览!AN58)</f>
        <v>0.5</v>
      </c>
      <c r="AO58" s="227">
        <f>IF([2]数据总览!AO58="","",[2]数据总览!AO58)</f>
        <v>0.5</v>
      </c>
      <c r="AP58" s="227">
        <f>IF([2]数据总览!AP58="","",[2]数据总览!AP58)</f>
        <v>0.5</v>
      </c>
      <c r="AQ58" s="227">
        <f>IF([2]数据总览!AQ58="","",[2]数据总览!AQ58)</f>
        <v>0</v>
      </c>
      <c r="AR58" s="227">
        <f>IF([2]数据总览!AR58="","",[2]数据总览!AR58)</f>
        <v>0.5</v>
      </c>
      <c r="AS58" s="227">
        <f>IF([2]数据总览!AS58="","",[2]数据总览!AS58)</f>
        <v>0.5</v>
      </c>
      <c r="AT58" s="227">
        <f>IF([2]数据总览!AT58="","",[2]数据总览!AT58)</f>
        <v>0.5</v>
      </c>
      <c r="AU58" s="227" t="str">
        <f>IF([2]数据总览!AU58="","",[2]数据总览!AU58)</f>
        <v/>
      </c>
      <c r="AV58" s="227">
        <f>IF([2]数据总览!AV58="","",[2]数据总览!AV58)</f>
        <v>0.60667225546381132</v>
      </c>
      <c r="AW58" s="227">
        <f>IF([2]数据总览!AW58="","",[2]数据总览!AW58)</f>
        <v>0.35882774888596247</v>
      </c>
      <c r="AX58" s="227">
        <f>IF([2]数据总览!AX58="","",[2]数据总览!AX58)</f>
        <v>0.32882205642382062</v>
      </c>
      <c r="AY58" s="227">
        <f>IF([2]数据总览!AY58="","",[2]数据总览!AY58)</f>
        <v>0.32823824660284823</v>
      </c>
      <c r="AZ58" s="227">
        <f>IF([2]数据总览!AZ58="","",[2]数据总览!AZ58)</f>
        <v>0.61196106351745794</v>
      </c>
      <c r="BA58" s="227">
        <f>IF([2]数据总览!BA58="","",[2]数据总览!BA58)</f>
        <v>0.36167900132546282</v>
      </c>
      <c r="BB58" s="227">
        <f>IF([2]数据总览!BB58="","",[2]数据总览!BB58)</f>
        <v>0.31834546912730954</v>
      </c>
      <c r="BC58" s="227">
        <f>IF([2]数据总览!BC58="","",[2]数据总览!BC58)</f>
        <v>0.3310427875693831</v>
      </c>
      <c r="BD58" s="227" t="str">
        <f>IF([2]数据总览!BD58="","",[2]数据总览!BD58)</f>
        <v/>
      </c>
      <c r="BE58" s="227">
        <f>IF([2]数据总览!BE58="","",[2]数据总览!BE58)</f>
        <v>1.4841477768700679</v>
      </c>
      <c r="BF58" s="227">
        <f>IF([2]数据总览!BF58="","",[2]数据总览!BF58)</f>
        <v>0.77567389264685427</v>
      </c>
      <c r="BG58" s="227">
        <f>IF([2]数据总览!BG58="","",[2]数据总览!BG58)</f>
        <v>0.79947211862680989</v>
      </c>
      <c r="BH58" s="227">
        <f>IF([2]数据总览!BH58="","",[2]数据总览!BH58)</f>
        <v>0.80300815343157683</v>
      </c>
      <c r="BI58" s="227">
        <f>IF([2]数据总览!BI58="","",[2]数据总览!BI58)</f>
        <v>0.66713139081782691</v>
      </c>
      <c r="BJ58" s="227">
        <f>IF([2]数据总览!BJ58="","",[2]数据总览!BJ58)</f>
        <v>0.77423584464537443</v>
      </c>
      <c r="BK58" s="227">
        <f>IF([2]数据总览!BK58="","",[2]数据总览!BK58)</f>
        <v>0.80594515566489788</v>
      </c>
      <c r="BL58" s="227">
        <f>IF([2]数据总览!BL58="","",[2]数据总览!BL58)</f>
        <v>0.80134742862468145</v>
      </c>
      <c r="BM58" s="227" t="str">
        <f>IF([2]数据总览!BM58="","",[2]数据总览!BM58)</f>
        <v/>
      </c>
      <c r="BN58" s="227">
        <f>IF([2]数据总览!BN58="","",[2]数据总览!BN58)</f>
        <v>240</v>
      </c>
      <c r="BO58" s="227">
        <f>IF([2]数据总览!BO58="","",[2]数据总览!BO58)</f>
        <v>189.19944708089605</v>
      </c>
      <c r="BP58" s="227">
        <f>IF([2]数据总览!BP58="","",[2]数据总览!BP58)</f>
        <v>154.87345728964411</v>
      </c>
      <c r="BQ58" s="227">
        <f>IF([2]数据总览!BQ58="","",[2]数据总览!BQ58)</f>
        <v>191.64695686011802</v>
      </c>
      <c r="BR58" s="227" t="str">
        <f>IF([2]数据总览!BR58="","",[2]数据总览!BR58)</f>
        <v/>
      </c>
      <c r="BS58" s="227">
        <f>IF([2]数据总览!BS58="","",[2]数据总览!BS58)</f>
        <v>3.1518044876477758</v>
      </c>
      <c r="BT58" s="227">
        <f>IF([2]数据总览!BT58="","",[2]数据总览!BT58)</f>
        <v>1.7064081541557383</v>
      </c>
      <c r="BU58" s="227">
        <f>IF([2]数据总览!BU58="","",[2]数据总览!BU58)</f>
        <v>1.1928075055991776</v>
      </c>
      <c r="BV58" s="227">
        <f>IF([2]数据总览!BV58="","",[2]数据总览!BV58)</f>
        <v>1.449607829877458</v>
      </c>
      <c r="BW58" s="227" t="str">
        <f>IF([2]数据总览!BW58="","",[2]数据总览!BW58)</f>
        <v/>
      </c>
      <c r="BX58" s="227" t="str">
        <f>IF([2]数据总览!BX58="","",[2]数据总览!BX58)</f>
        <v/>
      </c>
      <c r="BY58" s="227" t="str">
        <f>IF([2]数据总览!BY58="","",[2]数据总览!BY58)</f>
        <v/>
      </c>
      <c r="BZ58" s="227" t="str">
        <f>IF([2]数据总览!BZ58="","",[2]数据总览!BZ58)</f>
        <v/>
      </c>
      <c r="CA58" s="227" t="str">
        <f>IF([2]数据总览!CA58="","",[2]数据总览!CA58)</f>
        <v/>
      </c>
      <c r="CB58" s="227" t="str">
        <f>IF([2]数据总览!CB58="","",[2]数据总览!CB58)</f>
        <v/>
      </c>
      <c r="CC58" s="227" t="str">
        <f>IF([2]数据总览!CC58="","",[2]数据总览!CC58)</f>
        <v/>
      </c>
      <c r="CD58" s="227" t="str">
        <f>IF([2]数据总览!CD58="","",[2]数据总览!CD58)</f>
        <v/>
      </c>
      <c r="CE58" s="227" t="str">
        <f>IF([2]数据总览!CE58="","",[2]数据总览!CE58)</f>
        <v/>
      </c>
      <c r="CF58" s="227" t="str">
        <f>IF([2]数据总览!CF58="","",[2]数据总览!CF58)</f>
        <v/>
      </c>
      <c r="CG58" s="227" t="str">
        <f>IF([2]数据总览!CG58="","",[2]数据总览!CG58)</f>
        <v/>
      </c>
      <c r="CH58" s="227" t="str">
        <f>IF([2]数据总览!CH58="","",[2]数据总览!CH58)</f>
        <v/>
      </c>
      <c r="CI58" s="227" t="str">
        <f>IF([2]数据总览!CI58="","",[2]数据总览!CI58)</f>
        <v/>
      </c>
      <c r="CJ58" s="227" t="str">
        <f>IF([2]数据总览!CJ58="","",[2]数据总览!CJ58)</f>
        <v/>
      </c>
      <c r="CK58" s="227" t="str">
        <f>IF([2]数据总览!CK58="","",[2]数据总览!CK58)</f>
        <v/>
      </c>
      <c r="CL58" s="227" t="str">
        <f>IF([2]数据总览!CL58="","",[2]数据总览!CL58)</f>
        <v/>
      </c>
      <c r="CM58" s="227" t="str">
        <f>IF([2]数据总览!CM58="","",[2]数据总览!CM58)</f>
        <v/>
      </c>
      <c r="CN58" s="227" t="str">
        <f>IF([2]数据总览!CN58="","",[2]数据总览!CN58)</f>
        <v/>
      </c>
      <c r="CO58" s="227" t="str">
        <f>IF([2]数据总览!CO58="","",[2]数据总览!CO58)</f>
        <v/>
      </c>
      <c r="CP58" s="227" t="str">
        <f>IF([2]数据总览!CP58="","",[2]数据总览!CP58)</f>
        <v/>
      </c>
      <c r="CQ58" s="227" t="str">
        <f>IF([2]数据总览!CQ58="","",[2]数据总览!CQ58)</f>
        <v/>
      </c>
      <c r="CR58" s="227" t="str">
        <f>IF([2]数据总览!CR58="","",[2]数据总览!CR58)</f>
        <v/>
      </c>
      <c r="CS58" s="227" t="str">
        <f>IF([2]数据总览!CS58="","",[2]数据总览!CS58)</f>
        <v/>
      </c>
      <c r="CT58" s="227" t="str">
        <f>IF([2]数据总览!CT58="","",[2]数据总览!CT58)</f>
        <v/>
      </c>
      <c r="CU58" s="227" t="str">
        <f>IF([2]数据总览!CU58="","",[2]数据总览!CU58)</f>
        <v/>
      </c>
      <c r="CV58" s="227" t="str">
        <f>IF([2]数据总览!CV58="","",[2]数据总览!CV58)</f>
        <v/>
      </c>
      <c r="CW58" s="227" t="str">
        <f>IF([2]数据总览!CW58="","",[2]数据总览!CW58)</f>
        <v/>
      </c>
      <c r="CX58" s="227" t="str">
        <f>IF([2]数据总览!CX58="","",[2]数据总览!CX58)</f>
        <v/>
      </c>
      <c r="CY58" s="227" t="str">
        <f>IF([2]数据总览!CY58="","",[2]数据总览!CY58)</f>
        <v/>
      </c>
      <c r="CZ58" s="227" t="str">
        <f>IF([2]数据总览!CZ58="","",[2]数据总览!CZ58)</f>
        <v/>
      </c>
      <c r="DA58" s="227" t="str">
        <f>IF([2]数据总览!DA58="","",[2]数据总览!DA58)</f>
        <v/>
      </c>
      <c r="DB58" s="227" t="str">
        <f>IF([2]数据总览!DB58="","",[2]数据总览!DB58)</f>
        <v/>
      </c>
      <c r="DC58" s="227" t="str">
        <f>IF([2]数据总览!DC58="","",[2]数据总览!DC58)</f>
        <v/>
      </c>
      <c r="DD58" s="227" t="str">
        <f>IF([2]数据总览!DD58="","",[2]数据总览!DD58)</f>
        <v/>
      </c>
      <c r="DE58" s="227" t="str">
        <f>IF([2]数据总览!DE58="","",[2]数据总览!DE58)</f>
        <v/>
      </c>
      <c r="DF58" s="227" t="str">
        <f>IF([2]数据总览!DF58="","",[2]数据总览!DF58)</f>
        <v/>
      </c>
      <c r="DG58" s="227" t="str">
        <f>IF([2]数据总览!DG58="","",[2]数据总览!DG58)</f>
        <v/>
      </c>
      <c r="DH58" s="227" t="str">
        <f>IF([2]数据总览!DH58="","",[2]数据总览!DH58)</f>
        <v/>
      </c>
      <c r="DI58" s="227" t="str">
        <f>IF([2]数据总览!DI58="","",[2]数据总览!DI58)</f>
        <v/>
      </c>
      <c r="DJ58" s="227" t="str">
        <f>IF([2]数据总览!DJ58="","",[2]数据总览!DJ58)</f>
        <v/>
      </c>
      <c r="DK58" s="227" t="str">
        <f>IF([2]数据总览!DK58="","",[2]数据总览!DK58)</f>
        <v/>
      </c>
      <c r="DL58" s="227" t="str">
        <f>IF([2]数据总览!DL58="","",[2]数据总览!DL58)</f>
        <v/>
      </c>
      <c r="DM58" s="227" t="str">
        <f>IF([2]数据总览!DM58="","",[2]数据总览!DM58)</f>
        <v/>
      </c>
      <c r="DN58" s="227" t="str">
        <f>IF([2]数据总览!DN58="","",[2]数据总览!DN58)</f>
        <v/>
      </c>
      <c r="DO58" s="227" t="str">
        <f>IF([2]数据总览!DO58="","",[2]数据总览!DO58)</f>
        <v/>
      </c>
      <c r="DP58" s="227" t="str">
        <f>IF([2]数据总览!DP58="","",[2]数据总览!DP58)</f>
        <v/>
      </c>
      <c r="DQ58" s="227" t="str">
        <f>IF([2]数据总览!DQ58="","",[2]数据总览!DQ58)</f>
        <v/>
      </c>
      <c r="DR58" s="227" t="str">
        <f>IF([2]数据总览!DR58="","",[2]数据总览!DR58)</f>
        <v/>
      </c>
      <c r="DS58" s="227" t="str">
        <f>IF([2]数据总览!DS58="","",[2]数据总览!DS58)</f>
        <v/>
      </c>
      <c r="DT58" s="227" t="str">
        <f>IF([2]数据总览!DT58="","",[2]数据总览!DT58)</f>
        <v/>
      </c>
      <c r="DU58" s="227" t="str">
        <f>IF([2]数据总览!DU58="","",[2]数据总览!DU58)</f>
        <v/>
      </c>
      <c r="DV58" s="227" t="str">
        <f>IF([2]数据总览!DV58="","",[2]数据总览!DV58)</f>
        <v/>
      </c>
      <c r="DW58" s="227" t="str">
        <f>IF([2]数据总览!DW58="","",[2]数据总览!DW58)</f>
        <v/>
      </c>
      <c r="DX58" s="227" t="str">
        <f>IF([2]数据总览!DX58="","",[2]数据总览!DX58)</f>
        <v/>
      </c>
      <c r="DY58" s="227" t="str">
        <f>IF([2]数据总览!DY58="","",[2]数据总览!DY58)</f>
        <v/>
      </c>
      <c r="DZ58" s="227" t="str">
        <f>IF([2]数据总览!DZ58="","",[2]数据总览!DZ58)</f>
        <v/>
      </c>
      <c r="EA58" s="227" t="str">
        <f>IF([2]数据总览!EA58="","",[2]数据总览!EA58)</f>
        <v/>
      </c>
      <c r="EB58" s="227" t="str">
        <f>IF([2]数据总览!EB58="","",[2]数据总览!EB58)</f>
        <v/>
      </c>
      <c r="EC58" s="227" t="str">
        <f>IF([2]数据总览!EC58="","",[2]数据总览!EC58)</f>
        <v/>
      </c>
      <c r="ED58" s="227" t="str">
        <f>IF([2]数据总览!ED58="","",[2]数据总览!ED58)</f>
        <v/>
      </c>
      <c r="EE58" s="227" t="str">
        <f>IF([2]数据总览!EE58="","",[2]数据总览!EE58)</f>
        <v/>
      </c>
      <c r="EF58" s="227" t="str">
        <f>IF([2]数据总览!EF58="","",[2]数据总览!EF58)</f>
        <v/>
      </c>
      <c r="EG58" s="227" t="str">
        <f>IF([2]数据总览!EG58="","",[2]数据总览!EG58)</f>
        <v/>
      </c>
      <c r="EH58" s="227" t="str">
        <f>IF([2]数据总览!EH58="","",[2]数据总览!EH58)</f>
        <v/>
      </c>
      <c r="EI58" s="227" t="str">
        <f>IF([2]数据总览!EI58="","",[2]数据总览!EI58)</f>
        <v/>
      </c>
      <c r="EJ58" s="227" t="str">
        <f>IF([2]数据总览!EJ58="","",[2]数据总览!EJ58)</f>
        <v/>
      </c>
      <c r="EK58" s="227" t="str">
        <f>IF([2]数据总览!EK58="","",[2]数据总览!EK58)</f>
        <v/>
      </c>
      <c r="EL58" s="227" t="str">
        <f>IF([2]数据总览!EL58="","",[2]数据总览!EL58)</f>
        <v/>
      </c>
      <c r="EM58" s="227" t="str">
        <f>IF([2]数据总览!EM58="","",[2]数据总览!EM58)</f>
        <v/>
      </c>
      <c r="EN58" s="227" t="str">
        <f>IF([2]数据总览!EN58="","",[2]数据总览!EN58)</f>
        <v/>
      </c>
      <c r="EO58" s="227" t="str">
        <f>IF([2]数据总览!EO58="","",[2]数据总览!EO58)</f>
        <v/>
      </c>
      <c r="EP58" s="227" t="str">
        <f>IF([2]数据总览!EP58="","",[2]数据总览!EP58)</f>
        <v/>
      </c>
      <c r="EQ58" s="227" t="str">
        <f>IF([2]数据总览!EQ58="","",[2]数据总览!EQ58)</f>
        <v/>
      </c>
      <c r="ER58" s="227" t="str">
        <f>IF([2]数据总览!ER58="","",[2]数据总览!ER58)</f>
        <v/>
      </c>
      <c r="ES58" s="227" t="str">
        <f>IF([2]数据总览!ES58="","",[2]数据总览!ES58)</f>
        <v/>
      </c>
      <c r="ET58" s="227" t="str">
        <f>IF([2]数据总览!ET58="","",[2]数据总览!ET58)</f>
        <v/>
      </c>
      <c r="EU58" s="227" t="str">
        <f>IF([2]数据总览!EU58="","",[2]数据总览!EU58)</f>
        <v/>
      </c>
      <c r="EV58" s="227" t="str">
        <f>IF([2]数据总览!EV58="","",[2]数据总览!EV58)</f>
        <v/>
      </c>
      <c r="EW58" s="227" t="str">
        <f>IF([2]数据总览!EW58="","",[2]数据总览!EW58)</f>
        <v/>
      </c>
      <c r="EX58" s="227" t="str">
        <f>IF([2]数据总览!EX58="","",[2]数据总览!EX58)</f>
        <v/>
      </c>
      <c r="EY58" s="227" t="str">
        <f>IF([2]数据总览!EY58="","",[2]数据总览!EY58)</f>
        <v/>
      </c>
      <c r="EZ58" s="227" t="str">
        <f>IF([2]数据总览!EZ58="","",[2]数据总览!EZ58)</f>
        <v/>
      </c>
      <c r="FA58" s="227" t="str">
        <f>IF([2]数据总览!FA58="","",[2]数据总览!FA58)</f>
        <v/>
      </c>
    </row>
    <row r="59" spans="1:157" ht="11.25">
      <c r="A59" s="227" t="str">
        <f>IF([2]数据总览!A59="","",[2]数据总览!A59)</f>
        <v/>
      </c>
      <c r="B59" s="227" t="str">
        <f>IF([2]数据总览!B59="","",[2]数据总览!B59)</f>
        <v/>
      </c>
      <c r="C59" s="227" t="str">
        <f>IF([2]数据总览!C59="","",[2]数据总览!C59)</f>
        <v>0星</v>
      </c>
      <c r="D59" s="227">
        <f>IF([2]数据总览!D59="","",[2]数据总览!D59)</f>
        <v>4.0655719137879008E-3</v>
      </c>
      <c r="E59" s="227">
        <f>IF([2]数据总览!E59="","",[2]数据总览!E59)</f>
        <v>4.0655719137879008E-3</v>
      </c>
      <c r="F59" s="227">
        <f>IF([2]数据总览!F59="","",[2]数据总览!F59)</f>
        <v>1.6262287655151614E-2</v>
      </c>
      <c r="G59" s="227">
        <f>IF([2]数据总览!G59="","",[2]数据总览!G59)</f>
        <v>0.1633194472536548</v>
      </c>
      <c r="H59" s="227">
        <f>IF([2]数据总览!H59="","",[2]数据总览!H59)</f>
        <v>0.2271541645529298</v>
      </c>
      <c r="I59" s="227">
        <f>IF([2]数据总览!I59="","",[2]数据总览!I59)</f>
        <v>0.29098888185220484</v>
      </c>
      <c r="J59" s="227">
        <f>IF([2]数据总览!J59="","",[2]数据总览!J59)</f>
        <v>0.29098888185220484</v>
      </c>
      <c r="K59" s="227">
        <f>IF([2]数据总览!K59="","",[2]数据总览!K59)</f>
        <v>0.52</v>
      </c>
      <c r="L59" s="227" t="str">
        <f>IF([2]数据总览!L59="","",[2]数据总览!L59)</f>
        <v/>
      </c>
      <c r="M59" s="227" t="str">
        <f>IF([2]数据总览!M59="","",[2]数据总览!M59)</f>
        <v/>
      </c>
      <c r="N59" s="227" t="str">
        <f>IF([2]数据总览!N59="","",[2]数据总览!N59)</f>
        <v/>
      </c>
      <c r="O59" s="227" t="str">
        <f>IF([2]数据总览!O59="","",[2]数据总览!O59)</f>
        <v/>
      </c>
      <c r="P59" s="227" t="str">
        <f>IF([2]数据总览!P59="","",[2]数据总览!P59)</f>
        <v>8星</v>
      </c>
      <c r="Q59" s="227" t="str">
        <f>IF([2]数据总览!Q59="","",[2]数据总览!Q59)</f>
        <v/>
      </c>
      <c r="R59" s="227">
        <f>IF([2]数据总览!R59="","",[2]数据总览!R59)</f>
        <v>1.0750547430624773</v>
      </c>
      <c r="S59" s="227">
        <f>IF([2]数据总览!S59="","",[2]数据总览!S59)</f>
        <v>1.0785050373844198</v>
      </c>
      <c r="T59" s="227">
        <f>IF([2]数据总览!T59="","",[2]数据总览!T59)</f>
        <v>1.07595462816645</v>
      </c>
      <c r="U59" s="227">
        <f>IF([2]数据总览!U59="","",[2]数据总览!U59)</f>
        <v>1.0748051583434513</v>
      </c>
      <c r="V59" s="227" t="str">
        <f>IF([2]数据总览!V59="","",[2]数据总览!V59)</f>
        <v/>
      </c>
      <c r="W59" s="227" t="str">
        <f>IF([2]数据总览!W59="","",[2]数据总览!W59)</f>
        <v/>
      </c>
      <c r="X59" s="227" t="str">
        <f>IF([2]数据总览!X59="","",[2]数据总览!X59)</f>
        <v/>
      </c>
      <c r="Y59" s="227" t="str">
        <f>IF([2]数据总览!Y59="","",[2]数据总览!Y59)</f>
        <v/>
      </c>
      <c r="Z59" s="227" t="str">
        <f>IF([2]数据总览!Z59="","",[2]数据总览!Z59)</f>
        <v/>
      </c>
      <c r="AA59" s="227">
        <f>IF([2]数据总览!AA59="","",[2]数据总览!AA59)</f>
        <v>54</v>
      </c>
      <c r="AB59" s="227">
        <f>IF([2]数据总览!AB59="","",[2]数据总览!AB59)</f>
        <v>0</v>
      </c>
      <c r="AC59" s="227">
        <f>IF([2]数据总览!AC59="","",[2]数据总览!AC59)</f>
        <v>0.2094367246756392</v>
      </c>
      <c r="AD59" s="227">
        <f>IF([2]数据总览!AD59="","",[2]数据总览!AD59)</f>
        <v>0.34175353019345517</v>
      </c>
      <c r="AE59" s="227">
        <f>IF([2]数据总览!AE59="","",[2]数据总览!AE59)</f>
        <v>0.1878884990711128</v>
      </c>
      <c r="AF59" s="227">
        <f>IF([2]数据总览!AF59="","",[2]数据总览!AF59)</f>
        <v>0.12320470274763959</v>
      </c>
      <c r="AG59" s="227">
        <f>IF([2]数据总览!AG59="","",[2]数据总览!AG59)</f>
        <v>1.5018924022833268E-2</v>
      </c>
      <c r="AH59" s="227">
        <f>IF([2]数据总览!AH59="","",[2]数据总览!AH59)</f>
        <v>0.35424810122303085</v>
      </c>
      <c r="AI59" s="227">
        <f>IF([2]数据总览!AI59="","",[2]数据总览!AI59)</f>
        <v>0.35424810122303085</v>
      </c>
      <c r="AJ59" s="227" t="str">
        <f>IF([2]数据总览!AJ59="","",[2]数据总览!AJ59)</f>
        <v/>
      </c>
      <c r="AK59" s="227" t="str">
        <f>IF([2]数据总览!AK59="","",[2]数据总览!AK59)</f>
        <v/>
      </c>
      <c r="AL59" s="227" t="str">
        <f>IF([2]数据总览!AL59="","",[2]数据总览!AL59)</f>
        <v/>
      </c>
      <c r="AM59" s="227">
        <f>IF([2]数据总览!AM59="","",[2]数据总览!AM59)</f>
        <v>0</v>
      </c>
      <c r="AN59" s="227">
        <f>IF([2]数据总览!AN59="","",[2]数据总览!AN59)</f>
        <v>0.5</v>
      </c>
      <c r="AO59" s="227">
        <f>IF([2]数据总览!AO59="","",[2]数据总览!AO59)</f>
        <v>0.5</v>
      </c>
      <c r="AP59" s="227">
        <f>IF([2]数据总览!AP59="","",[2]数据总览!AP59)</f>
        <v>0.5</v>
      </c>
      <c r="AQ59" s="227">
        <f>IF([2]数据总览!AQ59="","",[2]数据总览!AQ59)</f>
        <v>0</v>
      </c>
      <c r="AR59" s="227">
        <f>IF([2]数据总览!AR59="","",[2]数据总览!AR59)</f>
        <v>0.5</v>
      </c>
      <c r="AS59" s="227">
        <f>IF([2]数据总览!AS59="","",[2]数据总览!AS59)</f>
        <v>0.5</v>
      </c>
      <c r="AT59" s="227">
        <f>IF([2]数据总览!AT59="","",[2]数据总览!AT59)</f>
        <v>0.5</v>
      </c>
      <c r="AU59" s="227" t="str">
        <f>IF([2]数据总览!AU59="","",[2]数据总览!AU59)</f>
        <v/>
      </c>
      <c r="AV59" s="227">
        <f>IF([2]数据总览!AV59="","",[2]数据总览!AV59)</f>
        <v>0.60667225546381132</v>
      </c>
      <c r="AW59" s="227">
        <f>IF([2]数据总览!AW59="","",[2]数据总览!AW59)</f>
        <v>0.35535053824135249</v>
      </c>
      <c r="AX59" s="227">
        <f>IF([2]数据总览!AX59="","",[2]数据总览!AX59)</f>
        <v>0.32365633825353474</v>
      </c>
      <c r="AY59" s="227">
        <f>IF([2]数据总览!AY59="","",[2]数据总览!AY59)</f>
        <v>0.3227647519938544</v>
      </c>
      <c r="AZ59" s="227">
        <f>IF([2]数据总览!AZ59="","",[2]数据总览!AZ59)</f>
        <v>0.61196106351745794</v>
      </c>
      <c r="BA59" s="227">
        <f>IF([2]数据总览!BA59="","",[2]数据总览!BA59)</f>
        <v>0.35823268765925809</v>
      </c>
      <c r="BB59" s="227">
        <f>IF([2]数据总览!BB59="","",[2]数据总览!BB59)</f>
        <v>0.31302547692789623</v>
      </c>
      <c r="BC59" s="227">
        <f>IF([2]数据总览!BC59="","",[2]数据总览!BC59)</f>
        <v>0.32561384091062989</v>
      </c>
      <c r="BD59" s="227" t="str">
        <f>IF([2]数据总览!BD59="","",[2]数据总览!BD59)</f>
        <v/>
      </c>
      <c r="BE59" s="227">
        <f>IF([2]数据总览!BE59="","",[2]数据总览!BE59)</f>
        <v>1.5072024329114997</v>
      </c>
      <c r="BF59" s="227">
        <f>IF([2]数据总览!BF59="","",[2]数据总览!BF59)</f>
        <v>0.78353974682940231</v>
      </c>
      <c r="BG59" s="227">
        <f>IF([2]数据总览!BG59="","",[2]数据总览!BG59)</f>
        <v>0.8071574617039674</v>
      </c>
      <c r="BH59" s="227">
        <f>IF([2]数据总览!BH59="","",[2]数据总览!BH59)</f>
        <v>0.81041417973650709</v>
      </c>
      <c r="BI59" s="227">
        <f>IF([2]数据总览!BI59="","",[2]数据总览!BI59)</f>
        <v>0.67753353485476975</v>
      </c>
      <c r="BJ59" s="227">
        <f>IF([2]数据总览!BJ59="","",[2]数据总览!BJ59)</f>
        <v>0.78213507090135537</v>
      </c>
      <c r="BK59" s="227">
        <f>IF([2]数据总览!BK59="","",[2]数据总览!BK59)</f>
        <v>0.81349682341801488</v>
      </c>
      <c r="BL59" s="227">
        <f>IF([2]数据总览!BL59="","",[2]数据总览!BL59)</f>
        <v>0.80878943935185166</v>
      </c>
      <c r="BM59" s="227" t="str">
        <f>IF([2]数据总览!BM59="","",[2]数据总览!BM59)</f>
        <v/>
      </c>
      <c r="BN59" s="227">
        <f>IF([2]数据总览!BN59="","",[2]数据总览!BN59)</f>
        <v>240</v>
      </c>
      <c r="BO59" s="227">
        <f>IF([2]数据总览!BO59="","",[2]数据总览!BO59)</f>
        <v>189.73518607784658</v>
      </c>
      <c r="BP59" s="227">
        <f>IF([2]数据总览!BP59="","",[2]数据总览!BP59)</f>
        <v>157.97915275357079</v>
      </c>
      <c r="BQ59" s="227">
        <f>IF([2]数据总览!BQ59="","",[2]数据总览!BQ59)</f>
        <v>194.90676022293292</v>
      </c>
      <c r="BR59" s="227" t="str">
        <f>IF([2]数据总览!BR59="","",[2]数据总览!BR59)</f>
        <v/>
      </c>
      <c r="BS59" s="227">
        <f>IF([2]数据总览!BS59="","",[2]数据总览!BS59)</f>
        <v>3.1230059958433434</v>
      </c>
      <c r="BT59" s="227">
        <f>IF([2]数据总览!BT59="","",[2]数据总览!BT59)</f>
        <v>1.6860754046468309</v>
      </c>
      <c r="BU59" s="227">
        <f>IF([2]数据总览!BU59="","",[2]数据总览!BU59)</f>
        <v>1.1703713840018979</v>
      </c>
      <c r="BV59" s="227">
        <f>IF([2]数据总览!BV59="","",[2]数据总览!BV59)</f>
        <v>1.4282233943243643</v>
      </c>
      <c r="BW59" s="227" t="str">
        <f>IF([2]数据总览!BW59="","",[2]数据总览!BW59)</f>
        <v/>
      </c>
      <c r="BX59" s="227" t="str">
        <f>IF([2]数据总览!BX59="","",[2]数据总览!BX59)</f>
        <v/>
      </c>
      <c r="BY59" s="227" t="str">
        <f>IF([2]数据总览!BY59="","",[2]数据总览!BY59)</f>
        <v/>
      </c>
      <c r="BZ59" s="227" t="str">
        <f>IF([2]数据总览!BZ59="","",[2]数据总览!BZ59)</f>
        <v/>
      </c>
      <c r="CA59" s="227" t="str">
        <f>IF([2]数据总览!CA59="","",[2]数据总览!CA59)</f>
        <v/>
      </c>
      <c r="CB59" s="227" t="str">
        <f>IF([2]数据总览!CB59="","",[2]数据总览!CB59)</f>
        <v/>
      </c>
      <c r="CC59" s="227" t="str">
        <f>IF([2]数据总览!CC59="","",[2]数据总览!CC59)</f>
        <v/>
      </c>
      <c r="CD59" s="227" t="str">
        <f>IF([2]数据总览!CD59="","",[2]数据总览!CD59)</f>
        <v/>
      </c>
      <c r="CE59" s="227" t="str">
        <f>IF([2]数据总览!CE59="","",[2]数据总览!CE59)</f>
        <v/>
      </c>
      <c r="CF59" s="227" t="str">
        <f>IF([2]数据总览!CF59="","",[2]数据总览!CF59)</f>
        <v/>
      </c>
      <c r="CG59" s="227" t="str">
        <f>IF([2]数据总览!CG59="","",[2]数据总览!CG59)</f>
        <v/>
      </c>
      <c r="CH59" s="227" t="str">
        <f>IF([2]数据总览!CH59="","",[2]数据总览!CH59)</f>
        <v/>
      </c>
      <c r="CI59" s="227" t="str">
        <f>IF([2]数据总览!CI59="","",[2]数据总览!CI59)</f>
        <v/>
      </c>
      <c r="CJ59" s="227" t="str">
        <f>IF([2]数据总览!CJ59="","",[2]数据总览!CJ59)</f>
        <v/>
      </c>
      <c r="CK59" s="227" t="str">
        <f>IF([2]数据总览!CK59="","",[2]数据总览!CK59)</f>
        <v/>
      </c>
      <c r="CL59" s="227" t="str">
        <f>IF([2]数据总览!CL59="","",[2]数据总览!CL59)</f>
        <v/>
      </c>
      <c r="CM59" s="227" t="str">
        <f>IF([2]数据总览!CM59="","",[2]数据总览!CM59)</f>
        <v/>
      </c>
      <c r="CN59" s="227" t="str">
        <f>IF([2]数据总览!CN59="","",[2]数据总览!CN59)</f>
        <v/>
      </c>
      <c r="CO59" s="227" t="str">
        <f>IF([2]数据总览!CO59="","",[2]数据总览!CO59)</f>
        <v/>
      </c>
      <c r="CP59" s="227" t="str">
        <f>IF([2]数据总览!CP59="","",[2]数据总览!CP59)</f>
        <v/>
      </c>
      <c r="CQ59" s="227" t="str">
        <f>IF([2]数据总览!CQ59="","",[2]数据总览!CQ59)</f>
        <v/>
      </c>
      <c r="CR59" s="227" t="str">
        <f>IF([2]数据总览!CR59="","",[2]数据总览!CR59)</f>
        <v/>
      </c>
      <c r="CS59" s="227" t="str">
        <f>IF([2]数据总览!CS59="","",[2]数据总览!CS59)</f>
        <v/>
      </c>
      <c r="CT59" s="227" t="str">
        <f>IF([2]数据总览!CT59="","",[2]数据总览!CT59)</f>
        <v/>
      </c>
      <c r="CU59" s="227" t="str">
        <f>IF([2]数据总览!CU59="","",[2]数据总览!CU59)</f>
        <v/>
      </c>
      <c r="CV59" s="227" t="str">
        <f>IF([2]数据总览!CV59="","",[2]数据总览!CV59)</f>
        <v/>
      </c>
      <c r="CW59" s="227" t="str">
        <f>IF([2]数据总览!CW59="","",[2]数据总览!CW59)</f>
        <v/>
      </c>
      <c r="CX59" s="227" t="str">
        <f>IF([2]数据总览!CX59="","",[2]数据总览!CX59)</f>
        <v/>
      </c>
      <c r="CY59" s="227" t="str">
        <f>IF([2]数据总览!CY59="","",[2]数据总览!CY59)</f>
        <v/>
      </c>
      <c r="CZ59" s="227" t="str">
        <f>IF([2]数据总览!CZ59="","",[2]数据总览!CZ59)</f>
        <v/>
      </c>
      <c r="DA59" s="227" t="str">
        <f>IF([2]数据总览!DA59="","",[2]数据总览!DA59)</f>
        <v/>
      </c>
      <c r="DB59" s="227" t="str">
        <f>IF([2]数据总览!DB59="","",[2]数据总览!DB59)</f>
        <v/>
      </c>
      <c r="DC59" s="227" t="str">
        <f>IF([2]数据总览!DC59="","",[2]数据总览!DC59)</f>
        <v/>
      </c>
      <c r="DD59" s="227" t="str">
        <f>IF([2]数据总览!DD59="","",[2]数据总览!DD59)</f>
        <v/>
      </c>
      <c r="DE59" s="227" t="str">
        <f>IF([2]数据总览!DE59="","",[2]数据总览!DE59)</f>
        <v/>
      </c>
      <c r="DF59" s="227" t="str">
        <f>IF([2]数据总览!DF59="","",[2]数据总览!DF59)</f>
        <v/>
      </c>
      <c r="DG59" s="227" t="str">
        <f>IF([2]数据总览!DG59="","",[2]数据总览!DG59)</f>
        <v/>
      </c>
      <c r="DH59" s="227" t="str">
        <f>IF([2]数据总览!DH59="","",[2]数据总览!DH59)</f>
        <v/>
      </c>
      <c r="DI59" s="227" t="str">
        <f>IF([2]数据总览!DI59="","",[2]数据总览!DI59)</f>
        <v/>
      </c>
      <c r="DJ59" s="227" t="str">
        <f>IF([2]数据总览!DJ59="","",[2]数据总览!DJ59)</f>
        <v/>
      </c>
      <c r="DK59" s="227" t="str">
        <f>IF([2]数据总览!DK59="","",[2]数据总览!DK59)</f>
        <v/>
      </c>
      <c r="DL59" s="227" t="str">
        <f>IF([2]数据总览!DL59="","",[2]数据总览!DL59)</f>
        <v/>
      </c>
      <c r="DM59" s="227" t="str">
        <f>IF([2]数据总览!DM59="","",[2]数据总览!DM59)</f>
        <v/>
      </c>
      <c r="DN59" s="227" t="str">
        <f>IF([2]数据总览!DN59="","",[2]数据总览!DN59)</f>
        <v/>
      </c>
      <c r="DO59" s="227" t="str">
        <f>IF([2]数据总览!DO59="","",[2]数据总览!DO59)</f>
        <v/>
      </c>
      <c r="DP59" s="227" t="str">
        <f>IF([2]数据总览!DP59="","",[2]数据总览!DP59)</f>
        <v/>
      </c>
      <c r="DQ59" s="227" t="str">
        <f>IF([2]数据总览!DQ59="","",[2]数据总览!DQ59)</f>
        <v/>
      </c>
      <c r="DR59" s="227" t="str">
        <f>IF([2]数据总览!DR59="","",[2]数据总览!DR59)</f>
        <v/>
      </c>
      <c r="DS59" s="227" t="str">
        <f>IF([2]数据总览!DS59="","",[2]数据总览!DS59)</f>
        <v/>
      </c>
      <c r="DT59" s="227" t="str">
        <f>IF([2]数据总览!DT59="","",[2]数据总览!DT59)</f>
        <v/>
      </c>
      <c r="DU59" s="227" t="str">
        <f>IF([2]数据总览!DU59="","",[2]数据总览!DU59)</f>
        <v/>
      </c>
      <c r="DV59" s="227" t="str">
        <f>IF([2]数据总览!DV59="","",[2]数据总览!DV59)</f>
        <v/>
      </c>
      <c r="DW59" s="227" t="str">
        <f>IF([2]数据总览!DW59="","",[2]数据总览!DW59)</f>
        <v/>
      </c>
      <c r="DX59" s="227" t="str">
        <f>IF([2]数据总览!DX59="","",[2]数据总览!DX59)</f>
        <v/>
      </c>
      <c r="DY59" s="227" t="str">
        <f>IF([2]数据总览!DY59="","",[2]数据总览!DY59)</f>
        <v/>
      </c>
      <c r="DZ59" s="227" t="str">
        <f>IF([2]数据总览!DZ59="","",[2]数据总览!DZ59)</f>
        <v/>
      </c>
      <c r="EA59" s="227" t="str">
        <f>IF([2]数据总览!EA59="","",[2]数据总览!EA59)</f>
        <v/>
      </c>
      <c r="EB59" s="227" t="str">
        <f>IF([2]数据总览!EB59="","",[2]数据总览!EB59)</f>
        <v/>
      </c>
      <c r="EC59" s="227" t="str">
        <f>IF([2]数据总览!EC59="","",[2]数据总览!EC59)</f>
        <v/>
      </c>
      <c r="ED59" s="227" t="str">
        <f>IF([2]数据总览!ED59="","",[2]数据总览!ED59)</f>
        <v/>
      </c>
      <c r="EE59" s="227" t="str">
        <f>IF([2]数据总览!EE59="","",[2]数据总览!EE59)</f>
        <v/>
      </c>
      <c r="EF59" s="227" t="str">
        <f>IF([2]数据总览!EF59="","",[2]数据总览!EF59)</f>
        <v/>
      </c>
      <c r="EG59" s="227" t="str">
        <f>IF([2]数据总览!EG59="","",[2]数据总览!EG59)</f>
        <v/>
      </c>
      <c r="EH59" s="227" t="str">
        <f>IF([2]数据总览!EH59="","",[2]数据总览!EH59)</f>
        <v/>
      </c>
      <c r="EI59" s="227" t="str">
        <f>IF([2]数据总览!EI59="","",[2]数据总览!EI59)</f>
        <v/>
      </c>
      <c r="EJ59" s="227" t="str">
        <f>IF([2]数据总览!EJ59="","",[2]数据总览!EJ59)</f>
        <v/>
      </c>
      <c r="EK59" s="227" t="str">
        <f>IF([2]数据总览!EK59="","",[2]数据总览!EK59)</f>
        <v/>
      </c>
      <c r="EL59" s="227" t="str">
        <f>IF([2]数据总览!EL59="","",[2]数据总览!EL59)</f>
        <v/>
      </c>
      <c r="EM59" s="227" t="str">
        <f>IF([2]数据总览!EM59="","",[2]数据总览!EM59)</f>
        <v/>
      </c>
      <c r="EN59" s="227" t="str">
        <f>IF([2]数据总览!EN59="","",[2]数据总览!EN59)</f>
        <v/>
      </c>
      <c r="EO59" s="227" t="str">
        <f>IF([2]数据总览!EO59="","",[2]数据总览!EO59)</f>
        <v/>
      </c>
      <c r="EP59" s="227" t="str">
        <f>IF([2]数据总览!EP59="","",[2]数据总览!EP59)</f>
        <v/>
      </c>
      <c r="EQ59" s="227" t="str">
        <f>IF([2]数据总览!EQ59="","",[2]数据总览!EQ59)</f>
        <v/>
      </c>
      <c r="ER59" s="227" t="str">
        <f>IF([2]数据总览!ER59="","",[2]数据总览!ER59)</f>
        <v/>
      </c>
      <c r="ES59" s="227" t="str">
        <f>IF([2]数据总览!ES59="","",[2]数据总览!ES59)</f>
        <v/>
      </c>
      <c r="ET59" s="227" t="str">
        <f>IF([2]数据总览!ET59="","",[2]数据总览!ET59)</f>
        <v/>
      </c>
      <c r="EU59" s="227" t="str">
        <f>IF([2]数据总览!EU59="","",[2]数据总览!EU59)</f>
        <v/>
      </c>
      <c r="EV59" s="227" t="str">
        <f>IF([2]数据总览!EV59="","",[2]数据总览!EV59)</f>
        <v/>
      </c>
      <c r="EW59" s="227" t="str">
        <f>IF([2]数据总览!EW59="","",[2]数据总览!EW59)</f>
        <v/>
      </c>
      <c r="EX59" s="227" t="str">
        <f>IF([2]数据总览!EX59="","",[2]数据总览!EX59)</f>
        <v/>
      </c>
      <c r="EY59" s="227" t="str">
        <f>IF([2]数据总览!EY59="","",[2]数据总览!EY59)</f>
        <v/>
      </c>
      <c r="EZ59" s="227" t="str">
        <f>IF([2]数据总览!EZ59="","",[2]数据总览!EZ59)</f>
        <v/>
      </c>
      <c r="FA59" s="227" t="str">
        <f>IF([2]数据总览!FA59="","",[2]数据总览!FA59)</f>
        <v/>
      </c>
    </row>
    <row r="60" spans="1:157" ht="11.25">
      <c r="A60" s="227" t="str">
        <f>IF([2]数据总览!A60="","",[2]数据总览!A60)</f>
        <v/>
      </c>
      <c r="B60" s="227" t="str">
        <f>IF([2]数据总览!B60="","",[2]数据总览!B60)</f>
        <v/>
      </c>
      <c r="C60" s="227" t="str">
        <f>IF([2]数据总览!C60="","",[2]数据总览!C60)</f>
        <v>1星</v>
      </c>
      <c r="D60" s="227">
        <f>IF([2]数据总览!D60="","",[2]数据总览!D60)</f>
        <v>8.1311438275758086E-3</v>
      </c>
      <c r="E60" s="227">
        <f>IF([2]数据总览!E60="","",[2]数据总览!E60)</f>
        <v>8.1311438275758086E-3</v>
      </c>
      <c r="F60" s="227">
        <f>IF([2]数据总览!F60="","",[2]数据总览!F60)</f>
        <v>3.6590147224091131E-2</v>
      </c>
      <c r="G60" s="227">
        <f>IF([2]数据总览!G60="","",[2]数据总览!G60)</f>
        <v>0.25148299674162677</v>
      </c>
      <c r="H60" s="227">
        <f>IF([2]数据总览!H60="","",[2]数据总览!H60)</f>
        <v>0.28166193323879685</v>
      </c>
      <c r="I60" s="227">
        <f>IF([2]数据总览!I60="","",[2]数据总览!I60)</f>
        <v>0.31184086973596686</v>
      </c>
      <c r="J60" s="227">
        <f>IF([2]数据总览!J60="","",[2]数据总览!J60)</f>
        <v>0.31184086973596686</v>
      </c>
      <c r="K60" s="227">
        <f>IF([2]数据总览!K60="","",[2]数据总览!K60)</f>
        <v>0.57999999999999996</v>
      </c>
      <c r="L60" s="227" t="str">
        <f>IF([2]数据总览!L60="","",[2]数据总览!L60)</f>
        <v/>
      </c>
      <c r="M60" s="227" t="str">
        <f>IF([2]数据总览!M60="","",[2]数据总览!M60)</f>
        <v/>
      </c>
      <c r="N60" s="227" t="str">
        <f>IF([2]数据总览!N60="","",[2]数据总览!N60)</f>
        <v/>
      </c>
      <c r="O60" s="227" t="str">
        <f>IF([2]数据总览!O60="","",[2]数据总览!O60)</f>
        <v/>
      </c>
      <c r="P60" s="227" t="str">
        <f>IF([2]数据总览!P60="","",[2]数据总览!P60)</f>
        <v>9星</v>
      </c>
      <c r="Q60" s="227" t="str">
        <f>IF([2]数据总览!Q60="","",[2]数据总览!Q60)</f>
        <v/>
      </c>
      <c r="R60" s="227">
        <f>IF([2]数据总览!R60="","",[2]数据总览!R60)</f>
        <v>1.1484636043077232</v>
      </c>
      <c r="S60" s="227">
        <f>IF([2]数据总览!S60="","",[2]数据总览!S60)</f>
        <v>1.154801396274749</v>
      </c>
      <c r="T60" s="227">
        <f>IF([2]数据总览!T60="","",[2]数据总览!T60)</f>
        <v>1.149687584268076</v>
      </c>
      <c r="U60" s="227">
        <f>IF([2]数据总览!U60="","",[2]数据总览!U60)</f>
        <v>1.1473032649593498</v>
      </c>
      <c r="V60" s="227" t="str">
        <f>IF([2]数据总览!V60="","",[2]数据总览!V60)</f>
        <v/>
      </c>
      <c r="W60" s="227" t="str">
        <f>IF([2]数据总览!W60="","",[2]数据总览!W60)</f>
        <v/>
      </c>
      <c r="X60" s="227" t="str">
        <f>IF([2]数据总览!X60="","",[2]数据总览!X60)</f>
        <v/>
      </c>
      <c r="Y60" s="227" t="str">
        <f>IF([2]数据总览!Y60="","",[2]数据总览!Y60)</f>
        <v/>
      </c>
      <c r="Z60" s="227" t="str">
        <f>IF([2]数据总览!Z60="","",[2]数据总览!Z60)</f>
        <v/>
      </c>
      <c r="AA60" s="227">
        <f>IF([2]数据总览!AA60="","",[2]数据总览!AA60)</f>
        <v>55</v>
      </c>
      <c r="AB60" s="227">
        <f>IF([2]数据总览!AB60="","",[2]数据总览!AB60)</f>
        <v>0</v>
      </c>
      <c r="AC60" s="227">
        <f>IF([2]数据总览!AC60="","",[2]数据总览!AC60)</f>
        <v>0.20725448116139403</v>
      </c>
      <c r="AD60" s="227">
        <f>IF([2]数据总览!AD60="","",[2]数据总览!AD60)</f>
        <v>0.32905468651873288</v>
      </c>
      <c r="AE60" s="227">
        <f>IF([2]数据总览!AE60="","",[2]数据总览!AE60)</f>
        <v>0.17462193523147221</v>
      </c>
      <c r="AF60" s="227">
        <f>IF([2]数据总览!AF60="","",[2]数据总览!AF60)</f>
        <v>0.11781516118778562</v>
      </c>
      <c r="AG60" s="227">
        <f>IF([2]数据总览!AG60="","",[2]数据总览!AG60)</f>
        <v>1.5018924022833268E-2</v>
      </c>
      <c r="AH60" s="227">
        <f>IF([2]数据总览!AH60="","",[2]数据总览!AH60)</f>
        <v>0.34234293527797865</v>
      </c>
      <c r="AI60" s="227">
        <f>IF([2]数据总览!AI60="","",[2]数据总览!AI60)</f>
        <v>0.34234293527797865</v>
      </c>
      <c r="AJ60" s="227" t="str">
        <f>IF([2]数据总览!AJ60="","",[2]数据总览!AJ60)</f>
        <v/>
      </c>
      <c r="AK60" s="227" t="str">
        <f>IF([2]数据总览!AK60="","",[2]数据总览!AK60)</f>
        <v/>
      </c>
      <c r="AL60" s="227" t="str">
        <f>IF([2]数据总览!AL60="","",[2]数据总览!AL60)</f>
        <v/>
      </c>
      <c r="AM60" s="227">
        <f>IF([2]数据总览!AM60="","",[2]数据总览!AM60)</f>
        <v>0</v>
      </c>
      <c r="AN60" s="227">
        <f>IF([2]数据总览!AN60="","",[2]数据总览!AN60)</f>
        <v>0.5</v>
      </c>
      <c r="AO60" s="227">
        <f>IF([2]数据总览!AO60="","",[2]数据总览!AO60)</f>
        <v>0.5</v>
      </c>
      <c r="AP60" s="227">
        <f>IF([2]数据总览!AP60="","",[2]数据总览!AP60)</f>
        <v>0.5</v>
      </c>
      <c r="AQ60" s="227">
        <f>IF([2]数据总览!AQ60="","",[2]数据总览!AQ60)</f>
        <v>0</v>
      </c>
      <c r="AR60" s="227">
        <f>IF([2]数据总览!AR60="","",[2]数据总览!AR60)</f>
        <v>0.5</v>
      </c>
      <c r="AS60" s="227">
        <f>IF([2]数据总览!AS60="","",[2]数据总览!AS60)</f>
        <v>0.5</v>
      </c>
      <c r="AT60" s="227">
        <f>IF([2]数据总览!AT60="","",[2]数据总览!AT60)</f>
        <v>0.5</v>
      </c>
      <c r="AU60" s="227" t="str">
        <f>IF([2]数据总览!AU60="","",[2]数据总览!AU60)</f>
        <v/>
      </c>
      <c r="AV60" s="227">
        <f>IF([2]数据总览!AV60="","",[2]数据总览!AV60)</f>
        <v>0.60667225546381132</v>
      </c>
      <c r="AW60" s="227">
        <f>IF([2]数据总览!AW60="","",[2]数据总览!AW60)</f>
        <v>0.35195254735539766</v>
      </c>
      <c r="AX60" s="227">
        <f>IF([2]数据总览!AX60="","",[2]数据总览!AX60)</f>
        <v>0.31862051644847061</v>
      </c>
      <c r="AY60" s="227">
        <f>IF([2]数据总览!AY60="","",[2]数据总览!AY60)</f>
        <v>0.31743716217525736</v>
      </c>
      <c r="AZ60" s="227">
        <f>IF([2]数据总览!AZ60="","",[2]数据总览!AZ60)</f>
        <v>0.61196106351745794</v>
      </c>
      <c r="BA60" s="227">
        <f>IF([2]数据总览!BA60="","",[2]数据总览!BA60)</f>
        <v>0.35486524205212033</v>
      </c>
      <c r="BB60" s="227">
        <f>IF([2]数据总览!BB60="","",[2]数据总览!BB60)</f>
        <v>0.30783755043529176</v>
      </c>
      <c r="BC60" s="227">
        <f>IF([2]数据总览!BC60="","",[2]数据总览!BC60)</f>
        <v>0.3203302128798145</v>
      </c>
      <c r="BD60" s="227" t="str">
        <f>IF([2]数据总览!BD60="","",[2]数据总览!BD60)</f>
        <v/>
      </c>
      <c r="BE60" s="227">
        <f>IF([2]数据总览!BE60="","",[2]数据总览!BE60)</f>
        <v>1.5302570889529317</v>
      </c>
      <c r="BF60" s="227">
        <f>IF([2]数据总览!BF60="","",[2]数据总览!BF60)</f>
        <v>0.79133038485791041</v>
      </c>
      <c r="BG60" s="227">
        <f>IF([2]数据总览!BG60="","",[2]数据总览!BG60)</f>
        <v>0.81472322727352486</v>
      </c>
      <c r="BH60" s="227">
        <f>IF([2]数据总览!BH60="","",[2]数据总览!BH60)</f>
        <v>0.81769796137223294</v>
      </c>
      <c r="BI60" s="227">
        <f>IF([2]数据总览!BI60="","",[2]数据总览!BI60)</f>
        <v>0.6879356788917127</v>
      </c>
      <c r="BJ60" s="227">
        <f>IF([2]数据总览!BJ60="","",[2]数据总览!BJ60)</f>
        <v>0.78996004314403201</v>
      </c>
      <c r="BK60" s="227">
        <f>IF([2]数据总览!BK60="","",[2]数据总览!BK60)</f>
        <v>0.82092333363576375</v>
      </c>
      <c r="BL60" s="227">
        <f>IF([2]数据总览!BL60="","",[2]数据总览!BL60)</f>
        <v>0.81611069103397105</v>
      </c>
      <c r="BM60" s="227" t="str">
        <f>IF([2]数据总览!BM60="","",[2]数据总览!BM60)</f>
        <v/>
      </c>
      <c r="BN60" s="227">
        <f>IF([2]数据总览!BN60="","",[2]数据总览!BN60)</f>
        <v>240</v>
      </c>
      <c r="BO60" s="227">
        <f>IF([2]数据总览!BO60="","",[2]数据总览!BO60)</f>
        <v>190.25892452126541</v>
      </c>
      <c r="BP60" s="227">
        <f>IF([2]数据总览!BP60="","",[2]数据总览!BP60)</f>
        <v>161.02687523550409</v>
      </c>
      <c r="BQ60" s="227">
        <f>IF([2]数据总览!BQ60="","",[2]数据总览!BQ60)</f>
        <v>198.09073554444666</v>
      </c>
      <c r="BR60" s="227" t="str">
        <f>IF([2]数据总览!BR60="","",[2]数据总览!BR60)</f>
        <v/>
      </c>
      <c r="BS60" s="227">
        <f>IF([2]数据总览!BS60="","",[2]数据总览!BS60)</f>
        <v>3.0948119465187802</v>
      </c>
      <c r="BT60" s="227">
        <f>IF([2]数据总览!BT60="","",[2]数据总览!BT60)</f>
        <v>1.6661680585976855</v>
      </c>
      <c r="BU60" s="227">
        <f>IF([2]数据总览!BU60="","",[2]数据总览!BU60)</f>
        <v>1.1483931901354303</v>
      </c>
      <c r="BV60" s="227">
        <f>IF([2]数据总览!BV60="","",[2]数据总览!BV60)</f>
        <v>1.4072806243665579</v>
      </c>
      <c r="BW60" s="227" t="str">
        <f>IF([2]数据总览!BW60="","",[2]数据总览!BW60)</f>
        <v/>
      </c>
      <c r="BX60" s="227" t="str">
        <f>IF([2]数据总览!BX60="","",[2]数据总览!BX60)</f>
        <v/>
      </c>
      <c r="BY60" s="227" t="str">
        <f>IF([2]数据总览!BY60="","",[2]数据总览!BY60)</f>
        <v/>
      </c>
      <c r="BZ60" s="227" t="str">
        <f>IF([2]数据总览!BZ60="","",[2]数据总览!BZ60)</f>
        <v/>
      </c>
      <c r="CA60" s="227" t="str">
        <f>IF([2]数据总览!CA60="","",[2]数据总览!CA60)</f>
        <v/>
      </c>
      <c r="CB60" s="227" t="str">
        <f>IF([2]数据总览!CB60="","",[2]数据总览!CB60)</f>
        <v/>
      </c>
      <c r="CC60" s="227" t="str">
        <f>IF([2]数据总览!CC60="","",[2]数据总览!CC60)</f>
        <v/>
      </c>
      <c r="CD60" s="227" t="str">
        <f>IF([2]数据总览!CD60="","",[2]数据总览!CD60)</f>
        <v/>
      </c>
      <c r="CE60" s="227" t="str">
        <f>IF([2]数据总览!CE60="","",[2]数据总览!CE60)</f>
        <v/>
      </c>
      <c r="CF60" s="227" t="str">
        <f>IF([2]数据总览!CF60="","",[2]数据总览!CF60)</f>
        <v/>
      </c>
      <c r="CG60" s="227" t="str">
        <f>IF([2]数据总览!CG60="","",[2]数据总览!CG60)</f>
        <v/>
      </c>
      <c r="CH60" s="227" t="str">
        <f>IF([2]数据总览!CH60="","",[2]数据总览!CH60)</f>
        <v/>
      </c>
      <c r="CI60" s="227" t="str">
        <f>IF([2]数据总览!CI60="","",[2]数据总览!CI60)</f>
        <v/>
      </c>
      <c r="CJ60" s="227" t="str">
        <f>IF([2]数据总览!CJ60="","",[2]数据总览!CJ60)</f>
        <v/>
      </c>
      <c r="CK60" s="227" t="str">
        <f>IF([2]数据总览!CK60="","",[2]数据总览!CK60)</f>
        <v/>
      </c>
      <c r="CL60" s="227" t="str">
        <f>IF([2]数据总览!CL60="","",[2]数据总览!CL60)</f>
        <v/>
      </c>
      <c r="CM60" s="227" t="str">
        <f>IF([2]数据总览!CM60="","",[2]数据总览!CM60)</f>
        <v/>
      </c>
      <c r="CN60" s="227" t="str">
        <f>IF([2]数据总览!CN60="","",[2]数据总览!CN60)</f>
        <v/>
      </c>
      <c r="CO60" s="227" t="str">
        <f>IF([2]数据总览!CO60="","",[2]数据总览!CO60)</f>
        <v/>
      </c>
      <c r="CP60" s="227" t="str">
        <f>IF([2]数据总览!CP60="","",[2]数据总览!CP60)</f>
        <v/>
      </c>
      <c r="CQ60" s="227" t="str">
        <f>IF([2]数据总览!CQ60="","",[2]数据总览!CQ60)</f>
        <v/>
      </c>
      <c r="CR60" s="227" t="str">
        <f>IF([2]数据总览!CR60="","",[2]数据总览!CR60)</f>
        <v/>
      </c>
      <c r="CS60" s="227" t="str">
        <f>IF([2]数据总览!CS60="","",[2]数据总览!CS60)</f>
        <v/>
      </c>
      <c r="CT60" s="227" t="str">
        <f>IF([2]数据总览!CT60="","",[2]数据总览!CT60)</f>
        <v/>
      </c>
      <c r="CU60" s="227" t="str">
        <f>IF([2]数据总览!CU60="","",[2]数据总览!CU60)</f>
        <v/>
      </c>
      <c r="CV60" s="227" t="str">
        <f>IF([2]数据总览!CV60="","",[2]数据总览!CV60)</f>
        <v/>
      </c>
      <c r="CW60" s="227" t="str">
        <f>IF([2]数据总览!CW60="","",[2]数据总览!CW60)</f>
        <v/>
      </c>
      <c r="CX60" s="227" t="str">
        <f>IF([2]数据总览!CX60="","",[2]数据总览!CX60)</f>
        <v/>
      </c>
      <c r="CY60" s="227" t="str">
        <f>IF([2]数据总览!CY60="","",[2]数据总览!CY60)</f>
        <v/>
      </c>
      <c r="CZ60" s="227" t="str">
        <f>IF([2]数据总览!CZ60="","",[2]数据总览!CZ60)</f>
        <v/>
      </c>
      <c r="DA60" s="227" t="str">
        <f>IF([2]数据总览!DA60="","",[2]数据总览!DA60)</f>
        <v/>
      </c>
      <c r="DB60" s="227" t="str">
        <f>IF([2]数据总览!DB60="","",[2]数据总览!DB60)</f>
        <v/>
      </c>
      <c r="DC60" s="227" t="str">
        <f>IF([2]数据总览!DC60="","",[2]数据总览!DC60)</f>
        <v/>
      </c>
      <c r="DD60" s="227" t="str">
        <f>IF([2]数据总览!DD60="","",[2]数据总览!DD60)</f>
        <v/>
      </c>
      <c r="DE60" s="227" t="str">
        <f>IF([2]数据总览!DE60="","",[2]数据总览!DE60)</f>
        <v/>
      </c>
      <c r="DF60" s="227" t="str">
        <f>IF([2]数据总览!DF60="","",[2]数据总览!DF60)</f>
        <v/>
      </c>
      <c r="DG60" s="227" t="str">
        <f>IF([2]数据总览!DG60="","",[2]数据总览!DG60)</f>
        <v/>
      </c>
      <c r="DH60" s="227" t="str">
        <f>IF([2]数据总览!DH60="","",[2]数据总览!DH60)</f>
        <v/>
      </c>
      <c r="DI60" s="227" t="str">
        <f>IF([2]数据总览!DI60="","",[2]数据总览!DI60)</f>
        <v/>
      </c>
      <c r="DJ60" s="227" t="str">
        <f>IF([2]数据总览!DJ60="","",[2]数据总览!DJ60)</f>
        <v/>
      </c>
      <c r="DK60" s="227" t="str">
        <f>IF([2]数据总览!DK60="","",[2]数据总览!DK60)</f>
        <v/>
      </c>
      <c r="DL60" s="227" t="str">
        <f>IF([2]数据总览!DL60="","",[2]数据总览!DL60)</f>
        <v/>
      </c>
      <c r="DM60" s="227" t="str">
        <f>IF([2]数据总览!DM60="","",[2]数据总览!DM60)</f>
        <v/>
      </c>
      <c r="DN60" s="227" t="str">
        <f>IF([2]数据总览!DN60="","",[2]数据总览!DN60)</f>
        <v/>
      </c>
      <c r="DO60" s="227" t="str">
        <f>IF([2]数据总览!DO60="","",[2]数据总览!DO60)</f>
        <v/>
      </c>
      <c r="DP60" s="227" t="str">
        <f>IF([2]数据总览!DP60="","",[2]数据总览!DP60)</f>
        <v/>
      </c>
      <c r="DQ60" s="227" t="str">
        <f>IF([2]数据总览!DQ60="","",[2]数据总览!DQ60)</f>
        <v/>
      </c>
      <c r="DR60" s="227" t="str">
        <f>IF([2]数据总览!DR60="","",[2]数据总览!DR60)</f>
        <v/>
      </c>
      <c r="DS60" s="227" t="str">
        <f>IF([2]数据总览!DS60="","",[2]数据总览!DS60)</f>
        <v/>
      </c>
      <c r="DT60" s="227" t="str">
        <f>IF([2]数据总览!DT60="","",[2]数据总览!DT60)</f>
        <v/>
      </c>
      <c r="DU60" s="227" t="str">
        <f>IF([2]数据总览!DU60="","",[2]数据总览!DU60)</f>
        <v/>
      </c>
      <c r="DV60" s="227" t="str">
        <f>IF([2]数据总览!DV60="","",[2]数据总览!DV60)</f>
        <v/>
      </c>
      <c r="DW60" s="227" t="str">
        <f>IF([2]数据总览!DW60="","",[2]数据总览!DW60)</f>
        <v/>
      </c>
      <c r="DX60" s="227" t="str">
        <f>IF([2]数据总览!DX60="","",[2]数据总览!DX60)</f>
        <v/>
      </c>
      <c r="DY60" s="227" t="str">
        <f>IF([2]数据总览!DY60="","",[2]数据总览!DY60)</f>
        <v/>
      </c>
      <c r="DZ60" s="227" t="str">
        <f>IF([2]数据总览!DZ60="","",[2]数据总览!DZ60)</f>
        <v/>
      </c>
      <c r="EA60" s="227" t="str">
        <f>IF([2]数据总览!EA60="","",[2]数据总览!EA60)</f>
        <v/>
      </c>
      <c r="EB60" s="227" t="str">
        <f>IF([2]数据总览!EB60="","",[2]数据总览!EB60)</f>
        <v/>
      </c>
      <c r="EC60" s="227" t="str">
        <f>IF([2]数据总览!EC60="","",[2]数据总览!EC60)</f>
        <v/>
      </c>
      <c r="ED60" s="227" t="str">
        <f>IF([2]数据总览!ED60="","",[2]数据总览!ED60)</f>
        <v/>
      </c>
      <c r="EE60" s="227" t="str">
        <f>IF([2]数据总览!EE60="","",[2]数据总览!EE60)</f>
        <v/>
      </c>
      <c r="EF60" s="227" t="str">
        <f>IF([2]数据总览!EF60="","",[2]数据总览!EF60)</f>
        <v/>
      </c>
      <c r="EG60" s="227" t="str">
        <f>IF([2]数据总览!EG60="","",[2]数据总览!EG60)</f>
        <v/>
      </c>
      <c r="EH60" s="227" t="str">
        <f>IF([2]数据总览!EH60="","",[2]数据总览!EH60)</f>
        <v/>
      </c>
      <c r="EI60" s="227" t="str">
        <f>IF([2]数据总览!EI60="","",[2]数据总览!EI60)</f>
        <v/>
      </c>
      <c r="EJ60" s="227" t="str">
        <f>IF([2]数据总览!EJ60="","",[2]数据总览!EJ60)</f>
        <v/>
      </c>
      <c r="EK60" s="227" t="str">
        <f>IF([2]数据总览!EK60="","",[2]数据总览!EK60)</f>
        <v/>
      </c>
      <c r="EL60" s="227" t="str">
        <f>IF([2]数据总览!EL60="","",[2]数据总览!EL60)</f>
        <v/>
      </c>
      <c r="EM60" s="227" t="str">
        <f>IF([2]数据总览!EM60="","",[2]数据总览!EM60)</f>
        <v/>
      </c>
      <c r="EN60" s="227" t="str">
        <f>IF([2]数据总览!EN60="","",[2]数据总览!EN60)</f>
        <v/>
      </c>
      <c r="EO60" s="227" t="str">
        <f>IF([2]数据总览!EO60="","",[2]数据总览!EO60)</f>
        <v/>
      </c>
      <c r="EP60" s="227" t="str">
        <f>IF([2]数据总览!EP60="","",[2]数据总览!EP60)</f>
        <v/>
      </c>
      <c r="EQ60" s="227" t="str">
        <f>IF([2]数据总览!EQ60="","",[2]数据总览!EQ60)</f>
        <v/>
      </c>
      <c r="ER60" s="227" t="str">
        <f>IF([2]数据总览!ER60="","",[2]数据总览!ER60)</f>
        <v/>
      </c>
      <c r="ES60" s="227" t="str">
        <f>IF([2]数据总览!ES60="","",[2]数据总览!ES60)</f>
        <v/>
      </c>
      <c r="ET60" s="227" t="str">
        <f>IF([2]数据总览!ET60="","",[2]数据总览!ET60)</f>
        <v/>
      </c>
      <c r="EU60" s="227" t="str">
        <f>IF([2]数据总览!EU60="","",[2]数据总览!EU60)</f>
        <v/>
      </c>
      <c r="EV60" s="227" t="str">
        <f>IF([2]数据总览!EV60="","",[2]数据总览!EV60)</f>
        <v/>
      </c>
      <c r="EW60" s="227" t="str">
        <f>IF([2]数据总览!EW60="","",[2]数据总览!EW60)</f>
        <v/>
      </c>
      <c r="EX60" s="227" t="str">
        <f>IF([2]数据总览!EX60="","",[2]数据总览!EX60)</f>
        <v/>
      </c>
      <c r="EY60" s="227" t="str">
        <f>IF([2]数据总览!EY60="","",[2]数据总览!EY60)</f>
        <v/>
      </c>
      <c r="EZ60" s="227" t="str">
        <f>IF([2]数据总览!EZ60="","",[2]数据总览!EZ60)</f>
        <v/>
      </c>
      <c r="FA60" s="227" t="str">
        <f>IF([2]数据总览!FA60="","",[2]数据总览!FA60)</f>
        <v/>
      </c>
    </row>
    <row r="61" spans="1:157" ht="11.25">
      <c r="A61" s="227" t="str">
        <f>IF([2]数据总览!A61="","",[2]数据总览!A61)</f>
        <v/>
      </c>
      <c r="B61" s="227" t="str">
        <f>IF([2]数据总览!B61="","",[2]数据总览!B61)</f>
        <v/>
      </c>
      <c r="C61" s="227" t="str">
        <f>IF([2]数据总览!C61="","",[2]数据总览!C61)</f>
        <v>2星</v>
      </c>
      <c r="D61" s="227">
        <f>IF([2]数据总览!D61="","",[2]数据总览!D61)</f>
        <v>1.219671574136371E-2</v>
      </c>
      <c r="E61" s="227">
        <f>IF([2]数据总览!E61="","",[2]数据总览!E61)</f>
        <v>1.219671574136371E-2</v>
      </c>
      <c r="F61" s="227">
        <f>IF([2]数据总览!F61="","",[2]数据总览!F61)</f>
        <v>6.5123799914677871E-2</v>
      </c>
      <c r="G61" s="227">
        <f>IF([2]数据总览!G61="","",[2]数据总览!G61)</f>
        <v>0.27348658997254321</v>
      </c>
      <c r="H61" s="227">
        <f>IF([2]数据总览!H61="","",[2]数据总览!H61)</f>
        <v>0.30452752516072013</v>
      </c>
      <c r="I61" s="227">
        <f>IF([2]数据总览!I61="","",[2]数据总览!I61)</f>
        <v>0.33556846034889709</v>
      </c>
      <c r="J61" s="227">
        <f>IF([2]数据总览!J61="","",[2]数据总览!J61)</f>
        <v>0.33556846034889709</v>
      </c>
      <c r="K61" s="227">
        <f>IF([2]数据总览!K61="","",[2]数据总览!K61)</f>
        <v>0.64</v>
      </c>
      <c r="L61" s="227" t="str">
        <f>IF([2]数据总览!L61="","",[2]数据总览!L61)</f>
        <v/>
      </c>
      <c r="M61" s="227" t="str">
        <f>IF([2]数据总览!M61="","",[2]数据总览!M61)</f>
        <v/>
      </c>
      <c r="N61" s="227" t="str">
        <f>IF([2]数据总览!N61="","",[2]数据总览!N61)</f>
        <v/>
      </c>
      <c r="O61" s="227" t="str">
        <f>IF([2]数据总览!O61="","",[2]数据总览!O61)</f>
        <v/>
      </c>
      <c r="P61" s="227" t="str">
        <f>IF([2]数据总览!P61="","",[2]数据总览!P61)</f>
        <v>10星</v>
      </c>
      <c r="Q61" s="227" t="str">
        <f>IF([2]数据总览!Q61="","",[2]数据总览!Q61)</f>
        <v/>
      </c>
      <c r="R61" s="227">
        <f>IF([2]数据总览!R61="","",[2]数据总览!R61)</f>
        <v>1.2203353346409527</v>
      </c>
      <c r="S61" s="227">
        <f>IF([2]数据总览!S61="","",[2]数据总览!S61)</f>
        <v>1.2290739780977993</v>
      </c>
      <c r="T61" s="227">
        <f>IF([2]数据总览!T61="","",[2]数据总览!T61)</f>
        <v>1.2213918023934076</v>
      </c>
      <c r="U61" s="227">
        <f>IF([2]数据总览!U61="","",[2]数据总览!U61)</f>
        <v>1.2177048957937615</v>
      </c>
      <c r="V61" s="227" t="str">
        <f>IF([2]数据总览!V61="","",[2]数据总览!V61)</f>
        <v/>
      </c>
      <c r="W61" s="227" t="str">
        <f>IF([2]数据总览!W61="","",[2]数据总览!W61)</f>
        <v/>
      </c>
      <c r="X61" s="227" t="str">
        <f>IF([2]数据总览!X61="","",[2]数据总览!X61)</f>
        <v/>
      </c>
      <c r="Y61" s="227" t="str">
        <f>IF([2]数据总览!Y61="","",[2]数据总览!Y61)</f>
        <v/>
      </c>
      <c r="Z61" s="227" t="str">
        <f>IF([2]数据总览!Z61="","",[2]数据总览!Z61)</f>
        <v/>
      </c>
      <c r="AA61" s="227">
        <f>IF([2]数据总览!AA61="","",[2]数据总览!AA61)</f>
        <v>56</v>
      </c>
      <c r="AB61" s="227">
        <f>IF([2]数据总览!AB61="","",[2]数据总览!AB61)</f>
        <v>0</v>
      </c>
      <c r="AC61" s="227">
        <f>IF([2]数据总览!AC61="","",[2]数据总览!AC61)</f>
        <v>0.20512111990186799</v>
      </c>
      <c r="AD61" s="227">
        <f>IF([2]数据总览!AD61="","",[2]数据总览!AD61)</f>
        <v>0.31659288792593876</v>
      </c>
      <c r="AE61" s="227">
        <f>IF([2]数据总览!AE61="","",[2]数据总览!AE61)</f>
        <v>0.16166397207683986</v>
      </c>
      <c r="AF61" s="227">
        <f>IF([2]数据总览!AF61="","",[2]数据总览!AF61)</f>
        <v>0.11255098865621624</v>
      </c>
      <c r="AG61" s="227">
        <f>IF([2]数据总览!AG61="","",[2]数据总览!AG61)</f>
        <v>1.5018924022833268E-2</v>
      </c>
      <c r="AH61" s="227">
        <f>IF([2]数据总览!AH61="","",[2]数据总览!AH61)</f>
        <v>0.3306599990972342</v>
      </c>
      <c r="AI61" s="227">
        <f>IF([2]数据总览!AI61="","",[2]数据总览!AI61)</f>
        <v>0.3306599990972342</v>
      </c>
      <c r="AJ61" s="227" t="str">
        <f>IF([2]数据总览!AJ61="","",[2]数据总览!AJ61)</f>
        <v/>
      </c>
      <c r="AK61" s="227" t="str">
        <f>IF([2]数据总览!AK61="","",[2]数据总览!AK61)</f>
        <v/>
      </c>
      <c r="AL61" s="227" t="str">
        <f>IF([2]数据总览!AL61="","",[2]数据总览!AL61)</f>
        <v/>
      </c>
      <c r="AM61" s="227">
        <f>IF([2]数据总览!AM61="","",[2]数据总览!AM61)</f>
        <v>0</v>
      </c>
      <c r="AN61" s="227">
        <f>IF([2]数据总览!AN61="","",[2]数据总览!AN61)</f>
        <v>0.5</v>
      </c>
      <c r="AO61" s="227">
        <f>IF([2]数据总览!AO61="","",[2]数据总览!AO61)</f>
        <v>0.5</v>
      </c>
      <c r="AP61" s="227">
        <f>IF([2]数据总览!AP61="","",[2]数据总览!AP61)</f>
        <v>0.5</v>
      </c>
      <c r="AQ61" s="227">
        <f>IF([2]数据总览!AQ61="","",[2]数据总览!AQ61)</f>
        <v>0</v>
      </c>
      <c r="AR61" s="227">
        <f>IF([2]数据总览!AR61="","",[2]数据总览!AR61)</f>
        <v>0.5</v>
      </c>
      <c r="AS61" s="227">
        <f>IF([2]数据总览!AS61="","",[2]数据总览!AS61)</f>
        <v>0.5</v>
      </c>
      <c r="AT61" s="227">
        <f>IF([2]数据总览!AT61="","",[2]数据总览!AT61)</f>
        <v>0.5</v>
      </c>
      <c r="AU61" s="227" t="str">
        <f>IF([2]数据总览!AU61="","",[2]数据总览!AU61)</f>
        <v/>
      </c>
      <c r="AV61" s="227">
        <f>IF([2]数据总览!AV61="","",[2]数据总览!AV61)</f>
        <v>0.60667225546381132</v>
      </c>
      <c r="AW61" s="227">
        <f>IF([2]数据总览!AW61="","",[2]数据总览!AW61)</f>
        <v>0.34863197774695337</v>
      </c>
      <c r="AX61" s="227">
        <f>IF([2]数据总览!AX61="","",[2]数据总览!AX61)</f>
        <v>0.31371175167965143</v>
      </c>
      <c r="AY61" s="227">
        <f>IF([2]数据总览!AY61="","",[2]数据总览!AY61)</f>
        <v>0.3122520232064962</v>
      </c>
      <c r="AZ61" s="227">
        <f>IF([2]数据总览!AZ61="","",[2]数据总览!AZ61)</f>
        <v>0.61196106351745794</v>
      </c>
      <c r="BA61" s="227">
        <f>IF([2]数据总览!BA61="","",[2]数据总览!BA61)</f>
        <v>0.35157486321583165</v>
      </c>
      <c r="BB61" s="227">
        <f>IF([2]数据总览!BB61="","",[2]数据总览!BB61)</f>
        <v>0.30277892744363066</v>
      </c>
      <c r="BC61" s="227">
        <f>IF([2]数据总览!BC61="","",[2]数据总览!BC61)</f>
        <v>0.31518842782089018</v>
      </c>
      <c r="BD61" s="227" t="str">
        <f>IF([2]数据总览!BD61="","",[2]数据总览!BD61)</f>
        <v/>
      </c>
      <c r="BE61" s="227">
        <f>IF([2]数据总览!BE61="","",[2]数据总览!BE61)</f>
        <v>1.5533117449943634</v>
      </c>
      <c r="BF61" s="227">
        <f>IF([2]数据总览!BF61="","",[2]数据总览!BF61)</f>
        <v>0.79904752048939875</v>
      </c>
      <c r="BG61" s="227">
        <f>IF([2]数据总览!BG61="","",[2]数据总览!BG61)</f>
        <v>0.82217243235322124</v>
      </c>
      <c r="BH61" s="227">
        <f>IF([2]数据总览!BH61="","",[2]数据总览!BH61)</f>
        <v>0.82486276695694893</v>
      </c>
      <c r="BI61" s="227">
        <f>IF([2]数据总览!BI61="","",[2]数据总览!BI61)</f>
        <v>0.69833782292865554</v>
      </c>
      <c r="BJ61" s="227">
        <f>IF([2]数据总览!BJ61="","",[2]数据总览!BJ61)</f>
        <v>0.79771246073775814</v>
      </c>
      <c r="BK61" s="227">
        <f>IF([2]数据总览!BK61="","",[2]数据总览!BK61)</f>
        <v>0.82822780573541377</v>
      </c>
      <c r="BL61" s="227">
        <f>IF([2]数据总览!BL61="","",[2]数据总览!BL61)</f>
        <v>0.82331442553850887</v>
      </c>
      <c r="BM61" s="227" t="str">
        <f>IF([2]数据总览!BM61="","",[2]数据总览!BM61)</f>
        <v/>
      </c>
      <c r="BN61" s="227">
        <f>IF([2]数据总览!BN61="","",[2]数据总览!BN61)</f>
        <v>240</v>
      </c>
      <c r="BO61" s="227">
        <f>IF([2]数据总览!BO61="","",[2]数据总览!BO61)</f>
        <v>190.77093122355168</v>
      </c>
      <c r="BP61" s="227">
        <f>IF([2]数据总览!BP61="","",[2]数据总览!BP61)</f>
        <v>164.0177068977747</v>
      </c>
      <c r="BQ61" s="227">
        <f>IF([2]数据总览!BQ61="","",[2]数据总览!BQ61)</f>
        <v>201.20064670155844</v>
      </c>
      <c r="BR61" s="227" t="str">
        <f>IF([2]数据总览!BR61="","",[2]数据总览!BR61)</f>
        <v/>
      </c>
      <c r="BS61" s="227">
        <f>IF([2]数据总览!BS61="","",[2]数据总览!BS61)</f>
        <v>3.0672095058578011</v>
      </c>
      <c r="BT61" s="227">
        <f>IF([2]数据总览!BT61="","",[2]数据总览!BT61)</f>
        <v>1.6466771083974263</v>
      </c>
      <c r="BU61" s="227">
        <f>IF([2]数据总览!BU61="","",[2]数据总览!BU61)</f>
        <v>1.1268634717649668</v>
      </c>
      <c r="BV61" s="227">
        <f>IF([2]数据总览!BV61="","",[2]数据总览!BV61)</f>
        <v>1.3867702900811967</v>
      </c>
      <c r="BW61" s="227" t="str">
        <f>IF([2]数据总览!BW61="","",[2]数据总览!BW61)</f>
        <v/>
      </c>
      <c r="BX61" s="227" t="str">
        <f>IF([2]数据总览!BX61="","",[2]数据总览!BX61)</f>
        <v/>
      </c>
      <c r="BY61" s="227" t="str">
        <f>IF([2]数据总览!BY61="","",[2]数据总览!BY61)</f>
        <v/>
      </c>
      <c r="BZ61" s="227" t="str">
        <f>IF([2]数据总览!BZ61="","",[2]数据总览!BZ61)</f>
        <v/>
      </c>
      <c r="CA61" s="227" t="str">
        <f>IF([2]数据总览!CA61="","",[2]数据总览!CA61)</f>
        <v/>
      </c>
      <c r="CB61" s="227" t="str">
        <f>IF([2]数据总览!CB61="","",[2]数据总览!CB61)</f>
        <v/>
      </c>
      <c r="CC61" s="227" t="str">
        <f>IF([2]数据总览!CC61="","",[2]数据总览!CC61)</f>
        <v/>
      </c>
      <c r="CD61" s="227" t="str">
        <f>IF([2]数据总览!CD61="","",[2]数据总览!CD61)</f>
        <v/>
      </c>
      <c r="CE61" s="227" t="str">
        <f>IF([2]数据总览!CE61="","",[2]数据总览!CE61)</f>
        <v/>
      </c>
      <c r="CF61" s="227" t="str">
        <f>IF([2]数据总览!CF61="","",[2]数据总览!CF61)</f>
        <v/>
      </c>
      <c r="CG61" s="227" t="str">
        <f>IF([2]数据总览!CG61="","",[2]数据总览!CG61)</f>
        <v/>
      </c>
      <c r="CH61" s="227" t="str">
        <f>IF([2]数据总览!CH61="","",[2]数据总览!CH61)</f>
        <v/>
      </c>
      <c r="CI61" s="227" t="str">
        <f>IF([2]数据总览!CI61="","",[2]数据总览!CI61)</f>
        <v/>
      </c>
      <c r="CJ61" s="227" t="str">
        <f>IF([2]数据总览!CJ61="","",[2]数据总览!CJ61)</f>
        <v/>
      </c>
      <c r="CK61" s="227" t="str">
        <f>IF([2]数据总览!CK61="","",[2]数据总览!CK61)</f>
        <v/>
      </c>
      <c r="CL61" s="227" t="str">
        <f>IF([2]数据总览!CL61="","",[2]数据总览!CL61)</f>
        <v/>
      </c>
      <c r="CM61" s="227" t="str">
        <f>IF([2]数据总览!CM61="","",[2]数据总览!CM61)</f>
        <v/>
      </c>
      <c r="CN61" s="227" t="str">
        <f>IF([2]数据总览!CN61="","",[2]数据总览!CN61)</f>
        <v/>
      </c>
      <c r="CO61" s="227" t="str">
        <f>IF([2]数据总览!CO61="","",[2]数据总览!CO61)</f>
        <v/>
      </c>
      <c r="CP61" s="227" t="str">
        <f>IF([2]数据总览!CP61="","",[2]数据总览!CP61)</f>
        <v/>
      </c>
      <c r="CQ61" s="227" t="str">
        <f>IF([2]数据总览!CQ61="","",[2]数据总览!CQ61)</f>
        <v/>
      </c>
      <c r="CR61" s="227" t="str">
        <f>IF([2]数据总览!CR61="","",[2]数据总览!CR61)</f>
        <v/>
      </c>
      <c r="CS61" s="227" t="str">
        <f>IF([2]数据总览!CS61="","",[2]数据总览!CS61)</f>
        <v/>
      </c>
      <c r="CT61" s="227" t="str">
        <f>IF([2]数据总览!CT61="","",[2]数据总览!CT61)</f>
        <v/>
      </c>
      <c r="CU61" s="227" t="str">
        <f>IF([2]数据总览!CU61="","",[2]数据总览!CU61)</f>
        <v/>
      </c>
      <c r="CV61" s="227" t="str">
        <f>IF([2]数据总览!CV61="","",[2]数据总览!CV61)</f>
        <v/>
      </c>
      <c r="CW61" s="227" t="str">
        <f>IF([2]数据总览!CW61="","",[2]数据总览!CW61)</f>
        <v/>
      </c>
      <c r="CX61" s="227" t="str">
        <f>IF([2]数据总览!CX61="","",[2]数据总览!CX61)</f>
        <v/>
      </c>
      <c r="CY61" s="227" t="str">
        <f>IF([2]数据总览!CY61="","",[2]数据总览!CY61)</f>
        <v/>
      </c>
      <c r="CZ61" s="227" t="str">
        <f>IF([2]数据总览!CZ61="","",[2]数据总览!CZ61)</f>
        <v/>
      </c>
      <c r="DA61" s="227" t="str">
        <f>IF([2]数据总览!DA61="","",[2]数据总览!DA61)</f>
        <v/>
      </c>
      <c r="DB61" s="227" t="str">
        <f>IF([2]数据总览!DB61="","",[2]数据总览!DB61)</f>
        <v/>
      </c>
      <c r="DC61" s="227" t="str">
        <f>IF([2]数据总览!DC61="","",[2]数据总览!DC61)</f>
        <v/>
      </c>
      <c r="DD61" s="227" t="str">
        <f>IF([2]数据总览!DD61="","",[2]数据总览!DD61)</f>
        <v/>
      </c>
      <c r="DE61" s="227" t="str">
        <f>IF([2]数据总览!DE61="","",[2]数据总览!DE61)</f>
        <v/>
      </c>
      <c r="DF61" s="227" t="str">
        <f>IF([2]数据总览!DF61="","",[2]数据总览!DF61)</f>
        <v/>
      </c>
      <c r="DG61" s="227" t="str">
        <f>IF([2]数据总览!DG61="","",[2]数据总览!DG61)</f>
        <v/>
      </c>
      <c r="DH61" s="227" t="str">
        <f>IF([2]数据总览!DH61="","",[2]数据总览!DH61)</f>
        <v/>
      </c>
      <c r="DI61" s="227" t="str">
        <f>IF([2]数据总览!DI61="","",[2]数据总览!DI61)</f>
        <v/>
      </c>
      <c r="DJ61" s="227" t="str">
        <f>IF([2]数据总览!DJ61="","",[2]数据总览!DJ61)</f>
        <v/>
      </c>
      <c r="DK61" s="227" t="str">
        <f>IF([2]数据总览!DK61="","",[2]数据总览!DK61)</f>
        <v/>
      </c>
      <c r="DL61" s="227" t="str">
        <f>IF([2]数据总览!DL61="","",[2]数据总览!DL61)</f>
        <v/>
      </c>
      <c r="DM61" s="227" t="str">
        <f>IF([2]数据总览!DM61="","",[2]数据总览!DM61)</f>
        <v/>
      </c>
      <c r="DN61" s="227" t="str">
        <f>IF([2]数据总览!DN61="","",[2]数据总览!DN61)</f>
        <v/>
      </c>
      <c r="DO61" s="227" t="str">
        <f>IF([2]数据总览!DO61="","",[2]数据总览!DO61)</f>
        <v/>
      </c>
      <c r="DP61" s="227" t="str">
        <f>IF([2]数据总览!DP61="","",[2]数据总览!DP61)</f>
        <v/>
      </c>
      <c r="DQ61" s="227" t="str">
        <f>IF([2]数据总览!DQ61="","",[2]数据总览!DQ61)</f>
        <v/>
      </c>
      <c r="DR61" s="227" t="str">
        <f>IF([2]数据总览!DR61="","",[2]数据总览!DR61)</f>
        <v/>
      </c>
      <c r="DS61" s="227" t="str">
        <f>IF([2]数据总览!DS61="","",[2]数据总览!DS61)</f>
        <v/>
      </c>
      <c r="DT61" s="227" t="str">
        <f>IF([2]数据总览!DT61="","",[2]数据总览!DT61)</f>
        <v/>
      </c>
      <c r="DU61" s="227" t="str">
        <f>IF([2]数据总览!DU61="","",[2]数据总览!DU61)</f>
        <v/>
      </c>
      <c r="DV61" s="227" t="str">
        <f>IF([2]数据总览!DV61="","",[2]数据总览!DV61)</f>
        <v/>
      </c>
      <c r="DW61" s="227" t="str">
        <f>IF([2]数据总览!DW61="","",[2]数据总览!DW61)</f>
        <v/>
      </c>
      <c r="DX61" s="227" t="str">
        <f>IF([2]数据总览!DX61="","",[2]数据总览!DX61)</f>
        <v/>
      </c>
      <c r="DY61" s="227" t="str">
        <f>IF([2]数据总览!DY61="","",[2]数据总览!DY61)</f>
        <v/>
      </c>
      <c r="DZ61" s="227" t="str">
        <f>IF([2]数据总览!DZ61="","",[2]数据总览!DZ61)</f>
        <v/>
      </c>
      <c r="EA61" s="227" t="str">
        <f>IF([2]数据总览!EA61="","",[2]数据总览!EA61)</f>
        <v/>
      </c>
      <c r="EB61" s="227" t="str">
        <f>IF([2]数据总览!EB61="","",[2]数据总览!EB61)</f>
        <v/>
      </c>
      <c r="EC61" s="227" t="str">
        <f>IF([2]数据总览!EC61="","",[2]数据总览!EC61)</f>
        <v/>
      </c>
      <c r="ED61" s="227" t="str">
        <f>IF([2]数据总览!ED61="","",[2]数据总览!ED61)</f>
        <v/>
      </c>
      <c r="EE61" s="227" t="str">
        <f>IF([2]数据总览!EE61="","",[2]数据总览!EE61)</f>
        <v/>
      </c>
      <c r="EF61" s="227" t="str">
        <f>IF([2]数据总览!EF61="","",[2]数据总览!EF61)</f>
        <v/>
      </c>
      <c r="EG61" s="227" t="str">
        <f>IF([2]数据总览!EG61="","",[2]数据总览!EG61)</f>
        <v/>
      </c>
      <c r="EH61" s="227" t="str">
        <f>IF([2]数据总览!EH61="","",[2]数据总览!EH61)</f>
        <v/>
      </c>
      <c r="EI61" s="227" t="str">
        <f>IF([2]数据总览!EI61="","",[2]数据总览!EI61)</f>
        <v/>
      </c>
      <c r="EJ61" s="227" t="str">
        <f>IF([2]数据总览!EJ61="","",[2]数据总览!EJ61)</f>
        <v/>
      </c>
      <c r="EK61" s="227" t="str">
        <f>IF([2]数据总览!EK61="","",[2]数据总览!EK61)</f>
        <v/>
      </c>
      <c r="EL61" s="227" t="str">
        <f>IF([2]数据总览!EL61="","",[2]数据总览!EL61)</f>
        <v/>
      </c>
      <c r="EM61" s="227" t="str">
        <f>IF([2]数据总览!EM61="","",[2]数据总览!EM61)</f>
        <v/>
      </c>
      <c r="EN61" s="227" t="str">
        <f>IF([2]数据总览!EN61="","",[2]数据总览!EN61)</f>
        <v/>
      </c>
      <c r="EO61" s="227" t="str">
        <f>IF([2]数据总览!EO61="","",[2]数据总览!EO61)</f>
        <v/>
      </c>
      <c r="EP61" s="227" t="str">
        <f>IF([2]数据总览!EP61="","",[2]数据总览!EP61)</f>
        <v/>
      </c>
      <c r="EQ61" s="227" t="str">
        <f>IF([2]数据总览!EQ61="","",[2]数据总览!EQ61)</f>
        <v/>
      </c>
      <c r="ER61" s="227" t="str">
        <f>IF([2]数据总览!ER61="","",[2]数据总览!ER61)</f>
        <v/>
      </c>
      <c r="ES61" s="227" t="str">
        <f>IF([2]数据总览!ES61="","",[2]数据总览!ES61)</f>
        <v/>
      </c>
      <c r="ET61" s="227" t="str">
        <f>IF([2]数据总览!ET61="","",[2]数据总览!ET61)</f>
        <v/>
      </c>
      <c r="EU61" s="227" t="str">
        <f>IF([2]数据总览!EU61="","",[2]数据总览!EU61)</f>
        <v/>
      </c>
      <c r="EV61" s="227" t="str">
        <f>IF([2]数据总览!EV61="","",[2]数据总览!EV61)</f>
        <v/>
      </c>
      <c r="EW61" s="227" t="str">
        <f>IF([2]数据总览!EW61="","",[2]数据总览!EW61)</f>
        <v/>
      </c>
      <c r="EX61" s="227" t="str">
        <f>IF([2]数据总览!EX61="","",[2]数据总览!EX61)</f>
        <v/>
      </c>
      <c r="EY61" s="227" t="str">
        <f>IF([2]数据总览!EY61="","",[2]数据总览!EY61)</f>
        <v/>
      </c>
      <c r="EZ61" s="227" t="str">
        <f>IF([2]数据总览!EZ61="","",[2]数据总览!EZ61)</f>
        <v/>
      </c>
      <c r="FA61" s="227" t="str">
        <f>IF([2]数据总览!FA61="","",[2]数据总览!FA61)</f>
        <v/>
      </c>
    </row>
    <row r="62" spans="1:157" ht="11.25">
      <c r="A62" s="227" t="str">
        <f>IF([2]数据总览!A62="","",[2]数据总览!A62)</f>
        <v/>
      </c>
      <c r="B62" s="227" t="str">
        <f>IF([2]数据总览!B62="","",[2]数据总览!B62)</f>
        <v/>
      </c>
      <c r="C62" s="227" t="str">
        <f>IF([2]数据总览!C62="","",[2]数据总览!C62)</f>
        <v>3星</v>
      </c>
      <c r="D62" s="227">
        <f>IF([2]数据总览!D62="","",[2]数据总览!D62)</f>
        <v>1.6262287655151614E-2</v>
      </c>
      <c r="E62" s="227">
        <f>IF([2]数据总览!E62="","",[2]数据总览!E62)</f>
        <v>1.6262287655151614E-2</v>
      </c>
      <c r="F62" s="227">
        <f>IF([2]数据总览!F62="","",[2]数据总览!F62)</f>
        <v>9.6725721746772547E-2</v>
      </c>
      <c r="G62" s="227">
        <f>IF([2]数据总览!G62="","",[2]数据总览!G62)</f>
        <v>0.29593390619286586</v>
      </c>
      <c r="H62" s="227">
        <f>IF([2]数据总览!H62="","",[2]数据总览!H62)</f>
        <v>0.32240022284655995</v>
      </c>
      <c r="I62" s="227">
        <f>IF([2]数据总览!I62="","",[2]数据总览!I62)</f>
        <v>0.34886653950025404</v>
      </c>
      <c r="J62" s="227">
        <f>IF([2]数据总览!J62="","",[2]数据总览!J62)</f>
        <v>0.34886653950025404</v>
      </c>
      <c r="K62" s="227">
        <f>IF([2]数据总览!K62="","",[2]数据总览!K62)</f>
        <v>0.7</v>
      </c>
      <c r="L62" s="227" t="str">
        <f>IF([2]数据总览!L62="","",[2]数据总览!L62)</f>
        <v/>
      </c>
      <c r="M62" s="227" t="str">
        <f>IF([2]数据总览!M62="","",[2]数据总览!M62)</f>
        <v/>
      </c>
      <c r="N62" s="227" t="str">
        <f>IF([2]数据总览!N62="","",[2]数据总览!N62)</f>
        <v/>
      </c>
      <c r="O62" s="227" t="str">
        <f>IF([2]数据总览!O62="","",[2]数据总览!O62)</f>
        <v/>
      </c>
      <c r="P62" s="227" t="str">
        <f>IF([2]数据总览!P62="","",[2]数据总览!P62)</f>
        <v>11星</v>
      </c>
      <c r="Q62" s="227" t="str">
        <f>IF([2]数据总览!Q62="","",[2]数据总览!Q62)</f>
        <v/>
      </c>
      <c r="R62" s="227">
        <f>IF([2]数据总览!R62="","",[2]数据总览!R62)</f>
        <v>1.2907671108828758</v>
      </c>
      <c r="S62" s="227">
        <f>IF([2]数据总览!S62="","",[2]数据总览!S62)</f>
        <v>1.3014830325057916</v>
      </c>
      <c r="T62" s="227">
        <f>IF([2]数据总览!T62="","",[2]数据总览!T62)</f>
        <v>1.291233586482575</v>
      </c>
      <c r="U62" s="227">
        <f>IF([2]数据总览!U62="","",[2]数据总览!U62)</f>
        <v>1.2861901637447997</v>
      </c>
      <c r="V62" s="227" t="str">
        <f>IF([2]数据总览!V62="","",[2]数据总览!V62)</f>
        <v/>
      </c>
      <c r="W62" s="227" t="str">
        <f>IF([2]数据总览!W62="","",[2]数据总览!W62)</f>
        <v/>
      </c>
      <c r="X62" s="227" t="str">
        <f>IF([2]数据总览!X62="","",[2]数据总览!X62)</f>
        <v/>
      </c>
      <c r="Y62" s="227" t="str">
        <f>IF([2]数据总览!Y62="","",[2]数据总览!Y62)</f>
        <v/>
      </c>
      <c r="Z62" s="227" t="str">
        <f>IF([2]数据总览!Z62="","",[2]数据总览!Z62)</f>
        <v/>
      </c>
      <c r="AA62" s="227">
        <f>IF([2]数据总览!AA62="","",[2]数据总览!AA62)</f>
        <v>57</v>
      </c>
      <c r="AB62" s="227">
        <f>IF([2]数据总览!AB62="","",[2]数据总览!AB62)</f>
        <v>0</v>
      </c>
      <c r="AC62" s="227">
        <f>IF([2]数据总览!AC62="","",[2]数据总览!AC62)</f>
        <v>0.20303554593455533</v>
      </c>
      <c r="AD62" s="227">
        <f>IF([2]数据总览!AD62="","",[2]数据总览!AD62)</f>
        <v>0.30436370957354347</v>
      </c>
      <c r="AE62" s="227">
        <f>IF([2]数据总览!AE62="","",[2]数据总览!AE62)</f>
        <v>0.14900743108051223</v>
      </c>
      <c r="AF62" s="227">
        <f>IF([2]数据总览!AF62="","",[2]数据总览!AF62)</f>
        <v>0.10740926887645813</v>
      </c>
      <c r="AG62" s="227">
        <f>IF([2]数据总览!AG62="","",[2]数据总览!AG62)</f>
        <v>1.5018924022833268E-2</v>
      </c>
      <c r="AH62" s="227">
        <f>IF([2]数据总览!AH62="","",[2]数据总览!AH62)</f>
        <v>0.31919514439186364</v>
      </c>
      <c r="AI62" s="227">
        <f>IF([2]数据总览!AI62="","",[2]数据总览!AI62)</f>
        <v>0.31919514439186364</v>
      </c>
      <c r="AJ62" s="227" t="str">
        <f>IF([2]数据总览!AJ62="","",[2]数据总览!AJ62)</f>
        <v/>
      </c>
      <c r="AK62" s="227" t="str">
        <f>IF([2]数据总览!AK62="","",[2]数据总览!AK62)</f>
        <v/>
      </c>
      <c r="AL62" s="227" t="str">
        <f>IF([2]数据总览!AL62="","",[2]数据总览!AL62)</f>
        <v/>
      </c>
      <c r="AM62" s="227">
        <f>IF([2]数据总览!AM62="","",[2]数据总览!AM62)</f>
        <v>0</v>
      </c>
      <c r="AN62" s="227">
        <f>IF([2]数据总览!AN62="","",[2]数据总览!AN62)</f>
        <v>0.5</v>
      </c>
      <c r="AO62" s="227">
        <f>IF([2]数据总览!AO62="","",[2]数据总览!AO62)</f>
        <v>0.5</v>
      </c>
      <c r="AP62" s="227">
        <f>IF([2]数据总览!AP62="","",[2]数据总览!AP62)</f>
        <v>0.5</v>
      </c>
      <c r="AQ62" s="227">
        <f>IF([2]数据总览!AQ62="","",[2]数据总览!AQ62)</f>
        <v>0</v>
      </c>
      <c r="AR62" s="227">
        <f>IF([2]数据总览!AR62="","",[2]数据总览!AR62)</f>
        <v>0.5</v>
      </c>
      <c r="AS62" s="227">
        <f>IF([2]数据总览!AS62="","",[2]数据总览!AS62)</f>
        <v>0.5</v>
      </c>
      <c r="AT62" s="227">
        <f>IF([2]数据总览!AT62="","",[2]数据总览!AT62)</f>
        <v>0.5</v>
      </c>
      <c r="AU62" s="227" t="str">
        <f>IF([2]数据总览!AU62="","",[2]数据总览!AU62)</f>
        <v/>
      </c>
      <c r="AV62" s="227">
        <f>IF([2]数据总览!AV62="","",[2]数据总览!AV62)</f>
        <v>0.60667225546381132</v>
      </c>
      <c r="AW62" s="227">
        <f>IF([2]数据总览!AW62="","",[2]数据总览!AW62)</f>
        <v>0.34538706953887405</v>
      </c>
      <c r="AX62" s="227">
        <f>IF([2]数据总览!AX62="","",[2]数据总览!AX62)</f>
        <v>0.30892724342958117</v>
      </c>
      <c r="AY62" s="227">
        <f>IF([2]数据总览!AY62="","",[2]数据总览!AY62)</f>
        <v>0.30720594017936487</v>
      </c>
      <c r="AZ62" s="227">
        <f>IF([2]数据总览!AZ62="","",[2]数据总览!AZ62)</f>
        <v>0.61196106351745794</v>
      </c>
      <c r="BA62" s="227">
        <f>IF([2]数据总览!BA62="","",[2]数据总览!BA62)</f>
        <v>0.34835978870780576</v>
      </c>
      <c r="BB62" s="227">
        <f>IF([2]数据总览!BB62="","",[2]数据总览!BB62)</f>
        <v>0.29784688144887339</v>
      </c>
      <c r="BC62" s="227">
        <f>IF([2]数据总览!BC62="","",[2]数据总览!BC62)</f>
        <v>0.31018506997663065</v>
      </c>
      <c r="BD62" s="227" t="str">
        <f>IF([2]数据总览!BD62="","",[2]数据总览!BD62)</f>
        <v/>
      </c>
      <c r="BE62" s="227">
        <f>IF([2]数据总览!BE62="","",[2]数据总览!BE62)</f>
        <v>1.5763664010357954</v>
      </c>
      <c r="BF62" s="227">
        <f>IF([2]数据总览!BF62="","",[2]数据总览!BF62)</f>
        <v>0.80669282852516466</v>
      </c>
      <c r="BG62" s="227">
        <f>IF([2]数据总览!BG62="","",[2]数据总览!BG62)</f>
        <v>0.82950802746144081</v>
      </c>
      <c r="BH62" s="227">
        <f>IF([2]数据总览!BH62="","",[2]数据总览!BH62)</f>
        <v>0.8319117872106927</v>
      </c>
      <c r="BI62" s="227">
        <f>IF([2]数据总览!BI62="","",[2]数据总览!BI62)</f>
        <v>0.70873996696559849</v>
      </c>
      <c r="BJ62" s="227">
        <f>IF([2]数据总览!BJ62="","",[2]数据总览!BJ62)</f>
        <v>0.80539398418406649</v>
      </c>
      <c r="BK62" s="227">
        <f>IF([2]数据总览!BK62="","",[2]数据总览!BK62)</f>
        <v>0.83541329335795012</v>
      </c>
      <c r="BL62" s="227">
        <f>IF([2]数据总览!BL62="","",[2]数据总览!BL62)</f>
        <v>0.83040380666468683</v>
      </c>
      <c r="BM62" s="227" t="str">
        <f>IF([2]数据总览!BM62="","",[2]数据总览!BM62)</f>
        <v/>
      </c>
      <c r="BN62" s="227">
        <f>IF([2]数据总览!BN62="","",[2]数据总览!BN62)</f>
        <v>240</v>
      </c>
      <c r="BO62" s="227">
        <f>IF([2]数据总览!BO62="","",[2]数据总览!BO62)</f>
        <v>191.27146897570671</v>
      </c>
      <c r="BP62" s="227">
        <f>IF([2]数据总览!BP62="","",[2]数据总览!BP62)</f>
        <v>166.95270970234958</v>
      </c>
      <c r="BQ62" s="227">
        <f>IF([2]数据总览!BQ62="","",[2]数据总览!BQ62)</f>
        <v>204.23821654067703</v>
      </c>
      <c r="BR62" s="227" t="str">
        <f>IF([2]数据总览!BR62="","",[2]数据总览!BR62)</f>
        <v/>
      </c>
      <c r="BS62" s="227">
        <f>IF([2]数据总览!BS62="","",[2]数据总览!BS62)</f>
        <v>3.0401861155812036</v>
      </c>
      <c r="BT62" s="227">
        <f>IF([2]数据总览!BT62="","",[2]数据总览!BT62)</f>
        <v>1.6275937393914084</v>
      </c>
      <c r="BU62" s="227">
        <f>IF([2]数据总览!BU62="","",[2]数据总览!BU62)</f>
        <v>1.1057729740030113</v>
      </c>
      <c r="BV62" s="227">
        <f>IF([2]数据总览!BV62="","",[2]数据总览!BV62)</f>
        <v>1.3666833566972099</v>
      </c>
      <c r="BW62" s="227" t="str">
        <f>IF([2]数据总览!BW62="","",[2]数据总览!BW62)</f>
        <v/>
      </c>
      <c r="BX62" s="227" t="str">
        <f>IF([2]数据总览!BX62="","",[2]数据总览!BX62)</f>
        <v/>
      </c>
      <c r="BY62" s="227" t="str">
        <f>IF([2]数据总览!BY62="","",[2]数据总览!BY62)</f>
        <v/>
      </c>
      <c r="BZ62" s="227" t="str">
        <f>IF([2]数据总览!BZ62="","",[2]数据总览!BZ62)</f>
        <v/>
      </c>
      <c r="CA62" s="227" t="str">
        <f>IF([2]数据总览!CA62="","",[2]数据总览!CA62)</f>
        <v/>
      </c>
      <c r="CB62" s="227" t="str">
        <f>IF([2]数据总览!CB62="","",[2]数据总览!CB62)</f>
        <v/>
      </c>
      <c r="CC62" s="227" t="str">
        <f>IF([2]数据总览!CC62="","",[2]数据总览!CC62)</f>
        <v/>
      </c>
      <c r="CD62" s="227" t="str">
        <f>IF([2]数据总览!CD62="","",[2]数据总览!CD62)</f>
        <v/>
      </c>
      <c r="CE62" s="227" t="str">
        <f>IF([2]数据总览!CE62="","",[2]数据总览!CE62)</f>
        <v/>
      </c>
      <c r="CF62" s="227" t="str">
        <f>IF([2]数据总览!CF62="","",[2]数据总览!CF62)</f>
        <v/>
      </c>
      <c r="CG62" s="227" t="str">
        <f>IF([2]数据总览!CG62="","",[2]数据总览!CG62)</f>
        <v/>
      </c>
      <c r="CH62" s="227" t="str">
        <f>IF([2]数据总览!CH62="","",[2]数据总览!CH62)</f>
        <v/>
      </c>
      <c r="CI62" s="227" t="str">
        <f>IF([2]数据总览!CI62="","",[2]数据总览!CI62)</f>
        <v/>
      </c>
      <c r="CJ62" s="227" t="str">
        <f>IF([2]数据总览!CJ62="","",[2]数据总览!CJ62)</f>
        <v/>
      </c>
      <c r="CK62" s="227" t="str">
        <f>IF([2]数据总览!CK62="","",[2]数据总览!CK62)</f>
        <v/>
      </c>
      <c r="CL62" s="227" t="str">
        <f>IF([2]数据总览!CL62="","",[2]数据总览!CL62)</f>
        <v/>
      </c>
      <c r="CM62" s="227" t="str">
        <f>IF([2]数据总览!CM62="","",[2]数据总览!CM62)</f>
        <v/>
      </c>
      <c r="CN62" s="227" t="str">
        <f>IF([2]数据总览!CN62="","",[2]数据总览!CN62)</f>
        <v/>
      </c>
      <c r="CO62" s="227" t="str">
        <f>IF([2]数据总览!CO62="","",[2]数据总览!CO62)</f>
        <v/>
      </c>
      <c r="CP62" s="227" t="str">
        <f>IF([2]数据总览!CP62="","",[2]数据总览!CP62)</f>
        <v/>
      </c>
      <c r="CQ62" s="227" t="str">
        <f>IF([2]数据总览!CQ62="","",[2]数据总览!CQ62)</f>
        <v/>
      </c>
      <c r="CR62" s="227" t="str">
        <f>IF([2]数据总览!CR62="","",[2]数据总览!CR62)</f>
        <v/>
      </c>
      <c r="CS62" s="227" t="str">
        <f>IF([2]数据总览!CS62="","",[2]数据总览!CS62)</f>
        <v/>
      </c>
      <c r="CT62" s="227" t="str">
        <f>IF([2]数据总览!CT62="","",[2]数据总览!CT62)</f>
        <v/>
      </c>
      <c r="CU62" s="227" t="str">
        <f>IF([2]数据总览!CU62="","",[2]数据总览!CU62)</f>
        <v/>
      </c>
      <c r="CV62" s="227" t="str">
        <f>IF([2]数据总览!CV62="","",[2]数据总览!CV62)</f>
        <v/>
      </c>
      <c r="CW62" s="227" t="str">
        <f>IF([2]数据总览!CW62="","",[2]数据总览!CW62)</f>
        <v/>
      </c>
      <c r="CX62" s="227" t="str">
        <f>IF([2]数据总览!CX62="","",[2]数据总览!CX62)</f>
        <v/>
      </c>
      <c r="CY62" s="227" t="str">
        <f>IF([2]数据总览!CY62="","",[2]数据总览!CY62)</f>
        <v/>
      </c>
      <c r="CZ62" s="227" t="str">
        <f>IF([2]数据总览!CZ62="","",[2]数据总览!CZ62)</f>
        <v/>
      </c>
      <c r="DA62" s="227" t="str">
        <f>IF([2]数据总览!DA62="","",[2]数据总览!DA62)</f>
        <v/>
      </c>
      <c r="DB62" s="227" t="str">
        <f>IF([2]数据总览!DB62="","",[2]数据总览!DB62)</f>
        <v/>
      </c>
      <c r="DC62" s="227" t="str">
        <f>IF([2]数据总览!DC62="","",[2]数据总览!DC62)</f>
        <v/>
      </c>
      <c r="DD62" s="227" t="str">
        <f>IF([2]数据总览!DD62="","",[2]数据总览!DD62)</f>
        <v/>
      </c>
      <c r="DE62" s="227" t="str">
        <f>IF([2]数据总览!DE62="","",[2]数据总览!DE62)</f>
        <v/>
      </c>
      <c r="DF62" s="227" t="str">
        <f>IF([2]数据总览!DF62="","",[2]数据总览!DF62)</f>
        <v/>
      </c>
      <c r="DG62" s="227" t="str">
        <f>IF([2]数据总览!DG62="","",[2]数据总览!DG62)</f>
        <v/>
      </c>
      <c r="DH62" s="227" t="str">
        <f>IF([2]数据总览!DH62="","",[2]数据总览!DH62)</f>
        <v/>
      </c>
      <c r="DI62" s="227" t="str">
        <f>IF([2]数据总览!DI62="","",[2]数据总览!DI62)</f>
        <v/>
      </c>
      <c r="DJ62" s="227" t="str">
        <f>IF([2]数据总览!DJ62="","",[2]数据总览!DJ62)</f>
        <v/>
      </c>
      <c r="DK62" s="227" t="str">
        <f>IF([2]数据总览!DK62="","",[2]数据总览!DK62)</f>
        <v/>
      </c>
      <c r="DL62" s="227" t="str">
        <f>IF([2]数据总览!DL62="","",[2]数据总览!DL62)</f>
        <v/>
      </c>
      <c r="DM62" s="227" t="str">
        <f>IF([2]数据总览!DM62="","",[2]数据总览!DM62)</f>
        <v/>
      </c>
      <c r="DN62" s="227" t="str">
        <f>IF([2]数据总览!DN62="","",[2]数据总览!DN62)</f>
        <v/>
      </c>
      <c r="DO62" s="227" t="str">
        <f>IF([2]数据总览!DO62="","",[2]数据总览!DO62)</f>
        <v/>
      </c>
      <c r="DP62" s="227" t="str">
        <f>IF([2]数据总览!DP62="","",[2]数据总览!DP62)</f>
        <v/>
      </c>
      <c r="DQ62" s="227" t="str">
        <f>IF([2]数据总览!DQ62="","",[2]数据总览!DQ62)</f>
        <v/>
      </c>
      <c r="DR62" s="227" t="str">
        <f>IF([2]数据总览!DR62="","",[2]数据总览!DR62)</f>
        <v/>
      </c>
      <c r="DS62" s="227" t="str">
        <f>IF([2]数据总览!DS62="","",[2]数据总览!DS62)</f>
        <v/>
      </c>
      <c r="DT62" s="227" t="str">
        <f>IF([2]数据总览!DT62="","",[2]数据总览!DT62)</f>
        <v/>
      </c>
      <c r="DU62" s="227" t="str">
        <f>IF([2]数据总览!DU62="","",[2]数据总览!DU62)</f>
        <v/>
      </c>
      <c r="DV62" s="227" t="str">
        <f>IF([2]数据总览!DV62="","",[2]数据总览!DV62)</f>
        <v/>
      </c>
      <c r="DW62" s="227" t="str">
        <f>IF([2]数据总览!DW62="","",[2]数据总览!DW62)</f>
        <v/>
      </c>
      <c r="DX62" s="227" t="str">
        <f>IF([2]数据总览!DX62="","",[2]数据总览!DX62)</f>
        <v/>
      </c>
      <c r="DY62" s="227" t="str">
        <f>IF([2]数据总览!DY62="","",[2]数据总览!DY62)</f>
        <v/>
      </c>
      <c r="DZ62" s="227" t="str">
        <f>IF([2]数据总览!DZ62="","",[2]数据总览!DZ62)</f>
        <v/>
      </c>
      <c r="EA62" s="227" t="str">
        <f>IF([2]数据总览!EA62="","",[2]数据总览!EA62)</f>
        <v/>
      </c>
      <c r="EB62" s="227" t="str">
        <f>IF([2]数据总览!EB62="","",[2]数据总览!EB62)</f>
        <v/>
      </c>
      <c r="EC62" s="227" t="str">
        <f>IF([2]数据总览!EC62="","",[2]数据总览!EC62)</f>
        <v/>
      </c>
      <c r="ED62" s="227" t="str">
        <f>IF([2]数据总览!ED62="","",[2]数据总览!ED62)</f>
        <v/>
      </c>
      <c r="EE62" s="227" t="str">
        <f>IF([2]数据总览!EE62="","",[2]数据总览!EE62)</f>
        <v/>
      </c>
      <c r="EF62" s="227" t="str">
        <f>IF([2]数据总览!EF62="","",[2]数据总览!EF62)</f>
        <v/>
      </c>
      <c r="EG62" s="227" t="str">
        <f>IF([2]数据总览!EG62="","",[2]数据总览!EG62)</f>
        <v/>
      </c>
      <c r="EH62" s="227" t="str">
        <f>IF([2]数据总览!EH62="","",[2]数据总览!EH62)</f>
        <v/>
      </c>
      <c r="EI62" s="227" t="str">
        <f>IF([2]数据总览!EI62="","",[2]数据总览!EI62)</f>
        <v/>
      </c>
      <c r="EJ62" s="227" t="str">
        <f>IF([2]数据总览!EJ62="","",[2]数据总览!EJ62)</f>
        <v/>
      </c>
      <c r="EK62" s="227" t="str">
        <f>IF([2]数据总览!EK62="","",[2]数据总览!EK62)</f>
        <v/>
      </c>
      <c r="EL62" s="227" t="str">
        <f>IF([2]数据总览!EL62="","",[2]数据总览!EL62)</f>
        <v/>
      </c>
      <c r="EM62" s="227" t="str">
        <f>IF([2]数据总览!EM62="","",[2]数据总览!EM62)</f>
        <v/>
      </c>
      <c r="EN62" s="227" t="str">
        <f>IF([2]数据总览!EN62="","",[2]数据总览!EN62)</f>
        <v/>
      </c>
      <c r="EO62" s="227" t="str">
        <f>IF([2]数据总览!EO62="","",[2]数据总览!EO62)</f>
        <v/>
      </c>
      <c r="EP62" s="227" t="str">
        <f>IF([2]数据总览!EP62="","",[2]数据总览!EP62)</f>
        <v/>
      </c>
      <c r="EQ62" s="227" t="str">
        <f>IF([2]数据总览!EQ62="","",[2]数据总览!EQ62)</f>
        <v/>
      </c>
      <c r="ER62" s="227" t="str">
        <f>IF([2]数据总览!ER62="","",[2]数据总览!ER62)</f>
        <v/>
      </c>
      <c r="ES62" s="227" t="str">
        <f>IF([2]数据总览!ES62="","",[2]数据总览!ES62)</f>
        <v/>
      </c>
      <c r="ET62" s="227" t="str">
        <f>IF([2]数据总览!ET62="","",[2]数据总览!ET62)</f>
        <v/>
      </c>
      <c r="EU62" s="227" t="str">
        <f>IF([2]数据总览!EU62="","",[2]数据总览!EU62)</f>
        <v/>
      </c>
      <c r="EV62" s="227" t="str">
        <f>IF([2]数据总览!EV62="","",[2]数据总览!EV62)</f>
        <v/>
      </c>
      <c r="EW62" s="227" t="str">
        <f>IF([2]数据总览!EW62="","",[2]数据总览!EW62)</f>
        <v/>
      </c>
      <c r="EX62" s="227" t="str">
        <f>IF([2]数据总览!EX62="","",[2]数据总览!EX62)</f>
        <v/>
      </c>
      <c r="EY62" s="227" t="str">
        <f>IF([2]数据总览!EY62="","",[2]数据总览!EY62)</f>
        <v/>
      </c>
      <c r="EZ62" s="227" t="str">
        <f>IF([2]数据总览!EZ62="","",[2]数据总览!EZ62)</f>
        <v/>
      </c>
      <c r="FA62" s="227" t="str">
        <f>IF([2]数据总览!FA62="","",[2]数据总览!FA62)</f>
        <v/>
      </c>
    </row>
    <row r="63" spans="1:157" ht="11.25">
      <c r="A63" s="227" t="str">
        <f>IF([2]数据总览!A63="","",[2]数据总览!A63)</f>
        <v/>
      </c>
      <c r="B63" s="227" t="str">
        <f>IF([2]数据总览!B63="","",[2]数据总览!B63)</f>
        <v/>
      </c>
      <c r="C63" s="227" t="str">
        <f>IF([2]数据总览!C63="","",[2]数据总览!C63)</f>
        <v>4星</v>
      </c>
      <c r="D63" s="227">
        <f>IF([2]数据总览!D63="","",[2]数据总览!D63)</f>
        <v>2.0327859568939521E-2</v>
      </c>
      <c r="E63" s="227">
        <f>IF([2]数据总览!E63="","",[2]数据总览!E63)</f>
        <v>2.0327859568939521E-2</v>
      </c>
      <c r="F63" s="227">
        <f>IF([2]数据总览!F63="","",[2]数据总览!F63)</f>
        <v>0.11908749515316142</v>
      </c>
      <c r="G63" s="227">
        <f>IF([2]数据总览!G63="","",[2]数据总览!G63)</f>
        <v>0.31704922388248052</v>
      </c>
      <c r="H63" s="227">
        <f>IF([2]数据总览!H63="","",[2]数据总览!H63)</f>
        <v>0.42581243092337795</v>
      </c>
      <c r="I63" s="227">
        <f>IF([2]数据总览!I63="","",[2]数据总览!I63)</f>
        <v>0.53457563796427532</v>
      </c>
      <c r="J63" s="227">
        <f>IF([2]数据总览!J63="","",[2]数据总览!J63)</f>
        <v>0.53457563796427532</v>
      </c>
      <c r="K63" s="227">
        <f>IF([2]数据总览!K63="","",[2]数据总览!K63)</f>
        <v>0.76</v>
      </c>
      <c r="L63" s="227" t="str">
        <f>IF([2]数据总览!L63="","",[2]数据总览!L63)</f>
        <v/>
      </c>
      <c r="M63" s="227" t="str">
        <f>IF([2]数据总览!M63="","",[2]数据总览!M63)</f>
        <v/>
      </c>
      <c r="N63" s="227" t="str">
        <f>IF([2]数据总览!N63="","",[2]数据总览!N63)</f>
        <v/>
      </c>
      <c r="O63" s="227" t="str">
        <f>IF([2]数据总览!O63="","",[2]数据总览!O63)</f>
        <v/>
      </c>
      <c r="P63" s="227" t="str">
        <f>IF([2]数据总览!P63="","",[2]数据总览!P63)</f>
        <v>12星</v>
      </c>
      <c r="Q63" s="227" t="str">
        <f>IF([2]数据总览!Q63="","",[2]数据总览!Q63)</f>
        <v/>
      </c>
      <c r="R63" s="227">
        <f>IF([2]数据总览!R63="","",[2]数据总览!R63)</f>
        <v>1.3598461961332831</v>
      </c>
      <c r="S63" s="227">
        <f>IF([2]数据总览!S63="","",[2]数据总览!S63)</f>
        <v>1.372168542172135</v>
      </c>
      <c r="T63" s="227">
        <f>IF([2]数据总览!T63="","",[2]数据总览!T63)</f>
        <v>1.359357505361046</v>
      </c>
      <c r="U63" s="227">
        <f>IF([2]数据总览!U63="","",[2]数据总览!U63)</f>
        <v>1.3529145728067598</v>
      </c>
      <c r="V63" s="227" t="str">
        <f>IF([2]数据总览!V63="","",[2]数据总览!V63)</f>
        <v/>
      </c>
      <c r="W63" s="227" t="str">
        <f>IF([2]数据总览!W63="","",[2]数据总览!W63)</f>
        <v/>
      </c>
      <c r="X63" s="227" t="str">
        <f>IF([2]数据总览!X63="","",[2]数据总览!X63)</f>
        <v/>
      </c>
      <c r="Y63" s="227" t="str">
        <f>IF([2]数据总览!Y63="","",[2]数据总览!Y63)</f>
        <v/>
      </c>
      <c r="Z63" s="227" t="str">
        <f>IF([2]数据总览!Z63="","",[2]数据总览!Z63)</f>
        <v/>
      </c>
      <c r="AA63" s="227">
        <f>IF([2]数据总览!AA63="","",[2]数据总览!AA63)</f>
        <v>58</v>
      </c>
      <c r="AB63" s="227">
        <f>IF([2]数据总览!AB63="","",[2]数据总览!AB63)</f>
        <v>0</v>
      </c>
      <c r="AC63" s="227">
        <f>IF([2]数据总览!AC63="","",[2]数据总览!AC63)</f>
        <v>0.20099668882411043</v>
      </c>
      <c r="AD63" s="227">
        <f>IF([2]数据总览!AD63="","",[2]数据总览!AD63)</f>
        <v>0.29236280921705959</v>
      </c>
      <c r="AE63" s="227">
        <f>IF([2]数据总览!AE63="","",[2]数据总览!AE63)</f>
        <v>0.13664530069936071</v>
      </c>
      <c r="AF63" s="227">
        <f>IF([2]数据总览!AF63="","",[2]数据总览!AF63)</f>
        <v>0.10238715340911532</v>
      </c>
      <c r="AG63" s="227">
        <f>IF([2]数据总览!AG63="","",[2]数据总览!AG63)</f>
        <v>1.5018924022833268E-2</v>
      </c>
      <c r="AH63" s="227">
        <f>IF([2]数据总览!AH63="","",[2]数据总览!AH63)</f>
        <v>0.30794430030765996</v>
      </c>
      <c r="AI63" s="227">
        <f>IF([2]数据总览!AI63="","",[2]数据总览!AI63)</f>
        <v>0.30794430030765996</v>
      </c>
      <c r="AJ63" s="227" t="str">
        <f>IF([2]数据总览!AJ63="","",[2]数据总览!AJ63)</f>
        <v/>
      </c>
      <c r="AK63" s="227" t="str">
        <f>IF([2]数据总览!AK63="","",[2]数据总览!AK63)</f>
        <v/>
      </c>
      <c r="AL63" s="227" t="str">
        <f>IF([2]数据总览!AL63="","",[2]数据总览!AL63)</f>
        <v/>
      </c>
      <c r="AM63" s="227">
        <f>IF([2]数据总览!AM63="","",[2]数据总览!AM63)</f>
        <v>0</v>
      </c>
      <c r="AN63" s="227">
        <f>IF([2]数据总览!AN63="","",[2]数据总览!AN63)</f>
        <v>0.5</v>
      </c>
      <c r="AO63" s="227">
        <f>IF([2]数据总览!AO63="","",[2]数据总览!AO63)</f>
        <v>0.5</v>
      </c>
      <c r="AP63" s="227">
        <f>IF([2]数据总览!AP63="","",[2]数据总览!AP63)</f>
        <v>0.5</v>
      </c>
      <c r="AQ63" s="227">
        <f>IF([2]数据总览!AQ63="","",[2]数据总览!AQ63)</f>
        <v>0</v>
      </c>
      <c r="AR63" s="227">
        <f>IF([2]数据总览!AR63="","",[2]数据总览!AR63)</f>
        <v>0.5</v>
      </c>
      <c r="AS63" s="227">
        <f>IF([2]数据总览!AS63="","",[2]数据总览!AS63)</f>
        <v>0.5</v>
      </c>
      <c r="AT63" s="227">
        <f>IF([2]数据总览!AT63="","",[2]数据总览!AT63)</f>
        <v>0.5</v>
      </c>
      <c r="AU63" s="227" t="str">
        <f>IF([2]数据总览!AU63="","",[2]数据总览!AU63)</f>
        <v/>
      </c>
      <c r="AV63" s="227">
        <f>IF([2]数据总览!AV63="","",[2]数据总览!AV63)</f>
        <v>0.60667225546381132</v>
      </c>
      <c r="AW63" s="227">
        <f>IF([2]数据总览!AW63="","",[2]数据总览!AW63)</f>
        <v>0.34221610072276543</v>
      </c>
      <c r="AX63" s="227">
        <f>IF([2]数据总览!AX63="","",[2]数据总览!AX63)</f>
        <v>0.30426422982677803</v>
      </c>
      <c r="AY63" s="227">
        <f>IF([2]数据总览!AY63="","",[2]数据总览!AY63)</f>
        <v>0.30229557642670507</v>
      </c>
      <c r="AZ63" s="227">
        <f>IF([2]数据总览!AZ63="","",[2]数据总览!AZ63)</f>
        <v>0.61196106351745794</v>
      </c>
      <c r="BA63" s="227">
        <f>IF([2]数据总览!BA63="","",[2]数据总览!BA63)</f>
        <v>0.34521829419753114</v>
      </c>
      <c r="BB63" s="227">
        <f>IF([2]数据总览!BB63="","",[2]数据总览!BB63)</f>
        <v>0.29303872119534458</v>
      </c>
      <c r="BC63" s="227">
        <f>IF([2]数据总览!BC63="","",[2]数据总览!BC63)</f>
        <v>0.30531678277983465</v>
      </c>
      <c r="BD63" s="227" t="str">
        <f>IF([2]数据总览!BD63="","",[2]数据总览!BD63)</f>
        <v/>
      </c>
      <c r="BE63" s="227">
        <f>IF([2]数据总览!BE63="","",[2]数据总览!BE63)</f>
        <v>1.5994210570772271</v>
      </c>
      <c r="BF63" s="227">
        <f>IF([2]数据总览!BF63="","",[2]数据总览!BF63)</f>
        <v>0.81426794564902616</v>
      </c>
      <c r="BG63" s="227">
        <f>IF([2]数据总览!BG63="","",[2]数据总览!BG63)</f>
        <v>0.83673289753487701</v>
      </c>
      <c r="BH63" s="227">
        <f>IF([2]数据总览!BH63="","",[2]数据总览!BH63)</f>
        <v>0.83884813629171906</v>
      </c>
      <c r="BI63" s="227">
        <f>IF([2]数据总览!BI63="","",[2]数据总览!BI63)</f>
        <v>0.71914211100254144</v>
      </c>
      <c r="BJ63" s="227">
        <f>IF([2]数据总览!BJ63="","",[2]数据总览!BJ63)</f>
        <v>0.81300623596206145</v>
      </c>
      <c r="BK63" s="227">
        <f>IF([2]数据总览!BK63="","",[2]数据总览!BK63)</f>
        <v>0.84248278521843289</v>
      </c>
      <c r="BL63" s="227">
        <f>IF([2]数据总览!BL63="","",[2]数据总览!BL63)</f>
        <v>0.83738192149628654</v>
      </c>
      <c r="BM63" s="227" t="str">
        <f>IF([2]数据总览!BM63="","",[2]数据总览!BM63)</f>
        <v/>
      </c>
      <c r="BN63" s="227">
        <f>IF([2]数据总览!BN63="","",[2]数据总览!BN63)</f>
        <v>240</v>
      </c>
      <c r="BO63" s="227">
        <f>IF([2]数据总览!BO63="","",[2]数据总览!BO63)</f>
        <v>191.76079468221351</v>
      </c>
      <c r="BP63" s="227">
        <f>IF([2]数据总览!BP63="","",[2]数据总览!BP63)</f>
        <v>169.83292578790571</v>
      </c>
      <c r="BQ63" s="227">
        <f>IF([2]数据总览!BQ63="","",[2]数据总览!BQ63)</f>
        <v>207.20512783215344</v>
      </c>
      <c r="BR63" s="227" t="str">
        <f>IF([2]数据总览!BR63="","",[2]数据总览!BR63)</f>
        <v/>
      </c>
      <c r="BS63" s="227">
        <f>IF([2]数据总览!BS63="","",[2]数据总览!BS63)</f>
        <v>3.0137294869690572</v>
      </c>
      <c r="BT63" s="227">
        <f>IF([2]数据总览!BT63="","",[2]数据总览!BT63)</f>
        <v>1.6089093257021512</v>
      </c>
      <c r="BU63" s="227">
        <f>IF([2]数据总览!BU63="","",[2]数据总览!BU63)</f>
        <v>1.0851126351421483</v>
      </c>
      <c r="BV63" s="227">
        <f>IF([2]数据总览!BV63="","",[2]数据总览!BV63)</f>
        <v>1.3470109804221497</v>
      </c>
      <c r="BW63" s="227" t="str">
        <f>IF([2]数据总览!BW63="","",[2]数据总览!BW63)</f>
        <v/>
      </c>
      <c r="BX63" s="227" t="str">
        <f>IF([2]数据总览!BX63="","",[2]数据总览!BX63)</f>
        <v/>
      </c>
      <c r="BY63" s="227" t="str">
        <f>IF([2]数据总览!BY63="","",[2]数据总览!BY63)</f>
        <v/>
      </c>
      <c r="BZ63" s="227" t="str">
        <f>IF([2]数据总览!BZ63="","",[2]数据总览!BZ63)</f>
        <v/>
      </c>
      <c r="CA63" s="227" t="str">
        <f>IF([2]数据总览!CA63="","",[2]数据总览!CA63)</f>
        <v/>
      </c>
      <c r="CB63" s="227" t="str">
        <f>IF([2]数据总览!CB63="","",[2]数据总览!CB63)</f>
        <v/>
      </c>
      <c r="CC63" s="227" t="str">
        <f>IF([2]数据总览!CC63="","",[2]数据总览!CC63)</f>
        <v/>
      </c>
      <c r="CD63" s="227" t="str">
        <f>IF([2]数据总览!CD63="","",[2]数据总览!CD63)</f>
        <v/>
      </c>
      <c r="CE63" s="227" t="str">
        <f>IF([2]数据总览!CE63="","",[2]数据总览!CE63)</f>
        <v/>
      </c>
      <c r="CF63" s="227" t="str">
        <f>IF([2]数据总览!CF63="","",[2]数据总览!CF63)</f>
        <v/>
      </c>
      <c r="CG63" s="227" t="str">
        <f>IF([2]数据总览!CG63="","",[2]数据总览!CG63)</f>
        <v/>
      </c>
      <c r="CH63" s="227" t="str">
        <f>IF([2]数据总览!CH63="","",[2]数据总览!CH63)</f>
        <v/>
      </c>
      <c r="CI63" s="227" t="str">
        <f>IF([2]数据总览!CI63="","",[2]数据总览!CI63)</f>
        <v/>
      </c>
      <c r="CJ63" s="227" t="str">
        <f>IF([2]数据总览!CJ63="","",[2]数据总览!CJ63)</f>
        <v/>
      </c>
      <c r="CK63" s="227" t="str">
        <f>IF([2]数据总览!CK63="","",[2]数据总览!CK63)</f>
        <v/>
      </c>
      <c r="CL63" s="227" t="str">
        <f>IF([2]数据总览!CL63="","",[2]数据总览!CL63)</f>
        <v/>
      </c>
      <c r="CM63" s="227" t="str">
        <f>IF([2]数据总览!CM63="","",[2]数据总览!CM63)</f>
        <v/>
      </c>
      <c r="CN63" s="227" t="str">
        <f>IF([2]数据总览!CN63="","",[2]数据总览!CN63)</f>
        <v/>
      </c>
      <c r="CO63" s="227" t="str">
        <f>IF([2]数据总览!CO63="","",[2]数据总览!CO63)</f>
        <v/>
      </c>
      <c r="CP63" s="227" t="str">
        <f>IF([2]数据总览!CP63="","",[2]数据总览!CP63)</f>
        <v/>
      </c>
      <c r="CQ63" s="227" t="str">
        <f>IF([2]数据总览!CQ63="","",[2]数据总览!CQ63)</f>
        <v/>
      </c>
      <c r="CR63" s="227" t="str">
        <f>IF([2]数据总览!CR63="","",[2]数据总览!CR63)</f>
        <v/>
      </c>
      <c r="CS63" s="227" t="str">
        <f>IF([2]数据总览!CS63="","",[2]数据总览!CS63)</f>
        <v/>
      </c>
      <c r="CT63" s="227" t="str">
        <f>IF([2]数据总览!CT63="","",[2]数据总览!CT63)</f>
        <v/>
      </c>
      <c r="CU63" s="227" t="str">
        <f>IF([2]数据总览!CU63="","",[2]数据总览!CU63)</f>
        <v/>
      </c>
      <c r="CV63" s="227" t="str">
        <f>IF([2]数据总览!CV63="","",[2]数据总览!CV63)</f>
        <v/>
      </c>
      <c r="CW63" s="227" t="str">
        <f>IF([2]数据总览!CW63="","",[2]数据总览!CW63)</f>
        <v/>
      </c>
      <c r="CX63" s="227" t="str">
        <f>IF([2]数据总览!CX63="","",[2]数据总览!CX63)</f>
        <v/>
      </c>
      <c r="CY63" s="227" t="str">
        <f>IF([2]数据总览!CY63="","",[2]数据总览!CY63)</f>
        <v/>
      </c>
      <c r="CZ63" s="227" t="str">
        <f>IF([2]数据总览!CZ63="","",[2]数据总览!CZ63)</f>
        <v/>
      </c>
      <c r="DA63" s="227" t="str">
        <f>IF([2]数据总览!DA63="","",[2]数据总览!DA63)</f>
        <v/>
      </c>
      <c r="DB63" s="227" t="str">
        <f>IF([2]数据总览!DB63="","",[2]数据总览!DB63)</f>
        <v/>
      </c>
      <c r="DC63" s="227" t="str">
        <f>IF([2]数据总览!DC63="","",[2]数据总览!DC63)</f>
        <v/>
      </c>
      <c r="DD63" s="227" t="str">
        <f>IF([2]数据总览!DD63="","",[2]数据总览!DD63)</f>
        <v/>
      </c>
      <c r="DE63" s="227" t="str">
        <f>IF([2]数据总览!DE63="","",[2]数据总览!DE63)</f>
        <v/>
      </c>
      <c r="DF63" s="227" t="str">
        <f>IF([2]数据总览!DF63="","",[2]数据总览!DF63)</f>
        <v/>
      </c>
      <c r="DG63" s="227" t="str">
        <f>IF([2]数据总览!DG63="","",[2]数据总览!DG63)</f>
        <v/>
      </c>
      <c r="DH63" s="227" t="str">
        <f>IF([2]数据总览!DH63="","",[2]数据总览!DH63)</f>
        <v/>
      </c>
      <c r="DI63" s="227" t="str">
        <f>IF([2]数据总览!DI63="","",[2]数据总览!DI63)</f>
        <v/>
      </c>
      <c r="DJ63" s="227" t="str">
        <f>IF([2]数据总览!DJ63="","",[2]数据总览!DJ63)</f>
        <v/>
      </c>
      <c r="DK63" s="227" t="str">
        <f>IF([2]数据总览!DK63="","",[2]数据总览!DK63)</f>
        <v/>
      </c>
      <c r="DL63" s="227" t="str">
        <f>IF([2]数据总览!DL63="","",[2]数据总览!DL63)</f>
        <v/>
      </c>
      <c r="DM63" s="227" t="str">
        <f>IF([2]数据总览!DM63="","",[2]数据总览!DM63)</f>
        <v/>
      </c>
      <c r="DN63" s="227" t="str">
        <f>IF([2]数据总览!DN63="","",[2]数据总览!DN63)</f>
        <v/>
      </c>
      <c r="DO63" s="227" t="str">
        <f>IF([2]数据总览!DO63="","",[2]数据总览!DO63)</f>
        <v/>
      </c>
      <c r="DP63" s="227" t="str">
        <f>IF([2]数据总览!DP63="","",[2]数据总览!DP63)</f>
        <v/>
      </c>
      <c r="DQ63" s="227" t="str">
        <f>IF([2]数据总览!DQ63="","",[2]数据总览!DQ63)</f>
        <v/>
      </c>
      <c r="DR63" s="227" t="str">
        <f>IF([2]数据总览!DR63="","",[2]数据总览!DR63)</f>
        <v/>
      </c>
      <c r="DS63" s="227" t="str">
        <f>IF([2]数据总览!DS63="","",[2]数据总览!DS63)</f>
        <v/>
      </c>
      <c r="DT63" s="227" t="str">
        <f>IF([2]数据总览!DT63="","",[2]数据总览!DT63)</f>
        <v/>
      </c>
      <c r="DU63" s="227" t="str">
        <f>IF([2]数据总览!DU63="","",[2]数据总览!DU63)</f>
        <v/>
      </c>
      <c r="DV63" s="227" t="str">
        <f>IF([2]数据总览!DV63="","",[2]数据总览!DV63)</f>
        <v/>
      </c>
      <c r="DW63" s="227" t="str">
        <f>IF([2]数据总览!DW63="","",[2]数据总览!DW63)</f>
        <v/>
      </c>
      <c r="DX63" s="227" t="str">
        <f>IF([2]数据总览!DX63="","",[2]数据总览!DX63)</f>
        <v/>
      </c>
      <c r="DY63" s="227" t="str">
        <f>IF([2]数据总览!DY63="","",[2]数据总览!DY63)</f>
        <v/>
      </c>
      <c r="DZ63" s="227" t="str">
        <f>IF([2]数据总览!DZ63="","",[2]数据总览!DZ63)</f>
        <v/>
      </c>
      <c r="EA63" s="227" t="str">
        <f>IF([2]数据总览!EA63="","",[2]数据总览!EA63)</f>
        <v/>
      </c>
      <c r="EB63" s="227" t="str">
        <f>IF([2]数据总览!EB63="","",[2]数据总览!EB63)</f>
        <v/>
      </c>
      <c r="EC63" s="227" t="str">
        <f>IF([2]数据总览!EC63="","",[2]数据总览!EC63)</f>
        <v/>
      </c>
      <c r="ED63" s="227" t="str">
        <f>IF([2]数据总览!ED63="","",[2]数据总览!ED63)</f>
        <v/>
      </c>
      <c r="EE63" s="227" t="str">
        <f>IF([2]数据总览!EE63="","",[2]数据总览!EE63)</f>
        <v/>
      </c>
      <c r="EF63" s="227" t="str">
        <f>IF([2]数据总览!EF63="","",[2]数据总览!EF63)</f>
        <v/>
      </c>
      <c r="EG63" s="227" t="str">
        <f>IF([2]数据总览!EG63="","",[2]数据总览!EG63)</f>
        <v/>
      </c>
      <c r="EH63" s="227" t="str">
        <f>IF([2]数据总览!EH63="","",[2]数据总览!EH63)</f>
        <v/>
      </c>
      <c r="EI63" s="227" t="str">
        <f>IF([2]数据总览!EI63="","",[2]数据总览!EI63)</f>
        <v/>
      </c>
      <c r="EJ63" s="227" t="str">
        <f>IF([2]数据总览!EJ63="","",[2]数据总览!EJ63)</f>
        <v/>
      </c>
      <c r="EK63" s="227" t="str">
        <f>IF([2]数据总览!EK63="","",[2]数据总览!EK63)</f>
        <v/>
      </c>
      <c r="EL63" s="227" t="str">
        <f>IF([2]数据总览!EL63="","",[2]数据总览!EL63)</f>
        <v/>
      </c>
      <c r="EM63" s="227" t="str">
        <f>IF([2]数据总览!EM63="","",[2]数据总览!EM63)</f>
        <v/>
      </c>
      <c r="EN63" s="227" t="str">
        <f>IF([2]数据总览!EN63="","",[2]数据总览!EN63)</f>
        <v/>
      </c>
      <c r="EO63" s="227" t="str">
        <f>IF([2]数据总览!EO63="","",[2]数据总览!EO63)</f>
        <v/>
      </c>
      <c r="EP63" s="227" t="str">
        <f>IF([2]数据总览!EP63="","",[2]数据总览!EP63)</f>
        <v/>
      </c>
      <c r="EQ63" s="227" t="str">
        <f>IF([2]数据总览!EQ63="","",[2]数据总览!EQ63)</f>
        <v/>
      </c>
      <c r="ER63" s="227" t="str">
        <f>IF([2]数据总览!ER63="","",[2]数据总览!ER63)</f>
        <v/>
      </c>
      <c r="ES63" s="227" t="str">
        <f>IF([2]数据总览!ES63="","",[2]数据总览!ES63)</f>
        <v/>
      </c>
      <c r="ET63" s="227" t="str">
        <f>IF([2]数据总览!ET63="","",[2]数据总览!ET63)</f>
        <v/>
      </c>
      <c r="EU63" s="227" t="str">
        <f>IF([2]数据总览!EU63="","",[2]数据总览!EU63)</f>
        <v/>
      </c>
      <c r="EV63" s="227" t="str">
        <f>IF([2]数据总览!EV63="","",[2]数据总览!EV63)</f>
        <v/>
      </c>
      <c r="EW63" s="227" t="str">
        <f>IF([2]数据总览!EW63="","",[2]数据总览!EW63)</f>
        <v/>
      </c>
      <c r="EX63" s="227" t="str">
        <f>IF([2]数据总览!EX63="","",[2]数据总览!EX63)</f>
        <v/>
      </c>
      <c r="EY63" s="227" t="str">
        <f>IF([2]数据总览!EY63="","",[2]数据总览!EY63)</f>
        <v/>
      </c>
      <c r="EZ63" s="227" t="str">
        <f>IF([2]数据总览!EZ63="","",[2]数据总览!EZ63)</f>
        <v/>
      </c>
      <c r="FA63" s="227" t="str">
        <f>IF([2]数据总览!FA63="","",[2]数据总览!FA63)</f>
        <v/>
      </c>
    </row>
    <row r="64" spans="1:157" ht="11.25">
      <c r="A64" s="227" t="str">
        <f>IF([2]数据总览!A64="","",[2]数据总览!A64)</f>
        <v/>
      </c>
      <c r="B64" s="227" t="str">
        <f>IF([2]数据总览!B64="","",[2]数据总览!B64)</f>
        <v/>
      </c>
      <c r="C64" s="227" t="str">
        <f>IF([2]数据总览!C64="","",[2]数据总览!C64)</f>
        <v>5星</v>
      </c>
      <c r="D64" s="227">
        <f>IF([2]数据总览!D64="","",[2]数据总览!D64)</f>
        <v>2.4393431482727428E-2</v>
      </c>
      <c r="E64" s="227">
        <f>IF([2]数据总览!E64="","",[2]数据总览!E64)</f>
        <v>2.4393431482727428E-2</v>
      </c>
      <c r="F64" s="227">
        <f>IF([2]数据总览!F64="","",[2]数据总览!F64)</f>
        <v>0.12522265628117246</v>
      </c>
      <c r="G64" s="227">
        <f>IF([2]数据总览!G64="","",[2]数据总览!G64)</f>
        <v>0.33556846034889709</v>
      </c>
      <c r="H64" s="227">
        <f>IF([2]数据总览!H64="","",[2]数据总览!H64)</f>
        <v>0.44146925319791658</v>
      </c>
      <c r="I64" s="227">
        <f>IF([2]数据总览!I64="","",[2]数据总览!I64)</f>
        <v>0.54737004604693607</v>
      </c>
      <c r="J64" s="227">
        <f>IF([2]数据总览!J64="","",[2]数据总览!J64)</f>
        <v>0.54737004604693607</v>
      </c>
      <c r="K64" s="227">
        <f>IF([2]数据总览!K64="","",[2]数据总览!K64)</f>
        <v>0.82</v>
      </c>
      <c r="L64" s="227" t="str">
        <f>IF([2]数据总览!L64="","",[2]数据总览!L64)</f>
        <v/>
      </c>
      <c r="M64" s="227" t="str">
        <f>IF([2]数据总览!M64="","",[2]数据总览!M64)</f>
        <v/>
      </c>
      <c r="N64" s="227" t="str">
        <f>IF([2]数据总览!N64="","",[2]数据总览!N64)</f>
        <v/>
      </c>
      <c r="O64" s="227" t="str">
        <f>IF([2]数据总览!O64="","",[2]数据总览!O64)</f>
        <v/>
      </c>
      <c r="P64" s="227" t="str">
        <f>IF([2]数据总览!P64="","",[2]数据总览!P64)</f>
        <v>13星</v>
      </c>
      <c r="Q64" s="227" t="str">
        <f>IF([2]数据总览!Q64="","",[2]数据总览!Q64)</f>
        <v/>
      </c>
      <c r="R64" s="227">
        <f>IF([2]数据总览!R64="","",[2]数据总览!R64)</f>
        <v>1.4276513053342128</v>
      </c>
      <c r="S64" s="227">
        <f>IF([2]数据总览!S64="","",[2]数据总览!S64)</f>
        <v>1.4412536513181515</v>
      </c>
      <c r="T64" s="227">
        <f>IF([2]数据总览!T64="","",[2]数据总览!T64)</f>
        <v>1.4258901863168303</v>
      </c>
      <c r="U64" s="227">
        <f>IF([2]数据总览!U64="","",[2]数据总览!U64)</f>
        <v>1.4180134981670622</v>
      </c>
      <c r="V64" s="227" t="str">
        <f>IF([2]数据总览!V64="","",[2]数据总览!V64)</f>
        <v/>
      </c>
      <c r="W64" s="227" t="str">
        <f>IF([2]数据总览!W64="","",[2]数据总览!W64)</f>
        <v/>
      </c>
      <c r="X64" s="227" t="str">
        <f>IF([2]数据总览!X64="","",[2]数据总览!X64)</f>
        <v/>
      </c>
      <c r="Y64" s="227" t="str">
        <f>IF([2]数据总览!Y64="","",[2]数据总览!Y64)</f>
        <v/>
      </c>
      <c r="Z64" s="227" t="str">
        <f>IF([2]数据总览!Z64="","",[2]数据总览!Z64)</f>
        <v/>
      </c>
      <c r="AA64" s="227">
        <f>IF([2]数据总览!AA64="","",[2]数据总览!AA64)</f>
        <v>59</v>
      </c>
      <c r="AB64" s="227">
        <f>IF([2]数据总览!AB64="","",[2]数据总览!AB64)</f>
        <v>0</v>
      </c>
      <c r="AC64" s="227">
        <f>IF([2]数据总览!AC64="","",[2]数据总览!AC64)</f>
        <v>0.19900350211293955</v>
      </c>
      <c r="AD64" s="227">
        <f>IF([2]数据总览!AD64="","",[2]数据总览!AD64)</f>
        <v>0.28058592566722995</v>
      </c>
      <c r="AE64" s="227">
        <f>IF([2]数据总览!AE64="","",[2]数据总览!AE64)</f>
        <v>0.1245707324895369</v>
      </c>
      <c r="AF64" s="227">
        <f>IF([2]数据总览!AF64="","",[2]数据总览!AF64)</f>
        <v>9.7481860073874396E-2</v>
      </c>
      <c r="AG64" s="227">
        <f>IF([2]数据总览!AG64="","",[2]数据总览!AG64)</f>
        <v>1.5018924022833268E-2</v>
      </c>
      <c r="AH64" s="227">
        <f>IF([2]数据总览!AH64="","",[2]数据总览!AH64)</f>
        <v>0.29690347197969474</v>
      </c>
      <c r="AI64" s="227">
        <f>IF([2]数据总览!AI64="","",[2]数据总览!AI64)</f>
        <v>0.29690347197969474</v>
      </c>
      <c r="AJ64" s="227" t="str">
        <f>IF([2]数据总览!AJ64="","",[2]数据总览!AJ64)</f>
        <v/>
      </c>
      <c r="AK64" s="227" t="str">
        <f>IF([2]数据总览!AK64="","",[2]数据总览!AK64)</f>
        <v/>
      </c>
      <c r="AL64" s="227" t="str">
        <f>IF([2]数据总览!AL64="","",[2]数据总览!AL64)</f>
        <v/>
      </c>
      <c r="AM64" s="227">
        <f>IF([2]数据总览!AM64="","",[2]数据总览!AM64)</f>
        <v>0</v>
      </c>
      <c r="AN64" s="227">
        <f>IF([2]数据总览!AN64="","",[2]数据总览!AN64)</f>
        <v>0.5</v>
      </c>
      <c r="AO64" s="227">
        <f>IF([2]数据总览!AO64="","",[2]数据总览!AO64)</f>
        <v>0.5</v>
      </c>
      <c r="AP64" s="227">
        <f>IF([2]数据总览!AP64="","",[2]数据总览!AP64)</f>
        <v>0.5</v>
      </c>
      <c r="AQ64" s="227">
        <f>IF([2]数据总览!AQ64="","",[2]数据总览!AQ64)</f>
        <v>0</v>
      </c>
      <c r="AR64" s="227">
        <f>IF([2]数据总览!AR64="","",[2]数据总览!AR64)</f>
        <v>0.5</v>
      </c>
      <c r="AS64" s="227">
        <f>IF([2]数据总览!AS64="","",[2]数据总览!AS64)</f>
        <v>0.5</v>
      </c>
      <c r="AT64" s="227">
        <f>IF([2]数据总览!AT64="","",[2]数据总览!AT64)</f>
        <v>0.5</v>
      </c>
      <c r="AU64" s="227" t="str">
        <f>IF([2]数据总览!AU64="","",[2]数据总览!AU64)</f>
        <v/>
      </c>
      <c r="AV64" s="227">
        <f>IF([2]数据总览!AV64="","",[2]数据总览!AV64)</f>
        <v>0.60667225546381132</v>
      </c>
      <c r="AW64" s="227">
        <f>IF([2]数据总览!AW64="","",[2]数据总览!AW64)</f>
        <v>0.33911738643751788</v>
      </c>
      <c r="AX64" s="227">
        <f>IF([2]数据总览!AX64="","",[2]数据总览!AX64)</f>
        <v>0.29971998753528428</v>
      </c>
      <c r="AY64" s="227">
        <f>IF([2]数据总览!AY64="","",[2]数据总览!AY64)</f>
        <v>0.29751765280572828</v>
      </c>
      <c r="AZ64" s="227">
        <f>IF([2]数据总览!AZ64="","",[2]数据总览!AZ64)</f>
        <v>0.61196106351745794</v>
      </c>
      <c r="BA64" s="227">
        <f>IF([2]数据总览!BA64="","",[2]数据总览!BA64)</f>
        <v>0.3421486927460945</v>
      </c>
      <c r="BB64" s="227">
        <f>IF([2]数据总览!BB64="","",[2]数据总览!BB64)</f>
        <v>0.28835179029594171</v>
      </c>
      <c r="BC64" s="227">
        <f>IF([2]数据总览!BC64="","",[2]数据总览!BC64)</f>
        <v>0.30058026821339423</v>
      </c>
      <c r="BD64" s="227" t="str">
        <f>IF([2]数据总览!BD64="","",[2]数据总览!BD64)</f>
        <v/>
      </c>
      <c r="BE64" s="227">
        <f>IF([2]数据总览!BE64="","",[2]数据总览!BE64)</f>
        <v>1.6224757131186589</v>
      </c>
      <c r="BF64" s="227">
        <f>IF([2]数据总览!BF64="","",[2]数据总览!BF64)</f>
        <v>0.82177447124959413</v>
      </c>
      <c r="BG64" s="227">
        <f>IF([2]数据总览!BG64="","",[2]数据总览!BG64)</f>
        <v>0.84384986284357322</v>
      </c>
      <c r="BH64" s="227">
        <f>IF([2]数据总览!BH64="","",[2]数据总览!BH64)</f>
        <v>0.84567485311643087</v>
      </c>
      <c r="BI64" s="227">
        <f>IF([2]数据总览!BI64="","",[2]数据总览!BI64)</f>
        <v>0.72954425503948428</v>
      </c>
      <c r="BJ64" s="227">
        <f>IF([2]数据总览!BJ64="","",[2]数据总览!BJ64)</f>
        <v>0.82055080135292335</v>
      </c>
      <c r="BK64" s="227">
        <f>IF([2]数据总览!BK64="","",[2]数据总览!BK64)</f>
        <v>0.84943920594719358</v>
      </c>
      <c r="BL64" s="227">
        <f>IF([2]数据总览!BL64="","",[2]数据总览!BL64)</f>
        <v>0.84425178173983106</v>
      </c>
      <c r="BM64" s="227" t="str">
        <f>IF([2]数据总览!BM64="","",[2]数据总览!BM64)</f>
        <v/>
      </c>
      <c r="BN64" s="227">
        <f>IF([2]数据总览!BN64="","",[2]数据总览!BN64)</f>
        <v>240</v>
      </c>
      <c r="BO64" s="227">
        <f>IF([2]数据总览!BO64="","",[2]数据总览!BO64)</f>
        <v>192.23915949289452</v>
      </c>
      <c r="BP64" s="227">
        <f>IF([2]数据总览!BP64="","",[2]数据总览!BP64)</f>
        <v>172.65937783986482</v>
      </c>
      <c r="BQ64" s="227">
        <f>IF([2]数据总览!BQ64="","",[2]数据总览!BQ64)</f>
        <v>210.10302420251114</v>
      </c>
      <c r="BR64" s="227" t="str">
        <f>IF([2]数据总览!BR64="","",[2]数据总览!BR64)</f>
        <v/>
      </c>
      <c r="BS64" s="227">
        <f>IF([2]数据总览!BS64="","",[2]数据总览!BS64)</f>
        <v>2.98782759501383</v>
      </c>
      <c r="BT64" s="227">
        <f>IF([2]数据总览!BT64="","",[2]数据总览!BT64)</f>
        <v>1.5906154261417089</v>
      </c>
      <c r="BU64" s="227">
        <f>IF([2]数据总览!BU64="","",[2]数据总览!BU64)</f>
        <v>1.0648735825767823</v>
      </c>
      <c r="BV64" s="227">
        <f>IF([2]数据总览!BV64="","",[2]数据总览!BV64)</f>
        <v>1.3277445043592455</v>
      </c>
      <c r="BW64" s="227" t="str">
        <f>IF([2]数据总览!BW64="","",[2]数据总览!BW64)</f>
        <v/>
      </c>
      <c r="BX64" s="227" t="str">
        <f>IF([2]数据总览!BX64="","",[2]数据总览!BX64)</f>
        <v/>
      </c>
      <c r="BY64" s="227" t="str">
        <f>IF([2]数据总览!BY64="","",[2]数据总览!BY64)</f>
        <v/>
      </c>
      <c r="BZ64" s="227" t="str">
        <f>IF([2]数据总览!BZ64="","",[2]数据总览!BZ64)</f>
        <v/>
      </c>
      <c r="CA64" s="227" t="str">
        <f>IF([2]数据总览!CA64="","",[2]数据总览!CA64)</f>
        <v/>
      </c>
      <c r="CB64" s="227" t="str">
        <f>IF([2]数据总览!CB64="","",[2]数据总览!CB64)</f>
        <v/>
      </c>
      <c r="CC64" s="227" t="str">
        <f>IF([2]数据总览!CC64="","",[2]数据总览!CC64)</f>
        <v/>
      </c>
      <c r="CD64" s="227" t="str">
        <f>IF([2]数据总览!CD64="","",[2]数据总览!CD64)</f>
        <v/>
      </c>
      <c r="CE64" s="227" t="str">
        <f>IF([2]数据总览!CE64="","",[2]数据总览!CE64)</f>
        <v/>
      </c>
      <c r="CF64" s="227" t="str">
        <f>IF([2]数据总览!CF64="","",[2]数据总览!CF64)</f>
        <v/>
      </c>
      <c r="CG64" s="227" t="str">
        <f>IF([2]数据总览!CG64="","",[2]数据总览!CG64)</f>
        <v/>
      </c>
      <c r="CH64" s="227" t="str">
        <f>IF([2]数据总览!CH64="","",[2]数据总览!CH64)</f>
        <v/>
      </c>
      <c r="CI64" s="227" t="str">
        <f>IF([2]数据总览!CI64="","",[2]数据总览!CI64)</f>
        <v/>
      </c>
      <c r="CJ64" s="227" t="str">
        <f>IF([2]数据总览!CJ64="","",[2]数据总览!CJ64)</f>
        <v/>
      </c>
      <c r="CK64" s="227" t="str">
        <f>IF([2]数据总览!CK64="","",[2]数据总览!CK64)</f>
        <v/>
      </c>
      <c r="CL64" s="227" t="str">
        <f>IF([2]数据总览!CL64="","",[2]数据总览!CL64)</f>
        <v/>
      </c>
      <c r="CM64" s="227" t="str">
        <f>IF([2]数据总览!CM64="","",[2]数据总览!CM64)</f>
        <v/>
      </c>
      <c r="CN64" s="227" t="str">
        <f>IF([2]数据总览!CN64="","",[2]数据总览!CN64)</f>
        <v/>
      </c>
      <c r="CO64" s="227" t="str">
        <f>IF([2]数据总览!CO64="","",[2]数据总览!CO64)</f>
        <v/>
      </c>
      <c r="CP64" s="227" t="str">
        <f>IF([2]数据总览!CP64="","",[2]数据总览!CP64)</f>
        <v/>
      </c>
      <c r="CQ64" s="227" t="str">
        <f>IF([2]数据总览!CQ64="","",[2]数据总览!CQ64)</f>
        <v/>
      </c>
      <c r="CR64" s="227" t="str">
        <f>IF([2]数据总览!CR64="","",[2]数据总览!CR64)</f>
        <v/>
      </c>
      <c r="CS64" s="227" t="str">
        <f>IF([2]数据总览!CS64="","",[2]数据总览!CS64)</f>
        <v/>
      </c>
      <c r="CT64" s="227" t="str">
        <f>IF([2]数据总览!CT64="","",[2]数据总览!CT64)</f>
        <v/>
      </c>
      <c r="CU64" s="227" t="str">
        <f>IF([2]数据总览!CU64="","",[2]数据总览!CU64)</f>
        <v/>
      </c>
      <c r="CV64" s="227" t="str">
        <f>IF([2]数据总览!CV64="","",[2]数据总览!CV64)</f>
        <v/>
      </c>
      <c r="CW64" s="227" t="str">
        <f>IF([2]数据总览!CW64="","",[2]数据总览!CW64)</f>
        <v/>
      </c>
      <c r="CX64" s="227" t="str">
        <f>IF([2]数据总览!CX64="","",[2]数据总览!CX64)</f>
        <v/>
      </c>
      <c r="CY64" s="227" t="str">
        <f>IF([2]数据总览!CY64="","",[2]数据总览!CY64)</f>
        <v/>
      </c>
      <c r="CZ64" s="227" t="str">
        <f>IF([2]数据总览!CZ64="","",[2]数据总览!CZ64)</f>
        <v/>
      </c>
      <c r="DA64" s="227" t="str">
        <f>IF([2]数据总览!DA64="","",[2]数据总览!DA64)</f>
        <v/>
      </c>
      <c r="DB64" s="227" t="str">
        <f>IF([2]数据总览!DB64="","",[2]数据总览!DB64)</f>
        <v/>
      </c>
      <c r="DC64" s="227" t="str">
        <f>IF([2]数据总览!DC64="","",[2]数据总览!DC64)</f>
        <v/>
      </c>
      <c r="DD64" s="227" t="str">
        <f>IF([2]数据总览!DD64="","",[2]数据总览!DD64)</f>
        <v/>
      </c>
      <c r="DE64" s="227" t="str">
        <f>IF([2]数据总览!DE64="","",[2]数据总览!DE64)</f>
        <v/>
      </c>
      <c r="DF64" s="227" t="str">
        <f>IF([2]数据总览!DF64="","",[2]数据总览!DF64)</f>
        <v/>
      </c>
      <c r="DG64" s="227" t="str">
        <f>IF([2]数据总览!DG64="","",[2]数据总览!DG64)</f>
        <v/>
      </c>
      <c r="DH64" s="227" t="str">
        <f>IF([2]数据总览!DH64="","",[2]数据总览!DH64)</f>
        <v/>
      </c>
      <c r="DI64" s="227" t="str">
        <f>IF([2]数据总览!DI64="","",[2]数据总览!DI64)</f>
        <v/>
      </c>
      <c r="DJ64" s="227" t="str">
        <f>IF([2]数据总览!DJ64="","",[2]数据总览!DJ64)</f>
        <v/>
      </c>
      <c r="DK64" s="227" t="str">
        <f>IF([2]数据总览!DK64="","",[2]数据总览!DK64)</f>
        <v/>
      </c>
      <c r="DL64" s="227" t="str">
        <f>IF([2]数据总览!DL64="","",[2]数据总览!DL64)</f>
        <v/>
      </c>
      <c r="DM64" s="227" t="str">
        <f>IF([2]数据总览!DM64="","",[2]数据总览!DM64)</f>
        <v/>
      </c>
      <c r="DN64" s="227" t="str">
        <f>IF([2]数据总览!DN64="","",[2]数据总览!DN64)</f>
        <v/>
      </c>
      <c r="DO64" s="227" t="str">
        <f>IF([2]数据总览!DO64="","",[2]数据总览!DO64)</f>
        <v/>
      </c>
      <c r="DP64" s="227" t="str">
        <f>IF([2]数据总览!DP64="","",[2]数据总览!DP64)</f>
        <v/>
      </c>
      <c r="DQ64" s="227" t="str">
        <f>IF([2]数据总览!DQ64="","",[2]数据总览!DQ64)</f>
        <v/>
      </c>
      <c r="DR64" s="227" t="str">
        <f>IF([2]数据总览!DR64="","",[2]数据总览!DR64)</f>
        <v/>
      </c>
      <c r="DS64" s="227" t="str">
        <f>IF([2]数据总览!DS64="","",[2]数据总览!DS64)</f>
        <v/>
      </c>
      <c r="DT64" s="227" t="str">
        <f>IF([2]数据总览!DT64="","",[2]数据总览!DT64)</f>
        <v/>
      </c>
      <c r="DU64" s="227" t="str">
        <f>IF([2]数据总览!DU64="","",[2]数据总览!DU64)</f>
        <v/>
      </c>
      <c r="DV64" s="227" t="str">
        <f>IF([2]数据总览!DV64="","",[2]数据总览!DV64)</f>
        <v/>
      </c>
      <c r="DW64" s="227" t="str">
        <f>IF([2]数据总览!DW64="","",[2]数据总览!DW64)</f>
        <v/>
      </c>
      <c r="DX64" s="227" t="str">
        <f>IF([2]数据总览!DX64="","",[2]数据总览!DX64)</f>
        <v/>
      </c>
      <c r="DY64" s="227" t="str">
        <f>IF([2]数据总览!DY64="","",[2]数据总览!DY64)</f>
        <v/>
      </c>
      <c r="DZ64" s="227" t="str">
        <f>IF([2]数据总览!DZ64="","",[2]数据总览!DZ64)</f>
        <v/>
      </c>
      <c r="EA64" s="227" t="str">
        <f>IF([2]数据总览!EA64="","",[2]数据总览!EA64)</f>
        <v/>
      </c>
      <c r="EB64" s="227" t="str">
        <f>IF([2]数据总览!EB64="","",[2]数据总览!EB64)</f>
        <v/>
      </c>
      <c r="EC64" s="227" t="str">
        <f>IF([2]数据总览!EC64="","",[2]数据总览!EC64)</f>
        <v/>
      </c>
      <c r="ED64" s="227" t="str">
        <f>IF([2]数据总览!ED64="","",[2]数据总览!ED64)</f>
        <v/>
      </c>
      <c r="EE64" s="227" t="str">
        <f>IF([2]数据总览!EE64="","",[2]数据总览!EE64)</f>
        <v/>
      </c>
      <c r="EF64" s="227" t="str">
        <f>IF([2]数据总览!EF64="","",[2]数据总览!EF64)</f>
        <v/>
      </c>
      <c r="EG64" s="227" t="str">
        <f>IF([2]数据总览!EG64="","",[2]数据总览!EG64)</f>
        <v/>
      </c>
      <c r="EH64" s="227" t="str">
        <f>IF([2]数据总览!EH64="","",[2]数据总览!EH64)</f>
        <v/>
      </c>
      <c r="EI64" s="227" t="str">
        <f>IF([2]数据总览!EI64="","",[2]数据总览!EI64)</f>
        <v/>
      </c>
      <c r="EJ64" s="227" t="str">
        <f>IF([2]数据总览!EJ64="","",[2]数据总览!EJ64)</f>
        <v/>
      </c>
      <c r="EK64" s="227" t="str">
        <f>IF([2]数据总览!EK64="","",[2]数据总览!EK64)</f>
        <v/>
      </c>
      <c r="EL64" s="227" t="str">
        <f>IF([2]数据总览!EL64="","",[2]数据总览!EL64)</f>
        <v/>
      </c>
      <c r="EM64" s="227" t="str">
        <f>IF([2]数据总览!EM64="","",[2]数据总览!EM64)</f>
        <v/>
      </c>
      <c r="EN64" s="227" t="str">
        <f>IF([2]数据总览!EN64="","",[2]数据总览!EN64)</f>
        <v/>
      </c>
      <c r="EO64" s="227" t="str">
        <f>IF([2]数据总览!EO64="","",[2]数据总览!EO64)</f>
        <v/>
      </c>
      <c r="EP64" s="227" t="str">
        <f>IF([2]数据总览!EP64="","",[2]数据总览!EP64)</f>
        <v/>
      </c>
      <c r="EQ64" s="227" t="str">
        <f>IF([2]数据总览!EQ64="","",[2]数据总览!EQ64)</f>
        <v/>
      </c>
      <c r="ER64" s="227" t="str">
        <f>IF([2]数据总览!ER64="","",[2]数据总览!ER64)</f>
        <v/>
      </c>
      <c r="ES64" s="227" t="str">
        <f>IF([2]数据总览!ES64="","",[2]数据总览!ES64)</f>
        <v/>
      </c>
      <c r="ET64" s="227" t="str">
        <f>IF([2]数据总览!ET64="","",[2]数据总览!ET64)</f>
        <v/>
      </c>
      <c r="EU64" s="227" t="str">
        <f>IF([2]数据总览!EU64="","",[2]数据总览!EU64)</f>
        <v/>
      </c>
      <c r="EV64" s="227" t="str">
        <f>IF([2]数据总览!EV64="","",[2]数据总览!EV64)</f>
        <v/>
      </c>
      <c r="EW64" s="227" t="str">
        <f>IF([2]数据总览!EW64="","",[2]数据总览!EW64)</f>
        <v/>
      </c>
      <c r="EX64" s="227" t="str">
        <f>IF([2]数据总览!EX64="","",[2]数据总览!EX64)</f>
        <v/>
      </c>
      <c r="EY64" s="227" t="str">
        <f>IF([2]数据总览!EY64="","",[2]数据总览!EY64)</f>
        <v/>
      </c>
      <c r="EZ64" s="227" t="str">
        <f>IF([2]数据总览!EZ64="","",[2]数据总览!EZ64)</f>
        <v/>
      </c>
      <c r="FA64" s="227" t="str">
        <f>IF([2]数据总览!FA64="","",[2]数据总览!FA64)</f>
        <v/>
      </c>
    </row>
    <row r="65" spans="1:157" ht="11.25">
      <c r="A65" s="227" t="str">
        <f>IF([2]数据总览!A65="","",[2]数据总览!A65)</f>
        <v/>
      </c>
      <c r="B65" s="227" t="str">
        <f>IF([2]数据总览!B65="","",[2]数据总览!B65)</f>
        <v/>
      </c>
      <c r="C65" s="227" t="str">
        <f>IF([2]数据总览!C65="","",[2]数据总览!C65)</f>
        <v>6星</v>
      </c>
      <c r="D65" s="227">
        <f>IF([2]数据总览!D65="","",[2]数据总览!D65)</f>
        <v>2.8459003396515328E-2</v>
      </c>
      <c r="E65" s="227">
        <f>IF([2]数据总览!E65="","",[2]数据总览!E65)</f>
        <v>2.8459003396515328E-2</v>
      </c>
      <c r="F65" s="227">
        <f>IF([2]数据总览!F65="","",[2]数据总览!F65)</f>
        <v>0.12931264733680417</v>
      </c>
      <c r="G65" s="227">
        <f>IF([2]数据总览!G65="","",[2]数据总览!G65)</f>
        <v>0.36235921872766774</v>
      </c>
      <c r="H65" s="227">
        <f>IF([2]数据总览!H65="","",[2]数据总览!H65)</f>
        <v>0.46037046922104635</v>
      </c>
      <c r="I65" s="227">
        <f>IF([2]数据总览!I65="","",[2]数据总览!I65)</f>
        <v>0.55838171971442496</v>
      </c>
      <c r="J65" s="227">
        <f>IF([2]数据总览!J65="","",[2]数据总览!J65)</f>
        <v>0.55838171971442496</v>
      </c>
      <c r="K65" s="227">
        <f>IF([2]数据总览!K65="","",[2]数据总览!K65)</f>
        <v>0.88</v>
      </c>
      <c r="L65" s="227" t="str">
        <f>IF([2]数据总览!L65="","",[2]数据总览!L65)</f>
        <v/>
      </c>
      <c r="M65" s="227" t="str">
        <f>IF([2]数据总览!M65="","",[2]数据总览!M65)</f>
        <v/>
      </c>
      <c r="N65" s="227" t="str">
        <f>IF([2]数据总览!N65="","",[2]数据总览!N65)</f>
        <v/>
      </c>
      <c r="O65" s="227" t="str">
        <f>IF([2]数据总览!O65="","",[2]数据总览!O65)</f>
        <v/>
      </c>
      <c r="P65" s="227" t="str">
        <f>IF([2]数据总览!P65="","",[2]数据总览!P65)</f>
        <v>14星</v>
      </c>
      <c r="Q65" s="227" t="str">
        <f>IF([2]数据总览!Q65="","",[2]数据总览!Q65)</f>
        <v/>
      </c>
      <c r="R65" s="227">
        <f>IF([2]数据总览!R65="","",[2]数据总览!R65)</f>
        <v>1.4942537376609621</v>
      </c>
      <c r="S65" s="227">
        <f>IF([2]数据总览!S65="","",[2]数据总览!S65)</f>
        <v>1.5088473814155963</v>
      </c>
      <c r="T65" s="227">
        <f>IF([2]数据总览!T65="","",[2]数据总览!T65)</f>
        <v>1.4909432961121689</v>
      </c>
      <c r="U65" s="227">
        <f>IF([2]数据总览!U65="","",[2]数据总览!U65)</f>
        <v>1.4816056674087525</v>
      </c>
      <c r="V65" s="227" t="str">
        <f>IF([2]数据总览!V65="","",[2]数据总览!V65)</f>
        <v/>
      </c>
      <c r="W65" s="227" t="str">
        <f>IF([2]数据总览!W65="","",[2]数据总览!W65)</f>
        <v/>
      </c>
      <c r="X65" s="227" t="str">
        <f>IF([2]数据总览!X65="","",[2]数据总览!X65)</f>
        <v/>
      </c>
      <c r="Y65" s="227" t="str">
        <f>IF([2]数据总览!Y65="","",[2]数据总览!Y65)</f>
        <v/>
      </c>
      <c r="Z65" s="227" t="str">
        <f>IF([2]数据总览!Z65="","",[2]数据总览!Z65)</f>
        <v/>
      </c>
      <c r="AA65" s="227">
        <f>IF([2]数据总览!AA65="","",[2]数据总览!AA65)</f>
        <v>60</v>
      </c>
      <c r="AB65" s="227">
        <f>IF([2]数据总览!AB65="","",[2]数据总览!AB65)</f>
        <v>0</v>
      </c>
      <c r="AC65" s="227">
        <f>IF([2]数据总览!AC65="","",[2]数据总览!AC65)</f>
        <v>0.19705496278409884</v>
      </c>
      <c r="AD65" s="227">
        <f>IF([2]数据总览!AD65="","",[2]数据总览!AD65)</f>
        <v>0.26902887727699726</v>
      </c>
      <c r="AE65" s="227">
        <f>IF([2]数据总览!AE65="","",[2]数据总览!AE65)</f>
        <v>0.11277703731253237</v>
      </c>
      <c r="AF65" s="227">
        <f>IF([2]数据总览!AF65="","",[2]数据总览!AF65)</f>
        <v>9.2690671408216296E-2</v>
      </c>
      <c r="AG65" s="227">
        <f>IF([2]数据总览!AG65="","",[2]数据总览!AG65)</f>
        <v>1.5018924022833268E-2</v>
      </c>
      <c r="AH65" s="227">
        <f>IF([2]数据总览!AH65="","",[2]数据总览!AH65)</f>
        <v>0.28606873911385156</v>
      </c>
      <c r="AI65" s="227">
        <f>IF([2]数据总览!AI65="","",[2]数据总览!AI65)</f>
        <v>0.28606873911385156</v>
      </c>
      <c r="AJ65" s="227" t="str">
        <f>IF([2]数据总览!AJ65="","",[2]数据总览!AJ65)</f>
        <v/>
      </c>
      <c r="AK65" s="227" t="str">
        <f>IF([2]数据总览!AK65="","",[2]数据总览!AK65)</f>
        <v/>
      </c>
      <c r="AL65" s="227" t="str">
        <f>IF([2]数据总览!AL65="","",[2]数据总览!AL65)</f>
        <v/>
      </c>
      <c r="AM65" s="227">
        <f>IF([2]数据总览!AM65="","",[2]数据总览!AM65)</f>
        <v>0</v>
      </c>
      <c r="AN65" s="227">
        <f>IF([2]数据总览!AN65="","",[2]数据总览!AN65)</f>
        <v>0.5</v>
      </c>
      <c r="AO65" s="227">
        <f>IF([2]数据总览!AO65="","",[2]数据总览!AO65)</f>
        <v>0.5</v>
      </c>
      <c r="AP65" s="227">
        <f>IF([2]数据总览!AP65="","",[2]数据总览!AP65)</f>
        <v>0.5</v>
      </c>
      <c r="AQ65" s="227">
        <f>IF([2]数据总览!AQ65="","",[2]数据总览!AQ65)</f>
        <v>0</v>
      </c>
      <c r="AR65" s="227">
        <f>IF([2]数据总览!AR65="","",[2]数据总览!AR65)</f>
        <v>0.5</v>
      </c>
      <c r="AS65" s="227">
        <f>IF([2]数据总览!AS65="","",[2]数据总览!AS65)</f>
        <v>0.5</v>
      </c>
      <c r="AT65" s="227">
        <f>IF([2]数据总览!AT65="","",[2]数据总览!AT65)</f>
        <v>0.5</v>
      </c>
      <c r="AU65" s="227" t="str">
        <f>IF([2]数据总览!AU65="","",[2]数据总览!AU65)</f>
        <v/>
      </c>
      <c r="AV65" s="227">
        <f>IF([2]数据总览!AV65="","",[2]数据总览!AV65)</f>
        <v>0.60667225546381132</v>
      </c>
      <c r="AW65" s="227">
        <f>IF([2]数据总览!AW65="","",[2]数据总览!AW65)</f>
        <v>0.3360892782611184</v>
      </c>
      <c r="AX65" s="227">
        <f>IF([2]数据总览!AX65="","",[2]数据总览!AX65)</f>
        <v>0.29529183169429296</v>
      </c>
      <c r="AY65" s="227">
        <f>IF([2]数据总览!AY65="","",[2]数据总览!AY65)</f>
        <v>0.29286894705101679</v>
      </c>
      <c r="AZ65" s="227">
        <f>IF([2]数据总览!AZ65="","",[2]数据总览!AZ65)</f>
        <v>0.61196106351745794</v>
      </c>
      <c r="BA65" s="227">
        <f>IF([2]数据总览!BA65="","",[2]数据总览!BA65)</f>
        <v>0.33914933409830322</v>
      </c>
      <c r="BB65" s="227">
        <f>IF([2]数据总览!BB65="","",[2]数据总览!BB65)</f>
        <v>0.28378346692315193</v>
      </c>
      <c r="BC65" s="227">
        <f>IF([2]数据总览!BC65="","",[2]数据总览!BC65)</f>
        <v>0.29597228623371885</v>
      </c>
      <c r="BD65" s="227" t="str">
        <f>IF([2]数据总览!BD65="","",[2]数据总览!BD65)</f>
        <v/>
      </c>
      <c r="BE65" s="227">
        <f>IF([2]数据总览!BE65="","",[2]数据总览!BE65)</f>
        <v>1.6455303691600909</v>
      </c>
      <c r="BF65" s="227">
        <f>IF([2]数据总览!BF65="","",[2]数据总览!BF65)</f>
        <v>0.82921396822686966</v>
      </c>
      <c r="BG65" s="227">
        <f>IF([2]数据总览!BG65="","",[2]数据总览!BG65)</f>
        <v>0.85086167990452988</v>
      </c>
      <c r="BH65" s="227">
        <f>IF([2]数据总览!BH65="","",[2]数据总览!BH65)</f>
        <v>0.85239490266446338</v>
      </c>
      <c r="BI65" s="227">
        <f>IF([2]数据总览!BI65="","",[2]数据总览!BI65)</f>
        <v>0.73994639907642723</v>
      </c>
      <c r="BJ65" s="227">
        <f>IF([2]数据总览!BJ65="","",[2]数据总览!BJ65)</f>
        <v>0.8280292292488054</v>
      </c>
      <c r="BK65" s="227">
        <f>IF([2]数据总览!BK65="","",[2]数据总览!BK65)</f>
        <v>0.85628541692357674</v>
      </c>
      <c r="BL65" s="227">
        <f>IF([2]数据总览!BL65="","",[2]数据总览!BL65)</f>
        <v>0.85101632504958846</v>
      </c>
      <c r="BM65" s="227" t="str">
        <f>IF([2]数据总览!BM65="","",[2]数据总览!BM65)</f>
        <v/>
      </c>
      <c r="BN65" s="227">
        <f>IF([2]数据总览!BN65="","",[2]数据总览!BN65)</f>
        <v>240</v>
      </c>
      <c r="BO65" s="227">
        <f>IF([2]数据总览!BO65="","",[2]数据总览!BO65)</f>
        <v>192.70680893181628</v>
      </c>
      <c r="BP65" s="227">
        <f>IF([2]数据总览!BP65="","",[2]数据总览!BP65)</f>
        <v>175.43306945352063</v>
      </c>
      <c r="BQ65" s="227">
        <f>IF([2]数据总览!BQ65="","",[2]数据总览!BQ65)</f>
        <v>212.93351104499223</v>
      </c>
      <c r="BR65" s="227" t="str">
        <f>IF([2]数据总览!BR65="","",[2]数据总览!BR65)</f>
        <v/>
      </c>
      <c r="BS65" s="227">
        <f>IF([2]数据总览!BS65="","",[2]数据总览!BS65)</f>
        <v>2.9624686727015708</v>
      </c>
      <c r="BT65" s="227">
        <f>IF([2]数据总览!BT65="","",[2]数据总览!BT65)</f>
        <v>1.5727037802134596</v>
      </c>
      <c r="BU65" s="227">
        <f>IF([2]数据总览!BU65="","",[2]数据总览!BU65)</f>
        <v>1.045047128811923</v>
      </c>
      <c r="BV65" s="227">
        <f>IF([2]数据总览!BV65="","",[2]数据总览!BV65)</f>
        <v>1.3088754545126913</v>
      </c>
      <c r="BW65" s="227" t="str">
        <f>IF([2]数据总览!BW65="","",[2]数据总览!BW65)</f>
        <v/>
      </c>
      <c r="BX65" s="227" t="str">
        <f>IF([2]数据总览!BX65="","",[2]数据总览!BX65)</f>
        <v/>
      </c>
      <c r="BY65" s="227" t="str">
        <f>IF([2]数据总览!BY65="","",[2]数据总览!BY65)</f>
        <v/>
      </c>
      <c r="BZ65" s="227" t="str">
        <f>IF([2]数据总览!BZ65="","",[2]数据总览!BZ65)</f>
        <v/>
      </c>
      <c r="CA65" s="227" t="str">
        <f>IF([2]数据总览!CA65="","",[2]数据总览!CA65)</f>
        <v/>
      </c>
      <c r="CB65" s="227" t="str">
        <f>IF([2]数据总览!CB65="","",[2]数据总览!CB65)</f>
        <v/>
      </c>
      <c r="CC65" s="227" t="str">
        <f>IF([2]数据总览!CC65="","",[2]数据总览!CC65)</f>
        <v/>
      </c>
      <c r="CD65" s="227" t="str">
        <f>IF([2]数据总览!CD65="","",[2]数据总览!CD65)</f>
        <v/>
      </c>
      <c r="CE65" s="227" t="str">
        <f>IF([2]数据总览!CE65="","",[2]数据总览!CE65)</f>
        <v/>
      </c>
      <c r="CF65" s="227" t="str">
        <f>IF([2]数据总览!CF65="","",[2]数据总览!CF65)</f>
        <v/>
      </c>
      <c r="CG65" s="227" t="str">
        <f>IF([2]数据总览!CG65="","",[2]数据总览!CG65)</f>
        <v/>
      </c>
      <c r="CH65" s="227" t="str">
        <f>IF([2]数据总览!CH65="","",[2]数据总览!CH65)</f>
        <v/>
      </c>
      <c r="CI65" s="227" t="str">
        <f>IF([2]数据总览!CI65="","",[2]数据总览!CI65)</f>
        <v/>
      </c>
      <c r="CJ65" s="227" t="str">
        <f>IF([2]数据总览!CJ65="","",[2]数据总览!CJ65)</f>
        <v/>
      </c>
      <c r="CK65" s="227" t="str">
        <f>IF([2]数据总览!CK65="","",[2]数据总览!CK65)</f>
        <v/>
      </c>
      <c r="CL65" s="227" t="str">
        <f>IF([2]数据总览!CL65="","",[2]数据总览!CL65)</f>
        <v/>
      </c>
      <c r="CM65" s="227" t="str">
        <f>IF([2]数据总览!CM65="","",[2]数据总览!CM65)</f>
        <v/>
      </c>
      <c r="CN65" s="227" t="str">
        <f>IF([2]数据总览!CN65="","",[2]数据总览!CN65)</f>
        <v/>
      </c>
      <c r="CO65" s="227" t="str">
        <f>IF([2]数据总览!CO65="","",[2]数据总览!CO65)</f>
        <v/>
      </c>
      <c r="CP65" s="227" t="str">
        <f>IF([2]数据总览!CP65="","",[2]数据总览!CP65)</f>
        <v/>
      </c>
      <c r="CQ65" s="227" t="str">
        <f>IF([2]数据总览!CQ65="","",[2]数据总览!CQ65)</f>
        <v/>
      </c>
      <c r="CR65" s="227" t="str">
        <f>IF([2]数据总览!CR65="","",[2]数据总览!CR65)</f>
        <v/>
      </c>
      <c r="CS65" s="227" t="str">
        <f>IF([2]数据总览!CS65="","",[2]数据总览!CS65)</f>
        <v/>
      </c>
      <c r="CT65" s="227" t="str">
        <f>IF([2]数据总览!CT65="","",[2]数据总览!CT65)</f>
        <v/>
      </c>
      <c r="CU65" s="227" t="str">
        <f>IF([2]数据总览!CU65="","",[2]数据总览!CU65)</f>
        <v/>
      </c>
      <c r="CV65" s="227" t="str">
        <f>IF([2]数据总览!CV65="","",[2]数据总览!CV65)</f>
        <v/>
      </c>
      <c r="CW65" s="227" t="str">
        <f>IF([2]数据总览!CW65="","",[2]数据总览!CW65)</f>
        <v/>
      </c>
      <c r="CX65" s="227" t="str">
        <f>IF([2]数据总览!CX65="","",[2]数据总览!CX65)</f>
        <v/>
      </c>
      <c r="CY65" s="227" t="str">
        <f>IF([2]数据总览!CY65="","",[2]数据总览!CY65)</f>
        <v/>
      </c>
      <c r="CZ65" s="227" t="str">
        <f>IF([2]数据总览!CZ65="","",[2]数据总览!CZ65)</f>
        <v/>
      </c>
      <c r="DA65" s="227" t="str">
        <f>IF([2]数据总览!DA65="","",[2]数据总览!DA65)</f>
        <v/>
      </c>
      <c r="DB65" s="227" t="str">
        <f>IF([2]数据总览!DB65="","",[2]数据总览!DB65)</f>
        <v/>
      </c>
      <c r="DC65" s="227" t="str">
        <f>IF([2]数据总览!DC65="","",[2]数据总览!DC65)</f>
        <v/>
      </c>
      <c r="DD65" s="227" t="str">
        <f>IF([2]数据总览!DD65="","",[2]数据总览!DD65)</f>
        <v/>
      </c>
      <c r="DE65" s="227" t="str">
        <f>IF([2]数据总览!DE65="","",[2]数据总览!DE65)</f>
        <v/>
      </c>
      <c r="DF65" s="227" t="str">
        <f>IF([2]数据总览!DF65="","",[2]数据总览!DF65)</f>
        <v/>
      </c>
      <c r="DG65" s="227" t="str">
        <f>IF([2]数据总览!DG65="","",[2]数据总览!DG65)</f>
        <v/>
      </c>
      <c r="DH65" s="227" t="str">
        <f>IF([2]数据总览!DH65="","",[2]数据总览!DH65)</f>
        <v/>
      </c>
      <c r="DI65" s="227" t="str">
        <f>IF([2]数据总览!DI65="","",[2]数据总览!DI65)</f>
        <v/>
      </c>
      <c r="DJ65" s="227" t="str">
        <f>IF([2]数据总览!DJ65="","",[2]数据总览!DJ65)</f>
        <v/>
      </c>
      <c r="DK65" s="227" t="str">
        <f>IF([2]数据总览!DK65="","",[2]数据总览!DK65)</f>
        <v/>
      </c>
      <c r="DL65" s="227" t="str">
        <f>IF([2]数据总览!DL65="","",[2]数据总览!DL65)</f>
        <v/>
      </c>
      <c r="DM65" s="227" t="str">
        <f>IF([2]数据总览!DM65="","",[2]数据总览!DM65)</f>
        <v/>
      </c>
      <c r="DN65" s="227" t="str">
        <f>IF([2]数据总览!DN65="","",[2]数据总览!DN65)</f>
        <v/>
      </c>
      <c r="DO65" s="227" t="str">
        <f>IF([2]数据总览!DO65="","",[2]数据总览!DO65)</f>
        <v/>
      </c>
      <c r="DP65" s="227" t="str">
        <f>IF([2]数据总览!DP65="","",[2]数据总览!DP65)</f>
        <v/>
      </c>
      <c r="DQ65" s="227" t="str">
        <f>IF([2]数据总览!DQ65="","",[2]数据总览!DQ65)</f>
        <v/>
      </c>
      <c r="DR65" s="227" t="str">
        <f>IF([2]数据总览!DR65="","",[2]数据总览!DR65)</f>
        <v/>
      </c>
      <c r="DS65" s="227" t="str">
        <f>IF([2]数据总览!DS65="","",[2]数据总览!DS65)</f>
        <v/>
      </c>
      <c r="DT65" s="227" t="str">
        <f>IF([2]数据总览!DT65="","",[2]数据总览!DT65)</f>
        <v/>
      </c>
      <c r="DU65" s="227" t="str">
        <f>IF([2]数据总览!DU65="","",[2]数据总览!DU65)</f>
        <v/>
      </c>
      <c r="DV65" s="227" t="str">
        <f>IF([2]数据总览!DV65="","",[2]数据总览!DV65)</f>
        <v/>
      </c>
      <c r="DW65" s="227" t="str">
        <f>IF([2]数据总览!DW65="","",[2]数据总览!DW65)</f>
        <v/>
      </c>
      <c r="DX65" s="227" t="str">
        <f>IF([2]数据总览!DX65="","",[2]数据总览!DX65)</f>
        <v/>
      </c>
      <c r="DY65" s="227" t="str">
        <f>IF([2]数据总览!DY65="","",[2]数据总览!DY65)</f>
        <v/>
      </c>
      <c r="DZ65" s="227" t="str">
        <f>IF([2]数据总览!DZ65="","",[2]数据总览!DZ65)</f>
        <v/>
      </c>
      <c r="EA65" s="227" t="str">
        <f>IF([2]数据总览!EA65="","",[2]数据总览!EA65)</f>
        <v/>
      </c>
      <c r="EB65" s="227" t="str">
        <f>IF([2]数据总览!EB65="","",[2]数据总览!EB65)</f>
        <v/>
      </c>
      <c r="EC65" s="227" t="str">
        <f>IF([2]数据总览!EC65="","",[2]数据总览!EC65)</f>
        <v/>
      </c>
      <c r="ED65" s="227" t="str">
        <f>IF([2]数据总览!ED65="","",[2]数据总览!ED65)</f>
        <v/>
      </c>
      <c r="EE65" s="227" t="str">
        <f>IF([2]数据总览!EE65="","",[2]数据总览!EE65)</f>
        <v/>
      </c>
      <c r="EF65" s="227" t="str">
        <f>IF([2]数据总览!EF65="","",[2]数据总览!EF65)</f>
        <v/>
      </c>
      <c r="EG65" s="227" t="str">
        <f>IF([2]数据总览!EG65="","",[2]数据总览!EG65)</f>
        <v/>
      </c>
      <c r="EH65" s="227" t="str">
        <f>IF([2]数据总览!EH65="","",[2]数据总览!EH65)</f>
        <v/>
      </c>
      <c r="EI65" s="227" t="str">
        <f>IF([2]数据总览!EI65="","",[2]数据总览!EI65)</f>
        <v/>
      </c>
      <c r="EJ65" s="227" t="str">
        <f>IF([2]数据总览!EJ65="","",[2]数据总览!EJ65)</f>
        <v/>
      </c>
      <c r="EK65" s="227" t="str">
        <f>IF([2]数据总览!EK65="","",[2]数据总览!EK65)</f>
        <v/>
      </c>
      <c r="EL65" s="227" t="str">
        <f>IF([2]数据总览!EL65="","",[2]数据总览!EL65)</f>
        <v/>
      </c>
      <c r="EM65" s="227" t="str">
        <f>IF([2]数据总览!EM65="","",[2]数据总览!EM65)</f>
        <v/>
      </c>
      <c r="EN65" s="227" t="str">
        <f>IF([2]数据总览!EN65="","",[2]数据总览!EN65)</f>
        <v/>
      </c>
      <c r="EO65" s="227" t="str">
        <f>IF([2]数据总览!EO65="","",[2]数据总览!EO65)</f>
        <v/>
      </c>
      <c r="EP65" s="227" t="str">
        <f>IF([2]数据总览!EP65="","",[2]数据总览!EP65)</f>
        <v/>
      </c>
      <c r="EQ65" s="227" t="str">
        <f>IF([2]数据总览!EQ65="","",[2]数据总览!EQ65)</f>
        <v/>
      </c>
      <c r="ER65" s="227" t="str">
        <f>IF([2]数据总览!ER65="","",[2]数据总览!ER65)</f>
        <v/>
      </c>
      <c r="ES65" s="227" t="str">
        <f>IF([2]数据总览!ES65="","",[2]数据总览!ES65)</f>
        <v/>
      </c>
      <c r="ET65" s="227" t="str">
        <f>IF([2]数据总览!ET65="","",[2]数据总览!ET65)</f>
        <v/>
      </c>
      <c r="EU65" s="227" t="str">
        <f>IF([2]数据总览!EU65="","",[2]数据总览!EU65)</f>
        <v/>
      </c>
      <c r="EV65" s="227" t="str">
        <f>IF([2]数据总览!EV65="","",[2]数据总览!EV65)</f>
        <v/>
      </c>
      <c r="EW65" s="227" t="str">
        <f>IF([2]数据总览!EW65="","",[2]数据总览!EW65)</f>
        <v/>
      </c>
      <c r="EX65" s="227" t="str">
        <f>IF([2]数据总览!EX65="","",[2]数据总览!EX65)</f>
        <v/>
      </c>
      <c r="EY65" s="227" t="str">
        <f>IF([2]数据总览!EY65="","",[2]数据总览!EY65)</f>
        <v/>
      </c>
      <c r="EZ65" s="227" t="str">
        <f>IF([2]数据总览!EZ65="","",[2]数据总览!EZ65)</f>
        <v/>
      </c>
      <c r="FA65" s="227" t="str">
        <f>IF([2]数据总览!FA65="","",[2]数据总览!FA65)</f>
        <v/>
      </c>
    </row>
    <row r="66" spans="1:157" ht="11.25">
      <c r="A66" s="227" t="str">
        <f>IF([2]数据总览!A66="","",[2]数据总览!A66)</f>
        <v/>
      </c>
      <c r="B66" s="227" t="str">
        <f>IF([2]数据总览!B66="","",[2]数据总览!B66)</f>
        <v/>
      </c>
      <c r="C66" s="227" t="str">
        <f>IF([2]数据总览!C66="","",[2]数据总览!C66)</f>
        <v>7星</v>
      </c>
      <c r="D66" s="227">
        <f>IF([2]数据总览!D66="","",[2]数据总览!D66)</f>
        <v>3.6590147224091131E-2</v>
      </c>
      <c r="E66" s="227">
        <f>IF([2]数据总览!E66="","",[2]数据总览!E66)</f>
        <v>3.6590147224091131E-2</v>
      </c>
      <c r="F66" s="227">
        <f>IF([2]数据总览!F66="","",[2]数据总览!F66)</f>
        <v>0.13340255513022209</v>
      </c>
      <c r="G66" s="227">
        <f>IF([2]数据总览!G66="","",[2]数据总览!G66)</f>
        <v>0.37214955117421555</v>
      </c>
      <c r="H66" s="227">
        <f>IF([2]数据总览!H66="","",[2]数据总览!H66)</f>
        <v>0.47054034038026726</v>
      </c>
      <c r="I66" s="227">
        <f>IF([2]数据总览!I66="","",[2]数据总览!I66)</f>
        <v>0.56893112958631897</v>
      </c>
      <c r="J66" s="227">
        <f>IF([2]数据总览!J66="","",[2]数据总览!J66)</f>
        <v>0.56893112958631897</v>
      </c>
      <c r="K66" s="227">
        <f>IF([2]数据总览!K66="","",[2]数据总览!K66)</f>
        <v>0.94</v>
      </c>
      <c r="L66" s="227" t="str">
        <f>IF([2]数据总览!L66="","",[2]数据总览!L66)</f>
        <v/>
      </c>
      <c r="M66" s="227" t="str">
        <f>IF([2]数据总览!M66="","",[2]数据总览!M66)</f>
        <v/>
      </c>
      <c r="N66" s="227" t="str">
        <f>IF([2]数据总览!N66="","",[2]数据总览!N66)</f>
        <v/>
      </c>
      <c r="O66" s="227" t="str">
        <f>IF([2]数据总览!O66="","",[2]数据总览!O66)</f>
        <v/>
      </c>
      <c r="P66" s="227" t="str">
        <f>IF([2]数据总览!P66="","",[2]数据总览!P66)</f>
        <v>15星</v>
      </c>
      <c r="Q66" s="227" t="str">
        <f>IF([2]数据总览!Q66="","",[2]数据总览!Q66)</f>
        <v/>
      </c>
      <c r="R66" s="227">
        <f>IF([2]数据总览!R66="","",[2]数据总览!R66)</f>
        <v>1.559718322687043</v>
      </c>
      <c r="S66" s="227">
        <f>IF([2]数据总览!S66="","",[2]数据总览!S66)</f>
        <v>1.5750468074380688</v>
      </c>
      <c r="T66" s="227">
        <f>IF([2]数据总览!T66="","",[2]数据总览!T66)</f>
        <v>1.5546159127659283</v>
      </c>
      <c r="U66" s="227">
        <f>IF([2]数据总览!U66="","",[2]数据总览!U66)</f>
        <v>1.5437959025321855</v>
      </c>
      <c r="V66" s="227" t="str">
        <f>IF([2]数据总览!V66="","",[2]数据总览!V66)</f>
        <v/>
      </c>
      <c r="W66" s="227" t="str">
        <f>IF([2]数据总览!W66="","",[2]数据总览!W66)</f>
        <v/>
      </c>
      <c r="X66" s="227" t="str">
        <f>IF([2]数据总览!X66="","",[2]数据总览!X66)</f>
        <v/>
      </c>
      <c r="Y66" s="227" t="str">
        <f>IF([2]数据总览!Y66="","",[2]数据总览!Y66)</f>
        <v/>
      </c>
      <c r="Z66" s="227" t="str">
        <f>IF([2]数据总览!Z66="","",[2]数据总览!Z66)</f>
        <v/>
      </c>
      <c r="AA66" s="227">
        <f>IF([2]数据总览!AA66="","",[2]数据总览!AA66)</f>
        <v>61</v>
      </c>
      <c r="AB66" s="227">
        <f>IF([2]数据总览!AB66="","",[2]数据总览!AB66)</f>
        <v>0</v>
      </c>
      <c r="AC66" s="227">
        <f>IF([2]数据总览!AC66="","",[2]数据总览!AC66)</f>
        <v>0.19515007073622423</v>
      </c>
      <c r="AD66" s="227">
        <f>IF([2]数据总览!AD66="","",[2]数据总览!AD66)</f>
        <v>0.25768756045671554</v>
      </c>
      <c r="AE66" s="227">
        <f>IF([2]数据总览!AE66="","",[2]数据总览!AE66)</f>
        <v>0.10125768162949139</v>
      </c>
      <c r="AF66" s="227">
        <f>IF([2]数据总览!AF66="","",[2]数据总览!AF66)</f>
        <v>8.80109331619809E-2</v>
      </c>
      <c r="AG66" s="227">
        <f>IF([2]数据总览!AG66="","",[2]数据总览!AG66)</f>
        <v>1.5018924022833268E-2</v>
      </c>
      <c r="AH66" s="227">
        <f>IF([2]数据总览!AH66="","",[2]数据总览!AH66)</f>
        <v>0.27543625459483745</v>
      </c>
      <c r="AI66" s="227">
        <f>IF([2]数据总览!AI66="","",[2]数据总览!AI66)</f>
        <v>0.27543625459483745</v>
      </c>
      <c r="AJ66" s="227" t="str">
        <f>IF([2]数据总览!AJ66="","",[2]数据总览!AJ66)</f>
        <v/>
      </c>
      <c r="AK66" s="227" t="str">
        <f>IF([2]数据总览!AK66="","",[2]数据总览!AK66)</f>
        <v/>
      </c>
      <c r="AL66" s="227" t="str">
        <f>IF([2]数据总览!AL66="","",[2]数据总览!AL66)</f>
        <v/>
      </c>
      <c r="AM66" s="227">
        <f>IF([2]数据总览!AM66="","",[2]数据总览!AM66)</f>
        <v>0</v>
      </c>
      <c r="AN66" s="227">
        <f>IF([2]数据总览!AN66="","",[2]数据总览!AN66)</f>
        <v>0.5</v>
      </c>
      <c r="AO66" s="227">
        <f>IF([2]数据总览!AO66="","",[2]数据总览!AO66)</f>
        <v>0.5</v>
      </c>
      <c r="AP66" s="227">
        <f>IF([2]数据总览!AP66="","",[2]数据总览!AP66)</f>
        <v>0.5</v>
      </c>
      <c r="AQ66" s="227">
        <f>IF([2]数据总览!AQ66="","",[2]数据总览!AQ66)</f>
        <v>0</v>
      </c>
      <c r="AR66" s="227">
        <f>IF([2]数据总览!AR66="","",[2]数据总览!AR66)</f>
        <v>0.5</v>
      </c>
      <c r="AS66" s="227">
        <f>IF([2]数据总览!AS66="","",[2]数据总览!AS66)</f>
        <v>0.5</v>
      </c>
      <c r="AT66" s="227">
        <f>IF([2]数据总览!AT66="","",[2]数据总览!AT66)</f>
        <v>0.5</v>
      </c>
      <c r="AU66" s="227" t="str">
        <f>IF([2]数据总览!AU66="","",[2]数据总览!AU66)</f>
        <v/>
      </c>
      <c r="AV66" s="227">
        <f>IF([2]数据总览!AV66="","",[2]数据总览!AV66)</f>
        <v>0.60667225546381132</v>
      </c>
      <c r="AW66" s="227">
        <f>IF([2]数据总览!AW66="","",[2]数据总览!AW66)</f>
        <v>0.33313016351527885</v>
      </c>
      <c r="AX66" s="227">
        <f>IF([2]数据总览!AX66="","",[2]数据总览!AX66)</f>
        <v>0.29097711590281339</v>
      </c>
      <c r="AY66" s="227">
        <f>IF([2]数据总览!AY66="","",[2]数据总览!AY66)</f>
        <v>0.28834629319196536</v>
      </c>
      <c r="AZ66" s="227">
        <f>IF([2]数据总览!AZ66="","",[2]数据总览!AZ66)</f>
        <v>0.61196106351745794</v>
      </c>
      <c r="BA66" s="227">
        <f>IF([2]数据总览!BA66="","",[2]数据总览!BA66)</f>
        <v>0.3362186039869684</v>
      </c>
      <c r="BB66" s="227">
        <f>IF([2]数据总览!BB66="","",[2]数据总览!BB66)</f>
        <v>0.27933116356759502</v>
      </c>
      <c r="BC66" s="227">
        <f>IF([2]数据总览!BC66="","",[2]数据总览!BC66)</f>
        <v>0.29148965425179357</v>
      </c>
      <c r="BD66" s="227" t="str">
        <f>IF([2]数据总览!BD66="","",[2]数据总览!BD66)</f>
        <v/>
      </c>
      <c r="BE66" s="227">
        <f>IF([2]数据总览!BE66="","",[2]数据总览!BE66)</f>
        <v>1.6685850252015226</v>
      </c>
      <c r="BF66" s="227">
        <f>IF([2]数据总览!BF66="","",[2]数据总览!BF66)</f>
        <v>0.83658796378344835</v>
      </c>
      <c r="BG66" s="227">
        <f>IF([2]数据总览!BG66="","",[2]数据总览!BG66)</f>
        <v>0.85777104239494772</v>
      </c>
      <c r="BH66" s="227">
        <f>IF([2]数据总览!BH66="","",[2]数据总览!BH66)</f>
        <v>0.85901117727040144</v>
      </c>
      <c r="BI66" s="227">
        <f>IF([2]数据总览!BI66="","",[2]数据总览!BI66)</f>
        <v>0.75034854311337018</v>
      </c>
      <c r="BJ66" s="227">
        <f>IF([2]数据总览!BJ66="","",[2]数据总览!BJ66)</f>
        <v>0.83544303294638789</v>
      </c>
      <c r="BK66" s="227">
        <f>IF([2]数据总览!BK66="","",[2]数据总览!BK66)</f>
        <v>0.86302421710385713</v>
      </c>
      <c r="BL66" s="227">
        <f>IF([2]数据总览!BL66="","",[2]数据总览!BL66)</f>
        <v>0.85767841634071496</v>
      </c>
      <c r="BM66" s="227" t="str">
        <f>IF([2]数据总览!BM66="","",[2]数据总览!BM66)</f>
        <v/>
      </c>
      <c r="BN66" s="227">
        <f>IF([2]数据总览!BN66="","",[2]数据总览!BN66)</f>
        <v>240</v>
      </c>
      <c r="BO66" s="227">
        <f>IF([2]数据总览!BO66="","",[2]数据总览!BO66)</f>
        <v>193.16398302330617</v>
      </c>
      <c r="BP66" s="227">
        <f>IF([2]数据总览!BP66="","",[2]数据总览!BP66)</f>
        <v>178.15498549038827</v>
      </c>
      <c r="BQ66" s="227">
        <f>IF([2]数据总览!BQ66="","",[2]数据总览!BQ66)</f>
        <v>215.69815640892205</v>
      </c>
      <c r="BR66" s="227" t="str">
        <f>IF([2]数据总览!BR66="","",[2]数据总览!BR66)</f>
        <v/>
      </c>
      <c r="BS66" s="227">
        <f>IF([2]数据总览!BS66="","",[2]数据总览!BS66)</f>
        <v>2.9376412054183123</v>
      </c>
      <c r="BT66" s="227">
        <f>IF([2]数据总览!BT66="","",[2]数据总览!BT66)</f>
        <v>1.5551663042013362</v>
      </c>
      <c r="BU66" s="227">
        <f>IF([2]数据总览!BU66="","",[2]数据总览!BU66)</f>
        <v>1.0256247675571462</v>
      </c>
      <c r="BV66" s="227">
        <f>IF([2]数据总览!BV66="","",[2]数据总览!BV66)</f>
        <v>1.2903955358792412</v>
      </c>
      <c r="BW66" s="227" t="str">
        <f>IF([2]数据总览!BW66="","",[2]数据总览!BW66)</f>
        <v/>
      </c>
      <c r="BX66" s="227" t="str">
        <f>IF([2]数据总览!BX66="","",[2]数据总览!BX66)</f>
        <v/>
      </c>
      <c r="BY66" s="227" t="str">
        <f>IF([2]数据总览!BY66="","",[2]数据总览!BY66)</f>
        <v/>
      </c>
      <c r="BZ66" s="227" t="str">
        <f>IF([2]数据总览!BZ66="","",[2]数据总览!BZ66)</f>
        <v/>
      </c>
      <c r="CA66" s="227" t="str">
        <f>IF([2]数据总览!CA66="","",[2]数据总览!CA66)</f>
        <v/>
      </c>
      <c r="CB66" s="227" t="str">
        <f>IF([2]数据总览!CB66="","",[2]数据总览!CB66)</f>
        <v/>
      </c>
      <c r="CC66" s="227" t="str">
        <f>IF([2]数据总览!CC66="","",[2]数据总览!CC66)</f>
        <v/>
      </c>
      <c r="CD66" s="227" t="str">
        <f>IF([2]数据总览!CD66="","",[2]数据总览!CD66)</f>
        <v/>
      </c>
      <c r="CE66" s="227" t="str">
        <f>IF([2]数据总览!CE66="","",[2]数据总览!CE66)</f>
        <v/>
      </c>
      <c r="CF66" s="227" t="str">
        <f>IF([2]数据总览!CF66="","",[2]数据总览!CF66)</f>
        <v/>
      </c>
      <c r="CG66" s="227" t="str">
        <f>IF([2]数据总览!CG66="","",[2]数据总览!CG66)</f>
        <v/>
      </c>
      <c r="CH66" s="227" t="str">
        <f>IF([2]数据总览!CH66="","",[2]数据总览!CH66)</f>
        <v/>
      </c>
      <c r="CI66" s="227" t="str">
        <f>IF([2]数据总览!CI66="","",[2]数据总览!CI66)</f>
        <v/>
      </c>
      <c r="CJ66" s="227" t="str">
        <f>IF([2]数据总览!CJ66="","",[2]数据总览!CJ66)</f>
        <v/>
      </c>
      <c r="CK66" s="227" t="str">
        <f>IF([2]数据总览!CK66="","",[2]数据总览!CK66)</f>
        <v/>
      </c>
      <c r="CL66" s="227" t="str">
        <f>IF([2]数据总览!CL66="","",[2]数据总览!CL66)</f>
        <v/>
      </c>
      <c r="CM66" s="227" t="str">
        <f>IF([2]数据总览!CM66="","",[2]数据总览!CM66)</f>
        <v/>
      </c>
      <c r="CN66" s="227" t="str">
        <f>IF([2]数据总览!CN66="","",[2]数据总览!CN66)</f>
        <v/>
      </c>
      <c r="CO66" s="227" t="str">
        <f>IF([2]数据总览!CO66="","",[2]数据总览!CO66)</f>
        <v/>
      </c>
      <c r="CP66" s="227" t="str">
        <f>IF([2]数据总览!CP66="","",[2]数据总览!CP66)</f>
        <v/>
      </c>
      <c r="CQ66" s="227" t="str">
        <f>IF([2]数据总览!CQ66="","",[2]数据总览!CQ66)</f>
        <v/>
      </c>
      <c r="CR66" s="227" t="str">
        <f>IF([2]数据总览!CR66="","",[2]数据总览!CR66)</f>
        <v/>
      </c>
      <c r="CS66" s="227" t="str">
        <f>IF([2]数据总览!CS66="","",[2]数据总览!CS66)</f>
        <v/>
      </c>
      <c r="CT66" s="227" t="str">
        <f>IF([2]数据总览!CT66="","",[2]数据总览!CT66)</f>
        <v/>
      </c>
      <c r="CU66" s="227" t="str">
        <f>IF([2]数据总览!CU66="","",[2]数据总览!CU66)</f>
        <v/>
      </c>
      <c r="CV66" s="227" t="str">
        <f>IF([2]数据总览!CV66="","",[2]数据总览!CV66)</f>
        <v/>
      </c>
      <c r="CW66" s="227" t="str">
        <f>IF([2]数据总览!CW66="","",[2]数据总览!CW66)</f>
        <v/>
      </c>
      <c r="CX66" s="227" t="str">
        <f>IF([2]数据总览!CX66="","",[2]数据总览!CX66)</f>
        <v/>
      </c>
      <c r="CY66" s="227" t="str">
        <f>IF([2]数据总览!CY66="","",[2]数据总览!CY66)</f>
        <v/>
      </c>
      <c r="CZ66" s="227" t="str">
        <f>IF([2]数据总览!CZ66="","",[2]数据总览!CZ66)</f>
        <v/>
      </c>
      <c r="DA66" s="227" t="str">
        <f>IF([2]数据总览!DA66="","",[2]数据总览!DA66)</f>
        <v/>
      </c>
      <c r="DB66" s="227" t="str">
        <f>IF([2]数据总览!DB66="","",[2]数据总览!DB66)</f>
        <v/>
      </c>
      <c r="DC66" s="227" t="str">
        <f>IF([2]数据总览!DC66="","",[2]数据总览!DC66)</f>
        <v/>
      </c>
      <c r="DD66" s="227" t="str">
        <f>IF([2]数据总览!DD66="","",[2]数据总览!DD66)</f>
        <v/>
      </c>
      <c r="DE66" s="227" t="str">
        <f>IF([2]数据总览!DE66="","",[2]数据总览!DE66)</f>
        <v/>
      </c>
      <c r="DF66" s="227" t="str">
        <f>IF([2]数据总览!DF66="","",[2]数据总览!DF66)</f>
        <v/>
      </c>
      <c r="DG66" s="227" t="str">
        <f>IF([2]数据总览!DG66="","",[2]数据总览!DG66)</f>
        <v/>
      </c>
      <c r="DH66" s="227" t="str">
        <f>IF([2]数据总览!DH66="","",[2]数据总览!DH66)</f>
        <v/>
      </c>
      <c r="DI66" s="227" t="str">
        <f>IF([2]数据总览!DI66="","",[2]数据总览!DI66)</f>
        <v/>
      </c>
      <c r="DJ66" s="227" t="str">
        <f>IF([2]数据总览!DJ66="","",[2]数据总览!DJ66)</f>
        <v/>
      </c>
      <c r="DK66" s="227" t="str">
        <f>IF([2]数据总览!DK66="","",[2]数据总览!DK66)</f>
        <v/>
      </c>
      <c r="DL66" s="227" t="str">
        <f>IF([2]数据总览!DL66="","",[2]数据总览!DL66)</f>
        <v/>
      </c>
      <c r="DM66" s="227" t="str">
        <f>IF([2]数据总览!DM66="","",[2]数据总览!DM66)</f>
        <v/>
      </c>
      <c r="DN66" s="227" t="str">
        <f>IF([2]数据总览!DN66="","",[2]数据总览!DN66)</f>
        <v/>
      </c>
      <c r="DO66" s="227" t="str">
        <f>IF([2]数据总览!DO66="","",[2]数据总览!DO66)</f>
        <v/>
      </c>
      <c r="DP66" s="227" t="str">
        <f>IF([2]数据总览!DP66="","",[2]数据总览!DP66)</f>
        <v/>
      </c>
      <c r="DQ66" s="227" t="str">
        <f>IF([2]数据总览!DQ66="","",[2]数据总览!DQ66)</f>
        <v/>
      </c>
      <c r="DR66" s="227" t="str">
        <f>IF([2]数据总览!DR66="","",[2]数据总览!DR66)</f>
        <v/>
      </c>
      <c r="DS66" s="227" t="str">
        <f>IF([2]数据总览!DS66="","",[2]数据总览!DS66)</f>
        <v/>
      </c>
      <c r="DT66" s="227" t="str">
        <f>IF([2]数据总览!DT66="","",[2]数据总览!DT66)</f>
        <v/>
      </c>
      <c r="DU66" s="227" t="str">
        <f>IF([2]数据总览!DU66="","",[2]数据总览!DU66)</f>
        <v/>
      </c>
      <c r="DV66" s="227" t="str">
        <f>IF([2]数据总览!DV66="","",[2]数据总览!DV66)</f>
        <v/>
      </c>
      <c r="DW66" s="227" t="str">
        <f>IF([2]数据总览!DW66="","",[2]数据总览!DW66)</f>
        <v/>
      </c>
      <c r="DX66" s="227" t="str">
        <f>IF([2]数据总览!DX66="","",[2]数据总览!DX66)</f>
        <v/>
      </c>
      <c r="DY66" s="227" t="str">
        <f>IF([2]数据总览!DY66="","",[2]数据总览!DY66)</f>
        <v/>
      </c>
      <c r="DZ66" s="227" t="str">
        <f>IF([2]数据总览!DZ66="","",[2]数据总览!DZ66)</f>
        <v/>
      </c>
      <c r="EA66" s="227" t="str">
        <f>IF([2]数据总览!EA66="","",[2]数据总览!EA66)</f>
        <v/>
      </c>
      <c r="EB66" s="227" t="str">
        <f>IF([2]数据总览!EB66="","",[2]数据总览!EB66)</f>
        <v/>
      </c>
      <c r="EC66" s="227" t="str">
        <f>IF([2]数据总览!EC66="","",[2]数据总览!EC66)</f>
        <v/>
      </c>
      <c r="ED66" s="227" t="str">
        <f>IF([2]数据总览!ED66="","",[2]数据总览!ED66)</f>
        <v/>
      </c>
      <c r="EE66" s="227" t="str">
        <f>IF([2]数据总览!EE66="","",[2]数据总览!EE66)</f>
        <v/>
      </c>
      <c r="EF66" s="227" t="str">
        <f>IF([2]数据总览!EF66="","",[2]数据总览!EF66)</f>
        <v/>
      </c>
      <c r="EG66" s="227" t="str">
        <f>IF([2]数据总览!EG66="","",[2]数据总览!EG66)</f>
        <v/>
      </c>
      <c r="EH66" s="227" t="str">
        <f>IF([2]数据总览!EH66="","",[2]数据总览!EH66)</f>
        <v/>
      </c>
      <c r="EI66" s="227" t="str">
        <f>IF([2]数据总览!EI66="","",[2]数据总览!EI66)</f>
        <v/>
      </c>
      <c r="EJ66" s="227" t="str">
        <f>IF([2]数据总览!EJ66="","",[2]数据总览!EJ66)</f>
        <v/>
      </c>
      <c r="EK66" s="227" t="str">
        <f>IF([2]数据总览!EK66="","",[2]数据总览!EK66)</f>
        <v/>
      </c>
      <c r="EL66" s="227" t="str">
        <f>IF([2]数据总览!EL66="","",[2]数据总览!EL66)</f>
        <v/>
      </c>
      <c r="EM66" s="227" t="str">
        <f>IF([2]数据总览!EM66="","",[2]数据总览!EM66)</f>
        <v/>
      </c>
      <c r="EN66" s="227" t="str">
        <f>IF([2]数据总览!EN66="","",[2]数据总览!EN66)</f>
        <v/>
      </c>
      <c r="EO66" s="227" t="str">
        <f>IF([2]数据总览!EO66="","",[2]数据总览!EO66)</f>
        <v/>
      </c>
      <c r="EP66" s="227" t="str">
        <f>IF([2]数据总览!EP66="","",[2]数据总览!EP66)</f>
        <v/>
      </c>
      <c r="EQ66" s="227" t="str">
        <f>IF([2]数据总览!EQ66="","",[2]数据总览!EQ66)</f>
        <v/>
      </c>
      <c r="ER66" s="227" t="str">
        <f>IF([2]数据总览!ER66="","",[2]数据总览!ER66)</f>
        <v/>
      </c>
      <c r="ES66" s="227" t="str">
        <f>IF([2]数据总览!ES66="","",[2]数据总览!ES66)</f>
        <v/>
      </c>
      <c r="ET66" s="227" t="str">
        <f>IF([2]数据总览!ET66="","",[2]数据总览!ET66)</f>
        <v/>
      </c>
      <c r="EU66" s="227" t="str">
        <f>IF([2]数据总览!EU66="","",[2]数据总览!EU66)</f>
        <v/>
      </c>
      <c r="EV66" s="227" t="str">
        <f>IF([2]数据总览!EV66="","",[2]数据总览!EV66)</f>
        <v/>
      </c>
      <c r="EW66" s="227" t="str">
        <f>IF([2]数据总览!EW66="","",[2]数据总览!EW66)</f>
        <v/>
      </c>
      <c r="EX66" s="227" t="str">
        <f>IF([2]数据总览!EX66="","",[2]数据总览!EX66)</f>
        <v/>
      </c>
      <c r="EY66" s="227" t="str">
        <f>IF([2]数据总览!EY66="","",[2]数据总览!EY66)</f>
        <v/>
      </c>
      <c r="EZ66" s="227" t="str">
        <f>IF([2]数据总览!EZ66="","",[2]数据总览!EZ66)</f>
        <v/>
      </c>
      <c r="FA66" s="227" t="str">
        <f>IF([2]数据总览!FA66="","",[2]数据总览!FA66)</f>
        <v/>
      </c>
    </row>
    <row r="67" spans="1:157" ht="11.25">
      <c r="A67" s="227" t="str">
        <f>IF([2]数据总览!A67="","",[2]数据总览!A67)</f>
        <v/>
      </c>
      <c r="B67" s="227" t="str">
        <f>IF([2]数据总览!B67="","",[2]数据总览!B67)</f>
        <v>当前满星</v>
      </c>
      <c r="C67" s="227" t="str">
        <f>IF([2]数据总览!C67="","",[2]数据总览!C67)</f>
        <v>8星</v>
      </c>
      <c r="D67" s="227">
        <f>IF([2]数据总览!D67="","",[2]数据总览!D67)</f>
        <v>4.0655719137879048E-2</v>
      </c>
      <c r="E67" s="227">
        <f>IF([2]数据总览!E67="","",[2]数据总览!E67)</f>
        <v>4.0655719137879048E-2</v>
      </c>
      <c r="F67" s="227">
        <f>IF([2]数据总览!F67="","",[2]数据总览!F67)</f>
        <v>0.15057600638748156</v>
      </c>
      <c r="G67" s="227">
        <f>IF([2]数据总览!G67="","",[2]数据总览!G67)</f>
        <v>0.38385431620180055</v>
      </c>
      <c r="H67" s="227">
        <f>IF([2]数据总览!H67="","",[2]数据总览!H67)</f>
        <v>0.48104751797119422</v>
      </c>
      <c r="I67" s="227">
        <f>IF([2]数据总览!I67="","",[2]数据总览!I67)</f>
        <v>0.57824071974058788</v>
      </c>
      <c r="J67" s="227">
        <f>IF([2]数据总览!J67="","",[2]数据总览!J67)</f>
        <v>0.57824071974058788</v>
      </c>
      <c r="K67" s="227">
        <f>IF([2]数据总览!K67="","",[2]数据总览!K67)</f>
        <v>1</v>
      </c>
      <c r="L67" s="227" t="str">
        <f>IF([2]数据总览!L67="","",[2]数据总览!L67)</f>
        <v/>
      </c>
      <c r="M67" s="227" t="str">
        <f>IF([2]数据总览!M67="","",[2]数据总览!M67)</f>
        <v/>
      </c>
      <c r="N67" s="227" t="str">
        <f>IF([2]数据总览!N67="","",[2]数据总览!N67)</f>
        <v/>
      </c>
      <c r="O67" s="227" t="str">
        <f>IF([2]数据总览!O67="","",[2]数据总览!O67)</f>
        <v/>
      </c>
      <c r="P67" s="227" t="str">
        <f>IF([2]数据总览!P67="","",[2]数据总览!P67)</f>
        <v>16星</v>
      </c>
      <c r="Q67" s="227" t="str">
        <f>IF([2]数据总览!Q67="","",[2]数据总览!Q67)</f>
        <v/>
      </c>
      <c r="R67" s="227">
        <f>IF([2]数据总览!R67="","",[2]数据总览!R67)</f>
        <v>1.6241042164830115</v>
      </c>
      <c r="S67" s="227">
        <f>IF([2]数据总览!S67="","",[2]数据总览!S67)</f>
        <v>1.63993882026422</v>
      </c>
      <c r="T67" s="227">
        <f>IF([2]数据总览!T67="","",[2]数据总览!T67)</f>
        <v>1.616996433869909</v>
      </c>
      <c r="U67" s="227">
        <f>IF([2]数据总览!U67="","",[2]数据总览!U67)</f>
        <v>1.6046773062340971</v>
      </c>
      <c r="V67" s="227" t="str">
        <f>IF([2]数据总览!V67="","",[2]数据总览!V67)</f>
        <v/>
      </c>
      <c r="W67" s="227" t="str">
        <f>IF([2]数据总览!W67="","",[2]数据总览!W67)</f>
        <v/>
      </c>
      <c r="X67" s="227" t="str">
        <f>IF([2]数据总览!X67="","",[2]数据总览!X67)</f>
        <v/>
      </c>
      <c r="Y67" s="227" t="str">
        <f>IF([2]数据总览!Y67="","",[2]数据总览!Y67)</f>
        <v/>
      </c>
      <c r="Z67" s="227" t="str">
        <f>IF([2]数据总览!Z67="","",[2]数据总览!Z67)</f>
        <v/>
      </c>
      <c r="AA67" s="227">
        <f>IF([2]数据总览!AA67="","",[2]数据总览!AA67)</f>
        <v>62</v>
      </c>
      <c r="AB67" s="227">
        <f>IF([2]数据总览!AB67="","",[2]数据总览!AB67)</f>
        <v>0</v>
      </c>
      <c r="AC67" s="227">
        <f>IF([2]数据总览!AC67="","",[2]数据总览!AC67)</f>
        <v>0.19328784827022197</v>
      </c>
      <c r="AD67" s="227">
        <f>IF([2]数据总览!AD67="","",[2]数据总览!AD67)</f>
        <v>0.24655794821707902</v>
      </c>
      <c r="AE67" s="227">
        <f>IF([2]数据总览!AE67="","",[2]数据总览!AE67)</f>
        <v>9.0006283881723617E-2</v>
      </c>
      <c r="AF67" s="227">
        <f>IF([2]数据总览!AF67="","",[2]数据总览!AF67)</f>
        <v>8.3440052826950245E-2</v>
      </c>
      <c r="AG67" s="227">
        <f>IF([2]数据总览!AG67="","",[2]数据总览!AG67)</f>
        <v>1.5018924022833268E-2</v>
      </c>
      <c r="AH67" s="227">
        <f>IF([2]数据总览!AH67="","",[2]数据总览!AH67)</f>
        <v>0.26500224312017823</v>
      </c>
      <c r="AI67" s="227">
        <f>IF([2]数据总览!AI67="","",[2]数据总览!AI67)</f>
        <v>0.26500224312017823</v>
      </c>
      <c r="AJ67" s="227" t="str">
        <f>IF([2]数据总览!AJ67="","",[2]数据总览!AJ67)</f>
        <v/>
      </c>
      <c r="AK67" s="227" t="str">
        <f>IF([2]数据总览!AK67="","",[2]数据总览!AK67)</f>
        <v/>
      </c>
      <c r="AL67" s="227" t="str">
        <f>IF([2]数据总览!AL67="","",[2]数据总览!AL67)</f>
        <v/>
      </c>
      <c r="AM67" s="227">
        <f>IF([2]数据总览!AM67="","",[2]数据总览!AM67)</f>
        <v>0</v>
      </c>
      <c r="AN67" s="227">
        <f>IF([2]数据总览!AN67="","",[2]数据总览!AN67)</f>
        <v>0.5</v>
      </c>
      <c r="AO67" s="227">
        <f>IF([2]数据总览!AO67="","",[2]数据总览!AO67)</f>
        <v>0.5</v>
      </c>
      <c r="AP67" s="227">
        <f>IF([2]数据总览!AP67="","",[2]数据总览!AP67)</f>
        <v>0.5</v>
      </c>
      <c r="AQ67" s="227">
        <f>IF([2]数据总览!AQ67="","",[2]数据总览!AQ67)</f>
        <v>0</v>
      </c>
      <c r="AR67" s="227">
        <f>IF([2]数据总览!AR67="","",[2]数据总览!AR67)</f>
        <v>0.5</v>
      </c>
      <c r="AS67" s="227">
        <f>IF([2]数据总览!AS67="","",[2]数据总览!AS67)</f>
        <v>0.5</v>
      </c>
      <c r="AT67" s="227">
        <f>IF([2]数据总览!AT67="","",[2]数据总览!AT67)</f>
        <v>0.5</v>
      </c>
      <c r="AU67" s="227" t="str">
        <f>IF([2]数据总览!AU67="","",[2]数据总览!AU67)</f>
        <v/>
      </c>
      <c r="AV67" s="227">
        <f>IF([2]数据总览!AV67="","",[2]数据总览!AV67)</f>
        <v>0.60667225546381132</v>
      </c>
      <c r="AW67" s="227">
        <f>IF([2]数据总览!AW67="","",[2]数据总览!AW67)</f>
        <v>0.33023846458242484</v>
      </c>
      <c r="AX67" s="227">
        <f>IF([2]数据总览!AX67="","",[2]数据总览!AX67)</f>
        <v>0.2867732322441271</v>
      </c>
      <c r="AY67" s="227">
        <f>IF([2]数据总览!AY67="","",[2]数据总览!AY67)</f>
        <v>0.28394658102918652</v>
      </c>
      <c r="AZ67" s="227">
        <f>IF([2]数据总览!AZ67="","",[2]数据总览!AZ67)</f>
        <v>0.61196106351745794</v>
      </c>
      <c r="BA67" s="227">
        <f>IF([2]数据总览!BA67="","",[2]数据总览!BA67)</f>
        <v>0.3333549234489166</v>
      </c>
      <c r="BB67" s="227">
        <f>IF([2]数据总览!BB67="","",[2]数据总览!BB67)</f>
        <v>0.2749923268603956</v>
      </c>
      <c r="BC67" s="227">
        <f>IF([2]数据总览!BC67="","",[2]数据总览!BC67)</f>
        <v>0.28712924666597911</v>
      </c>
      <c r="BD67" s="227" t="str">
        <f>IF([2]数据总览!BD67="","",[2]数据总览!BD67)</f>
        <v/>
      </c>
      <c r="BE67" s="227">
        <f>IF([2]数据总览!BE67="","",[2]数据总览!BE67)</f>
        <v>1.6916396812429546</v>
      </c>
      <c r="BF67" s="227">
        <f>IF([2]数据总览!BF67="","",[2]数据总览!BF67)</f>
        <v>0.84389795020060587</v>
      </c>
      <c r="BG67" s="227">
        <f>IF([2]数据总览!BG67="","",[2]数据总览!BG67)</f>
        <v>0.86458058206605115</v>
      </c>
      <c r="BH67" s="227">
        <f>IF([2]数据总览!BH67="","",[2]数据总览!BH67)</f>
        <v>0.86552649790348357</v>
      </c>
      <c r="BI67" s="227">
        <f>IF([2]数据总览!BI67="","",[2]数据总览!BI67)</f>
        <v>0.76075068715031302</v>
      </c>
      <c r="BJ67" s="227">
        <f>IF([2]数据总览!BJ67="","",[2]数据总览!BJ67)</f>
        <v>0.84279369092535183</v>
      </c>
      <c r="BK67" s="227">
        <f>IF([2]数据总览!BK67="","",[2]数据总览!BK67)</f>
        <v>0.86965834384487184</v>
      </c>
      <c r="BL67" s="227">
        <f>IF([2]数据总览!BL67="","",[2]数据总览!BL67)</f>
        <v>0.86424084909172016</v>
      </c>
      <c r="BM67" s="227" t="str">
        <f>IF([2]数据总览!BM67="","",[2]数据总览!BM67)</f>
        <v/>
      </c>
      <c r="BN67" s="227">
        <f>IF([2]数据总览!BN67="","",[2]数据总览!BN67)</f>
        <v>240</v>
      </c>
      <c r="BO67" s="227">
        <f>IF([2]数据总览!BO67="","",[2]数据总览!BO67)</f>
        <v>193.61091641514673</v>
      </c>
      <c r="BP67" s="227">
        <f>IF([2]数据总览!BP67="","",[2]数据总览!BP67)</f>
        <v>180.82609242790105</v>
      </c>
      <c r="BQ67" s="227">
        <f>IF([2]数据总览!BQ67="","",[2]数据总览!BQ67)</f>
        <v>218.39849186838634</v>
      </c>
      <c r="BR67" s="227" t="str">
        <f>IF([2]数据总览!BR67="","",[2]数据总览!BR67)</f>
        <v/>
      </c>
      <c r="BS67" s="227">
        <f>IF([2]数据总览!BS67="","",[2]数据总览!BS67)</f>
        <v>2.9133339254789288</v>
      </c>
      <c r="BT67" s="227">
        <f>IF([2]数据总览!BT67="","",[2]数据总览!BT67)</f>
        <v>1.5379950873445669</v>
      </c>
      <c r="BU67" s="227">
        <f>IF([2]数据总览!BU67="","",[2]数据总览!BU67)</f>
        <v>1.0065981699038868</v>
      </c>
      <c r="BV67" s="227">
        <f>IF([2]数据总览!BV67="","",[2]数据总览!BV67)</f>
        <v>1.2722966286242268</v>
      </c>
      <c r="BW67" s="227" t="str">
        <f>IF([2]数据总览!BW67="","",[2]数据总览!BW67)</f>
        <v/>
      </c>
      <c r="BX67" s="227" t="str">
        <f>IF([2]数据总览!BX67="","",[2]数据总览!BX67)</f>
        <v/>
      </c>
      <c r="BY67" s="227" t="str">
        <f>IF([2]数据总览!BY67="","",[2]数据总览!BY67)</f>
        <v/>
      </c>
      <c r="BZ67" s="227" t="str">
        <f>IF([2]数据总览!BZ67="","",[2]数据总览!BZ67)</f>
        <v/>
      </c>
      <c r="CA67" s="227" t="str">
        <f>IF([2]数据总览!CA67="","",[2]数据总览!CA67)</f>
        <v/>
      </c>
      <c r="CB67" s="227" t="str">
        <f>IF([2]数据总览!CB67="","",[2]数据总览!CB67)</f>
        <v/>
      </c>
      <c r="CC67" s="227" t="str">
        <f>IF([2]数据总览!CC67="","",[2]数据总览!CC67)</f>
        <v/>
      </c>
      <c r="CD67" s="227" t="str">
        <f>IF([2]数据总览!CD67="","",[2]数据总览!CD67)</f>
        <v/>
      </c>
      <c r="CE67" s="227" t="str">
        <f>IF([2]数据总览!CE67="","",[2]数据总览!CE67)</f>
        <v/>
      </c>
      <c r="CF67" s="227" t="str">
        <f>IF([2]数据总览!CF67="","",[2]数据总览!CF67)</f>
        <v/>
      </c>
      <c r="CG67" s="227" t="str">
        <f>IF([2]数据总览!CG67="","",[2]数据总览!CG67)</f>
        <v/>
      </c>
      <c r="CH67" s="227" t="str">
        <f>IF([2]数据总览!CH67="","",[2]数据总览!CH67)</f>
        <v/>
      </c>
      <c r="CI67" s="227" t="str">
        <f>IF([2]数据总览!CI67="","",[2]数据总览!CI67)</f>
        <v/>
      </c>
      <c r="CJ67" s="227" t="str">
        <f>IF([2]数据总览!CJ67="","",[2]数据总览!CJ67)</f>
        <v/>
      </c>
      <c r="CK67" s="227" t="str">
        <f>IF([2]数据总览!CK67="","",[2]数据总览!CK67)</f>
        <v/>
      </c>
      <c r="CL67" s="227" t="str">
        <f>IF([2]数据总览!CL67="","",[2]数据总览!CL67)</f>
        <v/>
      </c>
      <c r="CM67" s="227" t="str">
        <f>IF([2]数据总览!CM67="","",[2]数据总览!CM67)</f>
        <v/>
      </c>
      <c r="CN67" s="227" t="str">
        <f>IF([2]数据总览!CN67="","",[2]数据总览!CN67)</f>
        <v/>
      </c>
      <c r="CO67" s="227" t="str">
        <f>IF([2]数据总览!CO67="","",[2]数据总览!CO67)</f>
        <v/>
      </c>
      <c r="CP67" s="227" t="str">
        <f>IF([2]数据总览!CP67="","",[2]数据总览!CP67)</f>
        <v/>
      </c>
      <c r="CQ67" s="227" t="str">
        <f>IF([2]数据总览!CQ67="","",[2]数据总览!CQ67)</f>
        <v/>
      </c>
      <c r="CR67" s="227" t="str">
        <f>IF([2]数据总览!CR67="","",[2]数据总览!CR67)</f>
        <v/>
      </c>
      <c r="CS67" s="227" t="str">
        <f>IF([2]数据总览!CS67="","",[2]数据总览!CS67)</f>
        <v/>
      </c>
      <c r="CT67" s="227" t="str">
        <f>IF([2]数据总览!CT67="","",[2]数据总览!CT67)</f>
        <v/>
      </c>
      <c r="CU67" s="227" t="str">
        <f>IF([2]数据总览!CU67="","",[2]数据总览!CU67)</f>
        <v/>
      </c>
      <c r="CV67" s="227" t="str">
        <f>IF([2]数据总览!CV67="","",[2]数据总览!CV67)</f>
        <v/>
      </c>
      <c r="CW67" s="227" t="str">
        <f>IF([2]数据总览!CW67="","",[2]数据总览!CW67)</f>
        <v/>
      </c>
      <c r="CX67" s="227" t="str">
        <f>IF([2]数据总览!CX67="","",[2]数据总览!CX67)</f>
        <v/>
      </c>
      <c r="CY67" s="227" t="str">
        <f>IF([2]数据总览!CY67="","",[2]数据总览!CY67)</f>
        <v/>
      </c>
      <c r="CZ67" s="227" t="str">
        <f>IF([2]数据总览!CZ67="","",[2]数据总览!CZ67)</f>
        <v/>
      </c>
      <c r="DA67" s="227" t="str">
        <f>IF([2]数据总览!DA67="","",[2]数据总览!DA67)</f>
        <v/>
      </c>
      <c r="DB67" s="227" t="str">
        <f>IF([2]数据总览!DB67="","",[2]数据总览!DB67)</f>
        <v/>
      </c>
      <c r="DC67" s="227" t="str">
        <f>IF([2]数据总览!DC67="","",[2]数据总览!DC67)</f>
        <v/>
      </c>
      <c r="DD67" s="227" t="str">
        <f>IF([2]数据总览!DD67="","",[2]数据总览!DD67)</f>
        <v/>
      </c>
      <c r="DE67" s="227" t="str">
        <f>IF([2]数据总览!DE67="","",[2]数据总览!DE67)</f>
        <v/>
      </c>
      <c r="DF67" s="227" t="str">
        <f>IF([2]数据总览!DF67="","",[2]数据总览!DF67)</f>
        <v/>
      </c>
      <c r="DG67" s="227" t="str">
        <f>IF([2]数据总览!DG67="","",[2]数据总览!DG67)</f>
        <v/>
      </c>
      <c r="DH67" s="227" t="str">
        <f>IF([2]数据总览!DH67="","",[2]数据总览!DH67)</f>
        <v/>
      </c>
      <c r="DI67" s="227" t="str">
        <f>IF([2]数据总览!DI67="","",[2]数据总览!DI67)</f>
        <v/>
      </c>
      <c r="DJ67" s="227" t="str">
        <f>IF([2]数据总览!DJ67="","",[2]数据总览!DJ67)</f>
        <v/>
      </c>
      <c r="DK67" s="227" t="str">
        <f>IF([2]数据总览!DK67="","",[2]数据总览!DK67)</f>
        <v/>
      </c>
      <c r="DL67" s="227" t="str">
        <f>IF([2]数据总览!DL67="","",[2]数据总览!DL67)</f>
        <v/>
      </c>
      <c r="DM67" s="227" t="str">
        <f>IF([2]数据总览!DM67="","",[2]数据总览!DM67)</f>
        <v/>
      </c>
      <c r="DN67" s="227" t="str">
        <f>IF([2]数据总览!DN67="","",[2]数据总览!DN67)</f>
        <v/>
      </c>
      <c r="DO67" s="227" t="str">
        <f>IF([2]数据总览!DO67="","",[2]数据总览!DO67)</f>
        <v/>
      </c>
      <c r="DP67" s="227" t="str">
        <f>IF([2]数据总览!DP67="","",[2]数据总览!DP67)</f>
        <v/>
      </c>
      <c r="DQ67" s="227" t="str">
        <f>IF([2]数据总览!DQ67="","",[2]数据总览!DQ67)</f>
        <v/>
      </c>
      <c r="DR67" s="227" t="str">
        <f>IF([2]数据总览!DR67="","",[2]数据总览!DR67)</f>
        <v/>
      </c>
      <c r="DS67" s="227" t="str">
        <f>IF([2]数据总览!DS67="","",[2]数据总览!DS67)</f>
        <v/>
      </c>
      <c r="DT67" s="227" t="str">
        <f>IF([2]数据总览!DT67="","",[2]数据总览!DT67)</f>
        <v/>
      </c>
      <c r="DU67" s="227" t="str">
        <f>IF([2]数据总览!DU67="","",[2]数据总览!DU67)</f>
        <v/>
      </c>
      <c r="DV67" s="227" t="str">
        <f>IF([2]数据总览!DV67="","",[2]数据总览!DV67)</f>
        <v/>
      </c>
      <c r="DW67" s="227" t="str">
        <f>IF([2]数据总览!DW67="","",[2]数据总览!DW67)</f>
        <v/>
      </c>
      <c r="DX67" s="227" t="str">
        <f>IF([2]数据总览!DX67="","",[2]数据总览!DX67)</f>
        <v/>
      </c>
      <c r="DY67" s="227" t="str">
        <f>IF([2]数据总览!DY67="","",[2]数据总览!DY67)</f>
        <v/>
      </c>
      <c r="DZ67" s="227" t="str">
        <f>IF([2]数据总览!DZ67="","",[2]数据总览!DZ67)</f>
        <v/>
      </c>
      <c r="EA67" s="227" t="str">
        <f>IF([2]数据总览!EA67="","",[2]数据总览!EA67)</f>
        <v/>
      </c>
      <c r="EB67" s="227" t="str">
        <f>IF([2]数据总览!EB67="","",[2]数据总览!EB67)</f>
        <v/>
      </c>
      <c r="EC67" s="227" t="str">
        <f>IF([2]数据总览!EC67="","",[2]数据总览!EC67)</f>
        <v/>
      </c>
      <c r="ED67" s="227" t="str">
        <f>IF([2]数据总览!ED67="","",[2]数据总览!ED67)</f>
        <v/>
      </c>
      <c r="EE67" s="227" t="str">
        <f>IF([2]数据总览!EE67="","",[2]数据总览!EE67)</f>
        <v/>
      </c>
      <c r="EF67" s="227" t="str">
        <f>IF([2]数据总览!EF67="","",[2]数据总览!EF67)</f>
        <v/>
      </c>
      <c r="EG67" s="227" t="str">
        <f>IF([2]数据总览!EG67="","",[2]数据总览!EG67)</f>
        <v/>
      </c>
      <c r="EH67" s="227" t="str">
        <f>IF([2]数据总览!EH67="","",[2]数据总览!EH67)</f>
        <v/>
      </c>
      <c r="EI67" s="227" t="str">
        <f>IF([2]数据总览!EI67="","",[2]数据总览!EI67)</f>
        <v/>
      </c>
      <c r="EJ67" s="227" t="str">
        <f>IF([2]数据总览!EJ67="","",[2]数据总览!EJ67)</f>
        <v/>
      </c>
      <c r="EK67" s="227" t="str">
        <f>IF([2]数据总览!EK67="","",[2]数据总览!EK67)</f>
        <v/>
      </c>
      <c r="EL67" s="227" t="str">
        <f>IF([2]数据总览!EL67="","",[2]数据总览!EL67)</f>
        <v/>
      </c>
      <c r="EM67" s="227" t="str">
        <f>IF([2]数据总览!EM67="","",[2]数据总览!EM67)</f>
        <v/>
      </c>
      <c r="EN67" s="227" t="str">
        <f>IF([2]数据总览!EN67="","",[2]数据总览!EN67)</f>
        <v/>
      </c>
      <c r="EO67" s="227" t="str">
        <f>IF([2]数据总览!EO67="","",[2]数据总览!EO67)</f>
        <v/>
      </c>
      <c r="EP67" s="227" t="str">
        <f>IF([2]数据总览!EP67="","",[2]数据总览!EP67)</f>
        <v/>
      </c>
      <c r="EQ67" s="227" t="str">
        <f>IF([2]数据总览!EQ67="","",[2]数据总览!EQ67)</f>
        <v/>
      </c>
      <c r="ER67" s="227" t="str">
        <f>IF([2]数据总览!ER67="","",[2]数据总览!ER67)</f>
        <v/>
      </c>
      <c r="ES67" s="227" t="str">
        <f>IF([2]数据总览!ES67="","",[2]数据总览!ES67)</f>
        <v/>
      </c>
      <c r="ET67" s="227" t="str">
        <f>IF([2]数据总览!ET67="","",[2]数据总览!ET67)</f>
        <v/>
      </c>
      <c r="EU67" s="227" t="str">
        <f>IF([2]数据总览!EU67="","",[2]数据总览!EU67)</f>
        <v/>
      </c>
      <c r="EV67" s="227" t="str">
        <f>IF([2]数据总览!EV67="","",[2]数据总览!EV67)</f>
        <v/>
      </c>
      <c r="EW67" s="227" t="str">
        <f>IF([2]数据总览!EW67="","",[2]数据总览!EW67)</f>
        <v/>
      </c>
      <c r="EX67" s="227" t="str">
        <f>IF([2]数据总览!EX67="","",[2]数据总览!EX67)</f>
        <v/>
      </c>
      <c r="EY67" s="227" t="str">
        <f>IF([2]数据总览!EY67="","",[2]数据总览!EY67)</f>
        <v/>
      </c>
      <c r="EZ67" s="227" t="str">
        <f>IF([2]数据总览!EZ67="","",[2]数据总览!EZ67)</f>
        <v/>
      </c>
      <c r="FA67" s="227" t="str">
        <f>IF([2]数据总览!FA67="","",[2]数据总览!FA67)</f>
        <v/>
      </c>
    </row>
    <row r="68" spans="1:157" ht="11.25">
      <c r="A68" s="227" t="str">
        <f>IF([2]数据总览!A68="","",[2]数据总览!A68)</f>
        <v/>
      </c>
      <c r="B68" s="227" t="str">
        <f>IF([2]数据总览!B68="","",[2]数据总览!B68)</f>
        <v/>
      </c>
      <c r="C68" s="227" t="str">
        <f>IF([2]数据总览!C68="","",[2]数据总览!C68)</f>
        <v>9星</v>
      </c>
      <c r="D68" s="227">
        <f>IF([2]数据总览!D68="","",[2]数据总览!D68)</f>
        <v>4.0655719137879048E-2</v>
      </c>
      <c r="E68" s="227">
        <f>IF([2]数据总览!E68="","",[2]数据总览!E68)</f>
        <v>4.0655719137879048E-2</v>
      </c>
      <c r="F68" s="227">
        <f>IF([2]数据总览!F68="","",[2]数据总览!F68)</f>
        <v>0.15057600638748156</v>
      </c>
      <c r="G68" s="227">
        <f>IF([2]数据总览!G68="","",[2]数据总览!G68)</f>
        <v>0.38385431620180055</v>
      </c>
      <c r="H68" s="227">
        <f>IF([2]数据总览!H68="","",[2]数据总览!H68)</f>
        <v>0.48104751797119422</v>
      </c>
      <c r="I68" s="227">
        <f>IF([2]数据总览!I68="","",[2]数据总览!I68)</f>
        <v>0.57824071974058788</v>
      </c>
      <c r="J68" s="227">
        <f>IF([2]数据总览!J68="","",[2]数据总览!J68)</f>
        <v>0.57824071974058788</v>
      </c>
      <c r="K68" s="227">
        <f>IF([2]数据总览!K68="","",[2]数据总览!K68)</f>
        <v>1.06</v>
      </c>
      <c r="L68" s="227" t="str">
        <f>IF([2]数据总览!L68="","",[2]数据总览!L68)</f>
        <v/>
      </c>
      <c r="M68" s="227" t="str">
        <f>IF([2]数据总览!M68="","",[2]数据总览!M68)</f>
        <v/>
      </c>
      <c r="N68" s="227" t="str">
        <f>IF([2]数据总览!N68="","",[2]数据总览!N68)</f>
        <v/>
      </c>
      <c r="O68" s="227" t="str">
        <f>IF([2]数据总览!O68="","",[2]数据总览!O68)</f>
        <v/>
      </c>
      <c r="P68" s="227" t="str">
        <f>IF([2]数据总览!P68="","",[2]数据总览!P68)</f>
        <v/>
      </c>
      <c r="Q68" s="227" t="str">
        <f>IF([2]数据总览!Q68="","",[2]数据总览!Q68)</f>
        <v/>
      </c>
      <c r="R68" s="227" t="str">
        <f>IF([2]数据总览!R68="","",[2]数据总览!R68)</f>
        <v/>
      </c>
      <c r="S68" s="227" t="str">
        <f>IF([2]数据总览!S68="","",[2]数据总览!S68)</f>
        <v/>
      </c>
      <c r="T68" s="227" t="str">
        <f>IF([2]数据总览!T68="","",[2]数据总览!T68)</f>
        <v/>
      </c>
      <c r="U68" s="227" t="str">
        <f>IF([2]数据总览!U68="","",[2]数据总览!U68)</f>
        <v/>
      </c>
      <c r="V68" s="227" t="str">
        <f>IF([2]数据总览!V68="","",[2]数据总览!V68)</f>
        <v/>
      </c>
      <c r="W68" s="227" t="str">
        <f>IF([2]数据总览!W68="","",[2]数据总览!W68)</f>
        <v/>
      </c>
      <c r="X68" s="227" t="str">
        <f>IF([2]数据总览!X68="","",[2]数据总览!X68)</f>
        <v/>
      </c>
      <c r="Y68" s="227" t="str">
        <f>IF([2]数据总览!Y68="","",[2]数据总览!Y68)</f>
        <v/>
      </c>
      <c r="Z68" s="227" t="str">
        <f>IF([2]数据总览!Z68="","",[2]数据总览!Z68)</f>
        <v/>
      </c>
      <c r="AA68" s="227">
        <f>IF([2]数据总览!AA68="","",[2]数据总览!AA68)</f>
        <v>63</v>
      </c>
      <c r="AB68" s="227">
        <f>IF([2]数据总览!AB68="","",[2]数据总览!AB68)</f>
        <v>0</v>
      </c>
      <c r="AC68" s="227">
        <f>IF([2]数据总览!AC68="","",[2]数据总览!AC68)</f>
        <v>0.19146733958745818</v>
      </c>
      <c r="AD68" s="227">
        <f>IF([2]数据总览!AD68="","",[2]数据总览!AD68)</f>
        <v>0.2356360887392491</v>
      </c>
      <c r="AE68" s="227">
        <f>IF([2]数据总览!AE68="","",[2]数据总览!AE68)</f>
        <v>7.9016610955411598E-2</v>
      </c>
      <c r="AF68" s="227">
        <f>IF([2]数据总览!AF68="","",[2]数据总览!AF68)</f>
        <v>7.8975498200635985E-2</v>
      </c>
      <c r="AG68" s="227">
        <f>IF([2]数据总览!AG68="","",[2]数据总览!AG68)</f>
        <v>1.5018924022833268E-2</v>
      </c>
      <c r="AH68" s="227">
        <f>IF([2]数据总览!AH68="","",[2]数据总览!AH68)</f>
        <v>0.25476299985971262</v>
      </c>
      <c r="AI68" s="227">
        <f>IF([2]数据总览!AI68="","",[2]数据总览!AI68)</f>
        <v>0.25476299985971262</v>
      </c>
      <c r="AJ68" s="227" t="str">
        <f>IF([2]数据总览!AJ68="","",[2]数据总览!AJ68)</f>
        <v/>
      </c>
      <c r="AK68" s="227" t="str">
        <f>IF([2]数据总览!AK68="","",[2]数据总览!AK68)</f>
        <v/>
      </c>
      <c r="AL68" s="227" t="str">
        <f>IF([2]数据总览!AL68="","",[2]数据总览!AL68)</f>
        <v/>
      </c>
      <c r="AM68" s="227">
        <f>IF([2]数据总览!AM68="","",[2]数据总览!AM68)</f>
        <v>0</v>
      </c>
      <c r="AN68" s="227">
        <f>IF([2]数据总览!AN68="","",[2]数据总览!AN68)</f>
        <v>0.5</v>
      </c>
      <c r="AO68" s="227">
        <f>IF([2]数据总览!AO68="","",[2]数据总览!AO68)</f>
        <v>0.5</v>
      </c>
      <c r="AP68" s="227">
        <f>IF([2]数据总览!AP68="","",[2]数据总览!AP68)</f>
        <v>0.5</v>
      </c>
      <c r="AQ68" s="227">
        <f>IF([2]数据总览!AQ68="","",[2]数据总览!AQ68)</f>
        <v>0</v>
      </c>
      <c r="AR68" s="227">
        <f>IF([2]数据总览!AR68="","",[2]数据总览!AR68)</f>
        <v>0.5</v>
      </c>
      <c r="AS68" s="227">
        <f>IF([2]数据总览!AS68="","",[2]数据总览!AS68)</f>
        <v>0.5</v>
      </c>
      <c r="AT68" s="227">
        <f>IF([2]数据总览!AT68="","",[2]数据总览!AT68)</f>
        <v>0.5</v>
      </c>
      <c r="AU68" s="227" t="str">
        <f>IF([2]数据总览!AU68="","",[2]数据总览!AU68)</f>
        <v/>
      </c>
      <c r="AV68" s="227">
        <f>IF([2]数据总览!AV68="","",[2]数据总览!AV68)</f>
        <v>0.60667225546381132</v>
      </c>
      <c r="AW68" s="227">
        <f>IF([2]数据总览!AW68="","",[2]数据总览!AW68)</f>
        <v>0.32741263823463257</v>
      </c>
      <c r="AX68" s="227">
        <f>IF([2]数据总览!AX68="","",[2]数据总览!AX68)</f>
        <v>0.28267761134466562</v>
      </c>
      <c r="AY68" s="227">
        <f>IF([2]数据总览!AY68="","",[2]数据总览!AY68)</f>
        <v>0.27966675566421079</v>
      </c>
      <c r="AZ68" s="227">
        <f>IF([2]数据总览!AZ68="","",[2]数据总览!AZ68)</f>
        <v>0.61196106351745794</v>
      </c>
      <c r="BA68" s="227">
        <f>IF([2]数据总览!BA68="","",[2]数据总览!BA68)</f>
        <v>0.33055674815234581</v>
      </c>
      <c r="BB68" s="227">
        <f>IF([2]数据总览!BB68="","",[2]数据总览!BB68)</f>
        <v>0.27076443745532358</v>
      </c>
      <c r="BC68" s="227">
        <f>IF([2]数据总览!BC68="","",[2]数据总览!BC68)</f>
        <v>0.28288799444055163</v>
      </c>
      <c r="BD68" s="227" t="str">
        <f>IF([2]数据总览!BD68="","",[2]数据总览!BD68)</f>
        <v/>
      </c>
      <c r="BE68" s="227">
        <f>IF([2]数据总览!BE68="","",[2]数据总览!BE68)</f>
        <v>1.7146943372843864</v>
      </c>
      <c r="BF68" s="227">
        <f>IF([2]数据总览!BF68="","",[2]数据总览!BF68)</f>
        <v>0.85114538559952968</v>
      </c>
      <c r="BG68" s="227">
        <f>IF([2]数据总览!BG68="","",[2]数据总览!BG68)</f>
        <v>0.8712928696583101</v>
      </c>
      <c r="BH68" s="227">
        <f>IF([2]数据总览!BH68="","",[2]数据总览!BH68)</f>
        <v>0.871943615436513</v>
      </c>
      <c r="BI68" s="227">
        <f>IF([2]数据总览!BI68="","",[2]数据总览!BI68)</f>
        <v>0.77115283118725597</v>
      </c>
      <c r="BJ68" s="227">
        <f>IF([2]数据总览!BJ68="","",[2]数据总览!BJ68)</f>
        <v>0.85008264761201902</v>
      </c>
      <c r="BK68" s="227">
        <f>IF([2]数据总览!BK68="","",[2]数据总览!BK68)</f>
        <v>0.87619047372480885</v>
      </c>
      <c r="BL68" s="227">
        <f>IF([2]数据总览!BL68="","",[2]数据总览!BL68)</f>
        <v>0.87070634663729918</v>
      </c>
      <c r="BM68" s="227" t="str">
        <f>IF([2]数据总览!BM68="","",[2]数据总览!BM68)</f>
        <v/>
      </c>
      <c r="BN68" s="227">
        <f>IF([2]数据总览!BN68="","",[2]数据总览!BN68)</f>
        <v>240</v>
      </c>
      <c r="BO68" s="227">
        <f>IF([2]数据总览!BO68="","",[2]数据总览!BO68)</f>
        <v>194.04783849901</v>
      </c>
      <c r="BP68" s="227">
        <f>IF([2]数据总览!BP68="","",[2]数据总览!BP68)</f>
        <v>183.44733870258023</v>
      </c>
      <c r="BQ68" s="227">
        <f>IF([2]数据总览!BQ68="","",[2]数据总览!BQ68)</f>
        <v>221.03601337070123</v>
      </c>
      <c r="BR68" s="227" t="str">
        <f>IF([2]数据总览!BR68="","",[2]数据总览!BR68)</f>
        <v/>
      </c>
      <c r="BS68" s="227">
        <f>IF([2]数据总览!BS68="","",[2]数据总览!BS68)</f>
        <v>2.8895358067757506</v>
      </c>
      <c r="BT68" s="227">
        <f>IF([2]数据总览!BT68="","",[2]数据总览!BT68)</f>
        <v>1.5211823880960491</v>
      </c>
      <c r="BU68" s="227">
        <f>IF([2]数据总览!BU68="","",[2]数据总览!BU68)</f>
        <v>0.98795918058427201</v>
      </c>
      <c r="BV68" s="227">
        <f>IF([2]数据总览!BV68="","",[2]数据总览!BV68)</f>
        <v>1.2545707843401606</v>
      </c>
      <c r="BW68" s="227" t="str">
        <f>IF([2]数据总览!BW68="","",[2]数据总览!BW68)</f>
        <v/>
      </c>
      <c r="BX68" s="227" t="str">
        <f>IF([2]数据总览!BX68="","",[2]数据总览!BX68)</f>
        <v/>
      </c>
      <c r="BY68" s="227" t="str">
        <f>IF([2]数据总览!BY68="","",[2]数据总览!BY68)</f>
        <v/>
      </c>
      <c r="BZ68" s="227" t="str">
        <f>IF([2]数据总览!BZ68="","",[2]数据总览!BZ68)</f>
        <v/>
      </c>
      <c r="CA68" s="227" t="str">
        <f>IF([2]数据总览!CA68="","",[2]数据总览!CA68)</f>
        <v/>
      </c>
      <c r="CB68" s="227" t="str">
        <f>IF([2]数据总览!CB68="","",[2]数据总览!CB68)</f>
        <v/>
      </c>
      <c r="CC68" s="227" t="str">
        <f>IF([2]数据总览!CC68="","",[2]数据总览!CC68)</f>
        <v/>
      </c>
      <c r="CD68" s="227" t="str">
        <f>IF([2]数据总览!CD68="","",[2]数据总览!CD68)</f>
        <v/>
      </c>
      <c r="CE68" s="227" t="str">
        <f>IF([2]数据总览!CE68="","",[2]数据总览!CE68)</f>
        <v/>
      </c>
      <c r="CF68" s="227" t="str">
        <f>IF([2]数据总览!CF68="","",[2]数据总览!CF68)</f>
        <v/>
      </c>
      <c r="CG68" s="227" t="str">
        <f>IF([2]数据总览!CG68="","",[2]数据总览!CG68)</f>
        <v/>
      </c>
      <c r="CH68" s="227" t="str">
        <f>IF([2]数据总览!CH68="","",[2]数据总览!CH68)</f>
        <v/>
      </c>
      <c r="CI68" s="227" t="str">
        <f>IF([2]数据总览!CI68="","",[2]数据总览!CI68)</f>
        <v/>
      </c>
      <c r="CJ68" s="227" t="str">
        <f>IF([2]数据总览!CJ68="","",[2]数据总览!CJ68)</f>
        <v/>
      </c>
      <c r="CK68" s="227" t="str">
        <f>IF([2]数据总览!CK68="","",[2]数据总览!CK68)</f>
        <v/>
      </c>
      <c r="CL68" s="227" t="str">
        <f>IF([2]数据总览!CL68="","",[2]数据总览!CL68)</f>
        <v/>
      </c>
      <c r="CM68" s="227" t="str">
        <f>IF([2]数据总览!CM68="","",[2]数据总览!CM68)</f>
        <v/>
      </c>
      <c r="CN68" s="227" t="str">
        <f>IF([2]数据总览!CN68="","",[2]数据总览!CN68)</f>
        <v/>
      </c>
      <c r="CO68" s="227" t="str">
        <f>IF([2]数据总览!CO68="","",[2]数据总览!CO68)</f>
        <v/>
      </c>
      <c r="CP68" s="227" t="str">
        <f>IF([2]数据总览!CP68="","",[2]数据总览!CP68)</f>
        <v/>
      </c>
      <c r="CQ68" s="227" t="str">
        <f>IF([2]数据总览!CQ68="","",[2]数据总览!CQ68)</f>
        <v/>
      </c>
      <c r="CR68" s="227" t="str">
        <f>IF([2]数据总览!CR68="","",[2]数据总览!CR68)</f>
        <v/>
      </c>
      <c r="CS68" s="227" t="str">
        <f>IF([2]数据总览!CS68="","",[2]数据总览!CS68)</f>
        <v/>
      </c>
      <c r="CT68" s="227" t="str">
        <f>IF([2]数据总览!CT68="","",[2]数据总览!CT68)</f>
        <v/>
      </c>
      <c r="CU68" s="227" t="str">
        <f>IF([2]数据总览!CU68="","",[2]数据总览!CU68)</f>
        <v/>
      </c>
      <c r="CV68" s="227" t="str">
        <f>IF([2]数据总览!CV68="","",[2]数据总览!CV68)</f>
        <v/>
      </c>
      <c r="CW68" s="227" t="str">
        <f>IF([2]数据总览!CW68="","",[2]数据总览!CW68)</f>
        <v/>
      </c>
      <c r="CX68" s="227" t="str">
        <f>IF([2]数据总览!CX68="","",[2]数据总览!CX68)</f>
        <v/>
      </c>
      <c r="CY68" s="227" t="str">
        <f>IF([2]数据总览!CY68="","",[2]数据总览!CY68)</f>
        <v/>
      </c>
      <c r="CZ68" s="227" t="str">
        <f>IF([2]数据总览!CZ68="","",[2]数据总览!CZ68)</f>
        <v/>
      </c>
      <c r="DA68" s="227" t="str">
        <f>IF([2]数据总览!DA68="","",[2]数据总览!DA68)</f>
        <v/>
      </c>
      <c r="DB68" s="227" t="str">
        <f>IF([2]数据总览!DB68="","",[2]数据总览!DB68)</f>
        <v/>
      </c>
      <c r="DC68" s="227" t="str">
        <f>IF([2]数据总览!DC68="","",[2]数据总览!DC68)</f>
        <v/>
      </c>
      <c r="DD68" s="227" t="str">
        <f>IF([2]数据总览!DD68="","",[2]数据总览!DD68)</f>
        <v/>
      </c>
      <c r="DE68" s="227" t="str">
        <f>IF([2]数据总览!DE68="","",[2]数据总览!DE68)</f>
        <v/>
      </c>
      <c r="DF68" s="227" t="str">
        <f>IF([2]数据总览!DF68="","",[2]数据总览!DF68)</f>
        <v/>
      </c>
      <c r="DG68" s="227" t="str">
        <f>IF([2]数据总览!DG68="","",[2]数据总览!DG68)</f>
        <v/>
      </c>
      <c r="DH68" s="227" t="str">
        <f>IF([2]数据总览!DH68="","",[2]数据总览!DH68)</f>
        <v/>
      </c>
      <c r="DI68" s="227" t="str">
        <f>IF([2]数据总览!DI68="","",[2]数据总览!DI68)</f>
        <v/>
      </c>
      <c r="DJ68" s="227" t="str">
        <f>IF([2]数据总览!DJ68="","",[2]数据总览!DJ68)</f>
        <v/>
      </c>
      <c r="DK68" s="227" t="str">
        <f>IF([2]数据总览!DK68="","",[2]数据总览!DK68)</f>
        <v/>
      </c>
      <c r="DL68" s="227" t="str">
        <f>IF([2]数据总览!DL68="","",[2]数据总览!DL68)</f>
        <v/>
      </c>
      <c r="DM68" s="227" t="str">
        <f>IF([2]数据总览!DM68="","",[2]数据总览!DM68)</f>
        <v/>
      </c>
      <c r="DN68" s="227" t="str">
        <f>IF([2]数据总览!DN68="","",[2]数据总览!DN68)</f>
        <v/>
      </c>
      <c r="DO68" s="227" t="str">
        <f>IF([2]数据总览!DO68="","",[2]数据总览!DO68)</f>
        <v/>
      </c>
      <c r="DP68" s="227" t="str">
        <f>IF([2]数据总览!DP68="","",[2]数据总览!DP68)</f>
        <v/>
      </c>
      <c r="DQ68" s="227" t="str">
        <f>IF([2]数据总览!DQ68="","",[2]数据总览!DQ68)</f>
        <v/>
      </c>
      <c r="DR68" s="227" t="str">
        <f>IF([2]数据总览!DR68="","",[2]数据总览!DR68)</f>
        <v/>
      </c>
      <c r="DS68" s="227" t="str">
        <f>IF([2]数据总览!DS68="","",[2]数据总览!DS68)</f>
        <v/>
      </c>
      <c r="DT68" s="227" t="str">
        <f>IF([2]数据总览!DT68="","",[2]数据总览!DT68)</f>
        <v/>
      </c>
      <c r="DU68" s="227" t="str">
        <f>IF([2]数据总览!DU68="","",[2]数据总览!DU68)</f>
        <v/>
      </c>
      <c r="DV68" s="227" t="str">
        <f>IF([2]数据总览!DV68="","",[2]数据总览!DV68)</f>
        <v/>
      </c>
      <c r="DW68" s="227" t="str">
        <f>IF([2]数据总览!DW68="","",[2]数据总览!DW68)</f>
        <v/>
      </c>
      <c r="DX68" s="227" t="str">
        <f>IF([2]数据总览!DX68="","",[2]数据总览!DX68)</f>
        <v/>
      </c>
      <c r="DY68" s="227" t="str">
        <f>IF([2]数据总览!DY68="","",[2]数据总览!DY68)</f>
        <v/>
      </c>
      <c r="DZ68" s="227" t="str">
        <f>IF([2]数据总览!DZ68="","",[2]数据总览!DZ68)</f>
        <v/>
      </c>
      <c r="EA68" s="227" t="str">
        <f>IF([2]数据总览!EA68="","",[2]数据总览!EA68)</f>
        <v/>
      </c>
      <c r="EB68" s="227" t="str">
        <f>IF([2]数据总览!EB68="","",[2]数据总览!EB68)</f>
        <v/>
      </c>
      <c r="EC68" s="227" t="str">
        <f>IF([2]数据总览!EC68="","",[2]数据总览!EC68)</f>
        <v/>
      </c>
      <c r="ED68" s="227" t="str">
        <f>IF([2]数据总览!ED68="","",[2]数据总览!ED68)</f>
        <v/>
      </c>
      <c r="EE68" s="227" t="str">
        <f>IF([2]数据总览!EE68="","",[2]数据总览!EE68)</f>
        <v/>
      </c>
      <c r="EF68" s="227" t="str">
        <f>IF([2]数据总览!EF68="","",[2]数据总览!EF68)</f>
        <v/>
      </c>
      <c r="EG68" s="227" t="str">
        <f>IF([2]数据总览!EG68="","",[2]数据总览!EG68)</f>
        <v/>
      </c>
      <c r="EH68" s="227" t="str">
        <f>IF([2]数据总览!EH68="","",[2]数据总览!EH68)</f>
        <v/>
      </c>
      <c r="EI68" s="227" t="str">
        <f>IF([2]数据总览!EI68="","",[2]数据总览!EI68)</f>
        <v/>
      </c>
      <c r="EJ68" s="227" t="str">
        <f>IF([2]数据总览!EJ68="","",[2]数据总览!EJ68)</f>
        <v/>
      </c>
      <c r="EK68" s="227" t="str">
        <f>IF([2]数据总览!EK68="","",[2]数据总览!EK68)</f>
        <v/>
      </c>
      <c r="EL68" s="227" t="str">
        <f>IF([2]数据总览!EL68="","",[2]数据总览!EL68)</f>
        <v/>
      </c>
      <c r="EM68" s="227" t="str">
        <f>IF([2]数据总览!EM68="","",[2]数据总览!EM68)</f>
        <v/>
      </c>
      <c r="EN68" s="227" t="str">
        <f>IF([2]数据总览!EN68="","",[2]数据总览!EN68)</f>
        <v/>
      </c>
      <c r="EO68" s="227" t="str">
        <f>IF([2]数据总览!EO68="","",[2]数据总览!EO68)</f>
        <v/>
      </c>
      <c r="EP68" s="227" t="str">
        <f>IF([2]数据总览!EP68="","",[2]数据总览!EP68)</f>
        <v/>
      </c>
      <c r="EQ68" s="227" t="str">
        <f>IF([2]数据总览!EQ68="","",[2]数据总览!EQ68)</f>
        <v/>
      </c>
      <c r="ER68" s="227" t="str">
        <f>IF([2]数据总览!ER68="","",[2]数据总览!ER68)</f>
        <v/>
      </c>
      <c r="ES68" s="227" t="str">
        <f>IF([2]数据总览!ES68="","",[2]数据总览!ES68)</f>
        <v/>
      </c>
      <c r="ET68" s="227" t="str">
        <f>IF([2]数据总览!ET68="","",[2]数据总览!ET68)</f>
        <v/>
      </c>
      <c r="EU68" s="227" t="str">
        <f>IF([2]数据总览!EU68="","",[2]数据总览!EU68)</f>
        <v/>
      </c>
      <c r="EV68" s="227" t="str">
        <f>IF([2]数据总览!EV68="","",[2]数据总览!EV68)</f>
        <v/>
      </c>
      <c r="EW68" s="227" t="str">
        <f>IF([2]数据总览!EW68="","",[2]数据总览!EW68)</f>
        <v/>
      </c>
      <c r="EX68" s="227" t="str">
        <f>IF([2]数据总览!EX68="","",[2]数据总览!EX68)</f>
        <v/>
      </c>
      <c r="EY68" s="227" t="str">
        <f>IF([2]数据总览!EY68="","",[2]数据总览!EY68)</f>
        <v/>
      </c>
      <c r="EZ68" s="227" t="str">
        <f>IF([2]数据总览!EZ68="","",[2]数据总览!EZ68)</f>
        <v/>
      </c>
      <c r="FA68" s="227" t="str">
        <f>IF([2]数据总览!FA68="","",[2]数据总览!FA68)</f>
        <v/>
      </c>
    </row>
    <row r="69" spans="1:157" ht="11.25">
      <c r="A69" s="227" t="str">
        <f>IF([2]数据总览!A69="","",[2]数据总览!A69)</f>
        <v/>
      </c>
      <c r="B69" s="227" t="str">
        <f>IF([2]数据总览!B69="","",[2]数据总览!B69)</f>
        <v/>
      </c>
      <c r="C69" s="227" t="str">
        <f>IF([2]数据总览!C69="","",[2]数据总览!C69)</f>
        <v>10星</v>
      </c>
      <c r="D69" s="227">
        <f>IF([2]数据总览!D69="","",[2]数据总览!D69)</f>
        <v>4.0655719137879048E-2</v>
      </c>
      <c r="E69" s="227">
        <f>IF([2]数据总览!E69="","",[2]数据总览!E69)</f>
        <v>4.0655719137879048E-2</v>
      </c>
      <c r="F69" s="227">
        <f>IF([2]数据总览!F69="","",[2]数据总览!F69)</f>
        <v>0.15057600638748156</v>
      </c>
      <c r="G69" s="227">
        <f>IF([2]数据总览!G69="","",[2]数据总览!G69)</f>
        <v>0.38385431620180055</v>
      </c>
      <c r="H69" s="227">
        <f>IF([2]数据总览!H69="","",[2]数据总览!H69)</f>
        <v>0.48104751797119422</v>
      </c>
      <c r="I69" s="227">
        <f>IF([2]数据总览!I69="","",[2]数据总览!I69)</f>
        <v>0.57824071974058788</v>
      </c>
      <c r="J69" s="227">
        <f>IF([2]数据总览!J69="","",[2]数据总览!J69)</f>
        <v>0.57824071974058788</v>
      </c>
      <c r="K69" s="227">
        <f>IF([2]数据总览!K69="","",[2]数据总览!K69)</f>
        <v>1.1200000000000001</v>
      </c>
      <c r="L69" s="227" t="str">
        <f>IF([2]数据总览!L69="","",[2]数据总览!L69)</f>
        <v/>
      </c>
      <c r="M69" s="227" t="str">
        <f>IF([2]数据总览!M69="","",[2]数据总览!M69)</f>
        <v/>
      </c>
      <c r="N69" s="227" t="str">
        <f>IF([2]数据总览!N69="","",[2]数据总览!N69)</f>
        <v/>
      </c>
      <c r="O69" s="227" t="str">
        <f>IF([2]数据总览!O69="","",[2]数据总览!O69)</f>
        <v/>
      </c>
      <c r="P69" s="227" t="str">
        <f>IF([2]数据总览!P69="","",[2]数据总览!P69)</f>
        <v/>
      </c>
      <c r="Q69" s="227" t="str">
        <f>IF([2]数据总览!Q69="","",[2]数据总览!Q69)</f>
        <v/>
      </c>
      <c r="R69" s="227" t="str">
        <f>IF([2]数据总览!R69="","",[2]数据总览!R69)</f>
        <v/>
      </c>
      <c r="S69" s="227" t="str">
        <f>IF([2]数据总览!S69="","",[2]数据总览!S69)</f>
        <v/>
      </c>
      <c r="T69" s="227" t="str">
        <f>IF([2]数据总览!T69="","",[2]数据总览!T69)</f>
        <v/>
      </c>
      <c r="U69" s="227" t="str">
        <f>IF([2]数据总览!U69="","",[2]数据总览!U69)</f>
        <v/>
      </c>
      <c r="V69" s="227" t="str">
        <f>IF([2]数据总览!V69="","",[2]数据总览!V69)</f>
        <v/>
      </c>
      <c r="W69" s="227" t="str">
        <f>IF([2]数据总览!W69="","",[2]数据总览!W69)</f>
        <v/>
      </c>
      <c r="X69" s="227" t="str">
        <f>IF([2]数据总览!X69="","",[2]数据总览!X69)</f>
        <v/>
      </c>
      <c r="Y69" s="227" t="str">
        <f>IF([2]数据总览!Y69="","",[2]数据总览!Y69)</f>
        <v/>
      </c>
      <c r="Z69" s="227" t="str">
        <f>IF([2]数据总览!Z69="","",[2]数据总览!Z69)</f>
        <v/>
      </c>
      <c r="AA69" s="227">
        <f>IF([2]数据总览!AA69="","",[2]数据总览!AA69)</f>
        <v>64</v>
      </c>
      <c r="AB69" s="227">
        <f>IF([2]数据总览!AB69="","",[2]数据总览!AB69)</f>
        <v>0</v>
      </c>
      <c r="AC69" s="227">
        <f>IF([2]数据总览!AC69="","",[2]数据总览!AC69)</f>
        <v>0.18968761029918829</v>
      </c>
      <c r="AD69" s="227">
        <f>IF([2]数据总览!AD69="","",[2]数据总览!AD69)</f>
        <v>0.224918103971672</v>
      </c>
      <c r="AE69" s="227">
        <f>IF([2]数据总览!AE69="","",[2]数据总览!AE69)</f>
        <v>7.1727013452853552E-2</v>
      </c>
      <c r="AF69" s="227">
        <f>IF([2]数据总览!AF69="","",[2]数据总览!AF69)</f>
        <v>7.4614795983475382E-2</v>
      </c>
      <c r="AG69" s="227">
        <f>IF([2]数据总览!AG69="","",[2]数据总览!AG69)</f>
        <v>1.5018924022833268E-2</v>
      </c>
      <c r="AH69" s="227">
        <f>IF([2]数据总览!AH69="","",[2]数据总览!AH69)</f>
        <v>0.24471488914010914</v>
      </c>
      <c r="AI69" s="227">
        <f>IF([2]数据总览!AI69="","",[2]数据总览!AI69)</f>
        <v>0.24471488914010914</v>
      </c>
      <c r="AJ69" s="227" t="str">
        <f>IF([2]数据总览!AJ69="","",[2]数据总览!AJ69)</f>
        <v/>
      </c>
      <c r="AK69" s="227" t="str">
        <f>IF([2]数据总览!AK69="","",[2]数据总览!AK69)</f>
        <v/>
      </c>
      <c r="AL69" s="227" t="str">
        <f>IF([2]数据总览!AL69="","",[2]数据总览!AL69)</f>
        <v/>
      </c>
      <c r="AM69" s="227">
        <f>IF([2]数据总览!AM69="","",[2]数据总览!AM69)</f>
        <v>0</v>
      </c>
      <c r="AN69" s="227">
        <f>IF([2]数据总览!AN69="","",[2]数据总览!AN69)</f>
        <v>0.5</v>
      </c>
      <c r="AO69" s="227">
        <f>IF([2]数据总览!AO69="","",[2]数据总览!AO69)</f>
        <v>0.5</v>
      </c>
      <c r="AP69" s="227">
        <f>IF([2]数据总览!AP69="","",[2]数据总览!AP69)</f>
        <v>0.5</v>
      </c>
      <c r="AQ69" s="227">
        <f>IF([2]数据总览!AQ69="","",[2]数据总览!AQ69)</f>
        <v>0</v>
      </c>
      <c r="AR69" s="227">
        <f>IF([2]数据总览!AR69="","",[2]数据总览!AR69)</f>
        <v>0.5</v>
      </c>
      <c r="AS69" s="227">
        <f>IF([2]数据总览!AS69="","",[2]数据总览!AS69)</f>
        <v>0.5</v>
      </c>
      <c r="AT69" s="227">
        <f>IF([2]数据总览!AT69="","",[2]数据总览!AT69)</f>
        <v>0.5</v>
      </c>
      <c r="AU69" s="227" t="str">
        <f>IF([2]数据总览!AU69="","",[2]数据总览!AU69)</f>
        <v/>
      </c>
      <c r="AV69" s="227">
        <f>IF([2]数据总览!AV69="","",[2]数据总览!AV69)</f>
        <v>0.60667225546381132</v>
      </c>
      <c r="AW69" s="227">
        <f>IF([2]数据总览!AW69="","",[2]数据总览!AW69)</f>
        <v>0.32494886823170499</v>
      </c>
      <c r="AX69" s="227">
        <f>IF([2]数据总览!AX69="","",[2]数据总览!AX69)</f>
        <v>0.27879145935863692</v>
      </c>
      <c r="AY69" s="227">
        <f>IF([2]数据总览!AY69="","",[2]数据总览!AY69)</f>
        <v>0.27631390784510662</v>
      </c>
      <c r="AZ69" s="227">
        <f>IF([2]数据总览!AZ69="","",[2]数据总览!AZ69)</f>
        <v>0.61196106351745794</v>
      </c>
      <c r="BA69" s="227">
        <f>IF([2]数据总览!BA69="","",[2]数据总览!BA69)</f>
        <v>0.32811730730786026</v>
      </c>
      <c r="BB69" s="227">
        <f>IF([2]数据总览!BB69="","",[2]数据总览!BB69)</f>
        <v>0.26675212283325034</v>
      </c>
      <c r="BC69" s="227">
        <f>IF([2]数据总览!BC69="","",[2]数据总览!BC69)</f>
        <v>0.27956559087046218</v>
      </c>
      <c r="BD69" s="227" t="str">
        <f>IF([2]数据总览!BD69="","",[2]数据总览!BD69)</f>
        <v/>
      </c>
      <c r="BE69" s="227">
        <f>IF([2]数据总览!BE69="","",[2]数据总览!BE69)</f>
        <v>1.7377489933258183</v>
      </c>
      <c r="BF69" s="227">
        <f>IF([2]数据总览!BF69="","",[2]数据总览!BF69)</f>
        <v>0.85833828427064029</v>
      </c>
      <c r="BG69" s="227">
        <f>IF([2]数据总览!BG69="","",[2]数据总览!BG69)</f>
        <v>0.87791287909088966</v>
      </c>
      <c r="BH69" s="227">
        <f>IF([2]数据总览!BH69="","",[2]数据总览!BH69)</f>
        <v>0.87828379991228855</v>
      </c>
      <c r="BI69" s="227">
        <f>IF([2]数据总览!BI69="","",[2]数据总览!BI69)</f>
        <v>0.78155497522419892</v>
      </c>
      <c r="BJ69" s="227">
        <f>IF([2]数据总览!BJ69="","",[2]数据总览!BJ69)</f>
        <v>0.85731781329682488</v>
      </c>
      <c r="BK69" s="227">
        <f>IF([2]数据总览!BK69="","",[2]数据总览!BK69)</f>
        <v>0.88262580743580699</v>
      </c>
      <c r="BL69" s="227">
        <f>IF([2]数据总览!BL69="","",[2]数据总览!BL69)</f>
        <v>0.87709590956370032</v>
      </c>
      <c r="BM69" s="227" t="str">
        <f>IF([2]数据总览!BM69="","",[2]数据总览!BM69)</f>
        <v/>
      </c>
      <c r="BN69" s="227">
        <f>IF([2]数据总览!BN69="","",[2]数据总览!BN69)</f>
        <v>240</v>
      </c>
      <c r="BO69" s="227">
        <f>IF([2]数据总览!BO69="","",[2]数据总览!BO69)</f>
        <v>194.47497352819482</v>
      </c>
      <c r="BP69" s="227">
        <f>IF([2]数据总览!BP69="","",[2]数据总览!BP69)</f>
        <v>186.0196550467987</v>
      </c>
      <c r="BQ69" s="227">
        <f>IF([2]数据总览!BQ69="","",[2]数据总览!BQ69)</f>
        <v>222.78551677131512</v>
      </c>
      <c r="BR69" s="227" t="str">
        <f>IF([2]数据总览!BR69="","",[2]数据总览!BR69)</f>
        <v/>
      </c>
      <c r="BS69" s="227">
        <f>IF([2]数据总览!BS69="","",[2]数据总览!BS69)</f>
        <v>2.8690483748738944</v>
      </c>
      <c r="BT69" s="227">
        <f>IF([2]数据总览!BT69="","",[2]数据总览!BT69)</f>
        <v>1.5068038270029489</v>
      </c>
      <c r="BU69" s="227">
        <f>IF([2]数据总览!BU69="","",[2]数据总览!BU69)</f>
        <v>0.97059536837805238</v>
      </c>
      <c r="BV69" s="227">
        <f>IF([2]数据总览!BV69="","",[2]数据总览!BV69)</f>
        <v>1.2386995976905006</v>
      </c>
      <c r="BW69" s="227" t="str">
        <f>IF([2]数据总览!BW69="","",[2]数据总览!BW69)</f>
        <v/>
      </c>
      <c r="BX69" s="227" t="str">
        <f>IF([2]数据总览!BX69="","",[2]数据总览!BX69)</f>
        <v/>
      </c>
      <c r="BY69" s="227" t="str">
        <f>IF([2]数据总览!BY69="","",[2]数据总览!BY69)</f>
        <v/>
      </c>
      <c r="BZ69" s="227" t="str">
        <f>IF([2]数据总览!BZ69="","",[2]数据总览!BZ69)</f>
        <v/>
      </c>
      <c r="CA69" s="227" t="str">
        <f>IF([2]数据总览!CA69="","",[2]数据总览!CA69)</f>
        <v/>
      </c>
      <c r="CB69" s="227" t="str">
        <f>IF([2]数据总览!CB69="","",[2]数据总览!CB69)</f>
        <v/>
      </c>
      <c r="CC69" s="227" t="str">
        <f>IF([2]数据总览!CC69="","",[2]数据总览!CC69)</f>
        <v/>
      </c>
      <c r="CD69" s="227" t="str">
        <f>IF([2]数据总览!CD69="","",[2]数据总览!CD69)</f>
        <v/>
      </c>
      <c r="CE69" s="227" t="str">
        <f>IF([2]数据总览!CE69="","",[2]数据总览!CE69)</f>
        <v/>
      </c>
      <c r="CF69" s="227" t="str">
        <f>IF([2]数据总览!CF69="","",[2]数据总览!CF69)</f>
        <v/>
      </c>
      <c r="CG69" s="227" t="str">
        <f>IF([2]数据总览!CG69="","",[2]数据总览!CG69)</f>
        <v/>
      </c>
      <c r="CH69" s="227" t="str">
        <f>IF([2]数据总览!CH69="","",[2]数据总览!CH69)</f>
        <v/>
      </c>
      <c r="CI69" s="227" t="str">
        <f>IF([2]数据总览!CI69="","",[2]数据总览!CI69)</f>
        <v/>
      </c>
      <c r="CJ69" s="227" t="str">
        <f>IF([2]数据总览!CJ69="","",[2]数据总览!CJ69)</f>
        <v/>
      </c>
      <c r="CK69" s="227" t="str">
        <f>IF([2]数据总览!CK69="","",[2]数据总览!CK69)</f>
        <v/>
      </c>
      <c r="CL69" s="227" t="str">
        <f>IF([2]数据总览!CL69="","",[2]数据总览!CL69)</f>
        <v/>
      </c>
      <c r="CM69" s="227" t="str">
        <f>IF([2]数据总览!CM69="","",[2]数据总览!CM69)</f>
        <v/>
      </c>
      <c r="CN69" s="227" t="str">
        <f>IF([2]数据总览!CN69="","",[2]数据总览!CN69)</f>
        <v/>
      </c>
      <c r="CO69" s="227" t="str">
        <f>IF([2]数据总览!CO69="","",[2]数据总览!CO69)</f>
        <v/>
      </c>
      <c r="CP69" s="227" t="str">
        <f>IF([2]数据总览!CP69="","",[2]数据总览!CP69)</f>
        <v/>
      </c>
      <c r="CQ69" s="227" t="str">
        <f>IF([2]数据总览!CQ69="","",[2]数据总览!CQ69)</f>
        <v/>
      </c>
      <c r="CR69" s="227" t="str">
        <f>IF([2]数据总览!CR69="","",[2]数据总览!CR69)</f>
        <v/>
      </c>
      <c r="CS69" s="227" t="str">
        <f>IF([2]数据总览!CS69="","",[2]数据总览!CS69)</f>
        <v/>
      </c>
      <c r="CT69" s="227" t="str">
        <f>IF([2]数据总览!CT69="","",[2]数据总览!CT69)</f>
        <v/>
      </c>
      <c r="CU69" s="227" t="str">
        <f>IF([2]数据总览!CU69="","",[2]数据总览!CU69)</f>
        <v/>
      </c>
      <c r="CV69" s="227" t="str">
        <f>IF([2]数据总览!CV69="","",[2]数据总览!CV69)</f>
        <v/>
      </c>
      <c r="CW69" s="227" t="str">
        <f>IF([2]数据总览!CW69="","",[2]数据总览!CW69)</f>
        <v/>
      </c>
      <c r="CX69" s="227" t="str">
        <f>IF([2]数据总览!CX69="","",[2]数据总览!CX69)</f>
        <v/>
      </c>
      <c r="CY69" s="227" t="str">
        <f>IF([2]数据总览!CY69="","",[2]数据总览!CY69)</f>
        <v/>
      </c>
      <c r="CZ69" s="227" t="str">
        <f>IF([2]数据总览!CZ69="","",[2]数据总览!CZ69)</f>
        <v/>
      </c>
      <c r="DA69" s="227" t="str">
        <f>IF([2]数据总览!DA69="","",[2]数据总览!DA69)</f>
        <v/>
      </c>
      <c r="DB69" s="227" t="str">
        <f>IF([2]数据总览!DB69="","",[2]数据总览!DB69)</f>
        <v/>
      </c>
      <c r="DC69" s="227" t="str">
        <f>IF([2]数据总览!DC69="","",[2]数据总览!DC69)</f>
        <v/>
      </c>
      <c r="DD69" s="227" t="str">
        <f>IF([2]数据总览!DD69="","",[2]数据总览!DD69)</f>
        <v/>
      </c>
      <c r="DE69" s="227" t="str">
        <f>IF([2]数据总览!DE69="","",[2]数据总览!DE69)</f>
        <v/>
      </c>
      <c r="DF69" s="227" t="str">
        <f>IF([2]数据总览!DF69="","",[2]数据总览!DF69)</f>
        <v/>
      </c>
      <c r="DG69" s="227" t="str">
        <f>IF([2]数据总览!DG69="","",[2]数据总览!DG69)</f>
        <v/>
      </c>
      <c r="DH69" s="227" t="str">
        <f>IF([2]数据总览!DH69="","",[2]数据总览!DH69)</f>
        <v/>
      </c>
      <c r="DI69" s="227" t="str">
        <f>IF([2]数据总览!DI69="","",[2]数据总览!DI69)</f>
        <v/>
      </c>
      <c r="DJ69" s="227" t="str">
        <f>IF([2]数据总览!DJ69="","",[2]数据总览!DJ69)</f>
        <v/>
      </c>
      <c r="DK69" s="227" t="str">
        <f>IF([2]数据总览!DK69="","",[2]数据总览!DK69)</f>
        <v/>
      </c>
      <c r="DL69" s="227" t="str">
        <f>IF([2]数据总览!DL69="","",[2]数据总览!DL69)</f>
        <v/>
      </c>
      <c r="DM69" s="227" t="str">
        <f>IF([2]数据总览!DM69="","",[2]数据总览!DM69)</f>
        <v/>
      </c>
      <c r="DN69" s="227" t="str">
        <f>IF([2]数据总览!DN69="","",[2]数据总览!DN69)</f>
        <v/>
      </c>
      <c r="DO69" s="227" t="str">
        <f>IF([2]数据总览!DO69="","",[2]数据总览!DO69)</f>
        <v/>
      </c>
      <c r="DP69" s="227" t="str">
        <f>IF([2]数据总览!DP69="","",[2]数据总览!DP69)</f>
        <v/>
      </c>
      <c r="DQ69" s="227" t="str">
        <f>IF([2]数据总览!DQ69="","",[2]数据总览!DQ69)</f>
        <v/>
      </c>
      <c r="DR69" s="227" t="str">
        <f>IF([2]数据总览!DR69="","",[2]数据总览!DR69)</f>
        <v/>
      </c>
      <c r="DS69" s="227" t="str">
        <f>IF([2]数据总览!DS69="","",[2]数据总览!DS69)</f>
        <v/>
      </c>
      <c r="DT69" s="227" t="str">
        <f>IF([2]数据总览!DT69="","",[2]数据总览!DT69)</f>
        <v/>
      </c>
      <c r="DU69" s="227" t="str">
        <f>IF([2]数据总览!DU69="","",[2]数据总览!DU69)</f>
        <v/>
      </c>
      <c r="DV69" s="227" t="str">
        <f>IF([2]数据总览!DV69="","",[2]数据总览!DV69)</f>
        <v/>
      </c>
      <c r="DW69" s="227" t="str">
        <f>IF([2]数据总览!DW69="","",[2]数据总览!DW69)</f>
        <v/>
      </c>
      <c r="DX69" s="227" t="str">
        <f>IF([2]数据总览!DX69="","",[2]数据总览!DX69)</f>
        <v/>
      </c>
      <c r="DY69" s="227" t="str">
        <f>IF([2]数据总览!DY69="","",[2]数据总览!DY69)</f>
        <v/>
      </c>
      <c r="DZ69" s="227" t="str">
        <f>IF([2]数据总览!DZ69="","",[2]数据总览!DZ69)</f>
        <v/>
      </c>
      <c r="EA69" s="227" t="str">
        <f>IF([2]数据总览!EA69="","",[2]数据总览!EA69)</f>
        <v/>
      </c>
      <c r="EB69" s="227" t="str">
        <f>IF([2]数据总览!EB69="","",[2]数据总览!EB69)</f>
        <v/>
      </c>
      <c r="EC69" s="227" t="str">
        <f>IF([2]数据总览!EC69="","",[2]数据总览!EC69)</f>
        <v/>
      </c>
      <c r="ED69" s="227" t="str">
        <f>IF([2]数据总览!ED69="","",[2]数据总览!ED69)</f>
        <v/>
      </c>
      <c r="EE69" s="227" t="str">
        <f>IF([2]数据总览!EE69="","",[2]数据总览!EE69)</f>
        <v/>
      </c>
      <c r="EF69" s="227" t="str">
        <f>IF([2]数据总览!EF69="","",[2]数据总览!EF69)</f>
        <v/>
      </c>
      <c r="EG69" s="227" t="str">
        <f>IF([2]数据总览!EG69="","",[2]数据总览!EG69)</f>
        <v/>
      </c>
      <c r="EH69" s="227" t="str">
        <f>IF([2]数据总览!EH69="","",[2]数据总览!EH69)</f>
        <v/>
      </c>
      <c r="EI69" s="227" t="str">
        <f>IF([2]数据总览!EI69="","",[2]数据总览!EI69)</f>
        <v/>
      </c>
      <c r="EJ69" s="227" t="str">
        <f>IF([2]数据总览!EJ69="","",[2]数据总览!EJ69)</f>
        <v/>
      </c>
      <c r="EK69" s="227" t="str">
        <f>IF([2]数据总览!EK69="","",[2]数据总览!EK69)</f>
        <v/>
      </c>
      <c r="EL69" s="227" t="str">
        <f>IF([2]数据总览!EL69="","",[2]数据总览!EL69)</f>
        <v/>
      </c>
      <c r="EM69" s="227" t="str">
        <f>IF([2]数据总览!EM69="","",[2]数据总览!EM69)</f>
        <v/>
      </c>
      <c r="EN69" s="227" t="str">
        <f>IF([2]数据总览!EN69="","",[2]数据总览!EN69)</f>
        <v/>
      </c>
      <c r="EO69" s="227" t="str">
        <f>IF([2]数据总览!EO69="","",[2]数据总览!EO69)</f>
        <v/>
      </c>
      <c r="EP69" s="227" t="str">
        <f>IF([2]数据总览!EP69="","",[2]数据总览!EP69)</f>
        <v/>
      </c>
      <c r="EQ69" s="227" t="str">
        <f>IF([2]数据总览!EQ69="","",[2]数据总览!EQ69)</f>
        <v/>
      </c>
      <c r="ER69" s="227" t="str">
        <f>IF([2]数据总览!ER69="","",[2]数据总览!ER69)</f>
        <v/>
      </c>
      <c r="ES69" s="227" t="str">
        <f>IF([2]数据总览!ES69="","",[2]数据总览!ES69)</f>
        <v/>
      </c>
      <c r="ET69" s="227" t="str">
        <f>IF([2]数据总览!ET69="","",[2]数据总览!ET69)</f>
        <v/>
      </c>
      <c r="EU69" s="227" t="str">
        <f>IF([2]数据总览!EU69="","",[2]数据总览!EU69)</f>
        <v/>
      </c>
      <c r="EV69" s="227" t="str">
        <f>IF([2]数据总览!EV69="","",[2]数据总览!EV69)</f>
        <v/>
      </c>
      <c r="EW69" s="227" t="str">
        <f>IF([2]数据总览!EW69="","",[2]数据总览!EW69)</f>
        <v/>
      </c>
      <c r="EX69" s="227" t="str">
        <f>IF([2]数据总览!EX69="","",[2]数据总览!EX69)</f>
        <v/>
      </c>
      <c r="EY69" s="227" t="str">
        <f>IF([2]数据总览!EY69="","",[2]数据总览!EY69)</f>
        <v/>
      </c>
      <c r="EZ69" s="227" t="str">
        <f>IF([2]数据总览!EZ69="","",[2]数据总览!EZ69)</f>
        <v/>
      </c>
      <c r="FA69" s="227" t="str">
        <f>IF([2]数据总览!FA69="","",[2]数据总览!FA69)</f>
        <v/>
      </c>
    </row>
    <row r="70" spans="1:157" ht="11.25">
      <c r="A70" s="227" t="str">
        <f>IF([2]数据总览!A70="","",[2]数据总览!A70)</f>
        <v/>
      </c>
      <c r="B70" s="227" t="str">
        <f>IF([2]数据总览!B70="","",[2]数据总览!B70)</f>
        <v/>
      </c>
      <c r="C70" s="227" t="str">
        <f>IF([2]数据总览!C70="","",[2]数据总览!C70)</f>
        <v>11星</v>
      </c>
      <c r="D70" s="227">
        <f>IF([2]数据总览!D70="","",[2]数据总览!D70)</f>
        <v>4.0655719137879048E-2</v>
      </c>
      <c r="E70" s="227">
        <f>IF([2]数据总览!E70="","",[2]数据总览!E70)</f>
        <v>4.0655719137879048E-2</v>
      </c>
      <c r="F70" s="227">
        <f>IF([2]数据总览!F70="","",[2]数据总览!F70)</f>
        <v>0.15057600638748156</v>
      </c>
      <c r="G70" s="227">
        <f>IF([2]数据总览!G70="","",[2]数据总览!G70)</f>
        <v>0.38385431620180055</v>
      </c>
      <c r="H70" s="227">
        <f>IF([2]数据总览!H70="","",[2]数据总览!H70)</f>
        <v>0.48104751797119422</v>
      </c>
      <c r="I70" s="227">
        <f>IF([2]数据总览!I70="","",[2]数据总览!I70)</f>
        <v>0.57824071974058788</v>
      </c>
      <c r="J70" s="227">
        <f>IF([2]数据总览!J70="","",[2]数据总览!J70)</f>
        <v>0.57824071974058788</v>
      </c>
      <c r="K70" s="227">
        <f>IF([2]数据总览!K70="","",[2]数据总览!K70)</f>
        <v>1.18</v>
      </c>
      <c r="L70" s="227" t="str">
        <f>IF([2]数据总览!L70="","",[2]数据总览!L70)</f>
        <v/>
      </c>
      <c r="M70" s="227" t="str">
        <f>IF([2]数据总览!M70="","",[2]数据总览!M70)</f>
        <v/>
      </c>
      <c r="N70" s="227" t="str">
        <f>IF([2]数据总览!N70="","",[2]数据总览!N70)</f>
        <v/>
      </c>
      <c r="O70" s="227" t="str">
        <f>IF([2]数据总览!O70="","",[2]数据总览!O70)</f>
        <v/>
      </c>
      <c r="P70" s="227" t="str">
        <f>IF([2]数据总览!P70="","",[2]数据总览!P70)</f>
        <v/>
      </c>
      <c r="Q70" s="227" t="str">
        <f>IF([2]数据总览!Q70="","",[2]数据总览!Q70)</f>
        <v>战术效用提升星级影响率（用于星级成长）</v>
      </c>
      <c r="R70" s="227" t="str">
        <f>IF([2]数据总览!R70="","",[2]数据总览!R70)</f>
        <v/>
      </c>
      <c r="S70" s="227" t="str">
        <f>IF([2]数据总览!S70="","",[2]数据总览!S70)</f>
        <v/>
      </c>
      <c r="T70" s="227" t="str">
        <f>IF([2]数据总览!T70="","",[2]数据总览!T70)</f>
        <v/>
      </c>
      <c r="U70" s="227" t="str">
        <f>IF([2]数据总览!U70="","",[2]数据总览!U70)</f>
        <v/>
      </c>
      <c r="V70" s="227" t="str">
        <f>IF([2]数据总览!V70="","",[2]数据总览!V70)</f>
        <v/>
      </c>
      <c r="W70" s="227" t="str">
        <f>IF([2]数据总览!W70="","",[2]数据总览!W70)</f>
        <v/>
      </c>
      <c r="X70" s="227" t="str">
        <f>IF([2]数据总览!X70="","",[2]数据总览!X70)</f>
        <v/>
      </c>
      <c r="Y70" s="227" t="str">
        <f>IF([2]数据总览!Y70="","",[2]数据总览!Y70)</f>
        <v/>
      </c>
      <c r="Z70" s="227" t="str">
        <f>IF([2]数据总览!Z70="","",[2]数据总览!Z70)</f>
        <v/>
      </c>
      <c r="AA70" s="227">
        <f>IF([2]数据总览!AA70="","",[2]数据总览!AA70)</f>
        <v>65</v>
      </c>
      <c r="AB70" s="227">
        <f>IF([2]数据总览!AB70="","",[2]数据总览!AB70)</f>
        <v>0</v>
      </c>
      <c r="AC70" s="227">
        <f>IF([2]数据总览!AC70="","",[2]数据总览!AC70)</f>
        <v>0.18794774694697564</v>
      </c>
      <c r="AD70" s="227">
        <f>IF([2]数据总览!AD70="","",[2]数据总览!AD70)</f>
        <v>0.21440018825308968</v>
      </c>
      <c r="AE70" s="227">
        <f>IF([2]数据总览!AE70="","",[2]数据总览!AE70)</f>
        <v>6.5618375812720495E-2</v>
      </c>
      <c r="AF70" s="227">
        <f>IF([2]数据总览!AF70="","",[2]数据总览!AF70)</f>
        <v>6.8512798983256573E-2</v>
      </c>
      <c r="AG70" s="227">
        <f>IF([2]数据总览!AG70="","",[2]数据总览!AG70)</f>
        <v>1.5018924022833268E-2</v>
      </c>
      <c r="AH70" s="227">
        <f>IF([2]数据总览!AH70="","",[2]数据总览!AH70)</f>
        <v>0.23485434315393824</v>
      </c>
      <c r="AI70" s="227">
        <f>IF([2]数据总览!AI70="","",[2]数据总览!AI70)</f>
        <v>0.23485434315393824</v>
      </c>
      <c r="AJ70" s="227" t="str">
        <f>IF([2]数据总览!AJ70="","",[2]数据总览!AJ70)</f>
        <v/>
      </c>
      <c r="AK70" s="227" t="str">
        <f>IF([2]数据总览!AK70="","",[2]数据总览!AK70)</f>
        <v/>
      </c>
      <c r="AL70" s="227" t="str">
        <f>IF([2]数据总览!AL70="","",[2]数据总览!AL70)</f>
        <v/>
      </c>
      <c r="AM70" s="227">
        <f>IF([2]数据总览!AM70="","",[2]数据总览!AM70)</f>
        <v>0</v>
      </c>
      <c r="AN70" s="227">
        <f>IF([2]数据总览!AN70="","",[2]数据总览!AN70)</f>
        <v>0.5</v>
      </c>
      <c r="AO70" s="227">
        <f>IF([2]数据总览!AO70="","",[2]数据总览!AO70)</f>
        <v>0.5</v>
      </c>
      <c r="AP70" s="227">
        <f>IF([2]数据总览!AP70="","",[2]数据总览!AP70)</f>
        <v>0.5</v>
      </c>
      <c r="AQ70" s="227">
        <f>IF([2]数据总览!AQ70="","",[2]数据总览!AQ70)</f>
        <v>0</v>
      </c>
      <c r="AR70" s="227">
        <f>IF([2]数据总览!AR70="","",[2]数据总览!AR70)</f>
        <v>0.5</v>
      </c>
      <c r="AS70" s="227">
        <f>IF([2]数据总览!AS70="","",[2]数据总览!AS70)</f>
        <v>0.5</v>
      </c>
      <c r="AT70" s="227">
        <f>IF([2]数据总览!AT70="","",[2]数据总览!AT70)</f>
        <v>0.5</v>
      </c>
      <c r="AU70" s="227" t="str">
        <f>IF([2]数据总览!AU70="","",[2]数据总览!AU70)</f>
        <v/>
      </c>
      <c r="AV70" s="227">
        <f>IF([2]数据总览!AV70="","",[2]数据总览!AV70)</f>
        <v>0.60667225546381132</v>
      </c>
      <c r="AW70" s="227">
        <f>IF([2]数据总览!AW70="","",[2]数据总览!AW70)</f>
        <v>0.32254324827556718</v>
      </c>
      <c r="AX70" s="227">
        <f>IF([2]数据总览!AX70="","",[2]数据总览!AX70)</f>
        <v>0.27489934483229267</v>
      </c>
      <c r="AY70" s="227">
        <f>IF([2]数据总览!AY70="","",[2]数据总览!AY70)</f>
        <v>0.27317207566860235</v>
      </c>
      <c r="AZ70" s="227">
        <f>IF([2]数据总览!AZ70="","",[2]数据总览!AZ70)</f>
        <v>0.61196106351745794</v>
      </c>
      <c r="BA70" s="227">
        <f>IF([2]数据总览!BA70="","",[2]数据总览!BA70)</f>
        <v>0.3257356427864066</v>
      </c>
      <c r="BB70" s="227">
        <f>IF([2]数据总览!BB70="","",[2]数据总览!BB70)</f>
        <v>0.26273307592140482</v>
      </c>
      <c r="BC70" s="227">
        <f>IF([2]数据总览!BC70="","",[2]数据总览!BC70)</f>
        <v>0.27645246023107695</v>
      </c>
      <c r="BD70" s="227" t="str">
        <f>IF([2]数据总览!BD70="","",[2]数据总览!BD70)</f>
        <v/>
      </c>
      <c r="BE70" s="227">
        <f>IF([2]数据总览!BE70="","",[2]数据总览!BE70)</f>
        <v>1.7608036493672501</v>
      </c>
      <c r="BF70" s="227">
        <f>IF([2]数据总览!BF70="","",[2]数据总览!BF70)</f>
        <v>0.86547793339304524</v>
      </c>
      <c r="BG70" s="227">
        <f>IF([2]数据总览!BG70="","",[2]数据总览!BG70)</f>
        <v>0.88444046878099813</v>
      </c>
      <c r="BH70" s="227">
        <f>IF([2]数据总览!BH70="","",[2]数据总览!BH70)</f>
        <v>0.88455189320833916</v>
      </c>
      <c r="BI70" s="227">
        <f>IF([2]数据总览!BI70="","",[2]数据总览!BI70)</f>
        <v>0.79195711926114176</v>
      </c>
      <c r="BJ70" s="227">
        <f>IF([2]数据总览!BJ70="","",[2]数据总览!BJ70)</f>
        <v>0.86450046197922159</v>
      </c>
      <c r="BK70" s="227">
        <f>IF([2]数据总览!BK70="","",[2]数据总览!BK70)</f>
        <v>0.88896418256292142</v>
      </c>
      <c r="BL70" s="227">
        <f>IF([2]数据总览!BL70="","",[2]数据总览!BL70)</f>
        <v>0.88341432087213412</v>
      </c>
      <c r="BM70" s="227" t="str">
        <f>IF([2]数据总览!BM70="","",[2]数据总览!BM70)</f>
        <v/>
      </c>
      <c r="BN70" s="227">
        <f>IF([2]数据总览!BN70="","",[2]数据总览!BN70)</f>
        <v>240</v>
      </c>
      <c r="BO70" s="227">
        <f>IF([2]数据总览!BO70="","",[2]数据总览!BO70)</f>
        <v>194.89254073272585</v>
      </c>
      <c r="BP70" s="227">
        <f>IF([2]数据总览!BP70="","",[2]数据总览!BP70)</f>
        <v>188.54395481925846</v>
      </c>
      <c r="BQ70" s="227">
        <f>IF([2]数据总览!BQ70="","",[2]数据总览!BQ70)</f>
        <v>224.25158980494709</v>
      </c>
      <c r="BR70" s="227" t="str">
        <f>IF([2]数据总览!BR70="","",[2]数据总览!BR70)</f>
        <v/>
      </c>
      <c r="BS70" s="227">
        <f>IF([2]数据总览!BS70="","",[2]数据总览!BS70)</f>
        <v>2.8490425426864934</v>
      </c>
      <c r="BT70" s="227">
        <f>IF([2]数据总览!BT70="","",[2]数据总览!BT70)</f>
        <v>1.4927423513432603</v>
      </c>
      <c r="BU70" s="227">
        <f>IF([2]数据总览!BU70="","",[2]数据总览!BU70)</f>
        <v>0.9526661423251962</v>
      </c>
      <c r="BV70" s="227">
        <f>IF([2]数据总览!BV70="","",[2]数据总览!BV70)</f>
        <v>1.2227042468342282</v>
      </c>
      <c r="BW70" s="227" t="str">
        <f>IF([2]数据总览!BW70="","",[2]数据总览!BW70)</f>
        <v/>
      </c>
      <c r="BX70" s="227" t="str">
        <f>IF([2]数据总览!BX70="","",[2]数据总览!BX70)</f>
        <v/>
      </c>
      <c r="BY70" s="227" t="str">
        <f>IF([2]数据总览!BY70="","",[2]数据总览!BY70)</f>
        <v/>
      </c>
      <c r="BZ70" s="227" t="str">
        <f>IF([2]数据总览!BZ70="","",[2]数据总览!BZ70)</f>
        <v/>
      </c>
      <c r="CA70" s="227" t="str">
        <f>IF([2]数据总览!CA70="","",[2]数据总览!CA70)</f>
        <v/>
      </c>
      <c r="CB70" s="227" t="str">
        <f>IF([2]数据总览!CB70="","",[2]数据总览!CB70)</f>
        <v/>
      </c>
      <c r="CC70" s="227" t="str">
        <f>IF([2]数据总览!CC70="","",[2]数据总览!CC70)</f>
        <v/>
      </c>
      <c r="CD70" s="227" t="str">
        <f>IF([2]数据总览!CD70="","",[2]数据总览!CD70)</f>
        <v/>
      </c>
      <c r="CE70" s="227" t="str">
        <f>IF([2]数据总览!CE70="","",[2]数据总览!CE70)</f>
        <v/>
      </c>
      <c r="CF70" s="227" t="str">
        <f>IF([2]数据总览!CF70="","",[2]数据总览!CF70)</f>
        <v/>
      </c>
      <c r="CG70" s="227" t="str">
        <f>IF([2]数据总览!CG70="","",[2]数据总览!CG70)</f>
        <v/>
      </c>
      <c r="CH70" s="227" t="str">
        <f>IF([2]数据总览!CH70="","",[2]数据总览!CH70)</f>
        <v/>
      </c>
      <c r="CI70" s="227" t="str">
        <f>IF([2]数据总览!CI70="","",[2]数据总览!CI70)</f>
        <v/>
      </c>
      <c r="CJ70" s="227" t="str">
        <f>IF([2]数据总览!CJ70="","",[2]数据总览!CJ70)</f>
        <v/>
      </c>
      <c r="CK70" s="227" t="str">
        <f>IF([2]数据总览!CK70="","",[2]数据总览!CK70)</f>
        <v/>
      </c>
      <c r="CL70" s="227" t="str">
        <f>IF([2]数据总览!CL70="","",[2]数据总览!CL70)</f>
        <v/>
      </c>
      <c r="CM70" s="227" t="str">
        <f>IF([2]数据总览!CM70="","",[2]数据总览!CM70)</f>
        <v/>
      </c>
      <c r="CN70" s="227" t="str">
        <f>IF([2]数据总览!CN70="","",[2]数据总览!CN70)</f>
        <v/>
      </c>
      <c r="CO70" s="227" t="str">
        <f>IF([2]数据总览!CO70="","",[2]数据总览!CO70)</f>
        <v/>
      </c>
      <c r="CP70" s="227" t="str">
        <f>IF([2]数据总览!CP70="","",[2]数据总览!CP70)</f>
        <v/>
      </c>
      <c r="CQ70" s="227" t="str">
        <f>IF([2]数据总览!CQ70="","",[2]数据总览!CQ70)</f>
        <v/>
      </c>
      <c r="CR70" s="227" t="str">
        <f>IF([2]数据总览!CR70="","",[2]数据总览!CR70)</f>
        <v/>
      </c>
      <c r="CS70" s="227" t="str">
        <f>IF([2]数据总览!CS70="","",[2]数据总览!CS70)</f>
        <v/>
      </c>
      <c r="CT70" s="227" t="str">
        <f>IF([2]数据总览!CT70="","",[2]数据总览!CT70)</f>
        <v/>
      </c>
      <c r="CU70" s="227" t="str">
        <f>IF([2]数据总览!CU70="","",[2]数据总览!CU70)</f>
        <v/>
      </c>
      <c r="CV70" s="227" t="str">
        <f>IF([2]数据总览!CV70="","",[2]数据总览!CV70)</f>
        <v/>
      </c>
      <c r="CW70" s="227" t="str">
        <f>IF([2]数据总览!CW70="","",[2]数据总览!CW70)</f>
        <v/>
      </c>
      <c r="CX70" s="227" t="str">
        <f>IF([2]数据总览!CX70="","",[2]数据总览!CX70)</f>
        <v/>
      </c>
      <c r="CY70" s="227" t="str">
        <f>IF([2]数据总览!CY70="","",[2]数据总览!CY70)</f>
        <v/>
      </c>
      <c r="CZ70" s="227" t="str">
        <f>IF([2]数据总览!CZ70="","",[2]数据总览!CZ70)</f>
        <v/>
      </c>
      <c r="DA70" s="227" t="str">
        <f>IF([2]数据总览!DA70="","",[2]数据总览!DA70)</f>
        <v/>
      </c>
      <c r="DB70" s="227" t="str">
        <f>IF([2]数据总览!DB70="","",[2]数据总览!DB70)</f>
        <v/>
      </c>
      <c r="DC70" s="227" t="str">
        <f>IF([2]数据总览!DC70="","",[2]数据总览!DC70)</f>
        <v/>
      </c>
      <c r="DD70" s="227" t="str">
        <f>IF([2]数据总览!DD70="","",[2]数据总览!DD70)</f>
        <v/>
      </c>
      <c r="DE70" s="227" t="str">
        <f>IF([2]数据总览!DE70="","",[2]数据总览!DE70)</f>
        <v/>
      </c>
      <c r="DF70" s="227" t="str">
        <f>IF([2]数据总览!DF70="","",[2]数据总览!DF70)</f>
        <v/>
      </c>
      <c r="DG70" s="227" t="str">
        <f>IF([2]数据总览!DG70="","",[2]数据总览!DG70)</f>
        <v/>
      </c>
      <c r="DH70" s="227" t="str">
        <f>IF([2]数据总览!DH70="","",[2]数据总览!DH70)</f>
        <v/>
      </c>
      <c r="DI70" s="227" t="str">
        <f>IF([2]数据总览!DI70="","",[2]数据总览!DI70)</f>
        <v/>
      </c>
      <c r="DJ70" s="227" t="str">
        <f>IF([2]数据总览!DJ70="","",[2]数据总览!DJ70)</f>
        <v/>
      </c>
      <c r="DK70" s="227" t="str">
        <f>IF([2]数据总览!DK70="","",[2]数据总览!DK70)</f>
        <v/>
      </c>
      <c r="DL70" s="227" t="str">
        <f>IF([2]数据总览!DL70="","",[2]数据总览!DL70)</f>
        <v/>
      </c>
      <c r="DM70" s="227" t="str">
        <f>IF([2]数据总览!DM70="","",[2]数据总览!DM70)</f>
        <v/>
      </c>
      <c r="DN70" s="227" t="str">
        <f>IF([2]数据总览!DN70="","",[2]数据总览!DN70)</f>
        <v/>
      </c>
      <c r="DO70" s="227" t="str">
        <f>IF([2]数据总览!DO70="","",[2]数据总览!DO70)</f>
        <v/>
      </c>
      <c r="DP70" s="227" t="str">
        <f>IF([2]数据总览!DP70="","",[2]数据总览!DP70)</f>
        <v/>
      </c>
      <c r="DQ70" s="227" t="str">
        <f>IF([2]数据总览!DQ70="","",[2]数据总览!DQ70)</f>
        <v/>
      </c>
      <c r="DR70" s="227" t="str">
        <f>IF([2]数据总览!DR70="","",[2]数据总览!DR70)</f>
        <v/>
      </c>
      <c r="DS70" s="227" t="str">
        <f>IF([2]数据总览!DS70="","",[2]数据总览!DS70)</f>
        <v/>
      </c>
      <c r="DT70" s="227" t="str">
        <f>IF([2]数据总览!DT70="","",[2]数据总览!DT70)</f>
        <v/>
      </c>
      <c r="DU70" s="227" t="str">
        <f>IF([2]数据总览!DU70="","",[2]数据总览!DU70)</f>
        <v/>
      </c>
      <c r="DV70" s="227" t="str">
        <f>IF([2]数据总览!DV70="","",[2]数据总览!DV70)</f>
        <v/>
      </c>
      <c r="DW70" s="227" t="str">
        <f>IF([2]数据总览!DW70="","",[2]数据总览!DW70)</f>
        <v/>
      </c>
      <c r="DX70" s="227" t="str">
        <f>IF([2]数据总览!DX70="","",[2]数据总览!DX70)</f>
        <v/>
      </c>
      <c r="DY70" s="227" t="str">
        <f>IF([2]数据总览!DY70="","",[2]数据总览!DY70)</f>
        <v/>
      </c>
      <c r="DZ70" s="227" t="str">
        <f>IF([2]数据总览!DZ70="","",[2]数据总览!DZ70)</f>
        <v/>
      </c>
      <c r="EA70" s="227" t="str">
        <f>IF([2]数据总览!EA70="","",[2]数据总览!EA70)</f>
        <v/>
      </c>
      <c r="EB70" s="227" t="str">
        <f>IF([2]数据总览!EB70="","",[2]数据总览!EB70)</f>
        <v/>
      </c>
      <c r="EC70" s="227" t="str">
        <f>IF([2]数据总览!EC70="","",[2]数据总览!EC70)</f>
        <v/>
      </c>
      <c r="ED70" s="227" t="str">
        <f>IF([2]数据总览!ED70="","",[2]数据总览!ED70)</f>
        <v/>
      </c>
      <c r="EE70" s="227" t="str">
        <f>IF([2]数据总览!EE70="","",[2]数据总览!EE70)</f>
        <v/>
      </c>
      <c r="EF70" s="227" t="str">
        <f>IF([2]数据总览!EF70="","",[2]数据总览!EF70)</f>
        <v/>
      </c>
      <c r="EG70" s="227" t="str">
        <f>IF([2]数据总览!EG70="","",[2]数据总览!EG70)</f>
        <v/>
      </c>
      <c r="EH70" s="227" t="str">
        <f>IF([2]数据总览!EH70="","",[2]数据总览!EH70)</f>
        <v/>
      </c>
      <c r="EI70" s="227" t="str">
        <f>IF([2]数据总览!EI70="","",[2]数据总览!EI70)</f>
        <v/>
      </c>
      <c r="EJ70" s="227" t="str">
        <f>IF([2]数据总览!EJ70="","",[2]数据总览!EJ70)</f>
        <v/>
      </c>
      <c r="EK70" s="227" t="str">
        <f>IF([2]数据总览!EK70="","",[2]数据总览!EK70)</f>
        <v/>
      </c>
      <c r="EL70" s="227" t="str">
        <f>IF([2]数据总览!EL70="","",[2]数据总览!EL70)</f>
        <v/>
      </c>
      <c r="EM70" s="227" t="str">
        <f>IF([2]数据总览!EM70="","",[2]数据总览!EM70)</f>
        <v/>
      </c>
      <c r="EN70" s="227" t="str">
        <f>IF([2]数据总览!EN70="","",[2]数据总览!EN70)</f>
        <v/>
      </c>
      <c r="EO70" s="227" t="str">
        <f>IF([2]数据总览!EO70="","",[2]数据总览!EO70)</f>
        <v/>
      </c>
      <c r="EP70" s="227" t="str">
        <f>IF([2]数据总览!EP70="","",[2]数据总览!EP70)</f>
        <v/>
      </c>
      <c r="EQ70" s="227" t="str">
        <f>IF([2]数据总览!EQ70="","",[2]数据总览!EQ70)</f>
        <v/>
      </c>
      <c r="ER70" s="227" t="str">
        <f>IF([2]数据总览!ER70="","",[2]数据总览!ER70)</f>
        <v/>
      </c>
      <c r="ES70" s="227" t="str">
        <f>IF([2]数据总览!ES70="","",[2]数据总览!ES70)</f>
        <v/>
      </c>
      <c r="ET70" s="227" t="str">
        <f>IF([2]数据总览!ET70="","",[2]数据总览!ET70)</f>
        <v/>
      </c>
      <c r="EU70" s="227" t="str">
        <f>IF([2]数据总览!EU70="","",[2]数据总览!EU70)</f>
        <v/>
      </c>
      <c r="EV70" s="227" t="str">
        <f>IF([2]数据总览!EV70="","",[2]数据总览!EV70)</f>
        <v/>
      </c>
      <c r="EW70" s="227" t="str">
        <f>IF([2]数据总览!EW70="","",[2]数据总览!EW70)</f>
        <v/>
      </c>
      <c r="EX70" s="227" t="str">
        <f>IF([2]数据总览!EX70="","",[2]数据总览!EX70)</f>
        <v/>
      </c>
      <c r="EY70" s="227" t="str">
        <f>IF([2]数据总览!EY70="","",[2]数据总览!EY70)</f>
        <v/>
      </c>
      <c r="EZ70" s="227" t="str">
        <f>IF([2]数据总览!EZ70="","",[2]数据总览!EZ70)</f>
        <v/>
      </c>
      <c r="FA70" s="227" t="str">
        <f>IF([2]数据总览!FA70="","",[2]数据总览!FA70)</f>
        <v/>
      </c>
    </row>
    <row r="71" spans="1:157" ht="11.25">
      <c r="A71" s="227" t="str">
        <f>IF([2]数据总览!A71="","",[2]数据总览!A71)</f>
        <v/>
      </c>
      <c r="B71" s="227" t="str">
        <f>IF([2]数据总览!B71="","",[2]数据总览!B71)</f>
        <v/>
      </c>
      <c r="C71" s="227" t="str">
        <f>IF([2]数据总览!C71="","",[2]数据总览!C71)</f>
        <v>12星</v>
      </c>
      <c r="D71" s="227">
        <f>IF([2]数据总览!D71="","",[2]数据总览!D71)</f>
        <v>4.0655719137879048E-2</v>
      </c>
      <c r="E71" s="227">
        <f>IF([2]数据总览!E71="","",[2]数据总览!E71)</f>
        <v>4.0655719137879048E-2</v>
      </c>
      <c r="F71" s="227">
        <f>IF([2]数据总览!F71="","",[2]数据总览!F71)</f>
        <v>0.15057600638748156</v>
      </c>
      <c r="G71" s="227">
        <f>IF([2]数据总览!G71="","",[2]数据总览!G71)</f>
        <v>0.38385431620180055</v>
      </c>
      <c r="H71" s="227">
        <f>IF([2]数据总览!H71="","",[2]数据总览!H71)</f>
        <v>0.48104751797119422</v>
      </c>
      <c r="I71" s="227">
        <f>IF([2]数据总览!I71="","",[2]数据总览!I71)</f>
        <v>0.57824071974058788</v>
      </c>
      <c r="J71" s="227">
        <f>IF([2]数据总览!J71="","",[2]数据总览!J71)</f>
        <v>0.57824071974058788</v>
      </c>
      <c r="K71" s="227">
        <f>IF([2]数据总览!K71="","",[2]数据总览!K71)</f>
        <v>1.24</v>
      </c>
      <c r="L71" s="227" t="str">
        <f>IF([2]数据总览!L71="","",[2]数据总览!L71)</f>
        <v/>
      </c>
      <c r="M71" s="227" t="str">
        <f>IF([2]数据总览!M71="","",[2]数据总览!M71)</f>
        <v/>
      </c>
      <c r="N71" s="227" t="str">
        <f>IF([2]数据总览!N71="","",[2]数据总览!N71)</f>
        <v/>
      </c>
      <c r="O71" s="227" t="str">
        <f>IF([2]数据总览!O71="","",[2]数据总览!O71)</f>
        <v/>
      </c>
      <c r="P71" s="227" t="str">
        <f>IF([2]数据总览!P71="","",[2]数据总览!P71)</f>
        <v/>
      </c>
      <c r="Q71" s="227" t="str">
        <f>IF([2]数据总览!Q71="","",[2]数据总览!Q71)</f>
        <v>绿</v>
      </c>
      <c r="R71" s="227" t="str">
        <f>IF([2]数据总览!R71="","",[2]数据总览!R71)</f>
        <v>蓝</v>
      </c>
      <c r="S71" s="227" t="str">
        <f>IF([2]数据总览!S71="","",[2]数据总览!S71)</f>
        <v>紫</v>
      </c>
      <c r="T71" s="227" t="str">
        <f>IF([2]数据总览!T71="","",[2]数据总览!T71)</f>
        <v>橙</v>
      </c>
      <c r="U71" s="227" t="str">
        <f>IF([2]数据总览!U71="","",[2]数据总览!U71)</f>
        <v>红</v>
      </c>
      <c r="V71" s="227" t="str">
        <f>IF([2]数据总览!V71="","",[2]数据总览!V71)</f>
        <v/>
      </c>
      <c r="W71" s="227" t="str">
        <f>IF([2]数据总览!W71="","",[2]数据总览!W71)</f>
        <v/>
      </c>
      <c r="X71" s="227" t="str">
        <f>IF([2]数据总览!X71="","",[2]数据总览!X71)</f>
        <v/>
      </c>
      <c r="Y71" s="227" t="str">
        <f>IF([2]数据总览!Y71="","",[2]数据总览!Y71)</f>
        <v/>
      </c>
      <c r="Z71" s="227" t="str">
        <f>IF([2]数据总览!Z71="","",[2]数据总览!Z71)</f>
        <v/>
      </c>
      <c r="AA71" s="227">
        <f>IF([2]数据总览!AA71="","",[2]数据总览!AA71)</f>
        <v>66</v>
      </c>
      <c r="AB71" s="227">
        <f>IF([2]数据总览!AB71="","",[2]数据总览!AB71)</f>
        <v>0</v>
      </c>
      <c r="AC71" s="227">
        <f>IF([2]数据总览!AC71="","",[2]数据总览!AC71)</f>
        <v>0.18624685653385256</v>
      </c>
      <c r="AD71" s="227">
        <f>IF([2]数据总览!AD71="","",[2]数据总览!AD71)</f>
        <v>0.20407860696125421</v>
      </c>
      <c r="AE71" s="227">
        <f>IF([2]数据总览!AE71="","",[2]数据总览!AE71)</f>
        <v>5.9612692470166692E-2</v>
      </c>
      <c r="AF71" s="227">
        <f>IF([2]数据总览!AF71="","",[2]数据总览!AF71)</f>
        <v>6.2484430051044704E-2</v>
      </c>
      <c r="AG71" s="227">
        <f>IF([2]数据总览!AG71="","",[2]数据总览!AG71)</f>
        <v>1.5018924022833268E-2</v>
      </c>
      <c r="AH71" s="227">
        <f>IF([2]数据总览!AH71="","",[2]数据总览!AH71)</f>
        <v>0.22517786069284249</v>
      </c>
      <c r="AI71" s="227">
        <f>IF([2]数据总览!AI71="","",[2]数据总览!AI71)</f>
        <v>0.22517786069284249</v>
      </c>
      <c r="AJ71" s="227" t="str">
        <f>IF([2]数据总览!AJ71="","",[2]数据总览!AJ71)</f>
        <v/>
      </c>
      <c r="AK71" s="227" t="str">
        <f>IF([2]数据总览!AK71="","",[2]数据总览!AK71)</f>
        <v/>
      </c>
      <c r="AL71" s="227" t="str">
        <f>IF([2]数据总览!AL71="","",[2]数据总览!AL71)</f>
        <v/>
      </c>
      <c r="AM71" s="227">
        <f>IF([2]数据总览!AM71="","",[2]数据总览!AM71)</f>
        <v>0</v>
      </c>
      <c r="AN71" s="227">
        <f>IF([2]数据总览!AN71="","",[2]数据总览!AN71)</f>
        <v>0.5</v>
      </c>
      <c r="AO71" s="227">
        <f>IF([2]数据总览!AO71="","",[2]数据总览!AO71)</f>
        <v>0.5</v>
      </c>
      <c r="AP71" s="227">
        <f>IF([2]数据总览!AP71="","",[2]数据总览!AP71)</f>
        <v>0.5</v>
      </c>
      <c r="AQ71" s="227">
        <f>IF([2]数据总览!AQ71="","",[2]数据总览!AQ71)</f>
        <v>0</v>
      </c>
      <c r="AR71" s="227">
        <f>IF([2]数据总览!AR71="","",[2]数据总览!AR71)</f>
        <v>0.5</v>
      </c>
      <c r="AS71" s="227">
        <f>IF([2]数据总览!AS71="","",[2]数据总览!AS71)</f>
        <v>0.5</v>
      </c>
      <c r="AT71" s="227">
        <f>IF([2]数据总览!AT71="","",[2]数据总览!AT71)</f>
        <v>0.5</v>
      </c>
      <c r="AU71" s="227" t="str">
        <f>IF([2]数据总览!AU71="","",[2]数据总览!AU71)</f>
        <v/>
      </c>
      <c r="AV71" s="227">
        <f>IF([2]数据总览!AV71="","",[2]数据总览!AV71)</f>
        <v>0.60667225546381132</v>
      </c>
      <c r="AW71" s="227">
        <f>IF([2]数据总览!AW71="","",[2]数据总览!AW71)</f>
        <v>0.32018482035814083</v>
      </c>
      <c r="AX71" s="227">
        <f>IF([2]数据总览!AX71="","",[2]数据总览!AX71)</f>
        <v>0.27110202593263455</v>
      </c>
      <c r="AY71" s="227">
        <f>IF([2]数据总览!AY71="","",[2]数据总览!AY71)</f>
        <v>0.27009767878320673</v>
      </c>
      <c r="AZ71" s="227">
        <f>IF([2]数据总览!AZ71="","",[2]数据总览!AZ71)</f>
        <v>0.61196106351745794</v>
      </c>
      <c r="BA71" s="227">
        <f>IF([2]数据总览!BA71="","",[2]数据总览!BA71)</f>
        <v>0.32340089442266945</v>
      </c>
      <c r="BB71" s="227">
        <f>IF([2]数据总览!BB71="","",[2]数据总览!BB71)</f>
        <v>0.25881143065023693</v>
      </c>
      <c r="BC71" s="227">
        <f>IF([2]数据总览!BC71="","",[2]数据总览!BC71)</f>
        <v>0.2734063049431702</v>
      </c>
      <c r="BD71" s="227" t="str">
        <f>IF([2]数据总览!BD71="","",[2]数据总览!BD71)</f>
        <v/>
      </c>
      <c r="BE71" s="227">
        <f>IF([2]数据总览!BE71="","",[2]数据总览!BE71)</f>
        <v>1.7838583054086821</v>
      </c>
      <c r="BF71" s="227">
        <f>IF([2]数据总览!BF71="","",[2]数据总览!BF71)</f>
        <v>0.87256537758510078</v>
      </c>
      <c r="BG71" s="227">
        <f>IF([2]数据总览!BG71="","",[2]数据总览!BG71)</f>
        <v>0.89087788968691173</v>
      </c>
      <c r="BH71" s="227">
        <f>IF([2]数据总览!BH71="","",[2]数据总览!BH71)</f>
        <v>0.8907494426669218</v>
      </c>
      <c r="BI71" s="227">
        <f>IF([2]数据总览!BI71="","",[2]数据总览!BI71)</f>
        <v>0.80235926329808471</v>
      </c>
      <c r="BJ71" s="227">
        <f>IF([2]数据总览!BJ71="","",[2]数据总览!BJ71)</f>
        <v>0.87163162818608986</v>
      </c>
      <c r="BK71" s="227">
        <f>IF([2]数据总览!BK71="","",[2]数据总览!BK71)</f>
        <v>0.89520794889836774</v>
      </c>
      <c r="BL71" s="227">
        <f>IF([2]数据总览!BL71="","",[2]数据总览!BL71)</f>
        <v>0.8896631113061424</v>
      </c>
      <c r="BM71" s="227" t="str">
        <f>IF([2]数据总览!BM71="","",[2]数据总览!BM71)</f>
        <v/>
      </c>
      <c r="BN71" s="227">
        <f>IF([2]数据总览!BN71="","",[2]数据总览!BN71)</f>
        <v>240</v>
      </c>
      <c r="BO71" s="227">
        <f>IF([2]数据总览!BO71="","",[2]数据总览!BO71)</f>
        <v>195.30075443187539</v>
      </c>
      <c r="BP71" s="227">
        <f>IF([2]数据总览!BP71="","",[2]数据总览!BP71)</f>
        <v>191.02113432929897</v>
      </c>
      <c r="BQ71" s="227">
        <f>IF([2]数据总览!BQ71="","",[2]数据总览!BQ71)</f>
        <v>225.69295380716002</v>
      </c>
      <c r="BR71" s="227" t="str">
        <f>IF([2]数据总览!BR71="","",[2]数据总览!BR71)</f>
        <v/>
      </c>
      <c r="BS71" s="227">
        <f>IF([2]数据总览!BS71="","",[2]数据总览!BS71)</f>
        <v>2.829388539653932</v>
      </c>
      <c r="BT71" s="227">
        <f>IF([2]数据总览!BT71="","",[2]数据总览!BT71)</f>
        <v>1.478923770965908</v>
      </c>
      <c r="BU71" s="227">
        <f>IF([2]数据总览!BU71="","",[2]数据总览!BU71)</f>
        <v>0.93504813585259106</v>
      </c>
      <c r="BV71" s="227">
        <f>IF([2]数据总览!BV71="","",[2]数据总览!BV71)</f>
        <v>1.2069859534092495</v>
      </c>
      <c r="BW71" s="227" t="str">
        <f>IF([2]数据总览!BW71="","",[2]数据总览!BW71)</f>
        <v/>
      </c>
      <c r="BX71" s="227" t="str">
        <f>IF([2]数据总览!BX71="","",[2]数据总览!BX71)</f>
        <v/>
      </c>
      <c r="BY71" s="227" t="str">
        <f>IF([2]数据总览!BY71="","",[2]数据总览!BY71)</f>
        <v/>
      </c>
      <c r="BZ71" s="227" t="str">
        <f>IF([2]数据总览!BZ71="","",[2]数据总览!BZ71)</f>
        <v/>
      </c>
      <c r="CA71" s="227" t="str">
        <f>IF([2]数据总览!CA71="","",[2]数据总览!CA71)</f>
        <v/>
      </c>
      <c r="CB71" s="227" t="str">
        <f>IF([2]数据总览!CB71="","",[2]数据总览!CB71)</f>
        <v/>
      </c>
      <c r="CC71" s="227" t="str">
        <f>IF([2]数据总览!CC71="","",[2]数据总览!CC71)</f>
        <v/>
      </c>
      <c r="CD71" s="227" t="str">
        <f>IF([2]数据总览!CD71="","",[2]数据总览!CD71)</f>
        <v/>
      </c>
      <c r="CE71" s="227" t="str">
        <f>IF([2]数据总览!CE71="","",[2]数据总览!CE71)</f>
        <v/>
      </c>
      <c r="CF71" s="227" t="str">
        <f>IF([2]数据总览!CF71="","",[2]数据总览!CF71)</f>
        <v/>
      </c>
      <c r="CG71" s="227" t="str">
        <f>IF([2]数据总览!CG71="","",[2]数据总览!CG71)</f>
        <v/>
      </c>
      <c r="CH71" s="227" t="str">
        <f>IF([2]数据总览!CH71="","",[2]数据总览!CH71)</f>
        <v/>
      </c>
      <c r="CI71" s="227" t="str">
        <f>IF([2]数据总览!CI71="","",[2]数据总览!CI71)</f>
        <v/>
      </c>
      <c r="CJ71" s="227" t="str">
        <f>IF([2]数据总览!CJ71="","",[2]数据总览!CJ71)</f>
        <v/>
      </c>
      <c r="CK71" s="227" t="str">
        <f>IF([2]数据总览!CK71="","",[2]数据总览!CK71)</f>
        <v/>
      </c>
      <c r="CL71" s="227" t="str">
        <f>IF([2]数据总览!CL71="","",[2]数据总览!CL71)</f>
        <v/>
      </c>
      <c r="CM71" s="227" t="str">
        <f>IF([2]数据总览!CM71="","",[2]数据总览!CM71)</f>
        <v/>
      </c>
      <c r="CN71" s="227" t="str">
        <f>IF([2]数据总览!CN71="","",[2]数据总览!CN71)</f>
        <v/>
      </c>
      <c r="CO71" s="227" t="str">
        <f>IF([2]数据总览!CO71="","",[2]数据总览!CO71)</f>
        <v/>
      </c>
      <c r="CP71" s="227" t="str">
        <f>IF([2]数据总览!CP71="","",[2]数据总览!CP71)</f>
        <v/>
      </c>
      <c r="CQ71" s="227" t="str">
        <f>IF([2]数据总览!CQ71="","",[2]数据总览!CQ71)</f>
        <v/>
      </c>
      <c r="CR71" s="227" t="str">
        <f>IF([2]数据总览!CR71="","",[2]数据总览!CR71)</f>
        <v/>
      </c>
      <c r="CS71" s="227" t="str">
        <f>IF([2]数据总览!CS71="","",[2]数据总览!CS71)</f>
        <v/>
      </c>
      <c r="CT71" s="227" t="str">
        <f>IF([2]数据总览!CT71="","",[2]数据总览!CT71)</f>
        <v/>
      </c>
      <c r="CU71" s="227" t="str">
        <f>IF([2]数据总览!CU71="","",[2]数据总览!CU71)</f>
        <v/>
      </c>
      <c r="CV71" s="227" t="str">
        <f>IF([2]数据总览!CV71="","",[2]数据总览!CV71)</f>
        <v/>
      </c>
      <c r="CW71" s="227" t="str">
        <f>IF([2]数据总览!CW71="","",[2]数据总览!CW71)</f>
        <v/>
      </c>
      <c r="CX71" s="227" t="str">
        <f>IF([2]数据总览!CX71="","",[2]数据总览!CX71)</f>
        <v/>
      </c>
      <c r="CY71" s="227" t="str">
        <f>IF([2]数据总览!CY71="","",[2]数据总览!CY71)</f>
        <v/>
      </c>
      <c r="CZ71" s="227" t="str">
        <f>IF([2]数据总览!CZ71="","",[2]数据总览!CZ71)</f>
        <v/>
      </c>
      <c r="DA71" s="227" t="str">
        <f>IF([2]数据总览!DA71="","",[2]数据总览!DA71)</f>
        <v/>
      </c>
      <c r="DB71" s="227" t="str">
        <f>IF([2]数据总览!DB71="","",[2]数据总览!DB71)</f>
        <v/>
      </c>
      <c r="DC71" s="227" t="str">
        <f>IF([2]数据总览!DC71="","",[2]数据总览!DC71)</f>
        <v/>
      </c>
      <c r="DD71" s="227" t="str">
        <f>IF([2]数据总览!DD71="","",[2]数据总览!DD71)</f>
        <v/>
      </c>
      <c r="DE71" s="227" t="str">
        <f>IF([2]数据总览!DE71="","",[2]数据总览!DE71)</f>
        <v/>
      </c>
      <c r="DF71" s="227" t="str">
        <f>IF([2]数据总览!DF71="","",[2]数据总览!DF71)</f>
        <v/>
      </c>
      <c r="DG71" s="227" t="str">
        <f>IF([2]数据总览!DG71="","",[2]数据总览!DG71)</f>
        <v/>
      </c>
      <c r="DH71" s="227" t="str">
        <f>IF([2]数据总览!DH71="","",[2]数据总览!DH71)</f>
        <v/>
      </c>
      <c r="DI71" s="227" t="str">
        <f>IF([2]数据总览!DI71="","",[2]数据总览!DI71)</f>
        <v/>
      </c>
      <c r="DJ71" s="227" t="str">
        <f>IF([2]数据总览!DJ71="","",[2]数据总览!DJ71)</f>
        <v/>
      </c>
      <c r="DK71" s="227" t="str">
        <f>IF([2]数据总览!DK71="","",[2]数据总览!DK71)</f>
        <v/>
      </c>
      <c r="DL71" s="227" t="str">
        <f>IF([2]数据总览!DL71="","",[2]数据总览!DL71)</f>
        <v/>
      </c>
      <c r="DM71" s="227" t="str">
        <f>IF([2]数据总览!DM71="","",[2]数据总览!DM71)</f>
        <v/>
      </c>
      <c r="DN71" s="227" t="str">
        <f>IF([2]数据总览!DN71="","",[2]数据总览!DN71)</f>
        <v/>
      </c>
      <c r="DO71" s="227" t="str">
        <f>IF([2]数据总览!DO71="","",[2]数据总览!DO71)</f>
        <v/>
      </c>
      <c r="DP71" s="227" t="str">
        <f>IF([2]数据总览!DP71="","",[2]数据总览!DP71)</f>
        <v/>
      </c>
      <c r="DQ71" s="227" t="str">
        <f>IF([2]数据总览!DQ71="","",[2]数据总览!DQ71)</f>
        <v/>
      </c>
      <c r="DR71" s="227" t="str">
        <f>IF([2]数据总览!DR71="","",[2]数据总览!DR71)</f>
        <v/>
      </c>
      <c r="DS71" s="227" t="str">
        <f>IF([2]数据总览!DS71="","",[2]数据总览!DS71)</f>
        <v/>
      </c>
      <c r="DT71" s="227" t="str">
        <f>IF([2]数据总览!DT71="","",[2]数据总览!DT71)</f>
        <v/>
      </c>
      <c r="DU71" s="227" t="str">
        <f>IF([2]数据总览!DU71="","",[2]数据总览!DU71)</f>
        <v/>
      </c>
      <c r="DV71" s="227" t="str">
        <f>IF([2]数据总览!DV71="","",[2]数据总览!DV71)</f>
        <v/>
      </c>
      <c r="DW71" s="227" t="str">
        <f>IF([2]数据总览!DW71="","",[2]数据总览!DW71)</f>
        <v/>
      </c>
      <c r="DX71" s="227" t="str">
        <f>IF([2]数据总览!DX71="","",[2]数据总览!DX71)</f>
        <v/>
      </c>
      <c r="DY71" s="227" t="str">
        <f>IF([2]数据总览!DY71="","",[2]数据总览!DY71)</f>
        <v/>
      </c>
      <c r="DZ71" s="227" t="str">
        <f>IF([2]数据总览!DZ71="","",[2]数据总览!DZ71)</f>
        <v/>
      </c>
      <c r="EA71" s="227" t="str">
        <f>IF([2]数据总览!EA71="","",[2]数据总览!EA71)</f>
        <v/>
      </c>
      <c r="EB71" s="227" t="str">
        <f>IF([2]数据总览!EB71="","",[2]数据总览!EB71)</f>
        <v/>
      </c>
      <c r="EC71" s="227" t="str">
        <f>IF([2]数据总览!EC71="","",[2]数据总览!EC71)</f>
        <v/>
      </c>
      <c r="ED71" s="227" t="str">
        <f>IF([2]数据总览!ED71="","",[2]数据总览!ED71)</f>
        <v/>
      </c>
      <c r="EE71" s="227" t="str">
        <f>IF([2]数据总览!EE71="","",[2]数据总览!EE71)</f>
        <v/>
      </c>
      <c r="EF71" s="227" t="str">
        <f>IF([2]数据总览!EF71="","",[2]数据总览!EF71)</f>
        <v/>
      </c>
      <c r="EG71" s="227" t="str">
        <f>IF([2]数据总览!EG71="","",[2]数据总览!EG71)</f>
        <v/>
      </c>
      <c r="EH71" s="227" t="str">
        <f>IF([2]数据总览!EH71="","",[2]数据总览!EH71)</f>
        <v/>
      </c>
      <c r="EI71" s="227" t="str">
        <f>IF([2]数据总览!EI71="","",[2]数据总览!EI71)</f>
        <v/>
      </c>
      <c r="EJ71" s="227" t="str">
        <f>IF([2]数据总览!EJ71="","",[2]数据总览!EJ71)</f>
        <v/>
      </c>
      <c r="EK71" s="227" t="str">
        <f>IF([2]数据总览!EK71="","",[2]数据总览!EK71)</f>
        <v/>
      </c>
      <c r="EL71" s="227" t="str">
        <f>IF([2]数据总览!EL71="","",[2]数据总览!EL71)</f>
        <v/>
      </c>
      <c r="EM71" s="227" t="str">
        <f>IF([2]数据总览!EM71="","",[2]数据总览!EM71)</f>
        <v/>
      </c>
      <c r="EN71" s="227" t="str">
        <f>IF([2]数据总览!EN71="","",[2]数据总览!EN71)</f>
        <v/>
      </c>
      <c r="EO71" s="227" t="str">
        <f>IF([2]数据总览!EO71="","",[2]数据总览!EO71)</f>
        <v/>
      </c>
      <c r="EP71" s="227" t="str">
        <f>IF([2]数据总览!EP71="","",[2]数据总览!EP71)</f>
        <v/>
      </c>
      <c r="EQ71" s="227" t="str">
        <f>IF([2]数据总览!EQ71="","",[2]数据总览!EQ71)</f>
        <v/>
      </c>
      <c r="ER71" s="227" t="str">
        <f>IF([2]数据总览!ER71="","",[2]数据总览!ER71)</f>
        <v/>
      </c>
      <c r="ES71" s="227" t="str">
        <f>IF([2]数据总览!ES71="","",[2]数据总览!ES71)</f>
        <v/>
      </c>
      <c r="ET71" s="227" t="str">
        <f>IF([2]数据总览!ET71="","",[2]数据总览!ET71)</f>
        <v/>
      </c>
      <c r="EU71" s="227" t="str">
        <f>IF([2]数据总览!EU71="","",[2]数据总览!EU71)</f>
        <v/>
      </c>
      <c r="EV71" s="227" t="str">
        <f>IF([2]数据总览!EV71="","",[2]数据总览!EV71)</f>
        <v/>
      </c>
      <c r="EW71" s="227" t="str">
        <f>IF([2]数据总览!EW71="","",[2]数据总览!EW71)</f>
        <v/>
      </c>
      <c r="EX71" s="227" t="str">
        <f>IF([2]数据总览!EX71="","",[2]数据总览!EX71)</f>
        <v/>
      </c>
      <c r="EY71" s="227" t="str">
        <f>IF([2]数据总览!EY71="","",[2]数据总览!EY71)</f>
        <v/>
      </c>
      <c r="EZ71" s="227" t="str">
        <f>IF([2]数据总览!EZ71="","",[2]数据总览!EZ71)</f>
        <v/>
      </c>
      <c r="FA71" s="227" t="str">
        <f>IF([2]数据总览!FA71="","",[2]数据总览!FA71)</f>
        <v/>
      </c>
    </row>
    <row r="72" spans="1:157" ht="11.25">
      <c r="A72" s="227" t="str">
        <f>IF([2]数据总览!A72="","",[2]数据总览!A72)</f>
        <v/>
      </c>
      <c r="B72" s="227" t="str">
        <f>IF([2]数据总览!B72="","",[2]数据总览!B72)</f>
        <v/>
      </c>
      <c r="C72" s="227" t="str">
        <f>IF([2]数据总览!C72="","",[2]数据总览!C72)</f>
        <v>13星</v>
      </c>
      <c r="D72" s="227">
        <f>IF([2]数据总览!D72="","",[2]数据总览!D72)</f>
        <v>4.0655719137879048E-2</v>
      </c>
      <c r="E72" s="227">
        <f>IF([2]数据总览!E72="","",[2]数据总览!E72)</f>
        <v>4.0655719137879048E-2</v>
      </c>
      <c r="F72" s="227">
        <f>IF([2]数据总览!F72="","",[2]数据总览!F72)</f>
        <v>0.15057600638748156</v>
      </c>
      <c r="G72" s="227">
        <f>IF([2]数据总览!G72="","",[2]数据总览!G72)</f>
        <v>0.38385431620180055</v>
      </c>
      <c r="H72" s="227">
        <f>IF([2]数据总览!H72="","",[2]数据总览!H72)</f>
        <v>0.48104751797119422</v>
      </c>
      <c r="I72" s="227">
        <f>IF([2]数据总览!I72="","",[2]数据总览!I72)</f>
        <v>0.57824071974058788</v>
      </c>
      <c r="J72" s="227">
        <f>IF([2]数据总览!J72="","",[2]数据总览!J72)</f>
        <v>0.57824071974058788</v>
      </c>
      <c r="K72" s="227">
        <f>IF([2]数据总览!K72="","",[2]数据总览!K72)</f>
        <v>1.3</v>
      </c>
      <c r="L72" s="227" t="str">
        <f>IF([2]数据总览!L72="","",[2]数据总览!L72)</f>
        <v/>
      </c>
      <c r="M72" s="227" t="str">
        <f>IF([2]数据总览!M72="","",[2]数据总览!M72)</f>
        <v/>
      </c>
      <c r="N72" s="227" t="str">
        <f>IF([2]数据总览!N72="","",[2]数据总览!N72)</f>
        <v/>
      </c>
      <c r="O72" s="227" t="str">
        <f>IF([2]数据总览!O72="","",[2]数据总览!O72)</f>
        <v/>
      </c>
      <c r="P72" s="227" t="str">
        <f>IF([2]数据总览!P72="","",[2]数据总览!P72)</f>
        <v>0星</v>
      </c>
      <c r="Q72" s="227" t="str">
        <f>IF([2]数据总览!Q72="","",[2]数据总览!Q72)</f>
        <v/>
      </c>
      <c r="R72" s="227">
        <f>IF([2]数据总览!R72="","",[2]数据总览!R72)</f>
        <v>0.15299371296438199</v>
      </c>
      <c r="S72" s="227">
        <f>IF([2]数据总览!S72="","",[2]数据总览!S72)</f>
        <v>0.18819145512960392</v>
      </c>
      <c r="T72" s="227">
        <f>IF([2]数据总览!T72="","",[2]数据总览!T72)</f>
        <v>0.23791043273768325</v>
      </c>
      <c r="U72" s="227">
        <f>IF([2]数据总览!U72="","",[2]数据总览!U72)</f>
        <v>0.26419190628743799</v>
      </c>
      <c r="V72" s="227" t="str">
        <f>IF([2]数据总览!V72="","",[2]数据总览!V72)</f>
        <v/>
      </c>
      <c r="W72" s="227" t="str">
        <f>IF([2]数据总览!W72="","",[2]数据总览!W72)</f>
        <v/>
      </c>
      <c r="X72" s="227" t="str">
        <f>IF([2]数据总览!X72="","",[2]数据总览!X72)</f>
        <v/>
      </c>
      <c r="Y72" s="227" t="str">
        <f>IF([2]数据总览!Y72="","",[2]数据总览!Y72)</f>
        <v/>
      </c>
      <c r="Z72" s="227" t="str">
        <f>IF([2]数据总览!Z72="","",[2]数据总览!Z72)</f>
        <v/>
      </c>
      <c r="AA72" s="227">
        <f>IF([2]数据总览!AA72="","",[2]数据总览!AA72)</f>
        <v>67</v>
      </c>
      <c r="AB72" s="227">
        <f>IF([2]数据总览!AB72="","",[2]数据总览!AB72)</f>
        <v>0</v>
      </c>
      <c r="AC72" s="227">
        <f>IF([2]数据总览!AC72="","",[2]数据总览!AC72)</f>
        <v>0.18458406606598343</v>
      </c>
      <c r="AD72" s="227">
        <f>IF([2]数据总览!AD72="","",[2]数据总览!AD72)</f>
        <v>0.19394969518686633</v>
      </c>
      <c r="AE72" s="227">
        <f>IF([2]数据总览!AE72="","",[2]数据总览!AE72)</f>
        <v>5.3707568549839199E-2</v>
      </c>
      <c r="AF72" s="227">
        <f>IF([2]数据总览!AF72="","",[2]数据总览!AF72)</f>
        <v>5.6974949723372199E-2</v>
      </c>
      <c r="AG72" s="227">
        <f>IF([2]数据总览!AG72="","",[2]数据总览!AG72)</f>
        <v>1.5018924022833268E-2</v>
      </c>
      <c r="AH72" s="227">
        <f>IF([2]数据总览!AH72="","",[2]数据总览!AH72)</f>
        <v>0.21568200590435388</v>
      </c>
      <c r="AI72" s="227">
        <f>IF([2]数据总览!AI72="","",[2]数据总览!AI72)</f>
        <v>0.21568200590435388</v>
      </c>
      <c r="AJ72" s="227" t="str">
        <f>IF([2]数据总览!AJ72="","",[2]数据总览!AJ72)</f>
        <v/>
      </c>
      <c r="AK72" s="227" t="str">
        <f>IF([2]数据总览!AK72="","",[2]数据总览!AK72)</f>
        <v/>
      </c>
      <c r="AL72" s="227" t="str">
        <f>IF([2]数据总览!AL72="","",[2]数据总览!AL72)</f>
        <v/>
      </c>
      <c r="AM72" s="227">
        <f>IF([2]数据总览!AM72="","",[2]数据总览!AM72)</f>
        <v>0</v>
      </c>
      <c r="AN72" s="227">
        <f>IF([2]数据总览!AN72="","",[2]数据总览!AN72)</f>
        <v>0.5</v>
      </c>
      <c r="AO72" s="227">
        <f>IF([2]数据总览!AO72="","",[2]数据总览!AO72)</f>
        <v>0.5</v>
      </c>
      <c r="AP72" s="227">
        <f>IF([2]数据总览!AP72="","",[2]数据总览!AP72)</f>
        <v>0.5</v>
      </c>
      <c r="AQ72" s="227">
        <f>IF([2]数据总览!AQ72="","",[2]数据总览!AQ72)</f>
        <v>0</v>
      </c>
      <c r="AR72" s="227">
        <f>IF([2]数据总览!AR72="","",[2]数据总览!AR72)</f>
        <v>0.5</v>
      </c>
      <c r="AS72" s="227">
        <f>IF([2]数据总览!AS72="","",[2]数据总览!AS72)</f>
        <v>0.5</v>
      </c>
      <c r="AT72" s="227">
        <f>IF([2]数据总览!AT72="","",[2]数据总览!AT72)</f>
        <v>0.5</v>
      </c>
      <c r="AU72" s="227" t="str">
        <f>IF([2]数据总览!AU72="","",[2]数据总览!AU72)</f>
        <v/>
      </c>
      <c r="AV72" s="227">
        <f>IF([2]数据总览!AV72="","",[2]数据总览!AV72)</f>
        <v>0.60667225546381132</v>
      </c>
      <c r="AW72" s="227">
        <f>IF([2]数据总览!AW72="","",[2]数据总览!AW72)</f>
        <v>0.31789289636323664</v>
      </c>
      <c r="AX72" s="227">
        <f>IF([2]数据总览!AX72="","",[2]数据总览!AX72)</f>
        <v>0.2674298431962106</v>
      </c>
      <c r="AY72" s="227">
        <f>IF([2]数据总览!AY72="","",[2]数据总览!AY72)</f>
        <v>0.26711628725401276</v>
      </c>
      <c r="AZ72" s="227">
        <f>IF([2]数据总览!AZ72="","",[2]数据总览!AZ72)</f>
        <v>0.61196106351745794</v>
      </c>
      <c r="BA72" s="227">
        <f>IF([2]数据总览!BA72="","",[2]数据总览!BA72)</f>
        <v>0.3211321679499925</v>
      </c>
      <c r="BB72" s="227">
        <f>IF([2]数据总览!BB72="","",[2]数据总览!BB72)</f>
        <v>0.25501863424172688</v>
      </c>
      <c r="BC72" s="227">
        <f>IF([2]数据总览!BC72="","",[2]数据总览!BC72)</f>
        <v>0.27045244184979006</v>
      </c>
      <c r="BD72" s="227" t="str">
        <f>IF([2]数据总览!BD72="","",[2]数据总览!BD72)</f>
        <v/>
      </c>
      <c r="BE72" s="227">
        <f>IF([2]数据总览!BE72="","",[2]数据总览!BE72)</f>
        <v>1.8069129614501138</v>
      </c>
      <c r="BF72" s="227">
        <f>IF([2]数据总览!BF72="","",[2]数据总览!BF72)</f>
        <v>0.879602088942951</v>
      </c>
      <c r="BG72" s="227">
        <f>IF([2]数据总览!BG72="","",[2]数据总览!BG72)</f>
        <v>0.89722811321450824</v>
      </c>
      <c r="BH72" s="227">
        <f>IF([2]数据总览!BH72="","",[2]数据总览!BH72)</f>
        <v>0.89687858235041562</v>
      </c>
      <c r="BI72" s="227">
        <f>IF([2]数据总览!BI72="","",[2]数据总览!BI72)</f>
        <v>0.81276140733502766</v>
      </c>
      <c r="BJ72" s="227">
        <f>IF([2]数据总览!BJ72="","",[2]数据总览!BJ72)</f>
        <v>0.87871276773615647</v>
      </c>
      <c r="BK72" s="227">
        <f>IF([2]数据总览!BK72="","",[2]数据总览!BK72)</f>
        <v>0.9013602148913713</v>
      </c>
      <c r="BL72" s="227">
        <f>IF([2]数据总览!BL72="","",[2]数据总览!BL72)</f>
        <v>0.89584439023398732</v>
      </c>
      <c r="BM72" s="227" t="str">
        <f>IF([2]数据总览!BM72="","",[2]数据总览!BM72)</f>
        <v/>
      </c>
      <c r="BN72" s="227">
        <f>IF([2]数据总览!BN72="","",[2]数据总览!BN72)</f>
        <v>240</v>
      </c>
      <c r="BO72" s="227">
        <f>IF([2]数据总览!BO72="","",[2]数据总览!BO72)</f>
        <v>195.69982414416395</v>
      </c>
      <c r="BP72" s="227">
        <f>IF([2]数据总览!BP72="","",[2]数据总览!BP72)</f>
        <v>193.45207315515208</v>
      </c>
      <c r="BQ72" s="227">
        <f>IF([2]数据总览!BQ72="","",[2]数据总览!BQ72)</f>
        <v>227.11018354803861</v>
      </c>
      <c r="BR72" s="227" t="str">
        <f>IF([2]数据总览!BR72="","",[2]数据总览!BR72)</f>
        <v/>
      </c>
      <c r="BS72" s="227">
        <f>IF([2]数据总览!BS72="","",[2]数据总览!BS72)</f>
        <v>2.8102651184815044</v>
      </c>
      <c r="BT72" s="227">
        <f>IF([2]数据总览!BT72="","",[2]数据总览!BT72)</f>
        <v>1.4654861888945281</v>
      </c>
      <c r="BU72" s="227">
        <f>IF([2]数据总览!BU72="","",[2]数据总览!BU72)</f>
        <v>0.91802114648619282</v>
      </c>
      <c r="BV72" s="227">
        <f>IF([2]数据总览!BV72="","",[2]数据总览!BV72)</f>
        <v>1.1917536676903604</v>
      </c>
      <c r="BW72" s="227" t="str">
        <f>IF([2]数据总览!BW72="","",[2]数据总览!BW72)</f>
        <v/>
      </c>
      <c r="BX72" s="227" t="str">
        <f>IF([2]数据总览!BX72="","",[2]数据总览!BX72)</f>
        <v/>
      </c>
      <c r="BY72" s="227" t="str">
        <f>IF([2]数据总览!BY72="","",[2]数据总览!BY72)</f>
        <v/>
      </c>
      <c r="BZ72" s="227" t="str">
        <f>IF([2]数据总览!BZ72="","",[2]数据总览!BZ72)</f>
        <v/>
      </c>
      <c r="CA72" s="227" t="str">
        <f>IF([2]数据总览!CA72="","",[2]数据总览!CA72)</f>
        <v/>
      </c>
      <c r="CB72" s="227" t="str">
        <f>IF([2]数据总览!CB72="","",[2]数据总览!CB72)</f>
        <v/>
      </c>
      <c r="CC72" s="227" t="str">
        <f>IF([2]数据总览!CC72="","",[2]数据总览!CC72)</f>
        <v/>
      </c>
      <c r="CD72" s="227" t="str">
        <f>IF([2]数据总览!CD72="","",[2]数据总览!CD72)</f>
        <v/>
      </c>
      <c r="CE72" s="227" t="str">
        <f>IF([2]数据总览!CE72="","",[2]数据总览!CE72)</f>
        <v/>
      </c>
      <c r="CF72" s="227" t="str">
        <f>IF([2]数据总览!CF72="","",[2]数据总览!CF72)</f>
        <v/>
      </c>
      <c r="CG72" s="227" t="str">
        <f>IF([2]数据总览!CG72="","",[2]数据总览!CG72)</f>
        <v/>
      </c>
      <c r="CH72" s="227" t="str">
        <f>IF([2]数据总览!CH72="","",[2]数据总览!CH72)</f>
        <v/>
      </c>
      <c r="CI72" s="227" t="str">
        <f>IF([2]数据总览!CI72="","",[2]数据总览!CI72)</f>
        <v/>
      </c>
      <c r="CJ72" s="227" t="str">
        <f>IF([2]数据总览!CJ72="","",[2]数据总览!CJ72)</f>
        <v/>
      </c>
      <c r="CK72" s="227" t="str">
        <f>IF([2]数据总览!CK72="","",[2]数据总览!CK72)</f>
        <v/>
      </c>
      <c r="CL72" s="227" t="str">
        <f>IF([2]数据总览!CL72="","",[2]数据总览!CL72)</f>
        <v/>
      </c>
      <c r="CM72" s="227" t="str">
        <f>IF([2]数据总览!CM72="","",[2]数据总览!CM72)</f>
        <v/>
      </c>
      <c r="CN72" s="227" t="str">
        <f>IF([2]数据总览!CN72="","",[2]数据总览!CN72)</f>
        <v/>
      </c>
      <c r="CO72" s="227" t="str">
        <f>IF([2]数据总览!CO72="","",[2]数据总览!CO72)</f>
        <v/>
      </c>
      <c r="CP72" s="227" t="str">
        <f>IF([2]数据总览!CP72="","",[2]数据总览!CP72)</f>
        <v/>
      </c>
      <c r="CQ72" s="227" t="str">
        <f>IF([2]数据总览!CQ72="","",[2]数据总览!CQ72)</f>
        <v/>
      </c>
      <c r="CR72" s="227" t="str">
        <f>IF([2]数据总览!CR72="","",[2]数据总览!CR72)</f>
        <v/>
      </c>
      <c r="CS72" s="227" t="str">
        <f>IF([2]数据总览!CS72="","",[2]数据总览!CS72)</f>
        <v/>
      </c>
      <c r="CT72" s="227" t="str">
        <f>IF([2]数据总览!CT72="","",[2]数据总览!CT72)</f>
        <v/>
      </c>
      <c r="CU72" s="227" t="str">
        <f>IF([2]数据总览!CU72="","",[2]数据总览!CU72)</f>
        <v/>
      </c>
      <c r="CV72" s="227" t="str">
        <f>IF([2]数据总览!CV72="","",[2]数据总览!CV72)</f>
        <v/>
      </c>
      <c r="CW72" s="227" t="str">
        <f>IF([2]数据总览!CW72="","",[2]数据总览!CW72)</f>
        <v/>
      </c>
      <c r="CX72" s="227" t="str">
        <f>IF([2]数据总览!CX72="","",[2]数据总览!CX72)</f>
        <v/>
      </c>
      <c r="CY72" s="227" t="str">
        <f>IF([2]数据总览!CY72="","",[2]数据总览!CY72)</f>
        <v/>
      </c>
      <c r="CZ72" s="227" t="str">
        <f>IF([2]数据总览!CZ72="","",[2]数据总览!CZ72)</f>
        <v/>
      </c>
      <c r="DA72" s="227" t="str">
        <f>IF([2]数据总览!DA72="","",[2]数据总览!DA72)</f>
        <v/>
      </c>
      <c r="DB72" s="227" t="str">
        <f>IF([2]数据总览!DB72="","",[2]数据总览!DB72)</f>
        <v/>
      </c>
      <c r="DC72" s="227" t="str">
        <f>IF([2]数据总览!DC72="","",[2]数据总览!DC72)</f>
        <v/>
      </c>
      <c r="DD72" s="227" t="str">
        <f>IF([2]数据总览!DD72="","",[2]数据总览!DD72)</f>
        <v/>
      </c>
      <c r="DE72" s="227" t="str">
        <f>IF([2]数据总览!DE72="","",[2]数据总览!DE72)</f>
        <v/>
      </c>
      <c r="DF72" s="227" t="str">
        <f>IF([2]数据总览!DF72="","",[2]数据总览!DF72)</f>
        <v/>
      </c>
      <c r="DG72" s="227" t="str">
        <f>IF([2]数据总览!DG72="","",[2]数据总览!DG72)</f>
        <v/>
      </c>
      <c r="DH72" s="227" t="str">
        <f>IF([2]数据总览!DH72="","",[2]数据总览!DH72)</f>
        <v/>
      </c>
      <c r="DI72" s="227" t="str">
        <f>IF([2]数据总览!DI72="","",[2]数据总览!DI72)</f>
        <v/>
      </c>
      <c r="DJ72" s="227" t="str">
        <f>IF([2]数据总览!DJ72="","",[2]数据总览!DJ72)</f>
        <v/>
      </c>
      <c r="DK72" s="227" t="str">
        <f>IF([2]数据总览!DK72="","",[2]数据总览!DK72)</f>
        <v/>
      </c>
      <c r="DL72" s="227" t="str">
        <f>IF([2]数据总览!DL72="","",[2]数据总览!DL72)</f>
        <v/>
      </c>
      <c r="DM72" s="227" t="str">
        <f>IF([2]数据总览!DM72="","",[2]数据总览!DM72)</f>
        <v/>
      </c>
      <c r="DN72" s="227" t="str">
        <f>IF([2]数据总览!DN72="","",[2]数据总览!DN72)</f>
        <v/>
      </c>
      <c r="DO72" s="227" t="str">
        <f>IF([2]数据总览!DO72="","",[2]数据总览!DO72)</f>
        <v/>
      </c>
      <c r="DP72" s="227" t="str">
        <f>IF([2]数据总览!DP72="","",[2]数据总览!DP72)</f>
        <v/>
      </c>
      <c r="DQ72" s="227" t="str">
        <f>IF([2]数据总览!DQ72="","",[2]数据总览!DQ72)</f>
        <v/>
      </c>
      <c r="DR72" s="227" t="str">
        <f>IF([2]数据总览!DR72="","",[2]数据总览!DR72)</f>
        <v/>
      </c>
      <c r="DS72" s="227" t="str">
        <f>IF([2]数据总览!DS72="","",[2]数据总览!DS72)</f>
        <v/>
      </c>
      <c r="DT72" s="227" t="str">
        <f>IF([2]数据总览!DT72="","",[2]数据总览!DT72)</f>
        <v/>
      </c>
      <c r="DU72" s="227" t="str">
        <f>IF([2]数据总览!DU72="","",[2]数据总览!DU72)</f>
        <v/>
      </c>
      <c r="DV72" s="227" t="str">
        <f>IF([2]数据总览!DV72="","",[2]数据总览!DV72)</f>
        <v/>
      </c>
      <c r="DW72" s="227" t="str">
        <f>IF([2]数据总览!DW72="","",[2]数据总览!DW72)</f>
        <v/>
      </c>
      <c r="DX72" s="227" t="str">
        <f>IF([2]数据总览!DX72="","",[2]数据总览!DX72)</f>
        <v/>
      </c>
      <c r="DY72" s="227" t="str">
        <f>IF([2]数据总览!DY72="","",[2]数据总览!DY72)</f>
        <v/>
      </c>
      <c r="DZ72" s="227" t="str">
        <f>IF([2]数据总览!DZ72="","",[2]数据总览!DZ72)</f>
        <v/>
      </c>
      <c r="EA72" s="227" t="str">
        <f>IF([2]数据总览!EA72="","",[2]数据总览!EA72)</f>
        <v/>
      </c>
      <c r="EB72" s="227" t="str">
        <f>IF([2]数据总览!EB72="","",[2]数据总览!EB72)</f>
        <v/>
      </c>
      <c r="EC72" s="227" t="str">
        <f>IF([2]数据总览!EC72="","",[2]数据总览!EC72)</f>
        <v/>
      </c>
      <c r="ED72" s="227" t="str">
        <f>IF([2]数据总览!ED72="","",[2]数据总览!ED72)</f>
        <v/>
      </c>
      <c r="EE72" s="227" t="str">
        <f>IF([2]数据总览!EE72="","",[2]数据总览!EE72)</f>
        <v/>
      </c>
      <c r="EF72" s="227" t="str">
        <f>IF([2]数据总览!EF72="","",[2]数据总览!EF72)</f>
        <v/>
      </c>
      <c r="EG72" s="227" t="str">
        <f>IF([2]数据总览!EG72="","",[2]数据总览!EG72)</f>
        <v/>
      </c>
      <c r="EH72" s="227" t="str">
        <f>IF([2]数据总览!EH72="","",[2]数据总览!EH72)</f>
        <v/>
      </c>
      <c r="EI72" s="227" t="str">
        <f>IF([2]数据总览!EI72="","",[2]数据总览!EI72)</f>
        <v/>
      </c>
      <c r="EJ72" s="227" t="str">
        <f>IF([2]数据总览!EJ72="","",[2]数据总览!EJ72)</f>
        <v/>
      </c>
      <c r="EK72" s="227" t="str">
        <f>IF([2]数据总览!EK72="","",[2]数据总览!EK72)</f>
        <v/>
      </c>
      <c r="EL72" s="227" t="str">
        <f>IF([2]数据总览!EL72="","",[2]数据总览!EL72)</f>
        <v/>
      </c>
      <c r="EM72" s="227" t="str">
        <f>IF([2]数据总览!EM72="","",[2]数据总览!EM72)</f>
        <v/>
      </c>
      <c r="EN72" s="227" t="str">
        <f>IF([2]数据总览!EN72="","",[2]数据总览!EN72)</f>
        <v/>
      </c>
      <c r="EO72" s="227" t="str">
        <f>IF([2]数据总览!EO72="","",[2]数据总览!EO72)</f>
        <v/>
      </c>
      <c r="EP72" s="227" t="str">
        <f>IF([2]数据总览!EP72="","",[2]数据总览!EP72)</f>
        <v/>
      </c>
      <c r="EQ72" s="227" t="str">
        <f>IF([2]数据总览!EQ72="","",[2]数据总览!EQ72)</f>
        <v/>
      </c>
      <c r="ER72" s="227" t="str">
        <f>IF([2]数据总览!ER72="","",[2]数据总览!ER72)</f>
        <v/>
      </c>
      <c r="ES72" s="227" t="str">
        <f>IF([2]数据总览!ES72="","",[2]数据总览!ES72)</f>
        <v/>
      </c>
      <c r="ET72" s="227" t="str">
        <f>IF([2]数据总览!ET72="","",[2]数据总览!ET72)</f>
        <v/>
      </c>
      <c r="EU72" s="227" t="str">
        <f>IF([2]数据总览!EU72="","",[2]数据总览!EU72)</f>
        <v/>
      </c>
      <c r="EV72" s="227" t="str">
        <f>IF([2]数据总览!EV72="","",[2]数据总览!EV72)</f>
        <v/>
      </c>
      <c r="EW72" s="227" t="str">
        <f>IF([2]数据总览!EW72="","",[2]数据总览!EW72)</f>
        <v/>
      </c>
      <c r="EX72" s="227" t="str">
        <f>IF([2]数据总览!EX72="","",[2]数据总览!EX72)</f>
        <v/>
      </c>
      <c r="EY72" s="227" t="str">
        <f>IF([2]数据总览!EY72="","",[2]数据总览!EY72)</f>
        <v/>
      </c>
      <c r="EZ72" s="227" t="str">
        <f>IF([2]数据总览!EZ72="","",[2]数据总览!EZ72)</f>
        <v/>
      </c>
      <c r="FA72" s="227" t="str">
        <f>IF([2]数据总览!FA72="","",[2]数据总览!FA72)</f>
        <v/>
      </c>
    </row>
    <row r="73" spans="1:157" ht="11.25">
      <c r="A73" s="227" t="str">
        <f>IF([2]数据总览!A73="","",[2]数据总览!A73)</f>
        <v/>
      </c>
      <c r="B73" s="227" t="str">
        <f>IF([2]数据总览!B73="","",[2]数据总览!B73)</f>
        <v/>
      </c>
      <c r="C73" s="227" t="str">
        <f>IF([2]数据总览!C73="","",[2]数据总览!C73)</f>
        <v>14星</v>
      </c>
      <c r="D73" s="227">
        <f>IF([2]数据总览!D73="","",[2]数据总览!D73)</f>
        <v>4.0655719137879048E-2</v>
      </c>
      <c r="E73" s="227">
        <f>IF([2]数据总览!E73="","",[2]数据总览!E73)</f>
        <v>4.0655719137879048E-2</v>
      </c>
      <c r="F73" s="227">
        <f>IF([2]数据总览!F73="","",[2]数据总览!F73)</f>
        <v>0.15057600638748156</v>
      </c>
      <c r="G73" s="227">
        <f>IF([2]数据总览!G73="","",[2]数据总览!G73)</f>
        <v>0.38385431620180055</v>
      </c>
      <c r="H73" s="227">
        <f>IF([2]数据总览!H73="","",[2]数据总览!H73)</f>
        <v>0.48104751797119422</v>
      </c>
      <c r="I73" s="227">
        <f>IF([2]数据总览!I73="","",[2]数据总览!I73)</f>
        <v>0.57824071974058788</v>
      </c>
      <c r="J73" s="227">
        <f>IF([2]数据总览!J73="","",[2]数据总览!J73)</f>
        <v>0.57824071974058788</v>
      </c>
      <c r="K73" s="227">
        <f>IF([2]数据总览!K73="","",[2]数据总览!K73)</f>
        <v>1.36</v>
      </c>
      <c r="L73" s="227" t="str">
        <f>IF([2]数据总览!L73="","",[2]数据总览!L73)</f>
        <v/>
      </c>
      <c r="M73" s="227" t="str">
        <f>IF([2]数据总览!M73="","",[2]数据总览!M73)</f>
        <v/>
      </c>
      <c r="N73" s="227" t="str">
        <f>IF([2]数据总览!N73="","",[2]数据总览!N73)</f>
        <v/>
      </c>
      <c r="O73" s="227" t="str">
        <f>IF([2]数据总览!O73="","",[2]数据总览!O73)</f>
        <v/>
      </c>
      <c r="P73" s="227" t="str">
        <f>IF([2]数据总览!P73="","",[2]数据总览!P73)</f>
        <v>1星</v>
      </c>
      <c r="Q73" s="227" t="str">
        <f>IF([2]数据总览!Q73="","",[2]数据总览!Q73)</f>
        <v/>
      </c>
      <c r="R73" s="227">
        <f>IF([2]数据总览!R73="","",[2]数据总览!R73)</f>
        <v>0.28592248678174348</v>
      </c>
      <c r="S73" s="227">
        <f>IF([2]数据总览!S73="","",[2]数据总览!S73)</f>
        <v>0.32603499928501217</v>
      </c>
      <c r="T73" s="227">
        <f>IF([2]数据总览!T73="","",[2]数据总览!T73)</f>
        <v>0.37164278975784926</v>
      </c>
      <c r="U73" s="227">
        <f>IF([2]数据总览!U73="","",[2]数据总览!U73)</f>
        <v>0.38585231807747017</v>
      </c>
      <c r="V73" s="227" t="str">
        <f>IF([2]数据总览!V73="","",[2]数据总览!V73)</f>
        <v/>
      </c>
      <c r="W73" s="227" t="str">
        <f>IF([2]数据总览!W73="","",[2]数据总览!W73)</f>
        <v/>
      </c>
      <c r="X73" s="227" t="str">
        <f>IF([2]数据总览!X73="","",[2]数据总览!X73)</f>
        <v/>
      </c>
      <c r="Y73" s="227" t="str">
        <f>IF([2]数据总览!Y73="","",[2]数据总览!Y73)</f>
        <v/>
      </c>
      <c r="Z73" s="227" t="str">
        <f>IF([2]数据总览!Z73="","",[2]数据总览!Z73)</f>
        <v/>
      </c>
      <c r="AA73" s="227">
        <f>IF([2]数据总览!AA73="","",[2]数据总览!AA73)</f>
        <v>68</v>
      </c>
      <c r="AB73" s="227">
        <f>IF([2]数据总览!AB73="","",[2]数据总览!AB73)</f>
        <v>0</v>
      </c>
      <c r="AC73" s="227">
        <f>IF([2]数据总览!AC73="","",[2]数据总览!AC73)</f>
        <v>0.18295852210459457</v>
      </c>
      <c r="AD73" s="227">
        <f>IF([2]数据总览!AD73="","",[2]数据总览!AD73)</f>
        <v>0.18400985643226708</v>
      </c>
      <c r="AE73" s="227">
        <f>IF([2]数据总览!AE73="","",[2]数据总览!AE73)</f>
        <v>4.9583357192562544E-2</v>
      </c>
      <c r="AF73" s="227">
        <f>IF([2]数据总览!AF73="","",[2]数据总览!AF73)</f>
        <v>5.5299488859478559E-2</v>
      </c>
      <c r="AG73" s="227">
        <f>IF([2]数据总览!AG73="","",[2]数据总览!AG73)</f>
        <v>1.5018924022833268E-2</v>
      </c>
      <c r="AH73" s="227">
        <f>IF([2]数据总览!AH73="","",[2]数据总览!AH73)</f>
        <v>0.20636340707191703</v>
      </c>
      <c r="AI73" s="227">
        <f>IF([2]数据总览!AI73="","",[2]数据总览!AI73)</f>
        <v>0.20636340707191703</v>
      </c>
      <c r="AJ73" s="227" t="str">
        <f>IF([2]数据总览!AJ73="","",[2]数据总览!AJ73)</f>
        <v/>
      </c>
      <c r="AK73" s="227" t="str">
        <f>IF([2]数据总览!AK73="","",[2]数据总览!AK73)</f>
        <v/>
      </c>
      <c r="AL73" s="227" t="str">
        <f>IF([2]数据总览!AL73="","",[2]数据总览!AL73)</f>
        <v/>
      </c>
      <c r="AM73" s="227">
        <f>IF([2]数据总览!AM73="","",[2]数据总览!AM73)</f>
        <v>0</v>
      </c>
      <c r="AN73" s="227">
        <f>IF([2]数据总览!AN73="","",[2]数据总览!AN73)</f>
        <v>0.5</v>
      </c>
      <c r="AO73" s="227">
        <f>IF([2]数据总览!AO73="","",[2]数据总览!AO73)</f>
        <v>0.5</v>
      </c>
      <c r="AP73" s="227">
        <f>IF([2]数据总览!AP73="","",[2]数据总览!AP73)</f>
        <v>0.5</v>
      </c>
      <c r="AQ73" s="227">
        <f>IF([2]数据总览!AQ73="","",[2]数据总览!AQ73)</f>
        <v>0</v>
      </c>
      <c r="AR73" s="227">
        <f>IF([2]数据总览!AR73="","",[2]数据总览!AR73)</f>
        <v>0.5</v>
      </c>
      <c r="AS73" s="227">
        <f>IF([2]数据总览!AS73="","",[2]数据总览!AS73)</f>
        <v>0.5</v>
      </c>
      <c r="AT73" s="227">
        <f>IF([2]数据总览!AT73="","",[2]数据总览!AT73)</f>
        <v>0.5</v>
      </c>
      <c r="AU73" s="227" t="str">
        <f>IF([2]数据总览!AU73="","",[2]数据总览!AU73)</f>
        <v/>
      </c>
      <c r="AV73" s="227">
        <f>IF([2]数据总览!AV73="","",[2]数据总览!AV73)</f>
        <v>0.60667225546381132</v>
      </c>
      <c r="AW73" s="227">
        <f>IF([2]数据总览!AW73="","",[2]数据总览!AW73)</f>
        <v>0.31596173483800538</v>
      </c>
      <c r="AX73" s="227">
        <f>IF([2]数据总览!AX73="","",[2]数据总览!AX73)</f>
        <v>0.26416903930895153</v>
      </c>
      <c r="AY73" s="227">
        <f>IF([2]数据总览!AY73="","",[2]数据总览!AY73)</f>
        <v>0.26481580686794154</v>
      </c>
      <c r="AZ73" s="227">
        <f>IF([2]数据总览!AZ73="","",[2]数据总览!AZ73)</f>
        <v>0.61196106351745794</v>
      </c>
      <c r="BA73" s="227">
        <f>IF([2]数据总览!BA73="","",[2]数据总览!BA73)</f>
        <v>0.31922069573878015</v>
      </c>
      <c r="BB73" s="227">
        <f>IF([2]数据总览!BB73="","",[2]数据总览!BB73)</f>
        <v>0.25165047330097973</v>
      </c>
      <c r="BC73" s="227">
        <f>IF([2]数据总览!BC73="","",[2]数据总览!BC73)</f>
        <v>0.26817329357657632</v>
      </c>
      <c r="BD73" s="227" t="str">
        <f>IF([2]数据总览!BD73="","",[2]数据总览!BD73)</f>
        <v/>
      </c>
      <c r="BE73" s="227">
        <f>IF([2]数据总览!BE73="","",[2]数据总览!BE73)</f>
        <v>1.8299676174915458</v>
      </c>
      <c r="BF73" s="227">
        <f>IF([2]数据总览!BF73="","",[2]数据总览!BF73)</f>
        <v>0.88659605311646994</v>
      </c>
      <c r="BG73" s="227">
        <f>IF([2]数据总览!BG73="","",[2]数据总览!BG73)</f>
        <v>0.90350090771131208</v>
      </c>
      <c r="BH73" s="227">
        <f>IF([2]数据总览!BH73="","",[2]数据总览!BH73)</f>
        <v>0.90295493616386635</v>
      </c>
      <c r="BI73" s="227">
        <f>IF([2]数据总览!BI73="","",[2]数据总览!BI73)</f>
        <v>0.8231635513719705</v>
      </c>
      <c r="BJ73" s="227">
        <f>IF([2]数据总览!BJ73="","",[2]数据总览!BJ73)</f>
        <v>0.88575175828084607</v>
      </c>
      <c r="BK73" s="227">
        <f>IF([2]数据总览!BK73="","",[2]数据总览!BK73)</f>
        <v>0.90743122477508553</v>
      </c>
      <c r="BL73" s="227">
        <f>IF([2]数据总览!BL73="","",[2]数据总览!BL73)</f>
        <v>0.90197357848334425</v>
      </c>
      <c r="BM73" s="227" t="str">
        <f>IF([2]数据总览!BM73="","",[2]数据总览!BM73)</f>
        <v/>
      </c>
      <c r="BN73" s="227">
        <f>IF([2]数据总览!BN73="","",[2]数据总览!BN73)</f>
        <v>240</v>
      </c>
      <c r="BO73" s="227">
        <f>IF([2]数据总览!BO73="","",[2]数据总览!BO73)</f>
        <v>196.0899546948973</v>
      </c>
      <c r="BP73" s="227">
        <f>IF([2]数据总览!BP73="","",[2]数据总览!BP73)</f>
        <v>195.8376344562559</v>
      </c>
      <c r="BQ73" s="227">
        <f>IF([2]数据总览!BQ73="","",[2]数据总览!BQ73)</f>
        <v>228.09999427378497</v>
      </c>
      <c r="BR73" s="227" t="str">
        <f>IF([2]数据总览!BR73="","",[2]数据总览!BR73)</f>
        <v/>
      </c>
      <c r="BS73" s="227">
        <f>IF([2]数据总览!BS73="","",[2]数据总览!BS73)</f>
        <v>2.7944189145070335</v>
      </c>
      <c r="BT73" s="227">
        <f>IF([2]数据总览!BT73="","",[2]数据总览!BT73)</f>
        <v>1.4545038473855216</v>
      </c>
      <c r="BU73" s="227">
        <f>IF([2]数据总览!BU73="","",[2]数据总览!BU73)</f>
        <v>0.90413929071896848</v>
      </c>
      <c r="BV73" s="227">
        <f>IF([2]数据总览!BV73="","",[2]数据总览!BV73)</f>
        <v>1.1793215690522452</v>
      </c>
      <c r="BW73" s="227" t="str">
        <f>IF([2]数据总览!BW73="","",[2]数据总览!BW73)</f>
        <v/>
      </c>
      <c r="BX73" s="227" t="str">
        <f>IF([2]数据总览!BX73="","",[2]数据总览!BX73)</f>
        <v/>
      </c>
      <c r="BY73" s="227" t="str">
        <f>IF([2]数据总览!BY73="","",[2]数据总览!BY73)</f>
        <v/>
      </c>
      <c r="BZ73" s="227" t="str">
        <f>IF([2]数据总览!BZ73="","",[2]数据总览!BZ73)</f>
        <v/>
      </c>
      <c r="CA73" s="227" t="str">
        <f>IF([2]数据总览!CA73="","",[2]数据总览!CA73)</f>
        <v/>
      </c>
      <c r="CB73" s="227" t="str">
        <f>IF([2]数据总览!CB73="","",[2]数据总览!CB73)</f>
        <v/>
      </c>
      <c r="CC73" s="227" t="str">
        <f>IF([2]数据总览!CC73="","",[2]数据总览!CC73)</f>
        <v/>
      </c>
      <c r="CD73" s="227" t="str">
        <f>IF([2]数据总览!CD73="","",[2]数据总览!CD73)</f>
        <v/>
      </c>
      <c r="CE73" s="227" t="str">
        <f>IF([2]数据总览!CE73="","",[2]数据总览!CE73)</f>
        <v/>
      </c>
      <c r="CF73" s="227" t="str">
        <f>IF([2]数据总览!CF73="","",[2]数据总览!CF73)</f>
        <v/>
      </c>
      <c r="CG73" s="227" t="str">
        <f>IF([2]数据总览!CG73="","",[2]数据总览!CG73)</f>
        <v/>
      </c>
      <c r="CH73" s="227" t="str">
        <f>IF([2]数据总览!CH73="","",[2]数据总览!CH73)</f>
        <v/>
      </c>
      <c r="CI73" s="227" t="str">
        <f>IF([2]数据总览!CI73="","",[2]数据总览!CI73)</f>
        <v/>
      </c>
      <c r="CJ73" s="227" t="str">
        <f>IF([2]数据总览!CJ73="","",[2]数据总览!CJ73)</f>
        <v/>
      </c>
      <c r="CK73" s="227" t="str">
        <f>IF([2]数据总览!CK73="","",[2]数据总览!CK73)</f>
        <v/>
      </c>
      <c r="CL73" s="227" t="str">
        <f>IF([2]数据总览!CL73="","",[2]数据总览!CL73)</f>
        <v/>
      </c>
      <c r="CM73" s="227" t="str">
        <f>IF([2]数据总览!CM73="","",[2]数据总览!CM73)</f>
        <v/>
      </c>
      <c r="CN73" s="227" t="str">
        <f>IF([2]数据总览!CN73="","",[2]数据总览!CN73)</f>
        <v/>
      </c>
      <c r="CO73" s="227" t="str">
        <f>IF([2]数据总览!CO73="","",[2]数据总览!CO73)</f>
        <v/>
      </c>
      <c r="CP73" s="227" t="str">
        <f>IF([2]数据总览!CP73="","",[2]数据总览!CP73)</f>
        <v/>
      </c>
      <c r="CQ73" s="227" t="str">
        <f>IF([2]数据总览!CQ73="","",[2]数据总览!CQ73)</f>
        <v/>
      </c>
      <c r="CR73" s="227" t="str">
        <f>IF([2]数据总览!CR73="","",[2]数据总览!CR73)</f>
        <v/>
      </c>
      <c r="CS73" s="227" t="str">
        <f>IF([2]数据总览!CS73="","",[2]数据总览!CS73)</f>
        <v/>
      </c>
      <c r="CT73" s="227" t="str">
        <f>IF([2]数据总览!CT73="","",[2]数据总览!CT73)</f>
        <v/>
      </c>
      <c r="CU73" s="227" t="str">
        <f>IF([2]数据总览!CU73="","",[2]数据总览!CU73)</f>
        <v/>
      </c>
      <c r="CV73" s="227" t="str">
        <f>IF([2]数据总览!CV73="","",[2]数据总览!CV73)</f>
        <v/>
      </c>
      <c r="CW73" s="227" t="str">
        <f>IF([2]数据总览!CW73="","",[2]数据总览!CW73)</f>
        <v/>
      </c>
      <c r="CX73" s="227" t="str">
        <f>IF([2]数据总览!CX73="","",[2]数据总览!CX73)</f>
        <v/>
      </c>
      <c r="CY73" s="227" t="str">
        <f>IF([2]数据总览!CY73="","",[2]数据总览!CY73)</f>
        <v/>
      </c>
      <c r="CZ73" s="227" t="str">
        <f>IF([2]数据总览!CZ73="","",[2]数据总览!CZ73)</f>
        <v/>
      </c>
      <c r="DA73" s="227" t="str">
        <f>IF([2]数据总览!DA73="","",[2]数据总览!DA73)</f>
        <v/>
      </c>
      <c r="DB73" s="227" t="str">
        <f>IF([2]数据总览!DB73="","",[2]数据总览!DB73)</f>
        <v/>
      </c>
      <c r="DC73" s="227" t="str">
        <f>IF([2]数据总览!DC73="","",[2]数据总览!DC73)</f>
        <v/>
      </c>
      <c r="DD73" s="227" t="str">
        <f>IF([2]数据总览!DD73="","",[2]数据总览!DD73)</f>
        <v/>
      </c>
      <c r="DE73" s="227" t="str">
        <f>IF([2]数据总览!DE73="","",[2]数据总览!DE73)</f>
        <v/>
      </c>
      <c r="DF73" s="227" t="str">
        <f>IF([2]数据总览!DF73="","",[2]数据总览!DF73)</f>
        <v/>
      </c>
      <c r="DG73" s="227" t="str">
        <f>IF([2]数据总览!DG73="","",[2]数据总览!DG73)</f>
        <v/>
      </c>
      <c r="DH73" s="227" t="str">
        <f>IF([2]数据总览!DH73="","",[2]数据总览!DH73)</f>
        <v/>
      </c>
      <c r="DI73" s="227" t="str">
        <f>IF([2]数据总览!DI73="","",[2]数据总览!DI73)</f>
        <v/>
      </c>
      <c r="DJ73" s="227" t="str">
        <f>IF([2]数据总览!DJ73="","",[2]数据总览!DJ73)</f>
        <v/>
      </c>
      <c r="DK73" s="227" t="str">
        <f>IF([2]数据总览!DK73="","",[2]数据总览!DK73)</f>
        <v/>
      </c>
      <c r="DL73" s="227" t="str">
        <f>IF([2]数据总览!DL73="","",[2]数据总览!DL73)</f>
        <v/>
      </c>
      <c r="DM73" s="227" t="str">
        <f>IF([2]数据总览!DM73="","",[2]数据总览!DM73)</f>
        <v/>
      </c>
      <c r="DN73" s="227" t="str">
        <f>IF([2]数据总览!DN73="","",[2]数据总览!DN73)</f>
        <v/>
      </c>
      <c r="DO73" s="227" t="str">
        <f>IF([2]数据总览!DO73="","",[2]数据总览!DO73)</f>
        <v/>
      </c>
      <c r="DP73" s="227" t="str">
        <f>IF([2]数据总览!DP73="","",[2]数据总览!DP73)</f>
        <v/>
      </c>
      <c r="DQ73" s="227" t="str">
        <f>IF([2]数据总览!DQ73="","",[2]数据总览!DQ73)</f>
        <v/>
      </c>
      <c r="DR73" s="227" t="str">
        <f>IF([2]数据总览!DR73="","",[2]数据总览!DR73)</f>
        <v/>
      </c>
      <c r="DS73" s="227" t="str">
        <f>IF([2]数据总览!DS73="","",[2]数据总览!DS73)</f>
        <v/>
      </c>
      <c r="DT73" s="227" t="str">
        <f>IF([2]数据总览!DT73="","",[2]数据总览!DT73)</f>
        <v/>
      </c>
      <c r="DU73" s="227" t="str">
        <f>IF([2]数据总览!DU73="","",[2]数据总览!DU73)</f>
        <v/>
      </c>
      <c r="DV73" s="227" t="str">
        <f>IF([2]数据总览!DV73="","",[2]数据总览!DV73)</f>
        <v/>
      </c>
      <c r="DW73" s="227" t="str">
        <f>IF([2]数据总览!DW73="","",[2]数据总览!DW73)</f>
        <v/>
      </c>
      <c r="DX73" s="227" t="str">
        <f>IF([2]数据总览!DX73="","",[2]数据总览!DX73)</f>
        <v/>
      </c>
      <c r="DY73" s="227" t="str">
        <f>IF([2]数据总览!DY73="","",[2]数据总览!DY73)</f>
        <v/>
      </c>
      <c r="DZ73" s="227" t="str">
        <f>IF([2]数据总览!DZ73="","",[2]数据总览!DZ73)</f>
        <v/>
      </c>
      <c r="EA73" s="227" t="str">
        <f>IF([2]数据总览!EA73="","",[2]数据总览!EA73)</f>
        <v/>
      </c>
      <c r="EB73" s="227" t="str">
        <f>IF([2]数据总览!EB73="","",[2]数据总览!EB73)</f>
        <v/>
      </c>
      <c r="EC73" s="227" t="str">
        <f>IF([2]数据总览!EC73="","",[2]数据总览!EC73)</f>
        <v/>
      </c>
      <c r="ED73" s="227" t="str">
        <f>IF([2]数据总览!ED73="","",[2]数据总览!ED73)</f>
        <v/>
      </c>
      <c r="EE73" s="227" t="str">
        <f>IF([2]数据总览!EE73="","",[2]数据总览!EE73)</f>
        <v/>
      </c>
      <c r="EF73" s="227" t="str">
        <f>IF([2]数据总览!EF73="","",[2]数据总览!EF73)</f>
        <v/>
      </c>
      <c r="EG73" s="227" t="str">
        <f>IF([2]数据总览!EG73="","",[2]数据总览!EG73)</f>
        <v/>
      </c>
      <c r="EH73" s="227" t="str">
        <f>IF([2]数据总览!EH73="","",[2]数据总览!EH73)</f>
        <v/>
      </c>
      <c r="EI73" s="227" t="str">
        <f>IF([2]数据总览!EI73="","",[2]数据总览!EI73)</f>
        <v/>
      </c>
      <c r="EJ73" s="227" t="str">
        <f>IF([2]数据总览!EJ73="","",[2]数据总览!EJ73)</f>
        <v/>
      </c>
      <c r="EK73" s="227" t="str">
        <f>IF([2]数据总览!EK73="","",[2]数据总览!EK73)</f>
        <v/>
      </c>
      <c r="EL73" s="227" t="str">
        <f>IF([2]数据总览!EL73="","",[2]数据总览!EL73)</f>
        <v/>
      </c>
      <c r="EM73" s="227" t="str">
        <f>IF([2]数据总览!EM73="","",[2]数据总览!EM73)</f>
        <v/>
      </c>
      <c r="EN73" s="227" t="str">
        <f>IF([2]数据总览!EN73="","",[2]数据总览!EN73)</f>
        <v/>
      </c>
      <c r="EO73" s="227" t="str">
        <f>IF([2]数据总览!EO73="","",[2]数据总览!EO73)</f>
        <v/>
      </c>
      <c r="EP73" s="227" t="str">
        <f>IF([2]数据总览!EP73="","",[2]数据总览!EP73)</f>
        <v/>
      </c>
      <c r="EQ73" s="227" t="str">
        <f>IF([2]数据总览!EQ73="","",[2]数据总览!EQ73)</f>
        <v/>
      </c>
      <c r="ER73" s="227" t="str">
        <f>IF([2]数据总览!ER73="","",[2]数据总览!ER73)</f>
        <v/>
      </c>
      <c r="ES73" s="227" t="str">
        <f>IF([2]数据总览!ES73="","",[2]数据总览!ES73)</f>
        <v/>
      </c>
      <c r="ET73" s="227" t="str">
        <f>IF([2]数据总览!ET73="","",[2]数据总览!ET73)</f>
        <v/>
      </c>
      <c r="EU73" s="227" t="str">
        <f>IF([2]数据总览!EU73="","",[2]数据总览!EU73)</f>
        <v/>
      </c>
      <c r="EV73" s="227" t="str">
        <f>IF([2]数据总览!EV73="","",[2]数据总览!EV73)</f>
        <v/>
      </c>
      <c r="EW73" s="227" t="str">
        <f>IF([2]数据总览!EW73="","",[2]数据总览!EW73)</f>
        <v/>
      </c>
      <c r="EX73" s="227" t="str">
        <f>IF([2]数据总览!EX73="","",[2]数据总览!EX73)</f>
        <v/>
      </c>
      <c r="EY73" s="227" t="str">
        <f>IF([2]数据总览!EY73="","",[2]数据总览!EY73)</f>
        <v/>
      </c>
      <c r="EZ73" s="227" t="str">
        <f>IF([2]数据总览!EZ73="","",[2]数据总览!EZ73)</f>
        <v/>
      </c>
      <c r="FA73" s="227" t="str">
        <f>IF([2]数据总览!FA73="","",[2]数据总览!FA73)</f>
        <v/>
      </c>
    </row>
    <row r="74" spans="1:157" ht="11.25">
      <c r="A74" s="227" t="str">
        <f>IF([2]数据总览!A74="","",[2]数据总览!A74)</f>
        <v/>
      </c>
      <c r="B74" s="227" t="str">
        <f>IF([2]数据总览!B74="","",[2]数据总览!B74)</f>
        <v/>
      </c>
      <c r="C74" s="227" t="str">
        <f>IF([2]数据总览!C74="","",[2]数据总览!C74)</f>
        <v>15星</v>
      </c>
      <c r="D74" s="227">
        <f>IF([2]数据总览!D74="","",[2]数据总览!D74)</f>
        <v>4.0655719137879048E-2</v>
      </c>
      <c r="E74" s="227">
        <f>IF([2]数据总览!E74="","",[2]数据总览!E74)</f>
        <v>4.0655719137879048E-2</v>
      </c>
      <c r="F74" s="227">
        <f>IF([2]数据总览!F74="","",[2]数据总览!F74)</f>
        <v>0.15057600638748156</v>
      </c>
      <c r="G74" s="227">
        <f>IF([2]数据总览!G74="","",[2]数据总览!G74)</f>
        <v>0.38385431620180055</v>
      </c>
      <c r="H74" s="227">
        <f>IF([2]数据总览!H74="","",[2]数据总览!H74)</f>
        <v>0.48104751797119422</v>
      </c>
      <c r="I74" s="227">
        <f>IF([2]数据总览!I74="","",[2]数据总览!I74)</f>
        <v>0.57824071974058788</v>
      </c>
      <c r="J74" s="227">
        <f>IF([2]数据总览!J74="","",[2]数据总览!J74)</f>
        <v>0.57824071974058788</v>
      </c>
      <c r="K74" s="227">
        <f>IF([2]数据总览!K74="","",[2]数据总览!K74)</f>
        <v>1.42</v>
      </c>
      <c r="L74" s="227" t="str">
        <f>IF([2]数据总览!L74="","",[2]数据总览!L74)</f>
        <v/>
      </c>
      <c r="M74" s="227" t="str">
        <f>IF([2]数据总览!M74="","",[2]数据总览!M74)</f>
        <v/>
      </c>
      <c r="N74" s="227" t="str">
        <f>IF([2]数据总览!N74="","",[2]数据总览!N74)</f>
        <v/>
      </c>
      <c r="O74" s="227" t="str">
        <f>IF([2]数据总览!O74="","",[2]数据总览!O74)</f>
        <v/>
      </c>
      <c r="P74" s="227" t="str">
        <f>IF([2]数据总览!P74="","",[2]数据总览!P74)</f>
        <v>2星</v>
      </c>
      <c r="Q74" s="227" t="str">
        <f>IF([2]数据总览!Q74="","",[2]数据总览!Q74)</f>
        <v/>
      </c>
      <c r="R74" s="227">
        <f>IF([2]数据总览!R74="","",[2]数据总览!R74)</f>
        <v>0.41742884162368665</v>
      </c>
      <c r="S74" s="227">
        <f>IF([2]数据总览!S74="","",[2]数据总览!S74)</f>
        <v>0.45368449500835178</v>
      </c>
      <c r="T74" s="227">
        <f>IF([2]数据总览!T74="","",[2]数据总览!T74)</f>
        <v>0.49046221848347943</v>
      </c>
      <c r="U74" s="227">
        <f>IF([2]数据总览!U74="","",[2]数据总览!U74)</f>
        <v>0.50048744509100618</v>
      </c>
      <c r="V74" s="227" t="str">
        <f>IF([2]数据总览!V74="","",[2]数据总览!V74)</f>
        <v/>
      </c>
      <c r="W74" s="227" t="str">
        <f>IF([2]数据总览!W74="","",[2]数据总览!W74)</f>
        <v/>
      </c>
      <c r="X74" s="227" t="str">
        <f>IF([2]数据总览!X74="","",[2]数据总览!X74)</f>
        <v/>
      </c>
      <c r="Y74" s="227" t="str">
        <f>IF([2]数据总览!Y74="","",[2]数据总览!Y74)</f>
        <v/>
      </c>
      <c r="Z74" s="227" t="str">
        <f>IF([2]数据总览!Z74="","",[2]数据总览!Z74)</f>
        <v/>
      </c>
      <c r="AA74" s="227">
        <f>IF([2]数据总览!AA74="","",[2]数据总览!AA74)</f>
        <v>69</v>
      </c>
      <c r="AB74" s="227">
        <f>IF([2]数据总览!AB74="","",[2]数据总览!AB74)</f>
        <v>0</v>
      </c>
      <c r="AC74" s="227">
        <f>IF([2]数据总览!AC74="","",[2]数据总览!AC74)</f>
        <v>0.18136939032794083</v>
      </c>
      <c r="AD74" s="227">
        <f>IF([2]数据总览!AD74="","",[2]数据总览!AD74)</f>
        <v>0.1742555613344203</v>
      </c>
      <c r="AE74" s="227">
        <f>IF([2]数据总览!AE74="","",[2]数据总览!AE74)</f>
        <v>4.5555081336396699E-2</v>
      </c>
      <c r="AF74" s="227">
        <f>IF([2]数据总览!AF74="","",[2]数据总览!AF74)</f>
        <v>5.3663001792911183E-2</v>
      </c>
      <c r="AG74" s="227">
        <f>IF([2]数据总览!AG74="","",[2]数据总览!AG74)</f>
        <v>1.5018924022833268E-2</v>
      </c>
      <c r="AH74" s="227">
        <f>IF([2]数据总览!AH74="","",[2]数据总览!AH74)</f>
        <v>0.19721875541768571</v>
      </c>
      <c r="AI74" s="227">
        <f>IF([2]数据总览!AI74="","",[2]数据总览!AI74)</f>
        <v>0.19721875541768571</v>
      </c>
      <c r="AJ74" s="227" t="str">
        <f>IF([2]数据总览!AJ74="","",[2]数据总览!AJ74)</f>
        <v/>
      </c>
      <c r="AK74" s="227" t="str">
        <f>IF([2]数据总览!AK74="","",[2]数据总览!AK74)</f>
        <v/>
      </c>
      <c r="AL74" s="227" t="str">
        <f>IF([2]数据总览!AL74="","",[2]数据总览!AL74)</f>
        <v/>
      </c>
      <c r="AM74" s="227">
        <f>IF([2]数据总览!AM74="","",[2]数据总览!AM74)</f>
        <v>0</v>
      </c>
      <c r="AN74" s="227">
        <f>IF([2]数据总览!AN74="","",[2]数据总览!AN74)</f>
        <v>0.5</v>
      </c>
      <c r="AO74" s="227">
        <f>IF([2]数据总览!AO74="","",[2]数据总览!AO74)</f>
        <v>0.5</v>
      </c>
      <c r="AP74" s="227">
        <f>IF([2]数据总览!AP74="","",[2]数据总览!AP74)</f>
        <v>0.5</v>
      </c>
      <c r="AQ74" s="227">
        <f>IF([2]数据总览!AQ74="","",[2]数据总览!AQ74)</f>
        <v>0</v>
      </c>
      <c r="AR74" s="227">
        <f>IF([2]数据总览!AR74="","",[2]数据总览!AR74)</f>
        <v>0.5</v>
      </c>
      <c r="AS74" s="227">
        <f>IF([2]数据总览!AS74="","",[2]数据总览!AS74)</f>
        <v>0.5</v>
      </c>
      <c r="AT74" s="227">
        <f>IF([2]数据总览!AT74="","",[2]数据总览!AT74)</f>
        <v>0.5</v>
      </c>
      <c r="AU74" s="227" t="str">
        <f>IF([2]数据总览!AU74="","",[2]数据总览!AU74)</f>
        <v/>
      </c>
      <c r="AV74" s="227">
        <f>IF([2]数据总览!AV74="","",[2]数据总览!AV74)</f>
        <v>0.60667225546381132</v>
      </c>
      <c r="AW74" s="227">
        <f>IF([2]数据总览!AW74="","",[2]数据总览!AW74)</f>
        <v>0.31407243112874084</v>
      </c>
      <c r="AX74" s="227">
        <f>IF([2]数据总览!AX74="","",[2]数据总览!AX74)</f>
        <v>0.26099002725365467</v>
      </c>
      <c r="AY74" s="227">
        <f>IF([2]数据总览!AY74="","",[2]数据总览!AY74)</f>
        <v>0.2625712609484136</v>
      </c>
      <c r="AZ74" s="227">
        <f>IF([2]数据总览!AZ74="","",[2]数据总览!AZ74)</f>
        <v>0.61196106351745794</v>
      </c>
      <c r="BA74" s="227">
        <f>IF([2]数据总览!BA74="","",[2]数据总览!BA74)</f>
        <v>0.31735078225230384</v>
      </c>
      <c r="BB74" s="227">
        <f>IF([2]数据总览!BB74="","",[2]数据总览!BB74)</f>
        <v>0.24836662344642657</v>
      </c>
      <c r="BC74" s="227">
        <f>IF([2]数据总览!BC74="","",[2]数据总览!BC74)</f>
        <v>0.26594963388695841</v>
      </c>
      <c r="BD74" s="227" t="str">
        <f>IF([2]数据总览!BD74="","",[2]数据总览!BD74)</f>
        <v/>
      </c>
      <c r="BE74" s="227">
        <f>IF([2]数据总览!BE74="","",[2]数据总览!BE74)</f>
        <v>1.8530222735329775</v>
      </c>
      <c r="BF74" s="227">
        <f>IF([2]数据总览!BF74="","",[2]数据总览!BF74)</f>
        <v>0.89354819664844098</v>
      </c>
      <c r="BG74" s="227">
        <f>IF([2]数据总览!BG74="","",[2]数据总览!BG74)</f>
        <v>0.90969821535553874</v>
      </c>
      <c r="BH74" s="227">
        <f>IF([2]数据总览!BH74="","",[2]数据总览!BH74)</f>
        <v>0.90897978755637443</v>
      </c>
      <c r="BI74" s="227">
        <f>IF([2]数据总览!BI74="","",[2]数据总览!BI74)</f>
        <v>0.83356569540891345</v>
      </c>
      <c r="BJ74" s="227">
        <f>IF([2]数据总览!BJ74="","",[2]数据总览!BJ74)</f>
        <v>0.89274951621271836</v>
      </c>
      <c r="BK74" s="227">
        <f>IF([2]数据总览!BK74="","",[2]数据总览!BK74)</f>
        <v>0.91342301253510538</v>
      </c>
      <c r="BL74" s="227">
        <f>IF([2]数据总览!BL74="","",[2]数据总览!BL74)</f>
        <v>0.90805194426392233</v>
      </c>
      <c r="BM74" s="227" t="str">
        <f>IF([2]数据总览!BM74="","",[2]数据总览!BM74)</f>
        <v/>
      </c>
      <c r="BN74" s="227">
        <f>IF([2]数据总览!BN74="","",[2]数据总览!BN74)</f>
        <v>240</v>
      </c>
      <c r="BO74" s="227">
        <f>IF([2]数据总览!BO74="","",[2]数据总览!BO74)</f>
        <v>196.47134632129419</v>
      </c>
      <c r="BP74" s="227">
        <f>IF([2]数据总览!BP74="","",[2]数据总览!BP74)</f>
        <v>198.17866527973914</v>
      </c>
      <c r="BQ74" s="227">
        <f>IF([2]数据总览!BQ74="","",[2]数据总览!BQ74)</f>
        <v>229.06678047926476</v>
      </c>
      <c r="BR74" s="227" t="str">
        <f>IF([2]数据总览!BR74="","",[2]数据总览!BR74)</f>
        <v/>
      </c>
      <c r="BS74" s="227">
        <f>IF([2]数据总览!BS74="","",[2]数据总览!BS74)</f>
        <v>2.7788910896464594</v>
      </c>
      <c r="BT74" s="227">
        <f>IF([2]数据总览!BT74="","",[2]数据总览!BT74)</f>
        <v>1.4437404342081339</v>
      </c>
      <c r="BU74" s="227">
        <f>IF([2]数据总览!BU74="","",[2]数据总览!BU74)</f>
        <v>0.89053127199970028</v>
      </c>
      <c r="BV74" s="227">
        <f>IF([2]数据总览!BV74="","",[2]数据总览!BV74)</f>
        <v>1.1671358531039171</v>
      </c>
      <c r="BW74" s="227" t="str">
        <f>IF([2]数据总览!BW74="","",[2]数据总览!BW74)</f>
        <v/>
      </c>
      <c r="BX74" s="227" t="str">
        <f>IF([2]数据总览!BX74="","",[2]数据总览!BX74)</f>
        <v/>
      </c>
      <c r="BY74" s="227" t="str">
        <f>IF([2]数据总览!BY74="","",[2]数据总览!BY74)</f>
        <v/>
      </c>
      <c r="BZ74" s="227" t="str">
        <f>IF([2]数据总览!BZ74="","",[2]数据总览!BZ74)</f>
        <v/>
      </c>
      <c r="CA74" s="227" t="str">
        <f>IF([2]数据总览!CA74="","",[2]数据总览!CA74)</f>
        <v/>
      </c>
      <c r="CB74" s="227" t="str">
        <f>IF([2]数据总览!CB74="","",[2]数据总览!CB74)</f>
        <v/>
      </c>
      <c r="CC74" s="227" t="str">
        <f>IF([2]数据总览!CC74="","",[2]数据总览!CC74)</f>
        <v/>
      </c>
      <c r="CD74" s="227" t="str">
        <f>IF([2]数据总览!CD74="","",[2]数据总览!CD74)</f>
        <v/>
      </c>
      <c r="CE74" s="227" t="str">
        <f>IF([2]数据总览!CE74="","",[2]数据总览!CE74)</f>
        <v/>
      </c>
      <c r="CF74" s="227" t="str">
        <f>IF([2]数据总览!CF74="","",[2]数据总览!CF74)</f>
        <v/>
      </c>
      <c r="CG74" s="227" t="str">
        <f>IF([2]数据总览!CG74="","",[2]数据总览!CG74)</f>
        <v/>
      </c>
      <c r="CH74" s="227" t="str">
        <f>IF([2]数据总览!CH74="","",[2]数据总览!CH74)</f>
        <v/>
      </c>
      <c r="CI74" s="227" t="str">
        <f>IF([2]数据总览!CI74="","",[2]数据总览!CI74)</f>
        <v/>
      </c>
      <c r="CJ74" s="227" t="str">
        <f>IF([2]数据总览!CJ74="","",[2]数据总览!CJ74)</f>
        <v/>
      </c>
      <c r="CK74" s="227" t="str">
        <f>IF([2]数据总览!CK74="","",[2]数据总览!CK74)</f>
        <v/>
      </c>
      <c r="CL74" s="227" t="str">
        <f>IF([2]数据总览!CL74="","",[2]数据总览!CL74)</f>
        <v/>
      </c>
      <c r="CM74" s="227" t="str">
        <f>IF([2]数据总览!CM74="","",[2]数据总览!CM74)</f>
        <v/>
      </c>
      <c r="CN74" s="227" t="str">
        <f>IF([2]数据总览!CN74="","",[2]数据总览!CN74)</f>
        <v/>
      </c>
      <c r="CO74" s="227" t="str">
        <f>IF([2]数据总览!CO74="","",[2]数据总览!CO74)</f>
        <v/>
      </c>
      <c r="CP74" s="227" t="str">
        <f>IF([2]数据总览!CP74="","",[2]数据总览!CP74)</f>
        <v/>
      </c>
      <c r="CQ74" s="227" t="str">
        <f>IF([2]数据总览!CQ74="","",[2]数据总览!CQ74)</f>
        <v/>
      </c>
      <c r="CR74" s="227" t="str">
        <f>IF([2]数据总览!CR74="","",[2]数据总览!CR74)</f>
        <v/>
      </c>
      <c r="CS74" s="227" t="str">
        <f>IF([2]数据总览!CS74="","",[2]数据总览!CS74)</f>
        <v/>
      </c>
      <c r="CT74" s="227" t="str">
        <f>IF([2]数据总览!CT74="","",[2]数据总览!CT74)</f>
        <v/>
      </c>
      <c r="CU74" s="227" t="str">
        <f>IF([2]数据总览!CU74="","",[2]数据总览!CU74)</f>
        <v/>
      </c>
      <c r="CV74" s="227" t="str">
        <f>IF([2]数据总览!CV74="","",[2]数据总览!CV74)</f>
        <v/>
      </c>
      <c r="CW74" s="227" t="str">
        <f>IF([2]数据总览!CW74="","",[2]数据总览!CW74)</f>
        <v/>
      </c>
      <c r="CX74" s="227" t="str">
        <f>IF([2]数据总览!CX74="","",[2]数据总览!CX74)</f>
        <v/>
      </c>
      <c r="CY74" s="227" t="str">
        <f>IF([2]数据总览!CY74="","",[2]数据总览!CY74)</f>
        <v/>
      </c>
      <c r="CZ74" s="227" t="str">
        <f>IF([2]数据总览!CZ74="","",[2]数据总览!CZ74)</f>
        <v/>
      </c>
      <c r="DA74" s="227" t="str">
        <f>IF([2]数据总览!DA74="","",[2]数据总览!DA74)</f>
        <v/>
      </c>
      <c r="DB74" s="227" t="str">
        <f>IF([2]数据总览!DB74="","",[2]数据总览!DB74)</f>
        <v/>
      </c>
      <c r="DC74" s="227" t="str">
        <f>IF([2]数据总览!DC74="","",[2]数据总览!DC74)</f>
        <v/>
      </c>
      <c r="DD74" s="227" t="str">
        <f>IF([2]数据总览!DD74="","",[2]数据总览!DD74)</f>
        <v/>
      </c>
      <c r="DE74" s="227" t="str">
        <f>IF([2]数据总览!DE74="","",[2]数据总览!DE74)</f>
        <v/>
      </c>
      <c r="DF74" s="227" t="str">
        <f>IF([2]数据总览!DF74="","",[2]数据总览!DF74)</f>
        <v/>
      </c>
      <c r="DG74" s="227" t="str">
        <f>IF([2]数据总览!DG74="","",[2]数据总览!DG74)</f>
        <v/>
      </c>
      <c r="DH74" s="227" t="str">
        <f>IF([2]数据总览!DH74="","",[2]数据总览!DH74)</f>
        <v/>
      </c>
      <c r="DI74" s="227" t="str">
        <f>IF([2]数据总览!DI74="","",[2]数据总览!DI74)</f>
        <v/>
      </c>
      <c r="DJ74" s="227" t="str">
        <f>IF([2]数据总览!DJ74="","",[2]数据总览!DJ74)</f>
        <v/>
      </c>
      <c r="DK74" s="227" t="str">
        <f>IF([2]数据总览!DK74="","",[2]数据总览!DK74)</f>
        <v/>
      </c>
      <c r="DL74" s="227" t="str">
        <f>IF([2]数据总览!DL74="","",[2]数据总览!DL74)</f>
        <v/>
      </c>
      <c r="DM74" s="227" t="str">
        <f>IF([2]数据总览!DM74="","",[2]数据总览!DM74)</f>
        <v/>
      </c>
      <c r="DN74" s="227" t="str">
        <f>IF([2]数据总览!DN74="","",[2]数据总览!DN74)</f>
        <v/>
      </c>
      <c r="DO74" s="227" t="str">
        <f>IF([2]数据总览!DO74="","",[2]数据总览!DO74)</f>
        <v/>
      </c>
      <c r="DP74" s="227" t="str">
        <f>IF([2]数据总览!DP74="","",[2]数据总览!DP74)</f>
        <v/>
      </c>
      <c r="DQ74" s="227" t="str">
        <f>IF([2]数据总览!DQ74="","",[2]数据总览!DQ74)</f>
        <v/>
      </c>
      <c r="DR74" s="227" t="str">
        <f>IF([2]数据总览!DR74="","",[2]数据总览!DR74)</f>
        <v/>
      </c>
      <c r="DS74" s="227" t="str">
        <f>IF([2]数据总览!DS74="","",[2]数据总览!DS74)</f>
        <v/>
      </c>
      <c r="DT74" s="227" t="str">
        <f>IF([2]数据总览!DT74="","",[2]数据总览!DT74)</f>
        <v/>
      </c>
      <c r="DU74" s="227" t="str">
        <f>IF([2]数据总览!DU74="","",[2]数据总览!DU74)</f>
        <v/>
      </c>
      <c r="DV74" s="227" t="str">
        <f>IF([2]数据总览!DV74="","",[2]数据总览!DV74)</f>
        <v/>
      </c>
      <c r="DW74" s="227" t="str">
        <f>IF([2]数据总览!DW74="","",[2]数据总览!DW74)</f>
        <v/>
      </c>
      <c r="DX74" s="227" t="str">
        <f>IF([2]数据总览!DX74="","",[2]数据总览!DX74)</f>
        <v/>
      </c>
      <c r="DY74" s="227" t="str">
        <f>IF([2]数据总览!DY74="","",[2]数据总览!DY74)</f>
        <v/>
      </c>
      <c r="DZ74" s="227" t="str">
        <f>IF([2]数据总览!DZ74="","",[2]数据总览!DZ74)</f>
        <v/>
      </c>
      <c r="EA74" s="227" t="str">
        <f>IF([2]数据总览!EA74="","",[2]数据总览!EA74)</f>
        <v/>
      </c>
      <c r="EB74" s="227" t="str">
        <f>IF([2]数据总览!EB74="","",[2]数据总览!EB74)</f>
        <v/>
      </c>
      <c r="EC74" s="227" t="str">
        <f>IF([2]数据总览!EC74="","",[2]数据总览!EC74)</f>
        <v/>
      </c>
      <c r="ED74" s="227" t="str">
        <f>IF([2]数据总览!ED74="","",[2]数据总览!ED74)</f>
        <v/>
      </c>
      <c r="EE74" s="227" t="str">
        <f>IF([2]数据总览!EE74="","",[2]数据总览!EE74)</f>
        <v/>
      </c>
      <c r="EF74" s="227" t="str">
        <f>IF([2]数据总览!EF74="","",[2]数据总览!EF74)</f>
        <v/>
      </c>
      <c r="EG74" s="227" t="str">
        <f>IF([2]数据总览!EG74="","",[2]数据总览!EG74)</f>
        <v/>
      </c>
      <c r="EH74" s="227" t="str">
        <f>IF([2]数据总览!EH74="","",[2]数据总览!EH74)</f>
        <v/>
      </c>
      <c r="EI74" s="227" t="str">
        <f>IF([2]数据总览!EI74="","",[2]数据总览!EI74)</f>
        <v/>
      </c>
      <c r="EJ74" s="227" t="str">
        <f>IF([2]数据总览!EJ74="","",[2]数据总览!EJ74)</f>
        <v/>
      </c>
      <c r="EK74" s="227" t="str">
        <f>IF([2]数据总览!EK74="","",[2]数据总览!EK74)</f>
        <v/>
      </c>
      <c r="EL74" s="227" t="str">
        <f>IF([2]数据总览!EL74="","",[2]数据总览!EL74)</f>
        <v/>
      </c>
      <c r="EM74" s="227" t="str">
        <f>IF([2]数据总览!EM74="","",[2]数据总览!EM74)</f>
        <v/>
      </c>
      <c r="EN74" s="227" t="str">
        <f>IF([2]数据总览!EN74="","",[2]数据总览!EN74)</f>
        <v/>
      </c>
      <c r="EO74" s="227" t="str">
        <f>IF([2]数据总览!EO74="","",[2]数据总览!EO74)</f>
        <v/>
      </c>
      <c r="EP74" s="227" t="str">
        <f>IF([2]数据总览!EP74="","",[2]数据总览!EP74)</f>
        <v/>
      </c>
      <c r="EQ74" s="227" t="str">
        <f>IF([2]数据总览!EQ74="","",[2]数据总览!EQ74)</f>
        <v/>
      </c>
      <c r="ER74" s="227" t="str">
        <f>IF([2]数据总览!ER74="","",[2]数据总览!ER74)</f>
        <v/>
      </c>
      <c r="ES74" s="227" t="str">
        <f>IF([2]数据总览!ES74="","",[2]数据总览!ES74)</f>
        <v/>
      </c>
      <c r="ET74" s="227" t="str">
        <f>IF([2]数据总览!ET74="","",[2]数据总览!ET74)</f>
        <v/>
      </c>
      <c r="EU74" s="227" t="str">
        <f>IF([2]数据总览!EU74="","",[2]数据总览!EU74)</f>
        <v/>
      </c>
      <c r="EV74" s="227" t="str">
        <f>IF([2]数据总览!EV74="","",[2]数据总览!EV74)</f>
        <v/>
      </c>
      <c r="EW74" s="227" t="str">
        <f>IF([2]数据总览!EW74="","",[2]数据总览!EW74)</f>
        <v/>
      </c>
      <c r="EX74" s="227" t="str">
        <f>IF([2]数据总览!EX74="","",[2]数据总览!EX74)</f>
        <v/>
      </c>
      <c r="EY74" s="227" t="str">
        <f>IF([2]数据总览!EY74="","",[2]数据总览!EY74)</f>
        <v/>
      </c>
      <c r="EZ74" s="227" t="str">
        <f>IF([2]数据总览!EZ74="","",[2]数据总览!EZ74)</f>
        <v/>
      </c>
      <c r="FA74" s="227" t="str">
        <f>IF([2]数据总览!FA74="","",[2]数据总览!FA74)</f>
        <v/>
      </c>
    </row>
    <row r="75" spans="1:157" ht="11.25">
      <c r="A75" s="227" t="str">
        <f>IF([2]数据总览!A75="","",[2]数据总览!A75)</f>
        <v/>
      </c>
      <c r="B75" s="227" t="str">
        <f>IF([2]数据总览!B75="","",[2]数据总览!B75)</f>
        <v/>
      </c>
      <c r="C75" s="227" t="str">
        <f>IF([2]数据总览!C75="","",[2]数据总览!C75)</f>
        <v>16星</v>
      </c>
      <c r="D75" s="227">
        <f>IF([2]数据总览!D75="","",[2]数据总览!D75)</f>
        <v>4.0655719137879048E-2</v>
      </c>
      <c r="E75" s="227">
        <f>IF([2]数据总览!E75="","",[2]数据总览!E75)</f>
        <v>4.0655719137879048E-2</v>
      </c>
      <c r="F75" s="227">
        <f>IF([2]数据总览!F75="","",[2]数据总览!F75)</f>
        <v>0.15057600638748156</v>
      </c>
      <c r="G75" s="227">
        <f>IF([2]数据总览!G75="","",[2]数据总览!G75)</f>
        <v>0.38385431620180055</v>
      </c>
      <c r="H75" s="227">
        <f>IF([2]数据总览!H75="","",[2]数据总览!H75)</f>
        <v>0.48104751797119422</v>
      </c>
      <c r="I75" s="227">
        <f>IF([2]数据总览!I75="","",[2]数据总览!I75)</f>
        <v>0.57824071974058788</v>
      </c>
      <c r="J75" s="227">
        <f>IF([2]数据总览!J75="","",[2]数据总览!J75)</f>
        <v>0.57824071974058788</v>
      </c>
      <c r="K75" s="227">
        <f>IF([2]数据总览!K75="","",[2]数据总览!K75)</f>
        <v>1.48</v>
      </c>
      <c r="L75" s="227" t="str">
        <f>IF([2]数据总览!L75="","",[2]数据总览!L75)</f>
        <v/>
      </c>
      <c r="M75" s="227" t="str">
        <f>IF([2]数据总览!M75="","",[2]数据总览!M75)</f>
        <v/>
      </c>
      <c r="N75" s="227" t="str">
        <f>IF([2]数据总览!N75="","",[2]数据总览!N75)</f>
        <v/>
      </c>
      <c r="O75" s="227" t="str">
        <f>IF([2]数据总览!O75="","",[2]数据总览!O75)</f>
        <v/>
      </c>
      <c r="P75" s="227" t="str">
        <f>IF([2]数据总览!P75="","",[2]数据总览!P75)</f>
        <v>3星</v>
      </c>
      <c r="Q75" s="227" t="str">
        <f>IF([2]数据总览!Q75="","",[2]数据总览!Q75)</f>
        <v/>
      </c>
      <c r="R75" s="227">
        <f>IF([2]数据总览!R75="","",[2]数据总览!R75)</f>
        <v>0.5444344002316025</v>
      </c>
      <c r="S75" s="227">
        <f>IF([2]数据总览!S75="","",[2]数据总览!S75)</f>
        <v>0.56726843110406577</v>
      </c>
      <c r="T75" s="227">
        <f>IF([2]数据总览!T75="","",[2]数据总览!T75)</f>
        <v>0.5936908416472706</v>
      </c>
      <c r="U75" s="227">
        <f>IF([2]数据总览!U75="","",[2]数据总览!U75)</f>
        <v>0.60923722668117319</v>
      </c>
      <c r="V75" s="227" t="str">
        <f>IF([2]数据总览!V75="","",[2]数据总览!V75)</f>
        <v/>
      </c>
      <c r="W75" s="227" t="str">
        <f>IF([2]数据总览!W75="","",[2]数据总览!W75)</f>
        <v/>
      </c>
      <c r="X75" s="227" t="str">
        <f>IF([2]数据总览!X75="","",[2]数据总览!X75)</f>
        <v/>
      </c>
      <c r="Y75" s="227" t="str">
        <f>IF([2]数据总览!Y75="","",[2]数据总览!Y75)</f>
        <v/>
      </c>
      <c r="Z75" s="227" t="str">
        <f>IF([2]数据总览!Z75="","",[2]数据总览!Z75)</f>
        <v/>
      </c>
      <c r="AA75" s="227">
        <f>IF([2]数据总览!AA75="","",[2]数据总览!AA75)</f>
        <v>70</v>
      </c>
      <c r="AB75" s="227">
        <f>IF([2]数据总览!AB75="","",[2]数据总览!AB75)</f>
        <v>0</v>
      </c>
      <c r="AC75" s="227">
        <f>IF([2]数据总览!AC75="","",[2]数据总览!AC75)</f>
        <v>0.17981585510308412</v>
      </c>
      <c r="AD75" s="227">
        <f>IF([2]数据总览!AD75="","",[2]数据总览!AD75)</f>
        <v>0.16468334641173335</v>
      </c>
      <c r="AE75" s="227">
        <f>IF([2]数据总览!AE75="","",[2]数据总览!AE75)</f>
        <v>4.162050937399274E-2</v>
      </c>
      <c r="AF75" s="227">
        <f>IF([2]数据总览!AF75="","",[2]数据总览!AF75)</f>
        <v>5.2064581933184577E-2</v>
      </c>
      <c r="AG75" s="227">
        <f>IF([2]数据总览!AG75="","",[2]数据总览!AG75)</f>
        <v>1.5018924022833268E-2</v>
      </c>
      <c r="AH75" s="227">
        <f>IF([2]数据总览!AH75="","",[2]数据总览!AH75)</f>
        <v>0.18824480392766668</v>
      </c>
      <c r="AI75" s="227">
        <f>IF([2]数据总览!AI75="","",[2]数据总览!AI75)</f>
        <v>0.18824480392766668</v>
      </c>
      <c r="AJ75" s="227" t="str">
        <f>IF([2]数据总览!AJ75="","",[2]数据总览!AJ75)</f>
        <v/>
      </c>
      <c r="AK75" s="227" t="str">
        <f>IF([2]数据总览!AK75="","",[2]数据总览!AK75)</f>
        <v/>
      </c>
      <c r="AL75" s="227" t="str">
        <f>IF([2]数据总览!AL75="","",[2]数据总览!AL75)</f>
        <v/>
      </c>
      <c r="AM75" s="227">
        <f>IF([2]数据总览!AM75="","",[2]数据总览!AM75)</f>
        <v>0</v>
      </c>
      <c r="AN75" s="227">
        <f>IF([2]数据总览!AN75="","",[2]数据总览!AN75)</f>
        <v>0.5</v>
      </c>
      <c r="AO75" s="227">
        <f>IF([2]数据总览!AO75="","",[2]数据总览!AO75)</f>
        <v>0.5</v>
      </c>
      <c r="AP75" s="227">
        <f>IF([2]数据总览!AP75="","",[2]数据总览!AP75)</f>
        <v>0.5</v>
      </c>
      <c r="AQ75" s="227">
        <f>IF([2]数据总览!AQ75="","",[2]数据总览!AQ75)</f>
        <v>0</v>
      </c>
      <c r="AR75" s="227">
        <f>IF([2]数据总览!AR75="","",[2]数据总览!AR75)</f>
        <v>0.5</v>
      </c>
      <c r="AS75" s="227">
        <f>IF([2]数据总览!AS75="","",[2]数据总览!AS75)</f>
        <v>0.5</v>
      </c>
      <c r="AT75" s="227">
        <f>IF([2]数据总览!AT75="","",[2]数据总览!AT75)</f>
        <v>0.5</v>
      </c>
      <c r="AU75" s="227" t="str">
        <f>IF([2]数据总览!AU75="","",[2]数据总览!AU75)</f>
        <v/>
      </c>
      <c r="AV75" s="227">
        <f>IF([2]数据总览!AV75="","",[2]数据总览!AV75)</f>
        <v>0.60667225546381132</v>
      </c>
      <c r="AW75" s="227">
        <f>IF([2]数据总览!AW75="","",[2]数据总览!AW75)</f>
        <v>0.3122240571524999</v>
      </c>
      <c r="AX75" s="227">
        <f>IF([2]数据总览!AX75="","",[2]数据总览!AX75)</f>
        <v>0.25789084016479608</v>
      </c>
      <c r="AY75" s="227">
        <f>IF([2]数据总览!AY75="","",[2]数据总览!AY75)</f>
        <v>0.26038125831364317</v>
      </c>
      <c r="AZ75" s="227">
        <f>IF([2]数据总览!AZ75="","",[2]数据总览!AZ75)</f>
        <v>0.61196106351745794</v>
      </c>
      <c r="BA75" s="227">
        <f>IF([2]数据总览!BA75="","",[2]数据总览!BA75)</f>
        <v>0.31552150143289898</v>
      </c>
      <c r="BB75" s="227">
        <f>IF([2]数据总览!BB75="","",[2]数据总览!BB75)</f>
        <v>0.24516512210849498</v>
      </c>
      <c r="BC75" s="227">
        <f>IF([2]数据总览!BC75="","",[2]数据总览!BC75)</f>
        <v>0.26378007606769299</v>
      </c>
      <c r="BD75" s="227" t="str">
        <f>IF([2]数据总览!BD75="","",[2]数据总览!BD75)</f>
        <v/>
      </c>
      <c r="BE75" s="227">
        <f>IF([2]数据总览!BE75="","",[2]数据总览!BE75)</f>
        <v>1.8760769295744095</v>
      </c>
      <c r="BF75" s="227">
        <f>IF([2]数据总览!BF75="","",[2]数据总览!BF75)</f>
        <v>0.90045942553808767</v>
      </c>
      <c r="BG75" s="227">
        <f>IF([2]数据总览!BG75="","",[2]数据总览!BG75)</f>
        <v>0.91582193162143277</v>
      </c>
      <c r="BH75" s="227">
        <f>IF([2]数据总览!BH75="","",[2]数据总览!BH75)</f>
        <v>0.91495438805555906</v>
      </c>
      <c r="BI75" s="227">
        <f>IF([2]数据总览!BI75="","",[2]数据总览!BI75)</f>
        <v>0.84396783944585629</v>
      </c>
      <c r="BJ75" s="227">
        <f>IF([2]数据总览!BJ75="","",[2]数据总览!BJ75)</f>
        <v>0.89970693750425601</v>
      </c>
      <c r="BK75" s="227">
        <f>IF([2]数据总览!BK75="","",[2]数据总览!BK75)</f>
        <v>0.91933756481048512</v>
      </c>
      <c r="BL75" s="227">
        <f>IF([2]数据总览!BL75="","",[2]数据总览!BL75)</f>
        <v>0.91408072409164565</v>
      </c>
      <c r="BM75" s="227" t="str">
        <f>IF([2]数据总览!BM75="","",[2]数据总览!BM75)</f>
        <v/>
      </c>
      <c r="BN75" s="227">
        <f>IF([2]数据总览!BN75="","",[2]数据总览!BN75)</f>
        <v>240</v>
      </c>
      <c r="BO75" s="227">
        <f>IF([2]数据总览!BO75="","",[2]数据总览!BO75)</f>
        <v>196.84419477525978</v>
      </c>
      <c r="BP75" s="227">
        <f>IF([2]数据总览!BP75="","",[2]数据总览!BP75)</f>
        <v>200.475996861184</v>
      </c>
      <c r="BQ75" s="227">
        <f>IF([2]数据总览!BQ75="","",[2]数据总览!BQ75)</f>
        <v>230.01107775024175</v>
      </c>
      <c r="BR75" s="227" t="str">
        <f>IF([2]数据总览!BR75="","",[2]数据总览!BR75)</f>
        <v/>
      </c>
      <c r="BS75" s="227">
        <f>IF([2]数据总览!BS75="","",[2]数据总览!BS75)</f>
        <v>2.7636751788676404</v>
      </c>
      <c r="BT75" s="227">
        <f>IF([2]数据总览!BT75="","",[2]数据总览!BT75)</f>
        <v>1.4331915387920098</v>
      </c>
      <c r="BU75" s="227">
        <f>IF([2]数据总览!BU75="","",[2]数据总览!BU75)</f>
        <v>0.87719164073054356</v>
      </c>
      <c r="BV75" s="227">
        <f>IF([2]数据总览!BV75="","",[2]数据总览!BV75)</f>
        <v>1.1551915897612766</v>
      </c>
      <c r="BW75" s="227" t="str">
        <f>IF([2]数据总览!BW75="","",[2]数据总览!BW75)</f>
        <v/>
      </c>
      <c r="BX75" s="227" t="str">
        <f>IF([2]数据总览!BX75="","",[2]数据总览!BX75)</f>
        <v/>
      </c>
      <c r="BY75" s="227" t="str">
        <f>IF([2]数据总览!BY75="","",[2]数据总览!BY75)</f>
        <v/>
      </c>
      <c r="BZ75" s="227" t="str">
        <f>IF([2]数据总览!BZ75="","",[2]数据总览!BZ75)</f>
        <v/>
      </c>
      <c r="CA75" s="227" t="str">
        <f>IF([2]数据总览!CA75="","",[2]数据总览!CA75)</f>
        <v/>
      </c>
      <c r="CB75" s="227" t="str">
        <f>IF([2]数据总览!CB75="","",[2]数据总览!CB75)</f>
        <v/>
      </c>
      <c r="CC75" s="227" t="str">
        <f>IF([2]数据总览!CC75="","",[2]数据总览!CC75)</f>
        <v/>
      </c>
      <c r="CD75" s="227" t="str">
        <f>IF([2]数据总览!CD75="","",[2]数据总览!CD75)</f>
        <v/>
      </c>
      <c r="CE75" s="227" t="str">
        <f>IF([2]数据总览!CE75="","",[2]数据总览!CE75)</f>
        <v/>
      </c>
      <c r="CF75" s="227" t="str">
        <f>IF([2]数据总览!CF75="","",[2]数据总览!CF75)</f>
        <v/>
      </c>
      <c r="CG75" s="227" t="str">
        <f>IF([2]数据总览!CG75="","",[2]数据总览!CG75)</f>
        <v/>
      </c>
      <c r="CH75" s="227" t="str">
        <f>IF([2]数据总览!CH75="","",[2]数据总览!CH75)</f>
        <v/>
      </c>
      <c r="CI75" s="227" t="str">
        <f>IF([2]数据总览!CI75="","",[2]数据总览!CI75)</f>
        <v/>
      </c>
      <c r="CJ75" s="227" t="str">
        <f>IF([2]数据总览!CJ75="","",[2]数据总览!CJ75)</f>
        <v/>
      </c>
      <c r="CK75" s="227" t="str">
        <f>IF([2]数据总览!CK75="","",[2]数据总览!CK75)</f>
        <v/>
      </c>
      <c r="CL75" s="227" t="str">
        <f>IF([2]数据总览!CL75="","",[2]数据总览!CL75)</f>
        <v/>
      </c>
      <c r="CM75" s="227" t="str">
        <f>IF([2]数据总览!CM75="","",[2]数据总览!CM75)</f>
        <v/>
      </c>
      <c r="CN75" s="227" t="str">
        <f>IF([2]数据总览!CN75="","",[2]数据总览!CN75)</f>
        <v/>
      </c>
      <c r="CO75" s="227" t="str">
        <f>IF([2]数据总览!CO75="","",[2]数据总览!CO75)</f>
        <v/>
      </c>
      <c r="CP75" s="227" t="str">
        <f>IF([2]数据总览!CP75="","",[2]数据总览!CP75)</f>
        <v/>
      </c>
      <c r="CQ75" s="227" t="str">
        <f>IF([2]数据总览!CQ75="","",[2]数据总览!CQ75)</f>
        <v/>
      </c>
      <c r="CR75" s="227" t="str">
        <f>IF([2]数据总览!CR75="","",[2]数据总览!CR75)</f>
        <v/>
      </c>
      <c r="CS75" s="227" t="str">
        <f>IF([2]数据总览!CS75="","",[2]数据总览!CS75)</f>
        <v/>
      </c>
      <c r="CT75" s="227" t="str">
        <f>IF([2]数据总览!CT75="","",[2]数据总览!CT75)</f>
        <v/>
      </c>
      <c r="CU75" s="227" t="str">
        <f>IF([2]数据总览!CU75="","",[2]数据总览!CU75)</f>
        <v/>
      </c>
      <c r="CV75" s="227" t="str">
        <f>IF([2]数据总览!CV75="","",[2]数据总览!CV75)</f>
        <v/>
      </c>
      <c r="CW75" s="227" t="str">
        <f>IF([2]数据总览!CW75="","",[2]数据总览!CW75)</f>
        <v/>
      </c>
      <c r="CX75" s="227" t="str">
        <f>IF([2]数据总览!CX75="","",[2]数据总览!CX75)</f>
        <v/>
      </c>
      <c r="CY75" s="227" t="str">
        <f>IF([2]数据总览!CY75="","",[2]数据总览!CY75)</f>
        <v/>
      </c>
      <c r="CZ75" s="227" t="str">
        <f>IF([2]数据总览!CZ75="","",[2]数据总览!CZ75)</f>
        <v/>
      </c>
      <c r="DA75" s="227" t="str">
        <f>IF([2]数据总览!DA75="","",[2]数据总览!DA75)</f>
        <v/>
      </c>
      <c r="DB75" s="227" t="str">
        <f>IF([2]数据总览!DB75="","",[2]数据总览!DB75)</f>
        <v/>
      </c>
      <c r="DC75" s="227" t="str">
        <f>IF([2]数据总览!DC75="","",[2]数据总览!DC75)</f>
        <v/>
      </c>
      <c r="DD75" s="227" t="str">
        <f>IF([2]数据总览!DD75="","",[2]数据总览!DD75)</f>
        <v/>
      </c>
      <c r="DE75" s="227" t="str">
        <f>IF([2]数据总览!DE75="","",[2]数据总览!DE75)</f>
        <v/>
      </c>
      <c r="DF75" s="227" t="str">
        <f>IF([2]数据总览!DF75="","",[2]数据总览!DF75)</f>
        <v/>
      </c>
      <c r="DG75" s="227" t="str">
        <f>IF([2]数据总览!DG75="","",[2]数据总览!DG75)</f>
        <v/>
      </c>
      <c r="DH75" s="227" t="str">
        <f>IF([2]数据总览!DH75="","",[2]数据总览!DH75)</f>
        <v/>
      </c>
      <c r="DI75" s="227" t="str">
        <f>IF([2]数据总览!DI75="","",[2]数据总览!DI75)</f>
        <v/>
      </c>
      <c r="DJ75" s="227" t="str">
        <f>IF([2]数据总览!DJ75="","",[2]数据总览!DJ75)</f>
        <v/>
      </c>
      <c r="DK75" s="227" t="str">
        <f>IF([2]数据总览!DK75="","",[2]数据总览!DK75)</f>
        <v/>
      </c>
      <c r="DL75" s="227" t="str">
        <f>IF([2]数据总览!DL75="","",[2]数据总览!DL75)</f>
        <v/>
      </c>
      <c r="DM75" s="227" t="str">
        <f>IF([2]数据总览!DM75="","",[2]数据总览!DM75)</f>
        <v/>
      </c>
      <c r="DN75" s="227" t="str">
        <f>IF([2]数据总览!DN75="","",[2]数据总览!DN75)</f>
        <v/>
      </c>
      <c r="DO75" s="227" t="str">
        <f>IF([2]数据总览!DO75="","",[2]数据总览!DO75)</f>
        <v/>
      </c>
      <c r="DP75" s="227" t="str">
        <f>IF([2]数据总览!DP75="","",[2]数据总览!DP75)</f>
        <v/>
      </c>
      <c r="DQ75" s="227" t="str">
        <f>IF([2]数据总览!DQ75="","",[2]数据总览!DQ75)</f>
        <v/>
      </c>
      <c r="DR75" s="227" t="str">
        <f>IF([2]数据总览!DR75="","",[2]数据总览!DR75)</f>
        <v/>
      </c>
      <c r="DS75" s="227" t="str">
        <f>IF([2]数据总览!DS75="","",[2]数据总览!DS75)</f>
        <v/>
      </c>
      <c r="DT75" s="227" t="str">
        <f>IF([2]数据总览!DT75="","",[2]数据总览!DT75)</f>
        <v/>
      </c>
      <c r="DU75" s="227" t="str">
        <f>IF([2]数据总览!DU75="","",[2]数据总览!DU75)</f>
        <v/>
      </c>
      <c r="DV75" s="227" t="str">
        <f>IF([2]数据总览!DV75="","",[2]数据总览!DV75)</f>
        <v/>
      </c>
      <c r="DW75" s="227" t="str">
        <f>IF([2]数据总览!DW75="","",[2]数据总览!DW75)</f>
        <v/>
      </c>
      <c r="DX75" s="227" t="str">
        <f>IF([2]数据总览!DX75="","",[2]数据总览!DX75)</f>
        <v/>
      </c>
      <c r="DY75" s="227" t="str">
        <f>IF([2]数据总览!DY75="","",[2]数据总览!DY75)</f>
        <v/>
      </c>
      <c r="DZ75" s="227" t="str">
        <f>IF([2]数据总览!DZ75="","",[2]数据总览!DZ75)</f>
        <v/>
      </c>
      <c r="EA75" s="227" t="str">
        <f>IF([2]数据总览!EA75="","",[2]数据总览!EA75)</f>
        <v/>
      </c>
      <c r="EB75" s="227" t="str">
        <f>IF([2]数据总览!EB75="","",[2]数据总览!EB75)</f>
        <v/>
      </c>
      <c r="EC75" s="227" t="str">
        <f>IF([2]数据总览!EC75="","",[2]数据总览!EC75)</f>
        <v/>
      </c>
      <c r="ED75" s="227" t="str">
        <f>IF([2]数据总览!ED75="","",[2]数据总览!ED75)</f>
        <v/>
      </c>
      <c r="EE75" s="227" t="str">
        <f>IF([2]数据总览!EE75="","",[2]数据总览!EE75)</f>
        <v/>
      </c>
      <c r="EF75" s="227" t="str">
        <f>IF([2]数据总览!EF75="","",[2]数据总览!EF75)</f>
        <v/>
      </c>
      <c r="EG75" s="227" t="str">
        <f>IF([2]数据总览!EG75="","",[2]数据总览!EG75)</f>
        <v/>
      </c>
      <c r="EH75" s="227" t="str">
        <f>IF([2]数据总览!EH75="","",[2]数据总览!EH75)</f>
        <v/>
      </c>
      <c r="EI75" s="227" t="str">
        <f>IF([2]数据总览!EI75="","",[2]数据总览!EI75)</f>
        <v/>
      </c>
      <c r="EJ75" s="227" t="str">
        <f>IF([2]数据总览!EJ75="","",[2]数据总览!EJ75)</f>
        <v/>
      </c>
      <c r="EK75" s="227" t="str">
        <f>IF([2]数据总览!EK75="","",[2]数据总览!EK75)</f>
        <v/>
      </c>
      <c r="EL75" s="227" t="str">
        <f>IF([2]数据总览!EL75="","",[2]数据总览!EL75)</f>
        <v/>
      </c>
      <c r="EM75" s="227" t="str">
        <f>IF([2]数据总览!EM75="","",[2]数据总览!EM75)</f>
        <v/>
      </c>
      <c r="EN75" s="227" t="str">
        <f>IF([2]数据总览!EN75="","",[2]数据总览!EN75)</f>
        <v/>
      </c>
      <c r="EO75" s="227" t="str">
        <f>IF([2]数据总览!EO75="","",[2]数据总览!EO75)</f>
        <v/>
      </c>
      <c r="EP75" s="227" t="str">
        <f>IF([2]数据总览!EP75="","",[2]数据总览!EP75)</f>
        <v/>
      </c>
      <c r="EQ75" s="227" t="str">
        <f>IF([2]数据总览!EQ75="","",[2]数据总览!EQ75)</f>
        <v/>
      </c>
      <c r="ER75" s="227" t="str">
        <f>IF([2]数据总览!ER75="","",[2]数据总览!ER75)</f>
        <v/>
      </c>
      <c r="ES75" s="227" t="str">
        <f>IF([2]数据总览!ES75="","",[2]数据总览!ES75)</f>
        <v/>
      </c>
      <c r="ET75" s="227" t="str">
        <f>IF([2]数据总览!ET75="","",[2]数据总览!ET75)</f>
        <v/>
      </c>
      <c r="EU75" s="227" t="str">
        <f>IF([2]数据总览!EU75="","",[2]数据总览!EU75)</f>
        <v/>
      </c>
      <c r="EV75" s="227" t="str">
        <f>IF([2]数据总览!EV75="","",[2]数据总览!EV75)</f>
        <v/>
      </c>
      <c r="EW75" s="227" t="str">
        <f>IF([2]数据总览!EW75="","",[2]数据总览!EW75)</f>
        <v/>
      </c>
      <c r="EX75" s="227" t="str">
        <f>IF([2]数据总览!EX75="","",[2]数据总览!EX75)</f>
        <v/>
      </c>
      <c r="EY75" s="227" t="str">
        <f>IF([2]数据总览!EY75="","",[2]数据总览!EY75)</f>
        <v/>
      </c>
      <c r="EZ75" s="227" t="str">
        <f>IF([2]数据总览!EZ75="","",[2]数据总览!EZ75)</f>
        <v/>
      </c>
      <c r="FA75" s="227" t="str">
        <f>IF([2]数据总览!FA75="","",[2]数据总览!FA75)</f>
        <v/>
      </c>
    </row>
    <row r="76" spans="1:157" ht="11.25">
      <c r="A76" s="227" t="str">
        <f>IF([2]数据总览!A76="","",[2]数据总览!A76)</f>
        <v/>
      </c>
      <c r="B76" s="227" t="str">
        <f>IF([2]数据总览!B76="","",[2]数据总览!B76)</f>
        <v/>
      </c>
      <c r="C76" s="227" t="str">
        <f>IF([2]数据总览!C76="","",[2]数据总览!C76)</f>
        <v/>
      </c>
      <c r="D76" s="227" t="str">
        <f>IF([2]数据总览!D76="","",[2]数据总览!D76)</f>
        <v/>
      </c>
      <c r="E76" s="227" t="str">
        <f>IF([2]数据总览!E76="","",[2]数据总览!E76)</f>
        <v/>
      </c>
      <c r="F76" s="227" t="str">
        <f>IF([2]数据总览!F76="","",[2]数据总览!F76)</f>
        <v/>
      </c>
      <c r="G76" s="227" t="str">
        <f>IF([2]数据总览!G76="","",[2]数据总览!G76)</f>
        <v/>
      </c>
      <c r="H76" s="227" t="str">
        <f>IF([2]数据总览!H76="","",[2]数据总览!H76)</f>
        <v/>
      </c>
      <c r="I76" s="227" t="str">
        <f>IF([2]数据总览!I76="","",[2]数据总览!I76)</f>
        <v/>
      </c>
      <c r="J76" s="227"/>
      <c r="K76" s="227" t="str">
        <f>IF([2]数据总览!K76="","",[2]数据总览!K76)</f>
        <v/>
      </c>
      <c r="L76" s="227" t="str">
        <f>IF([2]数据总览!L76="","",[2]数据总览!L76)</f>
        <v/>
      </c>
      <c r="M76" s="227" t="str">
        <f>IF([2]数据总览!M76="","",[2]数据总览!M76)</f>
        <v/>
      </c>
      <c r="N76" s="227" t="str">
        <f>IF([2]数据总览!N76="","",[2]数据总览!N76)</f>
        <v/>
      </c>
      <c r="O76" s="227" t="str">
        <f>IF([2]数据总览!O76="","",[2]数据总览!O76)</f>
        <v/>
      </c>
      <c r="P76" s="227" t="str">
        <f>IF([2]数据总览!P76="","",[2]数据总览!P76)</f>
        <v>4星</v>
      </c>
      <c r="Q76" s="227" t="str">
        <f>IF([2]数据总览!Q76="","",[2]数据总览!Q76)</f>
        <v/>
      </c>
      <c r="R76" s="227">
        <f>IF([2]数据总览!R76="","",[2]数据总览!R76)</f>
        <v>0.66463019141845614</v>
      </c>
      <c r="S76" s="227">
        <f>IF([2]数据总览!S76="","",[2]数据总览!S76)</f>
        <v>0.6813690362901933</v>
      </c>
      <c r="T76" s="227">
        <f>IF([2]数据总览!T76="","",[2]数据总览!T76)</f>
        <v>0.70111477870772565</v>
      </c>
      <c r="U76" s="227">
        <f>IF([2]数据总览!U76="","",[2]数据总览!U76)</f>
        <v>0.71296099984245687</v>
      </c>
      <c r="V76" s="227" t="str">
        <f>IF([2]数据总览!V76="","",[2]数据总览!V76)</f>
        <v/>
      </c>
      <c r="W76" s="227" t="str">
        <f>IF([2]数据总览!W76="","",[2]数据总览!W76)</f>
        <v/>
      </c>
      <c r="X76" s="227" t="str">
        <f>IF([2]数据总览!X76="","",[2]数据总览!X76)</f>
        <v/>
      </c>
      <c r="Y76" s="227" t="str">
        <f>IF([2]数据总览!Y76="","",[2]数据总览!Y76)</f>
        <v/>
      </c>
      <c r="Z76" s="227" t="str">
        <f>IF([2]数据总览!Z76="","",[2]数据总览!Z76)</f>
        <v/>
      </c>
      <c r="AA76" s="227">
        <f>IF([2]数据总览!AA76="","",[2]数据总览!AA76)</f>
        <v>71</v>
      </c>
      <c r="AB76" s="227">
        <f>IF([2]数据总览!AB76="","",[2]数据总览!AB76)</f>
        <v>0</v>
      </c>
      <c r="AC76" s="227">
        <f>IF([2]数据总览!AC76="","",[2]数据总览!AC76)</f>
        <v>0.1782971190672642</v>
      </c>
      <c r="AD76" s="227">
        <f>IF([2]数据总览!AD76="","",[2]数据总览!AD76)</f>
        <v>0.15528981283426987</v>
      </c>
      <c r="AE76" s="227">
        <f>IF([2]数据总览!AE76="","",[2]数据总览!AE76)</f>
        <v>3.7777461608621936E-2</v>
      </c>
      <c r="AF76" s="227">
        <f>IF([2]数据总览!AF76="","",[2]数据总览!AF76)</f>
        <v>5.0503343778502685E-2</v>
      </c>
      <c r="AG76" s="227">
        <f>IF([2]数据总览!AG76="","",[2]数据总览!AG76)</f>
        <v>1.5018924022833268E-2</v>
      </c>
      <c r="AH76" s="227">
        <f>IF([2]数据总览!AH76="","",[2]数据总览!AH76)</f>
        <v>0.17943836619879466</v>
      </c>
      <c r="AI76" s="227">
        <f>IF([2]数据总览!AI76="","",[2]数据总览!AI76)</f>
        <v>0.17943836619879466</v>
      </c>
      <c r="AJ76" s="227" t="str">
        <f>IF([2]数据总览!AJ76="","",[2]数据总览!AJ76)</f>
        <v/>
      </c>
      <c r="AK76" s="227" t="str">
        <f>IF([2]数据总览!AK76="","",[2]数据总览!AK76)</f>
        <v/>
      </c>
      <c r="AL76" s="227" t="str">
        <f>IF([2]数据总览!AL76="","",[2]数据总览!AL76)</f>
        <v/>
      </c>
      <c r="AM76" s="227">
        <f>IF([2]数据总览!AM76="","",[2]数据总览!AM76)</f>
        <v>0</v>
      </c>
      <c r="AN76" s="227">
        <f>IF([2]数据总览!AN76="","",[2]数据总览!AN76)</f>
        <v>0.5</v>
      </c>
      <c r="AO76" s="227">
        <f>IF([2]数据总览!AO76="","",[2]数据总览!AO76)</f>
        <v>0.5</v>
      </c>
      <c r="AP76" s="227">
        <f>IF([2]数据总览!AP76="","",[2]数据总览!AP76)</f>
        <v>0.5</v>
      </c>
      <c r="AQ76" s="227">
        <f>IF([2]数据总览!AQ76="","",[2]数据总览!AQ76)</f>
        <v>0</v>
      </c>
      <c r="AR76" s="227">
        <f>IF([2]数据总览!AR76="","",[2]数据总览!AR76)</f>
        <v>0.5</v>
      </c>
      <c r="AS76" s="227">
        <f>IF([2]数据总览!AS76="","",[2]数据总览!AS76)</f>
        <v>0.5</v>
      </c>
      <c r="AT76" s="227">
        <f>IF([2]数据总览!AT76="","",[2]数据总览!AT76)</f>
        <v>0.5</v>
      </c>
      <c r="AU76" s="227" t="str">
        <f>IF([2]数据总览!AU76="","",[2]数据总览!AU76)</f>
        <v/>
      </c>
      <c r="AV76" s="227">
        <f>IF([2]数据总览!AV76="","",[2]数据总览!AV76)</f>
        <v>0.60667225546381132</v>
      </c>
      <c r="AW76" s="227">
        <f>IF([2]数据总览!AW76="","",[2]数据总览!AW76)</f>
        <v>0.31041570529681506</v>
      </c>
      <c r="AX76" s="227">
        <f>IF([2]数据总览!AX76="","",[2]数据总览!AX76)</f>
        <v>0.25486954681292762</v>
      </c>
      <c r="AY76" s="227">
        <f>IF([2]数据总览!AY76="","",[2]数据总览!AY76)</f>
        <v>0.25824444032425897</v>
      </c>
      <c r="AZ76" s="227">
        <f>IF([2]数据总览!AZ76="","",[2]数据总览!AZ76)</f>
        <v>0.61196106351745794</v>
      </c>
      <c r="BA76" s="227">
        <f>IF([2]数据总览!BA76="","",[2]数据总览!BA76)</f>
        <v>0.31373194778893992</v>
      </c>
      <c r="BB76" s="227">
        <f>IF([2]数据总览!BB76="","",[2]数据总览!BB76)</f>
        <v>0.2420440387477609</v>
      </c>
      <c r="BC76" s="227">
        <f>IF([2]数据总览!BC76="","",[2]数据总览!BC76)</f>
        <v>0.26166326619890323</v>
      </c>
      <c r="BD76" s="227" t="str">
        <f>IF([2]数据总览!BD76="","",[2]数据总览!BD76)</f>
        <v/>
      </c>
      <c r="BE76" s="227">
        <f>IF([2]数据总览!BE76="","",[2]数据总览!BE76)</f>
        <v>1.8991315856158413</v>
      </c>
      <c r="BF76" s="227">
        <f>IF([2]数据总览!BF76="","",[2]数据总览!BF76)</f>
        <v>0.90733062569419709</v>
      </c>
      <c r="BG76" s="227">
        <f>IF([2]数据总览!BG76="","",[2]数据总览!BG76)</f>
        <v>0.92187390612545939</v>
      </c>
      <c r="BH76" s="227">
        <f>IF([2]数据总览!BH76="","",[2]数据总览!BH76)</f>
        <v>0.92087995801426359</v>
      </c>
      <c r="BI76" s="227">
        <f>IF([2]数据总览!BI76="","",[2]数据总览!BI76)</f>
        <v>0.85436998348279924</v>
      </c>
      <c r="BJ76" s="227">
        <f>IF([2]数据总览!BJ76="","",[2]数据总览!BJ76)</f>
        <v>0.90662489816135738</v>
      </c>
      <c r="BK76" s="227">
        <f>IF([2]数据总览!BK76="","",[2]数据总览!BK76)</f>
        <v>0.92517682166645887</v>
      </c>
      <c r="BL76" s="227">
        <f>IF([2]数据总览!BL76="","",[2]数据总览!BL76)</f>
        <v>0.92006112353815772</v>
      </c>
      <c r="BM76" s="227" t="str">
        <f>IF([2]数据总览!BM76="","",[2]数据总览!BM76)</f>
        <v/>
      </c>
      <c r="BN76" s="227">
        <f>IF([2]数据总览!BN76="","",[2]数据总览!BN76)</f>
        <v>240</v>
      </c>
      <c r="BO76" s="227">
        <f>IF([2]数据总览!BO76="","",[2]数据总览!BO76)</f>
        <v>197.20869142385661</v>
      </c>
      <c r="BP76" s="227">
        <f>IF([2]数据总览!BP76="","",[2]数据总览!BP76)</f>
        <v>202.73044491977524</v>
      </c>
      <c r="BQ76" s="227">
        <f>IF([2]数据总览!BQ76="","",[2]数据总览!BQ76)</f>
        <v>230.93340921393073</v>
      </c>
      <c r="BR76" s="227" t="str">
        <f>IF([2]数据总览!BR76="","",[2]数据总览!BR76)</f>
        <v/>
      </c>
      <c r="BS76" s="227">
        <f>IF([2]数据总览!BS76="","",[2]数据总览!BS76)</f>
        <v>2.7487648498850938</v>
      </c>
      <c r="BT76" s="227">
        <f>IF([2]数据总览!BT76="","",[2]数据总览!BT76)</f>
        <v>1.4228528404320444</v>
      </c>
      <c r="BU76" s="227">
        <f>IF([2]数据总览!BU76="","",[2]数据总览!BU76)</f>
        <v>0.86411505680755818</v>
      </c>
      <c r="BV76" s="227">
        <f>IF([2]数据总览!BV76="","",[2]数据总览!BV76)</f>
        <v>1.1434839486198012</v>
      </c>
      <c r="BW76" s="227" t="str">
        <f>IF([2]数据总览!BW76="","",[2]数据总览!BW76)</f>
        <v/>
      </c>
      <c r="BX76" s="227" t="str">
        <f>IF([2]数据总览!BX76="","",[2]数据总览!BX76)</f>
        <v/>
      </c>
      <c r="BY76" s="227" t="str">
        <f>IF([2]数据总览!BY76="","",[2]数据总览!BY76)</f>
        <v/>
      </c>
      <c r="BZ76" s="227" t="str">
        <f>IF([2]数据总览!BZ76="","",[2]数据总览!BZ76)</f>
        <v/>
      </c>
      <c r="CA76" s="227" t="str">
        <f>IF([2]数据总览!CA76="","",[2]数据总览!CA76)</f>
        <v/>
      </c>
      <c r="CB76" s="227" t="str">
        <f>IF([2]数据总览!CB76="","",[2]数据总览!CB76)</f>
        <v/>
      </c>
      <c r="CC76" s="227" t="str">
        <f>IF([2]数据总览!CC76="","",[2]数据总览!CC76)</f>
        <v/>
      </c>
      <c r="CD76" s="227" t="str">
        <f>IF([2]数据总览!CD76="","",[2]数据总览!CD76)</f>
        <v/>
      </c>
      <c r="CE76" s="227" t="str">
        <f>IF([2]数据总览!CE76="","",[2]数据总览!CE76)</f>
        <v/>
      </c>
      <c r="CF76" s="227" t="str">
        <f>IF([2]数据总览!CF76="","",[2]数据总览!CF76)</f>
        <v/>
      </c>
      <c r="CG76" s="227" t="str">
        <f>IF([2]数据总览!CG76="","",[2]数据总览!CG76)</f>
        <v/>
      </c>
      <c r="CH76" s="227" t="str">
        <f>IF([2]数据总览!CH76="","",[2]数据总览!CH76)</f>
        <v/>
      </c>
      <c r="CI76" s="227" t="str">
        <f>IF([2]数据总览!CI76="","",[2]数据总览!CI76)</f>
        <v/>
      </c>
      <c r="CJ76" s="227" t="str">
        <f>IF([2]数据总览!CJ76="","",[2]数据总览!CJ76)</f>
        <v/>
      </c>
      <c r="CK76" s="227" t="str">
        <f>IF([2]数据总览!CK76="","",[2]数据总览!CK76)</f>
        <v/>
      </c>
      <c r="CL76" s="227" t="str">
        <f>IF([2]数据总览!CL76="","",[2]数据总览!CL76)</f>
        <v/>
      </c>
      <c r="CM76" s="227" t="str">
        <f>IF([2]数据总览!CM76="","",[2]数据总览!CM76)</f>
        <v/>
      </c>
      <c r="CN76" s="227" t="str">
        <f>IF([2]数据总览!CN76="","",[2]数据总览!CN76)</f>
        <v/>
      </c>
      <c r="CO76" s="227" t="str">
        <f>IF([2]数据总览!CO76="","",[2]数据总览!CO76)</f>
        <v/>
      </c>
      <c r="CP76" s="227" t="str">
        <f>IF([2]数据总览!CP76="","",[2]数据总览!CP76)</f>
        <v/>
      </c>
      <c r="CQ76" s="227" t="str">
        <f>IF([2]数据总览!CQ76="","",[2]数据总览!CQ76)</f>
        <v/>
      </c>
      <c r="CR76" s="227" t="str">
        <f>IF([2]数据总览!CR76="","",[2]数据总览!CR76)</f>
        <v/>
      </c>
      <c r="CS76" s="227" t="str">
        <f>IF([2]数据总览!CS76="","",[2]数据总览!CS76)</f>
        <v/>
      </c>
      <c r="CT76" s="227" t="str">
        <f>IF([2]数据总览!CT76="","",[2]数据总览!CT76)</f>
        <v/>
      </c>
      <c r="CU76" s="227" t="str">
        <f>IF([2]数据总览!CU76="","",[2]数据总览!CU76)</f>
        <v/>
      </c>
      <c r="CV76" s="227" t="str">
        <f>IF([2]数据总览!CV76="","",[2]数据总览!CV76)</f>
        <v/>
      </c>
      <c r="CW76" s="227" t="str">
        <f>IF([2]数据总览!CW76="","",[2]数据总览!CW76)</f>
        <v/>
      </c>
      <c r="CX76" s="227" t="str">
        <f>IF([2]数据总览!CX76="","",[2]数据总览!CX76)</f>
        <v/>
      </c>
      <c r="CY76" s="227" t="str">
        <f>IF([2]数据总览!CY76="","",[2]数据总览!CY76)</f>
        <v/>
      </c>
      <c r="CZ76" s="227" t="str">
        <f>IF([2]数据总览!CZ76="","",[2]数据总览!CZ76)</f>
        <v/>
      </c>
      <c r="DA76" s="227" t="str">
        <f>IF([2]数据总览!DA76="","",[2]数据总览!DA76)</f>
        <v/>
      </c>
      <c r="DB76" s="227" t="str">
        <f>IF([2]数据总览!DB76="","",[2]数据总览!DB76)</f>
        <v/>
      </c>
      <c r="DC76" s="227" t="str">
        <f>IF([2]数据总览!DC76="","",[2]数据总览!DC76)</f>
        <v/>
      </c>
      <c r="DD76" s="227" t="str">
        <f>IF([2]数据总览!DD76="","",[2]数据总览!DD76)</f>
        <v/>
      </c>
      <c r="DE76" s="227" t="str">
        <f>IF([2]数据总览!DE76="","",[2]数据总览!DE76)</f>
        <v/>
      </c>
      <c r="DF76" s="227" t="str">
        <f>IF([2]数据总览!DF76="","",[2]数据总览!DF76)</f>
        <v/>
      </c>
      <c r="DG76" s="227" t="str">
        <f>IF([2]数据总览!DG76="","",[2]数据总览!DG76)</f>
        <v/>
      </c>
      <c r="DH76" s="227" t="str">
        <f>IF([2]数据总览!DH76="","",[2]数据总览!DH76)</f>
        <v/>
      </c>
      <c r="DI76" s="227" t="str">
        <f>IF([2]数据总览!DI76="","",[2]数据总览!DI76)</f>
        <v/>
      </c>
      <c r="DJ76" s="227" t="str">
        <f>IF([2]数据总览!DJ76="","",[2]数据总览!DJ76)</f>
        <v/>
      </c>
      <c r="DK76" s="227" t="str">
        <f>IF([2]数据总览!DK76="","",[2]数据总览!DK76)</f>
        <v/>
      </c>
      <c r="DL76" s="227" t="str">
        <f>IF([2]数据总览!DL76="","",[2]数据总览!DL76)</f>
        <v/>
      </c>
      <c r="DM76" s="227" t="str">
        <f>IF([2]数据总览!DM76="","",[2]数据总览!DM76)</f>
        <v/>
      </c>
      <c r="DN76" s="227" t="str">
        <f>IF([2]数据总览!DN76="","",[2]数据总览!DN76)</f>
        <v/>
      </c>
      <c r="DO76" s="227" t="str">
        <f>IF([2]数据总览!DO76="","",[2]数据总览!DO76)</f>
        <v/>
      </c>
      <c r="DP76" s="227" t="str">
        <f>IF([2]数据总览!DP76="","",[2]数据总览!DP76)</f>
        <v/>
      </c>
      <c r="DQ76" s="227" t="str">
        <f>IF([2]数据总览!DQ76="","",[2]数据总览!DQ76)</f>
        <v/>
      </c>
      <c r="DR76" s="227" t="str">
        <f>IF([2]数据总览!DR76="","",[2]数据总览!DR76)</f>
        <v/>
      </c>
      <c r="DS76" s="227" t="str">
        <f>IF([2]数据总览!DS76="","",[2]数据总览!DS76)</f>
        <v/>
      </c>
      <c r="DT76" s="227" t="str">
        <f>IF([2]数据总览!DT76="","",[2]数据总览!DT76)</f>
        <v/>
      </c>
      <c r="DU76" s="227" t="str">
        <f>IF([2]数据总览!DU76="","",[2]数据总览!DU76)</f>
        <v/>
      </c>
      <c r="DV76" s="227" t="str">
        <f>IF([2]数据总览!DV76="","",[2]数据总览!DV76)</f>
        <v/>
      </c>
      <c r="DW76" s="227" t="str">
        <f>IF([2]数据总览!DW76="","",[2]数据总览!DW76)</f>
        <v/>
      </c>
      <c r="DX76" s="227" t="str">
        <f>IF([2]数据总览!DX76="","",[2]数据总览!DX76)</f>
        <v/>
      </c>
      <c r="DY76" s="227" t="str">
        <f>IF([2]数据总览!DY76="","",[2]数据总览!DY76)</f>
        <v/>
      </c>
      <c r="DZ76" s="227" t="str">
        <f>IF([2]数据总览!DZ76="","",[2]数据总览!DZ76)</f>
        <v/>
      </c>
      <c r="EA76" s="227" t="str">
        <f>IF([2]数据总览!EA76="","",[2]数据总览!EA76)</f>
        <v/>
      </c>
      <c r="EB76" s="227" t="str">
        <f>IF([2]数据总览!EB76="","",[2]数据总览!EB76)</f>
        <v/>
      </c>
      <c r="EC76" s="227" t="str">
        <f>IF([2]数据总览!EC76="","",[2]数据总览!EC76)</f>
        <v/>
      </c>
      <c r="ED76" s="227" t="str">
        <f>IF([2]数据总览!ED76="","",[2]数据总览!ED76)</f>
        <v/>
      </c>
      <c r="EE76" s="227" t="str">
        <f>IF([2]数据总览!EE76="","",[2]数据总览!EE76)</f>
        <v/>
      </c>
      <c r="EF76" s="227" t="str">
        <f>IF([2]数据总览!EF76="","",[2]数据总览!EF76)</f>
        <v/>
      </c>
      <c r="EG76" s="227" t="str">
        <f>IF([2]数据总览!EG76="","",[2]数据总览!EG76)</f>
        <v/>
      </c>
      <c r="EH76" s="227" t="str">
        <f>IF([2]数据总览!EH76="","",[2]数据总览!EH76)</f>
        <v/>
      </c>
      <c r="EI76" s="227" t="str">
        <f>IF([2]数据总览!EI76="","",[2]数据总览!EI76)</f>
        <v/>
      </c>
      <c r="EJ76" s="227" t="str">
        <f>IF([2]数据总览!EJ76="","",[2]数据总览!EJ76)</f>
        <v/>
      </c>
      <c r="EK76" s="227" t="str">
        <f>IF([2]数据总览!EK76="","",[2]数据总览!EK76)</f>
        <v/>
      </c>
      <c r="EL76" s="227" t="str">
        <f>IF([2]数据总览!EL76="","",[2]数据总览!EL76)</f>
        <v/>
      </c>
      <c r="EM76" s="227" t="str">
        <f>IF([2]数据总览!EM76="","",[2]数据总览!EM76)</f>
        <v/>
      </c>
      <c r="EN76" s="227" t="str">
        <f>IF([2]数据总览!EN76="","",[2]数据总览!EN76)</f>
        <v/>
      </c>
      <c r="EO76" s="227" t="str">
        <f>IF([2]数据总览!EO76="","",[2]数据总览!EO76)</f>
        <v/>
      </c>
      <c r="EP76" s="227" t="str">
        <f>IF([2]数据总览!EP76="","",[2]数据总览!EP76)</f>
        <v/>
      </c>
      <c r="EQ76" s="227" t="str">
        <f>IF([2]数据总览!EQ76="","",[2]数据总览!EQ76)</f>
        <v/>
      </c>
      <c r="ER76" s="227" t="str">
        <f>IF([2]数据总览!ER76="","",[2]数据总览!ER76)</f>
        <v/>
      </c>
      <c r="ES76" s="227" t="str">
        <f>IF([2]数据总览!ES76="","",[2]数据总览!ES76)</f>
        <v/>
      </c>
      <c r="ET76" s="227" t="str">
        <f>IF([2]数据总览!ET76="","",[2]数据总览!ET76)</f>
        <v/>
      </c>
      <c r="EU76" s="227" t="str">
        <f>IF([2]数据总览!EU76="","",[2]数据总览!EU76)</f>
        <v/>
      </c>
      <c r="EV76" s="227" t="str">
        <f>IF([2]数据总览!EV76="","",[2]数据总览!EV76)</f>
        <v/>
      </c>
      <c r="EW76" s="227" t="str">
        <f>IF([2]数据总览!EW76="","",[2]数据总览!EW76)</f>
        <v/>
      </c>
      <c r="EX76" s="227" t="str">
        <f>IF([2]数据总览!EX76="","",[2]数据总览!EX76)</f>
        <v/>
      </c>
      <c r="EY76" s="227" t="str">
        <f>IF([2]数据总览!EY76="","",[2]数据总览!EY76)</f>
        <v/>
      </c>
      <c r="EZ76" s="227" t="str">
        <f>IF([2]数据总览!EZ76="","",[2]数据总览!EZ76)</f>
        <v/>
      </c>
      <c r="FA76" s="227" t="str">
        <f>IF([2]数据总览!FA76="","",[2]数据总览!FA76)</f>
        <v/>
      </c>
    </row>
    <row r="77" spans="1:157" ht="11.25">
      <c r="A77" s="227" t="str">
        <f>IF([2]数据总览!A77="","",[2]数据总览!A77)</f>
        <v/>
      </c>
      <c r="B77" s="227" t="str">
        <f>IF([2]数据总览!B77="","",[2]数据总览!B77)</f>
        <v/>
      </c>
      <c r="C77" s="227" t="str">
        <f>IF([2]数据总览!C77="","",[2]数据总览!C77)</f>
        <v/>
      </c>
      <c r="D77" s="227" t="str">
        <f>IF([2]数据总览!D77="","",[2]数据总览!D77)</f>
        <v>将领星级对应三维（影响辅助技能计算）</v>
      </c>
      <c r="E77" s="227" t="str">
        <f>IF([2]数据总览!E77="","",[2]数据总览!E77)</f>
        <v/>
      </c>
      <c r="F77" s="227">
        <f>IF([2]数据总览!F77="","",[2]数据总览!F77)</f>
        <v>52</v>
      </c>
      <c r="G77" s="227">
        <f>IF([2]数据总览!G77="","",[2]数据总览!G77)</f>
        <v>20</v>
      </c>
      <c r="H77" s="227">
        <f>IF([2]数据总览!H77="","",[2]数据总览!H77)</f>
        <v>12</v>
      </c>
      <c r="I77" s="227" t="str">
        <f>IF([2]数据总览!I77="","",[2]数据总览!I77)</f>
        <v/>
      </c>
      <c r="J77" s="227"/>
      <c r="K77" s="227" t="str">
        <f>IF([2]数据总览!K77="","",[2]数据总览!K77)</f>
        <v/>
      </c>
      <c r="L77" s="227" t="str">
        <f>IF([2]数据总览!L77="","",[2]数据总览!L77)</f>
        <v/>
      </c>
      <c r="M77" s="227" t="str">
        <f>IF([2]数据总览!M77="","",[2]数据总览!M77)</f>
        <v/>
      </c>
      <c r="N77" s="227" t="str">
        <f>IF([2]数据总览!N77="","",[2]数据总览!N77)</f>
        <v/>
      </c>
      <c r="O77" s="227" t="str">
        <f>IF([2]数据总览!O77="","",[2]数据总览!O77)</f>
        <v/>
      </c>
      <c r="P77" s="227" t="str">
        <f>IF([2]数据总览!P77="","",[2]数据总览!P77)</f>
        <v>5星</v>
      </c>
      <c r="Q77" s="227" t="str">
        <f>IF([2]数据总览!Q77="","",[2]数据总览!Q77)</f>
        <v/>
      </c>
      <c r="R77" s="227">
        <f>IF([2]数据总览!R77="","",[2]数据总览!R77)</f>
        <v>0.77645132115316851</v>
      </c>
      <c r="S77" s="227">
        <f>IF([2]数据总览!S77="","",[2]数据总览!S77)</f>
        <v>0.79123069254606238</v>
      </c>
      <c r="T77" s="227">
        <f>IF([2]数据总览!T77="","",[2]数据总览!T77)</f>
        <v>0.80433599311703718</v>
      </c>
      <c r="U77" s="227">
        <f>IF([2]数据总览!U77="","",[2]数据总览!U77)</f>
        <v>0.812325875611833</v>
      </c>
      <c r="V77" s="227" t="str">
        <f>IF([2]数据总览!V77="","",[2]数据总览!V77)</f>
        <v/>
      </c>
      <c r="W77" s="227" t="str">
        <f>IF([2]数据总览!W77="","",[2]数据总览!W77)</f>
        <v/>
      </c>
      <c r="X77" s="227" t="str">
        <f>IF([2]数据总览!X77="","",[2]数据总览!X77)</f>
        <v/>
      </c>
      <c r="Y77" s="227" t="str">
        <f>IF([2]数据总览!Y77="","",[2]数据总览!Y77)</f>
        <v/>
      </c>
      <c r="Z77" s="227" t="str">
        <f>IF([2]数据总览!Z77="","",[2]数据总览!Z77)</f>
        <v/>
      </c>
      <c r="AA77" s="227">
        <f>IF([2]数据总览!AA77="","",[2]数据总览!AA77)</f>
        <v>72</v>
      </c>
      <c r="AB77" s="227">
        <f>IF([2]数据总览!AB77="","",[2]数据总览!AB77)</f>
        <v>0</v>
      </c>
      <c r="AC77" s="227">
        <f>IF([2]数据总览!AC77="","",[2]数据总览!AC77)</f>
        <v>0.17681240271864665</v>
      </c>
      <c r="AD77" s="227">
        <f>IF([2]数据总览!AD77="","",[2]数据总览!AD77)</f>
        <v>0.14607162521691908</v>
      </c>
      <c r="AE77" s="227">
        <f>IF([2]数据总览!AE77="","",[2]数据总览!AE77)</f>
        <v>3.4023809046654821E-2</v>
      </c>
      <c r="AF77" s="227">
        <f>IF([2]数据总览!AF77="","",[2]数据总览!AF77)</f>
        <v>4.8978422425203547E-2</v>
      </c>
      <c r="AG77" s="227">
        <f>IF([2]数据总览!AG77="","",[2]数据总览!AG77)</f>
        <v>1.5018924022833268E-2</v>
      </c>
      <c r="AH77" s="227">
        <f>IF([2]数据总览!AH77="","",[2]数据总览!AH77)</f>
        <v>0.17079631530752828</v>
      </c>
      <c r="AI77" s="227">
        <f>IF([2]数据总览!AI77="","",[2]数据总览!AI77)</f>
        <v>0.17079631530752828</v>
      </c>
      <c r="AJ77" s="227" t="str">
        <f>IF([2]数据总览!AJ77="","",[2]数据总览!AJ77)</f>
        <v/>
      </c>
      <c r="AK77" s="227" t="str">
        <f>IF([2]数据总览!AK77="","",[2]数据总览!AK77)</f>
        <v/>
      </c>
      <c r="AL77" s="227" t="str">
        <f>IF([2]数据总览!AL77="","",[2]数据总览!AL77)</f>
        <v/>
      </c>
      <c r="AM77" s="227">
        <f>IF([2]数据总览!AM77="","",[2]数据总览!AM77)</f>
        <v>0</v>
      </c>
      <c r="AN77" s="227">
        <f>IF([2]数据总览!AN77="","",[2]数据总览!AN77)</f>
        <v>0.5</v>
      </c>
      <c r="AO77" s="227">
        <f>IF([2]数据总览!AO77="","",[2]数据总览!AO77)</f>
        <v>0.5</v>
      </c>
      <c r="AP77" s="227">
        <f>IF([2]数据总览!AP77="","",[2]数据总览!AP77)</f>
        <v>0.5</v>
      </c>
      <c r="AQ77" s="227">
        <f>IF([2]数据总览!AQ77="","",[2]数据总览!AQ77)</f>
        <v>0</v>
      </c>
      <c r="AR77" s="227">
        <f>IF([2]数据总览!AR77="","",[2]数据总览!AR77)</f>
        <v>0.5</v>
      </c>
      <c r="AS77" s="227">
        <f>IF([2]数据总览!AS77="","",[2]数据总览!AS77)</f>
        <v>0.5</v>
      </c>
      <c r="AT77" s="227">
        <f>IF([2]数据总览!AT77="","",[2]数据总览!AT77)</f>
        <v>0.5</v>
      </c>
      <c r="AU77" s="227" t="str">
        <f>IF([2]数据总览!AU77="","",[2]数据总览!AU77)</f>
        <v/>
      </c>
      <c r="AV77" s="227">
        <f>IF([2]数据总览!AV77="","",[2]数据总览!AV77)</f>
        <v>0.60667225546381132</v>
      </c>
      <c r="AW77" s="227">
        <f>IF([2]数据总览!AW77="","",[2]数据总览!AW77)</f>
        <v>0.30864648799944128</v>
      </c>
      <c r="AX77" s="227">
        <f>IF([2]数据总览!AX77="","",[2]数据总览!AX77)</f>
        <v>0.25192425156558079</v>
      </c>
      <c r="AY77" s="227">
        <f>IF([2]数据总览!AY77="","",[2]数据总览!AY77)</f>
        <v>0.25615948030797009</v>
      </c>
      <c r="AZ77" s="227">
        <f>IF([2]数据总览!AZ77="","",[2]数据总览!AZ77)</f>
        <v>0.61196106351745794</v>
      </c>
      <c r="BA77" s="227">
        <f>IF([2]数据总览!BA77="","",[2]数据总览!BA77)</f>
        <v>0.31198123596998717</v>
      </c>
      <c r="BB77" s="227">
        <f>IF([2]数据总览!BB77="","",[2]数据总览!BB77)</f>
        <v>0.23900147489616833</v>
      </c>
      <c r="BC77" s="227">
        <f>IF([2]数据总览!BC77="","",[2]数据总览!BC77)</f>
        <v>0.25959788256159455</v>
      </c>
      <c r="BD77" s="227" t="str">
        <f>IF([2]数据总览!BD77="","",[2]数据总览!BD77)</f>
        <v/>
      </c>
      <c r="BE77" s="227">
        <f>IF([2]数据总览!BE77="","",[2]数据总览!BE77)</f>
        <v>1.9221862416572733</v>
      </c>
      <c r="BF77" s="227">
        <f>IF([2]数据总览!BF77="","",[2]数据总览!BF77)</f>
        <v>0.91416266337894159</v>
      </c>
      <c r="BG77" s="227">
        <f>IF([2]数据总览!BG77="","",[2]数据总览!BG77)</f>
        <v>0.92785594347156886</v>
      </c>
      <c r="BH77" s="227">
        <f>IF([2]数据总览!BH77="","",[2]数据总览!BH77)</f>
        <v>0.92675768734405817</v>
      </c>
      <c r="BI77" s="227">
        <f>IF([2]数据总览!BI77="","",[2]数据总览!BI77)</f>
        <v>0.8647721275197422</v>
      </c>
      <c r="BJ77" s="227">
        <f>IF([2]数据总览!BJ77="","",[2]数据总览!BJ77)</f>
        <v>0.91350425466746055</v>
      </c>
      <c r="BK77" s="227">
        <f>IF([2]数据总览!BK77="","",[2]数据总览!BK77)</f>
        <v>0.93094267736815484</v>
      </c>
      <c r="BL77" s="227">
        <f>IF([2]数据总览!BL77="","",[2]数据总览!BL77)</f>
        <v>0.92599431796678244</v>
      </c>
      <c r="BM77" s="227" t="str">
        <f>IF([2]数据总览!BM77="","",[2]数据总览!BM77)</f>
        <v/>
      </c>
      <c r="BN77" s="227">
        <f>IF([2]数据总览!BN77="","",[2]数据总览!BN77)</f>
        <v>240</v>
      </c>
      <c r="BO77" s="227">
        <f>IF([2]数据总览!BO77="","",[2]数据总览!BO77)</f>
        <v>197.5650233475248</v>
      </c>
      <c r="BP77" s="227">
        <f>IF([2]数据总览!BP77="","",[2]数据总览!BP77)</f>
        <v>204.94280994793942</v>
      </c>
      <c r="BQ77" s="227">
        <f>IF([2]数据总览!BQ77="","",[2]数据总览!BQ77)</f>
        <v>231.83428582880285</v>
      </c>
      <c r="BR77" s="227" t="str">
        <f>IF([2]数据总览!BR77="","",[2]数据总览!BR77)</f>
        <v/>
      </c>
      <c r="BS77" s="227">
        <f>IF([2]数据总览!BS77="","",[2]数据总览!BS77)</f>
        <v>2.7341539004030779</v>
      </c>
      <c r="BT77" s="227">
        <f>IF([2]数据总览!BT77="","",[2]数据总览!BT77)</f>
        <v>1.4127201064356305</v>
      </c>
      <c r="BU77" s="227">
        <f>IF([2]数据总览!BU77="","",[2]数据总览!BU77)</f>
        <v>0.85129628739822283</v>
      </c>
      <c r="BV77" s="227">
        <f>IF([2]数据总览!BV77="","",[2]数据总览!BV77)</f>
        <v>1.1320081969169267</v>
      </c>
      <c r="BW77" s="227" t="str">
        <f>IF([2]数据总览!BW77="","",[2]数据总览!BW77)</f>
        <v/>
      </c>
      <c r="BX77" s="227" t="str">
        <f>IF([2]数据总览!BX77="","",[2]数据总览!BX77)</f>
        <v/>
      </c>
      <c r="BY77" s="227" t="str">
        <f>IF([2]数据总览!BY77="","",[2]数据总览!BY77)</f>
        <v/>
      </c>
      <c r="BZ77" s="227" t="str">
        <f>IF([2]数据总览!BZ77="","",[2]数据总览!BZ77)</f>
        <v/>
      </c>
      <c r="CA77" s="227" t="str">
        <f>IF([2]数据总览!CA77="","",[2]数据总览!CA77)</f>
        <v/>
      </c>
      <c r="CB77" s="227" t="str">
        <f>IF([2]数据总览!CB77="","",[2]数据总览!CB77)</f>
        <v/>
      </c>
      <c r="CC77" s="227" t="str">
        <f>IF([2]数据总览!CC77="","",[2]数据总览!CC77)</f>
        <v/>
      </c>
      <c r="CD77" s="227" t="str">
        <f>IF([2]数据总览!CD77="","",[2]数据总览!CD77)</f>
        <v/>
      </c>
      <c r="CE77" s="227" t="str">
        <f>IF([2]数据总览!CE77="","",[2]数据总览!CE77)</f>
        <v/>
      </c>
      <c r="CF77" s="227" t="str">
        <f>IF([2]数据总览!CF77="","",[2]数据总览!CF77)</f>
        <v/>
      </c>
      <c r="CG77" s="227" t="str">
        <f>IF([2]数据总览!CG77="","",[2]数据总览!CG77)</f>
        <v/>
      </c>
      <c r="CH77" s="227" t="str">
        <f>IF([2]数据总览!CH77="","",[2]数据总览!CH77)</f>
        <v/>
      </c>
      <c r="CI77" s="227" t="str">
        <f>IF([2]数据总览!CI77="","",[2]数据总览!CI77)</f>
        <v/>
      </c>
      <c r="CJ77" s="227" t="str">
        <f>IF([2]数据总览!CJ77="","",[2]数据总览!CJ77)</f>
        <v/>
      </c>
      <c r="CK77" s="227" t="str">
        <f>IF([2]数据总览!CK77="","",[2]数据总览!CK77)</f>
        <v/>
      </c>
      <c r="CL77" s="227" t="str">
        <f>IF([2]数据总览!CL77="","",[2]数据总览!CL77)</f>
        <v/>
      </c>
      <c r="CM77" s="227" t="str">
        <f>IF([2]数据总览!CM77="","",[2]数据总览!CM77)</f>
        <v/>
      </c>
      <c r="CN77" s="227" t="str">
        <f>IF([2]数据总览!CN77="","",[2]数据总览!CN77)</f>
        <v/>
      </c>
      <c r="CO77" s="227" t="str">
        <f>IF([2]数据总览!CO77="","",[2]数据总览!CO77)</f>
        <v/>
      </c>
      <c r="CP77" s="227" t="str">
        <f>IF([2]数据总览!CP77="","",[2]数据总览!CP77)</f>
        <v/>
      </c>
      <c r="CQ77" s="227" t="str">
        <f>IF([2]数据总览!CQ77="","",[2]数据总览!CQ77)</f>
        <v/>
      </c>
      <c r="CR77" s="227" t="str">
        <f>IF([2]数据总览!CR77="","",[2]数据总览!CR77)</f>
        <v/>
      </c>
      <c r="CS77" s="227" t="str">
        <f>IF([2]数据总览!CS77="","",[2]数据总览!CS77)</f>
        <v/>
      </c>
      <c r="CT77" s="227" t="str">
        <f>IF([2]数据总览!CT77="","",[2]数据总览!CT77)</f>
        <v/>
      </c>
      <c r="CU77" s="227" t="str">
        <f>IF([2]数据总览!CU77="","",[2]数据总览!CU77)</f>
        <v/>
      </c>
      <c r="CV77" s="227" t="str">
        <f>IF([2]数据总览!CV77="","",[2]数据总览!CV77)</f>
        <v/>
      </c>
      <c r="CW77" s="227" t="str">
        <f>IF([2]数据总览!CW77="","",[2]数据总览!CW77)</f>
        <v/>
      </c>
      <c r="CX77" s="227" t="str">
        <f>IF([2]数据总览!CX77="","",[2]数据总览!CX77)</f>
        <v/>
      </c>
      <c r="CY77" s="227" t="str">
        <f>IF([2]数据总览!CY77="","",[2]数据总览!CY77)</f>
        <v/>
      </c>
      <c r="CZ77" s="227" t="str">
        <f>IF([2]数据总览!CZ77="","",[2]数据总览!CZ77)</f>
        <v/>
      </c>
      <c r="DA77" s="227" t="str">
        <f>IF([2]数据总览!DA77="","",[2]数据总览!DA77)</f>
        <v/>
      </c>
      <c r="DB77" s="227" t="str">
        <f>IF([2]数据总览!DB77="","",[2]数据总览!DB77)</f>
        <v/>
      </c>
      <c r="DC77" s="227" t="str">
        <f>IF([2]数据总览!DC77="","",[2]数据总览!DC77)</f>
        <v/>
      </c>
      <c r="DD77" s="227" t="str">
        <f>IF([2]数据总览!DD77="","",[2]数据总览!DD77)</f>
        <v/>
      </c>
      <c r="DE77" s="227" t="str">
        <f>IF([2]数据总览!DE77="","",[2]数据总览!DE77)</f>
        <v/>
      </c>
      <c r="DF77" s="227" t="str">
        <f>IF([2]数据总览!DF77="","",[2]数据总览!DF77)</f>
        <v/>
      </c>
      <c r="DG77" s="227" t="str">
        <f>IF([2]数据总览!DG77="","",[2]数据总览!DG77)</f>
        <v/>
      </c>
      <c r="DH77" s="227" t="str">
        <f>IF([2]数据总览!DH77="","",[2]数据总览!DH77)</f>
        <v/>
      </c>
      <c r="DI77" s="227" t="str">
        <f>IF([2]数据总览!DI77="","",[2]数据总览!DI77)</f>
        <v/>
      </c>
      <c r="DJ77" s="227" t="str">
        <f>IF([2]数据总览!DJ77="","",[2]数据总览!DJ77)</f>
        <v/>
      </c>
      <c r="DK77" s="227" t="str">
        <f>IF([2]数据总览!DK77="","",[2]数据总览!DK77)</f>
        <v/>
      </c>
      <c r="DL77" s="227" t="str">
        <f>IF([2]数据总览!DL77="","",[2]数据总览!DL77)</f>
        <v/>
      </c>
      <c r="DM77" s="227" t="str">
        <f>IF([2]数据总览!DM77="","",[2]数据总览!DM77)</f>
        <v/>
      </c>
      <c r="DN77" s="227" t="str">
        <f>IF([2]数据总览!DN77="","",[2]数据总览!DN77)</f>
        <v/>
      </c>
      <c r="DO77" s="227" t="str">
        <f>IF([2]数据总览!DO77="","",[2]数据总览!DO77)</f>
        <v/>
      </c>
      <c r="DP77" s="227" t="str">
        <f>IF([2]数据总览!DP77="","",[2]数据总览!DP77)</f>
        <v/>
      </c>
      <c r="DQ77" s="227" t="str">
        <f>IF([2]数据总览!DQ77="","",[2]数据总览!DQ77)</f>
        <v/>
      </c>
      <c r="DR77" s="227" t="str">
        <f>IF([2]数据总览!DR77="","",[2]数据总览!DR77)</f>
        <v/>
      </c>
      <c r="DS77" s="227" t="str">
        <f>IF([2]数据总览!DS77="","",[2]数据总览!DS77)</f>
        <v/>
      </c>
      <c r="DT77" s="227" t="str">
        <f>IF([2]数据总览!DT77="","",[2]数据总览!DT77)</f>
        <v/>
      </c>
      <c r="DU77" s="227" t="str">
        <f>IF([2]数据总览!DU77="","",[2]数据总览!DU77)</f>
        <v/>
      </c>
      <c r="DV77" s="227" t="str">
        <f>IF([2]数据总览!DV77="","",[2]数据总览!DV77)</f>
        <v/>
      </c>
      <c r="DW77" s="227" t="str">
        <f>IF([2]数据总览!DW77="","",[2]数据总览!DW77)</f>
        <v/>
      </c>
      <c r="DX77" s="227" t="str">
        <f>IF([2]数据总览!DX77="","",[2]数据总览!DX77)</f>
        <v/>
      </c>
      <c r="DY77" s="227" t="str">
        <f>IF([2]数据总览!DY77="","",[2]数据总览!DY77)</f>
        <v/>
      </c>
      <c r="DZ77" s="227" t="str">
        <f>IF([2]数据总览!DZ77="","",[2]数据总览!DZ77)</f>
        <v/>
      </c>
      <c r="EA77" s="227" t="str">
        <f>IF([2]数据总览!EA77="","",[2]数据总览!EA77)</f>
        <v/>
      </c>
      <c r="EB77" s="227" t="str">
        <f>IF([2]数据总览!EB77="","",[2]数据总览!EB77)</f>
        <v/>
      </c>
      <c r="EC77" s="227" t="str">
        <f>IF([2]数据总览!EC77="","",[2]数据总览!EC77)</f>
        <v/>
      </c>
      <c r="ED77" s="227" t="str">
        <f>IF([2]数据总览!ED77="","",[2]数据总览!ED77)</f>
        <v/>
      </c>
      <c r="EE77" s="227" t="str">
        <f>IF([2]数据总览!EE77="","",[2]数据总览!EE77)</f>
        <v/>
      </c>
      <c r="EF77" s="227" t="str">
        <f>IF([2]数据总览!EF77="","",[2]数据总览!EF77)</f>
        <v/>
      </c>
      <c r="EG77" s="227" t="str">
        <f>IF([2]数据总览!EG77="","",[2]数据总览!EG77)</f>
        <v/>
      </c>
      <c r="EH77" s="227" t="str">
        <f>IF([2]数据总览!EH77="","",[2]数据总览!EH77)</f>
        <v/>
      </c>
      <c r="EI77" s="227" t="str">
        <f>IF([2]数据总览!EI77="","",[2]数据总览!EI77)</f>
        <v/>
      </c>
      <c r="EJ77" s="227" t="str">
        <f>IF([2]数据总览!EJ77="","",[2]数据总览!EJ77)</f>
        <v/>
      </c>
      <c r="EK77" s="227" t="str">
        <f>IF([2]数据总览!EK77="","",[2]数据总览!EK77)</f>
        <v/>
      </c>
      <c r="EL77" s="227" t="str">
        <f>IF([2]数据总览!EL77="","",[2]数据总览!EL77)</f>
        <v/>
      </c>
      <c r="EM77" s="227" t="str">
        <f>IF([2]数据总览!EM77="","",[2]数据总览!EM77)</f>
        <v/>
      </c>
      <c r="EN77" s="227" t="str">
        <f>IF([2]数据总览!EN77="","",[2]数据总览!EN77)</f>
        <v/>
      </c>
      <c r="EO77" s="227" t="str">
        <f>IF([2]数据总览!EO77="","",[2]数据总览!EO77)</f>
        <v/>
      </c>
      <c r="EP77" s="227" t="str">
        <f>IF([2]数据总览!EP77="","",[2]数据总览!EP77)</f>
        <v/>
      </c>
      <c r="EQ77" s="227" t="str">
        <f>IF([2]数据总览!EQ77="","",[2]数据总览!EQ77)</f>
        <v/>
      </c>
      <c r="ER77" s="227" t="str">
        <f>IF([2]数据总览!ER77="","",[2]数据总览!ER77)</f>
        <v/>
      </c>
      <c r="ES77" s="227" t="str">
        <f>IF([2]数据总览!ES77="","",[2]数据总览!ES77)</f>
        <v/>
      </c>
      <c r="ET77" s="227" t="str">
        <f>IF([2]数据总览!ET77="","",[2]数据总览!ET77)</f>
        <v/>
      </c>
      <c r="EU77" s="227" t="str">
        <f>IF([2]数据总览!EU77="","",[2]数据总览!EU77)</f>
        <v/>
      </c>
      <c r="EV77" s="227" t="str">
        <f>IF([2]数据总览!EV77="","",[2]数据总览!EV77)</f>
        <v/>
      </c>
      <c r="EW77" s="227" t="str">
        <f>IF([2]数据总览!EW77="","",[2]数据总览!EW77)</f>
        <v/>
      </c>
      <c r="EX77" s="227" t="str">
        <f>IF([2]数据总览!EX77="","",[2]数据总览!EX77)</f>
        <v/>
      </c>
      <c r="EY77" s="227" t="str">
        <f>IF([2]数据总览!EY77="","",[2]数据总览!EY77)</f>
        <v/>
      </c>
      <c r="EZ77" s="227" t="str">
        <f>IF([2]数据总览!EZ77="","",[2]数据总览!EZ77)</f>
        <v/>
      </c>
      <c r="FA77" s="227" t="str">
        <f>IF([2]数据总览!FA77="","",[2]数据总览!FA77)</f>
        <v/>
      </c>
    </row>
    <row r="78" spans="1:157" ht="11.25">
      <c r="A78" s="227" t="str">
        <f>IF([2]数据总览!A78="","",[2]数据总览!A78)</f>
        <v/>
      </c>
      <c r="B78" s="227" t="str">
        <f>IF([2]数据总览!B78="","",[2]数据总览!B78)</f>
        <v/>
      </c>
      <c r="C78" s="227" t="str">
        <f>IF([2]数据总览!C78="","",[2]数据总览!C78)</f>
        <v/>
      </c>
      <c r="D78" s="227">
        <f>IF([2]数据总览!D78="","",[2]数据总览!D78)</f>
        <v>90</v>
      </c>
      <c r="E78" s="227">
        <f>IF([2]数据总览!E78="","",[2]数据总览!E78)</f>
        <v>100</v>
      </c>
      <c r="F78" s="227">
        <f>IF([2]数据总览!F78="","",[2]数据总览!F78)</f>
        <v>110</v>
      </c>
      <c r="G78" s="227">
        <f>IF([2]数据总览!G78="","",[2]数据总览!G78)</f>
        <v>120</v>
      </c>
      <c r="H78" s="227">
        <f>IF([2]数据总览!H78="","",[2]数据总览!H78)</f>
        <v>130</v>
      </c>
      <c r="I78" s="227">
        <f>IF([2]数据总览!I78="","",[2]数据总览!I78)</f>
        <v>140</v>
      </c>
      <c r="J78" s="227"/>
      <c r="K78" s="227" t="str">
        <f>IF([2]数据总览!K78="","",[2]数据总览!K78)</f>
        <v/>
      </c>
      <c r="L78" s="227" t="str">
        <f>IF([2]数据总览!L78="","",[2]数据总览!L78)</f>
        <v/>
      </c>
      <c r="M78" s="227" t="str">
        <f>IF([2]数据总览!M78="","",[2]数据总览!M78)</f>
        <v/>
      </c>
      <c r="N78" s="227" t="str">
        <f>IF([2]数据总览!N78="","",[2]数据总览!N78)</f>
        <v/>
      </c>
      <c r="O78" s="227" t="str">
        <f>IF([2]数据总览!O78="","",[2]数据总览!O78)</f>
        <v/>
      </c>
      <c r="P78" s="227" t="str">
        <f>IF([2]数据总览!P78="","",[2]数据总览!P78)</f>
        <v>6星</v>
      </c>
      <c r="Q78" s="227" t="str">
        <f>IF([2]数据总览!Q78="","",[2]数据总览!Q78)</f>
        <v/>
      </c>
      <c r="R78" s="227">
        <f>IF([2]数据总览!R78="","",[2]数据总览!R78)</f>
        <v>0.88959577305535031</v>
      </c>
      <c r="S78" s="227">
        <f>IF([2]数据总览!S78="","",[2]数据总览!S78)</f>
        <v>0.89731370075840156</v>
      </c>
      <c r="T78" s="227">
        <f>IF([2]数据总览!T78="","",[2]数据总览!T78)</f>
        <v>0.90383322454911219</v>
      </c>
      <c r="U78" s="227">
        <f>IF([2]数据总览!U78="","",[2]数据总览!U78)</f>
        <v>0.90786220650676097</v>
      </c>
      <c r="V78" s="227" t="str">
        <f>IF([2]数据总览!V78="","",[2]数据总览!V78)</f>
        <v/>
      </c>
      <c r="W78" s="227" t="str">
        <f>IF([2]数据总览!W78="","",[2]数据总览!W78)</f>
        <v/>
      </c>
      <c r="X78" s="227" t="str">
        <f>IF([2]数据总览!X78="","",[2]数据总览!X78)</f>
        <v/>
      </c>
      <c r="Y78" s="227" t="str">
        <f>IF([2]数据总览!Y78="","",[2]数据总览!Y78)</f>
        <v/>
      </c>
      <c r="Z78" s="227" t="str">
        <f>IF([2]数据总览!Z78="","",[2]数据总览!Z78)</f>
        <v/>
      </c>
      <c r="AA78" s="227">
        <f>IF([2]数据总览!AA78="","",[2]数据总览!AA78)</f>
        <v>73</v>
      </c>
      <c r="AB78" s="227">
        <f>IF([2]数据总览!AB78="","",[2]数据总览!AB78)</f>
        <v>0</v>
      </c>
      <c r="AC78" s="227">
        <f>IF([2]数据总览!AC78="","",[2]数据总览!AC78)</f>
        <v>0.17536094401623814</v>
      </c>
      <c r="AD78" s="227">
        <f>IF([2]数据总览!AD78="","",[2]数据总览!AD78)</f>
        <v>0.13702551043509215</v>
      </c>
      <c r="AE78" s="227">
        <f>IF([2]数据总览!AE78="","",[2]数据总览!AE78)</f>
        <v>3.0357472218129164E-2</v>
      </c>
      <c r="AF78" s="227">
        <f>IF([2]数据总览!AF78="","",[2]数据总览!AF78)</f>
        <v>4.7488973088614994E-2</v>
      </c>
      <c r="AG78" s="227">
        <f>IF([2]数据总览!AG78="","",[2]数据总览!AG78)</f>
        <v>1.5018924022833268E-2</v>
      </c>
      <c r="AH78" s="227">
        <f>IF([2]数据总览!AH78="","",[2]数据总览!AH78)</f>
        <v>0.16231558269956553</v>
      </c>
      <c r="AI78" s="227">
        <f>IF([2]数据总览!AI78="","",[2]数据总览!AI78)</f>
        <v>0.16231558269956553</v>
      </c>
      <c r="AJ78" s="227" t="str">
        <f>IF([2]数据总览!AJ78="","",[2]数据总览!AJ78)</f>
        <v/>
      </c>
      <c r="AK78" s="227" t="str">
        <f>IF([2]数据总览!AK78="","",[2]数据总览!AK78)</f>
        <v/>
      </c>
      <c r="AL78" s="227" t="str">
        <f>IF([2]数据总览!AL78="","",[2]数据总览!AL78)</f>
        <v/>
      </c>
      <c r="AM78" s="227">
        <f>IF([2]数据总览!AM78="","",[2]数据总览!AM78)</f>
        <v>0</v>
      </c>
      <c r="AN78" s="227">
        <f>IF([2]数据总览!AN78="","",[2]数据总览!AN78)</f>
        <v>0.5</v>
      </c>
      <c r="AO78" s="227">
        <f>IF([2]数据总览!AO78="","",[2]数据总览!AO78)</f>
        <v>0.5</v>
      </c>
      <c r="AP78" s="227">
        <f>IF([2]数据总览!AP78="","",[2]数据总览!AP78)</f>
        <v>0.5</v>
      </c>
      <c r="AQ78" s="227">
        <f>IF([2]数据总览!AQ78="","",[2]数据总览!AQ78)</f>
        <v>0</v>
      </c>
      <c r="AR78" s="227">
        <f>IF([2]数据总览!AR78="","",[2]数据总览!AR78)</f>
        <v>0.5</v>
      </c>
      <c r="AS78" s="227">
        <f>IF([2]数据总览!AS78="","",[2]数据总览!AS78)</f>
        <v>0.5</v>
      </c>
      <c r="AT78" s="227">
        <f>IF([2]数据总览!AT78="","",[2]数据总览!AT78)</f>
        <v>0.5</v>
      </c>
      <c r="AU78" s="227" t="str">
        <f>IF([2]数据总览!AU78="","",[2]数据总览!AU78)</f>
        <v/>
      </c>
      <c r="AV78" s="227">
        <f>IF([2]数据总览!AV78="","",[2]数据总览!AV78)</f>
        <v>0.60667225546381132</v>
      </c>
      <c r="AW78" s="227">
        <f>IF([2]数据总览!AW78="","",[2]数据总览!AW78)</f>
        <v>0.30691553733514526</v>
      </c>
      <c r="AX78" s="227">
        <f>IF([2]数据总览!AX78="","",[2]数据总览!AX78)</f>
        <v>0.24905309433253442</v>
      </c>
      <c r="AY78" s="227">
        <f>IF([2]数据总览!AY78="","",[2]数据总览!AY78)</f>
        <v>0.25412508298571507</v>
      </c>
      <c r="AZ78" s="227">
        <f>IF([2]数据总览!AZ78="","",[2]数据总览!AZ78)</f>
        <v>0.61196106351745794</v>
      </c>
      <c r="BA78" s="227">
        <f>IF([2]数据总览!BA78="","",[2]数据总览!BA78)</f>
        <v>0.31026850034898018</v>
      </c>
      <c r="BB78" s="227">
        <f>IF([2]数据总览!BB78="","",[2]数据总览!BB78)</f>
        <v>0.2360355641958988</v>
      </c>
      <c r="BC78" s="227">
        <f>IF([2]数据总览!BC78="","",[2]数据总览!BC78)</f>
        <v>0.25758263504675438</v>
      </c>
      <c r="BD78" s="227" t="str">
        <f>IF([2]数据总览!BD78="","",[2]数据总览!BD78)</f>
        <v/>
      </c>
      <c r="BE78" s="227">
        <f>IF([2]数据总览!BE78="","",[2]数据总览!BE78)</f>
        <v>1.945240897698705</v>
      </c>
      <c r="BF78" s="227">
        <f>IF([2]数据总览!BF78="","",[2]数据总览!BF78)</f>
        <v>0.92095638564255311</v>
      </c>
      <c r="BG78" s="227">
        <f>IF([2]数据总览!BG78="","",[2]数据总览!BG78)</f>
        <v>0.93376980409515975</v>
      </c>
      <c r="BH78" s="227">
        <f>IF([2]数据总览!BH78="","",[2]数据总览!BH78)</f>
        <v>0.93258873623557614</v>
      </c>
      <c r="BI78" s="227">
        <f>IF([2]数据总览!BI78="","",[2]数据总览!BI78)</f>
        <v>0.87517427155668504</v>
      </c>
      <c r="BJ78" s="227">
        <f>IF([2]数据总览!BJ78="","",[2]数据总览!BJ78)</f>
        <v>0.92034584441845424</v>
      </c>
      <c r="BK78" s="227">
        <f>IF([2]数据总览!BK78="","",[2]数据总览!BK78)</f>
        <v>0.93663698115524741</v>
      </c>
      <c r="BL78" s="227">
        <f>IF([2]数据总览!BL78="","",[2]数据总览!BL78)</f>
        <v>0.93188145325498051</v>
      </c>
      <c r="BM78" s="227" t="str">
        <f>IF([2]数据总览!BM78="","",[2]数据总览!BM78)</f>
        <v/>
      </c>
      <c r="BN78" s="227">
        <f>IF([2]数据总览!BN78="","",[2]数据总览!BN78)</f>
        <v>240</v>
      </c>
      <c r="BO78" s="227">
        <f>IF([2]数据总览!BO78="","",[2]数据总览!BO78)</f>
        <v>197.91337343610283</v>
      </c>
      <c r="BP78" s="227">
        <f>IF([2]数据总览!BP78="","",[2]数据总览!BP78)</f>
        <v>207.11387749557787</v>
      </c>
      <c r="BQ78" s="227">
        <f>IF([2]数据总览!BQ78="","",[2]数据总览!BQ78)</f>
        <v>232.71420666764899</v>
      </c>
      <c r="BR78" s="227" t="str">
        <f>IF([2]数据总览!BR78="","",[2]数据总览!BR78)</f>
        <v/>
      </c>
      <c r="BS78" s="227">
        <f>IF([2]数据总览!BS78="","",[2]数据总览!BS78)</f>
        <v>2.7198362554165785</v>
      </c>
      <c r="BT78" s="227">
        <f>IF([2]数据总览!BT78="","",[2]数据总览!BT78)</f>
        <v>1.4027891903085683</v>
      </c>
      <c r="BU78" s="227">
        <f>IF([2]数据总览!BU78="","",[2]数据总览!BU78)</f>
        <v>0.83873020476454441</v>
      </c>
      <c r="BV78" s="227">
        <f>IF([2]数据总览!BV78="","",[2]数据总览!BV78)</f>
        <v>1.1207596975365564</v>
      </c>
      <c r="BW78" s="227" t="str">
        <f>IF([2]数据总览!BW78="","",[2]数据总览!BW78)</f>
        <v/>
      </c>
      <c r="BX78" s="227" t="str">
        <f>IF([2]数据总览!BX78="","",[2]数据总览!BX78)</f>
        <v/>
      </c>
      <c r="BY78" s="227" t="str">
        <f>IF([2]数据总览!BY78="","",[2]数据总览!BY78)</f>
        <v/>
      </c>
      <c r="BZ78" s="227" t="str">
        <f>IF([2]数据总览!BZ78="","",[2]数据总览!BZ78)</f>
        <v/>
      </c>
      <c r="CA78" s="227" t="str">
        <f>IF([2]数据总览!CA78="","",[2]数据总览!CA78)</f>
        <v/>
      </c>
      <c r="CB78" s="227" t="str">
        <f>IF([2]数据总览!CB78="","",[2]数据总览!CB78)</f>
        <v/>
      </c>
      <c r="CC78" s="227" t="str">
        <f>IF([2]数据总览!CC78="","",[2]数据总览!CC78)</f>
        <v/>
      </c>
      <c r="CD78" s="227" t="str">
        <f>IF([2]数据总览!CD78="","",[2]数据总览!CD78)</f>
        <v/>
      </c>
      <c r="CE78" s="227" t="str">
        <f>IF([2]数据总览!CE78="","",[2]数据总览!CE78)</f>
        <v/>
      </c>
      <c r="CF78" s="227" t="str">
        <f>IF([2]数据总览!CF78="","",[2]数据总览!CF78)</f>
        <v/>
      </c>
      <c r="CG78" s="227" t="str">
        <f>IF([2]数据总览!CG78="","",[2]数据总览!CG78)</f>
        <v/>
      </c>
      <c r="CH78" s="227" t="str">
        <f>IF([2]数据总览!CH78="","",[2]数据总览!CH78)</f>
        <v/>
      </c>
      <c r="CI78" s="227" t="str">
        <f>IF([2]数据总览!CI78="","",[2]数据总览!CI78)</f>
        <v/>
      </c>
      <c r="CJ78" s="227" t="str">
        <f>IF([2]数据总览!CJ78="","",[2]数据总览!CJ78)</f>
        <v/>
      </c>
      <c r="CK78" s="227" t="str">
        <f>IF([2]数据总览!CK78="","",[2]数据总览!CK78)</f>
        <v/>
      </c>
      <c r="CL78" s="227" t="str">
        <f>IF([2]数据总览!CL78="","",[2]数据总览!CL78)</f>
        <v/>
      </c>
      <c r="CM78" s="227" t="str">
        <f>IF([2]数据总览!CM78="","",[2]数据总览!CM78)</f>
        <v/>
      </c>
      <c r="CN78" s="227" t="str">
        <f>IF([2]数据总览!CN78="","",[2]数据总览!CN78)</f>
        <v/>
      </c>
      <c r="CO78" s="227" t="str">
        <f>IF([2]数据总览!CO78="","",[2]数据总览!CO78)</f>
        <v/>
      </c>
      <c r="CP78" s="227" t="str">
        <f>IF([2]数据总览!CP78="","",[2]数据总览!CP78)</f>
        <v/>
      </c>
      <c r="CQ78" s="227" t="str">
        <f>IF([2]数据总览!CQ78="","",[2]数据总览!CQ78)</f>
        <v/>
      </c>
      <c r="CR78" s="227" t="str">
        <f>IF([2]数据总览!CR78="","",[2]数据总览!CR78)</f>
        <v/>
      </c>
      <c r="CS78" s="227" t="str">
        <f>IF([2]数据总览!CS78="","",[2]数据总览!CS78)</f>
        <v/>
      </c>
      <c r="CT78" s="227" t="str">
        <f>IF([2]数据总览!CT78="","",[2]数据总览!CT78)</f>
        <v/>
      </c>
      <c r="CU78" s="227" t="str">
        <f>IF([2]数据总览!CU78="","",[2]数据总览!CU78)</f>
        <v/>
      </c>
      <c r="CV78" s="227" t="str">
        <f>IF([2]数据总览!CV78="","",[2]数据总览!CV78)</f>
        <v/>
      </c>
      <c r="CW78" s="227" t="str">
        <f>IF([2]数据总览!CW78="","",[2]数据总览!CW78)</f>
        <v/>
      </c>
      <c r="CX78" s="227" t="str">
        <f>IF([2]数据总览!CX78="","",[2]数据总览!CX78)</f>
        <v/>
      </c>
      <c r="CY78" s="227" t="str">
        <f>IF([2]数据总览!CY78="","",[2]数据总览!CY78)</f>
        <v/>
      </c>
      <c r="CZ78" s="227" t="str">
        <f>IF([2]数据总览!CZ78="","",[2]数据总览!CZ78)</f>
        <v/>
      </c>
      <c r="DA78" s="227" t="str">
        <f>IF([2]数据总览!DA78="","",[2]数据总览!DA78)</f>
        <v/>
      </c>
      <c r="DB78" s="227" t="str">
        <f>IF([2]数据总览!DB78="","",[2]数据总览!DB78)</f>
        <v/>
      </c>
      <c r="DC78" s="227" t="str">
        <f>IF([2]数据总览!DC78="","",[2]数据总览!DC78)</f>
        <v/>
      </c>
      <c r="DD78" s="227" t="str">
        <f>IF([2]数据总览!DD78="","",[2]数据总览!DD78)</f>
        <v/>
      </c>
      <c r="DE78" s="227" t="str">
        <f>IF([2]数据总览!DE78="","",[2]数据总览!DE78)</f>
        <v/>
      </c>
      <c r="DF78" s="227" t="str">
        <f>IF([2]数据总览!DF78="","",[2]数据总览!DF78)</f>
        <v/>
      </c>
      <c r="DG78" s="227" t="str">
        <f>IF([2]数据总览!DG78="","",[2]数据总览!DG78)</f>
        <v/>
      </c>
      <c r="DH78" s="227" t="str">
        <f>IF([2]数据总览!DH78="","",[2]数据总览!DH78)</f>
        <v/>
      </c>
      <c r="DI78" s="227" t="str">
        <f>IF([2]数据总览!DI78="","",[2]数据总览!DI78)</f>
        <v/>
      </c>
      <c r="DJ78" s="227" t="str">
        <f>IF([2]数据总览!DJ78="","",[2]数据总览!DJ78)</f>
        <v/>
      </c>
      <c r="DK78" s="227" t="str">
        <f>IF([2]数据总览!DK78="","",[2]数据总览!DK78)</f>
        <v/>
      </c>
      <c r="DL78" s="227" t="str">
        <f>IF([2]数据总览!DL78="","",[2]数据总览!DL78)</f>
        <v/>
      </c>
      <c r="DM78" s="227" t="str">
        <f>IF([2]数据总览!DM78="","",[2]数据总览!DM78)</f>
        <v/>
      </c>
      <c r="DN78" s="227" t="str">
        <f>IF([2]数据总览!DN78="","",[2]数据总览!DN78)</f>
        <v/>
      </c>
      <c r="DO78" s="227" t="str">
        <f>IF([2]数据总览!DO78="","",[2]数据总览!DO78)</f>
        <v/>
      </c>
      <c r="DP78" s="227" t="str">
        <f>IF([2]数据总览!DP78="","",[2]数据总览!DP78)</f>
        <v/>
      </c>
      <c r="DQ78" s="227" t="str">
        <f>IF([2]数据总览!DQ78="","",[2]数据总览!DQ78)</f>
        <v/>
      </c>
      <c r="DR78" s="227" t="str">
        <f>IF([2]数据总览!DR78="","",[2]数据总览!DR78)</f>
        <v/>
      </c>
      <c r="DS78" s="227" t="str">
        <f>IF([2]数据总览!DS78="","",[2]数据总览!DS78)</f>
        <v/>
      </c>
      <c r="DT78" s="227" t="str">
        <f>IF([2]数据总览!DT78="","",[2]数据总览!DT78)</f>
        <v/>
      </c>
      <c r="DU78" s="227" t="str">
        <f>IF([2]数据总览!DU78="","",[2]数据总览!DU78)</f>
        <v/>
      </c>
      <c r="DV78" s="227" t="str">
        <f>IF([2]数据总览!DV78="","",[2]数据总览!DV78)</f>
        <v/>
      </c>
      <c r="DW78" s="227" t="str">
        <f>IF([2]数据总览!DW78="","",[2]数据总览!DW78)</f>
        <v/>
      </c>
      <c r="DX78" s="227" t="str">
        <f>IF([2]数据总览!DX78="","",[2]数据总览!DX78)</f>
        <v/>
      </c>
      <c r="DY78" s="227" t="str">
        <f>IF([2]数据总览!DY78="","",[2]数据总览!DY78)</f>
        <v/>
      </c>
      <c r="DZ78" s="227" t="str">
        <f>IF([2]数据总览!DZ78="","",[2]数据总览!DZ78)</f>
        <v/>
      </c>
      <c r="EA78" s="227" t="str">
        <f>IF([2]数据总览!EA78="","",[2]数据总览!EA78)</f>
        <v/>
      </c>
      <c r="EB78" s="227" t="str">
        <f>IF([2]数据总览!EB78="","",[2]数据总览!EB78)</f>
        <v/>
      </c>
      <c r="EC78" s="227" t="str">
        <f>IF([2]数据总览!EC78="","",[2]数据总览!EC78)</f>
        <v/>
      </c>
      <c r="ED78" s="227" t="str">
        <f>IF([2]数据总览!ED78="","",[2]数据总览!ED78)</f>
        <v/>
      </c>
      <c r="EE78" s="227" t="str">
        <f>IF([2]数据总览!EE78="","",[2]数据总览!EE78)</f>
        <v/>
      </c>
      <c r="EF78" s="227" t="str">
        <f>IF([2]数据总览!EF78="","",[2]数据总览!EF78)</f>
        <v/>
      </c>
      <c r="EG78" s="227" t="str">
        <f>IF([2]数据总览!EG78="","",[2]数据总览!EG78)</f>
        <v/>
      </c>
      <c r="EH78" s="227" t="str">
        <f>IF([2]数据总览!EH78="","",[2]数据总览!EH78)</f>
        <v/>
      </c>
      <c r="EI78" s="227" t="str">
        <f>IF([2]数据总览!EI78="","",[2]数据总览!EI78)</f>
        <v/>
      </c>
      <c r="EJ78" s="227" t="str">
        <f>IF([2]数据总览!EJ78="","",[2]数据总览!EJ78)</f>
        <v/>
      </c>
      <c r="EK78" s="227" t="str">
        <f>IF([2]数据总览!EK78="","",[2]数据总览!EK78)</f>
        <v/>
      </c>
      <c r="EL78" s="227" t="str">
        <f>IF([2]数据总览!EL78="","",[2]数据总览!EL78)</f>
        <v/>
      </c>
      <c r="EM78" s="227" t="str">
        <f>IF([2]数据总览!EM78="","",[2]数据总览!EM78)</f>
        <v/>
      </c>
      <c r="EN78" s="227" t="str">
        <f>IF([2]数据总览!EN78="","",[2]数据总览!EN78)</f>
        <v/>
      </c>
      <c r="EO78" s="227" t="str">
        <f>IF([2]数据总览!EO78="","",[2]数据总览!EO78)</f>
        <v/>
      </c>
      <c r="EP78" s="227" t="str">
        <f>IF([2]数据总览!EP78="","",[2]数据总览!EP78)</f>
        <v/>
      </c>
      <c r="EQ78" s="227" t="str">
        <f>IF([2]数据总览!EQ78="","",[2]数据总览!EQ78)</f>
        <v/>
      </c>
      <c r="ER78" s="227" t="str">
        <f>IF([2]数据总览!ER78="","",[2]数据总览!ER78)</f>
        <v/>
      </c>
      <c r="ES78" s="227" t="str">
        <f>IF([2]数据总览!ES78="","",[2]数据总览!ES78)</f>
        <v/>
      </c>
      <c r="ET78" s="227" t="str">
        <f>IF([2]数据总览!ET78="","",[2]数据总览!ET78)</f>
        <v/>
      </c>
      <c r="EU78" s="227" t="str">
        <f>IF([2]数据总览!EU78="","",[2]数据总览!EU78)</f>
        <v/>
      </c>
      <c r="EV78" s="227" t="str">
        <f>IF([2]数据总览!EV78="","",[2]数据总览!EV78)</f>
        <v/>
      </c>
      <c r="EW78" s="227" t="str">
        <f>IF([2]数据总览!EW78="","",[2]数据总览!EW78)</f>
        <v/>
      </c>
      <c r="EX78" s="227" t="str">
        <f>IF([2]数据总览!EX78="","",[2]数据总览!EX78)</f>
        <v/>
      </c>
      <c r="EY78" s="227" t="str">
        <f>IF([2]数据总览!EY78="","",[2]数据总览!EY78)</f>
        <v/>
      </c>
      <c r="EZ78" s="227" t="str">
        <f>IF([2]数据总览!EZ78="","",[2]数据总览!EZ78)</f>
        <v/>
      </c>
      <c r="FA78" s="227" t="str">
        <f>IF([2]数据总览!FA78="","",[2]数据总览!FA78)</f>
        <v/>
      </c>
    </row>
    <row r="79" spans="1:157" ht="11.25">
      <c r="A79" s="227" t="str">
        <f>IF([2]数据总览!A79="","",[2]数据总览!A79)</f>
        <v/>
      </c>
      <c r="B79" s="227" t="str">
        <f>IF([2]数据总览!B79="","",[2]数据总览!B79)</f>
        <v/>
      </c>
      <c r="C79" s="227" t="str">
        <f>IF([2]数据总览!C79="","",[2]数据总览!C79)</f>
        <v>0星</v>
      </c>
      <c r="D79" s="227">
        <f>IF([2]数据总览!D79="","",[2]数据总览!D79)</f>
        <v>50</v>
      </c>
      <c r="E79" s="227">
        <f>IF([2]数据总览!E79="","",[2]数据总览!E79)</f>
        <v>60</v>
      </c>
      <c r="F79" s="227">
        <f>IF([2]数据总览!F79="","",[2]数据总览!F79)</f>
        <v>70</v>
      </c>
      <c r="G79" s="227">
        <f>IF([2]数据总览!G79="","",[2]数据总览!G79)</f>
        <v>85</v>
      </c>
      <c r="H79" s="227">
        <f>IF([2]数据总览!H79="","",[2]数据总览!H79)</f>
        <v>100</v>
      </c>
      <c r="I79" s="227">
        <f>IF([2]数据总览!I79="","",[2]数据总览!I79)</f>
        <v>120</v>
      </c>
      <c r="J79" s="227"/>
      <c r="K79" s="227" t="str">
        <f>IF([2]数据总览!K79="","",[2]数据总览!K79)</f>
        <v/>
      </c>
      <c r="L79" s="227" t="str">
        <f>IF([2]数据总览!L79="","",[2]数据总览!L79)</f>
        <v/>
      </c>
      <c r="M79" s="227" t="str">
        <f>IF([2]数据总览!M79="","",[2]数据总览!M79)</f>
        <v/>
      </c>
      <c r="N79" s="227" t="str">
        <f>IF([2]数据总览!N79="","",[2]数据总览!N79)</f>
        <v/>
      </c>
      <c r="O79" s="227" t="str">
        <f>IF([2]数据总览!O79="","",[2]数据总览!O79)</f>
        <v>当前满星</v>
      </c>
      <c r="P79" s="227" t="str">
        <f>IF([2]数据总览!P79="","",[2]数据总览!P79)</f>
        <v>7星</v>
      </c>
      <c r="Q79" s="227" t="str">
        <f>IF([2]数据总览!Q79="","",[2]数据总览!Q79)</f>
        <v/>
      </c>
      <c r="R79" s="227">
        <f>IF([2]数据总览!R79="","",[2]数据总览!R79)</f>
        <v>1</v>
      </c>
      <c r="S79" s="227">
        <f>IF([2]数据总览!S79="","",[2]数据总览!S79)</f>
        <v>1</v>
      </c>
      <c r="T79" s="227">
        <f>IF([2]数据总览!T79="","",[2]数据总览!T79)</f>
        <v>1</v>
      </c>
      <c r="U79" s="227">
        <f>IF([2]数据总览!U79="","",[2]数据总览!U79)</f>
        <v>1</v>
      </c>
      <c r="V79" s="227" t="str">
        <f>IF([2]数据总览!V79="","",[2]数据总览!V79)</f>
        <v/>
      </c>
      <c r="W79" s="227" t="str">
        <f>IF([2]数据总览!W79="","",[2]数据总览!W79)</f>
        <v/>
      </c>
      <c r="X79" s="227" t="str">
        <f>IF([2]数据总览!X79="","",[2]数据总览!X79)</f>
        <v/>
      </c>
      <c r="Y79" s="227" t="str">
        <f>IF([2]数据总览!Y79="","",[2]数据总览!Y79)</f>
        <v/>
      </c>
      <c r="Z79" s="227" t="str">
        <f>IF([2]数据总览!Z79="","",[2]数据总览!Z79)</f>
        <v/>
      </c>
      <c r="AA79" s="227">
        <f>IF([2]数据总览!AA79="","",[2]数据总览!AA79)</f>
        <v>74</v>
      </c>
      <c r="AB79" s="227">
        <f>IF([2]数据总览!AB79="","",[2]数据总览!AB79)</f>
        <v>0</v>
      </c>
      <c r="AC79" s="227">
        <f>IF([2]数据总览!AC79="","",[2]数据总览!AC79)</f>
        <v>0.17394199798876359</v>
      </c>
      <c r="AD79" s="227">
        <f>IF([2]数据总览!AD79="","",[2]数据总览!AD79)</f>
        <v>0.12814825646252598</v>
      </c>
      <c r="AE79" s="227">
        <f>IF([2]数据总览!AE79="","",[2]数据总览!AE79)</f>
        <v>2.6776420024753212E-2</v>
      </c>
      <c r="AF79" s="227">
        <f>IF([2]数据总览!AF79="","",[2]数据总览!AF79)</f>
        <v>4.6034170635056021E-2</v>
      </c>
      <c r="AG79" s="227">
        <f>IF([2]数据总览!AG79="","",[2]数据总览!AG79)</f>
        <v>1.5018924022833268E-2</v>
      </c>
      <c r="AH79" s="227">
        <f>IF([2]数据总览!AH79="","",[2]数据总览!AH79)</f>
        <v>0.15399315710028474</v>
      </c>
      <c r="AI79" s="227">
        <f>IF([2]数据总览!AI79="","",[2]数据总览!AI79)</f>
        <v>0.15399315710028474</v>
      </c>
      <c r="AJ79" s="227" t="str">
        <f>IF([2]数据总览!AJ79="","",[2]数据总览!AJ79)</f>
        <v/>
      </c>
      <c r="AK79" s="227" t="str">
        <f>IF([2]数据总览!AK79="","",[2]数据总览!AK79)</f>
        <v/>
      </c>
      <c r="AL79" s="227" t="str">
        <f>IF([2]数据总览!AL79="","",[2]数据总览!AL79)</f>
        <v/>
      </c>
      <c r="AM79" s="227">
        <f>IF([2]数据总览!AM79="","",[2]数据总览!AM79)</f>
        <v>0</v>
      </c>
      <c r="AN79" s="227">
        <f>IF([2]数据总览!AN79="","",[2]数据总览!AN79)</f>
        <v>0.5</v>
      </c>
      <c r="AO79" s="227">
        <f>IF([2]数据总览!AO79="","",[2]数据总览!AO79)</f>
        <v>0.5</v>
      </c>
      <c r="AP79" s="227">
        <f>IF([2]数据总览!AP79="","",[2]数据总览!AP79)</f>
        <v>0.5</v>
      </c>
      <c r="AQ79" s="227">
        <f>IF([2]数据总览!AQ79="","",[2]数据总览!AQ79)</f>
        <v>0</v>
      </c>
      <c r="AR79" s="227">
        <f>IF([2]数据总览!AR79="","",[2]数据总览!AR79)</f>
        <v>0.5</v>
      </c>
      <c r="AS79" s="227">
        <f>IF([2]数据总览!AS79="","",[2]数据总览!AS79)</f>
        <v>0.5</v>
      </c>
      <c r="AT79" s="227">
        <f>IF([2]数据总览!AT79="","",[2]数据总览!AT79)</f>
        <v>0.5</v>
      </c>
      <c r="AU79" s="227" t="str">
        <f>IF([2]数据总览!AU79="","",[2]数据总览!AU79)</f>
        <v/>
      </c>
      <c r="AV79" s="227">
        <f>IF([2]数据总览!AV79="","",[2]数据总览!AV79)</f>
        <v>0.60667225546381132</v>
      </c>
      <c r="AW79" s="227">
        <f>IF([2]数据总览!AW79="","",[2]数据总览!AW79)</f>
        <v>0.30522200460944293</v>
      </c>
      <c r="AX79" s="227">
        <f>IF([2]数据总览!AX79="","",[2]数据总览!AX79)</f>
        <v>0.24625425049370994</v>
      </c>
      <c r="AY79" s="227">
        <f>IF([2]数据总览!AY79="","",[2]数据总览!AY79)</f>
        <v>0.25213998389946041</v>
      </c>
      <c r="AZ79" s="227">
        <f>IF([2]数据总览!AZ79="","",[2]数据总览!AZ79)</f>
        <v>0.61196106351745794</v>
      </c>
      <c r="BA79" s="227">
        <f>IF([2]数据总览!BA79="","",[2]数据总览!BA79)</f>
        <v>0.30859289461140071</v>
      </c>
      <c r="BB79" s="227">
        <f>IF([2]数据总览!BB79="","",[2]数据总览!BB79)</f>
        <v>0.23314447243304046</v>
      </c>
      <c r="BC79" s="227">
        <f>IF([2]数据总览!BC79="","",[2]数据总览!BC79)</f>
        <v>0.25561626456626968</v>
      </c>
      <c r="BD79" s="227" t="str">
        <f>IF([2]数据总览!BD79="","",[2]数据总览!BD79)</f>
        <v/>
      </c>
      <c r="BE79" s="227">
        <f>IF([2]数据总览!BE79="","",[2]数据总览!BE79)</f>
        <v>1.968295553740137</v>
      </c>
      <c r="BF79" s="227">
        <f>IF([2]数据总览!BF79="","",[2]数据总览!BF79)</f>
        <v>0.92771262074900529</v>
      </c>
      <c r="BG79" s="227">
        <f>IF([2]数据总览!BG79="","",[2]数据总览!BG79)</f>
        <v>0.93961720510533231</v>
      </c>
      <c r="BH79" s="227">
        <f>IF([2]数据总览!BH79="","",[2]数据总览!BH79)</f>
        <v>0.93837423586572066</v>
      </c>
      <c r="BI79" s="227">
        <f>IF([2]数据总览!BI79="","",[2]数据总览!BI79)</f>
        <v>0.88557641559362799</v>
      </c>
      <c r="BJ79" s="227">
        <f>IF([2]数据总览!BJ79="","",[2]数据总览!BJ79)</f>
        <v>0.92715048614853046</v>
      </c>
      <c r="BK79" s="227">
        <f>IF([2]数据总览!BK79="","",[2]数据总览!BK79)</f>
        <v>0.9422615380174213</v>
      </c>
      <c r="BL79" s="227">
        <f>IF([2]数据总览!BL79="","",[2]数据总览!BL79)</f>
        <v>0.93772364650334272</v>
      </c>
      <c r="BM79" s="227" t="str">
        <f>IF([2]数据总览!BM79="","",[2]数据总览!BM79)</f>
        <v/>
      </c>
      <c r="BN79" s="227">
        <f>IF([2]数据总览!BN79="","",[2]数据总览!BN79)</f>
        <v>240</v>
      </c>
      <c r="BO79" s="227">
        <f>IF([2]数据总览!BO79="","",[2]数据总览!BO79)</f>
        <v>198.25392048269674</v>
      </c>
      <c r="BP79" s="227">
        <f>IF([2]数据总览!BP79="","",[2]数据总览!BP79)</f>
        <v>209.24441844899374</v>
      </c>
      <c r="BQ79" s="227">
        <f>IF([2]数据总览!BQ79="","",[2]数据总览!BQ79)</f>
        <v>233.57365919405922</v>
      </c>
      <c r="BR79" s="227" t="str">
        <f>IF([2]数据总览!BR79="","",[2]数据总览!BR79)</f>
        <v/>
      </c>
      <c r="BS79" s="227">
        <f>IF([2]数据总览!BS79="","",[2]数据总览!BS79)</f>
        <v>2.7058059645689854</v>
      </c>
      <c r="BT79" s="227">
        <f>IF([2]数据总览!BT79="","",[2]数据总览!BT79)</f>
        <v>1.3930560299788226</v>
      </c>
      <c r="BU79" s="227">
        <f>IF([2]数据总览!BU79="","",[2]数据总览!BU79)</f>
        <v>0.82641178413081484</v>
      </c>
      <c r="BV79" s="227">
        <f>IF([2]数据总览!BV79="","",[2]数据总览!BV79)</f>
        <v>1.1097339070548187</v>
      </c>
      <c r="BW79" s="227" t="str">
        <f>IF([2]数据总览!BW79="","",[2]数据总览!BW79)</f>
        <v/>
      </c>
      <c r="BX79" s="227" t="str">
        <f>IF([2]数据总览!BX79="","",[2]数据总览!BX79)</f>
        <v/>
      </c>
      <c r="BY79" s="227" t="str">
        <f>IF([2]数据总览!BY79="","",[2]数据总览!BY79)</f>
        <v/>
      </c>
      <c r="BZ79" s="227" t="str">
        <f>IF([2]数据总览!BZ79="","",[2]数据总览!BZ79)</f>
        <v/>
      </c>
      <c r="CA79" s="227" t="str">
        <f>IF([2]数据总览!CA79="","",[2]数据总览!CA79)</f>
        <v/>
      </c>
      <c r="CB79" s="227" t="str">
        <f>IF([2]数据总览!CB79="","",[2]数据总览!CB79)</f>
        <v/>
      </c>
      <c r="CC79" s="227" t="str">
        <f>IF([2]数据总览!CC79="","",[2]数据总览!CC79)</f>
        <v/>
      </c>
      <c r="CD79" s="227" t="str">
        <f>IF([2]数据总览!CD79="","",[2]数据总览!CD79)</f>
        <v/>
      </c>
      <c r="CE79" s="227" t="str">
        <f>IF([2]数据总览!CE79="","",[2]数据总览!CE79)</f>
        <v/>
      </c>
      <c r="CF79" s="227" t="str">
        <f>IF([2]数据总览!CF79="","",[2]数据总览!CF79)</f>
        <v/>
      </c>
      <c r="CG79" s="227" t="str">
        <f>IF([2]数据总览!CG79="","",[2]数据总览!CG79)</f>
        <v/>
      </c>
      <c r="CH79" s="227" t="str">
        <f>IF([2]数据总览!CH79="","",[2]数据总览!CH79)</f>
        <v/>
      </c>
      <c r="CI79" s="227" t="str">
        <f>IF([2]数据总览!CI79="","",[2]数据总览!CI79)</f>
        <v/>
      </c>
      <c r="CJ79" s="227" t="str">
        <f>IF([2]数据总览!CJ79="","",[2]数据总览!CJ79)</f>
        <v/>
      </c>
      <c r="CK79" s="227" t="str">
        <f>IF([2]数据总览!CK79="","",[2]数据总览!CK79)</f>
        <v/>
      </c>
      <c r="CL79" s="227" t="str">
        <f>IF([2]数据总览!CL79="","",[2]数据总览!CL79)</f>
        <v/>
      </c>
      <c r="CM79" s="227" t="str">
        <f>IF([2]数据总览!CM79="","",[2]数据总览!CM79)</f>
        <v/>
      </c>
      <c r="CN79" s="227" t="str">
        <f>IF([2]数据总览!CN79="","",[2]数据总览!CN79)</f>
        <v/>
      </c>
      <c r="CO79" s="227" t="str">
        <f>IF([2]数据总览!CO79="","",[2]数据总览!CO79)</f>
        <v/>
      </c>
      <c r="CP79" s="227" t="str">
        <f>IF([2]数据总览!CP79="","",[2]数据总览!CP79)</f>
        <v/>
      </c>
      <c r="CQ79" s="227" t="str">
        <f>IF([2]数据总览!CQ79="","",[2]数据总览!CQ79)</f>
        <v/>
      </c>
      <c r="CR79" s="227" t="str">
        <f>IF([2]数据总览!CR79="","",[2]数据总览!CR79)</f>
        <v/>
      </c>
      <c r="CS79" s="227" t="str">
        <f>IF([2]数据总览!CS79="","",[2]数据总览!CS79)</f>
        <v/>
      </c>
      <c r="CT79" s="227" t="str">
        <f>IF([2]数据总览!CT79="","",[2]数据总览!CT79)</f>
        <v/>
      </c>
      <c r="CU79" s="227" t="str">
        <f>IF([2]数据总览!CU79="","",[2]数据总览!CU79)</f>
        <v/>
      </c>
      <c r="CV79" s="227" t="str">
        <f>IF([2]数据总览!CV79="","",[2]数据总览!CV79)</f>
        <v/>
      </c>
      <c r="CW79" s="227" t="str">
        <f>IF([2]数据总览!CW79="","",[2]数据总览!CW79)</f>
        <v/>
      </c>
      <c r="CX79" s="227" t="str">
        <f>IF([2]数据总览!CX79="","",[2]数据总览!CX79)</f>
        <v/>
      </c>
      <c r="CY79" s="227" t="str">
        <f>IF([2]数据总览!CY79="","",[2]数据总览!CY79)</f>
        <v/>
      </c>
      <c r="CZ79" s="227" t="str">
        <f>IF([2]数据总览!CZ79="","",[2]数据总览!CZ79)</f>
        <v/>
      </c>
      <c r="DA79" s="227" t="str">
        <f>IF([2]数据总览!DA79="","",[2]数据总览!DA79)</f>
        <v/>
      </c>
      <c r="DB79" s="227" t="str">
        <f>IF([2]数据总览!DB79="","",[2]数据总览!DB79)</f>
        <v/>
      </c>
      <c r="DC79" s="227" t="str">
        <f>IF([2]数据总览!DC79="","",[2]数据总览!DC79)</f>
        <v/>
      </c>
      <c r="DD79" s="227" t="str">
        <f>IF([2]数据总览!DD79="","",[2]数据总览!DD79)</f>
        <v/>
      </c>
      <c r="DE79" s="227" t="str">
        <f>IF([2]数据总览!DE79="","",[2]数据总览!DE79)</f>
        <v/>
      </c>
      <c r="DF79" s="227" t="str">
        <f>IF([2]数据总览!DF79="","",[2]数据总览!DF79)</f>
        <v/>
      </c>
      <c r="DG79" s="227" t="str">
        <f>IF([2]数据总览!DG79="","",[2]数据总览!DG79)</f>
        <v/>
      </c>
      <c r="DH79" s="227" t="str">
        <f>IF([2]数据总览!DH79="","",[2]数据总览!DH79)</f>
        <v/>
      </c>
      <c r="DI79" s="227" t="str">
        <f>IF([2]数据总览!DI79="","",[2]数据总览!DI79)</f>
        <v/>
      </c>
      <c r="DJ79" s="227" t="str">
        <f>IF([2]数据总览!DJ79="","",[2]数据总览!DJ79)</f>
        <v/>
      </c>
      <c r="DK79" s="227" t="str">
        <f>IF([2]数据总览!DK79="","",[2]数据总览!DK79)</f>
        <v/>
      </c>
      <c r="DL79" s="227" t="str">
        <f>IF([2]数据总览!DL79="","",[2]数据总览!DL79)</f>
        <v/>
      </c>
      <c r="DM79" s="227" t="str">
        <f>IF([2]数据总览!DM79="","",[2]数据总览!DM79)</f>
        <v/>
      </c>
      <c r="DN79" s="227" t="str">
        <f>IF([2]数据总览!DN79="","",[2]数据总览!DN79)</f>
        <v/>
      </c>
      <c r="DO79" s="227" t="str">
        <f>IF([2]数据总览!DO79="","",[2]数据总览!DO79)</f>
        <v/>
      </c>
      <c r="DP79" s="227" t="str">
        <f>IF([2]数据总览!DP79="","",[2]数据总览!DP79)</f>
        <v/>
      </c>
      <c r="DQ79" s="227" t="str">
        <f>IF([2]数据总览!DQ79="","",[2]数据总览!DQ79)</f>
        <v/>
      </c>
      <c r="DR79" s="227" t="str">
        <f>IF([2]数据总览!DR79="","",[2]数据总览!DR79)</f>
        <v/>
      </c>
      <c r="DS79" s="227" t="str">
        <f>IF([2]数据总览!DS79="","",[2]数据总览!DS79)</f>
        <v/>
      </c>
      <c r="DT79" s="227" t="str">
        <f>IF([2]数据总览!DT79="","",[2]数据总览!DT79)</f>
        <v/>
      </c>
      <c r="DU79" s="227" t="str">
        <f>IF([2]数据总览!DU79="","",[2]数据总览!DU79)</f>
        <v/>
      </c>
      <c r="DV79" s="227" t="str">
        <f>IF([2]数据总览!DV79="","",[2]数据总览!DV79)</f>
        <v/>
      </c>
      <c r="DW79" s="227" t="str">
        <f>IF([2]数据总览!DW79="","",[2]数据总览!DW79)</f>
        <v/>
      </c>
      <c r="DX79" s="227" t="str">
        <f>IF([2]数据总览!DX79="","",[2]数据总览!DX79)</f>
        <v/>
      </c>
      <c r="DY79" s="227" t="str">
        <f>IF([2]数据总览!DY79="","",[2]数据总览!DY79)</f>
        <v/>
      </c>
      <c r="DZ79" s="227" t="str">
        <f>IF([2]数据总览!DZ79="","",[2]数据总览!DZ79)</f>
        <v/>
      </c>
      <c r="EA79" s="227" t="str">
        <f>IF([2]数据总览!EA79="","",[2]数据总览!EA79)</f>
        <v/>
      </c>
      <c r="EB79" s="227" t="str">
        <f>IF([2]数据总览!EB79="","",[2]数据总览!EB79)</f>
        <v/>
      </c>
      <c r="EC79" s="227" t="str">
        <f>IF([2]数据总览!EC79="","",[2]数据总览!EC79)</f>
        <v/>
      </c>
      <c r="ED79" s="227" t="str">
        <f>IF([2]数据总览!ED79="","",[2]数据总览!ED79)</f>
        <v/>
      </c>
      <c r="EE79" s="227" t="str">
        <f>IF([2]数据总览!EE79="","",[2]数据总览!EE79)</f>
        <v/>
      </c>
      <c r="EF79" s="227" t="str">
        <f>IF([2]数据总览!EF79="","",[2]数据总览!EF79)</f>
        <v/>
      </c>
      <c r="EG79" s="227" t="str">
        <f>IF([2]数据总览!EG79="","",[2]数据总览!EG79)</f>
        <v/>
      </c>
      <c r="EH79" s="227" t="str">
        <f>IF([2]数据总览!EH79="","",[2]数据总览!EH79)</f>
        <v/>
      </c>
      <c r="EI79" s="227" t="str">
        <f>IF([2]数据总览!EI79="","",[2]数据总览!EI79)</f>
        <v/>
      </c>
      <c r="EJ79" s="227" t="str">
        <f>IF([2]数据总览!EJ79="","",[2]数据总览!EJ79)</f>
        <v/>
      </c>
      <c r="EK79" s="227" t="str">
        <f>IF([2]数据总览!EK79="","",[2]数据总览!EK79)</f>
        <v/>
      </c>
      <c r="EL79" s="227" t="str">
        <f>IF([2]数据总览!EL79="","",[2]数据总览!EL79)</f>
        <v/>
      </c>
      <c r="EM79" s="227" t="str">
        <f>IF([2]数据总览!EM79="","",[2]数据总览!EM79)</f>
        <v/>
      </c>
      <c r="EN79" s="227" t="str">
        <f>IF([2]数据总览!EN79="","",[2]数据总览!EN79)</f>
        <v/>
      </c>
      <c r="EO79" s="227" t="str">
        <f>IF([2]数据总览!EO79="","",[2]数据总览!EO79)</f>
        <v/>
      </c>
      <c r="EP79" s="227" t="str">
        <f>IF([2]数据总览!EP79="","",[2]数据总览!EP79)</f>
        <v/>
      </c>
      <c r="EQ79" s="227" t="str">
        <f>IF([2]数据总览!EQ79="","",[2]数据总览!EQ79)</f>
        <v/>
      </c>
      <c r="ER79" s="227" t="str">
        <f>IF([2]数据总览!ER79="","",[2]数据总览!ER79)</f>
        <v/>
      </c>
      <c r="ES79" s="227" t="str">
        <f>IF([2]数据总览!ES79="","",[2]数据总览!ES79)</f>
        <v/>
      </c>
      <c r="ET79" s="227" t="str">
        <f>IF([2]数据总览!ET79="","",[2]数据总览!ET79)</f>
        <v/>
      </c>
      <c r="EU79" s="227" t="str">
        <f>IF([2]数据总览!EU79="","",[2]数据总览!EU79)</f>
        <v/>
      </c>
      <c r="EV79" s="227" t="str">
        <f>IF([2]数据总览!EV79="","",[2]数据总览!EV79)</f>
        <v/>
      </c>
      <c r="EW79" s="227" t="str">
        <f>IF([2]数据总览!EW79="","",[2]数据总览!EW79)</f>
        <v/>
      </c>
      <c r="EX79" s="227" t="str">
        <f>IF([2]数据总览!EX79="","",[2]数据总览!EX79)</f>
        <v/>
      </c>
      <c r="EY79" s="227" t="str">
        <f>IF([2]数据总览!EY79="","",[2]数据总览!EY79)</f>
        <v/>
      </c>
      <c r="EZ79" s="227" t="str">
        <f>IF([2]数据总览!EZ79="","",[2]数据总览!EZ79)</f>
        <v/>
      </c>
      <c r="FA79" s="227" t="str">
        <f>IF([2]数据总览!FA79="","",[2]数据总览!FA79)</f>
        <v/>
      </c>
    </row>
    <row r="80" spans="1:157" ht="11.25">
      <c r="A80" s="227" t="str">
        <f>IF([2]数据总览!A80="","",[2]数据总览!A80)</f>
        <v/>
      </c>
      <c r="B80" s="227" t="str">
        <f>IF([2]数据总览!B80="","",[2]数据总览!B80)</f>
        <v/>
      </c>
      <c r="C80" s="227" t="str">
        <f>IF([2]数据总览!C80="","",[2]数据总览!C80)</f>
        <v>1星</v>
      </c>
      <c r="D80" s="227">
        <f>IF([2]数据总览!D80="","",[2]数据总览!D80)</f>
        <v>54.1</v>
      </c>
      <c r="E80" s="227">
        <f>IF([2]数据总览!E80="","",[2]数据总览!E80)</f>
        <v>67.2</v>
      </c>
      <c r="F80" s="227">
        <f>IF([2]数据总览!F80="","",[2]数据总览!F80)</f>
        <v>80.3</v>
      </c>
      <c r="G80" s="227">
        <f>IF([2]数据总览!G80="","",[2]数据总览!G80)</f>
        <v>98.4</v>
      </c>
      <c r="H80" s="227">
        <f>IF([2]数据总览!H80="","",[2]数据总览!H80)</f>
        <v>116.5</v>
      </c>
      <c r="I80" s="227">
        <f>IF([2]数据总览!I80="","",[2]数据总览!I80)</f>
        <v>136.5</v>
      </c>
      <c r="J80" s="227"/>
      <c r="K80" s="227" t="str">
        <f>IF([2]数据总览!K80="","",[2]数据总览!K80)</f>
        <v/>
      </c>
      <c r="L80" s="227" t="str">
        <f>IF([2]数据总览!L80="","",[2]数据总览!L80)</f>
        <v/>
      </c>
      <c r="M80" s="227" t="str">
        <f>IF([2]数据总览!M80="","",[2]数据总览!M80)</f>
        <v/>
      </c>
      <c r="N80" s="227" t="str">
        <f>IF([2]数据总览!N80="","",[2]数据总览!N80)</f>
        <v/>
      </c>
      <c r="O80" s="227" t="str">
        <f>IF([2]数据总览!O80="","",[2]数据总览!O80)</f>
        <v/>
      </c>
      <c r="P80" s="227" t="str">
        <f>IF([2]数据总览!P80="","",[2]数据总览!P80)</f>
        <v>8星</v>
      </c>
      <c r="Q80" s="227" t="str">
        <f>IF([2]数据总览!Q80="","",[2]数据总览!Q80)</f>
        <v/>
      </c>
      <c r="R80" s="227">
        <f>IF([2]数据总览!R80="","",[2]数据总览!R80)</f>
        <v>1.1078630396816658</v>
      </c>
      <c r="S80" s="227">
        <f>IF([2]数据总览!S80="","",[2]数据总览!S80)</f>
        <v>1.0996107191278168</v>
      </c>
      <c r="T80" s="227">
        <f>IF([2]数据总览!T80="","",[2]数据总览!T80)</f>
        <v>1.0931645314574119</v>
      </c>
      <c r="U80" s="227">
        <f>IF([2]数据总览!U80="","",[2]数据总览!U80)</f>
        <v>1.0890937219501011</v>
      </c>
      <c r="V80" s="227" t="str">
        <f>IF([2]数据总览!V80="","",[2]数据总览!V80)</f>
        <v/>
      </c>
      <c r="W80" s="227" t="str">
        <f>IF([2]数据总览!W80="","",[2]数据总览!W80)</f>
        <v/>
      </c>
      <c r="X80" s="227" t="str">
        <f>IF([2]数据总览!X80="","",[2]数据总览!X80)</f>
        <v/>
      </c>
      <c r="Y80" s="227" t="str">
        <f>IF([2]数据总览!Y80="","",[2]数据总览!Y80)</f>
        <v/>
      </c>
      <c r="Z80" s="227" t="str">
        <f>IF([2]数据总览!Z80="","",[2]数据总览!Z80)</f>
        <v/>
      </c>
      <c r="AA80" s="227">
        <f>IF([2]数据总览!AA80="","",[2]数据总览!AA80)</f>
        <v>75</v>
      </c>
      <c r="AB80" s="227">
        <f>IF([2]数据总览!AB80="","",[2]数据总览!AB80)</f>
        <v>0</v>
      </c>
      <c r="AC80" s="227">
        <f>IF([2]数据总览!AC80="","",[2]数据总览!AC80)</f>
        <v>0.17255483635230445</v>
      </c>
      <c r="AD80" s="227">
        <f>IF([2]数据总览!AD80="","",[2]数据总览!AD80)</f>
        <v>0.11943671123078105</v>
      </c>
      <c r="AE80" s="227">
        <f>IF([2]数据总览!AE80="","",[2]数据总览!AE80)</f>
        <v>2.3278668614706247E-2</v>
      </c>
      <c r="AF80" s="227">
        <f>IF([2]数据总览!AF80="","",[2]数据总览!AF80)</f>
        <v>4.461320912472444E-2</v>
      </c>
      <c r="AG80" s="227">
        <f>IF([2]数据总览!AG80="","",[2]数据总览!AG80)</f>
        <v>1.5018924022833268E-2</v>
      </c>
      <c r="AH80" s="227">
        <f>IF([2]数据总览!AH80="","",[2]数据总览!AH80)</f>
        <v>0.14582608344552389</v>
      </c>
      <c r="AI80" s="227">
        <f>IF([2]数据总览!AI80="","",[2]数据总览!AI80)</f>
        <v>0.14582608344552389</v>
      </c>
      <c r="AJ80" s="227" t="str">
        <f>IF([2]数据总览!AJ80="","",[2]数据总览!AJ80)</f>
        <v/>
      </c>
      <c r="AK80" s="227" t="str">
        <f>IF([2]数据总览!AK80="","",[2]数据总览!AK80)</f>
        <v/>
      </c>
      <c r="AL80" s="227" t="str">
        <f>IF([2]数据总览!AL80="","",[2]数据总览!AL80)</f>
        <v/>
      </c>
      <c r="AM80" s="227">
        <f>IF([2]数据总览!AM80="","",[2]数据总览!AM80)</f>
        <v>0</v>
      </c>
      <c r="AN80" s="227">
        <f>IF([2]数据总览!AN80="","",[2]数据总览!AN80)</f>
        <v>0.5</v>
      </c>
      <c r="AO80" s="227">
        <f>IF([2]数据总览!AO80="","",[2]数据总览!AO80)</f>
        <v>0.5</v>
      </c>
      <c r="AP80" s="227">
        <f>IF([2]数据总览!AP80="","",[2]数据总览!AP80)</f>
        <v>0.5</v>
      </c>
      <c r="AQ80" s="227">
        <f>IF([2]数据总览!AQ80="","",[2]数据总览!AQ80)</f>
        <v>0</v>
      </c>
      <c r="AR80" s="227">
        <f>IF([2]数据总览!AR80="","",[2]数据总览!AR80)</f>
        <v>0.5</v>
      </c>
      <c r="AS80" s="227">
        <f>IF([2]数据总览!AS80="","",[2]数据总览!AS80)</f>
        <v>0.5</v>
      </c>
      <c r="AT80" s="227">
        <f>IF([2]数据总览!AT80="","",[2]数据总览!AT80)</f>
        <v>0.5</v>
      </c>
      <c r="AU80" s="227" t="str">
        <f>IF([2]数据总览!AU80="","",[2]数据总览!AU80)</f>
        <v/>
      </c>
      <c r="AV80" s="227">
        <f>IF([2]数据总览!AV80="","",[2]数据总览!AV80)</f>
        <v>0.60667225546381132</v>
      </c>
      <c r="AW80" s="227">
        <f>IF([2]数据总览!AW80="","",[2]数据总览!AW80)</f>
        <v>0.30356505995921312</v>
      </c>
      <c r="AX80" s="227">
        <f>IF([2]数据总览!AX80="","",[2]数据总览!AX80)</f>
        <v>0.24352593080820129</v>
      </c>
      <c r="AY80" s="227">
        <f>IF([2]数据总览!AY80="","",[2]数据总览!AY80)</f>
        <v>0.25020294884185318</v>
      </c>
      <c r="AZ80" s="227">
        <f>IF([2]数据总览!AZ80="","",[2]数据总览!AZ80)</f>
        <v>0.61196106351745794</v>
      </c>
      <c r="BA80" s="227">
        <f>IF([2]数据总览!BA80="","",[2]数据总览!BA80)</f>
        <v>0.30695359135133998</v>
      </c>
      <c r="BB80" s="227">
        <f>IF([2]数据总览!BB80="","",[2]数据总览!BB80)</f>
        <v>0.23032639756339704</v>
      </c>
      <c r="BC80" s="227">
        <f>IF([2]数据总览!BC80="","",[2]数据总览!BC80)</f>
        <v>0.25369754246592779</v>
      </c>
      <c r="BD80" s="227" t="str">
        <f>IF([2]数据总览!BD80="","",[2]数据总览!BD80)</f>
        <v/>
      </c>
      <c r="BE80" s="227">
        <f>IF([2]数据总览!BE80="","",[2]数据总览!BE80)</f>
        <v>1.9913502097815687</v>
      </c>
      <c r="BF80" s="227">
        <f>IF([2]数据总览!BF80="","",[2]数据总览!BF80)</f>
        <v>0.93443217859285421</v>
      </c>
      <c r="BG80" s="227">
        <f>IF([2]数据总览!BG80="","",[2]数据总览!BG80)</f>
        <v>0.94539982112497933</v>
      </c>
      <c r="BH80" s="227">
        <f>IF([2]数据总览!BH80="","",[2]数据总览!BH80)</f>
        <v>0.9441152890917841</v>
      </c>
      <c r="BI80" s="227">
        <f>IF([2]数据总览!BI80="","",[2]数据总览!BI80)</f>
        <v>0.89597855963057094</v>
      </c>
      <c r="BJ80" s="227">
        <f>IF([2]数据总览!BJ80="","",[2]数据总览!BJ80)</f>
        <v>0.93391898034712928</v>
      </c>
      <c r="BK80" s="227">
        <f>IF([2]数据总览!BK80="","",[2]数据总览!BK80)</f>
        <v>0.94781810947045908</v>
      </c>
      <c r="BL80" s="227">
        <f>IF([2]数据总览!BL80="","",[2]数据总览!BL80)</f>
        <v>0.94352198673116605</v>
      </c>
      <c r="BM80" s="227" t="str">
        <f>IF([2]数据总览!BM80="","",[2]数据总览!BM80)</f>
        <v/>
      </c>
      <c r="BN80" s="227">
        <f>IF([2]数据总览!BN80="","",[2]数据总览!BN80)</f>
        <v>240</v>
      </c>
      <c r="BO80" s="227">
        <f>IF([2]数据总览!BO80="","",[2]数据总览!BO80)</f>
        <v>198.58683927544695</v>
      </c>
      <c r="BP80" s="227">
        <f>IF([2]数据总览!BP80="","",[2]数据总览!BP80)</f>
        <v>211.33518930461256</v>
      </c>
      <c r="BQ80" s="227">
        <f>IF([2]数据总览!BQ80="","",[2]数据总览!BQ80)</f>
        <v>234.41311953247049</v>
      </c>
      <c r="BR80" s="227" t="str">
        <f>IF([2]数据总览!BR80="","",[2]数据总览!BR80)</f>
        <v/>
      </c>
      <c r="BS80" s="227">
        <f>IF([2]数据总览!BS80="","",[2]数据总览!BS80)</f>
        <v>2.6920571995652476</v>
      </c>
      <c r="BT80" s="227">
        <f>IF([2]数据总览!BT80="","",[2]数据总览!BT80)</f>
        <v>1.3835166460573243</v>
      </c>
      <c r="BU80" s="227">
        <f>IF([2]数据总览!BU80="","",[2]数据总览!BU80)</f>
        <v>0.81433610159509084</v>
      </c>
      <c r="BV80" s="227">
        <f>IF([2]数据总览!BV80="","",[2]数据总览!BV80)</f>
        <v>1.0989263738262076</v>
      </c>
      <c r="BW80" s="227" t="str">
        <f>IF([2]数据总览!BW80="","",[2]数据总览!BW80)</f>
        <v/>
      </c>
      <c r="BX80" s="227" t="str">
        <f>IF([2]数据总览!BX80="","",[2]数据总览!BX80)</f>
        <v/>
      </c>
      <c r="BY80" s="227" t="str">
        <f>IF([2]数据总览!BY80="","",[2]数据总览!BY80)</f>
        <v/>
      </c>
      <c r="BZ80" s="227" t="str">
        <f>IF([2]数据总览!BZ80="","",[2]数据总览!BZ80)</f>
        <v/>
      </c>
      <c r="CA80" s="227" t="str">
        <f>IF([2]数据总览!CA80="","",[2]数据总览!CA80)</f>
        <v/>
      </c>
      <c r="CB80" s="227" t="str">
        <f>IF([2]数据总览!CB80="","",[2]数据总览!CB80)</f>
        <v/>
      </c>
      <c r="CC80" s="227" t="str">
        <f>IF([2]数据总览!CC80="","",[2]数据总览!CC80)</f>
        <v/>
      </c>
      <c r="CD80" s="227" t="str">
        <f>IF([2]数据总览!CD80="","",[2]数据总览!CD80)</f>
        <v/>
      </c>
      <c r="CE80" s="227" t="str">
        <f>IF([2]数据总览!CE80="","",[2]数据总览!CE80)</f>
        <v/>
      </c>
      <c r="CF80" s="227" t="str">
        <f>IF([2]数据总览!CF80="","",[2]数据总览!CF80)</f>
        <v/>
      </c>
      <c r="CG80" s="227" t="str">
        <f>IF([2]数据总览!CG80="","",[2]数据总览!CG80)</f>
        <v/>
      </c>
      <c r="CH80" s="227" t="str">
        <f>IF([2]数据总览!CH80="","",[2]数据总览!CH80)</f>
        <v/>
      </c>
      <c r="CI80" s="227" t="str">
        <f>IF([2]数据总览!CI80="","",[2]数据总览!CI80)</f>
        <v/>
      </c>
      <c r="CJ80" s="227" t="str">
        <f>IF([2]数据总览!CJ80="","",[2]数据总览!CJ80)</f>
        <v/>
      </c>
      <c r="CK80" s="227" t="str">
        <f>IF([2]数据总览!CK80="","",[2]数据总览!CK80)</f>
        <v/>
      </c>
      <c r="CL80" s="227" t="str">
        <f>IF([2]数据总览!CL80="","",[2]数据总览!CL80)</f>
        <v/>
      </c>
      <c r="CM80" s="227" t="str">
        <f>IF([2]数据总览!CM80="","",[2]数据总览!CM80)</f>
        <v/>
      </c>
      <c r="CN80" s="227" t="str">
        <f>IF([2]数据总览!CN80="","",[2]数据总览!CN80)</f>
        <v/>
      </c>
      <c r="CO80" s="227" t="str">
        <f>IF([2]数据总览!CO80="","",[2]数据总览!CO80)</f>
        <v/>
      </c>
      <c r="CP80" s="227" t="str">
        <f>IF([2]数据总览!CP80="","",[2]数据总览!CP80)</f>
        <v/>
      </c>
      <c r="CQ80" s="227" t="str">
        <f>IF([2]数据总览!CQ80="","",[2]数据总览!CQ80)</f>
        <v/>
      </c>
      <c r="CR80" s="227" t="str">
        <f>IF([2]数据总览!CR80="","",[2]数据总览!CR80)</f>
        <v/>
      </c>
      <c r="CS80" s="227" t="str">
        <f>IF([2]数据总览!CS80="","",[2]数据总览!CS80)</f>
        <v/>
      </c>
      <c r="CT80" s="227" t="str">
        <f>IF([2]数据总览!CT80="","",[2]数据总览!CT80)</f>
        <v/>
      </c>
      <c r="CU80" s="227" t="str">
        <f>IF([2]数据总览!CU80="","",[2]数据总览!CU80)</f>
        <v/>
      </c>
      <c r="CV80" s="227" t="str">
        <f>IF([2]数据总览!CV80="","",[2]数据总览!CV80)</f>
        <v/>
      </c>
      <c r="CW80" s="227" t="str">
        <f>IF([2]数据总览!CW80="","",[2]数据总览!CW80)</f>
        <v/>
      </c>
      <c r="CX80" s="227" t="str">
        <f>IF([2]数据总览!CX80="","",[2]数据总览!CX80)</f>
        <v/>
      </c>
      <c r="CY80" s="227" t="str">
        <f>IF([2]数据总览!CY80="","",[2]数据总览!CY80)</f>
        <v/>
      </c>
      <c r="CZ80" s="227" t="str">
        <f>IF([2]数据总览!CZ80="","",[2]数据总览!CZ80)</f>
        <v/>
      </c>
      <c r="DA80" s="227" t="str">
        <f>IF([2]数据总览!DA80="","",[2]数据总览!DA80)</f>
        <v/>
      </c>
      <c r="DB80" s="227" t="str">
        <f>IF([2]数据总览!DB80="","",[2]数据总览!DB80)</f>
        <v/>
      </c>
      <c r="DC80" s="227" t="str">
        <f>IF([2]数据总览!DC80="","",[2]数据总览!DC80)</f>
        <v/>
      </c>
      <c r="DD80" s="227" t="str">
        <f>IF([2]数据总览!DD80="","",[2]数据总览!DD80)</f>
        <v/>
      </c>
      <c r="DE80" s="227" t="str">
        <f>IF([2]数据总览!DE80="","",[2]数据总览!DE80)</f>
        <v/>
      </c>
      <c r="DF80" s="227" t="str">
        <f>IF([2]数据总览!DF80="","",[2]数据总览!DF80)</f>
        <v/>
      </c>
      <c r="DG80" s="227" t="str">
        <f>IF([2]数据总览!DG80="","",[2]数据总览!DG80)</f>
        <v/>
      </c>
      <c r="DH80" s="227" t="str">
        <f>IF([2]数据总览!DH80="","",[2]数据总览!DH80)</f>
        <v/>
      </c>
      <c r="DI80" s="227" t="str">
        <f>IF([2]数据总览!DI80="","",[2]数据总览!DI80)</f>
        <v/>
      </c>
      <c r="DJ80" s="227" t="str">
        <f>IF([2]数据总览!DJ80="","",[2]数据总览!DJ80)</f>
        <v/>
      </c>
      <c r="DK80" s="227" t="str">
        <f>IF([2]数据总览!DK80="","",[2]数据总览!DK80)</f>
        <v/>
      </c>
      <c r="DL80" s="227" t="str">
        <f>IF([2]数据总览!DL80="","",[2]数据总览!DL80)</f>
        <v/>
      </c>
      <c r="DM80" s="227" t="str">
        <f>IF([2]数据总览!DM80="","",[2]数据总览!DM80)</f>
        <v/>
      </c>
      <c r="DN80" s="227" t="str">
        <f>IF([2]数据总览!DN80="","",[2]数据总览!DN80)</f>
        <v/>
      </c>
      <c r="DO80" s="227" t="str">
        <f>IF([2]数据总览!DO80="","",[2]数据总览!DO80)</f>
        <v/>
      </c>
      <c r="DP80" s="227" t="str">
        <f>IF([2]数据总览!DP80="","",[2]数据总览!DP80)</f>
        <v/>
      </c>
      <c r="DQ80" s="227" t="str">
        <f>IF([2]数据总览!DQ80="","",[2]数据总览!DQ80)</f>
        <v/>
      </c>
      <c r="DR80" s="227" t="str">
        <f>IF([2]数据总览!DR80="","",[2]数据总览!DR80)</f>
        <v/>
      </c>
      <c r="DS80" s="227" t="str">
        <f>IF([2]数据总览!DS80="","",[2]数据总览!DS80)</f>
        <v/>
      </c>
      <c r="DT80" s="227" t="str">
        <f>IF([2]数据总览!DT80="","",[2]数据总览!DT80)</f>
        <v/>
      </c>
      <c r="DU80" s="227" t="str">
        <f>IF([2]数据总览!DU80="","",[2]数据总览!DU80)</f>
        <v/>
      </c>
      <c r="DV80" s="227" t="str">
        <f>IF([2]数据总览!DV80="","",[2]数据总览!DV80)</f>
        <v/>
      </c>
      <c r="DW80" s="227" t="str">
        <f>IF([2]数据总览!DW80="","",[2]数据总览!DW80)</f>
        <v/>
      </c>
      <c r="DX80" s="227" t="str">
        <f>IF([2]数据总览!DX80="","",[2]数据总览!DX80)</f>
        <v/>
      </c>
      <c r="DY80" s="227" t="str">
        <f>IF([2]数据总览!DY80="","",[2]数据总览!DY80)</f>
        <v/>
      </c>
      <c r="DZ80" s="227" t="str">
        <f>IF([2]数据总览!DZ80="","",[2]数据总览!DZ80)</f>
        <v/>
      </c>
      <c r="EA80" s="227" t="str">
        <f>IF([2]数据总览!EA80="","",[2]数据总览!EA80)</f>
        <v/>
      </c>
      <c r="EB80" s="227" t="str">
        <f>IF([2]数据总览!EB80="","",[2]数据总览!EB80)</f>
        <v/>
      </c>
      <c r="EC80" s="227" t="str">
        <f>IF([2]数据总览!EC80="","",[2]数据总览!EC80)</f>
        <v/>
      </c>
      <c r="ED80" s="227" t="str">
        <f>IF([2]数据总览!ED80="","",[2]数据总览!ED80)</f>
        <v/>
      </c>
      <c r="EE80" s="227" t="str">
        <f>IF([2]数据总览!EE80="","",[2]数据总览!EE80)</f>
        <v/>
      </c>
      <c r="EF80" s="227" t="str">
        <f>IF([2]数据总览!EF80="","",[2]数据总览!EF80)</f>
        <v/>
      </c>
      <c r="EG80" s="227" t="str">
        <f>IF([2]数据总览!EG80="","",[2]数据总览!EG80)</f>
        <v/>
      </c>
      <c r="EH80" s="227" t="str">
        <f>IF([2]数据总览!EH80="","",[2]数据总览!EH80)</f>
        <v/>
      </c>
      <c r="EI80" s="227" t="str">
        <f>IF([2]数据总览!EI80="","",[2]数据总览!EI80)</f>
        <v/>
      </c>
      <c r="EJ80" s="227" t="str">
        <f>IF([2]数据总览!EJ80="","",[2]数据总览!EJ80)</f>
        <v/>
      </c>
      <c r="EK80" s="227" t="str">
        <f>IF([2]数据总览!EK80="","",[2]数据总览!EK80)</f>
        <v/>
      </c>
      <c r="EL80" s="227" t="str">
        <f>IF([2]数据总览!EL80="","",[2]数据总览!EL80)</f>
        <v/>
      </c>
      <c r="EM80" s="227" t="str">
        <f>IF([2]数据总览!EM80="","",[2]数据总览!EM80)</f>
        <v/>
      </c>
      <c r="EN80" s="227" t="str">
        <f>IF([2]数据总览!EN80="","",[2]数据总览!EN80)</f>
        <v/>
      </c>
      <c r="EO80" s="227" t="str">
        <f>IF([2]数据总览!EO80="","",[2]数据总览!EO80)</f>
        <v/>
      </c>
      <c r="EP80" s="227" t="str">
        <f>IF([2]数据总览!EP80="","",[2]数据总览!EP80)</f>
        <v/>
      </c>
      <c r="EQ80" s="227" t="str">
        <f>IF([2]数据总览!EQ80="","",[2]数据总览!EQ80)</f>
        <v/>
      </c>
      <c r="ER80" s="227" t="str">
        <f>IF([2]数据总览!ER80="","",[2]数据总览!ER80)</f>
        <v/>
      </c>
      <c r="ES80" s="227" t="str">
        <f>IF([2]数据总览!ES80="","",[2]数据总览!ES80)</f>
        <v/>
      </c>
      <c r="ET80" s="227" t="str">
        <f>IF([2]数据总览!ET80="","",[2]数据总览!ET80)</f>
        <v/>
      </c>
      <c r="EU80" s="227" t="str">
        <f>IF([2]数据总览!EU80="","",[2]数据总览!EU80)</f>
        <v/>
      </c>
      <c r="EV80" s="227" t="str">
        <f>IF([2]数据总览!EV80="","",[2]数据总览!EV80)</f>
        <v/>
      </c>
      <c r="EW80" s="227" t="str">
        <f>IF([2]数据总览!EW80="","",[2]数据总览!EW80)</f>
        <v/>
      </c>
      <c r="EX80" s="227" t="str">
        <f>IF([2]数据总览!EX80="","",[2]数据总览!EX80)</f>
        <v/>
      </c>
      <c r="EY80" s="227" t="str">
        <f>IF([2]数据总览!EY80="","",[2]数据总览!EY80)</f>
        <v/>
      </c>
      <c r="EZ80" s="227" t="str">
        <f>IF([2]数据总览!EZ80="","",[2]数据总览!EZ80)</f>
        <v/>
      </c>
      <c r="FA80" s="227" t="str">
        <f>IF([2]数据总览!FA80="","",[2]数据总览!FA80)</f>
        <v/>
      </c>
    </row>
    <row r="81" spans="1:157" ht="11.25">
      <c r="A81" s="227" t="str">
        <f>IF([2]数据总览!A81="","",[2]数据总览!A81)</f>
        <v/>
      </c>
      <c r="B81" s="227" t="str">
        <f>IF([2]数据总览!B81="","",[2]数据总览!B81)</f>
        <v/>
      </c>
      <c r="C81" s="227" t="str">
        <f>IF([2]数据总览!C81="","",[2]数据总览!C81)</f>
        <v>2星</v>
      </c>
      <c r="D81" s="227">
        <f>IF([2]数据总览!D81="","",[2]数据总览!D81)</f>
        <v>58.2</v>
      </c>
      <c r="E81" s="227">
        <f>IF([2]数据总览!E81="","",[2]数据总览!E81)</f>
        <v>74.400000000000006</v>
      </c>
      <c r="F81" s="227">
        <f>IF([2]数据总览!F81="","",[2]数据总览!F81)</f>
        <v>90.6</v>
      </c>
      <c r="G81" s="227">
        <f>IF([2]数据总览!G81="","",[2]数据总览!G81)</f>
        <v>111.80000000000001</v>
      </c>
      <c r="H81" s="227">
        <f>IF([2]数据总览!H81="","",[2]数据总览!H81)</f>
        <v>133</v>
      </c>
      <c r="I81" s="227">
        <f>IF([2]数据总览!I81="","",[2]数据总览!I81)</f>
        <v>153</v>
      </c>
      <c r="J81" s="227"/>
      <c r="K81" s="227" t="str">
        <f>IF([2]数据总览!K81="","",[2]数据总览!K81)</f>
        <v/>
      </c>
      <c r="L81" s="227" t="str">
        <f>IF([2]数据总览!L81="","",[2]数据总览!L81)</f>
        <v/>
      </c>
      <c r="M81" s="227" t="str">
        <f>IF([2]数据总览!M81="","",[2]数据总览!M81)</f>
        <v/>
      </c>
      <c r="N81" s="227" t="str">
        <f>IF([2]数据总览!N81="","",[2]数据总览!N81)</f>
        <v/>
      </c>
      <c r="O81" s="227" t="str">
        <f>IF([2]数据总览!O81="","",[2]数据总览!O81)</f>
        <v/>
      </c>
      <c r="P81" s="227" t="str">
        <f>IF([2]数据总览!P81="","",[2]数据总览!P81)</f>
        <v>9星</v>
      </c>
      <c r="Q81" s="227" t="str">
        <f>IF([2]数据总览!Q81="","",[2]数据总览!Q81)</f>
        <v/>
      </c>
      <c r="R81" s="227">
        <f>IF([2]数据总览!R81="","",[2]数据总览!R81)</f>
        <v>1.2133607416309038</v>
      </c>
      <c r="S81" s="227">
        <f>IF([2]数据总览!S81="","",[2]数据总览!S81)</f>
        <v>1.1964189677333763</v>
      </c>
      <c r="T81" s="227">
        <f>IF([2]数据总览!T81="","",[2]数据总览!T81)</f>
        <v>1.1836040013620535</v>
      </c>
      <c r="U81" s="227">
        <f>IF([2]数据总览!U81="","",[2]数据总览!U81)</f>
        <v>1.1754397212873393</v>
      </c>
      <c r="V81" s="227" t="str">
        <f>IF([2]数据总览!V81="","",[2]数据总览!V81)</f>
        <v/>
      </c>
      <c r="W81" s="227" t="str">
        <f>IF([2]数据总览!W81="","",[2]数据总览!W81)</f>
        <v/>
      </c>
      <c r="X81" s="227" t="str">
        <f>IF([2]数据总览!X81="","",[2]数据总览!X81)</f>
        <v/>
      </c>
      <c r="Y81" s="227" t="str">
        <f>IF([2]数据总览!Y81="","",[2]数据总览!Y81)</f>
        <v/>
      </c>
      <c r="Z81" s="227" t="str">
        <f>IF([2]数据总览!Z81="","",[2]数据总览!Z81)</f>
        <v/>
      </c>
      <c r="AA81" s="227">
        <f>IF([2]数据总览!AA81="","",[2]数据总览!AA81)</f>
        <v>76</v>
      </c>
      <c r="AB81" s="227">
        <f>IF([2]数据总览!AB81="","",[2]数据总览!AB81)</f>
        <v>0</v>
      </c>
      <c r="AC81" s="227">
        <f>IF([2]数据总览!AC81="","",[2]数据总览!AC81)</f>
        <v>0.17119874713650199</v>
      </c>
      <c r="AD81" s="227">
        <f>IF([2]数据总览!AD81="","",[2]数据总览!AD81)</f>
        <v>0.11088778151002868</v>
      </c>
      <c r="AE81" s="227">
        <f>IF([2]数据总览!AE81="","",[2]数据总览!AE81)</f>
        <v>2.1086048561094139E-2</v>
      </c>
      <c r="AF81" s="227">
        <f>IF([2]数据总览!AF81="","",[2]数据总览!AF81)</f>
        <v>4.3225301365217808E-2</v>
      </c>
      <c r="AG81" s="227">
        <f>IF([2]数据总览!AG81="","",[2]数据总览!AG81)</f>
        <v>1.5018924022833268E-2</v>
      </c>
      <c r="AH81" s="227">
        <f>IF([2]数据总览!AH81="","",[2]数据总览!AH81)</f>
        <v>0.13781146183231854</v>
      </c>
      <c r="AI81" s="227">
        <f>IF([2]数据总览!AI81="","",[2]数据总览!AI81)</f>
        <v>0.13781146183231854</v>
      </c>
      <c r="AJ81" s="227" t="str">
        <f>IF([2]数据总览!AJ81="","",[2]数据总览!AJ81)</f>
        <v/>
      </c>
      <c r="AK81" s="227" t="str">
        <f>IF([2]数据总览!AK81="","",[2]数据总览!AK81)</f>
        <v/>
      </c>
      <c r="AL81" s="227" t="str">
        <f>IF([2]数据总览!AL81="","",[2]数据总览!AL81)</f>
        <v/>
      </c>
      <c r="AM81" s="227">
        <f>IF([2]数据总览!AM81="","",[2]数据总览!AM81)</f>
        <v>0</v>
      </c>
      <c r="AN81" s="227">
        <f>IF([2]数据总览!AN81="","",[2]数据总览!AN81)</f>
        <v>0.5</v>
      </c>
      <c r="AO81" s="227">
        <f>IF([2]数据总览!AO81="","",[2]数据总览!AO81)</f>
        <v>0.5</v>
      </c>
      <c r="AP81" s="227">
        <f>IF([2]数据总览!AP81="","",[2]数据总览!AP81)</f>
        <v>0.5</v>
      </c>
      <c r="AQ81" s="227">
        <f>IF([2]数据总览!AQ81="","",[2]数据总览!AQ81)</f>
        <v>0</v>
      </c>
      <c r="AR81" s="227">
        <f>IF([2]数据总览!AR81="","",[2]数据总览!AR81)</f>
        <v>0.5</v>
      </c>
      <c r="AS81" s="227">
        <f>IF([2]数据总览!AS81="","",[2]数据总览!AS81)</f>
        <v>0.5</v>
      </c>
      <c r="AT81" s="227">
        <f>IF([2]数据总览!AT81="","",[2]数据总览!AT81)</f>
        <v>0.5</v>
      </c>
      <c r="AU81" s="227" t="str">
        <f>IF([2]数据总览!AU81="","",[2]数据总览!AU81)</f>
        <v/>
      </c>
      <c r="AV81" s="227">
        <f>IF([2]数据总览!AV81="","",[2]数据总览!AV81)</f>
        <v>0.60667225546381132</v>
      </c>
      <c r="AW81" s="227">
        <f>IF([2]数据总览!AW81="","",[2]数据总览!AW81)</f>
        <v>0.3020479948411639</v>
      </c>
      <c r="AX81" s="227">
        <f>IF([2]数据总览!AX81="","",[2]数据总览!AX81)</f>
        <v>0.24090058999664923</v>
      </c>
      <c r="AY81" s="227">
        <f>IF([2]数据总览!AY81="","",[2]数据总览!AY81)</f>
        <v>0.24858838277423265</v>
      </c>
      <c r="AZ81" s="227">
        <f>IF([2]数据总览!AZ81="","",[2]数据总览!AZ81)</f>
        <v>0.61196106351745794</v>
      </c>
      <c r="BA81" s="227">
        <f>IF([2]数据总览!BA81="","",[2]数据总览!BA81)</f>
        <v>0.30545276697864754</v>
      </c>
      <c r="BB81" s="227">
        <f>IF([2]数据总览!BB81="","",[2]数据总览!BB81)</f>
        <v>0.22761489946811908</v>
      </c>
      <c r="BC81" s="227">
        <f>IF([2]数据总览!BC81="","",[2]数据总览!BC81)</f>
        <v>0.25209826703693833</v>
      </c>
      <c r="BD81" s="227" t="str">
        <f>IF([2]数据总览!BD81="","",[2]数据总览!BD81)</f>
        <v/>
      </c>
      <c r="BE81" s="227">
        <f>IF([2]数据总览!BE81="","",[2]数据总览!BE81)</f>
        <v>2.0144048658230007</v>
      </c>
      <c r="BF81" s="227">
        <f>IF([2]数据总览!BF81="","",[2]数据总览!BF81)</f>
        <v>0.94111815547447053</v>
      </c>
      <c r="BG81" s="227">
        <f>IF([2]数据总览!BG81="","",[2]数据总览!BG81)</f>
        <v>0.95112009742670167</v>
      </c>
      <c r="BH81" s="227">
        <f>IF([2]数据总览!BH81="","",[2]数据总览!BH81)</f>
        <v>0.94981929515363905</v>
      </c>
      <c r="BI81" s="227">
        <f>IF([2]数据总览!BI81="","",[2]数据总览!BI81)</f>
        <v>0.90638070366751378</v>
      </c>
      <c r="BJ81" s="227">
        <f>IF([2]数据总览!BJ81="","",[2]数据总览!BJ81)</f>
        <v>0.94065438054928718</v>
      </c>
      <c r="BK81" s="227">
        <f>IF([2]数据总览!BK81="","",[2]数据总览!BK81)</f>
        <v>0.95330926665457005</v>
      </c>
      <c r="BL81" s="227">
        <f>IF([2]数据总览!BL81="","",[2]数据总览!BL81)</f>
        <v>0.94928377499650207</v>
      </c>
      <c r="BM81" s="227" t="str">
        <f>IF([2]数据总览!BM81="","",[2]数据总览!BM81)</f>
        <v/>
      </c>
      <c r="BN81" s="227">
        <f>IF([2]数据总览!BN81="","",[2]数据总览!BN81)</f>
        <v>240</v>
      </c>
      <c r="BO81" s="227">
        <f>IF([2]数据总览!BO81="","",[2]数据总览!BO81)</f>
        <v>198.91230068723954</v>
      </c>
      <c r="BP81" s="227">
        <f>IF([2]数据总览!BP81="","",[2]数据总览!BP81)</f>
        <v>213.38693243759312</v>
      </c>
      <c r="BQ81" s="227">
        <f>IF([2]数据总览!BQ81="","",[2]数据总览!BQ81)</f>
        <v>234.93934834533738</v>
      </c>
      <c r="BR81" s="227" t="str">
        <f>IF([2]数据总览!BR81="","",[2]数据总览!BR81)</f>
        <v/>
      </c>
      <c r="BS81" s="227">
        <f>IF([2]数据总览!BS81="","",[2]数据总览!BS81)</f>
        <v>2.6795834339625304</v>
      </c>
      <c r="BT81" s="227">
        <f>IF([2]数据总览!BT81="","",[2]数据总览!BT81)</f>
        <v>1.3749072751892555</v>
      </c>
      <c r="BU81" s="227">
        <f>IF([2]数据总览!BU81="","",[2]数据总览!BU81)</f>
        <v>0.80281651183563563</v>
      </c>
      <c r="BV81" s="227">
        <f>IF([2]数据总览!BV81="","",[2]数据总览!BV81)</f>
        <v>1.0888618935124454</v>
      </c>
      <c r="BW81" s="227" t="str">
        <f>IF([2]数据总览!BW81="","",[2]数据总览!BW81)</f>
        <v/>
      </c>
      <c r="BX81" s="227" t="str">
        <f>IF([2]数据总览!BX81="","",[2]数据总览!BX81)</f>
        <v/>
      </c>
      <c r="BY81" s="227" t="str">
        <f>IF([2]数据总览!BY81="","",[2]数据总览!BY81)</f>
        <v/>
      </c>
      <c r="BZ81" s="227" t="str">
        <f>IF([2]数据总览!BZ81="","",[2]数据总览!BZ81)</f>
        <v/>
      </c>
      <c r="CA81" s="227" t="str">
        <f>IF([2]数据总览!CA81="","",[2]数据总览!CA81)</f>
        <v/>
      </c>
      <c r="CB81" s="227" t="str">
        <f>IF([2]数据总览!CB81="","",[2]数据总览!CB81)</f>
        <v/>
      </c>
      <c r="CC81" s="227" t="str">
        <f>IF([2]数据总览!CC81="","",[2]数据总览!CC81)</f>
        <v/>
      </c>
      <c r="CD81" s="227" t="str">
        <f>IF([2]数据总览!CD81="","",[2]数据总览!CD81)</f>
        <v/>
      </c>
      <c r="CE81" s="227" t="str">
        <f>IF([2]数据总览!CE81="","",[2]数据总览!CE81)</f>
        <v/>
      </c>
      <c r="CF81" s="227" t="str">
        <f>IF([2]数据总览!CF81="","",[2]数据总览!CF81)</f>
        <v/>
      </c>
      <c r="CG81" s="227" t="str">
        <f>IF([2]数据总览!CG81="","",[2]数据总览!CG81)</f>
        <v/>
      </c>
      <c r="CH81" s="227" t="str">
        <f>IF([2]数据总览!CH81="","",[2]数据总览!CH81)</f>
        <v/>
      </c>
      <c r="CI81" s="227" t="str">
        <f>IF([2]数据总览!CI81="","",[2]数据总览!CI81)</f>
        <v/>
      </c>
      <c r="CJ81" s="227" t="str">
        <f>IF([2]数据总览!CJ81="","",[2]数据总览!CJ81)</f>
        <v/>
      </c>
      <c r="CK81" s="227" t="str">
        <f>IF([2]数据总览!CK81="","",[2]数据总览!CK81)</f>
        <v/>
      </c>
      <c r="CL81" s="227" t="str">
        <f>IF([2]数据总览!CL81="","",[2]数据总览!CL81)</f>
        <v/>
      </c>
      <c r="CM81" s="227" t="str">
        <f>IF([2]数据总览!CM81="","",[2]数据总览!CM81)</f>
        <v/>
      </c>
      <c r="CN81" s="227" t="str">
        <f>IF([2]数据总览!CN81="","",[2]数据总览!CN81)</f>
        <v/>
      </c>
      <c r="CO81" s="227" t="str">
        <f>IF([2]数据总览!CO81="","",[2]数据总览!CO81)</f>
        <v/>
      </c>
      <c r="CP81" s="227" t="str">
        <f>IF([2]数据总览!CP81="","",[2]数据总览!CP81)</f>
        <v/>
      </c>
      <c r="CQ81" s="227" t="str">
        <f>IF([2]数据总览!CQ81="","",[2]数据总览!CQ81)</f>
        <v/>
      </c>
      <c r="CR81" s="227" t="str">
        <f>IF([2]数据总览!CR81="","",[2]数据总览!CR81)</f>
        <v/>
      </c>
      <c r="CS81" s="227" t="str">
        <f>IF([2]数据总览!CS81="","",[2]数据总览!CS81)</f>
        <v/>
      </c>
      <c r="CT81" s="227" t="str">
        <f>IF([2]数据总览!CT81="","",[2]数据总览!CT81)</f>
        <v/>
      </c>
      <c r="CU81" s="227" t="str">
        <f>IF([2]数据总览!CU81="","",[2]数据总览!CU81)</f>
        <v/>
      </c>
      <c r="CV81" s="227" t="str">
        <f>IF([2]数据总览!CV81="","",[2]数据总览!CV81)</f>
        <v/>
      </c>
      <c r="CW81" s="227" t="str">
        <f>IF([2]数据总览!CW81="","",[2]数据总览!CW81)</f>
        <v/>
      </c>
      <c r="CX81" s="227" t="str">
        <f>IF([2]数据总览!CX81="","",[2]数据总览!CX81)</f>
        <v/>
      </c>
      <c r="CY81" s="227" t="str">
        <f>IF([2]数据总览!CY81="","",[2]数据总览!CY81)</f>
        <v/>
      </c>
      <c r="CZ81" s="227" t="str">
        <f>IF([2]数据总览!CZ81="","",[2]数据总览!CZ81)</f>
        <v/>
      </c>
      <c r="DA81" s="227" t="str">
        <f>IF([2]数据总览!DA81="","",[2]数据总览!DA81)</f>
        <v/>
      </c>
      <c r="DB81" s="227" t="str">
        <f>IF([2]数据总览!DB81="","",[2]数据总览!DB81)</f>
        <v/>
      </c>
      <c r="DC81" s="227" t="str">
        <f>IF([2]数据总览!DC81="","",[2]数据总览!DC81)</f>
        <v/>
      </c>
      <c r="DD81" s="227" t="str">
        <f>IF([2]数据总览!DD81="","",[2]数据总览!DD81)</f>
        <v/>
      </c>
      <c r="DE81" s="227" t="str">
        <f>IF([2]数据总览!DE81="","",[2]数据总览!DE81)</f>
        <v/>
      </c>
      <c r="DF81" s="227" t="str">
        <f>IF([2]数据总览!DF81="","",[2]数据总览!DF81)</f>
        <v/>
      </c>
      <c r="DG81" s="227" t="str">
        <f>IF([2]数据总览!DG81="","",[2]数据总览!DG81)</f>
        <v/>
      </c>
      <c r="DH81" s="227" t="str">
        <f>IF([2]数据总览!DH81="","",[2]数据总览!DH81)</f>
        <v/>
      </c>
      <c r="DI81" s="227" t="str">
        <f>IF([2]数据总览!DI81="","",[2]数据总览!DI81)</f>
        <v/>
      </c>
      <c r="DJ81" s="227" t="str">
        <f>IF([2]数据总览!DJ81="","",[2]数据总览!DJ81)</f>
        <v/>
      </c>
      <c r="DK81" s="227" t="str">
        <f>IF([2]数据总览!DK81="","",[2]数据总览!DK81)</f>
        <v/>
      </c>
      <c r="DL81" s="227" t="str">
        <f>IF([2]数据总览!DL81="","",[2]数据总览!DL81)</f>
        <v/>
      </c>
      <c r="DM81" s="227" t="str">
        <f>IF([2]数据总览!DM81="","",[2]数据总览!DM81)</f>
        <v/>
      </c>
      <c r="DN81" s="227" t="str">
        <f>IF([2]数据总览!DN81="","",[2]数据总览!DN81)</f>
        <v/>
      </c>
      <c r="DO81" s="227" t="str">
        <f>IF([2]数据总览!DO81="","",[2]数据总览!DO81)</f>
        <v/>
      </c>
      <c r="DP81" s="227" t="str">
        <f>IF([2]数据总览!DP81="","",[2]数据总览!DP81)</f>
        <v/>
      </c>
      <c r="DQ81" s="227" t="str">
        <f>IF([2]数据总览!DQ81="","",[2]数据总览!DQ81)</f>
        <v/>
      </c>
      <c r="DR81" s="227" t="str">
        <f>IF([2]数据总览!DR81="","",[2]数据总览!DR81)</f>
        <v/>
      </c>
      <c r="DS81" s="227" t="str">
        <f>IF([2]数据总览!DS81="","",[2]数据总览!DS81)</f>
        <v/>
      </c>
      <c r="DT81" s="227" t="str">
        <f>IF([2]数据总览!DT81="","",[2]数据总览!DT81)</f>
        <v/>
      </c>
      <c r="DU81" s="227" t="str">
        <f>IF([2]数据总览!DU81="","",[2]数据总览!DU81)</f>
        <v/>
      </c>
      <c r="DV81" s="227" t="str">
        <f>IF([2]数据总览!DV81="","",[2]数据总览!DV81)</f>
        <v/>
      </c>
      <c r="DW81" s="227" t="str">
        <f>IF([2]数据总览!DW81="","",[2]数据总览!DW81)</f>
        <v/>
      </c>
      <c r="DX81" s="227" t="str">
        <f>IF([2]数据总览!DX81="","",[2]数据总览!DX81)</f>
        <v/>
      </c>
      <c r="DY81" s="227" t="str">
        <f>IF([2]数据总览!DY81="","",[2]数据总览!DY81)</f>
        <v/>
      </c>
      <c r="DZ81" s="227" t="str">
        <f>IF([2]数据总览!DZ81="","",[2]数据总览!DZ81)</f>
        <v/>
      </c>
      <c r="EA81" s="227" t="str">
        <f>IF([2]数据总览!EA81="","",[2]数据总览!EA81)</f>
        <v/>
      </c>
      <c r="EB81" s="227" t="str">
        <f>IF([2]数据总览!EB81="","",[2]数据总览!EB81)</f>
        <v/>
      </c>
      <c r="EC81" s="227" t="str">
        <f>IF([2]数据总览!EC81="","",[2]数据总览!EC81)</f>
        <v/>
      </c>
      <c r="ED81" s="227" t="str">
        <f>IF([2]数据总览!ED81="","",[2]数据总览!ED81)</f>
        <v/>
      </c>
      <c r="EE81" s="227" t="str">
        <f>IF([2]数据总览!EE81="","",[2]数据总览!EE81)</f>
        <v/>
      </c>
      <c r="EF81" s="227" t="str">
        <f>IF([2]数据总览!EF81="","",[2]数据总览!EF81)</f>
        <v/>
      </c>
      <c r="EG81" s="227" t="str">
        <f>IF([2]数据总览!EG81="","",[2]数据总览!EG81)</f>
        <v/>
      </c>
      <c r="EH81" s="227" t="str">
        <f>IF([2]数据总览!EH81="","",[2]数据总览!EH81)</f>
        <v/>
      </c>
      <c r="EI81" s="227" t="str">
        <f>IF([2]数据总览!EI81="","",[2]数据总览!EI81)</f>
        <v/>
      </c>
      <c r="EJ81" s="227" t="str">
        <f>IF([2]数据总览!EJ81="","",[2]数据总览!EJ81)</f>
        <v/>
      </c>
      <c r="EK81" s="227" t="str">
        <f>IF([2]数据总览!EK81="","",[2]数据总览!EK81)</f>
        <v/>
      </c>
      <c r="EL81" s="227" t="str">
        <f>IF([2]数据总览!EL81="","",[2]数据总览!EL81)</f>
        <v/>
      </c>
      <c r="EM81" s="227" t="str">
        <f>IF([2]数据总览!EM81="","",[2]数据总览!EM81)</f>
        <v/>
      </c>
      <c r="EN81" s="227" t="str">
        <f>IF([2]数据总览!EN81="","",[2]数据总览!EN81)</f>
        <v/>
      </c>
      <c r="EO81" s="227" t="str">
        <f>IF([2]数据总览!EO81="","",[2]数据总览!EO81)</f>
        <v/>
      </c>
      <c r="EP81" s="227" t="str">
        <f>IF([2]数据总览!EP81="","",[2]数据总览!EP81)</f>
        <v/>
      </c>
      <c r="EQ81" s="227" t="str">
        <f>IF([2]数据总览!EQ81="","",[2]数据总览!EQ81)</f>
        <v/>
      </c>
      <c r="ER81" s="227" t="str">
        <f>IF([2]数据总览!ER81="","",[2]数据总览!ER81)</f>
        <v/>
      </c>
      <c r="ES81" s="227" t="str">
        <f>IF([2]数据总览!ES81="","",[2]数据总览!ES81)</f>
        <v/>
      </c>
      <c r="ET81" s="227" t="str">
        <f>IF([2]数据总览!ET81="","",[2]数据总览!ET81)</f>
        <v/>
      </c>
      <c r="EU81" s="227" t="str">
        <f>IF([2]数据总览!EU81="","",[2]数据总览!EU81)</f>
        <v/>
      </c>
      <c r="EV81" s="227" t="str">
        <f>IF([2]数据总览!EV81="","",[2]数据总览!EV81)</f>
        <v/>
      </c>
      <c r="EW81" s="227" t="str">
        <f>IF([2]数据总览!EW81="","",[2]数据总览!EW81)</f>
        <v/>
      </c>
      <c r="EX81" s="227" t="str">
        <f>IF([2]数据总览!EX81="","",[2]数据总览!EX81)</f>
        <v/>
      </c>
      <c r="EY81" s="227" t="str">
        <f>IF([2]数据总览!EY81="","",[2]数据总览!EY81)</f>
        <v/>
      </c>
      <c r="EZ81" s="227" t="str">
        <f>IF([2]数据总览!EZ81="","",[2]数据总览!EZ81)</f>
        <v/>
      </c>
      <c r="FA81" s="227" t="str">
        <f>IF([2]数据总览!FA81="","",[2]数据总览!FA81)</f>
        <v/>
      </c>
    </row>
    <row r="82" spans="1:157" ht="11.25">
      <c r="A82" s="227" t="str">
        <f>IF([2]数据总览!A82="","",[2]数据总览!A82)</f>
        <v/>
      </c>
      <c r="B82" s="227" t="str">
        <f>IF([2]数据总览!B82="","",[2]数据总览!B82)</f>
        <v/>
      </c>
      <c r="C82" s="227" t="str">
        <f>IF([2]数据总览!C82="","",[2]数据总览!C82)</f>
        <v>3星</v>
      </c>
      <c r="D82" s="227">
        <f>IF([2]数据总览!D82="","",[2]数据总览!D82)</f>
        <v>62.300000000000004</v>
      </c>
      <c r="E82" s="227">
        <f>IF([2]数据总览!E82="","",[2]数据总览!E82)</f>
        <v>81.600000000000009</v>
      </c>
      <c r="F82" s="227">
        <f>IF([2]数据总览!F82="","",[2]数据总览!F82)</f>
        <v>100.89999999999999</v>
      </c>
      <c r="G82" s="227">
        <f>IF([2]数据总览!G82="","",[2]数据总览!G82)</f>
        <v>125.20000000000002</v>
      </c>
      <c r="H82" s="227">
        <f>IF([2]数据总览!H82="","",[2]数据总览!H82)</f>
        <v>149.5</v>
      </c>
      <c r="I82" s="227">
        <f>IF([2]数据总览!I82="","",[2]数据总览!I82)</f>
        <v>169.5</v>
      </c>
      <c r="J82" s="227"/>
      <c r="K82" s="227" t="str">
        <f>IF([2]数据总览!K82="","",[2]数据总览!K82)</f>
        <v/>
      </c>
      <c r="L82" s="227" t="str">
        <f>IF([2]数据总览!L82="","",[2]数据总览!L82)</f>
        <v/>
      </c>
      <c r="M82" s="227" t="str">
        <f>IF([2]数据总览!M82="","",[2]数据总览!M82)</f>
        <v/>
      </c>
      <c r="N82" s="227" t="str">
        <f>IF([2]数据总览!N82="","",[2]数据总览!N82)</f>
        <v/>
      </c>
      <c r="O82" s="227" t="str">
        <f>IF([2]数据总览!O82="","",[2]数据总览!O82)</f>
        <v/>
      </c>
      <c r="P82" s="227" t="str">
        <f>IF([2]数据总览!P82="","",[2]数据总览!P82)</f>
        <v>10星</v>
      </c>
      <c r="Q82" s="227" t="str">
        <f>IF([2]数据总览!Q82="","",[2]数据总览!Q82)</f>
        <v/>
      </c>
      <c r="R82" s="227">
        <f>IF([2]数据总览!R82="","",[2]数据总览!R82)</f>
        <v>1.3166493944808637</v>
      </c>
      <c r="S82" s="227">
        <f>IF([2]数据总览!S82="","",[2]数据总览!S82)</f>
        <v>1.2906593570557303</v>
      </c>
      <c r="T82" s="227">
        <f>IF([2]数据总览!T82="","",[2]数据总览!T82)</f>
        <v>1.2715550590714944</v>
      </c>
      <c r="U82" s="227">
        <f>IF([2]数据总览!U82="","",[2]数据总览!U82)</f>
        <v>1.2592887961545658</v>
      </c>
      <c r="V82" s="227" t="str">
        <f>IF([2]数据总览!V82="","",[2]数据总览!V82)</f>
        <v/>
      </c>
      <c r="W82" s="227" t="str">
        <f>IF([2]数据总览!W82="","",[2]数据总览!W82)</f>
        <v/>
      </c>
      <c r="X82" s="227" t="str">
        <f>IF([2]数据总览!X82="","",[2]数据总览!X82)</f>
        <v/>
      </c>
      <c r="Y82" s="227" t="str">
        <f>IF([2]数据总览!Y82="","",[2]数据总览!Y82)</f>
        <v/>
      </c>
      <c r="Z82" s="227" t="str">
        <f>IF([2]数据总览!Z82="","",[2]数据总览!Z82)</f>
        <v/>
      </c>
      <c r="AA82" s="227">
        <f>IF([2]数据总览!AA82="","",[2]数据总览!AA82)</f>
        <v>77</v>
      </c>
      <c r="AB82" s="227">
        <f>IF([2]数据总览!AB82="","",[2]数据总览!AB82)</f>
        <v>0</v>
      </c>
      <c r="AC82" s="227">
        <f>IF([2]数据总览!AC82="","",[2]数据总览!AC82)</f>
        <v>0.16987303431913353</v>
      </c>
      <c r="AD82" s="227">
        <f>IF([2]数据总览!AD82="","",[2]数据总览!AD82)</f>
        <v>0.10249843181073037</v>
      </c>
      <c r="AE82" s="227">
        <f>IF([2]数据总览!AE82="","",[2]数据总览!AE82)</f>
        <v>2.1086048561094139E-2</v>
      </c>
      <c r="AF82" s="227">
        <f>IF([2]数据总览!AF82="","",[2]数据总览!AF82)</f>
        <v>4.0490926365217804E-2</v>
      </c>
      <c r="AG82" s="227">
        <f>IF([2]数据总览!AG82="","",[2]数据总览!AG82)</f>
        <v>1.5018924022833268E-2</v>
      </c>
      <c r="AH82" s="227">
        <f>IF([2]数据总览!AH82="","",[2]数据总览!AH82)</f>
        <v>0.12994644648922637</v>
      </c>
      <c r="AI82" s="227">
        <f>IF([2]数据总览!AI82="","",[2]数据总览!AI82)</f>
        <v>0.12994644648922637</v>
      </c>
      <c r="AJ82" s="227" t="str">
        <f>IF([2]数据总览!AJ82="","",[2]数据总览!AJ82)</f>
        <v/>
      </c>
      <c r="AK82" s="227" t="str">
        <f>IF([2]数据总览!AK82="","",[2]数据总览!AK82)</f>
        <v/>
      </c>
      <c r="AL82" s="227" t="str">
        <f>IF([2]数据总览!AL82="","",[2]数据总览!AL82)</f>
        <v/>
      </c>
      <c r="AM82" s="227">
        <f>IF([2]数据总览!AM82="","",[2]数据总览!AM82)</f>
        <v>0</v>
      </c>
      <c r="AN82" s="227">
        <f>IF([2]数据总览!AN82="","",[2]数据总览!AN82)</f>
        <v>0.5</v>
      </c>
      <c r="AO82" s="227">
        <f>IF([2]数据总览!AO82="","",[2]数据总览!AO82)</f>
        <v>0.5</v>
      </c>
      <c r="AP82" s="227">
        <f>IF([2]数据总览!AP82="","",[2]数据总览!AP82)</f>
        <v>0.5</v>
      </c>
      <c r="AQ82" s="227">
        <f>IF([2]数据总览!AQ82="","",[2]数据总览!AQ82)</f>
        <v>0</v>
      </c>
      <c r="AR82" s="227">
        <f>IF([2]数据总览!AR82="","",[2]数据总览!AR82)</f>
        <v>0.5</v>
      </c>
      <c r="AS82" s="227">
        <f>IF([2]数据总览!AS82="","",[2]数据总览!AS82)</f>
        <v>0.5</v>
      </c>
      <c r="AT82" s="227">
        <f>IF([2]数据总览!AT82="","",[2]数据总览!AT82)</f>
        <v>0.5</v>
      </c>
      <c r="AU82" s="227" t="str">
        <f>IF([2]数据总览!AU82="","",[2]数据总览!AU82)</f>
        <v/>
      </c>
      <c r="AV82" s="227">
        <f>IF([2]数据总览!AV82="","",[2]数据总览!AV82)</f>
        <v>0.60667225546381132</v>
      </c>
      <c r="AW82" s="227">
        <f>IF([2]数据总览!AW82="","",[2]数据总览!AW82)</f>
        <v>0.30068324461296331</v>
      </c>
      <c r="AX82" s="227">
        <f>IF([2]数据总览!AX82="","",[2]数据总览!AX82)</f>
        <v>0.23830629903797074</v>
      </c>
      <c r="AY82" s="227">
        <f>IF([2]数据总览!AY82="","",[2]数据总览!AY82)</f>
        <v>0.24741165211082156</v>
      </c>
      <c r="AZ82" s="227">
        <f>IF([2]数据总览!AZ82="","",[2]数据总览!AZ82)</f>
        <v>0.61196106351745794</v>
      </c>
      <c r="BA82" s="227">
        <f>IF([2]数据总览!BA82="","",[2]数据总览!BA82)</f>
        <v>0.304102699629692</v>
      </c>
      <c r="BB82" s="227">
        <f>IF([2]数据总览!BB82="","",[2]数据总览!BB82)</f>
        <v>0.22493572592795488</v>
      </c>
      <c r="BC82" s="227">
        <f>IF([2]数据总览!BC82="","",[2]数据总览!BC82)</f>
        <v>0.25093269448185673</v>
      </c>
      <c r="BD82" s="227" t="str">
        <f>IF([2]数据总览!BD82="","",[2]数据总览!BD82)</f>
        <v/>
      </c>
      <c r="BE82" s="227">
        <f>IF([2]数据总览!BE82="","",[2]数据总览!BE82)</f>
        <v>2.0374595218644327</v>
      </c>
      <c r="BF82" s="227">
        <f>IF([2]数据总览!BF82="","",[2]数据总览!BF82)</f>
        <v>0.94777392295681673</v>
      </c>
      <c r="BG82" s="227">
        <f>IF([2]数据总览!BG82="","",[2]数据总览!BG82)</f>
        <v>0.95677877130108713</v>
      </c>
      <c r="BH82" s="227">
        <f>IF([2]数据总览!BH82="","",[2]数据总览!BH82)</f>
        <v>0.955496300441112</v>
      </c>
      <c r="BI82" s="227">
        <f>IF([2]数据总览!BI82="","",[2]数据总览!BI82)</f>
        <v>0.91678284770445673</v>
      </c>
      <c r="BJ82" s="227">
        <f>IF([2]数据总览!BJ82="","",[2]数据总览!BJ82)</f>
        <v>0.94736001102964829</v>
      </c>
      <c r="BK82" s="227">
        <f>IF([2]数据总览!BK82="","",[2]数据总览!BK82)</f>
        <v>0.9587357893922237</v>
      </c>
      <c r="BL82" s="227">
        <f>IF([2]数据总览!BL82="","",[2]数据总览!BL82)</f>
        <v>0.95501892372024522</v>
      </c>
      <c r="BM82" s="227" t="str">
        <f>IF([2]数据总览!BM82="","",[2]数据总览!BM82)</f>
        <v/>
      </c>
      <c r="BN82" s="227">
        <f>IF([2]数据总览!BN82="","",[2]数据总览!BN82)</f>
        <v>240</v>
      </c>
      <c r="BO82" s="227">
        <f>IF([2]数据总览!BO82="","",[2]数据总览!BO82)</f>
        <v>199.23047176340796</v>
      </c>
      <c r="BP82" s="227">
        <f>IF([2]数据总览!BP82="","",[2]数据总览!BP82)</f>
        <v>215.40037636542471</v>
      </c>
      <c r="BQ82" s="227">
        <f>IF([2]数据总览!BQ82="","",[2]数据总览!BQ82)</f>
        <v>234.93934834533738</v>
      </c>
      <c r="BR82" s="227" t="str">
        <f>IF([2]数据总览!BR82="","",[2]数据总览!BR82)</f>
        <v/>
      </c>
      <c r="BS82" s="227">
        <f>IF([2]数据总览!BS82="","",[2]数据总览!BS82)</f>
        <v>2.6685316772329029</v>
      </c>
      <c r="BT82" s="227">
        <f>IF([2]数据总览!BT82="","",[2]数据总览!BT82)</f>
        <v>1.367320795429817</v>
      </c>
      <c r="BU82" s="227">
        <f>IF([2]数据总览!BU82="","",[2]数据总览!BU82)</f>
        <v>0.79119712439747758</v>
      </c>
      <c r="BV82" s="227">
        <f>IF([2]数据总览!BV82="","",[2]数据总览!BV82)</f>
        <v>1.0792589599136473</v>
      </c>
      <c r="BW82" s="227" t="str">
        <f>IF([2]数据总览!BW82="","",[2]数据总览!BW82)</f>
        <v/>
      </c>
      <c r="BX82" s="227" t="str">
        <f>IF([2]数据总览!BX82="","",[2]数据总览!BX82)</f>
        <v/>
      </c>
      <c r="BY82" s="227" t="str">
        <f>IF([2]数据总览!BY82="","",[2]数据总览!BY82)</f>
        <v/>
      </c>
      <c r="BZ82" s="227" t="str">
        <f>IF([2]数据总览!BZ82="","",[2]数据总览!BZ82)</f>
        <v/>
      </c>
      <c r="CA82" s="227" t="str">
        <f>IF([2]数据总览!CA82="","",[2]数据总览!CA82)</f>
        <v/>
      </c>
      <c r="CB82" s="227" t="str">
        <f>IF([2]数据总览!CB82="","",[2]数据总览!CB82)</f>
        <v/>
      </c>
      <c r="CC82" s="227" t="str">
        <f>IF([2]数据总览!CC82="","",[2]数据总览!CC82)</f>
        <v/>
      </c>
      <c r="CD82" s="227" t="str">
        <f>IF([2]数据总览!CD82="","",[2]数据总览!CD82)</f>
        <v/>
      </c>
      <c r="CE82" s="227" t="str">
        <f>IF([2]数据总览!CE82="","",[2]数据总览!CE82)</f>
        <v/>
      </c>
      <c r="CF82" s="227" t="str">
        <f>IF([2]数据总览!CF82="","",[2]数据总览!CF82)</f>
        <v/>
      </c>
      <c r="CG82" s="227" t="str">
        <f>IF([2]数据总览!CG82="","",[2]数据总览!CG82)</f>
        <v/>
      </c>
      <c r="CH82" s="227" t="str">
        <f>IF([2]数据总览!CH82="","",[2]数据总览!CH82)</f>
        <v/>
      </c>
      <c r="CI82" s="227" t="str">
        <f>IF([2]数据总览!CI82="","",[2]数据总览!CI82)</f>
        <v/>
      </c>
      <c r="CJ82" s="227" t="str">
        <f>IF([2]数据总览!CJ82="","",[2]数据总览!CJ82)</f>
        <v/>
      </c>
      <c r="CK82" s="227" t="str">
        <f>IF([2]数据总览!CK82="","",[2]数据总览!CK82)</f>
        <v/>
      </c>
      <c r="CL82" s="227" t="str">
        <f>IF([2]数据总览!CL82="","",[2]数据总览!CL82)</f>
        <v/>
      </c>
      <c r="CM82" s="227" t="str">
        <f>IF([2]数据总览!CM82="","",[2]数据总览!CM82)</f>
        <v/>
      </c>
      <c r="CN82" s="227" t="str">
        <f>IF([2]数据总览!CN82="","",[2]数据总览!CN82)</f>
        <v/>
      </c>
      <c r="CO82" s="227" t="str">
        <f>IF([2]数据总览!CO82="","",[2]数据总览!CO82)</f>
        <v/>
      </c>
      <c r="CP82" s="227" t="str">
        <f>IF([2]数据总览!CP82="","",[2]数据总览!CP82)</f>
        <v/>
      </c>
      <c r="CQ82" s="227" t="str">
        <f>IF([2]数据总览!CQ82="","",[2]数据总览!CQ82)</f>
        <v/>
      </c>
      <c r="CR82" s="227" t="str">
        <f>IF([2]数据总览!CR82="","",[2]数据总览!CR82)</f>
        <v/>
      </c>
      <c r="CS82" s="227" t="str">
        <f>IF([2]数据总览!CS82="","",[2]数据总览!CS82)</f>
        <v/>
      </c>
      <c r="CT82" s="227" t="str">
        <f>IF([2]数据总览!CT82="","",[2]数据总览!CT82)</f>
        <v/>
      </c>
      <c r="CU82" s="227" t="str">
        <f>IF([2]数据总览!CU82="","",[2]数据总览!CU82)</f>
        <v/>
      </c>
      <c r="CV82" s="227" t="str">
        <f>IF([2]数据总览!CV82="","",[2]数据总览!CV82)</f>
        <v/>
      </c>
      <c r="CW82" s="227" t="str">
        <f>IF([2]数据总览!CW82="","",[2]数据总览!CW82)</f>
        <v/>
      </c>
      <c r="CX82" s="227" t="str">
        <f>IF([2]数据总览!CX82="","",[2]数据总览!CX82)</f>
        <v/>
      </c>
      <c r="CY82" s="227" t="str">
        <f>IF([2]数据总览!CY82="","",[2]数据总览!CY82)</f>
        <v/>
      </c>
      <c r="CZ82" s="227" t="str">
        <f>IF([2]数据总览!CZ82="","",[2]数据总览!CZ82)</f>
        <v/>
      </c>
      <c r="DA82" s="227" t="str">
        <f>IF([2]数据总览!DA82="","",[2]数据总览!DA82)</f>
        <v/>
      </c>
      <c r="DB82" s="227" t="str">
        <f>IF([2]数据总览!DB82="","",[2]数据总览!DB82)</f>
        <v/>
      </c>
      <c r="DC82" s="227" t="str">
        <f>IF([2]数据总览!DC82="","",[2]数据总览!DC82)</f>
        <v/>
      </c>
      <c r="DD82" s="227" t="str">
        <f>IF([2]数据总览!DD82="","",[2]数据总览!DD82)</f>
        <v/>
      </c>
      <c r="DE82" s="227" t="str">
        <f>IF([2]数据总览!DE82="","",[2]数据总览!DE82)</f>
        <v/>
      </c>
      <c r="DF82" s="227" t="str">
        <f>IF([2]数据总览!DF82="","",[2]数据总览!DF82)</f>
        <v/>
      </c>
      <c r="DG82" s="227" t="str">
        <f>IF([2]数据总览!DG82="","",[2]数据总览!DG82)</f>
        <v/>
      </c>
      <c r="DH82" s="227" t="str">
        <f>IF([2]数据总览!DH82="","",[2]数据总览!DH82)</f>
        <v/>
      </c>
      <c r="DI82" s="227" t="str">
        <f>IF([2]数据总览!DI82="","",[2]数据总览!DI82)</f>
        <v/>
      </c>
      <c r="DJ82" s="227" t="str">
        <f>IF([2]数据总览!DJ82="","",[2]数据总览!DJ82)</f>
        <v/>
      </c>
      <c r="DK82" s="227" t="str">
        <f>IF([2]数据总览!DK82="","",[2]数据总览!DK82)</f>
        <v/>
      </c>
      <c r="DL82" s="227" t="str">
        <f>IF([2]数据总览!DL82="","",[2]数据总览!DL82)</f>
        <v/>
      </c>
      <c r="DM82" s="227" t="str">
        <f>IF([2]数据总览!DM82="","",[2]数据总览!DM82)</f>
        <v/>
      </c>
      <c r="DN82" s="227" t="str">
        <f>IF([2]数据总览!DN82="","",[2]数据总览!DN82)</f>
        <v/>
      </c>
      <c r="DO82" s="227" t="str">
        <f>IF([2]数据总览!DO82="","",[2]数据总览!DO82)</f>
        <v/>
      </c>
      <c r="DP82" s="227" t="str">
        <f>IF([2]数据总览!DP82="","",[2]数据总览!DP82)</f>
        <v/>
      </c>
      <c r="DQ82" s="227" t="str">
        <f>IF([2]数据总览!DQ82="","",[2]数据总览!DQ82)</f>
        <v/>
      </c>
      <c r="DR82" s="227" t="str">
        <f>IF([2]数据总览!DR82="","",[2]数据总览!DR82)</f>
        <v/>
      </c>
      <c r="DS82" s="227" t="str">
        <f>IF([2]数据总览!DS82="","",[2]数据总览!DS82)</f>
        <v/>
      </c>
      <c r="DT82" s="227" t="str">
        <f>IF([2]数据总览!DT82="","",[2]数据总览!DT82)</f>
        <v/>
      </c>
      <c r="DU82" s="227" t="str">
        <f>IF([2]数据总览!DU82="","",[2]数据总览!DU82)</f>
        <v/>
      </c>
      <c r="DV82" s="227" t="str">
        <f>IF([2]数据总览!DV82="","",[2]数据总览!DV82)</f>
        <v/>
      </c>
      <c r="DW82" s="227" t="str">
        <f>IF([2]数据总览!DW82="","",[2]数据总览!DW82)</f>
        <v/>
      </c>
      <c r="DX82" s="227" t="str">
        <f>IF([2]数据总览!DX82="","",[2]数据总览!DX82)</f>
        <v/>
      </c>
      <c r="DY82" s="227" t="str">
        <f>IF([2]数据总览!DY82="","",[2]数据总览!DY82)</f>
        <v/>
      </c>
      <c r="DZ82" s="227" t="str">
        <f>IF([2]数据总览!DZ82="","",[2]数据总览!DZ82)</f>
        <v/>
      </c>
      <c r="EA82" s="227" t="str">
        <f>IF([2]数据总览!EA82="","",[2]数据总览!EA82)</f>
        <v/>
      </c>
      <c r="EB82" s="227" t="str">
        <f>IF([2]数据总览!EB82="","",[2]数据总览!EB82)</f>
        <v/>
      </c>
      <c r="EC82" s="227" t="str">
        <f>IF([2]数据总览!EC82="","",[2]数据总览!EC82)</f>
        <v/>
      </c>
      <c r="ED82" s="227" t="str">
        <f>IF([2]数据总览!ED82="","",[2]数据总览!ED82)</f>
        <v/>
      </c>
      <c r="EE82" s="227" t="str">
        <f>IF([2]数据总览!EE82="","",[2]数据总览!EE82)</f>
        <v/>
      </c>
      <c r="EF82" s="227" t="str">
        <f>IF([2]数据总览!EF82="","",[2]数据总览!EF82)</f>
        <v/>
      </c>
      <c r="EG82" s="227" t="str">
        <f>IF([2]数据总览!EG82="","",[2]数据总览!EG82)</f>
        <v/>
      </c>
      <c r="EH82" s="227" t="str">
        <f>IF([2]数据总览!EH82="","",[2]数据总览!EH82)</f>
        <v/>
      </c>
      <c r="EI82" s="227" t="str">
        <f>IF([2]数据总览!EI82="","",[2]数据总览!EI82)</f>
        <v/>
      </c>
      <c r="EJ82" s="227" t="str">
        <f>IF([2]数据总览!EJ82="","",[2]数据总览!EJ82)</f>
        <v/>
      </c>
      <c r="EK82" s="227" t="str">
        <f>IF([2]数据总览!EK82="","",[2]数据总览!EK82)</f>
        <v/>
      </c>
      <c r="EL82" s="227" t="str">
        <f>IF([2]数据总览!EL82="","",[2]数据总览!EL82)</f>
        <v/>
      </c>
      <c r="EM82" s="227" t="str">
        <f>IF([2]数据总览!EM82="","",[2]数据总览!EM82)</f>
        <v/>
      </c>
      <c r="EN82" s="227" t="str">
        <f>IF([2]数据总览!EN82="","",[2]数据总览!EN82)</f>
        <v/>
      </c>
      <c r="EO82" s="227" t="str">
        <f>IF([2]数据总览!EO82="","",[2]数据总览!EO82)</f>
        <v/>
      </c>
      <c r="EP82" s="227" t="str">
        <f>IF([2]数据总览!EP82="","",[2]数据总览!EP82)</f>
        <v/>
      </c>
      <c r="EQ82" s="227" t="str">
        <f>IF([2]数据总览!EQ82="","",[2]数据总览!EQ82)</f>
        <v/>
      </c>
      <c r="ER82" s="227" t="str">
        <f>IF([2]数据总览!ER82="","",[2]数据总览!ER82)</f>
        <v/>
      </c>
      <c r="ES82" s="227" t="str">
        <f>IF([2]数据总览!ES82="","",[2]数据总览!ES82)</f>
        <v/>
      </c>
      <c r="ET82" s="227" t="str">
        <f>IF([2]数据总览!ET82="","",[2]数据总览!ET82)</f>
        <v/>
      </c>
      <c r="EU82" s="227" t="str">
        <f>IF([2]数据总览!EU82="","",[2]数据总览!EU82)</f>
        <v/>
      </c>
      <c r="EV82" s="227" t="str">
        <f>IF([2]数据总览!EV82="","",[2]数据总览!EV82)</f>
        <v/>
      </c>
      <c r="EW82" s="227" t="str">
        <f>IF([2]数据总览!EW82="","",[2]数据总览!EW82)</f>
        <v/>
      </c>
      <c r="EX82" s="227" t="str">
        <f>IF([2]数据总览!EX82="","",[2]数据总览!EX82)</f>
        <v/>
      </c>
      <c r="EY82" s="227" t="str">
        <f>IF([2]数据总览!EY82="","",[2]数据总览!EY82)</f>
        <v/>
      </c>
      <c r="EZ82" s="227" t="str">
        <f>IF([2]数据总览!EZ82="","",[2]数据总览!EZ82)</f>
        <v/>
      </c>
      <c r="FA82" s="227" t="str">
        <f>IF([2]数据总览!FA82="","",[2]数据总览!FA82)</f>
        <v/>
      </c>
    </row>
    <row r="83" spans="1:157" ht="11.25">
      <c r="A83" s="227" t="str">
        <f>IF([2]数据总览!A83="","",[2]数据总览!A83)</f>
        <v/>
      </c>
      <c r="B83" s="227" t="str">
        <f>IF([2]数据总览!B83="","",[2]数据总览!B83)</f>
        <v/>
      </c>
      <c r="C83" s="227" t="str">
        <f>IF([2]数据总览!C83="","",[2]数据总览!C83)</f>
        <v>4星</v>
      </c>
      <c r="D83" s="227">
        <f>IF([2]数据总览!D83="","",[2]数据总览!D83)</f>
        <v>66.400000000000006</v>
      </c>
      <c r="E83" s="227">
        <f>IF([2]数据总览!E83="","",[2]数据总览!E83)</f>
        <v>88.800000000000011</v>
      </c>
      <c r="F83" s="227">
        <f>IF([2]数据总览!F83="","",[2]数据总览!F83)</f>
        <v>111.19999999999999</v>
      </c>
      <c r="G83" s="227">
        <f>IF([2]数据总览!G83="","",[2]数据总览!G83)</f>
        <v>138.60000000000002</v>
      </c>
      <c r="H83" s="227">
        <f>IF([2]数据总览!H83="","",[2]数据总览!H83)</f>
        <v>166</v>
      </c>
      <c r="I83" s="227">
        <f>IF([2]数据总览!I83="","",[2]数据总览!I83)</f>
        <v>186</v>
      </c>
      <c r="J83" s="227"/>
      <c r="K83" s="227" t="str">
        <f>IF([2]数据总览!K83="","",[2]数据总览!K83)</f>
        <v/>
      </c>
      <c r="L83" s="227" t="str">
        <f>IF([2]数据总览!L83="","",[2]数据总览!L83)</f>
        <v/>
      </c>
      <c r="M83" s="227" t="str">
        <f>IF([2]数据总览!M83="","",[2]数据总览!M83)</f>
        <v/>
      </c>
      <c r="N83" s="227" t="str">
        <f>IF([2]数据总览!N83="","",[2]数据总览!N83)</f>
        <v/>
      </c>
      <c r="O83" s="227" t="str">
        <f>IF([2]数据总览!O83="","",[2]数据总览!O83)</f>
        <v/>
      </c>
      <c r="P83" s="227" t="str">
        <f>IF([2]数据总览!P83="","",[2]数据总览!P83)</f>
        <v>11星</v>
      </c>
      <c r="Q83" s="227" t="str">
        <f>IF([2]数据总览!Q83="","",[2]数据总览!Q83)</f>
        <v/>
      </c>
      <c r="R83" s="227">
        <f>IF([2]数据总览!R83="","",[2]数据总览!R83)</f>
        <v>1.4178686534597247</v>
      </c>
      <c r="S83" s="227">
        <f>IF([2]数据总览!S83="","",[2]数据总览!S83)</f>
        <v>1.3825352190545781</v>
      </c>
      <c r="T83" s="227">
        <f>IF([2]数据总览!T83="","",[2]数据总览!T83)</f>
        <v>1.3572216898995435</v>
      </c>
      <c r="U83" s="227">
        <f>IF([2]数据总览!U83="","",[2]数据总览!U83)</f>
        <v>1.3408554628875438</v>
      </c>
      <c r="V83" s="227" t="str">
        <f>IF([2]数据总览!V83="","",[2]数据总览!V83)</f>
        <v/>
      </c>
      <c r="W83" s="227" t="str">
        <f>IF([2]数据总览!W83="","",[2]数据总览!W83)</f>
        <v/>
      </c>
      <c r="X83" s="227" t="str">
        <f>IF([2]数据总览!X83="","",[2]数据总览!X83)</f>
        <v/>
      </c>
      <c r="Y83" s="227" t="str">
        <f>IF([2]数据总览!Y83="","",[2]数据总览!Y83)</f>
        <v/>
      </c>
      <c r="Z83" s="227" t="str">
        <f>IF([2]数据总览!Z83="","",[2]数据总览!Z83)</f>
        <v/>
      </c>
      <c r="AA83" s="227">
        <f>IF([2]数据总览!AA83="","",[2]数据总览!AA83)</f>
        <v>78</v>
      </c>
      <c r="AB83" s="227">
        <f>IF([2]数据总览!AB83="","",[2]数据总览!AB83)</f>
        <v>0</v>
      </c>
      <c r="AC83" s="227">
        <f>IF([2]数据总览!AC83="","",[2]数据总览!AC83)</f>
        <v>0.1685770174688741</v>
      </c>
      <c r="AD83" s="227">
        <f>IF([2]数据总览!AD83="","",[2]数据总览!AD83)</f>
        <v>9.426568330581897E-2</v>
      </c>
      <c r="AE83" s="227">
        <f>IF([2]数据总览!AE83="","",[2]数据总览!AE83)</f>
        <v>2.1086048561094139E-2</v>
      </c>
      <c r="AF83" s="227">
        <f>IF([2]数据总览!AF83="","",[2]数据总览!AF83)</f>
        <v>3.77565513652178E-2</v>
      </c>
      <c r="AG83" s="227">
        <f>IF([2]数据总览!AG83="","",[2]数据总览!AG83)</f>
        <v>1.5018924022833268E-2</v>
      </c>
      <c r="AH83" s="227">
        <f>IF([2]数据总览!AH83="","",[2]数据总览!AH83)</f>
        <v>0.12222824476587191</v>
      </c>
      <c r="AI83" s="227">
        <f>IF([2]数据总览!AI83="","",[2]数据总览!AI83)</f>
        <v>0.12222824476587191</v>
      </c>
      <c r="AJ83" s="227" t="str">
        <f>IF([2]数据总览!AJ83="","",[2]数据总览!AJ83)</f>
        <v/>
      </c>
      <c r="AK83" s="227" t="str">
        <f>IF([2]数据总览!AK83="","",[2]数据总览!AK83)</f>
        <v/>
      </c>
      <c r="AL83" s="227" t="str">
        <f>IF([2]数据总览!AL83="","",[2]数据总览!AL83)</f>
        <v/>
      </c>
      <c r="AM83" s="227">
        <f>IF([2]数据总览!AM83="","",[2]数据总览!AM83)</f>
        <v>0</v>
      </c>
      <c r="AN83" s="227">
        <f>IF([2]数据总览!AN83="","",[2]数据总览!AN83)</f>
        <v>0.5</v>
      </c>
      <c r="AO83" s="227">
        <f>IF([2]数据总览!AO83="","",[2]数据总览!AO83)</f>
        <v>0.5</v>
      </c>
      <c r="AP83" s="227">
        <f>IF([2]数据总览!AP83="","",[2]数据总览!AP83)</f>
        <v>0.5</v>
      </c>
      <c r="AQ83" s="227">
        <f>IF([2]数据总览!AQ83="","",[2]数据总览!AQ83)</f>
        <v>0</v>
      </c>
      <c r="AR83" s="227">
        <f>IF([2]数据总览!AR83="","",[2]数据总览!AR83)</f>
        <v>0.5</v>
      </c>
      <c r="AS83" s="227">
        <f>IF([2]数据总览!AS83="","",[2]数据总览!AS83)</f>
        <v>0.5</v>
      </c>
      <c r="AT83" s="227">
        <f>IF([2]数据总览!AT83="","",[2]数据总览!AT83)</f>
        <v>0.5</v>
      </c>
      <c r="AU83" s="227" t="str">
        <f>IF([2]数据总览!AU83="","",[2]数据总览!AU83)</f>
        <v/>
      </c>
      <c r="AV83" s="227">
        <f>IF([2]数据总览!AV83="","",[2]数据总览!AV83)</f>
        <v>0.60667225546381132</v>
      </c>
      <c r="AW83" s="227">
        <f>IF([2]数据总览!AW83="","",[2]数据总览!AW83)</f>
        <v>0.2993441964072372</v>
      </c>
      <c r="AX83" s="227">
        <f>IF([2]数据总览!AX83="","",[2]数据总览!AX83)</f>
        <v>0.23577310995502401</v>
      </c>
      <c r="AY83" s="227">
        <f>IF([2]数据总览!AY83="","",[2]数据总览!AY83)</f>
        <v>0.24625658689159655</v>
      </c>
      <c r="AZ83" s="227">
        <f>IF([2]数据总览!AZ83="","",[2]数据总览!AZ83)</f>
        <v>0.61196106351745794</v>
      </c>
      <c r="BA83" s="227">
        <f>IF([2]数据总览!BA83="","",[2]数据总览!BA83)</f>
        <v>0.30277812499422219</v>
      </c>
      <c r="BB83" s="227">
        <f>IF([2]数据总览!BB83="","",[2]数据总览!BB83)</f>
        <v>0.22231995168680252</v>
      </c>
      <c r="BC83" s="227">
        <f>IF([2]数据总览!BC83="","",[2]数据总览!BC83)</f>
        <v>0.24978859257664557</v>
      </c>
      <c r="BD83" s="227" t="str">
        <f>IF([2]数据总览!BD83="","",[2]数据总览!BD83)</f>
        <v/>
      </c>
      <c r="BE83" s="227">
        <f>IF([2]数据总览!BE83="","",[2]数据总览!BE83)</f>
        <v>2.0605141779058642</v>
      </c>
      <c r="BF83" s="227">
        <f>IF([2]数据总览!BF83="","",[2]数据总览!BF83)</f>
        <v>0.95440004996645744</v>
      </c>
      <c r="BG83" s="227">
        <f>IF([2]数据总览!BG83="","",[2]数据总览!BG83)</f>
        <v>0.96237729363545688</v>
      </c>
      <c r="BH83" s="227">
        <f>IF([2]数据总览!BH83="","",[2]数据总览!BH83)</f>
        <v>0.96114680208051118</v>
      </c>
      <c r="BI83" s="227">
        <f>IF([2]数据总览!BI83="","",[2]数据总览!BI83)</f>
        <v>0.92718499174139968</v>
      </c>
      <c r="BJ83" s="227">
        <f>IF([2]数据总览!BJ83="","",[2]数据总览!BJ83)</f>
        <v>0.95403643391645632</v>
      </c>
      <c r="BK83" s="227">
        <f>IF([2]数据总览!BK83="","",[2]数据总览!BK83)</f>
        <v>0.96409920717695075</v>
      </c>
      <c r="BL83" s="227">
        <f>IF([2]数据总览!BL83="","",[2]数据总览!BL83)</f>
        <v>0.96072792362111348</v>
      </c>
      <c r="BM83" s="227" t="str">
        <f>IF([2]数据总览!BM83="","",[2]数据总览!BM83)</f>
        <v/>
      </c>
      <c r="BN83" s="227">
        <f>IF([2]数据总览!BN83="","",[2]数据总览!BN83)</f>
        <v>240</v>
      </c>
      <c r="BO83" s="227">
        <f>IF([2]数据总览!BO83="","",[2]数据总览!BO83)</f>
        <v>199.5415158074702</v>
      </c>
      <c r="BP83" s="227">
        <f>IF([2]数据总览!BP83="","",[2]数据总览!BP83)</f>
        <v>217.37623600660342</v>
      </c>
      <c r="BQ83" s="227">
        <f>IF([2]数据总览!BQ83="","",[2]数据总览!BQ83)</f>
        <v>234.93934834533738</v>
      </c>
      <c r="BR83" s="227" t="str">
        <f>IF([2]数据总览!BR83="","",[2]数据总览!BR83)</f>
        <v/>
      </c>
      <c r="BS83" s="227">
        <f>IF([2]数据总览!BS83="","",[2]数据总览!BS83)</f>
        <v>2.6576681739960315</v>
      </c>
      <c r="BT83" s="227">
        <f>IF([2]数据总览!BT83="","",[2]数据总览!BT83)</f>
        <v>1.359859596625888</v>
      </c>
      <c r="BU83" s="227">
        <f>IF([2]数据总览!BU83="","",[2]数据总览!BU83)</f>
        <v>0.77976592498711306</v>
      </c>
      <c r="BV83" s="227">
        <f>IF([2]数据总览!BV83="","",[2]数据总览!BV83)</f>
        <v>1.0698127608065005</v>
      </c>
      <c r="BW83" s="227" t="str">
        <f>IF([2]数据总览!BW83="","",[2]数据总览!BW83)</f>
        <v/>
      </c>
      <c r="BX83" s="227" t="str">
        <f>IF([2]数据总览!BX83="","",[2]数据总览!BX83)</f>
        <v/>
      </c>
      <c r="BY83" s="227" t="str">
        <f>IF([2]数据总览!BY83="","",[2]数据总览!BY83)</f>
        <v/>
      </c>
      <c r="BZ83" s="227" t="str">
        <f>IF([2]数据总览!BZ83="","",[2]数据总览!BZ83)</f>
        <v/>
      </c>
      <c r="CA83" s="227" t="str">
        <f>IF([2]数据总览!CA83="","",[2]数据总览!CA83)</f>
        <v/>
      </c>
      <c r="CB83" s="227" t="str">
        <f>IF([2]数据总览!CB83="","",[2]数据总览!CB83)</f>
        <v/>
      </c>
      <c r="CC83" s="227" t="str">
        <f>IF([2]数据总览!CC83="","",[2]数据总览!CC83)</f>
        <v/>
      </c>
      <c r="CD83" s="227" t="str">
        <f>IF([2]数据总览!CD83="","",[2]数据总览!CD83)</f>
        <v/>
      </c>
      <c r="CE83" s="227" t="str">
        <f>IF([2]数据总览!CE83="","",[2]数据总览!CE83)</f>
        <v/>
      </c>
      <c r="CF83" s="227" t="str">
        <f>IF([2]数据总览!CF83="","",[2]数据总览!CF83)</f>
        <v/>
      </c>
      <c r="CG83" s="227" t="str">
        <f>IF([2]数据总览!CG83="","",[2]数据总览!CG83)</f>
        <v/>
      </c>
      <c r="CH83" s="227" t="str">
        <f>IF([2]数据总览!CH83="","",[2]数据总览!CH83)</f>
        <v/>
      </c>
      <c r="CI83" s="227" t="str">
        <f>IF([2]数据总览!CI83="","",[2]数据总览!CI83)</f>
        <v/>
      </c>
      <c r="CJ83" s="227" t="str">
        <f>IF([2]数据总览!CJ83="","",[2]数据总览!CJ83)</f>
        <v/>
      </c>
      <c r="CK83" s="227" t="str">
        <f>IF([2]数据总览!CK83="","",[2]数据总览!CK83)</f>
        <v/>
      </c>
      <c r="CL83" s="227" t="str">
        <f>IF([2]数据总览!CL83="","",[2]数据总览!CL83)</f>
        <v/>
      </c>
      <c r="CM83" s="227" t="str">
        <f>IF([2]数据总览!CM83="","",[2]数据总览!CM83)</f>
        <v/>
      </c>
      <c r="CN83" s="227" t="str">
        <f>IF([2]数据总览!CN83="","",[2]数据总览!CN83)</f>
        <v/>
      </c>
      <c r="CO83" s="227" t="str">
        <f>IF([2]数据总览!CO83="","",[2]数据总览!CO83)</f>
        <v/>
      </c>
      <c r="CP83" s="227" t="str">
        <f>IF([2]数据总览!CP83="","",[2]数据总览!CP83)</f>
        <v/>
      </c>
      <c r="CQ83" s="227" t="str">
        <f>IF([2]数据总览!CQ83="","",[2]数据总览!CQ83)</f>
        <v/>
      </c>
      <c r="CR83" s="227" t="str">
        <f>IF([2]数据总览!CR83="","",[2]数据总览!CR83)</f>
        <v/>
      </c>
      <c r="CS83" s="227" t="str">
        <f>IF([2]数据总览!CS83="","",[2]数据总览!CS83)</f>
        <v/>
      </c>
      <c r="CT83" s="227" t="str">
        <f>IF([2]数据总览!CT83="","",[2]数据总览!CT83)</f>
        <v/>
      </c>
      <c r="CU83" s="227" t="str">
        <f>IF([2]数据总览!CU83="","",[2]数据总览!CU83)</f>
        <v/>
      </c>
      <c r="CV83" s="227" t="str">
        <f>IF([2]数据总览!CV83="","",[2]数据总览!CV83)</f>
        <v/>
      </c>
      <c r="CW83" s="227" t="str">
        <f>IF([2]数据总览!CW83="","",[2]数据总览!CW83)</f>
        <v/>
      </c>
      <c r="CX83" s="227" t="str">
        <f>IF([2]数据总览!CX83="","",[2]数据总览!CX83)</f>
        <v/>
      </c>
      <c r="CY83" s="227" t="str">
        <f>IF([2]数据总览!CY83="","",[2]数据总览!CY83)</f>
        <v/>
      </c>
      <c r="CZ83" s="227" t="str">
        <f>IF([2]数据总览!CZ83="","",[2]数据总览!CZ83)</f>
        <v/>
      </c>
      <c r="DA83" s="227" t="str">
        <f>IF([2]数据总览!DA83="","",[2]数据总览!DA83)</f>
        <v/>
      </c>
      <c r="DB83" s="227" t="str">
        <f>IF([2]数据总览!DB83="","",[2]数据总览!DB83)</f>
        <v/>
      </c>
      <c r="DC83" s="227" t="str">
        <f>IF([2]数据总览!DC83="","",[2]数据总览!DC83)</f>
        <v/>
      </c>
      <c r="DD83" s="227" t="str">
        <f>IF([2]数据总览!DD83="","",[2]数据总览!DD83)</f>
        <v/>
      </c>
      <c r="DE83" s="227" t="str">
        <f>IF([2]数据总览!DE83="","",[2]数据总览!DE83)</f>
        <v/>
      </c>
      <c r="DF83" s="227" t="str">
        <f>IF([2]数据总览!DF83="","",[2]数据总览!DF83)</f>
        <v/>
      </c>
      <c r="DG83" s="227" t="str">
        <f>IF([2]数据总览!DG83="","",[2]数据总览!DG83)</f>
        <v/>
      </c>
      <c r="DH83" s="227" t="str">
        <f>IF([2]数据总览!DH83="","",[2]数据总览!DH83)</f>
        <v/>
      </c>
      <c r="DI83" s="227" t="str">
        <f>IF([2]数据总览!DI83="","",[2]数据总览!DI83)</f>
        <v/>
      </c>
      <c r="DJ83" s="227" t="str">
        <f>IF([2]数据总览!DJ83="","",[2]数据总览!DJ83)</f>
        <v/>
      </c>
      <c r="DK83" s="227" t="str">
        <f>IF([2]数据总览!DK83="","",[2]数据总览!DK83)</f>
        <v/>
      </c>
      <c r="DL83" s="227" t="str">
        <f>IF([2]数据总览!DL83="","",[2]数据总览!DL83)</f>
        <v/>
      </c>
      <c r="DM83" s="227" t="str">
        <f>IF([2]数据总览!DM83="","",[2]数据总览!DM83)</f>
        <v/>
      </c>
      <c r="DN83" s="227" t="str">
        <f>IF([2]数据总览!DN83="","",[2]数据总览!DN83)</f>
        <v/>
      </c>
      <c r="DO83" s="227" t="str">
        <f>IF([2]数据总览!DO83="","",[2]数据总览!DO83)</f>
        <v/>
      </c>
      <c r="DP83" s="227" t="str">
        <f>IF([2]数据总览!DP83="","",[2]数据总览!DP83)</f>
        <v/>
      </c>
      <c r="DQ83" s="227" t="str">
        <f>IF([2]数据总览!DQ83="","",[2]数据总览!DQ83)</f>
        <v/>
      </c>
      <c r="DR83" s="227" t="str">
        <f>IF([2]数据总览!DR83="","",[2]数据总览!DR83)</f>
        <v/>
      </c>
      <c r="DS83" s="227" t="str">
        <f>IF([2]数据总览!DS83="","",[2]数据总览!DS83)</f>
        <v/>
      </c>
      <c r="DT83" s="227" t="str">
        <f>IF([2]数据总览!DT83="","",[2]数据总览!DT83)</f>
        <v/>
      </c>
      <c r="DU83" s="227" t="str">
        <f>IF([2]数据总览!DU83="","",[2]数据总览!DU83)</f>
        <v/>
      </c>
      <c r="DV83" s="227" t="str">
        <f>IF([2]数据总览!DV83="","",[2]数据总览!DV83)</f>
        <v/>
      </c>
      <c r="DW83" s="227" t="str">
        <f>IF([2]数据总览!DW83="","",[2]数据总览!DW83)</f>
        <v/>
      </c>
      <c r="DX83" s="227" t="str">
        <f>IF([2]数据总览!DX83="","",[2]数据总览!DX83)</f>
        <v/>
      </c>
      <c r="DY83" s="227" t="str">
        <f>IF([2]数据总览!DY83="","",[2]数据总览!DY83)</f>
        <v/>
      </c>
      <c r="DZ83" s="227" t="str">
        <f>IF([2]数据总览!DZ83="","",[2]数据总览!DZ83)</f>
        <v/>
      </c>
      <c r="EA83" s="227" t="str">
        <f>IF([2]数据总览!EA83="","",[2]数据总览!EA83)</f>
        <v/>
      </c>
      <c r="EB83" s="227" t="str">
        <f>IF([2]数据总览!EB83="","",[2]数据总览!EB83)</f>
        <v/>
      </c>
      <c r="EC83" s="227" t="str">
        <f>IF([2]数据总览!EC83="","",[2]数据总览!EC83)</f>
        <v/>
      </c>
      <c r="ED83" s="227" t="str">
        <f>IF([2]数据总览!ED83="","",[2]数据总览!ED83)</f>
        <v/>
      </c>
      <c r="EE83" s="227" t="str">
        <f>IF([2]数据总览!EE83="","",[2]数据总览!EE83)</f>
        <v/>
      </c>
      <c r="EF83" s="227" t="str">
        <f>IF([2]数据总览!EF83="","",[2]数据总览!EF83)</f>
        <v/>
      </c>
      <c r="EG83" s="227" t="str">
        <f>IF([2]数据总览!EG83="","",[2]数据总览!EG83)</f>
        <v/>
      </c>
      <c r="EH83" s="227" t="str">
        <f>IF([2]数据总览!EH83="","",[2]数据总览!EH83)</f>
        <v/>
      </c>
      <c r="EI83" s="227" t="str">
        <f>IF([2]数据总览!EI83="","",[2]数据总览!EI83)</f>
        <v/>
      </c>
      <c r="EJ83" s="227" t="str">
        <f>IF([2]数据总览!EJ83="","",[2]数据总览!EJ83)</f>
        <v/>
      </c>
      <c r="EK83" s="227" t="str">
        <f>IF([2]数据总览!EK83="","",[2]数据总览!EK83)</f>
        <v/>
      </c>
      <c r="EL83" s="227" t="str">
        <f>IF([2]数据总览!EL83="","",[2]数据总览!EL83)</f>
        <v/>
      </c>
      <c r="EM83" s="227" t="str">
        <f>IF([2]数据总览!EM83="","",[2]数据总览!EM83)</f>
        <v/>
      </c>
      <c r="EN83" s="227" t="str">
        <f>IF([2]数据总览!EN83="","",[2]数据总览!EN83)</f>
        <v/>
      </c>
      <c r="EO83" s="227" t="str">
        <f>IF([2]数据总览!EO83="","",[2]数据总览!EO83)</f>
        <v/>
      </c>
      <c r="EP83" s="227" t="str">
        <f>IF([2]数据总览!EP83="","",[2]数据总览!EP83)</f>
        <v/>
      </c>
      <c r="EQ83" s="227" t="str">
        <f>IF([2]数据总览!EQ83="","",[2]数据总览!EQ83)</f>
        <v/>
      </c>
      <c r="ER83" s="227" t="str">
        <f>IF([2]数据总览!ER83="","",[2]数据总览!ER83)</f>
        <v/>
      </c>
      <c r="ES83" s="227" t="str">
        <f>IF([2]数据总览!ES83="","",[2]数据总览!ES83)</f>
        <v/>
      </c>
      <c r="ET83" s="227" t="str">
        <f>IF([2]数据总览!ET83="","",[2]数据总览!ET83)</f>
        <v/>
      </c>
      <c r="EU83" s="227" t="str">
        <f>IF([2]数据总览!EU83="","",[2]数据总览!EU83)</f>
        <v/>
      </c>
      <c r="EV83" s="227" t="str">
        <f>IF([2]数据总览!EV83="","",[2]数据总览!EV83)</f>
        <v/>
      </c>
      <c r="EW83" s="227" t="str">
        <f>IF([2]数据总览!EW83="","",[2]数据总览!EW83)</f>
        <v/>
      </c>
      <c r="EX83" s="227" t="str">
        <f>IF([2]数据总览!EX83="","",[2]数据总览!EX83)</f>
        <v/>
      </c>
      <c r="EY83" s="227" t="str">
        <f>IF([2]数据总览!EY83="","",[2]数据总览!EY83)</f>
        <v/>
      </c>
      <c r="EZ83" s="227" t="str">
        <f>IF([2]数据总览!EZ83="","",[2]数据总览!EZ83)</f>
        <v/>
      </c>
      <c r="FA83" s="227" t="str">
        <f>IF([2]数据总览!FA83="","",[2]数据总览!FA83)</f>
        <v/>
      </c>
    </row>
    <row r="84" spans="1:157" ht="11.25">
      <c r="A84" s="227" t="str">
        <f>IF([2]数据总览!A84="","",[2]数据总览!A84)</f>
        <v/>
      </c>
      <c r="B84" s="227" t="str">
        <f>IF([2]数据总览!B84="","",[2]数据总览!B84)</f>
        <v/>
      </c>
      <c r="C84" s="227" t="str">
        <f>IF([2]数据总览!C84="","",[2]数据总览!C84)</f>
        <v>5星</v>
      </c>
      <c r="D84" s="227">
        <f>IF([2]数据总览!D84="","",[2]数据总览!D84)</f>
        <v>70.5</v>
      </c>
      <c r="E84" s="227">
        <f>IF([2]数据总览!E84="","",[2]数据总览!E84)</f>
        <v>96.000000000000014</v>
      </c>
      <c r="F84" s="227">
        <f>IF([2]数据总览!F84="","",[2]数据总览!F84)</f>
        <v>121.49999999999999</v>
      </c>
      <c r="G84" s="227">
        <f>IF([2]数据总览!G84="","",[2]数据总览!G84)</f>
        <v>152.00000000000003</v>
      </c>
      <c r="H84" s="227">
        <f>IF([2]数据总览!H84="","",[2]数据总览!H84)</f>
        <v>182.5</v>
      </c>
      <c r="I84" s="227">
        <f>IF([2]数据总览!I84="","",[2]数据总览!I84)</f>
        <v>202.5</v>
      </c>
      <c r="J84" s="227"/>
      <c r="K84" s="227" t="str">
        <f>IF([2]数据总览!K84="","",[2]数据总览!K84)</f>
        <v/>
      </c>
      <c r="L84" s="227" t="str">
        <f>IF([2]数据总览!L84="","",[2]数据总览!L84)</f>
        <v/>
      </c>
      <c r="M84" s="227" t="str">
        <f>IF([2]数据总览!M84="","",[2]数据总览!M84)</f>
        <v/>
      </c>
      <c r="N84" s="227" t="str">
        <f>IF([2]数据总览!N84="","",[2]数据总览!N84)</f>
        <v/>
      </c>
      <c r="O84" s="227" t="str">
        <f>IF([2]数据总览!O84="","",[2]数据总览!O84)</f>
        <v/>
      </c>
      <c r="P84" s="227" t="str">
        <f>IF([2]数据总览!P84="","",[2]数据总览!P84)</f>
        <v>12星</v>
      </c>
      <c r="Q84" s="227" t="str">
        <f>IF([2]数据总览!Q84="","",[2]数据总览!Q84)</f>
        <v/>
      </c>
      <c r="R84" s="227">
        <f>IF([2]数据总览!R84="","",[2]数据总览!R84)</f>
        <v>1.5171439265405402</v>
      </c>
      <c r="S84" s="227">
        <f>IF([2]数据总览!S84="","",[2]数据总览!S84)</f>
        <v>1.4722241700361884</v>
      </c>
      <c r="T84" s="227">
        <f>IF([2]数据总览!T84="","",[2]数据总览!T84)</f>
        <v>1.4407812192734086</v>
      </c>
      <c r="U84" s="227">
        <f>IF([2]数据总览!U84="","",[2]数据总览!U84)</f>
        <v>1.4203249283615318</v>
      </c>
      <c r="V84" s="227" t="str">
        <f>IF([2]数据总览!V84="","",[2]数据总览!V84)</f>
        <v/>
      </c>
      <c r="W84" s="227" t="str">
        <f>IF([2]数据总览!W84="","",[2]数据总览!W84)</f>
        <v/>
      </c>
      <c r="X84" s="227" t="str">
        <f>IF([2]数据总览!X84="","",[2]数据总览!X84)</f>
        <v/>
      </c>
      <c r="Y84" s="227" t="str">
        <f>IF([2]数据总览!Y84="","",[2]数据总览!Y84)</f>
        <v/>
      </c>
      <c r="Z84" s="227" t="str">
        <f>IF([2]数据总览!Z84="","",[2]数据总览!Z84)</f>
        <v/>
      </c>
      <c r="AA84" s="227">
        <f>IF([2]数据总览!AA84="","",[2]数据总览!AA84)</f>
        <v>79</v>
      </c>
      <c r="AB84" s="227">
        <f>IF([2]数据总览!AB84="","",[2]数据总览!AB84)</f>
        <v>0</v>
      </c>
      <c r="AC84" s="227">
        <f>IF([2]数据总览!AC84="","",[2]数据总览!AC84)</f>
        <v>0.16731003139606049</v>
      </c>
      <c r="AD84" s="227">
        <f>IF([2]数据总览!AD84="","",[2]数据总览!AD84)</f>
        <v>8.618661277299923E-2</v>
      </c>
      <c r="AE84" s="227">
        <f>IF([2]数据总览!AE84="","",[2]数据总览!AE84)</f>
        <v>2.1086048561094139E-2</v>
      </c>
      <c r="AF84" s="227">
        <f>IF([2]数据总览!AF84="","",[2]数据总览!AF84)</f>
        <v>3.5022176365217803E-2</v>
      </c>
      <c r="AG84" s="227">
        <f>IF([2]数据总览!AG84="","",[2]数据总览!AG84)</f>
        <v>1.5018924022833268E-2</v>
      </c>
      <c r="AH84" s="227">
        <f>IF([2]数据总览!AH84="","",[2]数据总览!AH84)</f>
        <v>0.11465411614135343</v>
      </c>
      <c r="AI84" s="227">
        <f>IF([2]数据总览!AI84="","",[2]数据总览!AI84)</f>
        <v>0.11465411614135343</v>
      </c>
      <c r="AJ84" s="227" t="str">
        <f>IF([2]数据总览!AJ84="","",[2]数据总览!AJ84)</f>
        <v/>
      </c>
      <c r="AK84" s="227" t="str">
        <f>IF([2]数据总览!AK84="","",[2]数据总览!AK84)</f>
        <v/>
      </c>
      <c r="AL84" s="227" t="str">
        <f>IF([2]数据总览!AL84="","",[2]数据总览!AL84)</f>
        <v/>
      </c>
      <c r="AM84" s="227">
        <f>IF([2]数据总览!AM84="","",[2]数据总览!AM84)</f>
        <v>0</v>
      </c>
      <c r="AN84" s="227">
        <f>IF([2]数据总览!AN84="","",[2]数据总览!AN84)</f>
        <v>0.5</v>
      </c>
      <c r="AO84" s="227">
        <f>IF([2]数据总览!AO84="","",[2]数据总览!AO84)</f>
        <v>0.5</v>
      </c>
      <c r="AP84" s="227">
        <f>IF([2]数据总览!AP84="","",[2]数据总览!AP84)</f>
        <v>0.5</v>
      </c>
      <c r="AQ84" s="227">
        <f>IF([2]数据总览!AQ84="","",[2]数据总览!AQ84)</f>
        <v>0</v>
      </c>
      <c r="AR84" s="227">
        <f>IF([2]数据总览!AR84="","",[2]数据总览!AR84)</f>
        <v>0.5</v>
      </c>
      <c r="AS84" s="227">
        <f>IF([2]数据总览!AS84="","",[2]数据总览!AS84)</f>
        <v>0.5</v>
      </c>
      <c r="AT84" s="227">
        <f>IF([2]数据总览!AT84="","",[2]数据总览!AT84)</f>
        <v>0.5</v>
      </c>
      <c r="AU84" s="227" t="str">
        <f>IF([2]数据总览!AU84="","",[2]数据总览!AU84)</f>
        <v/>
      </c>
      <c r="AV84" s="227">
        <f>IF([2]数据总览!AV84="","",[2]数据总览!AV84)</f>
        <v>0.60667225546381132</v>
      </c>
      <c r="AW84" s="227">
        <f>IF([2]数据总览!AW84="","",[2]数据总览!AW84)</f>
        <v>0.29803031112474548</v>
      </c>
      <c r="AX84" s="227">
        <f>IF([2]数据总览!AX84="","",[2]数据总览!AX84)</f>
        <v>0.23329955225977711</v>
      </c>
      <c r="AY84" s="227">
        <f>IF([2]数据总览!AY84="","",[2]数据总览!AY84)</f>
        <v>0.24512272201333929</v>
      </c>
      <c r="AZ84" s="227">
        <f>IF([2]数据总览!AZ84="","",[2]数据总览!AZ84)</f>
        <v>0.61196106351745794</v>
      </c>
      <c r="BA84" s="227">
        <f>IF([2]数据总览!BA84="","",[2]数据总览!BA84)</f>
        <v>0.30147850624429667</v>
      </c>
      <c r="BB84" s="227">
        <f>IF([2]数据总览!BB84="","",[2]数据总览!BB84)</f>
        <v>0.21976608970904815</v>
      </c>
      <c r="BC84" s="227">
        <f>IF([2]数据总览!BC84="","",[2]数据总览!BC84)</f>
        <v>0.24866549934171472</v>
      </c>
      <c r="BD84" s="227" t="str">
        <f>IF([2]数据总览!BD84="","",[2]数据总览!BD84)</f>
        <v/>
      </c>
      <c r="BE84" s="227">
        <f>IF([2]数据总览!BE84="","",[2]数据总览!BE84)</f>
        <v>2.0835688339472962</v>
      </c>
      <c r="BF84" s="227">
        <f>IF([2]数据总览!BF84="","",[2]数据总览!BF84)</f>
        <v>0.96099709349673768</v>
      </c>
      <c r="BG84" s="227">
        <f>IF([2]数据总览!BG84="","",[2]数据总览!BG84)</f>
        <v>0.96791708039983393</v>
      </c>
      <c r="BH84" s="227">
        <f>IF([2]数据总览!BH84="","",[2]数据总览!BH84)</f>
        <v>0.96677128652607891</v>
      </c>
      <c r="BI84" s="227">
        <f>IF([2]数据总览!BI84="","",[2]数据总览!BI84)</f>
        <v>0.93758713577834252</v>
      </c>
      <c r="BJ84" s="227">
        <f>IF([2]数据总览!BJ84="","",[2]数据总览!BJ84)</f>
        <v>0.96068419950060646</v>
      </c>
      <c r="BK84" s="227">
        <f>IF([2]数据总览!BK84="","",[2]数据总览!BK84)</f>
        <v>0.96940101362788922</v>
      </c>
      <c r="BL84" s="227">
        <f>IF([2]数据总览!BL84="","",[2]数据总览!BL84)</f>
        <v>0.96641125485913071</v>
      </c>
      <c r="BM84" s="227" t="str">
        <f>IF([2]数据总览!BM84="","",[2]数据总览!BM84)</f>
        <v/>
      </c>
      <c r="BN84" s="227">
        <f>IF([2]数据总览!BN84="","",[2]数据总览!BN84)</f>
        <v>240</v>
      </c>
      <c r="BO84" s="227">
        <f>IF([2]数据总览!BO84="","",[2]数据总览!BO84)</f>
        <v>199.8455924649455</v>
      </c>
      <c r="BP84" s="227">
        <f>IF([2]数据总览!BP84="","",[2]数据总览!BP84)</f>
        <v>219.31521293448017</v>
      </c>
      <c r="BQ84" s="227">
        <f>IF([2]数据总览!BQ84="","",[2]数据总览!BQ84)</f>
        <v>234.93934834533738</v>
      </c>
      <c r="BR84" s="227" t="str">
        <f>IF([2]数据总览!BR84="","",[2]数据总览!BR84)</f>
        <v/>
      </c>
      <c r="BS84" s="227">
        <f>IF([2]数据总览!BS84="","",[2]数据总览!BS84)</f>
        <v>2.6469893387896941</v>
      </c>
      <c r="BT84" s="227">
        <f>IF([2]数据总览!BT84="","",[2]数据总览!BT84)</f>
        <v>1.3525213401996321</v>
      </c>
      <c r="BU84" s="227">
        <f>IF([2]数据总览!BU84="","",[2]数据总览!BU84)</f>
        <v>0.76851931206940149</v>
      </c>
      <c r="BV84" s="227">
        <f>IF([2]数据总览!BV84="","",[2]数据总览!BV84)</f>
        <v>1.0605203261345169</v>
      </c>
      <c r="BW84" s="227" t="str">
        <f>IF([2]数据总览!BW84="","",[2]数据总览!BW84)</f>
        <v/>
      </c>
      <c r="BX84" s="227" t="str">
        <f>IF([2]数据总览!BX84="","",[2]数据总览!BX84)</f>
        <v/>
      </c>
      <c r="BY84" s="227" t="str">
        <f>IF([2]数据总览!BY84="","",[2]数据总览!BY84)</f>
        <v/>
      </c>
      <c r="BZ84" s="227" t="str">
        <f>IF([2]数据总览!BZ84="","",[2]数据总览!BZ84)</f>
        <v/>
      </c>
      <c r="CA84" s="227" t="str">
        <f>IF([2]数据总览!CA84="","",[2]数据总览!CA84)</f>
        <v/>
      </c>
      <c r="CB84" s="227" t="str">
        <f>IF([2]数据总览!CB84="","",[2]数据总览!CB84)</f>
        <v/>
      </c>
      <c r="CC84" s="227" t="str">
        <f>IF([2]数据总览!CC84="","",[2]数据总览!CC84)</f>
        <v/>
      </c>
      <c r="CD84" s="227" t="str">
        <f>IF([2]数据总览!CD84="","",[2]数据总览!CD84)</f>
        <v/>
      </c>
      <c r="CE84" s="227" t="str">
        <f>IF([2]数据总览!CE84="","",[2]数据总览!CE84)</f>
        <v/>
      </c>
      <c r="CF84" s="227" t="str">
        <f>IF([2]数据总览!CF84="","",[2]数据总览!CF84)</f>
        <v/>
      </c>
      <c r="CG84" s="227" t="str">
        <f>IF([2]数据总览!CG84="","",[2]数据总览!CG84)</f>
        <v/>
      </c>
      <c r="CH84" s="227" t="str">
        <f>IF([2]数据总览!CH84="","",[2]数据总览!CH84)</f>
        <v/>
      </c>
      <c r="CI84" s="227" t="str">
        <f>IF([2]数据总览!CI84="","",[2]数据总览!CI84)</f>
        <v/>
      </c>
      <c r="CJ84" s="227" t="str">
        <f>IF([2]数据总览!CJ84="","",[2]数据总览!CJ84)</f>
        <v/>
      </c>
      <c r="CK84" s="227" t="str">
        <f>IF([2]数据总览!CK84="","",[2]数据总览!CK84)</f>
        <v/>
      </c>
      <c r="CL84" s="227" t="str">
        <f>IF([2]数据总览!CL84="","",[2]数据总览!CL84)</f>
        <v/>
      </c>
      <c r="CM84" s="227" t="str">
        <f>IF([2]数据总览!CM84="","",[2]数据总览!CM84)</f>
        <v/>
      </c>
      <c r="CN84" s="227" t="str">
        <f>IF([2]数据总览!CN84="","",[2]数据总览!CN84)</f>
        <v/>
      </c>
      <c r="CO84" s="227" t="str">
        <f>IF([2]数据总览!CO84="","",[2]数据总览!CO84)</f>
        <v/>
      </c>
      <c r="CP84" s="227" t="str">
        <f>IF([2]数据总览!CP84="","",[2]数据总览!CP84)</f>
        <v/>
      </c>
      <c r="CQ84" s="227" t="str">
        <f>IF([2]数据总览!CQ84="","",[2]数据总览!CQ84)</f>
        <v/>
      </c>
      <c r="CR84" s="227" t="str">
        <f>IF([2]数据总览!CR84="","",[2]数据总览!CR84)</f>
        <v/>
      </c>
      <c r="CS84" s="227" t="str">
        <f>IF([2]数据总览!CS84="","",[2]数据总览!CS84)</f>
        <v/>
      </c>
      <c r="CT84" s="227" t="str">
        <f>IF([2]数据总览!CT84="","",[2]数据总览!CT84)</f>
        <v/>
      </c>
      <c r="CU84" s="227" t="str">
        <f>IF([2]数据总览!CU84="","",[2]数据总览!CU84)</f>
        <v/>
      </c>
      <c r="CV84" s="227" t="str">
        <f>IF([2]数据总览!CV84="","",[2]数据总览!CV84)</f>
        <v/>
      </c>
      <c r="CW84" s="227" t="str">
        <f>IF([2]数据总览!CW84="","",[2]数据总览!CW84)</f>
        <v/>
      </c>
      <c r="CX84" s="227" t="str">
        <f>IF([2]数据总览!CX84="","",[2]数据总览!CX84)</f>
        <v/>
      </c>
      <c r="CY84" s="227" t="str">
        <f>IF([2]数据总览!CY84="","",[2]数据总览!CY84)</f>
        <v/>
      </c>
      <c r="CZ84" s="227" t="str">
        <f>IF([2]数据总览!CZ84="","",[2]数据总览!CZ84)</f>
        <v/>
      </c>
      <c r="DA84" s="227" t="str">
        <f>IF([2]数据总览!DA84="","",[2]数据总览!DA84)</f>
        <v/>
      </c>
      <c r="DB84" s="227" t="str">
        <f>IF([2]数据总览!DB84="","",[2]数据总览!DB84)</f>
        <v/>
      </c>
      <c r="DC84" s="227" t="str">
        <f>IF([2]数据总览!DC84="","",[2]数据总览!DC84)</f>
        <v/>
      </c>
      <c r="DD84" s="227" t="str">
        <f>IF([2]数据总览!DD84="","",[2]数据总览!DD84)</f>
        <v/>
      </c>
      <c r="DE84" s="227" t="str">
        <f>IF([2]数据总览!DE84="","",[2]数据总览!DE84)</f>
        <v/>
      </c>
      <c r="DF84" s="227" t="str">
        <f>IF([2]数据总览!DF84="","",[2]数据总览!DF84)</f>
        <v/>
      </c>
      <c r="DG84" s="227" t="str">
        <f>IF([2]数据总览!DG84="","",[2]数据总览!DG84)</f>
        <v/>
      </c>
      <c r="DH84" s="227" t="str">
        <f>IF([2]数据总览!DH84="","",[2]数据总览!DH84)</f>
        <v/>
      </c>
      <c r="DI84" s="227" t="str">
        <f>IF([2]数据总览!DI84="","",[2]数据总览!DI84)</f>
        <v/>
      </c>
      <c r="DJ84" s="227" t="str">
        <f>IF([2]数据总览!DJ84="","",[2]数据总览!DJ84)</f>
        <v/>
      </c>
      <c r="DK84" s="227" t="str">
        <f>IF([2]数据总览!DK84="","",[2]数据总览!DK84)</f>
        <v/>
      </c>
      <c r="DL84" s="227" t="str">
        <f>IF([2]数据总览!DL84="","",[2]数据总览!DL84)</f>
        <v/>
      </c>
      <c r="DM84" s="227" t="str">
        <f>IF([2]数据总览!DM84="","",[2]数据总览!DM84)</f>
        <v/>
      </c>
      <c r="DN84" s="227" t="str">
        <f>IF([2]数据总览!DN84="","",[2]数据总览!DN84)</f>
        <v/>
      </c>
      <c r="DO84" s="227" t="str">
        <f>IF([2]数据总览!DO84="","",[2]数据总览!DO84)</f>
        <v/>
      </c>
      <c r="DP84" s="227" t="str">
        <f>IF([2]数据总览!DP84="","",[2]数据总览!DP84)</f>
        <v/>
      </c>
      <c r="DQ84" s="227" t="str">
        <f>IF([2]数据总览!DQ84="","",[2]数据总览!DQ84)</f>
        <v/>
      </c>
      <c r="DR84" s="227" t="str">
        <f>IF([2]数据总览!DR84="","",[2]数据总览!DR84)</f>
        <v/>
      </c>
      <c r="DS84" s="227" t="str">
        <f>IF([2]数据总览!DS84="","",[2]数据总览!DS84)</f>
        <v/>
      </c>
      <c r="DT84" s="227" t="str">
        <f>IF([2]数据总览!DT84="","",[2]数据总览!DT84)</f>
        <v/>
      </c>
      <c r="DU84" s="227" t="str">
        <f>IF([2]数据总览!DU84="","",[2]数据总览!DU84)</f>
        <v/>
      </c>
      <c r="DV84" s="227" t="str">
        <f>IF([2]数据总览!DV84="","",[2]数据总览!DV84)</f>
        <v/>
      </c>
      <c r="DW84" s="227" t="str">
        <f>IF([2]数据总览!DW84="","",[2]数据总览!DW84)</f>
        <v/>
      </c>
      <c r="DX84" s="227" t="str">
        <f>IF([2]数据总览!DX84="","",[2]数据总览!DX84)</f>
        <v/>
      </c>
      <c r="DY84" s="227" t="str">
        <f>IF([2]数据总览!DY84="","",[2]数据总览!DY84)</f>
        <v/>
      </c>
      <c r="DZ84" s="227" t="str">
        <f>IF([2]数据总览!DZ84="","",[2]数据总览!DZ84)</f>
        <v/>
      </c>
      <c r="EA84" s="227" t="str">
        <f>IF([2]数据总览!EA84="","",[2]数据总览!EA84)</f>
        <v/>
      </c>
      <c r="EB84" s="227" t="str">
        <f>IF([2]数据总览!EB84="","",[2]数据总览!EB84)</f>
        <v/>
      </c>
      <c r="EC84" s="227" t="str">
        <f>IF([2]数据总览!EC84="","",[2]数据总览!EC84)</f>
        <v/>
      </c>
      <c r="ED84" s="227" t="str">
        <f>IF([2]数据总览!ED84="","",[2]数据总览!ED84)</f>
        <v/>
      </c>
      <c r="EE84" s="227" t="str">
        <f>IF([2]数据总览!EE84="","",[2]数据总览!EE84)</f>
        <v/>
      </c>
      <c r="EF84" s="227" t="str">
        <f>IF([2]数据总览!EF84="","",[2]数据总览!EF84)</f>
        <v/>
      </c>
      <c r="EG84" s="227" t="str">
        <f>IF([2]数据总览!EG84="","",[2]数据总览!EG84)</f>
        <v/>
      </c>
      <c r="EH84" s="227" t="str">
        <f>IF([2]数据总览!EH84="","",[2]数据总览!EH84)</f>
        <v/>
      </c>
      <c r="EI84" s="227" t="str">
        <f>IF([2]数据总览!EI84="","",[2]数据总览!EI84)</f>
        <v/>
      </c>
      <c r="EJ84" s="227" t="str">
        <f>IF([2]数据总览!EJ84="","",[2]数据总览!EJ84)</f>
        <v/>
      </c>
      <c r="EK84" s="227" t="str">
        <f>IF([2]数据总览!EK84="","",[2]数据总览!EK84)</f>
        <v/>
      </c>
      <c r="EL84" s="227" t="str">
        <f>IF([2]数据总览!EL84="","",[2]数据总览!EL84)</f>
        <v/>
      </c>
      <c r="EM84" s="227" t="str">
        <f>IF([2]数据总览!EM84="","",[2]数据总览!EM84)</f>
        <v/>
      </c>
      <c r="EN84" s="227" t="str">
        <f>IF([2]数据总览!EN84="","",[2]数据总览!EN84)</f>
        <v/>
      </c>
      <c r="EO84" s="227" t="str">
        <f>IF([2]数据总览!EO84="","",[2]数据总览!EO84)</f>
        <v/>
      </c>
      <c r="EP84" s="227" t="str">
        <f>IF([2]数据总览!EP84="","",[2]数据总览!EP84)</f>
        <v/>
      </c>
      <c r="EQ84" s="227" t="str">
        <f>IF([2]数据总览!EQ84="","",[2]数据总览!EQ84)</f>
        <v/>
      </c>
      <c r="ER84" s="227" t="str">
        <f>IF([2]数据总览!ER84="","",[2]数据总览!ER84)</f>
        <v/>
      </c>
      <c r="ES84" s="227" t="str">
        <f>IF([2]数据总览!ES84="","",[2]数据总览!ES84)</f>
        <v/>
      </c>
      <c r="ET84" s="227" t="str">
        <f>IF([2]数据总览!ET84="","",[2]数据总览!ET84)</f>
        <v/>
      </c>
      <c r="EU84" s="227" t="str">
        <f>IF([2]数据总览!EU84="","",[2]数据总览!EU84)</f>
        <v/>
      </c>
      <c r="EV84" s="227" t="str">
        <f>IF([2]数据总览!EV84="","",[2]数据总览!EV84)</f>
        <v/>
      </c>
      <c r="EW84" s="227" t="str">
        <f>IF([2]数据总览!EW84="","",[2]数据总览!EW84)</f>
        <v/>
      </c>
      <c r="EX84" s="227" t="str">
        <f>IF([2]数据总览!EX84="","",[2]数据总览!EX84)</f>
        <v/>
      </c>
      <c r="EY84" s="227" t="str">
        <f>IF([2]数据总览!EY84="","",[2]数据总览!EY84)</f>
        <v/>
      </c>
      <c r="EZ84" s="227" t="str">
        <f>IF([2]数据总览!EZ84="","",[2]数据总览!EZ84)</f>
        <v/>
      </c>
      <c r="FA84" s="227" t="str">
        <f>IF([2]数据总览!FA84="","",[2]数据总览!FA84)</f>
        <v/>
      </c>
    </row>
    <row r="85" spans="1:157" ht="11.25">
      <c r="A85" s="227" t="str">
        <f>IF([2]数据总览!A85="","",[2]数据总览!A85)</f>
        <v/>
      </c>
      <c r="B85" s="227" t="str">
        <f>IF([2]数据总览!B85="","",[2]数据总览!B85)</f>
        <v/>
      </c>
      <c r="C85" s="227" t="str">
        <f>IF([2]数据总览!C85="","",[2]数据总览!C85)</f>
        <v>6星</v>
      </c>
      <c r="D85" s="227">
        <f>IF([2]数据总览!D85="","",[2]数据总览!D85)</f>
        <v>74.599999999999994</v>
      </c>
      <c r="E85" s="227">
        <f>IF([2]数据总览!E85="","",[2]数据总览!E85)</f>
        <v>103.20000000000002</v>
      </c>
      <c r="F85" s="227">
        <f>IF([2]数据总览!F85="","",[2]数据总览!F85)</f>
        <v>131.79999999999998</v>
      </c>
      <c r="G85" s="227">
        <f>IF([2]数据总览!G85="","",[2]数据总览!G85)</f>
        <v>165.40000000000003</v>
      </c>
      <c r="H85" s="227">
        <f>IF([2]数据总览!H85="","",[2]数据总览!H85)</f>
        <v>199</v>
      </c>
      <c r="I85" s="227">
        <f>IF([2]数据总览!I85="","",[2]数据总览!I85)</f>
        <v>219</v>
      </c>
      <c r="J85" s="227"/>
      <c r="K85" s="227" t="str">
        <f>IF([2]数据总览!K85="","",[2]数据总览!K85)</f>
        <v/>
      </c>
      <c r="L85" s="227" t="str">
        <f>IF([2]数据总览!L85="","",[2]数据总览!L85)</f>
        <v/>
      </c>
      <c r="M85" s="227" t="str">
        <f>IF([2]数据总览!M85="","",[2]数据总览!M85)</f>
        <v/>
      </c>
      <c r="N85" s="227" t="str">
        <f>IF([2]数据总览!N85="","",[2]数据总览!N85)</f>
        <v/>
      </c>
      <c r="O85" s="227" t="str">
        <f>IF([2]数据总览!O85="","",[2]数据总览!O85)</f>
        <v/>
      </c>
      <c r="P85" s="227" t="str">
        <f>IF([2]数据总览!P85="","",[2]数据总览!P85)</f>
        <v>13星</v>
      </c>
      <c r="Q85" s="227" t="str">
        <f>IF([2]数据总览!Q85="","",[2]数据总览!Q85)</f>
        <v/>
      </c>
      <c r="R85" s="227">
        <f>IF([2]数据总览!R85="","",[2]数据总览!R85)</f>
        <v>1.6145883369260574</v>
      </c>
      <c r="S85" s="227">
        <f>IF([2]数据总览!S85="","",[2]数据总览!S85)</f>
        <v>1.5598824609221711</v>
      </c>
      <c r="T85" s="227">
        <f>IF([2]数据总览!T85="","",[2]数据总览!T85)</f>
        <v>1.5223889658648011</v>
      </c>
      <c r="U85" s="227">
        <f>IF([2]数据总览!U85="","",[2]数据总览!U85)</f>
        <v>1.4978584258333532</v>
      </c>
      <c r="V85" s="227" t="str">
        <f>IF([2]数据总览!V85="","",[2]数据总览!V85)</f>
        <v/>
      </c>
      <c r="W85" s="227" t="str">
        <f>IF([2]数据总览!W85="","",[2]数据总览!W85)</f>
        <v/>
      </c>
      <c r="X85" s="227" t="str">
        <f>IF([2]数据总览!X85="","",[2]数据总览!X85)</f>
        <v/>
      </c>
      <c r="Y85" s="227" t="str">
        <f>IF([2]数据总览!Y85="","",[2]数据总览!Y85)</f>
        <v/>
      </c>
      <c r="Z85" s="227" t="str">
        <f>IF([2]数据总览!Z85="","",[2]数据总览!Z85)</f>
        <v/>
      </c>
      <c r="AA85" s="227">
        <f>IF([2]数据总览!AA85="","",[2]数据总览!AA85)</f>
        <v>80</v>
      </c>
      <c r="AB85" s="227">
        <f>IF([2]数据总览!AB85="","",[2]数据总览!AB85)</f>
        <v>0</v>
      </c>
      <c r="AC85" s="227">
        <f>IF([2]数据总览!AC85="","",[2]数据总览!AC85)</f>
        <v>0.1660714258112779</v>
      </c>
      <c r="AD85" s="227">
        <f>IF([2]数据总览!AD85="","",[2]数据总览!AD85)</f>
        <v>7.825835155679213E-2</v>
      </c>
      <c r="AE85" s="227">
        <f>IF([2]数据总览!AE85="","",[2]数据总览!AE85)</f>
        <v>2.1086048561094139E-2</v>
      </c>
      <c r="AF85" s="227">
        <f>IF([2]数据总览!AF85="","",[2]数据总览!AF85)</f>
        <v>3.2287801365217805E-2</v>
      </c>
      <c r="AG85" s="227">
        <f>IF([2]数据总览!AG85="","",[2]数据总览!AG85)</f>
        <v>1.5018924022833268E-2</v>
      </c>
      <c r="AH85" s="227">
        <f>IF([2]数据总览!AH85="","",[2]数据总览!AH85)</f>
        <v>0.10722137125115927</v>
      </c>
      <c r="AI85" s="227">
        <f>IF([2]数据总览!AI85="","",[2]数据总览!AI85)</f>
        <v>0.10722137125115927</v>
      </c>
      <c r="AJ85" s="227" t="str">
        <f>IF([2]数据总览!AJ85="","",[2]数据总览!AJ85)</f>
        <v/>
      </c>
      <c r="AK85" s="227" t="str">
        <f>IF([2]数据总览!AK85="","",[2]数据总览!AK85)</f>
        <v/>
      </c>
      <c r="AL85" s="227" t="str">
        <f>IF([2]数据总览!AL85="","",[2]数据总览!AL85)</f>
        <v/>
      </c>
      <c r="AM85" s="227">
        <f>IF([2]数据总览!AM85="","",[2]数据总览!AM85)</f>
        <v>0</v>
      </c>
      <c r="AN85" s="227">
        <f>IF([2]数据总览!AN85="","",[2]数据总览!AN85)</f>
        <v>0.5</v>
      </c>
      <c r="AO85" s="227">
        <f>IF([2]数据总览!AO85="","",[2]数据总览!AO85)</f>
        <v>0.5</v>
      </c>
      <c r="AP85" s="227">
        <f>IF([2]数据总览!AP85="","",[2]数据总览!AP85)</f>
        <v>0.5</v>
      </c>
      <c r="AQ85" s="227">
        <f>IF([2]数据总览!AQ85="","",[2]数据总览!AQ85)</f>
        <v>0</v>
      </c>
      <c r="AR85" s="227">
        <f>IF([2]数据总览!AR85="","",[2]数据总览!AR85)</f>
        <v>0.5</v>
      </c>
      <c r="AS85" s="227">
        <f>IF([2]数据总览!AS85="","",[2]数据总览!AS85)</f>
        <v>0.5</v>
      </c>
      <c r="AT85" s="227">
        <f>IF([2]数据总览!AT85="","",[2]数据总览!AT85)</f>
        <v>0.5</v>
      </c>
      <c r="AU85" s="227" t="str">
        <f>IF([2]数据总览!AU85="","",[2]数据总览!AU85)</f>
        <v/>
      </c>
      <c r="AV85" s="227">
        <f>IF([2]数据总览!AV85="","",[2]数据总览!AV85)</f>
        <v>0.60667225546381132</v>
      </c>
      <c r="AW85" s="227">
        <f>IF([2]数据总览!AW85="","",[2]数据总览!AW85)</f>
        <v>0.29674106109550041</v>
      </c>
      <c r="AX85" s="227">
        <f>IF([2]数据总览!AX85="","",[2]数据总览!AX85)</f>
        <v>0.23088418439775857</v>
      </c>
      <c r="AY85" s="227">
        <f>IF([2]数据总览!AY85="","",[2]数据总览!AY85)</f>
        <v>0.24400960252297643</v>
      </c>
      <c r="AZ85" s="227">
        <f>IF([2]数据总览!AZ85="","",[2]数据总览!AZ85)</f>
        <v>0.61196106351745794</v>
      </c>
      <c r="BA85" s="227">
        <f>IF([2]数据总览!BA85="","",[2]数据总览!BA85)</f>
        <v>0.30020331800097222</v>
      </c>
      <c r="BB85" s="227">
        <f>IF([2]数据总览!BB85="","",[2]数据总览!BB85)</f>
        <v>0.21727267954581966</v>
      </c>
      <c r="BC85" s="227">
        <f>IF([2]数据总览!BC85="","",[2]数据总览!BC85)</f>
        <v>0.24756296293407951</v>
      </c>
      <c r="BD85" s="227" t="str">
        <f>IF([2]数据总览!BD85="","",[2]数据总览!BD85)</f>
        <v/>
      </c>
      <c r="BE85" s="227">
        <f>IF([2]数据总览!BE85="","",[2]数据总览!BE85)</f>
        <v>2.1066234899887282</v>
      </c>
      <c r="BF85" s="227">
        <f>IF([2]数据总览!BF85="","",[2]数据总览!BF85)</f>
        <v>0.96756559886077476</v>
      </c>
      <c r="BG85" s="227">
        <f>IF([2]数据总览!BG85="","",[2]数据总览!BG85)</f>
        <v>0.97339951333398056</v>
      </c>
      <c r="BH85" s="227">
        <f>IF([2]数据总览!BH85="","",[2]数据总览!BH85)</f>
        <v>0.97237022979289267</v>
      </c>
      <c r="BI85" s="227">
        <f>IF([2]数据总览!BI85="","",[2]数据总览!BI85)</f>
        <v>0.94798927981528547</v>
      </c>
      <c r="BJ85" s="227">
        <f>IF([2]数据总览!BJ85="","",[2]数据总览!BJ85)</f>
        <v>0.96730384648810164</v>
      </c>
      <c r="BK85" s="227">
        <f>IF([2]数据总览!BK85="","",[2]数据总览!BK85)</f>
        <v>0.97464266713118364</v>
      </c>
      <c r="BL85" s="227">
        <f>IF([2]数据总览!BL85="","",[2]数据总览!BL85)</f>
        <v>0.97206938726730163</v>
      </c>
      <c r="BM85" s="227" t="str">
        <f>IF([2]数据总览!BM85="","",[2]数据总览!BM85)</f>
        <v/>
      </c>
      <c r="BN85" s="227">
        <f>IF([2]数据总览!BN85="","",[2]数据总览!BN85)</f>
        <v>240</v>
      </c>
      <c r="BO85" s="227">
        <f>IF([2]数据总览!BO85="","",[2]数据总览!BO85)</f>
        <v>200.14285780529329</v>
      </c>
      <c r="BP85" s="227">
        <f>IF([2]数据总览!BP85="","",[2]数据总览!BP85)</f>
        <v>221.21799562636988</v>
      </c>
      <c r="BQ85" s="227">
        <f>IF([2]数据总览!BQ85="","",[2]数据总览!BQ85)</f>
        <v>234.93934834533738</v>
      </c>
      <c r="BR85" s="227" t="str">
        <f>IF([2]数据总览!BR85="","",[2]数据总览!BR85)</f>
        <v/>
      </c>
      <c r="BS85" s="227">
        <f>IF([2]数据总览!BS85="","",[2]数据总览!BS85)</f>
        <v>2.6364916546795905</v>
      </c>
      <c r="BT85" s="227">
        <f>IF([2]数据总览!BT85="","",[2]数据总览!BT85)</f>
        <v>1.3453037312266662</v>
      </c>
      <c r="BU85" s="227">
        <f>IF([2]数据总览!BU85="","",[2]数据总览!BU85)</f>
        <v>0.75745375332455789</v>
      </c>
      <c r="BV85" s="227">
        <f>IF([2]数据总览!BV85="","",[2]数据总览!BV85)</f>
        <v>1.051378742275612</v>
      </c>
      <c r="BW85" s="227" t="str">
        <f>IF([2]数据总览!BW85="","",[2]数据总览!BW85)</f>
        <v/>
      </c>
      <c r="BX85" s="227" t="str">
        <f>IF([2]数据总览!BX85="","",[2]数据总览!BX85)</f>
        <v/>
      </c>
      <c r="BY85" s="227" t="str">
        <f>IF([2]数据总览!BY85="","",[2]数据总览!BY85)</f>
        <v/>
      </c>
      <c r="BZ85" s="227" t="str">
        <f>IF([2]数据总览!BZ85="","",[2]数据总览!BZ85)</f>
        <v/>
      </c>
      <c r="CA85" s="227" t="str">
        <f>IF([2]数据总览!CA85="","",[2]数据总览!CA85)</f>
        <v/>
      </c>
      <c r="CB85" s="227" t="str">
        <f>IF([2]数据总览!CB85="","",[2]数据总览!CB85)</f>
        <v/>
      </c>
      <c r="CC85" s="227" t="str">
        <f>IF([2]数据总览!CC85="","",[2]数据总览!CC85)</f>
        <v/>
      </c>
      <c r="CD85" s="227" t="str">
        <f>IF([2]数据总览!CD85="","",[2]数据总览!CD85)</f>
        <v/>
      </c>
      <c r="CE85" s="227" t="str">
        <f>IF([2]数据总览!CE85="","",[2]数据总览!CE85)</f>
        <v/>
      </c>
      <c r="CF85" s="227" t="str">
        <f>IF([2]数据总览!CF85="","",[2]数据总览!CF85)</f>
        <v/>
      </c>
      <c r="CG85" s="227" t="str">
        <f>IF([2]数据总览!CG85="","",[2]数据总览!CG85)</f>
        <v/>
      </c>
      <c r="CH85" s="227" t="str">
        <f>IF([2]数据总览!CH85="","",[2]数据总览!CH85)</f>
        <v/>
      </c>
      <c r="CI85" s="227" t="str">
        <f>IF([2]数据总览!CI85="","",[2]数据总览!CI85)</f>
        <v/>
      </c>
      <c r="CJ85" s="227" t="str">
        <f>IF([2]数据总览!CJ85="","",[2]数据总览!CJ85)</f>
        <v/>
      </c>
      <c r="CK85" s="227" t="str">
        <f>IF([2]数据总览!CK85="","",[2]数据总览!CK85)</f>
        <v/>
      </c>
      <c r="CL85" s="227" t="str">
        <f>IF([2]数据总览!CL85="","",[2]数据总览!CL85)</f>
        <v/>
      </c>
      <c r="CM85" s="227" t="str">
        <f>IF([2]数据总览!CM85="","",[2]数据总览!CM85)</f>
        <v/>
      </c>
      <c r="CN85" s="227" t="str">
        <f>IF([2]数据总览!CN85="","",[2]数据总览!CN85)</f>
        <v/>
      </c>
      <c r="CO85" s="227" t="str">
        <f>IF([2]数据总览!CO85="","",[2]数据总览!CO85)</f>
        <v/>
      </c>
      <c r="CP85" s="227" t="str">
        <f>IF([2]数据总览!CP85="","",[2]数据总览!CP85)</f>
        <v/>
      </c>
      <c r="CQ85" s="227" t="str">
        <f>IF([2]数据总览!CQ85="","",[2]数据总览!CQ85)</f>
        <v/>
      </c>
      <c r="CR85" s="227" t="str">
        <f>IF([2]数据总览!CR85="","",[2]数据总览!CR85)</f>
        <v/>
      </c>
      <c r="CS85" s="227" t="str">
        <f>IF([2]数据总览!CS85="","",[2]数据总览!CS85)</f>
        <v/>
      </c>
      <c r="CT85" s="227" t="str">
        <f>IF([2]数据总览!CT85="","",[2]数据总览!CT85)</f>
        <v/>
      </c>
      <c r="CU85" s="227" t="str">
        <f>IF([2]数据总览!CU85="","",[2]数据总览!CU85)</f>
        <v/>
      </c>
      <c r="CV85" s="227" t="str">
        <f>IF([2]数据总览!CV85="","",[2]数据总览!CV85)</f>
        <v/>
      </c>
      <c r="CW85" s="227" t="str">
        <f>IF([2]数据总览!CW85="","",[2]数据总览!CW85)</f>
        <v/>
      </c>
      <c r="CX85" s="227" t="str">
        <f>IF([2]数据总览!CX85="","",[2]数据总览!CX85)</f>
        <v/>
      </c>
      <c r="CY85" s="227" t="str">
        <f>IF([2]数据总览!CY85="","",[2]数据总览!CY85)</f>
        <v/>
      </c>
      <c r="CZ85" s="227" t="str">
        <f>IF([2]数据总览!CZ85="","",[2]数据总览!CZ85)</f>
        <v/>
      </c>
      <c r="DA85" s="227" t="str">
        <f>IF([2]数据总览!DA85="","",[2]数据总览!DA85)</f>
        <v/>
      </c>
      <c r="DB85" s="227" t="str">
        <f>IF([2]数据总览!DB85="","",[2]数据总览!DB85)</f>
        <v/>
      </c>
      <c r="DC85" s="227" t="str">
        <f>IF([2]数据总览!DC85="","",[2]数据总览!DC85)</f>
        <v/>
      </c>
      <c r="DD85" s="227" t="str">
        <f>IF([2]数据总览!DD85="","",[2]数据总览!DD85)</f>
        <v/>
      </c>
      <c r="DE85" s="227" t="str">
        <f>IF([2]数据总览!DE85="","",[2]数据总览!DE85)</f>
        <v/>
      </c>
      <c r="DF85" s="227" t="str">
        <f>IF([2]数据总览!DF85="","",[2]数据总览!DF85)</f>
        <v/>
      </c>
      <c r="DG85" s="227" t="str">
        <f>IF([2]数据总览!DG85="","",[2]数据总览!DG85)</f>
        <v/>
      </c>
      <c r="DH85" s="227" t="str">
        <f>IF([2]数据总览!DH85="","",[2]数据总览!DH85)</f>
        <v/>
      </c>
      <c r="DI85" s="227" t="str">
        <f>IF([2]数据总览!DI85="","",[2]数据总览!DI85)</f>
        <v/>
      </c>
      <c r="DJ85" s="227" t="str">
        <f>IF([2]数据总览!DJ85="","",[2]数据总览!DJ85)</f>
        <v/>
      </c>
      <c r="DK85" s="227" t="str">
        <f>IF([2]数据总览!DK85="","",[2]数据总览!DK85)</f>
        <v/>
      </c>
      <c r="DL85" s="227" t="str">
        <f>IF([2]数据总览!DL85="","",[2]数据总览!DL85)</f>
        <v/>
      </c>
      <c r="DM85" s="227" t="str">
        <f>IF([2]数据总览!DM85="","",[2]数据总览!DM85)</f>
        <v/>
      </c>
      <c r="DN85" s="227" t="str">
        <f>IF([2]数据总览!DN85="","",[2]数据总览!DN85)</f>
        <v/>
      </c>
      <c r="DO85" s="227" t="str">
        <f>IF([2]数据总览!DO85="","",[2]数据总览!DO85)</f>
        <v/>
      </c>
      <c r="DP85" s="227" t="str">
        <f>IF([2]数据总览!DP85="","",[2]数据总览!DP85)</f>
        <v/>
      </c>
      <c r="DQ85" s="227" t="str">
        <f>IF([2]数据总览!DQ85="","",[2]数据总览!DQ85)</f>
        <v/>
      </c>
      <c r="DR85" s="227" t="str">
        <f>IF([2]数据总览!DR85="","",[2]数据总览!DR85)</f>
        <v/>
      </c>
      <c r="DS85" s="227" t="str">
        <f>IF([2]数据总览!DS85="","",[2]数据总览!DS85)</f>
        <v/>
      </c>
      <c r="DT85" s="227" t="str">
        <f>IF([2]数据总览!DT85="","",[2]数据总览!DT85)</f>
        <v/>
      </c>
      <c r="DU85" s="227" t="str">
        <f>IF([2]数据总览!DU85="","",[2]数据总览!DU85)</f>
        <v/>
      </c>
      <c r="DV85" s="227" t="str">
        <f>IF([2]数据总览!DV85="","",[2]数据总览!DV85)</f>
        <v/>
      </c>
      <c r="DW85" s="227" t="str">
        <f>IF([2]数据总览!DW85="","",[2]数据总览!DW85)</f>
        <v/>
      </c>
      <c r="DX85" s="227" t="str">
        <f>IF([2]数据总览!DX85="","",[2]数据总览!DX85)</f>
        <v/>
      </c>
      <c r="DY85" s="227" t="str">
        <f>IF([2]数据总览!DY85="","",[2]数据总览!DY85)</f>
        <v/>
      </c>
      <c r="DZ85" s="227" t="str">
        <f>IF([2]数据总览!DZ85="","",[2]数据总览!DZ85)</f>
        <v/>
      </c>
      <c r="EA85" s="227" t="str">
        <f>IF([2]数据总览!EA85="","",[2]数据总览!EA85)</f>
        <v/>
      </c>
      <c r="EB85" s="227" t="str">
        <f>IF([2]数据总览!EB85="","",[2]数据总览!EB85)</f>
        <v/>
      </c>
      <c r="EC85" s="227" t="str">
        <f>IF([2]数据总览!EC85="","",[2]数据总览!EC85)</f>
        <v/>
      </c>
      <c r="ED85" s="227" t="str">
        <f>IF([2]数据总览!ED85="","",[2]数据总览!ED85)</f>
        <v/>
      </c>
      <c r="EE85" s="227" t="str">
        <f>IF([2]数据总览!EE85="","",[2]数据总览!EE85)</f>
        <v/>
      </c>
      <c r="EF85" s="227" t="str">
        <f>IF([2]数据总览!EF85="","",[2]数据总览!EF85)</f>
        <v/>
      </c>
      <c r="EG85" s="227" t="str">
        <f>IF([2]数据总览!EG85="","",[2]数据总览!EG85)</f>
        <v/>
      </c>
      <c r="EH85" s="227" t="str">
        <f>IF([2]数据总览!EH85="","",[2]数据总览!EH85)</f>
        <v/>
      </c>
      <c r="EI85" s="227" t="str">
        <f>IF([2]数据总览!EI85="","",[2]数据总览!EI85)</f>
        <v/>
      </c>
      <c r="EJ85" s="227" t="str">
        <f>IF([2]数据总览!EJ85="","",[2]数据总览!EJ85)</f>
        <v/>
      </c>
      <c r="EK85" s="227" t="str">
        <f>IF([2]数据总览!EK85="","",[2]数据总览!EK85)</f>
        <v/>
      </c>
      <c r="EL85" s="227" t="str">
        <f>IF([2]数据总览!EL85="","",[2]数据总览!EL85)</f>
        <v/>
      </c>
      <c r="EM85" s="227" t="str">
        <f>IF([2]数据总览!EM85="","",[2]数据总览!EM85)</f>
        <v/>
      </c>
      <c r="EN85" s="227" t="str">
        <f>IF([2]数据总览!EN85="","",[2]数据总览!EN85)</f>
        <v/>
      </c>
      <c r="EO85" s="227" t="str">
        <f>IF([2]数据总览!EO85="","",[2]数据总览!EO85)</f>
        <v/>
      </c>
      <c r="EP85" s="227" t="str">
        <f>IF([2]数据总览!EP85="","",[2]数据总览!EP85)</f>
        <v/>
      </c>
      <c r="EQ85" s="227" t="str">
        <f>IF([2]数据总览!EQ85="","",[2]数据总览!EQ85)</f>
        <v/>
      </c>
      <c r="ER85" s="227" t="str">
        <f>IF([2]数据总览!ER85="","",[2]数据总览!ER85)</f>
        <v/>
      </c>
      <c r="ES85" s="227" t="str">
        <f>IF([2]数据总览!ES85="","",[2]数据总览!ES85)</f>
        <v/>
      </c>
      <c r="ET85" s="227" t="str">
        <f>IF([2]数据总览!ET85="","",[2]数据总览!ET85)</f>
        <v/>
      </c>
      <c r="EU85" s="227" t="str">
        <f>IF([2]数据总览!EU85="","",[2]数据总览!EU85)</f>
        <v/>
      </c>
      <c r="EV85" s="227" t="str">
        <f>IF([2]数据总览!EV85="","",[2]数据总览!EV85)</f>
        <v/>
      </c>
      <c r="EW85" s="227" t="str">
        <f>IF([2]数据总览!EW85="","",[2]数据总览!EW85)</f>
        <v/>
      </c>
      <c r="EX85" s="227" t="str">
        <f>IF([2]数据总览!EX85="","",[2]数据总览!EX85)</f>
        <v/>
      </c>
      <c r="EY85" s="227" t="str">
        <f>IF([2]数据总览!EY85="","",[2]数据总览!EY85)</f>
        <v/>
      </c>
      <c r="EZ85" s="227" t="str">
        <f>IF([2]数据总览!EZ85="","",[2]数据总览!EZ85)</f>
        <v/>
      </c>
      <c r="FA85" s="227" t="str">
        <f>IF([2]数据总览!FA85="","",[2]数据总览!FA85)</f>
        <v/>
      </c>
    </row>
    <row r="86" spans="1:157" ht="11.25">
      <c r="A86" s="227" t="str">
        <f>IF([2]数据总览!A86="","",[2]数据总览!A86)</f>
        <v/>
      </c>
      <c r="B86" s="227" t="str">
        <f>IF([2]数据总览!B86="","",[2]数据总览!B86)</f>
        <v/>
      </c>
      <c r="C86" s="227" t="str">
        <f>IF([2]数据总览!C86="","",[2]数据总览!C86)</f>
        <v>7星</v>
      </c>
      <c r="D86" s="227">
        <f>IF([2]数据总览!D86="","",[2]数据总览!D86)</f>
        <v>78.699999999999989</v>
      </c>
      <c r="E86" s="227">
        <f>IF([2]数据总览!E86="","",[2]数据总览!E86)</f>
        <v>110.40000000000002</v>
      </c>
      <c r="F86" s="227">
        <f>IF([2]数据总览!F86="","",[2]数据总览!F86)</f>
        <v>142.1</v>
      </c>
      <c r="G86" s="227">
        <f>IF([2]数据总览!G86="","",[2]数据总览!G86)</f>
        <v>178.80000000000004</v>
      </c>
      <c r="H86" s="227">
        <f>IF([2]数据总览!H86="","",[2]数据总览!H86)</f>
        <v>215.5</v>
      </c>
      <c r="I86" s="227">
        <f>IF([2]数据总览!I86="","",[2]数据总览!I86)</f>
        <v>235.5</v>
      </c>
      <c r="J86" s="227"/>
      <c r="K86" s="227" t="str">
        <f>IF([2]数据总览!K86="","",[2]数据总览!K86)</f>
        <v/>
      </c>
      <c r="L86" s="227" t="str">
        <f>IF([2]数据总览!L86="","",[2]数据总览!L86)</f>
        <v/>
      </c>
      <c r="M86" s="227" t="str">
        <f>IF([2]数据总览!M86="","",[2]数据总览!M86)</f>
        <v/>
      </c>
      <c r="N86" s="227" t="str">
        <f>IF([2]数据总览!N86="","",[2]数据总览!N86)</f>
        <v/>
      </c>
      <c r="O86" s="227" t="str">
        <f>IF([2]数据总览!O86="","",[2]数据总览!O86)</f>
        <v/>
      </c>
      <c r="P86" s="227" t="str">
        <f>IF([2]数据总览!P86="","",[2]数据总览!P86)</f>
        <v>14星</v>
      </c>
      <c r="Q86" s="227" t="str">
        <f>IF([2]数据总览!Q86="","",[2]数据总览!Q86)</f>
        <v/>
      </c>
      <c r="R86" s="227">
        <f>IF([2]数据总览!R86="","",[2]数据总览!R86)</f>
        <v>1.7103043504360309</v>
      </c>
      <c r="S86" s="227">
        <f>IF([2]数据总览!S86="","",[2]数据总览!S86)</f>
        <v>1.6456484230548669</v>
      </c>
      <c r="T86" s="227">
        <f>IF([2]数据总览!T86="","",[2]数据总览!T86)</f>
        <v>1.602181898043322</v>
      </c>
      <c r="U86" s="227">
        <f>IF([2]数据总览!U86="","",[2]数据总览!U86)</f>
        <v>1.5735973610898002</v>
      </c>
      <c r="V86" s="227" t="str">
        <f>IF([2]数据总览!V86="","",[2]数据总览!V86)</f>
        <v/>
      </c>
      <c r="W86" s="227" t="str">
        <f>IF([2]数据总览!W86="","",[2]数据总览!W86)</f>
        <v/>
      </c>
      <c r="X86" s="227" t="str">
        <f>IF([2]数据总览!X86="","",[2]数据总览!X86)</f>
        <v/>
      </c>
      <c r="Y86" s="227" t="str">
        <f>IF([2]数据总览!Y86="","",[2]数据总览!Y86)</f>
        <v/>
      </c>
      <c r="Z86" s="227" t="str">
        <f>IF([2]数据总览!Z86="","",[2]数据总览!Z86)</f>
        <v/>
      </c>
      <c r="AA86" s="227">
        <f>IF([2]数据总览!AA86="","",[2]数据总览!AA86)</f>
        <v>81</v>
      </c>
      <c r="AB86" s="227">
        <f>IF([2]数据总览!AB86="","",[2]数据总览!AB86)</f>
        <v>0</v>
      </c>
      <c r="AC86" s="227">
        <f>IF([2]数据总览!AC86="","",[2]数据总览!AC86)</f>
        <v>0.16486056499159446</v>
      </c>
      <c r="AD86" s="227">
        <f>IF([2]数据总览!AD86="","",[2]数据总览!AD86)</f>
        <v>7.0478084549954231E-2</v>
      </c>
      <c r="AE86" s="227">
        <f>IF([2]数据总览!AE86="","",[2]数据总览!AE86)</f>
        <v>2.1086048561094139E-2</v>
      </c>
      <c r="AF86" s="227">
        <f>IF([2]数据总览!AF86="","",[2]数据总览!AF86)</f>
        <v>2.9553426365217801E-2</v>
      </c>
      <c r="AG86" s="227">
        <f>IF([2]数据总览!AG86="","",[2]数据总览!AG86)</f>
        <v>1.5018924022833268E-2</v>
      </c>
      <c r="AH86" s="227">
        <f>IF([2]数据总览!AH86="","",[2]数据总览!AH86)</f>
        <v>9.9927370932248738E-2</v>
      </c>
      <c r="AI86" s="227">
        <f>IF([2]数据总览!AI86="","",[2]数据总览!AI86)</f>
        <v>9.9927370932248738E-2</v>
      </c>
      <c r="AJ86" s="227" t="str">
        <f>IF([2]数据总览!AJ86="","",[2]数据总览!AJ86)</f>
        <v/>
      </c>
      <c r="AK86" s="227" t="str">
        <f>IF([2]数据总览!AK86="","",[2]数据总览!AK86)</f>
        <v/>
      </c>
      <c r="AL86" s="227" t="str">
        <f>IF([2]数据总览!AL86="","",[2]数据总览!AL86)</f>
        <v/>
      </c>
      <c r="AM86" s="227">
        <f>IF([2]数据总览!AM86="","",[2]数据总览!AM86)</f>
        <v>0</v>
      </c>
      <c r="AN86" s="227">
        <f>IF([2]数据总览!AN86="","",[2]数据总览!AN86)</f>
        <v>0.5</v>
      </c>
      <c r="AO86" s="227">
        <f>IF([2]数据总览!AO86="","",[2]数据总览!AO86)</f>
        <v>0.5</v>
      </c>
      <c r="AP86" s="227">
        <f>IF([2]数据总览!AP86="","",[2]数据总览!AP86)</f>
        <v>0.5</v>
      </c>
      <c r="AQ86" s="227">
        <f>IF([2]数据总览!AQ86="","",[2]数据总览!AQ86)</f>
        <v>0</v>
      </c>
      <c r="AR86" s="227">
        <f>IF([2]数据总览!AR86="","",[2]数据总览!AR86)</f>
        <v>0.5</v>
      </c>
      <c r="AS86" s="227">
        <f>IF([2]数据总览!AS86="","",[2]数据总览!AS86)</f>
        <v>0.5</v>
      </c>
      <c r="AT86" s="227">
        <f>IF([2]数据总览!AT86="","",[2]数据总览!AT86)</f>
        <v>0.5</v>
      </c>
      <c r="AU86" s="227" t="str">
        <f>IF([2]数据总览!AU86="","",[2]数据总览!AU86)</f>
        <v/>
      </c>
      <c r="AV86" s="227">
        <f>IF([2]数据总览!AV86="","",[2]数据总览!AV86)</f>
        <v>0.60667225546381132</v>
      </c>
      <c r="AW86" s="227">
        <f>IF([2]数据总览!AW86="","",[2]数据总览!AW86)</f>
        <v>0.29547592984305837</v>
      </c>
      <c r="AX86" s="227">
        <f>IF([2]数据总览!AX86="","",[2]数据总览!AX86)</f>
        <v>0.2285255935824558</v>
      </c>
      <c r="AY86" s="227">
        <f>IF([2]数据总览!AY86="","",[2]数据总览!AY86)</f>
        <v>0.24291678340687112</v>
      </c>
      <c r="AZ86" s="227">
        <f>IF([2]数据总览!AZ86="","",[2]数据总览!AZ86)</f>
        <v>0.61196106351745794</v>
      </c>
      <c r="BA86" s="227">
        <f>IF([2]数据总览!BA86="","",[2]数据总览!BA86)</f>
        <v>0.29895204609641363</v>
      </c>
      <c r="BB86" s="227">
        <f>IF([2]数据总览!BB86="","",[2]数据总览!BB86)</f>
        <v>0.21483828728756293</v>
      </c>
      <c r="BC86" s="227">
        <f>IF([2]数据总览!BC86="","",[2]数据总览!BC86)</f>
        <v>0.24648054143456707</v>
      </c>
      <c r="BD86" s="227" t="str">
        <f>IF([2]数据总览!BD86="","",[2]数据总览!BD86)</f>
        <v/>
      </c>
      <c r="BE86" s="227">
        <f>IF([2]数据总览!BE86="","",[2]数据总览!BE86)</f>
        <v>2.1296781460301597</v>
      </c>
      <c r="BF86" s="227">
        <f>IF([2]数据总览!BF86="","",[2]数据总览!BF86)</f>
        <v>0.97410609993923303</v>
      </c>
      <c r="BG86" s="227">
        <f>IF([2]数据总览!BG86="","",[2]数据总览!BG86)</f>
        <v>0.97882594063050532</v>
      </c>
      <c r="BH86" s="227">
        <f>IF([2]数据总览!BH86="","",[2]数据总览!BH86)</f>
        <v>0.97794409768493129</v>
      </c>
      <c r="BI86" s="227">
        <f>IF([2]数据总览!BI86="","",[2]数据总览!BI86)</f>
        <v>0.95839142385222831</v>
      </c>
      <c r="BJ86" s="227">
        <f>IF([2]数据总览!BJ86="","",[2]数据总览!BJ86)</f>
        <v>0.97389590224726286</v>
      </c>
      <c r="BK86" s="227">
        <f>IF([2]数据总览!BK86="","",[2]数据总览!BK86)</f>
        <v>0.9798255914802394</v>
      </c>
      <c r="BL86" s="227">
        <f>IF([2]数据总览!BL86="","",[2]数据总览!BL86)</f>
        <v>0.97770278057842386</v>
      </c>
      <c r="BM86" s="227" t="str">
        <f>IF([2]数据总览!BM86="","",[2]数据总览!BM86)</f>
        <v/>
      </c>
      <c r="BN86" s="227">
        <f>IF([2]数据总览!BN86="","",[2]数据总览!BN86)</f>
        <v>240</v>
      </c>
      <c r="BO86" s="227">
        <f>IF([2]数据总览!BO86="","",[2]数据总览!BO86)</f>
        <v>200.43346440201734</v>
      </c>
      <c r="BP86" s="227">
        <f>IF([2]数据总览!BP86="","",[2]数据总览!BP86)</f>
        <v>223.08525970801099</v>
      </c>
      <c r="BQ86" s="227">
        <f>IF([2]数据总览!BQ86="","",[2]数据总览!BQ86)</f>
        <v>234.93934834533738</v>
      </c>
      <c r="BR86" s="227" t="str">
        <f>IF([2]数据总览!BR86="","",[2]数据总览!BR86)</f>
        <v/>
      </c>
      <c r="BS86" s="227">
        <f>IF([2]数据总览!BS86="","",[2]数据总览!BS86)</f>
        <v>2.6261716719443298</v>
      </c>
      <c r="BT86" s="227">
        <f>IF([2]数据总览!BT86="","",[2]数据总览!BT86)</f>
        <v>1.3382045176211961</v>
      </c>
      <c r="BU86" s="227">
        <f>IF([2]数据总览!BU86="","",[2]数据总览!BU86)</f>
        <v>0.74656578431163134</v>
      </c>
      <c r="BV86" s="227">
        <f>IF([2]数据总览!BV86="","",[2]数据总览!BV86)</f>
        <v>1.0423851509664137</v>
      </c>
      <c r="BW86" s="227" t="str">
        <f>IF([2]数据总览!BW86="","",[2]数据总览!BW86)</f>
        <v/>
      </c>
      <c r="BX86" s="227" t="str">
        <f>IF([2]数据总览!BX86="","",[2]数据总览!BX86)</f>
        <v/>
      </c>
      <c r="BY86" s="227" t="str">
        <f>IF([2]数据总览!BY86="","",[2]数据总览!BY86)</f>
        <v/>
      </c>
      <c r="BZ86" s="227" t="str">
        <f>IF([2]数据总览!BZ86="","",[2]数据总览!BZ86)</f>
        <v/>
      </c>
      <c r="CA86" s="227" t="str">
        <f>IF([2]数据总览!CA86="","",[2]数据总览!CA86)</f>
        <v/>
      </c>
      <c r="CB86" s="227" t="str">
        <f>IF([2]数据总览!CB86="","",[2]数据总览!CB86)</f>
        <v/>
      </c>
      <c r="CC86" s="227" t="str">
        <f>IF([2]数据总览!CC86="","",[2]数据总览!CC86)</f>
        <v/>
      </c>
      <c r="CD86" s="227" t="str">
        <f>IF([2]数据总览!CD86="","",[2]数据总览!CD86)</f>
        <v/>
      </c>
      <c r="CE86" s="227" t="str">
        <f>IF([2]数据总览!CE86="","",[2]数据总览!CE86)</f>
        <v/>
      </c>
      <c r="CF86" s="227" t="str">
        <f>IF([2]数据总览!CF86="","",[2]数据总览!CF86)</f>
        <v/>
      </c>
      <c r="CG86" s="227" t="str">
        <f>IF([2]数据总览!CG86="","",[2]数据总览!CG86)</f>
        <v/>
      </c>
      <c r="CH86" s="227" t="str">
        <f>IF([2]数据总览!CH86="","",[2]数据总览!CH86)</f>
        <v/>
      </c>
      <c r="CI86" s="227" t="str">
        <f>IF([2]数据总览!CI86="","",[2]数据总览!CI86)</f>
        <v/>
      </c>
      <c r="CJ86" s="227" t="str">
        <f>IF([2]数据总览!CJ86="","",[2]数据总览!CJ86)</f>
        <v/>
      </c>
      <c r="CK86" s="227" t="str">
        <f>IF([2]数据总览!CK86="","",[2]数据总览!CK86)</f>
        <v/>
      </c>
      <c r="CL86" s="227" t="str">
        <f>IF([2]数据总览!CL86="","",[2]数据总览!CL86)</f>
        <v/>
      </c>
      <c r="CM86" s="227" t="str">
        <f>IF([2]数据总览!CM86="","",[2]数据总览!CM86)</f>
        <v/>
      </c>
      <c r="CN86" s="227" t="str">
        <f>IF([2]数据总览!CN86="","",[2]数据总览!CN86)</f>
        <v/>
      </c>
      <c r="CO86" s="227" t="str">
        <f>IF([2]数据总览!CO86="","",[2]数据总览!CO86)</f>
        <v/>
      </c>
      <c r="CP86" s="227" t="str">
        <f>IF([2]数据总览!CP86="","",[2]数据总览!CP86)</f>
        <v/>
      </c>
      <c r="CQ86" s="227" t="str">
        <f>IF([2]数据总览!CQ86="","",[2]数据总览!CQ86)</f>
        <v/>
      </c>
      <c r="CR86" s="227" t="str">
        <f>IF([2]数据总览!CR86="","",[2]数据总览!CR86)</f>
        <v/>
      </c>
      <c r="CS86" s="227" t="str">
        <f>IF([2]数据总览!CS86="","",[2]数据总览!CS86)</f>
        <v/>
      </c>
      <c r="CT86" s="227" t="str">
        <f>IF([2]数据总览!CT86="","",[2]数据总览!CT86)</f>
        <v/>
      </c>
      <c r="CU86" s="227" t="str">
        <f>IF([2]数据总览!CU86="","",[2]数据总览!CU86)</f>
        <v/>
      </c>
      <c r="CV86" s="227" t="str">
        <f>IF([2]数据总览!CV86="","",[2]数据总览!CV86)</f>
        <v/>
      </c>
      <c r="CW86" s="227" t="str">
        <f>IF([2]数据总览!CW86="","",[2]数据总览!CW86)</f>
        <v/>
      </c>
      <c r="CX86" s="227" t="str">
        <f>IF([2]数据总览!CX86="","",[2]数据总览!CX86)</f>
        <v/>
      </c>
      <c r="CY86" s="227" t="str">
        <f>IF([2]数据总览!CY86="","",[2]数据总览!CY86)</f>
        <v/>
      </c>
      <c r="CZ86" s="227" t="str">
        <f>IF([2]数据总览!CZ86="","",[2]数据总览!CZ86)</f>
        <v/>
      </c>
      <c r="DA86" s="227" t="str">
        <f>IF([2]数据总览!DA86="","",[2]数据总览!DA86)</f>
        <v/>
      </c>
      <c r="DB86" s="227" t="str">
        <f>IF([2]数据总览!DB86="","",[2]数据总览!DB86)</f>
        <v/>
      </c>
      <c r="DC86" s="227" t="str">
        <f>IF([2]数据总览!DC86="","",[2]数据总览!DC86)</f>
        <v/>
      </c>
      <c r="DD86" s="227" t="str">
        <f>IF([2]数据总览!DD86="","",[2]数据总览!DD86)</f>
        <v/>
      </c>
      <c r="DE86" s="227" t="str">
        <f>IF([2]数据总览!DE86="","",[2]数据总览!DE86)</f>
        <v/>
      </c>
      <c r="DF86" s="227" t="str">
        <f>IF([2]数据总览!DF86="","",[2]数据总览!DF86)</f>
        <v/>
      </c>
      <c r="DG86" s="227" t="str">
        <f>IF([2]数据总览!DG86="","",[2]数据总览!DG86)</f>
        <v/>
      </c>
      <c r="DH86" s="227" t="str">
        <f>IF([2]数据总览!DH86="","",[2]数据总览!DH86)</f>
        <v/>
      </c>
      <c r="DI86" s="227" t="str">
        <f>IF([2]数据总览!DI86="","",[2]数据总览!DI86)</f>
        <v/>
      </c>
      <c r="DJ86" s="227" t="str">
        <f>IF([2]数据总览!DJ86="","",[2]数据总览!DJ86)</f>
        <v/>
      </c>
      <c r="DK86" s="227" t="str">
        <f>IF([2]数据总览!DK86="","",[2]数据总览!DK86)</f>
        <v/>
      </c>
      <c r="DL86" s="227" t="str">
        <f>IF([2]数据总览!DL86="","",[2]数据总览!DL86)</f>
        <v/>
      </c>
      <c r="DM86" s="227" t="str">
        <f>IF([2]数据总览!DM86="","",[2]数据总览!DM86)</f>
        <v/>
      </c>
      <c r="DN86" s="227" t="str">
        <f>IF([2]数据总览!DN86="","",[2]数据总览!DN86)</f>
        <v/>
      </c>
      <c r="DO86" s="227" t="str">
        <f>IF([2]数据总览!DO86="","",[2]数据总览!DO86)</f>
        <v/>
      </c>
      <c r="DP86" s="227" t="str">
        <f>IF([2]数据总览!DP86="","",[2]数据总览!DP86)</f>
        <v/>
      </c>
      <c r="DQ86" s="227" t="str">
        <f>IF([2]数据总览!DQ86="","",[2]数据总览!DQ86)</f>
        <v/>
      </c>
      <c r="DR86" s="227" t="str">
        <f>IF([2]数据总览!DR86="","",[2]数据总览!DR86)</f>
        <v/>
      </c>
      <c r="DS86" s="227" t="str">
        <f>IF([2]数据总览!DS86="","",[2]数据总览!DS86)</f>
        <v/>
      </c>
      <c r="DT86" s="227" t="str">
        <f>IF([2]数据总览!DT86="","",[2]数据总览!DT86)</f>
        <v/>
      </c>
      <c r="DU86" s="227" t="str">
        <f>IF([2]数据总览!DU86="","",[2]数据总览!DU86)</f>
        <v/>
      </c>
      <c r="DV86" s="227" t="str">
        <f>IF([2]数据总览!DV86="","",[2]数据总览!DV86)</f>
        <v/>
      </c>
      <c r="DW86" s="227" t="str">
        <f>IF([2]数据总览!DW86="","",[2]数据总览!DW86)</f>
        <v/>
      </c>
      <c r="DX86" s="227" t="str">
        <f>IF([2]数据总览!DX86="","",[2]数据总览!DX86)</f>
        <v/>
      </c>
      <c r="DY86" s="227" t="str">
        <f>IF([2]数据总览!DY86="","",[2]数据总览!DY86)</f>
        <v/>
      </c>
      <c r="DZ86" s="227" t="str">
        <f>IF([2]数据总览!DZ86="","",[2]数据总览!DZ86)</f>
        <v/>
      </c>
      <c r="EA86" s="227" t="str">
        <f>IF([2]数据总览!EA86="","",[2]数据总览!EA86)</f>
        <v/>
      </c>
      <c r="EB86" s="227" t="str">
        <f>IF([2]数据总览!EB86="","",[2]数据总览!EB86)</f>
        <v/>
      </c>
      <c r="EC86" s="227" t="str">
        <f>IF([2]数据总览!EC86="","",[2]数据总览!EC86)</f>
        <v/>
      </c>
      <c r="ED86" s="227" t="str">
        <f>IF([2]数据总览!ED86="","",[2]数据总览!ED86)</f>
        <v/>
      </c>
      <c r="EE86" s="227" t="str">
        <f>IF([2]数据总览!EE86="","",[2]数据总览!EE86)</f>
        <v/>
      </c>
      <c r="EF86" s="227" t="str">
        <f>IF([2]数据总览!EF86="","",[2]数据总览!EF86)</f>
        <v/>
      </c>
      <c r="EG86" s="227" t="str">
        <f>IF([2]数据总览!EG86="","",[2]数据总览!EG86)</f>
        <v/>
      </c>
      <c r="EH86" s="227" t="str">
        <f>IF([2]数据总览!EH86="","",[2]数据总览!EH86)</f>
        <v/>
      </c>
      <c r="EI86" s="227" t="str">
        <f>IF([2]数据总览!EI86="","",[2]数据总览!EI86)</f>
        <v/>
      </c>
      <c r="EJ86" s="227" t="str">
        <f>IF([2]数据总览!EJ86="","",[2]数据总览!EJ86)</f>
        <v/>
      </c>
      <c r="EK86" s="227" t="str">
        <f>IF([2]数据总览!EK86="","",[2]数据总览!EK86)</f>
        <v/>
      </c>
      <c r="EL86" s="227" t="str">
        <f>IF([2]数据总览!EL86="","",[2]数据总览!EL86)</f>
        <v/>
      </c>
      <c r="EM86" s="227" t="str">
        <f>IF([2]数据总览!EM86="","",[2]数据总览!EM86)</f>
        <v/>
      </c>
      <c r="EN86" s="227" t="str">
        <f>IF([2]数据总览!EN86="","",[2]数据总览!EN86)</f>
        <v/>
      </c>
      <c r="EO86" s="227" t="str">
        <f>IF([2]数据总览!EO86="","",[2]数据总览!EO86)</f>
        <v/>
      </c>
      <c r="EP86" s="227" t="str">
        <f>IF([2]数据总览!EP86="","",[2]数据总览!EP86)</f>
        <v/>
      </c>
      <c r="EQ86" s="227" t="str">
        <f>IF([2]数据总览!EQ86="","",[2]数据总览!EQ86)</f>
        <v/>
      </c>
      <c r="ER86" s="227" t="str">
        <f>IF([2]数据总览!ER86="","",[2]数据总览!ER86)</f>
        <v/>
      </c>
      <c r="ES86" s="227" t="str">
        <f>IF([2]数据总览!ES86="","",[2]数据总览!ES86)</f>
        <v/>
      </c>
      <c r="ET86" s="227" t="str">
        <f>IF([2]数据总览!ET86="","",[2]数据总览!ET86)</f>
        <v/>
      </c>
      <c r="EU86" s="227" t="str">
        <f>IF([2]数据总览!EU86="","",[2]数据总览!EU86)</f>
        <v/>
      </c>
      <c r="EV86" s="227" t="str">
        <f>IF([2]数据总览!EV86="","",[2]数据总览!EV86)</f>
        <v/>
      </c>
      <c r="EW86" s="227" t="str">
        <f>IF([2]数据总览!EW86="","",[2]数据总览!EW86)</f>
        <v/>
      </c>
      <c r="EX86" s="227" t="str">
        <f>IF([2]数据总览!EX86="","",[2]数据总览!EX86)</f>
        <v/>
      </c>
      <c r="EY86" s="227" t="str">
        <f>IF([2]数据总览!EY86="","",[2]数据总览!EY86)</f>
        <v/>
      </c>
      <c r="EZ86" s="227" t="str">
        <f>IF([2]数据总览!EZ86="","",[2]数据总览!EZ86)</f>
        <v/>
      </c>
      <c r="FA86" s="227" t="str">
        <f>IF([2]数据总览!FA86="","",[2]数据总览!FA86)</f>
        <v/>
      </c>
    </row>
    <row r="87" spans="1:157" ht="11.25">
      <c r="A87" s="227" t="str">
        <f>IF([2]数据总览!A87="","",[2]数据总览!A87)</f>
        <v/>
      </c>
      <c r="B87" s="227" t="str">
        <f>IF([2]数据总览!B87="","",[2]数据总览!B87)</f>
        <v>当前满星</v>
      </c>
      <c r="C87" s="227" t="str">
        <f>IF([2]数据总览!C87="","",[2]数据总览!C87)</f>
        <v>8星</v>
      </c>
      <c r="D87" s="227">
        <f>IF([2]数据总览!D87="","",[2]数据总览!D87)</f>
        <v>82.799999999999983</v>
      </c>
      <c r="E87" s="227">
        <f>IF([2]数据总览!E87="","",[2]数据总览!E87)</f>
        <v>117.60000000000002</v>
      </c>
      <c r="F87" s="227">
        <f>IF([2]数据总览!F87="","",[2]数据总览!F87)</f>
        <v>152.4</v>
      </c>
      <c r="G87" s="227">
        <f>IF([2]数据总览!G87="","",[2]数据总览!G87)</f>
        <v>192.20000000000005</v>
      </c>
      <c r="H87" s="227">
        <f>IF([2]数据总览!H87="","",[2]数据总览!H87)</f>
        <v>232</v>
      </c>
      <c r="I87" s="227">
        <f>IF([2]数据总览!I87="","",[2]数据总览!I87)</f>
        <v>252</v>
      </c>
      <c r="J87" s="227"/>
      <c r="K87" s="227" t="str">
        <f>IF([2]数据总览!K87="","",[2]数据总览!K87)</f>
        <v/>
      </c>
      <c r="L87" s="227" t="str">
        <f>IF([2]数据总览!L87="","",[2]数据总览!L87)</f>
        <v/>
      </c>
      <c r="M87" s="227" t="str">
        <f>IF([2]数据总览!M87="","",[2]数据总览!M87)</f>
        <v/>
      </c>
      <c r="N87" s="227" t="str">
        <f>IF([2]数据总览!N87="","",[2]数据总览!N87)</f>
        <v/>
      </c>
      <c r="O87" s="227" t="str">
        <f>IF([2]数据总览!O87="","",[2]数据总览!O87)</f>
        <v/>
      </c>
      <c r="P87" s="227" t="str">
        <f>IF([2]数据总览!P87="","",[2]数据总览!P87)</f>
        <v>15星</v>
      </c>
      <c r="Q87" s="227" t="str">
        <f>IF([2]数据总览!Q87="","",[2]数据总览!Q87)</f>
        <v/>
      </c>
      <c r="R87" s="227">
        <f>IF([2]数据总览!R87="","",[2]数据总览!R87)</f>
        <v>1.8043851352644331</v>
      </c>
      <c r="S87" s="227">
        <f>IF([2]数据总览!S87="","",[2]数据总览!S87)</f>
        <v>1.7296452295229305</v>
      </c>
      <c r="T87" s="227">
        <f>IF([2]数据总览!T87="","",[2]数据总览!T87)</f>
        <v>1.6802815430605444</v>
      </c>
      <c r="U87" s="227">
        <f>IF([2]数据总览!U87="","",[2]数据总览!U87)</f>
        <v>1.6476665782239899</v>
      </c>
      <c r="V87" s="227" t="str">
        <f>IF([2]数据总览!V87="","",[2]数据总览!V87)</f>
        <v/>
      </c>
      <c r="W87" s="227" t="str">
        <f>IF([2]数据总览!W87="","",[2]数据总览!W87)</f>
        <v/>
      </c>
      <c r="X87" s="227" t="str">
        <f>IF([2]数据总览!X87="","",[2]数据总览!X87)</f>
        <v/>
      </c>
      <c r="Y87" s="227" t="str">
        <f>IF([2]数据总览!Y87="","",[2]数据总览!Y87)</f>
        <v/>
      </c>
      <c r="Z87" s="227" t="str">
        <f>IF([2]数据总览!Z87="","",[2]数据总览!Z87)</f>
        <v/>
      </c>
      <c r="AA87" s="227">
        <f>IF([2]数据总览!AA87="","",[2]数据总览!AA87)</f>
        <v>82</v>
      </c>
      <c r="AB87" s="227">
        <f>IF([2]数据总览!AB87="","",[2]数据总览!AB87)</f>
        <v>0</v>
      </c>
      <c r="AC87" s="227">
        <f>IF([2]数据总览!AC87="","",[2]数据总览!AC87)</f>
        <v>0.16367682745427192</v>
      </c>
      <c r="AD87" s="227">
        <f>IF([2]数据总览!AD87="","",[2]数据总览!AD87)</f>
        <v>6.2843049193910649E-2</v>
      </c>
      <c r="AE87" s="227">
        <f>IF([2]数据总览!AE87="","",[2]数据总览!AE87)</f>
        <v>2.1086048561094139E-2</v>
      </c>
      <c r="AF87" s="227">
        <f>IF([2]数据总览!AF87="","",[2]数据总览!AF87)</f>
        <v>2.68190513652178E-2</v>
      </c>
      <c r="AG87" s="227">
        <f>IF([2]数据总览!AG87="","",[2]数据总览!AG87)</f>
        <v>1.5018924022833268E-2</v>
      </c>
      <c r="AH87" s="227">
        <f>IF([2]数据总览!AH87="","",[2]数据总览!AH87)</f>
        <v>9.2769525285957874E-2</v>
      </c>
      <c r="AI87" s="227">
        <f>IF([2]数据总览!AI87="","",[2]数据总览!AI87)</f>
        <v>9.2769525285957874E-2</v>
      </c>
      <c r="AJ87" s="227" t="str">
        <f>IF([2]数据总览!AJ87="","",[2]数据总览!AJ87)</f>
        <v/>
      </c>
      <c r="AK87" s="227" t="str">
        <f>IF([2]数据总览!AK87="","",[2]数据总览!AK87)</f>
        <v/>
      </c>
      <c r="AL87" s="227" t="str">
        <f>IF([2]数据总览!AL87="","",[2]数据总览!AL87)</f>
        <v/>
      </c>
      <c r="AM87" s="227">
        <f>IF([2]数据总览!AM87="","",[2]数据总览!AM87)</f>
        <v>0</v>
      </c>
      <c r="AN87" s="227">
        <f>IF([2]数据总览!AN87="","",[2]数据总览!AN87)</f>
        <v>0.5</v>
      </c>
      <c r="AO87" s="227">
        <f>IF([2]数据总览!AO87="","",[2]数据总览!AO87)</f>
        <v>0.5</v>
      </c>
      <c r="AP87" s="227">
        <f>IF([2]数据总览!AP87="","",[2]数据总览!AP87)</f>
        <v>0.5</v>
      </c>
      <c r="AQ87" s="227">
        <f>IF([2]数据总览!AQ87="","",[2]数据总览!AQ87)</f>
        <v>0</v>
      </c>
      <c r="AR87" s="227">
        <f>IF([2]数据总览!AR87="","",[2]数据总览!AR87)</f>
        <v>0.5</v>
      </c>
      <c r="AS87" s="227">
        <f>IF([2]数据总览!AS87="","",[2]数据总览!AS87)</f>
        <v>0.5</v>
      </c>
      <c r="AT87" s="227">
        <f>IF([2]数据总览!AT87="","",[2]数据总览!AT87)</f>
        <v>0.5</v>
      </c>
      <c r="AU87" s="227" t="str">
        <f>IF([2]数据总览!AU87="","",[2]数据总览!AU87)</f>
        <v/>
      </c>
      <c r="AV87" s="227">
        <f>IF([2]数据总览!AV87="","",[2]数据总览!AV87)</f>
        <v>0.60667225546381132</v>
      </c>
      <c r="AW87" s="227">
        <f>IF([2]数据总览!AW87="","",[2]数据总览!AW87)</f>
        <v>0.29423441185312771</v>
      </c>
      <c r="AX87" s="227">
        <f>IF([2]数据总览!AX87="","",[2]数据总览!AX87)</f>
        <v>0.22622239561399596</v>
      </c>
      <c r="AY87" s="227">
        <f>IF([2]数据总览!AY87="","",[2]数据总览!AY87)</f>
        <v>0.24184382938354451</v>
      </c>
      <c r="AZ87" s="227">
        <f>IF([2]数据总览!AZ87="","",[2]数据总览!AZ87)</f>
        <v>0.61196106351745794</v>
      </c>
      <c r="BA87" s="227">
        <f>IF([2]数据总览!BA87="","",[2]数据总览!BA87)</f>
        <v>0.29772418734037587</v>
      </c>
      <c r="BB87" s="227">
        <f>IF([2]数据总览!BB87="","",[2]数据总览!BB87)</f>
        <v>0.21246150550465129</v>
      </c>
      <c r="BC87" s="227">
        <f>IF([2]数据总览!BC87="","",[2]数据总览!BC87)</f>
        <v>0.24541780263857335</v>
      </c>
      <c r="BD87" s="227" t="str">
        <f>IF([2]数据总览!BD87="","",[2]数据总览!BD87)</f>
        <v/>
      </c>
      <c r="BE87" s="227">
        <f>IF([2]数据总览!BE87="","",[2]数据总览!BE87)</f>
        <v>2.1527328020715917</v>
      </c>
      <c r="BF87" s="227">
        <f>IF([2]数据总览!BF87="","",[2]数据总览!BF87)</f>
        <v>0.98061911942297608</v>
      </c>
      <c r="BG87" s="227">
        <f>IF([2]数据总览!BG87="","",[2]数据总览!BG87)</f>
        <v>0.98419767761366339</v>
      </c>
      <c r="BH87" s="227">
        <f>IF([2]数据总览!BH87="","",[2]数据总览!BH87)</f>
        <v>0.98349334601838545</v>
      </c>
      <c r="BI87" s="227">
        <f>IF([2]数据总览!BI87="","",[2]数据总览!BI87)</f>
        <v>0.96879356788917126</v>
      </c>
      <c r="BJ87" s="227">
        <f>IF([2]数据总览!BJ87="","",[2]数据总览!BJ87)</f>
        <v>0.98046088305079204</v>
      </c>
      <c r="BK87" s="227">
        <f>IF([2]数据总览!BK87="","",[2]数据总览!BK87)</f>
        <v>0.98495117651454545</v>
      </c>
      <c r="BL87" s="227">
        <f>IF([2]数据总览!BL87="","",[2]数据总览!BL87)</f>
        <v>0.9833118846471175</v>
      </c>
      <c r="BM87" s="227" t="str">
        <f>IF([2]数据总览!BM87="","",[2]数据总览!BM87)</f>
        <v/>
      </c>
      <c r="BN87" s="227">
        <f>IF([2]数据总览!BN87="","",[2]数据总览!BN87)</f>
        <v>240</v>
      </c>
      <c r="BO87" s="227">
        <f>IF([2]数据总览!BO87="","",[2]数据总览!BO87)</f>
        <v>200.71756141097475</v>
      </c>
      <c r="BP87" s="227">
        <f>IF([2]数据总览!BP87="","",[2]数据总览!BP87)</f>
        <v>224.91766819346142</v>
      </c>
      <c r="BQ87" s="227">
        <f>IF([2]数据总览!BQ87="","",[2]数据总览!BQ87)</f>
        <v>234.93934834533738</v>
      </c>
      <c r="BR87" s="227" t="str">
        <f>IF([2]数据总览!BR87="","",[2]数据总览!BR87)</f>
        <v/>
      </c>
      <c r="BS87" s="227">
        <f>IF([2]数据总览!BS87="","",[2]数据总览!BS87)</f>
        <v>2.6160260067857672</v>
      </c>
      <c r="BT87" s="227">
        <f>IF([2]数据总览!BT87="","",[2]数据总览!BT87)</f>
        <v>1.3312214893363612</v>
      </c>
      <c r="BU87" s="227">
        <f>IF([2]数据总览!BU87="","",[2]数据总览!BU87)</f>
        <v>0.73585200715792753</v>
      </c>
      <c r="BV87" s="227">
        <f>IF([2]数据总览!BV87="","",[2]数据总览!BV87)</f>
        <v>1.0335367482471445</v>
      </c>
      <c r="BW87" s="227" t="str">
        <f>IF([2]数据总览!BW87="","",[2]数据总览!BW87)</f>
        <v/>
      </c>
      <c r="BX87" s="227" t="str">
        <f>IF([2]数据总览!BX87="","",[2]数据总览!BX87)</f>
        <v/>
      </c>
      <c r="BY87" s="227" t="str">
        <f>IF([2]数据总览!BY87="","",[2]数据总览!BY87)</f>
        <v/>
      </c>
      <c r="BZ87" s="227" t="str">
        <f>IF([2]数据总览!BZ87="","",[2]数据总览!BZ87)</f>
        <v/>
      </c>
      <c r="CA87" s="227" t="str">
        <f>IF([2]数据总览!CA87="","",[2]数据总览!CA87)</f>
        <v/>
      </c>
      <c r="CB87" s="227" t="str">
        <f>IF([2]数据总览!CB87="","",[2]数据总览!CB87)</f>
        <v/>
      </c>
      <c r="CC87" s="227" t="str">
        <f>IF([2]数据总览!CC87="","",[2]数据总览!CC87)</f>
        <v/>
      </c>
      <c r="CD87" s="227" t="str">
        <f>IF([2]数据总览!CD87="","",[2]数据总览!CD87)</f>
        <v/>
      </c>
      <c r="CE87" s="227" t="str">
        <f>IF([2]数据总览!CE87="","",[2]数据总览!CE87)</f>
        <v/>
      </c>
      <c r="CF87" s="227" t="str">
        <f>IF([2]数据总览!CF87="","",[2]数据总览!CF87)</f>
        <v/>
      </c>
      <c r="CG87" s="227" t="str">
        <f>IF([2]数据总览!CG87="","",[2]数据总览!CG87)</f>
        <v/>
      </c>
      <c r="CH87" s="227" t="str">
        <f>IF([2]数据总览!CH87="","",[2]数据总览!CH87)</f>
        <v/>
      </c>
      <c r="CI87" s="227" t="str">
        <f>IF([2]数据总览!CI87="","",[2]数据总览!CI87)</f>
        <v/>
      </c>
      <c r="CJ87" s="227" t="str">
        <f>IF([2]数据总览!CJ87="","",[2]数据总览!CJ87)</f>
        <v/>
      </c>
      <c r="CK87" s="227" t="str">
        <f>IF([2]数据总览!CK87="","",[2]数据总览!CK87)</f>
        <v/>
      </c>
      <c r="CL87" s="227" t="str">
        <f>IF([2]数据总览!CL87="","",[2]数据总览!CL87)</f>
        <v/>
      </c>
      <c r="CM87" s="227" t="str">
        <f>IF([2]数据总览!CM87="","",[2]数据总览!CM87)</f>
        <v/>
      </c>
      <c r="CN87" s="227" t="str">
        <f>IF([2]数据总览!CN87="","",[2]数据总览!CN87)</f>
        <v/>
      </c>
      <c r="CO87" s="227" t="str">
        <f>IF([2]数据总览!CO87="","",[2]数据总览!CO87)</f>
        <v/>
      </c>
      <c r="CP87" s="227" t="str">
        <f>IF([2]数据总览!CP87="","",[2]数据总览!CP87)</f>
        <v/>
      </c>
      <c r="CQ87" s="227" t="str">
        <f>IF([2]数据总览!CQ87="","",[2]数据总览!CQ87)</f>
        <v/>
      </c>
      <c r="CR87" s="227" t="str">
        <f>IF([2]数据总览!CR87="","",[2]数据总览!CR87)</f>
        <v/>
      </c>
      <c r="CS87" s="227" t="str">
        <f>IF([2]数据总览!CS87="","",[2]数据总览!CS87)</f>
        <v/>
      </c>
      <c r="CT87" s="227" t="str">
        <f>IF([2]数据总览!CT87="","",[2]数据总览!CT87)</f>
        <v/>
      </c>
      <c r="CU87" s="227" t="str">
        <f>IF([2]数据总览!CU87="","",[2]数据总览!CU87)</f>
        <v/>
      </c>
      <c r="CV87" s="227" t="str">
        <f>IF([2]数据总览!CV87="","",[2]数据总览!CV87)</f>
        <v/>
      </c>
      <c r="CW87" s="227" t="str">
        <f>IF([2]数据总览!CW87="","",[2]数据总览!CW87)</f>
        <v/>
      </c>
      <c r="CX87" s="227" t="str">
        <f>IF([2]数据总览!CX87="","",[2]数据总览!CX87)</f>
        <v/>
      </c>
      <c r="CY87" s="227" t="str">
        <f>IF([2]数据总览!CY87="","",[2]数据总览!CY87)</f>
        <v/>
      </c>
      <c r="CZ87" s="227" t="str">
        <f>IF([2]数据总览!CZ87="","",[2]数据总览!CZ87)</f>
        <v/>
      </c>
      <c r="DA87" s="227" t="str">
        <f>IF([2]数据总览!DA87="","",[2]数据总览!DA87)</f>
        <v/>
      </c>
      <c r="DB87" s="227" t="str">
        <f>IF([2]数据总览!DB87="","",[2]数据总览!DB87)</f>
        <v/>
      </c>
      <c r="DC87" s="227" t="str">
        <f>IF([2]数据总览!DC87="","",[2]数据总览!DC87)</f>
        <v/>
      </c>
      <c r="DD87" s="227" t="str">
        <f>IF([2]数据总览!DD87="","",[2]数据总览!DD87)</f>
        <v/>
      </c>
      <c r="DE87" s="227" t="str">
        <f>IF([2]数据总览!DE87="","",[2]数据总览!DE87)</f>
        <v/>
      </c>
      <c r="DF87" s="227" t="str">
        <f>IF([2]数据总览!DF87="","",[2]数据总览!DF87)</f>
        <v/>
      </c>
      <c r="DG87" s="227" t="str">
        <f>IF([2]数据总览!DG87="","",[2]数据总览!DG87)</f>
        <v/>
      </c>
      <c r="DH87" s="227" t="str">
        <f>IF([2]数据总览!DH87="","",[2]数据总览!DH87)</f>
        <v/>
      </c>
      <c r="DI87" s="227" t="str">
        <f>IF([2]数据总览!DI87="","",[2]数据总览!DI87)</f>
        <v/>
      </c>
      <c r="DJ87" s="227" t="str">
        <f>IF([2]数据总览!DJ87="","",[2]数据总览!DJ87)</f>
        <v/>
      </c>
      <c r="DK87" s="227" t="str">
        <f>IF([2]数据总览!DK87="","",[2]数据总览!DK87)</f>
        <v/>
      </c>
      <c r="DL87" s="227" t="str">
        <f>IF([2]数据总览!DL87="","",[2]数据总览!DL87)</f>
        <v/>
      </c>
      <c r="DM87" s="227" t="str">
        <f>IF([2]数据总览!DM87="","",[2]数据总览!DM87)</f>
        <v/>
      </c>
      <c r="DN87" s="227" t="str">
        <f>IF([2]数据总览!DN87="","",[2]数据总览!DN87)</f>
        <v/>
      </c>
      <c r="DO87" s="227" t="str">
        <f>IF([2]数据总览!DO87="","",[2]数据总览!DO87)</f>
        <v/>
      </c>
      <c r="DP87" s="227" t="str">
        <f>IF([2]数据总览!DP87="","",[2]数据总览!DP87)</f>
        <v/>
      </c>
      <c r="DQ87" s="227" t="str">
        <f>IF([2]数据总览!DQ87="","",[2]数据总览!DQ87)</f>
        <v/>
      </c>
      <c r="DR87" s="227" t="str">
        <f>IF([2]数据总览!DR87="","",[2]数据总览!DR87)</f>
        <v/>
      </c>
      <c r="DS87" s="227" t="str">
        <f>IF([2]数据总览!DS87="","",[2]数据总览!DS87)</f>
        <v/>
      </c>
      <c r="DT87" s="227" t="str">
        <f>IF([2]数据总览!DT87="","",[2]数据总览!DT87)</f>
        <v/>
      </c>
      <c r="DU87" s="227" t="str">
        <f>IF([2]数据总览!DU87="","",[2]数据总览!DU87)</f>
        <v/>
      </c>
      <c r="DV87" s="227" t="str">
        <f>IF([2]数据总览!DV87="","",[2]数据总览!DV87)</f>
        <v/>
      </c>
      <c r="DW87" s="227" t="str">
        <f>IF([2]数据总览!DW87="","",[2]数据总览!DW87)</f>
        <v/>
      </c>
      <c r="DX87" s="227" t="str">
        <f>IF([2]数据总览!DX87="","",[2]数据总览!DX87)</f>
        <v/>
      </c>
      <c r="DY87" s="227" t="str">
        <f>IF([2]数据总览!DY87="","",[2]数据总览!DY87)</f>
        <v/>
      </c>
      <c r="DZ87" s="227" t="str">
        <f>IF([2]数据总览!DZ87="","",[2]数据总览!DZ87)</f>
        <v/>
      </c>
      <c r="EA87" s="227" t="str">
        <f>IF([2]数据总览!EA87="","",[2]数据总览!EA87)</f>
        <v/>
      </c>
      <c r="EB87" s="227" t="str">
        <f>IF([2]数据总览!EB87="","",[2]数据总览!EB87)</f>
        <v/>
      </c>
      <c r="EC87" s="227" t="str">
        <f>IF([2]数据总览!EC87="","",[2]数据总览!EC87)</f>
        <v/>
      </c>
      <c r="ED87" s="227" t="str">
        <f>IF([2]数据总览!ED87="","",[2]数据总览!ED87)</f>
        <v/>
      </c>
      <c r="EE87" s="227" t="str">
        <f>IF([2]数据总览!EE87="","",[2]数据总览!EE87)</f>
        <v/>
      </c>
      <c r="EF87" s="227" t="str">
        <f>IF([2]数据总览!EF87="","",[2]数据总览!EF87)</f>
        <v/>
      </c>
      <c r="EG87" s="227" t="str">
        <f>IF([2]数据总览!EG87="","",[2]数据总览!EG87)</f>
        <v/>
      </c>
      <c r="EH87" s="227" t="str">
        <f>IF([2]数据总览!EH87="","",[2]数据总览!EH87)</f>
        <v/>
      </c>
      <c r="EI87" s="227" t="str">
        <f>IF([2]数据总览!EI87="","",[2]数据总览!EI87)</f>
        <v/>
      </c>
      <c r="EJ87" s="227" t="str">
        <f>IF([2]数据总览!EJ87="","",[2]数据总览!EJ87)</f>
        <v/>
      </c>
      <c r="EK87" s="227" t="str">
        <f>IF([2]数据总览!EK87="","",[2]数据总览!EK87)</f>
        <v/>
      </c>
      <c r="EL87" s="227" t="str">
        <f>IF([2]数据总览!EL87="","",[2]数据总览!EL87)</f>
        <v/>
      </c>
      <c r="EM87" s="227" t="str">
        <f>IF([2]数据总览!EM87="","",[2]数据总览!EM87)</f>
        <v/>
      </c>
      <c r="EN87" s="227" t="str">
        <f>IF([2]数据总览!EN87="","",[2]数据总览!EN87)</f>
        <v/>
      </c>
      <c r="EO87" s="227" t="str">
        <f>IF([2]数据总览!EO87="","",[2]数据总览!EO87)</f>
        <v/>
      </c>
      <c r="EP87" s="227" t="str">
        <f>IF([2]数据总览!EP87="","",[2]数据总览!EP87)</f>
        <v/>
      </c>
      <c r="EQ87" s="227" t="str">
        <f>IF([2]数据总览!EQ87="","",[2]数据总览!EQ87)</f>
        <v/>
      </c>
      <c r="ER87" s="227" t="str">
        <f>IF([2]数据总览!ER87="","",[2]数据总览!ER87)</f>
        <v/>
      </c>
      <c r="ES87" s="227" t="str">
        <f>IF([2]数据总览!ES87="","",[2]数据总览!ES87)</f>
        <v/>
      </c>
      <c r="ET87" s="227" t="str">
        <f>IF([2]数据总览!ET87="","",[2]数据总览!ET87)</f>
        <v/>
      </c>
      <c r="EU87" s="227" t="str">
        <f>IF([2]数据总览!EU87="","",[2]数据总览!EU87)</f>
        <v/>
      </c>
      <c r="EV87" s="227" t="str">
        <f>IF([2]数据总览!EV87="","",[2]数据总览!EV87)</f>
        <v/>
      </c>
      <c r="EW87" s="227" t="str">
        <f>IF([2]数据总览!EW87="","",[2]数据总览!EW87)</f>
        <v/>
      </c>
      <c r="EX87" s="227" t="str">
        <f>IF([2]数据总览!EX87="","",[2]数据总览!EX87)</f>
        <v/>
      </c>
      <c r="EY87" s="227" t="str">
        <f>IF([2]数据总览!EY87="","",[2]数据总览!EY87)</f>
        <v/>
      </c>
      <c r="EZ87" s="227" t="str">
        <f>IF([2]数据总览!EZ87="","",[2]数据总览!EZ87)</f>
        <v/>
      </c>
      <c r="FA87" s="227" t="str">
        <f>IF([2]数据总览!FA87="","",[2]数据总览!FA87)</f>
        <v/>
      </c>
    </row>
    <row r="88" spans="1:157" ht="11.25">
      <c r="A88" s="227" t="str">
        <f>IF([2]数据总览!A88="","",[2]数据总览!A88)</f>
        <v/>
      </c>
      <c r="B88" s="227" t="str">
        <f>IF([2]数据总览!B88="","",[2]数据总览!B88)</f>
        <v/>
      </c>
      <c r="C88" s="227" t="str">
        <f>IF([2]数据总览!C88="","",[2]数据总览!C88)</f>
        <v>9星</v>
      </c>
      <c r="D88" s="227">
        <f>IF([2]数据总览!D88="","",[2]数据总览!D88)</f>
        <v>86.899999999999977</v>
      </c>
      <c r="E88" s="227">
        <f>IF([2]数据总览!E88="","",[2]数据总览!E88)</f>
        <v>124.80000000000003</v>
      </c>
      <c r="F88" s="227">
        <f>IF([2]数据总览!F88="","",[2]数据总览!F88)</f>
        <v>162.70000000000002</v>
      </c>
      <c r="G88" s="227">
        <f>IF([2]数据总览!G88="","",[2]数据总览!G88)</f>
        <v>205.60000000000005</v>
      </c>
      <c r="H88" s="227">
        <f>IF([2]数据总览!H88="","",[2]数据总览!H88)</f>
        <v>248.5</v>
      </c>
      <c r="I88" s="227">
        <f>IF([2]数据总览!I88="","",[2]数据总览!I88)</f>
        <v>268.5</v>
      </c>
      <c r="J88" s="227"/>
      <c r="K88" s="227" t="str">
        <f>IF([2]数据总览!K88="","",[2]数据总览!K88)</f>
        <v/>
      </c>
      <c r="L88" s="227" t="str">
        <f>IF([2]数据总览!L88="","",[2]数据总览!L88)</f>
        <v/>
      </c>
      <c r="M88" s="227" t="str">
        <f>IF([2]数据总览!M88="","",[2]数据总览!M88)</f>
        <v/>
      </c>
      <c r="N88" s="227" t="str">
        <f>IF([2]数据总览!N88="","",[2]数据总览!N88)</f>
        <v/>
      </c>
      <c r="O88" s="227" t="str">
        <f>IF([2]数据总览!O88="","",[2]数据总览!O88)</f>
        <v/>
      </c>
      <c r="P88" s="227" t="str">
        <f>IF([2]数据总览!P88="","",[2]数据总览!P88)</f>
        <v>16星</v>
      </c>
      <c r="Q88" s="227" t="str">
        <f>IF([2]数据总览!Q88="","",[2]数据总览!Q88)</f>
        <v/>
      </c>
      <c r="R88" s="227">
        <f>IF([2]数据总览!R88="","",[2]数据总览!R88)</f>
        <v>1.8969157060729034</v>
      </c>
      <c r="S88" s="227">
        <f>IF([2]数据总览!S88="","",[2]数据总览!S88)</f>
        <v>1.8119831313777133</v>
      </c>
      <c r="T88" s="227">
        <f>IF([2]数据总览!T88="","",[2]数据总览!T88)</f>
        <v>1.7567963277552399</v>
      </c>
      <c r="U88" s="227">
        <f>IF([2]数据总览!U88="","",[2]数据总览!U88)</f>
        <v>1.7201769635164881</v>
      </c>
      <c r="V88" s="227" t="str">
        <f>IF([2]数据总览!V88="","",[2]数据总览!V88)</f>
        <v/>
      </c>
      <c r="W88" s="227" t="str">
        <f>IF([2]数据总览!W88="","",[2]数据总览!W88)</f>
        <v/>
      </c>
      <c r="X88" s="227" t="str">
        <f>IF([2]数据总览!X88="","",[2]数据总览!X88)</f>
        <v/>
      </c>
      <c r="Y88" s="227" t="str">
        <f>IF([2]数据总览!Y88="","",[2]数据总览!Y88)</f>
        <v/>
      </c>
      <c r="Z88" s="227" t="str">
        <f>IF([2]数据总览!Z88="","",[2]数据总览!Z88)</f>
        <v/>
      </c>
      <c r="AA88" s="227">
        <f>IF([2]数据总览!AA88="","",[2]数据总览!AA88)</f>
        <v>83</v>
      </c>
      <c r="AB88" s="227">
        <f>IF([2]数据总览!AB88="","",[2]数据总览!AB88)</f>
        <v>0</v>
      </c>
      <c r="AC88" s="227">
        <f>IF([2]数据总览!AC88="","",[2]数据总览!AC88)</f>
        <v>0.16251960563778539</v>
      </c>
      <c r="AD88" s="227">
        <f>IF([2]数据总览!AD88="","",[2]数据总览!AD88)</f>
        <v>5.5350534497846528E-2</v>
      </c>
      <c r="AE88" s="227">
        <f>IF([2]数据总览!AE88="","",[2]数据总览!AE88)</f>
        <v>2.1086048561094139E-2</v>
      </c>
      <c r="AF88" s="227">
        <f>IF([2]数据总览!AF88="","",[2]数据总览!AF88)</f>
        <v>2.40846763652178E-2</v>
      </c>
      <c r="AG88" s="227">
        <f>IF([2]数据总览!AG88="","",[2]数据总览!AG88)</f>
        <v>1.5018924022833268E-2</v>
      </c>
      <c r="AH88" s="227">
        <f>IF([2]数据总览!AH88="","",[2]数据总览!AH88)</f>
        <v>8.5745292758397762E-2</v>
      </c>
      <c r="AI88" s="227">
        <f>IF([2]数据总览!AI88="","",[2]数据总览!AI88)</f>
        <v>8.5745292758397762E-2</v>
      </c>
      <c r="AJ88" s="227" t="str">
        <f>IF([2]数据总览!AJ88="","",[2]数据总览!AJ88)</f>
        <v/>
      </c>
      <c r="AK88" s="227" t="str">
        <f>IF([2]数据总览!AK88="","",[2]数据总览!AK88)</f>
        <v/>
      </c>
      <c r="AL88" s="227" t="str">
        <f>IF([2]数据总览!AL88="","",[2]数据总览!AL88)</f>
        <v/>
      </c>
      <c r="AM88" s="227">
        <f>IF([2]数据总览!AM88="","",[2]数据总览!AM88)</f>
        <v>0</v>
      </c>
      <c r="AN88" s="227">
        <f>IF([2]数据总览!AN88="","",[2]数据总览!AN88)</f>
        <v>0.5</v>
      </c>
      <c r="AO88" s="227">
        <f>IF([2]数据总览!AO88="","",[2]数据总览!AO88)</f>
        <v>0.5</v>
      </c>
      <c r="AP88" s="227">
        <f>IF([2]数据总览!AP88="","",[2]数据总览!AP88)</f>
        <v>0.5</v>
      </c>
      <c r="AQ88" s="227">
        <f>IF([2]数据总览!AQ88="","",[2]数据总览!AQ88)</f>
        <v>0</v>
      </c>
      <c r="AR88" s="227">
        <f>IF([2]数据总览!AR88="","",[2]数据总览!AR88)</f>
        <v>0.5</v>
      </c>
      <c r="AS88" s="227">
        <f>IF([2]数据总览!AS88="","",[2]数据总览!AS88)</f>
        <v>0.5</v>
      </c>
      <c r="AT88" s="227">
        <f>IF([2]数据总览!AT88="","",[2]数据总览!AT88)</f>
        <v>0.5</v>
      </c>
      <c r="AU88" s="227" t="str">
        <f>IF([2]数据总览!AU88="","",[2]数据总览!AU88)</f>
        <v/>
      </c>
      <c r="AV88" s="227">
        <f>IF([2]数据总览!AV88="","",[2]数据总览!AV88)</f>
        <v>0.60667225546381132</v>
      </c>
      <c r="AW88" s="227">
        <f>IF([2]数据总览!AW88="","",[2]数据总览!AW88)</f>
        <v>0.29301601234643737</v>
      </c>
      <c r="AX88" s="227">
        <f>IF([2]数据总览!AX88="","",[2]数据总览!AX88)</f>
        <v>0.2239732346819891</v>
      </c>
      <c r="AY88" s="227">
        <f>IF([2]数据总览!AY88="","",[2]数据总览!AY88)</f>
        <v>0.24079031469982476</v>
      </c>
      <c r="AZ88" s="227">
        <f>IF([2]数据总览!AZ88="","",[2]数据总览!AZ88)</f>
        <v>0.61196106351745794</v>
      </c>
      <c r="BA88" s="227">
        <f>IF([2]数据总览!BA88="","",[2]数据总览!BA88)</f>
        <v>0.2965192492910142</v>
      </c>
      <c r="BB88" s="227">
        <f>IF([2]数据总览!BB88="","",[2]数据总览!BB88)</f>
        <v>0.21014095317505913</v>
      </c>
      <c r="BC88" s="227">
        <f>IF([2]数据总览!BC88="","",[2]数据总览!BC88)</f>
        <v>0.24437432385036353</v>
      </c>
      <c r="BD88" s="227" t="str">
        <f>IF([2]数据总览!BD88="","",[2]数据总览!BD88)</f>
        <v/>
      </c>
      <c r="BE88" s="227">
        <f>IF([2]数据总览!BE88="","",[2]数据总览!BE88)</f>
        <v>2.1757874581130237</v>
      </c>
      <c r="BF88" s="227">
        <f>IF([2]数据总览!BF88="","",[2]数据总览!BF88)</f>
        <v>0.98710516905069134</v>
      </c>
      <c r="BG88" s="227">
        <f>IF([2]数据总览!BG88="","",[2]数据总览!BG88)</f>
        <v>0.98951600741347545</v>
      </c>
      <c r="BH88" s="227">
        <f>IF([2]数据总览!BH88="","",[2]数据总览!BH88)</f>
        <v>0.98901842084028946</v>
      </c>
      <c r="BI88" s="227">
        <f>IF([2]数据总览!BI88="","",[2]数据总览!BI88)</f>
        <v>0.97919571192611421</v>
      </c>
      <c r="BJ88" s="227">
        <f>IF([2]数据总览!BJ88="","",[2]数据总览!BJ88)</f>
        <v>0.98699929431277966</v>
      </c>
      <c r="BK88" s="227">
        <f>IF([2]数据总览!BK88="","",[2]数据总览!BK88)</f>
        <v>0.99002077875675165</v>
      </c>
      <c r="BL88" s="227">
        <f>IF([2]数据总览!BL88="","",[2]数据总览!BL88)</f>
        <v>0.98889713966715376</v>
      </c>
      <c r="BM88" s="227" t="str">
        <f>IF([2]数据总览!BM88="","",[2]数据总览!BM88)</f>
        <v/>
      </c>
      <c r="BN88" s="227">
        <f>IF([2]数据总览!BN88="","",[2]数据总览!BN88)</f>
        <v>240</v>
      </c>
      <c r="BO88" s="227">
        <f>IF([2]数据总览!BO88="","",[2]数据总览!BO88)</f>
        <v>200.99529464693151</v>
      </c>
      <c r="BP88" s="227">
        <f>IF([2]数据总览!BP88="","",[2]数据总览!BP88)</f>
        <v>226.71587172051682</v>
      </c>
      <c r="BQ88" s="227">
        <f>IF([2]数据总览!BQ88="","",[2]数据总览!BQ88)</f>
        <v>234.93934834533738</v>
      </c>
      <c r="BR88" s="227" t="str">
        <f>IF([2]数据总览!BR88="","",[2]数据总览!BR88)</f>
        <v/>
      </c>
      <c r="BS88" s="227">
        <f>IF([2]数据总览!BS88="","",[2]数据总览!BS88)</f>
        <v>2.6060513400642003</v>
      </c>
      <c r="BT88" s="227">
        <f>IF([2]数据总览!BT88="","",[2]数据总览!BT88)</f>
        <v>1.3243524775795099</v>
      </c>
      <c r="BU88" s="227">
        <f>IF([2]数据总览!BU88="","",[2]数据总览!BU88)</f>
        <v>0.72530908927387105</v>
      </c>
      <c r="BV88" s="227">
        <f>IF([2]数据总览!BV88="","",[2]数据总览!BV88)</f>
        <v>1.0248307834266905</v>
      </c>
      <c r="BW88" s="227" t="str">
        <f>IF([2]数据总览!BW88="","",[2]数据总览!BW88)</f>
        <v/>
      </c>
      <c r="BX88" s="227" t="str">
        <f>IF([2]数据总览!BX88="","",[2]数据总览!BX88)</f>
        <v/>
      </c>
      <c r="BY88" s="227" t="str">
        <f>IF([2]数据总览!BY88="","",[2]数据总览!BY88)</f>
        <v/>
      </c>
      <c r="BZ88" s="227" t="str">
        <f>IF([2]数据总览!BZ88="","",[2]数据总览!BZ88)</f>
        <v/>
      </c>
      <c r="CA88" s="227" t="str">
        <f>IF([2]数据总览!CA88="","",[2]数据总览!CA88)</f>
        <v/>
      </c>
      <c r="CB88" s="227" t="str">
        <f>IF([2]数据总览!CB88="","",[2]数据总览!CB88)</f>
        <v/>
      </c>
      <c r="CC88" s="227" t="str">
        <f>IF([2]数据总览!CC88="","",[2]数据总览!CC88)</f>
        <v/>
      </c>
      <c r="CD88" s="227" t="str">
        <f>IF([2]数据总览!CD88="","",[2]数据总览!CD88)</f>
        <v/>
      </c>
      <c r="CE88" s="227" t="str">
        <f>IF([2]数据总览!CE88="","",[2]数据总览!CE88)</f>
        <v/>
      </c>
      <c r="CF88" s="227" t="str">
        <f>IF([2]数据总览!CF88="","",[2]数据总览!CF88)</f>
        <v/>
      </c>
      <c r="CG88" s="227" t="str">
        <f>IF([2]数据总览!CG88="","",[2]数据总览!CG88)</f>
        <v/>
      </c>
      <c r="CH88" s="227" t="str">
        <f>IF([2]数据总览!CH88="","",[2]数据总览!CH88)</f>
        <v/>
      </c>
      <c r="CI88" s="227" t="str">
        <f>IF([2]数据总览!CI88="","",[2]数据总览!CI88)</f>
        <v/>
      </c>
      <c r="CJ88" s="227" t="str">
        <f>IF([2]数据总览!CJ88="","",[2]数据总览!CJ88)</f>
        <v/>
      </c>
      <c r="CK88" s="227" t="str">
        <f>IF([2]数据总览!CK88="","",[2]数据总览!CK88)</f>
        <v/>
      </c>
      <c r="CL88" s="227" t="str">
        <f>IF([2]数据总览!CL88="","",[2]数据总览!CL88)</f>
        <v/>
      </c>
      <c r="CM88" s="227" t="str">
        <f>IF([2]数据总览!CM88="","",[2]数据总览!CM88)</f>
        <v/>
      </c>
      <c r="CN88" s="227" t="str">
        <f>IF([2]数据总览!CN88="","",[2]数据总览!CN88)</f>
        <v/>
      </c>
      <c r="CO88" s="227" t="str">
        <f>IF([2]数据总览!CO88="","",[2]数据总览!CO88)</f>
        <v/>
      </c>
      <c r="CP88" s="227" t="str">
        <f>IF([2]数据总览!CP88="","",[2]数据总览!CP88)</f>
        <v/>
      </c>
      <c r="CQ88" s="227" t="str">
        <f>IF([2]数据总览!CQ88="","",[2]数据总览!CQ88)</f>
        <v/>
      </c>
      <c r="CR88" s="227" t="str">
        <f>IF([2]数据总览!CR88="","",[2]数据总览!CR88)</f>
        <v/>
      </c>
      <c r="CS88" s="227" t="str">
        <f>IF([2]数据总览!CS88="","",[2]数据总览!CS88)</f>
        <v/>
      </c>
      <c r="CT88" s="227" t="str">
        <f>IF([2]数据总览!CT88="","",[2]数据总览!CT88)</f>
        <v/>
      </c>
      <c r="CU88" s="227" t="str">
        <f>IF([2]数据总览!CU88="","",[2]数据总览!CU88)</f>
        <v/>
      </c>
      <c r="CV88" s="227" t="str">
        <f>IF([2]数据总览!CV88="","",[2]数据总览!CV88)</f>
        <v/>
      </c>
      <c r="CW88" s="227" t="str">
        <f>IF([2]数据总览!CW88="","",[2]数据总览!CW88)</f>
        <v/>
      </c>
      <c r="CX88" s="227" t="str">
        <f>IF([2]数据总览!CX88="","",[2]数据总览!CX88)</f>
        <v/>
      </c>
      <c r="CY88" s="227" t="str">
        <f>IF([2]数据总览!CY88="","",[2]数据总览!CY88)</f>
        <v/>
      </c>
      <c r="CZ88" s="227" t="str">
        <f>IF([2]数据总览!CZ88="","",[2]数据总览!CZ88)</f>
        <v/>
      </c>
      <c r="DA88" s="227" t="str">
        <f>IF([2]数据总览!DA88="","",[2]数据总览!DA88)</f>
        <v/>
      </c>
      <c r="DB88" s="227" t="str">
        <f>IF([2]数据总览!DB88="","",[2]数据总览!DB88)</f>
        <v/>
      </c>
      <c r="DC88" s="227" t="str">
        <f>IF([2]数据总览!DC88="","",[2]数据总览!DC88)</f>
        <v/>
      </c>
      <c r="DD88" s="227" t="str">
        <f>IF([2]数据总览!DD88="","",[2]数据总览!DD88)</f>
        <v/>
      </c>
      <c r="DE88" s="227" t="str">
        <f>IF([2]数据总览!DE88="","",[2]数据总览!DE88)</f>
        <v/>
      </c>
      <c r="DF88" s="227" t="str">
        <f>IF([2]数据总览!DF88="","",[2]数据总览!DF88)</f>
        <v/>
      </c>
      <c r="DG88" s="227" t="str">
        <f>IF([2]数据总览!DG88="","",[2]数据总览!DG88)</f>
        <v/>
      </c>
      <c r="DH88" s="227" t="str">
        <f>IF([2]数据总览!DH88="","",[2]数据总览!DH88)</f>
        <v/>
      </c>
      <c r="DI88" s="227" t="str">
        <f>IF([2]数据总览!DI88="","",[2]数据总览!DI88)</f>
        <v/>
      </c>
      <c r="DJ88" s="227" t="str">
        <f>IF([2]数据总览!DJ88="","",[2]数据总览!DJ88)</f>
        <v/>
      </c>
      <c r="DK88" s="227" t="str">
        <f>IF([2]数据总览!DK88="","",[2]数据总览!DK88)</f>
        <v/>
      </c>
      <c r="DL88" s="227" t="str">
        <f>IF([2]数据总览!DL88="","",[2]数据总览!DL88)</f>
        <v/>
      </c>
      <c r="DM88" s="227" t="str">
        <f>IF([2]数据总览!DM88="","",[2]数据总览!DM88)</f>
        <v/>
      </c>
      <c r="DN88" s="227" t="str">
        <f>IF([2]数据总览!DN88="","",[2]数据总览!DN88)</f>
        <v/>
      </c>
      <c r="DO88" s="227" t="str">
        <f>IF([2]数据总览!DO88="","",[2]数据总览!DO88)</f>
        <v/>
      </c>
      <c r="DP88" s="227" t="str">
        <f>IF([2]数据总览!DP88="","",[2]数据总览!DP88)</f>
        <v/>
      </c>
      <c r="DQ88" s="227" t="str">
        <f>IF([2]数据总览!DQ88="","",[2]数据总览!DQ88)</f>
        <v/>
      </c>
      <c r="DR88" s="227" t="str">
        <f>IF([2]数据总览!DR88="","",[2]数据总览!DR88)</f>
        <v/>
      </c>
      <c r="DS88" s="227" t="str">
        <f>IF([2]数据总览!DS88="","",[2]数据总览!DS88)</f>
        <v/>
      </c>
      <c r="DT88" s="227" t="str">
        <f>IF([2]数据总览!DT88="","",[2]数据总览!DT88)</f>
        <v/>
      </c>
      <c r="DU88" s="227" t="str">
        <f>IF([2]数据总览!DU88="","",[2]数据总览!DU88)</f>
        <v/>
      </c>
      <c r="DV88" s="227" t="str">
        <f>IF([2]数据总览!DV88="","",[2]数据总览!DV88)</f>
        <v/>
      </c>
      <c r="DW88" s="227" t="str">
        <f>IF([2]数据总览!DW88="","",[2]数据总览!DW88)</f>
        <v/>
      </c>
      <c r="DX88" s="227" t="str">
        <f>IF([2]数据总览!DX88="","",[2]数据总览!DX88)</f>
        <v/>
      </c>
      <c r="DY88" s="227" t="str">
        <f>IF([2]数据总览!DY88="","",[2]数据总览!DY88)</f>
        <v/>
      </c>
      <c r="DZ88" s="227" t="str">
        <f>IF([2]数据总览!DZ88="","",[2]数据总览!DZ88)</f>
        <v/>
      </c>
      <c r="EA88" s="227" t="str">
        <f>IF([2]数据总览!EA88="","",[2]数据总览!EA88)</f>
        <v/>
      </c>
      <c r="EB88" s="227" t="str">
        <f>IF([2]数据总览!EB88="","",[2]数据总览!EB88)</f>
        <v/>
      </c>
      <c r="EC88" s="227" t="str">
        <f>IF([2]数据总览!EC88="","",[2]数据总览!EC88)</f>
        <v/>
      </c>
      <c r="ED88" s="227" t="str">
        <f>IF([2]数据总览!ED88="","",[2]数据总览!ED88)</f>
        <v/>
      </c>
      <c r="EE88" s="227" t="str">
        <f>IF([2]数据总览!EE88="","",[2]数据总览!EE88)</f>
        <v/>
      </c>
      <c r="EF88" s="227" t="str">
        <f>IF([2]数据总览!EF88="","",[2]数据总览!EF88)</f>
        <v/>
      </c>
      <c r="EG88" s="227" t="str">
        <f>IF([2]数据总览!EG88="","",[2]数据总览!EG88)</f>
        <v/>
      </c>
      <c r="EH88" s="227" t="str">
        <f>IF([2]数据总览!EH88="","",[2]数据总览!EH88)</f>
        <v/>
      </c>
      <c r="EI88" s="227" t="str">
        <f>IF([2]数据总览!EI88="","",[2]数据总览!EI88)</f>
        <v/>
      </c>
      <c r="EJ88" s="227" t="str">
        <f>IF([2]数据总览!EJ88="","",[2]数据总览!EJ88)</f>
        <v/>
      </c>
      <c r="EK88" s="227" t="str">
        <f>IF([2]数据总览!EK88="","",[2]数据总览!EK88)</f>
        <v/>
      </c>
      <c r="EL88" s="227" t="str">
        <f>IF([2]数据总览!EL88="","",[2]数据总览!EL88)</f>
        <v/>
      </c>
      <c r="EM88" s="227" t="str">
        <f>IF([2]数据总览!EM88="","",[2]数据总览!EM88)</f>
        <v/>
      </c>
      <c r="EN88" s="227" t="str">
        <f>IF([2]数据总览!EN88="","",[2]数据总览!EN88)</f>
        <v/>
      </c>
      <c r="EO88" s="227" t="str">
        <f>IF([2]数据总览!EO88="","",[2]数据总览!EO88)</f>
        <v/>
      </c>
      <c r="EP88" s="227" t="str">
        <f>IF([2]数据总览!EP88="","",[2]数据总览!EP88)</f>
        <v/>
      </c>
      <c r="EQ88" s="227" t="str">
        <f>IF([2]数据总览!EQ88="","",[2]数据总览!EQ88)</f>
        <v/>
      </c>
      <c r="ER88" s="227" t="str">
        <f>IF([2]数据总览!ER88="","",[2]数据总览!ER88)</f>
        <v/>
      </c>
      <c r="ES88" s="227" t="str">
        <f>IF([2]数据总览!ES88="","",[2]数据总览!ES88)</f>
        <v/>
      </c>
      <c r="ET88" s="227" t="str">
        <f>IF([2]数据总览!ET88="","",[2]数据总览!ET88)</f>
        <v/>
      </c>
      <c r="EU88" s="227" t="str">
        <f>IF([2]数据总览!EU88="","",[2]数据总览!EU88)</f>
        <v/>
      </c>
      <c r="EV88" s="227" t="str">
        <f>IF([2]数据总览!EV88="","",[2]数据总览!EV88)</f>
        <v/>
      </c>
      <c r="EW88" s="227" t="str">
        <f>IF([2]数据总览!EW88="","",[2]数据总览!EW88)</f>
        <v/>
      </c>
      <c r="EX88" s="227" t="str">
        <f>IF([2]数据总览!EX88="","",[2]数据总览!EX88)</f>
        <v/>
      </c>
      <c r="EY88" s="227" t="str">
        <f>IF([2]数据总览!EY88="","",[2]数据总览!EY88)</f>
        <v/>
      </c>
      <c r="EZ88" s="227" t="str">
        <f>IF([2]数据总览!EZ88="","",[2]数据总览!EZ88)</f>
        <v/>
      </c>
      <c r="FA88" s="227" t="str">
        <f>IF([2]数据总览!FA88="","",[2]数据总览!FA88)</f>
        <v/>
      </c>
    </row>
    <row r="89" spans="1:157" ht="11.25">
      <c r="A89" s="227" t="str">
        <f>IF([2]数据总览!A89="","",[2]数据总览!A89)</f>
        <v/>
      </c>
      <c r="B89" s="227" t="str">
        <f>IF([2]数据总览!B89="","",[2]数据总览!B89)</f>
        <v/>
      </c>
      <c r="C89" s="227" t="str">
        <f>IF([2]数据总览!C89="","",[2]数据总览!C89)</f>
        <v>10星</v>
      </c>
      <c r="D89" s="227">
        <f>IF([2]数据总览!D89="","",[2]数据总览!D89)</f>
        <v>90.999999999999972</v>
      </c>
      <c r="E89" s="227">
        <f>IF([2]数据总览!E89="","",[2]数据总览!E89)</f>
        <v>132.00000000000003</v>
      </c>
      <c r="F89" s="227">
        <f>IF([2]数据总览!F89="","",[2]数据总览!F89)</f>
        <v>173.00000000000003</v>
      </c>
      <c r="G89" s="227">
        <f>IF([2]数据总览!G89="","",[2]数据总览!G89)</f>
        <v>219.00000000000006</v>
      </c>
      <c r="H89" s="227">
        <f>IF([2]数据总览!H89="","",[2]数据总览!H89)</f>
        <v>265</v>
      </c>
      <c r="I89" s="227">
        <f>IF([2]数据总览!I89="","",[2]数据总览!I89)</f>
        <v>285</v>
      </c>
      <c r="J89" s="227"/>
      <c r="K89" s="227" t="str">
        <f>IF([2]数据总览!K89="","",[2]数据总览!K89)</f>
        <v/>
      </c>
      <c r="L89" s="227" t="str">
        <f>IF([2]数据总览!L89="","",[2]数据总览!L89)</f>
        <v/>
      </c>
      <c r="M89" s="227" t="str">
        <f>IF([2]数据总览!M89="","",[2]数据总览!M89)</f>
        <v/>
      </c>
      <c r="N89" s="227" t="str">
        <f>IF([2]数据总览!N89="","",[2]数据总览!N89)</f>
        <v/>
      </c>
      <c r="O89" s="227" t="str">
        <f>IF([2]数据总览!O89="","",[2]数据总览!O89)</f>
        <v/>
      </c>
      <c r="P89" s="227" t="str">
        <f>IF([2]数据总览!P89="","",[2]数据总览!P89)</f>
        <v/>
      </c>
      <c r="Q89" s="227" t="str">
        <f>IF([2]数据总览!Q89="","",[2]数据总览!Q89)</f>
        <v/>
      </c>
      <c r="R89" s="227" t="str">
        <f>IF([2]数据总览!R89="","",[2]数据总览!R89)</f>
        <v/>
      </c>
      <c r="S89" s="227" t="str">
        <f>IF([2]数据总览!S89="","",[2]数据总览!S89)</f>
        <v/>
      </c>
      <c r="T89" s="227" t="str">
        <f>IF([2]数据总览!T89="","",[2]数据总览!T89)</f>
        <v/>
      </c>
      <c r="U89" s="227" t="str">
        <f>IF([2]数据总览!U89="","",[2]数据总览!U89)</f>
        <v/>
      </c>
      <c r="V89" s="227" t="str">
        <f>IF([2]数据总览!V89="","",[2]数据总览!V89)</f>
        <v/>
      </c>
      <c r="W89" s="227" t="str">
        <f>IF([2]数据总览!W89="","",[2]数据总览!W89)</f>
        <v/>
      </c>
      <c r="X89" s="227" t="str">
        <f>IF([2]数据总览!X89="","",[2]数据总览!X89)</f>
        <v/>
      </c>
      <c r="Y89" s="227" t="str">
        <f>IF([2]数据总览!Y89="","",[2]数据总览!Y89)</f>
        <v/>
      </c>
      <c r="Z89" s="227" t="str">
        <f>IF([2]数据总览!Z89="","",[2]数据总览!Z89)</f>
        <v/>
      </c>
      <c r="AA89" s="227">
        <f>IF([2]数据总览!AA89="","",[2]数据总览!AA89)</f>
        <v>84</v>
      </c>
      <c r="AB89" s="227">
        <f>IF([2]数据总览!AB89="","",[2]数据总览!AB89)</f>
        <v>0</v>
      </c>
      <c r="AC89" s="227">
        <f>IF([2]数据总览!AC89="","",[2]数据总览!AC89)</f>
        <v>0.16138830558998815</v>
      </c>
      <c r="AD89" s="227">
        <f>IF([2]数据总览!AD89="","",[2]数据总览!AD89)</f>
        <v>4.7997880076108959E-2</v>
      </c>
      <c r="AE89" s="227">
        <f>IF([2]数据总览!AE89="","",[2]数据总览!AE89)</f>
        <v>2.1086048561094139E-2</v>
      </c>
      <c r="AF89" s="227">
        <f>IF([2]数据总览!AF89="","",[2]数据总览!AF89)</f>
        <v>2.1350301365217803E-2</v>
      </c>
      <c r="AG89" s="227">
        <f>IF([2]数据总览!AG89="","",[2]数据总览!AG89)</f>
        <v>1.5018924022833268E-2</v>
      </c>
      <c r="AH89" s="227">
        <f>IF([2]数据总览!AH89="","",[2]数据总览!AH89)</f>
        <v>7.8852179238018794E-2</v>
      </c>
      <c r="AI89" s="227">
        <f>IF([2]数据总览!AI89="","",[2]数据总览!AI89)</f>
        <v>7.8852179238018794E-2</v>
      </c>
      <c r="AJ89" s="227" t="str">
        <f>IF([2]数据总览!AJ89="","",[2]数据总览!AJ89)</f>
        <v/>
      </c>
      <c r="AK89" s="227" t="str">
        <f>IF([2]数据总览!AK89="","",[2]数据总览!AK89)</f>
        <v/>
      </c>
      <c r="AL89" s="227" t="str">
        <f>IF([2]数据总览!AL89="","",[2]数据总览!AL89)</f>
        <v/>
      </c>
      <c r="AM89" s="227">
        <f>IF([2]数据总览!AM89="","",[2]数据总览!AM89)</f>
        <v>0</v>
      </c>
      <c r="AN89" s="227">
        <f>IF([2]数据总览!AN89="","",[2]数据总览!AN89)</f>
        <v>0.5</v>
      </c>
      <c r="AO89" s="227">
        <f>IF([2]数据总览!AO89="","",[2]数据总览!AO89)</f>
        <v>0.5</v>
      </c>
      <c r="AP89" s="227">
        <f>IF([2]数据总览!AP89="","",[2]数据总览!AP89)</f>
        <v>0.5</v>
      </c>
      <c r="AQ89" s="227">
        <f>IF([2]数据总览!AQ89="","",[2]数据总览!AQ89)</f>
        <v>0</v>
      </c>
      <c r="AR89" s="227">
        <f>IF([2]数据总览!AR89="","",[2]数据总览!AR89)</f>
        <v>0.5</v>
      </c>
      <c r="AS89" s="227">
        <f>IF([2]数据总览!AS89="","",[2]数据总览!AS89)</f>
        <v>0.5</v>
      </c>
      <c r="AT89" s="227">
        <f>IF([2]数据总览!AT89="","",[2]数据总览!AT89)</f>
        <v>0.5</v>
      </c>
      <c r="AU89" s="227" t="str">
        <f>IF([2]数据总览!AU89="","",[2]数据总览!AU89)</f>
        <v/>
      </c>
      <c r="AV89" s="227">
        <f>IF([2]数据总览!AV89="","",[2]数据总览!AV89)</f>
        <v>0.60667225546381132</v>
      </c>
      <c r="AW89" s="227">
        <f>IF([2]数据总览!AW89="","",[2]数据总览!AW89)</f>
        <v>0.29182024705580828</v>
      </c>
      <c r="AX89" s="227">
        <f>IF([2]数据总览!AX89="","",[2]数据总览!AX89)</f>
        <v>0.22177678315253427</v>
      </c>
      <c r="AY89" s="227">
        <f>IF([2]数据总览!AY89="","",[2]数据总览!AY89)</f>
        <v>0.23975582293041317</v>
      </c>
      <c r="AZ89" s="227">
        <f>IF([2]数据总览!AZ89="","",[2]数据总览!AZ89)</f>
        <v>0.61196106351745794</v>
      </c>
      <c r="BA89" s="227">
        <f>IF([2]数据总览!BA89="","",[2]数据总览!BA89)</f>
        <v>0.29533675002995757</v>
      </c>
      <c r="BB89" s="227">
        <f>IF([2]数据总览!BB89="","",[2]数据总览!BB89)</f>
        <v>0.20787527559828617</v>
      </c>
      <c r="BC89" s="227">
        <f>IF([2]数据总览!BC89="","",[2]数据总览!BC89)</f>
        <v>0.24334969168090484</v>
      </c>
      <c r="BD89" s="227" t="str">
        <f>IF([2]数据总览!BD89="","",[2]数据总览!BD89)</f>
        <v/>
      </c>
      <c r="BE89" s="227">
        <f>IF([2]数据总览!BE89="","",[2]数据总览!BE89)</f>
        <v>2.1988421141544556</v>
      </c>
      <c r="BF89" s="227">
        <f>IF([2]数据总览!BF89="","",[2]数据总览!BF89)</f>
        <v>0.99356474984158105</v>
      </c>
      <c r="BG89" s="227">
        <f>IF([2]数据总览!BG89="","",[2]数据总览!BG89)</f>
        <v>0.99478218163478938</v>
      </c>
      <c r="BH89" s="227">
        <f>IF([2]数据总览!BH89="","",[2]数据总览!BH89)</f>
        <v>0.99451975864255571</v>
      </c>
      <c r="BI89" s="227">
        <f>IF([2]数据总览!BI89="","",[2]数据总览!BI89)</f>
        <v>0.98959785596305705</v>
      </c>
      <c r="BJ89" s="227">
        <f>IF([2]数据总览!BJ89="","",[2]数据总览!BJ89)</f>
        <v>0.99351163082075289</v>
      </c>
      <c r="BK89" s="227">
        <f>IF([2]数据总览!BK89="","",[2]数据总览!BK89)</f>
        <v>0.99503572204766932</v>
      </c>
      <c r="BL89" s="227">
        <f>IF([2]数据总览!BL89="","",[2]数据总览!BL89)</f>
        <v>0.99445897638416214</v>
      </c>
      <c r="BM89" s="227" t="str">
        <f>IF([2]数据总览!BM89="","",[2]数据总览!BM89)</f>
        <v/>
      </c>
      <c r="BN89" s="227">
        <f>IF([2]数据总览!BN89="","",[2]数据总览!BN89)</f>
        <v>240</v>
      </c>
      <c r="BO89" s="227">
        <f>IF([2]数据总览!BO89="","",[2]数据总览!BO89)</f>
        <v>201.26680665840283</v>
      </c>
      <c r="BP89" s="227">
        <f>IF([2]数据总览!BP89="","",[2]数据总览!BP89)</f>
        <v>228.48050878173385</v>
      </c>
      <c r="BQ89" s="227">
        <f>IF([2]数据总览!BQ89="","",[2]数据总览!BQ89)</f>
        <v>234.93934834533738</v>
      </c>
      <c r="BR89" s="227" t="str">
        <f>IF([2]数据总览!BR89="","",[2]数据总览!BR89)</f>
        <v/>
      </c>
      <c r="BS89" s="227">
        <f>IF([2]数据总览!BS89="","",[2]数据总览!BS89)</f>
        <v>2.5962444160579423</v>
      </c>
      <c r="BT89" s="227">
        <f>IF([2]数据总览!BT89="","",[2]数据总览!BT89)</f>
        <v>1.3175953540421199</v>
      </c>
      <c r="BU89" s="227">
        <f>IF([2]数据总览!BU89="","",[2]数据总览!BU89)</f>
        <v>0.71493376209280879</v>
      </c>
      <c r="BV89" s="227">
        <f>IF([2]数据总览!BV89="","",[2]数据总览!BV89)</f>
        <v>1.0162645580674643</v>
      </c>
      <c r="BW89" s="227" t="str">
        <f>IF([2]数据总览!BW89="","",[2]数据总览!BW89)</f>
        <v/>
      </c>
      <c r="BX89" s="227" t="str">
        <f>IF([2]数据总览!BX89="","",[2]数据总览!BX89)</f>
        <v/>
      </c>
      <c r="BY89" s="227" t="str">
        <f>IF([2]数据总览!BY89="","",[2]数据总览!BY89)</f>
        <v/>
      </c>
      <c r="BZ89" s="227" t="str">
        <f>IF([2]数据总览!BZ89="","",[2]数据总览!BZ89)</f>
        <v/>
      </c>
      <c r="CA89" s="227" t="str">
        <f>IF([2]数据总览!CA89="","",[2]数据总览!CA89)</f>
        <v/>
      </c>
      <c r="CB89" s="227" t="str">
        <f>IF([2]数据总览!CB89="","",[2]数据总览!CB89)</f>
        <v/>
      </c>
      <c r="CC89" s="227" t="str">
        <f>IF([2]数据总览!CC89="","",[2]数据总览!CC89)</f>
        <v/>
      </c>
      <c r="CD89" s="227" t="str">
        <f>IF([2]数据总览!CD89="","",[2]数据总览!CD89)</f>
        <v/>
      </c>
      <c r="CE89" s="227" t="str">
        <f>IF([2]数据总览!CE89="","",[2]数据总览!CE89)</f>
        <v/>
      </c>
      <c r="CF89" s="227" t="str">
        <f>IF([2]数据总览!CF89="","",[2]数据总览!CF89)</f>
        <v/>
      </c>
      <c r="CG89" s="227" t="str">
        <f>IF([2]数据总览!CG89="","",[2]数据总览!CG89)</f>
        <v/>
      </c>
      <c r="CH89" s="227" t="str">
        <f>IF([2]数据总览!CH89="","",[2]数据总览!CH89)</f>
        <v/>
      </c>
      <c r="CI89" s="227" t="str">
        <f>IF([2]数据总览!CI89="","",[2]数据总览!CI89)</f>
        <v/>
      </c>
      <c r="CJ89" s="227" t="str">
        <f>IF([2]数据总览!CJ89="","",[2]数据总览!CJ89)</f>
        <v/>
      </c>
      <c r="CK89" s="227" t="str">
        <f>IF([2]数据总览!CK89="","",[2]数据总览!CK89)</f>
        <v/>
      </c>
      <c r="CL89" s="227" t="str">
        <f>IF([2]数据总览!CL89="","",[2]数据总览!CL89)</f>
        <v/>
      </c>
      <c r="CM89" s="227" t="str">
        <f>IF([2]数据总览!CM89="","",[2]数据总览!CM89)</f>
        <v/>
      </c>
      <c r="CN89" s="227" t="str">
        <f>IF([2]数据总览!CN89="","",[2]数据总览!CN89)</f>
        <v/>
      </c>
      <c r="CO89" s="227" t="str">
        <f>IF([2]数据总览!CO89="","",[2]数据总览!CO89)</f>
        <v/>
      </c>
      <c r="CP89" s="227" t="str">
        <f>IF([2]数据总览!CP89="","",[2]数据总览!CP89)</f>
        <v/>
      </c>
      <c r="CQ89" s="227" t="str">
        <f>IF([2]数据总览!CQ89="","",[2]数据总览!CQ89)</f>
        <v/>
      </c>
      <c r="CR89" s="227" t="str">
        <f>IF([2]数据总览!CR89="","",[2]数据总览!CR89)</f>
        <v/>
      </c>
      <c r="CS89" s="227" t="str">
        <f>IF([2]数据总览!CS89="","",[2]数据总览!CS89)</f>
        <v/>
      </c>
      <c r="CT89" s="227" t="str">
        <f>IF([2]数据总览!CT89="","",[2]数据总览!CT89)</f>
        <v/>
      </c>
      <c r="CU89" s="227" t="str">
        <f>IF([2]数据总览!CU89="","",[2]数据总览!CU89)</f>
        <v/>
      </c>
      <c r="CV89" s="227" t="str">
        <f>IF([2]数据总览!CV89="","",[2]数据总览!CV89)</f>
        <v/>
      </c>
      <c r="CW89" s="227" t="str">
        <f>IF([2]数据总览!CW89="","",[2]数据总览!CW89)</f>
        <v/>
      </c>
      <c r="CX89" s="227" t="str">
        <f>IF([2]数据总览!CX89="","",[2]数据总览!CX89)</f>
        <v/>
      </c>
      <c r="CY89" s="227" t="str">
        <f>IF([2]数据总览!CY89="","",[2]数据总览!CY89)</f>
        <v/>
      </c>
      <c r="CZ89" s="227" t="str">
        <f>IF([2]数据总览!CZ89="","",[2]数据总览!CZ89)</f>
        <v/>
      </c>
      <c r="DA89" s="227" t="str">
        <f>IF([2]数据总览!DA89="","",[2]数据总览!DA89)</f>
        <v/>
      </c>
      <c r="DB89" s="227" t="str">
        <f>IF([2]数据总览!DB89="","",[2]数据总览!DB89)</f>
        <v/>
      </c>
      <c r="DC89" s="227" t="str">
        <f>IF([2]数据总览!DC89="","",[2]数据总览!DC89)</f>
        <v/>
      </c>
      <c r="DD89" s="227" t="str">
        <f>IF([2]数据总览!DD89="","",[2]数据总览!DD89)</f>
        <v/>
      </c>
      <c r="DE89" s="227" t="str">
        <f>IF([2]数据总览!DE89="","",[2]数据总览!DE89)</f>
        <v/>
      </c>
      <c r="DF89" s="227" t="str">
        <f>IF([2]数据总览!DF89="","",[2]数据总览!DF89)</f>
        <v/>
      </c>
      <c r="DG89" s="227" t="str">
        <f>IF([2]数据总览!DG89="","",[2]数据总览!DG89)</f>
        <v/>
      </c>
      <c r="DH89" s="227" t="str">
        <f>IF([2]数据总览!DH89="","",[2]数据总览!DH89)</f>
        <v/>
      </c>
      <c r="DI89" s="227" t="str">
        <f>IF([2]数据总览!DI89="","",[2]数据总览!DI89)</f>
        <v/>
      </c>
      <c r="DJ89" s="227" t="str">
        <f>IF([2]数据总览!DJ89="","",[2]数据总览!DJ89)</f>
        <v/>
      </c>
      <c r="DK89" s="227" t="str">
        <f>IF([2]数据总览!DK89="","",[2]数据总览!DK89)</f>
        <v/>
      </c>
      <c r="DL89" s="227" t="str">
        <f>IF([2]数据总览!DL89="","",[2]数据总览!DL89)</f>
        <v/>
      </c>
      <c r="DM89" s="227" t="str">
        <f>IF([2]数据总览!DM89="","",[2]数据总览!DM89)</f>
        <v/>
      </c>
      <c r="DN89" s="227" t="str">
        <f>IF([2]数据总览!DN89="","",[2]数据总览!DN89)</f>
        <v/>
      </c>
      <c r="DO89" s="227" t="str">
        <f>IF([2]数据总览!DO89="","",[2]数据总览!DO89)</f>
        <v/>
      </c>
      <c r="DP89" s="227" t="str">
        <f>IF([2]数据总览!DP89="","",[2]数据总览!DP89)</f>
        <v/>
      </c>
      <c r="DQ89" s="227" t="str">
        <f>IF([2]数据总览!DQ89="","",[2]数据总览!DQ89)</f>
        <v/>
      </c>
      <c r="DR89" s="227" t="str">
        <f>IF([2]数据总览!DR89="","",[2]数据总览!DR89)</f>
        <v/>
      </c>
      <c r="DS89" s="227" t="str">
        <f>IF([2]数据总览!DS89="","",[2]数据总览!DS89)</f>
        <v/>
      </c>
      <c r="DT89" s="227" t="str">
        <f>IF([2]数据总览!DT89="","",[2]数据总览!DT89)</f>
        <v/>
      </c>
      <c r="DU89" s="227" t="str">
        <f>IF([2]数据总览!DU89="","",[2]数据总览!DU89)</f>
        <v/>
      </c>
      <c r="DV89" s="227" t="str">
        <f>IF([2]数据总览!DV89="","",[2]数据总览!DV89)</f>
        <v/>
      </c>
      <c r="DW89" s="227" t="str">
        <f>IF([2]数据总览!DW89="","",[2]数据总览!DW89)</f>
        <v/>
      </c>
      <c r="DX89" s="227" t="str">
        <f>IF([2]数据总览!DX89="","",[2]数据总览!DX89)</f>
        <v/>
      </c>
      <c r="DY89" s="227" t="str">
        <f>IF([2]数据总览!DY89="","",[2]数据总览!DY89)</f>
        <v/>
      </c>
      <c r="DZ89" s="227" t="str">
        <f>IF([2]数据总览!DZ89="","",[2]数据总览!DZ89)</f>
        <v/>
      </c>
      <c r="EA89" s="227" t="str">
        <f>IF([2]数据总览!EA89="","",[2]数据总览!EA89)</f>
        <v/>
      </c>
      <c r="EB89" s="227" t="str">
        <f>IF([2]数据总览!EB89="","",[2]数据总览!EB89)</f>
        <v/>
      </c>
      <c r="EC89" s="227" t="str">
        <f>IF([2]数据总览!EC89="","",[2]数据总览!EC89)</f>
        <v/>
      </c>
      <c r="ED89" s="227" t="str">
        <f>IF([2]数据总览!ED89="","",[2]数据总览!ED89)</f>
        <v/>
      </c>
      <c r="EE89" s="227" t="str">
        <f>IF([2]数据总览!EE89="","",[2]数据总览!EE89)</f>
        <v/>
      </c>
      <c r="EF89" s="227" t="str">
        <f>IF([2]数据总览!EF89="","",[2]数据总览!EF89)</f>
        <v/>
      </c>
      <c r="EG89" s="227" t="str">
        <f>IF([2]数据总览!EG89="","",[2]数据总览!EG89)</f>
        <v/>
      </c>
      <c r="EH89" s="227" t="str">
        <f>IF([2]数据总览!EH89="","",[2]数据总览!EH89)</f>
        <v/>
      </c>
      <c r="EI89" s="227" t="str">
        <f>IF([2]数据总览!EI89="","",[2]数据总览!EI89)</f>
        <v/>
      </c>
      <c r="EJ89" s="227" t="str">
        <f>IF([2]数据总览!EJ89="","",[2]数据总览!EJ89)</f>
        <v/>
      </c>
      <c r="EK89" s="227" t="str">
        <f>IF([2]数据总览!EK89="","",[2]数据总览!EK89)</f>
        <v/>
      </c>
      <c r="EL89" s="227" t="str">
        <f>IF([2]数据总览!EL89="","",[2]数据总览!EL89)</f>
        <v/>
      </c>
      <c r="EM89" s="227" t="str">
        <f>IF([2]数据总览!EM89="","",[2]数据总览!EM89)</f>
        <v/>
      </c>
      <c r="EN89" s="227" t="str">
        <f>IF([2]数据总览!EN89="","",[2]数据总览!EN89)</f>
        <v/>
      </c>
      <c r="EO89" s="227" t="str">
        <f>IF([2]数据总览!EO89="","",[2]数据总览!EO89)</f>
        <v/>
      </c>
      <c r="EP89" s="227" t="str">
        <f>IF([2]数据总览!EP89="","",[2]数据总览!EP89)</f>
        <v/>
      </c>
      <c r="EQ89" s="227" t="str">
        <f>IF([2]数据总览!EQ89="","",[2]数据总览!EQ89)</f>
        <v/>
      </c>
      <c r="ER89" s="227" t="str">
        <f>IF([2]数据总览!ER89="","",[2]数据总览!ER89)</f>
        <v/>
      </c>
      <c r="ES89" s="227" t="str">
        <f>IF([2]数据总览!ES89="","",[2]数据总览!ES89)</f>
        <v/>
      </c>
      <c r="ET89" s="227" t="str">
        <f>IF([2]数据总览!ET89="","",[2]数据总览!ET89)</f>
        <v/>
      </c>
      <c r="EU89" s="227" t="str">
        <f>IF([2]数据总览!EU89="","",[2]数据总览!EU89)</f>
        <v/>
      </c>
      <c r="EV89" s="227" t="str">
        <f>IF([2]数据总览!EV89="","",[2]数据总览!EV89)</f>
        <v/>
      </c>
      <c r="EW89" s="227" t="str">
        <f>IF([2]数据总览!EW89="","",[2]数据总览!EW89)</f>
        <v/>
      </c>
      <c r="EX89" s="227" t="str">
        <f>IF([2]数据总览!EX89="","",[2]数据总览!EX89)</f>
        <v/>
      </c>
      <c r="EY89" s="227" t="str">
        <f>IF([2]数据总览!EY89="","",[2]数据总览!EY89)</f>
        <v/>
      </c>
      <c r="EZ89" s="227" t="str">
        <f>IF([2]数据总览!EZ89="","",[2]数据总览!EZ89)</f>
        <v/>
      </c>
      <c r="FA89" s="227" t="str">
        <f>IF([2]数据总览!FA89="","",[2]数据总览!FA89)</f>
        <v/>
      </c>
    </row>
    <row r="90" spans="1:157" ht="11.25">
      <c r="A90" s="227" t="str">
        <f>IF([2]数据总览!A90="","",[2]数据总览!A90)</f>
        <v/>
      </c>
      <c r="B90" s="227" t="str">
        <f>IF([2]数据总览!B90="","",[2]数据总览!B90)</f>
        <v/>
      </c>
      <c r="C90" s="227" t="str">
        <f>IF([2]数据总览!C90="","",[2]数据总览!C90)</f>
        <v>11星</v>
      </c>
      <c r="D90" s="227">
        <f>IF([2]数据总览!D90="","",[2]数据总览!D90)</f>
        <v>95.099999999999966</v>
      </c>
      <c r="E90" s="227">
        <f>IF([2]数据总览!E90="","",[2]数据总览!E90)</f>
        <v>139.20000000000002</v>
      </c>
      <c r="F90" s="227">
        <f>IF([2]数据总览!F90="","",[2]数据总览!F90)</f>
        <v>183.30000000000004</v>
      </c>
      <c r="G90" s="227">
        <f>IF([2]数据总览!G90="","",[2]数据总览!G90)</f>
        <v>232.40000000000006</v>
      </c>
      <c r="H90" s="227">
        <f>IF([2]数据总览!H90="","",[2]数据总览!H90)</f>
        <v>281.5</v>
      </c>
      <c r="I90" s="227">
        <f>IF([2]数据总览!I90="","",[2]数据总览!I90)</f>
        <v>301.5</v>
      </c>
      <c r="J90" s="227"/>
      <c r="K90" s="227" t="str">
        <f>IF([2]数据总览!K90="","",[2]数据总览!K90)</f>
        <v/>
      </c>
      <c r="L90" s="227" t="str">
        <f>IF([2]数据总览!L90="","",[2]数据总览!L90)</f>
        <v/>
      </c>
      <c r="M90" s="227" t="str">
        <f>IF([2]数据总览!M90="","",[2]数据总览!M90)</f>
        <v/>
      </c>
      <c r="N90" s="227" t="str">
        <f>IF([2]数据总览!N90="","",[2]数据总览!N90)</f>
        <v/>
      </c>
      <c r="O90" s="227" t="str">
        <f>IF([2]数据总览!O90="","",[2]数据总览!O90)</f>
        <v/>
      </c>
      <c r="P90" s="227" t="str">
        <f>IF([2]数据总览!P90="","",[2]数据总览!P90)</f>
        <v/>
      </c>
      <c r="Q90" s="227" t="str">
        <f>IF([2]数据总览!Q90="","",[2]数据总览!Q90)</f>
        <v/>
      </c>
      <c r="R90" s="227" t="str">
        <f>IF([2]数据总览!R90="","",[2]数据总览!R90)</f>
        <v/>
      </c>
      <c r="S90" s="227" t="str">
        <f>IF([2]数据总览!S90="","",[2]数据总览!S90)</f>
        <v/>
      </c>
      <c r="T90" s="227" t="str">
        <f>IF([2]数据总览!T90="","",[2]数据总览!T90)</f>
        <v/>
      </c>
      <c r="U90" s="227" t="str">
        <f>IF([2]数据总览!U90="","",[2]数据总览!U90)</f>
        <v/>
      </c>
      <c r="V90" s="227" t="str">
        <f>IF([2]数据总览!V90="","",[2]数据总览!V90)</f>
        <v/>
      </c>
      <c r="W90" s="227" t="str">
        <f>IF([2]数据总览!W90="","",[2]数据总览!W90)</f>
        <v/>
      </c>
      <c r="X90" s="227" t="str">
        <f>IF([2]数据总览!X90="","",[2]数据总览!X90)</f>
        <v/>
      </c>
      <c r="Y90" s="227" t="str">
        <f>IF([2]数据总览!Y90="","",[2]数据总览!Y90)</f>
        <v/>
      </c>
      <c r="Z90" s="227" t="str">
        <f>IF([2]数据总览!Z90="","",[2]数据总览!Z90)</f>
        <v/>
      </c>
      <c r="AA90" s="227">
        <f>IF([2]数据总览!AA90="","",[2]数据总览!AA90)</f>
        <v>85</v>
      </c>
      <c r="AB90" s="227">
        <f>IF([2]数据总览!AB90="","",[2]数据总览!AB90)</f>
        <v>0</v>
      </c>
      <c r="AC90" s="227">
        <f>IF([2]数据总览!AC90="","",[2]数据总览!AC90)</f>
        <v>0.1602823466632616</v>
      </c>
      <c r="AD90" s="227">
        <f>IF([2]数据总览!AD90="","",[2]数据总览!AD90)</f>
        <v>4.0782475203577133E-2</v>
      </c>
      <c r="AE90" s="227">
        <f>IF([2]数据总览!AE90="","",[2]数据总览!AE90)</f>
        <v>2.1086048561094139E-2</v>
      </c>
      <c r="AF90" s="227">
        <f>IF([2]数据总览!AF90="","",[2]数据总览!AF90)</f>
        <v>2.0284957227944503E-2</v>
      </c>
      <c r="AG90" s="227">
        <f>IF([2]数据总览!AG90="","",[2]数据总览!AG90)</f>
        <v>1.5018924022833268E-2</v>
      </c>
      <c r="AH90" s="227">
        <f>IF([2]数据总览!AH90="","",[2]数据总览!AH90)</f>
        <v>7.2087737170020205E-2</v>
      </c>
      <c r="AI90" s="227">
        <f>IF([2]数据总览!AI90="","",[2]数据总览!AI90)</f>
        <v>7.2087737170020205E-2</v>
      </c>
      <c r="AJ90" s="227" t="str">
        <f>IF([2]数据总览!AJ90="","",[2]数据总览!AJ90)</f>
        <v/>
      </c>
      <c r="AK90" s="227" t="str">
        <f>IF([2]数据总览!AK90="","",[2]数据总览!AK90)</f>
        <v/>
      </c>
      <c r="AL90" s="227" t="str">
        <f>IF([2]数据总览!AL90="","",[2]数据总览!AL90)</f>
        <v/>
      </c>
      <c r="AM90" s="227">
        <f>IF([2]数据总览!AM90="","",[2]数据总览!AM90)</f>
        <v>0</v>
      </c>
      <c r="AN90" s="227">
        <f>IF([2]数据总览!AN90="","",[2]数据总览!AN90)</f>
        <v>0.5</v>
      </c>
      <c r="AO90" s="227">
        <f>IF([2]数据总览!AO90="","",[2]数据总览!AO90)</f>
        <v>0.5</v>
      </c>
      <c r="AP90" s="227">
        <f>IF([2]数据总览!AP90="","",[2]数据总览!AP90)</f>
        <v>0.5</v>
      </c>
      <c r="AQ90" s="227">
        <f>IF([2]数据总览!AQ90="","",[2]数据总览!AQ90)</f>
        <v>0</v>
      </c>
      <c r="AR90" s="227">
        <f>IF([2]数据总览!AR90="","",[2]数据总览!AR90)</f>
        <v>0.5</v>
      </c>
      <c r="AS90" s="227">
        <f>IF([2]数据总览!AS90="","",[2]数据总览!AS90)</f>
        <v>0.5</v>
      </c>
      <c r="AT90" s="227">
        <f>IF([2]数据总览!AT90="","",[2]数据总览!AT90)</f>
        <v>0.5</v>
      </c>
      <c r="AU90" s="227" t="str">
        <f>IF([2]数据总览!AU90="","",[2]数据总览!AU90)</f>
        <v/>
      </c>
      <c r="AV90" s="227">
        <f>IF([2]数据总览!AV90="","",[2]数据总览!AV90)</f>
        <v>0.60667225546381132</v>
      </c>
      <c r="AW90" s="227">
        <f>IF([2]数据总览!AW90="","",[2]数据总览!AW90)</f>
        <v>0.2907210780217076</v>
      </c>
      <c r="AX90" s="227">
        <f>IF([2]数据总览!AX90="","",[2]数据总览!AX90)</f>
        <v>0.21974035105544207</v>
      </c>
      <c r="AY90" s="227">
        <f>IF([2]数据总览!AY90="","",[2]数据总览!AY90)</f>
        <v>0.23883641102171516</v>
      </c>
      <c r="AZ90" s="227">
        <f>IF([2]数据总览!AZ90="","",[2]数据总览!AZ90)</f>
        <v>0.61196106351745794</v>
      </c>
      <c r="BA90" s="227">
        <f>IF([2]数据总览!BA90="","",[2]数据总览!BA90)</f>
        <v>0.29424982324658694</v>
      </c>
      <c r="BB90" s="227">
        <f>IF([2]数据总览!BB90="","",[2]数据总览!BB90)</f>
        <v>0.20577513794744484</v>
      </c>
      <c r="BC90" s="227">
        <f>IF([2]数据总览!BC90="","",[2]数据总览!BC90)</f>
        <v>0.24243904614949952</v>
      </c>
      <c r="BD90" s="227" t="str">
        <f>IF([2]数据总览!BD90="","",[2]数据总览!BD90)</f>
        <v/>
      </c>
      <c r="BE90" s="227">
        <f>IF([2]数据总览!BE90="","",[2]数据总览!BE90)</f>
        <v>2.2218967701958872</v>
      </c>
      <c r="BF90" s="227">
        <f>IF([2]数据总览!BF90="","",[2]数据总览!BF90)</f>
        <v>1</v>
      </c>
      <c r="BG90" s="227">
        <f>IF([2]数据总览!BG90="","",[2]数据总览!BG90)</f>
        <v>1</v>
      </c>
      <c r="BH90" s="227">
        <f>IF([2]数据总览!BH90="","",[2]数据总览!BH90)</f>
        <v>1</v>
      </c>
      <c r="BI90" s="227">
        <f>IF([2]数据总览!BI90="","",[2]数据总览!BI90)</f>
        <v>1</v>
      </c>
      <c r="BJ90" s="227">
        <f>IF([2]数据总览!BJ90="","",[2]数据总览!BJ90)</f>
        <v>1</v>
      </c>
      <c r="BK90" s="227">
        <f>IF([2]数据总览!BK90="","",[2]数据总览!BK90)</f>
        <v>1</v>
      </c>
      <c r="BL90" s="227">
        <f>IF([2]数据总览!BL90="","",[2]数据总览!BL90)</f>
        <v>1</v>
      </c>
      <c r="BM90" s="227" t="str">
        <f>IF([2]数据总览!BM90="","",[2]数据总览!BM90)</f>
        <v/>
      </c>
      <c r="BN90" s="227">
        <f>IF([2]数据总览!BN90="","",[2]数据总览!BN90)</f>
        <v>240</v>
      </c>
      <c r="BO90" s="227">
        <f>IF([2]数据总览!BO90="","",[2]数据总览!BO90)</f>
        <v>201.53223680081723</v>
      </c>
      <c r="BP90" s="227">
        <f>IF([2]数据总览!BP90="","",[2]数据总览!BP90)</f>
        <v>230.21220595114147</v>
      </c>
      <c r="BQ90" s="227">
        <f>IF([2]数据总览!BQ90="","",[2]数据总览!BQ90)</f>
        <v>234.93934834533738</v>
      </c>
      <c r="BR90" s="227" t="str">
        <f>IF([2]数据总览!BR90="","",[2]数据总览!BR90)</f>
        <v/>
      </c>
      <c r="BS90" s="227">
        <f>IF([2]数据总览!BS90="","",[2]数据总览!BS90)</f>
        <v>2.5872963580856903</v>
      </c>
      <c r="BT90" s="227">
        <f>IF([2]数据总览!BT90="","",[2]数据总览!BT90)</f>
        <v>1.3114821200201667</v>
      </c>
      <c r="BU90" s="227">
        <f>IF([2]数据总览!BU90="","",[2]数据总览!BU90)</f>
        <v>0.70579099958741409</v>
      </c>
      <c r="BV90" s="227">
        <f>IF([2]数据总览!BV90="","",[2]数据总览!BV90)</f>
        <v>1.0086365598037905</v>
      </c>
      <c r="BW90" s="227" t="str">
        <f>IF([2]数据总览!BW90="","",[2]数据总览!BW90)</f>
        <v/>
      </c>
      <c r="BX90" s="227" t="str">
        <f>IF([2]数据总览!BX90="","",[2]数据总览!BX90)</f>
        <v/>
      </c>
      <c r="BY90" s="227" t="str">
        <f>IF([2]数据总览!BY90="","",[2]数据总览!BY90)</f>
        <v/>
      </c>
      <c r="BZ90" s="227" t="str">
        <f>IF([2]数据总览!BZ90="","",[2]数据总览!BZ90)</f>
        <v/>
      </c>
      <c r="CA90" s="227" t="str">
        <f>IF([2]数据总览!CA90="","",[2]数据总览!CA90)</f>
        <v/>
      </c>
      <c r="CB90" s="227" t="str">
        <f>IF([2]数据总览!CB90="","",[2]数据总览!CB90)</f>
        <v/>
      </c>
      <c r="CC90" s="227" t="str">
        <f>IF([2]数据总览!CC90="","",[2]数据总览!CC90)</f>
        <v/>
      </c>
      <c r="CD90" s="227" t="str">
        <f>IF([2]数据总览!CD90="","",[2]数据总览!CD90)</f>
        <v/>
      </c>
      <c r="CE90" s="227" t="str">
        <f>IF([2]数据总览!CE90="","",[2]数据总览!CE90)</f>
        <v/>
      </c>
      <c r="CF90" s="227" t="str">
        <f>IF([2]数据总览!CF90="","",[2]数据总览!CF90)</f>
        <v/>
      </c>
      <c r="CG90" s="227" t="str">
        <f>IF([2]数据总览!CG90="","",[2]数据总览!CG90)</f>
        <v/>
      </c>
      <c r="CH90" s="227" t="str">
        <f>IF([2]数据总览!CH90="","",[2]数据总览!CH90)</f>
        <v/>
      </c>
      <c r="CI90" s="227" t="str">
        <f>IF([2]数据总览!CI90="","",[2]数据总览!CI90)</f>
        <v/>
      </c>
      <c r="CJ90" s="227" t="str">
        <f>IF([2]数据总览!CJ90="","",[2]数据总览!CJ90)</f>
        <v/>
      </c>
      <c r="CK90" s="227" t="str">
        <f>IF([2]数据总览!CK90="","",[2]数据总览!CK90)</f>
        <v/>
      </c>
      <c r="CL90" s="227" t="str">
        <f>IF([2]数据总览!CL90="","",[2]数据总览!CL90)</f>
        <v/>
      </c>
      <c r="CM90" s="227" t="str">
        <f>IF([2]数据总览!CM90="","",[2]数据总览!CM90)</f>
        <v/>
      </c>
      <c r="CN90" s="227" t="str">
        <f>IF([2]数据总览!CN90="","",[2]数据总览!CN90)</f>
        <v/>
      </c>
      <c r="CO90" s="227" t="str">
        <f>IF([2]数据总览!CO90="","",[2]数据总览!CO90)</f>
        <v/>
      </c>
      <c r="CP90" s="227" t="str">
        <f>IF([2]数据总览!CP90="","",[2]数据总览!CP90)</f>
        <v/>
      </c>
      <c r="CQ90" s="227" t="str">
        <f>IF([2]数据总览!CQ90="","",[2]数据总览!CQ90)</f>
        <v/>
      </c>
      <c r="CR90" s="227" t="str">
        <f>IF([2]数据总览!CR90="","",[2]数据总览!CR90)</f>
        <v/>
      </c>
      <c r="CS90" s="227" t="str">
        <f>IF([2]数据总览!CS90="","",[2]数据总览!CS90)</f>
        <v/>
      </c>
      <c r="CT90" s="227" t="str">
        <f>IF([2]数据总览!CT90="","",[2]数据总览!CT90)</f>
        <v/>
      </c>
      <c r="CU90" s="227" t="str">
        <f>IF([2]数据总览!CU90="","",[2]数据总览!CU90)</f>
        <v/>
      </c>
      <c r="CV90" s="227" t="str">
        <f>IF([2]数据总览!CV90="","",[2]数据总览!CV90)</f>
        <v/>
      </c>
      <c r="CW90" s="227" t="str">
        <f>IF([2]数据总览!CW90="","",[2]数据总览!CW90)</f>
        <v/>
      </c>
      <c r="CX90" s="227" t="str">
        <f>IF([2]数据总览!CX90="","",[2]数据总览!CX90)</f>
        <v/>
      </c>
      <c r="CY90" s="227" t="str">
        <f>IF([2]数据总览!CY90="","",[2]数据总览!CY90)</f>
        <v/>
      </c>
      <c r="CZ90" s="227" t="str">
        <f>IF([2]数据总览!CZ90="","",[2]数据总览!CZ90)</f>
        <v/>
      </c>
      <c r="DA90" s="227" t="str">
        <f>IF([2]数据总览!DA90="","",[2]数据总览!DA90)</f>
        <v/>
      </c>
      <c r="DB90" s="227" t="str">
        <f>IF([2]数据总览!DB90="","",[2]数据总览!DB90)</f>
        <v/>
      </c>
      <c r="DC90" s="227" t="str">
        <f>IF([2]数据总览!DC90="","",[2]数据总览!DC90)</f>
        <v/>
      </c>
      <c r="DD90" s="227" t="str">
        <f>IF([2]数据总览!DD90="","",[2]数据总览!DD90)</f>
        <v/>
      </c>
      <c r="DE90" s="227" t="str">
        <f>IF([2]数据总览!DE90="","",[2]数据总览!DE90)</f>
        <v/>
      </c>
      <c r="DF90" s="227" t="str">
        <f>IF([2]数据总览!DF90="","",[2]数据总览!DF90)</f>
        <v/>
      </c>
      <c r="DG90" s="227" t="str">
        <f>IF([2]数据总览!DG90="","",[2]数据总览!DG90)</f>
        <v/>
      </c>
      <c r="DH90" s="227" t="str">
        <f>IF([2]数据总览!DH90="","",[2]数据总览!DH90)</f>
        <v/>
      </c>
      <c r="DI90" s="227" t="str">
        <f>IF([2]数据总览!DI90="","",[2]数据总览!DI90)</f>
        <v/>
      </c>
      <c r="DJ90" s="227" t="str">
        <f>IF([2]数据总览!DJ90="","",[2]数据总览!DJ90)</f>
        <v/>
      </c>
      <c r="DK90" s="227" t="str">
        <f>IF([2]数据总览!DK90="","",[2]数据总览!DK90)</f>
        <v/>
      </c>
      <c r="DL90" s="227" t="str">
        <f>IF([2]数据总览!DL90="","",[2]数据总览!DL90)</f>
        <v/>
      </c>
      <c r="DM90" s="227" t="str">
        <f>IF([2]数据总览!DM90="","",[2]数据总览!DM90)</f>
        <v/>
      </c>
      <c r="DN90" s="227" t="str">
        <f>IF([2]数据总览!DN90="","",[2]数据总览!DN90)</f>
        <v/>
      </c>
      <c r="DO90" s="227" t="str">
        <f>IF([2]数据总览!DO90="","",[2]数据总览!DO90)</f>
        <v/>
      </c>
      <c r="DP90" s="227" t="str">
        <f>IF([2]数据总览!DP90="","",[2]数据总览!DP90)</f>
        <v/>
      </c>
      <c r="DQ90" s="227" t="str">
        <f>IF([2]数据总览!DQ90="","",[2]数据总览!DQ90)</f>
        <v/>
      </c>
      <c r="DR90" s="227" t="str">
        <f>IF([2]数据总览!DR90="","",[2]数据总览!DR90)</f>
        <v/>
      </c>
      <c r="DS90" s="227" t="str">
        <f>IF([2]数据总览!DS90="","",[2]数据总览!DS90)</f>
        <v/>
      </c>
      <c r="DT90" s="227" t="str">
        <f>IF([2]数据总览!DT90="","",[2]数据总览!DT90)</f>
        <v/>
      </c>
      <c r="DU90" s="227" t="str">
        <f>IF([2]数据总览!DU90="","",[2]数据总览!DU90)</f>
        <v/>
      </c>
      <c r="DV90" s="227" t="str">
        <f>IF([2]数据总览!DV90="","",[2]数据总览!DV90)</f>
        <v/>
      </c>
      <c r="DW90" s="227" t="str">
        <f>IF([2]数据总览!DW90="","",[2]数据总览!DW90)</f>
        <v/>
      </c>
      <c r="DX90" s="227" t="str">
        <f>IF([2]数据总览!DX90="","",[2]数据总览!DX90)</f>
        <v/>
      </c>
      <c r="DY90" s="227" t="str">
        <f>IF([2]数据总览!DY90="","",[2]数据总览!DY90)</f>
        <v/>
      </c>
      <c r="DZ90" s="227" t="str">
        <f>IF([2]数据总览!DZ90="","",[2]数据总览!DZ90)</f>
        <v/>
      </c>
      <c r="EA90" s="227" t="str">
        <f>IF([2]数据总览!EA90="","",[2]数据总览!EA90)</f>
        <v/>
      </c>
      <c r="EB90" s="227" t="str">
        <f>IF([2]数据总览!EB90="","",[2]数据总览!EB90)</f>
        <v/>
      </c>
      <c r="EC90" s="227" t="str">
        <f>IF([2]数据总览!EC90="","",[2]数据总览!EC90)</f>
        <v/>
      </c>
      <c r="ED90" s="227" t="str">
        <f>IF([2]数据总览!ED90="","",[2]数据总览!ED90)</f>
        <v/>
      </c>
      <c r="EE90" s="227" t="str">
        <f>IF([2]数据总览!EE90="","",[2]数据总览!EE90)</f>
        <v/>
      </c>
      <c r="EF90" s="227" t="str">
        <f>IF([2]数据总览!EF90="","",[2]数据总览!EF90)</f>
        <v/>
      </c>
      <c r="EG90" s="227" t="str">
        <f>IF([2]数据总览!EG90="","",[2]数据总览!EG90)</f>
        <v/>
      </c>
      <c r="EH90" s="227" t="str">
        <f>IF([2]数据总览!EH90="","",[2]数据总览!EH90)</f>
        <v/>
      </c>
      <c r="EI90" s="227" t="str">
        <f>IF([2]数据总览!EI90="","",[2]数据总览!EI90)</f>
        <v/>
      </c>
      <c r="EJ90" s="227" t="str">
        <f>IF([2]数据总览!EJ90="","",[2]数据总览!EJ90)</f>
        <v/>
      </c>
      <c r="EK90" s="227" t="str">
        <f>IF([2]数据总览!EK90="","",[2]数据总览!EK90)</f>
        <v/>
      </c>
      <c r="EL90" s="227" t="str">
        <f>IF([2]数据总览!EL90="","",[2]数据总览!EL90)</f>
        <v/>
      </c>
      <c r="EM90" s="227" t="str">
        <f>IF([2]数据总览!EM90="","",[2]数据总览!EM90)</f>
        <v/>
      </c>
      <c r="EN90" s="227" t="str">
        <f>IF([2]数据总览!EN90="","",[2]数据总览!EN90)</f>
        <v/>
      </c>
      <c r="EO90" s="227" t="str">
        <f>IF([2]数据总览!EO90="","",[2]数据总览!EO90)</f>
        <v/>
      </c>
      <c r="EP90" s="227" t="str">
        <f>IF([2]数据总览!EP90="","",[2]数据总览!EP90)</f>
        <v/>
      </c>
      <c r="EQ90" s="227" t="str">
        <f>IF([2]数据总览!EQ90="","",[2]数据总览!EQ90)</f>
        <v/>
      </c>
      <c r="ER90" s="227" t="str">
        <f>IF([2]数据总览!ER90="","",[2]数据总览!ER90)</f>
        <v/>
      </c>
      <c r="ES90" s="227" t="str">
        <f>IF([2]数据总览!ES90="","",[2]数据总览!ES90)</f>
        <v/>
      </c>
      <c r="ET90" s="227" t="str">
        <f>IF([2]数据总览!ET90="","",[2]数据总览!ET90)</f>
        <v/>
      </c>
      <c r="EU90" s="227" t="str">
        <f>IF([2]数据总览!EU90="","",[2]数据总览!EU90)</f>
        <v/>
      </c>
      <c r="EV90" s="227" t="str">
        <f>IF([2]数据总览!EV90="","",[2]数据总览!EV90)</f>
        <v/>
      </c>
      <c r="EW90" s="227" t="str">
        <f>IF([2]数据总览!EW90="","",[2]数据总览!EW90)</f>
        <v/>
      </c>
      <c r="EX90" s="227" t="str">
        <f>IF([2]数据总览!EX90="","",[2]数据总览!EX90)</f>
        <v/>
      </c>
      <c r="EY90" s="227" t="str">
        <f>IF([2]数据总览!EY90="","",[2]数据总览!EY90)</f>
        <v/>
      </c>
      <c r="EZ90" s="227" t="str">
        <f>IF([2]数据总览!EZ90="","",[2]数据总览!EZ90)</f>
        <v/>
      </c>
      <c r="FA90" s="227" t="str">
        <f>IF([2]数据总览!FA90="","",[2]数据总览!FA90)</f>
        <v/>
      </c>
    </row>
    <row r="91" spans="1:157" ht="11.25">
      <c r="A91" s="227" t="str">
        <f>IF([2]数据总览!A91="","",[2]数据总览!A91)</f>
        <v/>
      </c>
      <c r="B91" s="227" t="str">
        <f>IF([2]数据总览!B91="","",[2]数据总览!B91)</f>
        <v/>
      </c>
      <c r="C91" s="227" t="str">
        <f>IF([2]数据总览!C91="","",[2]数据总览!C91)</f>
        <v>12星</v>
      </c>
      <c r="D91" s="227">
        <f>IF([2]数据总览!D91="","",[2]数据总览!D91)</f>
        <v>99.19999999999996</v>
      </c>
      <c r="E91" s="227">
        <f>IF([2]数据总览!E91="","",[2]数据总览!E91)</f>
        <v>146.4</v>
      </c>
      <c r="F91" s="227">
        <f>IF([2]数据总览!F91="","",[2]数据总览!F91)</f>
        <v>193.60000000000005</v>
      </c>
      <c r="G91" s="227">
        <f>IF([2]数据总览!G91="","",[2]数据总览!G91)</f>
        <v>245.80000000000007</v>
      </c>
      <c r="H91" s="227">
        <f>IF([2]数据总览!H91="","",[2]数据总览!H91)</f>
        <v>298</v>
      </c>
      <c r="I91" s="227">
        <f>IF([2]数据总览!I91="","",[2]数据总览!I91)</f>
        <v>318</v>
      </c>
      <c r="J91" s="227"/>
      <c r="K91" s="227" t="str">
        <f>IF([2]数据总览!K91="","",[2]数据总览!K91)</f>
        <v/>
      </c>
      <c r="L91" s="227" t="str">
        <f>IF([2]数据总览!L91="","",[2]数据总览!L91)</f>
        <v/>
      </c>
      <c r="M91" s="227" t="str">
        <f>IF([2]数据总览!M91="","",[2]数据总览!M91)</f>
        <v/>
      </c>
      <c r="N91" s="227" t="str">
        <f>IF([2]数据总览!N91="","",[2]数据总览!N91)</f>
        <v/>
      </c>
      <c r="O91" s="227" t="str">
        <f>IF([2]数据总览!O91="","",[2]数据总览!O91)</f>
        <v/>
      </c>
      <c r="P91" s="227" t="str">
        <f>IF([2]数据总览!P91="","",[2]数据总览!P91)</f>
        <v/>
      </c>
      <c r="Q91" s="227" t="str">
        <f>IF([2]数据总览!Q91="","",[2]数据总览!Q91)</f>
        <v/>
      </c>
      <c r="R91" s="227" t="str">
        <f>IF([2]数据总览!R91="","",[2]数据总览!R91)</f>
        <v/>
      </c>
      <c r="S91" s="227" t="str">
        <f>IF([2]数据总览!S91="","",[2]数据总览!S91)</f>
        <v/>
      </c>
      <c r="T91" s="227" t="str">
        <f>IF([2]数据总览!T91="","",[2]数据总览!T91)</f>
        <v/>
      </c>
      <c r="U91" s="227" t="str">
        <f>IF([2]数据总览!U91="","",[2]数据总览!U91)</f>
        <v/>
      </c>
      <c r="V91" s="227" t="str">
        <f>IF([2]数据总览!V91="","",[2]数据总览!V91)</f>
        <v/>
      </c>
      <c r="W91" s="227" t="str">
        <f>IF([2]数据总览!W91="","",[2]数据总览!W91)</f>
        <v/>
      </c>
      <c r="X91" s="227" t="str">
        <f>IF([2]数据总览!X91="","",[2]数据总览!X91)</f>
        <v/>
      </c>
      <c r="Y91" s="227" t="str">
        <f>IF([2]数据总览!Y91="","",[2]数据总览!Y91)</f>
        <v/>
      </c>
      <c r="Z91" s="227" t="str">
        <f>IF([2]数据总览!Z91="","",[2]数据总览!Z91)</f>
        <v/>
      </c>
      <c r="AA91" s="227" t="str">
        <f>IF([2]数据总览!AA91="","",[2]数据总览!AA91)</f>
        <v/>
      </c>
      <c r="AB91" s="227" t="str">
        <f>IF([2]数据总览!AB91="","",[2]数据总览!AB91)</f>
        <v/>
      </c>
      <c r="AC91" s="227" t="str">
        <f>IF([2]数据总览!AC91="","",[2]数据总览!AC91)</f>
        <v/>
      </c>
      <c r="AD91" s="227" t="str">
        <f>IF([2]数据总览!AD91="","",[2]数据总览!AD91)</f>
        <v/>
      </c>
      <c r="AE91" s="227" t="str">
        <f>IF([2]数据总览!AE91="","",[2]数据总览!AE91)</f>
        <v/>
      </c>
      <c r="AF91" s="227" t="str">
        <f>IF([2]数据总览!AF91="","",[2]数据总览!AF91)</f>
        <v/>
      </c>
      <c r="AG91" s="227" t="str">
        <f>IF([2]数据总览!AG91="","",[2]数据总览!AG91)</f>
        <v/>
      </c>
      <c r="AH91" s="227" t="str">
        <f>IF([2]数据总览!AH91="","",[2]数据总览!AH91)</f>
        <v/>
      </c>
      <c r="AI91" s="227" t="str">
        <f>IF([2]数据总览!AI91="","",[2]数据总览!AI91)</f>
        <v/>
      </c>
      <c r="AJ91" s="227" t="str">
        <f>IF([2]数据总览!AJ91="","",[2]数据总览!AJ91)</f>
        <v/>
      </c>
      <c r="AK91" s="227" t="str">
        <f>IF([2]数据总览!AK91="","",[2]数据总览!AK91)</f>
        <v/>
      </c>
      <c r="AL91" s="227" t="str">
        <f>IF([2]数据总览!AL91="","",[2]数据总览!AL91)</f>
        <v/>
      </c>
      <c r="AM91" s="227" t="str">
        <f>IF([2]数据总览!AM91="","",[2]数据总览!AM91)</f>
        <v/>
      </c>
      <c r="AN91" s="227" t="str">
        <f>IF([2]数据总览!AN91="","",[2]数据总览!AN91)</f>
        <v/>
      </c>
      <c r="AO91" s="227" t="str">
        <f>IF([2]数据总览!AO91="","",[2]数据总览!AO91)</f>
        <v/>
      </c>
      <c r="AP91" s="227" t="str">
        <f>IF([2]数据总览!AP91="","",[2]数据总览!AP91)</f>
        <v/>
      </c>
      <c r="AQ91" s="227" t="str">
        <f>IF([2]数据总览!AQ91="","",[2]数据总览!AQ91)</f>
        <v/>
      </c>
      <c r="AR91" s="227" t="str">
        <f>IF([2]数据总览!AR91="","",[2]数据总览!AR91)</f>
        <v/>
      </c>
      <c r="AS91" s="227" t="str">
        <f>IF([2]数据总览!AS91="","",[2]数据总览!AS91)</f>
        <v/>
      </c>
      <c r="AT91" s="227" t="str">
        <f>IF([2]数据总览!AT91="","",[2]数据总览!AT91)</f>
        <v/>
      </c>
      <c r="AU91" s="227" t="str">
        <f>IF([2]数据总览!AU91="","",[2]数据总览!AU91)</f>
        <v/>
      </c>
      <c r="AV91" s="227" t="str">
        <f>IF([2]数据总览!AV91="","",[2]数据总览!AV91)</f>
        <v/>
      </c>
      <c r="AW91" s="227" t="str">
        <f>IF([2]数据总览!AW91="","",[2]数据总览!AW91)</f>
        <v/>
      </c>
      <c r="AX91" s="227" t="str">
        <f>IF([2]数据总览!AX91="","",[2]数据总览!AX91)</f>
        <v/>
      </c>
      <c r="AY91" s="227" t="str">
        <f>IF([2]数据总览!AY91="","",[2]数据总览!AY91)</f>
        <v/>
      </c>
      <c r="AZ91" s="227" t="str">
        <f>IF([2]数据总览!AZ91="","",[2]数据总览!AZ91)</f>
        <v/>
      </c>
      <c r="BA91" s="227" t="str">
        <f>IF([2]数据总览!BA91="","",[2]数据总览!BA91)</f>
        <v/>
      </c>
      <c r="BB91" s="227" t="str">
        <f>IF([2]数据总览!BB91="","",[2]数据总览!BB91)</f>
        <v/>
      </c>
      <c r="BC91" s="227" t="str">
        <f>IF([2]数据总览!BC91="","",[2]数据总览!BC91)</f>
        <v/>
      </c>
      <c r="BD91" s="227" t="str">
        <f>IF([2]数据总览!BD91="","",[2]数据总览!BD91)</f>
        <v/>
      </c>
      <c r="BE91" s="227" t="str">
        <f>IF([2]数据总览!BE91="","",[2]数据总览!BE91)</f>
        <v/>
      </c>
      <c r="BF91" s="227" t="str">
        <f>IF([2]数据总览!BF91="","",[2]数据总览!BF91)</f>
        <v/>
      </c>
      <c r="BG91" s="227" t="str">
        <f>IF([2]数据总览!BG91="","",[2]数据总览!BG91)</f>
        <v/>
      </c>
      <c r="BH91" s="227" t="str">
        <f>IF([2]数据总览!BH91="","",[2]数据总览!BH91)</f>
        <v/>
      </c>
      <c r="BI91" s="227" t="str">
        <f>IF([2]数据总览!BI91="","",[2]数据总览!BI91)</f>
        <v/>
      </c>
      <c r="BJ91" s="227" t="str">
        <f>IF([2]数据总览!BJ91="","",[2]数据总览!BJ91)</f>
        <v/>
      </c>
      <c r="BK91" s="227" t="str">
        <f>IF([2]数据总览!BK91="","",[2]数据总览!BK91)</f>
        <v/>
      </c>
      <c r="BL91" s="227" t="str">
        <f>IF([2]数据总览!BL91="","",[2]数据总览!BL91)</f>
        <v/>
      </c>
      <c r="BM91" s="227" t="str">
        <f>IF([2]数据总览!BM91="","",[2]数据总览!BM91)</f>
        <v/>
      </c>
      <c r="BN91" s="227" t="str">
        <f>IF([2]数据总览!BN91="","",[2]数据总览!BN91)</f>
        <v/>
      </c>
      <c r="BO91" s="227" t="str">
        <f>IF([2]数据总览!BO91="","",[2]数据总览!BO91)</f>
        <v/>
      </c>
      <c r="BP91" s="227" t="str">
        <f>IF([2]数据总览!BP91="","",[2]数据总览!BP91)</f>
        <v/>
      </c>
      <c r="BQ91" s="227" t="str">
        <f>IF([2]数据总览!BQ91="","",[2]数据总览!BQ91)</f>
        <v/>
      </c>
      <c r="BR91" s="227" t="str">
        <f>IF([2]数据总览!BR91="","",[2]数据总览!BR91)</f>
        <v/>
      </c>
      <c r="BS91" s="227" t="str">
        <f>IF([2]数据总览!BS91="","",[2]数据总览!BS91)</f>
        <v/>
      </c>
      <c r="BT91" s="227" t="str">
        <f>IF([2]数据总览!BT91="","",[2]数据总览!BT91)</f>
        <v/>
      </c>
      <c r="BU91" s="227" t="str">
        <f>IF([2]数据总览!BU91="","",[2]数据总览!BU91)</f>
        <v/>
      </c>
      <c r="BV91" s="227" t="str">
        <f>IF([2]数据总览!BV91="","",[2]数据总览!BV91)</f>
        <v/>
      </c>
      <c r="BW91" s="227" t="str">
        <f>IF([2]数据总览!BW91="","",[2]数据总览!BW91)</f>
        <v/>
      </c>
      <c r="BX91" s="227" t="str">
        <f>IF([2]数据总览!BX91="","",[2]数据总览!BX91)</f>
        <v/>
      </c>
      <c r="BY91" s="227" t="str">
        <f>IF([2]数据总览!BY91="","",[2]数据总览!BY91)</f>
        <v/>
      </c>
      <c r="BZ91" s="227" t="str">
        <f>IF([2]数据总览!BZ91="","",[2]数据总览!BZ91)</f>
        <v/>
      </c>
      <c r="CA91" s="227" t="str">
        <f>IF([2]数据总览!CA91="","",[2]数据总览!CA91)</f>
        <v/>
      </c>
      <c r="CB91" s="227" t="str">
        <f>IF([2]数据总览!CB91="","",[2]数据总览!CB91)</f>
        <v/>
      </c>
      <c r="CC91" s="227" t="str">
        <f>IF([2]数据总览!CC91="","",[2]数据总览!CC91)</f>
        <v/>
      </c>
      <c r="CD91" s="227" t="str">
        <f>IF([2]数据总览!CD91="","",[2]数据总览!CD91)</f>
        <v/>
      </c>
      <c r="CE91" s="227" t="str">
        <f>IF([2]数据总览!CE91="","",[2]数据总览!CE91)</f>
        <v/>
      </c>
      <c r="CF91" s="227" t="str">
        <f>IF([2]数据总览!CF91="","",[2]数据总览!CF91)</f>
        <v/>
      </c>
      <c r="CG91" s="227" t="str">
        <f>IF([2]数据总览!CG91="","",[2]数据总览!CG91)</f>
        <v/>
      </c>
      <c r="CH91" s="227" t="str">
        <f>IF([2]数据总览!CH91="","",[2]数据总览!CH91)</f>
        <v/>
      </c>
      <c r="CI91" s="227" t="str">
        <f>IF([2]数据总览!CI91="","",[2]数据总览!CI91)</f>
        <v/>
      </c>
      <c r="CJ91" s="227" t="str">
        <f>IF([2]数据总览!CJ91="","",[2]数据总览!CJ91)</f>
        <v/>
      </c>
      <c r="CK91" s="227" t="str">
        <f>IF([2]数据总览!CK91="","",[2]数据总览!CK91)</f>
        <v/>
      </c>
      <c r="CL91" s="227" t="str">
        <f>IF([2]数据总览!CL91="","",[2]数据总览!CL91)</f>
        <v/>
      </c>
      <c r="CM91" s="227" t="str">
        <f>IF([2]数据总览!CM91="","",[2]数据总览!CM91)</f>
        <v/>
      </c>
      <c r="CN91" s="227" t="str">
        <f>IF([2]数据总览!CN91="","",[2]数据总览!CN91)</f>
        <v/>
      </c>
      <c r="CO91" s="227" t="str">
        <f>IF([2]数据总览!CO91="","",[2]数据总览!CO91)</f>
        <v/>
      </c>
      <c r="CP91" s="227" t="str">
        <f>IF([2]数据总览!CP91="","",[2]数据总览!CP91)</f>
        <v/>
      </c>
      <c r="CQ91" s="227" t="str">
        <f>IF([2]数据总览!CQ91="","",[2]数据总览!CQ91)</f>
        <v/>
      </c>
      <c r="CR91" s="227" t="str">
        <f>IF([2]数据总览!CR91="","",[2]数据总览!CR91)</f>
        <v/>
      </c>
      <c r="CS91" s="227" t="str">
        <f>IF([2]数据总览!CS91="","",[2]数据总览!CS91)</f>
        <v/>
      </c>
      <c r="CT91" s="227" t="str">
        <f>IF([2]数据总览!CT91="","",[2]数据总览!CT91)</f>
        <v/>
      </c>
      <c r="CU91" s="227" t="str">
        <f>IF([2]数据总览!CU91="","",[2]数据总览!CU91)</f>
        <v/>
      </c>
      <c r="CV91" s="227" t="str">
        <f>IF([2]数据总览!CV91="","",[2]数据总览!CV91)</f>
        <v/>
      </c>
      <c r="CW91" s="227" t="str">
        <f>IF([2]数据总览!CW91="","",[2]数据总览!CW91)</f>
        <v/>
      </c>
      <c r="CX91" s="227" t="str">
        <f>IF([2]数据总览!CX91="","",[2]数据总览!CX91)</f>
        <v/>
      </c>
      <c r="CY91" s="227" t="str">
        <f>IF([2]数据总览!CY91="","",[2]数据总览!CY91)</f>
        <v/>
      </c>
      <c r="CZ91" s="227" t="str">
        <f>IF([2]数据总览!CZ91="","",[2]数据总览!CZ91)</f>
        <v/>
      </c>
      <c r="DA91" s="227" t="str">
        <f>IF([2]数据总览!DA91="","",[2]数据总览!DA91)</f>
        <v/>
      </c>
      <c r="DB91" s="227" t="str">
        <f>IF([2]数据总览!DB91="","",[2]数据总览!DB91)</f>
        <v/>
      </c>
      <c r="DC91" s="227" t="str">
        <f>IF([2]数据总览!DC91="","",[2]数据总览!DC91)</f>
        <v/>
      </c>
      <c r="DD91" s="227" t="str">
        <f>IF([2]数据总览!DD91="","",[2]数据总览!DD91)</f>
        <v/>
      </c>
      <c r="DE91" s="227" t="str">
        <f>IF([2]数据总览!DE91="","",[2]数据总览!DE91)</f>
        <v/>
      </c>
      <c r="DF91" s="227" t="str">
        <f>IF([2]数据总览!DF91="","",[2]数据总览!DF91)</f>
        <v/>
      </c>
      <c r="DG91" s="227" t="str">
        <f>IF([2]数据总览!DG91="","",[2]数据总览!DG91)</f>
        <v/>
      </c>
      <c r="DH91" s="227" t="str">
        <f>IF([2]数据总览!DH91="","",[2]数据总览!DH91)</f>
        <v/>
      </c>
      <c r="DI91" s="227" t="str">
        <f>IF([2]数据总览!DI91="","",[2]数据总览!DI91)</f>
        <v/>
      </c>
      <c r="DJ91" s="227" t="str">
        <f>IF([2]数据总览!DJ91="","",[2]数据总览!DJ91)</f>
        <v/>
      </c>
      <c r="DK91" s="227" t="str">
        <f>IF([2]数据总览!DK91="","",[2]数据总览!DK91)</f>
        <v/>
      </c>
      <c r="DL91" s="227" t="str">
        <f>IF([2]数据总览!DL91="","",[2]数据总览!DL91)</f>
        <v/>
      </c>
      <c r="DM91" s="227" t="str">
        <f>IF([2]数据总览!DM91="","",[2]数据总览!DM91)</f>
        <v/>
      </c>
      <c r="DN91" s="227" t="str">
        <f>IF([2]数据总览!DN91="","",[2]数据总览!DN91)</f>
        <v/>
      </c>
      <c r="DO91" s="227" t="str">
        <f>IF([2]数据总览!DO91="","",[2]数据总览!DO91)</f>
        <v/>
      </c>
      <c r="DP91" s="227" t="str">
        <f>IF([2]数据总览!DP91="","",[2]数据总览!DP91)</f>
        <v/>
      </c>
      <c r="DQ91" s="227" t="str">
        <f>IF([2]数据总览!DQ91="","",[2]数据总览!DQ91)</f>
        <v/>
      </c>
      <c r="DR91" s="227" t="str">
        <f>IF([2]数据总览!DR91="","",[2]数据总览!DR91)</f>
        <v/>
      </c>
      <c r="DS91" s="227" t="str">
        <f>IF([2]数据总览!DS91="","",[2]数据总览!DS91)</f>
        <v/>
      </c>
      <c r="DT91" s="227" t="str">
        <f>IF([2]数据总览!DT91="","",[2]数据总览!DT91)</f>
        <v/>
      </c>
      <c r="DU91" s="227" t="str">
        <f>IF([2]数据总览!DU91="","",[2]数据总览!DU91)</f>
        <v/>
      </c>
      <c r="DV91" s="227" t="str">
        <f>IF([2]数据总览!DV91="","",[2]数据总览!DV91)</f>
        <v/>
      </c>
      <c r="DW91" s="227" t="str">
        <f>IF([2]数据总览!DW91="","",[2]数据总览!DW91)</f>
        <v/>
      </c>
      <c r="DX91" s="227" t="str">
        <f>IF([2]数据总览!DX91="","",[2]数据总览!DX91)</f>
        <v/>
      </c>
      <c r="DY91" s="227" t="str">
        <f>IF([2]数据总览!DY91="","",[2]数据总览!DY91)</f>
        <v/>
      </c>
      <c r="DZ91" s="227" t="str">
        <f>IF([2]数据总览!DZ91="","",[2]数据总览!DZ91)</f>
        <v/>
      </c>
      <c r="EA91" s="227" t="str">
        <f>IF([2]数据总览!EA91="","",[2]数据总览!EA91)</f>
        <v/>
      </c>
      <c r="EB91" s="227" t="str">
        <f>IF([2]数据总览!EB91="","",[2]数据总览!EB91)</f>
        <v/>
      </c>
      <c r="EC91" s="227" t="str">
        <f>IF([2]数据总览!EC91="","",[2]数据总览!EC91)</f>
        <v/>
      </c>
      <c r="ED91" s="227" t="str">
        <f>IF([2]数据总览!ED91="","",[2]数据总览!ED91)</f>
        <v/>
      </c>
      <c r="EE91" s="227" t="str">
        <f>IF([2]数据总览!EE91="","",[2]数据总览!EE91)</f>
        <v/>
      </c>
      <c r="EF91" s="227" t="str">
        <f>IF([2]数据总览!EF91="","",[2]数据总览!EF91)</f>
        <v/>
      </c>
      <c r="EG91" s="227" t="str">
        <f>IF([2]数据总览!EG91="","",[2]数据总览!EG91)</f>
        <v/>
      </c>
      <c r="EH91" s="227" t="str">
        <f>IF([2]数据总览!EH91="","",[2]数据总览!EH91)</f>
        <v/>
      </c>
      <c r="EI91" s="227" t="str">
        <f>IF([2]数据总览!EI91="","",[2]数据总览!EI91)</f>
        <v/>
      </c>
      <c r="EJ91" s="227" t="str">
        <f>IF([2]数据总览!EJ91="","",[2]数据总览!EJ91)</f>
        <v/>
      </c>
      <c r="EK91" s="227" t="str">
        <f>IF([2]数据总览!EK91="","",[2]数据总览!EK91)</f>
        <v/>
      </c>
      <c r="EL91" s="227" t="str">
        <f>IF([2]数据总览!EL91="","",[2]数据总览!EL91)</f>
        <v/>
      </c>
      <c r="EM91" s="227" t="str">
        <f>IF([2]数据总览!EM91="","",[2]数据总览!EM91)</f>
        <v/>
      </c>
      <c r="EN91" s="227" t="str">
        <f>IF([2]数据总览!EN91="","",[2]数据总览!EN91)</f>
        <v/>
      </c>
      <c r="EO91" s="227" t="str">
        <f>IF([2]数据总览!EO91="","",[2]数据总览!EO91)</f>
        <v/>
      </c>
      <c r="EP91" s="227" t="str">
        <f>IF([2]数据总览!EP91="","",[2]数据总览!EP91)</f>
        <v/>
      </c>
      <c r="EQ91" s="227" t="str">
        <f>IF([2]数据总览!EQ91="","",[2]数据总览!EQ91)</f>
        <v/>
      </c>
      <c r="ER91" s="227" t="str">
        <f>IF([2]数据总览!ER91="","",[2]数据总览!ER91)</f>
        <v/>
      </c>
      <c r="ES91" s="227" t="str">
        <f>IF([2]数据总览!ES91="","",[2]数据总览!ES91)</f>
        <v/>
      </c>
      <c r="ET91" s="227" t="str">
        <f>IF([2]数据总览!ET91="","",[2]数据总览!ET91)</f>
        <v/>
      </c>
      <c r="EU91" s="227" t="str">
        <f>IF([2]数据总览!EU91="","",[2]数据总览!EU91)</f>
        <v/>
      </c>
      <c r="EV91" s="227" t="str">
        <f>IF([2]数据总览!EV91="","",[2]数据总览!EV91)</f>
        <v/>
      </c>
      <c r="EW91" s="227" t="str">
        <f>IF([2]数据总览!EW91="","",[2]数据总览!EW91)</f>
        <v/>
      </c>
      <c r="EX91" s="227" t="str">
        <f>IF([2]数据总览!EX91="","",[2]数据总览!EX91)</f>
        <v/>
      </c>
      <c r="EY91" s="227" t="str">
        <f>IF([2]数据总览!EY91="","",[2]数据总览!EY91)</f>
        <v/>
      </c>
      <c r="EZ91" s="227" t="str">
        <f>IF([2]数据总览!EZ91="","",[2]数据总览!EZ91)</f>
        <v/>
      </c>
      <c r="FA91" s="227" t="str">
        <f>IF([2]数据总览!FA91="","",[2]数据总览!FA91)</f>
        <v/>
      </c>
    </row>
    <row r="92" spans="1:157" ht="11.25">
      <c r="A92" s="227" t="str">
        <f>IF([2]数据总览!A92="","",[2]数据总览!A92)</f>
        <v/>
      </c>
      <c r="B92" s="227" t="str">
        <f>IF([2]数据总览!B92="","",[2]数据总览!B92)</f>
        <v/>
      </c>
      <c r="C92" s="227" t="str">
        <f>IF([2]数据总览!C92="","",[2]数据总览!C92)</f>
        <v>13星</v>
      </c>
      <c r="D92" s="227">
        <f>IF([2]数据总览!D92="","",[2]数据总览!D92)</f>
        <v>103.29999999999995</v>
      </c>
      <c r="E92" s="227">
        <f>IF([2]数据总览!E92="","",[2]数据总览!E92)</f>
        <v>153.6</v>
      </c>
      <c r="F92" s="227">
        <f>IF([2]数据总览!F92="","",[2]数据总览!F92)</f>
        <v>203.90000000000006</v>
      </c>
      <c r="G92" s="227">
        <f>IF([2]数据总览!G92="","",[2]数据总览!G92)</f>
        <v>259.20000000000005</v>
      </c>
      <c r="H92" s="227">
        <f>IF([2]数据总览!H92="","",[2]数据总览!H92)</f>
        <v>314.5</v>
      </c>
      <c r="I92" s="227">
        <f>IF([2]数据总览!I92="","",[2]数据总览!I92)</f>
        <v>334.5</v>
      </c>
      <c r="J92" s="227"/>
      <c r="K92" s="227" t="str">
        <f>IF([2]数据总览!K92="","",[2]数据总览!K92)</f>
        <v/>
      </c>
      <c r="L92" s="227" t="str">
        <f>IF([2]数据总览!L92="","",[2]数据总览!L92)</f>
        <v/>
      </c>
      <c r="M92" s="227" t="str">
        <f>IF([2]数据总览!M92="","",[2]数据总览!M92)</f>
        <v/>
      </c>
      <c r="N92" s="227" t="str">
        <f>IF([2]数据总览!N92="","",[2]数据总览!N92)</f>
        <v/>
      </c>
      <c r="O92" s="227" t="str">
        <f>IF([2]数据总览!O92="","",[2]数据总览!O92)</f>
        <v/>
      </c>
      <c r="P92" s="227" t="str">
        <f>IF([2]数据总览!P92="","",[2]数据总览!P92)</f>
        <v/>
      </c>
      <c r="Q92" s="227" t="str">
        <f>IF([2]数据总览!Q92="","",[2]数据总览!Q92)</f>
        <v/>
      </c>
      <c r="R92" s="227" t="str">
        <f>IF([2]数据总览!R92="","",[2]数据总览!R92)</f>
        <v/>
      </c>
      <c r="S92" s="227" t="str">
        <f>IF([2]数据总览!S92="","",[2]数据总览!S92)</f>
        <v/>
      </c>
      <c r="T92" s="227" t="str">
        <f>IF([2]数据总览!T92="","",[2]数据总览!T92)</f>
        <v/>
      </c>
      <c r="U92" s="227" t="str">
        <f>IF([2]数据总览!U92="","",[2]数据总览!U92)</f>
        <v/>
      </c>
      <c r="V92" s="227" t="str">
        <f>IF([2]数据总览!V92="","",[2]数据总览!V92)</f>
        <v/>
      </c>
      <c r="W92" s="227" t="str">
        <f>IF([2]数据总览!W92="","",[2]数据总览!W92)</f>
        <v/>
      </c>
      <c r="X92" s="227" t="str">
        <f>IF([2]数据总览!X92="","",[2]数据总览!X92)</f>
        <v/>
      </c>
      <c r="Y92" s="227" t="str">
        <f>IF([2]数据总览!Y92="","",[2]数据总览!Y92)</f>
        <v/>
      </c>
      <c r="Z92" s="227" t="str">
        <f>IF([2]数据总览!Z92="","",[2]数据总览!Z92)</f>
        <v/>
      </c>
      <c r="AA92" s="227" t="str">
        <f>IF([2]数据总览!AA92="","",[2]数据总览!AA92)</f>
        <v/>
      </c>
      <c r="AB92" s="227" t="str">
        <f>IF([2]数据总览!AB92="","",[2]数据总览!AB92)</f>
        <v/>
      </c>
      <c r="AC92" s="227" t="str">
        <f>IF([2]数据总览!AC92="","",[2]数据总览!AC92)</f>
        <v/>
      </c>
      <c r="AD92" s="227" t="str">
        <f>IF([2]数据总览!AD92="","",[2]数据总览!AD92)</f>
        <v/>
      </c>
      <c r="AE92" s="227" t="str">
        <f>IF([2]数据总览!AE92="","",[2]数据总览!AE92)</f>
        <v/>
      </c>
      <c r="AF92" s="227" t="str">
        <f>IF([2]数据总览!AF92="","",[2]数据总览!AF92)</f>
        <v/>
      </c>
      <c r="AG92" s="227" t="str">
        <f>IF([2]数据总览!AG92="","",[2]数据总览!AG92)</f>
        <v/>
      </c>
      <c r="AH92" s="227" t="str">
        <f>IF([2]数据总览!AH92="","",[2]数据总览!AH92)</f>
        <v/>
      </c>
      <c r="AI92" s="227" t="str">
        <f>IF([2]数据总览!AI92="","",[2]数据总览!AI92)</f>
        <v/>
      </c>
      <c r="AJ92" s="227" t="str">
        <f>IF([2]数据总览!AJ92="","",[2]数据总览!AJ92)</f>
        <v/>
      </c>
      <c r="AK92" s="227" t="str">
        <f>IF([2]数据总览!AK92="","",[2]数据总览!AK92)</f>
        <v/>
      </c>
      <c r="AL92" s="227" t="str">
        <f>IF([2]数据总览!AL92="","",[2]数据总览!AL92)</f>
        <v/>
      </c>
      <c r="AM92" s="227" t="str">
        <f>IF([2]数据总览!AM92="","",[2]数据总览!AM92)</f>
        <v/>
      </c>
      <c r="AN92" s="227" t="str">
        <f>IF([2]数据总览!AN92="","",[2]数据总览!AN92)</f>
        <v/>
      </c>
      <c r="AO92" s="227" t="str">
        <f>IF([2]数据总览!AO92="","",[2]数据总览!AO92)</f>
        <v/>
      </c>
      <c r="AP92" s="227" t="str">
        <f>IF([2]数据总览!AP92="","",[2]数据总览!AP92)</f>
        <v/>
      </c>
      <c r="AQ92" s="227" t="str">
        <f>IF([2]数据总览!AQ92="","",[2]数据总览!AQ92)</f>
        <v/>
      </c>
      <c r="AR92" s="227" t="str">
        <f>IF([2]数据总览!AR92="","",[2]数据总览!AR92)</f>
        <v/>
      </c>
      <c r="AS92" s="227" t="str">
        <f>IF([2]数据总览!AS92="","",[2]数据总览!AS92)</f>
        <v/>
      </c>
      <c r="AT92" s="227" t="str">
        <f>IF([2]数据总览!AT92="","",[2]数据总览!AT92)</f>
        <v/>
      </c>
      <c r="AU92" s="227" t="str">
        <f>IF([2]数据总览!AU92="","",[2]数据总览!AU92)</f>
        <v/>
      </c>
      <c r="AV92" s="227" t="str">
        <f>IF([2]数据总览!AV92="","",[2]数据总览!AV92)</f>
        <v/>
      </c>
      <c r="AW92" s="227" t="str">
        <f>IF([2]数据总览!AW92="","",[2]数据总览!AW92)</f>
        <v/>
      </c>
      <c r="AX92" s="227" t="str">
        <f>IF([2]数据总览!AX92="","",[2]数据总览!AX92)</f>
        <v/>
      </c>
      <c r="AY92" s="227" t="str">
        <f>IF([2]数据总览!AY92="","",[2]数据总览!AY92)</f>
        <v/>
      </c>
      <c r="AZ92" s="227" t="str">
        <f>IF([2]数据总览!AZ92="","",[2]数据总览!AZ92)</f>
        <v/>
      </c>
      <c r="BA92" s="227" t="str">
        <f>IF([2]数据总览!BA92="","",[2]数据总览!BA92)</f>
        <v/>
      </c>
      <c r="BB92" s="227" t="str">
        <f>IF([2]数据总览!BB92="","",[2]数据总览!BB92)</f>
        <v/>
      </c>
      <c r="BC92" s="227" t="str">
        <f>IF([2]数据总览!BC92="","",[2]数据总览!BC92)</f>
        <v/>
      </c>
      <c r="BD92" s="227" t="str">
        <f>IF([2]数据总览!BD92="","",[2]数据总览!BD92)</f>
        <v/>
      </c>
      <c r="BE92" s="227" t="str">
        <f>IF([2]数据总览!BE92="","",[2]数据总览!BE92)</f>
        <v/>
      </c>
      <c r="BF92" s="227" t="str">
        <f>IF([2]数据总览!BF92="","",[2]数据总览!BF92)</f>
        <v/>
      </c>
      <c r="BG92" s="227" t="str">
        <f>IF([2]数据总览!BG92="","",[2]数据总览!BG92)</f>
        <v/>
      </c>
      <c r="BH92" s="227" t="str">
        <f>IF([2]数据总览!BH92="","",[2]数据总览!BH92)</f>
        <v/>
      </c>
      <c r="BI92" s="227" t="str">
        <f>IF([2]数据总览!BI92="","",[2]数据总览!BI92)</f>
        <v/>
      </c>
      <c r="BJ92" s="227" t="str">
        <f>IF([2]数据总览!BJ92="","",[2]数据总览!BJ92)</f>
        <v/>
      </c>
      <c r="BK92" s="227" t="str">
        <f>IF([2]数据总览!BK92="","",[2]数据总览!BK92)</f>
        <v/>
      </c>
      <c r="BL92" s="227" t="str">
        <f>IF([2]数据总览!BL92="","",[2]数据总览!BL92)</f>
        <v/>
      </c>
      <c r="BM92" s="227" t="str">
        <f>IF([2]数据总览!BM92="","",[2]数据总览!BM92)</f>
        <v/>
      </c>
      <c r="BN92" s="227" t="str">
        <f>IF([2]数据总览!BN92="","",[2]数据总览!BN92)</f>
        <v/>
      </c>
      <c r="BO92" s="227" t="str">
        <f>IF([2]数据总览!BO92="","",[2]数据总览!BO92)</f>
        <v/>
      </c>
      <c r="BP92" s="227" t="str">
        <f>IF([2]数据总览!BP92="","",[2]数据总览!BP92)</f>
        <v/>
      </c>
      <c r="BQ92" s="227" t="str">
        <f>IF([2]数据总览!BQ92="","",[2]数据总览!BQ92)</f>
        <v/>
      </c>
      <c r="BR92" s="227" t="str">
        <f>IF([2]数据总览!BR92="","",[2]数据总览!BR92)</f>
        <v/>
      </c>
      <c r="BS92" s="227" t="str">
        <f>IF([2]数据总览!BS92="","",[2]数据总览!BS92)</f>
        <v/>
      </c>
      <c r="BT92" s="227" t="str">
        <f>IF([2]数据总览!BT92="","",[2]数据总览!BT92)</f>
        <v/>
      </c>
      <c r="BU92" s="227" t="str">
        <f>IF([2]数据总览!BU92="","",[2]数据总览!BU92)</f>
        <v/>
      </c>
      <c r="BV92" s="227" t="str">
        <f>IF([2]数据总览!BV92="","",[2]数据总览!BV92)</f>
        <v/>
      </c>
      <c r="BW92" s="227" t="str">
        <f>IF([2]数据总览!BW92="","",[2]数据总览!BW92)</f>
        <v/>
      </c>
      <c r="BX92" s="227" t="str">
        <f>IF([2]数据总览!BX92="","",[2]数据总览!BX92)</f>
        <v/>
      </c>
      <c r="BY92" s="227" t="str">
        <f>IF([2]数据总览!BY92="","",[2]数据总览!BY92)</f>
        <v/>
      </c>
      <c r="BZ92" s="227" t="str">
        <f>IF([2]数据总览!BZ92="","",[2]数据总览!BZ92)</f>
        <v/>
      </c>
      <c r="CA92" s="227" t="str">
        <f>IF([2]数据总览!CA92="","",[2]数据总览!CA92)</f>
        <v/>
      </c>
      <c r="CB92" s="227" t="str">
        <f>IF([2]数据总览!CB92="","",[2]数据总览!CB92)</f>
        <v/>
      </c>
      <c r="CC92" s="227" t="str">
        <f>IF([2]数据总览!CC92="","",[2]数据总览!CC92)</f>
        <v/>
      </c>
      <c r="CD92" s="227" t="str">
        <f>IF([2]数据总览!CD92="","",[2]数据总览!CD92)</f>
        <v/>
      </c>
      <c r="CE92" s="227" t="str">
        <f>IF([2]数据总览!CE92="","",[2]数据总览!CE92)</f>
        <v/>
      </c>
      <c r="CF92" s="227" t="str">
        <f>IF([2]数据总览!CF92="","",[2]数据总览!CF92)</f>
        <v/>
      </c>
      <c r="CG92" s="227" t="str">
        <f>IF([2]数据总览!CG92="","",[2]数据总览!CG92)</f>
        <v/>
      </c>
      <c r="CH92" s="227" t="str">
        <f>IF([2]数据总览!CH92="","",[2]数据总览!CH92)</f>
        <v/>
      </c>
      <c r="CI92" s="227" t="str">
        <f>IF([2]数据总览!CI92="","",[2]数据总览!CI92)</f>
        <v/>
      </c>
      <c r="CJ92" s="227" t="str">
        <f>IF([2]数据总览!CJ92="","",[2]数据总览!CJ92)</f>
        <v/>
      </c>
      <c r="CK92" s="227" t="str">
        <f>IF([2]数据总览!CK92="","",[2]数据总览!CK92)</f>
        <v/>
      </c>
      <c r="CL92" s="227" t="str">
        <f>IF([2]数据总览!CL92="","",[2]数据总览!CL92)</f>
        <v/>
      </c>
      <c r="CM92" s="227" t="str">
        <f>IF([2]数据总览!CM92="","",[2]数据总览!CM92)</f>
        <v/>
      </c>
      <c r="CN92" s="227" t="str">
        <f>IF([2]数据总览!CN92="","",[2]数据总览!CN92)</f>
        <v/>
      </c>
      <c r="CO92" s="227" t="str">
        <f>IF([2]数据总览!CO92="","",[2]数据总览!CO92)</f>
        <v/>
      </c>
      <c r="CP92" s="227" t="str">
        <f>IF([2]数据总览!CP92="","",[2]数据总览!CP92)</f>
        <v/>
      </c>
      <c r="CQ92" s="227" t="str">
        <f>IF([2]数据总览!CQ92="","",[2]数据总览!CQ92)</f>
        <v/>
      </c>
      <c r="CR92" s="227" t="str">
        <f>IF([2]数据总览!CR92="","",[2]数据总览!CR92)</f>
        <v/>
      </c>
      <c r="CS92" s="227" t="str">
        <f>IF([2]数据总览!CS92="","",[2]数据总览!CS92)</f>
        <v/>
      </c>
      <c r="CT92" s="227" t="str">
        <f>IF([2]数据总览!CT92="","",[2]数据总览!CT92)</f>
        <v/>
      </c>
      <c r="CU92" s="227" t="str">
        <f>IF([2]数据总览!CU92="","",[2]数据总览!CU92)</f>
        <v/>
      </c>
      <c r="CV92" s="227" t="str">
        <f>IF([2]数据总览!CV92="","",[2]数据总览!CV92)</f>
        <v/>
      </c>
      <c r="CW92" s="227" t="str">
        <f>IF([2]数据总览!CW92="","",[2]数据总览!CW92)</f>
        <v/>
      </c>
      <c r="CX92" s="227" t="str">
        <f>IF([2]数据总览!CX92="","",[2]数据总览!CX92)</f>
        <v/>
      </c>
      <c r="CY92" s="227" t="str">
        <f>IF([2]数据总览!CY92="","",[2]数据总览!CY92)</f>
        <v/>
      </c>
      <c r="CZ92" s="227" t="str">
        <f>IF([2]数据总览!CZ92="","",[2]数据总览!CZ92)</f>
        <v/>
      </c>
      <c r="DA92" s="227" t="str">
        <f>IF([2]数据总览!DA92="","",[2]数据总览!DA92)</f>
        <v/>
      </c>
      <c r="DB92" s="227" t="str">
        <f>IF([2]数据总览!DB92="","",[2]数据总览!DB92)</f>
        <v/>
      </c>
      <c r="DC92" s="227" t="str">
        <f>IF([2]数据总览!DC92="","",[2]数据总览!DC92)</f>
        <v/>
      </c>
      <c r="DD92" s="227" t="str">
        <f>IF([2]数据总览!DD92="","",[2]数据总览!DD92)</f>
        <v/>
      </c>
      <c r="DE92" s="227" t="str">
        <f>IF([2]数据总览!DE92="","",[2]数据总览!DE92)</f>
        <v/>
      </c>
      <c r="DF92" s="227" t="str">
        <f>IF([2]数据总览!DF92="","",[2]数据总览!DF92)</f>
        <v/>
      </c>
      <c r="DG92" s="227" t="str">
        <f>IF([2]数据总览!DG92="","",[2]数据总览!DG92)</f>
        <v/>
      </c>
      <c r="DH92" s="227" t="str">
        <f>IF([2]数据总览!DH92="","",[2]数据总览!DH92)</f>
        <v/>
      </c>
      <c r="DI92" s="227" t="str">
        <f>IF([2]数据总览!DI92="","",[2]数据总览!DI92)</f>
        <v/>
      </c>
      <c r="DJ92" s="227" t="str">
        <f>IF([2]数据总览!DJ92="","",[2]数据总览!DJ92)</f>
        <v/>
      </c>
      <c r="DK92" s="227" t="str">
        <f>IF([2]数据总览!DK92="","",[2]数据总览!DK92)</f>
        <v/>
      </c>
      <c r="DL92" s="227" t="str">
        <f>IF([2]数据总览!DL92="","",[2]数据总览!DL92)</f>
        <v/>
      </c>
      <c r="DM92" s="227" t="str">
        <f>IF([2]数据总览!DM92="","",[2]数据总览!DM92)</f>
        <v/>
      </c>
      <c r="DN92" s="227" t="str">
        <f>IF([2]数据总览!DN92="","",[2]数据总览!DN92)</f>
        <v/>
      </c>
      <c r="DO92" s="227" t="str">
        <f>IF([2]数据总览!DO92="","",[2]数据总览!DO92)</f>
        <v/>
      </c>
      <c r="DP92" s="227" t="str">
        <f>IF([2]数据总览!DP92="","",[2]数据总览!DP92)</f>
        <v/>
      </c>
      <c r="DQ92" s="227" t="str">
        <f>IF([2]数据总览!DQ92="","",[2]数据总览!DQ92)</f>
        <v/>
      </c>
      <c r="DR92" s="227" t="str">
        <f>IF([2]数据总览!DR92="","",[2]数据总览!DR92)</f>
        <v/>
      </c>
      <c r="DS92" s="227" t="str">
        <f>IF([2]数据总览!DS92="","",[2]数据总览!DS92)</f>
        <v/>
      </c>
      <c r="DT92" s="227" t="str">
        <f>IF([2]数据总览!DT92="","",[2]数据总览!DT92)</f>
        <v/>
      </c>
      <c r="DU92" s="227" t="str">
        <f>IF([2]数据总览!DU92="","",[2]数据总览!DU92)</f>
        <v/>
      </c>
      <c r="DV92" s="227" t="str">
        <f>IF([2]数据总览!DV92="","",[2]数据总览!DV92)</f>
        <v/>
      </c>
      <c r="DW92" s="227" t="str">
        <f>IF([2]数据总览!DW92="","",[2]数据总览!DW92)</f>
        <v/>
      </c>
      <c r="DX92" s="227" t="str">
        <f>IF([2]数据总览!DX92="","",[2]数据总览!DX92)</f>
        <v/>
      </c>
      <c r="DY92" s="227" t="str">
        <f>IF([2]数据总览!DY92="","",[2]数据总览!DY92)</f>
        <v/>
      </c>
      <c r="DZ92" s="227" t="str">
        <f>IF([2]数据总览!DZ92="","",[2]数据总览!DZ92)</f>
        <v/>
      </c>
      <c r="EA92" s="227" t="str">
        <f>IF([2]数据总览!EA92="","",[2]数据总览!EA92)</f>
        <v/>
      </c>
      <c r="EB92" s="227" t="str">
        <f>IF([2]数据总览!EB92="","",[2]数据总览!EB92)</f>
        <v/>
      </c>
      <c r="EC92" s="227" t="str">
        <f>IF([2]数据总览!EC92="","",[2]数据总览!EC92)</f>
        <v/>
      </c>
      <c r="ED92" s="227" t="str">
        <f>IF([2]数据总览!ED92="","",[2]数据总览!ED92)</f>
        <v/>
      </c>
      <c r="EE92" s="227" t="str">
        <f>IF([2]数据总览!EE92="","",[2]数据总览!EE92)</f>
        <v/>
      </c>
      <c r="EF92" s="227" t="str">
        <f>IF([2]数据总览!EF92="","",[2]数据总览!EF92)</f>
        <v/>
      </c>
      <c r="EG92" s="227" t="str">
        <f>IF([2]数据总览!EG92="","",[2]数据总览!EG92)</f>
        <v/>
      </c>
      <c r="EH92" s="227" t="str">
        <f>IF([2]数据总览!EH92="","",[2]数据总览!EH92)</f>
        <v/>
      </c>
      <c r="EI92" s="227" t="str">
        <f>IF([2]数据总览!EI92="","",[2]数据总览!EI92)</f>
        <v/>
      </c>
      <c r="EJ92" s="227" t="str">
        <f>IF([2]数据总览!EJ92="","",[2]数据总览!EJ92)</f>
        <v/>
      </c>
      <c r="EK92" s="227" t="str">
        <f>IF([2]数据总览!EK92="","",[2]数据总览!EK92)</f>
        <v/>
      </c>
      <c r="EL92" s="227" t="str">
        <f>IF([2]数据总览!EL92="","",[2]数据总览!EL92)</f>
        <v/>
      </c>
      <c r="EM92" s="227" t="str">
        <f>IF([2]数据总览!EM92="","",[2]数据总览!EM92)</f>
        <v/>
      </c>
      <c r="EN92" s="227" t="str">
        <f>IF([2]数据总览!EN92="","",[2]数据总览!EN92)</f>
        <v/>
      </c>
      <c r="EO92" s="227" t="str">
        <f>IF([2]数据总览!EO92="","",[2]数据总览!EO92)</f>
        <v/>
      </c>
      <c r="EP92" s="227" t="str">
        <f>IF([2]数据总览!EP92="","",[2]数据总览!EP92)</f>
        <v/>
      </c>
      <c r="EQ92" s="227" t="str">
        <f>IF([2]数据总览!EQ92="","",[2]数据总览!EQ92)</f>
        <v/>
      </c>
      <c r="ER92" s="227" t="str">
        <f>IF([2]数据总览!ER92="","",[2]数据总览!ER92)</f>
        <v/>
      </c>
      <c r="ES92" s="227" t="str">
        <f>IF([2]数据总览!ES92="","",[2]数据总览!ES92)</f>
        <v/>
      </c>
      <c r="ET92" s="227" t="str">
        <f>IF([2]数据总览!ET92="","",[2]数据总览!ET92)</f>
        <v/>
      </c>
      <c r="EU92" s="227" t="str">
        <f>IF([2]数据总览!EU92="","",[2]数据总览!EU92)</f>
        <v/>
      </c>
      <c r="EV92" s="227" t="str">
        <f>IF([2]数据总览!EV92="","",[2]数据总览!EV92)</f>
        <v/>
      </c>
      <c r="EW92" s="227" t="str">
        <f>IF([2]数据总览!EW92="","",[2]数据总览!EW92)</f>
        <v/>
      </c>
      <c r="EX92" s="227" t="str">
        <f>IF([2]数据总览!EX92="","",[2]数据总览!EX92)</f>
        <v/>
      </c>
      <c r="EY92" s="227" t="str">
        <f>IF([2]数据总览!EY92="","",[2]数据总览!EY92)</f>
        <v/>
      </c>
      <c r="EZ92" s="227" t="str">
        <f>IF([2]数据总览!EZ92="","",[2]数据总览!EZ92)</f>
        <v/>
      </c>
      <c r="FA92" s="227" t="str">
        <f>IF([2]数据总览!FA92="","",[2]数据总览!FA92)</f>
        <v/>
      </c>
    </row>
    <row r="93" spans="1:157" ht="11.25">
      <c r="A93" s="227" t="str">
        <f>IF([2]数据总览!A93="","",[2]数据总览!A93)</f>
        <v/>
      </c>
      <c r="B93" s="227" t="str">
        <f>IF([2]数据总览!B93="","",[2]数据总览!B93)</f>
        <v/>
      </c>
      <c r="C93" s="227" t="str">
        <f>IF([2]数据总览!C93="","",[2]数据总览!C93)</f>
        <v>14星</v>
      </c>
      <c r="D93" s="227">
        <f>IF([2]数据总览!D93="","",[2]数据总览!D93)</f>
        <v>107.39999999999995</v>
      </c>
      <c r="E93" s="227">
        <f>IF([2]数据总览!E93="","",[2]数据总览!E93)</f>
        <v>160.79999999999998</v>
      </c>
      <c r="F93" s="227">
        <f>IF([2]数据总览!F93="","",[2]数据总览!F93)</f>
        <v>214.20000000000007</v>
      </c>
      <c r="G93" s="227">
        <f>IF([2]数据总览!G93="","",[2]数据总览!G93)</f>
        <v>272.60000000000002</v>
      </c>
      <c r="H93" s="227">
        <f>IF([2]数据总览!H93="","",[2]数据总览!H93)</f>
        <v>331</v>
      </c>
      <c r="I93" s="227">
        <f>IF([2]数据总览!I93="","",[2]数据总览!I93)</f>
        <v>351</v>
      </c>
      <c r="J93" s="227"/>
      <c r="K93" s="227" t="str">
        <f>IF([2]数据总览!K93="","",[2]数据总览!K93)</f>
        <v/>
      </c>
      <c r="L93" s="227" t="str">
        <f>IF([2]数据总览!L93="","",[2]数据总览!L93)</f>
        <v/>
      </c>
      <c r="M93" s="227" t="str">
        <f>IF([2]数据总览!M93="","",[2]数据总览!M93)</f>
        <v/>
      </c>
      <c r="N93" s="227" t="str">
        <f>IF([2]数据总览!N93="","",[2]数据总览!N93)</f>
        <v/>
      </c>
      <c r="O93" s="227" t="str">
        <f>IF([2]数据总览!O93="","",[2]数据总览!O93)</f>
        <v/>
      </c>
      <c r="P93" s="227" t="str">
        <f>IF([2]数据总览!P93="","",[2]数据总览!P93)</f>
        <v/>
      </c>
      <c r="Q93" s="227" t="str">
        <f>IF([2]数据总览!Q93="","",[2]数据总览!Q93)</f>
        <v/>
      </c>
      <c r="R93" s="227" t="str">
        <f>IF([2]数据总览!R93="","",[2]数据总览!R93)</f>
        <v/>
      </c>
      <c r="S93" s="227" t="str">
        <f>IF([2]数据总览!S93="","",[2]数据总览!S93)</f>
        <v/>
      </c>
      <c r="T93" s="227" t="str">
        <f>IF([2]数据总览!T93="","",[2]数据总览!T93)</f>
        <v/>
      </c>
      <c r="U93" s="227" t="str">
        <f>IF([2]数据总览!U93="","",[2]数据总览!U93)</f>
        <v/>
      </c>
      <c r="V93" s="227" t="str">
        <f>IF([2]数据总览!V93="","",[2]数据总览!V93)</f>
        <v/>
      </c>
      <c r="W93" s="227" t="str">
        <f>IF([2]数据总览!W93="","",[2]数据总览!W93)</f>
        <v/>
      </c>
      <c r="X93" s="227" t="str">
        <f>IF([2]数据总览!X93="","",[2]数据总览!X93)</f>
        <v/>
      </c>
      <c r="Y93" s="227" t="str">
        <f>IF([2]数据总览!Y93="","",[2]数据总览!Y93)</f>
        <v/>
      </c>
      <c r="Z93" s="227" t="str">
        <f>IF([2]数据总览!Z93="","",[2]数据总览!Z93)</f>
        <v/>
      </c>
      <c r="AA93" s="227" t="str">
        <f>IF([2]数据总览!AA93="","",[2]数据总览!AA93)</f>
        <v/>
      </c>
      <c r="AB93" s="227" t="str">
        <f>IF([2]数据总览!AB93="","",[2]数据总览!AB93)</f>
        <v/>
      </c>
      <c r="AC93" s="227" t="str">
        <f>IF([2]数据总览!AC93="","",[2]数据总览!AC93)</f>
        <v/>
      </c>
      <c r="AD93" s="227" t="str">
        <f>IF([2]数据总览!AD93="","",[2]数据总览!AD93)</f>
        <v/>
      </c>
      <c r="AE93" s="227" t="str">
        <f>IF([2]数据总览!AE93="","",[2]数据总览!AE93)</f>
        <v/>
      </c>
      <c r="AF93" s="227" t="str">
        <f>IF([2]数据总览!AF93="","",[2]数据总览!AF93)</f>
        <v/>
      </c>
      <c r="AG93" s="227" t="str">
        <f>IF([2]数据总览!AG93="","",[2]数据总览!AG93)</f>
        <v/>
      </c>
      <c r="AH93" s="227" t="str">
        <f>IF([2]数据总览!AH93="","",[2]数据总览!AH93)</f>
        <v/>
      </c>
      <c r="AI93" s="227" t="str">
        <f>IF([2]数据总览!AI93="","",[2]数据总览!AI93)</f>
        <v/>
      </c>
      <c r="AJ93" s="227" t="str">
        <f>IF([2]数据总览!AJ93="","",[2]数据总览!AJ93)</f>
        <v/>
      </c>
      <c r="AK93" s="227" t="str">
        <f>IF([2]数据总览!AK93="","",[2]数据总览!AK93)</f>
        <v/>
      </c>
      <c r="AL93" s="227" t="str">
        <f>IF([2]数据总览!AL93="","",[2]数据总览!AL93)</f>
        <v/>
      </c>
      <c r="AM93" s="227" t="str">
        <f>IF([2]数据总览!AM93="","",[2]数据总览!AM93)</f>
        <v/>
      </c>
      <c r="AN93" s="227" t="str">
        <f>IF([2]数据总览!AN93="","",[2]数据总览!AN93)</f>
        <v/>
      </c>
      <c r="AO93" s="227" t="str">
        <f>IF([2]数据总览!AO93="","",[2]数据总览!AO93)</f>
        <v/>
      </c>
      <c r="AP93" s="227" t="str">
        <f>IF([2]数据总览!AP93="","",[2]数据总览!AP93)</f>
        <v/>
      </c>
      <c r="AQ93" s="227" t="str">
        <f>IF([2]数据总览!AQ93="","",[2]数据总览!AQ93)</f>
        <v/>
      </c>
      <c r="AR93" s="227" t="str">
        <f>IF([2]数据总览!AR93="","",[2]数据总览!AR93)</f>
        <v/>
      </c>
      <c r="AS93" s="227" t="str">
        <f>IF([2]数据总览!AS93="","",[2]数据总览!AS93)</f>
        <v/>
      </c>
      <c r="AT93" s="227" t="str">
        <f>IF([2]数据总览!AT93="","",[2]数据总览!AT93)</f>
        <v/>
      </c>
      <c r="AU93" s="227" t="str">
        <f>IF([2]数据总览!AU93="","",[2]数据总览!AU93)</f>
        <v/>
      </c>
      <c r="AV93" s="227" t="str">
        <f>IF([2]数据总览!AV93="","",[2]数据总览!AV93)</f>
        <v/>
      </c>
      <c r="AW93" s="227" t="str">
        <f>IF([2]数据总览!AW93="","",[2]数据总览!AW93)</f>
        <v/>
      </c>
      <c r="AX93" s="227" t="str">
        <f>IF([2]数据总览!AX93="","",[2]数据总览!AX93)</f>
        <v/>
      </c>
      <c r="AY93" s="227" t="str">
        <f>IF([2]数据总览!AY93="","",[2]数据总览!AY93)</f>
        <v/>
      </c>
      <c r="AZ93" s="227" t="str">
        <f>IF([2]数据总览!AZ93="","",[2]数据总览!AZ93)</f>
        <v/>
      </c>
      <c r="BA93" s="227" t="str">
        <f>IF([2]数据总览!BA93="","",[2]数据总览!BA93)</f>
        <v/>
      </c>
      <c r="BB93" s="227" t="str">
        <f>IF([2]数据总览!BB93="","",[2]数据总览!BB93)</f>
        <v/>
      </c>
      <c r="BC93" s="227" t="str">
        <f>IF([2]数据总览!BC93="","",[2]数据总览!BC93)</f>
        <v/>
      </c>
      <c r="BD93" s="227" t="str">
        <f>IF([2]数据总览!BD93="","",[2]数据总览!BD93)</f>
        <v/>
      </c>
      <c r="BE93" s="227" t="str">
        <f>IF([2]数据总览!BE93="","",[2]数据总览!BE93)</f>
        <v/>
      </c>
      <c r="BF93" s="227" t="str">
        <f>IF([2]数据总览!BF93="","",[2]数据总览!BF93)</f>
        <v/>
      </c>
      <c r="BG93" s="227" t="str">
        <f>IF([2]数据总览!BG93="","",[2]数据总览!BG93)</f>
        <v/>
      </c>
      <c r="BH93" s="227" t="str">
        <f>IF([2]数据总览!BH93="","",[2]数据总览!BH93)</f>
        <v/>
      </c>
      <c r="BI93" s="227" t="str">
        <f>IF([2]数据总览!BI93="","",[2]数据总览!BI93)</f>
        <v/>
      </c>
      <c r="BJ93" s="227" t="str">
        <f>IF([2]数据总览!BJ93="","",[2]数据总览!BJ93)</f>
        <v/>
      </c>
      <c r="BK93" s="227" t="str">
        <f>IF([2]数据总览!BK93="","",[2]数据总览!BK93)</f>
        <v/>
      </c>
      <c r="BL93" s="227" t="str">
        <f>IF([2]数据总览!BL93="","",[2]数据总览!BL93)</f>
        <v/>
      </c>
      <c r="BM93" s="227" t="str">
        <f>IF([2]数据总览!BM93="","",[2]数据总览!BM93)</f>
        <v/>
      </c>
      <c r="BN93" s="227" t="str">
        <f>IF([2]数据总览!BN93="","",[2]数据总览!BN93)</f>
        <v/>
      </c>
      <c r="BO93" s="227" t="str">
        <f>IF([2]数据总览!BO93="","",[2]数据总览!BO93)</f>
        <v/>
      </c>
      <c r="BP93" s="227" t="str">
        <f>IF([2]数据总览!BP93="","",[2]数据总览!BP93)</f>
        <v/>
      </c>
      <c r="BQ93" s="227" t="str">
        <f>IF([2]数据总览!BQ93="","",[2]数据总览!BQ93)</f>
        <v/>
      </c>
      <c r="BR93" s="227" t="str">
        <f>IF([2]数据总览!BR93="","",[2]数据总览!BR93)</f>
        <v/>
      </c>
      <c r="BS93" s="227" t="str">
        <f>IF([2]数据总览!BS93="","",[2]数据总览!BS93)</f>
        <v/>
      </c>
      <c r="BT93" s="227" t="str">
        <f>IF([2]数据总览!BT93="","",[2]数据总览!BT93)</f>
        <v/>
      </c>
      <c r="BU93" s="227" t="str">
        <f>IF([2]数据总览!BU93="","",[2]数据总览!BU93)</f>
        <v/>
      </c>
      <c r="BV93" s="227" t="str">
        <f>IF([2]数据总览!BV93="","",[2]数据总览!BV93)</f>
        <v/>
      </c>
      <c r="BW93" s="227" t="str">
        <f>IF([2]数据总览!BW93="","",[2]数据总览!BW93)</f>
        <v/>
      </c>
      <c r="BX93" s="227" t="str">
        <f>IF([2]数据总览!BX93="","",[2]数据总览!BX93)</f>
        <v/>
      </c>
      <c r="BY93" s="227" t="str">
        <f>IF([2]数据总览!BY93="","",[2]数据总览!BY93)</f>
        <v/>
      </c>
      <c r="BZ93" s="227" t="str">
        <f>IF([2]数据总览!BZ93="","",[2]数据总览!BZ93)</f>
        <v/>
      </c>
      <c r="CA93" s="227" t="str">
        <f>IF([2]数据总览!CA93="","",[2]数据总览!CA93)</f>
        <v/>
      </c>
      <c r="CB93" s="227" t="str">
        <f>IF([2]数据总览!CB93="","",[2]数据总览!CB93)</f>
        <v/>
      </c>
      <c r="CC93" s="227" t="str">
        <f>IF([2]数据总览!CC93="","",[2]数据总览!CC93)</f>
        <v/>
      </c>
      <c r="CD93" s="227" t="str">
        <f>IF([2]数据总览!CD93="","",[2]数据总览!CD93)</f>
        <v/>
      </c>
      <c r="CE93" s="227" t="str">
        <f>IF([2]数据总览!CE93="","",[2]数据总览!CE93)</f>
        <v/>
      </c>
      <c r="CF93" s="227" t="str">
        <f>IF([2]数据总览!CF93="","",[2]数据总览!CF93)</f>
        <v/>
      </c>
      <c r="CG93" s="227" t="str">
        <f>IF([2]数据总览!CG93="","",[2]数据总览!CG93)</f>
        <v/>
      </c>
      <c r="CH93" s="227" t="str">
        <f>IF([2]数据总览!CH93="","",[2]数据总览!CH93)</f>
        <v/>
      </c>
      <c r="CI93" s="227" t="str">
        <f>IF([2]数据总览!CI93="","",[2]数据总览!CI93)</f>
        <v/>
      </c>
      <c r="CJ93" s="227" t="str">
        <f>IF([2]数据总览!CJ93="","",[2]数据总览!CJ93)</f>
        <v/>
      </c>
      <c r="CK93" s="227" t="str">
        <f>IF([2]数据总览!CK93="","",[2]数据总览!CK93)</f>
        <v/>
      </c>
      <c r="CL93" s="227" t="str">
        <f>IF([2]数据总览!CL93="","",[2]数据总览!CL93)</f>
        <v/>
      </c>
      <c r="CM93" s="227" t="str">
        <f>IF([2]数据总览!CM93="","",[2]数据总览!CM93)</f>
        <v/>
      </c>
      <c r="CN93" s="227" t="str">
        <f>IF([2]数据总览!CN93="","",[2]数据总览!CN93)</f>
        <v/>
      </c>
      <c r="CO93" s="227" t="str">
        <f>IF([2]数据总览!CO93="","",[2]数据总览!CO93)</f>
        <v/>
      </c>
      <c r="CP93" s="227" t="str">
        <f>IF([2]数据总览!CP93="","",[2]数据总览!CP93)</f>
        <v/>
      </c>
      <c r="CQ93" s="227" t="str">
        <f>IF([2]数据总览!CQ93="","",[2]数据总览!CQ93)</f>
        <v/>
      </c>
      <c r="CR93" s="227" t="str">
        <f>IF([2]数据总览!CR93="","",[2]数据总览!CR93)</f>
        <v/>
      </c>
      <c r="CS93" s="227" t="str">
        <f>IF([2]数据总览!CS93="","",[2]数据总览!CS93)</f>
        <v/>
      </c>
      <c r="CT93" s="227" t="str">
        <f>IF([2]数据总览!CT93="","",[2]数据总览!CT93)</f>
        <v/>
      </c>
      <c r="CU93" s="227" t="str">
        <f>IF([2]数据总览!CU93="","",[2]数据总览!CU93)</f>
        <v/>
      </c>
      <c r="CV93" s="227" t="str">
        <f>IF([2]数据总览!CV93="","",[2]数据总览!CV93)</f>
        <v/>
      </c>
      <c r="CW93" s="227" t="str">
        <f>IF([2]数据总览!CW93="","",[2]数据总览!CW93)</f>
        <v/>
      </c>
      <c r="CX93" s="227" t="str">
        <f>IF([2]数据总览!CX93="","",[2]数据总览!CX93)</f>
        <v/>
      </c>
      <c r="CY93" s="227" t="str">
        <f>IF([2]数据总览!CY93="","",[2]数据总览!CY93)</f>
        <v/>
      </c>
      <c r="CZ93" s="227" t="str">
        <f>IF([2]数据总览!CZ93="","",[2]数据总览!CZ93)</f>
        <v/>
      </c>
      <c r="DA93" s="227" t="str">
        <f>IF([2]数据总览!DA93="","",[2]数据总览!DA93)</f>
        <v/>
      </c>
      <c r="DB93" s="227" t="str">
        <f>IF([2]数据总览!DB93="","",[2]数据总览!DB93)</f>
        <v/>
      </c>
      <c r="DC93" s="227" t="str">
        <f>IF([2]数据总览!DC93="","",[2]数据总览!DC93)</f>
        <v/>
      </c>
      <c r="DD93" s="227" t="str">
        <f>IF([2]数据总览!DD93="","",[2]数据总览!DD93)</f>
        <v/>
      </c>
      <c r="DE93" s="227" t="str">
        <f>IF([2]数据总览!DE93="","",[2]数据总览!DE93)</f>
        <v/>
      </c>
      <c r="DF93" s="227" t="str">
        <f>IF([2]数据总览!DF93="","",[2]数据总览!DF93)</f>
        <v/>
      </c>
      <c r="DG93" s="227" t="str">
        <f>IF([2]数据总览!DG93="","",[2]数据总览!DG93)</f>
        <v/>
      </c>
      <c r="DH93" s="227" t="str">
        <f>IF([2]数据总览!DH93="","",[2]数据总览!DH93)</f>
        <v/>
      </c>
      <c r="DI93" s="227" t="str">
        <f>IF([2]数据总览!DI93="","",[2]数据总览!DI93)</f>
        <v/>
      </c>
      <c r="DJ93" s="227" t="str">
        <f>IF([2]数据总览!DJ93="","",[2]数据总览!DJ93)</f>
        <v/>
      </c>
      <c r="DK93" s="227" t="str">
        <f>IF([2]数据总览!DK93="","",[2]数据总览!DK93)</f>
        <v/>
      </c>
      <c r="DL93" s="227" t="str">
        <f>IF([2]数据总览!DL93="","",[2]数据总览!DL93)</f>
        <v/>
      </c>
      <c r="DM93" s="227" t="str">
        <f>IF([2]数据总览!DM93="","",[2]数据总览!DM93)</f>
        <v/>
      </c>
      <c r="DN93" s="227" t="str">
        <f>IF([2]数据总览!DN93="","",[2]数据总览!DN93)</f>
        <v/>
      </c>
      <c r="DO93" s="227" t="str">
        <f>IF([2]数据总览!DO93="","",[2]数据总览!DO93)</f>
        <v/>
      </c>
      <c r="DP93" s="227" t="str">
        <f>IF([2]数据总览!DP93="","",[2]数据总览!DP93)</f>
        <v/>
      </c>
      <c r="DQ93" s="227" t="str">
        <f>IF([2]数据总览!DQ93="","",[2]数据总览!DQ93)</f>
        <v/>
      </c>
      <c r="DR93" s="227" t="str">
        <f>IF([2]数据总览!DR93="","",[2]数据总览!DR93)</f>
        <v/>
      </c>
      <c r="DS93" s="227" t="str">
        <f>IF([2]数据总览!DS93="","",[2]数据总览!DS93)</f>
        <v/>
      </c>
      <c r="DT93" s="227" t="str">
        <f>IF([2]数据总览!DT93="","",[2]数据总览!DT93)</f>
        <v/>
      </c>
      <c r="DU93" s="227" t="str">
        <f>IF([2]数据总览!DU93="","",[2]数据总览!DU93)</f>
        <v/>
      </c>
      <c r="DV93" s="227" t="str">
        <f>IF([2]数据总览!DV93="","",[2]数据总览!DV93)</f>
        <v/>
      </c>
      <c r="DW93" s="227" t="str">
        <f>IF([2]数据总览!DW93="","",[2]数据总览!DW93)</f>
        <v/>
      </c>
      <c r="DX93" s="227" t="str">
        <f>IF([2]数据总览!DX93="","",[2]数据总览!DX93)</f>
        <v/>
      </c>
      <c r="DY93" s="227" t="str">
        <f>IF([2]数据总览!DY93="","",[2]数据总览!DY93)</f>
        <v/>
      </c>
      <c r="DZ93" s="227" t="str">
        <f>IF([2]数据总览!DZ93="","",[2]数据总览!DZ93)</f>
        <v/>
      </c>
      <c r="EA93" s="227" t="str">
        <f>IF([2]数据总览!EA93="","",[2]数据总览!EA93)</f>
        <v/>
      </c>
      <c r="EB93" s="227" t="str">
        <f>IF([2]数据总览!EB93="","",[2]数据总览!EB93)</f>
        <v/>
      </c>
      <c r="EC93" s="227" t="str">
        <f>IF([2]数据总览!EC93="","",[2]数据总览!EC93)</f>
        <v/>
      </c>
      <c r="ED93" s="227" t="str">
        <f>IF([2]数据总览!ED93="","",[2]数据总览!ED93)</f>
        <v/>
      </c>
      <c r="EE93" s="227" t="str">
        <f>IF([2]数据总览!EE93="","",[2]数据总览!EE93)</f>
        <v/>
      </c>
      <c r="EF93" s="227" t="str">
        <f>IF([2]数据总览!EF93="","",[2]数据总览!EF93)</f>
        <v/>
      </c>
      <c r="EG93" s="227" t="str">
        <f>IF([2]数据总览!EG93="","",[2]数据总览!EG93)</f>
        <v/>
      </c>
      <c r="EH93" s="227" t="str">
        <f>IF([2]数据总览!EH93="","",[2]数据总览!EH93)</f>
        <v/>
      </c>
      <c r="EI93" s="227" t="str">
        <f>IF([2]数据总览!EI93="","",[2]数据总览!EI93)</f>
        <v/>
      </c>
      <c r="EJ93" s="227" t="str">
        <f>IF([2]数据总览!EJ93="","",[2]数据总览!EJ93)</f>
        <v/>
      </c>
      <c r="EK93" s="227" t="str">
        <f>IF([2]数据总览!EK93="","",[2]数据总览!EK93)</f>
        <v/>
      </c>
      <c r="EL93" s="227" t="str">
        <f>IF([2]数据总览!EL93="","",[2]数据总览!EL93)</f>
        <v/>
      </c>
      <c r="EM93" s="227" t="str">
        <f>IF([2]数据总览!EM93="","",[2]数据总览!EM93)</f>
        <v/>
      </c>
      <c r="EN93" s="227" t="str">
        <f>IF([2]数据总览!EN93="","",[2]数据总览!EN93)</f>
        <v/>
      </c>
      <c r="EO93" s="227" t="str">
        <f>IF([2]数据总览!EO93="","",[2]数据总览!EO93)</f>
        <v/>
      </c>
      <c r="EP93" s="227" t="str">
        <f>IF([2]数据总览!EP93="","",[2]数据总览!EP93)</f>
        <v/>
      </c>
      <c r="EQ93" s="227" t="str">
        <f>IF([2]数据总览!EQ93="","",[2]数据总览!EQ93)</f>
        <v/>
      </c>
      <c r="ER93" s="227" t="str">
        <f>IF([2]数据总览!ER93="","",[2]数据总览!ER93)</f>
        <v/>
      </c>
      <c r="ES93" s="227" t="str">
        <f>IF([2]数据总览!ES93="","",[2]数据总览!ES93)</f>
        <v/>
      </c>
      <c r="ET93" s="227" t="str">
        <f>IF([2]数据总览!ET93="","",[2]数据总览!ET93)</f>
        <v/>
      </c>
      <c r="EU93" s="227" t="str">
        <f>IF([2]数据总览!EU93="","",[2]数据总览!EU93)</f>
        <v/>
      </c>
      <c r="EV93" s="227" t="str">
        <f>IF([2]数据总览!EV93="","",[2]数据总览!EV93)</f>
        <v/>
      </c>
      <c r="EW93" s="227" t="str">
        <f>IF([2]数据总览!EW93="","",[2]数据总览!EW93)</f>
        <v/>
      </c>
      <c r="EX93" s="227" t="str">
        <f>IF([2]数据总览!EX93="","",[2]数据总览!EX93)</f>
        <v/>
      </c>
      <c r="EY93" s="227" t="str">
        <f>IF([2]数据总览!EY93="","",[2]数据总览!EY93)</f>
        <v/>
      </c>
      <c r="EZ93" s="227" t="str">
        <f>IF([2]数据总览!EZ93="","",[2]数据总览!EZ93)</f>
        <v/>
      </c>
      <c r="FA93" s="227" t="str">
        <f>IF([2]数据总览!FA93="","",[2]数据总览!FA93)</f>
        <v/>
      </c>
    </row>
    <row r="94" spans="1:157" ht="11.25">
      <c r="A94" s="227" t="str">
        <f>IF([2]数据总览!A94="","",[2]数据总览!A94)</f>
        <v/>
      </c>
      <c r="B94" s="227" t="str">
        <f>IF([2]数据总览!B94="","",[2]数据总览!B94)</f>
        <v/>
      </c>
      <c r="C94" s="227" t="str">
        <f>IF([2]数据总览!C94="","",[2]数据总览!C94)</f>
        <v>15星</v>
      </c>
      <c r="D94" s="227">
        <f>IF([2]数据总览!D94="","",[2]数据总览!D94)</f>
        <v>111.49999999999994</v>
      </c>
      <c r="E94" s="227">
        <f>IF([2]数据总览!E94="","",[2]数据总览!E94)</f>
        <v>167.99999999999997</v>
      </c>
      <c r="F94" s="227">
        <f>IF([2]数据总览!F94="","",[2]数据总览!F94)</f>
        <v>224.50000000000009</v>
      </c>
      <c r="G94" s="227">
        <f>IF([2]数据总览!G94="","",[2]数据总览!G94)</f>
        <v>286</v>
      </c>
      <c r="H94" s="227">
        <f>IF([2]数据总览!H94="","",[2]数据总览!H94)</f>
        <v>347.5</v>
      </c>
      <c r="I94" s="227">
        <f>IF([2]数据总览!I94="","",[2]数据总览!I94)</f>
        <v>367.5</v>
      </c>
      <c r="J94" s="227"/>
      <c r="K94" s="227" t="str">
        <f>IF([2]数据总览!K94="","",[2]数据总览!K94)</f>
        <v/>
      </c>
      <c r="L94" s="227" t="str">
        <f>IF([2]数据总览!L94="","",[2]数据总览!L94)</f>
        <v/>
      </c>
      <c r="M94" s="227" t="str">
        <f>IF([2]数据总览!M94="","",[2]数据总览!M94)</f>
        <v/>
      </c>
      <c r="N94" s="227" t="str">
        <f>IF([2]数据总览!N94="","",[2]数据总览!N94)</f>
        <v/>
      </c>
      <c r="O94" s="227" t="str">
        <f>IF([2]数据总览!O94="","",[2]数据总览!O94)</f>
        <v/>
      </c>
      <c r="P94" s="227" t="str">
        <f>IF([2]数据总览!P94="","",[2]数据总览!P94)</f>
        <v/>
      </c>
      <c r="Q94" s="227" t="str">
        <f>IF([2]数据总览!Q94="","",[2]数据总览!Q94)</f>
        <v/>
      </c>
      <c r="R94" s="227" t="str">
        <f>IF([2]数据总览!R94="","",[2]数据总览!R94)</f>
        <v/>
      </c>
      <c r="S94" s="227" t="str">
        <f>IF([2]数据总览!S94="","",[2]数据总览!S94)</f>
        <v/>
      </c>
      <c r="T94" s="227" t="str">
        <f>IF([2]数据总览!T94="","",[2]数据总览!T94)</f>
        <v/>
      </c>
      <c r="U94" s="227" t="str">
        <f>IF([2]数据总览!U94="","",[2]数据总览!U94)</f>
        <v/>
      </c>
      <c r="V94" s="227" t="str">
        <f>IF([2]数据总览!V94="","",[2]数据总览!V94)</f>
        <v/>
      </c>
      <c r="W94" s="227" t="str">
        <f>IF([2]数据总览!W94="","",[2]数据总览!W94)</f>
        <v/>
      </c>
      <c r="X94" s="227" t="str">
        <f>IF([2]数据总览!X94="","",[2]数据总览!X94)</f>
        <v/>
      </c>
      <c r="Y94" s="227" t="str">
        <f>IF([2]数据总览!Y94="","",[2]数据总览!Y94)</f>
        <v/>
      </c>
      <c r="Z94" s="227" t="str">
        <f>IF([2]数据总览!Z94="","",[2]数据总览!Z94)</f>
        <v/>
      </c>
      <c r="AA94" s="227" t="str">
        <f>IF([2]数据总览!AA94="","",[2]数据总览!AA94)</f>
        <v/>
      </c>
      <c r="AB94" s="227" t="str">
        <f>IF([2]数据总览!AB94="","",[2]数据总览!AB94)</f>
        <v/>
      </c>
      <c r="AC94" s="227" t="str">
        <f>IF([2]数据总览!AC94="","",[2]数据总览!AC94)</f>
        <v/>
      </c>
      <c r="AD94" s="227" t="str">
        <f>IF([2]数据总览!AD94="","",[2]数据总览!AD94)</f>
        <v/>
      </c>
      <c r="AE94" s="227" t="str">
        <f>IF([2]数据总览!AE94="","",[2]数据总览!AE94)</f>
        <v/>
      </c>
      <c r="AF94" s="227" t="str">
        <f>IF([2]数据总览!AF94="","",[2]数据总览!AF94)</f>
        <v/>
      </c>
      <c r="AG94" s="227" t="str">
        <f>IF([2]数据总览!AG94="","",[2]数据总览!AG94)</f>
        <v/>
      </c>
      <c r="AH94" s="227" t="str">
        <f>IF([2]数据总览!AH94="","",[2]数据总览!AH94)</f>
        <v/>
      </c>
      <c r="AI94" s="227" t="str">
        <f>IF([2]数据总览!AI94="","",[2]数据总览!AI94)</f>
        <v/>
      </c>
      <c r="AJ94" s="227" t="str">
        <f>IF([2]数据总览!AJ94="","",[2]数据总览!AJ94)</f>
        <v/>
      </c>
      <c r="AK94" s="227" t="str">
        <f>IF([2]数据总览!AK94="","",[2]数据总览!AK94)</f>
        <v/>
      </c>
      <c r="AL94" s="227" t="str">
        <f>IF([2]数据总览!AL94="","",[2]数据总览!AL94)</f>
        <v/>
      </c>
      <c r="AM94" s="227" t="str">
        <f>IF([2]数据总览!AM94="","",[2]数据总览!AM94)</f>
        <v/>
      </c>
      <c r="AN94" s="227" t="str">
        <f>IF([2]数据总览!AN94="","",[2]数据总览!AN94)</f>
        <v/>
      </c>
      <c r="AO94" s="227" t="str">
        <f>IF([2]数据总览!AO94="","",[2]数据总览!AO94)</f>
        <v/>
      </c>
      <c r="AP94" s="227" t="str">
        <f>IF([2]数据总览!AP94="","",[2]数据总览!AP94)</f>
        <v/>
      </c>
      <c r="AQ94" s="227" t="str">
        <f>IF([2]数据总览!AQ94="","",[2]数据总览!AQ94)</f>
        <v/>
      </c>
      <c r="AR94" s="227" t="str">
        <f>IF([2]数据总览!AR94="","",[2]数据总览!AR94)</f>
        <v/>
      </c>
      <c r="AS94" s="227" t="str">
        <f>IF([2]数据总览!AS94="","",[2]数据总览!AS94)</f>
        <v/>
      </c>
      <c r="AT94" s="227" t="str">
        <f>IF([2]数据总览!AT94="","",[2]数据总览!AT94)</f>
        <v/>
      </c>
      <c r="AU94" s="227" t="str">
        <f>IF([2]数据总览!AU94="","",[2]数据总览!AU94)</f>
        <v/>
      </c>
      <c r="AV94" s="227" t="str">
        <f>IF([2]数据总览!AV94="","",[2]数据总览!AV94)</f>
        <v/>
      </c>
      <c r="AW94" s="227" t="str">
        <f>IF([2]数据总览!AW94="","",[2]数据总览!AW94)</f>
        <v/>
      </c>
      <c r="AX94" s="227" t="str">
        <f>IF([2]数据总览!AX94="","",[2]数据总览!AX94)</f>
        <v/>
      </c>
      <c r="AY94" s="227" t="str">
        <f>IF([2]数据总览!AY94="","",[2]数据总览!AY94)</f>
        <v/>
      </c>
      <c r="AZ94" s="227" t="str">
        <f>IF([2]数据总览!AZ94="","",[2]数据总览!AZ94)</f>
        <v/>
      </c>
      <c r="BA94" s="227" t="str">
        <f>IF([2]数据总览!BA94="","",[2]数据总览!BA94)</f>
        <v/>
      </c>
      <c r="BB94" s="227" t="str">
        <f>IF([2]数据总览!BB94="","",[2]数据总览!BB94)</f>
        <v/>
      </c>
      <c r="BC94" s="227" t="str">
        <f>IF([2]数据总览!BC94="","",[2]数据总览!BC94)</f>
        <v/>
      </c>
      <c r="BD94" s="227" t="str">
        <f>IF([2]数据总览!BD94="","",[2]数据总览!BD94)</f>
        <v/>
      </c>
      <c r="BE94" s="227" t="str">
        <f>IF([2]数据总览!BE94="","",[2]数据总览!BE94)</f>
        <v/>
      </c>
      <c r="BF94" s="227" t="str">
        <f>IF([2]数据总览!BF94="","",[2]数据总览!BF94)</f>
        <v/>
      </c>
      <c r="BG94" s="227" t="str">
        <f>IF([2]数据总览!BG94="","",[2]数据总览!BG94)</f>
        <v/>
      </c>
      <c r="BH94" s="227" t="str">
        <f>IF([2]数据总览!BH94="","",[2]数据总览!BH94)</f>
        <v/>
      </c>
      <c r="BI94" s="227" t="str">
        <f>IF([2]数据总览!BI94="","",[2]数据总览!BI94)</f>
        <v/>
      </c>
      <c r="BJ94" s="227" t="str">
        <f>IF([2]数据总览!BJ94="","",[2]数据总览!BJ94)</f>
        <v/>
      </c>
      <c r="BK94" s="227" t="str">
        <f>IF([2]数据总览!BK94="","",[2]数据总览!BK94)</f>
        <v/>
      </c>
      <c r="BL94" s="227" t="str">
        <f>IF([2]数据总览!BL94="","",[2]数据总览!BL94)</f>
        <v/>
      </c>
      <c r="BM94" s="227" t="str">
        <f>IF([2]数据总览!BM94="","",[2]数据总览!BM94)</f>
        <v/>
      </c>
      <c r="BN94" s="227" t="str">
        <f>IF([2]数据总览!BN94="","",[2]数据总览!BN94)</f>
        <v/>
      </c>
      <c r="BO94" s="227" t="str">
        <f>IF([2]数据总览!BO94="","",[2]数据总览!BO94)</f>
        <v/>
      </c>
      <c r="BP94" s="227" t="str">
        <f>IF([2]数据总览!BP94="","",[2]数据总览!BP94)</f>
        <v/>
      </c>
      <c r="BQ94" s="227" t="str">
        <f>IF([2]数据总览!BQ94="","",[2]数据总览!BQ94)</f>
        <v/>
      </c>
      <c r="BR94" s="227" t="str">
        <f>IF([2]数据总览!BR94="","",[2]数据总览!BR94)</f>
        <v/>
      </c>
      <c r="BS94" s="227" t="str">
        <f>IF([2]数据总览!BS94="","",[2]数据总览!BS94)</f>
        <v/>
      </c>
      <c r="BT94" s="227" t="str">
        <f>IF([2]数据总览!BT94="","",[2]数据总览!BT94)</f>
        <v/>
      </c>
      <c r="BU94" s="227" t="str">
        <f>IF([2]数据总览!BU94="","",[2]数据总览!BU94)</f>
        <v/>
      </c>
      <c r="BV94" s="227" t="str">
        <f>IF([2]数据总览!BV94="","",[2]数据总览!BV94)</f>
        <v/>
      </c>
      <c r="BW94" s="227" t="str">
        <f>IF([2]数据总览!BW94="","",[2]数据总览!BW94)</f>
        <v/>
      </c>
      <c r="BX94" s="227" t="str">
        <f>IF([2]数据总览!BX94="","",[2]数据总览!BX94)</f>
        <v/>
      </c>
      <c r="BY94" s="227" t="str">
        <f>IF([2]数据总览!BY94="","",[2]数据总览!BY94)</f>
        <v/>
      </c>
      <c r="BZ94" s="227" t="str">
        <f>IF([2]数据总览!BZ94="","",[2]数据总览!BZ94)</f>
        <v/>
      </c>
      <c r="CA94" s="227" t="str">
        <f>IF([2]数据总览!CA94="","",[2]数据总览!CA94)</f>
        <v/>
      </c>
      <c r="CB94" s="227" t="str">
        <f>IF([2]数据总览!CB94="","",[2]数据总览!CB94)</f>
        <v/>
      </c>
      <c r="CC94" s="227" t="str">
        <f>IF([2]数据总览!CC94="","",[2]数据总览!CC94)</f>
        <v/>
      </c>
      <c r="CD94" s="227" t="str">
        <f>IF([2]数据总览!CD94="","",[2]数据总览!CD94)</f>
        <v/>
      </c>
      <c r="CE94" s="227" t="str">
        <f>IF([2]数据总览!CE94="","",[2]数据总览!CE94)</f>
        <v/>
      </c>
      <c r="CF94" s="227" t="str">
        <f>IF([2]数据总览!CF94="","",[2]数据总览!CF94)</f>
        <v/>
      </c>
      <c r="CG94" s="227" t="str">
        <f>IF([2]数据总览!CG94="","",[2]数据总览!CG94)</f>
        <v/>
      </c>
      <c r="CH94" s="227" t="str">
        <f>IF([2]数据总览!CH94="","",[2]数据总览!CH94)</f>
        <v/>
      </c>
      <c r="CI94" s="227" t="str">
        <f>IF([2]数据总览!CI94="","",[2]数据总览!CI94)</f>
        <v/>
      </c>
      <c r="CJ94" s="227" t="str">
        <f>IF([2]数据总览!CJ94="","",[2]数据总览!CJ94)</f>
        <v/>
      </c>
      <c r="CK94" s="227" t="str">
        <f>IF([2]数据总览!CK94="","",[2]数据总览!CK94)</f>
        <v/>
      </c>
      <c r="CL94" s="227" t="str">
        <f>IF([2]数据总览!CL94="","",[2]数据总览!CL94)</f>
        <v/>
      </c>
      <c r="CM94" s="227" t="str">
        <f>IF([2]数据总览!CM94="","",[2]数据总览!CM94)</f>
        <v/>
      </c>
      <c r="CN94" s="227" t="str">
        <f>IF([2]数据总览!CN94="","",[2]数据总览!CN94)</f>
        <v/>
      </c>
      <c r="CO94" s="227" t="str">
        <f>IF([2]数据总览!CO94="","",[2]数据总览!CO94)</f>
        <v/>
      </c>
      <c r="CP94" s="227" t="str">
        <f>IF([2]数据总览!CP94="","",[2]数据总览!CP94)</f>
        <v/>
      </c>
      <c r="CQ94" s="227" t="str">
        <f>IF([2]数据总览!CQ94="","",[2]数据总览!CQ94)</f>
        <v/>
      </c>
      <c r="CR94" s="227" t="str">
        <f>IF([2]数据总览!CR94="","",[2]数据总览!CR94)</f>
        <v/>
      </c>
      <c r="CS94" s="227" t="str">
        <f>IF([2]数据总览!CS94="","",[2]数据总览!CS94)</f>
        <v/>
      </c>
      <c r="CT94" s="227" t="str">
        <f>IF([2]数据总览!CT94="","",[2]数据总览!CT94)</f>
        <v/>
      </c>
      <c r="CU94" s="227" t="str">
        <f>IF([2]数据总览!CU94="","",[2]数据总览!CU94)</f>
        <v/>
      </c>
      <c r="CV94" s="227" t="str">
        <f>IF([2]数据总览!CV94="","",[2]数据总览!CV94)</f>
        <v/>
      </c>
      <c r="CW94" s="227" t="str">
        <f>IF([2]数据总览!CW94="","",[2]数据总览!CW94)</f>
        <v/>
      </c>
      <c r="CX94" s="227" t="str">
        <f>IF([2]数据总览!CX94="","",[2]数据总览!CX94)</f>
        <v/>
      </c>
      <c r="CY94" s="227" t="str">
        <f>IF([2]数据总览!CY94="","",[2]数据总览!CY94)</f>
        <v/>
      </c>
      <c r="CZ94" s="227" t="str">
        <f>IF([2]数据总览!CZ94="","",[2]数据总览!CZ94)</f>
        <v/>
      </c>
      <c r="DA94" s="227" t="str">
        <f>IF([2]数据总览!DA94="","",[2]数据总览!DA94)</f>
        <v/>
      </c>
      <c r="DB94" s="227" t="str">
        <f>IF([2]数据总览!DB94="","",[2]数据总览!DB94)</f>
        <v/>
      </c>
      <c r="DC94" s="227" t="str">
        <f>IF([2]数据总览!DC94="","",[2]数据总览!DC94)</f>
        <v/>
      </c>
      <c r="DD94" s="227" t="str">
        <f>IF([2]数据总览!DD94="","",[2]数据总览!DD94)</f>
        <v/>
      </c>
      <c r="DE94" s="227" t="str">
        <f>IF([2]数据总览!DE94="","",[2]数据总览!DE94)</f>
        <v/>
      </c>
      <c r="DF94" s="227" t="str">
        <f>IF([2]数据总览!DF94="","",[2]数据总览!DF94)</f>
        <v/>
      </c>
      <c r="DG94" s="227" t="str">
        <f>IF([2]数据总览!DG94="","",[2]数据总览!DG94)</f>
        <v/>
      </c>
      <c r="DH94" s="227" t="str">
        <f>IF([2]数据总览!DH94="","",[2]数据总览!DH94)</f>
        <v/>
      </c>
      <c r="DI94" s="227" t="str">
        <f>IF([2]数据总览!DI94="","",[2]数据总览!DI94)</f>
        <v/>
      </c>
      <c r="DJ94" s="227" t="str">
        <f>IF([2]数据总览!DJ94="","",[2]数据总览!DJ94)</f>
        <v/>
      </c>
      <c r="DK94" s="227" t="str">
        <f>IF([2]数据总览!DK94="","",[2]数据总览!DK94)</f>
        <v/>
      </c>
      <c r="DL94" s="227" t="str">
        <f>IF([2]数据总览!DL94="","",[2]数据总览!DL94)</f>
        <v/>
      </c>
      <c r="DM94" s="227" t="str">
        <f>IF([2]数据总览!DM94="","",[2]数据总览!DM94)</f>
        <v/>
      </c>
      <c r="DN94" s="227" t="str">
        <f>IF([2]数据总览!DN94="","",[2]数据总览!DN94)</f>
        <v/>
      </c>
      <c r="DO94" s="227" t="str">
        <f>IF([2]数据总览!DO94="","",[2]数据总览!DO94)</f>
        <v/>
      </c>
      <c r="DP94" s="227" t="str">
        <f>IF([2]数据总览!DP94="","",[2]数据总览!DP94)</f>
        <v/>
      </c>
      <c r="DQ94" s="227" t="str">
        <f>IF([2]数据总览!DQ94="","",[2]数据总览!DQ94)</f>
        <v/>
      </c>
      <c r="DR94" s="227" t="str">
        <f>IF([2]数据总览!DR94="","",[2]数据总览!DR94)</f>
        <v/>
      </c>
      <c r="DS94" s="227" t="str">
        <f>IF([2]数据总览!DS94="","",[2]数据总览!DS94)</f>
        <v/>
      </c>
      <c r="DT94" s="227" t="str">
        <f>IF([2]数据总览!DT94="","",[2]数据总览!DT94)</f>
        <v/>
      </c>
      <c r="DU94" s="227" t="str">
        <f>IF([2]数据总览!DU94="","",[2]数据总览!DU94)</f>
        <v/>
      </c>
      <c r="DV94" s="227" t="str">
        <f>IF([2]数据总览!DV94="","",[2]数据总览!DV94)</f>
        <v/>
      </c>
      <c r="DW94" s="227" t="str">
        <f>IF([2]数据总览!DW94="","",[2]数据总览!DW94)</f>
        <v/>
      </c>
      <c r="DX94" s="227" t="str">
        <f>IF([2]数据总览!DX94="","",[2]数据总览!DX94)</f>
        <v/>
      </c>
      <c r="DY94" s="227" t="str">
        <f>IF([2]数据总览!DY94="","",[2]数据总览!DY94)</f>
        <v/>
      </c>
      <c r="DZ94" s="227" t="str">
        <f>IF([2]数据总览!DZ94="","",[2]数据总览!DZ94)</f>
        <v/>
      </c>
      <c r="EA94" s="227" t="str">
        <f>IF([2]数据总览!EA94="","",[2]数据总览!EA94)</f>
        <v/>
      </c>
      <c r="EB94" s="227" t="str">
        <f>IF([2]数据总览!EB94="","",[2]数据总览!EB94)</f>
        <v/>
      </c>
      <c r="EC94" s="227" t="str">
        <f>IF([2]数据总览!EC94="","",[2]数据总览!EC94)</f>
        <v/>
      </c>
      <c r="ED94" s="227" t="str">
        <f>IF([2]数据总览!ED94="","",[2]数据总览!ED94)</f>
        <v/>
      </c>
      <c r="EE94" s="227" t="str">
        <f>IF([2]数据总览!EE94="","",[2]数据总览!EE94)</f>
        <v/>
      </c>
      <c r="EF94" s="227" t="str">
        <f>IF([2]数据总览!EF94="","",[2]数据总览!EF94)</f>
        <v/>
      </c>
      <c r="EG94" s="227" t="str">
        <f>IF([2]数据总览!EG94="","",[2]数据总览!EG94)</f>
        <v/>
      </c>
      <c r="EH94" s="227" t="str">
        <f>IF([2]数据总览!EH94="","",[2]数据总览!EH94)</f>
        <v/>
      </c>
      <c r="EI94" s="227" t="str">
        <f>IF([2]数据总览!EI94="","",[2]数据总览!EI94)</f>
        <v/>
      </c>
      <c r="EJ94" s="227" t="str">
        <f>IF([2]数据总览!EJ94="","",[2]数据总览!EJ94)</f>
        <v/>
      </c>
      <c r="EK94" s="227" t="str">
        <f>IF([2]数据总览!EK94="","",[2]数据总览!EK94)</f>
        <v/>
      </c>
      <c r="EL94" s="227" t="str">
        <f>IF([2]数据总览!EL94="","",[2]数据总览!EL94)</f>
        <v/>
      </c>
      <c r="EM94" s="227" t="str">
        <f>IF([2]数据总览!EM94="","",[2]数据总览!EM94)</f>
        <v/>
      </c>
      <c r="EN94" s="227" t="str">
        <f>IF([2]数据总览!EN94="","",[2]数据总览!EN94)</f>
        <v/>
      </c>
      <c r="EO94" s="227" t="str">
        <f>IF([2]数据总览!EO94="","",[2]数据总览!EO94)</f>
        <v/>
      </c>
      <c r="EP94" s="227" t="str">
        <f>IF([2]数据总览!EP94="","",[2]数据总览!EP94)</f>
        <v/>
      </c>
      <c r="EQ94" s="227" t="str">
        <f>IF([2]数据总览!EQ94="","",[2]数据总览!EQ94)</f>
        <v/>
      </c>
      <c r="ER94" s="227" t="str">
        <f>IF([2]数据总览!ER94="","",[2]数据总览!ER94)</f>
        <v/>
      </c>
      <c r="ES94" s="227" t="str">
        <f>IF([2]数据总览!ES94="","",[2]数据总览!ES94)</f>
        <v/>
      </c>
      <c r="ET94" s="227" t="str">
        <f>IF([2]数据总览!ET94="","",[2]数据总览!ET94)</f>
        <v/>
      </c>
      <c r="EU94" s="227" t="str">
        <f>IF([2]数据总览!EU94="","",[2]数据总览!EU94)</f>
        <v/>
      </c>
      <c r="EV94" s="227" t="str">
        <f>IF([2]数据总览!EV94="","",[2]数据总览!EV94)</f>
        <v/>
      </c>
      <c r="EW94" s="227" t="str">
        <f>IF([2]数据总览!EW94="","",[2]数据总览!EW94)</f>
        <v/>
      </c>
      <c r="EX94" s="227" t="str">
        <f>IF([2]数据总览!EX94="","",[2]数据总览!EX94)</f>
        <v/>
      </c>
      <c r="EY94" s="227" t="str">
        <f>IF([2]数据总览!EY94="","",[2]数据总览!EY94)</f>
        <v/>
      </c>
      <c r="EZ94" s="227" t="str">
        <f>IF([2]数据总览!EZ94="","",[2]数据总览!EZ94)</f>
        <v/>
      </c>
      <c r="FA94" s="227" t="str">
        <f>IF([2]数据总览!FA94="","",[2]数据总览!FA94)</f>
        <v/>
      </c>
    </row>
    <row r="95" spans="1:157" ht="11.25">
      <c r="A95" s="227" t="str">
        <f>IF([2]数据总览!A95="","",[2]数据总览!A95)</f>
        <v/>
      </c>
      <c r="B95" s="227" t="str">
        <f>IF([2]数据总览!B95="","",[2]数据总览!B95)</f>
        <v/>
      </c>
      <c r="C95" s="227" t="str">
        <f>IF([2]数据总览!C95="","",[2]数据总览!C95)</f>
        <v>16星</v>
      </c>
      <c r="D95" s="227">
        <f>IF([2]数据总览!D95="","",[2]数据总览!D95)</f>
        <v>115.59999999999994</v>
      </c>
      <c r="E95" s="227">
        <f>IF([2]数据总览!E95="","",[2]数据总览!E95)</f>
        <v>175.19999999999996</v>
      </c>
      <c r="F95" s="227">
        <f>IF([2]数据总览!F95="","",[2]数据总览!F95)</f>
        <v>234.8000000000001</v>
      </c>
      <c r="G95" s="227">
        <f>IF([2]数据总览!G95="","",[2]数据总览!G95)</f>
        <v>299.39999999999998</v>
      </c>
      <c r="H95" s="227">
        <f>IF([2]数据总览!H95="","",[2]数据总览!H95)</f>
        <v>364</v>
      </c>
      <c r="I95" s="227">
        <f>IF([2]数据总览!I95="","",[2]数据总览!I95)</f>
        <v>384</v>
      </c>
      <c r="J95" s="227"/>
      <c r="K95" s="227" t="str">
        <f>IF([2]数据总览!K95="","",[2]数据总览!K95)</f>
        <v/>
      </c>
      <c r="L95" s="227" t="str">
        <f>IF([2]数据总览!L95="","",[2]数据总览!L95)</f>
        <v/>
      </c>
      <c r="M95" s="227" t="str">
        <f>IF([2]数据总览!M95="","",[2]数据总览!M95)</f>
        <v/>
      </c>
      <c r="N95" s="227" t="str">
        <f>IF([2]数据总览!N95="","",[2]数据总览!N95)</f>
        <v/>
      </c>
      <c r="O95" s="227" t="str">
        <f>IF([2]数据总览!O95="","",[2]数据总览!O95)</f>
        <v/>
      </c>
      <c r="P95" s="227" t="str">
        <f>IF([2]数据总览!P95="","",[2]数据总览!P95)</f>
        <v/>
      </c>
      <c r="Q95" s="227" t="str">
        <f>IF([2]数据总览!Q95="","",[2]数据总览!Q95)</f>
        <v/>
      </c>
      <c r="R95" s="227" t="str">
        <f>IF([2]数据总览!R95="","",[2]数据总览!R95)</f>
        <v/>
      </c>
      <c r="S95" s="227" t="str">
        <f>IF([2]数据总览!S95="","",[2]数据总览!S95)</f>
        <v/>
      </c>
      <c r="T95" s="227" t="str">
        <f>IF([2]数据总览!T95="","",[2]数据总览!T95)</f>
        <v/>
      </c>
      <c r="U95" s="227" t="str">
        <f>IF([2]数据总览!U95="","",[2]数据总览!U95)</f>
        <v/>
      </c>
      <c r="V95" s="227" t="str">
        <f>IF([2]数据总览!V95="","",[2]数据总览!V95)</f>
        <v/>
      </c>
      <c r="W95" s="227" t="str">
        <f>IF([2]数据总览!W95="","",[2]数据总览!W95)</f>
        <v/>
      </c>
      <c r="X95" s="227" t="str">
        <f>IF([2]数据总览!X95="","",[2]数据总览!X95)</f>
        <v/>
      </c>
      <c r="Y95" s="227" t="str">
        <f>IF([2]数据总览!Y95="","",[2]数据总览!Y95)</f>
        <v/>
      </c>
      <c r="Z95" s="227" t="str">
        <f>IF([2]数据总览!Z95="","",[2]数据总览!Z95)</f>
        <v/>
      </c>
      <c r="AA95" s="227" t="str">
        <f>IF([2]数据总览!AA95="","",[2]数据总览!AA95)</f>
        <v/>
      </c>
      <c r="AB95" s="227" t="str">
        <f>IF([2]数据总览!AB95="","",[2]数据总览!AB95)</f>
        <v/>
      </c>
      <c r="AC95" s="227" t="str">
        <f>IF([2]数据总览!AC95="","",[2]数据总览!AC95)</f>
        <v/>
      </c>
      <c r="AD95" s="227" t="str">
        <f>IF([2]数据总览!AD95="","",[2]数据总览!AD95)</f>
        <v/>
      </c>
      <c r="AE95" s="227" t="str">
        <f>IF([2]数据总览!AE95="","",[2]数据总览!AE95)</f>
        <v/>
      </c>
      <c r="AF95" s="227" t="str">
        <f>IF([2]数据总览!AF95="","",[2]数据总览!AF95)</f>
        <v/>
      </c>
      <c r="AG95" s="227" t="str">
        <f>IF([2]数据总览!AG95="","",[2]数据总览!AG95)</f>
        <v/>
      </c>
      <c r="AH95" s="227" t="str">
        <f>IF([2]数据总览!AH95="","",[2]数据总览!AH95)</f>
        <v/>
      </c>
      <c r="AI95" s="227" t="str">
        <f>IF([2]数据总览!AI95="","",[2]数据总览!AI95)</f>
        <v/>
      </c>
      <c r="AJ95" s="227" t="str">
        <f>IF([2]数据总览!AJ95="","",[2]数据总览!AJ95)</f>
        <v/>
      </c>
      <c r="AK95" s="227" t="str">
        <f>IF([2]数据总览!AK95="","",[2]数据总览!AK95)</f>
        <v/>
      </c>
      <c r="AL95" s="227" t="str">
        <f>IF([2]数据总览!AL95="","",[2]数据总览!AL95)</f>
        <v/>
      </c>
      <c r="AM95" s="227" t="str">
        <f>IF([2]数据总览!AM95="","",[2]数据总览!AM95)</f>
        <v/>
      </c>
      <c r="AN95" s="227" t="str">
        <f>IF([2]数据总览!AN95="","",[2]数据总览!AN95)</f>
        <v/>
      </c>
      <c r="AO95" s="227" t="str">
        <f>IF([2]数据总览!AO95="","",[2]数据总览!AO95)</f>
        <v/>
      </c>
      <c r="AP95" s="227" t="str">
        <f>IF([2]数据总览!AP95="","",[2]数据总览!AP95)</f>
        <v/>
      </c>
      <c r="AQ95" s="227" t="str">
        <f>IF([2]数据总览!AQ95="","",[2]数据总览!AQ95)</f>
        <v/>
      </c>
      <c r="AR95" s="227" t="str">
        <f>IF([2]数据总览!AR95="","",[2]数据总览!AR95)</f>
        <v/>
      </c>
      <c r="AS95" s="227" t="str">
        <f>IF([2]数据总览!AS95="","",[2]数据总览!AS95)</f>
        <v/>
      </c>
      <c r="AT95" s="227" t="str">
        <f>IF([2]数据总览!AT95="","",[2]数据总览!AT95)</f>
        <v/>
      </c>
      <c r="AU95" s="227" t="str">
        <f>IF([2]数据总览!AU95="","",[2]数据总览!AU95)</f>
        <v/>
      </c>
      <c r="AV95" s="227" t="str">
        <f>IF([2]数据总览!AV95="","",[2]数据总览!AV95)</f>
        <v/>
      </c>
      <c r="AW95" s="227" t="str">
        <f>IF([2]数据总览!AW95="","",[2]数据总览!AW95)</f>
        <v/>
      </c>
      <c r="AX95" s="227" t="str">
        <f>IF([2]数据总览!AX95="","",[2]数据总览!AX95)</f>
        <v/>
      </c>
      <c r="AY95" s="227" t="str">
        <f>IF([2]数据总览!AY95="","",[2]数据总览!AY95)</f>
        <v/>
      </c>
      <c r="AZ95" s="227" t="str">
        <f>IF([2]数据总览!AZ95="","",[2]数据总览!AZ95)</f>
        <v/>
      </c>
      <c r="BA95" s="227" t="str">
        <f>IF([2]数据总览!BA95="","",[2]数据总览!BA95)</f>
        <v/>
      </c>
      <c r="BB95" s="227" t="str">
        <f>IF([2]数据总览!BB95="","",[2]数据总览!BB95)</f>
        <v/>
      </c>
      <c r="BC95" s="227" t="str">
        <f>IF([2]数据总览!BC95="","",[2]数据总览!BC95)</f>
        <v/>
      </c>
      <c r="BD95" s="227" t="str">
        <f>IF([2]数据总览!BD95="","",[2]数据总览!BD95)</f>
        <v/>
      </c>
      <c r="BE95" s="227" t="str">
        <f>IF([2]数据总览!BE95="","",[2]数据总览!BE95)</f>
        <v/>
      </c>
      <c r="BF95" s="227" t="str">
        <f>IF([2]数据总览!BF95="","",[2]数据总览!BF95)</f>
        <v/>
      </c>
      <c r="BG95" s="227" t="str">
        <f>IF([2]数据总览!BG95="","",[2]数据总览!BG95)</f>
        <v/>
      </c>
      <c r="BH95" s="227" t="str">
        <f>IF([2]数据总览!BH95="","",[2]数据总览!BH95)</f>
        <v/>
      </c>
      <c r="BI95" s="227" t="str">
        <f>IF([2]数据总览!BI95="","",[2]数据总览!BI95)</f>
        <v/>
      </c>
      <c r="BJ95" s="227" t="str">
        <f>IF([2]数据总览!BJ95="","",[2]数据总览!BJ95)</f>
        <v/>
      </c>
      <c r="BK95" s="227" t="str">
        <f>IF([2]数据总览!BK95="","",[2]数据总览!BK95)</f>
        <v/>
      </c>
      <c r="BL95" s="227" t="str">
        <f>IF([2]数据总览!BL95="","",[2]数据总览!BL95)</f>
        <v/>
      </c>
      <c r="BM95" s="227" t="str">
        <f>IF([2]数据总览!BM95="","",[2]数据总览!BM95)</f>
        <v/>
      </c>
      <c r="BN95" s="227" t="str">
        <f>IF([2]数据总览!BN95="","",[2]数据总览!BN95)</f>
        <v/>
      </c>
      <c r="BO95" s="227" t="str">
        <f>IF([2]数据总览!BO95="","",[2]数据总览!BO95)</f>
        <v/>
      </c>
      <c r="BP95" s="227" t="str">
        <f>IF([2]数据总览!BP95="","",[2]数据总览!BP95)</f>
        <v/>
      </c>
      <c r="BQ95" s="227" t="str">
        <f>IF([2]数据总览!BQ95="","",[2]数据总览!BQ95)</f>
        <v/>
      </c>
      <c r="BR95" s="227" t="str">
        <f>IF([2]数据总览!BR95="","",[2]数据总览!BR95)</f>
        <v/>
      </c>
      <c r="BS95" s="227" t="str">
        <f>IF([2]数据总览!BS95="","",[2]数据总览!BS95)</f>
        <v/>
      </c>
      <c r="BT95" s="227" t="str">
        <f>IF([2]数据总览!BT95="","",[2]数据总览!BT95)</f>
        <v/>
      </c>
      <c r="BU95" s="227" t="str">
        <f>IF([2]数据总览!BU95="","",[2]数据总览!BU95)</f>
        <v/>
      </c>
      <c r="BV95" s="227" t="str">
        <f>IF([2]数据总览!BV95="","",[2]数据总览!BV95)</f>
        <v/>
      </c>
      <c r="BW95" s="227" t="str">
        <f>IF([2]数据总览!BW95="","",[2]数据总览!BW95)</f>
        <v/>
      </c>
      <c r="BX95" s="227" t="str">
        <f>IF([2]数据总览!BX95="","",[2]数据总览!BX95)</f>
        <v/>
      </c>
      <c r="BY95" s="227" t="str">
        <f>IF([2]数据总览!BY95="","",[2]数据总览!BY95)</f>
        <v/>
      </c>
      <c r="BZ95" s="227" t="str">
        <f>IF([2]数据总览!BZ95="","",[2]数据总览!BZ95)</f>
        <v/>
      </c>
      <c r="CA95" s="227" t="str">
        <f>IF([2]数据总览!CA95="","",[2]数据总览!CA95)</f>
        <v/>
      </c>
      <c r="CB95" s="227" t="str">
        <f>IF([2]数据总览!CB95="","",[2]数据总览!CB95)</f>
        <v/>
      </c>
      <c r="CC95" s="227" t="str">
        <f>IF([2]数据总览!CC95="","",[2]数据总览!CC95)</f>
        <v/>
      </c>
      <c r="CD95" s="227" t="str">
        <f>IF([2]数据总览!CD95="","",[2]数据总览!CD95)</f>
        <v/>
      </c>
      <c r="CE95" s="227" t="str">
        <f>IF([2]数据总览!CE95="","",[2]数据总览!CE95)</f>
        <v/>
      </c>
      <c r="CF95" s="227" t="str">
        <f>IF([2]数据总览!CF95="","",[2]数据总览!CF95)</f>
        <v/>
      </c>
      <c r="CG95" s="227" t="str">
        <f>IF([2]数据总览!CG95="","",[2]数据总览!CG95)</f>
        <v/>
      </c>
      <c r="CH95" s="227" t="str">
        <f>IF([2]数据总览!CH95="","",[2]数据总览!CH95)</f>
        <v/>
      </c>
      <c r="CI95" s="227" t="str">
        <f>IF([2]数据总览!CI95="","",[2]数据总览!CI95)</f>
        <v/>
      </c>
      <c r="CJ95" s="227" t="str">
        <f>IF([2]数据总览!CJ95="","",[2]数据总览!CJ95)</f>
        <v/>
      </c>
      <c r="CK95" s="227" t="str">
        <f>IF([2]数据总览!CK95="","",[2]数据总览!CK95)</f>
        <v/>
      </c>
      <c r="CL95" s="227" t="str">
        <f>IF([2]数据总览!CL95="","",[2]数据总览!CL95)</f>
        <v/>
      </c>
      <c r="CM95" s="227" t="str">
        <f>IF([2]数据总览!CM95="","",[2]数据总览!CM95)</f>
        <v/>
      </c>
      <c r="CN95" s="227" t="str">
        <f>IF([2]数据总览!CN95="","",[2]数据总览!CN95)</f>
        <v/>
      </c>
      <c r="CO95" s="227" t="str">
        <f>IF([2]数据总览!CO95="","",[2]数据总览!CO95)</f>
        <v/>
      </c>
      <c r="CP95" s="227" t="str">
        <f>IF([2]数据总览!CP95="","",[2]数据总览!CP95)</f>
        <v/>
      </c>
      <c r="CQ95" s="227" t="str">
        <f>IF([2]数据总览!CQ95="","",[2]数据总览!CQ95)</f>
        <v/>
      </c>
      <c r="CR95" s="227" t="str">
        <f>IF([2]数据总览!CR95="","",[2]数据总览!CR95)</f>
        <v/>
      </c>
      <c r="CS95" s="227" t="str">
        <f>IF([2]数据总览!CS95="","",[2]数据总览!CS95)</f>
        <v/>
      </c>
      <c r="CT95" s="227" t="str">
        <f>IF([2]数据总览!CT95="","",[2]数据总览!CT95)</f>
        <v/>
      </c>
      <c r="CU95" s="227" t="str">
        <f>IF([2]数据总览!CU95="","",[2]数据总览!CU95)</f>
        <v/>
      </c>
      <c r="CV95" s="227" t="str">
        <f>IF([2]数据总览!CV95="","",[2]数据总览!CV95)</f>
        <v/>
      </c>
      <c r="CW95" s="227" t="str">
        <f>IF([2]数据总览!CW95="","",[2]数据总览!CW95)</f>
        <v/>
      </c>
      <c r="CX95" s="227" t="str">
        <f>IF([2]数据总览!CX95="","",[2]数据总览!CX95)</f>
        <v/>
      </c>
      <c r="CY95" s="227" t="str">
        <f>IF([2]数据总览!CY95="","",[2]数据总览!CY95)</f>
        <v/>
      </c>
      <c r="CZ95" s="227" t="str">
        <f>IF([2]数据总览!CZ95="","",[2]数据总览!CZ95)</f>
        <v/>
      </c>
      <c r="DA95" s="227" t="str">
        <f>IF([2]数据总览!DA95="","",[2]数据总览!DA95)</f>
        <v/>
      </c>
      <c r="DB95" s="227" t="str">
        <f>IF([2]数据总览!DB95="","",[2]数据总览!DB95)</f>
        <v/>
      </c>
      <c r="DC95" s="227" t="str">
        <f>IF([2]数据总览!DC95="","",[2]数据总览!DC95)</f>
        <v/>
      </c>
      <c r="DD95" s="227" t="str">
        <f>IF([2]数据总览!DD95="","",[2]数据总览!DD95)</f>
        <v/>
      </c>
      <c r="DE95" s="227" t="str">
        <f>IF([2]数据总览!DE95="","",[2]数据总览!DE95)</f>
        <v/>
      </c>
      <c r="DF95" s="227" t="str">
        <f>IF([2]数据总览!DF95="","",[2]数据总览!DF95)</f>
        <v/>
      </c>
      <c r="DG95" s="227" t="str">
        <f>IF([2]数据总览!DG95="","",[2]数据总览!DG95)</f>
        <v/>
      </c>
      <c r="DH95" s="227" t="str">
        <f>IF([2]数据总览!DH95="","",[2]数据总览!DH95)</f>
        <v/>
      </c>
      <c r="DI95" s="227" t="str">
        <f>IF([2]数据总览!DI95="","",[2]数据总览!DI95)</f>
        <v/>
      </c>
      <c r="DJ95" s="227" t="str">
        <f>IF([2]数据总览!DJ95="","",[2]数据总览!DJ95)</f>
        <v/>
      </c>
      <c r="DK95" s="227" t="str">
        <f>IF([2]数据总览!DK95="","",[2]数据总览!DK95)</f>
        <v/>
      </c>
      <c r="DL95" s="227" t="str">
        <f>IF([2]数据总览!DL95="","",[2]数据总览!DL95)</f>
        <v/>
      </c>
      <c r="DM95" s="227" t="str">
        <f>IF([2]数据总览!DM95="","",[2]数据总览!DM95)</f>
        <v/>
      </c>
      <c r="DN95" s="227" t="str">
        <f>IF([2]数据总览!DN95="","",[2]数据总览!DN95)</f>
        <v/>
      </c>
      <c r="DO95" s="227" t="str">
        <f>IF([2]数据总览!DO95="","",[2]数据总览!DO95)</f>
        <v/>
      </c>
      <c r="DP95" s="227" t="str">
        <f>IF([2]数据总览!DP95="","",[2]数据总览!DP95)</f>
        <v/>
      </c>
      <c r="DQ95" s="227" t="str">
        <f>IF([2]数据总览!DQ95="","",[2]数据总览!DQ95)</f>
        <v/>
      </c>
      <c r="DR95" s="227" t="str">
        <f>IF([2]数据总览!DR95="","",[2]数据总览!DR95)</f>
        <v/>
      </c>
      <c r="DS95" s="227" t="str">
        <f>IF([2]数据总览!DS95="","",[2]数据总览!DS95)</f>
        <v/>
      </c>
      <c r="DT95" s="227" t="str">
        <f>IF([2]数据总览!DT95="","",[2]数据总览!DT95)</f>
        <v/>
      </c>
      <c r="DU95" s="227" t="str">
        <f>IF([2]数据总览!DU95="","",[2]数据总览!DU95)</f>
        <v/>
      </c>
      <c r="DV95" s="227" t="str">
        <f>IF([2]数据总览!DV95="","",[2]数据总览!DV95)</f>
        <v/>
      </c>
      <c r="DW95" s="227" t="str">
        <f>IF([2]数据总览!DW95="","",[2]数据总览!DW95)</f>
        <v/>
      </c>
      <c r="DX95" s="227" t="str">
        <f>IF([2]数据总览!DX95="","",[2]数据总览!DX95)</f>
        <v/>
      </c>
      <c r="DY95" s="227" t="str">
        <f>IF([2]数据总览!DY95="","",[2]数据总览!DY95)</f>
        <v/>
      </c>
      <c r="DZ95" s="227" t="str">
        <f>IF([2]数据总览!DZ95="","",[2]数据总览!DZ95)</f>
        <v/>
      </c>
      <c r="EA95" s="227" t="str">
        <f>IF([2]数据总览!EA95="","",[2]数据总览!EA95)</f>
        <v/>
      </c>
      <c r="EB95" s="227" t="str">
        <f>IF([2]数据总览!EB95="","",[2]数据总览!EB95)</f>
        <v/>
      </c>
      <c r="EC95" s="227" t="str">
        <f>IF([2]数据总览!EC95="","",[2]数据总览!EC95)</f>
        <v/>
      </c>
      <c r="ED95" s="227" t="str">
        <f>IF([2]数据总览!ED95="","",[2]数据总览!ED95)</f>
        <v/>
      </c>
      <c r="EE95" s="227" t="str">
        <f>IF([2]数据总览!EE95="","",[2]数据总览!EE95)</f>
        <v/>
      </c>
      <c r="EF95" s="227" t="str">
        <f>IF([2]数据总览!EF95="","",[2]数据总览!EF95)</f>
        <v/>
      </c>
      <c r="EG95" s="227" t="str">
        <f>IF([2]数据总览!EG95="","",[2]数据总览!EG95)</f>
        <v/>
      </c>
      <c r="EH95" s="227" t="str">
        <f>IF([2]数据总览!EH95="","",[2]数据总览!EH95)</f>
        <v/>
      </c>
      <c r="EI95" s="227" t="str">
        <f>IF([2]数据总览!EI95="","",[2]数据总览!EI95)</f>
        <v/>
      </c>
      <c r="EJ95" s="227" t="str">
        <f>IF([2]数据总览!EJ95="","",[2]数据总览!EJ95)</f>
        <v/>
      </c>
      <c r="EK95" s="227" t="str">
        <f>IF([2]数据总览!EK95="","",[2]数据总览!EK95)</f>
        <v/>
      </c>
      <c r="EL95" s="227" t="str">
        <f>IF([2]数据总览!EL95="","",[2]数据总览!EL95)</f>
        <v/>
      </c>
      <c r="EM95" s="227" t="str">
        <f>IF([2]数据总览!EM95="","",[2]数据总览!EM95)</f>
        <v/>
      </c>
      <c r="EN95" s="227" t="str">
        <f>IF([2]数据总览!EN95="","",[2]数据总览!EN95)</f>
        <v/>
      </c>
      <c r="EO95" s="227" t="str">
        <f>IF([2]数据总览!EO95="","",[2]数据总览!EO95)</f>
        <v/>
      </c>
      <c r="EP95" s="227" t="str">
        <f>IF([2]数据总览!EP95="","",[2]数据总览!EP95)</f>
        <v/>
      </c>
      <c r="EQ95" s="227" t="str">
        <f>IF([2]数据总览!EQ95="","",[2]数据总览!EQ95)</f>
        <v/>
      </c>
      <c r="ER95" s="227" t="str">
        <f>IF([2]数据总览!ER95="","",[2]数据总览!ER95)</f>
        <v/>
      </c>
      <c r="ES95" s="227" t="str">
        <f>IF([2]数据总览!ES95="","",[2]数据总览!ES95)</f>
        <v/>
      </c>
      <c r="ET95" s="227" t="str">
        <f>IF([2]数据总览!ET95="","",[2]数据总览!ET95)</f>
        <v/>
      </c>
      <c r="EU95" s="227" t="str">
        <f>IF([2]数据总览!EU95="","",[2]数据总览!EU95)</f>
        <v/>
      </c>
      <c r="EV95" s="227" t="str">
        <f>IF([2]数据总览!EV95="","",[2]数据总览!EV95)</f>
        <v/>
      </c>
      <c r="EW95" s="227" t="str">
        <f>IF([2]数据总览!EW95="","",[2]数据总览!EW95)</f>
        <v/>
      </c>
      <c r="EX95" s="227" t="str">
        <f>IF([2]数据总览!EX95="","",[2]数据总览!EX95)</f>
        <v/>
      </c>
      <c r="EY95" s="227" t="str">
        <f>IF([2]数据总览!EY95="","",[2]数据总览!EY95)</f>
        <v/>
      </c>
      <c r="EZ95" s="227" t="str">
        <f>IF([2]数据总览!EZ95="","",[2]数据总览!EZ95)</f>
        <v/>
      </c>
      <c r="FA95" s="227" t="str">
        <f>IF([2]数据总览!FA95="","",[2]数据总览!FA95)</f>
        <v/>
      </c>
    </row>
    <row r="96" spans="1:157" ht="11.25">
      <c r="A96" s="227" t="str">
        <f>IF([2]数据总览!A96="","",[2]数据总览!A96)</f>
        <v/>
      </c>
      <c r="B96" s="227" t="str">
        <f>IF([2]数据总览!B96="","",[2]数据总览!B96)</f>
        <v/>
      </c>
      <c r="C96" s="227" t="str">
        <f>IF([2]数据总览!C96="","",[2]数据总览!C96)</f>
        <v/>
      </c>
      <c r="D96" s="227" t="str">
        <f>IF([2]数据总览!D96="","",[2]数据总览!D96)</f>
        <v/>
      </c>
      <c r="E96" s="227" t="str">
        <f>IF([2]数据总览!E96="","",[2]数据总览!E96)</f>
        <v/>
      </c>
      <c r="F96" s="227" t="str">
        <f>IF([2]数据总览!F96="","",[2]数据总览!F96)</f>
        <v/>
      </c>
      <c r="G96" s="227" t="str">
        <f>IF([2]数据总览!G96="","",[2]数据总览!G96)</f>
        <v/>
      </c>
      <c r="H96" s="227" t="str">
        <f>IF([2]数据总览!H96="","",[2]数据总览!H96)</f>
        <v/>
      </c>
      <c r="I96" s="227" t="str">
        <f>IF([2]数据总览!I96="","",[2]数据总览!I96)</f>
        <v/>
      </c>
      <c r="J96" s="227"/>
      <c r="K96" s="227" t="str">
        <f>IF([2]数据总览!K96="","",[2]数据总览!K96)</f>
        <v/>
      </c>
      <c r="L96" s="227" t="str">
        <f>IF([2]数据总览!L96="","",[2]数据总览!L96)</f>
        <v/>
      </c>
      <c r="M96" s="227" t="str">
        <f>IF([2]数据总览!M96="","",[2]数据总览!M96)</f>
        <v/>
      </c>
      <c r="N96" s="227" t="str">
        <f>IF([2]数据总览!N96="","",[2]数据总览!N96)</f>
        <v/>
      </c>
      <c r="O96" s="227" t="str">
        <f>IF([2]数据总览!O96="","",[2]数据总览!O96)</f>
        <v/>
      </c>
      <c r="P96" s="227" t="str">
        <f>IF([2]数据总览!P96="","",[2]数据总览!P96)</f>
        <v/>
      </c>
      <c r="Q96" s="227" t="str">
        <f>IF([2]数据总览!Q96="","",[2]数据总览!Q96)</f>
        <v/>
      </c>
      <c r="R96" s="227" t="str">
        <f>IF([2]数据总览!R96="","",[2]数据总览!R96)</f>
        <v/>
      </c>
      <c r="S96" s="227" t="str">
        <f>IF([2]数据总览!S96="","",[2]数据总览!S96)</f>
        <v/>
      </c>
      <c r="T96" s="227" t="str">
        <f>IF([2]数据总览!T96="","",[2]数据总览!T96)</f>
        <v/>
      </c>
      <c r="U96" s="227" t="str">
        <f>IF([2]数据总览!U96="","",[2]数据总览!U96)</f>
        <v/>
      </c>
      <c r="V96" s="227" t="str">
        <f>IF([2]数据总览!V96="","",[2]数据总览!V96)</f>
        <v/>
      </c>
      <c r="W96" s="227" t="str">
        <f>IF([2]数据总览!W96="","",[2]数据总览!W96)</f>
        <v/>
      </c>
      <c r="X96" s="227" t="str">
        <f>IF([2]数据总览!X96="","",[2]数据总览!X96)</f>
        <v/>
      </c>
      <c r="Y96" s="227" t="str">
        <f>IF([2]数据总览!Y96="","",[2]数据总览!Y96)</f>
        <v/>
      </c>
      <c r="Z96" s="227" t="str">
        <f>IF([2]数据总览!Z96="","",[2]数据总览!Z96)</f>
        <v/>
      </c>
      <c r="AA96" s="227" t="str">
        <f>IF([2]数据总览!AA96="","",[2]数据总览!AA96)</f>
        <v/>
      </c>
      <c r="AB96" s="227" t="str">
        <f>IF([2]数据总览!AB96="","",[2]数据总览!AB96)</f>
        <v/>
      </c>
      <c r="AC96" s="227" t="str">
        <f>IF([2]数据总览!AC96="","",[2]数据总览!AC96)</f>
        <v/>
      </c>
      <c r="AD96" s="227" t="str">
        <f>IF([2]数据总览!AD96="","",[2]数据总览!AD96)</f>
        <v/>
      </c>
      <c r="AE96" s="227" t="str">
        <f>IF([2]数据总览!AE96="","",[2]数据总览!AE96)</f>
        <v/>
      </c>
      <c r="AF96" s="227" t="str">
        <f>IF([2]数据总览!AF96="","",[2]数据总览!AF96)</f>
        <v/>
      </c>
      <c r="AG96" s="227" t="str">
        <f>IF([2]数据总览!AG96="","",[2]数据总览!AG96)</f>
        <v/>
      </c>
      <c r="AH96" s="227" t="str">
        <f>IF([2]数据总览!AH96="","",[2]数据总览!AH96)</f>
        <v/>
      </c>
      <c r="AI96" s="227" t="str">
        <f>IF([2]数据总览!AI96="","",[2]数据总览!AI96)</f>
        <v/>
      </c>
      <c r="AJ96" s="227" t="str">
        <f>IF([2]数据总览!AJ96="","",[2]数据总览!AJ96)</f>
        <v/>
      </c>
      <c r="AK96" s="227" t="str">
        <f>IF([2]数据总览!AK96="","",[2]数据总览!AK96)</f>
        <v/>
      </c>
      <c r="AL96" s="227" t="str">
        <f>IF([2]数据总览!AL96="","",[2]数据总览!AL96)</f>
        <v/>
      </c>
      <c r="AM96" s="227" t="str">
        <f>IF([2]数据总览!AM96="","",[2]数据总览!AM96)</f>
        <v/>
      </c>
      <c r="AN96" s="227" t="str">
        <f>IF([2]数据总览!AN96="","",[2]数据总览!AN96)</f>
        <v/>
      </c>
      <c r="AO96" s="227" t="str">
        <f>IF([2]数据总览!AO96="","",[2]数据总览!AO96)</f>
        <v/>
      </c>
      <c r="AP96" s="227" t="str">
        <f>IF([2]数据总览!AP96="","",[2]数据总览!AP96)</f>
        <v/>
      </c>
      <c r="AQ96" s="227" t="str">
        <f>IF([2]数据总览!AQ96="","",[2]数据总览!AQ96)</f>
        <v/>
      </c>
      <c r="AR96" s="227" t="str">
        <f>IF([2]数据总览!AR96="","",[2]数据总览!AR96)</f>
        <v/>
      </c>
      <c r="AS96" s="227" t="str">
        <f>IF([2]数据总览!AS96="","",[2]数据总览!AS96)</f>
        <v/>
      </c>
      <c r="AT96" s="227" t="str">
        <f>IF([2]数据总览!AT96="","",[2]数据总览!AT96)</f>
        <v/>
      </c>
      <c r="AU96" s="227" t="str">
        <f>IF([2]数据总览!AU96="","",[2]数据总览!AU96)</f>
        <v/>
      </c>
      <c r="AV96" s="227" t="str">
        <f>IF([2]数据总览!AV96="","",[2]数据总览!AV96)</f>
        <v/>
      </c>
      <c r="AW96" s="227" t="str">
        <f>IF([2]数据总览!AW96="","",[2]数据总览!AW96)</f>
        <v/>
      </c>
      <c r="AX96" s="227" t="str">
        <f>IF([2]数据总览!AX96="","",[2]数据总览!AX96)</f>
        <v/>
      </c>
      <c r="AY96" s="227" t="str">
        <f>IF([2]数据总览!AY96="","",[2]数据总览!AY96)</f>
        <v/>
      </c>
      <c r="AZ96" s="227" t="str">
        <f>IF([2]数据总览!AZ96="","",[2]数据总览!AZ96)</f>
        <v/>
      </c>
      <c r="BA96" s="227" t="str">
        <f>IF([2]数据总览!BA96="","",[2]数据总览!BA96)</f>
        <v/>
      </c>
      <c r="BB96" s="227" t="str">
        <f>IF([2]数据总览!BB96="","",[2]数据总览!BB96)</f>
        <v/>
      </c>
      <c r="BC96" s="227" t="str">
        <f>IF([2]数据总览!BC96="","",[2]数据总览!BC96)</f>
        <v/>
      </c>
      <c r="BD96" s="227" t="str">
        <f>IF([2]数据总览!BD96="","",[2]数据总览!BD96)</f>
        <v/>
      </c>
      <c r="BE96" s="227" t="str">
        <f>IF([2]数据总览!BE96="","",[2]数据总览!BE96)</f>
        <v/>
      </c>
      <c r="BF96" s="227" t="str">
        <f>IF([2]数据总览!BF96="","",[2]数据总览!BF96)</f>
        <v/>
      </c>
      <c r="BG96" s="227" t="str">
        <f>IF([2]数据总览!BG96="","",[2]数据总览!BG96)</f>
        <v/>
      </c>
      <c r="BH96" s="227" t="str">
        <f>IF([2]数据总览!BH96="","",[2]数据总览!BH96)</f>
        <v/>
      </c>
      <c r="BI96" s="227" t="str">
        <f>IF([2]数据总览!BI96="","",[2]数据总览!BI96)</f>
        <v/>
      </c>
      <c r="BJ96" s="227" t="str">
        <f>IF([2]数据总览!BJ96="","",[2]数据总览!BJ96)</f>
        <v/>
      </c>
      <c r="BK96" s="227" t="str">
        <f>IF([2]数据总览!BK96="","",[2]数据总览!BK96)</f>
        <v/>
      </c>
      <c r="BL96" s="227" t="str">
        <f>IF([2]数据总览!BL96="","",[2]数据总览!BL96)</f>
        <v/>
      </c>
      <c r="BM96" s="227" t="str">
        <f>IF([2]数据总览!BM96="","",[2]数据总览!BM96)</f>
        <v/>
      </c>
      <c r="BN96" s="227" t="str">
        <f>IF([2]数据总览!BN96="","",[2]数据总览!BN96)</f>
        <v/>
      </c>
      <c r="BO96" s="227" t="str">
        <f>IF([2]数据总览!BO96="","",[2]数据总览!BO96)</f>
        <v/>
      </c>
      <c r="BP96" s="227" t="str">
        <f>IF([2]数据总览!BP96="","",[2]数据总览!BP96)</f>
        <v/>
      </c>
      <c r="BQ96" s="227" t="str">
        <f>IF([2]数据总览!BQ96="","",[2]数据总览!BQ96)</f>
        <v/>
      </c>
      <c r="BR96" s="227" t="str">
        <f>IF([2]数据总览!BR96="","",[2]数据总览!BR96)</f>
        <v/>
      </c>
      <c r="BS96" s="227" t="str">
        <f>IF([2]数据总览!BS96="","",[2]数据总览!BS96)</f>
        <v/>
      </c>
      <c r="BT96" s="227" t="str">
        <f>IF([2]数据总览!BT96="","",[2]数据总览!BT96)</f>
        <v/>
      </c>
      <c r="BU96" s="227" t="str">
        <f>IF([2]数据总览!BU96="","",[2]数据总览!BU96)</f>
        <v/>
      </c>
      <c r="BV96" s="227" t="str">
        <f>IF([2]数据总览!BV96="","",[2]数据总览!BV96)</f>
        <v/>
      </c>
      <c r="BW96" s="227" t="str">
        <f>IF([2]数据总览!BW96="","",[2]数据总览!BW96)</f>
        <v/>
      </c>
      <c r="BX96" s="227" t="str">
        <f>IF([2]数据总览!BX96="","",[2]数据总览!BX96)</f>
        <v/>
      </c>
      <c r="BY96" s="227" t="str">
        <f>IF([2]数据总览!BY96="","",[2]数据总览!BY96)</f>
        <v/>
      </c>
      <c r="BZ96" s="227" t="str">
        <f>IF([2]数据总览!BZ96="","",[2]数据总览!BZ96)</f>
        <v/>
      </c>
      <c r="CA96" s="227" t="str">
        <f>IF([2]数据总览!CA96="","",[2]数据总览!CA96)</f>
        <v/>
      </c>
      <c r="CB96" s="227" t="str">
        <f>IF([2]数据总览!CB96="","",[2]数据总览!CB96)</f>
        <v/>
      </c>
      <c r="CC96" s="227" t="str">
        <f>IF([2]数据总览!CC96="","",[2]数据总览!CC96)</f>
        <v/>
      </c>
      <c r="CD96" s="227" t="str">
        <f>IF([2]数据总览!CD96="","",[2]数据总览!CD96)</f>
        <v/>
      </c>
      <c r="CE96" s="227" t="str">
        <f>IF([2]数据总览!CE96="","",[2]数据总览!CE96)</f>
        <v/>
      </c>
      <c r="CF96" s="227" t="str">
        <f>IF([2]数据总览!CF96="","",[2]数据总览!CF96)</f>
        <v/>
      </c>
      <c r="CG96" s="227" t="str">
        <f>IF([2]数据总览!CG96="","",[2]数据总览!CG96)</f>
        <v/>
      </c>
      <c r="CH96" s="227" t="str">
        <f>IF([2]数据总览!CH96="","",[2]数据总览!CH96)</f>
        <v/>
      </c>
      <c r="CI96" s="227" t="str">
        <f>IF([2]数据总览!CI96="","",[2]数据总览!CI96)</f>
        <v/>
      </c>
      <c r="CJ96" s="227" t="str">
        <f>IF([2]数据总览!CJ96="","",[2]数据总览!CJ96)</f>
        <v/>
      </c>
      <c r="CK96" s="227" t="str">
        <f>IF([2]数据总览!CK96="","",[2]数据总览!CK96)</f>
        <v/>
      </c>
      <c r="CL96" s="227" t="str">
        <f>IF([2]数据总览!CL96="","",[2]数据总览!CL96)</f>
        <v/>
      </c>
      <c r="CM96" s="227" t="str">
        <f>IF([2]数据总览!CM96="","",[2]数据总览!CM96)</f>
        <v/>
      </c>
      <c r="CN96" s="227" t="str">
        <f>IF([2]数据总览!CN96="","",[2]数据总览!CN96)</f>
        <v/>
      </c>
      <c r="CO96" s="227" t="str">
        <f>IF([2]数据总览!CO96="","",[2]数据总览!CO96)</f>
        <v/>
      </c>
      <c r="CP96" s="227" t="str">
        <f>IF([2]数据总览!CP96="","",[2]数据总览!CP96)</f>
        <v/>
      </c>
      <c r="CQ96" s="227" t="str">
        <f>IF([2]数据总览!CQ96="","",[2]数据总览!CQ96)</f>
        <v/>
      </c>
      <c r="CR96" s="227" t="str">
        <f>IF([2]数据总览!CR96="","",[2]数据总览!CR96)</f>
        <v/>
      </c>
      <c r="CS96" s="227" t="str">
        <f>IF([2]数据总览!CS96="","",[2]数据总览!CS96)</f>
        <v/>
      </c>
      <c r="CT96" s="227" t="str">
        <f>IF([2]数据总览!CT96="","",[2]数据总览!CT96)</f>
        <v/>
      </c>
      <c r="CU96" s="227" t="str">
        <f>IF([2]数据总览!CU96="","",[2]数据总览!CU96)</f>
        <v/>
      </c>
      <c r="CV96" s="227" t="str">
        <f>IF([2]数据总览!CV96="","",[2]数据总览!CV96)</f>
        <v/>
      </c>
      <c r="CW96" s="227" t="str">
        <f>IF([2]数据总览!CW96="","",[2]数据总览!CW96)</f>
        <v/>
      </c>
      <c r="CX96" s="227" t="str">
        <f>IF([2]数据总览!CX96="","",[2]数据总览!CX96)</f>
        <v/>
      </c>
      <c r="CY96" s="227" t="str">
        <f>IF([2]数据总览!CY96="","",[2]数据总览!CY96)</f>
        <v/>
      </c>
      <c r="CZ96" s="227" t="str">
        <f>IF([2]数据总览!CZ96="","",[2]数据总览!CZ96)</f>
        <v/>
      </c>
      <c r="DA96" s="227" t="str">
        <f>IF([2]数据总览!DA96="","",[2]数据总览!DA96)</f>
        <v/>
      </c>
      <c r="DB96" s="227" t="str">
        <f>IF([2]数据总览!DB96="","",[2]数据总览!DB96)</f>
        <v/>
      </c>
      <c r="DC96" s="227" t="str">
        <f>IF([2]数据总览!DC96="","",[2]数据总览!DC96)</f>
        <v/>
      </c>
      <c r="DD96" s="227" t="str">
        <f>IF([2]数据总览!DD96="","",[2]数据总览!DD96)</f>
        <v/>
      </c>
      <c r="DE96" s="227" t="str">
        <f>IF([2]数据总览!DE96="","",[2]数据总览!DE96)</f>
        <v/>
      </c>
      <c r="DF96" s="227" t="str">
        <f>IF([2]数据总览!DF96="","",[2]数据总览!DF96)</f>
        <v/>
      </c>
      <c r="DG96" s="227" t="str">
        <f>IF([2]数据总览!DG96="","",[2]数据总览!DG96)</f>
        <v/>
      </c>
      <c r="DH96" s="227" t="str">
        <f>IF([2]数据总览!DH96="","",[2]数据总览!DH96)</f>
        <v/>
      </c>
      <c r="DI96" s="227" t="str">
        <f>IF([2]数据总览!DI96="","",[2]数据总览!DI96)</f>
        <v/>
      </c>
      <c r="DJ96" s="227" t="str">
        <f>IF([2]数据总览!DJ96="","",[2]数据总览!DJ96)</f>
        <v/>
      </c>
      <c r="DK96" s="227" t="str">
        <f>IF([2]数据总览!DK96="","",[2]数据总览!DK96)</f>
        <v/>
      </c>
      <c r="DL96" s="227" t="str">
        <f>IF([2]数据总览!DL96="","",[2]数据总览!DL96)</f>
        <v/>
      </c>
      <c r="DM96" s="227" t="str">
        <f>IF([2]数据总览!DM96="","",[2]数据总览!DM96)</f>
        <v/>
      </c>
      <c r="DN96" s="227" t="str">
        <f>IF([2]数据总览!DN96="","",[2]数据总览!DN96)</f>
        <v/>
      </c>
      <c r="DO96" s="227" t="str">
        <f>IF([2]数据总览!DO96="","",[2]数据总览!DO96)</f>
        <v/>
      </c>
      <c r="DP96" s="227" t="str">
        <f>IF([2]数据总览!DP96="","",[2]数据总览!DP96)</f>
        <v/>
      </c>
      <c r="DQ96" s="227" t="str">
        <f>IF([2]数据总览!DQ96="","",[2]数据总览!DQ96)</f>
        <v/>
      </c>
      <c r="DR96" s="227" t="str">
        <f>IF([2]数据总览!DR96="","",[2]数据总览!DR96)</f>
        <v/>
      </c>
      <c r="DS96" s="227" t="str">
        <f>IF([2]数据总览!DS96="","",[2]数据总览!DS96)</f>
        <v/>
      </c>
      <c r="DT96" s="227" t="str">
        <f>IF([2]数据总览!DT96="","",[2]数据总览!DT96)</f>
        <v/>
      </c>
      <c r="DU96" s="227" t="str">
        <f>IF([2]数据总览!DU96="","",[2]数据总览!DU96)</f>
        <v/>
      </c>
      <c r="DV96" s="227" t="str">
        <f>IF([2]数据总览!DV96="","",[2]数据总览!DV96)</f>
        <v/>
      </c>
      <c r="DW96" s="227" t="str">
        <f>IF([2]数据总览!DW96="","",[2]数据总览!DW96)</f>
        <v/>
      </c>
      <c r="DX96" s="227" t="str">
        <f>IF([2]数据总览!DX96="","",[2]数据总览!DX96)</f>
        <v/>
      </c>
      <c r="DY96" s="227" t="str">
        <f>IF([2]数据总览!DY96="","",[2]数据总览!DY96)</f>
        <v/>
      </c>
      <c r="DZ96" s="227" t="str">
        <f>IF([2]数据总览!DZ96="","",[2]数据总览!DZ96)</f>
        <v/>
      </c>
      <c r="EA96" s="227" t="str">
        <f>IF([2]数据总览!EA96="","",[2]数据总览!EA96)</f>
        <v/>
      </c>
      <c r="EB96" s="227" t="str">
        <f>IF([2]数据总览!EB96="","",[2]数据总览!EB96)</f>
        <v/>
      </c>
      <c r="EC96" s="227" t="str">
        <f>IF([2]数据总览!EC96="","",[2]数据总览!EC96)</f>
        <v/>
      </c>
      <c r="ED96" s="227" t="str">
        <f>IF([2]数据总览!ED96="","",[2]数据总览!ED96)</f>
        <v/>
      </c>
      <c r="EE96" s="227" t="str">
        <f>IF([2]数据总览!EE96="","",[2]数据总览!EE96)</f>
        <v/>
      </c>
      <c r="EF96" s="227" t="str">
        <f>IF([2]数据总览!EF96="","",[2]数据总览!EF96)</f>
        <v/>
      </c>
      <c r="EG96" s="227" t="str">
        <f>IF([2]数据总览!EG96="","",[2]数据总览!EG96)</f>
        <v/>
      </c>
      <c r="EH96" s="227" t="str">
        <f>IF([2]数据总览!EH96="","",[2]数据总览!EH96)</f>
        <v/>
      </c>
      <c r="EI96" s="227" t="str">
        <f>IF([2]数据总览!EI96="","",[2]数据总览!EI96)</f>
        <v/>
      </c>
      <c r="EJ96" s="227" t="str">
        <f>IF([2]数据总览!EJ96="","",[2]数据总览!EJ96)</f>
        <v/>
      </c>
      <c r="EK96" s="227" t="str">
        <f>IF([2]数据总览!EK96="","",[2]数据总览!EK96)</f>
        <v/>
      </c>
      <c r="EL96" s="227" t="str">
        <f>IF([2]数据总览!EL96="","",[2]数据总览!EL96)</f>
        <v/>
      </c>
      <c r="EM96" s="227" t="str">
        <f>IF([2]数据总览!EM96="","",[2]数据总览!EM96)</f>
        <v/>
      </c>
      <c r="EN96" s="227" t="str">
        <f>IF([2]数据总览!EN96="","",[2]数据总览!EN96)</f>
        <v/>
      </c>
      <c r="EO96" s="227" t="str">
        <f>IF([2]数据总览!EO96="","",[2]数据总览!EO96)</f>
        <v/>
      </c>
      <c r="EP96" s="227" t="str">
        <f>IF([2]数据总览!EP96="","",[2]数据总览!EP96)</f>
        <v/>
      </c>
      <c r="EQ96" s="227" t="str">
        <f>IF([2]数据总览!EQ96="","",[2]数据总览!EQ96)</f>
        <v/>
      </c>
      <c r="ER96" s="227" t="str">
        <f>IF([2]数据总览!ER96="","",[2]数据总览!ER96)</f>
        <v/>
      </c>
      <c r="ES96" s="227" t="str">
        <f>IF([2]数据总览!ES96="","",[2]数据总览!ES96)</f>
        <v/>
      </c>
      <c r="ET96" s="227" t="str">
        <f>IF([2]数据总览!ET96="","",[2]数据总览!ET96)</f>
        <v/>
      </c>
      <c r="EU96" s="227" t="str">
        <f>IF([2]数据总览!EU96="","",[2]数据总览!EU96)</f>
        <v/>
      </c>
      <c r="EV96" s="227" t="str">
        <f>IF([2]数据总览!EV96="","",[2]数据总览!EV96)</f>
        <v/>
      </c>
      <c r="EW96" s="227" t="str">
        <f>IF([2]数据总览!EW96="","",[2]数据总览!EW96)</f>
        <v/>
      </c>
      <c r="EX96" s="227" t="str">
        <f>IF([2]数据总览!EX96="","",[2]数据总览!EX96)</f>
        <v/>
      </c>
      <c r="EY96" s="227" t="str">
        <f>IF([2]数据总览!EY96="","",[2]数据总览!EY96)</f>
        <v/>
      </c>
      <c r="EZ96" s="227" t="str">
        <f>IF([2]数据总览!EZ96="","",[2]数据总览!EZ96)</f>
        <v/>
      </c>
      <c r="FA96" s="227" t="str">
        <f>IF([2]数据总览!FA96="","",[2]数据总览!FA96)</f>
        <v/>
      </c>
    </row>
    <row r="97" spans="1:157" ht="11.25">
      <c r="A97" s="227" t="str">
        <f>IF([2]数据总览!A97="","",[2]数据总览!A97)</f>
        <v/>
      </c>
      <c r="B97" s="227" t="str">
        <f>IF([2]数据总览!B97="","",[2]数据总览!B97)</f>
        <v/>
      </c>
      <c r="C97" s="227" t="str">
        <f>IF([2]数据总览!C97="","",[2]数据总览!C97)</f>
        <v/>
      </c>
      <c r="D97" s="227" t="str">
        <f>IF([2]数据总览!D97="","",[2]数据总览!D97)</f>
        <v>将领三维对辅助效果影响系数</v>
      </c>
      <c r="E97" s="227" t="str">
        <f>IF([2]数据总览!E97="","",[2]数据总览!E97)</f>
        <v/>
      </c>
      <c r="F97" s="227" t="str">
        <f>IF([2]数据总览!F97="","",[2]数据总览!F97)</f>
        <v/>
      </c>
      <c r="G97" s="227" t="str">
        <f>IF([2]数据总览!G97="","",[2]数据总览!G97)</f>
        <v/>
      </c>
      <c r="H97" s="227" t="str">
        <f>IF([2]数据总览!H97="","",[2]数据总览!H97)</f>
        <v/>
      </c>
      <c r="I97" s="227" t="str">
        <f>IF([2]数据总览!I97="","",[2]数据总览!I97)</f>
        <v/>
      </c>
      <c r="J97" s="227"/>
      <c r="K97" s="227" t="str">
        <f>IF([2]数据总览!K97="","",[2]数据总览!K97)</f>
        <v/>
      </c>
      <c r="L97" s="227" t="str">
        <f>IF([2]数据总览!L97="","",[2]数据总览!L97)</f>
        <v/>
      </c>
      <c r="M97" s="227" t="str">
        <f>IF([2]数据总览!M97="","",[2]数据总览!M97)</f>
        <v/>
      </c>
      <c r="N97" s="227" t="str">
        <f>IF([2]数据总览!N97="","",[2]数据总览!N97)</f>
        <v/>
      </c>
      <c r="O97" s="227" t="str">
        <f>IF([2]数据总览!O97="","",[2]数据总览!O97)</f>
        <v/>
      </c>
      <c r="P97" s="227" t="str">
        <f>IF([2]数据总览!P97="","",[2]数据总览!P97)</f>
        <v/>
      </c>
      <c r="Q97" s="227" t="str">
        <f>IF([2]数据总览!Q97="","",[2]数据总览!Q97)</f>
        <v/>
      </c>
      <c r="R97" s="227" t="str">
        <f>IF([2]数据总览!R97="","",[2]数据总览!R97)</f>
        <v/>
      </c>
      <c r="S97" s="227" t="str">
        <f>IF([2]数据总览!S97="","",[2]数据总览!S97)</f>
        <v/>
      </c>
      <c r="T97" s="227" t="str">
        <f>IF([2]数据总览!T97="","",[2]数据总览!T97)</f>
        <v/>
      </c>
      <c r="U97" s="227" t="str">
        <f>IF([2]数据总览!U97="","",[2]数据总览!U97)</f>
        <v/>
      </c>
      <c r="V97" s="227" t="str">
        <f>IF([2]数据总览!V97="","",[2]数据总览!V97)</f>
        <v/>
      </c>
      <c r="W97" s="227" t="str">
        <f>IF([2]数据总览!W97="","",[2]数据总览!W97)</f>
        <v/>
      </c>
      <c r="X97" s="227" t="str">
        <f>IF([2]数据总览!X97="","",[2]数据总览!X97)</f>
        <v/>
      </c>
      <c r="Y97" s="227" t="str">
        <f>IF([2]数据总览!Y97="","",[2]数据总览!Y97)</f>
        <v/>
      </c>
      <c r="Z97" s="227" t="str">
        <f>IF([2]数据总览!Z97="","",[2]数据总览!Z97)</f>
        <v/>
      </c>
      <c r="AA97" s="227" t="str">
        <f>IF([2]数据总览!AA97="","",[2]数据总览!AA97)</f>
        <v/>
      </c>
      <c r="AB97" s="227" t="str">
        <f>IF([2]数据总览!AB97="","",[2]数据总览!AB97)</f>
        <v/>
      </c>
      <c r="AC97" s="227" t="str">
        <f>IF([2]数据总览!AC97="","",[2]数据总览!AC97)</f>
        <v/>
      </c>
      <c r="AD97" s="227" t="str">
        <f>IF([2]数据总览!AD97="","",[2]数据总览!AD97)</f>
        <v/>
      </c>
      <c r="AE97" s="227" t="str">
        <f>IF([2]数据总览!AE97="","",[2]数据总览!AE97)</f>
        <v/>
      </c>
      <c r="AF97" s="227" t="str">
        <f>IF([2]数据总览!AF97="","",[2]数据总览!AF97)</f>
        <v/>
      </c>
      <c r="AG97" s="227" t="str">
        <f>IF([2]数据总览!AG97="","",[2]数据总览!AG97)</f>
        <v/>
      </c>
      <c r="AH97" s="227" t="str">
        <f>IF([2]数据总览!AH97="","",[2]数据总览!AH97)</f>
        <v/>
      </c>
      <c r="AI97" s="227" t="str">
        <f>IF([2]数据总览!AI97="","",[2]数据总览!AI97)</f>
        <v/>
      </c>
      <c r="AJ97" s="227" t="str">
        <f>IF([2]数据总览!AJ97="","",[2]数据总览!AJ97)</f>
        <v/>
      </c>
      <c r="AK97" s="227" t="str">
        <f>IF([2]数据总览!AK97="","",[2]数据总览!AK97)</f>
        <v/>
      </c>
      <c r="AL97" s="227" t="str">
        <f>IF([2]数据总览!AL97="","",[2]数据总览!AL97)</f>
        <v/>
      </c>
      <c r="AM97" s="227" t="str">
        <f>IF([2]数据总览!AM97="","",[2]数据总览!AM97)</f>
        <v/>
      </c>
      <c r="AN97" s="227" t="str">
        <f>IF([2]数据总览!AN97="","",[2]数据总览!AN97)</f>
        <v/>
      </c>
      <c r="AO97" s="227" t="str">
        <f>IF([2]数据总览!AO97="","",[2]数据总览!AO97)</f>
        <v/>
      </c>
      <c r="AP97" s="227" t="str">
        <f>IF([2]数据总览!AP97="","",[2]数据总览!AP97)</f>
        <v/>
      </c>
      <c r="AQ97" s="227" t="str">
        <f>IF([2]数据总览!AQ97="","",[2]数据总览!AQ97)</f>
        <v/>
      </c>
      <c r="AR97" s="227" t="str">
        <f>IF([2]数据总览!AR97="","",[2]数据总览!AR97)</f>
        <v/>
      </c>
      <c r="AS97" s="227" t="str">
        <f>IF([2]数据总览!AS97="","",[2]数据总览!AS97)</f>
        <v/>
      </c>
      <c r="AT97" s="227" t="str">
        <f>IF([2]数据总览!AT97="","",[2]数据总览!AT97)</f>
        <v/>
      </c>
      <c r="AU97" s="227" t="str">
        <f>IF([2]数据总览!AU97="","",[2]数据总览!AU97)</f>
        <v/>
      </c>
      <c r="AV97" s="227" t="str">
        <f>IF([2]数据总览!AV97="","",[2]数据总览!AV97)</f>
        <v/>
      </c>
      <c r="AW97" s="227" t="str">
        <f>IF([2]数据总览!AW97="","",[2]数据总览!AW97)</f>
        <v/>
      </c>
      <c r="AX97" s="227" t="str">
        <f>IF([2]数据总览!AX97="","",[2]数据总览!AX97)</f>
        <v/>
      </c>
      <c r="AY97" s="227" t="str">
        <f>IF([2]数据总览!AY97="","",[2]数据总览!AY97)</f>
        <v/>
      </c>
      <c r="AZ97" s="227" t="str">
        <f>IF([2]数据总览!AZ97="","",[2]数据总览!AZ97)</f>
        <v/>
      </c>
      <c r="BA97" s="227" t="str">
        <f>IF([2]数据总览!BA97="","",[2]数据总览!BA97)</f>
        <v/>
      </c>
      <c r="BB97" s="227" t="str">
        <f>IF([2]数据总览!BB97="","",[2]数据总览!BB97)</f>
        <v/>
      </c>
      <c r="BC97" s="227" t="str">
        <f>IF([2]数据总览!BC97="","",[2]数据总览!BC97)</f>
        <v/>
      </c>
      <c r="BD97" s="227" t="str">
        <f>IF([2]数据总览!BD97="","",[2]数据总览!BD97)</f>
        <v/>
      </c>
      <c r="BE97" s="227" t="str">
        <f>IF([2]数据总览!BE97="","",[2]数据总览!BE97)</f>
        <v/>
      </c>
      <c r="BF97" s="227" t="str">
        <f>IF([2]数据总览!BF97="","",[2]数据总览!BF97)</f>
        <v/>
      </c>
      <c r="BG97" s="227" t="str">
        <f>IF([2]数据总览!BG97="","",[2]数据总览!BG97)</f>
        <v/>
      </c>
      <c r="BH97" s="227" t="str">
        <f>IF([2]数据总览!BH97="","",[2]数据总览!BH97)</f>
        <v/>
      </c>
      <c r="BI97" s="227" t="str">
        <f>IF([2]数据总览!BI97="","",[2]数据总览!BI97)</f>
        <v/>
      </c>
      <c r="BJ97" s="227" t="str">
        <f>IF([2]数据总览!BJ97="","",[2]数据总览!BJ97)</f>
        <v/>
      </c>
      <c r="BK97" s="227" t="str">
        <f>IF([2]数据总览!BK97="","",[2]数据总览!BK97)</f>
        <v/>
      </c>
      <c r="BL97" s="227" t="str">
        <f>IF([2]数据总览!BL97="","",[2]数据总览!BL97)</f>
        <v/>
      </c>
      <c r="BM97" s="227" t="str">
        <f>IF([2]数据总览!BM97="","",[2]数据总览!BM97)</f>
        <v/>
      </c>
      <c r="BN97" s="227" t="str">
        <f>IF([2]数据总览!BN97="","",[2]数据总览!BN97)</f>
        <v/>
      </c>
      <c r="BO97" s="227" t="str">
        <f>IF([2]数据总览!BO97="","",[2]数据总览!BO97)</f>
        <v/>
      </c>
      <c r="BP97" s="227" t="str">
        <f>IF([2]数据总览!BP97="","",[2]数据总览!BP97)</f>
        <v/>
      </c>
      <c r="BQ97" s="227" t="str">
        <f>IF([2]数据总览!BQ97="","",[2]数据总览!BQ97)</f>
        <v/>
      </c>
      <c r="BR97" s="227" t="str">
        <f>IF([2]数据总览!BR97="","",[2]数据总览!BR97)</f>
        <v/>
      </c>
      <c r="BS97" s="227" t="str">
        <f>IF([2]数据总览!BS97="","",[2]数据总览!BS97)</f>
        <v/>
      </c>
      <c r="BT97" s="227" t="str">
        <f>IF([2]数据总览!BT97="","",[2]数据总览!BT97)</f>
        <v/>
      </c>
      <c r="BU97" s="227" t="str">
        <f>IF([2]数据总览!BU97="","",[2]数据总览!BU97)</f>
        <v/>
      </c>
      <c r="BV97" s="227" t="str">
        <f>IF([2]数据总览!BV97="","",[2]数据总览!BV97)</f>
        <v/>
      </c>
      <c r="BW97" s="227" t="str">
        <f>IF([2]数据总览!BW97="","",[2]数据总览!BW97)</f>
        <v/>
      </c>
      <c r="BX97" s="227" t="str">
        <f>IF([2]数据总览!BX97="","",[2]数据总览!BX97)</f>
        <v/>
      </c>
      <c r="BY97" s="227" t="str">
        <f>IF([2]数据总览!BY97="","",[2]数据总览!BY97)</f>
        <v/>
      </c>
      <c r="BZ97" s="227" t="str">
        <f>IF([2]数据总览!BZ97="","",[2]数据总览!BZ97)</f>
        <v/>
      </c>
      <c r="CA97" s="227" t="str">
        <f>IF([2]数据总览!CA97="","",[2]数据总览!CA97)</f>
        <v/>
      </c>
      <c r="CB97" s="227" t="str">
        <f>IF([2]数据总览!CB97="","",[2]数据总览!CB97)</f>
        <v/>
      </c>
      <c r="CC97" s="227" t="str">
        <f>IF([2]数据总览!CC97="","",[2]数据总览!CC97)</f>
        <v/>
      </c>
      <c r="CD97" s="227" t="str">
        <f>IF([2]数据总览!CD97="","",[2]数据总览!CD97)</f>
        <v/>
      </c>
      <c r="CE97" s="227" t="str">
        <f>IF([2]数据总览!CE97="","",[2]数据总览!CE97)</f>
        <v/>
      </c>
      <c r="CF97" s="227" t="str">
        <f>IF([2]数据总览!CF97="","",[2]数据总览!CF97)</f>
        <v/>
      </c>
      <c r="CG97" s="227" t="str">
        <f>IF([2]数据总览!CG97="","",[2]数据总览!CG97)</f>
        <v/>
      </c>
      <c r="CH97" s="227" t="str">
        <f>IF([2]数据总览!CH97="","",[2]数据总览!CH97)</f>
        <v/>
      </c>
      <c r="CI97" s="227" t="str">
        <f>IF([2]数据总览!CI97="","",[2]数据总览!CI97)</f>
        <v/>
      </c>
      <c r="CJ97" s="227" t="str">
        <f>IF([2]数据总览!CJ97="","",[2]数据总览!CJ97)</f>
        <v/>
      </c>
      <c r="CK97" s="227" t="str">
        <f>IF([2]数据总览!CK97="","",[2]数据总览!CK97)</f>
        <v/>
      </c>
      <c r="CL97" s="227" t="str">
        <f>IF([2]数据总览!CL97="","",[2]数据总览!CL97)</f>
        <v/>
      </c>
      <c r="CM97" s="227" t="str">
        <f>IF([2]数据总览!CM97="","",[2]数据总览!CM97)</f>
        <v/>
      </c>
      <c r="CN97" s="227" t="str">
        <f>IF([2]数据总览!CN97="","",[2]数据总览!CN97)</f>
        <v/>
      </c>
      <c r="CO97" s="227" t="str">
        <f>IF([2]数据总览!CO97="","",[2]数据总览!CO97)</f>
        <v/>
      </c>
      <c r="CP97" s="227" t="str">
        <f>IF([2]数据总览!CP97="","",[2]数据总览!CP97)</f>
        <v/>
      </c>
      <c r="CQ97" s="227" t="str">
        <f>IF([2]数据总览!CQ97="","",[2]数据总览!CQ97)</f>
        <v/>
      </c>
      <c r="CR97" s="227" t="str">
        <f>IF([2]数据总览!CR97="","",[2]数据总览!CR97)</f>
        <v/>
      </c>
      <c r="CS97" s="227" t="str">
        <f>IF([2]数据总览!CS97="","",[2]数据总览!CS97)</f>
        <v/>
      </c>
      <c r="CT97" s="227" t="str">
        <f>IF([2]数据总览!CT97="","",[2]数据总览!CT97)</f>
        <v/>
      </c>
      <c r="CU97" s="227" t="str">
        <f>IF([2]数据总览!CU97="","",[2]数据总览!CU97)</f>
        <v/>
      </c>
      <c r="CV97" s="227" t="str">
        <f>IF([2]数据总览!CV97="","",[2]数据总览!CV97)</f>
        <v/>
      </c>
      <c r="CW97" s="227" t="str">
        <f>IF([2]数据总览!CW97="","",[2]数据总览!CW97)</f>
        <v/>
      </c>
      <c r="CX97" s="227" t="str">
        <f>IF([2]数据总览!CX97="","",[2]数据总览!CX97)</f>
        <v/>
      </c>
      <c r="CY97" s="227" t="str">
        <f>IF([2]数据总览!CY97="","",[2]数据总览!CY97)</f>
        <v/>
      </c>
      <c r="CZ97" s="227" t="str">
        <f>IF([2]数据总览!CZ97="","",[2]数据总览!CZ97)</f>
        <v/>
      </c>
      <c r="DA97" s="227" t="str">
        <f>IF([2]数据总览!DA97="","",[2]数据总览!DA97)</f>
        <v/>
      </c>
      <c r="DB97" s="227" t="str">
        <f>IF([2]数据总览!DB97="","",[2]数据总览!DB97)</f>
        <v/>
      </c>
      <c r="DC97" s="227" t="str">
        <f>IF([2]数据总览!DC97="","",[2]数据总览!DC97)</f>
        <v/>
      </c>
      <c r="DD97" s="227" t="str">
        <f>IF([2]数据总览!DD97="","",[2]数据总览!DD97)</f>
        <v/>
      </c>
      <c r="DE97" s="227" t="str">
        <f>IF([2]数据总览!DE97="","",[2]数据总览!DE97)</f>
        <v/>
      </c>
      <c r="DF97" s="227" t="str">
        <f>IF([2]数据总览!DF97="","",[2]数据总览!DF97)</f>
        <v/>
      </c>
      <c r="DG97" s="227" t="str">
        <f>IF([2]数据总览!DG97="","",[2]数据总览!DG97)</f>
        <v/>
      </c>
      <c r="DH97" s="227" t="str">
        <f>IF([2]数据总览!DH97="","",[2]数据总览!DH97)</f>
        <v/>
      </c>
      <c r="DI97" s="227" t="str">
        <f>IF([2]数据总览!DI97="","",[2]数据总览!DI97)</f>
        <v/>
      </c>
      <c r="DJ97" s="227" t="str">
        <f>IF([2]数据总览!DJ97="","",[2]数据总览!DJ97)</f>
        <v/>
      </c>
      <c r="DK97" s="227" t="str">
        <f>IF([2]数据总览!DK97="","",[2]数据总览!DK97)</f>
        <v/>
      </c>
      <c r="DL97" s="227" t="str">
        <f>IF([2]数据总览!DL97="","",[2]数据总览!DL97)</f>
        <v/>
      </c>
      <c r="DM97" s="227" t="str">
        <f>IF([2]数据总览!DM97="","",[2]数据总览!DM97)</f>
        <v/>
      </c>
      <c r="DN97" s="227" t="str">
        <f>IF([2]数据总览!DN97="","",[2]数据总览!DN97)</f>
        <v/>
      </c>
      <c r="DO97" s="227" t="str">
        <f>IF([2]数据总览!DO97="","",[2]数据总览!DO97)</f>
        <v/>
      </c>
      <c r="DP97" s="227" t="str">
        <f>IF([2]数据总览!DP97="","",[2]数据总览!DP97)</f>
        <v/>
      </c>
      <c r="DQ97" s="227" t="str">
        <f>IF([2]数据总览!DQ97="","",[2]数据总览!DQ97)</f>
        <v/>
      </c>
      <c r="DR97" s="227" t="str">
        <f>IF([2]数据总览!DR97="","",[2]数据总览!DR97)</f>
        <v/>
      </c>
      <c r="DS97" s="227" t="str">
        <f>IF([2]数据总览!DS97="","",[2]数据总览!DS97)</f>
        <v/>
      </c>
      <c r="DT97" s="227" t="str">
        <f>IF([2]数据总览!DT97="","",[2]数据总览!DT97)</f>
        <v/>
      </c>
      <c r="DU97" s="227" t="str">
        <f>IF([2]数据总览!DU97="","",[2]数据总览!DU97)</f>
        <v/>
      </c>
      <c r="DV97" s="227" t="str">
        <f>IF([2]数据总览!DV97="","",[2]数据总览!DV97)</f>
        <v/>
      </c>
      <c r="DW97" s="227" t="str">
        <f>IF([2]数据总览!DW97="","",[2]数据总览!DW97)</f>
        <v/>
      </c>
      <c r="DX97" s="227" t="str">
        <f>IF([2]数据总览!DX97="","",[2]数据总览!DX97)</f>
        <v/>
      </c>
      <c r="DY97" s="227" t="str">
        <f>IF([2]数据总览!DY97="","",[2]数据总览!DY97)</f>
        <v/>
      </c>
      <c r="DZ97" s="227" t="str">
        <f>IF([2]数据总览!DZ97="","",[2]数据总览!DZ97)</f>
        <v/>
      </c>
      <c r="EA97" s="227" t="str">
        <f>IF([2]数据总览!EA97="","",[2]数据总览!EA97)</f>
        <v/>
      </c>
      <c r="EB97" s="227" t="str">
        <f>IF([2]数据总览!EB97="","",[2]数据总览!EB97)</f>
        <v/>
      </c>
      <c r="EC97" s="227" t="str">
        <f>IF([2]数据总览!EC97="","",[2]数据总览!EC97)</f>
        <v/>
      </c>
      <c r="ED97" s="227" t="str">
        <f>IF([2]数据总览!ED97="","",[2]数据总览!ED97)</f>
        <v/>
      </c>
      <c r="EE97" s="227" t="str">
        <f>IF([2]数据总览!EE97="","",[2]数据总览!EE97)</f>
        <v/>
      </c>
      <c r="EF97" s="227" t="str">
        <f>IF([2]数据总览!EF97="","",[2]数据总览!EF97)</f>
        <v/>
      </c>
      <c r="EG97" s="227" t="str">
        <f>IF([2]数据总览!EG97="","",[2]数据总览!EG97)</f>
        <v/>
      </c>
      <c r="EH97" s="227" t="str">
        <f>IF([2]数据总览!EH97="","",[2]数据总览!EH97)</f>
        <v/>
      </c>
      <c r="EI97" s="227" t="str">
        <f>IF([2]数据总览!EI97="","",[2]数据总览!EI97)</f>
        <v/>
      </c>
      <c r="EJ97" s="227" t="str">
        <f>IF([2]数据总览!EJ97="","",[2]数据总览!EJ97)</f>
        <v/>
      </c>
      <c r="EK97" s="227" t="str">
        <f>IF([2]数据总览!EK97="","",[2]数据总览!EK97)</f>
        <v/>
      </c>
      <c r="EL97" s="227" t="str">
        <f>IF([2]数据总览!EL97="","",[2]数据总览!EL97)</f>
        <v/>
      </c>
      <c r="EM97" s="227" t="str">
        <f>IF([2]数据总览!EM97="","",[2]数据总览!EM97)</f>
        <v/>
      </c>
      <c r="EN97" s="227" t="str">
        <f>IF([2]数据总览!EN97="","",[2]数据总览!EN97)</f>
        <v/>
      </c>
      <c r="EO97" s="227" t="str">
        <f>IF([2]数据总览!EO97="","",[2]数据总览!EO97)</f>
        <v/>
      </c>
      <c r="EP97" s="227" t="str">
        <f>IF([2]数据总览!EP97="","",[2]数据总览!EP97)</f>
        <v/>
      </c>
      <c r="EQ97" s="227" t="str">
        <f>IF([2]数据总览!EQ97="","",[2]数据总览!EQ97)</f>
        <v/>
      </c>
      <c r="ER97" s="227" t="str">
        <f>IF([2]数据总览!ER97="","",[2]数据总览!ER97)</f>
        <v/>
      </c>
      <c r="ES97" s="227" t="str">
        <f>IF([2]数据总览!ES97="","",[2]数据总览!ES97)</f>
        <v/>
      </c>
      <c r="ET97" s="227" t="str">
        <f>IF([2]数据总览!ET97="","",[2]数据总览!ET97)</f>
        <v/>
      </c>
      <c r="EU97" s="227" t="str">
        <f>IF([2]数据总览!EU97="","",[2]数据总览!EU97)</f>
        <v/>
      </c>
      <c r="EV97" s="227" t="str">
        <f>IF([2]数据总览!EV97="","",[2]数据总览!EV97)</f>
        <v/>
      </c>
      <c r="EW97" s="227" t="str">
        <f>IF([2]数据总览!EW97="","",[2]数据总览!EW97)</f>
        <v/>
      </c>
      <c r="EX97" s="227" t="str">
        <f>IF([2]数据总览!EX97="","",[2]数据总览!EX97)</f>
        <v/>
      </c>
      <c r="EY97" s="227" t="str">
        <f>IF([2]数据总览!EY97="","",[2]数据总览!EY97)</f>
        <v/>
      </c>
      <c r="EZ97" s="227" t="str">
        <f>IF([2]数据总览!EZ97="","",[2]数据总览!EZ97)</f>
        <v/>
      </c>
      <c r="FA97" s="227" t="str">
        <f>IF([2]数据总览!FA97="","",[2]数据总览!FA97)</f>
        <v/>
      </c>
    </row>
    <row r="98" spans="1:157" ht="11.25">
      <c r="A98" s="227" t="str">
        <f>IF([2]数据总览!A98="","",[2]数据总览!A98)</f>
        <v/>
      </c>
      <c r="B98" s="227" t="str">
        <f>IF([2]数据总览!B98="","",[2]数据总览!B98)</f>
        <v/>
      </c>
      <c r="C98" s="227" t="str">
        <f>IF([2]数据总览!C98="","",[2]数据总览!C98)</f>
        <v/>
      </c>
      <c r="D98" s="227">
        <f>IF([2]数据总览!D98="","",[2]数据总览!D98)</f>
        <v>90</v>
      </c>
      <c r="E98" s="227">
        <f>IF([2]数据总览!E98="","",[2]数据总览!E98)</f>
        <v>100</v>
      </c>
      <c r="F98" s="227">
        <f>IF([2]数据总览!F98="","",[2]数据总览!F98)</f>
        <v>110</v>
      </c>
      <c r="G98" s="227">
        <f>IF([2]数据总览!G98="","",[2]数据总览!G98)</f>
        <v>120</v>
      </c>
      <c r="H98" s="227">
        <f>IF([2]数据总览!H98="","",[2]数据总览!H98)</f>
        <v>125</v>
      </c>
      <c r="I98" s="227">
        <f>IF([2]数据总览!I98="","",[2]数据总览!I98)</f>
        <v>130</v>
      </c>
      <c r="J98" s="227"/>
      <c r="K98" s="227" t="str">
        <f>IF([2]数据总览!K98="","",[2]数据总览!K98)</f>
        <v/>
      </c>
      <c r="L98" s="227" t="str">
        <f>IF([2]数据总览!L98="","",[2]数据总览!L98)</f>
        <v/>
      </c>
      <c r="M98" s="227" t="str">
        <f>IF([2]数据总览!M98="","",[2]数据总览!M98)</f>
        <v/>
      </c>
      <c r="N98" s="227" t="str">
        <f>IF([2]数据总览!N98="","",[2]数据总览!N98)</f>
        <v/>
      </c>
      <c r="O98" s="227" t="str">
        <f>IF([2]数据总览!O98="","",[2]数据总览!O98)</f>
        <v/>
      </c>
      <c r="P98" s="227" t="str">
        <f>IF([2]数据总览!P98="","",[2]数据总览!P98)</f>
        <v/>
      </c>
      <c r="Q98" s="227" t="str">
        <f>IF([2]数据总览!Q98="","",[2]数据总览!Q98)</f>
        <v/>
      </c>
      <c r="R98" s="227" t="str">
        <f>IF([2]数据总览!R98="","",[2]数据总览!R98)</f>
        <v/>
      </c>
      <c r="S98" s="227" t="str">
        <f>IF([2]数据总览!S98="","",[2]数据总览!S98)</f>
        <v/>
      </c>
      <c r="T98" s="227" t="str">
        <f>IF([2]数据总览!T98="","",[2]数据总览!T98)</f>
        <v/>
      </c>
      <c r="U98" s="227" t="str">
        <f>IF([2]数据总览!U98="","",[2]数据总览!U98)</f>
        <v/>
      </c>
      <c r="V98" s="227" t="str">
        <f>IF([2]数据总览!V98="","",[2]数据总览!V98)</f>
        <v/>
      </c>
      <c r="W98" s="227" t="str">
        <f>IF([2]数据总览!W98="","",[2]数据总览!W98)</f>
        <v/>
      </c>
      <c r="X98" s="227" t="str">
        <f>IF([2]数据总览!X98="","",[2]数据总览!X98)</f>
        <v/>
      </c>
      <c r="Y98" s="227" t="str">
        <f>IF([2]数据总览!Y98="","",[2]数据总览!Y98)</f>
        <v/>
      </c>
      <c r="Z98" s="227" t="str">
        <f>IF([2]数据总览!Z98="","",[2]数据总览!Z98)</f>
        <v/>
      </c>
      <c r="AA98" s="227" t="str">
        <f>IF([2]数据总览!AA98="","",[2]数据总览!AA98)</f>
        <v/>
      </c>
      <c r="AB98" s="227" t="str">
        <f>IF([2]数据总览!AB98="","",[2]数据总览!AB98)</f>
        <v/>
      </c>
      <c r="AC98" s="227" t="str">
        <f>IF([2]数据总览!AC98="","",[2]数据总览!AC98)</f>
        <v/>
      </c>
      <c r="AD98" s="227" t="str">
        <f>IF([2]数据总览!AD98="","",[2]数据总览!AD98)</f>
        <v/>
      </c>
      <c r="AE98" s="227" t="str">
        <f>IF([2]数据总览!AE98="","",[2]数据总览!AE98)</f>
        <v/>
      </c>
      <c r="AF98" s="227" t="str">
        <f>IF([2]数据总览!AF98="","",[2]数据总览!AF98)</f>
        <v/>
      </c>
      <c r="AG98" s="227" t="str">
        <f>IF([2]数据总览!AG98="","",[2]数据总览!AG98)</f>
        <v/>
      </c>
      <c r="AH98" s="227" t="str">
        <f>IF([2]数据总览!AH98="","",[2]数据总览!AH98)</f>
        <v/>
      </c>
      <c r="AI98" s="227" t="str">
        <f>IF([2]数据总览!AI98="","",[2]数据总览!AI98)</f>
        <v/>
      </c>
      <c r="AJ98" s="227" t="str">
        <f>IF([2]数据总览!AJ98="","",[2]数据总览!AJ98)</f>
        <v/>
      </c>
      <c r="AK98" s="227" t="str">
        <f>IF([2]数据总览!AK98="","",[2]数据总览!AK98)</f>
        <v/>
      </c>
      <c r="AL98" s="227" t="str">
        <f>IF([2]数据总览!AL98="","",[2]数据总览!AL98)</f>
        <v/>
      </c>
      <c r="AM98" s="227" t="str">
        <f>IF([2]数据总览!AM98="","",[2]数据总览!AM98)</f>
        <v/>
      </c>
      <c r="AN98" s="227" t="str">
        <f>IF([2]数据总览!AN98="","",[2]数据总览!AN98)</f>
        <v/>
      </c>
      <c r="AO98" s="227" t="str">
        <f>IF([2]数据总览!AO98="","",[2]数据总览!AO98)</f>
        <v/>
      </c>
      <c r="AP98" s="227" t="str">
        <f>IF([2]数据总览!AP98="","",[2]数据总览!AP98)</f>
        <v/>
      </c>
      <c r="AQ98" s="227" t="str">
        <f>IF([2]数据总览!AQ98="","",[2]数据总览!AQ98)</f>
        <v/>
      </c>
      <c r="AR98" s="227" t="str">
        <f>IF([2]数据总览!AR98="","",[2]数据总览!AR98)</f>
        <v/>
      </c>
      <c r="AS98" s="227" t="str">
        <f>IF([2]数据总览!AS98="","",[2]数据总览!AS98)</f>
        <v/>
      </c>
      <c r="AT98" s="227" t="str">
        <f>IF([2]数据总览!AT98="","",[2]数据总览!AT98)</f>
        <v/>
      </c>
      <c r="AU98" s="227" t="str">
        <f>IF([2]数据总览!AU98="","",[2]数据总览!AU98)</f>
        <v/>
      </c>
      <c r="AV98" s="227" t="str">
        <f>IF([2]数据总览!AV98="","",[2]数据总览!AV98)</f>
        <v/>
      </c>
      <c r="AW98" s="227" t="str">
        <f>IF([2]数据总览!AW98="","",[2]数据总览!AW98)</f>
        <v/>
      </c>
      <c r="AX98" s="227" t="str">
        <f>IF([2]数据总览!AX98="","",[2]数据总览!AX98)</f>
        <v/>
      </c>
      <c r="AY98" s="227" t="str">
        <f>IF([2]数据总览!AY98="","",[2]数据总览!AY98)</f>
        <v/>
      </c>
      <c r="AZ98" s="227" t="str">
        <f>IF([2]数据总览!AZ98="","",[2]数据总览!AZ98)</f>
        <v/>
      </c>
      <c r="BA98" s="227" t="str">
        <f>IF([2]数据总览!BA98="","",[2]数据总览!BA98)</f>
        <v/>
      </c>
      <c r="BB98" s="227" t="str">
        <f>IF([2]数据总览!BB98="","",[2]数据总览!BB98)</f>
        <v/>
      </c>
      <c r="BC98" s="227" t="str">
        <f>IF([2]数据总览!BC98="","",[2]数据总览!BC98)</f>
        <v/>
      </c>
      <c r="BD98" s="227" t="str">
        <f>IF([2]数据总览!BD98="","",[2]数据总览!BD98)</f>
        <v/>
      </c>
      <c r="BE98" s="227" t="str">
        <f>IF([2]数据总览!BE98="","",[2]数据总览!BE98)</f>
        <v/>
      </c>
      <c r="BF98" s="227" t="str">
        <f>IF([2]数据总览!BF98="","",[2]数据总览!BF98)</f>
        <v/>
      </c>
      <c r="BG98" s="227" t="str">
        <f>IF([2]数据总览!BG98="","",[2]数据总览!BG98)</f>
        <v/>
      </c>
      <c r="BH98" s="227" t="str">
        <f>IF([2]数据总览!BH98="","",[2]数据总览!BH98)</f>
        <v/>
      </c>
      <c r="BI98" s="227" t="str">
        <f>IF([2]数据总览!BI98="","",[2]数据总览!BI98)</f>
        <v/>
      </c>
      <c r="BJ98" s="227" t="str">
        <f>IF([2]数据总览!BJ98="","",[2]数据总览!BJ98)</f>
        <v/>
      </c>
      <c r="BK98" s="227" t="str">
        <f>IF([2]数据总览!BK98="","",[2]数据总览!BK98)</f>
        <v/>
      </c>
      <c r="BL98" s="227" t="str">
        <f>IF([2]数据总览!BL98="","",[2]数据总览!BL98)</f>
        <v/>
      </c>
      <c r="BM98" s="227" t="str">
        <f>IF([2]数据总览!BM98="","",[2]数据总览!BM98)</f>
        <v/>
      </c>
      <c r="BN98" s="227" t="str">
        <f>IF([2]数据总览!BN98="","",[2]数据总览!BN98)</f>
        <v/>
      </c>
      <c r="BO98" s="227" t="str">
        <f>IF([2]数据总览!BO98="","",[2]数据总览!BO98)</f>
        <v/>
      </c>
      <c r="BP98" s="227" t="str">
        <f>IF([2]数据总览!BP98="","",[2]数据总览!BP98)</f>
        <v/>
      </c>
      <c r="BQ98" s="227" t="str">
        <f>IF([2]数据总览!BQ98="","",[2]数据总览!BQ98)</f>
        <v/>
      </c>
      <c r="BR98" s="227" t="str">
        <f>IF([2]数据总览!BR98="","",[2]数据总览!BR98)</f>
        <v/>
      </c>
      <c r="BS98" s="227" t="str">
        <f>IF([2]数据总览!BS98="","",[2]数据总览!BS98)</f>
        <v/>
      </c>
      <c r="BT98" s="227" t="str">
        <f>IF([2]数据总览!BT98="","",[2]数据总览!BT98)</f>
        <v/>
      </c>
      <c r="BU98" s="227" t="str">
        <f>IF([2]数据总览!BU98="","",[2]数据总览!BU98)</f>
        <v/>
      </c>
      <c r="BV98" s="227" t="str">
        <f>IF([2]数据总览!BV98="","",[2]数据总览!BV98)</f>
        <v/>
      </c>
      <c r="BW98" s="227" t="str">
        <f>IF([2]数据总览!BW98="","",[2]数据总览!BW98)</f>
        <v/>
      </c>
      <c r="BX98" s="227" t="str">
        <f>IF([2]数据总览!BX98="","",[2]数据总览!BX98)</f>
        <v/>
      </c>
      <c r="BY98" s="227" t="str">
        <f>IF([2]数据总览!BY98="","",[2]数据总览!BY98)</f>
        <v/>
      </c>
      <c r="BZ98" s="227" t="str">
        <f>IF([2]数据总览!BZ98="","",[2]数据总览!BZ98)</f>
        <v/>
      </c>
      <c r="CA98" s="227" t="str">
        <f>IF([2]数据总览!CA98="","",[2]数据总览!CA98)</f>
        <v/>
      </c>
      <c r="CB98" s="227" t="str">
        <f>IF([2]数据总览!CB98="","",[2]数据总览!CB98)</f>
        <v/>
      </c>
      <c r="CC98" s="227" t="str">
        <f>IF([2]数据总览!CC98="","",[2]数据总览!CC98)</f>
        <v/>
      </c>
      <c r="CD98" s="227" t="str">
        <f>IF([2]数据总览!CD98="","",[2]数据总览!CD98)</f>
        <v/>
      </c>
      <c r="CE98" s="227" t="str">
        <f>IF([2]数据总览!CE98="","",[2]数据总览!CE98)</f>
        <v/>
      </c>
      <c r="CF98" s="227" t="str">
        <f>IF([2]数据总览!CF98="","",[2]数据总览!CF98)</f>
        <v/>
      </c>
      <c r="CG98" s="227" t="str">
        <f>IF([2]数据总览!CG98="","",[2]数据总览!CG98)</f>
        <v/>
      </c>
      <c r="CH98" s="227" t="str">
        <f>IF([2]数据总览!CH98="","",[2]数据总览!CH98)</f>
        <v/>
      </c>
      <c r="CI98" s="227" t="str">
        <f>IF([2]数据总览!CI98="","",[2]数据总览!CI98)</f>
        <v/>
      </c>
      <c r="CJ98" s="227" t="str">
        <f>IF([2]数据总览!CJ98="","",[2]数据总览!CJ98)</f>
        <v/>
      </c>
      <c r="CK98" s="227" t="str">
        <f>IF([2]数据总览!CK98="","",[2]数据总览!CK98)</f>
        <v/>
      </c>
      <c r="CL98" s="227" t="str">
        <f>IF([2]数据总览!CL98="","",[2]数据总览!CL98)</f>
        <v/>
      </c>
      <c r="CM98" s="227" t="str">
        <f>IF([2]数据总览!CM98="","",[2]数据总览!CM98)</f>
        <v/>
      </c>
      <c r="CN98" s="227" t="str">
        <f>IF([2]数据总览!CN98="","",[2]数据总览!CN98)</f>
        <v/>
      </c>
      <c r="CO98" s="227" t="str">
        <f>IF([2]数据总览!CO98="","",[2]数据总览!CO98)</f>
        <v/>
      </c>
      <c r="CP98" s="227" t="str">
        <f>IF([2]数据总览!CP98="","",[2]数据总览!CP98)</f>
        <v/>
      </c>
      <c r="CQ98" s="227" t="str">
        <f>IF([2]数据总览!CQ98="","",[2]数据总览!CQ98)</f>
        <v/>
      </c>
      <c r="CR98" s="227" t="str">
        <f>IF([2]数据总览!CR98="","",[2]数据总览!CR98)</f>
        <v/>
      </c>
      <c r="CS98" s="227" t="str">
        <f>IF([2]数据总览!CS98="","",[2]数据总览!CS98)</f>
        <v/>
      </c>
      <c r="CT98" s="227" t="str">
        <f>IF([2]数据总览!CT98="","",[2]数据总览!CT98)</f>
        <v/>
      </c>
      <c r="CU98" s="227" t="str">
        <f>IF([2]数据总览!CU98="","",[2]数据总览!CU98)</f>
        <v/>
      </c>
      <c r="CV98" s="227" t="str">
        <f>IF([2]数据总览!CV98="","",[2]数据总览!CV98)</f>
        <v/>
      </c>
      <c r="CW98" s="227" t="str">
        <f>IF([2]数据总览!CW98="","",[2]数据总览!CW98)</f>
        <v/>
      </c>
      <c r="CX98" s="227" t="str">
        <f>IF([2]数据总览!CX98="","",[2]数据总览!CX98)</f>
        <v/>
      </c>
      <c r="CY98" s="227" t="str">
        <f>IF([2]数据总览!CY98="","",[2]数据总览!CY98)</f>
        <v/>
      </c>
      <c r="CZ98" s="227" t="str">
        <f>IF([2]数据总览!CZ98="","",[2]数据总览!CZ98)</f>
        <v/>
      </c>
      <c r="DA98" s="227" t="str">
        <f>IF([2]数据总览!DA98="","",[2]数据总览!DA98)</f>
        <v/>
      </c>
      <c r="DB98" s="227" t="str">
        <f>IF([2]数据总览!DB98="","",[2]数据总览!DB98)</f>
        <v/>
      </c>
      <c r="DC98" s="227" t="str">
        <f>IF([2]数据总览!DC98="","",[2]数据总览!DC98)</f>
        <v/>
      </c>
      <c r="DD98" s="227" t="str">
        <f>IF([2]数据总览!DD98="","",[2]数据总览!DD98)</f>
        <v/>
      </c>
      <c r="DE98" s="227" t="str">
        <f>IF([2]数据总览!DE98="","",[2]数据总览!DE98)</f>
        <v/>
      </c>
      <c r="DF98" s="227" t="str">
        <f>IF([2]数据总览!DF98="","",[2]数据总览!DF98)</f>
        <v/>
      </c>
      <c r="DG98" s="227" t="str">
        <f>IF([2]数据总览!DG98="","",[2]数据总览!DG98)</f>
        <v/>
      </c>
      <c r="DH98" s="227" t="str">
        <f>IF([2]数据总览!DH98="","",[2]数据总览!DH98)</f>
        <v/>
      </c>
      <c r="DI98" s="227" t="str">
        <f>IF([2]数据总览!DI98="","",[2]数据总览!DI98)</f>
        <v/>
      </c>
      <c r="DJ98" s="227" t="str">
        <f>IF([2]数据总览!DJ98="","",[2]数据总览!DJ98)</f>
        <v/>
      </c>
      <c r="DK98" s="227" t="str">
        <f>IF([2]数据总览!DK98="","",[2]数据总览!DK98)</f>
        <v/>
      </c>
      <c r="DL98" s="227" t="str">
        <f>IF([2]数据总览!DL98="","",[2]数据总览!DL98)</f>
        <v/>
      </c>
      <c r="DM98" s="227" t="str">
        <f>IF([2]数据总览!DM98="","",[2]数据总览!DM98)</f>
        <v/>
      </c>
      <c r="DN98" s="227" t="str">
        <f>IF([2]数据总览!DN98="","",[2]数据总览!DN98)</f>
        <v/>
      </c>
      <c r="DO98" s="227" t="str">
        <f>IF([2]数据总览!DO98="","",[2]数据总览!DO98)</f>
        <v/>
      </c>
      <c r="DP98" s="227" t="str">
        <f>IF([2]数据总览!DP98="","",[2]数据总览!DP98)</f>
        <v/>
      </c>
      <c r="DQ98" s="227" t="str">
        <f>IF([2]数据总览!DQ98="","",[2]数据总览!DQ98)</f>
        <v/>
      </c>
      <c r="DR98" s="227" t="str">
        <f>IF([2]数据总览!DR98="","",[2]数据总览!DR98)</f>
        <v/>
      </c>
      <c r="DS98" s="227" t="str">
        <f>IF([2]数据总览!DS98="","",[2]数据总览!DS98)</f>
        <v/>
      </c>
      <c r="DT98" s="227" t="str">
        <f>IF([2]数据总览!DT98="","",[2]数据总览!DT98)</f>
        <v/>
      </c>
      <c r="DU98" s="227" t="str">
        <f>IF([2]数据总览!DU98="","",[2]数据总览!DU98)</f>
        <v/>
      </c>
      <c r="DV98" s="227" t="str">
        <f>IF([2]数据总览!DV98="","",[2]数据总览!DV98)</f>
        <v/>
      </c>
      <c r="DW98" s="227" t="str">
        <f>IF([2]数据总览!DW98="","",[2]数据总览!DW98)</f>
        <v/>
      </c>
      <c r="DX98" s="227" t="str">
        <f>IF([2]数据总览!DX98="","",[2]数据总览!DX98)</f>
        <v/>
      </c>
      <c r="DY98" s="227" t="str">
        <f>IF([2]数据总览!DY98="","",[2]数据总览!DY98)</f>
        <v/>
      </c>
      <c r="DZ98" s="227" t="str">
        <f>IF([2]数据总览!DZ98="","",[2]数据总览!DZ98)</f>
        <v/>
      </c>
      <c r="EA98" s="227" t="str">
        <f>IF([2]数据总览!EA98="","",[2]数据总览!EA98)</f>
        <v/>
      </c>
      <c r="EB98" s="227" t="str">
        <f>IF([2]数据总览!EB98="","",[2]数据总览!EB98)</f>
        <v/>
      </c>
      <c r="EC98" s="227" t="str">
        <f>IF([2]数据总览!EC98="","",[2]数据总览!EC98)</f>
        <v/>
      </c>
      <c r="ED98" s="227" t="str">
        <f>IF([2]数据总览!ED98="","",[2]数据总览!ED98)</f>
        <v/>
      </c>
      <c r="EE98" s="227" t="str">
        <f>IF([2]数据总览!EE98="","",[2]数据总览!EE98)</f>
        <v/>
      </c>
      <c r="EF98" s="227" t="str">
        <f>IF([2]数据总览!EF98="","",[2]数据总览!EF98)</f>
        <v/>
      </c>
      <c r="EG98" s="227" t="str">
        <f>IF([2]数据总览!EG98="","",[2]数据总览!EG98)</f>
        <v/>
      </c>
      <c r="EH98" s="227" t="str">
        <f>IF([2]数据总览!EH98="","",[2]数据总览!EH98)</f>
        <v/>
      </c>
      <c r="EI98" s="227" t="str">
        <f>IF([2]数据总览!EI98="","",[2]数据总览!EI98)</f>
        <v/>
      </c>
      <c r="EJ98" s="227" t="str">
        <f>IF([2]数据总览!EJ98="","",[2]数据总览!EJ98)</f>
        <v/>
      </c>
      <c r="EK98" s="227" t="str">
        <f>IF([2]数据总览!EK98="","",[2]数据总览!EK98)</f>
        <v/>
      </c>
      <c r="EL98" s="227" t="str">
        <f>IF([2]数据总览!EL98="","",[2]数据总览!EL98)</f>
        <v/>
      </c>
      <c r="EM98" s="227" t="str">
        <f>IF([2]数据总览!EM98="","",[2]数据总览!EM98)</f>
        <v/>
      </c>
      <c r="EN98" s="227" t="str">
        <f>IF([2]数据总览!EN98="","",[2]数据总览!EN98)</f>
        <v/>
      </c>
      <c r="EO98" s="227" t="str">
        <f>IF([2]数据总览!EO98="","",[2]数据总览!EO98)</f>
        <v/>
      </c>
      <c r="EP98" s="227" t="str">
        <f>IF([2]数据总览!EP98="","",[2]数据总览!EP98)</f>
        <v/>
      </c>
      <c r="EQ98" s="227" t="str">
        <f>IF([2]数据总览!EQ98="","",[2]数据总览!EQ98)</f>
        <v/>
      </c>
      <c r="ER98" s="227" t="str">
        <f>IF([2]数据总览!ER98="","",[2]数据总览!ER98)</f>
        <v/>
      </c>
      <c r="ES98" s="227" t="str">
        <f>IF([2]数据总览!ES98="","",[2]数据总览!ES98)</f>
        <v/>
      </c>
      <c r="ET98" s="227" t="str">
        <f>IF([2]数据总览!ET98="","",[2]数据总览!ET98)</f>
        <v/>
      </c>
      <c r="EU98" s="227" t="str">
        <f>IF([2]数据总览!EU98="","",[2]数据总览!EU98)</f>
        <v/>
      </c>
      <c r="EV98" s="227" t="str">
        <f>IF([2]数据总览!EV98="","",[2]数据总览!EV98)</f>
        <v/>
      </c>
      <c r="EW98" s="227" t="str">
        <f>IF([2]数据总览!EW98="","",[2]数据总览!EW98)</f>
        <v/>
      </c>
      <c r="EX98" s="227" t="str">
        <f>IF([2]数据总览!EX98="","",[2]数据总览!EX98)</f>
        <v/>
      </c>
      <c r="EY98" s="227" t="str">
        <f>IF([2]数据总览!EY98="","",[2]数据总览!EY98)</f>
        <v/>
      </c>
      <c r="EZ98" s="227" t="str">
        <f>IF([2]数据总览!EZ98="","",[2]数据总览!EZ98)</f>
        <v/>
      </c>
      <c r="FA98" s="227" t="str">
        <f>IF([2]数据总览!FA98="","",[2]数据总览!FA98)</f>
        <v/>
      </c>
    </row>
    <row r="99" spans="1:157" ht="11.25">
      <c r="A99" s="227" t="str">
        <f>IF([2]数据总览!A99="","",[2]数据总览!A99)</f>
        <v/>
      </c>
      <c r="B99" s="227" t="str">
        <f>IF([2]数据总览!B99="","",[2]数据总览!B99)</f>
        <v/>
      </c>
      <c r="C99" s="227" t="str">
        <f>IF([2]数据总览!C99="","",[2]数据总览!C99)</f>
        <v>0星</v>
      </c>
      <c r="D99" s="227">
        <f>IF([2]数据总览!D99="","",[2]数据总览!D99)</f>
        <v>0.72580632649274024</v>
      </c>
      <c r="E99" s="227">
        <f>IF([2]数据总览!E99="","",[2]数据总览!E99)</f>
        <v>0.7759447546110777</v>
      </c>
      <c r="F99" s="227">
        <f>IF([2]数据总览!F99="","",[2]数据总览!F99)</f>
        <v>0.81833619156357396</v>
      </c>
      <c r="G99" s="227">
        <f>IF([2]数据总览!G99="","",[2]数据总览!G99)</f>
        <v>0.87172909553483724</v>
      </c>
      <c r="H99" s="227">
        <f>IF([2]数据总览!H99="","",[2]数据总览!H99)</f>
        <v>0.89407544834078134</v>
      </c>
      <c r="I99" s="227">
        <f>IF([2]数据总览!I99="","",[2]数据总览!I99)</f>
        <v>0.91642180114672545</v>
      </c>
      <c r="J99" s="227"/>
      <c r="K99" s="227" t="str">
        <f>IF([2]数据总览!K99="","",[2]数据总览!K99)</f>
        <v/>
      </c>
      <c r="L99" s="227" t="str">
        <f>IF([2]数据总览!L99="","",[2]数据总览!L99)</f>
        <v/>
      </c>
      <c r="M99" s="227" t="str">
        <f>IF([2]数据总览!M99="","",[2]数据总览!M99)</f>
        <v/>
      </c>
      <c r="N99" s="227" t="str">
        <f>IF([2]数据总览!N99="","",[2]数据总览!N99)</f>
        <v/>
      </c>
      <c r="O99" s="227" t="str">
        <f>IF([2]数据总览!O99="","",[2]数据总览!O99)</f>
        <v/>
      </c>
      <c r="P99" s="227" t="str">
        <f>IF([2]数据总览!P99="","",[2]数据总览!P99)</f>
        <v/>
      </c>
      <c r="Q99" s="227" t="str">
        <f>IF([2]数据总览!Q99="","",[2]数据总览!Q99)</f>
        <v/>
      </c>
      <c r="R99" s="227" t="str">
        <f>IF([2]数据总览!R99="","",[2]数据总览!R99)</f>
        <v/>
      </c>
      <c r="S99" s="227" t="str">
        <f>IF([2]数据总览!S99="","",[2]数据总览!S99)</f>
        <v/>
      </c>
      <c r="T99" s="227" t="str">
        <f>IF([2]数据总览!T99="","",[2]数据总览!T99)</f>
        <v/>
      </c>
      <c r="U99" s="227" t="str">
        <f>IF([2]数据总览!U99="","",[2]数据总览!U99)</f>
        <v/>
      </c>
      <c r="V99" s="227" t="str">
        <f>IF([2]数据总览!V99="","",[2]数据总览!V99)</f>
        <v/>
      </c>
      <c r="W99" s="227" t="str">
        <f>IF([2]数据总览!W99="","",[2]数据总览!W99)</f>
        <v/>
      </c>
      <c r="X99" s="227" t="str">
        <f>IF([2]数据总览!X99="","",[2]数据总览!X99)</f>
        <v/>
      </c>
      <c r="Y99" s="227" t="str">
        <f>IF([2]数据总览!Y99="","",[2]数据总览!Y99)</f>
        <v/>
      </c>
      <c r="Z99" s="227" t="str">
        <f>IF([2]数据总览!Z99="","",[2]数据总览!Z99)</f>
        <v/>
      </c>
      <c r="AA99" s="227" t="str">
        <f>IF([2]数据总览!AA99="","",[2]数据总览!AA99)</f>
        <v/>
      </c>
      <c r="AB99" s="227" t="str">
        <f>IF([2]数据总览!AB99="","",[2]数据总览!AB99)</f>
        <v/>
      </c>
      <c r="AC99" s="227" t="str">
        <f>IF([2]数据总览!AC99="","",[2]数据总览!AC99)</f>
        <v/>
      </c>
      <c r="AD99" s="227" t="str">
        <f>IF([2]数据总览!AD99="","",[2]数据总览!AD99)</f>
        <v/>
      </c>
      <c r="AE99" s="227" t="str">
        <f>IF([2]数据总览!AE99="","",[2]数据总览!AE99)</f>
        <v/>
      </c>
      <c r="AF99" s="227" t="str">
        <f>IF([2]数据总览!AF99="","",[2]数据总览!AF99)</f>
        <v/>
      </c>
      <c r="AG99" s="227" t="str">
        <f>IF([2]数据总览!AG99="","",[2]数据总览!AG99)</f>
        <v/>
      </c>
      <c r="AH99" s="227" t="str">
        <f>IF([2]数据总览!AH99="","",[2]数据总览!AH99)</f>
        <v/>
      </c>
      <c r="AI99" s="227" t="str">
        <f>IF([2]数据总览!AI99="","",[2]数据总览!AI99)</f>
        <v/>
      </c>
      <c r="AJ99" s="227" t="str">
        <f>IF([2]数据总览!AJ99="","",[2]数据总览!AJ99)</f>
        <v/>
      </c>
      <c r="AK99" s="227" t="str">
        <f>IF([2]数据总览!AK99="","",[2]数据总览!AK99)</f>
        <v/>
      </c>
      <c r="AL99" s="227" t="str">
        <f>IF([2]数据总览!AL99="","",[2]数据总览!AL99)</f>
        <v/>
      </c>
      <c r="AM99" s="227" t="str">
        <f>IF([2]数据总览!AM99="","",[2]数据总览!AM99)</f>
        <v/>
      </c>
      <c r="AN99" s="227" t="str">
        <f>IF([2]数据总览!AN99="","",[2]数据总览!AN99)</f>
        <v/>
      </c>
      <c r="AO99" s="227" t="str">
        <f>IF([2]数据总览!AO99="","",[2]数据总览!AO99)</f>
        <v/>
      </c>
      <c r="AP99" s="227" t="str">
        <f>IF([2]数据总览!AP99="","",[2]数据总览!AP99)</f>
        <v/>
      </c>
      <c r="AQ99" s="227" t="str">
        <f>IF([2]数据总览!AQ99="","",[2]数据总览!AQ99)</f>
        <v/>
      </c>
      <c r="AR99" s="227" t="str">
        <f>IF([2]数据总览!AR99="","",[2]数据总览!AR99)</f>
        <v/>
      </c>
      <c r="AS99" s="227" t="str">
        <f>IF([2]数据总览!AS99="","",[2]数据总览!AS99)</f>
        <v/>
      </c>
      <c r="AT99" s="227" t="str">
        <f>IF([2]数据总览!AT99="","",[2]数据总览!AT99)</f>
        <v/>
      </c>
      <c r="AU99" s="227" t="str">
        <f>IF([2]数据总览!AU99="","",[2]数据总览!AU99)</f>
        <v/>
      </c>
      <c r="AV99" s="227" t="str">
        <f>IF([2]数据总览!AV99="","",[2]数据总览!AV99)</f>
        <v/>
      </c>
      <c r="AW99" s="227" t="str">
        <f>IF([2]数据总览!AW99="","",[2]数据总览!AW99)</f>
        <v/>
      </c>
      <c r="AX99" s="227" t="str">
        <f>IF([2]数据总览!AX99="","",[2]数据总览!AX99)</f>
        <v/>
      </c>
      <c r="AY99" s="227" t="str">
        <f>IF([2]数据总览!AY99="","",[2]数据总览!AY99)</f>
        <v/>
      </c>
      <c r="AZ99" s="227" t="str">
        <f>IF([2]数据总览!AZ99="","",[2]数据总览!AZ99)</f>
        <v/>
      </c>
      <c r="BA99" s="227" t="str">
        <f>IF([2]数据总览!BA99="","",[2]数据总览!BA99)</f>
        <v/>
      </c>
      <c r="BB99" s="227" t="str">
        <f>IF([2]数据总览!BB99="","",[2]数据总览!BB99)</f>
        <v/>
      </c>
      <c r="BC99" s="227" t="str">
        <f>IF([2]数据总览!BC99="","",[2]数据总览!BC99)</f>
        <v/>
      </c>
      <c r="BD99" s="227" t="str">
        <f>IF([2]数据总览!BD99="","",[2]数据总览!BD99)</f>
        <v/>
      </c>
      <c r="BE99" s="227" t="str">
        <f>IF([2]数据总览!BE99="","",[2]数据总览!BE99)</f>
        <v/>
      </c>
      <c r="BF99" s="227" t="str">
        <f>IF([2]数据总览!BF99="","",[2]数据总览!BF99)</f>
        <v/>
      </c>
      <c r="BG99" s="227" t="str">
        <f>IF([2]数据总览!BG99="","",[2]数据总览!BG99)</f>
        <v/>
      </c>
      <c r="BH99" s="227" t="str">
        <f>IF([2]数据总览!BH99="","",[2]数据总览!BH99)</f>
        <v/>
      </c>
      <c r="BI99" s="227" t="str">
        <f>IF([2]数据总览!BI99="","",[2]数据总览!BI99)</f>
        <v/>
      </c>
      <c r="BJ99" s="227" t="str">
        <f>IF([2]数据总览!BJ99="","",[2]数据总览!BJ99)</f>
        <v/>
      </c>
      <c r="BK99" s="227" t="str">
        <f>IF([2]数据总览!BK99="","",[2]数据总览!BK99)</f>
        <v/>
      </c>
      <c r="BL99" s="227" t="str">
        <f>IF([2]数据总览!BL99="","",[2]数据总览!BL99)</f>
        <v/>
      </c>
      <c r="BM99" s="227" t="str">
        <f>IF([2]数据总览!BM99="","",[2]数据总览!BM99)</f>
        <v/>
      </c>
      <c r="BN99" s="227" t="str">
        <f>IF([2]数据总览!BN99="","",[2]数据总览!BN99)</f>
        <v/>
      </c>
      <c r="BO99" s="227" t="str">
        <f>IF([2]数据总览!BO99="","",[2]数据总览!BO99)</f>
        <v/>
      </c>
      <c r="BP99" s="227" t="str">
        <f>IF([2]数据总览!BP99="","",[2]数据总览!BP99)</f>
        <v/>
      </c>
      <c r="BQ99" s="227" t="str">
        <f>IF([2]数据总览!BQ99="","",[2]数据总览!BQ99)</f>
        <v/>
      </c>
      <c r="BR99" s="227" t="str">
        <f>IF([2]数据总览!BR99="","",[2]数据总览!BR99)</f>
        <v/>
      </c>
      <c r="BS99" s="227" t="str">
        <f>IF([2]数据总览!BS99="","",[2]数据总览!BS99)</f>
        <v/>
      </c>
      <c r="BT99" s="227" t="str">
        <f>IF([2]数据总览!BT99="","",[2]数据总览!BT99)</f>
        <v/>
      </c>
      <c r="BU99" s="227" t="str">
        <f>IF([2]数据总览!BU99="","",[2]数据总览!BU99)</f>
        <v/>
      </c>
      <c r="BV99" s="227" t="str">
        <f>IF([2]数据总览!BV99="","",[2]数据总览!BV99)</f>
        <v/>
      </c>
      <c r="BW99" s="227" t="str">
        <f>IF([2]数据总览!BW99="","",[2]数据总览!BW99)</f>
        <v/>
      </c>
      <c r="BX99" s="227" t="str">
        <f>IF([2]数据总览!BX99="","",[2]数据总览!BX99)</f>
        <v/>
      </c>
      <c r="BY99" s="227" t="str">
        <f>IF([2]数据总览!BY99="","",[2]数据总览!BY99)</f>
        <v/>
      </c>
      <c r="BZ99" s="227" t="str">
        <f>IF([2]数据总览!BZ99="","",[2]数据总览!BZ99)</f>
        <v/>
      </c>
      <c r="CA99" s="227" t="str">
        <f>IF([2]数据总览!CA99="","",[2]数据总览!CA99)</f>
        <v/>
      </c>
      <c r="CB99" s="227" t="str">
        <f>IF([2]数据总览!CB99="","",[2]数据总览!CB99)</f>
        <v/>
      </c>
      <c r="CC99" s="227" t="str">
        <f>IF([2]数据总览!CC99="","",[2]数据总览!CC99)</f>
        <v/>
      </c>
      <c r="CD99" s="227" t="str">
        <f>IF([2]数据总览!CD99="","",[2]数据总览!CD99)</f>
        <v/>
      </c>
      <c r="CE99" s="227" t="str">
        <f>IF([2]数据总览!CE99="","",[2]数据总览!CE99)</f>
        <v/>
      </c>
      <c r="CF99" s="227" t="str">
        <f>IF([2]数据总览!CF99="","",[2]数据总览!CF99)</f>
        <v/>
      </c>
      <c r="CG99" s="227" t="str">
        <f>IF([2]数据总览!CG99="","",[2]数据总览!CG99)</f>
        <v/>
      </c>
      <c r="CH99" s="227" t="str">
        <f>IF([2]数据总览!CH99="","",[2]数据总览!CH99)</f>
        <v/>
      </c>
      <c r="CI99" s="227" t="str">
        <f>IF([2]数据总览!CI99="","",[2]数据总览!CI99)</f>
        <v/>
      </c>
      <c r="CJ99" s="227" t="str">
        <f>IF([2]数据总览!CJ99="","",[2]数据总览!CJ99)</f>
        <v/>
      </c>
      <c r="CK99" s="227" t="str">
        <f>IF([2]数据总览!CK99="","",[2]数据总览!CK99)</f>
        <v/>
      </c>
      <c r="CL99" s="227" t="str">
        <f>IF([2]数据总览!CL99="","",[2]数据总览!CL99)</f>
        <v/>
      </c>
      <c r="CM99" s="227" t="str">
        <f>IF([2]数据总览!CM99="","",[2]数据总览!CM99)</f>
        <v/>
      </c>
      <c r="CN99" s="227" t="str">
        <f>IF([2]数据总览!CN99="","",[2]数据总览!CN99)</f>
        <v/>
      </c>
      <c r="CO99" s="227" t="str">
        <f>IF([2]数据总览!CO99="","",[2]数据总览!CO99)</f>
        <v/>
      </c>
      <c r="CP99" s="227" t="str">
        <f>IF([2]数据总览!CP99="","",[2]数据总览!CP99)</f>
        <v/>
      </c>
      <c r="CQ99" s="227" t="str">
        <f>IF([2]数据总览!CQ99="","",[2]数据总览!CQ99)</f>
        <v/>
      </c>
      <c r="CR99" s="227" t="str">
        <f>IF([2]数据总览!CR99="","",[2]数据总览!CR99)</f>
        <v/>
      </c>
      <c r="CS99" s="227" t="str">
        <f>IF([2]数据总览!CS99="","",[2]数据总览!CS99)</f>
        <v/>
      </c>
      <c r="CT99" s="227" t="str">
        <f>IF([2]数据总览!CT99="","",[2]数据总览!CT99)</f>
        <v/>
      </c>
      <c r="CU99" s="227" t="str">
        <f>IF([2]数据总览!CU99="","",[2]数据总览!CU99)</f>
        <v/>
      </c>
      <c r="CV99" s="227" t="str">
        <f>IF([2]数据总览!CV99="","",[2]数据总览!CV99)</f>
        <v/>
      </c>
      <c r="CW99" s="227" t="str">
        <f>IF([2]数据总览!CW99="","",[2]数据总览!CW99)</f>
        <v/>
      </c>
      <c r="CX99" s="227" t="str">
        <f>IF([2]数据总览!CX99="","",[2]数据总览!CX99)</f>
        <v/>
      </c>
      <c r="CY99" s="227" t="str">
        <f>IF([2]数据总览!CY99="","",[2]数据总览!CY99)</f>
        <v/>
      </c>
      <c r="CZ99" s="227" t="str">
        <f>IF([2]数据总览!CZ99="","",[2]数据总览!CZ99)</f>
        <v/>
      </c>
      <c r="DA99" s="227" t="str">
        <f>IF([2]数据总览!DA99="","",[2]数据总览!DA99)</f>
        <v/>
      </c>
      <c r="DB99" s="227" t="str">
        <f>IF([2]数据总览!DB99="","",[2]数据总览!DB99)</f>
        <v/>
      </c>
      <c r="DC99" s="227" t="str">
        <f>IF([2]数据总览!DC99="","",[2]数据总览!DC99)</f>
        <v/>
      </c>
      <c r="DD99" s="227" t="str">
        <f>IF([2]数据总览!DD99="","",[2]数据总览!DD99)</f>
        <v/>
      </c>
      <c r="DE99" s="227" t="str">
        <f>IF([2]数据总览!DE99="","",[2]数据总览!DE99)</f>
        <v/>
      </c>
      <c r="DF99" s="227" t="str">
        <f>IF([2]数据总览!DF99="","",[2]数据总览!DF99)</f>
        <v/>
      </c>
      <c r="DG99" s="227" t="str">
        <f>IF([2]数据总览!DG99="","",[2]数据总览!DG99)</f>
        <v/>
      </c>
      <c r="DH99" s="227" t="str">
        <f>IF([2]数据总览!DH99="","",[2]数据总览!DH99)</f>
        <v/>
      </c>
      <c r="DI99" s="227" t="str">
        <f>IF([2]数据总览!DI99="","",[2]数据总览!DI99)</f>
        <v/>
      </c>
      <c r="DJ99" s="227" t="str">
        <f>IF([2]数据总览!DJ99="","",[2]数据总览!DJ99)</f>
        <v/>
      </c>
      <c r="DK99" s="227" t="str">
        <f>IF([2]数据总览!DK99="","",[2]数据总览!DK99)</f>
        <v/>
      </c>
      <c r="DL99" s="227" t="str">
        <f>IF([2]数据总览!DL99="","",[2]数据总览!DL99)</f>
        <v/>
      </c>
      <c r="DM99" s="227" t="str">
        <f>IF([2]数据总览!DM99="","",[2]数据总览!DM99)</f>
        <v/>
      </c>
      <c r="DN99" s="227" t="str">
        <f>IF([2]数据总览!DN99="","",[2]数据总览!DN99)</f>
        <v/>
      </c>
      <c r="DO99" s="227" t="str">
        <f>IF([2]数据总览!DO99="","",[2]数据总览!DO99)</f>
        <v/>
      </c>
      <c r="DP99" s="227" t="str">
        <f>IF([2]数据总览!DP99="","",[2]数据总览!DP99)</f>
        <v/>
      </c>
      <c r="DQ99" s="227" t="str">
        <f>IF([2]数据总览!DQ99="","",[2]数据总览!DQ99)</f>
        <v/>
      </c>
      <c r="DR99" s="227" t="str">
        <f>IF([2]数据总览!DR99="","",[2]数据总览!DR99)</f>
        <v/>
      </c>
      <c r="DS99" s="227" t="str">
        <f>IF([2]数据总览!DS99="","",[2]数据总览!DS99)</f>
        <v/>
      </c>
      <c r="DT99" s="227" t="str">
        <f>IF([2]数据总览!DT99="","",[2]数据总览!DT99)</f>
        <v/>
      </c>
      <c r="DU99" s="227" t="str">
        <f>IF([2]数据总览!DU99="","",[2]数据总览!DU99)</f>
        <v/>
      </c>
      <c r="DV99" s="227" t="str">
        <f>IF([2]数据总览!DV99="","",[2]数据总览!DV99)</f>
        <v/>
      </c>
      <c r="DW99" s="227" t="str">
        <f>IF([2]数据总览!DW99="","",[2]数据总览!DW99)</f>
        <v/>
      </c>
      <c r="DX99" s="227" t="str">
        <f>IF([2]数据总览!DX99="","",[2]数据总览!DX99)</f>
        <v/>
      </c>
      <c r="DY99" s="227" t="str">
        <f>IF([2]数据总览!DY99="","",[2]数据总览!DY99)</f>
        <v/>
      </c>
      <c r="DZ99" s="227" t="str">
        <f>IF([2]数据总览!DZ99="","",[2]数据总览!DZ99)</f>
        <v/>
      </c>
      <c r="EA99" s="227" t="str">
        <f>IF([2]数据总览!EA99="","",[2]数据总览!EA99)</f>
        <v/>
      </c>
      <c r="EB99" s="227" t="str">
        <f>IF([2]数据总览!EB99="","",[2]数据总览!EB99)</f>
        <v/>
      </c>
      <c r="EC99" s="227" t="str">
        <f>IF([2]数据总览!EC99="","",[2]数据总览!EC99)</f>
        <v/>
      </c>
      <c r="ED99" s="227" t="str">
        <f>IF([2]数据总览!ED99="","",[2]数据总览!ED99)</f>
        <v/>
      </c>
      <c r="EE99" s="227" t="str">
        <f>IF([2]数据总览!EE99="","",[2]数据总览!EE99)</f>
        <v/>
      </c>
      <c r="EF99" s="227" t="str">
        <f>IF([2]数据总览!EF99="","",[2]数据总览!EF99)</f>
        <v/>
      </c>
      <c r="EG99" s="227" t="str">
        <f>IF([2]数据总览!EG99="","",[2]数据总览!EG99)</f>
        <v/>
      </c>
      <c r="EH99" s="227" t="str">
        <f>IF([2]数据总览!EH99="","",[2]数据总览!EH99)</f>
        <v/>
      </c>
      <c r="EI99" s="227" t="str">
        <f>IF([2]数据总览!EI99="","",[2]数据总览!EI99)</f>
        <v/>
      </c>
      <c r="EJ99" s="227" t="str">
        <f>IF([2]数据总览!EJ99="","",[2]数据总览!EJ99)</f>
        <v/>
      </c>
      <c r="EK99" s="227" t="str">
        <f>IF([2]数据总览!EK99="","",[2]数据总览!EK99)</f>
        <v/>
      </c>
      <c r="EL99" s="227" t="str">
        <f>IF([2]数据总览!EL99="","",[2]数据总览!EL99)</f>
        <v/>
      </c>
      <c r="EM99" s="227" t="str">
        <f>IF([2]数据总览!EM99="","",[2]数据总览!EM99)</f>
        <v/>
      </c>
      <c r="EN99" s="227" t="str">
        <f>IF([2]数据总览!EN99="","",[2]数据总览!EN99)</f>
        <v/>
      </c>
      <c r="EO99" s="227" t="str">
        <f>IF([2]数据总览!EO99="","",[2]数据总览!EO99)</f>
        <v/>
      </c>
      <c r="EP99" s="227" t="str">
        <f>IF([2]数据总览!EP99="","",[2]数据总览!EP99)</f>
        <v/>
      </c>
      <c r="EQ99" s="227" t="str">
        <f>IF([2]数据总览!EQ99="","",[2]数据总览!EQ99)</f>
        <v/>
      </c>
      <c r="ER99" s="227" t="str">
        <f>IF([2]数据总览!ER99="","",[2]数据总览!ER99)</f>
        <v/>
      </c>
      <c r="ES99" s="227" t="str">
        <f>IF([2]数据总览!ES99="","",[2]数据总览!ES99)</f>
        <v/>
      </c>
      <c r="ET99" s="227" t="str">
        <f>IF([2]数据总览!ET99="","",[2]数据总览!ET99)</f>
        <v/>
      </c>
      <c r="EU99" s="227" t="str">
        <f>IF([2]数据总览!EU99="","",[2]数据总览!EU99)</f>
        <v/>
      </c>
      <c r="EV99" s="227" t="str">
        <f>IF([2]数据总览!EV99="","",[2]数据总览!EV99)</f>
        <v/>
      </c>
      <c r="EW99" s="227" t="str">
        <f>IF([2]数据总览!EW99="","",[2]数据总览!EW99)</f>
        <v/>
      </c>
      <c r="EX99" s="227" t="str">
        <f>IF([2]数据总览!EX99="","",[2]数据总览!EX99)</f>
        <v/>
      </c>
      <c r="EY99" s="227" t="str">
        <f>IF([2]数据总览!EY99="","",[2]数据总览!EY99)</f>
        <v/>
      </c>
      <c r="EZ99" s="227" t="str">
        <f>IF([2]数据总览!EZ99="","",[2]数据总览!EZ99)</f>
        <v/>
      </c>
      <c r="FA99" s="227" t="str">
        <f>IF([2]数据总览!FA99="","",[2]数据总览!FA99)</f>
        <v/>
      </c>
    </row>
    <row r="100" spans="1:157" ht="11.25">
      <c r="A100" s="227" t="str">
        <f>IF([2]数据总览!A100="","",[2]数据总览!A100)</f>
        <v/>
      </c>
      <c r="B100" s="227" t="str">
        <f>IF([2]数据总览!B100="","",[2]数据总览!B100)</f>
        <v/>
      </c>
      <c r="C100" s="227" t="str">
        <f>IF([2]数据总览!C100="","",[2]数据总览!C100)</f>
        <v>1星</v>
      </c>
      <c r="D100" s="227">
        <f>IF([2]数据总览!D100="","",[2]数据总览!D100)</f>
        <v>0.74747940110942002</v>
      </c>
      <c r="E100" s="227">
        <f>IF([2]数据总览!E100="","",[2]数据总览!E100)</f>
        <v>0.80711014307050355</v>
      </c>
      <c r="F100" s="227">
        <f>IF([2]数据总览!F100="","",[2]数据总览!F100)</f>
        <v>0.856086645761997</v>
      </c>
      <c r="G100" s="227">
        <f>IF([2]数据总览!G100="","",[2]数据总览!G100)</f>
        <v>0.91198622111600713</v>
      </c>
      <c r="H100" s="227">
        <f>IF([2]数据总览!H100="","",[2]数据总览!H100)</f>
        <v>0.93520316059629505</v>
      </c>
      <c r="I100" s="227">
        <f>IF([2]数据总览!I100="","",[2]数据总览!I100)</f>
        <v>0.95842010007658296</v>
      </c>
      <c r="J100" s="227"/>
      <c r="K100" s="227" t="str">
        <f>IF([2]数据总览!K100="","",[2]数据总览!K100)</f>
        <v/>
      </c>
      <c r="L100" s="227" t="str">
        <f>IF([2]数据总览!L100="","",[2]数据总览!L100)</f>
        <v/>
      </c>
      <c r="M100" s="227" t="str">
        <f>IF([2]数据总览!M100="","",[2]数据总览!M100)</f>
        <v/>
      </c>
      <c r="N100" s="227" t="str">
        <f>IF([2]数据总览!N100="","",[2]数据总览!N100)</f>
        <v/>
      </c>
      <c r="O100" s="227" t="str">
        <f>IF([2]数据总览!O100="","",[2]数据总览!O100)</f>
        <v/>
      </c>
      <c r="P100" s="227" t="str">
        <f>IF([2]数据总览!P100="","",[2]数据总览!P100)</f>
        <v/>
      </c>
      <c r="Q100" s="227" t="str">
        <f>IF([2]数据总览!Q100="","",[2]数据总览!Q100)</f>
        <v/>
      </c>
      <c r="R100" s="227" t="str">
        <f>IF([2]数据总览!R100="","",[2]数据总览!R100)</f>
        <v/>
      </c>
      <c r="S100" s="227" t="str">
        <f>IF([2]数据总览!S100="","",[2]数据总览!S100)</f>
        <v/>
      </c>
      <c r="T100" s="227" t="str">
        <f>IF([2]数据总览!T100="","",[2]数据总览!T100)</f>
        <v/>
      </c>
      <c r="U100" s="227" t="str">
        <f>IF([2]数据总览!U100="","",[2]数据总览!U100)</f>
        <v/>
      </c>
      <c r="V100" s="227" t="str">
        <f>IF([2]数据总览!V100="","",[2]数据总览!V100)</f>
        <v/>
      </c>
      <c r="W100" s="227" t="str">
        <f>IF([2]数据总览!W100="","",[2]数据总览!W100)</f>
        <v/>
      </c>
      <c r="X100" s="227" t="str">
        <f>IF([2]数据总览!X100="","",[2]数据总览!X100)</f>
        <v/>
      </c>
      <c r="Y100" s="227" t="str">
        <f>IF([2]数据总览!Y100="","",[2]数据总览!Y100)</f>
        <v/>
      </c>
      <c r="Z100" s="227" t="str">
        <f>IF([2]数据总览!Z100="","",[2]数据总览!Z100)</f>
        <v/>
      </c>
      <c r="AA100" s="227" t="str">
        <f>IF([2]数据总览!AA100="","",[2]数据总览!AA100)</f>
        <v/>
      </c>
      <c r="AB100" s="227" t="str">
        <f>IF([2]数据总览!AB100="","",[2]数据总览!AB100)</f>
        <v/>
      </c>
      <c r="AC100" s="227" t="str">
        <f>IF([2]数据总览!AC100="","",[2]数据总览!AC100)</f>
        <v/>
      </c>
      <c r="AD100" s="227" t="str">
        <f>IF([2]数据总览!AD100="","",[2]数据总览!AD100)</f>
        <v/>
      </c>
      <c r="AE100" s="227" t="str">
        <f>IF([2]数据总览!AE100="","",[2]数据总览!AE100)</f>
        <v/>
      </c>
      <c r="AF100" s="227" t="str">
        <f>IF([2]数据总览!AF100="","",[2]数据总览!AF100)</f>
        <v/>
      </c>
      <c r="AG100" s="227" t="str">
        <f>IF([2]数据总览!AG100="","",[2]数据总览!AG100)</f>
        <v/>
      </c>
      <c r="AH100" s="227" t="str">
        <f>IF([2]数据总览!AH100="","",[2]数据总览!AH100)</f>
        <v/>
      </c>
      <c r="AI100" s="227" t="str">
        <f>IF([2]数据总览!AI100="","",[2]数据总览!AI100)</f>
        <v/>
      </c>
      <c r="AJ100" s="227" t="str">
        <f>IF([2]数据总览!AJ100="","",[2]数据总览!AJ100)</f>
        <v/>
      </c>
      <c r="AK100" s="227" t="str">
        <f>IF([2]数据总览!AK100="","",[2]数据总览!AK100)</f>
        <v/>
      </c>
      <c r="AL100" s="227" t="str">
        <f>IF([2]数据总览!AL100="","",[2]数据总览!AL100)</f>
        <v/>
      </c>
      <c r="AM100" s="227" t="str">
        <f>IF([2]数据总览!AM100="","",[2]数据总览!AM100)</f>
        <v/>
      </c>
      <c r="AN100" s="227" t="str">
        <f>IF([2]数据总览!AN100="","",[2]数据总览!AN100)</f>
        <v/>
      </c>
      <c r="AO100" s="227" t="str">
        <f>IF([2]数据总览!AO100="","",[2]数据总览!AO100)</f>
        <v/>
      </c>
      <c r="AP100" s="227" t="str">
        <f>IF([2]数据总览!AP100="","",[2]数据总览!AP100)</f>
        <v/>
      </c>
      <c r="AQ100" s="227" t="str">
        <f>IF([2]数据总览!AQ100="","",[2]数据总览!AQ100)</f>
        <v/>
      </c>
      <c r="AR100" s="227" t="str">
        <f>IF([2]数据总览!AR100="","",[2]数据总览!AR100)</f>
        <v/>
      </c>
      <c r="AS100" s="227" t="str">
        <f>IF([2]数据总览!AS100="","",[2]数据总览!AS100)</f>
        <v/>
      </c>
      <c r="AT100" s="227" t="str">
        <f>IF([2]数据总览!AT100="","",[2]数据总览!AT100)</f>
        <v/>
      </c>
      <c r="AU100" s="227" t="str">
        <f>IF([2]数据总览!AU100="","",[2]数据总览!AU100)</f>
        <v/>
      </c>
      <c r="AV100" s="227" t="str">
        <f>IF([2]数据总览!AV100="","",[2]数据总览!AV100)</f>
        <v/>
      </c>
      <c r="AW100" s="227" t="str">
        <f>IF([2]数据总览!AW100="","",[2]数据总览!AW100)</f>
        <v/>
      </c>
      <c r="AX100" s="227" t="str">
        <f>IF([2]数据总览!AX100="","",[2]数据总览!AX100)</f>
        <v/>
      </c>
      <c r="AY100" s="227" t="str">
        <f>IF([2]数据总览!AY100="","",[2]数据总览!AY100)</f>
        <v/>
      </c>
      <c r="AZ100" s="227" t="str">
        <f>IF([2]数据总览!AZ100="","",[2]数据总览!AZ100)</f>
        <v/>
      </c>
      <c r="BA100" s="227" t="str">
        <f>IF([2]数据总览!BA100="","",[2]数据总览!BA100)</f>
        <v/>
      </c>
      <c r="BB100" s="227" t="str">
        <f>IF([2]数据总览!BB100="","",[2]数据总览!BB100)</f>
        <v/>
      </c>
      <c r="BC100" s="227" t="str">
        <f>IF([2]数据总览!BC100="","",[2]数据总览!BC100)</f>
        <v/>
      </c>
      <c r="BD100" s="227" t="str">
        <f>IF([2]数据总览!BD100="","",[2]数据总览!BD100)</f>
        <v/>
      </c>
      <c r="BE100" s="227" t="str">
        <f>IF([2]数据总览!BE100="","",[2]数据总览!BE100)</f>
        <v/>
      </c>
      <c r="BF100" s="227" t="str">
        <f>IF([2]数据总览!BF100="","",[2]数据总览!BF100)</f>
        <v/>
      </c>
      <c r="BG100" s="227" t="str">
        <f>IF([2]数据总览!BG100="","",[2]数据总览!BG100)</f>
        <v/>
      </c>
      <c r="BH100" s="227" t="str">
        <f>IF([2]数据总览!BH100="","",[2]数据总览!BH100)</f>
        <v/>
      </c>
      <c r="BI100" s="227" t="str">
        <f>IF([2]数据总览!BI100="","",[2]数据总览!BI100)</f>
        <v/>
      </c>
      <c r="BJ100" s="227" t="str">
        <f>IF([2]数据总览!BJ100="","",[2]数据总览!BJ100)</f>
        <v/>
      </c>
      <c r="BK100" s="227" t="str">
        <f>IF([2]数据总览!BK100="","",[2]数据总览!BK100)</f>
        <v/>
      </c>
      <c r="BL100" s="227" t="str">
        <f>IF([2]数据总览!BL100="","",[2]数据总览!BL100)</f>
        <v/>
      </c>
      <c r="BM100" s="227" t="str">
        <f>IF([2]数据总览!BM100="","",[2]数据总览!BM100)</f>
        <v/>
      </c>
      <c r="BN100" s="227" t="str">
        <f>IF([2]数据总览!BN100="","",[2]数据总览!BN100)</f>
        <v/>
      </c>
      <c r="BO100" s="227" t="str">
        <f>IF([2]数据总览!BO100="","",[2]数据总览!BO100)</f>
        <v/>
      </c>
      <c r="BP100" s="227" t="str">
        <f>IF([2]数据总览!BP100="","",[2]数据总览!BP100)</f>
        <v/>
      </c>
      <c r="BQ100" s="227" t="str">
        <f>IF([2]数据总览!BQ100="","",[2]数据总览!BQ100)</f>
        <v/>
      </c>
      <c r="BR100" s="227" t="str">
        <f>IF([2]数据总览!BR100="","",[2]数据总览!BR100)</f>
        <v/>
      </c>
      <c r="BS100" s="227" t="str">
        <f>IF([2]数据总览!BS100="","",[2]数据总览!BS100)</f>
        <v/>
      </c>
      <c r="BT100" s="227" t="str">
        <f>IF([2]数据总览!BT100="","",[2]数据总览!BT100)</f>
        <v/>
      </c>
      <c r="BU100" s="227" t="str">
        <f>IF([2]数据总览!BU100="","",[2]数据总览!BU100)</f>
        <v/>
      </c>
      <c r="BV100" s="227" t="str">
        <f>IF([2]数据总览!BV100="","",[2]数据总览!BV100)</f>
        <v/>
      </c>
      <c r="BW100" s="227" t="str">
        <f>IF([2]数据总览!BW100="","",[2]数据总览!BW100)</f>
        <v/>
      </c>
      <c r="BX100" s="227" t="str">
        <f>IF([2]数据总览!BX100="","",[2]数据总览!BX100)</f>
        <v/>
      </c>
      <c r="BY100" s="227" t="str">
        <f>IF([2]数据总览!BY100="","",[2]数据总览!BY100)</f>
        <v/>
      </c>
      <c r="BZ100" s="227" t="str">
        <f>IF([2]数据总览!BZ100="","",[2]数据总览!BZ100)</f>
        <v/>
      </c>
      <c r="CA100" s="227" t="str">
        <f>IF([2]数据总览!CA100="","",[2]数据总览!CA100)</f>
        <v/>
      </c>
      <c r="CB100" s="227" t="str">
        <f>IF([2]数据总览!CB100="","",[2]数据总览!CB100)</f>
        <v/>
      </c>
      <c r="CC100" s="227" t="str">
        <f>IF([2]数据总览!CC100="","",[2]数据总览!CC100)</f>
        <v/>
      </c>
      <c r="CD100" s="227" t="str">
        <f>IF([2]数据总览!CD100="","",[2]数据总览!CD100)</f>
        <v/>
      </c>
      <c r="CE100" s="227" t="str">
        <f>IF([2]数据总览!CE100="","",[2]数据总览!CE100)</f>
        <v/>
      </c>
      <c r="CF100" s="227" t="str">
        <f>IF([2]数据总览!CF100="","",[2]数据总览!CF100)</f>
        <v/>
      </c>
      <c r="CG100" s="227" t="str">
        <f>IF([2]数据总览!CG100="","",[2]数据总览!CG100)</f>
        <v/>
      </c>
      <c r="CH100" s="227" t="str">
        <f>IF([2]数据总览!CH100="","",[2]数据总览!CH100)</f>
        <v/>
      </c>
      <c r="CI100" s="227" t="str">
        <f>IF([2]数据总览!CI100="","",[2]数据总览!CI100)</f>
        <v/>
      </c>
      <c r="CJ100" s="227" t="str">
        <f>IF([2]数据总览!CJ100="","",[2]数据总览!CJ100)</f>
        <v/>
      </c>
      <c r="CK100" s="227" t="str">
        <f>IF([2]数据总览!CK100="","",[2]数据总览!CK100)</f>
        <v/>
      </c>
      <c r="CL100" s="227" t="str">
        <f>IF([2]数据总览!CL100="","",[2]数据总览!CL100)</f>
        <v/>
      </c>
      <c r="CM100" s="227" t="str">
        <f>IF([2]数据总览!CM100="","",[2]数据总览!CM100)</f>
        <v/>
      </c>
      <c r="CN100" s="227" t="str">
        <f>IF([2]数据总览!CN100="","",[2]数据总览!CN100)</f>
        <v/>
      </c>
      <c r="CO100" s="227" t="str">
        <f>IF([2]数据总览!CO100="","",[2]数据总览!CO100)</f>
        <v/>
      </c>
      <c r="CP100" s="227" t="str">
        <f>IF([2]数据总览!CP100="","",[2]数据总览!CP100)</f>
        <v/>
      </c>
      <c r="CQ100" s="227" t="str">
        <f>IF([2]数据总览!CQ100="","",[2]数据总览!CQ100)</f>
        <v/>
      </c>
      <c r="CR100" s="227" t="str">
        <f>IF([2]数据总览!CR100="","",[2]数据总览!CR100)</f>
        <v/>
      </c>
      <c r="CS100" s="227" t="str">
        <f>IF([2]数据总览!CS100="","",[2]数据总览!CS100)</f>
        <v/>
      </c>
      <c r="CT100" s="227" t="str">
        <f>IF([2]数据总览!CT100="","",[2]数据总览!CT100)</f>
        <v/>
      </c>
      <c r="CU100" s="227" t="str">
        <f>IF([2]数据总览!CU100="","",[2]数据总览!CU100)</f>
        <v/>
      </c>
      <c r="CV100" s="227" t="str">
        <f>IF([2]数据总览!CV100="","",[2]数据总览!CV100)</f>
        <v/>
      </c>
      <c r="CW100" s="227" t="str">
        <f>IF([2]数据总览!CW100="","",[2]数据总览!CW100)</f>
        <v/>
      </c>
      <c r="CX100" s="227" t="str">
        <f>IF([2]数据总览!CX100="","",[2]数据总览!CX100)</f>
        <v/>
      </c>
      <c r="CY100" s="227" t="str">
        <f>IF([2]数据总览!CY100="","",[2]数据总览!CY100)</f>
        <v/>
      </c>
      <c r="CZ100" s="227" t="str">
        <f>IF([2]数据总览!CZ100="","",[2]数据总览!CZ100)</f>
        <v/>
      </c>
      <c r="DA100" s="227" t="str">
        <f>IF([2]数据总览!DA100="","",[2]数据总览!DA100)</f>
        <v/>
      </c>
      <c r="DB100" s="227" t="str">
        <f>IF([2]数据总览!DB100="","",[2]数据总览!DB100)</f>
        <v/>
      </c>
      <c r="DC100" s="227" t="str">
        <f>IF([2]数据总览!DC100="","",[2]数据总览!DC100)</f>
        <v/>
      </c>
      <c r="DD100" s="227" t="str">
        <f>IF([2]数据总览!DD100="","",[2]数据总览!DD100)</f>
        <v/>
      </c>
      <c r="DE100" s="227" t="str">
        <f>IF([2]数据总览!DE100="","",[2]数据总览!DE100)</f>
        <v/>
      </c>
      <c r="DF100" s="227" t="str">
        <f>IF([2]数据总览!DF100="","",[2]数据总览!DF100)</f>
        <v/>
      </c>
      <c r="DG100" s="227" t="str">
        <f>IF([2]数据总览!DG100="","",[2]数据总览!DG100)</f>
        <v/>
      </c>
      <c r="DH100" s="227" t="str">
        <f>IF([2]数据总览!DH100="","",[2]数据总览!DH100)</f>
        <v/>
      </c>
      <c r="DI100" s="227" t="str">
        <f>IF([2]数据总览!DI100="","",[2]数据总览!DI100)</f>
        <v/>
      </c>
      <c r="DJ100" s="227" t="str">
        <f>IF([2]数据总览!DJ100="","",[2]数据总览!DJ100)</f>
        <v/>
      </c>
      <c r="DK100" s="227" t="str">
        <f>IF([2]数据总览!DK100="","",[2]数据总览!DK100)</f>
        <v/>
      </c>
      <c r="DL100" s="227" t="str">
        <f>IF([2]数据总览!DL100="","",[2]数据总览!DL100)</f>
        <v/>
      </c>
      <c r="DM100" s="227" t="str">
        <f>IF([2]数据总览!DM100="","",[2]数据总览!DM100)</f>
        <v/>
      </c>
      <c r="DN100" s="227" t="str">
        <f>IF([2]数据总览!DN100="","",[2]数据总览!DN100)</f>
        <v/>
      </c>
      <c r="DO100" s="227" t="str">
        <f>IF([2]数据总览!DO100="","",[2]数据总览!DO100)</f>
        <v/>
      </c>
      <c r="DP100" s="227" t="str">
        <f>IF([2]数据总览!DP100="","",[2]数据总览!DP100)</f>
        <v/>
      </c>
      <c r="DQ100" s="227" t="str">
        <f>IF([2]数据总览!DQ100="","",[2]数据总览!DQ100)</f>
        <v/>
      </c>
      <c r="DR100" s="227" t="str">
        <f>IF([2]数据总览!DR100="","",[2]数据总览!DR100)</f>
        <v/>
      </c>
      <c r="DS100" s="227" t="str">
        <f>IF([2]数据总览!DS100="","",[2]数据总览!DS100)</f>
        <v/>
      </c>
      <c r="DT100" s="227" t="str">
        <f>IF([2]数据总览!DT100="","",[2]数据总览!DT100)</f>
        <v/>
      </c>
      <c r="DU100" s="227" t="str">
        <f>IF([2]数据总览!DU100="","",[2]数据总览!DU100)</f>
        <v/>
      </c>
      <c r="DV100" s="227" t="str">
        <f>IF([2]数据总览!DV100="","",[2]数据总览!DV100)</f>
        <v/>
      </c>
      <c r="DW100" s="227" t="str">
        <f>IF([2]数据总览!DW100="","",[2]数据总览!DW100)</f>
        <v/>
      </c>
      <c r="DX100" s="227" t="str">
        <f>IF([2]数据总览!DX100="","",[2]数据总览!DX100)</f>
        <v/>
      </c>
      <c r="DY100" s="227" t="str">
        <f>IF([2]数据总览!DY100="","",[2]数据总览!DY100)</f>
        <v/>
      </c>
      <c r="DZ100" s="227" t="str">
        <f>IF([2]数据总览!DZ100="","",[2]数据总览!DZ100)</f>
        <v/>
      </c>
      <c r="EA100" s="227" t="str">
        <f>IF([2]数据总览!EA100="","",[2]数据总览!EA100)</f>
        <v/>
      </c>
      <c r="EB100" s="227" t="str">
        <f>IF([2]数据总览!EB100="","",[2]数据总览!EB100)</f>
        <v/>
      </c>
      <c r="EC100" s="227" t="str">
        <f>IF([2]数据总览!EC100="","",[2]数据总览!EC100)</f>
        <v/>
      </c>
      <c r="ED100" s="227" t="str">
        <f>IF([2]数据总览!ED100="","",[2]数据总览!ED100)</f>
        <v/>
      </c>
      <c r="EE100" s="227" t="str">
        <f>IF([2]数据总览!EE100="","",[2]数据总览!EE100)</f>
        <v/>
      </c>
      <c r="EF100" s="227" t="str">
        <f>IF([2]数据总览!EF100="","",[2]数据总览!EF100)</f>
        <v/>
      </c>
      <c r="EG100" s="227" t="str">
        <f>IF([2]数据总览!EG100="","",[2]数据总览!EG100)</f>
        <v/>
      </c>
      <c r="EH100" s="227" t="str">
        <f>IF([2]数据总览!EH100="","",[2]数据总览!EH100)</f>
        <v/>
      </c>
      <c r="EI100" s="227" t="str">
        <f>IF([2]数据总览!EI100="","",[2]数据总览!EI100)</f>
        <v/>
      </c>
      <c r="EJ100" s="227" t="str">
        <f>IF([2]数据总览!EJ100="","",[2]数据总览!EJ100)</f>
        <v/>
      </c>
      <c r="EK100" s="227" t="str">
        <f>IF([2]数据总览!EK100="","",[2]数据总览!EK100)</f>
        <v/>
      </c>
      <c r="EL100" s="227" t="str">
        <f>IF([2]数据总览!EL100="","",[2]数据总览!EL100)</f>
        <v/>
      </c>
      <c r="EM100" s="227" t="str">
        <f>IF([2]数据总览!EM100="","",[2]数据总览!EM100)</f>
        <v/>
      </c>
      <c r="EN100" s="227" t="str">
        <f>IF([2]数据总览!EN100="","",[2]数据总览!EN100)</f>
        <v/>
      </c>
      <c r="EO100" s="227" t="str">
        <f>IF([2]数据总览!EO100="","",[2]数据总览!EO100)</f>
        <v/>
      </c>
      <c r="EP100" s="227" t="str">
        <f>IF([2]数据总览!EP100="","",[2]数据总览!EP100)</f>
        <v/>
      </c>
      <c r="EQ100" s="227" t="str">
        <f>IF([2]数据总览!EQ100="","",[2]数据总览!EQ100)</f>
        <v/>
      </c>
      <c r="ER100" s="227" t="str">
        <f>IF([2]数据总览!ER100="","",[2]数据总览!ER100)</f>
        <v/>
      </c>
      <c r="ES100" s="227" t="str">
        <f>IF([2]数据总览!ES100="","",[2]数据总览!ES100)</f>
        <v/>
      </c>
      <c r="ET100" s="227" t="str">
        <f>IF([2]数据总览!ET100="","",[2]数据总览!ET100)</f>
        <v/>
      </c>
      <c r="EU100" s="227" t="str">
        <f>IF([2]数据总览!EU100="","",[2]数据总览!EU100)</f>
        <v/>
      </c>
      <c r="EV100" s="227" t="str">
        <f>IF([2]数据总览!EV100="","",[2]数据总览!EV100)</f>
        <v/>
      </c>
      <c r="EW100" s="227" t="str">
        <f>IF([2]数据总览!EW100="","",[2]数据总览!EW100)</f>
        <v/>
      </c>
      <c r="EX100" s="227" t="str">
        <f>IF([2]数据总览!EX100="","",[2]数据总览!EX100)</f>
        <v/>
      </c>
      <c r="EY100" s="227" t="str">
        <f>IF([2]数据总览!EY100="","",[2]数据总览!EY100)</f>
        <v/>
      </c>
      <c r="EZ100" s="227" t="str">
        <f>IF([2]数据总览!EZ100="","",[2]数据总览!EZ100)</f>
        <v/>
      </c>
      <c r="FA100" s="227" t="str">
        <f>IF([2]数据总览!FA100="","",[2]数据总览!FA100)</f>
        <v/>
      </c>
    </row>
    <row r="101" spans="1:157" ht="11.25">
      <c r="A101" s="227" t="str">
        <f>IF([2]数据总览!A101="","",[2]数据总览!A101)</f>
        <v/>
      </c>
      <c r="B101" s="227" t="str">
        <f>IF([2]数据总览!B101="","",[2]数据总览!B101)</f>
        <v/>
      </c>
      <c r="C101" s="227" t="str">
        <f>IF([2]数据总览!C101="","",[2]数据总览!C101)</f>
        <v>2星</v>
      </c>
      <c r="D101" s="227">
        <f>IF([2]数据总览!D101="","",[2]数据总览!D101)</f>
        <v>0.76756847255278304</v>
      </c>
      <c r="E101" s="227">
        <f>IF([2]数据总览!E101="","",[2]数据总览!E101)</f>
        <v>0.83510038400573794</v>
      </c>
      <c r="F101" s="227">
        <f>IF([2]数据总览!F101="","",[2]数据总览!F101)</f>
        <v>0.88927490858845692</v>
      </c>
      <c r="G101" s="227">
        <f>IF([2]数据总览!G101="","",[2]数据总览!G101)</f>
        <v>0.94709567919827464</v>
      </c>
      <c r="H101" s="227">
        <f>IF([2]数据总览!H101="","",[2]数据总览!H101)</f>
        <v>0.97097084472962847</v>
      </c>
      <c r="I101" s="227">
        <f>IF([2]数据总览!I101="","",[2]数据总览!I101)</f>
        <v>0.99484601026098229</v>
      </c>
      <c r="J101" s="227"/>
      <c r="K101" s="227" t="str">
        <f>IF([2]数据总览!K101="","",[2]数据总览!K101)</f>
        <v/>
      </c>
      <c r="L101" s="227" t="str">
        <f>IF([2]数据总览!L101="","",[2]数据总览!L101)</f>
        <v/>
      </c>
      <c r="M101" s="227" t="str">
        <f>IF([2]数据总览!M101="","",[2]数据总览!M101)</f>
        <v/>
      </c>
      <c r="N101" s="227" t="str">
        <f>IF([2]数据总览!N101="","",[2]数据总览!N101)</f>
        <v/>
      </c>
      <c r="O101" s="227" t="str">
        <f>IF([2]数据总览!O101="","",[2]数据总览!O101)</f>
        <v/>
      </c>
      <c r="P101" s="227" t="str">
        <f>IF([2]数据总览!P101="","",[2]数据总览!P101)</f>
        <v/>
      </c>
      <c r="Q101" s="227" t="str">
        <f>IF([2]数据总览!Q101="","",[2]数据总览!Q101)</f>
        <v/>
      </c>
      <c r="R101" s="227" t="str">
        <f>IF([2]数据总览!R101="","",[2]数据总览!R101)</f>
        <v/>
      </c>
      <c r="S101" s="227" t="str">
        <f>IF([2]数据总览!S101="","",[2]数据总览!S101)</f>
        <v/>
      </c>
      <c r="T101" s="227" t="str">
        <f>IF([2]数据总览!T101="","",[2]数据总览!T101)</f>
        <v/>
      </c>
      <c r="U101" s="227" t="str">
        <f>IF([2]数据总览!U101="","",[2]数据总览!U101)</f>
        <v/>
      </c>
      <c r="V101" s="227" t="str">
        <f>IF([2]数据总览!V101="","",[2]数据总览!V101)</f>
        <v/>
      </c>
      <c r="W101" s="227" t="str">
        <f>IF([2]数据总览!W101="","",[2]数据总览!W101)</f>
        <v/>
      </c>
      <c r="X101" s="227" t="str">
        <f>IF([2]数据总览!X101="","",[2]数据总览!X101)</f>
        <v/>
      </c>
      <c r="Y101" s="227" t="str">
        <f>IF([2]数据总览!Y101="","",[2]数据总览!Y101)</f>
        <v/>
      </c>
      <c r="Z101" s="227" t="str">
        <f>IF([2]数据总览!Z101="","",[2]数据总览!Z101)</f>
        <v/>
      </c>
      <c r="AA101" s="227" t="str">
        <f>IF([2]数据总览!AA101="","",[2]数据总览!AA101)</f>
        <v/>
      </c>
      <c r="AB101" s="227" t="str">
        <f>IF([2]数据总览!AB101="","",[2]数据总览!AB101)</f>
        <v/>
      </c>
      <c r="AC101" s="227" t="str">
        <f>IF([2]数据总览!AC101="","",[2]数据总览!AC101)</f>
        <v/>
      </c>
      <c r="AD101" s="227" t="str">
        <f>IF([2]数据总览!AD101="","",[2]数据总览!AD101)</f>
        <v/>
      </c>
      <c r="AE101" s="227" t="str">
        <f>IF([2]数据总览!AE101="","",[2]数据总览!AE101)</f>
        <v/>
      </c>
      <c r="AF101" s="227" t="str">
        <f>IF([2]数据总览!AF101="","",[2]数据总览!AF101)</f>
        <v/>
      </c>
      <c r="AG101" s="227" t="str">
        <f>IF([2]数据总览!AG101="","",[2]数据总览!AG101)</f>
        <v/>
      </c>
      <c r="AH101" s="227" t="str">
        <f>IF([2]数据总览!AH101="","",[2]数据总览!AH101)</f>
        <v/>
      </c>
      <c r="AI101" s="227" t="str">
        <f>IF([2]数据总览!AI101="","",[2]数据总览!AI101)</f>
        <v/>
      </c>
      <c r="AJ101" s="227" t="str">
        <f>IF([2]数据总览!AJ101="","",[2]数据总览!AJ101)</f>
        <v/>
      </c>
      <c r="AK101" s="227" t="str">
        <f>IF([2]数据总览!AK101="","",[2]数据总览!AK101)</f>
        <v/>
      </c>
      <c r="AL101" s="227" t="str">
        <f>IF([2]数据总览!AL101="","",[2]数据总览!AL101)</f>
        <v/>
      </c>
      <c r="AM101" s="227" t="str">
        <f>IF([2]数据总览!AM101="","",[2]数据总览!AM101)</f>
        <v/>
      </c>
      <c r="AN101" s="227" t="str">
        <f>IF([2]数据总览!AN101="","",[2]数据总览!AN101)</f>
        <v/>
      </c>
      <c r="AO101" s="227" t="str">
        <f>IF([2]数据总览!AO101="","",[2]数据总览!AO101)</f>
        <v/>
      </c>
      <c r="AP101" s="227" t="str">
        <f>IF([2]数据总览!AP101="","",[2]数据总览!AP101)</f>
        <v/>
      </c>
      <c r="AQ101" s="227" t="str">
        <f>IF([2]数据总览!AQ101="","",[2]数据总览!AQ101)</f>
        <v/>
      </c>
      <c r="AR101" s="227" t="str">
        <f>IF([2]数据总览!AR101="","",[2]数据总览!AR101)</f>
        <v/>
      </c>
      <c r="AS101" s="227" t="str">
        <f>IF([2]数据总览!AS101="","",[2]数据总览!AS101)</f>
        <v/>
      </c>
      <c r="AT101" s="227" t="str">
        <f>IF([2]数据总览!AT101="","",[2]数据总览!AT101)</f>
        <v/>
      </c>
      <c r="AU101" s="227" t="str">
        <f>IF([2]数据总览!AU101="","",[2]数据总览!AU101)</f>
        <v/>
      </c>
      <c r="AV101" s="227" t="str">
        <f>IF([2]数据总览!AV101="","",[2]数据总览!AV101)</f>
        <v/>
      </c>
      <c r="AW101" s="227" t="str">
        <f>IF([2]数据总览!AW101="","",[2]数据总览!AW101)</f>
        <v/>
      </c>
      <c r="AX101" s="227" t="str">
        <f>IF([2]数据总览!AX101="","",[2]数据总览!AX101)</f>
        <v/>
      </c>
      <c r="AY101" s="227" t="str">
        <f>IF([2]数据总览!AY101="","",[2]数据总览!AY101)</f>
        <v/>
      </c>
      <c r="AZ101" s="227" t="str">
        <f>IF([2]数据总览!AZ101="","",[2]数据总览!AZ101)</f>
        <v/>
      </c>
      <c r="BA101" s="227" t="str">
        <f>IF([2]数据总览!BA101="","",[2]数据总览!BA101)</f>
        <v/>
      </c>
      <c r="BB101" s="227" t="str">
        <f>IF([2]数据总览!BB101="","",[2]数据总览!BB101)</f>
        <v/>
      </c>
      <c r="BC101" s="227" t="str">
        <f>IF([2]数据总览!BC101="","",[2]数据总览!BC101)</f>
        <v/>
      </c>
      <c r="BD101" s="227" t="str">
        <f>IF([2]数据总览!BD101="","",[2]数据总览!BD101)</f>
        <v/>
      </c>
      <c r="BE101" s="227" t="str">
        <f>IF([2]数据总览!BE101="","",[2]数据总览!BE101)</f>
        <v/>
      </c>
      <c r="BF101" s="227" t="str">
        <f>IF([2]数据总览!BF101="","",[2]数据总览!BF101)</f>
        <v/>
      </c>
      <c r="BG101" s="227" t="str">
        <f>IF([2]数据总览!BG101="","",[2]数据总览!BG101)</f>
        <v/>
      </c>
      <c r="BH101" s="227" t="str">
        <f>IF([2]数据总览!BH101="","",[2]数据总览!BH101)</f>
        <v/>
      </c>
      <c r="BI101" s="227" t="str">
        <f>IF([2]数据总览!BI101="","",[2]数据总览!BI101)</f>
        <v/>
      </c>
      <c r="BJ101" s="227" t="str">
        <f>IF([2]数据总览!BJ101="","",[2]数据总览!BJ101)</f>
        <v/>
      </c>
      <c r="BK101" s="227" t="str">
        <f>IF([2]数据总览!BK101="","",[2]数据总览!BK101)</f>
        <v/>
      </c>
      <c r="BL101" s="227" t="str">
        <f>IF([2]数据总览!BL101="","",[2]数据总览!BL101)</f>
        <v/>
      </c>
      <c r="BM101" s="227" t="str">
        <f>IF([2]数据总览!BM101="","",[2]数据总览!BM101)</f>
        <v/>
      </c>
      <c r="BN101" s="227" t="str">
        <f>IF([2]数据总览!BN101="","",[2]数据总览!BN101)</f>
        <v/>
      </c>
      <c r="BO101" s="227" t="str">
        <f>IF([2]数据总览!BO101="","",[2]数据总览!BO101)</f>
        <v/>
      </c>
      <c r="BP101" s="227" t="str">
        <f>IF([2]数据总览!BP101="","",[2]数据总览!BP101)</f>
        <v/>
      </c>
      <c r="BQ101" s="227" t="str">
        <f>IF([2]数据总览!BQ101="","",[2]数据总览!BQ101)</f>
        <v/>
      </c>
      <c r="BR101" s="227" t="str">
        <f>IF([2]数据总览!BR101="","",[2]数据总览!BR101)</f>
        <v/>
      </c>
      <c r="BS101" s="227" t="str">
        <f>IF([2]数据总览!BS101="","",[2]数据总览!BS101)</f>
        <v/>
      </c>
      <c r="BT101" s="227" t="str">
        <f>IF([2]数据总览!BT101="","",[2]数据总览!BT101)</f>
        <v/>
      </c>
      <c r="BU101" s="227" t="str">
        <f>IF([2]数据总览!BU101="","",[2]数据总览!BU101)</f>
        <v/>
      </c>
      <c r="BV101" s="227" t="str">
        <f>IF([2]数据总览!BV101="","",[2]数据总览!BV101)</f>
        <v/>
      </c>
      <c r="BW101" s="227" t="str">
        <f>IF([2]数据总览!BW101="","",[2]数据总览!BW101)</f>
        <v/>
      </c>
      <c r="BX101" s="227" t="str">
        <f>IF([2]数据总览!BX101="","",[2]数据总览!BX101)</f>
        <v/>
      </c>
      <c r="BY101" s="227" t="str">
        <f>IF([2]数据总览!BY101="","",[2]数据总览!BY101)</f>
        <v/>
      </c>
      <c r="BZ101" s="227" t="str">
        <f>IF([2]数据总览!BZ101="","",[2]数据总览!BZ101)</f>
        <v/>
      </c>
      <c r="CA101" s="227" t="str">
        <f>IF([2]数据总览!CA101="","",[2]数据总览!CA101)</f>
        <v/>
      </c>
      <c r="CB101" s="227" t="str">
        <f>IF([2]数据总览!CB101="","",[2]数据总览!CB101)</f>
        <v/>
      </c>
      <c r="CC101" s="227" t="str">
        <f>IF([2]数据总览!CC101="","",[2]数据总览!CC101)</f>
        <v/>
      </c>
      <c r="CD101" s="227" t="str">
        <f>IF([2]数据总览!CD101="","",[2]数据总览!CD101)</f>
        <v/>
      </c>
      <c r="CE101" s="227" t="str">
        <f>IF([2]数据总览!CE101="","",[2]数据总览!CE101)</f>
        <v/>
      </c>
      <c r="CF101" s="227" t="str">
        <f>IF([2]数据总览!CF101="","",[2]数据总览!CF101)</f>
        <v/>
      </c>
      <c r="CG101" s="227" t="str">
        <f>IF([2]数据总览!CG101="","",[2]数据总览!CG101)</f>
        <v/>
      </c>
      <c r="CH101" s="227" t="str">
        <f>IF([2]数据总览!CH101="","",[2]数据总览!CH101)</f>
        <v/>
      </c>
      <c r="CI101" s="227" t="str">
        <f>IF([2]数据总览!CI101="","",[2]数据总览!CI101)</f>
        <v/>
      </c>
      <c r="CJ101" s="227" t="str">
        <f>IF([2]数据总览!CJ101="","",[2]数据总览!CJ101)</f>
        <v/>
      </c>
      <c r="CK101" s="227" t="str">
        <f>IF([2]数据总览!CK101="","",[2]数据总览!CK101)</f>
        <v/>
      </c>
      <c r="CL101" s="227" t="str">
        <f>IF([2]数据总览!CL101="","",[2]数据总览!CL101)</f>
        <v/>
      </c>
      <c r="CM101" s="227" t="str">
        <f>IF([2]数据总览!CM101="","",[2]数据总览!CM101)</f>
        <v/>
      </c>
      <c r="CN101" s="227" t="str">
        <f>IF([2]数据总览!CN101="","",[2]数据总览!CN101)</f>
        <v/>
      </c>
      <c r="CO101" s="227" t="str">
        <f>IF([2]数据总览!CO101="","",[2]数据总览!CO101)</f>
        <v/>
      </c>
      <c r="CP101" s="227" t="str">
        <f>IF([2]数据总览!CP101="","",[2]数据总览!CP101)</f>
        <v/>
      </c>
      <c r="CQ101" s="227" t="str">
        <f>IF([2]数据总览!CQ101="","",[2]数据总览!CQ101)</f>
        <v/>
      </c>
      <c r="CR101" s="227" t="str">
        <f>IF([2]数据总览!CR101="","",[2]数据总览!CR101)</f>
        <v/>
      </c>
      <c r="CS101" s="227" t="str">
        <f>IF([2]数据总览!CS101="","",[2]数据总览!CS101)</f>
        <v/>
      </c>
      <c r="CT101" s="227" t="str">
        <f>IF([2]数据总览!CT101="","",[2]数据总览!CT101)</f>
        <v/>
      </c>
      <c r="CU101" s="227" t="str">
        <f>IF([2]数据总览!CU101="","",[2]数据总览!CU101)</f>
        <v/>
      </c>
      <c r="CV101" s="227" t="str">
        <f>IF([2]数据总览!CV101="","",[2]数据总览!CV101)</f>
        <v/>
      </c>
      <c r="CW101" s="227" t="str">
        <f>IF([2]数据总览!CW101="","",[2]数据总览!CW101)</f>
        <v/>
      </c>
      <c r="CX101" s="227" t="str">
        <f>IF([2]数据总览!CX101="","",[2]数据总览!CX101)</f>
        <v/>
      </c>
      <c r="CY101" s="227" t="str">
        <f>IF([2]数据总览!CY101="","",[2]数据总览!CY101)</f>
        <v/>
      </c>
      <c r="CZ101" s="227" t="str">
        <f>IF([2]数据总览!CZ101="","",[2]数据总览!CZ101)</f>
        <v/>
      </c>
      <c r="DA101" s="227" t="str">
        <f>IF([2]数据总览!DA101="","",[2]数据总览!DA101)</f>
        <v/>
      </c>
      <c r="DB101" s="227" t="str">
        <f>IF([2]数据总览!DB101="","",[2]数据总览!DB101)</f>
        <v/>
      </c>
      <c r="DC101" s="227" t="str">
        <f>IF([2]数据总览!DC101="","",[2]数据总览!DC101)</f>
        <v/>
      </c>
      <c r="DD101" s="227" t="str">
        <f>IF([2]数据总览!DD101="","",[2]数据总览!DD101)</f>
        <v/>
      </c>
      <c r="DE101" s="227" t="str">
        <f>IF([2]数据总览!DE101="","",[2]数据总览!DE101)</f>
        <v/>
      </c>
      <c r="DF101" s="227" t="str">
        <f>IF([2]数据总览!DF101="","",[2]数据总览!DF101)</f>
        <v/>
      </c>
      <c r="DG101" s="227" t="str">
        <f>IF([2]数据总览!DG101="","",[2]数据总览!DG101)</f>
        <v/>
      </c>
      <c r="DH101" s="227" t="str">
        <f>IF([2]数据总览!DH101="","",[2]数据总览!DH101)</f>
        <v/>
      </c>
      <c r="DI101" s="227" t="str">
        <f>IF([2]数据总览!DI101="","",[2]数据总览!DI101)</f>
        <v/>
      </c>
      <c r="DJ101" s="227" t="str">
        <f>IF([2]数据总览!DJ101="","",[2]数据总览!DJ101)</f>
        <v/>
      </c>
      <c r="DK101" s="227" t="str">
        <f>IF([2]数据总览!DK101="","",[2]数据总览!DK101)</f>
        <v/>
      </c>
      <c r="DL101" s="227" t="str">
        <f>IF([2]数据总览!DL101="","",[2]数据总览!DL101)</f>
        <v/>
      </c>
      <c r="DM101" s="227" t="str">
        <f>IF([2]数据总览!DM101="","",[2]数据总览!DM101)</f>
        <v/>
      </c>
      <c r="DN101" s="227" t="str">
        <f>IF([2]数据总览!DN101="","",[2]数据总览!DN101)</f>
        <v/>
      </c>
      <c r="DO101" s="227" t="str">
        <f>IF([2]数据总览!DO101="","",[2]数据总览!DO101)</f>
        <v/>
      </c>
      <c r="DP101" s="227" t="str">
        <f>IF([2]数据总览!DP101="","",[2]数据总览!DP101)</f>
        <v/>
      </c>
      <c r="DQ101" s="227" t="str">
        <f>IF([2]数据总览!DQ101="","",[2]数据总览!DQ101)</f>
        <v/>
      </c>
      <c r="DR101" s="227" t="str">
        <f>IF([2]数据总览!DR101="","",[2]数据总览!DR101)</f>
        <v/>
      </c>
      <c r="DS101" s="227" t="str">
        <f>IF([2]数据总览!DS101="","",[2]数据总览!DS101)</f>
        <v/>
      </c>
      <c r="DT101" s="227" t="str">
        <f>IF([2]数据总览!DT101="","",[2]数据总览!DT101)</f>
        <v/>
      </c>
      <c r="DU101" s="227" t="str">
        <f>IF([2]数据总览!DU101="","",[2]数据总览!DU101)</f>
        <v/>
      </c>
      <c r="DV101" s="227" t="str">
        <f>IF([2]数据总览!DV101="","",[2]数据总览!DV101)</f>
        <v/>
      </c>
      <c r="DW101" s="227" t="str">
        <f>IF([2]数据总览!DW101="","",[2]数据总览!DW101)</f>
        <v/>
      </c>
      <c r="DX101" s="227" t="str">
        <f>IF([2]数据总览!DX101="","",[2]数据总览!DX101)</f>
        <v/>
      </c>
      <c r="DY101" s="227" t="str">
        <f>IF([2]数据总览!DY101="","",[2]数据总览!DY101)</f>
        <v/>
      </c>
      <c r="DZ101" s="227" t="str">
        <f>IF([2]数据总览!DZ101="","",[2]数据总览!DZ101)</f>
        <v/>
      </c>
      <c r="EA101" s="227" t="str">
        <f>IF([2]数据总览!EA101="","",[2]数据总览!EA101)</f>
        <v/>
      </c>
      <c r="EB101" s="227" t="str">
        <f>IF([2]数据总览!EB101="","",[2]数据总览!EB101)</f>
        <v/>
      </c>
      <c r="EC101" s="227" t="str">
        <f>IF([2]数据总览!EC101="","",[2]数据总览!EC101)</f>
        <v/>
      </c>
      <c r="ED101" s="227" t="str">
        <f>IF([2]数据总览!ED101="","",[2]数据总览!ED101)</f>
        <v/>
      </c>
      <c r="EE101" s="227" t="str">
        <f>IF([2]数据总览!EE101="","",[2]数据总览!EE101)</f>
        <v/>
      </c>
      <c r="EF101" s="227" t="str">
        <f>IF([2]数据总览!EF101="","",[2]数据总览!EF101)</f>
        <v/>
      </c>
      <c r="EG101" s="227" t="str">
        <f>IF([2]数据总览!EG101="","",[2]数据总览!EG101)</f>
        <v/>
      </c>
      <c r="EH101" s="227" t="str">
        <f>IF([2]数据总览!EH101="","",[2]数据总览!EH101)</f>
        <v/>
      </c>
      <c r="EI101" s="227" t="str">
        <f>IF([2]数据总览!EI101="","",[2]数据总览!EI101)</f>
        <v/>
      </c>
      <c r="EJ101" s="227" t="str">
        <f>IF([2]数据总览!EJ101="","",[2]数据总览!EJ101)</f>
        <v/>
      </c>
      <c r="EK101" s="227" t="str">
        <f>IF([2]数据总览!EK101="","",[2]数据总览!EK101)</f>
        <v/>
      </c>
      <c r="EL101" s="227" t="str">
        <f>IF([2]数据总览!EL101="","",[2]数据总览!EL101)</f>
        <v/>
      </c>
      <c r="EM101" s="227" t="str">
        <f>IF([2]数据总览!EM101="","",[2]数据总览!EM101)</f>
        <v/>
      </c>
      <c r="EN101" s="227" t="str">
        <f>IF([2]数据总览!EN101="","",[2]数据总览!EN101)</f>
        <v/>
      </c>
      <c r="EO101" s="227" t="str">
        <f>IF([2]数据总览!EO101="","",[2]数据总览!EO101)</f>
        <v/>
      </c>
      <c r="EP101" s="227" t="str">
        <f>IF([2]数据总览!EP101="","",[2]数据总览!EP101)</f>
        <v/>
      </c>
      <c r="EQ101" s="227" t="str">
        <f>IF([2]数据总览!EQ101="","",[2]数据总览!EQ101)</f>
        <v/>
      </c>
      <c r="ER101" s="227" t="str">
        <f>IF([2]数据总览!ER101="","",[2]数据总览!ER101)</f>
        <v/>
      </c>
      <c r="ES101" s="227" t="str">
        <f>IF([2]数据总览!ES101="","",[2]数据总览!ES101)</f>
        <v/>
      </c>
      <c r="ET101" s="227" t="str">
        <f>IF([2]数据总览!ET101="","",[2]数据总览!ET101)</f>
        <v/>
      </c>
      <c r="EU101" s="227" t="str">
        <f>IF([2]数据总览!EU101="","",[2]数据总览!EU101)</f>
        <v/>
      </c>
      <c r="EV101" s="227" t="str">
        <f>IF([2]数据总览!EV101="","",[2]数据总览!EV101)</f>
        <v/>
      </c>
      <c r="EW101" s="227" t="str">
        <f>IF([2]数据总览!EW101="","",[2]数据总览!EW101)</f>
        <v/>
      </c>
      <c r="EX101" s="227" t="str">
        <f>IF([2]数据总览!EX101="","",[2]数据总览!EX101)</f>
        <v/>
      </c>
      <c r="EY101" s="227" t="str">
        <f>IF([2]数据总览!EY101="","",[2]数据总览!EY101)</f>
        <v/>
      </c>
      <c r="EZ101" s="227" t="str">
        <f>IF([2]数据总览!EZ101="","",[2]数据总览!EZ101)</f>
        <v/>
      </c>
      <c r="FA101" s="227" t="str">
        <f>IF([2]数据总览!FA101="","",[2]数据总览!FA101)</f>
        <v/>
      </c>
    </row>
    <row r="102" spans="1:157" ht="11.25">
      <c r="A102" s="227" t="str">
        <f>IF([2]数据总览!A102="","",[2]数据总览!A102)</f>
        <v/>
      </c>
      <c r="B102" s="227" t="str">
        <f>IF([2]数据总览!B102="","",[2]数据总览!B102)</f>
        <v/>
      </c>
      <c r="C102" s="227" t="str">
        <f>IF([2]数据总览!C102="","",[2]数据总览!C102)</f>
        <v>3星</v>
      </c>
      <c r="D102" s="227">
        <f>IF([2]数据总览!D102="","",[2]数据总览!D102)</f>
        <v>0.78628939209318716</v>
      </c>
      <c r="E102" s="227">
        <f>IF([2]数据总览!E102="","",[2]数据总览!E102)</f>
        <v>0.86050304704176706</v>
      </c>
      <c r="F102" s="227">
        <f>IF([2]数据总览!F102="","",[2]数据总览!F102)</f>
        <v>0.91888573002388008</v>
      </c>
      <c r="G102" s="227">
        <f>IF([2]数据总览!G102="","",[2]数据总览!G102)</f>
        <v>0.97822592613314974</v>
      </c>
      <c r="H102" s="227">
        <f>IF([2]数据总览!H102="","",[2]数据总览!H102)</f>
        <v>1.002616217080802</v>
      </c>
      <c r="I102" s="227">
        <f>IF([2]数据总览!I102="","",[2]数据总览!I102)</f>
        <v>1.0270065080284541</v>
      </c>
      <c r="J102" s="227"/>
      <c r="K102" s="227" t="str">
        <f>IF([2]数据总览!K102="","",[2]数据总览!K102)</f>
        <v/>
      </c>
      <c r="L102" s="227" t="str">
        <f>IF([2]数据总览!L102="","",[2]数据总览!L102)</f>
        <v/>
      </c>
      <c r="M102" s="227" t="str">
        <f>IF([2]数据总览!M102="","",[2]数据总览!M102)</f>
        <v/>
      </c>
      <c r="N102" s="227" t="str">
        <f>IF([2]数据总览!N102="","",[2]数据总览!N102)</f>
        <v/>
      </c>
      <c r="O102" s="227" t="str">
        <f>IF([2]数据总览!O102="","",[2]数据总览!O102)</f>
        <v/>
      </c>
      <c r="P102" s="227" t="str">
        <f>IF([2]数据总览!P102="","",[2]数据总览!P102)</f>
        <v/>
      </c>
      <c r="Q102" s="227" t="str">
        <f>IF([2]数据总览!Q102="","",[2]数据总览!Q102)</f>
        <v/>
      </c>
      <c r="R102" s="227" t="str">
        <f>IF([2]数据总览!R102="","",[2]数据总览!R102)</f>
        <v/>
      </c>
      <c r="S102" s="227" t="str">
        <f>IF([2]数据总览!S102="","",[2]数据总览!S102)</f>
        <v/>
      </c>
      <c r="T102" s="227" t="str">
        <f>IF([2]数据总览!T102="","",[2]数据总览!T102)</f>
        <v/>
      </c>
      <c r="U102" s="227" t="str">
        <f>IF([2]数据总览!U102="","",[2]数据总览!U102)</f>
        <v/>
      </c>
      <c r="V102" s="227" t="str">
        <f>IF([2]数据总览!V102="","",[2]数据总览!V102)</f>
        <v/>
      </c>
      <c r="W102" s="227" t="str">
        <f>IF([2]数据总览!W102="","",[2]数据总览!W102)</f>
        <v/>
      </c>
      <c r="X102" s="227" t="str">
        <f>IF([2]数据总览!X102="","",[2]数据总览!X102)</f>
        <v/>
      </c>
      <c r="Y102" s="227" t="str">
        <f>IF([2]数据总览!Y102="","",[2]数据总览!Y102)</f>
        <v/>
      </c>
      <c r="Z102" s="227" t="str">
        <f>IF([2]数据总览!Z102="","",[2]数据总览!Z102)</f>
        <v/>
      </c>
      <c r="AA102" s="227" t="str">
        <f>IF([2]数据总览!AA102="","",[2]数据总览!AA102)</f>
        <v/>
      </c>
      <c r="AB102" s="227" t="str">
        <f>IF([2]数据总览!AB102="","",[2]数据总览!AB102)</f>
        <v/>
      </c>
      <c r="AC102" s="227" t="str">
        <f>IF([2]数据总览!AC102="","",[2]数据总览!AC102)</f>
        <v/>
      </c>
      <c r="AD102" s="227" t="str">
        <f>IF([2]数据总览!AD102="","",[2]数据总览!AD102)</f>
        <v/>
      </c>
      <c r="AE102" s="227" t="str">
        <f>IF([2]数据总览!AE102="","",[2]数据总览!AE102)</f>
        <v/>
      </c>
      <c r="AF102" s="227" t="str">
        <f>IF([2]数据总览!AF102="","",[2]数据总览!AF102)</f>
        <v/>
      </c>
      <c r="AG102" s="227" t="str">
        <f>IF([2]数据总览!AG102="","",[2]数据总览!AG102)</f>
        <v/>
      </c>
      <c r="AH102" s="227" t="str">
        <f>IF([2]数据总览!AH102="","",[2]数据总览!AH102)</f>
        <v/>
      </c>
      <c r="AI102" s="227" t="str">
        <f>IF([2]数据总览!AI102="","",[2]数据总览!AI102)</f>
        <v/>
      </c>
      <c r="AJ102" s="227" t="str">
        <f>IF([2]数据总览!AJ102="","",[2]数据总览!AJ102)</f>
        <v/>
      </c>
      <c r="AK102" s="227" t="str">
        <f>IF([2]数据总览!AK102="","",[2]数据总览!AK102)</f>
        <v/>
      </c>
      <c r="AL102" s="227" t="str">
        <f>IF([2]数据总览!AL102="","",[2]数据总览!AL102)</f>
        <v/>
      </c>
      <c r="AM102" s="227" t="str">
        <f>IF([2]数据总览!AM102="","",[2]数据总览!AM102)</f>
        <v/>
      </c>
      <c r="AN102" s="227" t="str">
        <f>IF([2]数据总览!AN102="","",[2]数据总览!AN102)</f>
        <v/>
      </c>
      <c r="AO102" s="227" t="str">
        <f>IF([2]数据总览!AO102="","",[2]数据总览!AO102)</f>
        <v/>
      </c>
      <c r="AP102" s="227" t="str">
        <f>IF([2]数据总览!AP102="","",[2]数据总览!AP102)</f>
        <v/>
      </c>
      <c r="AQ102" s="227" t="str">
        <f>IF([2]数据总览!AQ102="","",[2]数据总览!AQ102)</f>
        <v/>
      </c>
      <c r="AR102" s="227" t="str">
        <f>IF([2]数据总览!AR102="","",[2]数据总览!AR102)</f>
        <v/>
      </c>
      <c r="AS102" s="227" t="str">
        <f>IF([2]数据总览!AS102="","",[2]数据总览!AS102)</f>
        <v/>
      </c>
      <c r="AT102" s="227" t="str">
        <f>IF([2]数据总览!AT102="","",[2]数据总览!AT102)</f>
        <v/>
      </c>
      <c r="AU102" s="227" t="str">
        <f>IF([2]数据总览!AU102="","",[2]数据总览!AU102)</f>
        <v/>
      </c>
      <c r="AV102" s="227" t="str">
        <f>IF([2]数据总览!AV102="","",[2]数据总览!AV102)</f>
        <v/>
      </c>
      <c r="AW102" s="227" t="str">
        <f>IF([2]数据总览!AW102="","",[2]数据总览!AW102)</f>
        <v/>
      </c>
      <c r="AX102" s="227" t="str">
        <f>IF([2]数据总览!AX102="","",[2]数据总览!AX102)</f>
        <v/>
      </c>
      <c r="AY102" s="227" t="str">
        <f>IF([2]数据总览!AY102="","",[2]数据总览!AY102)</f>
        <v/>
      </c>
      <c r="AZ102" s="227" t="str">
        <f>IF([2]数据总览!AZ102="","",[2]数据总览!AZ102)</f>
        <v/>
      </c>
      <c r="BA102" s="227" t="str">
        <f>IF([2]数据总览!BA102="","",[2]数据总览!BA102)</f>
        <v/>
      </c>
      <c r="BB102" s="227" t="str">
        <f>IF([2]数据总览!BB102="","",[2]数据总览!BB102)</f>
        <v/>
      </c>
      <c r="BC102" s="227" t="str">
        <f>IF([2]数据总览!BC102="","",[2]数据总览!BC102)</f>
        <v/>
      </c>
      <c r="BD102" s="227" t="str">
        <f>IF([2]数据总览!BD102="","",[2]数据总览!BD102)</f>
        <v/>
      </c>
      <c r="BE102" s="227" t="str">
        <f>IF([2]数据总览!BE102="","",[2]数据总览!BE102)</f>
        <v/>
      </c>
      <c r="BF102" s="227" t="str">
        <f>IF([2]数据总览!BF102="","",[2]数据总览!BF102)</f>
        <v/>
      </c>
      <c r="BG102" s="227" t="str">
        <f>IF([2]数据总览!BG102="","",[2]数据总览!BG102)</f>
        <v/>
      </c>
      <c r="BH102" s="227" t="str">
        <f>IF([2]数据总览!BH102="","",[2]数据总览!BH102)</f>
        <v/>
      </c>
      <c r="BI102" s="227" t="str">
        <f>IF([2]数据总览!BI102="","",[2]数据总览!BI102)</f>
        <v/>
      </c>
      <c r="BJ102" s="227" t="str">
        <f>IF([2]数据总览!BJ102="","",[2]数据总览!BJ102)</f>
        <v/>
      </c>
      <c r="BK102" s="227" t="str">
        <f>IF([2]数据总览!BK102="","",[2]数据总览!BK102)</f>
        <v/>
      </c>
      <c r="BL102" s="227" t="str">
        <f>IF([2]数据总览!BL102="","",[2]数据总览!BL102)</f>
        <v/>
      </c>
      <c r="BM102" s="227" t="str">
        <f>IF([2]数据总览!BM102="","",[2]数据总览!BM102)</f>
        <v/>
      </c>
      <c r="BN102" s="227" t="str">
        <f>IF([2]数据总览!BN102="","",[2]数据总览!BN102)</f>
        <v/>
      </c>
      <c r="BO102" s="227" t="str">
        <f>IF([2]数据总览!BO102="","",[2]数据总览!BO102)</f>
        <v/>
      </c>
      <c r="BP102" s="227" t="str">
        <f>IF([2]数据总览!BP102="","",[2]数据总览!BP102)</f>
        <v/>
      </c>
      <c r="BQ102" s="227" t="str">
        <f>IF([2]数据总览!BQ102="","",[2]数据总览!BQ102)</f>
        <v/>
      </c>
      <c r="BR102" s="227" t="str">
        <f>IF([2]数据总览!BR102="","",[2]数据总览!BR102)</f>
        <v/>
      </c>
      <c r="BS102" s="227" t="str">
        <f>IF([2]数据总览!BS102="","",[2]数据总览!BS102)</f>
        <v/>
      </c>
      <c r="BT102" s="227" t="str">
        <f>IF([2]数据总览!BT102="","",[2]数据总览!BT102)</f>
        <v/>
      </c>
      <c r="BU102" s="227" t="str">
        <f>IF([2]数据总览!BU102="","",[2]数据总览!BU102)</f>
        <v/>
      </c>
      <c r="BV102" s="227" t="str">
        <f>IF([2]数据总览!BV102="","",[2]数据总览!BV102)</f>
        <v/>
      </c>
      <c r="BW102" s="227" t="str">
        <f>IF([2]数据总览!BW102="","",[2]数据总览!BW102)</f>
        <v/>
      </c>
      <c r="BX102" s="227" t="str">
        <f>IF([2]数据总览!BX102="","",[2]数据总览!BX102)</f>
        <v/>
      </c>
      <c r="BY102" s="227" t="str">
        <f>IF([2]数据总览!BY102="","",[2]数据总览!BY102)</f>
        <v/>
      </c>
      <c r="BZ102" s="227" t="str">
        <f>IF([2]数据总览!BZ102="","",[2]数据总览!BZ102)</f>
        <v/>
      </c>
      <c r="CA102" s="227" t="str">
        <f>IF([2]数据总览!CA102="","",[2]数据总览!CA102)</f>
        <v/>
      </c>
      <c r="CB102" s="227" t="str">
        <f>IF([2]数据总览!CB102="","",[2]数据总览!CB102)</f>
        <v/>
      </c>
      <c r="CC102" s="227" t="str">
        <f>IF([2]数据总览!CC102="","",[2]数据总览!CC102)</f>
        <v/>
      </c>
      <c r="CD102" s="227" t="str">
        <f>IF([2]数据总览!CD102="","",[2]数据总览!CD102)</f>
        <v/>
      </c>
      <c r="CE102" s="227" t="str">
        <f>IF([2]数据总览!CE102="","",[2]数据总览!CE102)</f>
        <v/>
      </c>
      <c r="CF102" s="227" t="str">
        <f>IF([2]数据总览!CF102="","",[2]数据总览!CF102)</f>
        <v/>
      </c>
      <c r="CG102" s="227" t="str">
        <f>IF([2]数据总览!CG102="","",[2]数据总览!CG102)</f>
        <v/>
      </c>
      <c r="CH102" s="227" t="str">
        <f>IF([2]数据总览!CH102="","",[2]数据总览!CH102)</f>
        <v/>
      </c>
      <c r="CI102" s="227" t="str">
        <f>IF([2]数据总览!CI102="","",[2]数据总览!CI102)</f>
        <v/>
      </c>
      <c r="CJ102" s="227" t="str">
        <f>IF([2]数据总览!CJ102="","",[2]数据总览!CJ102)</f>
        <v/>
      </c>
      <c r="CK102" s="227" t="str">
        <f>IF([2]数据总览!CK102="","",[2]数据总览!CK102)</f>
        <v/>
      </c>
      <c r="CL102" s="227" t="str">
        <f>IF([2]数据总览!CL102="","",[2]数据总览!CL102)</f>
        <v/>
      </c>
      <c r="CM102" s="227" t="str">
        <f>IF([2]数据总览!CM102="","",[2]数据总览!CM102)</f>
        <v/>
      </c>
      <c r="CN102" s="227" t="str">
        <f>IF([2]数据总览!CN102="","",[2]数据总览!CN102)</f>
        <v/>
      </c>
      <c r="CO102" s="227" t="str">
        <f>IF([2]数据总览!CO102="","",[2]数据总览!CO102)</f>
        <v/>
      </c>
      <c r="CP102" s="227" t="str">
        <f>IF([2]数据总览!CP102="","",[2]数据总览!CP102)</f>
        <v/>
      </c>
      <c r="CQ102" s="227" t="str">
        <f>IF([2]数据总览!CQ102="","",[2]数据总览!CQ102)</f>
        <v/>
      </c>
      <c r="CR102" s="227" t="str">
        <f>IF([2]数据总览!CR102="","",[2]数据总览!CR102)</f>
        <v/>
      </c>
      <c r="CS102" s="227" t="str">
        <f>IF([2]数据总览!CS102="","",[2]数据总览!CS102)</f>
        <v/>
      </c>
      <c r="CT102" s="227" t="str">
        <f>IF([2]数据总览!CT102="","",[2]数据总览!CT102)</f>
        <v/>
      </c>
      <c r="CU102" s="227" t="str">
        <f>IF([2]数据总览!CU102="","",[2]数据总览!CU102)</f>
        <v/>
      </c>
      <c r="CV102" s="227" t="str">
        <f>IF([2]数据总览!CV102="","",[2]数据总览!CV102)</f>
        <v/>
      </c>
      <c r="CW102" s="227" t="str">
        <f>IF([2]数据总览!CW102="","",[2]数据总览!CW102)</f>
        <v/>
      </c>
      <c r="CX102" s="227" t="str">
        <f>IF([2]数据总览!CX102="","",[2]数据总览!CX102)</f>
        <v/>
      </c>
      <c r="CY102" s="227" t="str">
        <f>IF([2]数据总览!CY102="","",[2]数据总览!CY102)</f>
        <v/>
      </c>
      <c r="CZ102" s="227" t="str">
        <f>IF([2]数据总览!CZ102="","",[2]数据总览!CZ102)</f>
        <v/>
      </c>
      <c r="DA102" s="227" t="str">
        <f>IF([2]数据总览!DA102="","",[2]数据总览!DA102)</f>
        <v/>
      </c>
      <c r="DB102" s="227" t="str">
        <f>IF([2]数据总览!DB102="","",[2]数据总览!DB102)</f>
        <v/>
      </c>
      <c r="DC102" s="227" t="str">
        <f>IF([2]数据总览!DC102="","",[2]数据总览!DC102)</f>
        <v/>
      </c>
      <c r="DD102" s="227" t="str">
        <f>IF([2]数据总览!DD102="","",[2]数据总览!DD102)</f>
        <v/>
      </c>
      <c r="DE102" s="227" t="str">
        <f>IF([2]数据总览!DE102="","",[2]数据总览!DE102)</f>
        <v/>
      </c>
      <c r="DF102" s="227" t="str">
        <f>IF([2]数据总览!DF102="","",[2]数据总览!DF102)</f>
        <v/>
      </c>
      <c r="DG102" s="227" t="str">
        <f>IF([2]数据总览!DG102="","",[2]数据总览!DG102)</f>
        <v/>
      </c>
      <c r="DH102" s="227" t="str">
        <f>IF([2]数据总览!DH102="","",[2]数据总览!DH102)</f>
        <v/>
      </c>
      <c r="DI102" s="227" t="str">
        <f>IF([2]数据总览!DI102="","",[2]数据总览!DI102)</f>
        <v/>
      </c>
      <c r="DJ102" s="227" t="str">
        <f>IF([2]数据总览!DJ102="","",[2]数据总览!DJ102)</f>
        <v/>
      </c>
      <c r="DK102" s="227" t="str">
        <f>IF([2]数据总览!DK102="","",[2]数据总览!DK102)</f>
        <v/>
      </c>
      <c r="DL102" s="227" t="str">
        <f>IF([2]数据总览!DL102="","",[2]数据总览!DL102)</f>
        <v/>
      </c>
      <c r="DM102" s="227" t="str">
        <f>IF([2]数据总览!DM102="","",[2]数据总览!DM102)</f>
        <v/>
      </c>
      <c r="DN102" s="227" t="str">
        <f>IF([2]数据总览!DN102="","",[2]数据总览!DN102)</f>
        <v/>
      </c>
      <c r="DO102" s="227" t="str">
        <f>IF([2]数据总览!DO102="","",[2]数据总览!DO102)</f>
        <v/>
      </c>
      <c r="DP102" s="227" t="str">
        <f>IF([2]数据总览!DP102="","",[2]数据总览!DP102)</f>
        <v/>
      </c>
      <c r="DQ102" s="227" t="str">
        <f>IF([2]数据总览!DQ102="","",[2]数据总览!DQ102)</f>
        <v/>
      </c>
      <c r="DR102" s="227" t="str">
        <f>IF([2]数据总览!DR102="","",[2]数据总览!DR102)</f>
        <v/>
      </c>
      <c r="DS102" s="227" t="str">
        <f>IF([2]数据总览!DS102="","",[2]数据总览!DS102)</f>
        <v/>
      </c>
      <c r="DT102" s="227" t="str">
        <f>IF([2]数据总览!DT102="","",[2]数据总览!DT102)</f>
        <v/>
      </c>
      <c r="DU102" s="227" t="str">
        <f>IF([2]数据总览!DU102="","",[2]数据总览!DU102)</f>
        <v/>
      </c>
      <c r="DV102" s="227" t="str">
        <f>IF([2]数据总览!DV102="","",[2]数据总览!DV102)</f>
        <v/>
      </c>
      <c r="DW102" s="227" t="str">
        <f>IF([2]数据总览!DW102="","",[2]数据总览!DW102)</f>
        <v/>
      </c>
      <c r="DX102" s="227" t="str">
        <f>IF([2]数据总览!DX102="","",[2]数据总览!DX102)</f>
        <v/>
      </c>
      <c r="DY102" s="227" t="str">
        <f>IF([2]数据总览!DY102="","",[2]数据总览!DY102)</f>
        <v/>
      </c>
      <c r="DZ102" s="227" t="str">
        <f>IF([2]数据总览!DZ102="","",[2]数据总览!DZ102)</f>
        <v/>
      </c>
      <c r="EA102" s="227" t="str">
        <f>IF([2]数据总览!EA102="","",[2]数据总览!EA102)</f>
        <v/>
      </c>
      <c r="EB102" s="227" t="str">
        <f>IF([2]数据总览!EB102="","",[2]数据总览!EB102)</f>
        <v/>
      </c>
      <c r="EC102" s="227" t="str">
        <f>IF([2]数据总览!EC102="","",[2]数据总览!EC102)</f>
        <v/>
      </c>
      <c r="ED102" s="227" t="str">
        <f>IF([2]数据总览!ED102="","",[2]数据总览!ED102)</f>
        <v/>
      </c>
      <c r="EE102" s="227" t="str">
        <f>IF([2]数据总览!EE102="","",[2]数据总览!EE102)</f>
        <v/>
      </c>
      <c r="EF102" s="227" t="str">
        <f>IF([2]数据总览!EF102="","",[2]数据总览!EF102)</f>
        <v/>
      </c>
      <c r="EG102" s="227" t="str">
        <f>IF([2]数据总览!EG102="","",[2]数据总览!EG102)</f>
        <v/>
      </c>
      <c r="EH102" s="227" t="str">
        <f>IF([2]数据总览!EH102="","",[2]数据总览!EH102)</f>
        <v/>
      </c>
      <c r="EI102" s="227" t="str">
        <f>IF([2]数据总览!EI102="","",[2]数据总览!EI102)</f>
        <v/>
      </c>
      <c r="EJ102" s="227" t="str">
        <f>IF([2]数据总览!EJ102="","",[2]数据总览!EJ102)</f>
        <v/>
      </c>
      <c r="EK102" s="227" t="str">
        <f>IF([2]数据总览!EK102="","",[2]数据总览!EK102)</f>
        <v/>
      </c>
      <c r="EL102" s="227" t="str">
        <f>IF([2]数据总览!EL102="","",[2]数据总览!EL102)</f>
        <v/>
      </c>
      <c r="EM102" s="227" t="str">
        <f>IF([2]数据总览!EM102="","",[2]数据总览!EM102)</f>
        <v/>
      </c>
      <c r="EN102" s="227" t="str">
        <f>IF([2]数据总览!EN102="","",[2]数据总览!EN102)</f>
        <v/>
      </c>
      <c r="EO102" s="227" t="str">
        <f>IF([2]数据总览!EO102="","",[2]数据总览!EO102)</f>
        <v/>
      </c>
      <c r="EP102" s="227" t="str">
        <f>IF([2]数据总览!EP102="","",[2]数据总览!EP102)</f>
        <v/>
      </c>
      <c r="EQ102" s="227" t="str">
        <f>IF([2]数据总览!EQ102="","",[2]数据总览!EQ102)</f>
        <v/>
      </c>
      <c r="ER102" s="227" t="str">
        <f>IF([2]数据总览!ER102="","",[2]数据总览!ER102)</f>
        <v/>
      </c>
      <c r="ES102" s="227" t="str">
        <f>IF([2]数据总览!ES102="","",[2]数据总览!ES102)</f>
        <v/>
      </c>
      <c r="ET102" s="227" t="str">
        <f>IF([2]数据总览!ET102="","",[2]数据总览!ET102)</f>
        <v/>
      </c>
      <c r="EU102" s="227" t="str">
        <f>IF([2]数据总览!EU102="","",[2]数据总览!EU102)</f>
        <v/>
      </c>
      <c r="EV102" s="227" t="str">
        <f>IF([2]数据总览!EV102="","",[2]数据总览!EV102)</f>
        <v/>
      </c>
      <c r="EW102" s="227" t="str">
        <f>IF([2]数据总览!EW102="","",[2]数据总览!EW102)</f>
        <v/>
      </c>
      <c r="EX102" s="227" t="str">
        <f>IF([2]数据总览!EX102="","",[2]数据总览!EX102)</f>
        <v/>
      </c>
      <c r="EY102" s="227" t="str">
        <f>IF([2]数据总览!EY102="","",[2]数据总览!EY102)</f>
        <v/>
      </c>
      <c r="EZ102" s="227" t="str">
        <f>IF([2]数据总览!EZ102="","",[2]数据总览!EZ102)</f>
        <v/>
      </c>
      <c r="FA102" s="227" t="str">
        <f>IF([2]数据总览!FA102="","",[2]数据总览!FA102)</f>
        <v/>
      </c>
    </row>
    <row r="103" spans="1:157" ht="11.25">
      <c r="A103" s="227" t="str">
        <f>IF([2]数据总览!A103="","",[2]数据总览!A103)</f>
        <v/>
      </c>
      <c r="B103" s="227" t="str">
        <f>IF([2]数据总览!B103="","",[2]数据总览!B103)</f>
        <v/>
      </c>
      <c r="C103" s="227" t="str">
        <f>IF([2]数据总览!C103="","",[2]数据总览!C103)</f>
        <v>4星</v>
      </c>
      <c r="D103" s="227">
        <f>IF([2]数据总览!D103="","",[2]数据总览!D103)</f>
        <v>0.80381669053265703</v>
      </c>
      <c r="E103" s="227">
        <f>IF([2]数据总览!E103="","",[2]数据总览!E103)</f>
        <v>0.88375632874948418</v>
      </c>
      <c r="F103" s="227">
        <f>IF([2]数据总览!F103="","",[2]数据总览!F103)</f>
        <v>0.94561585499953271</v>
      </c>
      <c r="G103" s="227">
        <f>IF([2]数据总览!G103="","",[2]数据总览!G103)</f>
        <v>1.0061878238578457</v>
      </c>
      <c r="H103" s="227">
        <f>IF([2]数据总览!H103="","",[2]数据总览!H103)</f>
        <v>1.0309922328279477</v>
      </c>
      <c r="I103" s="227">
        <f>IF([2]数据总览!I103="","",[2]数据总览!I103)</f>
        <v>1.0557966417980498</v>
      </c>
      <c r="J103" s="227"/>
      <c r="K103" s="227" t="str">
        <f>IF([2]数据总览!K103="","",[2]数据总览!K103)</f>
        <v/>
      </c>
      <c r="L103" s="227" t="str">
        <f>IF([2]数据总览!L103="","",[2]数据总览!L103)</f>
        <v/>
      </c>
      <c r="M103" s="227" t="str">
        <f>IF([2]数据总览!M103="","",[2]数据总览!M103)</f>
        <v/>
      </c>
      <c r="N103" s="227" t="str">
        <f>IF([2]数据总览!N103="","",[2]数据总览!N103)</f>
        <v/>
      </c>
      <c r="O103" s="227" t="str">
        <f>IF([2]数据总览!O103="","",[2]数据总览!O103)</f>
        <v/>
      </c>
      <c r="P103" s="227" t="str">
        <f>IF([2]数据总览!P103="","",[2]数据总览!P103)</f>
        <v/>
      </c>
      <c r="Q103" s="227" t="str">
        <f>IF([2]数据总览!Q103="","",[2]数据总览!Q103)</f>
        <v/>
      </c>
      <c r="R103" s="227" t="str">
        <f>IF([2]数据总览!R103="","",[2]数据总览!R103)</f>
        <v/>
      </c>
      <c r="S103" s="227" t="str">
        <f>IF([2]数据总览!S103="","",[2]数据总览!S103)</f>
        <v/>
      </c>
      <c r="T103" s="227" t="str">
        <f>IF([2]数据总览!T103="","",[2]数据总览!T103)</f>
        <v/>
      </c>
      <c r="U103" s="227" t="str">
        <f>IF([2]数据总览!U103="","",[2]数据总览!U103)</f>
        <v/>
      </c>
      <c r="V103" s="227" t="str">
        <f>IF([2]数据总览!V103="","",[2]数据总览!V103)</f>
        <v/>
      </c>
      <c r="W103" s="227" t="str">
        <f>IF([2]数据总览!W103="","",[2]数据总览!W103)</f>
        <v/>
      </c>
      <c r="X103" s="227" t="str">
        <f>IF([2]数据总览!X103="","",[2]数据总览!X103)</f>
        <v/>
      </c>
      <c r="Y103" s="227" t="str">
        <f>IF([2]数据总览!Y103="","",[2]数据总览!Y103)</f>
        <v/>
      </c>
      <c r="Z103" s="227" t="str">
        <f>IF([2]数据总览!Z103="","",[2]数据总览!Z103)</f>
        <v/>
      </c>
      <c r="AA103" s="227" t="str">
        <f>IF([2]数据总览!AA103="","",[2]数据总览!AA103)</f>
        <v/>
      </c>
      <c r="AB103" s="227" t="str">
        <f>IF([2]数据总览!AB103="","",[2]数据总览!AB103)</f>
        <v/>
      </c>
      <c r="AC103" s="227" t="str">
        <f>IF([2]数据总览!AC103="","",[2]数据总览!AC103)</f>
        <v/>
      </c>
      <c r="AD103" s="227" t="str">
        <f>IF([2]数据总览!AD103="","",[2]数据总览!AD103)</f>
        <v/>
      </c>
      <c r="AE103" s="227" t="str">
        <f>IF([2]数据总览!AE103="","",[2]数据总览!AE103)</f>
        <v/>
      </c>
      <c r="AF103" s="227" t="str">
        <f>IF([2]数据总览!AF103="","",[2]数据总览!AF103)</f>
        <v/>
      </c>
      <c r="AG103" s="227" t="str">
        <f>IF([2]数据总览!AG103="","",[2]数据总览!AG103)</f>
        <v/>
      </c>
      <c r="AH103" s="227" t="str">
        <f>IF([2]数据总览!AH103="","",[2]数据总览!AH103)</f>
        <v/>
      </c>
      <c r="AI103" s="227" t="str">
        <f>IF([2]数据总览!AI103="","",[2]数据总览!AI103)</f>
        <v/>
      </c>
      <c r="AJ103" s="227" t="str">
        <f>IF([2]数据总览!AJ103="","",[2]数据总览!AJ103)</f>
        <v/>
      </c>
      <c r="AK103" s="227" t="str">
        <f>IF([2]数据总览!AK103="","",[2]数据总览!AK103)</f>
        <v/>
      </c>
      <c r="AL103" s="227" t="str">
        <f>IF([2]数据总览!AL103="","",[2]数据总览!AL103)</f>
        <v/>
      </c>
      <c r="AM103" s="227" t="str">
        <f>IF([2]数据总览!AM103="","",[2]数据总览!AM103)</f>
        <v/>
      </c>
      <c r="AN103" s="227" t="str">
        <f>IF([2]数据总览!AN103="","",[2]数据总览!AN103)</f>
        <v/>
      </c>
      <c r="AO103" s="227" t="str">
        <f>IF([2]数据总览!AO103="","",[2]数据总览!AO103)</f>
        <v/>
      </c>
      <c r="AP103" s="227" t="str">
        <f>IF([2]数据总览!AP103="","",[2]数据总览!AP103)</f>
        <v/>
      </c>
      <c r="AQ103" s="227" t="str">
        <f>IF([2]数据总览!AQ103="","",[2]数据总览!AQ103)</f>
        <v/>
      </c>
      <c r="AR103" s="227" t="str">
        <f>IF([2]数据总览!AR103="","",[2]数据总览!AR103)</f>
        <v/>
      </c>
      <c r="AS103" s="227" t="str">
        <f>IF([2]数据总览!AS103="","",[2]数据总览!AS103)</f>
        <v/>
      </c>
      <c r="AT103" s="227" t="str">
        <f>IF([2]数据总览!AT103="","",[2]数据总览!AT103)</f>
        <v/>
      </c>
      <c r="AU103" s="227" t="str">
        <f>IF([2]数据总览!AU103="","",[2]数据总览!AU103)</f>
        <v/>
      </c>
      <c r="AV103" s="227" t="str">
        <f>IF([2]数据总览!AV103="","",[2]数据总览!AV103)</f>
        <v/>
      </c>
      <c r="AW103" s="227" t="str">
        <f>IF([2]数据总览!AW103="","",[2]数据总览!AW103)</f>
        <v/>
      </c>
      <c r="AX103" s="227" t="str">
        <f>IF([2]数据总览!AX103="","",[2]数据总览!AX103)</f>
        <v/>
      </c>
      <c r="AY103" s="227" t="str">
        <f>IF([2]数据总览!AY103="","",[2]数据总览!AY103)</f>
        <v/>
      </c>
      <c r="AZ103" s="227" t="str">
        <f>IF([2]数据总览!AZ103="","",[2]数据总览!AZ103)</f>
        <v/>
      </c>
      <c r="BA103" s="227" t="str">
        <f>IF([2]数据总览!BA103="","",[2]数据总览!BA103)</f>
        <v/>
      </c>
      <c r="BB103" s="227" t="str">
        <f>IF([2]数据总览!BB103="","",[2]数据总览!BB103)</f>
        <v/>
      </c>
      <c r="BC103" s="227" t="str">
        <f>IF([2]数据总览!BC103="","",[2]数据总览!BC103)</f>
        <v/>
      </c>
      <c r="BD103" s="227" t="str">
        <f>IF([2]数据总览!BD103="","",[2]数据总览!BD103)</f>
        <v/>
      </c>
      <c r="BE103" s="227" t="str">
        <f>IF([2]数据总览!BE103="","",[2]数据总览!BE103)</f>
        <v/>
      </c>
      <c r="BF103" s="227" t="str">
        <f>IF([2]数据总览!BF103="","",[2]数据总览!BF103)</f>
        <v/>
      </c>
      <c r="BG103" s="227" t="str">
        <f>IF([2]数据总览!BG103="","",[2]数据总览!BG103)</f>
        <v/>
      </c>
      <c r="BH103" s="227" t="str">
        <f>IF([2]数据总览!BH103="","",[2]数据总览!BH103)</f>
        <v/>
      </c>
      <c r="BI103" s="227" t="str">
        <f>IF([2]数据总览!BI103="","",[2]数据总览!BI103)</f>
        <v/>
      </c>
      <c r="BJ103" s="227" t="str">
        <f>IF([2]数据总览!BJ103="","",[2]数据总览!BJ103)</f>
        <v/>
      </c>
      <c r="BK103" s="227" t="str">
        <f>IF([2]数据总览!BK103="","",[2]数据总览!BK103)</f>
        <v/>
      </c>
      <c r="BL103" s="227" t="str">
        <f>IF([2]数据总览!BL103="","",[2]数据总览!BL103)</f>
        <v/>
      </c>
      <c r="BM103" s="227" t="str">
        <f>IF([2]数据总览!BM103="","",[2]数据总览!BM103)</f>
        <v/>
      </c>
      <c r="BN103" s="227" t="str">
        <f>IF([2]数据总览!BN103="","",[2]数据总览!BN103)</f>
        <v/>
      </c>
      <c r="BO103" s="227" t="str">
        <f>IF([2]数据总览!BO103="","",[2]数据总览!BO103)</f>
        <v/>
      </c>
      <c r="BP103" s="227" t="str">
        <f>IF([2]数据总览!BP103="","",[2]数据总览!BP103)</f>
        <v/>
      </c>
      <c r="BQ103" s="227" t="str">
        <f>IF([2]数据总览!BQ103="","",[2]数据总览!BQ103)</f>
        <v/>
      </c>
      <c r="BR103" s="227" t="str">
        <f>IF([2]数据总览!BR103="","",[2]数据总览!BR103)</f>
        <v/>
      </c>
      <c r="BS103" s="227" t="str">
        <f>IF([2]数据总览!BS103="","",[2]数据总览!BS103)</f>
        <v/>
      </c>
      <c r="BT103" s="227" t="str">
        <f>IF([2]数据总览!BT103="","",[2]数据总览!BT103)</f>
        <v/>
      </c>
      <c r="BU103" s="227" t="str">
        <f>IF([2]数据总览!BU103="","",[2]数据总览!BU103)</f>
        <v/>
      </c>
      <c r="BV103" s="227" t="str">
        <f>IF([2]数据总览!BV103="","",[2]数据总览!BV103)</f>
        <v/>
      </c>
      <c r="BW103" s="227" t="str">
        <f>IF([2]数据总览!BW103="","",[2]数据总览!BW103)</f>
        <v/>
      </c>
      <c r="BX103" s="227" t="str">
        <f>IF([2]数据总览!BX103="","",[2]数据总览!BX103)</f>
        <v/>
      </c>
      <c r="BY103" s="227" t="str">
        <f>IF([2]数据总览!BY103="","",[2]数据总览!BY103)</f>
        <v/>
      </c>
      <c r="BZ103" s="227" t="str">
        <f>IF([2]数据总览!BZ103="","",[2]数据总览!BZ103)</f>
        <v/>
      </c>
      <c r="CA103" s="227" t="str">
        <f>IF([2]数据总览!CA103="","",[2]数据总览!CA103)</f>
        <v/>
      </c>
      <c r="CB103" s="227" t="str">
        <f>IF([2]数据总览!CB103="","",[2]数据总览!CB103)</f>
        <v/>
      </c>
      <c r="CC103" s="227" t="str">
        <f>IF([2]数据总览!CC103="","",[2]数据总览!CC103)</f>
        <v/>
      </c>
      <c r="CD103" s="227" t="str">
        <f>IF([2]数据总览!CD103="","",[2]数据总览!CD103)</f>
        <v/>
      </c>
      <c r="CE103" s="227" t="str">
        <f>IF([2]数据总览!CE103="","",[2]数据总览!CE103)</f>
        <v/>
      </c>
      <c r="CF103" s="227" t="str">
        <f>IF([2]数据总览!CF103="","",[2]数据总览!CF103)</f>
        <v/>
      </c>
      <c r="CG103" s="227" t="str">
        <f>IF([2]数据总览!CG103="","",[2]数据总览!CG103)</f>
        <v/>
      </c>
      <c r="CH103" s="227" t="str">
        <f>IF([2]数据总览!CH103="","",[2]数据总览!CH103)</f>
        <v/>
      </c>
      <c r="CI103" s="227" t="str">
        <f>IF([2]数据总览!CI103="","",[2]数据总览!CI103)</f>
        <v/>
      </c>
      <c r="CJ103" s="227" t="str">
        <f>IF([2]数据总览!CJ103="","",[2]数据总览!CJ103)</f>
        <v/>
      </c>
      <c r="CK103" s="227" t="str">
        <f>IF([2]数据总览!CK103="","",[2]数据总览!CK103)</f>
        <v/>
      </c>
      <c r="CL103" s="227" t="str">
        <f>IF([2]数据总览!CL103="","",[2]数据总览!CL103)</f>
        <v/>
      </c>
      <c r="CM103" s="227" t="str">
        <f>IF([2]数据总览!CM103="","",[2]数据总览!CM103)</f>
        <v/>
      </c>
      <c r="CN103" s="227" t="str">
        <f>IF([2]数据总览!CN103="","",[2]数据总览!CN103)</f>
        <v/>
      </c>
      <c r="CO103" s="227" t="str">
        <f>IF([2]数据总览!CO103="","",[2]数据总览!CO103)</f>
        <v/>
      </c>
      <c r="CP103" s="227" t="str">
        <f>IF([2]数据总览!CP103="","",[2]数据总览!CP103)</f>
        <v/>
      </c>
      <c r="CQ103" s="227" t="str">
        <f>IF([2]数据总览!CQ103="","",[2]数据总览!CQ103)</f>
        <v/>
      </c>
      <c r="CR103" s="227" t="str">
        <f>IF([2]数据总览!CR103="","",[2]数据总览!CR103)</f>
        <v/>
      </c>
      <c r="CS103" s="227" t="str">
        <f>IF([2]数据总览!CS103="","",[2]数据总览!CS103)</f>
        <v/>
      </c>
      <c r="CT103" s="227" t="str">
        <f>IF([2]数据总览!CT103="","",[2]数据总览!CT103)</f>
        <v/>
      </c>
      <c r="CU103" s="227" t="str">
        <f>IF([2]数据总览!CU103="","",[2]数据总览!CU103)</f>
        <v/>
      </c>
      <c r="CV103" s="227" t="str">
        <f>IF([2]数据总览!CV103="","",[2]数据总览!CV103)</f>
        <v/>
      </c>
      <c r="CW103" s="227" t="str">
        <f>IF([2]数据总览!CW103="","",[2]数据总览!CW103)</f>
        <v/>
      </c>
      <c r="CX103" s="227" t="str">
        <f>IF([2]数据总览!CX103="","",[2]数据总览!CX103)</f>
        <v/>
      </c>
      <c r="CY103" s="227" t="str">
        <f>IF([2]数据总览!CY103="","",[2]数据总览!CY103)</f>
        <v/>
      </c>
      <c r="CZ103" s="227" t="str">
        <f>IF([2]数据总览!CZ103="","",[2]数据总览!CZ103)</f>
        <v/>
      </c>
      <c r="DA103" s="227" t="str">
        <f>IF([2]数据总览!DA103="","",[2]数据总览!DA103)</f>
        <v/>
      </c>
      <c r="DB103" s="227" t="str">
        <f>IF([2]数据总览!DB103="","",[2]数据总览!DB103)</f>
        <v/>
      </c>
      <c r="DC103" s="227" t="str">
        <f>IF([2]数据总览!DC103="","",[2]数据总览!DC103)</f>
        <v/>
      </c>
      <c r="DD103" s="227" t="str">
        <f>IF([2]数据总览!DD103="","",[2]数据总览!DD103)</f>
        <v/>
      </c>
      <c r="DE103" s="227" t="str">
        <f>IF([2]数据总览!DE103="","",[2]数据总览!DE103)</f>
        <v/>
      </c>
      <c r="DF103" s="227" t="str">
        <f>IF([2]数据总览!DF103="","",[2]数据总览!DF103)</f>
        <v/>
      </c>
      <c r="DG103" s="227" t="str">
        <f>IF([2]数据总览!DG103="","",[2]数据总览!DG103)</f>
        <v/>
      </c>
      <c r="DH103" s="227" t="str">
        <f>IF([2]数据总览!DH103="","",[2]数据总览!DH103)</f>
        <v/>
      </c>
      <c r="DI103" s="227" t="str">
        <f>IF([2]数据总览!DI103="","",[2]数据总览!DI103)</f>
        <v/>
      </c>
      <c r="DJ103" s="227" t="str">
        <f>IF([2]数据总览!DJ103="","",[2]数据总览!DJ103)</f>
        <v/>
      </c>
      <c r="DK103" s="227" t="str">
        <f>IF([2]数据总览!DK103="","",[2]数据总览!DK103)</f>
        <v/>
      </c>
      <c r="DL103" s="227" t="str">
        <f>IF([2]数据总览!DL103="","",[2]数据总览!DL103)</f>
        <v/>
      </c>
      <c r="DM103" s="227" t="str">
        <f>IF([2]数据总览!DM103="","",[2]数据总览!DM103)</f>
        <v/>
      </c>
      <c r="DN103" s="227" t="str">
        <f>IF([2]数据总览!DN103="","",[2]数据总览!DN103)</f>
        <v/>
      </c>
      <c r="DO103" s="227" t="str">
        <f>IF([2]数据总览!DO103="","",[2]数据总览!DO103)</f>
        <v/>
      </c>
      <c r="DP103" s="227" t="str">
        <f>IF([2]数据总览!DP103="","",[2]数据总览!DP103)</f>
        <v/>
      </c>
      <c r="DQ103" s="227" t="str">
        <f>IF([2]数据总览!DQ103="","",[2]数据总览!DQ103)</f>
        <v/>
      </c>
      <c r="DR103" s="227" t="str">
        <f>IF([2]数据总览!DR103="","",[2]数据总览!DR103)</f>
        <v/>
      </c>
      <c r="DS103" s="227" t="str">
        <f>IF([2]数据总览!DS103="","",[2]数据总览!DS103)</f>
        <v/>
      </c>
      <c r="DT103" s="227" t="str">
        <f>IF([2]数据总览!DT103="","",[2]数据总览!DT103)</f>
        <v/>
      </c>
      <c r="DU103" s="227" t="str">
        <f>IF([2]数据总览!DU103="","",[2]数据总览!DU103)</f>
        <v/>
      </c>
      <c r="DV103" s="227" t="str">
        <f>IF([2]数据总览!DV103="","",[2]数据总览!DV103)</f>
        <v/>
      </c>
      <c r="DW103" s="227" t="str">
        <f>IF([2]数据总览!DW103="","",[2]数据总览!DW103)</f>
        <v/>
      </c>
      <c r="DX103" s="227" t="str">
        <f>IF([2]数据总览!DX103="","",[2]数据总览!DX103)</f>
        <v/>
      </c>
      <c r="DY103" s="227" t="str">
        <f>IF([2]数据总览!DY103="","",[2]数据总览!DY103)</f>
        <v/>
      </c>
      <c r="DZ103" s="227" t="str">
        <f>IF([2]数据总览!DZ103="","",[2]数据总览!DZ103)</f>
        <v/>
      </c>
      <c r="EA103" s="227" t="str">
        <f>IF([2]数据总览!EA103="","",[2]数据总览!EA103)</f>
        <v/>
      </c>
      <c r="EB103" s="227" t="str">
        <f>IF([2]数据总览!EB103="","",[2]数据总览!EB103)</f>
        <v/>
      </c>
      <c r="EC103" s="227" t="str">
        <f>IF([2]数据总览!EC103="","",[2]数据总览!EC103)</f>
        <v/>
      </c>
      <c r="ED103" s="227" t="str">
        <f>IF([2]数据总览!ED103="","",[2]数据总览!ED103)</f>
        <v/>
      </c>
      <c r="EE103" s="227" t="str">
        <f>IF([2]数据总览!EE103="","",[2]数据总览!EE103)</f>
        <v/>
      </c>
      <c r="EF103" s="227" t="str">
        <f>IF([2]数据总览!EF103="","",[2]数据总览!EF103)</f>
        <v/>
      </c>
      <c r="EG103" s="227" t="str">
        <f>IF([2]数据总览!EG103="","",[2]数据总览!EG103)</f>
        <v/>
      </c>
      <c r="EH103" s="227" t="str">
        <f>IF([2]数据总览!EH103="","",[2]数据总览!EH103)</f>
        <v/>
      </c>
      <c r="EI103" s="227" t="str">
        <f>IF([2]数据总览!EI103="","",[2]数据总览!EI103)</f>
        <v/>
      </c>
      <c r="EJ103" s="227" t="str">
        <f>IF([2]数据总览!EJ103="","",[2]数据总览!EJ103)</f>
        <v/>
      </c>
      <c r="EK103" s="227" t="str">
        <f>IF([2]数据总览!EK103="","",[2]数据总览!EK103)</f>
        <v/>
      </c>
      <c r="EL103" s="227" t="str">
        <f>IF([2]数据总览!EL103="","",[2]数据总览!EL103)</f>
        <v/>
      </c>
      <c r="EM103" s="227" t="str">
        <f>IF([2]数据总览!EM103="","",[2]数据总览!EM103)</f>
        <v/>
      </c>
      <c r="EN103" s="227" t="str">
        <f>IF([2]数据总览!EN103="","",[2]数据总览!EN103)</f>
        <v/>
      </c>
      <c r="EO103" s="227" t="str">
        <f>IF([2]数据总览!EO103="","",[2]数据总览!EO103)</f>
        <v/>
      </c>
      <c r="EP103" s="227" t="str">
        <f>IF([2]数据总览!EP103="","",[2]数据总览!EP103)</f>
        <v/>
      </c>
      <c r="EQ103" s="227" t="str">
        <f>IF([2]数据总览!EQ103="","",[2]数据总览!EQ103)</f>
        <v/>
      </c>
      <c r="ER103" s="227" t="str">
        <f>IF([2]数据总览!ER103="","",[2]数据总览!ER103)</f>
        <v/>
      </c>
      <c r="ES103" s="227" t="str">
        <f>IF([2]数据总览!ES103="","",[2]数据总览!ES103)</f>
        <v/>
      </c>
      <c r="ET103" s="227" t="str">
        <f>IF([2]数据总览!ET103="","",[2]数据总览!ET103)</f>
        <v/>
      </c>
      <c r="EU103" s="227" t="str">
        <f>IF([2]数据总览!EU103="","",[2]数据总览!EU103)</f>
        <v/>
      </c>
      <c r="EV103" s="227" t="str">
        <f>IF([2]数据总览!EV103="","",[2]数据总览!EV103)</f>
        <v/>
      </c>
      <c r="EW103" s="227" t="str">
        <f>IF([2]数据总览!EW103="","",[2]数据总览!EW103)</f>
        <v/>
      </c>
      <c r="EX103" s="227" t="str">
        <f>IF([2]数据总览!EX103="","",[2]数据总览!EX103)</f>
        <v/>
      </c>
      <c r="EY103" s="227" t="str">
        <f>IF([2]数据总览!EY103="","",[2]数据总览!EY103)</f>
        <v/>
      </c>
      <c r="EZ103" s="227" t="str">
        <f>IF([2]数据总览!EZ103="","",[2]数据总览!EZ103)</f>
        <v/>
      </c>
      <c r="FA103" s="227" t="str">
        <f>IF([2]数据总览!FA103="","",[2]数据总览!FA103)</f>
        <v/>
      </c>
    </row>
    <row r="104" spans="1:157" ht="11.25">
      <c r="A104" s="227" t="str">
        <f>IF([2]数据总览!A104="","",[2]数据总览!A104)</f>
        <v/>
      </c>
      <c r="B104" s="227" t="str">
        <f>IF([2]数据总览!B104="","",[2]数据总览!B104)</f>
        <v/>
      </c>
      <c r="C104" s="227" t="str">
        <f>IF([2]数据总览!C104="","",[2]数据总览!C104)</f>
        <v>5星</v>
      </c>
      <c r="D104" s="227">
        <f>IF([2]数据总览!D104="","",[2]数据总览!D104)</f>
        <v>0.82029349520001149</v>
      </c>
      <c r="E104" s="227">
        <f>IF([2]数据总览!E104="","",[2]数据总览!E104)</f>
        <v>0.90519575265365504</v>
      </c>
      <c r="F104" s="227">
        <f>IF([2]数据总览!F104="","",[2]数据总览!F104)</f>
        <v>0.96997642226466596</v>
      </c>
      <c r="G104" s="227">
        <f>IF([2]数据总览!G104="","",[2]数据总览!G104)</f>
        <v>1.031567143232726</v>
      </c>
      <c r="H104" s="227">
        <f>IF([2]数据总览!H104="","",[2]数据总览!H104)</f>
        <v>1.0567117204069632</v>
      </c>
      <c r="I104" s="227">
        <f>IF([2]数据总览!I104="","",[2]数据总览!I104)</f>
        <v>1.0818562975812003</v>
      </c>
      <c r="J104" s="227"/>
      <c r="K104" s="227" t="str">
        <f>IF([2]数据总览!K104="","",[2]数据总览!K104)</f>
        <v/>
      </c>
      <c r="L104" s="227" t="str">
        <f>IF([2]数据总览!L104="","",[2]数据总览!L104)</f>
        <v/>
      </c>
      <c r="M104" s="227" t="str">
        <f>IF([2]数据总览!M104="","",[2]数据总览!M104)</f>
        <v/>
      </c>
      <c r="N104" s="227" t="str">
        <f>IF([2]数据总览!N104="","",[2]数据总览!N104)</f>
        <v/>
      </c>
      <c r="O104" s="227" t="str">
        <f>IF([2]数据总览!O104="","",[2]数据总览!O104)</f>
        <v/>
      </c>
      <c r="P104" s="227" t="str">
        <f>IF([2]数据总览!P104="","",[2]数据总览!P104)</f>
        <v/>
      </c>
      <c r="Q104" s="227" t="str">
        <f>IF([2]数据总览!Q104="","",[2]数据总览!Q104)</f>
        <v/>
      </c>
      <c r="R104" s="227" t="str">
        <f>IF([2]数据总览!R104="","",[2]数据总览!R104)</f>
        <v/>
      </c>
      <c r="S104" s="227" t="str">
        <f>IF([2]数据总览!S104="","",[2]数据总览!S104)</f>
        <v/>
      </c>
      <c r="T104" s="227" t="str">
        <f>IF([2]数据总览!T104="","",[2]数据总览!T104)</f>
        <v/>
      </c>
      <c r="U104" s="227" t="str">
        <f>IF([2]数据总览!U104="","",[2]数据总览!U104)</f>
        <v/>
      </c>
      <c r="V104" s="227" t="str">
        <f>IF([2]数据总览!V104="","",[2]数据总览!V104)</f>
        <v/>
      </c>
      <c r="W104" s="227" t="str">
        <f>IF([2]数据总览!W104="","",[2]数据总览!W104)</f>
        <v/>
      </c>
      <c r="X104" s="227" t="str">
        <f>IF([2]数据总览!X104="","",[2]数据总览!X104)</f>
        <v/>
      </c>
      <c r="Y104" s="227" t="str">
        <f>IF([2]数据总览!Y104="","",[2]数据总览!Y104)</f>
        <v/>
      </c>
      <c r="Z104" s="227" t="str">
        <f>IF([2]数据总览!Z104="","",[2]数据总览!Z104)</f>
        <v/>
      </c>
      <c r="AA104" s="227" t="str">
        <f>IF([2]数据总览!AA104="","",[2]数据总览!AA104)</f>
        <v/>
      </c>
      <c r="AB104" s="227" t="str">
        <f>IF([2]数据总览!AB104="","",[2]数据总览!AB104)</f>
        <v/>
      </c>
      <c r="AC104" s="227" t="str">
        <f>IF([2]数据总览!AC104="","",[2]数据总览!AC104)</f>
        <v/>
      </c>
      <c r="AD104" s="227" t="str">
        <f>IF([2]数据总览!AD104="","",[2]数据总览!AD104)</f>
        <v/>
      </c>
      <c r="AE104" s="227" t="str">
        <f>IF([2]数据总览!AE104="","",[2]数据总览!AE104)</f>
        <v/>
      </c>
      <c r="AF104" s="227" t="str">
        <f>IF([2]数据总览!AF104="","",[2]数据总览!AF104)</f>
        <v/>
      </c>
      <c r="AG104" s="227" t="str">
        <f>IF([2]数据总览!AG104="","",[2]数据总览!AG104)</f>
        <v/>
      </c>
      <c r="AH104" s="227" t="str">
        <f>IF([2]数据总览!AH104="","",[2]数据总览!AH104)</f>
        <v/>
      </c>
      <c r="AI104" s="227" t="str">
        <f>IF([2]数据总览!AI104="","",[2]数据总览!AI104)</f>
        <v/>
      </c>
      <c r="AJ104" s="227" t="str">
        <f>IF([2]数据总览!AJ104="","",[2]数据总览!AJ104)</f>
        <v/>
      </c>
      <c r="AK104" s="227" t="str">
        <f>IF([2]数据总览!AK104="","",[2]数据总览!AK104)</f>
        <v/>
      </c>
      <c r="AL104" s="227" t="str">
        <f>IF([2]数据总览!AL104="","",[2]数据总览!AL104)</f>
        <v/>
      </c>
      <c r="AM104" s="227" t="str">
        <f>IF([2]数据总览!AM104="","",[2]数据总览!AM104)</f>
        <v/>
      </c>
      <c r="AN104" s="227" t="str">
        <f>IF([2]数据总览!AN104="","",[2]数据总览!AN104)</f>
        <v/>
      </c>
      <c r="AO104" s="227" t="str">
        <f>IF([2]数据总览!AO104="","",[2]数据总览!AO104)</f>
        <v/>
      </c>
      <c r="AP104" s="227" t="str">
        <f>IF([2]数据总览!AP104="","",[2]数据总览!AP104)</f>
        <v/>
      </c>
      <c r="AQ104" s="227" t="str">
        <f>IF([2]数据总览!AQ104="","",[2]数据总览!AQ104)</f>
        <v/>
      </c>
      <c r="AR104" s="227" t="str">
        <f>IF([2]数据总览!AR104="","",[2]数据总览!AR104)</f>
        <v/>
      </c>
      <c r="AS104" s="227" t="str">
        <f>IF([2]数据总览!AS104="","",[2]数据总览!AS104)</f>
        <v/>
      </c>
      <c r="AT104" s="227" t="str">
        <f>IF([2]数据总览!AT104="","",[2]数据总览!AT104)</f>
        <v/>
      </c>
      <c r="AU104" s="227" t="str">
        <f>IF([2]数据总览!AU104="","",[2]数据总览!AU104)</f>
        <v/>
      </c>
      <c r="AV104" s="227" t="str">
        <f>IF([2]数据总览!AV104="","",[2]数据总览!AV104)</f>
        <v/>
      </c>
      <c r="AW104" s="227" t="str">
        <f>IF([2]数据总览!AW104="","",[2]数据总览!AW104)</f>
        <v/>
      </c>
      <c r="AX104" s="227" t="str">
        <f>IF([2]数据总览!AX104="","",[2]数据总览!AX104)</f>
        <v/>
      </c>
      <c r="AY104" s="227" t="str">
        <f>IF([2]数据总览!AY104="","",[2]数据总览!AY104)</f>
        <v/>
      </c>
      <c r="AZ104" s="227" t="str">
        <f>IF([2]数据总览!AZ104="","",[2]数据总览!AZ104)</f>
        <v/>
      </c>
      <c r="BA104" s="227" t="str">
        <f>IF([2]数据总览!BA104="","",[2]数据总览!BA104)</f>
        <v/>
      </c>
      <c r="BB104" s="227" t="str">
        <f>IF([2]数据总览!BB104="","",[2]数据总览!BB104)</f>
        <v/>
      </c>
      <c r="BC104" s="227" t="str">
        <f>IF([2]数据总览!BC104="","",[2]数据总览!BC104)</f>
        <v/>
      </c>
      <c r="BD104" s="227" t="str">
        <f>IF([2]数据总览!BD104="","",[2]数据总览!BD104)</f>
        <v/>
      </c>
      <c r="BE104" s="227" t="str">
        <f>IF([2]数据总览!BE104="","",[2]数据总览!BE104)</f>
        <v/>
      </c>
      <c r="BF104" s="227" t="str">
        <f>IF([2]数据总览!BF104="","",[2]数据总览!BF104)</f>
        <v/>
      </c>
      <c r="BG104" s="227" t="str">
        <f>IF([2]数据总览!BG104="","",[2]数据总览!BG104)</f>
        <v/>
      </c>
      <c r="BH104" s="227" t="str">
        <f>IF([2]数据总览!BH104="","",[2]数据总览!BH104)</f>
        <v/>
      </c>
      <c r="BI104" s="227" t="str">
        <f>IF([2]数据总览!BI104="","",[2]数据总览!BI104)</f>
        <v/>
      </c>
      <c r="BJ104" s="227" t="str">
        <f>IF([2]数据总览!BJ104="","",[2]数据总览!BJ104)</f>
        <v/>
      </c>
      <c r="BK104" s="227" t="str">
        <f>IF([2]数据总览!BK104="","",[2]数据总览!BK104)</f>
        <v/>
      </c>
      <c r="BL104" s="227" t="str">
        <f>IF([2]数据总览!BL104="","",[2]数据总览!BL104)</f>
        <v/>
      </c>
      <c r="BM104" s="227" t="str">
        <f>IF([2]数据总览!BM104="","",[2]数据总览!BM104)</f>
        <v/>
      </c>
      <c r="BN104" s="227" t="str">
        <f>IF([2]数据总览!BN104="","",[2]数据总览!BN104)</f>
        <v/>
      </c>
      <c r="BO104" s="227" t="str">
        <f>IF([2]数据总览!BO104="","",[2]数据总览!BO104)</f>
        <v/>
      </c>
      <c r="BP104" s="227" t="str">
        <f>IF([2]数据总览!BP104="","",[2]数据总览!BP104)</f>
        <v/>
      </c>
      <c r="BQ104" s="227" t="str">
        <f>IF([2]数据总览!BQ104="","",[2]数据总览!BQ104)</f>
        <v/>
      </c>
      <c r="BR104" s="227" t="str">
        <f>IF([2]数据总览!BR104="","",[2]数据总览!BR104)</f>
        <v/>
      </c>
      <c r="BS104" s="227" t="str">
        <f>IF([2]数据总览!BS104="","",[2]数据总览!BS104)</f>
        <v/>
      </c>
      <c r="BT104" s="227" t="str">
        <f>IF([2]数据总览!BT104="","",[2]数据总览!BT104)</f>
        <v/>
      </c>
      <c r="BU104" s="227" t="str">
        <f>IF([2]数据总览!BU104="","",[2]数据总览!BU104)</f>
        <v/>
      </c>
      <c r="BV104" s="227" t="str">
        <f>IF([2]数据总览!BV104="","",[2]数据总览!BV104)</f>
        <v/>
      </c>
      <c r="BW104" s="227" t="str">
        <f>IF([2]数据总览!BW104="","",[2]数据总览!BW104)</f>
        <v/>
      </c>
      <c r="BX104" s="227" t="str">
        <f>IF([2]数据总览!BX104="","",[2]数据总览!BX104)</f>
        <v/>
      </c>
      <c r="BY104" s="227" t="str">
        <f>IF([2]数据总览!BY104="","",[2]数据总览!BY104)</f>
        <v/>
      </c>
      <c r="BZ104" s="227" t="str">
        <f>IF([2]数据总览!BZ104="","",[2]数据总览!BZ104)</f>
        <v/>
      </c>
      <c r="CA104" s="227" t="str">
        <f>IF([2]数据总览!CA104="","",[2]数据总览!CA104)</f>
        <v/>
      </c>
      <c r="CB104" s="227" t="str">
        <f>IF([2]数据总览!CB104="","",[2]数据总览!CB104)</f>
        <v/>
      </c>
      <c r="CC104" s="227" t="str">
        <f>IF([2]数据总览!CC104="","",[2]数据总览!CC104)</f>
        <v/>
      </c>
      <c r="CD104" s="227" t="str">
        <f>IF([2]数据总览!CD104="","",[2]数据总览!CD104)</f>
        <v/>
      </c>
      <c r="CE104" s="227" t="str">
        <f>IF([2]数据总览!CE104="","",[2]数据总览!CE104)</f>
        <v/>
      </c>
      <c r="CF104" s="227" t="str">
        <f>IF([2]数据总览!CF104="","",[2]数据总览!CF104)</f>
        <v/>
      </c>
      <c r="CG104" s="227" t="str">
        <f>IF([2]数据总览!CG104="","",[2]数据总览!CG104)</f>
        <v/>
      </c>
      <c r="CH104" s="227" t="str">
        <f>IF([2]数据总览!CH104="","",[2]数据总览!CH104)</f>
        <v/>
      </c>
      <c r="CI104" s="227" t="str">
        <f>IF([2]数据总览!CI104="","",[2]数据总览!CI104)</f>
        <v/>
      </c>
      <c r="CJ104" s="227" t="str">
        <f>IF([2]数据总览!CJ104="","",[2]数据总览!CJ104)</f>
        <v/>
      </c>
      <c r="CK104" s="227" t="str">
        <f>IF([2]数据总览!CK104="","",[2]数据总览!CK104)</f>
        <v/>
      </c>
      <c r="CL104" s="227" t="str">
        <f>IF([2]数据总览!CL104="","",[2]数据总览!CL104)</f>
        <v/>
      </c>
      <c r="CM104" s="227" t="str">
        <f>IF([2]数据总览!CM104="","",[2]数据总览!CM104)</f>
        <v/>
      </c>
      <c r="CN104" s="227" t="str">
        <f>IF([2]数据总览!CN104="","",[2]数据总览!CN104)</f>
        <v/>
      </c>
      <c r="CO104" s="227" t="str">
        <f>IF([2]数据总览!CO104="","",[2]数据总览!CO104)</f>
        <v/>
      </c>
      <c r="CP104" s="227" t="str">
        <f>IF([2]数据总览!CP104="","",[2]数据总览!CP104)</f>
        <v/>
      </c>
      <c r="CQ104" s="227" t="str">
        <f>IF([2]数据总览!CQ104="","",[2]数据总览!CQ104)</f>
        <v/>
      </c>
      <c r="CR104" s="227" t="str">
        <f>IF([2]数据总览!CR104="","",[2]数据总览!CR104)</f>
        <v/>
      </c>
      <c r="CS104" s="227" t="str">
        <f>IF([2]数据总览!CS104="","",[2]数据总览!CS104)</f>
        <v/>
      </c>
      <c r="CT104" s="227" t="str">
        <f>IF([2]数据总览!CT104="","",[2]数据总览!CT104)</f>
        <v/>
      </c>
      <c r="CU104" s="227" t="str">
        <f>IF([2]数据总览!CU104="","",[2]数据总览!CU104)</f>
        <v/>
      </c>
      <c r="CV104" s="227" t="str">
        <f>IF([2]数据总览!CV104="","",[2]数据总览!CV104)</f>
        <v/>
      </c>
      <c r="CW104" s="227" t="str">
        <f>IF([2]数据总览!CW104="","",[2]数据总览!CW104)</f>
        <v/>
      </c>
      <c r="CX104" s="227" t="str">
        <f>IF([2]数据总览!CX104="","",[2]数据总览!CX104)</f>
        <v/>
      </c>
      <c r="CY104" s="227" t="str">
        <f>IF([2]数据总览!CY104="","",[2]数据总览!CY104)</f>
        <v/>
      </c>
      <c r="CZ104" s="227" t="str">
        <f>IF([2]数据总览!CZ104="","",[2]数据总览!CZ104)</f>
        <v/>
      </c>
      <c r="DA104" s="227" t="str">
        <f>IF([2]数据总览!DA104="","",[2]数据总览!DA104)</f>
        <v/>
      </c>
      <c r="DB104" s="227" t="str">
        <f>IF([2]数据总览!DB104="","",[2]数据总览!DB104)</f>
        <v/>
      </c>
      <c r="DC104" s="227" t="str">
        <f>IF([2]数据总览!DC104="","",[2]数据总览!DC104)</f>
        <v/>
      </c>
      <c r="DD104" s="227" t="str">
        <f>IF([2]数据总览!DD104="","",[2]数据总览!DD104)</f>
        <v/>
      </c>
      <c r="DE104" s="227" t="str">
        <f>IF([2]数据总览!DE104="","",[2]数据总览!DE104)</f>
        <v/>
      </c>
      <c r="DF104" s="227" t="str">
        <f>IF([2]数据总览!DF104="","",[2]数据总览!DF104)</f>
        <v/>
      </c>
      <c r="DG104" s="227" t="str">
        <f>IF([2]数据总览!DG104="","",[2]数据总览!DG104)</f>
        <v/>
      </c>
      <c r="DH104" s="227" t="str">
        <f>IF([2]数据总览!DH104="","",[2]数据总览!DH104)</f>
        <v/>
      </c>
      <c r="DI104" s="227" t="str">
        <f>IF([2]数据总览!DI104="","",[2]数据总览!DI104)</f>
        <v/>
      </c>
      <c r="DJ104" s="227" t="str">
        <f>IF([2]数据总览!DJ104="","",[2]数据总览!DJ104)</f>
        <v/>
      </c>
      <c r="DK104" s="227" t="str">
        <f>IF([2]数据总览!DK104="","",[2]数据总览!DK104)</f>
        <v/>
      </c>
      <c r="DL104" s="227" t="str">
        <f>IF([2]数据总览!DL104="","",[2]数据总览!DL104)</f>
        <v/>
      </c>
      <c r="DM104" s="227" t="str">
        <f>IF([2]数据总览!DM104="","",[2]数据总览!DM104)</f>
        <v/>
      </c>
      <c r="DN104" s="227" t="str">
        <f>IF([2]数据总览!DN104="","",[2]数据总览!DN104)</f>
        <v/>
      </c>
      <c r="DO104" s="227" t="str">
        <f>IF([2]数据总览!DO104="","",[2]数据总览!DO104)</f>
        <v/>
      </c>
      <c r="DP104" s="227" t="str">
        <f>IF([2]数据总览!DP104="","",[2]数据总览!DP104)</f>
        <v/>
      </c>
      <c r="DQ104" s="227" t="str">
        <f>IF([2]数据总览!DQ104="","",[2]数据总览!DQ104)</f>
        <v/>
      </c>
      <c r="DR104" s="227" t="str">
        <f>IF([2]数据总览!DR104="","",[2]数据总览!DR104)</f>
        <v/>
      </c>
      <c r="DS104" s="227" t="str">
        <f>IF([2]数据总览!DS104="","",[2]数据总览!DS104)</f>
        <v/>
      </c>
      <c r="DT104" s="227" t="str">
        <f>IF([2]数据总览!DT104="","",[2]数据总览!DT104)</f>
        <v/>
      </c>
      <c r="DU104" s="227" t="str">
        <f>IF([2]数据总览!DU104="","",[2]数据总览!DU104)</f>
        <v/>
      </c>
      <c r="DV104" s="227" t="str">
        <f>IF([2]数据总览!DV104="","",[2]数据总览!DV104)</f>
        <v/>
      </c>
      <c r="DW104" s="227" t="str">
        <f>IF([2]数据总览!DW104="","",[2]数据总览!DW104)</f>
        <v/>
      </c>
      <c r="DX104" s="227" t="str">
        <f>IF([2]数据总览!DX104="","",[2]数据总览!DX104)</f>
        <v/>
      </c>
      <c r="DY104" s="227" t="str">
        <f>IF([2]数据总览!DY104="","",[2]数据总览!DY104)</f>
        <v/>
      </c>
      <c r="DZ104" s="227" t="str">
        <f>IF([2]数据总览!DZ104="","",[2]数据总览!DZ104)</f>
        <v/>
      </c>
      <c r="EA104" s="227" t="str">
        <f>IF([2]数据总览!EA104="","",[2]数据总览!EA104)</f>
        <v/>
      </c>
      <c r="EB104" s="227" t="str">
        <f>IF([2]数据总览!EB104="","",[2]数据总览!EB104)</f>
        <v/>
      </c>
      <c r="EC104" s="227" t="str">
        <f>IF([2]数据总览!EC104="","",[2]数据总览!EC104)</f>
        <v/>
      </c>
      <c r="ED104" s="227" t="str">
        <f>IF([2]数据总览!ED104="","",[2]数据总览!ED104)</f>
        <v/>
      </c>
      <c r="EE104" s="227" t="str">
        <f>IF([2]数据总览!EE104="","",[2]数据总览!EE104)</f>
        <v/>
      </c>
      <c r="EF104" s="227" t="str">
        <f>IF([2]数据总览!EF104="","",[2]数据总览!EF104)</f>
        <v/>
      </c>
      <c r="EG104" s="227" t="str">
        <f>IF([2]数据总览!EG104="","",[2]数据总览!EG104)</f>
        <v/>
      </c>
      <c r="EH104" s="227" t="str">
        <f>IF([2]数据总览!EH104="","",[2]数据总览!EH104)</f>
        <v/>
      </c>
      <c r="EI104" s="227" t="str">
        <f>IF([2]数据总览!EI104="","",[2]数据总览!EI104)</f>
        <v/>
      </c>
      <c r="EJ104" s="227" t="str">
        <f>IF([2]数据总览!EJ104="","",[2]数据总览!EJ104)</f>
        <v/>
      </c>
      <c r="EK104" s="227" t="str">
        <f>IF([2]数据总览!EK104="","",[2]数据总览!EK104)</f>
        <v/>
      </c>
      <c r="EL104" s="227" t="str">
        <f>IF([2]数据总览!EL104="","",[2]数据总览!EL104)</f>
        <v/>
      </c>
      <c r="EM104" s="227" t="str">
        <f>IF([2]数据总览!EM104="","",[2]数据总览!EM104)</f>
        <v/>
      </c>
      <c r="EN104" s="227" t="str">
        <f>IF([2]数据总览!EN104="","",[2]数据总览!EN104)</f>
        <v/>
      </c>
      <c r="EO104" s="227" t="str">
        <f>IF([2]数据总览!EO104="","",[2]数据总览!EO104)</f>
        <v/>
      </c>
      <c r="EP104" s="227" t="str">
        <f>IF([2]数据总览!EP104="","",[2]数据总览!EP104)</f>
        <v/>
      </c>
      <c r="EQ104" s="227" t="str">
        <f>IF([2]数据总览!EQ104="","",[2]数据总览!EQ104)</f>
        <v/>
      </c>
      <c r="ER104" s="227" t="str">
        <f>IF([2]数据总览!ER104="","",[2]数据总览!ER104)</f>
        <v/>
      </c>
      <c r="ES104" s="227" t="str">
        <f>IF([2]数据总览!ES104="","",[2]数据总览!ES104)</f>
        <v/>
      </c>
      <c r="ET104" s="227" t="str">
        <f>IF([2]数据总览!ET104="","",[2]数据总览!ET104)</f>
        <v/>
      </c>
      <c r="EU104" s="227" t="str">
        <f>IF([2]数据总览!EU104="","",[2]数据总览!EU104)</f>
        <v/>
      </c>
      <c r="EV104" s="227" t="str">
        <f>IF([2]数据总览!EV104="","",[2]数据总览!EV104)</f>
        <v/>
      </c>
      <c r="EW104" s="227" t="str">
        <f>IF([2]数据总览!EW104="","",[2]数据总览!EW104)</f>
        <v/>
      </c>
      <c r="EX104" s="227" t="str">
        <f>IF([2]数据总览!EX104="","",[2]数据总览!EX104)</f>
        <v/>
      </c>
      <c r="EY104" s="227" t="str">
        <f>IF([2]数据总览!EY104="","",[2]数据总览!EY104)</f>
        <v/>
      </c>
      <c r="EZ104" s="227" t="str">
        <f>IF([2]数据总览!EZ104="","",[2]数据总览!EZ104)</f>
        <v/>
      </c>
      <c r="FA104" s="227" t="str">
        <f>IF([2]数据总览!FA104="","",[2]数据总览!FA104)</f>
        <v/>
      </c>
    </row>
    <row r="105" spans="1:157" ht="11.25">
      <c r="A105" s="227" t="str">
        <f>IF([2]数据总览!A105="","",[2]数据总览!A105)</f>
        <v/>
      </c>
      <c r="B105" s="227" t="str">
        <f>IF([2]数据总览!B105="","",[2]数据总览!B105)</f>
        <v/>
      </c>
      <c r="C105" s="227" t="str">
        <f>IF([2]数据总览!C105="","",[2]数据总览!C105)</f>
        <v>6星</v>
      </c>
      <c r="D105" s="227">
        <f>IF([2]数据总览!D105="","",[2]数据总览!D105)</f>
        <v>0.8358386394826719</v>
      </c>
      <c r="E105" s="227">
        <f>IF([2]数据总览!E105="","",[2]数据总览!E105)</f>
        <v>0.92508393458805227</v>
      </c>
      <c r="F105" s="227">
        <f>IF([2]数据总览!F105="","",[2]数据总览!F105)</f>
        <v>0.99235354606881188</v>
      </c>
      <c r="G105" s="227">
        <f>IF([2]数据总览!G105="","",[2]数据总览!G105)</f>
        <v>1.0548008652121377</v>
      </c>
      <c r="H105" s="227">
        <f>IF([2]数据总览!H105="","",[2]数据总览!H105)</f>
        <v>1.0802298460056865</v>
      </c>
      <c r="I105" s="227">
        <f>IF([2]数据总览!I105="","",[2]数据总览!I105)</f>
        <v>1.1056588267992353</v>
      </c>
      <c r="J105" s="227"/>
      <c r="K105" s="227" t="str">
        <f>IF([2]数据总览!K105="","",[2]数据总览!K105)</f>
        <v/>
      </c>
      <c r="L105" s="227" t="str">
        <f>IF([2]数据总览!L105="","",[2]数据总览!L105)</f>
        <v/>
      </c>
      <c r="M105" s="227" t="str">
        <f>IF([2]数据总览!M105="","",[2]数据总览!M105)</f>
        <v/>
      </c>
      <c r="N105" s="227" t="str">
        <f>IF([2]数据总览!N105="","",[2]数据总览!N105)</f>
        <v/>
      </c>
      <c r="O105" s="227" t="str">
        <f>IF([2]数据总览!O105="","",[2]数据总览!O105)</f>
        <v/>
      </c>
      <c r="P105" s="227" t="str">
        <f>IF([2]数据总览!P105="","",[2]数据总览!P105)</f>
        <v/>
      </c>
      <c r="Q105" s="227" t="str">
        <f>IF([2]数据总览!Q105="","",[2]数据总览!Q105)</f>
        <v/>
      </c>
      <c r="R105" s="227" t="str">
        <f>IF([2]数据总览!R105="","",[2]数据总览!R105)</f>
        <v/>
      </c>
      <c r="S105" s="227" t="str">
        <f>IF([2]数据总览!S105="","",[2]数据总览!S105)</f>
        <v/>
      </c>
      <c r="T105" s="227" t="str">
        <f>IF([2]数据总览!T105="","",[2]数据总览!T105)</f>
        <v/>
      </c>
      <c r="U105" s="227" t="str">
        <f>IF([2]数据总览!U105="","",[2]数据总览!U105)</f>
        <v/>
      </c>
      <c r="V105" s="227" t="str">
        <f>IF([2]数据总览!V105="","",[2]数据总览!V105)</f>
        <v/>
      </c>
      <c r="W105" s="227" t="str">
        <f>IF([2]数据总览!W105="","",[2]数据总览!W105)</f>
        <v/>
      </c>
      <c r="X105" s="227" t="str">
        <f>IF([2]数据总览!X105="","",[2]数据总览!X105)</f>
        <v/>
      </c>
      <c r="Y105" s="227" t="str">
        <f>IF([2]数据总览!Y105="","",[2]数据总览!Y105)</f>
        <v/>
      </c>
      <c r="Z105" s="227" t="str">
        <f>IF([2]数据总览!Z105="","",[2]数据总览!Z105)</f>
        <v/>
      </c>
      <c r="AA105" s="227" t="str">
        <f>IF([2]数据总览!AA105="","",[2]数据总览!AA105)</f>
        <v/>
      </c>
      <c r="AB105" s="227" t="str">
        <f>IF([2]数据总览!AB105="","",[2]数据总览!AB105)</f>
        <v/>
      </c>
      <c r="AC105" s="227" t="str">
        <f>IF([2]数据总览!AC105="","",[2]数据总览!AC105)</f>
        <v/>
      </c>
      <c r="AD105" s="227" t="str">
        <f>IF([2]数据总览!AD105="","",[2]数据总览!AD105)</f>
        <v/>
      </c>
      <c r="AE105" s="227" t="str">
        <f>IF([2]数据总览!AE105="","",[2]数据总览!AE105)</f>
        <v/>
      </c>
      <c r="AF105" s="227" t="str">
        <f>IF([2]数据总览!AF105="","",[2]数据总览!AF105)</f>
        <v/>
      </c>
      <c r="AG105" s="227" t="str">
        <f>IF([2]数据总览!AG105="","",[2]数据总览!AG105)</f>
        <v/>
      </c>
      <c r="AH105" s="227" t="str">
        <f>IF([2]数据总览!AH105="","",[2]数据总览!AH105)</f>
        <v/>
      </c>
      <c r="AI105" s="227" t="str">
        <f>IF([2]数据总览!AI105="","",[2]数据总览!AI105)</f>
        <v/>
      </c>
      <c r="AJ105" s="227" t="str">
        <f>IF([2]数据总览!AJ105="","",[2]数据总览!AJ105)</f>
        <v/>
      </c>
      <c r="AK105" s="227" t="str">
        <f>IF([2]数据总览!AK105="","",[2]数据总览!AK105)</f>
        <v/>
      </c>
      <c r="AL105" s="227" t="str">
        <f>IF([2]数据总览!AL105="","",[2]数据总览!AL105)</f>
        <v/>
      </c>
      <c r="AM105" s="227" t="str">
        <f>IF([2]数据总览!AM105="","",[2]数据总览!AM105)</f>
        <v/>
      </c>
      <c r="AN105" s="227" t="str">
        <f>IF([2]数据总览!AN105="","",[2]数据总览!AN105)</f>
        <v/>
      </c>
      <c r="AO105" s="227" t="str">
        <f>IF([2]数据总览!AO105="","",[2]数据总览!AO105)</f>
        <v/>
      </c>
      <c r="AP105" s="227" t="str">
        <f>IF([2]数据总览!AP105="","",[2]数据总览!AP105)</f>
        <v/>
      </c>
      <c r="AQ105" s="227" t="str">
        <f>IF([2]数据总览!AQ105="","",[2]数据总览!AQ105)</f>
        <v/>
      </c>
      <c r="AR105" s="227" t="str">
        <f>IF([2]数据总览!AR105="","",[2]数据总览!AR105)</f>
        <v/>
      </c>
      <c r="AS105" s="227" t="str">
        <f>IF([2]数据总览!AS105="","",[2]数据总览!AS105)</f>
        <v/>
      </c>
      <c r="AT105" s="227" t="str">
        <f>IF([2]数据总览!AT105="","",[2]数据总览!AT105)</f>
        <v/>
      </c>
      <c r="AU105" s="227" t="str">
        <f>IF([2]数据总览!AU105="","",[2]数据总览!AU105)</f>
        <v/>
      </c>
      <c r="AV105" s="227" t="str">
        <f>IF([2]数据总览!AV105="","",[2]数据总览!AV105)</f>
        <v/>
      </c>
      <c r="AW105" s="227" t="str">
        <f>IF([2]数据总览!AW105="","",[2]数据总览!AW105)</f>
        <v/>
      </c>
      <c r="AX105" s="227" t="str">
        <f>IF([2]数据总览!AX105="","",[2]数据总览!AX105)</f>
        <v/>
      </c>
      <c r="AY105" s="227" t="str">
        <f>IF([2]数据总览!AY105="","",[2]数据总览!AY105)</f>
        <v/>
      </c>
      <c r="AZ105" s="227" t="str">
        <f>IF([2]数据总览!AZ105="","",[2]数据总览!AZ105)</f>
        <v/>
      </c>
      <c r="BA105" s="227" t="str">
        <f>IF([2]数据总览!BA105="","",[2]数据总览!BA105)</f>
        <v/>
      </c>
      <c r="BB105" s="227" t="str">
        <f>IF([2]数据总览!BB105="","",[2]数据总览!BB105)</f>
        <v/>
      </c>
      <c r="BC105" s="227" t="str">
        <f>IF([2]数据总览!BC105="","",[2]数据总览!BC105)</f>
        <v/>
      </c>
      <c r="BD105" s="227" t="str">
        <f>IF([2]数据总览!BD105="","",[2]数据总览!BD105)</f>
        <v/>
      </c>
      <c r="BE105" s="227" t="str">
        <f>IF([2]数据总览!BE105="","",[2]数据总览!BE105)</f>
        <v/>
      </c>
      <c r="BF105" s="227" t="str">
        <f>IF([2]数据总览!BF105="","",[2]数据总览!BF105)</f>
        <v/>
      </c>
      <c r="BG105" s="227" t="str">
        <f>IF([2]数据总览!BG105="","",[2]数据总览!BG105)</f>
        <v/>
      </c>
      <c r="BH105" s="227" t="str">
        <f>IF([2]数据总览!BH105="","",[2]数据总览!BH105)</f>
        <v/>
      </c>
      <c r="BI105" s="227" t="str">
        <f>IF([2]数据总览!BI105="","",[2]数据总览!BI105)</f>
        <v/>
      </c>
      <c r="BJ105" s="227" t="str">
        <f>IF([2]数据总览!BJ105="","",[2]数据总览!BJ105)</f>
        <v/>
      </c>
      <c r="BK105" s="227" t="str">
        <f>IF([2]数据总览!BK105="","",[2]数据总览!BK105)</f>
        <v/>
      </c>
      <c r="BL105" s="227" t="str">
        <f>IF([2]数据总览!BL105="","",[2]数据总览!BL105)</f>
        <v/>
      </c>
      <c r="BM105" s="227" t="str">
        <f>IF([2]数据总览!BM105="","",[2]数据总览!BM105)</f>
        <v/>
      </c>
      <c r="BN105" s="227" t="str">
        <f>IF([2]数据总览!BN105="","",[2]数据总览!BN105)</f>
        <v/>
      </c>
      <c r="BO105" s="227" t="str">
        <f>IF([2]数据总览!BO105="","",[2]数据总览!BO105)</f>
        <v/>
      </c>
      <c r="BP105" s="227" t="str">
        <f>IF([2]数据总览!BP105="","",[2]数据总览!BP105)</f>
        <v/>
      </c>
      <c r="BQ105" s="227" t="str">
        <f>IF([2]数据总览!BQ105="","",[2]数据总览!BQ105)</f>
        <v/>
      </c>
      <c r="BR105" s="227" t="str">
        <f>IF([2]数据总览!BR105="","",[2]数据总览!BR105)</f>
        <v/>
      </c>
      <c r="BS105" s="227" t="str">
        <f>IF([2]数据总览!BS105="","",[2]数据总览!BS105)</f>
        <v/>
      </c>
      <c r="BT105" s="227" t="str">
        <f>IF([2]数据总览!BT105="","",[2]数据总览!BT105)</f>
        <v/>
      </c>
      <c r="BU105" s="227" t="str">
        <f>IF([2]数据总览!BU105="","",[2]数据总览!BU105)</f>
        <v/>
      </c>
      <c r="BV105" s="227" t="str">
        <f>IF([2]数据总览!BV105="","",[2]数据总览!BV105)</f>
        <v/>
      </c>
      <c r="BW105" s="227" t="str">
        <f>IF([2]数据总览!BW105="","",[2]数据总览!BW105)</f>
        <v/>
      </c>
      <c r="BX105" s="227" t="str">
        <f>IF([2]数据总览!BX105="","",[2]数据总览!BX105)</f>
        <v/>
      </c>
      <c r="BY105" s="227" t="str">
        <f>IF([2]数据总览!BY105="","",[2]数据总览!BY105)</f>
        <v/>
      </c>
      <c r="BZ105" s="227" t="str">
        <f>IF([2]数据总览!BZ105="","",[2]数据总览!BZ105)</f>
        <v/>
      </c>
      <c r="CA105" s="227" t="str">
        <f>IF([2]数据总览!CA105="","",[2]数据总览!CA105)</f>
        <v/>
      </c>
      <c r="CB105" s="227" t="str">
        <f>IF([2]数据总览!CB105="","",[2]数据总览!CB105)</f>
        <v/>
      </c>
      <c r="CC105" s="227" t="str">
        <f>IF([2]数据总览!CC105="","",[2]数据总览!CC105)</f>
        <v/>
      </c>
      <c r="CD105" s="227" t="str">
        <f>IF([2]数据总览!CD105="","",[2]数据总览!CD105)</f>
        <v/>
      </c>
      <c r="CE105" s="227" t="str">
        <f>IF([2]数据总览!CE105="","",[2]数据总览!CE105)</f>
        <v/>
      </c>
      <c r="CF105" s="227" t="str">
        <f>IF([2]数据总览!CF105="","",[2]数据总览!CF105)</f>
        <v/>
      </c>
      <c r="CG105" s="227" t="str">
        <f>IF([2]数据总览!CG105="","",[2]数据总览!CG105)</f>
        <v/>
      </c>
      <c r="CH105" s="227" t="str">
        <f>IF([2]数据总览!CH105="","",[2]数据总览!CH105)</f>
        <v/>
      </c>
      <c r="CI105" s="227" t="str">
        <f>IF([2]数据总览!CI105="","",[2]数据总览!CI105)</f>
        <v/>
      </c>
      <c r="CJ105" s="227" t="str">
        <f>IF([2]数据总览!CJ105="","",[2]数据总览!CJ105)</f>
        <v/>
      </c>
      <c r="CK105" s="227" t="str">
        <f>IF([2]数据总览!CK105="","",[2]数据总览!CK105)</f>
        <v/>
      </c>
      <c r="CL105" s="227" t="str">
        <f>IF([2]数据总览!CL105="","",[2]数据总览!CL105)</f>
        <v/>
      </c>
      <c r="CM105" s="227" t="str">
        <f>IF([2]数据总览!CM105="","",[2]数据总览!CM105)</f>
        <v/>
      </c>
      <c r="CN105" s="227" t="str">
        <f>IF([2]数据总览!CN105="","",[2]数据总览!CN105)</f>
        <v/>
      </c>
      <c r="CO105" s="227" t="str">
        <f>IF([2]数据总览!CO105="","",[2]数据总览!CO105)</f>
        <v/>
      </c>
      <c r="CP105" s="227" t="str">
        <f>IF([2]数据总览!CP105="","",[2]数据总览!CP105)</f>
        <v/>
      </c>
      <c r="CQ105" s="227" t="str">
        <f>IF([2]数据总览!CQ105="","",[2]数据总览!CQ105)</f>
        <v/>
      </c>
      <c r="CR105" s="227" t="str">
        <f>IF([2]数据总览!CR105="","",[2]数据总览!CR105)</f>
        <v/>
      </c>
      <c r="CS105" s="227" t="str">
        <f>IF([2]数据总览!CS105="","",[2]数据总览!CS105)</f>
        <v/>
      </c>
      <c r="CT105" s="227" t="str">
        <f>IF([2]数据总览!CT105="","",[2]数据总览!CT105)</f>
        <v/>
      </c>
      <c r="CU105" s="227" t="str">
        <f>IF([2]数据总览!CU105="","",[2]数据总览!CU105)</f>
        <v/>
      </c>
      <c r="CV105" s="227" t="str">
        <f>IF([2]数据总览!CV105="","",[2]数据总览!CV105)</f>
        <v/>
      </c>
      <c r="CW105" s="227" t="str">
        <f>IF([2]数据总览!CW105="","",[2]数据总览!CW105)</f>
        <v/>
      </c>
      <c r="CX105" s="227" t="str">
        <f>IF([2]数据总览!CX105="","",[2]数据总览!CX105)</f>
        <v/>
      </c>
      <c r="CY105" s="227" t="str">
        <f>IF([2]数据总览!CY105="","",[2]数据总览!CY105)</f>
        <v/>
      </c>
      <c r="CZ105" s="227" t="str">
        <f>IF([2]数据总览!CZ105="","",[2]数据总览!CZ105)</f>
        <v/>
      </c>
      <c r="DA105" s="227" t="str">
        <f>IF([2]数据总览!DA105="","",[2]数据总览!DA105)</f>
        <v/>
      </c>
      <c r="DB105" s="227" t="str">
        <f>IF([2]数据总览!DB105="","",[2]数据总览!DB105)</f>
        <v/>
      </c>
      <c r="DC105" s="227" t="str">
        <f>IF([2]数据总览!DC105="","",[2]数据总览!DC105)</f>
        <v/>
      </c>
      <c r="DD105" s="227" t="str">
        <f>IF([2]数据总览!DD105="","",[2]数据总览!DD105)</f>
        <v/>
      </c>
      <c r="DE105" s="227" t="str">
        <f>IF([2]数据总览!DE105="","",[2]数据总览!DE105)</f>
        <v/>
      </c>
      <c r="DF105" s="227" t="str">
        <f>IF([2]数据总览!DF105="","",[2]数据总览!DF105)</f>
        <v/>
      </c>
      <c r="DG105" s="227" t="str">
        <f>IF([2]数据总览!DG105="","",[2]数据总览!DG105)</f>
        <v/>
      </c>
      <c r="DH105" s="227" t="str">
        <f>IF([2]数据总览!DH105="","",[2]数据总览!DH105)</f>
        <v/>
      </c>
      <c r="DI105" s="227" t="str">
        <f>IF([2]数据总览!DI105="","",[2]数据总览!DI105)</f>
        <v/>
      </c>
      <c r="DJ105" s="227" t="str">
        <f>IF([2]数据总览!DJ105="","",[2]数据总览!DJ105)</f>
        <v/>
      </c>
      <c r="DK105" s="227" t="str">
        <f>IF([2]数据总览!DK105="","",[2]数据总览!DK105)</f>
        <v/>
      </c>
      <c r="DL105" s="227" t="str">
        <f>IF([2]数据总览!DL105="","",[2]数据总览!DL105)</f>
        <v/>
      </c>
      <c r="DM105" s="227" t="str">
        <f>IF([2]数据总览!DM105="","",[2]数据总览!DM105)</f>
        <v/>
      </c>
      <c r="DN105" s="227" t="str">
        <f>IF([2]数据总览!DN105="","",[2]数据总览!DN105)</f>
        <v/>
      </c>
      <c r="DO105" s="227" t="str">
        <f>IF([2]数据总览!DO105="","",[2]数据总览!DO105)</f>
        <v/>
      </c>
      <c r="DP105" s="227" t="str">
        <f>IF([2]数据总览!DP105="","",[2]数据总览!DP105)</f>
        <v/>
      </c>
      <c r="DQ105" s="227" t="str">
        <f>IF([2]数据总览!DQ105="","",[2]数据总览!DQ105)</f>
        <v/>
      </c>
      <c r="DR105" s="227" t="str">
        <f>IF([2]数据总览!DR105="","",[2]数据总览!DR105)</f>
        <v/>
      </c>
      <c r="DS105" s="227" t="str">
        <f>IF([2]数据总览!DS105="","",[2]数据总览!DS105)</f>
        <v/>
      </c>
      <c r="DT105" s="227" t="str">
        <f>IF([2]数据总览!DT105="","",[2]数据总览!DT105)</f>
        <v/>
      </c>
      <c r="DU105" s="227" t="str">
        <f>IF([2]数据总览!DU105="","",[2]数据总览!DU105)</f>
        <v/>
      </c>
      <c r="DV105" s="227" t="str">
        <f>IF([2]数据总览!DV105="","",[2]数据总览!DV105)</f>
        <v/>
      </c>
      <c r="DW105" s="227" t="str">
        <f>IF([2]数据总览!DW105="","",[2]数据总览!DW105)</f>
        <v/>
      </c>
      <c r="DX105" s="227" t="str">
        <f>IF([2]数据总览!DX105="","",[2]数据总览!DX105)</f>
        <v/>
      </c>
      <c r="DY105" s="227" t="str">
        <f>IF([2]数据总览!DY105="","",[2]数据总览!DY105)</f>
        <v/>
      </c>
      <c r="DZ105" s="227" t="str">
        <f>IF([2]数据总览!DZ105="","",[2]数据总览!DZ105)</f>
        <v/>
      </c>
      <c r="EA105" s="227" t="str">
        <f>IF([2]数据总览!EA105="","",[2]数据总览!EA105)</f>
        <v/>
      </c>
      <c r="EB105" s="227" t="str">
        <f>IF([2]数据总览!EB105="","",[2]数据总览!EB105)</f>
        <v/>
      </c>
      <c r="EC105" s="227" t="str">
        <f>IF([2]数据总览!EC105="","",[2]数据总览!EC105)</f>
        <v/>
      </c>
      <c r="ED105" s="227" t="str">
        <f>IF([2]数据总览!ED105="","",[2]数据总览!ED105)</f>
        <v/>
      </c>
      <c r="EE105" s="227" t="str">
        <f>IF([2]数据总览!EE105="","",[2]数据总览!EE105)</f>
        <v/>
      </c>
      <c r="EF105" s="227" t="str">
        <f>IF([2]数据总览!EF105="","",[2]数据总览!EF105)</f>
        <v/>
      </c>
      <c r="EG105" s="227" t="str">
        <f>IF([2]数据总览!EG105="","",[2]数据总览!EG105)</f>
        <v/>
      </c>
      <c r="EH105" s="227" t="str">
        <f>IF([2]数据总览!EH105="","",[2]数据总览!EH105)</f>
        <v/>
      </c>
      <c r="EI105" s="227" t="str">
        <f>IF([2]数据总览!EI105="","",[2]数据总览!EI105)</f>
        <v/>
      </c>
      <c r="EJ105" s="227" t="str">
        <f>IF([2]数据总览!EJ105="","",[2]数据总览!EJ105)</f>
        <v/>
      </c>
      <c r="EK105" s="227" t="str">
        <f>IF([2]数据总览!EK105="","",[2]数据总览!EK105)</f>
        <v/>
      </c>
      <c r="EL105" s="227" t="str">
        <f>IF([2]数据总览!EL105="","",[2]数据总览!EL105)</f>
        <v/>
      </c>
      <c r="EM105" s="227" t="str">
        <f>IF([2]数据总览!EM105="","",[2]数据总览!EM105)</f>
        <v/>
      </c>
      <c r="EN105" s="227" t="str">
        <f>IF([2]数据总览!EN105="","",[2]数据总览!EN105)</f>
        <v/>
      </c>
      <c r="EO105" s="227" t="str">
        <f>IF([2]数据总览!EO105="","",[2]数据总览!EO105)</f>
        <v/>
      </c>
      <c r="EP105" s="227" t="str">
        <f>IF([2]数据总览!EP105="","",[2]数据总览!EP105)</f>
        <v/>
      </c>
      <c r="EQ105" s="227" t="str">
        <f>IF([2]数据总览!EQ105="","",[2]数据总览!EQ105)</f>
        <v/>
      </c>
      <c r="ER105" s="227" t="str">
        <f>IF([2]数据总览!ER105="","",[2]数据总览!ER105)</f>
        <v/>
      </c>
      <c r="ES105" s="227" t="str">
        <f>IF([2]数据总览!ES105="","",[2]数据总览!ES105)</f>
        <v/>
      </c>
      <c r="ET105" s="227" t="str">
        <f>IF([2]数据总览!ET105="","",[2]数据总览!ET105)</f>
        <v/>
      </c>
      <c r="EU105" s="227" t="str">
        <f>IF([2]数据总览!EU105="","",[2]数据总览!EU105)</f>
        <v/>
      </c>
      <c r="EV105" s="227" t="str">
        <f>IF([2]数据总览!EV105="","",[2]数据总览!EV105)</f>
        <v/>
      </c>
      <c r="EW105" s="227" t="str">
        <f>IF([2]数据总览!EW105="","",[2]数据总览!EW105)</f>
        <v/>
      </c>
      <c r="EX105" s="227" t="str">
        <f>IF([2]数据总览!EX105="","",[2]数据总览!EX105)</f>
        <v/>
      </c>
      <c r="EY105" s="227" t="str">
        <f>IF([2]数据总览!EY105="","",[2]数据总览!EY105)</f>
        <v/>
      </c>
      <c r="EZ105" s="227" t="str">
        <f>IF([2]数据总览!EZ105="","",[2]数据总览!EZ105)</f>
        <v/>
      </c>
      <c r="FA105" s="227" t="str">
        <f>IF([2]数据总览!FA105="","",[2]数据总览!FA105)</f>
        <v/>
      </c>
    </row>
    <row r="106" spans="1:157" ht="11.25">
      <c r="A106" s="227" t="str">
        <f>IF([2]数据总览!A106="","",[2]数据总览!A106)</f>
        <v/>
      </c>
      <c r="B106" s="227" t="str">
        <f>IF([2]数据总览!B106="","",[2]数据总览!B106)</f>
        <v/>
      </c>
      <c r="C106" s="227" t="str">
        <f>IF([2]数据总览!C106="","",[2]数据总览!C106)</f>
        <v>7星</v>
      </c>
      <c r="D106" s="227">
        <f>IF([2]数据总览!D106="","",[2]数据总览!D106)</f>
        <v>0.85055186774142333</v>
      </c>
      <c r="E106" s="227">
        <f>IF([2]数据总览!E106="","",[2]数据总览!E106)</f>
        <v>0.94363028680682393</v>
      </c>
      <c r="F106" s="227">
        <f>IF([2]数据总览!F106="","",[2]数据总览!F106)</f>
        <v>1.0130460346533403</v>
      </c>
      <c r="G106" s="227">
        <f>IF([2]数据总览!G106="","",[2]数据总览!G106)</f>
        <v>1.076223662253339</v>
      </c>
      <c r="H106" s="227">
        <f>IF([2]数据总览!H106="","",[2]数据总览!H106)</f>
        <v>1.1018939561889425</v>
      </c>
      <c r="I106" s="227">
        <f>IF([2]数据总览!I106="","",[2]数据总览!I106)</f>
        <v>1.127564250124546</v>
      </c>
      <c r="J106" s="227"/>
      <c r="K106" s="227" t="str">
        <f>IF([2]数据总览!K106="","",[2]数据总览!K106)</f>
        <v/>
      </c>
      <c r="L106" s="227" t="str">
        <f>IF([2]数据总览!L106="","",[2]数据总览!L106)</f>
        <v/>
      </c>
      <c r="M106" s="227" t="str">
        <f>IF([2]数据总览!M106="","",[2]数据总览!M106)</f>
        <v/>
      </c>
      <c r="N106" s="227" t="str">
        <f>IF([2]数据总览!N106="","",[2]数据总览!N106)</f>
        <v/>
      </c>
      <c r="O106" s="227" t="str">
        <f>IF([2]数据总览!O106="","",[2]数据总览!O106)</f>
        <v/>
      </c>
      <c r="P106" s="227" t="str">
        <f>IF([2]数据总览!P106="","",[2]数据总览!P106)</f>
        <v/>
      </c>
      <c r="Q106" s="227" t="str">
        <f>IF([2]数据总览!Q106="","",[2]数据总览!Q106)</f>
        <v/>
      </c>
      <c r="R106" s="227" t="str">
        <f>IF([2]数据总览!R106="","",[2]数据总览!R106)</f>
        <v/>
      </c>
      <c r="S106" s="227" t="str">
        <f>IF([2]数据总览!S106="","",[2]数据总览!S106)</f>
        <v/>
      </c>
      <c r="T106" s="227" t="str">
        <f>IF([2]数据总览!T106="","",[2]数据总览!T106)</f>
        <v/>
      </c>
      <c r="U106" s="227" t="str">
        <f>IF([2]数据总览!U106="","",[2]数据总览!U106)</f>
        <v/>
      </c>
      <c r="V106" s="227" t="str">
        <f>IF([2]数据总览!V106="","",[2]数据总览!V106)</f>
        <v/>
      </c>
      <c r="W106" s="227" t="str">
        <f>IF([2]数据总览!W106="","",[2]数据总览!W106)</f>
        <v/>
      </c>
      <c r="X106" s="227" t="str">
        <f>IF([2]数据总览!X106="","",[2]数据总览!X106)</f>
        <v/>
      </c>
      <c r="Y106" s="227" t="str">
        <f>IF([2]数据总览!Y106="","",[2]数据总览!Y106)</f>
        <v/>
      </c>
      <c r="Z106" s="227" t="str">
        <f>IF([2]数据总览!Z106="","",[2]数据总览!Z106)</f>
        <v/>
      </c>
      <c r="AA106" s="227" t="str">
        <f>IF([2]数据总览!AA106="","",[2]数据总览!AA106)</f>
        <v/>
      </c>
      <c r="AB106" s="227" t="str">
        <f>IF([2]数据总览!AB106="","",[2]数据总览!AB106)</f>
        <v/>
      </c>
      <c r="AC106" s="227" t="str">
        <f>IF([2]数据总览!AC106="","",[2]数据总览!AC106)</f>
        <v/>
      </c>
      <c r="AD106" s="227" t="str">
        <f>IF([2]数据总览!AD106="","",[2]数据总览!AD106)</f>
        <v/>
      </c>
      <c r="AE106" s="227" t="str">
        <f>IF([2]数据总览!AE106="","",[2]数据总览!AE106)</f>
        <v/>
      </c>
      <c r="AF106" s="227" t="str">
        <f>IF([2]数据总览!AF106="","",[2]数据总览!AF106)</f>
        <v/>
      </c>
      <c r="AG106" s="227" t="str">
        <f>IF([2]数据总览!AG106="","",[2]数据总览!AG106)</f>
        <v/>
      </c>
      <c r="AH106" s="227" t="str">
        <f>IF([2]数据总览!AH106="","",[2]数据总览!AH106)</f>
        <v/>
      </c>
      <c r="AI106" s="227" t="str">
        <f>IF([2]数据总览!AI106="","",[2]数据总览!AI106)</f>
        <v/>
      </c>
      <c r="AJ106" s="227" t="str">
        <f>IF([2]数据总览!AJ106="","",[2]数据总览!AJ106)</f>
        <v/>
      </c>
      <c r="AK106" s="227" t="str">
        <f>IF([2]数据总览!AK106="","",[2]数据总览!AK106)</f>
        <v/>
      </c>
      <c r="AL106" s="227" t="str">
        <f>IF([2]数据总览!AL106="","",[2]数据总览!AL106)</f>
        <v/>
      </c>
      <c r="AM106" s="227" t="str">
        <f>IF([2]数据总览!AM106="","",[2]数据总览!AM106)</f>
        <v/>
      </c>
      <c r="AN106" s="227" t="str">
        <f>IF([2]数据总览!AN106="","",[2]数据总览!AN106)</f>
        <v/>
      </c>
      <c r="AO106" s="227" t="str">
        <f>IF([2]数据总览!AO106="","",[2]数据总览!AO106)</f>
        <v/>
      </c>
      <c r="AP106" s="227" t="str">
        <f>IF([2]数据总览!AP106="","",[2]数据总览!AP106)</f>
        <v/>
      </c>
      <c r="AQ106" s="227" t="str">
        <f>IF([2]数据总览!AQ106="","",[2]数据总览!AQ106)</f>
        <v/>
      </c>
      <c r="AR106" s="227" t="str">
        <f>IF([2]数据总览!AR106="","",[2]数据总览!AR106)</f>
        <v/>
      </c>
      <c r="AS106" s="227" t="str">
        <f>IF([2]数据总览!AS106="","",[2]数据总览!AS106)</f>
        <v/>
      </c>
      <c r="AT106" s="227" t="str">
        <f>IF([2]数据总览!AT106="","",[2]数据总览!AT106)</f>
        <v/>
      </c>
      <c r="AU106" s="227" t="str">
        <f>IF([2]数据总览!AU106="","",[2]数据总览!AU106)</f>
        <v/>
      </c>
      <c r="AV106" s="227" t="str">
        <f>IF([2]数据总览!AV106="","",[2]数据总览!AV106)</f>
        <v/>
      </c>
      <c r="AW106" s="227" t="str">
        <f>IF([2]数据总览!AW106="","",[2]数据总览!AW106)</f>
        <v/>
      </c>
      <c r="AX106" s="227" t="str">
        <f>IF([2]数据总览!AX106="","",[2]数据总览!AX106)</f>
        <v/>
      </c>
      <c r="AY106" s="227" t="str">
        <f>IF([2]数据总览!AY106="","",[2]数据总览!AY106)</f>
        <v/>
      </c>
      <c r="AZ106" s="227" t="str">
        <f>IF([2]数据总览!AZ106="","",[2]数据总览!AZ106)</f>
        <v/>
      </c>
      <c r="BA106" s="227" t="str">
        <f>IF([2]数据总览!BA106="","",[2]数据总览!BA106)</f>
        <v/>
      </c>
      <c r="BB106" s="227" t="str">
        <f>IF([2]数据总览!BB106="","",[2]数据总览!BB106)</f>
        <v/>
      </c>
      <c r="BC106" s="227" t="str">
        <f>IF([2]数据总览!BC106="","",[2]数据总览!BC106)</f>
        <v/>
      </c>
      <c r="BD106" s="227" t="str">
        <f>IF([2]数据总览!BD106="","",[2]数据总览!BD106)</f>
        <v/>
      </c>
      <c r="BE106" s="227" t="str">
        <f>IF([2]数据总览!BE106="","",[2]数据总览!BE106)</f>
        <v/>
      </c>
      <c r="BF106" s="227" t="str">
        <f>IF([2]数据总览!BF106="","",[2]数据总览!BF106)</f>
        <v/>
      </c>
      <c r="BG106" s="227" t="str">
        <f>IF([2]数据总览!BG106="","",[2]数据总览!BG106)</f>
        <v/>
      </c>
      <c r="BH106" s="227" t="str">
        <f>IF([2]数据总览!BH106="","",[2]数据总览!BH106)</f>
        <v/>
      </c>
      <c r="BI106" s="227" t="str">
        <f>IF([2]数据总览!BI106="","",[2]数据总览!BI106)</f>
        <v/>
      </c>
      <c r="BJ106" s="227" t="str">
        <f>IF([2]数据总览!BJ106="","",[2]数据总览!BJ106)</f>
        <v/>
      </c>
      <c r="BK106" s="227" t="str">
        <f>IF([2]数据总览!BK106="","",[2]数据总览!BK106)</f>
        <v/>
      </c>
      <c r="BL106" s="227" t="str">
        <f>IF([2]数据总览!BL106="","",[2]数据总览!BL106)</f>
        <v/>
      </c>
      <c r="BM106" s="227" t="str">
        <f>IF([2]数据总览!BM106="","",[2]数据总览!BM106)</f>
        <v/>
      </c>
      <c r="BN106" s="227" t="str">
        <f>IF([2]数据总览!BN106="","",[2]数据总览!BN106)</f>
        <v/>
      </c>
      <c r="BO106" s="227" t="str">
        <f>IF([2]数据总览!BO106="","",[2]数据总览!BO106)</f>
        <v/>
      </c>
      <c r="BP106" s="227" t="str">
        <f>IF([2]数据总览!BP106="","",[2]数据总览!BP106)</f>
        <v/>
      </c>
      <c r="BQ106" s="227" t="str">
        <f>IF([2]数据总览!BQ106="","",[2]数据总览!BQ106)</f>
        <v/>
      </c>
      <c r="BR106" s="227" t="str">
        <f>IF([2]数据总览!BR106="","",[2]数据总览!BR106)</f>
        <v/>
      </c>
      <c r="BS106" s="227" t="str">
        <f>IF([2]数据总览!BS106="","",[2]数据总览!BS106)</f>
        <v/>
      </c>
      <c r="BT106" s="227" t="str">
        <f>IF([2]数据总览!BT106="","",[2]数据总览!BT106)</f>
        <v/>
      </c>
      <c r="BU106" s="227" t="str">
        <f>IF([2]数据总览!BU106="","",[2]数据总览!BU106)</f>
        <v/>
      </c>
      <c r="BV106" s="227" t="str">
        <f>IF([2]数据总览!BV106="","",[2]数据总览!BV106)</f>
        <v/>
      </c>
      <c r="BW106" s="227" t="str">
        <f>IF([2]数据总览!BW106="","",[2]数据总览!BW106)</f>
        <v/>
      </c>
      <c r="BX106" s="227" t="str">
        <f>IF([2]数据总览!BX106="","",[2]数据总览!BX106)</f>
        <v/>
      </c>
      <c r="BY106" s="227" t="str">
        <f>IF([2]数据总览!BY106="","",[2]数据总览!BY106)</f>
        <v/>
      </c>
      <c r="BZ106" s="227" t="str">
        <f>IF([2]数据总览!BZ106="","",[2]数据总览!BZ106)</f>
        <v/>
      </c>
      <c r="CA106" s="227" t="str">
        <f>IF([2]数据总览!CA106="","",[2]数据总览!CA106)</f>
        <v/>
      </c>
      <c r="CB106" s="227" t="str">
        <f>IF([2]数据总览!CB106="","",[2]数据总览!CB106)</f>
        <v/>
      </c>
      <c r="CC106" s="227" t="str">
        <f>IF([2]数据总览!CC106="","",[2]数据总览!CC106)</f>
        <v/>
      </c>
      <c r="CD106" s="227" t="str">
        <f>IF([2]数据总览!CD106="","",[2]数据总览!CD106)</f>
        <v/>
      </c>
      <c r="CE106" s="227" t="str">
        <f>IF([2]数据总览!CE106="","",[2]数据总览!CE106)</f>
        <v/>
      </c>
      <c r="CF106" s="227" t="str">
        <f>IF([2]数据总览!CF106="","",[2]数据总览!CF106)</f>
        <v/>
      </c>
      <c r="CG106" s="227" t="str">
        <f>IF([2]数据总览!CG106="","",[2]数据总览!CG106)</f>
        <v/>
      </c>
      <c r="CH106" s="227" t="str">
        <f>IF([2]数据总览!CH106="","",[2]数据总览!CH106)</f>
        <v/>
      </c>
      <c r="CI106" s="227" t="str">
        <f>IF([2]数据总览!CI106="","",[2]数据总览!CI106)</f>
        <v/>
      </c>
      <c r="CJ106" s="227" t="str">
        <f>IF([2]数据总览!CJ106="","",[2]数据总览!CJ106)</f>
        <v/>
      </c>
      <c r="CK106" s="227" t="str">
        <f>IF([2]数据总览!CK106="","",[2]数据总览!CK106)</f>
        <v/>
      </c>
      <c r="CL106" s="227" t="str">
        <f>IF([2]数据总览!CL106="","",[2]数据总览!CL106)</f>
        <v/>
      </c>
      <c r="CM106" s="227" t="str">
        <f>IF([2]数据总览!CM106="","",[2]数据总览!CM106)</f>
        <v/>
      </c>
      <c r="CN106" s="227" t="str">
        <f>IF([2]数据总览!CN106="","",[2]数据总览!CN106)</f>
        <v/>
      </c>
      <c r="CO106" s="227" t="str">
        <f>IF([2]数据总览!CO106="","",[2]数据总览!CO106)</f>
        <v/>
      </c>
      <c r="CP106" s="227" t="str">
        <f>IF([2]数据总览!CP106="","",[2]数据总览!CP106)</f>
        <v/>
      </c>
      <c r="CQ106" s="227" t="str">
        <f>IF([2]数据总览!CQ106="","",[2]数据总览!CQ106)</f>
        <v/>
      </c>
      <c r="CR106" s="227" t="str">
        <f>IF([2]数据总览!CR106="","",[2]数据总览!CR106)</f>
        <v/>
      </c>
      <c r="CS106" s="227" t="str">
        <f>IF([2]数据总览!CS106="","",[2]数据总览!CS106)</f>
        <v/>
      </c>
      <c r="CT106" s="227" t="str">
        <f>IF([2]数据总览!CT106="","",[2]数据总览!CT106)</f>
        <v/>
      </c>
      <c r="CU106" s="227" t="str">
        <f>IF([2]数据总览!CU106="","",[2]数据总览!CU106)</f>
        <v/>
      </c>
      <c r="CV106" s="227" t="str">
        <f>IF([2]数据总览!CV106="","",[2]数据总览!CV106)</f>
        <v/>
      </c>
      <c r="CW106" s="227" t="str">
        <f>IF([2]数据总览!CW106="","",[2]数据总览!CW106)</f>
        <v/>
      </c>
      <c r="CX106" s="227" t="str">
        <f>IF([2]数据总览!CX106="","",[2]数据总览!CX106)</f>
        <v/>
      </c>
      <c r="CY106" s="227" t="str">
        <f>IF([2]数据总览!CY106="","",[2]数据总览!CY106)</f>
        <v/>
      </c>
      <c r="CZ106" s="227" t="str">
        <f>IF([2]数据总览!CZ106="","",[2]数据总览!CZ106)</f>
        <v/>
      </c>
      <c r="DA106" s="227" t="str">
        <f>IF([2]数据总览!DA106="","",[2]数据总览!DA106)</f>
        <v/>
      </c>
      <c r="DB106" s="227" t="str">
        <f>IF([2]数据总览!DB106="","",[2]数据总览!DB106)</f>
        <v/>
      </c>
      <c r="DC106" s="227" t="str">
        <f>IF([2]数据总览!DC106="","",[2]数据总览!DC106)</f>
        <v/>
      </c>
      <c r="DD106" s="227" t="str">
        <f>IF([2]数据总览!DD106="","",[2]数据总览!DD106)</f>
        <v/>
      </c>
      <c r="DE106" s="227" t="str">
        <f>IF([2]数据总览!DE106="","",[2]数据总览!DE106)</f>
        <v/>
      </c>
      <c r="DF106" s="227" t="str">
        <f>IF([2]数据总览!DF106="","",[2]数据总览!DF106)</f>
        <v/>
      </c>
      <c r="DG106" s="227" t="str">
        <f>IF([2]数据总览!DG106="","",[2]数据总览!DG106)</f>
        <v/>
      </c>
      <c r="DH106" s="227" t="str">
        <f>IF([2]数据总览!DH106="","",[2]数据总览!DH106)</f>
        <v/>
      </c>
      <c r="DI106" s="227" t="str">
        <f>IF([2]数据总览!DI106="","",[2]数据总览!DI106)</f>
        <v/>
      </c>
      <c r="DJ106" s="227" t="str">
        <f>IF([2]数据总览!DJ106="","",[2]数据总览!DJ106)</f>
        <v/>
      </c>
      <c r="DK106" s="227" t="str">
        <f>IF([2]数据总览!DK106="","",[2]数据总览!DK106)</f>
        <v/>
      </c>
      <c r="DL106" s="227" t="str">
        <f>IF([2]数据总览!DL106="","",[2]数据总览!DL106)</f>
        <v/>
      </c>
      <c r="DM106" s="227" t="str">
        <f>IF([2]数据总览!DM106="","",[2]数据总览!DM106)</f>
        <v/>
      </c>
      <c r="DN106" s="227" t="str">
        <f>IF([2]数据总览!DN106="","",[2]数据总览!DN106)</f>
        <v/>
      </c>
      <c r="DO106" s="227" t="str">
        <f>IF([2]数据总览!DO106="","",[2]数据总览!DO106)</f>
        <v/>
      </c>
      <c r="DP106" s="227" t="str">
        <f>IF([2]数据总览!DP106="","",[2]数据总览!DP106)</f>
        <v/>
      </c>
      <c r="DQ106" s="227" t="str">
        <f>IF([2]数据总览!DQ106="","",[2]数据总览!DQ106)</f>
        <v/>
      </c>
      <c r="DR106" s="227" t="str">
        <f>IF([2]数据总览!DR106="","",[2]数据总览!DR106)</f>
        <v/>
      </c>
      <c r="DS106" s="227" t="str">
        <f>IF([2]数据总览!DS106="","",[2]数据总览!DS106)</f>
        <v/>
      </c>
      <c r="DT106" s="227" t="str">
        <f>IF([2]数据总览!DT106="","",[2]数据总览!DT106)</f>
        <v/>
      </c>
      <c r="DU106" s="227" t="str">
        <f>IF([2]数据总览!DU106="","",[2]数据总览!DU106)</f>
        <v/>
      </c>
      <c r="DV106" s="227" t="str">
        <f>IF([2]数据总览!DV106="","",[2]数据总览!DV106)</f>
        <v/>
      </c>
      <c r="DW106" s="227" t="str">
        <f>IF([2]数据总览!DW106="","",[2]数据总览!DW106)</f>
        <v/>
      </c>
      <c r="DX106" s="227" t="str">
        <f>IF([2]数据总览!DX106="","",[2]数据总览!DX106)</f>
        <v/>
      </c>
      <c r="DY106" s="227" t="str">
        <f>IF([2]数据总览!DY106="","",[2]数据总览!DY106)</f>
        <v/>
      </c>
      <c r="DZ106" s="227" t="str">
        <f>IF([2]数据总览!DZ106="","",[2]数据总览!DZ106)</f>
        <v/>
      </c>
      <c r="EA106" s="227" t="str">
        <f>IF([2]数据总览!EA106="","",[2]数据总览!EA106)</f>
        <v/>
      </c>
      <c r="EB106" s="227" t="str">
        <f>IF([2]数据总览!EB106="","",[2]数据总览!EB106)</f>
        <v/>
      </c>
      <c r="EC106" s="227" t="str">
        <f>IF([2]数据总览!EC106="","",[2]数据总览!EC106)</f>
        <v/>
      </c>
      <c r="ED106" s="227" t="str">
        <f>IF([2]数据总览!ED106="","",[2]数据总览!ED106)</f>
        <v/>
      </c>
      <c r="EE106" s="227" t="str">
        <f>IF([2]数据总览!EE106="","",[2]数据总览!EE106)</f>
        <v/>
      </c>
      <c r="EF106" s="227" t="str">
        <f>IF([2]数据总览!EF106="","",[2]数据总览!EF106)</f>
        <v/>
      </c>
      <c r="EG106" s="227" t="str">
        <f>IF([2]数据总览!EG106="","",[2]数据总览!EG106)</f>
        <v/>
      </c>
      <c r="EH106" s="227" t="str">
        <f>IF([2]数据总览!EH106="","",[2]数据总览!EH106)</f>
        <v/>
      </c>
      <c r="EI106" s="227" t="str">
        <f>IF([2]数据总览!EI106="","",[2]数据总览!EI106)</f>
        <v/>
      </c>
      <c r="EJ106" s="227" t="str">
        <f>IF([2]数据总览!EJ106="","",[2]数据总览!EJ106)</f>
        <v/>
      </c>
      <c r="EK106" s="227" t="str">
        <f>IF([2]数据总览!EK106="","",[2]数据总览!EK106)</f>
        <v/>
      </c>
      <c r="EL106" s="227" t="str">
        <f>IF([2]数据总览!EL106="","",[2]数据总览!EL106)</f>
        <v/>
      </c>
      <c r="EM106" s="227" t="str">
        <f>IF([2]数据总览!EM106="","",[2]数据总览!EM106)</f>
        <v/>
      </c>
      <c r="EN106" s="227" t="str">
        <f>IF([2]数据总览!EN106="","",[2]数据总览!EN106)</f>
        <v/>
      </c>
      <c r="EO106" s="227" t="str">
        <f>IF([2]数据总览!EO106="","",[2]数据总览!EO106)</f>
        <v/>
      </c>
      <c r="EP106" s="227" t="str">
        <f>IF([2]数据总览!EP106="","",[2]数据总览!EP106)</f>
        <v/>
      </c>
      <c r="EQ106" s="227" t="str">
        <f>IF([2]数据总览!EQ106="","",[2]数据总览!EQ106)</f>
        <v/>
      </c>
      <c r="ER106" s="227" t="str">
        <f>IF([2]数据总览!ER106="","",[2]数据总览!ER106)</f>
        <v/>
      </c>
      <c r="ES106" s="227" t="str">
        <f>IF([2]数据总览!ES106="","",[2]数据总览!ES106)</f>
        <v/>
      </c>
      <c r="ET106" s="227" t="str">
        <f>IF([2]数据总览!ET106="","",[2]数据总览!ET106)</f>
        <v/>
      </c>
      <c r="EU106" s="227" t="str">
        <f>IF([2]数据总览!EU106="","",[2]数据总览!EU106)</f>
        <v/>
      </c>
      <c r="EV106" s="227" t="str">
        <f>IF([2]数据总览!EV106="","",[2]数据总览!EV106)</f>
        <v/>
      </c>
      <c r="EW106" s="227" t="str">
        <f>IF([2]数据总览!EW106="","",[2]数据总览!EW106)</f>
        <v/>
      </c>
      <c r="EX106" s="227" t="str">
        <f>IF([2]数据总览!EX106="","",[2]数据总览!EX106)</f>
        <v/>
      </c>
      <c r="EY106" s="227" t="str">
        <f>IF([2]数据总览!EY106="","",[2]数据总览!EY106)</f>
        <v/>
      </c>
      <c r="EZ106" s="227" t="str">
        <f>IF([2]数据总览!EZ106="","",[2]数据总览!EZ106)</f>
        <v/>
      </c>
      <c r="FA106" s="227" t="str">
        <f>IF([2]数据总览!FA106="","",[2]数据总览!FA106)</f>
        <v/>
      </c>
    </row>
    <row r="107" spans="1:157" ht="11.25">
      <c r="A107" s="227" t="str">
        <f>IF([2]数据总览!A107="","",[2]数据总览!A107)</f>
        <v/>
      </c>
      <c r="B107" s="227" t="str">
        <f>IF([2]数据总览!B107="","",[2]数据总览!B107)</f>
        <v>当前满星</v>
      </c>
      <c r="C107" s="227" t="str">
        <f>IF([2]数据总览!C107="","",[2]数据总览!C107)</f>
        <v>8星</v>
      </c>
      <c r="D107" s="227">
        <f>IF([2]数据总览!D107="","",[2]数据总览!D107)</f>
        <v>0.86451771688258383</v>
      </c>
      <c r="E107" s="227">
        <f>IF([2]数据总览!E107="","",[2]数据总览!E107)</f>
        <v>0.96100448475274491</v>
      </c>
      <c r="F107" s="227">
        <f>IF([2]数据总览!F107="","",[2]数据总览!F107)</f>
        <v>1.0322898768944504</v>
      </c>
      <c r="G107" s="227">
        <f>IF([2]数据总览!G107="","",[2]数据总览!G107)</f>
        <v>1.096097536547453</v>
      </c>
      <c r="H107" s="227">
        <f>IF([2]数据总览!H107="","",[2]数据总览!H107)</f>
        <v>1.1219751568778442</v>
      </c>
      <c r="I107" s="227">
        <f>IF([2]数据总览!I107="","",[2]数据总览!I107)</f>
        <v>1.1478527772082354</v>
      </c>
      <c r="J107" s="227"/>
      <c r="K107" s="227" t="str">
        <f>IF([2]数据总览!K107="","",[2]数据总览!K107)</f>
        <v/>
      </c>
      <c r="L107" s="227" t="str">
        <f>IF([2]数据总览!L107="","",[2]数据总览!L107)</f>
        <v/>
      </c>
      <c r="M107" s="227" t="str">
        <f>IF([2]数据总览!M107="","",[2]数据总览!M107)</f>
        <v/>
      </c>
      <c r="N107" s="227" t="str">
        <f>IF([2]数据总览!N107="","",[2]数据总览!N107)</f>
        <v/>
      </c>
      <c r="O107" s="227" t="str">
        <f>IF([2]数据总览!O107="","",[2]数据总览!O107)</f>
        <v/>
      </c>
      <c r="P107" s="227" t="str">
        <f>IF([2]数据总览!P107="","",[2]数据总览!P107)</f>
        <v/>
      </c>
      <c r="Q107" s="227" t="str">
        <f>IF([2]数据总览!Q107="","",[2]数据总览!Q107)</f>
        <v/>
      </c>
      <c r="R107" s="227" t="str">
        <f>IF([2]数据总览!R107="","",[2]数据总览!R107)</f>
        <v/>
      </c>
      <c r="S107" s="227" t="str">
        <f>IF([2]数据总览!S107="","",[2]数据总览!S107)</f>
        <v/>
      </c>
      <c r="T107" s="227" t="str">
        <f>IF([2]数据总览!T107="","",[2]数据总览!T107)</f>
        <v/>
      </c>
      <c r="U107" s="227" t="str">
        <f>IF([2]数据总览!U107="","",[2]数据总览!U107)</f>
        <v/>
      </c>
      <c r="V107" s="227" t="str">
        <f>IF([2]数据总览!V107="","",[2]数据总览!V107)</f>
        <v/>
      </c>
      <c r="W107" s="227" t="str">
        <f>IF([2]数据总览!W107="","",[2]数据总览!W107)</f>
        <v/>
      </c>
      <c r="X107" s="227" t="str">
        <f>IF([2]数据总览!X107="","",[2]数据总览!X107)</f>
        <v/>
      </c>
      <c r="Y107" s="227" t="str">
        <f>IF([2]数据总览!Y107="","",[2]数据总览!Y107)</f>
        <v/>
      </c>
      <c r="Z107" s="227" t="str">
        <f>IF([2]数据总览!Z107="","",[2]数据总览!Z107)</f>
        <v/>
      </c>
      <c r="AA107" s="227" t="str">
        <f>IF([2]数据总览!AA107="","",[2]数据总览!AA107)</f>
        <v/>
      </c>
      <c r="AB107" s="227" t="str">
        <f>IF([2]数据总览!AB107="","",[2]数据总览!AB107)</f>
        <v/>
      </c>
      <c r="AC107" s="227" t="str">
        <f>IF([2]数据总览!AC107="","",[2]数据总览!AC107)</f>
        <v/>
      </c>
      <c r="AD107" s="227" t="str">
        <f>IF([2]数据总览!AD107="","",[2]数据总览!AD107)</f>
        <v/>
      </c>
      <c r="AE107" s="227" t="str">
        <f>IF([2]数据总览!AE107="","",[2]数据总览!AE107)</f>
        <v/>
      </c>
      <c r="AF107" s="227" t="str">
        <f>IF([2]数据总览!AF107="","",[2]数据总览!AF107)</f>
        <v/>
      </c>
      <c r="AG107" s="227" t="str">
        <f>IF([2]数据总览!AG107="","",[2]数据总览!AG107)</f>
        <v/>
      </c>
      <c r="AH107" s="227" t="str">
        <f>IF([2]数据总览!AH107="","",[2]数据总览!AH107)</f>
        <v/>
      </c>
      <c r="AI107" s="227" t="str">
        <f>IF([2]数据总览!AI107="","",[2]数据总览!AI107)</f>
        <v/>
      </c>
      <c r="AJ107" s="227" t="str">
        <f>IF([2]数据总览!AJ107="","",[2]数据总览!AJ107)</f>
        <v/>
      </c>
      <c r="AK107" s="227" t="str">
        <f>IF([2]数据总览!AK107="","",[2]数据总览!AK107)</f>
        <v/>
      </c>
      <c r="AL107" s="227" t="str">
        <f>IF([2]数据总览!AL107="","",[2]数据总览!AL107)</f>
        <v/>
      </c>
      <c r="AM107" s="227" t="str">
        <f>IF([2]数据总览!AM107="","",[2]数据总览!AM107)</f>
        <v/>
      </c>
      <c r="AN107" s="227" t="str">
        <f>IF([2]数据总览!AN107="","",[2]数据总览!AN107)</f>
        <v/>
      </c>
      <c r="AO107" s="227" t="str">
        <f>IF([2]数据总览!AO107="","",[2]数据总览!AO107)</f>
        <v/>
      </c>
      <c r="AP107" s="227" t="str">
        <f>IF([2]数据总览!AP107="","",[2]数据总览!AP107)</f>
        <v/>
      </c>
      <c r="AQ107" s="227" t="str">
        <f>IF([2]数据总览!AQ107="","",[2]数据总览!AQ107)</f>
        <v/>
      </c>
      <c r="AR107" s="227" t="str">
        <f>IF([2]数据总览!AR107="","",[2]数据总览!AR107)</f>
        <v/>
      </c>
      <c r="AS107" s="227" t="str">
        <f>IF([2]数据总览!AS107="","",[2]数据总览!AS107)</f>
        <v/>
      </c>
      <c r="AT107" s="227" t="str">
        <f>IF([2]数据总览!AT107="","",[2]数据总览!AT107)</f>
        <v/>
      </c>
      <c r="AU107" s="227" t="str">
        <f>IF([2]数据总览!AU107="","",[2]数据总览!AU107)</f>
        <v/>
      </c>
      <c r="AV107" s="227" t="str">
        <f>IF([2]数据总览!AV107="","",[2]数据总览!AV107)</f>
        <v/>
      </c>
      <c r="AW107" s="227" t="str">
        <f>IF([2]数据总览!AW107="","",[2]数据总览!AW107)</f>
        <v/>
      </c>
      <c r="AX107" s="227" t="str">
        <f>IF([2]数据总览!AX107="","",[2]数据总览!AX107)</f>
        <v/>
      </c>
      <c r="AY107" s="227" t="str">
        <f>IF([2]数据总览!AY107="","",[2]数据总览!AY107)</f>
        <v/>
      </c>
      <c r="AZ107" s="227" t="str">
        <f>IF([2]数据总览!AZ107="","",[2]数据总览!AZ107)</f>
        <v/>
      </c>
      <c r="BA107" s="227" t="str">
        <f>IF([2]数据总览!BA107="","",[2]数据总览!BA107)</f>
        <v/>
      </c>
      <c r="BB107" s="227" t="str">
        <f>IF([2]数据总览!BB107="","",[2]数据总览!BB107)</f>
        <v/>
      </c>
      <c r="BC107" s="227" t="str">
        <f>IF([2]数据总览!BC107="","",[2]数据总览!BC107)</f>
        <v/>
      </c>
      <c r="BD107" s="227" t="str">
        <f>IF([2]数据总览!BD107="","",[2]数据总览!BD107)</f>
        <v/>
      </c>
      <c r="BE107" s="227" t="str">
        <f>IF([2]数据总览!BE107="","",[2]数据总览!BE107)</f>
        <v/>
      </c>
      <c r="BF107" s="227" t="str">
        <f>IF([2]数据总览!BF107="","",[2]数据总览!BF107)</f>
        <v/>
      </c>
      <c r="BG107" s="227" t="str">
        <f>IF([2]数据总览!BG107="","",[2]数据总览!BG107)</f>
        <v/>
      </c>
      <c r="BH107" s="227" t="str">
        <f>IF([2]数据总览!BH107="","",[2]数据总览!BH107)</f>
        <v/>
      </c>
      <c r="BI107" s="227" t="str">
        <f>IF([2]数据总览!BI107="","",[2]数据总览!BI107)</f>
        <v/>
      </c>
      <c r="BJ107" s="227" t="str">
        <f>IF([2]数据总览!BJ107="","",[2]数据总览!BJ107)</f>
        <v/>
      </c>
      <c r="BK107" s="227" t="str">
        <f>IF([2]数据总览!BK107="","",[2]数据总览!BK107)</f>
        <v/>
      </c>
      <c r="BL107" s="227" t="str">
        <f>IF([2]数据总览!BL107="","",[2]数据总览!BL107)</f>
        <v/>
      </c>
      <c r="BM107" s="227" t="str">
        <f>IF([2]数据总览!BM107="","",[2]数据总览!BM107)</f>
        <v/>
      </c>
      <c r="BN107" s="227" t="str">
        <f>IF([2]数据总览!BN107="","",[2]数据总览!BN107)</f>
        <v/>
      </c>
      <c r="BO107" s="227" t="str">
        <f>IF([2]数据总览!BO107="","",[2]数据总览!BO107)</f>
        <v/>
      </c>
      <c r="BP107" s="227" t="str">
        <f>IF([2]数据总览!BP107="","",[2]数据总览!BP107)</f>
        <v/>
      </c>
      <c r="BQ107" s="227" t="str">
        <f>IF([2]数据总览!BQ107="","",[2]数据总览!BQ107)</f>
        <v/>
      </c>
      <c r="BR107" s="227" t="str">
        <f>IF([2]数据总览!BR107="","",[2]数据总览!BR107)</f>
        <v/>
      </c>
      <c r="BS107" s="227" t="str">
        <f>IF([2]数据总览!BS107="","",[2]数据总览!BS107)</f>
        <v/>
      </c>
      <c r="BT107" s="227" t="str">
        <f>IF([2]数据总览!BT107="","",[2]数据总览!BT107)</f>
        <v/>
      </c>
      <c r="BU107" s="227" t="str">
        <f>IF([2]数据总览!BU107="","",[2]数据总览!BU107)</f>
        <v/>
      </c>
      <c r="BV107" s="227" t="str">
        <f>IF([2]数据总览!BV107="","",[2]数据总览!BV107)</f>
        <v/>
      </c>
      <c r="BW107" s="227" t="str">
        <f>IF([2]数据总览!BW107="","",[2]数据总览!BW107)</f>
        <v/>
      </c>
      <c r="BX107" s="227" t="str">
        <f>IF([2]数据总览!BX107="","",[2]数据总览!BX107)</f>
        <v/>
      </c>
      <c r="BY107" s="227" t="str">
        <f>IF([2]数据总览!BY107="","",[2]数据总览!BY107)</f>
        <v/>
      </c>
      <c r="BZ107" s="227" t="str">
        <f>IF([2]数据总览!BZ107="","",[2]数据总览!BZ107)</f>
        <v/>
      </c>
      <c r="CA107" s="227" t="str">
        <f>IF([2]数据总览!CA107="","",[2]数据总览!CA107)</f>
        <v/>
      </c>
      <c r="CB107" s="227" t="str">
        <f>IF([2]数据总览!CB107="","",[2]数据总览!CB107)</f>
        <v/>
      </c>
      <c r="CC107" s="227" t="str">
        <f>IF([2]数据总览!CC107="","",[2]数据总览!CC107)</f>
        <v/>
      </c>
      <c r="CD107" s="227" t="str">
        <f>IF([2]数据总览!CD107="","",[2]数据总览!CD107)</f>
        <v/>
      </c>
      <c r="CE107" s="227" t="str">
        <f>IF([2]数据总览!CE107="","",[2]数据总览!CE107)</f>
        <v/>
      </c>
      <c r="CF107" s="227" t="str">
        <f>IF([2]数据总览!CF107="","",[2]数据总览!CF107)</f>
        <v/>
      </c>
      <c r="CG107" s="227" t="str">
        <f>IF([2]数据总览!CG107="","",[2]数据总览!CG107)</f>
        <v/>
      </c>
      <c r="CH107" s="227" t="str">
        <f>IF([2]数据总览!CH107="","",[2]数据总览!CH107)</f>
        <v/>
      </c>
      <c r="CI107" s="227" t="str">
        <f>IF([2]数据总览!CI107="","",[2]数据总览!CI107)</f>
        <v/>
      </c>
      <c r="CJ107" s="227" t="str">
        <f>IF([2]数据总览!CJ107="","",[2]数据总览!CJ107)</f>
        <v/>
      </c>
      <c r="CK107" s="227" t="str">
        <f>IF([2]数据总览!CK107="","",[2]数据总览!CK107)</f>
        <v/>
      </c>
      <c r="CL107" s="227" t="str">
        <f>IF([2]数据总览!CL107="","",[2]数据总览!CL107)</f>
        <v/>
      </c>
      <c r="CM107" s="227" t="str">
        <f>IF([2]数据总览!CM107="","",[2]数据总览!CM107)</f>
        <v/>
      </c>
      <c r="CN107" s="227" t="str">
        <f>IF([2]数据总览!CN107="","",[2]数据总览!CN107)</f>
        <v/>
      </c>
      <c r="CO107" s="227" t="str">
        <f>IF([2]数据总览!CO107="","",[2]数据总览!CO107)</f>
        <v/>
      </c>
      <c r="CP107" s="227" t="str">
        <f>IF([2]数据总览!CP107="","",[2]数据总览!CP107)</f>
        <v/>
      </c>
      <c r="CQ107" s="227" t="str">
        <f>IF([2]数据总览!CQ107="","",[2]数据总览!CQ107)</f>
        <v/>
      </c>
      <c r="CR107" s="227" t="str">
        <f>IF([2]数据总览!CR107="","",[2]数据总览!CR107)</f>
        <v/>
      </c>
      <c r="CS107" s="227" t="str">
        <f>IF([2]数据总览!CS107="","",[2]数据总览!CS107)</f>
        <v/>
      </c>
      <c r="CT107" s="227" t="str">
        <f>IF([2]数据总览!CT107="","",[2]数据总览!CT107)</f>
        <v/>
      </c>
      <c r="CU107" s="227" t="str">
        <f>IF([2]数据总览!CU107="","",[2]数据总览!CU107)</f>
        <v/>
      </c>
      <c r="CV107" s="227" t="str">
        <f>IF([2]数据总览!CV107="","",[2]数据总览!CV107)</f>
        <v/>
      </c>
      <c r="CW107" s="227" t="str">
        <f>IF([2]数据总览!CW107="","",[2]数据总览!CW107)</f>
        <v/>
      </c>
      <c r="CX107" s="227" t="str">
        <f>IF([2]数据总览!CX107="","",[2]数据总览!CX107)</f>
        <v/>
      </c>
      <c r="CY107" s="227" t="str">
        <f>IF([2]数据总览!CY107="","",[2]数据总览!CY107)</f>
        <v/>
      </c>
      <c r="CZ107" s="227" t="str">
        <f>IF([2]数据总览!CZ107="","",[2]数据总览!CZ107)</f>
        <v/>
      </c>
      <c r="DA107" s="227" t="str">
        <f>IF([2]数据总览!DA107="","",[2]数据总览!DA107)</f>
        <v/>
      </c>
      <c r="DB107" s="227" t="str">
        <f>IF([2]数据总览!DB107="","",[2]数据总览!DB107)</f>
        <v/>
      </c>
      <c r="DC107" s="227" t="str">
        <f>IF([2]数据总览!DC107="","",[2]数据总览!DC107)</f>
        <v/>
      </c>
      <c r="DD107" s="227" t="str">
        <f>IF([2]数据总览!DD107="","",[2]数据总览!DD107)</f>
        <v/>
      </c>
      <c r="DE107" s="227" t="str">
        <f>IF([2]数据总览!DE107="","",[2]数据总览!DE107)</f>
        <v/>
      </c>
      <c r="DF107" s="227" t="str">
        <f>IF([2]数据总览!DF107="","",[2]数据总览!DF107)</f>
        <v/>
      </c>
      <c r="DG107" s="227" t="str">
        <f>IF([2]数据总览!DG107="","",[2]数据总览!DG107)</f>
        <v/>
      </c>
      <c r="DH107" s="227" t="str">
        <f>IF([2]数据总览!DH107="","",[2]数据总览!DH107)</f>
        <v/>
      </c>
      <c r="DI107" s="227" t="str">
        <f>IF([2]数据总览!DI107="","",[2]数据总览!DI107)</f>
        <v/>
      </c>
      <c r="DJ107" s="227" t="str">
        <f>IF([2]数据总览!DJ107="","",[2]数据总览!DJ107)</f>
        <v/>
      </c>
      <c r="DK107" s="227" t="str">
        <f>IF([2]数据总览!DK107="","",[2]数据总览!DK107)</f>
        <v/>
      </c>
      <c r="DL107" s="227" t="str">
        <f>IF([2]数据总览!DL107="","",[2]数据总览!DL107)</f>
        <v/>
      </c>
      <c r="DM107" s="227" t="str">
        <f>IF([2]数据总览!DM107="","",[2]数据总览!DM107)</f>
        <v/>
      </c>
      <c r="DN107" s="227" t="str">
        <f>IF([2]数据总览!DN107="","",[2]数据总览!DN107)</f>
        <v/>
      </c>
      <c r="DO107" s="227" t="str">
        <f>IF([2]数据总览!DO107="","",[2]数据总览!DO107)</f>
        <v/>
      </c>
      <c r="DP107" s="227" t="str">
        <f>IF([2]数据总览!DP107="","",[2]数据总览!DP107)</f>
        <v/>
      </c>
      <c r="DQ107" s="227" t="str">
        <f>IF([2]数据总览!DQ107="","",[2]数据总览!DQ107)</f>
        <v/>
      </c>
      <c r="DR107" s="227" t="str">
        <f>IF([2]数据总览!DR107="","",[2]数据总览!DR107)</f>
        <v/>
      </c>
      <c r="DS107" s="227" t="str">
        <f>IF([2]数据总览!DS107="","",[2]数据总览!DS107)</f>
        <v/>
      </c>
      <c r="DT107" s="227" t="str">
        <f>IF([2]数据总览!DT107="","",[2]数据总览!DT107)</f>
        <v/>
      </c>
      <c r="DU107" s="227" t="str">
        <f>IF([2]数据总览!DU107="","",[2]数据总览!DU107)</f>
        <v/>
      </c>
      <c r="DV107" s="227" t="str">
        <f>IF([2]数据总览!DV107="","",[2]数据总览!DV107)</f>
        <v/>
      </c>
      <c r="DW107" s="227" t="str">
        <f>IF([2]数据总览!DW107="","",[2]数据总览!DW107)</f>
        <v/>
      </c>
      <c r="DX107" s="227" t="str">
        <f>IF([2]数据总览!DX107="","",[2]数据总览!DX107)</f>
        <v/>
      </c>
      <c r="DY107" s="227" t="str">
        <f>IF([2]数据总览!DY107="","",[2]数据总览!DY107)</f>
        <v/>
      </c>
      <c r="DZ107" s="227" t="str">
        <f>IF([2]数据总览!DZ107="","",[2]数据总览!DZ107)</f>
        <v/>
      </c>
      <c r="EA107" s="227" t="str">
        <f>IF([2]数据总览!EA107="","",[2]数据总览!EA107)</f>
        <v/>
      </c>
      <c r="EB107" s="227" t="str">
        <f>IF([2]数据总览!EB107="","",[2]数据总览!EB107)</f>
        <v/>
      </c>
      <c r="EC107" s="227" t="str">
        <f>IF([2]数据总览!EC107="","",[2]数据总览!EC107)</f>
        <v/>
      </c>
      <c r="ED107" s="227" t="str">
        <f>IF([2]数据总览!ED107="","",[2]数据总览!ED107)</f>
        <v/>
      </c>
      <c r="EE107" s="227" t="str">
        <f>IF([2]数据总览!EE107="","",[2]数据总览!EE107)</f>
        <v/>
      </c>
      <c r="EF107" s="227" t="str">
        <f>IF([2]数据总览!EF107="","",[2]数据总览!EF107)</f>
        <v/>
      </c>
      <c r="EG107" s="227" t="str">
        <f>IF([2]数据总览!EG107="","",[2]数据总览!EG107)</f>
        <v/>
      </c>
      <c r="EH107" s="227" t="str">
        <f>IF([2]数据总览!EH107="","",[2]数据总览!EH107)</f>
        <v/>
      </c>
      <c r="EI107" s="227" t="str">
        <f>IF([2]数据总览!EI107="","",[2]数据总览!EI107)</f>
        <v/>
      </c>
      <c r="EJ107" s="227" t="str">
        <f>IF([2]数据总览!EJ107="","",[2]数据总览!EJ107)</f>
        <v/>
      </c>
      <c r="EK107" s="227" t="str">
        <f>IF([2]数据总览!EK107="","",[2]数据总览!EK107)</f>
        <v/>
      </c>
      <c r="EL107" s="227" t="str">
        <f>IF([2]数据总览!EL107="","",[2]数据总览!EL107)</f>
        <v/>
      </c>
      <c r="EM107" s="227" t="str">
        <f>IF([2]数据总览!EM107="","",[2]数据总览!EM107)</f>
        <v/>
      </c>
      <c r="EN107" s="227" t="str">
        <f>IF([2]数据总览!EN107="","",[2]数据总览!EN107)</f>
        <v/>
      </c>
      <c r="EO107" s="227" t="str">
        <f>IF([2]数据总览!EO107="","",[2]数据总览!EO107)</f>
        <v/>
      </c>
      <c r="EP107" s="227" t="str">
        <f>IF([2]数据总览!EP107="","",[2]数据总览!EP107)</f>
        <v/>
      </c>
      <c r="EQ107" s="227" t="str">
        <f>IF([2]数据总览!EQ107="","",[2]数据总览!EQ107)</f>
        <v/>
      </c>
      <c r="ER107" s="227" t="str">
        <f>IF([2]数据总览!ER107="","",[2]数据总览!ER107)</f>
        <v/>
      </c>
      <c r="ES107" s="227" t="str">
        <f>IF([2]数据总览!ES107="","",[2]数据总览!ES107)</f>
        <v/>
      </c>
      <c r="ET107" s="227" t="str">
        <f>IF([2]数据总览!ET107="","",[2]数据总览!ET107)</f>
        <v/>
      </c>
      <c r="EU107" s="227" t="str">
        <f>IF([2]数据总览!EU107="","",[2]数据总览!EU107)</f>
        <v/>
      </c>
      <c r="EV107" s="227" t="str">
        <f>IF([2]数据总览!EV107="","",[2]数据总览!EV107)</f>
        <v/>
      </c>
      <c r="EW107" s="227" t="str">
        <f>IF([2]数据总览!EW107="","",[2]数据总览!EW107)</f>
        <v/>
      </c>
      <c r="EX107" s="227" t="str">
        <f>IF([2]数据总览!EX107="","",[2]数据总览!EX107)</f>
        <v/>
      </c>
      <c r="EY107" s="227" t="str">
        <f>IF([2]数据总览!EY107="","",[2]数据总览!EY107)</f>
        <v/>
      </c>
      <c r="EZ107" s="227" t="str">
        <f>IF([2]数据总览!EZ107="","",[2]数据总览!EZ107)</f>
        <v/>
      </c>
      <c r="FA107" s="227" t="str">
        <f>IF([2]数据总览!FA107="","",[2]数据总览!FA107)</f>
        <v/>
      </c>
    </row>
    <row r="108" spans="1:157" ht="11.25">
      <c r="A108" s="227" t="str">
        <f>IF([2]数据总览!A108="","",[2]数据总览!A108)</f>
        <v/>
      </c>
      <c r="B108" s="227" t="str">
        <f>IF([2]数据总览!B108="","",[2]数据总览!B108)</f>
        <v/>
      </c>
      <c r="C108" s="227" t="str">
        <f>IF([2]数据总览!C108="","",[2]数据总览!C108)</f>
        <v>9星</v>
      </c>
      <c r="D108" s="227">
        <f>IF([2]数据总览!D108="","",[2]数据总览!D108)</f>
        <v>0.87780845887462033</v>
      </c>
      <c r="E108" s="227">
        <f>IF([2]数据总览!E108="","",[2]数据总览!E108)</f>
        <v>0.9773459253822151</v>
      </c>
      <c r="F108" s="227">
        <f>IF([2]数据总览!F108="","",[2]数据总览!F108)</f>
        <v>1.0502747039118727</v>
      </c>
      <c r="G108" s="227">
        <f>IF([2]数据总览!G108="","",[2]数据总览!G108)</f>
        <v>1.1146314467347782</v>
      </c>
      <c r="H108" s="227">
        <f>IF([2]数据总览!H108="","",[2]数据总览!H108)</f>
        <v>1.1406891146286831</v>
      </c>
      <c r="I108" s="227">
        <f>IF([2]数据总览!I108="","",[2]数据总览!I108)</f>
        <v>1.1667467825225879</v>
      </c>
      <c r="J108" s="227"/>
      <c r="K108" s="227" t="str">
        <f>IF([2]数据总览!K108="","",[2]数据总览!K108)</f>
        <v/>
      </c>
      <c r="L108" s="227" t="str">
        <f>IF([2]数据总览!L108="","",[2]数据总览!L108)</f>
        <v/>
      </c>
      <c r="M108" s="227" t="str">
        <f>IF([2]数据总览!M108="","",[2]数据总览!M108)</f>
        <v/>
      </c>
      <c r="N108" s="227" t="str">
        <f>IF([2]数据总览!N108="","",[2]数据总览!N108)</f>
        <v/>
      </c>
      <c r="O108" s="227" t="str">
        <f>IF([2]数据总览!O108="","",[2]数据总览!O108)</f>
        <v/>
      </c>
      <c r="P108" s="227" t="str">
        <f>IF([2]数据总览!P108="","",[2]数据总览!P108)</f>
        <v/>
      </c>
      <c r="Q108" s="227" t="str">
        <f>IF([2]数据总览!Q108="","",[2]数据总览!Q108)</f>
        <v/>
      </c>
      <c r="R108" s="227" t="str">
        <f>IF([2]数据总览!R108="","",[2]数据总览!R108)</f>
        <v/>
      </c>
      <c r="S108" s="227" t="str">
        <f>IF([2]数据总览!S108="","",[2]数据总览!S108)</f>
        <v/>
      </c>
      <c r="T108" s="227" t="str">
        <f>IF([2]数据总览!T108="","",[2]数据总览!T108)</f>
        <v/>
      </c>
      <c r="U108" s="227" t="str">
        <f>IF([2]数据总览!U108="","",[2]数据总览!U108)</f>
        <v/>
      </c>
      <c r="V108" s="227" t="str">
        <f>IF([2]数据总览!V108="","",[2]数据总览!V108)</f>
        <v/>
      </c>
      <c r="W108" s="227" t="str">
        <f>IF([2]数据总览!W108="","",[2]数据总览!W108)</f>
        <v/>
      </c>
      <c r="X108" s="227" t="str">
        <f>IF([2]数据总览!X108="","",[2]数据总览!X108)</f>
        <v/>
      </c>
      <c r="Y108" s="227" t="str">
        <f>IF([2]数据总览!Y108="","",[2]数据总览!Y108)</f>
        <v/>
      </c>
      <c r="Z108" s="227" t="str">
        <f>IF([2]数据总览!Z108="","",[2]数据总览!Z108)</f>
        <v/>
      </c>
      <c r="AA108" s="227" t="str">
        <f>IF([2]数据总览!AA108="","",[2]数据总览!AA108)</f>
        <v/>
      </c>
      <c r="AB108" s="227" t="str">
        <f>IF([2]数据总览!AB108="","",[2]数据总览!AB108)</f>
        <v/>
      </c>
      <c r="AC108" s="227" t="str">
        <f>IF([2]数据总览!AC108="","",[2]数据总览!AC108)</f>
        <v/>
      </c>
      <c r="AD108" s="227" t="str">
        <f>IF([2]数据总览!AD108="","",[2]数据总览!AD108)</f>
        <v/>
      </c>
      <c r="AE108" s="227" t="str">
        <f>IF([2]数据总览!AE108="","",[2]数据总览!AE108)</f>
        <v/>
      </c>
      <c r="AF108" s="227" t="str">
        <f>IF([2]数据总览!AF108="","",[2]数据总览!AF108)</f>
        <v/>
      </c>
      <c r="AG108" s="227" t="str">
        <f>IF([2]数据总览!AG108="","",[2]数据总览!AG108)</f>
        <v/>
      </c>
      <c r="AH108" s="227" t="str">
        <f>IF([2]数据总览!AH108="","",[2]数据总览!AH108)</f>
        <v/>
      </c>
      <c r="AI108" s="227" t="str">
        <f>IF([2]数据总览!AI108="","",[2]数据总览!AI108)</f>
        <v/>
      </c>
      <c r="AJ108" s="227" t="str">
        <f>IF([2]数据总览!AJ108="","",[2]数据总览!AJ108)</f>
        <v/>
      </c>
      <c r="AK108" s="227" t="str">
        <f>IF([2]数据总览!AK108="","",[2]数据总览!AK108)</f>
        <v/>
      </c>
      <c r="AL108" s="227" t="str">
        <f>IF([2]数据总览!AL108="","",[2]数据总览!AL108)</f>
        <v/>
      </c>
      <c r="AM108" s="227" t="str">
        <f>IF([2]数据总览!AM108="","",[2]数据总览!AM108)</f>
        <v/>
      </c>
      <c r="AN108" s="227" t="str">
        <f>IF([2]数据总览!AN108="","",[2]数据总览!AN108)</f>
        <v/>
      </c>
      <c r="AO108" s="227" t="str">
        <f>IF([2]数据总览!AO108="","",[2]数据总览!AO108)</f>
        <v/>
      </c>
      <c r="AP108" s="227" t="str">
        <f>IF([2]数据总览!AP108="","",[2]数据总览!AP108)</f>
        <v/>
      </c>
      <c r="AQ108" s="227" t="str">
        <f>IF([2]数据总览!AQ108="","",[2]数据总览!AQ108)</f>
        <v/>
      </c>
      <c r="AR108" s="227" t="str">
        <f>IF([2]数据总览!AR108="","",[2]数据总览!AR108)</f>
        <v/>
      </c>
      <c r="AS108" s="227" t="str">
        <f>IF([2]数据总览!AS108="","",[2]数据总览!AS108)</f>
        <v/>
      </c>
      <c r="AT108" s="227" t="str">
        <f>IF([2]数据总览!AT108="","",[2]数据总览!AT108)</f>
        <v/>
      </c>
      <c r="AU108" s="227" t="str">
        <f>IF([2]数据总览!AU108="","",[2]数据总览!AU108)</f>
        <v/>
      </c>
      <c r="AV108" s="227" t="str">
        <f>IF([2]数据总览!AV108="","",[2]数据总览!AV108)</f>
        <v/>
      </c>
      <c r="AW108" s="227" t="str">
        <f>IF([2]数据总览!AW108="","",[2]数据总览!AW108)</f>
        <v/>
      </c>
      <c r="AX108" s="227" t="str">
        <f>IF([2]数据总览!AX108="","",[2]数据总览!AX108)</f>
        <v/>
      </c>
      <c r="AY108" s="227" t="str">
        <f>IF([2]数据总览!AY108="","",[2]数据总览!AY108)</f>
        <v/>
      </c>
      <c r="AZ108" s="227" t="str">
        <f>IF([2]数据总览!AZ108="","",[2]数据总览!AZ108)</f>
        <v/>
      </c>
      <c r="BA108" s="227" t="str">
        <f>IF([2]数据总览!BA108="","",[2]数据总览!BA108)</f>
        <v/>
      </c>
      <c r="BB108" s="227" t="str">
        <f>IF([2]数据总览!BB108="","",[2]数据总览!BB108)</f>
        <v/>
      </c>
      <c r="BC108" s="227" t="str">
        <f>IF([2]数据总览!BC108="","",[2]数据总览!BC108)</f>
        <v/>
      </c>
      <c r="BD108" s="227" t="str">
        <f>IF([2]数据总览!BD108="","",[2]数据总览!BD108)</f>
        <v/>
      </c>
      <c r="BE108" s="227" t="str">
        <f>IF([2]数据总览!BE108="","",[2]数据总览!BE108)</f>
        <v/>
      </c>
      <c r="BF108" s="227" t="str">
        <f>IF([2]数据总览!BF108="","",[2]数据总览!BF108)</f>
        <v/>
      </c>
      <c r="BG108" s="227" t="str">
        <f>IF([2]数据总览!BG108="","",[2]数据总览!BG108)</f>
        <v/>
      </c>
      <c r="BH108" s="227" t="str">
        <f>IF([2]数据总览!BH108="","",[2]数据总览!BH108)</f>
        <v/>
      </c>
      <c r="BI108" s="227" t="str">
        <f>IF([2]数据总览!BI108="","",[2]数据总览!BI108)</f>
        <v/>
      </c>
      <c r="BJ108" s="227" t="str">
        <f>IF([2]数据总览!BJ108="","",[2]数据总览!BJ108)</f>
        <v/>
      </c>
      <c r="BK108" s="227" t="str">
        <f>IF([2]数据总览!BK108="","",[2]数据总览!BK108)</f>
        <v/>
      </c>
      <c r="BL108" s="227" t="str">
        <f>IF([2]数据总览!BL108="","",[2]数据总览!BL108)</f>
        <v/>
      </c>
      <c r="BM108" s="227" t="str">
        <f>IF([2]数据总览!BM108="","",[2]数据总览!BM108)</f>
        <v/>
      </c>
      <c r="BN108" s="227" t="str">
        <f>IF([2]数据总览!BN108="","",[2]数据总览!BN108)</f>
        <v/>
      </c>
      <c r="BO108" s="227" t="str">
        <f>IF([2]数据总览!BO108="","",[2]数据总览!BO108)</f>
        <v/>
      </c>
      <c r="BP108" s="227" t="str">
        <f>IF([2]数据总览!BP108="","",[2]数据总览!BP108)</f>
        <v/>
      </c>
      <c r="BQ108" s="227" t="str">
        <f>IF([2]数据总览!BQ108="","",[2]数据总览!BQ108)</f>
        <v/>
      </c>
      <c r="BR108" s="227" t="str">
        <f>IF([2]数据总览!BR108="","",[2]数据总览!BR108)</f>
        <v/>
      </c>
      <c r="BS108" s="227" t="str">
        <f>IF([2]数据总览!BS108="","",[2]数据总览!BS108)</f>
        <v/>
      </c>
      <c r="BT108" s="227" t="str">
        <f>IF([2]数据总览!BT108="","",[2]数据总览!BT108)</f>
        <v/>
      </c>
      <c r="BU108" s="227" t="str">
        <f>IF([2]数据总览!BU108="","",[2]数据总览!BU108)</f>
        <v/>
      </c>
      <c r="BV108" s="227" t="str">
        <f>IF([2]数据总览!BV108="","",[2]数据总览!BV108)</f>
        <v/>
      </c>
      <c r="BW108" s="227" t="str">
        <f>IF([2]数据总览!BW108="","",[2]数据总览!BW108)</f>
        <v/>
      </c>
      <c r="BX108" s="227" t="str">
        <f>IF([2]数据总览!BX108="","",[2]数据总览!BX108)</f>
        <v/>
      </c>
      <c r="BY108" s="227" t="str">
        <f>IF([2]数据总览!BY108="","",[2]数据总览!BY108)</f>
        <v/>
      </c>
      <c r="BZ108" s="227" t="str">
        <f>IF([2]数据总览!BZ108="","",[2]数据总览!BZ108)</f>
        <v/>
      </c>
      <c r="CA108" s="227" t="str">
        <f>IF([2]数据总览!CA108="","",[2]数据总览!CA108)</f>
        <v/>
      </c>
      <c r="CB108" s="227" t="str">
        <f>IF([2]数据总览!CB108="","",[2]数据总览!CB108)</f>
        <v/>
      </c>
      <c r="CC108" s="227" t="str">
        <f>IF([2]数据总览!CC108="","",[2]数据总览!CC108)</f>
        <v/>
      </c>
      <c r="CD108" s="227" t="str">
        <f>IF([2]数据总览!CD108="","",[2]数据总览!CD108)</f>
        <v/>
      </c>
      <c r="CE108" s="227" t="str">
        <f>IF([2]数据总览!CE108="","",[2]数据总览!CE108)</f>
        <v/>
      </c>
      <c r="CF108" s="227" t="str">
        <f>IF([2]数据总览!CF108="","",[2]数据总览!CF108)</f>
        <v/>
      </c>
      <c r="CG108" s="227" t="str">
        <f>IF([2]数据总览!CG108="","",[2]数据总览!CG108)</f>
        <v/>
      </c>
      <c r="CH108" s="227" t="str">
        <f>IF([2]数据总览!CH108="","",[2]数据总览!CH108)</f>
        <v/>
      </c>
      <c r="CI108" s="227" t="str">
        <f>IF([2]数据总览!CI108="","",[2]数据总览!CI108)</f>
        <v/>
      </c>
      <c r="CJ108" s="227" t="str">
        <f>IF([2]数据总览!CJ108="","",[2]数据总览!CJ108)</f>
        <v/>
      </c>
      <c r="CK108" s="227" t="str">
        <f>IF([2]数据总览!CK108="","",[2]数据总览!CK108)</f>
        <v/>
      </c>
      <c r="CL108" s="227" t="str">
        <f>IF([2]数据总览!CL108="","",[2]数据总览!CL108)</f>
        <v/>
      </c>
      <c r="CM108" s="227" t="str">
        <f>IF([2]数据总览!CM108="","",[2]数据总览!CM108)</f>
        <v/>
      </c>
      <c r="CN108" s="227" t="str">
        <f>IF([2]数据总览!CN108="","",[2]数据总览!CN108)</f>
        <v/>
      </c>
      <c r="CO108" s="227" t="str">
        <f>IF([2]数据总览!CO108="","",[2]数据总览!CO108)</f>
        <v/>
      </c>
      <c r="CP108" s="227" t="str">
        <f>IF([2]数据总览!CP108="","",[2]数据总览!CP108)</f>
        <v/>
      </c>
      <c r="CQ108" s="227" t="str">
        <f>IF([2]数据总览!CQ108="","",[2]数据总览!CQ108)</f>
        <v/>
      </c>
      <c r="CR108" s="227" t="str">
        <f>IF([2]数据总览!CR108="","",[2]数据总览!CR108)</f>
        <v/>
      </c>
      <c r="CS108" s="227" t="str">
        <f>IF([2]数据总览!CS108="","",[2]数据总览!CS108)</f>
        <v/>
      </c>
      <c r="CT108" s="227" t="str">
        <f>IF([2]数据总览!CT108="","",[2]数据总览!CT108)</f>
        <v/>
      </c>
      <c r="CU108" s="227" t="str">
        <f>IF([2]数据总览!CU108="","",[2]数据总览!CU108)</f>
        <v/>
      </c>
      <c r="CV108" s="227" t="str">
        <f>IF([2]数据总览!CV108="","",[2]数据总览!CV108)</f>
        <v/>
      </c>
      <c r="CW108" s="227" t="str">
        <f>IF([2]数据总览!CW108="","",[2]数据总览!CW108)</f>
        <v/>
      </c>
      <c r="CX108" s="227" t="str">
        <f>IF([2]数据总览!CX108="","",[2]数据总览!CX108)</f>
        <v/>
      </c>
      <c r="CY108" s="227" t="str">
        <f>IF([2]数据总览!CY108="","",[2]数据总览!CY108)</f>
        <v/>
      </c>
      <c r="CZ108" s="227" t="str">
        <f>IF([2]数据总览!CZ108="","",[2]数据总览!CZ108)</f>
        <v/>
      </c>
      <c r="DA108" s="227" t="str">
        <f>IF([2]数据总览!DA108="","",[2]数据总览!DA108)</f>
        <v/>
      </c>
      <c r="DB108" s="227" t="str">
        <f>IF([2]数据总览!DB108="","",[2]数据总览!DB108)</f>
        <v/>
      </c>
      <c r="DC108" s="227" t="str">
        <f>IF([2]数据总览!DC108="","",[2]数据总览!DC108)</f>
        <v/>
      </c>
      <c r="DD108" s="227" t="str">
        <f>IF([2]数据总览!DD108="","",[2]数据总览!DD108)</f>
        <v/>
      </c>
      <c r="DE108" s="227" t="str">
        <f>IF([2]数据总览!DE108="","",[2]数据总览!DE108)</f>
        <v/>
      </c>
      <c r="DF108" s="227" t="str">
        <f>IF([2]数据总览!DF108="","",[2]数据总览!DF108)</f>
        <v/>
      </c>
      <c r="DG108" s="227" t="str">
        <f>IF([2]数据总览!DG108="","",[2]数据总览!DG108)</f>
        <v/>
      </c>
      <c r="DH108" s="227" t="str">
        <f>IF([2]数据总览!DH108="","",[2]数据总览!DH108)</f>
        <v/>
      </c>
      <c r="DI108" s="227" t="str">
        <f>IF([2]数据总览!DI108="","",[2]数据总览!DI108)</f>
        <v/>
      </c>
      <c r="DJ108" s="227" t="str">
        <f>IF([2]数据总览!DJ108="","",[2]数据总览!DJ108)</f>
        <v/>
      </c>
      <c r="DK108" s="227" t="str">
        <f>IF([2]数据总览!DK108="","",[2]数据总览!DK108)</f>
        <v/>
      </c>
      <c r="DL108" s="227" t="str">
        <f>IF([2]数据总览!DL108="","",[2]数据总览!DL108)</f>
        <v/>
      </c>
      <c r="DM108" s="227" t="str">
        <f>IF([2]数据总览!DM108="","",[2]数据总览!DM108)</f>
        <v/>
      </c>
      <c r="DN108" s="227" t="str">
        <f>IF([2]数据总览!DN108="","",[2]数据总览!DN108)</f>
        <v/>
      </c>
      <c r="DO108" s="227" t="str">
        <f>IF([2]数据总览!DO108="","",[2]数据总览!DO108)</f>
        <v/>
      </c>
      <c r="DP108" s="227" t="str">
        <f>IF([2]数据总览!DP108="","",[2]数据总览!DP108)</f>
        <v/>
      </c>
      <c r="DQ108" s="227" t="str">
        <f>IF([2]数据总览!DQ108="","",[2]数据总览!DQ108)</f>
        <v/>
      </c>
      <c r="DR108" s="227" t="str">
        <f>IF([2]数据总览!DR108="","",[2]数据总览!DR108)</f>
        <v/>
      </c>
      <c r="DS108" s="227" t="str">
        <f>IF([2]数据总览!DS108="","",[2]数据总览!DS108)</f>
        <v/>
      </c>
      <c r="DT108" s="227" t="str">
        <f>IF([2]数据总览!DT108="","",[2]数据总览!DT108)</f>
        <v/>
      </c>
      <c r="DU108" s="227" t="str">
        <f>IF([2]数据总览!DU108="","",[2]数据总览!DU108)</f>
        <v/>
      </c>
      <c r="DV108" s="227" t="str">
        <f>IF([2]数据总览!DV108="","",[2]数据总览!DV108)</f>
        <v/>
      </c>
      <c r="DW108" s="227" t="str">
        <f>IF([2]数据总览!DW108="","",[2]数据总览!DW108)</f>
        <v/>
      </c>
      <c r="DX108" s="227" t="str">
        <f>IF([2]数据总览!DX108="","",[2]数据总览!DX108)</f>
        <v/>
      </c>
      <c r="DY108" s="227" t="str">
        <f>IF([2]数据总览!DY108="","",[2]数据总览!DY108)</f>
        <v/>
      </c>
      <c r="DZ108" s="227" t="str">
        <f>IF([2]数据总览!DZ108="","",[2]数据总览!DZ108)</f>
        <v/>
      </c>
      <c r="EA108" s="227" t="str">
        <f>IF([2]数据总览!EA108="","",[2]数据总览!EA108)</f>
        <v/>
      </c>
      <c r="EB108" s="227" t="str">
        <f>IF([2]数据总览!EB108="","",[2]数据总览!EB108)</f>
        <v/>
      </c>
      <c r="EC108" s="227" t="str">
        <f>IF([2]数据总览!EC108="","",[2]数据总览!EC108)</f>
        <v/>
      </c>
      <c r="ED108" s="227" t="str">
        <f>IF([2]数据总览!ED108="","",[2]数据总览!ED108)</f>
        <v/>
      </c>
      <c r="EE108" s="227" t="str">
        <f>IF([2]数据总览!EE108="","",[2]数据总览!EE108)</f>
        <v/>
      </c>
      <c r="EF108" s="227" t="str">
        <f>IF([2]数据总览!EF108="","",[2]数据总览!EF108)</f>
        <v/>
      </c>
      <c r="EG108" s="227" t="str">
        <f>IF([2]数据总览!EG108="","",[2]数据总览!EG108)</f>
        <v/>
      </c>
      <c r="EH108" s="227" t="str">
        <f>IF([2]数据总览!EH108="","",[2]数据总览!EH108)</f>
        <v/>
      </c>
      <c r="EI108" s="227" t="str">
        <f>IF([2]数据总览!EI108="","",[2]数据总览!EI108)</f>
        <v/>
      </c>
      <c r="EJ108" s="227" t="str">
        <f>IF([2]数据总览!EJ108="","",[2]数据总览!EJ108)</f>
        <v/>
      </c>
      <c r="EK108" s="227" t="str">
        <f>IF([2]数据总览!EK108="","",[2]数据总览!EK108)</f>
        <v/>
      </c>
      <c r="EL108" s="227" t="str">
        <f>IF([2]数据总览!EL108="","",[2]数据总览!EL108)</f>
        <v/>
      </c>
      <c r="EM108" s="227" t="str">
        <f>IF([2]数据总览!EM108="","",[2]数据总览!EM108)</f>
        <v/>
      </c>
      <c r="EN108" s="227" t="str">
        <f>IF([2]数据总览!EN108="","",[2]数据总览!EN108)</f>
        <v/>
      </c>
      <c r="EO108" s="227" t="str">
        <f>IF([2]数据总览!EO108="","",[2]数据总览!EO108)</f>
        <v/>
      </c>
      <c r="EP108" s="227" t="str">
        <f>IF([2]数据总览!EP108="","",[2]数据总览!EP108)</f>
        <v/>
      </c>
      <c r="EQ108" s="227" t="str">
        <f>IF([2]数据总览!EQ108="","",[2]数据总览!EQ108)</f>
        <v/>
      </c>
      <c r="ER108" s="227" t="str">
        <f>IF([2]数据总览!ER108="","",[2]数据总览!ER108)</f>
        <v/>
      </c>
      <c r="ES108" s="227" t="str">
        <f>IF([2]数据总览!ES108="","",[2]数据总览!ES108)</f>
        <v/>
      </c>
      <c r="ET108" s="227" t="str">
        <f>IF([2]数据总览!ET108="","",[2]数据总览!ET108)</f>
        <v/>
      </c>
      <c r="EU108" s="227" t="str">
        <f>IF([2]数据总览!EU108="","",[2]数据总览!EU108)</f>
        <v/>
      </c>
      <c r="EV108" s="227" t="str">
        <f>IF([2]数据总览!EV108="","",[2]数据总览!EV108)</f>
        <v/>
      </c>
      <c r="EW108" s="227" t="str">
        <f>IF([2]数据总览!EW108="","",[2]数据总览!EW108)</f>
        <v/>
      </c>
      <c r="EX108" s="227" t="str">
        <f>IF([2]数据总览!EX108="","",[2]数据总览!EX108)</f>
        <v/>
      </c>
      <c r="EY108" s="227" t="str">
        <f>IF([2]数据总览!EY108="","",[2]数据总览!EY108)</f>
        <v/>
      </c>
      <c r="EZ108" s="227" t="str">
        <f>IF([2]数据总览!EZ108="","",[2]数据总览!EZ108)</f>
        <v/>
      </c>
      <c r="FA108" s="227" t="str">
        <f>IF([2]数据总览!FA108="","",[2]数据总览!FA108)</f>
        <v/>
      </c>
    </row>
    <row r="109" spans="1:157" ht="11.25">
      <c r="A109" s="227" t="str">
        <f>IF([2]数据总览!A109="","",[2]数据总览!A109)</f>
        <v/>
      </c>
      <c r="B109" s="227" t="str">
        <f>IF([2]数据总览!B109="","",[2]数据总览!B109)</f>
        <v/>
      </c>
      <c r="C109" s="227" t="str">
        <f>IF([2]数据总览!C109="","",[2]数据总览!C109)</f>
        <v>10星</v>
      </c>
      <c r="D109" s="227">
        <f>IF([2]数据总览!D109="","",[2]数据总览!D109)</f>
        <v>0.89048636429213379</v>
      </c>
      <c r="E109" s="227">
        <f>IF([2]数据总览!E109="","",[2]数据总览!E109)</f>
        <v>0.99277052871125238</v>
      </c>
      <c r="F109" s="227">
        <f>IF([2]数据总览!F109="","",[2]数据总览!F109)</f>
        <v>1.0671551884868893</v>
      </c>
      <c r="G109" s="227">
        <f>IF([2]数据总览!G109="","",[2]数据总览!G109)</f>
        <v>1.131994725699538</v>
      </c>
      <c r="H109" s="227">
        <f>IF([2]数据总览!H109="","",[2]数据总览!H109)</f>
        <v>1.1582102139228745</v>
      </c>
      <c r="I109" s="227">
        <f>IF([2]数据总览!I109="","",[2]数据总览!I109)</f>
        <v>1.184425702146211</v>
      </c>
      <c r="J109" s="227"/>
      <c r="K109" s="227" t="str">
        <f>IF([2]数据总览!K109="","",[2]数据总览!K109)</f>
        <v/>
      </c>
      <c r="L109" s="227" t="str">
        <f>IF([2]数据总览!L109="","",[2]数据总览!L109)</f>
        <v/>
      </c>
      <c r="M109" s="227" t="str">
        <f>IF([2]数据总览!M109="","",[2]数据总览!M109)</f>
        <v/>
      </c>
      <c r="N109" s="227" t="str">
        <f>IF([2]数据总览!N109="","",[2]数据总览!N109)</f>
        <v/>
      </c>
      <c r="O109" s="227" t="str">
        <f>IF([2]数据总览!O109="","",[2]数据总览!O109)</f>
        <v/>
      </c>
      <c r="P109" s="227" t="str">
        <f>IF([2]数据总览!P109="","",[2]数据总览!P109)</f>
        <v/>
      </c>
      <c r="Q109" s="227" t="str">
        <f>IF([2]数据总览!Q109="","",[2]数据总览!Q109)</f>
        <v/>
      </c>
      <c r="R109" s="227" t="str">
        <f>IF([2]数据总览!R109="","",[2]数据总览!R109)</f>
        <v/>
      </c>
      <c r="S109" s="227" t="str">
        <f>IF([2]数据总览!S109="","",[2]数据总览!S109)</f>
        <v/>
      </c>
      <c r="T109" s="227" t="str">
        <f>IF([2]数据总览!T109="","",[2]数据总览!T109)</f>
        <v/>
      </c>
      <c r="U109" s="227" t="str">
        <f>IF([2]数据总览!U109="","",[2]数据总览!U109)</f>
        <v/>
      </c>
      <c r="V109" s="227" t="str">
        <f>IF([2]数据总览!V109="","",[2]数据总览!V109)</f>
        <v/>
      </c>
      <c r="W109" s="227" t="str">
        <f>IF([2]数据总览!W109="","",[2]数据总览!W109)</f>
        <v/>
      </c>
      <c r="X109" s="227" t="str">
        <f>IF([2]数据总览!X109="","",[2]数据总览!X109)</f>
        <v/>
      </c>
      <c r="Y109" s="227" t="str">
        <f>IF([2]数据总览!Y109="","",[2]数据总览!Y109)</f>
        <v/>
      </c>
      <c r="Z109" s="227" t="str">
        <f>IF([2]数据总览!Z109="","",[2]数据总览!Z109)</f>
        <v/>
      </c>
      <c r="AA109" s="227" t="str">
        <f>IF([2]数据总览!AA109="","",[2]数据总览!AA109)</f>
        <v/>
      </c>
      <c r="AB109" s="227" t="str">
        <f>IF([2]数据总览!AB109="","",[2]数据总览!AB109)</f>
        <v/>
      </c>
      <c r="AC109" s="227" t="str">
        <f>IF([2]数据总览!AC109="","",[2]数据总览!AC109)</f>
        <v/>
      </c>
      <c r="AD109" s="227" t="str">
        <f>IF([2]数据总览!AD109="","",[2]数据总览!AD109)</f>
        <v/>
      </c>
      <c r="AE109" s="227" t="str">
        <f>IF([2]数据总览!AE109="","",[2]数据总览!AE109)</f>
        <v/>
      </c>
      <c r="AF109" s="227" t="str">
        <f>IF([2]数据总览!AF109="","",[2]数据总览!AF109)</f>
        <v/>
      </c>
      <c r="AG109" s="227" t="str">
        <f>IF([2]数据总览!AG109="","",[2]数据总览!AG109)</f>
        <v/>
      </c>
      <c r="AH109" s="227" t="str">
        <f>IF([2]数据总览!AH109="","",[2]数据总览!AH109)</f>
        <v/>
      </c>
      <c r="AI109" s="227" t="str">
        <f>IF([2]数据总览!AI109="","",[2]数据总览!AI109)</f>
        <v/>
      </c>
      <c r="AJ109" s="227" t="str">
        <f>IF([2]数据总览!AJ109="","",[2]数据总览!AJ109)</f>
        <v/>
      </c>
      <c r="AK109" s="227" t="str">
        <f>IF([2]数据总览!AK109="","",[2]数据总览!AK109)</f>
        <v/>
      </c>
      <c r="AL109" s="227" t="str">
        <f>IF([2]数据总览!AL109="","",[2]数据总览!AL109)</f>
        <v/>
      </c>
      <c r="AM109" s="227" t="str">
        <f>IF([2]数据总览!AM109="","",[2]数据总览!AM109)</f>
        <v/>
      </c>
      <c r="AN109" s="227" t="str">
        <f>IF([2]数据总览!AN109="","",[2]数据总览!AN109)</f>
        <v/>
      </c>
      <c r="AO109" s="227" t="str">
        <f>IF([2]数据总览!AO109="","",[2]数据总览!AO109)</f>
        <v/>
      </c>
      <c r="AP109" s="227" t="str">
        <f>IF([2]数据总览!AP109="","",[2]数据总览!AP109)</f>
        <v/>
      </c>
      <c r="AQ109" s="227" t="str">
        <f>IF([2]数据总览!AQ109="","",[2]数据总览!AQ109)</f>
        <v/>
      </c>
      <c r="AR109" s="227" t="str">
        <f>IF([2]数据总览!AR109="","",[2]数据总览!AR109)</f>
        <v/>
      </c>
      <c r="AS109" s="227" t="str">
        <f>IF([2]数据总览!AS109="","",[2]数据总览!AS109)</f>
        <v/>
      </c>
      <c r="AT109" s="227" t="str">
        <f>IF([2]数据总览!AT109="","",[2]数据总览!AT109)</f>
        <v/>
      </c>
      <c r="AU109" s="227" t="str">
        <f>IF([2]数据总览!AU109="","",[2]数据总览!AU109)</f>
        <v/>
      </c>
      <c r="AV109" s="227" t="str">
        <f>IF([2]数据总览!AV109="","",[2]数据总览!AV109)</f>
        <v/>
      </c>
      <c r="AW109" s="227" t="str">
        <f>IF([2]数据总览!AW109="","",[2]数据总览!AW109)</f>
        <v/>
      </c>
      <c r="AX109" s="227" t="str">
        <f>IF([2]数据总览!AX109="","",[2]数据总览!AX109)</f>
        <v/>
      </c>
      <c r="AY109" s="227" t="str">
        <f>IF([2]数据总览!AY109="","",[2]数据总览!AY109)</f>
        <v/>
      </c>
      <c r="AZ109" s="227" t="str">
        <f>IF([2]数据总览!AZ109="","",[2]数据总览!AZ109)</f>
        <v/>
      </c>
      <c r="BA109" s="227" t="str">
        <f>IF([2]数据总览!BA109="","",[2]数据总览!BA109)</f>
        <v/>
      </c>
      <c r="BB109" s="227" t="str">
        <f>IF([2]数据总览!BB109="","",[2]数据总览!BB109)</f>
        <v/>
      </c>
      <c r="BC109" s="227" t="str">
        <f>IF([2]数据总览!BC109="","",[2]数据总览!BC109)</f>
        <v/>
      </c>
      <c r="BD109" s="227" t="str">
        <f>IF([2]数据总览!BD109="","",[2]数据总览!BD109)</f>
        <v/>
      </c>
      <c r="BE109" s="227" t="str">
        <f>IF([2]数据总览!BE109="","",[2]数据总览!BE109)</f>
        <v/>
      </c>
      <c r="BF109" s="227" t="str">
        <f>IF([2]数据总览!BF109="","",[2]数据总览!BF109)</f>
        <v/>
      </c>
      <c r="BG109" s="227" t="str">
        <f>IF([2]数据总览!BG109="","",[2]数据总览!BG109)</f>
        <v/>
      </c>
      <c r="BH109" s="227" t="str">
        <f>IF([2]数据总览!BH109="","",[2]数据总览!BH109)</f>
        <v/>
      </c>
      <c r="BI109" s="227" t="str">
        <f>IF([2]数据总览!BI109="","",[2]数据总览!BI109)</f>
        <v/>
      </c>
      <c r="BJ109" s="227" t="str">
        <f>IF([2]数据总览!BJ109="","",[2]数据总览!BJ109)</f>
        <v/>
      </c>
      <c r="BK109" s="227" t="str">
        <f>IF([2]数据总览!BK109="","",[2]数据总览!BK109)</f>
        <v/>
      </c>
      <c r="BL109" s="227" t="str">
        <f>IF([2]数据总览!BL109="","",[2]数据总览!BL109)</f>
        <v/>
      </c>
      <c r="BM109" s="227" t="str">
        <f>IF([2]数据总览!BM109="","",[2]数据总览!BM109)</f>
        <v/>
      </c>
      <c r="BN109" s="227" t="str">
        <f>IF([2]数据总览!BN109="","",[2]数据总览!BN109)</f>
        <v/>
      </c>
      <c r="BO109" s="227" t="str">
        <f>IF([2]数据总览!BO109="","",[2]数据总览!BO109)</f>
        <v/>
      </c>
      <c r="BP109" s="227" t="str">
        <f>IF([2]数据总览!BP109="","",[2]数据总览!BP109)</f>
        <v/>
      </c>
      <c r="BQ109" s="227" t="str">
        <f>IF([2]数据总览!BQ109="","",[2]数据总览!BQ109)</f>
        <v/>
      </c>
      <c r="BR109" s="227" t="str">
        <f>IF([2]数据总览!BR109="","",[2]数据总览!BR109)</f>
        <v/>
      </c>
      <c r="BS109" s="227" t="str">
        <f>IF([2]数据总览!BS109="","",[2]数据总览!BS109)</f>
        <v/>
      </c>
      <c r="BT109" s="227" t="str">
        <f>IF([2]数据总览!BT109="","",[2]数据总览!BT109)</f>
        <v/>
      </c>
      <c r="BU109" s="227" t="str">
        <f>IF([2]数据总览!BU109="","",[2]数据总览!BU109)</f>
        <v/>
      </c>
      <c r="BV109" s="227" t="str">
        <f>IF([2]数据总览!BV109="","",[2]数据总览!BV109)</f>
        <v/>
      </c>
      <c r="BW109" s="227" t="str">
        <f>IF([2]数据总览!BW109="","",[2]数据总览!BW109)</f>
        <v/>
      </c>
      <c r="BX109" s="227" t="str">
        <f>IF([2]数据总览!BX109="","",[2]数据总览!BX109)</f>
        <v/>
      </c>
      <c r="BY109" s="227" t="str">
        <f>IF([2]数据总览!BY109="","",[2]数据总览!BY109)</f>
        <v/>
      </c>
      <c r="BZ109" s="227" t="str">
        <f>IF([2]数据总览!BZ109="","",[2]数据总览!BZ109)</f>
        <v/>
      </c>
      <c r="CA109" s="227" t="str">
        <f>IF([2]数据总览!CA109="","",[2]数据总览!CA109)</f>
        <v/>
      </c>
      <c r="CB109" s="227" t="str">
        <f>IF([2]数据总览!CB109="","",[2]数据总览!CB109)</f>
        <v/>
      </c>
      <c r="CC109" s="227" t="str">
        <f>IF([2]数据总览!CC109="","",[2]数据总览!CC109)</f>
        <v/>
      </c>
      <c r="CD109" s="227" t="str">
        <f>IF([2]数据总览!CD109="","",[2]数据总览!CD109)</f>
        <v/>
      </c>
      <c r="CE109" s="227" t="str">
        <f>IF([2]数据总览!CE109="","",[2]数据总览!CE109)</f>
        <v/>
      </c>
      <c r="CF109" s="227" t="str">
        <f>IF([2]数据总览!CF109="","",[2]数据总览!CF109)</f>
        <v/>
      </c>
      <c r="CG109" s="227" t="str">
        <f>IF([2]数据总览!CG109="","",[2]数据总览!CG109)</f>
        <v/>
      </c>
      <c r="CH109" s="227" t="str">
        <f>IF([2]数据总览!CH109="","",[2]数据总览!CH109)</f>
        <v/>
      </c>
      <c r="CI109" s="227" t="str">
        <f>IF([2]数据总览!CI109="","",[2]数据总览!CI109)</f>
        <v/>
      </c>
      <c r="CJ109" s="227" t="str">
        <f>IF([2]数据总览!CJ109="","",[2]数据总览!CJ109)</f>
        <v/>
      </c>
      <c r="CK109" s="227" t="str">
        <f>IF([2]数据总览!CK109="","",[2]数据总览!CK109)</f>
        <v/>
      </c>
      <c r="CL109" s="227" t="str">
        <f>IF([2]数据总览!CL109="","",[2]数据总览!CL109)</f>
        <v/>
      </c>
      <c r="CM109" s="227" t="str">
        <f>IF([2]数据总览!CM109="","",[2]数据总览!CM109)</f>
        <v/>
      </c>
      <c r="CN109" s="227" t="str">
        <f>IF([2]数据总览!CN109="","",[2]数据总览!CN109)</f>
        <v/>
      </c>
      <c r="CO109" s="227" t="str">
        <f>IF([2]数据总览!CO109="","",[2]数据总览!CO109)</f>
        <v/>
      </c>
      <c r="CP109" s="227" t="str">
        <f>IF([2]数据总览!CP109="","",[2]数据总览!CP109)</f>
        <v/>
      </c>
      <c r="CQ109" s="227" t="str">
        <f>IF([2]数据总览!CQ109="","",[2]数据总览!CQ109)</f>
        <v/>
      </c>
      <c r="CR109" s="227" t="str">
        <f>IF([2]数据总览!CR109="","",[2]数据总览!CR109)</f>
        <v/>
      </c>
      <c r="CS109" s="227" t="str">
        <f>IF([2]数据总览!CS109="","",[2]数据总览!CS109)</f>
        <v/>
      </c>
      <c r="CT109" s="227" t="str">
        <f>IF([2]数据总览!CT109="","",[2]数据总览!CT109)</f>
        <v/>
      </c>
      <c r="CU109" s="227" t="str">
        <f>IF([2]数据总览!CU109="","",[2]数据总览!CU109)</f>
        <v/>
      </c>
      <c r="CV109" s="227" t="str">
        <f>IF([2]数据总览!CV109="","",[2]数据总览!CV109)</f>
        <v/>
      </c>
      <c r="CW109" s="227" t="str">
        <f>IF([2]数据总览!CW109="","",[2]数据总览!CW109)</f>
        <v/>
      </c>
      <c r="CX109" s="227" t="str">
        <f>IF([2]数据总览!CX109="","",[2]数据总览!CX109)</f>
        <v/>
      </c>
      <c r="CY109" s="227" t="str">
        <f>IF([2]数据总览!CY109="","",[2]数据总览!CY109)</f>
        <v/>
      </c>
      <c r="CZ109" s="227" t="str">
        <f>IF([2]数据总览!CZ109="","",[2]数据总览!CZ109)</f>
        <v/>
      </c>
      <c r="DA109" s="227" t="str">
        <f>IF([2]数据总览!DA109="","",[2]数据总览!DA109)</f>
        <v/>
      </c>
      <c r="DB109" s="227" t="str">
        <f>IF([2]数据总览!DB109="","",[2]数据总览!DB109)</f>
        <v/>
      </c>
      <c r="DC109" s="227" t="str">
        <f>IF([2]数据总览!DC109="","",[2]数据总览!DC109)</f>
        <v/>
      </c>
      <c r="DD109" s="227" t="str">
        <f>IF([2]数据总览!DD109="","",[2]数据总览!DD109)</f>
        <v/>
      </c>
      <c r="DE109" s="227" t="str">
        <f>IF([2]数据总览!DE109="","",[2]数据总览!DE109)</f>
        <v/>
      </c>
      <c r="DF109" s="227" t="str">
        <f>IF([2]数据总览!DF109="","",[2]数据总览!DF109)</f>
        <v/>
      </c>
      <c r="DG109" s="227" t="str">
        <f>IF([2]数据总览!DG109="","",[2]数据总览!DG109)</f>
        <v/>
      </c>
      <c r="DH109" s="227" t="str">
        <f>IF([2]数据总览!DH109="","",[2]数据总览!DH109)</f>
        <v/>
      </c>
      <c r="DI109" s="227" t="str">
        <f>IF([2]数据总览!DI109="","",[2]数据总览!DI109)</f>
        <v/>
      </c>
      <c r="DJ109" s="227" t="str">
        <f>IF([2]数据总览!DJ109="","",[2]数据总览!DJ109)</f>
        <v/>
      </c>
      <c r="DK109" s="227" t="str">
        <f>IF([2]数据总览!DK109="","",[2]数据总览!DK109)</f>
        <v/>
      </c>
      <c r="DL109" s="227" t="str">
        <f>IF([2]数据总览!DL109="","",[2]数据总览!DL109)</f>
        <v/>
      </c>
      <c r="DM109" s="227" t="str">
        <f>IF([2]数据总览!DM109="","",[2]数据总览!DM109)</f>
        <v/>
      </c>
      <c r="DN109" s="227" t="str">
        <f>IF([2]数据总览!DN109="","",[2]数据总览!DN109)</f>
        <v/>
      </c>
      <c r="DO109" s="227" t="str">
        <f>IF([2]数据总览!DO109="","",[2]数据总览!DO109)</f>
        <v/>
      </c>
      <c r="DP109" s="227" t="str">
        <f>IF([2]数据总览!DP109="","",[2]数据总览!DP109)</f>
        <v/>
      </c>
      <c r="DQ109" s="227" t="str">
        <f>IF([2]数据总览!DQ109="","",[2]数据总览!DQ109)</f>
        <v/>
      </c>
      <c r="DR109" s="227" t="str">
        <f>IF([2]数据总览!DR109="","",[2]数据总览!DR109)</f>
        <v/>
      </c>
      <c r="DS109" s="227" t="str">
        <f>IF([2]数据总览!DS109="","",[2]数据总览!DS109)</f>
        <v/>
      </c>
      <c r="DT109" s="227" t="str">
        <f>IF([2]数据总览!DT109="","",[2]数据总览!DT109)</f>
        <v/>
      </c>
      <c r="DU109" s="227" t="str">
        <f>IF([2]数据总览!DU109="","",[2]数据总览!DU109)</f>
        <v/>
      </c>
      <c r="DV109" s="227" t="str">
        <f>IF([2]数据总览!DV109="","",[2]数据总览!DV109)</f>
        <v/>
      </c>
      <c r="DW109" s="227" t="str">
        <f>IF([2]数据总览!DW109="","",[2]数据总览!DW109)</f>
        <v/>
      </c>
      <c r="DX109" s="227" t="str">
        <f>IF([2]数据总览!DX109="","",[2]数据总览!DX109)</f>
        <v/>
      </c>
      <c r="DY109" s="227" t="str">
        <f>IF([2]数据总览!DY109="","",[2]数据总览!DY109)</f>
        <v/>
      </c>
      <c r="DZ109" s="227" t="str">
        <f>IF([2]数据总览!DZ109="","",[2]数据总览!DZ109)</f>
        <v/>
      </c>
      <c r="EA109" s="227" t="str">
        <f>IF([2]数据总览!EA109="","",[2]数据总览!EA109)</f>
        <v/>
      </c>
      <c r="EB109" s="227" t="str">
        <f>IF([2]数据总览!EB109="","",[2]数据总览!EB109)</f>
        <v/>
      </c>
      <c r="EC109" s="227" t="str">
        <f>IF([2]数据总览!EC109="","",[2]数据总览!EC109)</f>
        <v/>
      </c>
      <c r="ED109" s="227" t="str">
        <f>IF([2]数据总览!ED109="","",[2]数据总览!ED109)</f>
        <v/>
      </c>
      <c r="EE109" s="227" t="str">
        <f>IF([2]数据总览!EE109="","",[2]数据总览!EE109)</f>
        <v/>
      </c>
      <c r="EF109" s="227" t="str">
        <f>IF([2]数据总览!EF109="","",[2]数据总览!EF109)</f>
        <v/>
      </c>
      <c r="EG109" s="227" t="str">
        <f>IF([2]数据总览!EG109="","",[2]数据总览!EG109)</f>
        <v/>
      </c>
      <c r="EH109" s="227" t="str">
        <f>IF([2]数据总览!EH109="","",[2]数据总览!EH109)</f>
        <v/>
      </c>
      <c r="EI109" s="227" t="str">
        <f>IF([2]数据总览!EI109="","",[2]数据总览!EI109)</f>
        <v/>
      </c>
      <c r="EJ109" s="227" t="str">
        <f>IF([2]数据总览!EJ109="","",[2]数据总览!EJ109)</f>
        <v/>
      </c>
      <c r="EK109" s="227" t="str">
        <f>IF([2]数据总览!EK109="","",[2]数据总览!EK109)</f>
        <v/>
      </c>
      <c r="EL109" s="227" t="str">
        <f>IF([2]数据总览!EL109="","",[2]数据总览!EL109)</f>
        <v/>
      </c>
      <c r="EM109" s="227" t="str">
        <f>IF([2]数据总览!EM109="","",[2]数据总览!EM109)</f>
        <v/>
      </c>
      <c r="EN109" s="227" t="str">
        <f>IF([2]数据总览!EN109="","",[2]数据总览!EN109)</f>
        <v/>
      </c>
      <c r="EO109" s="227" t="str">
        <f>IF([2]数据总览!EO109="","",[2]数据总览!EO109)</f>
        <v/>
      </c>
      <c r="EP109" s="227" t="str">
        <f>IF([2]数据总览!EP109="","",[2]数据总览!EP109)</f>
        <v/>
      </c>
      <c r="EQ109" s="227" t="str">
        <f>IF([2]数据总览!EQ109="","",[2]数据总览!EQ109)</f>
        <v/>
      </c>
      <c r="ER109" s="227" t="str">
        <f>IF([2]数据总览!ER109="","",[2]数据总览!ER109)</f>
        <v/>
      </c>
      <c r="ES109" s="227" t="str">
        <f>IF([2]数据总览!ES109="","",[2]数据总览!ES109)</f>
        <v/>
      </c>
      <c r="ET109" s="227" t="str">
        <f>IF([2]数据总览!ET109="","",[2]数据总览!ET109)</f>
        <v/>
      </c>
      <c r="EU109" s="227" t="str">
        <f>IF([2]数据总览!EU109="","",[2]数据总览!EU109)</f>
        <v/>
      </c>
      <c r="EV109" s="227" t="str">
        <f>IF([2]数据总览!EV109="","",[2]数据总览!EV109)</f>
        <v/>
      </c>
      <c r="EW109" s="227" t="str">
        <f>IF([2]数据总览!EW109="","",[2]数据总览!EW109)</f>
        <v/>
      </c>
      <c r="EX109" s="227" t="str">
        <f>IF([2]数据总览!EX109="","",[2]数据总览!EX109)</f>
        <v/>
      </c>
      <c r="EY109" s="227" t="str">
        <f>IF([2]数据总览!EY109="","",[2]数据总览!EY109)</f>
        <v/>
      </c>
      <c r="EZ109" s="227" t="str">
        <f>IF([2]数据总览!EZ109="","",[2]数据总览!EZ109)</f>
        <v/>
      </c>
      <c r="FA109" s="227" t="str">
        <f>IF([2]数据总览!FA109="","",[2]数据总览!FA109)</f>
        <v/>
      </c>
    </row>
    <row r="110" spans="1:157" ht="11.25">
      <c r="A110" s="227" t="str">
        <f>IF([2]数据总览!A110="","",[2]数据总览!A110)</f>
        <v/>
      </c>
      <c r="B110" s="227" t="str">
        <f>IF([2]数据总览!B110="","",[2]数据总览!B110)</f>
        <v/>
      </c>
      <c r="C110" s="227" t="str">
        <f>IF([2]数据总览!C110="","",[2]数据总览!C110)</f>
        <v>11星</v>
      </c>
      <c r="D110" s="227">
        <f>IF([2]数据总览!D110="","",[2]数据总览!D110)</f>
        <v>0.90260546662661978</v>
      </c>
      <c r="E110" s="227">
        <f>IF([2]数据总览!E110="","",[2]数据总览!E110)</f>
        <v>1.0073757306725879</v>
      </c>
      <c r="F110" s="227">
        <f>IF([2]数据总览!F110="","",[2]数据总览!F110)</f>
        <v>1.0830591425825564</v>
      </c>
      <c r="G110" s="227">
        <f>IF([2]数据总览!G110="","",[2]数据总览!G110)</f>
        <v>1.1483265068688833</v>
      </c>
      <c r="H110" s="227">
        <f>IF([2]数据总览!H110="","",[2]数据总览!H110)</f>
        <v>1.1746814649766566</v>
      </c>
      <c r="I110" s="227">
        <f>IF([2]数据总览!I110="","",[2]数据总览!I110)</f>
        <v>1.2010364230844299</v>
      </c>
      <c r="J110" s="227"/>
      <c r="K110" s="227" t="str">
        <f>IF([2]数据总览!K110="","",[2]数据总览!K110)</f>
        <v/>
      </c>
      <c r="L110" s="227" t="str">
        <f>IF([2]数据总览!L110="","",[2]数据总览!L110)</f>
        <v/>
      </c>
      <c r="M110" s="227" t="str">
        <f>IF([2]数据总览!M110="","",[2]数据总览!M110)</f>
        <v/>
      </c>
      <c r="N110" s="227" t="str">
        <f>IF([2]数据总览!N110="","",[2]数据总览!N110)</f>
        <v/>
      </c>
      <c r="O110" s="227" t="str">
        <f>IF([2]数据总览!O110="","",[2]数据总览!O110)</f>
        <v/>
      </c>
      <c r="P110" s="227" t="str">
        <f>IF([2]数据总览!P110="","",[2]数据总览!P110)</f>
        <v/>
      </c>
      <c r="Q110" s="227" t="str">
        <f>IF([2]数据总览!Q110="","",[2]数据总览!Q110)</f>
        <v/>
      </c>
      <c r="R110" s="227" t="str">
        <f>IF([2]数据总览!R110="","",[2]数据总览!R110)</f>
        <v/>
      </c>
      <c r="S110" s="227" t="str">
        <f>IF([2]数据总览!S110="","",[2]数据总览!S110)</f>
        <v/>
      </c>
      <c r="T110" s="227" t="str">
        <f>IF([2]数据总览!T110="","",[2]数据总览!T110)</f>
        <v/>
      </c>
      <c r="U110" s="227" t="str">
        <f>IF([2]数据总览!U110="","",[2]数据总览!U110)</f>
        <v/>
      </c>
      <c r="V110" s="227" t="str">
        <f>IF([2]数据总览!V110="","",[2]数据总览!V110)</f>
        <v/>
      </c>
      <c r="W110" s="227" t="str">
        <f>IF([2]数据总览!W110="","",[2]数据总览!W110)</f>
        <v/>
      </c>
      <c r="X110" s="227" t="str">
        <f>IF([2]数据总览!X110="","",[2]数据总览!X110)</f>
        <v/>
      </c>
      <c r="Y110" s="227" t="str">
        <f>IF([2]数据总览!Y110="","",[2]数据总览!Y110)</f>
        <v/>
      </c>
      <c r="Z110" s="227" t="str">
        <f>IF([2]数据总览!Z110="","",[2]数据总览!Z110)</f>
        <v/>
      </c>
      <c r="AA110" s="227" t="str">
        <f>IF([2]数据总览!AA110="","",[2]数据总览!AA110)</f>
        <v/>
      </c>
      <c r="AB110" s="227" t="str">
        <f>IF([2]数据总览!AB110="","",[2]数据总览!AB110)</f>
        <v/>
      </c>
      <c r="AC110" s="227" t="str">
        <f>IF([2]数据总览!AC110="","",[2]数据总览!AC110)</f>
        <v/>
      </c>
      <c r="AD110" s="227" t="str">
        <f>IF([2]数据总览!AD110="","",[2]数据总览!AD110)</f>
        <v/>
      </c>
      <c r="AE110" s="227" t="str">
        <f>IF([2]数据总览!AE110="","",[2]数据总览!AE110)</f>
        <v/>
      </c>
      <c r="AF110" s="227" t="str">
        <f>IF([2]数据总览!AF110="","",[2]数据总览!AF110)</f>
        <v/>
      </c>
      <c r="AG110" s="227" t="str">
        <f>IF([2]数据总览!AG110="","",[2]数据总览!AG110)</f>
        <v/>
      </c>
      <c r="AH110" s="227" t="str">
        <f>IF([2]数据总览!AH110="","",[2]数据总览!AH110)</f>
        <v/>
      </c>
      <c r="AI110" s="227" t="str">
        <f>IF([2]数据总览!AI110="","",[2]数据总览!AI110)</f>
        <v/>
      </c>
      <c r="AJ110" s="227" t="str">
        <f>IF([2]数据总览!AJ110="","",[2]数据总览!AJ110)</f>
        <v/>
      </c>
      <c r="AK110" s="227" t="str">
        <f>IF([2]数据总览!AK110="","",[2]数据总览!AK110)</f>
        <v/>
      </c>
      <c r="AL110" s="227" t="str">
        <f>IF([2]数据总览!AL110="","",[2]数据总览!AL110)</f>
        <v/>
      </c>
      <c r="AM110" s="227" t="str">
        <f>IF([2]数据总览!AM110="","",[2]数据总览!AM110)</f>
        <v/>
      </c>
      <c r="AN110" s="227" t="str">
        <f>IF([2]数据总览!AN110="","",[2]数据总览!AN110)</f>
        <v/>
      </c>
      <c r="AO110" s="227" t="str">
        <f>IF([2]数据总览!AO110="","",[2]数据总览!AO110)</f>
        <v/>
      </c>
      <c r="AP110" s="227" t="str">
        <f>IF([2]数据总览!AP110="","",[2]数据总览!AP110)</f>
        <v/>
      </c>
      <c r="AQ110" s="227" t="str">
        <f>IF([2]数据总览!AQ110="","",[2]数据总览!AQ110)</f>
        <v/>
      </c>
      <c r="AR110" s="227" t="str">
        <f>IF([2]数据总览!AR110="","",[2]数据总览!AR110)</f>
        <v/>
      </c>
      <c r="AS110" s="227" t="str">
        <f>IF([2]数据总览!AS110="","",[2]数据总览!AS110)</f>
        <v/>
      </c>
      <c r="AT110" s="227" t="str">
        <f>IF([2]数据总览!AT110="","",[2]数据总览!AT110)</f>
        <v/>
      </c>
      <c r="AU110" s="227" t="str">
        <f>IF([2]数据总览!AU110="","",[2]数据总览!AU110)</f>
        <v/>
      </c>
      <c r="AV110" s="227" t="str">
        <f>IF([2]数据总览!AV110="","",[2]数据总览!AV110)</f>
        <v/>
      </c>
      <c r="AW110" s="227" t="str">
        <f>IF([2]数据总览!AW110="","",[2]数据总览!AW110)</f>
        <v/>
      </c>
      <c r="AX110" s="227" t="str">
        <f>IF([2]数据总览!AX110="","",[2]数据总览!AX110)</f>
        <v/>
      </c>
      <c r="AY110" s="227" t="str">
        <f>IF([2]数据总览!AY110="","",[2]数据总览!AY110)</f>
        <v/>
      </c>
      <c r="AZ110" s="227" t="str">
        <f>IF([2]数据总览!AZ110="","",[2]数据总览!AZ110)</f>
        <v/>
      </c>
      <c r="BA110" s="227" t="str">
        <f>IF([2]数据总览!BA110="","",[2]数据总览!BA110)</f>
        <v/>
      </c>
      <c r="BB110" s="227" t="str">
        <f>IF([2]数据总览!BB110="","",[2]数据总览!BB110)</f>
        <v/>
      </c>
      <c r="BC110" s="227" t="str">
        <f>IF([2]数据总览!BC110="","",[2]数据总览!BC110)</f>
        <v/>
      </c>
      <c r="BD110" s="227" t="str">
        <f>IF([2]数据总览!BD110="","",[2]数据总览!BD110)</f>
        <v/>
      </c>
      <c r="BE110" s="227" t="str">
        <f>IF([2]数据总览!BE110="","",[2]数据总览!BE110)</f>
        <v/>
      </c>
      <c r="BF110" s="227" t="str">
        <f>IF([2]数据总览!BF110="","",[2]数据总览!BF110)</f>
        <v/>
      </c>
      <c r="BG110" s="227" t="str">
        <f>IF([2]数据总览!BG110="","",[2]数据总览!BG110)</f>
        <v/>
      </c>
      <c r="BH110" s="227" t="str">
        <f>IF([2]数据总览!BH110="","",[2]数据总览!BH110)</f>
        <v/>
      </c>
      <c r="BI110" s="227" t="str">
        <f>IF([2]数据总览!BI110="","",[2]数据总览!BI110)</f>
        <v/>
      </c>
      <c r="BJ110" s="227" t="str">
        <f>IF([2]数据总览!BJ110="","",[2]数据总览!BJ110)</f>
        <v/>
      </c>
      <c r="BK110" s="227" t="str">
        <f>IF([2]数据总览!BK110="","",[2]数据总览!BK110)</f>
        <v/>
      </c>
      <c r="BL110" s="227" t="str">
        <f>IF([2]数据总览!BL110="","",[2]数据总览!BL110)</f>
        <v/>
      </c>
      <c r="BM110" s="227" t="str">
        <f>IF([2]数据总览!BM110="","",[2]数据总览!BM110)</f>
        <v/>
      </c>
      <c r="BN110" s="227" t="str">
        <f>IF([2]数据总览!BN110="","",[2]数据总览!BN110)</f>
        <v/>
      </c>
      <c r="BO110" s="227" t="str">
        <f>IF([2]数据总览!BO110="","",[2]数据总览!BO110)</f>
        <v/>
      </c>
      <c r="BP110" s="227" t="str">
        <f>IF([2]数据总览!BP110="","",[2]数据总览!BP110)</f>
        <v/>
      </c>
      <c r="BQ110" s="227" t="str">
        <f>IF([2]数据总览!BQ110="","",[2]数据总览!BQ110)</f>
        <v/>
      </c>
      <c r="BR110" s="227" t="str">
        <f>IF([2]数据总览!BR110="","",[2]数据总览!BR110)</f>
        <v/>
      </c>
      <c r="BS110" s="227" t="str">
        <f>IF([2]数据总览!BS110="","",[2]数据总览!BS110)</f>
        <v/>
      </c>
      <c r="BT110" s="227" t="str">
        <f>IF([2]数据总览!BT110="","",[2]数据总览!BT110)</f>
        <v/>
      </c>
      <c r="BU110" s="227" t="str">
        <f>IF([2]数据总览!BU110="","",[2]数据总览!BU110)</f>
        <v/>
      </c>
      <c r="BV110" s="227" t="str">
        <f>IF([2]数据总览!BV110="","",[2]数据总览!BV110)</f>
        <v/>
      </c>
      <c r="BW110" s="227" t="str">
        <f>IF([2]数据总览!BW110="","",[2]数据总览!BW110)</f>
        <v/>
      </c>
      <c r="BX110" s="227" t="str">
        <f>IF([2]数据总览!BX110="","",[2]数据总览!BX110)</f>
        <v/>
      </c>
      <c r="BY110" s="227" t="str">
        <f>IF([2]数据总览!BY110="","",[2]数据总览!BY110)</f>
        <v/>
      </c>
      <c r="BZ110" s="227" t="str">
        <f>IF([2]数据总览!BZ110="","",[2]数据总览!BZ110)</f>
        <v/>
      </c>
      <c r="CA110" s="227" t="str">
        <f>IF([2]数据总览!CA110="","",[2]数据总览!CA110)</f>
        <v/>
      </c>
      <c r="CB110" s="227" t="str">
        <f>IF([2]数据总览!CB110="","",[2]数据总览!CB110)</f>
        <v/>
      </c>
      <c r="CC110" s="227" t="str">
        <f>IF([2]数据总览!CC110="","",[2]数据总览!CC110)</f>
        <v/>
      </c>
      <c r="CD110" s="227" t="str">
        <f>IF([2]数据总览!CD110="","",[2]数据总览!CD110)</f>
        <v/>
      </c>
      <c r="CE110" s="227" t="str">
        <f>IF([2]数据总览!CE110="","",[2]数据总览!CE110)</f>
        <v/>
      </c>
      <c r="CF110" s="227" t="str">
        <f>IF([2]数据总览!CF110="","",[2]数据总览!CF110)</f>
        <v/>
      </c>
      <c r="CG110" s="227" t="str">
        <f>IF([2]数据总览!CG110="","",[2]数据总览!CG110)</f>
        <v/>
      </c>
      <c r="CH110" s="227" t="str">
        <f>IF([2]数据总览!CH110="","",[2]数据总览!CH110)</f>
        <v/>
      </c>
      <c r="CI110" s="227" t="str">
        <f>IF([2]数据总览!CI110="","",[2]数据总览!CI110)</f>
        <v/>
      </c>
      <c r="CJ110" s="227" t="str">
        <f>IF([2]数据总览!CJ110="","",[2]数据总览!CJ110)</f>
        <v/>
      </c>
      <c r="CK110" s="227" t="str">
        <f>IF([2]数据总览!CK110="","",[2]数据总览!CK110)</f>
        <v/>
      </c>
      <c r="CL110" s="227" t="str">
        <f>IF([2]数据总览!CL110="","",[2]数据总览!CL110)</f>
        <v/>
      </c>
      <c r="CM110" s="227" t="str">
        <f>IF([2]数据总览!CM110="","",[2]数据总览!CM110)</f>
        <v/>
      </c>
      <c r="CN110" s="227" t="str">
        <f>IF([2]数据总览!CN110="","",[2]数据总览!CN110)</f>
        <v/>
      </c>
      <c r="CO110" s="227" t="str">
        <f>IF([2]数据总览!CO110="","",[2]数据总览!CO110)</f>
        <v/>
      </c>
      <c r="CP110" s="227" t="str">
        <f>IF([2]数据总览!CP110="","",[2]数据总览!CP110)</f>
        <v/>
      </c>
      <c r="CQ110" s="227" t="str">
        <f>IF([2]数据总览!CQ110="","",[2]数据总览!CQ110)</f>
        <v/>
      </c>
      <c r="CR110" s="227" t="str">
        <f>IF([2]数据总览!CR110="","",[2]数据总览!CR110)</f>
        <v/>
      </c>
      <c r="CS110" s="227" t="str">
        <f>IF([2]数据总览!CS110="","",[2]数据总览!CS110)</f>
        <v/>
      </c>
      <c r="CT110" s="227" t="str">
        <f>IF([2]数据总览!CT110="","",[2]数据总览!CT110)</f>
        <v/>
      </c>
      <c r="CU110" s="227" t="str">
        <f>IF([2]数据总览!CU110="","",[2]数据总览!CU110)</f>
        <v/>
      </c>
      <c r="CV110" s="227" t="str">
        <f>IF([2]数据总览!CV110="","",[2]数据总览!CV110)</f>
        <v/>
      </c>
      <c r="CW110" s="227" t="str">
        <f>IF([2]数据总览!CW110="","",[2]数据总览!CW110)</f>
        <v/>
      </c>
      <c r="CX110" s="227" t="str">
        <f>IF([2]数据总览!CX110="","",[2]数据总览!CX110)</f>
        <v/>
      </c>
      <c r="CY110" s="227" t="str">
        <f>IF([2]数据总览!CY110="","",[2]数据总览!CY110)</f>
        <v/>
      </c>
      <c r="CZ110" s="227" t="str">
        <f>IF([2]数据总览!CZ110="","",[2]数据总览!CZ110)</f>
        <v/>
      </c>
      <c r="DA110" s="227" t="str">
        <f>IF([2]数据总览!DA110="","",[2]数据总览!DA110)</f>
        <v/>
      </c>
      <c r="DB110" s="227" t="str">
        <f>IF([2]数据总览!DB110="","",[2]数据总览!DB110)</f>
        <v/>
      </c>
      <c r="DC110" s="227" t="str">
        <f>IF([2]数据总览!DC110="","",[2]数据总览!DC110)</f>
        <v/>
      </c>
      <c r="DD110" s="227" t="str">
        <f>IF([2]数据总览!DD110="","",[2]数据总览!DD110)</f>
        <v/>
      </c>
      <c r="DE110" s="227" t="str">
        <f>IF([2]数据总览!DE110="","",[2]数据总览!DE110)</f>
        <v/>
      </c>
      <c r="DF110" s="227" t="str">
        <f>IF([2]数据总览!DF110="","",[2]数据总览!DF110)</f>
        <v/>
      </c>
      <c r="DG110" s="227" t="str">
        <f>IF([2]数据总览!DG110="","",[2]数据总览!DG110)</f>
        <v/>
      </c>
      <c r="DH110" s="227" t="str">
        <f>IF([2]数据总览!DH110="","",[2]数据总览!DH110)</f>
        <v/>
      </c>
      <c r="DI110" s="227" t="str">
        <f>IF([2]数据总览!DI110="","",[2]数据总览!DI110)</f>
        <v/>
      </c>
      <c r="DJ110" s="227" t="str">
        <f>IF([2]数据总览!DJ110="","",[2]数据总览!DJ110)</f>
        <v/>
      </c>
      <c r="DK110" s="227" t="str">
        <f>IF([2]数据总览!DK110="","",[2]数据总览!DK110)</f>
        <v/>
      </c>
      <c r="DL110" s="227" t="str">
        <f>IF([2]数据总览!DL110="","",[2]数据总览!DL110)</f>
        <v/>
      </c>
      <c r="DM110" s="227" t="str">
        <f>IF([2]数据总览!DM110="","",[2]数据总览!DM110)</f>
        <v/>
      </c>
      <c r="DN110" s="227" t="str">
        <f>IF([2]数据总览!DN110="","",[2]数据总览!DN110)</f>
        <v/>
      </c>
      <c r="DO110" s="227" t="str">
        <f>IF([2]数据总览!DO110="","",[2]数据总览!DO110)</f>
        <v/>
      </c>
      <c r="DP110" s="227" t="str">
        <f>IF([2]数据总览!DP110="","",[2]数据总览!DP110)</f>
        <v/>
      </c>
      <c r="DQ110" s="227" t="str">
        <f>IF([2]数据总览!DQ110="","",[2]数据总览!DQ110)</f>
        <v/>
      </c>
      <c r="DR110" s="227" t="str">
        <f>IF([2]数据总览!DR110="","",[2]数据总览!DR110)</f>
        <v/>
      </c>
      <c r="DS110" s="227" t="str">
        <f>IF([2]数据总览!DS110="","",[2]数据总览!DS110)</f>
        <v/>
      </c>
      <c r="DT110" s="227" t="str">
        <f>IF([2]数据总览!DT110="","",[2]数据总览!DT110)</f>
        <v/>
      </c>
      <c r="DU110" s="227" t="str">
        <f>IF([2]数据总览!DU110="","",[2]数据总览!DU110)</f>
        <v/>
      </c>
      <c r="DV110" s="227" t="str">
        <f>IF([2]数据总览!DV110="","",[2]数据总览!DV110)</f>
        <v/>
      </c>
      <c r="DW110" s="227" t="str">
        <f>IF([2]数据总览!DW110="","",[2]数据总览!DW110)</f>
        <v/>
      </c>
      <c r="DX110" s="227" t="str">
        <f>IF([2]数据总览!DX110="","",[2]数据总览!DX110)</f>
        <v/>
      </c>
      <c r="DY110" s="227" t="str">
        <f>IF([2]数据总览!DY110="","",[2]数据总览!DY110)</f>
        <v/>
      </c>
      <c r="DZ110" s="227" t="str">
        <f>IF([2]数据总览!DZ110="","",[2]数据总览!DZ110)</f>
        <v/>
      </c>
      <c r="EA110" s="227" t="str">
        <f>IF([2]数据总览!EA110="","",[2]数据总览!EA110)</f>
        <v/>
      </c>
      <c r="EB110" s="227" t="str">
        <f>IF([2]数据总览!EB110="","",[2]数据总览!EB110)</f>
        <v/>
      </c>
      <c r="EC110" s="227" t="str">
        <f>IF([2]数据总览!EC110="","",[2]数据总览!EC110)</f>
        <v/>
      </c>
      <c r="ED110" s="227" t="str">
        <f>IF([2]数据总览!ED110="","",[2]数据总览!ED110)</f>
        <v/>
      </c>
      <c r="EE110" s="227" t="str">
        <f>IF([2]数据总览!EE110="","",[2]数据总览!EE110)</f>
        <v/>
      </c>
      <c r="EF110" s="227" t="str">
        <f>IF([2]数据总览!EF110="","",[2]数据总览!EF110)</f>
        <v/>
      </c>
      <c r="EG110" s="227" t="str">
        <f>IF([2]数据总览!EG110="","",[2]数据总览!EG110)</f>
        <v/>
      </c>
      <c r="EH110" s="227" t="str">
        <f>IF([2]数据总览!EH110="","",[2]数据总览!EH110)</f>
        <v/>
      </c>
      <c r="EI110" s="227" t="str">
        <f>IF([2]数据总览!EI110="","",[2]数据总览!EI110)</f>
        <v/>
      </c>
      <c r="EJ110" s="227" t="str">
        <f>IF([2]数据总览!EJ110="","",[2]数据总览!EJ110)</f>
        <v/>
      </c>
      <c r="EK110" s="227" t="str">
        <f>IF([2]数据总览!EK110="","",[2]数据总览!EK110)</f>
        <v/>
      </c>
      <c r="EL110" s="227" t="str">
        <f>IF([2]数据总览!EL110="","",[2]数据总览!EL110)</f>
        <v/>
      </c>
      <c r="EM110" s="227" t="str">
        <f>IF([2]数据总览!EM110="","",[2]数据总览!EM110)</f>
        <v/>
      </c>
      <c r="EN110" s="227" t="str">
        <f>IF([2]数据总览!EN110="","",[2]数据总览!EN110)</f>
        <v/>
      </c>
      <c r="EO110" s="227" t="str">
        <f>IF([2]数据总览!EO110="","",[2]数据总览!EO110)</f>
        <v/>
      </c>
      <c r="EP110" s="227" t="str">
        <f>IF([2]数据总览!EP110="","",[2]数据总览!EP110)</f>
        <v/>
      </c>
      <c r="EQ110" s="227" t="str">
        <f>IF([2]数据总览!EQ110="","",[2]数据总览!EQ110)</f>
        <v/>
      </c>
      <c r="ER110" s="227" t="str">
        <f>IF([2]数据总览!ER110="","",[2]数据总览!ER110)</f>
        <v/>
      </c>
      <c r="ES110" s="227" t="str">
        <f>IF([2]数据总览!ES110="","",[2]数据总览!ES110)</f>
        <v/>
      </c>
      <c r="ET110" s="227" t="str">
        <f>IF([2]数据总览!ET110="","",[2]数据总览!ET110)</f>
        <v/>
      </c>
      <c r="EU110" s="227" t="str">
        <f>IF([2]数据总览!EU110="","",[2]数据总览!EU110)</f>
        <v/>
      </c>
      <c r="EV110" s="227" t="str">
        <f>IF([2]数据总览!EV110="","",[2]数据总览!EV110)</f>
        <v/>
      </c>
      <c r="EW110" s="227" t="str">
        <f>IF([2]数据总览!EW110="","",[2]数据总览!EW110)</f>
        <v/>
      </c>
      <c r="EX110" s="227" t="str">
        <f>IF([2]数据总览!EX110="","",[2]数据总览!EX110)</f>
        <v/>
      </c>
      <c r="EY110" s="227" t="str">
        <f>IF([2]数据总览!EY110="","",[2]数据总览!EY110)</f>
        <v/>
      </c>
      <c r="EZ110" s="227" t="str">
        <f>IF([2]数据总览!EZ110="","",[2]数据总览!EZ110)</f>
        <v/>
      </c>
      <c r="FA110" s="227" t="str">
        <f>IF([2]数据总览!FA110="","",[2]数据总览!FA110)</f>
        <v/>
      </c>
    </row>
    <row r="111" spans="1:157" ht="11.25">
      <c r="A111" s="227" t="str">
        <f>IF([2]数据总览!A111="","",[2]数据总览!A111)</f>
        <v/>
      </c>
      <c r="B111" s="227" t="str">
        <f>IF([2]数据总览!B111="","",[2]数据总览!B111)</f>
        <v/>
      </c>
      <c r="C111" s="227" t="str">
        <f>IF([2]数据总览!C111="","",[2]数据总览!C111)</f>
        <v>12星</v>
      </c>
      <c r="D111" s="227">
        <f>IF([2]数据总览!D111="","",[2]数据总览!D111)</f>
        <v>0.91421295392997737</v>
      </c>
      <c r="E111" s="227">
        <f>IF([2]数据总览!E111="","",[2]数据总览!E111)</f>
        <v>1.0212442154199834</v>
      </c>
      <c r="F111" s="227">
        <f>IF([2]数据总览!F111="","",[2]数据总览!F111)</f>
        <v>1.0980933980816814</v>
      </c>
      <c r="G111" s="227">
        <f>IF([2]数据总览!G111="","",[2]数据总览!G111)</f>
        <v>1.1637425042112821</v>
      </c>
      <c r="H111" s="227">
        <f>IF([2]数据总览!H111="","",[2]数据总览!H111)</f>
        <v>1.1902216065001343</v>
      </c>
      <c r="I111" s="227">
        <f>IF([2]数据总览!I111="","",[2]数据总览!I111)</f>
        <v>1.2167007087889865</v>
      </c>
      <c r="J111" s="227"/>
      <c r="K111" s="227" t="str">
        <f>IF([2]数据总览!K111="","",[2]数据总览!K111)</f>
        <v/>
      </c>
      <c r="L111" s="227" t="str">
        <f>IF([2]数据总览!L111="","",[2]数据总览!L111)</f>
        <v/>
      </c>
      <c r="M111" s="227" t="str">
        <f>IF([2]数据总览!M111="","",[2]数据总览!M111)</f>
        <v/>
      </c>
      <c r="N111" s="227" t="str">
        <f>IF([2]数据总览!N111="","",[2]数据总览!N111)</f>
        <v/>
      </c>
      <c r="O111" s="227" t="str">
        <f>IF([2]数据总览!O111="","",[2]数据总览!O111)</f>
        <v/>
      </c>
      <c r="P111" s="227" t="str">
        <f>IF([2]数据总览!P111="","",[2]数据总览!P111)</f>
        <v/>
      </c>
      <c r="Q111" s="227" t="str">
        <f>IF([2]数据总览!Q111="","",[2]数据总览!Q111)</f>
        <v/>
      </c>
      <c r="R111" s="227" t="str">
        <f>IF([2]数据总览!R111="","",[2]数据总览!R111)</f>
        <v/>
      </c>
      <c r="S111" s="227" t="str">
        <f>IF([2]数据总览!S111="","",[2]数据总览!S111)</f>
        <v/>
      </c>
      <c r="T111" s="227" t="str">
        <f>IF([2]数据总览!T111="","",[2]数据总览!T111)</f>
        <v/>
      </c>
      <c r="U111" s="227" t="str">
        <f>IF([2]数据总览!U111="","",[2]数据总览!U111)</f>
        <v/>
      </c>
      <c r="V111" s="227" t="str">
        <f>IF([2]数据总览!V111="","",[2]数据总览!V111)</f>
        <v/>
      </c>
      <c r="W111" s="227" t="str">
        <f>IF([2]数据总览!W111="","",[2]数据总览!W111)</f>
        <v/>
      </c>
      <c r="X111" s="227" t="str">
        <f>IF([2]数据总览!X111="","",[2]数据总览!X111)</f>
        <v/>
      </c>
      <c r="Y111" s="227" t="str">
        <f>IF([2]数据总览!Y111="","",[2]数据总览!Y111)</f>
        <v/>
      </c>
      <c r="Z111" s="227" t="str">
        <f>IF([2]数据总览!Z111="","",[2]数据总览!Z111)</f>
        <v/>
      </c>
      <c r="AA111" s="227" t="str">
        <f>IF([2]数据总览!AA111="","",[2]数据总览!AA111)</f>
        <v/>
      </c>
      <c r="AB111" s="227" t="str">
        <f>IF([2]数据总览!AB111="","",[2]数据总览!AB111)</f>
        <v/>
      </c>
      <c r="AC111" s="227" t="str">
        <f>IF([2]数据总览!AC111="","",[2]数据总览!AC111)</f>
        <v/>
      </c>
      <c r="AD111" s="227" t="str">
        <f>IF([2]数据总览!AD111="","",[2]数据总览!AD111)</f>
        <v/>
      </c>
      <c r="AE111" s="227" t="str">
        <f>IF([2]数据总览!AE111="","",[2]数据总览!AE111)</f>
        <v/>
      </c>
      <c r="AF111" s="227" t="str">
        <f>IF([2]数据总览!AF111="","",[2]数据总览!AF111)</f>
        <v/>
      </c>
      <c r="AG111" s="227" t="str">
        <f>IF([2]数据总览!AG111="","",[2]数据总览!AG111)</f>
        <v/>
      </c>
      <c r="AH111" s="227" t="str">
        <f>IF([2]数据总览!AH111="","",[2]数据总览!AH111)</f>
        <v/>
      </c>
      <c r="AI111" s="227" t="str">
        <f>IF([2]数据总览!AI111="","",[2]数据总览!AI111)</f>
        <v/>
      </c>
      <c r="AJ111" s="227" t="str">
        <f>IF([2]数据总览!AJ111="","",[2]数据总览!AJ111)</f>
        <v/>
      </c>
      <c r="AK111" s="227" t="str">
        <f>IF([2]数据总览!AK111="","",[2]数据总览!AK111)</f>
        <v/>
      </c>
      <c r="AL111" s="227" t="str">
        <f>IF([2]数据总览!AL111="","",[2]数据总览!AL111)</f>
        <v/>
      </c>
      <c r="AM111" s="227" t="str">
        <f>IF([2]数据总览!AM111="","",[2]数据总览!AM111)</f>
        <v/>
      </c>
      <c r="AN111" s="227" t="str">
        <f>IF([2]数据总览!AN111="","",[2]数据总览!AN111)</f>
        <v/>
      </c>
      <c r="AO111" s="227" t="str">
        <f>IF([2]数据总览!AO111="","",[2]数据总览!AO111)</f>
        <v/>
      </c>
      <c r="AP111" s="227" t="str">
        <f>IF([2]数据总览!AP111="","",[2]数据总览!AP111)</f>
        <v/>
      </c>
      <c r="AQ111" s="227" t="str">
        <f>IF([2]数据总览!AQ111="","",[2]数据总览!AQ111)</f>
        <v/>
      </c>
      <c r="AR111" s="227" t="str">
        <f>IF([2]数据总览!AR111="","",[2]数据总览!AR111)</f>
        <v/>
      </c>
      <c r="AS111" s="227" t="str">
        <f>IF([2]数据总览!AS111="","",[2]数据总览!AS111)</f>
        <v/>
      </c>
      <c r="AT111" s="227" t="str">
        <f>IF([2]数据总览!AT111="","",[2]数据总览!AT111)</f>
        <v/>
      </c>
      <c r="AU111" s="227" t="str">
        <f>IF([2]数据总览!AU111="","",[2]数据总览!AU111)</f>
        <v/>
      </c>
      <c r="AV111" s="227" t="str">
        <f>IF([2]数据总览!AV111="","",[2]数据总览!AV111)</f>
        <v/>
      </c>
      <c r="AW111" s="227" t="str">
        <f>IF([2]数据总览!AW111="","",[2]数据总览!AW111)</f>
        <v/>
      </c>
      <c r="AX111" s="227" t="str">
        <f>IF([2]数据总览!AX111="","",[2]数据总览!AX111)</f>
        <v/>
      </c>
      <c r="AY111" s="227" t="str">
        <f>IF([2]数据总览!AY111="","",[2]数据总览!AY111)</f>
        <v/>
      </c>
      <c r="AZ111" s="227" t="str">
        <f>IF([2]数据总览!AZ111="","",[2]数据总览!AZ111)</f>
        <v/>
      </c>
      <c r="BA111" s="227" t="str">
        <f>IF([2]数据总览!BA111="","",[2]数据总览!BA111)</f>
        <v/>
      </c>
      <c r="BB111" s="227" t="str">
        <f>IF([2]数据总览!BB111="","",[2]数据总览!BB111)</f>
        <v/>
      </c>
      <c r="BC111" s="227" t="str">
        <f>IF([2]数据总览!BC111="","",[2]数据总览!BC111)</f>
        <v/>
      </c>
      <c r="BD111" s="227" t="str">
        <f>IF([2]数据总览!BD111="","",[2]数据总览!BD111)</f>
        <v/>
      </c>
      <c r="BE111" s="227" t="str">
        <f>IF([2]数据总览!BE111="","",[2]数据总览!BE111)</f>
        <v/>
      </c>
      <c r="BF111" s="227" t="str">
        <f>IF([2]数据总览!BF111="","",[2]数据总览!BF111)</f>
        <v/>
      </c>
      <c r="BG111" s="227" t="str">
        <f>IF([2]数据总览!BG111="","",[2]数据总览!BG111)</f>
        <v/>
      </c>
      <c r="BH111" s="227" t="str">
        <f>IF([2]数据总览!BH111="","",[2]数据总览!BH111)</f>
        <v/>
      </c>
      <c r="BI111" s="227" t="str">
        <f>IF([2]数据总览!BI111="","",[2]数据总览!BI111)</f>
        <v/>
      </c>
      <c r="BJ111" s="227" t="str">
        <f>IF([2]数据总览!BJ111="","",[2]数据总览!BJ111)</f>
        <v/>
      </c>
      <c r="BK111" s="227" t="str">
        <f>IF([2]数据总览!BK111="","",[2]数据总览!BK111)</f>
        <v/>
      </c>
      <c r="BL111" s="227" t="str">
        <f>IF([2]数据总览!BL111="","",[2]数据总览!BL111)</f>
        <v/>
      </c>
      <c r="BM111" s="227" t="str">
        <f>IF([2]数据总览!BM111="","",[2]数据总览!BM111)</f>
        <v/>
      </c>
      <c r="BN111" s="227" t="str">
        <f>IF([2]数据总览!BN111="","",[2]数据总览!BN111)</f>
        <v/>
      </c>
      <c r="BO111" s="227" t="str">
        <f>IF([2]数据总览!BO111="","",[2]数据总览!BO111)</f>
        <v/>
      </c>
      <c r="BP111" s="227" t="str">
        <f>IF([2]数据总览!BP111="","",[2]数据总览!BP111)</f>
        <v/>
      </c>
      <c r="BQ111" s="227" t="str">
        <f>IF([2]数据总览!BQ111="","",[2]数据总览!BQ111)</f>
        <v/>
      </c>
      <c r="BR111" s="227" t="str">
        <f>IF([2]数据总览!BR111="","",[2]数据总览!BR111)</f>
        <v/>
      </c>
      <c r="BS111" s="227" t="str">
        <f>IF([2]数据总览!BS111="","",[2]数据总览!BS111)</f>
        <v/>
      </c>
      <c r="BT111" s="227" t="str">
        <f>IF([2]数据总览!BT111="","",[2]数据总览!BT111)</f>
        <v/>
      </c>
      <c r="BU111" s="227" t="str">
        <f>IF([2]数据总览!BU111="","",[2]数据总览!BU111)</f>
        <v/>
      </c>
      <c r="BV111" s="227" t="str">
        <f>IF([2]数据总览!BV111="","",[2]数据总览!BV111)</f>
        <v/>
      </c>
      <c r="BW111" s="227" t="str">
        <f>IF([2]数据总览!BW111="","",[2]数据总览!BW111)</f>
        <v/>
      </c>
      <c r="BX111" s="227" t="str">
        <f>IF([2]数据总览!BX111="","",[2]数据总览!BX111)</f>
        <v/>
      </c>
      <c r="BY111" s="227" t="str">
        <f>IF([2]数据总览!BY111="","",[2]数据总览!BY111)</f>
        <v/>
      </c>
      <c r="BZ111" s="227" t="str">
        <f>IF([2]数据总览!BZ111="","",[2]数据总览!BZ111)</f>
        <v/>
      </c>
      <c r="CA111" s="227" t="str">
        <f>IF([2]数据总览!CA111="","",[2]数据总览!CA111)</f>
        <v/>
      </c>
      <c r="CB111" s="227" t="str">
        <f>IF([2]数据总览!CB111="","",[2]数据总览!CB111)</f>
        <v/>
      </c>
      <c r="CC111" s="227" t="str">
        <f>IF([2]数据总览!CC111="","",[2]数据总览!CC111)</f>
        <v/>
      </c>
      <c r="CD111" s="227" t="str">
        <f>IF([2]数据总览!CD111="","",[2]数据总览!CD111)</f>
        <v/>
      </c>
      <c r="CE111" s="227" t="str">
        <f>IF([2]数据总览!CE111="","",[2]数据总览!CE111)</f>
        <v/>
      </c>
      <c r="CF111" s="227" t="str">
        <f>IF([2]数据总览!CF111="","",[2]数据总览!CF111)</f>
        <v/>
      </c>
      <c r="CG111" s="227" t="str">
        <f>IF([2]数据总览!CG111="","",[2]数据总览!CG111)</f>
        <v/>
      </c>
      <c r="CH111" s="227" t="str">
        <f>IF([2]数据总览!CH111="","",[2]数据总览!CH111)</f>
        <v/>
      </c>
      <c r="CI111" s="227" t="str">
        <f>IF([2]数据总览!CI111="","",[2]数据总览!CI111)</f>
        <v/>
      </c>
      <c r="CJ111" s="227" t="str">
        <f>IF([2]数据总览!CJ111="","",[2]数据总览!CJ111)</f>
        <v/>
      </c>
      <c r="CK111" s="227" t="str">
        <f>IF([2]数据总览!CK111="","",[2]数据总览!CK111)</f>
        <v/>
      </c>
      <c r="CL111" s="227" t="str">
        <f>IF([2]数据总览!CL111="","",[2]数据总览!CL111)</f>
        <v/>
      </c>
      <c r="CM111" s="227" t="str">
        <f>IF([2]数据总览!CM111="","",[2]数据总览!CM111)</f>
        <v/>
      </c>
      <c r="CN111" s="227" t="str">
        <f>IF([2]数据总览!CN111="","",[2]数据总览!CN111)</f>
        <v/>
      </c>
      <c r="CO111" s="227" t="str">
        <f>IF([2]数据总览!CO111="","",[2]数据总览!CO111)</f>
        <v/>
      </c>
      <c r="CP111" s="227" t="str">
        <f>IF([2]数据总览!CP111="","",[2]数据总览!CP111)</f>
        <v/>
      </c>
      <c r="CQ111" s="227" t="str">
        <f>IF([2]数据总览!CQ111="","",[2]数据总览!CQ111)</f>
        <v/>
      </c>
      <c r="CR111" s="227" t="str">
        <f>IF([2]数据总览!CR111="","",[2]数据总览!CR111)</f>
        <v/>
      </c>
      <c r="CS111" s="227" t="str">
        <f>IF([2]数据总览!CS111="","",[2]数据总览!CS111)</f>
        <v/>
      </c>
      <c r="CT111" s="227" t="str">
        <f>IF([2]数据总览!CT111="","",[2]数据总览!CT111)</f>
        <v/>
      </c>
      <c r="CU111" s="227" t="str">
        <f>IF([2]数据总览!CU111="","",[2]数据总览!CU111)</f>
        <v/>
      </c>
      <c r="CV111" s="227" t="str">
        <f>IF([2]数据总览!CV111="","",[2]数据总览!CV111)</f>
        <v/>
      </c>
      <c r="CW111" s="227" t="str">
        <f>IF([2]数据总览!CW111="","",[2]数据总览!CW111)</f>
        <v/>
      </c>
      <c r="CX111" s="227" t="str">
        <f>IF([2]数据总览!CX111="","",[2]数据总览!CX111)</f>
        <v/>
      </c>
      <c r="CY111" s="227" t="str">
        <f>IF([2]数据总览!CY111="","",[2]数据总览!CY111)</f>
        <v/>
      </c>
      <c r="CZ111" s="227" t="str">
        <f>IF([2]数据总览!CZ111="","",[2]数据总览!CZ111)</f>
        <v/>
      </c>
      <c r="DA111" s="227" t="str">
        <f>IF([2]数据总览!DA111="","",[2]数据总览!DA111)</f>
        <v/>
      </c>
      <c r="DB111" s="227" t="str">
        <f>IF([2]数据总览!DB111="","",[2]数据总览!DB111)</f>
        <v/>
      </c>
      <c r="DC111" s="227" t="str">
        <f>IF([2]数据总览!DC111="","",[2]数据总览!DC111)</f>
        <v/>
      </c>
      <c r="DD111" s="227" t="str">
        <f>IF([2]数据总览!DD111="","",[2]数据总览!DD111)</f>
        <v/>
      </c>
      <c r="DE111" s="227" t="str">
        <f>IF([2]数据总览!DE111="","",[2]数据总览!DE111)</f>
        <v/>
      </c>
      <c r="DF111" s="227" t="str">
        <f>IF([2]数据总览!DF111="","",[2]数据总览!DF111)</f>
        <v/>
      </c>
      <c r="DG111" s="227" t="str">
        <f>IF([2]数据总览!DG111="","",[2]数据总览!DG111)</f>
        <v/>
      </c>
      <c r="DH111" s="227" t="str">
        <f>IF([2]数据总览!DH111="","",[2]数据总览!DH111)</f>
        <v/>
      </c>
      <c r="DI111" s="227" t="str">
        <f>IF([2]数据总览!DI111="","",[2]数据总览!DI111)</f>
        <v/>
      </c>
      <c r="DJ111" s="227" t="str">
        <f>IF([2]数据总览!DJ111="","",[2]数据总览!DJ111)</f>
        <v/>
      </c>
      <c r="DK111" s="227" t="str">
        <f>IF([2]数据总览!DK111="","",[2]数据总览!DK111)</f>
        <v/>
      </c>
      <c r="DL111" s="227" t="str">
        <f>IF([2]数据总览!DL111="","",[2]数据总览!DL111)</f>
        <v/>
      </c>
      <c r="DM111" s="227" t="str">
        <f>IF([2]数据总览!DM111="","",[2]数据总览!DM111)</f>
        <v/>
      </c>
      <c r="DN111" s="227" t="str">
        <f>IF([2]数据总览!DN111="","",[2]数据总览!DN111)</f>
        <v/>
      </c>
      <c r="DO111" s="227" t="str">
        <f>IF([2]数据总览!DO111="","",[2]数据总览!DO111)</f>
        <v/>
      </c>
      <c r="DP111" s="227" t="str">
        <f>IF([2]数据总览!DP111="","",[2]数据总览!DP111)</f>
        <v/>
      </c>
      <c r="DQ111" s="227" t="str">
        <f>IF([2]数据总览!DQ111="","",[2]数据总览!DQ111)</f>
        <v/>
      </c>
      <c r="DR111" s="227" t="str">
        <f>IF([2]数据总览!DR111="","",[2]数据总览!DR111)</f>
        <v/>
      </c>
      <c r="DS111" s="227" t="str">
        <f>IF([2]数据总览!DS111="","",[2]数据总览!DS111)</f>
        <v/>
      </c>
      <c r="DT111" s="227" t="str">
        <f>IF([2]数据总览!DT111="","",[2]数据总览!DT111)</f>
        <v/>
      </c>
      <c r="DU111" s="227" t="str">
        <f>IF([2]数据总览!DU111="","",[2]数据总览!DU111)</f>
        <v/>
      </c>
      <c r="DV111" s="227" t="str">
        <f>IF([2]数据总览!DV111="","",[2]数据总览!DV111)</f>
        <v/>
      </c>
      <c r="DW111" s="227" t="str">
        <f>IF([2]数据总览!DW111="","",[2]数据总览!DW111)</f>
        <v/>
      </c>
      <c r="DX111" s="227" t="str">
        <f>IF([2]数据总览!DX111="","",[2]数据总览!DX111)</f>
        <v/>
      </c>
      <c r="DY111" s="227" t="str">
        <f>IF([2]数据总览!DY111="","",[2]数据总览!DY111)</f>
        <v/>
      </c>
      <c r="DZ111" s="227" t="str">
        <f>IF([2]数据总览!DZ111="","",[2]数据总览!DZ111)</f>
        <v/>
      </c>
      <c r="EA111" s="227" t="str">
        <f>IF([2]数据总览!EA111="","",[2]数据总览!EA111)</f>
        <v/>
      </c>
      <c r="EB111" s="227" t="str">
        <f>IF([2]数据总览!EB111="","",[2]数据总览!EB111)</f>
        <v/>
      </c>
      <c r="EC111" s="227" t="str">
        <f>IF([2]数据总览!EC111="","",[2]数据总览!EC111)</f>
        <v/>
      </c>
      <c r="ED111" s="227" t="str">
        <f>IF([2]数据总览!ED111="","",[2]数据总览!ED111)</f>
        <v/>
      </c>
      <c r="EE111" s="227" t="str">
        <f>IF([2]数据总览!EE111="","",[2]数据总览!EE111)</f>
        <v/>
      </c>
      <c r="EF111" s="227" t="str">
        <f>IF([2]数据总览!EF111="","",[2]数据总览!EF111)</f>
        <v/>
      </c>
      <c r="EG111" s="227" t="str">
        <f>IF([2]数据总览!EG111="","",[2]数据总览!EG111)</f>
        <v/>
      </c>
      <c r="EH111" s="227" t="str">
        <f>IF([2]数据总览!EH111="","",[2]数据总览!EH111)</f>
        <v/>
      </c>
      <c r="EI111" s="227" t="str">
        <f>IF([2]数据总览!EI111="","",[2]数据总览!EI111)</f>
        <v/>
      </c>
      <c r="EJ111" s="227" t="str">
        <f>IF([2]数据总览!EJ111="","",[2]数据总览!EJ111)</f>
        <v/>
      </c>
      <c r="EK111" s="227" t="str">
        <f>IF([2]数据总览!EK111="","",[2]数据总览!EK111)</f>
        <v/>
      </c>
      <c r="EL111" s="227" t="str">
        <f>IF([2]数据总览!EL111="","",[2]数据总览!EL111)</f>
        <v/>
      </c>
      <c r="EM111" s="227" t="str">
        <f>IF([2]数据总览!EM111="","",[2]数据总览!EM111)</f>
        <v/>
      </c>
      <c r="EN111" s="227" t="str">
        <f>IF([2]数据总览!EN111="","",[2]数据总览!EN111)</f>
        <v/>
      </c>
      <c r="EO111" s="227" t="str">
        <f>IF([2]数据总览!EO111="","",[2]数据总览!EO111)</f>
        <v/>
      </c>
      <c r="EP111" s="227" t="str">
        <f>IF([2]数据总览!EP111="","",[2]数据总览!EP111)</f>
        <v/>
      </c>
      <c r="EQ111" s="227" t="str">
        <f>IF([2]数据总览!EQ111="","",[2]数据总览!EQ111)</f>
        <v/>
      </c>
      <c r="ER111" s="227" t="str">
        <f>IF([2]数据总览!ER111="","",[2]数据总览!ER111)</f>
        <v/>
      </c>
      <c r="ES111" s="227" t="str">
        <f>IF([2]数据总览!ES111="","",[2]数据总览!ES111)</f>
        <v/>
      </c>
      <c r="ET111" s="227" t="str">
        <f>IF([2]数据总览!ET111="","",[2]数据总览!ET111)</f>
        <v/>
      </c>
      <c r="EU111" s="227" t="str">
        <f>IF([2]数据总览!EU111="","",[2]数据总览!EU111)</f>
        <v/>
      </c>
      <c r="EV111" s="227" t="str">
        <f>IF([2]数据总览!EV111="","",[2]数据总览!EV111)</f>
        <v/>
      </c>
      <c r="EW111" s="227" t="str">
        <f>IF([2]数据总览!EW111="","",[2]数据总览!EW111)</f>
        <v/>
      </c>
      <c r="EX111" s="227" t="str">
        <f>IF([2]数据总览!EX111="","",[2]数据总览!EX111)</f>
        <v/>
      </c>
      <c r="EY111" s="227" t="str">
        <f>IF([2]数据总览!EY111="","",[2]数据总览!EY111)</f>
        <v/>
      </c>
      <c r="EZ111" s="227" t="str">
        <f>IF([2]数据总览!EZ111="","",[2]数据总览!EZ111)</f>
        <v/>
      </c>
      <c r="FA111" s="227" t="str">
        <f>IF([2]数据总览!FA111="","",[2]数据总览!FA111)</f>
        <v/>
      </c>
    </row>
    <row r="112" spans="1:157" ht="11.25">
      <c r="A112" s="227" t="str">
        <f>IF([2]数据总览!A112="","",[2]数据总览!A112)</f>
        <v/>
      </c>
      <c r="B112" s="227" t="str">
        <f>IF([2]数据总览!B112="","",[2]数据总览!B112)</f>
        <v/>
      </c>
      <c r="C112" s="227" t="str">
        <f>IF([2]数据总览!C112="","",[2]数据总览!C112)</f>
        <v>13星</v>
      </c>
      <c r="D112" s="227">
        <f>IF([2]数据总览!D112="","",[2]数据总览!D112)</f>
        <v>0.9253502784345381</v>
      </c>
      <c r="E112" s="227">
        <f>IF([2]数据总览!E112="","",[2]数据总览!E112)</f>
        <v>1.0344467506962323</v>
      </c>
      <c r="F112" s="227">
        <f>IF([2]数据总览!F112="","",[2]数据总览!F112)</f>
        <v>1.1123481613346127</v>
      </c>
      <c r="G112" s="227">
        <f>IF([2]数据总览!G112="","",[2]数据总览!G112)</f>
        <v>1.1783399902314833</v>
      </c>
      <c r="H112" s="227">
        <f>IF([2]数据总览!H112="","",[2]数据总览!H112)</f>
        <v>1.2049303055850598</v>
      </c>
      <c r="I112" s="227">
        <f>IF([2]数据总览!I112="","",[2]数据总览!I112)</f>
        <v>1.2315206209386362</v>
      </c>
      <c r="J112" s="227"/>
      <c r="K112" s="227" t="str">
        <f>IF([2]数据总览!K112="","",[2]数据总览!K112)</f>
        <v/>
      </c>
      <c r="L112" s="227" t="str">
        <f>IF([2]数据总览!L112="","",[2]数据总览!L112)</f>
        <v/>
      </c>
      <c r="M112" s="227" t="str">
        <f>IF([2]数据总览!M112="","",[2]数据总览!M112)</f>
        <v/>
      </c>
      <c r="N112" s="227" t="str">
        <f>IF([2]数据总览!N112="","",[2]数据总览!N112)</f>
        <v/>
      </c>
      <c r="O112" s="227" t="str">
        <f>IF([2]数据总览!O112="","",[2]数据总览!O112)</f>
        <v/>
      </c>
      <c r="P112" s="227" t="str">
        <f>IF([2]数据总览!P112="","",[2]数据总览!P112)</f>
        <v/>
      </c>
      <c r="Q112" s="227" t="str">
        <f>IF([2]数据总览!Q112="","",[2]数据总览!Q112)</f>
        <v/>
      </c>
      <c r="R112" s="227" t="str">
        <f>IF([2]数据总览!R112="","",[2]数据总览!R112)</f>
        <v/>
      </c>
      <c r="S112" s="227" t="str">
        <f>IF([2]数据总览!S112="","",[2]数据总览!S112)</f>
        <v/>
      </c>
      <c r="T112" s="227" t="str">
        <f>IF([2]数据总览!T112="","",[2]数据总览!T112)</f>
        <v/>
      </c>
      <c r="U112" s="227" t="str">
        <f>IF([2]数据总览!U112="","",[2]数据总览!U112)</f>
        <v/>
      </c>
      <c r="V112" s="227" t="str">
        <f>IF([2]数据总览!V112="","",[2]数据总览!V112)</f>
        <v/>
      </c>
      <c r="W112" s="227" t="str">
        <f>IF([2]数据总览!W112="","",[2]数据总览!W112)</f>
        <v/>
      </c>
      <c r="X112" s="227" t="str">
        <f>IF([2]数据总览!X112="","",[2]数据总览!X112)</f>
        <v/>
      </c>
      <c r="Y112" s="227" t="str">
        <f>IF([2]数据总览!Y112="","",[2]数据总览!Y112)</f>
        <v/>
      </c>
      <c r="Z112" s="227" t="str">
        <f>IF([2]数据总览!Z112="","",[2]数据总览!Z112)</f>
        <v/>
      </c>
      <c r="AA112" s="227" t="str">
        <f>IF([2]数据总览!AA112="","",[2]数据总览!AA112)</f>
        <v/>
      </c>
      <c r="AB112" s="227" t="str">
        <f>IF([2]数据总览!AB112="","",[2]数据总览!AB112)</f>
        <v/>
      </c>
      <c r="AC112" s="227" t="str">
        <f>IF([2]数据总览!AC112="","",[2]数据总览!AC112)</f>
        <v/>
      </c>
      <c r="AD112" s="227" t="str">
        <f>IF([2]数据总览!AD112="","",[2]数据总览!AD112)</f>
        <v/>
      </c>
      <c r="AE112" s="227" t="str">
        <f>IF([2]数据总览!AE112="","",[2]数据总览!AE112)</f>
        <v/>
      </c>
      <c r="AF112" s="227" t="str">
        <f>IF([2]数据总览!AF112="","",[2]数据总览!AF112)</f>
        <v/>
      </c>
      <c r="AG112" s="227" t="str">
        <f>IF([2]数据总览!AG112="","",[2]数据总览!AG112)</f>
        <v/>
      </c>
      <c r="AH112" s="227" t="str">
        <f>IF([2]数据总览!AH112="","",[2]数据总览!AH112)</f>
        <v/>
      </c>
      <c r="AI112" s="227" t="str">
        <f>IF([2]数据总览!AI112="","",[2]数据总览!AI112)</f>
        <v/>
      </c>
      <c r="AJ112" s="227" t="str">
        <f>IF([2]数据总览!AJ112="","",[2]数据总览!AJ112)</f>
        <v/>
      </c>
      <c r="AK112" s="227" t="str">
        <f>IF([2]数据总览!AK112="","",[2]数据总览!AK112)</f>
        <v/>
      </c>
      <c r="AL112" s="227" t="str">
        <f>IF([2]数据总览!AL112="","",[2]数据总览!AL112)</f>
        <v/>
      </c>
      <c r="AM112" s="227" t="str">
        <f>IF([2]数据总览!AM112="","",[2]数据总览!AM112)</f>
        <v/>
      </c>
      <c r="AN112" s="227" t="str">
        <f>IF([2]数据总览!AN112="","",[2]数据总览!AN112)</f>
        <v/>
      </c>
      <c r="AO112" s="227" t="str">
        <f>IF([2]数据总览!AO112="","",[2]数据总览!AO112)</f>
        <v/>
      </c>
      <c r="AP112" s="227" t="str">
        <f>IF([2]数据总览!AP112="","",[2]数据总览!AP112)</f>
        <v/>
      </c>
      <c r="AQ112" s="227" t="str">
        <f>IF([2]数据总览!AQ112="","",[2]数据总览!AQ112)</f>
        <v/>
      </c>
      <c r="AR112" s="227" t="str">
        <f>IF([2]数据总览!AR112="","",[2]数据总览!AR112)</f>
        <v/>
      </c>
      <c r="AS112" s="227" t="str">
        <f>IF([2]数据总览!AS112="","",[2]数据总览!AS112)</f>
        <v/>
      </c>
      <c r="AT112" s="227" t="str">
        <f>IF([2]数据总览!AT112="","",[2]数据总览!AT112)</f>
        <v/>
      </c>
      <c r="AU112" s="227" t="str">
        <f>IF([2]数据总览!AU112="","",[2]数据总览!AU112)</f>
        <v/>
      </c>
      <c r="AV112" s="227" t="str">
        <f>IF([2]数据总览!AV112="","",[2]数据总览!AV112)</f>
        <v/>
      </c>
      <c r="AW112" s="227" t="str">
        <f>IF([2]数据总览!AW112="","",[2]数据总览!AW112)</f>
        <v/>
      </c>
      <c r="AX112" s="227" t="str">
        <f>IF([2]数据总览!AX112="","",[2]数据总览!AX112)</f>
        <v/>
      </c>
      <c r="AY112" s="227" t="str">
        <f>IF([2]数据总览!AY112="","",[2]数据总览!AY112)</f>
        <v/>
      </c>
      <c r="AZ112" s="227" t="str">
        <f>IF([2]数据总览!AZ112="","",[2]数据总览!AZ112)</f>
        <v/>
      </c>
      <c r="BA112" s="227" t="str">
        <f>IF([2]数据总览!BA112="","",[2]数据总览!BA112)</f>
        <v/>
      </c>
      <c r="BB112" s="227" t="str">
        <f>IF([2]数据总览!BB112="","",[2]数据总览!BB112)</f>
        <v/>
      </c>
      <c r="BC112" s="227" t="str">
        <f>IF([2]数据总览!BC112="","",[2]数据总览!BC112)</f>
        <v/>
      </c>
      <c r="BD112" s="227" t="str">
        <f>IF([2]数据总览!BD112="","",[2]数据总览!BD112)</f>
        <v/>
      </c>
      <c r="BE112" s="227" t="str">
        <f>IF([2]数据总览!BE112="","",[2]数据总览!BE112)</f>
        <v/>
      </c>
      <c r="BF112" s="227" t="str">
        <f>IF([2]数据总览!BF112="","",[2]数据总览!BF112)</f>
        <v/>
      </c>
      <c r="BG112" s="227" t="str">
        <f>IF([2]数据总览!BG112="","",[2]数据总览!BG112)</f>
        <v/>
      </c>
      <c r="BH112" s="227" t="str">
        <f>IF([2]数据总览!BH112="","",[2]数据总览!BH112)</f>
        <v/>
      </c>
      <c r="BI112" s="227" t="str">
        <f>IF([2]数据总览!BI112="","",[2]数据总览!BI112)</f>
        <v/>
      </c>
      <c r="BJ112" s="227" t="str">
        <f>IF([2]数据总览!BJ112="","",[2]数据总览!BJ112)</f>
        <v/>
      </c>
      <c r="BK112" s="227" t="str">
        <f>IF([2]数据总览!BK112="","",[2]数据总览!BK112)</f>
        <v/>
      </c>
      <c r="BL112" s="227" t="str">
        <f>IF([2]数据总览!BL112="","",[2]数据总览!BL112)</f>
        <v/>
      </c>
      <c r="BM112" s="227" t="str">
        <f>IF([2]数据总览!BM112="","",[2]数据总览!BM112)</f>
        <v/>
      </c>
      <c r="BN112" s="227" t="str">
        <f>IF([2]数据总览!BN112="","",[2]数据总览!BN112)</f>
        <v/>
      </c>
      <c r="BO112" s="227" t="str">
        <f>IF([2]数据总览!BO112="","",[2]数据总览!BO112)</f>
        <v/>
      </c>
      <c r="BP112" s="227" t="str">
        <f>IF([2]数据总览!BP112="","",[2]数据总览!BP112)</f>
        <v/>
      </c>
      <c r="BQ112" s="227" t="str">
        <f>IF([2]数据总览!BQ112="","",[2]数据总览!BQ112)</f>
        <v/>
      </c>
      <c r="BR112" s="227" t="str">
        <f>IF([2]数据总览!BR112="","",[2]数据总览!BR112)</f>
        <v/>
      </c>
      <c r="BS112" s="227" t="str">
        <f>IF([2]数据总览!BS112="","",[2]数据总览!BS112)</f>
        <v/>
      </c>
      <c r="BT112" s="227" t="str">
        <f>IF([2]数据总览!BT112="","",[2]数据总览!BT112)</f>
        <v/>
      </c>
      <c r="BU112" s="227" t="str">
        <f>IF([2]数据总览!BU112="","",[2]数据总览!BU112)</f>
        <v/>
      </c>
      <c r="BV112" s="227" t="str">
        <f>IF([2]数据总览!BV112="","",[2]数据总览!BV112)</f>
        <v/>
      </c>
      <c r="BW112" s="227" t="str">
        <f>IF([2]数据总览!BW112="","",[2]数据总览!BW112)</f>
        <v/>
      </c>
      <c r="BX112" s="227" t="str">
        <f>IF([2]数据总览!BX112="","",[2]数据总览!BX112)</f>
        <v/>
      </c>
      <c r="BY112" s="227" t="str">
        <f>IF([2]数据总览!BY112="","",[2]数据总览!BY112)</f>
        <v/>
      </c>
      <c r="BZ112" s="227" t="str">
        <f>IF([2]数据总览!BZ112="","",[2]数据总览!BZ112)</f>
        <v/>
      </c>
      <c r="CA112" s="227" t="str">
        <f>IF([2]数据总览!CA112="","",[2]数据总览!CA112)</f>
        <v/>
      </c>
      <c r="CB112" s="227" t="str">
        <f>IF([2]数据总览!CB112="","",[2]数据总览!CB112)</f>
        <v/>
      </c>
      <c r="CC112" s="227" t="str">
        <f>IF([2]数据总览!CC112="","",[2]数据总览!CC112)</f>
        <v/>
      </c>
      <c r="CD112" s="227" t="str">
        <f>IF([2]数据总览!CD112="","",[2]数据总览!CD112)</f>
        <v/>
      </c>
      <c r="CE112" s="227" t="str">
        <f>IF([2]数据总览!CE112="","",[2]数据总览!CE112)</f>
        <v/>
      </c>
      <c r="CF112" s="227" t="str">
        <f>IF([2]数据总览!CF112="","",[2]数据总览!CF112)</f>
        <v/>
      </c>
      <c r="CG112" s="227" t="str">
        <f>IF([2]数据总览!CG112="","",[2]数据总览!CG112)</f>
        <v/>
      </c>
      <c r="CH112" s="227" t="str">
        <f>IF([2]数据总览!CH112="","",[2]数据总览!CH112)</f>
        <v/>
      </c>
      <c r="CI112" s="227" t="str">
        <f>IF([2]数据总览!CI112="","",[2]数据总览!CI112)</f>
        <v/>
      </c>
      <c r="CJ112" s="227" t="str">
        <f>IF([2]数据总览!CJ112="","",[2]数据总览!CJ112)</f>
        <v/>
      </c>
      <c r="CK112" s="227" t="str">
        <f>IF([2]数据总览!CK112="","",[2]数据总览!CK112)</f>
        <v/>
      </c>
      <c r="CL112" s="227" t="str">
        <f>IF([2]数据总览!CL112="","",[2]数据总览!CL112)</f>
        <v/>
      </c>
      <c r="CM112" s="227" t="str">
        <f>IF([2]数据总览!CM112="","",[2]数据总览!CM112)</f>
        <v/>
      </c>
      <c r="CN112" s="227" t="str">
        <f>IF([2]数据总览!CN112="","",[2]数据总览!CN112)</f>
        <v/>
      </c>
      <c r="CO112" s="227" t="str">
        <f>IF([2]数据总览!CO112="","",[2]数据总览!CO112)</f>
        <v/>
      </c>
      <c r="CP112" s="227" t="str">
        <f>IF([2]数据总览!CP112="","",[2]数据总览!CP112)</f>
        <v/>
      </c>
      <c r="CQ112" s="227" t="str">
        <f>IF([2]数据总览!CQ112="","",[2]数据总览!CQ112)</f>
        <v/>
      </c>
      <c r="CR112" s="227" t="str">
        <f>IF([2]数据总览!CR112="","",[2]数据总览!CR112)</f>
        <v/>
      </c>
      <c r="CS112" s="227" t="str">
        <f>IF([2]数据总览!CS112="","",[2]数据总览!CS112)</f>
        <v/>
      </c>
      <c r="CT112" s="227" t="str">
        <f>IF([2]数据总览!CT112="","",[2]数据总览!CT112)</f>
        <v/>
      </c>
      <c r="CU112" s="227" t="str">
        <f>IF([2]数据总览!CU112="","",[2]数据总览!CU112)</f>
        <v/>
      </c>
      <c r="CV112" s="227" t="str">
        <f>IF([2]数据总览!CV112="","",[2]数据总览!CV112)</f>
        <v/>
      </c>
      <c r="CW112" s="227" t="str">
        <f>IF([2]数据总览!CW112="","",[2]数据总览!CW112)</f>
        <v/>
      </c>
      <c r="CX112" s="227" t="str">
        <f>IF([2]数据总览!CX112="","",[2]数据总览!CX112)</f>
        <v/>
      </c>
      <c r="CY112" s="227" t="str">
        <f>IF([2]数据总览!CY112="","",[2]数据总览!CY112)</f>
        <v/>
      </c>
      <c r="CZ112" s="227" t="str">
        <f>IF([2]数据总览!CZ112="","",[2]数据总览!CZ112)</f>
        <v/>
      </c>
      <c r="DA112" s="227" t="str">
        <f>IF([2]数据总览!DA112="","",[2]数据总览!DA112)</f>
        <v/>
      </c>
      <c r="DB112" s="227" t="str">
        <f>IF([2]数据总览!DB112="","",[2]数据总览!DB112)</f>
        <v/>
      </c>
      <c r="DC112" s="227" t="str">
        <f>IF([2]数据总览!DC112="","",[2]数据总览!DC112)</f>
        <v/>
      </c>
      <c r="DD112" s="227" t="str">
        <f>IF([2]数据总览!DD112="","",[2]数据总览!DD112)</f>
        <v/>
      </c>
      <c r="DE112" s="227" t="str">
        <f>IF([2]数据总览!DE112="","",[2]数据总览!DE112)</f>
        <v/>
      </c>
      <c r="DF112" s="227" t="str">
        <f>IF([2]数据总览!DF112="","",[2]数据总览!DF112)</f>
        <v/>
      </c>
      <c r="DG112" s="227" t="str">
        <f>IF([2]数据总览!DG112="","",[2]数据总览!DG112)</f>
        <v/>
      </c>
      <c r="DH112" s="227" t="str">
        <f>IF([2]数据总览!DH112="","",[2]数据总览!DH112)</f>
        <v/>
      </c>
      <c r="DI112" s="227" t="str">
        <f>IF([2]数据总览!DI112="","",[2]数据总览!DI112)</f>
        <v/>
      </c>
      <c r="DJ112" s="227" t="str">
        <f>IF([2]数据总览!DJ112="","",[2]数据总览!DJ112)</f>
        <v/>
      </c>
      <c r="DK112" s="227" t="str">
        <f>IF([2]数据总览!DK112="","",[2]数据总览!DK112)</f>
        <v/>
      </c>
      <c r="DL112" s="227" t="str">
        <f>IF([2]数据总览!DL112="","",[2]数据总览!DL112)</f>
        <v/>
      </c>
      <c r="DM112" s="227" t="str">
        <f>IF([2]数据总览!DM112="","",[2]数据总览!DM112)</f>
        <v/>
      </c>
      <c r="DN112" s="227" t="str">
        <f>IF([2]数据总览!DN112="","",[2]数据总览!DN112)</f>
        <v/>
      </c>
      <c r="DO112" s="227" t="str">
        <f>IF([2]数据总览!DO112="","",[2]数据总览!DO112)</f>
        <v/>
      </c>
      <c r="DP112" s="227" t="str">
        <f>IF([2]数据总览!DP112="","",[2]数据总览!DP112)</f>
        <v/>
      </c>
      <c r="DQ112" s="227" t="str">
        <f>IF([2]数据总览!DQ112="","",[2]数据总览!DQ112)</f>
        <v/>
      </c>
      <c r="DR112" s="227" t="str">
        <f>IF([2]数据总览!DR112="","",[2]数据总览!DR112)</f>
        <v/>
      </c>
      <c r="DS112" s="227" t="str">
        <f>IF([2]数据总览!DS112="","",[2]数据总览!DS112)</f>
        <v/>
      </c>
      <c r="DT112" s="227" t="str">
        <f>IF([2]数据总览!DT112="","",[2]数据总览!DT112)</f>
        <v/>
      </c>
      <c r="DU112" s="227" t="str">
        <f>IF([2]数据总览!DU112="","",[2]数据总览!DU112)</f>
        <v/>
      </c>
      <c r="DV112" s="227" t="str">
        <f>IF([2]数据总览!DV112="","",[2]数据总览!DV112)</f>
        <v/>
      </c>
      <c r="DW112" s="227" t="str">
        <f>IF([2]数据总览!DW112="","",[2]数据总览!DW112)</f>
        <v/>
      </c>
      <c r="DX112" s="227" t="str">
        <f>IF([2]数据总览!DX112="","",[2]数据总览!DX112)</f>
        <v/>
      </c>
      <c r="DY112" s="227" t="str">
        <f>IF([2]数据总览!DY112="","",[2]数据总览!DY112)</f>
        <v/>
      </c>
      <c r="DZ112" s="227" t="str">
        <f>IF([2]数据总览!DZ112="","",[2]数据总览!DZ112)</f>
        <v/>
      </c>
      <c r="EA112" s="227" t="str">
        <f>IF([2]数据总览!EA112="","",[2]数据总览!EA112)</f>
        <v/>
      </c>
      <c r="EB112" s="227" t="str">
        <f>IF([2]数据总览!EB112="","",[2]数据总览!EB112)</f>
        <v/>
      </c>
      <c r="EC112" s="227" t="str">
        <f>IF([2]数据总览!EC112="","",[2]数据总览!EC112)</f>
        <v/>
      </c>
      <c r="ED112" s="227" t="str">
        <f>IF([2]数据总览!ED112="","",[2]数据总览!ED112)</f>
        <v/>
      </c>
      <c r="EE112" s="227" t="str">
        <f>IF([2]数据总览!EE112="","",[2]数据总览!EE112)</f>
        <v/>
      </c>
      <c r="EF112" s="227" t="str">
        <f>IF([2]数据总览!EF112="","",[2]数据总览!EF112)</f>
        <v/>
      </c>
      <c r="EG112" s="227" t="str">
        <f>IF([2]数据总览!EG112="","",[2]数据总览!EG112)</f>
        <v/>
      </c>
      <c r="EH112" s="227" t="str">
        <f>IF([2]数据总览!EH112="","",[2]数据总览!EH112)</f>
        <v/>
      </c>
      <c r="EI112" s="227" t="str">
        <f>IF([2]数据总览!EI112="","",[2]数据总览!EI112)</f>
        <v/>
      </c>
      <c r="EJ112" s="227" t="str">
        <f>IF([2]数据总览!EJ112="","",[2]数据总览!EJ112)</f>
        <v/>
      </c>
      <c r="EK112" s="227" t="str">
        <f>IF([2]数据总览!EK112="","",[2]数据总览!EK112)</f>
        <v/>
      </c>
      <c r="EL112" s="227" t="str">
        <f>IF([2]数据总览!EL112="","",[2]数据总览!EL112)</f>
        <v/>
      </c>
      <c r="EM112" s="227" t="str">
        <f>IF([2]数据总览!EM112="","",[2]数据总览!EM112)</f>
        <v/>
      </c>
      <c r="EN112" s="227" t="str">
        <f>IF([2]数据总览!EN112="","",[2]数据总览!EN112)</f>
        <v/>
      </c>
      <c r="EO112" s="227" t="str">
        <f>IF([2]数据总览!EO112="","",[2]数据总览!EO112)</f>
        <v/>
      </c>
      <c r="EP112" s="227" t="str">
        <f>IF([2]数据总览!EP112="","",[2]数据总览!EP112)</f>
        <v/>
      </c>
      <c r="EQ112" s="227" t="str">
        <f>IF([2]数据总览!EQ112="","",[2]数据总览!EQ112)</f>
        <v/>
      </c>
      <c r="ER112" s="227" t="str">
        <f>IF([2]数据总览!ER112="","",[2]数据总览!ER112)</f>
        <v/>
      </c>
      <c r="ES112" s="227" t="str">
        <f>IF([2]数据总览!ES112="","",[2]数据总览!ES112)</f>
        <v/>
      </c>
      <c r="ET112" s="227" t="str">
        <f>IF([2]数据总览!ET112="","",[2]数据总览!ET112)</f>
        <v/>
      </c>
      <c r="EU112" s="227" t="str">
        <f>IF([2]数据总览!EU112="","",[2]数据总览!EU112)</f>
        <v/>
      </c>
      <c r="EV112" s="227" t="str">
        <f>IF([2]数据总览!EV112="","",[2]数据总览!EV112)</f>
        <v/>
      </c>
      <c r="EW112" s="227" t="str">
        <f>IF([2]数据总览!EW112="","",[2]数据总览!EW112)</f>
        <v/>
      </c>
      <c r="EX112" s="227" t="str">
        <f>IF([2]数据总览!EX112="","",[2]数据总览!EX112)</f>
        <v/>
      </c>
      <c r="EY112" s="227" t="str">
        <f>IF([2]数据总览!EY112="","",[2]数据总览!EY112)</f>
        <v/>
      </c>
      <c r="EZ112" s="227" t="str">
        <f>IF([2]数据总览!EZ112="","",[2]数据总览!EZ112)</f>
        <v/>
      </c>
      <c r="FA112" s="227" t="str">
        <f>IF([2]数据总览!FA112="","",[2]数据总览!FA112)</f>
        <v/>
      </c>
    </row>
    <row r="113" spans="1:157" ht="11.25">
      <c r="A113" s="227" t="str">
        <f>IF([2]数据总览!A113="","",[2]数据总览!A113)</f>
        <v/>
      </c>
      <c r="B113" s="227" t="str">
        <f>IF([2]数据总览!B113="","",[2]数据总览!B113)</f>
        <v/>
      </c>
      <c r="C113" s="227" t="str">
        <f>IF([2]数据总览!C113="","",[2]数据总览!C113)</f>
        <v>14星</v>
      </c>
      <c r="D113" s="227">
        <f>IF([2]数据总览!D113="","",[2]数据总览!D113)</f>
        <v>0.9360540500705602</v>
      </c>
      <c r="E113" s="227">
        <f>IF([2]数据总览!E113="","",[2]数据总览!E113)</f>
        <v>1.0470443731048382</v>
      </c>
      <c r="F113" s="227">
        <f>IF([2]数据总览!F113="","",[2]数据总览!F113)</f>
        <v>1.1259002934537539</v>
      </c>
      <c r="G113" s="227">
        <f>IF([2]数据总览!G113="","",[2]数据总览!G113)</f>
        <v>1.192201517797169</v>
      </c>
      <c r="H113" s="227">
        <f>IF([2]数据总览!H113="","",[2]数据总览!H113)</f>
        <v>1.2188920355129307</v>
      </c>
      <c r="I113" s="227">
        <f>IF([2]数据总览!I113="","",[2]数据总览!I113)</f>
        <v>1.2455825532286924</v>
      </c>
      <c r="J113" s="227"/>
      <c r="K113" s="227" t="str">
        <f>IF([2]数据总览!K113="","",[2]数据总览!K113)</f>
        <v/>
      </c>
      <c r="L113" s="227" t="str">
        <f>IF([2]数据总览!L113="","",[2]数据总览!L113)</f>
        <v/>
      </c>
      <c r="M113" s="227" t="str">
        <f>IF([2]数据总览!M113="","",[2]数据总览!M113)</f>
        <v/>
      </c>
      <c r="N113" s="227" t="str">
        <f>IF([2]数据总览!N113="","",[2]数据总览!N113)</f>
        <v/>
      </c>
      <c r="O113" s="227" t="str">
        <f>IF([2]数据总览!O113="","",[2]数据总览!O113)</f>
        <v/>
      </c>
      <c r="P113" s="227" t="str">
        <f>IF([2]数据总览!P113="","",[2]数据总览!P113)</f>
        <v/>
      </c>
      <c r="Q113" s="227" t="str">
        <f>IF([2]数据总览!Q113="","",[2]数据总览!Q113)</f>
        <v/>
      </c>
      <c r="R113" s="227" t="str">
        <f>IF([2]数据总览!R113="","",[2]数据总览!R113)</f>
        <v/>
      </c>
      <c r="S113" s="227" t="str">
        <f>IF([2]数据总览!S113="","",[2]数据总览!S113)</f>
        <v/>
      </c>
      <c r="T113" s="227" t="str">
        <f>IF([2]数据总览!T113="","",[2]数据总览!T113)</f>
        <v/>
      </c>
      <c r="U113" s="227" t="str">
        <f>IF([2]数据总览!U113="","",[2]数据总览!U113)</f>
        <v/>
      </c>
      <c r="V113" s="227" t="str">
        <f>IF([2]数据总览!V113="","",[2]数据总览!V113)</f>
        <v/>
      </c>
      <c r="W113" s="227" t="str">
        <f>IF([2]数据总览!W113="","",[2]数据总览!W113)</f>
        <v/>
      </c>
      <c r="X113" s="227" t="str">
        <f>IF([2]数据总览!X113="","",[2]数据总览!X113)</f>
        <v/>
      </c>
      <c r="Y113" s="227" t="str">
        <f>IF([2]数据总览!Y113="","",[2]数据总览!Y113)</f>
        <v/>
      </c>
      <c r="Z113" s="227" t="str">
        <f>IF([2]数据总览!Z113="","",[2]数据总览!Z113)</f>
        <v/>
      </c>
      <c r="AA113" s="227" t="str">
        <f>IF([2]数据总览!AA113="","",[2]数据总览!AA113)</f>
        <v/>
      </c>
      <c r="AB113" s="227" t="str">
        <f>IF([2]数据总览!AB113="","",[2]数据总览!AB113)</f>
        <v/>
      </c>
      <c r="AC113" s="227" t="str">
        <f>IF([2]数据总览!AC113="","",[2]数据总览!AC113)</f>
        <v/>
      </c>
      <c r="AD113" s="227" t="str">
        <f>IF([2]数据总览!AD113="","",[2]数据总览!AD113)</f>
        <v/>
      </c>
      <c r="AE113" s="227" t="str">
        <f>IF([2]数据总览!AE113="","",[2]数据总览!AE113)</f>
        <v/>
      </c>
      <c r="AF113" s="227" t="str">
        <f>IF([2]数据总览!AF113="","",[2]数据总览!AF113)</f>
        <v/>
      </c>
      <c r="AG113" s="227" t="str">
        <f>IF([2]数据总览!AG113="","",[2]数据总览!AG113)</f>
        <v/>
      </c>
      <c r="AH113" s="227" t="str">
        <f>IF([2]数据总览!AH113="","",[2]数据总览!AH113)</f>
        <v/>
      </c>
      <c r="AI113" s="227" t="str">
        <f>IF([2]数据总览!AI113="","",[2]数据总览!AI113)</f>
        <v/>
      </c>
      <c r="AJ113" s="227" t="str">
        <f>IF([2]数据总览!AJ113="","",[2]数据总览!AJ113)</f>
        <v/>
      </c>
      <c r="AK113" s="227" t="str">
        <f>IF([2]数据总览!AK113="","",[2]数据总览!AK113)</f>
        <v/>
      </c>
      <c r="AL113" s="227" t="str">
        <f>IF([2]数据总览!AL113="","",[2]数据总览!AL113)</f>
        <v/>
      </c>
      <c r="AM113" s="227" t="str">
        <f>IF([2]数据总览!AM113="","",[2]数据总览!AM113)</f>
        <v/>
      </c>
      <c r="AN113" s="227" t="str">
        <f>IF([2]数据总览!AN113="","",[2]数据总览!AN113)</f>
        <v/>
      </c>
      <c r="AO113" s="227" t="str">
        <f>IF([2]数据总览!AO113="","",[2]数据总览!AO113)</f>
        <v/>
      </c>
      <c r="AP113" s="227" t="str">
        <f>IF([2]数据总览!AP113="","",[2]数据总览!AP113)</f>
        <v/>
      </c>
      <c r="AQ113" s="227" t="str">
        <f>IF([2]数据总览!AQ113="","",[2]数据总览!AQ113)</f>
        <v/>
      </c>
      <c r="AR113" s="227" t="str">
        <f>IF([2]数据总览!AR113="","",[2]数据总览!AR113)</f>
        <v/>
      </c>
      <c r="AS113" s="227" t="str">
        <f>IF([2]数据总览!AS113="","",[2]数据总览!AS113)</f>
        <v/>
      </c>
      <c r="AT113" s="227" t="str">
        <f>IF([2]数据总览!AT113="","",[2]数据总览!AT113)</f>
        <v/>
      </c>
      <c r="AU113" s="227" t="str">
        <f>IF([2]数据总览!AU113="","",[2]数据总览!AU113)</f>
        <v/>
      </c>
      <c r="AV113" s="227" t="str">
        <f>IF([2]数据总览!AV113="","",[2]数据总览!AV113)</f>
        <v/>
      </c>
      <c r="AW113" s="227" t="str">
        <f>IF([2]数据总览!AW113="","",[2]数据总览!AW113)</f>
        <v/>
      </c>
      <c r="AX113" s="227" t="str">
        <f>IF([2]数据总览!AX113="","",[2]数据总览!AX113)</f>
        <v/>
      </c>
      <c r="AY113" s="227" t="str">
        <f>IF([2]数据总览!AY113="","",[2]数据总览!AY113)</f>
        <v/>
      </c>
      <c r="AZ113" s="227" t="str">
        <f>IF([2]数据总览!AZ113="","",[2]数据总览!AZ113)</f>
        <v/>
      </c>
      <c r="BA113" s="227" t="str">
        <f>IF([2]数据总览!BA113="","",[2]数据总览!BA113)</f>
        <v/>
      </c>
      <c r="BB113" s="227" t="str">
        <f>IF([2]数据总览!BB113="","",[2]数据总览!BB113)</f>
        <v/>
      </c>
      <c r="BC113" s="227" t="str">
        <f>IF([2]数据总览!BC113="","",[2]数据总览!BC113)</f>
        <v/>
      </c>
      <c r="BD113" s="227" t="str">
        <f>IF([2]数据总览!BD113="","",[2]数据总览!BD113)</f>
        <v/>
      </c>
      <c r="BE113" s="227" t="str">
        <f>IF([2]数据总览!BE113="","",[2]数据总览!BE113)</f>
        <v/>
      </c>
      <c r="BF113" s="227" t="str">
        <f>IF([2]数据总览!BF113="","",[2]数据总览!BF113)</f>
        <v/>
      </c>
      <c r="BG113" s="227" t="str">
        <f>IF([2]数据总览!BG113="","",[2]数据总览!BG113)</f>
        <v/>
      </c>
      <c r="BH113" s="227" t="str">
        <f>IF([2]数据总览!BH113="","",[2]数据总览!BH113)</f>
        <v/>
      </c>
      <c r="BI113" s="227" t="str">
        <f>IF([2]数据总览!BI113="","",[2]数据总览!BI113)</f>
        <v/>
      </c>
      <c r="BJ113" s="227" t="str">
        <f>IF([2]数据总览!BJ113="","",[2]数据总览!BJ113)</f>
        <v/>
      </c>
      <c r="BK113" s="227" t="str">
        <f>IF([2]数据总览!BK113="","",[2]数据总览!BK113)</f>
        <v/>
      </c>
      <c r="BL113" s="227" t="str">
        <f>IF([2]数据总览!BL113="","",[2]数据总览!BL113)</f>
        <v/>
      </c>
      <c r="BM113" s="227" t="str">
        <f>IF([2]数据总览!BM113="","",[2]数据总览!BM113)</f>
        <v/>
      </c>
      <c r="BN113" s="227" t="str">
        <f>IF([2]数据总览!BN113="","",[2]数据总览!BN113)</f>
        <v/>
      </c>
      <c r="BO113" s="227" t="str">
        <f>IF([2]数据总览!BO113="","",[2]数据总览!BO113)</f>
        <v/>
      </c>
      <c r="BP113" s="227" t="str">
        <f>IF([2]数据总览!BP113="","",[2]数据总览!BP113)</f>
        <v/>
      </c>
      <c r="BQ113" s="227" t="str">
        <f>IF([2]数据总览!BQ113="","",[2]数据总览!BQ113)</f>
        <v/>
      </c>
      <c r="BR113" s="227" t="str">
        <f>IF([2]数据总览!BR113="","",[2]数据总览!BR113)</f>
        <v/>
      </c>
      <c r="BS113" s="227" t="str">
        <f>IF([2]数据总览!BS113="","",[2]数据总览!BS113)</f>
        <v/>
      </c>
      <c r="BT113" s="227" t="str">
        <f>IF([2]数据总览!BT113="","",[2]数据总览!BT113)</f>
        <v/>
      </c>
      <c r="BU113" s="227" t="str">
        <f>IF([2]数据总览!BU113="","",[2]数据总览!BU113)</f>
        <v/>
      </c>
      <c r="BV113" s="227" t="str">
        <f>IF([2]数据总览!BV113="","",[2]数据总览!BV113)</f>
        <v/>
      </c>
      <c r="BW113" s="227" t="str">
        <f>IF([2]数据总览!BW113="","",[2]数据总览!BW113)</f>
        <v/>
      </c>
      <c r="BX113" s="227" t="str">
        <f>IF([2]数据总览!BX113="","",[2]数据总览!BX113)</f>
        <v/>
      </c>
      <c r="BY113" s="227" t="str">
        <f>IF([2]数据总览!BY113="","",[2]数据总览!BY113)</f>
        <v/>
      </c>
      <c r="BZ113" s="227" t="str">
        <f>IF([2]数据总览!BZ113="","",[2]数据总览!BZ113)</f>
        <v/>
      </c>
      <c r="CA113" s="227" t="str">
        <f>IF([2]数据总览!CA113="","",[2]数据总览!CA113)</f>
        <v/>
      </c>
      <c r="CB113" s="227" t="str">
        <f>IF([2]数据总览!CB113="","",[2]数据总览!CB113)</f>
        <v/>
      </c>
      <c r="CC113" s="227" t="str">
        <f>IF([2]数据总览!CC113="","",[2]数据总览!CC113)</f>
        <v/>
      </c>
      <c r="CD113" s="227" t="str">
        <f>IF([2]数据总览!CD113="","",[2]数据总览!CD113)</f>
        <v/>
      </c>
      <c r="CE113" s="227" t="str">
        <f>IF([2]数据总览!CE113="","",[2]数据总览!CE113)</f>
        <v/>
      </c>
      <c r="CF113" s="227" t="str">
        <f>IF([2]数据总览!CF113="","",[2]数据总览!CF113)</f>
        <v/>
      </c>
      <c r="CG113" s="227" t="str">
        <f>IF([2]数据总览!CG113="","",[2]数据总览!CG113)</f>
        <v/>
      </c>
      <c r="CH113" s="227" t="str">
        <f>IF([2]数据总览!CH113="","",[2]数据总览!CH113)</f>
        <v/>
      </c>
      <c r="CI113" s="227" t="str">
        <f>IF([2]数据总览!CI113="","",[2]数据总览!CI113)</f>
        <v/>
      </c>
      <c r="CJ113" s="227" t="str">
        <f>IF([2]数据总览!CJ113="","",[2]数据总览!CJ113)</f>
        <v/>
      </c>
      <c r="CK113" s="227" t="str">
        <f>IF([2]数据总览!CK113="","",[2]数据总览!CK113)</f>
        <v/>
      </c>
      <c r="CL113" s="227" t="str">
        <f>IF([2]数据总览!CL113="","",[2]数据总览!CL113)</f>
        <v/>
      </c>
      <c r="CM113" s="227" t="str">
        <f>IF([2]数据总览!CM113="","",[2]数据总览!CM113)</f>
        <v/>
      </c>
      <c r="CN113" s="227" t="str">
        <f>IF([2]数据总览!CN113="","",[2]数据总览!CN113)</f>
        <v/>
      </c>
      <c r="CO113" s="227" t="str">
        <f>IF([2]数据总览!CO113="","",[2]数据总览!CO113)</f>
        <v/>
      </c>
      <c r="CP113" s="227" t="str">
        <f>IF([2]数据总览!CP113="","",[2]数据总览!CP113)</f>
        <v/>
      </c>
      <c r="CQ113" s="227" t="str">
        <f>IF([2]数据总览!CQ113="","",[2]数据总览!CQ113)</f>
        <v/>
      </c>
      <c r="CR113" s="227" t="str">
        <f>IF([2]数据总览!CR113="","",[2]数据总览!CR113)</f>
        <v/>
      </c>
      <c r="CS113" s="227" t="str">
        <f>IF([2]数据总览!CS113="","",[2]数据总览!CS113)</f>
        <v/>
      </c>
      <c r="CT113" s="227" t="str">
        <f>IF([2]数据总览!CT113="","",[2]数据总览!CT113)</f>
        <v/>
      </c>
      <c r="CU113" s="227" t="str">
        <f>IF([2]数据总览!CU113="","",[2]数据总览!CU113)</f>
        <v/>
      </c>
      <c r="CV113" s="227" t="str">
        <f>IF([2]数据总览!CV113="","",[2]数据总览!CV113)</f>
        <v/>
      </c>
      <c r="CW113" s="227" t="str">
        <f>IF([2]数据总览!CW113="","",[2]数据总览!CW113)</f>
        <v/>
      </c>
      <c r="CX113" s="227" t="str">
        <f>IF([2]数据总览!CX113="","",[2]数据总览!CX113)</f>
        <v/>
      </c>
      <c r="CY113" s="227" t="str">
        <f>IF([2]数据总览!CY113="","",[2]数据总览!CY113)</f>
        <v/>
      </c>
      <c r="CZ113" s="227" t="str">
        <f>IF([2]数据总览!CZ113="","",[2]数据总览!CZ113)</f>
        <v/>
      </c>
      <c r="DA113" s="227" t="str">
        <f>IF([2]数据总览!DA113="","",[2]数据总览!DA113)</f>
        <v/>
      </c>
      <c r="DB113" s="227" t="str">
        <f>IF([2]数据总览!DB113="","",[2]数据总览!DB113)</f>
        <v/>
      </c>
      <c r="DC113" s="227" t="str">
        <f>IF([2]数据总览!DC113="","",[2]数据总览!DC113)</f>
        <v/>
      </c>
      <c r="DD113" s="227" t="str">
        <f>IF([2]数据总览!DD113="","",[2]数据总览!DD113)</f>
        <v/>
      </c>
      <c r="DE113" s="227" t="str">
        <f>IF([2]数据总览!DE113="","",[2]数据总览!DE113)</f>
        <v/>
      </c>
      <c r="DF113" s="227" t="str">
        <f>IF([2]数据总览!DF113="","",[2]数据总览!DF113)</f>
        <v/>
      </c>
      <c r="DG113" s="227" t="str">
        <f>IF([2]数据总览!DG113="","",[2]数据总览!DG113)</f>
        <v/>
      </c>
      <c r="DH113" s="227" t="str">
        <f>IF([2]数据总览!DH113="","",[2]数据总览!DH113)</f>
        <v/>
      </c>
      <c r="DI113" s="227" t="str">
        <f>IF([2]数据总览!DI113="","",[2]数据总览!DI113)</f>
        <v/>
      </c>
      <c r="DJ113" s="227" t="str">
        <f>IF([2]数据总览!DJ113="","",[2]数据总览!DJ113)</f>
        <v/>
      </c>
      <c r="DK113" s="227" t="str">
        <f>IF([2]数据总览!DK113="","",[2]数据总览!DK113)</f>
        <v/>
      </c>
      <c r="DL113" s="227" t="str">
        <f>IF([2]数据总览!DL113="","",[2]数据总览!DL113)</f>
        <v/>
      </c>
      <c r="DM113" s="227" t="str">
        <f>IF([2]数据总览!DM113="","",[2]数据总览!DM113)</f>
        <v/>
      </c>
      <c r="DN113" s="227" t="str">
        <f>IF([2]数据总览!DN113="","",[2]数据总览!DN113)</f>
        <v/>
      </c>
      <c r="DO113" s="227" t="str">
        <f>IF([2]数据总览!DO113="","",[2]数据总览!DO113)</f>
        <v/>
      </c>
      <c r="DP113" s="227" t="str">
        <f>IF([2]数据总览!DP113="","",[2]数据总览!DP113)</f>
        <v/>
      </c>
      <c r="DQ113" s="227" t="str">
        <f>IF([2]数据总览!DQ113="","",[2]数据总览!DQ113)</f>
        <v/>
      </c>
      <c r="DR113" s="227" t="str">
        <f>IF([2]数据总览!DR113="","",[2]数据总览!DR113)</f>
        <v/>
      </c>
      <c r="DS113" s="227" t="str">
        <f>IF([2]数据总览!DS113="","",[2]数据总览!DS113)</f>
        <v/>
      </c>
      <c r="DT113" s="227" t="str">
        <f>IF([2]数据总览!DT113="","",[2]数据总览!DT113)</f>
        <v/>
      </c>
      <c r="DU113" s="227" t="str">
        <f>IF([2]数据总览!DU113="","",[2]数据总览!DU113)</f>
        <v/>
      </c>
      <c r="DV113" s="227" t="str">
        <f>IF([2]数据总览!DV113="","",[2]数据总览!DV113)</f>
        <v/>
      </c>
      <c r="DW113" s="227" t="str">
        <f>IF([2]数据总览!DW113="","",[2]数据总览!DW113)</f>
        <v/>
      </c>
      <c r="DX113" s="227" t="str">
        <f>IF([2]数据总览!DX113="","",[2]数据总览!DX113)</f>
        <v/>
      </c>
      <c r="DY113" s="227" t="str">
        <f>IF([2]数据总览!DY113="","",[2]数据总览!DY113)</f>
        <v/>
      </c>
      <c r="DZ113" s="227" t="str">
        <f>IF([2]数据总览!DZ113="","",[2]数据总览!DZ113)</f>
        <v/>
      </c>
      <c r="EA113" s="227" t="str">
        <f>IF([2]数据总览!EA113="","",[2]数据总览!EA113)</f>
        <v/>
      </c>
      <c r="EB113" s="227" t="str">
        <f>IF([2]数据总览!EB113="","",[2]数据总览!EB113)</f>
        <v/>
      </c>
      <c r="EC113" s="227" t="str">
        <f>IF([2]数据总览!EC113="","",[2]数据总览!EC113)</f>
        <v/>
      </c>
      <c r="ED113" s="227" t="str">
        <f>IF([2]数据总览!ED113="","",[2]数据总览!ED113)</f>
        <v/>
      </c>
      <c r="EE113" s="227" t="str">
        <f>IF([2]数据总览!EE113="","",[2]数据总览!EE113)</f>
        <v/>
      </c>
      <c r="EF113" s="227" t="str">
        <f>IF([2]数据总览!EF113="","",[2]数据总览!EF113)</f>
        <v/>
      </c>
      <c r="EG113" s="227" t="str">
        <f>IF([2]数据总览!EG113="","",[2]数据总览!EG113)</f>
        <v/>
      </c>
      <c r="EH113" s="227" t="str">
        <f>IF([2]数据总览!EH113="","",[2]数据总览!EH113)</f>
        <v/>
      </c>
      <c r="EI113" s="227" t="str">
        <f>IF([2]数据总览!EI113="","",[2]数据总览!EI113)</f>
        <v/>
      </c>
      <c r="EJ113" s="227" t="str">
        <f>IF([2]数据总览!EJ113="","",[2]数据总览!EJ113)</f>
        <v/>
      </c>
      <c r="EK113" s="227" t="str">
        <f>IF([2]数据总览!EK113="","",[2]数据总览!EK113)</f>
        <v/>
      </c>
      <c r="EL113" s="227" t="str">
        <f>IF([2]数据总览!EL113="","",[2]数据总览!EL113)</f>
        <v/>
      </c>
      <c r="EM113" s="227" t="str">
        <f>IF([2]数据总览!EM113="","",[2]数据总览!EM113)</f>
        <v/>
      </c>
      <c r="EN113" s="227" t="str">
        <f>IF([2]数据总览!EN113="","",[2]数据总览!EN113)</f>
        <v/>
      </c>
      <c r="EO113" s="227" t="str">
        <f>IF([2]数据总览!EO113="","",[2]数据总览!EO113)</f>
        <v/>
      </c>
      <c r="EP113" s="227" t="str">
        <f>IF([2]数据总览!EP113="","",[2]数据总览!EP113)</f>
        <v/>
      </c>
      <c r="EQ113" s="227" t="str">
        <f>IF([2]数据总览!EQ113="","",[2]数据总览!EQ113)</f>
        <v/>
      </c>
      <c r="ER113" s="227" t="str">
        <f>IF([2]数据总览!ER113="","",[2]数据总览!ER113)</f>
        <v/>
      </c>
      <c r="ES113" s="227" t="str">
        <f>IF([2]数据总览!ES113="","",[2]数据总览!ES113)</f>
        <v/>
      </c>
      <c r="ET113" s="227" t="str">
        <f>IF([2]数据总览!ET113="","",[2]数据总览!ET113)</f>
        <v/>
      </c>
      <c r="EU113" s="227" t="str">
        <f>IF([2]数据总览!EU113="","",[2]数据总览!EU113)</f>
        <v/>
      </c>
      <c r="EV113" s="227" t="str">
        <f>IF([2]数据总览!EV113="","",[2]数据总览!EV113)</f>
        <v/>
      </c>
      <c r="EW113" s="227" t="str">
        <f>IF([2]数据总览!EW113="","",[2]数据总览!EW113)</f>
        <v/>
      </c>
      <c r="EX113" s="227" t="str">
        <f>IF([2]数据总览!EX113="","",[2]数据总览!EX113)</f>
        <v/>
      </c>
      <c r="EY113" s="227" t="str">
        <f>IF([2]数据总览!EY113="","",[2]数据总览!EY113)</f>
        <v/>
      </c>
      <c r="EZ113" s="227" t="str">
        <f>IF([2]数据总览!EZ113="","",[2]数据总览!EZ113)</f>
        <v/>
      </c>
      <c r="FA113" s="227" t="str">
        <f>IF([2]数据总览!FA113="","",[2]数据总览!FA113)</f>
        <v/>
      </c>
    </row>
    <row r="114" spans="1:157" ht="11.25">
      <c r="A114" s="227" t="str">
        <f>IF([2]数据总览!A114="","",[2]数据总览!A114)</f>
        <v/>
      </c>
      <c r="B114" s="227" t="str">
        <f>IF([2]数据总览!B114="","",[2]数据总览!B114)</f>
        <v/>
      </c>
      <c r="C114" s="227" t="str">
        <f>IF([2]数据总览!C114="","",[2]数据总览!C114)</f>
        <v>15星</v>
      </c>
      <c r="D114" s="227">
        <f>IF([2]数据总览!D114="","",[2]数据总览!D114)</f>
        <v>0.94635676249754763</v>
      </c>
      <c r="E114" s="227">
        <f>IF([2]数据总览!E114="","",[2]数据总览!E114)</f>
        <v>1.0590900943358963</v>
      </c>
      <c r="F114" s="227">
        <f>IF([2]数据总览!F114="","",[2]数据总览!F114)</f>
        <v>1.138815819475135</v>
      </c>
      <c r="G114" s="227">
        <f>IF([2]数据总览!G114="","",[2]数据总览!G114)</f>
        <v>1.2053977479754594</v>
      </c>
      <c r="H114" s="227">
        <f>IF([2]数据总览!H114="","",[2]数据总览!H114)</f>
        <v>1.2321790154258963</v>
      </c>
      <c r="I114" s="227">
        <f>IF([2]数据总览!I114="","",[2]数据总览!I114)</f>
        <v>1.2589602828763331</v>
      </c>
      <c r="J114" s="227"/>
      <c r="K114" s="227" t="str">
        <f>IF([2]数据总览!K114="","",[2]数据总览!K114)</f>
        <v/>
      </c>
      <c r="L114" s="227" t="str">
        <f>IF([2]数据总览!L114="","",[2]数据总览!L114)</f>
        <v/>
      </c>
      <c r="M114" s="227" t="str">
        <f>IF([2]数据总览!M114="","",[2]数据总览!M114)</f>
        <v/>
      </c>
      <c r="N114" s="227" t="str">
        <f>IF([2]数据总览!N114="","",[2]数据总览!N114)</f>
        <v/>
      </c>
      <c r="O114" s="227" t="str">
        <f>IF([2]数据总览!O114="","",[2]数据总览!O114)</f>
        <v/>
      </c>
      <c r="P114" s="227" t="str">
        <f>IF([2]数据总览!P114="","",[2]数据总览!P114)</f>
        <v/>
      </c>
      <c r="Q114" s="227" t="str">
        <f>IF([2]数据总览!Q114="","",[2]数据总览!Q114)</f>
        <v/>
      </c>
      <c r="R114" s="227" t="str">
        <f>IF([2]数据总览!R114="","",[2]数据总览!R114)</f>
        <v/>
      </c>
      <c r="S114" s="227" t="str">
        <f>IF([2]数据总览!S114="","",[2]数据总览!S114)</f>
        <v/>
      </c>
      <c r="T114" s="227" t="str">
        <f>IF([2]数据总览!T114="","",[2]数据总览!T114)</f>
        <v/>
      </c>
      <c r="U114" s="227" t="str">
        <f>IF([2]数据总览!U114="","",[2]数据总览!U114)</f>
        <v/>
      </c>
      <c r="V114" s="227" t="str">
        <f>IF([2]数据总览!V114="","",[2]数据总览!V114)</f>
        <v/>
      </c>
      <c r="W114" s="227" t="str">
        <f>IF([2]数据总览!W114="","",[2]数据总览!W114)</f>
        <v/>
      </c>
      <c r="X114" s="227" t="str">
        <f>IF([2]数据总览!X114="","",[2]数据总览!X114)</f>
        <v/>
      </c>
      <c r="Y114" s="227" t="str">
        <f>IF([2]数据总览!Y114="","",[2]数据总览!Y114)</f>
        <v/>
      </c>
      <c r="Z114" s="227" t="str">
        <f>IF([2]数据总览!Z114="","",[2]数据总览!Z114)</f>
        <v/>
      </c>
      <c r="AA114" s="227" t="str">
        <f>IF([2]数据总览!AA114="","",[2]数据总览!AA114)</f>
        <v/>
      </c>
      <c r="AB114" s="227" t="str">
        <f>IF([2]数据总览!AB114="","",[2]数据总览!AB114)</f>
        <v/>
      </c>
      <c r="AC114" s="227" t="str">
        <f>IF([2]数据总览!AC114="","",[2]数据总览!AC114)</f>
        <v/>
      </c>
      <c r="AD114" s="227" t="str">
        <f>IF([2]数据总览!AD114="","",[2]数据总览!AD114)</f>
        <v/>
      </c>
      <c r="AE114" s="227" t="str">
        <f>IF([2]数据总览!AE114="","",[2]数据总览!AE114)</f>
        <v/>
      </c>
      <c r="AF114" s="227" t="str">
        <f>IF([2]数据总览!AF114="","",[2]数据总览!AF114)</f>
        <v/>
      </c>
      <c r="AG114" s="227" t="str">
        <f>IF([2]数据总览!AG114="","",[2]数据总览!AG114)</f>
        <v/>
      </c>
      <c r="AH114" s="227" t="str">
        <f>IF([2]数据总览!AH114="","",[2]数据总览!AH114)</f>
        <v/>
      </c>
      <c r="AI114" s="227" t="str">
        <f>IF([2]数据总览!AI114="","",[2]数据总览!AI114)</f>
        <v/>
      </c>
      <c r="AJ114" s="227" t="str">
        <f>IF([2]数据总览!AJ114="","",[2]数据总览!AJ114)</f>
        <v/>
      </c>
      <c r="AK114" s="227" t="str">
        <f>IF([2]数据总览!AK114="","",[2]数据总览!AK114)</f>
        <v/>
      </c>
      <c r="AL114" s="227" t="str">
        <f>IF([2]数据总览!AL114="","",[2]数据总览!AL114)</f>
        <v/>
      </c>
      <c r="AM114" s="227" t="str">
        <f>IF([2]数据总览!AM114="","",[2]数据总览!AM114)</f>
        <v/>
      </c>
      <c r="AN114" s="227" t="str">
        <f>IF([2]数据总览!AN114="","",[2]数据总览!AN114)</f>
        <v/>
      </c>
      <c r="AO114" s="227" t="str">
        <f>IF([2]数据总览!AO114="","",[2]数据总览!AO114)</f>
        <v/>
      </c>
      <c r="AP114" s="227" t="str">
        <f>IF([2]数据总览!AP114="","",[2]数据总览!AP114)</f>
        <v/>
      </c>
      <c r="AQ114" s="227" t="str">
        <f>IF([2]数据总览!AQ114="","",[2]数据总览!AQ114)</f>
        <v/>
      </c>
      <c r="AR114" s="227" t="str">
        <f>IF([2]数据总览!AR114="","",[2]数据总览!AR114)</f>
        <v/>
      </c>
      <c r="AS114" s="227" t="str">
        <f>IF([2]数据总览!AS114="","",[2]数据总览!AS114)</f>
        <v/>
      </c>
      <c r="AT114" s="227" t="str">
        <f>IF([2]数据总览!AT114="","",[2]数据总览!AT114)</f>
        <v/>
      </c>
      <c r="AU114" s="227" t="str">
        <f>IF([2]数据总览!AU114="","",[2]数据总览!AU114)</f>
        <v/>
      </c>
      <c r="AV114" s="227" t="str">
        <f>IF([2]数据总览!AV114="","",[2]数据总览!AV114)</f>
        <v/>
      </c>
      <c r="AW114" s="227" t="str">
        <f>IF([2]数据总览!AW114="","",[2]数据总览!AW114)</f>
        <v/>
      </c>
      <c r="AX114" s="227" t="str">
        <f>IF([2]数据总览!AX114="","",[2]数据总览!AX114)</f>
        <v/>
      </c>
      <c r="AY114" s="227" t="str">
        <f>IF([2]数据总览!AY114="","",[2]数据总览!AY114)</f>
        <v/>
      </c>
      <c r="AZ114" s="227" t="str">
        <f>IF([2]数据总览!AZ114="","",[2]数据总览!AZ114)</f>
        <v/>
      </c>
      <c r="BA114" s="227" t="str">
        <f>IF([2]数据总览!BA114="","",[2]数据总览!BA114)</f>
        <v/>
      </c>
      <c r="BB114" s="227" t="str">
        <f>IF([2]数据总览!BB114="","",[2]数据总览!BB114)</f>
        <v/>
      </c>
      <c r="BC114" s="227" t="str">
        <f>IF([2]数据总览!BC114="","",[2]数据总览!BC114)</f>
        <v/>
      </c>
      <c r="BD114" s="227" t="str">
        <f>IF([2]数据总览!BD114="","",[2]数据总览!BD114)</f>
        <v/>
      </c>
      <c r="BE114" s="227" t="str">
        <f>IF([2]数据总览!BE114="","",[2]数据总览!BE114)</f>
        <v/>
      </c>
      <c r="BF114" s="227" t="str">
        <f>IF([2]数据总览!BF114="","",[2]数据总览!BF114)</f>
        <v/>
      </c>
      <c r="BG114" s="227" t="str">
        <f>IF([2]数据总览!BG114="","",[2]数据总览!BG114)</f>
        <v/>
      </c>
      <c r="BH114" s="227" t="str">
        <f>IF([2]数据总览!BH114="","",[2]数据总览!BH114)</f>
        <v/>
      </c>
      <c r="BI114" s="227" t="str">
        <f>IF([2]数据总览!BI114="","",[2]数据总览!BI114)</f>
        <v/>
      </c>
      <c r="BJ114" s="227" t="str">
        <f>IF([2]数据总览!BJ114="","",[2]数据总览!BJ114)</f>
        <v/>
      </c>
      <c r="BK114" s="227" t="str">
        <f>IF([2]数据总览!BK114="","",[2]数据总览!BK114)</f>
        <v/>
      </c>
      <c r="BL114" s="227" t="str">
        <f>IF([2]数据总览!BL114="","",[2]数据总览!BL114)</f>
        <v/>
      </c>
      <c r="BM114" s="227" t="str">
        <f>IF([2]数据总览!BM114="","",[2]数据总览!BM114)</f>
        <v/>
      </c>
      <c r="BN114" s="227" t="str">
        <f>IF([2]数据总览!BN114="","",[2]数据总览!BN114)</f>
        <v/>
      </c>
      <c r="BO114" s="227" t="str">
        <f>IF([2]数据总览!BO114="","",[2]数据总览!BO114)</f>
        <v/>
      </c>
      <c r="BP114" s="227" t="str">
        <f>IF([2]数据总览!BP114="","",[2]数据总览!BP114)</f>
        <v/>
      </c>
      <c r="BQ114" s="227" t="str">
        <f>IF([2]数据总览!BQ114="","",[2]数据总览!BQ114)</f>
        <v/>
      </c>
      <c r="BR114" s="227" t="str">
        <f>IF([2]数据总览!BR114="","",[2]数据总览!BR114)</f>
        <v/>
      </c>
      <c r="BS114" s="227" t="str">
        <f>IF([2]数据总览!BS114="","",[2]数据总览!BS114)</f>
        <v/>
      </c>
      <c r="BT114" s="227" t="str">
        <f>IF([2]数据总览!BT114="","",[2]数据总览!BT114)</f>
        <v/>
      </c>
      <c r="BU114" s="227" t="str">
        <f>IF([2]数据总览!BU114="","",[2]数据总览!BU114)</f>
        <v/>
      </c>
      <c r="BV114" s="227" t="str">
        <f>IF([2]数据总览!BV114="","",[2]数据总览!BV114)</f>
        <v/>
      </c>
      <c r="BW114" s="227" t="str">
        <f>IF([2]数据总览!BW114="","",[2]数据总览!BW114)</f>
        <v/>
      </c>
      <c r="BX114" s="227" t="str">
        <f>IF([2]数据总览!BX114="","",[2]数据总览!BX114)</f>
        <v/>
      </c>
      <c r="BY114" s="227" t="str">
        <f>IF([2]数据总览!BY114="","",[2]数据总览!BY114)</f>
        <v/>
      </c>
      <c r="BZ114" s="227" t="str">
        <f>IF([2]数据总览!BZ114="","",[2]数据总览!BZ114)</f>
        <v/>
      </c>
      <c r="CA114" s="227" t="str">
        <f>IF([2]数据总览!CA114="","",[2]数据总览!CA114)</f>
        <v/>
      </c>
      <c r="CB114" s="227" t="str">
        <f>IF([2]数据总览!CB114="","",[2]数据总览!CB114)</f>
        <v/>
      </c>
      <c r="CC114" s="227" t="str">
        <f>IF([2]数据总览!CC114="","",[2]数据总览!CC114)</f>
        <v/>
      </c>
      <c r="CD114" s="227" t="str">
        <f>IF([2]数据总览!CD114="","",[2]数据总览!CD114)</f>
        <v/>
      </c>
      <c r="CE114" s="227" t="str">
        <f>IF([2]数据总览!CE114="","",[2]数据总览!CE114)</f>
        <v/>
      </c>
      <c r="CF114" s="227" t="str">
        <f>IF([2]数据总览!CF114="","",[2]数据总览!CF114)</f>
        <v/>
      </c>
      <c r="CG114" s="227" t="str">
        <f>IF([2]数据总览!CG114="","",[2]数据总览!CG114)</f>
        <v/>
      </c>
      <c r="CH114" s="227" t="str">
        <f>IF([2]数据总览!CH114="","",[2]数据总览!CH114)</f>
        <v/>
      </c>
      <c r="CI114" s="227" t="str">
        <f>IF([2]数据总览!CI114="","",[2]数据总览!CI114)</f>
        <v/>
      </c>
      <c r="CJ114" s="227" t="str">
        <f>IF([2]数据总览!CJ114="","",[2]数据总览!CJ114)</f>
        <v/>
      </c>
      <c r="CK114" s="227" t="str">
        <f>IF([2]数据总览!CK114="","",[2]数据总览!CK114)</f>
        <v/>
      </c>
      <c r="CL114" s="227" t="str">
        <f>IF([2]数据总览!CL114="","",[2]数据总览!CL114)</f>
        <v/>
      </c>
      <c r="CM114" s="227" t="str">
        <f>IF([2]数据总览!CM114="","",[2]数据总览!CM114)</f>
        <v/>
      </c>
      <c r="CN114" s="227" t="str">
        <f>IF([2]数据总览!CN114="","",[2]数据总览!CN114)</f>
        <v/>
      </c>
      <c r="CO114" s="227" t="str">
        <f>IF([2]数据总览!CO114="","",[2]数据总览!CO114)</f>
        <v/>
      </c>
      <c r="CP114" s="227" t="str">
        <f>IF([2]数据总览!CP114="","",[2]数据总览!CP114)</f>
        <v/>
      </c>
      <c r="CQ114" s="227" t="str">
        <f>IF([2]数据总览!CQ114="","",[2]数据总览!CQ114)</f>
        <v/>
      </c>
      <c r="CR114" s="227" t="str">
        <f>IF([2]数据总览!CR114="","",[2]数据总览!CR114)</f>
        <v/>
      </c>
      <c r="CS114" s="227" t="str">
        <f>IF([2]数据总览!CS114="","",[2]数据总览!CS114)</f>
        <v/>
      </c>
      <c r="CT114" s="227" t="str">
        <f>IF([2]数据总览!CT114="","",[2]数据总览!CT114)</f>
        <v/>
      </c>
      <c r="CU114" s="227" t="str">
        <f>IF([2]数据总览!CU114="","",[2]数据总览!CU114)</f>
        <v/>
      </c>
      <c r="CV114" s="227" t="str">
        <f>IF([2]数据总览!CV114="","",[2]数据总览!CV114)</f>
        <v/>
      </c>
      <c r="CW114" s="227" t="str">
        <f>IF([2]数据总览!CW114="","",[2]数据总览!CW114)</f>
        <v/>
      </c>
      <c r="CX114" s="227" t="str">
        <f>IF([2]数据总览!CX114="","",[2]数据总览!CX114)</f>
        <v/>
      </c>
      <c r="CY114" s="227" t="str">
        <f>IF([2]数据总览!CY114="","",[2]数据总览!CY114)</f>
        <v/>
      </c>
      <c r="CZ114" s="227" t="str">
        <f>IF([2]数据总览!CZ114="","",[2]数据总览!CZ114)</f>
        <v/>
      </c>
      <c r="DA114" s="227" t="str">
        <f>IF([2]数据总览!DA114="","",[2]数据总览!DA114)</f>
        <v/>
      </c>
      <c r="DB114" s="227" t="str">
        <f>IF([2]数据总览!DB114="","",[2]数据总览!DB114)</f>
        <v/>
      </c>
      <c r="DC114" s="227" t="str">
        <f>IF([2]数据总览!DC114="","",[2]数据总览!DC114)</f>
        <v/>
      </c>
      <c r="DD114" s="227" t="str">
        <f>IF([2]数据总览!DD114="","",[2]数据总览!DD114)</f>
        <v/>
      </c>
      <c r="DE114" s="227" t="str">
        <f>IF([2]数据总览!DE114="","",[2]数据总览!DE114)</f>
        <v/>
      </c>
      <c r="DF114" s="227" t="str">
        <f>IF([2]数据总览!DF114="","",[2]数据总览!DF114)</f>
        <v/>
      </c>
      <c r="DG114" s="227" t="str">
        <f>IF([2]数据总览!DG114="","",[2]数据总览!DG114)</f>
        <v/>
      </c>
      <c r="DH114" s="227" t="str">
        <f>IF([2]数据总览!DH114="","",[2]数据总览!DH114)</f>
        <v/>
      </c>
      <c r="DI114" s="227" t="str">
        <f>IF([2]数据总览!DI114="","",[2]数据总览!DI114)</f>
        <v/>
      </c>
      <c r="DJ114" s="227" t="str">
        <f>IF([2]数据总览!DJ114="","",[2]数据总览!DJ114)</f>
        <v/>
      </c>
      <c r="DK114" s="227" t="str">
        <f>IF([2]数据总览!DK114="","",[2]数据总览!DK114)</f>
        <v/>
      </c>
      <c r="DL114" s="227" t="str">
        <f>IF([2]数据总览!DL114="","",[2]数据总览!DL114)</f>
        <v/>
      </c>
      <c r="DM114" s="227" t="str">
        <f>IF([2]数据总览!DM114="","",[2]数据总览!DM114)</f>
        <v/>
      </c>
      <c r="DN114" s="227" t="str">
        <f>IF([2]数据总览!DN114="","",[2]数据总览!DN114)</f>
        <v/>
      </c>
      <c r="DO114" s="227" t="str">
        <f>IF([2]数据总览!DO114="","",[2]数据总览!DO114)</f>
        <v/>
      </c>
      <c r="DP114" s="227" t="str">
        <f>IF([2]数据总览!DP114="","",[2]数据总览!DP114)</f>
        <v/>
      </c>
      <c r="DQ114" s="227" t="str">
        <f>IF([2]数据总览!DQ114="","",[2]数据总览!DQ114)</f>
        <v/>
      </c>
      <c r="DR114" s="227" t="str">
        <f>IF([2]数据总览!DR114="","",[2]数据总览!DR114)</f>
        <v/>
      </c>
      <c r="DS114" s="227" t="str">
        <f>IF([2]数据总览!DS114="","",[2]数据总览!DS114)</f>
        <v/>
      </c>
      <c r="DT114" s="227" t="str">
        <f>IF([2]数据总览!DT114="","",[2]数据总览!DT114)</f>
        <v/>
      </c>
      <c r="DU114" s="227" t="str">
        <f>IF([2]数据总览!DU114="","",[2]数据总览!DU114)</f>
        <v/>
      </c>
      <c r="DV114" s="227" t="str">
        <f>IF([2]数据总览!DV114="","",[2]数据总览!DV114)</f>
        <v/>
      </c>
      <c r="DW114" s="227" t="str">
        <f>IF([2]数据总览!DW114="","",[2]数据总览!DW114)</f>
        <v/>
      </c>
      <c r="DX114" s="227" t="str">
        <f>IF([2]数据总览!DX114="","",[2]数据总览!DX114)</f>
        <v/>
      </c>
      <c r="DY114" s="227" t="str">
        <f>IF([2]数据总览!DY114="","",[2]数据总览!DY114)</f>
        <v/>
      </c>
      <c r="DZ114" s="227" t="str">
        <f>IF([2]数据总览!DZ114="","",[2]数据总览!DZ114)</f>
        <v/>
      </c>
      <c r="EA114" s="227" t="str">
        <f>IF([2]数据总览!EA114="","",[2]数据总览!EA114)</f>
        <v/>
      </c>
      <c r="EB114" s="227" t="str">
        <f>IF([2]数据总览!EB114="","",[2]数据总览!EB114)</f>
        <v/>
      </c>
      <c r="EC114" s="227" t="str">
        <f>IF([2]数据总览!EC114="","",[2]数据总览!EC114)</f>
        <v/>
      </c>
      <c r="ED114" s="227" t="str">
        <f>IF([2]数据总览!ED114="","",[2]数据总览!ED114)</f>
        <v/>
      </c>
      <c r="EE114" s="227" t="str">
        <f>IF([2]数据总览!EE114="","",[2]数据总览!EE114)</f>
        <v/>
      </c>
      <c r="EF114" s="227" t="str">
        <f>IF([2]数据总览!EF114="","",[2]数据总览!EF114)</f>
        <v/>
      </c>
      <c r="EG114" s="227" t="str">
        <f>IF([2]数据总览!EG114="","",[2]数据总览!EG114)</f>
        <v/>
      </c>
      <c r="EH114" s="227" t="str">
        <f>IF([2]数据总览!EH114="","",[2]数据总览!EH114)</f>
        <v/>
      </c>
      <c r="EI114" s="227" t="str">
        <f>IF([2]数据总览!EI114="","",[2]数据总览!EI114)</f>
        <v/>
      </c>
      <c r="EJ114" s="227" t="str">
        <f>IF([2]数据总览!EJ114="","",[2]数据总览!EJ114)</f>
        <v/>
      </c>
      <c r="EK114" s="227" t="str">
        <f>IF([2]数据总览!EK114="","",[2]数据总览!EK114)</f>
        <v/>
      </c>
      <c r="EL114" s="227" t="str">
        <f>IF([2]数据总览!EL114="","",[2]数据总览!EL114)</f>
        <v/>
      </c>
      <c r="EM114" s="227" t="str">
        <f>IF([2]数据总览!EM114="","",[2]数据总览!EM114)</f>
        <v/>
      </c>
      <c r="EN114" s="227" t="str">
        <f>IF([2]数据总览!EN114="","",[2]数据总览!EN114)</f>
        <v/>
      </c>
      <c r="EO114" s="227" t="str">
        <f>IF([2]数据总览!EO114="","",[2]数据总览!EO114)</f>
        <v/>
      </c>
      <c r="EP114" s="227" t="str">
        <f>IF([2]数据总览!EP114="","",[2]数据总览!EP114)</f>
        <v/>
      </c>
      <c r="EQ114" s="227" t="str">
        <f>IF([2]数据总览!EQ114="","",[2]数据总览!EQ114)</f>
        <v/>
      </c>
      <c r="ER114" s="227" t="str">
        <f>IF([2]数据总览!ER114="","",[2]数据总览!ER114)</f>
        <v/>
      </c>
      <c r="ES114" s="227" t="str">
        <f>IF([2]数据总览!ES114="","",[2]数据总览!ES114)</f>
        <v/>
      </c>
      <c r="ET114" s="227" t="str">
        <f>IF([2]数据总览!ET114="","",[2]数据总览!ET114)</f>
        <v/>
      </c>
      <c r="EU114" s="227" t="str">
        <f>IF([2]数据总览!EU114="","",[2]数据总览!EU114)</f>
        <v/>
      </c>
      <c r="EV114" s="227" t="str">
        <f>IF([2]数据总览!EV114="","",[2]数据总览!EV114)</f>
        <v/>
      </c>
      <c r="EW114" s="227" t="str">
        <f>IF([2]数据总览!EW114="","",[2]数据总览!EW114)</f>
        <v/>
      </c>
      <c r="EX114" s="227" t="str">
        <f>IF([2]数据总览!EX114="","",[2]数据总览!EX114)</f>
        <v/>
      </c>
      <c r="EY114" s="227" t="str">
        <f>IF([2]数据总览!EY114="","",[2]数据总览!EY114)</f>
        <v/>
      </c>
      <c r="EZ114" s="227" t="str">
        <f>IF([2]数据总览!EZ114="","",[2]数据总览!EZ114)</f>
        <v/>
      </c>
      <c r="FA114" s="227" t="str">
        <f>IF([2]数据总览!FA114="","",[2]数据总览!FA114)</f>
        <v/>
      </c>
    </row>
    <row r="115" spans="1:157" ht="11.25">
      <c r="A115" s="227" t="str">
        <f>IF([2]数据总览!A115="","",[2]数据总览!A115)</f>
        <v/>
      </c>
      <c r="B115" s="227" t="str">
        <f>IF([2]数据总览!B115="","",[2]数据总览!B115)</f>
        <v/>
      </c>
      <c r="C115" s="227" t="str">
        <f>IF([2]数据总览!C115="","",[2]数据总览!C115)</f>
        <v>16星</v>
      </c>
      <c r="D115" s="227">
        <f>IF([2]数据总览!D115="","",[2]数据总览!D115)</f>
        <v>0.95628738796552615</v>
      </c>
      <c r="E115" s="227">
        <f>IF([2]数据总览!E115="","",[2]数据总览!E115)</f>
        <v>1.0706302490881301</v>
      </c>
      <c r="F115" s="227">
        <f>IF([2]数据总览!F115="","",[2]数据总览!F115)</f>
        <v>1.1511518741873341</v>
      </c>
      <c r="G115" s="227">
        <f>IF([2]数据总览!G115="","",[2]数据总览!G115)</f>
        <v>1.2179896297960204</v>
      </c>
      <c r="H115" s="227">
        <f>IF([2]数据总览!H115="","",[2]数据总览!H115)</f>
        <v>1.2448534716980622</v>
      </c>
      <c r="I115" s="227">
        <f>IF([2]数据总览!I115="","",[2]数据总览!I115)</f>
        <v>1.2717173136001039</v>
      </c>
      <c r="J115" s="227"/>
      <c r="K115" s="227" t="str">
        <f>IF([2]数据总览!K115="","",[2]数据总览!K115)</f>
        <v/>
      </c>
      <c r="L115" s="227" t="str">
        <f>IF([2]数据总览!L115="","",[2]数据总览!L115)</f>
        <v/>
      </c>
      <c r="M115" s="227" t="str">
        <f>IF([2]数据总览!M115="","",[2]数据总览!M115)</f>
        <v/>
      </c>
      <c r="N115" s="227" t="str">
        <f>IF([2]数据总览!N115="","",[2]数据总览!N115)</f>
        <v/>
      </c>
      <c r="O115" s="227" t="str">
        <f>IF([2]数据总览!O115="","",[2]数据总览!O115)</f>
        <v/>
      </c>
      <c r="P115" s="227" t="str">
        <f>IF([2]数据总览!P115="","",[2]数据总览!P115)</f>
        <v/>
      </c>
      <c r="Q115" s="227" t="str">
        <f>IF([2]数据总览!Q115="","",[2]数据总览!Q115)</f>
        <v/>
      </c>
      <c r="R115" s="227" t="str">
        <f>IF([2]数据总览!R115="","",[2]数据总览!R115)</f>
        <v/>
      </c>
      <c r="S115" s="227" t="str">
        <f>IF([2]数据总览!S115="","",[2]数据总览!S115)</f>
        <v/>
      </c>
      <c r="T115" s="227" t="str">
        <f>IF([2]数据总览!T115="","",[2]数据总览!T115)</f>
        <v/>
      </c>
      <c r="U115" s="227" t="str">
        <f>IF([2]数据总览!U115="","",[2]数据总览!U115)</f>
        <v/>
      </c>
      <c r="V115" s="227" t="str">
        <f>IF([2]数据总览!V115="","",[2]数据总览!V115)</f>
        <v/>
      </c>
      <c r="W115" s="227" t="str">
        <f>IF([2]数据总览!W115="","",[2]数据总览!W115)</f>
        <v/>
      </c>
      <c r="X115" s="227" t="str">
        <f>IF([2]数据总览!X115="","",[2]数据总览!X115)</f>
        <v/>
      </c>
      <c r="Y115" s="227" t="str">
        <f>IF([2]数据总览!Y115="","",[2]数据总览!Y115)</f>
        <v/>
      </c>
      <c r="Z115" s="227" t="str">
        <f>IF([2]数据总览!Z115="","",[2]数据总览!Z115)</f>
        <v/>
      </c>
      <c r="AA115" s="227" t="str">
        <f>IF([2]数据总览!AA115="","",[2]数据总览!AA115)</f>
        <v/>
      </c>
      <c r="AB115" s="227" t="str">
        <f>IF([2]数据总览!AB115="","",[2]数据总览!AB115)</f>
        <v/>
      </c>
      <c r="AC115" s="227" t="str">
        <f>IF([2]数据总览!AC115="","",[2]数据总览!AC115)</f>
        <v/>
      </c>
      <c r="AD115" s="227" t="str">
        <f>IF([2]数据总览!AD115="","",[2]数据总览!AD115)</f>
        <v/>
      </c>
      <c r="AE115" s="227" t="str">
        <f>IF([2]数据总览!AE115="","",[2]数据总览!AE115)</f>
        <v/>
      </c>
      <c r="AF115" s="227" t="str">
        <f>IF([2]数据总览!AF115="","",[2]数据总览!AF115)</f>
        <v/>
      </c>
      <c r="AG115" s="227" t="str">
        <f>IF([2]数据总览!AG115="","",[2]数据总览!AG115)</f>
        <v/>
      </c>
      <c r="AH115" s="227" t="str">
        <f>IF([2]数据总览!AH115="","",[2]数据总览!AH115)</f>
        <v/>
      </c>
      <c r="AI115" s="227" t="str">
        <f>IF([2]数据总览!AI115="","",[2]数据总览!AI115)</f>
        <v/>
      </c>
      <c r="AJ115" s="227" t="str">
        <f>IF([2]数据总览!AJ115="","",[2]数据总览!AJ115)</f>
        <v/>
      </c>
      <c r="AK115" s="227" t="str">
        <f>IF([2]数据总览!AK115="","",[2]数据总览!AK115)</f>
        <v/>
      </c>
      <c r="AL115" s="227" t="str">
        <f>IF([2]数据总览!AL115="","",[2]数据总览!AL115)</f>
        <v/>
      </c>
      <c r="AM115" s="227" t="str">
        <f>IF([2]数据总览!AM115="","",[2]数据总览!AM115)</f>
        <v/>
      </c>
      <c r="AN115" s="227" t="str">
        <f>IF([2]数据总览!AN115="","",[2]数据总览!AN115)</f>
        <v/>
      </c>
      <c r="AO115" s="227" t="str">
        <f>IF([2]数据总览!AO115="","",[2]数据总览!AO115)</f>
        <v/>
      </c>
      <c r="AP115" s="227" t="str">
        <f>IF([2]数据总览!AP115="","",[2]数据总览!AP115)</f>
        <v/>
      </c>
      <c r="AQ115" s="227" t="str">
        <f>IF([2]数据总览!AQ115="","",[2]数据总览!AQ115)</f>
        <v/>
      </c>
      <c r="AR115" s="227" t="str">
        <f>IF([2]数据总览!AR115="","",[2]数据总览!AR115)</f>
        <v/>
      </c>
      <c r="AS115" s="227" t="str">
        <f>IF([2]数据总览!AS115="","",[2]数据总览!AS115)</f>
        <v/>
      </c>
      <c r="AT115" s="227" t="str">
        <f>IF([2]数据总览!AT115="","",[2]数据总览!AT115)</f>
        <v/>
      </c>
      <c r="AU115" s="227" t="str">
        <f>IF([2]数据总览!AU115="","",[2]数据总览!AU115)</f>
        <v/>
      </c>
      <c r="AV115" s="227" t="str">
        <f>IF([2]数据总览!AV115="","",[2]数据总览!AV115)</f>
        <v/>
      </c>
      <c r="AW115" s="227" t="str">
        <f>IF([2]数据总览!AW115="","",[2]数据总览!AW115)</f>
        <v/>
      </c>
      <c r="AX115" s="227" t="str">
        <f>IF([2]数据总览!AX115="","",[2]数据总览!AX115)</f>
        <v/>
      </c>
      <c r="AY115" s="227" t="str">
        <f>IF([2]数据总览!AY115="","",[2]数据总览!AY115)</f>
        <v/>
      </c>
      <c r="AZ115" s="227" t="str">
        <f>IF([2]数据总览!AZ115="","",[2]数据总览!AZ115)</f>
        <v/>
      </c>
      <c r="BA115" s="227" t="str">
        <f>IF([2]数据总览!BA115="","",[2]数据总览!BA115)</f>
        <v/>
      </c>
      <c r="BB115" s="227" t="str">
        <f>IF([2]数据总览!BB115="","",[2]数据总览!BB115)</f>
        <v/>
      </c>
      <c r="BC115" s="227" t="str">
        <f>IF([2]数据总览!BC115="","",[2]数据总览!BC115)</f>
        <v/>
      </c>
      <c r="BD115" s="227" t="str">
        <f>IF([2]数据总览!BD115="","",[2]数据总览!BD115)</f>
        <v/>
      </c>
      <c r="BE115" s="227" t="str">
        <f>IF([2]数据总览!BE115="","",[2]数据总览!BE115)</f>
        <v/>
      </c>
      <c r="BF115" s="227" t="str">
        <f>IF([2]数据总览!BF115="","",[2]数据总览!BF115)</f>
        <v/>
      </c>
      <c r="BG115" s="227" t="str">
        <f>IF([2]数据总览!BG115="","",[2]数据总览!BG115)</f>
        <v/>
      </c>
      <c r="BH115" s="227" t="str">
        <f>IF([2]数据总览!BH115="","",[2]数据总览!BH115)</f>
        <v/>
      </c>
      <c r="BI115" s="227" t="str">
        <f>IF([2]数据总览!BI115="","",[2]数据总览!BI115)</f>
        <v/>
      </c>
      <c r="BJ115" s="227" t="str">
        <f>IF([2]数据总览!BJ115="","",[2]数据总览!BJ115)</f>
        <v/>
      </c>
      <c r="BK115" s="227" t="str">
        <f>IF([2]数据总览!BK115="","",[2]数据总览!BK115)</f>
        <v/>
      </c>
      <c r="BL115" s="227" t="str">
        <f>IF([2]数据总览!BL115="","",[2]数据总览!BL115)</f>
        <v/>
      </c>
      <c r="BM115" s="227" t="str">
        <f>IF([2]数据总览!BM115="","",[2]数据总览!BM115)</f>
        <v/>
      </c>
      <c r="BN115" s="227" t="str">
        <f>IF([2]数据总览!BN115="","",[2]数据总览!BN115)</f>
        <v/>
      </c>
      <c r="BO115" s="227" t="str">
        <f>IF([2]数据总览!BO115="","",[2]数据总览!BO115)</f>
        <v/>
      </c>
      <c r="BP115" s="227" t="str">
        <f>IF([2]数据总览!BP115="","",[2]数据总览!BP115)</f>
        <v/>
      </c>
      <c r="BQ115" s="227" t="str">
        <f>IF([2]数据总览!BQ115="","",[2]数据总览!BQ115)</f>
        <v/>
      </c>
      <c r="BR115" s="227" t="str">
        <f>IF([2]数据总览!BR115="","",[2]数据总览!BR115)</f>
        <v/>
      </c>
      <c r="BS115" s="227" t="str">
        <f>IF([2]数据总览!BS115="","",[2]数据总览!BS115)</f>
        <v/>
      </c>
      <c r="BT115" s="227" t="str">
        <f>IF([2]数据总览!BT115="","",[2]数据总览!BT115)</f>
        <v/>
      </c>
      <c r="BU115" s="227" t="str">
        <f>IF([2]数据总览!BU115="","",[2]数据总览!BU115)</f>
        <v/>
      </c>
      <c r="BV115" s="227" t="str">
        <f>IF([2]数据总览!BV115="","",[2]数据总览!BV115)</f>
        <v/>
      </c>
      <c r="BW115" s="227" t="str">
        <f>IF([2]数据总览!BW115="","",[2]数据总览!BW115)</f>
        <v/>
      </c>
      <c r="BX115" s="227" t="str">
        <f>IF([2]数据总览!BX115="","",[2]数据总览!BX115)</f>
        <v/>
      </c>
      <c r="BY115" s="227" t="str">
        <f>IF([2]数据总览!BY115="","",[2]数据总览!BY115)</f>
        <v/>
      </c>
      <c r="BZ115" s="227" t="str">
        <f>IF([2]数据总览!BZ115="","",[2]数据总览!BZ115)</f>
        <v/>
      </c>
      <c r="CA115" s="227" t="str">
        <f>IF([2]数据总览!CA115="","",[2]数据总览!CA115)</f>
        <v/>
      </c>
      <c r="CB115" s="227" t="str">
        <f>IF([2]数据总览!CB115="","",[2]数据总览!CB115)</f>
        <v/>
      </c>
      <c r="CC115" s="227" t="str">
        <f>IF([2]数据总览!CC115="","",[2]数据总览!CC115)</f>
        <v/>
      </c>
      <c r="CD115" s="227" t="str">
        <f>IF([2]数据总览!CD115="","",[2]数据总览!CD115)</f>
        <v/>
      </c>
      <c r="CE115" s="227" t="str">
        <f>IF([2]数据总览!CE115="","",[2]数据总览!CE115)</f>
        <v/>
      </c>
      <c r="CF115" s="227" t="str">
        <f>IF([2]数据总览!CF115="","",[2]数据总览!CF115)</f>
        <v/>
      </c>
      <c r="CG115" s="227" t="str">
        <f>IF([2]数据总览!CG115="","",[2]数据总览!CG115)</f>
        <v/>
      </c>
      <c r="CH115" s="227" t="str">
        <f>IF([2]数据总览!CH115="","",[2]数据总览!CH115)</f>
        <v/>
      </c>
      <c r="CI115" s="227" t="str">
        <f>IF([2]数据总览!CI115="","",[2]数据总览!CI115)</f>
        <v/>
      </c>
      <c r="CJ115" s="227" t="str">
        <f>IF([2]数据总览!CJ115="","",[2]数据总览!CJ115)</f>
        <v/>
      </c>
      <c r="CK115" s="227" t="str">
        <f>IF([2]数据总览!CK115="","",[2]数据总览!CK115)</f>
        <v/>
      </c>
      <c r="CL115" s="227" t="str">
        <f>IF([2]数据总览!CL115="","",[2]数据总览!CL115)</f>
        <v/>
      </c>
      <c r="CM115" s="227" t="str">
        <f>IF([2]数据总览!CM115="","",[2]数据总览!CM115)</f>
        <v/>
      </c>
      <c r="CN115" s="227" t="str">
        <f>IF([2]数据总览!CN115="","",[2]数据总览!CN115)</f>
        <v/>
      </c>
      <c r="CO115" s="227" t="str">
        <f>IF([2]数据总览!CO115="","",[2]数据总览!CO115)</f>
        <v/>
      </c>
      <c r="CP115" s="227" t="str">
        <f>IF([2]数据总览!CP115="","",[2]数据总览!CP115)</f>
        <v/>
      </c>
      <c r="CQ115" s="227" t="str">
        <f>IF([2]数据总览!CQ115="","",[2]数据总览!CQ115)</f>
        <v/>
      </c>
      <c r="CR115" s="227" t="str">
        <f>IF([2]数据总览!CR115="","",[2]数据总览!CR115)</f>
        <v/>
      </c>
      <c r="CS115" s="227" t="str">
        <f>IF([2]数据总览!CS115="","",[2]数据总览!CS115)</f>
        <v/>
      </c>
      <c r="CT115" s="227" t="str">
        <f>IF([2]数据总览!CT115="","",[2]数据总览!CT115)</f>
        <v/>
      </c>
      <c r="CU115" s="227" t="str">
        <f>IF([2]数据总览!CU115="","",[2]数据总览!CU115)</f>
        <v/>
      </c>
      <c r="CV115" s="227" t="str">
        <f>IF([2]数据总览!CV115="","",[2]数据总览!CV115)</f>
        <v/>
      </c>
      <c r="CW115" s="227" t="str">
        <f>IF([2]数据总览!CW115="","",[2]数据总览!CW115)</f>
        <v/>
      </c>
      <c r="CX115" s="227" t="str">
        <f>IF([2]数据总览!CX115="","",[2]数据总览!CX115)</f>
        <v/>
      </c>
      <c r="CY115" s="227" t="str">
        <f>IF([2]数据总览!CY115="","",[2]数据总览!CY115)</f>
        <v/>
      </c>
      <c r="CZ115" s="227" t="str">
        <f>IF([2]数据总览!CZ115="","",[2]数据总览!CZ115)</f>
        <v/>
      </c>
      <c r="DA115" s="227" t="str">
        <f>IF([2]数据总览!DA115="","",[2]数据总览!DA115)</f>
        <v/>
      </c>
      <c r="DB115" s="227" t="str">
        <f>IF([2]数据总览!DB115="","",[2]数据总览!DB115)</f>
        <v/>
      </c>
      <c r="DC115" s="227" t="str">
        <f>IF([2]数据总览!DC115="","",[2]数据总览!DC115)</f>
        <v/>
      </c>
      <c r="DD115" s="227" t="str">
        <f>IF([2]数据总览!DD115="","",[2]数据总览!DD115)</f>
        <v/>
      </c>
      <c r="DE115" s="227" t="str">
        <f>IF([2]数据总览!DE115="","",[2]数据总览!DE115)</f>
        <v/>
      </c>
      <c r="DF115" s="227" t="str">
        <f>IF([2]数据总览!DF115="","",[2]数据总览!DF115)</f>
        <v/>
      </c>
      <c r="DG115" s="227" t="str">
        <f>IF([2]数据总览!DG115="","",[2]数据总览!DG115)</f>
        <v/>
      </c>
      <c r="DH115" s="227" t="str">
        <f>IF([2]数据总览!DH115="","",[2]数据总览!DH115)</f>
        <v/>
      </c>
      <c r="DI115" s="227" t="str">
        <f>IF([2]数据总览!DI115="","",[2]数据总览!DI115)</f>
        <v/>
      </c>
      <c r="DJ115" s="227" t="str">
        <f>IF([2]数据总览!DJ115="","",[2]数据总览!DJ115)</f>
        <v/>
      </c>
      <c r="DK115" s="227" t="str">
        <f>IF([2]数据总览!DK115="","",[2]数据总览!DK115)</f>
        <v/>
      </c>
      <c r="DL115" s="227" t="str">
        <f>IF([2]数据总览!DL115="","",[2]数据总览!DL115)</f>
        <v/>
      </c>
      <c r="DM115" s="227" t="str">
        <f>IF([2]数据总览!DM115="","",[2]数据总览!DM115)</f>
        <v/>
      </c>
      <c r="DN115" s="227" t="str">
        <f>IF([2]数据总览!DN115="","",[2]数据总览!DN115)</f>
        <v/>
      </c>
      <c r="DO115" s="227" t="str">
        <f>IF([2]数据总览!DO115="","",[2]数据总览!DO115)</f>
        <v/>
      </c>
      <c r="DP115" s="227" t="str">
        <f>IF([2]数据总览!DP115="","",[2]数据总览!DP115)</f>
        <v/>
      </c>
      <c r="DQ115" s="227" t="str">
        <f>IF([2]数据总览!DQ115="","",[2]数据总览!DQ115)</f>
        <v/>
      </c>
      <c r="DR115" s="227" t="str">
        <f>IF([2]数据总览!DR115="","",[2]数据总览!DR115)</f>
        <v/>
      </c>
      <c r="DS115" s="227" t="str">
        <f>IF([2]数据总览!DS115="","",[2]数据总览!DS115)</f>
        <v/>
      </c>
      <c r="DT115" s="227" t="str">
        <f>IF([2]数据总览!DT115="","",[2]数据总览!DT115)</f>
        <v/>
      </c>
      <c r="DU115" s="227" t="str">
        <f>IF([2]数据总览!DU115="","",[2]数据总览!DU115)</f>
        <v/>
      </c>
      <c r="DV115" s="227" t="str">
        <f>IF([2]数据总览!DV115="","",[2]数据总览!DV115)</f>
        <v/>
      </c>
      <c r="DW115" s="227" t="str">
        <f>IF([2]数据总览!DW115="","",[2]数据总览!DW115)</f>
        <v/>
      </c>
      <c r="DX115" s="227" t="str">
        <f>IF([2]数据总览!DX115="","",[2]数据总览!DX115)</f>
        <v/>
      </c>
      <c r="DY115" s="227" t="str">
        <f>IF([2]数据总览!DY115="","",[2]数据总览!DY115)</f>
        <v/>
      </c>
      <c r="DZ115" s="227" t="str">
        <f>IF([2]数据总览!DZ115="","",[2]数据总览!DZ115)</f>
        <v/>
      </c>
      <c r="EA115" s="227" t="str">
        <f>IF([2]数据总览!EA115="","",[2]数据总览!EA115)</f>
        <v/>
      </c>
      <c r="EB115" s="227" t="str">
        <f>IF([2]数据总览!EB115="","",[2]数据总览!EB115)</f>
        <v/>
      </c>
      <c r="EC115" s="227" t="str">
        <f>IF([2]数据总览!EC115="","",[2]数据总览!EC115)</f>
        <v/>
      </c>
      <c r="ED115" s="227" t="str">
        <f>IF([2]数据总览!ED115="","",[2]数据总览!ED115)</f>
        <v/>
      </c>
      <c r="EE115" s="227" t="str">
        <f>IF([2]数据总览!EE115="","",[2]数据总览!EE115)</f>
        <v/>
      </c>
      <c r="EF115" s="227" t="str">
        <f>IF([2]数据总览!EF115="","",[2]数据总览!EF115)</f>
        <v/>
      </c>
      <c r="EG115" s="227" t="str">
        <f>IF([2]数据总览!EG115="","",[2]数据总览!EG115)</f>
        <v/>
      </c>
      <c r="EH115" s="227" t="str">
        <f>IF([2]数据总览!EH115="","",[2]数据总览!EH115)</f>
        <v/>
      </c>
      <c r="EI115" s="227" t="str">
        <f>IF([2]数据总览!EI115="","",[2]数据总览!EI115)</f>
        <v/>
      </c>
      <c r="EJ115" s="227" t="str">
        <f>IF([2]数据总览!EJ115="","",[2]数据总览!EJ115)</f>
        <v/>
      </c>
      <c r="EK115" s="227" t="str">
        <f>IF([2]数据总览!EK115="","",[2]数据总览!EK115)</f>
        <v/>
      </c>
      <c r="EL115" s="227" t="str">
        <f>IF([2]数据总览!EL115="","",[2]数据总览!EL115)</f>
        <v/>
      </c>
      <c r="EM115" s="227" t="str">
        <f>IF([2]数据总览!EM115="","",[2]数据总览!EM115)</f>
        <v/>
      </c>
      <c r="EN115" s="227" t="str">
        <f>IF([2]数据总览!EN115="","",[2]数据总览!EN115)</f>
        <v/>
      </c>
      <c r="EO115" s="227" t="str">
        <f>IF([2]数据总览!EO115="","",[2]数据总览!EO115)</f>
        <v/>
      </c>
      <c r="EP115" s="227" t="str">
        <f>IF([2]数据总览!EP115="","",[2]数据总览!EP115)</f>
        <v/>
      </c>
      <c r="EQ115" s="227" t="str">
        <f>IF([2]数据总览!EQ115="","",[2]数据总览!EQ115)</f>
        <v/>
      </c>
      <c r="ER115" s="227" t="str">
        <f>IF([2]数据总览!ER115="","",[2]数据总览!ER115)</f>
        <v/>
      </c>
      <c r="ES115" s="227" t="str">
        <f>IF([2]数据总览!ES115="","",[2]数据总览!ES115)</f>
        <v/>
      </c>
      <c r="ET115" s="227" t="str">
        <f>IF([2]数据总览!ET115="","",[2]数据总览!ET115)</f>
        <v/>
      </c>
      <c r="EU115" s="227" t="str">
        <f>IF([2]数据总览!EU115="","",[2]数据总览!EU115)</f>
        <v/>
      </c>
      <c r="EV115" s="227" t="str">
        <f>IF([2]数据总览!EV115="","",[2]数据总览!EV115)</f>
        <v/>
      </c>
      <c r="EW115" s="227" t="str">
        <f>IF([2]数据总览!EW115="","",[2]数据总览!EW115)</f>
        <v/>
      </c>
      <c r="EX115" s="227" t="str">
        <f>IF([2]数据总览!EX115="","",[2]数据总览!EX115)</f>
        <v/>
      </c>
      <c r="EY115" s="227" t="str">
        <f>IF([2]数据总览!EY115="","",[2]数据总览!EY115)</f>
        <v/>
      </c>
      <c r="EZ115" s="227" t="str">
        <f>IF([2]数据总览!EZ115="","",[2]数据总览!EZ115)</f>
        <v/>
      </c>
      <c r="FA115" s="227" t="str">
        <f>IF([2]数据总览!FA115="","",[2]数据总览!FA115)</f>
        <v/>
      </c>
    </row>
    <row r="116" spans="1:157" ht="11.25">
      <c r="A116" s="227" t="str">
        <f>IF([2]数据总览!A116="","",[2]数据总览!A116)</f>
        <v/>
      </c>
      <c r="B116" s="227" t="str">
        <f>IF([2]数据总览!B116="","",[2]数据总览!B116)</f>
        <v/>
      </c>
      <c r="C116" s="227" t="str">
        <f>IF([2]数据总览!C116="","",[2]数据总览!C116)</f>
        <v/>
      </c>
      <c r="D116" s="227" t="str">
        <f>IF([2]数据总览!D116="","",[2]数据总览!D116)</f>
        <v/>
      </c>
      <c r="E116" s="227" t="str">
        <f>IF([2]数据总览!E116="","",[2]数据总览!E116)</f>
        <v/>
      </c>
      <c r="F116" s="227" t="str">
        <f>IF([2]数据总览!F116="","",[2]数据总览!F116)</f>
        <v/>
      </c>
      <c r="G116" s="227" t="str">
        <f>IF([2]数据总览!G116="","",[2]数据总览!G116)</f>
        <v/>
      </c>
      <c r="H116" s="227" t="str">
        <f>IF([2]数据总览!H116="","",[2]数据总览!H116)</f>
        <v/>
      </c>
      <c r="I116" s="227" t="str">
        <f>IF([2]数据总览!I116="","",[2]数据总览!I116)</f>
        <v/>
      </c>
      <c r="J116" s="227"/>
      <c r="K116" s="227" t="str">
        <f>IF([2]数据总览!K116="","",[2]数据总览!K116)</f>
        <v/>
      </c>
      <c r="L116" s="227" t="str">
        <f>IF([2]数据总览!L116="","",[2]数据总览!L116)</f>
        <v/>
      </c>
      <c r="M116" s="227" t="str">
        <f>IF([2]数据总览!M116="","",[2]数据总览!M116)</f>
        <v/>
      </c>
      <c r="N116" s="227" t="str">
        <f>IF([2]数据总览!N116="","",[2]数据总览!N116)</f>
        <v/>
      </c>
      <c r="O116" s="227" t="str">
        <f>IF([2]数据总览!O116="","",[2]数据总览!O116)</f>
        <v/>
      </c>
      <c r="P116" s="227" t="str">
        <f>IF([2]数据总览!P116="","",[2]数据总览!P116)</f>
        <v/>
      </c>
      <c r="Q116" s="227" t="str">
        <f>IF([2]数据总览!Q116="","",[2]数据总览!Q116)</f>
        <v/>
      </c>
      <c r="R116" s="227" t="str">
        <f>IF([2]数据总览!R116="","",[2]数据总览!R116)</f>
        <v/>
      </c>
      <c r="S116" s="227" t="str">
        <f>IF([2]数据总览!S116="","",[2]数据总览!S116)</f>
        <v/>
      </c>
      <c r="T116" s="227" t="str">
        <f>IF([2]数据总览!T116="","",[2]数据总览!T116)</f>
        <v/>
      </c>
      <c r="U116" s="227" t="str">
        <f>IF([2]数据总览!U116="","",[2]数据总览!U116)</f>
        <v/>
      </c>
      <c r="V116" s="227" t="str">
        <f>IF([2]数据总览!V116="","",[2]数据总览!V116)</f>
        <v/>
      </c>
      <c r="W116" s="227" t="str">
        <f>IF([2]数据总览!W116="","",[2]数据总览!W116)</f>
        <v/>
      </c>
      <c r="X116" s="227" t="str">
        <f>IF([2]数据总览!X116="","",[2]数据总览!X116)</f>
        <v/>
      </c>
      <c r="Y116" s="227" t="str">
        <f>IF([2]数据总览!Y116="","",[2]数据总览!Y116)</f>
        <v/>
      </c>
      <c r="Z116" s="227" t="str">
        <f>IF([2]数据总览!Z116="","",[2]数据总览!Z116)</f>
        <v/>
      </c>
      <c r="AA116" s="227" t="str">
        <f>IF([2]数据总览!AA116="","",[2]数据总览!AA116)</f>
        <v/>
      </c>
      <c r="AB116" s="227" t="str">
        <f>IF([2]数据总览!AB116="","",[2]数据总览!AB116)</f>
        <v/>
      </c>
      <c r="AC116" s="227" t="str">
        <f>IF([2]数据总览!AC116="","",[2]数据总览!AC116)</f>
        <v/>
      </c>
      <c r="AD116" s="227" t="str">
        <f>IF([2]数据总览!AD116="","",[2]数据总览!AD116)</f>
        <v/>
      </c>
      <c r="AE116" s="227" t="str">
        <f>IF([2]数据总览!AE116="","",[2]数据总览!AE116)</f>
        <v/>
      </c>
      <c r="AF116" s="227" t="str">
        <f>IF([2]数据总览!AF116="","",[2]数据总览!AF116)</f>
        <v/>
      </c>
      <c r="AG116" s="227" t="str">
        <f>IF([2]数据总览!AG116="","",[2]数据总览!AG116)</f>
        <v/>
      </c>
      <c r="AH116" s="227" t="str">
        <f>IF([2]数据总览!AH116="","",[2]数据总览!AH116)</f>
        <v/>
      </c>
      <c r="AI116" s="227" t="str">
        <f>IF([2]数据总览!AI116="","",[2]数据总览!AI116)</f>
        <v/>
      </c>
      <c r="AJ116" s="227" t="str">
        <f>IF([2]数据总览!AJ116="","",[2]数据总览!AJ116)</f>
        <v/>
      </c>
      <c r="AK116" s="227" t="str">
        <f>IF([2]数据总览!AK116="","",[2]数据总览!AK116)</f>
        <v/>
      </c>
      <c r="AL116" s="227" t="str">
        <f>IF([2]数据总览!AL116="","",[2]数据总览!AL116)</f>
        <v/>
      </c>
      <c r="AM116" s="227" t="str">
        <f>IF([2]数据总览!AM116="","",[2]数据总览!AM116)</f>
        <v/>
      </c>
      <c r="AN116" s="227" t="str">
        <f>IF([2]数据总览!AN116="","",[2]数据总览!AN116)</f>
        <v/>
      </c>
      <c r="AO116" s="227" t="str">
        <f>IF([2]数据总览!AO116="","",[2]数据总览!AO116)</f>
        <v/>
      </c>
      <c r="AP116" s="227" t="str">
        <f>IF([2]数据总览!AP116="","",[2]数据总览!AP116)</f>
        <v/>
      </c>
      <c r="AQ116" s="227" t="str">
        <f>IF([2]数据总览!AQ116="","",[2]数据总览!AQ116)</f>
        <v/>
      </c>
      <c r="AR116" s="227" t="str">
        <f>IF([2]数据总览!AR116="","",[2]数据总览!AR116)</f>
        <v/>
      </c>
      <c r="AS116" s="227" t="str">
        <f>IF([2]数据总览!AS116="","",[2]数据总览!AS116)</f>
        <v/>
      </c>
      <c r="AT116" s="227" t="str">
        <f>IF([2]数据总览!AT116="","",[2]数据总览!AT116)</f>
        <v/>
      </c>
      <c r="AU116" s="227" t="str">
        <f>IF([2]数据总览!AU116="","",[2]数据总览!AU116)</f>
        <v/>
      </c>
      <c r="AV116" s="227" t="str">
        <f>IF([2]数据总览!AV116="","",[2]数据总览!AV116)</f>
        <v/>
      </c>
      <c r="AW116" s="227" t="str">
        <f>IF([2]数据总览!AW116="","",[2]数据总览!AW116)</f>
        <v/>
      </c>
      <c r="AX116" s="227" t="str">
        <f>IF([2]数据总览!AX116="","",[2]数据总览!AX116)</f>
        <v/>
      </c>
      <c r="AY116" s="227" t="str">
        <f>IF([2]数据总览!AY116="","",[2]数据总览!AY116)</f>
        <v/>
      </c>
      <c r="AZ116" s="227" t="str">
        <f>IF([2]数据总览!AZ116="","",[2]数据总览!AZ116)</f>
        <v/>
      </c>
      <c r="BA116" s="227" t="str">
        <f>IF([2]数据总览!BA116="","",[2]数据总览!BA116)</f>
        <v/>
      </c>
      <c r="BB116" s="227" t="str">
        <f>IF([2]数据总览!BB116="","",[2]数据总览!BB116)</f>
        <v/>
      </c>
      <c r="BC116" s="227" t="str">
        <f>IF([2]数据总览!BC116="","",[2]数据总览!BC116)</f>
        <v/>
      </c>
      <c r="BD116" s="227" t="str">
        <f>IF([2]数据总览!BD116="","",[2]数据总览!BD116)</f>
        <v/>
      </c>
      <c r="BE116" s="227" t="str">
        <f>IF([2]数据总览!BE116="","",[2]数据总览!BE116)</f>
        <v/>
      </c>
      <c r="BF116" s="227" t="str">
        <f>IF([2]数据总览!BF116="","",[2]数据总览!BF116)</f>
        <v/>
      </c>
      <c r="BG116" s="227" t="str">
        <f>IF([2]数据总览!BG116="","",[2]数据总览!BG116)</f>
        <v/>
      </c>
      <c r="BH116" s="227" t="str">
        <f>IF([2]数据总览!BH116="","",[2]数据总览!BH116)</f>
        <v/>
      </c>
      <c r="BI116" s="227" t="str">
        <f>IF([2]数据总览!BI116="","",[2]数据总览!BI116)</f>
        <v/>
      </c>
      <c r="BJ116" s="227" t="str">
        <f>IF([2]数据总览!BJ116="","",[2]数据总览!BJ116)</f>
        <v/>
      </c>
      <c r="BK116" s="227" t="str">
        <f>IF([2]数据总览!BK116="","",[2]数据总览!BK116)</f>
        <v/>
      </c>
      <c r="BL116" s="227" t="str">
        <f>IF([2]数据总览!BL116="","",[2]数据总览!BL116)</f>
        <v/>
      </c>
      <c r="BM116" s="227" t="str">
        <f>IF([2]数据总览!BM116="","",[2]数据总览!BM116)</f>
        <v/>
      </c>
      <c r="BN116" s="227" t="str">
        <f>IF([2]数据总览!BN116="","",[2]数据总览!BN116)</f>
        <v/>
      </c>
      <c r="BO116" s="227" t="str">
        <f>IF([2]数据总览!BO116="","",[2]数据总览!BO116)</f>
        <v/>
      </c>
      <c r="BP116" s="227" t="str">
        <f>IF([2]数据总览!BP116="","",[2]数据总览!BP116)</f>
        <v/>
      </c>
      <c r="BQ116" s="227" t="str">
        <f>IF([2]数据总览!BQ116="","",[2]数据总览!BQ116)</f>
        <v/>
      </c>
      <c r="BR116" s="227" t="str">
        <f>IF([2]数据总览!BR116="","",[2]数据总览!BR116)</f>
        <v/>
      </c>
      <c r="BS116" s="227" t="str">
        <f>IF([2]数据总览!BS116="","",[2]数据总览!BS116)</f>
        <v/>
      </c>
      <c r="BT116" s="227" t="str">
        <f>IF([2]数据总览!BT116="","",[2]数据总览!BT116)</f>
        <v/>
      </c>
      <c r="BU116" s="227" t="str">
        <f>IF([2]数据总览!BU116="","",[2]数据总览!BU116)</f>
        <v/>
      </c>
      <c r="BV116" s="227" t="str">
        <f>IF([2]数据总览!BV116="","",[2]数据总览!BV116)</f>
        <v/>
      </c>
      <c r="BW116" s="227" t="str">
        <f>IF([2]数据总览!BW116="","",[2]数据总览!BW116)</f>
        <v/>
      </c>
      <c r="BX116" s="227" t="str">
        <f>IF([2]数据总览!BX116="","",[2]数据总览!BX116)</f>
        <v/>
      </c>
      <c r="BY116" s="227" t="str">
        <f>IF([2]数据总览!BY116="","",[2]数据总览!BY116)</f>
        <v/>
      </c>
      <c r="BZ116" s="227" t="str">
        <f>IF([2]数据总览!BZ116="","",[2]数据总览!BZ116)</f>
        <v/>
      </c>
      <c r="CA116" s="227" t="str">
        <f>IF([2]数据总览!CA116="","",[2]数据总览!CA116)</f>
        <v/>
      </c>
      <c r="CB116" s="227" t="str">
        <f>IF([2]数据总览!CB116="","",[2]数据总览!CB116)</f>
        <v/>
      </c>
      <c r="CC116" s="227" t="str">
        <f>IF([2]数据总览!CC116="","",[2]数据总览!CC116)</f>
        <v/>
      </c>
      <c r="CD116" s="227" t="str">
        <f>IF([2]数据总览!CD116="","",[2]数据总览!CD116)</f>
        <v/>
      </c>
      <c r="CE116" s="227" t="str">
        <f>IF([2]数据总览!CE116="","",[2]数据总览!CE116)</f>
        <v/>
      </c>
      <c r="CF116" s="227" t="str">
        <f>IF([2]数据总览!CF116="","",[2]数据总览!CF116)</f>
        <v/>
      </c>
      <c r="CG116" s="227" t="str">
        <f>IF([2]数据总览!CG116="","",[2]数据总览!CG116)</f>
        <v/>
      </c>
      <c r="CH116" s="227" t="str">
        <f>IF([2]数据总览!CH116="","",[2]数据总览!CH116)</f>
        <v/>
      </c>
      <c r="CI116" s="227" t="str">
        <f>IF([2]数据总览!CI116="","",[2]数据总览!CI116)</f>
        <v/>
      </c>
      <c r="CJ116" s="227" t="str">
        <f>IF([2]数据总览!CJ116="","",[2]数据总览!CJ116)</f>
        <v/>
      </c>
      <c r="CK116" s="227" t="str">
        <f>IF([2]数据总览!CK116="","",[2]数据总览!CK116)</f>
        <v/>
      </c>
      <c r="CL116" s="227" t="str">
        <f>IF([2]数据总览!CL116="","",[2]数据总览!CL116)</f>
        <v/>
      </c>
      <c r="CM116" s="227" t="str">
        <f>IF([2]数据总览!CM116="","",[2]数据总览!CM116)</f>
        <v/>
      </c>
      <c r="CN116" s="227" t="str">
        <f>IF([2]数据总览!CN116="","",[2]数据总览!CN116)</f>
        <v/>
      </c>
      <c r="CO116" s="227" t="str">
        <f>IF([2]数据总览!CO116="","",[2]数据总览!CO116)</f>
        <v/>
      </c>
      <c r="CP116" s="227" t="str">
        <f>IF([2]数据总览!CP116="","",[2]数据总览!CP116)</f>
        <v/>
      </c>
      <c r="CQ116" s="227" t="str">
        <f>IF([2]数据总览!CQ116="","",[2]数据总览!CQ116)</f>
        <v/>
      </c>
      <c r="CR116" s="227" t="str">
        <f>IF([2]数据总览!CR116="","",[2]数据总览!CR116)</f>
        <v/>
      </c>
      <c r="CS116" s="227" t="str">
        <f>IF([2]数据总览!CS116="","",[2]数据总览!CS116)</f>
        <v/>
      </c>
      <c r="CT116" s="227" t="str">
        <f>IF([2]数据总览!CT116="","",[2]数据总览!CT116)</f>
        <v/>
      </c>
      <c r="CU116" s="227" t="str">
        <f>IF([2]数据总览!CU116="","",[2]数据总览!CU116)</f>
        <v/>
      </c>
      <c r="CV116" s="227" t="str">
        <f>IF([2]数据总览!CV116="","",[2]数据总览!CV116)</f>
        <v/>
      </c>
      <c r="CW116" s="227" t="str">
        <f>IF([2]数据总览!CW116="","",[2]数据总览!CW116)</f>
        <v/>
      </c>
      <c r="CX116" s="227" t="str">
        <f>IF([2]数据总览!CX116="","",[2]数据总览!CX116)</f>
        <v/>
      </c>
      <c r="CY116" s="227" t="str">
        <f>IF([2]数据总览!CY116="","",[2]数据总览!CY116)</f>
        <v/>
      </c>
      <c r="CZ116" s="227" t="str">
        <f>IF([2]数据总览!CZ116="","",[2]数据总览!CZ116)</f>
        <v/>
      </c>
      <c r="DA116" s="227" t="str">
        <f>IF([2]数据总览!DA116="","",[2]数据总览!DA116)</f>
        <v/>
      </c>
      <c r="DB116" s="227" t="str">
        <f>IF([2]数据总览!DB116="","",[2]数据总览!DB116)</f>
        <v/>
      </c>
      <c r="DC116" s="227" t="str">
        <f>IF([2]数据总览!DC116="","",[2]数据总览!DC116)</f>
        <v/>
      </c>
      <c r="DD116" s="227" t="str">
        <f>IF([2]数据总览!DD116="","",[2]数据总览!DD116)</f>
        <v/>
      </c>
      <c r="DE116" s="227" t="str">
        <f>IF([2]数据总览!DE116="","",[2]数据总览!DE116)</f>
        <v/>
      </c>
      <c r="DF116" s="227" t="str">
        <f>IF([2]数据总览!DF116="","",[2]数据总览!DF116)</f>
        <v/>
      </c>
      <c r="DG116" s="227" t="str">
        <f>IF([2]数据总览!DG116="","",[2]数据总览!DG116)</f>
        <v/>
      </c>
      <c r="DH116" s="227" t="str">
        <f>IF([2]数据总览!DH116="","",[2]数据总览!DH116)</f>
        <v/>
      </c>
      <c r="DI116" s="227" t="str">
        <f>IF([2]数据总览!DI116="","",[2]数据总览!DI116)</f>
        <v/>
      </c>
      <c r="DJ116" s="227" t="str">
        <f>IF([2]数据总览!DJ116="","",[2]数据总览!DJ116)</f>
        <v/>
      </c>
      <c r="DK116" s="227" t="str">
        <f>IF([2]数据总览!DK116="","",[2]数据总览!DK116)</f>
        <v/>
      </c>
      <c r="DL116" s="227" t="str">
        <f>IF([2]数据总览!DL116="","",[2]数据总览!DL116)</f>
        <v/>
      </c>
      <c r="DM116" s="227" t="str">
        <f>IF([2]数据总览!DM116="","",[2]数据总览!DM116)</f>
        <v/>
      </c>
      <c r="DN116" s="227" t="str">
        <f>IF([2]数据总览!DN116="","",[2]数据总览!DN116)</f>
        <v/>
      </c>
      <c r="DO116" s="227" t="str">
        <f>IF([2]数据总览!DO116="","",[2]数据总览!DO116)</f>
        <v/>
      </c>
      <c r="DP116" s="227" t="str">
        <f>IF([2]数据总览!DP116="","",[2]数据总览!DP116)</f>
        <v/>
      </c>
      <c r="DQ116" s="227" t="str">
        <f>IF([2]数据总览!DQ116="","",[2]数据总览!DQ116)</f>
        <v/>
      </c>
      <c r="DR116" s="227" t="str">
        <f>IF([2]数据总览!DR116="","",[2]数据总览!DR116)</f>
        <v/>
      </c>
      <c r="DS116" s="227" t="str">
        <f>IF([2]数据总览!DS116="","",[2]数据总览!DS116)</f>
        <v/>
      </c>
      <c r="DT116" s="227" t="str">
        <f>IF([2]数据总览!DT116="","",[2]数据总览!DT116)</f>
        <v/>
      </c>
      <c r="DU116" s="227" t="str">
        <f>IF([2]数据总览!DU116="","",[2]数据总览!DU116)</f>
        <v/>
      </c>
      <c r="DV116" s="227" t="str">
        <f>IF([2]数据总览!DV116="","",[2]数据总览!DV116)</f>
        <v/>
      </c>
      <c r="DW116" s="227" t="str">
        <f>IF([2]数据总览!DW116="","",[2]数据总览!DW116)</f>
        <v/>
      </c>
      <c r="DX116" s="227" t="str">
        <f>IF([2]数据总览!DX116="","",[2]数据总览!DX116)</f>
        <v/>
      </c>
      <c r="DY116" s="227" t="str">
        <f>IF([2]数据总览!DY116="","",[2]数据总览!DY116)</f>
        <v/>
      </c>
      <c r="DZ116" s="227" t="str">
        <f>IF([2]数据总览!DZ116="","",[2]数据总览!DZ116)</f>
        <v/>
      </c>
      <c r="EA116" s="227" t="str">
        <f>IF([2]数据总览!EA116="","",[2]数据总览!EA116)</f>
        <v/>
      </c>
      <c r="EB116" s="227" t="str">
        <f>IF([2]数据总览!EB116="","",[2]数据总览!EB116)</f>
        <v/>
      </c>
      <c r="EC116" s="227" t="str">
        <f>IF([2]数据总览!EC116="","",[2]数据总览!EC116)</f>
        <v/>
      </c>
      <c r="ED116" s="227" t="str">
        <f>IF([2]数据总览!ED116="","",[2]数据总览!ED116)</f>
        <v/>
      </c>
      <c r="EE116" s="227" t="str">
        <f>IF([2]数据总览!EE116="","",[2]数据总览!EE116)</f>
        <v/>
      </c>
      <c r="EF116" s="227" t="str">
        <f>IF([2]数据总览!EF116="","",[2]数据总览!EF116)</f>
        <v/>
      </c>
      <c r="EG116" s="227" t="str">
        <f>IF([2]数据总览!EG116="","",[2]数据总览!EG116)</f>
        <v/>
      </c>
      <c r="EH116" s="227" t="str">
        <f>IF([2]数据总览!EH116="","",[2]数据总览!EH116)</f>
        <v/>
      </c>
      <c r="EI116" s="227" t="str">
        <f>IF([2]数据总览!EI116="","",[2]数据总览!EI116)</f>
        <v/>
      </c>
      <c r="EJ116" s="227" t="str">
        <f>IF([2]数据总览!EJ116="","",[2]数据总览!EJ116)</f>
        <v/>
      </c>
      <c r="EK116" s="227" t="str">
        <f>IF([2]数据总览!EK116="","",[2]数据总览!EK116)</f>
        <v/>
      </c>
      <c r="EL116" s="227" t="str">
        <f>IF([2]数据总览!EL116="","",[2]数据总览!EL116)</f>
        <v/>
      </c>
      <c r="EM116" s="227" t="str">
        <f>IF([2]数据总览!EM116="","",[2]数据总览!EM116)</f>
        <v/>
      </c>
      <c r="EN116" s="227" t="str">
        <f>IF([2]数据总览!EN116="","",[2]数据总览!EN116)</f>
        <v/>
      </c>
      <c r="EO116" s="227" t="str">
        <f>IF([2]数据总览!EO116="","",[2]数据总览!EO116)</f>
        <v/>
      </c>
      <c r="EP116" s="227" t="str">
        <f>IF([2]数据总览!EP116="","",[2]数据总览!EP116)</f>
        <v/>
      </c>
      <c r="EQ116" s="227" t="str">
        <f>IF([2]数据总览!EQ116="","",[2]数据总览!EQ116)</f>
        <v/>
      </c>
      <c r="ER116" s="227" t="str">
        <f>IF([2]数据总览!ER116="","",[2]数据总览!ER116)</f>
        <v/>
      </c>
      <c r="ES116" s="227" t="str">
        <f>IF([2]数据总览!ES116="","",[2]数据总览!ES116)</f>
        <v/>
      </c>
      <c r="ET116" s="227" t="str">
        <f>IF([2]数据总览!ET116="","",[2]数据总览!ET116)</f>
        <v/>
      </c>
      <c r="EU116" s="227" t="str">
        <f>IF([2]数据总览!EU116="","",[2]数据总览!EU116)</f>
        <v/>
      </c>
      <c r="EV116" s="227" t="str">
        <f>IF([2]数据总览!EV116="","",[2]数据总览!EV116)</f>
        <v/>
      </c>
      <c r="EW116" s="227" t="str">
        <f>IF([2]数据总览!EW116="","",[2]数据总览!EW116)</f>
        <v/>
      </c>
      <c r="EX116" s="227" t="str">
        <f>IF([2]数据总览!EX116="","",[2]数据总览!EX116)</f>
        <v/>
      </c>
      <c r="EY116" s="227" t="str">
        <f>IF([2]数据总览!EY116="","",[2]数据总览!EY116)</f>
        <v/>
      </c>
      <c r="EZ116" s="227" t="str">
        <f>IF([2]数据总览!EZ116="","",[2]数据总览!EZ116)</f>
        <v/>
      </c>
      <c r="FA116" s="227" t="str">
        <f>IF([2]数据总览!FA116="","",[2]数据总览!FA116)</f>
        <v/>
      </c>
    </row>
    <row r="117" spans="1:157" ht="11.25">
      <c r="A117" s="227" t="str">
        <f>IF([2]数据总览!A117="","",[2]数据总览!A117)</f>
        <v/>
      </c>
      <c r="B117" s="227" t="str">
        <f>IF([2]数据总览!B117="","",[2]数据总览!B117)</f>
        <v/>
      </c>
      <c r="C117" s="227" t="str">
        <f>IF([2]数据总览!C117="","",[2]数据总览!C117)</f>
        <v>武将2觉时兵法养成进度(星级）</v>
      </c>
      <c r="D117" s="227" t="str">
        <f>IF([2]数据总览!D117="","",[2]数据总览!D117)</f>
        <v/>
      </c>
      <c r="E117" s="227">
        <f>IF([2]数据总览!E117="","",[2]数据总览!E117)</f>
        <v>4.9233107395287314</v>
      </c>
      <c r="F117" s="227">
        <f>IF([2]数据总览!F117="","",[2]数据总览!F117)</f>
        <v>3.2435198746953007</v>
      </c>
      <c r="G117" s="227">
        <f>IF([2]数据总览!G117="","",[2]数据总览!G117)</f>
        <v>3</v>
      </c>
      <c r="H117" s="227">
        <f>IF([2]数据总览!H117="","",[2]数据总览!H117)</f>
        <v>0</v>
      </c>
      <c r="I117" s="227" t="str">
        <f>IF([2]数据总览!I117="","",[2]数据总览!I117)</f>
        <v/>
      </c>
      <c r="J117" s="227"/>
      <c r="K117" s="227" t="str">
        <f>IF([2]数据总览!K117="","",[2]数据总览!K117)</f>
        <v/>
      </c>
      <c r="L117" s="227" t="str">
        <f>IF([2]数据总览!L117="","",[2]数据总览!L117)</f>
        <v/>
      </c>
      <c r="M117" s="227" t="str">
        <f>IF([2]数据总览!M117="","",[2]数据总览!M117)</f>
        <v/>
      </c>
      <c r="N117" s="227" t="str">
        <f>IF([2]数据总览!N117="","",[2]数据总览!N117)</f>
        <v/>
      </c>
      <c r="O117" s="227" t="str">
        <f>IF([2]数据总览!O117="","",[2]数据总览!O117)</f>
        <v/>
      </c>
      <c r="P117" s="227" t="str">
        <f>IF([2]数据总览!P117="","",[2]数据总览!P117)</f>
        <v/>
      </c>
      <c r="Q117" s="227" t="str">
        <f>IF([2]数据总览!Q117="","",[2]数据总览!Q117)</f>
        <v/>
      </c>
      <c r="R117" s="227" t="str">
        <f>IF([2]数据总览!R117="","",[2]数据总览!R117)</f>
        <v/>
      </c>
      <c r="S117" s="227" t="str">
        <f>IF([2]数据总览!S117="","",[2]数据总览!S117)</f>
        <v/>
      </c>
      <c r="T117" s="227" t="str">
        <f>IF([2]数据总览!T117="","",[2]数据总览!T117)</f>
        <v/>
      </c>
      <c r="U117" s="227" t="str">
        <f>IF([2]数据总览!U117="","",[2]数据总览!U117)</f>
        <v/>
      </c>
      <c r="V117" s="227" t="str">
        <f>IF([2]数据总览!V117="","",[2]数据总览!V117)</f>
        <v/>
      </c>
      <c r="W117" s="227" t="str">
        <f>IF([2]数据总览!W117="","",[2]数据总览!W117)</f>
        <v/>
      </c>
      <c r="X117" s="227" t="str">
        <f>IF([2]数据总览!X117="","",[2]数据总览!X117)</f>
        <v/>
      </c>
      <c r="Y117" s="227" t="str">
        <f>IF([2]数据总览!Y117="","",[2]数据总览!Y117)</f>
        <v/>
      </c>
      <c r="Z117" s="227" t="str">
        <f>IF([2]数据总览!Z117="","",[2]数据总览!Z117)</f>
        <v/>
      </c>
      <c r="AA117" s="227" t="str">
        <f>IF([2]数据总览!AA117="","",[2]数据总览!AA117)</f>
        <v/>
      </c>
      <c r="AB117" s="227" t="str">
        <f>IF([2]数据总览!AB117="","",[2]数据总览!AB117)</f>
        <v/>
      </c>
      <c r="AC117" s="227" t="str">
        <f>IF([2]数据总览!AC117="","",[2]数据总览!AC117)</f>
        <v/>
      </c>
      <c r="AD117" s="227" t="str">
        <f>IF([2]数据总览!AD117="","",[2]数据总览!AD117)</f>
        <v/>
      </c>
      <c r="AE117" s="227" t="str">
        <f>IF([2]数据总览!AE117="","",[2]数据总览!AE117)</f>
        <v/>
      </c>
      <c r="AF117" s="227" t="str">
        <f>IF([2]数据总览!AF117="","",[2]数据总览!AF117)</f>
        <v/>
      </c>
      <c r="AG117" s="227" t="str">
        <f>IF([2]数据总览!AG117="","",[2]数据总览!AG117)</f>
        <v/>
      </c>
      <c r="AH117" s="227" t="str">
        <f>IF([2]数据总览!AH117="","",[2]数据总览!AH117)</f>
        <v/>
      </c>
      <c r="AI117" s="227" t="str">
        <f>IF([2]数据总览!AI117="","",[2]数据总览!AI117)</f>
        <v/>
      </c>
      <c r="AJ117" s="227" t="str">
        <f>IF([2]数据总览!AJ117="","",[2]数据总览!AJ117)</f>
        <v/>
      </c>
      <c r="AK117" s="227" t="str">
        <f>IF([2]数据总览!AK117="","",[2]数据总览!AK117)</f>
        <v/>
      </c>
      <c r="AL117" s="227" t="str">
        <f>IF([2]数据总览!AL117="","",[2]数据总览!AL117)</f>
        <v/>
      </c>
      <c r="AM117" s="227" t="str">
        <f>IF([2]数据总览!AM117="","",[2]数据总览!AM117)</f>
        <v/>
      </c>
      <c r="AN117" s="227" t="str">
        <f>IF([2]数据总览!AN117="","",[2]数据总览!AN117)</f>
        <v/>
      </c>
      <c r="AO117" s="227" t="str">
        <f>IF([2]数据总览!AO117="","",[2]数据总览!AO117)</f>
        <v/>
      </c>
      <c r="AP117" s="227" t="str">
        <f>IF([2]数据总览!AP117="","",[2]数据总览!AP117)</f>
        <v/>
      </c>
      <c r="AQ117" s="227" t="str">
        <f>IF([2]数据总览!AQ117="","",[2]数据总览!AQ117)</f>
        <v/>
      </c>
      <c r="AR117" s="227" t="str">
        <f>IF([2]数据总览!AR117="","",[2]数据总览!AR117)</f>
        <v/>
      </c>
      <c r="AS117" s="227" t="str">
        <f>IF([2]数据总览!AS117="","",[2]数据总览!AS117)</f>
        <v/>
      </c>
      <c r="AT117" s="227" t="str">
        <f>IF([2]数据总览!AT117="","",[2]数据总览!AT117)</f>
        <v/>
      </c>
      <c r="AU117" s="227" t="str">
        <f>IF([2]数据总览!AU117="","",[2]数据总览!AU117)</f>
        <v/>
      </c>
      <c r="AV117" s="227" t="str">
        <f>IF([2]数据总览!AV117="","",[2]数据总览!AV117)</f>
        <v/>
      </c>
      <c r="AW117" s="227" t="str">
        <f>IF([2]数据总览!AW117="","",[2]数据总览!AW117)</f>
        <v/>
      </c>
      <c r="AX117" s="227" t="str">
        <f>IF([2]数据总览!AX117="","",[2]数据总览!AX117)</f>
        <v/>
      </c>
      <c r="AY117" s="227" t="str">
        <f>IF([2]数据总览!AY117="","",[2]数据总览!AY117)</f>
        <v/>
      </c>
      <c r="AZ117" s="227" t="str">
        <f>IF([2]数据总览!AZ117="","",[2]数据总览!AZ117)</f>
        <v/>
      </c>
      <c r="BA117" s="227" t="str">
        <f>IF([2]数据总览!BA117="","",[2]数据总览!BA117)</f>
        <v/>
      </c>
      <c r="BB117" s="227" t="str">
        <f>IF([2]数据总览!BB117="","",[2]数据总览!BB117)</f>
        <v/>
      </c>
      <c r="BC117" s="227" t="str">
        <f>IF([2]数据总览!BC117="","",[2]数据总览!BC117)</f>
        <v/>
      </c>
      <c r="BD117" s="227" t="str">
        <f>IF([2]数据总览!BD117="","",[2]数据总览!BD117)</f>
        <v/>
      </c>
      <c r="BE117" s="227" t="str">
        <f>IF([2]数据总览!BE117="","",[2]数据总览!BE117)</f>
        <v/>
      </c>
      <c r="BF117" s="227" t="str">
        <f>IF([2]数据总览!BF117="","",[2]数据总览!BF117)</f>
        <v/>
      </c>
      <c r="BG117" s="227" t="str">
        <f>IF([2]数据总览!BG117="","",[2]数据总览!BG117)</f>
        <v/>
      </c>
      <c r="BH117" s="227" t="str">
        <f>IF([2]数据总览!BH117="","",[2]数据总览!BH117)</f>
        <v/>
      </c>
      <c r="BI117" s="227" t="str">
        <f>IF([2]数据总览!BI117="","",[2]数据总览!BI117)</f>
        <v/>
      </c>
      <c r="BJ117" s="227" t="str">
        <f>IF([2]数据总览!BJ117="","",[2]数据总览!BJ117)</f>
        <v/>
      </c>
      <c r="BK117" s="227" t="str">
        <f>IF([2]数据总览!BK117="","",[2]数据总览!BK117)</f>
        <v/>
      </c>
      <c r="BL117" s="227" t="str">
        <f>IF([2]数据总览!BL117="","",[2]数据总览!BL117)</f>
        <v/>
      </c>
      <c r="BM117" s="227" t="str">
        <f>IF([2]数据总览!BM117="","",[2]数据总览!BM117)</f>
        <v/>
      </c>
      <c r="BN117" s="227" t="str">
        <f>IF([2]数据总览!BN117="","",[2]数据总览!BN117)</f>
        <v/>
      </c>
      <c r="BO117" s="227" t="str">
        <f>IF([2]数据总览!BO117="","",[2]数据总览!BO117)</f>
        <v/>
      </c>
      <c r="BP117" s="227" t="str">
        <f>IF([2]数据总览!BP117="","",[2]数据总览!BP117)</f>
        <v/>
      </c>
      <c r="BQ117" s="227" t="str">
        <f>IF([2]数据总览!BQ117="","",[2]数据总览!BQ117)</f>
        <v/>
      </c>
      <c r="BR117" s="227" t="str">
        <f>IF([2]数据总览!BR117="","",[2]数据总览!BR117)</f>
        <v/>
      </c>
      <c r="BS117" s="227" t="str">
        <f>IF([2]数据总览!BS117="","",[2]数据总览!BS117)</f>
        <v/>
      </c>
      <c r="BT117" s="227" t="str">
        <f>IF([2]数据总览!BT117="","",[2]数据总览!BT117)</f>
        <v/>
      </c>
      <c r="BU117" s="227" t="str">
        <f>IF([2]数据总览!BU117="","",[2]数据总览!BU117)</f>
        <v/>
      </c>
      <c r="BV117" s="227" t="str">
        <f>IF([2]数据总览!BV117="","",[2]数据总览!BV117)</f>
        <v/>
      </c>
      <c r="BW117" s="227" t="str">
        <f>IF([2]数据总览!BW117="","",[2]数据总览!BW117)</f>
        <v/>
      </c>
      <c r="BX117" s="227" t="str">
        <f>IF([2]数据总览!BX117="","",[2]数据总览!BX117)</f>
        <v/>
      </c>
      <c r="BY117" s="227" t="str">
        <f>IF([2]数据总览!BY117="","",[2]数据总览!BY117)</f>
        <v/>
      </c>
      <c r="BZ117" s="227" t="str">
        <f>IF([2]数据总览!BZ117="","",[2]数据总览!BZ117)</f>
        <v/>
      </c>
      <c r="CA117" s="227" t="str">
        <f>IF([2]数据总览!CA117="","",[2]数据总览!CA117)</f>
        <v/>
      </c>
      <c r="CB117" s="227" t="str">
        <f>IF([2]数据总览!CB117="","",[2]数据总览!CB117)</f>
        <v/>
      </c>
      <c r="CC117" s="227" t="str">
        <f>IF([2]数据总览!CC117="","",[2]数据总览!CC117)</f>
        <v/>
      </c>
      <c r="CD117" s="227" t="str">
        <f>IF([2]数据总览!CD117="","",[2]数据总览!CD117)</f>
        <v/>
      </c>
      <c r="CE117" s="227" t="str">
        <f>IF([2]数据总览!CE117="","",[2]数据总览!CE117)</f>
        <v/>
      </c>
      <c r="CF117" s="227" t="str">
        <f>IF([2]数据总览!CF117="","",[2]数据总览!CF117)</f>
        <v/>
      </c>
      <c r="CG117" s="227" t="str">
        <f>IF([2]数据总览!CG117="","",[2]数据总览!CG117)</f>
        <v/>
      </c>
      <c r="CH117" s="227" t="str">
        <f>IF([2]数据总览!CH117="","",[2]数据总览!CH117)</f>
        <v/>
      </c>
      <c r="CI117" s="227" t="str">
        <f>IF([2]数据总览!CI117="","",[2]数据总览!CI117)</f>
        <v/>
      </c>
      <c r="CJ117" s="227" t="str">
        <f>IF([2]数据总览!CJ117="","",[2]数据总览!CJ117)</f>
        <v/>
      </c>
      <c r="CK117" s="227" t="str">
        <f>IF([2]数据总览!CK117="","",[2]数据总览!CK117)</f>
        <v/>
      </c>
      <c r="CL117" s="227" t="str">
        <f>IF([2]数据总览!CL117="","",[2]数据总览!CL117)</f>
        <v/>
      </c>
      <c r="CM117" s="227" t="str">
        <f>IF([2]数据总览!CM117="","",[2]数据总览!CM117)</f>
        <v/>
      </c>
      <c r="CN117" s="227" t="str">
        <f>IF([2]数据总览!CN117="","",[2]数据总览!CN117)</f>
        <v/>
      </c>
      <c r="CO117" s="227" t="str">
        <f>IF([2]数据总览!CO117="","",[2]数据总览!CO117)</f>
        <v/>
      </c>
      <c r="CP117" s="227" t="str">
        <f>IF([2]数据总览!CP117="","",[2]数据总览!CP117)</f>
        <v/>
      </c>
      <c r="CQ117" s="227" t="str">
        <f>IF([2]数据总览!CQ117="","",[2]数据总览!CQ117)</f>
        <v/>
      </c>
      <c r="CR117" s="227" t="str">
        <f>IF([2]数据总览!CR117="","",[2]数据总览!CR117)</f>
        <v/>
      </c>
      <c r="CS117" s="227" t="str">
        <f>IF([2]数据总览!CS117="","",[2]数据总览!CS117)</f>
        <v/>
      </c>
      <c r="CT117" s="227" t="str">
        <f>IF([2]数据总览!CT117="","",[2]数据总览!CT117)</f>
        <v/>
      </c>
      <c r="CU117" s="227" t="str">
        <f>IF([2]数据总览!CU117="","",[2]数据总览!CU117)</f>
        <v/>
      </c>
      <c r="CV117" s="227" t="str">
        <f>IF([2]数据总览!CV117="","",[2]数据总览!CV117)</f>
        <v/>
      </c>
      <c r="CW117" s="227" t="str">
        <f>IF([2]数据总览!CW117="","",[2]数据总览!CW117)</f>
        <v/>
      </c>
      <c r="CX117" s="227" t="str">
        <f>IF([2]数据总览!CX117="","",[2]数据总览!CX117)</f>
        <v/>
      </c>
      <c r="CY117" s="227" t="str">
        <f>IF([2]数据总览!CY117="","",[2]数据总览!CY117)</f>
        <v/>
      </c>
      <c r="CZ117" s="227" t="str">
        <f>IF([2]数据总览!CZ117="","",[2]数据总览!CZ117)</f>
        <v/>
      </c>
      <c r="DA117" s="227" t="str">
        <f>IF([2]数据总览!DA117="","",[2]数据总览!DA117)</f>
        <v/>
      </c>
      <c r="DB117" s="227" t="str">
        <f>IF([2]数据总览!DB117="","",[2]数据总览!DB117)</f>
        <v/>
      </c>
      <c r="DC117" s="227" t="str">
        <f>IF([2]数据总览!DC117="","",[2]数据总览!DC117)</f>
        <v/>
      </c>
      <c r="DD117" s="227" t="str">
        <f>IF([2]数据总览!DD117="","",[2]数据总览!DD117)</f>
        <v/>
      </c>
      <c r="DE117" s="227" t="str">
        <f>IF([2]数据总览!DE117="","",[2]数据总览!DE117)</f>
        <v/>
      </c>
      <c r="DF117" s="227" t="str">
        <f>IF([2]数据总览!DF117="","",[2]数据总览!DF117)</f>
        <v/>
      </c>
      <c r="DG117" s="227" t="str">
        <f>IF([2]数据总览!DG117="","",[2]数据总览!DG117)</f>
        <v/>
      </c>
      <c r="DH117" s="227" t="str">
        <f>IF([2]数据总览!DH117="","",[2]数据总览!DH117)</f>
        <v/>
      </c>
      <c r="DI117" s="227" t="str">
        <f>IF([2]数据总览!DI117="","",[2]数据总览!DI117)</f>
        <v/>
      </c>
      <c r="DJ117" s="227" t="str">
        <f>IF([2]数据总览!DJ117="","",[2]数据总览!DJ117)</f>
        <v/>
      </c>
      <c r="DK117" s="227" t="str">
        <f>IF([2]数据总览!DK117="","",[2]数据总览!DK117)</f>
        <v/>
      </c>
      <c r="DL117" s="227" t="str">
        <f>IF([2]数据总览!DL117="","",[2]数据总览!DL117)</f>
        <v/>
      </c>
      <c r="DM117" s="227" t="str">
        <f>IF([2]数据总览!DM117="","",[2]数据总览!DM117)</f>
        <v/>
      </c>
      <c r="DN117" s="227" t="str">
        <f>IF([2]数据总览!DN117="","",[2]数据总览!DN117)</f>
        <v/>
      </c>
      <c r="DO117" s="227" t="str">
        <f>IF([2]数据总览!DO117="","",[2]数据总览!DO117)</f>
        <v/>
      </c>
      <c r="DP117" s="227" t="str">
        <f>IF([2]数据总览!DP117="","",[2]数据总览!DP117)</f>
        <v/>
      </c>
      <c r="DQ117" s="227" t="str">
        <f>IF([2]数据总览!DQ117="","",[2]数据总览!DQ117)</f>
        <v/>
      </c>
      <c r="DR117" s="227" t="str">
        <f>IF([2]数据总览!DR117="","",[2]数据总览!DR117)</f>
        <v/>
      </c>
      <c r="DS117" s="227" t="str">
        <f>IF([2]数据总览!DS117="","",[2]数据总览!DS117)</f>
        <v/>
      </c>
      <c r="DT117" s="227" t="str">
        <f>IF([2]数据总览!DT117="","",[2]数据总览!DT117)</f>
        <v/>
      </c>
      <c r="DU117" s="227" t="str">
        <f>IF([2]数据总览!DU117="","",[2]数据总览!DU117)</f>
        <v/>
      </c>
      <c r="DV117" s="227" t="str">
        <f>IF([2]数据总览!DV117="","",[2]数据总览!DV117)</f>
        <v/>
      </c>
      <c r="DW117" s="227" t="str">
        <f>IF([2]数据总览!DW117="","",[2]数据总览!DW117)</f>
        <v/>
      </c>
      <c r="DX117" s="227" t="str">
        <f>IF([2]数据总览!DX117="","",[2]数据总览!DX117)</f>
        <v/>
      </c>
      <c r="DY117" s="227" t="str">
        <f>IF([2]数据总览!DY117="","",[2]数据总览!DY117)</f>
        <v/>
      </c>
      <c r="DZ117" s="227" t="str">
        <f>IF([2]数据总览!DZ117="","",[2]数据总览!DZ117)</f>
        <v/>
      </c>
      <c r="EA117" s="227" t="str">
        <f>IF([2]数据总览!EA117="","",[2]数据总览!EA117)</f>
        <v/>
      </c>
      <c r="EB117" s="227" t="str">
        <f>IF([2]数据总览!EB117="","",[2]数据总览!EB117)</f>
        <v/>
      </c>
      <c r="EC117" s="227" t="str">
        <f>IF([2]数据总览!EC117="","",[2]数据总览!EC117)</f>
        <v/>
      </c>
      <c r="ED117" s="227" t="str">
        <f>IF([2]数据总览!ED117="","",[2]数据总览!ED117)</f>
        <v/>
      </c>
      <c r="EE117" s="227" t="str">
        <f>IF([2]数据总览!EE117="","",[2]数据总览!EE117)</f>
        <v/>
      </c>
      <c r="EF117" s="227" t="str">
        <f>IF([2]数据总览!EF117="","",[2]数据总览!EF117)</f>
        <v/>
      </c>
      <c r="EG117" s="227" t="str">
        <f>IF([2]数据总览!EG117="","",[2]数据总览!EG117)</f>
        <v/>
      </c>
      <c r="EH117" s="227" t="str">
        <f>IF([2]数据总览!EH117="","",[2]数据总览!EH117)</f>
        <v/>
      </c>
      <c r="EI117" s="227" t="str">
        <f>IF([2]数据总览!EI117="","",[2]数据总览!EI117)</f>
        <v/>
      </c>
      <c r="EJ117" s="227" t="str">
        <f>IF([2]数据总览!EJ117="","",[2]数据总览!EJ117)</f>
        <v/>
      </c>
      <c r="EK117" s="227" t="str">
        <f>IF([2]数据总览!EK117="","",[2]数据总览!EK117)</f>
        <v/>
      </c>
      <c r="EL117" s="227" t="str">
        <f>IF([2]数据总览!EL117="","",[2]数据总览!EL117)</f>
        <v/>
      </c>
      <c r="EM117" s="227" t="str">
        <f>IF([2]数据总览!EM117="","",[2]数据总览!EM117)</f>
        <v/>
      </c>
      <c r="EN117" s="227" t="str">
        <f>IF([2]数据总览!EN117="","",[2]数据总览!EN117)</f>
        <v/>
      </c>
      <c r="EO117" s="227" t="str">
        <f>IF([2]数据总览!EO117="","",[2]数据总览!EO117)</f>
        <v/>
      </c>
      <c r="EP117" s="227" t="str">
        <f>IF([2]数据总览!EP117="","",[2]数据总览!EP117)</f>
        <v/>
      </c>
      <c r="EQ117" s="227" t="str">
        <f>IF([2]数据总览!EQ117="","",[2]数据总览!EQ117)</f>
        <v/>
      </c>
      <c r="ER117" s="227" t="str">
        <f>IF([2]数据总览!ER117="","",[2]数据总览!ER117)</f>
        <v/>
      </c>
      <c r="ES117" s="227" t="str">
        <f>IF([2]数据总览!ES117="","",[2]数据总览!ES117)</f>
        <v/>
      </c>
      <c r="ET117" s="227" t="str">
        <f>IF([2]数据总览!ET117="","",[2]数据总览!ET117)</f>
        <v/>
      </c>
      <c r="EU117" s="227" t="str">
        <f>IF([2]数据总览!EU117="","",[2]数据总览!EU117)</f>
        <v/>
      </c>
      <c r="EV117" s="227" t="str">
        <f>IF([2]数据总览!EV117="","",[2]数据总览!EV117)</f>
        <v/>
      </c>
      <c r="EW117" s="227" t="str">
        <f>IF([2]数据总览!EW117="","",[2]数据总览!EW117)</f>
        <v/>
      </c>
      <c r="EX117" s="227" t="str">
        <f>IF([2]数据总览!EX117="","",[2]数据总览!EX117)</f>
        <v/>
      </c>
      <c r="EY117" s="227" t="str">
        <f>IF([2]数据总览!EY117="","",[2]数据总览!EY117)</f>
        <v/>
      </c>
      <c r="EZ117" s="227" t="str">
        <f>IF([2]数据总览!EZ117="","",[2]数据总览!EZ117)</f>
        <v/>
      </c>
      <c r="FA117" s="227" t="str">
        <f>IF([2]数据总览!FA117="","",[2]数据总览!FA117)</f>
        <v/>
      </c>
    </row>
    <row r="118" spans="1:157" ht="11.25">
      <c r="A118" s="227" t="str">
        <f>IF([2]数据总览!A118="","",[2]数据总览!A118)</f>
        <v/>
      </c>
      <c r="B118" s="227" t="str">
        <f>IF([2]数据总览!B118="","",[2]数据总览!B118)</f>
        <v/>
      </c>
      <c r="C118" s="227" t="str">
        <f>IF([2]数据总览!C118="","",[2]数据总览!C118)</f>
        <v/>
      </c>
      <c r="D118" s="227" t="str">
        <f>IF([2]数据总览!D118="","",[2]数据总览!D118)</f>
        <v>修正兵法数量</v>
      </c>
      <c r="E118" s="227" t="str">
        <f>IF([2]数据总览!E118="","",[2]数据总览!E118)</f>
        <v/>
      </c>
      <c r="F118" s="227" t="str">
        <f>IF([2]数据总览!F118="","",[2]数据总览!F118)</f>
        <v/>
      </c>
      <c r="G118" s="227" t="str">
        <f>IF([2]数据总览!G118="","",[2]数据总览!G118)</f>
        <v/>
      </c>
      <c r="H118" s="227" t="str">
        <f>IF([2]数据总览!H118="","",[2]数据总览!H118)</f>
        <v/>
      </c>
      <c r="I118" s="227" t="str">
        <f>IF([2]数据总览!I118="","",[2]数据总览!I118)</f>
        <v/>
      </c>
      <c r="J118" s="227"/>
      <c r="K118" s="227" t="str">
        <f>IF([2]数据总览!K118="","",[2]数据总览!K118)</f>
        <v/>
      </c>
      <c r="L118" s="227" t="str">
        <f>IF([2]数据总览!L118="","",[2]数据总览!L118)</f>
        <v/>
      </c>
      <c r="M118" s="227" t="str">
        <f>IF([2]数据总览!M118="","",[2]数据总览!M118)</f>
        <v/>
      </c>
      <c r="N118" s="227" t="str">
        <f>IF([2]数据总览!N118="","",[2]数据总览!N118)</f>
        <v/>
      </c>
      <c r="O118" s="227" t="str">
        <f>IF([2]数据总览!O118="","",[2]数据总览!O118)</f>
        <v/>
      </c>
      <c r="P118" s="227" t="str">
        <f>IF([2]数据总览!P118="","",[2]数据总览!P118)</f>
        <v/>
      </c>
      <c r="Q118" s="227" t="str">
        <f>IF([2]数据总览!Q118="","",[2]数据总览!Q118)</f>
        <v/>
      </c>
      <c r="R118" s="227" t="str">
        <f>IF([2]数据总览!R118="","",[2]数据总览!R118)</f>
        <v/>
      </c>
      <c r="S118" s="227" t="str">
        <f>IF([2]数据总览!S118="","",[2]数据总览!S118)</f>
        <v/>
      </c>
      <c r="T118" s="227" t="str">
        <f>IF([2]数据总览!T118="","",[2]数据总览!T118)</f>
        <v/>
      </c>
      <c r="U118" s="227" t="str">
        <f>IF([2]数据总览!U118="","",[2]数据总览!U118)</f>
        <v/>
      </c>
      <c r="V118" s="227" t="str">
        <f>IF([2]数据总览!V118="","",[2]数据总览!V118)</f>
        <v/>
      </c>
      <c r="W118" s="227" t="str">
        <f>IF([2]数据总览!W118="","",[2]数据总览!W118)</f>
        <v/>
      </c>
      <c r="X118" s="227" t="str">
        <f>IF([2]数据总览!X118="","",[2]数据总览!X118)</f>
        <v/>
      </c>
      <c r="Y118" s="227" t="str">
        <f>IF([2]数据总览!Y118="","",[2]数据总览!Y118)</f>
        <v/>
      </c>
      <c r="Z118" s="227" t="str">
        <f>IF([2]数据总览!Z118="","",[2]数据总览!Z118)</f>
        <v/>
      </c>
      <c r="AA118" s="227" t="str">
        <f>IF([2]数据总览!AA118="","",[2]数据总览!AA118)</f>
        <v/>
      </c>
      <c r="AB118" s="227" t="str">
        <f>IF([2]数据总览!AB118="","",[2]数据总览!AB118)</f>
        <v/>
      </c>
      <c r="AC118" s="227" t="str">
        <f>IF([2]数据总览!AC118="","",[2]数据总览!AC118)</f>
        <v/>
      </c>
      <c r="AD118" s="227" t="str">
        <f>IF([2]数据总览!AD118="","",[2]数据总览!AD118)</f>
        <v/>
      </c>
      <c r="AE118" s="227" t="str">
        <f>IF([2]数据总览!AE118="","",[2]数据总览!AE118)</f>
        <v/>
      </c>
      <c r="AF118" s="227" t="str">
        <f>IF([2]数据总览!AF118="","",[2]数据总览!AF118)</f>
        <v/>
      </c>
      <c r="AG118" s="227" t="str">
        <f>IF([2]数据总览!AG118="","",[2]数据总览!AG118)</f>
        <v/>
      </c>
      <c r="AH118" s="227" t="str">
        <f>IF([2]数据总览!AH118="","",[2]数据总览!AH118)</f>
        <v/>
      </c>
      <c r="AI118" s="227" t="str">
        <f>IF([2]数据总览!AI118="","",[2]数据总览!AI118)</f>
        <v/>
      </c>
      <c r="AJ118" s="227" t="str">
        <f>IF([2]数据总览!AJ118="","",[2]数据总览!AJ118)</f>
        <v/>
      </c>
      <c r="AK118" s="227" t="str">
        <f>IF([2]数据总览!AK118="","",[2]数据总览!AK118)</f>
        <v/>
      </c>
      <c r="AL118" s="227" t="str">
        <f>IF([2]数据总览!AL118="","",[2]数据总览!AL118)</f>
        <v/>
      </c>
      <c r="AM118" s="227" t="str">
        <f>IF([2]数据总览!AM118="","",[2]数据总览!AM118)</f>
        <v/>
      </c>
      <c r="AN118" s="227" t="str">
        <f>IF([2]数据总览!AN118="","",[2]数据总览!AN118)</f>
        <v/>
      </c>
      <c r="AO118" s="227" t="str">
        <f>IF([2]数据总览!AO118="","",[2]数据总览!AO118)</f>
        <v/>
      </c>
      <c r="AP118" s="227" t="str">
        <f>IF([2]数据总览!AP118="","",[2]数据总览!AP118)</f>
        <v/>
      </c>
      <c r="AQ118" s="227" t="str">
        <f>IF([2]数据总览!AQ118="","",[2]数据总览!AQ118)</f>
        <v/>
      </c>
      <c r="AR118" s="227" t="str">
        <f>IF([2]数据总览!AR118="","",[2]数据总览!AR118)</f>
        <v/>
      </c>
      <c r="AS118" s="227" t="str">
        <f>IF([2]数据总览!AS118="","",[2]数据总览!AS118)</f>
        <v/>
      </c>
      <c r="AT118" s="227" t="str">
        <f>IF([2]数据总览!AT118="","",[2]数据总览!AT118)</f>
        <v/>
      </c>
      <c r="AU118" s="227" t="str">
        <f>IF([2]数据总览!AU118="","",[2]数据总览!AU118)</f>
        <v/>
      </c>
      <c r="AV118" s="227" t="str">
        <f>IF([2]数据总览!AV118="","",[2]数据总览!AV118)</f>
        <v/>
      </c>
      <c r="AW118" s="227" t="str">
        <f>IF([2]数据总览!AW118="","",[2]数据总览!AW118)</f>
        <v/>
      </c>
      <c r="AX118" s="227" t="str">
        <f>IF([2]数据总览!AX118="","",[2]数据总览!AX118)</f>
        <v/>
      </c>
      <c r="AY118" s="227" t="str">
        <f>IF([2]数据总览!AY118="","",[2]数据总览!AY118)</f>
        <v/>
      </c>
      <c r="AZ118" s="227" t="str">
        <f>IF([2]数据总览!AZ118="","",[2]数据总览!AZ118)</f>
        <v/>
      </c>
      <c r="BA118" s="227" t="str">
        <f>IF([2]数据总览!BA118="","",[2]数据总览!BA118)</f>
        <v/>
      </c>
      <c r="BB118" s="227" t="str">
        <f>IF([2]数据总览!BB118="","",[2]数据总览!BB118)</f>
        <v/>
      </c>
      <c r="BC118" s="227" t="str">
        <f>IF([2]数据总览!BC118="","",[2]数据总览!BC118)</f>
        <v/>
      </c>
      <c r="BD118" s="227" t="str">
        <f>IF([2]数据总览!BD118="","",[2]数据总览!BD118)</f>
        <v/>
      </c>
      <c r="BE118" s="227" t="str">
        <f>IF([2]数据总览!BE118="","",[2]数据总览!BE118)</f>
        <v/>
      </c>
      <c r="BF118" s="227" t="str">
        <f>IF([2]数据总览!BF118="","",[2]数据总览!BF118)</f>
        <v/>
      </c>
      <c r="BG118" s="227" t="str">
        <f>IF([2]数据总览!BG118="","",[2]数据总览!BG118)</f>
        <v/>
      </c>
      <c r="BH118" s="227" t="str">
        <f>IF([2]数据总览!BH118="","",[2]数据总览!BH118)</f>
        <v/>
      </c>
      <c r="BI118" s="227" t="str">
        <f>IF([2]数据总览!BI118="","",[2]数据总览!BI118)</f>
        <v/>
      </c>
      <c r="BJ118" s="227" t="str">
        <f>IF([2]数据总览!BJ118="","",[2]数据总览!BJ118)</f>
        <v/>
      </c>
      <c r="BK118" s="227" t="str">
        <f>IF([2]数据总览!BK118="","",[2]数据总览!BK118)</f>
        <v/>
      </c>
      <c r="BL118" s="227" t="str">
        <f>IF([2]数据总览!BL118="","",[2]数据总览!BL118)</f>
        <v/>
      </c>
      <c r="BM118" s="227" t="str">
        <f>IF([2]数据总览!BM118="","",[2]数据总览!BM118)</f>
        <v/>
      </c>
      <c r="BN118" s="227" t="str">
        <f>IF([2]数据总览!BN118="","",[2]数据总览!BN118)</f>
        <v/>
      </c>
      <c r="BO118" s="227" t="str">
        <f>IF([2]数据总览!BO118="","",[2]数据总览!BO118)</f>
        <v/>
      </c>
      <c r="BP118" s="227" t="str">
        <f>IF([2]数据总览!BP118="","",[2]数据总览!BP118)</f>
        <v/>
      </c>
      <c r="BQ118" s="227" t="str">
        <f>IF([2]数据总览!BQ118="","",[2]数据总览!BQ118)</f>
        <v/>
      </c>
      <c r="BR118" s="227" t="str">
        <f>IF([2]数据总览!BR118="","",[2]数据总览!BR118)</f>
        <v/>
      </c>
      <c r="BS118" s="227" t="str">
        <f>IF([2]数据总览!BS118="","",[2]数据总览!BS118)</f>
        <v/>
      </c>
      <c r="BT118" s="227" t="str">
        <f>IF([2]数据总览!BT118="","",[2]数据总览!BT118)</f>
        <v/>
      </c>
      <c r="BU118" s="227" t="str">
        <f>IF([2]数据总览!BU118="","",[2]数据总览!BU118)</f>
        <v/>
      </c>
      <c r="BV118" s="227" t="str">
        <f>IF([2]数据总览!BV118="","",[2]数据总览!BV118)</f>
        <v/>
      </c>
      <c r="BW118" s="227" t="str">
        <f>IF([2]数据总览!BW118="","",[2]数据总览!BW118)</f>
        <v/>
      </c>
      <c r="BX118" s="227" t="str">
        <f>IF([2]数据总览!BX118="","",[2]数据总览!BX118)</f>
        <v/>
      </c>
      <c r="BY118" s="227" t="str">
        <f>IF([2]数据总览!BY118="","",[2]数据总览!BY118)</f>
        <v/>
      </c>
      <c r="BZ118" s="227" t="str">
        <f>IF([2]数据总览!BZ118="","",[2]数据总览!BZ118)</f>
        <v/>
      </c>
      <c r="CA118" s="227" t="str">
        <f>IF([2]数据总览!CA118="","",[2]数据总览!CA118)</f>
        <v/>
      </c>
      <c r="CB118" s="227" t="str">
        <f>IF([2]数据总览!CB118="","",[2]数据总览!CB118)</f>
        <v/>
      </c>
      <c r="CC118" s="227" t="str">
        <f>IF([2]数据总览!CC118="","",[2]数据总览!CC118)</f>
        <v/>
      </c>
      <c r="CD118" s="227" t="str">
        <f>IF([2]数据总览!CD118="","",[2]数据总览!CD118)</f>
        <v/>
      </c>
      <c r="CE118" s="227" t="str">
        <f>IF([2]数据总览!CE118="","",[2]数据总览!CE118)</f>
        <v/>
      </c>
      <c r="CF118" s="227" t="str">
        <f>IF([2]数据总览!CF118="","",[2]数据总览!CF118)</f>
        <v/>
      </c>
      <c r="CG118" s="227" t="str">
        <f>IF([2]数据总览!CG118="","",[2]数据总览!CG118)</f>
        <v/>
      </c>
      <c r="CH118" s="227" t="str">
        <f>IF([2]数据总览!CH118="","",[2]数据总览!CH118)</f>
        <v/>
      </c>
      <c r="CI118" s="227" t="str">
        <f>IF([2]数据总览!CI118="","",[2]数据总览!CI118)</f>
        <v/>
      </c>
      <c r="CJ118" s="227" t="str">
        <f>IF([2]数据总览!CJ118="","",[2]数据总览!CJ118)</f>
        <v/>
      </c>
      <c r="CK118" s="227" t="str">
        <f>IF([2]数据总览!CK118="","",[2]数据总览!CK118)</f>
        <v/>
      </c>
      <c r="CL118" s="227" t="str">
        <f>IF([2]数据总览!CL118="","",[2]数据总览!CL118)</f>
        <v/>
      </c>
      <c r="CM118" s="227" t="str">
        <f>IF([2]数据总览!CM118="","",[2]数据总览!CM118)</f>
        <v/>
      </c>
      <c r="CN118" s="227" t="str">
        <f>IF([2]数据总览!CN118="","",[2]数据总览!CN118)</f>
        <v/>
      </c>
      <c r="CO118" s="227" t="str">
        <f>IF([2]数据总览!CO118="","",[2]数据总览!CO118)</f>
        <v/>
      </c>
      <c r="CP118" s="227" t="str">
        <f>IF([2]数据总览!CP118="","",[2]数据总览!CP118)</f>
        <v/>
      </c>
      <c r="CQ118" s="227" t="str">
        <f>IF([2]数据总览!CQ118="","",[2]数据总览!CQ118)</f>
        <v/>
      </c>
      <c r="CR118" s="227" t="str">
        <f>IF([2]数据总览!CR118="","",[2]数据总览!CR118)</f>
        <v/>
      </c>
      <c r="CS118" s="227" t="str">
        <f>IF([2]数据总览!CS118="","",[2]数据总览!CS118)</f>
        <v/>
      </c>
      <c r="CT118" s="227" t="str">
        <f>IF([2]数据总览!CT118="","",[2]数据总览!CT118)</f>
        <v/>
      </c>
      <c r="CU118" s="227" t="str">
        <f>IF([2]数据总览!CU118="","",[2]数据总览!CU118)</f>
        <v/>
      </c>
      <c r="CV118" s="227" t="str">
        <f>IF([2]数据总览!CV118="","",[2]数据总览!CV118)</f>
        <v/>
      </c>
      <c r="CW118" s="227" t="str">
        <f>IF([2]数据总览!CW118="","",[2]数据总览!CW118)</f>
        <v/>
      </c>
      <c r="CX118" s="227" t="str">
        <f>IF([2]数据总览!CX118="","",[2]数据总览!CX118)</f>
        <v/>
      </c>
      <c r="CY118" s="227" t="str">
        <f>IF([2]数据总览!CY118="","",[2]数据总览!CY118)</f>
        <v/>
      </c>
      <c r="CZ118" s="227" t="str">
        <f>IF([2]数据总览!CZ118="","",[2]数据总览!CZ118)</f>
        <v/>
      </c>
      <c r="DA118" s="227" t="str">
        <f>IF([2]数据总览!DA118="","",[2]数据总览!DA118)</f>
        <v/>
      </c>
      <c r="DB118" s="227" t="str">
        <f>IF([2]数据总览!DB118="","",[2]数据总览!DB118)</f>
        <v/>
      </c>
      <c r="DC118" s="227" t="str">
        <f>IF([2]数据总览!DC118="","",[2]数据总览!DC118)</f>
        <v/>
      </c>
      <c r="DD118" s="227" t="str">
        <f>IF([2]数据总览!DD118="","",[2]数据总览!DD118)</f>
        <v/>
      </c>
      <c r="DE118" s="227" t="str">
        <f>IF([2]数据总览!DE118="","",[2]数据总览!DE118)</f>
        <v/>
      </c>
      <c r="DF118" s="227" t="str">
        <f>IF([2]数据总览!DF118="","",[2]数据总览!DF118)</f>
        <v/>
      </c>
      <c r="DG118" s="227" t="str">
        <f>IF([2]数据总览!DG118="","",[2]数据总览!DG118)</f>
        <v/>
      </c>
      <c r="DH118" s="227" t="str">
        <f>IF([2]数据总览!DH118="","",[2]数据总览!DH118)</f>
        <v/>
      </c>
      <c r="DI118" s="227" t="str">
        <f>IF([2]数据总览!DI118="","",[2]数据总览!DI118)</f>
        <v/>
      </c>
      <c r="DJ118" s="227" t="str">
        <f>IF([2]数据总览!DJ118="","",[2]数据总览!DJ118)</f>
        <v/>
      </c>
      <c r="DK118" s="227" t="str">
        <f>IF([2]数据总览!DK118="","",[2]数据总览!DK118)</f>
        <v/>
      </c>
      <c r="DL118" s="227" t="str">
        <f>IF([2]数据总览!DL118="","",[2]数据总览!DL118)</f>
        <v/>
      </c>
      <c r="DM118" s="227" t="str">
        <f>IF([2]数据总览!DM118="","",[2]数据总览!DM118)</f>
        <v/>
      </c>
      <c r="DN118" s="227" t="str">
        <f>IF([2]数据总览!DN118="","",[2]数据总览!DN118)</f>
        <v/>
      </c>
      <c r="DO118" s="227" t="str">
        <f>IF([2]数据总览!DO118="","",[2]数据总览!DO118)</f>
        <v/>
      </c>
      <c r="DP118" s="227" t="str">
        <f>IF([2]数据总览!DP118="","",[2]数据总览!DP118)</f>
        <v/>
      </c>
      <c r="DQ118" s="227" t="str">
        <f>IF([2]数据总览!DQ118="","",[2]数据总览!DQ118)</f>
        <v/>
      </c>
      <c r="DR118" s="227" t="str">
        <f>IF([2]数据总览!DR118="","",[2]数据总览!DR118)</f>
        <v/>
      </c>
      <c r="DS118" s="227" t="str">
        <f>IF([2]数据总览!DS118="","",[2]数据总览!DS118)</f>
        <v/>
      </c>
      <c r="DT118" s="227" t="str">
        <f>IF([2]数据总览!DT118="","",[2]数据总览!DT118)</f>
        <v/>
      </c>
      <c r="DU118" s="227" t="str">
        <f>IF([2]数据总览!DU118="","",[2]数据总览!DU118)</f>
        <v/>
      </c>
      <c r="DV118" s="227" t="str">
        <f>IF([2]数据总览!DV118="","",[2]数据总览!DV118)</f>
        <v/>
      </c>
      <c r="DW118" s="227" t="str">
        <f>IF([2]数据总览!DW118="","",[2]数据总览!DW118)</f>
        <v/>
      </c>
      <c r="DX118" s="227" t="str">
        <f>IF([2]数据总览!DX118="","",[2]数据总览!DX118)</f>
        <v/>
      </c>
      <c r="DY118" s="227" t="str">
        <f>IF([2]数据总览!DY118="","",[2]数据总览!DY118)</f>
        <v/>
      </c>
      <c r="DZ118" s="227" t="str">
        <f>IF([2]数据总览!DZ118="","",[2]数据总览!DZ118)</f>
        <v/>
      </c>
      <c r="EA118" s="227" t="str">
        <f>IF([2]数据总览!EA118="","",[2]数据总览!EA118)</f>
        <v/>
      </c>
      <c r="EB118" s="227" t="str">
        <f>IF([2]数据总览!EB118="","",[2]数据总览!EB118)</f>
        <v/>
      </c>
      <c r="EC118" s="227" t="str">
        <f>IF([2]数据总览!EC118="","",[2]数据总览!EC118)</f>
        <v/>
      </c>
      <c r="ED118" s="227" t="str">
        <f>IF([2]数据总览!ED118="","",[2]数据总览!ED118)</f>
        <v/>
      </c>
      <c r="EE118" s="227" t="str">
        <f>IF([2]数据总览!EE118="","",[2]数据总览!EE118)</f>
        <v/>
      </c>
      <c r="EF118" s="227" t="str">
        <f>IF([2]数据总览!EF118="","",[2]数据总览!EF118)</f>
        <v/>
      </c>
      <c r="EG118" s="227" t="str">
        <f>IF([2]数据总览!EG118="","",[2]数据总览!EG118)</f>
        <v/>
      </c>
      <c r="EH118" s="227" t="str">
        <f>IF([2]数据总览!EH118="","",[2]数据总览!EH118)</f>
        <v/>
      </c>
      <c r="EI118" s="227" t="str">
        <f>IF([2]数据总览!EI118="","",[2]数据总览!EI118)</f>
        <v/>
      </c>
      <c r="EJ118" s="227" t="str">
        <f>IF([2]数据总览!EJ118="","",[2]数据总览!EJ118)</f>
        <v/>
      </c>
      <c r="EK118" s="227" t="str">
        <f>IF([2]数据总览!EK118="","",[2]数据总览!EK118)</f>
        <v/>
      </c>
      <c r="EL118" s="227" t="str">
        <f>IF([2]数据总览!EL118="","",[2]数据总览!EL118)</f>
        <v/>
      </c>
      <c r="EM118" s="227" t="str">
        <f>IF([2]数据总览!EM118="","",[2]数据总览!EM118)</f>
        <v/>
      </c>
      <c r="EN118" s="227" t="str">
        <f>IF([2]数据总览!EN118="","",[2]数据总览!EN118)</f>
        <v/>
      </c>
      <c r="EO118" s="227" t="str">
        <f>IF([2]数据总览!EO118="","",[2]数据总览!EO118)</f>
        <v/>
      </c>
      <c r="EP118" s="227" t="str">
        <f>IF([2]数据总览!EP118="","",[2]数据总览!EP118)</f>
        <v/>
      </c>
      <c r="EQ118" s="227" t="str">
        <f>IF([2]数据总览!EQ118="","",[2]数据总览!EQ118)</f>
        <v/>
      </c>
      <c r="ER118" s="227" t="str">
        <f>IF([2]数据总览!ER118="","",[2]数据总览!ER118)</f>
        <v/>
      </c>
      <c r="ES118" s="227" t="str">
        <f>IF([2]数据总览!ES118="","",[2]数据总览!ES118)</f>
        <v/>
      </c>
      <c r="ET118" s="227" t="str">
        <f>IF([2]数据总览!ET118="","",[2]数据总览!ET118)</f>
        <v/>
      </c>
      <c r="EU118" s="227" t="str">
        <f>IF([2]数据总览!EU118="","",[2]数据总览!EU118)</f>
        <v/>
      </c>
      <c r="EV118" s="227" t="str">
        <f>IF([2]数据总览!EV118="","",[2]数据总览!EV118)</f>
        <v/>
      </c>
      <c r="EW118" s="227" t="str">
        <f>IF([2]数据总览!EW118="","",[2]数据总览!EW118)</f>
        <v/>
      </c>
      <c r="EX118" s="227" t="str">
        <f>IF([2]数据总览!EX118="","",[2]数据总览!EX118)</f>
        <v/>
      </c>
      <c r="EY118" s="227" t="str">
        <f>IF([2]数据总览!EY118="","",[2]数据总览!EY118)</f>
        <v/>
      </c>
      <c r="EZ118" s="227" t="str">
        <f>IF([2]数据总览!EZ118="","",[2]数据总览!EZ118)</f>
        <v/>
      </c>
      <c r="FA118" s="227" t="str">
        <f>IF([2]数据总览!FA118="","",[2]数据总览!FA118)</f>
        <v/>
      </c>
    </row>
    <row r="119" spans="1:157" ht="11.25">
      <c r="A119" s="227" t="str">
        <f>IF([2]数据总览!A119="","",[2]数据总览!A119)</f>
        <v/>
      </c>
      <c r="B119" s="227" t="str">
        <f>IF([2]数据总览!B119="","",[2]数据总览!B119)</f>
        <v/>
      </c>
      <c r="C119" s="227" t="str">
        <f>IF([2]数据总览!C119="","",[2]数据总览!C119)</f>
        <v/>
      </c>
      <c r="D119" s="227" t="str">
        <f>IF([2]数据总览!D119="","",[2]数据总览!D119)</f>
        <v>绿</v>
      </c>
      <c r="E119" s="227" t="str">
        <f>IF([2]数据总览!E119="","",[2]数据总览!E119)</f>
        <v>蓝</v>
      </c>
      <c r="F119" s="227" t="str">
        <f>IF([2]数据总览!F119="","",[2]数据总览!F119)</f>
        <v>紫</v>
      </c>
      <c r="G119" s="227" t="str">
        <f>IF([2]数据总览!G119="","",[2]数据总览!G119)</f>
        <v>橙</v>
      </c>
      <c r="H119" s="227" t="str">
        <f>IF([2]数据总览!H119="","",[2]数据总览!H119)</f>
        <v>红</v>
      </c>
      <c r="I119" s="227" t="str">
        <f>IF([2]数据总览!I119="","",[2]数据总览!I119)</f>
        <v/>
      </c>
      <c r="J119" s="227"/>
      <c r="K119" s="227" t="str">
        <f>IF([2]数据总览!K119="","",[2]数据总览!K119)</f>
        <v/>
      </c>
      <c r="L119" s="227" t="str">
        <f>IF([2]数据总览!L119="","",[2]数据总览!L119)</f>
        <v/>
      </c>
      <c r="M119" s="227" t="str">
        <f>IF([2]数据总览!M119="","",[2]数据总览!M119)</f>
        <v/>
      </c>
      <c r="N119" s="227" t="str">
        <f>IF([2]数据总览!N119="","",[2]数据总览!N119)</f>
        <v/>
      </c>
      <c r="O119" s="227" t="str">
        <f>IF([2]数据总览!O119="","",[2]数据总览!O119)</f>
        <v/>
      </c>
      <c r="P119" s="227" t="str">
        <f>IF([2]数据总览!P119="","",[2]数据总览!P119)</f>
        <v/>
      </c>
      <c r="Q119" s="227" t="str">
        <f>IF([2]数据总览!Q119="","",[2]数据总览!Q119)</f>
        <v/>
      </c>
      <c r="R119" s="227" t="str">
        <f>IF([2]数据总览!R119="","",[2]数据总览!R119)</f>
        <v/>
      </c>
      <c r="S119" s="227" t="str">
        <f>IF([2]数据总览!S119="","",[2]数据总览!S119)</f>
        <v/>
      </c>
      <c r="T119" s="227" t="str">
        <f>IF([2]数据总览!T119="","",[2]数据总览!T119)</f>
        <v/>
      </c>
      <c r="U119" s="227" t="str">
        <f>IF([2]数据总览!U119="","",[2]数据总览!U119)</f>
        <v/>
      </c>
      <c r="V119" s="227" t="str">
        <f>IF([2]数据总览!V119="","",[2]数据总览!V119)</f>
        <v/>
      </c>
      <c r="W119" s="227" t="str">
        <f>IF([2]数据总览!W119="","",[2]数据总览!W119)</f>
        <v/>
      </c>
      <c r="X119" s="227" t="str">
        <f>IF([2]数据总览!X119="","",[2]数据总览!X119)</f>
        <v/>
      </c>
      <c r="Y119" s="227" t="str">
        <f>IF([2]数据总览!Y119="","",[2]数据总览!Y119)</f>
        <v/>
      </c>
      <c r="Z119" s="227" t="str">
        <f>IF([2]数据总览!Z119="","",[2]数据总览!Z119)</f>
        <v/>
      </c>
      <c r="AA119" s="227" t="str">
        <f>IF([2]数据总览!AA119="","",[2]数据总览!AA119)</f>
        <v/>
      </c>
      <c r="AB119" s="227" t="str">
        <f>IF([2]数据总览!AB119="","",[2]数据总览!AB119)</f>
        <v/>
      </c>
      <c r="AC119" s="227" t="str">
        <f>IF([2]数据总览!AC119="","",[2]数据总览!AC119)</f>
        <v/>
      </c>
      <c r="AD119" s="227" t="str">
        <f>IF([2]数据总览!AD119="","",[2]数据总览!AD119)</f>
        <v/>
      </c>
      <c r="AE119" s="227" t="str">
        <f>IF([2]数据总览!AE119="","",[2]数据总览!AE119)</f>
        <v/>
      </c>
      <c r="AF119" s="227" t="str">
        <f>IF([2]数据总览!AF119="","",[2]数据总览!AF119)</f>
        <v/>
      </c>
      <c r="AG119" s="227" t="str">
        <f>IF([2]数据总览!AG119="","",[2]数据总览!AG119)</f>
        <v/>
      </c>
      <c r="AH119" s="227" t="str">
        <f>IF([2]数据总览!AH119="","",[2]数据总览!AH119)</f>
        <v/>
      </c>
      <c r="AI119" s="227" t="str">
        <f>IF([2]数据总览!AI119="","",[2]数据总览!AI119)</f>
        <v/>
      </c>
      <c r="AJ119" s="227" t="str">
        <f>IF([2]数据总览!AJ119="","",[2]数据总览!AJ119)</f>
        <v/>
      </c>
      <c r="AK119" s="227" t="str">
        <f>IF([2]数据总览!AK119="","",[2]数据总览!AK119)</f>
        <v/>
      </c>
      <c r="AL119" s="227" t="str">
        <f>IF([2]数据总览!AL119="","",[2]数据总览!AL119)</f>
        <v/>
      </c>
      <c r="AM119" s="227" t="str">
        <f>IF([2]数据总览!AM119="","",[2]数据总览!AM119)</f>
        <v/>
      </c>
      <c r="AN119" s="227" t="str">
        <f>IF([2]数据总览!AN119="","",[2]数据总览!AN119)</f>
        <v/>
      </c>
      <c r="AO119" s="227" t="str">
        <f>IF([2]数据总览!AO119="","",[2]数据总览!AO119)</f>
        <v/>
      </c>
      <c r="AP119" s="227" t="str">
        <f>IF([2]数据总览!AP119="","",[2]数据总览!AP119)</f>
        <v/>
      </c>
      <c r="AQ119" s="227" t="str">
        <f>IF([2]数据总览!AQ119="","",[2]数据总览!AQ119)</f>
        <v/>
      </c>
      <c r="AR119" s="227" t="str">
        <f>IF([2]数据总览!AR119="","",[2]数据总览!AR119)</f>
        <v/>
      </c>
      <c r="AS119" s="227" t="str">
        <f>IF([2]数据总览!AS119="","",[2]数据总览!AS119)</f>
        <v/>
      </c>
      <c r="AT119" s="227" t="str">
        <f>IF([2]数据总览!AT119="","",[2]数据总览!AT119)</f>
        <v/>
      </c>
      <c r="AU119" s="227" t="str">
        <f>IF([2]数据总览!AU119="","",[2]数据总览!AU119)</f>
        <v/>
      </c>
      <c r="AV119" s="227" t="str">
        <f>IF([2]数据总览!AV119="","",[2]数据总览!AV119)</f>
        <v/>
      </c>
      <c r="AW119" s="227" t="str">
        <f>IF([2]数据总览!AW119="","",[2]数据总览!AW119)</f>
        <v/>
      </c>
      <c r="AX119" s="227" t="str">
        <f>IF([2]数据总览!AX119="","",[2]数据总览!AX119)</f>
        <v/>
      </c>
      <c r="AY119" s="227" t="str">
        <f>IF([2]数据总览!AY119="","",[2]数据总览!AY119)</f>
        <v/>
      </c>
      <c r="AZ119" s="227" t="str">
        <f>IF([2]数据总览!AZ119="","",[2]数据总览!AZ119)</f>
        <v/>
      </c>
      <c r="BA119" s="227" t="str">
        <f>IF([2]数据总览!BA119="","",[2]数据总览!BA119)</f>
        <v/>
      </c>
      <c r="BB119" s="227" t="str">
        <f>IF([2]数据总览!BB119="","",[2]数据总览!BB119)</f>
        <v/>
      </c>
      <c r="BC119" s="227" t="str">
        <f>IF([2]数据总览!BC119="","",[2]数据总览!BC119)</f>
        <v/>
      </c>
      <c r="BD119" s="227" t="str">
        <f>IF([2]数据总览!BD119="","",[2]数据总览!BD119)</f>
        <v/>
      </c>
      <c r="BE119" s="227" t="str">
        <f>IF([2]数据总览!BE119="","",[2]数据总览!BE119)</f>
        <v/>
      </c>
      <c r="BF119" s="227" t="str">
        <f>IF([2]数据总览!BF119="","",[2]数据总览!BF119)</f>
        <v/>
      </c>
      <c r="BG119" s="227" t="str">
        <f>IF([2]数据总览!BG119="","",[2]数据总览!BG119)</f>
        <v/>
      </c>
      <c r="BH119" s="227" t="str">
        <f>IF([2]数据总览!BH119="","",[2]数据总览!BH119)</f>
        <v/>
      </c>
      <c r="BI119" s="227" t="str">
        <f>IF([2]数据总览!BI119="","",[2]数据总览!BI119)</f>
        <v/>
      </c>
      <c r="BJ119" s="227" t="str">
        <f>IF([2]数据总览!BJ119="","",[2]数据总览!BJ119)</f>
        <v/>
      </c>
      <c r="BK119" s="227" t="str">
        <f>IF([2]数据总览!BK119="","",[2]数据总览!BK119)</f>
        <v/>
      </c>
      <c r="BL119" s="227" t="str">
        <f>IF([2]数据总览!BL119="","",[2]数据总览!BL119)</f>
        <v/>
      </c>
      <c r="BM119" s="227" t="str">
        <f>IF([2]数据总览!BM119="","",[2]数据总览!BM119)</f>
        <v/>
      </c>
      <c r="BN119" s="227" t="str">
        <f>IF([2]数据总览!BN119="","",[2]数据总览!BN119)</f>
        <v/>
      </c>
      <c r="BO119" s="227" t="str">
        <f>IF([2]数据总览!BO119="","",[2]数据总览!BO119)</f>
        <v/>
      </c>
      <c r="BP119" s="227" t="str">
        <f>IF([2]数据总览!BP119="","",[2]数据总览!BP119)</f>
        <v/>
      </c>
      <c r="BQ119" s="227" t="str">
        <f>IF([2]数据总览!BQ119="","",[2]数据总览!BQ119)</f>
        <v/>
      </c>
      <c r="BR119" s="227" t="str">
        <f>IF([2]数据总览!BR119="","",[2]数据总览!BR119)</f>
        <v/>
      </c>
      <c r="BS119" s="227" t="str">
        <f>IF([2]数据总览!BS119="","",[2]数据总览!BS119)</f>
        <v/>
      </c>
      <c r="BT119" s="227" t="str">
        <f>IF([2]数据总览!BT119="","",[2]数据总览!BT119)</f>
        <v/>
      </c>
      <c r="BU119" s="227" t="str">
        <f>IF([2]数据总览!BU119="","",[2]数据总览!BU119)</f>
        <v/>
      </c>
      <c r="BV119" s="227" t="str">
        <f>IF([2]数据总览!BV119="","",[2]数据总览!BV119)</f>
        <v/>
      </c>
      <c r="BW119" s="227" t="str">
        <f>IF([2]数据总览!BW119="","",[2]数据总览!BW119)</f>
        <v/>
      </c>
      <c r="BX119" s="227" t="str">
        <f>IF([2]数据总览!BX119="","",[2]数据总览!BX119)</f>
        <v/>
      </c>
      <c r="BY119" s="227" t="str">
        <f>IF([2]数据总览!BY119="","",[2]数据总览!BY119)</f>
        <v/>
      </c>
      <c r="BZ119" s="227" t="str">
        <f>IF([2]数据总览!BZ119="","",[2]数据总览!BZ119)</f>
        <v/>
      </c>
      <c r="CA119" s="227" t="str">
        <f>IF([2]数据总览!CA119="","",[2]数据总览!CA119)</f>
        <v/>
      </c>
      <c r="CB119" s="227" t="str">
        <f>IF([2]数据总览!CB119="","",[2]数据总览!CB119)</f>
        <v/>
      </c>
      <c r="CC119" s="227" t="str">
        <f>IF([2]数据总览!CC119="","",[2]数据总览!CC119)</f>
        <v/>
      </c>
      <c r="CD119" s="227" t="str">
        <f>IF([2]数据总览!CD119="","",[2]数据总览!CD119)</f>
        <v/>
      </c>
      <c r="CE119" s="227" t="str">
        <f>IF([2]数据总览!CE119="","",[2]数据总览!CE119)</f>
        <v/>
      </c>
      <c r="CF119" s="227" t="str">
        <f>IF([2]数据总览!CF119="","",[2]数据总览!CF119)</f>
        <v/>
      </c>
      <c r="CG119" s="227" t="str">
        <f>IF([2]数据总览!CG119="","",[2]数据总览!CG119)</f>
        <v/>
      </c>
      <c r="CH119" s="227" t="str">
        <f>IF([2]数据总览!CH119="","",[2]数据总览!CH119)</f>
        <v/>
      </c>
      <c r="CI119" s="227" t="str">
        <f>IF([2]数据总览!CI119="","",[2]数据总览!CI119)</f>
        <v/>
      </c>
      <c r="CJ119" s="227" t="str">
        <f>IF([2]数据总览!CJ119="","",[2]数据总览!CJ119)</f>
        <v/>
      </c>
      <c r="CK119" s="227" t="str">
        <f>IF([2]数据总览!CK119="","",[2]数据总览!CK119)</f>
        <v/>
      </c>
      <c r="CL119" s="227" t="str">
        <f>IF([2]数据总览!CL119="","",[2]数据总览!CL119)</f>
        <v/>
      </c>
      <c r="CM119" s="227" t="str">
        <f>IF([2]数据总览!CM119="","",[2]数据总览!CM119)</f>
        <v/>
      </c>
      <c r="CN119" s="227" t="str">
        <f>IF([2]数据总览!CN119="","",[2]数据总览!CN119)</f>
        <v/>
      </c>
      <c r="CO119" s="227" t="str">
        <f>IF([2]数据总览!CO119="","",[2]数据总览!CO119)</f>
        <v/>
      </c>
      <c r="CP119" s="227" t="str">
        <f>IF([2]数据总览!CP119="","",[2]数据总览!CP119)</f>
        <v/>
      </c>
      <c r="CQ119" s="227" t="str">
        <f>IF([2]数据总览!CQ119="","",[2]数据总览!CQ119)</f>
        <v/>
      </c>
      <c r="CR119" s="227" t="str">
        <f>IF([2]数据总览!CR119="","",[2]数据总览!CR119)</f>
        <v/>
      </c>
      <c r="CS119" s="227" t="str">
        <f>IF([2]数据总览!CS119="","",[2]数据总览!CS119)</f>
        <v/>
      </c>
      <c r="CT119" s="227" t="str">
        <f>IF([2]数据总览!CT119="","",[2]数据总览!CT119)</f>
        <v/>
      </c>
      <c r="CU119" s="227" t="str">
        <f>IF([2]数据总览!CU119="","",[2]数据总览!CU119)</f>
        <v/>
      </c>
      <c r="CV119" s="227" t="str">
        <f>IF([2]数据总览!CV119="","",[2]数据总览!CV119)</f>
        <v/>
      </c>
      <c r="CW119" s="227" t="str">
        <f>IF([2]数据总览!CW119="","",[2]数据总览!CW119)</f>
        <v/>
      </c>
      <c r="CX119" s="227" t="str">
        <f>IF([2]数据总览!CX119="","",[2]数据总览!CX119)</f>
        <v/>
      </c>
      <c r="CY119" s="227" t="str">
        <f>IF([2]数据总览!CY119="","",[2]数据总览!CY119)</f>
        <v/>
      </c>
      <c r="CZ119" s="227" t="str">
        <f>IF([2]数据总览!CZ119="","",[2]数据总览!CZ119)</f>
        <v/>
      </c>
      <c r="DA119" s="227" t="str">
        <f>IF([2]数据总览!DA119="","",[2]数据总览!DA119)</f>
        <v/>
      </c>
      <c r="DB119" s="227" t="str">
        <f>IF([2]数据总览!DB119="","",[2]数据总览!DB119)</f>
        <v/>
      </c>
      <c r="DC119" s="227" t="str">
        <f>IF([2]数据总览!DC119="","",[2]数据总览!DC119)</f>
        <v/>
      </c>
      <c r="DD119" s="227" t="str">
        <f>IF([2]数据总览!DD119="","",[2]数据总览!DD119)</f>
        <v/>
      </c>
      <c r="DE119" s="227" t="str">
        <f>IF([2]数据总览!DE119="","",[2]数据总览!DE119)</f>
        <v/>
      </c>
      <c r="DF119" s="227" t="str">
        <f>IF([2]数据总览!DF119="","",[2]数据总览!DF119)</f>
        <v/>
      </c>
      <c r="DG119" s="227" t="str">
        <f>IF([2]数据总览!DG119="","",[2]数据总览!DG119)</f>
        <v/>
      </c>
      <c r="DH119" s="227" t="str">
        <f>IF([2]数据总览!DH119="","",[2]数据总览!DH119)</f>
        <v/>
      </c>
      <c r="DI119" s="227" t="str">
        <f>IF([2]数据总览!DI119="","",[2]数据总览!DI119)</f>
        <v/>
      </c>
      <c r="DJ119" s="227" t="str">
        <f>IF([2]数据总览!DJ119="","",[2]数据总览!DJ119)</f>
        <v/>
      </c>
      <c r="DK119" s="227" t="str">
        <f>IF([2]数据总览!DK119="","",[2]数据总览!DK119)</f>
        <v/>
      </c>
      <c r="DL119" s="227" t="str">
        <f>IF([2]数据总览!DL119="","",[2]数据总览!DL119)</f>
        <v/>
      </c>
      <c r="DM119" s="227" t="str">
        <f>IF([2]数据总览!DM119="","",[2]数据总览!DM119)</f>
        <v/>
      </c>
      <c r="DN119" s="227" t="str">
        <f>IF([2]数据总览!DN119="","",[2]数据总览!DN119)</f>
        <v/>
      </c>
      <c r="DO119" s="227" t="str">
        <f>IF([2]数据总览!DO119="","",[2]数据总览!DO119)</f>
        <v/>
      </c>
      <c r="DP119" s="227" t="str">
        <f>IF([2]数据总览!DP119="","",[2]数据总览!DP119)</f>
        <v/>
      </c>
      <c r="DQ119" s="227" t="str">
        <f>IF([2]数据总览!DQ119="","",[2]数据总览!DQ119)</f>
        <v/>
      </c>
      <c r="DR119" s="227" t="str">
        <f>IF([2]数据总览!DR119="","",[2]数据总览!DR119)</f>
        <v/>
      </c>
      <c r="DS119" s="227" t="str">
        <f>IF([2]数据总览!DS119="","",[2]数据总览!DS119)</f>
        <v/>
      </c>
      <c r="DT119" s="227" t="str">
        <f>IF([2]数据总览!DT119="","",[2]数据总览!DT119)</f>
        <v/>
      </c>
      <c r="DU119" s="227" t="str">
        <f>IF([2]数据总览!DU119="","",[2]数据总览!DU119)</f>
        <v/>
      </c>
      <c r="DV119" s="227" t="str">
        <f>IF([2]数据总览!DV119="","",[2]数据总览!DV119)</f>
        <v/>
      </c>
      <c r="DW119" s="227" t="str">
        <f>IF([2]数据总览!DW119="","",[2]数据总览!DW119)</f>
        <v/>
      </c>
      <c r="DX119" s="227" t="str">
        <f>IF([2]数据总览!DX119="","",[2]数据总览!DX119)</f>
        <v/>
      </c>
      <c r="DY119" s="227" t="str">
        <f>IF([2]数据总览!DY119="","",[2]数据总览!DY119)</f>
        <v/>
      </c>
      <c r="DZ119" s="227" t="str">
        <f>IF([2]数据总览!DZ119="","",[2]数据总览!DZ119)</f>
        <v/>
      </c>
      <c r="EA119" s="227" t="str">
        <f>IF([2]数据总览!EA119="","",[2]数据总览!EA119)</f>
        <v/>
      </c>
      <c r="EB119" s="227" t="str">
        <f>IF([2]数据总览!EB119="","",[2]数据总览!EB119)</f>
        <v/>
      </c>
      <c r="EC119" s="227" t="str">
        <f>IF([2]数据总览!EC119="","",[2]数据总览!EC119)</f>
        <v/>
      </c>
      <c r="ED119" s="227" t="str">
        <f>IF([2]数据总览!ED119="","",[2]数据总览!ED119)</f>
        <v/>
      </c>
      <c r="EE119" s="227" t="str">
        <f>IF([2]数据总览!EE119="","",[2]数据总览!EE119)</f>
        <v/>
      </c>
      <c r="EF119" s="227" t="str">
        <f>IF([2]数据总览!EF119="","",[2]数据总览!EF119)</f>
        <v/>
      </c>
      <c r="EG119" s="227" t="str">
        <f>IF([2]数据总览!EG119="","",[2]数据总览!EG119)</f>
        <v/>
      </c>
      <c r="EH119" s="227" t="str">
        <f>IF([2]数据总览!EH119="","",[2]数据总览!EH119)</f>
        <v/>
      </c>
      <c r="EI119" s="227" t="str">
        <f>IF([2]数据总览!EI119="","",[2]数据总览!EI119)</f>
        <v/>
      </c>
      <c r="EJ119" s="227" t="str">
        <f>IF([2]数据总览!EJ119="","",[2]数据总览!EJ119)</f>
        <v/>
      </c>
      <c r="EK119" s="227" t="str">
        <f>IF([2]数据总览!EK119="","",[2]数据总览!EK119)</f>
        <v/>
      </c>
      <c r="EL119" s="227" t="str">
        <f>IF([2]数据总览!EL119="","",[2]数据总览!EL119)</f>
        <v/>
      </c>
      <c r="EM119" s="227" t="str">
        <f>IF([2]数据总览!EM119="","",[2]数据总览!EM119)</f>
        <v/>
      </c>
      <c r="EN119" s="227" t="str">
        <f>IF([2]数据总览!EN119="","",[2]数据总览!EN119)</f>
        <v/>
      </c>
      <c r="EO119" s="227" t="str">
        <f>IF([2]数据总览!EO119="","",[2]数据总览!EO119)</f>
        <v/>
      </c>
      <c r="EP119" s="227" t="str">
        <f>IF([2]数据总览!EP119="","",[2]数据总览!EP119)</f>
        <v/>
      </c>
      <c r="EQ119" s="227" t="str">
        <f>IF([2]数据总览!EQ119="","",[2]数据总览!EQ119)</f>
        <v/>
      </c>
      <c r="ER119" s="227" t="str">
        <f>IF([2]数据总览!ER119="","",[2]数据总览!ER119)</f>
        <v/>
      </c>
      <c r="ES119" s="227" t="str">
        <f>IF([2]数据总览!ES119="","",[2]数据总览!ES119)</f>
        <v/>
      </c>
      <c r="ET119" s="227" t="str">
        <f>IF([2]数据总览!ET119="","",[2]数据总览!ET119)</f>
        <v/>
      </c>
      <c r="EU119" s="227" t="str">
        <f>IF([2]数据总览!EU119="","",[2]数据总览!EU119)</f>
        <v/>
      </c>
      <c r="EV119" s="227" t="str">
        <f>IF([2]数据总览!EV119="","",[2]数据总览!EV119)</f>
        <v/>
      </c>
      <c r="EW119" s="227" t="str">
        <f>IF([2]数据总览!EW119="","",[2]数据总览!EW119)</f>
        <v/>
      </c>
      <c r="EX119" s="227" t="str">
        <f>IF([2]数据总览!EX119="","",[2]数据总览!EX119)</f>
        <v/>
      </c>
      <c r="EY119" s="227" t="str">
        <f>IF([2]数据总览!EY119="","",[2]数据总览!EY119)</f>
        <v/>
      </c>
      <c r="EZ119" s="227" t="str">
        <f>IF([2]数据总览!EZ119="","",[2]数据总览!EZ119)</f>
        <v/>
      </c>
      <c r="FA119" s="227" t="str">
        <f>IF([2]数据总览!FA119="","",[2]数据总览!FA119)</f>
        <v/>
      </c>
    </row>
    <row r="120" spans="1:157" ht="11.25">
      <c r="A120" s="227" t="str">
        <f>IF([2]数据总览!A120="","",[2]数据总览!A120)</f>
        <v/>
      </c>
      <c r="B120" s="227" t="str">
        <f>IF([2]数据总览!B120="","",[2]数据总览!B120)</f>
        <v/>
      </c>
      <c r="C120" s="227" t="str">
        <f>IF([2]数据总览!C120="","",[2]数据总览!C120)</f>
        <v>0星</v>
      </c>
      <c r="D120" s="227" t="str">
        <f>IF([2]数据总览!D120="","",[2]数据总览!D120)</f>
        <v/>
      </c>
      <c r="E120" s="227">
        <f>IF([2]数据总览!E120="","",[2]数据总览!E120)</f>
        <v>1</v>
      </c>
      <c r="F120" s="227">
        <f>IF([2]数据总览!F120="","",[2]数据总览!F120)</f>
        <v>1</v>
      </c>
      <c r="G120" s="227">
        <f>IF([2]数据总览!G120="","",[2]数据总览!G120)</f>
        <v>1</v>
      </c>
      <c r="H120" s="227">
        <f>IF([2]数据总览!H120="","",[2]数据总览!H120)</f>
        <v>2</v>
      </c>
      <c r="I120" s="227" t="str">
        <f>IF([2]数据总览!I120="","",[2]数据总览!I120)</f>
        <v/>
      </c>
      <c r="J120" s="227"/>
      <c r="K120" s="227" t="str">
        <f>IF([2]数据总览!K120="","",[2]数据总览!K120)</f>
        <v/>
      </c>
      <c r="L120" s="227" t="str">
        <f>IF([2]数据总览!L120="","",[2]数据总览!L120)</f>
        <v/>
      </c>
      <c r="M120" s="227" t="str">
        <f>IF([2]数据总览!M120="","",[2]数据总览!M120)</f>
        <v/>
      </c>
      <c r="N120" s="227" t="str">
        <f>IF([2]数据总览!N120="","",[2]数据总览!N120)</f>
        <v/>
      </c>
      <c r="O120" s="227" t="str">
        <f>IF([2]数据总览!O120="","",[2]数据总览!O120)</f>
        <v/>
      </c>
      <c r="P120" s="227" t="str">
        <f>IF([2]数据总览!P120="","",[2]数据总览!P120)</f>
        <v/>
      </c>
      <c r="Q120" s="227" t="str">
        <f>IF([2]数据总览!Q120="","",[2]数据总览!Q120)</f>
        <v/>
      </c>
      <c r="R120" s="227" t="str">
        <f>IF([2]数据总览!R120="","",[2]数据总览!R120)</f>
        <v/>
      </c>
      <c r="S120" s="227" t="str">
        <f>IF([2]数据总览!S120="","",[2]数据总览!S120)</f>
        <v/>
      </c>
      <c r="T120" s="227" t="str">
        <f>IF([2]数据总览!T120="","",[2]数据总览!T120)</f>
        <v/>
      </c>
      <c r="U120" s="227" t="str">
        <f>IF([2]数据总览!U120="","",[2]数据总览!U120)</f>
        <v/>
      </c>
      <c r="V120" s="227" t="str">
        <f>IF([2]数据总览!V120="","",[2]数据总览!V120)</f>
        <v/>
      </c>
      <c r="W120" s="227" t="str">
        <f>IF([2]数据总览!W120="","",[2]数据总览!W120)</f>
        <v/>
      </c>
      <c r="X120" s="227" t="str">
        <f>IF([2]数据总览!X120="","",[2]数据总览!X120)</f>
        <v/>
      </c>
      <c r="Y120" s="227" t="str">
        <f>IF([2]数据总览!Y120="","",[2]数据总览!Y120)</f>
        <v/>
      </c>
      <c r="Z120" s="227" t="str">
        <f>IF([2]数据总览!Z120="","",[2]数据总览!Z120)</f>
        <v/>
      </c>
      <c r="AA120" s="227" t="str">
        <f>IF([2]数据总览!AA120="","",[2]数据总览!AA120)</f>
        <v/>
      </c>
      <c r="AB120" s="227" t="str">
        <f>IF([2]数据总览!AB120="","",[2]数据总览!AB120)</f>
        <v/>
      </c>
      <c r="AC120" s="227" t="str">
        <f>IF([2]数据总览!AC120="","",[2]数据总览!AC120)</f>
        <v/>
      </c>
      <c r="AD120" s="227" t="str">
        <f>IF([2]数据总览!AD120="","",[2]数据总览!AD120)</f>
        <v/>
      </c>
      <c r="AE120" s="227" t="str">
        <f>IF([2]数据总览!AE120="","",[2]数据总览!AE120)</f>
        <v/>
      </c>
      <c r="AF120" s="227" t="str">
        <f>IF([2]数据总览!AF120="","",[2]数据总览!AF120)</f>
        <v/>
      </c>
      <c r="AG120" s="227" t="str">
        <f>IF([2]数据总览!AG120="","",[2]数据总览!AG120)</f>
        <v/>
      </c>
      <c r="AH120" s="227" t="str">
        <f>IF([2]数据总览!AH120="","",[2]数据总览!AH120)</f>
        <v/>
      </c>
      <c r="AI120" s="227" t="str">
        <f>IF([2]数据总览!AI120="","",[2]数据总览!AI120)</f>
        <v/>
      </c>
      <c r="AJ120" s="227" t="str">
        <f>IF([2]数据总览!AJ120="","",[2]数据总览!AJ120)</f>
        <v/>
      </c>
      <c r="AK120" s="227" t="str">
        <f>IF([2]数据总览!AK120="","",[2]数据总览!AK120)</f>
        <v/>
      </c>
      <c r="AL120" s="227" t="str">
        <f>IF([2]数据总览!AL120="","",[2]数据总览!AL120)</f>
        <v/>
      </c>
      <c r="AM120" s="227" t="str">
        <f>IF([2]数据总览!AM120="","",[2]数据总览!AM120)</f>
        <v/>
      </c>
      <c r="AN120" s="227" t="str">
        <f>IF([2]数据总览!AN120="","",[2]数据总览!AN120)</f>
        <v/>
      </c>
      <c r="AO120" s="227" t="str">
        <f>IF([2]数据总览!AO120="","",[2]数据总览!AO120)</f>
        <v/>
      </c>
      <c r="AP120" s="227" t="str">
        <f>IF([2]数据总览!AP120="","",[2]数据总览!AP120)</f>
        <v/>
      </c>
      <c r="AQ120" s="227" t="str">
        <f>IF([2]数据总览!AQ120="","",[2]数据总览!AQ120)</f>
        <v/>
      </c>
      <c r="AR120" s="227" t="str">
        <f>IF([2]数据总览!AR120="","",[2]数据总览!AR120)</f>
        <v/>
      </c>
      <c r="AS120" s="227" t="str">
        <f>IF([2]数据总览!AS120="","",[2]数据总览!AS120)</f>
        <v/>
      </c>
      <c r="AT120" s="227" t="str">
        <f>IF([2]数据总览!AT120="","",[2]数据总览!AT120)</f>
        <v/>
      </c>
      <c r="AU120" s="227" t="str">
        <f>IF([2]数据总览!AU120="","",[2]数据总览!AU120)</f>
        <v/>
      </c>
      <c r="AV120" s="227" t="str">
        <f>IF([2]数据总览!AV120="","",[2]数据总览!AV120)</f>
        <v/>
      </c>
      <c r="AW120" s="227" t="str">
        <f>IF([2]数据总览!AW120="","",[2]数据总览!AW120)</f>
        <v/>
      </c>
      <c r="AX120" s="227" t="str">
        <f>IF([2]数据总览!AX120="","",[2]数据总览!AX120)</f>
        <v/>
      </c>
      <c r="AY120" s="227" t="str">
        <f>IF([2]数据总览!AY120="","",[2]数据总览!AY120)</f>
        <v/>
      </c>
      <c r="AZ120" s="227" t="str">
        <f>IF([2]数据总览!AZ120="","",[2]数据总览!AZ120)</f>
        <v/>
      </c>
      <c r="BA120" s="227" t="str">
        <f>IF([2]数据总览!BA120="","",[2]数据总览!BA120)</f>
        <v/>
      </c>
      <c r="BB120" s="227" t="str">
        <f>IF([2]数据总览!BB120="","",[2]数据总览!BB120)</f>
        <v/>
      </c>
      <c r="BC120" s="227" t="str">
        <f>IF([2]数据总览!BC120="","",[2]数据总览!BC120)</f>
        <v/>
      </c>
      <c r="BD120" s="227" t="str">
        <f>IF([2]数据总览!BD120="","",[2]数据总览!BD120)</f>
        <v/>
      </c>
      <c r="BE120" s="227" t="str">
        <f>IF([2]数据总览!BE120="","",[2]数据总览!BE120)</f>
        <v/>
      </c>
      <c r="BF120" s="227" t="str">
        <f>IF([2]数据总览!BF120="","",[2]数据总览!BF120)</f>
        <v/>
      </c>
      <c r="BG120" s="227" t="str">
        <f>IF([2]数据总览!BG120="","",[2]数据总览!BG120)</f>
        <v/>
      </c>
      <c r="BH120" s="227" t="str">
        <f>IF([2]数据总览!BH120="","",[2]数据总览!BH120)</f>
        <v/>
      </c>
      <c r="BI120" s="227" t="str">
        <f>IF([2]数据总览!BI120="","",[2]数据总览!BI120)</f>
        <v/>
      </c>
      <c r="BJ120" s="227" t="str">
        <f>IF([2]数据总览!BJ120="","",[2]数据总览!BJ120)</f>
        <v/>
      </c>
      <c r="BK120" s="227" t="str">
        <f>IF([2]数据总览!BK120="","",[2]数据总览!BK120)</f>
        <v/>
      </c>
      <c r="BL120" s="227" t="str">
        <f>IF([2]数据总览!BL120="","",[2]数据总览!BL120)</f>
        <v/>
      </c>
      <c r="BM120" s="227" t="str">
        <f>IF([2]数据总览!BM120="","",[2]数据总览!BM120)</f>
        <v/>
      </c>
      <c r="BN120" s="227" t="str">
        <f>IF([2]数据总览!BN120="","",[2]数据总览!BN120)</f>
        <v/>
      </c>
      <c r="BO120" s="227" t="str">
        <f>IF([2]数据总览!BO120="","",[2]数据总览!BO120)</f>
        <v/>
      </c>
      <c r="BP120" s="227" t="str">
        <f>IF([2]数据总览!BP120="","",[2]数据总览!BP120)</f>
        <v/>
      </c>
      <c r="BQ120" s="227" t="str">
        <f>IF([2]数据总览!BQ120="","",[2]数据总览!BQ120)</f>
        <v/>
      </c>
      <c r="BR120" s="227" t="str">
        <f>IF([2]数据总览!BR120="","",[2]数据总览!BR120)</f>
        <v/>
      </c>
      <c r="BS120" s="227" t="str">
        <f>IF([2]数据总览!BS120="","",[2]数据总览!BS120)</f>
        <v/>
      </c>
      <c r="BT120" s="227" t="str">
        <f>IF([2]数据总览!BT120="","",[2]数据总览!BT120)</f>
        <v/>
      </c>
      <c r="BU120" s="227" t="str">
        <f>IF([2]数据总览!BU120="","",[2]数据总览!BU120)</f>
        <v/>
      </c>
      <c r="BV120" s="227" t="str">
        <f>IF([2]数据总览!BV120="","",[2]数据总览!BV120)</f>
        <v/>
      </c>
      <c r="BW120" s="227" t="str">
        <f>IF([2]数据总览!BW120="","",[2]数据总览!BW120)</f>
        <v/>
      </c>
      <c r="BX120" s="227" t="str">
        <f>IF([2]数据总览!BX120="","",[2]数据总览!BX120)</f>
        <v/>
      </c>
      <c r="BY120" s="227" t="str">
        <f>IF([2]数据总览!BY120="","",[2]数据总览!BY120)</f>
        <v/>
      </c>
      <c r="BZ120" s="227" t="str">
        <f>IF([2]数据总览!BZ120="","",[2]数据总览!BZ120)</f>
        <v/>
      </c>
      <c r="CA120" s="227" t="str">
        <f>IF([2]数据总览!CA120="","",[2]数据总览!CA120)</f>
        <v/>
      </c>
      <c r="CB120" s="227" t="str">
        <f>IF([2]数据总览!CB120="","",[2]数据总览!CB120)</f>
        <v/>
      </c>
      <c r="CC120" s="227" t="str">
        <f>IF([2]数据总览!CC120="","",[2]数据总览!CC120)</f>
        <v/>
      </c>
      <c r="CD120" s="227" t="str">
        <f>IF([2]数据总览!CD120="","",[2]数据总览!CD120)</f>
        <v/>
      </c>
      <c r="CE120" s="227" t="str">
        <f>IF([2]数据总览!CE120="","",[2]数据总览!CE120)</f>
        <v/>
      </c>
      <c r="CF120" s="227" t="str">
        <f>IF([2]数据总览!CF120="","",[2]数据总览!CF120)</f>
        <v/>
      </c>
      <c r="CG120" s="227" t="str">
        <f>IF([2]数据总览!CG120="","",[2]数据总览!CG120)</f>
        <v/>
      </c>
      <c r="CH120" s="227" t="str">
        <f>IF([2]数据总览!CH120="","",[2]数据总览!CH120)</f>
        <v/>
      </c>
      <c r="CI120" s="227" t="str">
        <f>IF([2]数据总览!CI120="","",[2]数据总览!CI120)</f>
        <v/>
      </c>
      <c r="CJ120" s="227" t="str">
        <f>IF([2]数据总览!CJ120="","",[2]数据总览!CJ120)</f>
        <v/>
      </c>
      <c r="CK120" s="227" t="str">
        <f>IF([2]数据总览!CK120="","",[2]数据总览!CK120)</f>
        <v/>
      </c>
      <c r="CL120" s="227" t="str">
        <f>IF([2]数据总览!CL120="","",[2]数据总览!CL120)</f>
        <v/>
      </c>
      <c r="CM120" s="227" t="str">
        <f>IF([2]数据总览!CM120="","",[2]数据总览!CM120)</f>
        <v/>
      </c>
      <c r="CN120" s="227" t="str">
        <f>IF([2]数据总览!CN120="","",[2]数据总览!CN120)</f>
        <v/>
      </c>
      <c r="CO120" s="227" t="str">
        <f>IF([2]数据总览!CO120="","",[2]数据总览!CO120)</f>
        <v/>
      </c>
      <c r="CP120" s="227" t="str">
        <f>IF([2]数据总览!CP120="","",[2]数据总览!CP120)</f>
        <v/>
      </c>
      <c r="CQ120" s="227" t="str">
        <f>IF([2]数据总览!CQ120="","",[2]数据总览!CQ120)</f>
        <v/>
      </c>
      <c r="CR120" s="227" t="str">
        <f>IF([2]数据总览!CR120="","",[2]数据总览!CR120)</f>
        <v/>
      </c>
      <c r="CS120" s="227" t="str">
        <f>IF([2]数据总览!CS120="","",[2]数据总览!CS120)</f>
        <v/>
      </c>
      <c r="CT120" s="227" t="str">
        <f>IF([2]数据总览!CT120="","",[2]数据总览!CT120)</f>
        <v/>
      </c>
      <c r="CU120" s="227" t="str">
        <f>IF([2]数据总览!CU120="","",[2]数据总览!CU120)</f>
        <v/>
      </c>
      <c r="CV120" s="227" t="str">
        <f>IF([2]数据总览!CV120="","",[2]数据总览!CV120)</f>
        <v/>
      </c>
      <c r="CW120" s="227" t="str">
        <f>IF([2]数据总览!CW120="","",[2]数据总览!CW120)</f>
        <v/>
      </c>
      <c r="CX120" s="227" t="str">
        <f>IF([2]数据总览!CX120="","",[2]数据总览!CX120)</f>
        <v/>
      </c>
      <c r="CY120" s="227" t="str">
        <f>IF([2]数据总览!CY120="","",[2]数据总览!CY120)</f>
        <v/>
      </c>
      <c r="CZ120" s="227" t="str">
        <f>IF([2]数据总览!CZ120="","",[2]数据总览!CZ120)</f>
        <v/>
      </c>
      <c r="DA120" s="227" t="str">
        <f>IF([2]数据总览!DA120="","",[2]数据总览!DA120)</f>
        <v/>
      </c>
      <c r="DB120" s="227" t="str">
        <f>IF([2]数据总览!DB120="","",[2]数据总览!DB120)</f>
        <v/>
      </c>
      <c r="DC120" s="227" t="str">
        <f>IF([2]数据总览!DC120="","",[2]数据总览!DC120)</f>
        <v/>
      </c>
      <c r="DD120" s="227" t="str">
        <f>IF([2]数据总览!DD120="","",[2]数据总览!DD120)</f>
        <v/>
      </c>
      <c r="DE120" s="227" t="str">
        <f>IF([2]数据总览!DE120="","",[2]数据总览!DE120)</f>
        <v/>
      </c>
      <c r="DF120" s="227" t="str">
        <f>IF([2]数据总览!DF120="","",[2]数据总览!DF120)</f>
        <v/>
      </c>
      <c r="DG120" s="227" t="str">
        <f>IF([2]数据总览!DG120="","",[2]数据总览!DG120)</f>
        <v/>
      </c>
      <c r="DH120" s="227" t="str">
        <f>IF([2]数据总览!DH120="","",[2]数据总览!DH120)</f>
        <v/>
      </c>
      <c r="DI120" s="227" t="str">
        <f>IF([2]数据总览!DI120="","",[2]数据总览!DI120)</f>
        <v/>
      </c>
      <c r="DJ120" s="227" t="str">
        <f>IF([2]数据总览!DJ120="","",[2]数据总览!DJ120)</f>
        <v/>
      </c>
      <c r="DK120" s="227" t="str">
        <f>IF([2]数据总览!DK120="","",[2]数据总览!DK120)</f>
        <v/>
      </c>
      <c r="DL120" s="227" t="str">
        <f>IF([2]数据总览!DL120="","",[2]数据总览!DL120)</f>
        <v/>
      </c>
      <c r="DM120" s="227" t="str">
        <f>IF([2]数据总览!DM120="","",[2]数据总览!DM120)</f>
        <v/>
      </c>
      <c r="DN120" s="227" t="str">
        <f>IF([2]数据总览!DN120="","",[2]数据总览!DN120)</f>
        <v/>
      </c>
      <c r="DO120" s="227" t="str">
        <f>IF([2]数据总览!DO120="","",[2]数据总览!DO120)</f>
        <v/>
      </c>
      <c r="DP120" s="227" t="str">
        <f>IF([2]数据总览!DP120="","",[2]数据总览!DP120)</f>
        <v/>
      </c>
      <c r="DQ120" s="227" t="str">
        <f>IF([2]数据总览!DQ120="","",[2]数据总览!DQ120)</f>
        <v/>
      </c>
      <c r="DR120" s="227" t="str">
        <f>IF([2]数据总览!DR120="","",[2]数据总览!DR120)</f>
        <v/>
      </c>
      <c r="DS120" s="227" t="str">
        <f>IF([2]数据总览!DS120="","",[2]数据总览!DS120)</f>
        <v/>
      </c>
      <c r="DT120" s="227" t="str">
        <f>IF([2]数据总览!DT120="","",[2]数据总览!DT120)</f>
        <v/>
      </c>
      <c r="DU120" s="227" t="str">
        <f>IF([2]数据总览!DU120="","",[2]数据总览!DU120)</f>
        <v/>
      </c>
      <c r="DV120" s="227" t="str">
        <f>IF([2]数据总览!DV120="","",[2]数据总览!DV120)</f>
        <v/>
      </c>
      <c r="DW120" s="227" t="str">
        <f>IF([2]数据总览!DW120="","",[2]数据总览!DW120)</f>
        <v/>
      </c>
      <c r="DX120" s="227" t="str">
        <f>IF([2]数据总览!DX120="","",[2]数据总览!DX120)</f>
        <v/>
      </c>
      <c r="DY120" s="227" t="str">
        <f>IF([2]数据总览!DY120="","",[2]数据总览!DY120)</f>
        <v/>
      </c>
      <c r="DZ120" s="227" t="str">
        <f>IF([2]数据总览!DZ120="","",[2]数据总览!DZ120)</f>
        <v/>
      </c>
      <c r="EA120" s="227" t="str">
        <f>IF([2]数据总览!EA120="","",[2]数据总览!EA120)</f>
        <v/>
      </c>
      <c r="EB120" s="227" t="str">
        <f>IF([2]数据总览!EB120="","",[2]数据总览!EB120)</f>
        <v/>
      </c>
      <c r="EC120" s="227" t="str">
        <f>IF([2]数据总览!EC120="","",[2]数据总览!EC120)</f>
        <v/>
      </c>
      <c r="ED120" s="227" t="str">
        <f>IF([2]数据总览!ED120="","",[2]数据总览!ED120)</f>
        <v/>
      </c>
      <c r="EE120" s="227" t="str">
        <f>IF([2]数据总览!EE120="","",[2]数据总览!EE120)</f>
        <v/>
      </c>
      <c r="EF120" s="227" t="str">
        <f>IF([2]数据总览!EF120="","",[2]数据总览!EF120)</f>
        <v/>
      </c>
      <c r="EG120" s="227" t="str">
        <f>IF([2]数据总览!EG120="","",[2]数据总览!EG120)</f>
        <v/>
      </c>
      <c r="EH120" s="227" t="str">
        <f>IF([2]数据总览!EH120="","",[2]数据总览!EH120)</f>
        <v/>
      </c>
      <c r="EI120" s="227" t="str">
        <f>IF([2]数据总览!EI120="","",[2]数据总览!EI120)</f>
        <v/>
      </c>
      <c r="EJ120" s="227" t="str">
        <f>IF([2]数据总览!EJ120="","",[2]数据总览!EJ120)</f>
        <v/>
      </c>
      <c r="EK120" s="227" t="str">
        <f>IF([2]数据总览!EK120="","",[2]数据总览!EK120)</f>
        <v/>
      </c>
      <c r="EL120" s="227" t="str">
        <f>IF([2]数据总览!EL120="","",[2]数据总览!EL120)</f>
        <v/>
      </c>
      <c r="EM120" s="227" t="str">
        <f>IF([2]数据总览!EM120="","",[2]数据总览!EM120)</f>
        <v/>
      </c>
      <c r="EN120" s="227" t="str">
        <f>IF([2]数据总览!EN120="","",[2]数据总览!EN120)</f>
        <v/>
      </c>
      <c r="EO120" s="227" t="str">
        <f>IF([2]数据总览!EO120="","",[2]数据总览!EO120)</f>
        <v/>
      </c>
      <c r="EP120" s="227" t="str">
        <f>IF([2]数据总览!EP120="","",[2]数据总览!EP120)</f>
        <v/>
      </c>
      <c r="EQ120" s="227" t="str">
        <f>IF([2]数据总览!EQ120="","",[2]数据总览!EQ120)</f>
        <v/>
      </c>
      <c r="ER120" s="227" t="str">
        <f>IF([2]数据总览!ER120="","",[2]数据总览!ER120)</f>
        <v/>
      </c>
      <c r="ES120" s="227" t="str">
        <f>IF([2]数据总览!ES120="","",[2]数据总览!ES120)</f>
        <v/>
      </c>
      <c r="ET120" s="227" t="str">
        <f>IF([2]数据总览!ET120="","",[2]数据总览!ET120)</f>
        <v/>
      </c>
      <c r="EU120" s="227" t="str">
        <f>IF([2]数据总览!EU120="","",[2]数据总览!EU120)</f>
        <v/>
      </c>
      <c r="EV120" s="227" t="str">
        <f>IF([2]数据总览!EV120="","",[2]数据总览!EV120)</f>
        <v/>
      </c>
      <c r="EW120" s="227" t="str">
        <f>IF([2]数据总览!EW120="","",[2]数据总览!EW120)</f>
        <v/>
      </c>
      <c r="EX120" s="227" t="str">
        <f>IF([2]数据总览!EX120="","",[2]数据总览!EX120)</f>
        <v/>
      </c>
      <c r="EY120" s="227" t="str">
        <f>IF([2]数据总览!EY120="","",[2]数据总览!EY120)</f>
        <v/>
      </c>
      <c r="EZ120" s="227" t="str">
        <f>IF([2]数据总览!EZ120="","",[2]数据总览!EZ120)</f>
        <v/>
      </c>
      <c r="FA120" s="227" t="str">
        <f>IF([2]数据总览!FA120="","",[2]数据总览!FA120)</f>
        <v/>
      </c>
    </row>
    <row r="121" spans="1:157" ht="11.25">
      <c r="A121" s="227" t="str">
        <f>IF([2]数据总览!A121="","",[2]数据总览!A121)</f>
        <v/>
      </c>
      <c r="B121" s="227" t="str">
        <f>IF([2]数据总览!B121="","",[2]数据总览!B121)</f>
        <v/>
      </c>
      <c r="C121" s="227" t="str">
        <f>IF([2]数据总览!C121="","",[2]数据总览!C121)</f>
        <v>1星</v>
      </c>
      <c r="D121" s="227" t="str">
        <f>IF([2]数据总览!D121="","",[2]数据总览!D121)</f>
        <v/>
      </c>
      <c r="E121" s="227">
        <f>IF([2]数据总览!E121="","",[2]数据总览!E121)</f>
        <v>1.2</v>
      </c>
      <c r="F121" s="227">
        <f>IF([2]数据总览!F121="","",[2]数据总览!F121)</f>
        <v>1.3</v>
      </c>
      <c r="G121" s="227">
        <f>IF([2]数据总览!G121="","",[2]数据总览!G121)</f>
        <v>1.3</v>
      </c>
      <c r="H121" s="227">
        <f>IF([2]数据总览!H121="","",[2]数据总览!H121)</f>
        <v>2</v>
      </c>
      <c r="I121" s="227" t="str">
        <f>IF([2]数据总览!I121="","",[2]数据总览!I121)</f>
        <v/>
      </c>
      <c r="J121" s="227"/>
      <c r="K121" s="227" t="str">
        <f>IF([2]数据总览!K121="","",[2]数据总览!K121)</f>
        <v/>
      </c>
      <c r="L121" s="227" t="str">
        <f>IF([2]数据总览!L121="","",[2]数据总览!L121)</f>
        <v/>
      </c>
      <c r="M121" s="227" t="str">
        <f>IF([2]数据总览!M121="","",[2]数据总览!M121)</f>
        <v/>
      </c>
      <c r="N121" s="227" t="str">
        <f>IF([2]数据总览!N121="","",[2]数据总览!N121)</f>
        <v/>
      </c>
      <c r="O121" s="227" t="str">
        <f>IF([2]数据总览!O121="","",[2]数据总览!O121)</f>
        <v/>
      </c>
      <c r="P121" s="227" t="str">
        <f>IF([2]数据总览!P121="","",[2]数据总览!P121)</f>
        <v/>
      </c>
      <c r="Q121" s="227" t="str">
        <f>IF([2]数据总览!Q121="","",[2]数据总览!Q121)</f>
        <v/>
      </c>
      <c r="R121" s="227" t="str">
        <f>IF([2]数据总览!R121="","",[2]数据总览!R121)</f>
        <v/>
      </c>
      <c r="S121" s="227" t="str">
        <f>IF([2]数据总览!S121="","",[2]数据总览!S121)</f>
        <v/>
      </c>
      <c r="T121" s="227" t="str">
        <f>IF([2]数据总览!T121="","",[2]数据总览!T121)</f>
        <v/>
      </c>
      <c r="U121" s="227" t="str">
        <f>IF([2]数据总览!U121="","",[2]数据总览!U121)</f>
        <v/>
      </c>
      <c r="V121" s="227" t="str">
        <f>IF([2]数据总览!V121="","",[2]数据总览!V121)</f>
        <v/>
      </c>
      <c r="W121" s="227" t="str">
        <f>IF([2]数据总览!W121="","",[2]数据总览!W121)</f>
        <v/>
      </c>
      <c r="X121" s="227" t="str">
        <f>IF([2]数据总览!X121="","",[2]数据总览!X121)</f>
        <v/>
      </c>
      <c r="Y121" s="227" t="str">
        <f>IF([2]数据总览!Y121="","",[2]数据总览!Y121)</f>
        <v/>
      </c>
      <c r="Z121" s="227" t="str">
        <f>IF([2]数据总览!Z121="","",[2]数据总览!Z121)</f>
        <v/>
      </c>
      <c r="AA121" s="227" t="str">
        <f>IF([2]数据总览!AA121="","",[2]数据总览!AA121)</f>
        <v/>
      </c>
      <c r="AB121" s="227" t="str">
        <f>IF([2]数据总览!AB121="","",[2]数据总览!AB121)</f>
        <v/>
      </c>
      <c r="AC121" s="227" t="str">
        <f>IF([2]数据总览!AC121="","",[2]数据总览!AC121)</f>
        <v/>
      </c>
      <c r="AD121" s="227" t="str">
        <f>IF([2]数据总览!AD121="","",[2]数据总览!AD121)</f>
        <v/>
      </c>
      <c r="AE121" s="227" t="str">
        <f>IF([2]数据总览!AE121="","",[2]数据总览!AE121)</f>
        <v/>
      </c>
      <c r="AF121" s="227" t="str">
        <f>IF([2]数据总览!AF121="","",[2]数据总览!AF121)</f>
        <v/>
      </c>
      <c r="AG121" s="227" t="str">
        <f>IF([2]数据总览!AG121="","",[2]数据总览!AG121)</f>
        <v/>
      </c>
      <c r="AH121" s="227" t="str">
        <f>IF([2]数据总览!AH121="","",[2]数据总览!AH121)</f>
        <v/>
      </c>
      <c r="AI121" s="227" t="str">
        <f>IF([2]数据总览!AI121="","",[2]数据总览!AI121)</f>
        <v/>
      </c>
      <c r="AJ121" s="227" t="str">
        <f>IF([2]数据总览!AJ121="","",[2]数据总览!AJ121)</f>
        <v/>
      </c>
      <c r="AK121" s="227" t="str">
        <f>IF([2]数据总览!AK121="","",[2]数据总览!AK121)</f>
        <v/>
      </c>
      <c r="AL121" s="227" t="str">
        <f>IF([2]数据总览!AL121="","",[2]数据总览!AL121)</f>
        <v/>
      </c>
      <c r="AM121" s="227" t="str">
        <f>IF([2]数据总览!AM121="","",[2]数据总览!AM121)</f>
        <v/>
      </c>
      <c r="AN121" s="227" t="str">
        <f>IF([2]数据总览!AN121="","",[2]数据总览!AN121)</f>
        <v/>
      </c>
      <c r="AO121" s="227" t="str">
        <f>IF([2]数据总览!AO121="","",[2]数据总览!AO121)</f>
        <v/>
      </c>
      <c r="AP121" s="227" t="str">
        <f>IF([2]数据总览!AP121="","",[2]数据总览!AP121)</f>
        <v/>
      </c>
      <c r="AQ121" s="227" t="str">
        <f>IF([2]数据总览!AQ121="","",[2]数据总览!AQ121)</f>
        <v/>
      </c>
      <c r="AR121" s="227" t="str">
        <f>IF([2]数据总览!AR121="","",[2]数据总览!AR121)</f>
        <v/>
      </c>
      <c r="AS121" s="227" t="str">
        <f>IF([2]数据总览!AS121="","",[2]数据总览!AS121)</f>
        <v/>
      </c>
      <c r="AT121" s="227" t="str">
        <f>IF([2]数据总览!AT121="","",[2]数据总览!AT121)</f>
        <v/>
      </c>
      <c r="AU121" s="227" t="str">
        <f>IF([2]数据总览!AU121="","",[2]数据总览!AU121)</f>
        <v/>
      </c>
      <c r="AV121" s="227" t="str">
        <f>IF([2]数据总览!AV121="","",[2]数据总览!AV121)</f>
        <v/>
      </c>
      <c r="AW121" s="227" t="str">
        <f>IF([2]数据总览!AW121="","",[2]数据总览!AW121)</f>
        <v/>
      </c>
      <c r="AX121" s="227" t="str">
        <f>IF([2]数据总览!AX121="","",[2]数据总览!AX121)</f>
        <v/>
      </c>
      <c r="AY121" s="227" t="str">
        <f>IF([2]数据总览!AY121="","",[2]数据总览!AY121)</f>
        <v/>
      </c>
      <c r="AZ121" s="227" t="str">
        <f>IF([2]数据总览!AZ121="","",[2]数据总览!AZ121)</f>
        <v/>
      </c>
      <c r="BA121" s="227" t="str">
        <f>IF([2]数据总览!BA121="","",[2]数据总览!BA121)</f>
        <v/>
      </c>
      <c r="BB121" s="227" t="str">
        <f>IF([2]数据总览!BB121="","",[2]数据总览!BB121)</f>
        <v/>
      </c>
      <c r="BC121" s="227" t="str">
        <f>IF([2]数据总览!BC121="","",[2]数据总览!BC121)</f>
        <v/>
      </c>
      <c r="BD121" s="227" t="str">
        <f>IF([2]数据总览!BD121="","",[2]数据总览!BD121)</f>
        <v/>
      </c>
      <c r="BE121" s="227" t="str">
        <f>IF([2]数据总览!BE121="","",[2]数据总览!BE121)</f>
        <v/>
      </c>
      <c r="BF121" s="227" t="str">
        <f>IF([2]数据总览!BF121="","",[2]数据总览!BF121)</f>
        <v/>
      </c>
      <c r="BG121" s="227" t="str">
        <f>IF([2]数据总览!BG121="","",[2]数据总览!BG121)</f>
        <v/>
      </c>
      <c r="BH121" s="227" t="str">
        <f>IF([2]数据总览!BH121="","",[2]数据总览!BH121)</f>
        <v/>
      </c>
      <c r="BI121" s="227" t="str">
        <f>IF([2]数据总览!BI121="","",[2]数据总览!BI121)</f>
        <v/>
      </c>
      <c r="BJ121" s="227" t="str">
        <f>IF([2]数据总览!BJ121="","",[2]数据总览!BJ121)</f>
        <v/>
      </c>
      <c r="BK121" s="227" t="str">
        <f>IF([2]数据总览!BK121="","",[2]数据总览!BK121)</f>
        <v/>
      </c>
      <c r="BL121" s="227" t="str">
        <f>IF([2]数据总览!BL121="","",[2]数据总览!BL121)</f>
        <v/>
      </c>
      <c r="BM121" s="227" t="str">
        <f>IF([2]数据总览!BM121="","",[2]数据总览!BM121)</f>
        <v/>
      </c>
      <c r="BN121" s="227" t="str">
        <f>IF([2]数据总览!BN121="","",[2]数据总览!BN121)</f>
        <v/>
      </c>
      <c r="BO121" s="227" t="str">
        <f>IF([2]数据总览!BO121="","",[2]数据总览!BO121)</f>
        <v/>
      </c>
      <c r="BP121" s="227" t="str">
        <f>IF([2]数据总览!BP121="","",[2]数据总览!BP121)</f>
        <v/>
      </c>
      <c r="BQ121" s="227" t="str">
        <f>IF([2]数据总览!BQ121="","",[2]数据总览!BQ121)</f>
        <v/>
      </c>
      <c r="BR121" s="227" t="str">
        <f>IF([2]数据总览!BR121="","",[2]数据总览!BR121)</f>
        <v/>
      </c>
      <c r="BS121" s="227" t="str">
        <f>IF([2]数据总览!BS121="","",[2]数据总览!BS121)</f>
        <v/>
      </c>
      <c r="BT121" s="227" t="str">
        <f>IF([2]数据总览!BT121="","",[2]数据总览!BT121)</f>
        <v/>
      </c>
      <c r="BU121" s="227" t="str">
        <f>IF([2]数据总览!BU121="","",[2]数据总览!BU121)</f>
        <v/>
      </c>
      <c r="BV121" s="227" t="str">
        <f>IF([2]数据总览!BV121="","",[2]数据总览!BV121)</f>
        <v/>
      </c>
      <c r="BW121" s="227" t="str">
        <f>IF([2]数据总览!BW121="","",[2]数据总览!BW121)</f>
        <v/>
      </c>
      <c r="BX121" s="227" t="str">
        <f>IF([2]数据总览!BX121="","",[2]数据总览!BX121)</f>
        <v/>
      </c>
      <c r="BY121" s="227" t="str">
        <f>IF([2]数据总览!BY121="","",[2]数据总览!BY121)</f>
        <v/>
      </c>
      <c r="BZ121" s="227" t="str">
        <f>IF([2]数据总览!BZ121="","",[2]数据总览!BZ121)</f>
        <v/>
      </c>
      <c r="CA121" s="227" t="str">
        <f>IF([2]数据总览!CA121="","",[2]数据总览!CA121)</f>
        <v/>
      </c>
      <c r="CB121" s="227" t="str">
        <f>IF([2]数据总览!CB121="","",[2]数据总览!CB121)</f>
        <v/>
      </c>
      <c r="CC121" s="227" t="str">
        <f>IF([2]数据总览!CC121="","",[2]数据总览!CC121)</f>
        <v/>
      </c>
      <c r="CD121" s="227" t="str">
        <f>IF([2]数据总览!CD121="","",[2]数据总览!CD121)</f>
        <v/>
      </c>
      <c r="CE121" s="227" t="str">
        <f>IF([2]数据总览!CE121="","",[2]数据总览!CE121)</f>
        <v/>
      </c>
      <c r="CF121" s="227" t="str">
        <f>IF([2]数据总览!CF121="","",[2]数据总览!CF121)</f>
        <v/>
      </c>
      <c r="CG121" s="227" t="str">
        <f>IF([2]数据总览!CG121="","",[2]数据总览!CG121)</f>
        <v/>
      </c>
      <c r="CH121" s="227" t="str">
        <f>IF([2]数据总览!CH121="","",[2]数据总览!CH121)</f>
        <v/>
      </c>
      <c r="CI121" s="227" t="str">
        <f>IF([2]数据总览!CI121="","",[2]数据总览!CI121)</f>
        <v/>
      </c>
      <c r="CJ121" s="227" t="str">
        <f>IF([2]数据总览!CJ121="","",[2]数据总览!CJ121)</f>
        <v/>
      </c>
      <c r="CK121" s="227" t="str">
        <f>IF([2]数据总览!CK121="","",[2]数据总览!CK121)</f>
        <v/>
      </c>
      <c r="CL121" s="227" t="str">
        <f>IF([2]数据总览!CL121="","",[2]数据总览!CL121)</f>
        <v/>
      </c>
      <c r="CM121" s="227" t="str">
        <f>IF([2]数据总览!CM121="","",[2]数据总览!CM121)</f>
        <v/>
      </c>
      <c r="CN121" s="227" t="str">
        <f>IF([2]数据总览!CN121="","",[2]数据总览!CN121)</f>
        <v/>
      </c>
      <c r="CO121" s="227" t="str">
        <f>IF([2]数据总览!CO121="","",[2]数据总览!CO121)</f>
        <v/>
      </c>
      <c r="CP121" s="227" t="str">
        <f>IF([2]数据总览!CP121="","",[2]数据总览!CP121)</f>
        <v/>
      </c>
      <c r="CQ121" s="227" t="str">
        <f>IF([2]数据总览!CQ121="","",[2]数据总览!CQ121)</f>
        <v/>
      </c>
      <c r="CR121" s="227" t="str">
        <f>IF([2]数据总览!CR121="","",[2]数据总览!CR121)</f>
        <v/>
      </c>
      <c r="CS121" s="227" t="str">
        <f>IF([2]数据总览!CS121="","",[2]数据总览!CS121)</f>
        <v/>
      </c>
      <c r="CT121" s="227" t="str">
        <f>IF([2]数据总览!CT121="","",[2]数据总览!CT121)</f>
        <v/>
      </c>
      <c r="CU121" s="227" t="str">
        <f>IF([2]数据总览!CU121="","",[2]数据总览!CU121)</f>
        <v/>
      </c>
      <c r="CV121" s="227" t="str">
        <f>IF([2]数据总览!CV121="","",[2]数据总览!CV121)</f>
        <v/>
      </c>
      <c r="CW121" s="227" t="str">
        <f>IF([2]数据总览!CW121="","",[2]数据总览!CW121)</f>
        <v/>
      </c>
      <c r="CX121" s="227" t="str">
        <f>IF([2]数据总览!CX121="","",[2]数据总览!CX121)</f>
        <v/>
      </c>
      <c r="CY121" s="227" t="str">
        <f>IF([2]数据总览!CY121="","",[2]数据总览!CY121)</f>
        <v/>
      </c>
      <c r="CZ121" s="227" t="str">
        <f>IF([2]数据总览!CZ121="","",[2]数据总览!CZ121)</f>
        <v/>
      </c>
      <c r="DA121" s="227" t="str">
        <f>IF([2]数据总览!DA121="","",[2]数据总览!DA121)</f>
        <v/>
      </c>
      <c r="DB121" s="227" t="str">
        <f>IF([2]数据总览!DB121="","",[2]数据总览!DB121)</f>
        <v/>
      </c>
      <c r="DC121" s="227" t="str">
        <f>IF([2]数据总览!DC121="","",[2]数据总览!DC121)</f>
        <v/>
      </c>
      <c r="DD121" s="227" t="str">
        <f>IF([2]数据总览!DD121="","",[2]数据总览!DD121)</f>
        <v/>
      </c>
      <c r="DE121" s="227" t="str">
        <f>IF([2]数据总览!DE121="","",[2]数据总览!DE121)</f>
        <v/>
      </c>
      <c r="DF121" s="227" t="str">
        <f>IF([2]数据总览!DF121="","",[2]数据总览!DF121)</f>
        <v/>
      </c>
      <c r="DG121" s="227" t="str">
        <f>IF([2]数据总览!DG121="","",[2]数据总览!DG121)</f>
        <v/>
      </c>
      <c r="DH121" s="227" t="str">
        <f>IF([2]数据总览!DH121="","",[2]数据总览!DH121)</f>
        <v/>
      </c>
      <c r="DI121" s="227" t="str">
        <f>IF([2]数据总览!DI121="","",[2]数据总览!DI121)</f>
        <v/>
      </c>
      <c r="DJ121" s="227" t="str">
        <f>IF([2]数据总览!DJ121="","",[2]数据总览!DJ121)</f>
        <v/>
      </c>
      <c r="DK121" s="227" t="str">
        <f>IF([2]数据总览!DK121="","",[2]数据总览!DK121)</f>
        <v/>
      </c>
      <c r="DL121" s="227" t="str">
        <f>IF([2]数据总览!DL121="","",[2]数据总览!DL121)</f>
        <v/>
      </c>
      <c r="DM121" s="227" t="str">
        <f>IF([2]数据总览!DM121="","",[2]数据总览!DM121)</f>
        <v/>
      </c>
      <c r="DN121" s="227" t="str">
        <f>IF([2]数据总览!DN121="","",[2]数据总览!DN121)</f>
        <v/>
      </c>
      <c r="DO121" s="227" t="str">
        <f>IF([2]数据总览!DO121="","",[2]数据总览!DO121)</f>
        <v/>
      </c>
      <c r="DP121" s="227" t="str">
        <f>IF([2]数据总览!DP121="","",[2]数据总览!DP121)</f>
        <v/>
      </c>
      <c r="DQ121" s="227" t="str">
        <f>IF([2]数据总览!DQ121="","",[2]数据总览!DQ121)</f>
        <v/>
      </c>
      <c r="DR121" s="227" t="str">
        <f>IF([2]数据总览!DR121="","",[2]数据总览!DR121)</f>
        <v/>
      </c>
      <c r="DS121" s="227" t="str">
        <f>IF([2]数据总览!DS121="","",[2]数据总览!DS121)</f>
        <v/>
      </c>
      <c r="DT121" s="227" t="str">
        <f>IF([2]数据总览!DT121="","",[2]数据总览!DT121)</f>
        <v/>
      </c>
      <c r="DU121" s="227" t="str">
        <f>IF([2]数据总览!DU121="","",[2]数据总览!DU121)</f>
        <v/>
      </c>
      <c r="DV121" s="227" t="str">
        <f>IF([2]数据总览!DV121="","",[2]数据总览!DV121)</f>
        <v/>
      </c>
      <c r="DW121" s="227" t="str">
        <f>IF([2]数据总览!DW121="","",[2]数据总览!DW121)</f>
        <v/>
      </c>
      <c r="DX121" s="227" t="str">
        <f>IF([2]数据总览!DX121="","",[2]数据总览!DX121)</f>
        <v/>
      </c>
      <c r="DY121" s="227" t="str">
        <f>IF([2]数据总览!DY121="","",[2]数据总览!DY121)</f>
        <v/>
      </c>
      <c r="DZ121" s="227" t="str">
        <f>IF([2]数据总览!DZ121="","",[2]数据总览!DZ121)</f>
        <v/>
      </c>
      <c r="EA121" s="227" t="str">
        <f>IF([2]数据总览!EA121="","",[2]数据总览!EA121)</f>
        <v/>
      </c>
      <c r="EB121" s="227" t="str">
        <f>IF([2]数据总览!EB121="","",[2]数据总览!EB121)</f>
        <v/>
      </c>
      <c r="EC121" s="227" t="str">
        <f>IF([2]数据总览!EC121="","",[2]数据总览!EC121)</f>
        <v/>
      </c>
      <c r="ED121" s="227" t="str">
        <f>IF([2]数据总览!ED121="","",[2]数据总览!ED121)</f>
        <v/>
      </c>
      <c r="EE121" s="227" t="str">
        <f>IF([2]数据总览!EE121="","",[2]数据总览!EE121)</f>
        <v/>
      </c>
      <c r="EF121" s="227" t="str">
        <f>IF([2]数据总览!EF121="","",[2]数据总览!EF121)</f>
        <v/>
      </c>
      <c r="EG121" s="227" t="str">
        <f>IF([2]数据总览!EG121="","",[2]数据总览!EG121)</f>
        <v/>
      </c>
      <c r="EH121" s="227" t="str">
        <f>IF([2]数据总览!EH121="","",[2]数据总览!EH121)</f>
        <v/>
      </c>
      <c r="EI121" s="227" t="str">
        <f>IF([2]数据总览!EI121="","",[2]数据总览!EI121)</f>
        <v/>
      </c>
      <c r="EJ121" s="227" t="str">
        <f>IF([2]数据总览!EJ121="","",[2]数据总览!EJ121)</f>
        <v/>
      </c>
      <c r="EK121" s="227" t="str">
        <f>IF([2]数据总览!EK121="","",[2]数据总览!EK121)</f>
        <v/>
      </c>
      <c r="EL121" s="227" t="str">
        <f>IF([2]数据总览!EL121="","",[2]数据总览!EL121)</f>
        <v/>
      </c>
      <c r="EM121" s="227" t="str">
        <f>IF([2]数据总览!EM121="","",[2]数据总览!EM121)</f>
        <v/>
      </c>
      <c r="EN121" s="227" t="str">
        <f>IF([2]数据总览!EN121="","",[2]数据总览!EN121)</f>
        <v/>
      </c>
      <c r="EO121" s="227" t="str">
        <f>IF([2]数据总览!EO121="","",[2]数据总览!EO121)</f>
        <v/>
      </c>
      <c r="EP121" s="227" t="str">
        <f>IF([2]数据总览!EP121="","",[2]数据总览!EP121)</f>
        <v/>
      </c>
      <c r="EQ121" s="227" t="str">
        <f>IF([2]数据总览!EQ121="","",[2]数据总览!EQ121)</f>
        <v/>
      </c>
      <c r="ER121" s="227" t="str">
        <f>IF([2]数据总览!ER121="","",[2]数据总览!ER121)</f>
        <v/>
      </c>
      <c r="ES121" s="227" t="str">
        <f>IF([2]数据总览!ES121="","",[2]数据总览!ES121)</f>
        <v/>
      </c>
      <c r="ET121" s="227" t="str">
        <f>IF([2]数据总览!ET121="","",[2]数据总览!ET121)</f>
        <v/>
      </c>
      <c r="EU121" s="227" t="str">
        <f>IF([2]数据总览!EU121="","",[2]数据总览!EU121)</f>
        <v/>
      </c>
      <c r="EV121" s="227" t="str">
        <f>IF([2]数据总览!EV121="","",[2]数据总览!EV121)</f>
        <v/>
      </c>
      <c r="EW121" s="227" t="str">
        <f>IF([2]数据总览!EW121="","",[2]数据总览!EW121)</f>
        <v/>
      </c>
      <c r="EX121" s="227" t="str">
        <f>IF([2]数据总览!EX121="","",[2]数据总览!EX121)</f>
        <v/>
      </c>
      <c r="EY121" s="227" t="str">
        <f>IF([2]数据总览!EY121="","",[2]数据总览!EY121)</f>
        <v/>
      </c>
      <c r="EZ121" s="227" t="str">
        <f>IF([2]数据总览!EZ121="","",[2]数据总览!EZ121)</f>
        <v/>
      </c>
      <c r="FA121" s="227" t="str">
        <f>IF([2]数据总览!FA121="","",[2]数据总览!FA121)</f>
        <v/>
      </c>
    </row>
    <row r="122" spans="1:157" ht="11.25">
      <c r="A122" s="227" t="str">
        <f>IF([2]数据总览!A122="","",[2]数据总览!A122)</f>
        <v/>
      </c>
      <c r="B122" s="227" t="str">
        <f>IF([2]数据总览!B122="","",[2]数据总览!B122)</f>
        <v/>
      </c>
      <c r="C122" s="227" t="str">
        <f>IF([2]数据总览!C122="","",[2]数据总览!C122)</f>
        <v>2星</v>
      </c>
      <c r="D122" s="227" t="str">
        <f>IF([2]数据总览!D122="","",[2]数据总览!D122)</f>
        <v/>
      </c>
      <c r="E122" s="227">
        <f>IF([2]数据总览!E122="","",[2]数据总览!E122)</f>
        <v>1.4</v>
      </c>
      <c r="F122" s="227">
        <f>IF([2]数据总览!F122="","",[2]数据总览!F122)</f>
        <v>1.7</v>
      </c>
      <c r="G122" s="227">
        <f>IF([2]数据总览!G122="","",[2]数据总览!G122)</f>
        <v>1.7</v>
      </c>
      <c r="H122" s="227">
        <f>IF([2]数据总览!H122="","",[2]数据总览!H122)</f>
        <v>2</v>
      </c>
      <c r="I122" s="227" t="str">
        <f>IF([2]数据总览!I122="","",[2]数据总览!I122)</f>
        <v/>
      </c>
      <c r="J122" s="227"/>
      <c r="K122" s="227" t="str">
        <f>IF([2]数据总览!K122="","",[2]数据总览!K122)</f>
        <v/>
      </c>
      <c r="L122" s="227" t="str">
        <f>IF([2]数据总览!L122="","",[2]数据总览!L122)</f>
        <v/>
      </c>
      <c r="M122" s="227" t="str">
        <f>IF([2]数据总览!M122="","",[2]数据总览!M122)</f>
        <v/>
      </c>
      <c r="N122" s="227" t="str">
        <f>IF([2]数据总览!N122="","",[2]数据总览!N122)</f>
        <v/>
      </c>
      <c r="O122" s="227" t="str">
        <f>IF([2]数据总览!O122="","",[2]数据总览!O122)</f>
        <v/>
      </c>
      <c r="P122" s="227" t="str">
        <f>IF([2]数据总览!P122="","",[2]数据总览!P122)</f>
        <v/>
      </c>
      <c r="Q122" s="227" t="str">
        <f>IF([2]数据总览!Q122="","",[2]数据总览!Q122)</f>
        <v/>
      </c>
      <c r="R122" s="227" t="str">
        <f>IF([2]数据总览!R122="","",[2]数据总览!R122)</f>
        <v/>
      </c>
      <c r="S122" s="227" t="str">
        <f>IF([2]数据总览!S122="","",[2]数据总览!S122)</f>
        <v/>
      </c>
      <c r="T122" s="227" t="str">
        <f>IF([2]数据总览!T122="","",[2]数据总览!T122)</f>
        <v/>
      </c>
      <c r="U122" s="227" t="str">
        <f>IF([2]数据总览!U122="","",[2]数据总览!U122)</f>
        <v/>
      </c>
      <c r="V122" s="227" t="str">
        <f>IF([2]数据总览!V122="","",[2]数据总览!V122)</f>
        <v/>
      </c>
      <c r="W122" s="227" t="str">
        <f>IF([2]数据总览!W122="","",[2]数据总览!W122)</f>
        <v/>
      </c>
      <c r="X122" s="227" t="str">
        <f>IF([2]数据总览!X122="","",[2]数据总览!X122)</f>
        <v/>
      </c>
      <c r="Y122" s="227" t="str">
        <f>IF([2]数据总览!Y122="","",[2]数据总览!Y122)</f>
        <v/>
      </c>
      <c r="Z122" s="227" t="str">
        <f>IF([2]数据总览!Z122="","",[2]数据总览!Z122)</f>
        <v/>
      </c>
      <c r="AA122" s="227" t="str">
        <f>IF([2]数据总览!AA122="","",[2]数据总览!AA122)</f>
        <v/>
      </c>
      <c r="AB122" s="227" t="str">
        <f>IF([2]数据总览!AB122="","",[2]数据总览!AB122)</f>
        <v/>
      </c>
      <c r="AC122" s="227" t="str">
        <f>IF([2]数据总览!AC122="","",[2]数据总览!AC122)</f>
        <v/>
      </c>
      <c r="AD122" s="227" t="str">
        <f>IF([2]数据总览!AD122="","",[2]数据总览!AD122)</f>
        <v/>
      </c>
      <c r="AE122" s="227" t="str">
        <f>IF([2]数据总览!AE122="","",[2]数据总览!AE122)</f>
        <v/>
      </c>
      <c r="AF122" s="227" t="str">
        <f>IF([2]数据总览!AF122="","",[2]数据总览!AF122)</f>
        <v/>
      </c>
      <c r="AG122" s="227" t="str">
        <f>IF([2]数据总览!AG122="","",[2]数据总览!AG122)</f>
        <v/>
      </c>
      <c r="AH122" s="227" t="str">
        <f>IF([2]数据总览!AH122="","",[2]数据总览!AH122)</f>
        <v/>
      </c>
      <c r="AI122" s="227" t="str">
        <f>IF([2]数据总览!AI122="","",[2]数据总览!AI122)</f>
        <v/>
      </c>
      <c r="AJ122" s="227" t="str">
        <f>IF([2]数据总览!AJ122="","",[2]数据总览!AJ122)</f>
        <v/>
      </c>
      <c r="AK122" s="227" t="str">
        <f>IF([2]数据总览!AK122="","",[2]数据总览!AK122)</f>
        <v/>
      </c>
      <c r="AL122" s="227" t="str">
        <f>IF([2]数据总览!AL122="","",[2]数据总览!AL122)</f>
        <v/>
      </c>
      <c r="AM122" s="227" t="str">
        <f>IF([2]数据总览!AM122="","",[2]数据总览!AM122)</f>
        <v/>
      </c>
      <c r="AN122" s="227" t="str">
        <f>IF([2]数据总览!AN122="","",[2]数据总览!AN122)</f>
        <v/>
      </c>
      <c r="AO122" s="227" t="str">
        <f>IF([2]数据总览!AO122="","",[2]数据总览!AO122)</f>
        <v/>
      </c>
      <c r="AP122" s="227" t="str">
        <f>IF([2]数据总览!AP122="","",[2]数据总览!AP122)</f>
        <v/>
      </c>
      <c r="AQ122" s="227" t="str">
        <f>IF([2]数据总览!AQ122="","",[2]数据总览!AQ122)</f>
        <v/>
      </c>
      <c r="AR122" s="227" t="str">
        <f>IF([2]数据总览!AR122="","",[2]数据总览!AR122)</f>
        <v/>
      </c>
      <c r="AS122" s="227" t="str">
        <f>IF([2]数据总览!AS122="","",[2]数据总览!AS122)</f>
        <v/>
      </c>
      <c r="AT122" s="227" t="str">
        <f>IF([2]数据总览!AT122="","",[2]数据总览!AT122)</f>
        <v/>
      </c>
      <c r="AU122" s="227" t="str">
        <f>IF([2]数据总览!AU122="","",[2]数据总览!AU122)</f>
        <v/>
      </c>
      <c r="AV122" s="227" t="str">
        <f>IF([2]数据总览!AV122="","",[2]数据总览!AV122)</f>
        <v/>
      </c>
      <c r="AW122" s="227" t="str">
        <f>IF([2]数据总览!AW122="","",[2]数据总览!AW122)</f>
        <v/>
      </c>
      <c r="AX122" s="227" t="str">
        <f>IF([2]数据总览!AX122="","",[2]数据总览!AX122)</f>
        <v/>
      </c>
      <c r="AY122" s="227" t="str">
        <f>IF([2]数据总览!AY122="","",[2]数据总览!AY122)</f>
        <v/>
      </c>
      <c r="AZ122" s="227" t="str">
        <f>IF([2]数据总览!AZ122="","",[2]数据总览!AZ122)</f>
        <v/>
      </c>
      <c r="BA122" s="227" t="str">
        <f>IF([2]数据总览!BA122="","",[2]数据总览!BA122)</f>
        <v/>
      </c>
      <c r="BB122" s="227" t="str">
        <f>IF([2]数据总览!BB122="","",[2]数据总览!BB122)</f>
        <v/>
      </c>
      <c r="BC122" s="227" t="str">
        <f>IF([2]数据总览!BC122="","",[2]数据总览!BC122)</f>
        <v/>
      </c>
      <c r="BD122" s="227" t="str">
        <f>IF([2]数据总览!BD122="","",[2]数据总览!BD122)</f>
        <v/>
      </c>
      <c r="BE122" s="227" t="str">
        <f>IF([2]数据总览!BE122="","",[2]数据总览!BE122)</f>
        <v/>
      </c>
      <c r="BF122" s="227" t="str">
        <f>IF([2]数据总览!BF122="","",[2]数据总览!BF122)</f>
        <v/>
      </c>
      <c r="BG122" s="227" t="str">
        <f>IF([2]数据总览!BG122="","",[2]数据总览!BG122)</f>
        <v/>
      </c>
      <c r="BH122" s="227" t="str">
        <f>IF([2]数据总览!BH122="","",[2]数据总览!BH122)</f>
        <v/>
      </c>
      <c r="BI122" s="227" t="str">
        <f>IF([2]数据总览!BI122="","",[2]数据总览!BI122)</f>
        <v/>
      </c>
      <c r="BJ122" s="227" t="str">
        <f>IF([2]数据总览!BJ122="","",[2]数据总览!BJ122)</f>
        <v/>
      </c>
      <c r="BK122" s="227" t="str">
        <f>IF([2]数据总览!BK122="","",[2]数据总览!BK122)</f>
        <v/>
      </c>
      <c r="BL122" s="227" t="str">
        <f>IF([2]数据总览!BL122="","",[2]数据总览!BL122)</f>
        <v/>
      </c>
      <c r="BM122" s="227" t="str">
        <f>IF([2]数据总览!BM122="","",[2]数据总览!BM122)</f>
        <v/>
      </c>
      <c r="BN122" s="227" t="str">
        <f>IF([2]数据总览!BN122="","",[2]数据总览!BN122)</f>
        <v/>
      </c>
      <c r="BO122" s="227" t="str">
        <f>IF([2]数据总览!BO122="","",[2]数据总览!BO122)</f>
        <v/>
      </c>
      <c r="BP122" s="227" t="str">
        <f>IF([2]数据总览!BP122="","",[2]数据总览!BP122)</f>
        <v/>
      </c>
      <c r="BQ122" s="227" t="str">
        <f>IF([2]数据总览!BQ122="","",[2]数据总览!BQ122)</f>
        <v/>
      </c>
      <c r="BR122" s="227" t="str">
        <f>IF([2]数据总览!BR122="","",[2]数据总览!BR122)</f>
        <v/>
      </c>
      <c r="BS122" s="227" t="str">
        <f>IF([2]数据总览!BS122="","",[2]数据总览!BS122)</f>
        <v/>
      </c>
      <c r="BT122" s="227" t="str">
        <f>IF([2]数据总览!BT122="","",[2]数据总览!BT122)</f>
        <v/>
      </c>
      <c r="BU122" s="227" t="str">
        <f>IF([2]数据总览!BU122="","",[2]数据总览!BU122)</f>
        <v/>
      </c>
      <c r="BV122" s="227" t="str">
        <f>IF([2]数据总览!BV122="","",[2]数据总览!BV122)</f>
        <v/>
      </c>
      <c r="BW122" s="227" t="str">
        <f>IF([2]数据总览!BW122="","",[2]数据总览!BW122)</f>
        <v/>
      </c>
      <c r="BX122" s="227" t="str">
        <f>IF([2]数据总览!BX122="","",[2]数据总览!BX122)</f>
        <v/>
      </c>
      <c r="BY122" s="227" t="str">
        <f>IF([2]数据总览!BY122="","",[2]数据总览!BY122)</f>
        <v/>
      </c>
      <c r="BZ122" s="227" t="str">
        <f>IF([2]数据总览!BZ122="","",[2]数据总览!BZ122)</f>
        <v/>
      </c>
      <c r="CA122" s="227" t="str">
        <f>IF([2]数据总览!CA122="","",[2]数据总览!CA122)</f>
        <v/>
      </c>
      <c r="CB122" s="227" t="str">
        <f>IF([2]数据总览!CB122="","",[2]数据总览!CB122)</f>
        <v/>
      </c>
      <c r="CC122" s="227" t="str">
        <f>IF([2]数据总览!CC122="","",[2]数据总览!CC122)</f>
        <v/>
      </c>
      <c r="CD122" s="227" t="str">
        <f>IF([2]数据总览!CD122="","",[2]数据总览!CD122)</f>
        <v/>
      </c>
      <c r="CE122" s="227" t="str">
        <f>IF([2]数据总览!CE122="","",[2]数据总览!CE122)</f>
        <v/>
      </c>
      <c r="CF122" s="227" t="str">
        <f>IF([2]数据总览!CF122="","",[2]数据总览!CF122)</f>
        <v/>
      </c>
      <c r="CG122" s="227" t="str">
        <f>IF([2]数据总览!CG122="","",[2]数据总览!CG122)</f>
        <v/>
      </c>
      <c r="CH122" s="227" t="str">
        <f>IF([2]数据总览!CH122="","",[2]数据总览!CH122)</f>
        <v/>
      </c>
      <c r="CI122" s="227" t="str">
        <f>IF([2]数据总览!CI122="","",[2]数据总览!CI122)</f>
        <v/>
      </c>
      <c r="CJ122" s="227" t="str">
        <f>IF([2]数据总览!CJ122="","",[2]数据总览!CJ122)</f>
        <v/>
      </c>
      <c r="CK122" s="227" t="str">
        <f>IF([2]数据总览!CK122="","",[2]数据总览!CK122)</f>
        <v/>
      </c>
      <c r="CL122" s="227" t="str">
        <f>IF([2]数据总览!CL122="","",[2]数据总览!CL122)</f>
        <v/>
      </c>
      <c r="CM122" s="227" t="str">
        <f>IF([2]数据总览!CM122="","",[2]数据总览!CM122)</f>
        <v/>
      </c>
      <c r="CN122" s="227" t="str">
        <f>IF([2]数据总览!CN122="","",[2]数据总览!CN122)</f>
        <v/>
      </c>
      <c r="CO122" s="227" t="str">
        <f>IF([2]数据总览!CO122="","",[2]数据总览!CO122)</f>
        <v/>
      </c>
      <c r="CP122" s="227" t="str">
        <f>IF([2]数据总览!CP122="","",[2]数据总览!CP122)</f>
        <v/>
      </c>
      <c r="CQ122" s="227" t="str">
        <f>IF([2]数据总览!CQ122="","",[2]数据总览!CQ122)</f>
        <v/>
      </c>
      <c r="CR122" s="227" t="str">
        <f>IF([2]数据总览!CR122="","",[2]数据总览!CR122)</f>
        <v/>
      </c>
      <c r="CS122" s="227" t="str">
        <f>IF([2]数据总览!CS122="","",[2]数据总览!CS122)</f>
        <v/>
      </c>
      <c r="CT122" s="227" t="str">
        <f>IF([2]数据总览!CT122="","",[2]数据总览!CT122)</f>
        <v/>
      </c>
      <c r="CU122" s="227" t="str">
        <f>IF([2]数据总览!CU122="","",[2]数据总览!CU122)</f>
        <v/>
      </c>
      <c r="CV122" s="227" t="str">
        <f>IF([2]数据总览!CV122="","",[2]数据总览!CV122)</f>
        <v/>
      </c>
      <c r="CW122" s="227" t="str">
        <f>IF([2]数据总览!CW122="","",[2]数据总览!CW122)</f>
        <v/>
      </c>
      <c r="CX122" s="227" t="str">
        <f>IF([2]数据总览!CX122="","",[2]数据总览!CX122)</f>
        <v/>
      </c>
      <c r="CY122" s="227" t="str">
        <f>IF([2]数据总览!CY122="","",[2]数据总览!CY122)</f>
        <v/>
      </c>
      <c r="CZ122" s="227" t="str">
        <f>IF([2]数据总览!CZ122="","",[2]数据总览!CZ122)</f>
        <v/>
      </c>
      <c r="DA122" s="227" t="str">
        <f>IF([2]数据总览!DA122="","",[2]数据总览!DA122)</f>
        <v/>
      </c>
      <c r="DB122" s="227" t="str">
        <f>IF([2]数据总览!DB122="","",[2]数据总览!DB122)</f>
        <v/>
      </c>
      <c r="DC122" s="227" t="str">
        <f>IF([2]数据总览!DC122="","",[2]数据总览!DC122)</f>
        <v/>
      </c>
      <c r="DD122" s="227" t="str">
        <f>IF([2]数据总览!DD122="","",[2]数据总览!DD122)</f>
        <v/>
      </c>
      <c r="DE122" s="227" t="str">
        <f>IF([2]数据总览!DE122="","",[2]数据总览!DE122)</f>
        <v/>
      </c>
      <c r="DF122" s="227" t="str">
        <f>IF([2]数据总览!DF122="","",[2]数据总览!DF122)</f>
        <v/>
      </c>
      <c r="DG122" s="227" t="str">
        <f>IF([2]数据总览!DG122="","",[2]数据总览!DG122)</f>
        <v/>
      </c>
      <c r="DH122" s="227" t="str">
        <f>IF([2]数据总览!DH122="","",[2]数据总览!DH122)</f>
        <v/>
      </c>
      <c r="DI122" s="227" t="str">
        <f>IF([2]数据总览!DI122="","",[2]数据总览!DI122)</f>
        <v/>
      </c>
      <c r="DJ122" s="227" t="str">
        <f>IF([2]数据总览!DJ122="","",[2]数据总览!DJ122)</f>
        <v/>
      </c>
      <c r="DK122" s="227" t="str">
        <f>IF([2]数据总览!DK122="","",[2]数据总览!DK122)</f>
        <v/>
      </c>
      <c r="DL122" s="227" t="str">
        <f>IF([2]数据总览!DL122="","",[2]数据总览!DL122)</f>
        <v/>
      </c>
      <c r="DM122" s="227" t="str">
        <f>IF([2]数据总览!DM122="","",[2]数据总览!DM122)</f>
        <v/>
      </c>
      <c r="DN122" s="227" t="str">
        <f>IF([2]数据总览!DN122="","",[2]数据总览!DN122)</f>
        <v/>
      </c>
      <c r="DO122" s="227" t="str">
        <f>IF([2]数据总览!DO122="","",[2]数据总览!DO122)</f>
        <v/>
      </c>
      <c r="DP122" s="227" t="str">
        <f>IF([2]数据总览!DP122="","",[2]数据总览!DP122)</f>
        <v/>
      </c>
      <c r="DQ122" s="227" t="str">
        <f>IF([2]数据总览!DQ122="","",[2]数据总览!DQ122)</f>
        <v/>
      </c>
      <c r="DR122" s="227" t="str">
        <f>IF([2]数据总览!DR122="","",[2]数据总览!DR122)</f>
        <v/>
      </c>
      <c r="DS122" s="227" t="str">
        <f>IF([2]数据总览!DS122="","",[2]数据总览!DS122)</f>
        <v/>
      </c>
      <c r="DT122" s="227" t="str">
        <f>IF([2]数据总览!DT122="","",[2]数据总览!DT122)</f>
        <v/>
      </c>
      <c r="DU122" s="227" t="str">
        <f>IF([2]数据总览!DU122="","",[2]数据总览!DU122)</f>
        <v/>
      </c>
      <c r="DV122" s="227" t="str">
        <f>IF([2]数据总览!DV122="","",[2]数据总览!DV122)</f>
        <v/>
      </c>
      <c r="DW122" s="227" t="str">
        <f>IF([2]数据总览!DW122="","",[2]数据总览!DW122)</f>
        <v/>
      </c>
      <c r="DX122" s="227" t="str">
        <f>IF([2]数据总览!DX122="","",[2]数据总览!DX122)</f>
        <v/>
      </c>
      <c r="DY122" s="227" t="str">
        <f>IF([2]数据总览!DY122="","",[2]数据总览!DY122)</f>
        <v/>
      </c>
      <c r="DZ122" s="227" t="str">
        <f>IF([2]数据总览!DZ122="","",[2]数据总览!DZ122)</f>
        <v/>
      </c>
      <c r="EA122" s="227" t="str">
        <f>IF([2]数据总览!EA122="","",[2]数据总览!EA122)</f>
        <v/>
      </c>
      <c r="EB122" s="227" t="str">
        <f>IF([2]数据总览!EB122="","",[2]数据总览!EB122)</f>
        <v/>
      </c>
      <c r="EC122" s="227" t="str">
        <f>IF([2]数据总览!EC122="","",[2]数据总览!EC122)</f>
        <v/>
      </c>
      <c r="ED122" s="227" t="str">
        <f>IF([2]数据总览!ED122="","",[2]数据总览!ED122)</f>
        <v/>
      </c>
      <c r="EE122" s="227" t="str">
        <f>IF([2]数据总览!EE122="","",[2]数据总览!EE122)</f>
        <v/>
      </c>
      <c r="EF122" s="227" t="str">
        <f>IF([2]数据总览!EF122="","",[2]数据总览!EF122)</f>
        <v/>
      </c>
      <c r="EG122" s="227" t="str">
        <f>IF([2]数据总览!EG122="","",[2]数据总览!EG122)</f>
        <v/>
      </c>
      <c r="EH122" s="227" t="str">
        <f>IF([2]数据总览!EH122="","",[2]数据总览!EH122)</f>
        <v/>
      </c>
      <c r="EI122" s="227" t="str">
        <f>IF([2]数据总览!EI122="","",[2]数据总览!EI122)</f>
        <v/>
      </c>
      <c r="EJ122" s="227" t="str">
        <f>IF([2]数据总览!EJ122="","",[2]数据总览!EJ122)</f>
        <v/>
      </c>
      <c r="EK122" s="227" t="str">
        <f>IF([2]数据总览!EK122="","",[2]数据总览!EK122)</f>
        <v/>
      </c>
      <c r="EL122" s="227" t="str">
        <f>IF([2]数据总览!EL122="","",[2]数据总览!EL122)</f>
        <v/>
      </c>
      <c r="EM122" s="227" t="str">
        <f>IF([2]数据总览!EM122="","",[2]数据总览!EM122)</f>
        <v/>
      </c>
      <c r="EN122" s="227" t="str">
        <f>IF([2]数据总览!EN122="","",[2]数据总览!EN122)</f>
        <v/>
      </c>
      <c r="EO122" s="227" t="str">
        <f>IF([2]数据总览!EO122="","",[2]数据总览!EO122)</f>
        <v/>
      </c>
      <c r="EP122" s="227" t="str">
        <f>IF([2]数据总览!EP122="","",[2]数据总览!EP122)</f>
        <v/>
      </c>
      <c r="EQ122" s="227" t="str">
        <f>IF([2]数据总览!EQ122="","",[2]数据总览!EQ122)</f>
        <v/>
      </c>
      <c r="ER122" s="227" t="str">
        <f>IF([2]数据总览!ER122="","",[2]数据总览!ER122)</f>
        <v/>
      </c>
      <c r="ES122" s="227" t="str">
        <f>IF([2]数据总览!ES122="","",[2]数据总览!ES122)</f>
        <v/>
      </c>
      <c r="ET122" s="227" t="str">
        <f>IF([2]数据总览!ET122="","",[2]数据总览!ET122)</f>
        <v/>
      </c>
      <c r="EU122" s="227" t="str">
        <f>IF([2]数据总览!EU122="","",[2]数据总览!EU122)</f>
        <v/>
      </c>
      <c r="EV122" s="227" t="str">
        <f>IF([2]数据总览!EV122="","",[2]数据总览!EV122)</f>
        <v/>
      </c>
      <c r="EW122" s="227" t="str">
        <f>IF([2]数据总览!EW122="","",[2]数据总览!EW122)</f>
        <v/>
      </c>
      <c r="EX122" s="227" t="str">
        <f>IF([2]数据总览!EX122="","",[2]数据总览!EX122)</f>
        <v/>
      </c>
      <c r="EY122" s="227" t="str">
        <f>IF([2]数据总览!EY122="","",[2]数据总览!EY122)</f>
        <v/>
      </c>
      <c r="EZ122" s="227" t="str">
        <f>IF([2]数据总览!EZ122="","",[2]数据总览!EZ122)</f>
        <v/>
      </c>
      <c r="FA122" s="227" t="str">
        <f>IF([2]数据总览!FA122="","",[2]数据总览!FA122)</f>
        <v/>
      </c>
    </row>
    <row r="123" spans="1:157" ht="11.25">
      <c r="A123" s="227" t="str">
        <f>IF([2]数据总览!A123="","",[2]数据总览!A123)</f>
        <v/>
      </c>
      <c r="B123" s="227" t="str">
        <f>IF([2]数据总览!B123="","",[2]数据总览!B123)</f>
        <v/>
      </c>
      <c r="C123" s="227" t="str">
        <f>IF([2]数据总览!C123="","",[2]数据总览!C123)</f>
        <v>3星</v>
      </c>
      <c r="D123" s="227" t="str">
        <f>IF([2]数据总览!D123="","",[2]数据总览!D123)</f>
        <v/>
      </c>
      <c r="E123" s="227">
        <f>IF([2]数据总览!E123="","",[2]数据总览!E123)</f>
        <v>1.6</v>
      </c>
      <c r="F123" s="227">
        <f>IF([2]数据总览!F123="","",[2]数据总览!F123)</f>
        <v>2</v>
      </c>
      <c r="G123" s="227">
        <f>IF([2]数据总览!G123="","",[2]数据总览!G123)</f>
        <v>2</v>
      </c>
      <c r="H123" s="227">
        <f>IF([2]数据总览!H123="","",[2]数据总览!H123)</f>
        <v>2</v>
      </c>
      <c r="I123" s="227" t="str">
        <f>IF([2]数据总览!I123="","",[2]数据总览!I123)</f>
        <v/>
      </c>
      <c r="J123" s="227"/>
      <c r="K123" s="227" t="str">
        <f>IF([2]数据总览!K123="","",[2]数据总览!K123)</f>
        <v/>
      </c>
      <c r="L123" s="227" t="str">
        <f>IF([2]数据总览!L123="","",[2]数据总览!L123)</f>
        <v/>
      </c>
      <c r="M123" s="227" t="str">
        <f>IF([2]数据总览!M123="","",[2]数据总览!M123)</f>
        <v/>
      </c>
      <c r="N123" s="227" t="str">
        <f>IF([2]数据总览!N123="","",[2]数据总览!N123)</f>
        <v/>
      </c>
      <c r="O123" s="227" t="str">
        <f>IF([2]数据总览!O123="","",[2]数据总览!O123)</f>
        <v/>
      </c>
      <c r="P123" s="227" t="str">
        <f>IF([2]数据总览!P123="","",[2]数据总览!P123)</f>
        <v/>
      </c>
      <c r="Q123" s="227" t="str">
        <f>IF([2]数据总览!Q123="","",[2]数据总览!Q123)</f>
        <v/>
      </c>
      <c r="R123" s="227" t="str">
        <f>IF([2]数据总览!R123="","",[2]数据总览!R123)</f>
        <v/>
      </c>
      <c r="S123" s="227" t="str">
        <f>IF([2]数据总览!S123="","",[2]数据总览!S123)</f>
        <v/>
      </c>
      <c r="T123" s="227" t="str">
        <f>IF([2]数据总览!T123="","",[2]数据总览!T123)</f>
        <v/>
      </c>
      <c r="U123" s="227" t="str">
        <f>IF([2]数据总览!U123="","",[2]数据总览!U123)</f>
        <v/>
      </c>
      <c r="V123" s="227" t="str">
        <f>IF([2]数据总览!V123="","",[2]数据总览!V123)</f>
        <v/>
      </c>
      <c r="W123" s="227" t="str">
        <f>IF([2]数据总览!W123="","",[2]数据总览!W123)</f>
        <v/>
      </c>
      <c r="X123" s="227" t="str">
        <f>IF([2]数据总览!X123="","",[2]数据总览!X123)</f>
        <v/>
      </c>
      <c r="Y123" s="227" t="str">
        <f>IF([2]数据总览!Y123="","",[2]数据总览!Y123)</f>
        <v/>
      </c>
      <c r="Z123" s="227" t="str">
        <f>IF([2]数据总览!Z123="","",[2]数据总览!Z123)</f>
        <v/>
      </c>
      <c r="AA123" s="227" t="str">
        <f>IF([2]数据总览!AA123="","",[2]数据总览!AA123)</f>
        <v/>
      </c>
      <c r="AB123" s="227" t="str">
        <f>IF([2]数据总览!AB123="","",[2]数据总览!AB123)</f>
        <v/>
      </c>
      <c r="AC123" s="227" t="str">
        <f>IF([2]数据总览!AC123="","",[2]数据总览!AC123)</f>
        <v/>
      </c>
      <c r="AD123" s="227" t="str">
        <f>IF([2]数据总览!AD123="","",[2]数据总览!AD123)</f>
        <v/>
      </c>
      <c r="AE123" s="227" t="str">
        <f>IF([2]数据总览!AE123="","",[2]数据总览!AE123)</f>
        <v/>
      </c>
      <c r="AF123" s="227" t="str">
        <f>IF([2]数据总览!AF123="","",[2]数据总览!AF123)</f>
        <v/>
      </c>
      <c r="AG123" s="227" t="str">
        <f>IF([2]数据总览!AG123="","",[2]数据总览!AG123)</f>
        <v/>
      </c>
      <c r="AH123" s="227" t="str">
        <f>IF([2]数据总览!AH123="","",[2]数据总览!AH123)</f>
        <v/>
      </c>
      <c r="AI123" s="227" t="str">
        <f>IF([2]数据总览!AI123="","",[2]数据总览!AI123)</f>
        <v/>
      </c>
      <c r="AJ123" s="227" t="str">
        <f>IF([2]数据总览!AJ123="","",[2]数据总览!AJ123)</f>
        <v/>
      </c>
      <c r="AK123" s="227" t="str">
        <f>IF([2]数据总览!AK123="","",[2]数据总览!AK123)</f>
        <v/>
      </c>
      <c r="AL123" s="227" t="str">
        <f>IF([2]数据总览!AL123="","",[2]数据总览!AL123)</f>
        <v/>
      </c>
      <c r="AM123" s="227" t="str">
        <f>IF([2]数据总览!AM123="","",[2]数据总览!AM123)</f>
        <v/>
      </c>
      <c r="AN123" s="227" t="str">
        <f>IF([2]数据总览!AN123="","",[2]数据总览!AN123)</f>
        <v/>
      </c>
      <c r="AO123" s="227" t="str">
        <f>IF([2]数据总览!AO123="","",[2]数据总览!AO123)</f>
        <v/>
      </c>
      <c r="AP123" s="227" t="str">
        <f>IF([2]数据总览!AP123="","",[2]数据总览!AP123)</f>
        <v/>
      </c>
      <c r="AQ123" s="227" t="str">
        <f>IF([2]数据总览!AQ123="","",[2]数据总览!AQ123)</f>
        <v/>
      </c>
      <c r="AR123" s="227" t="str">
        <f>IF([2]数据总览!AR123="","",[2]数据总览!AR123)</f>
        <v/>
      </c>
      <c r="AS123" s="227" t="str">
        <f>IF([2]数据总览!AS123="","",[2]数据总览!AS123)</f>
        <v/>
      </c>
      <c r="AT123" s="227" t="str">
        <f>IF([2]数据总览!AT123="","",[2]数据总览!AT123)</f>
        <v/>
      </c>
      <c r="AU123" s="227" t="str">
        <f>IF([2]数据总览!AU123="","",[2]数据总览!AU123)</f>
        <v/>
      </c>
      <c r="AV123" s="227" t="str">
        <f>IF([2]数据总览!AV123="","",[2]数据总览!AV123)</f>
        <v/>
      </c>
      <c r="AW123" s="227" t="str">
        <f>IF([2]数据总览!AW123="","",[2]数据总览!AW123)</f>
        <v/>
      </c>
      <c r="AX123" s="227" t="str">
        <f>IF([2]数据总览!AX123="","",[2]数据总览!AX123)</f>
        <v/>
      </c>
      <c r="AY123" s="227" t="str">
        <f>IF([2]数据总览!AY123="","",[2]数据总览!AY123)</f>
        <v/>
      </c>
      <c r="AZ123" s="227" t="str">
        <f>IF([2]数据总览!AZ123="","",[2]数据总览!AZ123)</f>
        <v/>
      </c>
      <c r="BA123" s="227" t="str">
        <f>IF([2]数据总览!BA123="","",[2]数据总览!BA123)</f>
        <v/>
      </c>
      <c r="BB123" s="227" t="str">
        <f>IF([2]数据总览!BB123="","",[2]数据总览!BB123)</f>
        <v/>
      </c>
      <c r="BC123" s="227" t="str">
        <f>IF([2]数据总览!BC123="","",[2]数据总览!BC123)</f>
        <v/>
      </c>
      <c r="BD123" s="227" t="str">
        <f>IF([2]数据总览!BD123="","",[2]数据总览!BD123)</f>
        <v/>
      </c>
      <c r="BE123" s="227" t="str">
        <f>IF([2]数据总览!BE123="","",[2]数据总览!BE123)</f>
        <v/>
      </c>
      <c r="BF123" s="227" t="str">
        <f>IF([2]数据总览!BF123="","",[2]数据总览!BF123)</f>
        <v/>
      </c>
      <c r="BG123" s="227" t="str">
        <f>IF([2]数据总览!BG123="","",[2]数据总览!BG123)</f>
        <v/>
      </c>
      <c r="BH123" s="227" t="str">
        <f>IF([2]数据总览!BH123="","",[2]数据总览!BH123)</f>
        <v/>
      </c>
      <c r="BI123" s="227" t="str">
        <f>IF([2]数据总览!BI123="","",[2]数据总览!BI123)</f>
        <v/>
      </c>
      <c r="BJ123" s="227" t="str">
        <f>IF([2]数据总览!BJ123="","",[2]数据总览!BJ123)</f>
        <v/>
      </c>
      <c r="BK123" s="227" t="str">
        <f>IF([2]数据总览!BK123="","",[2]数据总览!BK123)</f>
        <v/>
      </c>
      <c r="BL123" s="227" t="str">
        <f>IF([2]数据总览!BL123="","",[2]数据总览!BL123)</f>
        <v/>
      </c>
      <c r="BM123" s="227" t="str">
        <f>IF([2]数据总览!BM123="","",[2]数据总览!BM123)</f>
        <v/>
      </c>
      <c r="BN123" s="227" t="str">
        <f>IF([2]数据总览!BN123="","",[2]数据总览!BN123)</f>
        <v/>
      </c>
      <c r="BO123" s="227" t="str">
        <f>IF([2]数据总览!BO123="","",[2]数据总览!BO123)</f>
        <v/>
      </c>
      <c r="BP123" s="227" t="str">
        <f>IF([2]数据总览!BP123="","",[2]数据总览!BP123)</f>
        <v/>
      </c>
      <c r="BQ123" s="227" t="str">
        <f>IF([2]数据总览!BQ123="","",[2]数据总览!BQ123)</f>
        <v/>
      </c>
      <c r="BR123" s="227" t="str">
        <f>IF([2]数据总览!BR123="","",[2]数据总览!BR123)</f>
        <v/>
      </c>
      <c r="BS123" s="227" t="str">
        <f>IF([2]数据总览!BS123="","",[2]数据总览!BS123)</f>
        <v/>
      </c>
      <c r="BT123" s="227" t="str">
        <f>IF([2]数据总览!BT123="","",[2]数据总览!BT123)</f>
        <v/>
      </c>
      <c r="BU123" s="227" t="str">
        <f>IF([2]数据总览!BU123="","",[2]数据总览!BU123)</f>
        <v/>
      </c>
      <c r="BV123" s="227" t="str">
        <f>IF([2]数据总览!BV123="","",[2]数据总览!BV123)</f>
        <v/>
      </c>
      <c r="BW123" s="227" t="str">
        <f>IF([2]数据总览!BW123="","",[2]数据总览!BW123)</f>
        <v/>
      </c>
      <c r="BX123" s="227" t="str">
        <f>IF([2]数据总览!BX123="","",[2]数据总览!BX123)</f>
        <v/>
      </c>
      <c r="BY123" s="227" t="str">
        <f>IF([2]数据总览!BY123="","",[2]数据总览!BY123)</f>
        <v/>
      </c>
      <c r="BZ123" s="227" t="str">
        <f>IF([2]数据总览!BZ123="","",[2]数据总览!BZ123)</f>
        <v/>
      </c>
      <c r="CA123" s="227" t="str">
        <f>IF([2]数据总览!CA123="","",[2]数据总览!CA123)</f>
        <v/>
      </c>
      <c r="CB123" s="227" t="str">
        <f>IF([2]数据总览!CB123="","",[2]数据总览!CB123)</f>
        <v/>
      </c>
      <c r="CC123" s="227" t="str">
        <f>IF([2]数据总览!CC123="","",[2]数据总览!CC123)</f>
        <v/>
      </c>
      <c r="CD123" s="227" t="str">
        <f>IF([2]数据总览!CD123="","",[2]数据总览!CD123)</f>
        <v/>
      </c>
      <c r="CE123" s="227" t="str">
        <f>IF([2]数据总览!CE123="","",[2]数据总览!CE123)</f>
        <v/>
      </c>
      <c r="CF123" s="227" t="str">
        <f>IF([2]数据总览!CF123="","",[2]数据总览!CF123)</f>
        <v/>
      </c>
      <c r="CG123" s="227" t="str">
        <f>IF([2]数据总览!CG123="","",[2]数据总览!CG123)</f>
        <v/>
      </c>
      <c r="CH123" s="227" t="str">
        <f>IF([2]数据总览!CH123="","",[2]数据总览!CH123)</f>
        <v/>
      </c>
      <c r="CI123" s="227" t="str">
        <f>IF([2]数据总览!CI123="","",[2]数据总览!CI123)</f>
        <v/>
      </c>
      <c r="CJ123" s="227" t="str">
        <f>IF([2]数据总览!CJ123="","",[2]数据总览!CJ123)</f>
        <v/>
      </c>
      <c r="CK123" s="227" t="str">
        <f>IF([2]数据总览!CK123="","",[2]数据总览!CK123)</f>
        <v/>
      </c>
      <c r="CL123" s="227" t="str">
        <f>IF([2]数据总览!CL123="","",[2]数据总览!CL123)</f>
        <v/>
      </c>
      <c r="CM123" s="227" t="str">
        <f>IF([2]数据总览!CM123="","",[2]数据总览!CM123)</f>
        <v/>
      </c>
      <c r="CN123" s="227" t="str">
        <f>IF([2]数据总览!CN123="","",[2]数据总览!CN123)</f>
        <v/>
      </c>
      <c r="CO123" s="227" t="str">
        <f>IF([2]数据总览!CO123="","",[2]数据总览!CO123)</f>
        <v/>
      </c>
      <c r="CP123" s="227" t="str">
        <f>IF([2]数据总览!CP123="","",[2]数据总览!CP123)</f>
        <v/>
      </c>
      <c r="CQ123" s="227" t="str">
        <f>IF([2]数据总览!CQ123="","",[2]数据总览!CQ123)</f>
        <v/>
      </c>
      <c r="CR123" s="227" t="str">
        <f>IF([2]数据总览!CR123="","",[2]数据总览!CR123)</f>
        <v/>
      </c>
      <c r="CS123" s="227" t="str">
        <f>IF([2]数据总览!CS123="","",[2]数据总览!CS123)</f>
        <v/>
      </c>
      <c r="CT123" s="227" t="str">
        <f>IF([2]数据总览!CT123="","",[2]数据总览!CT123)</f>
        <v/>
      </c>
      <c r="CU123" s="227" t="str">
        <f>IF([2]数据总览!CU123="","",[2]数据总览!CU123)</f>
        <v/>
      </c>
      <c r="CV123" s="227" t="str">
        <f>IF([2]数据总览!CV123="","",[2]数据总览!CV123)</f>
        <v/>
      </c>
      <c r="CW123" s="227" t="str">
        <f>IF([2]数据总览!CW123="","",[2]数据总览!CW123)</f>
        <v/>
      </c>
      <c r="CX123" s="227" t="str">
        <f>IF([2]数据总览!CX123="","",[2]数据总览!CX123)</f>
        <v/>
      </c>
      <c r="CY123" s="227" t="str">
        <f>IF([2]数据总览!CY123="","",[2]数据总览!CY123)</f>
        <v/>
      </c>
      <c r="CZ123" s="227" t="str">
        <f>IF([2]数据总览!CZ123="","",[2]数据总览!CZ123)</f>
        <v/>
      </c>
      <c r="DA123" s="227" t="str">
        <f>IF([2]数据总览!DA123="","",[2]数据总览!DA123)</f>
        <v/>
      </c>
      <c r="DB123" s="227" t="str">
        <f>IF([2]数据总览!DB123="","",[2]数据总览!DB123)</f>
        <v/>
      </c>
      <c r="DC123" s="227" t="str">
        <f>IF([2]数据总览!DC123="","",[2]数据总览!DC123)</f>
        <v/>
      </c>
      <c r="DD123" s="227" t="str">
        <f>IF([2]数据总览!DD123="","",[2]数据总览!DD123)</f>
        <v/>
      </c>
      <c r="DE123" s="227" t="str">
        <f>IF([2]数据总览!DE123="","",[2]数据总览!DE123)</f>
        <v/>
      </c>
      <c r="DF123" s="227" t="str">
        <f>IF([2]数据总览!DF123="","",[2]数据总览!DF123)</f>
        <v/>
      </c>
      <c r="DG123" s="227" t="str">
        <f>IF([2]数据总览!DG123="","",[2]数据总览!DG123)</f>
        <v/>
      </c>
      <c r="DH123" s="227" t="str">
        <f>IF([2]数据总览!DH123="","",[2]数据总览!DH123)</f>
        <v/>
      </c>
      <c r="DI123" s="227" t="str">
        <f>IF([2]数据总览!DI123="","",[2]数据总览!DI123)</f>
        <v/>
      </c>
      <c r="DJ123" s="227" t="str">
        <f>IF([2]数据总览!DJ123="","",[2]数据总览!DJ123)</f>
        <v/>
      </c>
      <c r="DK123" s="227" t="str">
        <f>IF([2]数据总览!DK123="","",[2]数据总览!DK123)</f>
        <v/>
      </c>
      <c r="DL123" s="227" t="str">
        <f>IF([2]数据总览!DL123="","",[2]数据总览!DL123)</f>
        <v/>
      </c>
      <c r="DM123" s="227" t="str">
        <f>IF([2]数据总览!DM123="","",[2]数据总览!DM123)</f>
        <v/>
      </c>
      <c r="DN123" s="227" t="str">
        <f>IF([2]数据总览!DN123="","",[2]数据总览!DN123)</f>
        <v/>
      </c>
      <c r="DO123" s="227" t="str">
        <f>IF([2]数据总览!DO123="","",[2]数据总览!DO123)</f>
        <v/>
      </c>
      <c r="DP123" s="227" t="str">
        <f>IF([2]数据总览!DP123="","",[2]数据总览!DP123)</f>
        <v/>
      </c>
      <c r="DQ123" s="227" t="str">
        <f>IF([2]数据总览!DQ123="","",[2]数据总览!DQ123)</f>
        <v/>
      </c>
      <c r="DR123" s="227" t="str">
        <f>IF([2]数据总览!DR123="","",[2]数据总览!DR123)</f>
        <v/>
      </c>
      <c r="DS123" s="227" t="str">
        <f>IF([2]数据总览!DS123="","",[2]数据总览!DS123)</f>
        <v/>
      </c>
      <c r="DT123" s="227" t="str">
        <f>IF([2]数据总览!DT123="","",[2]数据总览!DT123)</f>
        <v/>
      </c>
      <c r="DU123" s="227" t="str">
        <f>IF([2]数据总览!DU123="","",[2]数据总览!DU123)</f>
        <v/>
      </c>
      <c r="DV123" s="227" t="str">
        <f>IF([2]数据总览!DV123="","",[2]数据总览!DV123)</f>
        <v/>
      </c>
      <c r="DW123" s="227" t="str">
        <f>IF([2]数据总览!DW123="","",[2]数据总览!DW123)</f>
        <v/>
      </c>
      <c r="DX123" s="227" t="str">
        <f>IF([2]数据总览!DX123="","",[2]数据总览!DX123)</f>
        <v/>
      </c>
      <c r="DY123" s="227" t="str">
        <f>IF([2]数据总览!DY123="","",[2]数据总览!DY123)</f>
        <v/>
      </c>
      <c r="DZ123" s="227" t="str">
        <f>IF([2]数据总览!DZ123="","",[2]数据总览!DZ123)</f>
        <v/>
      </c>
      <c r="EA123" s="227" t="str">
        <f>IF([2]数据总览!EA123="","",[2]数据总览!EA123)</f>
        <v/>
      </c>
      <c r="EB123" s="227" t="str">
        <f>IF([2]数据总览!EB123="","",[2]数据总览!EB123)</f>
        <v/>
      </c>
      <c r="EC123" s="227" t="str">
        <f>IF([2]数据总览!EC123="","",[2]数据总览!EC123)</f>
        <v/>
      </c>
      <c r="ED123" s="227" t="str">
        <f>IF([2]数据总览!ED123="","",[2]数据总览!ED123)</f>
        <v/>
      </c>
      <c r="EE123" s="227" t="str">
        <f>IF([2]数据总览!EE123="","",[2]数据总览!EE123)</f>
        <v/>
      </c>
      <c r="EF123" s="227" t="str">
        <f>IF([2]数据总览!EF123="","",[2]数据总览!EF123)</f>
        <v/>
      </c>
      <c r="EG123" s="227" t="str">
        <f>IF([2]数据总览!EG123="","",[2]数据总览!EG123)</f>
        <v/>
      </c>
      <c r="EH123" s="227" t="str">
        <f>IF([2]数据总览!EH123="","",[2]数据总览!EH123)</f>
        <v/>
      </c>
      <c r="EI123" s="227" t="str">
        <f>IF([2]数据总览!EI123="","",[2]数据总览!EI123)</f>
        <v/>
      </c>
      <c r="EJ123" s="227" t="str">
        <f>IF([2]数据总览!EJ123="","",[2]数据总览!EJ123)</f>
        <v/>
      </c>
      <c r="EK123" s="227" t="str">
        <f>IF([2]数据总览!EK123="","",[2]数据总览!EK123)</f>
        <v/>
      </c>
      <c r="EL123" s="227" t="str">
        <f>IF([2]数据总览!EL123="","",[2]数据总览!EL123)</f>
        <v/>
      </c>
      <c r="EM123" s="227" t="str">
        <f>IF([2]数据总览!EM123="","",[2]数据总览!EM123)</f>
        <v/>
      </c>
      <c r="EN123" s="227" t="str">
        <f>IF([2]数据总览!EN123="","",[2]数据总览!EN123)</f>
        <v/>
      </c>
      <c r="EO123" s="227" t="str">
        <f>IF([2]数据总览!EO123="","",[2]数据总览!EO123)</f>
        <v/>
      </c>
      <c r="EP123" s="227" t="str">
        <f>IF([2]数据总览!EP123="","",[2]数据总览!EP123)</f>
        <v/>
      </c>
      <c r="EQ123" s="227" t="str">
        <f>IF([2]数据总览!EQ123="","",[2]数据总览!EQ123)</f>
        <v/>
      </c>
      <c r="ER123" s="227" t="str">
        <f>IF([2]数据总览!ER123="","",[2]数据总览!ER123)</f>
        <v/>
      </c>
      <c r="ES123" s="227" t="str">
        <f>IF([2]数据总览!ES123="","",[2]数据总览!ES123)</f>
        <v/>
      </c>
      <c r="ET123" s="227" t="str">
        <f>IF([2]数据总览!ET123="","",[2]数据总览!ET123)</f>
        <v/>
      </c>
      <c r="EU123" s="227" t="str">
        <f>IF([2]数据总览!EU123="","",[2]数据总览!EU123)</f>
        <v/>
      </c>
      <c r="EV123" s="227" t="str">
        <f>IF([2]数据总览!EV123="","",[2]数据总览!EV123)</f>
        <v/>
      </c>
      <c r="EW123" s="227" t="str">
        <f>IF([2]数据总览!EW123="","",[2]数据总览!EW123)</f>
        <v/>
      </c>
      <c r="EX123" s="227" t="str">
        <f>IF([2]数据总览!EX123="","",[2]数据总览!EX123)</f>
        <v/>
      </c>
      <c r="EY123" s="227" t="str">
        <f>IF([2]数据总览!EY123="","",[2]数据总览!EY123)</f>
        <v/>
      </c>
      <c r="EZ123" s="227" t="str">
        <f>IF([2]数据总览!EZ123="","",[2]数据总览!EZ123)</f>
        <v/>
      </c>
      <c r="FA123" s="227" t="str">
        <f>IF([2]数据总览!FA123="","",[2]数据总览!FA123)</f>
        <v/>
      </c>
    </row>
    <row r="124" spans="1:157" ht="11.25">
      <c r="A124" s="227" t="str">
        <f>IF([2]数据总览!A124="","",[2]数据总览!A124)</f>
        <v/>
      </c>
      <c r="B124" s="227" t="str">
        <f>IF([2]数据总览!B124="","",[2]数据总览!B124)</f>
        <v/>
      </c>
      <c r="C124" s="227" t="str">
        <f>IF([2]数据总览!C124="","",[2]数据总览!C124)</f>
        <v>4星</v>
      </c>
      <c r="D124" s="227" t="str">
        <f>IF([2]数据总览!D124="","",[2]数据总览!D124)</f>
        <v/>
      </c>
      <c r="E124" s="227">
        <f>IF([2]数据总览!E124="","",[2]数据总览!E124)</f>
        <v>1.8</v>
      </c>
      <c r="F124" s="227">
        <f>IF([2]数据总览!F124="","",[2]数据总览!F124)</f>
        <v>2</v>
      </c>
      <c r="G124" s="227">
        <f>IF([2]数据总览!G124="","",[2]数据总览!G124)</f>
        <v>2</v>
      </c>
      <c r="H124" s="227">
        <f>IF([2]数据总览!H124="","",[2]数据总览!H124)</f>
        <v>2</v>
      </c>
      <c r="I124" s="227" t="str">
        <f>IF([2]数据总览!I124="","",[2]数据总览!I124)</f>
        <v/>
      </c>
      <c r="J124" s="227"/>
      <c r="K124" s="227" t="str">
        <f>IF([2]数据总览!K124="","",[2]数据总览!K124)</f>
        <v/>
      </c>
      <c r="L124" s="227" t="str">
        <f>IF([2]数据总览!L124="","",[2]数据总览!L124)</f>
        <v/>
      </c>
      <c r="M124" s="227" t="str">
        <f>IF([2]数据总览!M124="","",[2]数据总览!M124)</f>
        <v/>
      </c>
      <c r="N124" s="227" t="str">
        <f>IF([2]数据总览!N124="","",[2]数据总览!N124)</f>
        <v/>
      </c>
      <c r="O124" s="227" t="str">
        <f>IF([2]数据总览!O124="","",[2]数据总览!O124)</f>
        <v/>
      </c>
      <c r="P124" s="227" t="str">
        <f>IF([2]数据总览!P124="","",[2]数据总览!P124)</f>
        <v/>
      </c>
      <c r="Q124" s="227" t="str">
        <f>IF([2]数据总览!Q124="","",[2]数据总览!Q124)</f>
        <v/>
      </c>
      <c r="R124" s="227" t="str">
        <f>IF([2]数据总览!R124="","",[2]数据总览!R124)</f>
        <v/>
      </c>
      <c r="S124" s="227" t="str">
        <f>IF([2]数据总览!S124="","",[2]数据总览!S124)</f>
        <v/>
      </c>
      <c r="T124" s="227" t="str">
        <f>IF([2]数据总览!T124="","",[2]数据总览!T124)</f>
        <v/>
      </c>
      <c r="U124" s="227" t="str">
        <f>IF([2]数据总览!U124="","",[2]数据总览!U124)</f>
        <v/>
      </c>
      <c r="V124" s="227" t="str">
        <f>IF([2]数据总览!V124="","",[2]数据总览!V124)</f>
        <v/>
      </c>
      <c r="W124" s="227" t="str">
        <f>IF([2]数据总览!W124="","",[2]数据总览!W124)</f>
        <v/>
      </c>
      <c r="X124" s="227" t="str">
        <f>IF([2]数据总览!X124="","",[2]数据总览!X124)</f>
        <v/>
      </c>
      <c r="Y124" s="227" t="str">
        <f>IF([2]数据总览!Y124="","",[2]数据总览!Y124)</f>
        <v/>
      </c>
      <c r="Z124" s="227" t="str">
        <f>IF([2]数据总览!Z124="","",[2]数据总览!Z124)</f>
        <v/>
      </c>
      <c r="AA124" s="227" t="str">
        <f>IF([2]数据总览!AA124="","",[2]数据总览!AA124)</f>
        <v/>
      </c>
      <c r="AB124" s="227" t="str">
        <f>IF([2]数据总览!AB124="","",[2]数据总览!AB124)</f>
        <v/>
      </c>
      <c r="AC124" s="227" t="str">
        <f>IF([2]数据总览!AC124="","",[2]数据总览!AC124)</f>
        <v/>
      </c>
      <c r="AD124" s="227" t="str">
        <f>IF([2]数据总览!AD124="","",[2]数据总览!AD124)</f>
        <v/>
      </c>
      <c r="AE124" s="227" t="str">
        <f>IF([2]数据总览!AE124="","",[2]数据总览!AE124)</f>
        <v/>
      </c>
      <c r="AF124" s="227" t="str">
        <f>IF([2]数据总览!AF124="","",[2]数据总览!AF124)</f>
        <v/>
      </c>
      <c r="AG124" s="227" t="str">
        <f>IF([2]数据总览!AG124="","",[2]数据总览!AG124)</f>
        <v/>
      </c>
      <c r="AH124" s="227" t="str">
        <f>IF([2]数据总览!AH124="","",[2]数据总览!AH124)</f>
        <v/>
      </c>
      <c r="AI124" s="227" t="str">
        <f>IF([2]数据总览!AI124="","",[2]数据总览!AI124)</f>
        <v/>
      </c>
      <c r="AJ124" s="227" t="str">
        <f>IF([2]数据总览!AJ124="","",[2]数据总览!AJ124)</f>
        <v/>
      </c>
      <c r="AK124" s="227" t="str">
        <f>IF([2]数据总览!AK124="","",[2]数据总览!AK124)</f>
        <v/>
      </c>
      <c r="AL124" s="227" t="str">
        <f>IF([2]数据总览!AL124="","",[2]数据总览!AL124)</f>
        <v/>
      </c>
      <c r="AM124" s="227" t="str">
        <f>IF([2]数据总览!AM124="","",[2]数据总览!AM124)</f>
        <v/>
      </c>
      <c r="AN124" s="227" t="str">
        <f>IF([2]数据总览!AN124="","",[2]数据总览!AN124)</f>
        <v/>
      </c>
      <c r="AO124" s="227" t="str">
        <f>IF([2]数据总览!AO124="","",[2]数据总览!AO124)</f>
        <v/>
      </c>
      <c r="AP124" s="227" t="str">
        <f>IF([2]数据总览!AP124="","",[2]数据总览!AP124)</f>
        <v/>
      </c>
      <c r="AQ124" s="227" t="str">
        <f>IF([2]数据总览!AQ124="","",[2]数据总览!AQ124)</f>
        <v/>
      </c>
      <c r="AR124" s="227" t="str">
        <f>IF([2]数据总览!AR124="","",[2]数据总览!AR124)</f>
        <v/>
      </c>
      <c r="AS124" s="227" t="str">
        <f>IF([2]数据总览!AS124="","",[2]数据总览!AS124)</f>
        <v/>
      </c>
      <c r="AT124" s="227" t="str">
        <f>IF([2]数据总览!AT124="","",[2]数据总览!AT124)</f>
        <v/>
      </c>
      <c r="AU124" s="227" t="str">
        <f>IF([2]数据总览!AU124="","",[2]数据总览!AU124)</f>
        <v/>
      </c>
      <c r="AV124" s="227" t="str">
        <f>IF([2]数据总览!AV124="","",[2]数据总览!AV124)</f>
        <v/>
      </c>
      <c r="AW124" s="227" t="str">
        <f>IF([2]数据总览!AW124="","",[2]数据总览!AW124)</f>
        <v/>
      </c>
      <c r="AX124" s="227" t="str">
        <f>IF([2]数据总览!AX124="","",[2]数据总览!AX124)</f>
        <v/>
      </c>
      <c r="AY124" s="227" t="str">
        <f>IF([2]数据总览!AY124="","",[2]数据总览!AY124)</f>
        <v/>
      </c>
      <c r="AZ124" s="227" t="str">
        <f>IF([2]数据总览!AZ124="","",[2]数据总览!AZ124)</f>
        <v/>
      </c>
      <c r="BA124" s="227" t="str">
        <f>IF([2]数据总览!BA124="","",[2]数据总览!BA124)</f>
        <v/>
      </c>
      <c r="BB124" s="227" t="str">
        <f>IF([2]数据总览!BB124="","",[2]数据总览!BB124)</f>
        <v/>
      </c>
      <c r="BC124" s="227" t="str">
        <f>IF([2]数据总览!BC124="","",[2]数据总览!BC124)</f>
        <v/>
      </c>
      <c r="BD124" s="227" t="str">
        <f>IF([2]数据总览!BD124="","",[2]数据总览!BD124)</f>
        <v/>
      </c>
      <c r="BE124" s="227" t="str">
        <f>IF([2]数据总览!BE124="","",[2]数据总览!BE124)</f>
        <v/>
      </c>
      <c r="BF124" s="227" t="str">
        <f>IF([2]数据总览!BF124="","",[2]数据总览!BF124)</f>
        <v/>
      </c>
      <c r="BG124" s="227" t="str">
        <f>IF([2]数据总览!BG124="","",[2]数据总览!BG124)</f>
        <v/>
      </c>
      <c r="BH124" s="227" t="str">
        <f>IF([2]数据总览!BH124="","",[2]数据总览!BH124)</f>
        <v/>
      </c>
      <c r="BI124" s="227" t="str">
        <f>IF([2]数据总览!BI124="","",[2]数据总览!BI124)</f>
        <v/>
      </c>
      <c r="BJ124" s="227" t="str">
        <f>IF([2]数据总览!BJ124="","",[2]数据总览!BJ124)</f>
        <v/>
      </c>
      <c r="BK124" s="227" t="str">
        <f>IF([2]数据总览!BK124="","",[2]数据总览!BK124)</f>
        <v/>
      </c>
      <c r="BL124" s="227" t="str">
        <f>IF([2]数据总览!BL124="","",[2]数据总览!BL124)</f>
        <v/>
      </c>
      <c r="BM124" s="227" t="str">
        <f>IF([2]数据总览!BM124="","",[2]数据总览!BM124)</f>
        <v/>
      </c>
      <c r="BN124" s="227" t="str">
        <f>IF([2]数据总览!BN124="","",[2]数据总览!BN124)</f>
        <v/>
      </c>
      <c r="BO124" s="227" t="str">
        <f>IF([2]数据总览!BO124="","",[2]数据总览!BO124)</f>
        <v/>
      </c>
      <c r="BP124" s="227" t="str">
        <f>IF([2]数据总览!BP124="","",[2]数据总览!BP124)</f>
        <v/>
      </c>
      <c r="BQ124" s="227" t="str">
        <f>IF([2]数据总览!BQ124="","",[2]数据总览!BQ124)</f>
        <v/>
      </c>
      <c r="BR124" s="227" t="str">
        <f>IF([2]数据总览!BR124="","",[2]数据总览!BR124)</f>
        <v/>
      </c>
      <c r="BS124" s="227" t="str">
        <f>IF([2]数据总览!BS124="","",[2]数据总览!BS124)</f>
        <v/>
      </c>
      <c r="BT124" s="227" t="str">
        <f>IF([2]数据总览!BT124="","",[2]数据总览!BT124)</f>
        <v/>
      </c>
      <c r="BU124" s="227" t="str">
        <f>IF([2]数据总览!BU124="","",[2]数据总览!BU124)</f>
        <v/>
      </c>
      <c r="BV124" s="227" t="str">
        <f>IF([2]数据总览!BV124="","",[2]数据总览!BV124)</f>
        <v/>
      </c>
      <c r="BW124" s="227" t="str">
        <f>IF([2]数据总览!BW124="","",[2]数据总览!BW124)</f>
        <v/>
      </c>
      <c r="BX124" s="227" t="str">
        <f>IF([2]数据总览!BX124="","",[2]数据总览!BX124)</f>
        <v/>
      </c>
      <c r="BY124" s="227" t="str">
        <f>IF([2]数据总览!BY124="","",[2]数据总览!BY124)</f>
        <v/>
      </c>
      <c r="BZ124" s="227" t="str">
        <f>IF([2]数据总览!BZ124="","",[2]数据总览!BZ124)</f>
        <v/>
      </c>
      <c r="CA124" s="227" t="str">
        <f>IF([2]数据总览!CA124="","",[2]数据总览!CA124)</f>
        <v/>
      </c>
      <c r="CB124" s="227" t="str">
        <f>IF([2]数据总览!CB124="","",[2]数据总览!CB124)</f>
        <v/>
      </c>
      <c r="CC124" s="227" t="str">
        <f>IF([2]数据总览!CC124="","",[2]数据总览!CC124)</f>
        <v/>
      </c>
      <c r="CD124" s="227" t="str">
        <f>IF([2]数据总览!CD124="","",[2]数据总览!CD124)</f>
        <v/>
      </c>
      <c r="CE124" s="227" t="str">
        <f>IF([2]数据总览!CE124="","",[2]数据总览!CE124)</f>
        <v/>
      </c>
      <c r="CF124" s="227" t="str">
        <f>IF([2]数据总览!CF124="","",[2]数据总览!CF124)</f>
        <v/>
      </c>
      <c r="CG124" s="227" t="str">
        <f>IF([2]数据总览!CG124="","",[2]数据总览!CG124)</f>
        <v/>
      </c>
      <c r="CH124" s="227" t="str">
        <f>IF([2]数据总览!CH124="","",[2]数据总览!CH124)</f>
        <v/>
      </c>
      <c r="CI124" s="227" t="str">
        <f>IF([2]数据总览!CI124="","",[2]数据总览!CI124)</f>
        <v/>
      </c>
      <c r="CJ124" s="227" t="str">
        <f>IF([2]数据总览!CJ124="","",[2]数据总览!CJ124)</f>
        <v/>
      </c>
      <c r="CK124" s="227" t="str">
        <f>IF([2]数据总览!CK124="","",[2]数据总览!CK124)</f>
        <v/>
      </c>
      <c r="CL124" s="227" t="str">
        <f>IF([2]数据总览!CL124="","",[2]数据总览!CL124)</f>
        <v/>
      </c>
      <c r="CM124" s="227" t="str">
        <f>IF([2]数据总览!CM124="","",[2]数据总览!CM124)</f>
        <v/>
      </c>
      <c r="CN124" s="227" t="str">
        <f>IF([2]数据总览!CN124="","",[2]数据总览!CN124)</f>
        <v/>
      </c>
      <c r="CO124" s="227" t="str">
        <f>IF([2]数据总览!CO124="","",[2]数据总览!CO124)</f>
        <v/>
      </c>
      <c r="CP124" s="227" t="str">
        <f>IF([2]数据总览!CP124="","",[2]数据总览!CP124)</f>
        <v/>
      </c>
      <c r="CQ124" s="227" t="str">
        <f>IF([2]数据总览!CQ124="","",[2]数据总览!CQ124)</f>
        <v/>
      </c>
      <c r="CR124" s="227" t="str">
        <f>IF([2]数据总览!CR124="","",[2]数据总览!CR124)</f>
        <v/>
      </c>
      <c r="CS124" s="227" t="str">
        <f>IF([2]数据总览!CS124="","",[2]数据总览!CS124)</f>
        <v/>
      </c>
      <c r="CT124" s="227" t="str">
        <f>IF([2]数据总览!CT124="","",[2]数据总览!CT124)</f>
        <v/>
      </c>
      <c r="CU124" s="227" t="str">
        <f>IF([2]数据总览!CU124="","",[2]数据总览!CU124)</f>
        <v/>
      </c>
      <c r="CV124" s="227" t="str">
        <f>IF([2]数据总览!CV124="","",[2]数据总览!CV124)</f>
        <v/>
      </c>
      <c r="CW124" s="227" t="str">
        <f>IF([2]数据总览!CW124="","",[2]数据总览!CW124)</f>
        <v/>
      </c>
      <c r="CX124" s="227" t="str">
        <f>IF([2]数据总览!CX124="","",[2]数据总览!CX124)</f>
        <v/>
      </c>
      <c r="CY124" s="227" t="str">
        <f>IF([2]数据总览!CY124="","",[2]数据总览!CY124)</f>
        <v/>
      </c>
      <c r="CZ124" s="227" t="str">
        <f>IF([2]数据总览!CZ124="","",[2]数据总览!CZ124)</f>
        <v/>
      </c>
      <c r="DA124" s="227" t="str">
        <f>IF([2]数据总览!DA124="","",[2]数据总览!DA124)</f>
        <v/>
      </c>
      <c r="DB124" s="227" t="str">
        <f>IF([2]数据总览!DB124="","",[2]数据总览!DB124)</f>
        <v/>
      </c>
      <c r="DC124" s="227" t="str">
        <f>IF([2]数据总览!DC124="","",[2]数据总览!DC124)</f>
        <v/>
      </c>
      <c r="DD124" s="227" t="str">
        <f>IF([2]数据总览!DD124="","",[2]数据总览!DD124)</f>
        <v/>
      </c>
      <c r="DE124" s="227" t="str">
        <f>IF([2]数据总览!DE124="","",[2]数据总览!DE124)</f>
        <v/>
      </c>
      <c r="DF124" s="227" t="str">
        <f>IF([2]数据总览!DF124="","",[2]数据总览!DF124)</f>
        <v/>
      </c>
      <c r="DG124" s="227" t="str">
        <f>IF([2]数据总览!DG124="","",[2]数据总览!DG124)</f>
        <v/>
      </c>
      <c r="DH124" s="227" t="str">
        <f>IF([2]数据总览!DH124="","",[2]数据总览!DH124)</f>
        <v/>
      </c>
      <c r="DI124" s="227" t="str">
        <f>IF([2]数据总览!DI124="","",[2]数据总览!DI124)</f>
        <v/>
      </c>
      <c r="DJ124" s="227" t="str">
        <f>IF([2]数据总览!DJ124="","",[2]数据总览!DJ124)</f>
        <v/>
      </c>
      <c r="DK124" s="227" t="str">
        <f>IF([2]数据总览!DK124="","",[2]数据总览!DK124)</f>
        <v/>
      </c>
      <c r="DL124" s="227" t="str">
        <f>IF([2]数据总览!DL124="","",[2]数据总览!DL124)</f>
        <v/>
      </c>
      <c r="DM124" s="227" t="str">
        <f>IF([2]数据总览!DM124="","",[2]数据总览!DM124)</f>
        <v/>
      </c>
      <c r="DN124" s="227" t="str">
        <f>IF([2]数据总览!DN124="","",[2]数据总览!DN124)</f>
        <v/>
      </c>
      <c r="DO124" s="227" t="str">
        <f>IF([2]数据总览!DO124="","",[2]数据总览!DO124)</f>
        <v/>
      </c>
      <c r="DP124" s="227" t="str">
        <f>IF([2]数据总览!DP124="","",[2]数据总览!DP124)</f>
        <v/>
      </c>
      <c r="DQ124" s="227" t="str">
        <f>IF([2]数据总览!DQ124="","",[2]数据总览!DQ124)</f>
        <v/>
      </c>
      <c r="DR124" s="227" t="str">
        <f>IF([2]数据总览!DR124="","",[2]数据总览!DR124)</f>
        <v/>
      </c>
      <c r="DS124" s="227" t="str">
        <f>IF([2]数据总览!DS124="","",[2]数据总览!DS124)</f>
        <v/>
      </c>
      <c r="DT124" s="227" t="str">
        <f>IF([2]数据总览!DT124="","",[2]数据总览!DT124)</f>
        <v/>
      </c>
      <c r="DU124" s="227" t="str">
        <f>IF([2]数据总览!DU124="","",[2]数据总览!DU124)</f>
        <v/>
      </c>
      <c r="DV124" s="227" t="str">
        <f>IF([2]数据总览!DV124="","",[2]数据总览!DV124)</f>
        <v/>
      </c>
      <c r="DW124" s="227" t="str">
        <f>IF([2]数据总览!DW124="","",[2]数据总览!DW124)</f>
        <v/>
      </c>
      <c r="DX124" s="227" t="str">
        <f>IF([2]数据总览!DX124="","",[2]数据总览!DX124)</f>
        <v/>
      </c>
      <c r="DY124" s="227" t="str">
        <f>IF([2]数据总览!DY124="","",[2]数据总览!DY124)</f>
        <v/>
      </c>
      <c r="DZ124" s="227" t="str">
        <f>IF([2]数据总览!DZ124="","",[2]数据总览!DZ124)</f>
        <v/>
      </c>
      <c r="EA124" s="227" t="str">
        <f>IF([2]数据总览!EA124="","",[2]数据总览!EA124)</f>
        <v/>
      </c>
      <c r="EB124" s="227" t="str">
        <f>IF([2]数据总览!EB124="","",[2]数据总览!EB124)</f>
        <v/>
      </c>
      <c r="EC124" s="227" t="str">
        <f>IF([2]数据总览!EC124="","",[2]数据总览!EC124)</f>
        <v/>
      </c>
      <c r="ED124" s="227" t="str">
        <f>IF([2]数据总览!ED124="","",[2]数据总览!ED124)</f>
        <v/>
      </c>
      <c r="EE124" s="227" t="str">
        <f>IF([2]数据总览!EE124="","",[2]数据总览!EE124)</f>
        <v/>
      </c>
      <c r="EF124" s="227" t="str">
        <f>IF([2]数据总览!EF124="","",[2]数据总览!EF124)</f>
        <v/>
      </c>
      <c r="EG124" s="227" t="str">
        <f>IF([2]数据总览!EG124="","",[2]数据总览!EG124)</f>
        <v/>
      </c>
      <c r="EH124" s="227" t="str">
        <f>IF([2]数据总览!EH124="","",[2]数据总览!EH124)</f>
        <v/>
      </c>
      <c r="EI124" s="227" t="str">
        <f>IF([2]数据总览!EI124="","",[2]数据总览!EI124)</f>
        <v/>
      </c>
      <c r="EJ124" s="227" t="str">
        <f>IF([2]数据总览!EJ124="","",[2]数据总览!EJ124)</f>
        <v/>
      </c>
      <c r="EK124" s="227" t="str">
        <f>IF([2]数据总览!EK124="","",[2]数据总览!EK124)</f>
        <v/>
      </c>
      <c r="EL124" s="227" t="str">
        <f>IF([2]数据总览!EL124="","",[2]数据总览!EL124)</f>
        <v/>
      </c>
      <c r="EM124" s="227" t="str">
        <f>IF([2]数据总览!EM124="","",[2]数据总览!EM124)</f>
        <v/>
      </c>
      <c r="EN124" s="227" t="str">
        <f>IF([2]数据总览!EN124="","",[2]数据总览!EN124)</f>
        <v/>
      </c>
      <c r="EO124" s="227" t="str">
        <f>IF([2]数据总览!EO124="","",[2]数据总览!EO124)</f>
        <v/>
      </c>
      <c r="EP124" s="227" t="str">
        <f>IF([2]数据总览!EP124="","",[2]数据总览!EP124)</f>
        <v/>
      </c>
      <c r="EQ124" s="227" t="str">
        <f>IF([2]数据总览!EQ124="","",[2]数据总览!EQ124)</f>
        <v/>
      </c>
      <c r="ER124" s="227" t="str">
        <f>IF([2]数据总览!ER124="","",[2]数据总览!ER124)</f>
        <v/>
      </c>
      <c r="ES124" s="227" t="str">
        <f>IF([2]数据总览!ES124="","",[2]数据总览!ES124)</f>
        <v/>
      </c>
      <c r="ET124" s="227" t="str">
        <f>IF([2]数据总览!ET124="","",[2]数据总览!ET124)</f>
        <v/>
      </c>
      <c r="EU124" s="227" t="str">
        <f>IF([2]数据总览!EU124="","",[2]数据总览!EU124)</f>
        <v/>
      </c>
      <c r="EV124" s="227" t="str">
        <f>IF([2]数据总览!EV124="","",[2]数据总览!EV124)</f>
        <v/>
      </c>
      <c r="EW124" s="227" t="str">
        <f>IF([2]数据总览!EW124="","",[2]数据总览!EW124)</f>
        <v/>
      </c>
      <c r="EX124" s="227" t="str">
        <f>IF([2]数据总览!EX124="","",[2]数据总览!EX124)</f>
        <v/>
      </c>
      <c r="EY124" s="227" t="str">
        <f>IF([2]数据总览!EY124="","",[2]数据总览!EY124)</f>
        <v/>
      </c>
      <c r="EZ124" s="227" t="str">
        <f>IF([2]数据总览!EZ124="","",[2]数据总览!EZ124)</f>
        <v/>
      </c>
      <c r="FA124" s="227" t="str">
        <f>IF([2]数据总览!FA124="","",[2]数据总览!FA124)</f>
        <v/>
      </c>
    </row>
    <row r="125" spans="1:157" ht="11.25">
      <c r="A125" s="227" t="str">
        <f>IF([2]数据总览!A125="","",[2]数据总览!A125)</f>
        <v/>
      </c>
      <c r="B125" s="227" t="str">
        <f>IF([2]数据总览!B125="","",[2]数据总览!B125)</f>
        <v/>
      </c>
      <c r="C125" s="227" t="str">
        <f>IF([2]数据总览!C125="","",[2]数据总览!C125)</f>
        <v>5星</v>
      </c>
      <c r="D125" s="227" t="str">
        <f>IF([2]数据总览!D125="","",[2]数据总览!D125)</f>
        <v/>
      </c>
      <c r="E125" s="227">
        <f>IF([2]数据总览!E125="","",[2]数据总览!E125)</f>
        <v>2</v>
      </c>
      <c r="F125" s="227">
        <f>IF([2]数据总览!F125="","",[2]数据总览!F125)</f>
        <v>2</v>
      </c>
      <c r="G125" s="227">
        <f>IF([2]数据总览!G125="","",[2]数据总览!G125)</f>
        <v>2</v>
      </c>
      <c r="H125" s="227">
        <f>IF([2]数据总览!H125="","",[2]数据总览!H125)</f>
        <v>2</v>
      </c>
      <c r="I125" s="227" t="str">
        <f>IF([2]数据总览!I125="","",[2]数据总览!I125)</f>
        <v/>
      </c>
      <c r="J125" s="227"/>
      <c r="K125" s="227" t="str">
        <f>IF([2]数据总览!K125="","",[2]数据总览!K125)</f>
        <v/>
      </c>
      <c r="L125" s="227" t="str">
        <f>IF([2]数据总览!L125="","",[2]数据总览!L125)</f>
        <v/>
      </c>
      <c r="M125" s="227" t="str">
        <f>IF([2]数据总览!M125="","",[2]数据总览!M125)</f>
        <v/>
      </c>
      <c r="N125" s="227" t="str">
        <f>IF([2]数据总览!N125="","",[2]数据总览!N125)</f>
        <v/>
      </c>
      <c r="O125" s="227" t="str">
        <f>IF([2]数据总览!O125="","",[2]数据总览!O125)</f>
        <v/>
      </c>
      <c r="P125" s="227" t="str">
        <f>IF([2]数据总览!P125="","",[2]数据总览!P125)</f>
        <v/>
      </c>
      <c r="Q125" s="227" t="str">
        <f>IF([2]数据总览!Q125="","",[2]数据总览!Q125)</f>
        <v/>
      </c>
      <c r="R125" s="227" t="str">
        <f>IF([2]数据总览!R125="","",[2]数据总览!R125)</f>
        <v/>
      </c>
      <c r="S125" s="227" t="str">
        <f>IF([2]数据总览!S125="","",[2]数据总览!S125)</f>
        <v/>
      </c>
      <c r="T125" s="227" t="str">
        <f>IF([2]数据总览!T125="","",[2]数据总览!T125)</f>
        <v/>
      </c>
      <c r="U125" s="227" t="str">
        <f>IF([2]数据总览!U125="","",[2]数据总览!U125)</f>
        <v/>
      </c>
      <c r="V125" s="227" t="str">
        <f>IF([2]数据总览!V125="","",[2]数据总览!V125)</f>
        <v/>
      </c>
      <c r="W125" s="227" t="str">
        <f>IF([2]数据总览!W125="","",[2]数据总览!W125)</f>
        <v/>
      </c>
      <c r="X125" s="227" t="str">
        <f>IF([2]数据总览!X125="","",[2]数据总览!X125)</f>
        <v/>
      </c>
      <c r="Y125" s="227" t="str">
        <f>IF([2]数据总览!Y125="","",[2]数据总览!Y125)</f>
        <v/>
      </c>
      <c r="Z125" s="227" t="str">
        <f>IF([2]数据总览!Z125="","",[2]数据总览!Z125)</f>
        <v/>
      </c>
      <c r="AA125" s="227" t="str">
        <f>IF([2]数据总览!AA125="","",[2]数据总览!AA125)</f>
        <v/>
      </c>
      <c r="AB125" s="227" t="str">
        <f>IF([2]数据总览!AB125="","",[2]数据总览!AB125)</f>
        <v/>
      </c>
      <c r="AC125" s="227" t="str">
        <f>IF([2]数据总览!AC125="","",[2]数据总览!AC125)</f>
        <v/>
      </c>
      <c r="AD125" s="227" t="str">
        <f>IF([2]数据总览!AD125="","",[2]数据总览!AD125)</f>
        <v/>
      </c>
      <c r="AE125" s="227" t="str">
        <f>IF([2]数据总览!AE125="","",[2]数据总览!AE125)</f>
        <v/>
      </c>
      <c r="AF125" s="227" t="str">
        <f>IF([2]数据总览!AF125="","",[2]数据总览!AF125)</f>
        <v/>
      </c>
      <c r="AG125" s="227" t="str">
        <f>IF([2]数据总览!AG125="","",[2]数据总览!AG125)</f>
        <v/>
      </c>
      <c r="AH125" s="227" t="str">
        <f>IF([2]数据总览!AH125="","",[2]数据总览!AH125)</f>
        <v/>
      </c>
      <c r="AI125" s="227" t="str">
        <f>IF([2]数据总览!AI125="","",[2]数据总览!AI125)</f>
        <v/>
      </c>
      <c r="AJ125" s="227" t="str">
        <f>IF([2]数据总览!AJ125="","",[2]数据总览!AJ125)</f>
        <v/>
      </c>
      <c r="AK125" s="227" t="str">
        <f>IF([2]数据总览!AK125="","",[2]数据总览!AK125)</f>
        <v/>
      </c>
      <c r="AL125" s="227" t="str">
        <f>IF([2]数据总览!AL125="","",[2]数据总览!AL125)</f>
        <v/>
      </c>
      <c r="AM125" s="227" t="str">
        <f>IF([2]数据总览!AM125="","",[2]数据总览!AM125)</f>
        <v/>
      </c>
      <c r="AN125" s="227" t="str">
        <f>IF([2]数据总览!AN125="","",[2]数据总览!AN125)</f>
        <v/>
      </c>
      <c r="AO125" s="227" t="str">
        <f>IF([2]数据总览!AO125="","",[2]数据总览!AO125)</f>
        <v/>
      </c>
      <c r="AP125" s="227" t="str">
        <f>IF([2]数据总览!AP125="","",[2]数据总览!AP125)</f>
        <v/>
      </c>
      <c r="AQ125" s="227" t="str">
        <f>IF([2]数据总览!AQ125="","",[2]数据总览!AQ125)</f>
        <v/>
      </c>
      <c r="AR125" s="227" t="str">
        <f>IF([2]数据总览!AR125="","",[2]数据总览!AR125)</f>
        <v/>
      </c>
      <c r="AS125" s="227" t="str">
        <f>IF([2]数据总览!AS125="","",[2]数据总览!AS125)</f>
        <v/>
      </c>
      <c r="AT125" s="227" t="str">
        <f>IF([2]数据总览!AT125="","",[2]数据总览!AT125)</f>
        <v/>
      </c>
      <c r="AU125" s="227" t="str">
        <f>IF([2]数据总览!AU125="","",[2]数据总览!AU125)</f>
        <v/>
      </c>
      <c r="AV125" s="227" t="str">
        <f>IF([2]数据总览!AV125="","",[2]数据总览!AV125)</f>
        <v/>
      </c>
      <c r="AW125" s="227" t="str">
        <f>IF([2]数据总览!AW125="","",[2]数据总览!AW125)</f>
        <v/>
      </c>
      <c r="AX125" s="227" t="str">
        <f>IF([2]数据总览!AX125="","",[2]数据总览!AX125)</f>
        <v/>
      </c>
      <c r="AY125" s="227" t="str">
        <f>IF([2]数据总览!AY125="","",[2]数据总览!AY125)</f>
        <v/>
      </c>
      <c r="AZ125" s="227" t="str">
        <f>IF([2]数据总览!AZ125="","",[2]数据总览!AZ125)</f>
        <v/>
      </c>
      <c r="BA125" s="227" t="str">
        <f>IF([2]数据总览!BA125="","",[2]数据总览!BA125)</f>
        <v/>
      </c>
      <c r="BB125" s="227" t="str">
        <f>IF([2]数据总览!BB125="","",[2]数据总览!BB125)</f>
        <v/>
      </c>
      <c r="BC125" s="227" t="str">
        <f>IF([2]数据总览!BC125="","",[2]数据总览!BC125)</f>
        <v/>
      </c>
      <c r="BD125" s="227" t="str">
        <f>IF([2]数据总览!BD125="","",[2]数据总览!BD125)</f>
        <v/>
      </c>
      <c r="BE125" s="227" t="str">
        <f>IF([2]数据总览!BE125="","",[2]数据总览!BE125)</f>
        <v/>
      </c>
      <c r="BF125" s="227" t="str">
        <f>IF([2]数据总览!BF125="","",[2]数据总览!BF125)</f>
        <v/>
      </c>
      <c r="BG125" s="227" t="str">
        <f>IF([2]数据总览!BG125="","",[2]数据总览!BG125)</f>
        <v/>
      </c>
      <c r="BH125" s="227" t="str">
        <f>IF([2]数据总览!BH125="","",[2]数据总览!BH125)</f>
        <v/>
      </c>
      <c r="BI125" s="227" t="str">
        <f>IF([2]数据总览!BI125="","",[2]数据总览!BI125)</f>
        <v/>
      </c>
      <c r="BJ125" s="227" t="str">
        <f>IF([2]数据总览!BJ125="","",[2]数据总览!BJ125)</f>
        <v/>
      </c>
      <c r="BK125" s="227" t="str">
        <f>IF([2]数据总览!BK125="","",[2]数据总览!BK125)</f>
        <v/>
      </c>
      <c r="BL125" s="227" t="str">
        <f>IF([2]数据总览!BL125="","",[2]数据总览!BL125)</f>
        <v/>
      </c>
      <c r="BM125" s="227" t="str">
        <f>IF([2]数据总览!BM125="","",[2]数据总览!BM125)</f>
        <v/>
      </c>
      <c r="BN125" s="227" t="str">
        <f>IF([2]数据总览!BN125="","",[2]数据总览!BN125)</f>
        <v/>
      </c>
      <c r="BO125" s="227" t="str">
        <f>IF([2]数据总览!BO125="","",[2]数据总览!BO125)</f>
        <v/>
      </c>
      <c r="BP125" s="227" t="str">
        <f>IF([2]数据总览!BP125="","",[2]数据总览!BP125)</f>
        <v/>
      </c>
      <c r="BQ125" s="227" t="str">
        <f>IF([2]数据总览!BQ125="","",[2]数据总览!BQ125)</f>
        <v/>
      </c>
      <c r="BR125" s="227" t="str">
        <f>IF([2]数据总览!BR125="","",[2]数据总览!BR125)</f>
        <v/>
      </c>
      <c r="BS125" s="227" t="str">
        <f>IF([2]数据总览!BS125="","",[2]数据总览!BS125)</f>
        <v/>
      </c>
      <c r="BT125" s="227" t="str">
        <f>IF([2]数据总览!BT125="","",[2]数据总览!BT125)</f>
        <v/>
      </c>
      <c r="BU125" s="227" t="str">
        <f>IF([2]数据总览!BU125="","",[2]数据总览!BU125)</f>
        <v/>
      </c>
      <c r="BV125" s="227" t="str">
        <f>IF([2]数据总览!BV125="","",[2]数据总览!BV125)</f>
        <v/>
      </c>
      <c r="BW125" s="227" t="str">
        <f>IF([2]数据总览!BW125="","",[2]数据总览!BW125)</f>
        <v/>
      </c>
      <c r="BX125" s="227" t="str">
        <f>IF([2]数据总览!BX125="","",[2]数据总览!BX125)</f>
        <v/>
      </c>
      <c r="BY125" s="227" t="str">
        <f>IF([2]数据总览!BY125="","",[2]数据总览!BY125)</f>
        <v/>
      </c>
      <c r="BZ125" s="227" t="str">
        <f>IF([2]数据总览!BZ125="","",[2]数据总览!BZ125)</f>
        <v/>
      </c>
      <c r="CA125" s="227" t="str">
        <f>IF([2]数据总览!CA125="","",[2]数据总览!CA125)</f>
        <v/>
      </c>
      <c r="CB125" s="227" t="str">
        <f>IF([2]数据总览!CB125="","",[2]数据总览!CB125)</f>
        <v/>
      </c>
      <c r="CC125" s="227" t="str">
        <f>IF([2]数据总览!CC125="","",[2]数据总览!CC125)</f>
        <v/>
      </c>
      <c r="CD125" s="227" t="str">
        <f>IF([2]数据总览!CD125="","",[2]数据总览!CD125)</f>
        <v/>
      </c>
      <c r="CE125" s="227" t="str">
        <f>IF([2]数据总览!CE125="","",[2]数据总览!CE125)</f>
        <v/>
      </c>
      <c r="CF125" s="227" t="str">
        <f>IF([2]数据总览!CF125="","",[2]数据总览!CF125)</f>
        <v/>
      </c>
      <c r="CG125" s="227" t="str">
        <f>IF([2]数据总览!CG125="","",[2]数据总览!CG125)</f>
        <v/>
      </c>
      <c r="CH125" s="227" t="str">
        <f>IF([2]数据总览!CH125="","",[2]数据总览!CH125)</f>
        <v/>
      </c>
      <c r="CI125" s="227" t="str">
        <f>IF([2]数据总览!CI125="","",[2]数据总览!CI125)</f>
        <v/>
      </c>
      <c r="CJ125" s="227" t="str">
        <f>IF([2]数据总览!CJ125="","",[2]数据总览!CJ125)</f>
        <v/>
      </c>
      <c r="CK125" s="227" t="str">
        <f>IF([2]数据总览!CK125="","",[2]数据总览!CK125)</f>
        <v/>
      </c>
      <c r="CL125" s="227" t="str">
        <f>IF([2]数据总览!CL125="","",[2]数据总览!CL125)</f>
        <v/>
      </c>
      <c r="CM125" s="227" t="str">
        <f>IF([2]数据总览!CM125="","",[2]数据总览!CM125)</f>
        <v/>
      </c>
      <c r="CN125" s="227" t="str">
        <f>IF([2]数据总览!CN125="","",[2]数据总览!CN125)</f>
        <v/>
      </c>
      <c r="CO125" s="227" t="str">
        <f>IF([2]数据总览!CO125="","",[2]数据总览!CO125)</f>
        <v/>
      </c>
      <c r="CP125" s="227" t="str">
        <f>IF([2]数据总览!CP125="","",[2]数据总览!CP125)</f>
        <v/>
      </c>
      <c r="CQ125" s="227" t="str">
        <f>IF([2]数据总览!CQ125="","",[2]数据总览!CQ125)</f>
        <v/>
      </c>
      <c r="CR125" s="227" t="str">
        <f>IF([2]数据总览!CR125="","",[2]数据总览!CR125)</f>
        <v/>
      </c>
      <c r="CS125" s="227" t="str">
        <f>IF([2]数据总览!CS125="","",[2]数据总览!CS125)</f>
        <v/>
      </c>
      <c r="CT125" s="227" t="str">
        <f>IF([2]数据总览!CT125="","",[2]数据总览!CT125)</f>
        <v/>
      </c>
      <c r="CU125" s="227" t="str">
        <f>IF([2]数据总览!CU125="","",[2]数据总览!CU125)</f>
        <v/>
      </c>
      <c r="CV125" s="227" t="str">
        <f>IF([2]数据总览!CV125="","",[2]数据总览!CV125)</f>
        <v/>
      </c>
      <c r="CW125" s="227" t="str">
        <f>IF([2]数据总览!CW125="","",[2]数据总览!CW125)</f>
        <v/>
      </c>
      <c r="CX125" s="227" t="str">
        <f>IF([2]数据总览!CX125="","",[2]数据总览!CX125)</f>
        <v/>
      </c>
      <c r="CY125" s="227" t="str">
        <f>IF([2]数据总览!CY125="","",[2]数据总览!CY125)</f>
        <v/>
      </c>
      <c r="CZ125" s="227" t="str">
        <f>IF([2]数据总览!CZ125="","",[2]数据总览!CZ125)</f>
        <v/>
      </c>
      <c r="DA125" s="227" t="str">
        <f>IF([2]数据总览!DA125="","",[2]数据总览!DA125)</f>
        <v/>
      </c>
      <c r="DB125" s="227" t="str">
        <f>IF([2]数据总览!DB125="","",[2]数据总览!DB125)</f>
        <v/>
      </c>
      <c r="DC125" s="227" t="str">
        <f>IF([2]数据总览!DC125="","",[2]数据总览!DC125)</f>
        <v/>
      </c>
      <c r="DD125" s="227" t="str">
        <f>IF([2]数据总览!DD125="","",[2]数据总览!DD125)</f>
        <v/>
      </c>
      <c r="DE125" s="227" t="str">
        <f>IF([2]数据总览!DE125="","",[2]数据总览!DE125)</f>
        <v/>
      </c>
      <c r="DF125" s="227" t="str">
        <f>IF([2]数据总览!DF125="","",[2]数据总览!DF125)</f>
        <v/>
      </c>
      <c r="DG125" s="227" t="str">
        <f>IF([2]数据总览!DG125="","",[2]数据总览!DG125)</f>
        <v/>
      </c>
      <c r="DH125" s="227" t="str">
        <f>IF([2]数据总览!DH125="","",[2]数据总览!DH125)</f>
        <v/>
      </c>
      <c r="DI125" s="227" t="str">
        <f>IF([2]数据总览!DI125="","",[2]数据总览!DI125)</f>
        <v/>
      </c>
      <c r="DJ125" s="227" t="str">
        <f>IF([2]数据总览!DJ125="","",[2]数据总览!DJ125)</f>
        <v/>
      </c>
      <c r="DK125" s="227" t="str">
        <f>IF([2]数据总览!DK125="","",[2]数据总览!DK125)</f>
        <v/>
      </c>
      <c r="DL125" s="227" t="str">
        <f>IF([2]数据总览!DL125="","",[2]数据总览!DL125)</f>
        <v/>
      </c>
      <c r="DM125" s="227" t="str">
        <f>IF([2]数据总览!DM125="","",[2]数据总览!DM125)</f>
        <v/>
      </c>
      <c r="DN125" s="227" t="str">
        <f>IF([2]数据总览!DN125="","",[2]数据总览!DN125)</f>
        <v/>
      </c>
      <c r="DO125" s="227" t="str">
        <f>IF([2]数据总览!DO125="","",[2]数据总览!DO125)</f>
        <v/>
      </c>
      <c r="DP125" s="227" t="str">
        <f>IF([2]数据总览!DP125="","",[2]数据总览!DP125)</f>
        <v/>
      </c>
      <c r="DQ125" s="227" t="str">
        <f>IF([2]数据总览!DQ125="","",[2]数据总览!DQ125)</f>
        <v/>
      </c>
      <c r="DR125" s="227" t="str">
        <f>IF([2]数据总览!DR125="","",[2]数据总览!DR125)</f>
        <v/>
      </c>
      <c r="DS125" s="227" t="str">
        <f>IF([2]数据总览!DS125="","",[2]数据总览!DS125)</f>
        <v/>
      </c>
      <c r="DT125" s="227" t="str">
        <f>IF([2]数据总览!DT125="","",[2]数据总览!DT125)</f>
        <v/>
      </c>
      <c r="DU125" s="227" t="str">
        <f>IF([2]数据总览!DU125="","",[2]数据总览!DU125)</f>
        <v/>
      </c>
      <c r="DV125" s="227" t="str">
        <f>IF([2]数据总览!DV125="","",[2]数据总览!DV125)</f>
        <v/>
      </c>
      <c r="DW125" s="227" t="str">
        <f>IF([2]数据总览!DW125="","",[2]数据总览!DW125)</f>
        <v/>
      </c>
      <c r="DX125" s="227" t="str">
        <f>IF([2]数据总览!DX125="","",[2]数据总览!DX125)</f>
        <v/>
      </c>
      <c r="DY125" s="227" t="str">
        <f>IF([2]数据总览!DY125="","",[2]数据总览!DY125)</f>
        <v/>
      </c>
      <c r="DZ125" s="227" t="str">
        <f>IF([2]数据总览!DZ125="","",[2]数据总览!DZ125)</f>
        <v/>
      </c>
      <c r="EA125" s="227" t="str">
        <f>IF([2]数据总览!EA125="","",[2]数据总览!EA125)</f>
        <v/>
      </c>
      <c r="EB125" s="227" t="str">
        <f>IF([2]数据总览!EB125="","",[2]数据总览!EB125)</f>
        <v/>
      </c>
      <c r="EC125" s="227" t="str">
        <f>IF([2]数据总览!EC125="","",[2]数据总览!EC125)</f>
        <v/>
      </c>
      <c r="ED125" s="227" t="str">
        <f>IF([2]数据总览!ED125="","",[2]数据总览!ED125)</f>
        <v/>
      </c>
      <c r="EE125" s="227" t="str">
        <f>IF([2]数据总览!EE125="","",[2]数据总览!EE125)</f>
        <v/>
      </c>
      <c r="EF125" s="227" t="str">
        <f>IF([2]数据总览!EF125="","",[2]数据总览!EF125)</f>
        <v/>
      </c>
      <c r="EG125" s="227" t="str">
        <f>IF([2]数据总览!EG125="","",[2]数据总览!EG125)</f>
        <v/>
      </c>
      <c r="EH125" s="227" t="str">
        <f>IF([2]数据总览!EH125="","",[2]数据总览!EH125)</f>
        <v/>
      </c>
      <c r="EI125" s="227" t="str">
        <f>IF([2]数据总览!EI125="","",[2]数据总览!EI125)</f>
        <v/>
      </c>
      <c r="EJ125" s="227" t="str">
        <f>IF([2]数据总览!EJ125="","",[2]数据总览!EJ125)</f>
        <v/>
      </c>
      <c r="EK125" s="227" t="str">
        <f>IF([2]数据总览!EK125="","",[2]数据总览!EK125)</f>
        <v/>
      </c>
      <c r="EL125" s="227" t="str">
        <f>IF([2]数据总览!EL125="","",[2]数据总览!EL125)</f>
        <v/>
      </c>
      <c r="EM125" s="227" t="str">
        <f>IF([2]数据总览!EM125="","",[2]数据总览!EM125)</f>
        <v/>
      </c>
      <c r="EN125" s="227" t="str">
        <f>IF([2]数据总览!EN125="","",[2]数据总览!EN125)</f>
        <v/>
      </c>
      <c r="EO125" s="227" t="str">
        <f>IF([2]数据总览!EO125="","",[2]数据总览!EO125)</f>
        <v/>
      </c>
      <c r="EP125" s="227" t="str">
        <f>IF([2]数据总览!EP125="","",[2]数据总览!EP125)</f>
        <v/>
      </c>
      <c r="EQ125" s="227" t="str">
        <f>IF([2]数据总览!EQ125="","",[2]数据总览!EQ125)</f>
        <v/>
      </c>
      <c r="ER125" s="227" t="str">
        <f>IF([2]数据总览!ER125="","",[2]数据总览!ER125)</f>
        <v/>
      </c>
      <c r="ES125" s="227" t="str">
        <f>IF([2]数据总览!ES125="","",[2]数据总览!ES125)</f>
        <v/>
      </c>
      <c r="ET125" s="227" t="str">
        <f>IF([2]数据总览!ET125="","",[2]数据总览!ET125)</f>
        <v/>
      </c>
      <c r="EU125" s="227" t="str">
        <f>IF([2]数据总览!EU125="","",[2]数据总览!EU125)</f>
        <v/>
      </c>
      <c r="EV125" s="227" t="str">
        <f>IF([2]数据总览!EV125="","",[2]数据总览!EV125)</f>
        <v/>
      </c>
      <c r="EW125" s="227" t="str">
        <f>IF([2]数据总览!EW125="","",[2]数据总览!EW125)</f>
        <v/>
      </c>
      <c r="EX125" s="227" t="str">
        <f>IF([2]数据总览!EX125="","",[2]数据总览!EX125)</f>
        <v/>
      </c>
      <c r="EY125" s="227" t="str">
        <f>IF([2]数据总览!EY125="","",[2]数据总览!EY125)</f>
        <v/>
      </c>
      <c r="EZ125" s="227" t="str">
        <f>IF([2]数据总览!EZ125="","",[2]数据总览!EZ125)</f>
        <v/>
      </c>
      <c r="FA125" s="227" t="str">
        <f>IF([2]数据总览!FA125="","",[2]数据总览!FA125)</f>
        <v/>
      </c>
    </row>
    <row r="126" spans="1:157" ht="11.25">
      <c r="A126" s="227" t="str">
        <f>IF([2]数据总览!A126="","",[2]数据总览!A126)</f>
        <v/>
      </c>
      <c r="B126" s="227" t="str">
        <f>IF([2]数据总览!B126="","",[2]数据总览!B126)</f>
        <v/>
      </c>
      <c r="C126" s="227" t="str">
        <f>IF([2]数据总览!C126="","",[2]数据总览!C126)</f>
        <v>6星</v>
      </c>
      <c r="D126" s="227" t="str">
        <f>IF([2]数据总览!D126="","",[2]数据总览!D126)</f>
        <v/>
      </c>
      <c r="E126" s="227">
        <f>IF([2]数据总览!E126="","",[2]数据总览!E126)</f>
        <v>2</v>
      </c>
      <c r="F126" s="227">
        <f>IF([2]数据总览!F126="","",[2]数据总览!F126)</f>
        <v>2</v>
      </c>
      <c r="G126" s="227">
        <f>IF([2]数据总览!G126="","",[2]数据总览!G126)</f>
        <v>2</v>
      </c>
      <c r="H126" s="227">
        <f>IF([2]数据总览!H126="","",[2]数据总览!H126)</f>
        <v>2</v>
      </c>
      <c r="I126" s="227" t="str">
        <f>IF([2]数据总览!I126="","",[2]数据总览!I126)</f>
        <v/>
      </c>
      <c r="J126" s="227"/>
      <c r="K126" s="227" t="str">
        <f>IF([2]数据总览!K126="","",[2]数据总览!K126)</f>
        <v/>
      </c>
      <c r="L126" s="227" t="str">
        <f>IF([2]数据总览!L126="","",[2]数据总览!L126)</f>
        <v/>
      </c>
      <c r="M126" s="227" t="str">
        <f>IF([2]数据总览!M126="","",[2]数据总览!M126)</f>
        <v/>
      </c>
      <c r="N126" s="227" t="str">
        <f>IF([2]数据总览!N126="","",[2]数据总览!N126)</f>
        <v/>
      </c>
      <c r="O126" s="227" t="str">
        <f>IF([2]数据总览!O126="","",[2]数据总览!O126)</f>
        <v/>
      </c>
      <c r="P126" s="227" t="str">
        <f>IF([2]数据总览!P126="","",[2]数据总览!P126)</f>
        <v/>
      </c>
      <c r="Q126" s="227" t="str">
        <f>IF([2]数据总览!Q126="","",[2]数据总览!Q126)</f>
        <v/>
      </c>
      <c r="R126" s="227" t="str">
        <f>IF([2]数据总览!R126="","",[2]数据总览!R126)</f>
        <v/>
      </c>
      <c r="S126" s="227" t="str">
        <f>IF([2]数据总览!S126="","",[2]数据总览!S126)</f>
        <v/>
      </c>
      <c r="T126" s="227" t="str">
        <f>IF([2]数据总览!T126="","",[2]数据总览!T126)</f>
        <v/>
      </c>
      <c r="U126" s="227" t="str">
        <f>IF([2]数据总览!U126="","",[2]数据总览!U126)</f>
        <v/>
      </c>
      <c r="V126" s="227" t="str">
        <f>IF([2]数据总览!V126="","",[2]数据总览!V126)</f>
        <v/>
      </c>
      <c r="W126" s="227" t="str">
        <f>IF([2]数据总览!W126="","",[2]数据总览!W126)</f>
        <v/>
      </c>
      <c r="X126" s="227" t="str">
        <f>IF([2]数据总览!X126="","",[2]数据总览!X126)</f>
        <v/>
      </c>
      <c r="Y126" s="227" t="str">
        <f>IF([2]数据总览!Y126="","",[2]数据总览!Y126)</f>
        <v/>
      </c>
      <c r="Z126" s="227" t="str">
        <f>IF([2]数据总览!Z126="","",[2]数据总览!Z126)</f>
        <v/>
      </c>
      <c r="AA126" s="227" t="str">
        <f>IF([2]数据总览!AA126="","",[2]数据总览!AA126)</f>
        <v/>
      </c>
      <c r="AB126" s="227" t="str">
        <f>IF([2]数据总览!AB126="","",[2]数据总览!AB126)</f>
        <v/>
      </c>
      <c r="AC126" s="227" t="str">
        <f>IF([2]数据总览!AC126="","",[2]数据总览!AC126)</f>
        <v/>
      </c>
      <c r="AD126" s="227" t="str">
        <f>IF([2]数据总览!AD126="","",[2]数据总览!AD126)</f>
        <v/>
      </c>
      <c r="AE126" s="227" t="str">
        <f>IF([2]数据总览!AE126="","",[2]数据总览!AE126)</f>
        <v/>
      </c>
      <c r="AF126" s="227" t="str">
        <f>IF([2]数据总览!AF126="","",[2]数据总览!AF126)</f>
        <v/>
      </c>
      <c r="AG126" s="227" t="str">
        <f>IF([2]数据总览!AG126="","",[2]数据总览!AG126)</f>
        <v/>
      </c>
      <c r="AH126" s="227" t="str">
        <f>IF([2]数据总览!AH126="","",[2]数据总览!AH126)</f>
        <v/>
      </c>
      <c r="AI126" s="227" t="str">
        <f>IF([2]数据总览!AI126="","",[2]数据总览!AI126)</f>
        <v/>
      </c>
      <c r="AJ126" s="227" t="str">
        <f>IF([2]数据总览!AJ126="","",[2]数据总览!AJ126)</f>
        <v/>
      </c>
      <c r="AK126" s="227" t="str">
        <f>IF([2]数据总览!AK126="","",[2]数据总览!AK126)</f>
        <v/>
      </c>
      <c r="AL126" s="227" t="str">
        <f>IF([2]数据总览!AL126="","",[2]数据总览!AL126)</f>
        <v/>
      </c>
      <c r="AM126" s="227" t="str">
        <f>IF([2]数据总览!AM126="","",[2]数据总览!AM126)</f>
        <v/>
      </c>
      <c r="AN126" s="227" t="str">
        <f>IF([2]数据总览!AN126="","",[2]数据总览!AN126)</f>
        <v/>
      </c>
      <c r="AO126" s="227" t="str">
        <f>IF([2]数据总览!AO126="","",[2]数据总览!AO126)</f>
        <v/>
      </c>
      <c r="AP126" s="227" t="str">
        <f>IF([2]数据总览!AP126="","",[2]数据总览!AP126)</f>
        <v/>
      </c>
      <c r="AQ126" s="227" t="str">
        <f>IF([2]数据总览!AQ126="","",[2]数据总览!AQ126)</f>
        <v/>
      </c>
      <c r="AR126" s="227" t="str">
        <f>IF([2]数据总览!AR126="","",[2]数据总览!AR126)</f>
        <v/>
      </c>
      <c r="AS126" s="227" t="str">
        <f>IF([2]数据总览!AS126="","",[2]数据总览!AS126)</f>
        <v/>
      </c>
      <c r="AT126" s="227" t="str">
        <f>IF([2]数据总览!AT126="","",[2]数据总览!AT126)</f>
        <v/>
      </c>
      <c r="AU126" s="227" t="str">
        <f>IF([2]数据总览!AU126="","",[2]数据总览!AU126)</f>
        <v/>
      </c>
      <c r="AV126" s="227" t="str">
        <f>IF([2]数据总览!AV126="","",[2]数据总览!AV126)</f>
        <v/>
      </c>
      <c r="AW126" s="227" t="str">
        <f>IF([2]数据总览!AW126="","",[2]数据总览!AW126)</f>
        <v/>
      </c>
      <c r="AX126" s="227" t="str">
        <f>IF([2]数据总览!AX126="","",[2]数据总览!AX126)</f>
        <v/>
      </c>
      <c r="AY126" s="227" t="str">
        <f>IF([2]数据总览!AY126="","",[2]数据总览!AY126)</f>
        <v/>
      </c>
      <c r="AZ126" s="227" t="str">
        <f>IF([2]数据总览!AZ126="","",[2]数据总览!AZ126)</f>
        <v/>
      </c>
      <c r="BA126" s="227" t="str">
        <f>IF([2]数据总览!BA126="","",[2]数据总览!BA126)</f>
        <v/>
      </c>
      <c r="BB126" s="227" t="str">
        <f>IF([2]数据总览!BB126="","",[2]数据总览!BB126)</f>
        <v/>
      </c>
      <c r="BC126" s="227" t="str">
        <f>IF([2]数据总览!BC126="","",[2]数据总览!BC126)</f>
        <v/>
      </c>
      <c r="BD126" s="227" t="str">
        <f>IF([2]数据总览!BD126="","",[2]数据总览!BD126)</f>
        <v/>
      </c>
      <c r="BE126" s="227" t="str">
        <f>IF([2]数据总览!BE126="","",[2]数据总览!BE126)</f>
        <v/>
      </c>
      <c r="BF126" s="227" t="str">
        <f>IF([2]数据总览!BF126="","",[2]数据总览!BF126)</f>
        <v/>
      </c>
      <c r="BG126" s="227" t="str">
        <f>IF([2]数据总览!BG126="","",[2]数据总览!BG126)</f>
        <v/>
      </c>
      <c r="BH126" s="227" t="str">
        <f>IF([2]数据总览!BH126="","",[2]数据总览!BH126)</f>
        <v/>
      </c>
      <c r="BI126" s="227" t="str">
        <f>IF([2]数据总览!BI126="","",[2]数据总览!BI126)</f>
        <v/>
      </c>
      <c r="BJ126" s="227" t="str">
        <f>IF([2]数据总览!BJ126="","",[2]数据总览!BJ126)</f>
        <v/>
      </c>
      <c r="BK126" s="227" t="str">
        <f>IF([2]数据总览!BK126="","",[2]数据总览!BK126)</f>
        <v/>
      </c>
      <c r="BL126" s="227" t="str">
        <f>IF([2]数据总览!BL126="","",[2]数据总览!BL126)</f>
        <v/>
      </c>
      <c r="BM126" s="227" t="str">
        <f>IF([2]数据总览!BM126="","",[2]数据总览!BM126)</f>
        <v/>
      </c>
      <c r="BN126" s="227" t="str">
        <f>IF([2]数据总览!BN126="","",[2]数据总览!BN126)</f>
        <v/>
      </c>
      <c r="BO126" s="227" t="str">
        <f>IF([2]数据总览!BO126="","",[2]数据总览!BO126)</f>
        <v/>
      </c>
      <c r="BP126" s="227" t="str">
        <f>IF([2]数据总览!BP126="","",[2]数据总览!BP126)</f>
        <v/>
      </c>
      <c r="BQ126" s="227" t="str">
        <f>IF([2]数据总览!BQ126="","",[2]数据总览!BQ126)</f>
        <v/>
      </c>
      <c r="BR126" s="227" t="str">
        <f>IF([2]数据总览!BR126="","",[2]数据总览!BR126)</f>
        <v/>
      </c>
      <c r="BS126" s="227" t="str">
        <f>IF([2]数据总览!BS126="","",[2]数据总览!BS126)</f>
        <v/>
      </c>
      <c r="BT126" s="227" t="str">
        <f>IF([2]数据总览!BT126="","",[2]数据总览!BT126)</f>
        <v/>
      </c>
      <c r="BU126" s="227" t="str">
        <f>IF([2]数据总览!BU126="","",[2]数据总览!BU126)</f>
        <v/>
      </c>
      <c r="BV126" s="227" t="str">
        <f>IF([2]数据总览!BV126="","",[2]数据总览!BV126)</f>
        <v/>
      </c>
      <c r="BW126" s="227" t="str">
        <f>IF([2]数据总览!BW126="","",[2]数据总览!BW126)</f>
        <v/>
      </c>
      <c r="BX126" s="227" t="str">
        <f>IF([2]数据总览!BX126="","",[2]数据总览!BX126)</f>
        <v/>
      </c>
      <c r="BY126" s="227" t="str">
        <f>IF([2]数据总览!BY126="","",[2]数据总览!BY126)</f>
        <v/>
      </c>
      <c r="BZ126" s="227" t="str">
        <f>IF([2]数据总览!BZ126="","",[2]数据总览!BZ126)</f>
        <v/>
      </c>
      <c r="CA126" s="227" t="str">
        <f>IF([2]数据总览!CA126="","",[2]数据总览!CA126)</f>
        <v/>
      </c>
      <c r="CB126" s="227" t="str">
        <f>IF([2]数据总览!CB126="","",[2]数据总览!CB126)</f>
        <v/>
      </c>
      <c r="CC126" s="227" t="str">
        <f>IF([2]数据总览!CC126="","",[2]数据总览!CC126)</f>
        <v/>
      </c>
      <c r="CD126" s="227" t="str">
        <f>IF([2]数据总览!CD126="","",[2]数据总览!CD126)</f>
        <v/>
      </c>
      <c r="CE126" s="227" t="str">
        <f>IF([2]数据总览!CE126="","",[2]数据总览!CE126)</f>
        <v/>
      </c>
      <c r="CF126" s="227" t="str">
        <f>IF([2]数据总览!CF126="","",[2]数据总览!CF126)</f>
        <v/>
      </c>
      <c r="CG126" s="227" t="str">
        <f>IF([2]数据总览!CG126="","",[2]数据总览!CG126)</f>
        <v/>
      </c>
      <c r="CH126" s="227" t="str">
        <f>IF([2]数据总览!CH126="","",[2]数据总览!CH126)</f>
        <v/>
      </c>
      <c r="CI126" s="227" t="str">
        <f>IF([2]数据总览!CI126="","",[2]数据总览!CI126)</f>
        <v/>
      </c>
      <c r="CJ126" s="227" t="str">
        <f>IF([2]数据总览!CJ126="","",[2]数据总览!CJ126)</f>
        <v/>
      </c>
      <c r="CK126" s="227" t="str">
        <f>IF([2]数据总览!CK126="","",[2]数据总览!CK126)</f>
        <v/>
      </c>
      <c r="CL126" s="227" t="str">
        <f>IF([2]数据总览!CL126="","",[2]数据总览!CL126)</f>
        <v/>
      </c>
      <c r="CM126" s="227" t="str">
        <f>IF([2]数据总览!CM126="","",[2]数据总览!CM126)</f>
        <v/>
      </c>
      <c r="CN126" s="227" t="str">
        <f>IF([2]数据总览!CN126="","",[2]数据总览!CN126)</f>
        <v/>
      </c>
      <c r="CO126" s="227" t="str">
        <f>IF([2]数据总览!CO126="","",[2]数据总览!CO126)</f>
        <v/>
      </c>
      <c r="CP126" s="227" t="str">
        <f>IF([2]数据总览!CP126="","",[2]数据总览!CP126)</f>
        <v/>
      </c>
      <c r="CQ126" s="227" t="str">
        <f>IF([2]数据总览!CQ126="","",[2]数据总览!CQ126)</f>
        <v/>
      </c>
      <c r="CR126" s="227" t="str">
        <f>IF([2]数据总览!CR126="","",[2]数据总览!CR126)</f>
        <v/>
      </c>
      <c r="CS126" s="227" t="str">
        <f>IF([2]数据总览!CS126="","",[2]数据总览!CS126)</f>
        <v/>
      </c>
      <c r="CT126" s="227" t="str">
        <f>IF([2]数据总览!CT126="","",[2]数据总览!CT126)</f>
        <v/>
      </c>
      <c r="CU126" s="227" t="str">
        <f>IF([2]数据总览!CU126="","",[2]数据总览!CU126)</f>
        <v/>
      </c>
      <c r="CV126" s="227" t="str">
        <f>IF([2]数据总览!CV126="","",[2]数据总览!CV126)</f>
        <v/>
      </c>
      <c r="CW126" s="227" t="str">
        <f>IF([2]数据总览!CW126="","",[2]数据总览!CW126)</f>
        <v/>
      </c>
      <c r="CX126" s="227" t="str">
        <f>IF([2]数据总览!CX126="","",[2]数据总览!CX126)</f>
        <v/>
      </c>
      <c r="CY126" s="227" t="str">
        <f>IF([2]数据总览!CY126="","",[2]数据总览!CY126)</f>
        <v/>
      </c>
      <c r="CZ126" s="227" t="str">
        <f>IF([2]数据总览!CZ126="","",[2]数据总览!CZ126)</f>
        <v/>
      </c>
      <c r="DA126" s="227" t="str">
        <f>IF([2]数据总览!DA126="","",[2]数据总览!DA126)</f>
        <v/>
      </c>
      <c r="DB126" s="227" t="str">
        <f>IF([2]数据总览!DB126="","",[2]数据总览!DB126)</f>
        <v/>
      </c>
      <c r="DC126" s="227" t="str">
        <f>IF([2]数据总览!DC126="","",[2]数据总览!DC126)</f>
        <v/>
      </c>
      <c r="DD126" s="227" t="str">
        <f>IF([2]数据总览!DD126="","",[2]数据总览!DD126)</f>
        <v/>
      </c>
      <c r="DE126" s="227" t="str">
        <f>IF([2]数据总览!DE126="","",[2]数据总览!DE126)</f>
        <v/>
      </c>
      <c r="DF126" s="227" t="str">
        <f>IF([2]数据总览!DF126="","",[2]数据总览!DF126)</f>
        <v/>
      </c>
      <c r="DG126" s="227" t="str">
        <f>IF([2]数据总览!DG126="","",[2]数据总览!DG126)</f>
        <v/>
      </c>
      <c r="DH126" s="227" t="str">
        <f>IF([2]数据总览!DH126="","",[2]数据总览!DH126)</f>
        <v/>
      </c>
      <c r="DI126" s="227" t="str">
        <f>IF([2]数据总览!DI126="","",[2]数据总览!DI126)</f>
        <v/>
      </c>
      <c r="DJ126" s="227" t="str">
        <f>IF([2]数据总览!DJ126="","",[2]数据总览!DJ126)</f>
        <v/>
      </c>
      <c r="DK126" s="227" t="str">
        <f>IF([2]数据总览!DK126="","",[2]数据总览!DK126)</f>
        <v/>
      </c>
      <c r="DL126" s="227" t="str">
        <f>IF([2]数据总览!DL126="","",[2]数据总览!DL126)</f>
        <v/>
      </c>
      <c r="DM126" s="227" t="str">
        <f>IF([2]数据总览!DM126="","",[2]数据总览!DM126)</f>
        <v/>
      </c>
      <c r="DN126" s="227" t="str">
        <f>IF([2]数据总览!DN126="","",[2]数据总览!DN126)</f>
        <v/>
      </c>
      <c r="DO126" s="227" t="str">
        <f>IF([2]数据总览!DO126="","",[2]数据总览!DO126)</f>
        <v/>
      </c>
      <c r="DP126" s="227" t="str">
        <f>IF([2]数据总览!DP126="","",[2]数据总览!DP126)</f>
        <v/>
      </c>
      <c r="DQ126" s="227" t="str">
        <f>IF([2]数据总览!DQ126="","",[2]数据总览!DQ126)</f>
        <v/>
      </c>
      <c r="DR126" s="227" t="str">
        <f>IF([2]数据总览!DR126="","",[2]数据总览!DR126)</f>
        <v/>
      </c>
      <c r="DS126" s="227" t="str">
        <f>IF([2]数据总览!DS126="","",[2]数据总览!DS126)</f>
        <v/>
      </c>
      <c r="DT126" s="227" t="str">
        <f>IF([2]数据总览!DT126="","",[2]数据总览!DT126)</f>
        <v/>
      </c>
      <c r="DU126" s="227" t="str">
        <f>IF([2]数据总览!DU126="","",[2]数据总览!DU126)</f>
        <v/>
      </c>
      <c r="DV126" s="227" t="str">
        <f>IF([2]数据总览!DV126="","",[2]数据总览!DV126)</f>
        <v/>
      </c>
      <c r="DW126" s="227" t="str">
        <f>IF([2]数据总览!DW126="","",[2]数据总览!DW126)</f>
        <v/>
      </c>
      <c r="DX126" s="227" t="str">
        <f>IF([2]数据总览!DX126="","",[2]数据总览!DX126)</f>
        <v/>
      </c>
      <c r="DY126" s="227" t="str">
        <f>IF([2]数据总览!DY126="","",[2]数据总览!DY126)</f>
        <v/>
      </c>
      <c r="DZ126" s="227" t="str">
        <f>IF([2]数据总览!DZ126="","",[2]数据总览!DZ126)</f>
        <v/>
      </c>
      <c r="EA126" s="227" t="str">
        <f>IF([2]数据总览!EA126="","",[2]数据总览!EA126)</f>
        <v/>
      </c>
      <c r="EB126" s="227" t="str">
        <f>IF([2]数据总览!EB126="","",[2]数据总览!EB126)</f>
        <v/>
      </c>
      <c r="EC126" s="227" t="str">
        <f>IF([2]数据总览!EC126="","",[2]数据总览!EC126)</f>
        <v/>
      </c>
      <c r="ED126" s="227" t="str">
        <f>IF([2]数据总览!ED126="","",[2]数据总览!ED126)</f>
        <v/>
      </c>
      <c r="EE126" s="227" t="str">
        <f>IF([2]数据总览!EE126="","",[2]数据总览!EE126)</f>
        <v/>
      </c>
      <c r="EF126" s="227" t="str">
        <f>IF([2]数据总览!EF126="","",[2]数据总览!EF126)</f>
        <v/>
      </c>
      <c r="EG126" s="227" t="str">
        <f>IF([2]数据总览!EG126="","",[2]数据总览!EG126)</f>
        <v/>
      </c>
      <c r="EH126" s="227" t="str">
        <f>IF([2]数据总览!EH126="","",[2]数据总览!EH126)</f>
        <v/>
      </c>
      <c r="EI126" s="227" t="str">
        <f>IF([2]数据总览!EI126="","",[2]数据总览!EI126)</f>
        <v/>
      </c>
      <c r="EJ126" s="227" t="str">
        <f>IF([2]数据总览!EJ126="","",[2]数据总览!EJ126)</f>
        <v/>
      </c>
      <c r="EK126" s="227" t="str">
        <f>IF([2]数据总览!EK126="","",[2]数据总览!EK126)</f>
        <v/>
      </c>
      <c r="EL126" s="227" t="str">
        <f>IF([2]数据总览!EL126="","",[2]数据总览!EL126)</f>
        <v/>
      </c>
      <c r="EM126" s="227" t="str">
        <f>IF([2]数据总览!EM126="","",[2]数据总览!EM126)</f>
        <v/>
      </c>
      <c r="EN126" s="227" t="str">
        <f>IF([2]数据总览!EN126="","",[2]数据总览!EN126)</f>
        <v/>
      </c>
      <c r="EO126" s="227" t="str">
        <f>IF([2]数据总览!EO126="","",[2]数据总览!EO126)</f>
        <v/>
      </c>
      <c r="EP126" s="227" t="str">
        <f>IF([2]数据总览!EP126="","",[2]数据总览!EP126)</f>
        <v/>
      </c>
      <c r="EQ126" s="227" t="str">
        <f>IF([2]数据总览!EQ126="","",[2]数据总览!EQ126)</f>
        <v/>
      </c>
      <c r="ER126" s="227" t="str">
        <f>IF([2]数据总览!ER126="","",[2]数据总览!ER126)</f>
        <v/>
      </c>
      <c r="ES126" s="227" t="str">
        <f>IF([2]数据总览!ES126="","",[2]数据总览!ES126)</f>
        <v/>
      </c>
      <c r="ET126" s="227" t="str">
        <f>IF([2]数据总览!ET126="","",[2]数据总览!ET126)</f>
        <v/>
      </c>
      <c r="EU126" s="227" t="str">
        <f>IF([2]数据总览!EU126="","",[2]数据总览!EU126)</f>
        <v/>
      </c>
      <c r="EV126" s="227" t="str">
        <f>IF([2]数据总览!EV126="","",[2]数据总览!EV126)</f>
        <v/>
      </c>
      <c r="EW126" s="227" t="str">
        <f>IF([2]数据总览!EW126="","",[2]数据总览!EW126)</f>
        <v/>
      </c>
      <c r="EX126" s="227" t="str">
        <f>IF([2]数据总览!EX126="","",[2]数据总览!EX126)</f>
        <v/>
      </c>
      <c r="EY126" s="227" t="str">
        <f>IF([2]数据总览!EY126="","",[2]数据总览!EY126)</f>
        <v/>
      </c>
      <c r="EZ126" s="227" t="str">
        <f>IF([2]数据总览!EZ126="","",[2]数据总览!EZ126)</f>
        <v/>
      </c>
      <c r="FA126" s="227" t="str">
        <f>IF([2]数据总览!FA126="","",[2]数据总览!FA126)</f>
        <v/>
      </c>
    </row>
    <row r="127" spans="1:157" ht="11.25">
      <c r="A127" s="227" t="str">
        <f>IF([2]数据总览!A127="","",[2]数据总览!A127)</f>
        <v/>
      </c>
      <c r="B127" s="227" t="str">
        <f>IF([2]数据总览!B127="","",[2]数据总览!B127)</f>
        <v>当前满星</v>
      </c>
      <c r="C127" s="227" t="str">
        <f>IF([2]数据总览!C127="","",[2]数据总览!C127)</f>
        <v>7星</v>
      </c>
      <c r="D127" s="227" t="str">
        <f>IF([2]数据总览!D127="","",[2]数据总览!D127)</f>
        <v/>
      </c>
      <c r="E127" s="227">
        <f>IF([2]数据总览!E127="","",[2]数据总览!E127)</f>
        <v>2</v>
      </c>
      <c r="F127" s="227">
        <f>IF([2]数据总览!F127="","",[2]数据总览!F127)</f>
        <v>2</v>
      </c>
      <c r="G127" s="227">
        <f>IF([2]数据总览!G127="","",[2]数据总览!G127)</f>
        <v>2</v>
      </c>
      <c r="H127" s="227">
        <f>IF([2]数据总览!H127="","",[2]数据总览!H127)</f>
        <v>2</v>
      </c>
      <c r="I127" s="227" t="str">
        <f>IF([2]数据总览!I127="","",[2]数据总览!I127)</f>
        <v/>
      </c>
      <c r="J127" s="227"/>
      <c r="K127" s="227" t="str">
        <f>IF([2]数据总览!K127="","",[2]数据总览!K127)</f>
        <v/>
      </c>
      <c r="L127" s="227" t="str">
        <f>IF([2]数据总览!L127="","",[2]数据总览!L127)</f>
        <v/>
      </c>
      <c r="M127" s="227" t="str">
        <f>IF([2]数据总览!M127="","",[2]数据总览!M127)</f>
        <v/>
      </c>
      <c r="N127" s="227" t="str">
        <f>IF([2]数据总览!N127="","",[2]数据总览!N127)</f>
        <v/>
      </c>
      <c r="O127" s="227" t="str">
        <f>IF([2]数据总览!O127="","",[2]数据总览!O127)</f>
        <v/>
      </c>
      <c r="P127" s="227" t="str">
        <f>IF([2]数据总览!P127="","",[2]数据总览!P127)</f>
        <v/>
      </c>
      <c r="Q127" s="227" t="str">
        <f>IF([2]数据总览!Q127="","",[2]数据总览!Q127)</f>
        <v/>
      </c>
      <c r="R127" s="227" t="str">
        <f>IF([2]数据总览!R127="","",[2]数据总览!R127)</f>
        <v/>
      </c>
      <c r="S127" s="227" t="str">
        <f>IF([2]数据总览!S127="","",[2]数据总览!S127)</f>
        <v/>
      </c>
      <c r="T127" s="227" t="str">
        <f>IF([2]数据总览!T127="","",[2]数据总览!T127)</f>
        <v/>
      </c>
      <c r="U127" s="227" t="str">
        <f>IF([2]数据总览!U127="","",[2]数据总览!U127)</f>
        <v/>
      </c>
      <c r="V127" s="227" t="str">
        <f>IF([2]数据总览!V127="","",[2]数据总览!V127)</f>
        <v/>
      </c>
      <c r="W127" s="227" t="str">
        <f>IF([2]数据总览!W127="","",[2]数据总览!W127)</f>
        <v/>
      </c>
      <c r="X127" s="227" t="str">
        <f>IF([2]数据总览!X127="","",[2]数据总览!X127)</f>
        <v/>
      </c>
      <c r="Y127" s="227" t="str">
        <f>IF([2]数据总览!Y127="","",[2]数据总览!Y127)</f>
        <v/>
      </c>
      <c r="Z127" s="227" t="str">
        <f>IF([2]数据总览!Z127="","",[2]数据总览!Z127)</f>
        <v/>
      </c>
      <c r="AA127" s="227" t="str">
        <f>IF([2]数据总览!AA127="","",[2]数据总览!AA127)</f>
        <v/>
      </c>
      <c r="AB127" s="227" t="str">
        <f>IF([2]数据总览!AB127="","",[2]数据总览!AB127)</f>
        <v/>
      </c>
      <c r="AC127" s="227" t="str">
        <f>IF([2]数据总览!AC127="","",[2]数据总览!AC127)</f>
        <v/>
      </c>
      <c r="AD127" s="227" t="str">
        <f>IF([2]数据总览!AD127="","",[2]数据总览!AD127)</f>
        <v/>
      </c>
      <c r="AE127" s="227" t="str">
        <f>IF([2]数据总览!AE127="","",[2]数据总览!AE127)</f>
        <v/>
      </c>
      <c r="AF127" s="227" t="str">
        <f>IF([2]数据总览!AF127="","",[2]数据总览!AF127)</f>
        <v/>
      </c>
      <c r="AG127" s="227" t="str">
        <f>IF([2]数据总览!AG127="","",[2]数据总览!AG127)</f>
        <v/>
      </c>
      <c r="AH127" s="227" t="str">
        <f>IF([2]数据总览!AH127="","",[2]数据总览!AH127)</f>
        <v/>
      </c>
      <c r="AI127" s="227" t="str">
        <f>IF([2]数据总览!AI127="","",[2]数据总览!AI127)</f>
        <v/>
      </c>
      <c r="AJ127" s="227" t="str">
        <f>IF([2]数据总览!AJ127="","",[2]数据总览!AJ127)</f>
        <v/>
      </c>
      <c r="AK127" s="227" t="str">
        <f>IF([2]数据总览!AK127="","",[2]数据总览!AK127)</f>
        <v/>
      </c>
      <c r="AL127" s="227" t="str">
        <f>IF([2]数据总览!AL127="","",[2]数据总览!AL127)</f>
        <v/>
      </c>
      <c r="AM127" s="227" t="str">
        <f>IF([2]数据总览!AM127="","",[2]数据总览!AM127)</f>
        <v/>
      </c>
      <c r="AN127" s="227" t="str">
        <f>IF([2]数据总览!AN127="","",[2]数据总览!AN127)</f>
        <v/>
      </c>
      <c r="AO127" s="227" t="str">
        <f>IF([2]数据总览!AO127="","",[2]数据总览!AO127)</f>
        <v/>
      </c>
      <c r="AP127" s="227" t="str">
        <f>IF([2]数据总览!AP127="","",[2]数据总览!AP127)</f>
        <v/>
      </c>
      <c r="AQ127" s="227" t="str">
        <f>IF([2]数据总览!AQ127="","",[2]数据总览!AQ127)</f>
        <v/>
      </c>
      <c r="AR127" s="227" t="str">
        <f>IF([2]数据总览!AR127="","",[2]数据总览!AR127)</f>
        <v/>
      </c>
      <c r="AS127" s="227" t="str">
        <f>IF([2]数据总览!AS127="","",[2]数据总览!AS127)</f>
        <v/>
      </c>
      <c r="AT127" s="227" t="str">
        <f>IF([2]数据总览!AT127="","",[2]数据总览!AT127)</f>
        <v/>
      </c>
      <c r="AU127" s="227" t="str">
        <f>IF([2]数据总览!AU127="","",[2]数据总览!AU127)</f>
        <v/>
      </c>
      <c r="AV127" s="227" t="str">
        <f>IF([2]数据总览!AV127="","",[2]数据总览!AV127)</f>
        <v/>
      </c>
      <c r="AW127" s="227" t="str">
        <f>IF([2]数据总览!AW127="","",[2]数据总览!AW127)</f>
        <v/>
      </c>
      <c r="AX127" s="227" t="str">
        <f>IF([2]数据总览!AX127="","",[2]数据总览!AX127)</f>
        <v/>
      </c>
      <c r="AY127" s="227" t="str">
        <f>IF([2]数据总览!AY127="","",[2]数据总览!AY127)</f>
        <v/>
      </c>
      <c r="AZ127" s="227" t="str">
        <f>IF([2]数据总览!AZ127="","",[2]数据总览!AZ127)</f>
        <v/>
      </c>
      <c r="BA127" s="227" t="str">
        <f>IF([2]数据总览!BA127="","",[2]数据总览!BA127)</f>
        <v/>
      </c>
      <c r="BB127" s="227" t="str">
        <f>IF([2]数据总览!BB127="","",[2]数据总览!BB127)</f>
        <v/>
      </c>
      <c r="BC127" s="227" t="str">
        <f>IF([2]数据总览!BC127="","",[2]数据总览!BC127)</f>
        <v/>
      </c>
      <c r="BD127" s="227" t="str">
        <f>IF([2]数据总览!BD127="","",[2]数据总览!BD127)</f>
        <v/>
      </c>
      <c r="BE127" s="227" t="str">
        <f>IF([2]数据总览!BE127="","",[2]数据总览!BE127)</f>
        <v/>
      </c>
      <c r="BF127" s="227" t="str">
        <f>IF([2]数据总览!BF127="","",[2]数据总览!BF127)</f>
        <v/>
      </c>
      <c r="BG127" s="227" t="str">
        <f>IF([2]数据总览!BG127="","",[2]数据总览!BG127)</f>
        <v/>
      </c>
      <c r="BH127" s="227" t="str">
        <f>IF([2]数据总览!BH127="","",[2]数据总览!BH127)</f>
        <v/>
      </c>
      <c r="BI127" s="227" t="str">
        <f>IF([2]数据总览!BI127="","",[2]数据总览!BI127)</f>
        <v/>
      </c>
      <c r="BJ127" s="227" t="str">
        <f>IF([2]数据总览!BJ127="","",[2]数据总览!BJ127)</f>
        <v/>
      </c>
      <c r="BK127" s="227" t="str">
        <f>IF([2]数据总览!BK127="","",[2]数据总览!BK127)</f>
        <v/>
      </c>
      <c r="BL127" s="227" t="str">
        <f>IF([2]数据总览!BL127="","",[2]数据总览!BL127)</f>
        <v/>
      </c>
      <c r="BM127" s="227" t="str">
        <f>IF([2]数据总览!BM127="","",[2]数据总览!BM127)</f>
        <v/>
      </c>
      <c r="BN127" s="227" t="str">
        <f>IF([2]数据总览!BN127="","",[2]数据总览!BN127)</f>
        <v/>
      </c>
      <c r="BO127" s="227" t="str">
        <f>IF([2]数据总览!BO127="","",[2]数据总览!BO127)</f>
        <v/>
      </c>
      <c r="BP127" s="227" t="str">
        <f>IF([2]数据总览!BP127="","",[2]数据总览!BP127)</f>
        <v/>
      </c>
      <c r="BQ127" s="227" t="str">
        <f>IF([2]数据总览!BQ127="","",[2]数据总览!BQ127)</f>
        <v/>
      </c>
      <c r="BR127" s="227" t="str">
        <f>IF([2]数据总览!BR127="","",[2]数据总览!BR127)</f>
        <v/>
      </c>
      <c r="BS127" s="227" t="str">
        <f>IF([2]数据总览!BS127="","",[2]数据总览!BS127)</f>
        <v/>
      </c>
      <c r="BT127" s="227" t="str">
        <f>IF([2]数据总览!BT127="","",[2]数据总览!BT127)</f>
        <v/>
      </c>
      <c r="BU127" s="227" t="str">
        <f>IF([2]数据总览!BU127="","",[2]数据总览!BU127)</f>
        <v/>
      </c>
      <c r="BV127" s="227" t="str">
        <f>IF([2]数据总览!BV127="","",[2]数据总览!BV127)</f>
        <v/>
      </c>
      <c r="BW127" s="227" t="str">
        <f>IF([2]数据总览!BW127="","",[2]数据总览!BW127)</f>
        <v/>
      </c>
      <c r="BX127" s="227" t="str">
        <f>IF([2]数据总览!BX127="","",[2]数据总览!BX127)</f>
        <v/>
      </c>
      <c r="BY127" s="227" t="str">
        <f>IF([2]数据总览!BY127="","",[2]数据总览!BY127)</f>
        <v/>
      </c>
      <c r="BZ127" s="227" t="str">
        <f>IF([2]数据总览!BZ127="","",[2]数据总览!BZ127)</f>
        <v/>
      </c>
      <c r="CA127" s="227" t="str">
        <f>IF([2]数据总览!CA127="","",[2]数据总览!CA127)</f>
        <v/>
      </c>
      <c r="CB127" s="227" t="str">
        <f>IF([2]数据总览!CB127="","",[2]数据总览!CB127)</f>
        <v/>
      </c>
      <c r="CC127" s="227" t="str">
        <f>IF([2]数据总览!CC127="","",[2]数据总览!CC127)</f>
        <v/>
      </c>
      <c r="CD127" s="227" t="str">
        <f>IF([2]数据总览!CD127="","",[2]数据总览!CD127)</f>
        <v/>
      </c>
      <c r="CE127" s="227" t="str">
        <f>IF([2]数据总览!CE127="","",[2]数据总览!CE127)</f>
        <v/>
      </c>
      <c r="CF127" s="227" t="str">
        <f>IF([2]数据总览!CF127="","",[2]数据总览!CF127)</f>
        <v/>
      </c>
      <c r="CG127" s="227" t="str">
        <f>IF([2]数据总览!CG127="","",[2]数据总览!CG127)</f>
        <v/>
      </c>
      <c r="CH127" s="227" t="str">
        <f>IF([2]数据总览!CH127="","",[2]数据总览!CH127)</f>
        <v/>
      </c>
      <c r="CI127" s="227" t="str">
        <f>IF([2]数据总览!CI127="","",[2]数据总览!CI127)</f>
        <v/>
      </c>
      <c r="CJ127" s="227" t="str">
        <f>IF([2]数据总览!CJ127="","",[2]数据总览!CJ127)</f>
        <v/>
      </c>
      <c r="CK127" s="227" t="str">
        <f>IF([2]数据总览!CK127="","",[2]数据总览!CK127)</f>
        <v/>
      </c>
      <c r="CL127" s="227" t="str">
        <f>IF([2]数据总览!CL127="","",[2]数据总览!CL127)</f>
        <v/>
      </c>
      <c r="CM127" s="227" t="str">
        <f>IF([2]数据总览!CM127="","",[2]数据总览!CM127)</f>
        <v/>
      </c>
      <c r="CN127" s="227" t="str">
        <f>IF([2]数据总览!CN127="","",[2]数据总览!CN127)</f>
        <v/>
      </c>
      <c r="CO127" s="227" t="str">
        <f>IF([2]数据总览!CO127="","",[2]数据总览!CO127)</f>
        <v/>
      </c>
      <c r="CP127" s="227" t="str">
        <f>IF([2]数据总览!CP127="","",[2]数据总览!CP127)</f>
        <v/>
      </c>
      <c r="CQ127" s="227" t="str">
        <f>IF([2]数据总览!CQ127="","",[2]数据总览!CQ127)</f>
        <v/>
      </c>
      <c r="CR127" s="227" t="str">
        <f>IF([2]数据总览!CR127="","",[2]数据总览!CR127)</f>
        <v/>
      </c>
      <c r="CS127" s="227" t="str">
        <f>IF([2]数据总览!CS127="","",[2]数据总览!CS127)</f>
        <v/>
      </c>
      <c r="CT127" s="227" t="str">
        <f>IF([2]数据总览!CT127="","",[2]数据总览!CT127)</f>
        <v/>
      </c>
      <c r="CU127" s="227" t="str">
        <f>IF([2]数据总览!CU127="","",[2]数据总览!CU127)</f>
        <v/>
      </c>
      <c r="CV127" s="227" t="str">
        <f>IF([2]数据总览!CV127="","",[2]数据总览!CV127)</f>
        <v/>
      </c>
      <c r="CW127" s="227" t="str">
        <f>IF([2]数据总览!CW127="","",[2]数据总览!CW127)</f>
        <v/>
      </c>
      <c r="CX127" s="227" t="str">
        <f>IF([2]数据总览!CX127="","",[2]数据总览!CX127)</f>
        <v/>
      </c>
      <c r="CY127" s="227" t="str">
        <f>IF([2]数据总览!CY127="","",[2]数据总览!CY127)</f>
        <v/>
      </c>
      <c r="CZ127" s="227" t="str">
        <f>IF([2]数据总览!CZ127="","",[2]数据总览!CZ127)</f>
        <v/>
      </c>
      <c r="DA127" s="227" t="str">
        <f>IF([2]数据总览!DA127="","",[2]数据总览!DA127)</f>
        <v/>
      </c>
      <c r="DB127" s="227" t="str">
        <f>IF([2]数据总览!DB127="","",[2]数据总览!DB127)</f>
        <v/>
      </c>
      <c r="DC127" s="227" t="str">
        <f>IF([2]数据总览!DC127="","",[2]数据总览!DC127)</f>
        <v/>
      </c>
      <c r="DD127" s="227" t="str">
        <f>IF([2]数据总览!DD127="","",[2]数据总览!DD127)</f>
        <v/>
      </c>
      <c r="DE127" s="227" t="str">
        <f>IF([2]数据总览!DE127="","",[2]数据总览!DE127)</f>
        <v/>
      </c>
      <c r="DF127" s="227" t="str">
        <f>IF([2]数据总览!DF127="","",[2]数据总览!DF127)</f>
        <v/>
      </c>
      <c r="DG127" s="227" t="str">
        <f>IF([2]数据总览!DG127="","",[2]数据总览!DG127)</f>
        <v/>
      </c>
      <c r="DH127" s="227" t="str">
        <f>IF([2]数据总览!DH127="","",[2]数据总览!DH127)</f>
        <v/>
      </c>
      <c r="DI127" s="227" t="str">
        <f>IF([2]数据总览!DI127="","",[2]数据总览!DI127)</f>
        <v/>
      </c>
      <c r="DJ127" s="227" t="str">
        <f>IF([2]数据总览!DJ127="","",[2]数据总览!DJ127)</f>
        <v/>
      </c>
      <c r="DK127" s="227" t="str">
        <f>IF([2]数据总览!DK127="","",[2]数据总览!DK127)</f>
        <v/>
      </c>
      <c r="DL127" s="227" t="str">
        <f>IF([2]数据总览!DL127="","",[2]数据总览!DL127)</f>
        <v/>
      </c>
      <c r="DM127" s="227" t="str">
        <f>IF([2]数据总览!DM127="","",[2]数据总览!DM127)</f>
        <v/>
      </c>
      <c r="DN127" s="227" t="str">
        <f>IF([2]数据总览!DN127="","",[2]数据总览!DN127)</f>
        <v/>
      </c>
      <c r="DO127" s="227" t="str">
        <f>IF([2]数据总览!DO127="","",[2]数据总览!DO127)</f>
        <v/>
      </c>
      <c r="DP127" s="227" t="str">
        <f>IF([2]数据总览!DP127="","",[2]数据总览!DP127)</f>
        <v/>
      </c>
      <c r="DQ127" s="227" t="str">
        <f>IF([2]数据总览!DQ127="","",[2]数据总览!DQ127)</f>
        <v/>
      </c>
      <c r="DR127" s="227" t="str">
        <f>IF([2]数据总览!DR127="","",[2]数据总览!DR127)</f>
        <v/>
      </c>
      <c r="DS127" s="227" t="str">
        <f>IF([2]数据总览!DS127="","",[2]数据总览!DS127)</f>
        <v/>
      </c>
      <c r="DT127" s="227" t="str">
        <f>IF([2]数据总览!DT127="","",[2]数据总览!DT127)</f>
        <v/>
      </c>
      <c r="DU127" s="227" t="str">
        <f>IF([2]数据总览!DU127="","",[2]数据总览!DU127)</f>
        <v/>
      </c>
      <c r="DV127" s="227" t="str">
        <f>IF([2]数据总览!DV127="","",[2]数据总览!DV127)</f>
        <v/>
      </c>
      <c r="DW127" s="227" t="str">
        <f>IF([2]数据总览!DW127="","",[2]数据总览!DW127)</f>
        <v/>
      </c>
      <c r="DX127" s="227" t="str">
        <f>IF([2]数据总览!DX127="","",[2]数据总览!DX127)</f>
        <v/>
      </c>
      <c r="DY127" s="227" t="str">
        <f>IF([2]数据总览!DY127="","",[2]数据总览!DY127)</f>
        <v/>
      </c>
      <c r="DZ127" s="227" t="str">
        <f>IF([2]数据总览!DZ127="","",[2]数据总览!DZ127)</f>
        <v/>
      </c>
      <c r="EA127" s="227" t="str">
        <f>IF([2]数据总览!EA127="","",[2]数据总览!EA127)</f>
        <v/>
      </c>
      <c r="EB127" s="227" t="str">
        <f>IF([2]数据总览!EB127="","",[2]数据总览!EB127)</f>
        <v/>
      </c>
      <c r="EC127" s="227" t="str">
        <f>IF([2]数据总览!EC127="","",[2]数据总览!EC127)</f>
        <v/>
      </c>
      <c r="ED127" s="227" t="str">
        <f>IF([2]数据总览!ED127="","",[2]数据总览!ED127)</f>
        <v/>
      </c>
      <c r="EE127" s="227" t="str">
        <f>IF([2]数据总览!EE127="","",[2]数据总览!EE127)</f>
        <v/>
      </c>
      <c r="EF127" s="227" t="str">
        <f>IF([2]数据总览!EF127="","",[2]数据总览!EF127)</f>
        <v/>
      </c>
      <c r="EG127" s="227" t="str">
        <f>IF([2]数据总览!EG127="","",[2]数据总览!EG127)</f>
        <v/>
      </c>
      <c r="EH127" s="227" t="str">
        <f>IF([2]数据总览!EH127="","",[2]数据总览!EH127)</f>
        <v/>
      </c>
      <c r="EI127" s="227" t="str">
        <f>IF([2]数据总览!EI127="","",[2]数据总览!EI127)</f>
        <v/>
      </c>
      <c r="EJ127" s="227" t="str">
        <f>IF([2]数据总览!EJ127="","",[2]数据总览!EJ127)</f>
        <v/>
      </c>
      <c r="EK127" s="227" t="str">
        <f>IF([2]数据总览!EK127="","",[2]数据总览!EK127)</f>
        <v/>
      </c>
      <c r="EL127" s="227" t="str">
        <f>IF([2]数据总览!EL127="","",[2]数据总览!EL127)</f>
        <v/>
      </c>
      <c r="EM127" s="227" t="str">
        <f>IF([2]数据总览!EM127="","",[2]数据总览!EM127)</f>
        <v/>
      </c>
      <c r="EN127" s="227" t="str">
        <f>IF([2]数据总览!EN127="","",[2]数据总览!EN127)</f>
        <v/>
      </c>
      <c r="EO127" s="227" t="str">
        <f>IF([2]数据总览!EO127="","",[2]数据总览!EO127)</f>
        <v/>
      </c>
      <c r="EP127" s="227" t="str">
        <f>IF([2]数据总览!EP127="","",[2]数据总览!EP127)</f>
        <v/>
      </c>
      <c r="EQ127" s="227" t="str">
        <f>IF([2]数据总览!EQ127="","",[2]数据总览!EQ127)</f>
        <v/>
      </c>
      <c r="ER127" s="227" t="str">
        <f>IF([2]数据总览!ER127="","",[2]数据总览!ER127)</f>
        <v/>
      </c>
      <c r="ES127" s="227" t="str">
        <f>IF([2]数据总览!ES127="","",[2]数据总览!ES127)</f>
        <v/>
      </c>
      <c r="ET127" s="227" t="str">
        <f>IF([2]数据总览!ET127="","",[2]数据总览!ET127)</f>
        <v/>
      </c>
      <c r="EU127" s="227" t="str">
        <f>IF([2]数据总览!EU127="","",[2]数据总览!EU127)</f>
        <v/>
      </c>
      <c r="EV127" s="227" t="str">
        <f>IF([2]数据总览!EV127="","",[2]数据总览!EV127)</f>
        <v/>
      </c>
      <c r="EW127" s="227" t="str">
        <f>IF([2]数据总览!EW127="","",[2]数据总览!EW127)</f>
        <v/>
      </c>
      <c r="EX127" s="227" t="str">
        <f>IF([2]数据总览!EX127="","",[2]数据总览!EX127)</f>
        <v/>
      </c>
      <c r="EY127" s="227" t="str">
        <f>IF([2]数据总览!EY127="","",[2]数据总览!EY127)</f>
        <v/>
      </c>
      <c r="EZ127" s="227" t="str">
        <f>IF([2]数据总览!EZ127="","",[2]数据总览!EZ127)</f>
        <v/>
      </c>
      <c r="FA127" s="227" t="str">
        <f>IF([2]数据总览!FA127="","",[2]数据总览!FA127)</f>
        <v/>
      </c>
    </row>
    <row r="128" spans="1:157" ht="11.25">
      <c r="A128" s="227" t="str">
        <f>IF([2]数据总览!A128="","",[2]数据总览!A128)</f>
        <v/>
      </c>
      <c r="B128" s="227" t="str">
        <f>IF([2]数据总览!B128="","",[2]数据总览!B128)</f>
        <v/>
      </c>
      <c r="C128" s="227" t="str">
        <f>IF([2]数据总览!C128="","",[2]数据总览!C128)</f>
        <v>8星</v>
      </c>
      <c r="D128" s="227" t="str">
        <f>IF([2]数据总览!D128="","",[2]数据总览!D128)</f>
        <v/>
      </c>
      <c r="E128" s="227">
        <f>IF([2]数据总览!E128="","",[2]数据总览!E128)</f>
        <v>2</v>
      </c>
      <c r="F128" s="227">
        <f>IF([2]数据总览!F128="","",[2]数据总览!F128)</f>
        <v>2</v>
      </c>
      <c r="G128" s="227">
        <f>IF([2]数据总览!G128="","",[2]数据总览!G128)</f>
        <v>2</v>
      </c>
      <c r="H128" s="227">
        <f>IF([2]数据总览!H128="","",[2]数据总览!H128)</f>
        <v>2</v>
      </c>
      <c r="I128" s="227" t="str">
        <f>IF([2]数据总览!I128="","",[2]数据总览!I128)</f>
        <v/>
      </c>
      <c r="J128" s="227"/>
      <c r="K128" s="227" t="str">
        <f>IF([2]数据总览!K128="","",[2]数据总览!K128)</f>
        <v/>
      </c>
      <c r="L128" s="227" t="str">
        <f>IF([2]数据总览!L128="","",[2]数据总览!L128)</f>
        <v/>
      </c>
      <c r="M128" s="227" t="str">
        <f>IF([2]数据总览!M128="","",[2]数据总览!M128)</f>
        <v/>
      </c>
      <c r="N128" s="227" t="str">
        <f>IF([2]数据总览!N128="","",[2]数据总览!N128)</f>
        <v/>
      </c>
      <c r="O128" s="227" t="str">
        <f>IF([2]数据总览!O128="","",[2]数据总览!O128)</f>
        <v/>
      </c>
      <c r="P128" s="227" t="str">
        <f>IF([2]数据总览!P128="","",[2]数据总览!P128)</f>
        <v/>
      </c>
      <c r="Q128" s="227" t="str">
        <f>IF([2]数据总览!Q128="","",[2]数据总览!Q128)</f>
        <v/>
      </c>
      <c r="R128" s="227" t="str">
        <f>IF([2]数据总览!R128="","",[2]数据总览!R128)</f>
        <v/>
      </c>
      <c r="S128" s="227" t="str">
        <f>IF([2]数据总览!S128="","",[2]数据总览!S128)</f>
        <v/>
      </c>
      <c r="T128" s="227" t="str">
        <f>IF([2]数据总览!T128="","",[2]数据总览!T128)</f>
        <v/>
      </c>
      <c r="U128" s="227" t="str">
        <f>IF([2]数据总览!U128="","",[2]数据总览!U128)</f>
        <v/>
      </c>
      <c r="V128" s="227" t="str">
        <f>IF([2]数据总览!V128="","",[2]数据总览!V128)</f>
        <v/>
      </c>
      <c r="W128" s="227" t="str">
        <f>IF([2]数据总览!W128="","",[2]数据总览!W128)</f>
        <v/>
      </c>
      <c r="X128" s="227" t="str">
        <f>IF([2]数据总览!X128="","",[2]数据总览!X128)</f>
        <v/>
      </c>
      <c r="Y128" s="227" t="str">
        <f>IF([2]数据总览!Y128="","",[2]数据总览!Y128)</f>
        <v/>
      </c>
      <c r="Z128" s="227" t="str">
        <f>IF([2]数据总览!Z128="","",[2]数据总览!Z128)</f>
        <v/>
      </c>
      <c r="AA128" s="227" t="str">
        <f>IF([2]数据总览!AA128="","",[2]数据总览!AA128)</f>
        <v/>
      </c>
      <c r="AB128" s="227" t="str">
        <f>IF([2]数据总览!AB128="","",[2]数据总览!AB128)</f>
        <v/>
      </c>
      <c r="AC128" s="227" t="str">
        <f>IF([2]数据总览!AC128="","",[2]数据总览!AC128)</f>
        <v/>
      </c>
      <c r="AD128" s="227" t="str">
        <f>IF([2]数据总览!AD128="","",[2]数据总览!AD128)</f>
        <v/>
      </c>
      <c r="AE128" s="227" t="str">
        <f>IF([2]数据总览!AE128="","",[2]数据总览!AE128)</f>
        <v/>
      </c>
      <c r="AF128" s="227" t="str">
        <f>IF([2]数据总览!AF128="","",[2]数据总览!AF128)</f>
        <v/>
      </c>
      <c r="AG128" s="227" t="str">
        <f>IF([2]数据总览!AG128="","",[2]数据总览!AG128)</f>
        <v/>
      </c>
      <c r="AH128" s="227" t="str">
        <f>IF([2]数据总览!AH128="","",[2]数据总览!AH128)</f>
        <v/>
      </c>
      <c r="AI128" s="227" t="str">
        <f>IF([2]数据总览!AI128="","",[2]数据总览!AI128)</f>
        <v/>
      </c>
      <c r="AJ128" s="227" t="str">
        <f>IF([2]数据总览!AJ128="","",[2]数据总览!AJ128)</f>
        <v/>
      </c>
      <c r="AK128" s="227" t="str">
        <f>IF([2]数据总览!AK128="","",[2]数据总览!AK128)</f>
        <v/>
      </c>
      <c r="AL128" s="227" t="str">
        <f>IF([2]数据总览!AL128="","",[2]数据总览!AL128)</f>
        <v/>
      </c>
      <c r="AM128" s="227" t="str">
        <f>IF([2]数据总览!AM128="","",[2]数据总览!AM128)</f>
        <v/>
      </c>
      <c r="AN128" s="227" t="str">
        <f>IF([2]数据总览!AN128="","",[2]数据总览!AN128)</f>
        <v/>
      </c>
      <c r="AO128" s="227" t="str">
        <f>IF([2]数据总览!AO128="","",[2]数据总览!AO128)</f>
        <v/>
      </c>
      <c r="AP128" s="227" t="str">
        <f>IF([2]数据总览!AP128="","",[2]数据总览!AP128)</f>
        <v/>
      </c>
      <c r="AQ128" s="227" t="str">
        <f>IF([2]数据总览!AQ128="","",[2]数据总览!AQ128)</f>
        <v/>
      </c>
      <c r="AR128" s="227" t="str">
        <f>IF([2]数据总览!AR128="","",[2]数据总览!AR128)</f>
        <v/>
      </c>
      <c r="AS128" s="227" t="str">
        <f>IF([2]数据总览!AS128="","",[2]数据总览!AS128)</f>
        <v/>
      </c>
      <c r="AT128" s="227" t="str">
        <f>IF([2]数据总览!AT128="","",[2]数据总览!AT128)</f>
        <v/>
      </c>
      <c r="AU128" s="227" t="str">
        <f>IF([2]数据总览!AU128="","",[2]数据总览!AU128)</f>
        <v/>
      </c>
      <c r="AV128" s="227" t="str">
        <f>IF([2]数据总览!AV128="","",[2]数据总览!AV128)</f>
        <v/>
      </c>
      <c r="AW128" s="227" t="str">
        <f>IF([2]数据总览!AW128="","",[2]数据总览!AW128)</f>
        <v/>
      </c>
      <c r="AX128" s="227" t="str">
        <f>IF([2]数据总览!AX128="","",[2]数据总览!AX128)</f>
        <v/>
      </c>
      <c r="AY128" s="227" t="str">
        <f>IF([2]数据总览!AY128="","",[2]数据总览!AY128)</f>
        <v/>
      </c>
      <c r="AZ128" s="227" t="str">
        <f>IF([2]数据总览!AZ128="","",[2]数据总览!AZ128)</f>
        <v/>
      </c>
      <c r="BA128" s="227" t="str">
        <f>IF([2]数据总览!BA128="","",[2]数据总览!BA128)</f>
        <v/>
      </c>
      <c r="BB128" s="227" t="str">
        <f>IF([2]数据总览!BB128="","",[2]数据总览!BB128)</f>
        <v/>
      </c>
      <c r="BC128" s="227" t="str">
        <f>IF([2]数据总览!BC128="","",[2]数据总览!BC128)</f>
        <v/>
      </c>
      <c r="BD128" s="227" t="str">
        <f>IF([2]数据总览!BD128="","",[2]数据总览!BD128)</f>
        <v/>
      </c>
      <c r="BE128" s="227" t="str">
        <f>IF([2]数据总览!BE128="","",[2]数据总览!BE128)</f>
        <v/>
      </c>
      <c r="BF128" s="227" t="str">
        <f>IF([2]数据总览!BF128="","",[2]数据总览!BF128)</f>
        <v/>
      </c>
      <c r="BG128" s="227" t="str">
        <f>IF([2]数据总览!BG128="","",[2]数据总览!BG128)</f>
        <v/>
      </c>
      <c r="BH128" s="227" t="str">
        <f>IF([2]数据总览!BH128="","",[2]数据总览!BH128)</f>
        <v/>
      </c>
      <c r="BI128" s="227" t="str">
        <f>IF([2]数据总览!BI128="","",[2]数据总览!BI128)</f>
        <v/>
      </c>
      <c r="BJ128" s="227" t="str">
        <f>IF([2]数据总览!BJ128="","",[2]数据总览!BJ128)</f>
        <v/>
      </c>
      <c r="BK128" s="227" t="str">
        <f>IF([2]数据总览!BK128="","",[2]数据总览!BK128)</f>
        <v/>
      </c>
      <c r="BL128" s="227" t="str">
        <f>IF([2]数据总览!BL128="","",[2]数据总览!BL128)</f>
        <v/>
      </c>
      <c r="BM128" s="227" t="str">
        <f>IF([2]数据总览!BM128="","",[2]数据总览!BM128)</f>
        <v/>
      </c>
      <c r="BN128" s="227" t="str">
        <f>IF([2]数据总览!BN128="","",[2]数据总览!BN128)</f>
        <v/>
      </c>
      <c r="BO128" s="227" t="str">
        <f>IF([2]数据总览!BO128="","",[2]数据总览!BO128)</f>
        <v/>
      </c>
      <c r="BP128" s="227" t="str">
        <f>IF([2]数据总览!BP128="","",[2]数据总览!BP128)</f>
        <v/>
      </c>
      <c r="BQ128" s="227" t="str">
        <f>IF([2]数据总览!BQ128="","",[2]数据总览!BQ128)</f>
        <v/>
      </c>
      <c r="BR128" s="227" t="str">
        <f>IF([2]数据总览!BR128="","",[2]数据总览!BR128)</f>
        <v/>
      </c>
      <c r="BS128" s="227" t="str">
        <f>IF([2]数据总览!BS128="","",[2]数据总览!BS128)</f>
        <v/>
      </c>
      <c r="BT128" s="227" t="str">
        <f>IF([2]数据总览!BT128="","",[2]数据总览!BT128)</f>
        <v/>
      </c>
      <c r="BU128" s="227" t="str">
        <f>IF([2]数据总览!BU128="","",[2]数据总览!BU128)</f>
        <v/>
      </c>
      <c r="BV128" s="227" t="str">
        <f>IF([2]数据总览!BV128="","",[2]数据总览!BV128)</f>
        <v/>
      </c>
      <c r="BW128" s="227" t="str">
        <f>IF([2]数据总览!BW128="","",[2]数据总览!BW128)</f>
        <v/>
      </c>
      <c r="BX128" s="227" t="str">
        <f>IF([2]数据总览!BX128="","",[2]数据总览!BX128)</f>
        <v/>
      </c>
      <c r="BY128" s="227" t="str">
        <f>IF([2]数据总览!BY128="","",[2]数据总览!BY128)</f>
        <v/>
      </c>
      <c r="BZ128" s="227" t="str">
        <f>IF([2]数据总览!BZ128="","",[2]数据总览!BZ128)</f>
        <v/>
      </c>
      <c r="CA128" s="227" t="str">
        <f>IF([2]数据总览!CA128="","",[2]数据总览!CA128)</f>
        <v/>
      </c>
      <c r="CB128" s="227" t="str">
        <f>IF([2]数据总览!CB128="","",[2]数据总览!CB128)</f>
        <v/>
      </c>
      <c r="CC128" s="227" t="str">
        <f>IF([2]数据总览!CC128="","",[2]数据总览!CC128)</f>
        <v/>
      </c>
      <c r="CD128" s="227" t="str">
        <f>IF([2]数据总览!CD128="","",[2]数据总览!CD128)</f>
        <v/>
      </c>
      <c r="CE128" s="227" t="str">
        <f>IF([2]数据总览!CE128="","",[2]数据总览!CE128)</f>
        <v/>
      </c>
      <c r="CF128" s="227" t="str">
        <f>IF([2]数据总览!CF128="","",[2]数据总览!CF128)</f>
        <v/>
      </c>
      <c r="CG128" s="227" t="str">
        <f>IF([2]数据总览!CG128="","",[2]数据总览!CG128)</f>
        <v/>
      </c>
      <c r="CH128" s="227" t="str">
        <f>IF([2]数据总览!CH128="","",[2]数据总览!CH128)</f>
        <v/>
      </c>
      <c r="CI128" s="227" t="str">
        <f>IF([2]数据总览!CI128="","",[2]数据总览!CI128)</f>
        <v/>
      </c>
      <c r="CJ128" s="227" t="str">
        <f>IF([2]数据总览!CJ128="","",[2]数据总览!CJ128)</f>
        <v/>
      </c>
      <c r="CK128" s="227" t="str">
        <f>IF([2]数据总览!CK128="","",[2]数据总览!CK128)</f>
        <v/>
      </c>
      <c r="CL128" s="227" t="str">
        <f>IF([2]数据总览!CL128="","",[2]数据总览!CL128)</f>
        <v/>
      </c>
      <c r="CM128" s="227" t="str">
        <f>IF([2]数据总览!CM128="","",[2]数据总览!CM128)</f>
        <v/>
      </c>
      <c r="CN128" s="227" t="str">
        <f>IF([2]数据总览!CN128="","",[2]数据总览!CN128)</f>
        <v/>
      </c>
      <c r="CO128" s="227" t="str">
        <f>IF([2]数据总览!CO128="","",[2]数据总览!CO128)</f>
        <v/>
      </c>
      <c r="CP128" s="227" t="str">
        <f>IF([2]数据总览!CP128="","",[2]数据总览!CP128)</f>
        <v/>
      </c>
      <c r="CQ128" s="227" t="str">
        <f>IF([2]数据总览!CQ128="","",[2]数据总览!CQ128)</f>
        <v/>
      </c>
      <c r="CR128" s="227" t="str">
        <f>IF([2]数据总览!CR128="","",[2]数据总览!CR128)</f>
        <v/>
      </c>
      <c r="CS128" s="227" t="str">
        <f>IF([2]数据总览!CS128="","",[2]数据总览!CS128)</f>
        <v/>
      </c>
      <c r="CT128" s="227" t="str">
        <f>IF([2]数据总览!CT128="","",[2]数据总览!CT128)</f>
        <v/>
      </c>
      <c r="CU128" s="227" t="str">
        <f>IF([2]数据总览!CU128="","",[2]数据总览!CU128)</f>
        <v/>
      </c>
      <c r="CV128" s="227" t="str">
        <f>IF([2]数据总览!CV128="","",[2]数据总览!CV128)</f>
        <v/>
      </c>
      <c r="CW128" s="227" t="str">
        <f>IF([2]数据总览!CW128="","",[2]数据总览!CW128)</f>
        <v/>
      </c>
      <c r="CX128" s="227" t="str">
        <f>IF([2]数据总览!CX128="","",[2]数据总览!CX128)</f>
        <v/>
      </c>
      <c r="CY128" s="227" t="str">
        <f>IF([2]数据总览!CY128="","",[2]数据总览!CY128)</f>
        <v/>
      </c>
      <c r="CZ128" s="227" t="str">
        <f>IF([2]数据总览!CZ128="","",[2]数据总览!CZ128)</f>
        <v/>
      </c>
      <c r="DA128" s="227" t="str">
        <f>IF([2]数据总览!DA128="","",[2]数据总览!DA128)</f>
        <v/>
      </c>
      <c r="DB128" s="227" t="str">
        <f>IF([2]数据总览!DB128="","",[2]数据总览!DB128)</f>
        <v/>
      </c>
      <c r="DC128" s="227" t="str">
        <f>IF([2]数据总览!DC128="","",[2]数据总览!DC128)</f>
        <v/>
      </c>
      <c r="DD128" s="227" t="str">
        <f>IF([2]数据总览!DD128="","",[2]数据总览!DD128)</f>
        <v/>
      </c>
      <c r="DE128" s="227" t="str">
        <f>IF([2]数据总览!DE128="","",[2]数据总览!DE128)</f>
        <v/>
      </c>
      <c r="DF128" s="227" t="str">
        <f>IF([2]数据总览!DF128="","",[2]数据总览!DF128)</f>
        <v/>
      </c>
      <c r="DG128" s="227" t="str">
        <f>IF([2]数据总览!DG128="","",[2]数据总览!DG128)</f>
        <v/>
      </c>
      <c r="DH128" s="227" t="str">
        <f>IF([2]数据总览!DH128="","",[2]数据总览!DH128)</f>
        <v/>
      </c>
      <c r="DI128" s="227" t="str">
        <f>IF([2]数据总览!DI128="","",[2]数据总览!DI128)</f>
        <v/>
      </c>
      <c r="DJ128" s="227" t="str">
        <f>IF([2]数据总览!DJ128="","",[2]数据总览!DJ128)</f>
        <v/>
      </c>
      <c r="DK128" s="227" t="str">
        <f>IF([2]数据总览!DK128="","",[2]数据总览!DK128)</f>
        <v/>
      </c>
      <c r="DL128" s="227" t="str">
        <f>IF([2]数据总览!DL128="","",[2]数据总览!DL128)</f>
        <v/>
      </c>
      <c r="DM128" s="227" t="str">
        <f>IF([2]数据总览!DM128="","",[2]数据总览!DM128)</f>
        <v/>
      </c>
      <c r="DN128" s="227" t="str">
        <f>IF([2]数据总览!DN128="","",[2]数据总览!DN128)</f>
        <v/>
      </c>
      <c r="DO128" s="227" t="str">
        <f>IF([2]数据总览!DO128="","",[2]数据总览!DO128)</f>
        <v/>
      </c>
      <c r="DP128" s="227" t="str">
        <f>IF([2]数据总览!DP128="","",[2]数据总览!DP128)</f>
        <v/>
      </c>
      <c r="DQ128" s="227" t="str">
        <f>IF([2]数据总览!DQ128="","",[2]数据总览!DQ128)</f>
        <v/>
      </c>
      <c r="DR128" s="227" t="str">
        <f>IF([2]数据总览!DR128="","",[2]数据总览!DR128)</f>
        <v/>
      </c>
      <c r="DS128" s="227" t="str">
        <f>IF([2]数据总览!DS128="","",[2]数据总览!DS128)</f>
        <v/>
      </c>
      <c r="DT128" s="227" t="str">
        <f>IF([2]数据总览!DT128="","",[2]数据总览!DT128)</f>
        <v/>
      </c>
      <c r="DU128" s="227" t="str">
        <f>IF([2]数据总览!DU128="","",[2]数据总览!DU128)</f>
        <v/>
      </c>
      <c r="DV128" s="227" t="str">
        <f>IF([2]数据总览!DV128="","",[2]数据总览!DV128)</f>
        <v/>
      </c>
      <c r="DW128" s="227" t="str">
        <f>IF([2]数据总览!DW128="","",[2]数据总览!DW128)</f>
        <v/>
      </c>
      <c r="DX128" s="227" t="str">
        <f>IF([2]数据总览!DX128="","",[2]数据总览!DX128)</f>
        <v/>
      </c>
      <c r="DY128" s="227" t="str">
        <f>IF([2]数据总览!DY128="","",[2]数据总览!DY128)</f>
        <v/>
      </c>
      <c r="DZ128" s="227" t="str">
        <f>IF([2]数据总览!DZ128="","",[2]数据总览!DZ128)</f>
        <v/>
      </c>
      <c r="EA128" s="227" t="str">
        <f>IF([2]数据总览!EA128="","",[2]数据总览!EA128)</f>
        <v/>
      </c>
      <c r="EB128" s="227" t="str">
        <f>IF([2]数据总览!EB128="","",[2]数据总览!EB128)</f>
        <v/>
      </c>
      <c r="EC128" s="227" t="str">
        <f>IF([2]数据总览!EC128="","",[2]数据总览!EC128)</f>
        <v/>
      </c>
      <c r="ED128" s="227" t="str">
        <f>IF([2]数据总览!ED128="","",[2]数据总览!ED128)</f>
        <v/>
      </c>
      <c r="EE128" s="227" t="str">
        <f>IF([2]数据总览!EE128="","",[2]数据总览!EE128)</f>
        <v/>
      </c>
      <c r="EF128" s="227" t="str">
        <f>IF([2]数据总览!EF128="","",[2]数据总览!EF128)</f>
        <v/>
      </c>
      <c r="EG128" s="227" t="str">
        <f>IF([2]数据总览!EG128="","",[2]数据总览!EG128)</f>
        <v/>
      </c>
      <c r="EH128" s="227" t="str">
        <f>IF([2]数据总览!EH128="","",[2]数据总览!EH128)</f>
        <v/>
      </c>
      <c r="EI128" s="227" t="str">
        <f>IF([2]数据总览!EI128="","",[2]数据总览!EI128)</f>
        <v/>
      </c>
      <c r="EJ128" s="227" t="str">
        <f>IF([2]数据总览!EJ128="","",[2]数据总览!EJ128)</f>
        <v/>
      </c>
      <c r="EK128" s="227" t="str">
        <f>IF([2]数据总览!EK128="","",[2]数据总览!EK128)</f>
        <v/>
      </c>
      <c r="EL128" s="227" t="str">
        <f>IF([2]数据总览!EL128="","",[2]数据总览!EL128)</f>
        <v/>
      </c>
      <c r="EM128" s="227" t="str">
        <f>IF([2]数据总览!EM128="","",[2]数据总览!EM128)</f>
        <v/>
      </c>
      <c r="EN128" s="227" t="str">
        <f>IF([2]数据总览!EN128="","",[2]数据总览!EN128)</f>
        <v/>
      </c>
      <c r="EO128" s="227" t="str">
        <f>IF([2]数据总览!EO128="","",[2]数据总览!EO128)</f>
        <v/>
      </c>
      <c r="EP128" s="227" t="str">
        <f>IF([2]数据总览!EP128="","",[2]数据总览!EP128)</f>
        <v/>
      </c>
      <c r="EQ128" s="227" t="str">
        <f>IF([2]数据总览!EQ128="","",[2]数据总览!EQ128)</f>
        <v/>
      </c>
      <c r="ER128" s="227" t="str">
        <f>IF([2]数据总览!ER128="","",[2]数据总览!ER128)</f>
        <v/>
      </c>
      <c r="ES128" s="227" t="str">
        <f>IF([2]数据总览!ES128="","",[2]数据总览!ES128)</f>
        <v/>
      </c>
      <c r="ET128" s="227" t="str">
        <f>IF([2]数据总览!ET128="","",[2]数据总览!ET128)</f>
        <v/>
      </c>
      <c r="EU128" s="227" t="str">
        <f>IF([2]数据总览!EU128="","",[2]数据总览!EU128)</f>
        <v/>
      </c>
      <c r="EV128" s="227" t="str">
        <f>IF([2]数据总览!EV128="","",[2]数据总览!EV128)</f>
        <v/>
      </c>
      <c r="EW128" s="227" t="str">
        <f>IF([2]数据总览!EW128="","",[2]数据总览!EW128)</f>
        <v/>
      </c>
      <c r="EX128" s="227" t="str">
        <f>IF([2]数据总览!EX128="","",[2]数据总览!EX128)</f>
        <v/>
      </c>
      <c r="EY128" s="227" t="str">
        <f>IF([2]数据总览!EY128="","",[2]数据总览!EY128)</f>
        <v/>
      </c>
      <c r="EZ128" s="227" t="str">
        <f>IF([2]数据总览!EZ128="","",[2]数据总览!EZ128)</f>
        <v/>
      </c>
      <c r="FA128" s="227" t="str">
        <f>IF([2]数据总览!FA128="","",[2]数据总览!FA128)</f>
        <v/>
      </c>
    </row>
    <row r="129" spans="1:157" ht="11.25">
      <c r="A129" s="227" t="str">
        <f>IF([2]数据总览!A129="","",[2]数据总览!A129)</f>
        <v/>
      </c>
      <c r="B129" s="227" t="str">
        <f>IF([2]数据总览!B129="","",[2]数据总览!B129)</f>
        <v/>
      </c>
      <c r="C129" s="227" t="str">
        <f>IF([2]数据总览!C129="","",[2]数据总览!C129)</f>
        <v>9星</v>
      </c>
      <c r="D129" s="227" t="str">
        <f>IF([2]数据总览!D129="","",[2]数据总览!D129)</f>
        <v/>
      </c>
      <c r="E129" s="227">
        <f>IF([2]数据总览!E129="","",[2]数据总览!E129)</f>
        <v>2</v>
      </c>
      <c r="F129" s="227">
        <f>IF([2]数据总览!F129="","",[2]数据总览!F129)</f>
        <v>2</v>
      </c>
      <c r="G129" s="227">
        <f>IF([2]数据总览!G129="","",[2]数据总览!G129)</f>
        <v>2</v>
      </c>
      <c r="H129" s="227">
        <f>IF([2]数据总览!H129="","",[2]数据总览!H129)</f>
        <v>2</v>
      </c>
      <c r="I129" s="227" t="str">
        <f>IF([2]数据总览!I129="","",[2]数据总览!I129)</f>
        <v/>
      </c>
      <c r="J129" s="227"/>
      <c r="K129" s="227" t="str">
        <f>IF([2]数据总览!K129="","",[2]数据总览!K129)</f>
        <v/>
      </c>
      <c r="L129" s="227" t="str">
        <f>IF([2]数据总览!L129="","",[2]数据总览!L129)</f>
        <v/>
      </c>
      <c r="M129" s="227" t="str">
        <f>IF([2]数据总览!M129="","",[2]数据总览!M129)</f>
        <v/>
      </c>
      <c r="N129" s="227" t="str">
        <f>IF([2]数据总览!N129="","",[2]数据总览!N129)</f>
        <v/>
      </c>
      <c r="O129" s="227" t="str">
        <f>IF([2]数据总览!O129="","",[2]数据总览!O129)</f>
        <v/>
      </c>
      <c r="P129" s="227" t="str">
        <f>IF([2]数据总览!P129="","",[2]数据总览!P129)</f>
        <v/>
      </c>
      <c r="Q129" s="227" t="str">
        <f>IF([2]数据总览!Q129="","",[2]数据总览!Q129)</f>
        <v/>
      </c>
      <c r="R129" s="227" t="str">
        <f>IF([2]数据总览!R129="","",[2]数据总览!R129)</f>
        <v/>
      </c>
      <c r="S129" s="227" t="str">
        <f>IF([2]数据总览!S129="","",[2]数据总览!S129)</f>
        <v/>
      </c>
      <c r="T129" s="227" t="str">
        <f>IF([2]数据总览!T129="","",[2]数据总览!T129)</f>
        <v/>
      </c>
      <c r="U129" s="227" t="str">
        <f>IF([2]数据总览!U129="","",[2]数据总览!U129)</f>
        <v/>
      </c>
      <c r="V129" s="227" t="str">
        <f>IF([2]数据总览!V129="","",[2]数据总览!V129)</f>
        <v/>
      </c>
      <c r="W129" s="227" t="str">
        <f>IF([2]数据总览!W129="","",[2]数据总览!W129)</f>
        <v/>
      </c>
      <c r="X129" s="227" t="str">
        <f>IF([2]数据总览!X129="","",[2]数据总览!X129)</f>
        <v/>
      </c>
      <c r="Y129" s="227" t="str">
        <f>IF([2]数据总览!Y129="","",[2]数据总览!Y129)</f>
        <v/>
      </c>
      <c r="Z129" s="227" t="str">
        <f>IF([2]数据总览!Z129="","",[2]数据总览!Z129)</f>
        <v/>
      </c>
      <c r="AA129" s="227" t="str">
        <f>IF([2]数据总览!AA129="","",[2]数据总览!AA129)</f>
        <v/>
      </c>
      <c r="AB129" s="227" t="str">
        <f>IF([2]数据总览!AB129="","",[2]数据总览!AB129)</f>
        <v/>
      </c>
      <c r="AC129" s="227" t="str">
        <f>IF([2]数据总览!AC129="","",[2]数据总览!AC129)</f>
        <v/>
      </c>
      <c r="AD129" s="227" t="str">
        <f>IF([2]数据总览!AD129="","",[2]数据总览!AD129)</f>
        <v/>
      </c>
      <c r="AE129" s="227" t="str">
        <f>IF([2]数据总览!AE129="","",[2]数据总览!AE129)</f>
        <v/>
      </c>
      <c r="AF129" s="227" t="str">
        <f>IF([2]数据总览!AF129="","",[2]数据总览!AF129)</f>
        <v/>
      </c>
      <c r="AG129" s="227" t="str">
        <f>IF([2]数据总览!AG129="","",[2]数据总览!AG129)</f>
        <v/>
      </c>
      <c r="AH129" s="227" t="str">
        <f>IF([2]数据总览!AH129="","",[2]数据总览!AH129)</f>
        <v/>
      </c>
      <c r="AI129" s="227" t="str">
        <f>IF([2]数据总览!AI129="","",[2]数据总览!AI129)</f>
        <v/>
      </c>
      <c r="AJ129" s="227" t="str">
        <f>IF([2]数据总览!AJ129="","",[2]数据总览!AJ129)</f>
        <v/>
      </c>
      <c r="AK129" s="227" t="str">
        <f>IF([2]数据总览!AK129="","",[2]数据总览!AK129)</f>
        <v/>
      </c>
      <c r="AL129" s="227" t="str">
        <f>IF([2]数据总览!AL129="","",[2]数据总览!AL129)</f>
        <v/>
      </c>
      <c r="AM129" s="227" t="str">
        <f>IF([2]数据总览!AM129="","",[2]数据总览!AM129)</f>
        <v/>
      </c>
      <c r="AN129" s="227" t="str">
        <f>IF([2]数据总览!AN129="","",[2]数据总览!AN129)</f>
        <v/>
      </c>
      <c r="AO129" s="227" t="str">
        <f>IF([2]数据总览!AO129="","",[2]数据总览!AO129)</f>
        <v/>
      </c>
      <c r="AP129" s="227" t="str">
        <f>IF([2]数据总览!AP129="","",[2]数据总览!AP129)</f>
        <v/>
      </c>
      <c r="AQ129" s="227" t="str">
        <f>IF([2]数据总览!AQ129="","",[2]数据总览!AQ129)</f>
        <v/>
      </c>
      <c r="AR129" s="227" t="str">
        <f>IF([2]数据总览!AR129="","",[2]数据总览!AR129)</f>
        <v/>
      </c>
      <c r="AS129" s="227" t="str">
        <f>IF([2]数据总览!AS129="","",[2]数据总览!AS129)</f>
        <v/>
      </c>
      <c r="AT129" s="227" t="str">
        <f>IF([2]数据总览!AT129="","",[2]数据总览!AT129)</f>
        <v/>
      </c>
      <c r="AU129" s="227" t="str">
        <f>IF([2]数据总览!AU129="","",[2]数据总览!AU129)</f>
        <v/>
      </c>
      <c r="AV129" s="227" t="str">
        <f>IF([2]数据总览!AV129="","",[2]数据总览!AV129)</f>
        <v/>
      </c>
      <c r="AW129" s="227" t="str">
        <f>IF([2]数据总览!AW129="","",[2]数据总览!AW129)</f>
        <v/>
      </c>
      <c r="AX129" s="227" t="str">
        <f>IF([2]数据总览!AX129="","",[2]数据总览!AX129)</f>
        <v/>
      </c>
      <c r="AY129" s="227" t="str">
        <f>IF([2]数据总览!AY129="","",[2]数据总览!AY129)</f>
        <v/>
      </c>
      <c r="AZ129" s="227" t="str">
        <f>IF([2]数据总览!AZ129="","",[2]数据总览!AZ129)</f>
        <v/>
      </c>
      <c r="BA129" s="227" t="str">
        <f>IF([2]数据总览!BA129="","",[2]数据总览!BA129)</f>
        <v/>
      </c>
      <c r="BB129" s="227" t="str">
        <f>IF([2]数据总览!BB129="","",[2]数据总览!BB129)</f>
        <v/>
      </c>
      <c r="BC129" s="227" t="str">
        <f>IF([2]数据总览!BC129="","",[2]数据总览!BC129)</f>
        <v/>
      </c>
      <c r="BD129" s="227" t="str">
        <f>IF([2]数据总览!BD129="","",[2]数据总览!BD129)</f>
        <v/>
      </c>
      <c r="BE129" s="227" t="str">
        <f>IF([2]数据总览!BE129="","",[2]数据总览!BE129)</f>
        <v/>
      </c>
      <c r="BF129" s="227" t="str">
        <f>IF([2]数据总览!BF129="","",[2]数据总览!BF129)</f>
        <v/>
      </c>
      <c r="BG129" s="227" t="str">
        <f>IF([2]数据总览!BG129="","",[2]数据总览!BG129)</f>
        <v/>
      </c>
      <c r="BH129" s="227" t="str">
        <f>IF([2]数据总览!BH129="","",[2]数据总览!BH129)</f>
        <v/>
      </c>
      <c r="BI129" s="227" t="str">
        <f>IF([2]数据总览!BI129="","",[2]数据总览!BI129)</f>
        <v/>
      </c>
      <c r="BJ129" s="227" t="str">
        <f>IF([2]数据总览!BJ129="","",[2]数据总览!BJ129)</f>
        <v/>
      </c>
      <c r="BK129" s="227" t="str">
        <f>IF([2]数据总览!BK129="","",[2]数据总览!BK129)</f>
        <v/>
      </c>
      <c r="BL129" s="227" t="str">
        <f>IF([2]数据总览!BL129="","",[2]数据总览!BL129)</f>
        <v/>
      </c>
      <c r="BM129" s="227" t="str">
        <f>IF([2]数据总览!BM129="","",[2]数据总览!BM129)</f>
        <v/>
      </c>
      <c r="BN129" s="227" t="str">
        <f>IF([2]数据总览!BN129="","",[2]数据总览!BN129)</f>
        <v/>
      </c>
      <c r="BO129" s="227" t="str">
        <f>IF([2]数据总览!BO129="","",[2]数据总览!BO129)</f>
        <v/>
      </c>
      <c r="BP129" s="227" t="str">
        <f>IF([2]数据总览!BP129="","",[2]数据总览!BP129)</f>
        <v/>
      </c>
      <c r="BQ129" s="227" t="str">
        <f>IF([2]数据总览!BQ129="","",[2]数据总览!BQ129)</f>
        <v/>
      </c>
      <c r="BR129" s="227" t="str">
        <f>IF([2]数据总览!BR129="","",[2]数据总览!BR129)</f>
        <v/>
      </c>
      <c r="BS129" s="227" t="str">
        <f>IF([2]数据总览!BS129="","",[2]数据总览!BS129)</f>
        <v/>
      </c>
      <c r="BT129" s="227" t="str">
        <f>IF([2]数据总览!BT129="","",[2]数据总览!BT129)</f>
        <v/>
      </c>
      <c r="BU129" s="227" t="str">
        <f>IF([2]数据总览!BU129="","",[2]数据总览!BU129)</f>
        <v/>
      </c>
      <c r="BV129" s="227" t="str">
        <f>IF([2]数据总览!BV129="","",[2]数据总览!BV129)</f>
        <v/>
      </c>
      <c r="BW129" s="227" t="str">
        <f>IF([2]数据总览!BW129="","",[2]数据总览!BW129)</f>
        <v/>
      </c>
      <c r="BX129" s="227" t="str">
        <f>IF([2]数据总览!BX129="","",[2]数据总览!BX129)</f>
        <v/>
      </c>
      <c r="BY129" s="227" t="str">
        <f>IF([2]数据总览!BY129="","",[2]数据总览!BY129)</f>
        <v/>
      </c>
      <c r="BZ129" s="227" t="str">
        <f>IF([2]数据总览!BZ129="","",[2]数据总览!BZ129)</f>
        <v/>
      </c>
      <c r="CA129" s="227" t="str">
        <f>IF([2]数据总览!CA129="","",[2]数据总览!CA129)</f>
        <v/>
      </c>
      <c r="CB129" s="227" t="str">
        <f>IF([2]数据总览!CB129="","",[2]数据总览!CB129)</f>
        <v/>
      </c>
      <c r="CC129" s="227" t="str">
        <f>IF([2]数据总览!CC129="","",[2]数据总览!CC129)</f>
        <v/>
      </c>
      <c r="CD129" s="227" t="str">
        <f>IF([2]数据总览!CD129="","",[2]数据总览!CD129)</f>
        <v/>
      </c>
      <c r="CE129" s="227" t="str">
        <f>IF([2]数据总览!CE129="","",[2]数据总览!CE129)</f>
        <v/>
      </c>
      <c r="CF129" s="227" t="str">
        <f>IF([2]数据总览!CF129="","",[2]数据总览!CF129)</f>
        <v/>
      </c>
      <c r="CG129" s="227" t="str">
        <f>IF([2]数据总览!CG129="","",[2]数据总览!CG129)</f>
        <v/>
      </c>
      <c r="CH129" s="227" t="str">
        <f>IF([2]数据总览!CH129="","",[2]数据总览!CH129)</f>
        <v/>
      </c>
      <c r="CI129" s="227" t="str">
        <f>IF([2]数据总览!CI129="","",[2]数据总览!CI129)</f>
        <v/>
      </c>
      <c r="CJ129" s="227" t="str">
        <f>IF([2]数据总览!CJ129="","",[2]数据总览!CJ129)</f>
        <v/>
      </c>
      <c r="CK129" s="227" t="str">
        <f>IF([2]数据总览!CK129="","",[2]数据总览!CK129)</f>
        <v/>
      </c>
      <c r="CL129" s="227" t="str">
        <f>IF([2]数据总览!CL129="","",[2]数据总览!CL129)</f>
        <v/>
      </c>
      <c r="CM129" s="227" t="str">
        <f>IF([2]数据总览!CM129="","",[2]数据总览!CM129)</f>
        <v/>
      </c>
      <c r="CN129" s="227" t="str">
        <f>IF([2]数据总览!CN129="","",[2]数据总览!CN129)</f>
        <v/>
      </c>
      <c r="CO129" s="227" t="str">
        <f>IF([2]数据总览!CO129="","",[2]数据总览!CO129)</f>
        <v/>
      </c>
      <c r="CP129" s="227" t="str">
        <f>IF([2]数据总览!CP129="","",[2]数据总览!CP129)</f>
        <v/>
      </c>
      <c r="CQ129" s="227" t="str">
        <f>IF([2]数据总览!CQ129="","",[2]数据总览!CQ129)</f>
        <v/>
      </c>
      <c r="CR129" s="227" t="str">
        <f>IF([2]数据总览!CR129="","",[2]数据总览!CR129)</f>
        <v/>
      </c>
      <c r="CS129" s="227" t="str">
        <f>IF([2]数据总览!CS129="","",[2]数据总览!CS129)</f>
        <v/>
      </c>
      <c r="CT129" s="227" t="str">
        <f>IF([2]数据总览!CT129="","",[2]数据总览!CT129)</f>
        <v/>
      </c>
      <c r="CU129" s="227" t="str">
        <f>IF([2]数据总览!CU129="","",[2]数据总览!CU129)</f>
        <v/>
      </c>
      <c r="CV129" s="227" t="str">
        <f>IF([2]数据总览!CV129="","",[2]数据总览!CV129)</f>
        <v/>
      </c>
      <c r="CW129" s="227" t="str">
        <f>IF([2]数据总览!CW129="","",[2]数据总览!CW129)</f>
        <v/>
      </c>
      <c r="CX129" s="227" t="str">
        <f>IF([2]数据总览!CX129="","",[2]数据总览!CX129)</f>
        <v/>
      </c>
      <c r="CY129" s="227" t="str">
        <f>IF([2]数据总览!CY129="","",[2]数据总览!CY129)</f>
        <v/>
      </c>
      <c r="CZ129" s="227" t="str">
        <f>IF([2]数据总览!CZ129="","",[2]数据总览!CZ129)</f>
        <v/>
      </c>
      <c r="DA129" s="227" t="str">
        <f>IF([2]数据总览!DA129="","",[2]数据总览!DA129)</f>
        <v/>
      </c>
      <c r="DB129" s="227" t="str">
        <f>IF([2]数据总览!DB129="","",[2]数据总览!DB129)</f>
        <v/>
      </c>
      <c r="DC129" s="227" t="str">
        <f>IF([2]数据总览!DC129="","",[2]数据总览!DC129)</f>
        <v/>
      </c>
      <c r="DD129" s="227" t="str">
        <f>IF([2]数据总览!DD129="","",[2]数据总览!DD129)</f>
        <v/>
      </c>
      <c r="DE129" s="227" t="str">
        <f>IF([2]数据总览!DE129="","",[2]数据总览!DE129)</f>
        <v/>
      </c>
      <c r="DF129" s="227" t="str">
        <f>IF([2]数据总览!DF129="","",[2]数据总览!DF129)</f>
        <v/>
      </c>
      <c r="DG129" s="227" t="str">
        <f>IF([2]数据总览!DG129="","",[2]数据总览!DG129)</f>
        <v/>
      </c>
      <c r="DH129" s="227" t="str">
        <f>IF([2]数据总览!DH129="","",[2]数据总览!DH129)</f>
        <v/>
      </c>
      <c r="DI129" s="227" t="str">
        <f>IF([2]数据总览!DI129="","",[2]数据总览!DI129)</f>
        <v/>
      </c>
      <c r="DJ129" s="227" t="str">
        <f>IF([2]数据总览!DJ129="","",[2]数据总览!DJ129)</f>
        <v/>
      </c>
      <c r="DK129" s="227" t="str">
        <f>IF([2]数据总览!DK129="","",[2]数据总览!DK129)</f>
        <v/>
      </c>
      <c r="DL129" s="227" t="str">
        <f>IF([2]数据总览!DL129="","",[2]数据总览!DL129)</f>
        <v/>
      </c>
      <c r="DM129" s="227" t="str">
        <f>IF([2]数据总览!DM129="","",[2]数据总览!DM129)</f>
        <v/>
      </c>
      <c r="DN129" s="227" t="str">
        <f>IF([2]数据总览!DN129="","",[2]数据总览!DN129)</f>
        <v/>
      </c>
      <c r="DO129" s="227" t="str">
        <f>IF([2]数据总览!DO129="","",[2]数据总览!DO129)</f>
        <v/>
      </c>
      <c r="DP129" s="227" t="str">
        <f>IF([2]数据总览!DP129="","",[2]数据总览!DP129)</f>
        <v/>
      </c>
      <c r="DQ129" s="227" t="str">
        <f>IF([2]数据总览!DQ129="","",[2]数据总览!DQ129)</f>
        <v/>
      </c>
      <c r="DR129" s="227" t="str">
        <f>IF([2]数据总览!DR129="","",[2]数据总览!DR129)</f>
        <v/>
      </c>
      <c r="DS129" s="227" t="str">
        <f>IF([2]数据总览!DS129="","",[2]数据总览!DS129)</f>
        <v/>
      </c>
      <c r="DT129" s="227" t="str">
        <f>IF([2]数据总览!DT129="","",[2]数据总览!DT129)</f>
        <v/>
      </c>
      <c r="DU129" s="227" t="str">
        <f>IF([2]数据总览!DU129="","",[2]数据总览!DU129)</f>
        <v/>
      </c>
      <c r="DV129" s="227" t="str">
        <f>IF([2]数据总览!DV129="","",[2]数据总览!DV129)</f>
        <v/>
      </c>
      <c r="DW129" s="227" t="str">
        <f>IF([2]数据总览!DW129="","",[2]数据总览!DW129)</f>
        <v/>
      </c>
      <c r="DX129" s="227" t="str">
        <f>IF([2]数据总览!DX129="","",[2]数据总览!DX129)</f>
        <v/>
      </c>
      <c r="DY129" s="227" t="str">
        <f>IF([2]数据总览!DY129="","",[2]数据总览!DY129)</f>
        <v/>
      </c>
      <c r="DZ129" s="227" t="str">
        <f>IF([2]数据总览!DZ129="","",[2]数据总览!DZ129)</f>
        <v/>
      </c>
      <c r="EA129" s="227" t="str">
        <f>IF([2]数据总览!EA129="","",[2]数据总览!EA129)</f>
        <v/>
      </c>
      <c r="EB129" s="227" t="str">
        <f>IF([2]数据总览!EB129="","",[2]数据总览!EB129)</f>
        <v/>
      </c>
      <c r="EC129" s="227" t="str">
        <f>IF([2]数据总览!EC129="","",[2]数据总览!EC129)</f>
        <v/>
      </c>
      <c r="ED129" s="227" t="str">
        <f>IF([2]数据总览!ED129="","",[2]数据总览!ED129)</f>
        <v/>
      </c>
      <c r="EE129" s="227" t="str">
        <f>IF([2]数据总览!EE129="","",[2]数据总览!EE129)</f>
        <v/>
      </c>
      <c r="EF129" s="227" t="str">
        <f>IF([2]数据总览!EF129="","",[2]数据总览!EF129)</f>
        <v/>
      </c>
      <c r="EG129" s="227" t="str">
        <f>IF([2]数据总览!EG129="","",[2]数据总览!EG129)</f>
        <v/>
      </c>
      <c r="EH129" s="227" t="str">
        <f>IF([2]数据总览!EH129="","",[2]数据总览!EH129)</f>
        <v/>
      </c>
      <c r="EI129" s="227" t="str">
        <f>IF([2]数据总览!EI129="","",[2]数据总览!EI129)</f>
        <v/>
      </c>
      <c r="EJ129" s="227" t="str">
        <f>IF([2]数据总览!EJ129="","",[2]数据总览!EJ129)</f>
        <v/>
      </c>
      <c r="EK129" s="227" t="str">
        <f>IF([2]数据总览!EK129="","",[2]数据总览!EK129)</f>
        <v/>
      </c>
      <c r="EL129" s="227" t="str">
        <f>IF([2]数据总览!EL129="","",[2]数据总览!EL129)</f>
        <v/>
      </c>
      <c r="EM129" s="227" t="str">
        <f>IF([2]数据总览!EM129="","",[2]数据总览!EM129)</f>
        <v/>
      </c>
      <c r="EN129" s="227" t="str">
        <f>IF([2]数据总览!EN129="","",[2]数据总览!EN129)</f>
        <v/>
      </c>
      <c r="EO129" s="227" t="str">
        <f>IF([2]数据总览!EO129="","",[2]数据总览!EO129)</f>
        <v/>
      </c>
      <c r="EP129" s="227" t="str">
        <f>IF([2]数据总览!EP129="","",[2]数据总览!EP129)</f>
        <v/>
      </c>
      <c r="EQ129" s="227" t="str">
        <f>IF([2]数据总览!EQ129="","",[2]数据总览!EQ129)</f>
        <v/>
      </c>
      <c r="ER129" s="227" t="str">
        <f>IF([2]数据总览!ER129="","",[2]数据总览!ER129)</f>
        <v/>
      </c>
      <c r="ES129" s="227" t="str">
        <f>IF([2]数据总览!ES129="","",[2]数据总览!ES129)</f>
        <v/>
      </c>
      <c r="ET129" s="227" t="str">
        <f>IF([2]数据总览!ET129="","",[2]数据总览!ET129)</f>
        <v/>
      </c>
      <c r="EU129" s="227" t="str">
        <f>IF([2]数据总览!EU129="","",[2]数据总览!EU129)</f>
        <v/>
      </c>
      <c r="EV129" s="227" t="str">
        <f>IF([2]数据总览!EV129="","",[2]数据总览!EV129)</f>
        <v/>
      </c>
      <c r="EW129" s="227" t="str">
        <f>IF([2]数据总览!EW129="","",[2]数据总览!EW129)</f>
        <v/>
      </c>
      <c r="EX129" s="227" t="str">
        <f>IF([2]数据总览!EX129="","",[2]数据总览!EX129)</f>
        <v/>
      </c>
      <c r="EY129" s="227" t="str">
        <f>IF([2]数据总览!EY129="","",[2]数据总览!EY129)</f>
        <v/>
      </c>
      <c r="EZ129" s="227" t="str">
        <f>IF([2]数据总览!EZ129="","",[2]数据总览!EZ129)</f>
        <v/>
      </c>
      <c r="FA129" s="227" t="str">
        <f>IF([2]数据总览!FA129="","",[2]数据总览!FA129)</f>
        <v/>
      </c>
    </row>
    <row r="130" spans="1:157" ht="11.25">
      <c r="A130" s="227" t="str">
        <f>IF([2]数据总览!A130="","",[2]数据总览!A130)</f>
        <v/>
      </c>
      <c r="B130" s="227" t="str">
        <f>IF([2]数据总览!B130="","",[2]数据总览!B130)</f>
        <v/>
      </c>
      <c r="C130" s="227" t="str">
        <f>IF([2]数据总览!C130="","",[2]数据总览!C130)</f>
        <v>10星</v>
      </c>
      <c r="D130" s="227" t="str">
        <f>IF([2]数据总览!D130="","",[2]数据总览!D130)</f>
        <v/>
      </c>
      <c r="E130" s="227">
        <f>IF([2]数据总览!E130="","",[2]数据总览!E130)</f>
        <v>2</v>
      </c>
      <c r="F130" s="227">
        <f>IF([2]数据总览!F130="","",[2]数据总览!F130)</f>
        <v>2</v>
      </c>
      <c r="G130" s="227">
        <f>IF([2]数据总览!G130="","",[2]数据总览!G130)</f>
        <v>2</v>
      </c>
      <c r="H130" s="227">
        <f>IF([2]数据总览!H130="","",[2]数据总览!H130)</f>
        <v>2</v>
      </c>
      <c r="I130" s="227" t="str">
        <f>IF([2]数据总览!I130="","",[2]数据总览!I130)</f>
        <v/>
      </c>
      <c r="J130" s="227"/>
      <c r="K130" s="227" t="str">
        <f>IF([2]数据总览!K130="","",[2]数据总览!K130)</f>
        <v/>
      </c>
      <c r="L130" s="227" t="str">
        <f>IF([2]数据总览!L130="","",[2]数据总览!L130)</f>
        <v/>
      </c>
      <c r="M130" s="227" t="str">
        <f>IF([2]数据总览!M130="","",[2]数据总览!M130)</f>
        <v/>
      </c>
      <c r="N130" s="227" t="str">
        <f>IF([2]数据总览!N130="","",[2]数据总览!N130)</f>
        <v/>
      </c>
      <c r="O130" s="227" t="str">
        <f>IF([2]数据总览!O130="","",[2]数据总览!O130)</f>
        <v/>
      </c>
      <c r="P130" s="227" t="str">
        <f>IF([2]数据总览!P130="","",[2]数据总览!P130)</f>
        <v/>
      </c>
      <c r="Q130" s="227" t="str">
        <f>IF([2]数据总览!Q130="","",[2]数据总览!Q130)</f>
        <v/>
      </c>
      <c r="R130" s="227" t="str">
        <f>IF([2]数据总览!R130="","",[2]数据总览!R130)</f>
        <v/>
      </c>
      <c r="S130" s="227" t="str">
        <f>IF([2]数据总览!S130="","",[2]数据总览!S130)</f>
        <v/>
      </c>
      <c r="T130" s="227" t="str">
        <f>IF([2]数据总览!T130="","",[2]数据总览!T130)</f>
        <v/>
      </c>
      <c r="U130" s="227" t="str">
        <f>IF([2]数据总览!U130="","",[2]数据总览!U130)</f>
        <v/>
      </c>
      <c r="V130" s="227" t="str">
        <f>IF([2]数据总览!V130="","",[2]数据总览!V130)</f>
        <v/>
      </c>
      <c r="W130" s="227" t="str">
        <f>IF([2]数据总览!W130="","",[2]数据总览!W130)</f>
        <v/>
      </c>
      <c r="X130" s="227" t="str">
        <f>IF([2]数据总览!X130="","",[2]数据总览!X130)</f>
        <v/>
      </c>
      <c r="Y130" s="227" t="str">
        <f>IF([2]数据总览!Y130="","",[2]数据总览!Y130)</f>
        <v/>
      </c>
      <c r="Z130" s="227" t="str">
        <f>IF([2]数据总览!Z130="","",[2]数据总览!Z130)</f>
        <v/>
      </c>
      <c r="AA130" s="227" t="str">
        <f>IF([2]数据总览!AA130="","",[2]数据总览!AA130)</f>
        <v/>
      </c>
      <c r="AB130" s="227" t="str">
        <f>IF([2]数据总览!AB130="","",[2]数据总览!AB130)</f>
        <v/>
      </c>
      <c r="AC130" s="227" t="str">
        <f>IF([2]数据总览!AC130="","",[2]数据总览!AC130)</f>
        <v/>
      </c>
      <c r="AD130" s="227" t="str">
        <f>IF([2]数据总览!AD130="","",[2]数据总览!AD130)</f>
        <v/>
      </c>
      <c r="AE130" s="227" t="str">
        <f>IF([2]数据总览!AE130="","",[2]数据总览!AE130)</f>
        <v/>
      </c>
      <c r="AF130" s="227" t="str">
        <f>IF([2]数据总览!AF130="","",[2]数据总览!AF130)</f>
        <v/>
      </c>
      <c r="AG130" s="227" t="str">
        <f>IF([2]数据总览!AG130="","",[2]数据总览!AG130)</f>
        <v/>
      </c>
      <c r="AH130" s="227" t="str">
        <f>IF([2]数据总览!AH130="","",[2]数据总览!AH130)</f>
        <v/>
      </c>
      <c r="AI130" s="227" t="str">
        <f>IF([2]数据总览!AI130="","",[2]数据总览!AI130)</f>
        <v/>
      </c>
      <c r="AJ130" s="227" t="str">
        <f>IF([2]数据总览!AJ130="","",[2]数据总览!AJ130)</f>
        <v/>
      </c>
      <c r="AK130" s="227" t="str">
        <f>IF([2]数据总览!AK130="","",[2]数据总览!AK130)</f>
        <v/>
      </c>
      <c r="AL130" s="227" t="str">
        <f>IF([2]数据总览!AL130="","",[2]数据总览!AL130)</f>
        <v/>
      </c>
      <c r="AM130" s="227" t="str">
        <f>IF([2]数据总览!AM130="","",[2]数据总览!AM130)</f>
        <v/>
      </c>
      <c r="AN130" s="227" t="str">
        <f>IF([2]数据总览!AN130="","",[2]数据总览!AN130)</f>
        <v/>
      </c>
      <c r="AO130" s="227" t="str">
        <f>IF([2]数据总览!AO130="","",[2]数据总览!AO130)</f>
        <v/>
      </c>
      <c r="AP130" s="227" t="str">
        <f>IF([2]数据总览!AP130="","",[2]数据总览!AP130)</f>
        <v/>
      </c>
      <c r="AQ130" s="227" t="str">
        <f>IF([2]数据总览!AQ130="","",[2]数据总览!AQ130)</f>
        <v/>
      </c>
      <c r="AR130" s="227" t="str">
        <f>IF([2]数据总览!AR130="","",[2]数据总览!AR130)</f>
        <v/>
      </c>
      <c r="AS130" s="227" t="str">
        <f>IF([2]数据总览!AS130="","",[2]数据总览!AS130)</f>
        <v/>
      </c>
      <c r="AT130" s="227" t="str">
        <f>IF([2]数据总览!AT130="","",[2]数据总览!AT130)</f>
        <v/>
      </c>
      <c r="AU130" s="227" t="str">
        <f>IF([2]数据总览!AU130="","",[2]数据总览!AU130)</f>
        <v/>
      </c>
      <c r="AV130" s="227" t="str">
        <f>IF([2]数据总览!AV130="","",[2]数据总览!AV130)</f>
        <v/>
      </c>
      <c r="AW130" s="227" t="str">
        <f>IF([2]数据总览!AW130="","",[2]数据总览!AW130)</f>
        <v/>
      </c>
      <c r="AX130" s="227" t="str">
        <f>IF([2]数据总览!AX130="","",[2]数据总览!AX130)</f>
        <v/>
      </c>
      <c r="AY130" s="227" t="str">
        <f>IF([2]数据总览!AY130="","",[2]数据总览!AY130)</f>
        <v/>
      </c>
      <c r="AZ130" s="227" t="str">
        <f>IF([2]数据总览!AZ130="","",[2]数据总览!AZ130)</f>
        <v/>
      </c>
      <c r="BA130" s="227" t="str">
        <f>IF([2]数据总览!BA130="","",[2]数据总览!BA130)</f>
        <v/>
      </c>
      <c r="BB130" s="227" t="str">
        <f>IF([2]数据总览!BB130="","",[2]数据总览!BB130)</f>
        <v/>
      </c>
      <c r="BC130" s="227" t="str">
        <f>IF([2]数据总览!BC130="","",[2]数据总览!BC130)</f>
        <v/>
      </c>
      <c r="BD130" s="227" t="str">
        <f>IF([2]数据总览!BD130="","",[2]数据总览!BD130)</f>
        <v/>
      </c>
      <c r="BE130" s="227" t="str">
        <f>IF([2]数据总览!BE130="","",[2]数据总览!BE130)</f>
        <v/>
      </c>
      <c r="BF130" s="227" t="str">
        <f>IF([2]数据总览!BF130="","",[2]数据总览!BF130)</f>
        <v/>
      </c>
      <c r="BG130" s="227" t="str">
        <f>IF([2]数据总览!BG130="","",[2]数据总览!BG130)</f>
        <v/>
      </c>
      <c r="BH130" s="227" t="str">
        <f>IF([2]数据总览!BH130="","",[2]数据总览!BH130)</f>
        <v/>
      </c>
      <c r="BI130" s="227" t="str">
        <f>IF([2]数据总览!BI130="","",[2]数据总览!BI130)</f>
        <v/>
      </c>
      <c r="BJ130" s="227" t="str">
        <f>IF([2]数据总览!BJ130="","",[2]数据总览!BJ130)</f>
        <v/>
      </c>
      <c r="BK130" s="227" t="str">
        <f>IF([2]数据总览!BK130="","",[2]数据总览!BK130)</f>
        <v/>
      </c>
      <c r="BL130" s="227" t="str">
        <f>IF([2]数据总览!BL130="","",[2]数据总览!BL130)</f>
        <v/>
      </c>
      <c r="BM130" s="227" t="str">
        <f>IF([2]数据总览!BM130="","",[2]数据总览!BM130)</f>
        <v/>
      </c>
      <c r="BN130" s="227" t="str">
        <f>IF([2]数据总览!BN130="","",[2]数据总览!BN130)</f>
        <v/>
      </c>
      <c r="BO130" s="227" t="str">
        <f>IF([2]数据总览!BO130="","",[2]数据总览!BO130)</f>
        <v/>
      </c>
      <c r="BP130" s="227" t="str">
        <f>IF([2]数据总览!BP130="","",[2]数据总览!BP130)</f>
        <v/>
      </c>
      <c r="BQ130" s="227" t="str">
        <f>IF([2]数据总览!BQ130="","",[2]数据总览!BQ130)</f>
        <v/>
      </c>
      <c r="BR130" s="227" t="str">
        <f>IF([2]数据总览!BR130="","",[2]数据总览!BR130)</f>
        <v/>
      </c>
      <c r="BS130" s="227" t="str">
        <f>IF([2]数据总览!BS130="","",[2]数据总览!BS130)</f>
        <v/>
      </c>
      <c r="BT130" s="227" t="str">
        <f>IF([2]数据总览!BT130="","",[2]数据总览!BT130)</f>
        <v/>
      </c>
      <c r="BU130" s="227" t="str">
        <f>IF([2]数据总览!BU130="","",[2]数据总览!BU130)</f>
        <v/>
      </c>
      <c r="BV130" s="227" t="str">
        <f>IF([2]数据总览!BV130="","",[2]数据总览!BV130)</f>
        <v/>
      </c>
      <c r="BW130" s="227" t="str">
        <f>IF([2]数据总览!BW130="","",[2]数据总览!BW130)</f>
        <v/>
      </c>
      <c r="BX130" s="227" t="str">
        <f>IF([2]数据总览!BX130="","",[2]数据总览!BX130)</f>
        <v/>
      </c>
      <c r="BY130" s="227" t="str">
        <f>IF([2]数据总览!BY130="","",[2]数据总览!BY130)</f>
        <v/>
      </c>
      <c r="BZ130" s="227" t="str">
        <f>IF([2]数据总览!BZ130="","",[2]数据总览!BZ130)</f>
        <v/>
      </c>
      <c r="CA130" s="227" t="str">
        <f>IF([2]数据总览!CA130="","",[2]数据总览!CA130)</f>
        <v/>
      </c>
      <c r="CB130" s="227" t="str">
        <f>IF([2]数据总览!CB130="","",[2]数据总览!CB130)</f>
        <v/>
      </c>
      <c r="CC130" s="227" t="str">
        <f>IF([2]数据总览!CC130="","",[2]数据总览!CC130)</f>
        <v/>
      </c>
      <c r="CD130" s="227" t="str">
        <f>IF([2]数据总览!CD130="","",[2]数据总览!CD130)</f>
        <v/>
      </c>
      <c r="CE130" s="227" t="str">
        <f>IF([2]数据总览!CE130="","",[2]数据总览!CE130)</f>
        <v/>
      </c>
      <c r="CF130" s="227" t="str">
        <f>IF([2]数据总览!CF130="","",[2]数据总览!CF130)</f>
        <v/>
      </c>
      <c r="CG130" s="227" t="str">
        <f>IF([2]数据总览!CG130="","",[2]数据总览!CG130)</f>
        <v/>
      </c>
      <c r="CH130" s="227" t="str">
        <f>IF([2]数据总览!CH130="","",[2]数据总览!CH130)</f>
        <v/>
      </c>
      <c r="CI130" s="227" t="str">
        <f>IF([2]数据总览!CI130="","",[2]数据总览!CI130)</f>
        <v/>
      </c>
      <c r="CJ130" s="227" t="str">
        <f>IF([2]数据总览!CJ130="","",[2]数据总览!CJ130)</f>
        <v/>
      </c>
      <c r="CK130" s="227" t="str">
        <f>IF([2]数据总览!CK130="","",[2]数据总览!CK130)</f>
        <v/>
      </c>
      <c r="CL130" s="227" t="str">
        <f>IF([2]数据总览!CL130="","",[2]数据总览!CL130)</f>
        <v/>
      </c>
      <c r="CM130" s="227" t="str">
        <f>IF([2]数据总览!CM130="","",[2]数据总览!CM130)</f>
        <v/>
      </c>
      <c r="CN130" s="227" t="str">
        <f>IF([2]数据总览!CN130="","",[2]数据总览!CN130)</f>
        <v/>
      </c>
      <c r="CO130" s="227" t="str">
        <f>IF([2]数据总览!CO130="","",[2]数据总览!CO130)</f>
        <v/>
      </c>
      <c r="CP130" s="227" t="str">
        <f>IF([2]数据总览!CP130="","",[2]数据总览!CP130)</f>
        <v/>
      </c>
      <c r="CQ130" s="227" t="str">
        <f>IF([2]数据总览!CQ130="","",[2]数据总览!CQ130)</f>
        <v/>
      </c>
      <c r="CR130" s="227" t="str">
        <f>IF([2]数据总览!CR130="","",[2]数据总览!CR130)</f>
        <v/>
      </c>
      <c r="CS130" s="227" t="str">
        <f>IF([2]数据总览!CS130="","",[2]数据总览!CS130)</f>
        <v/>
      </c>
      <c r="CT130" s="227" t="str">
        <f>IF([2]数据总览!CT130="","",[2]数据总览!CT130)</f>
        <v/>
      </c>
      <c r="CU130" s="227" t="str">
        <f>IF([2]数据总览!CU130="","",[2]数据总览!CU130)</f>
        <v/>
      </c>
      <c r="CV130" s="227" t="str">
        <f>IF([2]数据总览!CV130="","",[2]数据总览!CV130)</f>
        <v/>
      </c>
      <c r="CW130" s="227" t="str">
        <f>IF([2]数据总览!CW130="","",[2]数据总览!CW130)</f>
        <v/>
      </c>
      <c r="CX130" s="227" t="str">
        <f>IF([2]数据总览!CX130="","",[2]数据总览!CX130)</f>
        <v/>
      </c>
      <c r="CY130" s="227" t="str">
        <f>IF([2]数据总览!CY130="","",[2]数据总览!CY130)</f>
        <v/>
      </c>
      <c r="CZ130" s="227" t="str">
        <f>IF([2]数据总览!CZ130="","",[2]数据总览!CZ130)</f>
        <v/>
      </c>
      <c r="DA130" s="227" t="str">
        <f>IF([2]数据总览!DA130="","",[2]数据总览!DA130)</f>
        <v/>
      </c>
      <c r="DB130" s="227" t="str">
        <f>IF([2]数据总览!DB130="","",[2]数据总览!DB130)</f>
        <v/>
      </c>
      <c r="DC130" s="227" t="str">
        <f>IF([2]数据总览!DC130="","",[2]数据总览!DC130)</f>
        <v/>
      </c>
      <c r="DD130" s="227" t="str">
        <f>IF([2]数据总览!DD130="","",[2]数据总览!DD130)</f>
        <v/>
      </c>
      <c r="DE130" s="227" t="str">
        <f>IF([2]数据总览!DE130="","",[2]数据总览!DE130)</f>
        <v/>
      </c>
      <c r="DF130" s="227" t="str">
        <f>IF([2]数据总览!DF130="","",[2]数据总览!DF130)</f>
        <v/>
      </c>
      <c r="DG130" s="227" t="str">
        <f>IF([2]数据总览!DG130="","",[2]数据总览!DG130)</f>
        <v/>
      </c>
      <c r="DH130" s="227" t="str">
        <f>IF([2]数据总览!DH130="","",[2]数据总览!DH130)</f>
        <v/>
      </c>
      <c r="DI130" s="227" t="str">
        <f>IF([2]数据总览!DI130="","",[2]数据总览!DI130)</f>
        <v/>
      </c>
      <c r="DJ130" s="227" t="str">
        <f>IF([2]数据总览!DJ130="","",[2]数据总览!DJ130)</f>
        <v/>
      </c>
      <c r="DK130" s="227" t="str">
        <f>IF([2]数据总览!DK130="","",[2]数据总览!DK130)</f>
        <v/>
      </c>
      <c r="DL130" s="227" t="str">
        <f>IF([2]数据总览!DL130="","",[2]数据总览!DL130)</f>
        <v/>
      </c>
      <c r="DM130" s="227" t="str">
        <f>IF([2]数据总览!DM130="","",[2]数据总览!DM130)</f>
        <v/>
      </c>
      <c r="DN130" s="227" t="str">
        <f>IF([2]数据总览!DN130="","",[2]数据总览!DN130)</f>
        <v/>
      </c>
      <c r="DO130" s="227" t="str">
        <f>IF([2]数据总览!DO130="","",[2]数据总览!DO130)</f>
        <v/>
      </c>
      <c r="DP130" s="227" t="str">
        <f>IF([2]数据总览!DP130="","",[2]数据总览!DP130)</f>
        <v/>
      </c>
      <c r="DQ130" s="227" t="str">
        <f>IF([2]数据总览!DQ130="","",[2]数据总览!DQ130)</f>
        <v/>
      </c>
      <c r="DR130" s="227" t="str">
        <f>IF([2]数据总览!DR130="","",[2]数据总览!DR130)</f>
        <v/>
      </c>
      <c r="DS130" s="227" t="str">
        <f>IF([2]数据总览!DS130="","",[2]数据总览!DS130)</f>
        <v/>
      </c>
      <c r="DT130" s="227" t="str">
        <f>IF([2]数据总览!DT130="","",[2]数据总览!DT130)</f>
        <v/>
      </c>
      <c r="DU130" s="227" t="str">
        <f>IF([2]数据总览!DU130="","",[2]数据总览!DU130)</f>
        <v/>
      </c>
      <c r="DV130" s="227" t="str">
        <f>IF([2]数据总览!DV130="","",[2]数据总览!DV130)</f>
        <v/>
      </c>
      <c r="DW130" s="227" t="str">
        <f>IF([2]数据总览!DW130="","",[2]数据总览!DW130)</f>
        <v/>
      </c>
      <c r="DX130" s="227" t="str">
        <f>IF([2]数据总览!DX130="","",[2]数据总览!DX130)</f>
        <v/>
      </c>
      <c r="DY130" s="227" t="str">
        <f>IF([2]数据总览!DY130="","",[2]数据总览!DY130)</f>
        <v/>
      </c>
      <c r="DZ130" s="227" t="str">
        <f>IF([2]数据总览!DZ130="","",[2]数据总览!DZ130)</f>
        <v/>
      </c>
      <c r="EA130" s="227" t="str">
        <f>IF([2]数据总览!EA130="","",[2]数据总览!EA130)</f>
        <v/>
      </c>
      <c r="EB130" s="227" t="str">
        <f>IF([2]数据总览!EB130="","",[2]数据总览!EB130)</f>
        <v/>
      </c>
      <c r="EC130" s="227" t="str">
        <f>IF([2]数据总览!EC130="","",[2]数据总览!EC130)</f>
        <v/>
      </c>
      <c r="ED130" s="227" t="str">
        <f>IF([2]数据总览!ED130="","",[2]数据总览!ED130)</f>
        <v/>
      </c>
      <c r="EE130" s="227" t="str">
        <f>IF([2]数据总览!EE130="","",[2]数据总览!EE130)</f>
        <v/>
      </c>
      <c r="EF130" s="227" t="str">
        <f>IF([2]数据总览!EF130="","",[2]数据总览!EF130)</f>
        <v/>
      </c>
      <c r="EG130" s="227" t="str">
        <f>IF([2]数据总览!EG130="","",[2]数据总览!EG130)</f>
        <v/>
      </c>
      <c r="EH130" s="227" t="str">
        <f>IF([2]数据总览!EH130="","",[2]数据总览!EH130)</f>
        <v/>
      </c>
      <c r="EI130" s="227" t="str">
        <f>IF([2]数据总览!EI130="","",[2]数据总览!EI130)</f>
        <v/>
      </c>
      <c r="EJ130" s="227" t="str">
        <f>IF([2]数据总览!EJ130="","",[2]数据总览!EJ130)</f>
        <v/>
      </c>
      <c r="EK130" s="227" t="str">
        <f>IF([2]数据总览!EK130="","",[2]数据总览!EK130)</f>
        <v/>
      </c>
      <c r="EL130" s="227" t="str">
        <f>IF([2]数据总览!EL130="","",[2]数据总览!EL130)</f>
        <v/>
      </c>
      <c r="EM130" s="227" t="str">
        <f>IF([2]数据总览!EM130="","",[2]数据总览!EM130)</f>
        <v/>
      </c>
      <c r="EN130" s="227" t="str">
        <f>IF([2]数据总览!EN130="","",[2]数据总览!EN130)</f>
        <v/>
      </c>
      <c r="EO130" s="227" t="str">
        <f>IF([2]数据总览!EO130="","",[2]数据总览!EO130)</f>
        <v/>
      </c>
      <c r="EP130" s="227" t="str">
        <f>IF([2]数据总览!EP130="","",[2]数据总览!EP130)</f>
        <v/>
      </c>
      <c r="EQ130" s="227" t="str">
        <f>IF([2]数据总览!EQ130="","",[2]数据总览!EQ130)</f>
        <v/>
      </c>
      <c r="ER130" s="227" t="str">
        <f>IF([2]数据总览!ER130="","",[2]数据总览!ER130)</f>
        <v/>
      </c>
      <c r="ES130" s="227" t="str">
        <f>IF([2]数据总览!ES130="","",[2]数据总览!ES130)</f>
        <v/>
      </c>
      <c r="ET130" s="227" t="str">
        <f>IF([2]数据总览!ET130="","",[2]数据总览!ET130)</f>
        <v/>
      </c>
      <c r="EU130" s="227" t="str">
        <f>IF([2]数据总览!EU130="","",[2]数据总览!EU130)</f>
        <v/>
      </c>
      <c r="EV130" s="227" t="str">
        <f>IF([2]数据总览!EV130="","",[2]数据总览!EV130)</f>
        <v/>
      </c>
      <c r="EW130" s="227" t="str">
        <f>IF([2]数据总览!EW130="","",[2]数据总览!EW130)</f>
        <v/>
      </c>
      <c r="EX130" s="227" t="str">
        <f>IF([2]数据总览!EX130="","",[2]数据总览!EX130)</f>
        <v/>
      </c>
      <c r="EY130" s="227" t="str">
        <f>IF([2]数据总览!EY130="","",[2]数据总览!EY130)</f>
        <v/>
      </c>
      <c r="EZ130" s="227" t="str">
        <f>IF([2]数据总览!EZ130="","",[2]数据总览!EZ130)</f>
        <v/>
      </c>
      <c r="FA130" s="227" t="str">
        <f>IF([2]数据总览!FA130="","",[2]数据总览!FA130)</f>
        <v/>
      </c>
    </row>
    <row r="131" spans="1:157" ht="11.25">
      <c r="A131" s="227" t="str">
        <f>IF([2]数据总览!A131="","",[2]数据总览!A131)</f>
        <v/>
      </c>
      <c r="B131" s="227" t="str">
        <f>IF([2]数据总览!B131="","",[2]数据总览!B131)</f>
        <v/>
      </c>
      <c r="C131" s="227" t="str">
        <f>IF([2]数据总览!C131="","",[2]数据总览!C131)</f>
        <v>11星</v>
      </c>
      <c r="D131" s="227" t="str">
        <f>IF([2]数据总览!D131="","",[2]数据总览!D131)</f>
        <v/>
      </c>
      <c r="E131" s="227">
        <f>IF([2]数据总览!E131="","",[2]数据总览!E131)</f>
        <v>2</v>
      </c>
      <c r="F131" s="227">
        <f>IF([2]数据总览!F131="","",[2]数据总览!F131)</f>
        <v>2</v>
      </c>
      <c r="G131" s="227">
        <f>IF([2]数据总览!G131="","",[2]数据总览!G131)</f>
        <v>2</v>
      </c>
      <c r="H131" s="227">
        <f>IF([2]数据总览!H131="","",[2]数据总览!H131)</f>
        <v>2</v>
      </c>
      <c r="I131" s="227" t="str">
        <f>IF([2]数据总览!I131="","",[2]数据总览!I131)</f>
        <v/>
      </c>
      <c r="J131" s="227"/>
      <c r="K131" s="227" t="str">
        <f>IF([2]数据总览!K131="","",[2]数据总览!K131)</f>
        <v/>
      </c>
      <c r="L131" s="227" t="str">
        <f>IF([2]数据总览!L131="","",[2]数据总览!L131)</f>
        <v/>
      </c>
      <c r="M131" s="227" t="str">
        <f>IF([2]数据总览!M131="","",[2]数据总览!M131)</f>
        <v/>
      </c>
      <c r="N131" s="227" t="str">
        <f>IF([2]数据总览!N131="","",[2]数据总览!N131)</f>
        <v/>
      </c>
      <c r="O131" s="227" t="str">
        <f>IF([2]数据总览!O131="","",[2]数据总览!O131)</f>
        <v/>
      </c>
      <c r="P131" s="227" t="str">
        <f>IF([2]数据总览!P131="","",[2]数据总览!P131)</f>
        <v/>
      </c>
      <c r="Q131" s="227" t="str">
        <f>IF([2]数据总览!Q131="","",[2]数据总览!Q131)</f>
        <v/>
      </c>
      <c r="R131" s="227" t="str">
        <f>IF([2]数据总览!R131="","",[2]数据总览!R131)</f>
        <v/>
      </c>
      <c r="S131" s="227" t="str">
        <f>IF([2]数据总览!S131="","",[2]数据总览!S131)</f>
        <v/>
      </c>
      <c r="T131" s="227" t="str">
        <f>IF([2]数据总览!T131="","",[2]数据总览!T131)</f>
        <v/>
      </c>
      <c r="U131" s="227" t="str">
        <f>IF([2]数据总览!U131="","",[2]数据总览!U131)</f>
        <v/>
      </c>
      <c r="V131" s="227" t="str">
        <f>IF([2]数据总览!V131="","",[2]数据总览!V131)</f>
        <v/>
      </c>
      <c r="W131" s="227" t="str">
        <f>IF([2]数据总览!W131="","",[2]数据总览!W131)</f>
        <v/>
      </c>
      <c r="X131" s="227" t="str">
        <f>IF([2]数据总览!X131="","",[2]数据总览!X131)</f>
        <v/>
      </c>
      <c r="Y131" s="227" t="str">
        <f>IF([2]数据总览!Y131="","",[2]数据总览!Y131)</f>
        <v/>
      </c>
      <c r="Z131" s="227" t="str">
        <f>IF([2]数据总览!Z131="","",[2]数据总览!Z131)</f>
        <v/>
      </c>
      <c r="AA131" s="227" t="str">
        <f>IF([2]数据总览!AA131="","",[2]数据总览!AA131)</f>
        <v/>
      </c>
      <c r="AB131" s="227" t="str">
        <f>IF([2]数据总览!AB131="","",[2]数据总览!AB131)</f>
        <v/>
      </c>
      <c r="AC131" s="227" t="str">
        <f>IF([2]数据总览!AC131="","",[2]数据总览!AC131)</f>
        <v/>
      </c>
      <c r="AD131" s="227" t="str">
        <f>IF([2]数据总览!AD131="","",[2]数据总览!AD131)</f>
        <v/>
      </c>
      <c r="AE131" s="227" t="str">
        <f>IF([2]数据总览!AE131="","",[2]数据总览!AE131)</f>
        <v/>
      </c>
      <c r="AF131" s="227" t="str">
        <f>IF([2]数据总览!AF131="","",[2]数据总览!AF131)</f>
        <v/>
      </c>
      <c r="AG131" s="227" t="str">
        <f>IF([2]数据总览!AG131="","",[2]数据总览!AG131)</f>
        <v/>
      </c>
      <c r="AH131" s="227" t="str">
        <f>IF([2]数据总览!AH131="","",[2]数据总览!AH131)</f>
        <v/>
      </c>
      <c r="AI131" s="227" t="str">
        <f>IF([2]数据总览!AI131="","",[2]数据总览!AI131)</f>
        <v/>
      </c>
      <c r="AJ131" s="227" t="str">
        <f>IF([2]数据总览!AJ131="","",[2]数据总览!AJ131)</f>
        <v/>
      </c>
      <c r="AK131" s="227" t="str">
        <f>IF([2]数据总览!AK131="","",[2]数据总览!AK131)</f>
        <v/>
      </c>
      <c r="AL131" s="227" t="str">
        <f>IF([2]数据总览!AL131="","",[2]数据总览!AL131)</f>
        <v/>
      </c>
      <c r="AM131" s="227" t="str">
        <f>IF([2]数据总览!AM131="","",[2]数据总览!AM131)</f>
        <v/>
      </c>
      <c r="AN131" s="227" t="str">
        <f>IF([2]数据总览!AN131="","",[2]数据总览!AN131)</f>
        <v/>
      </c>
      <c r="AO131" s="227" t="str">
        <f>IF([2]数据总览!AO131="","",[2]数据总览!AO131)</f>
        <v/>
      </c>
      <c r="AP131" s="227" t="str">
        <f>IF([2]数据总览!AP131="","",[2]数据总览!AP131)</f>
        <v/>
      </c>
      <c r="AQ131" s="227" t="str">
        <f>IF([2]数据总览!AQ131="","",[2]数据总览!AQ131)</f>
        <v/>
      </c>
      <c r="AR131" s="227" t="str">
        <f>IF([2]数据总览!AR131="","",[2]数据总览!AR131)</f>
        <v/>
      </c>
      <c r="AS131" s="227" t="str">
        <f>IF([2]数据总览!AS131="","",[2]数据总览!AS131)</f>
        <v/>
      </c>
      <c r="AT131" s="227" t="str">
        <f>IF([2]数据总览!AT131="","",[2]数据总览!AT131)</f>
        <v/>
      </c>
      <c r="AU131" s="227" t="str">
        <f>IF([2]数据总览!AU131="","",[2]数据总览!AU131)</f>
        <v/>
      </c>
      <c r="AV131" s="227" t="str">
        <f>IF([2]数据总览!AV131="","",[2]数据总览!AV131)</f>
        <v/>
      </c>
      <c r="AW131" s="227" t="str">
        <f>IF([2]数据总览!AW131="","",[2]数据总览!AW131)</f>
        <v/>
      </c>
      <c r="AX131" s="227" t="str">
        <f>IF([2]数据总览!AX131="","",[2]数据总览!AX131)</f>
        <v/>
      </c>
      <c r="AY131" s="227" t="str">
        <f>IF([2]数据总览!AY131="","",[2]数据总览!AY131)</f>
        <v/>
      </c>
      <c r="AZ131" s="227" t="str">
        <f>IF([2]数据总览!AZ131="","",[2]数据总览!AZ131)</f>
        <v/>
      </c>
      <c r="BA131" s="227" t="str">
        <f>IF([2]数据总览!BA131="","",[2]数据总览!BA131)</f>
        <v/>
      </c>
      <c r="BB131" s="227" t="str">
        <f>IF([2]数据总览!BB131="","",[2]数据总览!BB131)</f>
        <v/>
      </c>
      <c r="BC131" s="227" t="str">
        <f>IF([2]数据总览!BC131="","",[2]数据总览!BC131)</f>
        <v/>
      </c>
      <c r="BD131" s="227" t="str">
        <f>IF([2]数据总览!BD131="","",[2]数据总览!BD131)</f>
        <v/>
      </c>
      <c r="BE131" s="227" t="str">
        <f>IF([2]数据总览!BE131="","",[2]数据总览!BE131)</f>
        <v/>
      </c>
      <c r="BF131" s="227" t="str">
        <f>IF([2]数据总览!BF131="","",[2]数据总览!BF131)</f>
        <v/>
      </c>
      <c r="BG131" s="227" t="str">
        <f>IF([2]数据总览!BG131="","",[2]数据总览!BG131)</f>
        <v/>
      </c>
      <c r="BH131" s="227" t="str">
        <f>IF([2]数据总览!BH131="","",[2]数据总览!BH131)</f>
        <v/>
      </c>
      <c r="BI131" s="227" t="str">
        <f>IF([2]数据总览!BI131="","",[2]数据总览!BI131)</f>
        <v/>
      </c>
      <c r="BJ131" s="227" t="str">
        <f>IF([2]数据总览!BJ131="","",[2]数据总览!BJ131)</f>
        <v/>
      </c>
      <c r="BK131" s="227" t="str">
        <f>IF([2]数据总览!BK131="","",[2]数据总览!BK131)</f>
        <v/>
      </c>
      <c r="BL131" s="227" t="str">
        <f>IF([2]数据总览!BL131="","",[2]数据总览!BL131)</f>
        <v/>
      </c>
      <c r="BM131" s="227" t="str">
        <f>IF([2]数据总览!BM131="","",[2]数据总览!BM131)</f>
        <v/>
      </c>
      <c r="BN131" s="227" t="str">
        <f>IF([2]数据总览!BN131="","",[2]数据总览!BN131)</f>
        <v/>
      </c>
      <c r="BO131" s="227" t="str">
        <f>IF([2]数据总览!BO131="","",[2]数据总览!BO131)</f>
        <v/>
      </c>
      <c r="BP131" s="227" t="str">
        <f>IF([2]数据总览!BP131="","",[2]数据总览!BP131)</f>
        <v/>
      </c>
      <c r="BQ131" s="227" t="str">
        <f>IF([2]数据总览!BQ131="","",[2]数据总览!BQ131)</f>
        <v/>
      </c>
      <c r="BR131" s="227" t="str">
        <f>IF([2]数据总览!BR131="","",[2]数据总览!BR131)</f>
        <v/>
      </c>
      <c r="BS131" s="227" t="str">
        <f>IF([2]数据总览!BS131="","",[2]数据总览!BS131)</f>
        <v/>
      </c>
      <c r="BT131" s="227" t="str">
        <f>IF([2]数据总览!BT131="","",[2]数据总览!BT131)</f>
        <v/>
      </c>
      <c r="BU131" s="227" t="str">
        <f>IF([2]数据总览!BU131="","",[2]数据总览!BU131)</f>
        <v/>
      </c>
      <c r="BV131" s="227" t="str">
        <f>IF([2]数据总览!BV131="","",[2]数据总览!BV131)</f>
        <v/>
      </c>
      <c r="BW131" s="227" t="str">
        <f>IF([2]数据总览!BW131="","",[2]数据总览!BW131)</f>
        <v/>
      </c>
      <c r="BX131" s="227" t="str">
        <f>IF([2]数据总览!BX131="","",[2]数据总览!BX131)</f>
        <v/>
      </c>
      <c r="BY131" s="227" t="str">
        <f>IF([2]数据总览!BY131="","",[2]数据总览!BY131)</f>
        <v/>
      </c>
      <c r="BZ131" s="227" t="str">
        <f>IF([2]数据总览!BZ131="","",[2]数据总览!BZ131)</f>
        <v/>
      </c>
      <c r="CA131" s="227" t="str">
        <f>IF([2]数据总览!CA131="","",[2]数据总览!CA131)</f>
        <v/>
      </c>
      <c r="CB131" s="227" t="str">
        <f>IF([2]数据总览!CB131="","",[2]数据总览!CB131)</f>
        <v/>
      </c>
      <c r="CC131" s="227" t="str">
        <f>IF([2]数据总览!CC131="","",[2]数据总览!CC131)</f>
        <v/>
      </c>
      <c r="CD131" s="227" t="str">
        <f>IF([2]数据总览!CD131="","",[2]数据总览!CD131)</f>
        <v/>
      </c>
      <c r="CE131" s="227" t="str">
        <f>IF([2]数据总览!CE131="","",[2]数据总览!CE131)</f>
        <v/>
      </c>
      <c r="CF131" s="227" t="str">
        <f>IF([2]数据总览!CF131="","",[2]数据总览!CF131)</f>
        <v/>
      </c>
      <c r="CG131" s="227" t="str">
        <f>IF([2]数据总览!CG131="","",[2]数据总览!CG131)</f>
        <v/>
      </c>
      <c r="CH131" s="227" t="str">
        <f>IF([2]数据总览!CH131="","",[2]数据总览!CH131)</f>
        <v/>
      </c>
      <c r="CI131" s="227" t="str">
        <f>IF([2]数据总览!CI131="","",[2]数据总览!CI131)</f>
        <v/>
      </c>
      <c r="CJ131" s="227" t="str">
        <f>IF([2]数据总览!CJ131="","",[2]数据总览!CJ131)</f>
        <v/>
      </c>
      <c r="CK131" s="227" t="str">
        <f>IF([2]数据总览!CK131="","",[2]数据总览!CK131)</f>
        <v/>
      </c>
      <c r="CL131" s="227" t="str">
        <f>IF([2]数据总览!CL131="","",[2]数据总览!CL131)</f>
        <v/>
      </c>
      <c r="CM131" s="227" t="str">
        <f>IF([2]数据总览!CM131="","",[2]数据总览!CM131)</f>
        <v/>
      </c>
      <c r="CN131" s="227" t="str">
        <f>IF([2]数据总览!CN131="","",[2]数据总览!CN131)</f>
        <v/>
      </c>
      <c r="CO131" s="227" t="str">
        <f>IF([2]数据总览!CO131="","",[2]数据总览!CO131)</f>
        <v/>
      </c>
      <c r="CP131" s="227" t="str">
        <f>IF([2]数据总览!CP131="","",[2]数据总览!CP131)</f>
        <v/>
      </c>
      <c r="CQ131" s="227" t="str">
        <f>IF([2]数据总览!CQ131="","",[2]数据总览!CQ131)</f>
        <v/>
      </c>
      <c r="CR131" s="227" t="str">
        <f>IF([2]数据总览!CR131="","",[2]数据总览!CR131)</f>
        <v/>
      </c>
      <c r="CS131" s="227" t="str">
        <f>IF([2]数据总览!CS131="","",[2]数据总览!CS131)</f>
        <v/>
      </c>
      <c r="CT131" s="227" t="str">
        <f>IF([2]数据总览!CT131="","",[2]数据总览!CT131)</f>
        <v/>
      </c>
      <c r="CU131" s="227" t="str">
        <f>IF([2]数据总览!CU131="","",[2]数据总览!CU131)</f>
        <v/>
      </c>
      <c r="CV131" s="227" t="str">
        <f>IF([2]数据总览!CV131="","",[2]数据总览!CV131)</f>
        <v/>
      </c>
      <c r="CW131" s="227" t="str">
        <f>IF([2]数据总览!CW131="","",[2]数据总览!CW131)</f>
        <v/>
      </c>
      <c r="CX131" s="227" t="str">
        <f>IF([2]数据总览!CX131="","",[2]数据总览!CX131)</f>
        <v/>
      </c>
      <c r="CY131" s="227" t="str">
        <f>IF([2]数据总览!CY131="","",[2]数据总览!CY131)</f>
        <v/>
      </c>
      <c r="CZ131" s="227" t="str">
        <f>IF([2]数据总览!CZ131="","",[2]数据总览!CZ131)</f>
        <v/>
      </c>
      <c r="DA131" s="227" t="str">
        <f>IF([2]数据总览!DA131="","",[2]数据总览!DA131)</f>
        <v/>
      </c>
      <c r="DB131" s="227" t="str">
        <f>IF([2]数据总览!DB131="","",[2]数据总览!DB131)</f>
        <v/>
      </c>
      <c r="DC131" s="227" t="str">
        <f>IF([2]数据总览!DC131="","",[2]数据总览!DC131)</f>
        <v/>
      </c>
      <c r="DD131" s="227" t="str">
        <f>IF([2]数据总览!DD131="","",[2]数据总览!DD131)</f>
        <v/>
      </c>
      <c r="DE131" s="227" t="str">
        <f>IF([2]数据总览!DE131="","",[2]数据总览!DE131)</f>
        <v/>
      </c>
      <c r="DF131" s="227" t="str">
        <f>IF([2]数据总览!DF131="","",[2]数据总览!DF131)</f>
        <v/>
      </c>
      <c r="DG131" s="227" t="str">
        <f>IF([2]数据总览!DG131="","",[2]数据总览!DG131)</f>
        <v/>
      </c>
      <c r="DH131" s="227" t="str">
        <f>IF([2]数据总览!DH131="","",[2]数据总览!DH131)</f>
        <v/>
      </c>
      <c r="DI131" s="227" t="str">
        <f>IF([2]数据总览!DI131="","",[2]数据总览!DI131)</f>
        <v/>
      </c>
      <c r="DJ131" s="227" t="str">
        <f>IF([2]数据总览!DJ131="","",[2]数据总览!DJ131)</f>
        <v/>
      </c>
      <c r="DK131" s="227" t="str">
        <f>IF([2]数据总览!DK131="","",[2]数据总览!DK131)</f>
        <v/>
      </c>
      <c r="DL131" s="227" t="str">
        <f>IF([2]数据总览!DL131="","",[2]数据总览!DL131)</f>
        <v/>
      </c>
      <c r="DM131" s="227" t="str">
        <f>IF([2]数据总览!DM131="","",[2]数据总览!DM131)</f>
        <v/>
      </c>
      <c r="DN131" s="227" t="str">
        <f>IF([2]数据总览!DN131="","",[2]数据总览!DN131)</f>
        <v/>
      </c>
      <c r="DO131" s="227" t="str">
        <f>IF([2]数据总览!DO131="","",[2]数据总览!DO131)</f>
        <v/>
      </c>
      <c r="DP131" s="227" t="str">
        <f>IF([2]数据总览!DP131="","",[2]数据总览!DP131)</f>
        <v/>
      </c>
      <c r="DQ131" s="227" t="str">
        <f>IF([2]数据总览!DQ131="","",[2]数据总览!DQ131)</f>
        <v/>
      </c>
      <c r="DR131" s="227" t="str">
        <f>IF([2]数据总览!DR131="","",[2]数据总览!DR131)</f>
        <v/>
      </c>
      <c r="DS131" s="227" t="str">
        <f>IF([2]数据总览!DS131="","",[2]数据总览!DS131)</f>
        <v/>
      </c>
      <c r="DT131" s="227" t="str">
        <f>IF([2]数据总览!DT131="","",[2]数据总览!DT131)</f>
        <v/>
      </c>
      <c r="DU131" s="227" t="str">
        <f>IF([2]数据总览!DU131="","",[2]数据总览!DU131)</f>
        <v/>
      </c>
      <c r="DV131" s="227" t="str">
        <f>IF([2]数据总览!DV131="","",[2]数据总览!DV131)</f>
        <v/>
      </c>
      <c r="DW131" s="227" t="str">
        <f>IF([2]数据总览!DW131="","",[2]数据总览!DW131)</f>
        <v/>
      </c>
      <c r="DX131" s="227" t="str">
        <f>IF([2]数据总览!DX131="","",[2]数据总览!DX131)</f>
        <v/>
      </c>
      <c r="DY131" s="227" t="str">
        <f>IF([2]数据总览!DY131="","",[2]数据总览!DY131)</f>
        <v/>
      </c>
      <c r="DZ131" s="227" t="str">
        <f>IF([2]数据总览!DZ131="","",[2]数据总览!DZ131)</f>
        <v/>
      </c>
      <c r="EA131" s="227" t="str">
        <f>IF([2]数据总览!EA131="","",[2]数据总览!EA131)</f>
        <v/>
      </c>
      <c r="EB131" s="227" t="str">
        <f>IF([2]数据总览!EB131="","",[2]数据总览!EB131)</f>
        <v/>
      </c>
      <c r="EC131" s="227" t="str">
        <f>IF([2]数据总览!EC131="","",[2]数据总览!EC131)</f>
        <v/>
      </c>
      <c r="ED131" s="227" t="str">
        <f>IF([2]数据总览!ED131="","",[2]数据总览!ED131)</f>
        <v/>
      </c>
      <c r="EE131" s="227" t="str">
        <f>IF([2]数据总览!EE131="","",[2]数据总览!EE131)</f>
        <v/>
      </c>
      <c r="EF131" s="227" t="str">
        <f>IF([2]数据总览!EF131="","",[2]数据总览!EF131)</f>
        <v/>
      </c>
      <c r="EG131" s="227" t="str">
        <f>IF([2]数据总览!EG131="","",[2]数据总览!EG131)</f>
        <v/>
      </c>
      <c r="EH131" s="227" t="str">
        <f>IF([2]数据总览!EH131="","",[2]数据总览!EH131)</f>
        <v/>
      </c>
      <c r="EI131" s="227" t="str">
        <f>IF([2]数据总览!EI131="","",[2]数据总览!EI131)</f>
        <v/>
      </c>
      <c r="EJ131" s="227" t="str">
        <f>IF([2]数据总览!EJ131="","",[2]数据总览!EJ131)</f>
        <v/>
      </c>
      <c r="EK131" s="227" t="str">
        <f>IF([2]数据总览!EK131="","",[2]数据总览!EK131)</f>
        <v/>
      </c>
      <c r="EL131" s="227" t="str">
        <f>IF([2]数据总览!EL131="","",[2]数据总览!EL131)</f>
        <v/>
      </c>
      <c r="EM131" s="227" t="str">
        <f>IF([2]数据总览!EM131="","",[2]数据总览!EM131)</f>
        <v/>
      </c>
      <c r="EN131" s="227" t="str">
        <f>IF([2]数据总览!EN131="","",[2]数据总览!EN131)</f>
        <v/>
      </c>
      <c r="EO131" s="227" t="str">
        <f>IF([2]数据总览!EO131="","",[2]数据总览!EO131)</f>
        <v/>
      </c>
      <c r="EP131" s="227" t="str">
        <f>IF([2]数据总览!EP131="","",[2]数据总览!EP131)</f>
        <v/>
      </c>
      <c r="EQ131" s="227" t="str">
        <f>IF([2]数据总览!EQ131="","",[2]数据总览!EQ131)</f>
        <v/>
      </c>
      <c r="ER131" s="227" t="str">
        <f>IF([2]数据总览!ER131="","",[2]数据总览!ER131)</f>
        <v/>
      </c>
      <c r="ES131" s="227" t="str">
        <f>IF([2]数据总览!ES131="","",[2]数据总览!ES131)</f>
        <v/>
      </c>
      <c r="ET131" s="227" t="str">
        <f>IF([2]数据总览!ET131="","",[2]数据总览!ET131)</f>
        <v/>
      </c>
      <c r="EU131" s="227" t="str">
        <f>IF([2]数据总览!EU131="","",[2]数据总览!EU131)</f>
        <v/>
      </c>
      <c r="EV131" s="227" t="str">
        <f>IF([2]数据总览!EV131="","",[2]数据总览!EV131)</f>
        <v/>
      </c>
      <c r="EW131" s="227" t="str">
        <f>IF([2]数据总览!EW131="","",[2]数据总览!EW131)</f>
        <v/>
      </c>
      <c r="EX131" s="227" t="str">
        <f>IF([2]数据总览!EX131="","",[2]数据总览!EX131)</f>
        <v/>
      </c>
      <c r="EY131" s="227" t="str">
        <f>IF([2]数据总览!EY131="","",[2]数据总览!EY131)</f>
        <v/>
      </c>
      <c r="EZ131" s="227" t="str">
        <f>IF([2]数据总览!EZ131="","",[2]数据总览!EZ131)</f>
        <v/>
      </c>
      <c r="FA131" s="227" t="str">
        <f>IF([2]数据总览!FA131="","",[2]数据总览!FA131)</f>
        <v/>
      </c>
    </row>
    <row r="132" spans="1:157" ht="11.25">
      <c r="A132" s="227" t="str">
        <f>IF([2]数据总览!A132="","",[2]数据总览!A132)</f>
        <v/>
      </c>
      <c r="B132" s="227" t="str">
        <f>IF([2]数据总览!B132="","",[2]数据总览!B132)</f>
        <v/>
      </c>
      <c r="C132" s="227" t="str">
        <f>IF([2]数据总览!C132="","",[2]数据总览!C132)</f>
        <v>12星</v>
      </c>
      <c r="D132" s="227" t="str">
        <f>IF([2]数据总览!D132="","",[2]数据总览!D132)</f>
        <v/>
      </c>
      <c r="E132" s="227">
        <f>IF([2]数据总览!E132="","",[2]数据总览!E132)</f>
        <v>2</v>
      </c>
      <c r="F132" s="227">
        <f>IF([2]数据总览!F132="","",[2]数据总览!F132)</f>
        <v>2</v>
      </c>
      <c r="G132" s="227">
        <f>IF([2]数据总览!G132="","",[2]数据总览!G132)</f>
        <v>2</v>
      </c>
      <c r="H132" s="227">
        <f>IF([2]数据总览!H132="","",[2]数据总览!H132)</f>
        <v>2</v>
      </c>
      <c r="I132" s="227" t="str">
        <f>IF([2]数据总览!I132="","",[2]数据总览!I132)</f>
        <v/>
      </c>
      <c r="J132" s="227"/>
      <c r="K132" s="227" t="str">
        <f>IF([2]数据总览!K132="","",[2]数据总览!K132)</f>
        <v/>
      </c>
      <c r="L132" s="227" t="str">
        <f>IF([2]数据总览!L132="","",[2]数据总览!L132)</f>
        <v/>
      </c>
      <c r="M132" s="227" t="str">
        <f>IF([2]数据总览!M132="","",[2]数据总览!M132)</f>
        <v/>
      </c>
      <c r="N132" s="227" t="str">
        <f>IF([2]数据总览!N132="","",[2]数据总览!N132)</f>
        <v/>
      </c>
      <c r="O132" s="227" t="str">
        <f>IF([2]数据总览!O132="","",[2]数据总览!O132)</f>
        <v/>
      </c>
      <c r="P132" s="227" t="str">
        <f>IF([2]数据总览!P132="","",[2]数据总览!P132)</f>
        <v/>
      </c>
      <c r="Q132" s="227" t="str">
        <f>IF([2]数据总览!Q132="","",[2]数据总览!Q132)</f>
        <v/>
      </c>
      <c r="R132" s="227" t="str">
        <f>IF([2]数据总览!R132="","",[2]数据总览!R132)</f>
        <v/>
      </c>
      <c r="S132" s="227" t="str">
        <f>IF([2]数据总览!S132="","",[2]数据总览!S132)</f>
        <v/>
      </c>
      <c r="T132" s="227" t="str">
        <f>IF([2]数据总览!T132="","",[2]数据总览!T132)</f>
        <v/>
      </c>
      <c r="U132" s="227" t="str">
        <f>IF([2]数据总览!U132="","",[2]数据总览!U132)</f>
        <v/>
      </c>
      <c r="V132" s="227" t="str">
        <f>IF([2]数据总览!V132="","",[2]数据总览!V132)</f>
        <v/>
      </c>
      <c r="W132" s="227" t="str">
        <f>IF([2]数据总览!W132="","",[2]数据总览!W132)</f>
        <v/>
      </c>
      <c r="X132" s="227" t="str">
        <f>IF([2]数据总览!X132="","",[2]数据总览!X132)</f>
        <v/>
      </c>
      <c r="Y132" s="227" t="str">
        <f>IF([2]数据总览!Y132="","",[2]数据总览!Y132)</f>
        <v/>
      </c>
      <c r="Z132" s="227" t="str">
        <f>IF([2]数据总览!Z132="","",[2]数据总览!Z132)</f>
        <v/>
      </c>
      <c r="AA132" s="227" t="str">
        <f>IF([2]数据总览!AA132="","",[2]数据总览!AA132)</f>
        <v/>
      </c>
      <c r="AB132" s="227" t="str">
        <f>IF([2]数据总览!AB132="","",[2]数据总览!AB132)</f>
        <v/>
      </c>
      <c r="AC132" s="227" t="str">
        <f>IF([2]数据总览!AC132="","",[2]数据总览!AC132)</f>
        <v/>
      </c>
      <c r="AD132" s="227" t="str">
        <f>IF([2]数据总览!AD132="","",[2]数据总览!AD132)</f>
        <v/>
      </c>
      <c r="AE132" s="227" t="str">
        <f>IF([2]数据总览!AE132="","",[2]数据总览!AE132)</f>
        <v/>
      </c>
      <c r="AF132" s="227" t="str">
        <f>IF([2]数据总览!AF132="","",[2]数据总览!AF132)</f>
        <v/>
      </c>
      <c r="AG132" s="227" t="str">
        <f>IF([2]数据总览!AG132="","",[2]数据总览!AG132)</f>
        <v/>
      </c>
      <c r="AH132" s="227" t="str">
        <f>IF([2]数据总览!AH132="","",[2]数据总览!AH132)</f>
        <v/>
      </c>
      <c r="AI132" s="227" t="str">
        <f>IF([2]数据总览!AI132="","",[2]数据总览!AI132)</f>
        <v/>
      </c>
      <c r="AJ132" s="227" t="str">
        <f>IF([2]数据总览!AJ132="","",[2]数据总览!AJ132)</f>
        <v/>
      </c>
      <c r="AK132" s="227" t="str">
        <f>IF([2]数据总览!AK132="","",[2]数据总览!AK132)</f>
        <v/>
      </c>
      <c r="AL132" s="227" t="str">
        <f>IF([2]数据总览!AL132="","",[2]数据总览!AL132)</f>
        <v/>
      </c>
      <c r="AM132" s="227" t="str">
        <f>IF([2]数据总览!AM132="","",[2]数据总览!AM132)</f>
        <v/>
      </c>
      <c r="AN132" s="227" t="str">
        <f>IF([2]数据总览!AN132="","",[2]数据总览!AN132)</f>
        <v/>
      </c>
      <c r="AO132" s="227" t="str">
        <f>IF([2]数据总览!AO132="","",[2]数据总览!AO132)</f>
        <v/>
      </c>
      <c r="AP132" s="227" t="str">
        <f>IF([2]数据总览!AP132="","",[2]数据总览!AP132)</f>
        <v/>
      </c>
      <c r="AQ132" s="227" t="str">
        <f>IF([2]数据总览!AQ132="","",[2]数据总览!AQ132)</f>
        <v/>
      </c>
      <c r="AR132" s="227" t="str">
        <f>IF([2]数据总览!AR132="","",[2]数据总览!AR132)</f>
        <v/>
      </c>
      <c r="AS132" s="227" t="str">
        <f>IF([2]数据总览!AS132="","",[2]数据总览!AS132)</f>
        <v/>
      </c>
      <c r="AT132" s="227" t="str">
        <f>IF([2]数据总览!AT132="","",[2]数据总览!AT132)</f>
        <v/>
      </c>
      <c r="AU132" s="227" t="str">
        <f>IF([2]数据总览!AU132="","",[2]数据总览!AU132)</f>
        <v/>
      </c>
      <c r="AV132" s="227" t="str">
        <f>IF([2]数据总览!AV132="","",[2]数据总览!AV132)</f>
        <v/>
      </c>
      <c r="AW132" s="227" t="str">
        <f>IF([2]数据总览!AW132="","",[2]数据总览!AW132)</f>
        <v/>
      </c>
      <c r="AX132" s="227" t="str">
        <f>IF([2]数据总览!AX132="","",[2]数据总览!AX132)</f>
        <v/>
      </c>
      <c r="AY132" s="227" t="str">
        <f>IF([2]数据总览!AY132="","",[2]数据总览!AY132)</f>
        <v/>
      </c>
      <c r="AZ132" s="227" t="str">
        <f>IF([2]数据总览!AZ132="","",[2]数据总览!AZ132)</f>
        <v/>
      </c>
      <c r="BA132" s="227" t="str">
        <f>IF([2]数据总览!BA132="","",[2]数据总览!BA132)</f>
        <v/>
      </c>
      <c r="BB132" s="227" t="str">
        <f>IF([2]数据总览!BB132="","",[2]数据总览!BB132)</f>
        <v/>
      </c>
      <c r="BC132" s="227" t="str">
        <f>IF([2]数据总览!BC132="","",[2]数据总览!BC132)</f>
        <v/>
      </c>
      <c r="BD132" s="227" t="str">
        <f>IF([2]数据总览!BD132="","",[2]数据总览!BD132)</f>
        <v/>
      </c>
      <c r="BE132" s="227" t="str">
        <f>IF([2]数据总览!BE132="","",[2]数据总览!BE132)</f>
        <v/>
      </c>
      <c r="BF132" s="227" t="str">
        <f>IF([2]数据总览!BF132="","",[2]数据总览!BF132)</f>
        <v/>
      </c>
      <c r="BG132" s="227" t="str">
        <f>IF([2]数据总览!BG132="","",[2]数据总览!BG132)</f>
        <v/>
      </c>
      <c r="BH132" s="227" t="str">
        <f>IF([2]数据总览!BH132="","",[2]数据总览!BH132)</f>
        <v/>
      </c>
      <c r="BI132" s="227" t="str">
        <f>IF([2]数据总览!BI132="","",[2]数据总览!BI132)</f>
        <v/>
      </c>
      <c r="BJ132" s="227" t="str">
        <f>IF([2]数据总览!BJ132="","",[2]数据总览!BJ132)</f>
        <v/>
      </c>
      <c r="BK132" s="227" t="str">
        <f>IF([2]数据总览!BK132="","",[2]数据总览!BK132)</f>
        <v/>
      </c>
      <c r="BL132" s="227" t="str">
        <f>IF([2]数据总览!BL132="","",[2]数据总览!BL132)</f>
        <v/>
      </c>
      <c r="BM132" s="227" t="str">
        <f>IF([2]数据总览!BM132="","",[2]数据总览!BM132)</f>
        <v/>
      </c>
      <c r="BN132" s="227" t="str">
        <f>IF([2]数据总览!BN132="","",[2]数据总览!BN132)</f>
        <v/>
      </c>
      <c r="BO132" s="227" t="str">
        <f>IF([2]数据总览!BO132="","",[2]数据总览!BO132)</f>
        <v/>
      </c>
      <c r="BP132" s="227" t="str">
        <f>IF([2]数据总览!BP132="","",[2]数据总览!BP132)</f>
        <v/>
      </c>
      <c r="BQ132" s="227" t="str">
        <f>IF([2]数据总览!BQ132="","",[2]数据总览!BQ132)</f>
        <v/>
      </c>
      <c r="BR132" s="227" t="str">
        <f>IF([2]数据总览!BR132="","",[2]数据总览!BR132)</f>
        <v/>
      </c>
      <c r="BS132" s="227" t="str">
        <f>IF([2]数据总览!BS132="","",[2]数据总览!BS132)</f>
        <v/>
      </c>
      <c r="BT132" s="227" t="str">
        <f>IF([2]数据总览!BT132="","",[2]数据总览!BT132)</f>
        <v/>
      </c>
      <c r="BU132" s="227" t="str">
        <f>IF([2]数据总览!BU132="","",[2]数据总览!BU132)</f>
        <v/>
      </c>
      <c r="BV132" s="227" t="str">
        <f>IF([2]数据总览!BV132="","",[2]数据总览!BV132)</f>
        <v/>
      </c>
      <c r="BW132" s="227" t="str">
        <f>IF([2]数据总览!BW132="","",[2]数据总览!BW132)</f>
        <v/>
      </c>
      <c r="BX132" s="227" t="str">
        <f>IF([2]数据总览!BX132="","",[2]数据总览!BX132)</f>
        <v/>
      </c>
      <c r="BY132" s="227" t="str">
        <f>IF([2]数据总览!BY132="","",[2]数据总览!BY132)</f>
        <v/>
      </c>
      <c r="BZ132" s="227" t="str">
        <f>IF([2]数据总览!BZ132="","",[2]数据总览!BZ132)</f>
        <v/>
      </c>
      <c r="CA132" s="227" t="str">
        <f>IF([2]数据总览!CA132="","",[2]数据总览!CA132)</f>
        <v/>
      </c>
      <c r="CB132" s="227" t="str">
        <f>IF([2]数据总览!CB132="","",[2]数据总览!CB132)</f>
        <v/>
      </c>
      <c r="CC132" s="227" t="str">
        <f>IF([2]数据总览!CC132="","",[2]数据总览!CC132)</f>
        <v/>
      </c>
      <c r="CD132" s="227" t="str">
        <f>IF([2]数据总览!CD132="","",[2]数据总览!CD132)</f>
        <v/>
      </c>
      <c r="CE132" s="227" t="str">
        <f>IF([2]数据总览!CE132="","",[2]数据总览!CE132)</f>
        <v/>
      </c>
      <c r="CF132" s="227" t="str">
        <f>IF([2]数据总览!CF132="","",[2]数据总览!CF132)</f>
        <v/>
      </c>
      <c r="CG132" s="227" t="str">
        <f>IF([2]数据总览!CG132="","",[2]数据总览!CG132)</f>
        <v/>
      </c>
      <c r="CH132" s="227" t="str">
        <f>IF([2]数据总览!CH132="","",[2]数据总览!CH132)</f>
        <v/>
      </c>
      <c r="CI132" s="227" t="str">
        <f>IF([2]数据总览!CI132="","",[2]数据总览!CI132)</f>
        <v/>
      </c>
      <c r="CJ132" s="227" t="str">
        <f>IF([2]数据总览!CJ132="","",[2]数据总览!CJ132)</f>
        <v/>
      </c>
      <c r="CK132" s="227" t="str">
        <f>IF([2]数据总览!CK132="","",[2]数据总览!CK132)</f>
        <v/>
      </c>
      <c r="CL132" s="227" t="str">
        <f>IF([2]数据总览!CL132="","",[2]数据总览!CL132)</f>
        <v/>
      </c>
      <c r="CM132" s="227" t="str">
        <f>IF([2]数据总览!CM132="","",[2]数据总览!CM132)</f>
        <v/>
      </c>
      <c r="CN132" s="227" t="str">
        <f>IF([2]数据总览!CN132="","",[2]数据总览!CN132)</f>
        <v/>
      </c>
      <c r="CO132" s="227" t="str">
        <f>IF([2]数据总览!CO132="","",[2]数据总览!CO132)</f>
        <v/>
      </c>
      <c r="CP132" s="227" t="str">
        <f>IF([2]数据总览!CP132="","",[2]数据总览!CP132)</f>
        <v/>
      </c>
      <c r="CQ132" s="227" t="str">
        <f>IF([2]数据总览!CQ132="","",[2]数据总览!CQ132)</f>
        <v/>
      </c>
      <c r="CR132" s="227" t="str">
        <f>IF([2]数据总览!CR132="","",[2]数据总览!CR132)</f>
        <v/>
      </c>
      <c r="CS132" s="227" t="str">
        <f>IF([2]数据总览!CS132="","",[2]数据总览!CS132)</f>
        <v/>
      </c>
      <c r="CT132" s="227" t="str">
        <f>IF([2]数据总览!CT132="","",[2]数据总览!CT132)</f>
        <v/>
      </c>
      <c r="CU132" s="227" t="str">
        <f>IF([2]数据总览!CU132="","",[2]数据总览!CU132)</f>
        <v/>
      </c>
      <c r="CV132" s="227" t="str">
        <f>IF([2]数据总览!CV132="","",[2]数据总览!CV132)</f>
        <v/>
      </c>
      <c r="CW132" s="227" t="str">
        <f>IF([2]数据总览!CW132="","",[2]数据总览!CW132)</f>
        <v/>
      </c>
      <c r="CX132" s="227" t="str">
        <f>IF([2]数据总览!CX132="","",[2]数据总览!CX132)</f>
        <v/>
      </c>
      <c r="CY132" s="227" t="str">
        <f>IF([2]数据总览!CY132="","",[2]数据总览!CY132)</f>
        <v/>
      </c>
      <c r="CZ132" s="227" t="str">
        <f>IF([2]数据总览!CZ132="","",[2]数据总览!CZ132)</f>
        <v/>
      </c>
      <c r="DA132" s="227" t="str">
        <f>IF([2]数据总览!DA132="","",[2]数据总览!DA132)</f>
        <v/>
      </c>
      <c r="DB132" s="227" t="str">
        <f>IF([2]数据总览!DB132="","",[2]数据总览!DB132)</f>
        <v/>
      </c>
      <c r="DC132" s="227" t="str">
        <f>IF([2]数据总览!DC132="","",[2]数据总览!DC132)</f>
        <v/>
      </c>
      <c r="DD132" s="227" t="str">
        <f>IF([2]数据总览!DD132="","",[2]数据总览!DD132)</f>
        <v/>
      </c>
      <c r="DE132" s="227" t="str">
        <f>IF([2]数据总览!DE132="","",[2]数据总览!DE132)</f>
        <v/>
      </c>
      <c r="DF132" s="227" t="str">
        <f>IF([2]数据总览!DF132="","",[2]数据总览!DF132)</f>
        <v/>
      </c>
      <c r="DG132" s="227" t="str">
        <f>IF([2]数据总览!DG132="","",[2]数据总览!DG132)</f>
        <v/>
      </c>
      <c r="DH132" s="227" t="str">
        <f>IF([2]数据总览!DH132="","",[2]数据总览!DH132)</f>
        <v/>
      </c>
      <c r="DI132" s="227" t="str">
        <f>IF([2]数据总览!DI132="","",[2]数据总览!DI132)</f>
        <v/>
      </c>
      <c r="DJ132" s="227" t="str">
        <f>IF([2]数据总览!DJ132="","",[2]数据总览!DJ132)</f>
        <v/>
      </c>
      <c r="DK132" s="227" t="str">
        <f>IF([2]数据总览!DK132="","",[2]数据总览!DK132)</f>
        <v/>
      </c>
      <c r="DL132" s="227" t="str">
        <f>IF([2]数据总览!DL132="","",[2]数据总览!DL132)</f>
        <v/>
      </c>
      <c r="DM132" s="227" t="str">
        <f>IF([2]数据总览!DM132="","",[2]数据总览!DM132)</f>
        <v/>
      </c>
      <c r="DN132" s="227" t="str">
        <f>IF([2]数据总览!DN132="","",[2]数据总览!DN132)</f>
        <v/>
      </c>
      <c r="DO132" s="227" t="str">
        <f>IF([2]数据总览!DO132="","",[2]数据总览!DO132)</f>
        <v/>
      </c>
      <c r="DP132" s="227" t="str">
        <f>IF([2]数据总览!DP132="","",[2]数据总览!DP132)</f>
        <v/>
      </c>
      <c r="DQ132" s="227" t="str">
        <f>IF([2]数据总览!DQ132="","",[2]数据总览!DQ132)</f>
        <v/>
      </c>
      <c r="DR132" s="227" t="str">
        <f>IF([2]数据总览!DR132="","",[2]数据总览!DR132)</f>
        <v/>
      </c>
      <c r="DS132" s="227" t="str">
        <f>IF([2]数据总览!DS132="","",[2]数据总览!DS132)</f>
        <v/>
      </c>
      <c r="DT132" s="227" t="str">
        <f>IF([2]数据总览!DT132="","",[2]数据总览!DT132)</f>
        <v/>
      </c>
      <c r="DU132" s="227" t="str">
        <f>IF([2]数据总览!DU132="","",[2]数据总览!DU132)</f>
        <v/>
      </c>
      <c r="DV132" s="227" t="str">
        <f>IF([2]数据总览!DV132="","",[2]数据总览!DV132)</f>
        <v/>
      </c>
      <c r="DW132" s="227" t="str">
        <f>IF([2]数据总览!DW132="","",[2]数据总览!DW132)</f>
        <v/>
      </c>
      <c r="DX132" s="227" t="str">
        <f>IF([2]数据总览!DX132="","",[2]数据总览!DX132)</f>
        <v/>
      </c>
      <c r="DY132" s="227" t="str">
        <f>IF([2]数据总览!DY132="","",[2]数据总览!DY132)</f>
        <v/>
      </c>
      <c r="DZ132" s="227" t="str">
        <f>IF([2]数据总览!DZ132="","",[2]数据总览!DZ132)</f>
        <v/>
      </c>
      <c r="EA132" s="227" t="str">
        <f>IF([2]数据总览!EA132="","",[2]数据总览!EA132)</f>
        <v/>
      </c>
      <c r="EB132" s="227" t="str">
        <f>IF([2]数据总览!EB132="","",[2]数据总览!EB132)</f>
        <v/>
      </c>
      <c r="EC132" s="227" t="str">
        <f>IF([2]数据总览!EC132="","",[2]数据总览!EC132)</f>
        <v/>
      </c>
      <c r="ED132" s="227" t="str">
        <f>IF([2]数据总览!ED132="","",[2]数据总览!ED132)</f>
        <v/>
      </c>
      <c r="EE132" s="227" t="str">
        <f>IF([2]数据总览!EE132="","",[2]数据总览!EE132)</f>
        <v/>
      </c>
      <c r="EF132" s="227" t="str">
        <f>IF([2]数据总览!EF132="","",[2]数据总览!EF132)</f>
        <v/>
      </c>
      <c r="EG132" s="227" t="str">
        <f>IF([2]数据总览!EG132="","",[2]数据总览!EG132)</f>
        <v/>
      </c>
      <c r="EH132" s="227" t="str">
        <f>IF([2]数据总览!EH132="","",[2]数据总览!EH132)</f>
        <v/>
      </c>
      <c r="EI132" s="227" t="str">
        <f>IF([2]数据总览!EI132="","",[2]数据总览!EI132)</f>
        <v/>
      </c>
      <c r="EJ132" s="227" t="str">
        <f>IF([2]数据总览!EJ132="","",[2]数据总览!EJ132)</f>
        <v/>
      </c>
      <c r="EK132" s="227" t="str">
        <f>IF([2]数据总览!EK132="","",[2]数据总览!EK132)</f>
        <v/>
      </c>
      <c r="EL132" s="227" t="str">
        <f>IF([2]数据总览!EL132="","",[2]数据总览!EL132)</f>
        <v/>
      </c>
      <c r="EM132" s="227" t="str">
        <f>IF([2]数据总览!EM132="","",[2]数据总览!EM132)</f>
        <v/>
      </c>
      <c r="EN132" s="227" t="str">
        <f>IF([2]数据总览!EN132="","",[2]数据总览!EN132)</f>
        <v/>
      </c>
      <c r="EO132" s="227" t="str">
        <f>IF([2]数据总览!EO132="","",[2]数据总览!EO132)</f>
        <v/>
      </c>
      <c r="EP132" s="227" t="str">
        <f>IF([2]数据总览!EP132="","",[2]数据总览!EP132)</f>
        <v/>
      </c>
      <c r="EQ132" s="227" t="str">
        <f>IF([2]数据总览!EQ132="","",[2]数据总览!EQ132)</f>
        <v/>
      </c>
      <c r="ER132" s="227" t="str">
        <f>IF([2]数据总览!ER132="","",[2]数据总览!ER132)</f>
        <v/>
      </c>
      <c r="ES132" s="227" t="str">
        <f>IF([2]数据总览!ES132="","",[2]数据总览!ES132)</f>
        <v/>
      </c>
      <c r="ET132" s="227" t="str">
        <f>IF([2]数据总览!ET132="","",[2]数据总览!ET132)</f>
        <v/>
      </c>
      <c r="EU132" s="227" t="str">
        <f>IF([2]数据总览!EU132="","",[2]数据总览!EU132)</f>
        <v/>
      </c>
      <c r="EV132" s="227" t="str">
        <f>IF([2]数据总览!EV132="","",[2]数据总览!EV132)</f>
        <v/>
      </c>
      <c r="EW132" s="227" t="str">
        <f>IF([2]数据总览!EW132="","",[2]数据总览!EW132)</f>
        <v/>
      </c>
      <c r="EX132" s="227" t="str">
        <f>IF([2]数据总览!EX132="","",[2]数据总览!EX132)</f>
        <v/>
      </c>
      <c r="EY132" s="227" t="str">
        <f>IF([2]数据总览!EY132="","",[2]数据总览!EY132)</f>
        <v/>
      </c>
      <c r="EZ132" s="227" t="str">
        <f>IF([2]数据总览!EZ132="","",[2]数据总览!EZ132)</f>
        <v/>
      </c>
      <c r="FA132" s="227" t="str">
        <f>IF([2]数据总览!FA132="","",[2]数据总览!FA132)</f>
        <v/>
      </c>
    </row>
    <row r="133" spans="1:157" ht="11.25">
      <c r="A133" s="227" t="str">
        <f>IF([2]数据总览!A133="","",[2]数据总览!A133)</f>
        <v/>
      </c>
      <c r="B133" s="227" t="str">
        <f>IF([2]数据总览!B133="","",[2]数据总览!B133)</f>
        <v/>
      </c>
      <c r="C133" s="227" t="str">
        <f>IF([2]数据总览!C133="","",[2]数据总览!C133)</f>
        <v>13星</v>
      </c>
      <c r="D133" s="227" t="str">
        <f>IF([2]数据总览!D133="","",[2]数据总览!D133)</f>
        <v/>
      </c>
      <c r="E133" s="227">
        <f>IF([2]数据总览!E133="","",[2]数据总览!E133)</f>
        <v>2</v>
      </c>
      <c r="F133" s="227">
        <f>IF([2]数据总览!F133="","",[2]数据总览!F133)</f>
        <v>2</v>
      </c>
      <c r="G133" s="227">
        <f>IF([2]数据总览!G133="","",[2]数据总览!G133)</f>
        <v>2</v>
      </c>
      <c r="H133" s="227">
        <f>IF([2]数据总览!H133="","",[2]数据总览!H133)</f>
        <v>2</v>
      </c>
      <c r="I133" s="227" t="str">
        <f>IF([2]数据总览!I133="","",[2]数据总览!I133)</f>
        <v/>
      </c>
      <c r="J133" s="227"/>
      <c r="K133" s="227" t="str">
        <f>IF([2]数据总览!K133="","",[2]数据总览!K133)</f>
        <v/>
      </c>
      <c r="L133" s="227" t="str">
        <f>IF([2]数据总览!L133="","",[2]数据总览!L133)</f>
        <v/>
      </c>
      <c r="M133" s="227" t="str">
        <f>IF([2]数据总览!M133="","",[2]数据总览!M133)</f>
        <v/>
      </c>
      <c r="N133" s="227" t="str">
        <f>IF([2]数据总览!N133="","",[2]数据总览!N133)</f>
        <v/>
      </c>
      <c r="O133" s="227" t="str">
        <f>IF([2]数据总览!O133="","",[2]数据总览!O133)</f>
        <v/>
      </c>
      <c r="P133" s="227" t="str">
        <f>IF([2]数据总览!P133="","",[2]数据总览!P133)</f>
        <v/>
      </c>
      <c r="Q133" s="227" t="str">
        <f>IF([2]数据总览!Q133="","",[2]数据总览!Q133)</f>
        <v/>
      </c>
      <c r="R133" s="227" t="str">
        <f>IF([2]数据总览!R133="","",[2]数据总览!R133)</f>
        <v/>
      </c>
      <c r="S133" s="227" t="str">
        <f>IF([2]数据总览!S133="","",[2]数据总览!S133)</f>
        <v/>
      </c>
      <c r="T133" s="227" t="str">
        <f>IF([2]数据总览!T133="","",[2]数据总览!T133)</f>
        <v/>
      </c>
      <c r="U133" s="227" t="str">
        <f>IF([2]数据总览!U133="","",[2]数据总览!U133)</f>
        <v/>
      </c>
      <c r="V133" s="227" t="str">
        <f>IF([2]数据总览!V133="","",[2]数据总览!V133)</f>
        <v/>
      </c>
      <c r="W133" s="227" t="str">
        <f>IF([2]数据总览!W133="","",[2]数据总览!W133)</f>
        <v/>
      </c>
      <c r="X133" s="227" t="str">
        <f>IF([2]数据总览!X133="","",[2]数据总览!X133)</f>
        <v/>
      </c>
      <c r="Y133" s="227" t="str">
        <f>IF([2]数据总览!Y133="","",[2]数据总览!Y133)</f>
        <v/>
      </c>
      <c r="Z133" s="227" t="str">
        <f>IF([2]数据总览!Z133="","",[2]数据总览!Z133)</f>
        <v/>
      </c>
      <c r="AA133" s="227" t="str">
        <f>IF([2]数据总览!AA133="","",[2]数据总览!AA133)</f>
        <v/>
      </c>
      <c r="AB133" s="227" t="str">
        <f>IF([2]数据总览!AB133="","",[2]数据总览!AB133)</f>
        <v/>
      </c>
      <c r="AC133" s="227" t="str">
        <f>IF([2]数据总览!AC133="","",[2]数据总览!AC133)</f>
        <v/>
      </c>
      <c r="AD133" s="227" t="str">
        <f>IF([2]数据总览!AD133="","",[2]数据总览!AD133)</f>
        <v/>
      </c>
      <c r="AE133" s="227" t="str">
        <f>IF([2]数据总览!AE133="","",[2]数据总览!AE133)</f>
        <v/>
      </c>
      <c r="AF133" s="227" t="str">
        <f>IF([2]数据总览!AF133="","",[2]数据总览!AF133)</f>
        <v/>
      </c>
      <c r="AG133" s="227" t="str">
        <f>IF([2]数据总览!AG133="","",[2]数据总览!AG133)</f>
        <v/>
      </c>
      <c r="AH133" s="227" t="str">
        <f>IF([2]数据总览!AH133="","",[2]数据总览!AH133)</f>
        <v/>
      </c>
      <c r="AI133" s="227" t="str">
        <f>IF([2]数据总览!AI133="","",[2]数据总览!AI133)</f>
        <v/>
      </c>
      <c r="AJ133" s="227" t="str">
        <f>IF([2]数据总览!AJ133="","",[2]数据总览!AJ133)</f>
        <v/>
      </c>
      <c r="AK133" s="227" t="str">
        <f>IF([2]数据总览!AK133="","",[2]数据总览!AK133)</f>
        <v/>
      </c>
      <c r="AL133" s="227" t="str">
        <f>IF([2]数据总览!AL133="","",[2]数据总览!AL133)</f>
        <v/>
      </c>
      <c r="AM133" s="227" t="str">
        <f>IF([2]数据总览!AM133="","",[2]数据总览!AM133)</f>
        <v/>
      </c>
      <c r="AN133" s="227" t="str">
        <f>IF([2]数据总览!AN133="","",[2]数据总览!AN133)</f>
        <v/>
      </c>
      <c r="AO133" s="227" t="str">
        <f>IF([2]数据总览!AO133="","",[2]数据总览!AO133)</f>
        <v/>
      </c>
      <c r="AP133" s="227" t="str">
        <f>IF([2]数据总览!AP133="","",[2]数据总览!AP133)</f>
        <v/>
      </c>
      <c r="AQ133" s="227" t="str">
        <f>IF([2]数据总览!AQ133="","",[2]数据总览!AQ133)</f>
        <v/>
      </c>
      <c r="AR133" s="227" t="str">
        <f>IF([2]数据总览!AR133="","",[2]数据总览!AR133)</f>
        <v/>
      </c>
      <c r="AS133" s="227" t="str">
        <f>IF([2]数据总览!AS133="","",[2]数据总览!AS133)</f>
        <v/>
      </c>
      <c r="AT133" s="227" t="str">
        <f>IF([2]数据总览!AT133="","",[2]数据总览!AT133)</f>
        <v/>
      </c>
      <c r="AU133" s="227" t="str">
        <f>IF([2]数据总览!AU133="","",[2]数据总览!AU133)</f>
        <v/>
      </c>
      <c r="AV133" s="227" t="str">
        <f>IF([2]数据总览!AV133="","",[2]数据总览!AV133)</f>
        <v/>
      </c>
      <c r="AW133" s="227" t="str">
        <f>IF([2]数据总览!AW133="","",[2]数据总览!AW133)</f>
        <v/>
      </c>
      <c r="AX133" s="227" t="str">
        <f>IF([2]数据总览!AX133="","",[2]数据总览!AX133)</f>
        <v/>
      </c>
      <c r="AY133" s="227" t="str">
        <f>IF([2]数据总览!AY133="","",[2]数据总览!AY133)</f>
        <v/>
      </c>
      <c r="AZ133" s="227" t="str">
        <f>IF([2]数据总览!AZ133="","",[2]数据总览!AZ133)</f>
        <v/>
      </c>
      <c r="BA133" s="227" t="str">
        <f>IF([2]数据总览!BA133="","",[2]数据总览!BA133)</f>
        <v/>
      </c>
      <c r="BB133" s="227" t="str">
        <f>IF([2]数据总览!BB133="","",[2]数据总览!BB133)</f>
        <v/>
      </c>
      <c r="BC133" s="227" t="str">
        <f>IF([2]数据总览!BC133="","",[2]数据总览!BC133)</f>
        <v/>
      </c>
      <c r="BD133" s="227" t="str">
        <f>IF([2]数据总览!BD133="","",[2]数据总览!BD133)</f>
        <v/>
      </c>
      <c r="BE133" s="227" t="str">
        <f>IF([2]数据总览!BE133="","",[2]数据总览!BE133)</f>
        <v/>
      </c>
      <c r="BF133" s="227" t="str">
        <f>IF([2]数据总览!BF133="","",[2]数据总览!BF133)</f>
        <v/>
      </c>
      <c r="BG133" s="227" t="str">
        <f>IF([2]数据总览!BG133="","",[2]数据总览!BG133)</f>
        <v/>
      </c>
      <c r="BH133" s="227" t="str">
        <f>IF([2]数据总览!BH133="","",[2]数据总览!BH133)</f>
        <v/>
      </c>
      <c r="BI133" s="227" t="str">
        <f>IF([2]数据总览!BI133="","",[2]数据总览!BI133)</f>
        <v/>
      </c>
      <c r="BJ133" s="227" t="str">
        <f>IF([2]数据总览!BJ133="","",[2]数据总览!BJ133)</f>
        <v/>
      </c>
      <c r="BK133" s="227" t="str">
        <f>IF([2]数据总览!BK133="","",[2]数据总览!BK133)</f>
        <v/>
      </c>
      <c r="BL133" s="227" t="str">
        <f>IF([2]数据总览!BL133="","",[2]数据总览!BL133)</f>
        <v/>
      </c>
      <c r="BM133" s="227" t="str">
        <f>IF([2]数据总览!BM133="","",[2]数据总览!BM133)</f>
        <v/>
      </c>
      <c r="BN133" s="227" t="str">
        <f>IF([2]数据总览!BN133="","",[2]数据总览!BN133)</f>
        <v/>
      </c>
      <c r="BO133" s="227" t="str">
        <f>IF([2]数据总览!BO133="","",[2]数据总览!BO133)</f>
        <v/>
      </c>
      <c r="BP133" s="227" t="str">
        <f>IF([2]数据总览!BP133="","",[2]数据总览!BP133)</f>
        <v/>
      </c>
      <c r="BQ133" s="227" t="str">
        <f>IF([2]数据总览!BQ133="","",[2]数据总览!BQ133)</f>
        <v/>
      </c>
      <c r="BR133" s="227" t="str">
        <f>IF([2]数据总览!BR133="","",[2]数据总览!BR133)</f>
        <v/>
      </c>
      <c r="BS133" s="227" t="str">
        <f>IF([2]数据总览!BS133="","",[2]数据总览!BS133)</f>
        <v/>
      </c>
      <c r="BT133" s="227" t="str">
        <f>IF([2]数据总览!BT133="","",[2]数据总览!BT133)</f>
        <v/>
      </c>
      <c r="BU133" s="227" t="str">
        <f>IF([2]数据总览!BU133="","",[2]数据总览!BU133)</f>
        <v/>
      </c>
      <c r="BV133" s="227" t="str">
        <f>IF([2]数据总览!BV133="","",[2]数据总览!BV133)</f>
        <v/>
      </c>
      <c r="BW133" s="227" t="str">
        <f>IF([2]数据总览!BW133="","",[2]数据总览!BW133)</f>
        <v/>
      </c>
      <c r="BX133" s="227" t="str">
        <f>IF([2]数据总览!BX133="","",[2]数据总览!BX133)</f>
        <v/>
      </c>
      <c r="BY133" s="227" t="str">
        <f>IF([2]数据总览!BY133="","",[2]数据总览!BY133)</f>
        <v/>
      </c>
      <c r="BZ133" s="227" t="str">
        <f>IF([2]数据总览!BZ133="","",[2]数据总览!BZ133)</f>
        <v/>
      </c>
      <c r="CA133" s="227" t="str">
        <f>IF([2]数据总览!CA133="","",[2]数据总览!CA133)</f>
        <v/>
      </c>
      <c r="CB133" s="227" t="str">
        <f>IF([2]数据总览!CB133="","",[2]数据总览!CB133)</f>
        <v/>
      </c>
      <c r="CC133" s="227" t="str">
        <f>IF([2]数据总览!CC133="","",[2]数据总览!CC133)</f>
        <v/>
      </c>
      <c r="CD133" s="227" t="str">
        <f>IF([2]数据总览!CD133="","",[2]数据总览!CD133)</f>
        <v/>
      </c>
      <c r="CE133" s="227" t="str">
        <f>IF([2]数据总览!CE133="","",[2]数据总览!CE133)</f>
        <v/>
      </c>
      <c r="CF133" s="227" t="str">
        <f>IF([2]数据总览!CF133="","",[2]数据总览!CF133)</f>
        <v/>
      </c>
      <c r="CG133" s="227" t="str">
        <f>IF([2]数据总览!CG133="","",[2]数据总览!CG133)</f>
        <v/>
      </c>
      <c r="CH133" s="227" t="str">
        <f>IF([2]数据总览!CH133="","",[2]数据总览!CH133)</f>
        <v/>
      </c>
      <c r="CI133" s="227" t="str">
        <f>IF([2]数据总览!CI133="","",[2]数据总览!CI133)</f>
        <v/>
      </c>
      <c r="CJ133" s="227" t="str">
        <f>IF([2]数据总览!CJ133="","",[2]数据总览!CJ133)</f>
        <v/>
      </c>
      <c r="CK133" s="227" t="str">
        <f>IF([2]数据总览!CK133="","",[2]数据总览!CK133)</f>
        <v/>
      </c>
      <c r="CL133" s="227" t="str">
        <f>IF([2]数据总览!CL133="","",[2]数据总览!CL133)</f>
        <v/>
      </c>
      <c r="CM133" s="227" t="str">
        <f>IF([2]数据总览!CM133="","",[2]数据总览!CM133)</f>
        <v/>
      </c>
      <c r="CN133" s="227" t="str">
        <f>IF([2]数据总览!CN133="","",[2]数据总览!CN133)</f>
        <v/>
      </c>
      <c r="CO133" s="227" t="str">
        <f>IF([2]数据总览!CO133="","",[2]数据总览!CO133)</f>
        <v/>
      </c>
      <c r="CP133" s="227" t="str">
        <f>IF([2]数据总览!CP133="","",[2]数据总览!CP133)</f>
        <v/>
      </c>
      <c r="CQ133" s="227" t="str">
        <f>IF([2]数据总览!CQ133="","",[2]数据总览!CQ133)</f>
        <v/>
      </c>
      <c r="CR133" s="227" t="str">
        <f>IF([2]数据总览!CR133="","",[2]数据总览!CR133)</f>
        <v/>
      </c>
      <c r="CS133" s="227" t="str">
        <f>IF([2]数据总览!CS133="","",[2]数据总览!CS133)</f>
        <v/>
      </c>
      <c r="CT133" s="227" t="str">
        <f>IF([2]数据总览!CT133="","",[2]数据总览!CT133)</f>
        <v/>
      </c>
      <c r="CU133" s="227" t="str">
        <f>IF([2]数据总览!CU133="","",[2]数据总览!CU133)</f>
        <v/>
      </c>
      <c r="CV133" s="227" t="str">
        <f>IF([2]数据总览!CV133="","",[2]数据总览!CV133)</f>
        <v/>
      </c>
      <c r="CW133" s="227" t="str">
        <f>IF([2]数据总览!CW133="","",[2]数据总览!CW133)</f>
        <v/>
      </c>
      <c r="CX133" s="227" t="str">
        <f>IF([2]数据总览!CX133="","",[2]数据总览!CX133)</f>
        <v/>
      </c>
      <c r="CY133" s="227" t="str">
        <f>IF([2]数据总览!CY133="","",[2]数据总览!CY133)</f>
        <v/>
      </c>
      <c r="CZ133" s="227" t="str">
        <f>IF([2]数据总览!CZ133="","",[2]数据总览!CZ133)</f>
        <v/>
      </c>
      <c r="DA133" s="227" t="str">
        <f>IF([2]数据总览!DA133="","",[2]数据总览!DA133)</f>
        <v/>
      </c>
      <c r="DB133" s="227" t="str">
        <f>IF([2]数据总览!DB133="","",[2]数据总览!DB133)</f>
        <v/>
      </c>
      <c r="DC133" s="227" t="str">
        <f>IF([2]数据总览!DC133="","",[2]数据总览!DC133)</f>
        <v/>
      </c>
      <c r="DD133" s="227" t="str">
        <f>IF([2]数据总览!DD133="","",[2]数据总览!DD133)</f>
        <v/>
      </c>
      <c r="DE133" s="227" t="str">
        <f>IF([2]数据总览!DE133="","",[2]数据总览!DE133)</f>
        <v/>
      </c>
      <c r="DF133" s="227" t="str">
        <f>IF([2]数据总览!DF133="","",[2]数据总览!DF133)</f>
        <v/>
      </c>
      <c r="DG133" s="227" t="str">
        <f>IF([2]数据总览!DG133="","",[2]数据总览!DG133)</f>
        <v/>
      </c>
      <c r="DH133" s="227" t="str">
        <f>IF([2]数据总览!DH133="","",[2]数据总览!DH133)</f>
        <v/>
      </c>
      <c r="DI133" s="227" t="str">
        <f>IF([2]数据总览!DI133="","",[2]数据总览!DI133)</f>
        <v/>
      </c>
      <c r="DJ133" s="227" t="str">
        <f>IF([2]数据总览!DJ133="","",[2]数据总览!DJ133)</f>
        <v/>
      </c>
      <c r="DK133" s="227" t="str">
        <f>IF([2]数据总览!DK133="","",[2]数据总览!DK133)</f>
        <v/>
      </c>
      <c r="DL133" s="227" t="str">
        <f>IF([2]数据总览!DL133="","",[2]数据总览!DL133)</f>
        <v/>
      </c>
      <c r="DM133" s="227" t="str">
        <f>IF([2]数据总览!DM133="","",[2]数据总览!DM133)</f>
        <v/>
      </c>
      <c r="DN133" s="227" t="str">
        <f>IF([2]数据总览!DN133="","",[2]数据总览!DN133)</f>
        <v/>
      </c>
      <c r="DO133" s="227" t="str">
        <f>IF([2]数据总览!DO133="","",[2]数据总览!DO133)</f>
        <v/>
      </c>
      <c r="DP133" s="227" t="str">
        <f>IF([2]数据总览!DP133="","",[2]数据总览!DP133)</f>
        <v/>
      </c>
      <c r="DQ133" s="227" t="str">
        <f>IF([2]数据总览!DQ133="","",[2]数据总览!DQ133)</f>
        <v/>
      </c>
      <c r="DR133" s="227" t="str">
        <f>IF([2]数据总览!DR133="","",[2]数据总览!DR133)</f>
        <v/>
      </c>
      <c r="DS133" s="227" t="str">
        <f>IF([2]数据总览!DS133="","",[2]数据总览!DS133)</f>
        <v/>
      </c>
      <c r="DT133" s="227" t="str">
        <f>IF([2]数据总览!DT133="","",[2]数据总览!DT133)</f>
        <v/>
      </c>
      <c r="DU133" s="227" t="str">
        <f>IF([2]数据总览!DU133="","",[2]数据总览!DU133)</f>
        <v/>
      </c>
      <c r="DV133" s="227" t="str">
        <f>IF([2]数据总览!DV133="","",[2]数据总览!DV133)</f>
        <v/>
      </c>
      <c r="DW133" s="227" t="str">
        <f>IF([2]数据总览!DW133="","",[2]数据总览!DW133)</f>
        <v/>
      </c>
      <c r="DX133" s="227" t="str">
        <f>IF([2]数据总览!DX133="","",[2]数据总览!DX133)</f>
        <v/>
      </c>
      <c r="DY133" s="227" t="str">
        <f>IF([2]数据总览!DY133="","",[2]数据总览!DY133)</f>
        <v/>
      </c>
      <c r="DZ133" s="227" t="str">
        <f>IF([2]数据总览!DZ133="","",[2]数据总览!DZ133)</f>
        <v/>
      </c>
      <c r="EA133" s="227" t="str">
        <f>IF([2]数据总览!EA133="","",[2]数据总览!EA133)</f>
        <v/>
      </c>
      <c r="EB133" s="227" t="str">
        <f>IF([2]数据总览!EB133="","",[2]数据总览!EB133)</f>
        <v/>
      </c>
      <c r="EC133" s="227" t="str">
        <f>IF([2]数据总览!EC133="","",[2]数据总览!EC133)</f>
        <v/>
      </c>
      <c r="ED133" s="227" t="str">
        <f>IF([2]数据总览!ED133="","",[2]数据总览!ED133)</f>
        <v/>
      </c>
      <c r="EE133" s="227" t="str">
        <f>IF([2]数据总览!EE133="","",[2]数据总览!EE133)</f>
        <v/>
      </c>
      <c r="EF133" s="227" t="str">
        <f>IF([2]数据总览!EF133="","",[2]数据总览!EF133)</f>
        <v/>
      </c>
      <c r="EG133" s="227" t="str">
        <f>IF([2]数据总览!EG133="","",[2]数据总览!EG133)</f>
        <v/>
      </c>
      <c r="EH133" s="227" t="str">
        <f>IF([2]数据总览!EH133="","",[2]数据总览!EH133)</f>
        <v/>
      </c>
      <c r="EI133" s="227" t="str">
        <f>IF([2]数据总览!EI133="","",[2]数据总览!EI133)</f>
        <v/>
      </c>
      <c r="EJ133" s="227" t="str">
        <f>IF([2]数据总览!EJ133="","",[2]数据总览!EJ133)</f>
        <v/>
      </c>
      <c r="EK133" s="227" t="str">
        <f>IF([2]数据总览!EK133="","",[2]数据总览!EK133)</f>
        <v/>
      </c>
      <c r="EL133" s="227" t="str">
        <f>IF([2]数据总览!EL133="","",[2]数据总览!EL133)</f>
        <v/>
      </c>
      <c r="EM133" s="227" t="str">
        <f>IF([2]数据总览!EM133="","",[2]数据总览!EM133)</f>
        <v/>
      </c>
      <c r="EN133" s="227" t="str">
        <f>IF([2]数据总览!EN133="","",[2]数据总览!EN133)</f>
        <v/>
      </c>
      <c r="EO133" s="227" t="str">
        <f>IF([2]数据总览!EO133="","",[2]数据总览!EO133)</f>
        <v/>
      </c>
      <c r="EP133" s="227" t="str">
        <f>IF([2]数据总览!EP133="","",[2]数据总览!EP133)</f>
        <v/>
      </c>
      <c r="EQ133" s="227" t="str">
        <f>IF([2]数据总览!EQ133="","",[2]数据总览!EQ133)</f>
        <v/>
      </c>
      <c r="ER133" s="227" t="str">
        <f>IF([2]数据总览!ER133="","",[2]数据总览!ER133)</f>
        <v/>
      </c>
      <c r="ES133" s="227" t="str">
        <f>IF([2]数据总览!ES133="","",[2]数据总览!ES133)</f>
        <v/>
      </c>
      <c r="ET133" s="227" t="str">
        <f>IF([2]数据总览!ET133="","",[2]数据总览!ET133)</f>
        <v/>
      </c>
      <c r="EU133" s="227" t="str">
        <f>IF([2]数据总览!EU133="","",[2]数据总览!EU133)</f>
        <v/>
      </c>
      <c r="EV133" s="227" t="str">
        <f>IF([2]数据总览!EV133="","",[2]数据总览!EV133)</f>
        <v/>
      </c>
      <c r="EW133" s="227" t="str">
        <f>IF([2]数据总览!EW133="","",[2]数据总览!EW133)</f>
        <v/>
      </c>
      <c r="EX133" s="227" t="str">
        <f>IF([2]数据总览!EX133="","",[2]数据总览!EX133)</f>
        <v/>
      </c>
      <c r="EY133" s="227" t="str">
        <f>IF([2]数据总览!EY133="","",[2]数据总览!EY133)</f>
        <v/>
      </c>
      <c r="EZ133" s="227" t="str">
        <f>IF([2]数据总览!EZ133="","",[2]数据总览!EZ133)</f>
        <v/>
      </c>
      <c r="FA133" s="227" t="str">
        <f>IF([2]数据总览!FA133="","",[2]数据总览!FA133)</f>
        <v/>
      </c>
    </row>
    <row r="134" spans="1:157" ht="11.25">
      <c r="A134" s="227" t="str">
        <f>IF([2]数据总览!A134="","",[2]数据总览!A134)</f>
        <v/>
      </c>
      <c r="B134" s="227" t="str">
        <f>IF([2]数据总览!B134="","",[2]数据总览!B134)</f>
        <v/>
      </c>
      <c r="C134" s="227" t="str">
        <f>IF([2]数据总览!C134="","",[2]数据总览!C134)</f>
        <v>14星</v>
      </c>
      <c r="D134" s="227" t="str">
        <f>IF([2]数据总览!D134="","",[2]数据总览!D134)</f>
        <v/>
      </c>
      <c r="E134" s="227">
        <f>IF([2]数据总览!E134="","",[2]数据总览!E134)</f>
        <v>2</v>
      </c>
      <c r="F134" s="227">
        <f>IF([2]数据总览!F134="","",[2]数据总览!F134)</f>
        <v>2</v>
      </c>
      <c r="G134" s="227">
        <f>IF([2]数据总览!G134="","",[2]数据总览!G134)</f>
        <v>2</v>
      </c>
      <c r="H134" s="227">
        <f>IF([2]数据总览!H134="","",[2]数据总览!H134)</f>
        <v>2</v>
      </c>
      <c r="I134" s="227" t="str">
        <f>IF([2]数据总览!I134="","",[2]数据总览!I134)</f>
        <v/>
      </c>
      <c r="J134" s="227"/>
      <c r="K134" s="227" t="str">
        <f>IF([2]数据总览!K134="","",[2]数据总览!K134)</f>
        <v/>
      </c>
      <c r="L134" s="227" t="str">
        <f>IF([2]数据总览!L134="","",[2]数据总览!L134)</f>
        <v/>
      </c>
      <c r="M134" s="227" t="str">
        <f>IF([2]数据总览!M134="","",[2]数据总览!M134)</f>
        <v/>
      </c>
      <c r="N134" s="227" t="str">
        <f>IF([2]数据总览!N134="","",[2]数据总览!N134)</f>
        <v/>
      </c>
      <c r="O134" s="227" t="str">
        <f>IF([2]数据总览!O134="","",[2]数据总览!O134)</f>
        <v/>
      </c>
      <c r="P134" s="227" t="str">
        <f>IF([2]数据总览!P134="","",[2]数据总览!P134)</f>
        <v/>
      </c>
      <c r="Q134" s="227" t="str">
        <f>IF([2]数据总览!Q134="","",[2]数据总览!Q134)</f>
        <v/>
      </c>
      <c r="R134" s="227" t="str">
        <f>IF([2]数据总览!R134="","",[2]数据总览!R134)</f>
        <v/>
      </c>
      <c r="S134" s="227" t="str">
        <f>IF([2]数据总览!S134="","",[2]数据总览!S134)</f>
        <v/>
      </c>
      <c r="T134" s="227" t="str">
        <f>IF([2]数据总览!T134="","",[2]数据总览!T134)</f>
        <v/>
      </c>
      <c r="U134" s="227" t="str">
        <f>IF([2]数据总览!U134="","",[2]数据总览!U134)</f>
        <v/>
      </c>
      <c r="V134" s="227" t="str">
        <f>IF([2]数据总览!V134="","",[2]数据总览!V134)</f>
        <v/>
      </c>
      <c r="W134" s="227" t="str">
        <f>IF([2]数据总览!W134="","",[2]数据总览!W134)</f>
        <v/>
      </c>
      <c r="X134" s="227" t="str">
        <f>IF([2]数据总览!X134="","",[2]数据总览!X134)</f>
        <v/>
      </c>
      <c r="Y134" s="227" t="str">
        <f>IF([2]数据总览!Y134="","",[2]数据总览!Y134)</f>
        <v/>
      </c>
      <c r="Z134" s="227" t="str">
        <f>IF([2]数据总览!Z134="","",[2]数据总览!Z134)</f>
        <v/>
      </c>
      <c r="AA134" s="227" t="str">
        <f>IF([2]数据总览!AA134="","",[2]数据总览!AA134)</f>
        <v/>
      </c>
      <c r="AB134" s="227" t="str">
        <f>IF([2]数据总览!AB134="","",[2]数据总览!AB134)</f>
        <v/>
      </c>
      <c r="AC134" s="227" t="str">
        <f>IF([2]数据总览!AC134="","",[2]数据总览!AC134)</f>
        <v/>
      </c>
      <c r="AD134" s="227" t="str">
        <f>IF([2]数据总览!AD134="","",[2]数据总览!AD134)</f>
        <v/>
      </c>
      <c r="AE134" s="227" t="str">
        <f>IF([2]数据总览!AE134="","",[2]数据总览!AE134)</f>
        <v/>
      </c>
      <c r="AF134" s="227" t="str">
        <f>IF([2]数据总览!AF134="","",[2]数据总览!AF134)</f>
        <v/>
      </c>
      <c r="AG134" s="227" t="str">
        <f>IF([2]数据总览!AG134="","",[2]数据总览!AG134)</f>
        <v/>
      </c>
      <c r="AH134" s="227" t="str">
        <f>IF([2]数据总览!AH134="","",[2]数据总览!AH134)</f>
        <v/>
      </c>
      <c r="AI134" s="227" t="str">
        <f>IF([2]数据总览!AI134="","",[2]数据总览!AI134)</f>
        <v/>
      </c>
      <c r="AJ134" s="227" t="str">
        <f>IF([2]数据总览!AJ134="","",[2]数据总览!AJ134)</f>
        <v/>
      </c>
      <c r="AK134" s="227" t="str">
        <f>IF([2]数据总览!AK134="","",[2]数据总览!AK134)</f>
        <v/>
      </c>
      <c r="AL134" s="227" t="str">
        <f>IF([2]数据总览!AL134="","",[2]数据总览!AL134)</f>
        <v/>
      </c>
      <c r="AM134" s="227" t="str">
        <f>IF([2]数据总览!AM134="","",[2]数据总览!AM134)</f>
        <v/>
      </c>
      <c r="AN134" s="227" t="str">
        <f>IF([2]数据总览!AN134="","",[2]数据总览!AN134)</f>
        <v/>
      </c>
      <c r="AO134" s="227" t="str">
        <f>IF([2]数据总览!AO134="","",[2]数据总览!AO134)</f>
        <v/>
      </c>
      <c r="AP134" s="227" t="str">
        <f>IF([2]数据总览!AP134="","",[2]数据总览!AP134)</f>
        <v/>
      </c>
      <c r="AQ134" s="227" t="str">
        <f>IF([2]数据总览!AQ134="","",[2]数据总览!AQ134)</f>
        <v/>
      </c>
      <c r="AR134" s="227" t="str">
        <f>IF([2]数据总览!AR134="","",[2]数据总览!AR134)</f>
        <v/>
      </c>
      <c r="AS134" s="227" t="str">
        <f>IF([2]数据总览!AS134="","",[2]数据总览!AS134)</f>
        <v/>
      </c>
      <c r="AT134" s="227" t="str">
        <f>IF([2]数据总览!AT134="","",[2]数据总览!AT134)</f>
        <v/>
      </c>
      <c r="AU134" s="227" t="str">
        <f>IF([2]数据总览!AU134="","",[2]数据总览!AU134)</f>
        <v/>
      </c>
      <c r="AV134" s="227" t="str">
        <f>IF([2]数据总览!AV134="","",[2]数据总览!AV134)</f>
        <v/>
      </c>
      <c r="AW134" s="227" t="str">
        <f>IF([2]数据总览!AW134="","",[2]数据总览!AW134)</f>
        <v/>
      </c>
      <c r="AX134" s="227" t="str">
        <f>IF([2]数据总览!AX134="","",[2]数据总览!AX134)</f>
        <v/>
      </c>
      <c r="AY134" s="227" t="str">
        <f>IF([2]数据总览!AY134="","",[2]数据总览!AY134)</f>
        <v/>
      </c>
      <c r="AZ134" s="227" t="str">
        <f>IF([2]数据总览!AZ134="","",[2]数据总览!AZ134)</f>
        <v/>
      </c>
      <c r="BA134" s="227" t="str">
        <f>IF([2]数据总览!BA134="","",[2]数据总览!BA134)</f>
        <v/>
      </c>
      <c r="BB134" s="227" t="str">
        <f>IF([2]数据总览!BB134="","",[2]数据总览!BB134)</f>
        <v/>
      </c>
      <c r="BC134" s="227" t="str">
        <f>IF([2]数据总览!BC134="","",[2]数据总览!BC134)</f>
        <v/>
      </c>
      <c r="BD134" s="227" t="str">
        <f>IF([2]数据总览!BD134="","",[2]数据总览!BD134)</f>
        <v/>
      </c>
      <c r="BE134" s="227" t="str">
        <f>IF([2]数据总览!BE134="","",[2]数据总览!BE134)</f>
        <v/>
      </c>
      <c r="BF134" s="227" t="str">
        <f>IF([2]数据总览!BF134="","",[2]数据总览!BF134)</f>
        <v/>
      </c>
      <c r="BG134" s="227" t="str">
        <f>IF([2]数据总览!BG134="","",[2]数据总览!BG134)</f>
        <v/>
      </c>
      <c r="BH134" s="227" t="str">
        <f>IF([2]数据总览!BH134="","",[2]数据总览!BH134)</f>
        <v/>
      </c>
      <c r="BI134" s="227" t="str">
        <f>IF([2]数据总览!BI134="","",[2]数据总览!BI134)</f>
        <v/>
      </c>
      <c r="BJ134" s="227" t="str">
        <f>IF([2]数据总览!BJ134="","",[2]数据总览!BJ134)</f>
        <v/>
      </c>
      <c r="BK134" s="227" t="str">
        <f>IF([2]数据总览!BK134="","",[2]数据总览!BK134)</f>
        <v/>
      </c>
      <c r="BL134" s="227" t="str">
        <f>IF([2]数据总览!BL134="","",[2]数据总览!BL134)</f>
        <v/>
      </c>
      <c r="BM134" s="227" t="str">
        <f>IF([2]数据总览!BM134="","",[2]数据总览!BM134)</f>
        <v/>
      </c>
      <c r="BN134" s="227" t="str">
        <f>IF([2]数据总览!BN134="","",[2]数据总览!BN134)</f>
        <v/>
      </c>
      <c r="BO134" s="227" t="str">
        <f>IF([2]数据总览!BO134="","",[2]数据总览!BO134)</f>
        <v/>
      </c>
      <c r="BP134" s="227" t="str">
        <f>IF([2]数据总览!BP134="","",[2]数据总览!BP134)</f>
        <v/>
      </c>
      <c r="BQ134" s="227" t="str">
        <f>IF([2]数据总览!BQ134="","",[2]数据总览!BQ134)</f>
        <v/>
      </c>
      <c r="BR134" s="227" t="str">
        <f>IF([2]数据总览!BR134="","",[2]数据总览!BR134)</f>
        <v/>
      </c>
      <c r="BS134" s="227" t="str">
        <f>IF([2]数据总览!BS134="","",[2]数据总览!BS134)</f>
        <v/>
      </c>
      <c r="BT134" s="227" t="str">
        <f>IF([2]数据总览!BT134="","",[2]数据总览!BT134)</f>
        <v/>
      </c>
      <c r="BU134" s="227" t="str">
        <f>IF([2]数据总览!BU134="","",[2]数据总览!BU134)</f>
        <v/>
      </c>
      <c r="BV134" s="227" t="str">
        <f>IF([2]数据总览!BV134="","",[2]数据总览!BV134)</f>
        <v/>
      </c>
      <c r="BW134" s="227" t="str">
        <f>IF([2]数据总览!BW134="","",[2]数据总览!BW134)</f>
        <v/>
      </c>
      <c r="BX134" s="227" t="str">
        <f>IF([2]数据总览!BX134="","",[2]数据总览!BX134)</f>
        <v/>
      </c>
      <c r="BY134" s="227" t="str">
        <f>IF([2]数据总览!BY134="","",[2]数据总览!BY134)</f>
        <v/>
      </c>
      <c r="BZ134" s="227" t="str">
        <f>IF([2]数据总览!BZ134="","",[2]数据总览!BZ134)</f>
        <v/>
      </c>
      <c r="CA134" s="227" t="str">
        <f>IF([2]数据总览!CA134="","",[2]数据总览!CA134)</f>
        <v/>
      </c>
      <c r="CB134" s="227" t="str">
        <f>IF([2]数据总览!CB134="","",[2]数据总览!CB134)</f>
        <v/>
      </c>
      <c r="CC134" s="227" t="str">
        <f>IF([2]数据总览!CC134="","",[2]数据总览!CC134)</f>
        <v/>
      </c>
      <c r="CD134" s="227" t="str">
        <f>IF([2]数据总览!CD134="","",[2]数据总览!CD134)</f>
        <v/>
      </c>
      <c r="CE134" s="227" t="str">
        <f>IF([2]数据总览!CE134="","",[2]数据总览!CE134)</f>
        <v/>
      </c>
      <c r="CF134" s="227" t="str">
        <f>IF([2]数据总览!CF134="","",[2]数据总览!CF134)</f>
        <v/>
      </c>
      <c r="CG134" s="227" t="str">
        <f>IF([2]数据总览!CG134="","",[2]数据总览!CG134)</f>
        <v/>
      </c>
      <c r="CH134" s="227" t="str">
        <f>IF([2]数据总览!CH134="","",[2]数据总览!CH134)</f>
        <v/>
      </c>
      <c r="CI134" s="227" t="str">
        <f>IF([2]数据总览!CI134="","",[2]数据总览!CI134)</f>
        <v/>
      </c>
      <c r="CJ134" s="227" t="str">
        <f>IF([2]数据总览!CJ134="","",[2]数据总览!CJ134)</f>
        <v/>
      </c>
      <c r="CK134" s="227" t="str">
        <f>IF([2]数据总览!CK134="","",[2]数据总览!CK134)</f>
        <v/>
      </c>
      <c r="CL134" s="227" t="str">
        <f>IF([2]数据总览!CL134="","",[2]数据总览!CL134)</f>
        <v/>
      </c>
      <c r="CM134" s="227" t="str">
        <f>IF([2]数据总览!CM134="","",[2]数据总览!CM134)</f>
        <v/>
      </c>
      <c r="CN134" s="227" t="str">
        <f>IF([2]数据总览!CN134="","",[2]数据总览!CN134)</f>
        <v/>
      </c>
      <c r="CO134" s="227" t="str">
        <f>IF([2]数据总览!CO134="","",[2]数据总览!CO134)</f>
        <v/>
      </c>
      <c r="CP134" s="227" t="str">
        <f>IF([2]数据总览!CP134="","",[2]数据总览!CP134)</f>
        <v/>
      </c>
      <c r="CQ134" s="227" t="str">
        <f>IF([2]数据总览!CQ134="","",[2]数据总览!CQ134)</f>
        <v/>
      </c>
      <c r="CR134" s="227" t="str">
        <f>IF([2]数据总览!CR134="","",[2]数据总览!CR134)</f>
        <v/>
      </c>
      <c r="CS134" s="227" t="str">
        <f>IF([2]数据总览!CS134="","",[2]数据总览!CS134)</f>
        <v/>
      </c>
      <c r="CT134" s="227" t="str">
        <f>IF([2]数据总览!CT134="","",[2]数据总览!CT134)</f>
        <v/>
      </c>
      <c r="CU134" s="227" t="str">
        <f>IF([2]数据总览!CU134="","",[2]数据总览!CU134)</f>
        <v/>
      </c>
      <c r="CV134" s="227" t="str">
        <f>IF([2]数据总览!CV134="","",[2]数据总览!CV134)</f>
        <v/>
      </c>
      <c r="CW134" s="227" t="str">
        <f>IF([2]数据总览!CW134="","",[2]数据总览!CW134)</f>
        <v/>
      </c>
      <c r="CX134" s="227" t="str">
        <f>IF([2]数据总览!CX134="","",[2]数据总览!CX134)</f>
        <v/>
      </c>
      <c r="CY134" s="227" t="str">
        <f>IF([2]数据总览!CY134="","",[2]数据总览!CY134)</f>
        <v/>
      </c>
      <c r="CZ134" s="227" t="str">
        <f>IF([2]数据总览!CZ134="","",[2]数据总览!CZ134)</f>
        <v/>
      </c>
      <c r="DA134" s="227" t="str">
        <f>IF([2]数据总览!DA134="","",[2]数据总览!DA134)</f>
        <v/>
      </c>
      <c r="DB134" s="227" t="str">
        <f>IF([2]数据总览!DB134="","",[2]数据总览!DB134)</f>
        <v/>
      </c>
      <c r="DC134" s="227" t="str">
        <f>IF([2]数据总览!DC134="","",[2]数据总览!DC134)</f>
        <v/>
      </c>
      <c r="DD134" s="227" t="str">
        <f>IF([2]数据总览!DD134="","",[2]数据总览!DD134)</f>
        <v/>
      </c>
      <c r="DE134" s="227" t="str">
        <f>IF([2]数据总览!DE134="","",[2]数据总览!DE134)</f>
        <v/>
      </c>
      <c r="DF134" s="227" t="str">
        <f>IF([2]数据总览!DF134="","",[2]数据总览!DF134)</f>
        <v/>
      </c>
      <c r="DG134" s="227" t="str">
        <f>IF([2]数据总览!DG134="","",[2]数据总览!DG134)</f>
        <v/>
      </c>
      <c r="DH134" s="227" t="str">
        <f>IF([2]数据总览!DH134="","",[2]数据总览!DH134)</f>
        <v/>
      </c>
      <c r="DI134" s="227" t="str">
        <f>IF([2]数据总览!DI134="","",[2]数据总览!DI134)</f>
        <v/>
      </c>
      <c r="DJ134" s="227" t="str">
        <f>IF([2]数据总览!DJ134="","",[2]数据总览!DJ134)</f>
        <v/>
      </c>
      <c r="DK134" s="227" t="str">
        <f>IF([2]数据总览!DK134="","",[2]数据总览!DK134)</f>
        <v/>
      </c>
      <c r="DL134" s="227" t="str">
        <f>IF([2]数据总览!DL134="","",[2]数据总览!DL134)</f>
        <v/>
      </c>
      <c r="DM134" s="227" t="str">
        <f>IF([2]数据总览!DM134="","",[2]数据总览!DM134)</f>
        <v/>
      </c>
      <c r="DN134" s="227" t="str">
        <f>IF([2]数据总览!DN134="","",[2]数据总览!DN134)</f>
        <v/>
      </c>
      <c r="DO134" s="227" t="str">
        <f>IF([2]数据总览!DO134="","",[2]数据总览!DO134)</f>
        <v/>
      </c>
      <c r="DP134" s="227" t="str">
        <f>IF([2]数据总览!DP134="","",[2]数据总览!DP134)</f>
        <v/>
      </c>
      <c r="DQ134" s="227" t="str">
        <f>IF([2]数据总览!DQ134="","",[2]数据总览!DQ134)</f>
        <v/>
      </c>
      <c r="DR134" s="227" t="str">
        <f>IF([2]数据总览!DR134="","",[2]数据总览!DR134)</f>
        <v/>
      </c>
      <c r="DS134" s="227" t="str">
        <f>IF([2]数据总览!DS134="","",[2]数据总览!DS134)</f>
        <v/>
      </c>
      <c r="DT134" s="227" t="str">
        <f>IF([2]数据总览!DT134="","",[2]数据总览!DT134)</f>
        <v/>
      </c>
      <c r="DU134" s="227" t="str">
        <f>IF([2]数据总览!DU134="","",[2]数据总览!DU134)</f>
        <v/>
      </c>
      <c r="DV134" s="227" t="str">
        <f>IF([2]数据总览!DV134="","",[2]数据总览!DV134)</f>
        <v/>
      </c>
      <c r="DW134" s="227" t="str">
        <f>IF([2]数据总览!DW134="","",[2]数据总览!DW134)</f>
        <v/>
      </c>
      <c r="DX134" s="227" t="str">
        <f>IF([2]数据总览!DX134="","",[2]数据总览!DX134)</f>
        <v/>
      </c>
      <c r="DY134" s="227" t="str">
        <f>IF([2]数据总览!DY134="","",[2]数据总览!DY134)</f>
        <v/>
      </c>
      <c r="DZ134" s="227" t="str">
        <f>IF([2]数据总览!DZ134="","",[2]数据总览!DZ134)</f>
        <v/>
      </c>
      <c r="EA134" s="227" t="str">
        <f>IF([2]数据总览!EA134="","",[2]数据总览!EA134)</f>
        <v/>
      </c>
      <c r="EB134" s="227" t="str">
        <f>IF([2]数据总览!EB134="","",[2]数据总览!EB134)</f>
        <v/>
      </c>
      <c r="EC134" s="227" t="str">
        <f>IF([2]数据总览!EC134="","",[2]数据总览!EC134)</f>
        <v/>
      </c>
      <c r="ED134" s="227" t="str">
        <f>IF([2]数据总览!ED134="","",[2]数据总览!ED134)</f>
        <v/>
      </c>
      <c r="EE134" s="227" t="str">
        <f>IF([2]数据总览!EE134="","",[2]数据总览!EE134)</f>
        <v/>
      </c>
      <c r="EF134" s="227" t="str">
        <f>IF([2]数据总览!EF134="","",[2]数据总览!EF134)</f>
        <v/>
      </c>
      <c r="EG134" s="227" t="str">
        <f>IF([2]数据总览!EG134="","",[2]数据总览!EG134)</f>
        <v/>
      </c>
      <c r="EH134" s="227" t="str">
        <f>IF([2]数据总览!EH134="","",[2]数据总览!EH134)</f>
        <v/>
      </c>
      <c r="EI134" s="227" t="str">
        <f>IF([2]数据总览!EI134="","",[2]数据总览!EI134)</f>
        <v/>
      </c>
      <c r="EJ134" s="227" t="str">
        <f>IF([2]数据总览!EJ134="","",[2]数据总览!EJ134)</f>
        <v/>
      </c>
      <c r="EK134" s="227" t="str">
        <f>IF([2]数据总览!EK134="","",[2]数据总览!EK134)</f>
        <v/>
      </c>
      <c r="EL134" s="227" t="str">
        <f>IF([2]数据总览!EL134="","",[2]数据总览!EL134)</f>
        <v/>
      </c>
      <c r="EM134" s="227" t="str">
        <f>IF([2]数据总览!EM134="","",[2]数据总览!EM134)</f>
        <v/>
      </c>
      <c r="EN134" s="227" t="str">
        <f>IF([2]数据总览!EN134="","",[2]数据总览!EN134)</f>
        <v/>
      </c>
      <c r="EO134" s="227" t="str">
        <f>IF([2]数据总览!EO134="","",[2]数据总览!EO134)</f>
        <v/>
      </c>
      <c r="EP134" s="227" t="str">
        <f>IF([2]数据总览!EP134="","",[2]数据总览!EP134)</f>
        <v/>
      </c>
      <c r="EQ134" s="227" t="str">
        <f>IF([2]数据总览!EQ134="","",[2]数据总览!EQ134)</f>
        <v/>
      </c>
      <c r="ER134" s="227" t="str">
        <f>IF([2]数据总览!ER134="","",[2]数据总览!ER134)</f>
        <v/>
      </c>
      <c r="ES134" s="227" t="str">
        <f>IF([2]数据总览!ES134="","",[2]数据总览!ES134)</f>
        <v/>
      </c>
      <c r="ET134" s="227" t="str">
        <f>IF([2]数据总览!ET134="","",[2]数据总览!ET134)</f>
        <v/>
      </c>
      <c r="EU134" s="227" t="str">
        <f>IF([2]数据总览!EU134="","",[2]数据总览!EU134)</f>
        <v/>
      </c>
      <c r="EV134" s="227" t="str">
        <f>IF([2]数据总览!EV134="","",[2]数据总览!EV134)</f>
        <v/>
      </c>
      <c r="EW134" s="227" t="str">
        <f>IF([2]数据总览!EW134="","",[2]数据总览!EW134)</f>
        <v/>
      </c>
      <c r="EX134" s="227" t="str">
        <f>IF([2]数据总览!EX134="","",[2]数据总览!EX134)</f>
        <v/>
      </c>
      <c r="EY134" s="227" t="str">
        <f>IF([2]数据总览!EY134="","",[2]数据总览!EY134)</f>
        <v/>
      </c>
      <c r="EZ134" s="227" t="str">
        <f>IF([2]数据总览!EZ134="","",[2]数据总览!EZ134)</f>
        <v/>
      </c>
      <c r="FA134" s="227" t="str">
        <f>IF([2]数据总览!FA134="","",[2]数据总览!FA134)</f>
        <v/>
      </c>
    </row>
    <row r="135" spans="1:157" ht="11.25">
      <c r="A135" s="227" t="str">
        <f>IF([2]数据总览!A135="","",[2]数据总览!A135)</f>
        <v/>
      </c>
      <c r="B135" s="227" t="str">
        <f>IF([2]数据总览!B135="","",[2]数据总览!B135)</f>
        <v/>
      </c>
      <c r="C135" s="227" t="str">
        <f>IF([2]数据总览!C135="","",[2]数据总览!C135)</f>
        <v>15星</v>
      </c>
      <c r="D135" s="227" t="str">
        <f>IF([2]数据总览!D135="","",[2]数据总览!D135)</f>
        <v/>
      </c>
      <c r="E135" s="227">
        <f>IF([2]数据总览!E135="","",[2]数据总览!E135)</f>
        <v>2</v>
      </c>
      <c r="F135" s="227">
        <f>IF([2]数据总览!F135="","",[2]数据总览!F135)</f>
        <v>2</v>
      </c>
      <c r="G135" s="227">
        <f>IF([2]数据总览!G135="","",[2]数据总览!G135)</f>
        <v>2</v>
      </c>
      <c r="H135" s="227">
        <f>IF([2]数据总览!H135="","",[2]数据总览!H135)</f>
        <v>2</v>
      </c>
      <c r="I135" s="227" t="str">
        <f>IF([2]数据总览!I135="","",[2]数据总览!I135)</f>
        <v/>
      </c>
      <c r="J135" s="227"/>
      <c r="K135" s="227" t="str">
        <f>IF([2]数据总览!K135="","",[2]数据总览!K135)</f>
        <v/>
      </c>
      <c r="L135" s="227" t="str">
        <f>IF([2]数据总览!L135="","",[2]数据总览!L135)</f>
        <v/>
      </c>
      <c r="M135" s="227" t="str">
        <f>IF([2]数据总览!M135="","",[2]数据总览!M135)</f>
        <v/>
      </c>
      <c r="N135" s="227" t="str">
        <f>IF([2]数据总览!N135="","",[2]数据总览!N135)</f>
        <v/>
      </c>
      <c r="O135" s="227" t="str">
        <f>IF([2]数据总览!O135="","",[2]数据总览!O135)</f>
        <v/>
      </c>
      <c r="P135" s="227" t="str">
        <f>IF([2]数据总览!P135="","",[2]数据总览!P135)</f>
        <v/>
      </c>
      <c r="Q135" s="227" t="str">
        <f>IF([2]数据总览!Q135="","",[2]数据总览!Q135)</f>
        <v/>
      </c>
      <c r="R135" s="227" t="str">
        <f>IF([2]数据总览!R135="","",[2]数据总览!R135)</f>
        <v/>
      </c>
      <c r="S135" s="227" t="str">
        <f>IF([2]数据总览!S135="","",[2]数据总览!S135)</f>
        <v/>
      </c>
      <c r="T135" s="227" t="str">
        <f>IF([2]数据总览!T135="","",[2]数据总览!T135)</f>
        <v/>
      </c>
      <c r="U135" s="227" t="str">
        <f>IF([2]数据总览!U135="","",[2]数据总览!U135)</f>
        <v/>
      </c>
      <c r="V135" s="227" t="str">
        <f>IF([2]数据总览!V135="","",[2]数据总览!V135)</f>
        <v/>
      </c>
      <c r="W135" s="227" t="str">
        <f>IF([2]数据总览!W135="","",[2]数据总览!W135)</f>
        <v/>
      </c>
      <c r="X135" s="227" t="str">
        <f>IF([2]数据总览!X135="","",[2]数据总览!X135)</f>
        <v/>
      </c>
      <c r="Y135" s="227" t="str">
        <f>IF([2]数据总览!Y135="","",[2]数据总览!Y135)</f>
        <v/>
      </c>
      <c r="Z135" s="227" t="str">
        <f>IF([2]数据总览!Z135="","",[2]数据总览!Z135)</f>
        <v/>
      </c>
      <c r="AA135" s="227" t="str">
        <f>IF([2]数据总览!AA135="","",[2]数据总览!AA135)</f>
        <v/>
      </c>
      <c r="AB135" s="227" t="str">
        <f>IF([2]数据总览!AB135="","",[2]数据总览!AB135)</f>
        <v/>
      </c>
      <c r="AC135" s="227" t="str">
        <f>IF([2]数据总览!AC135="","",[2]数据总览!AC135)</f>
        <v/>
      </c>
      <c r="AD135" s="227" t="str">
        <f>IF([2]数据总览!AD135="","",[2]数据总览!AD135)</f>
        <v/>
      </c>
      <c r="AE135" s="227" t="str">
        <f>IF([2]数据总览!AE135="","",[2]数据总览!AE135)</f>
        <v/>
      </c>
      <c r="AF135" s="227" t="str">
        <f>IF([2]数据总览!AF135="","",[2]数据总览!AF135)</f>
        <v/>
      </c>
      <c r="AG135" s="227" t="str">
        <f>IF([2]数据总览!AG135="","",[2]数据总览!AG135)</f>
        <v/>
      </c>
      <c r="AH135" s="227" t="str">
        <f>IF([2]数据总览!AH135="","",[2]数据总览!AH135)</f>
        <v/>
      </c>
      <c r="AI135" s="227" t="str">
        <f>IF([2]数据总览!AI135="","",[2]数据总览!AI135)</f>
        <v/>
      </c>
      <c r="AJ135" s="227" t="str">
        <f>IF([2]数据总览!AJ135="","",[2]数据总览!AJ135)</f>
        <v/>
      </c>
      <c r="AK135" s="227" t="str">
        <f>IF([2]数据总览!AK135="","",[2]数据总览!AK135)</f>
        <v/>
      </c>
      <c r="AL135" s="227" t="str">
        <f>IF([2]数据总览!AL135="","",[2]数据总览!AL135)</f>
        <v/>
      </c>
      <c r="AM135" s="227" t="str">
        <f>IF([2]数据总览!AM135="","",[2]数据总览!AM135)</f>
        <v/>
      </c>
      <c r="AN135" s="227" t="str">
        <f>IF([2]数据总览!AN135="","",[2]数据总览!AN135)</f>
        <v/>
      </c>
      <c r="AO135" s="227" t="str">
        <f>IF([2]数据总览!AO135="","",[2]数据总览!AO135)</f>
        <v/>
      </c>
      <c r="AP135" s="227" t="str">
        <f>IF([2]数据总览!AP135="","",[2]数据总览!AP135)</f>
        <v/>
      </c>
      <c r="AQ135" s="227" t="str">
        <f>IF([2]数据总览!AQ135="","",[2]数据总览!AQ135)</f>
        <v/>
      </c>
      <c r="AR135" s="227" t="str">
        <f>IF([2]数据总览!AR135="","",[2]数据总览!AR135)</f>
        <v/>
      </c>
      <c r="AS135" s="227" t="str">
        <f>IF([2]数据总览!AS135="","",[2]数据总览!AS135)</f>
        <v/>
      </c>
      <c r="AT135" s="227" t="str">
        <f>IF([2]数据总览!AT135="","",[2]数据总览!AT135)</f>
        <v/>
      </c>
      <c r="AU135" s="227" t="str">
        <f>IF([2]数据总览!AU135="","",[2]数据总览!AU135)</f>
        <v/>
      </c>
      <c r="AV135" s="227" t="str">
        <f>IF([2]数据总览!AV135="","",[2]数据总览!AV135)</f>
        <v/>
      </c>
      <c r="AW135" s="227" t="str">
        <f>IF([2]数据总览!AW135="","",[2]数据总览!AW135)</f>
        <v/>
      </c>
      <c r="AX135" s="227" t="str">
        <f>IF([2]数据总览!AX135="","",[2]数据总览!AX135)</f>
        <v/>
      </c>
      <c r="AY135" s="227" t="str">
        <f>IF([2]数据总览!AY135="","",[2]数据总览!AY135)</f>
        <v/>
      </c>
      <c r="AZ135" s="227" t="str">
        <f>IF([2]数据总览!AZ135="","",[2]数据总览!AZ135)</f>
        <v/>
      </c>
      <c r="BA135" s="227" t="str">
        <f>IF([2]数据总览!BA135="","",[2]数据总览!BA135)</f>
        <v/>
      </c>
      <c r="BB135" s="227" t="str">
        <f>IF([2]数据总览!BB135="","",[2]数据总览!BB135)</f>
        <v/>
      </c>
      <c r="BC135" s="227" t="str">
        <f>IF([2]数据总览!BC135="","",[2]数据总览!BC135)</f>
        <v/>
      </c>
      <c r="BD135" s="227" t="str">
        <f>IF([2]数据总览!BD135="","",[2]数据总览!BD135)</f>
        <v/>
      </c>
      <c r="BE135" s="227" t="str">
        <f>IF([2]数据总览!BE135="","",[2]数据总览!BE135)</f>
        <v/>
      </c>
      <c r="BF135" s="227" t="str">
        <f>IF([2]数据总览!BF135="","",[2]数据总览!BF135)</f>
        <v/>
      </c>
      <c r="BG135" s="227" t="str">
        <f>IF([2]数据总览!BG135="","",[2]数据总览!BG135)</f>
        <v/>
      </c>
      <c r="BH135" s="227" t="str">
        <f>IF([2]数据总览!BH135="","",[2]数据总览!BH135)</f>
        <v/>
      </c>
      <c r="BI135" s="227" t="str">
        <f>IF([2]数据总览!BI135="","",[2]数据总览!BI135)</f>
        <v/>
      </c>
      <c r="BJ135" s="227" t="str">
        <f>IF([2]数据总览!BJ135="","",[2]数据总览!BJ135)</f>
        <v/>
      </c>
      <c r="BK135" s="227" t="str">
        <f>IF([2]数据总览!BK135="","",[2]数据总览!BK135)</f>
        <v/>
      </c>
      <c r="BL135" s="227" t="str">
        <f>IF([2]数据总览!BL135="","",[2]数据总览!BL135)</f>
        <v/>
      </c>
      <c r="BM135" s="227" t="str">
        <f>IF([2]数据总览!BM135="","",[2]数据总览!BM135)</f>
        <v/>
      </c>
      <c r="BN135" s="227" t="str">
        <f>IF([2]数据总览!BN135="","",[2]数据总览!BN135)</f>
        <v/>
      </c>
      <c r="BO135" s="227" t="str">
        <f>IF([2]数据总览!BO135="","",[2]数据总览!BO135)</f>
        <v/>
      </c>
      <c r="BP135" s="227" t="str">
        <f>IF([2]数据总览!BP135="","",[2]数据总览!BP135)</f>
        <v/>
      </c>
      <c r="BQ135" s="227" t="str">
        <f>IF([2]数据总览!BQ135="","",[2]数据总览!BQ135)</f>
        <v/>
      </c>
      <c r="BR135" s="227" t="str">
        <f>IF([2]数据总览!BR135="","",[2]数据总览!BR135)</f>
        <v/>
      </c>
      <c r="BS135" s="227" t="str">
        <f>IF([2]数据总览!BS135="","",[2]数据总览!BS135)</f>
        <v/>
      </c>
      <c r="BT135" s="227" t="str">
        <f>IF([2]数据总览!BT135="","",[2]数据总览!BT135)</f>
        <v/>
      </c>
      <c r="BU135" s="227" t="str">
        <f>IF([2]数据总览!BU135="","",[2]数据总览!BU135)</f>
        <v/>
      </c>
      <c r="BV135" s="227" t="str">
        <f>IF([2]数据总览!BV135="","",[2]数据总览!BV135)</f>
        <v/>
      </c>
      <c r="BW135" s="227" t="str">
        <f>IF([2]数据总览!BW135="","",[2]数据总览!BW135)</f>
        <v/>
      </c>
      <c r="BX135" s="227" t="str">
        <f>IF([2]数据总览!BX135="","",[2]数据总览!BX135)</f>
        <v/>
      </c>
      <c r="BY135" s="227" t="str">
        <f>IF([2]数据总览!BY135="","",[2]数据总览!BY135)</f>
        <v/>
      </c>
      <c r="BZ135" s="227" t="str">
        <f>IF([2]数据总览!BZ135="","",[2]数据总览!BZ135)</f>
        <v/>
      </c>
      <c r="CA135" s="227" t="str">
        <f>IF([2]数据总览!CA135="","",[2]数据总览!CA135)</f>
        <v/>
      </c>
      <c r="CB135" s="227" t="str">
        <f>IF([2]数据总览!CB135="","",[2]数据总览!CB135)</f>
        <v/>
      </c>
      <c r="CC135" s="227" t="str">
        <f>IF([2]数据总览!CC135="","",[2]数据总览!CC135)</f>
        <v/>
      </c>
      <c r="CD135" s="227" t="str">
        <f>IF([2]数据总览!CD135="","",[2]数据总览!CD135)</f>
        <v/>
      </c>
      <c r="CE135" s="227" t="str">
        <f>IF([2]数据总览!CE135="","",[2]数据总览!CE135)</f>
        <v/>
      </c>
      <c r="CF135" s="227" t="str">
        <f>IF([2]数据总览!CF135="","",[2]数据总览!CF135)</f>
        <v/>
      </c>
      <c r="CG135" s="227" t="str">
        <f>IF([2]数据总览!CG135="","",[2]数据总览!CG135)</f>
        <v/>
      </c>
      <c r="CH135" s="227" t="str">
        <f>IF([2]数据总览!CH135="","",[2]数据总览!CH135)</f>
        <v/>
      </c>
      <c r="CI135" s="227" t="str">
        <f>IF([2]数据总览!CI135="","",[2]数据总览!CI135)</f>
        <v/>
      </c>
      <c r="CJ135" s="227" t="str">
        <f>IF([2]数据总览!CJ135="","",[2]数据总览!CJ135)</f>
        <v/>
      </c>
      <c r="CK135" s="227" t="str">
        <f>IF([2]数据总览!CK135="","",[2]数据总览!CK135)</f>
        <v/>
      </c>
      <c r="CL135" s="227" t="str">
        <f>IF([2]数据总览!CL135="","",[2]数据总览!CL135)</f>
        <v/>
      </c>
      <c r="CM135" s="227" t="str">
        <f>IF([2]数据总览!CM135="","",[2]数据总览!CM135)</f>
        <v/>
      </c>
      <c r="CN135" s="227" t="str">
        <f>IF([2]数据总览!CN135="","",[2]数据总览!CN135)</f>
        <v/>
      </c>
      <c r="CO135" s="227" t="str">
        <f>IF([2]数据总览!CO135="","",[2]数据总览!CO135)</f>
        <v/>
      </c>
      <c r="CP135" s="227" t="str">
        <f>IF([2]数据总览!CP135="","",[2]数据总览!CP135)</f>
        <v/>
      </c>
      <c r="CQ135" s="227" t="str">
        <f>IF([2]数据总览!CQ135="","",[2]数据总览!CQ135)</f>
        <v/>
      </c>
      <c r="CR135" s="227" t="str">
        <f>IF([2]数据总览!CR135="","",[2]数据总览!CR135)</f>
        <v/>
      </c>
      <c r="CS135" s="227" t="str">
        <f>IF([2]数据总览!CS135="","",[2]数据总览!CS135)</f>
        <v/>
      </c>
      <c r="CT135" s="227" t="str">
        <f>IF([2]数据总览!CT135="","",[2]数据总览!CT135)</f>
        <v/>
      </c>
      <c r="CU135" s="227" t="str">
        <f>IF([2]数据总览!CU135="","",[2]数据总览!CU135)</f>
        <v/>
      </c>
      <c r="CV135" s="227" t="str">
        <f>IF([2]数据总览!CV135="","",[2]数据总览!CV135)</f>
        <v/>
      </c>
      <c r="CW135" s="227" t="str">
        <f>IF([2]数据总览!CW135="","",[2]数据总览!CW135)</f>
        <v/>
      </c>
      <c r="CX135" s="227" t="str">
        <f>IF([2]数据总览!CX135="","",[2]数据总览!CX135)</f>
        <v/>
      </c>
      <c r="CY135" s="227" t="str">
        <f>IF([2]数据总览!CY135="","",[2]数据总览!CY135)</f>
        <v/>
      </c>
      <c r="CZ135" s="227" t="str">
        <f>IF([2]数据总览!CZ135="","",[2]数据总览!CZ135)</f>
        <v/>
      </c>
      <c r="DA135" s="227" t="str">
        <f>IF([2]数据总览!DA135="","",[2]数据总览!DA135)</f>
        <v/>
      </c>
      <c r="DB135" s="227" t="str">
        <f>IF([2]数据总览!DB135="","",[2]数据总览!DB135)</f>
        <v/>
      </c>
      <c r="DC135" s="227" t="str">
        <f>IF([2]数据总览!DC135="","",[2]数据总览!DC135)</f>
        <v/>
      </c>
      <c r="DD135" s="227" t="str">
        <f>IF([2]数据总览!DD135="","",[2]数据总览!DD135)</f>
        <v/>
      </c>
      <c r="DE135" s="227" t="str">
        <f>IF([2]数据总览!DE135="","",[2]数据总览!DE135)</f>
        <v/>
      </c>
      <c r="DF135" s="227" t="str">
        <f>IF([2]数据总览!DF135="","",[2]数据总览!DF135)</f>
        <v/>
      </c>
      <c r="DG135" s="227" t="str">
        <f>IF([2]数据总览!DG135="","",[2]数据总览!DG135)</f>
        <v/>
      </c>
      <c r="DH135" s="227" t="str">
        <f>IF([2]数据总览!DH135="","",[2]数据总览!DH135)</f>
        <v/>
      </c>
      <c r="DI135" s="227" t="str">
        <f>IF([2]数据总览!DI135="","",[2]数据总览!DI135)</f>
        <v/>
      </c>
      <c r="DJ135" s="227" t="str">
        <f>IF([2]数据总览!DJ135="","",[2]数据总览!DJ135)</f>
        <v/>
      </c>
      <c r="DK135" s="227" t="str">
        <f>IF([2]数据总览!DK135="","",[2]数据总览!DK135)</f>
        <v/>
      </c>
      <c r="DL135" s="227" t="str">
        <f>IF([2]数据总览!DL135="","",[2]数据总览!DL135)</f>
        <v/>
      </c>
      <c r="DM135" s="227" t="str">
        <f>IF([2]数据总览!DM135="","",[2]数据总览!DM135)</f>
        <v/>
      </c>
      <c r="DN135" s="227" t="str">
        <f>IF([2]数据总览!DN135="","",[2]数据总览!DN135)</f>
        <v/>
      </c>
      <c r="DO135" s="227" t="str">
        <f>IF([2]数据总览!DO135="","",[2]数据总览!DO135)</f>
        <v/>
      </c>
      <c r="DP135" s="227" t="str">
        <f>IF([2]数据总览!DP135="","",[2]数据总览!DP135)</f>
        <v/>
      </c>
      <c r="DQ135" s="227" t="str">
        <f>IF([2]数据总览!DQ135="","",[2]数据总览!DQ135)</f>
        <v/>
      </c>
      <c r="DR135" s="227" t="str">
        <f>IF([2]数据总览!DR135="","",[2]数据总览!DR135)</f>
        <v/>
      </c>
      <c r="DS135" s="227" t="str">
        <f>IF([2]数据总览!DS135="","",[2]数据总览!DS135)</f>
        <v/>
      </c>
      <c r="DT135" s="227" t="str">
        <f>IF([2]数据总览!DT135="","",[2]数据总览!DT135)</f>
        <v/>
      </c>
      <c r="DU135" s="227" t="str">
        <f>IF([2]数据总览!DU135="","",[2]数据总览!DU135)</f>
        <v/>
      </c>
      <c r="DV135" s="227" t="str">
        <f>IF([2]数据总览!DV135="","",[2]数据总览!DV135)</f>
        <v/>
      </c>
      <c r="DW135" s="227" t="str">
        <f>IF([2]数据总览!DW135="","",[2]数据总览!DW135)</f>
        <v/>
      </c>
      <c r="DX135" s="227" t="str">
        <f>IF([2]数据总览!DX135="","",[2]数据总览!DX135)</f>
        <v/>
      </c>
      <c r="DY135" s="227" t="str">
        <f>IF([2]数据总览!DY135="","",[2]数据总览!DY135)</f>
        <v/>
      </c>
      <c r="DZ135" s="227" t="str">
        <f>IF([2]数据总览!DZ135="","",[2]数据总览!DZ135)</f>
        <v/>
      </c>
      <c r="EA135" s="227" t="str">
        <f>IF([2]数据总览!EA135="","",[2]数据总览!EA135)</f>
        <v/>
      </c>
      <c r="EB135" s="227" t="str">
        <f>IF([2]数据总览!EB135="","",[2]数据总览!EB135)</f>
        <v/>
      </c>
      <c r="EC135" s="227" t="str">
        <f>IF([2]数据总览!EC135="","",[2]数据总览!EC135)</f>
        <v/>
      </c>
      <c r="ED135" s="227" t="str">
        <f>IF([2]数据总览!ED135="","",[2]数据总览!ED135)</f>
        <v/>
      </c>
      <c r="EE135" s="227" t="str">
        <f>IF([2]数据总览!EE135="","",[2]数据总览!EE135)</f>
        <v/>
      </c>
      <c r="EF135" s="227" t="str">
        <f>IF([2]数据总览!EF135="","",[2]数据总览!EF135)</f>
        <v/>
      </c>
      <c r="EG135" s="227" t="str">
        <f>IF([2]数据总览!EG135="","",[2]数据总览!EG135)</f>
        <v/>
      </c>
      <c r="EH135" s="227" t="str">
        <f>IF([2]数据总览!EH135="","",[2]数据总览!EH135)</f>
        <v/>
      </c>
      <c r="EI135" s="227" t="str">
        <f>IF([2]数据总览!EI135="","",[2]数据总览!EI135)</f>
        <v/>
      </c>
      <c r="EJ135" s="227" t="str">
        <f>IF([2]数据总览!EJ135="","",[2]数据总览!EJ135)</f>
        <v/>
      </c>
      <c r="EK135" s="227" t="str">
        <f>IF([2]数据总览!EK135="","",[2]数据总览!EK135)</f>
        <v/>
      </c>
      <c r="EL135" s="227" t="str">
        <f>IF([2]数据总览!EL135="","",[2]数据总览!EL135)</f>
        <v/>
      </c>
      <c r="EM135" s="227" t="str">
        <f>IF([2]数据总览!EM135="","",[2]数据总览!EM135)</f>
        <v/>
      </c>
      <c r="EN135" s="227" t="str">
        <f>IF([2]数据总览!EN135="","",[2]数据总览!EN135)</f>
        <v/>
      </c>
      <c r="EO135" s="227" t="str">
        <f>IF([2]数据总览!EO135="","",[2]数据总览!EO135)</f>
        <v/>
      </c>
      <c r="EP135" s="227" t="str">
        <f>IF([2]数据总览!EP135="","",[2]数据总览!EP135)</f>
        <v/>
      </c>
      <c r="EQ135" s="227" t="str">
        <f>IF([2]数据总览!EQ135="","",[2]数据总览!EQ135)</f>
        <v/>
      </c>
      <c r="ER135" s="227" t="str">
        <f>IF([2]数据总览!ER135="","",[2]数据总览!ER135)</f>
        <v/>
      </c>
      <c r="ES135" s="227" t="str">
        <f>IF([2]数据总览!ES135="","",[2]数据总览!ES135)</f>
        <v/>
      </c>
      <c r="ET135" s="227" t="str">
        <f>IF([2]数据总览!ET135="","",[2]数据总览!ET135)</f>
        <v/>
      </c>
      <c r="EU135" s="227" t="str">
        <f>IF([2]数据总览!EU135="","",[2]数据总览!EU135)</f>
        <v/>
      </c>
      <c r="EV135" s="227" t="str">
        <f>IF([2]数据总览!EV135="","",[2]数据总览!EV135)</f>
        <v/>
      </c>
      <c r="EW135" s="227" t="str">
        <f>IF([2]数据总览!EW135="","",[2]数据总览!EW135)</f>
        <v/>
      </c>
      <c r="EX135" s="227" t="str">
        <f>IF([2]数据总览!EX135="","",[2]数据总览!EX135)</f>
        <v/>
      </c>
      <c r="EY135" s="227" t="str">
        <f>IF([2]数据总览!EY135="","",[2]数据总览!EY135)</f>
        <v/>
      </c>
      <c r="EZ135" s="227" t="str">
        <f>IF([2]数据总览!EZ135="","",[2]数据总览!EZ135)</f>
        <v/>
      </c>
      <c r="FA135" s="227" t="str">
        <f>IF([2]数据总览!FA135="","",[2]数据总览!FA135)</f>
        <v/>
      </c>
    </row>
    <row r="136" spans="1:157" ht="11.25">
      <c r="A136" s="227" t="str">
        <f>IF([2]数据总览!A136="","",[2]数据总览!A136)</f>
        <v/>
      </c>
      <c r="B136" s="227" t="str">
        <f>IF([2]数据总览!B136="","",[2]数据总览!B136)</f>
        <v/>
      </c>
      <c r="C136" s="227" t="str">
        <f>IF([2]数据总览!C136="","",[2]数据总览!C136)</f>
        <v>16星</v>
      </c>
      <c r="D136" s="227" t="str">
        <f>IF([2]数据总览!D136="","",[2]数据总览!D136)</f>
        <v/>
      </c>
      <c r="E136" s="227">
        <f>IF([2]数据总览!E136="","",[2]数据总览!E136)</f>
        <v>2</v>
      </c>
      <c r="F136" s="227">
        <f>IF([2]数据总览!F136="","",[2]数据总览!F136)</f>
        <v>2</v>
      </c>
      <c r="G136" s="227">
        <f>IF([2]数据总览!G136="","",[2]数据总览!G136)</f>
        <v>2</v>
      </c>
      <c r="H136" s="227">
        <f>IF([2]数据总览!H136="","",[2]数据总览!H136)</f>
        <v>2</v>
      </c>
      <c r="I136" s="227" t="str">
        <f>IF([2]数据总览!I136="","",[2]数据总览!I136)</f>
        <v/>
      </c>
      <c r="J136" s="227"/>
      <c r="K136" s="227" t="str">
        <f>IF([2]数据总览!K136="","",[2]数据总览!K136)</f>
        <v/>
      </c>
      <c r="L136" s="227" t="str">
        <f>IF([2]数据总览!L136="","",[2]数据总览!L136)</f>
        <v/>
      </c>
      <c r="M136" s="227" t="str">
        <f>IF([2]数据总览!M136="","",[2]数据总览!M136)</f>
        <v/>
      </c>
      <c r="N136" s="227" t="str">
        <f>IF([2]数据总览!N136="","",[2]数据总览!N136)</f>
        <v/>
      </c>
      <c r="O136" s="227" t="str">
        <f>IF([2]数据总览!O136="","",[2]数据总览!O136)</f>
        <v/>
      </c>
      <c r="P136" s="227" t="str">
        <f>IF([2]数据总览!P136="","",[2]数据总览!P136)</f>
        <v/>
      </c>
      <c r="Q136" s="227" t="str">
        <f>IF([2]数据总览!Q136="","",[2]数据总览!Q136)</f>
        <v/>
      </c>
      <c r="R136" s="227" t="str">
        <f>IF([2]数据总览!R136="","",[2]数据总览!R136)</f>
        <v/>
      </c>
      <c r="S136" s="227" t="str">
        <f>IF([2]数据总览!S136="","",[2]数据总览!S136)</f>
        <v/>
      </c>
      <c r="T136" s="227" t="str">
        <f>IF([2]数据总览!T136="","",[2]数据总览!T136)</f>
        <v/>
      </c>
      <c r="U136" s="227" t="str">
        <f>IF([2]数据总览!U136="","",[2]数据总览!U136)</f>
        <v/>
      </c>
      <c r="V136" s="227" t="str">
        <f>IF([2]数据总览!V136="","",[2]数据总览!V136)</f>
        <v/>
      </c>
      <c r="W136" s="227" t="str">
        <f>IF([2]数据总览!W136="","",[2]数据总览!W136)</f>
        <v/>
      </c>
      <c r="X136" s="227" t="str">
        <f>IF([2]数据总览!X136="","",[2]数据总览!X136)</f>
        <v/>
      </c>
      <c r="Y136" s="227" t="str">
        <f>IF([2]数据总览!Y136="","",[2]数据总览!Y136)</f>
        <v/>
      </c>
      <c r="Z136" s="227" t="str">
        <f>IF([2]数据总览!Z136="","",[2]数据总览!Z136)</f>
        <v/>
      </c>
      <c r="AA136" s="227" t="str">
        <f>IF([2]数据总览!AA136="","",[2]数据总览!AA136)</f>
        <v/>
      </c>
      <c r="AB136" s="227" t="str">
        <f>IF([2]数据总览!AB136="","",[2]数据总览!AB136)</f>
        <v/>
      </c>
      <c r="AC136" s="227" t="str">
        <f>IF([2]数据总览!AC136="","",[2]数据总览!AC136)</f>
        <v/>
      </c>
      <c r="AD136" s="227" t="str">
        <f>IF([2]数据总览!AD136="","",[2]数据总览!AD136)</f>
        <v/>
      </c>
      <c r="AE136" s="227" t="str">
        <f>IF([2]数据总览!AE136="","",[2]数据总览!AE136)</f>
        <v/>
      </c>
      <c r="AF136" s="227" t="str">
        <f>IF([2]数据总览!AF136="","",[2]数据总览!AF136)</f>
        <v/>
      </c>
      <c r="AG136" s="227" t="str">
        <f>IF([2]数据总览!AG136="","",[2]数据总览!AG136)</f>
        <v/>
      </c>
      <c r="AH136" s="227" t="str">
        <f>IF([2]数据总览!AH136="","",[2]数据总览!AH136)</f>
        <v/>
      </c>
      <c r="AI136" s="227" t="str">
        <f>IF([2]数据总览!AI136="","",[2]数据总览!AI136)</f>
        <v/>
      </c>
      <c r="AJ136" s="227" t="str">
        <f>IF([2]数据总览!AJ136="","",[2]数据总览!AJ136)</f>
        <v/>
      </c>
      <c r="AK136" s="227" t="str">
        <f>IF([2]数据总览!AK136="","",[2]数据总览!AK136)</f>
        <v/>
      </c>
      <c r="AL136" s="227" t="str">
        <f>IF([2]数据总览!AL136="","",[2]数据总览!AL136)</f>
        <v/>
      </c>
      <c r="AM136" s="227" t="str">
        <f>IF([2]数据总览!AM136="","",[2]数据总览!AM136)</f>
        <v/>
      </c>
      <c r="AN136" s="227" t="str">
        <f>IF([2]数据总览!AN136="","",[2]数据总览!AN136)</f>
        <v/>
      </c>
      <c r="AO136" s="227" t="str">
        <f>IF([2]数据总览!AO136="","",[2]数据总览!AO136)</f>
        <v/>
      </c>
      <c r="AP136" s="227" t="str">
        <f>IF([2]数据总览!AP136="","",[2]数据总览!AP136)</f>
        <v/>
      </c>
      <c r="AQ136" s="227" t="str">
        <f>IF([2]数据总览!AQ136="","",[2]数据总览!AQ136)</f>
        <v/>
      </c>
      <c r="AR136" s="227" t="str">
        <f>IF([2]数据总览!AR136="","",[2]数据总览!AR136)</f>
        <v/>
      </c>
      <c r="AS136" s="227" t="str">
        <f>IF([2]数据总览!AS136="","",[2]数据总览!AS136)</f>
        <v/>
      </c>
      <c r="AT136" s="227" t="str">
        <f>IF([2]数据总览!AT136="","",[2]数据总览!AT136)</f>
        <v/>
      </c>
      <c r="AU136" s="227" t="str">
        <f>IF([2]数据总览!AU136="","",[2]数据总览!AU136)</f>
        <v/>
      </c>
      <c r="AV136" s="227" t="str">
        <f>IF([2]数据总览!AV136="","",[2]数据总览!AV136)</f>
        <v/>
      </c>
      <c r="AW136" s="227" t="str">
        <f>IF([2]数据总览!AW136="","",[2]数据总览!AW136)</f>
        <v/>
      </c>
      <c r="AX136" s="227" t="str">
        <f>IF([2]数据总览!AX136="","",[2]数据总览!AX136)</f>
        <v/>
      </c>
      <c r="AY136" s="227" t="str">
        <f>IF([2]数据总览!AY136="","",[2]数据总览!AY136)</f>
        <v/>
      </c>
      <c r="AZ136" s="227" t="str">
        <f>IF([2]数据总览!AZ136="","",[2]数据总览!AZ136)</f>
        <v/>
      </c>
      <c r="BA136" s="227" t="str">
        <f>IF([2]数据总览!BA136="","",[2]数据总览!BA136)</f>
        <v/>
      </c>
      <c r="BB136" s="227" t="str">
        <f>IF([2]数据总览!BB136="","",[2]数据总览!BB136)</f>
        <v/>
      </c>
      <c r="BC136" s="227" t="str">
        <f>IF([2]数据总览!BC136="","",[2]数据总览!BC136)</f>
        <v/>
      </c>
      <c r="BD136" s="227" t="str">
        <f>IF([2]数据总览!BD136="","",[2]数据总览!BD136)</f>
        <v/>
      </c>
      <c r="BE136" s="227" t="str">
        <f>IF([2]数据总览!BE136="","",[2]数据总览!BE136)</f>
        <v/>
      </c>
      <c r="BF136" s="227" t="str">
        <f>IF([2]数据总览!BF136="","",[2]数据总览!BF136)</f>
        <v/>
      </c>
      <c r="BG136" s="227" t="str">
        <f>IF([2]数据总览!BG136="","",[2]数据总览!BG136)</f>
        <v/>
      </c>
      <c r="BH136" s="227" t="str">
        <f>IF([2]数据总览!BH136="","",[2]数据总览!BH136)</f>
        <v/>
      </c>
      <c r="BI136" s="227" t="str">
        <f>IF([2]数据总览!BI136="","",[2]数据总览!BI136)</f>
        <v/>
      </c>
      <c r="BJ136" s="227" t="str">
        <f>IF([2]数据总览!BJ136="","",[2]数据总览!BJ136)</f>
        <v/>
      </c>
      <c r="BK136" s="227" t="str">
        <f>IF([2]数据总览!BK136="","",[2]数据总览!BK136)</f>
        <v/>
      </c>
      <c r="BL136" s="227" t="str">
        <f>IF([2]数据总览!BL136="","",[2]数据总览!BL136)</f>
        <v/>
      </c>
      <c r="BM136" s="227" t="str">
        <f>IF([2]数据总览!BM136="","",[2]数据总览!BM136)</f>
        <v/>
      </c>
      <c r="BN136" s="227" t="str">
        <f>IF([2]数据总览!BN136="","",[2]数据总览!BN136)</f>
        <v/>
      </c>
      <c r="BO136" s="227" t="str">
        <f>IF([2]数据总览!BO136="","",[2]数据总览!BO136)</f>
        <v/>
      </c>
      <c r="BP136" s="227" t="str">
        <f>IF([2]数据总览!BP136="","",[2]数据总览!BP136)</f>
        <v/>
      </c>
      <c r="BQ136" s="227" t="str">
        <f>IF([2]数据总览!BQ136="","",[2]数据总览!BQ136)</f>
        <v/>
      </c>
      <c r="BR136" s="227" t="str">
        <f>IF([2]数据总览!BR136="","",[2]数据总览!BR136)</f>
        <v/>
      </c>
      <c r="BS136" s="227" t="str">
        <f>IF([2]数据总览!BS136="","",[2]数据总览!BS136)</f>
        <v/>
      </c>
      <c r="BT136" s="227" t="str">
        <f>IF([2]数据总览!BT136="","",[2]数据总览!BT136)</f>
        <v/>
      </c>
      <c r="BU136" s="227" t="str">
        <f>IF([2]数据总览!BU136="","",[2]数据总览!BU136)</f>
        <v/>
      </c>
      <c r="BV136" s="227" t="str">
        <f>IF([2]数据总览!BV136="","",[2]数据总览!BV136)</f>
        <v/>
      </c>
      <c r="BW136" s="227" t="str">
        <f>IF([2]数据总览!BW136="","",[2]数据总览!BW136)</f>
        <v/>
      </c>
      <c r="BX136" s="227" t="str">
        <f>IF([2]数据总览!BX136="","",[2]数据总览!BX136)</f>
        <v/>
      </c>
      <c r="BY136" s="227" t="str">
        <f>IF([2]数据总览!BY136="","",[2]数据总览!BY136)</f>
        <v/>
      </c>
      <c r="BZ136" s="227" t="str">
        <f>IF([2]数据总览!BZ136="","",[2]数据总览!BZ136)</f>
        <v/>
      </c>
      <c r="CA136" s="227" t="str">
        <f>IF([2]数据总览!CA136="","",[2]数据总览!CA136)</f>
        <v/>
      </c>
      <c r="CB136" s="227" t="str">
        <f>IF([2]数据总览!CB136="","",[2]数据总览!CB136)</f>
        <v/>
      </c>
      <c r="CC136" s="227" t="str">
        <f>IF([2]数据总览!CC136="","",[2]数据总览!CC136)</f>
        <v/>
      </c>
      <c r="CD136" s="227" t="str">
        <f>IF([2]数据总览!CD136="","",[2]数据总览!CD136)</f>
        <v/>
      </c>
      <c r="CE136" s="227" t="str">
        <f>IF([2]数据总览!CE136="","",[2]数据总览!CE136)</f>
        <v/>
      </c>
      <c r="CF136" s="227" t="str">
        <f>IF([2]数据总览!CF136="","",[2]数据总览!CF136)</f>
        <v/>
      </c>
      <c r="CG136" s="227" t="str">
        <f>IF([2]数据总览!CG136="","",[2]数据总览!CG136)</f>
        <v/>
      </c>
      <c r="CH136" s="227" t="str">
        <f>IF([2]数据总览!CH136="","",[2]数据总览!CH136)</f>
        <v/>
      </c>
      <c r="CI136" s="227" t="str">
        <f>IF([2]数据总览!CI136="","",[2]数据总览!CI136)</f>
        <v/>
      </c>
      <c r="CJ136" s="227" t="str">
        <f>IF([2]数据总览!CJ136="","",[2]数据总览!CJ136)</f>
        <v/>
      </c>
      <c r="CK136" s="227" t="str">
        <f>IF([2]数据总览!CK136="","",[2]数据总览!CK136)</f>
        <v/>
      </c>
      <c r="CL136" s="227" t="str">
        <f>IF([2]数据总览!CL136="","",[2]数据总览!CL136)</f>
        <v/>
      </c>
      <c r="CM136" s="227" t="str">
        <f>IF([2]数据总览!CM136="","",[2]数据总览!CM136)</f>
        <v/>
      </c>
      <c r="CN136" s="227" t="str">
        <f>IF([2]数据总览!CN136="","",[2]数据总览!CN136)</f>
        <v/>
      </c>
      <c r="CO136" s="227" t="str">
        <f>IF([2]数据总览!CO136="","",[2]数据总览!CO136)</f>
        <v/>
      </c>
      <c r="CP136" s="227" t="str">
        <f>IF([2]数据总览!CP136="","",[2]数据总览!CP136)</f>
        <v/>
      </c>
      <c r="CQ136" s="227" t="str">
        <f>IF([2]数据总览!CQ136="","",[2]数据总览!CQ136)</f>
        <v/>
      </c>
      <c r="CR136" s="227" t="str">
        <f>IF([2]数据总览!CR136="","",[2]数据总览!CR136)</f>
        <v/>
      </c>
      <c r="CS136" s="227" t="str">
        <f>IF([2]数据总览!CS136="","",[2]数据总览!CS136)</f>
        <v/>
      </c>
      <c r="CT136" s="227" t="str">
        <f>IF([2]数据总览!CT136="","",[2]数据总览!CT136)</f>
        <v/>
      </c>
      <c r="CU136" s="227" t="str">
        <f>IF([2]数据总览!CU136="","",[2]数据总览!CU136)</f>
        <v/>
      </c>
      <c r="CV136" s="227" t="str">
        <f>IF([2]数据总览!CV136="","",[2]数据总览!CV136)</f>
        <v/>
      </c>
      <c r="CW136" s="227" t="str">
        <f>IF([2]数据总览!CW136="","",[2]数据总览!CW136)</f>
        <v/>
      </c>
      <c r="CX136" s="227" t="str">
        <f>IF([2]数据总览!CX136="","",[2]数据总览!CX136)</f>
        <v/>
      </c>
      <c r="CY136" s="227" t="str">
        <f>IF([2]数据总览!CY136="","",[2]数据总览!CY136)</f>
        <v/>
      </c>
      <c r="CZ136" s="227" t="str">
        <f>IF([2]数据总览!CZ136="","",[2]数据总览!CZ136)</f>
        <v/>
      </c>
      <c r="DA136" s="227" t="str">
        <f>IF([2]数据总览!DA136="","",[2]数据总览!DA136)</f>
        <v/>
      </c>
      <c r="DB136" s="227" t="str">
        <f>IF([2]数据总览!DB136="","",[2]数据总览!DB136)</f>
        <v/>
      </c>
      <c r="DC136" s="227" t="str">
        <f>IF([2]数据总览!DC136="","",[2]数据总览!DC136)</f>
        <v/>
      </c>
      <c r="DD136" s="227" t="str">
        <f>IF([2]数据总览!DD136="","",[2]数据总览!DD136)</f>
        <v/>
      </c>
      <c r="DE136" s="227" t="str">
        <f>IF([2]数据总览!DE136="","",[2]数据总览!DE136)</f>
        <v/>
      </c>
      <c r="DF136" s="227" t="str">
        <f>IF([2]数据总览!DF136="","",[2]数据总览!DF136)</f>
        <v/>
      </c>
      <c r="DG136" s="227" t="str">
        <f>IF([2]数据总览!DG136="","",[2]数据总览!DG136)</f>
        <v/>
      </c>
      <c r="DH136" s="227" t="str">
        <f>IF([2]数据总览!DH136="","",[2]数据总览!DH136)</f>
        <v/>
      </c>
      <c r="DI136" s="227" t="str">
        <f>IF([2]数据总览!DI136="","",[2]数据总览!DI136)</f>
        <v/>
      </c>
      <c r="DJ136" s="227" t="str">
        <f>IF([2]数据总览!DJ136="","",[2]数据总览!DJ136)</f>
        <v/>
      </c>
      <c r="DK136" s="227" t="str">
        <f>IF([2]数据总览!DK136="","",[2]数据总览!DK136)</f>
        <v/>
      </c>
      <c r="DL136" s="227" t="str">
        <f>IF([2]数据总览!DL136="","",[2]数据总览!DL136)</f>
        <v/>
      </c>
      <c r="DM136" s="227" t="str">
        <f>IF([2]数据总览!DM136="","",[2]数据总览!DM136)</f>
        <v/>
      </c>
      <c r="DN136" s="227" t="str">
        <f>IF([2]数据总览!DN136="","",[2]数据总览!DN136)</f>
        <v/>
      </c>
      <c r="DO136" s="227" t="str">
        <f>IF([2]数据总览!DO136="","",[2]数据总览!DO136)</f>
        <v/>
      </c>
      <c r="DP136" s="227" t="str">
        <f>IF([2]数据总览!DP136="","",[2]数据总览!DP136)</f>
        <v/>
      </c>
      <c r="DQ136" s="227" t="str">
        <f>IF([2]数据总览!DQ136="","",[2]数据总览!DQ136)</f>
        <v/>
      </c>
      <c r="DR136" s="227" t="str">
        <f>IF([2]数据总览!DR136="","",[2]数据总览!DR136)</f>
        <v/>
      </c>
      <c r="DS136" s="227" t="str">
        <f>IF([2]数据总览!DS136="","",[2]数据总览!DS136)</f>
        <v/>
      </c>
      <c r="DT136" s="227" t="str">
        <f>IF([2]数据总览!DT136="","",[2]数据总览!DT136)</f>
        <v/>
      </c>
      <c r="DU136" s="227" t="str">
        <f>IF([2]数据总览!DU136="","",[2]数据总览!DU136)</f>
        <v/>
      </c>
      <c r="DV136" s="227" t="str">
        <f>IF([2]数据总览!DV136="","",[2]数据总览!DV136)</f>
        <v/>
      </c>
      <c r="DW136" s="227" t="str">
        <f>IF([2]数据总览!DW136="","",[2]数据总览!DW136)</f>
        <v/>
      </c>
      <c r="DX136" s="227" t="str">
        <f>IF([2]数据总览!DX136="","",[2]数据总览!DX136)</f>
        <v/>
      </c>
      <c r="DY136" s="227" t="str">
        <f>IF([2]数据总览!DY136="","",[2]数据总览!DY136)</f>
        <v/>
      </c>
      <c r="DZ136" s="227" t="str">
        <f>IF([2]数据总览!DZ136="","",[2]数据总览!DZ136)</f>
        <v/>
      </c>
      <c r="EA136" s="227" t="str">
        <f>IF([2]数据总览!EA136="","",[2]数据总览!EA136)</f>
        <v/>
      </c>
      <c r="EB136" s="227" t="str">
        <f>IF([2]数据总览!EB136="","",[2]数据总览!EB136)</f>
        <v/>
      </c>
      <c r="EC136" s="227" t="str">
        <f>IF([2]数据总览!EC136="","",[2]数据总览!EC136)</f>
        <v/>
      </c>
      <c r="ED136" s="227" t="str">
        <f>IF([2]数据总览!ED136="","",[2]数据总览!ED136)</f>
        <v/>
      </c>
      <c r="EE136" s="227" t="str">
        <f>IF([2]数据总览!EE136="","",[2]数据总览!EE136)</f>
        <v/>
      </c>
      <c r="EF136" s="227" t="str">
        <f>IF([2]数据总览!EF136="","",[2]数据总览!EF136)</f>
        <v/>
      </c>
      <c r="EG136" s="227" t="str">
        <f>IF([2]数据总览!EG136="","",[2]数据总览!EG136)</f>
        <v/>
      </c>
      <c r="EH136" s="227" t="str">
        <f>IF([2]数据总览!EH136="","",[2]数据总览!EH136)</f>
        <v/>
      </c>
      <c r="EI136" s="227" t="str">
        <f>IF([2]数据总览!EI136="","",[2]数据总览!EI136)</f>
        <v/>
      </c>
      <c r="EJ136" s="227" t="str">
        <f>IF([2]数据总览!EJ136="","",[2]数据总览!EJ136)</f>
        <v/>
      </c>
      <c r="EK136" s="227" t="str">
        <f>IF([2]数据总览!EK136="","",[2]数据总览!EK136)</f>
        <v/>
      </c>
      <c r="EL136" s="227" t="str">
        <f>IF([2]数据总览!EL136="","",[2]数据总览!EL136)</f>
        <v/>
      </c>
      <c r="EM136" s="227" t="str">
        <f>IF([2]数据总览!EM136="","",[2]数据总览!EM136)</f>
        <v/>
      </c>
      <c r="EN136" s="227" t="str">
        <f>IF([2]数据总览!EN136="","",[2]数据总览!EN136)</f>
        <v/>
      </c>
      <c r="EO136" s="227" t="str">
        <f>IF([2]数据总览!EO136="","",[2]数据总览!EO136)</f>
        <v/>
      </c>
      <c r="EP136" s="227" t="str">
        <f>IF([2]数据总览!EP136="","",[2]数据总览!EP136)</f>
        <v/>
      </c>
      <c r="EQ136" s="227" t="str">
        <f>IF([2]数据总览!EQ136="","",[2]数据总览!EQ136)</f>
        <v/>
      </c>
      <c r="ER136" s="227" t="str">
        <f>IF([2]数据总览!ER136="","",[2]数据总览!ER136)</f>
        <v/>
      </c>
      <c r="ES136" s="227" t="str">
        <f>IF([2]数据总览!ES136="","",[2]数据总览!ES136)</f>
        <v/>
      </c>
      <c r="ET136" s="227" t="str">
        <f>IF([2]数据总览!ET136="","",[2]数据总览!ET136)</f>
        <v/>
      </c>
      <c r="EU136" s="227" t="str">
        <f>IF([2]数据总览!EU136="","",[2]数据总览!EU136)</f>
        <v/>
      </c>
      <c r="EV136" s="227" t="str">
        <f>IF([2]数据总览!EV136="","",[2]数据总览!EV136)</f>
        <v/>
      </c>
      <c r="EW136" s="227" t="str">
        <f>IF([2]数据总览!EW136="","",[2]数据总览!EW136)</f>
        <v/>
      </c>
      <c r="EX136" s="227" t="str">
        <f>IF([2]数据总览!EX136="","",[2]数据总览!EX136)</f>
        <v/>
      </c>
      <c r="EY136" s="227" t="str">
        <f>IF([2]数据总览!EY136="","",[2]数据总览!EY136)</f>
        <v/>
      </c>
      <c r="EZ136" s="227" t="str">
        <f>IF([2]数据总览!EZ136="","",[2]数据总览!EZ136)</f>
        <v/>
      </c>
      <c r="FA136" s="227" t="str">
        <f>IF([2]数据总览!FA136="","",[2]数据总览!FA136)</f>
        <v/>
      </c>
    </row>
    <row r="137" spans="1:157" ht="11.25">
      <c r="A137" s="227" t="str">
        <f>IF([2]数据总览!A137="","",[2]数据总览!A137)</f>
        <v/>
      </c>
      <c r="B137" s="227" t="str">
        <f>IF([2]数据总览!B137="","",[2]数据总览!B137)</f>
        <v/>
      </c>
      <c r="C137" s="227" t="str">
        <f>IF([2]数据总览!C137="","",[2]数据总览!C137)</f>
        <v/>
      </c>
      <c r="D137" s="227" t="str">
        <f>IF([2]数据总览!D137="","",[2]数据总览!D137)</f>
        <v/>
      </c>
      <c r="E137" s="227" t="str">
        <f>IF([2]数据总览!E137="","",[2]数据总览!E137)</f>
        <v/>
      </c>
      <c r="F137" s="227" t="str">
        <f>IF([2]数据总览!F137="","",[2]数据总览!F137)</f>
        <v/>
      </c>
      <c r="G137" s="227" t="str">
        <f>IF([2]数据总览!G137="","",[2]数据总览!G137)</f>
        <v/>
      </c>
      <c r="H137" s="227" t="str">
        <f>IF([2]数据总览!H137="","",[2]数据总览!H137)</f>
        <v/>
      </c>
      <c r="I137" s="227" t="str">
        <f>IF([2]数据总览!I137="","",[2]数据总览!I137)</f>
        <v/>
      </c>
      <c r="J137" s="227"/>
      <c r="K137" s="227" t="str">
        <f>IF([2]数据总览!K137="","",[2]数据总览!K137)</f>
        <v/>
      </c>
      <c r="L137" s="227" t="str">
        <f>IF([2]数据总览!L137="","",[2]数据总览!L137)</f>
        <v/>
      </c>
      <c r="M137" s="227" t="str">
        <f>IF([2]数据总览!M137="","",[2]数据总览!M137)</f>
        <v/>
      </c>
      <c r="N137" s="227" t="str">
        <f>IF([2]数据总览!N137="","",[2]数据总览!N137)</f>
        <v/>
      </c>
      <c r="O137" s="227" t="str">
        <f>IF([2]数据总览!O137="","",[2]数据总览!O137)</f>
        <v/>
      </c>
      <c r="P137" s="227" t="str">
        <f>IF([2]数据总览!P137="","",[2]数据总览!P137)</f>
        <v/>
      </c>
      <c r="Q137" s="227" t="str">
        <f>IF([2]数据总览!Q137="","",[2]数据总览!Q137)</f>
        <v/>
      </c>
      <c r="R137" s="227" t="str">
        <f>IF([2]数据总览!R137="","",[2]数据总览!R137)</f>
        <v/>
      </c>
      <c r="S137" s="227" t="str">
        <f>IF([2]数据总览!S137="","",[2]数据总览!S137)</f>
        <v/>
      </c>
      <c r="T137" s="227" t="str">
        <f>IF([2]数据总览!T137="","",[2]数据总览!T137)</f>
        <v/>
      </c>
      <c r="U137" s="227" t="str">
        <f>IF([2]数据总览!U137="","",[2]数据总览!U137)</f>
        <v/>
      </c>
      <c r="V137" s="227" t="str">
        <f>IF([2]数据总览!V137="","",[2]数据总览!V137)</f>
        <v/>
      </c>
      <c r="W137" s="227" t="str">
        <f>IF([2]数据总览!W137="","",[2]数据总览!W137)</f>
        <v/>
      </c>
      <c r="X137" s="227" t="str">
        <f>IF([2]数据总览!X137="","",[2]数据总览!X137)</f>
        <v/>
      </c>
      <c r="Y137" s="227" t="str">
        <f>IF([2]数据总览!Y137="","",[2]数据总览!Y137)</f>
        <v/>
      </c>
      <c r="Z137" s="227" t="str">
        <f>IF([2]数据总览!Z137="","",[2]数据总览!Z137)</f>
        <v/>
      </c>
      <c r="AA137" s="227" t="str">
        <f>IF([2]数据总览!AA137="","",[2]数据总览!AA137)</f>
        <v/>
      </c>
      <c r="AB137" s="227" t="str">
        <f>IF([2]数据总览!AB137="","",[2]数据总览!AB137)</f>
        <v/>
      </c>
      <c r="AC137" s="227" t="str">
        <f>IF([2]数据总览!AC137="","",[2]数据总览!AC137)</f>
        <v/>
      </c>
      <c r="AD137" s="227" t="str">
        <f>IF([2]数据总览!AD137="","",[2]数据总览!AD137)</f>
        <v/>
      </c>
      <c r="AE137" s="227" t="str">
        <f>IF([2]数据总览!AE137="","",[2]数据总览!AE137)</f>
        <v/>
      </c>
      <c r="AF137" s="227" t="str">
        <f>IF([2]数据总览!AF137="","",[2]数据总览!AF137)</f>
        <v/>
      </c>
      <c r="AG137" s="227" t="str">
        <f>IF([2]数据总览!AG137="","",[2]数据总览!AG137)</f>
        <v/>
      </c>
      <c r="AH137" s="227" t="str">
        <f>IF([2]数据总览!AH137="","",[2]数据总览!AH137)</f>
        <v/>
      </c>
      <c r="AI137" s="227" t="str">
        <f>IF([2]数据总览!AI137="","",[2]数据总览!AI137)</f>
        <v/>
      </c>
      <c r="AJ137" s="227" t="str">
        <f>IF([2]数据总览!AJ137="","",[2]数据总览!AJ137)</f>
        <v/>
      </c>
      <c r="AK137" s="227" t="str">
        <f>IF([2]数据总览!AK137="","",[2]数据总览!AK137)</f>
        <v/>
      </c>
      <c r="AL137" s="227" t="str">
        <f>IF([2]数据总览!AL137="","",[2]数据总览!AL137)</f>
        <v/>
      </c>
      <c r="AM137" s="227" t="str">
        <f>IF([2]数据总览!AM137="","",[2]数据总览!AM137)</f>
        <v/>
      </c>
      <c r="AN137" s="227" t="str">
        <f>IF([2]数据总览!AN137="","",[2]数据总览!AN137)</f>
        <v/>
      </c>
      <c r="AO137" s="227" t="str">
        <f>IF([2]数据总览!AO137="","",[2]数据总览!AO137)</f>
        <v/>
      </c>
      <c r="AP137" s="227" t="str">
        <f>IF([2]数据总览!AP137="","",[2]数据总览!AP137)</f>
        <v/>
      </c>
      <c r="AQ137" s="227" t="str">
        <f>IF([2]数据总览!AQ137="","",[2]数据总览!AQ137)</f>
        <v/>
      </c>
      <c r="AR137" s="227" t="str">
        <f>IF([2]数据总览!AR137="","",[2]数据总览!AR137)</f>
        <v/>
      </c>
      <c r="AS137" s="227" t="str">
        <f>IF([2]数据总览!AS137="","",[2]数据总览!AS137)</f>
        <v/>
      </c>
      <c r="AT137" s="227" t="str">
        <f>IF([2]数据总览!AT137="","",[2]数据总览!AT137)</f>
        <v/>
      </c>
      <c r="AU137" s="227" t="str">
        <f>IF([2]数据总览!AU137="","",[2]数据总览!AU137)</f>
        <v/>
      </c>
      <c r="AV137" s="227" t="str">
        <f>IF([2]数据总览!AV137="","",[2]数据总览!AV137)</f>
        <v/>
      </c>
      <c r="AW137" s="227" t="str">
        <f>IF([2]数据总览!AW137="","",[2]数据总览!AW137)</f>
        <v/>
      </c>
      <c r="AX137" s="227" t="str">
        <f>IF([2]数据总览!AX137="","",[2]数据总览!AX137)</f>
        <v/>
      </c>
      <c r="AY137" s="227" t="str">
        <f>IF([2]数据总览!AY137="","",[2]数据总览!AY137)</f>
        <v/>
      </c>
      <c r="AZ137" s="227" t="str">
        <f>IF([2]数据总览!AZ137="","",[2]数据总览!AZ137)</f>
        <v/>
      </c>
      <c r="BA137" s="227" t="str">
        <f>IF([2]数据总览!BA137="","",[2]数据总览!BA137)</f>
        <v/>
      </c>
      <c r="BB137" s="227" t="str">
        <f>IF([2]数据总览!BB137="","",[2]数据总览!BB137)</f>
        <v/>
      </c>
      <c r="BC137" s="227" t="str">
        <f>IF([2]数据总览!BC137="","",[2]数据总览!BC137)</f>
        <v/>
      </c>
      <c r="BD137" s="227" t="str">
        <f>IF([2]数据总览!BD137="","",[2]数据总览!BD137)</f>
        <v/>
      </c>
      <c r="BE137" s="227" t="str">
        <f>IF([2]数据总览!BE137="","",[2]数据总览!BE137)</f>
        <v/>
      </c>
      <c r="BF137" s="227" t="str">
        <f>IF([2]数据总览!BF137="","",[2]数据总览!BF137)</f>
        <v/>
      </c>
      <c r="BG137" s="227" t="str">
        <f>IF([2]数据总览!BG137="","",[2]数据总览!BG137)</f>
        <v/>
      </c>
      <c r="BH137" s="227" t="str">
        <f>IF([2]数据总览!BH137="","",[2]数据总览!BH137)</f>
        <v/>
      </c>
      <c r="BI137" s="227" t="str">
        <f>IF([2]数据总览!BI137="","",[2]数据总览!BI137)</f>
        <v/>
      </c>
      <c r="BJ137" s="227" t="str">
        <f>IF([2]数据总览!BJ137="","",[2]数据总览!BJ137)</f>
        <v/>
      </c>
      <c r="BK137" s="227" t="str">
        <f>IF([2]数据总览!BK137="","",[2]数据总览!BK137)</f>
        <v/>
      </c>
      <c r="BL137" s="227" t="str">
        <f>IF([2]数据总览!BL137="","",[2]数据总览!BL137)</f>
        <v/>
      </c>
      <c r="BM137" s="227" t="str">
        <f>IF([2]数据总览!BM137="","",[2]数据总览!BM137)</f>
        <v/>
      </c>
      <c r="BN137" s="227" t="str">
        <f>IF([2]数据总览!BN137="","",[2]数据总览!BN137)</f>
        <v/>
      </c>
      <c r="BO137" s="227" t="str">
        <f>IF([2]数据总览!BO137="","",[2]数据总览!BO137)</f>
        <v/>
      </c>
      <c r="BP137" s="227" t="str">
        <f>IF([2]数据总览!BP137="","",[2]数据总览!BP137)</f>
        <v/>
      </c>
      <c r="BQ137" s="227" t="str">
        <f>IF([2]数据总览!BQ137="","",[2]数据总览!BQ137)</f>
        <v/>
      </c>
      <c r="BR137" s="227" t="str">
        <f>IF([2]数据总览!BR137="","",[2]数据总览!BR137)</f>
        <v/>
      </c>
      <c r="BS137" s="227" t="str">
        <f>IF([2]数据总览!BS137="","",[2]数据总览!BS137)</f>
        <v/>
      </c>
      <c r="BT137" s="227" t="str">
        <f>IF([2]数据总览!BT137="","",[2]数据总览!BT137)</f>
        <v/>
      </c>
      <c r="BU137" s="227" t="str">
        <f>IF([2]数据总览!BU137="","",[2]数据总览!BU137)</f>
        <v/>
      </c>
      <c r="BV137" s="227" t="str">
        <f>IF([2]数据总览!BV137="","",[2]数据总览!BV137)</f>
        <v/>
      </c>
      <c r="BW137" s="227" t="str">
        <f>IF([2]数据总览!BW137="","",[2]数据总览!BW137)</f>
        <v/>
      </c>
      <c r="BX137" s="227" t="str">
        <f>IF([2]数据总览!BX137="","",[2]数据总览!BX137)</f>
        <v/>
      </c>
      <c r="BY137" s="227" t="str">
        <f>IF([2]数据总览!BY137="","",[2]数据总览!BY137)</f>
        <v/>
      </c>
      <c r="BZ137" s="227" t="str">
        <f>IF([2]数据总览!BZ137="","",[2]数据总览!BZ137)</f>
        <v/>
      </c>
      <c r="CA137" s="227" t="str">
        <f>IF([2]数据总览!CA137="","",[2]数据总览!CA137)</f>
        <v/>
      </c>
      <c r="CB137" s="227" t="str">
        <f>IF([2]数据总览!CB137="","",[2]数据总览!CB137)</f>
        <v/>
      </c>
      <c r="CC137" s="227" t="str">
        <f>IF([2]数据总览!CC137="","",[2]数据总览!CC137)</f>
        <v/>
      </c>
      <c r="CD137" s="227" t="str">
        <f>IF([2]数据总览!CD137="","",[2]数据总览!CD137)</f>
        <v/>
      </c>
      <c r="CE137" s="227" t="str">
        <f>IF([2]数据总览!CE137="","",[2]数据总览!CE137)</f>
        <v/>
      </c>
      <c r="CF137" s="227" t="str">
        <f>IF([2]数据总览!CF137="","",[2]数据总览!CF137)</f>
        <v/>
      </c>
      <c r="CG137" s="227" t="str">
        <f>IF([2]数据总览!CG137="","",[2]数据总览!CG137)</f>
        <v/>
      </c>
      <c r="CH137" s="227" t="str">
        <f>IF([2]数据总览!CH137="","",[2]数据总览!CH137)</f>
        <v/>
      </c>
      <c r="CI137" s="227" t="str">
        <f>IF([2]数据总览!CI137="","",[2]数据总览!CI137)</f>
        <v/>
      </c>
      <c r="CJ137" s="227" t="str">
        <f>IF([2]数据总览!CJ137="","",[2]数据总览!CJ137)</f>
        <v/>
      </c>
      <c r="CK137" s="227" t="str">
        <f>IF([2]数据总览!CK137="","",[2]数据总览!CK137)</f>
        <v/>
      </c>
      <c r="CL137" s="227" t="str">
        <f>IF([2]数据总览!CL137="","",[2]数据总览!CL137)</f>
        <v/>
      </c>
      <c r="CM137" s="227" t="str">
        <f>IF([2]数据总览!CM137="","",[2]数据总览!CM137)</f>
        <v/>
      </c>
      <c r="CN137" s="227" t="str">
        <f>IF([2]数据总览!CN137="","",[2]数据总览!CN137)</f>
        <v/>
      </c>
      <c r="CO137" s="227" t="str">
        <f>IF([2]数据总览!CO137="","",[2]数据总览!CO137)</f>
        <v/>
      </c>
      <c r="CP137" s="227" t="str">
        <f>IF([2]数据总览!CP137="","",[2]数据总览!CP137)</f>
        <v/>
      </c>
      <c r="CQ137" s="227" t="str">
        <f>IF([2]数据总览!CQ137="","",[2]数据总览!CQ137)</f>
        <v/>
      </c>
      <c r="CR137" s="227" t="str">
        <f>IF([2]数据总览!CR137="","",[2]数据总览!CR137)</f>
        <v/>
      </c>
      <c r="CS137" s="227" t="str">
        <f>IF([2]数据总览!CS137="","",[2]数据总览!CS137)</f>
        <v/>
      </c>
      <c r="CT137" s="227" t="str">
        <f>IF([2]数据总览!CT137="","",[2]数据总览!CT137)</f>
        <v/>
      </c>
      <c r="CU137" s="227" t="str">
        <f>IF([2]数据总览!CU137="","",[2]数据总览!CU137)</f>
        <v/>
      </c>
      <c r="CV137" s="227" t="str">
        <f>IF([2]数据总览!CV137="","",[2]数据总览!CV137)</f>
        <v/>
      </c>
      <c r="CW137" s="227" t="str">
        <f>IF([2]数据总览!CW137="","",[2]数据总览!CW137)</f>
        <v/>
      </c>
      <c r="CX137" s="227" t="str">
        <f>IF([2]数据总览!CX137="","",[2]数据总览!CX137)</f>
        <v/>
      </c>
      <c r="CY137" s="227" t="str">
        <f>IF([2]数据总览!CY137="","",[2]数据总览!CY137)</f>
        <v/>
      </c>
      <c r="CZ137" s="227" t="str">
        <f>IF([2]数据总览!CZ137="","",[2]数据总览!CZ137)</f>
        <v/>
      </c>
      <c r="DA137" s="227" t="str">
        <f>IF([2]数据总览!DA137="","",[2]数据总览!DA137)</f>
        <v/>
      </c>
      <c r="DB137" s="227" t="str">
        <f>IF([2]数据总览!DB137="","",[2]数据总览!DB137)</f>
        <v/>
      </c>
      <c r="DC137" s="227" t="str">
        <f>IF([2]数据总览!DC137="","",[2]数据总览!DC137)</f>
        <v/>
      </c>
      <c r="DD137" s="227" t="str">
        <f>IF([2]数据总览!DD137="","",[2]数据总览!DD137)</f>
        <v/>
      </c>
      <c r="DE137" s="227" t="str">
        <f>IF([2]数据总览!DE137="","",[2]数据总览!DE137)</f>
        <v/>
      </c>
      <c r="DF137" s="227" t="str">
        <f>IF([2]数据总览!DF137="","",[2]数据总览!DF137)</f>
        <v/>
      </c>
      <c r="DG137" s="227" t="str">
        <f>IF([2]数据总览!DG137="","",[2]数据总览!DG137)</f>
        <v/>
      </c>
      <c r="DH137" s="227" t="str">
        <f>IF([2]数据总览!DH137="","",[2]数据总览!DH137)</f>
        <v/>
      </c>
      <c r="DI137" s="227" t="str">
        <f>IF([2]数据总览!DI137="","",[2]数据总览!DI137)</f>
        <v/>
      </c>
      <c r="DJ137" s="227" t="str">
        <f>IF([2]数据总览!DJ137="","",[2]数据总览!DJ137)</f>
        <v/>
      </c>
      <c r="DK137" s="227" t="str">
        <f>IF([2]数据总览!DK137="","",[2]数据总览!DK137)</f>
        <v/>
      </c>
      <c r="DL137" s="227" t="str">
        <f>IF([2]数据总览!DL137="","",[2]数据总览!DL137)</f>
        <v/>
      </c>
      <c r="DM137" s="227" t="str">
        <f>IF([2]数据总览!DM137="","",[2]数据总览!DM137)</f>
        <v/>
      </c>
      <c r="DN137" s="227" t="str">
        <f>IF([2]数据总览!DN137="","",[2]数据总览!DN137)</f>
        <v/>
      </c>
      <c r="DO137" s="227" t="str">
        <f>IF([2]数据总览!DO137="","",[2]数据总览!DO137)</f>
        <v/>
      </c>
      <c r="DP137" s="227" t="str">
        <f>IF([2]数据总览!DP137="","",[2]数据总览!DP137)</f>
        <v/>
      </c>
      <c r="DQ137" s="227" t="str">
        <f>IF([2]数据总览!DQ137="","",[2]数据总览!DQ137)</f>
        <v/>
      </c>
      <c r="DR137" s="227" t="str">
        <f>IF([2]数据总览!DR137="","",[2]数据总览!DR137)</f>
        <v/>
      </c>
      <c r="DS137" s="227" t="str">
        <f>IF([2]数据总览!DS137="","",[2]数据总览!DS137)</f>
        <v/>
      </c>
      <c r="DT137" s="227" t="str">
        <f>IF([2]数据总览!DT137="","",[2]数据总览!DT137)</f>
        <v/>
      </c>
      <c r="DU137" s="227" t="str">
        <f>IF([2]数据总览!DU137="","",[2]数据总览!DU137)</f>
        <v/>
      </c>
      <c r="DV137" s="227" t="str">
        <f>IF([2]数据总览!DV137="","",[2]数据总览!DV137)</f>
        <v/>
      </c>
      <c r="DW137" s="227" t="str">
        <f>IF([2]数据总览!DW137="","",[2]数据总览!DW137)</f>
        <v/>
      </c>
      <c r="DX137" s="227" t="str">
        <f>IF([2]数据总览!DX137="","",[2]数据总览!DX137)</f>
        <v/>
      </c>
      <c r="DY137" s="227" t="str">
        <f>IF([2]数据总览!DY137="","",[2]数据总览!DY137)</f>
        <v/>
      </c>
      <c r="DZ137" s="227" t="str">
        <f>IF([2]数据总览!DZ137="","",[2]数据总览!DZ137)</f>
        <v/>
      </c>
      <c r="EA137" s="227" t="str">
        <f>IF([2]数据总览!EA137="","",[2]数据总览!EA137)</f>
        <v/>
      </c>
      <c r="EB137" s="227" t="str">
        <f>IF([2]数据总览!EB137="","",[2]数据总览!EB137)</f>
        <v/>
      </c>
      <c r="EC137" s="227" t="str">
        <f>IF([2]数据总览!EC137="","",[2]数据总览!EC137)</f>
        <v/>
      </c>
      <c r="ED137" s="227" t="str">
        <f>IF([2]数据总览!ED137="","",[2]数据总览!ED137)</f>
        <v/>
      </c>
      <c r="EE137" s="227" t="str">
        <f>IF([2]数据总览!EE137="","",[2]数据总览!EE137)</f>
        <v/>
      </c>
      <c r="EF137" s="227" t="str">
        <f>IF([2]数据总览!EF137="","",[2]数据总览!EF137)</f>
        <v/>
      </c>
      <c r="EG137" s="227" t="str">
        <f>IF([2]数据总览!EG137="","",[2]数据总览!EG137)</f>
        <v/>
      </c>
      <c r="EH137" s="227" t="str">
        <f>IF([2]数据总览!EH137="","",[2]数据总览!EH137)</f>
        <v/>
      </c>
      <c r="EI137" s="227" t="str">
        <f>IF([2]数据总览!EI137="","",[2]数据总览!EI137)</f>
        <v/>
      </c>
      <c r="EJ137" s="227" t="str">
        <f>IF([2]数据总览!EJ137="","",[2]数据总览!EJ137)</f>
        <v/>
      </c>
      <c r="EK137" s="227" t="str">
        <f>IF([2]数据总览!EK137="","",[2]数据总览!EK137)</f>
        <v/>
      </c>
      <c r="EL137" s="227" t="str">
        <f>IF([2]数据总览!EL137="","",[2]数据总览!EL137)</f>
        <v/>
      </c>
      <c r="EM137" s="227" t="str">
        <f>IF([2]数据总览!EM137="","",[2]数据总览!EM137)</f>
        <v/>
      </c>
      <c r="EN137" s="227" t="str">
        <f>IF([2]数据总览!EN137="","",[2]数据总览!EN137)</f>
        <v/>
      </c>
      <c r="EO137" s="227" t="str">
        <f>IF([2]数据总览!EO137="","",[2]数据总览!EO137)</f>
        <v/>
      </c>
      <c r="EP137" s="227" t="str">
        <f>IF([2]数据总览!EP137="","",[2]数据总览!EP137)</f>
        <v/>
      </c>
      <c r="EQ137" s="227" t="str">
        <f>IF([2]数据总览!EQ137="","",[2]数据总览!EQ137)</f>
        <v/>
      </c>
      <c r="ER137" s="227" t="str">
        <f>IF([2]数据总览!ER137="","",[2]数据总览!ER137)</f>
        <v/>
      </c>
      <c r="ES137" s="227" t="str">
        <f>IF([2]数据总览!ES137="","",[2]数据总览!ES137)</f>
        <v/>
      </c>
      <c r="ET137" s="227" t="str">
        <f>IF([2]数据总览!ET137="","",[2]数据总览!ET137)</f>
        <v/>
      </c>
      <c r="EU137" s="227" t="str">
        <f>IF([2]数据总览!EU137="","",[2]数据总览!EU137)</f>
        <v/>
      </c>
      <c r="EV137" s="227" t="str">
        <f>IF([2]数据总览!EV137="","",[2]数据总览!EV137)</f>
        <v/>
      </c>
      <c r="EW137" s="227" t="str">
        <f>IF([2]数据总览!EW137="","",[2]数据总览!EW137)</f>
        <v/>
      </c>
      <c r="EX137" s="227" t="str">
        <f>IF([2]数据总览!EX137="","",[2]数据总览!EX137)</f>
        <v/>
      </c>
      <c r="EY137" s="227" t="str">
        <f>IF([2]数据总览!EY137="","",[2]数据总览!EY137)</f>
        <v/>
      </c>
      <c r="EZ137" s="227" t="str">
        <f>IF([2]数据总览!EZ137="","",[2]数据总览!EZ137)</f>
        <v/>
      </c>
      <c r="FA137" s="227" t="str">
        <f>IF([2]数据总览!FA137="","",[2]数据总览!FA137)</f>
        <v/>
      </c>
    </row>
    <row r="138" spans="1:157" ht="11.25">
      <c r="A138" s="227" t="str">
        <f>IF([2]数据总览!A138="","",[2]数据总览!A138)</f>
        <v/>
      </c>
      <c r="B138" s="227" t="str">
        <f>IF([2]数据总览!B138="","",[2]数据总览!B138)</f>
        <v/>
      </c>
      <c r="C138" s="227" t="str">
        <f>IF([2]数据总览!C138="","",[2]数据总览!C138)</f>
        <v/>
      </c>
      <c r="D138" s="227" t="str">
        <f>IF([2]数据总览!D138="","",[2]数据总览!D138)</f>
        <v/>
      </c>
      <c r="E138" s="227" t="str">
        <f>IF([2]数据总览!E138="","",[2]数据总览!E138)</f>
        <v/>
      </c>
      <c r="F138" s="227" t="str">
        <f>IF([2]数据总览!F138="","",[2]数据总览!F138)</f>
        <v/>
      </c>
      <c r="G138" s="227" t="str">
        <f>IF([2]数据总览!G138="","",[2]数据总览!G138)</f>
        <v/>
      </c>
      <c r="H138" s="227" t="str">
        <f>IF([2]数据总览!H138="","",[2]数据总览!H138)</f>
        <v/>
      </c>
      <c r="I138" s="227" t="str">
        <f>IF([2]数据总览!I138="","",[2]数据总览!I138)</f>
        <v/>
      </c>
      <c r="J138" s="227"/>
      <c r="K138" s="227" t="str">
        <f>IF([2]数据总览!K138="","",[2]数据总览!K138)</f>
        <v/>
      </c>
      <c r="L138" s="227" t="str">
        <f>IF([2]数据总览!L138="","",[2]数据总览!L138)</f>
        <v/>
      </c>
      <c r="M138" s="227" t="str">
        <f>IF([2]数据总览!M138="","",[2]数据总览!M138)</f>
        <v/>
      </c>
      <c r="N138" s="227" t="str">
        <f>IF([2]数据总览!N138="","",[2]数据总览!N138)</f>
        <v/>
      </c>
      <c r="O138" s="227" t="str">
        <f>IF([2]数据总览!O138="","",[2]数据总览!O138)</f>
        <v/>
      </c>
      <c r="P138" s="227" t="str">
        <f>IF([2]数据总览!P138="","",[2]数据总览!P138)</f>
        <v/>
      </c>
      <c r="Q138" s="227" t="str">
        <f>IF([2]数据总览!Q138="","",[2]数据总览!Q138)</f>
        <v/>
      </c>
      <c r="R138" s="227" t="str">
        <f>IF([2]数据总览!R138="","",[2]数据总览!R138)</f>
        <v/>
      </c>
      <c r="S138" s="227" t="str">
        <f>IF([2]数据总览!S138="","",[2]数据总览!S138)</f>
        <v/>
      </c>
      <c r="T138" s="227" t="str">
        <f>IF([2]数据总览!T138="","",[2]数据总览!T138)</f>
        <v/>
      </c>
      <c r="U138" s="227" t="str">
        <f>IF([2]数据总览!U138="","",[2]数据总览!U138)</f>
        <v/>
      </c>
      <c r="V138" s="227" t="str">
        <f>IF([2]数据总览!V138="","",[2]数据总览!V138)</f>
        <v/>
      </c>
      <c r="W138" s="227" t="str">
        <f>IF([2]数据总览!W138="","",[2]数据总览!W138)</f>
        <v/>
      </c>
      <c r="X138" s="227" t="str">
        <f>IF([2]数据总览!X138="","",[2]数据总览!X138)</f>
        <v/>
      </c>
      <c r="Y138" s="227" t="str">
        <f>IF([2]数据总览!Y138="","",[2]数据总览!Y138)</f>
        <v/>
      </c>
      <c r="Z138" s="227" t="str">
        <f>IF([2]数据总览!Z138="","",[2]数据总览!Z138)</f>
        <v/>
      </c>
      <c r="AA138" s="227" t="str">
        <f>IF([2]数据总览!AA138="","",[2]数据总览!AA138)</f>
        <v/>
      </c>
      <c r="AB138" s="227" t="str">
        <f>IF([2]数据总览!AB138="","",[2]数据总览!AB138)</f>
        <v/>
      </c>
      <c r="AC138" s="227" t="str">
        <f>IF([2]数据总览!AC138="","",[2]数据总览!AC138)</f>
        <v/>
      </c>
      <c r="AD138" s="227" t="str">
        <f>IF([2]数据总览!AD138="","",[2]数据总览!AD138)</f>
        <v/>
      </c>
      <c r="AE138" s="227" t="str">
        <f>IF([2]数据总览!AE138="","",[2]数据总览!AE138)</f>
        <v/>
      </c>
      <c r="AF138" s="227" t="str">
        <f>IF([2]数据总览!AF138="","",[2]数据总览!AF138)</f>
        <v/>
      </c>
      <c r="AG138" s="227" t="str">
        <f>IF([2]数据总览!AG138="","",[2]数据总览!AG138)</f>
        <v/>
      </c>
      <c r="AH138" s="227" t="str">
        <f>IF([2]数据总览!AH138="","",[2]数据总览!AH138)</f>
        <v/>
      </c>
      <c r="AI138" s="227" t="str">
        <f>IF([2]数据总览!AI138="","",[2]数据总览!AI138)</f>
        <v/>
      </c>
      <c r="AJ138" s="227" t="str">
        <f>IF([2]数据总览!AJ138="","",[2]数据总览!AJ138)</f>
        <v/>
      </c>
      <c r="AK138" s="227" t="str">
        <f>IF([2]数据总览!AK138="","",[2]数据总览!AK138)</f>
        <v/>
      </c>
      <c r="AL138" s="227" t="str">
        <f>IF([2]数据总览!AL138="","",[2]数据总览!AL138)</f>
        <v/>
      </c>
      <c r="AM138" s="227" t="str">
        <f>IF([2]数据总览!AM138="","",[2]数据总览!AM138)</f>
        <v/>
      </c>
      <c r="AN138" s="227" t="str">
        <f>IF([2]数据总览!AN138="","",[2]数据总览!AN138)</f>
        <v/>
      </c>
      <c r="AO138" s="227" t="str">
        <f>IF([2]数据总览!AO138="","",[2]数据总览!AO138)</f>
        <v/>
      </c>
      <c r="AP138" s="227" t="str">
        <f>IF([2]数据总览!AP138="","",[2]数据总览!AP138)</f>
        <v/>
      </c>
      <c r="AQ138" s="227" t="str">
        <f>IF([2]数据总览!AQ138="","",[2]数据总览!AQ138)</f>
        <v/>
      </c>
      <c r="AR138" s="227" t="str">
        <f>IF([2]数据总览!AR138="","",[2]数据总览!AR138)</f>
        <v/>
      </c>
      <c r="AS138" s="227" t="str">
        <f>IF([2]数据总览!AS138="","",[2]数据总览!AS138)</f>
        <v/>
      </c>
      <c r="AT138" s="227" t="str">
        <f>IF([2]数据总览!AT138="","",[2]数据总览!AT138)</f>
        <v/>
      </c>
      <c r="AU138" s="227" t="str">
        <f>IF([2]数据总览!AU138="","",[2]数据总览!AU138)</f>
        <v/>
      </c>
      <c r="AV138" s="227" t="str">
        <f>IF([2]数据总览!AV138="","",[2]数据总览!AV138)</f>
        <v/>
      </c>
      <c r="AW138" s="227" t="str">
        <f>IF([2]数据总览!AW138="","",[2]数据总览!AW138)</f>
        <v/>
      </c>
      <c r="AX138" s="227" t="str">
        <f>IF([2]数据总览!AX138="","",[2]数据总览!AX138)</f>
        <v/>
      </c>
      <c r="AY138" s="227" t="str">
        <f>IF([2]数据总览!AY138="","",[2]数据总览!AY138)</f>
        <v/>
      </c>
      <c r="AZ138" s="227" t="str">
        <f>IF([2]数据总览!AZ138="","",[2]数据总览!AZ138)</f>
        <v/>
      </c>
      <c r="BA138" s="227" t="str">
        <f>IF([2]数据总览!BA138="","",[2]数据总览!BA138)</f>
        <v/>
      </c>
      <c r="BB138" s="227" t="str">
        <f>IF([2]数据总览!BB138="","",[2]数据总览!BB138)</f>
        <v/>
      </c>
      <c r="BC138" s="227" t="str">
        <f>IF([2]数据总览!BC138="","",[2]数据总览!BC138)</f>
        <v/>
      </c>
      <c r="BD138" s="227" t="str">
        <f>IF([2]数据总览!BD138="","",[2]数据总览!BD138)</f>
        <v/>
      </c>
      <c r="BE138" s="227" t="str">
        <f>IF([2]数据总览!BE138="","",[2]数据总览!BE138)</f>
        <v/>
      </c>
      <c r="BF138" s="227" t="str">
        <f>IF([2]数据总览!BF138="","",[2]数据总览!BF138)</f>
        <v/>
      </c>
      <c r="BG138" s="227" t="str">
        <f>IF([2]数据总览!BG138="","",[2]数据总览!BG138)</f>
        <v/>
      </c>
      <c r="BH138" s="227" t="str">
        <f>IF([2]数据总览!BH138="","",[2]数据总览!BH138)</f>
        <v/>
      </c>
      <c r="BI138" s="227" t="str">
        <f>IF([2]数据总览!BI138="","",[2]数据总览!BI138)</f>
        <v/>
      </c>
      <c r="BJ138" s="227" t="str">
        <f>IF([2]数据总览!BJ138="","",[2]数据总览!BJ138)</f>
        <v/>
      </c>
      <c r="BK138" s="227" t="str">
        <f>IF([2]数据总览!BK138="","",[2]数据总览!BK138)</f>
        <v/>
      </c>
      <c r="BL138" s="227" t="str">
        <f>IF([2]数据总览!BL138="","",[2]数据总览!BL138)</f>
        <v/>
      </c>
      <c r="BM138" s="227" t="str">
        <f>IF([2]数据总览!BM138="","",[2]数据总览!BM138)</f>
        <v/>
      </c>
      <c r="BN138" s="227" t="str">
        <f>IF([2]数据总览!BN138="","",[2]数据总览!BN138)</f>
        <v/>
      </c>
      <c r="BO138" s="227" t="str">
        <f>IF([2]数据总览!BO138="","",[2]数据总览!BO138)</f>
        <v/>
      </c>
      <c r="BP138" s="227" t="str">
        <f>IF([2]数据总览!BP138="","",[2]数据总览!BP138)</f>
        <v/>
      </c>
      <c r="BQ138" s="227" t="str">
        <f>IF([2]数据总览!BQ138="","",[2]数据总览!BQ138)</f>
        <v/>
      </c>
      <c r="BR138" s="227" t="str">
        <f>IF([2]数据总览!BR138="","",[2]数据总览!BR138)</f>
        <v/>
      </c>
      <c r="BS138" s="227" t="str">
        <f>IF([2]数据总览!BS138="","",[2]数据总览!BS138)</f>
        <v/>
      </c>
      <c r="BT138" s="227" t="str">
        <f>IF([2]数据总览!BT138="","",[2]数据总览!BT138)</f>
        <v/>
      </c>
      <c r="BU138" s="227" t="str">
        <f>IF([2]数据总览!BU138="","",[2]数据总览!BU138)</f>
        <v/>
      </c>
      <c r="BV138" s="227" t="str">
        <f>IF([2]数据总览!BV138="","",[2]数据总览!BV138)</f>
        <v/>
      </c>
      <c r="BW138" s="227" t="str">
        <f>IF([2]数据总览!BW138="","",[2]数据总览!BW138)</f>
        <v/>
      </c>
      <c r="BX138" s="227" t="str">
        <f>IF([2]数据总览!BX138="","",[2]数据总览!BX138)</f>
        <v/>
      </c>
      <c r="BY138" s="227" t="str">
        <f>IF([2]数据总览!BY138="","",[2]数据总览!BY138)</f>
        <v/>
      </c>
      <c r="BZ138" s="227" t="str">
        <f>IF([2]数据总览!BZ138="","",[2]数据总览!BZ138)</f>
        <v/>
      </c>
      <c r="CA138" s="227" t="str">
        <f>IF([2]数据总览!CA138="","",[2]数据总览!CA138)</f>
        <v/>
      </c>
      <c r="CB138" s="227" t="str">
        <f>IF([2]数据总览!CB138="","",[2]数据总览!CB138)</f>
        <v/>
      </c>
      <c r="CC138" s="227" t="str">
        <f>IF([2]数据总览!CC138="","",[2]数据总览!CC138)</f>
        <v/>
      </c>
      <c r="CD138" s="227" t="str">
        <f>IF([2]数据总览!CD138="","",[2]数据总览!CD138)</f>
        <v/>
      </c>
      <c r="CE138" s="227" t="str">
        <f>IF([2]数据总览!CE138="","",[2]数据总览!CE138)</f>
        <v/>
      </c>
      <c r="CF138" s="227" t="str">
        <f>IF([2]数据总览!CF138="","",[2]数据总览!CF138)</f>
        <v/>
      </c>
      <c r="CG138" s="227" t="str">
        <f>IF([2]数据总览!CG138="","",[2]数据总览!CG138)</f>
        <v/>
      </c>
      <c r="CH138" s="227" t="str">
        <f>IF([2]数据总览!CH138="","",[2]数据总览!CH138)</f>
        <v/>
      </c>
      <c r="CI138" s="227" t="str">
        <f>IF([2]数据总览!CI138="","",[2]数据总览!CI138)</f>
        <v/>
      </c>
      <c r="CJ138" s="227" t="str">
        <f>IF([2]数据总览!CJ138="","",[2]数据总览!CJ138)</f>
        <v/>
      </c>
      <c r="CK138" s="227" t="str">
        <f>IF([2]数据总览!CK138="","",[2]数据总览!CK138)</f>
        <v/>
      </c>
      <c r="CL138" s="227" t="str">
        <f>IF([2]数据总览!CL138="","",[2]数据总览!CL138)</f>
        <v/>
      </c>
      <c r="CM138" s="227" t="str">
        <f>IF([2]数据总览!CM138="","",[2]数据总览!CM138)</f>
        <v/>
      </c>
      <c r="CN138" s="227" t="str">
        <f>IF([2]数据总览!CN138="","",[2]数据总览!CN138)</f>
        <v/>
      </c>
      <c r="CO138" s="227" t="str">
        <f>IF([2]数据总览!CO138="","",[2]数据总览!CO138)</f>
        <v/>
      </c>
      <c r="CP138" s="227" t="str">
        <f>IF([2]数据总览!CP138="","",[2]数据总览!CP138)</f>
        <v/>
      </c>
      <c r="CQ138" s="227" t="str">
        <f>IF([2]数据总览!CQ138="","",[2]数据总览!CQ138)</f>
        <v/>
      </c>
      <c r="CR138" s="227" t="str">
        <f>IF([2]数据总览!CR138="","",[2]数据总览!CR138)</f>
        <v/>
      </c>
      <c r="CS138" s="227" t="str">
        <f>IF([2]数据总览!CS138="","",[2]数据总览!CS138)</f>
        <v/>
      </c>
      <c r="CT138" s="227" t="str">
        <f>IF([2]数据总览!CT138="","",[2]数据总览!CT138)</f>
        <v/>
      </c>
      <c r="CU138" s="227" t="str">
        <f>IF([2]数据总览!CU138="","",[2]数据总览!CU138)</f>
        <v/>
      </c>
      <c r="CV138" s="227" t="str">
        <f>IF([2]数据总览!CV138="","",[2]数据总览!CV138)</f>
        <v/>
      </c>
      <c r="CW138" s="227" t="str">
        <f>IF([2]数据总览!CW138="","",[2]数据总览!CW138)</f>
        <v/>
      </c>
      <c r="CX138" s="227" t="str">
        <f>IF([2]数据总览!CX138="","",[2]数据总览!CX138)</f>
        <v/>
      </c>
      <c r="CY138" s="227" t="str">
        <f>IF([2]数据总览!CY138="","",[2]数据总览!CY138)</f>
        <v/>
      </c>
      <c r="CZ138" s="227" t="str">
        <f>IF([2]数据总览!CZ138="","",[2]数据总览!CZ138)</f>
        <v/>
      </c>
      <c r="DA138" s="227" t="str">
        <f>IF([2]数据总览!DA138="","",[2]数据总览!DA138)</f>
        <v/>
      </c>
      <c r="DB138" s="227" t="str">
        <f>IF([2]数据总览!DB138="","",[2]数据总览!DB138)</f>
        <v/>
      </c>
      <c r="DC138" s="227" t="str">
        <f>IF([2]数据总览!DC138="","",[2]数据总览!DC138)</f>
        <v/>
      </c>
      <c r="DD138" s="227" t="str">
        <f>IF([2]数据总览!DD138="","",[2]数据总览!DD138)</f>
        <v/>
      </c>
      <c r="DE138" s="227" t="str">
        <f>IF([2]数据总览!DE138="","",[2]数据总览!DE138)</f>
        <v/>
      </c>
      <c r="DF138" s="227" t="str">
        <f>IF([2]数据总览!DF138="","",[2]数据总览!DF138)</f>
        <v/>
      </c>
      <c r="DG138" s="227" t="str">
        <f>IF([2]数据总览!DG138="","",[2]数据总览!DG138)</f>
        <v/>
      </c>
      <c r="DH138" s="227" t="str">
        <f>IF([2]数据总览!DH138="","",[2]数据总览!DH138)</f>
        <v/>
      </c>
      <c r="DI138" s="227" t="str">
        <f>IF([2]数据总览!DI138="","",[2]数据总览!DI138)</f>
        <v/>
      </c>
      <c r="DJ138" s="227" t="str">
        <f>IF([2]数据总览!DJ138="","",[2]数据总览!DJ138)</f>
        <v/>
      </c>
      <c r="DK138" s="227" t="str">
        <f>IF([2]数据总览!DK138="","",[2]数据总览!DK138)</f>
        <v/>
      </c>
      <c r="DL138" s="227" t="str">
        <f>IF([2]数据总览!DL138="","",[2]数据总览!DL138)</f>
        <v/>
      </c>
      <c r="DM138" s="227" t="str">
        <f>IF([2]数据总览!DM138="","",[2]数据总览!DM138)</f>
        <v/>
      </c>
      <c r="DN138" s="227" t="str">
        <f>IF([2]数据总览!DN138="","",[2]数据总览!DN138)</f>
        <v/>
      </c>
      <c r="DO138" s="227" t="str">
        <f>IF([2]数据总览!DO138="","",[2]数据总览!DO138)</f>
        <v/>
      </c>
      <c r="DP138" s="227" t="str">
        <f>IF([2]数据总览!DP138="","",[2]数据总览!DP138)</f>
        <v/>
      </c>
      <c r="DQ138" s="227" t="str">
        <f>IF([2]数据总览!DQ138="","",[2]数据总览!DQ138)</f>
        <v/>
      </c>
      <c r="DR138" s="227" t="str">
        <f>IF([2]数据总览!DR138="","",[2]数据总览!DR138)</f>
        <v/>
      </c>
      <c r="DS138" s="227" t="str">
        <f>IF([2]数据总览!DS138="","",[2]数据总览!DS138)</f>
        <v/>
      </c>
      <c r="DT138" s="227" t="str">
        <f>IF([2]数据总览!DT138="","",[2]数据总览!DT138)</f>
        <v/>
      </c>
      <c r="DU138" s="227" t="str">
        <f>IF([2]数据总览!DU138="","",[2]数据总览!DU138)</f>
        <v/>
      </c>
      <c r="DV138" s="227" t="str">
        <f>IF([2]数据总览!DV138="","",[2]数据总览!DV138)</f>
        <v/>
      </c>
      <c r="DW138" s="227" t="str">
        <f>IF([2]数据总览!DW138="","",[2]数据总览!DW138)</f>
        <v/>
      </c>
      <c r="DX138" s="227" t="str">
        <f>IF([2]数据总览!DX138="","",[2]数据总览!DX138)</f>
        <v/>
      </c>
      <c r="DY138" s="227" t="str">
        <f>IF([2]数据总览!DY138="","",[2]数据总览!DY138)</f>
        <v/>
      </c>
      <c r="DZ138" s="227" t="str">
        <f>IF([2]数据总览!DZ138="","",[2]数据总览!DZ138)</f>
        <v/>
      </c>
      <c r="EA138" s="227" t="str">
        <f>IF([2]数据总览!EA138="","",[2]数据总览!EA138)</f>
        <v/>
      </c>
      <c r="EB138" s="227" t="str">
        <f>IF([2]数据总览!EB138="","",[2]数据总览!EB138)</f>
        <v/>
      </c>
      <c r="EC138" s="227" t="str">
        <f>IF([2]数据总览!EC138="","",[2]数据总览!EC138)</f>
        <v/>
      </c>
      <c r="ED138" s="227" t="str">
        <f>IF([2]数据总览!ED138="","",[2]数据总览!ED138)</f>
        <v/>
      </c>
      <c r="EE138" s="227" t="str">
        <f>IF([2]数据总览!EE138="","",[2]数据总览!EE138)</f>
        <v/>
      </c>
      <c r="EF138" s="227" t="str">
        <f>IF([2]数据总览!EF138="","",[2]数据总览!EF138)</f>
        <v/>
      </c>
      <c r="EG138" s="227" t="str">
        <f>IF([2]数据总览!EG138="","",[2]数据总览!EG138)</f>
        <v/>
      </c>
      <c r="EH138" s="227" t="str">
        <f>IF([2]数据总览!EH138="","",[2]数据总览!EH138)</f>
        <v/>
      </c>
      <c r="EI138" s="227" t="str">
        <f>IF([2]数据总览!EI138="","",[2]数据总览!EI138)</f>
        <v/>
      </c>
      <c r="EJ138" s="227" t="str">
        <f>IF([2]数据总览!EJ138="","",[2]数据总览!EJ138)</f>
        <v/>
      </c>
      <c r="EK138" s="227" t="str">
        <f>IF([2]数据总览!EK138="","",[2]数据总览!EK138)</f>
        <v/>
      </c>
      <c r="EL138" s="227" t="str">
        <f>IF([2]数据总览!EL138="","",[2]数据总览!EL138)</f>
        <v/>
      </c>
      <c r="EM138" s="227" t="str">
        <f>IF([2]数据总览!EM138="","",[2]数据总览!EM138)</f>
        <v/>
      </c>
      <c r="EN138" s="227" t="str">
        <f>IF([2]数据总览!EN138="","",[2]数据总览!EN138)</f>
        <v/>
      </c>
      <c r="EO138" s="227" t="str">
        <f>IF([2]数据总览!EO138="","",[2]数据总览!EO138)</f>
        <v/>
      </c>
      <c r="EP138" s="227" t="str">
        <f>IF([2]数据总览!EP138="","",[2]数据总览!EP138)</f>
        <v/>
      </c>
      <c r="EQ138" s="227" t="str">
        <f>IF([2]数据总览!EQ138="","",[2]数据总览!EQ138)</f>
        <v/>
      </c>
      <c r="ER138" s="227" t="str">
        <f>IF([2]数据总览!ER138="","",[2]数据总览!ER138)</f>
        <v/>
      </c>
      <c r="ES138" s="227" t="str">
        <f>IF([2]数据总览!ES138="","",[2]数据总览!ES138)</f>
        <v/>
      </c>
      <c r="ET138" s="227" t="str">
        <f>IF([2]数据总览!ET138="","",[2]数据总览!ET138)</f>
        <v/>
      </c>
      <c r="EU138" s="227" t="str">
        <f>IF([2]数据总览!EU138="","",[2]数据总览!EU138)</f>
        <v/>
      </c>
      <c r="EV138" s="227" t="str">
        <f>IF([2]数据总览!EV138="","",[2]数据总览!EV138)</f>
        <v/>
      </c>
      <c r="EW138" s="227" t="str">
        <f>IF([2]数据总览!EW138="","",[2]数据总览!EW138)</f>
        <v/>
      </c>
      <c r="EX138" s="227" t="str">
        <f>IF([2]数据总览!EX138="","",[2]数据总览!EX138)</f>
        <v/>
      </c>
      <c r="EY138" s="227" t="str">
        <f>IF([2]数据总览!EY138="","",[2]数据总览!EY138)</f>
        <v/>
      </c>
      <c r="EZ138" s="227" t="str">
        <f>IF([2]数据总览!EZ138="","",[2]数据总览!EZ138)</f>
        <v/>
      </c>
      <c r="FA138" s="227" t="str">
        <f>IF([2]数据总览!FA138="","",[2]数据总览!FA138)</f>
        <v/>
      </c>
    </row>
    <row r="139" spans="1:157" ht="11.25">
      <c r="A139" s="227" t="str">
        <f>IF([2]数据总览!A139="","",[2]数据总览!A139)</f>
        <v/>
      </c>
      <c r="B139" s="227" t="str">
        <f>IF([2]数据总览!B139="","",[2]数据总览!B139)</f>
        <v/>
      </c>
      <c r="C139" s="227" t="str">
        <f>IF([2]数据总览!C139="","",[2]数据总览!C139)</f>
        <v/>
      </c>
      <c r="D139" s="227" t="str">
        <f>IF([2]数据总览!D139="","",[2]数据总览!D139)</f>
        <v/>
      </c>
      <c r="E139" s="227" t="str">
        <f>IF([2]数据总览!E139="","",[2]数据总览!E139)</f>
        <v/>
      </c>
      <c r="F139" s="227" t="str">
        <f>IF([2]数据总览!F139="","",[2]数据总览!F139)</f>
        <v/>
      </c>
      <c r="G139" s="227" t="str">
        <f>IF([2]数据总览!G139="","",[2]数据总览!G139)</f>
        <v/>
      </c>
      <c r="H139" s="227" t="str">
        <f>IF([2]数据总览!H139="","",[2]数据总览!H139)</f>
        <v/>
      </c>
      <c r="I139" s="227" t="str">
        <f>IF([2]数据总览!I139="","",[2]数据总览!I139)</f>
        <v/>
      </c>
      <c r="J139" s="227"/>
      <c r="K139" s="227" t="str">
        <f>IF([2]数据总览!K139="","",[2]数据总览!K139)</f>
        <v/>
      </c>
      <c r="L139" s="227" t="str">
        <f>IF([2]数据总览!L139="","",[2]数据总览!L139)</f>
        <v/>
      </c>
      <c r="M139" s="227" t="str">
        <f>IF([2]数据总览!M139="","",[2]数据总览!M139)</f>
        <v/>
      </c>
      <c r="N139" s="227" t="str">
        <f>IF([2]数据总览!N139="","",[2]数据总览!N139)</f>
        <v/>
      </c>
      <c r="O139" s="227" t="str">
        <f>IF([2]数据总览!O139="","",[2]数据总览!O139)</f>
        <v/>
      </c>
      <c r="P139" s="227" t="str">
        <f>IF([2]数据总览!P139="","",[2]数据总览!P139)</f>
        <v/>
      </c>
      <c r="Q139" s="227" t="str">
        <f>IF([2]数据总览!Q139="","",[2]数据总览!Q139)</f>
        <v/>
      </c>
      <c r="R139" s="227" t="str">
        <f>IF([2]数据总览!R139="","",[2]数据总览!R139)</f>
        <v/>
      </c>
      <c r="S139" s="227" t="str">
        <f>IF([2]数据总览!S139="","",[2]数据总览!S139)</f>
        <v/>
      </c>
      <c r="T139" s="227" t="str">
        <f>IF([2]数据总览!T139="","",[2]数据总览!T139)</f>
        <v/>
      </c>
      <c r="U139" s="227" t="str">
        <f>IF([2]数据总览!U139="","",[2]数据总览!U139)</f>
        <v/>
      </c>
      <c r="V139" s="227" t="str">
        <f>IF([2]数据总览!V139="","",[2]数据总览!V139)</f>
        <v/>
      </c>
      <c r="W139" s="227" t="str">
        <f>IF([2]数据总览!W139="","",[2]数据总览!W139)</f>
        <v/>
      </c>
      <c r="X139" s="227" t="str">
        <f>IF([2]数据总览!X139="","",[2]数据总览!X139)</f>
        <v/>
      </c>
      <c r="Y139" s="227" t="str">
        <f>IF([2]数据总览!Y139="","",[2]数据总览!Y139)</f>
        <v/>
      </c>
      <c r="Z139" s="227" t="str">
        <f>IF([2]数据总览!Z139="","",[2]数据总览!Z139)</f>
        <v/>
      </c>
      <c r="AA139" s="227" t="str">
        <f>IF([2]数据总览!AA139="","",[2]数据总览!AA139)</f>
        <v/>
      </c>
      <c r="AB139" s="227" t="str">
        <f>IF([2]数据总览!AB139="","",[2]数据总览!AB139)</f>
        <v/>
      </c>
      <c r="AC139" s="227" t="str">
        <f>IF([2]数据总览!AC139="","",[2]数据总览!AC139)</f>
        <v/>
      </c>
      <c r="AD139" s="227" t="str">
        <f>IF([2]数据总览!AD139="","",[2]数据总览!AD139)</f>
        <v/>
      </c>
      <c r="AE139" s="227" t="str">
        <f>IF([2]数据总览!AE139="","",[2]数据总览!AE139)</f>
        <v/>
      </c>
      <c r="AF139" s="227" t="str">
        <f>IF([2]数据总览!AF139="","",[2]数据总览!AF139)</f>
        <v/>
      </c>
      <c r="AG139" s="227" t="str">
        <f>IF([2]数据总览!AG139="","",[2]数据总览!AG139)</f>
        <v/>
      </c>
      <c r="AH139" s="227" t="str">
        <f>IF([2]数据总览!AH139="","",[2]数据总览!AH139)</f>
        <v/>
      </c>
      <c r="AI139" s="227" t="str">
        <f>IF([2]数据总览!AI139="","",[2]数据总览!AI139)</f>
        <v/>
      </c>
      <c r="AJ139" s="227" t="str">
        <f>IF([2]数据总览!AJ139="","",[2]数据总览!AJ139)</f>
        <v/>
      </c>
      <c r="AK139" s="227" t="str">
        <f>IF([2]数据总览!AK139="","",[2]数据总览!AK139)</f>
        <v/>
      </c>
      <c r="AL139" s="227" t="str">
        <f>IF([2]数据总览!AL139="","",[2]数据总览!AL139)</f>
        <v/>
      </c>
      <c r="AM139" s="227" t="str">
        <f>IF([2]数据总览!AM139="","",[2]数据总览!AM139)</f>
        <v/>
      </c>
      <c r="AN139" s="227" t="str">
        <f>IF([2]数据总览!AN139="","",[2]数据总览!AN139)</f>
        <v/>
      </c>
      <c r="AO139" s="227" t="str">
        <f>IF([2]数据总览!AO139="","",[2]数据总览!AO139)</f>
        <v/>
      </c>
      <c r="AP139" s="227" t="str">
        <f>IF([2]数据总览!AP139="","",[2]数据总览!AP139)</f>
        <v/>
      </c>
      <c r="AQ139" s="227" t="str">
        <f>IF([2]数据总览!AQ139="","",[2]数据总览!AQ139)</f>
        <v/>
      </c>
      <c r="AR139" s="227" t="str">
        <f>IF([2]数据总览!AR139="","",[2]数据总览!AR139)</f>
        <v/>
      </c>
      <c r="AS139" s="227" t="str">
        <f>IF([2]数据总览!AS139="","",[2]数据总览!AS139)</f>
        <v/>
      </c>
      <c r="AT139" s="227" t="str">
        <f>IF([2]数据总览!AT139="","",[2]数据总览!AT139)</f>
        <v/>
      </c>
      <c r="AU139" s="227" t="str">
        <f>IF([2]数据总览!AU139="","",[2]数据总览!AU139)</f>
        <v/>
      </c>
      <c r="AV139" s="227" t="str">
        <f>IF([2]数据总览!AV139="","",[2]数据总览!AV139)</f>
        <v/>
      </c>
      <c r="AW139" s="227" t="str">
        <f>IF([2]数据总览!AW139="","",[2]数据总览!AW139)</f>
        <v/>
      </c>
      <c r="AX139" s="227" t="str">
        <f>IF([2]数据总览!AX139="","",[2]数据总览!AX139)</f>
        <v/>
      </c>
      <c r="AY139" s="227" t="str">
        <f>IF([2]数据总览!AY139="","",[2]数据总览!AY139)</f>
        <v/>
      </c>
      <c r="AZ139" s="227" t="str">
        <f>IF([2]数据总览!AZ139="","",[2]数据总览!AZ139)</f>
        <v/>
      </c>
      <c r="BA139" s="227" t="str">
        <f>IF([2]数据总览!BA139="","",[2]数据总览!BA139)</f>
        <v/>
      </c>
      <c r="BB139" s="227" t="str">
        <f>IF([2]数据总览!BB139="","",[2]数据总览!BB139)</f>
        <v/>
      </c>
      <c r="BC139" s="227" t="str">
        <f>IF([2]数据总览!BC139="","",[2]数据总览!BC139)</f>
        <v/>
      </c>
      <c r="BD139" s="227" t="str">
        <f>IF([2]数据总览!BD139="","",[2]数据总览!BD139)</f>
        <v/>
      </c>
      <c r="BE139" s="227" t="str">
        <f>IF([2]数据总览!BE139="","",[2]数据总览!BE139)</f>
        <v/>
      </c>
      <c r="BF139" s="227" t="str">
        <f>IF([2]数据总览!BF139="","",[2]数据总览!BF139)</f>
        <v/>
      </c>
      <c r="BG139" s="227" t="str">
        <f>IF([2]数据总览!BG139="","",[2]数据总览!BG139)</f>
        <v/>
      </c>
      <c r="BH139" s="227" t="str">
        <f>IF([2]数据总览!BH139="","",[2]数据总览!BH139)</f>
        <v/>
      </c>
      <c r="BI139" s="227" t="str">
        <f>IF([2]数据总览!BI139="","",[2]数据总览!BI139)</f>
        <v/>
      </c>
      <c r="BJ139" s="227" t="str">
        <f>IF([2]数据总览!BJ139="","",[2]数据总览!BJ139)</f>
        <v/>
      </c>
      <c r="BK139" s="227" t="str">
        <f>IF([2]数据总览!BK139="","",[2]数据总览!BK139)</f>
        <v/>
      </c>
      <c r="BL139" s="227" t="str">
        <f>IF([2]数据总览!BL139="","",[2]数据总览!BL139)</f>
        <v/>
      </c>
      <c r="BM139" s="227" t="str">
        <f>IF([2]数据总览!BM139="","",[2]数据总览!BM139)</f>
        <v/>
      </c>
      <c r="BN139" s="227" t="str">
        <f>IF([2]数据总览!BN139="","",[2]数据总览!BN139)</f>
        <v/>
      </c>
      <c r="BO139" s="227" t="str">
        <f>IF([2]数据总览!BO139="","",[2]数据总览!BO139)</f>
        <v/>
      </c>
      <c r="BP139" s="227" t="str">
        <f>IF([2]数据总览!BP139="","",[2]数据总览!BP139)</f>
        <v/>
      </c>
      <c r="BQ139" s="227" t="str">
        <f>IF([2]数据总览!BQ139="","",[2]数据总览!BQ139)</f>
        <v/>
      </c>
      <c r="BR139" s="227" t="str">
        <f>IF([2]数据总览!BR139="","",[2]数据总览!BR139)</f>
        <v/>
      </c>
      <c r="BS139" s="227" t="str">
        <f>IF([2]数据总览!BS139="","",[2]数据总览!BS139)</f>
        <v/>
      </c>
      <c r="BT139" s="227" t="str">
        <f>IF([2]数据总览!BT139="","",[2]数据总览!BT139)</f>
        <v/>
      </c>
      <c r="BU139" s="227" t="str">
        <f>IF([2]数据总览!BU139="","",[2]数据总览!BU139)</f>
        <v/>
      </c>
      <c r="BV139" s="227" t="str">
        <f>IF([2]数据总览!BV139="","",[2]数据总览!BV139)</f>
        <v/>
      </c>
      <c r="BW139" s="227" t="str">
        <f>IF([2]数据总览!BW139="","",[2]数据总览!BW139)</f>
        <v/>
      </c>
      <c r="BX139" s="227" t="str">
        <f>IF([2]数据总览!BX139="","",[2]数据总览!BX139)</f>
        <v/>
      </c>
      <c r="BY139" s="227" t="str">
        <f>IF([2]数据总览!BY139="","",[2]数据总览!BY139)</f>
        <v/>
      </c>
      <c r="BZ139" s="227" t="str">
        <f>IF([2]数据总览!BZ139="","",[2]数据总览!BZ139)</f>
        <v/>
      </c>
      <c r="CA139" s="227" t="str">
        <f>IF([2]数据总览!CA139="","",[2]数据总览!CA139)</f>
        <v/>
      </c>
      <c r="CB139" s="227" t="str">
        <f>IF([2]数据总览!CB139="","",[2]数据总览!CB139)</f>
        <v/>
      </c>
      <c r="CC139" s="227" t="str">
        <f>IF([2]数据总览!CC139="","",[2]数据总览!CC139)</f>
        <v/>
      </c>
      <c r="CD139" s="227" t="str">
        <f>IF([2]数据总览!CD139="","",[2]数据总览!CD139)</f>
        <v/>
      </c>
      <c r="CE139" s="227" t="str">
        <f>IF([2]数据总览!CE139="","",[2]数据总览!CE139)</f>
        <v/>
      </c>
      <c r="CF139" s="227" t="str">
        <f>IF([2]数据总览!CF139="","",[2]数据总览!CF139)</f>
        <v/>
      </c>
      <c r="CG139" s="227" t="str">
        <f>IF([2]数据总览!CG139="","",[2]数据总览!CG139)</f>
        <v/>
      </c>
      <c r="CH139" s="227" t="str">
        <f>IF([2]数据总览!CH139="","",[2]数据总览!CH139)</f>
        <v/>
      </c>
      <c r="CI139" s="227" t="str">
        <f>IF([2]数据总览!CI139="","",[2]数据总览!CI139)</f>
        <v/>
      </c>
      <c r="CJ139" s="227" t="str">
        <f>IF([2]数据总览!CJ139="","",[2]数据总览!CJ139)</f>
        <v/>
      </c>
      <c r="CK139" s="227" t="str">
        <f>IF([2]数据总览!CK139="","",[2]数据总览!CK139)</f>
        <v/>
      </c>
      <c r="CL139" s="227" t="str">
        <f>IF([2]数据总览!CL139="","",[2]数据总览!CL139)</f>
        <v/>
      </c>
      <c r="CM139" s="227" t="str">
        <f>IF([2]数据总览!CM139="","",[2]数据总览!CM139)</f>
        <v/>
      </c>
      <c r="CN139" s="227" t="str">
        <f>IF([2]数据总览!CN139="","",[2]数据总览!CN139)</f>
        <v/>
      </c>
      <c r="CO139" s="227" t="str">
        <f>IF([2]数据总览!CO139="","",[2]数据总览!CO139)</f>
        <v/>
      </c>
      <c r="CP139" s="227" t="str">
        <f>IF([2]数据总览!CP139="","",[2]数据总览!CP139)</f>
        <v/>
      </c>
      <c r="CQ139" s="227" t="str">
        <f>IF([2]数据总览!CQ139="","",[2]数据总览!CQ139)</f>
        <v/>
      </c>
      <c r="CR139" s="227" t="str">
        <f>IF([2]数据总览!CR139="","",[2]数据总览!CR139)</f>
        <v/>
      </c>
      <c r="CS139" s="227" t="str">
        <f>IF([2]数据总览!CS139="","",[2]数据总览!CS139)</f>
        <v/>
      </c>
      <c r="CT139" s="227" t="str">
        <f>IF([2]数据总览!CT139="","",[2]数据总览!CT139)</f>
        <v/>
      </c>
      <c r="CU139" s="227" t="str">
        <f>IF([2]数据总览!CU139="","",[2]数据总览!CU139)</f>
        <v/>
      </c>
      <c r="CV139" s="227" t="str">
        <f>IF([2]数据总览!CV139="","",[2]数据总览!CV139)</f>
        <v/>
      </c>
      <c r="CW139" s="227" t="str">
        <f>IF([2]数据总览!CW139="","",[2]数据总览!CW139)</f>
        <v/>
      </c>
      <c r="CX139" s="227" t="str">
        <f>IF([2]数据总览!CX139="","",[2]数据总览!CX139)</f>
        <v/>
      </c>
      <c r="CY139" s="227" t="str">
        <f>IF([2]数据总览!CY139="","",[2]数据总览!CY139)</f>
        <v/>
      </c>
      <c r="CZ139" s="227" t="str">
        <f>IF([2]数据总览!CZ139="","",[2]数据总览!CZ139)</f>
        <v/>
      </c>
      <c r="DA139" s="227" t="str">
        <f>IF([2]数据总览!DA139="","",[2]数据总览!DA139)</f>
        <v/>
      </c>
      <c r="DB139" s="227" t="str">
        <f>IF([2]数据总览!DB139="","",[2]数据总览!DB139)</f>
        <v/>
      </c>
      <c r="DC139" s="227" t="str">
        <f>IF([2]数据总览!DC139="","",[2]数据总览!DC139)</f>
        <v/>
      </c>
      <c r="DD139" s="227" t="str">
        <f>IF([2]数据总览!DD139="","",[2]数据总览!DD139)</f>
        <v/>
      </c>
      <c r="DE139" s="227" t="str">
        <f>IF([2]数据总览!DE139="","",[2]数据总览!DE139)</f>
        <v/>
      </c>
      <c r="DF139" s="227" t="str">
        <f>IF([2]数据总览!DF139="","",[2]数据总览!DF139)</f>
        <v/>
      </c>
      <c r="DG139" s="227" t="str">
        <f>IF([2]数据总览!DG139="","",[2]数据总览!DG139)</f>
        <v/>
      </c>
      <c r="DH139" s="227" t="str">
        <f>IF([2]数据总览!DH139="","",[2]数据总览!DH139)</f>
        <v/>
      </c>
      <c r="DI139" s="227" t="str">
        <f>IF([2]数据总览!DI139="","",[2]数据总览!DI139)</f>
        <v/>
      </c>
      <c r="DJ139" s="227" t="str">
        <f>IF([2]数据总览!DJ139="","",[2]数据总览!DJ139)</f>
        <v/>
      </c>
      <c r="DK139" s="227" t="str">
        <f>IF([2]数据总览!DK139="","",[2]数据总览!DK139)</f>
        <v/>
      </c>
      <c r="DL139" s="227" t="str">
        <f>IF([2]数据总览!DL139="","",[2]数据总览!DL139)</f>
        <v/>
      </c>
      <c r="DM139" s="227" t="str">
        <f>IF([2]数据总览!DM139="","",[2]数据总览!DM139)</f>
        <v/>
      </c>
      <c r="DN139" s="227" t="str">
        <f>IF([2]数据总览!DN139="","",[2]数据总览!DN139)</f>
        <v/>
      </c>
      <c r="DO139" s="227" t="str">
        <f>IF([2]数据总览!DO139="","",[2]数据总览!DO139)</f>
        <v/>
      </c>
      <c r="DP139" s="227" t="str">
        <f>IF([2]数据总览!DP139="","",[2]数据总览!DP139)</f>
        <v/>
      </c>
      <c r="DQ139" s="227" t="str">
        <f>IF([2]数据总览!DQ139="","",[2]数据总览!DQ139)</f>
        <v/>
      </c>
      <c r="DR139" s="227" t="str">
        <f>IF([2]数据总览!DR139="","",[2]数据总览!DR139)</f>
        <v/>
      </c>
      <c r="DS139" s="227" t="str">
        <f>IF([2]数据总览!DS139="","",[2]数据总览!DS139)</f>
        <v/>
      </c>
      <c r="DT139" s="227" t="str">
        <f>IF([2]数据总览!DT139="","",[2]数据总览!DT139)</f>
        <v/>
      </c>
      <c r="DU139" s="227" t="str">
        <f>IF([2]数据总览!DU139="","",[2]数据总览!DU139)</f>
        <v/>
      </c>
      <c r="DV139" s="227" t="str">
        <f>IF([2]数据总览!DV139="","",[2]数据总览!DV139)</f>
        <v/>
      </c>
      <c r="DW139" s="227" t="str">
        <f>IF([2]数据总览!DW139="","",[2]数据总览!DW139)</f>
        <v/>
      </c>
      <c r="DX139" s="227" t="str">
        <f>IF([2]数据总览!DX139="","",[2]数据总览!DX139)</f>
        <v/>
      </c>
      <c r="DY139" s="227" t="str">
        <f>IF([2]数据总览!DY139="","",[2]数据总览!DY139)</f>
        <v/>
      </c>
      <c r="DZ139" s="227" t="str">
        <f>IF([2]数据总览!DZ139="","",[2]数据总览!DZ139)</f>
        <v/>
      </c>
      <c r="EA139" s="227" t="str">
        <f>IF([2]数据总览!EA139="","",[2]数据总览!EA139)</f>
        <v/>
      </c>
      <c r="EB139" s="227" t="str">
        <f>IF([2]数据总览!EB139="","",[2]数据总览!EB139)</f>
        <v/>
      </c>
      <c r="EC139" s="227" t="str">
        <f>IF([2]数据总览!EC139="","",[2]数据总览!EC139)</f>
        <v/>
      </c>
      <c r="ED139" s="227" t="str">
        <f>IF([2]数据总览!ED139="","",[2]数据总览!ED139)</f>
        <v/>
      </c>
      <c r="EE139" s="227" t="str">
        <f>IF([2]数据总览!EE139="","",[2]数据总览!EE139)</f>
        <v/>
      </c>
      <c r="EF139" s="227" t="str">
        <f>IF([2]数据总览!EF139="","",[2]数据总览!EF139)</f>
        <v/>
      </c>
      <c r="EG139" s="227" t="str">
        <f>IF([2]数据总览!EG139="","",[2]数据总览!EG139)</f>
        <v/>
      </c>
      <c r="EH139" s="227" t="str">
        <f>IF([2]数据总览!EH139="","",[2]数据总览!EH139)</f>
        <v/>
      </c>
      <c r="EI139" s="227" t="str">
        <f>IF([2]数据总览!EI139="","",[2]数据总览!EI139)</f>
        <v/>
      </c>
      <c r="EJ139" s="227" t="str">
        <f>IF([2]数据总览!EJ139="","",[2]数据总览!EJ139)</f>
        <v/>
      </c>
      <c r="EK139" s="227" t="str">
        <f>IF([2]数据总览!EK139="","",[2]数据总览!EK139)</f>
        <v/>
      </c>
      <c r="EL139" s="227" t="str">
        <f>IF([2]数据总览!EL139="","",[2]数据总览!EL139)</f>
        <v/>
      </c>
      <c r="EM139" s="227" t="str">
        <f>IF([2]数据总览!EM139="","",[2]数据总览!EM139)</f>
        <v/>
      </c>
      <c r="EN139" s="227" t="str">
        <f>IF([2]数据总览!EN139="","",[2]数据总览!EN139)</f>
        <v/>
      </c>
      <c r="EO139" s="227" t="str">
        <f>IF([2]数据总览!EO139="","",[2]数据总览!EO139)</f>
        <v/>
      </c>
      <c r="EP139" s="227" t="str">
        <f>IF([2]数据总览!EP139="","",[2]数据总览!EP139)</f>
        <v/>
      </c>
      <c r="EQ139" s="227" t="str">
        <f>IF([2]数据总览!EQ139="","",[2]数据总览!EQ139)</f>
        <v/>
      </c>
      <c r="ER139" s="227" t="str">
        <f>IF([2]数据总览!ER139="","",[2]数据总览!ER139)</f>
        <v/>
      </c>
      <c r="ES139" s="227" t="str">
        <f>IF([2]数据总览!ES139="","",[2]数据总览!ES139)</f>
        <v/>
      </c>
      <c r="ET139" s="227" t="str">
        <f>IF([2]数据总览!ET139="","",[2]数据总览!ET139)</f>
        <v/>
      </c>
      <c r="EU139" s="227" t="str">
        <f>IF([2]数据总览!EU139="","",[2]数据总览!EU139)</f>
        <v/>
      </c>
      <c r="EV139" s="227" t="str">
        <f>IF([2]数据总览!EV139="","",[2]数据总览!EV139)</f>
        <v/>
      </c>
      <c r="EW139" s="227" t="str">
        <f>IF([2]数据总览!EW139="","",[2]数据总览!EW139)</f>
        <v/>
      </c>
      <c r="EX139" s="227" t="str">
        <f>IF([2]数据总览!EX139="","",[2]数据总览!EX139)</f>
        <v/>
      </c>
      <c r="EY139" s="227" t="str">
        <f>IF([2]数据总览!EY139="","",[2]数据总览!EY139)</f>
        <v/>
      </c>
      <c r="EZ139" s="227" t="str">
        <f>IF([2]数据总览!EZ139="","",[2]数据总览!EZ139)</f>
        <v/>
      </c>
      <c r="FA139" s="227" t="str">
        <f>IF([2]数据总览!FA139="","",[2]数据总览!FA139)</f>
        <v/>
      </c>
    </row>
    <row r="140" spans="1:157" ht="11.25">
      <c r="A140" s="227" t="str">
        <f>IF([2]数据总览!A140="","",[2]数据总览!A140)</f>
        <v/>
      </c>
      <c r="B140" s="227" t="str">
        <f>IF([2]数据总览!B140="","",[2]数据总览!B140)</f>
        <v/>
      </c>
      <c r="C140" s="227" t="str">
        <f>IF([2]数据总览!C140="","",[2]数据总览!C140)</f>
        <v/>
      </c>
      <c r="D140" s="227" t="str">
        <f>IF([2]数据总览!D140="","",[2]数据总览!D140)</f>
        <v/>
      </c>
      <c r="E140" s="227" t="str">
        <f>IF([2]数据总览!E140="","",[2]数据总览!E140)</f>
        <v/>
      </c>
      <c r="F140" s="227" t="str">
        <f>IF([2]数据总览!F140="","",[2]数据总览!F140)</f>
        <v/>
      </c>
      <c r="G140" s="227" t="str">
        <f>IF([2]数据总览!G140="","",[2]数据总览!G140)</f>
        <v/>
      </c>
      <c r="H140" s="227" t="str">
        <f>IF([2]数据总览!H140="","",[2]数据总览!H140)</f>
        <v/>
      </c>
      <c r="I140" s="227" t="str">
        <f>IF([2]数据总览!I140="","",[2]数据总览!I140)</f>
        <v/>
      </c>
      <c r="J140" s="227"/>
      <c r="K140" s="227" t="str">
        <f>IF([2]数据总览!K140="","",[2]数据总览!K140)</f>
        <v/>
      </c>
      <c r="L140" s="227" t="str">
        <f>IF([2]数据总览!L140="","",[2]数据总览!L140)</f>
        <v/>
      </c>
      <c r="M140" s="227" t="str">
        <f>IF([2]数据总览!M140="","",[2]数据总览!M140)</f>
        <v/>
      </c>
      <c r="N140" s="227" t="str">
        <f>IF([2]数据总览!N140="","",[2]数据总览!N140)</f>
        <v/>
      </c>
      <c r="O140" s="227" t="str">
        <f>IF([2]数据总览!O140="","",[2]数据总览!O140)</f>
        <v/>
      </c>
      <c r="P140" s="227" t="str">
        <f>IF([2]数据总览!P140="","",[2]数据总览!P140)</f>
        <v/>
      </c>
      <c r="Q140" s="227" t="str">
        <f>IF([2]数据总览!Q140="","",[2]数据总览!Q140)</f>
        <v/>
      </c>
      <c r="R140" s="227" t="str">
        <f>IF([2]数据总览!R140="","",[2]数据总览!R140)</f>
        <v/>
      </c>
      <c r="S140" s="227" t="str">
        <f>IF([2]数据总览!S140="","",[2]数据总览!S140)</f>
        <v/>
      </c>
      <c r="T140" s="227" t="str">
        <f>IF([2]数据总览!T140="","",[2]数据总览!T140)</f>
        <v/>
      </c>
      <c r="U140" s="227" t="str">
        <f>IF([2]数据总览!U140="","",[2]数据总览!U140)</f>
        <v/>
      </c>
      <c r="V140" s="227" t="str">
        <f>IF([2]数据总览!V140="","",[2]数据总览!V140)</f>
        <v/>
      </c>
      <c r="W140" s="227" t="str">
        <f>IF([2]数据总览!W140="","",[2]数据总览!W140)</f>
        <v/>
      </c>
      <c r="X140" s="227" t="str">
        <f>IF([2]数据总览!X140="","",[2]数据总览!X140)</f>
        <v/>
      </c>
      <c r="Y140" s="227" t="str">
        <f>IF([2]数据总览!Y140="","",[2]数据总览!Y140)</f>
        <v/>
      </c>
      <c r="Z140" s="227" t="str">
        <f>IF([2]数据总览!Z140="","",[2]数据总览!Z140)</f>
        <v/>
      </c>
      <c r="AA140" s="227" t="str">
        <f>IF([2]数据总览!AA140="","",[2]数据总览!AA140)</f>
        <v/>
      </c>
      <c r="AB140" s="227" t="str">
        <f>IF([2]数据总览!AB140="","",[2]数据总览!AB140)</f>
        <v/>
      </c>
      <c r="AC140" s="227" t="str">
        <f>IF([2]数据总览!AC140="","",[2]数据总览!AC140)</f>
        <v/>
      </c>
      <c r="AD140" s="227" t="str">
        <f>IF([2]数据总览!AD140="","",[2]数据总览!AD140)</f>
        <v/>
      </c>
      <c r="AE140" s="227" t="str">
        <f>IF([2]数据总览!AE140="","",[2]数据总览!AE140)</f>
        <v/>
      </c>
      <c r="AF140" s="227" t="str">
        <f>IF([2]数据总览!AF140="","",[2]数据总览!AF140)</f>
        <v/>
      </c>
      <c r="AG140" s="227" t="str">
        <f>IF([2]数据总览!AG140="","",[2]数据总览!AG140)</f>
        <v/>
      </c>
      <c r="AH140" s="227" t="str">
        <f>IF([2]数据总览!AH140="","",[2]数据总览!AH140)</f>
        <v/>
      </c>
      <c r="AI140" s="227" t="str">
        <f>IF([2]数据总览!AI140="","",[2]数据总览!AI140)</f>
        <v/>
      </c>
      <c r="AJ140" s="227" t="str">
        <f>IF([2]数据总览!AJ140="","",[2]数据总览!AJ140)</f>
        <v/>
      </c>
      <c r="AK140" s="227" t="str">
        <f>IF([2]数据总览!AK140="","",[2]数据总览!AK140)</f>
        <v/>
      </c>
      <c r="AL140" s="227" t="str">
        <f>IF([2]数据总览!AL140="","",[2]数据总览!AL140)</f>
        <v/>
      </c>
      <c r="AM140" s="227" t="str">
        <f>IF([2]数据总览!AM140="","",[2]数据总览!AM140)</f>
        <v/>
      </c>
      <c r="AN140" s="227" t="str">
        <f>IF([2]数据总览!AN140="","",[2]数据总览!AN140)</f>
        <v/>
      </c>
      <c r="AO140" s="227" t="str">
        <f>IF([2]数据总览!AO140="","",[2]数据总览!AO140)</f>
        <v/>
      </c>
      <c r="AP140" s="227" t="str">
        <f>IF([2]数据总览!AP140="","",[2]数据总览!AP140)</f>
        <v/>
      </c>
      <c r="AQ140" s="227" t="str">
        <f>IF([2]数据总览!AQ140="","",[2]数据总览!AQ140)</f>
        <v/>
      </c>
      <c r="AR140" s="227" t="str">
        <f>IF([2]数据总览!AR140="","",[2]数据总览!AR140)</f>
        <v/>
      </c>
      <c r="AS140" s="227" t="str">
        <f>IF([2]数据总览!AS140="","",[2]数据总览!AS140)</f>
        <v/>
      </c>
      <c r="AT140" s="227" t="str">
        <f>IF([2]数据总览!AT140="","",[2]数据总览!AT140)</f>
        <v/>
      </c>
      <c r="AU140" s="227" t="str">
        <f>IF([2]数据总览!AU140="","",[2]数据总览!AU140)</f>
        <v/>
      </c>
      <c r="AV140" s="227" t="str">
        <f>IF([2]数据总览!AV140="","",[2]数据总览!AV140)</f>
        <v/>
      </c>
      <c r="AW140" s="227" t="str">
        <f>IF([2]数据总览!AW140="","",[2]数据总览!AW140)</f>
        <v/>
      </c>
      <c r="AX140" s="227" t="str">
        <f>IF([2]数据总览!AX140="","",[2]数据总览!AX140)</f>
        <v/>
      </c>
      <c r="AY140" s="227" t="str">
        <f>IF([2]数据总览!AY140="","",[2]数据总览!AY140)</f>
        <v/>
      </c>
      <c r="AZ140" s="227" t="str">
        <f>IF([2]数据总览!AZ140="","",[2]数据总览!AZ140)</f>
        <v/>
      </c>
      <c r="BA140" s="227" t="str">
        <f>IF([2]数据总览!BA140="","",[2]数据总览!BA140)</f>
        <v/>
      </c>
      <c r="BB140" s="227" t="str">
        <f>IF([2]数据总览!BB140="","",[2]数据总览!BB140)</f>
        <v/>
      </c>
      <c r="BC140" s="227" t="str">
        <f>IF([2]数据总览!BC140="","",[2]数据总览!BC140)</f>
        <v/>
      </c>
      <c r="BD140" s="227" t="str">
        <f>IF([2]数据总览!BD140="","",[2]数据总览!BD140)</f>
        <v/>
      </c>
      <c r="BE140" s="227" t="str">
        <f>IF([2]数据总览!BE140="","",[2]数据总览!BE140)</f>
        <v/>
      </c>
      <c r="BF140" s="227" t="str">
        <f>IF([2]数据总览!BF140="","",[2]数据总览!BF140)</f>
        <v/>
      </c>
      <c r="BG140" s="227" t="str">
        <f>IF([2]数据总览!BG140="","",[2]数据总览!BG140)</f>
        <v/>
      </c>
      <c r="BH140" s="227" t="str">
        <f>IF([2]数据总览!BH140="","",[2]数据总览!BH140)</f>
        <v/>
      </c>
      <c r="BI140" s="227" t="str">
        <f>IF([2]数据总览!BI140="","",[2]数据总览!BI140)</f>
        <v/>
      </c>
      <c r="BJ140" s="227" t="str">
        <f>IF([2]数据总览!BJ140="","",[2]数据总览!BJ140)</f>
        <v/>
      </c>
      <c r="BK140" s="227" t="str">
        <f>IF([2]数据总览!BK140="","",[2]数据总览!BK140)</f>
        <v/>
      </c>
      <c r="BL140" s="227" t="str">
        <f>IF([2]数据总览!BL140="","",[2]数据总览!BL140)</f>
        <v/>
      </c>
      <c r="BM140" s="227" t="str">
        <f>IF([2]数据总览!BM140="","",[2]数据总览!BM140)</f>
        <v/>
      </c>
      <c r="BN140" s="227" t="str">
        <f>IF([2]数据总览!BN140="","",[2]数据总览!BN140)</f>
        <v/>
      </c>
      <c r="BO140" s="227" t="str">
        <f>IF([2]数据总览!BO140="","",[2]数据总览!BO140)</f>
        <v/>
      </c>
      <c r="BP140" s="227" t="str">
        <f>IF([2]数据总览!BP140="","",[2]数据总览!BP140)</f>
        <v/>
      </c>
      <c r="BQ140" s="227" t="str">
        <f>IF([2]数据总览!BQ140="","",[2]数据总览!BQ140)</f>
        <v/>
      </c>
      <c r="BR140" s="227" t="str">
        <f>IF([2]数据总览!BR140="","",[2]数据总览!BR140)</f>
        <v/>
      </c>
      <c r="BS140" s="227" t="str">
        <f>IF([2]数据总览!BS140="","",[2]数据总览!BS140)</f>
        <v/>
      </c>
      <c r="BT140" s="227" t="str">
        <f>IF([2]数据总览!BT140="","",[2]数据总览!BT140)</f>
        <v/>
      </c>
      <c r="BU140" s="227" t="str">
        <f>IF([2]数据总览!BU140="","",[2]数据总览!BU140)</f>
        <v/>
      </c>
      <c r="BV140" s="227" t="str">
        <f>IF([2]数据总览!BV140="","",[2]数据总览!BV140)</f>
        <v/>
      </c>
      <c r="BW140" s="227" t="str">
        <f>IF([2]数据总览!BW140="","",[2]数据总览!BW140)</f>
        <v/>
      </c>
      <c r="BX140" s="227" t="str">
        <f>IF([2]数据总览!BX140="","",[2]数据总览!BX140)</f>
        <v/>
      </c>
      <c r="BY140" s="227" t="str">
        <f>IF([2]数据总览!BY140="","",[2]数据总览!BY140)</f>
        <v/>
      </c>
      <c r="BZ140" s="227" t="str">
        <f>IF([2]数据总览!BZ140="","",[2]数据总览!BZ140)</f>
        <v/>
      </c>
      <c r="CA140" s="227" t="str">
        <f>IF([2]数据总览!CA140="","",[2]数据总览!CA140)</f>
        <v/>
      </c>
      <c r="CB140" s="227" t="str">
        <f>IF([2]数据总览!CB140="","",[2]数据总览!CB140)</f>
        <v/>
      </c>
      <c r="CC140" s="227" t="str">
        <f>IF([2]数据总览!CC140="","",[2]数据总览!CC140)</f>
        <v/>
      </c>
      <c r="CD140" s="227" t="str">
        <f>IF([2]数据总览!CD140="","",[2]数据总览!CD140)</f>
        <v/>
      </c>
      <c r="CE140" s="227" t="str">
        <f>IF([2]数据总览!CE140="","",[2]数据总览!CE140)</f>
        <v/>
      </c>
      <c r="CF140" s="227" t="str">
        <f>IF([2]数据总览!CF140="","",[2]数据总览!CF140)</f>
        <v/>
      </c>
      <c r="CG140" s="227" t="str">
        <f>IF([2]数据总览!CG140="","",[2]数据总览!CG140)</f>
        <v/>
      </c>
      <c r="CH140" s="227" t="str">
        <f>IF([2]数据总览!CH140="","",[2]数据总览!CH140)</f>
        <v/>
      </c>
      <c r="CI140" s="227" t="str">
        <f>IF([2]数据总览!CI140="","",[2]数据总览!CI140)</f>
        <v/>
      </c>
      <c r="CJ140" s="227" t="str">
        <f>IF([2]数据总览!CJ140="","",[2]数据总览!CJ140)</f>
        <v/>
      </c>
      <c r="CK140" s="227" t="str">
        <f>IF([2]数据总览!CK140="","",[2]数据总览!CK140)</f>
        <v/>
      </c>
      <c r="CL140" s="227" t="str">
        <f>IF([2]数据总览!CL140="","",[2]数据总览!CL140)</f>
        <v/>
      </c>
      <c r="CM140" s="227" t="str">
        <f>IF([2]数据总览!CM140="","",[2]数据总览!CM140)</f>
        <v/>
      </c>
      <c r="CN140" s="227" t="str">
        <f>IF([2]数据总览!CN140="","",[2]数据总览!CN140)</f>
        <v/>
      </c>
      <c r="CO140" s="227" t="str">
        <f>IF([2]数据总览!CO140="","",[2]数据总览!CO140)</f>
        <v/>
      </c>
      <c r="CP140" s="227" t="str">
        <f>IF([2]数据总览!CP140="","",[2]数据总览!CP140)</f>
        <v/>
      </c>
      <c r="CQ140" s="227" t="str">
        <f>IF([2]数据总览!CQ140="","",[2]数据总览!CQ140)</f>
        <v/>
      </c>
      <c r="CR140" s="227" t="str">
        <f>IF([2]数据总览!CR140="","",[2]数据总览!CR140)</f>
        <v/>
      </c>
      <c r="CS140" s="227" t="str">
        <f>IF([2]数据总览!CS140="","",[2]数据总览!CS140)</f>
        <v/>
      </c>
      <c r="CT140" s="227" t="str">
        <f>IF([2]数据总览!CT140="","",[2]数据总览!CT140)</f>
        <v/>
      </c>
      <c r="CU140" s="227" t="str">
        <f>IF([2]数据总览!CU140="","",[2]数据总览!CU140)</f>
        <v/>
      </c>
      <c r="CV140" s="227" t="str">
        <f>IF([2]数据总览!CV140="","",[2]数据总览!CV140)</f>
        <v/>
      </c>
      <c r="CW140" s="227" t="str">
        <f>IF([2]数据总览!CW140="","",[2]数据总览!CW140)</f>
        <v/>
      </c>
      <c r="CX140" s="227" t="str">
        <f>IF([2]数据总览!CX140="","",[2]数据总览!CX140)</f>
        <v/>
      </c>
      <c r="CY140" s="227" t="str">
        <f>IF([2]数据总览!CY140="","",[2]数据总览!CY140)</f>
        <v/>
      </c>
      <c r="CZ140" s="227" t="str">
        <f>IF([2]数据总览!CZ140="","",[2]数据总览!CZ140)</f>
        <v/>
      </c>
      <c r="DA140" s="227" t="str">
        <f>IF([2]数据总览!DA140="","",[2]数据总览!DA140)</f>
        <v/>
      </c>
      <c r="DB140" s="227" t="str">
        <f>IF([2]数据总览!DB140="","",[2]数据总览!DB140)</f>
        <v/>
      </c>
      <c r="DC140" s="227" t="str">
        <f>IF([2]数据总览!DC140="","",[2]数据总览!DC140)</f>
        <v/>
      </c>
      <c r="DD140" s="227" t="str">
        <f>IF([2]数据总览!DD140="","",[2]数据总览!DD140)</f>
        <v/>
      </c>
      <c r="DE140" s="227" t="str">
        <f>IF([2]数据总览!DE140="","",[2]数据总览!DE140)</f>
        <v/>
      </c>
      <c r="DF140" s="227" t="str">
        <f>IF([2]数据总览!DF140="","",[2]数据总览!DF140)</f>
        <v/>
      </c>
      <c r="DG140" s="227" t="str">
        <f>IF([2]数据总览!DG140="","",[2]数据总览!DG140)</f>
        <v/>
      </c>
      <c r="DH140" s="227" t="str">
        <f>IF([2]数据总览!DH140="","",[2]数据总览!DH140)</f>
        <v/>
      </c>
      <c r="DI140" s="227" t="str">
        <f>IF([2]数据总览!DI140="","",[2]数据总览!DI140)</f>
        <v/>
      </c>
      <c r="DJ140" s="227" t="str">
        <f>IF([2]数据总览!DJ140="","",[2]数据总览!DJ140)</f>
        <v/>
      </c>
      <c r="DK140" s="227" t="str">
        <f>IF([2]数据总览!DK140="","",[2]数据总览!DK140)</f>
        <v/>
      </c>
      <c r="DL140" s="227" t="str">
        <f>IF([2]数据总览!DL140="","",[2]数据总览!DL140)</f>
        <v/>
      </c>
      <c r="DM140" s="227" t="str">
        <f>IF([2]数据总览!DM140="","",[2]数据总览!DM140)</f>
        <v/>
      </c>
      <c r="DN140" s="227" t="str">
        <f>IF([2]数据总览!DN140="","",[2]数据总览!DN140)</f>
        <v/>
      </c>
      <c r="DO140" s="227" t="str">
        <f>IF([2]数据总览!DO140="","",[2]数据总览!DO140)</f>
        <v/>
      </c>
      <c r="DP140" s="227" t="str">
        <f>IF([2]数据总览!DP140="","",[2]数据总览!DP140)</f>
        <v/>
      </c>
      <c r="DQ140" s="227" t="str">
        <f>IF([2]数据总览!DQ140="","",[2]数据总览!DQ140)</f>
        <v/>
      </c>
      <c r="DR140" s="227" t="str">
        <f>IF([2]数据总览!DR140="","",[2]数据总览!DR140)</f>
        <v/>
      </c>
      <c r="DS140" s="227" t="str">
        <f>IF([2]数据总览!DS140="","",[2]数据总览!DS140)</f>
        <v/>
      </c>
      <c r="DT140" s="227" t="str">
        <f>IF([2]数据总览!DT140="","",[2]数据总览!DT140)</f>
        <v/>
      </c>
      <c r="DU140" s="227" t="str">
        <f>IF([2]数据总览!DU140="","",[2]数据总览!DU140)</f>
        <v/>
      </c>
      <c r="DV140" s="227" t="str">
        <f>IF([2]数据总览!DV140="","",[2]数据总览!DV140)</f>
        <v/>
      </c>
      <c r="DW140" s="227" t="str">
        <f>IF([2]数据总览!DW140="","",[2]数据总览!DW140)</f>
        <v/>
      </c>
      <c r="DX140" s="227" t="str">
        <f>IF([2]数据总览!DX140="","",[2]数据总览!DX140)</f>
        <v/>
      </c>
      <c r="DY140" s="227" t="str">
        <f>IF([2]数据总览!DY140="","",[2]数据总览!DY140)</f>
        <v/>
      </c>
      <c r="DZ140" s="227" t="str">
        <f>IF([2]数据总览!DZ140="","",[2]数据总览!DZ140)</f>
        <v/>
      </c>
      <c r="EA140" s="227" t="str">
        <f>IF([2]数据总览!EA140="","",[2]数据总览!EA140)</f>
        <v/>
      </c>
      <c r="EB140" s="227" t="str">
        <f>IF([2]数据总览!EB140="","",[2]数据总览!EB140)</f>
        <v/>
      </c>
      <c r="EC140" s="227" t="str">
        <f>IF([2]数据总览!EC140="","",[2]数据总览!EC140)</f>
        <v/>
      </c>
      <c r="ED140" s="227" t="str">
        <f>IF([2]数据总览!ED140="","",[2]数据总览!ED140)</f>
        <v/>
      </c>
      <c r="EE140" s="227" t="str">
        <f>IF([2]数据总览!EE140="","",[2]数据总览!EE140)</f>
        <v/>
      </c>
      <c r="EF140" s="227" t="str">
        <f>IF([2]数据总览!EF140="","",[2]数据总览!EF140)</f>
        <v/>
      </c>
      <c r="EG140" s="227" t="str">
        <f>IF([2]数据总览!EG140="","",[2]数据总览!EG140)</f>
        <v/>
      </c>
      <c r="EH140" s="227" t="str">
        <f>IF([2]数据总览!EH140="","",[2]数据总览!EH140)</f>
        <v/>
      </c>
      <c r="EI140" s="227" t="str">
        <f>IF([2]数据总览!EI140="","",[2]数据总览!EI140)</f>
        <v/>
      </c>
      <c r="EJ140" s="227" t="str">
        <f>IF([2]数据总览!EJ140="","",[2]数据总览!EJ140)</f>
        <v/>
      </c>
      <c r="EK140" s="227" t="str">
        <f>IF([2]数据总览!EK140="","",[2]数据总览!EK140)</f>
        <v/>
      </c>
      <c r="EL140" s="227" t="str">
        <f>IF([2]数据总览!EL140="","",[2]数据总览!EL140)</f>
        <v/>
      </c>
      <c r="EM140" s="227" t="str">
        <f>IF([2]数据总览!EM140="","",[2]数据总览!EM140)</f>
        <v/>
      </c>
      <c r="EN140" s="227" t="str">
        <f>IF([2]数据总览!EN140="","",[2]数据总览!EN140)</f>
        <v/>
      </c>
      <c r="EO140" s="227" t="str">
        <f>IF([2]数据总览!EO140="","",[2]数据总览!EO140)</f>
        <v/>
      </c>
      <c r="EP140" s="227" t="str">
        <f>IF([2]数据总览!EP140="","",[2]数据总览!EP140)</f>
        <v/>
      </c>
      <c r="EQ140" s="227" t="str">
        <f>IF([2]数据总览!EQ140="","",[2]数据总览!EQ140)</f>
        <v/>
      </c>
      <c r="ER140" s="227" t="str">
        <f>IF([2]数据总览!ER140="","",[2]数据总览!ER140)</f>
        <v/>
      </c>
      <c r="ES140" s="227" t="str">
        <f>IF([2]数据总览!ES140="","",[2]数据总览!ES140)</f>
        <v/>
      </c>
      <c r="ET140" s="227" t="str">
        <f>IF([2]数据总览!ET140="","",[2]数据总览!ET140)</f>
        <v/>
      </c>
      <c r="EU140" s="227" t="str">
        <f>IF([2]数据总览!EU140="","",[2]数据总览!EU140)</f>
        <v/>
      </c>
      <c r="EV140" s="227" t="str">
        <f>IF([2]数据总览!EV140="","",[2]数据总览!EV140)</f>
        <v/>
      </c>
      <c r="EW140" s="227" t="str">
        <f>IF([2]数据总览!EW140="","",[2]数据总览!EW140)</f>
        <v/>
      </c>
      <c r="EX140" s="227" t="str">
        <f>IF([2]数据总览!EX140="","",[2]数据总览!EX140)</f>
        <v/>
      </c>
      <c r="EY140" s="227" t="str">
        <f>IF([2]数据总览!EY140="","",[2]数据总览!EY140)</f>
        <v/>
      </c>
      <c r="EZ140" s="227" t="str">
        <f>IF([2]数据总览!EZ140="","",[2]数据总览!EZ140)</f>
        <v/>
      </c>
      <c r="FA140" s="227" t="str">
        <f>IF([2]数据总览!FA140="","",[2]数据总览!FA140)</f>
        <v/>
      </c>
    </row>
    <row r="141" spans="1:157" ht="11.25">
      <c r="A141" s="227" t="str">
        <f>IF([2]数据总览!A141="","",[2]数据总览!A141)</f>
        <v/>
      </c>
      <c r="B141" s="227" t="str">
        <f>IF([2]数据总览!B141="","",[2]数据总览!B141)</f>
        <v/>
      </c>
      <c r="C141" s="227" t="str">
        <f>IF([2]数据总览!C141="","",[2]数据总览!C141)</f>
        <v/>
      </c>
      <c r="D141" s="227" t="str">
        <f>IF([2]数据总览!D141="","",[2]数据总览!D141)</f>
        <v>兵法数量修正系数</v>
      </c>
      <c r="E141" s="227">
        <f>IF([2]数据总览!E141="","",[2]数据总览!E141)</f>
        <v>0.9</v>
      </c>
      <c r="F141" s="227" t="str">
        <f>IF([2]数据总览!F141="","",[2]数据总览!F141)</f>
        <v/>
      </c>
      <c r="G141" s="227" t="str">
        <f>IF([2]数据总览!G141="","",[2]数据总览!G141)</f>
        <v/>
      </c>
      <c r="H141" s="227" t="str">
        <f>IF([2]数据总览!H141="","",[2]数据总览!H141)</f>
        <v/>
      </c>
      <c r="I141" s="227" t="str">
        <f>IF([2]数据总览!I141="","",[2]数据总览!I141)</f>
        <v/>
      </c>
      <c r="J141" s="227"/>
      <c r="K141" s="227" t="str">
        <f>IF([2]数据总览!K141="","",[2]数据总览!K141)</f>
        <v/>
      </c>
      <c r="L141" s="227" t="str">
        <f>IF([2]数据总览!L141="","",[2]数据总览!L141)</f>
        <v/>
      </c>
      <c r="M141" s="227" t="str">
        <f>IF([2]数据总览!M141="","",[2]数据总览!M141)</f>
        <v/>
      </c>
      <c r="N141" s="227" t="str">
        <f>IF([2]数据总览!N141="","",[2]数据总览!N141)</f>
        <v/>
      </c>
      <c r="O141" s="227" t="str">
        <f>IF([2]数据总览!O141="","",[2]数据总览!O141)</f>
        <v/>
      </c>
      <c r="P141" s="227" t="str">
        <f>IF([2]数据总览!P141="","",[2]数据总览!P141)</f>
        <v/>
      </c>
      <c r="Q141" s="227" t="str">
        <f>IF([2]数据总览!Q141="","",[2]数据总览!Q141)</f>
        <v/>
      </c>
      <c r="R141" s="227" t="str">
        <f>IF([2]数据总览!R141="","",[2]数据总览!R141)</f>
        <v/>
      </c>
      <c r="S141" s="227" t="str">
        <f>IF([2]数据总览!S141="","",[2]数据总览!S141)</f>
        <v/>
      </c>
      <c r="T141" s="227" t="str">
        <f>IF([2]数据总览!T141="","",[2]数据总览!T141)</f>
        <v/>
      </c>
      <c r="U141" s="227" t="str">
        <f>IF([2]数据总览!U141="","",[2]数据总览!U141)</f>
        <v/>
      </c>
      <c r="V141" s="227" t="str">
        <f>IF([2]数据总览!V141="","",[2]数据总览!V141)</f>
        <v/>
      </c>
      <c r="W141" s="227" t="str">
        <f>IF([2]数据总览!W141="","",[2]数据总览!W141)</f>
        <v/>
      </c>
      <c r="X141" s="227" t="str">
        <f>IF([2]数据总览!X141="","",[2]数据总览!X141)</f>
        <v/>
      </c>
      <c r="Y141" s="227" t="str">
        <f>IF([2]数据总览!Y141="","",[2]数据总览!Y141)</f>
        <v/>
      </c>
      <c r="Z141" s="227" t="str">
        <f>IF([2]数据总览!Z141="","",[2]数据总览!Z141)</f>
        <v/>
      </c>
      <c r="AA141" s="227" t="str">
        <f>IF([2]数据总览!AA141="","",[2]数据总览!AA141)</f>
        <v/>
      </c>
      <c r="AB141" s="227" t="str">
        <f>IF([2]数据总览!AB141="","",[2]数据总览!AB141)</f>
        <v/>
      </c>
      <c r="AC141" s="227" t="str">
        <f>IF([2]数据总览!AC141="","",[2]数据总览!AC141)</f>
        <v/>
      </c>
      <c r="AD141" s="227" t="str">
        <f>IF([2]数据总览!AD141="","",[2]数据总览!AD141)</f>
        <v/>
      </c>
      <c r="AE141" s="227" t="str">
        <f>IF([2]数据总览!AE141="","",[2]数据总览!AE141)</f>
        <v/>
      </c>
      <c r="AF141" s="227" t="str">
        <f>IF([2]数据总览!AF141="","",[2]数据总览!AF141)</f>
        <v/>
      </c>
      <c r="AG141" s="227" t="str">
        <f>IF([2]数据总览!AG141="","",[2]数据总览!AG141)</f>
        <v/>
      </c>
      <c r="AH141" s="227" t="str">
        <f>IF([2]数据总览!AH141="","",[2]数据总览!AH141)</f>
        <v/>
      </c>
      <c r="AI141" s="227" t="str">
        <f>IF([2]数据总览!AI141="","",[2]数据总览!AI141)</f>
        <v/>
      </c>
      <c r="AJ141" s="227" t="str">
        <f>IF([2]数据总览!AJ141="","",[2]数据总览!AJ141)</f>
        <v/>
      </c>
      <c r="AK141" s="227" t="str">
        <f>IF([2]数据总览!AK141="","",[2]数据总览!AK141)</f>
        <v/>
      </c>
      <c r="AL141" s="227" t="str">
        <f>IF([2]数据总览!AL141="","",[2]数据总览!AL141)</f>
        <v/>
      </c>
      <c r="AM141" s="227" t="str">
        <f>IF([2]数据总览!AM141="","",[2]数据总览!AM141)</f>
        <v/>
      </c>
      <c r="AN141" s="227" t="str">
        <f>IF([2]数据总览!AN141="","",[2]数据总览!AN141)</f>
        <v/>
      </c>
      <c r="AO141" s="227" t="str">
        <f>IF([2]数据总览!AO141="","",[2]数据总览!AO141)</f>
        <v/>
      </c>
      <c r="AP141" s="227" t="str">
        <f>IF([2]数据总览!AP141="","",[2]数据总览!AP141)</f>
        <v/>
      </c>
      <c r="AQ141" s="227" t="str">
        <f>IF([2]数据总览!AQ141="","",[2]数据总览!AQ141)</f>
        <v/>
      </c>
      <c r="AR141" s="227" t="str">
        <f>IF([2]数据总览!AR141="","",[2]数据总览!AR141)</f>
        <v/>
      </c>
      <c r="AS141" s="227" t="str">
        <f>IF([2]数据总览!AS141="","",[2]数据总览!AS141)</f>
        <v/>
      </c>
      <c r="AT141" s="227" t="str">
        <f>IF([2]数据总览!AT141="","",[2]数据总览!AT141)</f>
        <v/>
      </c>
      <c r="AU141" s="227" t="str">
        <f>IF([2]数据总览!AU141="","",[2]数据总览!AU141)</f>
        <v/>
      </c>
      <c r="AV141" s="227" t="str">
        <f>IF([2]数据总览!AV141="","",[2]数据总览!AV141)</f>
        <v/>
      </c>
      <c r="AW141" s="227" t="str">
        <f>IF([2]数据总览!AW141="","",[2]数据总览!AW141)</f>
        <v/>
      </c>
      <c r="AX141" s="227" t="str">
        <f>IF([2]数据总览!AX141="","",[2]数据总览!AX141)</f>
        <v/>
      </c>
      <c r="AY141" s="227" t="str">
        <f>IF([2]数据总览!AY141="","",[2]数据总览!AY141)</f>
        <v/>
      </c>
      <c r="AZ141" s="227" t="str">
        <f>IF([2]数据总览!AZ141="","",[2]数据总览!AZ141)</f>
        <v/>
      </c>
      <c r="BA141" s="227" t="str">
        <f>IF([2]数据总览!BA141="","",[2]数据总览!BA141)</f>
        <v/>
      </c>
      <c r="BB141" s="227" t="str">
        <f>IF([2]数据总览!BB141="","",[2]数据总览!BB141)</f>
        <v/>
      </c>
      <c r="BC141" s="227" t="str">
        <f>IF([2]数据总览!BC141="","",[2]数据总览!BC141)</f>
        <v/>
      </c>
      <c r="BD141" s="227" t="str">
        <f>IF([2]数据总览!BD141="","",[2]数据总览!BD141)</f>
        <v/>
      </c>
      <c r="BE141" s="227" t="str">
        <f>IF([2]数据总览!BE141="","",[2]数据总览!BE141)</f>
        <v/>
      </c>
      <c r="BF141" s="227" t="str">
        <f>IF([2]数据总览!BF141="","",[2]数据总览!BF141)</f>
        <v/>
      </c>
      <c r="BG141" s="227" t="str">
        <f>IF([2]数据总览!BG141="","",[2]数据总览!BG141)</f>
        <v/>
      </c>
      <c r="BH141" s="227" t="str">
        <f>IF([2]数据总览!BH141="","",[2]数据总览!BH141)</f>
        <v/>
      </c>
      <c r="BI141" s="227" t="str">
        <f>IF([2]数据总览!BI141="","",[2]数据总览!BI141)</f>
        <v/>
      </c>
      <c r="BJ141" s="227" t="str">
        <f>IF([2]数据总览!BJ141="","",[2]数据总览!BJ141)</f>
        <v/>
      </c>
      <c r="BK141" s="227" t="str">
        <f>IF([2]数据总览!BK141="","",[2]数据总览!BK141)</f>
        <v/>
      </c>
      <c r="BL141" s="227" t="str">
        <f>IF([2]数据总览!BL141="","",[2]数据总览!BL141)</f>
        <v/>
      </c>
      <c r="BM141" s="227" t="str">
        <f>IF([2]数据总览!BM141="","",[2]数据总览!BM141)</f>
        <v/>
      </c>
      <c r="BN141" s="227" t="str">
        <f>IF([2]数据总览!BN141="","",[2]数据总览!BN141)</f>
        <v/>
      </c>
      <c r="BO141" s="227" t="str">
        <f>IF([2]数据总览!BO141="","",[2]数据总览!BO141)</f>
        <v/>
      </c>
      <c r="BP141" s="227" t="str">
        <f>IF([2]数据总览!BP141="","",[2]数据总览!BP141)</f>
        <v/>
      </c>
      <c r="BQ141" s="227" t="str">
        <f>IF([2]数据总览!BQ141="","",[2]数据总览!BQ141)</f>
        <v/>
      </c>
      <c r="BR141" s="227" t="str">
        <f>IF([2]数据总览!BR141="","",[2]数据总览!BR141)</f>
        <v/>
      </c>
      <c r="BS141" s="227" t="str">
        <f>IF([2]数据总览!BS141="","",[2]数据总览!BS141)</f>
        <v/>
      </c>
      <c r="BT141" s="227" t="str">
        <f>IF([2]数据总览!BT141="","",[2]数据总览!BT141)</f>
        <v/>
      </c>
      <c r="BU141" s="227" t="str">
        <f>IF([2]数据总览!BU141="","",[2]数据总览!BU141)</f>
        <v/>
      </c>
      <c r="BV141" s="227" t="str">
        <f>IF([2]数据总览!BV141="","",[2]数据总览!BV141)</f>
        <v/>
      </c>
      <c r="BW141" s="227" t="str">
        <f>IF([2]数据总览!BW141="","",[2]数据总览!BW141)</f>
        <v/>
      </c>
      <c r="BX141" s="227" t="str">
        <f>IF([2]数据总览!BX141="","",[2]数据总览!BX141)</f>
        <v/>
      </c>
      <c r="BY141" s="227" t="str">
        <f>IF([2]数据总览!BY141="","",[2]数据总览!BY141)</f>
        <v/>
      </c>
      <c r="BZ141" s="227" t="str">
        <f>IF([2]数据总览!BZ141="","",[2]数据总览!BZ141)</f>
        <v/>
      </c>
      <c r="CA141" s="227" t="str">
        <f>IF([2]数据总览!CA141="","",[2]数据总览!CA141)</f>
        <v/>
      </c>
      <c r="CB141" s="227" t="str">
        <f>IF([2]数据总览!CB141="","",[2]数据总览!CB141)</f>
        <v/>
      </c>
      <c r="CC141" s="227" t="str">
        <f>IF([2]数据总览!CC141="","",[2]数据总览!CC141)</f>
        <v/>
      </c>
      <c r="CD141" s="227" t="str">
        <f>IF([2]数据总览!CD141="","",[2]数据总览!CD141)</f>
        <v/>
      </c>
      <c r="CE141" s="227" t="str">
        <f>IF([2]数据总览!CE141="","",[2]数据总览!CE141)</f>
        <v/>
      </c>
      <c r="CF141" s="227" t="str">
        <f>IF([2]数据总览!CF141="","",[2]数据总览!CF141)</f>
        <v/>
      </c>
      <c r="CG141" s="227" t="str">
        <f>IF([2]数据总览!CG141="","",[2]数据总览!CG141)</f>
        <v/>
      </c>
      <c r="CH141" s="227" t="str">
        <f>IF([2]数据总览!CH141="","",[2]数据总览!CH141)</f>
        <v/>
      </c>
      <c r="CI141" s="227" t="str">
        <f>IF([2]数据总览!CI141="","",[2]数据总览!CI141)</f>
        <v/>
      </c>
      <c r="CJ141" s="227" t="str">
        <f>IF([2]数据总览!CJ141="","",[2]数据总览!CJ141)</f>
        <v/>
      </c>
      <c r="CK141" s="227" t="str">
        <f>IF([2]数据总览!CK141="","",[2]数据总览!CK141)</f>
        <v/>
      </c>
      <c r="CL141" s="227" t="str">
        <f>IF([2]数据总览!CL141="","",[2]数据总览!CL141)</f>
        <v/>
      </c>
      <c r="CM141" s="227" t="str">
        <f>IF([2]数据总览!CM141="","",[2]数据总览!CM141)</f>
        <v/>
      </c>
      <c r="CN141" s="227" t="str">
        <f>IF([2]数据总览!CN141="","",[2]数据总览!CN141)</f>
        <v/>
      </c>
      <c r="CO141" s="227" t="str">
        <f>IF([2]数据总览!CO141="","",[2]数据总览!CO141)</f>
        <v/>
      </c>
      <c r="CP141" s="227" t="str">
        <f>IF([2]数据总览!CP141="","",[2]数据总览!CP141)</f>
        <v/>
      </c>
      <c r="CQ141" s="227" t="str">
        <f>IF([2]数据总览!CQ141="","",[2]数据总览!CQ141)</f>
        <v/>
      </c>
      <c r="CR141" s="227" t="str">
        <f>IF([2]数据总览!CR141="","",[2]数据总览!CR141)</f>
        <v/>
      </c>
      <c r="CS141" s="227" t="str">
        <f>IF([2]数据总览!CS141="","",[2]数据总览!CS141)</f>
        <v/>
      </c>
      <c r="CT141" s="227" t="str">
        <f>IF([2]数据总览!CT141="","",[2]数据总览!CT141)</f>
        <v/>
      </c>
      <c r="CU141" s="227" t="str">
        <f>IF([2]数据总览!CU141="","",[2]数据总览!CU141)</f>
        <v/>
      </c>
      <c r="CV141" s="227" t="str">
        <f>IF([2]数据总览!CV141="","",[2]数据总览!CV141)</f>
        <v/>
      </c>
      <c r="CW141" s="227" t="str">
        <f>IF([2]数据总览!CW141="","",[2]数据总览!CW141)</f>
        <v/>
      </c>
      <c r="CX141" s="227" t="str">
        <f>IF([2]数据总览!CX141="","",[2]数据总览!CX141)</f>
        <v/>
      </c>
      <c r="CY141" s="227" t="str">
        <f>IF([2]数据总览!CY141="","",[2]数据总览!CY141)</f>
        <v/>
      </c>
      <c r="CZ141" s="227" t="str">
        <f>IF([2]数据总览!CZ141="","",[2]数据总览!CZ141)</f>
        <v/>
      </c>
      <c r="DA141" s="227" t="str">
        <f>IF([2]数据总览!DA141="","",[2]数据总览!DA141)</f>
        <v/>
      </c>
      <c r="DB141" s="227" t="str">
        <f>IF([2]数据总览!DB141="","",[2]数据总览!DB141)</f>
        <v/>
      </c>
      <c r="DC141" s="227" t="str">
        <f>IF([2]数据总览!DC141="","",[2]数据总览!DC141)</f>
        <v/>
      </c>
      <c r="DD141" s="227" t="str">
        <f>IF([2]数据总览!DD141="","",[2]数据总览!DD141)</f>
        <v/>
      </c>
      <c r="DE141" s="227" t="str">
        <f>IF([2]数据总览!DE141="","",[2]数据总览!DE141)</f>
        <v/>
      </c>
      <c r="DF141" s="227" t="str">
        <f>IF([2]数据总览!DF141="","",[2]数据总览!DF141)</f>
        <v/>
      </c>
      <c r="DG141" s="227" t="str">
        <f>IF([2]数据总览!DG141="","",[2]数据总览!DG141)</f>
        <v/>
      </c>
      <c r="DH141" s="227" t="str">
        <f>IF([2]数据总览!DH141="","",[2]数据总览!DH141)</f>
        <v/>
      </c>
      <c r="DI141" s="227" t="str">
        <f>IF([2]数据总览!DI141="","",[2]数据总览!DI141)</f>
        <v/>
      </c>
      <c r="DJ141" s="227" t="str">
        <f>IF([2]数据总览!DJ141="","",[2]数据总览!DJ141)</f>
        <v/>
      </c>
      <c r="DK141" s="227" t="str">
        <f>IF([2]数据总览!DK141="","",[2]数据总览!DK141)</f>
        <v/>
      </c>
      <c r="DL141" s="227" t="str">
        <f>IF([2]数据总览!DL141="","",[2]数据总览!DL141)</f>
        <v/>
      </c>
      <c r="DM141" s="227" t="str">
        <f>IF([2]数据总览!DM141="","",[2]数据总览!DM141)</f>
        <v/>
      </c>
      <c r="DN141" s="227" t="str">
        <f>IF([2]数据总览!DN141="","",[2]数据总览!DN141)</f>
        <v/>
      </c>
      <c r="DO141" s="227" t="str">
        <f>IF([2]数据总览!DO141="","",[2]数据总览!DO141)</f>
        <v/>
      </c>
      <c r="DP141" s="227" t="str">
        <f>IF([2]数据总览!DP141="","",[2]数据总览!DP141)</f>
        <v/>
      </c>
      <c r="DQ141" s="227" t="str">
        <f>IF([2]数据总览!DQ141="","",[2]数据总览!DQ141)</f>
        <v/>
      </c>
      <c r="DR141" s="227" t="str">
        <f>IF([2]数据总览!DR141="","",[2]数据总览!DR141)</f>
        <v/>
      </c>
      <c r="DS141" s="227" t="str">
        <f>IF([2]数据总览!DS141="","",[2]数据总览!DS141)</f>
        <v/>
      </c>
      <c r="DT141" s="227" t="str">
        <f>IF([2]数据总览!DT141="","",[2]数据总览!DT141)</f>
        <v/>
      </c>
      <c r="DU141" s="227" t="str">
        <f>IF([2]数据总览!DU141="","",[2]数据总览!DU141)</f>
        <v/>
      </c>
      <c r="DV141" s="227" t="str">
        <f>IF([2]数据总览!DV141="","",[2]数据总览!DV141)</f>
        <v/>
      </c>
      <c r="DW141" s="227" t="str">
        <f>IF([2]数据总览!DW141="","",[2]数据总览!DW141)</f>
        <v/>
      </c>
      <c r="DX141" s="227" t="str">
        <f>IF([2]数据总览!DX141="","",[2]数据总览!DX141)</f>
        <v/>
      </c>
      <c r="DY141" s="227" t="str">
        <f>IF([2]数据总览!DY141="","",[2]数据总览!DY141)</f>
        <v/>
      </c>
      <c r="DZ141" s="227" t="str">
        <f>IF([2]数据总览!DZ141="","",[2]数据总览!DZ141)</f>
        <v/>
      </c>
      <c r="EA141" s="227" t="str">
        <f>IF([2]数据总览!EA141="","",[2]数据总览!EA141)</f>
        <v/>
      </c>
      <c r="EB141" s="227" t="str">
        <f>IF([2]数据总览!EB141="","",[2]数据总览!EB141)</f>
        <v/>
      </c>
      <c r="EC141" s="227" t="str">
        <f>IF([2]数据总览!EC141="","",[2]数据总览!EC141)</f>
        <v/>
      </c>
      <c r="ED141" s="227" t="str">
        <f>IF([2]数据总览!ED141="","",[2]数据总览!ED141)</f>
        <v/>
      </c>
      <c r="EE141" s="227" t="str">
        <f>IF([2]数据总览!EE141="","",[2]数据总览!EE141)</f>
        <v/>
      </c>
      <c r="EF141" s="227" t="str">
        <f>IF([2]数据总览!EF141="","",[2]数据总览!EF141)</f>
        <v/>
      </c>
      <c r="EG141" s="227" t="str">
        <f>IF([2]数据总览!EG141="","",[2]数据总览!EG141)</f>
        <v/>
      </c>
      <c r="EH141" s="227" t="str">
        <f>IF([2]数据总览!EH141="","",[2]数据总览!EH141)</f>
        <v/>
      </c>
      <c r="EI141" s="227" t="str">
        <f>IF([2]数据总览!EI141="","",[2]数据总览!EI141)</f>
        <v/>
      </c>
      <c r="EJ141" s="227" t="str">
        <f>IF([2]数据总览!EJ141="","",[2]数据总览!EJ141)</f>
        <v/>
      </c>
      <c r="EK141" s="227" t="str">
        <f>IF([2]数据总览!EK141="","",[2]数据总览!EK141)</f>
        <v/>
      </c>
      <c r="EL141" s="227" t="str">
        <f>IF([2]数据总览!EL141="","",[2]数据总览!EL141)</f>
        <v/>
      </c>
      <c r="EM141" s="227" t="str">
        <f>IF([2]数据总览!EM141="","",[2]数据总览!EM141)</f>
        <v/>
      </c>
      <c r="EN141" s="227" t="str">
        <f>IF([2]数据总览!EN141="","",[2]数据总览!EN141)</f>
        <v/>
      </c>
      <c r="EO141" s="227" t="str">
        <f>IF([2]数据总览!EO141="","",[2]数据总览!EO141)</f>
        <v/>
      </c>
      <c r="EP141" s="227" t="str">
        <f>IF([2]数据总览!EP141="","",[2]数据总览!EP141)</f>
        <v/>
      </c>
      <c r="EQ141" s="227" t="str">
        <f>IF([2]数据总览!EQ141="","",[2]数据总览!EQ141)</f>
        <v/>
      </c>
      <c r="ER141" s="227" t="str">
        <f>IF([2]数据总览!ER141="","",[2]数据总览!ER141)</f>
        <v/>
      </c>
      <c r="ES141" s="227" t="str">
        <f>IF([2]数据总览!ES141="","",[2]数据总览!ES141)</f>
        <v/>
      </c>
      <c r="ET141" s="227" t="str">
        <f>IF([2]数据总览!ET141="","",[2]数据总览!ET141)</f>
        <v/>
      </c>
      <c r="EU141" s="227" t="str">
        <f>IF([2]数据总览!EU141="","",[2]数据总览!EU141)</f>
        <v/>
      </c>
      <c r="EV141" s="227" t="str">
        <f>IF([2]数据总览!EV141="","",[2]数据总览!EV141)</f>
        <v/>
      </c>
      <c r="EW141" s="227" t="str">
        <f>IF([2]数据总览!EW141="","",[2]数据总览!EW141)</f>
        <v/>
      </c>
      <c r="EX141" s="227" t="str">
        <f>IF([2]数据总览!EX141="","",[2]数据总览!EX141)</f>
        <v/>
      </c>
      <c r="EY141" s="227" t="str">
        <f>IF([2]数据总览!EY141="","",[2]数据总览!EY141)</f>
        <v/>
      </c>
      <c r="EZ141" s="227" t="str">
        <f>IF([2]数据总览!EZ141="","",[2]数据总览!EZ141)</f>
        <v/>
      </c>
      <c r="FA141" s="227" t="str">
        <f>IF([2]数据总览!FA141="","",[2]数据总览!FA141)</f>
        <v/>
      </c>
    </row>
    <row r="142" spans="1:157" ht="11.25">
      <c r="A142" s="227" t="str">
        <f>IF([2]数据总览!A142="","",[2]数据总览!A142)</f>
        <v/>
      </c>
      <c r="B142" s="227" t="str">
        <f>IF([2]数据总览!B142="","",[2]数据总览!B142)</f>
        <v/>
      </c>
      <c r="C142" s="227" t="str">
        <f>IF([2]数据总览!C142="","",[2]数据总览!C142)</f>
        <v/>
      </c>
      <c r="D142" s="227" t="str">
        <f>IF([2]数据总览!D142="","",[2]数据总览!D142)</f>
        <v>修正战术影响/cost</v>
      </c>
      <c r="E142" s="227" t="str">
        <f>IF([2]数据总览!E142="","",[2]数据总览!E142)</f>
        <v/>
      </c>
      <c r="F142" s="227" t="str">
        <f>IF([2]数据总览!F142="","",[2]数据总览!F142)</f>
        <v/>
      </c>
      <c r="G142" s="227" t="str">
        <f>IF([2]数据总览!G142="","",[2]数据总览!G142)</f>
        <v/>
      </c>
      <c r="H142" s="227" t="str">
        <f>IF([2]数据总览!H142="","",[2]数据总览!H142)</f>
        <v/>
      </c>
      <c r="I142" s="227" t="str">
        <f>IF([2]数据总览!I142="","",[2]数据总览!I142)</f>
        <v/>
      </c>
      <c r="J142" s="227"/>
      <c r="K142" s="227" t="str">
        <f>IF([2]数据总览!K142="","",[2]数据总览!K142)</f>
        <v/>
      </c>
      <c r="L142" s="227" t="str">
        <f>IF([2]数据总览!L142="","",[2]数据总览!L142)</f>
        <v/>
      </c>
      <c r="M142" s="227" t="str">
        <f>IF([2]数据总览!M142="","",[2]数据总览!M142)</f>
        <v/>
      </c>
      <c r="N142" s="227" t="str">
        <f>IF([2]数据总览!N142="","",[2]数据总览!N142)</f>
        <v/>
      </c>
      <c r="O142" s="227" t="str">
        <f>IF([2]数据总览!O142="","",[2]数据总览!O142)</f>
        <v/>
      </c>
      <c r="P142" s="227" t="str">
        <f>IF([2]数据总览!P142="","",[2]数据总览!P142)</f>
        <v/>
      </c>
      <c r="Q142" s="227" t="str">
        <f>IF([2]数据总览!Q142="","",[2]数据总览!Q142)</f>
        <v/>
      </c>
      <c r="R142" s="227" t="str">
        <f>IF([2]数据总览!R142="","",[2]数据总览!R142)</f>
        <v/>
      </c>
      <c r="S142" s="227" t="str">
        <f>IF([2]数据总览!S142="","",[2]数据总览!S142)</f>
        <v/>
      </c>
      <c r="T142" s="227" t="str">
        <f>IF([2]数据总览!T142="","",[2]数据总览!T142)</f>
        <v/>
      </c>
      <c r="U142" s="227" t="str">
        <f>IF([2]数据总览!U142="","",[2]数据总览!U142)</f>
        <v/>
      </c>
      <c r="V142" s="227" t="str">
        <f>IF([2]数据总览!V142="","",[2]数据总览!V142)</f>
        <v/>
      </c>
      <c r="W142" s="227" t="str">
        <f>IF([2]数据总览!W142="","",[2]数据总览!W142)</f>
        <v/>
      </c>
      <c r="X142" s="227" t="str">
        <f>IF([2]数据总览!X142="","",[2]数据总览!X142)</f>
        <v/>
      </c>
      <c r="Y142" s="227" t="str">
        <f>IF([2]数据总览!Y142="","",[2]数据总览!Y142)</f>
        <v/>
      </c>
      <c r="Z142" s="227" t="str">
        <f>IF([2]数据总览!Z142="","",[2]数据总览!Z142)</f>
        <v/>
      </c>
      <c r="AA142" s="227" t="str">
        <f>IF([2]数据总览!AA142="","",[2]数据总览!AA142)</f>
        <v/>
      </c>
      <c r="AB142" s="227" t="str">
        <f>IF([2]数据总览!AB142="","",[2]数据总览!AB142)</f>
        <v/>
      </c>
      <c r="AC142" s="227" t="str">
        <f>IF([2]数据总览!AC142="","",[2]数据总览!AC142)</f>
        <v/>
      </c>
      <c r="AD142" s="227" t="str">
        <f>IF([2]数据总览!AD142="","",[2]数据总览!AD142)</f>
        <v/>
      </c>
      <c r="AE142" s="227" t="str">
        <f>IF([2]数据总览!AE142="","",[2]数据总览!AE142)</f>
        <v/>
      </c>
      <c r="AF142" s="227" t="str">
        <f>IF([2]数据总览!AF142="","",[2]数据总览!AF142)</f>
        <v/>
      </c>
      <c r="AG142" s="227" t="str">
        <f>IF([2]数据总览!AG142="","",[2]数据总览!AG142)</f>
        <v/>
      </c>
      <c r="AH142" s="227" t="str">
        <f>IF([2]数据总览!AH142="","",[2]数据总览!AH142)</f>
        <v/>
      </c>
      <c r="AI142" s="227" t="str">
        <f>IF([2]数据总览!AI142="","",[2]数据总览!AI142)</f>
        <v/>
      </c>
      <c r="AJ142" s="227" t="str">
        <f>IF([2]数据总览!AJ142="","",[2]数据总览!AJ142)</f>
        <v/>
      </c>
      <c r="AK142" s="227" t="str">
        <f>IF([2]数据总览!AK142="","",[2]数据总览!AK142)</f>
        <v/>
      </c>
      <c r="AL142" s="227" t="str">
        <f>IF([2]数据总览!AL142="","",[2]数据总览!AL142)</f>
        <v/>
      </c>
      <c r="AM142" s="227" t="str">
        <f>IF([2]数据总览!AM142="","",[2]数据总览!AM142)</f>
        <v/>
      </c>
      <c r="AN142" s="227" t="str">
        <f>IF([2]数据总览!AN142="","",[2]数据总览!AN142)</f>
        <v/>
      </c>
      <c r="AO142" s="227" t="str">
        <f>IF([2]数据总览!AO142="","",[2]数据总览!AO142)</f>
        <v/>
      </c>
      <c r="AP142" s="227" t="str">
        <f>IF([2]数据总览!AP142="","",[2]数据总览!AP142)</f>
        <v/>
      </c>
      <c r="AQ142" s="227" t="str">
        <f>IF([2]数据总览!AQ142="","",[2]数据总览!AQ142)</f>
        <v/>
      </c>
      <c r="AR142" s="227" t="str">
        <f>IF([2]数据总览!AR142="","",[2]数据总览!AR142)</f>
        <v/>
      </c>
      <c r="AS142" s="227" t="str">
        <f>IF([2]数据总览!AS142="","",[2]数据总览!AS142)</f>
        <v/>
      </c>
      <c r="AT142" s="227" t="str">
        <f>IF([2]数据总览!AT142="","",[2]数据总览!AT142)</f>
        <v/>
      </c>
      <c r="AU142" s="227" t="str">
        <f>IF([2]数据总览!AU142="","",[2]数据总览!AU142)</f>
        <v/>
      </c>
      <c r="AV142" s="227" t="str">
        <f>IF([2]数据总览!AV142="","",[2]数据总览!AV142)</f>
        <v/>
      </c>
      <c r="AW142" s="227" t="str">
        <f>IF([2]数据总览!AW142="","",[2]数据总览!AW142)</f>
        <v/>
      </c>
      <c r="AX142" s="227" t="str">
        <f>IF([2]数据总览!AX142="","",[2]数据总览!AX142)</f>
        <v/>
      </c>
      <c r="AY142" s="227" t="str">
        <f>IF([2]数据总览!AY142="","",[2]数据总览!AY142)</f>
        <v/>
      </c>
      <c r="AZ142" s="227" t="str">
        <f>IF([2]数据总览!AZ142="","",[2]数据总览!AZ142)</f>
        <v/>
      </c>
      <c r="BA142" s="227" t="str">
        <f>IF([2]数据总览!BA142="","",[2]数据总览!BA142)</f>
        <v/>
      </c>
      <c r="BB142" s="227" t="str">
        <f>IF([2]数据总览!BB142="","",[2]数据总览!BB142)</f>
        <v/>
      </c>
      <c r="BC142" s="227" t="str">
        <f>IF([2]数据总览!BC142="","",[2]数据总览!BC142)</f>
        <v/>
      </c>
      <c r="BD142" s="227" t="str">
        <f>IF([2]数据总览!BD142="","",[2]数据总览!BD142)</f>
        <v/>
      </c>
      <c r="BE142" s="227" t="str">
        <f>IF([2]数据总览!BE142="","",[2]数据总览!BE142)</f>
        <v/>
      </c>
      <c r="BF142" s="227" t="str">
        <f>IF([2]数据总览!BF142="","",[2]数据总览!BF142)</f>
        <v/>
      </c>
      <c r="BG142" s="227" t="str">
        <f>IF([2]数据总览!BG142="","",[2]数据总览!BG142)</f>
        <v/>
      </c>
      <c r="BH142" s="227" t="str">
        <f>IF([2]数据总览!BH142="","",[2]数据总览!BH142)</f>
        <v/>
      </c>
      <c r="BI142" s="227" t="str">
        <f>IF([2]数据总览!BI142="","",[2]数据总览!BI142)</f>
        <v/>
      </c>
      <c r="BJ142" s="227" t="str">
        <f>IF([2]数据总览!BJ142="","",[2]数据总览!BJ142)</f>
        <v/>
      </c>
      <c r="BK142" s="227" t="str">
        <f>IF([2]数据总览!BK142="","",[2]数据总览!BK142)</f>
        <v/>
      </c>
      <c r="BL142" s="227" t="str">
        <f>IF([2]数据总览!BL142="","",[2]数据总览!BL142)</f>
        <v/>
      </c>
      <c r="BM142" s="227" t="str">
        <f>IF([2]数据总览!BM142="","",[2]数据总览!BM142)</f>
        <v/>
      </c>
      <c r="BN142" s="227" t="str">
        <f>IF([2]数据总览!BN142="","",[2]数据总览!BN142)</f>
        <v/>
      </c>
      <c r="BO142" s="227" t="str">
        <f>IF([2]数据总览!BO142="","",[2]数据总览!BO142)</f>
        <v/>
      </c>
      <c r="BP142" s="227" t="str">
        <f>IF([2]数据总览!BP142="","",[2]数据总览!BP142)</f>
        <v/>
      </c>
      <c r="BQ142" s="227" t="str">
        <f>IF([2]数据总览!BQ142="","",[2]数据总览!BQ142)</f>
        <v/>
      </c>
      <c r="BR142" s="227" t="str">
        <f>IF([2]数据总览!BR142="","",[2]数据总览!BR142)</f>
        <v/>
      </c>
      <c r="BS142" s="227" t="str">
        <f>IF([2]数据总览!BS142="","",[2]数据总览!BS142)</f>
        <v/>
      </c>
      <c r="BT142" s="227" t="str">
        <f>IF([2]数据总览!BT142="","",[2]数据总览!BT142)</f>
        <v/>
      </c>
      <c r="BU142" s="227" t="str">
        <f>IF([2]数据总览!BU142="","",[2]数据总览!BU142)</f>
        <v/>
      </c>
      <c r="BV142" s="227" t="str">
        <f>IF([2]数据总览!BV142="","",[2]数据总览!BV142)</f>
        <v/>
      </c>
      <c r="BW142" s="227" t="str">
        <f>IF([2]数据总览!BW142="","",[2]数据总览!BW142)</f>
        <v/>
      </c>
      <c r="BX142" s="227" t="str">
        <f>IF([2]数据总览!BX142="","",[2]数据总览!BX142)</f>
        <v/>
      </c>
      <c r="BY142" s="227" t="str">
        <f>IF([2]数据总览!BY142="","",[2]数据总览!BY142)</f>
        <v/>
      </c>
      <c r="BZ142" s="227" t="str">
        <f>IF([2]数据总览!BZ142="","",[2]数据总览!BZ142)</f>
        <v/>
      </c>
      <c r="CA142" s="227" t="str">
        <f>IF([2]数据总览!CA142="","",[2]数据总览!CA142)</f>
        <v/>
      </c>
      <c r="CB142" s="227" t="str">
        <f>IF([2]数据总览!CB142="","",[2]数据总览!CB142)</f>
        <v/>
      </c>
      <c r="CC142" s="227" t="str">
        <f>IF([2]数据总览!CC142="","",[2]数据总览!CC142)</f>
        <v/>
      </c>
      <c r="CD142" s="227" t="str">
        <f>IF([2]数据总览!CD142="","",[2]数据总览!CD142)</f>
        <v/>
      </c>
      <c r="CE142" s="227" t="str">
        <f>IF([2]数据总览!CE142="","",[2]数据总览!CE142)</f>
        <v/>
      </c>
      <c r="CF142" s="227" t="str">
        <f>IF([2]数据总览!CF142="","",[2]数据总览!CF142)</f>
        <v/>
      </c>
      <c r="CG142" s="227" t="str">
        <f>IF([2]数据总览!CG142="","",[2]数据总览!CG142)</f>
        <v/>
      </c>
      <c r="CH142" s="227" t="str">
        <f>IF([2]数据总览!CH142="","",[2]数据总览!CH142)</f>
        <v/>
      </c>
      <c r="CI142" s="227" t="str">
        <f>IF([2]数据总览!CI142="","",[2]数据总览!CI142)</f>
        <v/>
      </c>
      <c r="CJ142" s="227" t="str">
        <f>IF([2]数据总览!CJ142="","",[2]数据总览!CJ142)</f>
        <v/>
      </c>
      <c r="CK142" s="227" t="str">
        <f>IF([2]数据总览!CK142="","",[2]数据总览!CK142)</f>
        <v/>
      </c>
      <c r="CL142" s="227" t="str">
        <f>IF([2]数据总览!CL142="","",[2]数据总览!CL142)</f>
        <v/>
      </c>
      <c r="CM142" s="227" t="str">
        <f>IF([2]数据总览!CM142="","",[2]数据总览!CM142)</f>
        <v/>
      </c>
      <c r="CN142" s="227" t="str">
        <f>IF([2]数据总览!CN142="","",[2]数据总览!CN142)</f>
        <v/>
      </c>
      <c r="CO142" s="227" t="str">
        <f>IF([2]数据总览!CO142="","",[2]数据总览!CO142)</f>
        <v/>
      </c>
      <c r="CP142" s="227" t="str">
        <f>IF([2]数据总览!CP142="","",[2]数据总览!CP142)</f>
        <v/>
      </c>
      <c r="CQ142" s="227" t="str">
        <f>IF([2]数据总览!CQ142="","",[2]数据总览!CQ142)</f>
        <v/>
      </c>
      <c r="CR142" s="227" t="str">
        <f>IF([2]数据总览!CR142="","",[2]数据总览!CR142)</f>
        <v/>
      </c>
      <c r="CS142" s="227" t="str">
        <f>IF([2]数据总览!CS142="","",[2]数据总览!CS142)</f>
        <v/>
      </c>
      <c r="CT142" s="227" t="str">
        <f>IF([2]数据总览!CT142="","",[2]数据总览!CT142)</f>
        <v/>
      </c>
      <c r="CU142" s="227" t="str">
        <f>IF([2]数据总览!CU142="","",[2]数据总览!CU142)</f>
        <v/>
      </c>
      <c r="CV142" s="227" t="str">
        <f>IF([2]数据总览!CV142="","",[2]数据总览!CV142)</f>
        <v/>
      </c>
      <c r="CW142" s="227" t="str">
        <f>IF([2]数据总览!CW142="","",[2]数据总览!CW142)</f>
        <v/>
      </c>
      <c r="CX142" s="227" t="str">
        <f>IF([2]数据总览!CX142="","",[2]数据总览!CX142)</f>
        <v/>
      </c>
      <c r="CY142" s="227" t="str">
        <f>IF([2]数据总览!CY142="","",[2]数据总览!CY142)</f>
        <v/>
      </c>
      <c r="CZ142" s="227" t="str">
        <f>IF([2]数据总览!CZ142="","",[2]数据总览!CZ142)</f>
        <v/>
      </c>
      <c r="DA142" s="227" t="str">
        <f>IF([2]数据总览!DA142="","",[2]数据总览!DA142)</f>
        <v/>
      </c>
      <c r="DB142" s="227" t="str">
        <f>IF([2]数据总览!DB142="","",[2]数据总览!DB142)</f>
        <v/>
      </c>
      <c r="DC142" s="227" t="str">
        <f>IF([2]数据总览!DC142="","",[2]数据总览!DC142)</f>
        <v/>
      </c>
      <c r="DD142" s="227" t="str">
        <f>IF([2]数据总览!DD142="","",[2]数据总览!DD142)</f>
        <v/>
      </c>
      <c r="DE142" s="227" t="str">
        <f>IF([2]数据总览!DE142="","",[2]数据总览!DE142)</f>
        <v/>
      </c>
      <c r="DF142" s="227" t="str">
        <f>IF([2]数据总览!DF142="","",[2]数据总览!DF142)</f>
        <v/>
      </c>
      <c r="DG142" s="227" t="str">
        <f>IF([2]数据总览!DG142="","",[2]数据总览!DG142)</f>
        <v/>
      </c>
      <c r="DH142" s="227" t="str">
        <f>IF([2]数据总览!DH142="","",[2]数据总览!DH142)</f>
        <v/>
      </c>
      <c r="DI142" s="227" t="str">
        <f>IF([2]数据总览!DI142="","",[2]数据总览!DI142)</f>
        <v/>
      </c>
      <c r="DJ142" s="227" t="str">
        <f>IF([2]数据总览!DJ142="","",[2]数据总览!DJ142)</f>
        <v/>
      </c>
      <c r="DK142" s="227" t="str">
        <f>IF([2]数据总览!DK142="","",[2]数据总览!DK142)</f>
        <v/>
      </c>
      <c r="DL142" s="227" t="str">
        <f>IF([2]数据总览!DL142="","",[2]数据总览!DL142)</f>
        <v/>
      </c>
      <c r="DM142" s="227" t="str">
        <f>IF([2]数据总览!DM142="","",[2]数据总览!DM142)</f>
        <v/>
      </c>
      <c r="DN142" s="227" t="str">
        <f>IF([2]数据总览!DN142="","",[2]数据总览!DN142)</f>
        <v/>
      </c>
      <c r="DO142" s="227" t="str">
        <f>IF([2]数据总览!DO142="","",[2]数据总览!DO142)</f>
        <v/>
      </c>
      <c r="DP142" s="227" t="str">
        <f>IF([2]数据总览!DP142="","",[2]数据总览!DP142)</f>
        <v/>
      </c>
      <c r="DQ142" s="227" t="str">
        <f>IF([2]数据总览!DQ142="","",[2]数据总览!DQ142)</f>
        <v/>
      </c>
      <c r="DR142" s="227" t="str">
        <f>IF([2]数据总览!DR142="","",[2]数据总览!DR142)</f>
        <v/>
      </c>
      <c r="DS142" s="227" t="str">
        <f>IF([2]数据总览!DS142="","",[2]数据总览!DS142)</f>
        <v/>
      </c>
      <c r="DT142" s="227" t="str">
        <f>IF([2]数据总览!DT142="","",[2]数据总览!DT142)</f>
        <v/>
      </c>
      <c r="DU142" s="227" t="str">
        <f>IF([2]数据总览!DU142="","",[2]数据总览!DU142)</f>
        <v/>
      </c>
      <c r="DV142" s="227" t="str">
        <f>IF([2]数据总览!DV142="","",[2]数据总览!DV142)</f>
        <v/>
      </c>
      <c r="DW142" s="227" t="str">
        <f>IF([2]数据总览!DW142="","",[2]数据总览!DW142)</f>
        <v/>
      </c>
      <c r="DX142" s="227" t="str">
        <f>IF([2]数据总览!DX142="","",[2]数据总览!DX142)</f>
        <v/>
      </c>
      <c r="DY142" s="227" t="str">
        <f>IF([2]数据总览!DY142="","",[2]数据总览!DY142)</f>
        <v/>
      </c>
      <c r="DZ142" s="227" t="str">
        <f>IF([2]数据总览!DZ142="","",[2]数据总览!DZ142)</f>
        <v/>
      </c>
      <c r="EA142" s="227" t="str">
        <f>IF([2]数据总览!EA142="","",[2]数据总览!EA142)</f>
        <v/>
      </c>
      <c r="EB142" s="227" t="str">
        <f>IF([2]数据总览!EB142="","",[2]数据总览!EB142)</f>
        <v/>
      </c>
      <c r="EC142" s="227" t="str">
        <f>IF([2]数据总览!EC142="","",[2]数据总览!EC142)</f>
        <v/>
      </c>
      <c r="ED142" s="227" t="str">
        <f>IF([2]数据总览!ED142="","",[2]数据总览!ED142)</f>
        <v/>
      </c>
      <c r="EE142" s="227" t="str">
        <f>IF([2]数据总览!EE142="","",[2]数据总览!EE142)</f>
        <v/>
      </c>
      <c r="EF142" s="227" t="str">
        <f>IF([2]数据总览!EF142="","",[2]数据总览!EF142)</f>
        <v/>
      </c>
      <c r="EG142" s="227" t="str">
        <f>IF([2]数据总览!EG142="","",[2]数据总览!EG142)</f>
        <v/>
      </c>
      <c r="EH142" s="227" t="str">
        <f>IF([2]数据总览!EH142="","",[2]数据总览!EH142)</f>
        <v/>
      </c>
      <c r="EI142" s="227" t="str">
        <f>IF([2]数据总览!EI142="","",[2]数据总览!EI142)</f>
        <v/>
      </c>
      <c r="EJ142" s="227" t="str">
        <f>IF([2]数据总览!EJ142="","",[2]数据总览!EJ142)</f>
        <v/>
      </c>
      <c r="EK142" s="227" t="str">
        <f>IF([2]数据总览!EK142="","",[2]数据总览!EK142)</f>
        <v/>
      </c>
      <c r="EL142" s="227" t="str">
        <f>IF([2]数据总览!EL142="","",[2]数据总览!EL142)</f>
        <v/>
      </c>
      <c r="EM142" s="227" t="str">
        <f>IF([2]数据总览!EM142="","",[2]数据总览!EM142)</f>
        <v/>
      </c>
      <c r="EN142" s="227" t="str">
        <f>IF([2]数据总览!EN142="","",[2]数据总览!EN142)</f>
        <v/>
      </c>
      <c r="EO142" s="227" t="str">
        <f>IF([2]数据总览!EO142="","",[2]数据总览!EO142)</f>
        <v/>
      </c>
      <c r="EP142" s="227" t="str">
        <f>IF([2]数据总览!EP142="","",[2]数据总览!EP142)</f>
        <v/>
      </c>
      <c r="EQ142" s="227" t="str">
        <f>IF([2]数据总览!EQ142="","",[2]数据总览!EQ142)</f>
        <v/>
      </c>
      <c r="ER142" s="227" t="str">
        <f>IF([2]数据总览!ER142="","",[2]数据总览!ER142)</f>
        <v/>
      </c>
      <c r="ES142" s="227" t="str">
        <f>IF([2]数据总览!ES142="","",[2]数据总览!ES142)</f>
        <v/>
      </c>
      <c r="ET142" s="227" t="str">
        <f>IF([2]数据总览!ET142="","",[2]数据总览!ET142)</f>
        <v/>
      </c>
      <c r="EU142" s="227" t="str">
        <f>IF([2]数据总览!EU142="","",[2]数据总览!EU142)</f>
        <v/>
      </c>
      <c r="EV142" s="227" t="str">
        <f>IF([2]数据总览!EV142="","",[2]数据总览!EV142)</f>
        <v/>
      </c>
      <c r="EW142" s="227" t="str">
        <f>IF([2]数据总览!EW142="","",[2]数据总览!EW142)</f>
        <v/>
      </c>
      <c r="EX142" s="227" t="str">
        <f>IF([2]数据总览!EX142="","",[2]数据总览!EX142)</f>
        <v/>
      </c>
      <c r="EY142" s="227" t="str">
        <f>IF([2]数据总览!EY142="","",[2]数据总览!EY142)</f>
        <v/>
      </c>
      <c r="EZ142" s="227" t="str">
        <f>IF([2]数据总览!EZ142="","",[2]数据总览!EZ142)</f>
        <v/>
      </c>
      <c r="FA142" s="227" t="str">
        <f>IF([2]数据总览!FA142="","",[2]数据总览!FA142)</f>
        <v/>
      </c>
    </row>
    <row r="143" spans="1:157" ht="11.25">
      <c r="A143" s="227" t="str">
        <f>IF([2]数据总览!A143="","",[2]数据总览!A143)</f>
        <v/>
      </c>
      <c r="B143" s="227" t="str">
        <f>IF([2]数据总览!B143="","",[2]数据总览!B143)</f>
        <v/>
      </c>
      <c r="C143" s="227" t="str">
        <f>IF([2]数据总览!C143="","",[2]数据总览!C143)</f>
        <v/>
      </c>
      <c r="D143" s="227" t="str">
        <f>IF([2]数据总览!D143="","",[2]数据总览!D143)</f>
        <v>绿</v>
      </c>
      <c r="E143" s="227" t="str">
        <f>IF([2]数据总览!E143="","",[2]数据总览!E143)</f>
        <v>蓝</v>
      </c>
      <c r="F143" s="227" t="str">
        <f>IF([2]数据总览!F143="","",[2]数据总览!F143)</f>
        <v>紫</v>
      </c>
      <c r="G143" s="227" t="str">
        <f>IF([2]数据总览!G143="","",[2]数据总览!G143)</f>
        <v>橙</v>
      </c>
      <c r="H143" s="227" t="str">
        <f>IF([2]数据总览!H143="","",[2]数据总览!H143)</f>
        <v>红</v>
      </c>
      <c r="I143" s="227" t="str">
        <f>IF([2]数据总览!I143="","",[2]数据总览!I143)</f>
        <v/>
      </c>
      <c r="J143" s="227"/>
      <c r="K143" s="227" t="str">
        <f>IF([2]数据总览!K143="","",[2]数据总览!K143)</f>
        <v/>
      </c>
      <c r="L143" s="227" t="str">
        <f>IF([2]数据总览!L143="","",[2]数据总览!L143)</f>
        <v/>
      </c>
      <c r="M143" s="227" t="str">
        <f>IF([2]数据总览!M143="","",[2]数据总览!M143)</f>
        <v/>
      </c>
      <c r="N143" s="227" t="str">
        <f>IF([2]数据总览!N143="","",[2]数据总览!N143)</f>
        <v/>
      </c>
      <c r="O143" s="227" t="str">
        <f>IF([2]数据总览!O143="","",[2]数据总览!O143)</f>
        <v/>
      </c>
      <c r="P143" s="227" t="str">
        <f>IF([2]数据总览!P143="","",[2]数据总览!P143)</f>
        <v/>
      </c>
      <c r="Q143" s="227" t="str">
        <f>IF([2]数据总览!Q143="","",[2]数据总览!Q143)</f>
        <v/>
      </c>
      <c r="R143" s="227" t="str">
        <f>IF([2]数据总览!R143="","",[2]数据总览!R143)</f>
        <v/>
      </c>
      <c r="S143" s="227" t="str">
        <f>IF([2]数据总览!S143="","",[2]数据总览!S143)</f>
        <v/>
      </c>
      <c r="T143" s="227" t="str">
        <f>IF([2]数据总览!T143="","",[2]数据总览!T143)</f>
        <v/>
      </c>
      <c r="U143" s="227" t="str">
        <f>IF([2]数据总览!U143="","",[2]数据总览!U143)</f>
        <v/>
      </c>
      <c r="V143" s="227" t="str">
        <f>IF([2]数据总览!V143="","",[2]数据总览!V143)</f>
        <v/>
      </c>
      <c r="W143" s="227" t="str">
        <f>IF([2]数据总览!W143="","",[2]数据总览!W143)</f>
        <v/>
      </c>
      <c r="X143" s="227" t="str">
        <f>IF([2]数据总览!X143="","",[2]数据总览!X143)</f>
        <v/>
      </c>
      <c r="Y143" s="227" t="str">
        <f>IF([2]数据总览!Y143="","",[2]数据总览!Y143)</f>
        <v/>
      </c>
      <c r="Z143" s="227" t="str">
        <f>IF([2]数据总览!Z143="","",[2]数据总览!Z143)</f>
        <v/>
      </c>
      <c r="AA143" s="227" t="str">
        <f>IF([2]数据总览!AA143="","",[2]数据总览!AA143)</f>
        <v/>
      </c>
      <c r="AB143" s="227" t="str">
        <f>IF([2]数据总览!AB143="","",[2]数据总览!AB143)</f>
        <v/>
      </c>
      <c r="AC143" s="227" t="str">
        <f>IF([2]数据总览!AC143="","",[2]数据总览!AC143)</f>
        <v/>
      </c>
      <c r="AD143" s="227" t="str">
        <f>IF([2]数据总览!AD143="","",[2]数据总览!AD143)</f>
        <v/>
      </c>
      <c r="AE143" s="227" t="str">
        <f>IF([2]数据总览!AE143="","",[2]数据总览!AE143)</f>
        <v/>
      </c>
      <c r="AF143" s="227" t="str">
        <f>IF([2]数据总览!AF143="","",[2]数据总览!AF143)</f>
        <v/>
      </c>
      <c r="AG143" s="227" t="str">
        <f>IF([2]数据总览!AG143="","",[2]数据总览!AG143)</f>
        <v/>
      </c>
      <c r="AH143" s="227" t="str">
        <f>IF([2]数据总览!AH143="","",[2]数据总览!AH143)</f>
        <v/>
      </c>
      <c r="AI143" s="227" t="str">
        <f>IF([2]数据总览!AI143="","",[2]数据总览!AI143)</f>
        <v/>
      </c>
      <c r="AJ143" s="227" t="str">
        <f>IF([2]数据总览!AJ143="","",[2]数据总览!AJ143)</f>
        <v/>
      </c>
      <c r="AK143" s="227" t="str">
        <f>IF([2]数据总览!AK143="","",[2]数据总览!AK143)</f>
        <v/>
      </c>
      <c r="AL143" s="227" t="str">
        <f>IF([2]数据总览!AL143="","",[2]数据总览!AL143)</f>
        <v/>
      </c>
      <c r="AM143" s="227" t="str">
        <f>IF([2]数据总览!AM143="","",[2]数据总览!AM143)</f>
        <v/>
      </c>
      <c r="AN143" s="227" t="str">
        <f>IF([2]数据总览!AN143="","",[2]数据总览!AN143)</f>
        <v/>
      </c>
      <c r="AO143" s="227" t="str">
        <f>IF([2]数据总览!AO143="","",[2]数据总览!AO143)</f>
        <v/>
      </c>
      <c r="AP143" s="227" t="str">
        <f>IF([2]数据总览!AP143="","",[2]数据总览!AP143)</f>
        <v/>
      </c>
      <c r="AQ143" s="227" t="str">
        <f>IF([2]数据总览!AQ143="","",[2]数据总览!AQ143)</f>
        <v/>
      </c>
      <c r="AR143" s="227" t="str">
        <f>IF([2]数据总览!AR143="","",[2]数据总览!AR143)</f>
        <v/>
      </c>
      <c r="AS143" s="227" t="str">
        <f>IF([2]数据总览!AS143="","",[2]数据总览!AS143)</f>
        <v/>
      </c>
      <c r="AT143" s="227" t="str">
        <f>IF([2]数据总览!AT143="","",[2]数据总览!AT143)</f>
        <v/>
      </c>
      <c r="AU143" s="227" t="str">
        <f>IF([2]数据总览!AU143="","",[2]数据总览!AU143)</f>
        <v/>
      </c>
      <c r="AV143" s="227" t="str">
        <f>IF([2]数据总览!AV143="","",[2]数据总览!AV143)</f>
        <v/>
      </c>
      <c r="AW143" s="227" t="str">
        <f>IF([2]数据总览!AW143="","",[2]数据总览!AW143)</f>
        <v/>
      </c>
      <c r="AX143" s="227" t="str">
        <f>IF([2]数据总览!AX143="","",[2]数据总览!AX143)</f>
        <v/>
      </c>
      <c r="AY143" s="227" t="str">
        <f>IF([2]数据总览!AY143="","",[2]数据总览!AY143)</f>
        <v/>
      </c>
      <c r="AZ143" s="227" t="str">
        <f>IF([2]数据总览!AZ143="","",[2]数据总览!AZ143)</f>
        <v/>
      </c>
      <c r="BA143" s="227" t="str">
        <f>IF([2]数据总览!BA143="","",[2]数据总览!BA143)</f>
        <v/>
      </c>
      <c r="BB143" s="227" t="str">
        <f>IF([2]数据总览!BB143="","",[2]数据总览!BB143)</f>
        <v/>
      </c>
      <c r="BC143" s="227" t="str">
        <f>IF([2]数据总览!BC143="","",[2]数据总览!BC143)</f>
        <v/>
      </c>
      <c r="BD143" s="227" t="str">
        <f>IF([2]数据总览!BD143="","",[2]数据总览!BD143)</f>
        <v/>
      </c>
      <c r="BE143" s="227" t="str">
        <f>IF([2]数据总览!BE143="","",[2]数据总览!BE143)</f>
        <v/>
      </c>
      <c r="BF143" s="227" t="str">
        <f>IF([2]数据总览!BF143="","",[2]数据总览!BF143)</f>
        <v/>
      </c>
      <c r="BG143" s="227" t="str">
        <f>IF([2]数据总览!BG143="","",[2]数据总览!BG143)</f>
        <v/>
      </c>
      <c r="BH143" s="227" t="str">
        <f>IF([2]数据总览!BH143="","",[2]数据总览!BH143)</f>
        <v/>
      </c>
      <c r="BI143" s="227" t="str">
        <f>IF([2]数据总览!BI143="","",[2]数据总览!BI143)</f>
        <v/>
      </c>
      <c r="BJ143" s="227" t="str">
        <f>IF([2]数据总览!BJ143="","",[2]数据总览!BJ143)</f>
        <v/>
      </c>
      <c r="BK143" s="227" t="str">
        <f>IF([2]数据总览!BK143="","",[2]数据总览!BK143)</f>
        <v/>
      </c>
      <c r="BL143" s="227" t="str">
        <f>IF([2]数据总览!BL143="","",[2]数据总览!BL143)</f>
        <v/>
      </c>
      <c r="BM143" s="227" t="str">
        <f>IF([2]数据总览!BM143="","",[2]数据总览!BM143)</f>
        <v/>
      </c>
      <c r="BN143" s="227" t="str">
        <f>IF([2]数据总览!BN143="","",[2]数据总览!BN143)</f>
        <v/>
      </c>
      <c r="BO143" s="227" t="str">
        <f>IF([2]数据总览!BO143="","",[2]数据总览!BO143)</f>
        <v/>
      </c>
      <c r="BP143" s="227" t="str">
        <f>IF([2]数据总览!BP143="","",[2]数据总览!BP143)</f>
        <v/>
      </c>
      <c r="BQ143" s="227" t="str">
        <f>IF([2]数据总览!BQ143="","",[2]数据总览!BQ143)</f>
        <v/>
      </c>
      <c r="BR143" s="227" t="str">
        <f>IF([2]数据总览!BR143="","",[2]数据总览!BR143)</f>
        <v/>
      </c>
      <c r="BS143" s="227" t="str">
        <f>IF([2]数据总览!BS143="","",[2]数据总览!BS143)</f>
        <v/>
      </c>
      <c r="BT143" s="227" t="str">
        <f>IF([2]数据总览!BT143="","",[2]数据总览!BT143)</f>
        <v/>
      </c>
      <c r="BU143" s="227" t="str">
        <f>IF([2]数据总览!BU143="","",[2]数据总览!BU143)</f>
        <v/>
      </c>
      <c r="BV143" s="227" t="str">
        <f>IF([2]数据总览!BV143="","",[2]数据总览!BV143)</f>
        <v/>
      </c>
      <c r="BW143" s="227" t="str">
        <f>IF([2]数据总览!BW143="","",[2]数据总览!BW143)</f>
        <v/>
      </c>
      <c r="BX143" s="227" t="str">
        <f>IF([2]数据总览!BX143="","",[2]数据总览!BX143)</f>
        <v/>
      </c>
      <c r="BY143" s="227" t="str">
        <f>IF([2]数据总览!BY143="","",[2]数据总览!BY143)</f>
        <v/>
      </c>
      <c r="BZ143" s="227" t="str">
        <f>IF([2]数据总览!BZ143="","",[2]数据总览!BZ143)</f>
        <v/>
      </c>
      <c r="CA143" s="227" t="str">
        <f>IF([2]数据总览!CA143="","",[2]数据总览!CA143)</f>
        <v/>
      </c>
      <c r="CB143" s="227" t="str">
        <f>IF([2]数据总览!CB143="","",[2]数据总览!CB143)</f>
        <v/>
      </c>
      <c r="CC143" s="227" t="str">
        <f>IF([2]数据总览!CC143="","",[2]数据总览!CC143)</f>
        <v/>
      </c>
      <c r="CD143" s="227" t="str">
        <f>IF([2]数据总览!CD143="","",[2]数据总览!CD143)</f>
        <v/>
      </c>
      <c r="CE143" s="227" t="str">
        <f>IF([2]数据总览!CE143="","",[2]数据总览!CE143)</f>
        <v/>
      </c>
      <c r="CF143" s="227" t="str">
        <f>IF([2]数据总览!CF143="","",[2]数据总览!CF143)</f>
        <v/>
      </c>
      <c r="CG143" s="227" t="str">
        <f>IF([2]数据总览!CG143="","",[2]数据总览!CG143)</f>
        <v/>
      </c>
      <c r="CH143" s="227" t="str">
        <f>IF([2]数据总览!CH143="","",[2]数据总览!CH143)</f>
        <v/>
      </c>
      <c r="CI143" s="227" t="str">
        <f>IF([2]数据总览!CI143="","",[2]数据总览!CI143)</f>
        <v/>
      </c>
      <c r="CJ143" s="227" t="str">
        <f>IF([2]数据总览!CJ143="","",[2]数据总览!CJ143)</f>
        <v/>
      </c>
      <c r="CK143" s="227" t="str">
        <f>IF([2]数据总览!CK143="","",[2]数据总览!CK143)</f>
        <v/>
      </c>
      <c r="CL143" s="227" t="str">
        <f>IF([2]数据总览!CL143="","",[2]数据总览!CL143)</f>
        <v/>
      </c>
      <c r="CM143" s="227" t="str">
        <f>IF([2]数据总览!CM143="","",[2]数据总览!CM143)</f>
        <v/>
      </c>
      <c r="CN143" s="227" t="str">
        <f>IF([2]数据总览!CN143="","",[2]数据总览!CN143)</f>
        <v/>
      </c>
      <c r="CO143" s="227" t="str">
        <f>IF([2]数据总览!CO143="","",[2]数据总览!CO143)</f>
        <v/>
      </c>
      <c r="CP143" s="227" t="str">
        <f>IF([2]数据总览!CP143="","",[2]数据总览!CP143)</f>
        <v/>
      </c>
      <c r="CQ143" s="227" t="str">
        <f>IF([2]数据总览!CQ143="","",[2]数据总览!CQ143)</f>
        <v/>
      </c>
      <c r="CR143" s="227" t="str">
        <f>IF([2]数据总览!CR143="","",[2]数据总览!CR143)</f>
        <v/>
      </c>
      <c r="CS143" s="227" t="str">
        <f>IF([2]数据总览!CS143="","",[2]数据总览!CS143)</f>
        <v/>
      </c>
      <c r="CT143" s="227" t="str">
        <f>IF([2]数据总览!CT143="","",[2]数据总览!CT143)</f>
        <v/>
      </c>
      <c r="CU143" s="227" t="str">
        <f>IF([2]数据总览!CU143="","",[2]数据总览!CU143)</f>
        <v/>
      </c>
      <c r="CV143" s="227" t="str">
        <f>IF([2]数据总览!CV143="","",[2]数据总览!CV143)</f>
        <v/>
      </c>
      <c r="CW143" s="227" t="str">
        <f>IF([2]数据总览!CW143="","",[2]数据总览!CW143)</f>
        <v/>
      </c>
      <c r="CX143" s="227" t="str">
        <f>IF([2]数据总览!CX143="","",[2]数据总览!CX143)</f>
        <v/>
      </c>
      <c r="CY143" s="227" t="str">
        <f>IF([2]数据总览!CY143="","",[2]数据总览!CY143)</f>
        <v/>
      </c>
      <c r="CZ143" s="227" t="str">
        <f>IF([2]数据总览!CZ143="","",[2]数据总览!CZ143)</f>
        <v/>
      </c>
      <c r="DA143" s="227" t="str">
        <f>IF([2]数据总览!DA143="","",[2]数据总览!DA143)</f>
        <v/>
      </c>
      <c r="DB143" s="227" t="str">
        <f>IF([2]数据总览!DB143="","",[2]数据总览!DB143)</f>
        <v/>
      </c>
      <c r="DC143" s="227" t="str">
        <f>IF([2]数据总览!DC143="","",[2]数据总览!DC143)</f>
        <v/>
      </c>
      <c r="DD143" s="227" t="str">
        <f>IF([2]数据总览!DD143="","",[2]数据总览!DD143)</f>
        <v/>
      </c>
      <c r="DE143" s="227" t="str">
        <f>IF([2]数据总览!DE143="","",[2]数据总览!DE143)</f>
        <v/>
      </c>
      <c r="DF143" s="227" t="str">
        <f>IF([2]数据总览!DF143="","",[2]数据总览!DF143)</f>
        <v/>
      </c>
      <c r="DG143" s="227" t="str">
        <f>IF([2]数据总览!DG143="","",[2]数据总览!DG143)</f>
        <v/>
      </c>
      <c r="DH143" s="227" t="str">
        <f>IF([2]数据总览!DH143="","",[2]数据总览!DH143)</f>
        <v/>
      </c>
      <c r="DI143" s="227" t="str">
        <f>IF([2]数据总览!DI143="","",[2]数据总览!DI143)</f>
        <v/>
      </c>
      <c r="DJ143" s="227" t="str">
        <f>IF([2]数据总览!DJ143="","",[2]数据总览!DJ143)</f>
        <v/>
      </c>
      <c r="DK143" s="227" t="str">
        <f>IF([2]数据总览!DK143="","",[2]数据总览!DK143)</f>
        <v/>
      </c>
      <c r="DL143" s="227" t="str">
        <f>IF([2]数据总览!DL143="","",[2]数据总览!DL143)</f>
        <v/>
      </c>
      <c r="DM143" s="227" t="str">
        <f>IF([2]数据总览!DM143="","",[2]数据总览!DM143)</f>
        <v/>
      </c>
      <c r="DN143" s="227" t="str">
        <f>IF([2]数据总览!DN143="","",[2]数据总览!DN143)</f>
        <v/>
      </c>
      <c r="DO143" s="227" t="str">
        <f>IF([2]数据总览!DO143="","",[2]数据总览!DO143)</f>
        <v/>
      </c>
      <c r="DP143" s="227" t="str">
        <f>IF([2]数据总览!DP143="","",[2]数据总览!DP143)</f>
        <v/>
      </c>
      <c r="DQ143" s="227" t="str">
        <f>IF([2]数据总览!DQ143="","",[2]数据总览!DQ143)</f>
        <v/>
      </c>
      <c r="DR143" s="227" t="str">
        <f>IF([2]数据总览!DR143="","",[2]数据总览!DR143)</f>
        <v/>
      </c>
      <c r="DS143" s="227" t="str">
        <f>IF([2]数据总览!DS143="","",[2]数据总览!DS143)</f>
        <v/>
      </c>
      <c r="DT143" s="227" t="str">
        <f>IF([2]数据总览!DT143="","",[2]数据总览!DT143)</f>
        <v/>
      </c>
      <c r="DU143" s="227" t="str">
        <f>IF([2]数据总览!DU143="","",[2]数据总览!DU143)</f>
        <v/>
      </c>
      <c r="DV143" s="227" t="str">
        <f>IF([2]数据总览!DV143="","",[2]数据总览!DV143)</f>
        <v/>
      </c>
      <c r="DW143" s="227" t="str">
        <f>IF([2]数据总览!DW143="","",[2]数据总览!DW143)</f>
        <v/>
      </c>
      <c r="DX143" s="227" t="str">
        <f>IF([2]数据总览!DX143="","",[2]数据总览!DX143)</f>
        <v/>
      </c>
      <c r="DY143" s="227" t="str">
        <f>IF([2]数据总览!DY143="","",[2]数据总览!DY143)</f>
        <v/>
      </c>
      <c r="DZ143" s="227" t="str">
        <f>IF([2]数据总览!DZ143="","",[2]数据总览!DZ143)</f>
        <v/>
      </c>
      <c r="EA143" s="227" t="str">
        <f>IF([2]数据总览!EA143="","",[2]数据总览!EA143)</f>
        <v/>
      </c>
      <c r="EB143" s="227" t="str">
        <f>IF([2]数据总览!EB143="","",[2]数据总览!EB143)</f>
        <v/>
      </c>
      <c r="EC143" s="227" t="str">
        <f>IF([2]数据总览!EC143="","",[2]数据总览!EC143)</f>
        <v/>
      </c>
      <c r="ED143" s="227" t="str">
        <f>IF([2]数据总览!ED143="","",[2]数据总览!ED143)</f>
        <v/>
      </c>
      <c r="EE143" s="227" t="str">
        <f>IF([2]数据总览!EE143="","",[2]数据总览!EE143)</f>
        <v/>
      </c>
      <c r="EF143" s="227" t="str">
        <f>IF([2]数据总览!EF143="","",[2]数据总览!EF143)</f>
        <v/>
      </c>
      <c r="EG143" s="227" t="str">
        <f>IF([2]数据总览!EG143="","",[2]数据总览!EG143)</f>
        <v/>
      </c>
      <c r="EH143" s="227" t="str">
        <f>IF([2]数据总览!EH143="","",[2]数据总览!EH143)</f>
        <v/>
      </c>
      <c r="EI143" s="227" t="str">
        <f>IF([2]数据总览!EI143="","",[2]数据总览!EI143)</f>
        <v/>
      </c>
      <c r="EJ143" s="227" t="str">
        <f>IF([2]数据总览!EJ143="","",[2]数据总览!EJ143)</f>
        <v/>
      </c>
      <c r="EK143" s="227" t="str">
        <f>IF([2]数据总览!EK143="","",[2]数据总览!EK143)</f>
        <v/>
      </c>
      <c r="EL143" s="227" t="str">
        <f>IF([2]数据总览!EL143="","",[2]数据总览!EL143)</f>
        <v/>
      </c>
      <c r="EM143" s="227" t="str">
        <f>IF([2]数据总览!EM143="","",[2]数据总览!EM143)</f>
        <v/>
      </c>
      <c r="EN143" s="227" t="str">
        <f>IF([2]数据总览!EN143="","",[2]数据总览!EN143)</f>
        <v/>
      </c>
      <c r="EO143" s="227" t="str">
        <f>IF([2]数据总览!EO143="","",[2]数据总览!EO143)</f>
        <v/>
      </c>
      <c r="EP143" s="227" t="str">
        <f>IF([2]数据总览!EP143="","",[2]数据总览!EP143)</f>
        <v/>
      </c>
      <c r="EQ143" s="227" t="str">
        <f>IF([2]数据总览!EQ143="","",[2]数据总览!EQ143)</f>
        <v/>
      </c>
      <c r="ER143" s="227" t="str">
        <f>IF([2]数据总览!ER143="","",[2]数据总览!ER143)</f>
        <v/>
      </c>
      <c r="ES143" s="227" t="str">
        <f>IF([2]数据总览!ES143="","",[2]数据总览!ES143)</f>
        <v/>
      </c>
      <c r="ET143" s="227" t="str">
        <f>IF([2]数据总览!ET143="","",[2]数据总览!ET143)</f>
        <v/>
      </c>
      <c r="EU143" s="227" t="str">
        <f>IF([2]数据总览!EU143="","",[2]数据总览!EU143)</f>
        <v/>
      </c>
      <c r="EV143" s="227" t="str">
        <f>IF([2]数据总览!EV143="","",[2]数据总览!EV143)</f>
        <v/>
      </c>
      <c r="EW143" s="227" t="str">
        <f>IF([2]数据总览!EW143="","",[2]数据总览!EW143)</f>
        <v/>
      </c>
      <c r="EX143" s="227" t="str">
        <f>IF([2]数据总览!EX143="","",[2]数据总览!EX143)</f>
        <v/>
      </c>
      <c r="EY143" s="227" t="str">
        <f>IF([2]数据总览!EY143="","",[2]数据总览!EY143)</f>
        <v/>
      </c>
      <c r="EZ143" s="227" t="str">
        <f>IF([2]数据总览!EZ143="","",[2]数据总览!EZ143)</f>
        <v/>
      </c>
      <c r="FA143" s="227" t="str">
        <f>IF([2]数据总览!FA143="","",[2]数据总览!FA143)</f>
        <v/>
      </c>
    </row>
    <row r="144" spans="1:157" ht="11.25">
      <c r="A144" s="227" t="str">
        <f>IF([2]数据总览!A144="","",[2]数据总览!A144)</f>
        <v/>
      </c>
      <c r="B144" s="227" t="str">
        <f>IF([2]数据总览!B144="","",[2]数据总览!B144)</f>
        <v/>
      </c>
      <c r="C144" s="227" t="str">
        <f>IF([2]数据总览!C144="","",[2]数据总览!C144)</f>
        <v>0星</v>
      </c>
      <c r="D144" s="227" t="str">
        <f>IF([2]数据总览!D144="","",[2]数据总览!D144)</f>
        <v/>
      </c>
      <c r="E144" s="227">
        <f>IF([2]数据总览!E144="","",[2]数据总览!E144)</f>
        <v>5.0000000000000044E-2</v>
      </c>
      <c r="F144" s="227">
        <f>IF([2]数据总览!F144="","",[2]数据总览!F144)</f>
        <v>0.10000000000000009</v>
      </c>
      <c r="G144" s="227">
        <f>IF([2]数据总览!G144="","",[2]数据总览!G144)</f>
        <v>0.14999999999999991</v>
      </c>
      <c r="H144" s="227">
        <f>IF([2]数据总览!H144="","",[2]数据总览!H144)</f>
        <v>0.19758976406330175</v>
      </c>
      <c r="I144" s="227" t="str">
        <f>IF([2]数据总览!I144="","",[2]数据总览!I144)</f>
        <v/>
      </c>
      <c r="J144" s="227"/>
      <c r="K144" s="227" t="str">
        <f>IF([2]数据总览!K144="","",[2]数据总览!K144)</f>
        <v/>
      </c>
      <c r="L144" s="227" t="str">
        <f>IF([2]数据总览!L144="","",[2]数据总览!L144)</f>
        <v/>
      </c>
      <c r="M144" s="227" t="str">
        <f>IF([2]数据总览!M144="","",[2]数据总览!M144)</f>
        <v/>
      </c>
      <c r="N144" s="227" t="str">
        <f>IF([2]数据总览!N144="","",[2]数据总览!N144)</f>
        <v/>
      </c>
      <c r="O144" s="227" t="str">
        <f>IF([2]数据总览!O144="","",[2]数据总览!O144)</f>
        <v/>
      </c>
      <c r="P144" s="227" t="str">
        <f>IF([2]数据总览!P144="","",[2]数据总览!P144)</f>
        <v/>
      </c>
      <c r="Q144" s="227" t="str">
        <f>IF([2]数据总览!Q144="","",[2]数据总览!Q144)</f>
        <v/>
      </c>
      <c r="R144" s="227" t="str">
        <f>IF([2]数据总览!R144="","",[2]数据总览!R144)</f>
        <v/>
      </c>
      <c r="S144" s="227" t="str">
        <f>IF([2]数据总览!S144="","",[2]数据总览!S144)</f>
        <v/>
      </c>
      <c r="T144" s="227" t="str">
        <f>IF([2]数据总览!T144="","",[2]数据总览!T144)</f>
        <v/>
      </c>
      <c r="U144" s="227" t="str">
        <f>IF([2]数据总览!U144="","",[2]数据总览!U144)</f>
        <v/>
      </c>
      <c r="V144" s="227" t="str">
        <f>IF([2]数据总览!V144="","",[2]数据总览!V144)</f>
        <v/>
      </c>
      <c r="W144" s="227" t="str">
        <f>IF([2]数据总览!W144="","",[2]数据总览!W144)</f>
        <v/>
      </c>
      <c r="X144" s="227" t="str">
        <f>IF([2]数据总览!X144="","",[2]数据总览!X144)</f>
        <v/>
      </c>
      <c r="Y144" s="227" t="str">
        <f>IF([2]数据总览!Y144="","",[2]数据总览!Y144)</f>
        <v/>
      </c>
      <c r="Z144" s="227" t="str">
        <f>IF([2]数据总览!Z144="","",[2]数据总览!Z144)</f>
        <v/>
      </c>
      <c r="AA144" s="227" t="str">
        <f>IF([2]数据总览!AA144="","",[2]数据总览!AA144)</f>
        <v/>
      </c>
      <c r="AB144" s="227" t="str">
        <f>IF([2]数据总览!AB144="","",[2]数据总览!AB144)</f>
        <v/>
      </c>
      <c r="AC144" s="227" t="str">
        <f>IF([2]数据总览!AC144="","",[2]数据总览!AC144)</f>
        <v/>
      </c>
      <c r="AD144" s="227" t="str">
        <f>IF([2]数据总览!AD144="","",[2]数据总览!AD144)</f>
        <v/>
      </c>
      <c r="AE144" s="227" t="str">
        <f>IF([2]数据总览!AE144="","",[2]数据总览!AE144)</f>
        <v/>
      </c>
      <c r="AF144" s="227" t="str">
        <f>IF([2]数据总览!AF144="","",[2]数据总览!AF144)</f>
        <v/>
      </c>
      <c r="AG144" s="227" t="str">
        <f>IF([2]数据总览!AG144="","",[2]数据总览!AG144)</f>
        <v/>
      </c>
      <c r="AH144" s="227" t="str">
        <f>IF([2]数据总览!AH144="","",[2]数据总览!AH144)</f>
        <v/>
      </c>
      <c r="AI144" s="227" t="str">
        <f>IF([2]数据总览!AI144="","",[2]数据总览!AI144)</f>
        <v/>
      </c>
      <c r="AJ144" s="227" t="str">
        <f>IF([2]数据总览!AJ144="","",[2]数据总览!AJ144)</f>
        <v/>
      </c>
      <c r="AK144" s="227" t="str">
        <f>IF([2]数据总览!AK144="","",[2]数据总览!AK144)</f>
        <v/>
      </c>
      <c r="AL144" s="227" t="str">
        <f>IF([2]数据总览!AL144="","",[2]数据总览!AL144)</f>
        <v/>
      </c>
      <c r="AM144" s="227" t="str">
        <f>IF([2]数据总览!AM144="","",[2]数据总览!AM144)</f>
        <v/>
      </c>
      <c r="AN144" s="227" t="str">
        <f>IF([2]数据总览!AN144="","",[2]数据总览!AN144)</f>
        <v/>
      </c>
      <c r="AO144" s="227" t="str">
        <f>IF([2]数据总览!AO144="","",[2]数据总览!AO144)</f>
        <v/>
      </c>
      <c r="AP144" s="227" t="str">
        <f>IF([2]数据总览!AP144="","",[2]数据总览!AP144)</f>
        <v/>
      </c>
      <c r="AQ144" s="227" t="str">
        <f>IF([2]数据总览!AQ144="","",[2]数据总览!AQ144)</f>
        <v/>
      </c>
      <c r="AR144" s="227" t="str">
        <f>IF([2]数据总览!AR144="","",[2]数据总览!AR144)</f>
        <v/>
      </c>
      <c r="AS144" s="227" t="str">
        <f>IF([2]数据总览!AS144="","",[2]数据总览!AS144)</f>
        <v/>
      </c>
      <c r="AT144" s="227" t="str">
        <f>IF([2]数据总览!AT144="","",[2]数据总览!AT144)</f>
        <v/>
      </c>
      <c r="AU144" s="227" t="str">
        <f>IF([2]数据总览!AU144="","",[2]数据总览!AU144)</f>
        <v/>
      </c>
      <c r="AV144" s="227" t="str">
        <f>IF([2]数据总览!AV144="","",[2]数据总览!AV144)</f>
        <v/>
      </c>
      <c r="AW144" s="227" t="str">
        <f>IF([2]数据总览!AW144="","",[2]数据总览!AW144)</f>
        <v/>
      </c>
      <c r="AX144" s="227" t="str">
        <f>IF([2]数据总览!AX144="","",[2]数据总览!AX144)</f>
        <v/>
      </c>
      <c r="AY144" s="227" t="str">
        <f>IF([2]数据总览!AY144="","",[2]数据总览!AY144)</f>
        <v/>
      </c>
      <c r="AZ144" s="227" t="str">
        <f>IF([2]数据总览!AZ144="","",[2]数据总览!AZ144)</f>
        <v/>
      </c>
      <c r="BA144" s="227" t="str">
        <f>IF([2]数据总览!BA144="","",[2]数据总览!BA144)</f>
        <v/>
      </c>
      <c r="BB144" s="227" t="str">
        <f>IF([2]数据总览!BB144="","",[2]数据总览!BB144)</f>
        <v/>
      </c>
      <c r="BC144" s="227" t="str">
        <f>IF([2]数据总览!BC144="","",[2]数据总览!BC144)</f>
        <v/>
      </c>
      <c r="BD144" s="227" t="str">
        <f>IF([2]数据总览!BD144="","",[2]数据总览!BD144)</f>
        <v/>
      </c>
      <c r="BE144" s="227" t="str">
        <f>IF([2]数据总览!BE144="","",[2]数据总览!BE144)</f>
        <v/>
      </c>
      <c r="BF144" s="227" t="str">
        <f>IF([2]数据总览!BF144="","",[2]数据总览!BF144)</f>
        <v/>
      </c>
      <c r="BG144" s="227" t="str">
        <f>IF([2]数据总览!BG144="","",[2]数据总览!BG144)</f>
        <v/>
      </c>
      <c r="BH144" s="227" t="str">
        <f>IF([2]数据总览!BH144="","",[2]数据总览!BH144)</f>
        <v/>
      </c>
      <c r="BI144" s="227" t="str">
        <f>IF([2]数据总览!BI144="","",[2]数据总览!BI144)</f>
        <v/>
      </c>
      <c r="BJ144" s="227" t="str">
        <f>IF([2]数据总览!BJ144="","",[2]数据总览!BJ144)</f>
        <v/>
      </c>
      <c r="BK144" s="227" t="str">
        <f>IF([2]数据总览!BK144="","",[2]数据总览!BK144)</f>
        <v/>
      </c>
      <c r="BL144" s="227" t="str">
        <f>IF([2]数据总览!BL144="","",[2]数据总览!BL144)</f>
        <v/>
      </c>
      <c r="BM144" s="227" t="str">
        <f>IF([2]数据总览!BM144="","",[2]数据总览!BM144)</f>
        <v/>
      </c>
      <c r="BN144" s="227" t="str">
        <f>IF([2]数据总览!BN144="","",[2]数据总览!BN144)</f>
        <v/>
      </c>
      <c r="BO144" s="227" t="str">
        <f>IF([2]数据总览!BO144="","",[2]数据总览!BO144)</f>
        <v/>
      </c>
      <c r="BP144" s="227" t="str">
        <f>IF([2]数据总览!BP144="","",[2]数据总览!BP144)</f>
        <v/>
      </c>
      <c r="BQ144" s="227" t="str">
        <f>IF([2]数据总览!BQ144="","",[2]数据总览!BQ144)</f>
        <v/>
      </c>
      <c r="BR144" s="227" t="str">
        <f>IF([2]数据总览!BR144="","",[2]数据总览!BR144)</f>
        <v/>
      </c>
      <c r="BS144" s="227" t="str">
        <f>IF([2]数据总览!BS144="","",[2]数据总览!BS144)</f>
        <v/>
      </c>
      <c r="BT144" s="227" t="str">
        <f>IF([2]数据总览!BT144="","",[2]数据总览!BT144)</f>
        <v/>
      </c>
      <c r="BU144" s="227" t="str">
        <f>IF([2]数据总览!BU144="","",[2]数据总览!BU144)</f>
        <v/>
      </c>
      <c r="BV144" s="227" t="str">
        <f>IF([2]数据总览!BV144="","",[2]数据总览!BV144)</f>
        <v/>
      </c>
      <c r="BW144" s="227" t="str">
        <f>IF([2]数据总览!BW144="","",[2]数据总览!BW144)</f>
        <v/>
      </c>
      <c r="BX144" s="227" t="str">
        <f>IF([2]数据总览!BX144="","",[2]数据总览!BX144)</f>
        <v/>
      </c>
      <c r="BY144" s="227" t="str">
        <f>IF([2]数据总览!BY144="","",[2]数据总览!BY144)</f>
        <v/>
      </c>
      <c r="BZ144" s="227" t="str">
        <f>IF([2]数据总览!BZ144="","",[2]数据总览!BZ144)</f>
        <v/>
      </c>
      <c r="CA144" s="227" t="str">
        <f>IF([2]数据总览!CA144="","",[2]数据总览!CA144)</f>
        <v/>
      </c>
      <c r="CB144" s="227" t="str">
        <f>IF([2]数据总览!CB144="","",[2]数据总览!CB144)</f>
        <v/>
      </c>
      <c r="CC144" s="227" t="str">
        <f>IF([2]数据总览!CC144="","",[2]数据总览!CC144)</f>
        <v/>
      </c>
      <c r="CD144" s="227" t="str">
        <f>IF([2]数据总览!CD144="","",[2]数据总览!CD144)</f>
        <v/>
      </c>
      <c r="CE144" s="227" t="str">
        <f>IF([2]数据总览!CE144="","",[2]数据总览!CE144)</f>
        <v/>
      </c>
      <c r="CF144" s="227" t="str">
        <f>IF([2]数据总览!CF144="","",[2]数据总览!CF144)</f>
        <v/>
      </c>
      <c r="CG144" s="227" t="str">
        <f>IF([2]数据总览!CG144="","",[2]数据总览!CG144)</f>
        <v/>
      </c>
      <c r="CH144" s="227" t="str">
        <f>IF([2]数据总览!CH144="","",[2]数据总览!CH144)</f>
        <v/>
      </c>
      <c r="CI144" s="227" t="str">
        <f>IF([2]数据总览!CI144="","",[2]数据总览!CI144)</f>
        <v/>
      </c>
      <c r="CJ144" s="227" t="str">
        <f>IF([2]数据总览!CJ144="","",[2]数据总览!CJ144)</f>
        <v/>
      </c>
      <c r="CK144" s="227" t="str">
        <f>IF([2]数据总览!CK144="","",[2]数据总览!CK144)</f>
        <v/>
      </c>
      <c r="CL144" s="227" t="str">
        <f>IF([2]数据总览!CL144="","",[2]数据总览!CL144)</f>
        <v/>
      </c>
      <c r="CM144" s="227" t="str">
        <f>IF([2]数据总览!CM144="","",[2]数据总览!CM144)</f>
        <v/>
      </c>
      <c r="CN144" s="227" t="str">
        <f>IF([2]数据总览!CN144="","",[2]数据总览!CN144)</f>
        <v/>
      </c>
      <c r="CO144" s="227" t="str">
        <f>IF([2]数据总览!CO144="","",[2]数据总览!CO144)</f>
        <v/>
      </c>
      <c r="CP144" s="227" t="str">
        <f>IF([2]数据总览!CP144="","",[2]数据总览!CP144)</f>
        <v/>
      </c>
      <c r="CQ144" s="227" t="str">
        <f>IF([2]数据总览!CQ144="","",[2]数据总览!CQ144)</f>
        <v/>
      </c>
      <c r="CR144" s="227" t="str">
        <f>IF([2]数据总览!CR144="","",[2]数据总览!CR144)</f>
        <v/>
      </c>
      <c r="CS144" s="227" t="str">
        <f>IF([2]数据总览!CS144="","",[2]数据总览!CS144)</f>
        <v/>
      </c>
      <c r="CT144" s="227" t="str">
        <f>IF([2]数据总览!CT144="","",[2]数据总览!CT144)</f>
        <v/>
      </c>
      <c r="CU144" s="227" t="str">
        <f>IF([2]数据总览!CU144="","",[2]数据总览!CU144)</f>
        <v/>
      </c>
      <c r="CV144" s="227" t="str">
        <f>IF([2]数据总览!CV144="","",[2]数据总览!CV144)</f>
        <v/>
      </c>
      <c r="CW144" s="227" t="str">
        <f>IF([2]数据总览!CW144="","",[2]数据总览!CW144)</f>
        <v/>
      </c>
      <c r="CX144" s="227" t="str">
        <f>IF([2]数据总览!CX144="","",[2]数据总览!CX144)</f>
        <v/>
      </c>
      <c r="CY144" s="227" t="str">
        <f>IF([2]数据总览!CY144="","",[2]数据总览!CY144)</f>
        <v/>
      </c>
      <c r="CZ144" s="227" t="str">
        <f>IF([2]数据总览!CZ144="","",[2]数据总览!CZ144)</f>
        <v/>
      </c>
      <c r="DA144" s="227" t="str">
        <f>IF([2]数据总览!DA144="","",[2]数据总览!DA144)</f>
        <v/>
      </c>
      <c r="DB144" s="227" t="str">
        <f>IF([2]数据总览!DB144="","",[2]数据总览!DB144)</f>
        <v/>
      </c>
      <c r="DC144" s="227" t="str">
        <f>IF([2]数据总览!DC144="","",[2]数据总览!DC144)</f>
        <v/>
      </c>
      <c r="DD144" s="227" t="str">
        <f>IF([2]数据总览!DD144="","",[2]数据总览!DD144)</f>
        <v/>
      </c>
      <c r="DE144" s="227" t="str">
        <f>IF([2]数据总览!DE144="","",[2]数据总览!DE144)</f>
        <v/>
      </c>
      <c r="DF144" s="227" t="str">
        <f>IF([2]数据总览!DF144="","",[2]数据总览!DF144)</f>
        <v/>
      </c>
      <c r="DG144" s="227" t="str">
        <f>IF([2]数据总览!DG144="","",[2]数据总览!DG144)</f>
        <v/>
      </c>
      <c r="DH144" s="227" t="str">
        <f>IF([2]数据总览!DH144="","",[2]数据总览!DH144)</f>
        <v/>
      </c>
      <c r="DI144" s="227" t="str">
        <f>IF([2]数据总览!DI144="","",[2]数据总览!DI144)</f>
        <v/>
      </c>
      <c r="DJ144" s="227" t="str">
        <f>IF([2]数据总览!DJ144="","",[2]数据总览!DJ144)</f>
        <v/>
      </c>
      <c r="DK144" s="227" t="str">
        <f>IF([2]数据总览!DK144="","",[2]数据总览!DK144)</f>
        <v/>
      </c>
      <c r="DL144" s="227" t="str">
        <f>IF([2]数据总览!DL144="","",[2]数据总览!DL144)</f>
        <v/>
      </c>
      <c r="DM144" s="227" t="str">
        <f>IF([2]数据总览!DM144="","",[2]数据总览!DM144)</f>
        <v/>
      </c>
      <c r="DN144" s="227" t="str">
        <f>IF([2]数据总览!DN144="","",[2]数据总览!DN144)</f>
        <v/>
      </c>
      <c r="DO144" s="227" t="str">
        <f>IF([2]数据总览!DO144="","",[2]数据总览!DO144)</f>
        <v/>
      </c>
      <c r="DP144" s="227" t="str">
        <f>IF([2]数据总览!DP144="","",[2]数据总览!DP144)</f>
        <v/>
      </c>
      <c r="DQ144" s="227" t="str">
        <f>IF([2]数据总览!DQ144="","",[2]数据总览!DQ144)</f>
        <v/>
      </c>
      <c r="DR144" s="227" t="str">
        <f>IF([2]数据总览!DR144="","",[2]数据总览!DR144)</f>
        <v/>
      </c>
      <c r="DS144" s="227" t="str">
        <f>IF([2]数据总览!DS144="","",[2]数据总览!DS144)</f>
        <v/>
      </c>
      <c r="DT144" s="227" t="str">
        <f>IF([2]数据总览!DT144="","",[2]数据总览!DT144)</f>
        <v/>
      </c>
      <c r="DU144" s="227" t="str">
        <f>IF([2]数据总览!DU144="","",[2]数据总览!DU144)</f>
        <v/>
      </c>
      <c r="DV144" s="227" t="str">
        <f>IF([2]数据总览!DV144="","",[2]数据总览!DV144)</f>
        <v/>
      </c>
      <c r="DW144" s="227" t="str">
        <f>IF([2]数据总览!DW144="","",[2]数据总览!DW144)</f>
        <v/>
      </c>
      <c r="DX144" s="227" t="str">
        <f>IF([2]数据总览!DX144="","",[2]数据总览!DX144)</f>
        <v/>
      </c>
      <c r="DY144" s="227" t="str">
        <f>IF([2]数据总览!DY144="","",[2]数据总览!DY144)</f>
        <v/>
      </c>
      <c r="DZ144" s="227" t="str">
        <f>IF([2]数据总览!DZ144="","",[2]数据总览!DZ144)</f>
        <v/>
      </c>
      <c r="EA144" s="227" t="str">
        <f>IF([2]数据总览!EA144="","",[2]数据总览!EA144)</f>
        <v/>
      </c>
      <c r="EB144" s="227" t="str">
        <f>IF([2]数据总览!EB144="","",[2]数据总览!EB144)</f>
        <v/>
      </c>
      <c r="EC144" s="227" t="str">
        <f>IF([2]数据总览!EC144="","",[2]数据总览!EC144)</f>
        <v/>
      </c>
      <c r="ED144" s="227" t="str">
        <f>IF([2]数据总览!ED144="","",[2]数据总览!ED144)</f>
        <v/>
      </c>
      <c r="EE144" s="227" t="str">
        <f>IF([2]数据总览!EE144="","",[2]数据总览!EE144)</f>
        <v/>
      </c>
      <c r="EF144" s="227" t="str">
        <f>IF([2]数据总览!EF144="","",[2]数据总览!EF144)</f>
        <v/>
      </c>
      <c r="EG144" s="227" t="str">
        <f>IF([2]数据总览!EG144="","",[2]数据总览!EG144)</f>
        <v/>
      </c>
      <c r="EH144" s="227" t="str">
        <f>IF([2]数据总览!EH144="","",[2]数据总览!EH144)</f>
        <v/>
      </c>
      <c r="EI144" s="227" t="str">
        <f>IF([2]数据总览!EI144="","",[2]数据总览!EI144)</f>
        <v/>
      </c>
      <c r="EJ144" s="227" t="str">
        <f>IF([2]数据总览!EJ144="","",[2]数据总览!EJ144)</f>
        <v/>
      </c>
      <c r="EK144" s="227" t="str">
        <f>IF([2]数据总览!EK144="","",[2]数据总览!EK144)</f>
        <v/>
      </c>
      <c r="EL144" s="227" t="str">
        <f>IF([2]数据总览!EL144="","",[2]数据总览!EL144)</f>
        <v/>
      </c>
      <c r="EM144" s="227" t="str">
        <f>IF([2]数据总览!EM144="","",[2]数据总览!EM144)</f>
        <v/>
      </c>
      <c r="EN144" s="227" t="str">
        <f>IF([2]数据总览!EN144="","",[2]数据总览!EN144)</f>
        <v/>
      </c>
      <c r="EO144" s="227" t="str">
        <f>IF([2]数据总览!EO144="","",[2]数据总览!EO144)</f>
        <v/>
      </c>
      <c r="EP144" s="227" t="str">
        <f>IF([2]数据总览!EP144="","",[2]数据总览!EP144)</f>
        <v/>
      </c>
      <c r="EQ144" s="227" t="str">
        <f>IF([2]数据总览!EQ144="","",[2]数据总览!EQ144)</f>
        <v/>
      </c>
      <c r="ER144" s="227" t="str">
        <f>IF([2]数据总览!ER144="","",[2]数据总览!ER144)</f>
        <v/>
      </c>
      <c r="ES144" s="227" t="str">
        <f>IF([2]数据总览!ES144="","",[2]数据总览!ES144)</f>
        <v/>
      </c>
      <c r="ET144" s="227" t="str">
        <f>IF([2]数据总览!ET144="","",[2]数据总览!ET144)</f>
        <v/>
      </c>
      <c r="EU144" s="227" t="str">
        <f>IF([2]数据总览!EU144="","",[2]数据总览!EU144)</f>
        <v/>
      </c>
      <c r="EV144" s="227" t="str">
        <f>IF([2]数据总览!EV144="","",[2]数据总览!EV144)</f>
        <v/>
      </c>
      <c r="EW144" s="227" t="str">
        <f>IF([2]数据总览!EW144="","",[2]数据总览!EW144)</f>
        <v/>
      </c>
      <c r="EX144" s="227" t="str">
        <f>IF([2]数据总览!EX144="","",[2]数据总览!EX144)</f>
        <v/>
      </c>
      <c r="EY144" s="227" t="str">
        <f>IF([2]数据总览!EY144="","",[2]数据总览!EY144)</f>
        <v/>
      </c>
      <c r="EZ144" s="227" t="str">
        <f>IF([2]数据总览!EZ144="","",[2]数据总览!EZ144)</f>
        <v/>
      </c>
      <c r="FA144" s="227" t="str">
        <f>IF([2]数据总览!FA144="","",[2]数据总览!FA144)</f>
        <v/>
      </c>
    </row>
    <row r="145" spans="1:157" ht="11.25">
      <c r="A145" s="227" t="str">
        <f>IF([2]数据总览!A145="","",[2]数据总览!A145)</f>
        <v/>
      </c>
      <c r="B145" s="227" t="str">
        <f>IF([2]数据总览!B145="","",[2]数据总览!B145)</f>
        <v/>
      </c>
      <c r="C145" s="227" t="str">
        <f>IF([2]数据总览!C145="","",[2]数据总览!C145)</f>
        <v>1星</v>
      </c>
      <c r="D145" s="227" t="str">
        <f>IF([2]数据总览!D145="","",[2]数据总览!D145)</f>
        <v/>
      </c>
      <c r="E145" s="227">
        <f>IF([2]数据总览!E145="","",[2]数据总览!E145)</f>
        <v>9.3442560887553761E-2</v>
      </c>
      <c r="F145" s="227">
        <f>IF([2]数据总览!F145="","",[2]数据总览!F145)</f>
        <v>0.17324644153501989</v>
      </c>
      <c r="G145" s="227">
        <f>IF([2]数据总览!G145="","",[2]数据总览!G145)</f>
        <v>0.23431683017088445</v>
      </c>
      <c r="H145" s="227">
        <f>IF([2]数据总览!H145="","",[2]数据总览!H145)</f>
        <v>0.28857987954126263</v>
      </c>
      <c r="I145" s="227" t="str">
        <f>IF([2]数据总览!I145="","",[2]数据总览!I145)</f>
        <v/>
      </c>
      <c r="J145" s="227"/>
      <c r="K145" s="227" t="str">
        <f>IF([2]数据总览!K145="","",[2]数据总览!K145)</f>
        <v/>
      </c>
      <c r="L145" s="227" t="str">
        <f>IF([2]数据总览!L145="","",[2]数据总览!L145)</f>
        <v/>
      </c>
      <c r="M145" s="227" t="str">
        <f>IF([2]数据总览!M145="","",[2]数据总览!M145)</f>
        <v/>
      </c>
      <c r="N145" s="227" t="str">
        <f>IF([2]数据总览!N145="","",[2]数据总览!N145)</f>
        <v/>
      </c>
      <c r="O145" s="227" t="str">
        <f>IF([2]数据总览!O145="","",[2]数据总览!O145)</f>
        <v/>
      </c>
      <c r="P145" s="227" t="str">
        <f>IF([2]数据总览!P145="","",[2]数据总览!P145)</f>
        <v/>
      </c>
      <c r="Q145" s="227" t="str">
        <f>IF([2]数据总览!Q145="","",[2]数据总览!Q145)</f>
        <v/>
      </c>
      <c r="R145" s="227" t="str">
        <f>IF([2]数据总览!R145="","",[2]数据总览!R145)</f>
        <v/>
      </c>
      <c r="S145" s="227" t="str">
        <f>IF([2]数据总览!S145="","",[2]数据总览!S145)</f>
        <v/>
      </c>
      <c r="T145" s="227" t="str">
        <f>IF([2]数据总览!T145="","",[2]数据总览!T145)</f>
        <v/>
      </c>
      <c r="U145" s="227" t="str">
        <f>IF([2]数据总览!U145="","",[2]数据总览!U145)</f>
        <v/>
      </c>
      <c r="V145" s="227" t="str">
        <f>IF([2]数据总览!V145="","",[2]数据总览!V145)</f>
        <v/>
      </c>
      <c r="W145" s="227" t="str">
        <f>IF([2]数据总览!W145="","",[2]数据总览!W145)</f>
        <v/>
      </c>
      <c r="X145" s="227" t="str">
        <f>IF([2]数据总览!X145="","",[2]数据总览!X145)</f>
        <v/>
      </c>
      <c r="Y145" s="227" t="str">
        <f>IF([2]数据总览!Y145="","",[2]数据总览!Y145)</f>
        <v/>
      </c>
      <c r="Z145" s="227" t="str">
        <f>IF([2]数据总览!Z145="","",[2]数据总览!Z145)</f>
        <v/>
      </c>
      <c r="AA145" s="227" t="str">
        <f>IF([2]数据总览!AA145="","",[2]数据总览!AA145)</f>
        <v/>
      </c>
      <c r="AB145" s="227" t="str">
        <f>IF([2]数据总览!AB145="","",[2]数据总览!AB145)</f>
        <v/>
      </c>
      <c r="AC145" s="227" t="str">
        <f>IF([2]数据总览!AC145="","",[2]数据总览!AC145)</f>
        <v/>
      </c>
      <c r="AD145" s="227" t="str">
        <f>IF([2]数据总览!AD145="","",[2]数据总览!AD145)</f>
        <v/>
      </c>
      <c r="AE145" s="227" t="str">
        <f>IF([2]数据总览!AE145="","",[2]数据总览!AE145)</f>
        <v/>
      </c>
      <c r="AF145" s="227" t="str">
        <f>IF([2]数据总览!AF145="","",[2]数据总览!AF145)</f>
        <v/>
      </c>
      <c r="AG145" s="227" t="str">
        <f>IF([2]数据总览!AG145="","",[2]数据总览!AG145)</f>
        <v/>
      </c>
      <c r="AH145" s="227" t="str">
        <f>IF([2]数据总览!AH145="","",[2]数据总览!AH145)</f>
        <v/>
      </c>
      <c r="AI145" s="227" t="str">
        <f>IF([2]数据总览!AI145="","",[2]数据总览!AI145)</f>
        <v/>
      </c>
      <c r="AJ145" s="227" t="str">
        <f>IF([2]数据总览!AJ145="","",[2]数据总览!AJ145)</f>
        <v/>
      </c>
      <c r="AK145" s="227" t="str">
        <f>IF([2]数据总览!AK145="","",[2]数据总览!AK145)</f>
        <v/>
      </c>
      <c r="AL145" s="227" t="str">
        <f>IF([2]数据总览!AL145="","",[2]数据总览!AL145)</f>
        <v/>
      </c>
      <c r="AM145" s="227" t="str">
        <f>IF([2]数据总览!AM145="","",[2]数据总览!AM145)</f>
        <v/>
      </c>
      <c r="AN145" s="227" t="str">
        <f>IF([2]数据总览!AN145="","",[2]数据总览!AN145)</f>
        <v/>
      </c>
      <c r="AO145" s="227" t="str">
        <f>IF([2]数据总览!AO145="","",[2]数据总览!AO145)</f>
        <v/>
      </c>
      <c r="AP145" s="227" t="str">
        <f>IF([2]数据总览!AP145="","",[2]数据总览!AP145)</f>
        <v/>
      </c>
      <c r="AQ145" s="227" t="str">
        <f>IF([2]数据总览!AQ145="","",[2]数据总览!AQ145)</f>
        <v/>
      </c>
      <c r="AR145" s="227" t="str">
        <f>IF([2]数据总览!AR145="","",[2]数据总览!AR145)</f>
        <v/>
      </c>
      <c r="AS145" s="227" t="str">
        <f>IF([2]数据总览!AS145="","",[2]数据总览!AS145)</f>
        <v/>
      </c>
      <c r="AT145" s="227" t="str">
        <f>IF([2]数据总览!AT145="","",[2]数据总览!AT145)</f>
        <v/>
      </c>
      <c r="AU145" s="227" t="str">
        <f>IF([2]数据总览!AU145="","",[2]数据总览!AU145)</f>
        <v/>
      </c>
      <c r="AV145" s="227" t="str">
        <f>IF([2]数据总览!AV145="","",[2]数据总览!AV145)</f>
        <v/>
      </c>
      <c r="AW145" s="227" t="str">
        <f>IF([2]数据总览!AW145="","",[2]数据总览!AW145)</f>
        <v/>
      </c>
      <c r="AX145" s="227" t="str">
        <f>IF([2]数据总览!AX145="","",[2]数据总览!AX145)</f>
        <v/>
      </c>
      <c r="AY145" s="227" t="str">
        <f>IF([2]数据总览!AY145="","",[2]数据总览!AY145)</f>
        <v/>
      </c>
      <c r="AZ145" s="227" t="str">
        <f>IF([2]数据总览!AZ145="","",[2]数据总览!AZ145)</f>
        <v/>
      </c>
      <c r="BA145" s="227" t="str">
        <f>IF([2]数据总览!BA145="","",[2]数据总览!BA145)</f>
        <v/>
      </c>
      <c r="BB145" s="227" t="str">
        <f>IF([2]数据总览!BB145="","",[2]数据总览!BB145)</f>
        <v/>
      </c>
      <c r="BC145" s="227" t="str">
        <f>IF([2]数据总览!BC145="","",[2]数据总览!BC145)</f>
        <v/>
      </c>
      <c r="BD145" s="227" t="str">
        <f>IF([2]数据总览!BD145="","",[2]数据总览!BD145)</f>
        <v/>
      </c>
      <c r="BE145" s="227" t="str">
        <f>IF([2]数据总览!BE145="","",[2]数据总览!BE145)</f>
        <v/>
      </c>
      <c r="BF145" s="227" t="str">
        <f>IF([2]数据总览!BF145="","",[2]数据总览!BF145)</f>
        <v/>
      </c>
      <c r="BG145" s="227" t="str">
        <f>IF([2]数据总览!BG145="","",[2]数据总览!BG145)</f>
        <v/>
      </c>
      <c r="BH145" s="227" t="str">
        <f>IF([2]数据总览!BH145="","",[2]数据总览!BH145)</f>
        <v/>
      </c>
      <c r="BI145" s="227" t="str">
        <f>IF([2]数据总览!BI145="","",[2]数据总览!BI145)</f>
        <v/>
      </c>
      <c r="BJ145" s="227" t="str">
        <f>IF([2]数据总览!BJ145="","",[2]数据总览!BJ145)</f>
        <v/>
      </c>
      <c r="BK145" s="227" t="str">
        <f>IF([2]数据总览!BK145="","",[2]数据总览!BK145)</f>
        <v/>
      </c>
      <c r="BL145" s="227" t="str">
        <f>IF([2]数据总览!BL145="","",[2]数据总览!BL145)</f>
        <v/>
      </c>
      <c r="BM145" s="227" t="str">
        <f>IF([2]数据总览!BM145="","",[2]数据总览!BM145)</f>
        <v/>
      </c>
      <c r="BN145" s="227" t="str">
        <f>IF([2]数据总览!BN145="","",[2]数据总览!BN145)</f>
        <v/>
      </c>
      <c r="BO145" s="227" t="str">
        <f>IF([2]数据总览!BO145="","",[2]数据总览!BO145)</f>
        <v/>
      </c>
      <c r="BP145" s="227" t="str">
        <f>IF([2]数据总览!BP145="","",[2]数据总览!BP145)</f>
        <v/>
      </c>
      <c r="BQ145" s="227" t="str">
        <f>IF([2]数据总览!BQ145="","",[2]数据总览!BQ145)</f>
        <v/>
      </c>
      <c r="BR145" s="227" t="str">
        <f>IF([2]数据总览!BR145="","",[2]数据总览!BR145)</f>
        <v/>
      </c>
      <c r="BS145" s="227" t="str">
        <f>IF([2]数据总览!BS145="","",[2]数据总览!BS145)</f>
        <v/>
      </c>
      <c r="BT145" s="227" t="str">
        <f>IF([2]数据总览!BT145="","",[2]数据总览!BT145)</f>
        <v/>
      </c>
      <c r="BU145" s="227" t="str">
        <f>IF([2]数据总览!BU145="","",[2]数据总览!BU145)</f>
        <v/>
      </c>
      <c r="BV145" s="227" t="str">
        <f>IF([2]数据总览!BV145="","",[2]数据总览!BV145)</f>
        <v/>
      </c>
      <c r="BW145" s="227" t="str">
        <f>IF([2]数据总览!BW145="","",[2]数据总览!BW145)</f>
        <v/>
      </c>
      <c r="BX145" s="227" t="str">
        <f>IF([2]数据总览!BX145="","",[2]数据总览!BX145)</f>
        <v/>
      </c>
      <c r="BY145" s="227" t="str">
        <f>IF([2]数据总览!BY145="","",[2]数据总览!BY145)</f>
        <v/>
      </c>
      <c r="BZ145" s="227" t="str">
        <f>IF([2]数据总览!BZ145="","",[2]数据总览!BZ145)</f>
        <v/>
      </c>
      <c r="CA145" s="227" t="str">
        <f>IF([2]数据总览!CA145="","",[2]数据总览!CA145)</f>
        <v/>
      </c>
      <c r="CB145" s="227" t="str">
        <f>IF([2]数据总览!CB145="","",[2]数据总览!CB145)</f>
        <v/>
      </c>
      <c r="CC145" s="227" t="str">
        <f>IF([2]数据总览!CC145="","",[2]数据总览!CC145)</f>
        <v/>
      </c>
      <c r="CD145" s="227" t="str">
        <f>IF([2]数据总览!CD145="","",[2]数据总览!CD145)</f>
        <v/>
      </c>
      <c r="CE145" s="227" t="str">
        <f>IF([2]数据总览!CE145="","",[2]数据总览!CE145)</f>
        <v/>
      </c>
      <c r="CF145" s="227" t="str">
        <f>IF([2]数据总览!CF145="","",[2]数据总览!CF145)</f>
        <v/>
      </c>
      <c r="CG145" s="227" t="str">
        <f>IF([2]数据总览!CG145="","",[2]数据总览!CG145)</f>
        <v/>
      </c>
      <c r="CH145" s="227" t="str">
        <f>IF([2]数据总览!CH145="","",[2]数据总览!CH145)</f>
        <v/>
      </c>
      <c r="CI145" s="227" t="str">
        <f>IF([2]数据总览!CI145="","",[2]数据总览!CI145)</f>
        <v/>
      </c>
      <c r="CJ145" s="227" t="str">
        <f>IF([2]数据总览!CJ145="","",[2]数据总览!CJ145)</f>
        <v/>
      </c>
      <c r="CK145" s="227" t="str">
        <f>IF([2]数据总览!CK145="","",[2]数据总览!CK145)</f>
        <v/>
      </c>
      <c r="CL145" s="227" t="str">
        <f>IF([2]数据总览!CL145="","",[2]数据总览!CL145)</f>
        <v/>
      </c>
      <c r="CM145" s="227" t="str">
        <f>IF([2]数据总览!CM145="","",[2]数据总览!CM145)</f>
        <v/>
      </c>
      <c r="CN145" s="227" t="str">
        <f>IF([2]数据总览!CN145="","",[2]数据总览!CN145)</f>
        <v/>
      </c>
      <c r="CO145" s="227" t="str">
        <f>IF([2]数据总览!CO145="","",[2]数据总览!CO145)</f>
        <v/>
      </c>
      <c r="CP145" s="227" t="str">
        <f>IF([2]数据总览!CP145="","",[2]数据总览!CP145)</f>
        <v/>
      </c>
      <c r="CQ145" s="227" t="str">
        <f>IF([2]数据总览!CQ145="","",[2]数据总览!CQ145)</f>
        <v/>
      </c>
      <c r="CR145" s="227" t="str">
        <f>IF([2]数据总览!CR145="","",[2]数据总览!CR145)</f>
        <v/>
      </c>
      <c r="CS145" s="227" t="str">
        <f>IF([2]数据总览!CS145="","",[2]数据总览!CS145)</f>
        <v/>
      </c>
      <c r="CT145" s="227" t="str">
        <f>IF([2]数据总览!CT145="","",[2]数据总览!CT145)</f>
        <v/>
      </c>
      <c r="CU145" s="227" t="str">
        <f>IF([2]数据总览!CU145="","",[2]数据总览!CU145)</f>
        <v/>
      </c>
      <c r="CV145" s="227" t="str">
        <f>IF([2]数据总览!CV145="","",[2]数据总览!CV145)</f>
        <v/>
      </c>
      <c r="CW145" s="227" t="str">
        <f>IF([2]数据总览!CW145="","",[2]数据总览!CW145)</f>
        <v/>
      </c>
      <c r="CX145" s="227" t="str">
        <f>IF([2]数据总览!CX145="","",[2]数据总览!CX145)</f>
        <v/>
      </c>
      <c r="CY145" s="227" t="str">
        <f>IF([2]数据总览!CY145="","",[2]数据总览!CY145)</f>
        <v/>
      </c>
      <c r="CZ145" s="227" t="str">
        <f>IF([2]数据总览!CZ145="","",[2]数据总览!CZ145)</f>
        <v/>
      </c>
      <c r="DA145" s="227" t="str">
        <f>IF([2]数据总览!DA145="","",[2]数据总览!DA145)</f>
        <v/>
      </c>
      <c r="DB145" s="227" t="str">
        <f>IF([2]数据总览!DB145="","",[2]数据总览!DB145)</f>
        <v/>
      </c>
      <c r="DC145" s="227" t="str">
        <f>IF([2]数据总览!DC145="","",[2]数据总览!DC145)</f>
        <v/>
      </c>
      <c r="DD145" s="227" t="str">
        <f>IF([2]数据总览!DD145="","",[2]数据总览!DD145)</f>
        <v/>
      </c>
      <c r="DE145" s="227" t="str">
        <f>IF([2]数据总览!DE145="","",[2]数据总览!DE145)</f>
        <v/>
      </c>
      <c r="DF145" s="227" t="str">
        <f>IF([2]数据总览!DF145="","",[2]数据总览!DF145)</f>
        <v/>
      </c>
      <c r="DG145" s="227" t="str">
        <f>IF([2]数据总览!DG145="","",[2]数据总览!DG145)</f>
        <v/>
      </c>
      <c r="DH145" s="227" t="str">
        <f>IF([2]数据总览!DH145="","",[2]数据总览!DH145)</f>
        <v/>
      </c>
      <c r="DI145" s="227" t="str">
        <f>IF([2]数据总览!DI145="","",[2]数据总览!DI145)</f>
        <v/>
      </c>
      <c r="DJ145" s="227" t="str">
        <f>IF([2]数据总览!DJ145="","",[2]数据总览!DJ145)</f>
        <v/>
      </c>
      <c r="DK145" s="227" t="str">
        <f>IF([2]数据总览!DK145="","",[2]数据总览!DK145)</f>
        <v/>
      </c>
      <c r="DL145" s="227" t="str">
        <f>IF([2]数据总览!DL145="","",[2]数据总览!DL145)</f>
        <v/>
      </c>
      <c r="DM145" s="227" t="str">
        <f>IF([2]数据总览!DM145="","",[2]数据总览!DM145)</f>
        <v/>
      </c>
      <c r="DN145" s="227" t="str">
        <f>IF([2]数据总览!DN145="","",[2]数据总览!DN145)</f>
        <v/>
      </c>
      <c r="DO145" s="227" t="str">
        <f>IF([2]数据总览!DO145="","",[2]数据总览!DO145)</f>
        <v/>
      </c>
      <c r="DP145" s="227" t="str">
        <f>IF([2]数据总览!DP145="","",[2]数据总览!DP145)</f>
        <v/>
      </c>
      <c r="DQ145" s="227" t="str">
        <f>IF([2]数据总览!DQ145="","",[2]数据总览!DQ145)</f>
        <v/>
      </c>
      <c r="DR145" s="227" t="str">
        <f>IF([2]数据总览!DR145="","",[2]数据总览!DR145)</f>
        <v/>
      </c>
      <c r="DS145" s="227" t="str">
        <f>IF([2]数据总览!DS145="","",[2]数据总览!DS145)</f>
        <v/>
      </c>
      <c r="DT145" s="227" t="str">
        <f>IF([2]数据总览!DT145="","",[2]数据总览!DT145)</f>
        <v/>
      </c>
      <c r="DU145" s="227" t="str">
        <f>IF([2]数据总览!DU145="","",[2]数据总览!DU145)</f>
        <v/>
      </c>
      <c r="DV145" s="227" t="str">
        <f>IF([2]数据总览!DV145="","",[2]数据总览!DV145)</f>
        <v/>
      </c>
      <c r="DW145" s="227" t="str">
        <f>IF([2]数据总览!DW145="","",[2]数据总览!DW145)</f>
        <v/>
      </c>
      <c r="DX145" s="227" t="str">
        <f>IF([2]数据总览!DX145="","",[2]数据总览!DX145)</f>
        <v/>
      </c>
      <c r="DY145" s="227" t="str">
        <f>IF([2]数据总览!DY145="","",[2]数据总览!DY145)</f>
        <v/>
      </c>
      <c r="DZ145" s="227" t="str">
        <f>IF([2]数据总览!DZ145="","",[2]数据总览!DZ145)</f>
        <v/>
      </c>
      <c r="EA145" s="227" t="str">
        <f>IF([2]数据总览!EA145="","",[2]数据总览!EA145)</f>
        <v/>
      </c>
      <c r="EB145" s="227" t="str">
        <f>IF([2]数据总览!EB145="","",[2]数据总览!EB145)</f>
        <v/>
      </c>
      <c r="EC145" s="227" t="str">
        <f>IF([2]数据总览!EC145="","",[2]数据总览!EC145)</f>
        <v/>
      </c>
      <c r="ED145" s="227" t="str">
        <f>IF([2]数据总览!ED145="","",[2]数据总览!ED145)</f>
        <v/>
      </c>
      <c r="EE145" s="227" t="str">
        <f>IF([2]数据总览!EE145="","",[2]数据总览!EE145)</f>
        <v/>
      </c>
      <c r="EF145" s="227" t="str">
        <f>IF([2]数据总览!EF145="","",[2]数据总览!EF145)</f>
        <v/>
      </c>
      <c r="EG145" s="227" t="str">
        <f>IF([2]数据总览!EG145="","",[2]数据总览!EG145)</f>
        <v/>
      </c>
      <c r="EH145" s="227" t="str">
        <f>IF([2]数据总览!EH145="","",[2]数据总览!EH145)</f>
        <v/>
      </c>
      <c r="EI145" s="227" t="str">
        <f>IF([2]数据总览!EI145="","",[2]数据总览!EI145)</f>
        <v/>
      </c>
      <c r="EJ145" s="227" t="str">
        <f>IF([2]数据总览!EJ145="","",[2]数据总览!EJ145)</f>
        <v/>
      </c>
      <c r="EK145" s="227" t="str">
        <f>IF([2]数据总览!EK145="","",[2]数据总览!EK145)</f>
        <v/>
      </c>
      <c r="EL145" s="227" t="str">
        <f>IF([2]数据总览!EL145="","",[2]数据总览!EL145)</f>
        <v/>
      </c>
      <c r="EM145" s="227" t="str">
        <f>IF([2]数据总览!EM145="","",[2]数据总览!EM145)</f>
        <v/>
      </c>
      <c r="EN145" s="227" t="str">
        <f>IF([2]数据总览!EN145="","",[2]数据总览!EN145)</f>
        <v/>
      </c>
      <c r="EO145" s="227" t="str">
        <f>IF([2]数据总览!EO145="","",[2]数据总览!EO145)</f>
        <v/>
      </c>
      <c r="EP145" s="227" t="str">
        <f>IF([2]数据总览!EP145="","",[2]数据总览!EP145)</f>
        <v/>
      </c>
      <c r="EQ145" s="227" t="str">
        <f>IF([2]数据总览!EQ145="","",[2]数据总览!EQ145)</f>
        <v/>
      </c>
      <c r="ER145" s="227" t="str">
        <f>IF([2]数据总览!ER145="","",[2]数据总览!ER145)</f>
        <v/>
      </c>
      <c r="ES145" s="227" t="str">
        <f>IF([2]数据总览!ES145="","",[2]数据总览!ES145)</f>
        <v/>
      </c>
      <c r="ET145" s="227" t="str">
        <f>IF([2]数据总览!ET145="","",[2]数据总览!ET145)</f>
        <v/>
      </c>
      <c r="EU145" s="227" t="str">
        <f>IF([2]数据总览!EU145="","",[2]数据总览!EU145)</f>
        <v/>
      </c>
      <c r="EV145" s="227" t="str">
        <f>IF([2]数据总览!EV145="","",[2]数据总览!EV145)</f>
        <v/>
      </c>
      <c r="EW145" s="227" t="str">
        <f>IF([2]数据总览!EW145="","",[2]数据总览!EW145)</f>
        <v/>
      </c>
      <c r="EX145" s="227" t="str">
        <f>IF([2]数据总览!EX145="","",[2]数据总览!EX145)</f>
        <v/>
      </c>
      <c r="EY145" s="227" t="str">
        <f>IF([2]数据总览!EY145="","",[2]数据总览!EY145)</f>
        <v/>
      </c>
      <c r="EZ145" s="227" t="str">
        <f>IF([2]数据总览!EZ145="","",[2]数据总览!EZ145)</f>
        <v/>
      </c>
      <c r="FA145" s="227" t="str">
        <f>IF([2]数据总览!FA145="","",[2]数据总览!FA145)</f>
        <v/>
      </c>
    </row>
    <row r="146" spans="1:157" ht="11.25">
      <c r="A146" s="227" t="str">
        <f>IF([2]数据总览!A146="","",[2]数据总览!A146)</f>
        <v/>
      </c>
      <c r="B146" s="227" t="str">
        <f>IF([2]数据总览!B146="","",[2]数据总览!B146)</f>
        <v/>
      </c>
      <c r="C146" s="227" t="str">
        <f>IF([2]数据总览!C146="","",[2]数据总览!C146)</f>
        <v>2星</v>
      </c>
      <c r="D146" s="227" t="str">
        <f>IF([2]数据总览!D146="","",[2]数据总览!D146)</f>
        <v/>
      </c>
      <c r="E146" s="227">
        <f>IF([2]数据总览!E146="","",[2]数据总览!E146)</f>
        <v>0.1364202598707005</v>
      </c>
      <c r="F146" s="227">
        <f>IF([2]数据总览!F146="","",[2]数据总览!F146)</f>
        <v>0.24107603328530947</v>
      </c>
      <c r="G146" s="227">
        <f>IF([2]数据总览!G146="","",[2]数据总览!G146)</f>
        <v>0.30923121750460769</v>
      </c>
      <c r="H146" s="227">
        <f>IF([2]数据总览!H146="","",[2]数据总览!H146)</f>
        <v>0.37431576758670282</v>
      </c>
      <c r="I146" s="227" t="str">
        <f>IF([2]数据总览!I146="","",[2]数据总览!I146)</f>
        <v/>
      </c>
      <c r="J146" s="227"/>
      <c r="K146" s="227" t="str">
        <f>IF([2]数据总览!K146="","",[2]数据总览!K146)</f>
        <v/>
      </c>
      <c r="L146" s="227" t="str">
        <f>IF([2]数据总览!L146="","",[2]数据总览!L146)</f>
        <v/>
      </c>
      <c r="M146" s="227" t="str">
        <f>IF([2]数据总览!M146="","",[2]数据总览!M146)</f>
        <v/>
      </c>
      <c r="N146" s="227" t="str">
        <f>IF([2]数据总览!N146="","",[2]数据总览!N146)</f>
        <v/>
      </c>
      <c r="O146" s="227" t="str">
        <f>IF([2]数据总览!O146="","",[2]数据总览!O146)</f>
        <v/>
      </c>
      <c r="P146" s="227" t="str">
        <f>IF([2]数据总览!P146="","",[2]数据总览!P146)</f>
        <v/>
      </c>
      <c r="Q146" s="227" t="str">
        <f>IF([2]数据总览!Q146="","",[2]数据总览!Q146)</f>
        <v/>
      </c>
      <c r="R146" s="227" t="str">
        <f>IF([2]数据总览!R146="","",[2]数据总览!R146)</f>
        <v/>
      </c>
      <c r="S146" s="227" t="str">
        <f>IF([2]数据总览!S146="","",[2]数据总览!S146)</f>
        <v/>
      </c>
      <c r="T146" s="227" t="str">
        <f>IF([2]数据总览!T146="","",[2]数据总览!T146)</f>
        <v/>
      </c>
      <c r="U146" s="227" t="str">
        <f>IF([2]数据总览!U146="","",[2]数据总览!U146)</f>
        <v/>
      </c>
      <c r="V146" s="227" t="str">
        <f>IF([2]数据总览!V146="","",[2]数据总览!V146)</f>
        <v/>
      </c>
      <c r="W146" s="227" t="str">
        <f>IF([2]数据总览!W146="","",[2]数据总览!W146)</f>
        <v/>
      </c>
      <c r="X146" s="227" t="str">
        <f>IF([2]数据总览!X146="","",[2]数据总览!X146)</f>
        <v/>
      </c>
      <c r="Y146" s="227" t="str">
        <f>IF([2]数据总览!Y146="","",[2]数据总览!Y146)</f>
        <v/>
      </c>
      <c r="Z146" s="227" t="str">
        <f>IF([2]数据总览!Z146="","",[2]数据总览!Z146)</f>
        <v/>
      </c>
      <c r="AA146" s="227" t="str">
        <f>IF([2]数据总览!AA146="","",[2]数据总览!AA146)</f>
        <v/>
      </c>
      <c r="AB146" s="227" t="str">
        <f>IF([2]数据总览!AB146="","",[2]数据总览!AB146)</f>
        <v/>
      </c>
      <c r="AC146" s="227" t="str">
        <f>IF([2]数据总览!AC146="","",[2]数据总览!AC146)</f>
        <v/>
      </c>
      <c r="AD146" s="227" t="str">
        <f>IF([2]数据总览!AD146="","",[2]数据总览!AD146)</f>
        <v/>
      </c>
      <c r="AE146" s="227" t="str">
        <f>IF([2]数据总览!AE146="","",[2]数据总览!AE146)</f>
        <v/>
      </c>
      <c r="AF146" s="227" t="str">
        <f>IF([2]数据总览!AF146="","",[2]数据总览!AF146)</f>
        <v/>
      </c>
      <c r="AG146" s="227" t="str">
        <f>IF([2]数据总览!AG146="","",[2]数据总览!AG146)</f>
        <v/>
      </c>
      <c r="AH146" s="227" t="str">
        <f>IF([2]数据总览!AH146="","",[2]数据总览!AH146)</f>
        <v/>
      </c>
      <c r="AI146" s="227" t="str">
        <f>IF([2]数据总览!AI146="","",[2]数据总览!AI146)</f>
        <v/>
      </c>
      <c r="AJ146" s="227" t="str">
        <f>IF([2]数据总览!AJ146="","",[2]数据总览!AJ146)</f>
        <v/>
      </c>
      <c r="AK146" s="227" t="str">
        <f>IF([2]数据总览!AK146="","",[2]数据总览!AK146)</f>
        <v/>
      </c>
      <c r="AL146" s="227" t="str">
        <f>IF([2]数据总览!AL146="","",[2]数据总览!AL146)</f>
        <v/>
      </c>
      <c r="AM146" s="227" t="str">
        <f>IF([2]数据总览!AM146="","",[2]数据总览!AM146)</f>
        <v/>
      </c>
      <c r="AN146" s="227" t="str">
        <f>IF([2]数据总览!AN146="","",[2]数据总览!AN146)</f>
        <v/>
      </c>
      <c r="AO146" s="227" t="str">
        <f>IF([2]数据总览!AO146="","",[2]数据总览!AO146)</f>
        <v/>
      </c>
      <c r="AP146" s="227" t="str">
        <f>IF([2]数据总览!AP146="","",[2]数据总览!AP146)</f>
        <v/>
      </c>
      <c r="AQ146" s="227" t="str">
        <f>IF([2]数据总览!AQ146="","",[2]数据总览!AQ146)</f>
        <v/>
      </c>
      <c r="AR146" s="227" t="str">
        <f>IF([2]数据总览!AR146="","",[2]数据总览!AR146)</f>
        <v/>
      </c>
      <c r="AS146" s="227" t="str">
        <f>IF([2]数据总览!AS146="","",[2]数据总览!AS146)</f>
        <v/>
      </c>
      <c r="AT146" s="227" t="str">
        <f>IF([2]数据总览!AT146="","",[2]数据总览!AT146)</f>
        <v/>
      </c>
      <c r="AU146" s="227" t="str">
        <f>IF([2]数据总览!AU146="","",[2]数据总览!AU146)</f>
        <v/>
      </c>
      <c r="AV146" s="227" t="str">
        <f>IF([2]数据总览!AV146="","",[2]数据总览!AV146)</f>
        <v/>
      </c>
      <c r="AW146" s="227" t="str">
        <f>IF([2]数据总览!AW146="","",[2]数据总览!AW146)</f>
        <v/>
      </c>
      <c r="AX146" s="227" t="str">
        <f>IF([2]数据总览!AX146="","",[2]数据总览!AX146)</f>
        <v/>
      </c>
      <c r="AY146" s="227" t="str">
        <f>IF([2]数据总览!AY146="","",[2]数据总览!AY146)</f>
        <v/>
      </c>
      <c r="AZ146" s="227" t="str">
        <f>IF([2]数据总览!AZ146="","",[2]数据总览!AZ146)</f>
        <v/>
      </c>
      <c r="BA146" s="227" t="str">
        <f>IF([2]数据总览!BA146="","",[2]数据总览!BA146)</f>
        <v/>
      </c>
      <c r="BB146" s="227" t="str">
        <f>IF([2]数据总览!BB146="","",[2]数据总览!BB146)</f>
        <v/>
      </c>
      <c r="BC146" s="227" t="str">
        <f>IF([2]数据总览!BC146="","",[2]数据总览!BC146)</f>
        <v/>
      </c>
      <c r="BD146" s="227" t="str">
        <f>IF([2]数据总览!BD146="","",[2]数据总览!BD146)</f>
        <v/>
      </c>
      <c r="BE146" s="227" t="str">
        <f>IF([2]数据总览!BE146="","",[2]数据总览!BE146)</f>
        <v/>
      </c>
      <c r="BF146" s="227" t="str">
        <f>IF([2]数据总览!BF146="","",[2]数据总览!BF146)</f>
        <v/>
      </c>
      <c r="BG146" s="227" t="str">
        <f>IF([2]数据总览!BG146="","",[2]数据总览!BG146)</f>
        <v/>
      </c>
      <c r="BH146" s="227" t="str">
        <f>IF([2]数据总览!BH146="","",[2]数据总览!BH146)</f>
        <v/>
      </c>
      <c r="BI146" s="227" t="str">
        <f>IF([2]数据总览!BI146="","",[2]数据总览!BI146)</f>
        <v/>
      </c>
      <c r="BJ146" s="227" t="str">
        <f>IF([2]数据总览!BJ146="","",[2]数据总览!BJ146)</f>
        <v/>
      </c>
      <c r="BK146" s="227" t="str">
        <f>IF([2]数据总览!BK146="","",[2]数据总览!BK146)</f>
        <v/>
      </c>
      <c r="BL146" s="227" t="str">
        <f>IF([2]数据总览!BL146="","",[2]数据总览!BL146)</f>
        <v/>
      </c>
      <c r="BM146" s="227" t="str">
        <f>IF([2]数据总览!BM146="","",[2]数据总览!BM146)</f>
        <v/>
      </c>
      <c r="BN146" s="227" t="str">
        <f>IF([2]数据总览!BN146="","",[2]数据总览!BN146)</f>
        <v/>
      </c>
      <c r="BO146" s="227" t="str">
        <f>IF([2]数据总览!BO146="","",[2]数据总览!BO146)</f>
        <v/>
      </c>
      <c r="BP146" s="227" t="str">
        <f>IF([2]数据总览!BP146="","",[2]数据总览!BP146)</f>
        <v/>
      </c>
      <c r="BQ146" s="227" t="str">
        <f>IF([2]数据总览!BQ146="","",[2]数据总览!BQ146)</f>
        <v/>
      </c>
      <c r="BR146" s="227" t="str">
        <f>IF([2]数据总览!BR146="","",[2]数据总览!BR146)</f>
        <v/>
      </c>
      <c r="BS146" s="227" t="str">
        <f>IF([2]数据总览!BS146="","",[2]数据总览!BS146)</f>
        <v/>
      </c>
      <c r="BT146" s="227" t="str">
        <f>IF([2]数据总览!BT146="","",[2]数据总览!BT146)</f>
        <v/>
      </c>
      <c r="BU146" s="227" t="str">
        <f>IF([2]数据总览!BU146="","",[2]数据总览!BU146)</f>
        <v/>
      </c>
      <c r="BV146" s="227" t="str">
        <f>IF([2]数据总览!BV146="","",[2]数据总览!BV146)</f>
        <v/>
      </c>
      <c r="BW146" s="227" t="str">
        <f>IF([2]数据总览!BW146="","",[2]数据总览!BW146)</f>
        <v/>
      </c>
      <c r="BX146" s="227" t="str">
        <f>IF([2]数据总览!BX146="","",[2]数据总览!BX146)</f>
        <v/>
      </c>
      <c r="BY146" s="227" t="str">
        <f>IF([2]数据总览!BY146="","",[2]数据总览!BY146)</f>
        <v/>
      </c>
      <c r="BZ146" s="227" t="str">
        <f>IF([2]数据总览!BZ146="","",[2]数据总览!BZ146)</f>
        <v/>
      </c>
      <c r="CA146" s="227" t="str">
        <f>IF([2]数据总览!CA146="","",[2]数据总览!CA146)</f>
        <v/>
      </c>
      <c r="CB146" s="227" t="str">
        <f>IF([2]数据总览!CB146="","",[2]数据总览!CB146)</f>
        <v/>
      </c>
      <c r="CC146" s="227" t="str">
        <f>IF([2]数据总览!CC146="","",[2]数据总览!CC146)</f>
        <v/>
      </c>
      <c r="CD146" s="227" t="str">
        <f>IF([2]数据总览!CD146="","",[2]数据总览!CD146)</f>
        <v/>
      </c>
      <c r="CE146" s="227" t="str">
        <f>IF([2]数据总览!CE146="","",[2]数据总览!CE146)</f>
        <v/>
      </c>
      <c r="CF146" s="227" t="str">
        <f>IF([2]数据总览!CF146="","",[2]数据总览!CF146)</f>
        <v/>
      </c>
      <c r="CG146" s="227" t="str">
        <f>IF([2]数据总览!CG146="","",[2]数据总览!CG146)</f>
        <v/>
      </c>
      <c r="CH146" s="227" t="str">
        <f>IF([2]数据总览!CH146="","",[2]数据总览!CH146)</f>
        <v/>
      </c>
      <c r="CI146" s="227" t="str">
        <f>IF([2]数据总览!CI146="","",[2]数据总览!CI146)</f>
        <v/>
      </c>
      <c r="CJ146" s="227" t="str">
        <f>IF([2]数据总览!CJ146="","",[2]数据总览!CJ146)</f>
        <v/>
      </c>
      <c r="CK146" s="227" t="str">
        <f>IF([2]数据总览!CK146="","",[2]数据总览!CK146)</f>
        <v/>
      </c>
      <c r="CL146" s="227" t="str">
        <f>IF([2]数据总览!CL146="","",[2]数据总览!CL146)</f>
        <v/>
      </c>
      <c r="CM146" s="227" t="str">
        <f>IF([2]数据总览!CM146="","",[2]数据总览!CM146)</f>
        <v/>
      </c>
      <c r="CN146" s="227" t="str">
        <f>IF([2]数据总览!CN146="","",[2]数据总览!CN146)</f>
        <v/>
      </c>
      <c r="CO146" s="227" t="str">
        <f>IF([2]数据总览!CO146="","",[2]数据总览!CO146)</f>
        <v/>
      </c>
      <c r="CP146" s="227" t="str">
        <f>IF([2]数据总览!CP146="","",[2]数据总览!CP146)</f>
        <v/>
      </c>
      <c r="CQ146" s="227" t="str">
        <f>IF([2]数据总览!CQ146="","",[2]数据总览!CQ146)</f>
        <v/>
      </c>
      <c r="CR146" s="227" t="str">
        <f>IF([2]数据总览!CR146="","",[2]数据总览!CR146)</f>
        <v/>
      </c>
      <c r="CS146" s="227" t="str">
        <f>IF([2]数据总览!CS146="","",[2]数据总览!CS146)</f>
        <v/>
      </c>
      <c r="CT146" s="227" t="str">
        <f>IF([2]数据总览!CT146="","",[2]数据总览!CT146)</f>
        <v/>
      </c>
      <c r="CU146" s="227" t="str">
        <f>IF([2]数据总览!CU146="","",[2]数据总览!CU146)</f>
        <v/>
      </c>
      <c r="CV146" s="227" t="str">
        <f>IF([2]数据总览!CV146="","",[2]数据总览!CV146)</f>
        <v/>
      </c>
      <c r="CW146" s="227" t="str">
        <f>IF([2]数据总览!CW146="","",[2]数据总览!CW146)</f>
        <v/>
      </c>
      <c r="CX146" s="227" t="str">
        <f>IF([2]数据总览!CX146="","",[2]数据总览!CX146)</f>
        <v/>
      </c>
      <c r="CY146" s="227" t="str">
        <f>IF([2]数据总览!CY146="","",[2]数据总览!CY146)</f>
        <v/>
      </c>
      <c r="CZ146" s="227" t="str">
        <f>IF([2]数据总览!CZ146="","",[2]数据总览!CZ146)</f>
        <v/>
      </c>
      <c r="DA146" s="227" t="str">
        <f>IF([2]数据总览!DA146="","",[2]数据总览!DA146)</f>
        <v/>
      </c>
      <c r="DB146" s="227" t="str">
        <f>IF([2]数据总览!DB146="","",[2]数据总览!DB146)</f>
        <v/>
      </c>
      <c r="DC146" s="227" t="str">
        <f>IF([2]数据总览!DC146="","",[2]数据总览!DC146)</f>
        <v/>
      </c>
      <c r="DD146" s="227" t="str">
        <f>IF([2]数据总览!DD146="","",[2]数据总览!DD146)</f>
        <v/>
      </c>
      <c r="DE146" s="227" t="str">
        <f>IF([2]数据总览!DE146="","",[2]数据总览!DE146)</f>
        <v/>
      </c>
      <c r="DF146" s="227" t="str">
        <f>IF([2]数据总览!DF146="","",[2]数据总览!DF146)</f>
        <v/>
      </c>
      <c r="DG146" s="227" t="str">
        <f>IF([2]数据总览!DG146="","",[2]数据总览!DG146)</f>
        <v/>
      </c>
      <c r="DH146" s="227" t="str">
        <f>IF([2]数据总览!DH146="","",[2]数据总览!DH146)</f>
        <v/>
      </c>
      <c r="DI146" s="227" t="str">
        <f>IF([2]数据总览!DI146="","",[2]数据总览!DI146)</f>
        <v/>
      </c>
      <c r="DJ146" s="227" t="str">
        <f>IF([2]数据总览!DJ146="","",[2]数据总览!DJ146)</f>
        <v/>
      </c>
      <c r="DK146" s="227" t="str">
        <f>IF([2]数据总览!DK146="","",[2]数据总览!DK146)</f>
        <v/>
      </c>
      <c r="DL146" s="227" t="str">
        <f>IF([2]数据总览!DL146="","",[2]数据总览!DL146)</f>
        <v/>
      </c>
      <c r="DM146" s="227" t="str">
        <f>IF([2]数据总览!DM146="","",[2]数据总览!DM146)</f>
        <v/>
      </c>
      <c r="DN146" s="227" t="str">
        <f>IF([2]数据总览!DN146="","",[2]数据总览!DN146)</f>
        <v/>
      </c>
      <c r="DO146" s="227" t="str">
        <f>IF([2]数据总览!DO146="","",[2]数据总览!DO146)</f>
        <v/>
      </c>
      <c r="DP146" s="227" t="str">
        <f>IF([2]数据总览!DP146="","",[2]数据总览!DP146)</f>
        <v/>
      </c>
      <c r="DQ146" s="227" t="str">
        <f>IF([2]数据总览!DQ146="","",[2]数据总览!DQ146)</f>
        <v/>
      </c>
      <c r="DR146" s="227" t="str">
        <f>IF([2]数据总览!DR146="","",[2]数据总览!DR146)</f>
        <v/>
      </c>
      <c r="DS146" s="227" t="str">
        <f>IF([2]数据总览!DS146="","",[2]数据总览!DS146)</f>
        <v/>
      </c>
      <c r="DT146" s="227" t="str">
        <f>IF([2]数据总览!DT146="","",[2]数据总览!DT146)</f>
        <v/>
      </c>
      <c r="DU146" s="227" t="str">
        <f>IF([2]数据总览!DU146="","",[2]数据总览!DU146)</f>
        <v/>
      </c>
      <c r="DV146" s="227" t="str">
        <f>IF([2]数据总览!DV146="","",[2]数据总览!DV146)</f>
        <v/>
      </c>
      <c r="DW146" s="227" t="str">
        <f>IF([2]数据总览!DW146="","",[2]数据总览!DW146)</f>
        <v/>
      </c>
      <c r="DX146" s="227" t="str">
        <f>IF([2]数据总览!DX146="","",[2]数据总览!DX146)</f>
        <v/>
      </c>
      <c r="DY146" s="227" t="str">
        <f>IF([2]数据总览!DY146="","",[2]数据总览!DY146)</f>
        <v/>
      </c>
      <c r="DZ146" s="227" t="str">
        <f>IF([2]数据总览!DZ146="","",[2]数据总览!DZ146)</f>
        <v/>
      </c>
      <c r="EA146" s="227" t="str">
        <f>IF([2]数据总览!EA146="","",[2]数据总览!EA146)</f>
        <v/>
      </c>
      <c r="EB146" s="227" t="str">
        <f>IF([2]数据总览!EB146="","",[2]数据总览!EB146)</f>
        <v/>
      </c>
      <c r="EC146" s="227" t="str">
        <f>IF([2]数据总览!EC146="","",[2]数据总览!EC146)</f>
        <v/>
      </c>
      <c r="ED146" s="227" t="str">
        <f>IF([2]数据总览!ED146="","",[2]数据总览!ED146)</f>
        <v/>
      </c>
      <c r="EE146" s="227" t="str">
        <f>IF([2]数据总览!EE146="","",[2]数据总览!EE146)</f>
        <v/>
      </c>
      <c r="EF146" s="227" t="str">
        <f>IF([2]数据总览!EF146="","",[2]数据总览!EF146)</f>
        <v/>
      </c>
      <c r="EG146" s="227" t="str">
        <f>IF([2]数据总览!EG146="","",[2]数据总览!EG146)</f>
        <v/>
      </c>
      <c r="EH146" s="227" t="str">
        <f>IF([2]数据总览!EH146="","",[2]数据总览!EH146)</f>
        <v/>
      </c>
      <c r="EI146" s="227" t="str">
        <f>IF([2]数据总览!EI146="","",[2]数据总览!EI146)</f>
        <v/>
      </c>
      <c r="EJ146" s="227" t="str">
        <f>IF([2]数据总览!EJ146="","",[2]数据总览!EJ146)</f>
        <v/>
      </c>
      <c r="EK146" s="227" t="str">
        <f>IF([2]数据总览!EK146="","",[2]数据总览!EK146)</f>
        <v/>
      </c>
      <c r="EL146" s="227" t="str">
        <f>IF([2]数据总览!EL146="","",[2]数据总览!EL146)</f>
        <v/>
      </c>
      <c r="EM146" s="227" t="str">
        <f>IF([2]数据总览!EM146="","",[2]数据总览!EM146)</f>
        <v/>
      </c>
      <c r="EN146" s="227" t="str">
        <f>IF([2]数据总览!EN146="","",[2]数据总览!EN146)</f>
        <v/>
      </c>
      <c r="EO146" s="227" t="str">
        <f>IF([2]数据总览!EO146="","",[2]数据总览!EO146)</f>
        <v/>
      </c>
      <c r="EP146" s="227" t="str">
        <f>IF([2]数据总览!EP146="","",[2]数据总览!EP146)</f>
        <v/>
      </c>
      <c r="EQ146" s="227" t="str">
        <f>IF([2]数据总览!EQ146="","",[2]数据总览!EQ146)</f>
        <v/>
      </c>
      <c r="ER146" s="227" t="str">
        <f>IF([2]数据总览!ER146="","",[2]数据总览!ER146)</f>
        <v/>
      </c>
      <c r="ES146" s="227" t="str">
        <f>IF([2]数据总览!ES146="","",[2]数据总览!ES146)</f>
        <v/>
      </c>
      <c r="ET146" s="227" t="str">
        <f>IF([2]数据总览!ET146="","",[2]数据总览!ET146)</f>
        <v/>
      </c>
      <c r="EU146" s="227" t="str">
        <f>IF([2]数据总览!EU146="","",[2]数据总览!EU146)</f>
        <v/>
      </c>
      <c r="EV146" s="227" t="str">
        <f>IF([2]数据总览!EV146="","",[2]数据总览!EV146)</f>
        <v/>
      </c>
      <c r="EW146" s="227" t="str">
        <f>IF([2]数据总览!EW146="","",[2]数据总览!EW146)</f>
        <v/>
      </c>
      <c r="EX146" s="227" t="str">
        <f>IF([2]数据总览!EX146="","",[2]数据总览!EX146)</f>
        <v/>
      </c>
      <c r="EY146" s="227" t="str">
        <f>IF([2]数据总览!EY146="","",[2]数据总览!EY146)</f>
        <v/>
      </c>
      <c r="EZ146" s="227" t="str">
        <f>IF([2]数据总览!EZ146="","",[2]数据总览!EZ146)</f>
        <v/>
      </c>
      <c r="FA146" s="227" t="str">
        <f>IF([2]数据总览!FA146="","",[2]数据总览!FA146)</f>
        <v/>
      </c>
    </row>
    <row r="147" spans="1:157" ht="11.25">
      <c r="A147" s="227" t="str">
        <f>IF([2]数据总览!A147="","",[2]数据总览!A147)</f>
        <v/>
      </c>
      <c r="B147" s="227" t="str">
        <f>IF([2]数据总览!B147="","",[2]数据总览!B147)</f>
        <v/>
      </c>
      <c r="C147" s="227" t="str">
        <f>IF([2]数据总览!C147="","",[2]数据总览!C147)</f>
        <v>3星</v>
      </c>
      <c r="D147" s="227" t="str">
        <f>IF([2]数据总览!D147="","",[2]数据总览!D147)</f>
        <v/>
      </c>
      <c r="E147" s="227">
        <f>IF([2]数据总览!E147="","",[2]数据总览!E147)</f>
        <v>0.17792704996915498</v>
      </c>
      <c r="F147" s="227">
        <f>IF([2]数据总览!F147="","",[2]数据总览!F147)</f>
        <v>0.30143155581288172</v>
      </c>
      <c r="G147" s="227">
        <f>IF([2]数据总览!G147="","",[2]数据总览!G147)</f>
        <v>0.37431576758670282</v>
      </c>
      <c r="H147" s="227">
        <f>IF([2]数据总览!H147="","",[2]数据总览!H147)</f>
        <v>0.45564999159187791</v>
      </c>
      <c r="I147" s="227" t="str">
        <f>IF([2]数据总览!I147="","",[2]数据总览!I147)</f>
        <v/>
      </c>
      <c r="J147" s="227"/>
      <c r="K147" s="227" t="str">
        <f>IF([2]数据总览!K147="","",[2]数据总览!K147)</f>
        <v/>
      </c>
      <c r="L147" s="227" t="str">
        <f>IF([2]数据总览!L147="","",[2]数据总览!L147)</f>
        <v/>
      </c>
      <c r="M147" s="227" t="str">
        <f>IF([2]数据总览!M147="","",[2]数据总览!M147)</f>
        <v/>
      </c>
      <c r="N147" s="227" t="str">
        <f>IF([2]数据总览!N147="","",[2]数据总览!N147)</f>
        <v/>
      </c>
      <c r="O147" s="227" t="str">
        <f>IF([2]数据总览!O147="","",[2]数据总览!O147)</f>
        <v/>
      </c>
      <c r="P147" s="227" t="str">
        <f>IF([2]数据总览!P147="","",[2]数据总览!P147)</f>
        <v/>
      </c>
      <c r="Q147" s="227" t="str">
        <f>IF([2]数据总览!Q147="","",[2]数据总览!Q147)</f>
        <v/>
      </c>
      <c r="R147" s="227" t="str">
        <f>IF([2]数据总览!R147="","",[2]数据总览!R147)</f>
        <v/>
      </c>
      <c r="S147" s="227" t="str">
        <f>IF([2]数据总览!S147="","",[2]数据总览!S147)</f>
        <v/>
      </c>
      <c r="T147" s="227" t="str">
        <f>IF([2]数据总览!T147="","",[2]数据总览!T147)</f>
        <v/>
      </c>
      <c r="U147" s="227" t="str">
        <f>IF([2]数据总览!U147="","",[2]数据总览!U147)</f>
        <v/>
      </c>
      <c r="V147" s="227" t="str">
        <f>IF([2]数据总览!V147="","",[2]数据总览!V147)</f>
        <v/>
      </c>
      <c r="W147" s="227" t="str">
        <f>IF([2]数据总览!W147="","",[2]数据总览!W147)</f>
        <v/>
      </c>
      <c r="X147" s="227" t="str">
        <f>IF([2]数据总览!X147="","",[2]数据总览!X147)</f>
        <v/>
      </c>
      <c r="Y147" s="227" t="str">
        <f>IF([2]数据总览!Y147="","",[2]数据总览!Y147)</f>
        <v/>
      </c>
      <c r="Z147" s="227" t="str">
        <f>IF([2]数据总览!Z147="","",[2]数据总览!Z147)</f>
        <v/>
      </c>
      <c r="AA147" s="227" t="str">
        <f>IF([2]数据总览!AA147="","",[2]数据总览!AA147)</f>
        <v/>
      </c>
      <c r="AB147" s="227" t="str">
        <f>IF([2]数据总览!AB147="","",[2]数据总览!AB147)</f>
        <v/>
      </c>
      <c r="AC147" s="227" t="str">
        <f>IF([2]数据总览!AC147="","",[2]数据总览!AC147)</f>
        <v/>
      </c>
      <c r="AD147" s="227" t="str">
        <f>IF([2]数据总览!AD147="","",[2]数据总览!AD147)</f>
        <v/>
      </c>
      <c r="AE147" s="227" t="str">
        <f>IF([2]数据总览!AE147="","",[2]数据总览!AE147)</f>
        <v/>
      </c>
      <c r="AF147" s="227" t="str">
        <f>IF([2]数据总览!AF147="","",[2]数据总览!AF147)</f>
        <v/>
      </c>
      <c r="AG147" s="227" t="str">
        <f>IF([2]数据总览!AG147="","",[2]数据总览!AG147)</f>
        <v/>
      </c>
      <c r="AH147" s="227" t="str">
        <f>IF([2]数据总览!AH147="","",[2]数据总览!AH147)</f>
        <v/>
      </c>
      <c r="AI147" s="227" t="str">
        <f>IF([2]数据总览!AI147="","",[2]数据总览!AI147)</f>
        <v/>
      </c>
      <c r="AJ147" s="227" t="str">
        <f>IF([2]数据总览!AJ147="","",[2]数据总览!AJ147)</f>
        <v/>
      </c>
      <c r="AK147" s="227" t="str">
        <f>IF([2]数据总览!AK147="","",[2]数据总览!AK147)</f>
        <v/>
      </c>
      <c r="AL147" s="227" t="str">
        <f>IF([2]数据总览!AL147="","",[2]数据总览!AL147)</f>
        <v/>
      </c>
      <c r="AM147" s="227" t="str">
        <f>IF([2]数据总览!AM147="","",[2]数据总览!AM147)</f>
        <v/>
      </c>
      <c r="AN147" s="227" t="str">
        <f>IF([2]数据总览!AN147="","",[2]数据总览!AN147)</f>
        <v/>
      </c>
      <c r="AO147" s="227" t="str">
        <f>IF([2]数据总览!AO147="","",[2]数据总览!AO147)</f>
        <v/>
      </c>
      <c r="AP147" s="227" t="str">
        <f>IF([2]数据总览!AP147="","",[2]数据总览!AP147)</f>
        <v/>
      </c>
      <c r="AQ147" s="227" t="str">
        <f>IF([2]数据总览!AQ147="","",[2]数据总览!AQ147)</f>
        <v/>
      </c>
      <c r="AR147" s="227" t="str">
        <f>IF([2]数据总览!AR147="","",[2]数据总览!AR147)</f>
        <v/>
      </c>
      <c r="AS147" s="227" t="str">
        <f>IF([2]数据总览!AS147="","",[2]数据总览!AS147)</f>
        <v/>
      </c>
      <c r="AT147" s="227" t="str">
        <f>IF([2]数据总览!AT147="","",[2]数据总览!AT147)</f>
        <v/>
      </c>
      <c r="AU147" s="227" t="str">
        <f>IF([2]数据总览!AU147="","",[2]数据总览!AU147)</f>
        <v/>
      </c>
      <c r="AV147" s="227" t="str">
        <f>IF([2]数据总览!AV147="","",[2]数据总览!AV147)</f>
        <v/>
      </c>
      <c r="AW147" s="227" t="str">
        <f>IF([2]数据总览!AW147="","",[2]数据总览!AW147)</f>
        <v/>
      </c>
      <c r="AX147" s="227" t="str">
        <f>IF([2]数据总览!AX147="","",[2]数据总览!AX147)</f>
        <v/>
      </c>
      <c r="AY147" s="227" t="str">
        <f>IF([2]数据总览!AY147="","",[2]数据总览!AY147)</f>
        <v/>
      </c>
      <c r="AZ147" s="227" t="str">
        <f>IF([2]数据总览!AZ147="","",[2]数据总览!AZ147)</f>
        <v/>
      </c>
      <c r="BA147" s="227" t="str">
        <f>IF([2]数据总览!BA147="","",[2]数据总览!BA147)</f>
        <v/>
      </c>
      <c r="BB147" s="227" t="str">
        <f>IF([2]数据总览!BB147="","",[2]数据总览!BB147)</f>
        <v/>
      </c>
      <c r="BC147" s="227" t="str">
        <f>IF([2]数据总览!BC147="","",[2]数据总览!BC147)</f>
        <v/>
      </c>
      <c r="BD147" s="227" t="str">
        <f>IF([2]数据总览!BD147="","",[2]数据总览!BD147)</f>
        <v/>
      </c>
      <c r="BE147" s="227" t="str">
        <f>IF([2]数据总览!BE147="","",[2]数据总览!BE147)</f>
        <v/>
      </c>
      <c r="BF147" s="227" t="str">
        <f>IF([2]数据总览!BF147="","",[2]数据总览!BF147)</f>
        <v/>
      </c>
      <c r="BG147" s="227" t="str">
        <f>IF([2]数据总览!BG147="","",[2]数据总览!BG147)</f>
        <v/>
      </c>
      <c r="BH147" s="227" t="str">
        <f>IF([2]数据总览!BH147="","",[2]数据总览!BH147)</f>
        <v/>
      </c>
      <c r="BI147" s="227" t="str">
        <f>IF([2]数据总览!BI147="","",[2]数据总览!BI147)</f>
        <v/>
      </c>
      <c r="BJ147" s="227" t="str">
        <f>IF([2]数据总览!BJ147="","",[2]数据总览!BJ147)</f>
        <v/>
      </c>
      <c r="BK147" s="227" t="str">
        <f>IF([2]数据总览!BK147="","",[2]数据总览!BK147)</f>
        <v/>
      </c>
      <c r="BL147" s="227" t="str">
        <f>IF([2]数据总览!BL147="","",[2]数据总览!BL147)</f>
        <v/>
      </c>
      <c r="BM147" s="227" t="str">
        <f>IF([2]数据总览!BM147="","",[2]数据总览!BM147)</f>
        <v/>
      </c>
      <c r="BN147" s="227" t="str">
        <f>IF([2]数据总览!BN147="","",[2]数据总览!BN147)</f>
        <v/>
      </c>
      <c r="BO147" s="227" t="str">
        <f>IF([2]数据总览!BO147="","",[2]数据总览!BO147)</f>
        <v/>
      </c>
      <c r="BP147" s="227" t="str">
        <f>IF([2]数据总览!BP147="","",[2]数据总览!BP147)</f>
        <v/>
      </c>
      <c r="BQ147" s="227" t="str">
        <f>IF([2]数据总览!BQ147="","",[2]数据总览!BQ147)</f>
        <v/>
      </c>
      <c r="BR147" s="227" t="str">
        <f>IF([2]数据总览!BR147="","",[2]数据总览!BR147)</f>
        <v/>
      </c>
      <c r="BS147" s="227" t="str">
        <f>IF([2]数据总览!BS147="","",[2]数据总览!BS147)</f>
        <v/>
      </c>
      <c r="BT147" s="227" t="str">
        <f>IF([2]数据总览!BT147="","",[2]数据总览!BT147)</f>
        <v/>
      </c>
      <c r="BU147" s="227" t="str">
        <f>IF([2]数据总览!BU147="","",[2]数据总览!BU147)</f>
        <v/>
      </c>
      <c r="BV147" s="227" t="str">
        <f>IF([2]数据总览!BV147="","",[2]数据总览!BV147)</f>
        <v/>
      </c>
      <c r="BW147" s="227" t="str">
        <f>IF([2]数据总览!BW147="","",[2]数据总览!BW147)</f>
        <v/>
      </c>
      <c r="BX147" s="227" t="str">
        <f>IF([2]数据总览!BX147="","",[2]数据总览!BX147)</f>
        <v/>
      </c>
      <c r="BY147" s="227" t="str">
        <f>IF([2]数据总览!BY147="","",[2]数据总览!BY147)</f>
        <v/>
      </c>
      <c r="BZ147" s="227" t="str">
        <f>IF([2]数据总览!BZ147="","",[2]数据总览!BZ147)</f>
        <v/>
      </c>
      <c r="CA147" s="227" t="str">
        <f>IF([2]数据总览!CA147="","",[2]数据总览!CA147)</f>
        <v/>
      </c>
      <c r="CB147" s="227" t="str">
        <f>IF([2]数据总览!CB147="","",[2]数据总览!CB147)</f>
        <v/>
      </c>
      <c r="CC147" s="227" t="str">
        <f>IF([2]数据总览!CC147="","",[2]数据总览!CC147)</f>
        <v/>
      </c>
      <c r="CD147" s="227" t="str">
        <f>IF([2]数据总览!CD147="","",[2]数据总览!CD147)</f>
        <v/>
      </c>
      <c r="CE147" s="227" t="str">
        <f>IF([2]数据总览!CE147="","",[2]数据总览!CE147)</f>
        <v/>
      </c>
      <c r="CF147" s="227" t="str">
        <f>IF([2]数据总览!CF147="","",[2]数据总览!CF147)</f>
        <v/>
      </c>
      <c r="CG147" s="227" t="str">
        <f>IF([2]数据总览!CG147="","",[2]数据总览!CG147)</f>
        <v/>
      </c>
      <c r="CH147" s="227" t="str">
        <f>IF([2]数据总览!CH147="","",[2]数据总览!CH147)</f>
        <v/>
      </c>
      <c r="CI147" s="227" t="str">
        <f>IF([2]数据总览!CI147="","",[2]数据总览!CI147)</f>
        <v/>
      </c>
      <c r="CJ147" s="227" t="str">
        <f>IF([2]数据总览!CJ147="","",[2]数据总览!CJ147)</f>
        <v/>
      </c>
      <c r="CK147" s="227" t="str">
        <f>IF([2]数据总览!CK147="","",[2]数据总览!CK147)</f>
        <v/>
      </c>
      <c r="CL147" s="227" t="str">
        <f>IF([2]数据总览!CL147="","",[2]数据总览!CL147)</f>
        <v/>
      </c>
      <c r="CM147" s="227" t="str">
        <f>IF([2]数据总览!CM147="","",[2]数据总览!CM147)</f>
        <v/>
      </c>
      <c r="CN147" s="227" t="str">
        <f>IF([2]数据总览!CN147="","",[2]数据总览!CN147)</f>
        <v/>
      </c>
      <c r="CO147" s="227" t="str">
        <f>IF([2]数据总览!CO147="","",[2]数据总览!CO147)</f>
        <v/>
      </c>
      <c r="CP147" s="227" t="str">
        <f>IF([2]数据总览!CP147="","",[2]数据总览!CP147)</f>
        <v/>
      </c>
      <c r="CQ147" s="227" t="str">
        <f>IF([2]数据总览!CQ147="","",[2]数据总览!CQ147)</f>
        <v/>
      </c>
      <c r="CR147" s="227" t="str">
        <f>IF([2]数据总览!CR147="","",[2]数据总览!CR147)</f>
        <v/>
      </c>
      <c r="CS147" s="227" t="str">
        <f>IF([2]数据总览!CS147="","",[2]数据总览!CS147)</f>
        <v/>
      </c>
      <c r="CT147" s="227" t="str">
        <f>IF([2]数据总览!CT147="","",[2]数据总览!CT147)</f>
        <v/>
      </c>
      <c r="CU147" s="227" t="str">
        <f>IF([2]数据总览!CU147="","",[2]数据总览!CU147)</f>
        <v/>
      </c>
      <c r="CV147" s="227" t="str">
        <f>IF([2]数据总览!CV147="","",[2]数据总览!CV147)</f>
        <v/>
      </c>
      <c r="CW147" s="227" t="str">
        <f>IF([2]数据总览!CW147="","",[2]数据总览!CW147)</f>
        <v/>
      </c>
      <c r="CX147" s="227" t="str">
        <f>IF([2]数据总览!CX147="","",[2]数据总览!CX147)</f>
        <v/>
      </c>
      <c r="CY147" s="227" t="str">
        <f>IF([2]数据总览!CY147="","",[2]数据总览!CY147)</f>
        <v/>
      </c>
      <c r="CZ147" s="227" t="str">
        <f>IF([2]数据总览!CZ147="","",[2]数据总览!CZ147)</f>
        <v/>
      </c>
      <c r="DA147" s="227" t="str">
        <f>IF([2]数据总览!DA147="","",[2]数据总览!DA147)</f>
        <v/>
      </c>
      <c r="DB147" s="227" t="str">
        <f>IF([2]数据总览!DB147="","",[2]数据总览!DB147)</f>
        <v/>
      </c>
      <c r="DC147" s="227" t="str">
        <f>IF([2]数据总览!DC147="","",[2]数据总览!DC147)</f>
        <v/>
      </c>
      <c r="DD147" s="227" t="str">
        <f>IF([2]数据总览!DD147="","",[2]数据总览!DD147)</f>
        <v/>
      </c>
      <c r="DE147" s="227" t="str">
        <f>IF([2]数据总览!DE147="","",[2]数据总览!DE147)</f>
        <v/>
      </c>
      <c r="DF147" s="227" t="str">
        <f>IF([2]数据总览!DF147="","",[2]数据总览!DF147)</f>
        <v/>
      </c>
      <c r="DG147" s="227" t="str">
        <f>IF([2]数据总览!DG147="","",[2]数据总览!DG147)</f>
        <v/>
      </c>
      <c r="DH147" s="227" t="str">
        <f>IF([2]数据总览!DH147="","",[2]数据总览!DH147)</f>
        <v/>
      </c>
      <c r="DI147" s="227" t="str">
        <f>IF([2]数据总览!DI147="","",[2]数据总览!DI147)</f>
        <v/>
      </c>
      <c r="DJ147" s="227" t="str">
        <f>IF([2]数据总览!DJ147="","",[2]数据总览!DJ147)</f>
        <v/>
      </c>
      <c r="DK147" s="227" t="str">
        <f>IF([2]数据总览!DK147="","",[2]数据总览!DK147)</f>
        <v/>
      </c>
      <c r="DL147" s="227" t="str">
        <f>IF([2]数据总览!DL147="","",[2]数据总览!DL147)</f>
        <v/>
      </c>
      <c r="DM147" s="227" t="str">
        <f>IF([2]数据总览!DM147="","",[2]数据总览!DM147)</f>
        <v/>
      </c>
      <c r="DN147" s="227" t="str">
        <f>IF([2]数据总览!DN147="","",[2]数据总览!DN147)</f>
        <v/>
      </c>
      <c r="DO147" s="227" t="str">
        <f>IF([2]数据总览!DO147="","",[2]数据总览!DO147)</f>
        <v/>
      </c>
      <c r="DP147" s="227" t="str">
        <f>IF([2]数据总览!DP147="","",[2]数据总览!DP147)</f>
        <v/>
      </c>
      <c r="DQ147" s="227" t="str">
        <f>IF([2]数据总览!DQ147="","",[2]数据总览!DQ147)</f>
        <v/>
      </c>
      <c r="DR147" s="227" t="str">
        <f>IF([2]数据总览!DR147="","",[2]数据总览!DR147)</f>
        <v/>
      </c>
      <c r="DS147" s="227" t="str">
        <f>IF([2]数据总览!DS147="","",[2]数据总览!DS147)</f>
        <v/>
      </c>
      <c r="DT147" s="227" t="str">
        <f>IF([2]数据总览!DT147="","",[2]数据总览!DT147)</f>
        <v/>
      </c>
      <c r="DU147" s="227" t="str">
        <f>IF([2]数据总览!DU147="","",[2]数据总览!DU147)</f>
        <v/>
      </c>
      <c r="DV147" s="227" t="str">
        <f>IF([2]数据总览!DV147="","",[2]数据总览!DV147)</f>
        <v/>
      </c>
      <c r="DW147" s="227" t="str">
        <f>IF([2]数据总览!DW147="","",[2]数据总览!DW147)</f>
        <v/>
      </c>
      <c r="DX147" s="227" t="str">
        <f>IF([2]数据总览!DX147="","",[2]数据总览!DX147)</f>
        <v/>
      </c>
      <c r="DY147" s="227" t="str">
        <f>IF([2]数据总览!DY147="","",[2]数据总览!DY147)</f>
        <v/>
      </c>
      <c r="DZ147" s="227" t="str">
        <f>IF([2]数据总览!DZ147="","",[2]数据总览!DZ147)</f>
        <v/>
      </c>
      <c r="EA147" s="227" t="str">
        <f>IF([2]数据总览!EA147="","",[2]数据总览!EA147)</f>
        <v/>
      </c>
      <c r="EB147" s="227" t="str">
        <f>IF([2]数据总览!EB147="","",[2]数据总览!EB147)</f>
        <v/>
      </c>
      <c r="EC147" s="227" t="str">
        <f>IF([2]数据总览!EC147="","",[2]数据总览!EC147)</f>
        <v/>
      </c>
      <c r="ED147" s="227" t="str">
        <f>IF([2]数据总览!ED147="","",[2]数据总览!ED147)</f>
        <v/>
      </c>
      <c r="EE147" s="227" t="str">
        <f>IF([2]数据总览!EE147="","",[2]数据总览!EE147)</f>
        <v/>
      </c>
      <c r="EF147" s="227" t="str">
        <f>IF([2]数据总览!EF147="","",[2]数据总览!EF147)</f>
        <v/>
      </c>
      <c r="EG147" s="227" t="str">
        <f>IF([2]数据总览!EG147="","",[2]数据总览!EG147)</f>
        <v/>
      </c>
      <c r="EH147" s="227" t="str">
        <f>IF([2]数据总览!EH147="","",[2]数据总览!EH147)</f>
        <v/>
      </c>
      <c r="EI147" s="227" t="str">
        <f>IF([2]数据总览!EI147="","",[2]数据总览!EI147)</f>
        <v/>
      </c>
      <c r="EJ147" s="227" t="str">
        <f>IF([2]数据总览!EJ147="","",[2]数据总览!EJ147)</f>
        <v/>
      </c>
      <c r="EK147" s="227" t="str">
        <f>IF([2]数据总览!EK147="","",[2]数据总览!EK147)</f>
        <v/>
      </c>
      <c r="EL147" s="227" t="str">
        <f>IF([2]数据总览!EL147="","",[2]数据总览!EL147)</f>
        <v/>
      </c>
      <c r="EM147" s="227" t="str">
        <f>IF([2]数据总览!EM147="","",[2]数据总览!EM147)</f>
        <v/>
      </c>
      <c r="EN147" s="227" t="str">
        <f>IF([2]数据总览!EN147="","",[2]数据总览!EN147)</f>
        <v/>
      </c>
      <c r="EO147" s="227" t="str">
        <f>IF([2]数据总览!EO147="","",[2]数据总览!EO147)</f>
        <v/>
      </c>
      <c r="EP147" s="227" t="str">
        <f>IF([2]数据总览!EP147="","",[2]数据总览!EP147)</f>
        <v/>
      </c>
      <c r="EQ147" s="227" t="str">
        <f>IF([2]数据总览!EQ147="","",[2]数据总览!EQ147)</f>
        <v/>
      </c>
      <c r="ER147" s="227" t="str">
        <f>IF([2]数据总览!ER147="","",[2]数据总览!ER147)</f>
        <v/>
      </c>
      <c r="ES147" s="227" t="str">
        <f>IF([2]数据总览!ES147="","",[2]数据总览!ES147)</f>
        <v/>
      </c>
      <c r="ET147" s="227" t="str">
        <f>IF([2]数据总览!ET147="","",[2]数据总览!ET147)</f>
        <v/>
      </c>
      <c r="EU147" s="227" t="str">
        <f>IF([2]数据总览!EU147="","",[2]数据总览!EU147)</f>
        <v/>
      </c>
      <c r="EV147" s="227" t="str">
        <f>IF([2]数据总览!EV147="","",[2]数据总览!EV147)</f>
        <v/>
      </c>
      <c r="EW147" s="227" t="str">
        <f>IF([2]数据总览!EW147="","",[2]数据总览!EW147)</f>
        <v/>
      </c>
      <c r="EX147" s="227" t="str">
        <f>IF([2]数据总览!EX147="","",[2]数据总览!EX147)</f>
        <v/>
      </c>
      <c r="EY147" s="227" t="str">
        <f>IF([2]数据总览!EY147="","",[2]数据总览!EY147)</f>
        <v/>
      </c>
      <c r="EZ147" s="227" t="str">
        <f>IF([2]数据总览!EZ147="","",[2]数据总览!EZ147)</f>
        <v/>
      </c>
      <c r="FA147" s="227" t="str">
        <f>IF([2]数据总览!FA147="","",[2]数据总览!FA147)</f>
        <v/>
      </c>
    </row>
    <row r="148" spans="1:157" ht="11.25">
      <c r="A148" s="227" t="str">
        <f>IF([2]数据总览!A148="","",[2]数据总览!A148)</f>
        <v/>
      </c>
      <c r="B148" s="227" t="str">
        <f>IF([2]数据总览!B148="","",[2]数据总览!B148)</f>
        <v/>
      </c>
      <c r="C148" s="227" t="str">
        <f>IF([2]数据总览!C148="","",[2]数据总览!C148)</f>
        <v>4星</v>
      </c>
      <c r="D148" s="227" t="str">
        <f>IF([2]数据总览!D148="","",[2]数据总览!D148)</f>
        <v/>
      </c>
      <c r="E148" s="227">
        <f>IF([2]数据总览!E148="","",[2]数据总览!E148)</f>
        <v>0.2172083344278295</v>
      </c>
      <c r="F148" s="227">
        <f>IF([2]数据总览!F148="","",[2]数据总览!F148)</f>
        <v>0.36206162273464959</v>
      </c>
      <c r="G148" s="227">
        <f>IF([2]数据总览!G148="","",[2]数据总览!G148)</f>
        <v>0.44204541850468027</v>
      </c>
      <c r="H148" s="227">
        <f>IF([2]数据总览!H148="","",[2]数据总览!H148)</f>
        <v>0.53322525176807489</v>
      </c>
      <c r="I148" s="227" t="str">
        <f>IF([2]数据总览!I148="","",[2]数据总览!I148)</f>
        <v/>
      </c>
      <c r="J148" s="227"/>
      <c r="K148" s="227" t="str">
        <f>IF([2]数据总览!K148="","",[2]数据总览!K148)</f>
        <v/>
      </c>
      <c r="L148" s="227" t="str">
        <f>IF([2]数据总览!L148="","",[2]数据总览!L148)</f>
        <v/>
      </c>
      <c r="M148" s="227" t="str">
        <f>IF([2]数据总览!M148="","",[2]数据总览!M148)</f>
        <v/>
      </c>
      <c r="N148" s="227" t="str">
        <f>IF([2]数据总览!N148="","",[2]数据总览!N148)</f>
        <v/>
      </c>
      <c r="O148" s="227" t="str">
        <f>IF([2]数据总览!O148="","",[2]数据总览!O148)</f>
        <v/>
      </c>
      <c r="P148" s="227" t="str">
        <f>IF([2]数据总览!P148="","",[2]数据总览!P148)</f>
        <v/>
      </c>
      <c r="Q148" s="227" t="str">
        <f>IF([2]数据总览!Q148="","",[2]数据总览!Q148)</f>
        <v/>
      </c>
      <c r="R148" s="227" t="str">
        <f>IF([2]数据总览!R148="","",[2]数据总览!R148)</f>
        <v/>
      </c>
      <c r="S148" s="227" t="str">
        <f>IF([2]数据总览!S148="","",[2]数据总览!S148)</f>
        <v/>
      </c>
      <c r="T148" s="227" t="str">
        <f>IF([2]数据总览!T148="","",[2]数据总览!T148)</f>
        <v/>
      </c>
      <c r="U148" s="227" t="str">
        <f>IF([2]数据总览!U148="","",[2]数据总览!U148)</f>
        <v/>
      </c>
      <c r="V148" s="227" t="str">
        <f>IF([2]数据总览!V148="","",[2]数据总览!V148)</f>
        <v/>
      </c>
      <c r="W148" s="227" t="str">
        <f>IF([2]数据总览!W148="","",[2]数据总览!W148)</f>
        <v/>
      </c>
      <c r="X148" s="227" t="str">
        <f>IF([2]数据总览!X148="","",[2]数据总览!X148)</f>
        <v/>
      </c>
      <c r="Y148" s="227" t="str">
        <f>IF([2]数据总览!Y148="","",[2]数据总览!Y148)</f>
        <v/>
      </c>
      <c r="Z148" s="227" t="str">
        <f>IF([2]数据总览!Z148="","",[2]数据总览!Z148)</f>
        <v/>
      </c>
      <c r="AA148" s="227" t="str">
        <f>IF([2]数据总览!AA148="","",[2]数据总览!AA148)</f>
        <v/>
      </c>
      <c r="AB148" s="227" t="str">
        <f>IF([2]数据总览!AB148="","",[2]数据总览!AB148)</f>
        <v/>
      </c>
      <c r="AC148" s="227" t="str">
        <f>IF([2]数据总览!AC148="","",[2]数据总览!AC148)</f>
        <v/>
      </c>
      <c r="AD148" s="227" t="str">
        <f>IF([2]数据总览!AD148="","",[2]数据总览!AD148)</f>
        <v/>
      </c>
      <c r="AE148" s="227" t="str">
        <f>IF([2]数据总览!AE148="","",[2]数据总览!AE148)</f>
        <v/>
      </c>
      <c r="AF148" s="227" t="str">
        <f>IF([2]数据总览!AF148="","",[2]数据总览!AF148)</f>
        <v/>
      </c>
      <c r="AG148" s="227" t="str">
        <f>IF([2]数据总览!AG148="","",[2]数据总览!AG148)</f>
        <v/>
      </c>
      <c r="AH148" s="227" t="str">
        <f>IF([2]数据总览!AH148="","",[2]数据总览!AH148)</f>
        <v/>
      </c>
      <c r="AI148" s="227" t="str">
        <f>IF([2]数据总览!AI148="","",[2]数据总览!AI148)</f>
        <v/>
      </c>
      <c r="AJ148" s="227" t="str">
        <f>IF([2]数据总览!AJ148="","",[2]数据总览!AJ148)</f>
        <v/>
      </c>
      <c r="AK148" s="227" t="str">
        <f>IF([2]数据总览!AK148="","",[2]数据总览!AK148)</f>
        <v/>
      </c>
      <c r="AL148" s="227" t="str">
        <f>IF([2]数据总览!AL148="","",[2]数据总览!AL148)</f>
        <v/>
      </c>
      <c r="AM148" s="227" t="str">
        <f>IF([2]数据总览!AM148="","",[2]数据总览!AM148)</f>
        <v/>
      </c>
      <c r="AN148" s="227" t="str">
        <f>IF([2]数据总览!AN148="","",[2]数据总览!AN148)</f>
        <v/>
      </c>
      <c r="AO148" s="227" t="str">
        <f>IF([2]数据总览!AO148="","",[2]数据总览!AO148)</f>
        <v/>
      </c>
      <c r="AP148" s="227" t="str">
        <f>IF([2]数据总览!AP148="","",[2]数据总览!AP148)</f>
        <v/>
      </c>
      <c r="AQ148" s="227" t="str">
        <f>IF([2]数据总览!AQ148="","",[2]数据总览!AQ148)</f>
        <v/>
      </c>
      <c r="AR148" s="227" t="str">
        <f>IF([2]数据总览!AR148="","",[2]数据总览!AR148)</f>
        <v/>
      </c>
      <c r="AS148" s="227" t="str">
        <f>IF([2]数据总览!AS148="","",[2]数据总览!AS148)</f>
        <v/>
      </c>
      <c r="AT148" s="227" t="str">
        <f>IF([2]数据总览!AT148="","",[2]数据总览!AT148)</f>
        <v/>
      </c>
      <c r="AU148" s="227" t="str">
        <f>IF([2]数据总览!AU148="","",[2]数据总览!AU148)</f>
        <v/>
      </c>
      <c r="AV148" s="227" t="str">
        <f>IF([2]数据总览!AV148="","",[2]数据总览!AV148)</f>
        <v/>
      </c>
      <c r="AW148" s="227" t="str">
        <f>IF([2]数据总览!AW148="","",[2]数据总览!AW148)</f>
        <v/>
      </c>
      <c r="AX148" s="227" t="str">
        <f>IF([2]数据总览!AX148="","",[2]数据总览!AX148)</f>
        <v/>
      </c>
      <c r="AY148" s="227" t="str">
        <f>IF([2]数据总览!AY148="","",[2]数据总览!AY148)</f>
        <v/>
      </c>
      <c r="AZ148" s="227" t="str">
        <f>IF([2]数据总览!AZ148="","",[2]数据总览!AZ148)</f>
        <v/>
      </c>
      <c r="BA148" s="227" t="str">
        <f>IF([2]数据总览!BA148="","",[2]数据总览!BA148)</f>
        <v/>
      </c>
      <c r="BB148" s="227" t="str">
        <f>IF([2]数据总览!BB148="","",[2]数据总览!BB148)</f>
        <v/>
      </c>
      <c r="BC148" s="227" t="str">
        <f>IF([2]数据总览!BC148="","",[2]数据总览!BC148)</f>
        <v/>
      </c>
      <c r="BD148" s="227" t="str">
        <f>IF([2]数据总览!BD148="","",[2]数据总览!BD148)</f>
        <v/>
      </c>
      <c r="BE148" s="227" t="str">
        <f>IF([2]数据总览!BE148="","",[2]数据总览!BE148)</f>
        <v/>
      </c>
      <c r="BF148" s="227" t="str">
        <f>IF([2]数据总览!BF148="","",[2]数据总览!BF148)</f>
        <v/>
      </c>
      <c r="BG148" s="227" t="str">
        <f>IF([2]数据总览!BG148="","",[2]数据总览!BG148)</f>
        <v/>
      </c>
      <c r="BH148" s="227" t="str">
        <f>IF([2]数据总览!BH148="","",[2]数据总览!BH148)</f>
        <v/>
      </c>
      <c r="BI148" s="227" t="str">
        <f>IF([2]数据总览!BI148="","",[2]数据总览!BI148)</f>
        <v/>
      </c>
      <c r="BJ148" s="227" t="str">
        <f>IF([2]数据总览!BJ148="","",[2]数据总览!BJ148)</f>
        <v/>
      </c>
      <c r="BK148" s="227" t="str">
        <f>IF([2]数据总览!BK148="","",[2]数据总览!BK148)</f>
        <v/>
      </c>
      <c r="BL148" s="227" t="str">
        <f>IF([2]数据总览!BL148="","",[2]数据总览!BL148)</f>
        <v/>
      </c>
      <c r="BM148" s="227" t="str">
        <f>IF([2]数据总览!BM148="","",[2]数据总览!BM148)</f>
        <v/>
      </c>
      <c r="BN148" s="227" t="str">
        <f>IF([2]数据总览!BN148="","",[2]数据总览!BN148)</f>
        <v/>
      </c>
      <c r="BO148" s="227" t="str">
        <f>IF([2]数据总览!BO148="","",[2]数据总览!BO148)</f>
        <v/>
      </c>
      <c r="BP148" s="227" t="str">
        <f>IF([2]数据总览!BP148="","",[2]数据总览!BP148)</f>
        <v/>
      </c>
      <c r="BQ148" s="227" t="str">
        <f>IF([2]数据总览!BQ148="","",[2]数据总览!BQ148)</f>
        <v/>
      </c>
      <c r="BR148" s="227" t="str">
        <f>IF([2]数据总览!BR148="","",[2]数据总览!BR148)</f>
        <v/>
      </c>
      <c r="BS148" s="227" t="str">
        <f>IF([2]数据总览!BS148="","",[2]数据总览!BS148)</f>
        <v/>
      </c>
      <c r="BT148" s="227" t="str">
        <f>IF([2]数据总览!BT148="","",[2]数据总览!BT148)</f>
        <v/>
      </c>
      <c r="BU148" s="227" t="str">
        <f>IF([2]数据总览!BU148="","",[2]数据总览!BU148)</f>
        <v/>
      </c>
      <c r="BV148" s="227" t="str">
        <f>IF([2]数据总览!BV148="","",[2]数据总览!BV148)</f>
        <v/>
      </c>
      <c r="BW148" s="227" t="str">
        <f>IF([2]数据总览!BW148="","",[2]数据总览!BW148)</f>
        <v/>
      </c>
      <c r="BX148" s="227" t="str">
        <f>IF([2]数据总览!BX148="","",[2]数据总览!BX148)</f>
        <v/>
      </c>
      <c r="BY148" s="227" t="str">
        <f>IF([2]数据总览!BY148="","",[2]数据总览!BY148)</f>
        <v/>
      </c>
      <c r="BZ148" s="227" t="str">
        <f>IF([2]数据总览!BZ148="","",[2]数据总览!BZ148)</f>
        <v/>
      </c>
      <c r="CA148" s="227" t="str">
        <f>IF([2]数据总览!CA148="","",[2]数据总览!CA148)</f>
        <v/>
      </c>
      <c r="CB148" s="227" t="str">
        <f>IF([2]数据总览!CB148="","",[2]数据总览!CB148)</f>
        <v/>
      </c>
      <c r="CC148" s="227" t="str">
        <f>IF([2]数据总览!CC148="","",[2]数据总览!CC148)</f>
        <v/>
      </c>
      <c r="CD148" s="227" t="str">
        <f>IF([2]数据总览!CD148="","",[2]数据总览!CD148)</f>
        <v/>
      </c>
      <c r="CE148" s="227" t="str">
        <f>IF([2]数据总览!CE148="","",[2]数据总览!CE148)</f>
        <v/>
      </c>
      <c r="CF148" s="227" t="str">
        <f>IF([2]数据总览!CF148="","",[2]数据总览!CF148)</f>
        <v/>
      </c>
      <c r="CG148" s="227" t="str">
        <f>IF([2]数据总览!CG148="","",[2]数据总览!CG148)</f>
        <v/>
      </c>
      <c r="CH148" s="227" t="str">
        <f>IF([2]数据总览!CH148="","",[2]数据总览!CH148)</f>
        <v/>
      </c>
      <c r="CI148" s="227" t="str">
        <f>IF([2]数据总览!CI148="","",[2]数据总览!CI148)</f>
        <v/>
      </c>
      <c r="CJ148" s="227" t="str">
        <f>IF([2]数据总览!CJ148="","",[2]数据总览!CJ148)</f>
        <v/>
      </c>
      <c r="CK148" s="227" t="str">
        <f>IF([2]数据总览!CK148="","",[2]数据总览!CK148)</f>
        <v/>
      </c>
      <c r="CL148" s="227" t="str">
        <f>IF([2]数据总览!CL148="","",[2]数据总览!CL148)</f>
        <v/>
      </c>
      <c r="CM148" s="227" t="str">
        <f>IF([2]数据总览!CM148="","",[2]数据总览!CM148)</f>
        <v/>
      </c>
      <c r="CN148" s="227" t="str">
        <f>IF([2]数据总览!CN148="","",[2]数据总览!CN148)</f>
        <v/>
      </c>
      <c r="CO148" s="227" t="str">
        <f>IF([2]数据总览!CO148="","",[2]数据总览!CO148)</f>
        <v/>
      </c>
      <c r="CP148" s="227" t="str">
        <f>IF([2]数据总览!CP148="","",[2]数据总览!CP148)</f>
        <v/>
      </c>
      <c r="CQ148" s="227" t="str">
        <f>IF([2]数据总览!CQ148="","",[2]数据总览!CQ148)</f>
        <v/>
      </c>
      <c r="CR148" s="227" t="str">
        <f>IF([2]数据总览!CR148="","",[2]数据总览!CR148)</f>
        <v/>
      </c>
      <c r="CS148" s="227" t="str">
        <f>IF([2]数据总览!CS148="","",[2]数据总览!CS148)</f>
        <v/>
      </c>
      <c r="CT148" s="227" t="str">
        <f>IF([2]数据总览!CT148="","",[2]数据总览!CT148)</f>
        <v/>
      </c>
      <c r="CU148" s="227" t="str">
        <f>IF([2]数据总览!CU148="","",[2]数据总览!CU148)</f>
        <v/>
      </c>
      <c r="CV148" s="227" t="str">
        <f>IF([2]数据总览!CV148="","",[2]数据总览!CV148)</f>
        <v/>
      </c>
      <c r="CW148" s="227" t="str">
        <f>IF([2]数据总览!CW148="","",[2]数据总览!CW148)</f>
        <v/>
      </c>
      <c r="CX148" s="227" t="str">
        <f>IF([2]数据总览!CX148="","",[2]数据总览!CX148)</f>
        <v/>
      </c>
      <c r="CY148" s="227" t="str">
        <f>IF([2]数据总览!CY148="","",[2]数据总览!CY148)</f>
        <v/>
      </c>
      <c r="CZ148" s="227" t="str">
        <f>IF([2]数据总览!CZ148="","",[2]数据总览!CZ148)</f>
        <v/>
      </c>
      <c r="DA148" s="227" t="str">
        <f>IF([2]数据总览!DA148="","",[2]数据总览!DA148)</f>
        <v/>
      </c>
      <c r="DB148" s="227" t="str">
        <f>IF([2]数据总览!DB148="","",[2]数据总览!DB148)</f>
        <v/>
      </c>
      <c r="DC148" s="227" t="str">
        <f>IF([2]数据总览!DC148="","",[2]数据总览!DC148)</f>
        <v/>
      </c>
      <c r="DD148" s="227" t="str">
        <f>IF([2]数据总览!DD148="","",[2]数据总览!DD148)</f>
        <v/>
      </c>
      <c r="DE148" s="227" t="str">
        <f>IF([2]数据总览!DE148="","",[2]数据总览!DE148)</f>
        <v/>
      </c>
      <c r="DF148" s="227" t="str">
        <f>IF([2]数据总览!DF148="","",[2]数据总览!DF148)</f>
        <v/>
      </c>
      <c r="DG148" s="227" t="str">
        <f>IF([2]数据总览!DG148="","",[2]数据总览!DG148)</f>
        <v/>
      </c>
      <c r="DH148" s="227" t="str">
        <f>IF([2]数据总览!DH148="","",[2]数据总览!DH148)</f>
        <v/>
      </c>
      <c r="DI148" s="227" t="str">
        <f>IF([2]数据总览!DI148="","",[2]数据总览!DI148)</f>
        <v/>
      </c>
      <c r="DJ148" s="227" t="str">
        <f>IF([2]数据总览!DJ148="","",[2]数据总览!DJ148)</f>
        <v/>
      </c>
      <c r="DK148" s="227" t="str">
        <f>IF([2]数据总览!DK148="","",[2]数据总览!DK148)</f>
        <v/>
      </c>
      <c r="DL148" s="227" t="str">
        <f>IF([2]数据总览!DL148="","",[2]数据总览!DL148)</f>
        <v/>
      </c>
      <c r="DM148" s="227" t="str">
        <f>IF([2]数据总览!DM148="","",[2]数据总览!DM148)</f>
        <v/>
      </c>
      <c r="DN148" s="227" t="str">
        <f>IF([2]数据总览!DN148="","",[2]数据总览!DN148)</f>
        <v/>
      </c>
      <c r="DO148" s="227" t="str">
        <f>IF([2]数据总览!DO148="","",[2]数据总览!DO148)</f>
        <v/>
      </c>
      <c r="DP148" s="227" t="str">
        <f>IF([2]数据总览!DP148="","",[2]数据总览!DP148)</f>
        <v/>
      </c>
      <c r="DQ148" s="227" t="str">
        <f>IF([2]数据总览!DQ148="","",[2]数据总览!DQ148)</f>
        <v/>
      </c>
      <c r="DR148" s="227" t="str">
        <f>IF([2]数据总览!DR148="","",[2]数据总览!DR148)</f>
        <v/>
      </c>
      <c r="DS148" s="227" t="str">
        <f>IF([2]数据总览!DS148="","",[2]数据总览!DS148)</f>
        <v/>
      </c>
      <c r="DT148" s="227" t="str">
        <f>IF([2]数据总览!DT148="","",[2]数据总览!DT148)</f>
        <v/>
      </c>
      <c r="DU148" s="227" t="str">
        <f>IF([2]数据总览!DU148="","",[2]数据总览!DU148)</f>
        <v/>
      </c>
      <c r="DV148" s="227" t="str">
        <f>IF([2]数据总览!DV148="","",[2]数据总览!DV148)</f>
        <v/>
      </c>
      <c r="DW148" s="227" t="str">
        <f>IF([2]数据总览!DW148="","",[2]数据总览!DW148)</f>
        <v/>
      </c>
      <c r="DX148" s="227" t="str">
        <f>IF([2]数据总览!DX148="","",[2]数据总览!DX148)</f>
        <v/>
      </c>
      <c r="DY148" s="227" t="str">
        <f>IF([2]数据总览!DY148="","",[2]数据总览!DY148)</f>
        <v/>
      </c>
      <c r="DZ148" s="227" t="str">
        <f>IF([2]数据总览!DZ148="","",[2]数据总览!DZ148)</f>
        <v/>
      </c>
      <c r="EA148" s="227" t="str">
        <f>IF([2]数据总览!EA148="","",[2]数据总览!EA148)</f>
        <v/>
      </c>
      <c r="EB148" s="227" t="str">
        <f>IF([2]数据总览!EB148="","",[2]数据总览!EB148)</f>
        <v/>
      </c>
      <c r="EC148" s="227" t="str">
        <f>IF([2]数据总览!EC148="","",[2]数据总览!EC148)</f>
        <v/>
      </c>
      <c r="ED148" s="227" t="str">
        <f>IF([2]数据总览!ED148="","",[2]数据总览!ED148)</f>
        <v/>
      </c>
      <c r="EE148" s="227" t="str">
        <f>IF([2]数据总览!EE148="","",[2]数据总览!EE148)</f>
        <v/>
      </c>
      <c r="EF148" s="227" t="str">
        <f>IF([2]数据总览!EF148="","",[2]数据总览!EF148)</f>
        <v/>
      </c>
      <c r="EG148" s="227" t="str">
        <f>IF([2]数据总览!EG148="","",[2]数据总览!EG148)</f>
        <v/>
      </c>
      <c r="EH148" s="227" t="str">
        <f>IF([2]数据总览!EH148="","",[2]数据总览!EH148)</f>
        <v/>
      </c>
      <c r="EI148" s="227" t="str">
        <f>IF([2]数据总览!EI148="","",[2]数据总览!EI148)</f>
        <v/>
      </c>
      <c r="EJ148" s="227" t="str">
        <f>IF([2]数据总览!EJ148="","",[2]数据总览!EJ148)</f>
        <v/>
      </c>
      <c r="EK148" s="227" t="str">
        <f>IF([2]数据总览!EK148="","",[2]数据总览!EK148)</f>
        <v/>
      </c>
      <c r="EL148" s="227" t="str">
        <f>IF([2]数据总览!EL148="","",[2]数据总览!EL148)</f>
        <v/>
      </c>
      <c r="EM148" s="227" t="str">
        <f>IF([2]数据总览!EM148="","",[2]数据总览!EM148)</f>
        <v/>
      </c>
      <c r="EN148" s="227" t="str">
        <f>IF([2]数据总览!EN148="","",[2]数据总览!EN148)</f>
        <v/>
      </c>
      <c r="EO148" s="227" t="str">
        <f>IF([2]数据总览!EO148="","",[2]数据总览!EO148)</f>
        <v/>
      </c>
      <c r="EP148" s="227" t="str">
        <f>IF([2]数据总览!EP148="","",[2]数据总览!EP148)</f>
        <v/>
      </c>
      <c r="EQ148" s="227" t="str">
        <f>IF([2]数据总览!EQ148="","",[2]数据总览!EQ148)</f>
        <v/>
      </c>
      <c r="ER148" s="227" t="str">
        <f>IF([2]数据总览!ER148="","",[2]数据总览!ER148)</f>
        <v/>
      </c>
      <c r="ES148" s="227" t="str">
        <f>IF([2]数据总览!ES148="","",[2]数据总览!ES148)</f>
        <v/>
      </c>
      <c r="ET148" s="227" t="str">
        <f>IF([2]数据总览!ET148="","",[2]数据总览!ET148)</f>
        <v/>
      </c>
      <c r="EU148" s="227" t="str">
        <f>IF([2]数据总览!EU148="","",[2]数据总览!EU148)</f>
        <v/>
      </c>
      <c r="EV148" s="227" t="str">
        <f>IF([2]数据总览!EV148="","",[2]数据总览!EV148)</f>
        <v/>
      </c>
      <c r="EW148" s="227" t="str">
        <f>IF([2]数据总览!EW148="","",[2]数据总览!EW148)</f>
        <v/>
      </c>
      <c r="EX148" s="227" t="str">
        <f>IF([2]数据总览!EX148="","",[2]数据总览!EX148)</f>
        <v/>
      </c>
      <c r="EY148" s="227" t="str">
        <f>IF([2]数据总览!EY148="","",[2]数据总览!EY148)</f>
        <v/>
      </c>
      <c r="EZ148" s="227" t="str">
        <f>IF([2]数据总览!EZ148="","",[2]数据总览!EZ148)</f>
        <v/>
      </c>
      <c r="FA148" s="227" t="str">
        <f>IF([2]数据总览!FA148="","",[2]数据总览!FA148)</f>
        <v/>
      </c>
    </row>
    <row r="149" spans="1:157" ht="11.25">
      <c r="A149" s="227" t="str">
        <f>IF([2]数据总览!A149="","",[2]数据总览!A149)</f>
        <v/>
      </c>
      <c r="B149" s="227" t="str">
        <f>IF([2]数据总览!B149="","",[2]数据总览!B149)</f>
        <v/>
      </c>
      <c r="C149" s="227" t="str">
        <f>IF([2]数据总览!C149="","",[2]数据总览!C149)</f>
        <v>5星</v>
      </c>
      <c r="D149" s="227" t="str">
        <f>IF([2]数据总览!D149="","",[2]数据总览!D149)</f>
        <v/>
      </c>
      <c r="E149" s="227">
        <f>IF([2]数据总览!E149="","",[2]数据总览!E149)</f>
        <v>0.25375268895328151</v>
      </c>
      <c r="F149" s="227">
        <f>IF([2]数据总览!F149="","",[2]数据总览!F149)</f>
        <v>0.42043922344994744</v>
      </c>
      <c r="G149" s="227">
        <f>IF([2]数据总览!G149="","",[2]数据总览!G149)</f>
        <v>0.50712529744579538</v>
      </c>
      <c r="H149" s="227">
        <f>IF([2]数据总览!H149="","",[2]数据总览!H149)</f>
        <v>0.60754048206922318</v>
      </c>
      <c r="I149" s="227" t="str">
        <f>IF([2]数据总览!I149="","",[2]数据总览!I149)</f>
        <v/>
      </c>
      <c r="J149" s="227"/>
      <c r="K149" s="227" t="str">
        <f>IF([2]数据总览!K149="","",[2]数据总览!K149)</f>
        <v/>
      </c>
      <c r="L149" s="227" t="str">
        <f>IF([2]数据总览!L149="","",[2]数据总览!L149)</f>
        <v/>
      </c>
      <c r="M149" s="227" t="str">
        <f>IF([2]数据总览!M149="","",[2]数据总览!M149)</f>
        <v/>
      </c>
      <c r="N149" s="227" t="str">
        <f>IF([2]数据总览!N149="","",[2]数据总览!N149)</f>
        <v/>
      </c>
      <c r="O149" s="227" t="str">
        <f>IF([2]数据总览!O149="","",[2]数据总览!O149)</f>
        <v/>
      </c>
      <c r="P149" s="227" t="str">
        <f>IF([2]数据总览!P149="","",[2]数据总览!P149)</f>
        <v/>
      </c>
      <c r="Q149" s="227" t="str">
        <f>IF([2]数据总览!Q149="","",[2]数据总览!Q149)</f>
        <v/>
      </c>
      <c r="R149" s="227" t="str">
        <f>IF([2]数据总览!R149="","",[2]数据总览!R149)</f>
        <v/>
      </c>
      <c r="S149" s="227" t="str">
        <f>IF([2]数据总览!S149="","",[2]数据总览!S149)</f>
        <v/>
      </c>
      <c r="T149" s="227" t="str">
        <f>IF([2]数据总览!T149="","",[2]数据总览!T149)</f>
        <v/>
      </c>
      <c r="U149" s="227" t="str">
        <f>IF([2]数据总览!U149="","",[2]数据总览!U149)</f>
        <v/>
      </c>
      <c r="V149" s="227" t="str">
        <f>IF([2]数据总览!V149="","",[2]数据总览!V149)</f>
        <v/>
      </c>
      <c r="W149" s="227" t="str">
        <f>IF([2]数据总览!W149="","",[2]数据总览!W149)</f>
        <v/>
      </c>
      <c r="X149" s="227" t="str">
        <f>IF([2]数据总览!X149="","",[2]数据总览!X149)</f>
        <v/>
      </c>
      <c r="Y149" s="227" t="str">
        <f>IF([2]数据总览!Y149="","",[2]数据总览!Y149)</f>
        <v/>
      </c>
      <c r="Z149" s="227" t="str">
        <f>IF([2]数据总览!Z149="","",[2]数据总览!Z149)</f>
        <v/>
      </c>
      <c r="AA149" s="227" t="str">
        <f>IF([2]数据总览!AA149="","",[2]数据总览!AA149)</f>
        <v/>
      </c>
      <c r="AB149" s="227" t="str">
        <f>IF([2]数据总览!AB149="","",[2]数据总览!AB149)</f>
        <v/>
      </c>
      <c r="AC149" s="227" t="str">
        <f>IF([2]数据总览!AC149="","",[2]数据总览!AC149)</f>
        <v/>
      </c>
      <c r="AD149" s="227" t="str">
        <f>IF([2]数据总览!AD149="","",[2]数据总览!AD149)</f>
        <v/>
      </c>
      <c r="AE149" s="227" t="str">
        <f>IF([2]数据总览!AE149="","",[2]数据总览!AE149)</f>
        <v/>
      </c>
      <c r="AF149" s="227" t="str">
        <f>IF([2]数据总览!AF149="","",[2]数据总览!AF149)</f>
        <v/>
      </c>
      <c r="AG149" s="227" t="str">
        <f>IF([2]数据总览!AG149="","",[2]数据总览!AG149)</f>
        <v/>
      </c>
      <c r="AH149" s="227" t="str">
        <f>IF([2]数据总览!AH149="","",[2]数据总览!AH149)</f>
        <v/>
      </c>
      <c r="AI149" s="227" t="str">
        <f>IF([2]数据总览!AI149="","",[2]数据总览!AI149)</f>
        <v/>
      </c>
      <c r="AJ149" s="227" t="str">
        <f>IF([2]数据总览!AJ149="","",[2]数据总览!AJ149)</f>
        <v/>
      </c>
      <c r="AK149" s="227" t="str">
        <f>IF([2]数据总览!AK149="","",[2]数据总览!AK149)</f>
        <v/>
      </c>
      <c r="AL149" s="227" t="str">
        <f>IF([2]数据总览!AL149="","",[2]数据总览!AL149)</f>
        <v/>
      </c>
      <c r="AM149" s="227" t="str">
        <f>IF([2]数据总览!AM149="","",[2]数据总览!AM149)</f>
        <v/>
      </c>
      <c r="AN149" s="227" t="str">
        <f>IF([2]数据总览!AN149="","",[2]数据总览!AN149)</f>
        <v/>
      </c>
      <c r="AO149" s="227" t="str">
        <f>IF([2]数据总览!AO149="","",[2]数据总览!AO149)</f>
        <v/>
      </c>
      <c r="AP149" s="227" t="str">
        <f>IF([2]数据总览!AP149="","",[2]数据总览!AP149)</f>
        <v/>
      </c>
      <c r="AQ149" s="227" t="str">
        <f>IF([2]数据总览!AQ149="","",[2]数据总览!AQ149)</f>
        <v/>
      </c>
      <c r="AR149" s="227" t="str">
        <f>IF([2]数据总览!AR149="","",[2]数据总览!AR149)</f>
        <v/>
      </c>
      <c r="AS149" s="227" t="str">
        <f>IF([2]数据总览!AS149="","",[2]数据总览!AS149)</f>
        <v/>
      </c>
      <c r="AT149" s="227" t="str">
        <f>IF([2]数据总览!AT149="","",[2]数据总览!AT149)</f>
        <v/>
      </c>
      <c r="AU149" s="227" t="str">
        <f>IF([2]数据总览!AU149="","",[2]数据总览!AU149)</f>
        <v/>
      </c>
      <c r="AV149" s="227" t="str">
        <f>IF([2]数据总览!AV149="","",[2]数据总览!AV149)</f>
        <v/>
      </c>
      <c r="AW149" s="227" t="str">
        <f>IF([2]数据总览!AW149="","",[2]数据总览!AW149)</f>
        <v/>
      </c>
      <c r="AX149" s="227" t="str">
        <f>IF([2]数据总览!AX149="","",[2]数据总览!AX149)</f>
        <v/>
      </c>
      <c r="AY149" s="227" t="str">
        <f>IF([2]数据总览!AY149="","",[2]数据总览!AY149)</f>
        <v/>
      </c>
      <c r="AZ149" s="227" t="str">
        <f>IF([2]数据总览!AZ149="","",[2]数据总览!AZ149)</f>
        <v/>
      </c>
      <c r="BA149" s="227" t="str">
        <f>IF([2]数据总览!BA149="","",[2]数据总览!BA149)</f>
        <v/>
      </c>
      <c r="BB149" s="227" t="str">
        <f>IF([2]数据总览!BB149="","",[2]数据总览!BB149)</f>
        <v/>
      </c>
      <c r="BC149" s="227" t="str">
        <f>IF([2]数据总览!BC149="","",[2]数据总览!BC149)</f>
        <v/>
      </c>
      <c r="BD149" s="227" t="str">
        <f>IF([2]数据总览!BD149="","",[2]数据总览!BD149)</f>
        <v/>
      </c>
      <c r="BE149" s="227" t="str">
        <f>IF([2]数据总览!BE149="","",[2]数据总览!BE149)</f>
        <v/>
      </c>
      <c r="BF149" s="227" t="str">
        <f>IF([2]数据总览!BF149="","",[2]数据总览!BF149)</f>
        <v/>
      </c>
      <c r="BG149" s="227" t="str">
        <f>IF([2]数据总览!BG149="","",[2]数据总览!BG149)</f>
        <v/>
      </c>
      <c r="BH149" s="227" t="str">
        <f>IF([2]数据总览!BH149="","",[2]数据总览!BH149)</f>
        <v/>
      </c>
      <c r="BI149" s="227" t="str">
        <f>IF([2]数据总览!BI149="","",[2]数据总览!BI149)</f>
        <v/>
      </c>
      <c r="BJ149" s="227" t="str">
        <f>IF([2]数据总览!BJ149="","",[2]数据总览!BJ149)</f>
        <v/>
      </c>
      <c r="BK149" s="227" t="str">
        <f>IF([2]数据总览!BK149="","",[2]数据总览!BK149)</f>
        <v/>
      </c>
      <c r="BL149" s="227" t="str">
        <f>IF([2]数据总览!BL149="","",[2]数据总览!BL149)</f>
        <v/>
      </c>
      <c r="BM149" s="227" t="str">
        <f>IF([2]数据总览!BM149="","",[2]数据总览!BM149)</f>
        <v/>
      </c>
      <c r="BN149" s="227" t="str">
        <f>IF([2]数据总览!BN149="","",[2]数据总览!BN149)</f>
        <v/>
      </c>
      <c r="BO149" s="227" t="str">
        <f>IF([2]数据总览!BO149="","",[2]数据总览!BO149)</f>
        <v/>
      </c>
      <c r="BP149" s="227" t="str">
        <f>IF([2]数据总览!BP149="","",[2]数据总览!BP149)</f>
        <v/>
      </c>
      <c r="BQ149" s="227" t="str">
        <f>IF([2]数据总览!BQ149="","",[2]数据总览!BQ149)</f>
        <v/>
      </c>
      <c r="BR149" s="227" t="str">
        <f>IF([2]数据总览!BR149="","",[2]数据总览!BR149)</f>
        <v/>
      </c>
      <c r="BS149" s="227" t="str">
        <f>IF([2]数据总览!BS149="","",[2]数据总览!BS149)</f>
        <v/>
      </c>
      <c r="BT149" s="227" t="str">
        <f>IF([2]数据总览!BT149="","",[2]数据总览!BT149)</f>
        <v/>
      </c>
      <c r="BU149" s="227" t="str">
        <f>IF([2]数据总览!BU149="","",[2]数据总览!BU149)</f>
        <v/>
      </c>
      <c r="BV149" s="227" t="str">
        <f>IF([2]数据总览!BV149="","",[2]数据总览!BV149)</f>
        <v/>
      </c>
      <c r="BW149" s="227" t="str">
        <f>IF([2]数据总览!BW149="","",[2]数据总览!BW149)</f>
        <v/>
      </c>
      <c r="BX149" s="227" t="str">
        <f>IF([2]数据总览!BX149="","",[2]数据总览!BX149)</f>
        <v/>
      </c>
      <c r="BY149" s="227" t="str">
        <f>IF([2]数据总览!BY149="","",[2]数据总览!BY149)</f>
        <v/>
      </c>
      <c r="BZ149" s="227" t="str">
        <f>IF([2]数据总览!BZ149="","",[2]数据总览!BZ149)</f>
        <v/>
      </c>
      <c r="CA149" s="227" t="str">
        <f>IF([2]数据总览!CA149="","",[2]数据总览!CA149)</f>
        <v/>
      </c>
      <c r="CB149" s="227" t="str">
        <f>IF([2]数据总览!CB149="","",[2]数据总览!CB149)</f>
        <v/>
      </c>
      <c r="CC149" s="227" t="str">
        <f>IF([2]数据总览!CC149="","",[2]数据总览!CC149)</f>
        <v/>
      </c>
      <c r="CD149" s="227" t="str">
        <f>IF([2]数据总览!CD149="","",[2]数据总览!CD149)</f>
        <v/>
      </c>
      <c r="CE149" s="227" t="str">
        <f>IF([2]数据总览!CE149="","",[2]数据总览!CE149)</f>
        <v/>
      </c>
      <c r="CF149" s="227" t="str">
        <f>IF([2]数据总览!CF149="","",[2]数据总览!CF149)</f>
        <v/>
      </c>
      <c r="CG149" s="227" t="str">
        <f>IF([2]数据总览!CG149="","",[2]数据总览!CG149)</f>
        <v/>
      </c>
      <c r="CH149" s="227" t="str">
        <f>IF([2]数据总览!CH149="","",[2]数据总览!CH149)</f>
        <v/>
      </c>
      <c r="CI149" s="227" t="str">
        <f>IF([2]数据总览!CI149="","",[2]数据总览!CI149)</f>
        <v/>
      </c>
      <c r="CJ149" s="227" t="str">
        <f>IF([2]数据总览!CJ149="","",[2]数据总览!CJ149)</f>
        <v/>
      </c>
      <c r="CK149" s="227" t="str">
        <f>IF([2]数据总览!CK149="","",[2]数据总览!CK149)</f>
        <v/>
      </c>
      <c r="CL149" s="227" t="str">
        <f>IF([2]数据总览!CL149="","",[2]数据总览!CL149)</f>
        <v/>
      </c>
      <c r="CM149" s="227" t="str">
        <f>IF([2]数据总览!CM149="","",[2]数据总览!CM149)</f>
        <v/>
      </c>
      <c r="CN149" s="227" t="str">
        <f>IF([2]数据总览!CN149="","",[2]数据总览!CN149)</f>
        <v/>
      </c>
      <c r="CO149" s="227" t="str">
        <f>IF([2]数据总览!CO149="","",[2]数据总览!CO149)</f>
        <v/>
      </c>
      <c r="CP149" s="227" t="str">
        <f>IF([2]数据总览!CP149="","",[2]数据总览!CP149)</f>
        <v/>
      </c>
      <c r="CQ149" s="227" t="str">
        <f>IF([2]数据总览!CQ149="","",[2]数据总览!CQ149)</f>
        <v/>
      </c>
      <c r="CR149" s="227" t="str">
        <f>IF([2]数据总览!CR149="","",[2]数据总览!CR149)</f>
        <v/>
      </c>
      <c r="CS149" s="227" t="str">
        <f>IF([2]数据总览!CS149="","",[2]数据总览!CS149)</f>
        <v/>
      </c>
      <c r="CT149" s="227" t="str">
        <f>IF([2]数据总览!CT149="","",[2]数据总览!CT149)</f>
        <v/>
      </c>
      <c r="CU149" s="227" t="str">
        <f>IF([2]数据总览!CU149="","",[2]数据总览!CU149)</f>
        <v/>
      </c>
      <c r="CV149" s="227" t="str">
        <f>IF([2]数据总览!CV149="","",[2]数据总览!CV149)</f>
        <v/>
      </c>
      <c r="CW149" s="227" t="str">
        <f>IF([2]数据总览!CW149="","",[2]数据总览!CW149)</f>
        <v/>
      </c>
      <c r="CX149" s="227" t="str">
        <f>IF([2]数据总览!CX149="","",[2]数据总览!CX149)</f>
        <v/>
      </c>
      <c r="CY149" s="227" t="str">
        <f>IF([2]数据总览!CY149="","",[2]数据总览!CY149)</f>
        <v/>
      </c>
      <c r="CZ149" s="227" t="str">
        <f>IF([2]数据总览!CZ149="","",[2]数据总览!CZ149)</f>
        <v/>
      </c>
      <c r="DA149" s="227" t="str">
        <f>IF([2]数据总览!DA149="","",[2]数据总览!DA149)</f>
        <v/>
      </c>
      <c r="DB149" s="227" t="str">
        <f>IF([2]数据总览!DB149="","",[2]数据总览!DB149)</f>
        <v/>
      </c>
      <c r="DC149" s="227" t="str">
        <f>IF([2]数据总览!DC149="","",[2]数据总览!DC149)</f>
        <v/>
      </c>
      <c r="DD149" s="227" t="str">
        <f>IF([2]数据总览!DD149="","",[2]数据总览!DD149)</f>
        <v/>
      </c>
      <c r="DE149" s="227" t="str">
        <f>IF([2]数据总览!DE149="","",[2]数据总览!DE149)</f>
        <v/>
      </c>
      <c r="DF149" s="227" t="str">
        <f>IF([2]数据总览!DF149="","",[2]数据总览!DF149)</f>
        <v/>
      </c>
      <c r="DG149" s="227" t="str">
        <f>IF([2]数据总览!DG149="","",[2]数据总览!DG149)</f>
        <v/>
      </c>
      <c r="DH149" s="227" t="str">
        <f>IF([2]数据总览!DH149="","",[2]数据总览!DH149)</f>
        <v/>
      </c>
      <c r="DI149" s="227" t="str">
        <f>IF([2]数据总览!DI149="","",[2]数据总览!DI149)</f>
        <v/>
      </c>
      <c r="DJ149" s="227" t="str">
        <f>IF([2]数据总览!DJ149="","",[2]数据总览!DJ149)</f>
        <v/>
      </c>
      <c r="DK149" s="227" t="str">
        <f>IF([2]数据总览!DK149="","",[2]数据总览!DK149)</f>
        <v/>
      </c>
      <c r="DL149" s="227" t="str">
        <f>IF([2]数据总览!DL149="","",[2]数据总览!DL149)</f>
        <v/>
      </c>
      <c r="DM149" s="227" t="str">
        <f>IF([2]数据总览!DM149="","",[2]数据总览!DM149)</f>
        <v/>
      </c>
      <c r="DN149" s="227" t="str">
        <f>IF([2]数据总览!DN149="","",[2]数据总览!DN149)</f>
        <v/>
      </c>
      <c r="DO149" s="227" t="str">
        <f>IF([2]数据总览!DO149="","",[2]数据总览!DO149)</f>
        <v/>
      </c>
      <c r="DP149" s="227" t="str">
        <f>IF([2]数据总览!DP149="","",[2]数据总览!DP149)</f>
        <v/>
      </c>
      <c r="DQ149" s="227" t="str">
        <f>IF([2]数据总览!DQ149="","",[2]数据总览!DQ149)</f>
        <v/>
      </c>
      <c r="DR149" s="227" t="str">
        <f>IF([2]数据总览!DR149="","",[2]数据总览!DR149)</f>
        <v/>
      </c>
      <c r="DS149" s="227" t="str">
        <f>IF([2]数据总览!DS149="","",[2]数据总览!DS149)</f>
        <v/>
      </c>
      <c r="DT149" s="227" t="str">
        <f>IF([2]数据总览!DT149="","",[2]数据总览!DT149)</f>
        <v/>
      </c>
      <c r="DU149" s="227" t="str">
        <f>IF([2]数据总览!DU149="","",[2]数据总览!DU149)</f>
        <v/>
      </c>
      <c r="DV149" s="227" t="str">
        <f>IF([2]数据总览!DV149="","",[2]数据总览!DV149)</f>
        <v/>
      </c>
      <c r="DW149" s="227" t="str">
        <f>IF([2]数据总览!DW149="","",[2]数据总览!DW149)</f>
        <v/>
      </c>
      <c r="DX149" s="227" t="str">
        <f>IF([2]数据总览!DX149="","",[2]数据总览!DX149)</f>
        <v/>
      </c>
      <c r="DY149" s="227" t="str">
        <f>IF([2]数据总览!DY149="","",[2]数据总览!DY149)</f>
        <v/>
      </c>
      <c r="DZ149" s="227" t="str">
        <f>IF([2]数据总览!DZ149="","",[2]数据总览!DZ149)</f>
        <v/>
      </c>
      <c r="EA149" s="227" t="str">
        <f>IF([2]数据总览!EA149="","",[2]数据总览!EA149)</f>
        <v/>
      </c>
      <c r="EB149" s="227" t="str">
        <f>IF([2]数据总览!EB149="","",[2]数据总览!EB149)</f>
        <v/>
      </c>
      <c r="EC149" s="227" t="str">
        <f>IF([2]数据总览!EC149="","",[2]数据总览!EC149)</f>
        <v/>
      </c>
      <c r="ED149" s="227" t="str">
        <f>IF([2]数据总览!ED149="","",[2]数据总览!ED149)</f>
        <v/>
      </c>
      <c r="EE149" s="227" t="str">
        <f>IF([2]数据总览!EE149="","",[2]数据总览!EE149)</f>
        <v/>
      </c>
      <c r="EF149" s="227" t="str">
        <f>IF([2]数据总览!EF149="","",[2]数据总览!EF149)</f>
        <v/>
      </c>
      <c r="EG149" s="227" t="str">
        <f>IF([2]数据总览!EG149="","",[2]数据总览!EG149)</f>
        <v/>
      </c>
      <c r="EH149" s="227" t="str">
        <f>IF([2]数据总览!EH149="","",[2]数据总览!EH149)</f>
        <v/>
      </c>
      <c r="EI149" s="227" t="str">
        <f>IF([2]数据总览!EI149="","",[2]数据总览!EI149)</f>
        <v/>
      </c>
      <c r="EJ149" s="227" t="str">
        <f>IF([2]数据总览!EJ149="","",[2]数据总览!EJ149)</f>
        <v/>
      </c>
      <c r="EK149" s="227" t="str">
        <f>IF([2]数据总览!EK149="","",[2]数据总览!EK149)</f>
        <v/>
      </c>
      <c r="EL149" s="227" t="str">
        <f>IF([2]数据总览!EL149="","",[2]数据总览!EL149)</f>
        <v/>
      </c>
      <c r="EM149" s="227" t="str">
        <f>IF([2]数据总览!EM149="","",[2]数据总览!EM149)</f>
        <v/>
      </c>
      <c r="EN149" s="227" t="str">
        <f>IF([2]数据总览!EN149="","",[2]数据总览!EN149)</f>
        <v/>
      </c>
      <c r="EO149" s="227" t="str">
        <f>IF([2]数据总览!EO149="","",[2]数据总览!EO149)</f>
        <v/>
      </c>
      <c r="EP149" s="227" t="str">
        <f>IF([2]数据总览!EP149="","",[2]数据总览!EP149)</f>
        <v/>
      </c>
      <c r="EQ149" s="227" t="str">
        <f>IF([2]数据总览!EQ149="","",[2]数据总览!EQ149)</f>
        <v/>
      </c>
      <c r="ER149" s="227" t="str">
        <f>IF([2]数据总览!ER149="","",[2]数据总览!ER149)</f>
        <v/>
      </c>
      <c r="ES149" s="227" t="str">
        <f>IF([2]数据总览!ES149="","",[2]数据总览!ES149)</f>
        <v/>
      </c>
      <c r="ET149" s="227" t="str">
        <f>IF([2]数据总览!ET149="","",[2]数据总览!ET149)</f>
        <v/>
      </c>
      <c r="EU149" s="227" t="str">
        <f>IF([2]数据总览!EU149="","",[2]数据总览!EU149)</f>
        <v/>
      </c>
      <c r="EV149" s="227" t="str">
        <f>IF([2]数据总览!EV149="","",[2]数据总览!EV149)</f>
        <v/>
      </c>
      <c r="EW149" s="227" t="str">
        <f>IF([2]数据总览!EW149="","",[2]数据总览!EW149)</f>
        <v/>
      </c>
      <c r="EX149" s="227" t="str">
        <f>IF([2]数据总览!EX149="","",[2]数据总览!EX149)</f>
        <v/>
      </c>
      <c r="EY149" s="227" t="str">
        <f>IF([2]数据总览!EY149="","",[2]数据总览!EY149)</f>
        <v/>
      </c>
      <c r="EZ149" s="227" t="str">
        <f>IF([2]数据总览!EZ149="","",[2]数据总览!EZ149)</f>
        <v/>
      </c>
      <c r="FA149" s="227" t="str">
        <f>IF([2]数据总览!FA149="","",[2]数据总览!FA149)</f>
        <v/>
      </c>
    </row>
    <row r="150" spans="1:157" ht="11.25">
      <c r="A150" s="227" t="str">
        <f>IF([2]数据总览!A150="","",[2]数据总览!A150)</f>
        <v/>
      </c>
      <c r="B150" s="227" t="str">
        <f>IF([2]数据总览!B150="","",[2]数据总览!B150)</f>
        <v/>
      </c>
      <c r="C150" s="227" t="str">
        <f>IF([2]数据总览!C150="","",[2]数据总览!C150)</f>
        <v>6星</v>
      </c>
      <c r="D150" s="227" t="str">
        <f>IF([2]数据总览!D150="","",[2]数据总览!D150)</f>
        <v/>
      </c>
      <c r="E150" s="227">
        <f>IF([2]数据总览!E150="","",[2]数据总览!E150)</f>
        <v>0.29072951947458625</v>
      </c>
      <c r="F150" s="227">
        <f>IF([2]数据总览!F150="","",[2]数据总览!F150)</f>
        <v>0.47680894976896759</v>
      </c>
      <c r="G150" s="227">
        <f>IF([2]数据总览!G150="","",[2]数据总览!G150)</f>
        <v>0.56985724468775123</v>
      </c>
      <c r="H150" s="227">
        <f>IF([2]数据总览!H150="","",[2]数据总览!H150)</f>
        <v>0.67899233442258167</v>
      </c>
      <c r="I150" s="227" t="str">
        <f>IF([2]数据总览!I150="","",[2]数据总览!I150)</f>
        <v/>
      </c>
      <c r="J150" s="227"/>
      <c r="K150" s="227" t="str">
        <f>IF([2]数据总览!K150="","",[2]数据总览!K150)</f>
        <v/>
      </c>
      <c r="L150" s="227" t="str">
        <f>IF([2]数据总览!L150="","",[2]数据总览!L150)</f>
        <v/>
      </c>
      <c r="M150" s="227" t="str">
        <f>IF([2]数据总览!M150="","",[2]数据总览!M150)</f>
        <v/>
      </c>
      <c r="N150" s="227" t="str">
        <f>IF([2]数据总览!N150="","",[2]数据总览!N150)</f>
        <v/>
      </c>
      <c r="O150" s="227" t="str">
        <f>IF([2]数据总览!O150="","",[2]数据总览!O150)</f>
        <v/>
      </c>
      <c r="P150" s="227" t="str">
        <f>IF([2]数据总览!P150="","",[2]数据总览!P150)</f>
        <v/>
      </c>
      <c r="Q150" s="227" t="str">
        <f>IF([2]数据总览!Q150="","",[2]数据总览!Q150)</f>
        <v/>
      </c>
      <c r="R150" s="227" t="str">
        <f>IF([2]数据总览!R150="","",[2]数据总览!R150)</f>
        <v/>
      </c>
      <c r="S150" s="227" t="str">
        <f>IF([2]数据总览!S150="","",[2]数据总览!S150)</f>
        <v/>
      </c>
      <c r="T150" s="227" t="str">
        <f>IF([2]数据总览!T150="","",[2]数据总览!T150)</f>
        <v/>
      </c>
      <c r="U150" s="227" t="str">
        <f>IF([2]数据总览!U150="","",[2]数据总览!U150)</f>
        <v/>
      </c>
      <c r="V150" s="227" t="str">
        <f>IF([2]数据总览!V150="","",[2]数据总览!V150)</f>
        <v/>
      </c>
      <c r="W150" s="227" t="str">
        <f>IF([2]数据总览!W150="","",[2]数据总览!W150)</f>
        <v/>
      </c>
      <c r="X150" s="227" t="str">
        <f>IF([2]数据总览!X150="","",[2]数据总览!X150)</f>
        <v/>
      </c>
      <c r="Y150" s="227" t="str">
        <f>IF([2]数据总览!Y150="","",[2]数据总览!Y150)</f>
        <v/>
      </c>
      <c r="Z150" s="227" t="str">
        <f>IF([2]数据总览!Z150="","",[2]数据总览!Z150)</f>
        <v/>
      </c>
      <c r="AA150" s="227" t="str">
        <f>IF([2]数据总览!AA150="","",[2]数据总览!AA150)</f>
        <v/>
      </c>
      <c r="AB150" s="227" t="str">
        <f>IF([2]数据总览!AB150="","",[2]数据总览!AB150)</f>
        <v/>
      </c>
      <c r="AC150" s="227" t="str">
        <f>IF([2]数据总览!AC150="","",[2]数据总览!AC150)</f>
        <v/>
      </c>
      <c r="AD150" s="227" t="str">
        <f>IF([2]数据总览!AD150="","",[2]数据总览!AD150)</f>
        <v/>
      </c>
      <c r="AE150" s="227" t="str">
        <f>IF([2]数据总览!AE150="","",[2]数据总览!AE150)</f>
        <v/>
      </c>
      <c r="AF150" s="227" t="str">
        <f>IF([2]数据总览!AF150="","",[2]数据总览!AF150)</f>
        <v/>
      </c>
      <c r="AG150" s="227" t="str">
        <f>IF([2]数据总览!AG150="","",[2]数据总览!AG150)</f>
        <v/>
      </c>
      <c r="AH150" s="227" t="str">
        <f>IF([2]数据总览!AH150="","",[2]数据总览!AH150)</f>
        <v/>
      </c>
      <c r="AI150" s="227" t="str">
        <f>IF([2]数据总览!AI150="","",[2]数据总览!AI150)</f>
        <v/>
      </c>
      <c r="AJ150" s="227" t="str">
        <f>IF([2]数据总览!AJ150="","",[2]数据总览!AJ150)</f>
        <v/>
      </c>
      <c r="AK150" s="227" t="str">
        <f>IF([2]数据总览!AK150="","",[2]数据总览!AK150)</f>
        <v/>
      </c>
      <c r="AL150" s="227" t="str">
        <f>IF([2]数据总览!AL150="","",[2]数据总览!AL150)</f>
        <v/>
      </c>
      <c r="AM150" s="227" t="str">
        <f>IF([2]数据总览!AM150="","",[2]数据总览!AM150)</f>
        <v/>
      </c>
      <c r="AN150" s="227" t="str">
        <f>IF([2]数据总览!AN150="","",[2]数据总览!AN150)</f>
        <v/>
      </c>
      <c r="AO150" s="227" t="str">
        <f>IF([2]数据总览!AO150="","",[2]数据总览!AO150)</f>
        <v/>
      </c>
      <c r="AP150" s="227" t="str">
        <f>IF([2]数据总览!AP150="","",[2]数据总览!AP150)</f>
        <v/>
      </c>
      <c r="AQ150" s="227" t="str">
        <f>IF([2]数据总览!AQ150="","",[2]数据总览!AQ150)</f>
        <v/>
      </c>
      <c r="AR150" s="227" t="str">
        <f>IF([2]数据总览!AR150="","",[2]数据总览!AR150)</f>
        <v/>
      </c>
      <c r="AS150" s="227" t="str">
        <f>IF([2]数据总览!AS150="","",[2]数据总览!AS150)</f>
        <v/>
      </c>
      <c r="AT150" s="227" t="str">
        <f>IF([2]数据总览!AT150="","",[2]数据总览!AT150)</f>
        <v/>
      </c>
      <c r="AU150" s="227" t="str">
        <f>IF([2]数据总览!AU150="","",[2]数据总览!AU150)</f>
        <v/>
      </c>
      <c r="AV150" s="227" t="str">
        <f>IF([2]数据总览!AV150="","",[2]数据总览!AV150)</f>
        <v/>
      </c>
      <c r="AW150" s="227" t="str">
        <f>IF([2]数据总览!AW150="","",[2]数据总览!AW150)</f>
        <v/>
      </c>
      <c r="AX150" s="227" t="str">
        <f>IF([2]数据总览!AX150="","",[2]数据总览!AX150)</f>
        <v/>
      </c>
      <c r="AY150" s="227" t="str">
        <f>IF([2]数据总览!AY150="","",[2]数据总览!AY150)</f>
        <v/>
      </c>
      <c r="AZ150" s="227" t="str">
        <f>IF([2]数据总览!AZ150="","",[2]数据总览!AZ150)</f>
        <v/>
      </c>
      <c r="BA150" s="227" t="str">
        <f>IF([2]数据总览!BA150="","",[2]数据总览!BA150)</f>
        <v/>
      </c>
      <c r="BB150" s="227" t="str">
        <f>IF([2]数据总览!BB150="","",[2]数据总览!BB150)</f>
        <v/>
      </c>
      <c r="BC150" s="227" t="str">
        <f>IF([2]数据总览!BC150="","",[2]数据总览!BC150)</f>
        <v/>
      </c>
      <c r="BD150" s="227" t="str">
        <f>IF([2]数据总览!BD150="","",[2]数据总览!BD150)</f>
        <v/>
      </c>
      <c r="BE150" s="227" t="str">
        <f>IF([2]数据总览!BE150="","",[2]数据总览!BE150)</f>
        <v/>
      </c>
      <c r="BF150" s="227" t="str">
        <f>IF([2]数据总览!BF150="","",[2]数据总览!BF150)</f>
        <v/>
      </c>
      <c r="BG150" s="227" t="str">
        <f>IF([2]数据总览!BG150="","",[2]数据总览!BG150)</f>
        <v/>
      </c>
      <c r="BH150" s="227" t="str">
        <f>IF([2]数据总览!BH150="","",[2]数据总览!BH150)</f>
        <v/>
      </c>
      <c r="BI150" s="227" t="str">
        <f>IF([2]数据总览!BI150="","",[2]数据总览!BI150)</f>
        <v/>
      </c>
      <c r="BJ150" s="227" t="str">
        <f>IF([2]数据总览!BJ150="","",[2]数据总览!BJ150)</f>
        <v/>
      </c>
      <c r="BK150" s="227" t="str">
        <f>IF([2]数据总览!BK150="","",[2]数据总览!BK150)</f>
        <v/>
      </c>
      <c r="BL150" s="227" t="str">
        <f>IF([2]数据总览!BL150="","",[2]数据总览!BL150)</f>
        <v/>
      </c>
      <c r="BM150" s="227" t="str">
        <f>IF([2]数据总览!BM150="","",[2]数据总览!BM150)</f>
        <v/>
      </c>
      <c r="BN150" s="227" t="str">
        <f>IF([2]数据总览!BN150="","",[2]数据总览!BN150)</f>
        <v/>
      </c>
      <c r="BO150" s="227" t="str">
        <f>IF([2]数据总览!BO150="","",[2]数据总览!BO150)</f>
        <v/>
      </c>
      <c r="BP150" s="227" t="str">
        <f>IF([2]数据总览!BP150="","",[2]数据总览!BP150)</f>
        <v/>
      </c>
      <c r="BQ150" s="227" t="str">
        <f>IF([2]数据总览!BQ150="","",[2]数据总览!BQ150)</f>
        <v/>
      </c>
      <c r="BR150" s="227" t="str">
        <f>IF([2]数据总览!BR150="","",[2]数据总览!BR150)</f>
        <v/>
      </c>
      <c r="BS150" s="227" t="str">
        <f>IF([2]数据总览!BS150="","",[2]数据总览!BS150)</f>
        <v/>
      </c>
      <c r="BT150" s="227" t="str">
        <f>IF([2]数据总览!BT150="","",[2]数据总览!BT150)</f>
        <v/>
      </c>
      <c r="BU150" s="227" t="str">
        <f>IF([2]数据总览!BU150="","",[2]数据总览!BU150)</f>
        <v/>
      </c>
      <c r="BV150" s="227" t="str">
        <f>IF([2]数据总览!BV150="","",[2]数据总览!BV150)</f>
        <v/>
      </c>
      <c r="BW150" s="227" t="str">
        <f>IF([2]数据总览!BW150="","",[2]数据总览!BW150)</f>
        <v/>
      </c>
      <c r="BX150" s="227" t="str">
        <f>IF([2]数据总览!BX150="","",[2]数据总览!BX150)</f>
        <v/>
      </c>
      <c r="BY150" s="227" t="str">
        <f>IF([2]数据总览!BY150="","",[2]数据总览!BY150)</f>
        <v/>
      </c>
      <c r="BZ150" s="227" t="str">
        <f>IF([2]数据总览!BZ150="","",[2]数据总览!BZ150)</f>
        <v/>
      </c>
      <c r="CA150" s="227" t="str">
        <f>IF([2]数据总览!CA150="","",[2]数据总览!CA150)</f>
        <v/>
      </c>
      <c r="CB150" s="227" t="str">
        <f>IF([2]数据总览!CB150="","",[2]数据总览!CB150)</f>
        <v/>
      </c>
      <c r="CC150" s="227" t="str">
        <f>IF([2]数据总览!CC150="","",[2]数据总览!CC150)</f>
        <v/>
      </c>
      <c r="CD150" s="227" t="str">
        <f>IF([2]数据总览!CD150="","",[2]数据总览!CD150)</f>
        <v/>
      </c>
      <c r="CE150" s="227" t="str">
        <f>IF([2]数据总览!CE150="","",[2]数据总览!CE150)</f>
        <v/>
      </c>
      <c r="CF150" s="227" t="str">
        <f>IF([2]数据总览!CF150="","",[2]数据总览!CF150)</f>
        <v/>
      </c>
      <c r="CG150" s="227" t="str">
        <f>IF([2]数据总览!CG150="","",[2]数据总览!CG150)</f>
        <v/>
      </c>
      <c r="CH150" s="227" t="str">
        <f>IF([2]数据总览!CH150="","",[2]数据总览!CH150)</f>
        <v/>
      </c>
      <c r="CI150" s="227" t="str">
        <f>IF([2]数据总览!CI150="","",[2]数据总览!CI150)</f>
        <v/>
      </c>
      <c r="CJ150" s="227" t="str">
        <f>IF([2]数据总览!CJ150="","",[2]数据总览!CJ150)</f>
        <v/>
      </c>
      <c r="CK150" s="227" t="str">
        <f>IF([2]数据总览!CK150="","",[2]数据总览!CK150)</f>
        <v/>
      </c>
      <c r="CL150" s="227" t="str">
        <f>IF([2]数据总览!CL150="","",[2]数据总览!CL150)</f>
        <v/>
      </c>
      <c r="CM150" s="227" t="str">
        <f>IF([2]数据总览!CM150="","",[2]数据总览!CM150)</f>
        <v/>
      </c>
      <c r="CN150" s="227" t="str">
        <f>IF([2]数据总览!CN150="","",[2]数据总览!CN150)</f>
        <v/>
      </c>
      <c r="CO150" s="227" t="str">
        <f>IF([2]数据总览!CO150="","",[2]数据总览!CO150)</f>
        <v/>
      </c>
      <c r="CP150" s="227" t="str">
        <f>IF([2]数据总览!CP150="","",[2]数据总览!CP150)</f>
        <v/>
      </c>
      <c r="CQ150" s="227" t="str">
        <f>IF([2]数据总览!CQ150="","",[2]数据总览!CQ150)</f>
        <v/>
      </c>
      <c r="CR150" s="227" t="str">
        <f>IF([2]数据总览!CR150="","",[2]数据总览!CR150)</f>
        <v/>
      </c>
      <c r="CS150" s="227" t="str">
        <f>IF([2]数据总览!CS150="","",[2]数据总览!CS150)</f>
        <v/>
      </c>
      <c r="CT150" s="227" t="str">
        <f>IF([2]数据总览!CT150="","",[2]数据总览!CT150)</f>
        <v/>
      </c>
      <c r="CU150" s="227" t="str">
        <f>IF([2]数据总览!CU150="","",[2]数据总览!CU150)</f>
        <v/>
      </c>
      <c r="CV150" s="227" t="str">
        <f>IF([2]数据总览!CV150="","",[2]数据总览!CV150)</f>
        <v/>
      </c>
      <c r="CW150" s="227" t="str">
        <f>IF([2]数据总览!CW150="","",[2]数据总览!CW150)</f>
        <v/>
      </c>
      <c r="CX150" s="227" t="str">
        <f>IF([2]数据总览!CX150="","",[2]数据总览!CX150)</f>
        <v/>
      </c>
      <c r="CY150" s="227" t="str">
        <f>IF([2]数据总览!CY150="","",[2]数据总览!CY150)</f>
        <v/>
      </c>
      <c r="CZ150" s="227" t="str">
        <f>IF([2]数据总览!CZ150="","",[2]数据总览!CZ150)</f>
        <v/>
      </c>
      <c r="DA150" s="227" t="str">
        <f>IF([2]数据总览!DA150="","",[2]数据总览!DA150)</f>
        <v/>
      </c>
      <c r="DB150" s="227" t="str">
        <f>IF([2]数据总览!DB150="","",[2]数据总览!DB150)</f>
        <v/>
      </c>
      <c r="DC150" s="227" t="str">
        <f>IF([2]数据总览!DC150="","",[2]数据总览!DC150)</f>
        <v/>
      </c>
      <c r="DD150" s="227" t="str">
        <f>IF([2]数据总览!DD150="","",[2]数据总览!DD150)</f>
        <v/>
      </c>
      <c r="DE150" s="227" t="str">
        <f>IF([2]数据总览!DE150="","",[2]数据总览!DE150)</f>
        <v/>
      </c>
      <c r="DF150" s="227" t="str">
        <f>IF([2]数据总览!DF150="","",[2]数据总览!DF150)</f>
        <v/>
      </c>
      <c r="DG150" s="227" t="str">
        <f>IF([2]数据总览!DG150="","",[2]数据总览!DG150)</f>
        <v/>
      </c>
      <c r="DH150" s="227" t="str">
        <f>IF([2]数据总览!DH150="","",[2]数据总览!DH150)</f>
        <v/>
      </c>
      <c r="DI150" s="227" t="str">
        <f>IF([2]数据总览!DI150="","",[2]数据总览!DI150)</f>
        <v/>
      </c>
      <c r="DJ150" s="227" t="str">
        <f>IF([2]数据总览!DJ150="","",[2]数据总览!DJ150)</f>
        <v/>
      </c>
      <c r="DK150" s="227" t="str">
        <f>IF([2]数据总览!DK150="","",[2]数据总览!DK150)</f>
        <v/>
      </c>
      <c r="DL150" s="227" t="str">
        <f>IF([2]数据总览!DL150="","",[2]数据总览!DL150)</f>
        <v/>
      </c>
      <c r="DM150" s="227" t="str">
        <f>IF([2]数据总览!DM150="","",[2]数据总览!DM150)</f>
        <v/>
      </c>
      <c r="DN150" s="227" t="str">
        <f>IF([2]数据总览!DN150="","",[2]数据总览!DN150)</f>
        <v/>
      </c>
      <c r="DO150" s="227" t="str">
        <f>IF([2]数据总览!DO150="","",[2]数据总览!DO150)</f>
        <v/>
      </c>
      <c r="DP150" s="227" t="str">
        <f>IF([2]数据总览!DP150="","",[2]数据总览!DP150)</f>
        <v/>
      </c>
      <c r="DQ150" s="227" t="str">
        <f>IF([2]数据总览!DQ150="","",[2]数据总览!DQ150)</f>
        <v/>
      </c>
      <c r="DR150" s="227" t="str">
        <f>IF([2]数据总览!DR150="","",[2]数据总览!DR150)</f>
        <v/>
      </c>
      <c r="DS150" s="227" t="str">
        <f>IF([2]数据总览!DS150="","",[2]数据总览!DS150)</f>
        <v/>
      </c>
      <c r="DT150" s="227" t="str">
        <f>IF([2]数据总览!DT150="","",[2]数据总览!DT150)</f>
        <v/>
      </c>
      <c r="DU150" s="227" t="str">
        <f>IF([2]数据总览!DU150="","",[2]数据总览!DU150)</f>
        <v/>
      </c>
      <c r="DV150" s="227" t="str">
        <f>IF([2]数据总览!DV150="","",[2]数据总览!DV150)</f>
        <v/>
      </c>
      <c r="DW150" s="227" t="str">
        <f>IF([2]数据总览!DW150="","",[2]数据总览!DW150)</f>
        <v/>
      </c>
      <c r="DX150" s="227" t="str">
        <f>IF([2]数据总览!DX150="","",[2]数据总览!DX150)</f>
        <v/>
      </c>
      <c r="DY150" s="227" t="str">
        <f>IF([2]数据总览!DY150="","",[2]数据总览!DY150)</f>
        <v/>
      </c>
      <c r="DZ150" s="227" t="str">
        <f>IF([2]数据总览!DZ150="","",[2]数据总览!DZ150)</f>
        <v/>
      </c>
      <c r="EA150" s="227" t="str">
        <f>IF([2]数据总览!EA150="","",[2]数据总览!EA150)</f>
        <v/>
      </c>
      <c r="EB150" s="227" t="str">
        <f>IF([2]数据总览!EB150="","",[2]数据总览!EB150)</f>
        <v/>
      </c>
      <c r="EC150" s="227" t="str">
        <f>IF([2]数据总览!EC150="","",[2]数据总览!EC150)</f>
        <v/>
      </c>
      <c r="ED150" s="227" t="str">
        <f>IF([2]数据总览!ED150="","",[2]数据总览!ED150)</f>
        <v/>
      </c>
      <c r="EE150" s="227" t="str">
        <f>IF([2]数据总览!EE150="","",[2]数据总览!EE150)</f>
        <v/>
      </c>
      <c r="EF150" s="227" t="str">
        <f>IF([2]数据总览!EF150="","",[2]数据总览!EF150)</f>
        <v/>
      </c>
      <c r="EG150" s="227" t="str">
        <f>IF([2]数据总览!EG150="","",[2]数据总览!EG150)</f>
        <v/>
      </c>
      <c r="EH150" s="227" t="str">
        <f>IF([2]数据总览!EH150="","",[2]数据总览!EH150)</f>
        <v/>
      </c>
      <c r="EI150" s="227" t="str">
        <f>IF([2]数据总览!EI150="","",[2]数据总览!EI150)</f>
        <v/>
      </c>
      <c r="EJ150" s="227" t="str">
        <f>IF([2]数据总览!EJ150="","",[2]数据总览!EJ150)</f>
        <v/>
      </c>
      <c r="EK150" s="227" t="str">
        <f>IF([2]数据总览!EK150="","",[2]数据总览!EK150)</f>
        <v/>
      </c>
      <c r="EL150" s="227" t="str">
        <f>IF([2]数据总览!EL150="","",[2]数据总览!EL150)</f>
        <v/>
      </c>
      <c r="EM150" s="227" t="str">
        <f>IF([2]数据总览!EM150="","",[2]数据总览!EM150)</f>
        <v/>
      </c>
      <c r="EN150" s="227" t="str">
        <f>IF([2]数据总览!EN150="","",[2]数据总览!EN150)</f>
        <v/>
      </c>
      <c r="EO150" s="227" t="str">
        <f>IF([2]数据总览!EO150="","",[2]数据总览!EO150)</f>
        <v/>
      </c>
      <c r="EP150" s="227" t="str">
        <f>IF([2]数据总览!EP150="","",[2]数据总览!EP150)</f>
        <v/>
      </c>
      <c r="EQ150" s="227" t="str">
        <f>IF([2]数据总览!EQ150="","",[2]数据总览!EQ150)</f>
        <v/>
      </c>
      <c r="ER150" s="227" t="str">
        <f>IF([2]数据总览!ER150="","",[2]数据总览!ER150)</f>
        <v/>
      </c>
      <c r="ES150" s="227" t="str">
        <f>IF([2]数据总览!ES150="","",[2]数据总览!ES150)</f>
        <v/>
      </c>
      <c r="ET150" s="227" t="str">
        <f>IF([2]数据总览!ET150="","",[2]数据总览!ET150)</f>
        <v/>
      </c>
      <c r="EU150" s="227" t="str">
        <f>IF([2]数据总览!EU150="","",[2]数据总览!EU150)</f>
        <v/>
      </c>
      <c r="EV150" s="227" t="str">
        <f>IF([2]数据总览!EV150="","",[2]数据总览!EV150)</f>
        <v/>
      </c>
      <c r="EW150" s="227" t="str">
        <f>IF([2]数据总览!EW150="","",[2]数据总览!EW150)</f>
        <v/>
      </c>
      <c r="EX150" s="227" t="str">
        <f>IF([2]数据总览!EX150="","",[2]数据总览!EX150)</f>
        <v/>
      </c>
      <c r="EY150" s="227" t="str">
        <f>IF([2]数据总览!EY150="","",[2]数据总览!EY150)</f>
        <v/>
      </c>
      <c r="EZ150" s="227" t="str">
        <f>IF([2]数据总览!EZ150="","",[2]数据总览!EZ150)</f>
        <v/>
      </c>
      <c r="FA150" s="227" t="str">
        <f>IF([2]数据总览!FA150="","",[2]数据总览!FA150)</f>
        <v/>
      </c>
    </row>
    <row r="151" spans="1:157" ht="11.25">
      <c r="A151" s="227" t="str">
        <f>IF([2]数据总览!A151="","",[2]数据总览!A151)</f>
        <v/>
      </c>
      <c r="B151" s="227" t="str">
        <f>IF([2]数据总览!B151="","",[2]数据总览!B151)</f>
        <v>当前满星</v>
      </c>
      <c r="C151" s="227" t="str">
        <f>IF([2]数据总览!C151="","",[2]数据总览!C151)</f>
        <v>7星</v>
      </c>
      <c r="D151" s="227" t="str">
        <f>IF([2]数据总览!D151="","",[2]数据总览!D151)</f>
        <v/>
      </c>
      <c r="E151" s="227">
        <f>IF([2]数据总览!E151="","",[2]数据总览!E151)</f>
        <v>0.32681081484466223</v>
      </c>
      <c r="F151" s="227">
        <f>IF([2]数据总览!F151="","",[2]数据总览!F151)</f>
        <v>0.5313737540906518</v>
      </c>
      <c r="G151" s="227">
        <f>IF([2]数据总览!G151="","",[2]数据总览!G151)</f>
        <v>0.63048937482026202</v>
      </c>
      <c r="H151" s="227">
        <f>IF([2]数据总览!H151="","",[2]数据总览!H151)</f>
        <v>0.74790241245440048</v>
      </c>
      <c r="I151" s="227" t="str">
        <f>IF([2]数据总览!I151="","",[2]数据总览!I151)</f>
        <v/>
      </c>
      <c r="J151" s="227"/>
      <c r="K151" s="227" t="str">
        <f>IF([2]数据总览!K151="","",[2]数据总览!K151)</f>
        <v/>
      </c>
      <c r="L151" s="227" t="str">
        <f>IF([2]数据总览!L151="","",[2]数据总览!L151)</f>
        <v/>
      </c>
      <c r="M151" s="227" t="str">
        <f>IF([2]数据总览!M151="","",[2]数据总览!M151)</f>
        <v/>
      </c>
      <c r="N151" s="227" t="str">
        <f>IF([2]数据总览!N151="","",[2]数据总览!N151)</f>
        <v/>
      </c>
      <c r="O151" s="227" t="str">
        <f>IF([2]数据总览!O151="","",[2]数据总览!O151)</f>
        <v/>
      </c>
      <c r="P151" s="227" t="str">
        <f>IF([2]数据总览!P151="","",[2]数据总览!P151)</f>
        <v/>
      </c>
      <c r="Q151" s="227" t="str">
        <f>IF([2]数据总览!Q151="","",[2]数据总览!Q151)</f>
        <v/>
      </c>
      <c r="R151" s="227" t="str">
        <f>IF([2]数据总览!R151="","",[2]数据总览!R151)</f>
        <v/>
      </c>
      <c r="S151" s="227" t="str">
        <f>IF([2]数据总览!S151="","",[2]数据总览!S151)</f>
        <v/>
      </c>
      <c r="T151" s="227" t="str">
        <f>IF([2]数据总览!T151="","",[2]数据总览!T151)</f>
        <v/>
      </c>
      <c r="U151" s="227" t="str">
        <f>IF([2]数据总览!U151="","",[2]数据总览!U151)</f>
        <v/>
      </c>
      <c r="V151" s="227" t="str">
        <f>IF([2]数据总览!V151="","",[2]数据总览!V151)</f>
        <v/>
      </c>
      <c r="W151" s="227" t="str">
        <f>IF([2]数据总览!W151="","",[2]数据总览!W151)</f>
        <v/>
      </c>
      <c r="X151" s="227" t="str">
        <f>IF([2]数据总览!X151="","",[2]数据总览!X151)</f>
        <v/>
      </c>
      <c r="Y151" s="227" t="str">
        <f>IF([2]数据总览!Y151="","",[2]数据总览!Y151)</f>
        <v/>
      </c>
      <c r="Z151" s="227" t="str">
        <f>IF([2]数据总览!Z151="","",[2]数据总览!Z151)</f>
        <v/>
      </c>
      <c r="AA151" s="227" t="str">
        <f>IF([2]数据总览!AA151="","",[2]数据总览!AA151)</f>
        <v/>
      </c>
      <c r="AB151" s="227" t="str">
        <f>IF([2]数据总览!AB151="","",[2]数据总览!AB151)</f>
        <v/>
      </c>
      <c r="AC151" s="227" t="str">
        <f>IF([2]数据总览!AC151="","",[2]数据总览!AC151)</f>
        <v/>
      </c>
      <c r="AD151" s="227" t="str">
        <f>IF([2]数据总览!AD151="","",[2]数据总览!AD151)</f>
        <v/>
      </c>
      <c r="AE151" s="227" t="str">
        <f>IF([2]数据总览!AE151="","",[2]数据总览!AE151)</f>
        <v/>
      </c>
      <c r="AF151" s="227" t="str">
        <f>IF([2]数据总览!AF151="","",[2]数据总览!AF151)</f>
        <v/>
      </c>
      <c r="AG151" s="227" t="str">
        <f>IF([2]数据总览!AG151="","",[2]数据总览!AG151)</f>
        <v/>
      </c>
      <c r="AH151" s="227" t="str">
        <f>IF([2]数据总览!AH151="","",[2]数据总览!AH151)</f>
        <v/>
      </c>
      <c r="AI151" s="227" t="str">
        <f>IF([2]数据总览!AI151="","",[2]数据总览!AI151)</f>
        <v/>
      </c>
      <c r="AJ151" s="227" t="str">
        <f>IF([2]数据总览!AJ151="","",[2]数据总览!AJ151)</f>
        <v/>
      </c>
      <c r="AK151" s="227" t="str">
        <f>IF([2]数据总览!AK151="","",[2]数据总览!AK151)</f>
        <v/>
      </c>
      <c r="AL151" s="227" t="str">
        <f>IF([2]数据总览!AL151="","",[2]数据总览!AL151)</f>
        <v/>
      </c>
      <c r="AM151" s="227" t="str">
        <f>IF([2]数据总览!AM151="","",[2]数据总览!AM151)</f>
        <v/>
      </c>
      <c r="AN151" s="227" t="str">
        <f>IF([2]数据总览!AN151="","",[2]数据总览!AN151)</f>
        <v/>
      </c>
      <c r="AO151" s="227" t="str">
        <f>IF([2]数据总览!AO151="","",[2]数据总览!AO151)</f>
        <v/>
      </c>
      <c r="AP151" s="227" t="str">
        <f>IF([2]数据总览!AP151="","",[2]数据总览!AP151)</f>
        <v/>
      </c>
      <c r="AQ151" s="227" t="str">
        <f>IF([2]数据总览!AQ151="","",[2]数据总览!AQ151)</f>
        <v/>
      </c>
      <c r="AR151" s="227" t="str">
        <f>IF([2]数据总览!AR151="","",[2]数据总览!AR151)</f>
        <v/>
      </c>
      <c r="AS151" s="227" t="str">
        <f>IF([2]数据总览!AS151="","",[2]数据总览!AS151)</f>
        <v/>
      </c>
      <c r="AT151" s="227" t="str">
        <f>IF([2]数据总览!AT151="","",[2]数据总览!AT151)</f>
        <v/>
      </c>
      <c r="AU151" s="227" t="str">
        <f>IF([2]数据总览!AU151="","",[2]数据总览!AU151)</f>
        <v/>
      </c>
      <c r="AV151" s="227" t="str">
        <f>IF([2]数据总览!AV151="","",[2]数据总览!AV151)</f>
        <v/>
      </c>
      <c r="AW151" s="227" t="str">
        <f>IF([2]数据总览!AW151="","",[2]数据总览!AW151)</f>
        <v/>
      </c>
      <c r="AX151" s="227" t="str">
        <f>IF([2]数据总览!AX151="","",[2]数据总览!AX151)</f>
        <v/>
      </c>
      <c r="AY151" s="227" t="str">
        <f>IF([2]数据总览!AY151="","",[2]数据总览!AY151)</f>
        <v/>
      </c>
      <c r="AZ151" s="227" t="str">
        <f>IF([2]数据总览!AZ151="","",[2]数据总览!AZ151)</f>
        <v/>
      </c>
      <c r="BA151" s="227" t="str">
        <f>IF([2]数据总览!BA151="","",[2]数据总览!BA151)</f>
        <v/>
      </c>
      <c r="BB151" s="227" t="str">
        <f>IF([2]数据总览!BB151="","",[2]数据总览!BB151)</f>
        <v/>
      </c>
      <c r="BC151" s="227" t="str">
        <f>IF([2]数据总览!BC151="","",[2]数据总览!BC151)</f>
        <v/>
      </c>
      <c r="BD151" s="227" t="str">
        <f>IF([2]数据总览!BD151="","",[2]数据总览!BD151)</f>
        <v/>
      </c>
      <c r="BE151" s="227" t="str">
        <f>IF([2]数据总览!BE151="","",[2]数据总览!BE151)</f>
        <v/>
      </c>
      <c r="BF151" s="227" t="str">
        <f>IF([2]数据总览!BF151="","",[2]数据总览!BF151)</f>
        <v/>
      </c>
      <c r="BG151" s="227" t="str">
        <f>IF([2]数据总览!BG151="","",[2]数据总览!BG151)</f>
        <v/>
      </c>
      <c r="BH151" s="227" t="str">
        <f>IF([2]数据总览!BH151="","",[2]数据总览!BH151)</f>
        <v/>
      </c>
      <c r="BI151" s="227" t="str">
        <f>IF([2]数据总览!BI151="","",[2]数据总览!BI151)</f>
        <v/>
      </c>
      <c r="BJ151" s="227" t="str">
        <f>IF([2]数据总览!BJ151="","",[2]数据总览!BJ151)</f>
        <v/>
      </c>
      <c r="BK151" s="227" t="str">
        <f>IF([2]数据总览!BK151="","",[2]数据总览!BK151)</f>
        <v/>
      </c>
      <c r="BL151" s="227" t="str">
        <f>IF([2]数据总览!BL151="","",[2]数据总览!BL151)</f>
        <v/>
      </c>
      <c r="BM151" s="227" t="str">
        <f>IF([2]数据总览!BM151="","",[2]数据总览!BM151)</f>
        <v/>
      </c>
      <c r="BN151" s="227" t="str">
        <f>IF([2]数据总览!BN151="","",[2]数据总览!BN151)</f>
        <v/>
      </c>
      <c r="BO151" s="227" t="str">
        <f>IF([2]数据总览!BO151="","",[2]数据总览!BO151)</f>
        <v/>
      </c>
      <c r="BP151" s="227" t="str">
        <f>IF([2]数据总览!BP151="","",[2]数据总览!BP151)</f>
        <v/>
      </c>
      <c r="BQ151" s="227" t="str">
        <f>IF([2]数据总览!BQ151="","",[2]数据总览!BQ151)</f>
        <v/>
      </c>
      <c r="BR151" s="227" t="str">
        <f>IF([2]数据总览!BR151="","",[2]数据总览!BR151)</f>
        <v/>
      </c>
      <c r="BS151" s="227" t="str">
        <f>IF([2]数据总览!BS151="","",[2]数据总览!BS151)</f>
        <v/>
      </c>
      <c r="BT151" s="227" t="str">
        <f>IF([2]数据总览!BT151="","",[2]数据总览!BT151)</f>
        <v/>
      </c>
      <c r="BU151" s="227" t="str">
        <f>IF([2]数据总览!BU151="","",[2]数据总览!BU151)</f>
        <v/>
      </c>
      <c r="BV151" s="227" t="str">
        <f>IF([2]数据总览!BV151="","",[2]数据总览!BV151)</f>
        <v/>
      </c>
      <c r="BW151" s="227" t="str">
        <f>IF([2]数据总览!BW151="","",[2]数据总览!BW151)</f>
        <v/>
      </c>
      <c r="BX151" s="227" t="str">
        <f>IF([2]数据总览!BX151="","",[2]数据总览!BX151)</f>
        <v/>
      </c>
      <c r="BY151" s="227" t="str">
        <f>IF([2]数据总览!BY151="","",[2]数据总览!BY151)</f>
        <v/>
      </c>
      <c r="BZ151" s="227" t="str">
        <f>IF([2]数据总览!BZ151="","",[2]数据总览!BZ151)</f>
        <v/>
      </c>
      <c r="CA151" s="227" t="str">
        <f>IF([2]数据总览!CA151="","",[2]数据总览!CA151)</f>
        <v/>
      </c>
      <c r="CB151" s="227" t="str">
        <f>IF([2]数据总览!CB151="","",[2]数据总览!CB151)</f>
        <v/>
      </c>
      <c r="CC151" s="227" t="str">
        <f>IF([2]数据总览!CC151="","",[2]数据总览!CC151)</f>
        <v/>
      </c>
      <c r="CD151" s="227" t="str">
        <f>IF([2]数据总览!CD151="","",[2]数据总览!CD151)</f>
        <v/>
      </c>
      <c r="CE151" s="227" t="str">
        <f>IF([2]数据总览!CE151="","",[2]数据总览!CE151)</f>
        <v/>
      </c>
      <c r="CF151" s="227" t="str">
        <f>IF([2]数据总览!CF151="","",[2]数据总览!CF151)</f>
        <v/>
      </c>
      <c r="CG151" s="227" t="str">
        <f>IF([2]数据总览!CG151="","",[2]数据总览!CG151)</f>
        <v/>
      </c>
      <c r="CH151" s="227" t="str">
        <f>IF([2]数据总览!CH151="","",[2]数据总览!CH151)</f>
        <v/>
      </c>
      <c r="CI151" s="227" t="str">
        <f>IF([2]数据总览!CI151="","",[2]数据总览!CI151)</f>
        <v/>
      </c>
      <c r="CJ151" s="227" t="str">
        <f>IF([2]数据总览!CJ151="","",[2]数据总览!CJ151)</f>
        <v/>
      </c>
      <c r="CK151" s="227" t="str">
        <f>IF([2]数据总览!CK151="","",[2]数据总览!CK151)</f>
        <v/>
      </c>
      <c r="CL151" s="227" t="str">
        <f>IF([2]数据总览!CL151="","",[2]数据总览!CL151)</f>
        <v/>
      </c>
      <c r="CM151" s="227" t="str">
        <f>IF([2]数据总览!CM151="","",[2]数据总览!CM151)</f>
        <v/>
      </c>
      <c r="CN151" s="227" t="str">
        <f>IF([2]数据总览!CN151="","",[2]数据总览!CN151)</f>
        <v/>
      </c>
      <c r="CO151" s="227" t="str">
        <f>IF([2]数据总览!CO151="","",[2]数据总览!CO151)</f>
        <v/>
      </c>
      <c r="CP151" s="227" t="str">
        <f>IF([2]数据总览!CP151="","",[2]数据总览!CP151)</f>
        <v/>
      </c>
      <c r="CQ151" s="227" t="str">
        <f>IF([2]数据总览!CQ151="","",[2]数据总览!CQ151)</f>
        <v/>
      </c>
      <c r="CR151" s="227" t="str">
        <f>IF([2]数据总览!CR151="","",[2]数据总览!CR151)</f>
        <v/>
      </c>
      <c r="CS151" s="227" t="str">
        <f>IF([2]数据总览!CS151="","",[2]数据总览!CS151)</f>
        <v/>
      </c>
      <c r="CT151" s="227" t="str">
        <f>IF([2]数据总览!CT151="","",[2]数据总览!CT151)</f>
        <v/>
      </c>
      <c r="CU151" s="227" t="str">
        <f>IF([2]数据总览!CU151="","",[2]数据总览!CU151)</f>
        <v/>
      </c>
      <c r="CV151" s="227" t="str">
        <f>IF([2]数据总览!CV151="","",[2]数据总览!CV151)</f>
        <v/>
      </c>
      <c r="CW151" s="227" t="str">
        <f>IF([2]数据总览!CW151="","",[2]数据总览!CW151)</f>
        <v/>
      </c>
      <c r="CX151" s="227" t="str">
        <f>IF([2]数据总览!CX151="","",[2]数据总览!CX151)</f>
        <v/>
      </c>
      <c r="CY151" s="227" t="str">
        <f>IF([2]数据总览!CY151="","",[2]数据总览!CY151)</f>
        <v/>
      </c>
      <c r="CZ151" s="227" t="str">
        <f>IF([2]数据总览!CZ151="","",[2]数据总览!CZ151)</f>
        <v/>
      </c>
      <c r="DA151" s="227" t="str">
        <f>IF([2]数据总览!DA151="","",[2]数据总览!DA151)</f>
        <v/>
      </c>
      <c r="DB151" s="227" t="str">
        <f>IF([2]数据总览!DB151="","",[2]数据总览!DB151)</f>
        <v/>
      </c>
      <c r="DC151" s="227" t="str">
        <f>IF([2]数据总览!DC151="","",[2]数据总览!DC151)</f>
        <v/>
      </c>
      <c r="DD151" s="227" t="str">
        <f>IF([2]数据总览!DD151="","",[2]数据总览!DD151)</f>
        <v/>
      </c>
      <c r="DE151" s="227" t="str">
        <f>IF([2]数据总览!DE151="","",[2]数据总览!DE151)</f>
        <v/>
      </c>
      <c r="DF151" s="227" t="str">
        <f>IF([2]数据总览!DF151="","",[2]数据总览!DF151)</f>
        <v/>
      </c>
      <c r="DG151" s="227" t="str">
        <f>IF([2]数据总览!DG151="","",[2]数据总览!DG151)</f>
        <v/>
      </c>
      <c r="DH151" s="227" t="str">
        <f>IF([2]数据总览!DH151="","",[2]数据总览!DH151)</f>
        <v/>
      </c>
      <c r="DI151" s="227" t="str">
        <f>IF([2]数据总览!DI151="","",[2]数据总览!DI151)</f>
        <v/>
      </c>
      <c r="DJ151" s="227" t="str">
        <f>IF([2]数据总览!DJ151="","",[2]数据总览!DJ151)</f>
        <v/>
      </c>
      <c r="DK151" s="227" t="str">
        <f>IF([2]数据总览!DK151="","",[2]数据总览!DK151)</f>
        <v/>
      </c>
      <c r="DL151" s="227" t="str">
        <f>IF([2]数据总览!DL151="","",[2]数据总览!DL151)</f>
        <v/>
      </c>
      <c r="DM151" s="227" t="str">
        <f>IF([2]数据总览!DM151="","",[2]数据总览!DM151)</f>
        <v/>
      </c>
      <c r="DN151" s="227" t="str">
        <f>IF([2]数据总览!DN151="","",[2]数据总览!DN151)</f>
        <v/>
      </c>
      <c r="DO151" s="227" t="str">
        <f>IF([2]数据总览!DO151="","",[2]数据总览!DO151)</f>
        <v/>
      </c>
      <c r="DP151" s="227" t="str">
        <f>IF([2]数据总览!DP151="","",[2]数据总览!DP151)</f>
        <v/>
      </c>
      <c r="DQ151" s="227" t="str">
        <f>IF([2]数据总览!DQ151="","",[2]数据总览!DQ151)</f>
        <v/>
      </c>
      <c r="DR151" s="227" t="str">
        <f>IF([2]数据总览!DR151="","",[2]数据总览!DR151)</f>
        <v/>
      </c>
      <c r="DS151" s="227" t="str">
        <f>IF([2]数据总览!DS151="","",[2]数据总览!DS151)</f>
        <v/>
      </c>
      <c r="DT151" s="227" t="str">
        <f>IF([2]数据总览!DT151="","",[2]数据总览!DT151)</f>
        <v/>
      </c>
      <c r="DU151" s="227" t="str">
        <f>IF([2]数据总览!DU151="","",[2]数据总览!DU151)</f>
        <v/>
      </c>
      <c r="DV151" s="227" t="str">
        <f>IF([2]数据总览!DV151="","",[2]数据总览!DV151)</f>
        <v/>
      </c>
      <c r="DW151" s="227" t="str">
        <f>IF([2]数据总览!DW151="","",[2]数据总览!DW151)</f>
        <v/>
      </c>
      <c r="DX151" s="227" t="str">
        <f>IF([2]数据总览!DX151="","",[2]数据总览!DX151)</f>
        <v/>
      </c>
      <c r="DY151" s="227" t="str">
        <f>IF([2]数据总览!DY151="","",[2]数据总览!DY151)</f>
        <v/>
      </c>
      <c r="DZ151" s="227" t="str">
        <f>IF([2]数据总览!DZ151="","",[2]数据总览!DZ151)</f>
        <v/>
      </c>
      <c r="EA151" s="227" t="str">
        <f>IF([2]数据总览!EA151="","",[2]数据总览!EA151)</f>
        <v/>
      </c>
      <c r="EB151" s="227" t="str">
        <f>IF([2]数据总览!EB151="","",[2]数据总览!EB151)</f>
        <v/>
      </c>
      <c r="EC151" s="227" t="str">
        <f>IF([2]数据总览!EC151="","",[2]数据总览!EC151)</f>
        <v/>
      </c>
      <c r="ED151" s="227" t="str">
        <f>IF([2]数据总览!ED151="","",[2]数据总览!ED151)</f>
        <v/>
      </c>
      <c r="EE151" s="227" t="str">
        <f>IF([2]数据总览!EE151="","",[2]数据总览!EE151)</f>
        <v/>
      </c>
      <c r="EF151" s="227" t="str">
        <f>IF([2]数据总览!EF151="","",[2]数据总览!EF151)</f>
        <v/>
      </c>
      <c r="EG151" s="227" t="str">
        <f>IF([2]数据总览!EG151="","",[2]数据总览!EG151)</f>
        <v/>
      </c>
      <c r="EH151" s="227" t="str">
        <f>IF([2]数据总览!EH151="","",[2]数据总览!EH151)</f>
        <v/>
      </c>
      <c r="EI151" s="227" t="str">
        <f>IF([2]数据总览!EI151="","",[2]数据总览!EI151)</f>
        <v/>
      </c>
      <c r="EJ151" s="227" t="str">
        <f>IF([2]数据总览!EJ151="","",[2]数据总览!EJ151)</f>
        <v/>
      </c>
      <c r="EK151" s="227" t="str">
        <f>IF([2]数据总览!EK151="","",[2]数据总览!EK151)</f>
        <v/>
      </c>
      <c r="EL151" s="227" t="str">
        <f>IF([2]数据总览!EL151="","",[2]数据总览!EL151)</f>
        <v/>
      </c>
      <c r="EM151" s="227" t="str">
        <f>IF([2]数据总览!EM151="","",[2]数据总览!EM151)</f>
        <v/>
      </c>
      <c r="EN151" s="227" t="str">
        <f>IF([2]数据总览!EN151="","",[2]数据总览!EN151)</f>
        <v/>
      </c>
      <c r="EO151" s="227" t="str">
        <f>IF([2]数据总览!EO151="","",[2]数据总览!EO151)</f>
        <v/>
      </c>
      <c r="EP151" s="227" t="str">
        <f>IF([2]数据总览!EP151="","",[2]数据总览!EP151)</f>
        <v/>
      </c>
      <c r="EQ151" s="227" t="str">
        <f>IF([2]数据总览!EQ151="","",[2]数据总览!EQ151)</f>
        <v/>
      </c>
      <c r="ER151" s="227" t="str">
        <f>IF([2]数据总览!ER151="","",[2]数据总览!ER151)</f>
        <v/>
      </c>
      <c r="ES151" s="227" t="str">
        <f>IF([2]数据总览!ES151="","",[2]数据总览!ES151)</f>
        <v/>
      </c>
      <c r="ET151" s="227" t="str">
        <f>IF([2]数据总览!ET151="","",[2]数据总览!ET151)</f>
        <v/>
      </c>
      <c r="EU151" s="227" t="str">
        <f>IF([2]数据总览!EU151="","",[2]数据总览!EU151)</f>
        <v/>
      </c>
      <c r="EV151" s="227" t="str">
        <f>IF([2]数据总览!EV151="","",[2]数据总览!EV151)</f>
        <v/>
      </c>
      <c r="EW151" s="227" t="str">
        <f>IF([2]数据总览!EW151="","",[2]数据总览!EW151)</f>
        <v/>
      </c>
      <c r="EX151" s="227" t="str">
        <f>IF([2]数据总览!EX151="","",[2]数据总览!EX151)</f>
        <v/>
      </c>
      <c r="EY151" s="227" t="str">
        <f>IF([2]数据总览!EY151="","",[2]数据总览!EY151)</f>
        <v/>
      </c>
      <c r="EZ151" s="227" t="str">
        <f>IF([2]数据总览!EZ151="","",[2]数据总览!EZ151)</f>
        <v/>
      </c>
      <c r="FA151" s="227" t="str">
        <f>IF([2]数据总览!FA151="","",[2]数据总览!FA151)</f>
        <v/>
      </c>
    </row>
    <row r="152" spans="1:157" ht="11.25">
      <c r="A152" s="227" t="str">
        <f>IF([2]数据总览!A152="","",[2]数据总览!A152)</f>
        <v/>
      </c>
      <c r="B152" s="227" t="str">
        <f>IF([2]数据总览!B152="","",[2]数据总览!B152)</f>
        <v/>
      </c>
      <c r="C152" s="227" t="str">
        <f>IF([2]数据总览!C152="","",[2]数据总览!C152)</f>
        <v>8星</v>
      </c>
      <c r="D152" s="227" t="str">
        <f>IF([2]数据总览!D152="","",[2]数据总览!D152)</f>
        <v/>
      </c>
      <c r="E152" s="227">
        <f>IF([2]数据总览!E152="","",[2]数据总览!E152)</f>
        <v>0.36206162273464959</v>
      </c>
      <c r="F152" s="227">
        <f>IF([2]数据总览!F152="","",[2]数据总览!F152)</f>
        <v>0.58430427586126932</v>
      </c>
      <c r="G152" s="227">
        <f>IF([2]数据总览!G152="","",[2]数据总览!G152)</f>
        <v>0.68922862201426827</v>
      </c>
      <c r="H152" s="227">
        <f>IF([2]数据总览!H152="","",[2]数据总览!H152)</f>
        <v>0.81453582203542263</v>
      </c>
      <c r="I152" s="227" t="str">
        <f>IF([2]数据总览!I152="","",[2]数据总览!I152)</f>
        <v/>
      </c>
      <c r="J152" s="227"/>
      <c r="K152" s="227" t="str">
        <f>IF([2]数据总览!K152="","",[2]数据总览!K152)</f>
        <v/>
      </c>
      <c r="L152" s="227" t="str">
        <f>IF([2]数据总览!L152="","",[2]数据总览!L152)</f>
        <v/>
      </c>
      <c r="M152" s="227" t="str">
        <f>IF([2]数据总览!M152="","",[2]数据总览!M152)</f>
        <v/>
      </c>
      <c r="N152" s="227" t="str">
        <f>IF([2]数据总览!N152="","",[2]数据总览!N152)</f>
        <v/>
      </c>
      <c r="O152" s="227" t="str">
        <f>IF([2]数据总览!O152="","",[2]数据总览!O152)</f>
        <v/>
      </c>
      <c r="P152" s="227" t="str">
        <f>IF([2]数据总览!P152="","",[2]数据总览!P152)</f>
        <v/>
      </c>
      <c r="Q152" s="227" t="str">
        <f>IF([2]数据总览!Q152="","",[2]数据总览!Q152)</f>
        <v/>
      </c>
      <c r="R152" s="227" t="str">
        <f>IF([2]数据总览!R152="","",[2]数据总览!R152)</f>
        <v/>
      </c>
      <c r="S152" s="227" t="str">
        <f>IF([2]数据总览!S152="","",[2]数据总览!S152)</f>
        <v/>
      </c>
      <c r="T152" s="227" t="str">
        <f>IF([2]数据总览!T152="","",[2]数据总览!T152)</f>
        <v/>
      </c>
      <c r="U152" s="227" t="str">
        <f>IF([2]数据总览!U152="","",[2]数据总览!U152)</f>
        <v/>
      </c>
      <c r="V152" s="227" t="str">
        <f>IF([2]数据总览!V152="","",[2]数据总览!V152)</f>
        <v/>
      </c>
      <c r="W152" s="227" t="str">
        <f>IF([2]数据总览!W152="","",[2]数据总览!W152)</f>
        <v/>
      </c>
      <c r="X152" s="227" t="str">
        <f>IF([2]数据总览!X152="","",[2]数据总览!X152)</f>
        <v/>
      </c>
      <c r="Y152" s="227" t="str">
        <f>IF([2]数据总览!Y152="","",[2]数据总览!Y152)</f>
        <v/>
      </c>
      <c r="Z152" s="227" t="str">
        <f>IF([2]数据总览!Z152="","",[2]数据总览!Z152)</f>
        <v/>
      </c>
      <c r="AA152" s="227" t="str">
        <f>IF([2]数据总览!AA152="","",[2]数据总览!AA152)</f>
        <v/>
      </c>
      <c r="AB152" s="227" t="str">
        <f>IF([2]数据总览!AB152="","",[2]数据总览!AB152)</f>
        <v/>
      </c>
      <c r="AC152" s="227" t="str">
        <f>IF([2]数据总览!AC152="","",[2]数据总览!AC152)</f>
        <v/>
      </c>
      <c r="AD152" s="227" t="str">
        <f>IF([2]数据总览!AD152="","",[2]数据总览!AD152)</f>
        <v/>
      </c>
      <c r="AE152" s="227" t="str">
        <f>IF([2]数据总览!AE152="","",[2]数据总览!AE152)</f>
        <v/>
      </c>
      <c r="AF152" s="227" t="str">
        <f>IF([2]数据总览!AF152="","",[2]数据总览!AF152)</f>
        <v/>
      </c>
      <c r="AG152" s="227" t="str">
        <f>IF([2]数据总览!AG152="","",[2]数据总览!AG152)</f>
        <v/>
      </c>
      <c r="AH152" s="227" t="str">
        <f>IF([2]数据总览!AH152="","",[2]数据总览!AH152)</f>
        <v/>
      </c>
      <c r="AI152" s="227" t="str">
        <f>IF([2]数据总览!AI152="","",[2]数据总览!AI152)</f>
        <v/>
      </c>
      <c r="AJ152" s="227" t="str">
        <f>IF([2]数据总览!AJ152="","",[2]数据总览!AJ152)</f>
        <v/>
      </c>
      <c r="AK152" s="227" t="str">
        <f>IF([2]数据总览!AK152="","",[2]数据总览!AK152)</f>
        <v/>
      </c>
      <c r="AL152" s="227" t="str">
        <f>IF([2]数据总览!AL152="","",[2]数据总览!AL152)</f>
        <v/>
      </c>
      <c r="AM152" s="227" t="str">
        <f>IF([2]数据总览!AM152="","",[2]数据总览!AM152)</f>
        <v/>
      </c>
      <c r="AN152" s="227" t="str">
        <f>IF([2]数据总览!AN152="","",[2]数据总览!AN152)</f>
        <v/>
      </c>
      <c r="AO152" s="227" t="str">
        <f>IF([2]数据总览!AO152="","",[2]数据总览!AO152)</f>
        <v/>
      </c>
      <c r="AP152" s="227" t="str">
        <f>IF([2]数据总览!AP152="","",[2]数据总览!AP152)</f>
        <v/>
      </c>
      <c r="AQ152" s="227" t="str">
        <f>IF([2]数据总览!AQ152="","",[2]数据总览!AQ152)</f>
        <v/>
      </c>
      <c r="AR152" s="227" t="str">
        <f>IF([2]数据总览!AR152="","",[2]数据总览!AR152)</f>
        <v/>
      </c>
      <c r="AS152" s="227" t="str">
        <f>IF([2]数据总览!AS152="","",[2]数据总览!AS152)</f>
        <v/>
      </c>
      <c r="AT152" s="227" t="str">
        <f>IF([2]数据总览!AT152="","",[2]数据总览!AT152)</f>
        <v/>
      </c>
      <c r="AU152" s="227" t="str">
        <f>IF([2]数据总览!AU152="","",[2]数据总览!AU152)</f>
        <v/>
      </c>
      <c r="AV152" s="227" t="str">
        <f>IF([2]数据总览!AV152="","",[2]数据总览!AV152)</f>
        <v/>
      </c>
      <c r="AW152" s="227" t="str">
        <f>IF([2]数据总览!AW152="","",[2]数据总览!AW152)</f>
        <v/>
      </c>
      <c r="AX152" s="227" t="str">
        <f>IF([2]数据总览!AX152="","",[2]数据总览!AX152)</f>
        <v/>
      </c>
      <c r="AY152" s="227" t="str">
        <f>IF([2]数据总览!AY152="","",[2]数据总览!AY152)</f>
        <v/>
      </c>
      <c r="AZ152" s="227" t="str">
        <f>IF([2]数据总览!AZ152="","",[2]数据总览!AZ152)</f>
        <v/>
      </c>
      <c r="BA152" s="227" t="str">
        <f>IF([2]数据总览!BA152="","",[2]数据总览!BA152)</f>
        <v/>
      </c>
      <c r="BB152" s="227" t="str">
        <f>IF([2]数据总览!BB152="","",[2]数据总览!BB152)</f>
        <v/>
      </c>
      <c r="BC152" s="227" t="str">
        <f>IF([2]数据总览!BC152="","",[2]数据总览!BC152)</f>
        <v/>
      </c>
      <c r="BD152" s="227" t="str">
        <f>IF([2]数据总览!BD152="","",[2]数据总览!BD152)</f>
        <v/>
      </c>
      <c r="BE152" s="227" t="str">
        <f>IF([2]数据总览!BE152="","",[2]数据总览!BE152)</f>
        <v/>
      </c>
      <c r="BF152" s="227" t="str">
        <f>IF([2]数据总览!BF152="","",[2]数据总览!BF152)</f>
        <v/>
      </c>
      <c r="BG152" s="227" t="str">
        <f>IF([2]数据总览!BG152="","",[2]数据总览!BG152)</f>
        <v/>
      </c>
      <c r="BH152" s="227" t="str">
        <f>IF([2]数据总览!BH152="","",[2]数据总览!BH152)</f>
        <v/>
      </c>
      <c r="BI152" s="227" t="str">
        <f>IF([2]数据总览!BI152="","",[2]数据总览!BI152)</f>
        <v/>
      </c>
      <c r="BJ152" s="227" t="str">
        <f>IF([2]数据总览!BJ152="","",[2]数据总览!BJ152)</f>
        <v/>
      </c>
      <c r="BK152" s="227" t="str">
        <f>IF([2]数据总览!BK152="","",[2]数据总览!BK152)</f>
        <v/>
      </c>
      <c r="BL152" s="227" t="str">
        <f>IF([2]数据总览!BL152="","",[2]数据总览!BL152)</f>
        <v/>
      </c>
      <c r="BM152" s="227" t="str">
        <f>IF([2]数据总览!BM152="","",[2]数据总览!BM152)</f>
        <v/>
      </c>
      <c r="BN152" s="227" t="str">
        <f>IF([2]数据总览!BN152="","",[2]数据总览!BN152)</f>
        <v/>
      </c>
      <c r="BO152" s="227" t="str">
        <f>IF([2]数据总览!BO152="","",[2]数据总览!BO152)</f>
        <v/>
      </c>
      <c r="BP152" s="227" t="str">
        <f>IF([2]数据总览!BP152="","",[2]数据总览!BP152)</f>
        <v/>
      </c>
      <c r="BQ152" s="227" t="str">
        <f>IF([2]数据总览!BQ152="","",[2]数据总览!BQ152)</f>
        <v/>
      </c>
      <c r="BR152" s="227" t="str">
        <f>IF([2]数据总览!BR152="","",[2]数据总览!BR152)</f>
        <v/>
      </c>
      <c r="BS152" s="227" t="str">
        <f>IF([2]数据总览!BS152="","",[2]数据总览!BS152)</f>
        <v/>
      </c>
      <c r="BT152" s="227" t="str">
        <f>IF([2]数据总览!BT152="","",[2]数据总览!BT152)</f>
        <v/>
      </c>
      <c r="BU152" s="227" t="str">
        <f>IF([2]数据总览!BU152="","",[2]数据总览!BU152)</f>
        <v/>
      </c>
      <c r="BV152" s="227" t="str">
        <f>IF([2]数据总览!BV152="","",[2]数据总览!BV152)</f>
        <v/>
      </c>
      <c r="BW152" s="227" t="str">
        <f>IF([2]数据总览!BW152="","",[2]数据总览!BW152)</f>
        <v/>
      </c>
      <c r="BX152" s="227" t="str">
        <f>IF([2]数据总览!BX152="","",[2]数据总览!BX152)</f>
        <v/>
      </c>
      <c r="BY152" s="227" t="str">
        <f>IF([2]数据总览!BY152="","",[2]数据总览!BY152)</f>
        <v/>
      </c>
      <c r="BZ152" s="227" t="str">
        <f>IF([2]数据总览!BZ152="","",[2]数据总览!BZ152)</f>
        <v/>
      </c>
      <c r="CA152" s="227" t="str">
        <f>IF([2]数据总览!CA152="","",[2]数据总览!CA152)</f>
        <v/>
      </c>
      <c r="CB152" s="227" t="str">
        <f>IF([2]数据总览!CB152="","",[2]数据总览!CB152)</f>
        <v/>
      </c>
      <c r="CC152" s="227" t="str">
        <f>IF([2]数据总览!CC152="","",[2]数据总览!CC152)</f>
        <v/>
      </c>
      <c r="CD152" s="227" t="str">
        <f>IF([2]数据总览!CD152="","",[2]数据总览!CD152)</f>
        <v/>
      </c>
      <c r="CE152" s="227" t="str">
        <f>IF([2]数据总览!CE152="","",[2]数据总览!CE152)</f>
        <v/>
      </c>
      <c r="CF152" s="227" t="str">
        <f>IF([2]数据总览!CF152="","",[2]数据总览!CF152)</f>
        <v/>
      </c>
      <c r="CG152" s="227" t="str">
        <f>IF([2]数据总览!CG152="","",[2]数据总览!CG152)</f>
        <v/>
      </c>
      <c r="CH152" s="227" t="str">
        <f>IF([2]数据总览!CH152="","",[2]数据总览!CH152)</f>
        <v/>
      </c>
      <c r="CI152" s="227" t="str">
        <f>IF([2]数据总览!CI152="","",[2]数据总览!CI152)</f>
        <v/>
      </c>
      <c r="CJ152" s="227" t="str">
        <f>IF([2]数据总览!CJ152="","",[2]数据总览!CJ152)</f>
        <v/>
      </c>
      <c r="CK152" s="227" t="str">
        <f>IF([2]数据总览!CK152="","",[2]数据总览!CK152)</f>
        <v/>
      </c>
      <c r="CL152" s="227" t="str">
        <f>IF([2]数据总览!CL152="","",[2]数据总览!CL152)</f>
        <v/>
      </c>
      <c r="CM152" s="227" t="str">
        <f>IF([2]数据总览!CM152="","",[2]数据总览!CM152)</f>
        <v/>
      </c>
      <c r="CN152" s="227" t="str">
        <f>IF([2]数据总览!CN152="","",[2]数据总览!CN152)</f>
        <v/>
      </c>
      <c r="CO152" s="227" t="str">
        <f>IF([2]数据总览!CO152="","",[2]数据总览!CO152)</f>
        <v/>
      </c>
      <c r="CP152" s="227" t="str">
        <f>IF([2]数据总览!CP152="","",[2]数据总览!CP152)</f>
        <v/>
      </c>
      <c r="CQ152" s="227" t="str">
        <f>IF([2]数据总览!CQ152="","",[2]数据总览!CQ152)</f>
        <v/>
      </c>
      <c r="CR152" s="227" t="str">
        <f>IF([2]数据总览!CR152="","",[2]数据总览!CR152)</f>
        <v/>
      </c>
      <c r="CS152" s="227" t="str">
        <f>IF([2]数据总览!CS152="","",[2]数据总览!CS152)</f>
        <v/>
      </c>
      <c r="CT152" s="227" t="str">
        <f>IF([2]数据总览!CT152="","",[2]数据总览!CT152)</f>
        <v/>
      </c>
      <c r="CU152" s="227" t="str">
        <f>IF([2]数据总览!CU152="","",[2]数据总览!CU152)</f>
        <v/>
      </c>
      <c r="CV152" s="227" t="str">
        <f>IF([2]数据总览!CV152="","",[2]数据总览!CV152)</f>
        <v/>
      </c>
      <c r="CW152" s="227" t="str">
        <f>IF([2]数据总览!CW152="","",[2]数据总览!CW152)</f>
        <v/>
      </c>
      <c r="CX152" s="227" t="str">
        <f>IF([2]数据总览!CX152="","",[2]数据总览!CX152)</f>
        <v/>
      </c>
      <c r="CY152" s="227" t="str">
        <f>IF([2]数据总览!CY152="","",[2]数据总览!CY152)</f>
        <v/>
      </c>
      <c r="CZ152" s="227" t="str">
        <f>IF([2]数据总览!CZ152="","",[2]数据总览!CZ152)</f>
        <v/>
      </c>
      <c r="DA152" s="227" t="str">
        <f>IF([2]数据总览!DA152="","",[2]数据总览!DA152)</f>
        <v/>
      </c>
      <c r="DB152" s="227" t="str">
        <f>IF([2]数据总览!DB152="","",[2]数据总览!DB152)</f>
        <v/>
      </c>
      <c r="DC152" s="227" t="str">
        <f>IF([2]数据总览!DC152="","",[2]数据总览!DC152)</f>
        <v/>
      </c>
      <c r="DD152" s="227" t="str">
        <f>IF([2]数据总览!DD152="","",[2]数据总览!DD152)</f>
        <v/>
      </c>
      <c r="DE152" s="227" t="str">
        <f>IF([2]数据总览!DE152="","",[2]数据总览!DE152)</f>
        <v/>
      </c>
      <c r="DF152" s="227" t="str">
        <f>IF([2]数据总览!DF152="","",[2]数据总览!DF152)</f>
        <v/>
      </c>
      <c r="DG152" s="227" t="str">
        <f>IF([2]数据总览!DG152="","",[2]数据总览!DG152)</f>
        <v/>
      </c>
      <c r="DH152" s="227" t="str">
        <f>IF([2]数据总览!DH152="","",[2]数据总览!DH152)</f>
        <v/>
      </c>
      <c r="DI152" s="227" t="str">
        <f>IF([2]数据总览!DI152="","",[2]数据总览!DI152)</f>
        <v/>
      </c>
      <c r="DJ152" s="227" t="str">
        <f>IF([2]数据总览!DJ152="","",[2]数据总览!DJ152)</f>
        <v/>
      </c>
      <c r="DK152" s="227" t="str">
        <f>IF([2]数据总览!DK152="","",[2]数据总览!DK152)</f>
        <v/>
      </c>
      <c r="DL152" s="227" t="str">
        <f>IF([2]数据总览!DL152="","",[2]数据总览!DL152)</f>
        <v/>
      </c>
      <c r="DM152" s="227" t="str">
        <f>IF([2]数据总览!DM152="","",[2]数据总览!DM152)</f>
        <v/>
      </c>
      <c r="DN152" s="227" t="str">
        <f>IF([2]数据总览!DN152="","",[2]数据总览!DN152)</f>
        <v/>
      </c>
      <c r="DO152" s="227" t="str">
        <f>IF([2]数据总览!DO152="","",[2]数据总览!DO152)</f>
        <v/>
      </c>
      <c r="DP152" s="227" t="str">
        <f>IF([2]数据总览!DP152="","",[2]数据总览!DP152)</f>
        <v/>
      </c>
      <c r="DQ152" s="227" t="str">
        <f>IF([2]数据总览!DQ152="","",[2]数据总览!DQ152)</f>
        <v/>
      </c>
      <c r="DR152" s="227" t="str">
        <f>IF([2]数据总览!DR152="","",[2]数据总览!DR152)</f>
        <v/>
      </c>
      <c r="DS152" s="227" t="str">
        <f>IF([2]数据总览!DS152="","",[2]数据总览!DS152)</f>
        <v/>
      </c>
      <c r="DT152" s="227" t="str">
        <f>IF([2]数据总览!DT152="","",[2]数据总览!DT152)</f>
        <v/>
      </c>
      <c r="DU152" s="227" t="str">
        <f>IF([2]数据总览!DU152="","",[2]数据总览!DU152)</f>
        <v/>
      </c>
      <c r="DV152" s="227" t="str">
        <f>IF([2]数据总览!DV152="","",[2]数据总览!DV152)</f>
        <v/>
      </c>
      <c r="DW152" s="227" t="str">
        <f>IF([2]数据总览!DW152="","",[2]数据总览!DW152)</f>
        <v/>
      </c>
      <c r="DX152" s="227" t="str">
        <f>IF([2]数据总览!DX152="","",[2]数据总览!DX152)</f>
        <v/>
      </c>
      <c r="DY152" s="227" t="str">
        <f>IF([2]数据总览!DY152="","",[2]数据总览!DY152)</f>
        <v/>
      </c>
      <c r="DZ152" s="227" t="str">
        <f>IF([2]数据总览!DZ152="","",[2]数据总览!DZ152)</f>
        <v/>
      </c>
      <c r="EA152" s="227" t="str">
        <f>IF([2]数据总览!EA152="","",[2]数据总览!EA152)</f>
        <v/>
      </c>
      <c r="EB152" s="227" t="str">
        <f>IF([2]数据总览!EB152="","",[2]数据总览!EB152)</f>
        <v/>
      </c>
      <c r="EC152" s="227" t="str">
        <f>IF([2]数据总览!EC152="","",[2]数据总览!EC152)</f>
        <v/>
      </c>
      <c r="ED152" s="227" t="str">
        <f>IF([2]数据总览!ED152="","",[2]数据总览!ED152)</f>
        <v/>
      </c>
      <c r="EE152" s="227" t="str">
        <f>IF([2]数据总览!EE152="","",[2]数据总览!EE152)</f>
        <v/>
      </c>
      <c r="EF152" s="227" t="str">
        <f>IF([2]数据总览!EF152="","",[2]数据总览!EF152)</f>
        <v/>
      </c>
      <c r="EG152" s="227" t="str">
        <f>IF([2]数据总览!EG152="","",[2]数据总览!EG152)</f>
        <v/>
      </c>
      <c r="EH152" s="227" t="str">
        <f>IF([2]数据总览!EH152="","",[2]数据总览!EH152)</f>
        <v/>
      </c>
      <c r="EI152" s="227" t="str">
        <f>IF([2]数据总览!EI152="","",[2]数据总览!EI152)</f>
        <v/>
      </c>
      <c r="EJ152" s="227" t="str">
        <f>IF([2]数据总览!EJ152="","",[2]数据总览!EJ152)</f>
        <v/>
      </c>
      <c r="EK152" s="227" t="str">
        <f>IF([2]数据总览!EK152="","",[2]数据总览!EK152)</f>
        <v/>
      </c>
      <c r="EL152" s="227" t="str">
        <f>IF([2]数据总览!EL152="","",[2]数据总览!EL152)</f>
        <v/>
      </c>
      <c r="EM152" s="227" t="str">
        <f>IF([2]数据总览!EM152="","",[2]数据总览!EM152)</f>
        <v/>
      </c>
      <c r="EN152" s="227" t="str">
        <f>IF([2]数据总览!EN152="","",[2]数据总览!EN152)</f>
        <v/>
      </c>
      <c r="EO152" s="227" t="str">
        <f>IF([2]数据总览!EO152="","",[2]数据总览!EO152)</f>
        <v/>
      </c>
      <c r="EP152" s="227" t="str">
        <f>IF([2]数据总览!EP152="","",[2]数据总览!EP152)</f>
        <v/>
      </c>
      <c r="EQ152" s="227" t="str">
        <f>IF([2]数据总览!EQ152="","",[2]数据总览!EQ152)</f>
        <v/>
      </c>
      <c r="ER152" s="227" t="str">
        <f>IF([2]数据总览!ER152="","",[2]数据总览!ER152)</f>
        <v/>
      </c>
      <c r="ES152" s="227" t="str">
        <f>IF([2]数据总览!ES152="","",[2]数据总览!ES152)</f>
        <v/>
      </c>
      <c r="ET152" s="227" t="str">
        <f>IF([2]数据总览!ET152="","",[2]数据总览!ET152)</f>
        <v/>
      </c>
      <c r="EU152" s="227" t="str">
        <f>IF([2]数据总览!EU152="","",[2]数据总览!EU152)</f>
        <v/>
      </c>
      <c r="EV152" s="227" t="str">
        <f>IF([2]数据总览!EV152="","",[2]数据总览!EV152)</f>
        <v/>
      </c>
      <c r="EW152" s="227" t="str">
        <f>IF([2]数据总览!EW152="","",[2]数据总览!EW152)</f>
        <v/>
      </c>
      <c r="EX152" s="227" t="str">
        <f>IF([2]数据总览!EX152="","",[2]数据总览!EX152)</f>
        <v/>
      </c>
      <c r="EY152" s="227" t="str">
        <f>IF([2]数据总览!EY152="","",[2]数据总览!EY152)</f>
        <v/>
      </c>
      <c r="EZ152" s="227" t="str">
        <f>IF([2]数据总览!EZ152="","",[2]数据总览!EZ152)</f>
        <v/>
      </c>
      <c r="FA152" s="227" t="str">
        <f>IF([2]数据总览!FA152="","",[2]数据总览!FA152)</f>
        <v/>
      </c>
    </row>
    <row r="153" spans="1:157" ht="11.25">
      <c r="A153" s="227" t="str">
        <f>IF([2]数据总览!A153="","",[2]数据总览!A153)</f>
        <v/>
      </c>
      <c r="B153" s="227" t="str">
        <f>IF([2]数据总览!B153="","",[2]数据总览!B153)</f>
        <v/>
      </c>
      <c r="C153" s="227" t="str">
        <f>IF([2]数据总览!C153="","",[2]数据总览!C153)</f>
        <v>9星</v>
      </c>
      <c r="D153" s="227" t="str">
        <f>IF([2]数据总览!D153="","",[2]数据总览!D153)</f>
        <v/>
      </c>
      <c r="E153" s="227">
        <f>IF([2]数据总览!E153="","",[2]数据总览!E153)</f>
        <v>0.39653941267291937</v>
      </c>
      <c r="F153" s="227">
        <f>IF([2]数据总览!F153="","",[2]数据总览!F153)</f>
        <v>0.63574563834974662</v>
      </c>
      <c r="G153" s="227">
        <f>IF([2]数据总览!G153="","",[2]数据总览!G153)</f>
        <v>0.74624974685352163</v>
      </c>
      <c r="H153" s="227">
        <f>IF([2]数据总览!H153="","",[2]数据总览!H153)</f>
        <v>0.87911420324552925</v>
      </c>
      <c r="I153" s="227" t="str">
        <f>IF([2]数据总览!I153="","",[2]数据总览!I153)</f>
        <v/>
      </c>
      <c r="J153" s="227"/>
      <c r="K153" s="227" t="str">
        <f>IF([2]数据总览!K153="","",[2]数据总览!K153)</f>
        <v/>
      </c>
      <c r="L153" s="227" t="str">
        <f>IF([2]数据总览!L153="","",[2]数据总览!L153)</f>
        <v/>
      </c>
      <c r="M153" s="227" t="str">
        <f>IF([2]数据总览!M153="","",[2]数据总览!M153)</f>
        <v/>
      </c>
      <c r="N153" s="227" t="str">
        <f>IF([2]数据总览!N153="","",[2]数据总览!N153)</f>
        <v/>
      </c>
      <c r="O153" s="227" t="str">
        <f>IF([2]数据总览!O153="","",[2]数据总览!O153)</f>
        <v/>
      </c>
      <c r="P153" s="227" t="str">
        <f>IF([2]数据总览!P153="","",[2]数据总览!P153)</f>
        <v/>
      </c>
      <c r="Q153" s="227" t="str">
        <f>IF([2]数据总览!Q153="","",[2]数据总览!Q153)</f>
        <v/>
      </c>
      <c r="R153" s="227" t="str">
        <f>IF([2]数据总览!R153="","",[2]数据总览!R153)</f>
        <v/>
      </c>
      <c r="S153" s="227" t="str">
        <f>IF([2]数据总览!S153="","",[2]数据总览!S153)</f>
        <v/>
      </c>
      <c r="T153" s="227" t="str">
        <f>IF([2]数据总览!T153="","",[2]数据总览!T153)</f>
        <v/>
      </c>
      <c r="U153" s="227" t="str">
        <f>IF([2]数据总览!U153="","",[2]数据总览!U153)</f>
        <v/>
      </c>
      <c r="V153" s="227" t="str">
        <f>IF([2]数据总览!V153="","",[2]数据总览!V153)</f>
        <v/>
      </c>
      <c r="W153" s="227" t="str">
        <f>IF([2]数据总览!W153="","",[2]数据总览!W153)</f>
        <v/>
      </c>
      <c r="X153" s="227" t="str">
        <f>IF([2]数据总览!X153="","",[2]数据总览!X153)</f>
        <v/>
      </c>
      <c r="Y153" s="227" t="str">
        <f>IF([2]数据总览!Y153="","",[2]数据总览!Y153)</f>
        <v/>
      </c>
      <c r="Z153" s="227" t="str">
        <f>IF([2]数据总览!Z153="","",[2]数据总览!Z153)</f>
        <v/>
      </c>
      <c r="AA153" s="227" t="str">
        <f>IF([2]数据总览!AA153="","",[2]数据总览!AA153)</f>
        <v/>
      </c>
      <c r="AB153" s="227" t="str">
        <f>IF([2]数据总览!AB153="","",[2]数据总览!AB153)</f>
        <v/>
      </c>
      <c r="AC153" s="227" t="str">
        <f>IF([2]数据总览!AC153="","",[2]数据总览!AC153)</f>
        <v/>
      </c>
      <c r="AD153" s="227" t="str">
        <f>IF([2]数据总览!AD153="","",[2]数据总览!AD153)</f>
        <v/>
      </c>
      <c r="AE153" s="227" t="str">
        <f>IF([2]数据总览!AE153="","",[2]数据总览!AE153)</f>
        <v/>
      </c>
      <c r="AF153" s="227" t="str">
        <f>IF([2]数据总览!AF153="","",[2]数据总览!AF153)</f>
        <v/>
      </c>
      <c r="AG153" s="227" t="str">
        <f>IF([2]数据总览!AG153="","",[2]数据总览!AG153)</f>
        <v/>
      </c>
      <c r="AH153" s="227" t="str">
        <f>IF([2]数据总览!AH153="","",[2]数据总览!AH153)</f>
        <v/>
      </c>
      <c r="AI153" s="227" t="str">
        <f>IF([2]数据总览!AI153="","",[2]数据总览!AI153)</f>
        <v/>
      </c>
      <c r="AJ153" s="227" t="str">
        <f>IF([2]数据总览!AJ153="","",[2]数据总览!AJ153)</f>
        <v/>
      </c>
      <c r="AK153" s="227" t="str">
        <f>IF([2]数据总览!AK153="","",[2]数据总览!AK153)</f>
        <v/>
      </c>
      <c r="AL153" s="227" t="str">
        <f>IF([2]数据总览!AL153="","",[2]数据总览!AL153)</f>
        <v/>
      </c>
      <c r="AM153" s="227" t="str">
        <f>IF([2]数据总览!AM153="","",[2]数据总览!AM153)</f>
        <v/>
      </c>
      <c r="AN153" s="227" t="str">
        <f>IF([2]数据总览!AN153="","",[2]数据总览!AN153)</f>
        <v/>
      </c>
      <c r="AO153" s="227" t="str">
        <f>IF([2]数据总览!AO153="","",[2]数据总览!AO153)</f>
        <v/>
      </c>
      <c r="AP153" s="227" t="str">
        <f>IF([2]数据总览!AP153="","",[2]数据总览!AP153)</f>
        <v/>
      </c>
      <c r="AQ153" s="227" t="str">
        <f>IF([2]数据总览!AQ153="","",[2]数据总览!AQ153)</f>
        <v/>
      </c>
      <c r="AR153" s="227" t="str">
        <f>IF([2]数据总览!AR153="","",[2]数据总览!AR153)</f>
        <v/>
      </c>
      <c r="AS153" s="227" t="str">
        <f>IF([2]数据总览!AS153="","",[2]数据总览!AS153)</f>
        <v/>
      </c>
      <c r="AT153" s="227" t="str">
        <f>IF([2]数据总览!AT153="","",[2]数据总览!AT153)</f>
        <v/>
      </c>
      <c r="AU153" s="227" t="str">
        <f>IF([2]数据总览!AU153="","",[2]数据总览!AU153)</f>
        <v/>
      </c>
      <c r="AV153" s="227" t="str">
        <f>IF([2]数据总览!AV153="","",[2]数据总览!AV153)</f>
        <v/>
      </c>
      <c r="AW153" s="227" t="str">
        <f>IF([2]数据总览!AW153="","",[2]数据总览!AW153)</f>
        <v/>
      </c>
      <c r="AX153" s="227" t="str">
        <f>IF([2]数据总览!AX153="","",[2]数据总览!AX153)</f>
        <v/>
      </c>
      <c r="AY153" s="227" t="str">
        <f>IF([2]数据总览!AY153="","",[2]数据总览!AY153)</f>
        <v/>
      </c>
      <c r="AZ153" s="227" t="str">
        <f>IF([2]数据总览!AZ153="","",[2]数据总览!AZ153)</f>
        <v/>
      </c>
      <c r="BA153" s="227" t="str">
        <f>IF([2]数据总览!BA153="","",[2]数据总览!BA153)</f>
        <v/>
      </c>
      <c r="BB153" s="227" t="str">
        <f>IF([2]数据总览!BB153="","",[2]数据总览!BB153)</f>
        <v/>
      </c>
      <c r="BC153" s="227" t="str">
        <f>IF([2]数据总览!BC153="","",[2]数据总览!BC153)</f>
        <v/>
      </c>
      <c r="BD153" s="227" t="str">
        <f>IF([2]数据总览!BD153="","",[2]数据总览!BD153)</f>
        <v/>
      </c>
      <c r="BE153" s="227" t="str">
        <f>IF([2]数据总览!BE153="","",[2]数据总览!BE153)</f>
        <v/>
      </c>
      <c r="BF153" s="227" t="str">
        <f>IF([2]数据总览!BF153="","",[2]数据总览!BF153)</f>
        <v/>
      </c>
      <c r="BG153" s="227" t="str">
        <f>IF([2]数据总览!BG153="","",[2]数据总览!BG153)</f>
        <v/>
      </c>
      <c r="BH153" s="227" t="str">
        <f>IF([2]数据总览!BH153="","",[2]数据总览!BH153)</f>
        <v/>
      </c>
      <c r="BI153" s="227" t="str">
        <f>IF([2]数据总览!BI153="","",[2]数据总览!BI153)</f>
        <v/>
      </c>
      <c r="BJ153" s="227" t="str">
        <f>IF([2]数据总览!BJ153="","",[2]数据总览!BJ153)</f>
        <v/>
      </c>
      <c r="BK153" s="227" t="str">
        <f>IF([2]数据总览!BK153="","",[2]数据总览!BK153)</f>
        <v/>
      </c>
      <c r="BL153" s="227" t="str">
        <f>IF([2]数据总览!BL153="","",[2]数据总览!BL153)</f>
        <v/>
      </c>
      <c r="BM153" s="227" t="str">
        <f>IF([2]数据总览!BM153="","",[2]数据总览!BM153)</f>
        <v/>
      </c>
      <c r="BN153" s="227" t="str">
        <f>IF([2]数据总览!BN153="","",[2]数据总览!BN153)</f>
        <v/>
      </c>
      <c r="BO153" s="227" t="str">
        <f>IF([2]数据总览!BO153="","",[2]数据总览!BO153)</f>
        <v/>
      </c>
      <c r="BP153" s="227" t="str">
        <f>IF([2]数据总览!BP153="","",[2]数据总览!BP153)</f>
        <v/>
      </c>
      <c r="BQ153" s="227" t="str">
        <f>IF([2]数据总览!BQ153="","",[2]数据总览!BQ153)</f>
        <v/>
      </c>
      <c r="BR153" s="227" t="str">
        <f>IF([2]数据总览!BR153="","",[2]数据总览!BR153)</f>
        <v/>
      </c>
      <c r="BS153" s="227" t="str">
        <f>IF([2]数据总览!BS153="","",[2]数据总览!BS153)</f>
        <v/>
      </c>
      <c r="BT153" s="227" t="str">
        <f>IF([2]数据总览!BT153="","",[2]数据总览!BT153)</f>
        <v/>
      </c>
      <c r="BU153" s="227" t="str">
        <f>IF([2]数据总览!BU153="","",[2]数据总览!BU153)</f>
        <v/>
      </c>
      <c r="BV153" s="227" t="str">
        <f>IF([2]数据总览!BV153="","",[2]数据总览!BV153)</f>
        <v/>
      </c>
      <c r="BW153" s="227" t="str">
        <f>IF([2]数据总览!BW153="","",[2]数据总览!BW153)</f>
        <v/>
      </c>
      <c r="BX153" s="227" t="str">
        <f>IF([2]数据总览!BX153="","",[2]数据总览!BX153)</f>
        <v/>
      </c>
      <c r="BY153" s="227" t="str">
        <f>IF([2]数据总览!BY153="","",[2]数据总览!BY153)</f>
        <v/>
      </c>
      <c r="BZ153" s="227" t="str">
        <f>IF([2]数据总览!BZ153="","",[2]数据总览!BZ153)</f>
        <v/>
      </c>
      <c r="CA153" s="227" t="str">
        <f>IF([2]数据总览!CA153="","",[2]数据总览!CA153)</f>
        <v/>
      </c>
      <c r="CB153" s="227" t="str">
        <f>IF([2]数据总览!CB153="","",[2]数据总览!CB153)</f>
        <v/>
      </c>
      <c r="CC153" s="227" t="str">
        <f>IF([2]数据总览!CC153="","",[2]数据总览!CC153)</f>
        <v/>
      </c>
      <c r="CD153" s="227" t="str">
        <f>IF([2]数据总览!CD153="","",[2]数据总览!CD153)</f>
        <v/>
      </c>
      <c r="CE153" s="227" t="str">
        <f>IF([2]数据总览!CE153="","",[2]数据总览!CE153)</f>
        <v/>
      </c>
      <c r="CF153" s="227" t="str">
        <f>IF([2]数据总览!CF153="","",[2]数据总览!CF153)</f>
        <v/>
      </c>
      <c r="CG153" s="227" t="str">
        <f>IF([2]数据总览!CG153="","",[2]数据总览!CG153)</f>
        <v/>
      </c>
      <c r="CH153" s="227" t="str">
        <f>IF([2]数据总览!CH153="","",[2]数据总览!CH153)</f>
        <v/>
      </c>
      <c r="CI153" s="227" t="str">
        <f>IF([2]数据总览!CI153="","",[2]数据总览!CI153)</f>
        <v/>
      </c>
      <c r="CJ153" s="227" t="str">
        <f>IF([2]数据总览!CJ153="","",[2]数据总览!CJ153)</f>
        <v/>
      </c>
      <c r="CK153" s="227" t="str">
        <f>IF([2]数据总览!CK153="","",[2]数据总览!CK153)</f>
        <v/>
      </c>
      <c r="CL153" s="227" t="str">
        <f>IF([2]数据总览!CL153="","",[2]数据总览!CL153)</f>
        <v/>
      </c>
      <c r="CM153" s="227" t="str">
        <f>IF([2]数据总览!CM153="","",[2]数据总览!CM153)</f>
        <v/>
      </c>
      <c r="CN153" s="227" t="str">
        <f>IF([2]数据总览!CN153="","",[2]数据总览!CN153)</f>
        <v/>
      </c>
      <c r="CO153" s="227" t="str">
        <f>IF([2]数据总览!CO153="","",[2]数据总览!CO153)</f>
        <v/>
      </c>
      <c r="CP153" s="227" t="str">
        <f>IF([2]数据总览!CP153="","",[2]数据总览!CP153)</f>
        <v/>
      </c>
      <c r="CQ153" s="227" t="str">
        <f>IF([2]数据总览!CQ153="","",[2]数据总览!CQ153)</f>
        <v/>
      </c>
      <c r="CR153" s="227" t="str">
        <f>IF([2]数据总览!CR153="","",[2]数据总览!CR153)</f>
        <v/>
      </c>
      <c r="CS153" s="227" t="str">
        <f>IF([2]数据总览!CS153="","",[2]数据总览!CS153)</f>
        <v/>
      </c>
      <c r="CT153" s="227" t="str">
        <f>IF([2]数据总览!CT153="","",[2]数据总览!CT153)</f>
        <v/>
      </c>
      <c r="CU153" s="227" t="str">
        <f>IF([2]数据总览!CU153="","",[2]数据总览!CU153)</f>
        <v/>
      </c>
      <c r="CV153" s="227" t="str">
        <f>IF([2]数据总览!CV153="","",[2]数据总览!CV153)</f>
        <v/>
      </c>
      <c r="CW153" s="227" t="str">
        <f>IF([2]数据总览!CW153="","",[2]数据总览!CW153)</f>
        <v/>
      </c>
      <c r="CX153" s="227" t="str">
        <f>IF([2]数据总览!CX153="","",[2]数据总览!CX153)</f>
        <v/>
      </c>
      <c r="CY153" s="227" t="str">
        <f>IF([2]数据总览!CY153="","",[2]数据总览!CY153)</f>
        <v/>
      </c>
      <c r="CZ153" s="227" t="str">
        <f>IF([2]数据总览!CZ153="","",[2]数据总览!CZ153)</f>
        <v/>
      </c>
      <c r="DA153" s="227" t="str">
        <f>IF([2]数据总览!DA153="","",[2]数据总览!DA153)</f>
        <v/>
      </c>
      <c r="DB153" s="227" t="str">
        <f>IF([2]数据总览!DB153="","",[2]数据总览!DB153)</f>
        <v/>
      </c>
      <c r="DC153" s="227" t="str">
        <f>IF([2]数据总览!DC153="","",[2]数据总览!DC153)</f>
        <v/>
      </c>
      <c r="DD153" s="227" t="str">
        <f>IF([2]数据总览!DD153="","",[2]数据总览!DD153)</f>
        <v/>
      </c>
      <c r="DE153" s="227" t="str">
        <f>IF([2]数据总览!DE153="","",[2]数据总览!DE153)</f>
        <v/>
      </c>
      <c r="DF153" s="227" t="str">
        <f>IF([2]数据总览!DF153="","",[2]数据总览!DF153)</f>
        <v/>
      </c>
      <c r="DG153" s="227" t="str">
        <f>IF([2]数据总览!DG153="","",[2]数据总览!DG153)</f>
        <v/>
      </c>
      <c r="DH153" s="227" t="str">
        <f>IF([2]数据总览!DH153="","",[2]数据总览!DH153)</f>
        <v/>
      </c>
      <c r="DI153" s="227" t="str">
        <f>IF([2]数据总览!DI153="","",[2]数据总览!DI153)</f>
        <v/>
      </c>
      <c r="DJ153" s="227" t="str">
        <f>IF([2]数据总览!DJ153="","",[2]数据总览!DJ153)</f>
        <v/>
      </c>
      <c r="DK153" s="227" t="str">
        <f>IF([2]数据总览!DK153="","",[2]数据总览!DK153)</f>
        <v/>
      </c>
      <c r="DL153" s="227" t="str">
        <f>IF([2]数据总览!DL153="","",[2]数据总览!DL153)</f>
        <v/>
      </c>
      <c r="DM153" s="227" t="str">
        <f>IF([2]数据总览!DM153="","",[2]数据总览!DM153)</f>
        <v/>
      </c>
      <c r="DN153" s="227" t="str">
        <f>IF([2]数据总览!DN153="","",[2]数据总览!DN153)</f>
        <v/>
      </c>
      <c r="DO153" s="227" t="str">
        <f>IF([2]数据总览!DO153="","",[2]数据总览!DO153)</f>
        <v/>
      </c>
      <c r="DP153" s="227" t="str">
        <f>IF([2]数据总览!DP153="","",[2]数据总览!DP153)</f>
        <v/>
      </c>
      <c r="DQ153" s="227" t="str">
        <f>IF([2]数据总览!DQ153="","",[2]数据总览!DQ153)</f>
        <v/>
      </c>
      <c r="DR153" s="227" t="str">
        <f>IF([2]数据总览!DR153="","",[2]数据总览!DR153)</f>
        <v/>
      </c>
      <c r="DS153" s="227" t="str">
        <f>IF([2]数据总览!DS153="","",[2]数据总览!DS153)</f>
        <v/>
      </c>
      <c r="DT153" s="227" t="str">
        <f>IF([2]数据总览!DT153="","",[2]数据总览!DT153)</f>
        <v/>
      </c>
      <c r="DU153" s="227" t="str">
        <f>IF([2]数据总览!DU153="","",[2]数据总览!DU153)</f>
        <v/>
      </c>
      <c r="DV153" s="227" t="str">
        <f>IF([2]数据总览!DV153="","",[2]数据总览!DV153)</f>
        <v/>
      </c>
      <c r="DW153" s="227" t="str">
        <f>IF([2]数据总览!DW153="","",[2]数据总览!DW153)</f>
        <v/>
      </c>
      <c r="DX153" s="227" t="str">
        <f>IF([2]数据总览!DX153="","",[2]数据总览!DX153)</f>
        <v/>
      </c>
      <c r="DY153" s="227" t="str">
        <f>IF([2]数据总览!DY153="","",[2]数据总览!DY153)</f>
        <v/>
      </c>
      <c r="DZ153" s="227" t="str">
        <f>IF([2]数据总览!DZ153="","",[2]数据总览!DZ153)</f>
        <v/>
      </c>
      <c r="EA153" s="227" t="str">
        <f>IF([2]数据总览!EA153="","",[2]数据总览!EA153)</f>
        <v/>
      </c>
      <c r="EB153" s="227" t="str">
        <f>IF([2]数据总览!EB153="","",[2]数据总览!EB153)</f>
        <v/>
      </c>
      <c r="EC153" s="227" t="str">
        <f>IF([2]数据总览!EC153="","",[2]数据总览!EC153)</f>
        <v/>
      </c>
      <c r="ED153" s="227" t="str">
        <f>IF([2]数据总览!ED153="","",[2]数据总览!ED153)</f>
        <v/>
      </c>
      <c r="EE153" s="227" t="str">
        <f>IF([2]数据总览!EE153="","",[2]数据总览!EE153)</f>
        <v/>
      </c>
      <c r="EF153" s="227" t="str">
        <f>IF([2]数据总览!EF153="","",[2]数据总览!EF153)</f>
        <v/>
      </c>
      <c r="EG153" s="227" t="str">
        <f>IF([2]数据总览!EG153="","",[2]数据总览!EG153)</f>
        <v/>
      </c>
      <c r="EH153" s="227" t="str">
        <f>IF([2]数据总览!EH153="","",[2]数据总览!EH153)</f>
        <v/>
      </c>
      <c r="EI153" s="227" t="str">
        <f>IF([2]数据总览!EI153="","",[2]数据总览!EI153)</f>
        <v/>
      </c>
      <c r="EJ153" s="227" t="str">
        <f>IF([2]数据总览!EJ153="","",[2]数据总览!EJ153)</f>
        <v/>
      </c>
      <c r="EK153" s="227" t="str">
        <f>IF([2]数据总览!EK153="","",[2]数据总览!EK153)</f>
        <v/>
      </c>
      <c r="EL153" s="227" t="str">
        <f>IF([2]数据总览!EL153="","",[2]数据总览!EL153)</f>
        <v/>
      </c>
      <c r="EM153" s="227" t="str">
        <f>IF([2]数据总览!EM153="","",[2]数据总览!EM153)</f>
        <v/>
      </c>
      <c r="EN153" s="227" t="str">
        <f>IF([2]数据总览!EN153="","",[2]数据总览!EN153)</f>
        <v/>
      </c>
      <c r="EO153" s="227" t="str">
        <f>IF([2]数据总览!EO153="","",[2]数据总览!EO153)</f>
        <v/>
      </c>
      <c r="EP153" s="227" t="str">
        <f>IF([2]数据总览!EP153="","",[2]数据总览!EP153)</f>
        <v/>
      </c>
      <c r="EQ153" s="227" t="str">
        <f>IF([2]数据总览!EQ153="","",[2]数据总览!EQ153)</f>
        <v/>
      </c>
      <c r="ER153" s="227" t="str">
        <f>IF([2]数据总览!ER153="","",[2]数据总览!ER153)</f>
        <v/>
      </c>
      <c r="ES153" s="227" t="str">
        <f>IF([2]数据总览!ES153="","",[2]数据总览!ES153)</f>
        <v/>
      </c>
      <c r="ET153" s="227" t="str">
        <f>IF([2]数据总览!ET153="","",[2]数据总览!ET153)</f>
        <v/>
      </c>
      <c r="EU153" s="227" t="str">
        <f>IF([2]数据总览!EU153="","",[2]数据总览!EU153)</f>
        <v/>
      </c>
      <c r="EV153" s="227" t="str">
        <f>IF([2]数据总览!EV153="","",[2]数据总览!EV153)</f>
        <v/>
      </c>
      <c r="EW153" s="227" t="str">
        <f>IF([2]数据总览!EW153="","",[2]数据总览!EW153)</f>
        <v/>
      </c>
      <c r="EX153" s="227" t="str">
        <f>IF([2]数据总览!EX153="","",[2]数据总览!EX153)</f>
        <v/>
      </c>
      <c r="EY153" s="227" t="str">
        <f>IF([2]数据总览!EY153="","",[2]数据总览!EY153)</f>
        <v/>
      </c>
      <c r="EZ153" s="227" t="str">
        <f>IF([2]数据总览!EZ153="","",[2]数据总览!EZ153)</f>
        <v/>
      </c>
      <c r="FA153" s="227" t="str">
        <f>IF([2]数据总览!FA153="","",[2]数据总览!FA153)</f>
        <v/>
      </c>
    </row>
    <row r="154" spans="1:157" ht="11.25">
      <c r="A154" s="227" t="str">
        <f>IF([2]数据总览!A154="","",[2]数据总览!A154)</f>
        <v/>
      </c>
      <c r="B154" s="227" t="str">
        <f>IF([2]数据总览!B154="","",[2]数据总览!B154)</f>
        <v/>
      </c>
      <c r="C154" s="227" t="str">
        <f>IF([2]数据总览!C154="","",[2]数据总览!C154)</f>
        <v>10星</v>
      </c>
      <c r="D154" s="227" t="str">
        <f>IF([2]数据总览!D154="","",[2]数据总览!D154)</f>
        <v/>
      </c>
      <c r="E154" s="227">
        <f>IF([2]数据总览!E154="","",[2]数据总览!E154)</f>
        <v>0.43029526147502217</v>
      </c>
      <c r="F154" s="227">
        <f>IF([2]数据总览!F154="","",[2]数据总览!F154)</f>
        <v>0.68582250781093035</v>
      </c>
      <c r="G154" s="227">
        <f>IF([2]数据总览!G154="","",[2]数据总览!G154)</f>
        <v>0.80170195424352775</v>
      </c>
      <c r="H154" s="227">
        <f>IF([2]数据总览!H154="","",[2]数据总览!H154)</f>
        <v>0.94182512862079748</v>
      </c>
      <c r="I154" s="227" t="str">
        <f>IF([2]数据总览!I154="","",[2]数据总览!I154)</f>
        <v/>
      </c>
      <c r="J154" s="227"/>
      <c r="K154" s="227" t="str">
        <f>IF([2]数据总览!K154="","",[2]数据总览!K154)</f>
        <v/>
      </c>
      <c r="L154" s="227" t="str">
        <f>IF([2]数据总览!L154="","",[2]数据总览!L154)</f>
        <v/>
      </c>
      <c r="M154" s="227" t="str">
        <f>IF([2]数据总览!M154="","",[2]数据总览!M154)</f>
        <v/>
      </c>
      <c r="N154" s="227" t="str">
        <f>IF([2]数据总览!N154="","",[2]数据总览!N154)</f>
        <v/>
      </c>
      <c r="O154" s="227" t="str">
        <f>IF([2]数据总览!O154="","",[2]数据总览!O154)</f>
        <v/>
      </c>
      <c r="P154" s="227" t="str">
        <f>IF([2]数据总览!P154="","",[2]数据总览!P154)</f>
        <v/>
      </c>
      <c r="Q154" s="227" t="str">
        <f>IF([2]数据总览!Q154="","",[2]数据总览!Q154)</f>
        <v/>
      </c>
      <c r="R154" s="227" t="str">
        <f>IF([2]数据总览!R154="","",[2]数据总览!R154)</f>
        <v/>
      </c>
      <c r="S154" s="227" t="str">
        <f>IF([2]数据总览!S154="","",[2]数据总览!S154)</f>
        <v/>
      </c>
      <c r="T154" s="227" t="str">
        <f>IF([2]数据总览!T154="","",[2]数据总览!T154)</f>
        <v/>
      </c>
      <c r="U154" s="227" t="str">
        <f>IF([2]数据总览!U154="","",[2]数据总览!U154)</f>
        <v/>
      </c>
      <c r="V154" s="227" t="str">
        <f>IF([2]数据总览!V154="","",[2]数据总览!V154)</f>
        <v/>
      </c>
      <c r="W154" s="227" t="str">
        <f>IF([2]数据总览!W154="","",[2]数据总览!W154)</f>
        <v/>
      </c>
      <c r="X154" s="227" t="str">
        <f>IF([2]数据总览!X154="","",[2]数据总览!X154)</f>
        <v/>
      </c>
      <c r="Y154" s="227" t="str">
        <f>IF([2]数据总览!Y154="","",[2]数据总览!Y154)</f>
        <v/>
      </c>
      <c r="Z154" s="227" t="str">
        <f>IF([2]数据总览!Z154="","",[2]数据总览!Z154)</f>
        <v/>
      </c>
      <c r="AA154" s="227" t="str">
        <f>IF([2]数据总览!AA154="","",[2]数据总览!AA154)</f>
        <v/>
      </c>
      <c r="AB154" s="227" t="str">
        <f>IF([2]数据总览!AB154="","",[2]数据总览!AB154)</f>
        <v/>
      </c>
      <c r="AC154" s="227" t="str">
        <f>IF([2]数据总览!AC154="","",[2]数据总览!AC154)</f>
        <v/>
      </c>
      <c r="AD154" s="227" t="str">
        <f>IF([2]数据总览!AD154="","",[2]数据总览!AD154)</f>
        <v/>
      </c>
      <c r="AE154" s="227" t="str">
        <f>IF([2]数据总览!AE154="","",[2]数据总览!AE154)</f>
        <v/>
      </c>
      <c r="AF154" s="227" t="str">
        <f>IF([2]数据总览!AF154="","",[2]数据总览!AF154)</f>
        <v/>
      </c>
      <c r="AG154" s="227" t="str">
        <f>IF([2]数据总览!AG154="","",[2]数据总览!AG154)</f>
        <v/>
      </c>
      <c r="AH154" s="227" t="str">
        <f>IF([2]数据总览!AH154="","",[2]数据总览!AH154)</f>
        <v/>
      </c>
      <c r="AI154" s="227" t="str">
        <f>IF([2]数据总览!AI154="","",[2]数据总览!AI154)</f>
        <v/>
      </c>
      <c r="AJ154" s="227" t="str">
        <f>IF([2]数据总览!AJ154="","",[2]数据总览!AJ154)</f>
        <v/>
      </c>
      <c r="AK154" s="227" t="str">
        <f>IF([2]数据总览!AK154="","",[2]数据总览!AK154)</f>
        <v/>
      </c>
      <c r="AL154" s="227" t="str">
        <f>IF([2]数据总览!AL154="","",[2]数据总览!AL154)</f>
        <v/>
      </c>
      <c r="AM154" s="227" t="str">
        <f>IF([2]数据总览!AM154="","",[2]数据总览!AM154)</f>
        <v/>
      </c>
      <c r="AN154" s="227" t="str">
        <f>IF([2]数据总览!AN154="","",[2]数据总览!AN154)</f>
        <v/>
      </c>
      <c r="AO154" s="227" t="str">
        <f>IF([2]数据总览!AO154="","",[2]数据总览!AO154)</f>
        <v/>
      </c>
      <c r="AP154" s="227" t="str">
        <f>IF([2]数据总览!AP154="","",[2]数据总览!AP154)</f>
        <v/>
      </c>
      <c r="AQ154" s="227" t="str">
        <f>IF([2]数据总览!AQ154="","",[2]数据总览!AQ154)</f>
        <v/>
      </c>
      <c r="AR154" s="227" t="str">
        <f>IF([2]数据总览!AR154="","",[2]数据总览!AR154)</f>
        <v/>
      </c>
      <c r="AS154" s="227" t="str">
        <f>IF([2]数据总览!AS154="","",[2]数据总览!AS154)</f>
        <v/>
      </c>
      <c r="AT154" s="227" t="str">
        <f>IF([2]数据总览!AT154="","",[2]数据总览!AT154)</f>
        <v/>
      </c>
      <c r="AU154" s="227" t="str">
        <f>IF([2]数据总览!AU154="","",[2]数据总览!AU154)</f>
        <v/>
      </c>
      <c r="AV154" s="227" t="str">
        <f>IF([2]数据总览!AV154="","",[2]数据总览!AV154)</f>
        <v/>
      </c>
      <c r="AW154" s="227" t="str">
        <f>IF([2]数据总览!AW154="","",[2]数据总览!AW154)</f>
        <v/>
      </c>
      <c r="AX154" s="227" t="str">
        <f>IF([2]数据总览!AX154="","",[2]数据总览!AX154)</f>
        <v/>
      </c>
      <c r="AY154" s="227" t="str">
        <f>IF([2]数据总览!AY154="","",[2]数据总览!AY154)</f>
        <v/>
      </c>
      <c r="AZ154" s="227" t="str">
        <f>IF([2]数据总览!AZ154="","",[2]数据总览!AZ154)</f>
        <v/>
      </c>
      <c r="BA154" s="227" t="str">
        <f>IF([2]数据总览!BA154="","",[2]数据总览!BA154)</f>
        <v/>
      </c>
      <c r="BB154" s="227" t="str">
        <f>IF([2]数据总览!BB154="","",[2]数据总览!BB154)</f>
        <v/>
      </c>
      <c r="BC154" s="227" t="str">
        <f>IF([2]数据总览!BC154="","",[2]数据总览!BC154)</f>
        <v/>
      </c>
      <c r="BD154" s="227" t="str">
        <f>IF([2]数据总览!BD154="","",[2]数据总览!BD154)</f>
        <v/>
      </c>
      <c r="BE154" s="227" t="str">
        <f>IF([2]数据总览!BE154="","",[2]数据总览!BE154)</f>
        <v/>
      </c>
      <c r="BF154" s="227" t="str">
        <f>IF([2]数据总览!BF154="","",[2]数据总览!BF154)</f>
        <v/>
      </c>
      <c r="BG154" s="227" t="str">
        <f>IF([2]数据总览!BG154="","",[2]数据总览!BG154)</f>
        <v/>
      </c>
      <c r="BH154" s="227" t="str">
        <f>IF([2]数据总览!BH154="","",[2]数据总览!BH154)</f>
        <v/>
      </c>
      <c r="BI154" s="227" t="str">
        <f>IF([2]数据总览!BI154="","",[2]数据总览!BI154)</f>
        <v/>
      </c>
      <c r="BJ154" s="227" t="str">
        <f>IF([2]数据总览!BJ154="","",[2]数据总览!BJ154)</f>
        <v/>
      </c>
      <c r="BK154" s="227" t="str">
        <f>IF([2]数据总览!BK154="","",[2]数据总览!BK154)</f>
        <v/>
      </c>
      <c r="BL154" s="227" t="str">
        <f>IF([2]数据总览!BL154="","",[2]数据总览!BL154)</f>
        <v/>
      </c>
      <c r="BM154" s="227" t="str">
        <f>IF([2]数据总览!BM154="","",[2]数据总览!BM154)</f>
        <v/>
      </c>
      <c r="BN154" s="227" t="str">
        <f>IF([2]数据总览!BN154="","",[2]数据总览!BN154)</f>
        <v/>
      </c>
      <c r="BO154" s="227" t="str">
        <f>IF([2]数据总览!BO154="","",[2]数据总览!BO154)</f>
        <v/>
      </c>
      <c r="BP154" s="227" t="str">
        <f>IF([2]数据总览!BP154="","",[2]数据总览!BP154)</f>
        <v/>
      </c>
      <c r="BQ154" s="227" t="str">
        <f>IF([2]数据总览!BQ154="","",[2]数据总览!BQ154)</f>
        <v/>
      </c>
      <c r="BR154" s="227" t="str">
        <f>IF([2]数据总览!BR154="","",[2]数据总览!BR154)</f>
        <v/>
      </c>
      <c r="BS154" s="227" t="str">
        <f>IF([2]数据总览!BS154="","",[2]数据总览!BS154)</f>
        <v/>
      </c>
      <c r="BT154" s="227" t="str">
        <f>IF([2]数据总览!BT154="","",[2]数据总览!BT154)</f>
        <v/>
      </c>
      <c r="BU154" s="227" t="str">
        <f>IF([2]数据总览!BU154="","",[2]数据总览!BU154)</f>
        <v/>
      </c>
      <c r="BV154" s="227" t="str">
        <f>IF([2]数据总览!BV154="","",[2]数据总览!BV154)</f>
        <v/>
      </c>
      <c r="BW154" s="227" t="str">
        <f>IF([2]数据总览!BW154="","",[2]数据总览!BW154)</f>
        <v/>
      </c>
      <c r="BX154" s="227" t="str">
        <f>IF([2]数据总览!BX154="","",[2]数据总览!BX154)</f>
        <v/>
      </c>
      <c r="BY154" s="227" t="str">
        <f>IF([2]数据总览!BY154="","",[2]数据总览!BY154)</f>
        <v/>
      </c>
      <c r="BZ154" s="227" t="str">
        <f>IF([2]数据总览!BZ154="","",[2]数据总览!BZ154)</f>
        <v/>
      </c>
      <c r="CA154" s="227" t="str">
        <f>IF([2]数据总览!CA154="","",[2]数据总览!CA154)</f>
        <v/>
      </c>
      <c r="CB154" s="227" t="str">
        <f>IF([2]数据总览!CB154="","",[2]数据总览!CB154)</f>
        <v/>
      </c>
      <c r="CC154" s="227" t="str">
        <f>IF([2]数据总览!CC154="","",[2]数据总览!CC154)</f>
        <v/>
      </c>
      <c r="CD154" s="227" t="str">
        <f>IF([2]数据总览!CD154="","",[2]数据总览!CD154)</f>
        <v/>
      </c>
      <c r="CE154" s="227" t="str">
        <f>IF([2]数据总览!CE154="","",[2]数据总览!CE154)</f>
        <v/>
      </c>
      <c r="CF154" s="227" t="str">
        <f>IF([2]数据总览!CF154="","",[2]数据总览!CF154)</f>
        <v/>
      </c>
      <c r="CG154" s="227" t="str">
        <f>IF([2]数据总览!CG154="","",[2]数据总览!CG154)</f>
        <v/>
      </c>
      <c r="CH154" s="227" t="str">
        <f>IF([2]数据总览!CH154="","",[2]数据总览!CH154)</f>
        <v/>
      </c>
      <c r="CI154" s="227" t="str">
        <f>IF([2]数据总览!CI154="","",[2]数据总览!CI154)</f>
        <v/>
      </c>
      <c r="CJ154" s="227" t="str">
        <f>IF([2]数据总览!CJ154="","",[2]数据总览!CJ154)</f>
        <v/>
      </c>
      <c r="CK154" s="227" t="str">
        <f>IF([2]数据总览!CK154="","",[2]数据总览!CK154)</f>
        <v/>
      </c>
      <c r="CL154" s="227" t="str">
        <f>IF([2]数据总览!CL154="","",[2]数据总览!CL154)</f>
        <v/>
      </c>
      <c r="CM154" s="227" t="str">
        <f>IF([2]数据总览!CM154="","",[2]数据总览!CM154)</f>
        <v/>
      </c>
      <c r="CN154" s="227" t="str">
        <f>IF([2]数据总览!CN154="","",[2]数据总览!CN154)</f>
        <v/>
      </c>
      <c r="CO154" s="227" t="str">
        <f>IF([2]数据总览!CO154="","",[2]数据总览!CO154)</f>
        <v/>
      </c>
      <c r="CP154" s="227" t="str">
        <f>IF([2]数据总览!CP154="","",[2]数据总览!CP154)</f>
        <v/>
      </c>
      <c r="CQ154" s="227" t="str">
        <f>IF([2]数据总览!CQ154="","",[2]数据总览!CQ154)</f>
        <v/>
      </c>
      <c r="CR154" s="227" t="str">
        <f>IF([2]数据总览!CR154="","",[2]数据总览!CR154)</f>
        <v/>
      </c>
      <c r="CS154" s="227" t="str">
        <f>IF([2]数据总览!CS154="","",[2]数据总览!CS154)</f>
        <v/>
      </c>
      <c r="CT154" s="227" t="str">
        <f>IF([2]数据总览!CT154="","",[2]数据总览!CT154)</f>
        <v/>
      </c>
      <c r="CU154" s="227" t="str">
        <f>IF([2]数据总览!CU154="","",[2]数据总览!CU154)</f>
        <v/>
      </c>
      <c r="CV154" s="227" t="str">
        <f>IF([2]数据总览!CV154="","",[2]数据总览!CV154)</f>
        <v/>
      </c>
      <c r="CW154" s="227" t="str">
        <f>IF([2]数据总览!CW154="","",[2]数据总览!CW154)</f>
        <v/>
      </c>
      <c r="CX154" s="227" t="str">
        <f>IF([2]数据总览!CX154="","",[2]数据总览!CX154)</f>
        <v/>
      </c>
      <c r="CY154" s="227" t="str">
        <f>IF([2]数据总览!CY154="","",[2]数据总览!CY154)</f>
        <v/>
      </c>
      <c r="CZ154" s="227" t="str">
        <f>IF([2]数据总览!CZ154="","",[2]数据总览!CZ154)</f>
        <v/>
      </c>
      <c r="DA154" s="227" t="str">
        <f>IF([2]数据总览!DA154="","",[2]数据总览!DA154)</f>
        <v/>
      </c>
      <c r="DB154" s="227" t="str">
        <f>IF([2]数据总览!DB154="","",[2]数据总览!DB154)</f>
        <v/>
      </c>
      <c r="DC154" s="227" t="str">
        <f>IF([2]数据总览!DC154="","",[2]数据总览!DC154)</f>
        <v/>
      </c>
      <c r="DD154" s="227" t="str">
        <f>IF([2]数据总览!DD154="","",[2]数据总览!DD154)</f>
        <v/>
      </c>
      <c r="DE154" s="227" t="str">
        <f>IF([2]数据总览!DE154="","",[2]数据总览!DE154)</f>
        <v/>
      </c>
      <c r="DF154" s="227" t="str">
        <f>IF([2]数据总览!DF154="","",[2]数据总览!DF154)</f>
        <v/>
      </c>
      <c r="DG154" s="227" t="str">
        <f>IF([2]数据总览!DG154="","",[2]数据总览!DG154)</f>
        <v/>
      </c>
      <c r="DH154" s="227" t="str">
        <f>IF([2]数据总览!DH154="","",[2]数据总览!DH154)</f>
        <v/>
      </c>
      <c r="DI154" s="227" t="str">
        <f>IF([2]数据总览!DI154="","",[2]数据总览!DI154)</f>
        <v/>
      </c>
      <c r="DJ154" s="227" t="str">
        <f>IF([2]数据总览!DJ154="","",[2]数据总览!DJ154)</f>
        <v/>
      </c>
      <c r="DK154" s="227" t="str">
        <f>IF([2]数据总览!DK154="","",[2]数据总览!DK154)</f>
        <v/>
      </c>
      <c r="DL154" s="227" t="str">
        <f>IF([2]数据总览!DL154="","",[2]数据总览!DL154)</f>
        <v/>
      </c>
      <c r="DM154" s="227" t="str">
        <f>IF([2]数据总览!DM154="","",[2]数据总览!DM154)</f>
        <v/>
      </c>
      <c r="DN154" s="227" t="str">
        <f>IF([2]数据总览!DN154="","",[2]数据总览!DN154)</f>
        <v/>
      </c>
      <c r="DO154" s="227" t="str">
        <f>IF([2]数据总览!DO154="","",[2]数据总览!DO154)</f>
        <v/>
      </c>
      <c r="DP154" s="227" t="str">
        <f>IF([2]数据总览!DP154="","",[2]数据总览!DP154)</f>
        <v/>
      </c>
      <c r="DQ154" s="227" t="str">
        <f>IF([2]数据总览!DQ154="","",[2]数据总览!DQ154)</f>
        <v/>
      </c>
      <c r="DR154" s="227" t="str">
        <f>IF([2]数据总览!DR154="","",[2]数据总览!DR154)</f>
        <v/>
      </c>
      <c r="DS154" s="227" t="str">
        <f>IF([2]数据总览!DS154="","",[2]数据总览!DS154)</f>
        <v/>
      </c>
      <c r="DT154" s="227" t="str">
        <f>IF([2]数据总览!DT154="","",[2]数据总览!DT154)</f>
        <v/>
      </c>
      <c r="DU154" s="227" t="str">
        <f>IF([2]数据总览!DU154="","",[2]数据总览!DU154)</f>
        <v/>
      </c>
      <c r="DV154" s="227" t="str">
        <f>IF([2]数据总览!DV154="","",[2]数据总览!DV154)</f>
        <v/>
      </c>
      <c r="DW154" s="227" t="str">
        <f>IF([2]数据总览!DW154="","",[2]数据总览!DW154)</f>
        <v/>
      </c>
      <c r="DX154" s="227" t="str">
        <f>IF([2]数据总览!DX154="","",[2]数据总览!DX154)</f>
        <v/>
      </c>
      <c r="DY154" s="227" t="str">
        <f>IF([2]数据总览!DY154="","",[2]数据总览!DY154)</f>
        <v/>
      </c>
      <c r="DZ154" s="227" t="str">
        <f>IF([2]数据总览!DZ154="","",[2]数据总览!DZ154)</f>
        <v/>
      </c>
      <c r="EA154" s="227" t="str">
        <f>IF([2]数据总览!EA154="","",[2]数据总览!EA154)</f>
        <v/>
      </c>
      <c r="EB154" s="227" t="str">
        <f>IF([2]数据总览!EB154="","",[2]数据总览!EB154)</f>
        <v/>
      </c>
      <c r="EC154" s="227" t="str">
        <f>IF([2]数据总览!EC154="","",[2]数据总览!EC154)</f>
        <v/>
      </c>
      <c r="ED154" s="227" t="str">
        <f>IF([2]数据总览!ED154="","",[2]数据总览!ED154)</f>
        <v/>
      </c>
      <c r="EE154" s="227" t="str">
        <f>IF([2]数据总览!EE154="","",[2]数据总览!EE154)</f>
        <v/>
      </c>
      <c r="EF154" s="227" t="str">
        <f>IF([2]数据总览!EF154="","",[2]数据总览!EF154)</f>
        <v/>
      </c>
      <c r="EG154" s="227" t="str">
        <f>IF([2]数据总览!EG154="","",[2]数据总览!EG154)</f>
        <v/>
      </c>
      <c r="EH154" s="227" t="str">
        <f>IF([2]数据总览!EH154="","",[2]数据总览!EH154)</f>
        <v/>
      </c>
      <c r="EI154" s="227" t="str">
        <f>IF([2]数据总览!EI154="","",[2]数据总览!EI154)</f>
        <v/>
      </c>
      <c r="EJ154" s="227" t="str">
        <f>IF([2]数据总览!EJ154="","",[2]数据总览!EJ154)</f>
        <v/>
      </c>
      <c r="EK154" s="227" t="str">
        <f>IF([2]数据总览!EK154="","",[2]数据总览!EK154)</f>
        <v/>
      </c>
      <c r="EL154" s="227" t="str">
        <f>IF([2]数据总览!EL154="","",[2]数据总览!EL154)</f>
        <v/>
      </c>
      <c r="EM154" s="227" t="str">
        <f>IF([2]数据总览!EM154="","",[2]数据总览!EM154)</f>
        <v/>
      </c>
      <c r="EN154" s="227" t="str">
        <f>IF([2]数据总览!EN154="","",[2]数据总览!EN154)</f>
        <v/>
      </c>
      <c r="EO154" s="227" t="str">
        <f>IF([2]数据总览!EO154="","",[2]数据总览!EO154)</f>
        <v/>
      </c>
      <c r="EP154" s="227" t="str">
        <f>IF([2]数据总览!EP154="","",[2]数据总览!EP154)</f>
        <v/>
      </c>
      <c r="EQ154" s="227" t="str">
        <f>IF([2]数据总览!EQ154="","",[2]数据总览!EQ154)</f>
        <v/>
      </c>
      <c r="ER154" s="227" t="str">
        <f>IF([2]数据总览!ER154="","",[2]数据总览!ER154)</f>
        <v/>
      </c>
      <c r="ES154" s="227" t="str">
        <f>IF([2]数据总览!ES154="","",[2]数据总览!ES154)</f>
        <v/>
      </c>
      <c r="ET154" s="227" t="str">
        <f>IF([2]数据总览!ET154="","",[2]数据总览!ET154)</f>
        <v/>
      </c>
      <c r="EU154" s="227" t="str">
        <f>IF([2]数据总览!EU154="","",[2]数据总览!EU154)</f>
        <v/>
      </c>
      <c r="EV154" s="227" t="str">
        <f>IF([2]数据总览!EV154="","",[2]数据总览!EV154)</f>
        <v/>
      </c>
      <c r="EW154" s="227" t="str">
        <f>IF([2]数据总览!EW154="","",[2]数据总览!EW154)</f>
        <v/>
      </c>
      <c r="EX154" s="227" t="str">
        <f>IF([2]数据总览!EX154="","",[2]数据总览!EX154)</f>
        <v/>
      </c>
      <c r="EY154" s="227" t="str">
        <f>IF([2]数据总览!EY154="","",[2]数据总览!EY154)</f>
        <v/>
      </c>
      <c r="EZ154" s="227" t="str">
        <f>IF([2]数据总览!EZ154="","",[2]数据总览!EZ154)</f>
        <v/>
      </c>
      <c r="FA154" s="227" t="str">
        <f>IF([2]数据总览!FA154="","",[2]数据总览!FA154)</f>
        <v/>
      </c>
    </row>
    <row r="155" spans="1:157" ht="11.25">
      <c r="A155" s="227" t="str">
        <f>IF([2]数据总览!A155="","",[2]数据总览!A155)</f>
        <v/>
      </c>
      <c r="B155" s="227" t="str">
        <f>IF([2]数据总览!B155="","",[2]数据总览!B155)</f>
        <v/>
      </c>
      <c r="C155" s="227" t="str">
        <f>IF([2]数据总览!C155="","",[2]数据总览!C155)</f>
        <v>11星</v>
      </c>
      <c r="D155" s="227" t="str">
        <f>IF([2]数据总览!D155="","",[2]数据总览!D155)</f>
        <v/>
      </c>
      <c r="E155" s="227">
        <f>IF([2]数据总览!E155="","",[2]数据总览!E155)</f>
        <v>0.46337480997987668</v>
      </c>
      <c r="F155" s="227">
        <f>IF([2]数据总览!F155="","",[2]数据总览!F155)</f>
        <v>0.73464292951157284</v>
      </c>
      <c r="G155" s="227">
        <f>IF([2]数据总览!G155="","",[2]数据总览!G155)</f>
        <v>0.85571385475726269</v>
      </c>
      <c r="H155" s="227">
        <f>IF([2]数据总览!H155="","",[2]数据总览!H155)</f>
        <v>1.0028290354462559</v>
      </c>
      <c r="I155" s="227" t="str">
        <f>IF([2]数据总览!I155="","",[2]数据总览!I155)</f>
        <v/>
      </c>
      <c r="J155" s="227"/>
      <c r="K155" s="227" t="str">
        <f>IF([2]数据总览!K155="","",[2]数据总览!K155)</f>
        <v/>
      </c>
      <c r="L155" s="227" t="str">
        <f>IF([2]数据总览!L155="","",[2]数据总览!L155)</f>
        <v/>
      </c>
      <c r="M155" s="227" t="str">
        <f>IF([2]数据总览!M155="","",[2]数据总览!M155)</f>
        <v/>
      </c>
      <c r="N155" s="227" t="str">
        <f>IF([2]数据总览!N155="","",[2]数据总览!N155)</f>
        <v/>
      </c>
      <c r="O155" s="227" t="str">
        <f>IF([2]数据总览!O155="","",[2]数据总览!O155)</f>
        <v/>
      </c>
      <c r="P155" s="227" t="str">
        <f>IF([2]数据总览!P155="","",[2]数据总览!P155)</f>
        <v/>
      </c>
      <c r="Q155" s="227" t="str">
        <f>IF([2]数据总览!Q155="","",[2]数据总览!Q155)</f>
        <v/>
      </c>
      <c r="R155" s="227" t="str">
        <f>IF([2]数据总览!R155="","",[2]数据总览!R155)</f>
        <v/>
      </c>
      <c r="S155" s="227" t="str">
        <f>IF([2]数据总览!S155="","",[2]数据总览!S155)</f>
        <v/>
      </c>
      <c r="T155" s="227" t="str">
        <f>IF([2]数据总览!T155="","",[2]数据总览!T155)</f>
        <v/>
      </c>
      <c r="U155" s="227" t="str">
        <f>IF([2]数据总览!U155="","",[2]数据总览!U155)</f>
        <v/>
      </c>
      <c r="V155" s="227" t="str">
        <f>IF([2]数据总览!V155="","",[2]数据总览!V155)</f>
        <v/>
      </c>
      <c r="W155" s="227" t="str">
        <f>IF([2]数据总览!W155="","",[2]数据总览!W155)</f>
        <v/>
      </c>
      <c r="X155" s="227" t="str">
        <f>IF([2]数据总览!X155="","",[2]数据总览!X155)</f>
        <v/>
      </c>
      <c r="Y155" s="227" t="str">
        <f>IF([2]数据总览!Y155="","",[2]数据总览!Y155)</f>
        <v/>
      </c>
      <c r="Z155" s="227" t="str">
        <f>IF([2]数据总览!Z155="","",[2]数据总览!Z155)</f>
        <v/>
      </c>
      <c r="AA155" s="227" t="str">
        <f>IF([2]数据总览!AA155="","",[2]数据总览!AA155)</f>
        <v/>
      </c>
      <c r="AB155" s="227" t="str">
        <f>IF([2]数据总览!AB155="","",[2]数据总览!AB155)</f>
        <v/>
      </c>
      <c r="AC155" s="227" t="str">
        <f>IF([2]数据总览!AC155="","",[2]数据总览!AC155)</f>
        <v/>
      </c>
      <c r="AD155" s="227" t="str">
        <f>IF([2]数据总览!AD155="","",[2]数据总览!AD155)</f>
        <v/>
      </c>
      <c r="AE155" s="227" t="str">
        <f>IF([2]数据总览!AE155="","",[2]数据总览!AE155)</f>
        <v/>
      </c>
      <c r="AF155" s="227" t="str">
        <f>IF([2]数据总览!AF155="","",[2]数据总览!AF155)</f>
        <v/>
      </c>
      <c r="AG155" s="227" t="str">
        <f>IF([2]数据总览!AG155="","",[2]数据总览!AG155)</f>
        <v/>
      </c>
      <c r="AH155" s="227" t="str">
        <f>IF([2]数据总览!AH155="","",[2]数据总览!AH155)</f>
        <v/>
      </c>
      <c r="AI155" s="227" t="str">
        <f>IF([2]数据总览!AI155="","",[2]数据总览!AI155)</f>
        <v/>
      </c>
      <c r="AJ155" s="227" t="str">
        <f>IF([2]数据总览!AJ155="","",[2]数据总览!AJ155)</f>
        <v/>
      </c>
      <c r="AK155" s="227" t="str">
        <f>IF([2]数据总览!AK155="","",[2]数据总览!AK155)</f>
        <v/>
      </c>
      <c r="AL155" s="227" t="str">
        <f>IF([2]数据总览!AL155="","",[2]数据总览!AL155)</f>
        <v/>
      </c>
      <c r="AM155" s="227" t="str">
        <f>IF([2]数据总览!AM155="","",[2]数据总览!AM155)</f>
        <v/>
      </c>
      <c r="AN155" s="227" t="str">
        <f>IF([2]数据总览!AN155="","",[2]数据总览!AN155)</f>
        <v/>
      </c>
      <c r="AO155" s="227" t="str">
        <f>IF([2]数据总览!AO155="","",[2]数据总览!AO155)</f>
        <v/>
      </c>
      <c r="AP155" s="227" t="str">
        <f>IF([2]数据总览!AP155="","",[2]数据总览!AP155)</f>
        <v/>
      </c>
      <c r="AQ155" s="227" t="str">
        <f>IF([2]数据总览!AQ155="","",[2]数据总览!AQ155)</f>
        <v/>
      </c>
      <c r="AR155" s="227" t="str">
        <f>IF([2]数据总览!AR155="","",[2]数据总览!AR155)</f>
        <v/>
      </c>
      <c r="AS155" s="227" t="str">
        <f>IF([2]数据总览!AS155="","",[2]数据总览!AS155)</f>
        <v/>
      </c>
      <c r="AT155" s="227" t="str">
        <f>IF([2]数据总览!AT155="","",[2]数据总览!AT155)</f>
        <v/>
      </c>
      <c r="AU155" s="227" t="str">
        <f>IF([2]数据总览!AU155="","",[2]数据总览!AU155)</f>
        <v/>
      </c>
      <c r="AV155" s="227" t="str">
        <f>IF([2]数据总览!AV155="","",[2]数据总览!AV155)</f>
        <v/>
      </c>
      <c r="AW155" s="227" t="str">
        <f>IF([2]数据总览!AW155="","",[2]数据总览!AW155)</f>
        <v/>
      </c>
      <c r="AX155" s="227" t="str">
        <f>IF([2]数据总览!AX155="","",[2]数据总览!AX155)</f>
        <v/>
      </c>
      <c r="AY155" s="227" t="str">
        <f>IF([2]数据总览!AY155="","",[2]数据总览!AY155)</f>
        <v/>
      </c>
      <c r="AZ155" s="227" t="str">
        <f>IF([2]数据总览!AZ155="","",[2]数据总览!AZ155)</f>
        <v/>
      </c>
      <c r="BA155" s="227" t="str">
        <f>IF([2]数据总览!BA155="","",[2]数据总览!BA155)</f>
        <v/>
      </c>
      <c r="BB155" s="227" t="str">
        <f>IF([2]数据总览!BB155="","",[2]数据总览!BB155)</f>
        <v/>
      </c>
      <c r="BC155" s="227" t="str">
        <f>IF([2]数据总览!BC155="","",[2]数据总览!BC155)</f>
        <v/>
      </c>
      <c r="BD155" s="227" t="str">
        <f>IF([2]数据总览!BD155="","",[2]数据总览!BD155)</f>
        <v/>
      </c>
      <c r="BE155" s="227" t="str">
        <f>IF([2]数据总览!BE155="","",[2]数据总览!BE155)</f>
        <v/>
      </c>
      <c r="BF155" s="227" t="str">
        <f>IF([2]数据总览!BF155="","",[2]数据总览!BF155)</f>
        <v/>
      </c>
      <c r="BG155" s="227" t="str">
        <f>IF([2]数据总览!BG155="","",[2]数据总览!BG155)</f>
        <v/>
      </c>
      <c r="BH155" s="227" t="str">
        <f>IF([2]数据总览!BH155="","",[2]数据总览!BH155)</f>
        <v/>
      </c>
      <c r="BI155" s="227" t="str">
        <f>IF([2]数据总览!BI155="","",[2]数据总览!BI155)</f>
        <v/>
      </c>
      <c r="BJ155" s="227" t="str">
        <f>IF([2]数据总览!BJ155="","",[2]数据总览!BJ155)</f>
        <v/>
      </c>
      <c r="BK155" s="227" t="str">
        <f>IF([2]数据总览!BK155="","",[2]数据总览!BK155)</f>
        <v/>
      </c>
      <c r="BL155" s="227" t="str">
        <f>IF([2]数据总览!BL155="","",[2]数据总览!BL155)</f>
        <v/>
      </c>
      <c r="BM155" s="227" t="str">
        <f>IF([2]数据总览!BM155="","",[2]数据总览!BM155)</f>
        <v/>
      </c>
      <c r="BN155" s="227" t="str">
        <f>IF([2]数据总览!BN155="","",[2]数据总览!BN155)</f>
        <v/>
      </c>
      <c r="BO155" s="227" t="str">
        <f>IF([2]数据总览!BO155="","",[2]数据总览!BO155)</f>
        <v/>
      </c>
      <c r="BP155" s="227" t="str">
        <f>IF([2]数据总览!BP155="","",[2]数据总览!BP155)</f>
        <v/>
      </c>
      <c r="BQ155" s="227" t="str">
        <f>IF([2]数据总览!BQ155="","",[2]数据总览!BQ155)</f>
        <v/>
      </c>
      <c r="BR155" s="227" t="str">
        <f>IF([2]数据总览!BR155="","",[2]数据总览!BR155)</f>
        <v/>
      </c>
      <c r="BS155" s="227" t="str">
        <f>IF([2]数据总览!BS155="","",[2]数据总览!BS155)</f>
        <v/>
      </c>
      <c r="BT155" s="227" t="str">
        <f>IF([2]数据总览!BT155="","",[2]数据总览!BT155)</f>
        <v/>
      </c>
      <c r="BU155" s="227" t="str">
        <f>IF([2]数据总览!BU155="","",[2]数据总览!BU155)</f>
        <v/>
      </c>
      <c r="BV155" s="227" t="str">
        <f>IF([2]数据总览!BV155="","",[2]数据总览!BV155)</f>
        <v/>
      </c>
      <c r="BW155" s="227" t="str">
        <f>IF([2]数据总览!BW155="","",[2]数据总览!BW155)</f>
        <v/>
      </c>
      <c r="BX155" s="227" t="str">
        <f>IF([2]数据总览!BX155="","",[2]数据总览!BX155)</f>
        <v/>
      </c>
      <c r="BY155" s="227" t="str">
        <f>IF([2]数据总览!BY155="","",[2]数据总览!BY155)</f>
        <v/>
      </c>
      <c r="BZ155" s="227" t="str">
        <f>IF([2]数据总览!BZ155="","",[2]数据总览!BZ155)</f>
        <v/>
      </c>
      <c r="CA155" s="227" t="str">
        <f>IF([2]数据总览!CA155="","",[2]数据总览!CA155)</f>
        <v/>
      </c>
      <c r="CB155" s="227" t="str">
        <f>IF([2]数据总览!CB155="","",[2]数据总览!CB155)</f>
        <v/>
      </c>
      <c r="CC155" s="227" t="str">
        <f>IF([2]数据总览!CC155="","",[2]数据总览!CC155)</f>
        <v/>
      </c>
      <c r="CD155" s="227" t="str">
        <f>IF([2]数据总览!CD155="","",[2]数据总览!CD155)</f>
        <v/>
      </c>
      <c r="CE155" s="227" t="str">
        <f>IF([2]数据总览!CE155="","",[2]数据总览!CE155)</f>
        <v/>
      </c>
      <c r="CF155" s="227" t="str">
        <f>IF([2]数据总览!CF155="","",[2]数据总览!CF155)</f>
        <v/>
      </c>
      <c r="CG155" s="227" t="str">
        <f>IF([2]数据总览!CG155="","",[2]数据总览!CG155)</f>
        <v/>
      </c>
      <c r="CH155" s="227" t="str">
        <f>IF([2]数据总览!CH155="","",[2]数据总览!CH155)</f>
        <v/>
      </c>
      <c r="CI155" s="227" t="str">
        <f>IF([2]数据总览!CI155="","",[2]数据总览!CI155)</f>
        <v/>
      </c>
      <c r="CJ155" s="227" t="str">
        <f>IF([2]数据总览!CJ155="","",[2]数据总览!CJ155)</f>
        <v/>
      </c>
      <c r="CK155" s="227" t="str">
        <f>IF([2]数据总览!CK155="","",[2]数据总览!CK155)</f>
        <v/>
      </c>
      <c r="CL155" s="227" t="str">
        <f>IF([2]数据总览!CL155="","",[2]数据总览!CL155)</f>
        <v/>
      </c>
      <c r="CM155" s="227" t="str">
        <f>IF([2]数据总览!CM155="","",[2]数据总览!CM155)</f>
        <v/>
      </c>
      <c r="CN155" s="227" t="str">
        <f>IF([2]数据总览!CN155="","",[2]数据总览!CN155)</f>
        <v/>
      </c>
      <c r="CO155" s="227" t="str">
        <f>IF([2]数据总览!CO155="","",[2]数据总览!CO155)</f>
        <v/>
      </c>
      <c r="CP155" s="227" t="str">
        <f>IF([2]数据总览!CP155="","",[2]数据总览!CP155)</f>
        <v/>
      </c>
      <c r="CQ155" s="227" t="str">
        <f>IF([2]数据总览!CQ155="","",[2]数据总览!CQ155)</f>
        <v/>
      </c>
      <c r="CR155" s="227" t="str">
        <f>IF([2]数据总览!CR155="","",[2]数据总览!CR155)</f>
        <v/>
      </c>
      <c r="CS155" s="227" t="str">
        <f>IF([2]数据总览!CS155="","",[2]数据总览!CS155)</f>
        <v/>
      </c>
      <c r="CT155" s="227" t="str">
        <f>IF([2]数据总览!CT155="","",[2]数据总览!CT155)</f>
        <v/>
      </c>
      <c r="CU155" s="227" t="str">
        <f>IF([2]数据总览!CU155="","",[2]数据总览!CU155)</f>
        <v/>
      </c>
      <c r="CV155" s="227" t="str">
        <f>IF([2]数据总览!CV155="","",[2]数据总览!CV155)</f>
        <v/>
      </c>
      <c r="CW155" s="227" t="str">
        <f>IF([2]数据总览!CW155="","",[2]数据总览!CW155)</f>
        <v/>
      </c>
      <c r="CX155" s="227" t="str">
        <f>IF([2]数据总览!CX155="","",[2]数据总览!CX155)</f>
        <v/>
      </c>
      <c r="CY155" s="227" t="str">
        <f>IF([2]数据总览!CY155="","",[2]数据总览!CY155)</f>
        <v/>
      </c>
      <c r="CZ155" s="227" t="str">
        <f>IF([2]数据总览!CZ155="","",[2]数据总览!CZ155)</f>
        <v/>
      </c>
      <c r="DA155" s="227" t="str">
        <f>IF([2]数据总览!DA155="","",[2]数据总览!DA155)</f>
        <v/>
      </c>
      <c r="DB155" s="227" t="str">
        <f>IF([2]数据总览!DB155="","",[2]数据总览!DB155)</f>
        <v/>
      </c>
      <c r="DC155" s="227" t="str">
        <f>IF([2]数据总览!DC155="","",[2]数据总览!DC155)</f>
        <v/>
      </c>
      <c r="DD155" s="227" t="str">
        <f>IF([2]数据总览!DD155="","",[2]数据总览!DD155)</f>
        <v/>
      </c>
      <c r="DE155" s="227" t="str">
        <f>IF([2]数据总览!DE155="","",[2]数据总览!DE155)</f>
        <v/>
      </c>
      <c r="DF155" s="227" t="str">
        <f>IF([2]数据总览!DF155="","",[2]数据总览!DF155)</f>
        <v/>
      </c>
      <c r="DG155" s="227" t="str">
        <f>IF([2]数据总览!DG155="","",[2]数据总览!DG155)</f>
        <v/>
      </c>
      <c r="DH155" s="227" t="str">
        <f>IF([2]数据总览!DH155="","",[2]数据总览!DH155)</f>
        <v/>
      </c>
      <c r="DI155" s="227" t="str">
        <f>IF([2]数据总览!DI155="","",[2]数据总览!DI155)</f>
        <v/>
      </c>
      <c r="DJ155" s="227" t="str">
        <f>IF([2]数据总览!DJ155="","",[2]数据总览!DJ155)</f>
        <v/>
      </c>
      <c r="DK155" s="227" t="str">
        <f>IF([2]数据总览!DK155="","",[2]数据总览!DK155)</f>
        <v/>
      </c>
      <c r="DL155" s="227" t="str">
        <f>IF([2]数据总览!DL155="","",[2]数据总览!DL155)</f>
        <v/>
      </c>
      <c r="DM155" s="227" t="str">
        <f>IF([2]数据总览!DM155="","",[2]数据总览!DM155)</f>
        <v/>
      </c>
      <c r="DN155" s="227" t="str">
        <f>IF([2]数据总览!DN155="","",[2]数据总览!DN155)</f>
        <v/>
      </c>
      <c r="DO155" s="227" t="str">
        <f>IF([2]数据总览!DO155="","",[2]数据总览!DO155)</f>
        <v/>
      </c>
      <c r="DP155" s="227" t="str">
        <f>IF([2]数据总览!DP155="","",[2]数据总览!DP155)</f>
        <v/>
      </c>
      <c r="DQ155" s="227" t="str">
        <f>IF([2]数据总览!DQ155="","",[2]数据总览!DQ155)</f>
        <v/>
      </c>
      <c r="DR155" s="227" t="str">
        <f>IF([2]数据总览!DR155="","",[2]数据总览!DR155)</f>
        <v/>
      </c>
      <c r="DS155" s="227" t="str">
        <f>IF([2]数据总览!DS155="","",[2]数据总览!DS155)</f>
        <v/>
      </c>
      <c r="DT155" s="227" t="str">
        <f>IF([2]数据总览!DT155="","",[2]数据总览!DT155)</f>
        <v/>
      </c>
      <c r="DU155" s="227" t="str">
        <f>IF([2]数据总览!DU155="","",[2]数据总览!DU155)</f>
        <v/>
      </c>
      <c r="DV155" s="227" t="str">
        <f>IF([2]数据总览!DV155="","",[2]数据总览!DV155)</f>
        <v/>
      </c>
      <c r="DW155" s="227" t="str">
        <f>IF([2]数据总览!DW155="","",[2]数据总览!DW155)</f>
        <v/>
      </c>
      <c r="DX155" s="227" t="str">
        <f>IF([2]数据总览!DX155="","",[2]数据总览!DX155)</f>
        <v/>
      </c>
      <c r="DY155" s="227" t="str">
        <f>IF([2]数据总览!DY155="","",[2]数据总览!DY155)</f>
        <v/>
      </c>
      <c r="DZ155" s="227" t="str">
        <f>IF([2]数据总览!DZ155="","",[2]数据总览!DZ155)</f>
        <v/>
      </c>
      <c r="EA155" s="227" t="str">
        <f>IF([2]数据总览!EA155="","",[2]数据总览!EA155)</f>
        <v/>
      </c>
      <c r="EB155" s="227" t="str">
        <f>IF([2]数据总览!EB155="","",[2]数据总览!EB155)</f>
        <v/>
      </c>
      <c r="EC155" s="227" t="str">
        <f>IF([2]数据总览!EC155="","",[2]数据总览!EC155)</f>
        <v/>
      </c>
      <c r="ED155" s="227" t="str">
        <f>IF([2]数据总览!ED155="","",[2]数据总览!ED155)</f>
        <v/>
      </c>
      <c r="EE155" s="227" t="str">
        <f>IF([2]数据总览!EE155="","",[2]数据总览!EE155)</f>
        <v/>
      </c>
      <c r="EF155" s="227" t="str">
        <f>IF([2]数据总览!EF155="","",[2]数据总览!EF155)</f>
        <v/>
      </c>
      <c r="EG155" s="227" t="str">
        <f>IF([2]数据总览!EG155="","",[2]数据总览!EG155)</f>
        <v/>
      </c>
      <c r="EH155" s="227" t="str">
        <f>IF([2]数据总览!EH155="","",[2]数据总览!EH155)</f>
        <v/>
      </c>
      <c r="EI155" s="227" t="str">
        <f>IF([2]数据总览!EI155="","",[2]数据总览!EI155)</f>
        <v/>
      </c>
      <c r="EJ155" s="227" t="str">
        <f>IF([2]数据总览!EJ155="","",[2]数据总览!EJ155)</f>
        <v/>
      </c>
      <c r="EK155" s="227" t="str">
        <f>IF([2]数据总览!EK155="","",[2]数据总览!EK155)</f>
        <v/>
      </c>
      <c r="EL155" s="227" t="str">
        <f>IF([2]数据总览!EL155="","",[2]数据总览!EL155)</f>
        <v/>
      </c>
      <c r="EM155" s="227" t="str">
        <f>IF([2]数据总览!EM155="","",[2]数据总览!EM155)</f>
        <v/>
      </c>
      <c r="EN155" s="227" t="str">
        <f>IF([2]数据总览!EN155="","",[2]数据总览!EN155)</f>
        <v/>
      </c>
      <c r="EO155" s="227" t="str">
        <f>IF([2]数据总览!EO155="","",[2]数据总览!EO155)</f>
        <v/>
      </c>
      <c r="EP155" s="227" t="str">
        <f>IF([2]数据总览!EP155="","",[2]数据总览!EP155)</f>
        <v/>
      </c>
      <c r="EQ155" s="227" t="str">
        <f>IF([2]数据总览!EQ155="","",[2]数据总览!EQ155)</f>
        <v/>
      </c>
      <c r="ER155" s="227" t="str">
        <f>IF([2]数据总览!ER155="","",[2]数据总览!ER155)</f>
        <v/>
      </c>
      <c r="ES155" s="227" t="str">
        <f>IF([2]数据总览!ES155="","",[2]数据总览!ES155)</f>
        <v/>
      </c>
      <c r="ET155" s="227" t="str">
        <f>IF([2]数据总览!ET155="","",[2]数据总览!ET155)</f>
        <v/>
      </c>
      <c r="EU155" s="227" t="str">
        <f>IF([2]数据总览!EU155="","",[2]数据总览!EU155)</f>
        <v/>
      </c>
      <c r="EV155" s="227" t="str">
        <f>IF([2]数据总览!EV155="","",[2]数据总览!EV155)</f>
        <v/>
      </c>
      <c r="EW155" s="227" t="str">
        <f>IF([2]数据总览!EW155="","",[2]数据总览!EW155)</f>
        <v/>
      </c>
      <c r="EX155" s="227" t="str">
        <f>IF([2]数据总览!EX155="","",[2]数据总览!EX155)</f>
        <v/>
      </c>
      <c r="EY155" s="227" t="str">
        <f>IF([2]数据总览!EY155="","",[2]数据总览!EY155)</f>
        <v/>
      </c>
      <c r="EZ155" s="227" t="str">
        <f>IF([2]数据总览!EZ155="","",[2]数据总览!EZ155)</f>
        <v/>
      </c>
      <c r="FA155" s="227" t="str">
        <f>IF([2]数据总览!FA155="","",[2]数据总览!FA155)</f>
        <v/>
      </c>
    </row>
    <row r="156" spans="1:157" ht="11.25">
      <c r="A156" s="227" t="str">
        <f>IF([2]数据总览!A156="","",[2]数据总览!A156)</f>
        <v/>
      </c>
      <c r="B156" s="227" t="str">
        <f>IF([2]数据总览!B156="","",[2]数据总览!B156)</f>
        <v/>
      </c>
      <c r="C156" s="227" t="str">
        <f>IF([2]数据总览!C156="","",[2]数据总览!C156)</f>
        <v>12星</v>
      </c>
      <c r="D156" s="227" t="str">
        <f>IF([2]数据总览!D156="","",[2]数据总览!D156)</f>
        <v/>
      </c>
      <c r="E156" s="227">
        <f>IF([2]数据总览!E156="","",[2]数据总览!E156)</f>
        <v>0.49581904286934431</v>
      </c>
      <c r="F156" s="227">
        <f>IF([2]数据总览!F156="","",[2]数据总览!F156)</f>
        <v>0.78230128409512356</v>
      </c>
      <c r="G156" s="227">
        <f>IF([2]数据总览!G156="","",[2]数据总览!G156)</f>
        <v>0.9083972501924662</v>
      </c>
      <c r="H156" s="227">
        <f>IF([2]数据总览!H156="","",[2]数据总览!H156)</f>
        <v>1.0622644403907131</v>
      </c>
      <c r="I156" s="227" t="str">
        <f>IF([2]数据总览!I156="","",[2]数据总览!I156)</f>
        <v/>
      </c>
      <c r="J156" s="227"/>
      <c r="K156" s="227" t="str">
        <f>IF([2]数据总览!K156="","",[2]数据总览!K156)</f>
        <v/>
      </c>
      <c r="L156" s="227" t="str">
        <f>IF([2]数据总览!L156="","",[2]数据总览!L156)</f>
        <v/>
      </c>
      <c r="M156" s="227" t="str">
        <f>IF([2]数据总览!M156="","",[2]数据总览!M156)</f>
        <v/>
      </c>
      <c r="N156" s="227" t="str">
        <f>IF([2]数据总览!N156="","",[2]数据总览!N156)</f>
        <v/>
      </c>
      <c r="O156" s="227" t="str">
        <f>IF([2]数据总览!O156="","",[2]数据总览!O156)</f>
        <v/>
      </c>
      <c r="P156" s="227" t="str">
        <f>IF([2]数据总览!P156="","",[2]数据总览!P156)</f>
        <v/>
      </c>
      <c r="Q156" s="227" t="str">
        <f>IF([2]数据总览!Q156="","",[2]数据总览!Q156)</f>
        <v/>
      </c>
      <c r="R156" s="227" t="str">
        <f>IF([2]数据总览!R156="","",[2]数据总览!R156)</f>
        <v/>
      </c>
      <c r="S156" s="227" t="str">
        <f>IF([2]数据总览!S156="","",[2]数据总览!S156)</f>
        <v/>
      </c>
      <c r="T156" s="227" t="str">
        <f>IF([2]数据总览!T156="","",[2]数据总览!T156)</f>
        <v/>
      </c>
      <c r="U156" s="227" t="str">
        <f>IF([2]数据总览!U156="","",[2]数据总览!U156)</f>
        <v/>
      </c>
      <c r="V156" s="227" t="str">
        <f>IF([2]数据总览!V156="","",[2]数据总览!V156)</f>
        <v/>
      </c>
      <c r="W156" s="227" t="str">
        <f>IF([2]数据总览!W156="","",[2]数据总览!W156)</f>
        <v/>
      </c>
      <c r="X156" s="227" t="str">
        <f>IF([2]数据总览!X156="","",[2]数据总览!X156)</f>
        <v/>
      </c>
      <c r="Y156" s="227" t="str">
        <f>IF([2]数据总览!Y156="","",[2]数据总览!Y156)</f>
        <v/>
      </c>
      <c r="Z156" s="227" t="str">
        <f>IF([2]数据总览!Z156="","",[2]数据总览!Z156)</f>
        <v/>
      </c>
      <c r="AA156" s="227" t="str">
        <f>IF([2]数据总览!AA156="","",[2]数据总览!AA156)</f>
        <v/>
      </c>
      <c r="AB156" s="227" t="str">
        <f>IF([2]数据总览!AB156="","",[2]数据总览!AB156)</f>
        <v/>
      </c>
      <c r="AC156" s="227" t="str">
        <f>IF([2]数据总览!AC156="","",[2]数据总览!AC156)</f>
        <v/>
      </c>
      <c r="AD156" s="227" t="str">
        <f>IF([2]数据总览!AD156="","",[2]数据总览!AD156)</f>
        <v/>
      </c>
      <c r="AE156" s="227" t="str">
        <f>IF([2]数据总览!AE156="","",[2]数据总览!AE156)</f>
        <v/>
      </c>
      <c r="AF156" s="227" t="str">
        <f>IF([2]数据总览!AF156="","",[2]数据总览!AF156)</f>
        <v/>
      </c>
      <c r="AG156" s="227" t="str">
        <f>IF([2]数据总览!AG156="","",[2]数据总览!AG156)</f>
        <v/>
      </c>
      <c r="AH156" s="227" t="str">
        <f>IF([2]数据总览!AH156="","",[2]数据总览!AH156)</f>
        <v/>
      </c>
      <c r="AI156" s="227" t="str">
        <f>IF([2]数据总览!AI156="","",[2]数据总览!AI156)</f>
        <v/>
      </c>
      <c r="AJ156" s="227" t="str">
        <f>IF([2]数据总览!AJ156="","",[2]数据总览!AJ156)</f>
        <v/>
      </c>
      <c r="AK156" s="227" t="str">
        <f>IF([2]数据总览!AK156="","",[2]数据总览!AK156)</f>
        <v/>
      </c>
      <c r="AL156" s="227" t="str">
        <f>IF([2]数据总览!AL156="","",[2]数据总览!AL156)</f>
        <v/>
      </c>
      <c r="AM156" s="227" t="str">
        <f>IF([2]数据总览!AM156="","",[2]数据总览!AM156)</f>
        <v/>
      </c>
      <c r="AN156" s="227" t="str">
        <f>IF([2]数据总览!AN156="","",[2]数据总览!AN156)</f>
        <v/>
      </c>
      <c r="AO156" s="227" t="str">
        <f>IF([2]数据总览!AO156="","",[2]数据总览!AO156)</f>
        <v/>
      </c>
      <c r="AP156" s="227" t="str">
        <f>IF([2]数据总览!AP156="","",[2]数据总览!AP156)</f>
        <v/>
      </c>
      <c r="AQ156" s="227" t="str">
        <f>IF([2]数据总览!AQ156="","",[2]数据总览!AQ156)</f>
        <v/>
      </c>
      <c r="AR156" s="227" t="str">
        <f>IF([2]数据总览!AR156="","",[2]数据总览!AR156)</f>
        <v/>
      </c>
      <c r="AS156" s="227" t="str">
        <f>IF([2]数据总览!AS156="","",[2]数据总览!AS156)</f>
        <v/>
      </c>
      <c r="AT156" s="227" t="str">
        <f>IF([2]数据总览!AT156="","",[2]数据总览!AT156)</f>
        <v/>
      </c>
      <c r="AU156" s="227" t="str">
        <f>IF([2]数据总览!AU156="","",[2]数据总览!AU156)</f>
        <v/>
      </c>
      <c r="AV156" s="227" t="str">
        <f>IF([2]数据总览!AV156="","",[2]数据总览!AV156)</f>
        <v/>
      </c>
      <c r="AW156" s="227" t="str">
        <f>IF([2]数据总览!AW156="","",[2]数据总览!AW156)</f>
        <v/>
      </c>
      <c r="AX156" s="227" t="str">
        <f>IF([2]数据总览!AX156="","",[2]数据总览!AX156)</f>
        <v/>
      </c>
      <c r="AY156" s="227" t="str">
        <f>IF([2]数据总览!AY156="","",[2]数据总览!AY156)</f>
        <v/>
      </c>
      <c r="AZ156" s="227" t="str">
        <f>IF([2]数据总览!AZ156="","",[2]数据总览!AZ156)</f>
        <v/>
      </c>
      <c r="BA156" s="227" t="str">
        <f>IF([2]数据总览!BA156="","",[2]数据总览!BA156)</f>
        <v/>
      </c>
      <c r="BB156" s="227" t="str">
        <f>IF([2]数据总览!BB156="","",[2]数据总览!BB156)</f>
        <v/>
      </c>
      <c r="BC156" s="227" t="str">
        <f>IF([2]数据总览!BC156="","",[2]数据总览!BC156)</f>
        <v/>
      </c>
      <c r="BD156" s="227" t="str">
        <f>IF([2]数据总览!BD156="","",[2]数据总览!BD156)</f>
        <v/>
      </c>
      <c r="BE156" s="227" t="str">
        <f>IF([2]数据总览!BE156="","",[2]数据总览!BE156)</f>
        <v/>
      </c>
      <c r="BF156" s="227" t="str">
        <f>IF([2]数据总览!BF156="","",[2]数据总览!BF156)</f>
        <v/>
      </c>
      <c r="BG156" s="227" t="str">
        <f>IF([2]数据总览!BG156="","",[2]数据总览!BG156)</f>
        <v/>
      </c>
      <c r="BH156" s="227" t="str">
        <f>IF([2]数据总览!BH156="","",[2]数据总览!BH156)</f>
        <v/>
      </c>
      <c r="BI156" s="227" t="str">
        <f>IF([2]数据总览!BI156="","",[2]数据总览!BI156)</f>
        <v/>
      </c>
      <c r="BJ156" s="227" t="str">
        <f>IF([2]数据总览!BJ156="","",[2]数据总览!BJ156)</f>
        <v/>
      </c>
      <c r="BK156" s="227" t="str">
        <f>IF([2]数据总览!BK156="","",[2]数据总览!BK156)</f>
        <v/>
      </c>
      <c r="BL156" s="227" t="str">
        <f>IF([2]数据总览!BL156="","",[2]数据总览!BL156)</f>
        <v/>
      </c>
      <c r="BM156" s="227" t="str">
        <f>IF([2]数据总览!BM156="","",[2]数据总览!BM156)</f>
        <v/>
      </c>
      <c r="BN156" s="227" t="str">
        <f>IF([2]数据总览!BN156="","",[2]数据总览!BN156)</f>
        <v/>
      </c>
      <c r="BO156" s="227" t="str">
        <f>IF([2]数据总览!BO156="","",[2]数据总览!BO156)</f>
        <v/>
      </c>
      <c r="BP156" s="227" t="str">
        <f>IF([2]数据总览!BP156="","",[2]数据总览!BP156)</f>
        <v/>
      </c>
      <c r="BQ156" s="227" t="str">
        <f>IF([2]数据总览!BQ156="","",[2]数据总览!BQ156)</f>
        <v/>
      </c>
      <c r="BR156" s="227" t="str">
        <f>IF([2]数据总览!BR156="","",[2]数据总览!BR156)</f>
        <v/>
      </c>
      <c r="BS156" s="227" t="str">
        <f>IF([2]数据总览!BS156="","",[2]数据总览!BS156)</f>
        <v/>
      </c>
      <c r="BT156" s="227" t="str">
        <f>IF([2]数据总览!BT156="","",[2]数据总览!BT156)</f>
        <v/>
      </c>
      <c r="BU156" s="227" t="str">
        <f>IF([2]数据总览!BU156="","",[2]数据总览!BU156)</f>
        <v/>
      </c>
      <c r="BV156" s="227" t="str">
        <f>IF([2]数据总览!BV156="","",[2]数据总览!BV156)</f>
        <v/>
      </c>
      <c r="BW156" s="227" t="str">
        <f>IF([2]数据总览!BW156="","",[2]数据总览!BW156)</f>
        <v/>
      </c>
      <c r="BX156" s="227" t="str">
        <f>IF([2]数据总览!BX156="","",[2]数据总览!BX156)</f>
        <v/>
      </c>
      <c r="BY156" s="227" t="str">
        <f>IF([2]数据总览!BY156="","",[2]数据总览!BY156)</f>
        <v/>
      </c>
      <c r="BZ156" s="227" t="str">
        <f>IF([2]数据总览!BZ156="","",[2]数据总览!BZ156)</f>
        <v/>
      </c>
      <c r="CA156" s="227" t="str">
        <f>IF([2]数据总览!CA156="","",[2]数据总览!CA156)</f>
        <v/>
      </c>
      <c r="CB156" s="227" t="str">
        <f>IF([2]数据总览!CB156="","",[2]数据总览!CB156)</f>
        <v/>
      </c>
      <c r="CC156" s="227" t="str">
        <f>IF([2]数据总览!CC156="","",[2]数据总览!CC156)</f>
        <v/>
      </c>
      <c r="CD156" s="227" t="str">
        <f>IF([2]数据总览!CD156="","",[2]数据总览!CD156)</f>
        <v/>
      </c>
      <c r="CE156" s="227" t="str">
        <f>IF([2]数据总览!CE156="","",[2]数据总览!CE156)</f>
        <v/>
      </c>
      <c r="CF156" s="227" t="str">
        <f>IF([2]数据总览!CF156="","",[2]数据总览!CF156)</f>
        <v/>
      </c>
      <c r="CG156" s="227" t="str">
        <f>IF([2]数据总览!CG156="","",[2]数据总览!CG156)</f>
        <v/>
      </c>
      <c r="CH156" s="227" t="str">
        <f>IF([2]数据总览!CH156="","",[2]数据总览!CH156)</f>
        <v/>
      </c>
      <c r="CI156" s="227" t="str">
        <f>IF([2]数据总览!CI156="","",[2]数据总览!CI156)</f>
        <v/>
      </c>
      <c r="CJ156" s="227" t="str">
        <f>IF([2]数据总览!CJ156="","",[2]数据总览!CJ156)</f>
        <v/>
      </c>
      <c r="CK156" s="227" t="str">
        <f>IF([2]数据总览!CK156="","",[2]数据总览!CK156)</f>
        <v/>
      </c>
      <c r="CL156" s="227" t="str">
        <f>IF([2]数据总览!CL156="","",[2]数据总览!CL156)</f>
        <v/>
      </c>
      <c r="CM156" s="227" t="str">
        <f>IF([2]数据总览!CM156="","",[2]数据总览!CM156)</f>
        <v/>
      </c>
      <c r="CN156" s="227" t="str">
        <f>IF([2]数据总览!CN156="","",[2]数据总览!CN156)</f>
        <v/>
      </c>
      <c r="CO156" s="227" t="str">
        <f>IF([2]数据总览!CO156="","",[2]数据总览!CO156)</f>
        <v/>
      </c>
      <c r="CP156" s="227" t="str">
        <f>IF([2]数据总览!CP156="","",[2]数据总览!CP156)</f>
        <v/>
      </c>
      <c r="CQ156" s="227" t="str">
        <f>IF([2]数据总览!CQ156="","",[2]数据总览!CQ156)</f>
        <v/>
      </c>
      <c r="CR156" s="227" t="str">
        <f>IF([2]数据总览!CR156="","",[2]数据总览!CR156)</f>
        <v/>
      </c>
      <c r="CS156" s="227" t="str">
        <f>IF([2]数据总览!CS156="","",[2]数据总览!CS156)</f>
        <v/>
      </c>
      <c r="CT156" s="227" t="str">
        <f>IF([2]数据总览!CT156="","",[2]数据总览!CT156)</f>
        <v/>
      </c>
      <c r="CU156" s="227" t="str">
        <f>IF([2]数据总览!CU156="","",[2]数据总览!CU156)</f>
        <v/>
      </c>
      <c r="CV156" s="227" t="str">
        <f>IF([2]数据总览!CV156="","",[2]数据总览!CV156)</f>
        <v/>
      </c>
      <c r="CW156" s="227" t="str">
        <f>IF([2]数据总览!CW156="","",[2]数据总览!CW156)</f>
        <v/>
      </c>
      <c r="CX156" s="227" t="str">
        <f>IF([2]数据总览!CX156="","",[2]数据总览!CX156)</f>
        <v/>
      </c>
      <c r="CY156" s="227" t="str">
        <f>IF([2]数据总览!CY156="","",[2]数据总览!CY156)</f>
        <v/>
      </c>
      <c r="CZ156" s="227" t="str">
        <f>IF([2]数据总览!CZ156="","",[2]数据总览!CZ156)</f>
        <v/>
      </c>
      <c r="DA156" s="227" t="str">
        <f>IF([2]数据总览!DA156="","",[2]数据总览!DA156)</f>
        <v/>
      </c>
      <c r="DB156" s="227" t="str">
        <f>IF([2]数据总览!DB156="","",[2]数据总览!DB156)</f>
        <v/>
      </c>
      <c r="DC156" s="227" t="str">
        <f>IF([2]数据总览!DC156="","",[2]数据总览!DC156)</f>
        <v/>
      </c>
      <c r="DD156" s="227" t="str">
        <f>IF([2]数据总览!DD156="","",[2]数据总览!DD156)</f>
        <v/>
      </c>
      <c r="DE156" s="227" t="str">
        <f>IF([2]数据总览!DE156="","",[2]数据总览!DE156)</f>
        <v/>
      </c>
      <c r="DF156" s="227" t="str">
        <f>IF([2]数据总览!DF156="","",[2]数据总览!DF156)</f>
        <v/>
      </c>
      <c r="DG156" s="227" t="str">
        <f>IF([2]数据总览!DG156="","",[2]数据总览!DG156)</f>
        <v/>
      </c>
      <c r="DH156" s="227" t="str">
        <f>IF([2]数据总览!DH156="","",[2]数据总览!DH156)</f>
        <v/>
      </c>
      <c r="DI156" s="227" t="str">
        <f>IF([2]数据总览!DI156="","",[2]数据总览!DI156)</f>
        <v/>
      </c>
      <c r="DJ156" s="227" t="str">
        <f>IF([2]数据总览!DJ156="","",[2]数据总览!DJ156)</f>
        <v/>
      </c>
      <c r="DK156" s="227" t="str">
        <f>IF([2]数据总览!DK156="","",[2]数据总览!DK156)</f>
        <v/>
      </c>
      <c r="DL156" s="227" t="str">
        <f>IF([2]数据总览!DL156="","",[2]数据总览!DL156)</f>
        <v/>
      </c>
      <c r="DM156" s="227" t="str">
        <f>IF([2]数据总览!DM156="","",[2]数据总览!DM156)</f>
        <v/>
      </c>
      <c r="DN156" s="227" t="str">
        <f>IF([2]数据总览!DN156="","",[2]数据总览!DN156)</f>
        <v/>
      </c>
      <c r="DO156" s="227" t="str">
        <f>IF([2]数据总览!DO156="","",[2]数据总览!DO156)</f>
        <v/>
      </c>
      <c r="DP156" s="227" t="str">
        <f>IF([2]数据总览!DP156="","",[2]数据总览!DP156)</f>
        <v/>
      </c>
      <c r="DQ156" s="227" t="str">
        <f>IF([2]数据总览!DQ156="","",[2]数据总览!DQ156)</f>
        <v/>
      </c>
      <c r="DR156" s="227" t="str">
        <f>IF([2]数据总览!DR156="","",[2]数据总览!DR156)</f>
        <v/>
      </c>
      <c r="DS156" s="227" t="str">
        <f>IF([2]数据总览!DS156="","",[2]数据总览!DS156)</f>
        <v/>
      </c>
      <c r="DT156" s="227" t="str">
        <f>IF([2]数据总览!DT156="","",[2]数据总览!DT156)</f>
        <v/>
      </c>
      <c r="DU156" s="227" t="str">
        <f>IF([2]数据总览!DU156="","",[2]数据总览!DU156)</f>
        <v/>
      </c>
      <c r="DV156" s="227" t="str">
        <f>IF([2]数据总览!DV156="","",[2]数据总览!DV156)</f>
        <v/>
      </c>
      <c r="DW156" s="227" t="str">
        <f>IF([2]数据总览!DW156="","",[2]数据总览!DW156)</f>
        <v/>
      </c>
      <c r="DX156" s="227" t="str">
        <f>IF([2]数据总览!DX156="","",[2]数据总览!DX156)</f>
        <v/>
      </c>
      <c r="DY156" s="227" t="str">
        <f>IF([2]数据总览!DY156="","",[2]数据总览!DY156)</f>
        <v/>
      </c>
      <c r="DZ156" s="227" t="str">
        <f>IF([2]数据总览!DZ156="","",[2]数据总览!DZ156)</f>
        <v/>
      </c>
      <c r="EA156" s="227" t="str">
        <f>IF([2]数据总览!EA156="","",[2]数据总览!EA156)</f>
        <v/>
      </c>
      <c r="EB156" s="227" t="str">
        <f>IF([2]数据总览!EB156="","",[2]数据总览!EB156)</f>
        <v/>
      </c>
      <c r="EC156" s="227" t="str">
        <f>IF([2]数据总览!EC156="","",[2]数据总览!EC156)</f>
        <v/>
      </c>
      <c r="ED156" s="227" t="str">
        <f>IF([2]数据总览!ED156="","",[2]数据总览!ED156)</f>
        <v/>
      </c>
      <c r="EE156" s="227" t="str">
        <f>IF([2]数据总览!EE156="","",[2]数据总览!EE156)</f>
        <v/>
      </c>
      <c r="EF156" s="227" t="str">
        <f>IF([2]数据总览!EF156="","",[2]数据总览!EF156)</f>
        <v/>
      </c>
      <c r="EG156" s="227" t="str">
        <f>IF([2]数据总览!EG156="","",[2]数据总览!EG156)</f>
        <v/>
      </c>
      <c r="EH156" s="227" t="str">
        <f>IF([2]数据总览!EH156="","",[2]数据总览!EH156)</f>
        <v/>
      </c>
      <c r="EI156" s="227" t="str">
        <f>IF([2]数据总览!EI156="","",[2]数据总览!EI156)</f>
        <v/>
      </c>
      <c r="EJ156" s="227" t="str">
        <f>IF([2]数据总览!EJ156="","",[2]数据总览!EJ156)</f>
        <v/>
      </c>
      <c r="EK156" s="227" t="str">
        <f>IF([2]数据总览!EK156="","",[2]数据总览!EK156)</f>
        <v/>
      </c>
      <c r="EL156" s="227" t="str">
        <f>IF([2]数据总览!EL156="","",[2]数据总览!EL156)</f>
        <v/>
      </c>
      <c r="EM156" s="227" t="str">
        <f>IF([2]数据总览!EM156="","",[2]数据总览!EM156)</f>
        <v/>
      </c>
      <c r="EN156" s="227" t="str">
        <f>IF([2]数据总览!EN156="","",[2]数据总览!EN156)</f>
        <v/>
      </c>
      <c r="EO156" s="227" t="str">
        <f>IF([2]数据总览!EO156="","",[2]数据总览!EO156)</f>
        <v/>
      </c>
      <c r="EP156" s="227" t="str">
        <f>IF([2]数据总览!EP156="","",[2]数据总览!EP156)</f>
        <v/>
      </c>
      <c r="EQ156" s="227" t="str">
        <f>IF([2]数据总览!EQ156="","",[2]数据总览!EQ156)</f>
        <v/>
      </c>
      <c r="ER156" s="227" t="str">
        <f>IF([2]数据总览!ER156="","",[2]数据总览!ER156)</f>
        <v/>
      </c>
      <c r="ES156" s="227" t="str">
        <f>IF([2]数据总览!ES156="","",[2]数据总览!ES156)</f>
        <v/>
      </c>
      <c r="ET156" s="227" t="str">
        <f>IF([2]数据总览!ET156="","",[2]数据总览!ET156)</f>
        <v/>
      </c>
      <c r="EU156" s="227" t="str">
        <f>IF([2]数据总览!EU156="","",[2]数据总览!EU156)</f>
        <v/>
      </c>
      <c r="EV156" s="227" t="str">
        <f>IF([2]数据总览!EV156="","",[2]数据总览!EV156)</f>
        <v/>
      </c>
      <c r="EW156" s="227" t="str">
        <f>IF([2]数据总览!EW156="","",[2]数据总览!EW156)</f>
        <v/>
      </c>
      <c r="EX156" s="227" t="str">
        <f>IF([2]数据总览!EX156="","",[2]数据总览!EX156)</f>
        <v/>
      </c>
      <c r="EY156" s="227" t="str">
        <f>IF([2]数据总览!EY156="","",[2]数据总览!EY156)</f>
        <v/>
      </c>
      <c r="EZ156" s="227" t="str">
        <f>IF([2]数据总览!EZ156="","",[2]数据总览!EZ156)</f>
        <v/>
      </c>
      <c r="FA156" s="227" t="str">
        <f>IF([2]数据总览!FA156="","",[2]数据总览!FA156)</f>
        <v/>
      </c>
    </row>
    <row r="157" spans="1:157" ht="11.25">
      <c r="A157" s="227" t="str">
        <f>IF([2]数据总览!A157="","",[2]数据总览!A157)</f>
        <v/>
      </c>
      <c r="B157" s="227" t="str">
        <f>IF([2]数据总览!B157="","",[2]数据总览!B157)</f>
        <v/>
      </c>
      <c r="C157" s="227" t="str">
        <f>IF([2]数据总览!C157="","",[2]数据总览!C157)</f>
        <v>13星</v>
      </c>
      <c r="D157" s="227" t="str">
        <f>IF([2]数据总览!D157="","",[2]数据总览!D157)</f>
        <v/>
      </c>
      <c r="E157" s="227">
        <f>IF([2]数据总览!E157="","",[2]数据总览!E157)</f>
        <v>0.52766493002949288</v>
      </c>
      <c r="F157" s="227">
        <f>IF([2]数据总览!F157="","",[2]数据总览!F157)</f>
        <v>0.82888059920037849</v>
      </c>
      <c r="G157" s="227">
        <f>IF([2]数据总览!G157="","",[2]数据总览!G157)</f>
        <v>0.95985006732136369</v>
      </c>
      <c r="H157" s="227">
        <f>IF([2]数据总览!H157="","",[2]数据总览!H157)</f>
        <v>1.1202519301959155</v>
      </c>
      <c r="I157" s="227" t="str">
        <f>IF([2]数据总览!I157="","",[2]数据总览!I157)</f>
        <v/>
      </c>
      <c r="J157" s="227"/>
      <c r="K157" s="227" t="str">
        <f>IF([2]数据总览!K157="","",[2]数据总览!K157)</f>
        <v/>
      </c>
      <c r="L157" s="227" t="str">
        <f>IF([2]数据总览!L157="","",[2]数据总览!L157)</f>
        <v/>
      </c>
      <c r="M157" s="227" t="str">
        <f>IF([2]数据总览!M157="","",[2]数据总览!M157)</f>
        <v/>
      </c>
      <c r="N157" s="227" t="str">
        <f>IF([2]数据总览!N157="","",[2]数据总览!N157)</f>
        <v/>
      </c>
      <c r="O157" s="227" t="str">
        <f>IF([2]数据总览!O157="","",[2]数据总览!O157)</f>
        <v/>
      </c>
      <c r="P157" s="227" t="str">
        <f>IF([2]数据总览!P157="","",[2]数据总览!P157)</f>
        <v/>
      </c>
      <c r="Q157" s="227" t="str">
        <f>IF([2]数据总览!Q157="","",[2]数据总览!Q157)</f>
        <v/>
      </c>
      <c r="R157" s="227" t="str">
        <f>IF([2]数据总览!R157="","",[2]数据总览!R157)</f>
        <v/>
      </c>
      <c r="S157" s="227" t="str">
        <f>IF([2]数据总览!S157="","",[2]数据总览!S157)</f>
        <v/>
      </c>
      <c r="T157" s="227" t="str">
        <f>IF([2]数据总览!T157="","",[2]数据总览!T157)</f>
        <v/>
      </c>
      <c r="U157" s="227" t="str">
        <f>IF([2]数据总览!U157="","",[2]数据总览!U157)</f>
        <v/>
      </c>
      <c r="V157" s="227" t="str">
        <f>IF([2]数据总览!V157="","",[2]数据总览!V157)</f>
        <v/>
      </c>
      <c r="W157" s="227" t="str">
        <f>IF([2]数据总览!W157="","",[2]数据总览!W157)</f>
        <v/>
      </c>
      <c r="X157" s="227" t="str">
        <f>IF([2]数据总览!X157="","",[2]数据总览!X157)</f>
        <v/>
      </c>
      <c r="Y157" s="227" t="str">
        <f>IF([2]数据总览!Y157="","",[2]数据总览!Y157)</f>
        <v/>
      </c>
      <c r="Z157" s="227" t="str">
        <f>IF([2]数据总览!Z157="","",[2]数据总览!Z157)</f>
        <v/>
      </c>
      <c r="AA157" s="227" t="str">
        <f>IF([2]数据总览!AA157="","",[2]数据总览!AA157)</f>
        <v/>
      </c>
      <c r="AB157" s="227" t="str">
        <f>IF([2]数据总览!AB157="","",[2]数据总览!AB157)</f>
        <v/>
      </c>
      <c r="AC157" s="227" t="str">
        <f>IF([2]数据总览!AC157="","",[2]数据总览!AC157)</f>
        <v/>
      </c>
      <c r="AD157" s="227" t="str">
        <f>IF([2]数据总览!AD157="","",[2]数据总览!AD157)</f>
        <v/>
      </c>
      <c r="AE157" s="227" t="str">
        <f>IF([2]数据总览!AE157="","",[2]数据总览!AE157)</f>
        <v/>
      </c>
      <c r="AF157" s="227" t="str">
        <f>IF([2]数据总览!AF157="","",[2]数据总览!AF157)</f>
        <v/>
      </c>
      <c r="AG157" s="227" t="str">
        <f>IF([2]数据总览!AG157="","",[2]数据总览!AG157)</f>
        <v/>
      </c>
      <c r="AH157" s="227" t="str">
        <f>IF([2]数据总览!AH157="","",[2]数据总览!AH157)</f>
        <v/>
      </c>
      <c r="AI157" s="227" t="str">
        <f>IF([2]数据总览!AI157="","",[2]数据总览!AI157)</f>
        <v/>
      </c>
      <c r="AJ157" s="227" t="str">
        <f>IF([2]数据总览!AJ157="","",[2]数据总览!AJ157)</f>
        <v/>
      </c>
      <c r="AK157" s="227" t="str">
        <f>IF([2]数据总览!AK157="","",[2]数据总览!AK157)</f>
        <v/>
      </c>
      <c r="AL157" s="227" t="str">
        <f>IF([2]数据总览!AL157="","",[2]数据总览!AL157)</f>
        <v/>
      </c>
      <c r="AM157" s="227" t="str">
        <f>IF([2]数据总览!AM157="","",[2]数据总览!AM157)</f>
        <v/>
      </c>
      <c r="AN157" s="227" t="str">
        <f>IF([2]数据总览!AN157="","",[2]数据总览!AN157)</f>
        <v/>
      </c>
      <c r="AO157" s="227" t="str">
        <f>IF([2]数据总览!AO157="","",[2]数据总览!AO157)</f>
        <v/>
      </c>
      <c r="AP157" s="227" t="str">
        <f>IF([2]数据总览!AP157="","",[2]数据总览!AP157)</f>
        <v/>
      </c>
      <c r="AQ157" s="227" t="str">
        <f>IF([2]数据总览!AQ157="","",[2]数据总览!AQ157)</f>
        <v/>
      </c>
      <c r="AR157" s="227" t="str">
        <f>IF([2]数据总览!AR157="","",[2]数据总览!AR157)</f>
        <v/>
      </c>
      <c r="AS157" s="227" t="str">
        <f>IF([2]数据总览!AS157="","",[2]数据总览!AS157)</f>
        <v/>
      </c>
      <c r="AT157" s="227" t="str">
        <f>IF([2]数据总览!AT157="","",[2]数据总览!AT157)</f>
        <v/>
      </c>
      <c r="AU157" s="227" t="str">
        <f>IF([2]数据总览!AU157="","",[2]数据总览!AU157)</f>
        <v/>
      </c>
      <c r="AV157" s="227" t="str">
        <f>IF([2]数据总览!AV157="","",[2]数据总览!AV157)</f>
        <v/>
      </c>
      <c r="AW157" s="227" t="str">
        <f>IF([2]数据总览!AW157="","",[2]数据总览!AW157)</f>
        <v/>
      </c>
      <c r="AX157" s="227" t="str">
        <f>IF([2]数据总览!AX157="","",[2]数据总览!AX157)</f>
        <v/>
      </c>
      <c r="AY157" s="227" t="str">
        <f>IF([2]数据总览!AY157="","",[2]数据总览!AY157)</f>
        <v/>
      </c>
      <c r="AZ157" s="227" t="str">
        <f>IF([2]数据总览!AZ157="","",[2]数据总览!AZ157)</f>
        <v/>
      </c>
      <c r="BA157" s="227" t="str">
        <f>IF([2]数据总览!BA157="","",[2]数据总览!BA157)</f>
        <v/>
      </c>
      <c r="BB157" s="227" t="str">
        <f>IF([2]数据总览!BB157="","",[2]数据总览!BB157)</f>
        <v/>
      </c>
      <c r="BC157" s="227" t="str">
        <f>IF([2]数据总览!BC157="","",[2]数据总览!BC157)</f>
        <v/>
      </c>
      <c r="BD157" s="227" t="str">
        <f>IF([2]数据总览!BD157="","",[2]数据总览!BD157)</f>
        <v/>
      </c>
      <c r="BE157" s="227" t="str">
        <f>IF([2]数据总览!BE157="","",[2]数据总览!BE157)</f>
        <v/>
      </c>
      <c r="BF157" s="227" t="str">
        <f>IF([2]数据总览!BF157="","",[2]数据总览!BF157)</f>
        <v/>
      </c>
      <c r="BG157" s="227" t="str">
        <f>IF([2]数据总览!BG157="","",[2]数据总览!BG157)</f>
        <v/>
      </c>
      <c r="BH157" s="227" t="str">
        <f>IF([2]数据总览!BH157="","",[2]数据总览!BH157)</f>
        <v/>
      </c>
      <c r="BI157" s="227" t="str">
        <f>IF([2]数据总览!BI157="","",[2]数据总览!BI157)</f>
        <v/>
      </c>
      <c r="BJ157" s="227" t="str">
        <f>IF([2]数据总览!BJ157="","",[2]数据总览!BJ157)</f>
        <v/>
      </c>
      <c r="BK157" s="227" t="str">
        <f>IF([2]数据总览!BK157="","",[2]数据总览!BK157)</f>
        <v/>
      </c>
      <c r="BL157" s="227" t="str">
        <f>IF([2]数据总览!BL157="","",[2]数据总览!BL157)</f>
        <v/>
      </c>
      <c r="BM157" s="227" t="str">
        <f>IF([2]数据总览!BM157="","",[2]数据总览!BM157)</f>
        <v/>
      </c>
      <c r="BN157" s="227" t="str">
        <f>IF([2]数据总览!BN157="","",[2]数据总览!BN157)</f>
        <v/>
      </c>
      <c r="BO157" s="227" t="str">
        <f>IF([2]数据总览!BO157="","",[2]数据总览!BO157)</f>
        <v/>
      </c>
      <c r="BP157" s="227" t="str">
        <f>IF([2]数据总览!BP157="","",[2]数据总览!BP157)</f>
        <v/>
      </c>
      <c r="BQ157" s="227" t="str">
        <f>IF([2]数据总览!BQ157="","",[2]数据总览!BQ157)</f>
        <v/>
      </c>
      <c r="BR157" s="227" t="str">
        <f>IF([2]数据总览!BR157="","",[2]数据总览!BR157)</f>
        <v/>
      </c>
      <c r="BS157" s="227" t="str">
        <f>IF([2]数据总览!BS157="","",[2]数据总览!BS157)</f>
        <v/>
      </c>
      <c r="BT157" s="227" t="str">
        <f>IF([2]数据总览!BT157="","",[2]数据总览!BT157)</f>
        <v/>
      </c>
      <c r="BU157" s="227" t="str">
        <f>IF([2]数据总览!BU157="","",[2]数据总览!BU157)</f>
        <v/>
      </c>
      <c r="BV157" s="227" t="str">
        <f>IF([2]数据总览!BV157="","",[2]数据总览!BV157)</f>
        <v/>
      </c>
      <c r="BW157" s="227" t="str">
        <f>IF([2]数据总览!BW157="","",[2]数据总览!BW157)</f>
        <v/>
      </c>
      <c r="BX157" s="227" t="str">
        <f>IF([2]数据总览!BX157="","",[2]数据总览!BX157)</f>
        <v/>
      </c>
      <c r="BY157" s="227" t="str">
        <f>IF([2]数据总览!BY157="","",[2]数据总览!BY157)</f>
        <v/>
      </c>
      <c r="BZ157" s="227" t="str">
        <f>IF([2]数据总览!BZ157="","",[2]数据总览!BZ157)</f>
        <v/>
      </c>
      <c r="CA157" s="227" t="str">
        <f>IF([2]数据总览!CA157="","",[2]数据总览!CA157)</f>
        <v/>
      </c>
      <c r="CB157" s="227" t="str">
        <f>IF([2]数据总览!CB157="","",[2]数据总览!CB157)</f>
        <v/>
      </c>
      <c r="CC157" s="227" t="str">
        <f>IF([2]数据总览!CC157="","",[2]数据总览!CC157)</f>
        <v/>
      </c>
      <c r="CD157" s="227" t="str">
        <f>IF([2]数据总览!CD157="","",[2]数据总览!CD157)</f>
        <v/>
      </c>
      <c r="CE157" s="227" t="str">
        <f>IF([2]数据总览!CE157="","",[2]数据总览!CE157)</f>
        <v/>
      </c>
      <c r="CF157" s="227" t="str">
        <f>IF([2]数据总览!CF157="","",[2]数据总览!CF157)</f>
        <v/>
      </c>
      <c r="CG157" s="227" t="str">
        <f>IF([2]数据总览!CG157="","",[2]数据总览!CG157)</f>
        <v/>
      </c>
      <c r="CH157" s="227" t="str">
        <f>IF([2]数据总览!CH157="","",[2]数据总览!CH157)</f>
        <v/>
      </c>
      <c r="CI157" s="227" t="str">
        <f>IF([2]数据总览!CI157="","",[2]数据总览!CI157)</f>
        <v/>
      </c>
      <c r="CJ157" s="227" t="str">
        <f>IF([2]数据总览!CJ157="","",[2]数据总览!CJ157)</f>
        <v/>
      </c>
      <c r="CK157" s="227" t="str">
        <f>IF([2]数据总览!CK157="","",[2]数据总览!CK157)</f>
        <v/>
      </c>
      <c r="CL157" s="227" t="str">
        <f>IF([2]数据总览!CL157="","",[2]数据总览!CL157)</f>
        <v/>
      </c>
      <c r="CM157" s="227" t="str">
        <f>IF([2]数据总览!CM157="","",[2]数据总览!CM157)</f>
        <v/>
      </c>
      <c r="CN157" s="227" t="str">
        <f>IF([2]数据总览!CN157="","",[2]数据总览!CN157)</f>
        <v/>
      </c>
      <c r="CO157" s="227" t="str">
        <f>IF([2]数据总览!CO157="","",[2]数据总览!CO157)</f>
        <v/>
      </c>
      <c r="CP157" s="227" t="str">
        <f>IF([2]数据总览!CP157="","",[2]数据总览!CP157)</f>
        <v/>
      </c>
      <c r="CQ157" s="227" t="str">
        <f>IF([2]数据总览!CQ157="","",[2]数据总览!CQ157)</f>
        <v/>
      </c>
      <c r="CR157" s="227" t="str">
        <f>IF([2]数据总览!CR157="","",[2]数据总览!CR157)</f>
        <v/>
      </c>
      <c r="CS157" s="227" t="str">
        <f>IF([2]数据总览!CS157="","",[2]数据总览!CS157)</f>
        <v/>
      </c>
      <c r="CT157" s="227" t="str">
        <f>IF([2]数据总览!CT157="","",[2]数据总览!CT157)</f>
        <v/>
      </c>
      <c r="CU157" s="227" t="str">
        <f>IF([2]数据总览!CU157="","",[2]数据总览!CU157)</f>
        <v/>
      </c>
      <c r="CV157" s="227" t="str">
        <f>IF([2]数据总览!CV157="","",[2]数据总览!CV157)</f>
        <v/>
      </c>
      <c r="CW157" s="227" t="str">
        <f>IF([2]数据总览!CW157="","",[2]数据总览!CW157)</f>
        <v/>
      </c>
      <c r="CX157" s="227" t="str">
        <f>IF([2]数据总览!CX157="","",[2]数据总览!CX157)</f>
        <v/>
      </c>
      <c r="CY157" s="227" t="str">
        <f>IF([2]数据总览!CY157="","",[2]数据总览!CY157)</f>
        <v/>
      </c>
      <c r="CZ157" s="227" t="str">
        <f>IF([2]数据总览!CZ157="","",[2]数据总览!CZ157)</f>
        <v/>
      </c>
      <c r="DA157" s="227" t="str">
        <f>IF([2]数据总览!DA157="","",[2]数据总览!DA157)</f>
        <v/>
      </c>
      <c r="DB157" s="227" t="str">
        <f>IF([2]数据总览!DB157="","",[2]数据总览!DB157)</f>
        <v/>
      </c>
      <c r="DC157" s="227" t="str">
        <f>IF([2]数据总览!DC157="","",[2]数据总览!DC157)</f>
        <v/>
      </c>
      <c r="DD157" s="227" t="str">
        <f>IF([2]数据总览!DD157="","",[2]数据总览!DD157)</f>
        <v/>
      </c>
      <c r="DE157" s="227" t="str">
        <f>IF([2]数据总览!DE157="","",[2]数据总览!DE157)</f>
        <v/>
      </c>
      <c r="DF157" s="227" t="str">
        <f>IF([2]数据总览!DF157="","",[2]数据总览!DF157)</f>
        <v/>
      </c>
      <c r="DG157" s="227" t="str">
        <f>IF([2]数据总览!DG157="","",[2]数据总览!DG157)</f>
        <v/>
      </c>
      <c r="DH157" s="227" t="str">
        <f>IF([2]数据总览!DH157="","",[2]数据总览!DH157)</f>
        <v/>
      </c>
      <c r="DI157" s="227" t="str">
        <f>IF([2]数据总览!DI157="","",[2]数据总览!DI157)</f>
        <v/>
      </c>
      <c r="DJ157" s="227" t="str">
        <f>IF([2]数据总览!DJ157="","",[2]数据总览!DJ157)</f>
        <v/>
      </c>
      <c r="DK157" s="227" t="str">
        <f>IF([2]数据总览!DK157="","",[2]数据总览!DK157)</f>
        <v/>
      </c>
      <c r="DL157" s="227" t="str">
        <f>IF([2]数据总览!DL157="","",[2]数据总览!DL157)</f>
        <v/>
      </c>
      <c r="DM157" s="227" t="str">
        <f>IF([2]数据总览!DM157="","",[2]数据总览!DM157)</f>
        <v/>
      </c>
      <c r="DN157" s="227" t="str">
        <f>IF([2]数据总览!DN157="","",[2]数据总览!DN157)</f>
        <v/>
      </c>
      <c r="DO157" s="227" t="str">
        <f>IF([2]数据总览!DO157="","",[2]数据总览!DO157)</f>
        <v/>
      </c>
      <c r="DP157" s="227" t="str">
        <f>IF([2]数据总览!DP157="","",[2]数据总览!DP157)</f>
        <v/>
      </c>
      <c r="DQ157" s="227" t="str">
        <f>IF([2]数据总览!DQ157="","",[2]数据总览!DQ157)</f>
        <v/>
      </c>
      <c r="DR157" s="227" t="str">
        <f>IF([2]数据总览!DR157="","",[2]数据总览!DR157)</f>
        <v/>
      </c>
      <c r="DS157" s="227" t="str">
        <f>IF([2]数据总览!DS157="","",[2]数据总览!DS157)</f>
        <v/>
      </c>
      <c r="DT157" s="227" t="str">
        <f>IF([2]数据总览!DT157="","",[2]数据总览!DT157)</f>
        <v/>
      </c>
      <c r="DU157" s="227" t="str">
        <f>IF([2]数据总览!DU157="","",[2]数据总览!DU157)</f>
        <v/>
      </c>
      <c r="DV157" s="227" t="str">
        <f>IF([2]数据总览!DV157="","",[2]数据总览!DV157)</f>
        <v/>
      </c>
      <c r="DW157" s="227" t="str">
        <f>IF([2]数据总览!DW157="","",[2]数据总览!DW157)</f>
        <v/>
      </c>
      <c r="DX157" s="227" t="str">
        <f>IF([2]数据总览!DX157="","",[2]数据总览!DX157)</f>
        <v/>
      </c>
      <c r="DY157" s="227" t="str">
        <f>IF([2]数据总览!DY157="","",[2]数据总览!DY157)</f>
        <v/>
      </c>
      <c r="DZ157" s="227" t="str">
        <f>IF([2]数据总览!DZ157="","",[2]数据总览!DZ157)</f>
        <v/>
      </c>
      <c r="EA157" s="227" t="str">
        <f>IF([2]数据总览!EA157="","",[2]数据总览!EA157)</f>
        <v/>
      </c>
      <c r="EB157" s="227" t="str">
        <f>IF([2]数据总览!EB157="","",[2]数据总览!EB157)</f>
        <v/>
      </c>
      <c r="EC157" s="227" t="str">
        <f>IF([2]数据总览!EC157="","",[2]数据总览!EC157)</f>
        <v/>
      </c>
      <c r="ED157" s="227" t="str">
        <f>IF([2]数据总览!ED157="","",[2]数据总览!ED157)</f>
        <v/>
      </c>
      <c r="EE157" s="227" t="str">
        <f>IF([2]数据总览!EE157="","",[2]数据总览!EE157)</f>
        <v/>
      </c>
      <c r="EF157" s="227" t="str">
        <f>IF([2]数据总览!EF157="","",[2]数据总览!EF157)</f>
        <v/>
      </c>
      <c r="EG157" s="227" t="str">
        <f>IF([2]数据总览!EG157="","",[2]数据总览!EG157)</f>
        <v/>
      </c>
      <c r="EH157" s="227" t="str">
        <f>IF([2]数据总览!EH157="","",[2]数据总览!EH157)</f>
        <v/>
      </c>
      <c r="EI157" s="227" t="str">
        <f>IF([2]数据总览!EI157="","",[2]数据总览!EI157)</f>
        <v/>
      </c>
      <c r="EJ157" s="227" t="str">
        <f>IF([2]数据总览!EJ157="","",[2]数据总览!EJ157)</f>
        <v/>
      </c>
      <c r="EK157" s="227" t="str">
        <f>IF([2]数据总览!EK157="","",[2]数据总览!EK157)</f>
        <v/>
      </c>
      <c r="EL157" s="227" t="str">
        <f>IF([2]数据总览!EL157="","",[2]数据总览!EL157)</f>
        <v/>
      </c>
      <c r="EM157" s="227" t="str">
        <f>IF([2]数据总览!EM157="","",[2]数据总览!EM157)</f>
        <v/>
      </c>
      <c r="EN157" s="227" t="str">
        <f>IF([2]数据总览!EN157="","",[2]数据总览!EN157)</f>
        <v/>
      </c>
      <c r="EO157" s="227" t="str">
        <f>IF([2]数据总览!EO157="","",[2]数据总览!EO157)</f>
        <v/>
      </c>
      <c r="EP157" s="227" t="str">
        <f>IF([2]数据总览!EP157="","",[2]数据总览!EP157)</f>
        <v/>
      </c>
      <c r="EQ157" s="227" t="str">
        <f>IF([2]数据总览!EQ157="","",[2]数据总览!EQ157)</f>
        <v/>
      </c>
      <c r="ER157" s="227" t="str">
        <f>IF([2]数据总览!ER157="","",[2]数据总览!ER157)</f>
        <v/>
      </c>
      <c r="ES157" s="227" t="str">
        <f>IF([2]数据总览!ES157="","",[2]数据总览!ES157)</f>
        <v/>
      </c>
      <c r="ET157" s="227" t="str">
        <f>IF([2]数据总览!ET157="","",[2]数据总览!ET157)</f>
        <v/>
      </c>
      <c r="EU157" s="227" t="str">
        <f>IF([2]数据总览!EU157="","",[2]数据总览!EU157)</f>
        <v/>
      </c>
      <c r="EV157" s="227" t="str">
        <f>IF([2]数据总览!EV157="","",[2]数据总览!EV157)</f>
        <v/>
      </c>
      <c r="EW157" s="227" t="str">
        <f>IF([2]数据总览!EW157="","",[2]数据总览!EW157)</f>
        <v/>
      </c>
      <c r="EX157" s="227" t="str">
        <f>IF([2]数据总览!EX157="","",[2]数据总览!EX157)</f>
        <v/>
      </c>
      <c r="EY157" s="227" t="str">
        <f>IF([2]数据总览!EY157="","",[2]数据总览!EY157)</f>
        <v/>
      </c>
      <c r="EZ157" s="227" t="str">
        <f>IF([2]数据总览!EZ157="","",[2]数据总览!EZ157)</f>
        <v/>
      </c>
      <c r="FA157" s="227" t="str">
        <f>IF([2]数据总览!FA157="","",[2]数据总览!FA157)</f>
        <v/>
      </c>
    </row>
    <row r="158" spans="1:157" ht="11.25">
      <c r="A158" s="227" t="str">
        <f>IF([2]数据总览!A158="","",[2]数据总览!A158)</f>
        <v/>
      </c>
      <c r="B158" s="227" t="str">
        <f>IF([2]数据总览!B158="","",[2]数据总览!B158)</f>
        <v/>
      </c>
      <c r="C158" s="227" t="str">
        <f>IF([2]数据总览!C158="","",[2]数据总览!C158)</f>
        <v>14星</v>
      </c>
      <c r="D158" s="227" t="str">
        <f>IF([2]数据总览!D158="","",[2]数据总览!D158)</f>
        <v/>
      </c>
      <c r="E158" s="227">
        <f>IF([2]数据总览!E158="","",[2]数据总览!E158)</f>
        <v>0.55894595839837002</v>
      </c>
      <c r="F158" s="227">
        <f>IF([2]数据总览!F158="","",[2]数据总览!F158)</f>
        <v>0.87445438047202573</v>
      </c>
      <c r="G158" s="227">
        <f>IF([2]数据总览!G158="","",[2]数据总览!G158)</f>
        <v>1.0101586632456749</v>
      </c>
      <c r="H158" s="227">
        <f>IF([2]数据总览!H158="","",[2]数据总览!H158)</f>
        <v>1.17689726259094</v>
      </c>
      <c r="I158" s="227" t="str">
        <f>IF([2]数据总览!I158="","",[2]数据总览!I158)</f>
        <v/>
      </c>
      <c r="J158" s="227"/>
      <c r="K158" s="227" t="str">
        <f>IF([2]数据总览!K158="","",[2]数据总览!K158)</f>
        <v/>
      </c>
      <c r="L158" s="227" t="str">
        <f>IF([2]数据总览!L158="","",[2]数据总览!L158)</f>
        <v/>
      </c>
      <c r="M158" s="227" t="str">
        <f>IF([2]数据总览!M158="","",[2]数据总览!M158)</f>
        <v/>
      </c>
      <c r="N158" s="227" t="str">
        <f>IF([2]数据总览!N158="","",[2]数据总览!N158)</f>
        <v/>
      </c>
      <c r="O158" s="227" t="str">
        <f>IF([2]数据总览!O158="","",[2]数据总览!O158)</f>
        <v/>
      </c>
      <c r="P158" s="227" t="str">
        <f>IF([2]数据总览!P158="","",[2]数据总览!P158)</f>
        <v/>
      </c>
      <c r="Q158" s="227" t="str">
        <f>IF([2]数据总览!Q158="","",[2]数据总览!Q158)</f>
        <v/>
      </c>
      <c r="R158" s="227" t="str">
        <f>IF([2]数据总览!R158="","",[2]数据总览!R158)</f>
        <v/>
      </c>
      <c r="S158" s="227" t="str">
        <f>IF([2]数据总览!S158="","",[2]数据总览!S158)</f>
        <v/>
      </c>
      <c r="T158" s="227" t="str">
        <f>IF([2]数据总览!T158="","",[2]数据总览!T158)</f>
        <v/>
      </c>
      <c r="U158" s="227" t="str">
        <f>IF([2]数据总览!U158="","",[2]数据总览!U158)</f>
        <v/>
      </c>
      <c r="V158" s="227" t="str">
        <f>IF([2]数据总览!V158="","",[2]数据总览!V158)</f>
        <v/>
      </c>
      <c r="W158" s="227" t="str">
        <f>IF([2]数据总览!W158="","",[2]数据总览!W158)</f>
        <v/>
      </c>
      <c r="X158" s="227" t="str">
        <f>IF([2]数据总览!X158="","",[2]数据总览!X158)</f>
        <v/>
      </c>
      <c r="Y158" s="227" t="str">
        <f>IF([2]数据总览!Y158="","",[2]数据总览!Y158)</f>
        <v/>
      </c>
      <c r="Z158" s="227" t="str">
        <f>IF([2]数据总览!Z158="","",[2]数据总览!Z158)</f>
        <v/>
      </c>
      <c r="AA158" s="227" t="str">
        <f>IF([2]数据总览!AA158="","",[2]数据总览!AA158)</f>
        <v/>
      </c>
      <c r="AB158" s="227" t="str">
        <f>IF([2]数据总览!AB158="","",[2]数据总览!AB158)</f>
        <v/>
      </c>
      <c r="AC158" s="227" t="str">
        <f>IF([2]数据总览!AC158="","",[2]数据总览!AC158)</f>
        <v/>
      </c>
      <c r="AD158" s="227" t="str">
        <f>IF([2]数据总览!AD158="","",[2]数据总览!AD158)</f>
        <v/>
      </c>
      <c r="AE158" s="227" t="str">
        <f>IF([2]数据总览!AE158="","",[2]数据总览!AE158)</f>
        <v/>
      </c>
      <c r="AF158" s="227" t="str">
        <f>IF([2]数据总览!AF158="","",[2]数据总览!AF158)</f>
        <v/>
      </c>
      <c r="AG158" s="227" t="str">
        <f>IF([2]数据总览!AG158="","",[2]数据总览!AG158)</f>
        <v/>
      </c>
      <c r="AH158" s="227" t="str">
        <f>IF([2]数据总览!AH158="","",[2]数据总览!AH158)</f>
        <v/>
      </c>
      <c r="AI158" s="227" t="str">
        <f>IF([2]数据总览!AI158="","",[2]数据总览!AI158)</f>
        <v/>
      </c>
      <c r="AJ158" s="227" t="str">
        <f>IF([2]数据总览!AJ158="","",[2]数据总览!AJ158)</f>
        <v/>
      </c>
      <c r="AK158" s="227" t="str">
        <f>IF([2]数据总览!AK158="","",[2]数据总览!AK158)</f>
        <v/>
      </c>
      <c r="AL158" s="227" t="str">
        <f>IF([2]数据总览!AL158="","",[2]数据总览!AL158)</f>
        <v/>
      </c>
      <c r="AM158" s="227" t="str">
        <f>IF([2]数据总览!AM158="","",[2]数据总览!AM158)</f>
        <v/>
      </c>
      <c r="AN158" s="227" t="str">
        <f>IF([2]数据总览!AN158="","",[2]数据总览!AN158)</f>
        <v/>
      </c>
      <c r="AO158" s="227" t="str">
        <f>IF([2]数据总览!AO158="","",[2]数据总览!AO158)</f>
        <v/>
      </c>
      <c r="AP158" s="227" t="str">
        <f>IF([2]数据总览!AP158="","",[2]数据总览!AP158)</f>
        <v/>
      </c>
      <c r="AQ158" s="227" t="str">
        <f>IF([2]数据总览!AQ158="","",[2]数据总览!AQ158)</f>
        <v/>
      </c>
      <c r="AR158" s="227" t="str">
        <f>IF([2]数据总览!AR158="","",[2]数据总览!AR158)</f>
        <v/>
      </c>
      <c r="AS158" s="227" t="str">
        <f>IF([2]数据总览!AS158="","",[2]数据总览!AS158)</f>
        <v/>
      </c>
      <c r="AT158" s="227" t="str">
        <f>IF([2]数据总览!AT158="","",[2]数据总览!AT158)</f>
        <v/>
      </c>
      <c r="AU158" s="227" t="str">
        <f>IF([2]数据总览!AU158="","",[2]数据总览!AU158)</f>
        <v/>
      </c>
      <c r="AV158" s="227" t="str">
        <f>IF([2]数据总览!AV158="","",[2]数据总览!AV158)</f>
        <v/>
      </c>
      <c r="AW158" s="227" t="str">
        <f>IF([2]数据总览!AW158="","",[2]数据总览!AW158)</f>
        <v/>
      </c>
      <c r="AX158" s="227" t="str">
        <f>IF([2]数据总览!AX158="","",[2]数据总览!AX158)</f>
        <v/>
      </c>
      <c r="AY158" s="227" t="str">
        <f>IF([2]数据总览!AY158="","",[2]数据总览!AY158)</f>
        <v/>
      </c>
      <c r="AZ158" s="227" t="str">
        <f>IF([2]数据总览!AZ158="","",[2]数据总览!AZ158)</f>
        <v/>
      </c>
      <c r="BA158" s="227" t="str">
        <f>IF([2]数据总览!BA158="","",[2]数据总览!BA158)</f>
        <v/>
      </c>
      <c r="BB158" s="227" t="str">
        <f>IF([2]数据总览!BB158="","",[2]数据总览!BB158)</f>
        <v/>
      </c>
      <c r="BC158" s="227" t="str">
        <f>IF([2]数据总览!BC158="","",[2]数据总览!BC158)</f>
        <v/>
      </c>
      <c r="BD158" s="227" t="str">
        <f>IF([2]数据总览!BD158="","",[2]数据总览!BD158)</f>
        <v/>
      </c>
      <c r="BE158" s="227" t="str">
        <f>IF([2]数据总览!BE158="","",[2]数据总览!BE158)</f>
        <v/>
      </c>
      <c r="BF158" s="227" t="str">
        <f>IF([2]数据总览!BF158="","",[2]数据总览!BF158)</f>
        <v/>
      </c>
      <c r="BG158" s="227" t="str">
        <f>IF([2]数据总览!BG158="","",[2]数据总览!BG158)</f>
        <v/>
      </c>
      <c r="BH158" s="227" t="str">
        <f>IF([2]数据总览!BH158="","",[2]数据总览!BH158)</f>
        <v/>
      </c>
      <c r="BI158" s="227" t="str">
        <f>IF([2]数据总览!BI158="","",[2]数据总览!BI158)</f>
        <v/>
      </c>
      <c r="BJ158" s="227" t="str">
        <f>IF([2]数据总览!BJ158="","",[2]数据总览!BJ158)</f>
        <v/>
      </c>
      <c r="BK158" s="227" t="str">
        <f>IF([2]数据总览!BK158="","",[2]数据总览!BK158)</f>
        <v/>
      </c>
      <c r="BL158" s="227" t="str">
        <f>IF([2]数据总览!BL158="","",[2]数据总览!BL158)</f>
        <v/>
      </c>
      <c r="BM158" s="227" t="str">
        <f>IF([2]数据总览!BM158="","",[2]数据总览!BM158)</f>
        <v/>
      </c>
      <c r="BN158" s="227" t="str">
        <f>IF([2]数据总览!BN158="","",[2]数据总览!BN158)</f>
        <v/>
      </c>
      <c r="BO158" s="227" t="str">
        <f>IF([2]数据总览!BO158="","",[2]数据总览!BO158)</f>
        <v/>
      </c>
      <c r="BP158" s="227" t="str">
        <f>IF([2]数据总览!BP158="","",[2]数据总览!BP158)</f>
        <v/>
      </c>
      <c r="BQ158" s="227" t="str">
        <f>IF([2]数据总览!BQ158="","",[2]数据总览!BQ158)</f>
        <v/>
      </c>
      <c r="BR158" s="227" t="str">
        <f>IF([2]数据总览!BR158="","",[2]数据总览!BR158)</f>
        <v/>
      </c>
      <c r="BS158" s="227" t="str">
        <f>IF([2]数据总览!BS158="","",[2]数据总览!BS158)</f>
        <v/>
      </c>
      <c r="BT158" s="227" t="str">
        <f>IF([2]数据总览!BT158="","",[2]数据总览!BT158)</f>
        <v/>
      </c>
      <c r="BU158" s="227" t="str">
        <f>IF([2]数据总览!BU158="","",[2]数据总览!BU158)</f>
        <v/>
      </c>
      <c r="BV158" s="227" t="str">
        <f>IF([2]数据总览!BV158="","",[2]数据总览!BV158)</f>
        <v/>
      </c>
      <c r="BW158" s="227" t="str">
        <f>IF([2]数据总览!BW158="","",[2]数据总览!BW158)</f>
        <v/>
      </c>
      <c r="BX158" s="227" t="str">
        <f>IF([2]数据总览!BX158="","",[2]数据总览!BX158)</f>
        <v/>
      </c>
      <c r="BY158" s="227" t="str">
        <f>IF([2]数据总览!BY158="","",[2]数据总览!BY158)</f>
        <v/>
      </c>
      <c r="BZ158" s="227" t="str">
        <f>IF([2]数据总览!BZ158="","",[2]数据总览!BZ158)</f>
        <v/>
      </c>
      <c r="CA158" s="227" t="str">
        <f>IF([2]数据总览!CA158="","",[2]数据总览!CA158)</f>
        <v/>
      </c>
      <c r="CB158" s="227" t="str">
        <f>IF([2]数据总览!CB158="","",[2]数据总览!CB158)</f>
        <v/>
      </c>
      <c r="CC158" s="227" t="str">
        <f>IF([2]数据总览!CC158="","",[2]数据总览!CC158)</f>
        <v/>
      </c>
      <c r="CD158" s="227" t="str">
        <f>IF([2]数据总览!CD158="","",[2]数据总览!CD158)</f>
        <v/>
      </c>
      <c r="CE158" s="227" t="str">
        <f>IF([2]数据总览!CE158="","",[2]数据总览!CE158)</f>
        <v/>
      </c>
      <c r="CF158" s="227" t="str">
        <f>IF([2]数据总览!CF158="","",[2]数据总览!CF158)</f>
        <v/>
      </c>
      <c r="CG158" s="227" t="str">
        <f>IF([2]数据总览!CG158="","",[2]数据总览!CG158)</f>
        <v/>
      </c>
      <c r="CH158" s="227" t="str">
        <f>IF([2]数据总览!CH158="","",[2]数据总览!CH158)</f>
        <v/>
      </c>
      <c r="CI158" s="227" t="str">
        <f>IF([2]数据总览!CI158="","",[2]数据总览!CI158)</f>
        <v/>
      </c>
      <c r="CJ158" s="227" t="str">
        <f>IF([2]数据总览!CJ158="","",[2]数据总览!CJ158)</f>
        <v/>
      </c>
      <c r="CK158" s="227" t="str">
        <f>IF([2]数据总览!CK158="","",[2]数据总览!CK158)</f>
        <v/>
      </c>
      <c r="CL158" s="227" t="str">
        <f>IF([2]数据总览!CL158="","",[2]数据总览!CL158)</f>
        <v/>
      </c>
      <c r="CM158" s="227" t="str">
        <f>IF([2]数据总览!CM158="","",[2]数据总览!CM158)</f>
        <v/>
      </c>
      <c r="CN158" s="227" t="str">
        <f>IF([2]数据总览!CN158="","",[2]数据总览!CN158)</f>
        <v/>
      </c>
      <c r="CO158" s="227" t="str">
        <f>IF([2]数据总览!CO158="","",[2]数据总览!CO158)</f>
        <v/>
      </c>
      <c r="CP158" s="227" t="str">
        <f>IF([2]数据总览!CP158="","",[2]数据总览!CP158)</f>
        <v/>
      </c>
      <c r="CQ158" s="227" t="str">
        <f>IF([2]数据总览!CQ158="","",[2]数据总览!CQ158)</f>
        <v/>
      </c>
      <c r="CR158" s="227" t="str">
        <f>IF([2]数据总览!CR158="","",[2]数据总览!CR158)</f>
        <v/>
      </c>
      <c r="CS158" s="227" t="str">
        <f>IF([2]数据总览!CS158="","",[2]数据总览!CS158)</f>
        <v/>
      </c>
      <c r="CT158" s="227" t="str">
        <f>IF([2]数据总览!CT158="","",[2]数据总览!CT158)</f>
        <v/>
      </c>
      <c r="CU158" s="227" t="str">
        <f>IF([2]数据总览!CU158="","",[2]数据总览!CU158)</f>
        <v/>
      </c>
      <c r="CV158" s="227" t="str">
        <f>IF([2]数据总览!CV158="","",[2]数据总览!CV158)</f>
        <v/>
      </c>
      <c r="CW158" s="227" t="str">
        <f>IF([2]数据总览!CW158="","",[2]数据总览!CW158)</f>
        <v/>
      </c>
      <c r="CX158" s="227" t="str">
        <f>IF([2]数据总览!CX158="","",[2]数据总览!CX158)</f>
        <v/>
      </c>
      <c r="CY158" s="227" t="str">
        <f>IF([2]数据总览!CY158="","",[2]数据总览!CY158)</f>
        <v/>
      </c>
      <c r="CZ158" s="227" t="str">
        <f>IF([2]数据总览!CZ158="","",[2]数据总览!CZ158)</f>
        <v/>
      </c>
      <c r="DA158" s="227" t="str">
        <f>IF([2]数据总览!DA158="","",[2]数据总览!DA158)</f>
        <v/>
      </c>
      <c r="DB158" s="227" t="str">
        <f>IF([2]数据总览!DB158="","",[2]数据总览!DB158)</f>
        <v/>
      </c>
      <c r="DC158" s="227" t="str">
        <f>IF([2]数据总览!DC158="","",[2]数据总览!DC158)</f>
        <v/>
      </c>
      <c r="DD158" s="227" t="str">
        <f>IF([2]数据总览!DD158="","",[2]数据总览!DD158)</f>
        <v/>
      </c>
      <c r="DE158" s="227" t="str">
        <f>IF([2]数据总览!DE158="","",[2]数据总览!DE158)</f>
        <v/>
      </c>
      <c r="DF158" s="227" t="str">
        <f>IF([2]数据总览!DF158="","",[2]数据总览!DF158)</f>
        <v/>
      </c>
      <c r="DG158" s="227" t="str">
        <f>IF([2]数据总览!DG158="","",[2]数据总览!DG158)</f>
        <v/>
      </c>
      <c r="DH158" s="227" t="str">
        <f>IF([2]数据总览!DH158="","",[2]数据总览!DH158)</f>
        <v/>
      </c>
      <c r="DI158" s="227" t="str">
        <f>IF([2]数据总览!DI158="","",[2]数据总览!DI158)</f>
        <v/>
      </c>
      <c r="DJ158" s="227" t="str">
        <f>IF([2]数据总览!DJ158="","",[2]数据总览!DJ158)</f>
        <v/>
      </c>
      <c r="DK158" s="227" t="str">
        <f>IF([2]数据总览!DK158="","",[2]数据总览!DK158)</f>
        <v/>
      </c>
      <c r="DL158" s="227" t="str">
        <f>IF([2]数据总览!DL158="","",[2]数据总览!DL158)</f>
        <v/>
      </c>
      <c r="DM158" s="227" t="str">
        <f>IF([2]数据总览!DM158="","",[2]数据总览!DM158)</f>
        <v/>
      </c>
      <c r="DN158" s="227" t="str">
        <f>IF([2]数据总览!DN158="","",[2]数据总览!DN158)</f>
        <v/>
      </c>
      <c r="DO158" s="227" t="str">
        <f>IF([2]数据总览!DO158="","",[2]数据总览!DO158)</f>
        <v/>
      </c>
      <c r="DP158" s="227" t="str">
        <f>IF([2]数据总览!DP158="","",[2]数据总览!DP158)</f>
        <v/>
      </c>
      <c r="DQ158" s="227" t="str">
        <f>IF([2]数据总览!DQ158="","",[2]数据总览!DQ158)</f>
        <v/>
      </c>
      <c r="DR158" s="227" t="str">
        <f>IF([2]数据总览!DR158="","",[2]数据总览!DR158)</f>
        <v/>
      </c>
      <c r="DS158" s="227" t="str">
        <f>IF([2]数据总览!DS158="","",[2]数据总览!DS158)</f>
        <v/>
      </c>
      <c r="DT158" s="227" t="str">
        <f>IF([2]数据总览!DT158="","",[2]数据总览!DT158)</f>
        <v/>
      </c>
      <c r="DU158" s="227" t="str">
        <f>IF([2]数据总览!DU158="","",[2]数据总览!DU158)</f>
        <v/>
      </c>
      <c r="DV158" s="227" t="str">
        <f>IF([2]数据总览!DV158="","",[2]数据总览!DV158)</f>
        <v/>
      </c>
      <c r="DW158" s="227" t="str">
        <f>IF([2]数据总览!DW158="","",[2]数据总览!DW158)</f>
        <v/>
      </c>
      <c r="DX158" s="227" t="str">
        <f>IF([2]数据总览!DX158="","",[2]数据总览!DX158)</f>
        <v/>
      </c>
      <c r="DY158" s="227" t="str">
        <f>IF([2]数据总览!DY158="","",[2]数据总览!DY158)</f>
        <v/>
      </c>
      <c r="DZ158" s="227" t="str">
        <f>IF([2]数据总览!DZ158="","",[2]数据总览!DZ158)</f>
        <v/>
      </c>
      <c r="EA158" s="227" t="str">
        <f>IF([2]数据总览!EA158="","",[2]数据总览!EA158)</f>
        <v/>
      </c>
      <c r="EB158" s="227" t="str">
        <f>IF([2]数据总览!EB158="","",[2]数据总览!EB158)</f>
        <v/>
      </c>
      <c r="EC158" s="227" t="str">
        <f>IF([2]数据总览!EC158="","",[2]数据总览!EC158)</f>
        <v/>
      </c>
      <c r="ED158" s="227" t="str">
        <f>IF([2]数据总览!ED158="","",[2]数据总览!ED158)</f>
        <v/>
      </c>
      <c r="EE158" s="227" t="str">
        <f>IF([2]数据总览!EE158="","",[2]数据总览!EE158)</f>
        <v/>
      </c>
      <c r="EF158" s="227" t="str">
        <f>IF([2]数据总览!EF158="","",[2]数据总览!EF158)</f>
        <v/>
      </c>
      <c r="EG158" s="227" t="str">
        <f>IF([2]数据总览!EG158="","",[2]数据总览!EG158)</f>
        <v/>
      </c>
      <c r="EH158" s="227" t="str">
        <f>IF([2]数据总览!EH158="","",[2]数据总览!EH158)</f>
        <v/>
      </c>
      <c r="EI158" s="227" t="str">
        <f>IF([2]数据总览!EI158="","",[2]数据总览!EI158)</f>
        <v/>
      </c>
      <c r="EJ158" s="227" t="str">
        <f>IF([2]数据总览!EJ158="","",[2]数据总览!EJ158)</f>
        <v/>
      </c>
      <c r="EK158" s="227" t="str">
        <f>IF([2]数据总览!EK158="","",[2]数据总览!EK158)</f>
        <v/>
      </c>
      <c r="EL158" s="227" t="str">
        <f>IF([2]数据总览!EL158="","",[2]数据总览!EL158)</f>
        <v/>
      </c>
      <c r="EM158" s="227" t="str">
        <f>IF([2]数据总览!EM158="","",[2]数据总览!EM158)</f>
        <v/>
      </c>
      <c r="EN158" s="227" t="str">
        <f>IF([2]数据总览!EN158="","",[2]数据总览!EN158)</f>
        <v/>
      </c>
      <c r="EO158" s="227" t="str">
        <f>IF([2]数据总览!EO158="","",[2]数据总览!EO158)</f>
        <v/>
      </c>
      <c r="EP158" s="227" t="str">
        <f>IF([2]数据总览!EP158="","",[2]数据总览!EP158)</f>
        <v/>
      </c>
      <c r="EQ158" s="227" t="str">
        <f>IF([2]数据总览!EQ158="","",[2]数据总览!EQ158)</f>
        <v/>
      </c>
      <c r="ER158" s="227" t="str">
        <f>IF([2]数据总览!ER158="","",[2]数据总览!ER158)</f>
        <v/>
      </c>
      <c r="ES158" s="227" t="str">
        <f>IF([2]数据总览!ES158="","",[2]数据总览!ES158)</f>
        <v/>
      </c>
      <c r="ET158" s="227" t="str">
        <f>IF([2]数据总览!ET158="","",[2]数据总览!ET158)</f>
        <v/>
      </c>
      <c r="EU158" s="227" t="str">
        <f>IF([2]数据总览!EU158="","",[2]数据总览!EU158)</f>
        <v/>
      </c>
      <c r="EV158" s="227" t="str">
        <f>IF([2]数据总览!EV158="","",[2]数据总览!EV158)</f>
        <v/>
      </c>
      <c r="EW158" s="227" t="str">
        <f>IF([2]数据总览!EW158="","",[2]数据总览!EW158)</f>
        <v/>
      </c>
      <c r="EX158" s="227" t="str">
        <f>IF([2]数据总览!EX158="","",[2]数据总览!EX158)</f>
        <v/>
      </c>
      <c r="EY158" s="227" t="str">
        <f>IF([2]数据总览!EY158="","",[2]数据总览!EY158)</f>
        <v/>
      </c>
      <c r="EZ158" s="227" t="str">
        <f>IF([2]数据总览!EZ158="","",[2]数据总览!EZ158)</f>
        <v/>
      </c>
      <c r="FA158" s="227" t="str">
        <f>IF([2]数据总览!FA158="","",[2]数据总览!FA158)</f>
        <v/>
      </c>
    </row>
    <row r="159" spans="1:157" ht="11.25">
      <c r="A159" s="227" t="str">
        <f>IF([2]数据总览!A159="","",[2]数据总览!A159)</f>
        <v/>
      </c>
      <c r="B159" s="227" t="str">
        <f>IF([2]数据总览!B159="","",[2]数据总览!B159)</f>
        <v/>
      </c>
      <c r="C159" s="227" t="str">
        <f>IF([2]数据总览!C159="","",[2]数据总览!C159)</f>
        <v>15星</v>
      </c>
      <c r="D159" s="227" t="str">
        <f>IF([2]数据总览!D159="","",[2]数据总览!D159)</f>
        <v/>
      </c>
      <c r="E159" s="227">
        <f>IF([2]数据总览!E159="","",[2]数据总览!E159)</f>
        <v>0.58969257634936545</v>
      </c>
      <c r="F159" s="227">
        <f>IF([2]数据总览!F159="","",[2]数据总览!F159)</f>
        <v>0.91908807885658672</v>
      </c>
      <c r="G159" s="227">
        <f>IF([2]数据总览!G159="","",[2]数据总览!G159)</f>
        <v>1.0593996596062678</v>
      </c>
      <c r="H159" s="227">
        <f>IF([2]数据总览!H159="","",[2]数据总览!H159)</f>
        <v>1.2322938087742092</v>
      </c>
      <c r="I159" s="227" t="str">
        <f>IF([2]数据总览!I159="","",[2]数据总览!I159)</f>
        <v/>
      </c>
      <c r="J159" s="227"/>
      <c r="K159" s="227" t="str">
        <f>IF([2]数据总览!K159="","",[2]数据总览!K159)</f>
        <v/>
      </c>
      <c r="L159" s="227" t="str">
        <f>IF([2]数据总览!L159="","",[2]数据总览!L159)</f>
        <v/>
      </c>
      <c r="M159" s="227" t="str">
        <f>IF([2]数据总览!M159="","",[2]数据总览!M159)</f>
        <v/>
      </c>
      <c r="N159" s="227" t="str">
        <f>IF([2]数据总览!N159="","",[2]数据总览!N159)</f>
        <v/>
      </c>
      <c r="O159" s="227" t="str">
        <f>IF([2]数据总览!O159="","",[2]数据总览!O159)</f>
        <v/>
      </c>
      <c r="P159" s="227" t="str">
        <f>IF([2]数据总览!P159="","",[2]数据总览!P159)</f>
        <v/>
      </c>
      <c r="Q159" s="227" t="str">
        <f>IF([2]数据总览!Q159="","",[2]数据总览!Q159)</f>
        <v/>
      </c>
      <c r="R159" s="227" t="str">
        <f>IF([2]数据总览!R159="","",[2]数据总览!R159)</f>
        <v/>
      </c>
      <c r="S159" s="227" t="str">
        <f>IF([2]数据总览!S159="","",[2]数据总览!S159)</f>
        <v/>
      </c>
      <c r="T159" s="227" t="str">
        <f>IF([2]数据总览!T159="","",[2]数据总览!T159)</f>
        <v/>
      </c>
      <c r="U159" s="227" t="str">
        <f>IF([2]数据总览!U159="","",[2]数据总览!U159)</f>
        <v/>
      </c>
      <c r="V159" s="227" t="str">
        <f>IF([2]数据总览!V159="","",[2]数据总览!V159)</f>
        <v/>
      </c>
      <c r="W159" s="227" t="str">
        <f>IF([2]数据总览!W159="","",[2]数据总览!W159)</f>
        <v/>
      </c>
      <c r="X159" s="227" t="str">
        <f>IF([2]数据总览!X159="","",[2]数据总览!X159)</f>
        <v/>
      </c>
      <c r="Y159" s="227" t="str">
        <f>IF([2]数据总览!Y159="","",[2]数据总览!Y159)</f>
        <v/>
      </c>
      <c r="Z159" s="227" t="str">
        <f>IF([2]数据总览!Z159="","",[2]数据总览!Z159)</f>
        <v/>
      </c>
      <c r="AA159" s="227" t="str">
        <f>IF([2]数据总览!AA159="","",[2]数据总览!AA159)</f>
        <v/>
      </c>
      <c r="AB159" s="227" t="str">
        <f>IF([2]数据总览!AB159="","",[2]数据总览!AB159)</f>
        <v/>
      </c>
      <c r="AC159" s="227" t="str">
        <f>IF([2]数据总览!AC159="","",[2]数据总览!AC159)</f>
        <v/>
      </c>
      <c r="AD159" s="227" t="str">
        <f>IF([2]数据总览!AD159="","",[2]数据总览!AD159)</f>
        <v/>
      </c>
      <c r="AE159" s="227" t="str">
        <f>IF([2]数据总览!AE159="","",[2]数据总览!AE159)</f>
        <v/>
      </c>
      <c r="AF159" s="227" t="str">
        <f>IF([2]数据总览!AF159="","",[2]数据总览!AF159)</f>
        <v/>
      </c>
      <c r="AG159" s="227" t="str">
        <f>IF([2]数据总览!AG159="","",[2]数据总览!AG159)</f>
        <v/>
      </c>
      <c r="AH159" s="227" t="str">
        <f>IF([2]数据总览!AH159="","",[2]数据总览!AH159)</f>
        <v/>
      </c>
      <c r="AI159" s="227" t="str">
        <f>IF([2]数据总览!AI159="","",[2]数据总览!AI159)</f>
        <v/>
      </c>
      <c r="AJ159" s="227" t="str">
        <f>IF([2]数据总览!AJ159="","",[2]数据总览!AJ159)</f>
        <v/>
      </c>
      <c r="AK159" s="227" t="str">
        <f>IF([2]数据总览!AK159="","",[2]数据总览!AK159)</f>
        <v/>
      </c>
      <c r="AL159" s="227" t="str">
        <f>IF([2]数据总览!AL159="","",[2]数据总览!AL159)</f>
        <v/>
      </c>
      <c r="AM159" s="227" t="str">
        <f>IF([2]数据总览!AM159="","",[2]数据总览!AM159)</f>
        <v/>
      </c>
      <c r="AN159" s="227" t="str">
        <f>IF([2]数据总览!AN159="","",[2]数据总览!AN159)</f>
        <v/>
      </c>
      <c r="AO159" s="227" t="str">
        <f>IF([2]数据总览!AO159="","",[2]数据总览!AO159)</f>
        <v/>
      </c>
      <c r="AP159" s="227" t="str">
        <f>IF([2]数据总览!AP159="","",[2]数据总览!AP159)</f>
        <v/>
      </c>
      <c r="AQ159" s="227" t="str">
        <f>IF([2]数据总览!AQ159="","",[2]数据总览!AQ159)</f>
        <v/>
      </c>
      <c r="AR159" s="227" t="str">
        <f>IF([2]数据总览!AR159="","",[2]数据总览!AR159)</f>
        <v/>
      </c>
      <c r="AS159" s="227" t="str">
        <f>IF([2]数据总览!AS159="","",[2]数据总览!AS159)</f>
        <v/>
      </c>
      <c r="AT159" s="227" t="str">
        <f>IF([2]数据总览!AT159="","",[2]数据总览!AT159)</f>
        <v/>
      </c>
      <c r="AU159" s="227" t="str">
        <f>IF([2]数据总览!AU159="","",[2]数据总览!AU159)</f>
        <v/>
      </c>
      <c r="AV159" s="227" t="str">
        <f>IF([2]数据总览!AV159="","",[2]数据总览!AV159)</f>
        <v/>
      </c>
      <c r="AW159" s="227" t="str">
        <f>IF([2]数据总览!AW159="","",[2]数据总览!AW159)</f>
        <v/>
      </c>
      <c r="AX159" s="227" t="str">
        <f>IF([2]数据总览!AX159="","",[2]数据总览!AX159)</f>
        <v/>
      </c>
      <c r="AY159" s="227" t="str">
        <f>IF([2]数据总览!AY159="","",[2]数据总览!AY159)</f>
        <v/>
      </c>
      <c r="AZ159" s="227" t="str">
        <f>IF([2]数据总览!AZ159="","",[2]数据总览!AZ159)</f>
        <v/>
      </c>
      <c r="BA159" s="227" t="str">
        <f>IF([2]数据总览!BA159="","",[2]数据总览!BA159)</f>
        <v/>
      </c>
      <c r="BB159" s="227" t="str">
        <f>IF([2]数据总览!BB159="","",[2]数据总览!BB159)</f>
        <v/>
      </c>
      <c r="BC159" s="227" t="str">
        <f>IF([2]数据总览!BC159="","",[2]数据总览!BC159)</f>
        <v/>
      </c>
      <c r="BD159" s="227" t="str">
        <f>IF([2]数据总览!BD159="","",[2]数据总览!BD159)</f>
        <v/>
      </c>
      <c r="BE159" s="227" t="str">
        <f>IF([2]数据总览!BE159="","",[2]数据总览!BE159)</f>
        <v/>
      </c>
      <c r="BF159" s="227" t="str">
        <f>IF([2]数据总览!BF159="","",[2]数据总览!BF159)</f>
        <v/>
      </c>
      <c r="BG159" s="227" t="str">
        <f>IF([2]数据总览!BG159="","",[2]数据总览!BG159)</f>
        <v/>
      </c>
      <c r="BH159" s="227" t="str">
        <f>IF([2]数据总览!BH159="","",[2]数据总览!BH159)</f>
        <v/>
      </c>
      <c r="BI159" s="227" t="str">
        <f>IF([2]数据总览!BI159="","",[2]数据总览!BI159)</f>
        <v/>
      </c>
      <c r="BJ159" s="227" t="str">
        <f>IF([2]数据总览!BJ159="","",[2]数据总览!BJ159)</f>
        <v/>
      </c>
      <c r="BK159" s="227" t="str">
        <f>IF([2]数据总览!BK159="","",[2]数据总览!BK159)</f>
        <v/>
      </c>
      <c r="BL159" s="227" t="str">
        <f>IF([2]数据总览!BL159="","",[2]数据总览!BL159)</f>
        <v/>
      </c>
      <c r="BM159" s="227" t="str">
        <f>IF([2]数据总览!BM159="","",[2]数据总览!BM159)</f>
        <v/>
      </c>
      <c r="BN159" s="227" t="str">
        <f>IF([2]数据总览!BN159="","",[2]数据总览!BN159)</f>
        <v/>
      </c>
      <c r="BO159" s="227" t="str">
        <f>IF([2]数据总览!BO159="","",[2]数据总览!BO159)</f>
        <v/>
      </c>
      <c r="BP159" s="227" t="str">
        <f>IF([2]数据总览!BP159="","",[2]数据总览!BP159)</f>
        <v/>
      </c>
      <c r="BQ159" s="227" t="str">
        <f>IF([2]数据总览!BQ159="","",[2]数据总览!BQ159)</f>
        <v/>
      </c>
      <c r="BR159" s="227" t="str">
        <f>IF([2]数据总览!BR159="","",[2]数据总览!BR159)</f>
        <v/>
      </c>
      <c r="BS159" s="227" t="str">
        <f>IF([2]数据总览!BS159="","",[2]数据总览!BS159)</f>
        <v/>
      </c>
      <c r="BT159" s="227" t="str">
        <f>IF([2]数据总览!BT159="","",[2]数据总览!BT159)</f>
        <v/>
      </c>
      <c r="BU159" s="227" t="str">
        <f>IF([2]数据总览!BU159="","",[2]数据总览!BU159)</f>
        <v/>
      </c>
      <c r="BV159" s="227" t="str">
        <f>IF([2]数据总览!BV159="","",[2]数据总览!BV159)</f>
        <v/>
      </c>
      <c r="BW159" s="227" t="str">
        <f>IF([2]数据总览!BW159="","",[2]数据总览!BW159)</f>
        <v/>
      </c>
      <c r="BX159" s="227" t="str">
        <f>IF([2]数据总览!BX159="","",[2]数据总览!BX159)</f>
        <v/>
      </c>
      <c r="BY159" s="227" t="str">
        <f>IF([2]数据总览!BY159="","",[2]数据总览!BY159)</f>
        <v/>
      </c>
      <c r="BZ159" s="227" t="str">
        <f>IF([2]数据总览!BZ159="","",[2]数据总览!BZ159)</f>
        <v/>
      </c>
      <c r="CA159" s="227" t="str">
        <f>IF([2]数据总览!CA159="","",[2]数据总览!CA159)</f>
        <v/>
      </c>
      <c r="CB159" s="227" t="str">
        <f>IF([2]数据总览!CB159="","",[2]数据总览!CB159)</f>
        <v/>
      </c>
      <c r="CC159" s="227" t="str">
        <f>IF([2]数据总览!CC159="","",[2]数据总览!CC159)</f>
        <v/>
      </c>
      <c r="CD159" s="227" t="str">
        <f>IF([2]数据总览!CD159="","",[2]数据总览!CD159)</f>
        <v/>
      </c>
      <c r="CE159" s="227" t="str">
        <f>IF([2]数据总览!CE159="","",[2]数据总览!CE159)</f>
        <v/>
      </c>
      <c r="CF159" s="227" t="str">
        <f>IF([2]数据总览!CF159="","",[2]数据总览!CF159)</f>
        <v/>
      </c>
      <c r="CG159" s="227" t="str">
        <f>IF([2]数据总览!CG159="","",[2]数据总览!CG159)</f>
        <v/>
      </c>
      <c r="CH159" s="227" t="str">
        <f>IF([2]数据总览!CH159="","",[2]数据总览!CH159)</f>
        <v/>
      </c>
      <c r="CI159" s="227" t="str">
        <f>IF([2]数据总览!CI159="","",[2]数据总览!CI159)</f>
        <v/>
      </c>
      <c r="CJ159" s="227" t="str">
        <f>IF([2]数据总览!CJ159="","",[2]数据总览!CJ159)</f>
        <v/>
      </c>
      <c r="CK159" s="227" t="str">
        <f>IF([2]数据总览!CK159="","",[2]数据总览!CK159)</f>
        <v/>
      </c>
      <c r="CL159" s="227" t="str">
        <f>IF([2]数据总览!CL159="","",[2]数据总览!CL159)</f>
        <v/>
      </c>
      <c r="CM159" s="227" t="str">
        <f>IF([2]数据总览!CM159="","",[2]数据总览!CM159)</f>
        <v/>
      </c>
      <c r="CN159" s="227" t="str">
        <f>IF([2]数据总览!CN159="","",[2]数据总览!CN159)</f>
        <v/>
      </c>
      <c r="CO159" s="227" t="str">
        <f>IF([2]数据总览!CO159="","",[2]数据总览!CO159)</f>
        <v/>
      </c>
      <c r="CP159" s="227" t="str">
        <f>IF([2]数据总览!CP159="","",[2]数据总览!CP159)</f>
        <v/>
      </c>
      <c r="CQ159" s="227" t="str">
        <f>IF([2]数据总览!CQ159="","",[2]数据总览!CQ159)</f>
        <v/>
      </c>
      <c r="CR159" s="227" t="str">
        <f>IF([2]数据总览!CR159="","",[2]数据总览!CR159)</f>
        <v/>
      </c>
      <c r="CS159" s="227" t="str">
        <f>IF([2]数据总览!CS159="","",[2]数据总览!CS159)</f>
        <v/>
      </c>
      <c r="CT159" s="227" t="str">
        <f>IF([2]数据总览!CT159="","",[2]数据总览!CT159)</f>
        <v/>
      </c>
      <c r="CU159" s="227" t="str">
        <f>IF([2]数据总览!CU159="","",[2]数据总览!CU159)</f>
        <v/>
      </c>
      <c r="CV159" s="227" t="str">
        <f>IF([2]数据总览!CV159="","",[2]数据总览!CV159)</f>
        <v/>
      </c>
      <c r="CW159" s="227" t="str">
        <f>IF([2]数据总览!CW159="","",[2]数据总览!CW159)</f>
        <v/>
      </c>
      <c r="CX159" s="227" t="str">
        <f>IF([2]数据总览!CX159="","",[2]数据总览!CX159)</f>
        <v/>
      </c>
      <c r="CY159" s="227" t="str">
        <f>IF([2]数据总览!CY159="","",[2]数据总览!CY159)</f>
        <v/>
      </c>
      <c r="CZ159" s="227" t="str">
        <f>IF([2]数据总览!CZ159="","",[2]数据总览!CZ159)</f>
        <v/>
      </c>
      <c r="DA159" s="227" t="str">
        <f>IF([2]数据总览!DA159="","",[2]数据总览!DA159)</f>
        <v/>
      </c>
      <c r="DB159" s="227" t="str">
        <f>IF([2]数据总览!DB159="","",[2]数据总览!DB159)</f>
        <v/>
      </c>
      <c r="DC159" s="227" t="str">
        <f>IF([2]数据总览!DC159="","",[2]数据总览!DC159)</f>
        <v/>
      </c>
      <c r="DD159" s="227" t="str">
        <f>IF([2]数据总览!DD159="","",[2]数据总览!DD159)</f>
        <v/>
      </c>
      <c r="DE159" s="227" t="str">
        <f>IF([2]数据总览!DE159="","",[2]数据总览!DE159)</f>
        <v/>
      </c>
      <c r="DF159" s="227" t="str">
        <f>IF([2]数据总览!DF159="","",[2]数据总览!DF159)</f>
        <v/>
      </c>
      <c r="DG159" s="227" t="str">
        <f>IF([2]数据总览!DG159="","",[2]数据总览!DG159)</f>
        <v/>
      </c>
      <c r="DH159" s="227" t="str">
        <f>IF([2]数据总览!DH159="","",[2]数据总览!DH159)</f>
        <v/>
      </c>
      <c r="DI159" s="227" t="str">
        <f>IF([2]数据总览!DI159="","",[2]数据总览!DI159)</f>
        <v/>
      </c>
      <c r="DJ159" s="227" t="str">
        <f>IF([2]数据总览!DJ159="","",[2]数据总览!DJ159)</f>
        <v/>
      </c>
      <c r="DK159" s="227" t="str">
        <f>IF([2]数据总览!DK159="","",[2]数据总览!DK159)</f>
        <v/>
      </c>
      <c r="DL159" s="227" t="str">
        <f>IF([2]数据总览!DL159="","",[2]数据总览!DL159)</f>
        <v/>
      </c>
      <c r="DM159" s="227" t="str">
        <f>IF([2]数据总览!DM159="","",[2]数据总览!DM159)</f>
        <v/>
      </c>
      <c r="DN159" s="227" t="str">
        <f>IF([2]数据总览!DN159="","",[2]数据总览!DN159)</f>
        <v/>
      </c>
      <c r="DO159" s="227" t="str">
        <f>IF([2]数据总览!DO159="","",[2]数据总览!DO159)</f>
        <v/>
      </c>
      <c r="DP159" s="227" t="str">
        <f>IF([2]数据总览!DP159="","",[2]数据总览!DP159)</f>
        <v/>
      </c>
      <c r="DQ159" s="227" t="str">
        <f>IF([2]数据总览!DQ159="","",[2]数据总览!DQ159)</f>
        <v/>
      </c>
      <c r="DR159" s="227" t="str">
        <f>IF([2]数据总览!DR159="","",[2]数据总览!DR159)</f>
        <v/>
      </c>
      <c r="DS159" s="227" t="str">
        <f>IF([2]数据总览!DS159="","",[2]数据总览!DS159)</f>
        <v/>
      </c>
      <c r="DT159" s="227" t="str">
        <f>IF([2]数据总览!DT159="","",[2]数据总览!DT159)</f>
        <v/>
      </c>
      <c r="DU159" s="227" t="str">
        <f>IF([2]数据总览!DU159="","",[2]数据总览!DU159)</f>
        <v/>
      </c>
      <c r="DV159" s="227" t="str">
        <f>IF([2]数据总览!DV159="","",[2]数据总览!DV159)</f>
        <v/>
      </c>
      <c r="DW159" s="227" t="str">
        <f>IF([2]数据总览!DW159="","",[2]数据总览!DW159)</f>
        <v/>
      </c>
      <c r="DX159" s="227" t="str">
        <f>IF([2]数据总览!DX159="","",[2]数据总览!DX159)</f>
        <v/>
      </c>
      <c r="DY159" s="227" t="str">
        <f>IF([2]数据总览!DY159="","",[2]数据总览!DY159)</f>
        <v/>
      </c>
      <c r="DZ159" s="227" t="str">
        <f>IF([2]数据总览!DZ159="","",[2]数据总览!DZ159)</f>
        <v/>
      </c>
      <c r="EA159" s="227" t="str">
        <f>IF([2]数据总览!EA159="","",[2]数据总览!EA159)</f>
        <v/>
      </c>
      <c r="EB159" s="227" t="str">
        <f>IF([2]数据总览!EB159="","",[2]数据总览!EB159)</f>
        <v/>
      </c>
      <c r="EC159" s="227" t="str">
        <f>IF([2]数据总览!EC159="","",[2]数据总览!EC159)</f>
        <v/>
      </c>
      <c r="ED159" s="227" t="str">
        <f>IF([2]数据总览!ED159="","",[2]数据总览!ED159)</f>
        <v/>
      </c>
      <c r="EE159" s="227" t="str">
        <f>IF([2]数据总览!EE159="","",[2]数据总览!EE159)</f>
        <v/>
      </c>
      <c r="EF159" s="227" t="str">
        <f>IF([2]数据总览!EF159="","",[2]数据总览!EF159)</f>
        <v/>
      </c>
      <c r="EG159" s="227" t="str">
        <f>IF([2]数据总览!EG159="","",[2]数据总览!EG159)</f>
        <v/>
      </c>
      <c r="EH159" s="227" t="str">
        <f>IF([2]数据总览!EH159="","",[2]数据总览!EH159)</f>
        <v/>
      </c>
      <c r="EI159" s="227" t="str">
        <f>IF([2]数据总览!EI159="","",[2]数据总览!EI159)</f>
        <v/>
      </c>
      <c r="EJ159" s="227" t="str">
        <f>IF([2]数据总览!EJ159="","",[2]数据总览!EJ159)</f>
        <v/>
      </c>
      <c r="EK159" s="227" t="str">
        <f>IF([2]数据总览!EK159="","",[2]数据总览!EK159)</f>
        <v/>
      </c>
      <c r="EL159" s="227" t="str">
        <f>IF([2]数据总览!EL159="","",[2]数据总览!EL159)</f>
        <v/>
      </c>
      <c r="EM159" s="227" t="str">
        <f>IF([2]数据总览!EM159="","",[2]数据总览!EM159)</f>
        <v/>
      </c>
      <c r="EN159" s="227" t="str">
        <f>IF([2]数据总览!EN159="","",[2]数据总览!EN159)</f>
        <v/>
      </c>
      <c r="EO159" s="227" t="str">
        <f>IF([2]数据总览!EO159="","",[2]数据总览!EO159)</f>
        <v/>
      </c>
      <c r="EP159" s="227" t="str">
        <f>IF([2]数据总览!EP159="","",[2]数据总览!EP159)</f>
        <v/>
      </c>
      <c r="EQ159" s="227" t="str">
        <f>IF([2]数据总览!EQ159="","",[2]数据总览!EQ159)</f>
        <v/>
      </c>
      <c r="ER159" s="227" t="str">
        <f>IF([2]数据总览!ER159="","",[2]数据总览!ER159)</f>
        <v/>
      </c>
      <c r="ES159" s="227" t="str">
        <f>IF([2]数据总览!ES159="","",[2]数据总览!ES159)</f>
        <v/>
      </c>
      <c r="ET159" s="227" t="str">
        <f>IF([2]数据总览!ET159="","",[2]数据总览!ET159)</f>
        <v/>
      </c>
      <c r="EU159" s="227" t="str">
        <f>IF([2]数据总览!EU159="","",[2]数据总览!EU159)</f>
        <v/>
      </c>
      <c r="EV159" s="227" t="str">
        <f>IF([2]数据总览!EV159="","",[2]数据总览!EV159)</f>
        <v/>
      </c>
      <c r="EW159" s="227" t="str">
        <f>IF([2]数据总览!EW159="","",[2]数据总览!EW159)</f>
        <v/>
      </c>
      <c r="EX159" s="227" t="str">
        <f>IF([2]数据总览!EX159="","",[2]数据总览!EX159)</f>
        <v/>
      </c>
      <c r="EY159" s="227" t="str">
        <f>IF([2]数据总览!EY159="","",[2]数据总览!EY159)</f>
        <v/>
      </c>
      <c r="EZ159" s="227" t="str">
        <f>IF([2]数据总览!EZ159="","",[2]数据总览!EZ159)</f>
        <v/>
      </c>
      <c r="FA159" s="227" t="str">
        <f>IF([2]数据总览!FA159="","",[2]数据总览!FA159)</f>
        <v/>
      </c>
    </row>
    <row r="160" spans="1:157" ht="11.25">
      <c r="A160" s="227" t="str">
        <f>IF([2]数据总览!A160="","",[2]数据总览!A160)</f>
        <v/>
      </c>
      <c r="B160" s="227" t="str">
        <f>IF([2]数据总览!B160="","",[2]数据总览!B160)</f>
        <v/>
      </c>
      <c r="C160" s="227" t="str">
        <f>IF([2]数据总览!C160="","",[2]数据总览!C160)</f>
        <v>16星</v>
      </c>
      <c r="D160" s="227" t="str">
        <f>IF([2]数据总览!D160="","",[2]数据总览!D160)</f>
        <v/>
      </c>
      <c r="E160" s="227">
        <f>IF([2]数据总览!E160="","",[2]数据总览!E160)</f>
        <v>0.61993256759332338</v>
      </c>
      <c r="F160" s="227">
        <f>IF([2]数据总览!F160="","",[2]数据总览!F160)</f>
        <v>0.96284027886911017</v>
      </c>
      <c r="G160" s="227">
        <f>IF([2]数据总览!G160="","",[2]数据总览!G160)</f>
        <v>1.1076414183729333</v>
      </c>
      <c r="H160" s="227">
        <f>IF([2]数据总览!H160="","",[2]数据总览!H160)</f>
        <v>1.2865245008624666</v>
      </c>
      <c r="I160" s="227" t="str">
        <f>IF([2]数据总览!I160="","",[2]数据总览!I160)</f>
        <v/>
      </c>
      <c r="J160" s="227"/>
      <c r="K160" s="227" t="str">
        <f>IF([2]数据总览!K160="","",[2]数据总览!K160)</f>
        <v/>
      </c>
      <c r="L160" s="227" t="str">
        <f>IF([2]数据总览!L160="","",[2]数据总览!L160)</f>
        <v/>
      </c>
      <c r="M160" s="227" t="str">
        <f>IF([2]数据总览!M160="","",[2]数据总览!M160)</f>
        <v/>
      </c>
      <c r="N160" s="227" t="str">
        <f>IF([2]数据总览!N160="","",[2]数据总览!N160)</f>
        <v/>
      </c>
      <c r="O160" s="227" t="str">
        <f>IF([2]数据总览!O160="","",[2]数据总览!O160)</f>
        <v/>
      </c>
      <c r="P160" s="227" t="str">
        <f>IF([2]数据总览!P160="","",[2]数据总览!P160)</f>
        <v/>
      </c>
      <c r="Q160" s="227" t="str">
        <f>IF([2]数据总览!Q160="","",[2]数据总览!Q160)</f>
        <v/>
      </c>
      <c r="R160" s="227" t="str">
        <f>IF([2]数据总览!R160="","",[2]数据总览!R160)</f>
        <v/>
      </c>
      <c r="S160" s="227" t="str">
        <f>IF([2]数据总览!S160="","",[2]数据总览!S160)</f>
        <v/>
      </c>
      <c r="T160" s="227" t="str">
        <f>IF([2]数据总览!T160="","",[2]数据总览!T160)</f>
        <v/>
      </c>
      <c r="U160" s="227" t="str">
        <f>IF([2]数据总览!U160="","",[2]数据总览!U160)</f>
        <v/>
      </c>
      <c r="V160" s="227" t="str">
        <f>IF([2]数据总览!V160="","",[2]数据总览!V160)</f>
        <v/>
      </c>
      <c r="W160" s="227" t="str">
        <f>IF([2]数据总览!W160="","",[2]数据总览!W160)</f>
        <v/>
      </c>
      <c r="X160" s="227" t="str">
        <f>IF([2]数据总览!X160="","",[2]数据总览!X160)</f>
        <v/>
      </c>
      <c r="Y160" s="227" t="str">
        <f>IF([2]数据总览!Y160="","",[2]数据总览!Y160)</f>
        <v/>
      </c>
      <c r="Z160" s="227" t="str">
        <f>IF([2]数据总览!Z160="","",[2]数据总览!Z160)</f>
        <v/>
      </c>
      <c r="AA160" s="227" t="str">
        <f>IF([2]数据总览!AA160="","",[2]数据总览!AA160)</f>
        <v/>
      </c>
      <c r="AB160" s="227" t="str">
        <f>IF([2]数据总览!AB160="","",[2]数据总览!AB160)</f>
        <v/>
      </c>
      <c r="AC160" s="227" t="str">
        <f>IF([2]数据总览!AC160="","",[2]数据总览!AC160)</f>
        <v/>
      </c>
      <c r="AD160" s="227" t="str">
        <f>IF([2]数据总览!AD160="","",[2]数据总览!AD160)</f>
        <v/>
      </c>
      <c r="AE160" s="227" t="str">
        <f>IF([2]数据总览!AE160="","",[2]数据总览!AE160)</f>
        <v/>
      </c>
      <c r="AF160" s="227" t="str">
        <f>IF([2]数据总览!AF160="","",[2]数据总览!AF160)</f>
        <v/>
      </c>
      <c r="AG160" s="227" t="str">
        <f>IF([2]数据总览!AG160="","",[2]数据总览!AG160)</f>
        <v/>
      </c>
      <c r="AH160" s="227" t="str">
        <f>IF([2]数据总览!AH160="","",[2]数据总览!AH160)</f>
        <v/>
      </c>
      <c r="AI160" s="227" t="str">
        <f>IF([2]数据总览!AI160="","",[2]数据总览!AI160)</f>
        <v/>
      </c>
      <c r="AJ160" s="227" t="str">
        <f>IF([2]数据总览!AJ160="","",[2]数据总览!AJ160)</f>
        <v/>
      </c>
      <c r="AK160" s="227" t="str">
        <f>IF([2]数据总览!AK160="","",[2]数据总览!AK160)</f>
        <v/>
      </c>
      <c r="AL160" s="227" t="str">
        <f>IF([2]数据总览!AL160="","",[2]数据总览!AL160)</f>
        <v/>
      </c>
      <c r="AM160" s="227" t="str">
        <f>IF([2]数据总览!AM160="","",[2]数据总览!AM160)</f>
        <v/>
      </c>
      <c r="AN160" s="227" t="str">
        <f>IF([2]数据总览!AN160="","",[2]数据总览!AN160)</f>
        <v/>
      </c>
      <c r="AO160" s="227" t="str">
        <f>IF([2]数据总览!AO160="","",[2]数据总览!AO160)</f>
        <v/>
      </c>
      <c r="AP160" s="227" t="str">
        <f>IF([2]数据总览!AP160="","",[2]数据总览!AP160)</f>
        <v/>
      </c>
      <c r="AQ160" s="227" t="str">
        <f>IF([2]数据总览!AQ160="","",[2]数据总览!AQ160)</f>
        <v/>
      </c>
      <c r="AR160" s="227" t="str">
        <f>IF([2]数据总览!AR160="","",[2]数据总览!AR160)</f>
        <v/>
      </c>
      <c r="AS160" s="227" t="str">
        <f>IF([2]数据总览!AS160="","",[2]数据总览!AS160)</f>
        <v/>
      </c>
      <c r="AT160" s="227" t="str">
        <f>IF([2]数据总览!AT160="","",[2]数据总览!AT160)</f>
        <v/>
      </c>
      <c r="AU160" s="227" t="str">
        <f>IF([2]数据总览!AU160="","",[2]数据总览!AU160)</f>
        <v/>
      </c>
      <c r="AV160" s="227" t="str">
        <f>IF([2]数据总览!AV160="","",[2]数据总览!AV160)</f>
        <v/>
      </c>
      <c r="AW160" s="227" t="str">
        <f>IF([2]数据总览!AW160="","",[2]数据总览!AW160)</f>
        <v/>
      </c>
      <c r="AX160" s="227" t="str">
        <f>IF([2]数据总览!AX160="","",[2]数据总览!AX160)</f>
        <v/>
      </c>
      <c r="AY160" s="227" t="str">
        <f>IF([2]数据总览!AY160="","",[2]数据总览!AY160)</f>
        <v/>
      </c>
      <c r="AZ160" s="227" t="str">
        <f>IF([2]数据总览!AZ160="","",[2]数据总览!AZ160)</f>
        <v/>
      </c>
      <c r="BA160" s="227" t="str">
        <f>IF([2]数据总览!BA160="","",[2]数据总览!BA160)</f>
        <v/>
      </c>
      <c r="BB160" s="227" t="str">
        <f>IF([2]数据总览!BB160="","",[2]数据总览!BB160)</f>
        <v/>
      </c>
      <c r="BC160" s="227" t="str">
        <f>IF([2]数据总览!BC160="","",[2]数据总览!BC160)</f>
        <v/>
      </c>
      <c r="BD160" s="227" t="str">
        <f>IF([2]数据总览!BD160="","",[2]数据总览!BD160)</f>
        <v/>
      </c>
      <c r="BE160" s="227" t="str">
        <f>IF([2]数据总览!BE160="","",[2]数据总览!BE160)</f>
        <v/>
      </c>
      <c r="BF160" s="227" t="str">
        <f>IF([2]数据总览!BF160="","",[2]数据总览!BF160)</f>
        <v/>
      </c>
      <c r="BG160" s="227" t="str">
        <f>IF([2]数据总览!BG160="","",[2]数据总览!BG160)</f>
        <v/>
      </c>
      <c r="BH160" s="227" t="str">
        <f>IF([2]数据总览!BH160="","",[2]数据总览!BH160)</f>
        <v/>
      </c>
      <c r="BI160" s="227" t="str">
        <f>IF([2]数据总览!BI160="","",[2]数据总览!BI160)</f>
        <v/>
      </c>
      <c r="BJ160" s="227" t="str">
        <f>IF([2]数据总览!BJ160="","",[2]数据总览!BJ160)</f>
        <v/>
      </c>
      <c r="BK160" s="227" t="str">
        <f>IF([2]数据总览!BK160="","",[2]数据总览!BK160)</f>
        <v/>
      </c>
      <c r="BL160" s="227" t="str">
        <f>IF([2]数据总览!BL160="","",[2]数据总览!BL160)</f>
        <v/>
      </c>
      <c r="BM160" s="227" t="str">
        <f>IF([2]数据总览!BM160="","",[2]数据总览!BM160)</f>
        <v/>
      </c>
      <c r="BN160" s="227" t="str">
        <f>IF([2]数据总览!BN160="","",[2]数据总览!BN160)</f>
        <v/>
      </c>
      <c r="BO160" s="227" t="str">
        <f>IF([2]数据总览!BO160="","",[2]数据总览!BO160)</f>
        <v/>
      </c>
      <c r="BP160" s="227" t="str">
        <f>IF([2]数据总览!BP160="","",[2]数据总览!BP160)</f>
        <v/>
      </c>
      <c r="BQ160" s="227" t="str">
        <f>IF([2]数据总览!BQ160="","",[2]数据总览!BQ160)</f>
        <v/>
      </c>
      <c r="BR160" s="227" t="str">
        <f>IF([2]数据总览!BR160="","",[2]数据总览!BR160)</f>
        <v/>
      </c>
      <c r="BS160" s="227" t="str">
        <f>IF([2]数据总览!BS160="","",[2]数据总览!BS160)</f>
        <v/>
      </c>
      <c r="BT160" s="227" t="str">
        <f>IF([2]数据总览!BT160="","",[2]数据总览!BT160)</f>
        <v/>
      </c>
      <c r="BU160" s="227" t="str">
        <f>IF([2]数据总览!BU160="","",[2]数据总览!BU160)</f>
        <v/>
      </c>
      <c r="BV160" s="227" t="str">
        <f>IF([2]数据总览!BV160="","",[2]数据总览!BV160)</f>
        <v/>
      </c>
      <c r="BW160" s="227" t="str">
        <f>IF([2]数据总览!BW160="","",[2]数据总览!BW160)</f>
        <v/>
      </c>
      <c r="BX160" s="227" t="str">
        <f>IF([2]数据总览!BX160="","",[2]数据总览!BX160)</f>
        <v/>
      </c>
      <c r="BY160" s="227" t="str">
        <f>IF([2]数据总览!BY160="","",[2]数据总览!BY160)</f>
        <v/>
      </c>
      <c r="BZ160" s="227" t="str">
        <f>IF([2]数据总览!BZ160="","",[2]数据总览!BZ160)</f>
        <v/>
      </c>
      <c r="CA160" s="227" t="str">
        <f>IF([2]数据总览!CA160="","",[2]数据总览!CA160)</f>
        <v/>
      </c>
      <c r="CB160" s="227" t="str">
        <f>IF([2]数据总览!CB160="","",[2]数据总览!CB160)</f>
        <v/>
      </c>
      <c r="CC160" s="227" t="str">
        <f>IF([2]数据总览!CC160="","",[2]数据总览!CC160)</f>
        <v/>
      </c>
      <c r="CD160" s="227" t="str">
        <f>IF([2]数据总览!CD160="","",[2]数据总览!CD160)</f>
        <v/>
      </c>
      <c r="CE160" s="227" t="str">
        <f>IF([2]数据总览!CE160="","",[2]数据总览!CE160)</f>
        <v/>
      </c>
      <c r="CF160" s="227" t="str">
        <f>IF([2]数据总览!CF160="","",[2]数据总览!CF160)</f>
        <v/>
      </c>
      <c r="CG160" s="227" t="str">
        <f>IF([2]数据总览!CG160="","",[2]数据总览!CG160)</f>
        <v/>
      </c>
      <c r="CH160" s="227" t="str">
        <f>IF([2]数据总览!CH160="","",[2]数据总览!CH160)</f>
        <v/>
      </c>
      <c r="CI160" s="227" t="str">
        <f>IF([2]数据总览!CI160="","",[2]数据总览!CI160)</f>
        <v/>
      </c>
      <c r="CJ160" s="227" t="str">
        <f>IF([2]数据总览!CJ160="","",[2]数据总览!CJ160)</f>
        <v/>
      </c>
      <c r="CK160" s="227" t="str">
        <f>IF([2]数据总览!CK160="","",[2]数据总览!CK160)</f>
        <v/>
      </c>
      <c r="CL160" s="227" t="str">
        <f>IF([2]数据总览!CL160="","",[2]数据总览!CL160)</f>
        <v/>
      </c>
      <c r="CM160" s="227" t="str">
        <f>IF([2]数据总览!CM160="","",[2]数据总览!CM160)</f>
        <v/>
      </c>
      <c r="CN160" s="227" t="str">
        <f>IF([2]数据总览!CN160="","",[2]数据总览!CN160)</f>
        <v/>
      </c>
      <c r="CO160" s="227" t="str">
        <f>IF([2]数据总览!CO160="","",[2]数据总览!CO160)</f>
        <v/>
      </c>
      <c r="CP160" s="227" t="str">
        <f>IF([2]数据总览!CP160="","",[2]数据总览!CP160)</f>
        <v/>
      </c>
      <c r="CQ160" s="227" t="str">
        <f>IF([2]数据总览!CQ160="","",[2]数据总览!CQ160)</f>
        <v/>
      </c>
      <c r="CR160" s="227" t="str">
        <f>IF([2]数据总览!CR160="","",[2]数据总览!CR160)</f>
        <v/>
      </c>
      <c r="CS160" s="227" t="str">
        <f>IF([2]数据总览!CS160="","",[2]数据总览!CS160)</f>
        <v/>
      </c>
      <c r="CT160" s="227" t="str">
        <f>IF([2]数据总览!CT160="","",[2]数据总览!CT160)</f>
        <v/>
      </c>
      <c r="CU160" s="227" t="str">
        <f>IF([2]数据总览!CU160="","",[2]数据总览!CU160)</f>
        <v/>
      </c>
      <c r="CV160" s="227" t="str">
        <f>IF([2]数据总览!CV160="","",[2]数据总览!CV160)</f>
        <v/>
      </c>
      <c r="CW160" s="227" t="str">
        <f>IF([2]数据总览!CW160="","",[2]数据总览!CW160)</f>
        <v/>
      </c>
      <c r="CX160" s="227" t="str">
        <f>IF([2]数据总览!CX160="","",[2]数据总览!CX160)</f>
        <v/>
      </c>
      <c r="CY160" s="227" t="str">
        <f>IF([2]数据总览!CY160="","",[2]数据总览!CY160)</f>
        <v/>
      </c>
      <c r="CZ160" s="227" t="str">
        <f>IF([2]数据总览!CZ160="","",[2]数据总览!CZ160)</f>
        <v/>
      </c>
      <c r="DA160" s="227" t="str">
        <f>IF([2]数据总览!DA160="","",[2]数据总览!DA160)</f>
        <v/>
      </c>
      <c r="DB160" s="227" t="str">
        <f>IF([2]数据总览!DB160="","",[2]数据总览!DB160)</f>
        <v/>
      </c>
      <c r="DC160" s="227" t="str">
        <f>IF([2]数据总览!DC160="","",[2]数据总览!DC160)</f>
        <v/>
      </c>
      <c r="DD160" s="227" t="str">
        <f>IF([2]数据总览!DD160="","",[2]数据总览!DD160)</f>
        <v/>
      </c>
      <c r="DE160" s="227" t="str">
        <f>IF([2]数据总览!DE160="","",[2]数据总览!DE160)</f>
        <v/>
      </c>
      <c r="DF160" s="227" t="str">
        <f>IF([2]数据总览!DF160="","",[2]数据总览!DF160)</f>
        <v/>
      </c>
      <c r="DG160" s="227" t="str">
        <f>IF([2]数据总览!DG160="","",[2]数据总览!DG160)</f>
        <v/>
      </c>
      <c r="DH160" s="227" t="str">
        <f>IF([2]数据总览!DH160="","",[2]数据总览!DH160)</f>
        <v/>
      </c>
      <c r="DI160" s="227" t="str">
        <f>IF([2]数据总览!DI160="","",[2]数据总览!DI160)</f>
        <v/>
      </c>
      <c r="DJ160" s="227" t="str">
        <f>IF([2]数据总览!DJ160="","",[2]数据总览!DJ160)</f>
        <v/>
      </c>
      <c r="DK160" s="227" t="str">
        <f>IF([2]数据总览!DK160="","",[2]数据总览!DK160)</f>
        <v/>
      </c>
      <c r="DL160" s="227" t="str">
        <f>IF([2]数据总览!DL160="","",[2]数据总览!DL160)</f>
        <v/>
      </c>
      <c r="DM160" s="227" t="str">
        <f>IF([2]数据总览!DM160="","",[2]数据总览!DM160)</f>
        <v/>
      </c>
      <c r="DN160" s="227" t="str">
        <f>IF([2]数据总览!DN160="","",[2]数据总览!DN160)</f>
        <v/>
      </c>
      <c r="DO160" s="227" t="str">
        <f>IF([2]数据总览!DO160="","",[2]数据总览!DO160)</f>
        <v/>
      </c>
      <c r="DP160" s="227" t="str">
        <f>IF([2]数据总览!DP160="","",[2]数据总览!DP160)</f>
        <v/>
      </c>
      <c r="DQ160" s="227" t="str">
        <f>IF([2]数据总览!DQ160="","",[2]数据总览!DQ160)</f>
        <v/>
      </c>
      <c r="DR160" s="227" t="str">
        <f>IF([2]数据总览!DR160="","",[2]数据总览!DR160)</f>
        <v/>
      </c>
      <c r="DS160" s="227" t="str">
        <f>IF([2]数据总览!DS160="","",[2]数据总览!DS160)</f>
        <v/>
      </c>
      <c r="DT160" s="227" t="str">
        <f>IF([2]数据总览!DT160="","",[2]数据总览!DT160)</f>
        <v/>
      </c>
      <c r="DU160" s="227" t="str">
        <f>IF([2]数据总览!DU160="","",[2]数据总览!DU160)</f>
        <v/>
      </c>
      <c r="DV160" s="227" t="str">
        <f>IF([2]数据总览!DV160="","",[2]数据总览!DV160)</f>
        <v/>
      </c>
      <c r="DW160" s="227" t="str">
        <f>IF([2]数据总览!DW160="","",[2]数据总览!DW160)</f>
        <v/>
      </c>
      <c r="DX160" s="227" t="str">
        <f>IF([2]数据总览!DX160="","",[2]数据总览!DX160)</f>
        <v/>
      </c>
      <c r="DY160" s="227" t="str">
        <f>IF([2]数据总览!DY160="","",[2]数据总览!DY160)</f>
        <v/>
      </c>
      <c r="DZ160" s="227" t="str">
        <f>IF([2]数据总览!DZ160="","",[2]数据总览!DZ160)</f>
        <v/>
      </c>
      <c r="EA160" s="227" t="str">
        <f>IF([2]数据总览!EA160="","",[2]数据总览!EA160)</f>
        <v/>
      </c>
      <c r="EB160" s="227" t="str">
        <f>IF([2]数据总览!EB160="","",[2]数据总览!EB160)</f>
        <v/>
      </c>
      <c r="EC160" s="227" t="str">
        <f>IF([2]数据总览!EC160="","",[2]数据总览!EC160)</f>
        <v/>
      </c>
      <c r="ED160" s="227" t="str">
        <f>IF([2]数据总览!ED160="","",[2]数据总览!ED160)</f>
        <v/>
      </c>
      <c r="EE160" s="227" t="str">
        <f>IF([2]数据总览!EE160="","",[2]数据总览!EE160)</f>
        <v/>
      </c>
      <c r="EF160" s="227" t="str">
        <f>IF([2]数据总览!EF160="","",[2]数据总览!EF160)</f>
        <v/>
      </c>
      <c r="EG160" s="227" t="str">
        <f>IF([2]数据总览!EG160="","",[2]数据总览!EG160)</f>
        <v/>
      </c>
      <c r="EH160" s="227" t="str">
        <f>IF([2]数据总览!EH160="","",[2]数据总览!EH160)</f>
        <v/>
      </c>
      <c r="EI160" s="227" t="str">
        <f>IF([2]数据总览!EI160="","",[2]数据总览!EI160)</f>
        <v/>
      </c>
      <c r="EJ160" s="227" t="str">
        <f>IF([2]数据总览!EJ160="","",[2]数据总览!EJ160)</f>
        <v/>
      </c>
      <c r="EK160" s="227" t="str">
        <f>IF([2]数据总览!EK160="","",[2]数据总览!EK160)</f>
        <v/>
      </c>
      <c r="EL160" s="227" t="str">
        <f>IF([2]数据总览!EL160="","",[2]数据总览!EL160)</f>
        <v/>
      </c>
      <c r="EM160" s="227" t="str">
        <f>IF([2]数据总览!EM160="","",[2]数据总览!EM160)</f>
        <v/>
      </c>
      <c r="EN160" s="227" t="str">
        <f>IF([2]数据总览!EN160="","",[2]数据总览!EN160)</f>
        <v/>
      </c>
      <c r="EO160" s="227" t="str">
        <f>IF([2]数据总览!EO160="","",[2]数据总览!EO160)</f>
        <v/>
      </c>
      <c r="EP160" s="227" t="str">
        <f>IF([2]数据总览!EP160="","",[2]数据总览!EP160)</f>
        <v/>
      </c>
      <c r="EQ160" s="227" t="str">
        <f>IF([2]数据总览!EQ160="","",[2]数据总览!EQ160)</f>
        <v/>
      </c>
      <c r="ER160" s="227" t="str">
        <f>IF([2]数据总览!ER160="","",[2]数据总览!ER160)</f>
        <v/>
      </c>
      <c r="ES160" s="227" t="str">
        <f>IF([2]数据总览!ES160="","",[2]数据总览!ES160)</f>
        <v/>
      </c>
      <c r="ET160" s="227" t="str">
        <f>IF([2]数据总览!ET160="","",[2]数据总览!ET160)</f>
        <v/>
      </c>
      <c r="EU160" s="227" t="str">
        <f>IF([2]数据总览!EU160="","",[2]数据总览!EU160)</f>
        <v/>
      </c>
      <c r="EV160" s="227" t="str">
        <f>IF([2]数据总览!EV160="","",[2]数据总览!EV160)</f>
        <v/>
      </c>
      <c r="EW160" s="227" t="str">
        <f>IF([2]数据总览!EW160="","",[2]数据总览!EW160)</f>
        <v/>
      </c>
      <c r="EX160" s="227" t="str">
        <f>IF([2]数据总览!EX160="","",[2]数据总览!EX160)</f>
        <v/>
      </c>
      <c r="EY160" s="227" t="str">
        <f>IF([2]数据总览!EY160="","",[2]数据总览!EY160)</f>
        <v/>
      </c>
      <c r="EZ160" s="227" t="str">
        <f>IF([2]数据总览!EZ160="","",[2]数据总览!EZ160)</f>
        <v/>
      </c>
      <c r="FA160" s="227" t="str">
        <f>IF([2]数据总览!FA160="","",[2]数据总览!FA160)</f>
        <v/>
      </c>
    </row>
    <row r="161" spans="1:157" ht="11.25">
      <c r="A161" s="227" t="str">
        <f>IF([2]数据总览!A161="","",[2]数据总览!A161)</f>
        <v/>
      </c>
      <c r="B161" s="227" t="str">
        <f>IF([2]数据总览!B161="","",[2]数据总览!B161)</f>
        <v/>
      </c>
      <c r="C161" s="227" t="str">
        <f>IF([2]数据总览!C161="","",[2]数据总览!C161)</f>
        <v/>
      </c>
      <c r="D161" s="227" t="str">
        <f>IF([2]数据总览!D161="","",[2]数据总览!D161)</f>
        <v/>
      </c>
      <c r="E161" s="227" t="str">
        <f>IF([2]数据总览!E161="","",[2]数据总览!E161)</f>
        <v/>
      </c>
      <c r="F161" s="227" t="str">
        <f>IF([2]数据总览!F161="","",[2]数据总览!F161)</f>
        <v/>
      </c>
      <c r="G161" s="227" t="str">
        <f>IF([2]数据总览!G161="","",[2]数据总览!G161)</f>
        <v/>
      </c>
      <c r="H161" s="227" t="str">
        <f>IF([2]数据总览!H161="","",[2]数据总览!H161)</f>
        <v/>
      </c>
      <c r="I161" s="227" t="str">
        <f>IF([2]数据总览!I161="","",[2]数据总览!I161)</f>
        <v/>
      </c>
      <c r="J161" s="227"/>
      <c r="K161" s="227" t="str">
        <f>IF([2]数据总览!K161="","",[2]数据总览!K161)</f>
        <v/>
      </c>
      <c r="L161" s="227" t="str">
        <f>IF([2]数据总览!L161="","",[2]数据总览!L161)</f>
        <v/>
      </c>
      <c r="M161" s="227" t="str">
        <f>IF([2]数据总览!M161="","",[2]数据总览!M161)</f>
        <v/>
      </c>
      <c r="N161" s="227" t="str">
        <f>IF([2]数据总览!N161="","",[2]数据总览!N161)</f>
        <v/>
      </c>
      <c r="O161" s="227" t="str">
        <f>IF([2]数据总览!O161="","",[2]数据总览!O161)</f>
        <v/>
      </c>
      <c r="P161" s="227" t="str">
        <f>IF([2]数据总览!P161="","",[2]数据总览!P161)</f>
        <v/>
      </c>
      <c r="Q161" s="227" t="str">
        <f>IF([2]数据总览!Q161="","",[2]数据总览!Q161)</f>
        <v/>
      </c>
      <c r="R161" s="227" t="str">
        <f>IF([2]数据总览!R161="","",[2]数据总览!R161)</f>
        <v/>
      </c>
      <c r="S161" s="227" t="str">
        <f>IF([2]数据总览!S161="","",[2]数据总览!S161)</f>
        <v/>
      </c>
      <c r="T161" s="227" t="str">
        <f>IF([2]数据总览!T161="","",[2]数据总览!T161)</f>
        <v/>
      </c>
      <c r="U161" s="227" t="str">
        <f>IF([2]数据总览!U161="","",[2]数据总览!U161)</f>
        <v/>
      </c>
      <c r="V161" s="227" t="str">
        <f>IF([2]数据总览!V161="","",[2]数据总览!V161)</f>
        <v/>
      </c>
      <c r="W161" s="227" t="str">
        <f>IF([2]数据总览!W161="","",[2]数据总览!W161)</f>
        <v/>
      </c>
      <c r="X161" s="227" t="str">
        <f>IF([2]数据总览!X161="","",[2]数据总览!X161)</f>
        <v/>
      </c>
      <c r="Y161" s="227" t="str">
        <f>IF([2]数据总览!Y161="","",[2]数据总览!Y161)</f>
        <v/>
      </c>
      <c r="Z161" s="227" t="str">
        <f>IF([2]数据总览!Z161="","",[2]数据总览!Z161)</f>
        <v/>
      </c>
      <c r="AA161" s="227" t="str">
        <f>IF([2]数据总览!AA161="","",[2]数据总览!AA161)</f>
        <v/>
      </c>
      <c r="AB161" s="227" t="str">
        <f>IF([2]数据总览!AB161="","",[2]数据总览!AB161)</f>
        <v/>
      </c>
      <c r="AC161" s="227" t="str">
        <f>IF([2]数据总览!AC161="","",[2]数据总览!AC161)</f>
        <v/>
      </c>
      <c r="AD161" s="227" t="str">
        <f>IF([2]数据总览!AD161="","",[2]数据总览!AD161)</f>
        <v/>
      </c>
      <c r="AE161" s="227" t="str">
        <f>IF([2]数据总览!AE161="","",[2]数据总览!AE161)</f>
        <v/>
      </c>
      <c r="AF161" s="227" t="str">
        <f>IF([2]数据总览!AF161="","",[2]数据总览!AF161)</f>
        <v/>
      </c>
      <c r="AG161" s="227" t="str">
        <f>IF([2]数据总览!AG161="","",[2]数据总览!AG161)</f>
        <v/>
      </c>
      <c r="AH161" s="227" t="str">
        <f>IF([2]数据总览!AH161="","",[2]数据总览!AH161)</f>
        <v/>
      </c>
      <c r="AI161" s="227" t="str">
        <f>IF([2]数据总览!AI161="","",[2]数据总览!AI161)</f>
        <v/>
      </c>
      <c r="AJ161" s="227" t="str">
        <f>IF([2]数据总览!AJ161="","",[2]数据总览!AJ161)</f>
        <v/>
      </c>
      <c r="AK161" s="227" t="str">
        <f>IF([2]数据总览!AK161="","",[2]数据总览!AK161)</f>
        <v/>
      </c>
      <c r="AL161" s="227" t="str">
        <f>IF([2]数据总览!AL161="","",[2]数据总览!AL161)</f>
        <v/>
      </c>
      <c r="AM161" s="227" t="str">
        <f>IF([2]数据总览!AM161="","",[2]数据总览!AM161)</f>
        <v/>
      </c>
      <c r="AN161" s="227" t="str">
        <f>IF([2]数据总览!AN161="","",[2]数据总览!AN161)</f>
        <v/>
      </c>
      <c r="AO161" s="227" t="str">
        <f>IF([2]数据总览!AO161="","",[2]数据总览!AO161)</f>
        <v/>
      </c>
      <c r="AP161" s="227" t="str">
        <f>IF([2]数据总览!AP161="","",[2]数据总览!AP161)</f>
        <v/>
      </c>
      <c r="AQ161" s="227" t="str">
        <f>IF([2]数据总览!AQ161="","",[2]数据总览!AQ161)</f>
        <v/>
      </c>
      <c r="AR161" s="227" t="str">
        <f>IF([2]数据总览!AR161="","",[2]数据总览!AR161)</f>
        <v/>
      </c>
      <c r="AS161" s="227" t="str">
        <f>IF([2]数据总览!AS161="","",[2]数据总览!AS161)</f>
        <v/>
      </c>
      <c r="AT161" s="227" t="str">
        <f>IF([2]数据总览!AT161="","",[2]数据总览!AT161)</f>
        <v/>
      </c>
      <c r="AU161" s="227" t="str">
        <f>IF([2]数据总览!AU161="","",[2]数据总览!AU161)</f>
        <v/>
      </c>
      <c r="AV161" s="227" t="str">
        <f>IF([2]数据总览!AV161="","",[2]数据总览!AV161)</f>
        <v/>
      </c>
      <c r="AW161" s="227" t="str">
        <f>IF([2]数据总览!AW161="","",[2]数据总览!AW161)</f>
        <v/>
      </c>
      <c r="AX161" s="227" t="str">
        <f>IF([2]数据总览!AX161="","",[2]数据总览!AX161)</f>
        <v/>
      </c>
      <c r="AY161" s="227" t="str">
        <f>IF([2]数据总览!AY161="","",[2]数据总览!AY161)</f>
        <v/>
      </c>
      <c r="AZ161" s="227" t="str">
        <f>IF([2]数据总览!AZ161="","",[2]数据总览!AZ161)</f>
        <v/>
      </c>
      <c r="BA161" s="227" t="str">
        <f>IF([2]数据总览!BA161="","",[2]数据总览!BA161)</f>
        <v/>
      </c>
      <c r="BB161" s="227" t="str">
        <f>IF([2]数据总览!BB161="","",[2]数据总览!BB161)</f>
        <v/>
      </c>
      <c r="BC161" s="227" t="str">
        <f>IF([2]数据总览!BC161="","",[2]数据总览!BC161)</f>
        <v/>
      </c>
      <c r="BD161" s="227" t="str">
        <f>IF([2]数据总览!BD161="","",[2]数据总览!BD161)</f>
        <v/>
      </c>
      <c r="BE161" s="227" t="str">
        <f>IF([2]数据总览!BE161="","",[2]数据总览!BE161)</f>
        <v/>
      </c>
      <c r="BF161" s="227" t="str">
        <f>IF([2]数据总览!BF161="","",[2]数据总览!BF161)</f>
        <v/>
      </c>
      <c r="BG161" s="227" t="str">
        <f>IF([2]数据总览!BG161="","",[2]数据总览!BG161)</f>
        <v/>
      </c>
      <c r="BH161" s="227" t="str">
        <f>IF([2]数据总览!BH161="","",[2]数据总览!BH161)</f>
        <v/>
      </c>
      <c r="BI161" s="227" t="str">
        <f>IF([2]数据总览!BI161="","",[2]数据总览!BI161)</f>
        <v/>
      </c>
      <c r="BJ161" s="227" t="str">
        <f>IF([2]数据总览!BJ161="","",[2]数据总览!BJ161)</f>
        <v/>
      </c>
      <c r="BK161" s="227" t="str">
        <f>IF([2]数据总览!BK161="","",[2]数据总览!BK161)</f>
        <v/>
      </c>
      <c r="BL161" s="227" t="str">
        <f>IF([2]数据总览!BL161="","",[2]数据总览!BL161)</f>
        <v/>
      </c>
      <c r="BM161" s="227" t="str">
        <f>IF([2]数据总览!BM161="","",[2]数据总览!BM161)</f>
        <v/>
      </c>
      <c r="BN161" s="227" t="str">
        <f>IF([2]数据总览!BN161="","",[2]数据总览!BN161)</f>
        <v/>
      </c>
      <c r="BO161" s="227" t="str">
        <f>IF([2]数据总览!BO161="","",[2]数据总览!BO161)</f>
        <v/>
      </c>
      <c r="BP161" s="227" t="str">
        <f>IF([2]数据总览!BP161="","",[2]数据总览!BP161)</f>
        <v/>
      </c>
      <c r="BQ161" s="227" t="str">
        <f>IF([2]数据总览!BQ161="","",[2]数据总览!BQ161)</f>
        <v/>
      </c>
      <c r="BR161" s="227" t="str">
        <f>IF([2]数据总览!BR161="","",[2]数据总览!BR161)</f>
        <v/>
      </c>
      <c r="BS161" s="227" t="str">
        <f>IF([2]数据总览!BS161="","",[2]数据总览!BS161)</f>
        <v/>
      </c>
      <c r="BT161" s="227" t="str">
        <f>IF([2]数据总览!BT161="","",[2]数据总览!BT161)</f>
        <v/>
      </c>
      <c r="BU161" s="227" t="str">
        <f>IF([2]数据总览!BU161="","",[2]数据总览!BU161)</f>
        <v/>
      </c>
      <c r="BV161" s="227" t="str">
        <f>IF([2]数据总览!BV161="","",[2]数据总览!BV161)</f>
        <v/>
      </c>
      <c r="BW161" s="227" t="str">
        <f>IF([2]数据总览!BW161="","",[2]数据总览!BW161)</f>
        <v/>
      </c>
      <c r="BX161" s="227" t="str">
        <f>IF([2]数据总览!BX161="","",[2]数据总览!BX161)</f>
        <v/>
      </c>
      <c r="BY161" s="227" t="str">
        <f>IF([2]数据总览!BY161="","",[2]数据总览!BY161)</f>
        <v/>
      </c>
      <c r="BZ161" s="227" t="str">
        <f>IF([2]数据总览!BZ161="","",[2]数据总览!BZ161)</f>
        <v/>
      </c>
      <c r="CA161" s="227" t="str">
        <f>IF([2]数据总览!CA161="","",[2]数据总览!CA161)</f>
        <v/>
      </c>
      <c r="CB161" s="227" t="str">
        <f>IF([2]数据总览!CB161="","",[2]数据总览!CB161)</f>
        <v/>
      </c>
      <c r="CC161" s="227" t="str">
        <f>IF([2]数据总览!CC161="","",[2]数据总览!CC161)</f>
        <v/>
      </c>
      <c r="CD161" s="227" t="str">
        <f>IF([2]数据总览!CD161="","",[2]数据总览!CD161)</f>
        <v/>
      </c>
      <c r="CE161" s="227" t="str">
        <f>IF([2]数据总览!CE161="","",[2]数据总览!CE161)</f>
        <v/>
      </c>
      <c r="CF161" s="227" t="str">
        <f>IF([2]数据总览!CF161="","",[2]数据总览!CF161)</f>
        <v/>
      </c>
      <c r="CG161" s="227" t="str">
        <f>IF([2]数据总览!CG161="","",[2]数据总览!CG161)</f>
        <v/>
      </c>
      <c r="CH161" s="227" t="str">
        <f>IF([2]数据总览!CH161="","",[2]数据总览!CH161)</f>
        <v/>
      </c>
      <c r="CI161" s="227" t="str">
        <f>IF([2]数据总览!CI161="","",[2]数据总览!CI161)</f>
        <v/>
      </c>
      <c r="CJ161" s="227" t="str">
        <f>IF([2]数据总览!CJ161="","",[2]数据总览!CJ161)</f>
        <v/>
      </c>
      <c r="CK161" s="227" t="str">
        <f>IF([2]数据总览!CK161="","",[2]数据总览!CK161)</f>
        <v/>
      </c>
      <c r="CL161" s="227" t="str">
        <f>IF([2]数据总览!CL161="","",[2]数据总览!CL161)</f>
        <v/>
      </c>
      <c r="CM161" s="227" t="str">
        <f>IF([2]数据总览!CM161="","",[2]数据总览!CM161)</f>
        <v/>
      </c>
      <c r="CN161" s="227" t="str">
        <f>IF([2]数据总览!CN161="","",[2]数据总览!CN161)</f>
        <v/>
      </c>
      <c r="CO161" s="227" t="str">
        <f>IF([2]数据总览!CO161="","",[2]数据总览!CO161)</f>
        <v/>
      </c>
      <c r="CP161" s="227" t="str">
        <f>IF([2]数据总览!CP161="","",[2]数据总览!CP161)</f>
        <v/>
      </c>
      <c r="CQ161" s="227" t="str">
        <f>IF([2]数据总览!CQ161="","",[2]数据总览!CQ161)</f>
        <v/>
      </c>
      <c r="CR161" s="227" t="str">
        <f>IF([2]数据总览!CR161="","",[2]数据总览!CR161)</f>
        <v/>
      </c>
      <c r="CS161" s="227" t="str">
        <f>IF([2]数据总览!CS161="","",[2]数据总览!CS161)</f>
        <v/>
      </c>
      <c r="CT161" s="227" t="str">
        <f>IF([2]数据总览!CT161="","",[2]数据总览!CT161)</f>
        <v/>
      </c>
      <c r="CU161" s="227" t="str">
        <f>IF([2]数据总览!CU161="","",[2]数据总览!CU161)</f>
        <v/>
      </c>
      <c r="CV161" s="227" t="str">
        <f>IF([2]数据总览!CV161="","",[2]数据总览!CV161)</f>
        <v/>
      </c>
      <c r="CW161" s="227" t="str">
        <f>IF([2]数据总览!CW161="","",[2]数据总览!CW161)</f>
        <v/>
      </c>
      <c r="CX161" s="227" t="str">
        <f>IF([2]数据总览!CX161="","",[2]数据总览!CX161)</f>
        <v/>
      </c>
      <c r="CY161" s="227" t="str">
        <f>IF([2]数据总览!CY161="","",[2]数据总览!CY161)</f>
        <v/>
      </c>
      <c r="CZ161" s="227" t="str">
        <f>IF([2]数据总览!CZ161="","",[2]数据总览!CZ161)</f>
        <v/>
      </c>
      <c r="DA161" s="227" t="str">
        <f>IF([2]数据总览!DA161="","",[2]数据总览!DA161)</f>
        <v/>
      </c>
      <c r="DB161" s="227" t="str">
        <f>IF([2]数据总览!DB161="","",[2]数据总览!DB161)</f>
        <v/>
      </c>
      <c r="DC161" s="227" t="str">
        <f>IF([2]数据总览!DC161="","",[2]数据总览!DC161)</f>
        <v/>
      </c>
      <c r="DD161" s="227" t="str">
        <f>IF([2]数据总览!DD161="","",[2]数据总览!DD161)</f>
        <v/>
      </c>
      <c r="DE161" s="227" t="str">
        <f>IF([2]数据总览!DE161="","",[2]数据总览!DE161)</f>
        <v/>
      </c>
      <c r="DF161" s="227" t="str">
        <f>IF([2]数据总览!DF161="","",[2]数据总览!DF161)</f>
        <v/>
      </c>
      <c r="DG161" s="227" t="str">
        <f>IF([2]数据总览!DG161="","",[2]数据总览!DG161)</f>
        <v/>
      </c>
      <c r="DH161" s="227" t="str">
        <f>IF([2]数据总览!DH161="","",[2]数据总览!DH161)</f>
        <v/>
      </c>
      <c r="DI161" s="227" t="str">
        <f>IF([2]数据总览!DI161="","",[2]数据总览!DI161)</f>
        <v/>
      </c>
      <c r="DJ161" s="227" t="str">
        <f>IF([2]数据总览!DJ161="","",[2]数据总览!DJ161)</f>
        <v/>
      </c>
      <c r="DK161" s="227" t="str">
        <f>IF([2]数据总览!DK161="","",[2]数据总览!DK161)</f>
        <v/>
      </c>
      <c r="DL161" s="227" t="str">
        <f>IF([2]数据总览!DL161="","",[2]数据总览!DL161)</f>
        <v/>
      </c>
      <c r="DM161" s="227" t="str">
        <f>IF([2]数据总览!DM161="","",[2]数据总览!DM161)</f>
        <v/>
      </c>
      <c r="DN161" s="227" t="str">
        <f>IF([2]数据总览!DN161="","",[2]数据总览!DN161)</f>
        <v/>
      </c>
      <c r="DO161" s="227" t="str">
        <f>IF([2]数据总览!DO161="","",[2]数据总览!DO161)</f>
        <v/>
      </c>
      <c r="DP161" s="227" t="str">
        <f>IF([2]数据总览!DP161="","",[2]数据总览!DP161)</f>
        <v/>
      </c>
      <c r="DQ161" s="227" t="str">
        <f>IF([2]数据总览!DQ161="","",[2]数据总览!DQ161)</f>
        <v/>
      </c>
      <c r="DR161" s="227" t="str">
        <f>IF([2]数据总览!DR161="","",[2]数据总览!DR161)</f>
        <v/>
      </c>
      <c r="DS161" s="227" t="str">
        <f>IF([2]数据总览!DS161="","",[2]数据总览!DS161)</f>
        <v/>
      </c>
      <c r="DT161" s="227" t="str">
        <f>IF([2]数据总览!DT161="","",[2]数据总览!DT161)</f>
        <v/>
      </c>
      <c r="DU161" s="227" t="str">
        <f>IF([2]数据总览!DU161="","",[2]数据总览!DU161)</f>
        <v/>
      </c>
      <c r="DV161" s="227" t="str">
        <f>IF([2]数据总览!DV161="","",[2]数据总览!DV161)</f>
        <v/>
      </c>
      <c r="DW161" s="227" t="str">
        <f>IF([2]数据总览!DW161="","",[2]数据总览!DW161)</f>
        <v/>
      </c>
      <c r="DX161" s="227" t="str">
        <f>IF([2]数据总览!DX161="","",[2]数据总览!DX161)</f>
        <v/>
      </c>
      <c r="DY161" s="227" t="str">
        <f>IF([2]数据总览!DY161="","",[2]数据总览!DY161)</f>
        <v/>
      </c>
      <c r="DZ161" s="227" t="str">
        <f>IF([2]数据总览!DZ161="","",[2]数据总览!DZ161)</f>
        <v/>
      </c>
      <c r="EA161" s="227" t="str">
        <f>IF([2]数据总览!EA161="","",[2]数据总览!EA161)</f>
        <v/>
      </c>
      <c r="EB161" s="227" t="str">
        <f>IF([2]数据总览!EB161="","",[2]数据总览!EB161)</f>
        <v/>
      </c>
      <c r="EC161" s="227" t="str">
        <f>IF([2]数据总览!EC161="","",[2]数据总览!EC161)</f>
        <v/>
      </c>
      <c r="ED161" s="227" t="str">
        <f>IF([2]数据总览!ED161="","",[2]数据总览!ED161)</f>
        <v/>
      </c>
      <c r="EE161" s="227" t="str">
        <f>IF([2]数据总览!EE161="","",[2]数据总览!EE161)</f>
        <v/>
      </c>
      <c r="EF161" s="227" t="str">
        <f>IF([2]数据总览!EF161="","",[2]数据总览!EF161)</f>
        <v/>
      </c>
      <c r="EG161" s="227" t="str">
        <f>IF([2]数据总览!EG161="","",[2]数据总览!EG161)</f>
        <v/>
      </c>
      <c r="EH161" s="227" t="str">
        <f>IF([2]数据总览!EH161="","",[2]数据总览!EH161)</f>
        <v/>
      </c>
      <c r="EI161" s="227" t="str">
        <f>IF([2]数据总览!EI161="","",[2]数据总览!EI161)</f>
        <v/>
      </c>
      <c r="EJ161" s="227" t="str">
        <f>IF([2]数据总览!EJ161="","",[2]数据总览!EJ161)</f>
        <v/>
      </c>
      <c r="EK161" s="227" t="str">
        <f>IF([2]数据总览!EK161="","",[2]数据总览!EK161)</f>
        <v/>
      </c>
      <c r="EL161" s="227" t="str">
        <f>IF([2]数据总览!EL161="","",[2]数据总览!EL161)</f>
        <v/>
      </c>
      <c r="EM161" s="227" t="str">
        <f>IF([2]数据总览!EM161="","",[2]数据总览!EM161)</f>
        <v/>
      </c>
      <c r="EN161" s="227" t="str">
        <f>IF([2]数据总览!EN161="","",[2]数据总览!EN161)</f>
        <v/>
      </c>
      <c r="EO161" s="227" t="str">
        <f>IF([2]数据总览!EO161="","",[2]数据总览!EO161)</f>
        <v/>
      </c>
      <c r="EP161" s="227" t="str">
        <f>IF([2]数据总览!EP161="","",[2]数据总览!EP161)</f>
        <v/>
      </c>
      <c r="EQ161" s="227" t="str">
        <f>IF([2]数据总览!EQ161="","",[2]数据总览!EQ161)</f>
        <v/>
      </c>
      <c r="ER161" s="227" t="str">
        <f>IF([2]数据总览!ER161="","",[2]数据总览!ER161)</f>
        <v/>
      </c>
      <c r="ES161" s="227" t="str">
        <f>IF([2]数据总览!ES161="","",[2]数据总览!ES161)</f>
        <v/>
      </c>
      <c r="ET161" s="227" t="str">
        <f>IF([2]数据总览!ET161="","",[2]数据总览!ET161)</f>
        <v/>
      </c>
      <c r="EU161" s="227" t="str">
        <f>IF([2]数据总览!EU161="","",[2]数据总览!EU161)</f>
        <v/>
      </c>
      <c r="EV161" s="227" t="str">
        <f>IF([2]数据总览!EV161="","",[2]数据总览!EV161)</f>
        <v/>
      </c>
      <c r="EW161" s="227" t="str">
        <f>IF([2]数据总览!EW161="","",[2]数据总览!EW161)</f>
        <v/>
      </c>
      <c r="EX161" s="227" t="str">
        <f>IF([2]数据总览!EX161="","",[2]数据总览!EX161)</f>
        <v/>
      </c>
      <c r="EY161" s="227" t="str">
        <f>IF([2]数据总览!EY161="","",[2]数据总览!EY161)</f>
        <v/>
      </c>
      <c r="EZ161" s="227" t="str">
        <f>IF([2]数据总览!EZ161="","",[2]数据总览!EZ161)</f>
        <v/>
      </c>
      <c r="FA161" s="227" t="str">
        <f>IF([2]数据总览!FA161="","",[2]数据总览!FA161)</f>
        <v/>
      </c>
    </row>
    <row r="162" spans="1:157" ht="11.25">
      <c r="A162" s="227" t="str">
        <f>IF([2]数据总览!A162="","",[2]数据总览!A162)</f>
        <v/>
      </c>
      <c r="B162" s="227" t="str">
        <f>IF([2]数据总览!B162="","",[2]数据总览!B162)</f>
        <v/>
      </c>
      <c r="C162" s="227" t="str">
        <f>IF([2]数据总览!C162="","",[2]数据总览!C162)</f>
        <v/>
      </c>
      <c r="D162" s="227" t="str">
        <f>IF([2]数据总览!D162="","",[2]数据总览!D162)</f>
        <v/>
      </c>
      <c r="E162" s="227" t="str">
        <f>IF([2]数据总览!E162="","",[2]数据总览!E162)</f>
        <v/>
      </c>
      <c r="F162" s="227" t="str">
        <f>IF([2]数据总览!F162="","",[2]数据总览!F162)</f>
        <v/>
      </c>
      <c r="G162" s="227" t="str">
        <f>IF([2]数据总览!G162="","",[2]数据总览!G162)</f>
        <v/>
      </c>
      <c r="H162" s="227" t="str">
        <f>IF([2]数据总览!H162="","",[2]数据总览!H162)</f>
        <v/>
      </c>
      <c r="I162" s="227" t="str">
        <f>IF([2]数据总览!I162="","",[2]数据总览!I162)</f>
        <v/>
      </c>
      <c r="J162" s="227"/>
      <c r="K162" s="227" t="str">
        <f>IF([2]数据总览!K162="","",[2]数据总览!K162)</f>
        <v/>
      </c>
      <c r="L162" s="227" t="str">
        <f>IF([2]数据总览!L162="","",[2]数据总览!L162)</f>
        <v/>
      </c>
      <c r="M162" s="227" t="str">
        <f>IF([2]数据总览!M162="","",[2]数据总览!M162)</f>
        <v/>
      </c>
      <c r="N162" s="227" t="str">
        <f>IF([2]数据总览!N162="","",[2]数据总览!N162)</f>
        <v/>
      </c>
      <c r="O162" s="227" t="str">
        <f>IF([2]数据总览!O162="","",[2]数据总览!O162)</f>
        <v/>
      </c>
      <c r="P162" s="227" t="str">
        <f>IF([2]数据总览!P162="","",[2]数据总览!P162)</f>
        <v/>
      </c>
      <c r="Q162" s="227" t="str">
        <f>IF([2]数据总览!Q162="","",[2]数据总览!Q162)</f>
        <v/>
      </c>
      <c r="R162" s="227" t="str">
        <f>IF([2]数据总览!R162="","",[2]数据总览!R162)</f>
        <v/>
      </c>
      <c r="S162" s="227" t="str">
        <f>IF([2]数据总览!S162="","",[2]数据总览!S162)</f>
        <v/>
      </c>
      <c r="T162" s="227" t="str">
        <f>IF([2]数据总览!T162="","",[2]数据总览!T162)</f>
        <v/>
      </c>
      <c r="U162" s="227" t="str">
        <f>IF([2]数据总览!U162="","",[2]数据总览!U162)</f>
        <v/>
      </c>
      <c r="V162" s="227" t="str">
        <f>IF([2]数据总览!V162="","",[2]数据总览!V162)</f>
        <v/>
      </c>
      <c r="W162" s="227" t="str">
        <f>IF([2]数据总览!W162="","",[2]数据总览!W162)</f>
        <v/>
      </c>
      <c r="X162" s="227" t="str">
        <f>IF([2]数据总览!X162="","",[2]数据总览!X162)</f>
        <v/>
      </c>
      <c r="Y162" s="227" t="str">
        <f>IF([2]数据总览!Y162="","",[2]数据总览!Y162)</f>
        <v/>
      </c>
      <c r="Z162" s="227" t="str">
        <f>IF([2]数据总览!Z162="","",[2]数据总览!Z162)</f>
        <v/>
      </c>
      <c r="AA162" s="227" t="str">
        <f>IF([2]数据总览!AA162="","",[2]数据总览!AA162)</f>
        <v/>
      </c>
      <c r="AB162" s="227" t="str">
        <f>IF([2]数据总览!AB162="","",[2]数据总览!AB162)</f>
        <v/>
      </c>
      <c r="AC162" s="227" t="str">
        <f>IF([2]数据总览!AC162="","",[2]数据总览!AC162)</f>
        <v/>
      </c>
      <c r="AD162" s="227" t="str">
        <f>IF([2]数据总览!AD162="","",[2]数据总览!AD162)</f>
        <v/>
      </c>
      <c r="AE162" s="227" t="str">
        <f>IF([2]数据总览!AE162="","",[2]数据总览!AE162)</f>
        <v/>
      </c>
      <c r="AF162" s="227" t="str">
        <f>IF([2]数据总览!AF162="","",[2]数据总览!AF162)</f>
        <v/>
      </c>
      <c r="AG162" s="227" t="str">
        <f>IF([2]数据总览!AG162="","",[2]数据总览!AG162)</f>
        <v/>
      </c>
      <c r="AH162" s="227" t="str">
        <f>IF([2]数据总览!AH162="","",[2]数据总览!AH162)</f>
        <v/>
      </c>
      <c r="AI162" s="227" t="str">
        <f>IF([2]数据总览!AI162="","",[2]数据总览!AI162)</f>
        <v/>
      </c>
      <c r="AJ162" s="227" t="str">
        <f>IF([2]数据总览!AJ162="","",[2]数据总览!AJ162)</f>
        <v/>
      </c>
      <c r="AK162" s="227" t="str">
        <f>IF([2]数据总览!AK162="","",[2]数据总览!AK162)</f>
        <v/>
      </c>
      <c r="AL162" s="227" t="str">
        <f>IF([2]数据总览!AL162="","",[2]数据总览!AL162)</f>
        <v/>
      </c>
      <c r="AM162" s="227" t="str">
        <f>IF([2]数据总览!AM162="","",[2]数据总览!AM162)</f>
        <v/>
      </c>
      <c r="AN162" s="227" t="str">
        <f>IF([2]数据总览!AN162="","",[2]数据总览!AN162)</f>
        <v/>
      </c>
      <c r="AO162" s="227" t="str">
        <f>IF([2]数据总览!AO162="","",[2]数据总览!AO162)</f>
        <v/>
      </c>
      <c r="AP162" s="227" t="str">
        <f>IF([2]数据总览!AP162="","",[2]数据总览!AP162)</f>
        <v/>
      </c>
      <c r="AQ162" s="227" t="str">
        <f>IF([2]数据总览!AQ162="","",[2]数据总览!AQ162)</f>
        <v/>
      </c>
      <c r="AR162" s="227" t="str">
        <f>IF([2]数据总览!AR162="","",[2]数据总览!AR162)</f>
        <v/>
      </c>
      <c r="AS162" s="227" t="str">
        <f>IF([2]数据总览!AS162="","",[2]数据总览!AS162)</f>
        <v/>
      </c>
      <c r="AT162" s="227" t="str">
        <f>IF([2]数据总览!AT162="","",[2]数据总览!AT162)</f>
        <v/>
      </c>
      <c r="AU162" s="227" t="str">
        <f>IF([2]数据总览!AU162="","",[2]数据总览!AU162)</f>
        <v/>
      </c>
      <c r="AV162" s="227" t="str">
        <f>IF([2]数据总览!AV162="","",[2]数据总览!AV162)</f>
        <v/>
      </c>
      <c r="AW162" s="227" t="str">
        <f>IF([2]数据总览!AW162="","",[2]数据总览!AW162)</f>
        <v/>
      </c>
      <c r="AX162" s="227" t="str">
        <f>IF([2]数据总览!AX162="","",[2]数据总览!AX162)</f>
        <v/>
      </c>
      <c r="AY162" s="227" t="str">
        <f>IF([2]数据总览!AY162="","",[2]数据总览!AY162)</f>
        <v/>
      </c>
      <c r="AZ162" s="227" t="str">
        <f>IF([2]数据总览!AZ162="","",[2]数据总览!AZ162)</f>
        <v/>
      </c>
      <c r="BA162" s="227" t="str">
        <f>IF([2]数据总览!BA162="","",[2]数据总览!BA162)</f>
        <v/>
      </c>
      <c r="BB162" s="227" t="str">
        <f>IF([2]数据总览!BB162="","",[2]数据总览!BB162)</f>
        <v/>
      </c>
      <c r="BC162" s="227" t="str">
        <f>IF([2]数据总览!BC162="","",[2]数据总览!BC162)</f>
        <v/>
      </c>
      <c r="BD162" s="227" t="str">
        <f>IF([2]数据总览!BD162="","",[2]数据总览!BD162)</f>
        <v/>
      </c>
      <c r="BE162" s="227" t="str">
        <f>IF([2]数据总览!BE162="","",[2]数据总览!BE162)</f>
        <v/>
      </c>
      <c r="BF162" s="227" t="str">
        <f>IF([2]数据总览!BF162="","",[2]数据总览!BF162)</f>
        <v/>
      </c>
      <c r="BG162" s="227" t="str">
        <f>IF([2]数据总览!BG162="","",[2]数据总览!BG162)</f>
        <v/>
      </c>
      <c r="BH162" s="227" t="str">
        <f>IF([2]数据总览!BH162="","",[2]数据总览!BH162)</f>
        <v/>
      </c>
      <c r="BI162" s="227" t="str">
        <f>IF([2]数据总览!BI162="","",[2]数据总览!BI162)</f>
        <v/>
      </c>
      <c r="BJ162" s="227" t="str">
        <f>IF([2]数据总览!BJ162="","",[2]数据总览!BJ162)</f>
        <v/>
      </c>
      <c r="BK162" s="227" t="str">
        <f>IF([2]数据总览!BK162="","",[2]数据总览!BK162)</f>
        <v/>
      </c>
      <c r="BL162" s="227" t="str">
        <f>IF([2]数据总览!BL162="","",[2]数据总览!BL162)</f>
        <v/>
      </c>
      <c r="BM162" s="227" t="str">
        <f>IF([2]数据总览!BM162="","",[2]数据总览!BM162)</f>
        <v/>
      </c>
      <c r="BN162" s="227" t="str">
        <f>IF([2]数据总览!BN162="","",[2]数据总览!BN162)</f>
        <v/>
      </c>
      <c r="BO162" s="227" t="str">
        <f>IF([2]数据总览!BO162="","",[2]数据总览!BO162)</f>
        <v/>
      </c>
      <c r="BP162" s="227" t="str">
        <f>IF([2]数据总览!BP162="","",[2]数据总览!BP162)</f>
        <v/>
      </c>
      <c r="BQ162" s="227" t="str">
        <f>IF([2]数据总览!BQ162="","",[2]数据总览!BQ162)</f>
        <v/>
      </c>
      <c r="BR162" s="227" t="str">
        <f>IF([2]数据总览!BR162="","",[2]数据总览!BR162)</f>
        <v/>
      </c>
      <c r="BS162" s="227" t="str">
        <f>IF([2]数据总览!BS162="","",[2]数据总览!BS162)</f>
        <v/>
      </c>
      <c r="BT162" s="227" t="str">
        <f>IF([2]数据总览!BT162="","",[2]数据总览!BT162)</f>
        <v/>
      </c>
      <c r="BU162" s="227" t="str">
        <f>IF([2]数据总览!BU162="","",[2]数据总览!BU162)</f>
        <v/>
      </c>
      <c r="BV162" s="227" t="str">
        <f>IF([2]数据总览!BV162="","",[2]数据总览!BV162)</f>
        <v/>
      </c>
      <c r="BW162" s="227" t="str">
        <f>IF([2]数据总览!BW162="","",[2]数据总览!BW162)</f>
        <v/>
      </c>
      <c r="BX162" s="227" t="str">
        <f>IF([2]数据总览!BX162="","",[2]数据总览!BX162)</f>
        <v/>
      </c>
      <c r="BY162" s="227" t="str">
        <f>IF([2]数据总览!BY162="","",[2]数据总览!BY162)</f>
        <v/>
      </c>
      <c r="BZ162" s="227" t="str">
        <f>IF([2]数据总览!BZ162="","",[2]数据总览!BZ162)</f>
        <v/>
      </c>
      <c r="CA162" s="227" t="str">
        <f>IF([2]数据总览!CA162="","",[2]数据总览!CA162)</f>
        <v/>
      </c>
      <c r="CB162" s="227" t="str">
        <f>IF([2]数据总览!CB162="","",[2]数据总览!CB162)</f>
        <v/>
      </c>
      <c r="CC162" s="227" t="str">
        <f>IF([2]数据总览!CC162="","",[2]数据总览!CC162)</f>
        <v/>
      </c>
      <c r="CD162" s="227" t="str">
        <f>IF([2]数据总览!CD162="","",[2]数据总览!CD162)</f>
        <v/>
      </c>
      <c r="CE162" s="227" t="str">
        <f>IF([2]数据总览!CE162="","",[2]数据总览!CE162)</f>
        <v/>
      </c>
      <c r="CF162" s="227" t="str">
        <f>IF([2]数据总览!CF162="","",[2]数据总览!CF162)</f>
        <v/>
      </c>
      <c r="CG162" s="227" t="str">
        <f>IF([2]数据总览!CG162="","",[2]数据总览!CG162)</f>
        <v/>
      </c>
      <c r="CH162" s="227" t="str">
        <f>IF([2]数据总览!CH162="","",[2]数据总览!CH162)</f>
        <v/>
      </c>
      <c r="CI162" s="227" t="str">
        <f>IF([2]数据总览!CI162="","",[2]数据总览!CI162)</f>
        <v/>
      </c>
      <c r="CJ162" s="227" t="str">
        <f>IF([2]数据总览!CJ162="","",[2]数据总览!CJ162)</f>
        <v/>
      </c>
      <c r="CK162" s="227" t="str">
        <f>IF([2]数据总览!CK162="","",[2]数据总览!CK162)</f>
        <v/>
      </c>
      <c r="CL162" s="227" t="str">
        <f>IF([2]数据总览!CL162="","",[2]数据总览!CL162)</f>
        <v/>
      </c>
      <c r="CM162" s="227" t="str">
        <f>IF([2]数据总览!CM162="","",[2]数据总览!CM162)</f>
        <v/>
      </c>
      <c r="CN162" s="227" t="str">
        <f>IF([2]数据总览!CN162="","",[2]数据总览!CN162)</f>
        <v/>
      </c>
      <c r="CO162" s="227" t="str">
        <f>IF([2]数据总览!CO162="","",[2]数据总览!CO162)</f>
        <v/>
      </c>
      <c r="CP162" s="227" t="str">
        <f>IF([2]数据总览!CP162="","",[2]数据总览!CP162)</f>
        <v/>
      </c>
      <c r="CQ162" s="227" t="str">
        <f>IF([2]数据总览!CQ162="","",[2]数据总览!CQ162)</f>
        <v/>
      </c>
      <c r="CR162" s="227" t="str">
        <f>IF([2]数据总览!CR162="","",[2]数据总览!CR162)</f>
        <v/>
      </c>
      <c r="CS162" s="227" t="str">
        <f>IF([2]数据总览!CS162="","",[2]数据总览!CS162)</f>
        <v/>
      </c>
      <c r="CT162" s="227" t="str">
        <f>IF([2]数据总览!CT162="","",[2]数据总览!CT162)</f>
        <v/>
      </c>
      <c r="CU162" s="227" t="str">
        <f>IF([2]数据总览!CU162="","",[2]数据总览!CU162)</f>
        <v/>
      </c>
      <c r="CV162" s="227" t="str">
        <f>IF([2]数据总览!CV162="","",[2]数据总览!CV162)</f>
        <v/>
      </c>
      <c r="CW162" s="227" t="str">
        <f>IF([2]数据总览!CW162="","",[2]数据总览!CW162)</f>
        <v/>
      </c>
      <c r="CX162" s="227" t="str">
        <f>IF([2]数据总览!CX162="","",[2]数据总览!CX162)</f>
        <v/>
      </c>
      <c r="CY162" s="227" t="str">
        <f>IF([2]数据总览!CY162="","",[2]数据总览!CY162)</f>
        <v/>
      </c>
      <c r="CZ162" s="227" t="str">
        <f>IF([2]数据总览!CZ162="","",[2]数据总览!CZ162)</f>
        <v/>
      </c>
      <c r="DA162" s="227" t="str">
        <f>IF([2]数据总览!DA162="","",[2]数据总览!DA162)</f>
        <v/>
      </c>
      <c r="DB162" s="227" t="str">
        <f>IF([2]数据总览!DB162="","",[2]数据总览!DB162)</f>
        <v/>
      </c>
      <c r="DC162" s="227" t="str">
        <f>IF([2]数据总览!DC162="","",[2]数据总览!DC162)</f>
        <v/>
      </c>
      <c r="DD162" s="227" t="str">
        <f>IF([2]数据总览!DD162="","",[2]数据总览!DD162)</f>
        <v/>
      </c>
      <c r="DE162" s="227" t="str">
        <f>IF([2]数据总览!DE162="","",[2]数据总览!DE162)</f>
        <v/>
      </c>
      <c r="DF162" s="227" t="str">
        <f>IF([2]数据总览!DF162="","",[2]数据总览!DF162)</f>
        <v/>
      </c>
      <c r="DG162" s="227" t="str">
        <f>IF([2]数据总览!DG162="","",[2]数据总览!DG162)</f>
        <v/>
      </c>
      <c r="DH162" s="227" t="str">
        <f>IF([2]数据总览!DH162="","",[2]数据总览!DH162)</f>
        <v/>
      </c>
      <c r="DI162" s="227" t="str">
        <f>IF([2]数据总览!DI162="","",[2]数据总览!DI162)</f>
        <v/>
      </c>
      <c r="DJ162" s="227" t="str">
        <f>IF([2]数据总览!DJ162="","",[2]数据总览!DJ162)</f>
        <v/>
      </c>
      <c r="DK162" s="227" t="str">
        <f>IF([2]数据总览!DK162="","",[2]数据总览!DK162)</f>
        <v/>
      </c>
      <c r="DL162" s="227" t="str">
        <f>IF([2]数据总览!DL162="","",[2]数据总览!DL162)</f>
        <v/>
      </c>
      <c r="DM162" s="227" t="str">
        <f>IF([2]数据总览!DM162="","",[2]数据总览!DM162)</f>
        <v/>
      </c>
      <c r="DN162" s="227" t="str">
        <f>IF([2]数据总览!DN162="","",[2]数据总览!DN162)</f>
        <v/>
      </c>
      <c r="DO162" s="227" t="str">
        <f>IF([2]数据总览!DO162="","",[2]数据总览!DO162)</f>
        <v/>
      </c>
      <c r="DP162" s="227" t="str">
        <f>IF([2]数据总览!DP162="","",[2]数据总览!DP162)</f>
        <v/>
      </c>
      <c r="DQ162" s="227" t="str">
        <f>IF([2]数据总览!DQ162="","",[2]数据总览!DQ162)</f>
        <v/>
      </c>
      <c r="DR162" s="227" t="str">
        <f>IF([2]数据总览!DR162="","",[2]数据总览!DR162)</f>
        <v/>
      </c>
      <c r="DS162" s="227" t="str">
        <f>IF([2]数据总览!DS162="","",[2]数据总览!DS162)</f>
        <v/>
      </c>
      <c r="DT162" s="227" t="str">
        <f>IF([2]数据总览!DT162="","",[2]数据总览!DT162)</f>
        <v/>
      </c>
      <c r="DU162" s="227" t="str">
        <f>IF([2]数据总览!DU162="","",[2]数据总览!DU162)</f>
        <v/>
      </c>
      <c r="DV162" s="227" t="str">
        <f>IF([2]数据总览!DV162="","",[2]数据总览!DV162)</f>
        <v/>
      </c>
      <c r="DW162" s="227" t="str">
        <f>IF([2]数据总览!DW162="","",[2]数据总览!DW162)</f>
        <v/>
      </c>
      <c r="DX162" s="227" t="str">
        <f>IF([2]数据总览!DX162="","",[2]数据总览!DX162)</f>
        <v/>
      </c>
      <c r="DY162" s="227" t="str">
        <f>IF([2]数据总览!DY162="","",[2]数据总览!DY162)</f>
        <v/>
      </c>
      <c r="DZ162" s="227" t="str">
        <f>IF([2]数据总览!DZ162="","",[2]数据总览!DZ162)</f>
        <v/>
      </c>
      <c r="EA162" s="227" t="str">
        <f>IF([2]数据总览!EA162="","",[2]数据总览!EA162)</f>
        <v/>
      </c>
      <c r="EB162" s="227" t="str">
        <f>IF([2]数据总览!EB162="","",[2]数据总览!EB162)</f>
        <v/>
      </c>
      <c r="EC162" s="227" t="str">
        <f>IF([2]数据总览!EC162="","",[2]数据总览!EC162)</f>
        <v/>
      </c>
      <c r="ED162" s="227" t="str">
        <f>IF([2]数据总览!ED162="","",[2]数据总览!ED162)</f>
        <v/>
      </c>
      <c r="EE162" s="227" t="str">
        <f>IF([2]数据总览!EE162="","",[2]数据总览!EE162)</f>
        <v/>
      </c>
      <c r="EF162" s="227" t="str">
        <f>IF([2]数据总览!EF162="","",[2]数据总览!EF162)</f>
        <v/>
      </c>
      <c r="EG162" s="227" t="str">
        <f>IF([2]数据总览!EG162="","",[2]数据总览!EG162)</f>
        <v/>
      </c>
      <c r="EH162" s="227" t="str">
        <f>IF([2]数据总览!EH162="","",[2]数据总览!EH162)</f>
        <v/>
      </c>
      <c r="EI162" s="227" t="str">
        <f>IF([2]数据总览!EI162="","",[2]数据总览!EI162)</f>
        <v/>
      </c>
      <c r="EJ162" s="227" t="str">
        <f>IF([2]数据总览!EJ162="","",[2]数据总览!EJ162)</f>
        <v/>
      </c>
      <c r="EK162" s="227" t="str">
        <f>IF([2]数据总览!EK162="","",[2]数据总览!EK162)</f>
        <v/>
      </c>
      <c r="EL162" s="227" t="str">
        <f>IF([2]数据总览!EL162="","",[2]数据总览!EL162)</f>
        <v/>
      </c>
      <c r="EM162" s="227" t="str">
        <f>IF([2]数据总览!EM162="","",[2]数据总览!EM162)</f>
        <v/>
      </c>
      <c r="EN162" s="227" t="str">
        <f>IF([2]数据总览!EN162="","",[2]数据总览!EN162)</f>
        <v/>
      </c>
      <c r="EO162" s="227" t="str">
        <f>IF([2]数据总览!EO162="","",[2]数据总览!EO162)</f>
        <v/>
      </c>
      <c r="EP162" s="227" t="str">
        <f>IF([2]数据总览!EP162="","",[2]数据总览!EP162)</f>
        <v/>
      </c>
      <c r="EQ162" s="227" t="str">
        <f>IF([2]数据总览!EQ162="","",[2]数据总览!EQ162)</f>
        <v/>
      </c>
      <c r="ER162" s="227" t="str">
        <f>IF([2]数据总览!ER162="","",[2]数据总览!ER162)</f>
        <v/>
      </c>
      <c r="ES162" s="227" t="str">
        <f>IF([2]数据总览!ES162="","",[2]数据总览!ES162)</f>
        <v/>
      </c>
      <c r="ET162" s="227" t="str">
        <f>IF([2]数据总览!ET162="","",[2]数据总览!ET162)</f>
        <v/>
      </c>
      <c r="EU162" s="227" t="str">
        <f>IF([2]数据总览!EU162="","",[2]数据总览!EU162)</f>
        <v/>
      </c>
      <c r="EV162" s="227" t="str">
        <f>IF([2]数据总览!EV162="","",[2]数据总览!EV162)</f>
        <v/>
      </c>
      <c r="EW162" s="227" t="str">
        <f>IF([2]数据总览!EW162="","",[2]数据总览!EW162)</f>
        <v/>
      </c>
      <c r="EX162" s="227" t="str">
        <f>IF([2]数据总览!EX162="","",[2]数据总览!EX162)</f>
        <v/>
      </c>
      <c r="EY162" s="227" t="str">
        <f>IF([2]数据总览!EY162="","",[2]数据总览!EY162)</f>
        <v/>
      </c>
      <c r="EZ162" s="227" t="str">
        <f>IF([2]数据总览!EZ162="","",[2]数据总览!EZ162)</f>
        <v/>
      </c>
      <c r="FA162" s="227" t="str">
        <f>IF([2]数据总览!FA162="","",[2]数据总览!FA162)</f>
        <v/>
      </c>
    </row>
    <row r="163" spans="1:157" ht="11.25">
      <c r="A163" s="227" t="str">
        <f>IF([2]数据总览!A163="","",[2]数据总览!A163)</f>
        <v/>
      </c>
      <c r="B163" s="227" t="str">
        <f>IF([2]数据总览!B163="","",[2]数据总览!B163)</f>
        <v/>
      </c>
      <c r="C163" s="227" t="str">
        <f>IF([2]数据总览!C163="","",[2]数据总览!C163)</f>
        <v/>
      </c>
      <c r="D163" s="227" t="str">
        <f>IF([2]数据总览!D163="","",[2]数据总览!D163)</f>
        <v/>
      </c>
      <c r="E163" s="227" t="str">
        <f>IF([2]数据总览!E163="","",[2]数据总览!E163)</f>
        <v/>
      </c>
      <c r="F163" s="227" t="str">
        <f>IF([2]数据总览!F163="","",[2]数据总览!F163)</f>
        <v/>
      </c>
      <c r="G163" s="227" t="str">
        <f>IF([2]数据总览!G163="","",[2]数据总览!G163)</f>
        <v/>
      </c>
      <c r="H163" s="227" t="str">
        <f>IF([2]数据总览!H163="","",[2]数据总览!H163)</f>
        <v/>
      </c>
      <c r="I163" s="227" t="str">
        <f>IF([2]数据总览!I163="","",[2]数据总览!I163)</f>
        <v/>
      </c>
      <c r="J163" s="227"/>
      <c r="K163" s="227" t="str">
        <f>IF([2]数据总览!K163="","",[2]数据总览!K163)</f>
        <v/>
      </c>
      <c r="L163" s="227" t="str">
        <f>IF([2]数据总览!L163="","",[2]数据总览!L163)</f>
        <v/>
      </c>
      <c r="M163" s="227" t="str">
        <f>IF([2]数据总览!M163="","",[2]数据总览!M163)</f>
        <v/>
      </c>
      <c r="N163" s="227" t="str">
        <f>IF([2]数据总览!N163="","",[2]数据总览!N163)</f>
        <v/>
      </c>
      <c r="O163" s="227" t="str">
        <f>IF([2]数据总览!O163="","",[2]数据总览!O163)</f>
        <v/>
      </c>
      <c r="P163" s="227" t="str">
        <f>IF([2]数据总览!P163="","",[2]数据总览!P163)</f>
        <v/>
      </c>
      <c r="Q163" s="227" t="str">
        <f>IF([2]数据总览!Q163="","",[2]数据总览!Q163)</f>
        <v/>
      </c>
      <c r="R163" s="227" t="str">
        <f>IF([2]数据总览!R163="","",[2]数据总览!R163)</f>
        <v/>
      </c>
      <c r="S163" s="227" t="str">
        <f>IF([2]数据总览!S163="","",[2]数据总览!S163)</f>
        <v/>
      </c>
      <c r="T163" s="227" t="str">
        <f>IF([2]数据总览!T163="","",[2]数据总览!T163)</f>
        <v/>
      </c>
      <c r="U163" s="227" t="str">
        <f>IF([2]数据总览!U163="","",[2]数据总览!U163)</f>
        <v/>
      </c>
      <c r="V163" s="227" t="str">
        <f>IF([2]数据总览!V163="","",[2]数据总览!V163)</f>
        <v/>
      </c>
      <c r="W163" s="227" t="str">
        <f>IF([2]数据总览!W163="","",[2]数据总览!W163)</f>
        <v/>
      </c>
      <c r="X163" s="227" t="str">
        <f>IF([2]数据总览!X163="","",[2]数据总览!X163)</f>
        <v/>
      </c>
      <c r="Y163" s="227" t="str">
        <f>IF([2]数据总览!Y163="","",[2]数据总览!Y163)</f>
        <v/>
      </c>
      <c r="Z163" s="227" t="str">
        <f>IF([2]数据总览!Z163="","",[2]数据总览!Z163)</f>
        <v/>
      </c>
      <c r="AA163" s="227" t="str">
        <f>IF([2]数据总览!AA163="","",[2]数据总览!AA163)</f>
        <v/>
      </c>
      <c r="AB163" s="227" t="str">
        <f>IF([2]数据总览!AB163="","",[2]数据总览!AB163)</f>
        <v/>
      </c>
      <c r="AC163" s="227" t="str">
        <f>IF([2]数据总览!AC163="","",[2]数据总览!AC163)</f>
        <v/>
      </c>
      <c r="AD163" s="227" t="str">
        <f>IF([2]数据总览!AD163="","",[2]数据总览!AD163)</f>
        <v/>
      </c>
      <c r="AE163" s="227" t="str">
        <f>IF([2]数据总览!AE163="","",[2]数据总览!AE163)</f>
        <v/>
      </c>
      <c r="AF163" s="227" t="str">
        <f>IF([2]数据总览!AF163="","",[2]数据总览!AF163)</f>
        <v/>
      </c>
      <c r="AG163" s="227" t="str">
        <f>IF([2]数据总览!AG163="","",[2]数据总览!AG163)</f>
        <v/>
      </c>
      <c r="AH163" s="227" t="str">
        <f>IF([2]数据总览!AH163="","",[2]数据总览!AH163)</f>
        <v/>
      </c>
      <c r="AI163" s="227" t="str">
        <f>IF([2]数据总览!AI163="","",[2]数据总览!AI163)</f>
        <v/>
      </c>
      <c r="AJ163" s="227" t="str">
        <f>IF([2]数据总览!AJ163="","",[2]数据总览!AJ163)</f>
        <v/>
      </c>
      <c r="AK163" s="227" t="str">
        <f>IF([2]数据总览!AK163="","",[2]数据总览!AK163)</f>
        <v/>
      </c>
      <c r="AL163" s="227" t="str">
        <f>IF([2]数据总览!AL163="","",[2]数据总览!AL163)</f>
        <v/>
      </c>
      <c r="AM163" s="227" t="str">
        <f>IF([2]数据总览!AM163="","",[2]数据总览!AM163)</f>
        <v/>
      </c>
      <c r="AN163" s="227" t="str">
        <f>IF([2]数据总览!AN163="","",[2]数据总览!AN163)</f>
        <v/>
      </c>
      <c r="AO163" s="227" t="str">
        <f>IF([2]数据总览!AO163="","",[2]数据总览!AO163)</f>
        <v/>
      </c>
      <c r="AP163" s="227" t="str">
        <f>IF([2]数据总览!AP163="","",[2]数据总览!AP163)</f>
        <v/>
      </c>
      <c r="AQ163" s="227" t="str">
        <f>IF([2]数据总览!AQ163="","",[2]数据总览!AQ163)</f>
        <v/>
      </c>
      <c r="AR163" s="227" t="str">
        <f>IF([2]数据总览!AR163="","",[2]数据总览!AR163)</f>
        <v/>
      </c>
      <c r="AS163" s="227" t="str">
        <f>IF([2]数据总览!AS163="","",[2]数据总览!AS163)</f>
        <v/>
      </c>
      <c r="AT163" s="227" t="str">
        <f>IF([2]数据总览!AT163="","",[2]数据总览!AT163)</f>
        <v/>
      </c>
      <c r="AU163" s="227" t="str">
        <f>IF([2]数据总览!AU163="","",[2]数据总览!AU163)</f>
        <v/>
      </c>
      <c r="AV163" s="227" t="str">
        <f>IF([2]数据总览!AV163="","",[2]数据总览!AV163)</f>
        <v/>
      </c>
      <c r="AW163" s="227" t="str">
        <f>IF([2]数据总览!AW163="","",[2]数据总览!AW163)</f>
        <v/>
      </c>
      <c r="AX163" s="227" t="str">
        <f>IF([2]数据总览!AX163="","",[2]数据总览!AX163)</f>
        <v/>
      </c>
      <c r="AY163" s="227" t="str">
        <f>IF([2]数据总览!AY163="","",[2]数据总览!AY163)</f>
        <v/>
      </c>
      <c r="AZ163" s="227" t="str">
        <f>IF([2]数据总览!AZ163="","",[2]数据总览!AZ163)</f>
        <v/>
      </c>
      <c r="BA163" s="227" t="str">
        <f>IF([2]数据总览!BA163="","",[2]数据总览!BA163)</f>
        <v/>
      </c>
      <c r="BB163" s="227" t="str">
        <f>IF([2]数据总览!BB163="","",[2]数据总览!BB163)</f>
        <v/>
      </c>
      <c r="BC163" s="227" t="str">
        <f>IF([2]数据总览!BC163="","",[2]数据总览!BC163)</f>
        <v/>
      </c>
      <c r="BD163" s="227" t="str">
        <f>IF([2]数据总览!BD163="","",[2]数据总览!BD163)</f>
        <v/>
      </c>
      <c r="BE163" s="227" t="str">
        <f>IF([2]数据总览!BE163="","",[2]数据总览!BE163)</f>
        <v/>
      </c>
      <c r="BF163" s="227" t="str">
        <f>IF([2]数据总览!BF163="","",[2]数据总览!BF163)</f>
        <v/>
      </c>
      <c r="BG163" s="227" t="str">
        <f>IF([2]数据总览!BG163="","",[2]数据总览!BG163)</f>
        <v/>
      </c>
      <c r="BH163" s="227" t="str">
        <f>IF([2]数据总览!BH163="","",[2]数据总览!BH163)</f>
        <v/>
      </c>
      <c r="BI163" s="227" t="str">
        <f>IF([2]数据总览!BI163="","",[2]数据总览!BI163)</f>
        <v/>
      </c>
      <c r="BJ163" s="227" t="str">
        <f>IF([2]数据总览!BJ163="","",[2]数据总览!BJ163)</f>
        <v/>
      </c>
      <c r="BK163" s="227" t="str">
        <f>IF([2]数据总览!BK163="","",[2]数据总览!BK163)</f>
        <v/>
      </c>
      <c r="BL163" s="227" t="str">
        <f>IF([2]数据总览!BL163="","",[2]数据总览!BL163)</f>
        <v/>
      </c>
      <c r="BM163" s="227" t="str">
        <f>IF([2]数据总览!BM163="","",[2]数据总览!BM163)</f>
        <v/>
      </c>
      <c r="BN163" s="227" t="str">
        <f>IF([2]数据总览!BN163="","",[2]数据总览!BN163)</f>
        <v/>
      </c>
      <c r="BO163" s="227" t="str">
        <f>IF([2]数据总览!BO163="","",[2]数据总览!BO163)</f>
        <v/>
      </c>
      <c r="BP163" s="227" t="str">
        <f>IF([2]数据总览!BP163="","",[2]数据总览!BP163)</f>
        <v/>
      </c>
      <c r="BQ163" s="227" t="str">
        <f>IF([2]数据总览!BQ163="","",[2]数据总览!BQ163)</f>
        <v/>
      </c>
      <c r="BR163" s="227" t="str">
        <f>IF([2]数据总览!BR163="","",[2]数据总览!BR163)</f>
        <v/>
      </c>
      <c r="BS163" s="227" t="str">
        <f>IF([2]数据总览!BS163="","",[2]数据总览!BS163)</f>
        <v/>
      </c>
      <c r="BT163" s="227" t="str">
        <f>IF([2]数据总览!BT163="","",[2]数据总览!BT163)</f>
        <v/>
      </c>
      <c r="BU163" s="227" t="str">
        <f>IF([2]数据总览!BU163="","",[2]数据总览!BU163)</f>
        <v/>
      </c>
      <c r="BV163" s="227" t="str">
        <f>IF([2]数据总览!BV163="","",[2]数据总览!BV163)</f>
        <v/>
      </c>
      <c r="BW163" s="227" t="str">
        <f>IF([2]数据总览!BW163="","",[2]数据总览!BW163)</f>
        <v/>
      </c>
      <c r="BX163" s="227" t="str">
        <f>IF([2]数据总览!BX163="","",[2]数据总览!BX163)</f>
        <v/>
      </c>
      <c r="BY163" s="227" t="str">
        <f>IF([2]数据总览!BY163="","",[2]数据总览!BY163)</f>
        <v/>
      </c>
      <c r="BZ163" s="227" t="str">
        <f>IF([2]数据总览!BZ163="","",[2]数据总览!BZ163)</f>
        <v/>
      </c>
      <c r="CA163" s="227" t="str">
        <f>IF([2]数据总览!CA163="","",[2]数据总览!CA163)</f>
        <v/>
      </c>
      <c r="CB163" s="227" t="str">
        <f>IF([2]数据总览!CB163="","",[2]数据总览!CB163)</f>
        <v/>
      </c>
      <c r="CC163" s="227" t="str">
        <f>IF([2]数据总览!CC163="","",[2]数据总览!CC163)</f>
        <v/>
      </c>
      <c r="CD163" s="227" t="str">
        <f>IF([2]数据总览!CD163="","",[2]数据总览!CD163)</f>
        <v/>
      </c>
      <c r="CE163" s="227" t="str">
        <f>IF([2]数据总览!CE163="","",[2]数据总览!CE163)</f>
        <v/>
      </c>
      <c r="CF163" s="227" t="str">
        <f>IF([2]数据总览!CF163="","",[2]数据总览!CF163)</f>
        <v/>
      </c>
      <c r="CG163" s="227" t="str">
        <f>IF([2]数据总览!CG163="","",[2]数据总览!CG163)</f>
        <v/>
      </c>
      <c r="CH163" s="227" t="str">
        <f>IF([2]数据总览!CH163="","",[2]数据总览!CH163)</f>
        <v/>
      </c>
      <c r="CI163" s="227" t="str">
        <f>IF([2]数据总览!CI163="","",[2]数据总览!CI163)</f>
        <v/>
      </c>
      <c r="CJ163" s="227" t="str">
        <f>IF([2]数据总览!CJ163="","",[2]数据总览!CJ163)</f>
        <v/>
      </c>
      <c r="CK163" s="227" t="str">
        <f>IF([2]数据总览!CK163="","",[2]数据总览!CK163)</f>
        <v/>
      </c>
      <c r="CL163" s="227" t="str">
        <f>IF([2]数据总览!CL163="","",[2]数据总览!CL163)</f>
        <v/>
      </c>
      <c r="CM163" s="227" t="str">
        <f>IF([2]数据总览!CM163="","",[2]数据总览!CM163)</f>
        <v/>
      </c>
      <c r="CN163" s="227" t="str">
        <f>IF([2]数据总览!CN163="","",[2]数据总览!CN163)</f>
        <v/>
      </c>
      <c r="CO163" s="227" t="str">
        <f>IF([2]数据总览!CO163="","",[2]数据总览!CO163)</f>
        <v/>
      </c>
      <c r="CP163" s="227" t="str">
        <f>IF([2]数据总览!CP163="","",[2]数据总览!CP163)</f>
        <v/>
      </c>
      <c r="CQ163" s="227" t="str">
        <f>IF([2]数据总览!CQ163="","",[2]数据总览!CQ163)</f>
        <v/>
      </c>
      <c r="CR163" s="227" t="str">
        <f>IF([2]数据总览!CR163="","",[2]数据总览!CR163)</f>
        <v/>
      </c>
      <c r="CS163" s="227" t="str">
        <f>IF([2]数据总览!CS163="","",[2]数据总览!CS163)</f>
        <v/>
      </c>
      <c r="CT163" s="227" t="str">
        <f>IF([2]数据总览!CT163="","",[2]数据总览!CT163)</f>
        <v/>
      </c>
      <c r="CU163" s="227" t="str">
        <f>IF([2]数据总览!CU163="","",[2]数据总览!CU163)</f>
        <v/>
      </c>
      <c r="CV163" s="227" t="str">
        <f>IF([2]数据总览!CV163="","",[2]数据总览!CV163)</f>
        <v/>
      </c>
      <c r="CW163" s="227" t="str">
        <f>IF([2]数据总览!CW163="","",[2]数据总览!CW163)</f>
        <v/>
      </c>
      <c r="CX163" s="227" t="str">
        <f>IF([2]数据总览!CX163="","",[2]数据总览!CX163)</f>
        <v/>
      </c>
      <c r="CY163" s="227" t="str">
        <f>IF([2]数据总览!CY163="","",[2]数据总览!CY163)</f>
        <v/>
      </c>
      <c r="CZ163" s="227" t="str">
        <f>IF([2]数据总览!CZ163="","",[2]数据总览!CZ163)</f>
        <v/>
      </c>
      <c r="DA163" s="227" t="str">
        <f>IF([2]数据总览!DA163="","",[2]数据总览!DA163)</f>
        <v/>
      </c>
      <c r="DB163" s="227" t="str">
        <f>IF([2]数据总览!DB163="","",[2]数据总览!DB163)</f>
        <v/>
      </c>
      <c r="DC163" s="227" t="str">
        <f>IF([2]数据总览!DC163="","",[2]数据总览!DC163)</f>
        <v/>
      </c>
      <c r="DD163" s="227" t="str">
        <f>IF([2]数据总览!DD163="","",[2]数据总览!DD163)</f>
        <v/>
      </c>
      <c r="DE163" s="227" t="str">
        <f>IF([2]数据总览!DE163="","",[2]数据总览!DE163)</f>
        <v/>
      </c>
      <c r="DF163" s="227" t="str">
        <f>IF([2]数据总览!DF163="","",[2]数据总览!DF163)</f>
        <v/>
      </c>
      <c r="DG163" s="227" t="str">
        <f>IF([2]数据总览!DG163="","",[2]数据总览!DG163)</f>
        <v/>
      </c>
      <c r="DH163" s="227" t="str">
        <f>IF([2]数据总览!DH163="","",[2]数据总览!DH163)</f>
        <v/>
      </c>
      <c r="DI163" s="227" t="str">
        <f>IF([2]数据总览!DI163="","",[2]数据总览!DI163)</f>
        <v/>
      </c>
      <c r="DJ163" s="227" t="str">
        <f>IF([2]数据总览!DJ163="","",[2]数据总览!DJ163)</f>
        <v/>
      </c>
      <c r="DK163" s="227" t="str">
        <f>IF([2]数据总览!DK163="","",[2]数据总览!DK163)</f>
        <v/>
      </c>
      <c r="DL163" s="227" t="str">
        <f>IF([2]数据总览!DL163="","",[2]数据总览!DL163)</f>
        <v/>
      </c>
      <c r="DM163" s="227" t="str">
        <f>IF([2]数据总览!DM163="","",[2]数据总览!DM163)</f>
        <v/>
      </c>
      <c r="DN163" s="227" t="str">
        <f>IF([2]数据总览!DN163="","",[2]数据总览!DN163)</f>
        <v/>
      </c>
      <c r="DO163" s="227" t="str">
        <f>IF([2]数据总览!DO163="","",[2]数据总览!DO163)</f>
        <v/>
      </c>
      <c r="DP163" s="227" t="str">
        <f>IF([2]数据总览!DP163="","",[2]数据总览!DP163)</f>
        <v/>
      </c>
      <c r="DQ163" s="227" t="str">
        <f>IF([2]数据总览!DQ163="","",[2]数据总览!DQ163)</f>
        <v/>
      </c>
      <c r="DR163" s="227" t="str">
        <f>IF([2]数据总览!DR163="","",[2]数据总览!DR163)</f>
        <v/>
      </c>
      <c r="DS163" s="227" t="str">
        <f>IF([2]数据总览!DS163="","",[2]数据总览!DS163)</f>
        <v/>
      </c>
      <c r="DT163" s="227" t="str">
        <f>IF([2]数据总览!DT163="","",[2]数据总览!DT163)</f>
        <v/>
      </c>
      <c r="DU163" s="227" t="str">
        <f>IF([2]数据总览!DU163="","",[2]数据总览!DU163)</f>
        <v/>
      </c>
      <c r="DV163" s="227" t="str">
        <f>IF([2]数据总览!DV163="","",[2]数据总览!DV163)</f>
        <v/>
      </c>
      <c r="DW163" s="227" t="str">
        <f>IF([2]数据总览!DW163="","",[2]数据总览!DW163)</f>
        <v/>
      </c>
      <c r="DX163" s="227" t="str">
        <f>IF([2]数据总览!DX163="","",[2]数据总览!DX163)</f>
        <v/>
      </c>
      <c r="DY163" s="227" t="str">
        <f>IF([2]数据总览!DY163="","",[2]数据总览!DY163)</f>
        <v/>
      </c>
      <c r="DZ163" s="227" t="str">
        <f>IF([2]数据总览!DZ163="","",[2]数据总览!DZ163)</f>
        <v/>
      </c>
      <c r="EA163" s="227" t="str">
        <f>IF([2]数据总览!EA163="","",[2]数据总览!EA163)</f>
        <v/>
      </c>
      <c r="EB163" s="227" t="str">
        <f>IF([2]数据总览!EB163="","",[2]数据总览!EB163)</f>
        <v/>
      </c>
      <c r="EC163" s="227" t="str">
        <f>IF([2]数据总览!EC163="","",[2]数据总览!EC163)</f>
        <v/>
      </c>
      <c r="ED163" s="227" t="str">
        <f>IF([2]数据总览!ED163="","",[2]数据总览!ED163)</f>
        <v/>
      </c>
      <c r="EE163" s="227" t="str">
        <f>IF([2]数据总览!EE163="","",[2]数据总览!EE163)</f>
        <v/>
      </c>
      <c r="EF163" s="227" t="str">
        <f>IF([2]数据总览!EF163="","",[2]数据总览!EF163)</f>
        <v/>
      </c>
      <c r="EG163" s="227" t="str">
        <f>IF([2]数据总览!EG163="","",[2]数据总览!EG163)</f>
        <v/>
      </c>
      <c r="EH163" s="227" t="str">
        <f>IF([2]数据总览!EH163="","",[2]数据总览!EH163)</f>
        <v/>
      </c>
      <c r="EI163" s="227" t="str">
        <f>IF([2]数据总览!EI163="","",[2]数据总览!EI163)</f>
        <v/>
      </c>
      <c r="EJ163" s="227" t="str">
        <f>IF([2]数据总览!EJ163="","",[2]数据总览!EJ163)</f>
        <v/>
      </c>
      <c r="EK163" s="227" t="str">
        <f>IF([2]数据总览!EK163="","",[2]数据总览!EK163)</f>
        <v/>
      </c>
      <c r="EL163" s="227" t="str">
        <f>IF([2]数据总览!EL163="","",[2]数据总览!EL163)</f>
        <v/>
      </c>
      <c r="EM163" s="227" t="str">
        <f>IF([2]数据总览!EM163="","",[2]数据总览!EM163)</f>
        <v/>
      </c>
      <c r="EN163" s="227" t="str">
        <f>IF([2]数据总览!EN163="","",[2]数据总览!EN163)</f>
        <v/>
      </c>
      <c r="EO163" s="227" t="str">
        <f>IF([2]数据总览!EO163="","",[2]数据总览!EO163)</f>
        <v/>
      </c>
      <c r="EP163" s="227" t="str">
        <f>IF([2]数据总览!EP163="","",[2]数据总览!EP163)</f>
        <v/>
      </c>
      <c r="EQ163" s="227" t="str">
        <f>IF([2]数据总览!EQ163="","",[2]数据总览!EQ163)</f>
        <v/>
      </c>
      <c r="ER163" s="227" t="str">
        <f>IF([2]数据总览!ER163="","",[2]数据总览!ER163)</f>
        <v/>
      </c>
      <c r="ES163" s="227" t="str">
        <f>IF([2]数据总览!ES163="","",[2]数据总览!ES163)</f>
        <v/>
      </c>
      <c r="ET163" s="227" t="str">
        <f>IF([2]数据总览!ET163="","",[2]数据总览!ET163)</f>
        <v/>
      </c>
      <c r="EU163" s="227" t="str">
        <f>IF([2]数据总览!EU163="","",[2]数据总览!EU163)</f>
        <v/>
      </c>
      <c r="EV163" s="227" t="str">
        <f>IF([2]数据总览!EV163="","",[2]数据总览!EV163)</f>
        <v/>
      </c>
      <c r="EW163" s="227" t="str">
        <f>IF([2]数据总览!EW163="","",[2]数据总览!EW163)</f>
        <v/>
      </c>
      <c r="EX163" s="227" t="str">
        <f>IF([2]数据总览!EX163="","",[2]数据总览!EX163)</f>
        <v/>
      </c>
      <c r="EY163" s="227" t="str">
        <f>IF([2]数据总览!EY163="","",[2]数据总览!EY163)</f>
        <v/>
      </c>
      <c r="EZ163" s="227" t="str">
        <f>IF([2]数据总览!EZ163="","",[2]数据总览!EZ163)</f>
        <v/>
      </c>
      <c r="FA163" s="227" t="str">
        <f>IF([2]数据总览!FA163="","",[2]数据总览!FA163)</f>
        <v/>
      </c>
    </row>
    <row r="164" spans="1:157" ht="11.25">
      <c r="A164" s="227" t="str">
        <f>IF([2]数据总览!A164="","",[2]数据总览!A164)</f>
        <v/>
      </c>
      <c r="B164" s="227" t="str">
        <f>IF([2]数据总览!B164="","",[2]数据总览!B164)</f>
        <v/>
      </c>
      <c r="C164" s="227" t="str">
        <f>IF([2]数据总览!C164="","",[2]数据总览!C164)</f>
        <v/>
      </c>
      <c r="D164" s="227" t="str">
        <f>IF([2]数据总览!D164="","",[2]数据总览!D164)</f>
        <v/>
      </c>
      <c r="E164" s="227" t="str">
        <f>IF([2]数据总览!E164="","",[2]数据总览!E164)</f>
        <v/>
      </c>
      <c r="F164" s="227" t="str">
        <f>IF([2]数据总览!F164="","",[2]数据总览!F164)</f>
        <v/>
      </c>
      <c r="G164" s="227" t="str">
        <f>IF([2]数据总览!G164="","",[2]数据总览!G164)</f>
        <v/>
      </c>
      <c r="H164" s="227" t="str">
        <f>IF([2]数据总览!H164="","",[2]数据总览!H164)</f>
        <v/>
      </c>
      <c r="I164" s="227" t="str">
        <f>IF([2]数据总览!I164="","",[2]数据总览!I164)</f>
        <v/>
      </c>
      <c r="J164" s="227"/>
      <c r="K164" s="227" t="str">
        <f>IF([2]数据总览!K164="","",[2]数据总览!K164)</f>
        <v/>
      </c>
      <c r="L164" s="227" t="str">
        <f>IF([2]数据总览!L164="","",[2]数据总览!L164)</f>
        <v/>
      </c>
      <c r="M164" s="227" t="str">
        <f>IF([2]数据总览!M164="","",[2]数据总览!M164)</f>
        <v/>
      </c>
      <c r="N164" s="227" t="str">
        <f>IF([2]数据总览!N164="","",[2]数据总览!N164)</f>
        <v/>
      </c>
      <c r="O164" s="227" t="str">
        <f>IF([2]数据总览!O164="","",[2]数据总览!O164)</f>
        <v/>
      </c>
      <c r="P164" s="227" t="str">
        <f>IF([2]数据总览!P164="","",[2]数据总览!P164)</f>
        <v/>
      </c>
      <c r="Q164" s="227" t="str">
        <f>IF([2]数据总览!Q164="","",[2]数据总览!Q164)</f>
        <v/>
      </c>
      <c r="R164" s="227" t="str">
        <f>IF([2]数据总览!R164="","",[2]数据总览!R164)</f>
        <v/>
      </c>
      <c r="S164" s="227" t="str">
        <f>IF([2]数据总览!S164="","",[2]数据总览!S164)</f>
        <v/>
      </c>
      <c r="T164" s="227" t="str">
        <f>IF([2]数据总览!T164="","",[2]数据总览!T164)</f>
        <v/>
      </c>
      <c r="U164" s="227" t="str">
        <f>IF([2]数据总览!U164="","",[2]数据总览!U164)</f>
        <v/>
      </c>
      <c r="V164" s="227" t="str">
        <f>IF([2]数据总览!V164="","",[2]数据总览!V164)</f>
        <v/>
      </c>
      <c r="W164" s="227" t="str">
        <f>IF([2]数据总览!W164="","",[2]数据总览!W164)</f>
        <v/>
      </c>
      <c r="X164" s="227" t="str">
        <f>IF([2]数据总览!X164="","",[2]数据总览!X164)</f>
        <v/>
      </c>
      <c r="Y164" s="227" t="str">
        <f>IF([2]数据总览!Y164="","",[2]数据总览!Y164)</f>
        <v/>
      </c>
      <c r="Z164" s="227" t="str">
        <f>IF([2]数据总览!Z164="","",[2]数据总览!Z164)</f>
        <v/>
      </c>
      <c r="AA164" s="227" t="str">
        <f>IF([2]数据总览!AA164="","",[2]数据总览!AA164)</f>
        <v/>
      </c>
      <c r="AB164" s="227" t="str">
        <f>IF([2]数据总览!AB164="","",[2]数据总览!AB164)</f>
        <v/>
      </c>
      <c r="AC164" s="227" t="str">
        <f>IF([2]数据总览!AC164="","",[2]数据总览!AC164)</f>
        <v/>
      </c>
      <c r="AD164" s="227" t="str">
        <f>IF([2]数据总览!AD164="","",[2]数据总览!AD164)</f>
        <v/>
      </c>
      <c r="AE164" s="227" t="str">
        <f>IF([2]数据总览!AE164="","",[2]数据总览!AE164)</f>
        <v/>
      </c>
      <c r="AF164" s="227" t="str">
        <f>IF([2]数据总览!AF164="","",[2]数据总览!AF164)</f>
        <v/>
      </c>
      <c r="AG164" s="227" t="str">
        <f>IF([2]数据总览!AG164="","",[2]数据总览!AG164)</f>
        <v/>
      </c>
      <c r="AH164" s="227" t="str">
        <f>IF([2]数据总览!AH164="","",[2]数据总览!AH164)</f>
        <v/>
      </c>
      <c r="AI164" s="227" t="str">
        <f>IF([2]数据总览!AI164="","",[2]数据总览!AI164)</f>
        <v/>
      </c>
      <c r="AJ164" s="227" t="str">
        <f>IF([2]数据总览!AJ164="","",[2]数据总览!AJ164)</f>
        <v/>
      </c>
      <c r="AK164" s="227" t="str">
        <f>IF([2]数据总览!AK164="","",[2]数据总览!AK164)</f>
        <v/>
      </c>
      <c r="AL164" s="227" t="str">
        <f>IF([2]数据总览!AL164="","",[2]数据总览!AL164)</f>
        <v/>
      </c>
      <c r="AM164" s="227" t="str">
        <f>IF([2]数据总览!AM164="","",[2]数据总览!AM164)</f>
        <v/>
      </c>
      <c r="AN164" s="227" t="str">
        <f>IF([2]数据总览!AN164="","",[2]数据总览!AN164)</f>
        <v/>
      </c>
      <c r="AO164" s="227" t="str">
        <f>IF([2]数据总览!AO164="","",[2]数据总览!AO164)</f>
        <v/>
      </c>
      <c r="AP164" s="227" t="str">
        <f>IF([2]数据总览!AP164="","",[2]数据总览!AP164)</f>
        <v/>
      </c>
      <c r="AQ164" s="227" t="str">
        <f>IF([2]数据总览!AQ164="","",[2]数据总览!AQ164)</f>
        <v/>
      </c>
      <c r="AR164" s="227" t="str">
        <f>IF([2]数据总览!AR164="","",[2]数据总览!AR164)</f>
        <v/>
      </c>
      <c r="AS164" s="227" t="str">
        <f>IF([2]数据总览!AS164="","",[2]数据总览!AS164)</f>
        <v/>
      </c>
      <c r="AT164" s="227" t="str">
        <f>IF([2]数据总览!AT164="","",[2]数据总览!AT164)</f>
        <v/>
      </c>
      <c r="AU164" s="227" t="str">
        <f>IF([2]数据总览!AU164="","",[2]数据总览!AU164)</f>
        <v/>
      </c>
      <c r="AV164" s="227" t="str">
        <f>IF([2]数据总览!AV164="","",[2]数据总览!AV164)</f>
        <v/>
      </c>
      <c r="AW164" s="227" t="str">
        <f>IF([2]数据总览!AW164="","",[2]数据总览!AW164)</f>
        <v/>
      </c>
      <c r="AX164" s="227" t="str">
        <f>IF([2]数据总览!AX164="","",[2]数据总览!AX164)</f>
        <v/>
      </c>
      <c r="AY164" s="227" t="str">
        <f>IF([2]数据总览!AY164="","",[2]数据总览!AY164)</f>
        <v/>
      </c>
      <c r="AZ164" s="227" t="str">
        <f>IF([2]数据总览!AZ164="","",[2]数据总览!AZ164)</f>
        <v/>
      </c>
      <c r="BA164" s="227" t="str">
        <f>IF([2]数据总览!BA164="","",[2]数据总览!BA164)</f>
        <v/>
      </c>
      <c r="BB164" s="227" t="str">
        <f>IF([2]数据总览!BB164="","",[2]数据总览!BB164)</f>
        <v/>
      </c>
      <c r="BC164" s="227" t="str">
        <f>IF([2]数据总览!BC164="","",[2]数据总览!BC164)</f>
        <v/>
      </c>
      <c r="BD164" s="227" t="str">
        <f>IF([2]数据总览!BD164="","",[2]数据总览!BD164)</f>
        <v/>
      </c>
      <c r="BE164" s="227" t="str">
        <f>IF([2]数据总览!BE164="","",[2]数据总览!BE164)</f>
        <v/>
      </c>
      <c r="BF164" s="227" t="str">
        <f>IF([2]数据总览!BF164="","",[2]数据总览!BF164)</f>
        <v/>
      </c>
      <c r="BG164" s="227" t="str">
        <f>IF([2]数据总览!BG164="","",[2]数据总览!BG164)</f>
        <v/>
      </c>
      <c r="BH164" s="227" t="str">
        <f>IF([2]数据总览!BH164="","",[2]数据总览!BH164)</f>
        <v/>
      </c>
      <c r="BI164" s="227" t="str">
        <f>IF([2]数据总览!BI164="","",[2]数据总览!BI164)</f>
        <v/>
      </c>
      <c r="BJ164" s="227" t="str">
        <f>IF([2]数据总览!BJ164="","",[2]数据总览!BJ164)</f>
        <v/>
      </c>
      <c r="BK164" s="227" t="str">
        <f>IF([2]数据总览!BK164="","",[2]数据总览!BK164)</f>
        <v/>
      </c>
      <c r="BL164" s="227" t="str">
        <f>IF([2]数据总览!BL164="","",[2]数据总览!BL164)</f>
        <v/>
      </c>
      <c r="BM164" s="227" t="str">
        <f>IF([2]数据总览!BM164="","",[2]数据总览!BM164)</f>
        <v/>
      </c>
      <c r="BN164" s="227" t="str">
        <f>IF([2]数据总览!BN164="","",[2]数据总览!BN164)</f>
        <v/>
      </c>
      <c r="BO164" s="227" t="str">
        <f>IF([2]数据总览!BO164="","",[2]数据总览!BO164)</f>
        <v/>
      </c>
      <c r="BP164" s="227" t="str">
        <f>IF([2]数据总览!BP164="","",[2]数据总览!BP164)</f>
        <v/>
      </c>
      <c r="BQ164" s="227" t="str">
        <f>IF([2]数据总览!BQ164="","",[2]数据总览!BQ164)</f>
        <v/>
      </c>
      <c r="BR164" s="227" t="str">
        <f>IF([2]数据总览!BR164="","",[2]数据总览!BR164)</f>
        <v/>
      </c>
      <c r="BS164" s="227" t="str">
        <f>IF([2]数据总览!BS164="","",[2]数据总览!BS164)</f>
        <v/>
      </c>
      <c r="BT164" s="227" t="str">
        <f>IF([2]数据总览!BT164="","",[2]数据总览!BT164)</f>
        <v/>
      </c>
      <c r="BU164" s="227" t="str">
        <f>IF([2]数据总览!BU164="","",[2]数据总览!BU164)</f>
        <v/>
      </c>
      <c r="BV164" s="227" t="str">
        <f>IF([2]数据总览!BV164="","",[2]数据总览!BV164)</f>
        <v/>
      </c>
      <c r="BW164" s="227" t="str">
        <f>IF([2]数据总览!BW164="","",[2]数据总览!BW164)</f>
        <v/>
      </c>
      <c r="BX164" s="227" t="str">
        <f>IF([2]数据总览!BX164="","",[2]数据总览!BX164)</f>
        <v/>
      </c>
      <c r="BY164" s="227" t="str">
        <f>IF([2]数据总览!BY164="","",[2]数据总览!BY164)</f>
        <v/>
      </c>
      <c r="BZ164" s="227" t="str">
        <f>IF([2]数据总览!BZ164="","",[2]数据总览!BZ164)</f>
        <v/>
      </c>
      <c r="CA164" s="227" t="str">
        <f>IF([2]数据总览!CA164="","",[2]数据总览!CA164)</f>
        <v/>
      </c>
      <c r="CB164" s="227" t="str">
        <f>IF([2]数据总览!CB164="","",[2]数据总览!CB164)</f>
        <v/>
      </c>
      <c r="CC164" s="227" t="str">
        <f>IF([2]数据总览!CC164="","",[2]数据总览!CC164)</f>
        <v/>
      </c>
      <c r="CD164" s="227" t="str">
        <f>IF([2]数据总览!CD164="","",[2]数据总览!CD164)</f>
        <v/>
      </c>
      <c r="CE164" s="227" t="str">
        <f>IF([2]数据总览!CE164="","",[2]数据总览!CE164)</f>
        <v/>
      </c>
      <c r="CF164" s="227" t="str">
        <f>IF([2]数据总览!CF164="","",[2]数据总览!CF164)</f>
        <v/>
      </c>
      <c r="CG164" s="227" t="str">
        <f>IF([2]数据总览!CG164="","",[2]数据总览!CG164)</f>
        <v/>
      </c>
      <c r="CH164" s="227" t="str">
        <f>IF([2]数据总览!CH164="","",[2]数据总览!CH164)</f>
        <v/>
      </c>
      <c r="CI164" s="227" t="str">
        <f>IF([2]数据总览!CI164="","",[2]数据总览!CI164)</f>
        <v/>
      </c>
      <c r="CJ164" s="227" t="str">
        <f>IF([2]数据总览!CJ164="","",[2]数据总览!CJ164)</f>
        <v/>
      </c>
      <c r="CK164" s="227" t="str">
        <f>IF([2]数据总览!CK164="","",[2]数据总览!CK164)</f>
        <v/>
      </c>
      <c r="CL164" s="227" t="str">
        <f>IF([2]数据总览!CL164="","",[2]数据总览!CL164)</f>
        <v/>
      </c>
      <c r="CM164" s="227" t="str">
        <f>IF([2]数据总览!CM164="","",[2]数据总览!CM164)</f>
        <v/>
      </c>
      <c r="CN164" s="227" t="str">
        <f>IF([2]数据总览!CN164="","",[2]数据总览!CN164)</f>
        <v/>
      </c>
      <c r="CO164" s="227" t="str">
        <f>IF([2]数据总览!CO164="","",[2]数据总览!CO164)</f>
        <v/>
      </c>
      <c r="CP164" s="227" t="str">
        <f>IF([2]数据总览!CP164="","",[2]数据总览!CP164)</f>
        <v/>
      </c>
      <c r="CQ164" s="227" t="str">
        <f>IF([2]数据总览!CQ164="","",[2]数据总览!CQ164)</f>
        <v/>
      </c>
      <c r="CR164" s="227" t="str">
        <f>IF([2]数据总览!CR164="","",[2]数据总览!CR164)</f>
        <v/>
      </c>
      <c r="CS164" s="227" t="str">
        <f>IF([2]数据总览!CS164="","",[2]数据总览!CS164)</f>
        <v/>
      </c>
      <c r="CT164" s="227" t="str">
        <f>IF([2]数据总览!CT164="","",[2]数据总览!CT164)</f>
        <v/>
      </c>
      <c r="CU164" s="227" t="str">
        <f>IF([2]数据总览!CU164="","",[2]数据总览!CU164)</f>
        <v/>
      </c>
      <c r="CV164" s="227" t="str">
        <f>IF([2]数据总览!CV164="","",[2]数据总览!CV164)</f>
        <v/>
      </c>
      <c r="CW164" s="227" t="str">
        <f>IF([2]数据总览!CW164="","",[2]数据总览!CW164)</f>
        <v/>
      </c>
      <c r="CX164" s="227" t="str">
        <f>IF([2]数据总览!CX164="","",[2]数据总览!CX164)</f>
        <v/>
      </c>
      <c r="CY164" s="227" t="str">
        <f>IF([2]数据总览!CY164="","",[2]数据总览!CY164)</f>
        <v/>
      </c>
      <c r="CZ164" s="227" t="str">
        <f>IF([2]数据总览!CZ164="","",[2]数据总览!CZ164)</f>
        <v/>
      </c>
      <c r="DA164" s="227" t="str">
        <f>IF([2]数据总览!DA164="","",[2]数据总览!DA164)</f>
        <v/>
      </c>
      <c r="DB164" s="227" t="str">
        <f>IF([2]数据总览!DB164="","",[2]数据总览!DB164)</f>
        <v/>
      </c>
      <c r="DC164" s="227" t="str">
        <f>IF([2]数据总览!DC164="","",[2]数据总览!DC164)</f>
        <v/>
      </c>
      <c r="DD164" s="227" t="str">
        <f>IF([2]数据总览!DD164="","",[2]数据总览!DD164)</f>
        <v/>
      </c>
      <c r="DE164" s="227" t="str">
        <f>IF([2]数据总览!DE164="","",[2]数据总览!DE164)</f>
        <v/>
      </c>
      <c r="DF164" s="227" t="str">
        <f>IF([2]数据总览!DF164="","",[2]数据总览!DF164)</f>
        <v/>
      </c>
      <c r="DG164" s="227" t="str">
        <f>IF([2]数据总览!DG164="","",[2]数据总览!DG164)</f>
        <v/>
      </c>
      <c r="DH164" s="227" t="str">
        <f>IF([2]数据总览!DH164="","",[2]数据总览!DH164)</f>
        <v/>
      </c>
      <c r="DI164" s="227" t="str">
        <f>IF([2]数据总览!DI164="","",[2]数据总览!DI164)</f>
        <v/>
      </c>
      <c r="DJ164" s="227" t="str">
        <f>IF([2]数据总览!DJ164="","",[2]数据总览!DJ164)</f>
        <v/>
      </c>
      <c r="DK164" s="227" t="str">
        <f>IF([2]数据总览!DK164="","",[2]数据总览!DK164)</f>
        <v/>
      </c>
      <c r="DL164" s="227" t="str">
        <f>IF([2]数据总览!DL164="","",[2]数据总览!DL164)</f>
        <v/>
      </c>
      <c r="DM164" s="227" t="str">
        <f>IF([2]数据总览!DM164="","",[2]数据总览!DM164)</f>
        <v/>
      </c>
      <c r="DN164" s="227" t="str">
        <f>IF([2]数据总览!DN164="","",[2]数据总览!DN164)</f>
        <v/>
      </c>
      <c r="DO164" s="227" t="str">
        <f>IF([2]数据总览!DO164="","",[2]数据总览!DO164)</f>
        <v/>
      </c>
      <c r="DP164" s="227" t="str">
        <f>IF([2]数据总览!DP164="","",[2]数据总览!DP164)</f>
        <v/>
      </c>
      <c r="DQ164" s="227" t="str">
        <f>IF([2]数据总览!DQ164="","",[2]数据总览!DQ164)</f>
        <v/>
      </c>
      <c r="DR164" s="227" t="str">
        <f>IF([2]数据总览!DR164="","",[2]数据总览!DR164)</f>
        <v/>
      </c>
      <c r="DS164" s="227" t="str">
        <f>IF([2]数据总览!DS164="","",[2]数据总览!DS164)</f>
        <v/>
      </c>
      <c r="DT164" s="227" t="str">
        <f>IF([2]数据总览!DT164="","",[2]数据总览!DT164)</f>
        <v/>
      </c>
      <c r="DU164" s="227" t="str">
        <f>IF([2]数据总览!DU164="","",[2]数据总览!DU164)</f>
        <v/>
      </c>
      <c r="DV164" s="227" t="str">
        <f>IF([2]数据总览!DV164="","",[2]数据总览!DV164)</f>
        <v/>
      </c>
      <c r="DW164" s="227" t="str">
        <f>IF([2]数据总览!DW164="","",[2]数据总览!DW164)</f>
        <v/>
      </c>
      <c r="DX164" s="227" t="str">
        <f>IF([2]数据总览!DX164="","",[2]数据总览!DX164)</f>
        <v/>
      </c>
      <c r="DY164" s="227" t="str">
        <f>IF([2]数据总览!DY164="","",[2]数据总览!DY164)</f>
        <v/>
      </c>
      <c r="DZ164" s="227" t="str">
        <f>IF([2]数据总览!DZ164="","",[2]数据总览!DZ164)</f>
        <v/>
      </c>
      <c r="EA164" s="227" t="str">
        <f>IF([2]数据总览!EA164="","",[2]数据总览!EA164)</f>
        <v/>
      </c>
      <c r="EB164" s="227" t="str">
        <f>IF([2]数据总览!EB164="","",[2]数据总览!EB164)</f>
        <v/>
      </c>
      <c r="EC164" s="227" t="str">
        <f>IF([2]数据总览!EC164="","",[2]数据总览!EC164)</f>
        <v/>
      </c>
      <c r="ED164" s="227" t="str">
        <f>IF([2]数据总览!ED164="","",[2]数据总览!ED164)</f>
        <v/>
      </c>
      <c r="EE164" s="227" t="str">
        <f>IF([2]数据总览!EE164="","",[2]数据总览!EE164)</f>
        <v/>
      </c>
      <c r="EF164" s="227" t="str">
        <f>IF([2]数据总览!EF164="","",[2]数据总览!EF164)</f>
        <v/>
      </c>
      <c r="EG164" s="227" t="str">
        <f>IF([2]数据总览!EG164="","",[2]数据总览!EG164)</f>
        <v/>
      </c>
      <c r="EH164" s="227" t="str">
        <f>IF([2]数据总览!EH164="","",[2]数据总览!EH164)</f>
        <v/>
      </c>
      <c r="EI164" s="227" t="str">
        <f>IF([2]数据总览!EI164="","",[2]数据总览!EI164)</f>
        <v/>
      </c>
      <c r="EJ164" s="227" t="str">
        <f>IF([2]数据总览!EJ164="","",[2]数据总览!EJ164)</f>
        <v/>
      </c>
      <c r="EK164" s="227" t="str">
        <f>IF([2]数据总览!EK164="","",[2]数据总览!EK164)</f>
        <v/>
      </c>
      <c r="EL164" s="227" t="str">
        <f>IF([2]数据总览!EL164="","",[2]数据总览!EL164)</f>
        <v/>
      </c>
      <c r="EM164" s="227" t="str">
        <f>IF([2]数据总览!EM164="","",[2]数据总览!EM164)</f>
        <v/>
      </c>
      <c r="EN164" s="227" t="str">
        <f>IF([2]数据总览!EN164="","",[2]数据总览!EN164)</f>
        <v/>
      </c>
      <c r="EO164" s="227" t="str">
        <f>IF([2]数据总览!EO164="","",[2]数据总览!EO164)</f>
        <v/>
      </c>
      <c r="EP164" s="227" t="str">
        <f>IF([2]数据总览!EP164="","",[2]数据总览!EP164)</f>
        <v/>
      </c>
      <c r="EQ164" s="227" t="str">
        <f>IF([2]数据总览!EQ164="","",[2]数据总览!EQ164)</f>
        <v/>
      </c>
      <c r="ER164" s="227" t="str">
        <f>IF([2]数据总览!ER164="","",[2]数据总览!ER164)</f>
        <v/>
      </c>
      <c r="ES164" s="227" t="str">
        <f>IF([2]数据总览!ES164="","",[2]数据总览!ES164)</f>
        <v/>
      </c>
      <c r="ET164" s="227" t="str">
        <f>IF([2]数据总览!ET164="","",[2]数据总览!ET164)</f>
        <v/>
      </c>
      <c r="EU164" s="227" t="str">
        <f>IF([2]数据总览!EU164="","",[2]数据总览!EU164)</f>
        <v/>
      </c>
      <c r="EV164" s="227" t="str">
        <f>IF([2]数据总览!EV164="","",[2]数据总览!EV164)</f>
        <v/>
      </c>
      <c r="EW164" s="227" t="str">
        <f>IF([2]数据总览!EW164="","",[2]数据总览!EW164)</f>
        <v/>
      </c>
      <c r="EX164" s="227" t="str">
        <f>IF([2]数据总览!EX164="","",[2]数据总览!EX164)</f>
        <v/>
      </c>
      <c r="EY164" s="227" t="str">
        <f>IF([2]数据总览!EY164="","",[2]数据总览!EY164)</f>
        <v/>
      </c>
      <c r="EZ164" s="227" t="str">
        <f>IF([2]数据总览!EZ164="","",[2]数据总览!EZ164)</f>
        <v/>
      </c>
      <c r="FA164" s="227" t="str">
        <f>IF([2]数据总览!FA164="","",[2]数据总览!FA164)</f>
        <v/>
      </c>
    </row>
    <row r="165" spans="1:157" ht="11.25">
      <c r="A165" s="227" t="str">
        <f>IF([2]数据总览!A165="","",[2]数据总览!A165)</f>
        <v/>
      </c>
      <c r="B165" s="227" t="str">
        <f>IF([2]数据总览!B165="","",[2]数据总览!B165)</f>
        <v/>
      </c>
      <c r="C165" s="227" t="str">
        <f>IF([2]数据总览!C165="","",[2]数据总览!C165)</f>
        <v/>
      </c>
      <c r="D165" s="227" t="str">
        <f>IF([2]数据总览!D165="","",[2]数据总览!D165)</f>
        <v/>
      </c>
      <c r="E165" s="227" t="str">
        <f>IF([2]数据总览!E165="","",[2]数据总览!E165)</f>
        <v/>
      </c>
      <c r="F165" s="227" t="str">
        <f>IF([2]数据总览!F165="","",[2]数据总览!F165)</f>
        <v/>
      </c>
      <c r="G165" s="227" t="str">
        <f>IF([2]数据总览!G165="","",[2]数据总览!G165)</f>
        <v/>
      </c>
      <c r="H165" s="227" t="str">
        <f>IF([2]数据总览!H165="","",[2]数据总览!H165)</f>
        <v/>
      </c>
      <c r="I165" s="227" t="str">
        <f>IF([2]数据总览!I165="","",[2]数据总览!I165)</f>
        <v/>
      </c>
      <c r="J165" s="227"/>
      <c r="K165" s="227" t="str">
        <f>IF([2]数据总览!K165="","",[2]数据总览!K165)</f>
        <v/>
      </c>
      <c r="L165" s="227" t="str">
        <f>IF([2]数据总览!L165="","",[2]数据总览!L165)</f>
        <v/>
      </c>
      <c r="M165" s="227" t="str">
        <f>IF([2]数据总览!M165="","",[2]数据总览!M165)</f>
        <v/>
      </c>
      <c r="N165" s="227" t="str">
        <f>IF([2]数据总览!N165="","",[2]数据总览!N165)</f>
        <v/>
      </c>
      <c r="O165" s="227" t="str">
        <f>IF([2]数据总览!O165="","",[2]数据总览!O165)</f>
        <v/>
      </c>
      <c r="P165" s="227" t="str">
        <f>IF([2]数据总览!P165="","",[2]数据总览!P165)</f>
        <v/>
      </c>
      <c r="Q165" s="227" t="str">
        <f>IF([2]数据总览!Q165="","",[2]数据总览!Q165)</f>
        <v/>
      </c>
      <c r="R165" s="227" t="str">
        <f>IF([2]数据总览!R165="","",[2]数据总览!R165)</f>
        <v/>
      </c>
      <c r="S165" s="227" t="str">
        <f>IF([2]数据总览!S165="","",[2]数据总览!S165)</f>
        <v/>
      </c>
      <c r="T165" s="227" t="str">
        <f>IF([2]数据总览!T165="","",[2]数据总览!T165)</f>
        <v/>
      </c>
      <c r="U165" s="227" t="str">
        <f>IF([2]数据总览!U165="","",[2]数据总览!U165)</f>
        <v/>
      </c>
      <c r="V165" s="227" t="str">
        <f>IF([2]数据总览!V165="","",[2]数据总览!V165)</f>
        <v/>
      </c>
      <c r="W165" s="227" t="str">
        <f>IF([2]数据总览!W165="","",[2]数据总览!W165)</f>
        <v/>
      </c>
      <c r="X165" s="227" t="str">
        <f>IF([2]数据总览!X165="","",[2]数据总览!X165)</f>
        <v/>
      </c>
      <c r="Y165" s="227" t="str">
        <f>IF([2]数据总览!Y165="","",[2]数据总览!Y165)</f>
        <v/>
      </c>
      <c r="Z165" s="227" t="str">
        <f>IF([2]数据总览!Z165="","",[2]数据总览!Z165)</f>
        <v/>
      </c>
      <c r="AA165" s="227" t="str">
        <f>IF([2]数据总览!AA165="","",[2]数据总览!AA165)</f>
        <v/>
      </c>
      <c r="AB165" s="227" t="str">
        <f>IF([2]数据总览!AB165="","",[2]数据总览!AB165)</f>
        <v/>
      </c>
      <c r="AC165" s="227" t="str">
        <f>IF([2]数据总览!AC165="","",[2]数据总览!AC165)</f>
        <v/>
      </c>
      <c r="AD165" s="227" t="str">
        <f>IF([2]数据总览!AD165="","",[2]数据总览!AD165)</f>
        <v/>
      </c>
      <c r="AE165" s="227" t="str">
        <f>IF([2]数据总览!AE165="","",[2]数据总览!AE165)</f>
        <v/>
      </c>
      <c r="AF165" s="227" t="str">
        <f>IF([2]数据总览!AF165="","",[2]数据总览!AF165)</f>
        <v/>
      </c>
      <c r="AG165" s="227" t="str">
        <f>IF([2]数据总览!AG165="","",[2]数据总览!AG165)</f>
        <v/>
      </c>
      <c r="AH165" s="227" t="str">
        <f>IF([2]数据总览!AH165="","",[2]数据总览!AH165)</f>
        <v/>
      </c>
      <c r="AI165" s="227" t="str">
        <f>IF([2]数据总览!AI165="","",[2]数据总览!AI165)</f>
        <v/>
      </c>
      <c r="AJ165" s="227" t="str">
        <f>IF([2]数据总览!AJ165="","",[2]数据总览!AJ165)</f>
        <v/>
      </c>
      <c r="AK165" s="227" t="str">
        <f>IF([2]数据总览!AK165="","",[2]数据总览!AK165)</f>
        <v/>
      </c>
      <c r="AL165" s="227" t="str">
        <f>IF([2]数据总览!AL165="","",[2]数据总览!AL165)</f>
        <v/>
      </c>
      <c r="AM165" s="227" t="str">
        <f>IF([2]数据总览!AM165="","",[2]数据总览!AM165)</f>
        <v/>
      </c>
      <c r="AN165" s="227" t="str">
        <f>IF([2]数据总览!AN165="","",[2]数据总览!AN165)</f>
        <v/>
      </c>
      <c r="AO165" s="227" t="str">
        <f>IF([2]数据总览!AO165="","",[2]数据总览!AO165)</f>
        <v/>
      </c>
      <c r="AP165" s="227" t="str">
        <f>IF([2]数据总览!AP165="","",[2]数据总览!AP165)</f>
        <v/>
      </c>
      <c r="AQ165" s="227" t="str">
        <f>IF([2]数据总览!AQ165="","",[2]数据总览!AQ165)</f>
        <v/>
      </c>
      <c r="AR165" s="227" t="str">
        <f>IF([2]数据总览!AR165="","",[2]数据总览!AR165)</f>
        <v/>
      </c>
      <c r="AS165" s="227" t="str">
        <f>IF([2]数据总览!AS165="","",[2]数据总览!AS165)</f>
        <v/>
      </c>
      <c r="AT165" s="227" t="str">
        <f>IF([2]数据总览!AT165="","",[2]数据总览!AT165)</f>
        <v/>
      </c>
      <c r="AU165" s="227" t="str">
        <f>IF([2]数据总览!AU165="","",[2]数据总览!AU165)</f>
        <v/>
      </c>
      <c r="AV165" s="227" t="str">
        <f>IF([2]数据总览!AV165="","",[2]数据总览!AV165)</f>
        <v/>
      </c>
      <c r="AW165" s="227" t="str">
        <f>IF([2]数据总览!AW165="","",[2]数据总览!AW165)</f>
        <v/>
      </c>
      <c r="AX165" s="227" t="str">
        <f>IF([2]数据总览!AX165="","",[2]数据总览!AX165)</f>
        <v/>
      </c>
      <c r="AY165" s="227" t="str">
        <f>IF([2]数据总览!AY165="","",[2]数据总览!AY165)</f>
        <v/>
      </c>
      <c r="AZ165" s="227" t="str">
        <f>IF([2]数据总览!AZ165="","",[2]数据总览!AZ165)</f>
        <v/>
      </c>
      <c r="BA165" s="227" t="str">
        <f>IF([2]数据总览!BA165="","",[2]数据总览!BA165)</f>
        <v/>
      </c>
      <c r="BB165" s="227" t="str">
        <f>IF([2]数据总览!BB165="","",[2]数据总览!BB165)</f>
        <v/>
      </c>
      <c r="BC165" s="227" t="str">
        <f>IF([2]数据总览!BC165="","",[2]数据总览!BC165)</f>
        <v/>
      </c>
      <c r="BD165" s="227" t="str">
        <f>IF([2]数据总览!BD165="","",[2]数据总览!BD165)</f>
        <v/>
      </c>
      <c r="BE165" s="227" t="str">
        <f>IF([2]数据总览!BE165="","",[2]数据总览!BE165)</f>
        <v/>
      </c>
      <c r="BF165" s="227" t="str">
        <f>IF([2]数据总览!BF165="","",[2]数据总览!BF165)</f>
        <v/>
      </c>
      <c r="BG165" s="227" t="str">
        <f>IF([2]数据总览!BG165="","",[2]数据总览!BG165)</f>
        <v/>
      </c>
      <c r="BH165" s="227" t="str">
        <f>IF([2]数据总览!BH165="","",[2]数据总览!BH165)</f>
        <v/>
      </c>
      <c r="BI165" s="227" t="str">
        <f>IF([2]数据总览!BI165="","",[2]数据总览!BI165)</f>
        <v/>
      </c>
      <c r="BJ165" s="227" t="str">
        <f>IF([2]数据总览!BJ165="","",[2]数据总览!BJ165)</f>
        <v/>
      </c>
      <c r="BK165" s="227" t="str">
        <f>IF([2]数据总览!BK165="","",[2]数据总览!BK165)</f>
        <v/>
      </c>
      <c r="BL165" s="227" t="str">
        <f>IF([2]数据总览!BL165="","",[2]数据总览!BL165)</f>
        <v/>
      </c>
      <c r="BM165" s="227" t="str">
        <f>IF([2]数据总览!BM165="","",[2]数据总览!BM165)</f>
        <v/>
      </c>
      <c r="BN165" s="227" t="str">
        <f>IF([2]数据总览!BN165="","",[2]数据总览!BN165)</f>
        <v/>
      </c>
      <c r="BO165" s="227" t="str">
        <f>IF([2]数据总览!BO165="","",[2]数据总览!BO165)</f>
        <v/>
      </c>
      <c r="BP165" s="227" t="str">
        <f>IF([2]数据总览!BP165="","",[2]数据总览!BP165)</f>
        <v/>
      </c>
      <c r="BQ165" s="227" t="str">
        <f>IF([2]数据总览!BQ165="","",[2]数据总览!BQ165)</f>
        <v/>
      </c>
      <c r="BR165" s="227" t="str">
        <f>IF([2]数据总览!BR165="","",[2]数据总览!BR165)</f>
        <v/>
      </c>
      <c r="BS165" s="227" t="str">
        <f>IF([2]数据总览!BS165="","",[2]数据总览!BS165)</f>
        <v/>
      </c>
      <c r="BT165" s="227" t="str">
        <f>IF([2]数据总览!BT165="","",[2]数据总览!BT165)</f>
        <v/>
      </c>
      <c r="BU165" s="227" t="str">
        <f>IF([2]数据总览!BU165="","",[2]数据总览!BU165)</f>
        <v/>
      </c>
      <c r="BV165" s="227" t="str">
        <f>IF([2]数据总览!BV165="","",[2]数据总览!BV165)</f>
        <v/>
      </c>
      <c r="BW165" s="227" t="str">
        <f>IF([2]数据总览!BW165="","",[2]数据总览!BW165)</f>
        <v/>
      </c>
      <c r="BX165" s="227" t="str">
        <f>IF([2]数据总览!BX165="","",[2]数据总览!BX165)</f>
        <v/>
      </c>
      <c r="BY165" s="227" t="str">
        <f>IF([2]数据总览!BY165="","",[2]数据总览!BY165)</f>
        <v/>
      </c>
      <c r="BZ165" s="227" t="str">
        <f>IF([2]数据总览!BZ165="","",[2]数据总览!BZ165)</f>
        <v/>
      </c>
      <c r="CA165" s="227" t="str">
        <f>IF([2]数据总览!CA165="","",[2]数据总览!CA165)</f>
        <v/>
      </c>
      <c r="CB165" s="227" t="str">
        <f>IF([2]数据总览!CB165="","",[2]数据总览!CB165)</f>
        <v/>
      </c>
      <c r="CC165" s="227" t="str">
        <f>IF([2]数据总览!CC165="","",[2]数据总览!CC165)</f>
        <v/>
      </c>
      <c r="CD165" s="227" t="str">
        <f>IF([2]数据总览!CD165="","",[2]数据总览!CD165)</f>
        <v/>
      </c>
      <c r="CE165" s="227" t="str">
        <f>IF([2]数据总览!CE165="","",[2]数据总览!CE165)</f>
        <v/>
      </c>
      <c r="CF165" s="227" t="str">
        <f>IF([2]数据总览!CF165="","",[2]数据总览!CF165)</f>
        <v/>
      </c>
      <c r="CG165" s="227" t="str">
        <f>IF([2]数据总览!CG165="","",[2]数据总览!CG165)</f>
        <v/>
      </c>
      <c r="CH165" s="227" t="str">
        <f>IF([2]数据总览!CH165="","",[2]数据总览!CH165)</f>
        <v/>
      </c>
      <c r="CI165" s="227" t="str">
        <f>IF([2]数据总览!CI165="","",[2]数据总览!CI165)</f>
        <v/>
      </c>
      <c r="CJ165" s="227" t="str">
        <f>IF([2]数据总览!CJ165="","",[2]数据总览!CJ165)</f>
        <v/>
      </c>
      <c r="CK165" s="227" t="str">
        <f>IF([2]数据总览!CK165="","",[2]数据总览!CK165)</f>
        <v/>
      </c>
      <c r="CL165" s="227" t="str">
        <f>IF([2]数据总览!CL165="","",[2]数据总览!CL165)</f>
        <v/>
      </c>
      <c r="CM165" s="227" t="str">
        <f>IF([2]数据总览!CM165="","",[2]数据总览!CM165)</f>
        <v/>
      </c>
      <c r="CN165" s="227" t="str">
        <f>IF([2]数据总览!CN165="","",[2]数据总览!CN165)</f>
        <v/>
      </c>
      <c r="CO165" s="227" t="str">
        <f>IF([2]数据总览!CO165="","",[2]数据总览!CO165)</f>
        <v/>
      </c>
      <c r="CP165" s="227" t="str">
        <f>IF([2]数据总览!CP165="","",[2]数据总览!CP165)</f>
        <v/>
      </c>
      <c r="CQ165" s="227" t="str">
        <f>IF([2]数据总览!CQ165="","",[2]数据总览!CQ165)</f>
        <v/>
      </c>
      <c r="CR165" s="227" t="str">
        <f>IF([2]数据总览!CR165="","",[2]数据总览!CR165)</f>
        <v/>
      </c>
      <c r="CS165" s="227" t="str">
        <f>IF([2]数据总览!CS165="","",[2]数据总览!CS165)</f>
        <v/>
      </c>
      <c r="CT165" s="227" t="str">
        <f>IF([2]数据总览!CT165="","",[2]数据总览!CT165)</f>
        <v/>
      </c>
      <c r="CU165" s="227" t="str">
        <f>IF([2]数据总览!CU165="","",[2]数据总览!CU165)</f>
        <v/>
      </c>
      <c r="CV165" s="227" t="str">
        <f>IF([2]数据总览!CV165="","",[2]数据总览!CV165)</f>
        <v/>
      </c>
      <c r="CW165" s="227" t="str">
        <f>IF([2]数据总览!CW165="","",[2]数据总览!CW165)</f>
        <v/>
      </c>
      <c r="CX165" s="227" t="str">
        <f>IF([2]数据总览!CX165="","",[2]数据总览!CX165)</f>
        <v/>
      </c>
      <c r="CY165" s="227" t="str">
        <f>IF([2]数据总览!CY165="","",[2]数据总览!CY165)</f>
        <v/>
      </c>
      <c r="CZ165" s="227" t="str">
        <f>IF([2]数据总览!CZ165="","",[2]数据总览!CZ165)</f>
        <v/>
      </c>
      <c r="DA165" s="227" t="str">
        <f>IF([2]数据总览!DA165="","",[2]数据总览!DA165)</f>
        <v/>
      </c>
      <c r="DB165" s="227" t="str">
        <f>IF([2]数据总览!DB165="","",[2]数据总览!DB165)</f>
        <v/>
      </c>
      <c r="DC165" s="227" t="str">
        <f>IF([2]数据总览!DC165="","",[2]数据总览!DC165)</f>
        <v/>
      </c>
      <c r="DD165" s="227" t="str">
        <f>IF([2]数据总览!DD165="","",[2]数据总览!DD165)</f>
        <v/>
      </c>
      <c r="DE165" s="227" t="str">
        <f>IF([2]数据总览!DE165="","",[2]数据总览!DE165)</f>
        <v/>
      </c>
      <c r="DF165" s="227" t="str">
        <f>IF([2]数据总览!DF165="","",[2]数据总览!DF165)</f>
        <v/>
      </c>
      <c r="DG165" s="227" t="str">
        <f>IF([2]数据总览!DG165="","",[2]数据总览!DG165)</f>
        <v/>
      </c>
      <c r="DH165" s="227" t="str">
        <f>IF([2]数据总览!DH165="","",[2]数据总览!DH165)</f>
        <v/>
      </c>
      <c r="DI165" s="227" t="str">
        <f>IF([2]数据总览!DI165="","",[2]数据总览!DI165)</f>
        <v/>
      </c>
      <c r="DJ165" s="227" t="str">
        <f>IF([2]数据总览!DJ165="","",[2]数据总览!DJ165)</f>
        <v/>
      </c>
      <c r="DK165" s="227" t="str">
        <f>IF([2]数据总览!DK165="","",[2]数据总览!DK165)</f>
        <v/>
      </c>
      <c r="DL165" s="227" t="str">
        <f>IF([2]数据总览!DL165="","",[2]数据总览!DL165)</f>
        <v/>
      </c>
      <c r="DM165" s="227" t="str">
        <f>IF([2]数据总览!DM165="","",[2]数据总览!DM165)</f>
        <v/>
      </c>
      <c r="DN165" s="227" t="str">
        <f>IF([2]数据总览!DN165="","",[2]数据总览!DN165)</f>
        <v/>
      </c>
      <c r="DO165" s="227" t="str">
        <f>IF([2]数据总览!DO165="","",[2]数据总览!DO165)</f>
        <v/>
      </c>
      <c r="DP165" s="227" t="str">
        <f>IF([2]数据总览!DP165="","",[2]数据总览!DP165)</f>
        <v/>
      </c>
      <c r="DQ165" s="227" t="str">
        <f>IF([2]数据总览!DQ165="","",[2]数据总览!DQ165)</f>
        <v/>
      </c>
      <c r="DR165" s="227" t="str">
        <f>IF([2]数据总览!DR165="","",[2]数据总览!DR165)</f>
        <v/>
      </c>
      <c r="DS165" s="227" t="str">
        <f>IF([2]数据总览!DS165="","",[2]数据总览!DS165)</f>
        <v/>
      </c>
      <c r="DT165" s="227" t="str">
        <f>IF([2]数据总览!DT165="","",[2]数据总览!DT165)</f>
        <v/>
      </c>
      <c r="DU165" s="227" t="str">
        <f>IF([2]数据总览!DU165="","",[2]数据总览!DU165)</f>
        <v/>
      </c>
      <c r="DV165" s="227" t="str">
        <f>IF([2]数据总览!DV165="","",[2]数据总览!DV165)</f>
        <v/>
      </c>
      <c r="DW165" s="227" t="str">
        <f>IF([2]数据总览!DW165="","",[2]数据总览!DW165)</f>
        <v/>
      </c>
      <c r="DX165" s="227" t="str">
        <f>IF([2]数据总览!DX165="","",[2]数据总览!DX165)</f>
        <v/>
      </c>
      <c r="DY165" s="227" t="str">
        <f>IF([2]数据总览!DY165="","",[2]数据总览!DY165)</f>
        <v/>
      </c>
      <c r="DZ165" s="227" t="str">
        <f>IF([2]数据总览!DZ165="","",[2]数据总览!DZ165)</f>
        <v/>
      </c>
      <c r="EA165" s="227" t="str">
        <f>IF([2]数据总览!EA165="","",[2]数据总览!EA165)</f>
        <v/>
      </c>
      <c r="EB165" s="227" t="str">
        <f>IF([2]数据总览!EB165="","",[2]数据总览!EB165)</f>
        <v/>
      </c>
      <c r="EC165" s="227" t="str">
        <f>IF([2]数据总览!EC165="","",[2]数据总览!EC165)</f>
        <v/>
      </c>
      <c r="ED165" s="227" t="str">
        <f>IF([2]数据总览!ED165="","",[2]数据总览!ED165)</f>
        <v/>
      </c>
      <c r="EE165" s="227" t="str">
        <f>IF([2]数据总览!EE165="","",[2]数据总览!EE165)</f>
        <v/>
      </c>
      <c r="EF165" s="227" t="str">
        <f>IF([2]数据总览!EF165="","",[2]数据总览!EF165)</f>
        <v/>
      </c>
      <c r="EG165" s="227" t="str">
        <f>IF([2]数据总览!EG165="","",[2]数据总览!EG165)</f>
        <v/>
      </c>
      <c r="EH165" s="227" t="str">
        <f>IF([2]数据总览!EH165="","",[2]数据总览!EH165)</f>
        <v/>
      </c>
      <c r="EI165" s="227" t="str">
        <f>IF([2]数据总览!EI165="","",[2]数据总览!EI165)</f>
        <v/>
      </c>
      <c r="EJ165" s="227" t="str">
        <f>IF([2]数据总览!EJ165="","",[2]数据总览!EJ165)</f>
        <v/>
      </c>
      <c r="EK165" s="227" t="str">
        <f>IF([2]数据总览!EK165="","",[2]数据总览!EK165)</f>
        <v/>
      </c>
      <c r="EL165" s="227" t="str">
        <f>IF([2]数据总览!EL165="","",[2]数据总览!EL165)</f>
        <v/>
      </c>
      <c r="EM165" s="227" t="str">
        <f>IF([2]数据总览!EM165="","",[2]数据总览!EM165)</f>
        <v/>
      </c>
      <c r="EN165" s="227" t="str">
        <f>IF([2]数据总览!EN165="","",[2]数据总览!EN165)</f>
        <v/>
      </c>
      <c r="EO165" s="227" t="str">
        <f>IF([2]数据总览!EO165="","",[2]数据总览!EO165)</f>
        <v/>
      </c>
      <c r="EP165" s="227" t="str">
        <f>IF([2]数据总览!EP165="","",[2]数据总览!EP165)</f>
        <v/>
      </c>
      <c r="EQ165" s="227" t="str">
        <f>IF([2]数据总览!EQ165="","",[2]数据总览!EQ165)</f>
        <v/>
      </c>
      <c r="ER165" s="227" t="str">
        <f>IF([2]数据总览!ER165="","",[2]数据总览!ER165)</f>
        <v/>
      </c>
      <c r="ES165" s="227" t="str">
        <f>IF([2]数据总览!ES165="","",[2]数据总览!ES165)</f>
        <v/>
      </c>
      <c r="ET165" s="227" t="str">
        <f>IF([2]数据总览!ET165="","",[2]数据总览!ET165)</f>
        <v/>
      </c>
      <c r="EU165" s="227" t="str">
        <f>IF([2]数据总览!EU165="","",[2]数据总览!EU165)</f>
        <v/>
      </c>
      <c r="EV165" s="227" t="str">
        <f>IF([2]数据总览!EV165="","",[2]数据总览!EV165)</f>
        <v/>
      </c>
      <c r="EW165" s="227" t="str">
        <f>IF([2]数据总览!EW165="","",[2]数据总览!EW165)</f>
        <v/>
      </c>
      <c r="EX165" s="227" t="str">
        <f>IF([2]数据总览!EX165="","",[2]数据总览!EX165)</f>
        <v/>
      </c>
      <c r="EY165" s="227" t="str">
        <f>IF([2]数据总览!EY165="","",[2]数据总览!EY165)</f>
        <v/>
      </c>
      <c r="EZ165" s="227" t="str">
        <f>IF([2]数据总览!EZ165="","",[2]数据总览!EZ165)</f>
        <v/>
      </c>
      <c r="FA165" s="227" t="str">
        <f>IF([2]数据总览!FA165="","",[2]数据总览!FA165)</f>
        <v/>
      </c>
    </row>
    <row r="166" spans="1:157" ht="11.25">
      <c r="A166" s="227" t="str">
        <f>IF([2]数据总览!A166="","",[2]数据总览!A166)</f>
        <v/>
      </c>
      <c r="B166" s="227" t="str">
        <f>IF([2]数据总览!B166="","",[2]数据总览!B166)</f>
        <v/>
      </c>
      <c r="C166" s="227" t="str">
        <f>IF([2]数据总览!C166="","",[2]数据总览!C166)</f>
        <v>武将星级</v>
      </c>
      <c r="D166" s="227" t="str">
        <f>IF([2]数据总览!D166="","",[2]数据总览!D166)</f>
        <v>宝物星级</v>
      </c>
      <c r="E166" s="227" t="str">
        <f>IF([2]数据总览!E166="","",[2]数据总览!E166)</f>
        <v>120专属宝物效用</v>
      </c>
      <c r="F166" s="227" t="str">
        <f>IF([2]数据总览!F166="","",[2]数据总览!F166)</f>
        <v>125专属宝物效用</v>
      </c>
      <c r="G166" s="227" t="str">
        <f>IF([2]数据总览!G166="","",[2]数据总览!G166)</f>
        <v>130专属宝物效用</v>
      </c>
      <c r="H166" s="227" t="str">
        <f>IF([2]数据总览!H166="","",[2]数据总览!H166)</f>
        <v>140专属宝物效用</v>
      </c>
      <c r="I166" s="227" t="str">
        <f>IF([2]数据总览!I166="","",[2]数据总览!I166)</f>
        <v/>
      </c>
      <c r="J166" s="227"/>
      <c r="K166" s="227" t="str">
        <f>IF([2]数据总览!K166="","",[2]数据总览!K166)</f>
        <v/>
      </c>
      <c r="L166" s="227" t="str">
        <f>IF([2]数据总览!L166="","",[2]数据总览!L166)</f>
        <v/>
      </c>
      <c r="M166" s="227" t="str">
        <f>IF([2]数据总览!M166="","",[2]数据总览!M166)</f>
        <v/>
      </c>
      <c r="N166" s="227" t="str">
        <f>IF([2]数据总览!N166="","",[2]数据总览!N166)</f>
        <v/>
      </c>
      <c r="O166" s="227" t="str">
        <f>IF([2]数据总览!O166="","",[2]数据总览!O166)</f>
        <v/>
      </c>
      <c r="P166" s="227" t="str">
        <f>IF([2]数据总览!P166="","",[2]数据总览!P166)</f>
        <v/>
      </c>
      <c r="Q166" s="227" t="str">
        <f>IF([2]数据总览!Q166="","",[2]数据总览!Q166)</f>
        <v/>
      </c>
      <c r="R166" s="227" t="str">
        <f>IF([2]数据总览!R166="","",[2]数据总览!R166)</f>
        <v/>
      </c>
      <c r="S166" s="227" t="str">
        <f>IF([2]数据总览!S166="","",[2]数据总览!S166)</f>
        <v/>
      </c>
      <c r="T166" s="227" t="str">
        <f>IF([2]数据总览!T166="","",[2]数据总览!T166)</f>
        <v/>
      </c>
      <c r="U166" s="227" t="str">
        <f>IF([2]数据总览!U166="","",[2]数据总览!U166)</f>
        <v/>
      </c>
      <c r="V166" s="227" t="str">
        <f>IF([2]数据总览!V166="","",[2]数据总览!V166)</f>
        <v/>
      </c>
      <c r="W166" s="227" t="str">
        <f>IF([2]数据总览!W166="","",[2]数据总览!W166)</f>
        <v/>
      </c>
      <c r="X166" s="227" t="str">
        <f>IF([2]数据总览!X166="","",[2]数据总览!X166)</f>
        <v/>
      </c>
      <c r="Y166" s="227" t="str">
        <f>IF([2]数据总览!Y166="","",[2]数据总览!Y166)</f>
        <v/>
      </c>
      <c r="Z166" s="227" t="str">
        <f>IF([2]数据总览!Z166="","",[2]数据总览!Z166)</f>
        <v/>
      </c>
      <c r="AA166" s="227" t="str">
        <f>IF([2]数据总览!AA166="","",[2]数据总览!AA166)</f>
        <v/>
      </c>
      <c r="AB166" s="227" t="str">
        <f>IF([2]数据总览!AB166="","",[2]数据总览!AB166)</f>
        <v/>
      </c>
      <c r="AC166" s="227" t="str">
        <f>IF([2]数据总览!AC166="","",[2]数据总览!AC166)</f>
        <v/>
      </c>
      <c r="AD166" s="227" t="str">
        <f>IF([2]数据总览!AD166="","",[2]数据总览!AD166)</f>
        <v/>
      </c>
      <c r="AE166" s="227" t="str">
        <f>IF([2]数据总览!AE166="","",[2]数据总览!AE166)</f>
        <v/>
      </c>
      <c r="AF166" s="227" t="str">
        <f>IF([2]数据总览!AF166="","",[2]数据总览!AF166)</f>
        <v/>
      </c>
      <c r="AG166" s="227" t="str">
        <f>IF([2]数据总览!AG166="","",[2]数据总览!AG166)</f>
        <v/>
      </c>
      <c r="AH166" s="227" t="str">
        <f>IF([2]数据总览!AH166="","",[2]数据总览!AH166)</f>
        <v/>
      </c>
      <c r="AI166" s="227" t="str">
        <f>IF([2]数据总览!AI166="","",[2]数据总览!AI166)</f>
        <v/>
      </c>
      <c r="AJ166" s="227" t="str">
        <f>IF([2]数据总览!AJ166="","",[2]数据总览!AJ166)</f>
        <v/>
      </c>
      <c r="AK166" s="227" t="str">
        <f>IF([2]数据总览!AK166="","",[2]数据总览!AK166)</f>
        <v/>
      </c>
      <c r="AL166" s="227" t="str">
        <f>IF([2]数据总览!AL166="","",[2]数据总览!AL166)</f>
        <v/>
      </c>
      <c r="AM166" s="227" t="str">
        <f>IF([2]数据总览!AM166="","",[2]数据总览!AM166)</f>
        <v/>
      </c>
      <c r="AN166" s="227" t="str">
        <f>IF([2]数据总览!AN166="","",[2]数据总览!AN166)</f>
        <v/>
      </c>
      <c r="AO166" s="227" t="str">
        <f>IF([2]数据总览!AO166="","",[2]数据总览!AO166)</f>
        <v/>
      </c>
      <c r="AP166" s="227" t="str">
        <f>IF([2]数据总览!AP166="","",[2]数据总览!AP166)</f>
        <v/>
      </c>
      <c r="AQ166" s="227" t="str">
        <f>IF([2]数据总览!AQ166="","",[2]数据总览!AQ166)</f>
        <v/>
      </c>
      <c r="AR166" s="227" t="str">
        <f>IF([2]数据总览!AR166="","",[2]数据总览!AR166)</f>
        <v/>
      </c>
      <c r="AS166" s="227" t="str">
        <f>IF([2]数据总览!AS166="","",[2]数据总览!AS166)</f>
        <v/>
      </c>
      <c r="AT166" s="227" t="str">
        <f>IF([2]数据总览!AT166="","",[2]数据总览!AT166)</f>
        <v/>
      </c>
      <c r="AU166" s="227" t="str">
        <f>IF([2]数据总览!AU166="","",[2]数据总览!AU166)</f>
        <v/>
      </c>
      <c r="AV166" s="227" t="str">
        <f>IF([2]数据总览!AV166="","",[2]数据总览!AV166)</f>
        <v/>
      </c>
      <c r="AW166" s="227" t="str">
        <f>IF([2]数据总览!AW166="","",[2]数据总览!AW166)</f>
        <v/>
      </c>
      <c r="AX166" s="227" t="str">
        <f>IF([2]数据总览!AX166="","",[2]数据总览!AX166)</f>
        <v/>
      </c>
      <c r="AY166" s="227" t="str">
        <f>IF([2]数据总览!AY166="","",[2]数据总览!AY166)</f>
        <v/>
      </c>
      <c r="AZ166" s="227" t="str">
        <f>IF([2]数据总览!AZ166="","",[2]数据总览!AZ166)</f>
        <v/>
      </c>
      <c r="BA166" s="227" t="str">
        <f>IF([2]数据总览!BA166="","",[2]数据总览!BA166)</f>
        <v/>
      </c>
      <c r="BB166" s="227" t="str">
        <f>IF([2]数据总览!BB166="","",[2]数据总览!BB166)</f>
        <v/>
      </c>
      <c r="BC166" s="227" t="str">
        <f>IF([2]数据总览!BC166="","",[2]数据总览!BC166)</f>
        <v/>
      </c>
      <c r="BD166" s="227" t="str">
        <f>IF([2]数据总览!BD166="","",[2]数据总览!BD166)</f>
        <v/>
      </c>
      <c r="BE166" s="227" t="str">
        <f>IF([2]数据总览!BE166="","",[2]数据总览!BE166)</f>
        <v/>
      </c>
      <c r="BF166" s="227" t="str">
        <f>IF([2]数据总览!BF166="","",[2]数据总览!BF166)</f>
        <v/>
      </c>
      <c r="BG166" s="227" t="str">
        <f>IF([2]数据总览!BG166="","",[2]数据总览!BG166)</f>
        <v/>
      </c>
      <c r="BH166" s="227" t="str">
        <f>IF([2]数据总览!BH166="","",[2]数据总览!BH166)</f>
        <v/>
      </c>
      <c r="BI166" s="227" t="str">
        <f>IF([2]数据总览!BI166="","",[2]数据总览!BI166)</f>
        <v/>
      </c>
      <c r="BJ166" s="227" t="str">
        <f>IF([2]数据总览!BJ166="","",[2]数据总览!BJ166)</f>
        <v/>
      </c>
      <c r="BK166" s="227" t="str">
        <f>IF([2]数据总览!BK166="","",[2]数据总览!BK166)</f>
        <v/>
      </c>
      <c r="BL166" s="227" t="str">
        <f>IF([2]数据总览!BL166="","",[2]数据总览!BL166)</f>
        <v/>
      </c>
      <c r="BM166" s="227" t="str">
        <f>IF([2]数据总览!BM166="","",[2]数据总览!BM166)</f>
        <v/>
      </c>
      <c r="BN166" s="227" t="str">
        <f>IF([2]数据总览!BN166="","",[2]数据总览!BN166)</f>
        <v/>
      </c>
      <c r="BO166" s="227" t="str">
        <f>IF([2]数据总览!BO166="","",[2]数据总览!BO166)</f>
        <v/>
      </c>
      <c r="BP166" s="227" t="str">
        <f>IF([2]数据总览!BP166="","",[2]数据总览!BP166)</f>
        <v/>
      </c>
      <c r="BQ166" s="227" t="str">
        <f>IF([2]数据总览!BQ166="","",[2]数据总览!BQ166)</f>
        <v/>
      </c>
      <c r="BR166" s="227" t="str">
        <f>IF([2]数据总览!BR166="","",[2]数据总览!BR166)</f>
        <v/>
      </c>
      <c r="BS166" s="227" t="str">
        <f>IF([2]数据总览!BS166="","",[2]数据总览!BS166)</f>
        <v/>
      </c>
      <c r="BT166" s="227" t="str">
        <f>IF([2]数据总览!BT166="","",[2]数据总览!BT166)</f>
        <v/>
      </c>
      <c r="BU166" s="227" t="str">
        <f>IF([2]数据总览!BU166="","",[2]数据总览!BU166)</f>
        <v/>
      </c>
      <c r="BV166" s="227" t="str">
        <f>IF([2]数据总览!BV166="","",[2]数据总览!BV166)</f>
        <v/>
      </c>
      <c r="BW166" s="227" t="str">
        <f>IF([2]数据总览!BW166="","",[2]数据总览!BW166)</f>
        <v/>
      </c>
      <c r="BX166" s="227" t="str">
        <f>IF([2]数据总览!BX166="","",[2]数据总览!BX166)</f>
        <v/>
      </c>
      <c r="BY166" s="227" t="str">
        <f>IF([2]数据总览!BY166="","",[2]数据总览!BY166)</f>
        <v/>
      </c>
      <c r="BZ166" s="227" t="str">
        <f>IF([2]数据总览!BZ166="","",[2]数据总览!BZ166)</f>
        <v/>
      </c>
      <c r="CA166" s="227" t="str">
        <f>IF([2]数据总览!CA166="","",[2]数据总览!CA166)</f>
        <v/>
      </c>
      <c r="CB166" s="227" t="str">
        <f>IF([2]数据总览!CB166="","",[2]数据总览!CB166)</f>
        <v/>
      </c>
      <c r="CC166" s="227" t="str">
        <f>IF([2]数据总览!CC166="","",[2]数据总览!CC166)</f>
        <v/>
      </c>
      <c r="CD166" s="227" t="str">
        <f>IF([2]数据总览!CD166="","",[2]数据总览!CD166)</f>
        <v/>
      </c>
      <c r="CE166" s="227" t="str">
        <f>IF([2]数据总览!CE166="","",[2]数据总览!CE166)</f>
        <v/>
      </c>
      <c r="CF166" s="227" t="str">
        <f>IF([2]数据总览!CF166="","",[2]数据总览!CF166)</f>
        <v/>
      </c>
      <c r="CG166" s="227" t="str">
        <f>IF([2]数据总览!CG166="","",[2]数据总览!CG166)</f>
        <v/>
      </c>
      <c r="CH166" s="227" t="str">
        <f>IF([2]数据总览!CH166="","",[2]数据总览!CH166)</f>
        <v/>
      </c>
      <c r="CI166" s="227" t="str">
        <f>IF([2]数据总览!CI166="","",[2]数据总览!CI166)</f>
        <v/>
      </c>
      <c r="CJ166" s="227" t="str">
        <f>IF([2]数据总览!CJ166="","",[2]数据总览!CJ166)</f>
        <v/>
      </c>
      <c r="CK166" s="227" t="str">
        <f>IF([2]数据总览!CK166="","",[2]数据总览!CK166)</f>
        <v/>
      </c>
      <c r="CL166" s="227" t="str">
        <f>IF([2]数据总览!CL166="","",[2]数据总览!CL166)</f>
        <v/>
      </c>
      <c r="CM166" s="227" t="str">
        <f>IF([2]数据总览!CM166="","",[2]数据总览!CM166)</f>
        <v/>
      </c>
      <c r="CN166" s="227" t="str">
        <f>IF([2]数据总览!CN166="","",[2]数据总览!CN166)</f>
        <v/>
      </c>
      <c r="CO166" s="227" t="str">
        <f>IF([2]数据总览!CO166="","",[2]数据总览!CO166)</f>
        <v/>
      </c>
      <c r="CP166" s="227" t="str">
        <f>IF([2]数据总览!CP166="","",[2]数据总览!CP166)</f>
        <v/>
      </c>
      <c r="CQ166" s="227" t="str">
        <f>IF([2]数据总览!CQ166="","",[2]数据总览!CQ166)</f>
        <v/>
      </c>
      <c r="CR166" s="227" t="str">
        <f>IF([2]数据总览!CR166="","",[2]数据总览!CR166)</f>
        <v/>
      </c>
      <c r="CS166" s="227" t="str">
        <f>IF([2]数据总览!CS166="","",[2]数据总览!CS166)</f>
        <v/>
      </c>
      <c r="CT166" s="227" t="str">
        <f>IF([2]数据总览!CT166="","",[2]数据总览!CT166)</f>
        <v/>
      </c>
      <c r="CU166" s="227" t="str">
        <f>IF([2]数据总览!CU166="","",[2]数据总览!CU166)</f>
        <v/>
      </c>
      <c r="CV166" s="227" t="str">
        <f>IF([2]数据总览!CV166="","",[2]数据总览!CV166)</f>
        <v/>
      </c>
      <c r="CW166" s="227" t="str">
        <f>IF([2]数据总览!CW166="","",[2]数据总览!CW166)</f>
        <v/>
      </c>
      <c r="CX166" s="227" t="str">
        <f>IF([2]数据总览!CX166="","",[2]数据总览!CX166)</f>
        <v/>
      </c>
      <c r="CY166" s="227" t="str">
        <f>IF([2]数据总览!CY166="","",[2]数据总览!CY166)</f>
        <v/>
      </c>
      <c r="CZ166" s="227" t="str">
        <f>IF([2]数据总览!CZ166="","",[2]数据总览!CZ166)</f>
        <v/>
      </c>
      <c r="DA166" s="227" t="str">
        <f>IF([2]数据总览!DA166="","",[2]数据总览!DA166)</f>
        <v/>
      </c>
      <c r="DB166" s="227" t="str">
        <f>IF([2]数据总览!DB166="","",[2]数据总览!DB166)</f>
        <v/>
      </c>
      <c r="DC166" s="227" t="str">
        <f>IF([2]数据总览!DC166="","",[2]数据总览!DC166)</f>
        <v/>
      </c>
      <c r="DD166" s="227" t="str">
        <f>IF([2]数据总览!DD166="","",[2]数据总览!DD166)</f>
        <v/>
      </c>
      <c r="DE166" s="227" t="str">
        <f>IF([2]数据总览!DE166="","",[2]数据总览!DE166)</f>
        <v/>
      </c>
      <c r="DF166" s="227" t="str">
        <f>IF([2]数据总览!DF166="","",[2]数据总览!DF166)</f>
        <v/>
      </c>
      <c r="DG166" s="227" t="str">
        <f>IF([2]数据总览!DG166="","",[2]数据总览!DG166)</f>
        <v/>
      </c>
      <c r="DH166" s="227" t="str">
        <f>IF([2]数据总览!DH166="","",[2]数据总览!DH166)</f>
        <v/>
      </c>
      <c r="DI166" s="227" t="str">
        <f>IF([2]数据总览!DI166="","",[2]数据总览!DI166)</f>
        <v/>
      </c>
      <c r="DJ166" s="227" t="str">
        <f>IF([2]数据总览!DJ166="","",[2]数据总览!DJ166)</f>
        <v/>
      </c>
      <c r="DK166" s="227" t="str">
        <f>IF([2]数据总览!DK166="","",[2]数据总览!DK166)</f>
        <v/>
      </c>
      <c r="DL166" s="227" t="str">
        <f>IF([2]数据总览!DL166="","",[2]数据总览!DL166)</f>
        <v/>
      </c>
      <c r="DM166" s="227" t="str">
        <f>IF([2]数据总览!DM166="","",[2]数据总览!DM166)</f>
        <v/>
      </c>
      <c r="DN166" s="227" t="str">
        <f>IF([2]数据总览!DN166="","",[2]数据总览!DN166)</f>
        <v/>
      </c>
      <c r="DO166" s="227" t="str">
        <f>IF([2]数据总览!DO166="","",[2]数据总览!DO166)</f>
        <v/>
      </c>
      <c r="DP166" s="227" t="str">
        <f>IF([2]数据总览!DP166="","",[2]数据总览!DP166)</f>
        <v/>
      </c>
      <c r="DQ166" s="227" t="str">
        <f>IF([2]数据总览!DQ166="","",[2]数据总览!DQ166)</f>
        <v/>
      </c>
      <c r="DR166" s="227" t="str">
        <f>IF([2]数据总览!DR166="","",[2]数据总览!DR166)</f>
        <v/>
      </c>
      <c r="DS166" s="227" t="str">
        <f>IF([2]数据总览!DS166="","",[2]数据总览!DS166)</f>
        <v/>
      </c>
      <c r="DT166" s="227" t="str">
        <f>IF([2]数据总览!DT166="","",[2]数据总览!DT166)</f>
        <v/>
      </c>
      <c r="DU166" s="227" t="str">
        <f>IF([2]数据总览!DU166="","",[2]数据总览!DU166)</f>
        <v/>
      </c>
      <c r="DV166" s="227" t="str">
        <f>IF([2]数据总览!DV166="","",[2]数据总览!DV166)</f>
        <v/>
      </c>
      <c r="DW166" s="227" t="str">
        <f>IF([2]数据总览!DW166="","",[2]数据总览!DW166)</f>
        <v/>
      </c>
      <c r="DX166" s="227" t="str">
        <f>IF([2]数据总览!DX166="","",[2]数据总览!DX166)</f>
        <v/>
      </c>
      <c r="DY166" s="227" t="str">
        <f>IF([2]数据总览!DY166="","",[2]数据总览!DY166)</f>
        <v/>
      </c>
      <c r="DZ166" s="227" t="str">
        <f>IF([2]数据总览!DZ166="","",[2]数据总览!DZ166)</f>
        <v/>
      </c>
      <c r="EA166" s="227" t="str">
        <f>IF([2]数据总览!EA166="","",[2]数据总览!EA166)</f>
        <v/>
      </c>
      <c r="EB166" s="227" t="str">
        <f>IF([2]数据总览!EB166="","",[2]数据总览!EB166)</f>
        <v/>
      </c>
      <c r="EC166" s="227" t="str">
        <f>IF([2]数据总览!EC166="","",[2]数据总览!EC166)</f>
        <v/>
      </c>
      <c r="ED166" s="227" t="str">
        <f>IF([2]数据总览!ED166="","",[2]数据总览!ED166)</f>
        <v/>
      </c>
      <c r="EE166" s="227" t="str">
        <f>IF([2]数据总览!EE166="","",[2]数据总览!EE166)</f>
        <v/>
      </c>
      <c r="EF166" s="227" t="str">
        <f>IF([2]数据总览!EF166="","",[2]数据总览!EF166)</f>
        <v/>
      </c>
      <c r="EG166" s="227" t="str">
        <f>IF([2]数据总览!EG166="","",[2]数据总览!EG166)</f>
        <v/>
      </c>
      <c r="EH166" s="227" t="str">
        <f>IF([2]数据总览!EH166="","",[2]数据总览!EH166)</f>
        <v/>
      </c>
      <c r="EI166" s="227" t="str">
        <f>IF([2]数据总览!EI166="","",[2]数据总览!EI166)</f>
        <v/>
      </c>
      <c r="EJ166" s="227" t="str">
        <f>IF([2]数据总览!EJ166="","",[2]数据总览!EJ166)</f>
        <v/>
      </c>
      <c r="EK166" s="227" t="str">
        <f>IF([2]数据总览!EK166="","",[2]数据总览!EK166)</f>
        <v/>
      </c>
      <c r="EL166" s="227" t="str">
        <f>IF([2]数据总览!EL166="","",[2]数据总览!EL166)</f>
        <v/>
      </c>
      <c r="EM166" s="227" t="str">
        <f>IF([2]数据总览!EM166="","",[2]数据总览!EM166)</f>
        <v/>
      </c>
      <c r="EN166" s="227" t="str">
        <f>IF([2]数据总览!EN166="","",[2]数据总览!EN166)</f>
        <v/>
      </c>
      <c r="EO166" s="227" t="str">
        <f>IF([2]数据总览!EO166="","",[2]数据总览!EO166)</f>
        <v/>
      </c>
      <c r="EP166" s="227" t="str">
        <f>IF([2]数据总览!EP166="","",[2]数据总览!EP166)</f>
        <v/>
      </c>
      <c r="EQ166" s="227" t="str">
        <f>IF([2]数据总览!EQ166="","",[2]数据总览!EQ166)</f>
        <v/>
      </c>
      <c r="ER166" s="227" t="str">
        <f>IF([2]数据总览!ER166="","",[2]数据总览!ER166)</f>
        <v/>
      </c>
      <c r="ES166" s="227" t="str">
        <f>IF([2]数据总览!ES166="","",[2]数据总览!ES166)</f>
        <v/>
      </c>
      <c r="ET166" s="227" t="str">
        <f>IF([2]数据总览!ET166="","",[2]数据总览!ET166)</f>
        <v/>
      </c>
      <c r="EU166" s="227" t="str">
        <f>IF([2]数据总览!EU166="","",[2]数据总览!EU166)</f>
        <v/>
      </c>
      <c r="EV166" s="227" t="str">
        <f>IF([2]数据总览!EV166="","",[2]数据总览!EV166)</f>
        <v/>
      </c>
      <c r="EW166" s="227" t="str">
        <f>IF([2]数据总览!EW166="","",[2]数据总览!EW166)</f>
        <v/>
      </c>
      <c r="EX166" s="227" t="str">
        <f>IF([2]数据总览!EX166="","",[2]数据总览!EX166)</f>
        <v/>
      </c>
      <c r="EY166" s="227" t="str">
        <f>IF([2]数据总览!EY166="","",[2]数据总览!EY166)</f>
        <v/>
      </c>
      <c r="EZ166" s="227" t="str">
        <f>IF([2]数据总览!EZ166="","",[2]数据总览!EZ166)</f>
        <v/>
      </c>
      <c r="FA166" s="227" t="str">
        <f>IF([2]数据总览!FA166="","",[2]数据总览!FA166)</f>
        <v/>
      </c>
    </row>
    <row r="167" spans="1:157" ht="11.25">
      <c r="A167" s="227" t="str">
        <f>IF([2]数据总览!A167="","",[2]数据总览!A167)</f>
        <v/>
      </c>
      <c r="B167" s="227" t="str">
        <f>IF([2]数据总览!B167="","",[2]数据总览!B167)</f>
        <v/>
      </c>
      <c r="C167" s="227">
        <f>IF([2]数据总览!C167="","",[2]数据总览!C167)</f>
        <v>0</v>
      </c>
      <c r="D167" s="227">
        <f>IF([2]数据总览!D167="","",[2]数据总览!D167)</f>
        <v>0</v>
      </c>
      <c r="E167" s="227">
        <f>IF([2]数据总览!E167="","",[2]数据总览!E167)</f>
        <v>0.12</v>
      </c>
      <c r="F167" s="227">
        <f>IF([2]数据总览!F167="","",[2]数据总览!F167)</f>
        <v>0.16</v>
      </c>
      <c r="G167" s="227">
        <f>IF([2]数据总览!G167="","",[2]数据总览!G167)</f>
        <v>0.2</v>
      </c>
      <c r="H167" s="227">
        <f>IF([2]数据总览!H167="","",[2]数据总览!H167)</f>
        <v>0.04</v>
      </c>
      <c r="I167" s="227" t="str">
        <f>IF([2]数据总览!I167="","",[2]数据总览!I167)</f>
        <v/>
      </c>
      <c r="J167" s="227"/>
      <c r="K167" s="227" t="str">
        <f>IF([2]数据总览!K167="","",[2]数据总览!K167)</f>
        <v/>
      </c>
      <c r="L167" s="227" t="str">
        <f>IF([2]数据总览!L167="","",[2]数据总览!L167)</f>
        <v/>
      </c>
      <c r="M167" s="227" t="str">
        <f>IF([2]数据总览!M167="","",[2]数据总览!M167)</f>
        <v/>
      </c>
      <c r="N167" s="227" t="str">
        <f>IF([2]数据总览!N167="","",[2]数据总览!N167)</f>
        <v/>
      </c>
      <c r="O167" s="227" t="str">
        <f>IF([2]数据总览!O167="","",[2]数据总览!O167)</f>
        <v/>
      </c>
      <c r="P167" s="227" t="str">
        <f>IF([2]数据总览!P167="","",[2]数据总览!P167)</f>
        <v/>
      </c>
      <c r="Q167" s="227" t="str">
        <f>IF([2]数据总览!Q167="","",[2]数据总览!Q167)</f>
        <v/>
      </c>
      <c r="R167" s="227" t="str">
        <f>IF([2]数据总览!R167="","",[2]数据总览!R167)</f>
        <v/>
      </c>
      <c r="S167" s="227" t="str">
        <f>IF([2]数据总览!S167="","",[2]数据总览!S167)</f>
        <v/>
      </c>
      <c r="T167" s="227" t="str">
        <f>IF([2]数据总览!T167="","",[2]数据总览!T167)</f>
        <v/>
      </c>
      <c r="U167" s="227" t="str">
        <f>IF([2]数据总览!U167="","",[2]数据总览!U167)</f>
        <v/>
      </c>
      <c r="V167" s="227" t="str">
        <f>IF([2]数据总览!V167="","",[2]数据总览!V167)</f>
        <v/>
      </c>
      <c r="W167" s="227" t="str">
        <f>IF([2]数据总览!W167="","",[2]数据总览!W167)</f>
        <v/>
      </c>
      <c r="X167" s="227" t="str">
        <f>IF([2]数据总览!X167="","",[2]数据总览!X167)</f>
        <v/>
      </c>
      <c r="Y167" s="227" t="str">
        <f>IF([2]数据总览!Y167="","",[2]数据总览!Y167)</f>
        <v/>
      </c>
      <c r="Z167" s="227" t="str">
        <f>IF([2]数据总览!Z167="","",[2]数据总览!Z167)</f>
        <v/>
      </c>
      <c r="AA167" s="227" t="str">
        <f>IF([2]数据总览!AA167="","",[2]数据总览!AA167)</f>
        <v/>
      </c>
      <c r="AB167" s="227" t="str">
        <f>IF([2]数据总览!AB167="","",[2]数据总览!AB167)</f>
        <v/>
      </c>
      <c r="AC167" s="227" t="str">
        <f>IF([2]数据总览!AC167="","",[2]数据总览!AC167)</f>
        <v/>
      </c>
      <c r="AD167" s="227" t="str">
        <f>IF([2]数据总览!AD167="","",[2]数据总览!AD167)</f>
        <v/>
      </c>
      <c r="AE167" s="227" t="str">
        <f>IF([2]数据总览!AE167="","",[2]数据总览!AE167)</f>
        <v/>
      </c>
      <c r="AF167" s="227" t="str">
        <f>IF([2]数据总览!AF167="","",[2]数据总览!AF167)</f>
        <v/>
      </c>
      <c r="AG167" s="227" t="str">
        <f>IF([2]数据总览!AG167="","",[2]数据总览!AG167)</f>
        <v/>
      </c>
      <c r="AH167" s="227" t="str">
        <f>IF([2]数据总览!AH167="","",[2]数据总览!AH167)</f>
        <v/>
      </c>
      <c r="AI167" s="227" t="str">
        <f>IF([2]数据总览!AI167="","",[2]数据总览!AI167)</f>
        <v/>
      </c>
      <c r="AJ167" s="227" t="str">
        <f>IF([2]数据总览!AJ167="","",[2]数据总览!AJ167)</f>
        <v/>
      </c>
      <c r="AK167" s="227" t="str">
        <f>IF([2]数据总览!AK167="","",[2]数据总览!AK167)</f>
        <v/>
      </c>
      <c r="AL167" s="227" t="str">
        <f>IF([2]数据总览!AL167="","",[2]数据总览!AL167)</f>
        <v/>
      </c>
      <c r="AM167" s="227" t="str">
        <f>IF([2]数据总览!AM167="","",[2]数据总览!AM167)</f>
        <v/>
      </c>
      <c r="AN167" s="227" t="str">
        <f>IF([2]数据总览!AN167="","",[2]数据总览!AN167)</f>
        <v/>
      </c>
      <c r="AO167" s="227" t="str">
        <f>IF([2]数据总览!AO167="","",[2]数据总览!AO167)</f>
        <v/>
      </c>
      <c r="AP167" s="227" t="str">
        <f>IF([2]数据总览!AP167="","",[2]数据总览!AP167)</f>
        <v/>
      </c>
      <c r="AQ167" s="227" t="str">
        <f>IF([2]数据总览!AQ167="","",[2]数据总览!AQ167)</f>
        <v/>
      </c>
      <c r="AR167" s="227" t="str">
        <f>IF([2]数据总览!AR167="","",[2]数据总览!AR167)</f>
        <v/>
      </c>
      <c r="AS167" s="227" t="str">
        <f>IF([2]数据总览!AS167="","",[2]数据总览!AS167)</f>
        <v/>
      </c>
      <c r="AT167" s="227" t="str">
        <f>IF([2]数据总览!AT167="","",[2]数据总览!AT167)</f>
        <v/>
      </c>
      <c r="AU167" s="227" t="str">
        <f>IF([2]数据总览!AU167="","",[2]数据总览!AU167)</f>
        <v/>
      </c>
      <c r="AV167" s="227" t="str">
        <f>IF([2]数据总览!AV167="","",[2]数据总览!AV167)</f>
        <v/>
      </c>
      <c r="AW167" s="227" t="str">
        <f>IF([2]数据总览!AW167="","",[2]数据总览!AW167)</f>
        <v/>
      </c>
      <c r="AX167" s="227" t="str">
        <f>IF([2]数据总览!AX167="","",[2]数据总览!AX167)</f>
        <v/>
      </c>
      <c r="AY167" s="227" t="str">
        <f>IF([2]数据总览!AY167="","",[2]数据总览!AY167)</f>
        <v/>
      </c>
      <c r="AZ167" s="227" t="str">
        <f>IF([2]数据总览!AZ167="","",[2]数据总览!AZ167)</f>
        <v/>
      </c>
      <c r="BA167" s="227" t="str">
        <f>IF([2]数据总览!BA167="","",[2]数据总览!BA167)</f>
        <v/>
      </c>
      <c r="BB167" s="227" t="str">
        <f>IF([2]数据总览!BB167="","",[2]数据总览!BB167)</f>
        <v/>
      </c>
      <c r="BC167" s="227" t="str">
        <f>IF([2]数据总览!BC167="","",[2]数据总览!BC167)</f>
        <v/>
      </c>
      <c r="BD167" s="227" t="str">
        <f>IF([2]数据总览!BD167="","",[2]数据总览!BD167)</f>
        <v/>
      </c>
      <c r="BE167" s="227" t="str">
        <f>IF([2]数据总览!BE167="","",[2]数据总览!BE167)</f>
        <v/>
      </c>
      <c r="BF167" s="227" t="str">
        <f>IF([2]数据总览!BF167="","",[2]数据总览!BF167)</f>
        <v/>
      </c>
      <c r="BG167" s="227" t="str">
        <f>IF([2]数据总览!BG167="","",[2]数据总览!BG167)</f>
        <v/>
      </c>
      <c r="BH167" s="227" t="str">
        <f>IF([2]数据总览!BH167="","",[2]数据总览!BH167)</f>
        <v/>
      </c>
      <c r="BI167" s="227" t="str">
        <f>IF([2]数据总览!BI167="","",[2]数据总览!BI167)</f>
        <v/>
      </c>
      <c r="BJ167" s="227" t="str">
        <f>IF([2]数据总览!BJ167="","",[2]数据总览!BJ167)</f>
        <v/>
      </c>
      <c r="BK167" s="227" t="str">
        <f>IF([2]数据总览!BK167="","",[2]数据总览!BK167)</f>
        <v/>
      </c>
      <c r="BL167" s="227" t="str">
        <f>IF([2]数据总览!BL167="","",[2]数据总览!BL167)</f>
        <v/>
      </c>
      <c r="BM167" s="227" t="str">
        <f>IF([2]数据总览!BM167="","",[2]数据总览!BM167)</f>
        <v/>
      </c>
      <c r="BN167" s="227" t="str">
        <f>IF([2]数据总览!BN167="","",[2]数据总览!BN167)</f>
        <v/>
      </c>
      <c r="BO167" s="227" t="str">
        <f>IF([2]数据总览!BO167="","",[2]数据总览!BO167)</f>
        <v/>
      </c>
      <c r="BP167" s="227" t="str">
        <f>IF([2]数据总览!BP167="","",[2]数据总览!BP167)</f>
        <v/>
      </c>
      <c r="BQ167" s="227" t="str">
        <f>IF([2]数据总览!BQ167="","",[2]数据总览!BQ167)</f>
        <v/>
      </c>
      <c r="BR167" s="227" t="str">
        <f>IF([2]数据总览!BR167="","",[2]数据总览!BR167)</f>
        <v/>
      </c>
      <c r="BS167" s="227" t="str">
        <f>IF([2]数据总览!BS167="","",[2]数据总览!BS167)</f>
        <v/>
      </c>
      <c r="BT167" s="227" t="str">
        <f>IF([2]数据总览!BT167="","",[2]数据总览!BT167)</f>
        <v/>
      </c>
      <c r="BU167" s="227" t="str">
        <f>IF([2]数据总览!BU167="","",[2]数据总览!BU167)</f>
        <v/>
      </c>
      <c r="BV167" s="227" t="str">
        <f>IF([2]数据总览!BV167="","",[2]数据总览!BV167)</f>
        <v/>
      </c>
      <c r="BW167" s="227" t="str">
        <f>IF([2]数据总览!BW167="","",[2]数据总览!BW167)</f>
        <v/>
      </c>
      <c r="BX167" s="227" t="str">
        <f>IF([2]数据总览!BX167="","",[2]数据总览!BX167)</f>
        <v/>
      </c>
      <c r="BY167" s="227" t="str">
        <f>IF([2]数据总览!BY167="","",[2]数据总览!BY167)</f>
        <v/>
      </c>
      <c r="BZ167" s="227" t="str">
        <f>IF([2]数据总览!BZ167="","",[2]数据总览!BZ167)</f>
        <v/>
      </c>
      <c r="CA167" s="227" t="str">
        <f>IF([2]数据总览!CA167="","",[2]数据总览!CA167)</f>
        <v/>
      </c>
      <c r="CB167" s="227" t="str">
        <f>IF([2]数据总览!CB167="","",[2]数据总览!CB167)</f>
        <v/>
      </c>
      <c r="CC167" s="227" t="str">
        <f>IF([2]数据总览!CC167="","",[2]数据总览!CC167)</f>
        <v/>
      </c>
      <c r="CD167" s="227" t="str">
        <f>IF([2]数据总览!CD167="","",[2]数据总览!CD167)</f>
        <v/>
      </c>
      <c r="CE167" s="227" t="str">
        <f>IF([2]数据总览!CE167="","",[2]数据总览!CE167)</f>
        <v/>
      </c>
      <c r="CF167" s="227" t="str">
        <f>IF([2]数据总览!CF167="","",[2]数据总览!CF167)</f>
        <v/>
      </c>
      <c r="CG167" s="227" t="str">
        <f>IF([2]数据总览!CG167="","",[2]数据总览!CG167)</f>
        <v/>
      </c>
      <c r="CH167" s="227" t="str">
        <f>IF([2]数据总览!CH167="","",[2]数据总览!CH167)</f>
        <v/>
      </c>
      <c r="CI167" s="227" t="str">
        <f>IF([2]数据总览!CI167="","",[2]数据总览!CI167)</f>
        <v/>
      </c>
      <c r="CJ167" s="227" t="str">
        <f>IF([2]数据总览!CJ167="","",[2]数据总览!CJ167)</f>
        <v/>
      </c>
      <c r="CK167" s="227" t="str">
        <f>IF([2]数据总览!CK167="","",[2]数据总览!CK167)</f>
        <v/>
      </c>
      <c r="CL167" s="227" t="str">
        <f>IF([2]数据总览!CL167="","",[2]数据总览!CL167)</f>
        <v/>
      </c>
      <c r="CM167" s="227" t="str">
        <f>IF([2]数据总览!CM167="","",[2]数据总览!CM167)</f>
        <v/>
      </c>
      <c r="CN167" s="227" t="str">
        <f>IF([2]数据总览!CN167="","",[2]数据总览!CN167)</f>
        <v/>
      </c>
      <c r="CO167" s="227" t="str">
        <f>IF([2]数据总览!CO167="","",[2]数据总览!CO167)</f>
        <v/>
      </c>
      <c r="CP167" s="227" t="str">
        <f>IF([2]数据总览!CP167="","",[2]数据总览!CP167)</f>
        <v/>
      </c>
      <c r="CQ167" s="227" t="str">
        <f>IF([2]数据总览!CQ167="","",[2]数据总览!CQ167)</f>
        <v/>
      </c>
      <c r="CR167" s="227" t="str">
        <f>IF([2]数据总览!CR167="","",[2]数据总览!CR167)</f>
        <v/>
      </c>
      <c r="CS167" s="227" t="str">
        <f>IF([2]数据总览!CS167="","",[2]数据总览!CS167)</f>
        <v/>
      </c>
      <c r="CT167" s="227" t="str">
        <f>IF([2]数据总览!CT167="","",[2]数据总览!CT167)</f>
        <v/>
      </c>
      <c r="CU167" s="227" t="str">
        <f>IF([2]数据总览!CU167="","",[2]数据总览!CU167)</f>
        <v/>
      </c>
      <c r="CV167" s="227" t="str">
        <f>IF([2]数据总览!CV167="","",[2]数据总览!CV167)</f>
        <v/>
      </c>
      <c r="CW167" s="227" t="str">
        <f>IF([2]数据总览!CW167="","",[2]数据总览!CW167)</f>
        <v/>
      </c>
      <c r="CX167" s="227" t="str">
        <f>IF([2]数据总览!CX167="","",[2]数据总览!CX167)</f>
        <v/>
      </c>
      <c r="CY167" s="227" t="str">
        <f>IF([2]数据总览!CY167="","",[2]数据总览!CY167)</f>
        <v/>
      </c>
      <c r="CZ167" s="227" t="str">
        <f>IF([2]数据总览!CZ167="","",[2]数据总览!CZ167)</f>
        <v/>
      </c>
      <c r="DA167" s="227" t="str">
        <f>IF([2]数据总览!DA167="","",[2]数据总览!DA167)</f>
        <v/>
      </c>
      <c r="DB167" s="227" t="str">
        <f>IF([2]数据总览!DB167="","",[2]数据总览!DB167)</f>
        <v/>
      </c>
      <c r="DC167" s="227" t="str">
        <f>IF([2]数据总览!DC167="","",[2]数据总览!DC167)</f>
        <v/>
      </c>
      <c r="DD167" s="227" t="str">
        <f>IF([2]数据总览!DD167="","",[2]数据总览!DD167)</f>
        <v/>
      </c>
      <c r="DE167" s="227" t="str">
        <f>IF([2]数据总览!DE167="","",[2]数据总览!DE167)</f>
        <v/>
      </c>
      <c r="DF167" s="227" t="str">
        <f>IF([2]数据总览!DF167="","",[2]数据总览!DF167)</f>
        <v/>
      </c>
      <c r="DG167" s="227" t="str">
        <f>IF([2]数据总览!DG167="","",[2]数据总览!DG167)</f>
        <v/>
      </c>
      <c r="DH167" s="227" t="str">
        <f>IF([2]数据总览!DH167="","",[2]数据总览!DH167)</f>
        <v/>
      </c>
      <c r="DI167" s="227" t="str">
        <f>IF([2]数据总览!DI167="","",[2]数据总览!DI167)</f>
        <v/>
      </c>
      <c r="DJ167" s="227" t="str">
        <f>IF([2]数据总览!DJ167="","",[2]数据总览!DJ167)</f>
        <v/>
      </c>
      <c r="DK167" s="227" t="str">
        <f>IF([2]数据总览!DK167="","",[2]数据总览!DK167)</f>
        <v/>
      </c>
      <c r="DL167" s="227" t="str">
        <f>IF([2]数据总览!DL167="","",[2]数据总览!DL167)</f>
        <v/>
      </c>
      <c r="DM167" s="227" t="str">
        <f>IF([2]数据总览!DM167="","",[2]数据总览!DM167)</f>
        <v/>
      </c>
      <c r="DN167" s="227" t="str">
        <f>IF([2]数据总览!DN167="","",[2]数据总览!DN167)</f>
        <v/>
      </c>
      <c r="DO167" s="227" t="str">
        <f>IF([2]数据总览!DO167="","",[2]数据总览!DO167)</f>
        <v/>
      </c>
      <c r="DP167" s="227" t="str">
        <f>IF([2]数据总览!DP167="","",[2]数据总览!DP167)</f>
        <v/>
      </c>
      <c r="DQ167" s="227" t="str">
        <f>IF([2]数据总览!DQ167="","",[2]数据总览!DQ167)</f>
        <v/>
      </c>
      <c r="DR167" s="227" t="str">
        <f>IF([2]数据总览!DR167="","",[2]数据总览!DR167)</f>
        <v/>
      </c>
      <c r="DS167" s="227" t="str">
        <f>IF([2]数据总览!DS167="","",[2]数据总览!DS167)</f>
        <v/>
      </c>
      <c r="DT167" s="227" t="str">
        <f>IF([2]数据总览!DT167="","",[2]数据总览!DT167)</f>
        <v/>
      </c>
      <c r="DU167" s="227" t="str">
        <f>IF([2]数据总览!DU167="","",[2]数据总览!DU167)</f>
        <v/>
      </c>
      <c r="DV167" s="227" t="str">
        <f>IF([2]数据总览!DV167="","",[2]数据总览!DV167)</f>
        <v/>
      </c>
      <c r="DW167" s="227" t="str">
        <f>IF([2]数据总览!DW167="","",[2]数据总览!DW167)</f>
        <v/>
      </c>
      <c r="DX167" s="227" t="str">
        <f>IF([2]数据总览!DX167="","",[2]数据总览!DX167)</f>
        <v/>
      </c>
      <c r="DY167" s="227" t="str">
        <f>IF([2]数据总览!DY167="","",[2]数据总览!DY167)</f>
        <v/>
      </c>
      <c r="DZ167" s="227" t="str">
        <f>IF([2]数据总览!DZ167="","",[2]数据总览!DZ167)</f>
        <v/>
      </c>
      <c r="EA167" s="227" t="str">
        <f>IF([2]数据总览!EA167="","",[2]数据总览!EA167)</f>
        <v/>
      </c>
      <c r="EB167" s="227" t="str">
        <f>IF([2]数据总览!EB167="","",[2]数据总览!EB167)</f>
        <v/>
      </c>
      <c r="EC167" s="227" t="str">
        <f>IF([2]数据总览!EC167="","",[2]数据总览!EC167)</f>
        <v/>
      </c>
      <c r="ED167" s="227" t="str">
        <f>IF([2]数据总览!ED167="","",[2]数据总览!ED167)</f>
        <v/>
      </c>
      <c r="EE167" s="227" t="str">
        <f>IF([2]数据总览!EE167="","",[2]数据总览!EE167)</f>
        <v/>
      </c>
      <c r="EF167" s="227" t="str">
        <f>IF([2]数据总览!EF167="","",[2]数据总览!EF167)</f>
        <v/>
      </c>
      <c r="EG167" s="227" t="str">
        <f>IF([2]数据总览!EG167="","",[2]数据总览!EG167)</f>
        <v/>
      </c>
      <c r="EH167" s="227" t="str">
        <f>IF([2]数据总览!EH167="","",[2]数据总览!EH167)</f>
        <v/>
      </c>
      <c r="EI167" s="227" t="str">
        <f>IF([2]数据总览!EI167="","",[2]数据总览!EI167)</f>
        <v/>
      </c>
      <c r="EJ167" s="227" t="str">
        <f>IF([2]数据总览!EJ167="","",[2]数据总览!EJ167)</f>
        <v/>
      </c>
      <c r="EK167" s="227" t="str">
        <f>IF([2]数据总览!EK167="","",[2]数据总览!EK167)</f>
        <v/>
      </c>
      <c r="EL167" s="227" t="str">
        <f>IF([2]数据总览!EL167="","",[2]数据总览!EL167)</f>
        <v/>
      </c>
      <c r="EM167" s="227" t="str">
        <f>IF([2]数据总览!EM167="","",[2]数据总览!EM167)</f>
        <v/>
      </c>
      <c r="EN167" s="227" t="str">
        <f>IF([2]数据总览!EN167="","",[2]数据总览!EN167)</f>
        <v/>
      </c>
      <c r="EO167" s="227" t="str">
        <f>IF([2]数据总览!EO167="","",[2]数据总览!EO167)</f>
        <v/>
      </c>
      <c r="EP167" s="227" t="str">
        <f>IF([2]数据总览!EP167="","",[2]数据总览!EP167)</f>
        <v/>
      </c>
      <c r="EQ167" s="227" t="str">
        <f>IF([2]数据总览!EQ167="","",[2]数据总览!EQ167)</f>
        <v/>
      </c>
      <c r="ER167" s="227" t="str">
        <f>IF([2]数据总览!ER167="","",[2]数据总览!ER167)</f>
        <v/>
      </c>
      <c r="ES167" s="227" t="str">
        <f>IF([2]数据总览!ES167="","",[2]数据总览!ES167)</f>
        <v/>
      </c>
      <c r="ET167" s="227" t="str">
        <f>IF([2]数据总览!ET167="","",[2]数据总览!ET167)</f>
        <v/>
      </c>
      <c r="EU167" s="227" t="str">
        <f>IF([2]数据总览!EU167="","",[2]数据总览!EU167)</f>
        <v/>
      </c>
      <c r="EV167" s="227" t="str">
        <f>IF([2]数据总览!EV167="","",[2]数据总览!EV167)</f>
        <v/>
      </c>
      <c r="EW167" s="227" t="str">
        <f>IF([2]数据总览!EW167="","",[2]数据总览!EW167)</f>
        <v/>
      </c>
      <c r="EX167" s="227" t="str">
        <f>IF([2]数据总览!EX167="","",[2]数据总览!EX167)</f>
        <v/>
      </c>
      <c r="EY167" s="227" t="str">
        <f>IF([2]数据总览!EY167="","",[2]数据总览!EY167)</f>
        <v/>
      </c>
      <c r="EZ167" s="227" t="str">
        <f>IF([2]数据总览!EZ167="","",[2]数据总览!EZ167)</f>
        <v/>
      </c>
      <c r="FA167" s="227" t="str">
        <f>IF([2]数据总览!FA167="","",[2]数据总览!FA167)</f>
        <v/>
      </c>
    </row>
    <row r="168" spans="1:157" ht="11.25">
      <c r="A168" s="227" t="str">
        <f>IF([2]数据总览!A168="","",[2]数据总览!A168)</f>
        <v/>
      </c>
      <c r="B168" s="227" t="str">
        <f>IF([2]数据总览!B168="","",[2]数据总览!B168)</f>
        <v/>
      </c>
      <c r="C168" s="227">
        <f>IF([2]数据总览!C168="","",[2]数据总览!C168)</f>
        <v>1</v>
      </c>
      <c r="D168" s="227">
        <f>IF([2]数据总览!D168="","",[2]数据总览!D168)</f>
        <v>0</v>
      </c>
      <c r="E168" s="227">
        <f>IF([2]数据总览!E168="","",[2]数据总览!E168)</f>
        <v>0.12</v>
      </c>
      <c r="F168" s="227">
        <f>IF([2]数据总览!F168="","",[2]数据总览!F168)</f>
        <v>0.16</v>
      </c>
      <c r="G168" s="227">
        <f>IF([2]数据总览!G168="","",[2]数据总览!G168)</f>
        <v>0.2</v>
      </c>
      <c r="H168" s="227">
        <f>IF([2]数据总览!H168="","",[2]数据总览!H168)</f>
        <v>0.04</v>
      </c>
      <c r="I168" s="227" t="str">
        <f>IF([2]数据总览!I168="","",[2]数据总览!I168)</f>
        <v/>
      </c>
      <c r="J168" s="227"/>
      <c r="K168" s="227" t="str">
        <f>IF([2]数据总览!K168="","",[2]数据总览!K168)</f>
        <v/>
      </c>
      <c r="L168" s="227" t="str">
        <f>IF([2]数据总览!L168="","",[2]数据总览!L168)</f>
        <v/>
      </c>
      <c r="M168" s="227" t="str">
        <f>IF([2]数据总览!M168="","",[2]数据总览!M168)</f>
        <v/>
      </c>
      <c r="N168" s="227" t="str">
        <f>IF([2]数据总览!N168="","",[2]数据总览!N168)</f>
        <v/>
      </c>
      <c r="O168" s="227" t="str">
        <f>IF([2]数据总览!O168="","",[2]数据总览!O168)</f>
        <v/>
      </c>
      <c r="P168" s="227" t="str">
        <f>IF([2]数据总览!P168="","",[2]数据总览!P168)</f>
        <v/>
      </c>
      <c r="Q168" s="227" t="str">
        <f>IF([2]数据总览!Q168="","",[2]数据总览!Q168)</f>
        <v/>
      </c>
      <c r="R168" s="227" t="str">
        <f>IF([2]数据总览!R168="","",[2]数据总览!R168)</f>
        <v/>
      </c>
      <c r="S168" s="227" t="str">
        <f>IF([2]数据总览!S168="","",[2]数据总览!S168)</f>
        <v/>
      </c>
      <c r="T168" s="227" t="str">
        <f>IF([2]数据总览!T168="","",[2]数据总览!T168)</f>
        <v/>
      </c>
      <c r="U168" s="227" t="str">
        <f>IF([2]数据总览!U168="","",[2]数据总览!U168)</f>
        <v/>
      </c>
      <c r="V168" s="227" t="str">
        <f>IF([2]数据总览!V168="","",[2]数据总览!V168)</f>
        <v/>
      </c>
      <c r="W168" s="227" t="str">
        <f>IF([2]数据总览!W168="","",[2]数据总览!W168)</f>
        <v/>
      </c>
      <c r="X168" s="227" t="str">
        <f>IF([2]数据总览!X168="","",[2]数据总览!X168)</f>
        <v/>
      </c>
      <c r="Y168" s="227" t="str">
        <f>IF([2]数据总览!Y168="","",[2]数据总览!Y168)</f>
        <v/>
      </c>
      <c r="Z168" s="227" t="str">
        <f>IF([2]数据总览!Z168="","",[2]数据总览!Z168)</f>
        <v/>
      </c>
      <c r="AA168" s="227" t="str">
        <f>IF([2]数据总览!AA168="","",[2]数据总览!AA168)</f>
        <v/>
      </c>
      <c r="AB168" s="227" t="str">
        <f>IF([2]数据总览!AB168="","",[2]数据总览!AB168)</f>
        <v/>
      </c>
      <c r="AC168" s="227" t="str">
        <f>IF([2]数据总览!AC168="","",[2]数据总览!AC168)</f>
        <v/>
      </c>
      <c r="AD168" s="227" t="str">
        <f>IF([2]数据总览!AD168="","",[2]数据总览!AD168)</f>
        <v/>
      </c>
      <c r="AE168" s="227" t="str">
        <f>IF([2]数据总览!AE168="","",[2]数据总览!AE168)</f>
        <v/>
      </c>
      <c r="AF168" s="227" t="str">
        <f>IF([2]数据总览!AF168="","",[2]数据总览!AF168)</f>
        <v/>
      </c>
      <c r="AG168" s="227" t="str">
        <f>IF([2]数据总览!AG168="","",[2]数据总览!AG168)</f>
        <v/>
      </c>
      <c r="AH168" s="227" t="str">
        <f>IF([2]数据总览!AH168="","",[2]数据总览!AH168)</f>
        <v/>
      </c>
      <c r="AI168" s="227" t="str">
        <f>IF([2]数据总览!AI168="","",[2]数据总览!AI168)</f>
        <v/>
      </c>
      <c r="AJ168" s="227" t="str">
        <f>IF([2]数据总览!AJ168="","",[2]数据总览!AJ168)</f>
        <v/>
      </c>
      <c r="AK168" s="227" t="str">
        <f>IF([2]数据总览!AK168="","",[2]数据总览!AK168)</f>
        <v/>
      </c>
      <c r="AL168" s="227" t="str">
        <f>IF([2]数据总览!AL168="","",[2]数据总览!AL168)</f>
        <v/>
      </c>
      <c r="AM168" s="227" t="str">
        <f>IF([2]数据总览!AM168="","",[2]数据总览!AM168)</f>
        <v/>
      </c>
      <c r="AN168" s="227" t="str">
        <f>IF([2]数据总览!AN168="","",[2]数据总览!AN168)</f>
        <v/>
      </c>
      <c r="AO168" s="227" t="str">
        <f>IF([2]数据总览!AO168="","",[2]数据总览!AO168)</f>
        <v/>
      </c>
      <c r="AP168" s="227" t="str">
        <f>IF([2]数据总览!AP168="","",[2]数据总览!AP168)</f>
        <v/>
      </c>
      <c r="AQ168" s="227" t="str">
        <f>IF([2]数据总览!AQ168="","",[2]数据总览!AQ168)</f>
        <v/>
      </c>
      <c r="AR168" s="227" t="str">
        <f>IF([2]数据总览!AR168="","",[2]数据总览!AR168)</f>
        <v/>
      </c>
      <c r="AS168" s="227" t="str">
        <f>IF([2]数据总览!AS168="","",[2]数据总览!AS168)</f>
        <v/>
      </c>
      <c r="AT168" s="227" t="str">
        <f>IF([2]数据总览!AT168="","",[2]数据总览!AT168)</f>
        <v/>
      </c>
      <c r="AU168" s="227" t="str">
        <f>IF([2]数据总览!AU168="","",[2]数据总览!AU168)</f>
        <v/>
      </c>
      <c r="AV168" s="227" t="str">
        <f>IF([2]数据总览!AV168="","",[2]数据总览!AV168)</f>
        <v/>
      </c>
      <c r="AW168" s="227" t="str">
        <f>IF([2]数据总览!AW168="","",[2]数据总览!AW168)</f>
        <v/>
      </c>
      <c r="AX168" s="227" t="str">
        <f>IF([2]数据总览!AX168="","",[2]数据总览!AX168)</f>
        <v/>
      </c>
      <c r="AY168" s="227" t="str">
        <f>IF([2]数据总览!AY168="","",[2]数据总览!AY168)</f>
        <v/>
      </c>
      <c r="AZ168" s="227" t="str">
        <f>IF([2]数据总览!AZ168="","",[2]数据总览!AZ168)</f>
        <v/>
      </c>
      <c r="BA168" s="227" t="str">
        <f>IF([2]数据总览!BA168="","",[2]数据总览!BA168)</f>
        <v/>
      </c>
      <c r="BB168" s="227" t="str">
        <f>IF([2]数据总览!BB168="","",[2]数据总览!BB168)</f>
        <v/>
      </c>
      <c r="BC168" s="227" t="str">
        <f>IF([2]数据总览!BC168="","",[2]数据总览!BC168)</f>
        <v/>
      </c>
      <c r="BD168" s="227" t="str">
        <f>IF([2]数据总览!BD168="","",[2]数据总览!BD168)</f>
        <v/>
      </c>
      <c r="BE168" s="227" t="str">
        <f>IF([2]数据总览!BE168="","",[2]数据总览!BE168)</f>
        <v/>
      </c>
      <c r="BF168" s="227" t="str">
        <f>IF([2]数据总览!BF168="","",[2]数据总览!BF168)</f>
        <v/>
      </c>
      <c r="BG168" s="227" t="str">
        <f>IF([2]数据总览!BG168="","",[2]数据总览!BG168)</f>
        <v/>
      </c>
      <c r="BH168" s="227" t="str">
        <f>IF([2]数据总览!BH168="","",[2]数据总览!BH168)</f>
        <v/>
      </c>
      <c r="BI168" s="227" t="str">
        <f>IF([2]数据总览!BI168="","",[2]数据总览!BI168)</f>
        <v/>
      </c>
      <c r="BJ168" s="227" t="str">
        <f>IF([2]数据总览!BJ168="","",[2]数据总览!BJ168)</f>
        <v/>
      </c>
      <c r="BK168" s="227" t="str">
        <f>IF([2]数据总览!BK168="","",[2]数据总览!BK168)</f>
        <v/>
      </c>
      <c r="BL168" s="227" t="str">
        <f>IF([2]数据总览!BL168="","",[2]数据总览!BL168)</f>
        <v/>
      </c>
      <c r="BM168" s="227" t="str">
        <f>IF([2]数据总览!BM168="","",[2]数据总览!BM168)</f>
        <v/>
      </c>
      <c r="BN168" s="227" t="str">
        <f>IF([2]数据总览!BN168="","",[2]数据总览!BN168)</f>
        <v/>
      </c>
      <c r="BO168" s="227" t="str">
        <f>IF([2]数据总览!BO168="","",[2]数据总览!BO168)</f>
        <v/>
      </c>
      <c r="BP168" s="227" t="str">
        <f>IF([2]数据总览!BP168="","",[2]数据总览!BP168)</f>
        <v/>
      </c>
      <c r="BQ168" s="227" t="str">
        <f>IF([2]数据总览!BQ168="","",[2]数据总览!BQ168)</f>
        <v/>
      </c>
      <c r="BR168" s="227" t="str">
        <f>IF([2]数据总览!BR168="","",[2]数据总览!BR168)</f>
        <v/>
      </c>
      <c r="BS168" s="227" t="str">
        <f>IF([2]数据总览!BS168="","",[2]数据总览!BS168)</f>
        <v/>
      </c>
      <c r="BT168" s="227" t="str">
        <f>IF([2]数据总览!BT168="","",[2]数据总览!BT168)</f>
        <v/>
      </c>
      <c r="BU168" s="227" t="str">
        <f>IF([2]数据总览!BU168="","",[2]数据总览!BU168)</f>
        <v/>
      </c>
      <c r="BV168" s="227" t="str">
        <f>IF([2]数据总览!BV168="","",[2]数据总览!BV168)</f>
        <v/>
      </c>
      <c r="BW168" s="227" t="str">
        <f>IF([2]数据总览!BW168="","",[2]数据总览!BW168)</f>
        <v/>
      </c>
      <c r="BX168" s="227" t="str">
        <f>IF([2]数据总览!BX168="","",[2]数据总览!BX168)</f>
        <v/>
      </c>
      <c r="BY168" s="227" t="str">
        <f>IF([2]数据总览!BY168="","",[2]数据总览!BY168)</f>
        <v/>
      </c>
      <c r="BZ168" s="227" t="str">
        <f>IF([2]数据总览!BZ168="","",[2]数据总览!BZ168)</f>
        <v/>
      </c>
      <c r="CA168" s="227" t="str">
        <f>IF([2]数据总览!CA168="","",[2]数据总览!CA168)</f>
        <v/>
      </c>
      <c r="CB168" s="227" t="str">
        <f>IF([2]数据总览!CB168="","",[2]数据总览!CB168)</f>
        <v/>
      </c>
      <c r="CC168" s="227" t="str">
        <f>IF([2]数据总览!CC168="","",[2]数据总览!CC168)</f>
        <v/>
      </c>
      <c r="CD168" s="227" t="str">
        <f>IF([2]数据总览!CD168="","",[2]数据总览!CD168)</f>
        <v/>
      </c>
      <c r="CE168" s="227" t="str">
        <f>IF([2]数据总览!CE168="","",[2]数据总览!CE168)</f>
        <v/>
      </c>
      <c r="CF168" s="227" t="str">
        <f>IF([2]数据总览!CF168="","",[2]数据总览!CF168)</f>
        <v/>
      </c>
      <c r="CG168" s="227" t="str">
        <f>IF([2]数据总览!CG168="","",[2]数据总览!CG168)</f>
        <v/>
      </c>
      <c r="CH168" s="227" t="str">
        <f>IF([2]数据总览!CH168="","",[2]数据总览!CH168)</f>
        <v/>
      </c>
      <c r="CI168" s="227" t="str">
        <f>IF([2]数据总览!CI168="","",[2]数据总览!CI168)</f>
        <v/>
      </c>
      <c r="CJ168" s="227" t="str">
        <f>IF([2]数据总览!CJ168="","",[2]数据总览!CJ168)</f>
        <v/>
      </c>
      <c r="CK168" s="227" t="str">
        <f>IF([2]数据总览!CK168="","",[2]数据总览!CK168)</f>
        <v/>
      </c>
      <c r="CL168" s="227" t="str">
        <f>IF([2]数据总览!CL168="","",[2]数据总览!CL168)</f>
        <v/>
      </c>
      <c r="CM168" s="227" t="str">
        <f>IF([2]数据总览!CM168="","",[2]数据总览!CM168)</f>
        <v/>
      </c>
      <c r="CN168" s="227" t="str">
        <f>IF([2]数据总览!CN168="","",[2]数据总览!CN168)</f>
        <v/>
      </c>
      <c r="CO168" s="227" t="str">
        <f>IF([2]数据总览!CO168="","",[2]数据总览!CO168)</f>
        <v/>
      </c>
      <c r="CP168" s="227" t="str">
        <f>IF([2]数据总览!CP168="","",[2]数据总览!CP168)</f>
        <v/>
      </c>
      <c r="CQ168" s="227" t="str">
        <f>IF([2]数据总览!CQ168="","",[2]数据总览!CQ168)</f>
        <v/>
      </c>
      <c r="CR168" s="227" t="str">
        <f>IF([2]数据总览!CR168="","",[2]数据总览!CR168)</f>
        <v/>
      </c>
      <c r="CS168" s="227" t="str">
        <f>IF([2]数据总览!CS168="","",[2]数据总览!CS168)</f>
        <v/>
      </c>
      <c r="CT168" s="227" t="str">
        <f>IF([2]数据总览!CT168="","",[2]数据总览!CT168)</f>
        <v/>
      </c>
      <c r="CU168" s="227" t="str">
        <f>IF([2]数据总览!CU168="","",[2]数据总览!CU168)</f>
        <v/>
      </c>
      <c r="CV168" s="227" t="str">
        <f>IF([2]数据总览!CV168="","",[2]数据总览!CV168)</f>
        <v/>
      </c>
      <c r="CW168" s="227" t="str">
        <f>IF([2]数据总览!CW168="","",[2]数据总览!CW168)</f>
        <v/>
      </c>
      <c r="CX168" s="227" t="str">
        <f>IF([2]数据总览!CX168="","",[2]数据总览!CX168)</f>
        <v/>
      </c>
      <c r="CY168" s="227" t="str">
        <f>IF([2]数据总览!CY168="","",[2]数据总览!CY168)</f>
        <v/>
      </c>
      <c r="CZ168" s="227" t="str">
        <f>IF([2]数据总览!CZ168="","",[2]数据总览!CZ168)</f>
        <v/>
      </c>
      <c r="DA168" s="227" t="str">
        <f>IF([2]数据总览!DA168="","",[2]数据总览!DA168)</f>
        <v/>
      </c>
      <c r="DB168" s="227" t="str">
        <f>IF([2]数据总览!DB168="","",[2]数据总览!DB168)</f>
        <v/>
      </c>
      <c r="DC168" s="227" t="str">
        <f>IF([2]数据总览!DC168="","",[2]数据总览!DC168)</f>
        <v/>
      </c>
      <c r="DD168" s="227" t="str">
        <f>IF([2]数据总览!DD168="","",[2]数据总览!DD168)</f>
        <v/>
      </c>
      <c r="DE168" s="227" t="str">
        <f>IF([2]数据总览!DE168="","",[2]数据总览!DE168)</f>
        <v/>
      </c>
      <c r="DF168" s="227" t="str">
        <f>IF([2]数据总览!DF168="","",[2]数据总览!DF168)</f>
        <v/>
      </c>
      <c r="DG168" s="227" t="str">
        <f>IF([2]数据总览!DG168="","",[2]数据总览!DG168)</f>
        <v/>
      </c>
      <c r="DH168" s="227" t="str">
        <f>IF([2]数据总览!DH168="","",[2]数据总览!DH168)</f>
        <v/>
      </c>
      <c r="DI168" s="227" t="str">
        <f>IF([2]数据总览!DI168="","",[2]数据总览!DI168)</f>
        <v/>
      </c>
      <c r="DJ168" s="227" t="str">
        <f>IF([2]数据总览!DJ168="","",[2]数据总览!DJ168)</f>
        <v/>
      </c>
      <c r="DK168" s="227" t="str">
        <f>IF([2]数据总览!DK168="","",[2]数据总览!DK168)</f>
        <v/>
      </c>
      <c r="DL168" s="227" t="str">
        <f>IF([2]数据总览!DL168="","",[2]数据总览!DL168)</f>
        <v/>
      </c>
      <c r="DM168" s="227" t="str">
        <f>IF([2]数据总览!DM168="","",[2]数据总览!DM168)</f>
        <v/>
      </c>
      <c r="DN168" s="227" t="str">
        <f>IF([2]数据总览!DN168="","",[2]数据总览!DN168)</f>
        <v/>
      </c>
      <c r="DO168" s="227" t="str">
        <f>IF([2]数据总览!DO168="","",[2]数据总览!DO168)</f>
        <v/>
      </c>
      <c r="DP168" s="227" t="str">
        <f>IF([2]数据总览!DP168="","",[2]数据总览!DP168)</f>
        <v/>
      </c>
      <c r="DQ168" s="227" t="str">
        <f>IF([2]数据总览!DQ168="","",[2]数据总览!DQ168)</f>
        <v/>
      </c>
      <c r="DR168" s="227" t="str">
        <f>IF([2]数据总览!DR168="","",[2]数据总览!DR168)</f>
        <v/>
      </c>
      <c r="DS168" s="227" t="str">
        <f>IF([2]数据总览!DS168="","",[2]数据总览!DS168)</f>
        <v/>
      </c>
      <c r="DT168" s="227" t="str">
        <f>IF([2]数据总览!DT168="","",[2]数据总览!DT168)</f>
        <v/>
      </c>
      <c r="DU168" s="227" t="str">
        <f>IF([2]数据总览!DU168="","",[2]数据总览!DU168)</f>
        <v/>
      </c>
      <c r="DV168" s="227" t="str">
        <f>IF([2]数据总览!DV168="","",[2]数据总览!DV168)</f>
        <v/>
      </c>
      <c r="DW168" s="227" t="str">
        <f>IF([2]数据总览!DW168="","",[2]数据总览!DW168)</f>
        <v/>
      </c>
      <c r="DX168" s="227" t="str">
        <f>IF([2]数据总览!DX168="","",[2]数据总览!DX168)</f>
        <v/>
      </c>
      <c r="DY168" s="227" t="str">
        <f>IF([2]数据总览!DY168="","",[2]数据总览!DY168)</f>
        <v/>
      </c>
      <c r="DZ168" s="227" t="str">
        <f>IF([2]数据总览!DZ168="","",[2]数据总览!DZ168)</f>
        <v/>
      </c>
      <c r="EA168" s="227" t="str">
        <f>IF([2]数据总览!EA168="","",[2]数据总览!EA168)</f>
        <v/>
      </c>
      <c r="EB168" s="227" t="str">
        <f>IF([2]数据总览!EB168="","",[2]数据总览!EB168)</f>
        <v/>
      </c>
      <c r="EC168" s="227" t="str">
        <f>IF([2]数据总览!EC168="","",[2]数据总览!EC168)</f>
        <v/>
      </c>
      <c r="ED168" s="227" t="str">
        <f>IF([2]数据总览!ED168="","",[2]数据总览!ED168)</f>
        <v/>
      </c>
      <c r="EE168" s="227" t="str">
        <f>IF([2]数据总览!EE168="","",[2]数据总览!EE168)</f>
        <v/>
      </c>
      <c r="EF168" s="227" t="str">
        <f>IF([2]数据总览!EF168="","",[2]数据总览!EF168)</f>
        <v/>
      </c>
      <c r="EG168" s="227" t="str">
        <f>IF([2]数据总览!EG168="","",[2]数据总览!EG168)</f>
        <v/>
      </c>
      <c r="EH168" s="227" t="str">
        <f>IF([2]数据总览!EH168="","",[2]数据总览!EH168)</f>
        <v/>
      </c>
      <c r="EI168" s="227" t="str">
        <f>IF([2]数据总览!EI168="","",[2]数据总览!EI168)</f>
        <v/>
      </c>
      <c r="EJ168" s="227" t="str">
        <f>IF([2]数据总览!EJ168="","",[2]数据总览!EJ168)</f>
        <v/>
      </c>
      <c r="EK168" s="227" t="str">
        <f>IF([2]数据总览!EK168="","",[2]数据总览!EK168)</f>
        <v/>
      </c>
      <c r="EL168" s="227" t="str">
        <f>IF([2]数据总览!EL168="","",[2]数据总览!EL168)</f>
        <v/>
      </c>
      <c r="EM168" s="227" t="str">
        <f>IF([2]数据总览!EM168="","",[2]数据总览!EM168)</f>
        <v/>
      </c>
      <c r="EN168" s="227" t="str">
        <f>IF([2]数据总览!EN168="","",[2]数据总览!EN168)</f>
        <v/>
      </c>
      <c r="EO168" s="227" t="str">
        <f>IF([2]数据总览!EO168="","",[2]数据总览!EO168)</f>
        <v/>
      </c>
      <c r="EP168" s="227" t="str">
        <f>IF([2]数据总览!EP168="","",[2]数据总览!EP168)</f>
        <v/>
      </c>
      <c r="EQ168" s="227" t="str">
        <f>IF([2]数据总览!EQ168="","",[2]数据总览!EQ168)</f>
        <v/>
      </c>
      <c r="ER168" s="227" t="str">
        <f>IF([2]数据总览!ER168="","",[2]数据总览!ER168)</f>
        <v/>
      </c>
      <c r="ES168" s="227" t="str">
        <f>IF([2]数据总览!ES168="","",[2]数据总览!ES168)</f>
        <v/>
      </c>
      <c r="ET168" s="227" t="str">
        <f>IF([2]数据总览!ET168="","",[2]数据总览!ET168)</f>
        <v/>
      </c>
      <c r="EU168" s="227" t="str">
        <f>IF([2]数据总览!EU168="","",[2]数据总览!EU168)</f>
        <v/>
      </c>
      <c r="EV168" s="227" t="str">
        <f>IF([2]数据总览!EV168="","",[2]数据总览!EV168)</f>
        <v/>
      </c>
      <c r="EW168" s="227" t="str">
        <f>IF([2]数据总览!EW168="","",[2]数据总览!EW168)</f>
        <v/>
      </c>
      <c r="EX168" s="227" t="str">
        <f>IF([2]数据总览!EX168="","",[2]数据总览!EX168)</f>
        <v/>
      </c>
      <c r="EY168" s="227" t="str">
        <f>IF([2]数据总览!EY168="","",[2]数据总览!EY168)</f>
        <v/>
      </c>
      <c r="EZ168" s="227" t="str">
        <f>IF([2]数据总览!EZ168="","",[2]数据总览!EZ168)</f>
        <v/>
      </c>
      <c r="FA168" s="227" t="str">
        <f>IF([2]数据总览!FA168="","",[2]数据总览!FA168)</f>
        <v/>
      </c>
    </row>
    <row r="169" spans="1:157" ht="11.25">
      <c r="A169" s="227" t="str">
        <f>IF([2]数据总览!A169="","",[2]数据总览!A169)</f>
        <v/>
      </c>
      <c r="B169" s="227" t="str">
        <f>IF([2]数据总览!B169="","",[2]数据总览!B169)</f>
        <v/>
      </c>
      <c r="C169" s="227">
        <f>IF([2]数据总览!C169="","",[2]数据总览!C169)</f>
        <v>2</v>
      </c>
      <c r="D169" s="227">
        <f>IF([2]数据总览!D169="","",[2]数据总览!D169)</f>
        <v>1</v>
      </c>
      <c r="E169" s="227">
        <f>IF([2]数据总览!E169="","",[2]数据总览!E169)</f>
        <v>0.12</v>
      </c>
      <c r="F169" s="227">
        <f>IF([2]数据总览!F169="","",[2]数据总览!F169)</f>
        <v>0.16</v>
      </c>
      <c r="G169" s="227">
        <f>IF([2]数据总览!G169="","",[2]数据总览!G169)</f>
        <v>0.2</v>
      </c>
      <c r="H169" s="227">
        <f>IF([2]数据总览!H169="","",[2]数据总览!H169)</f>
        <v>0.08</v>
      </c>
      <c r="I169" s="227" t="str">
        <f>IF([2]数据总览!I169="","",[2]数据总览!I169)</f>
        <v/>
      </c>
      <c r="J169" s="227"/>
      <c r="K169" s="227" t="str">
        <f>IF([2]数据总览!K169="","",[2]数据总览!K169)</f>
        <v/>
      </c>
      <c r="L169" s="227" t="str">
        <f>IF([2]数据总览!L169="","",[2]数据总览!L169)</f>
        <v/>
      </c>
      <c r="M169" s="227" t="str">
        <f>IF([2]数据总览!M169="","",[2]数据总览!M169)</f>
        <v/>
      </c>
      <c r="N169" s="227" t="str">
        <f>IF([2]数据总览!N169="","",[2]数据总览!N169)</f>
        <v/>
      </c>
      <c r="O169" s="227" t="str">
        <f>IF([2]数据总览!O169="","",[2]数据总览!O169)</f>
        <v/>
      </c>
      <c r="P169" s="227" t="str">
        <f>IF([2]数据总览!P169="","",[2]数据总览!P169)</f>
        <v/>
      </c>
      <c r="Q169" s="227" t="str">
        <f>IF([2]数据总览!Q169="","",[2]数据总览!Q169)</f>
        <v/>
      </c>
      <c r="R169" s="227" t="str">
        <f>IF([2]数据总览!R169="","",[2]数据总览!R169)</f>
        <v/>
      </c>
      <c r="S169" s="227" t="str">
        <f>IF([2]数据总览!S169="","",[2]数据总览!S169)</f>
        <v/>
      </c>
      <c r="T169" s="227" t="str">
        <f>IF([2]数据总览!T169="","",[2]数据总览!T169)</f>
        <v/>
      </c>
      <c r="U169" s="227" t="str">
        <f>IF([2]数据总览!U169="","",[2]数据总览!U169)</f>
        <v/>
      </c>
      <c r="V169" s="227" t="str">
        <f>IF([2]数据总览!V169="","",[2]数据总览!V169)</f>
        <v/>
      </c>
      <c r="W169" s="227" t="str">
        <f>IF([2]数据总览!W169="","",[2]数据总览!W169)</f>
        <v/>
      </c>
      <c r="X169" s="227" t="str">
        <f>IF([2]数据总览!X169="","",[2]数据总览!X169)</f>
        <v/>
      </c>
      <c r="Y169" s="227" t="str">
        <f>IF([2]数据总览!Y169="","",[2]数据总览!Y169)</f>
        <v/>
      </c>
      <c r="Z169" s="227" t="str">
        <f>IF([2]数据总览!Z169="","",[2]数据总览!Z169)</f>
        <v/>
      </c>
      <c r="AA169" s="227" t="str">
        <f>IF([2]数据总览!AA169="","",[2]数据总览!AA169)</f>
        <v/>
      </c>
      <c r="AB169" s="227" t="str">
        <f>IF([2]数据总览!AB169="","",[2]数据总览!AB169)</f>
        <v/>
      </c>
      <c r="AC169" s="227" t="str">
        <f>IF([2]数据总览!AC169="","",[2]数据总览!AC169)</f>
        <v/>
      </c>
      <c r="AD169" s="227" t="str">
        <f>IF([2]数据总览!AD169="","",[2]数据总览!AD169)</f>
        <v/>
      </c>
      <c r="AE169" s="227" t="str">
        <f>IF([2]数据总览!AE169="","",[2]数据总览!AE169)</f>
        <v/>
      </c>
      <c r="AF169" s="227" t="str">
        <f>IF([2]数据总览!AF169="","",[2]数据总览!AF169)</f>
        <v/>
      </c>
      <c r="AG169" s="227" t="str">
        <f>IF([2]数据总览!AG169="","",[2]数据总览!AG169)</f>
        <v/>
      </c>
      <c r="AH169" s="227" t="str">
        <f>IF([2]数据总览!AH169="","",[2]数据总览!AH169)</f>
        <v/>
      </c>
      <c r="AI169" s="227" t="str">
        <f>IF([2]数据总览!AI169="","",[2]数据总览!AI169)</f>
        <v/>
      </c>
      <c r="AJ169" s="227" t="str">
        <f>IF([2]数据总览!AJ169="","",[2]数据总览!AJ169)</f>
        <v/>
      </c>
      <c r="AK169" s="227" t="str">
        <f>IF([2]数据总览!AK169="","",[2]数据总览!AK169)</f>
        <v/>
      </c>
      <c r="AL169" s="227" t="str">
        <f>IF([2]数据总览!AL169="","",[2]数据总览!AL169)</f>
        <v/>
      </c>
      <c r="AM169" s="227" t="str">
        <f>IF([2]数据总览!AM169="","",[2]数据总览!AM169)</f>
        <v/>
      </c>
      <c r="AN169" s="227" t="str">
        <f>IF([2]数据总览!AN169="","",[2]数据总览!AN169)</f>
        <v/>
      </c>
      <c r="AO169" s="227" t="str">
        <f>IF([2]数据总览!AO169="","",[2]数据总览!AO169)</f>
        <v/>
      </c>
      <c r="AP169" s="227" t="str">
        <f>IF([2]数据总览!AP169="","",[2]数据总览!AP169)</f>
        <v/>
      </c>
      <c r="AQ169" s="227" t="str">
        <f>IF([2]数据总览!AQ169="","",[2]数据总览!AQ169)</f>
        <v/>
      </c>
      <c r="AR169" s="227" t="str">
        <f>IF([2]数据总览!AR169="","",[2]数据总览!AR169)</f>
        <v/>
      </c>
      <c r="AS169" s="227" t="str">
        <f>IF([2]数据总览!AS169="","",[2]数据总览!AS169)</f>
        <v/>
      </c>
      <c r="AT169" s="227" t="str">
        <f>IF([2]数据总览!AT169="","",[2]数据总览!AT169)</f>
        <v/>
      </c>
      <c r="AU169" s="227" t="str">
        <f>IF([2]数据总览!AU169="","",[2]数据总览!AU169)</f>
        <v/>
      </c>
      <c r="AV169" s="227" t="str">
        <f>IF([2]数据总览!AV169="","",[2]数据总览!AV169)</f>
        <v/>
      </c>
      <c r="AW169" s="227" t="str">
        <f>IF([2]数据总览!AW169="","",[2]数据总览!AW169)</f>
        <v/>
      </c>
      <c r="AX169" s="227" t="str">
        <f>IF([2]数据总览!AX169="","",[2]数据总览!AX169)</f>
        <v/>
      </c>
      <c r="AY169" s="227" t="str">
        <f>IF([2]数据总览!AY169="","",[2]数据总览!AY169)</f>
        <v/>
      </c>
      <c r="AZ169" s="227" t="str">
        <f>IF([2]数据总览!AZ169="","",[2]数据总览!AZ169)</f>
        <v/>
      </c>
      <c r="BA169" s="227" t="str">
        <f>IF([2]数据总览!BA169="","",[2]数据总览!BA169)</f>
        <v/>
      </c>
      <c r="BB169" s="227" t="str">
        <f>IF([2]数据总览!BB169="","",[2]数据总览!BB169)</f>
        <v/>
      </c>
      <c r="BC169" s="227" t="str">
        <f>IF([2]数据总览!BC169="","",[2]数据总览!BC169)</f>
        <v/>
      </c>
      <c r="BD169" s="227" t="str">
        <f>IF([2]数据总览!BD169="","",[2]数据总览!BD169)</f>
        <v/>
      </c>
      <c r="BE169" s="227" t="str">
        <f>IF([2]数据总览!BE169="","",[2]数据总览!BE169)</f>
        <v/>
      </c>
      <c r="BF169" s="227" t="str">
        <f>IF([2]数据总览!BF169="","",[2]数据总览!BF169)</f>
        <v/>
      </c>
      <c r="BG169" s="227" t="str">
        <f>IF([2]数据总览!BG169="","",[2]数据总览!BG169)</f>
        <v/>
      </c>
      <c r="BH169" s="227" t="str">
        <f>IF([2]数据总览!BH169="","",[2]数据总览!BH169)</f>
        <v/>
      </c>
      <c r="BI169" s="227" t="str">
        <f>IF([2]数据总览!BI169="","",[2]数据总览!BI169)</f>
        <v/>
      </c>
      <c r="BJ169" s="227" t="str">
        <f>IF([2]数据总览!BJ169="","",[2]数据总览!BJ169)</f>
        <v/>
      </c>
      <c r="BK169" s="227" t="str">
        <f>IF([2]数据总览!BK169="","",[2]数据总览!BK169)</f>
        <v/>
      </c>
      <c r="BL169" s="227" t="str">
        <f>IF([2]数据总览!BL169="","",[2]数据总览!BL169)</f>
        <v/>
      </c>
      <c r="BM169" s="227" t="str">
        <f>IF([2]数据总览!BM169="","",[2]数据总览!BM169)</f>
        <v/>
      </c>
      <c r="BN169" s="227" t="str">
        <f>IF([2]数据总览!BN169="","",[2]数据总览!BN169)</f>
        <v/>
      </c>
      <c r="BO169" s="227" t="str">
        <f>IF([2]数据总览!BO169="","",[2]数据总览!BO169)</f>
        <v/>
      </c>
      <c r="BP169" s="227" t="str">
        <f>IF([2]数据总览!BP169="","",[2]数据总览!BP169)</f>
        <v/>
      </c>
      <c r="BQ169" s="227" t="str">
        <f>IF([2]数据总览!BQ169="","",[2]数据总览!BQ169)</f>
        <v/>
      </c>
      <c r="BR169" s="227" t="str">
        <f>IF([2]数据总览!BR169="","",[2]数据总览!BR169)</f>
        <v/>
      </c>
      <c r="BS169" s="227" t="str">
        <f>IF([2]数据总览!BS169="","",[2]数据总览!BS169)</f>
        <v/>
      </c>
      <c r="BT169" s="227" t="str">
        <f>IF([2]数据总览!BT169="","",[2]数据总览!BT169)</f>
        <v/>
      </c>
      <c r="BU169" s="227" t="str">
        <f>IF([2]数据总览!BU169="","",[2]数据总览!BU169)</f>
        <v/>
      </c>
      <c r="BV169" s="227" t="str">
        <f>IF([2]数据总览!BV169="","",[2]数据总览!BV169)</f>
        <v/>
      </c>
      <c r="BW169" s="227" t="str">
        <f>IF([2]数据总览!BW169="","",[2]数据总览!BW169)</f>
        <v/>
      </c>
      <c r="BX169" s="227" t="str">
        <f>IF([2]数据总览!BX169="","",[2]数据总览!BX169)</f>
        <v/>
      </c>
      <c r="BY169" s="227" t="str">
        <f>IF([2]数据总览!BY169="","",[2]数据总览!BY169)</f>
        <v/>
      </c>
      <c r="BZ169" s="227" t="str">
        <f>IF([2]数据总览!BZ169="","",[2]数据总览!BZ169)</f>
        <v/>
      </c>
      <c r="CA169" s="227" t="str">
        <f>IF([2]数据总览!CA169="","",[2]数据总览!CA169)</f>
        <v/>
      </c>
      <c r="CB169" s="227" t="str">
        <f>IF([2]数据总览!CB169="","",[2]数据总览!CB169)</f>
        <v/>
      </c>
      <c r="CC169" s="227" t="str">
        <f>IF([2]数据总览!CC169="","",[2]数据总览!CC169)</f>
        <v/>
      </c>
      <c r="CD169" s="227" t="str">
        <f>IF([2]数据总览!CD169="","",[2]数据总览!CD169)</f>
        <v/>
      </c>
      <c r="CE169" s="227" t="str">
        <f>IF([2]数据总览!CE169="","",[2]数据总览!CE169)</f>
        <v/>
      </c>
      <c r="CF169" s="227" t="str">
        <f>IF([2]数据总览!CF169="","",[2]数据总览!CF169)</f>
        <v/>
      </c>
      <c r="CG169" s="227" t="str">
        <f>IF([2]数据总览!CG169="","",[2]数据总览!CG169)</f>
        <v/>
      </c>
      <c r="CH169" s="227" t="str">
        <f>IF([2]数据总览!CH169="","",[2]数据总览!CH169)</f>
        <v/>
      </c>
      <c r="CI169" s="227" t="str">
        <f>IF([2]数据总览!CI169="","",[2]数据总览!CI169)</f>
        <v/>
      </c>
      <c r="CJ169" s="227" t="str">
        <f>IF([2]数据总览!CJ169="","",[2]数据总览!CJ169)</f>
        <v/>
      </c>
      <c r="CK169" s="227" t="str">
        <f>IF([2]数据总览!CK169="","",[2]数据总览!CK169)</f>
        <v/>
      </c>
      <c r="CL169" s="227" t="str">
        <f>IF([2]数据总览!CL169="","",[2]数据总览!CL169)</f>
        <v/>
      </c>
      <c r="CM169" s="227" t="str">
        <f>IF([2]数据总览!CM169="","",[2]数据总览!CM169)</f>
        <v/>
      </c>
      <c r="CN169" s="227" t="str">
        <f>IF([2]数据总览!CN169="","",[2]数据总览!CN169)</f>
        <v/>
      </c>
      <c r="CO169" s="227" t="str">
        <f>IF([2]数据总览!CO169="","",[2]数据总览!CO169)</f>
        <v/>
      </c>
      <c r="CP169" s="227" t="str">
        <f>IF([2]数据总览!CP169="","",[2]数据总览!CP169)</f>
        <v/>
      </c>
      <c r="CQ169" s="227" t="str">
        <f>IF([2]数据总览!CQ169="","",[2]数据总览!CQ169)</f>
        <v/>
      </c>
      <c r="CR169" s="227" t="str">
        <f>IF([2]数据总览!CR169="","",[2]数据总览!CR169)</f>
        <v/>
      </c>
      <c r="CS169" s="227" t="str">
        <f>IF([2]数据总览!CS169="","",[2]数据总览!CS169)</f>
        <v/>
      </c>
      <c r="CT169" s="227" t="str">
        <f>IF([2]数据总览!CT169="","",[2]数据总览!CT169)</f>
        <v/>
      </c>
      <c r="CU169" s="227" t="str">
        <f>IF([2]数据总览!CU169="","",[2]数据总览!CU169)</f>
        <v/>
      </c>
      <c r="CV169" s="227" t="str">
        <f>IF([2]数据总览!CV169="","",[2]数据总览!CV169)</f>
        <v/>
      </c>
      <c r="CW169" s="227" t="str">
        <f>IF([2]数据总览!CW169="","",[2]数据总览!CW169)</f>
        <v/>
      </c>
      <c r="CX169" s="227" t="str">
        <f>IF([2]数据总览!CX169="","",[2]数据总览!CX169)</f>
        <v/>
      </c>
      <c r="CY169" s="227" t="str">
        <f>IF([2]数据总览!CY169="","",[2]数据总览!CY169)</f>
        <v/>
      </c>
      <c r="CZ169" s="227" t="str">
        <f>IF([2]数据总览!CZ169="","",[2]数据总览!CZ169)</f>
        <v/>
      </c>
      <c r="DA169" s="227" t="str">
        <f>IF([2]数据总览!DA169="","",[2]数据总览!DA169)</f>
        <v/>
      </c>
      <c r="DB169" s="227" t="str">
        <f>IF([2]数据总览!DB169="","",[2]数据总览!DB169)</f>
        <v/>
      </c>
      <c r="DC169" s="227" t="str">
        <f>IF([2]数据总览!DC169="","",[2]数据总览!DC169)</f>
        <v/>
      </c>
      <c r="DD169" s="227" t="str">
        <f>IF([2]数据总览!DD169="","",[2]数据总览!DD169)</f>
        <v/>
      </c>
      <c r="DE169" s="227" t="str">
        <f>IF([2]数据总览!DE169="","",[2]数据总览!DE169)</f>
        <v/>
      </c>
      <c r="DF169" s="227" t="str">
        <f>IF([2]数据总览!DF169="","",[2]数据总览!DF169)</f>
        <v/>
      </c>
      <c r="DG169" s="227" t="str">
        <f>IF([2]数据总览!DG169="","",[2]数据总览!DG169)</f>
        <v/>
      </c>
      <c r="DH169" s="227" t="str">
        <f>IF([2]数据总览!DH169="","",[2]数据总览!DH169)</f>
        <v/>
      </c>
      <c r="DI169" s="227" t="str">
        <f>IF([2]数据总览!DI169="","",[2]数据总览!DI169)</f>
        <v/>
      </c>
      <c r="DJ169" s="227" t="str">
        <f>IF([2]数据总览!DJ169="","",[2]数据总览!DJ169)</f>
        <v/>
      </c>
      <c r="DK169" s="227" t="str">
        <f>IF([2]数据总览!DK169="","",[2]数据总览!DK169)</f>
        <v/>
      </c>
      <c r="DL169" s="227" t="str">
        <f>IF([2]数据总览!DL169="","",[2]数据总览!DL169)</f>
        <v/>
      </c>
      <c r="DM169" s="227" t="str">
        <f>IF([2]数据总览!DM169="","",[2]数据总览!DM169)</f>
        <v/>
      </c>
      <c r="DN169" s="227" t="str">
        <f>IF([2]数据总览!DN169="","",[2]数据总览!DN169)</f>
        <v/>
      </c>
      <c r="DO169" s="227" t="str">
        <f>IF([2]数据总览!DO169="","",[2]数据总览!DO169)</f>
        <v/>
      </c>
      <c r="DP169" s="227" t="str">
        <f>IF([2]数据总览!DP169="","",[2]数据总览!DP169)</f>
        <v/>
      </c>
      <c r="DQ169" s="227" t="str">
        <f>IF([2]数据总览!DQ169="","",[2]数据总览!DQ169)</f>
        <v/>
      </c>
      <c r="DR169" s="227" t="str">
        <f>IF([2]数据总览!DR169="","",[2]数据总览!DR169)</f>
        <v/>
      </c>
      <c r="DS169" s="227" t="str">
        <f>IF([2]数据总览!DS169="","",[2]数据总览!DS169)</f>
        <v/>
      </c>
      <c r="DT169" s="227" t="str">
        <f>IF([2]数据总览!DT169="","",[2]数据总览!DT169)</f>
        <v/>
      </c>
      <c r="DU169" s="227" t="str">
        <f>IF([2]数据总览!DU169="","",[2]数据总览!DU169)</f>
        <v/>
      </c>
      <c r="DV169" s="227" t="str">
        <f>IF([2]数据总览!DV169="","",[2]数据总览!DV169)</f>
        <v/>
      </c>
      <c r="DW169" s="227" t="str">
        <f>IF([2]数据总览!DW169="","",[2]数据总览!DW169)</f>
        <v/>
      </c>
      <c r="DX169" s="227" t="str">
        <f>IF([2]数据总览!DX169="","",[2]数据总览!DX169)</f>
        <v/>
      </c>
      <c r="DY169" s="227" t="str">
        <f>IF([2]数据总览!DY169="","",[2]数据总览!DY169)</f>
        <v/>
      </c>
      <c r="DZ169" s="227" t="str">
        <f>IF([2]数据总览!DZ169="","",[2]数据总览!DZ169)</f>
        <v/>
      </c>
      <c r="EA169" s="227" t="str">
        <f>IF([2]数据总览!EA169="","",[2]数据总览!EA169)</f>
        <v/>
      </c>
      <c r="EB169" s="227" t="str">
        <f>IF([2]数据总览!EB169="","",[2]数据总览!EB169)</f>
        <v/>
      </c>
      <c r="EC169" s="227" t="str">
        <f>IF([2]数据总览!EC169="","",[2]数据总览!EC169)</f>
        <v/>
      </c>
      <c r="ED169" s="227" t="str">
        <f>IF([2]数据总览!ED169="","",[2]数据总览!ED169)</f>
        <v/>
      </c>
      <c r="EE169" s="227" t="str">
        <f>IF([2]数据总览!EE169="","",[2]数据总览!EE169)</f>
        <v/>
      </c>
      <c r="EF169" s="227" t="str">
        <f>IF([2]数据总览!EF169="","",[2]数据总览!EF169)</f>
        <v/>
      </c>
      <c r="EG169" s="227" t="str">
        <f>IF([2]数据总览!EG169="","",[2]数据总览!EG169)</f>
        <v/>
      </c>
      <c r="EH169" s="227" t="str">
        <f>IF([2]数据总览!EH169="","",[2]数据总览!EH169)</f>
        <v/>
      </c>
      <c r="EI169" s="227" t="str">
        <f>IF([2]数据总览!EI169="","",[2]数据总览!EI169)</f>
        <v/>
      </c>
      <c r="EJ169" s="227" t="str">
        <f>IF([2]数据总览!EJ169="","",[2]数据总览!EJ169)</f>
        <v/>
      </c>
      <c r="EK169" s="227" t="str">
        <f>IF([2]数据总览!EK169="","",[2]数据总览!EK169)</f>
        <v/>
      </c>
      <c r="EL169" s="227" t="str">
        <f>IF([2]数据总览!EL169="","",[2]数据总览!EL169)</f>
        <v/>
      </c>
      <c r="EM169" s="227" t="str">
        <f>IF([2]数据总览!EM169="","",[2]数据总览!EM169)</f>
        <v/>
      </c>
      <c r="EN169" s="227" t="str">
        <f>IF([2]数据总览!EN169="","",[2]数据总览!EN169)</f>
        <v/>
      </c>
      <c r="EO169" s="227" t="str">
        <f>IF([2]数据总览!EO169="","",[2]数据总览!EO169)</f>
        <v/>
      </c>
      <c r="EP169" s="227" t="str">
        <f>IF([2]数据总览!EP169="","",[2]数据总览!EP169)</f>
        <v/>
      </c>
      <c r="EQ169" s="227" t="str">
        <f>IF([2]数据总览!EQ169="","",[2]数据总览!EQ169)</f>
        <v/>
      </c>
      <c r="ER169" s="227" t="str">
        <f>IF([2]数据总览!ER169="","",[2]数据总览!ER169)</f>
        <v/>
      </c>
      <c r="ES169" s="227" t="str">
        <f>IF([2]数据总览!ES169="","",[2]数据总览!ES169)</f>
        <v/>
      </c>
      <c r="ET169" s="227" t="str">
        <f>IF([2]数据总览!ET169="","",[2]数据总览!ET169)</f>
        <v/>
      </c>
      <c r="EU169" s="227" t="str">
        <f>IF([2]数据总览!EU169="","",[2]数据总览!EU169)</f>
        <v/>
      </c>
      <c r="EV169" s="227" t="str">
        <f>IF([2]数据总览!EV169="","",[2]数据总览!EV169)</f>
        <v/>
      </c>
      <c r="EW169" s="227" t="str">
        <f>IF([2]数据总览!EW169="","",[2]数据总览!EW169)</f>
        <v/>
      </c>
      <c r="EX169" s="227" t="str">
        <f>IF([2]数据总览!EX169="","",[2]数据总览!EX169)</f>
        <v/>
      </c>
      <c r="EY169" s="227" t="str">
        <f>IF([2]数据总览!EY169="","",[2]数据总览!EY169)</f>
        <v/>
      </c>
      <c r="EZ169" s="227" t="str">
        <f>IF([2]数据总览!EZ169="","",[2]数据总览!EZ169)</f>
        <v/>
      </c>
      <c r="FA169" s="227" t="str">
        <f>IF([2]数据总览!FA169="","",[2]数据总览!FA169)</f>
        <v/>
      </c>
    </row>
    <row r="170" spans="1:157" ht="11.25">
      <c r="A170" s="227" t="str">
        <f>IF([2]数据总览!A170="","",[2]数据总览!A170)</f>
        <v/>
      </c>
      <c r="B170" s="227" t="str">
        <f>IF([2]数据总览!B170="","",[2]数据总览!B170)</f>
        <v/>
      </c>
      <c r="C170" s="227">
        <f>IF([2]数据总览!C170="","",[2]数据总览!C170)</f>
        <v>3</v>
      </c>
      <c r="D170" s="227">
        <f>IF([2]数据总览!D170="","",[2]数据总览!D170)</f>
        <v>1</v>
      </c>
      <c r="E170" s="227">
        <f>IF([2]数据总览!E170="","",[2]数据总览!E170)</f>
        <v>0.12</v>
      </c>
      <c r="F170" s="227">
        <f>IF([2]数据总览!F170="","",[2]数据总览!F170)</f>
        <v>0.16</v>
      </c>
      <c r="G170" s="227">
        <f>IF([2]数据总览!G170="","",[2]数据总览!G170)</f>
        <v>0.2</v>
      </c>
      <c r="H170" s="227">
        <f>IF([2]数据总览!H170="","",[2]数据总览!H170)</f>
        <v>0.08</v>
      </c>
      <c r="I170" s="227" t="str">
        <f>IF([2]数据总览!I170="","",[2]数据总览!I170)</f>
        <v/>
      </c>
      <c r="J170" s="227"/>
      <c r="K170" s="227" t="str">
        <f>IF([2]数据总览!K170="","",[2]数据总览!K170)</f>
        <v/>
      </c>
      <c r="L170" s="227" t="str">
        <f>IF([2]数据总览!L170="","",[2]数据总览!L170)</f>
        <v/>
      </c>
      <c r="M170" s="227" t="str">
        <f>IF([2]数据总览!M170="","",[2]数据总览!M170)</f>
        <v/>
      </c>
      <c r="N170" s="227" t="str">
        <f>IF([2]数据总览!N170="","",[2]数据总览!N170)</f>
        <v/>
      </c>
      <c r="O170" s="227" t="str">
        <f>IF([2]数据总览!O170="","",[2]数据总览!O170)</f>
        <v/>
      </c>
      <c r="P170" s="227" t="str">
        <f>IF([2]数据总览!P170="","",[2]数据总览!P170)</f>
        <v/>
      </c>
      <c r="Q170" s="227" t="str">
        <f>IF([2]数据总览!Q170="","",[2]数据总览!Q170)</f>
        <v/>
      </c>
      <c r="R170" s="227" t="str">
        <f>IF([2]数据总览!R170="","",[2]数据总览!R170)</f>
        <v/>
      </c>
      <c r="S170" s="227" t="str">
        <f>IF([2]数据总览!S170="","",[2]数据总览!S170)</f>
        <v/>
      </c>
      <c r="T170" s="227" t="str">
        <f>IF([2]数据总览!T170="","",[2]数据总览!T170)</f>
        <v/>
      </c>
      <c r="U170" s="227" t="str">
        <f>IF([2]数据总览!U170="","",[2]数据总览!U170)</f>
        <v/>
      </c>
      <c r="V170" s="227" t="str">
        <f>IF([2]数据总览!V170="","",[2]数据总览!V170)</f>
        <v/>
      </c>
      <c r="W170" s="227" t="str">
        <f>IF([2]数据总览!W170="","",[2]数据总览!W170)</f>
        <v/>
      </c>
      <c r="X170" s="227" t="str">
        <f>IF([2]数据总览!X170="","",[2]数据总览!X170)</f>
        <v/>
      </c>
      <c r="Y170" s="227" t="str">
        <f>IF([2]数据总览!Y170="","",[2]数据总览!Y170)</f>
        <v/>
      </c>
      <c r="Z170" s="227" t="str">
        <f>IF([2]数据总览!Z170="","",[2]数据总览!Z170)</f>
        <v/>
      </c>
      <c r="AA170" s="227" t="str">
        <f>IF([2]数据总览!AA170="","",[2]数据总览!AA170)</f>
        <v/>
      </c>
      <c r="AB170" s="227" t="str">
        <f>IF([2]数据总览!AB170="","",[2]数据总览!AB170)</f>
        <v/>
      </c>
      <c r="AC170" s="227" t="str">
        <f>IF([2]数据总览!AC170="","",[2]数据总览!AC170)</f>
        <v/>
      </c>
      <c r="AD170" s="227" t="str">
        <f>IF([2]数据总览!AD170="","",[2]数据总览!AD170)</f>
        <v/>
      </c>
      <c r="AE170" s="227" t="str">
        <f>IF([2]数据总览!AE170="","",[2]数据总览!AE170)</f>
        <v/>
      </c>
      <c r="AF170" s="227" t="str">
        <f>IF([2]数据总览!AF170="","",[2]数据总览!AF170)</f>
        <v/>
      </c>
      <c r="AG170" s="227" t="str">
        <f>IF([2]数据总览!AG170="","",[2]数据总览!AG170)</f>
        <v/>
      </c>
      <c r="AH170" s="227" t="str">
        <f>IF([2]数据总览!AH170="","",[2]数据总览!AH170)</f>
        <v/>
      </c>
      <c r="AI170" s="227" t="str">
        <f>IF([2]数据总览!AI170="","",[2]数据总览!AI170)</f>
        <v/>
      </c>
      <c r="AJ170" s="227" t="str">
        <f>IF([2]数据总览!AJ170="","",[2]数据总览!AJ170)</f>
        <v/>
      </c>
      <c r="AK170" s="227" t="str">
        <f>IF([2]数据总览!AK170="","",[2]数据总览!AK170)</f>
        <v/>
      </c>
      <c r="AL170" s="227" t="str">
        <f>IF([2]数据总览!AL170="","",[2]数据总览!AL170)</f>
        <v/>
      </c>
      <c r="AM170" s="227" t="str">
        <f>IF([2]数据总览!AM170="","",[2]数据总览!AM170)</f>
        <v/>
      </c>
      <c r="AN170" s="227" t="str">
        <f>IF([2]数据总览!AN170="","",[2]数据总览!AN170)</f>
        <v/>
      </c>
      <c r="AO170" s="227" t="str">
        <f>IF([2]数据总览!AO170="","",[2]数据总览!AO170)</f>
        <v/>
      </c>
      <c r="AP170" s="227" t="str">
        <f>IF([2]数据总览!AP170="","",[2]数据总览!AP170)</f>
        <v/>
      </c>
      <c r="AQ170" s="227" t="str">
        <f>IF([2]数据总览!AQ170="","",[2]数据总览!AQ170)</f>
        <v/>
      </c>
      <c r="AR170" s="227" t="str">
        <f>IF([2]数据总览!AR170="","",[2]数据总览!AR170)</f>
        <v/>
      </c>
      <c r="AS170" s="227" t="str">
        <f>IF([2]数据总览!AS170="","",[2]数据总览!AS170)</f>
        <v/>
      </c>
      <c r="AT170" s="227" t="str">
        <f>IF([2]数据总览!AT170="","",[2]数据总览!AT170)</f>
        <v/>
      </c>
      <c r="AU170" s="227" t="str">
        <f>IF([2]数据总览!AU170="","",[2]数据总览!AU170)</f>
        <v/>
      </c>
      <c r="AV170" s="227" t="str">
        <f>IF([2]数据总览!AV170="","",[2]数据总览!AV170)</f>
        <v/>
      </c>
      <c r="AW170" s="227" t="str">
        <f>IF([2]数据总览!AW170="","",[2]数据总览!AW170)</f>
        <v/>
      </c>
      <c r="AX170" s="227" t="str">
        <f>IF([2]数据总览!AX170="","",[2]数据总览!AX170)</f>
        <v/>
      </c>
      <c r="AY170" s="227" t="str">
        <f>IF([2]数据总览!AY170="","",[2]数据总览!AY170)</f>
        <v/>
      </c>
      <c r="AZ170" s="227" t="str">
        <f>IF([2]数据总览!AZ170="","",[2]数据总览!AZ170)</f>
        <v/>
      </c>
      <c r="BA170" s="227" t="str">
        <f>IF([2]数据总览!BA170="","",[2]数据总览!BA170)</f>
        <v/>
      </c>
      <c r="BB170" s="227" t="str">
        <f>IF([2]数据总览!BB170="","",[2]数据总览!BB170)</f>
        <v/>
      </c>
      <c r="BC170" s="227" t="str">
        <f>IF([2]数据总览!BC170="","",[2]数据总览!BC170)</f>
        <v/>
      </c>
      <c r="BD170" s="227" t="str">
        <f>IF([2]数据总览!BD170="","",[2]数据总览!BD170)</f>
        <v/>
      </c>
      <c r="BE170" s="227" t="str">
        <f>IF([2]数据总览!BE170="","",[2]数据总览!BE170)</f>
        <v/>
      </c>
      <c r="BF170" s="227" t="str">
        <f>IF([2]数据总览!BF170="","",[2]数据总览!BF170)</f>
        <v/>
      </c>
      <c r="BG170" s="227" t="str">
        <f>IF([2]数据总览!BG170="","",[2]数据总览!BG170)</f>
        <v/>
      </c>
      <c r="BH170" s="227" t="str">
        <f>IF([2]数据总览!BH170="","",[2]数据总览!BH170)</f>
        <v/>
      </c>
      <c r="BI170" s="227" t="str">
        <f>IF([2]数据总览!BI170="","",[2]数据总览!BI170)</f>
        <v/>
      </c>
      <c r="BJ170" s="227" t="str">
        <f>IF([2]数据总览!BJ170="","",[2]数据总览!BJ170)</f>
        <v/>
      </c>
      <c r="BK170" s="227" t="str">
        <f>IF([2]数据总览!BK170="","",[2]数据总览!BK170)</f>
        <v/>
      </c>
      <c r="BL170" s="227" t="str">
        <f>IF([2]数据总览!BL170="","",[2]数据总览!BL170)</f>
        <v/>
      </c>
      <c r="BM170" s="227" t="str">
        <f>IF([2]数据总览!BM170="","",[2]数据总览!BM170)</f>
        <v/>
      </c>
      <c r="BN170" s="227" t="str">
        <f>IF([2]数据总览!BN170="","",[2]数据总览!BN170)</f>
        <v/>
      </c>
      <c r="BO170" s="227" t="str">
        <f>IF([2]数据总览!BO170="","",[2]数据总览!BO170)</f>
        <v/>
      </c>
      <c r="BP170" s="227" t="str">
        <f>IF([2]数据总览!BP170="","",[2]数据总览!BP170)</f>
        <v/>
      </c>
      <c r="BQ170" s="227" t="str">
        <f>IF([2]数据总览!BQ170="","",[2]数据总览!BQ170)</f>
        <v/>
      </c>
      <c r="BR170" s="227" t="str">
        <f>IF([2]数据总览!BR170="","",[2]数据总览!BR170)</f>
        <v/>
      </c>
      <c r="BS170" s="227" t="str">
        <f>IF([2]数据总览!BS170="","",[2]数据总览!BS170)</f>
        <v/>
      </c>
      <c r="BT170" s="227" t="str">
        <f>IF([2]数据总览!BT170="","",[2]数据总览!BT170)</f>
        <v/>
      </c>
      <c r="BU170" s="227" t="str">
        <f>IF([2]数据总览!BU170="","",[2]数据总览!BU170)</f>
        <v/>
      </c>
      <c r="BV170" s="227" t="str">
        <f>IF([2]数据总览!BV170="","",[2]数据总览!BV170)</f>
        <v/>
      </c>
      <c r="BW170" s="227" t="str">
        <f>IF([2]数据总览!BW170="","",[2]数据总览!BW170)</f>
        <v/>
      </c>
      <c r="BX170" s="227" t="str">
        <f>IF([2]数据总览!BX170="","",[2]数据总览!BX170)</f>
        <v/>
      </c>
      <c r="BY170" s="227" t="str">
        <f>IF([2]数据总览!BY170="","",[2]数据总览!BY170)</f>
        <v/>
      </c>
      <c r="BZ170" s="227" t="str">
        <f>IF([2]数据总览!BZ170="","",[2]数据总览!BZ170)</f>
        <v/>
      </c>
      <c r="CA170" s="227" t="str">
        <f>IF([2]数据总览!CA170="","",[2]数据总览!CA170)</f>
        <v/>
      </c>
      <c r="CB170" s="227" t="str">
        <f>IF([2]数据总览!CB170="","",[2]数据总览!CB170)</f>
        <v/>
      </c>
      <c r="CC170" s="227" t="str">
        <f>IF([2]数据总览!CC170="","",[2]数据总览!CC170)</f>
        <v/>
      </c>
      <c r="CD170" s="227" t="str">
        <f>IF([2]数据总览!CD170="","",[2]数据总览!CD170)</f>
        <v/>
      </c>
      <c r="CE170" s="227" t="str">
        <f>IF([2]数据总览!CE170="","",[2]数据总览!CE170)</f>
        <v/>
      </c>
      <c r="CF170" s="227" t="str">
        <f>IF([2]数据总览!CF170="","",[2]数据总览!CF170)</f>
        <v/>
      </c>
      <c r="CG170" s="227" t="str">
        <f>IF([2]数据总览!CG170="","",[2]数据总览!CG170)</f>
        <v/>
      </c>
      <c r="CH170" s="227" t="str">
        <f>IF([2]数据总览!CH170="","",[2]数据总览!CH170)</f>
        <v/>
      </c>
      <c r="CI170" s="227" t="str">
        <f>IF([2]数据总览!CI170="","",[2]数据总览!CI170)</f>
        <v/>
      </c>
      <c r="CJ170" s="227" t="str">
        <f>IF([2]数据总览!CJ170="","",[2]数据总览!CJ170)</f>
        <v/>
      </c>
      <c r="CK170" s="227" t="str">
        <f>IF([2]数据总览!CK170="","",[2]数据总览!CK170)</f>
        <v/>
      </c>
      <c r="CL170" s="227" t="str">
        <f>IF([2]数据总览!CL170="","",[2]数据总览!CL170)</f>
        <v/>
      </c>
      <c r="CM170" s="227" t="str">
        <f>IF([2]数据总览!CM170="","",[2]数据总览!CM170)</f>
        <v/>
      </c>
      <c r="CN170" s="227" t="str">
        <f>IF([2]数据总览!CN170="","",[2]数据总览!CN170)</f>
        <v/>
      </c>
      <c r="CO170" s="227" t="str">
        <f>IF([2]数据总览!CO170="","",[2]数据总览!CO170)</f>
        <v/>
      </c>
      <c r="CP170" s="227" t="str">
        <f>IF([2]数据总览!CP170="","",[2]数据总览!CP170)</f>
        <v/>
      </c>
      <c r="CQ170" s="227" t="str">
        <f>IF([2]数据总览!CQ170="","",[2]数据总览!CQ170)</f>
        <v/>
      </c>
      <c r="CR170" s="227" t="str">
        <f>IF([2]数据总览!CR170="","",[2]数据总览!CR170)</f>
        <v/>
      </c>
      <c r="CS170" s="227" t="str">
        <f>IF([2]数据总览!CS170="","",[2]数据总览!CS170)</f>
        <v/>
      </c>
      <c r="CT170" s="227" t="str">
        <f>IF([2]数据总览!CT170="","",[2]数据总览!CT170)</f>
        <v/>
      </c>
      <c r="CU170" s="227" t="str">
        <f>IF([2]数据总览!CU170="","",[2]数据总览!CU170)</f>
        <v/>
      </c>
      <c r="CV170" s="227" t="str">
        <f>IF([2]数据总览!CV170="","",[2]数据总览!CV170)</f>
        <v/>
      </c>
      <c r="CW170" s="227" t="str">
        <f>IF([2]数据总览!CW170="","",[2]数据总览!CW170)</f>
        <v/>
      </c>
      <c r="CX170" s="227" t="str">
        <f>IF([2]数据总览!CX170="","",[2]数据总览!CX170)</f>
        <v/>
      </c>
      <c r="CY170" s="227" t="str">
        <f>IF([2]数据总览!CY170="","",[2]数据总览!CY170)</f>
        <v/>
      </c>
      <c r="CZ170" s="227" t="str">
        <f>IF([2]数据总览!CZ170="","",[2]数据总览!CZ170)</f>
        <v/>
      </c>
      <c r="DA170" s="227" t="str">
        <f>IF([2]数据总览!DA170="","",[2]数据总览!DA170)</f>
        <v/>
      </c>
      <c r="DB170" s="227" t="str">
        <f>IF([2]数据总览!DB170="","",[2]数据总览!DB170)</f>
        <v/>
      </c>
      <c r="DC170" s="227" t="str">
        <f>IF([2]数据总览!DC170="","",[2]数据总览!DC170)</f>
        <v/>
      </c>
      <c r="DD170" s="227" t="str">
        <f>IF([2]数据总览!DD170="","",[2]数据总览!DD170)</f>
        <v/>
      </c>
      <c r="DE170" s="227" t="str">
        <f>IF([2]数据总览!DE170="","",[2]数据总览!DE170)</f>
        <v/>
      </c>
      <c r="DF170" s="227" t="str">
        <f>IF([2]数据总览!DF170="","",[2]数据总览!DF170)</f>
        <v/>
      </c>
      <c r="DG170" s="227" t="str">
        <f>IF([2]数据总览!DG170="","",[2]数据总览!DG170)</f>
        <v/>
      </c>
      <c r="DH170" s="227" t="str">
        <f>IF([2]数据总览!DH170="","",[2]数据总览!DH170)</f>
        <v/>
      </c>
      <c r="DI170" s="227" t="str">
        <f>IF([2]数据总览!DI170="","",[2]数据总览!DI170)</f>
        <v/>
      </c>
      <c r="DJ170" s="227" t="str">
        <f>IF([2]数据总览!DJ170="","",[2]数据总览!DJ170)</f>
        <v/>
      </c>
      <c r="DK170" s="227" t="str">
        <f>IF([2]数据总览!DK170="","",[2]数据总览!DK170)</f>
        <v/>
      </c>
      <c r="DL170" s="227" t="str">
        <f>IF([2]数据总览!DL170="","",[2]数据总览!DL170)</f>
        <v/>
      </c>
      <c r="DM170" s="227" t="str">
        <f>IF([2]数据总览!DM170="","",[2]数据总览!DM170)</f>
        <v/>
      </c>
      <c r="DN170" s="227" t="str">
        <f>IF([2]数据总览!DN170="","",[2]数据总览!DN170)</f>
        <v/>
      </c>
      <c r="DO170" s="227" t="str">
        <f>IF([2]数据总览!DO170="","",[2]数据总览!DO170)</f>
        <v/>
      </c>
      <c r="DP170" s="227" t="str">
        <f>IF([2]数据总览!DP170="","",[2]数据总览!DP170)</f>
        <v/>
      </c>
      <c r="DQ170" s="227" t="str">
        <f>IF([2]数据总览!DQ170="","",[2]数据总览!DQ170)</f>
        <v/>
      </c>
      <c r="DR170" s="227" t="str">
        <f>IF([2]数据总览!DR170="","",[2]数据总览!DR170)</f>
        <v/>
      </c>
      <c r="DS170" s="227" t="str">
        <f>IF([2]数据总览!DS170="","",[2]数据总览!DS170)</f>
        <v/>
      </c>
      <c r="DT170" s="227" t="str">
        <f>IF([2]数据总览!DT170="","",[2]数据总览!DT170)</f>
        <v/>
      </c>
      <c r="DU170" s="227" t="str">
        <f>IF([2]数据总览!DU170="","",[2]数据总览!DU170)</f>
        <v/>
      </c>
      <c r="DV170" s="227" t="str">
        <f>IF([2]数据总览!DV170="","",[2]数据总览!DV170)</f>
        <v/>
      </c>
      <c r="DW170" s="227" t="str">
        <f>IF([2]数据总览!DW170="","",[2]数据总览!DW170)</f>
        <v/>
      </c>
      <c r="DX170" s="227" t="str">
        <f>IF([2]数据总览!DX170="","",[2]数据总览!DX170)</f>
        <v/>
      </c>
      <c r="DY170" s="227" t="str">
        <f>IF([2]数据总览!DY170="","",[2]数据总览!DY170)</f>
        <v/>
      </c>
      <c r="DZ170" s="227" t="str">
        <f>IF([2]数据总览!DZ170="","",[2]数据总览!DZ170)</f>
        <v/>
      </c>
      <c r="EA170" s="227" t="str">
        <f>IF([2]数据总览!EA170="","",[2]数据总览!EA170)</f>
        <v/>
      </c>
      <c r="EB170" s="227" t="str">
        <f>IF([2]数据总览!EB170="","",[2]数据总览!EB170)</f>
        <v/>
      </c>
      <c r="EC170" s="227" t="str">
        <f>IF([2]数据总览!EC170="","",[2]数据总览!EC170)</f>
        <v/>
      </c>
      <c r="ED170" s="227" t="str">
        <f>IF([2]数据总览!ED170="","",[2]数据总览!ED170)</f>
        <v/>
      </c>
      <c r="EE170" s="227" t="str">
        <f>IF([2]数据总览!EE170="","",[2]数据总览!EE170)</f>
        <v/>
      </c>
      <c r="EF170" s="227" t="str">
        <f>IF([2]数据总览!EF170="","",[2]数据总览!EF170)</f>
        <v/>
      </c>
      <c r="EG170" s="227" t="str">
        <f>IF([2]数据总览!EG170="","",[2]数据总览!EG170)</f>
        <v/>
      </c>
      <c r="EH170" s="227" t="str">
        <f>IF([2]数据总览!EH170="","",[2]数据总览!EH170)</f>
        <v/>
      </c>
      <c r="EI170" s="227" t="str">
        <f>IF([2]数据总览!EI170="","",[2]数据总览!EI170)</f>
        <v/>
      </c>
      <c r="EJ170" s="227" t="str">
        <f>IF([2]数据总览!EJ170="","",[2]数据总览!EJ170)</f>
        <v/>
      </c>
      <c r="EK170" s="227" t="str">
        <f>IF([2]数据总览!EK170="","",[2]数据总览!EK170)</f>
        <v/>
      </c>
      <c r="EL170" s="227" t="str">
        <f>IF([2]数据总览!EL170="","",[2]数据总览!EL170)</f>
        <v/>
      </c>
      <c r="EM170" s="227" t="str">
        <f>IF([2]数据总览!EM170="","",[2]数据总览!EM170)</f>
        <v/>
      </c>
      <c r="EN170" s="227" t="str">
        <f>IF([2]数据总览!EN170="","",[2]数据总览!EN170)</f>
        <v/>
      </c>
      <c r="EO170" s="227" t="str">
        <f>IF([2]数据总览!EO170="","",[2]数据总览!EO170)</f>
        <v/>
      </c>
      <c r="EP170" s="227" t="str">
        <f>IF([2]数据总览!EP170="","",[2]数据总览!EP170)</f>
        <v/>
      </c>
      <c r="EQ170" s="227" t="str">
        <f>IF([2]数据总览!EQ170="","",[2]数据总览!EQ170)</f>
        <v/>
      </c>
      <c r="ER170" s="227" t="str">
        <f>IF([2]数据总览!ER170="","",[2]数据总览!ER170)</f>
        <v/>
      </c>
      <c r="ES170" s="227" t="str">
        <f>IF([2]数据总览!ES170="","",[2]数据总览!ES170)</f>
        <v/>
      </c>
      <c r="ET170" s="227" t="str">
        <f>IF([2]数据总览!ET170="","",[2]数据总览!ET170)</f>
        <v/>
      </c>
      <c r="EU170" s="227" t="str">
        <f>IF([2]数据总览!EU170="","",[2]数据总览!EU170)</f>
        <v/>
      </c>
      <c r="EV170" s="227" t="str">
        <f>IF([2]数据总览!EV170="","",[2]数据总览!EV170)</f>
        <v/>
      </c>
      <c r="EW170" s="227" t="str">
        <f>IF([2]数据总览!EW170="","",[2]数据总览!EW170)</f>
        <v/>
      </c>
      <c r="EX170" s="227" t="str">
        <f>IF([2]数据总览!EX170="","",[2]数据总览!EX170)</f>
        <v/>
      </c>
      <c r="EY170" s="227" t="str">
        <f>IF([2]数据总览!EY170="","",[2]数据总览!EY170)</f>
        <v/>
      </c>
      <c r="EZ170" s="227" t="str">
        <f>IF([2]数据总览!EZ170="","",[2]数据总览!EZ170)</f>
        <v/>
      </c>
      <c r="FA170" s="227" t="str">
        <f>IF([2]数据总览!FA170="","",[2]数据总览!FA170)</f>
        <v/>
      </c>
    </row>
    <row r="171" spans="1:157" ht="11.25">
      <c r="A171" s="227" t="str">
        <f>IF([2]数据总览!A171="","",[2]数据总览!A171)</f>
        <v/>
      </c>
      <c r="B171" s="227" t="str">
        <f>IF([2]数据总览!B171="","",[2]数据总览!B171)</f>
        <v/>
      </c>
      <c r="C171" s="227">
        <f>IF([2]数据总览!C171="","",[2]数据总览!C171)</f>
        <v>4</v>
      </c>
      <c r="D171" s="227">
        <f>IF([2]数据总览!D171="","",[2]数据总览!D171)</f>
        <v>2</v>
      </c>
      <c r="E171" s="227">
        <f>IF([2]数据总览!E171="","",[2]数据总览!E171)</f>
        <v>0.12</v>
      </c>
      <c r="F171" s="227">
        <f>IF([2]数据总览!F171="","",[2]数据总览!F171)</f>
        <v>0.16</v>
      </c>
      <c r="G171" s="227">
        <f>IF([2]数据总览!G171="","",[2]数据总览!G171)</f>
        <v>0.2</v>
      </c>
      <c r="H171" s="227">
        <f>IF([2]数据总览!H171="","",[2]数据总览!H171)</f>
        <v>0.12</v>
      </c>
      <c r="I171" s="227" t="str">
        <f>IF([2]数据总览!I171="","",[2]数据总览!I171)</f>
        <v/>
      </c>
      <c r="J171" s="227"/>
      <c r="K171" s="227" t="str">
        <f>IF([2]数据总览!K171="","",[2]数据总览!K171)</f>
        <v/>
      </c>
      <c r="L171" s="227" t="str">
        <f>IF([2]数据总览!L171="","",[2]数据总览!L171)</f>
        <v/>
      </c>
      <c r="M171" s="227" t="str">
        <f>IF([2]数据总览!M171="","",[2]数据总览!M171)</f>
        <v/>
      </c>
      <c r="N171" s="227" t="str">
        <f>IF([2]数据总览!N171="","",[2]数据总览!N171)</f>
        <v/>
      </c>
      <c r="O171" s="227" t="str">
        <f>IF([2]数据总览!O171="","",[2]数据总览!O171)</f>
        <v/>
      </c>
      <c r="P171" s="227" t="str">
        <f>IF([2]数据总览!P171="","",[2]数据总览!P171)</f>
        <v/>
      </c>
      <c r="Q171" s="227" t="str">
        <f>IF([2]数据总览!Q171="","",[2]数据总览!Q171)</f>
        <v/>
      </c>
      <c r="R171" s="227" t="str">
        <f>IF([2]数据总览!R171="","",[2]数据总览!R171)</f>
        <v/>
      </c>
      <c r="S171" s="227" t="str">
        <f>IF([2]数据总览!S171="","",[2]数据总览!S171)</f>
        <v/>
      </c>
      <c r="T171" s="227" t="str">
        <f>IF([2]数据总览!T171="","",[2]数据总览!T171)</f>
        <v/>
      </c>
      <c r="U171" s="227" t="str">
        <f>IF([2]数据总览!U171="","",[2]数据总览!U171)</f>
        <v/>
      </c>
      <c r="V171" s="227" t="str">
        <f>IF([2]数据总览!V171="","",[2]数据总览!V171)</f>
        <v/>
      </c>
      <c r="W171" s="227" t="str">
        <f>IF([2]数据总览!W171="","",[2]数据总览!W171)</f>
        <v/>
      </c>
      <c r="X171" s="227" t="str">
        <f>IF([2]数据总览!X171="","",[2]数据总览!X171)</f>
        <v/>
      </c>
      <c r="Y171" s="227" t="str">
        <f>IF([2]数据总览!Y171="","",[2]数据总览!Y171)</f>
        <v/>
      </c>
      <c r="Z171" s="227" t="str">
        <f>IF([2]数据总览!Z171="","",[2]数据总览!Z171)</f>
        <v/>
      </c>
      <c r="AA171" s="227" t="str">
        <f>IF([2]数据总览!AA171="","",[2]数据总览!AA171)</f>
        <v/>
      </c>
      <c r="AB171" s="227" t="str">
        <f>IF([2]数据总览!AB171="","",[2]数据总览!AB171)</f>
        <v/>
      </c>
      <c r="AC171" s="227" t="str">
        <f>IF([2]数据总览!AC171="","",[2]数据总览!AC171)</f>
        <v/>
      </c>
      <c r="AD171" s="227" t="str">
        <f>IF([2]数据总览!AD171="","",[2]数据总览!AD171)</f>
        <v/>
      </c>
      <c r="AE171" s="227" t="str">
        <f>IF([2]数据总览!AE171="","",[2]数据总览!AE171)</f>
        <v/>
      </c>
      <c r="AF171" s="227" t="str">
        <f>IF([2]数据总览!AF171="","",[2]数据总览!AF171)</f>
        <v/>
      </c>
      <c r="AG171" s="227" t="str">
        <f>IF([2]数据总览!AG171="","",[2]数据总览!AG171)</f>
        <v/>
      </c>
      <c r="AH171" s="227" t="str">
        <f>IF([2]数据总览!AH171="","",[2]数据总览!AH171)</f>
        <v/>
      </c>
      <c r="AI171" s="227" t="str">
        <f>IF([2]数据总览!AI171="","",[2]数据总览!AI171)</f>
        <v/>
      </c>
      <c r="AJ171" s="227" t="str">
        <f>IF([2]数据总览!AJ171="","",[2]数据总览!AJ171)</f>
        <v/>
      </c>
      <c r="AK171" s="227" t="str">
        <f>IF([2]数据总览!AK171="","",[2]数据总览!AK171)</f>
        <v/>
      </c>
      <c r="AL171" s="227" t="str">
        <f>IF([2]数据总览!AL171="","",[2]数据总览!AL171)</f>
        <v/>
      </c>
      <c r="AM171" s="227" t="str">
        <f>IF([2]数据总览!AM171="","",[2]数据总览!AM171)</f>
        <v/>
      </c>
      <c r="AN171" s="227" t="str">
        <f>IF([2]数据总览!AN171="","",[2]数据总览!AN171)</f>
        <v/>
      </c>
      <c r="AO171" s="227" t="str">
        <f>IF([2]数据总览!AO171="","",[2]数据总览!AO171)</f>
        <v/>
      </c>
      <c r="AP171" s="227" t="str">
        <f>IF([2]数据总览!AP171="","",[2]数据总览!AP171)</f>
        <v/>
      </c>
      <c r="AQ171" s="227" t="str">
        <f>IF([2]数据总览!AQ171="","",[2]数据总览!AQ171)</f>
        <v/>
      </c>
      <c r="AR171" s="227" t="str">
        <f>IF([2]数据总览!AR171="","",[2]数据总览!AR171)</f>
        <v/>
      </c>
      <c r="AS171" s="227" t="str">
        <f>IF([2]数据总览!AS171="","",[2]数据总览!AS171)</f>
        <v/>
      </c>
      <c r="AT171" s="227" t="str">
        <f>IF([2]数据总览!AT171="","",[2]数据总览!AT171)</f>
        <v/>
      </c>
      <c r="AU171" s="227" t="str">
        <f>IF([2]数据总览!AU171="","",[2]数据总览!AU171)</f>
        <v/>
      </c>
      <c r="AV171" s="227" t="str">
        <f>IF([2]数据总览!AV171="","",[2]数据总览!AV171)</f>
        <v/>
      </c>
      <c r="AW171" s="227" t="str">
        <f>IF([2]数据总览!AW171="","",[2]数据总览!AW171)</f>
        <v/>
      </c>
      <c r="AX171" s="227" t="str">
        <f>IF([2]数据总览!AX171="","",[2]数据总览!AX171)</f>
        <v/>
      </c>
      <c r="AY171" s="227" t="str">
        <f>IF([2]数据总览!AY171="","",[2]数据总览!AY171)</f>
        <v/>
      </c>
      <c r="AZ171" s="227" t="str">
        <f>IF([2]数据总览!AZ171="","",[2]数据总览!AZ171)</f>
        <v/>
      </c>
      <c r="BA171" s="227" t="str">
        <f>IF([2]数据总览!BA171="","",[2]数据总览!BA171)</f>
        <v/>
      </c>
      <c r="BB171" s="227" t="str">
        <f>IF([2]数据总览!BB171="","",[2]数据总览!BB171)</f>
        <v/>
      </c>
      <c r="BC171" s="227" t="str">
        <f>IF([2]数据总览!BC171="","",[2]数据总览!BC171)</f>
        <v/>
      </c>
      <c r="BD171" s="227" t="str">
        <f>IF([2]数据总览!BD171="","",[2]数据总览!BD171)</f>
        <v/>
      </c>
      <c r="BE171" s="227" t="str">
        <f>IF([2]数据总览!BE171="","",[2]数据总览!BE171)</f>
        <v/>
      </c>
      <c r="BF171" s="227" t="str">
        <f>IF([2]数据总览!BF171="","",[2]数据总览!BF171)</f>
        <v/>
      </c>
      <c r="BG171" s="227" t="str">
        <f>IF([2]数据总览!BG171="","",[2]数据总览!BG171)</f>
        <v/>
      </c>
      <c r="BH171" s="227" t="str">
        <f>IF([2]数据总览!BH171="","",[2]数据总览!BH171)</f>
        <v/>
      </c>
      <c r="BI171" s="227" t="str">
        <f>IF([2]数据总览!BI171="","",[2]数据总览!BI171)</f>
        <v/>
      </c>
      <c r="BJ171" s="227" t="str">
        <f>IF([2]数据总览!BJ171="","",[2]数据总览!BJ171)</f>
        <v/>
      </c>
      <c r="BK171" s="227" t="str">
        <f>IF([2]数据总览!BK171="","",[2]数据总览!BK171)</f>
        <v/>
      </c>
      <c r="BL171" s="227" t="str">
        <f>IF([2]数据总览!BL171="","",[2]数据总览!BL171)</f>
        <v/>
      </c>
      <c r="BM171" s="227" t="str">
        <f>IF([2]数据总览!BM171="","",[2]数据总览!BM171)</f>
        <v/>
      </c>
      <c r="BN171" s="227" t="str">
        <f>IF([2]数据总览!BN171="","",[2]数据总览!BN171)</f>
        <v/>
      </c>
      <c r="BO171" s="227" t="str">
        <f>IF([2]数据总览!BO171="","",[2]数据总览!BO171)</f>
        <v/>
      </c>
      <c r="BP171" s="227" t="str">
        <f>IF([2]数据总览!BP171="","",[2]数据总览!BP171)</f>
        <v/>
      </c>
      <c r="BQ171" s="227" t="str">
        <f>IF([2]数据总览!BQ171="","",[2]数据总览!BQ171)</f>
        <v/>
      </c>
      <c r="BR171" s="227" t="str">
        <f>IF([2]数据总览!BR171="","",[2]数据总览!BR171)</f>
        <v/>
      </c>
      <c r="BS171" s="227" t="str">
        <f>IF([2]数据总览!BS171="","",[2]数据总览!BS171)</f>
        <v/>
      </c>
      <c r="BT171" s="227" t="str">
        <f>IF([2]数据总览!BT171="","",[2]数据总览!BT171)</f>
        <v/>
      </c>
      <c r="BU171" s="227" t="str">
        <f>IF([2]数据总览!BU171="","",[2]数据总览!BU171)</f>
        <v/>
      </c>
      <c r="BV171" s="227" t="str">
        <f>IF([2]数据总览!BV171="","",[2]数据总览!BV171)</f>
        <v/>
      </c>
      <c r="BW171" s="227" t="str">
        <f>IF([2]数据总览!BW171="","",[2]数据总览!BW171)</f>
        <v/>
      </c>
      <c r="BX171" s="227" t="str">
        <f>IF([2]数据总览!BX171="","",[2]数据总览!BX171)</f>
        <v/>
      </c>
      <c r="BY171" s="227" t="str">
        <f>IF([2]数据总览!BY171="","",[2]数据总览!BY171)</f>
        <v/>
      </c>
      <c r="BZ171" s="227" t="str">
        <f>IF([2]数据总览!BZ171="","",[2]数据总览!BZ171)</f>
        <v/>
      </c>
      <c r="CA171" s="227" t="str">
        <f>IF([2]数据总览!CA171="","",[2]数据总览!CA171)</f>
        <v/>
      </c>
      <c r="CB171" s="227" t="str">
        <f>IF([2]数据总览!CB171="","",[2]数据总览!CB171)</f>
        <v/>
      </c>
      <c r="CC171" s="227" t="str">
        <f>IF([2]数据总览!CC171="","",[2]数据总览!CC171)</f>
        <v/>
      </c>
      <c r="CD171" s="227" t="str">
        <f>IF([2]数据总览!CD171="","",[2]数据总览!CD171)</f>
        <v/>
      </c>
      <c r="CE171" s="227" t="str">
        <f>IF([2]数据总览!CE171="","",[2]数据总览!CE171)</f>
        <v/>
      </c>
      <c r="CF171" s="227" t="str">
        <f>IF([2]数据总览!CF171="","",[2]数据总览!CF171)</f>
        <v/>
      </c>
      <c r="CG171" s="227" t="str">
        <f>IF([2]数据总览!CG171="","",[2]数据总览!CG171)</f>
        <v/>
      </c>
      <c r="CH171" s="227" t="str">
        <f>IF([2]数据总览!CH171="","",[2]数据总览!CH171)</f>
        <v/>
      </c>
      <c r="CI171" s="227" t="str">
        <f>IF([2]数据总览!CI171="","",[2]数据总览!CI171)</f>
        <v/>
      </c>
      <c r="CJ171" s="227" t="str">
        <f>IF([2]数据总览!CJ171="","",[2]数据总览!CJ171)</f>
        <v/>
      </c>
      <c r="CK171" s="227" t="str">
        <f>IF([2]数据总览!CK171="","",[2]数据总览!CK171)</f>
        <v/>
      </c>
      <c r="CL171" s="227" t="str">
        <f>IF([2]数据总览!CL171="","",[2]数据总览!CL171)</f>
        <v/>
      </c>
      <c r="CM171" s="227" t="str">
        <f>IF([2]数据总览!CM171="","",[2]数据总览!CM171)</f>
        <v/>
      </c>
      <c r="CN171" s="227" t="str">
        <f>IF([2]数据总览!CN171="","",[2]数据总览!CN171)</f>
        <v/>
      </c>
      <c r="CO171" s="227" t="str">
        <f>IF([2]数据总览!CO171="","",[2]数据总览!CO171)</f>
        <v/>
      </c>
      <c r="CP171" s="227" t="str">
        <f>IF([2]数据总览!CP171="","",[2]数据总览!CP171)</f>
        <v/>
      </c>
      <c r="CQ171" s="227" t="str">
        <f>IF([2]数据总览!CQ171="","",[2]数据总览!CQ171)</f>
        <v/>
      </c>
      <c r="CR171" s="227" t="str">
        <f>IF([2]数据总览!CR171="","",[2]数据总览!CR171)</f>
        <v/>
      </c>
      <c r="CS171" s="227" t="str">
        <f>IF([2]数据总览!CS171="","",[2]数据总览!CS171)</f>
        <v/>
      </c>
      <c r="CT171" s="227" t="str">
        <f>IF([2]数据总览!CT171="","",[2]数据总览!CT171)</f>
        <v/>
      </c>
      <c r="CU171" s="227" t="str">
        <f>IF([2]数据总览!CU171="","",[2]数据总览!CU171)</f>
        <v/>
      </c>
      <c r="CV171" s="227" t="str">
        <f>IF([2]数据总览!CV171="","",[2]数据总览!CV171)</f>
        <v/>
      </c>
      <c r="CW171" s="227" t="str">
        <f>IF([2]数据总览!CW171="","",[2]数据总览!CW171)</f>
        <v/>
      </c>
      <c r="CX171" s="227" t="str">
        <f>IF([2]数据总览!CX171="","",[2]数据总览!CX171)</f>
        <v/>
      </c>
      <c r="CY171" s="227" t="str">
        <f>IF([2]数据总览!CY171="","",[2]数据总览!CY171)</f>
        <v/>
      </c>
      <c r="CZ171" s="227" t="str">
        <f>IF([2]数据总览!CZ171="","",[2]数据总览!CZ171)</f>
        <v/>
      </c>
      <c r="DA171" s="227" t="str">
        <f>IF([2]数据总览!DA171="","",[2]数据总览!DA171)</f>
        <v/>
      </c>
      <c r="DB171" s="227" t="str">
        <f>IF([2]数据总览!DB171="","",[2]数据总览!DB171)</f>
        <v/>
      </c>
      <c r="DC171" s="227" t="str">
        <f>IF([2]数据总览!DC171="","",[2]数据总览!DC171)</f>
        <v/>
      </c>
      <c r="DD171" s="227" t="str">
        <f>IF([2]数据总览!DD171="","",[2]数据总览!DD171)</f>
        <v/>
      </c>
      <c r="DE171" s="227" t="str">
        <f>IF([2]数据总览!DE171="","",[2]数据总览!DE171)</f>
        <v/>
      </c>
      <c r="DF171" s="227" t="str">
        <f>IF([2]数据总览!DF171="","",[2]数据总览!DF171)</f>
        <v/>
      </c>
      <c r="DG171" s="227" t="str">
        <f>IF([2]数据总览!DG171="","",[2]数据总览!DG171)</f>
        <v/>
      </c>
      <c r="DH171" s="227" t="str">
        <f>IF([2]数据总览!DH171="","",[2]数据总览!DH171)</f>
        <v/>
      </c>
      <c r="DI171" s="227" t="str">
        <f>IF([2]数据总览!DI171="","",[2]数据总览!DI171)</f>
        <v/>
      </c>
      <c r="DJ171" s="227" t="str">
        <f>IF([2]数据总览!DJ171="","",[2]数据总览!DJ171)</f>
        <v/>
      </c>
      <c r="DK171" s="227" t="str">
        <f>IF([2]数据总览!DK171="","",[2]数据总览!DK171)</f>
        <v/>
      </c>
      <c r="DL171" s="227" t="str">
        <f>IF([2]数据总览!DL171="","",[2]数据总览!DL171)</f>
        <v/>
      </c>
      <c r="DM171" s="227" t="str">
        <f>IF([2]数据总览!DM171="","",[2]数据总览!DM171)</f>
        <v/>
      </c>
      <c r="DN171" s="227" t="str">
        <f>IF([2]数据总览!DN171="","",[2]数据总览!DN171)</f>
        <v/>
      </c>
      <c r="DO171" s="227" t="str">
        <f>IF([2]数据总览!DO171="","",[2]数据总览!DO171)</f>
        <v/>
      </c>
      <c r="DP171" s="227" t="str">
        <f>IF([2]数据总览!DP171="","",[2]数据总览!DP171)</f>
        <v/>
      </c>
      <c r="DQ171" s="227" t="str">
        <f>IF([2]数据总览!DQ171="","",[2]数据总览!DQ171)</f>
        <v/>
      </c>
      <c r="DR171" s="227" t="str">
        <f>IF([2]数据总览!DR171="","",[2]数据总览!DR171)</f>
        <v/>
      </c>
      <c r="DS171" s="227" t="str">
        <f>IF([2]数据总览!DS171="","",[2]数据总览!DS171)</f>
        <v/>
      </c>
      <c r="DT171" s="227" t="str">
        <f>IF([2]数据总览!DT171="","",[2]数据总览!DT171)</f>
        <v/>
      </c>
      <c r="DU171" s="227" t="str">
        <f>IF([2]数据总览!DU171="","",[2]数据总览!DU171)</f>
        <v/>
      </c>
      <c r="DV171" s="227" t="str">
        <f>IF([2]数据总览!DV171="","",[2]数据总览!DV171)</f>
        <v/>
      </c>
      <c r="DW171" s="227" t="str">
        <f>IF([2]数据总览!DW171="","",[2]数据总览!DW171)</f>
        <v/>
      </c>
      <c r="DX171" s="227" t="str">
        <f>IF([2]数据总览!DX171="","",[2]数据总览!DX171)</f>
        <v/>
      </c>
      <c r="DY171" s="227" t="str">
        <f>IF([2]数据总览!DY171="","",[2]数据总览!DY171)</f>
        <v/>
      </c>
      <c r="DZ171" s="227" t="str">
        <f>IF([2]数据总览!DZ171="","",[2]数据总览!DZ171)</f>
        <v/>
      </c>
      <c r="EA171" s="227" t="str">
        <f>IF([2]数据总览!EA171="","",[2]数据总览!EA171)</f>
        <v/>
      </c>
      <c r="EB171" s="227" t="str">
        <f>IF([2]数据总览!EB171="","",[2]数据总览!EB171)</f>
        <v/>
      </c>
      <c r="EC171" s="227" t="str">
        <f>IF([2]数据总览!EC171="","",[2]数据总览!EC171)</f>
        <v/>
      </c>
      <c r="ED171" s="227" t="str">
        <f>IF([2]数据总览!ED171="","",[2]数据总览!ED171)</f>
        <v/>
      </c>
      <c r="EE171" s="227" t="str">
        <f>IF([2]数据总览!EE171="","",[2]数据总览!EE171)</f>
        <v/>
      </c>
      <c r="EF171" s="227" t="str">
        <f>IF([2]数据总览!EF171="","",[2]数据总览!EF171)</f>
        <v/>
      </c>
      <c r="EG171" s="227" t="str">
        <f>IF([2]数据总览!EG171="","",[2]数据总览!EG171)</f>
        <v/>
      </c>
      <c r="EH171" s="227" t="str">
        <f>IF([2]数据总览!EH171="","",[2]数据总览!EH171)</f>
        <v/>
      </c>
      <c r="EI171" s="227" t="str">
        <f>IF([2]数据总览!EI171="","",[2]数据总览!EI171)</f>
        <v/>
      </c>
      <c r="EJ171" s="227" t="str">
        <f>IF([2]数据总览!EJ171="","",[2]数据总览!EJ171)</f>
        <v/>
      </c>
      <c r="EK171" s="227" t="str">
        <f>IF([2]数据总览!EK171="","",[2]数据总览!EK171)</f>
        <v/>
      </c>
      <c r="EL171" s="227" t="str">
        <f>IF([2]数据总览!EL171="","",[2]数据总览!EL171)</f>
        <v/>
      </c>
      <c r="EM171" s="227" t="str">
        <f>IF([2]数据总览!EM171="","",[2]数据总览!EM171)</f>
        <v/>
      </c>
      <c r="EN171" s="227" t="str">
        <f>IF([2]数据总览!EN171="","",[2]数据总览!EN171)</f>
        <v/>
      </c>
      <c r="EO171" s="227" t="str">
        <f>IF([2]数据总览!EO171="","",[2]数据总览!EO171)</f>
        <v/>
      </c>
      <c r="EP171" s="227" t="str">
        <f>IF([2]数据总览!EP171="","",[2]数据总览!EP171)</f>
        <v/>
      </c>
      <c r="EQ171" s="227" t="str">
        <f>IF([2]数据总览!EQ171="","",[2]数据总览!EQ171)</f>
        <v/>
      </c>
      <c r="ER171" s="227" t="str">
        <f>IF([2]数据总览!ER171="","",[2]数据总览!ER171)</f>
        <v/>
      </c>
      <c r="ES171" s="227" t="str">
        <f>IF([2]数据总览!ES171="","",[2]数据总览!ES171)</f>
        <v/>
      </c>
      <c r="ET171" s="227" t="str">
        <f>IF([2]数据总览!ET171="","",[2]数据总览!ET171)</f>
        <v/>
      </c>
      <c r="EU171" s="227" t="str">
        <f>IF([2]数据总览!EU171="","",[2]数据总览!EU171)</f>
        <v/>
      </c>
      <c r="EV171" s="227" t="str">
        <f>IF([2]数据总览!EV171="","",[2]数据总览!EV171)</f>
        <v/>
      </c>
      <c r="EW171" s="227" t="str">
        <f>IF([2]数据总览!EW171="","",[2]数据总览!EW171)</f>
        <v/>
      </c>
      <c r="EX171" s="227" t="str">
        <f>IF([2]数据总览!EX171="","",[2]数据总览!EX171)</f>
        <v/>
      </c>
      <c r="EY171" s="227" t="str">
        <f>IF([2]数据总览!EY171="","",[2]数据总览!EY171)</f>
        <v/>
      </c>
      <c r="EZ171" s="227" t="str">
        <f>IF([2]数据总览!EZ171="","",[2]数据总览!EZ171)</f>
        <v/>
      </c>
      <c r="FA171" s="227" t="str">
        <f>IF([2]数据总览!FA171="","",[2]数据总览!FA171)</f>
        <v/>
      </c>
    </row>
    <row r="172" spans="1:157" ht="11.25">
      <c r="A172" s="227" t="str">
        <f>IF([2]数据总览!A172="","",[2]数据总览!A172)</f>
        <v/>
      </c>
      <c r="B172" s="227" t="str">
        <f>IF([2]数据总览!B172="","",[2]数据总览!B172)</f>
        <v/>
      </c>
      <c r="C172" s="227">
        <f>IF([2]数据总览!C172="","",[2]数据总览!C172)</f>
        <v>5</v>
      </c>
      <c r="D172" s="227">
        <f>IF([2]数据总览!D172="","",[2]数据总览!D172)</f>
        <v>3</v>
      </c>
      <c r="E172" s="227">
        <f>IF([2]数据总览!E172="","",[2]数据总览!E172)</f>
        <v>0.12</v>
      </c>
      <c r="F172" s="227">
        <f>IF([2]数据总览!F172="","",[2]数据总览!F172)</f>
        <v>0.16</v>
      </c>
      <c r="G172" s="227">
        <f>IF([2]数据总览!G172="","",[2]数据总览!G172)</f>
        <v>0.2</v>
      </c>
      <c r="H172" s="227">
        <f>IF([2]数据总览!H172="","",[2]数据总览!H172)</f>
        <v>0.16</v>
      </c>
      <c r="I172" s="227" t="str">
        <f>IF([2]数据总览!I172="","",[2]数据总览!I172)</f>
        <v/>
      </c>
      <c r="J172" s="227"/>
      <c r="K172" s="227" t="str">
        <f>IF([2]数据总览!K172="","",[2]数据总览!K172)</f>
        <v/>
      </c>
      <c r="L172" s="227" t="str">
        <f>IF([2]数据总览!L172="","",[2]数据总览!L172)</f>
        <v/>
      </c>
      <c r="M172" s="227" t="str">
        <f>IF([2]数据总览!M172="","",[2]数据总览!M172)</f>
        <v/>
      </c>
      <c r="N172" s="227" t="str">
        <f>IF([2]数据总览!N172="","",[2]数据总览!N172)</f>
        <v/>
      </c>
      <c r="O172" s="227" t="str">
        <f>IF([2]数据总览!O172="","",[2]数据总览!O172)</f>
        <v/>
      </c>
      <c r="P172" s="227" t="str">
        <f>IF([2]数据总览!P172="","",[2]数据总览!P172)</f>
        <v/>
      </c>
      <c r="Q172" s="227" t="str">
        <f>IF([2]数据总览!Q172="","",[2]数据总览!Q172)</f>
        <v/>
      </c>
      <c r="R172" s="227" t="str">
        <f>IF([2]数据总览!R172="","",[2]数据总览!R172)</f>
        <v/>
      </c>
      <c r="S172" s="227" t="str">
        <f>IF([2]数据总览!S172="","",[2]数据总览!S172)</f>
        <v/>
      </c>
      <c r="T172" s="227" t="str">
        <f>IF([2]数据总览!T172="","",[2]数据总览!T172)</f>
        <v/>
      </c>
      <c r="U172" s="227" t="str">
        <f>IF([2]数据总览!U172="","",[2]数据总览!U172)</f>
        <v/>
      </c>
      <c r="V172" s="227" t="str">
        <f>IF([2]数据总览!V172="","",[2]数据总览!V172)</f>
        <v/>
      </c>
      <c r="W172" s="227" t="str">
        <f>IF([2]数据总览!W172="","",[2]数据总览!W172)</f>
        <v/>
      </c>
      <c r="X172" s="227" t="str">
        <f>IF([2]数据总览!X172="","",[2]数据总览!X172)</f>
        <v/>
      </c>
      <c r="Y172" s="227" t="str">
        <f>IF([2]数据总览!Y172="","",[2]数据总览!Y172)</f>
        <v/>
      </c>
      <c r="Z172" s="227" t="str">
        <f>IF([2]数据总览!Z172="","",[2]数据总览!Z172)</f>
        <v/>
      </c>
      <c r="AA172" s="227" t="str">
        <f>IF([2]数据总览!AA172="","",[2]数据总览!AA172)</f>
        <v/>
      </c>
      <c r="AB172" s="227" t="str">
        <f>IF([2]数据总览!AB172="","",[2]数据总览!AB172)</f>
        <v/>
      </c>
      <c r="AC172" s="227" t="str">
        <f>IF([2]数据总览!AC172="","",[2]数据总览!AC172)</f>
        <v/>
      </c>
      <c r="AD172" s="227" t="str">
        <f>IF([2]数据总览!AD172="","",[2]数据总览!AD172)</f>
        <v/>
      </c>
      <c r="AE172" s="227" t="str">
        <f>IF([2]数据总览!AE172="","",[2]数据总览!AE172)</f>
        <v/>
      </c>
      <c r="AF172" s="227" t="str">
        <f>IF([2]数据总览!AF172="","",[2]数据总览!AF172)</f>
        <v/>
      </c>
      <c r="AG172" s="227" t="str">
        <f>IF([2]数据总览!AG172="","",[2]数据总览!AG172)</f>
        <v/>
      </c>
      <c r="AH172" s="227" t="str">
        <f>IF([2]数据总览!AH172="","",[2]数据总览!AH172)</f>
        <v/>
      </c>
      <c r="AI172" s="227" t="str">
        <f>IF([2]数据总览!AI172="","",[2]数据总览!AI172)</f>
        <v/>
      </c>
      <c r="AJ172" s="227" t="str">
        <f>IF([2]数据总览!AJ172="","",[2]数据总览!AJ172)</f>
        <v/>
      </c>
      <c r="AK172" s="227" t="str">
        <f>IF([2]数据总览!AK172="","",[2]数据总览!AK172)</f>
        <v/>
      </c>
      <c r="AL172" s="227" t="str">
        <f>IF([2]数据总览!AL172="","",[2]数据总览!AL172)</f>
        <v/>
      </c>
      <c r="AM172" s="227" t="str">
        <f>IF([2]数据总览!AM172="","",[2]数据总览!AM172)</f>
        <v/>
      </c>
      <c r="AN172" s="227" t="str">
        <f>IF([2]数据总览!AN172="","",[2]数据总览!AN172)</f>
        <v/>
      </c>
      <c r="AO172" s="227" t="str">
        <f>IF([2]数据总览!AO172="","",[2]数据总览!AO172)</f>
        <v/>
      </c>
      <c r="AP172" s="227" t="str">
        <f>IF([2]数据总览!AP172="","",[2]数据总览!AP172)</f>
        <v/>
      </c>
      <c r="AQ172" s="227" t="str">
        <f>IF([2]数据总览!AQ172="","",[2]数据总览!AQ172)</f>
        <v/>
      </c>
      <c r="AR172" s="227" t="str">
        <f>IF([2]数据总览!AR172="","",[2]数据总览!AR172)</f>
        <v/>
      </c>
      <c r="AS172" s="227" t="str">
        <f>IF([2]数据总览!AS172="","",[2]数据总览!AS172)</f>
        <v/>
      </c>
      <c r="AT172" s="227" t="str">
        <f>IF([2]数据总览!AT172="","",[2]数据总览!AT172)</f>
        <v/>
      </c>
      <c r="AU172" s="227" t="str">
        <f>IF([2]数据总览!AU172="","",[2]数据总览!AU172)</f>
        <v/>
      </c>
      <c r="AV172" s="227" t="str">
        <f>IF([2]数据总览!AV172="","",[2]数据总览!AV172)</f>
        <v/>
      </c>
      <c r="AW172" s="227" t="str">
        <f>IF([2]数据总览!AW172="","",[2]数据总览!AW172)</f>
        <v/>
      </c>
      <c r="AX172" s="227" t="str">
        <f>IF([2]数据总览!AX172="","",[2]数据总览!AX172)</f>
        <v/>
      </c>
      <c r="AY172" s="227" t="str">
        <f>IF([2]数据总览!AY172="","",[2]数据总览!AY172)</f>
        <v/>
      </c>
      <c r="AZ172" s="227" t="str">
        <f>IF([2]数据总览!AZ172="","",[2]数据总览!AZ172)</f>
        <v/>
      </c>
      <c r="BA172" s="227" t="str">
        <f>IF([2]数据总览!BA172="","",[2]数据总览!BA172)</f>
        <v/>
      </c>
      <c r="BB172" s="227" t="str">
        <f>IF([2]数据总览!BB172="","",[2]数据总览!BB172)</f>
        <v/>
      </c>
      <c r="BC172" s="227" t="str">
        <f>IF([2]数据总览!BC172="","",[2]数据总览!BC172)</f>
        <v/>
      </c>
      <c r="BD172" s="227" t="str">
        <f>IF([2]数据总览!BD172="","",[2]数据总览!BD172)</f>
        <v/>
      </c>
      <c r="BE172" s="227" t="str">
        <f>IF([2]数据总览!BE172="","",[2]数据总览!BE172)</f>
        <v/>
      </c>
      <c r="BF172" s="227" t="str">
        <f>IF([2]数据总览!BF172="","",[2]数据总览!BF172)</f>
        <v/>
      </c>
      <c r="BG172" s="227" t="str">
        <f>IF([2]数据总览!BG172="","",[2]数据总览!BG172)</f>
        <v/>
      </c>
      <c r="BH172" s="227" t="str">
        <f>IF([2]数据总览!BH172="","",[2]数据总览!BH172)</f>
        <v/>
      </c>
      <c r="BI172" s="227" t="str">
        <f>IF([2]数据总览!BI172="","",[2]数据总览!BI172)</f>
        <v/>
      </c>
      <c r="BJ172" s="227" t="str">
        <f>IF([2]数据总览!BJ172="","",[2]数据总览!BJ172)</f>
        <v/>
      </c>
      <c r="BK172" s="227" t="str">
        <f>IF([2]数据总览!BK172="","",[2]数据总览!BK172)</f>
        <v/>
      </c>
      <c r="BL172" s="227" t="str">
        <f>IF([2]数据总览!BL172="","",[2]数据总览!BL172)</f>
        <v/>
      </c>
      <c r="BM172" s="227" t="str">
        <f>IF([2]数据总览!BM172="","",[2]数据总览!BM172)</f>
        <v/>
      </c>
      <c r="BN172" s="227" t="str">
        <f>IF([2]数据总览!BN172="","",[2]数据总览!BN172)</f>
        <v/>
      </c>
      <c r="BO172" s="227" t="str">
        <f>IF([2]数据总览!BO172="","",[2]数据总览!BO172)</f>
        <v/>
      </c>
      <c r="BP172" s="227" t="str">
        <f>IF([2]数据总览!BP172="","",[2]数据总览!BP172)</f>
        <v/>
      </c>
      <c r="BQ172" s="227" t="str">
        <f>IF([2]数据总览!BQ172="","",[2]数据总览!BQ172)</f>
        <v/>
      </c>
      <c r="BR172" s="227" t="str">
        <f>IF([2]数据总览!BR172="","",[2]数据总览!BR172)</f>
        <v/>
      </c>
      <c r="BS172" s="227" t="str">
        <f>IF([2]数据总览!BS172="","",[2]数据总览!BS172)</f>
        <v/>
      </c>
      <c r="BT172" s="227" t="str">
        <f>IF([2]数据总览!BT172="","",[2]数据总览!BT172)</f>
        <v/>
      </c>
      <c r="BU172" s="227" t="str">
        <f>IF([2]数据总览!BU172="","",[2]数据总览!BU172)</f>
        <v/>
      </c>
      <c r="BV172" s="227" t="str">
        <f>IF([2]数据总览!BV172="","",[2]数据总览!BV172)</f>
        <v/>
      </c>
      <c r="BW172" s="227" t="str">
        <f>IF([2]数据总览!BW172="","",[2]数据总览!BW172)</f>
        <v/>
      </c>
      <c r="BX172" s="227" t="str">
        <f>IF([2]数据总览!BX172="","",[2]数据总览!BX172)</f>
        <v/>
      </c>
      <c r="BY172" s="227" t="str">
        <f>IF([2]数据总览!BY172="","",[2]数据总览!BY172)</f>
        <v/>
      </c>
      <c r="BZ172" s="227" t="str">
        <f>IF([2]数据总览!BZ172="","",[2]数据总览!BZ172)</f>
        <v/>
      </c>
      <c r="CA172" s="227" t="str">
        <f>IF([2]数据总览!CA172="","",[2]数据总览!CA172)</f>
        <v/>
      </c>
      <c r="CB172" s="227" t="str">
        <f>IF([2]数据总览!CB172="","",[2]数据总览!CB172)</f>
        <v/>
      </c>
      <c r="CC172" s="227" t="str">
        <f>IF([2]数据总览!CC172="","",[2]数据总览!CC172)</f>
        <v/>
      </c>
      <c r="CD172" s="227" t="str">
        <f>IF([2]数据总览!CD172="","",[2]数据总览!CD172)</f>
        <v/>
      </c>
      <c r="CE172" s="227" t="str">
        <f>IF([2]数据总览!CE172="","",[2]数据总览!CE172)</f>
        <v/>
      </c>
      <c r="CF172" s="227" t="str">
        <f>IF([2]数据总览!CF172="","",[2]数据总览!CF172)</f>
        <v/>
      </c>
      <c r="CG172" s="227" t="str">
        <f>IF([2]数据总览!CG172="","",[2]数据总览!CG172)</f>
        <v/>
      </c>
      <c r="CH172" s="227" t="str">
        <f>IF([2]数据总览!CH172="","",[2]数据总览!CH172)</f>
        <v/>
      </c>
      <c r="CI172" s="227" t="str">
        <f>IF([2]数据总览!CI172="","",[2]数据总览!CI172)</f>
        <v/>
      </c>
      <c r="CJ172" s="227" t="str">
        <f>IF([2]数据总览!CJ172="","",[2]数据总览!CJ172)</f>
        <v/>
      </c>
      <c r="CK172" s="227" t="str">
        <f>IF([2]数据总览!CK172="","",[2]数据总览!CK172)</f>
        <v/>
      </c>
      <c r="CL172" s="227" t="str">
        <f>IF([2]数据总览!CL172="","",[2]数据总览!CL172)</f>
        <v/>
      </c>
      <c r="CM172" s="227" t="str">
        <f>IF([2]数据总览!CM172="","",[2]数据总览!CM172)</f>
        <v/>
      </c>
      <c r="CN172" s="227" t="str">
        <f>IF([2]数据总览!CN172="","",[2]数据总览!CN172)</f>
        <v/>
      </c>
      <c r="CO172" s="227" t="str">
        <f>IF([2]数据总览!CO172="","",[2]数据总览!CO172)</f>
        <v/>
      </c>
      <c r="CP172" s="227" t="str">
        <f>IF([2]数据总览!CP172="","",[2]数据总览!CP172)</f>
        <v/>
      </c>
      <c r="CQ172" s="227" t="str">
        <f>IF([2]数据总览!CQ172="","",[2]数据总览!CQ172)</f>
        <v/>
      </c>
      <c r="CR172" s="227" t="str">
        <f>IF([2]数据总览!CR172="","",[2]数据总览!CR172)</f>
        <v/>
      </c>
      <c r="CS172" s="227" t="str">
        <f>IF([2]数据总览!CS172="","",[2]数据总览!CS172)</f>
        <v/>
      </c>
      <c r="CT172" s="227" t="str">
        <f>IF([2]数据总览!CT172="","",[2]数据总览!CT172)</f>
        <v/>
      </c>
      <c r="CU172" s="227" t="str">
        <f>IF([2]数据总览!CU172="","",[2]数据总览!CU172)</f>
        <v/>
      </c>
      <c r="CV172" s="227" t="str">
        <f>IF([2]数据总览!CV172="","",[2]数据总览!CV172)</f>
        <v/>
      </c>
      <c r="CW172" s="227" t="str">
        <f>IF([2]数据总览!CW172="","",[2]数据总览!CW172)</f>
        <v/>
      </c>
      <c r="CX172" s="227" t="str">
        <f>IF([2]数据总览!CX172="","",[2]数据总览!CX172)</f>
        <v/>
      </c>
      <c r="CY172" s="227" t="str">
        <f>IF([2]数据总览!CY172="","",[2]数据总览!CY172)</f>
        <v/>
      </c>
      <c r="CZ172" s="227" t="str">
        <f>IF([2]数据总览!CZ172="","",[2]数据总览!CZ172)</f>
        <v/>
      </c>
      <c r="DA172" s="227" t="str">
        <f>IF([2]数据总览!DA172="","",[2]数据总览!DA172)</f>
        <v/>
      </c>
      <c r="DB172" s="227" t="str">
        <f>IF([2]数据总览!DB172="","",[2]数据总览!DB172)</f>
        <v/>
      </c>
      <c r="DC172" s="227" t="str">
        <f>IF([2]数据总览!DC172="","",[2]数据总览!DC172)</f>
        <v/>
      </c>
      <c r="DD172" s="227" t="str">
        <f>IF([2]数据总览!DD172="","",[2]数据总览!DD172)</f>
        <v/>
      </c>
      <c r="DE172" s="227" t="str">
        <f>IF([2]数据总览!DE172="","",[2]数据总览!DE172)</f>
        <v/>
      </c>
      <c r="DF172" s="227" t="str">
        <f>IF([2]数据总览!DF172="","",[2]数据总览!DF172)</f>
        <v/>
      </c>
      <c r="DG172" s="227" t="str">
        <f>IF([2]数据总览!DG172="","",[2]数据总览!DG172)</f>
        <v/>
      </c>
      <c r="DH172" s="227" t="str">
        <f>IF([2]数据总览!DH172="","",[2]数据总览!DH172)</f>
        <v/>
      </c>
      <c r="DI172" s="227" t="str">
        <f>IF([2]数据总览!DI172="","",[2]数据总览!DI172)</f>
        <v/>
      </c>
      <c r="DJ172" s="227" t="str">
        <f>IF([2]数据总览!DJ172="","",[2]数据总览!DJ172)</f>
        <v/>
      </c>
      <c r="DK172" s="227" t="str">
        <f>IF([2]数据总览!DK172="","",[2]数据总览!DK172)</f>
        <v/>
      </c>
      <c r="DL172" s="227" t="str">
        <f>IF([2]数据总览!DL172="","",[2]数据总览!DL172)</f>
        <v/>
      </c>
      <c r="DM172" s="227" t="str">
        <f>IF([2]数据总览!DM172="","",[2]数据总览!DM172)</f>
        <v/>
      </c>
      <c r="DN172" s="227" t="str">
        <f>IF([2]数据总览!DN172="","",[2]数据总览!DN172)</f>
        <v/>
      </c>
      <c r="DO172" s="227" t="str">
        <f>IF([2]数据总览!DO172="","",[2]数据总览!DO172)</f>
        <v/>
      </c>
      <c r="DP172" s="227" t="str">
        <f>IF([2]数据总览!DP172="","",[2]数据总览!DP172)</f>
        <v/>
      </c>
      <c r="DQ172" s="227" t="str">
        <f>IF([2]数据总览!DQ172="","",[2]数据总览!DQ172)</f>
        <v/>
      </c>
      <c r="DR172" s="227" t="str">
        <f>IF([2]数据总览!DR172="","",[2]数据总览!DR172)</f>
        <v/>
      </c>
      <c r="DS172" s="227" t="str">
        <f>IF([2]数据总览!DS172="","",[2]数据总览!DS172)</f>
        <v/>
      </c>
      <c r="DT172" s="227" t="str">
        <f>IF([2]数据总览!DT172="","",[2]数据总览!DT172)</f>
        <v/>
      </c>
      <c r="DU172" s="227" t="str">
        <f>IF([2]数据总览!DU172="","",[2]数据总览!DU172)</f>
        <v/>
      </c>
      <c r="DV172" s="227" t="str">
        <f>IF([2]数据总览!DV172="","",[2]数据总览!DV172)</f>
        <v/>
      </c>
      <c r="DW172" s="227" t="str">
        <f>IF([2]数据总览!DW172="","",[2]数据总览!DW172)</f>
        <v/>
      </c>
      <c r="DX172" s="227" t="str">
        <f>IF([2]数据总览!DX172="","",[2]数据总览!DX172)</f>
        <v/>
      </c>
      <c r="DY172" s="227" t="str">
        <f>IF([2]数据总览!DY172="","",[2]数据总览!DY172)</f>
        <v/>
      </c>
      <c r="DZ172" s="227" t="str">
        <f>IF([2]数据总览!DZ172="","",[2]数据总览!DZ172)</f>
        <v/>
      </c>
      <c r="EA172" s="227" t="str">
        <f>IF([2]数据总览!EA172="","",[2]数据总览!EA172)</f>
        <v/>
      </c>
      <c r="EB172" s="227" t="str">
        <f>IF([2]数据总览!EB172="","",[2]数据总览!EB172)</f>
        <v/>
      </c>
      <c r="EC172" s="227" t="str">
        <f>IF([2]数据总览!EC172="","",[2]数据总览!EC172)</f>
        <v/>
      </c>
      <c r="ED172" s="227" t="str">
        <f>IF([2]数据总览!ED172="","",[2]数据总览!ED172)</f>
        <v/>
      </c>
      <c r="EE172" s="227" t="str">
        <f>IF([2]数据总览!EE172="","",[2]数据总览!EE172)</f>
        <v/>
      </c>
      <c r="EF172" s="227" t="str">
        <f>IF([2]数据总览!EF172="","",[2]数据总览!EF172)</f>
        <v/>
      </c>
      <c r="EG172" s="227" t="str">
        <f>IF([2]数据总览!EG172="","",[2]数据总览!EG172)</f>
        <v/>
      </c>
      <c r="EH172" s="227" t="str">
        <f>IF([2]数据总览!EH172="","",[2]数据总览!EH172)</f>
        <v/>
      </c>
      <c r="EI172" s="227" t="str">
        <f>IF([2]数据总览!EI172="","",[2]数据总览!EI172)</f>
        <v/>
      </c>
      <c r="EJ172" s="227" t="str">
        <f>IF([2]数据总览!EJ172="","",[2]数据总览!EJ172)</f>
        <v/>
      </c>
      <c r="EK172" s="227" t="str">
        <f>IF([2]数据总览!EK172="","",[2]数据总览!EK172)</f>
        <v/>
      </c>
      <c r="EL172" s="227" t="str">
        <f>IF([2]数据总览!EL172="","",[2]数据总览!EL172)</f>
        <v/>
      </c>
      <c r="EM172" s="227" t="str">
        <f>IF([2]数据总览!EM172="","",[2]数据总览!EM172)</f>
        <v/>
      </c>
      <c r="EN172" s="227" t="str">
        <f>IF([2]数据总览!EN172="","",[2]数据总览!EN172)</f>
        <v/>
      </c>
      <c r="EO172" s="227" t="str">
        <f>IF([2]数据总览!EO172="","",[2]数据总览!EO172)</f>
        <v/>
      </c>
      <c r="EP172" s="227" t="str">
        <f>IF([2]数据总览!EP172="","",[2]数据总览!EP172)</f>
        <v/>
      </c>
      <c r="EQ172" s="227" t="str">
        <f>IF([2]数据总览!EQ172="","",[2]数据总览!EQ172)</f>
        <v/>
      </c>
      <c r="ER172" s="227" t="str">
        <f>IF([2]数据总览!ER172="","",[2]数据总览!ER172)</f>
        <v/>
      </c>
      <c r="ES172" s="227" t="str">
        <f>IF([2]数据总览!ES172="","",[2]数据总览!ES172)</f>
        <v/>
      </c>
      <c r="ET172" s="227" t="str">
        <f>IF([2]数据总览!ET172="","",[2]数据总览!ET172)</f>
        <v/>
      </c>
      <c r="EU172" s="227" t="str">
        <f>IF([2]数据总览!EU172="","",[2]数据总览!EU172)</f>
        <v/>
      </c>
      <c r="EV172" s="227" t="str">
        <f>IF([2]数据总览!EV172="","",[2]数据总览!EV172)</f>
        <v/>
      </c>
      <c r="EW172" s="227" t="str">
        <f>IF([2]数据总览!EW172="","",[2]数据总览!EW172)</f>
        <v/>
      </c>
      <c r="EX172" s="227" t="str">
        <f>IF([2]数据总览!EX172="","",[2]数据总览!EX172)</f>
        <v/>
      </c>
      <c r="EY172" s="227" t="str">
        <f>IF([2]数据总览!EY172="","",[2]数据总览!EY172)</f>
        <v/>
      </c>
      <c r="EZ172" s="227" t="str">
        <f>IF([2]数据总览!EZ172="","",[2]数据总览!EZ172)</f>
        <v/>
      </c>
      <c r="FA172" s="227" t="str">
        <f>IF([2]数据总览!FA172="","",[2]数据总览!FA172)</f>
        <v/>
      </c>
    </row>
    <row r="173" spans="1:157" ht="11.25">
      <c r="A173" s="227" t="str">
        <f>IF([2]数据总览!A173="","",[2]数据总览!A173)</f>
        <v/>
      </c>
      <c r="B173" s="227" t="str">
        <f>IF([2]数据总览!B173="","",[2]数据总览!B173)</f>
        <v/>
      </c>
      <c r="C173" s="227">
        <f>IF([2]数据总览!C173="","",[2]数据总览!C173)</f>
        <v>6</v>
      </c>
      <c r="D173" s="227">
        <f>IF([2]数据总览!D173="","",[2]数据总览!D173)</f>
        <v>4</v>
      </c>
      <c r="E173" s="227">
        <f>IF([2]数据总览!E173="","",[2]数据总览!E173)</f>
        <v>0.12</v>
      </c>
      <c r="F173" s="227">
        <f>IF([2]数据总览!F173="","",[2]数据总览!F173)</f>
        <v>0.16</v>
      </c>
      <c r="G173" s="227">
        <f>IF([2]数据总览!G173="","",[2]数据总览!G173)</f>
        <v>0.2</v>
      </c>
      <c r="H173" s="227">
        <f>IF([2]数据总览!H173="","",[2]数据总览!H173)</f>
        <v>0.2</v>
      </c>
      <c r="I173" s="227" t="str">
        <f>IF([2]数据总览!I173="","",[2]数据总览!I173)</f>
        <v/>
      </c>
      <c r="J173" s="227"/>
      <c r="K173" s="227" t="str">
        <f>IF([2]数据总览!K173="","",[2]数据总览!K173)</f>
        <v/>
      </c>
      <c r="L173" s="227" t="str">
        <f>IF([2]数据总览!L173="","",[2]数据总览!L173)</f>
        <v/>
      </c>
      <c r="M173" s="227" t="str">
        <f>IF([2]数据总览!M173="","",[2]数据总览!M173)</f>
        <v/>
      </c>
      <c r="N173" s="227" t="str">
        <f>IF([2]数据总览!N173="","",[2]数据总览!N173)</f>
        <v/>
      </c>
      <c r="O173" s="227" t="str">
        <f>IF([2]数据总览!O173="","",[2]数据总览!O173)</f>
        <v/>
      </c>
      <c r="P173" s="227" t="str">
        <f>IF([2]数据总览!P173="","",[2]数据总览!P173)</f>
        <v/>
      </c>
      <c r="Q173" s="227" t="str">
        <f>IF([2]数据总览!Q173="","",[2]数据总览!Q173)</f>
        <v/>
      </c>
      <c r="R173" s="227" t="str">
        <f>IF([2]数据总览!R173="","",[2]数据总览!R173)</f>
        <v/>
      </c>
      <c r="S173" s="227" t="str">
        <f>IF([2]数据总览!S173="","",[2]数据总览!S173)</f>
        <v/>
      </c>
      <c r="T173" s="227" t="str">
        <f>IF([2]数据总览!T173="","",[2]数据总览!T173)</f>
        <v/>
      </c>
      <c r="U173" s="227" t="str">
        <f>IF([2]数据总览!U173="","",[2]数据总览!U173)</f>
        <v/>
      </c>
      <c r="V173" s="227" t="str">
        <f>IF([2]数据总览!V173="","",[2]数据总览!V173)</f>
        <v/>
      </c>
      <c r="W173" s="227" t="str">
        <f>IF([2]数据总览!W173="","",[2]数据总览!W173)</f>
        <v/>
      </c>
      <c r="X173" s="227" t="str">
        <f>IF([2]数据总览!X173="","",[2]数据总览!X173)</f>
        <v/>
      </c>
      <c r="Y173" s="227" t="str">
        <f>IF([2]数据总览!Y173="","",[2]数据总览!Y173)</f>
        <v/>
      </c>
      <c r="Z173" s="227" t="str">
        <f>IF([2]数据总览!Z173="","",[2]数据总览!Z173)</f>
        <v/>
      </c>
      <c r="AA173" s="227" t="str">
        <f>IF([2]数据总览!AA173="","",[2]数据总览!AA173)</f>
        <v/>
      </c>
      <c r="AB173" s="227" t="str">
        <f>IF([2]数据总览!AB173="","",[2]数据总览!AB173)</f>
        <v/>
      </c>
      <c r="AC173" s="227" t="str">
        <f>IF([2]数据总览!AC173="","",[2]数据总览!AC173)</f>
        <v/>
      </c>
      <c r="AD173" s="227" t="str">
        <f>IF([2]数据总览!AD173="","",[2]数据总览!AD173)</f>
        <v/>
      </c>
      <c r="AE173" s="227" t="str">
        <f>IF([2]数据总览!AE173="","",[2]数据总览!AE173)</f>
        <v/>
      </c>
      <c r="AF173" s="227" t="str">
        <f>IF([2]数据总览!AF173="","",[2]数据总览!AF173)</f>
        <v/>
      </c>
      <c r="AG173" s="227" t="str">
        <f>IF([2]数据总览!AG173="","",[2]数据总览!AG173)</f>
        <v/>
      </c>
      <c r="AH173" s="227" t="str">
        <f>IF([2]数据总览!AH173="","",[2]数据总览!AH173)</f>
        <v/>
      </c>
      <c r="AI173" s="227" t="str">
        <f>IF([2]数据总览!AI173="","",[2]数据总览!AI173)</f>
        <v/>
      </c>
      <c r="AJ173" s="227" t="str">
        <f>IF([2]数据总览!AJ173="","",[2]数据总览!AJ173)</f>
        <v/>
      </c>
      <c r="AK173" s="227" t="str">
        <f>IF([2]数据总览!AK173="","",[2]数据总览!AK173)</f>
        <v/>
      </c>
      <c r="AL173" s="227" t="str">
        <f>IF([2]数据总览!AL173="","",[2]数据总览!AL173)</f>
        <v/>
      </c>
      <c r="AM173" s="227" t="str">
        <f>IF([2]数据总览!AM173="","",[2]数据总览!AM173)</f>
        <v/>
      </c>
      <c r="AN173" s="227" t="str">
        <f>IF([2]数据总览!AN173="","",[2]数据总览!AN173)</f>
        <v/>
      </c>
      <c r="AO173" s="227" t="str">
        <f>IF([2]数据总览!AO173="","",[2]数据总览!AO173)</f>
        <v/>
      </c>
      <c r="AP173" s="227" t="str">
        <f>IF([2]数据总览!AP173="","",[2]数据总览!AP173)</f>
        <v/>
      </c>
      <c r="AQ173" s="227" t="str">
        <f>IF([2]数据总览!AQ173="","",[2]数据总览!AQ173)</f>
        <v/>
      </c>
      <c r="AR173" s="227" t="str">
        <f>IF([2]数据总览!AR173="","",[2]数据总览!AR173)</f>
        <v/>
      </c>
      <c r="AS173" s="227" t="str">
        <f>IF([2]数据总览!AS173="","",[2]数据总览!AS173)</f>
        <v/>
      </c>
      <c r="AT173" s="227" t="str">
        <f>IF([2]数据总览!AT173="","",[2]数据总览!AT173)</f>
        <v/>
      </c>
      <c r="AU173" s="227" t="str">
        <f>IF([2]数据总览!AU173="","",[2]数据总览!AU173)</f>
        <v/>
      </c>
      <c r="AV173" s="227" t="str">
        <f>IF([2]数据总览!AV173="","",[2]数据总览!AV173)</f>
        <v/>
      </c>
      <c r="AW173" s="227" t="str">
        <f>IF([2]数据总览!AW173="","",[2]数据总览!AW173)</f>
        <v/>
      </c>
      <c r="AX173" s="227" t="str">
        <f>IF([2]数据总览!AX173="","",[2]数据总览!AX173)</f>
        <v/>
      </c>
      <c r="AY173" s="227" t="str">
        <f>IF([2]数据总览!AY173="","",[2]数据总览!AY173)</f>
        <v/>
      </c>
      <c r="AZ173" s="227" t="str">
        <f>IF([2]数据总览!AZ173="","",[2]数据总览!AZ173)</f>
        <v/>
      </c>
      <c r="BA173" s="227" t="str">
        <f>IF([2]数据总览!BA173="","",[2]数据总览!BA173)</f>
        <v/>
      </c>
      <c r="BB173" s="227" t="str">
        <f>IF([2]数据总览!BB173="","",[2]数据总览!BB173)</f>
        <v/>
      </c>
      <c r="BC173" s="227" t="str">
        <f>IF([2]数据总览!BC173="","",[2]数据总览!BC173)</f>
        <v/>
      </c>
      <c r="BD173" s="227" t="str">
        <f>IF([2]数据总览!BD173="","",[2]数据总览!BD173)</f>
        <v/>
      </c>
      <c r="BE173" s="227" t="str">
        <f>IF([2]数据总览!BE173="","",[2]数据总览!BE173)</f>
        <v/>
      </c>
      <c r="BF173" s="227" t="str">
        <f>IF([2]数据总览!BF173="","",[2]数据总览!BF173)</f>
        <v/>
      </c>
      <c r="BG173" s="227" t="str">
        <f>IF([2]数据总览!BG173="","",[2]数据总览!BG173)</f>
        <v/>
      </c>
      <c r="BH173" s="227" t="str">
        <f>IF([2]数据总览!BH173="","",[2]数据总览!BH173)</f>
        <v/>
      </c>
      <c r="BI173" s="227" t="str">
        <f>IF([2]数据总览!BI173="","",[2]数据总览!BI173)</f>
        <v/>
      </c>
      <c r="BJ173" s="227" t="str">
        <f>IF([2]数据总览!BJ173="","",[2]数据总览!BJ173)</f>
        <v/>
      </c>
      <c r="BK173" s="227" t="str">
        <f>IF([2]数据总览!BK173="","",[2]数据总览!BK173)</f>
        <v/>
      </c>
      <c r="BL173" s="227" t="str">
        <f>IF([2]数据总览!BL173="","",[2]数据总览!BL173)</f>
        <v/>
      </c>
      <c r="BM173" s="227" t="str">
        <f>IF([2]数据总览!BM173="","",[2]数据总览!BM173)</f>
        <v/>
      </c>
      <c r="BN173" s="227" t="str">
        <f>IF([2]数据总览!BN173="","",[2]数据总览!BN173)</f>
        <v/>
      </c>
      <c r="BO173" s="227" t="str">
        <f>IF([2]数据总览!BO173="","",[2]数据总览!BO173)</f>
        <v/>
      </c>
      <c r="BP173" s="227" t="str">
        <f>IF([2]数据总览!BP173="","",[2]数据总览!BP173)</f>
        <v/>
      </c>
      <c r="BQ173" s="227" t="str">
        <f>IF([2]数据总览!BQ173="","",[2]数据总览!BQ173)</f>
        <v/>
      </c>
      <c r="BR173" s="227" t="str">
        <f>IF([2]数据总览!BR173="","",[2]数据总览!BR173)</f>
        <v/>
      </c>
      <c r="BS173" s="227" t="str">
        <f>IF([2]数据总览!BS173="","",[2]数据总览!BS173)</f>
        <v/>
      </c>
      <c r="BT173" s="227" t="str">
        <f>IF([2]数据总览!BT173="","",[2]数据总览!BT173)</f>
        <v/>
      </c>
      <c r="BU173" s="227" t="str">
        <f>IF([2]数据总览!BU173="","",[2]数据总览!BU173)</f>
        <v/>
      </c>
      <c r="BV173" s="227" t="str">
        <f>IF([2]数据总览!BV173="","",[2]数据总览!BV173)</f>
        <v/>
      </c>
      <c r="BW173" s="227" t="str">
        <f>IF([2]数据总览!BW173="","",[2]数据总览!BW173)</f>
        <v/>
      </c>
      <c r="BX173" s="227" t="str">
        <f>IF([2]数据总览!BX173="","",[2]数据总览!BX173)</f>
        <v/>
      </c>
      <c r="BY173" s="227" t="str">
        <f>IF([2]数据总览!BY173="","",[2]数据总览!BY173)</f>
        <v/>
      </c>
      <c r="BZ173" s="227" t="str">
        <f>IF([2]数据总览!BZ173="","",[2]数据总览!BZ173)</f>
        <v/>
      </c>
      <c r="CA173" s="227" t="str">
        <f>IF([2]数据总览!CA173="","",[2]数据总览!CA173)</f>
        <v/>
      </c>
      <c r="CB173" s="227" t="str">
        <f>IF([2]数据总览!CB173="","",[2]数据总览!CB173)</f>
        <v/>
      </c>
      <c r="CC173" s="227" t="str">
        <f>IF([2]数据总览!CC173="","",[2]数据总览!CC173)</f>
        <v/>
      </c>
      <c r="CD173" s="227" t="str">
        <f>IF([2]数据总览!CD173="","",[2]数据总览!CD173)</f>
        <v/>
      </c>
      <c r="CE173" s="227" t="str">
        <f>IF([2]数据总览!CE173="","",[2]数据总览!CE173)</f>
        <v/>
      </c>
      <c r="CF173" s="227" t="str">
        <f>IF([2]数据总览!CF173="","",[2]数据总览!CF173)</f>
        <v/>
      </c>
      <c r="CG173" s="227" t="str">
        <f>IF([2]数据总览!CG173="","",[2]数据总览!CG173)</f>
        <v/>
      </c>
      <c r="CH173" s="227" t="str">
        <f>IF([2]数据总览!CH173="","",[2]数据总览!CH173)</f>
        <v/>
      </c>
      <c r="CI173" s="227" t="str">
        <f>IF([2]数据总览!CI173="","",[2]数据总览!CI173)</f>
        <v/>
      </c>
      <c r="CJ173" s="227" t="str">
        <f>IF([2]数据总览!CJ173="","",[2]数据总览!CJ173)</f>
        <v/>
      </c>
      <c r="CK173" s="227" t="str">
        <f>IF([2]数据总览!CK173="","",[2]数据总览!CK173)</f>
        <v/>
      </c>
      <c r="CL173" s="227" t="str">
        <f>IF([2]数据总览!CL173="","",[2]数据总览!CL173)</f>
        <v/>
      </c>
      <c r="CM173" s="227" t="str">
        <f>IF([2]数据总览!CM173="","",[2]数据总览!CM173)</f>
        <v/>
      </c>
      <c r="CN173" s="227" t="str">
        <f>IF([2]数据总览!CN173="","",[2]数据总览!CN173)</f>
        <v/>
      </c>
      <c r="CO173" s="227" t="str">
        <f>IF([2]数据总览!CO173="","",[2]数据总览!CO173)</f>
        <v/>
      </c>
      <c r="CP173" s="227" t="str">
        <f>IF([2]数据总览!CP173="","",[2]数据总览!CP173)</f>
        <v/>
      </c>
      <c r="CQ173" s="227" t="str">
        <f>IF([2]数据总览!CQ173="","",[2]数据总览!CQ173)</f>
        <v/>
      </c>
      <c r="CR173" s="227" t="str">
        <f>IF([2]数据总览!CR173="","",[2]数据总览!CR173)</f>
        <v/>
      </c>
      <c r="CS173" s="227" t="str">
        <f>IF([2]数据总览!CS173="","",[2]数据总览!CS173)</f>
        <v/>
      </c>
      <c r="CT173" s="227" t="str">
        <f>IF([2]数据总览!CT173="","",[2]数据总览!CT173)</f>
        <v/>
      </c>
      <c r="CU173" s="227" t="str">
        <f>IF([2]数据总览!CU173="","",[2]数据总览!CU173)</f>
        <v/>
      </c>
      <c r="CV173" s="227" t="str">
        <f>IF([2]数据总览!CV173="","",[2]数据总览!CV173)</f>
        <v/>
      </c>
      <c r="CW173" s="227" t="str">
        <f>IF([2]数据总览!CW173="","",[2]数据总览!CW173)</f>
        <v/>
      </c>
      <c r="CX173" s="227" t="str">
        <f>IF([2]数据总览!CX173="","",[2]数据总览!CX173)</f>
        <v/>
      </c>
      <c r="CY173" s="227" t="str">
        <f>IF([2]数据总览!CY173="","",[2]数据总览!CY173)</f>
        <v/>
      </c>
      <c r="CZ173" s="227" t="str">
        <f>IF([2]数据总览!CZ173="","",[2]数据总览!CZ173)</f>
        <v/>
      </c>
      <c r="DA173" s="227" t="str">
        <f>IF([2]数据总览!DA173="","",[2]数据总览!DA173)</f>
        <v/>
      </c>
      <c r="DB173" s="227" t="str">
        <f>IF([2]数据总览!DB173="","",[2]数据总览!DB173)</f>
        <v/>
      </c>
      <c r="DC173" s="227" t="str">
        <f>IF([2]数据总览!DC173="","",[2]数据总览!DC173)</f>
        <v/>
      </c>
      <c r="DD173" s="227" t="str">
        <f>IF([2]数据总览!DD173="","",[2]数据总览!DD173)</f>
        <v/>
      </c>
      <c r="DE173" s="227" t="str">
        <f>IF([2]数据总览!DE173="","",[2]数据总览!DE173)</f>
        <v/>
      </c>
      <c r="DF173" s="227" t="str">
        <f>IF([2]数据总览!DF173="","",[2]数据总览!DF173)</f>
        <v/>
      </c>
      <c r="DG173" s="227" t="str">
        <f>IF([2]数据总览!DG173="","",[2]数据总览!DG173)</f>
        <v/>
      </c>
      <c r="DH173" s="227" t="str">
        <f>IF([2]数据总览!DH173="","",[2]数据总览!DH173)</f>
        <v/>
      </c>
      <c r="DI173" s="227" t="str">
        <f>IF([2]数据总览!DI173="","",[2]数据总览!DI173)</f>
        <v/>
      </c>
      <c r="DJ173" s="227" t="str">
        <f>IF([2]数据总览!DJ173="","",[2]数据总览!DJ173)</f>
        <v/>
      </c>
      <c r="DK173" s="227" t="str">
        <f>IF([2]数据总览!DK173="","",[2]数据总览!DK173)</f>
        <v/>
      </c>
      <c r="DL173" s="227" t="str">
        <f>IF([2]数据总览!DL173="","",[2]数据总览!DL173)</f>
        <v/>
      </c>
      <c r="DM173" s="227" t="str">
        <f>IF([2]数据总览!DM173="","",[2]数据总览!DM173)</f>
        <v/>
      </c>
      <c r="DN173" s="227" t="str">
        <f>IF([2]数据总览!DN173="","",[2]数据总览!DN173)</f>
        <v/>
      </c>
      <c r="DO173" s="227" t="str">
        <f>IF([2]数据总览!DO173="","",[2]数据总览!DO173)</f>
        <v/>
      </c>
      <c r="DP173" s="227" t="str">
        <f>IF([2]数据总览!DP173="","",[2]数据总览!DP173)</f>
        <v/>
      </c>
      <c r="DQ173" s="227" t="str">
        <f>IF([2]数据总览!DQ173="","",[2]数据总览!DQ173)</f>
        <v/>
      </c>
      <c r="DR173" s="227" t="str">
        <f>IF([2]数据总览!DR173="","",[2]数据总览!DR173)</f>
        <v/>
      </c>
      <c r="DS173" s="227" t="str">
        <f>IF([2]数据总览!DS173="","",[2]数据总览!DS173)</f>
        <v/>
      </c>
      <c r="DT173" s="227" t="str">
        <f>IF([2]数据总览!DT173="","",[2]数据总览!DT173)</f>
        <v/>
      </c>
      <c r="DU173" s="227" t="str">
        <f>IF([2]数据总览!DU173="","",[2]数据总览!DU173)</f>
        <v/>
      </c>
      <c r="DV173" s="227" t="str">
        <f>IF([2]数据总览!DV173="","",[2]数据总览!DV173)</f>
        <v/>
      </c>
      <c r="DW173" s="227" t="str">
        <f>IF([2]数据总览!DW173="","",[2]数据总览!DW173)</f>
        <v/>
      </c>
      <c r="DX173" s="227" t="str">
        <f>IF([2]数据总览!DX173="","",[2]数据总览!DX173)</f>
        <v/>
      </c>
      <c r="DY173" s="227" t="str">
        <f>IF([2]数据总览!DY173="","",[2]数据总览!DY173)</f>
        <v/>
      </c>
      <c r="DZ173" s="227" t="str">
        <f>IF([2]数据总览!DZ173="","",[2]数据总览!DZ173)</f>
        <v/>
      </c>
      <c r="EA173" s="227" t="str">
        <f>IF([2]数据总览!EA173="","",[2]数据总览!EA173)</f>
        <v/>
      </c>
      <c r="EB173" s="227" t="str">
        <f>IF([2]数据总览!EB173="","",[2]数据总览!EB173)</f>
        <v/>
      </c>
      <c r="EC173" s="227" t="str">
        <f>IF([2]数据总览!EC173="","",[2]数据总览!EC173)</f>
        <v/>
      </c>
      <c r="ED173" s="227" t="str">
        <f>IF([2]数据总览!ED173="","",[2]数据总览!ED173)</f>
        <v/>
      </c>
      <c r="EE173" s="227" t="str">
        <f>IF([2]数据总览!EE173="","",[2]数据总览!EE173)</f>
        <v/>
      </c>
      <c r="EF173" s="227" t="str">
        <f>IF([2]数据总览!EF173="","",[2]数据总览!EF173)</f>
        <v/>
      </c>
      <c r="EG173" s="227" t="str">
        <f>IF([2]数据总览!EG173="","",[2]数据总览!EG173)</f>
        <v/>
      </c>
      <c r="EH173" s="227" t="str">
        <f>IF([2]数据总览!EH173="","",[2]数据总览!EH173)</f>
        <v/>
      </c>
      <c r="EI173" s="227" t="str">
        <f>IF([2]数据总览!EI173="","",[2]数据总览!EI173)</f>
        <v/>
      </c>
      <c r="EJ173" s="227" t="str">
        <f>IF([2]数据总览!EJ173="","",[2]数据总览!EJ173)</f>
        <v/>
      </c>
      <c r="EK173" s="227" t="str">
        <f>IF([2]数据总览!EK173="","",[2]数据总览!EK173)</f>
        <v/>
      </c>
      <c r="EL173" s="227" t="str">
        <f>IF([2]数据总览!EL173="","",[2]数据总览!EL173)</f>
        <v/>
      </c>
      <c r="EM173" s="227" t="str">
        <f>IF([2]数据总览!EM173="","",[2]数据总览!EM173)</f>
        <v/>
      </c>
      <c r="EN173" s="227" t="str">
        <f>IF([2]数据总览!EN173="","",[2]数据总览!EN173)</f>
        <v/>
      </c>
      <c r="EO173" s="227" t="str">
        <f>IF([2]数据总览!EO173="","",[2]数据总览!EO173)</f>
        <v/>
      </c>
      <c r="EP173" s="227" t="str">
        <f>IF([2]数据总览!EP173="","",[2]数据总览!EP173)</f>
        <v/>
      </c>
      <c r="EQ173" s="227" t="str">
        <f>IF([2]数据总览!EQ173="","",[2]数据总览!EQ173)</f>
        <v/>
      </c>
      <c r="ER173" s="227" t="str">
        <f>IF([2]数据总览!ER173="","",[2]数据总览!ER173)</f>
        <v/>
      </c>
      <c r="ES173" s="227" t="str">
        <f>IF([2]数据总览!ES173="","",[2]数据总览!ES173)</f>
        <v/>
      </c>
      <c r="ET173" s="227" t="str">
        <f>IF([2]数据总览!ET173="","",[2]数据总览!ET173)</f>
        <v/>
      </c>
      <c r="EU173" s="227" t="str">
        <f>IF([2]数据总览!EU173="","",[2]数据总览!EU173)</f>
        <v/>
      </c>
      <c r="EV173" s="227" t="str">
        <f>IF([2]数据总览!EV173="","",[2]数据总览!EV173)</f>
        <v/>
      </c>
      <c r="EW173" s="227" t="str">
        <f>IF([2]数据总览!EW173="","",[2]数据总览!EW173)</f>
        <v/>
      </c>
      <c r="EX173" s="227" t="str">
        <f>IF([2]数据总览!EX173="","",[2]数据总览!EX173)</f>
        <v/>
      </c>
      <c r="EY173" s="227" t="str">
        <f>IF([2]数据总览!EY173="","",[2]数据总览!EY173)</f>
        <v/>
      </c>
      <c r="EZ173" s="227" t="str">
        <f>IF([2]数据总览!EZ173="","",[2]数据总览!EZ173)</f>
        <v/>
      </c>
      <c r="FA173" s="227" t="str">
        <f>IF([2]数据总览!FA173="","",[2]数据总览!FA173)</f>
        <v/>
      </c>
    </row>
    <row r="174" spans="1:157" ht="11.25">
      <c r="A174" s="227" t="str">
        <f>IF([2]数据总览!A174="","",[2]数据总览!A174)</f>
        <v/>
      </c>
      <c r="B174" s="227" t="str">
        <f>IF([2]数据总览!B174="","",[2]数据总览!B174)</f>
        <v/>
      </c>
      <c r="C174" s="227">
        <f>IF([2]数据总览!C174="","",[2]数据总览!C174)</f>
        <v>7</v>
      </c>
      <c r="D174" s="227">
        <f>IF([2]数据总览!D174="","",[2]数据总览!D174)</f>
        <v>5</v>
      </c>
      <c r="E174" s="227">
        <f>IF([2]数据总览!E174="","",[2]数据总览!E174)</f>
        <v>0.24</v>
      </c>
      <c r="F174" s="227">
        <f>IF([2]数据总览!F174="","",[2]数据总览!F174)</f>
        <v>0.32</v>
      </c>
      <c r="G174" s="227">
        <f>IF([2]数据总览!G174="","",[2]数据总览!G174)</f>
        <v>0.4</v>
      </c>
      <c r="H174" s="227">
        <f>IF([2]数据总览!H174="","",[2]数据总览!H174)</f>
        <v>0.25</v>
      </c>
      <c r="I174" s="227" t="str">
        <f>IF([2]数据总览!I174="","",[2]数据总览!I174)</f>
        <v/>
      </c>
      <c r="J174" s="227"/>
      <c r="K174" s="227" t="str">
        <f>IF([2]数据总览!K174="","",[2]数据总览!K174)</f>
        <v/>
      </c>
      <c r="L174" s="227" t="str">
        <f>IF([2]数据总览!L174="","",[2]数据总览!L174)</f>
        <v/>
      </c>
      <c r="M174" s="227" t="str">
        <f>IF([2]数据总览!M174="","",[2]数据总览!M174)</f>
        <v/>
      </c>
      <c r="N174" s="227" t="str">
        <f>IF([2]数据总览!N174="","",[2]数据总览!N174)</f>
        <v/>
      </c>
      <c r="O174" s="227" t="str">
        <f>IF([2]数据总览!O174="","",[2]数据总览!O174)</f>
        <v/>
      </c>
      <c r="P174" s="227" t="str">
        <f>IF([2]数据总览!P174="","",[2]数据总览!P174)</f>
        <v/>
      </c>
      <c r="Q174" s="227" t="str">
        <f>IF([2]数据总览!Q174="","",[2]数据总览!Q174)</f>
        <v/>
      </c>
      <c r="R174" s="227" t="str">
        <f>IF([2]数据总览!R174="","",[2]数据总览!R174)</f>
        <v/>
      </c>
      <c r="S174" s="227" t="str">
        <f>IF([2]数据总览!S174="","",[2]数据总览!S174)</f>
        <v/>
      </c>
      <c r="T174" s="227" t="str">
        <f>IF([2]数据总览!T174="","",[2]数据总览!T174)</f>
        <v/>
      </c>
      <c r="U174" s="227" t="str">
        <f>IF([2]数据总览!U174="","",[2]数据总览!U174)</f>
        <v/>
      </c>
      <c r="V174" s="227" t="str">
        <f>IF([2]数据总览!V174="","",[2]数据总览!V174)</f>
        <v/>
      </c>
      <c r="W174" s="227" t="str">
        <f>IF([2]数据总览!W174="","",[2]数据总览!W174)</f>
        <v/>
      </c>
      <c r="X174" s="227" t="str">
        <f>IF([2]数据总览!X174="","",[2]数据总览!X174)</f>
        <v/>
      </c>
      <c r="Y174" s="227" t="str">
        <f>IF([2]数据总览!Y174="","",[2]数据总览!Y174)</f>
        <v/>
      </c>
      <c r="Z174" s="227" t="str">
        <f>IF([2]数据总览!Z174="","",[2]数据总览!Z174)</f>
        <v/>
      </c>
      <c r="AA174" s="227" t="str">
        <f>IF([2]数据总览!AA174="","",[2]数据总览!AA174)</f>
        <v/>
      </c>
      <c r="AB174" s="227" t="str">
        <f>IF([2]数据总览!AB174="","",[2]数据总览!AB174)</f>
        <v/>
      </c>
      <c r="AC174" s="227" t="str">
        <f>IF([2]数据总览!AC174="","",[2]数据总览!AC174)</f>
        <v/>
      </c>
      <c r="AD174" s="227" t="str">
        <f>IF([2]数据总览!AD174="","",[2]数据总览!AD174)</f>
        <v/>
      </c>
      <c r="AE174" s="227" t="str">
        <f>IF([2]数据总览!AE174="","",[2]数据总览!AE174)</f>
        <v/>
      </c>
      <c r="AF174" s="227" t="str">
        <f>IF([2]数据总览!AF174="","",[2]数据总览!AF174)</f>
        <v/>
      </c>
      <c r="AG174" s="227" t="str">
        <f>IF([2]数据总览!AG174="","",[2]数据总览!AG174)</f>
        <v/>
      </c>
      <c r="AH174" s="227" t="str">
        <f>IF([2]数据总览!AH174="","",[2]数据总览!AH174)</f>
        <v/>
      </c>
      <c r="AI174" s="227" t="str">
        <f>IF([2]数据总览!AI174="","",[2]数据总览!AI174)</f>
        <v/>
      </c>
      <c r="AJ174" s="227" t="str">
        <f>IF([2]数据总览!AJ174="","",[2]数据总览!AJ174)</f>
        <v/>
      </c>
      <c r="AK174" s="227" t="str">
        <f>IF([2]数据总览!AK174="","",[2]数据总览!AK174)</f>
        <v/>
      </c>
      <c r="AL174" s="227" t="str">
        <f>IF([2]数据总览!AL174="","",[2]数据总览!AL174)</f>
        <v/>
      </c>
      <c r="AM174" s="227" t="str">
        <f>IF([2]数据总览!AM174="","",[2]数据总览!AM174)</f>
        <v/>
      </c>
      <c r="AN174" s="227" t="str">
        <f>IF([2]数据总览!AN174="","",[2]数据总览!AN174)</f>
        <v/>
      </c>
      <c r="AO174" s="227" t="str">
        <f>IF([2]数据总览!AO174="","",[2]数据总览!AO174)</f>
        <v/>
      </c>
      <c r="AP174" s="227" t="str">
        <f>IF([2]数据总览!AP174="","",[2]数据总览!AP174)</f>
        <v/>
      </c>
      <c r="AQ174" s="227" t="str">
        <f>IF([2]数据总览!AQ174="","",[2]数据总览!AQ174)</f>
        <v/>
      </c>
      <c r="AR174" s="227" t="str">
        <f>IF([2]数据总览!AR174="","",[2]数据总览!AR174)</f>
        <v/>
      </c>
      <c r="AS174" s="227" t="str">
        <f>IF([2]数据总览!AS174="","",[2]数据总览!AS174)</f>
        <v/>
      </c>
      <c r="AT174" s="227" t="str">
        <f>IF([2]数据总览!AT174="","",[2]数据总览!AT174)</f>
        <v/>
      </c>
      <c r="AU174" s="227" t="str">
        <f>IF([2]数据总览!AU174="","",[2]数据总览!AU174)</f>
        <v/>
      </c>
      <c r="AV174" s="227" t="str">
        <f>IF([2]数据总览!AV174="","",[2]数据总览!AV174)</f>
        <v/>
      </c>
      <c r="AW174" s="227" t="str">
        <f>IF([2]数据总览!AW174="","",[2]数据总览!AW174)</f>
        <v/>
      </c>
      <c r="AX174" s="227" t="str">
        <f>IF([2]数据总览!AX174="","",[2]数据总览!AX174)</f>
        <v/>
      </c>
      <c r="AY174" s="227" t="str">
        <f>IF([2]数据总览!AY174="","",[2]数据总览!AY174)</f>
        <v/>
      </c>
      <c r="AZ174" s="227" t="str">
        <f>IF([2]数据总览!AZ174="","",[2]数据总览!AZ174)</f>
        <v/>
      </c>
      <c r="BA174" s="227" t="str">
        <f>IF([2]数据总览!BA174="","",[2]数据总览!BA174)</f>
        <v/>
      </c>
      <c r="BB174" s="227" t="str">
        <f>IF([2]数据总览!BB174="","",[2]数据总览!BB174)</f>
        <v/>
      </c>
      <c r="BC174" s="227" t="str">
        <f>IF([2]数据总览!BC174="","",[2]数据总览!BC174)</f>
        <v/>
      </c>
      <c r="BD174" s="227" t="str">
        <f>IF([2]数据总览!BD174="","",[2]数据总览!BD174)</f>
        <v/>
      </c>
      <c r="BE174" s="227" t="str">
        <f>IF([2]数据总览!BE174="","",[2]数据总览!BE174)</f>
        <v/>
      </c>
      <c r="BF174" s="227" t="str">
        <f>IF([2]数据总览!BF174="","",[2]数据总览!BF174)</f>
        <v/>
      </c>
      <c r="BG174" s="227" t="str">
        <f>IF([2]数据总览!BG174="","",[2]数据总览!BG174)</f>
        <v/>
      </c>
      <c r="BH174" s="227" t="str">
        <f>IF([2]数据总览!BH174="","",[2]数据总览!BH174)</f>
        <v/>
      </c>
      <c r="BI174" s="227" t="str">
        <f>IF([2]数据总览!BI174="","",[2]数据总览!BI174)</f>
        <v/>
      </c>
      <c r="BJ174" s="227" t="str">
        <f>IF([2]数据总览!BJ174="","",[2]数据总览!BJ174)</f>
        <v/>
      </c>
      <c r="BK174" s="227" t="str">
        <f>IF([2]数据总览!BK174="","",[2]数据总览!BK174)</f>
        <v/>
      </c>
      <c r="BL174" s="227" t="str">
        <f>IF([2]数据总览!BL174="","",[2]数据总览!BL174)</f>
        <v/>
      </c>
      <c r="BM174" s="227" t="str">
        <f>IF([2]数据总览!BM174="","",[2]数据总览!BM174)</f>
        <v/>
      </c>
      <c r="BN174" s="227" t="str">
        <f>IF([2]数据总览!BN174="","",[2]数据总览!BN174)</f>
        <v/>
      </c>
      <c r="BO174" s="227" t="str">
        <f>IF([2]数据总览!BO174="","",[2]数据总览!BO174)</f>
        <v/>
      </c>
      <c r="BP174" s="227" t="str">
        <f>IF([2]数据总览!BP174="","",[2]数据总览!BP174)</f>
        <v/>
      </c>
      <c r="BQ174" s="227" t="str">
        <f>IF([2]数据总览!BQ174="","",[2]数据总览!BQ174)</f>
        <v/>
      </c>
      <c r="BR174" s="227" t="str">
        <f>IF([2]数据总览!BR174="","",[2]数据总览!BR174)</f>
        <v/>
      </c>
      <c r="BS174" s="227" t="str">
        <f>IF([2]数据总览!BS174="","",[2]数据总览!BS174)</f>
        <v/>
      </c>
      <c r="BT174" s="227" t="str">
        <f>IF([2]数据总览!BT174="","",[2]数据总览!BT174)</f>
        <v/>
      </c>
      <c r="BU174" s="227" t="str">
        <f>IF([2]数据总览!BU174="","",[2]数据总览!BU174)</f>
        <v/>
      </c>
      <c r="BV174" s="227" t="str">
        <f>IF([2]数据总览!BV174="","",[2]数据总览!BV174)</f>
        <v/>
      </c>
      <c r="BW174" s="227" t="str">
        <f>IF([2]数据总览!BW174="","",[2]数据总览!BW174)</f>
        <v/>
      </c>
      <c r="BX174" s="227" t="str">
        <f>IF([2]数据总览!BX174="","",[2]数据总览!BX174)</f>
        <v/>
      </c>
      <c r="BY174" s="227" t="str">
        <f>IF([2]数据总览!BY174="","",[2]数据总览!BY174)</f>
        <v/>
      </c>
      <c r="BZ174" s="227" t="str">
        <f>IF([2]数据总览!BZ174="","",[2]数据总览!BZ174)</f>
        <v/>
      </c>
      <c r="CA174" s="227" t="str">
        <f>IF([2]数据总览!CA174="","",[2]数据总览!CA174)</f>
        <v/>
      </c>
      <c r="CB174" s="227" t="str">
        <f>IF([2]数据总览!CB174="","",[2]数据总览!CB174)</f>
        <v/>
      </c>
      <c r="CC174" s="227" t="str">
        <f>IF([2]数据总览!CC174="","",[2]数据总览!CC174)</f>
        <v/>
      </c>
      <c r="CD174" s="227" t="str">
        <f>IF([2]数据总览!CD174="","",[2]数据总览!CD174)</f>
        <v/>
      </c>
      <c r="CE174" s="227" t="str">
        <f>IF([2]数据总览!CE174="","",[2]数据总览!CE174)</f>
        <v/>
      </c>
      <c r="CF174" s="227" t="str">
        <f>IF([2]数据总览!CF174="","",[2]数据总览!CF174)</f>
        <v/>
      </c>
      <c r="CG174" s="227" t="str">
        <f>IF([2]数据总览!CG174="","",[2]数据总览!CG174)</f>
        <v/>
      </c>
      <c r="CH174" s="227" t="str">
        <f>IF([2]数据总览!CH174="","",[2]数据总览!CH174)</f>
        <v/>
      </c>
      <c r="CI174" s="227" t="str">
        <f>IF([2]数据总览!CI174="","",[2]数据总览!CI174)</f>
        <v/>
      </c>
      <c r="CJ174" s="227" t="str">
        <f>IF([2]数据总览!CJ174="","",[2]数据总览!CJ174)</f>
        <v/>
      </c>
      <c r="CK174" s="227" t="str">
        <f>IF([2]数据总览!CK174="","",[2]数据总览!CK174)</f>
        <v/>
      </c>
      <c r="CL174" s="227" t="str">
        <f>IF([2]数据总览!CL174="","",[2]数据总览!CL174)</f>
        <v/>
      </c>
      <c r="CM174" s="227" t="str">
        <f>IF([2]数据总览!CM174="","",[2]数据总览!CM174)</f>
        <v/>
      </c>
      <c r="CN174" s="227" t="str">
        <f>IF([2]数据总览!CN174="","",[2]数据总览!CN174)</f>
        <v/>
      </c>
      <c r="CO174" s="227" t="str">
        <f>IF([2]数据总览!CO174="","",[2]数据总览!CO174)</f>
        <v/>
      </c>
      <c r="CP174" s="227" t="str">
        <f>IF([2]数据总览!CP174="","",[2]数据总览!CP174)</f>
        <v/>
      </c>
      <c r="CQ174" s="227" t="str">
        <f>IF([2]数据总览!CQ174="","",[2]数据总览!CQ174)</f>
        <v/>
      </c>
      <c r="CR174" s="227" t="str">
        <f>IF([2]数据总览!CR174="","",[2]数据总览!CR174)</f>
        <v/>
      </c>
      <c r="CS174" s="227" t="str">
        <f>IF([2]数据总览!CS174="","",[2]数据总览!CS174)</f>
        <v/>
      </c>
      <c r="CT174" s="227" t="str">
        <f>IF([2]数据总览!CT174="","",[2]数据总览!CT174)</f>
        <v/>
      </c>
      <c r="CU174" s="227" t="str">
        <f>IF([2]数据总览!CU174="","",[2]数据总览!CU174)</f>
        <v/>
      </c>
      <c r="CV174" s="227" t="str">
        <f>IF([2]数据总览!CV174="","",[2]数据总览!CV174)</f>
        <v/>
      </c>
      <c r="CW174" s="227" t="str">
        <f>IF([2]数据总览!CW174="","",[2]数据总览!CW174)</f>
        <v/>
      </c>
      <c r="CX174" s="227" t="str">
        <f>IF([2]数据总览!CX174="","",[2]数据总览!CX174)</f>
        <v/>
      </c>
      <c r="CY174" s="227" t="str">
        <f>IF([2]数据总览!CY174="","",[2]数据总览!CY174)</f>
        <v/>
      </c>
      <c r="CZ174" s="227" t="str">
        <f>IF([2]数据总览!CZ174="","",[2]数据总览!CZ174)</f>
        <v/>
      </c>
      <c r="DA174" s="227" t="str">
        <f>IF([2]数据总览!DA174="","",[2]数据总览!DA174)</f>
        <v/>
      </c>
      <c r="DB174" s="227" t="str">
        <f>IF([2]数据总览!DB174="","",[2]数据总览!DB174)</f>
        <v/>
      </c>
      <c r="DC174" s="227" t="str">
        <f>IF([2]数据总览!DC174="","",[2]数据总览!DC174)</f>
        <v/>
      </c>
      <c r="DD174" s="227" t="str">
        <f>IF([2]数据总览!DD174="","",[2]数据总览!DD174)</f>
        <v/>
      </c>
      <c r="DE174" s="227" t="str">
        <f>IF([2]数据总览!DE174="","",[2]数据总览!DE174)</f>
        <v/>
      </c>
      <c r="DF174" s="227" t="str">
        <f>IF([2]数据总览!DF174="","",[2]数据总览!DF174)</f>
        <v/>
      </c>
      <c r="DG174" s="227" t="str">
        <f>IF([2]数据总览!DG174="","",[2]数据总览!DG174)</f>
        <v/>
      </c>
      <c r="DH174" s="227" t="str">
        <f>IF([2]数据总览!DH174="","",[2]数据总览!DH174)</f>
        <v/>
      </c>
      <c r="DI174" s="227" t="str">
        <f>IF([2]数据总览!DI174="","",[2]数据总览!DI174)</f>
        <v/>
      </c>
      <c r="DJ174" s="227" t="str">
        <f>IF([2]数据总览!DJ174="","",[2]数据总览!DJ174)</f>
        <v/>
      </c>
      <c r="DK174" s="227" t="str">
        <f>IF([2]数据总览!DK174="","",[2]数据总览!DK174)</f>
        <v/>
      </c>
      <c r="DL174" s="227" t="str">
        <f>IF([2]数据总览!DL174="","",[2]数据总览!DL174)</f>
        <v/>
      </c>
      <c r="DM174" s="227" t="str">
        <f>IF([2]数据总览!DM174="","",[2]数据总览!DM174)</f>
        <v/>
      </c>
      <c r="DN174" s="227" t="str">
        <f>IF([2]数据总览!DN174="","",[2]数据总览!DN174)</f>
        <v/>
      </c>
      <c r="DO174" s="227" t="str">
        <f>IF([2]数据总览!DO174="","",[2]数据总览!DO174)</f>
        <v/>
      </c>
      <c r="DP174" s="227" t="str">
        <f>IF([2]数据总览!DP174="","",[2]数据总览!DP174)</f>
        <v/>
      </c>
      <c r="DQ174" s="227" t="str">
        <f>IF([2]数据总览!DQ174="","",[2]数据总览!DQ174)</f>
        <v/>
      </c>
      <c r="DR174" s="227" t="str">
        <f>IF([2]数据总览!DR174="","",[2]数据总览!DR174)</f>
        <v/>
      </c>
      <c r="DS174" s="227" t="str">
        <f>IF([2]数据总览!DS174="","",[2]数据总览!DS174)</f>
        <v/>
      </c>
      <c r="DT174" s="227" t="str">
        <f>IF([2]数据总览!DT174="","",[2]数据总览!DT174)</f>
        <v/>
      </c>
      <c r="DU174" s="227" t="str">
        <f>IF([2]数据总览!DU174="","",[2]数据总览!DU174)</f>
        <v/>
      </c>
      <c r="DV174" s="227" t="str">
        <f>IF([2]数据总览!DV174="","",[2]数据总览!DV174)</f>
        <v/>
      </c>
      <c r="DW174" s="227" t="str">
        <f>IF([2]数据总览!DW174="","",[2]数据总览!DW174)</f>
        <v/>
      </c>
      <c r="DX174" s="227" t="str">
        <f>IF([2]数据总览!DX174="","",[2]数据总览!DX174)</f>
        <v/>
      </c>
      <c r="DY174" s="227" t="str">
        <f>IF([2]数据总览!DY174="","",[2]数据总览!DY174)</f>
        <v/>
      </c>
      <c r="DZ174" s="227" t="str">
        <f>IF([2]数据总览!DZ174="","",[2]数据总览!DZ174)</f>
        <v/>
      </c>
      <c r="EA174" s="227" t="str">
        <f>IF([2]数据总览!EA174="","",[2]数据总览!EA174)</f>
        <v/>
      </c>
      <c r="EB174" s="227" t="str">
        <f>IF([2]数据总览!EB174="","",[2]数据总览!EB174)</f>
        <v/>
      </c>
      <c r="EC174" s="227" t="str">
        <f>IF([2]数据总览!EC174="","",[2]数据总览!EC174)</f>
        <v/>
      </c>
      <c r="ED174" s="227" t="str">
        <f>IF([2]数据总览!ED174="","",[2]数据总览!ED174)</f>
        <v/>
      </c>
      <c r="EE174" s="227" t="str">
        <f>IF([2]数据总览!EE174="","",[2]数据总览!EE174)</f>
        <v/>
      </c>
      <c r="EF174" s="227" t="str">
        <f>IF([2]数据总览!EF174="","",[2]数据总览!EF174)</f>
        <v/>
      </c>
      <c r="EG174" s="227" t="str">
        <f>IF([2]数据总览!EG174="","",[2]数据总览!EG174)</f>
        <v/>
      </c>
      <c r="EH174" s="227" t="str">
        <f>IF([2]数据总览!EH174="","",[2]数据总览!EH174)</f>
        <v/>
      </c>
      <c r="EI174" s="227" t="str">
        <f>IF([2]数据总览!EI174="","",[2]数据总览!EI174)</f>
        <v/>
      </c>
      <c r="EJ174" s="227" t="str">
        <f>IF([2]数据总览!EJ174="","",[2]数据总览!EJ174)</f>
        <v/>
      </c>
      <c r="EK174" s="227" t="str">
        <f>IF([2]数据总览!EK174="","",[2]数据总览!EK174)</f>
        <v/>
      </c>
      <c r="EL174" s="227" t="str">
        <f>IF([2]数据总览!EL174="","",[2]数据总览!EL174)</f>
        <v/>
      </c>
      <c r="EM174" s="227" t="str">
        <f>IF([2]数据总览!EM174="","",[2]数据总览!EM174)</f>
        <v/>
      </c>
      <c r="EN174" s="227" t="str">
        <f>IF([2]数据总览!EN174="","",[2]数据总览!EN174)</f>
        <v/>
      </c>
      <c r="EO174" s="227" t="str">
        <f>IF([2]数据总览!EO174="","",[2]数据总览!EO174)</f>
        <v/>
      </c>
      <c r="EP174" s="227" t="str">
        <f>IF([2]数据总览!EP174="","",[2]数据总览!EP174)</f>
        <v/>
      </c>
      <c r="EQ174" s="227" t="str">
        <f>IF([2]数据总览!EQ174="","",[2]数据总览!EQ174)</f>
        <v/>
      </c>
      <c r="ER174" s="227" t="str">
        <f>IF([2]数据总览!ER174="","",[2]数据总览!ER174)</f>
        <v/>
      </c>
      <c r="ES174" s="227" t="str">
        <f>IF([2]数据总览!ES174="","",[2]数据总览!ES174)</f>
        <v/>
      </c>
      <c r="ET174" s="227" t="str">
        <f>IF([2]数据总览!ET174="","",[2]数据总览!ET174)</f>
        <v/>
      </c>
      <c r="EU174" s="227" t="str">
        <f>IF([2]数据总览!EU174="","",[2]数据总览!EU174)</f>
        <v/>
      </c>
      <c r="EV174" s="227" t="str">
        <f>IF([2]数据总览!EV174="","",[2]数据总览!EV174)</f>
        <v/>
      </c>
      <c r="EW174" s="227" t="str">
        <f>IF([2]数据总览!EW174="","",[2]数据总览!EW174)</f>
        <v/>
      </c>
      <c r="EX174" s="227" t="str">
        <f>IF([2]数据总览!EX174="","",[2]数据总览!EX174)</f>
        <v/>
      </c>
      <c r="EY174" s="227" t="str">
        <f>IF([2]数据总览!EY174="","",[2]数据总览!EY174)</f>
        <v/>
      </c>
      <c r="EZ174" s="227" t="str">
        <f>IF([2]数据总览!EZ174="","",[2]数据总览!EZ174)</f>
        <v/>
      </c>
      <c r="FA174" s="227" t="str">
        <f>IF([2]数据总览!FA174="","",[2]数据总览!FA174)</f>
        <v/>
      </c>
    </row>
    <row r="175" spans="1:157" ht="11.25">
      <c r="A175" s="227" t="str">
        <f>IF([2]数据总览!A175="","",[2]数据总览!A175)</f>
        <v/>
      </c>
      <c r="B175" s="227" t="str">
        <f>IF([2]数据总览!B175="","",[2]数据总览!B175)</f>
        <v/>
      </c>
      <c r="C175" s="227">
        <f>IF([2]数据总览!C175="","",[2]数据总览!C175)</f>
        <v>8</v>
      </c>
      <c r="D175" s="227">
        <f>IF([2]数据总览!D175="","",[2]数据总览!D175)</f>
        <v>5</v>
      </c>
      <c r="E175" s="227">
        <f>IF([2]数据总览!E175="","",[2]数据总览!E175)</f>
        <v>0.24</v>
      </c>
      <c r="F175" s="227">
        <f>IF([2]数据总览!F175="","",[2]数据总览!F175)</f>
        <v>0.32</v>
      </c>
      <c r="G175" s="227">
        <f>IF([2]数据总览!G175="","",[2]数据总览!G175)</f>
        <v>0.4</v>
      </c>
      <c r="H175" s="227">
        <f>IF([2]数据总览!H175="","",[2]数据总览!H175)</f>
        <v>0.25</v>
      </c>
      <c r="I175" s="227" t="str">
        <f>IF([2]数据总览!I175="","",[2]数据总览!I175)</f>
        <v/>
      </c>
      <c r="J175" s="227"/>
      <c r="K175" s="227" t="str">
        <f>IF([2]数据总览!K175="","",[2]数据总览!K175)</f>
        <v/>
      </c>
      <c r="L175" s="227" t="str">
        <f>IF([2]数据总览!L175="","",[2]数据总览!L175)</f>
        <v/>
      </c>
      <c r="M175" s="227" t="str">
        <f>IF([2]数据总览!M175="","",[2]数据总览!M175)</f>
        <v/>
      </c>
      <c r="N175" s="227" t="str">
        <f>IF([2]数据总览!N175="","",[2]数据总览!N175)</f>
        <v/>
      </c>
      <c r="O175" s="227" t="str">
        <f>IF([2]数据总览!O175="","",[2]数据总览!O175)</f>
        <v/>
      </c>
      <c r="P175" s="227" t="str">
        <f>IF([2]数据总览!P175="","",[2]数据总览!P175)</f>
        <v/>
      </c>
      <c r="Q175" s="227" t="str">
        <f>IF([2]数据总览!Q175="","",[2]数据总览!Q175)</f>
        <v/>
      </c>
      <c r="R175" s="227" t="str">
        <f>IF([2]数据总览!R175="","",[2]数据总览!R175)</f>
        <v/>
      </c>
      <c r="S175" s="227" t="str">
        <f>IF([2]数据总览!S175="","",[2]数据总览!S175)</f>
        <v/>
      </c>
      <c r="T175" s="227" t="str">
        <f>IF([2]数据总览!T175="","",[2]数据总览!T175)</f>
        <v/>
      </c>
      <c r="U175" s="227" t="str">
        <f>IF([2]数据总览!U175="","",[2]数据总览!U175)</f>
        <v/>
      </c>
      <c r="V175" s="227" t="str">
        <f>IF([2]数据总览!V175="","",[2]数据总览!V175)</f>
        <v/>
      </c>
      <c r="W175" s="227" t="str">
        <f>IF([2]数据总览!W175="","",[2]数据总览!W175)</f>
        <v/>
      </c>
      <c r="X175" s="227" t="str">
        <f>IF([2]数据总览!X175="","",[2]数据总览!X175)</f>
        <v/>
      </c>
      <c r="Y175" s="227" t="str">
        <f>IF([2]数据总览!Y175="","",[2]数据总览!Y175)</f>
        <v/>
      </c>
      <c r="Z175" s="227" t="str">
        <f>IF([2]数据总览!Z175="","",[2]数据总览!Z175)</f>
        <v/>
      </c>
      <c r="AA175" s="227" t="str">
        <f>IF([2]数据总览!AA175="","",[2]数据总览!AA175)</f>
        <v/>
      </c>
      <c r="AB175" s="227" t="str">
        <f>IF([2]数据总览!AB175="","",[2]数据总览!AB175)</f>
        <v/>
      </c>
      <c r="AC175" s="227" t="str">
        <f>IF([2]数据总览!AC175="","",[2]数据总览!AC175)</f>
        <v/>
      </c>
      <c r="AD175" s="227" t="str">
        <f>IF([2]数据总览!AD175="","",[2]数据总览!AD175)</f>
        <v/>
      </c>
      <c r="AE175" s="227" t="str">
        <f>IF([2]数据总览!AE175="","",[2]数据总览!AE175)</f>
        <v/>
      </c>
      <c r="AF175" s="227" t="str">
        <f>IF([2]数据总览!AF175="","",[2]数据总览!AF175)</f>
        <v/>
      </c>
      <c r="AG175" s="227" t="str">
        <f>IF([2]数据总览!AG175="","",[2]数据总览!AG175)</f>
        <v/>
      </c>
      <c r="AH175" s="227" t="str">
        <f>IF([2]数据总览!AH175="","",[2]数据总览!AH175)</f>
        <v/>
      </c>
      <c r="AI175" s="227" t="str">
        <f>IF([2]数据总览!AI175="","",[2]数据总览!AI175)</f>
        <v/>
      </c>
      <c r="AJ175" s="227" t="str">
        <f>IF([2]数据总览!AJ175="","",[2]数据总览!AJ175)</f>
        <v/>
      </c>
      <c r="AK175" s="227" t="str">
        <f>IF([2]数据总览!AK175="","",[2]数据总览!AK175)</f>
        <v/>
      </c>
      <c r="AL175" s="227" t="str">
        <f>IF([2]数据总览!AL175="","",[2]数据总览!AL175)</f>
        <v/>
      </c>
      <c r="AM175" s="227" t="str">
        <f>IF([2]数据总览!AM175="","",[2]数据总览!AM175)</f>
        <v/>
      </c>
      <c r="AN175" s="227" t="str">
        <f>IF([2]数据总览!AN175="","",[2]数据总览!AN175)</f>
        <v/>
      </c>
      <c r="AO175" s="227" t="str">
        <f>IF([2]数据总览!AO175="","",[2]数据总览!AO175)</f>
        <v/>
      </c>
      <c r="AP175" s="227" t="str">
        <f>IF([2]数据总览!AP175="","",[2]数据总览!AP175)</f>
        <v/>
      </c>
      <c r="AQ175" s="227" t="str">
        <f>IF([2]数据总览!AQ175="","",[2]数据总览!AQ175)</f>
        <v/>
      </c>
      <c r="AR175" s="227" t="str">
        <f>IF([2]数据总览!AR175="","",[2]数据总览!AR175)</f>
        <v/>
      </c>
      <c r="AS175" s="227" t="str">
        <f>IF([2]数据总览!AS175="","",[2]数据总览!AS175)</f>
        <v/>
      </c>
      <c r="AT175" s="227" t="str">
        <f>IF([2]数据总览!AT175="","",[2]数据总览!AT175)</f>
        <v/>
      </c>
      <c r="AU175" s="227" t="str">
        <f>IF([2]数据总览!AU175="","",[2]数据总览!AU175)</f>
        <v/>
      </c>
      <c r="AV175" s="227" t="str">
        <f>IF([2]数据总览!AV175="","",[2]数据总览!AV175)</f>
        <v/>
      </c>
      <c r="AW175" s="227" t="str">
        <f>IF([2]数据总览!AW175="","",[2]数据总览!AW175)</f>
        <v/>
      </c>
      <c r="AX175" s="227" t="str">
        <f>IF([2]数据总览!AX175="","",[2]数据总览!AX175)</f>
        <v/>
      </c>
      <c r="AY175" s="227" t="str">
        <f>IF([2]数据总览!AY175="","",[2]数据总览!AY175)</f>
        <v/>
      </c>
      <c r="AZ175" s="227" t="str">
        <f>IF([2]数据总览!AZ175="","",[2]数据总览!AZ175)</f>
        <v/>
      </c>
      <c r="BA175" s="227" t="str">
        <f>IF([2]数据总览!BA175="","",[2]数据总览!BA175)</f>
        <v/>
      </c>
      <c r="BB175" s="227" t="str">
        <f>IF([2]数据总览!BB175="","",[2]数据总览!BB175)</f>
        <v/>
      </c>
      <c r="BC175" s="227" t="str">
        <f>IF([2]数据总览!BC175="","",[2]数据总览!BC175)</f>
        <v/>
      </c>
      <c r="BD175" s="227" t="str">
        <f>IF([2]数据总览!BD175="","",[2]数据总览!BD175)</f>
        <v/>
      </c>
      <c r="BE175" s="227" t="str">
        <f>IF([2]数据总览!BE175="","",[2]数据总览!BE175)</f>
        <v/>
      </c>
      <c r="BF175" s="227" t="str">
        <f>IF([2]数据总览!BF175="","",[2]数据总览!BF175)</f>
        <v/>
      </c>
      <c r="BG175" s="227" t="str">
        <f>IF([2]数据总览!BG175="","",[2]数据总览!BG175)</f>
        <v/>
      </c>
      <c r="BH175" s="227" t="str">
        <f>IF([2]数据总览!BH175="","",[2]数据总览!BH175)</f>
        <v/>
      </c>
      <c r="BI175" s="227" t="str">
        <f>IF([2]数据总览!BI175="","",[2]数据总览!BI175)</f>
        <v/>
      </c>
      <c r="BJ175" s="227" t="str">
        <f>IF([2]数据总览!BJ175="","",[2]数据总览!BJ175)</f>
        <v/>
      </c>
      <c r="BK175" s="227" t="str">
        <f>IF([2]数据总览!BK175="","",[2]数据总览!BK175)</f>
        <v/>
      </c>
      <c r="BL175" s="227" t="str">
        <f>IF([2]数据总览!BL175="","",[2]数据总览!BL175)</f>
        <v/>
      </c>
      <c r="BM175" s="227" t="str">
        <f>IF([2]数据总览!BM175="","",[2]数据总览!BM175)</f>
        <v/>
      </c>
      <c r="BN175" s="227" t="str">
        <f>IF([2]数据总览!BN175="","",[2]数据总览!BN175)</f>
        <v/>
      </c>
      <c r="BO175" s="227" t="str">
        <f>IF([2]数据总览!BO175="","",[2]数据总览!BO175)</f>
        <v/>
      </c>
      <c r="BP175" s="227" t="str">
        <f>IF([2]数据总览!BP175="","",[2]数据总览!BP175)</f>
        <v/>
      </c>
      <c r="BQ175" s="227" t="str">
        <f>IF([2]数据总览!BQ175="","",[2]数据总览!BQ175)</f>
        <v/>
      </c>
      <c r="BR175" s="227" t="str">
        <f>IF([2]数据总览!BR175="","",[2]数据总览!BR175)</f>
        <v/>
      </c>
      <c r="BS175" s="227" t="str">
        <f>IF([2]数据总览!BS175="","",[2]数据总览!BS175)</f>
        <v/>
      </c>
      <c r="BT175" s="227" t="str">
        <f>IF([2]数据总览!BT175="","",[2]数据总览!BT175)</f>
        <v/>
      </c>
      <c r="BU175" s="227" t="str">
        <f>IF([2]数据总览!BU175="","",[2]数据总览!BU175)</f>
        <v/>
      </c>
      <c r="BV175" s="227" t="str">
        <f>IF([2]数据总览!BV175="","",[2]数据总览!BV175)</f>
        <v/>
      </c>
      <c r="BW175" s="227" t="str">
        <f>IF([2]数据总览!BW175="","",[2]数据总览!BW175)</f>
        <v/>
      </c>
      <c r="BX175" s="227" t="str">
        <f>IF([2]数据总览!BX175="","",[2]数据总览!BX175)</f>
        <v/>
      </c>
      <c r="BY175" s="227" t="str">
        <f>IF([2]数据总览!BY175="","",[2]数据总览!BY175)</f>
        <v/>
      </c>
      <c r="BZ175" s="227" t="str">
        <f>IF([2]数据总览!BZ175="","",[2]数据总览!BZ175)</f>
        <v/>
      </c>
      <c r="CA175" s="227" t="str">
        <f>IF([2]数据总览!CA175="","",[2]数据总览!CA175)</f>
        <v/>
      </c>
      <c r="CB175" s="227" t="str">
        <f>IF([2]数据总览!CB175="","",[2]数据总览!CB175)</f>
        <v/>
      </c>
      <c r="CC175" s="227" t="str">
        <f>IF([2]数据总览!CC175="","",[2]数据总览!CC175)</f>
        <v/>
      </c>
      <c r="CD175" s="227" t="str">
        <f>IF([2]数据总览!CD175="","",[2]数据总览!CD175)</f>
        <v/>
      </c>
      <c r="CE175" s="227" t="str">
        <f>IF([2]数据总览!CE175="","",[2]数据总览!CE175)</f>
        <v/>
      </c>
      <c r="CF175" s="227" t="str">
        <f>IF([2]数据总览!CF175="","",[2]数据总览!CF175)</f>
        <v/>
      </c>
      <c r="CG175" s="227" t="str">
        <f>IF([2]数据总览!CG175="","",[2]数据总览!CG175)</f>
        <v/>
      </c>
      <c r="CH175" s="227" t="str">
        <f>IF([2]数据总览!CH175="","",[2]数据总览!CH175)</f>
        <v/>
      </c>
      <c r="CI175" s="227" t="str">
        <f>IF([2]数据总览!CI175="","",[2]数据总览!CI175)</f>
        <v/>
      </c>
      <c r="CJ175" s="227" t="str">
        <f>IF([2]数据总览!CJ175="","",[2]数据总览!CJ175)</f>
        <v/>
      </c>
      <c r="CK175" s="227" t="str">
        <f>IF([2]数据总览!CK175="","",[2]数据总览!CK175)</f>
        <v/>
      </c>
      <c r="CL175" s="227" t="str">
        <f>IF([2]数据总览!CL175="","",[2]数据总览!CL175)</f>
        <v/>
      </c>
      <c r="CM175" s="227" t="str">
        <f>IF([2]数据总览!CM175="","",[2]数据总览!CM175)</f>
        <v/>
      </c>
      <c r="CN175" s="227" t="str">
        <f>IF([2]数据总览!CN175="","",[2]数据总览!CN175)</f>
        <v/>
      </c>
      <c r="CO175" s="227" t="str">
        <f>IF([2]数据总览!CO175="","",[2]数据总览!CO175)</f>
        <v/>
      </c>
      <c r="CP175" s="227" t="str">
        <f>IF([2]数据总览!CP175="","",[2]数据总览!CP175)</f>
        <v/>
      </c>
      <c r="CQ175" s="227" t="str">
        <f>IF([2]数据总览!CQ175="","",[2]数据总览!CQ175)</f>
        <v/>
      </c>
      <c r="CR175" s="227" t="str">
        <f>IF([2]数据总览!CR175="","",[2]数据总览!CR175)</f>
        <v/>
      </c>
      <c r="CS175" s="227" t="str">
        <f>IF([2]数据总览!CS175="","",[2]数据总览!CS175)</f>
        <v/>
      </c>
      <c r="CT175" s="227" t="str">
        <f>IF([2]数据总览!CT175="","",[2]数据总览!CT175)</f>
        <v/>
      </c>
      <c r="CU175" s="227" t="str">
        <f>IF([2]数据总览!CU175="","",[2]数据总览!CU175)</f>
        <v/>
      </c>
      <c r="CV175" s="227" t="str">
        <f>IF([2]数据总览!CV175="","",[2]数据总览!CV175)</f>
        <v/>
      </c>
      <c r="CW175" s="227" t="str">
        <f>IF([2]数据总览!CW175="","",[2]数据总览!CW175)</f>
        <v/>
      </c>
      <c r="CX175" s="227" t="str">
        <f>IF([2]数据总览!CX175="","",[2]数据总览!CX175)</f>
        <v/>
      </c>
      <c r="CY175" s="227" t="str">
        <f>IF([2]数据总览!CY175="","",[2]数据总览!CY175)</f>
        <v/>
      </c>
      <c r="CZ175" s="227" t="str">
        <f>IF([2]数据总览!CZ175="","",[2]数据总览!CZ175)</f>
        <v/>
      </c>
      <c r="DA175" s="227" t="str">
        <f>IF([2]数据总览!DA175="","",[2]数据总览!DA175)</f>
        <v/>
      </c>
      <c r="DB175" s="227" t="str">
        <f>IF([2]数据总览!DB175="","",[2]数据总览!DB175)</f>
        <v/>
      </c>
      <c r="DC175" s="227" t="str">
        <f>IF([2]数据总览!DC175="","",[2]数据总览!DC175)</f>
        <v/>
      </c>
      <c r="DD175" s="227" t="str">
        <f>IF([2]数据总览!DD175="","",[2]数据总览!DD175)</f>
        <v/>
      </c>
      <c r="DE175" s="227" t="str">
        <f>IF([2]数据总览!DE175="","",[2]数据总览!DE175)</f>
        <v/>
      </c>
      <c r="DF175" s="227" t="str">
        <f>IF([2]数据总览!DF175="","",[2]数据总览!DF175)</f>
        <v/>
      </c>
      <c r="DG175" s="227" t="str">
        <f>IF([2]数据总览!DG175="","",[2]数据总览!DG175)</f>
        <v/>
      </c>
      <c r="DH175" s="227" t="str">
        <f>IF([2]数据总览!DH175="","",[2]数据总览!DH175)</f>
        <v/>
      </c>
      <c r="DI175" s="227" t="str">
        <f>IF([2]数据总览!DI175="","",[2]数据总览!DI175)</f>
        <v/>
      </c>
      <c r="DJ175" s="227" t="str">
        <f>IF([2]数据总览!DJ175="","",[2]数据总览!DJ175)</f>
        <v/>
      </c>
      <c r="DK175" s="227" t="str">
        <f>IF([2]数据总览!DK175="","",[2]数据总览!DK175)</f>
        <v/>
      </c>
      <c r="DL175" s="227" t="str">
        <f>IF([2]数据总览!DL175="","",[2]数据总览!DL175)</f>
        <v/>
      </c>
      <c r="DM175" s="227" t="str">
        <f>IF([2]数据总览!DM175="","",[2]数据总览!DM175)</f>
        <v/>
      </c>
      <c r="DN175" s="227" t="str">
        <f>IF([2]数据总览!DN175="","",[2]数据总览!DN175)</f>
        <v/>
      </c>
      <c r="DO175" s="227" t="str">
        <f>IF([2]数据总览!DO175="","",[2]数据总览!DO175)</f>
        <v/>
      </c>
      <c r="DP175" s="227" t="str">
        <f>IF([2]数据总览!DP175="","",[2]数据总览!DP175)</f>
        <v/>
      </c>
      <c r="DQ175" s="227" t="str">
        <f>IF([2]数据总览!DQ175="","",[2]数据总览!DQ175)</f>
        <v/>
      </c>
      <c r="DR175" s="227" t="str">
        <f>IF([2]数据总览!DR175="","",[2]数据总览!DR175)</f>
        <v/>
      </c>
      <c r="DS175" s="227" t="str">
        <f>IF([2]数据总览!DS175="","",[2]数据总览!DS175)</f>
        <v/>
      </c>
      <c r="DT175" s="227" t="str">
        <f>IF([2]数据总览!DT175="","",[2]数据总览!DT175)</f>
        <v/>
      </c>
      <c r="DU175" s="227" t="str">
        <f>IF([2]数据总览!DU175="","",[2]数据总览!DU175)</f>
        <v/>
      </c>
      <c r="DV175" s="227" t="str">
        <f>IF([2]数据总览!DV175="","",[2]数据总览!DV175)</f>
        <v/>
      </c>
      <c r="DW175" s="227" t="str">
        <f>IF([2]数据总览!DW175="","",[2]数据总览!DW175)</f>
        <v/>
      </c>
      <c r="DX175" s="227" t="str">
        <f>IF([2]数据总览!DX175="","",[2]数据总览!DX175)</f>
        <v/>
      </c>
      <c r="DY175" s="227" t="str">
        <f>IF([2]数据总览!DY175="","",[2]数据总览!DY175)</f>
        <v/>
      </c>
      <c r="DZ175" s="227" t="str">
        <f>IF([2]数据总览!DZ175="","",[2]数据总览!DZ175)</f>
        <v/>
      </c>
      <c r="EA175" s="227" t="str">
        <f>IF([2]数据总览!EA175="","",[2]数据总览!EA175)</f>
        <v/>
      </c>
      <c r="EB175" s="227" t="str">
        <f>IF([2]数据总览!EB175="","",[2]数据总览!EB175)</f>
        <v/>
      </c>
      <c r="EC175" s="227" t="str">
        <f>IF([2]数据总览!EC175="","",[2]数据总览!EC175)</f>
        <v/>
      </c>
      <c r="ED175" s="227" t="str">
        <f>IF([2]数据总览!ED175="","",[2]数据总览!ED175)</f>
        <v/>
      </c>
      <c r="EE175" s="227" t="str">
        <f>IF([2]数据总览!EE175="","",[2]数据总览!EE175)</f>
        <v/>
      </c>
      <c r="EF175" s="227" t="str">
        <f>IF([2]数据总览!EF175="","",[2]数据总览!EF175)</f>
        <v/>
      </c>
      <c r="EG175" s="227" t="str">
        <f>IF([2]数据总览!EG175="","",[2]数据总览!EG175)</f>
        <v/>
      </c>
      <c r="EH175" s="227" t="str">
        <f>IF([2]数据总览!EH175="","",[2]数据总览!EH175)</f>
        <v/>
      </c>
      <c r="EI175" s="227" t="str">
        <f>IF([2]数据总览!EI175="","",[2]数据总览!EI175)</f>
        <v/>
      </c>
      <c r="EJ175" s="227" t="str">
        <f>IF([2]数据总览!EJ175="","",[2]数据总览!EJ175)</f>
        <v/>
      </c>
      <c r="EK175" s="227" t="str">
        <f>IF([2]数据总览!EK175="","",[2]数据总览!EK175)</f>
        <v/>
      </c>
      <c r="EL175" s="227" t="str">
        <f>IF([2]数据总览!EL175="","",[2]数据总览!EL175)</f>
        <v/>
      </c>
      <c r="EM175" s="227" t="str">
        <f>IF([2]数据总览!EM175="","",[2]数据总览!EM175)</f>
        <v/>
      </c>
      <c r="EN175" s="227" t="str">
        <f>IF([2]数据总览!EN175="","",[2]数据总览!EN175)</f>
        <v/>
      </c>
      <c r="EO175" s="227" t="str">
        <f>IF([2]数据总览!EO175="","",[2]数据总览!EO175)</f>
        <v/>
      </c>
      <c r="EP175" s="227" t="str">
        <f>IF([2]数据总览!EP175="","",[2]数据总览!EP175)</f>
        <v/>
      </c>
      <c r="EQ175" s="227" t="str">
        <f>IF([2]数据总览!EQ175="","",[2]数据总览!EQ175)</f>
        <v/>
      </c>
      <c r="ER175" s="227" t="str">
        <f>IF([2]数据总览!ER175="","",[2]数据总览!ER175)</f>
        <v/>
      </c>
      <c r="ES175" s="227" t="str">
        <f>IF([2]数据总览!ES175="","",[2]数据总览!ES175)</f>
        <v/>
      </c>
      <c r="ET175" s="227" t="str">
        <f>IF([2]数据总览!ET175="","",[2]数据总览!ET175)</f>
        <v/>
      </c>
      <c r="EU175" s="227" t="str">
        <f>IF([2]数据总览!EU175="","",[2]数据总览!EU175)</f>
        <v/>
      </c>
      <c r="EV175" s="227" t="str">
        <f>IF([2]数据总览!EV175="","",[2]数据总览!EV175)</f>
        <v/>
      </c>
      <c r="EW175" s="227" t="str">
        <f>IF([2]数据总览!EW175="","",[2]数据总览!EW175)</f>
        <v/>
      </c>
      <c r="EX175" s="227" t="str">
        <f>IF([2]数据总览!EX175="","",[2]数据总览!EX175)</f>
        <v/>
      </c>
      <c r="EY175" s="227" t="str">
        <f>IF([2]数据总览!EY175="","",[2]数据总览!EY175)</f>
        <v/>
      </c>
      <c r="EZ175" s="227" t="str">
        <f>IF([2]数据总览!EZ175="","",[2]数据总览!EZ175)</f>
        <v/>
      </c>
      <c r="FA175" s="227" t="str">
        <f>IF([2]数据总览!FA175="","",[2]数据总览!FA175)</f>
        <v/>
      </c>
    </row>
    <row r="176" spans="1:157" ht="11.25">
      <c r="A176" s="227" t="str">
        <f>IF([2]数据总览!A176="","",[2]数据总览!A176)</f>
        <v/>
      </c>
      <c r="B176" s="227" t="str">
        <f>IF([2]数据总览!B176="","",[2]数据总览!B176)</f>
        <v/>
      </c>
      <c r="C176" s="227">
        <f>IF([2]数据总览!C176="","",[2]数据总览!C176)</f>
        <v>9</v>
      </c>
      <c r="D176" s="227">
        <f>IF([2]数据总览!D176="","",[2]数据总览!D176)</f>
        <v>5</v>
      </c>
      <c r="E176" s="227">
        <f>IF([2]数据总览!E176="","",[2]数据总览!E176)</f>
        <v>0.24</v>
      </c>
      <c r="F176" s="227">
        <f>IF([2]数据总览!F176="","",[2]数据总览!F176)</f>
        <v>0.32</v>
      </c>
      <c r="G176" s="227">
        <f>IF([2]数据总览!G176="","",[2]数据总览!G176)</f>
        <v>0.4</v>
      </c>
      <c r="H176" s="227">
        <f>IF([2]数据总览!H176="","",[2]数据总览!H176)</f>
        <v>0.25</v>
      </c>
      <c r="I176" s="227" t="str">
        <f>IF([2]数据总览!I176="","",[2]数据总览!I176)</f>
        <v/>
      </c>
      <c r="J176" s="227"/>
      <c r="K176" s="227" t="str">
        <f>IF([2]数据总览!K176="","",[2]数据总览!K176)</f>
        <v/>
      </c>
      <c r="L176" s="227" t="str">
        <f>IF([2]数据总览!L176="","",[2]数据总览!L176)</f>
        <v/>
      </c>
      <c r="M176" s="227" t="str">
        <f>IF([2]数据总览!M176="","",[2]数据总览!M176)</f>
        <v/>
      </c>
      <c r="N176" s="227" t="str">
        <f>IF([2]数据总览!N176="","",[2]数据总览!N176)</f>
        <v/>
      </c>
      <c r="O176" s="227" t="str">
        <f>IF([2]数据总览!O176="","",[2]数据总览!O176)</f>
        <v/>
      </c>
      <c r="P176" s="227" t="str">
        <f>IF([2]数据总览!P176="","",[2]数据总览!P176)</f>
        <v/>
      </c>
      <c r="Q176" s="227" t="str">
        <f>IF([2]数据总览!Q176="","",[2]数据总览!Q176)</f>
        <v/>
      </c>
      <c r="R176" s="227" t="str">
        <f>IF([2]数据总览!R176="","",[2]数据总览!R176)</f>
        <v/>
      </c>
      <c r="S176" s="227" t="str">
        <f>IF([2]数据总览!S176="","",[2]数据总览!S176)</f>
        <v/>
      </c>
      <c r="T176" s="227" t="str">
        <f>IF([2]数据总览!T176="","",[2]数据总览!T176)</f>
        <v/>
      </c>
      <c r="U176" s="227" t="str">
        <f>IF([2]数据总览!U176="","",[2]数据总览!U176)</f>
        <v/>
      </c>
      <c r="V176" s="227" t="str">
        <f>IF([2]数据总览!V176="","",[2]数据总览!V176)</f>
        <v/>
      </c>
      <c r="W176" s="227" t="str">
        <f>IF([2]数据总览!W176="","",[2]数据总览!W176)</f>
        <v/>
      </c>
      <c r="X176" s="227" t="str">
        <f>IF([2]数据总览!X176="","",[2]数据总览!X176)</f>
        <v/>
      </c>
      <c r="Y176" s="227" t="str">
        <f>IF([2]数据总览!Y176="","",[2]数据总览!Y176)</f>
        <v/>
      </c>
      <c r="Z176" s="227" t="str">
        <f>IF([2]数据总览!Z176="","",[2]数据总览!Z176)</f>
        <v/>
      </c>
      <c r="AA176" s="227" t="str">
        <f>IF([2]数据总览!AA176="","",[2]数据总览!AA176)</f>
        <v/>
      </c>
      <c r="AB176" s="227" t="str">
        <f>IF([2]数据总览!AB176="","",[2]数据总览!AB176)</f>
        <v/>
      </c>
      <c r="AC176" s="227" t="str">
        <f>IF([2]数据总览!AC176="","",[2]数据总览!AC176)</f>
        <v/>
      </c>
      <c r="AD176" s="227" t="str">
        <f>IF([2]数据总览!AD176="","",[2]数据总览!AD176)</f>
        <v/>
      </c>
      <c r="AE176" s="227" t="str">
        <f>IF([2]数据总览!AE176="","",[2]数据总览!AE176)</f>
        <v/>
      </c>
      <c r="AF176" s="227" t="str">
        <f>IF([2]数据总览!AF176="","",[2]数据总览!AF176)</f>
        <v/>
      </c>
      <c r="AG176" s="227" t="str">
        <f>IF([2]数据总览!AG176="","",[2]数据总览!AG176)</f>
        <v/>
      </c>
      <c r="AH176" s="227" t="str">
        <f>IF([2]数据总览!AH176="","",[2]数据总览!AH176)</f>
        <v/>
      </c>
      <c r="AI176" s="227" t="str">
        <f>IF([2]数据总览!AI176="","",[2]数据总览!AI176)</f>
        <v/>
      </c>
      <c r="AJ176" s="227" t="str">
        <f>IF([2]数据总览!AJ176="","",[2]数据总览!AJ176)</f>
        <v/>
      </c>
      <c r="AK176" s="227" t="str">
        <f>IF([2]数据总览!AK176="","",[2]数据总览!AK176)</f>
        <v/>
      </c>
      <c r="AL176" s="227" t="str">
        <f>IF([2]数据总览!AL176="","",[2]数据总览!AL176)</f>
        <v/>
      </c>
      <c r="AM176" s="227" t="str">
        <f>IF([2]数据总览!AM176="","",[2]数据总览!AM176)</f>
        <v/>
      </c>
      <c r="AN176" s="227" t="str">
        <f>IF([2]数据总览!AN176="","",[2]数据总览!AN176)</f>
        <v/>
      </c>
      <c r="AO176" s="227" t="str">
        <f>IF([2]数据总览!AO176="","",[2]数据总览!AO176)</f>
        <v/>
      </c>
      <c r="AP176" s="227" t="str">
        <f>IF([2]数据总览!AP176="","",[2]数据总览!AP176)</f>
        <v/>
      </c>
      <c r="AQ176" s="227" t="str">
        <f>IF([2]数据总览!AQ176="","",[2]数据总览!AQ176)</f>
        <v/>
      </c>
      <c r="AR176" s="227" t="str">
        <f>IF([2]数据总览!AR176="","",[2]数据总览!AR176)</f>
        <v/>
      </c>
      <c r="AS176" s="227" t="str">
        <f>IF([2]数据总览!AS176="","",[2]数据总览!AS176)</f>
        <v/>
      </c>
      <c r="AT176" s="227" t="str">
        <f>IF([2]数据总览!AT176="","",[2]数据总览!AT176)</f>
        <v/>
      </c>
      <c r="AU176" s="227" t="str">
        <f>IF([2]数据总览!AU176="","",[2]数据总览!AU176)</f>
        <v/>
      </c>
      <c r="AV176" s="227" t="str">
        <f>IF([2]数据总览!AV176="","",[2]数据总览!AV176)</f>
        <v/>
      </c>
      <c r="AW176" s="227" t="str">
        <f>IF([2]数据总览!AW176="","",[2]数据总览!AW176)</f>
        <v/>
      </c>
      <c r="AX176" s="227" t="str">
        <f>IF([2]数据总览!AX176="","",[2]数据总览!AX176)</f>
        <v/>
      </c>
      <c r="AY176" s="227" t="str">
        <f>IF([2]数据总览!AY176="","",[2]数据总览!AY176)</f>
        <v/>
      </c>
      <c r="AZ176" s="227" t="str">
        <f>IF([2]数据总览!AZ176="","",[2]数据总览!AZ176)</f>
        <v/>
      </c>
      <c r="BA176" s="227" t="str">
        <f>IF([2]数据总览!BA176="","",[2]数据总览!BA176)</f>
        <v/>
      </c>
      <c r="BB176" s="227" t="str">
        <f>IF([2]数据总览!BB176="","",[2]数据总览!BB176)</f>
        <v/>
      </c>
      <c r="BC176" s="227" t="str">
        <f>IF([2]数据总览!BC176="","",[2]数据总览!BC176)</f>
        <v/>
      </c>
      <c r="BD176" s="227" t="str">
        <f>IF([2]数据总览!BD176="","",[2]数据总览!BD176)</f>
        <v/>
      </c>
      <c r="BE176" s="227" t="str">
        <f>IF([2]数据总览!BE176="","",[2]数据总览!BE176)</f>
        <v/>
      </c>
      <c r="BF176" s="227" t="str">
        <f>IF([2]数据总览!BF176="","",[2]数据总览!BF176)</f>
        <v/>
      </c>
      <c r="BG176" s="227" t="str">
        <f>IF([2]数据总览!BG176="","",[2]数据总览!BG176)</f>
        <v/>
      </c>
      <c r="BH176" s="227" t="str">
        <f>IF([2]数据总览!BH176="","",[2]数据总览!BH176)</f>
        <v/>
      </c>
      <c r="BI176" s="227" t="str">
        <f>IF([2]数据总览!BI176="","",[2]数据总览!BI176)</f>
        <v/>
      </c>
      <c r="BJ176" s="227" t="str">
        <f>IF([2]数据总览!BJ176="","",[2]数据总览!BJ176)</f>
        <v/>
      </c>
      <c r="BK176" s="227" t="str">
        <f>IF([2]数据总览!BK176="","",[2]数据总览!BK176)</f>
        <v/>
      </c>
      <c r="BL176" s="227" t="str">
        <f>IF([2]数据总览!BL176="","",[2]数据总览!BL176)</f>
        <v/>
      </c>
      <c r="BM176" s="227" t="str">
        <f>IF([2]数据总览!BM176="","",[2]数据总览!BM176)</f>
        <v/>
      </c>
      <c r="BN176" s="227" t="str">
        <f>IF([2]数据总览!BN176="","",[2]数据总览!BN176)</f>
        <v/>
      </c>
      <c r="BO176" s="227" t="str">
        <f>IF([2]数据总览!BO176="","",[2]数据总览!BO176)</f>
        <v/>
      </c>
      <c r="BP176" s="227" t="str">
        <f>IF([2]数据总览!BP176="","",[2]数据总览!BP176)</f>
        <v/>
      </c>
      <c r="BQ176" s="227" t="str">
        <f>IF([2]数据总览!BQ176="","",[2]数据总览!BQ176)</f>
        <v/>
      </c>
      <c r="BR176" s="227" t="str">
        <f>IF([2]数据总览!BR176="","",[2]数据总览!BR176)</f>
        <v/>
      </c>
      <c r="BS176" s="227" t="str">
        <f>IF([2]数据总览!BS176="","",[2]数据总览!BS176)</f>
        <v/>
      </c>
      <c r="BT176" s="227" t="str">
        <f>IF([2]数据总览!BT176="","",[2]数据总览!BT176)</f>
        <v/>
      </c>
      <c r="BU176" s="227" t="str">
        <f>IF([2]数据总览!BU176="","",[2]数据总览!BU176)</f>
        <v/>
      </c>
      <c r="BV176" s="227" t="str">
        <f>IF([2]数据总览!BV176="","",[2]数据总览!BV176)</f>
        <v/>
      </c>
      <c r="BW176" s="227" t="str">
        <f>IF([2]数据总览!BW176="","",[2]数据总览!BW176)</f>
        <v/>
      </c>
      <c r="BX176" s="227" t="str">
        <f>IF([2]数据总览!BX176="","",[2]数据总览!BX176)</f>
        <v/>
      </c>
      <c r="BY176" s="227" t="str">
        <f>IF([2]数据总览!BY176="","",[2]数据总览!BY176)</f>
        <v/>
      </c>
      <c r="BZ176" s="227" t="str">
        <f>IF([2]数据总览!BZ176="","",[2]数据总览!BZ176)</f>
        <v/>
      </c>
      <c r="CA176" s="227" t="str">
        <f>IF([2]数据总览!CA176="","",[2]数据总览!CA176)</f>
        <v/>
      </c>
      <c r="CB176" s="227" t="str">
        <f>IF([2]数据总览!CB176="","",[2]数据总览!CB176)</f>
        <v/>
      </c>
      <c r="CC176" s="227" t="str">
        <f>IF([2]数据总览!CC176="","",[2]数据总览!CC176)</f>
        <v/>
      </c>
      <c r="CD176" s="227" t="str">
        <f>IF([2]数据总览!CD176="","",[2]数据总览!CD176)</f>
        <v/>
      </c>
      <c r="CE176" s="227" t="str">
        <f>IF([2]数据总览!CE176="","",[2]数据总览!CE176)</f>
        <v/>
      </c>
      <c r="CF176" s="227" t="str">
        <f>IF([2]数据总览!CF176="","",[2]数据总览!CF176)</f>
        <v/>
      </c>
      <c r="CG176" s="227" t="str">
        <f>IF([2]数据总览!CG176="","",[2]数据总览!CG176)</f>
        <v/>
      </c>
      <c r="CH176" s="227" t="str">
        <f>IF([2]数据总览!CH176="","",[2]数据总览!CH176)</f>
        <v/>
      </c>
      <c r="CI176" s="227" t="str">
        <f>IF([2]数据总览!CI176="","",[2]数据总览!CI176)</f>
        <v/>
      </c>
      <c r="CJ176" s="227" t="str">
        <f>IF([2]数据总览!CJ176="","",[2]数据总览!CJ176)</f>
        <v/>
      </c>
      <c r="CK176" s="227" t="str">
        <f>IF([2]数据总览!CK176="","",[2]数据总览!CK176)</f>
        <v/>
      </c>
      <c r="CL176" s="227" t="str">
        <f>IF([2]数据总览!CL176="","",[2]数据总览!CL176)</f>
        <v/>
      </c>
      <c r="CM176" s="227" t="str">
        <f>IF([2]数据总览!CM176="","",[2]数据总览!CM176)</f>
        <v/>
      </c>
      <c r="CN176" s="227" t="str">
        <f>IF([2]数据总览!CN176="","",[2]数据总览!CN176)</f>
        <v/>
      </c>
      <c r="CO176" s="227" t="str">
        <f>IF([2]数据总览!CO176="","",[2]数据总览!CO176)</f>
        <v/>
      </c>
      <c r="CP176" s="227" t="str">
        <f>IF([2]数据总览!CP176="","",[2]数据总览!CP176)</f>
        <v/>
      </c>
      <c r="CQ176" s="227" t="str">
        <f>IF([2]数据总览!CQ176="","",[2]数据总览!CQ176)</f>
        <v/>
      </c>
      <c r="CR176" s="227" t="str">
        <f>IF([2]数据总览!CR176="","",[2]数据总览!CR176)</f>
        <v/>
      </c>
      <c r="CS176" s="227" t="str">
        <f>IF([2]数据总览!CS176="","",[2]数据总览!CS176)</f>
        <v/>
      </c>
      <c r="CT176" s="227" t="str">
        <f>IF([2]数据总览!CT176="","",[2]数据总览!CT176)</f>
        <v/>
      </c>
      <c r="CU176" s="227" t="str">
        <f>IF([2]数据总览!CU176="","",[2]数据总览!CU176)</f>
        <v/>
      </c>
      <c r="CV176" s="227" t="str">
        <f>IF([2]数据总览!CV176="","",[2]数据总览!CV176)</f>
        <v/>
      </c>
      <c r="CW176" s="227" t="str">
        <f>IF([2]数据总览!CW176="","",[2]数据总览!CW176)</f>
        <v/>
      </c>
      <c r="CX176" s="227" t="str">
        <f>IF([2]数据总览!CX176="","",[2]数据总览!CX176)</f>
        <v/>
      </c>
      <c r="CY176" s="227" t="str">
        <f>IF([2]数据总览!CY176="","",[2]数据总览!CY176)</f>
        <v/>
      </c>
      <c r="CZ176" s="227" t="str">
        <f>IF([2]数据总览!CZ176="","",[2]数据总览!CZ176)</f>
        <v/>
      </c>
      <c r="DA176" s="227" t="str">
        <f>IF([2]数据总览!DA176="","",[2]数据总览!DA176)</f>
        <v/>
      </c>
      <c r="DB176" s="227" t="str">
        <f>IF([2]数据总览!DB176="","",[2]数据总览!DB176)</f>
        <v/>
      </c>
      <c r="DC176" s="227" t="str">
        <f>IF([2]数据总览!DC176="","",[2]数据总览!DC176)</f>
        <v/>
      </c>
      <c r="DD176" s="227" t="str">
        <f>IF([2]数据总览!DD176="","",[2]数据总览!DD176)</f>
        <v/>
      </c>
      <c r="DE176" s="227" t="str">
        <f>IF([2]数据总览!DE176="","",[2]数据总览!DE176)</f>
        <v/>
      </c>
      <c r="DF176" s="227" t="str">
        <f>IF([2]数据总览!DF176="","",[2]数据总览!DF176)</f>
        <v/>
      </c>
      <c r="DG176" s="227" t="str">
        <f>IF([2]数据总览!DG176="","",[2]数据总览!DG176)</f>
        <v/>
      </c>
      <c r="DH176" s="227" t="str">
        <f>IF([2]数据总览!DH176="","",[2]数据总览!DH176)</f>
        <v/>
      </c>
      <c r="DI176" s="227" t="str">
        <f>IF([2]数据总览!DI176="","",[2]数据总览!DI176)</f>
        <v/>
      </c>
      <c r="DJ176" s="227" t="str">
        <f>IF([2]数据总览!DJ176="","",[2]数据总览!DJ176)</f>
        <v/>
      </c>
      <c r="DK176" s="227" t="str">
        <f>IF([2]数据总览!DK176="","",[2]数据总览!DK176)</f>
        <v/>
      </c>
      <c r="DL176" s="227" t="str">
        <f>IF([2]数据总览!DL176="","",[2]数据总览!DL176)</f>
        <v/>
      </c>
      <c r="DM176" s="227" t="str">
        <f>IF([2]数据总览!DM176="","",[2]数据总览!DM176)</f>
        <v/>
      </c>
      <c r="DN176" s="227" t="str">
        <f>IF([2]数据总览!DN176="","",[2]数据总览!DN176)</f>
        <v/>
      </c>
      <c r="DO176" s="227" t="str">
        <f>IF([2]数据总览!DO176="","",[2]数据总览!DO176)</f>
        <v/>
      </c>
      <c r="DP176" s="227" t="str">
        <f>IF([2]数据总览!DP176="","",[2]数据总览!DP176)</f>
        <v/>
      </c>
      <c r="DQ176" s="227" t="str">
        <f>IF([2]数据总览!DQ176="","",[2]数据总览!DQ176)</f>
        <v/>
      </c>
      <c r="DR176" s="227" t="str">
        <f>IF([2]数据总览!DR176="","",[2]数据总览!DR176)</f>
        <v/>
      </c>
      <c r="DS176" s="227" t="str">
        <f>IF([2]数据总览!DS176="","",[2]数据总览!DS176)</f>
        <v/>
      </c>
      <c r="DT176" s="227" t="str">
        <f>IF([2]数据总览!DT176="","",[2]数据总览!DT176)</f>
        <v/>
      </c>
      <c r="DU176" s="227" t="str">
        <f>IF([2]数据总览!DU176="","",[2]数据总览!DU176)</f>
        <v/>
      </c>
      <c r="DV176" s="227" t="str">
        <f>IF([2]数据总览!DV176="","",[2]数据总览!DV176)</f>
        <v/>
      </c>
      <c r="DW176" s="227" t="str">
        <f>IF([2]数据总览!DW176="","",[2]数据总览!DW176)</f>
        <v/>
      </c>
      <c r="DX176" s="227" t="str">
        <f>IF([2]数据总览!DX176="","",[2]数据总览!DX176)</f>
        <v/>
      </c>
      <c r="DY176" s="227" t="str">
        <f>IF([2]数据总览!DY176="","",[2]数据总览!DY176)</f>
        <v/>
      </c>
      <c r="DZ176" s="227" t="str">
        <f>IF([2]数据总览!DZ176="","",[2]数据总览!DZ176)</f>
        <v/>
      </c>
      <c r="EA176" s="227" t="str">
        <f>IF([2]数据总览!EA176="","",[2]数据总览!EA176)</f>
        <v/>
      </c>
      <c r="EB176" s="227" t="str">
        <f>IF([2]数据总览!EB176="","",[2]数据总览!EB176)</f>
        <v/>
      </c>
      <c r="EC176" s="227" t="str">
        <f>IF([2]数据总览!EC176="","",[2]数据总览!EC176)</f>
        <v/>
      </c>
      <c r="ED176" s="227" t="str">
        <f>IF([2]数据总览!ED176="","",[2]数据总览!ED176)</f>
        <v/>
      </c>
      <c r="EE176" s="227" t="str">
        <f>IF([2]数据总览!EE176="","",[2]数据总览!EE176)</f>
        <v/>
      </c>
      <c r="EF176" s="227" t="str">
        <f>IF([2]数据总览!EF176="","",[2]数据总览!EF176)</f>
        <v/>
      </c>
      <c r="EG176" s="227" t="str">
        <f>IF([2]数据总览!EG176="","",[2]数据总览!EG176)</f>
        <v/>
      </c>
      <c r="EH176" s="227" t="str">
        <f>IF([2]数据总览!EH176="","",[2]数据总览!EH176)</f>
        <v/>
      </c>
      <c r="EI176" s="227" t="str">
        <f>IF([2]数据总览!EI176="","",[2]数据总览!EI176)</f>
        <v/>
      </c>
      <c r="EJ176" s="227" t="str">
        <f>IF([2]数据总览!EJ176="","",[2]数据总览!EJ176)</f>
        <v/>
      </c>
      <c r="EK176" s="227" t="str">
        <f>IF([2]数据总览!EK176="","",[2]数据总览!EK176)</f>
        <v/>
      </c>
      <c r="EL176" s="227" t="str">
        <f>IF([2]数据总览!EL176="","",[2]数据总览!EL176)</f>
        <v/>
      </c>
      <c r="EM176" s="227" t="str">
        <f>IF([2]数据总览!EM176="","",[2]数据总览!EM176)</f>
        <v/>
      </c>
      <c r="EN176" s="227" t="str">
        <f>IF([2]数据总览!EN176="","",[2]数据总览!EN176)</f>
        <v/>
      </c>
      <c r="EO176" s="227" t="str">
        <f>IF([2]数据总览!EO176="","",[2]数据总览!EO176)</f>
        <v/>
      </c>
      <c r="EP176" s="227" t="str">
        <f>IF([2]数据总览!EP176="","",[2]数据总览!EP176)</f>
        <v/>
      </c>
      <c r="EQ176" s="227" t="str">
        <f>IF([2]数据总览!EQ176="","",[2]数据总览!EQ176)</f>
        <v/>
      </c>
      <c r="ER176" s="227" t="str">
        <f>IF([2]数据总览!ER176="","",[2]数据总览!ER176)</f>
        <v/>
      </c>
      <c r="ES176" s="227" t="str">
        <f>IF([2]数据总览!ES176="","",[2]数据总览!ES176)</f>
        <v/>
      </c>
      <c r="ET176" s="227" t="str">
        <f>IF([2]数据总览!ET176="","",[2]数据总览!ET176)</f>
        <v/>
      </c>
      <c r="EU176" s="227" t="str">
        <f>IF([2]数据总览!EU176="","",[2]数据总览!EU176)</f>
        <v/>
      </c>
      <c r="EV176" s="227" t="str">
        <f>IF([2]数据总览!EV176="","",[2]数据总览!EV176)</f>
        <v/>
      </c>
      <c r="EW176" s="227" t="str">
        <f>IF([2]数据总览!EW176="","",[2]数据总览!EW176)</f>
        <v/>
      </c>
      <c r="EX176" s="227" t="str">
        <f>IF([2]数据总览!EX176="","",[2]数据总览!EX176)</f>
        <v/>
      </c>
      <c r="EY176" s="227" t="str">
        <f>IF([2]数据总览!EY176="","",[2]数据总览!EY176)</f>
        <v/>
      </c>
      <c r="EZ176" s="227" t="str">
        <f>IF([2]数据总览!EZ176="","",[2]数据总览!EZ176)</f>
        <v/>
      </c>
      <c r="FA176" s="227" t="str">
        <f>IF([2]数据总览!FA176="","",[2]数据总览!FA176)</f>
        <v/>
      </c>
    </row>
    <row r="177" spans="1:157" ht="11.25">
      <c r="A177" s="227" t="str">
        <f>IF([2]数据总览!A177="","",[2]数据总览!A177)</f>
        <v/>
      </c>
      <c r="B177" s="227" t="str">
        <f>IF([2]数据总览!B177="","",[2]数据总览!B177)</f>
        <v/>
      </c>
      <c r="C177" s="227">
        <f>IF([2]数据总览!C177="","",[2]数据总览!C177)</f>
        <v>10</v>
      </c>
      <c r="D177" s="227">
        <f>IF([2]数据总览!D177="","",[2]数据总览!D177)</f>
        <v>5</v>
      </c>
      <c r="E177" s="227">
        <f>IF([2]数据总览!E177="","",[2]数据总览!E177)</f>
        <v>0.24</v>
      </c>
      <c r="F177" s="227">
        <f>IF([2]数据总览!F177="","",[2]数据总览!F177)</f>
        <v>0.32</v>
      </c>
      <c r="G177" s="227">
        <f>IF([2]数据总览!G177="","",[2]数据总览!G177)</f>
        <v>0.4</v>
      </c>
      <c r="H177" s="227">
        <f>IF([2]数据总览!H177="","",[2]数据总览!H177)</f>
        <v>0.25</v>
      </c>
      <c r="I177" s="227" t="str">
        <f>IF([2]数据总览!I177="","",[2]数据总览!I177)</f>
        <v/>
      </c>
      <c r="J177" s="227"/>
      <c r="K177" s="227" t="str">
        <f>IF([2]数据总览!K177="","",[2]数据总览!K177)</f>
        <v/>
      </c>
      <c r="L177" s="227" t="str">
        <f>IF([2]数据总览!L177="","",[2]数据总览!L177)</f>
        <v/>
      </c>
      <c r="M177" s="227" t="str">
        <f>IF([2]数据总览!M177="","",[2]数据总览!M177)</f>
        <v/>
      </c>
      <c r="N177" s="227" t="str">
        <f>IF([2]数据总览!N177="","",[2]数据总览!N177)</f>
        <v/>
      </c>
      <c r="O177" s="227" t="str">
        <f>IF([2]数据总览!O177="","",[2]数据总览!O177)</f>
        <v/>
      </c>
      <c r="P177" s="227" t="str">
        <f>IF([2]数据总览!P177="","",[2]数据总览!P177)</f>
        <v/>
      </c>
      <c r="Q177" s="227" t="str">
        <f>IF([2]数据总览!Q177="","",[2]数据总览!Q177)</f>
        <v/>
      </c>
      <c r="R177" s="227" t="str">
        <f>IF([2]数据总览!R177="","",[2]数据总览!R177)</f>
        <v/>
      </c>
      <c r="S177" s="227" t="str">
        <f>IF([2]数据总览!S177="","",[2]数据总览!S177)</f>
        <v/>
      </c>
      <c r="T177" s="227" t="str">
        <f>IF([2]数据总览!T177="","",[2]数据总览!T177)</f>
        <v/>
      </c>
      <c r="U177" s="227" t="str">
        <f>IF([2]数据总览!U177="","",[2]数据总览!U177)</f>
        <v/>
      </c>
      <c r="V177" s="227" t="str">
        <f>IF([2]数据总览!V177="","",[2]数据总览!V177)</f>
        <v/>
      </c>
      <c r="W177" s="227" t="str">
        <f>IF([2]数据总览!W177="","",[2]数据总览!W177)</f>
        <v/>
      </c>
      <c r="X177" s="227" t="str">
        <f>IF([2]数据总览!X177="","",[2]数据总览!X177)</f>
        <v/>
      </c>
      <c r="Y177" s="227" t="str">
        <f>IF([2]数据总览!Y177="","",[2]数据总览!Y177)</f>
        <v/>
      </c>
      <c r="Z177" s="227" t="str">
        <f>IF([2]数据总览!Z177="","",[2]数据总览!Z177)</f>
        <v/>
      </c>
      <c r="AA177" s="227" t="str">
        <f>IF([2]数据总览!AA177="","",[2]数据总览!AA177)</f>
        <v/>
      </c>
      <c r="AB177" s="227" t="str">
        <f>IF([2]数据总览!AB177="","",[2]数据总览!AB177)</f>
        <v/>
      </c>
      <c r="AC177" s="227" t="str">
        <f>IF([2]数据总览!AC177="","",[2]数据总览!AC177)</f>
        <v/>
      </c>
      <c r="AD177" s="227" t="str">
        <f>IF([2]数据总览!AD177="","",[2]数据总览!AD177)</f>
        <v/>
      </c>
      <c r="AE177" s="227" t="str">
        <f>IF([2]数据总览!AE177="","",[2]数据总览!AE177)</f>
        <v/>
      </c>
      <c r="AF177" s="227" t="str">
        <f>IF([2]数据总览!AF177="","",[2]数据总览!AF177)</f>
        <v/>
      </c>
      <c r="AG177" s="227" t="str">
        <f>IF([2]数据总览!AG177="","",[2]数据总览!AG177)</f>
        <v/>
      </c>
      <c r="AH177" s="227" t="str">
        <f>IF([2]数据总览!AH177="","",[2]数据总览!AH177)</f>
        <v/>
      </c>
      <c r="AI177" s="227" t="str">
        <f>IF([2]数据总览!AI177="","",[2]数据总览!AI177)</f>
        <v/>
      </c>
      <c r="AJ177" s="227" t="str">
        <f>IF([2]数据总览!AJ177="","",[2]数据总览!AJ177)</f>
        <v/>
      </c>
      <c r="AK177" s="227" t="str">
        <f>IF([2]数据总览!AK177="","",[2]数据总览!AK177)</f>
        <v/>
      </c>
      <c r="AL177" s="227" t="str">
        <f>IF([2]数据总览!AL177="","",[2]数据总览!AL177)</f>
        <v/>
      </c>
      <c r="AM177" s="227" t="str">
        <f>IF([2]数据总览!AM177="","",[2]数据总览!AM177)</f>
        <v/>
      </c>
      <c r="AN177" s="227" t="str">
        <f>IF([2]数据总览!AN177="","",[2]数据总览!AN177)</f>
        <v/>
      </c>
      <c r="AO177" s="227" t="str">
        <f>IF([2]数据总览!AO177="","",[2]数据总览!AO177)</f>
        <v/>
      </c>
      <c r="AP177" s="227" t="str">
        <f>IF([2]数据总览!AP177="","",[2]数据总览!AP177)</f>
        <v/>
      </c>
      <c r="AQ177" s="227" t="str">
        <f>IF([2]数据总览!AQ177="","",[2]数据总览!AQ177)</f>
        <v/>
      </c>
      <c r="AR177" s="227" t="str">
        <f>IF([2]数据总览!AR177="","",[2]数据总览!AR177)</f>
        <v/>
      </c>
      <c r="AS177" s="227" t="str">
        <f>IF([2]数据总览!AS177="","",[2]数据总览!AS177)</f>
        <v/>
      </c>
      <c r="AT177" s="227" t="str">
        <f>IF([2]数据总览!AT177="","",[2]数据总览!AT177)</f>
        <v/>
      </c>
      <c r="AU177" s="227" t="str">
        <f>IF([2]数据总览!AU177="","",[2]数据总览!AU177)</f>
        <v/>
      </c>
      <c r="AV177" s="227" t="str">
        <f>IF([2]数据总览!AV177="","",[2]数据总览!AV177)</f>
        <v/>
      </c>
      <c r="AW177" s="227" t="str">
        <f>IF([2]数据总览!AW177="","",[2]数据总览!AW177)</f>
        <v/>
      </c>
      <c r="AX177" s="227" t="str">
        <f>IF([2]数据总览!AX177="","",[2]数据总览!AX177)</f>
        <v/>
      </c>
      <c r="AY177" s="227" t="str">
        <f>IF([2]数据总览!AY177="","",[2]数据总览!AY177)</f>
        <v/>
      </c>
      <c r="AZ177" s="227" t="str">
        <f>IF([2]数据总览!AZ177="","",[2]数据总览!AZ177)</f>
        <v/>
      </c>
      <c r="BA177" s="227" t="str">
        <f>IF([2]数据总览!BA177="","",[2]数据总览!BA177)</f>
        <v/>
      </c>
      <c r="BB177" s="227" t="str">
        <f>IF([2]数据总览!BB177="","",[2]数据总览!BB177)</f>
        <v/>
      </c>
      <c r="BC177" s="227" t="str">
        <f>IF([2]数据总览!BC177="","",[2]数据总览!BC177)</f>
        <v/>
      </c>
      <c r="BD177" s="227" t="str">
        <f>IF([2]数据总览!BD177="","",[2]数据总览!BD177)</f>
        <v/>
      </c>
      <c r="BE177" s="227" t="str">
        <f>IF([2]数据总览!BE177="","",[2]数据总览!BE177)</f>
        <v/>
      </c>
      <c r="BF177" s="227" t="str">
        <f>IF([2]数据总览!BF177="","",[2]数据总览!BF177)</f>
        <v/>
      </c>
      <c r="BG177" s="227" t="str">
        <f>IF([2]数据总览!BG177="","",[2]数据总览!BG177)</f>
        <v/>
      </c>
      <c r="BH177" s="227" t="str">
        <f>IF([2]数据总览!BH177="","",[2]数据总览!BH177)</f>
        <v/>
      </c>
      <c r="BI177" s="227" t="str">
        <f>IF([2]数据总览!BI177="","",[2]数据总览!BI177)</f>
        <v/>
      </c>
      <c r="BJ177" s="227" t="str">
        <f>IF([2]数据总览!BJ177="","",[2]数据总览!BJ177)</f>
        <v/>
      </c>
      <c r="BK177" s="227" t="str">
        <f>IF([2]数据总览!BK177="","",[2]数据总览!BK177)</f>
        <v/>
      </c>
      <c r="BL177" s="227" t="str">
        <f>IF([2]数据总览!BL177="","",[2]数据总览!BL177)</f>
        <v/>
      </c>
      <c r="BM177" s="227" t="str">
        <f>IF([2]数据总览!BM177="","",[2]数据总览!BM177)</f>
        <v/>
      </c>
      <c r="BN177" s="227" t="str">
        <f>IF([2]数据总览!BN177="","",[2]数据总览!BN177)</f>
        <v/>
      </c>
      <c r="BO177" s="227" t="str">
        <f>IF([2]数据总览!BO177="","",[2]数据总览!BO177)</f>
        <v/>
      </c>
      <c r="BP177" s="227" t="str">
        <f>IF([2]数据总览!BP177="","",[2]数据总览!BP177)</f>
        <v/>
      </c>
      <c r="BQ177" s="227" t="str">
        <f>IF([2]数据总览!BQ177="","",[2]数据总览!BQ177)</f>
        <v/>
      </c>
      <c r="BR177" s="227" t="str">
        <f>IF([2]数据总览!BR177="","",[2]数据总览!BR177)</f>
        <v/>
      </c>
      <c r="BS177" s="227" t="str">
        <f>IF([2]数据总览!BS177="","",[2]数据总览!BS177)</f>
        <v/>
      </c>
      <c r="BT177" s="227" t="str">
        <f>IF([2]数据总览!BT177="","",[2]数据总览!BT177)</f>
        <v/>
      </c>
      <c r="BU177" s="227" t="str">
        <f>IF([2]数据总览!BU177="","",[2]数据总览!BU177)</f>
        <v/>
      </c>
      <c r="BV177" s="227" t="str">
        <f>IF([2]数据总览!BV177="","",[2]数据总览!BV177)</f>
        <v/>
      </c>
      <c r="BW177" s="227" t="str">
        <f>IF([2]数据总览!BW177="","",[2]数据总览!BW177)</f>
        <v/>
      </c>
      <c r="BX177" s="227" t="str">
        <f>IF([2]数据总览!BX177="","",[2]数据总览!BX177)</f>
        <v/>
      </c>
      <c r="BY177" s="227" t="str">
        <f>IF([2]数据总览!BY177="","",[2]数据总览!BY177)</f>
        <v/>
      </c>
      <c r="BZ177" s="227" t="str">
        <f>IF([2]数据总览!BZ177="","",[2]数据总览!BZ177)</f>
        <v/>
      </c>
      <c r="CA177" s="227" t="str">
        <f>IF([2]数据总览!CA177="","",[2]数据总览!CA177)</f>
        <v/>
      </c>
      <c r="CB177" s="227" t="str">
        <f>IF([2]数据总览!CB177="","",[2]数据总览!CB177)</f>
        <v/>
      </c>
      <c r="CC177" s="227" t="str">
        <f>IF([2]数据总览!CC177="","",[2]数据总览!CC177)</f>
        <v/>
      </c>
      <c r="CD177" s="227" t="str">
        <f>IF([2]数据总览!CD177="","",[2]数据总览!CD177)</f>
        <v/>
      </c>
      <c r="CE177" s="227" t="str">
        <f>IF([2]数据总览!CE177="","",[2]数据总览!CE177)</f>
        <v/>
      </c>
      <c r="CF177" s="227" t="str">
        <f>IF([2]数据总览!CF177="","",[2]数据总览!CF177)</f>
        <v/>
      </c>
      <c r="CG177" s="227" t="str">
        <f>IF([2]数据总览!CG177="","",[2]数据总览!CG177)</f>
        <v/>
      </c>
      <c r="CH177" s="227" t="str">
        <f>IF([2]数据总览!CH177="","",[2]数据总览!CH177)</f>
        <v/>
      </c>
      <c r="CI177" s="227" t="str">
        <f>IF([2]数据总览!CI177="","",[2]数据总览!CI177)</f>
        <v/>
      </c>
      <c r="CJ177" s="227" t="str">
        <f>IF([2]数据总览!CJ177="","",[2]数据总览!CJ177)</f>
        <v/>
      </c>
      <c r="CK177" s="227" t="str">
        <f>IF([2]数据总览!CK177="","",[2]数据总览!CK177)</f>
        <v/>
      </c>
      <c r="CL177" s="227" t="str">
        <f>IF([2]数据总览!CL177="","",[2]数据总览!CL177)</f>
        <v/>
      </c>
      <c r="CM177" s="227" t="str">
        <f>IF([2]数据总览!CM177="","",[2]数据总览!CM177)</f>
        <v/>
      </c>
      <c r="CN177" s="227" t="str">
        <f>IF([2]数据总览!CN177="","",[2]数据总览!CN177)</f>
        <v/>
      </c>
      <c r="CO177" s="227" t="str">
        <f>IF([2]数据总览!CO177="","",[2]数据总览!CO177)</f>
        <v/>
      </c>
      <c r="CP177" s="227" t="str">
        <f>IF([2]数据总览!CP177="","",[2]数据总览!CP177)</f>
        <v/>
      </c>
      <c r="CQ177" s="227" t="str">
        <f>IF([2]数据总览!CQ177="","",[2]数据总览!CQ177)</f>
        <v/>
      </c>
      <c r="CR177" s="227" t="str">
        <f>IF([2]数据总览!CR177="","",[2]数据总览!CR177)</f>
        <v/>
      </c>
      <c r="CS177" s="227" t="str">
        <f>IF([2]数据总览!CS177="","",[2]数据总览!CS177)</f>
        <v/>
      </c>
      <c r="CT177" s="227" t="str">
        <f>IF([2]数据总览!CT177="","",[2]数据总览!CT177)</f>
        <v/>
      </c>
      <c r="CU177" s="227" t="str">
        <f>IF([2]数据总览!CU177="","",[2]数据总览!CU177)</f>
        <v/>
      </c>
      <c r="CV177" s="227" t="str">
        <f>IF([2]数据总览!CV177="","",[2]数据总览!CV177)</f>
        <v/>
      </c>
      <c r="CW177" s="227" t="str">
        <f>IF([2]数据总览!CW177="","",[2]数据总览!CW177)</f>
        <v/>
      </c>
      <c r="CX177" s="227" t="str">
        <f>IF([2]数据总览!CX177="","",[2]数据总览!CX177)</f>
        <v/>
      </c>
      <c r="CY177" s="227" t="str">
        <f>IF([2]数据总览!CY177="","",[2]数据总览!CY177)</f>
        <v/>
      </c>
      <c r="CZ177" s="227" t="str">
        <f>IF([2]数据总览!CZ177="","",[2]数据总览!CZ177)</f>
        <v/>
      </c>
      <c r="DA177" s="227" t="str">
        <f>IF([2]数据总览!DA177="","",[2]数据总览!DA177)</f>
        <v/>
      </c>
      <c r="DB177" s="227" t="str">
        <f>IF([2]数据总览!DB177="","",[2]数据总览!DB177)</f>
        <v/>
      </c>
      <c r="DC177" s="227" t="str">
        <f>IF([2]数据总览!DC177="","",[2]数据总览!DC177)</f>
        <v/>
      </c>
      <c r="DD177" s="227" t="str">
        <f>IF([2]数据总览!DD177="","",[2]数据总览!DD177)</f>
        <v/>
      </c>
      <c r="DE177" s="227" t="str">
        <f>IF([2]数据总览!DE177="","",[2]数据总览!DE177)</f>
        <v/>
      </c>
      <c r="DF177" s="227" t="str">
        <f>IF([2]数据总览!DF177="","",[2]数据总览!DF177)</f>
        <v/>
      </c>
      <c r="DG177" s="227" t="str">
        <f>IF([2]数据总览!DG177="","",[2]数据总览!DG177)</f>
        <v/>
      </c>
      <c r="DH177" s="227" t="str">
        <f>IF([2]数据总览!DH177="","",[2]数据总览!DH177)</f>
        <v/>
      </c>
      <c r="DI177" s="227" t="str">
        <f>IF([2]数据总览!DI177="","",[2]数据总览!DI177)</f>
        <v/>
      </c>
      <c r="DJ177" s="227" t="str">
        <f>IF([2]数据总览!DJ177="","",[2]数据总览!DJ177)</f>
        <v/>
      </c>
      <c r="DK177" s="227" t="str">
        <f>IF([2]数据总览!DK177="","",[2]数据总览!DK177)</f>
        <v/>
      </c>
      <c r="DL177" s="227" t="str">
        <f>IF([2]数据总览!DL177="","",[2]数据总览!DL177)</f>
        <v/>
      </c>
      <c r="DM177" s="227" t="str">
        <f>IF([2]数据总览!DM177="","",[2]数据总览!DM177)</f>
        <v/>
      </c>
      <c r="DN177" s="227" t="str">
        <f>IF([2]数据总览!DN177="","",[2]数据总览!DN177)</f>
        <v/>
      </c>
      <c r="DO177" s="227" t="str">
        <f>IF([2]数据总览!DO177="","",[2]数据总览!DO177)</f>
        <v/>
      </c>
      <c r="DP177" s="227" t="str">
        <f>IF([2]数据总览!DP177="","",[2]数据总览!DP177)</f>
        <v/>
      </c>
      <c r="DQ177" s="227" t="str">
        <f>IF([2]数据总览!DQ177="","",[2]数据总览!DQ177)</f>
        <v/>
      </c>
      <c r="DR177" s="227" t="str">
        <f>IF([2]数据总览!DR177="","",[2]数据总览!DR177)</f>
        <v/>
      </c>
      <c r="DS177" s="227" t="str">
        <f>IF([2]数据总览!DS177="","",[2]数据总览!DS177)</f>
        <v/>
      </c>
      <c r="DT177" s="227" t="str">
        <f>IF([2]数据总览!DT177="","",[2]数据总览!DT177)</f>
        <v/>
      </c>
      <c r="DU177" s="227" t="str">
        <f>IF([2]数据总览!DU177="","",[2]数据总览!DU177)</f>
        <v/>
      </c>
      <c r="DV177" s="227" t="str">
        <f>IF([2]数据总览!DV177="","",[2]数据总览!DV177)</f>
        <v/>
      </c>
      <c r="DW177" s="227" t="str">
        <f>IF([2]数据总览!DW177="","",[2]数据总览!DW177)</f>
        <v/>
      </c>
      <c r="DX177" s="227" t="str">
        <f>IF([2]数据总览!DX177="","",[2]数据总览!DX177)</f>
        <v/>
      </c>
      <c r="DY177" s="227" t="str">
        <f>IF([2]数据总览!DY177="","",[2]数据总览!DY177)</f>
        <v/>
      </c>
      <c r="DZ177" s="227" t="str">
        <f>IF([2]数据总览!DZ177="","",[2]数据总览!DZ177)</f>
        <v/>
      </c>
      <c r="EA177" s="227" t="str">
        <f>IF([2]数据总览!EA177="","",[2]数据总览!EA177)</f>
        <v/>
      </c>
      <c r="EB177" s="227" t="str">
        <f>IF([2]数据总览!EB177="","",[2]数据总览!EB177)</f>
        <v/>
      </c>
      <c r="EC177" s="227" t="str">
        <f>IF([2]数据总览!EC177="","",[2]数据总览!EC177)</f>
        <v/>
      </c>
      <c r="ED177" s="227" t="str">
        <f>IF([2]数据总览!ED177="","",[2]数据总览!ED177)</f>
        <v/>
      </c>
      <c r="EE177" s="227" t="str">
        <f>IF([2]数据总览!EE177="","",[2]数据总览!EE177)</f>
        <v/>
      </c>
      <c r="EF177" s="227" t="str">
        <f>IF([2]数据总览!EF177="","",[2]数据总览!EF177)</f>
        <v/>
      </c>
      <c r="EG177" s="227" t="str">
        <f>IF([2]数据总览!EG177="","",[2]数据总览!EG177)</f>
        <v/>
      </c>
      <c r="EH177" s="227" t="str">
        <f>IF([2]数据总览!EH177="","",[2]数据总览!EH177)</f>
        <v/>
      </c>
      <c r="EI177" s="227" t="str">
        <f>IF([2]数据总览!EI177="","",[2]数据总览!EI177)</f>
        <v/>
      </c>
      <c r="EJ177" s="227" t="str">
        <f>IF([2]数据总览!EJ177="","",[2]数据总览!EJ177)</f>
        <v/>
      </c>
      <c r="EK177" s="227" t="str">
        <f>IF([2]数据总览!EK177="","",[2]数据总览!EK177)</f>
        <v/>
      </c>
      <c r="EL177" s="227" t="str">
        <f>IF([2]数据总览!EL177="","",[2]数据总览!EL177)</f>
        <v/>
      </c>
      <c r="EM177" s="227" t="str">
        <f>IF([2]数据总览!EM177="","",[2]数据总览!EM177)</f>
        <v/>
      </c>
      <c r="EN177" s="227" t="str">
        <f>IF([2]数据总览!EN177="","",[2]数据总览!EN177)</f>
        <v/>
      </c>
      <c r="EO177" s="227" t="str">
        <f>IF([2]数据总览!EO177="","",[2]数据总览!EO177)</f>
        <v/>
      </c>
      <c r="EP177" s="227" t="str">
        <f>IF([2]数据总览!EP177="","",[2]数据总览!EP177)</f>
        <v/>
      </c>
      <c r="EQ177" s="227" t="str">
        <f>IF([2]数据总览!EQ177="","",[2]数据总览!EQ177)</f>
        <v/>
      </c>
      <c r="ER177" s="227" t="str">
        <f>IF([2]数据总览!ER177="","",[2]数据总览!ER177)</f>
        <v/>
      </c>
      <c r="ES177" s="227" t="str">
        <f>IF([2]数据总览!ES177="","",[2]数据总览!ES177)</f>
        <v/>
      </c>
      <c r="ET177" s="227" t="str">
        <f>IF([2]数据总览!ET177="","",[2]数据总览!ET177)</f>
        <v/>
      </c>
      <c r="EU177" s="227" t="str">
        <f>IF([2]数据总览!EU177="","",[2]数据总览!EU177)</f>
        <v/>
      </c>
      <c r="EV177" s="227" t="str">
        <f>IF([2]数据总览!EV177="","",[2]数据总览!EV177)</f>
        <v/>
      </c>
      <c r="EW177" s="227" t="str">
        <f>IF([2]数据总览!EW177="","",[2]数据总览!EW177)</f>
        <v/>
      </c>
      <c r="EX177" s="227" t="str">
        <f>IF([2]数据总览!EX177="","",[2]数据总览!EX177)</f>
        <v/>
      </c>
      <c r="EY177" s="227" t="str">
        <f>IF([2]数据总览!EY177="","",[2]数据总览!EY177)</f>
        <v/>
      </c>
      <c r="EZ177" s="227" t="str">
        <f>IF([2]数据总览!EZ177="","",[2]数据总览!EZ177)</f>
        <v/>
      </c>
      <c r="FA177" s="227" t="str">
        <f>IF([2]数据总览!FA177="","",[2]数据总览!FA177)</f>
        <v/>
      </c>
    </row>
    <row r="178" spans="1:157" ht="11.25">
      <c r="A178" s="227" t="str">
        <f>IF([2]数据总览!A178="","",[2]数据总览!A178)</f>
        <v/>
      </c>
      <c r="B178" s="227" t="str">
        <f>IF([2]数据总览!B178="","",[2]数据总览!B178)</f>
        <v/>
      </c>
      <c r="C178" s="227">
        <f>IF([2]数据总览!C178="","",[2]数据总览!C178)</f>
        <v>11</v>
      </c>
      <c r="D178" s="227">
        <f>IF([2]数据总览!D178="","",[2]数据总览!D178)</f>
        <v>5</v>
      </c>
      <c r="E178" s="227">
        <f>IF([2]数据总览!E178="","",[2]数据总览!E178)</f>
        <v>0.24</v>
      </c>
      <c r="F178" s="227">
        <f>IF([2]数据总览!F178="","",[2]数据总览!F178)</f>
        <v>0.32</v>
      </c>
      <c r="G178" s="227">
        <f>IF([2]数据总览!G178="","",[2]数据总览!G178)</f>
        <v>0.4</v>
      </c>
      <c r="H178" s="227">
        <f>IF([2]数据总览!H178="","",[2]数据总览!H178)</f>
        <v>0.25</v>
      </c>
      <c r="I178" s="227" t="str">
        <f>IF([2]数据总览!I178="","",[2]数据总览!I178)</f>
        <v/>
      </c>
      <c r="J178" s="227"/>
      <c r="K178" s="227" t="str">
        <f>IF([2]数据总览!K178="","",[2]数据总览!K178)</f>
        <v/>
      </c>
      <c r="L178" s="227" t="str">
        <f>IF([2]数据总览!L178="","",[2]数据总览!L178)</f>
        <v/>
      </c>
      <c r="M178" s="227" t="str">
        <f>IF([2]数据总览!M178="","",[2]数据总览!M178)</f>
        <v/>
      </c>
      <c r="N178" s="227" t="str">
        <f>IF([2]数据总览!N178="","",[2]数据总览!N178)</f>
        <v/>
      </c>
      <c r="O178" s="227" t="str">
        <f>IF([2]数据总览!O178="","",[2]数据总览!O178)</f>
        <v/>
      </c>
      <c r="P178" s="227" t="str">
        <f>IF([2]数据总览!P178="","",[2]数据总览!P178)</f>
        <v/>
      </c>
      <c r="Q178" s="227" t="str">
        <f>IF([2]数据总览!Q178="","",[2]数据总览!Q178)</f>
        <v/>
      </c>
      <c r="R178" s="227" t="str">
        <f>IF([2]数据总览!R178="","",[2]数据总览!R178)</f>
        <v/>
      </c>
      <c r="S178" s="227" t="str">
        <f>IF([2]数据总览!S178="","",[2]数据总览!S178)</f>
        <v/>
      </c>
      <c r="T178" s="227" t="str">
        <f>IF([2]数据总览!T178="","",[2]数据总览!T178)</f>
        <v/>
      </c>
      <c r="U178" s="227" t="str">
        <f>IF([2]数据总览!U178="","",[2]数据总览!U178)</f>
        <v/>
      </c>
      <c r="V178" s="227" t="str">
        <f>IF([2]数据总览!V178="","",[2]数据总览!V178)</f>
        <v/>
      </c>
      <c r="W178" s="227" t="str">
        <f>IF([2]数据总览!W178="","",[2]数据总览!W178)</f>
        <v/>
      </c>
      <c r="X178" s="227" t="str">
        <f>IF([2]数据总览!X178="","",[2]数据总览!X178)</f>
        <v/>
      </c>
      <c r="Y178" s="227" t="str">
        <f>IF([2]数据总览!Y178="","",[2]数据总览!Y178)</f>
        <v/>
      </c>
      <c r="Z178" s="227" t="str">
        <f>IF([2]数据总览!Z178="","",[2]数据总览!Z178)</f>
        <v/>
      </c>
      <c r="AA178" s="227" t="str">
        <f>IF([2]数据总览!AA178="","",[2]数据总览!AA178)</f>
        <v/>
      </c>
      <c r="AB178" s="227" t="str">
        <f>IF([2]数据总览!AB178="","",[2]数据总览!AB178)</f>
        <v/>
      </c>
      <c r="AC178" s="227" t="str">
        <f>IF([2]数据总览!AC178="","",[2]数据总览!AC178)</f>
        <v/>
      </c>
      <c r="AD178" s="227" t="str">
        <f>IF([2]数据总览!AD178="","",[2]数据总览!AD178)</f>
        <v/>
      </c>
      <c r="AE178" s="227" t="str">
        <f>IF([2]数据总览!AE178="","",[2]数据总览!AE178)</f>
        <v/>
      </c>
      <c r="AF178" s="227" t="str">
        <f>IF([2]数据总览!AF178="","",[2]数据总览!AF178)</f>
        <v/>
      </c>
      <c r="AG178" s="227" t="str">
        <f>IF([2]数据总览!AG178="","",[2]数据总览!AG178)</f>
        <v/>
      </c>
      <c r="AH178" s="227" t="str">
        <f>IF([2]数据总览!AH178="","",[2]数据总览!AH178)</f>
        <v/>
      </c>
      <c r="AI178" s="227" t="str">
        <f>IF([2]数据总览!AI178="","",[2]数据总览!AI178)</f>
        <v/>
      </c>
      <c r="AJ178" s="227" t="str">
        <f>IF([2]数据总览!AJ178="","",[2]数据总览!AJ178)</f>
        <v/>
      </c>
      <c r="AK178" s="227" t="str">
        <f>IF([2]数据总览!AK178="","",[2]数据总览!AK178)</f>
        <v/>
      </c>
      <c r="AL178" s="227" t="str">
        <f>IF([2]数据总览!AL178="","",[2]数据总览!AL178)</f>
        <v/>
      </c>
      <c r="AM178" s="227" t="str">
        <f>IF([2]数据总览!AM178="","",[2]数据总览!AM178)</f>
        <v/>
      </c>
      <c r="AN178" s="227" t="str">
        <f>IF([2]数据总览!AN178="","",[2]数据总览!AN178)</f>
        <v/>
      </c>
      <c r="AO178" s="227" t="str">
        <f>IF([2]数据总览!AO178="","",[2]数据总览!AO178)</f>
        <v/>
      </c>
      <c r="AP178" s="227" t="str">
        <f>IF([2]数据总览!AP178="","",[2]数据总览!AP178)</f>
        <v/>
      </c>
      <c r="AQ178" s="227" t="str">
        <f>IF([2]数据总览!AQ178="","",[2]数据总览!AQ178)</f>
        <v/>
      </c>
      <c r="AR178" s="227" t="str">
        <f>IF([2]数据总览!AR178="","",[2]数据总览!AR178)</f>
        <v/>
      </c>
      <c r="AS178" s="227" t="str">
        <f>IF([2]数据总览!AS178="","",[2]数据总览!AS178)</f>
        <v/>
      </c>
      <c r="AT178" s="227" t="str">
        <f>IF([2]数据总览!AT178="","",[2]数据总览!AT178)</f>
        <v/>
      </c>
      <c r="AU178" s="227" t="str">
        <f>IF([2]数据总览!AU178="","",[2]数据总览!AU178)</f>
        <v/>
      </c>
      <c r="AV178" s="227" t="str">
        <f>IF([2]数据总览!AV178="","",[2]数据总览!AV178)</f>
        <v/>
      </c>
      <c r="AW178" s="227" t="str">
        <f>IF([2]数据总览!AW178="","",[2]数据总览!AW178)</f>
        <v/>
      </c>
      <c r="AX178" s="227" t="str">
        <f>IF([2]数据总览!AX178="","",[2]数据总览!AX178)</f>
        <v/>
      </c>
      <c r="AY178" s="227" t="str">
        <f>IF([2]数据总览!AY178="","",[2]数据总览!AY178)</f>
        <v/>
      </c>
      <c r="AZ178" s="227" t="str">
        <f>IF([2]数据总览!AZ178="","",[2]数据总览!AZ178)</f>
        <v/>
      </c>
      <c r="BA178" s="227" t="str">
        <f>IF([2]数据总览!BA178="","",[2]数据总览!BA178)</f>
        <v/>
      </c>
      <c r="BB178" s="227" t="str">
        <f>IF([2]数据总览!BB178="","",[2]数据总览!BB178)</f>
        <v/>
      </c>
      <c r="BC178" s="227" t="str">
        <f>IF([2]数据总览!BC178="","",[2]数据总览!BC178)</f>
        <v/>
      </c>
      <c r="BD178" s="227" t="str">
        <f>IF([2]数据总览!BD178="","",[2]数据总览!BD178)</f>
        <v/>
      </c>
      <c r="BE178" s="227" t="str">
        <f>IF([2]数据总览!BE178="","",[2]数据总览!BE178)</f>
        <v/>
      </c>
      <c r="BF178" s="227" t="str">
        <f>IF([2]数据总览!BF178="","",[2]数据总览!BF178)</f>
        <v/>
      </c>
      <c r="BG178" s="227" t="str">
        <f>IF([2]数据总览!BG178="","",[2]数据总览!BG178)</f>
        <v/>
      </c>
      <c r="BH178" s="227" t="str">
        <f>IF([2]数据总览!BH178="","",[2]数据总览!BH178)</f>
        <v/>
      </c>
      <c r="BI178" s="227" t="str">
        <f>IF([2]数据总览!BI178="","",[2]数据总览!BI178)</f>
        <v/>
      </c>
      <c r="BJ178" s="227" t="str">
        <f>IF([2]数据总览!BJ178="","",[2]数据总览!BJ178)</f>
        <v/>
      </c>
      <c r="BK178" s="227" t="str">
        <f>IF([2]数据总览!BK178="","",[2]数据总览!BK178)</f>
        <v/>
      </c>
      <c r="BL178" s="227" t="str">
        <f>IF([2]数据总览!BL178="","",[2]数据总览!BL178)</f>
        <v/>
      </c>
      <c r="BM178" s="227" t="str">
        <f>IF([2]数据总览!BM178="","",[2]数据总览!BM178)</f>
        <v/>
      </c>
      <c r="BN178" s="227" t="str">
        <f>IF([2]数据总览!BN178="","",[2]数据总览!BN178)</f>
        <v/>
      </c>
      <c r="BO178" s="227" t="str">
        <f>IF([2]数据总览!BO178="","",[2]数据总览!BO178)</f>
        <v/>
      </c>
      <c r="BP178" s="227" t="str">
        <f>IF([2]数据总览!BP178="","",[2]数据总览!BP178)</f>
        <v/>
      </c>
      <c r="BQ178" s="227" t="str">
        <f>IF([2]数据总览!BQ178="","",[2]数据总览!BQ178)</f>
        <v/>
      </c>
      <c r="BR178" s="227" t="str">
        <f>IF([2]数据总览!BR178="","",[2]数据总览!BR178)</f>
        <v/>
      </c>
      <c r="BS178" s="227" t="str">
        <f>IF([2]数据总览!BS178="","",[2]数据总览!BS178)</f>
        <v/>
      </c>
      <c r="BT178" s="227" t="str">
        <f>IF([2]数据总览!BT178="","",[2]数据总览!BT178)</f>
        <v/>
      </c>
      <c r="BU178" s="227" t="str">
        <f>IF([2]数据总览!BU178="","",[2]数据总览!BU178)</f>
        <v/>
      </c>
      <c r="BV178" s="227" t="str">
        <f>IF([2]数据总览!BV178="","",[2]数据总览!BV178)</f>
        <v/>
      </c>
      <c r="BW178" s="227" t="str">
        <f>IF([2]数据总览!BW178="","",[2]数据总览!BW178)</f>
        <v/>
      </c>
      <c r="BX178" s="227" t="str">
        <f>IF([2]数据总览!BX178="","",[2]数据总览!BX178)</f>
        <v/>
      </c>
      <c r="BY178" s="227" t="str">
        <f>IF([2]数据总览!BY178="","",[2]数据总览!BY178)</f>
        <v/>
      </c>
      <c r="BZ178" s="227" t="str">
        <f>IF([2]数据总览!BZ178="","",[2]数据总览!BZ178)</f>
        <v/>
      </c>
      <c r="CA178" s="227" t="str">
        <f>IF([2]数据总览!CA178="","",[2]数据总览!CA178)</f>
        <v/>
      </c>
      <c r="CB178" s="227" t="str">
        <f>IF([2]数据总览!CB178="","",[2]数据总览!CB178)</f>
        <v/>
      </c>
      <c r="CC178" s="227" t="str">
        <f>IF([2]数据总览!CC178="","",[2]数据总览!CC178)</f>
        <v/>
      </c>
      <c r="CD178" s="227" t="str">
        <f>IF([2]数据总览!CD178="","",[2]数据总览!CD178)</f>
        <v/>
      </c>
      <c r="CE178" s="227" t="str">
        <f>IF([2]数据总览!CE178="","",[2]数据总览!CE178)</f>
        <v/>
      </c>
      <c r="CF178" s="227" t="str">
        <f>IF([2]数据总览!CF178="","",[2]数据总览!CF178)</f>
        <v/>
      </c>
      <c r="CG178" s="227" t="str">
        <f>IF([2]数据总览!CG178="","",[2]数据总览!CG178)</f>
        <v/>
      </c>
      <c r="CH178" s="227" t="str">
        <f>IF([2]数据总览!CH178="","",[2]数据总览!CH178)</f>
        <v/>
      </c>
      <c r="CI178" s="227" t="str">
        <f>IF([2]数据总览!CI178="","",[2]数据总览!CI178)</f>
        <v/>
      </c>
      <c r="CJ178" s="227" t="str">
        <f>IF([2]数据总览!CJ178="","",[2]数据总览!CJ178)</f>
        <v/>
      </c>
      <c r="CK178" s="227" t="str">
        <f>IF([2]数据总览!CK178="","",[2]数据总览!CK178)</f>
        <v/>
      </c>
      <c r="CL178" s="227" t="str">
        <f>IF([2]数据总览!CL178="","",[2]数据总览!CL178)</f>
        <v/>
      </c>
      <c r="CM178" s="227" t="str">
        <f>IF([2]数据总览!CM178="","",[2]数据总览!CM178)</f>
        <v/>
      </c>
      <c r="CN178" s="227" t="str">
        <f>IF([2]数据总览!CN178="","",[2]数据总览!CN178)</f>
        <v/>
      </c>
      <c r="CO178" s="227" t="str">
        <f>IF([2]数据总览!CO178="","",[2]数据总览!CO178)</f>
        <v/>
      </c>
      <c r="CP178" s="227" t="str">
        <f>IF([2]数据总览!CP178="","",[2]数据总览!CP178)</f>
        <v/>
      </c>
      <c r="CQ178" s="227" t="str">
        <f>IF([2]数据总览!CQ178="","",[2]数据总览!CQ178)</f>
        <v/>
      </c>
      <c r="CR178" s="227" t="str">
        <f>IF([2]数据总览!CR178="","",[2]数据总览!CR178)</f>
        <v/>
      </c>
      <c r="CS178" s="227" t="str">
        <f>IF([2]数据总览!CS178="","",[2]数据总览!CS178)</f>
        <v/>
      </c>
      <c r="CT178" s="227" t="str">
        <f>IF([2]数据总览!CT178="","",[2]数据总览!CT178)</f>
        <v/>
      </c>
      <c r="CU178" s="227" t="str">
        <f>IF([2]数据总览!CU178="","",[2]数据总览!CU178)</f>
        <v/>
      </c>
      <c r="CV178" s="227" t="str">
        <f>IF([2]数据总览!CV178="","",[2]数据总览!CV178)</f>
        <v/>
      </c>
      <c r="CW178" s="227" t="str">
        <f>IF([2]数据总览!CW178="","",[2]数据总览!CW178)</f>
        <v/>
      </c>
      <c r="CX178" s="227" t="str">
        <f>IF([2]数据总览!CX178="","",[2]数据总览!CX178)</f>
        <v/>
      </c>
      <c r="CY178" s="227" t="str">
        <f>IF([2]数据总览!CY178="","",[2]数据总览!CY178)</f>
        <v/>
      </c>
      <c r="CZ178" s="227" t="str">
        <f>IF([2]数据总览!CZ178="","",[2]数据总览!CZ178)</f>
        <v/>
      </c>
      <c r="DA178" s="227" t="str">
        <f>IF([2]数据总览!DA178="","",[2]数据总览!DA178)</f>
        <v/>
      </c>
      <c r="DB178" s="227" t="str">
        <f>IF([2]数据总览!DB178="","",[2]数据总览!DB178)</f>
        <v/>
      </c>
      <c r="DC178" s="227" t="str">
        <f>IF([2]数据总览!DC178="","",[2]数据总览!DC178)</f>
        <v/>
      </c>
      <c r="DD178" s="227" t="str">
        <f>IF([2]数据总览!DD178="","",[2]数据总览!DD178)</f>
        <v/>
      </c>
      <c r="DE178" s="227" t="str">
        <f>IF([2]数据总览!DE178="","",[2]数据总览!DE178)</f>
        <v/>
      </c>
      <c r="DF178" s="227" t="str">
        <f>IF([2]数据总览!DF178="","",[2]数据总览!DF178)</f>
        <v/>
      </c>
      <c r="DG178" s="227" t="str">
        <f>IF([2]数据总览!DG178="","",[2]数据总览!DG178)</f>
        <v/>
      </c>
      <c r="DH178" s="227" t="str">
        <f>IF([2]数据总览!DH178="","",[2]数据总览!DH178)</f>
        <v/>
      </c>
      <c r="DI178" s="227" t="str">
        <f>IF([2]数据总览!DI178="","",[2]数据总览!DI178)</f>
        <v/>
      </c>
      <c r="DJ178" s="227" t="str">
        <f>IF([2]数据总览!DJ178="","",[2]数据总览!DJ178)</f>
        <v/>
      </c>
      <c r="DK178" s="227" t="str">
        <f>IF([2]数据总览!DK178="","",[2]数据总览!DK178)</f>
        <v/>
      </c>
      <c r="DL178" s="227" t="str">
        <f>IF([2]数据总览!DL178="","",[2]数据总览!DL178)</f>
        <v/>
      </c>
      <c r="DM178" s="227" t="str">
        <f>IF([2]数据总览!DM178="","",[2]数据总览!DM178)</f>
        <v/>
      </c>
      <c r="DN178" s="227" t="str">
        <f>IF([2]数据总览!DN178="","",[2]数据总览!DN178)</f>
        <v/>
      </c>
      <c r="DO178" s="227" t="str">
        <f>IF([2]数据总览!DO178="","",[2]数据总览!DO178)</f>
        <v/>
      </c>
      <c r="DP178" s="227" t="str">
        <f>IF([2]数据总览!DP178="","",[2]数据总览!DP178)</f>
        <v/>
      </c>
      <c r="DQ178" s="227" t="str">
        <f>IF([2]数据总览!DQ178="","",[2]数据总览!DQ178)</f>
        <v/>
      </c>
      <c r="DR178" s="227" t="str">
        <f>IF([2]数据总览!DR178="","",[2]数据总览!DR178)</f>
        <v/>
      </c>
      <c r="DS178" s="227" t="str">
        <f>IF([2]数据总览!DS178="","",[2]数据总览!DS178)</f>
        <v/>
      </c>
      <c r="DT178" s="227" t="str">
        <f>IF([2]数据总览!DT178="","",[2]数据总览!DT178)</f>
        <v/>
      </c>
      <c r="DU178" s="227" t="str">
        <f>IF([2]数据总览!DU178="","",[2]数据总览!DU178)</f>
        <v/>
      </c>
      <c r="DV178" s="227" t="str">
        <f>IF([2]数据总览!DV178="","",[2]数据总览!DV178)</f>
        <v/>
      </c>
      <c r="DW178" s="227" t="str">
        <f>IF([2]数据总览!DW178="","",[2]数据总览!DW178)</f>
        <v/>
      </c>
      <c r="DX178" s="227" t="str">
        <f>IF([2]数据总览!DX178="","",[2]数据总览!DX178)</f>
        <v/>
      </c>
      <c r="DY178" s="227" t="str">
        <f>IF([2]数据总览!DY178="","",[2]数据总览!DY178)</f>
        <v/>
      </c>
      <c r="DZ178" s="227" t="str">
        <f>IF([2]数据总览!DZ178="","",[2]数据总览!DZ178)</f>
        <v/>
      </c>
      <c r="EA178" s="227" t="str">
        <f>IF([2]数据总览!EA178="","",[2]数据总览!EA178)</f>
        <v/>
      </c>
      <c r="EB178" s="227" t="str">
        <f>IF([2]数据总览!EB178="","",[2]数据总览!EB178)</f>
        <v/>
      </c>
      <c r="EC178" s="227" t="str">
        <f>IF([2]数据总览!EC178="","",[2]数据总览!EC178)</f>
        <v/>
      </c>
      <c r="ED178" s="227" t="str">
        <f>IF([2]数据总览!ED178="","",[2]数据总览!ED178)</f>
        <v/>
      </c>
      <c r="EE178" s="227" t="str">
        <f>IF([2]数据总览!EE178="","",[2]数据总览!EE178)</f>
        <v/>
      </c>
      <c r="EF178" s="227" t="str">
        <f>IF([2]数据总览!EF178="","",[2]数据总览!EF178)</f>
        <v/>
      </c>
      <c r="EG178" s="227" t="str">
        <f>IF([2]数据总览!EG178="","",[2]数据总览!EG178)</f>
        <v/>
      </c>
      <c r="EH178" s="227" t="str">
        <f>IF([2]数据总览!EH178="","",[2]数据总览!EH178)</f>
        <v/>
      </c>
      <c r="EI178" s="227" t="str">
        <f>IF([2]数据总览!EI178="","",[2]数据总览!EI178)</f>
        <v/>
      </c>
      <c r="EJ178" s="227" t="str">
        <f>IF([2]数据总览!EJ178="","",[2]数据总览!EJ178)</f>
        <v/>
      </c>
      <c r="EK178" s="227" t="str">
        <f>IF([2]数据总览!EK178="","",[2]数据总览!EK178)</f>
        <v/>
      </c>
      <c r="EL178" s="227" t="str">
        <f>IF([2]数据总览!EL178="","",[2]数据总览!EL178)</f>
        <v/>
      </c>
      <c r="EM178" s="227" t="str">
        <f>IF([2]数据总览!EM178="","",[2]数据总览!EM178)</f>
        <v/>
      </c>
      <c r="EN178" s="227" t="str">
        <f>IF([2]数据总览!EN178="","",[2]数据总览!EN178)</f>
        <v/>
      </c>
      <c r="EO178" s="227" t="str">
        <f>IF([2]数据总览!EO178="","",[2]数据总览!EO178)</f>
        <v/>
      </c>
      <c r="EP178" s="227" t="str">
        <f>IF([2]数据总览!EP178="","",[2]数据总览!EP178)</f>
        <v/>
      </c>
      <c r="EQ178" s="227" t="str">
        <f>IF([2]数据总览!EQ178="","",[2]数据总览!EQ178)</f>
        <v/>
      </c>
      <c r="ER178" s="227" t="str">
        <f>IF([2]数据总览!ER178="","",[2]数据总览!ER178)</f>
        <v/>
      </c>
      <c r="ES178" s="227" t="str">
        <f>IF([2]数据总览!ES178="","",[2]数据总览!ES178)</f>
        <v/>
      </c>
      <c r="ET178" s="227" t="str">
        <f>IF([2]数据总览!ET178="","",[2]数据总览!ET178)</f>
        <v/>
      </c>
      <c r="EU178" s="227" t="str">
        <f>IF([2]数据总览!EU178="","",[2]数据总览!EU178)</f>
        <v/>
      </c>
      <c r="EV178" s="227" t="str">
        <f>IF([2]数据总览!EV178="","",[2]数据总览!EV178)</f>
        <v/>
      </c>
      <c r="EW178" s="227" t="str">
        <f>IF([2]数据总览!EW178="","",[2]数据总览!EW178)</f>
        <v/>
      </c>
      <c r="EX178" s="227" t="str">
        <f>IF([2]数据总览!EX178="","",[2]数据总览!EX178)</f>
        <v/>
      </c>
      <c r="EY178" s="227" t="str">
        <f>IF([2]数据总览!EY178="","",[2]数据总览!EY178)</f>
        <v/>
      </c>
      <c r="EZ178" s="227" t="str">
        <f>IF([2]数据总览!EZ178="","",[2]数据总览!EZ178)</f>
        <v/>
      </c>
      <c r="FA178" s="227" t="str">
        <f>IF([2]数据总览!FA178="","",[2]数据总览!FA178)</f>
        <v/>
      </c>
    </row>
    <row r="179" spans="1:157" ht="11.25">
      <c r="A179" s="227" t="str">
        <f>IF([2]数据总览!A179="","",[2]数据总览!A179)</f>
        <v/>
      </c>
      <c r="B179" s="227" t="str">
        <f>IF([2]数据总览!B179="","",[2]数据总览!B179)</f>
        <v/>
      </c>
      <c r="C179" s="227">
        <f>IF([2]数据总览!C179="","",[2]数据总览!C179)</f>
        <v>12</v>
      </c>
      <c r="D179" s="227">
        <f>IF([2]数据总览!D179="","",[2]数据总览!D179)</f>
        <v>5</v>
      </c>
      <c r="E179" s="227">
        <f>IF([2]数据总览!E179="","",[2]数据总览!E179)</f>
        <v>0.24</v>
      </c>
      <c r="F179" s="227">
        <f>IF([2]数据总览!F179="","",[2]数据总览!F179)</f>
        <v>0.32</v>
      </c>
      <c r="G179" s="227">
        <f>IF([2]数据总览!G179="","",[2]数据总览!G179)</f>
        <v>0.4</v>
      </c>
      <c r="H179" s="227">
        <f>IF([2]数据总览!H179="","",[2]数据总览!H179)</f>
        <v>0.25</v>
      </c>
      <c r="I179" s="227" t="str">
        <f>IF([2]数据总览!I179="","",[2]数据总览!I179)</f>
        <v/>
      </c>
      <c r="J179" s="227"/>
      <c r="K179" s="227" t="str">
        <f>IF([2]数据总览!K179="","",[2]数据总览!K179)</f>
        <v/>
      </c>
      <c r="L179" s="227" t="str">
        <f>IF([2]数据总览!L179="","",[2]数据总览!L179)</f>
        <v/>
      </c>
      <c r="M179" s="227" t="str">
        <f>IF([2]数据总览!M179="","",[2]数据总览!M179)</f>
        <v/>
      </c>
      <c r="N179" s="227" t="str">
        <f>IF([2]数据总览!N179="","",[2]数据总览!N179)</f>
        <v/>
      </c>
      <c r="O179" s="227" t="str">
        <f>IF([2]数据总览!O179="","",[2]数据总览!O179)</f>
        <v/>
      </c>
      <c r="P179" s="227" t="str">
        <f>IF([2]数据总览!P179="","",[2]数据总览!P179)</f>
        <v/>
      </c>
      <c r="Q179" s="227" t="str">
        <f>IF([2]数据总览!Q179="","",[2]数据总览!Q179)</f>
        <v/>
      </c>
      <c r="R179" s="227" t="str">
        <f>IF([2]数据总览!R179="","",[2]数据总览!R179)</f>
        <v/>
      </c>
      <c r="S179" s="227" t="str">
        <f>IF([2]数据总览!S179="","",[2]数据总览!S179)</f>
        <v/>
      </c>
      <c r="T179" s="227" t="str">
        <f>IF([2]数据总览!T179="","",[2]数据总览!T179)</f>
        <v/>
      </c>
      <c r="U179" s="227" t="str">
        <f>IF([2]数据总览!U179="","",[2]数据总览!U179)</f>
        <v/>
      </c>
      <c r="V179" s="227" t="str">
        <f>IF([2]数据总览!V179="","",[2]数据总览!V179)</f>
        <v/>
      </c>
      <c r="W179" s="227" t="str">
        <f>IF([2]数据总览!W179="","",[2]数据总览!W179)</f>
        <v/>
      </c>
      <c r="X179" s="227" t="str">
        <f>IF([2]数据总览!X179="","",[2]数据总览!X179)</f>
        <v/>
      </c>
      <c r="Y179" s="227" t="str">
        <f>IF([2]数据总览!Y179="","",[2]数据总览!Y179)</f>
        <v/>
      </c>
      <c r="Z179" s="227" t="str">
        <f>IF([2]数据总览!Z179="","",[2]数据总览!Z179)</f>
        <v/>
      </c>
      <c r="AA179" s="227" t="str">
        <f>IF([2]数据总览!AA179="","",[2]数据总览!AA179)</f>
        <v/>
      </c>
      <c r="AB179" s="227" t="str">
        <f>IF([2]数据总览!AB179="","",[2]数据总览!AB179)</f>
        <v/>
      </c>
      <c r="AC179" s="227" t="str">
        <f>IF([2]数据总览!AC179="","",[2]数据总览!AC179)</f>
        <v/>
      </c>
      <c r="AD179" s="227" t="str">
        <f>IF([2]数据总览!AD179="","",[2]数据总览!AD179)</f>
        <v/>
      </c>
      <c r="AE179" s="227" t="str">
        <f>IF([2]数据总览!AE179="","",[2]数据总览!AE179)</f>
        <v/>
      </c>
      <c r="AF179" s="227" t="str">
        <f>IF([2]数据总览!AF179="","",[2]数据总览!AF179)</f>
        <v/>
      </c>
      <c r="AG179" s="227" t="str">
        <f>IF([2]数据总览!AG179="","",[2]数据总览!AG179)</f>
        <v/>
      </c>
      <c r="AH179" s="227" t="str">
        <f>IF([2]数据总览!AH179="","",[2]数据总览!AH179)</f>
        <v/>
      </c>
      <c r="AI179" s="227" t="str">
        <f>IF([2]数据总览!AI179="","",[2]数据总览!AI179)</f>
        <v/>
      </c>
      <c r="AJ179" s="227" t="str">
        <f>IF([2]数据总览!AJ179="","",[2]数据总览!AJ179)</f>
        <v/>
      </c>
      <c r="AK179" s="227" t="str">
        <f>IF([2]数据总览!AK179="","",[2]数据总览!AK179)</f>
        <v/>
      </c>
      <c r="AL179" s="227" t="str">
        <f>IF([2]数据总览!AL179="","",[2]数据总览!AL179)</f>
        <v/>
      </c>
      <c r="AM179" s="227" t="str">
        <f>IF([2]数据总览!AM179="","",[2]数据总览!AM179)</f>
        <v/>
      </c>
      <c r="AN179" s="227" t="str">
        <f>IF([2]数据总览!AN179="","",[2]数据总览!AN179)</f>
        <v/>
      </c>
      <c r="AO179" s="227" t="str">
        <f>IF([2]数据总览!AO179="","",[2]数据总览!AO179)</f>
        <v/>
      </c>
      <c r="AP179" s="227" t="str">
        <f>IF([2]数据总览!AP179="","",[2]数据总览!AP179)</f>
        <v/>
      </c>
      <c r="AQ179" s="227" t="str">
        <f>IF([2]数据总览!AQ179="","",[2]数据总览!AQ179)</f>
        <v/>
      </c>
      <c r="AR179" s="227" t="str">
        <f>IF([2]数据总览!AR179="","",[2]数据总览!AR179)</f>
        <v/>
      </c>
      <c r="AS179" s="227" t="str">
        <f>IF([2]数据总览!AS179="","",[2]数据总览!AS179)</f>
        <v/>
      </c>
      <c r="AT179" s="227" t="str">
        <f>IF([2]数据总览!AT179="","",[2]数据总览!AT179)</f>
        <v/>
      </c>
      <c r="AU179" s="227" t="str">
        <f>IF([2]数据总览!AU179="","",[2]数据总览!AU179)</f>
        <v/>
      </c>
      <c r="AV179" s="227" t="str">
        <f>IF([2]数据总览!AV179="","",[2]数据总览!AV179)</f>
        <v/>
      </c>
      <c r="AW179" s="227" t="str">
        <f>IF([2]数据总览!AW179="","",[2]数据总览!AW179)</f>
        <v/>
      </c>
      <c r="AX179" s="227" t="str">
        <f>IF([2]数据总览!AX179="","",[2]数据总览!AX179)</f>
        <v/>
      </c>
      <c r="AY179" s="227" t="str">
        <f>IF([2]数据总览!AY179="","",[2]数据总览!AY179)</f>
        <v/>
      </c>
      <c r="AZ179" s="227" t="str">
        <f>IF([2]数据总览!AZ179="","",[2]数据总览!AZ179)</f>
        <v/>
      </c>
      <c r="BA179" s="227" t="str">
        <f>IF([2]数据总览!BA179="","",[2]数据总览!BA179)</f>
        <v/>
      </c>
      <c r="BB179" s="227" t="str">
        <f>IF([2]数据总览!BB179="","",[2]数据总览!BB179)</f>
        <v/>
      </c>
      <c r="BC179" s="227" t="str">
        <f>IF([2]数据总览!BC179="","",[2]数据总览!BC179)</f>
        <v/>
      </c>
      <c r="BD179" s="227" t="str">
        <f>IF([2]数据总览!BD179="","",[2]数据总览!BD179)</f>
        <v/>
      </c>
      <c r="BE179" s="227" t="str">
        <f>IF([2]数据总览!BE179="","",[2]数据总览!BE179)</f>
        <v/>
      </c>
      <c r="BF179" s="227" t="str">
        <f>IF([2]数据总览!BF179="","",[2]数据总览!BF179)</f>
        <v/>
      </c>
      <c r="BG179" s="227" t="str">
        <f>IF([2]数据总览!BG179="","",[2]数据总览!BG179)</f>
        <v/>
      </c>
      <c r="BH179" s="227" t="str">
        <f>IF([2]数据总览!BH179="","",[2]数据总览!BH179)</f>
        <v/>
      </c>
      <c r="BI179" s="227" t="str">
        <f>IF([2]数据总览!BI179="","",[2]数据总览!BI179)</f>
        <v/>
      </c>
      <c r="BJ179" s="227" t="str">
        <f>IF([2]数据总览!BJ179="","",[2]数据总览!BJ179)</f>
        <v/>
      </c>
      <c r="BK179" s="227" t="str">
        <f>IF([2]数据总览!BK179="","",[2]数据总览!BK179)</f>
        <v/>
      </c>
      <c r="BL179" s="227" t="str">
        <f>IF([2]数据总览!BL179="","",[2]数据总览!BL179)</f>
        <v/>
      </c>
      <c r="BM179" s="227" t="str">
        <f>IF([2]数据总览!BM179="","",[2]数据总览!BM179)</f>
        <v/>
      </c>
      <c r="BN179" s="227" t="str">
        <f>IF([2]数据总览!BN179="","",[2]数据总览!BN179)</f>
        <v/>
      </c>
      <c r="BO179" s="227" t="str">
        <f>IF([2]数据总览!BO179="","",[2]数据总览!BO179)</f>
        <v/>
      </c>
      <c r="BP179" s="227" t="str">
        <f>IF([2]数据总览!BP179="","",[2]数据总览!BP179)</f>
        <v/>
      </c>
      <c r="BQ179" s="227" t="str">
        <f>IF([2]数据总览!BQ179="","",[2]数据总览!BQ179)</f>
        <v/>
      </c>
      <c r="BR179" s="227" t="str">
        <f>IF([2]数据总览!BR179="","",[2]数据总览!BR179)</f>
        <v/>
      </c>
      <c r="BS179" s="227" t="str">
        <f>IF([2]数据总览!BS179="","",[2]数据总览!BS179)</f>
        <v/>
      </c>
      <c r="BT179" s="227" t="str">
        <f>IF([2]数据总览!BT179="","",[2]数据总览!BT179)</f>
        <v/>
      </c>
      <c r="BU179" s="227" t="str">
        <f>IF([2]数据总览!BU179="","",[2]数据总览!BU179)</f>
        <v/>
      </c>
      <c r="BV179" s="227" t="str">
        <f>IF([2]数据总览!BV179="","",[2]数据总览!BV179)</f>
        <v/>
      </c>
      <c r="BW179" s="227" t="str">
        <f>IF([2]数据总览!BW179="","",[2]数据总览!BW179)</f>
        <v/>
      </c>
      <c r="BX179" s="227" t="str">
        <f>IF([2]数据总览!BX179="","",[2]数据总览!BX179)</f>
        <v/>
      </c>
      <c r="BY179" s="227" t="str">
        <f>IF([2]数据总览!BY179="","",[2]数据总览!BY179)</f>
        <v/>
      </c>
      <c r="BZ179" s="227" t="str">
        <f>IF([2]数据总览!BZ179="","",[2]数据总览!BZ179)</f>
        <v/>
      </c>
      <c r="CA179" s="227" t="str">
        <f>IF([2]数据总览!CA179="","",[2]数据总览!CA179)</f>
        <v/>
      </c>
      <c r="CB179" s="227" t="str">
        <f>IF([2]数据总览!CB179="","",[2]数据总览!CB179)</f>
        <v/>
      </c>
      <c r="CC179" s="227" t="str">
        <f>IF([2]数据总览!CC179="","",[2]数据总览!CC179)</f>
        <v/>
      </c>
      <c r="CD179" s="227" t="str">
        <f>IF([2]数据总览!CD179="","",[2]数据总览!CD179)</f>
        <v/>
      </c>
      <c r="CE179" s="227" t="str">
        <f>IF([2]数据总览!CE179="","",[2]数据总览!CE179)</f>
        <v/>
      </c>
      <c r="CF179" s="227" t="str">
        <f>IF([2]数据总览!CF179="","",[2]数据总览!CF179)</f>
        <v/>
      </c>
      <c r="CG179" s="227" t="str">
        <f>IF([2]数据总览!CG179="","",[2]数据总览!CG179)</f>
        <v/>
      </c>
      <c r="CH179" s="227" t="str">
        <f>IF([2]数据总览!CH179="","",[2]数据总览!CH179)</f>
        <v/>
      </c>
      <c r="CI179" s="227" t="str">
        <f>IF([2]数据总览!CI179="","",[2]数据总览!CI179)</f>
        <v/>
      </c>
      <c r="CJ179" s="227" t="str">
        <f>IF([2]数据总览!CJ179="","",[2]数据总览!CJ179)</f>
        <v/>
      </c>
      <c r="CK179" s="227" t="str">
        <f>IF([2]数据总览!CK179="","",[2]数据总览!CK179)</f>
        <v/>
      </c>
      <c r="CL179" s="227" t="str">
        <f>IF([2]数据总览!CL179="","",[2]数据总览!CL179)</f>
        <v/>
      </c>
      <c r="CM179" s="227" t="str">
        <f>IF([2]数据总览!CM179="","",[2]数据总览!CM179)</f>
        <v/>
      </c>
      <c r="CN179" s="227" t="str">
        <f>IF([2]数据总览!CN179="","",[2]数据总览!CN179)</f>
        <v/>
      </c>
      <c r="CO179" s="227" t="str">
        <f>IF([2]数据总览!CO179="","",[2]数据总览!CO179)</f>
        <v/>
      </c>
      <c r="CP179" s="227" t="str">
        <f>IF([2]数据总览!CP179="","",[2]数据总览!CP179)</f>
        <v/>
      </c>
      <c r="CQ179" s="227" t="str">
        <f>IF([2]数据总览!CQ179="","",[2]数据总览!CQ179)</f>
        <v/>
      </c>
      <c r="CR179" s="227" t="str">
        <f>IF([2]数据总览!CR179="","",[2]数据总览!CR179)</f>
        <v/>
      </c>
      <c r="CS179" s="227" t="str">
        <f>IF([2]数据总览!CS179="","",[2]数据总览!CS179)</f>
        <v/>
      </c>
      <c r="CT179" s="227" t="str">
        <f>IF([2]数据总览!CT179="","",[2]数据总览!CT179)</f>
        <v/>
      </c>
      <c r="CU179" s="227" t="str">
        <f>IF([2]数据总览!CU179="","",[2]数据总览!CU179)</f>
        <v/>
      </c>
      <c r="CV179" s="227" t="str">
        <f>IF([2]数据总览!CV179="","",[2]数据总览!CV179)</f>
        <v/>
      </c>
      <c r="CW179" s="227" t="str">
        <f>IF([2]数据总览!CW179="","",[2]数据总览!CW179)</f>
        <v/>
      </c>
      <c r="CX179" s="227" t="str">
        <f>IF([2]数据总览!CX179="","",[2]数据总览!CX179)</f>
        <v/>
      </c>
      <c r="CY179" s="227" t="str">
        <f>IF([2]数据总览!CY179="","",[2]数据总览!CY179)</f>
        <v/>
      </c>
      <c r="CZ179" s="227" t="str">
        <f>IF([2]数据总览!CZ179="","",[2]数据总览!CZ179)</f>
        <v/>
      </c>
      <c r="DA179" s="227" t="str">
        <f>IF([2]数据总览!DA179="","",[2]数据总览!DA179)</f>
        <v/>
      </c>
      <c r="DB179" s="227" t="str">
        <f>IF([2]数据总览!DB179="","",[2]数据总览!DB179)</f>
        <v/>
      </c>
      <c r="DC179" s="227" t="str">
        <f>IF([2]数据总览!DC179="","",[2]数据总览!DC179)</f>
        <v/>
      </c>
      <c r="DD179" s="227" t="str">
        <f>IF([2]数据总览!DD179="","",[2]数据总览!DD179)</f>
        <v/>
      </c>
      <c r="DE179" s="227" t="str">
        <f>IF([2]数据总览!DE179="","",[2]数据总览!DE179)</f>
        <v/>
      </c>
      <c r="DF179" s="227" t="str">
        <f>IF([2]数据总览!DF179="","",[2]数据总览!DF179)</f>
        <v/>
      </c>
      <c r="DG179" s="227" t="str">
        <f>IF([2]数据总览!DG179="","",[2]数据总览!DG179)</f>
        <v/>
      </c>
      <c r="DH179" s="227" t="str">
        <f>IF([2]数据总览!DH179="","",[2]数据总览!DH179)</f>
        <v/>
      </c>
      <c r="DI179" s="227" t="str">
        <f>IF([2]数据总览!DI179="","",[2]数据总览!DI179)</f>
        <v/>
      </c>
      <c r="DJ179" s="227" t="str">
        <f>IF([2]数据总览!DJ179="","",[2]数据总览!DJ179)</f>
        <v/>
      </c>
      <c r="DK179" s="227" t="str">
        <f>IF([2]数据总览!DK179="","",[2]数据总览!DK179)</f>
        <v/>
      </c>
      <c r="DL179" s="227" t="str">
        <f>IF([2]数据总览!DL179="","",[2]数据总览!DL179)</f>
        <v/>
      </c>
      <c r="DM179" s="227" t="str">
        <f>IF([2]数据总览!DM179="","",[2]数据总览!DM179)</f>
        <v/>
      </c>
      <c r="DN179" s="227" t="str">
        <f>IF([2]数据总览!DN179="","",[2]数据总览!DN179)</f>
        <v/>
      </c>
      <c r="DO179" s="227" t="str">
        <f>IF([2]数据总览!DO179="","",[2]数据总览!DO179)</f>
        <v/>
      </c>
      <c r="DP179" s="227" t="str">
        <f>IF([2]数据总览!DP179="","",[2]数据总览!DP179)</f>
        <v/>
      </c>
      <c r="DQ179" s="227" t="str">
        <f>IF([2]数据总览!DQ179="","",[2]数据总览!DQ179)</f>
        <v/>
      </c>
      <c r="DR179" s="227" t="str">
        <f>IF([2]数据总览!DR179="","",[2]数据总览!DR179)</f>
        <v/>
      </c>
      <c r="DS179" s="227" t="str">
        <f>IF([2]数据总览!DS179="","",[2]数据总览!DS179)</f>
        <v/>
      </c>
      <c r="DT179" s="227" t="str">
        <f>IF([2]数据总览!DT179="","",[2]数据总览!DT179)</f>
        <v/>
      </c>
      <c r="DU179" s="227" t="str">
        <f>IF([2]数据总览!DU179="","",[2]数据总览!DU179)</f>
        <v/>
      </c>
      <c r="DV179" s="227" t="str">
        <f>IF([2]数据总览!DV179="","",[2]数据总览!DV179)</f>
        <v/>
      </c>
      <c r="DW179" s="227" t="str">
        <f>IF([2]数据总览!DW179="","",[2]数据总览!DW179)</f>
        <v/>
      </c>
      <c r="DX179" s="227" t="str">
        <f>IF([2]数据总览!DX179="","",[2]数据总览!DX179)</f>
        <v/>
      </c>
      <c r="DY179" s="227" t="str">
        <f>IF([2]数据总览!DY179="","",[2]数据总览!DY179)</f>
        <v/>
      </c>
      <c r="DZ179" s="227" t="str">
        <f>IF([2]数据总览!DZ179="","",[2]数据总览!DZ179)</f>
        <v/>
      </c>
      <c r="EA179" s="227" t="str">
        <f>IF([2]数据总览!EA179="","",[2]数据总览!EA179)</f>
        <v/>
      </c>
      <c r="EB179" s="227" t="str">
        <f>IF([2]数据总览!EB179="","",[2]数据总览!EB179)</f>
        <v/>
      </c>
      <c r="EC179" s="227" t="str">
        <f>IF([2]数据总览!EC179="","",[2]数据总览!EC179)</f>
        <v/>
      </c>
      <c r="ED179" s="227" t="str">
        <f>IF([2]数据总览!ED179="","",[2]数据总览!ED179)</f>
        <v/>
      </c>
      <c r="EE179" s="227" t="str">
        <f>IF([2]数据总览!EE179="","",[2]数据总览!EE179)</f>
        <v/>
      </c>
      <c r="EF179" s="227" t="str">
        <f>IF([2]数据总览!EF179="","",[2]数据总览!EF179)</f>
        <v/>
      </c>
      <c r="EG179" s="227" t="str">
        <f>IF([2]数据总览!EG179="","",[2]数据总览!EG179)</f>
        <v/>
      </c>
      <c r="EH179" s="227" t="str">
        <f>IF([2]数据总览!EH179="","",[2]数据总览!EH179)</f>
        <v/>
      </c>
      <c r="EI179" s="227" t="str">
        <f>IF([2]数据总览!EI179="","",[2]数据总览!EI179)</f>
        <v/>
      </c>
      <c r="EJ179" s="227" t="str">
        <f>IF([2]数据总览!EJ179="","",[2]数据总览!EJ179)</f>
        <v/>
      </c>
      <c r="EK179" s="227" t="str">
        <f>IF([2]数据总览!EK179="","",[2]数据总览!EK179)</f>
        <v/>
      </c>
      <c r="EL179" s="227" t="str">
        <f>IF([2]数据总览!EL179="","",[2]数据总览!EL179)</f>
        <v/>
      </c>
      <c r="EM179" s="227" t="str">
        <f>IF([2]数据总览!EM179="","",[2]数据总览!EM179)</f>
        <v/>
      </c>
      <c r="EN179" s="227" t="str">
        <f>IF([2]数据总览!EN179="","",[2]数据总览!EN179)</f>
        <v/>
      </c>
      <c r="EO179" s="227" t="str">
        <f>IF([2]数据总览!EO179="","",[2]数据总览!EO179)</f>
        <v/>
      </c>
      <c r="EP179" s="227" t="str">
        <f>IF([2]数据总览!EP179="","",[2]数据总览!EP179)</f>
        <v/>
      </c>
      <c r="EQ179" s="227" t="str">
        <f>IF([2]数据总览!EQ179="","",[2]数据总览!EQ179)</f>
        <v/>
      </c>
      <c r="ER179" s="227" t="str">
        <f>IF([2]数据总览!ER179="","",[2]数据总览!ER179)</f>
        <v/>
      </c>
      <c r="ES179" s="227" t="str">
        <f>IF([2]数据总览!ES179="","",[2]数据总览!ES179)</f>
        <v/>
      </c>
      <c r="ET179" s="227" t="str">
        <f>IF([2]数据总览!ET179="","",[2]数据总览!ET179)</f>
        <v/>
      </c>
      <c r="EU179" s="227" t="str">
        <f>IF([2]数据总览!EU179="","",[2]数据总览!EU179)</f>
        <v/>
      </c>
      <c r="EV179" s="227" t="str">
        <f>IF([2]数据总览!EV179="","",[2]数据总览!EV179)</f>
        <v/>
      </c>
      <c r="EW179" s="227" t="str">
        <f>IF([2]数据总览!EW179="","",[2]数据总览!EW179)</f>
        <v/>
      </c>
      <c r="EX179" s="227" t="str">
        <f>IF([2]数据总览!EX179="","",[2]数据总览!EX179)</f>
        <v/>
      </c>
      <c r="EY179" s="227" t="str">
        <f>IF([2]数据总览!EY179="","",[2]数据总览!EY179)</f>
        <v/>
      </c>
      <c r="EZ179" s="227" t="str">
        <f>IF([2]数据总览!EZ179="","",[2]数据总览!EZ179)</f>
        <v/>
      </c>
      <c r="FA179" s="227" t="str">
        <f>IF([2]数据总览!FA179="","",[2]数据总览!FA179)</f>
        <v/>
      </c>
    </row>
    <row r="180" spans="1:157" ht="11.25">
      <c r="A180" s="227" t="str">
        <f>IF([2]数据总览!A180="","",[2]数据总览!A180)</f>
        <v/>
      </c>
      <c r="B180" s="227" t="str">
        <f>IF([2]数据总览!B180="","",[2]数据总览!B180)</f>
        <v/>
      </c>
      <c r="C180" s="227">
        <f>IF([2]数据总览!C180="","",[2]数据总览!C180)</f>
        <v>13</v>
      </c>
      <c r="D180" s="227">
        <f>IF([2]数据总览!D180="","",[2]数据总览!D180)</f>
        <v>5</v>
      </c>
      <c r="E180" s="227">
        <f>IF([2]数据总览!E180="","",[2]数据总览!E180)</f>
        <v>0.24</v>
      </c>
      <c r="F180" s="227">
        <f>IF([2]数据总览!F180="","",[2]数据总览!F180)</f>
        <v>0.32</v>
      </c>
      <c r="G180" s="227">
        <f>IF([2]数据总览!G180="","",[2]数据总览!G180)</f>
        <v>0.4</v>
      </c>
      <c r="H180" s="227">
        <f>IF([2]数据总览!H180="","",[2]数据总览!H180)</f>
        <v>0.25</v>
      </c>
      <c r="I180" s="227" t="str">
        <f>IF([2]数据总览!I180="","",[2]数据总览!I180)</f>
        <v/>
      </c>
      <c r="J180" s="227"/>
      <c r="K180" s="227" t="str">
        <f>IF([2]数据总览!K180="","",[2]数据总览!K180)</f>
        <v/>
      </c>
      <c r="L180" s="227" t="str">
        <f>IF([2]数据总览!L180="","",[2]数据总览!L180)</f>
        <v/>
      </c>
      <c r="M180" s="227" t="str">
        <f>IF([2]数据总览!M180="","",[2]数据总览!M180)</f>
        <v/>
      </c>
      <c r="N180" s="227" t="str">
        <f>IF([2]数据总览!N180="","",[2]数据总览!N180)</f>
        <v/>
      </c>
      <c r="O180" s="227" t="str">
        <f>IF([2]数据总览!O180="","",[2]数据总览!O180)</f>
        <v/>
      </c>
      <c r="P180" s="227" t="str">
        <f>IF([2]数据总览!P180="","",[2]数据总览!P180)</f>
        <v/>
      </c>
      <c r="Q180" s="227" t="str">
        <f>IF([2]数据总览!Q180="","",[2]数据总览!Q180)</f>
        <v/>
      </c>
      <c r="R180" s="227" t="str">
        <f>IF([2]数据总览!R180="","",[2]数据总览!R180)</f>
        <v/>
      </c>
      <c r="S180" s="227" t="str">
        <f>IF([2]数据总览!S180="","",[2]数据总览!S180)</f>
        <v/>
      </c>
      <c r="T180" s="227" t="str">
        <f>IF([2]数据总览!T180="","",[2]数据总览!T180)</f>
        <v/>
      </c>
      <c r="U180" s="227" t="str">
        <f>IF([2]数据总览!U180="","",[2]数据总览!U180)</f>
        <v/>
      </c>
      <c r="V180" s="227" t="str">
        <f>IF([2]数据总览!V180="","",[2]数据总览!V180)</f>
        <v/>
      </c>
      <c r="W180" s="227" t="str">
        <f>IF([2]数据总览!W180="","",[2]数据总览!W180)</f>
        <v/>
      </c>
      <c r="X180" s="227" t="str">
        <f>IF([2]数据总览!X180="","",[2]数据总览!X180)</f>
        <v/>
      </c>
      <c r="Y180" s="227" t="str">
        <f>IF([2]数据总览!Y180="","",[2]数据总览!Y180)</f>
        <v/>
      </c>
      <c r="Z180" s="227" t="str">
        <f>IF([2]数据总览!Z180="","",[2]数据总览!Z180)</f>
        <v/>
      </c>
      <c r="AA180" s="227" t="str">
        <f>IF([2]数据总览!AA180="","",[2]数据总览!AA180)</f>
        <v/>
      </c>
      <c r="AB180" s="227" t="str">
        <f>IF([2]数据总览!AB180="","",[2]数据总览!AB180)</f>
        <v/>
      </c>
      <c r="AC180" s="227" t="str">
        <f>IF([2]数据总览!AC180="","",[2]数据总览!AC180)</f>
        <v/>
      </c>
      <c r="AD180" s="227" t="str">
        <f>IF([2]数据总览!AD180="","",[2]数据总览!AD180)</f>
        <v/>
      </c>
      <c r="AE180" s="227" t="str">
        <f>IF([2]数据总览!AE180="","",[2]数据总览!AE180)</f>
        <v/>
      </c>
      <c r="AF180" s="227" t="str">
        <f>IF([2]数据总览!AF180="","",[2]数据总览!AF180)</f>
        <v/>
      </c>
      <c r="AG180" s="227" t="str">
        <f>IF([2]数据总览!AG180="","",[2]数据总览!AG180)</f>
        <v/>
      </c>
      <c r="AH180" s="227" t="str">
        <f>IF([2]数据总览!AH180="","",[2]数据总览!AH180)</f>
        <v/>
      </c>
      <c r="AI180" s="227" t="str">
        <f>IF([2]数据总览!AI180="","",[2]数据总览!AI180)</f>
        <v/>
      </c>
      <c r="AJ180" s="227" t="str">
        <f>IF([2]数据总览!AJ180="","",[2]数据总览!AJ180)</f>
        <v/>
      </c>
      <c r="AK180" s="227" t="str">
        <f>IF([2]数据总览!AK180="","",[2]数据总览!AK180)</f>
        <v/>
      </c>
      <c r="AL180" s="227" t="str">
        <f>IF([2]数据总览!AL180="","",[2]数据总览!AL180)</f>
        <v/>
      </c>
      <c r="AM180" s="227" t="str">
        <f>IF([2]数据总览!AM180="","",[2]数据总览!AM180)</f>
        <v/>
      </c>
      <c r="AN180" s="227" t="str">
        <f>IF([2]数据总览!AN180="","",[2]数据总览!AN180)</f>
        <v/>
      </c>
      <c r="AO180" s="227" t="str">
        <f>IF([2]数据总览!AO180="","",[2]数据总览!AO180)</f>
        <v/>
      </c>
      <c r="AP180" s="227" t="str">
        <f>IF([2]数据总览!AP180="","",[2]数据总览!AP180)</f>
        <v/>
      </c>
      <c r="AQ180" s="227" t="str">
        <f>IF([2]数据总览!AQ180="","",[2]数据总览!AQ180)</f>
        <v/>
      </c>
      <c r="AR180" s="227" t="str">
        <f>IF([2]数据总览!AR180="","",[2]数据总览!AR180)</f>
        <v/>
      </c>
      <c r="AS180" s="227" t="str">
        <f>IF([2]数据总览!AS180="","",[2]数据总览!AS180)</f>
        <v/>
      </c>
      <c r="AT180" s="227" t="str">
        <f>IF([2]数据总览!AT180="","",[2]数据总览!AT180)</f>
        <v/>
      </c>
      <c r="AU180" s="227" t="str">
        <f>IF([2]数据总览!AU180="","",[2]数据总览!AU180)</f>
        <v/>
      </c>
      <c r="AV180" s="227" t="str">
        <f>IF([2]数据总览!AV180="","",[2]数据总览!AV180)</f>
        <v/>
      </c>
      <c r="AW180" s="227" t="str">
        <f>IF([2]数据总览!AW180="","",[2]数据总览!AW180)</f>
        <v/>
      </c>
      <c r="AX180" s="227" t="str">
        <f>IF([2]数据总览!AX180="","",[2]数据总览!AX180)</f>
        <v/>
      </c>
      <c r="AY180" s="227" t="str">
        <f>IF([2]数据总览!AY180="","",[2]数据总览!AY180)</f>
        <v/>
      </c>
      <c r="AZ180" s="227" t="str">
        <f>IF([2]数据总览!AZ180="","",[2]数据总览!AZ180)</f>
        <v/>
      </c>
      <c r="BA180" s="227" t="str">
        <f>IF([2]数据总览!BA180="","",[2]数据总览!BA180)</f>
        <v/>
      </c>
      <c r="BB180" s="227" t="str">
        <f>IF([2]数据总览!BB180="","",[2]数据总览!BB180)</f>
        <v/>
      </c>
      <c r="BC180" s="227" t="str">
        <f>IF([2]数据总览!BC180="","",[2]数据总览!BC180)</f>
        <v/>
      </c>
      <c r="BD180" s="227" t="str">
        <f>IF([2]数据总览!BD180="","",[2]数据总览!BD180)</f>
        <v/>
      </c>
      <c r="BE180" s="227" t="str">
        <f>IF([2]数据总览!BE180="","",[2]数据总览!BE180)</f>
        <v/>
      </c>
      <c r="BF180" s="227" t="str">
        <f>IF([2]数据总览!BF180="","",[2]数据总览!BF180)</f>
        <v/>
      </c>
      <c r="BG180" s="227" t="str">
        <f>IF([2]数据总览!BG180="","",[2]数据总览!BG180)</f>
        <v/>
      </c>
      <c r="BH180" s="227" t="str">
        <f>IF([2]数据总览!BH180="","",[2]数据总览!BH180)</f>
        <v/>
      </c>
      <c r="BI180" s="227" t="str">
        <f>IF([2]数据总览!BI180="","",[2]数据总览!BI180)</f>
        <v/>
      </c>
      <c r="BJ180" s="227" t="str">
        <f>IF([2]数据总览!BJ180="","",[2]数据总览!BJ180)</f>
        <v/>
      </c>
      <c r="BK180" s="227" t="str">
        <f>IF([2]数据总览!BK180="","",[2]数据总览!BK180)</f>
        <v/>
      </c>
      <c r="BL180" s="227" t="str">
        <f>IF([2]数据总览!BL180="","",[2]数据总览!BL180)</f>
        <v/>
      </c>
      <c r="BM180" s="227" t="str">
        <f>IF([2]数据总览!BM180="","",[2]数据总览!BM180)</f>
        <v/>
      </c>
      <c r="BN180" s="227" t="str">
        <f>IF([2]数据总览!BN180="","",[2]数据总览!BN180)</f>
        <v/>
      </c>
      <c r="BO180" s="227" t="str">
        <f>IF([2]数据总览!BO180="","",[2]数据总览!BO180)</f>
        <v/>
      </c>
      <c r="BP180" s="227" t="str">
        <f>IF([2]数据总览!BP180="","",[2]数据总览!BP180)</f>
        <v/>
      </c>
      <c r="BQ180" s="227" t="str">
        <f>IF([2]数据总览!BQ180="","",[2]数据总览!BQ180)</f>
        <v/>
      </c>
      <c r="BR180" s="227" t="str">
        <f>IF([2]数据总览!BR180="","",[2]数据总览!BR180)</f>
        <v/>
      </c>
      <c r="BS180" s="227" t="str">
        <f>IF([2]数据总览!BS180="","",[2]数据总览!BS180)</f>
        <v/>
      </c>
      <c r="BT180" s="227" t="str">
        <f>IF([2]数据总览!BT180="","",[2]数据总览!BT180)</f>
        <v/>
      </c>
      <c r="BU180" s="227" t="str">
        <f>IF([2]数据总览!BU180="","",[2]数据总览!BU180)</f>
        <v/>
      </c>
      <c r="BV180" s="227" t="str">
        <f>IF([2]数据总览!BV180="","",[2]数据总览!BV180)</f>
        <v/>
      </c>
      <c r="BW180" s="227" t="str">
        <f>IF([2]数据总览!BW180="","",[2]数据总览!BW180)</f>
        <v/>
      </c>
      <c r="BX180" s="227" t="str">
        <f>IF([2]数据总览!BX180="","",[2]数据总览!BX180)</f>
        <v/>
      </c>
      <c r="BY180" s="227" t="str">
        <f>IF([2]数据总览!BY180="","",[2]数据总览!BY180)</f>
        <v/>
      </c>
      <c r="BZ180" s="227" t="str">
        <f>IF([2]数据总览!BZ180="","",[2]数据总览!BZ180)</f>
        <v/>
      </c>
      <c r="CA180" s="227" t="str">
        <f>IF([2]数据总览!CA180="","",[2]数据总览!CA180)</f>
        <v/>
      </c>
      <c r="CB180" s="227" t="str">
        <f>IF([2]数据总览!CB180="","",[2]数据总览!CB180)</f>
        <v/>
      </c>
      <c r="CC180" s="227" t="str">
        <f>IF([2]数据总览!CC180="","",[2]数据总览!CC180)</f>
        <v/>
      </c>
      <c r="CD180" s="227" t="str">
        <f>IF([2]数据总览!CD180="","",[2]数据总览!CD180)</f>
        <v/>
      </c>
      <c r="CE180" s="227" t="str">
        <f>IF([2]数据总览!CE180="","",[2]数据总览!CE180)</f>
        <v/>
      </c>
      <c r="CF180" s="227" t="str">
        <f>IF([2]数据总览!CF180="","",[2]数据总览!CF180)</f>
        <v/>
      </c>
      <c r="CG180" s="227" t="str">
        <f>IF([2]数据总览!CG180="","",[2]数据总览!CG180)</f>
        <v/>
      </c>
      <c r="CH180" s="227" t="str">
        <f>IF([2]数据总览!CH180="","",[2]数据总览!CH180)</f>
        <v/>
      </c>
      <c r="CI180" s="227" t="str">
        <f>IF([2]数据总览!CI180="","",[2]数据总览!CI180)</f>
        <v/>
      </c>
      <c r="CJ180" s="227" t="str">
        <f>IF([2]数据总览!CJ180="","",[2]数据总览!CJ180)</f>
        <v/>
      </c>
      <c r="CK180" s="227" t="str">
        <f>IF([2]数据总览!CK180="","",[2]数据总览!CK180)</f>
        <v/>
      </c>
      <c r="CL180" s="227" t="str">
        <f>IF([2]数据总览!CL180="","",[2]数据总览!CL180)</f>
        <v/>
      </c>
      <c r="CM180" s="227" t="str">
        <f>IF([2]数据总览!CM180="","",[2]数据总览!CM180)</f>
        <v/>
      </c>
      <c r="CN180" s="227" t="str">
        <f>IF([2]数据总览!CN180="","",[2]数据总览!CN180)</f>
        <v/>
      </c>
      <c r="CO180" s="227" t="str">
        <f>IF([2]数据总览!CO180="","",[2]数据总览!CO180)</f>
        <v/>
      </c>
      <c r="CP180" s="227" t="str">
        <f>IF([2]数据总览!CP180="","",[2]数据总览!CP180)</f>
        <v/>
      </c>
      <c r="CQ180" s="227" t="str">
        <f>IF([2]数据总览!CQ180="","",[2]数据总览!CQ180)</f>
        <v/>
      </c>
      <c r="CR180" s="227" t="str">
        <f>IF([2]数据总览!CR180="","",[2]数据总览!CR180)</f>
        <v/>
      </c>
      <c r="CS180" s="227" t="str">
        <f>IF([2]数据总览!CS180="","",[2]数据总览!CS180)</f>
        <v/>
      </c>
      <c r="CT180" s="227" t="str">
        <f>IF([2]数据总览!CT180="","",[2]数据总览!CT180)</f>
        <v/>
      </c>
      <c r="CU180" s="227" t="str">
        <f>IF([2]数据总览!CU180="","",[2]数据总览!CU180)</f>
        <v/>
      </c>
      <c r="CV180" s="227" t="str">
        <f>IF([2]数据总览!CV180="","",[2]数据总览!CV180)</f>
        <v/>
      </c>
      <c r="CW180" s="227" t="str">
        <f>IF([2]数据总览!CW180="","",[2]数据总览!CW180)</f>
        <v/>
      </c>
      <c r="CX180" s="227" t="str">
        <f>IF([2]数据总览!CX180="","",[2]数据总览!CX180)</f>
        <v/>
      </c>
      <c r="CY180" s="227" t="str">
        <f>IF([2]数据总览!CY180="","",[2]数据总览!CY180)</f>
        <v/>
      </c>
      <c r="CZ180" s="227" t="str">
        <f>IF([2]数据总览!CZ180="","",[2]数据总览!CZ180)</f>
        <v/>
      </c>
      <c r="DA180" s="227" t="str">
        <f>IF([2]数据总览!DA180="","",[2]数据总览!DA180)</f>
        <v/>
      </c>
      <c r="DB180" s="227" t="str">
        <f>IF([2]数据总览!DB180="","",[2]数据总览!DB180)</f>
        <v/>
      </c>
      <c r="DC180" s="227" t="str">
        <f>IF([2]数据总览!DC180="","",[2]数据总览!DC180)</f>
        <v/>
      </c>
      <c r="DD180" s="227" t="str">
        <f>IF([2]数据总览!DD180="","",[2]数据总览!DD180)</f>
        <v/>
      </c>
      <c r="DE180" s="227" t="str">
        <f>IF([2]数据总览!DE180="","",[2]数据总览!DE180)</f>
        <v/>
      </c>
      <c r="DF180" s="227" t="str">
        <f>IF([2]数据总览!DF180="","",[2]数据总览!DF180)</f>
        <v/>
      </c>
      <c r="DG180" s="227" t="str">
        <f>IF([2]数据总览!DG180="","",[2]数据总览!DG180)</f>
        <v/>
      </c>
      <c r="DH180" s="227" t="str">
        <f>IF([2]数据总览!DH180="","",[2]数据总览!DH180)</f>
        <v/>
      </c>
      <c r="DI180" s="227" t="str">
        <f>IF([2]数据总览!DI180="","",[2]数据总览!DI180)</f>
        <v/>
      </c>
      <c r="DJ180" s="227" t="str">
        <f>IF([2]数据总览!DJ180="","",[2]数据总览!DJ180)</f>
        <v/>
      </c>
      <c r="DK180" s="227" t="str">
        <f>IF([2]数据总览!DK180="","",[2]数据总览!DK180)</f>
        <v/>
      </c>
      <c r="DL180" s="227" t="str">
        <f>IF([2]数据总览!DL180="","",[2]数据总览!DL180)</f>
        <v/>
      </c>
      <c r="DM180" s="227" t="str">
        <f>IF([2]数据总览!DM180="","",[2]数据总览!DM180)</f>
        <v/>
      </c>
      <c r="DN180" s="227" t="str">
        <f>IF([2]数据总览!DN180="","",[2]数据总览!DN180)</f>
        <v/>
      </c>
      <c r="DO180" s="227" t="str">
        <f>IF([2]数据总览!DO180="","",[2]数据总览!DO180)</f>
        <v/>
      </c>
      <c r="DP180" s="227" t="str">
        <f>IF([2]数据总览!DP180="","",[2]数据总览!DP180)</f>
        <v/>
      </c>
      <c r="DQ180" s="227" t="str">
        <f>IF([2]数据总览!DQ180="","",[2]数据总览!DQ180)</f>
        <v/>
      </c>
      <c r="DR180" s="227" t="str">
        <f>IF([2]数据总览!DR180="","",[2]数据总览!DR180)</f>
        <v/>
      </c>
      <c r="DS180" s="227" t="str">
        <f>IF([2]数据总览!DS180="","",[2]数据总览!DS180)</f>
        <v/>
      </c>
      <c r="DT180" s="227" t="str">
        <f>IF([2]数据总览!DT180="","",[2]数据总览!DT180)</f>
        <v/>
      </c>
      <c r="DU180" s="227" t="str">
        <f>IF([2]数据总览!DU180="","",[2]数据总览!DU180)</f>
        <v/>
      </c>
      <c r="DV180" s="227" t="str">
        <f>IF([2]数据总览!DV180="","",[2]数据总览!DV180)</f>
        <v/>
      </c>
      <c r="DW180" s="227" t="str">
        <f>IF([2]数据总览!DW180="","",[2]数据总览!DW180)</f>
        <v/>
      </c>
      <c r="DX180" s="227" t="str">
        <f>IF([2]数据总览!DX180="","",[2]数据总览!DX180)</f>
        <v/>
      </c>
      <c r="DY180" s="227" t="str">
        <f>IF([2]数据总览!DY180="","",[2]数据总览!DY180)</f>
        <v/>
      </c>
      <c r="DZ180" s="227" t="str">
        <f>IF([2]数据总览!DZ180="","",[2]数据总览!DZ180)</f>
        <v/>
      </c>
      <c r="EA180" s="227" t="str">
        <f>IF([2]数据总览!EA180="","",[2]数据总览!EA180)</f>
        <v/>
      </c>
      <c r="EB180" s="227" t="str">
        <f>IF([2]数据总览!EB180="","",[2]数据总览!EB180)</f>
        <v/>
      </c>
      <c r="EC180" s="227" t="str">
        <f>IF([2]数据总览!EC180="","",[2]数据总览!EC180)</f>
        <v/>
      </c>
      <c r="ED180" s="227" t="str">
        <f>IF([2]数据总览!ED180="","",[2]数据总览!ED180)</f>
        <v/>
      </c>
      <c r="EE180" s="227" t="str">
        <f>IF([2]数据总览!EE180="","",[2]数据总览!EE180)</f>
        <v/>
      </c>
      <c r="EF180" s="227" t="str">
        <f>IF([2]数据总览!EF180="","",[2]数据总览!EF180)</f>
        <v/>
      </c>
      <c r="EG180" s="227" t="str">
        <f>IF([2]数据总览!EG180="","",[2]数据总览!EG180)</f>
        <v/>
      </c>
      <c r="EH180" s="227" t="str">
        <f>IF([2]数据总览!EH180="","",[2]数据总览!EH180)</f>
        <v/>
      </c>
      <c r="EI180" s="227" t="str">
        <f>IF([2]数据总览!EI180="","",[2]数据总览!EI180)</f>
        <v/>
      </c>
      <c r="EJ180" s="227" t="str">
        <f>IF([2]数据总览!EJ180="","",[2]数据总览!EJ180)</f>
        <v/>
      </c>
      <c r="EK180" s="227" t="str">
        <f>IF([2]数据总览!EK180="","",[2]数据总览!EK180)</f>
        <v/>
      </c>
      <c r="EL180" s="227" t="str">
        <f>IF([2]数据总览!EL180="","",[2]数据总览!EL180)</f>
        <v/>
      </c>
      <c r="EM180" s="227" t="str">
        <f>IF([2]数据总览!EM180="","",[2]数据总览!EM180)</f>
        <v/>
      </c>
      <c r="EN180" s="227" t="str">
        <f>IF([2]数据总览!EN180="","",[2]数据总览!EN180)</f>
        <v/>
      </c>
      <c r="EO180" s="227" t="str">
        <f>IF([2]数据总览!EO180="","",[2]数据总览!EO180)</f>
        <v/>
      </c>
      <c r="EP180" s="227" t="str">
        <f>IF([2]数据总览!EP180="","",[2]数据总览!EP180)</f>
        <v/>
      </c>
      <c r="EQ180" s="227" t="str">
        <f>IF([2]数据总览!EQ180="","",[2]数据总览!EQ180)</f>
        <v/>
      </c>
      <c r="ER180" s="227" t="str">
        <f>IF([2]数据总览!ER180="","",[2]数据总览!ER180)</f>
        <v/>
      </c>
      <c r="ES180" s="227" t="str">
        <f>IF([2]数据总览!ES180="","",[2]数据总览!ES180)</f>
        <v/>
      </c>
      <c r="ET180" s="227" t="str">
        <f>IF([2]数据总览!ET180="","",[2]数据总览!ET180)</f>
        <v/>
      </c>
      <c r="EU180" s="227" t="str">
        <f>IF([2]数据总览!EU180="","",[2]数据总览!EU180)</f>
        <v/>
      </c>
      <c r="EV180" s="227" t="str">
        <f>IF([2]数据总览!EV180="","",[2]数据总览!EV180)</f>
        <v/>
      </c>
      <c r="EW180" s="227" t="str">
        <f>IF([2]数据总览!EW180="","",[2]数据总览!EW180)</f>
        <v/>
      </c>
      <c r="EX180" s="227" t="str">
        <f>IF([2]数据总览!EX180="","",[2]数据总览!EX180)</f>
        <v/>
      </c>
      <c r="EY180" s="227" t="str">
        <f>IF([2]数据总览!EY180="","",[2]数据总览!EY180)</f>
        <v/>
      </c>
      <c r="EZ180" s="227" t="str">
        <f>IF([2]数据总览!EZ180="","",[2]数据总览!EZ180)</f>
        <v/>
      </c>
      <c r="FA180" s="227" t="str">
        <f>IF([2]数据总览!FA180="","",[2]数据总览!FA180)</f>
        <v/>
      </c>
    </row>
    <row r="181" spans="1:157" ht="11.25">
      <c r="A181" s="227" t="str">
        <f>IF([2]数据总览!A181="","",[2]数据总览!A181)</f>
        <v/>
      </c>
      <c r="B181" s="227" t="str">
        <f>IF([2]数据总览!B181="","",[2]数据总览!B181)</f>
        <v/>
      </c>
      <c r="C181" s="227">
        <f>IF([2]数据总览!C181="","",[2]数据总览!C181)</f>
        <v>14</v>
      </c>
      <c r="D181" s="227">
        <f>IF([2]数据总览!D181="","",[2]数据总览!D181)</f>
        <v>5</v>
      </c>
      <c r="E181" s="227">
        <f>IF([2]数据总览!E181="","",[2]数据总览!E181)</f>
        <v>0.24</v>
      </c>
      <c r="F181" s="227">
        <f>IF([2]数据总览!F181="","",[2]数据总览!F181)</f>
        <v>0.32</v>
      </c>
      <c r="G181" s="227">
        <f>IF([2]数据总览!G181="","",[2]数据总览!G181)</f>
        <v>0.4</v>
      </c>
      <c r="H181" s="227">
        <f>IF([2]数据总览!H181="","",[2]数据总览!H181)</f>
        <v>0.25</v>
      </c>
      <c r="I181" s="227" t="str">
        <f>IF([2]数据总览!I181="","",[2]数据总览!I181)</f>
        <v/>
      </c>
      <c r="J181" s="227"/>
      <c r="K181" s="227" t="str">
        <f>IF([2]数据总览!K181="","",[2]数据总览!K181)</f>
        <v/>
      </c>
      <c r="L181" s="227" t="str">
        <f>IF([2]数据总览!L181="","",[2]数据总览!L181)</f>
        <v/>
      </c>
      <c r="M181" s="227" t="str">
        <f>IF([2]数据总览!M181="","",[2]数据总览!M181)</f>
        <v/>
      </c>
      <c r="N181" s="227" t="str">
        <f>IF([2]数据总览!N181="","",[2]数据总览!N181)</f>
        <v/>
      </c>
      <c r="O181" s="227" t="str">
        <f>IF([2]数据总览!O181="","",[2]数据总览!O181)</f>
        <v/>
      </c>
      <c r="P181" s="227" t="str">
        <f>IF([2]数据总览!P181="","",[2]数据总览!P181)</f>
        <v/>
      </c>
      <c r="Q181" s="227" t="str">
        <f>IF([2]数据总览!Q181="","",[2]数据总览!Q181)</f>
        <v/>
      </c>
      <c r="R181" s="227" t="str">
        <f>IF([2]数据总览!R181="","",[2]数据总览!R181)</f>
        <v/>
      </c>
      <c r="S181" s="227" t="str">
        <f>IF([2]数据总览!S181="","",[2]数据总览!S181)</f>
        <v/>
      </c>
      <c r="T181" s="227" t="str">
        <f>IF([2]数据总览!T181="","",[2]数据总览!T181)</f>
        <v/>
      </c>
      <c r="U181" s="227" t="str">
        <f>IF([2]数据总览!U181="","",[2]数据总览!U181)</f>
        <v/>
      </c>
      <c r="V181" s="227" t="str">
        <f>IF([2]数据总览!V181="","",[2]数据总览!V181)</f>
        <v/>
      </c>
      <c r="W181" s="227" t="str">
        <f>IF([2]数据总览!W181="","",[2]数据总览!W181)</f>
        <v/>
      </c>
      <c r="X181" s="227" t="str">
        <f>IF([2]数据总览!X181="","",[2]数据总览!X181)</f>
        <v/>
      </c>
      <c r="Y181" s="227" t="str">
        <f>IF([2]数据总览!Y181="","",[2]数据总览!Y181)</f>
        <v/>
      </c>
      <c r="Z181" s="227" t="str">
        <f>IF([2]数据总览!Z181="","",[2]数据总览!Z181)</f>
        <v/>
      </c>
      <c r="AA181" s="227" t="str">
        <f>IF([2]数据总览!AA181="","",[2]数据总览!AA181)</f>
        <v/>
      </c>
      <c r="AB181" s="227" t="str">
        <f>IF([2]数据总览!AB181="","",[2]数据总览!AB181)</f>
        <v/>
      </c>
      <c r="AC181" s="227" t="str">
        <f>IF([2]数据总览!AC181="","",[2]数据总览!AC181)</f>
        <v/>
      </c>
      <c r="AD181" s="227" t="str">
        <f>IF([2]数据总览!AD181="","",[2]数据总览!AD181)</f>
        <v/>
      </c>
      <c r="AE181" s="227" t="str">
        <f>IF([2]数据总览!AE181="","",[2]数据总览!AE181)</f>
        <v/>
      </c>
      <c r="AF181" s="227" t="str">
        <f>IF([2]数据总览!AF181="","",[2]数据总览!AF181)</f>
        <v/>
      </c>
      <c r="AG181" s="227" t="str">
        <f>IF([2]数据总览!AG181="","",[2]数据总览!AG181)</f>
        <v/>
      </c>
      <c r="AH181" s="227" t="str">
        <f>IF([2]数据总览!AH181="","",[2]数据总览!AH181)</f>
        <v/>
      </c>
      <c r="AI181" s="227" t="str">
        <f>IF([2]数据总览!AI181="","",[2]数据总览!AI181)</f>
        <v/>
      </c>
      <c r="AJ181" s="227" t="str">
        <f>IF([2]数据总览!AJ181="","",[2]数据总览!AJ181)</f>
        <v/>
      </c>
      <c r="AK181" s="227" t="str">
        <f>IF([2]数据总览!AK181="","",[2]数据总览!AK181)</f>
        <v/>
      </c>
      <c r="AL181" s="227" t="str">
        <f>IF([2]数据总览!AL181="","",[2]数据总览!AL181)</f>
        <v/>
      </c>
      <c r="AM181" s="227" t="str">
        <f>IF([2]数据总览!AM181="","",[2]数据总览!AM181)</f>
        <v/>
      </c>
      <c r="AN181" s="227" t="str">
        <f>IF([2]数据总览!AN181="","",[2]数据总览!AN181)</f>
        <v/>
      </c>
      <c r="AO181" s="227" t="str">
        <f>IF([2]数据总览!AO181="","",[2]数据总览!AO181)</f>
        <v/>
      </c>
      <c r="AP181" s="227" t="str">
        <f>IF([2]数据总览!AP181="","",[2]数据总览!AP181)</f>
        <v/>
      </c>
      <c r="AQ181" s="227" t="str">
        <f>IF([2]数据总览!AQ181="","",[2]数据总览!AQ181)</f>
        <v/>
      </c>
      <c r="AR181" s="227" t="str">
        <f>IF([2]数据总览!AR181="","",[2]数据总览!AR181)</f>
        <v/>
      </c>
      <c r="AS181" s="227" t="str">
        <f>IF([2]数据总览!AS181="","",[2]数据总览!AS181)</f>
        <v/>
      </c>
      <c r="AT181" s="227" t="str">
        <f>IF([2]数据总览!AT181="","",[2]数据总览!AT181)</f>
        <v/>
      </c>
      <c r="AU181" s="227" t="str">
        <f>IF([2]数据总览!AU181="","",[2]数据总览!AU181)</f>
        <v/>
      </c>
      <c r="AV181" s="227" t="str">
        <f>IF([2]数据总览!AV181="","",[2]数据总览!AV181)</f>
        <v/>
      </c>
      <c r="AW181" s="227" t="str">
        <f>IF([2]数据总览!AW181="","",[2]数据总览!AW181)</f>
        <v/>
      </c>
      <c r="AX181" s="227" t="str">
        <f>IF([2]数据总览!AX181="","",[2]数据总览!AX181)</f>
        <v/>
      </c>
      <c r="AY181" s="227" t="str">
        <f>IF([2]数据总览!AY181="","",[2]数据总览!AY181)</f>
        <v/>
      </c>
      <c r="AZ181" s="227" t="str">
        <f>IF([2]数据总览!AZ181="","",[2]数据总览!AZ181)</f>
        <v/>
      </c>
      <c r="BA181" s="227" t="str">
        <f>IF([2]数据总览!BA181="","",[2]数据总览!BA181)</f>
        <v/>
      </c>
      <c r="BB181" s="227" t="str">
        <f>IF([2]数据总览!BB181="","",[2]数据总览!BB181)</f>
        <v/>
      </c>
      <c r="BC181" s="227" t="str">
        <f>IF([2]数据总览!BC181="","",[2]数据总览!BC181)</f>
        <v/>
      </c>
      <c r="BD181" s="227" t="str">
        <f>IF([2]数据总览!BD181="","",[2]数据总览!BD181)</f>
        <v/>
      </c>
      <c r="BE181" s="227" t="str">
        <f>IF([2]数据总览!BE181="","",[2]数据总览!BE181)</f>
        <v/>
      </c>
      <c r="BF181" s="227" t="str">
        <f>IF([2]数据总览!BF181="","",[2]数据总览!BF181)</f>
        <v/>
      </c>
      <c r="BG181" s="227" t="str">
        <f>IF([2]数据总览!BG181="","",[2]数据总览!BG181)</f>
        <v/>
      </c>
      <c r="BH181" s="227" t="str">
        <f>IF([2]数据总览!BH181="","",[2]数据总览!BH181)</f>
        <v/>
      </c>
      <c r="BI181" s="227" t="str">
        <f>IF([2]数据总览!BI181="","",[2]数据总览!BI181)</f>
        <v/>
      </c>
      <c r="BJ181" s="227" t="str">
        <f>IF([2]数据总览!BJ181="","",[2]数据总览!BJ181)</f>
        <v/>
      </c>
      <c r="BK181" s="227" t="str">
        <f>IF([2]数据总览!BK181="","",[2]数据总览!BK181)</f>
        <v/>
      </c>
      <c r="BL181" s="227" t="str">
        <f>IF([2]数据总览!BL181="","",[2]数据总览!BL181)</f>
        <v/>
      </c>
      <c r="BM181" s="227" t="str">
        <f>IF([2]数据总览!BM181="","",[2]数据总览!BM181)</f>
        <v/>
      </c>
      <c r="BN181" s="227" t="str">
        <f>IF([2]数据总览!BN181="","",[2]数据总览!BN181)</f>
        <v/>
      </c>
      <c r="BO181" s="227" t="str">
        <f>IF([2]数据总览!BO181="","",[2]数据总览!BO181)</f>
        <v/>
      </c>
      <c r="BP181" s="227" t="str">
        <f>IF([2]数据总览!BP181="","",[2]数据总览!BP181)</f>
        <v/>
      </c>
      <c r="BQ181" s="227" t="str">
        <f>IF([2]数据总览!BQ181="","",[2]数据总览!BQ181)</f>
        <v/>
      </c>
      <c r="BR181" s="227" t="str">
        <f>IF([2]数据总览!BR181="","",[2]数据总览!BR181)</f>
        <v/>
      </c>
      <c r="BS181" s="227" t="str">
        <f>IF([2]数据总览!BS181="","",[2]数据总览!BS181)</f>
        <v/>
      </c>
      <c r="BT181" s="227" t="str">
        <f>IF([2]数据总览!BT181="","",[2]数据总览!BT181)</f>
        <v/>
      </c>
      <c r="BU181" s="227" t="str">
        <f>IF([2]数据总览!BU181="","",[2]数据总览!BU181)</f>
        <v/>
      </c>
      <c r="BV181" s="227" t="str">
        <f>IF([2]数据总览!BV181="","",[2]数据总览!BV181)</f>
        <v/>
      </c>
      <c r="BW181" s="227" t="str">
        <f>IF([2]数据总览!BW181="","",[2]数据总览!BW181)</f>
        <v/>
      </c>
      <c r="BX181" s="227" t="str">
        <f>IF([2]数据总览!BX181="","",[2]数据总览!BX181)</f>
        <v/>
      </c>
      <c r="BY181" s="227" t="str">
        <f>IF([2]数据总览!BY181="","",[2]数据总览!BY181)</f>
        <v/>
      </c>
      <c r="BZ181" s="227" t="str">
        <f>IF([2]数据总览!BZ181="","",[2]数据总览!BZ181)</f>
        <v/>
      </c>
      <c r="CA181" s="227" t="str">
        <f>IF([2]数据总览!CA181="","",[2]数据总览!CA181)</f>
        <v/>
      </c>
      <c r="CB181" s="227" t="str">
        <f>IF([2]数据总览!CB181="","",[2]数据总览!CB181)</f>
        <v/>
      </c>
      <c r="CC181" s="227" t="str">
        <f>IF([2]数据总览!CC181="","",[2]数据总览!CC181)</f>
        <v/>
      </c>
      <c r="CD181" s="227" t="str">
        <f>IF([2]数据总览!CD181="","",[2]数据总览!CD181)</f>
        <v/>
      </c>
      <c r="CE181" s="227" t="str">
        <f>IF([2]数据总览!CE181="","",[2]数据总览!CE181)</f>
        <v/>
      </c>
      <c r="CF181" s="227" t="str">
        <f>IF([2]数据总览!CF181="","",[2]数据总览!CF181)</f>
        <v/>
      </c>
      <c r="CG181" s="227" t="str">
        <f>IF([2]数据总览!CG181="","",[2]数据总览!CG181)</f>
        <v/>
      </c>
      <c r="CH181" s="227" t="str">
        <f>IF([2]数据总览!CH181="","",[2]数据总览!CH181)</f>
        <v/>
      </c>
      <c r="CI181" s="227" t="str">
        <f>IF([2]数据总览!CI181="","",[2]数据总览!CI181)</f>
        <v/>
      </c>
      <c r="CJ181" s="227" t="str">
        <f>IF([2]数据总览!CJ181="","",[2]数据总览!CJ181)</f>
        <v/>
      </c>
      <c r="CK181" s="227" t="str">
        <f>IF([2]数据总览!CK181="","",[2]数据总览!CK181)</f>
        <v/>
      </c>
      <c r="CL181" s="227" t="str">
        <f>IF([2]数据总览!CL181="","",[2]数据总览!CL181)</f>
        <v/>
      </c>
      <c r="CM181" s="227" t="str">
        <f>IF([2]数据总览!CM181="","",[2]数据总览!CM181)</f>
        <v/>
      </c>
      <c r="CN181" s="227" t="str">
        <f>IF([2]数据总览!CN181="","",[2]数据总览!CN181)</f>
        <v/>
      </c>
      <c r="CO181" s="227" t="str">
        <f>IF([2]数据总览!CO181="","",[2]数据总览!CO181)</f>
        <v/>
      </c>
      <c r="CP181" s="227" t="str">
        <f>IF([2]数据总览!CP181="","",[2]数据总览!CP181)</f>
        <v/>
      </c>
      <c r="CQ181" s="227" t="str">
        <f>IF([2]数据总览!CQ181="","",[2]数据总览!CQ181)</f>
        <v/>
      </c>
      <c r="CR181" s="227" t="str">
        <f>IF([2]数据总览!CR181="","",[2]数据总览!CR181)</f>
        <v/>
      </c>
      <c r="CS181" s="227" t="str">
        <f>IF([2]数据总览!CS181="","",[2]数据总览!CS181)</f>
        <v/>
      </c>
      <c r="CT181" s="227" t="str">
        <f>IF([2]数据总览!CT181="","",[2]数据总览!CT181)</f>
        <v/>
      </c>
      <c r="CU181" s="227" t="str">
        <f>IF([2]数据总览!CU181="","",[2]数据总览!CU181)</f>
        <v/>
      </c>
      <c r="CV181" s="227" t="str">
        <f>IF([2]数据总览!CV181="","",[2]数据总览!CV181)</f>
        <v/>
      </c>
      <c r="CW181" s="227" t="str">
        <f>IF([2]数据总览!CW181="","",[2]数据总览!CW181)</f>
        <v/>
      </c>
      <c r="CX181" s="227" t="str">
        <f>IF([2]数据总览!CX181="","",[2]数据总览!CX181)</f>
        <v/>
      </c>
      <c r="CY181" s="227" t="str">
        <f>IF([2]数据总览!CY181="","",[2]数据总览!CY181)</f>
        <v/>
      </c>
      <c r="CZ181" s="227" t="str">
        <f>IF([2]数据总览!CZ181="","",[2]数据总览!CZ181)</f>
        <v/>
      </c>
      <c r="DA181" s="227" t="str">
        <f>IF([2]数据总览!DA181="","",[2]数据总览!DA181)</f>
        <v/>
      </c>
      <c r="DB181" s="227" t="str">
        <f>IF([2]数据总览!DB181="","",[2]数据总览!DB181)</f>
        <v/>
      </c>
      <c r="DC181" s="227" t="str">
        <f>IF([2]数据总览!DC181="","",[2]数据总览!DC181)</f>
        <v/>
      </c>
      <c r="DD181" s="227" t="str">
        <f>IF([2]数据总览!DD181="","",[2]数据总览!DD181)</f>
        <v/>
      </c>
      <c r="DE181" s="227" t="str">
        <f>IF([2]数据总览!DE181="","",[2]数据总览!DE181)</f>
        <v/>
      </c>
      <c r="DF181" s="227" t="str">
        <f>IF([2]数据总览!DF181="","",[2]数据总览!DF181)</f>
        <v/>
      </c>
      <c r="DG181" s="227" t="str">
        <f>IF([2]数据总览!DG181="","",[2]数据总览!DG181)</f>
        <v/>
      </c>
      <c r="DH181" s="227" t="str">
        <f>IF([2]数据总览!DH181="","",[2]数据总览!DH181)</f>
        <v/>
      </c>
      <c r="DI181" s="227" t="str">
        <f>IF([2]数据总览!DI181="","",[2]数据总览!DI181)</f>
        <v/>
      </c>
      <c r="DJ181" s="227" t="str">
        <f>IF([2]数据总览!DJ181="","",[2]数据总览!DJ181)</f>
        <v/>
      </c>
      <c r="DK181" s="227" t="str">
        <f>IF([2]数据总览!DK181="","",[2]数据总览!DK181)</f>
        <v/>
      </c>
      <c r="DL181" s="227" t="str">
        <f>IF([2]数据总览!DL181="","",[2]数据总览!DL181)</f>
        <v/>
      </c>
      <c r="DM181" s="227" t="str">
        <f>IF([2]数据总览!DM181="","",[2]数据总览!DM181)</f>
        <v/>
      </c>
      <c r="DN181" s="227" t="str">
        <f>IF([2]数据总览!DN181="","",[2]数据总览!DN181)</f>
        <v/>
      </c>
      <c r="DO181" s="227" t="str">
        <f>IF([2]数据总览!DO181="","",[2]数据总览!DO181)</f>
        <v/>
      </c>
      <c r="DP181" s="227" t="str">
        <f>IF([2]数据总览!DP181="","",[2]数据总览!DP181)</f>
        <v/>
      </c>
      <c r="DQ181" s="227" t="str">
        <f>IF([2]数据总览!DQ181="","",[2]数据总览!DQ181)</f>
        <v/>
      </c>
      <c r="DR181" s="227" t="str">
        <f>IF([2]数据总览!DR181="","",[2]数据总览!DR181)</f>
        <v/>
      </c>
      <c r="DS181" s="227" t="str">
        <f>IF([2]数据总览!DS181="","",[2]数据总览!DS181)</f>
        <v/>
      </c>
      <c r="DT181" s="227" t="str">
        <f>IF([2]数据总览!DT181="","",[2]数据总览!DT181)</f>
        <v/>
      </c>
      <c r="DU181" s="227" t="str">
        <f>IF([2]数据总览!DU181="","",[2]数据总览!DU181)</f>
        <v/>
      </c>
      <c r="DV181" s="227" t="str">
        <f>IF([2]数据总览!DV181="","",[2]数据总览!DV181)</f>
        <v/>
      </c>
      <c r="DW181" s="227" t="str">
        <f>IF([2]数据总览!DW181="","",[2]数据总览!DW181)</f>
        <v/>
      </c>
      <c r="DX181" s="227" t="str">
        <f>IF([2]数据总览!DX181="","",[2]数据总览!DX181)</f>
        <v/>
      </c>
      <c r="DY181" s="227" t="str">
        <f>IF([2]数据总览!DY181="","",[2]数据总览!DY181)</f>
        <v/>
      </c>
      <c r="DZ181" s="227" t="str">
        <f>IF([2]数据总览!DZ181="","",[2]数据总览!DZ181)</f>
        <v/>
      </c>
      <c r="EA181" s="227" t="str">
        <f>IF([2]数据总览!EA181="","",[2]数据总览!EA181)</f>
        <v/>
      </c>
      <c r="EB181" s="227" t="str">
        <f>IF([2]数据总览!EB181="","",[2]数据总览!EB181)</f>
        <v/>
      </c>
      <c r="EC181" s="227" t="str">
        <f>IF([2]数据总览!EC181="","",[2]数据总览!EC181)</f>
        <v/>
      </c>
      <c r="ED181" s="227" t="str">
        <f>IF([2]数据总览!ED181="","",[2]数据总览!ED181)</f>
        <v/>
      </c>
      <c r="EE181" s="227" t="str">
        <f>IF([2]数据总览!EE181="","",[2]数据总览!EE181)</f>
        <v/>
      </c>
      <c r="EF181" s="227" t="str">
        <f>IF([2]数据总览!EF181="","",[2]数据总览!EF181)</f>
        <v/>
      </c>
      <c r="EG181" s="227" t="str">
        <f>IF([2]数据总览!EG181="","",[2]数据总览!EG181)</f>
        <v/>
      </c>
      <c r="EH181" s="227" t="str">
        <f>IF([2]数据总览!EH181="","",[2]数据总览!EH181)</f>
        <v/>
      </c>
      <c r="EI181" s="227" t="str">
        <f>IF([2]数据总览!EI181="","",[2]数据总览!EI181)</f>
        <v/>
      </c>
      <c r="EJ181" s="227" t="str">
        <f>IF([2]数据总览!EJ181="","",[2]数据总览!EJ181)</f>
        <v/>
      </c>
      <c r="EK181" s="227" t="str">
        <f>IF([2]数据总览!EK181="","",[2]数据总览!EK181)</f>
        <v/>
      </c>
      <c r="EL181" s="227" t="str">
        <f>IF([2]数据总览!EL181="","",[2]数据总览!EL181)</f>
        <v/>
      </c>
      <c r="EM181" s="227" t="str">
        <f>IF([2]数据总览!EM181="","",[2]数据总览!EM181)</f>
        <v/>
      </c>
      <c r="EN181" s="227" t="str">
        <f>IF([2]数据总览!EN181="","",[2]数据总览!EN181)</f>
        <v/>
      </c>
      <c r="EO181" s="227" t="str">
        <f>IF([2]数据总览!EO181="","",[2]数据总览!EO181)</f>
        <v/>
      </c>
      <c r="EP181" s="227" t="str">
        <f>IF([2]数据总览!EP181="","",[2]数据总览!EP181)</f>
        <v/>
      </c>
      <c r="EQ181" s="227" t="str">
        <f>IF([2]数据总览!EQ181="","",[2]数据总览!EQ181)</f>
        <v/>
      </c>
      <c r="ER181" s="227" t="str">
        <f>IF([2]数据总览!ER181="","",[2]数据总览!ER181)</f>
        <v/>
      </c>
      <c r="ES181" s="227" t="str">
        <f>IF([2]数据总览!ES181="","",[2]数据总览!ES181)</f>
        <v/>
      </c>
      <c r="ET181" s="227" t="str">
        <f>IF([2]数据总览!ET181="","",[2]数据总览!ET181)</f>
        <v/>
      </c>
      <c r="EU181" s="227" t="str">
        <f>IF([2]数据总览!EU181="","",[2]数据总览!EU181)</f>
        <v/>
      </c>
      <c r="EV181" s="227" t="str">
        <f>IF([2]数据总览!EV181="","",[2]数据总览!EV181)</f>
        <v/>
      </c>
      <c r="EW181" s="227" t="str">
        <f>IF([2]数据总览!EW181="","",[2]数据总览!EW181)</f>
        <v/>
      </c>
      <c r="EX181" s="227" t="str">
        <f>IF([2]数据总览!EX181="","",[2]数据总览!EX181)</f>
        <v/>
      </c>
      <c r="EY181" s="227" t="str">
        <f>IF([2]数据总览!EY181="","",[2]数据总览!EY181)</f>
        <v/>
      </c>
      <c r="EZ181" s="227" t="str">
        <f>IF([2]数据总览!EZ181="","",[2]数据总览!EZ181)</f>
        <v/>
      </c>
      <c r="FA181" s="227" t="str">
        <f>IF([2]数据总览!FA181="","",[2]数据总览!FA181)</f>
        <v/>
      </c>
    </row>
    <row r="182" spans="1:157" ht="11.25">
      <c r="A182" s="227" t="str">
        <f>IF([2]数据总览!A182="","",[2]数据总览!A182)</f>
        <v/>
      </c>
      <c r="B182" s="227" t="str">
        <f>IF([2]数据总览!B182="","",[2]数据总览!B182)</f>
        <v/>
      </c>
      <c r="C182" s="227">
        <f>IF([2]数据总览!C182="","",[2]数据总览!C182)</f>
        <v>15</v>
      </c>
      <c r="D182" s="227">
        <f>IF([2]数据总览!D182="","",[2]数据总览!D182)</f>
        <v>5</v>
      </c>
      <c r="E182" s="227">
        <f>IF([2]数据总览!E182="","",[2]数据总览!E182)</f>
        <v>0.24</v>
      </c>
      <c r="F182" s="227">
        <f>IF([2]数据总览!F182="","",[2]数据总览!F182)</f>
        <v>0.32</v>
      </c>
      <c r="G182" s="227">
        <f>IF([2]数据总览!G182="","",[2]数据总览!G182)</f>
        <v>0.4</v>
      </c>
      <c r="H182" s="227">
        <f>IF([2]数据总览!H182="","",[2]数据总览!H182)</f>
        <v>0.25</v>
      </c>
      <c r="I182" s="227" t="str">
        <f>IF([2]数据总览!I182="","",[2]数据总览!I182)</f>
        <v/>
      </c>
      <c r="J182" s="227"/>
      <c r="K182" s="227" t="str">
        <f>IF([2]数据总览!K182="","",[2]数据总览!K182)</f>
        <v/>
      </c>
      <c r="L182" s="227" t="str">
        <f>IF([2]数据总览!L182="","",[2]数据总览!L182)</f>
        <v/>
      </c>
      <c r="M182" s="227" t="str">
        <f>IF([2]数据总览!M182="","",[2]数据总览!M182)</f>
        <v/>
      </c>
      <c r="N182" s="227" t="str">
        <f>IF([2]数据总览!N182="","",[2]数据总览!N182)</f>
        <v/>
      </c>
      <c r="O182" s="227" t="str">
        <f>IF([2]数据总览!O182="","",[2]数据总览!O182)</f>
        <v/>
      </c>
      <c r="P182" s="227" t="str">
        <f>IF([2]数据总览!P182="","",[2]数据总览!P182)</f>
        <v/>
      </c>
      <c r="Q182" s="227" t="str">
        <f>IF([2]数据总览!Q182="","",[2]数据总览!Q182)</f>
        <v/>
      </c>
      <c r="R182" s="227" t="str">
        <f>IF([2]数据总览!R182="","",[2]数据总览!R182)</f>
        <v/>
      </c>
      <c r="S182" s="227" t="str">
        <f>IF([2]数据总览!S182="","",[2]数据总览!S182)</f>
        <v/>
      </c>
      <c r="T182" s="227" t="str">
        <f>IF([2]数据总览!T182="","",[2]数据总览!T182)</f>
        <v/>
      </c>
      <c r="U182" s="227" t="str">
        <f>IF([2]数据总览!U182="","",[2]数据总览!U182)</f>
        <v/>
      </c>
      <c r="V182" s="227" t="str">
        <f>IF([2]数据总览!V182="","",[2]数据总览!V182)</f>
        <v/>
      </c>
      <c r="W182" s="227" t="str">
        <f>IF([2]数据总览!W182="","",[2]数据总览!W182)</f>
        <v/>
      </c>
      <c r="X182" s="227" t="str">
        <f>IF([2]数据总览!X182="","",[2]数据总览!X182)</f>
        <v/>
      </c>
      <c r="Y182" s="227" t="str">
        <f>IF([2]数据总览!Y182="","",[2]数据总览!Y182)</f>
        <v/>
      </c>
      <c r="Z182" s="227" t="str">
        <f>IF([2]数据总览!Z182="","",[2]数据总览!Z182)</f>
        <v/>
      </c>
      <c r="AA182" s="227" t="str">
        <f>IF([2]数据总览!AA182="","",[2]数据总览!AA182)</f>
        <v/>
      </c>
      <c r="AB182" s="227" t="str">
        <f>IF([2]数据总览!AB182="","",[2]数据总览!AB182)</f>
        <v/>
      </c>
      <c r="AC182" s="227" t="str">
        <f>IF([2]数据总览!AC182="","",[2]数据总览!AC182)</f>
        <v/>
      </c>
      <c r="AD182" s="227" t="str">
        <f>IF([2]数据总览!AD182="","",[2]数据总览!AD182)</f>
        <v/>
      </c>
      <c r="AE182" s="227" t="str">
        <f>IF([2]数据总览!AE182="","",[2]数据总览!AE182)</f>
        <v/>
      </c>
      <c r="AF182" s="227" t="str">
        <f>IF([2]数据总览!AF182="","",[2]数据总览!AF182)</f>
        <v/>
      </c>
      <c r="AG182" s="227" t="str">
        <f>IF([2]数据总览!AG182="","",[2]数据总览!AG182)</f>
        <v/>
      </c>
      <c r="AH182" s="227" t="str">
        <f>IF([2]数据总览!AH182="","",[2]数据总览!AH182)</f>
        <v/>
      </c>
      <c r="AI182" s="227" t="str">
        <f>IF([2]数据总览!AI182="","",[2]数据总览!AI182)</f>
        <v/>
      </c>
      <c r="AJ182" s="227" t="str">
        <f>IF([2]数据总览!AJ182="","",[2]数据总览!AJ182)</f>
        <v/>
      </c>
      <c r="AK182" s="227" t="str">
        <f>IF([2]数据总览!AK182="","",[2]数据总览!AK182)</f>
        <v/>
      </c>
      <c r="AL182" s="227" t="str">
        <f>IF([2]数据总览!AL182="","",[2]数据总览!AL182)</f>
        <v/>
      </c>
      <c r="AM182" s="227" t="str">
        <f>IF([2]数据总览!AM182="","",[2]数据总览!AM182)</f>
        <v/>
      </c>
      <c r="AN182" s="227" t="str">
        <f>IF([2]数据总览!AN182="","",[2]数据总览!AN182)</f>
        <v/>
      </c>
      <c r="AO182" s="227" t="str">
        <f>IF([2]数据总览!AO182="","",[2]数据总览!AO182)</f>
        <v/>
      </c>
      <c r="AP182" s="227" t="str">
        <f>IF([2]数据总览!AP182="","",[2]数据总览!AP182)</f>
        <v/>
      </c>
      <c r="AQ182" s="227" t="str">
        <f>IF([2]数据总览!AQ182="","",[2]数据总览!AQ182)</f>
        <v/>
      </c>
      <c r="AR182" s="227" t="str">
        <f>IF([2]数据总览!AR182="","",[2]数据总览!AR182)</f>
        <v/>
      </c>
      <c r="AS182" s="227" t="str">
        <f>IF([2]数据总览!AS182="","",[2]数据总览!AS182)</f>
        <v/>
      </c>
      <c r="AT182" s="227" t="str">
        <f>IF([2]数据总览!AT182="","",[2]数据总览!AT182)</f>
        <v/>
      </c>
      <c r="AU182" s="227" t="str">
        <f>IF([2]数据总览!AU182="","",[2]数据总览!AU182)</f>
        <v/>
      </c>
      <c r="AV182" s="227" t="str">
        <f>IF([2]数据总览!AV182="","",[2]数据总览!AV182)</f>
        <v/>
      </c>
      <c r="AW182" s="227" t="str">
        <f>IF([2]数据总览!AW182="","",[2]数据总览!AW182)</f>
        <v/>
      </c>
      <c r="AX182" s="227" t="str">
        <f>IF([2]数据总览!AX182="","",[2]数据总览!AX182)</f>
        <v/>
      </c>
      <c r="AY182" s="227" t="str">
        <f>IF([2]数据总览!AY182="","",[2]数据总览!AY182)</f>
        <v/>
      </c>
      <c r="AZ182" s="227" t="str">
        <f>IF([2]数据总览!AZ182="","",[2]数据总览!AZ182)</f>
        <v/>
      </c>
      <c r="BA182" s="227" t="str">
        <f>IF([2]数据总览!BA182="","",[2]数据总览!BA182)</f>
        <v/>
      </c>
      <c r="BB182" s="227" t="str">
        <f>IF([2]数据总览!BB182="","",[2]数据总览!BB182)</f>
        <v/>
      </c>
      <c r="BC182" s="227" t="str">
        <f>IF([2]数据总览!BC182="","",[2]数据总览!BC182)</f>
        <v/>
      </c>
      <c r="BD182" s="227" t="str">
        <f>IF([2]数据总览!BD182="","",[2]数据总览!BD182)</f>
        <v/>
      </c>
      <c r="BE182" s="227" t="str">
        <f>IF([2]数据总览!BE182="","",[2]数据总览!BE182)</f>
        <v/>
      </c>
      <c r="BF182" s="227" t="str">
        <f>IF([2]数据总览!BF182="","",[2]数据总览!BF182)</f>
        <v/>
      </c>
      <c r="BG182" s="227" t="str">
        <f>IF([2]数据总览!BG182="","",[2]数据总览!BG182)</f>
        <v/>
      </c>
      <c r="BH182" s="227" t="str">
        <f>IF([2]数据总览!BH182="","",[2]数据总览!BH182)</f>
        <v/>
      </c>
      <c r="BI182" s="227" t="str">
        <f>IF([2]数据总览!BI182="","",[2]数据总览!BI182)</f>
        <v/>
      </c>
      <c r="BJ182" s="227" t="str">
        <f>IF([2]数据总览!BJ182="","",[2]数据总览!BJ182)</f>
        <v/>
      </c>
      <c r="BK182" s="227" t="str">
        <f>IF([2]数据总览!BK182="","",[2]数据总览!BK182)</f>
        <v/>
      </c>
      <c r="BL182" s="227" t="str">
        <f>IF([2]数据总览!BL182="","",[2]数据总览!BL182)</f>
        <v/>
      </c>
      <c r="BM182" s="227" t="str">
        <f>IF([2]数据总览!BM182="","",[2]数据总览!BM182)</f>
        <v/>
      </c>
      <c r="BN182" s="227" t="str">
        <f>IF([2]数据总览!BN182="","",[2]数据总览!BN182)</f>
        <v/>
      </c>
      <c r="BO182" s="227" t="str">
        <f>IF([2]数据总览!BO182="","",[2]数据总览!BO182)</f>
        <v/>
      </c>
      <c r="BP182" s="227" t="str">
        <f>IF([2]数据总览!BP182="","",[2]数据总览!BP182)</f>
        <v/>
      </c>
      <c r="BQ182" s="227" t="str">
        <f>IF([2]数据总览!BQ182="","",[2]数据总览!BQ182)</f>
        <v/>
      </c>
      <c r="BR182" s="227" t="str">
        <f>IF([2]数据总览!BR182="","",[2]数据总览!BR182)</f>
        <v/>
      </c>
      <c r="BS182" s="227" t="str">
        <f>IF([2]数据总览!BS182="","",[2]数据总览!BS182)</f>
        <v/>
      </c>
      <c r="BT182" s="227" t="str">
        <f>IF([2]数据总览!BT182="","",[2]数据总览!BT182)</f>
        <v/>
      </c>
      <c r="BU182" s="227" t="str">
        <f>IF([2]数据总览!BU182="","",[2]数据总览!BU182)</f>
        <v/>
      </c>
      <c r="BV182" s="227" t="str">
        <f>IF([2]数据总览!BV182="","",[2]数据总览!BV182)</f>
        <v/>
      </c>
      <c r="BW182" s="227" t="str">
        <f>IF([2]数据总览!BW182="","",[2]数据总览!BW182)</f>
        <v/>
      </c>
      <c r="BX182" s="227" t="str">
        <f>IF([2]数据总览!BX182="","",[2]数据总览!BX182)</f>
        <v/>
      </c>
      <c r="BY182" s="227" t="str">
        <f>IF([2]数据总览!BY182="","",[2]数据总览!BY182)</f>
        <v/>
      </c>
      <c r="BZ182" s="227" t="str">
        <f>IF([2]数据总览!BZ182="","",[2]数据总览!BZ182)</f>
        <v/>
      </c>
      <c r="CA182" s="227" t="str">
        <f>IF([2]数据总览!CA182="","",[2]数据总览!CA182)</f>
        <v/>
      </c>
      <c r="CB182" s="227" t="str">
        <f>IF([2]数据总览!CB182="","",[2]数据总览!CB182)</f>
        <v/>
      </c>
      <c r="CC182" s="227" t="str">
        <f>IF([2]数据总览!CC182="","",[2]数据总览!CC182)</f>
        <v/>
      </c>
      <c r="CD182" s="227" t="str">
        <f>IF([2]数据总览!CD182="","",[2]数据总览!CD182)</f>
        <v/>
      </c>
      <c r="CE182" s="227" t="str">
        <f>IF([2]数据总览!CE182="","",[2]数据总览!CE182)</f>
        <v/>
      </c>
      <c r="CF182" s="227" t="str">
        <f>IF([2]数据总览!CF182="","",[2]数据总览!CF182)</f>
        <v/>
      </c>
      <c r="CG182" s="227" t="str">
        <f>IF([2]数据总览!CG182="","",[2]数据总览!CG182)</f>
        <v/>
      </c>
      <c r="CH182" s="227" t="str">
        <f>IF([2]数据总览!CH182="","",[2]数据总览!CH182)</f>
        <v/>
      </c>
      <c r="CI182" s="227" t="str">
        <f>IF([2]数据总览!CI182="","",[2]数据总览!CI182)</f>
        <v/>
      </c>
      <c r="CJ182" s="227" t="str">
        <f>IF([2]数据总览!CJ182="","",[2]数据总览!CJ182)</f>
        <v/>
      </c>
      <c r="CK182" s="227" t="str">
        <f>IF([2]数据总览!CK182="","",[2]数据总览!CK182)</f>
        <v/>
      </c>
      <c r="CL182" s="227" t="str">
        <f>IF([2]数据总览!CL182="","",[2]数据总览!CL182)</f>
        <v/>
      </c>
      <c r="CM182" s="227" t="str">
        <f>IF([2]数据总览!CM182="","",[2]数据总览!CM182)</f>
        <v/>
      </c>
      <c r="CN182" s="227" t="str">
        <f>IF([2]数据总览!CN182="","",[2]数据总览!CN182)</f>
        <v/>
      </c>
      <c r="CO182" s="227" t="str">
        <f>IF([2]数据总览!CO182="","",[2]数据总览!CO182)</f>
        <v/>
      </c>
      <c r="CP182" s="227" t="str">
        <f>IF([2]数据总览!CP182="","",[2]数据总览!CP182)</f>
        <v/>
      </c>
      <c r="CQ182" s="227" t="str">
        <f>IF([2]数据总览!CQ182="","",[2]数据总览!CQ182)</f>
        <v/>
      </c>
      <c r="CR182" s="227" t="str">
        <f>IF([2]数据总览!CR182="","",[2]数据总览!CR182)</f>
        <v/>
      </c>
      <c r="CS182" s="227" t="str">
        <f>IF([2]数据总览!CS182="","",[2]数据总览!CS182)</f>
        <v/>
      </c>
      <c r="CT182" s="227" t="str">
        <f>IF([2]数据总览!CT182="","",[2]数据总览!CT182)</f>
        <v/>
      </c>
      <c r="CU182" s="227" t="str">
        <f>IF([2]数据总览!CU182="","",[2]数据总览!CU182)</f>
        <v/>
      </c>
      <c r="CV182" s="227" t="str">
        <f>IF([2]数据总览!CV182="","",[2]数据总览!CV182)</f>
        <v/>
      </c>
      <c r="CW182" s="227" t="str">
        <f>IF([2]数据总览!CW182="","",[2]数据总览!CW182)</f>
        <v/>
      </c>
      <c r="CX182" s="227" t="str">
        <f>IF([2]数据总览!CX182="","",[2]数据总览!CX182)</f>
        <v/>
      </c>
      <c r="CY182" s="227" t="str">
        <f>IF([2]数据总览!CY182="","",[2]数据总览!CY182)</f>
        <v/>
      </c>
      <c r="CZ182" s="227" t="str">
        <f>IF([2]数据总览!CZ182="","",[2]数据总览!CZ182)</f>
        <v/>
      </c>
      <c r="DA182" s="227" t="str">
        <f>IF([2]数据总览!DA182="","",[2]数据总览!DA182)</f>
        <v/>
      </c>
      <c r="DB182" s="227" t="str">
        <f>IF([2]数据总览!DB182="","",[2]数据总览!DB182)</f>
        <v/>
      </c>
      <c r="DC182" s="227" t="str">
        <f>IF([2]数据总览!DC182="","",[2]数据总览!DC182)</f>
        <v/>
      </c>
      <c r="DD182" s="227" t="str">
        <f>IF([2]数据总览!DD182="","",[2]数据总览!DD182)</f>
        <v/>
      </c>
      <c r="DE182" s="227" t="str">
        <f>IF([2]数据总览!DE182="","",[2]数据总览!DE182)</f>
        <v/>
      </c>
      <c r="DF182" s="227" t="str">
        <f>IF([2]数据总览!DF182="","",[2]数据总览!DF182)</f>
        <v/>
      </c>
      <c r="DG182" s="227" t="str">
        <f>IF([2]数据总览!DG182="","",[2]数据总览!DG182)</f>
        <v/>
      </c>
      <c r="DH182" s="227" t="str">
        <f>IF([2]数据总览!DH182="","",[2]数据总览!DH182)</f>
        <v/>
      </c>
      <c r="DI182" s="227" t="str">
        <f>IF([2]数据总览!DI182="","",[2]数据总览!DI182)</f>
        <v/>
      </c>
      <c r="DJ182" s="227" t="str">
        <f>IF([2]数据总览!DJ182="","",[2]数据总览!DJ182)</f>
        <v/>
      </c>
      <c r="DK182" s="227" t="str">
        <f>IF([2]数据总览!DK182="","",[2]数据总览!DK182)</f>
        <v/>
      </c>
      <c r="DL182" s="227" t="str">
        <f>IF([2]数据总览!DL182="","",[2]数据总览!DL182)</f>
        <v/>
      </c>
      <c r="DM182" s="227" t="str">
        <f>IF([2]数据总览!DM182="","",[2]数据总览!DM182)</f>
        <v/>
      </c>
      <c r="DN182" s="227" t="str">
        <f>IF([2]数据总览!DN182="","",[2]数据总览!DN182)</f>
        <v/>
      </c>
      <c r="DO182" s="227" t="str">
        <f>IF([2]数据总览!DO182="","",[2]数据总览!DO182)</f>
        <v/>
      </c>
      <c r="DP182" s="227" t="str">
        <f>IF([2]数据总览!DP182="","",[2]数据总览!DP182)</f>
        <v/>
      </c>
      <c r="DQ182" s="227" t="str">
        <f>IF([2]数据总览!DQ182="","",[2]数据总览!DQ182)</f>
        <v/>
      </c>
      <c r="DR182" s="227" t="str">
        <f>IF([2]数据总览!DR182="","",[2]数据总览!DR182)</f>
        <v/>
      </c>
      <c r="DS182" s="227" t="str">
        <f>IF([2]数据总览!DS182="","",[2]数据总览!DS182)</f>
        <v/>
      </c>
      <c r="DT182" s="227" t="str">
        <f>IF([2]数据总览!DT182="","",[2]数据总览!DT182)</f>
        <v/>
      </c>
      <c r="DU182" s="227" t="str">
        <f>IF([2]数据总览!DU182="","",[2]数据总览!DU182)</f>
        <v/>
      </c>
      <c r="DV182" s="227" t="str">
        <f>IF([2]数据总览!DV182="","",[2]数据总览!DV182)</f>
        <v/>
      </c>
      <c r="DW182" s="227" t="str">
        <f>IF([2]数据总览!DW182="","",[2]数据总览!DW182)</f>
        <v/>
      </c>
      <c r="DX182" s="227" t="str">
        <f>IF([2]数据总览!DX182="","",[2]数据总览!DX182)</f>
        <v/>
      </c>
      <c r="DY182" s="227" t="str">
        <f>IF([2]数据总览!DY182="","",[2]数据总览!DY182)</f>
        <v/>
      </c>
      <c r="DZ182" s="227" t="str">
        <f>IF([2]数据总览!DZ182="","",[2]数据总览!DZ182)</f>
        <v/>
      </c>
      <c r="EA182" s="227" t="str">
        <f>IF([2]数据总览!EA182="","",[2]数据总览!EA182)</f>
        <v/>
      </c>
      <c r="EB182" s="227" t="str">
        <f>IF([2]数据总览!EB182="","",[2]数据总览!EB182)</f>
        <v/>
      </c>
      <c r="EC182" s="227" t="str">
        <f>IF([2]数据总览!EC182="","",[2]数据总览!EC182)</f>
        <v/>
      </c>
      <c r="ED182" s="227" t="str">
        <f>IF([2]数据总览!ED182="","",[2]数据总览!ED182)</f>
        <v/>
      </c>
      <c r="EE182" s="227" t="str">
        <f>IF([2]数据总览!EE182="","",[2]数据总览!EE182)</f>
        <v/>
      </c>
      <c r="EF182" s="227" t="str">
        <f>IF([2]数据总览!EF182="","",[2]数据总览!EF182)</f>
        <v/>
      </c>
      <c r="EG182" s="227" t="str">
        <f>IF([2]数据总览!EG182="","",[2]数据总览!EG182)</f>
        <v/>
      </c>
      <c r="EH182" s="227" t="str">
        <f>IF([2]数据总览!EH182="","",[2]数据总览!EH182)</f>
        <v/>
      </c>
      <c r="EI182" s="227" t="str">
        <f>IF([2]数据总览!EI182="","",[2]数据总览!EI182)</f>
        <v/>
      </c>
      <c r="EJ182" s="227" t="str">
        <f>IF([2]数据总览!EJ182="","",[2]数据总览!EJ182)</f>
        <v/>
      </c>
      <c r="EK182" s="227" t="str">
        <f>IF([2]数据总览!EK182="","",[2]数据总览!EK182)</f>
        <v/>
      </c>
      <c r="EL182" s="227" t="str">
        <f>IF([2]数据总览!EL182="","",[2]数据总览!EL182)</f>
        <v/>
      </c>
      <c r="EM182" s="227" t="str">
        <f>IF([2]数据总览!EM182="","",[2]数据总览!EM182)</f>
        <v/>
      </c>
      <c r="EN182" s="227" t="str">
        <f>IF([2]数据总览!EN182="","",[2]数据总览!EN182)</f>
        <v/>
      </c>
      <c r="EO182" s="227" t="str">
        <f>IF([2]数据总览!EO182="","",[2]数据总览!EO182)</f>
        <v/>
      </c>
      <c r="EP182" s="227" t="str">
        <f>IF([2]数据总览!EP182="","",[2]数据总览!EP182)</f>
        <v/>
      </c>
      <c r="EQ182" s="227" t="str">
        <f>IF([2]数据总览!EQ182="","",[2]数据总览!EQ182)</f>
        <v/>
      </c>
      <c r="ER182" s="227" t="str">
        <f>IF([2]数据总览!ER182="","",[2]数据总览!ER182)</f>
        <v/>
      </c>
      <c r="ES182" s="227" t="str">
        <f>IF([2]数据总览!ES182="","",[2]数据总览!ES182)</f>
        <v/>
      </c>
      <c r="ET182" s="227" t="str">
        <f>IF([2]数据总览!ET182="","",[2]数据总览!ET182)</f>
        <v/>
      </c>
      <c r="EU182" s="227" t="str">
        <f>IF([2]数据总览!EU182="","",[2]数据总览!EU182)</f>
        <v/>
      </c>
      <c r="EV182" s="227" t="str">
        <f>IF([2]数据总览!EV182="","",[2]数据总览!EV182)</f>
        <v/>
      </c>
      <c r="EW182" s="227" t="str">
        <f>IF([2]数据总览!EW182="","",[2]数据总览!EW182)</f>
        <v/>
      </c>
      <c r="EX182" s="227" t="str">
        <f>IF([2]数据总览!EX182="","",[2]数据总览!EX182)</f>
        <v/>
      </c>
      <c r="EY182" s="227" t="str">
        <f>IF([2]数据总览!EY182="","",[2]数据总览!EY182)</f>
        <v/>
      </c>
      <c r="EZ182" s="227" t="str">
        <f>IF([2]数据总览!EZ182="","",[2]数据总览!EZ182)</f>
        <v/>
      </c>
      <c r="FA182" s="227" t="str">
        <f>IF([2]数据总览!FA182="","",[2]数据总览!FA182)</f>
        <v/>
      </c>
    </row>
    <row r="183" spans="1:157" ht="11.25">
      <c r="A183" s="227" t="str">
        <f>IF([2]数据总览!A183="","",[2]数据总览!A183)</f>
        <v/>
      </c>
      <c r="B183" s="227" t="str">
        <f>IF([2]数据总览!B183="","",[2]数据总览!B183)</f>
        <v/>
      </c>
      <c r="C183" s="227">
        <f>IF([2]数据总览!C183="","",[2]数据总览!C183)</f>
        <v>16</v>
      </c>
      <c r="D183" s="227">
        <f>IF([2]数据总览!D183="","",[2]数据总览!D183)</f>
        <v>5</v>
      </c>
      <c r="E183" s="227">
        <f>IF([2]数据总览!E183="","",[2]数据总览!E183)</f>
        <v>0.24</v>
      </c>
      <c r="F183" s="227">
        <f>IF([2]数据总览!F183="","",[2]数据总览!F183)</f>
        <v>0.32</v>
      </c>
      <c r="G183" s="227">
        <f>IF([2]数据总览!G183="","",[2]数据总览!G183)</f>
        <v>0.4</v>
      </c>
      <c r="H183" s="227">
        <f>IF([2]数据总览!H183="","",[2]数据总览!H183)</f>
        <v>0.25</v>
      </c>
      <c r="I183" s="227" t="str">
        <f>IF([2]数据总览!I183="","",[2]数据总览!I183)</f>
        <v/>
      </c>
      <c r="J183" s="227"/>
      <c r="K183" s="227" t="str">
        <f>IF([2]数据总览!K183="","",[2]数据总览!K183)</f>
        <v/>
      </c>
      <c r="L183" s="227" t="str">
        <f>IF([2]数据总览!L183="","",[2]数据总览!L183)</f>
        <v/>
      </c>
      <c r="M183" s="227" t="str">
        <f>IF([2]数据总览!M183="","",[2]数据总览!M183)</f>
        <v/>
      </c>
      <c r="N183" s="227" t="str">
        <f>IF([2]数据总览!N183="","",[2]数据总览!N183)</f>
        <v/>
      </c>
      <c r="O183" s="227" t="str">
        <f>IF([2]数据总览!O183="","",[2]数据总览!O183)</f>
        <v/>
      </c>
      <c r="P183" s="227" t="str">
        <f>IF([2]数据总览!P183="","",[2]数据总览!P183)</f>
        <v/>
      </c>
      <c r="Q183" s="227" t="str">
        <f>IF([2]数据总览!Q183="","",[2]数据总览!Q183)</f>
        <v/>
      </c>
      <c r="R183" s="227" t="str">
        <f>IF([2]数据总览!R183="","",[2]数据总览!R183)</f>
        <v/>
      </c>
      <c r="S183" s="227" t="str">
        <f>IF([2]数据总览!S183="","",[2]数据总览!S183)</f>
        <v/>
      </c>
      <c r="T183" s="227" t="str">
        <f>IF([2]数据总览!T183="","",[2]数据总览!T183)</f>
        <v/>
      </c>
      <c r="U183" s="227" t="str">
        <f>IF([2]数据总览!U183="","",[2]数据总览!U183)</f>
        <v/>
      </c>
      <c r="V183" s="227" t="str">
        <f>IF([2]数据总览!V183="","",[2]数据总览!V183)</f>
        <v/>
      </c>
      <c r="W183" s="227" t="str">
        <f>IF([2]数据总览!W183="","",[2]数据总览!W183)</f>
        <v/>
      </c>
      <c r="X183" s="227" t="str">
        <f>IF([2]数据总览!X183="","",[2]数据总览!X183)</f>
        <v/>
      </c>
      <c r="Y183" s="227" t="str">
        <f>IF([2]数据总览!Y183="","",[2]数据总览!Y183)</f>
        <v/>
      </c>
      <c r="Z183" s="227" t="str">
        <f>IF([2]数据总览!Z183="","",[2]数据总览!Z183)</f>
        <v/>
      </c>
      <c r="AA183" s="227" t="str">
        <f>IF([2]数据总览!AA183="","",[2]数据总览!AA183)</f>
        <v/>
      </c>
      <c r="AB183" s="227" t="str">
        <f>IF([2]数据总览!AB183="","",[2]数据总览!AB183)</f>
        <v/>
      </c>
      <c r="AC183" s="227" t="str">
        <f>IF([2]数据总览!AC183="","",[2]数据总览!AC183)</f>
        <v/>
      </c>
      <c r="AD183" s="227" t="str">
        <f>IF([2]数据总览!AD183="","",[2]数据总览!AD183)</f>
        <v/>
      </c>
      <c r="AE183" s="227" t="str">
        <f>IF([2]数据总览!AE183="","",[2]数据总览!AE183)</f>
        <v/>
      </c>
      <c r="AF183" s="227" t="str">
        <f>IF([2]数据总览!AF183="","",[2]数据总览!AF183)</f>
        <v/>
      </c>
      <c r="AG183" s="227" t="str">
        <f>IF([2]数据总览!AG183="","",[2]数据总览!AG183)</f>
        <v/>
      </c>
      <c r="AH183" s="227" t="str">
        <f>IF([2]数据总览!AH183="","",[2]数据总览!AH183)</f>
        <v/>
      </c>
      <c r="AI183" s="227" t="str">
        <f>IF([2]数据总览!AI183="","",[2]数据总览!AI183)</f>
        <v/>
      </c>
      <c r="AJ183" s="227" t="str">
        <f>IF([2]数据总览!AJ183="","",[2]数据总览!AJ183)</f>
        <v/>
      </c>
      <c r="AK183" s="227" t="str">
        <f>IF([2]数据总览!AK183="","",[2]数据总览!AK183)</f>
        <v/>
      </c>
      <c r="AL183" s="227" t="str">
        <f>IF([2]数据总览!AL183="","",[2]数据总览!AL183)</f>
        <v/>
      </c>
      <c r="AM183" s="227" t="str">
        <f>IF([2]数据总览!AM183="","",[2]数据总览!AM183)</f>
        <v/>
      </c>
      <c r="AN183" s="227" t="str">
        <f>IF([2]数据总览!AN183="","",[2]数据总览!AN183)</f>
        <v/>
      </c>
      <c r="AO183" s="227" t="str">
        <f>IF([2]数据总览!AO183="","",[2]数据总览!AO183)</f>
        <v/>
      </c>
      <c r="AP183" s="227" t="str">
        <f>IF([2]数据总览!AP183="","",[2]数据总览!AP183)</f>
        <v/>
      </c>
      <c r="AQ183" s="227" t="str">
        <f>IF([2]数据总览!AQ183="","",[2]数据总览!AQ183)</f>
        <v/>
      </c>
      <c r="AR183" s="227" t="str">
        <f>IF([2]数据总览!AR183="","",[2]数据总览!AR183)</f>
        <v/>
      </c>
      <c r="AS183" s="227" t="str">
        <f>IF([2]数据总览!AS183="","",[2]数据总览!AS183)</f>
        <v/>
      </c>
      <c r="AT183" s="227" t="str">
        <f>IF([2]数据总览!AT183="","",[2]数据总览!AT183)</f>
        <v/>
      </c>
      <c r="AU183" s="227" t="str">
        <f>IF([2]数据总览!AU183="","",[2]数据总览!AU183)</f>
        <v/>
      </c>
      <c r="AV183" s="227" t="str">
        <f>IF([2]数据总览!AV183="","",[2]数据总览!AV183)</f>
        <v/>
      </c>
      <c r="AW183" s="227" t="str">
        <f>IF([2]数据总览!AW183="","",[2]数据总览!AW183)</f>
        <v/>
      </c>
      <c r="AX183" s="227" t="str">
        <f>IF([2]数据总览!AX183="","",[2]数据总览!AX183)</f>
        <v/>
      </c>
      <c r="AY183" s="227" t="str">
        <f>IF([2]数据总览!AY183="","",[2]数据总览!AY183)</f>
        <v/>
      </c>
      <c r="AZ183" s="227" t="str">
        <f>IF([2]数据总览!AZ183="","",[2]数据总览!AZ183)</f>
        <v/>
      </c>
      <c r="BA183" s="227" t="str">
        <f>IF([2]数据总览!BA183="","",[2]数据总览!BA183)</f>
        <v/>
      </c>
      <c r="BB183" s="227" t="str">
        <f>IF([2]数据总览!BB183="","",[2]数据总览!BB183)</f>
        <v/>
      </c>
      <c r="BC183" s="227" t="str">
        <f>IF([2]数据总览!BC183="","",[2]数据总览!BC183)</f>
        <v/>
      </c>
      <c r="BD183" s="227" t="str">
        <f>IF([2]数据总览!BD183="","",[2]数据总览!BD183)</f>
        <v/>
      </c>
      <c r="BE183" s="227" t="str">
        <f>IF([2]数据总览!BE183="","",[2]数据总览!BE183)</f>
        <v/>
      </c>
      <c r="BF183" s="227" t="str">
        <f>IF([2]数据总览!BF183="","",[2]数据总览!BF183)</f>
        <v/>
      </c>
      <c r="BG183" s="227" t="str">
        <f>IF([2]数据总览!BG183="","",[2]数据总览!BG183)</f>
        <v/>
      </c>
      <c r="BH183" s="227" t="str">
        <f>IF([2]数据总览!BH183="","",[2]数据总览!BH183)</f>
        <v/>
      </c>
      <c r="BI183" s="227" t="str">
        <f>IF([2]数据总览!BI183="","",[2]数据总览!BI183)</f>
        <v/>
      </c>
      <c r="BJ183" s="227" t="str">
        <f>IF([2]数据总览!BJ183="","",[2]数据总览!BJ183)</f>
        <v/>
      </c>
      <c r="BK183" s="227" t="str">
        <f>IF([2]数据总览!BK183="","",[2]数据总览!BK183)</f>
        <v/>
      </c>
      <c r="BL183" s="227" t="str">
        <f>IF([2]数据总览!BL183="","",[2]数据总览!BL183)</f>
        <v/>
      </c>
      <c r="BM183" s="227" t="str">
        <f>IF([2]数据总览!BM183="","",[2]数据总览!BM183)</f>
        <v/>
      </c>
      <c r="BN183" s="227" t="str">
        <f>IF([2]数据总览!BN183="","",[2]数据总览!BN183)</f>
        <v/>
      </c>
      <c r="BO183" s="227" t="str">
        <f>IF([2]数据总览!BO183="","",[2]数据总览!BO183)</f>
        <v/>
      </c>
      <c r="BP183" s="227" t="str">
        <f>IF([2]数据总览!BP183="","",[2]数据总览!BP183)</f>
        <v/>
      </c>
      <c r="BQ183" s="227" t="str">
        <f>IF([2]数据总览!BQ183="","",[2]数据总览!BQ183)</f>
        <v/>
      </c>
      <c r="BR183" s="227" t="str">
        <f>IF([2]数据总览!BR183="","",[2]数据总览!BR183)</f>
        <v/>
      </c>
      <c r="BS183" s="227" t="str">
        <f>IF([2]数据总览!BS183="","",[2]数据总览!BS183)</f>
        <v/>
      </c>
      <c r="BT183" s="227" t="str">
        <f>IF([2]数据总览!BT183="","",[2]数据总览!BT183)</f>
        <v/>
      </c>
      <c r="BU183" s="227" t="str">
        <f>IF([2]数据总览!BU183="","",[2]数据总览!BU183)</f>
        <v/>
      </c>
      <c r="BV183" s="227" t="str">
        <f>IF([2]数据总览!BV183="","",[2]数据总览!BV183)</f>
        <v/>
      </c>
      <c r="BW183" s="227" t="str">
        <f>IF([2]数据总览!BW183="","",[2]数据总览!BW183)</f>
        <v/>
      </c>
      <c r="BX183" s="227" t="str">
        <f>IF([2]数据总览!BX183="","",[2]数据总览!BX183)</f>
        <v/>
      </c>
      <c r="BY183" s="227" t="str">
        <f>IF([2]数据总览!BY183="","",[2]数据总览!BY183)</f>
        <v/>
      </c>
      <c r="BZ183" s="227" t="str">
        <f>IF([2]数据总览!BZ183="","",[2]数据总览!BZ183)</f>
        <v/>
      </c>
      <c r="CA183" s="227" t="str">
        <f>IF([2]数据总览!CA183="","",[2]数据总览!CA183)</f>
        <v/>
      </c>
      <c r="CB183" s="227" t="str">
        <f>IF([2]数据总览!CB183="","",[2]数据总览!CB183)</f>
        <v/>
      </c>
      <c r="CC183" s="227" t="str">
        <f>IF([2]数据总览!CC183="","",[2]数据总览!CC183)</f>
        <v/>
      </c>
      <c r="CD183" s="227" t="str">
        <f>IF([2]数据总览!CD183="","",[2]数据总览!CD183)</f>
        <v/>
      </c>
      <c r="CE183" s="227" t="str">
        <f>IF([2]数据总览!CE183="","",[2]数据总览!CE183)</f>
        <v/>
      </c>
      <c r="CF183" s="227" t="str">
        <f>IF([2]数据总览!CF183="","",[2]数据总览!CF183)</f>
        <v/>
      </c>
      <c r="CG183" s="227" t="str">
        <f>IF([2]数据总览!CG183="","",[2]数据总览!CG183)</f>
        <v/>
      </c>
      <c r="CH183" s="227" t="str">
        <f>IF([2]数据总览!CH183="","",[2]数据总览!CH183)</f>
        <v/>
      </c>
      <c r="CI183" s="227" t="str">
        <f>IF([2]数据总览!CI183="","",[2]数据总览!CI183)</f>
        <v/>
      </c>
      <c r="CJ183" s="227" t="str">
        <f>IF([2]数据总览!CJ183="","",[2]数据总览!CJ183)</f>
        <v/>
      </c>
      <c r="CK183" s="227" t="str">
        <f>IF([2]数据总览!CK183="","",[2]数据总览!CK183)</f>
        <v/>
      </c>
      <c r="CL183" s="227" t="str">
        <f>IF([2]数据总览!CL183="","",[2]数据总览!CL183)</f>
        <v/>
      </c>
      <c r="CM183" s="227" t="str">
        <f>IF([2]数据总览!CM183="","",[2]数据总览!CM183)</f>
        <v/>
      </c>
      <c r="CN183" s="227" t="str">
        <f>IF([2]数据总览!CN183="","",[2]数据总览!CN183)</f>
        <v/>
      </c>
      <c r="CO183" s="227" t="str">
        <f>IF([2]数据总览!CO183="","",[2]数据总览!CO183)</f>
        <v/>
      </c>
      <c r="CP183" s="227" t="str">
        <f>IF([2]数据总览!CP183="","",[2]数据总览!CP183)</f>
        <v/>
      </c>
      <c r="CQ183" s="227" t="str">
        <f>IF([2]数据总览!CQ183="","",[2]数据总览!CQ183)</f>
        <v/>
      </c>
      <c r="CR183" s="227" t="str">
        <f>IF([2]数据总览!CR183="","",[2]数据总览!CR183)</f>
        <v/>
      </c>
      <c r="CS183" s="227" t="str">
        <f>IF([2]数据总览!CS183="","",[2]数据总览!CS183)</f>
        <v/>
      </c>
      <c r="CT183" s="227" t="str">
        <f>IF([2]数据总览!CT183="","",[2]数据总览!CT183)</f>
        <v/>
      </c>
      <c r="CU183" s="227" t="str">
        <f>IF([2]数据总览!CU183="","",[2]数据总览!CU183)</f>
        <v/>
      </c>
      <c r="CV183" s="227" t="str">
        <f>IF([2]数据总览!CV183="","",[2]数据总览!CV183)</f>
        <v/>
      </c>
      <c r="CW183" s="227" t="str">
        <f>IF([2]数据总览!CW183="","",[2]数据总览!CW183)</f>
        <v/>
      </c>
      <c r="CX183" s="227" t="str">
        <f>IF([2]数据总览!CX183="","",[2]数据总览!CX183)</f>
        <v/>
      </c>
      <c r="CY183" s="227" t="str">
        <f>IF([2]数据总览!CY183="","",[2]数据总览!CY183)</f>
        <v/>
      </c>
      <c r="CZ183" s="227" t="str">
        <f>IF([2]数据总览!CZ183="","",[2]数据总览!CZ183)</f>
        <v/>
      </c>
      <c r="DA183" s="227" t="str">
        <f>IF([2]数据总览!DA183="","",[2]数据总览!DA183)</f>
        <v/>
      </c>
      <c r="DB183" s="227" t="str">
        <f>IF([2]数据总览!DB183="","",[2]数据总览!DB183)</f>
        <v/>
      </c>
      <c r="DC183" s="227" t="str">
        <f>IF([2]数据总览!DC183="","",[2]数据总览!DC183)</f>
        <v/>
      </c>
      <c r="DD183" s="227" t="str">
        <f>IF([2]数据总览!DD183="","",[2]数据总览!DD183)</f>
        <v/>
      </c>
      <c r="DE183" s="227" t="str">
        <f>IF([2]数据总览!DE183="","",[2]数据总览!DE183)</f>
        <v/>
      </c>
      <c r="DF183" s="227" t="str">
        <f>IF([2]数据总览!DF183="","",[2]数据总览!DF183)</f>
        <v/>
      </c>
      <c r="DG183" s="227" t="str">
        <f>IF([2]数据总览!DG183="","",[2]数据总览!DG183)</f>
        <v/>
      </c>
      <c r="DH183" s="227" t="str">
        <f>IF([2]数据总览!DH183="","",[2]数据总览!DH183)</f>
        <v/>
      </c>
      <c r="DI183" s="227" t="str">
        <f>IF([2]数据总览!DI183="","",[2]数据总览!DI183)</f>
        <v/>
      </c>
      <c r="DJ183" s="227" t="str">
        <f>IF([2]数据总览!DJ183="","",[2]数据总览!DJ183)</f>
        <v/>
      </c>
      <c r="DK183" s="227" t="str">
        <f>IF([2]数据总览!DK183="","",[2]数据总览!DK183)</f>
        <v/>
      </c>
      <c r="DL183" s="227" t="str">
        <f>IF([2]数据总览!DL183="","",[2]数据总览!DL183)</f>
        <v/>
      </c>
      <c r="DM183" s="227" t="str">
        <f>IF([2]数据总览!DM183="","",[2]数据总览!DM183)</f>
        <v/>
      </c>
      <c r="DN183" s="227" t="str">
        <f>IF([2]数据总览!DN183="","",[2]数据总览!DN183)</f>
        <v/>
      </c>
      <c r="DO183" s="227" t="str">
        <f>IF([2]数据总览!DO183="","",[2]数据总览!DO183)</f>
        <v/>
      </c>
      <c r="DP183" s="227" t="str">
        <f>IF([2]数据总览!DP183="","",[2]数据总览!DP183)</f>
        <v/>
      </c>
      <c r="DQ183" s="227" t="str">
        <f>IF([2]数据总览!DQ183="","",[2]数据总览!DQ183)</f>
        <v/>
      </c>
      <c r="DR183" s="227" t="str">
        <f>IF([2]数据总览!DR183="","",[2]数据总览!DR183)</f>
        <v/>
      </c>
      <c r="DS183" s="227" t="str">
        <f>IF([2]数据总览!DS183="","",[2]数据总览!DS183)</f>
        <v/>
      </c>
      <c r="DT183" s="227" t="str">
        <f>IF([2]数据总览!DT183="","",[2]数据总览!DT183)</f>
        <v/>
      </c>
      <c r="DU183" s="227" t="str">
        <f>IF([2]数据总览!DU183="","",[2]数据总览!DU183)</f>
        <v/>
      </c>
      <c r="DV183" s="227" t="str">
        <f>IF([2]数据总览!DV183="","",[2]数据总览!DV183)</f>
        <v/>
      </c>
      <c r="DW183" s="227" t="str">
        <f>IF([2]数据总览!DW183="","",[2]数据总览!DW183)</f>
        <v/>
      </c>
      <c r="DX183" s="227" t="str">
        <f>IF([2]数据总览!DX183="","",[2]数据总览!DX183)</f>
        <v/>
      </c>
      <c r="DY183" s="227" t="str">
        <f>IF([2]数据总览!DY183="","",[2]数据总览!DY183)</f>
        <v/>
      </c>
      <c r="DZ183" s="227" t="str">
        <f>IF([2]数据总览!DZ183="","",[2]数据总览!DZ183)</f>
        <v/>
      </c>
      <c r="EA183" s="227" t="str">
        <f>IF([2]数据总览!EA183="","",[2]数据总览!EA183)</f>
        <v/>
      </c>
      <c r="EB183" s="227" t="str">
        <f>IF([2]数据总览!EB183="","",[2]数据总览!EB183)</f>
        <v/>
      </c>
      <c r="EC183" s="227" t="str">
        <f>IF([2]数据总览!EC183="","",[2]数据总览!EC183)</f>
        <v/>
      </c>
      <c r="ED183" s="227" t="str">
        <f>IF([2]数据总览!ED183="","",[2]数据总览!ED183)</f>
        <v/>
      </c>
      <c r="EE183" s="227" t="str">
        <f>IF([2]数据总览!EE183="","",[2]数据总览!EE183)</f>
        <v/>
      </c>
      <c r="EF183" s="227" t="str">
        <f>IF([2]数据总览!EF183="","",[2]数据总览!EF183)</f>
        <v/>
      </c>
      <c r="EG183" s="227" t="str">
        <f>IF([2]数据总览!EG183="","",[2]数据总览!EG183)</f>
        <v/>
      </c>
      <c r="EH183" s="227" t="str">
        <f>IF([2]数据总览!EH183="","",[2]数据总览!EH183)</f>
        <v/>
      </c>
      <c r="EI183" s="227" t="str">
        <f>IF([2]数据总览!EI183="","",[2]数据总览!EI183)</f>
        <v/>
      </c>
      <c r="EJ183" s="227" t="str">
        <f>IF([2]数据总览!EJ183="","",[2]数据总览!EJ183)</f>
        <v/>
      </c>
      <c r="EK183" s="227" t="str">
        <f>IF([2]数据总览!EK183="","",[2]数据总览!EK183)</f>
        <v/>
      </c>
      <c r="EL183" s="227" t="str">
        <f>IF([2]数据总览!EL183="","",[2]数据总览!EL183)</f>
        <v/>
      </c>
      <c r="EM183" s="227" t="str">
        <f>IF([2]数据总览!EM183="","",[2]数据总览!EM183)</f>
        <v/>
      </c>
      <c r="EN183" s="227" t="str">
        <f>IF([2]数据总览!EN183="","",[2]数据总览!EN183)</f>
        <v/>
      </c>
      <c r="EO183" s="227" t="str">
        <f>IF([2]数据总览!EO183="","",[2]数据总览!EO183)</f>
        <v/>
      </c>
      <c r="EP183" s="227" t="str">
        <f>IF([2]数据总览!EP183="","",[2]数据总览!EP183)</f>
        <v/>
      </c>
      <c r="EQ183" s="227" t="str">
        <f>IF([2]数据总览!EQ183="","",[2]数据总览!EQ183)</f>
        <v/>
      </c>
      <c r="ER183" s="227" t="str">
        <f>IF([2]数据总览!ER183="","",[2]数据总览!ER183)</f>
        <v/>
      </c>
      <c r="ES183" s="227" t="str">
        <f>IF([2]数据总览!ES183="","",[2]数据总览!ES183)</f>
        <v/>
      </c>
      <c r="ET183" s="227" t="str">
        <f>IF([2]数据总览!ET183="","",[2]数据总览!ET183)</f>
        <v/>
      </c>
      <c r="EU183" s="227" t="str">
        <f>IF([2]数据总览!EU183="","",[2]数据总览!EU183)</f>
        <v/>
      </c>
      <c r="EV183" s="227" t="str">
        <f>IF([2]数据总览!EV183="","",[2]数据总览!EV183)</f>
        <v/>
      </c>
      <c r="EW183" s="227" t="str">
        <f>IF([2]数据总览!EW183="","",[2]数据总览!EW183)</f>
        <v/>
      </c>
      <c r="EX183" s="227" t="str">
        <f>IF([2]数据总览!EX183="","",[2]数据总览!EX183)</f>
        <v/>
      </c>
      <c r="EY183" s="227" t="str">
        <f>IF([2]数据总览!EY183="","",[2]数据总览!EY183)</f>
        <v/>
      </c>
      <c r="EZ183" s="227" t="str">
        <f>IF([2]数据总览!EZ183="","",[2]数据总览!EZ183)</f>
        <v/>
      </c>
      <c r="FA183" s="227" t="str">
        <f>IF([2]数据总览!FA183="","",[2]数据总览!FA183)</f>
        <v/>
      </c>
    </row>
    <row r="184" spans="1:157" ht="11.25">
      <c r="A184" s="227" t="str">
        <f>IF([2]数据总览!A184="","",[2]数据总览!A184)</f>
        <v/>
      </c>
      <c r="B184" s="227" t="str">
        <f>IF([2]数据总览!B184="","",[2]数据总览!B184)</f>
        <v/>
      </c>
      <c r="C184" s="227" t="str">
        <f>IF([2]数据总览!C184="","",[2]数据总览!C184)</f>
        <v/>
      </c>
      <c r="D184" s="227" t="str">
        <f>IF([2]数据总览!D184="","",[2]数据总览!D184)</f>
        <v/>
      </c>
      <c r="E184" s="227" t="str">
        <f>IF([2]数据总览!E184="","",[2]数据总览!E184)</f>
        <v/>
      </c>
      <c r="F184" s="227" t="str">
        <f>IF([2]数据总览!F184="","",[2]数据总览!F184)</f>
        <v/>
      </c>
      <c r="G184" s="227" t="str">
        <f>IF([2]数据总览!G184="","",[2]数据总览!G184)</f>
        <v/>
      </c>
      <c r="H184" s="227" t="str">
        <f>IF([2]数据总览!H184="","",[2]数据总览!H184)</f>
        <v/>
      </c>
      <c r="I184" s="227" t="str">
        <f>IF([2]数据总览!I184="","",[2]数据总览!I184)</f>
        <v/>
      </c>
      <c r="J184" s="227"/>
      <c r="K184" s="227" t="str">
        <f>IF([2]数据总览!K184="","",[2]数据总览!K184)</f>
        <v/>
      </c>
      <c r="L184" s="227" t="str">
        <f>IF([2]数据总览!L184="","",[2]数据总览!L184)</f>
        <v/>
      </c>
      <c r="M184" s="227" t="str">
        <f>IF([2]数据总览!M184="","",[2]数据总览!M184)</f>
        <v/>
      </c>
      <c r="N184" s="227" t="str">
        <f>IF([2]数据总览!N184="","",[2]数据总览!N184)</f>
        <v/>
      </c>
      <c r="O184" s="227" t="str">
        <f>IF([2]数据总览!O184="","",[2]数据总览!O184)</f>
        <v/>
      </c>
      <c r="P184" s="227" t="str">
        <f>IF([2]数据总览!P184="","",[2]数据总览!P184)</f>
        <v/>
      </c>
      <c r="Q184" s="227" t="str">
        <f>IF([2]数据总览!Q184="","",[2]数据总览!Q184)</f>
        <v/>
      </c>
      <c r="R184" s="227" t="str">
        <f>IF([2]数据总览!R184="","",[2]数据总览!R184)</f>
        <v/>
      </c>
      <c r="S184" s="227" t="str">
        <f>IF([2]数据总览!S184="","",[2]数据总览!S184)</f>
        <v/>
      </c>
      <c r="T184" s="227" t="str">
        <f>IF([2]数据总览!T184="","",[2]数据总览!T184)</f>
        <v/>
      </c>
      <c r="U184" s="227" t="str">
        <f>IF([2]数据总览!U184="","",[2]数据总览!U184)</f>
        <v/>
      </c>
      <c r="V184" s="227" t="str">
        <f>IF([2]数据总览!V184="","",[2]数据总览!V184)</f>
        <v/>
      </c>
      <c r="W184" s="227" t="str">
        <f>IF([2]数据总览!W184="","",[2]数据总览!W184)</f>
        <v/>
      </c>
      <c r="X184" s="227" t="str">
        <f>IF([2]数据总览!X184="","",[2]数据总览!X184)</f>
        <v/>
      </c>
      <c r="Y184" s="227" t="str">
        <f>IF([2]数据总览!Y184="","",[2]数据总览!Y184)</f>
        <v/>
      </c>
      <c r="Z184" s="227" t="str">
        <f>IF([2]数据总览!Z184="","",[2]数据总览!Z184)</f>
        <v/>
      </c>
      <c r="AA184" s="227" t="str">
        <f>IF([2]数据总览!AA184="","",[2]数据总览!AA184)</f>
        <v/>
      </c>
      <c r="AB184" s="227" t="str">
        <f>IF([2]数据总览!AB184="","",[2]数据总览!AB184)</f>
        <v/>
      </c>
      <c r="AC184" s="227" t="str">
        <f>IF([2]数据总览!AC184="","",[2]数据总览!AC184)</f>
        <v/>
      </c>
      <c r="AD184" s="227" t="str">
        <f>IF([2]数据总览!AD184="","",[2]数据总览!AD184)</f>
        <v/>
      </c>
      <c r="AE184" s="227" t="str">
        <f>IF([2]数据总览!AE184="","",[2]数据总览!AE184)</f>
        <v/>
      </c>
      <c r="AF184" s="227" t="str">
        <f>IF([2]数据总览!AF184="","",[2]数据总览!AF184)</f>
        <v/>
      </c>
      <c r="AG184" s="227" t="str">
        <f>IF([2]数据总览!AG184="","",[2]数据总览!AG184)</f>
        <v/>
      </c>
      <c r="AH184" s="227" t="str">
        <f>IF([2]数据总览!AH184="","",[2]数据总览!AH184)</f>
        <v/>
      </c>
      <c r="AI184" s="227" t="str">
        <f>IF([2]数据总览!AI184="","",[2]数据总览!AI184)</f>
        <v/>
      </c>
      <c r="AJ184" s="227" t="str">
        <f>IF([2]数据总览!AJ184="","",[2]数据总览!AJ184)</f>
        <v/>
      </c>
      <c r="AK184" s="227" t="str">
        <f>IF([2]数据总览!AK184="","",[2]数据总览!AK184)</f>
        <v/>
      </c>
      <c r="AL184" s="227" t="str">
        <f>IF([2]数据总览!AL184="","",[2]数据总览!AL184)</f>
        <v/>
      </c>
      <c r="AM184" s="227" t="str">
        <f>IF([2]数据总览!AM184="","",[2]数据总览!AM184)</f>
        <v/>
      </c>
      <c r="AN184" s="227" t="str">
        <f>IF([2]数据总览!AN184="","",[2]数据总览!AN184)</f>
        <v/>
      </c>
      <c r="AO184" s="227" t="str">
        <f>IF([2]数据总览!AO184="","",[2]数据总览!AO184)</f>
        <v/>
      </c>
      <c r="AP184" s="227" t="str">
        <f>IF([2]数据总览!AP184="","",[2]数据总览!AP184)</f>
        <v/>
      </c>
      <c r="AQ184" s="227" t="str">
        <f>IF([2]数据总览!AQ184="","",[2]数据总览!AQ184)</f>
        <v/>
      </c>
      <c r="AR184" s="227" t="str">
        <f>IF([2]数据总览!AR184="","",[2]数据总览!AR184)</f>
        <v/>
      </c>
      <c r="AS184" s="227" t="str">
        <f>IF([2]数据总览!AS184="","",[2]数据总览!AS184)</f>
        <v/>
      </c>
      <c r="AT184" s="227" t="str">
        <f>IF([2]数据总览!AT184="","",[2]数据总览!AT184)</f>
        <v/>
      </c>
      <c r="AU184" s="227" t="str">
        <f>IF([2]数据总览!AU184="","",[2]数据总览!AU184)</f>
        <v/>
      </c>
      <c r="AV184" s="227" t="str">
        <f>IF([2]数据总览!AV184="","",[2]数据总览!AV184)</f>
        <v/>
      </c>
      <c r="AW184" s="227" t="str">
        <f>IF([2]数据总览!AW184="","",[2]数据总览!AW184)</f>
        <v/>
      </c>
      <c r="AX184" s="227" t="str">
        <f>IF([2]数据总览!AX184="","",[2]数据总览!AX184)</f>
        <v/>
      </c>
      <c r="AY184" s="227" t="str">
        <f>IF([2]数据总览!AY184="","",[2]数据总览!AY184)</f>
        <v/>
      </c>
      <c r="AZ184" s="227" t="str">
        <f>IF([2]数据总览!AZ184="","",[2]数据总览!AZ184)</f>
        <v/>
      </c>
      <c r="BA184" s="227" t="str">
        <f>IF([2]数据总览!BA184="","",[2]数据总览!BA184)</f>
        <v/>
      </c>
      <c r="BB184" s="227" t="str">
        <f>IF([2]数据总览!BB184="","",[2]数据总览!BB184)</f>
        <v/>
      </c>
      <c r="BC184" s="227" t="str">
        <f>IF([2]数据总览!BC184="","",[2]数据总览!BC184)</f>
        <v/>
      </c>
      <c r="BD184" s="227" t="str">
        <f>IF([2]数据总览!BD184="","",[2]数据总览!BD184)</f>
        <v/>
      </c>
      <c r="BE184" s="227" t="str">
        <f>IF([2]数据总览!BE184="","",[2]数据总览!BE184)</f>
        <v/>
      </c>
      <c r="BF184" s="227" t="str">
        <f>IF([2]数据总览!BF184="","",[2]数据总览!BF184)</f>
        <v/>
      </c>
      <c r="BG184" s="227" t="str">
        <f>IF([2]数据总览!BG184="","",[2]数据总览!BG184)</f>
        <v/>
      </c>
      <c r="BH184" s="227" t="str">
        <f>IF([2]数据总览!BH184="","",[2]数据总览!BH184)</f>
        <v/>
      </c>
      <c r="BI184" s="227" t="str">
        <f>IF([2]数据总览!BI184="","",[2]数据总览!BI184)</f>
        <v/>
      </c>
      <c r="BJ184" s="227" t="str">
        <f>IF([2]数据总览!BJ184="","",[2]数据总览!BJ184)</f>
        <v/>
      </c>
      <c r="BK184" s="227" t="str">
        <f>IF([2]数据总览!BK184="","",[2]数据总览!BK184)</f>
        <v/>
      </c>
      <c r="BL184" s="227" t="str">
        <f>IF([2]数据总览!BL184="","",[2]数据总览!BL184)</f>
        <v/>
      </c>
      <c r="BM184" s="227" t="str">
        <f>IF([2]数据总览!BM184="","",[2]数据总览!BM184)</f>
        <v/>
      </c>
      <c r="BN184" s="227" t="str">
        <f>IF([2]数据总览!BN184="","",[2]数据总览!BN184)</f>
        <v/>
      </c>
      <c r="BO184" s="227" t="str">
        <f>IF([2]数据总览!BO184="","",[2]数据总览!BO184)</f>
        <v/>
      </c>
      <c r="BP184" s="227" t="str">
        <f>IF([2]数据总览!BP184="","",[2]数据总览!BP184)</f>
        <v/>
      </c>
      <c r="BQ184" s="227" t="str">
        <f>IF([2]数据总览!BQ184="","",[2]数据总览!BQ184)</f>
        <v/>
      </c>
      <c r="BR184" s="227" t="str">
        <f>IF([2]数据总览!BR184="","",[2]数据总览!BR184)</f>
        <v/>
      </c>
      <c r="BS184" s="227" t="str">
        <f>IF([2]数据总览!BS184="","",[2]数据总览!BS184)</f>
        <v/>
      </c>
      <c r="BT184" s="227" t="str">
        <f>IF([2]数据总览!BT184="","",[2]数据总览!BT184)</f>
        <v/>
      </c>
      <c r="BU184" s="227" t="str">
        <f>IF([2]数据总览!BU184="","",[2]数据总览!BU184)</f>
        <v/>
      </c>
      <c r="BV184" s="227" t="str">
        <f>IF([2]数据总览!BV184="","",[2]数据总览!BV184)</f>
        <v/>
      </c>
      <c r="BW184" s="227" t="str">
        <f>IF([2]数据总览!BW184="","",[2]数据总览!BW184)</f>
        <v/>
      </c>
      <c r="BX184" s="227" t="str">
        <f>IF([2]数据总览!BX184="","",[2]数据总览!BX184)</f>
        <v/>
      </c>
      <c r="BY184" s="227" t="str">
        <f>IF([2]数据总览!BY184="","",[2]数据总览!BY184)</f>
        <v/>
      </c>
      <c r="BZ184" s="227" t="str">
        <f>IF([2]数据总览!BZ184="","",[2]数据总览!BZ184)</f>
        <v/>
      </c>
      <c r="CA184" s="227" t="str">
        <f>IF([2]数据总览!CA184="","",[2]数据总览!CA184)</f>
        <v/>
      </c>
      <c r="CB184" s="227" t="str">
        <f>IF([2]数据总览!CB184="","",[2]数据总览!CB184)</f>
        <v/>
      </c>
      <c r="CC184" s="227" t="str">
        <f>IF([2]数据总览!CC184="","",[2]数据总览!CC184)</f>
        <v/>
      </c>
      <c r="CD184" s="227" t="str">
        <f>IF([2]数据总览!CD184="","",[2]数据总览!CD184)</f>
        <v/>
      </c>
      <c r="CE184" s="227" t="str">
        <f>IF([2]数据总览!CE184="","",[2]数据总览!CE184)</f>
        <v/>
      </c>
      <c r="CF184" s="227" t="str">
        <f>IF([2]数据总览!CF184="","",[2]数据总览!CF184)</f>
        <v/>
      </c>
      <c r="CG184" s="227" t="str">
        <f>IF([2]数据总览!CG184="","",[2]数据总览!CG184)</f>
        <v/>
      </c>
      <c r="CH184" s="227" t="str">
        <f>IF([2]数据总览!CH184="","",[2]数据总览!CH184)</f>
        <v/>
      </c>
      <c r="CI184" s="227" t="str">
        <f>IF([2]数据总览!CI184="","",[2]数据总览!CI184)</f>
        <v/>
      </c>
      <c r="CJ184" s="227" t="str">
        <f>IF([2]数据总览!CJ184="","",[2]数据总览!CJ184)</f>
        <v/>
      </c>
      <c r="CK184" s="227" t="str">
        <f>IF([2]数据总览!CK184="","",[2]数据总览!CK184)</f>
        <v/>
      </c>
      <c r="CL184" s="227" t="str">
        <f>IF([2]数据总览!CL184="","",[2]数据总览!CL184)</f>
        <v/>
      </c>
      <c r="CM184" s="227" t="str">
        <f>IF([2]数据总览!CM184="","",[2]数据总览!CM184)</f>
        <v/>
      </c>
      <c r="CN184" s="227" t="str">
        <f>IF([2]数据总览!CN184="","",[2]数据总览!CN184)</f>
        <v/>
      </c>
      <c r="CO184" s="227" t="str">
        <f>IF([2]数据总览!CO184="","",[2]数据总览!CO184)</f>
        <v/>
      </c>
      <c r="CP184" s="227" t="str">
        <f>IF([2]数据总览!CP184="","",[2]数据总览!CP184)</f>
        <v/>
      </c>
      <c r="CQ184" s="227" t="str">
        <f>IF([2]数据总览!CQ184="","",[2]数据总览!CQ184)</f>
        <v/>
      </c>
      <c r="CR184" s="227" t="str">
        <f>IF([2]数据总览!CR184="","",[2]数据总览!CR184)</f>
        <v/>
      </c>
      <c r="CS184" s="227" t="str">
        <f>IF([2]数据总览!CS184="","",[2]数据总览!CS184)</f>
        <v/>
      </c>
      <c r="CT184" s="227" t="str">
        <f>IF([2]数据总览!CT184="","",[2]数据总览!CT184)</f>
        <v/>
      </c>
      <c r="CU184" s="227" t="str">
        <f>IF([2]数据总览!CU184="","",[2]数据总览!CU184)</f>
        <v/>
      </c>
      <c r="CV184" s="227" t="str">
        <f>IF([2]数据总览!CV184="","",[2]数据总览!CV184)</f>
        <v/>
      </c>
      <c r="CW184" s="227" t="str">
        <f>IF([2]数据总览!CW184="","",[2]数据总览!CW184)</f>
        <v/>
      </c>
      <c r="CX184" s="227" t="str">
        <f>IF([2]数据总览!CX184="","",[2]数据总览!CX184)</f>
        <v/>
      </c>
      <c r="CY184" s="227" t="str">
        <f>IF([2]数据总览!CY184="","",[2]数据总览!CY184)</f>
        <v/>
      </c>
      <c r="CZ184" s="227" t="str">
        <f>IF([2]数据总览!CZ184="","",[2]数据总览!CZ184)</f>
        <v/>
      </c>
      <c r="DA184" s="227" t="str">
        <f>IF([2]数据总览!DA184="","",[2]数据总览!DA184)</f>
        <v/>
      </c>
      <c r="DB184" s="227" t="str">
        <f>IF([2]数据总览!DB184="","",[2]数据总览!DB184)</f>
        <v/>
      </c>
      <c r="DC184" s="227" t="str">
        <f>IF([2]数据总览!DC184="","",[2]数据总览!DC184)</f>
        <v/>
      </c>
      <c r="DD184" s="227" t="str">
        <f>IF([2]数据总览!DD184="","",[2]数据总览!DD184)</f>
        <v/>
      </c>
      <c r="DE184" s="227" t="str">
        <f>IF([2]数据总览!DE184="","",[2]数据总览!DE184)</f>
        <v/>
      </c>
      <c r="DF184" s="227" t="str">
        <f>IF([2]数据总览!DF184="","",[2]数据总览!DF184)</f>
        <v/>
      </c>
      <c r="DG184" s="227" t="str">
        <f>IF([2]数据总览!DG184="","",[2]数据总览!DG184)</f>
        <v/>
      </c>
      <c r="DH184" s="227" t="str">
        <f>IF([2]数据总览!DH184="","",[2]数据总览!DH184)</f>
        <v/>
      </c>
      <c r="DI184" s="227" t="str">
        <f>IF([2]数据总览!DI184="","",[2]数据总览!DI184)</f>
        <v/>
      </c>
      <c r="DJ184" s="227" t="str">
        <f>IF([2]数据总览!DJ184="","",[2]数据总览!DJ184)</f>
        <v/>
      </c>
      <c r="DK184" s="227" t="str">
        <f>IF([2]数据总览!DK184="","",[2]数据总览!DK184)</f>
        <v/>
      </c>
      <c r="DL184" s="227" t="str">
        <f>IF([2]数据总览!DL184="","",[2]数据总览!DL184)</f>
        <v/>
      </c>
      <c r="DM184" s="227" t="str">
        <f>IF([2]数据总览!DM184="","",[2]数据总览!DM184)</f>
        <v/>
      </c>
      <c r="DN184" s="227" t="str">
        <f>IF([2]数据总览!DN184="","",[2]数据总览!DN184)</f>
        <v/>
      </c>
      <c r="DO184" s="227" t="str">
        <f>IF([2]数据总览!DO184="","",[2]数据总览!DO184)</f>
        <v/>
      </c>
      <c r="DP184" s="227" t="str">
        <f>IF([2]数据总览!DP184="","",[2]数据总览!DP184)</f>
        <v/>
      </c>
      <c r="DQ184" s="227" t="str">
        <f>IF([2]数据总览!DQ184="","",[2]数据总览!DQ184)</f>
        <v/>
      </c>
      <c r="DR184" s="227" t="str">
        <f>IF([2]数据总览!DR184="","",[2]数据总览!DR184)</f>
        <v/>
      </c>
      <c r="DS184" s="227" t="str">
        <f>IF([2]数据总览!DS184="","",[2]数据总览!DS184)</f>
        <v/>
      </c>
      <c r="DT184" s="227" t="str">
        <f>IF([2]数据总览!DT184="","",[2]数据总览!DT184)</f>
        <v/>
      </c>
      <c r="DU184" s="227" t="str">
        <f>IF([2]数据总览!DU184="","",[2]数据总览!DU184)</f>
        <v/>
      </c>
      <c r="DV184" s="227" t="str">
        <f>IF([2]数据总览!DV184="","",[2]数据总览!DV184)</f>
        <v/>
      </c>
      <c r="DW184" s="227" t="str">
        <f>IF([2]数据总览!DW184="","",[2]数据总览!DW184)</f>
        <v/>
      </c>
      <c r="DX184" s="227" t="str">
        <f>IF([2]数据总览!DX184="","",[2]数据总览!DX184)</f>
        <v/>
      </c>
      <c r="DY184" s="227" t="str">
        <f>IF([2]数据总览!DY184="","",[2]数据总览!DY184)</f>
        <v/>
      </c>
      <c r="DZ184" s="227" t="str">
        <f>IF([2]数据总览!DZ184="","",[2]数据总览!DZ184)</f>
        <v/>
      </c>
      <c r="EA184" s="227" t="str">
        <f>IF([2]数据总览!EA184="","",[2]数据总览!EA184)</f>
        <v/>
      </c>
      <c r="EB184" s="227" t="str">
        <f>IF([2]数据总览!EB184="","",[2]数据总览!EB184)</f>
        <v/>
      </c>
      <c r="EC184" s="227" t="str">
        <f>IF([2]数据总览!EC184="","",[2]数据总览!EC184)</f>
        <v/>
      </c>
      <c r="ED184" s="227" t="str">
        <f>IF([2]数据总览!ED184="","",[2]数据总览!ED184)</f>
        <v/>
      </c>
      <c r="EE184" s="227" t="str">
        <f>IF([2]数据总览!EE184="","",[2]数据总览!EE184)</f>
        <v/>
      </c>
      <c r="EF184" s="227" t="str">
        <f>IF([2]数据总览!EF184="","",[2]数据总览!EF184)</f>
        <v/>
      </c>
      <c r="EG184" s="227" t="str">
        <f>IF([2]数据总览!EG184="","",[2]数据总览!EG184)</f>
        <v/>
      </c>
      <c r="EH184" s="227" t="str">
        <f>IF([2]数据总览!EH184="","",[2]数据总览!EH184)</f>
        <v/>
      </c>
      <c r="EI184" s="227" t="str">
        <f>IF([2]数据总览!EI184="","",[2]数据总览!EI184)</f>
        <v/>
      </c>
      <c r="EJ184" s="227" t="str">
        <f>IF([2]数据总览!EJ184="","",[2]数据总览!EJ184)</f>
        <v/>
      </c>
      <c r="EK184" s="227" t="str">
        <f>IF([2]数据总览!EK184="","",[2]数据总览!EK184)</f>
        <v/>
      </c>
      <c r="EL184" s="227" t="str">
        <f>IF([2]数据总览!EL184="","",[2]数据总览!EL184)</f>
        <v/>
      </c>
      <c r="EM184" s="227" t="str">
        <f>IF([2]数据总览!EM184="","",[2]数据总览!EM184)</f>
        <v/>
      </c>
      <c r="EN184" s="227" t="str">
        <f>IF([2]数据总览!EN184="","",[2]数据总览!EN184)</f>
        <v/>
      </c>
      <c r="EO184" s="227" t="str">
        <f>IF([2]数据总览!EO184="","",[2]数据总览!EO184)</f>
        <v/>
      </c>
      <c r="EP184" s="227" t="str">
        <f>IF([2]数据总览!EP184="","",[2]数据总览!EP184)</f>
        <v/>
      </c>
      <c r="EQ184" s="227" t="str">
        <f>IF([2]数据总览!EQ184="","",[2]数据总览!EQ184)</f>
        <v/>
      </c>
      <c r="ER184" s="227" t="str">
        <f>IF([2]数据总览!ER184="","",[2]数据总览!ER184)</f>
        <v/>
      </c>
      <c r="ES184" s="227" t="str">
        <f>IF([2]数据总览!ES184="","",[2]数据总览!ES184)</f>
        <v/>
      </c>
      <c r="ET184" s="227" t="str">
        <f>IF([2]数据总览!ET184="","",[2]数据总览!ET184)</f>
        <v/>
      </c>
      <c r="EU184" s="227" t="str">
        <f>IF([2]数据总览!EU184="","",[2]数据总览!EU184)</f>
        <v/>
      </c>
      <c r="EV184" s="227" t="str">
        <f>IF([2]数据总览!EV184="","",[2]数据总览!EV184)</f>
        <v/>
      </c>
      <c r="EW184" s="227" t="str">
        <f>IF([2]数据总览!EW184="","",[2]数据总览!EW184)</f>
        <v/>
      </c>
      <c r="EX184" s="227" t="str">
        <f>IF([2]数据总览!EX184="","",[2]数据总览!EX184)</f>
        <v/>
      </c>
      <c r="EY184" s="227" t="str">
        <f>IF([2]数据总览!EY184="","",[2]数据总览!EY184)</f>
        <v/>
      </c>
      <c r="EZ184" s="227" t="str">
        <f>IF([2]数据总览!EZ184="","",[2]数据总览!EZ184)</f>
        <v/>
      </c>
      <c r="FA184" s="227" t="str">
        <f>IF([2]数据总览!FA184="","",[2]数据总览!FA184)</f>
        <v/>
      </c>
    </row>
    <row r="185" spans="1:157" ht="11.25">
      <c r="A185" s="227" t="str">
        <f>IF([2]数据总览!A185="","",[2]数据总览!A185)</f>
        <v/>
      </c>
      <c r="B185" s="227" t="str">
        <f>IF([2]数据总览!B185="","",[2]数据总览!B185)</f>
        <v/>
      </c>
      <c r="C185" s="227" t="str">
        <f>IF([2]数据总览!C185="","",[2]数据总览!C185)</f>
        <v/>
      </c>
      <c r="D185" s="227" t="str">
        <f>IF([2]数据总览!D185="","",[2]数据总览!D185)</f>
        <v/>
      </c>
      <c r="E185" s="227" t="str">
        <f>IF([2]数据总览!E185="","",[2]数据总览!E185)</f>
        <v/>
      </c>
      <c r="F185" s="227" t="str">
        <f>IF([2]数据总览!F185="","",[2]数据总览!F185)</f>
        <v/>
      </c>
      <c r="G185" s="227" t="str">
        <f>IF([2]数据总览!G185="","",[2]数据总览!G185)</f>
        <v/>
      </c>
      <c r="H185" s="227" t="str">
        <f>IF([2]数据总览!H185="","",[2]数据总览!H185)</f>
        <v/>
      </c>
      <c r="I185" s="227" t="str">
        <f>IF([2]数据总览!I185="","",[2]数据总览!I185)</f>
        <v/>
      </c>
      <c r="J185" s="227"/>
      <c r="K185" s="227" t="str">
        <f>IF([2]数据总览!K185="","",[2]数据总览!K185)</f>
        <v/>
      </c>
      <c r="L185" s="227" t="str">
        <f>IF([2]数据总览!L185="","",[2]数据总览!L185)</f>
        <v/>
      </c>
      <c r="M185" s="227" t="str">
        <f>IF([2]数据总览!M185="","",[2]数据总览!M185)</f>
        <v/>
      </c>
      <c r="N185" s="227" t="str">
        <f>IF([2]数据总览!N185="","",[2]数据总览!N185)</f>
        <v/>
      </c>
      <c r="O185" s="227" t="str">
        <f>IF([2]数据总览!O185="","",[2]数据总览!O185)</f>
        <v/>
      </c>
      <c r="P185" s="227" t="str">
        <f>IF([2]数据总览!P185="","",[2]数据总览!P185)</f>
        <v/>
      </c>
      <c r="Q185" s="227" t="str">
        <f>IF([2]数据总览!Q185="","",[2]数据总览!Q185)</f>
        <v/>
      </c>
      <c r="R185" s="227" t="str">
        <f>IF([2]数据总览!R185="","",[2]数据总览!R185)</f>
        <v/>
      </c>
      <c r="S185" s="227" t="str">
        <f>IF([2]数据总览!S185="","",[2]数据总览!S185)</f>
        <v/>
      </c>
      <c r="T185" s="227" t="str">
        <f>IF([2]数据总览!T185="","",[2]数据总览!T185)</f>
        <v/>
      </c>
      <c r="U185" s="227" t="str">
        <f>IF([2]数据总览!U185="","",[2]数据总览!U185)</f>
        <v/>
      </c>
      <c r="V185" s="227" t="str">
        <f>IF([2]数据总览!V185="","",[2]数据总览!V185)</f>
        <v/>
      </c>
      <c r="W185" s="227" t="str">
        <f>IF([2]数据总览!W185="","",[2]数据总览!W185)</f>
        <v/>
      </c>
      <c r="X185" s="227" t="str">
        <f>IF([2]数据总览!X185="","",[2]数据总览!X185)</f>
        <v/>
      </c>
      <c r="Y185" s="227" t="str">
        <f>IF([2]数据总览!Y185="","",[2]数据总览!Y185)</f>
        <v/>
      </c>
      <c r="Z185" s="227" t="str">
        <f>IF([2]数据总览!Z185="","",[2]数据总览!Z185)</f>
        <v/>
      </c>
      <c r="AA185" s="227" t="str">
        <f>IF([2]数据总览!AA185="","",[2]数据总览!AA185)</f>
        <v/>
      </c>
      <c r="AB185" s="227" t="str">
        <f>IF([2]数据总览!AB185="","",[2]数据总览!AB185)</f>
        <v/>
      </c>
      <c r="AC185" s="227" t="str">
        <f>IF([2]数据总览!AC185="","",[2]数据总览!AC185)</f>
        <v/>
      </c>
      <c r="AD185" s="227" t="str">
        <f>IF([2]数据总览!AD185="","",[2]数据总览!AD185)</f>
        <v/>
      </c>
      <c r="AE185" s="227" t="str">
        <f>IF([2]数据总览!AE185="","",[2]数据总览!AE185)</f>
        <v/>
      </c>
      <c r="AF185" s="227" t="str">
        <f>IF([2]数据总览!AF185="","",[2]数据总览!AF185)</f>
        <v/>
      </c>
      <c r="AG185" s="227" t="str">
        <f>IF([2]数据总览!AG185="","",[2]数据总览!AG185)</f>
        <v/>
      </c>
      <c r="AH185" s="227" t="str">
        <f>IF([2]数据总览!AH185="","",[2]数据总览!AH185)</f>
        <v/>
      </c>
      <c r="AI185" s="227" t="str">
        <f>IF([2]数据总览!AI185="","",[2]数据总览!AI185)</f>
        <v/>
      </c>
      <c r="AJ185" s="227" t="str">
        <f>IF([2]数据总览!AJ185="","",[2]数据总览!AJ185)</f>
        <v/>
      </c>
      <c r="AK185" s="227" t="str">
        <f>IF([2]数据总览!AK185="","",[2]数据总览!AK185)</f>
        <v/>
      </c>
      <c r="AL185" s="227" t="str">
        <f>IF([2]数据总览!AL185="","",[2]数据总览!AL185)</f>
        <v/>
      </c>
      <c r="AM185" s="227" t="str">
        <f>IF([2]数据总览!AM185="","",[2]数据总览!AM185)</f>
        <v/>
      </c>
      <c r="AN185" s="227" t="str">
        <f>IF([2]数据总览!AN185="","",[2]数据总览!AN185)</f>
        <v/>
      </c>
      <c r="AO185" s="227" t="str">
        <f>IF([2]数据总览!AO185="","",[2]数据总览!AO185)</f>
        <v/>
      </c>
      <c r="AP185" s="227" t="str">
        <f>IF([2]数据总览!AP185="","",[2]数据总览!AP185)</f>
        <v/>
      </c>
      <c r="AQ185" s="227" t="str">
        <f>IF([2]数据总览!AQ185="","",[2]数据总览!AQ185)</f>
        <v/>
      </c>
      <c r="AR185" s="227" t="str">
        <f>IF([2]数据总览!AR185="","",[2]数据总览!AR185)</f>
        <v/>
      </c>
      <c r="AS185" s="227" t="str">
        <f>IF([2]数据总览!AS185="","",[2]数据总览!AS185)</f>
        <v/>
      </c>
      <c r="AT185" s="227" t="str">
        <f>IF([2]数据总览!AT185="","",[2]数据总览!AT185)</f>
        <v/>
      </c>
      <c r="AU185" s="227" t="str">
        <f>IF([2]数据总览!AU185="","",[2]数据总览!AU185)</f>
        <v/>
      </c>
      <c r="AV185" s="227" t="str">
        <f>IF([2]数据总览!AV185="","",[2]数据总览!AV185)</f>
        <v/>
      </c>
      <c r="AW185" s="227" t="str">
        <f>IF([2]数据总览!AW185="","",[2]数据总览!AW185)</f>
        <v/>
      </c>
      <c r="AX185" s="227" t="str">
        <f>IF([2]数据总览!AX185="","",[2]数据总览!AX185)</f>
        <v/>
      </c>
      <c r="AY185" s="227" t="str">
        <f>IF([2]数据总览!AY185="","",[2]数据总览!AY185)</f>
        <v/>
      </c>
      <c r="AZ185" s="227" t="str">
        <f>IF([2]数据总览!AZ185="","",[2]数据总览!AZ185)</f>
        <v/>
      </c>
      <c r="BA185" s="227" t="str">
        <f>IF([2]数据总览!BA185="","",[2]数据总览!BA185)</f>
        <v/>
      </c>
      <c r="BB185" s="227" t="str">
        <f>IF([2]数据总览!BB185="","",[2]数据总览!BB185)</f>
        <v/>
      </c>
      <c r="BC185" s="227" t="str">
        <f>IF([2]数据总览!BC185="","",[2]数据总览!BC185)</f>
        <v/>
      </c>
      <c r="BD185" s="227" t="str">
        <f>IF([2]数据总览!BD185="","",[2]数据总览!BD185)</f>
        <v/>
      </c>
      <c r="BE185" s="227" t="str">
        <f>IF([2]数据总览!BE185="","",[2]数据总览!BE185)</f>
        <v/>
      </c>
      <c r="BF185" s="227" t="str">
        <f>IF([2]数据总览!BF185="","",[2]数据总览!BF185)</f>
        <v/>
      </c>
      <c r="BG185" s="227" t="str">
        <f>IF([2]数据总览!BG185="","",[2]数据总览!BG185)</f>
        <v/>
      </c>
      <c r="BH185" s="227" t="str">
        <f>IF([2]数据总览!BH185="","",[2]数据总览!BH185)</f>
        <v/>
      </c>
      <c r="BI185" s="227" t="str">
        <f>IF([2]数据总览!BI185="","",[2]数据总览!BI185)</f>
        <v/>
      </c>
      <c r="BJ185" s="227" t="str">
        <f>IF([2]数据总览!BJ185="","",[2]数据总览!BJ185)</f>
        <v/>
      </c>
      <c r="BK185" s="227" t="str">
        <f>IF([2]数据总览!BK185="","",[2]数据总览!BK185)</f>
        <v/>
      </c>
      <c r="BL185" s="227" t="str">
        <f>IF([2]数据总览!BL185="","",[2]数据总览!BL185)</f>
        <v/>
      </c>
      <c r="BM185" s="227" t="str">
        <f>IF([2]数据总览!BM185="","",[2]数据总览!BM185)</f>
        <v/>
      </c>
      <c r="BN185" s="227" t="str">
        <f>IF([2]数据总览!BN185="","",[2]数据总览!BN185)</f>
        <v/>
      </c>
      <c r="BO185" s="227" t="str">
        <f>IF([2]数据总览!BO185="","",[2]数据总览!BO185)</f>
        <v/>
      </c>
      <c r="BP185" s="227" t="str">
        <f>IF([2]数据总览!BP185="","",[2]数据总览!BP185)</f>
        <v/>
      </c>
      <c r="BQ185" s="227" t="str">
        <f>IF([2]数据总览!BQ185="","",[2]数据总览!BQ185)</f>
        <v/>
      </c>
      <c r="BR185" s="227" t="str">
        <f>IF([2]数据总览!BR185="","",[2]数据总览!BR185)</f>
        <v/>
      </c>
      <c r="BS185" s="227" t="str">
        <f>IF([2]数据总览!BS185="","",[2]数据总览!BS185)</f>
        <v/>
      </c>
      <c r="BT185" s="227" t="str">
        <f>IF([2]数据总览!BT185="","",[2]数据总览!BT185)</f>
        <v/>
      </c>
      <c r="BU185" s="227" t="str">
        <f>IF([2]数据总览!BU185="","",[2]数据总览!BU185)</f>
        <v/>
      </c>
      <c r="BV185" s="227" t="str">
        <f>IF([2]数据总览!BV185="","",[2]数据总览!BV185)</f>
        <v/>
      </c>
      <c r="BW185" s="227" t="str">
        <f>IF([2]数据总览!BW185="","",[2]数据总览!BW185)</f>
        <v/>
      </c>
      <c r="BX185" s="227" t="str">
        <f>IF([2]数据总览!BX185="","",[2]数据总览!BX185)</f>
        <v/>
      </c>
      <c r="BY185" s="227" t="str">
        <f>IF([2]数据总览!BY185="","",[2]数据总览!BY185)</f>
        <v/>
      </c>
      <c r="BZ185" s="227" t="str">
        <f>IF([2]数据总览!BZ185="","",[2]数据总览!BZ185)</f>
        <v/>
      </c>
      <c r="CA185" s="227" t="str">
        <f>IF([2]数据总览!CA185="","",[2]数据总览!CA185)</f>
        <v/>
      </c>
      <c r="CB185" s="227" t="str">
        <f>IF([2]数据总览!CB185="","",[2]数据总览!CB185)</f>
        <v/>
      </c>
      <c r="CC185" s="227" t="str">
        <f>IF([2]数据总览!CC185="","",[2]数据总览!CC185)</f>
        <v/>
      </c>
      <c r="CD185" s="227" t="str">
        <f>IF([2]数据总览!CD185="","",[2]数据总览!CD185)</f>
        <v/>
      </c>
      <c r="CE185" s="227" t="str">
        <f>IF([2]数据总览!CE185="","",[2]数据总览!CE185)</f>
        <v/>
      </c>
      <c r="CF185" s="227" t="str">
        <f>IF([2]数据总览!CF185="","",[2]数据总览!CF185)</f>
        <v/>
      </c>
      <c r="CG185" s="227" t="str">
        <f>IF([2]数据总览!CG185="","",[2]数据总览!CG185)</f>
        <v/>
      </c>
      <c r="CH185" s="227" t="str">
        <f>IF([2]数据总览!CH185="","",[2]数据总览!CH185)</f>
        <v/>
      </c>
      <c r="CI185" s="227" t="str">
        <f>IF([2]数据总览!CI185="","",[2]数据总览!CI185)</f>
        <v/>
      </c>
      <c r="CJ185" s="227" t="str">
        <f>IF([2]数据总览!CJ185="","",[2]数据总览!CJ185)</f>
        <v/>
      </c>
      <c r="CK185" s="227" t="str">
        <f>IF([2]数据总览!CK185="","",[2]数据总览!CK185)</f>
        <v/>
      </c>
      <c r="CL185" s="227" t="str">
        <f>IF([2]数据总览!CL185="","",[2]数据总览!CL185)</f>
        <v/>
      </c>
      <c r="CM185" s="227" t="str">
        <f>IF([2]数据总览!CM185="","",[2]数据总览!CM185)</f>
        <v/>
      </c>
      <c r="CN185" s="227" t="str">
        <f>IF([2]数据总览!CN185="","",[2]数据总览!CN185)</f>
        <v/>
      </c>
      <c r="CO185" s="227" t="str">
        <f>IF([2]数据总览!CO185="","",[2]数据总览!CO185)</f>
        <v/>
      </c>
      <c r="CP185" s="227" t="str">
        <f>IF([2]数据总览!CP185="","",[2]数据总览!CP185)</f>
        <v/>
      </c>
      <c r="CQ185" s="227" t="str">
        <f>IF([2]数据总览!CQ185="","",[2]数据总览!CQ185)</f>
        <v/>
      </c>
      <c r="CR185" s="227" t="str">
        <f>IF([2]数据总览!CR185="","",[2]数据总览!CR185)</f>
        <v/>
      </c>
      <c r="CS185" s="227" t="str">
        <f>IF([2]数据总览!CS185="","",[2]数据总览!CS185)</f>
        <v/>
      </c>
      <c r="CT185" s="227" t="str">
        <f>IF([2]数据总览!CT185="","",[2]数据总览!CT185)</f>
        <v/>
      </c>
      <c r="CU185" s="227" t="str">
        <f>IF([2]数据总览!CU185="","",[2]数据总览!CU185)</f>
        <v/>
      </c>
      <c r="CV185" s="227" t="str">
        <f>IF([2]数据总览!CV185="","",[2]数据总览!CV185)</f>
        <v/>
      </c>
      <c r="CW185" s="227" t="str">
        <f>IF([2]数据总览!CW185="","",[2]数据总览!CW185)</f>
        <v/>
      </c>
      <c r="CX185" s="227" t="str">
        <f>IF([2]数据总览!CX185="","",[2]数据总览!CX185)</f>
        <v/>
      </c>
      <c r="CY185" s="227" t="str">
        <f>IF([2]数据总览!CY185="","",[2]数据总览!CY185)</f>
        <v/>
      </c>
      <c r="CZ185" s="227" t="str">
        <f>IF([2]数据总览!CZ185="","",[2]数据总览!CZ185)</f>
        <v/>
      </c>
      <c r="DA185" s="227" t="str">
        <f>IF([2]数据总览!DA185="","",[2]数据总览!DA185)</f>
        <v/>
      </c>
      <c r="DB185" s="227" t="str">
        <f>IF([2]数据总览!DB185="","",[2]数据总览!DB185)</f>
        <v/>
      </c>
      <c r="DC185" s="227" t="str">
        <f>IF([2]数据总览!DC185="","",[2]数据总览!DC185)</f>
        <v/>
      </c>
      <c r="DD185" s="227" t="str">
        <f>IF([2]数据总览!DD185="","",[2]数据总览!DD185)</f>
        <v/>
      </c>
      <c r="DE185" s="227" t="str">
        <f>IF([2]数据总览!DE185="","",[2]数据总览!DE185)</f>
        <v/>
      </c>
      <c r="DF185" s="227" t="str">
        <f>IF([2]数据总览!DF185="","",[2]数据总览!DF185)</f>
        <v/>
      </c>
      <c r="DG185" s="227" t="str">
        <f>IF([2]数据总览!DG185="","",[2]数据总览!DG185)</f>
        <v/>
      </c>
      <c r="DH185" s="227" t="str">
        <f>IF([2]数据总览!DH185="","",[2]数据总览!DH185)</f>
        <v/>
      </c>
      <c r="DI185" s="227" t="str">
        <f>IF([2]数据总览!DI185="","",[2]数据总览!DI185)</f>
        <v/>
      </c>
      <c r="DJ185" s="227" t="str">
        <f>IF([2]数据总览!DJ185="","",[2]数据总览!DJ185)</f>
        <v/>
      </c>
      <c r="DK185" s="227" t="str">
        <f>IF([2]数据总览!DK185="","",[2]数据总览!DK185)</f>
        <v/>
      </c>
      <c r="DL185" s="227" t="str">
        <f>IF([2]数据总览!DL185="","",[2]数据总览!DL185)</f>
        <v/>
      </c>
      <c r="DM185" s="227" t="str">
        <f>IF([2]数据总览!DM185="","",[2]数据总览!DM185)</f>
        <v/>
      </c>
      <c r="DN185" s="227" t="str">
        <f>IF([2]数据总览!DN185="","",[2]数据总览!DN185)</f>
        <v/>
      </c>
      <c r="DO185" s="227" t="str">
        <f>IF([2]数据总览!DO185="","",[2]数据总览!DO185)</f>
        <v/>
      </c>
      <c r="DP185" s="227" t="str">
        <f>IF([2]数据总览!DP185="","",[2]数据总览!DP185)</f>
        <v/>
      </c>
      <c r="DQ185" s="227" t="str">
        <f>IF([2]数据总览!DQ185="","",[2]数据总览!DQ185)</f>
        <v/>
      </c>
      <c r="DR185" s="227" t="str">
        <f>IF([2]数据总览!DR185="","",[2]数据总览!DR185)</f>
        <v/>
      </c>
      <c r="DS185" s="227" t="str">
        <f>IF([2]数据总览!DS185="","",[2]数据总览!DS185)</f>
        <v/>
      </c>
      <c r="DT185" s="227" t="str">
        <f>IF([2]数据总览!DT185="","",[2]数据总览!DT185)</f>
        <v/>
      </c>
      <c r="DU185" s="227" t="str">
        <f>IF([2]数据总览!DU185="","",[2]数据总览!DU185)</f>
        <v/>
      </c>
      <c r="DV185" s="227" t="str">
        <f>IF([2]数据总览!DV185="","",[2]数据总览!DV185)</f>
        <v/>
      </c>
      <c r="DW185" s="227" t="str">
        <f>IF([2]数据总览!DW185="","",[2]数据总览!DW185)</f>
        <v/>
      </c>
      <c r="DX185" s="227" t="str">
        <f>IF([2]数据总览!DX185="","",[2]数据总览!DX185)</f>
        <v/>
      </c>
      <c r="DY185" s="227" t="str">
        <f>IF([2]数据总览!DY185="","",[2]数据总览!DY185)</f>
        <v/>
      </c>
      <c r="DZ185" s="227" t="str">
        <f>IF([2]数据总览!DZ185="","",[2]数据总览!DZ185)</f>
        <v/>
      </c>
      <c r="EA185" s="227" t="str">
        <f>IF([2]数据总览!EA185="","",[2]数据总览!EA185)</f>
        <v/>
      </c>
      <c r="EB185" s="227" t="str">
        <f>IF([2]数据总览!EB185="","",[2]数据总览!EB185)</f>
        <v/>
      </c>
      <c r="EC185" s="227" t="str">
        <f>IF([2]数据总览!EC185="","",[2]数据总览!EC185)</f>
        <v/>
      </c>
      <c r="ED185" s="227" t="str">
        <f>IF([2]数据总览!ED185="","",[2]数据总览!ED185)</f>
        <v/>
      </c>
      <c r="EE185" s="227" t="str">
        <f>IF([2]数据总览!EE185="","",[2]数据总览!EE185)</f>
        <v/>
      </c>
      <c r="EF185" s="227" t="str">
        <f>IF([2]数据总览!EF185="","",[2]数据总览!EF185)</f>
        <v/>
      </c>
      <c r="EG185" s="227" t="str">
        <f>IF([2]数据总览!EG185="","",[2]数据总览!EG185)</f>
        <v/>
      </c>
      <c r="EH185" s="227" t="str">
        <f>IF([2]数据总览!EH185="","",[2]数据总览!EH185)</f>
        <v/>
      </c>
      <c r="EI185" s="227" t="str">
        <f>IF([2]数据总览!EI185="","",[2]数据总览!EI185)</f>
        <v/>
      </c>
      <c r="EJ185" s="227" t="str">
        <f>IF([2]数据总览!EJ185="","",[2]数据总览!EJ185)</f>
        <v/>
      </c>
      <c r="EK185" s="227" t="str">
        <f>IF([2]数据总览!EK185="","",[2]数据总览!EK185)</f>
        <v/>
      </c>
      <c r="EL185" s="227" t="str">
        <f>IF([2]数据总览!EL185="","",[2]数据总览!EL185)</f>
        <v/>
      </c>
      <c r="EM185" s="227" t="str">
        <f>IF([2]数据总览!EM185="","",[2]数据总览!EM185)</f>
        <v/>
      </c>
      <c r="EN185" s="227" t="str">
        <f>IF([2]数据总览!EN185="","",[2]数据总览!EN185)</f>
        <v/>
      </c>
      <c r="EO185" s="227" t="str">
        <f>IF([2]数据总览!EO185="","",[2]数据总览!EO185)</f>
        <v/>
      </c>
      <c r="EP185" s="227" t="str">
        <f>IF([2]数据总览!EP185="","",[2]数据总览!EP185)</f>
        <v/>
      </c>
      <c r="EQ185" s="227" t="str">
        <f>IF([2]数据总览!EQ185="","",[2]数据总览!EQ185)</f>
        <v/>
      </c>
      <c r="ER185" s="227" t="str">
        <f>IF([2]数据总览!ER185="","",[2]数据总览!ER185)</f>
        <v/>
      </c>
      <c r="ES185" s="227" t="str">
        <f>IF([2]数据总览!ES185="","",[2]数据总览!ES185)</f>
        <v/>
      </c>
      <c r="ET185" s="227" t="str">
        <f>IF([2]数据总览!ET185="","",[2]数据总览!ET185)</f>
        <v/>
      </c>
      <c r="EU185" s="227" t="str">
        <f>IF([2]数据总览!EU185="","",[2]数据总览!EU185)</f>
        <v/>
      </c>
      <c r="EV185" s="227" t="str">
        <f>IF([2]数据总览!EV185="","",[2]数据总览!EV185)</f>
        <v/>
      </c>
      <c r="EW185" s="227" t="str">
        <f>IF([2]数据总览!EW185="","",[2]数据总览!EW185)</f>
        <v/>
      </c>
      <c r="EX185" s="227" t="str">
        <f>IF([2]数据总览!EX185="","",[2]数据总览!EX185)</f>
        <v/>
      </c>
      <c r="EY185" s="227" t="str">
        <f>IF([2]数据总览!EY185="","",[2]数据总览!EY185)</f>
        <v/>
      </c>
      <c r="EZ185" s="227" t="str">
        <f>IF([2]数据总览!EZ185="","",[2]数据总览!EZ185)</f>
        <v/>
      </c>
      <c r="FA185" s="227" t="str">
        <f>IF([2]数据总览!FA185="","",[2]数据总览!FA185)</f>
        <v/>
      </c>
    </row>
    <row r="186" spans="1:157" ht="11.25">
      <c r="A186" s="227" t="str">
        <f>IF([2]数据总览!A186="","",[2]数据总览!A186)</f>
        <v/>
      </c>
      <c r="B186" s="227" t="str">
        <f>IF([2]数据总览!B186="","",[2]数据总览!B186)</f>
        <v/>
      </c>
      <c r="C186" s="227" t="str">
        <f>IF([2]数据总览!C186="","",[2]数据总览!C186)</f>
        <v/>
      </c>
      <c r="D186" s="227" t="str">
        <f>IF([2]数据总览!D186="","",[2]数据总览!D186)</f>
        <v/>
      </c>
      <c r="E186" s="227" t="str">
        <f>IF([2]数据总览!E186="","",[2]数据总览!E186)</f>
        <v/>
      </c>
      <c r="F186" s="227" t="str">
        <f>IF([2]数据总览!F186="","",[2]数据总览!F186)</f>
        <v/>
      </c>
      <c r="G186" s="227" t="str">
        <f>IF([2]数据总览!G186="","",[2]数据总览!G186)</f>
        <v/>
      </c>
      <c r="H186" s="227" t="str">
        <f>IF([2]数据总览!H186="","",[2]数据总览!H186)</f>
        <v/>
      </c>
      <c r="I186" s="227" t="str">
        <f>IF([2]数据总览!I186="","",[2]数据总览!I186)</f>
        <v/>
      </c>
      <c r="J186" s="227"/>
      <c r="K186" s="227" t="str">
        <f>IF([2]数据总览!K186="","",[2]数据总览!K186)</f>
        <v/>
      </c>
      <c r="L186" s="227" t="str">
        <f>IF([2]数据总览!L186="","",[2]数据总览!L186)</f>
        <v/>
      </c>
      <c r="M186" s="227" t="str">
        <f>IF([2]数据总览!M186="","",[2]数据总览!M186)</f>
        <v/>
      </c>
      <c r="N186" s="227" t="str">
        <f>IF([2]数据总览!N186="","",[2]数据总览!N186)</f>
        <v/>
      </c>
      <c r="O186" s="227" t="str">
        <f>IF([2]数据总览!O186="","",[2]数据总览!O186)</f>
        <v/>
      </c>
      <c r="P186" s="227" t="str">
        <f>IF([2]数据总览!P186="","",[2]数据总览!P186)</f>
        <v/>
      </c>
      <c r="Q186" s="227" t="str">
        <f>IF([2]数据总览!Q186="","",[2]数据总览!Q186)</f>
        <v/>
      </c>
      <c r="R186" s="227" t="str">
        <f>IF([2]数据总览!R186="","",[2]数据总览!R186)</f>
        <v/>
      </c>
      <c r="S186" s="227" t="str">
        <f>IF([2]数据总览!S186="","",[2]数据总览!S186)</f>
        <v/>
      </c>
      <c r="T186" s="227" t="str">
        <f>IF([2]数据总览!T186="","",[2]数据总览!T186)</f>
        <v/>
      </c>
      <c r="U186" s="227" t="str">
        <f>IF([2]数据总览!U186="","",[2]数据总览!U186)</f>
        <v/>
      </c>
      <c r="V186" s="227" t="str">
        <f>IF([2]数据总览!V186="","",[2]数据总览!V186)</f>
        <v/>
      </c>
      <c r="W186" s="227" t="str">
        <f>IF([2]数据总览!W186="","",[2]数据总览!W186)</f>
        <v/>
      </c>
      <c r="X186" s="227" t="str">
        <f>IF([2]数据总览!X186="","",[2]数据总览!X186)</f>
        <v/>
      </c>
      <c r="Y186" s="227" t="str">
        <f>IF([2]数据总览!Y186="","",[2]数据总览!Y186)</f>
        <v/>
      </c>
      <c r="Z186" s="227" t="str">
        <f>IF([2]数据总览!Z186="","",[2]数据总览!Z186)</f>
        <v/>
      </c>
      <c r="AA186" s="227" t="str">
        <f>IF([2]数据总览!AA186="","",[2]数据总览!AA186)</f>
        <v/>
      </c>
      <c r="AB186" s="227" t="str">
        <f>IF([2]数据总览!AB186="","",[2]数据总览!AB186)</f>
        <v/>
      </c>
      <c r="AC186" s="227" t="str">
        <f>IF([2]数据总览!AC186="","",[2]数据总览!AC186)</f>
        <v/>
      </c>
      <c r="AD186" s="227" t="str">
        <f>IF([2]数据总览!AD186="","",[2]数据总览!AD186)</f>
        <v/>
      </c>
      <c r="AE186" s="227" t="str">
        <f>IF([2]数据总览!AE186="","",[2]数据总览!AE186)</f>
        <v/>
      </c>
      <c r="AF186" s="227" t="str">
        <f>IF([2]数据总览!AF186="","",[2]数据总览!AF186)</f>
        <v/>
      </c>
      <c r="AG186" s="227" t="str">
        <f>IF([2]数据总览!AG186="","",[2]数据总览!AG186)</f>
        <v/>
      </c>
      <c r="AH186" s="227" t="str">
        <f>IF([2]数据总览!AH186="","",[2]数据总览!AH186)</f>
        <v/>
      </c>
      <c r="AI186" s="227" t="str">
        <f>IF([2]数据总览!AI186="","",[2]数据总览!AI186)</f>
        <v/>
      </c>
      <c r="AJ186" s="227" t="str">
        <f>IF([2]数据总览!AJ186="","",[2]数据总览!AJ186)</f>
        <v/>
      </c>
      <c r="AK186" s="227" t="str">
        <f>IF([2]数据总览!AK186="","",[2]数据总览!AK186)</f>
        <v/>
      </c>
      <c r="AL186" s="227" t="str">
        <f>IF([2]数据总览!AL186="","",[2]数据总览!AL186)</f>
        <v/>
      </c>
      <c r="AM186" s="227" t="str">
        <f>IF([2]数据总览!AM186="","",[2]数据总览!AM186)</f>
        <v/>
      </c>
      <c r="AN186" s="227" t="str">
        <f>IF([2]数据总览!AN186="","",[2]数据总览!AN186)</f>
        <v/>
      </c>
      <c r="AO186" s="227" t="str">
        <f>IF([2]数据总览!AO186="","",[2]数据总览!AO186)</f>
        <v/>
      </c>
      <c r="AP186" s="227" t="str">
        <f>IF([2]数据总览!AP186="","",[2]数据总览!AP186)</f>
        <v/>
      </c>
      <c r="AQ186" s="227" t="str">
        <f>IF([2]数据总览!AQ186="","",[2]数据总览!AQ186)</f>
        <v/>
      </c>
      <c r="AR186" s="227" t="str">
        <f>IF([2]数据总览!AR186="","",[2]数据总览!AR186)</f>
        <v/>
      </c>
      <c r="AS186" s="227" t="str">
        <f>IF([2]数据总览!AS186="","",[2]数据总览!AS186)</f>
        <v/>
      </c>
      <c r="AT186" s="227" t="str">
        <f>IF([2]数据总览!AT186="","",[2]数据总览!AT186)</f>
        <v/>
      </c>
      <c r="AU186" s="227" t="str">
        <f>IF([2]数据总览!AU186="","",[2]数据总览!AU186)</f>
        <v/>
      </c>
      <c r="AV186" s="227" t="str">
        <f>IF([2]数据总览!AV186="","",[2]数据总览!AV186)</f>
        <v/>
      </c>
      <c r="AW186" s="227" t="str">
        <f>IF([2]数据总览!AW186="","",[2]数据总览!AW186)</f>
        <v/>
      </c>
      <c r="AX186" s="227" t="str">
        <f>IF([2]数据总览!AX186="","",[2]数据总览!AX186)</f>
        <v/>
      </c>
      <c r="AY186" s="227" t="str">
        <f>IF([2]数据总览!AY186="","",[2]数据总览!AY186)</f>
        <v/>
      </c>
      <c r="AZ186" s="227" t="str">
        <f>IF([2]数据总览!AZ186="","",[2]数据总览!AZ186)</f>
        <v/>
      </c>
      <c r="BA186" s="227" t="str">
        <f>IF([2]数据总览!BA186="","",[2]数据总览!BA186)</f>
        <v/>
      </c>
      <c r="BB186" s="227" t="str">
        <f>IF([2]数据总览!BB186="","",[2]数据总览!BB186)</f>
        <v/>
      </c>
      <c r="BC186" s="227" t="str">
        <f>IF([2]数据总览!BC186="","",[2]数据总览!BC186)</f>
        <v/>
      </c>
      <c r="BD186" s="227" t="str">
        <f>IF([2]数据总览!BD186="","",[2]数据总览!BD186)</f>
        <v/>
      </c>
      <c r="BE186" s="227" t="str">
        <f>IF([2]数据总览!BE186="","",[2]数据总览!BE186)</f>
        <v/>
      </c>
      <c r="BF186" s="227" t="str">
        <f>IF([2]数据总览!BF186="","",[2]数据总览!BF186)</f>
        <v/>
      </c>
      <c r="BG186" s="227" t="str">
        <f>IF([2]数据总览!BG186="","",[2]数据总览!BG186)</f>
        <v/>
      </c>
      <c r="BH186" s="227" t="str">
        <f>IF([2]数据总览!BH186="","",[2]数据总览!BH186)</f>
        <v/>
      </c>
      <c r="BI186" s="227" t="str">
        <f>IF([2]数据总览!BI186="","",[2]数据总览!BI186)</f>
        <v/>
      </c>
      <c r="BJ186" s="227" t="str">
        <f>IF([2]数据总览!BJ186="","",[2]数据总览!BJ186)</f>
        <v/>
      </c>
      <c r="BK186" s="227" t="str">
        <f>IF([2]数据总览!BK186="","",[2]数据总览!BK186)</f>
        <v/>
      </c>
      <c r="BL186" s="227" t="str">
        <f>IF([2]数据总览!BL186="","",[2]数据总览!BL186)</f>
        <v/>
      </c>
      <c r="BM186" s="227" t="str">
        <f>IF([2]数据总览!BM186="","",[2]数据总览!BM186)</f>
        <v/>
      </c>
      <c r="BN186" s="227" t="str">
        <f>IF([2]数据总览!BN186="","",[2]数据总览!BN186)</f>
        <v/>
      </c>
      <c r="BO186" s="227" t="str">
        <f>IF([2]数据总览!BO186="","",[2]数据总览!BO186)</f>
        <v/>
      </c>
      <c r="BP186" s="227" t="str">
        <f>IF([2]数据总览!BP186="","",[2]数据总览!BP186)</f>
        <v/>
      </c>
      <c r="BQ186" s="227" t="str">
        <f>IF([2]数据总览!BQ186="","",[2]数据总览!BQ186)</f>
        <v/>
      </c>
      <c r="BR186" s="227" t="str">
        <f>IF([2]数据总览!BR186="","",[2]数据总览!BR186)</f>
        <v/>
      </c>
      <c r="BS186" s="227" t="str">
        <f>IF([2]数据总览!BS186="","",[2]数据总览!BS186)</f>
        <v/>
      </c>
      <c r="BT186" s="227" t="str">
        <f>IF([2]数据总览!BT186="","",[2]数据总览!BT186)</f>
        <v/>
      </c>
      <c r="BU186" s="227" t="str">
        <f>IF([2]数据总览!BU186="","",[2]数据总览!BU186)</f>
        <v/>
      </c>
      <c r="BV186" s="227" t="str">
        <f>IF([2]数据总览!BV186="","",[2]数据总览!BV186)</f>
        <v/>
      </c>
      <c r="BW186" s="227" t="str">
        <f>IF([2]数据总览!BW186="","",[2]数据总览!BW186)</f>
        <v/>
      </c>
      <c r="BX186" s="227" t="str">
        <f>IF([2]数据总览!BX186="","",[2]数据总览!BX186)</f>
        <v/>
      </c>
      <c r="BY186" s="227" t="str">
        <f>IF([2]数据总览!BY186="","",[2]数据总览!BY186)</f>
        <v/>
      </c>
      <c r="BZ186" s="227" t="str">
        <f>IF([2]数据总览!BZ186="","",[2]数据总览!BZ186)</f>
        <v/>
      </c>
      <c r="CA186" s="227" t="str">
        <f>IF([2]数据总览!CA186="","",[2]数据总览!CA186)</f>
        <v/>
      </c>
      <c r="CB186" s="227" t="str">
        <f>IF([2]数据总览!CB186="","",[2]数据总览!CB186)</f>
        <v/>
      </c>
      <c r="CC186" s="227" t="str">
        <f>IF([2]数据总览!CC186="","",[2]数据总览!CC186)</f>
        <v/>
      </c>
      <c r="CD186" s="227" t="str">
        <f>IF([2]数据总览!CD186="","",[2]数据总览!CD186)</f>
        <v/>
      </c>
      <c r="CE186" s="227" t="str">
        <f>IF([2]数据总览!CE186="","",[2]数据总览!CE186)</f>
        <v/>
      </c>
      <c r="CF186" s="227" t="str">
        <f>IF([2]数据总览!CF186="","",[2]数据总览!CF186)</f>
        <v/>
      </c>
      <c r="CG186" s="227" t="str">
        <f>IF([2]数据总览!CG186="","",[2]数据总览!CG186)</f>
        <v/>
      </c>
      <c r="CH186" s="227" t="str">
        <f>IF([2]数据总览!CH186="","",[2]数据总览!CH186)</f>
        <v/>
      </c>
      <c r="CI186" s="227" t="str">
        <f>IF([2]数据总览!CI186="","",[2]数据总览!CI186)</f>
        <v/>
      </c>
      <c r="CJ186" s="227" t="str">
        <f>IF([2]数据总览!CJ186="","",[2]数据总览!CJ186)</f>
        <v/>
      </c>
      <c r="CK186" s="227" t="str">
        <f>IF([2]数据总览!CK186="","",[2]数据总览!CK186)</f>
        <v/>
      </c>
      <c r="CL186" s="227" t="str">
        <f>IF([2]数据总览!CL186="","",[2]数据总览!CL186)</f>
        <v/>
      </c>
      <c r="CM186" s="227" t="str">
        <f>IF([2]数据总览!CM186="","",[2]数据总览!CM186)</f>
        <v/>
      </c>
      <c r="CN186" s="227" t="str">
        <f>IF([2]数据总览!CN186="","",[2]数据总览!CN186)</f>
        <v/>
      </c>
      <c r="CO186" s="227" t="str">
        <f>IF([2]数据总览!CO186="","",[2]数据总览!CO186)</f>
        <v/>
      </c>
      <c r="CP186" s="227" t="str">
        <f>IF([2]数据总览!CP186="","",[2]数据总览!CP186)</f>
        <v/>
      </c>
      <c r="CQ186" s="227" t="str">
        <f>IF([2]数据总览!CQ186="","",[2]数据总览!CQ186)</f>
        <v/>
      </c>
      <c r="CR186" s="227" t="str">
        <f>IF([2]数据总览!CR186="","",[2]数据总览!CR186)</f>
        <v/>
      </c>
      <c r="CS186" s="227" t="str">
        <f>IF([2]数据总览!CS186="","",[2]数据总览!CS186)</f>
        <v/>
      </c>
      <c r="CT186" s="227" t="str">
        <f>IF([2]数据总览!CT186="","",[2]数据总览!CT186)</f>
        <v/>
      </c>
      <c r="CU186" s="227" t="str">
        <f>IF([2]数据总览!CU186="","",[2]数据总览!CU186)</f>
        <v/>
      </c>
      <c r="CV186" s="227" t="str">
        <f>IF([2]数据总览!CV186="","",[2]数据总览!CV186)</f>
        <v/>
      </c>
      <c r="CW186" s="227" t="str">
        <f>IF([2]数据总览!CW186="","",[2]数据总览!CW186)</f>
        <v/>
      </c>
      <c r="CX186" s="227" t="str">
        <f>IF([2]数据总览!CX186="","",[2]数据总览!CX186)</f>
        <v/>
      </c>
      <c r="CY186" s="227" t="str">
        <f>IF([2]数据总览!CY186="","",[2]数据总览!CY186)</f>
        <v/>
      </c>
      <c r="CZ186" s="227" t="str">
        <f>IF([2]数据总览!CZ186="","",[2]数据总览!CZ186)</f>
        <v/>
      </c>
      <c r="DA186" s="227" t="str">
        <f>IF([2]数据总览!DA186="","",[2]数据总览!DA186)</f>
        <v/>
      </c>
      <c r="DB186" s="227" t="str">
        <f>IF([2]数据总览!DB186="","",[2]数据总览!DB186)</f>
        <v/>
      </c>
      <c r="DC186" s="227" t="str">
        <f>IF([2]数据总览!DC186="","",[2]数据总览!DC186)</f>
        <v/>
      </c>
      <c r="DD186" s="227" t="str">
        <f>IF([2]数据总览!DD186="","",[2]数据总览!DD186)</f>
        <v/>
      </c>
      <c r="DE186" s="227" t="str">
        <f>IF([2]数据总览!DE186="","",[2]数据总览!DE186)</f>
        <v/>
      </c>
      <c r="DF186" s="227" t="str">
        <f>IF([2]数据总览!DF186="","",[2]数据总览!DF186)</f>
        <v/>
      </c>
      <c r="DG186" s="227" t="str">
        <f>IF([2]数据总览!DG186="","",[2]数据总览!DG186)</f>
        <v/>
      </c>
      <c r="DH186" s="227" t="str">
        <f>IF([2]数据总览!DH186="","",[2]数据总览!DH186)</f>
        <v/>
      </c>
      <c r="DI186" s="227" t="str">
        <f>IF([2]数据总览!DI186="","",[2]数据总览!DI186)</f>
        <v/>
      </c>
      <c r="DJ186" s="227" t="str">
        <f>IF([2]数据总览!DJ186="","",[2]数据总览!DJ186)</f>
        <v/>
      </c>
      <c r="DK186" s="227" t="str">
        <f>IF([2]数据总览!DK186="","",[2]数据总览!DK186)</f>
        <v/>
      </c>
      <c r="DL186" s="227" t="str">
        <f>IF([2]数据总览!DL186="","",[2]数据总览!DL186)</f>
        <v/>
      </c>
      <c r="DM186" s="227" t="str">
        <f>IF([2]数据总览!DM186="","",[2]数据总览!DM186)</f>
        <v/>
      </c>
      <c r="DN186" s="227" t="str">
        <f>IF([2]数据总览!DN186="","",[2]数据总览!DN186)</f>
        <v/>
      </c>
      <c r="DO186" s="227" t="str">
        <f>IF([2]数据总览!DO186="","",[2]数据总览!DO186)</f>
        <v/>
      </c>
      <c r="DP186" s="227" t="str">
        <f>IF([2]数据总览!DP186="","",[2]数据总览!DP186)</f>
        <v/>
      </c>
      <c r="DQ186" s="227" t="str">
        <f>IF([2]数据总览!DQ186="","",[2]数据总览!DQ186)</f>
        <v/>
      </c>
      <c r="DR186" s="227" t="str">
        <f>IF([2]数据总览!DR186="","",[2]数据总览!DR186)</f>
        <v/>
      </c>
      <c r="DS186" s="227" t="str">
        <f>IF([2]数据总览!DS186="","",[2]数据总览!DS186)</f>
        <v/>
      </c>
      <c r="DT186" s="227" t="str">
        <f>IF([2]数据总览!DT186="","",[2]数据总览!DT186)</f>
        <v/>
      </c>
      <c r="DU186" s="227" t="str">
        <f>IF([2]数据总览!DU186="","",[2]数据总览!DU186)</f>
        <v/>
      </c>
      <c r="DV186" s="227" t="str">
        <f>IF([2]数据总览!DV186="","",[2]数据总览!DV186)</f>
        <v/>
      </c>
      <c r="DW186" s="227" t="str">
        <f>IF([2]数据总览!DW186="","",[2]数据总览!DW186)</f>
        <v/>
      </c>
      <c r="DX186" s="227" t="str">
        <f>IF([2]数据总览!DX186="","",[2]数据总览!DX186)</f>
        <v/>
      </c>
      <c r="DY186" s="227" t="str">
        <f>IF([2]数据总览!DY186="","",[2]数据总览!DY186)</f>
        <v/>
      </c>
      <c r="DZ186" s="227" t="str">
        <f>IF([2]数据总览!DZ186="","",[2]数据总览!DZ186)</f>
        <v/>
      </c>
      <c r="EA186" s="227" t="str">
        <f>IF([2]数据总览!EA186="","",[2]数据总览!EA186)</f>
        <v/>
      </c>
      <c r="EB186" s="227" t="str">
        <f>IF([2]数据总览!EB186="","",[2]数据总览!EB186)</f>
        <v/>
      </c>
      <c r="EC186" s="227" t="str">
        <f>IF([2]数据总览!EC186="","",[2]数据总览!EC186)</f>
        <v/>
      </c>
      <c r="ED186" s="227" t="str">
        <f>IF([2]数据总览!ED186="","",[2]数据总览!ED186)</f>
        <v/>
      </c>
      <c r="EE186" s="227" t="str">
        <f>IF([2]数据总览!EE186="","",[2]数据总览!EE186)</f>
        <v/>
      </c>
      <c r="EF186" s="227" t="str">
        <f>IF([2]数据总览!EF186="","",[2]数据总览!EF186)</f>
        <v/>
      </c>
      <c r="EG186" s="227" t="str">
        <f>IF([2]数据总览!EG186="","",[2]数据总览!EG186)</f>
        <v/>
      </c>
      <c r="EH186" s="227" t="str">
        <f>IF([2]数据总览!EH186="","",[2]数据总览!EH186)</f>
        <v/>
      </c>
      <c r="EI186" s="227" t="str">
        <f>IF([2]数据总览!EI186="","",[2]数据总览!EI186)</f>
        <v/>
      </c>
      <c r="EJ186" s="227" t="str">
        <f>IF([2]数据总览!EJ186="","",[2]数据总览!EJ186)</f>
        <v/>
      </c>
      <c r="EK186" s="227" t="str">
        <f>IF([2]数据总览!EK186="","",[2]数据总览!EK186)</f>
        <v/>
      </c>
      <c r="EL186" s="227" t="str">
        <f>IF([2]数据总览!EL186="","",[2]数据总览!EL186)</f>
        <v/>
      </c>
      <c r="EM186" s="227" t="str">
        <f>IF([2]数据总览!EM186="","",[2]数据总览!EM186)</f>
        <v/>
      </c>
      <c r="EN186" s="227" t="str">
        <f>IF([2]数据总览!EN186="","",[2]数据总览!EN186)</f>
        <v/>
      </c>
      <c r="EO186" s="227" t="str">
        <f>IF([2]数据总览!EO186="","",[2]数据总览!EO186)</f>
        <v/>
      </c>
      <c r="EP186" s="227" t="str">
        <f>IF([2]数据总览!EP186="","",[2]数据总览!EP186)</f>
        <v/>
      </c>
      <c r="EQ186" s="227" t="str">
        <f>IF([2]数据总览!EQ186="","",[2]数据总览!EQ186)</f>
        <v/>
      </c>
      <c r="ER186" s="227" t="str">
        <f>IF([2]数据总览!ER186="","",[2]数据总览!ER186)</f>
        <v/>
      </c>
      <c r="ES186" s="227" t="str">
        <f>IF([2]数据总览!ES186="","",[2]数据总览!ES186)</f>
        <v/>
      </c>
      <c r="ET186" s="227" t="str">
        <f>IF([2]数据总览!ET186="","",[2]数据总览!ET186)</f>
        <v/>
      </c>
      <c r="EU186" s="227" t="str">
        <f>IF([2]数据总览!EU186="","",[2]数据总览!EU186)</f>
        <v/>
      </c>
      <c r="EV186" s="227" t="str">
        <f>IF([2]数据总览!EV186="","",[2]数据总览!EV186)</f>
        <v/>
      </c>
      <c r="EW186" s="227" t="str">
        <f>IF([2]数据总览!EW186="","",[2]数据总览!EW186)</f>
        <v/>
      </c>
      <c r="EX186" s="227" t="str">
        <f>IF([2]数据总览!EX186="","",[2]数据总览!EX186)</f>
        <v/>
      </c>
      <c r="EY186" s="227" t="str">
        <f>IF([2]数据总览!EY186="","",[2]数据总览!EY186)</f>
        <v/>
      </c>
      <c r="EZ186" s="227" t="str">
        <f>IF([2]数据总览!EZ186="","",[2]数据总览!EZ186)</f>
        <v/>
      </c>
      <c r="FA186" s="227" t="str">
        <f>IF([2]数据总览!FA186="","",[2]数据总览!FA186)</f>
        <v/>
      </c>
    </row>
    <row r="187" spans="1:157" ht="11.25">
      <c r="A187" s="227" t="str">
        <f>IF([2]数据总览!A187="","",[2]数据总览!A187)</f>
        <v/>
      </c>
      <c r="B187" s="227" t="str">
        <f>IF([2]数据总览!B187="","",[2]数据总览!B187)</f>
        <v/>
      </c>
      <c r="C187" s="227" t="str">
        <f>IF([2]数据总览!C187="","",[2]数据总览!C187)</f>
        <v/>
      </c>
      <c r="D187" s="227" t="str">
        <f>IF([2]数据总览!D187="","",[2]数据总览!D187)</f>
        <v/>
      </c>
      <c r="E187" s="227" t="str">
        <f>IF([2]数据总览!E187="","",[2]数据总览!E187)</f>
        <v/>
      </c>
      <c r="F187" s="227" t="str">
        <f>IF([2]数据总览!F187="","",[2]数据总览!F187)</f>
        <v/>
      </c>
      <c r="G187" s="227" t="str">
        <f>IF([2]数据总览!G187="","",[2]数据总览!G187)</f>
        <v/>
      </c>
      <c r="H187" s="227" t="str">
        <f>IF([2]数据总览!H187="","",[2]数据总览!H187)</f>
        <v/>
      </c>
      <c r="I187" s="227" t="str">
        <f>IF([2]数据总览!I187="","",[2]数据总览!I187)</f>
        <v/>
      </c>
      <c r="J187" s="227"/>
      <c r="K187" s="227" t="str">
        <f>IF([2]数据总览!K187="","",[2]数据总览!K187)</f>
        <v/>
      </c>
      <c r="L187" s="227" t="str">
        <f>IF([2]数据总览!L187="","",[2]数据总览!L187)</f>
        <v/>
      </c>
      <c r="M187" s="227" t="str">
        <f>IF([2]数据总览!M187="","",[2]数据总览!M187)</f>
        <v/>
      </c>
      <c r="N187" s="227" t="str">
        <f>IF([2]数据总览!N187="","",[2]数据总览!N187)</f>
        <v/>
      </c>
      <c r="O187" s="227" t="str">
        <f>IF([2]数据总览!O187="","",[2]数据总览!O187)</f>
        <v/>
      </c>
      <c r="P187" s="227" t="str">
        <f>IF([2]数据总览!P187="","",[2]数据总览!P187)</f>
        <v/>
      </c>
      <c r="Q187" s="227" t="str">
        <f>IF([2]数据总览!Q187="","",[2]数据总览!Q187)</f>
        <v/>
      </c>
      <c r="R187" s="227" t="str">
        <f>IF([2]数据总览!R187="","",[2]数据总览!R187)</f>
        <v/>
      </c>
      <c r="S187" s="227" t="str">
        <f>IF([2]数据总览!S187="","",[2]数据总览!S187)</f>
        <v/>
      </c>
      <c r="T187" s="227" t="str">
        <f>IF([2]数据总览!T187="","",[2]数据总览!T187)</f>
        <v/>
      </c>
      <c r="U187" s="227" t="str">
        <f>IF([2]数据总览!U187="","",[2]数据总览!U187)</f>
        <v/>
      </c>
      <c r="V187" s="227" t="str">
        <f>IF([2]数据总览!V187="","",[2]数据总览!V187)</f>
        <v/>
      </c>
      <c r="W187" s="227" t="str">
        <f>IF([2]数据总览!W187="","",[2]数据总览!W187)</f>
        <v/>
      </c>
      <c r="X187" s="227" t="str">
        <f>IF([2]数据总览!X187="","",[2]数据总览!X187)</f>
        <v/>
      </c>
      <c r="Y187" s="227" t="str">
        <f>IF([2]数据总览!Y187="","",[2]数据总览!Y187)</f>
        <v/>
      </c>
      <c r="Z187" s="227" t="str">
        <f>IF([2]数据总览!Z187="","",[2]数据总览!Z187)</f>
        <v/>
      </c>
      <c r="AA187" s="227" t="str">
        <f>IF([2]数据总览!AA187="","",[2]数据总览!AA187)</f>
        <v/>
      </c>
      <c r="AB187" s="227" t="str">
        <f>IF([2]数据总览!AB187="","",[2]数据总览!AB187)</f>
        <v/>
      </c>
      <c r="AC187" s="227" t="str">
        <f>IF([2]数据总览!AC187="","",[2]数据总览!AC187)</f>
        <v/>
      </c>
      <c r="AD187" s="227" t="str">
        <f>IF([2]数据总览!AD187="","",[2]数据总览!AD187)</f>
        <v/>
      </c>
      <c r="AE187" s="227" t="str">
        <f>IF([2]数据总览!AE187="","",[2]数据总览!AE187)</f>
        <v/>
      </c>
      <c r="AF187" s="227" t="str">
        <f>IF([2]数据总览!AF187="","",[2]数据总览!AF187)</f>
        <v/>
      </c>
      <c r="AG187" s="227" t="str">
        <f>IF([2]数据总览!AG187="","",[2]数据总览!AG187)</f>
        <v/>
      </c>
      <c r="AH187" s="227" t="str">
        <f>IF([2]数据总览!AH187="","",[2]数据总览!AH187)</f>
        <v/>
      </c>
      <c r="AI187" s="227" t="str">
        <f>IF([2]数据总览!AI187="","",[2]数据总览!AI187)</f>
        <v/>
      </c>
      <c r="AJ187" s="227" t="str">
        <f>IF([2]数据总览!AJ187="","",[2]数据总览!AJ187)</f>
        <v/>
      </c>
      <c r="AK187" s="227" t="str">
        <f>IF([2]数据总览!AK187="","",[2]数据总览!AK187)</f>
        <v/>
      </c>
      <c r="AL187" s="227" t="str">
        <f>IF([2]数据总览!AL187="","",[2]数据总览!AL187)</f>
        <v/>
      </c>
      <c r="AM187" s="227" t="str">
        <f>IF([2]数据总览!AM187="","",[2]数据总览!AM187)</f>
        <v/>
      </c>
      <c r="AN187" s="227" t="str">
        <f>IF([2]数据总览!AN187="","",[2]数据总览!AN187)</f>
        <v/>
      </c>
      <c r="AO187" s="227" t="str">
        <f>IF([2]数据总览!AO187="","",[2]数据总览!AO187)</f>
        <v/>
      </c>
      <c r="AP187" s="227" t="str">
        <f>IF([2]数据总览!AP187="","",[2]数据总览!AP187)</f>
        <v/>
      </c>
      <c r="AQ187" s="227" t="str">
        <f>IF([2]数据总览!AQ187="","",[2]数据总览!AQ187)</f>
        <v/>
      </c>
      <c r="AR187" s="227" t="str">
        <f>IF([2]数据总览!AR187="","",[2]数据总览!AR187)</f>
        <v/>
      </c>
      <c r="AS187" s="227" t="str">
        <f>IF([2]数据总览!AS187="","",[2]数据总览!AS187)</f>
        <v/>
      </c>
      <c r="AT187" s="227" t="str">
        <f>IF([2]数据总览!AT187="","",[2]数据总览!AT187)</f>
        <v/>
      </c>
      <c r="AU187" s="227" t="str">
        <f>IF([2]数据总览!AU187="","",[2]数据总览!AU187)</f>
        <v/>
      </c>
      <c r="AV187" s="227" t="str">
        <f>IF([2]数据总览!AV187="","",[2]数据总览!AV187)</f>
        <v/>
      </c>
      <c r="AW187" s="227" t="str">
        <f>IF([2]数据总览!AW187="","",[2]数据总览!AW187)</f>
        <v/>
      </c>
      <c r="AX187" s="227" t="str">
        <f>IF([2]数据总览!AX187="","",[2]数据总览!AX187)</f>
        <v/>
      </c>
      <c r="AY187" s="227" t="str">
        <f>IF([2]数据总览!AY187="","",[2]数据总览!AY187)</f>
        <v/>
      </c>
      <c r="AZ187" s="227" t="str">
        <f>IF([2]数据总览!AZ187="","",[2]数据总览!AZ187)</f>
        <v/>
      </c>
      <c r="BA187" s="227" t="str">
        <f>IF([2]数据总览!BA187="","",[2]数据总览!BA187)</f>
        <v/>
      </c>
      <c r="BB187" s="227" t="str">
        <f>IF([2]数据总览!BB187="","",[2]数据总览!BB187)</f>
        <v/>
      </c>
      <c r="BC187" s="227" t="str">
        <f>IF([2]数据总览!BC187="","",[2]数据总览!BC187)</f>
        <v/>
      </c>
      <c r="BD187" s="227" t="str">
        <f>IF([2]数据总览!BD187="","",[2]数据总览!BD187)</f>
        <v/>
      </c>
      <c r="BE187" s="227" t="str">
        <f>IF([2]数据总览!BE187="","",[2]数据总览!BE187)</f>
        <v/>
      </c>
      <c r="BF187" s="227" t="str">
        <f>IF([2]数据总览!BF187="","",[2]数据总览!BF187)</f>
        <v/>
      </c>
      <c r="BG187" s="227" t="str">
        <f>IF([2]数据总览!BG187="","",[2]数据总览!BG187)</f>
        <v/>
      </c>
      <c r="BH187" s="227" t="str">
        <f>IF([2]数据总览!BH187="","",[2]数据总览!BH187)</f>
        <v/>
      </c>
      <c r="BI187" s="227" t="str">
        <f>IF([2]数据总览!BI187="","",[2]数据总览!BI187)</f>
        <v/>
      </c>
      <c r="BJ187" s="227" t="str">
        <f>IF([2]数据总览!BJ187="","",[2]数据总览!BJ187)</f>
        <v/>
      </c>
      <c r="BK187" s="227" t="str">
        <f>IF([2]数据总览!BK187="","",[2]数据总览!BK187)</f>
        <v/>
      </c>
      <c r="BL187" s="227" t="str">
        <f>IF([2]数据总览!BL187="","",[2]数据总览!BL187)</f>
        <v/>
      </c>
      <c r="BM187" s="227" t="str">
        <f>IF([2]数据总览!BM187="","",[2]数据总览!BM187)</f>
        <v/>
      </c>
      <c r="BN187" s="227" t="str">
        <f>IF([2]数据总览!BN187="","",[2]数据总览!BN187)</f>
        <v/>
      </c>
      <c r="BO187" s="227" t="str">
        <f>IF([2]数据总览!BO187="","",[2]数据总览!BO187)</f>
        <v/>
      </c>
      <c r="BP187" s="227" t="str">
        <f>IF([2]数据总览!BP187="","",[2]数据总览!BP187)</f>
        <v/>
      </c>
      <c r="BQ187" s="227" t="str">
        <f>IF([2]数据总览!BQ187="","",[2]数据总览!BQ187)</f>
        <v/>
      </c>
      <c r="BR187" s="227" t="str">
        <f>IF([2]数据总览!BR187="","",[2]数据总览!BR187)</f>
        <v/>
      </c>
      <c r="BS187" s="227" t="str">
        <f>IF([2]数据总览!BS187="","",[2]数据总览!BS187)</f>
        <v/>
      </c>
      <c r="BT187" s="227" t="str">
        <f>IF([2]数据总览!BT187="","",[2]数据总览!BT187)</f>
        <v/>
      </c>
      <c r="BU187" s="227" t="str">
        <f>IF([2]数据总览!BU187="","",[2]数据总览!BU187)</f>
        <v/>
      </c>
      <c r="BV187" s="227" t="str">
        <f>IF([2]数据总览!BV187="","",[2]数据总览!BV187)</f>
        <v/>
      </c>
      <c r="BW187" s="227" t="str">
        <f>IF([2]数据总览!BW187="","",[2]数据总览!BW187)</f>
        <v/>
      </c>
      <c r="BX187" s="227" t="str">
        <f>IF([2]数据总览!BX187="","",[2]数据总览!BX187)</f>
        <v/>
      </c>
      <c r="BY187" s="227" t="str">
        <f>IF([2]数据总览!BY187="","",[2]数据总览!BY187)</f>
        <v/>
      </c>
      <c r="BZ187" s="227" t="str">
        <f>IF([2]数据总览!BZ187="","",[2]数据总览!BZ187)</f>
        <v/>
      </c>
      <c r="CA187" s="227" t="str">
        <f>IF([2]数据总览!CA187="","",[2]数据总览!CA187)</f>
        <v/>
      </c>
      <c r="CB187" s="227" t="str">
        <f>IF([2]数据总览!CB187="","",[2]数据总览!CB187)</f>
        <v/>
      </c>
      <c r="CC187" s="227" t="str">
        <f>IF([2]数据总览!CC187="","",[2]数据总览!CC187)</f>
        <v/>
      </c>
      <c r="CD187" s="227" t="str">
        <f>IF([2]数据总览!CD187="","",[2]数据总览!CD187)</f>
        <v/>
      </c>
      <c r="CE187" s="227" t="str">
        <f>IF([2]数据总览!CE187="","",[2]数据总览!CE187)</f>
        <v/>
      </c>
      <c r="CF187" s="227" t="str">
        <f>IF([2]数据总览!CF187="","",[2]数据总览!CF187)</f>
        <v/>
      </c>
      <c r="CG187" s="227" t="str">
        <f>IF([2]数据总览!CG187="","",[2]数据总览!CG187)</f>
        <v/>
      </c>
      <c r="CH187" s="227" t="str">
        <f>IF([2]数据总览!CH187="","",[2]数据总览!CH187)</f>
        <v/>
      </c>
      <c r="CI187" s="227" t="str">
        <f>IF([2]数据总览!CI187="","",[2]数据总览!CI187)</f>
        <v/>
      </c>
      <c r="CJ187" s="227" t="str">
        <f>IF([2]数据总览!CJ187="","",[2]数据总览!CJ187)</f>
        <v/>
      </c>
      <c r="CK187" s="227" t="str">
        <f>IF([2]数据总览!CK187="","",[2]数据总览!CK187)</f>
        <v/>
      </c>
      <c r="CL187" s="227" t="str">
        <f>IF([2]数据总览!CL187="","",[2]数据总览!CL187)</f>
        <v/>
      </c>
      <c r="CM187" s="227" t="str">
        <f>IF([2]数据总览!CM187="","",[2]数据总览!CM187)</f>
        <v/>
      </c>
      <c r="CN187" s="227" t="str">
        <f>IF([2]数据总览!CN187="","",[2]数据总览!CN187)</f>
        <v/>
      </c>
      <c r="CO187" s="227" t="str">
        <f>IF([2]数据总览!CO187="","",[2]数据总览!CO187)</f>
        <v/>
      </c>
      <c r="CP187" s="227" t="str">
        <f>IF([2]数据总览!CP187="","",[2]数据总览!CP187)</f>
        <v/>
      </c>
      <c r="CQ187" s="227" t="str">
        <f>IF([2]数据总览!CQ187="","",[2]数据总览!CQ187)</f>
        <v/>
      </c>
      <c r="CR187" s="227" t="str">
        <f>IF([2]数据总览!CR187="","",[2]数据总览!CR187)</f>
        <v/>
      </c>
      <c r="CS187" s="227" t="str">
        <f>IF([2]数据总览!CS187="","",[2]数据总览!CS187)</f>
        <v/>
      </c>
      <c r="CT187" s="227" t="str">
        <f>IF([2]数据总览!CT187="","",[2]数据总览!CT187)</f>
        <v/>
      </c>
      <c r="CU187" s="227" t="str">
        <f>IF([2]数据总览!CU187="","",[2]数据总览!CU187)</f>
        <v/>
      </c>
      <c r="CV187" s="227" t="str">
        <f>IF([2]数据总览!CV187="","",[2]数据总览!CV187)</f>
        <v/>
      </c>
      <c r="CW187" s="227" t="str">
        <f>IF([2]数据总览!CW187="","",[2]数据总览!CW187)</f>
        <v/>
      </c>
      <c r="CX187" s="227" t="str">
        <f>IF([2]数据总览!CX187="","",[2]数据总览!CX187)</f>
        <v/>
      </c>
      <c r="CY187" s="227" t="str">
        <f>IF([2]数据总览!CY187="","",[2]数据总览!CY187)</f>
        <v/>
      </c>
      <c r="CZ187" s="227" t="str">
        <f>IF([2]数据总览!CZ187="","",[2]数据总览!CZ187)</f>
        <v/>
      </c>
      <c r="DA187" s="227" t="str">
        <f>IF([2]数据总览!DA187="","",[2]数据总览!DA187)</f>
        <v/>
      </c>
      <c r="DB187" s="227" t="str">
        <f>IF([2]数据总览!DB187="","",[2]数据总览!DB187)</f>
        <v/>
      </c>
      <c r="DC187" s="227" t="str">
        <f>IF([2]数据总览!DC187="","",[2]数据总览!DC187)</f>
        <v/>
      </c>
      <c r="DD187" s="227" t="str">
        <f>IF([2]数据总览!DD187="","",[2]数据总览!DD187)</f>
        <v/>
      </c>
      <c r="DE187" s="227" t="str">
        <f>IF([2]数据总览!DE187="","",[2]数据总览!DE187)</f>
        <v/>
      </c>
      <c r="DF187" s="227" t="str">
        <f>IF([2]数据总览!DF187="","",[2]数据总览!DF187)</f>
        <v/>
      </c>
      <c r="DG187" s="227" t="str">
        <f>IF([2]数据总览!DG187="","",[2]数据总览!DG187)</f>
        <v/>
      </c>
      <c r="DH187" s="227" t="str">
        <f>IF([2]数据总览!DH187="","",[2]数据总览!DH187)</f>
        <v/>
      </c>
      <c r="DI187" s="227" t="str">
        <f>IF([2]数据总览!DI187="","",[2]数据总览!DI187)</f>
        <v/>
      </c>
      <c r="DJ187" s="227" t="str">
        <f>IF([2]数据总览!DJ187="","",[2]数据总览!DJ187)</f>
        <v/>
      </c>
      <c r="DK187" s="227" t="str">
        <f>IF([2]数据总览!DK187="","",[2]数据总览!DK187)</f>
        <v/>
      </c>
      <c r="DL187" s="227" t="str">
        <f>IF([2]数据总览!DL187="","",[2]数据总览!DL187)</f>
        <v/>
      </c>
      <c r="DM187" s="227" t="str">
        <f>IF([2]数据总览!DM187="","",[2]数据总览!DM187)</f>
        <v/>
      </c>
      <c r="DN187" s="227" t="str">
        <f>IF([2]数据总览!DN187="","",[2]数据总览!DN187)</f>
        <v/>
      </c>
      <c r="DO187" s="227" t="str">
        <f>IF([2]数据总览!DO187="","",[2]数据总览!DO187)</f>
        <v/>
      </c>
      <c r="DP187" s="227" t="str">
        <f>IF([2]数据总览!DP187="","",[2]数据总览!DP187)</f>
        <v/>
      </c>
      <c r="DQ187" s="227" t="str">
        <f>IF([2]数据总览!DQ187="","",[2]数据总览!DQ187)</f>
        <v/>
      </c>
      <c r="DR187" s="227" t="str">
        <f>IF([2]数据总览!DR187="","",[2]数据总览!DR187)</f>
        <v/>
      </c>
      <c r="DS187" s="227" t="str">
        <f>IF([2]数据总览!DS187="","",[2]数据总览!DS187)</f>
        <v/>
      </c>
      <c r="DT187" s="227" t="str">
        <f>IF([2]数据总览!DT187="","",[2]数据总览!DT187)</f>
        <v/>
      </c>
      <c r="DU187" s="227" t="str">
        <f>IF([2]数据总览!DU187="","",[2]数据总览!DU187)</f>
        <v/>
      </c>
      <c r="DV187" s="227" t="str">
        <f>IF([2]数据总览!DV187="","",[2]数据总览!DV187)</f>
        <v/>
      </c>
      <c r="DW187" s="227" t="str">
        <f>IF([2]数据总览!DW187="","",[2]数据总览!DW187)</f>
        <v/>
      </c>
      <c r="DX187" s="227" t="str">
        <f>IF([2]数据总览!DX187="","",[2]数据总览!DX187)</f>
        <v/>
      </c>
      <c r="DY187" s="227" t="str">
        <f>IF([2]数据总览!DY187="","",[2]数据总览!DY187)</f>
        <v/>
      </c>
      <c r="DZ187" s="227" t="str">
        <f>IF([2]数据总览!DZ187="","",[2]数据总览!DZ187)</f>
        <v/>
      </c>
      <c r="EA187" s="227" t="str">
        <f>IF([2]数据总览!EA187="","",[2]数据总览!EA187)</f>
        <v/>
      </c>
      <c r="EB187" s="227" t="str">
        <f>IF([2]数据总览!EB187="","",[2]数据总览!EB187)</f>
        <v/>
      </c>
      <c r="EC187" s="227" t="str">
        <f>IF([2]数据总览!EC187="","",[2]数据总览!EC187)</f>
        <v/>
      </c>
      <c r="ED187" s="227" t="str">
        <f>IF([2]数据总览!ED187="","",[2]数据总览!ED187)</f>
        <v/>
      </c>
      <c r="EE187" s="227" t="str">
        <f>IF([2]数据总览!EE187="","",[2]数据总览!EE187)</f>
        <v/>
      </c>
      <c r="EF187" s="227" t="str">
        <f>IF([2]数据总览!EF187="","",[2]数据总览!EF187)</f>
        <v/>
      </c>
      <c r="EG187" s="227" t="str">
        <f>IF([2]数据总览!EG187="","",[2]数据总览!EG187)</f>
        <v/>
      </c>
      <c r="EH187" s="227" t="str">
        <f>IF([2]数据总览!EH187="","",[2]数据总览!EH187)</f>
        <v/>
      </c>
      <c r="EI187" s="227" t="str">
        <f>IF([2]数据总览!EI187="","",[2]数据总览!EI187)</f>
        <v/>
      </c>
      <c r="EJ187" s="227" t="str">
        <f>IF([2]数据总览!EJ187="","",[2]数据总览!EJ187)</f>
        <v/>
      </c>
      <c r="EK187" s="227" t="str">
        <f>IF([2]数据总览!EK187="","",[2]数据总览!EK187)</f>
        <v/>
      </c>
      <c r="EL187" s="227" t="str">
        <f>IF([2]数据总览!EL187="","",[2]数据总览!EL187)</f>
        <v/>
      </c>
      <c r="EM187" s="227" t="str">
        <f>IF([2]数据总览!EM187="","",[2]数据总览!EM187)</f>
        <v/>
      </c>
      <c r="EN187" s="227" t="str">
        <f>IF([2]数据总览!EN187="","",[2]数据总览!EN187)</f>
        <v/>
      </c>
      <c r="EO187" s="227" t="str">
        <f>IF([2]数据总览!EO187="","",[2]数据总览!EO187)</f>
        <v/>
      </c>
      <c r="EP187" s="227" t="str">
        <f>IF([2]数据总览!EP187="","",[2]数据总览!EP187)</f>
        <v/>
      </c>
      <c r="EQ187" s="227" t="str">
        <f>IF([2]数据总览!EQ187="","",[2]数据总览!EQ187)</f>
        <v/>
      </c>
      <c r="ER187" s="227" t="str">
        <f>IF([2]数据总览!ER187="","",[2]数据总览!ER187)</f>
        <v/>
      </c>
      <c r="ES187" s="227" t="str">
        <f>IF([2]数据总览!ES187="","",[2]数据总览!ES187)</f>
        <v/>
      </c>
      <c r="ET187" s="227" t="str">
        <f>IF([2]数据总览!ET187="","",[2]数据总览!ET187)</f>
        <v/>
      </c>
      <c r="EU187" s="227" t="str">
        <f>IF([2]数据总览!EU187="","",[2]数据总览!EU187)</f>
        <v/>
      </c>
      <c r="EV187" s="227" t="str">
        <f>IF([2]数据总览!EV187="","",[2]数据总览!EV187)</f>
        <v/>
      </c>
      <c r="EW187" s="227" t="str">
        <f>IF([2]数据总览!EW187="","",[2]数据总览!EW187)</f>
        <v/>
      </c>
      <c r="EX187" s="227" t="str">
        <f>IF([2]数据总览!EX187="","",[2]数据总览!EX187)</f>
        <v/>
      </c>
      <c r="EY187" s="227" t="str">
        <f>IF([2]数据总览!EY187="","",[2]数据总览!EY187)</f>
        <v/>
      </c>
      <c r="EZ187" s="227" t="str">
        <f>IF([2]数据总览!EZ187="","",[2]数据总览!EZ187)</f>
        <v/>
      </c>
      <c r="FA187" s="227" t="str">
        <f>IF([2]数据总览!FA187="","",[2]数据总览!FA187)</f>
        <v/>
      </c>
    </row>
    <row r="188" spans="1:157" ht="11.25">
      <c r="A188" s="227" t="str">
        <f>IF([2]数据总览!A188="","",[2]数据总览!A188)</f>
        <v/>
      </c>
      <c r="B188" s="227" t="str">
        <f>IF([2]数据总览!B188="","",[2]数据总览!B188)</f>
        <v/>
      </c>
      <c r="C188" s="227" t="str">
        <f>IF([2]数据总览!C188="","",[2]数据总览!C188)</f>
        <v/>
      </c>
      <c r="D188" s="227" t="str">
        <f>IF([2]数据总览!D188="","",[2]数据总览!D188)</f>
        <v/>
      </c>
      <c r="E188" s="227" t="str">
        <f>IF([2]数据总览!E188="","",[2]数据总览!E188)</f>
        <v/>
      </c>
      <c r="F188" s="227" t="str">
        <f>IF([2]数据总览!F188="","",[2]数据总览!F188)</f>
        <v/>
      </c>
      <c r="G188" s="227" t="str">
        <f>IF([2]数据总览!G188="","",[2]数据总览!G188)</f>
        <v/>
      </c>
      <c r="H188" s="227" t="str">
        <f>IF([2]数据总览!H188="","",[2]数据总览!H188)</f>
        <v/>
      </c>
      <c r="I188" s="227" t="str">
        <f>IF([2]数据总览!I188="","",[2]数据总览!I188)</f>
        <v/>
      </c>
      <c r="J188" s="227"/>
      <c r="K188" s="227" t="str">
        <f>IF([2]数据总览!K188="","",[2]数据总览!K188)</f>
        <v/>
      </c>
      <c r="L188" s="227" t="str">
        <f>IF([2]数据总览!L188="","",[2]数据总览!L188)</f>
        <v/>
      </c>
      <c r="M188" s="227" t="str">
        <f>IF([2]数据总览!M188="","",[2]数据总览!M188)</f>
        <v/>
      </c>
      <c r="N188" s="227" t="str">
        <f>IF([2]数据总览!N188="","",[2]数据总览!N188)</f>
        <v/>
      </c>
      <c r="O188" s="227" t="str">
        <f>IF([2]数据总览!O188="","",[2]数据总览!O188)</f>
        <v/>
      </c>
      <c r="P188" s="227" t="str">
        <f>IF([2]数据总览!P188="","",[2]数据总览!P188)</f>
        <v/>
      </c>
      <c r="Q188" s="227" t="str">
        <f>IF([2]数据总览!Q188="","",[2]数据总览!Q188)</f>
        <v/>
      </c>
      <c r="R188" s="227" t="str">
        <f>IF([2]数据总览!R188="","",[2]数据总览!R188)</f>
        <v/>
      </c>
      <c r="S188" s="227" t="str">
        <f>IF([2]数据总览!S188="","",[2]数据总览!S188)</f>
        <v/>
      </c>
      <c r="T188" s="227" t="str">
        <f>IF([2]数据总览!T188="","",[2]数据总览!T188)</f>
        <v/>
      </c>
      <c r="U188" s="227" t="str">
        <f>IF([2]数据总览!U188="","",[2]数据总览!U188)</f>
        <v/>
      </c>
      <c r="V188" s="227" t="str">
        <f>IF([2]数据总览!V188="","",[2]数据总览!V188)</f>
        <v/>
      </c>
      <c r="W188" s="227" t="str">
        <f>IF([2]数据总览!W188="","",[2]数据总览!W188)</f>
        <v/>
      </c>
      <c r="X188" s="227" t="str">
        <f>IF([2]数据总览!X188="","",[2]数据总览!X188)</f>
        <v/>
      </c>
      <c r="Y188" s="227" t="str">
        <f>IF([2]数据总览!Y188="","",[2]数据总览!Y188)</f>
        <v/>
      </c>
      <c r="Z188" s="227" t="str">
        <f>IF([2]数据总览!Z188="","",[2]数据总览!Z188)</f>
        <v/>
      </c>
      <c r="AA188" s="227" t="str">
        <f>IF([2]数据总览!AA188="","",[2]数据总览!AA188)</f>
        <v/>
      </c>
      <c r="AB188" s="227" t="str">
        <f>IF([2]数据总览!AB188="","",[2]数据总览!AB188)</f>
        <v/>
      </c>
      <c r="AC188" s="227" t="str">
        <f>IF([2]数据总览!AC188="","",[2]数据总览!AC188)</f>
        <v/>
      </c>
      <c r="AD188" s="227" t="str">
        <f>IF([2]数据总览!AD188="","",[2]数据总览!AD188)</f>
        <v/>
      </c>
      <c r="AE188" s="227" t="str">
        <f>IF([2]数据总览!AE188="","",[2]数据总览!AE188)</f>
        <v/>
      </c>
      <c r="AF188" s="227" t="str">
        <f>IF([2]数据总览!AF188="","",[2]数据总览!AF188)</f>
        <v/>
      </c>
      <c r="AG188" s="227" t="str">
        <f>IF([2]数据总览!AG188="","",[2]数据总览!AG188)</f>
        <v/>
      </c>
      <c r="AH188" s="227" t="str">
        <f>IF([2]数据总览!AH188="","",[2]数据总览!AH188)</f>
        <v/>
      </c>
      <c r="AI188" s="227" t="str">
        <f>IF([2]数据总览!AI188="","",[2]数据总览!AI188)</f>
        <v/>
      </c>
      <c r="AJ188" s="227" t="str">
        <f>IF([2]数据总览!AJ188="","",[2]数据总览!AJ188)</f>
        <v/>
      </c>
      <c r="AK188" s="227" t="str">
        <f>IF([2]数据总览!AK188="","",[2]数据总览!AK188)</f>
        <v/>
      </c>
      <c r="AL188" s="227" t="str">
        <f>IF([2]数据总览!AL188="","",[2]数据总览!AL188)</f>
        <v/>
      </c>
      <c r="AM188" s="227" t="str">
        <f>IF([2]数据总览!AM188="","",[2]数据总览!AM188)</f>
        <v/>
      </c>
      <c r="AN188" s="227" t="str">
        <f>IF([2]数据总览!AN188="","",[2]数据总览!AN188)</f>
        <v/>
      </c>
      <c r="AO188" s="227" t="str">
        <f>IF([2]数据总览!AO188="","",[2]数据总览!AO188)</f>
        <v/>
      </c>
      <c r="AP188" s="227" t="str">
        <f>IF([2]数据总览!AP188="","",[2]数据总览!AP188)</f>
        <v/>
      </c>
      <c r="AQ188" s="227" t="str">
        <f>IF([2]数据总览!AQ188="","",[2]数据总览!AQ188)</f>
        <v/>
      </c>
      <c r="AR188" s="227" t="str">
        <f>IF([2]数据总览!AR188="","",[2]数据总览!AR188)</f>
        <v/>
      </c>
      <c r="AS188" s="227" t="str">
        <f>IF([2]数据总览!AS188="","",[2]数据总览!AS188)</f>
        <v/>
      </c>
      <c r="AT188" s="227" t="str">
        <f>IF([2]数据总览!AT188="","",[2]数据总览!AT188)</f>
        <v/>
      </c>
      <c r="AU188" s="227" t="str">
        <f>IF([2]数据总览!AU188="","",[2]数据总览!AU188)</f>
        <v/>
      </c>
      <c r="AV188" s="227" t="str">
        <f>IF([2]数据总览!AV188="","",[2]数据总览!AV188)</f>
        <v/>
      </c>
      <c r="AW188" s="227" t="str">
        <f>IF([2]数据总览!AW188="","",[2]数据总览!AW188)</f>
        <v/>
      </c>
      <c r="AX188" s="227" t="str">
        <f>IF([2]数据总览!AX188="","",[2]数据总览!AX188)</f>
        <v/>
      </c>
      <c r="AY188" s="227" t="str">
        <f>IF([2]数据总览!AY188="","",[2]数据总览!AY188)</f>
        <v/>
      </c>
      <c r="AZ188" s="227" t="str">
        <f>IF([2]数据总览!AZ188="","",[2]数据总览!AZ188)</f>
        <v/>
      </c>
      <c r="BA188" s="227" t="str">
        <f>IF([2]数据总览!BA188="","",[2]数据总览!BA188)</f>
        <v/>
      </c>
      <c r="BB188" s="227" t="str">
        <f>IF([2]数据总览!BB188="","",[2]数据总览!BB188)</f>
        <v/>
      </c>
      <c r="BC188" s="227" t="str">
        <f>IF([2]数据总览!BC188="","",[2]数据总览!BC188)</f>
        <v/>
      </c>
      <c r="BD188" s="227" t="str">
        <f>IF([2]数据总览!BD188="","",[2]数据总览!BD188)</f>
        <v/>
      </c>
      <c r="BE188" s="227" t="str">
        <f>IF([2]数据总览!BE188="","",[2]数据总览!BE188)</f>
        <v/>
      </c>
      <c r="BF188" s="227" t="str">
        <f>IF([2]数据总览!BF188="","",[2]数据总览!BF188)</f>
        <v/>
      </c>
      <c r="BG188" s="227" t="str">
        <f>IF([2]数据总览!BG188="","",[2]数据总览!BG188)</f>
        <v/>
      </c>
      <c r="BH188" s="227" t="str">
        <f>IF([2]数据总览!BH188="","",[2]数据总览!BH188)</f>
        <v/>
      </c>
      <c r="BI188" s="227" t="str">
        <f>IF([2]数据总览!BI188="","",[2]数据总览!BI188)</f>
        <v/>
      </c>
      <c r="BJ188" s="227" t="str">
        <f>IF([2]数据总览!BJ188="","",[2]数据总览!BJ188)</f>
        <v/>
      </c>
      <c r="BK188" s="227" t="str">
        <f>IF([2]数据总览!BK188="","",[2]数据总览!BK188)</f>
        <v/>
      </c>
      <c r="BL188" s="227" t="str">
        <f>IF([2]数据总览!BL188="","",[2]数据总览!BL188)</f>
        <v/>
      </c>
      <c r="BM188" s="227" t="str">
        <f>IF([2]数据总览!BM188="","",[2]数据总览!BM188)</f>
        <v/>
      </c>
      <c r="BN188" s="227" t="str">
        <f>IF([2]数据总览!BN188="","",[2]数据总览!BN188)</f>
        <v/>
      </c>
      <c r="BO188" s="227" t="str">
        <f>IF([2]数据总览!BO188="","",[2]数据总览!BO188)</f>
        <v/>
      </c>
      <c r="BP188" s="227" t="str">
        <f>IF([2]数据总览!BP188="","",[2]数据总览!BP188)</f>
        <v/>
      </c>
      <c r="BQ188" s="227" t="str">
        <f>IF([2]数据总览!BQ188="","",[2]数据总览!BQ188)</f>
        <v/>
      </c>
      <c r="BR188" s="227" t="str">
        <f>IF([2]数据总览!BR188="","",[2]数据总览!BR188)</f>
        <v/>
      </c>
      <c r="BS188" s="227" t="str">
        <f>IF([2]数据总览!BS188="","",[2]数据总览!BS188)</f>
        <v/>
      </c>
      <c r="BT188" s="227" t="str">
        <f>IF([2]数据总览!BT188="","",[2]数据总览!BT188)</f>
        <v/>
      </c>
      <c r="BU188" s="227" t="str">
        <f>IF([2]数据总览!BU188="","",[2]数据总览!BU188)</f>
        <v/>
      </c>
      <c r="BV188" s="227" t="str">
        <f>IF([2]数据总览!BV188="","",[2]数据总览!BV188)</f>
        <v/>
      </c>
      <c r="BW188" s="227" t="str">
        <f>IF([2]数据总览!BW188="","",[2]数据总览!BW188)</f>
        <v/>
      </c>
      <c r="BX188" s="227" t="str">
        <f>IF([2]数据总览!BX188="","",[2]数据总览!BX188)</f>
        <v/>
      </c>
      <c r="BY188" s="227" t="str">
        <f>IF([2]数据总览!BY188="","",[2]数据总览!BY188)</f>
        <v/>
      </c>
      <c r="BZ188" s="227" t="str">
        <f>IF([2]数据总览!BZ188="","",[2]数据总览!BZ188)</f>
        <v/>
      </c>
      <c r="CA188" s="227" t="str">
        <f>IF([2]数据总览!CA188="","",[2]数据总览!CA188)</f>
        <v/>
      </c>
      <c r="CB188" s="227" t="str">
        <f>IF([2]数据总览!CB188="","",[2]数据总览!CB188)</f>
        <v/>
      </c>
      <c r="CC188" s="227" t="str">
        <f>IF([2]数据总览!CC188="","",[2]数据总览!CC188)</f>
        <v/>
      </c>
      <c r="CD188" s="227" t="str">
        <f>IF([2]数据总览!CD188="","",[2]数据总览!CD188)</f>
        <v/>
      </c>
      <c r="CE188" s="227" t="str">
        <f>IF([2]数据总览!CE188="","",[2]数据总览!CE188)</f>
        <v/>
      </c>
      <c r="CF188" s="227" t="str">
        <f>IF([2]数据总览!CF188="","",[2]数据总览!CF188)</f>
        <v/>
      </c>
      <c r="CG188" s="227" t="str">
        <f>IF([2]数据总览!CG188="","",[2]数据总览!CG188)</f>
        <v/>
      </c>
      <c r="CH188" s="227" t="str">
        <f>IF([2]数据总览!CH188="","",[2]数据总览!CH188)</f>
        <v/>
      </c>
      <c r="CI188" s="227" t="str">
        <f>IF([2]数据总览!CI188="","",[2]数据总览!CI188)</f>
        <v/>
      </c>
      <c r="CJ188" s="227" t="str">
        <f>IF([2]数据总览!CJ188="","",[2]数据总览!CJ188)</f>
        <v/>
      </c>
      <c r="CK188" s="227" t="str">
        <f>IF([2]数据总览!CK188="","",[2]数据总览!CK188)</f>
        <v/>
      </c>
      <c r="CL188" s="227" t="str">
        <f>IF([2]数据总览!CL188="","",[2]数据总览!CL188)</f>
        <v/>
      </c>
      <c r="CM188" s="227" t="str">
        <f>IF([2]数据总览!CM188="","",[2]数据总览!CM188)</f>
        <v/>
      </c>
      <c r="CN188" s="227" t="str">
        <f>IF([2]数据总览!CN188="","",[2]数据总览!CN188)</f>
        <v/>
      </c>
      <c r="CO188" s="227" t="str">
        <f>IF([2]数据总览!CO188="","",[2]数据总览!CO188)</f>
        <v/>
      </c>
      <c r="CP188" s="227" t="str">
        <f>IF([2]数据总览!CP188="","",[2]数据总览!CP188)</f>
        <v/>
      </c>
      <c r="CQ188" s="227" t="str">
        <f>IF([2]数据总览!CQ188="","",[2]数据总览!CQ188)</f>
        <v/>
      </c>
      <c r="CR188" s="227" t="str">
        <f>IF([2]数据总览!CR188="","",[2]数据总览!CR188)</f>
        <v/>
      </c>
      <c r="CS188" s="227" t="str">
        <f>IF([2]数据总览!CS188="","",[2]数据总览!CS188)</f>
        <v/>
      </c>
      <c r="CT188" s="227" t="str">
        <f>IF([2]数据总览!CT188="","",[2]数据总览!CT188)</f>
        <v/>
      </c>
      <c r="CU188" s="227" t="str">
        <f>IF([2]数据总览!CU188="","",[2]数据总览!CU188)</f>
        <v/>
      </c>
      <c r="CV188" s="227" t="str">
        <f>IF([2]数据总览!CV188="","",[2]数据总览!CV188)</f>
        <v/>
      </c>
      <c r="CW188" s="227" t="str">
        <f>IF([2]数据总览!CW188="","",[2]数据总览!CW188)</f>
        <v/>
      </c>
      <c r="CX188" s="227" t="str">
        <f>IF([2]数据总览!CX188="","",[2]数据总览!CX188)</f>
        <v/>
      </c>
      <c r="CY188" s="227" t="str">
        <f>IF([2]数据总览!CY188="","",[2]数据总览!CY188)</f>
        <v/>
      </c>
      <c r="CZ188" s="227" t="str">
        <f>IF([2]数据总览!CZ188="","",[2]数据总览!CZ188)</f>
        <v/>
      </c>
      <c r="DA188" s="227" t="str">
        <f>IF([2]数据总览!DA188="","",[2]数据总览!DA188)</f>
        <v/>
      </c>
      <c r="DB188" s="227" t="str">
        <f>IF([2]数据总览!DB188="","",[2]数据总览!DB188)</f>
        <v/>
      </c>
      <c r="DC188" s="227" t="str">
        <f>IF([2]数据总览!DC188="","",[2]数据总览!DC188)</f>
        <v/>
      </c>
      <c r="DD188" s="227" t="str">
        <f>IF([2]数据总览!DD188="","",[2]数据总览!DD188)</f>
        <v/>
      </c>
      <c r="DE188" s="227" t="str">
        <f>IF([2]数据总览!DE188="","",[2]数据总览!DE188)</f>
        <v/>
      </c>
      <c r="DF188" s="227" t="str">
        <f>IF([2]数据总览!DF188="","",[2]数据总览!DF188)</f>
        <v/>
      </c>
      <c r="DG188" s="227" t="str">
        <f>IF([2]数据总览!DG188="","",[2]数据总览!DG188)</f>
        <v/>
      </c>
      <c r="DH188" s="227" t="str">
        <f>IF([2]数据总览!DH188="","",[2]数据总览!DH188)</f>
        <v/>
      </c>
      <c r="DI188" s="227" t="str">
        <f>IF([2]数据总览!DI188="","",[2]数据总览!DI188)</f>
        <v/>
      </c>
      <c r="DJ188" s="227" t="str">
        <f>IF([2]数据总览!DJ188="","",[2]数据总览!DJ188)</f>
        <v/>
      </c>
      <c r="DK188" s="227" t="str">
        <f>IF([2]数据总览!DK188="","",[2]数据总览!DK188)</f>
        <v/>
      </c>
      <c r="DL188" s="227" t="str">
        <f>IF([2]数据总览!DL188="","",[2]数据总览!DL188)</f>
        <v/>
      </c>
      <c r="DM188" s="227" t="str">
        <f>IF([2]数据总览!DM188="","",[2]数据总览!DM188)</f>
        <v/>
      </c>
      <c r="DN188" s="227" t="str">
        <f>IF([2]数据总览!DN188="","",[2]数据总览!DN188)</f>
        <v/>
      </c>
      <c r="DO188" s="227" t="str">
        <f>IF([2]数据总览!DO188="","",[2]数据总览!DO188)</f>
        <v/>
      </c>
      <c r="DP188" s="227" t="str">
        <f>IF([2]数据总览!DP188="","",[2]数据总览!DP188)</f>
        <v/>
      </c>
      <c r="DQ188" s="227" t="str">
        <f>IF([2]数据总览!DQ188="","",[2]数据总览!DQ188)</f>
        <v/>
      </c>
      <c r="DR188" s="227" t="str">
        <f>IF([2]数据总览!DR188="","",[2]数据总览!DR188)</f>
        <v/>
      </c>
      <c r="DS188" s="227" t="str">
        <f>IF([2]数据总览!DS188="","",[2]数据总览!DS188)</f>
        <v/>
      </c>
      <c r="DT188" s="227" t="str">
        <f>IF([2]数据总览!DT188="","",[2]数据总览!DT188)</f>
        <v/>
      </c>
      <c r="DU188" s="227" t="str">
        <f>IF([2]数据总览!DU188="","",[2]数据总览!DU188)</f>
        <v/>
      </c>
      <c r="DV188" s="227" t="str">
        <f>IF([2]数据总览!DV188="","",[2]数据总览!DV188)</f>
        <v/>
      </c>
      <c r="DW188" s="227" t="str">
        <f>IF([2]数据总览!DW188="","",[2]数据总览!DW188)</f>
        <v/>
      </c>
      <c r="DX188" s="227" t="str">
        <f>IF([2]数据总览!DX188="","",[2]数据总览!DX188)</f>
        <v/>
      </c>
      <c r="DY188" s="227" t="str">
        <f>IF([2]数据总览!DY188="","",[2]数据总览!DY188)</f>
        <v/>
      </c>
      <c r="DZ188" s="227" t="str">
        <f>IF([2]数据总览!DZ188="","",[2]数据总览!DZ188)</f>
        <v/>
      </c>
      <c r="EA188" s="227" t="str">
        <f>IF([2]数据总览!EA188="","",[2]数据总览!EA188)</f>
        <v/>
      </c>
      <c r="EB188" s="227" t="str">
        <f>IF([2]数据总览!EB188="","",[2]数据总览!EB188)</f>
        <v/>
      </c>
      <c r="EC188" s="227" t="str">
        <f>IF([2]数据总览!EC188="","",[2]数据总览!EC188)</f>
        <v/>
      </c>
      <c r="ED188" s="227" t="str">
        <f>IF([2]数据总览!ED188="","",[2]数据总览!ED188)</f>
        <v/>
      </c>
      <c r="EE188" s="227" t="str">
        <f>IF([2]数据总览!EE188="","",[2]数据总览!EE188)</f>
        <v/>
      </c>
      <c r="EF188" s="227" t="str">
        <f>IF([2]数据总览!EF188="","",[2]数据总览!EF188)</f>
        <v/>
      </c>
      <c r="EG188" s="227" t="str">
        <f>IF([2]数据总览!EG188="","",[2]数据总览!EG188)</f>
        <v/>
      </c>
      <c r="EH188" s="227" t="str">
        <f>IF([2]数据总览!EH188="","",[2]数据总览!EH188)</f>
        <v/>
      </c>
      <c r="EI188" s="227" t="str">
        <f>IF([2]数据总览!EI188="","",[2]数据总览!EI188)</f>
        <v/>
      </c>
      <c r="EJ188" s="227" t="str">
        <f>IF([2]数据总览!EJ188="","",[2]数据总览!EJ188)</f>
        <v/>
      </c>
      <c r="EK188" s="227" t="str">
        <f>IF([2]数据总览!EK188="","",[2]数据总览!EK188)</f>
        <v/>
      </c>
      <c r="EL188" s="227" t="str">
        <f>IF([2]数据总览!EL188="","",[2]数据总览!EL188)</f>
        <v/>
      </c>
      <c r="EM188" s="227" t="str">
        <f>IF([2]数据总览!EM188="","",[2]数据总览!EM188)</f>
        <v/>
      </c>
      <c r="EN188" s="227" t="str">
        <f>IF([2]数据总览!EN188="","",[2]数据总览!EN188)</f>
        <v/>
      </c>
      <c r="EO188" s="227" t="str">
        <f>IF([2]数据总览!EO188="","",[2]数据总览!EO188)</f>
        <v/>
      </c>
      <c r="EP188" s="227" t="str">
        <f>IF([2]数据总览!EP188="","",[2]数据总览!EP188)</f>
        <v/>
      </c>
      <c r="EQ188" s="227" t="str">
        <f>IF([2]数据总览!EQ188="","",[2]数据总览!EQ188)</f>
        <v/>
      </c>
      <c r="ER188" s="227" t="str">
        <f>IF([2]数据总览!ER188="","",[2]数据总览!ER188)</f>
        <v/>
      </c>
      <c r="ES188" s="227" t="str">
        <f>IF([2]数据总览!ES188="","",[2]数据总览!ES188)</f>
        <v/>
      </c>
      <c r="ET188" s="227" t="str">
        <f>IF([2]数据总览!ET188="","",[2]数据总览!ET188)</f>
        <v/>
      </c>
      <c r="EU188" s="227" t="str">
        <f>IF([2]数据总览!EU188="","",[2]数据总览!EU188)</f>
        <v/>
      </c>
      <c r="EV188" s="227" t="str">
        <f>IF([2]数据总览!EV188="","",[2]数据总览!EV188)</f>
        <v/>
      </c>
      <c r="EW188" s="227" t="str">
        <f>IF([2]数据总览!EW188="","",[2]数据总览!EW188)</f>
        <v/>
      </c>
      <c r="EX188" s="227" t="str">
        <f>IF([2]数据总览!EX188="","",[2]数据总览!EX188)</f>
        <v/>
      </c>
      <c r="EY188" s="227" t="str">
        <f>IF([2]数据总览!EY188="","",[2]数据总览!EY188)</f>
        <v/>
      </c>
      <c r="EZ188" s="227" t="str">
        <f>IF([2]数据总览!EZ188="","",[2]数据总览!EZ188)</f>
        <v/>
      </c>
      <c r="FA188" s="227" t="str">
        <f>IF([2]数据总览!FA188="","",[2]数据总览!FA188)</f>
        <v/>
      </c>
    </row>
    <row r="189" spans="1:157" ht="11.25">
      <c r="A189" s="227" t="str">
        <f>IF([2]数据总览!A189="","",[2]数据总览!A189)</f>
        <v/>
      </c>
      <c r="B189" s="227" t="str">
        <f>IF([2]数据总览!B189="","",[2]数据总览!B189)</f>
        <v/>
      </c>
      <c r="C189" s="227" t="str">
        <f>IF([2]数据总览!C189="","",[2]数据总览!C189)</f>
        <v>武将星级</v>
      </c>
      <c r="D189" s="227" t="str">
        <f>IF([2]数据总览!D189="","",[2]数据总览!D189)</f>
        <v>特性4等级</v>
      </c>
      <c r="E189" s="227" t="str">
        <f>IF([2]数据总览!E189="","",[2]数据总览!E189)</f>
        <v>橙</v>
      </c>
      <c r="F189" s="227" t="str">
        <f>IF([2]数据总览!F189="","",[2]数据总览!F189)</f>
        <v>特性4等级</v>
      </c>
      <c r="G189" s="227" t="str">
        <f>IF([2]数据总览!G189="","",[2]数据总览!G189)</f>
        <v>橙+</v>
      </c>
      <c r="H189" s="227" t="str">
        <f>IF([2]数据总览!H189="","",[2]数据总览!H189)</f>
        <v>特性4等级</v>
      </c>
      <c r="I189" s="227" t="str">
        <f>IF([2]数据总览!I189="","",[2]数据总览!I189)</f>
        <v>红</v>
      </c>
      <c r="J189" s="227"/>
      <c r="K189" s="227" t="str">
        <f>IF([2]数据总览!K189="","",[2]数据总览!K189)</f>
        <v/>
      </c>
      <c r="L189" s="227" t="str">
        <f>IF([2]数据总览!L189="","",[2]数据总览!L189)</f>
        <v/>
      </c>
      <c r="M189" s="227" t="str">
        <f>IF([2]数据总览!M189="","",[2]数据总览!M189)</f>
        <v/>
      </c>
      <c r="N189" s="227" t="str">
        <f>IF([2]数据总览!N189="","",[2]数据总览!N189)</f>
        <v/>
      </c>
      <c r="O189" s="227" t="str">
        <f>IF([2]数据总览!O189="","",[2]数据总览!O189)</f>
        <v/>
      </c>
      <c r="P189" s="227" t="str">
        <f>IF([2]数据总览!P189="","",[2]数据总览!P189)</f>
        <v/>
      </c>
      <c r="Q189" s="227" t="str">
        <f>IF([2]数据总览!Q189="","",[2]数据总览!Q189)</f>
        <v/>
      </c>
      <c r="R189" s="227" t="str">
        <f>IF([2]数据总览!R189="","",[2]数据总览!R189)</f>
        <v/>
      </c>
      <c r="S189" s="227" t="str">
        <f>IF([2]数据总览!S189="","",[2]数据总览!S189)</f>
        <v/>
      </c>
      <c r="T189" s="227" t="str">
        <f>IF([2]数据总览!T189="","",[2]数据总览!T189)</f>
        <v/>
      </c>
      <c r="U189" s="227" t="str">
        <f>IF([2]数据总览!U189="","",[2]数据总览!U189)</f>
        <v/>
      </c>
      <c r="V189" s="227" t="str">
        <f>IF([2]数据总览!V189="","",[2]数据总览!V189)</f>
        <v/>
      </c>
      <c r="W189" s="227" t="str">
        <f>IF([2]数据总览!W189="","",[2]数据总览!W189)</f>
        <v/>
      </c>
      <c r="X189" s="227" t="str">
        <f>IF([2]数据总览!X189="","",[2]数据总览!X189)</f>
        <v/>
      </c>
      <c r="Y189" s="227" t="str">
        <f>IF([2]数据总览!Y189="","",[2]数据总览!Y189)</f>
        <v/>
      </c>
      <c r="Z189" s="227" t="str">
        <f>IF([2]数据总览!Z189="","",[2]数据总览!Z189)</f>
        <v/>
      </c>
      <c r="AA189" s="227" t="str">
        <f>IF([2]数据总览!AA189="","",[2]数据总览!AA189)</f>
        <v/>
      </c>
      <c r="AB189" s="227" t="str">
        <f>IF([2]数据总览!AB189="","",[2]数据总览!AB189)</f>
        <v/>
      </c>
      <c r="AC189" s="227" t="str">
        <f>IF([2]数据总览!AC189="","",[2]数据总览!AC189)</f>
        <v/>
      </c>
      <c r="AD189" s="227" t="str">
        <f>IF([2]数据总览!AD189="","",[2]数据总览!AD189)</f>
        <v/>
      </c>
      <c r="AE189" s="227" t="str">
        <f>IF([2]数据总览!AE189="","",[2]数据总览!AE189)</f>
        <v/>
      </c>
      <c r="AF189" s="227" t="str">
        <f>IF([2]数据总览!AF189="","",[2]数据总览!AF189)</f>
        <v/>
      </c>
      <c r="AG189" s="227" t="str">
        <f>IF([2]数据总览!AG189="","",[2]数据总览!AG189)</f>
        <v/>
      </c>
      <c r="AH189" s="227" t="str">
        <f>IF([2]数据总览!AH189="","",[2]数据总览!AH189)</f>
        <v/>
      </c>
      <c r="AI189" s="227" t="str">
        <f>IF([2]数据总览!AI189="","",[2]数据总览!AI189)</f>
        <v/>
      </c>
      <c r="AJ189" s="227" t="str">
        <f>IF([2]数据总览!AJ189="","",[2]数据总览!AJ189)</f>
        <v/>
      </c>
      <c r="AK189" s="227" t="str">
        <f>IF([2]数据总览!AK189="","",[2]数据总览!AK189)</f>
        <v/>
      </c>
      <c r="AL189" s="227" t="str">
        <f>IF([2]数据总览!AL189="","",[2]数据总览!AL189)</f>
        <v/>
      </c>
      <c r="AM189" s="227" t="str">
        <f>IF([2]数据总览!AM189="","",[2]数据总览!AM189)</f>
        <v/>
      </c>
      <c r="AN189" s="227" t="str">
        <f>IF([2]数据总览!AN189="","",[2]数据总览!AN189)</f>
        <v/>
      </c>
      <c r="AO189" s="227" t="str">
        <f>IF([2]数据总览!AO189="","",[2]数据总览!AO189)</f>
        <v/>
      </c>
      <c r="AP189" s="227" t="str">
        <f>IF([2]数据总览!AP189="","",[2]数据总览!AP189)</f>
        <v/>
      </c>
      <c r="AQ189" s="227" t="str">
        <f>IF([2]数据总览!AQ189="","",[2]数据总览!AQ189)</f>
        <v/>
      </c>
      <c r="AR189" s="227" t="str">
        <f>IF([2]数据总览!AR189="","",[2]数据总览!AR189)</f>
        <v/>
      </c>
      <c r="AS189" s="227" t="str">
        <f>IF([2]数据总览!AS189="","",[2]数据总览!AS189)</f>
        <v/>
      </c>
      <c r="AT189" s="227" t="str">
        <f>IF([2]数据总览!AT189="","",[2]数据总览!AT189)</f>
        <v/>
      </c>
      <c r="AU189" s="227" t="str">
        <f>IF([2]数据总览!AU189="","",[2]数据总览!AU189)</f>
        <v/>
      </c>
      <c r="AV189" s="227" t="str">
        <f>IF([2]数据总览!AV189="","",[2]数据总览!AV189)</f>
        <v/>
      </c>
      <c r="AW189" s="227" t="str">
        <f>IF([2]数据总览!AW189="","",[2]数据总览!AW189)</f>
        <v/>
      </c>
      <c r="AX189" s="227" t="str">
        <f>IF([2]数据总览!AX189="","",[2]数据总览!AX189)</f>
        <v/>
      </c>
      <c r="AY189" s="227" t="str">
        <f>IF([2]数据总览!AY189="","",[2]数据总览!AY189)</f>
        <v/>
      </c>
      <c r="AZ189" s="227" t="str">
        <f>IF([2]数据总览!AZ189="","",[2]数据总览!AZ189)</f>
        <v/>
      </c>
      <c r="BA189" s="227" t="str">
        <f>IF([2]数据总览!BA189="","",[2]数据总览!BA189)</f>
        <v/>
      </c>
      <c r="BB189" s="227" t="str">
        <f>IF([2]数据总览!BB189="","",[2]数据总览!BB189)</f>
        <v/>
      </c>
      <c r="BC189" s="227" t="str">
        <f>IF([2]数据总览!BC189="","",[2]数据总览!BC189)</f>
        <v/>
      </c>
      <c r="BD189" s="227" t="str">
        <f>IF([2]数据总览!BD189="","",[2]数据总览!BD189)</f>
        <v/>
      </c>
      <c r="BE189" s="227" t="str">
        <f>IF([2]数据总览!BE189="","",[2]数据总览!BE189)</f>
        <v/>
      </c>
      <c r="BF189" s="227" t="str">
        <f>IF([2]数据总览!BF189="","",[2]数据总览!BF189)</f>
        <v/>
      </c>
      <c r="BG189" s="227" t="str">
        <f>IF([2]数据总览!BG189="","",[2]数据总览!BG189)</f>
        <v/>
      </c>
      <c r="BH189" s="227" t="str">
        <f>IF([2]数据总览!BH189="","",[2]数据总览!BH189)</f>
        <v/>
      </c>
      <c r="BI189" s="227" t="str">
        <f>IF([2]数据总览!BI189="","",[2]数据总览!BI189)</f>
        <v/>
      </c>
      <c r="BJ189" s="227" t="str">
        <f>IF([2]数据总览!BJ189="","",[2]数据总览!BJ189)</f>
        <v/>
      </c>
      <c r="BK189" s="227" t="str">
        <f>IF([2]数据总览!BK189="","",[2]数据总览!BK189)</f>
        <v/>
      </c>
      <c r="BL189" s="227" t="str">
        <f>IF([2]数据总览!BL189="","",[2]数据总览!BL189)</f>
        <v/>
      </c>
      <c r="BM189" s="227" t="str">
        <f>IF([2]数据总览!BM189="","",[2]数据总览!BM189)</f>
        <v/>
      </c>
      <c r="BN189" s="227" t="str">
        <f>IF([2]数据总览!BN189="","",[2]数据总览!BN189)</f>
        <v/>
      </c>
      <c r="BO189" s="227" t="str">
        <f>IF([2]数据总览!BO189="","",[2]数据总览!BO189)</f>
        <v/>
      </c>
      <c r="BP189" s="227" t="str">
        <f>IF([2]数据总览!BP189="","",[2]数据总览!BP189)</f>
        <v/>
      </c>
      <c r="BQ189" s="227" t="str">
        <f>IF([2]数据总览!BQ189="","",[2]数据总览!BQ189)</f>
        <v/>
      </c>
      <c r="BR189" s="227" t="str">
        <f>IF([2]数据总览!BR189="","",[2]数据总览!BR189)</f>
        <v/>
      </c>
      <c r="BS189" s="227" t="str">
        <f>IF([2]数据总览!BS189="","",[2]数据总览!BS189)</f>
        <v/>
      </c>
      <c r="BT189" s="227" t="str">
        <f>IF([2]数据总览!BT189="","",[2]数据总览!BT189)</f>
        <v/>
      </c>
      <c r="BU189" s="227" t="str">
        <f>IF([2]数据总览!BU189="","",[2]数据总览!BU189)</f>
        <v/>
      </c>
      <c r="BV189" s="227" t="str">
        <f>IF([2]数据总览!BV189="","",[2]数据总览!BV189)</f>
        <v/>
      </c>
      <c r="BW189" s="227" t="str">
        <f>IF([2]数据总览!BW189="","",[2]数据总览!BW189)</f>
        <v/>
      </c>
      <c r="BX189" s="227" t="str">
        <f>IF([2]数据总览!BX189="","",[2]数据总览!BX189)</f>
        <v/>
      </c>
      <c r="BY189" s="227" t="str">
        <f>IF([2]数据总览!BY189="","",[2]数据总览!BY189)</f>
        <v/>
      </c>
      <c r="BZ189" s="227" t="str">
        <f>IF([2]数据总览!BZ189="","",[2]数据总览!BZ189)</f>
        <v/>
      </c>
      <c r="CA189" s="227" t="str">
        <f>IF([2]数据总览!CA189="","",[2]数据总览!CA189)</f>
        <v/>
      </c>
      <c r="CB189" s="227" t="str">
        <f>IF([2]数据总览!CB189="","",[2]数据总览!CB189)</f>
        <v/>
      </c>
      <c r="CC189" s="227" t="str">
        <f>IF([2]数据总览!CC189="","",[2]数据总览!CC189)</f>
        <v/>
      </c>
      <c r="CD189" s="227" t="str">
        <f>IF([2]数据总览!CD189="","",[2]数据总览!CD189)</f>
        <v/>
      </c>
      <c r="CE189" s="227" t="str">
        <f>IF([2]数据总览!CE189="","",[2]数据总览!CE189)</f>
        <v/>
      </c>
      <c r="CF189" s="227" t="str">
        <f>IF([2]数据总览!CF189="","",[2]数据总览!CF189)</f>
        <v/>
      </c>
      <c r="CG189" s="227" t="str">
        <f>IF([2]数据总览!CG189="","",[2]数据总览!CG189)</f>
        <v/>
      </c>
      <c r="CH189" s="227" t="str">
        <f>IF([2]数据总览!CH189="","",[2]数据总览!CH189)</f>
        <v/>
      </c>
      <c r="CI189" s="227" t="str">
        <f>IF([2]数据总览!CI189="","",[2]数据总览!CI189)</f>
        <v/>
      </c>
      <c r="CJ189" s="227" t="str">
        <f>IF([2]数据总览!CJ189="","",[2]数据总览!CJ189)</f>
        <v/>
      </c>
      <c r="CK189" s="227" t="str">
        <f>IF([2]数据总览!CK189="","",[2]数据总览!CK189)</f>
        <v/>
      </c>
      <c r="CL189" s="227" t="str">
        <f>IF([2]数据总览!CL189="","",[2]数据总览!CL189)</f>
        <v/>
      </c>
      <c r="CM189" s="227" t="str">
        <f>IF([2]数据总览!CM189="","",[2]数据总览!CM189)</f>
        <v/>
      </c>
      <c r="CN189" s="227" t="str">
        <f>IF([2]数据总览!CN189="","",[2]数据总览!CN189)</f>
        <v/>
      </c>
      <c r="CO189" s="227" t="str">
        <f>IF([2]数据总览!CO189="","",[2]数据总览!CO189)</f>
        <v/>
      </c>
      <c r="CP189" s="227" t="str">
        <f>IF([2]数据总览!CP189="","",[2]数据总览!CP189)</f>
        <v/>
      </c>
      <c r="CQ189" s="227" t="str">
        <f>IF([2]数据总览!CQ189="","",[2]数据总览!CQ189)</f>
        <v/>
      </c>
      <c r="CR189" s="227" t="str">
        <f>IF([2]数据总览!CR189="","",[2]数据总览!CR189)</f>
        <v/>
      </c>
      <c r="CS189" s="227" t="str">
        <f>IF([2]数据总览!CS189="","",[2]数据总览!CS189)</f>
        <v/>
      </c>
      <c r="CT189" s="227" t="str">
        <f>IF([2]数据总览!CT189="","",[2]数据总览!CT189)</f>
        <v/>
      </c>
      <c r="CU189" s="227" t="str">
        <f>IF([2]数据总览!CU189="","",[2]数据总览!CU189)</f>
        <v/>
      </c>
      <c r="CV189" s="227" t="str">
        <f>IF([2]数据总览!CV189="","",[2]数据总览!CV189)</f>
        <v/>
      </c>
      <c r="CW189" s="227" t="str">
        <f>IF([2]数据总览!CW189="","",[2]数据总览!CW189)</f>
        <v/>
      </c>
      <c r="CX189" s="227" t="str">
        <f>IF([2]数据总览!CX189="","",[2]数据总览!CX189)</f>
        <v/>
      </c>
      <c r="CY189" s="227" t="str">
        <f>IF([2]数据总览!CY189="","",[2]数据总览!CY189)</f>
        <v/>
      </c>
      <c r="CZ189" s="227" t="str">
        <f>IF([2]数据总览!CZ189="","",[2]数据总览!CZ189)</f>
        <v/>
      </c>
      <c r="DA189" s="227" t="str">
        <f>IF([2]数据总览!DA189="","",[2]数据总览!DA189)</f>
        <v/>
      </c>
      <c r="DB189" s="227" t="str">
        <f>IF([2]数据总览!DB189="","",[2]数据总览!DB189)</f>
        <v/>
      </c>
      <c r="DC189" s="227" t="str">
        <f>IF([2]数据总览!DC189="","",[2]数据总览!DC189)</f>
        <v/>
      </c>
      <c r="DD189" s="227" t="str">
        <f>IF([2]数据总览!DD189="","",[2]数据总览!DD189)</f>
        <v/>
      </c>
      <c r="DE189" s="227" t="str">
        <f>IF([2]数据总览!DE189="","",[2]数据总览!DE189)</f>
        <v/>
      </c>
      <c r="DF189" s="227" t="str">
        <f>IF([2]数据总览!DF189="","",[2]数据总览!DF189)</f>
        <v/>
      </c>
      <c r="DG189" s="227" t="str">
        <f>IF([2]数据总览!DG189="","",[2]数据总览!DG189)</f>
        <v/>
      </c>
      <c r="DH189" s="227" t="str">
        <f>IF([2]数据总览!DH189="","",[2]数据总览!DH189)</f>
        <v/>
      </c>
      <c r="DI189" s="227" t="str">
        <f>IF([2]数据总览!DI189="","",[2]数据总览!DI189)</f>
        <v/>
      </c>
      <c r="DJ189" s="227" t="str">
        <f>IF([2]数据总览!DJ189="","",[2]数据总览!DJ189)</f>
        <v/>
      </c>
      <c r="DK189" s="227" t="str">
        <f>IF([2]数据总览!DK189="","",[2]数据总览!DK189)</f>
        <v/>
      </c>
      <c r="DL189" s="227" t="str">
        <f>IF([2]数据总览!DL189="","",[2]数据总览!DL189)</f>
        <v/>
      </c>
      <c r="DM189" s="227" t="str">
        <f>IF([2]数据总览!DM189="","",[2]数据总览!DM189)</f>
        <v/>
      </c>
      <c r="DN189" s="227" t="str">
        <f>IF([2]数据总览!DN189="","",[2]数据总览!DN189)</f>
        <v/>
      </c>
      <c r="DO189" s="227" t="str">
        <f>IF([2]数据总览!DO189="","",[2]数据总览!DO189)</f>
        <v/>
      </c>
      <c r="DP189" s="227" t="str">
        <f>IF([2]数据总览!DP189="","",[2]数据总览!DP189)</f>
        <v/>
      </c>
      <c r="DQ189" s="227" t="str">
        <f>IF([2]数据总览!DQ189="","",[2]数据总览!DQ189)</f>
        <v/>
      </c>
      <c r="DR189" s="227" t="str">
        <f>IF([2]数据总览!DR189="","",[2]数据总览!DR189)</f>
        <v/>
      </c>
      <c r="DS189" s="227" t="str">
        <f>IF([2]数据总览!DS189="","",[2]数据总览!DS189)</f>
        <v/>
      </c>
      <c r="DT189" s="227" t="str">
        <f>IF([2]数据总览!DT189="","",[2]数据总览!DT189)</f>
        <v/>
      </c>
      <c r="DU189" s="227" t="str">
        <f>IF([2]数据总览!DU189="","",[2]数据总览!DU189)</f>
        <v/>
      </c>
      <c r="DV189" s="227" t="str">
        <f>IF([2]数据总览!DV189="","",[2]数据总览!DV189)</f>
        <v/>
      </c>
      <c r="DW189" s="227" t="str">
        <f>IF([2]数据总览!DW189="","",[2]数据总览!DW189)</f>
        <v/>
      </c>
      <c r="DX189" s="227" t="str">
        <f>IF([2]数据总览!DX189="","",[2]数据总览!DX189)</f>
        <v/>
      </c>
      <c r="DY189" s="227" t="str">
        <f>IF([2]数据总览!DY189="","",[2]数据总览!DY189)</f>
        <v/>
      </c>
      <c r="DZ189" s="227" t="str">
        <f>IF([2]数据总览!DZ189="","",[2]数据总览!DZ189)</f>
        <v/>
      </c>
      <c r="EA189" s="227" t="str">
        <f>IF([2]数据总览!EA189="","",[2]数据总览!EA189)</f>
        <v/>
      </c>
      <c r="EB189" s="227" t="str">
        <f>IF([2]数据总览!EB189="","",[2]数据总览!EB189)</f>
        <v/>
      </c>
      <c r="EC189" s="227" t="str">
        <f>IF([2]数据总览!EC189="","",[2]数据总览!EC189)</f>
        <v/>
      </c>
      <c r="ED189" s="227" t="str">
        <f>IF([2]数据总览!ED189="","",[2]数据总览!ED189)</f>
        <v/>
      </c>
      <c r="EE189" s="227" t="str">
        <f>IF([2]数据总览!EE189="","",[2]数据总览!EE189)</f>
        <v/>
      </c>
      <c r="EF189" s="227" t="str">
        <f>IF([2]数据总览!EF189="","",[2]数据总览!EF189)</f>
        <v/>
      </c>
      <c r="EG189" s="227" t="str">
        <f>IF([2]数据总览!EG189="","",[2]数据总览!EG189)</f>
        <v/>
      </c>
      <c r="EH189" s="227" t="str">
        <f>IF([2]数据总览!EH189="","",[2]数据总览!EH189)</f>
        <v/>
      </c>
      <c r="EI189" s="227" t="str">
        <f>IF([2]数据总览!EI189="","",[2]数据总览!EI189)</f>
        <v/>
      </c>
      <c r="EJ189" s="227" t="str">
        <f>IF([2]数据总览!EJ189="","",[2]数据总览!EJ189)</f>
        <v/>
      </c>
      <c r="EK189" s="227" t="str">
        <f>IF([2]数据总览!EK189="","",[2]数据总览!EK189)</f>
        <v/>
      </c>
      <c r="EL189" s="227" t="str">
        <f>IF([2]数据总览!EL189="","",[2]数据总览!EL189)</f>
        <v/>
      </c>
      <c r="EM189" s="227" t="str">
        <f>IF([2]数据总览!EM189="","",[2]数据总览!EM189)</f>
        <v/>
      </c>
      <c r="EN189" s="227" t="str">
        <f>IF([2]数据总览!EN189="","",[2]数据总览!EN189)</f>
        <v/>
      </c>
      <c r="EO189" s="227" t="str">
        <f>IF([2]数据总览!EO189="","",[2]数据总览!EO189)</f>
        <v/>
      </c>
      <c r="EP189" s="227" t="str">
        <f>IF([2]数据总览!EP189="","",[2]数据总览!EP189)</f>
        <v/>
      </c>
      <c r="EQ189" s="227" t="str">
        <f>IF([2]数据总览!EQ189="","",[2]数据总览!EQ189)</f>
        <v/>
      </c>
      <c r="ER189" s="227" t="str">
        <f>IF([2]数据总览!ER189="","",[2]数据总览!ER189)</f>
        <v/>
      </c>
      <c r="ES189" s="227" t="str">
        <f>IF([2]数据总览!ES189="","",[2]数据总览!ES189)</f>
        <v/>
      </c>
      <c r="ET189" s="227" t="str">
        <f>IF([2]数据总览!ET189="","",[2]数据总览!ET189)</f>
        <v/>
      </c>
      <c r="EU189" s="227" t="str">
        <f>IF([2]数据总览!EU189="","",[2]数据总览!EU189)</f>
        <v/>
      </c>
      <c r="EV189" s="227" t="str">
        <f>IF([2]数据总览!EV189="","",[2]数据总览!EV189)</f>
        <v/>
      </c>
      <c r="EW189" s="227" t="str">
        <f>IF([2]数据总览!EW189="","",[2]数据总览!EW189)</f>
        <v/>
      </c>
      <c r="EX189" s="227" t="str">
        <f>IF([2]数据总览!EX189="","",[2]数据总览!EX189)</f>
        <v/>
      </c>
      <c r="EY189" s="227" t="str">
        <f>IF([2]数据总览!EY189="","",[2]数据总览!EY189)</f>
        <v/>
      </c>
      <c r="EZ189" s="227" t="str">
        <f>IF([2]数据总览!EZ189="","",[2]数据总览!EZ189)</f>
        <v/>
      </c>
      <c r="FA189" s="227" t="str">
        <f>IF([2]数据总览!FA189="","",[2]数据总览!FA189)</f>
        <v/>
      </c>
    </row>
    <row r="190" spans="1:157" ht="11.25">
      <c r="A190" s="227" t="str">
        <f>IF([2]数据总览!A190="","",[2]数据总览!A190)</f>
        <v/>
      </c>
      <c r="B190" s="227" t="str">
        <f>IF([2]数据总览!B190="","",[2]数据总览!B190)</f>
        <v/>
      </c>
      <c r="C190" s="227">
        <f>IF([2]数据总览!C190="","",[2]数据总览!C190)</f>
        <v>0</v>
      </c>
      <c r="D190" s="227">
        <f>IF([2]数据总览!D190="","",[2]数据总览!D190)</f>
        <v>0</v>
      </c>
      <c r="E190" s="227">
        <f>IF([2]数据总览!E190="","",[2]数据总览!E190)</f>
        <v>0</v>
      </c>
      <c r="F190" s="227">
        <f>IF([2]数据总览!F190="","",[2]数据总览!F190)</f>
        <v>0</v>
      </c>
      <c r="G190" s="227">
        <f>IF([2]数据总览!G190="","",[2]数据总览!G190)</f>
        <v>0</v>
      </c>
      <c r="H190" s="227">
        <f>IF([2]数据总览!H190="","",[2]数据总览!H190)</f>
        <v>0</v>
      </c>
      <c r="I190" s="227">
        <f>IF([2]数据总览!I190="","",[2]数据总览!I190)</f>
        <v>0</v>
      </c>
      <c r="J190" s="227"/>
      <c r="K190" s="227" t="str">
        <f>IF([2]数据总览!K190="","",[2]数据总览!K190)</f>
        <v/>
      </c>
      <c r="L190" s="227" t="str">
        <f>IF([2]数据总览!L190="","",[2]数据总览!L190)</f>
        <v/>
      </c>
      <c r="M190" s="227" t="str">
        <f>IF([2]数据总览!M190="","",[2]数据总览!M190)</f>
        <v/>
      </c>
      <c r="N190" s="227" t="str">
        <f>IF([2]数据总览!N190="","",[2]数据总览!N190)</f>
        <v/>
      </c>
      <c r="O190" s="227" t="str">
        <f>IF([2]数据总览!O190="","",[2]数据总览!O190)</f>
        <v/>
      </c>
      <c r="P190" s="227" t="str">
        <f>IF([2]数据总览!P190="","",[2]数据总览!P190)</f>
        <v/>
      </c>
      <c r="Q190" s="227" t="str">
        <f>IF([2]数据总览!Q190="","",[2]数据总览!Q190)</f>
        <v/>
      </c>
      <c r="R190" s="227" t="str">
        <f>IF([2]数据总览!R190="","",[2]数据总览!R190)</f>
        <v/>
      </c>
      <c r="S190" s="227" t="str">
        <f>IF([2]数据总览!S190="","",[2]数据总览!S190)</f>
        <v/>
      </c>
      <c r="T190" s="227" t="str">
        <f>IF([2]数据总览!T190="","",[2]数据总览!T190)</f>
        <v/>
      </c>
      <c r="U190" s="227" t="str">
        <f>IF([2]数据总览!U190="","",[2]数据总览!U190)</f>
        <v/>
      </c>
      <c r="V190" s="227" t="str">
        <f>IF([2]数据总览!V190="","",[2]数据总览!V190)</f>
        <v/>
      </c>
      <c r="W190" s="227" t="str">
        <f>IF([2]数据总览!W190="","",[2]数据总览!W190)</f>
        <v/>
      </c>
      <c r="X190" s="227" t="str">
        <f>IF([2]数据总览!X190="","",[2]数据总览!X190)</f>
        <v/>
      </c>
      <c r="Y190" s="227" t="str">
        <f>IF([2]数据总览!Y190="","",[2]数据总览!Y190)</f>
        <v/>
      </c>
      <c r="Z190" s="227" t="str">
        <f>IF([2]数据总览!Z190="","",[2]数据总览!Z190)</f>
        <v/>
      </c>
      <c r="AA190" s="227" t="str">
        <f>IF([2]数据总览!AA190="","",[2]数据总览!AA190)</f>
        <v/>
      </c>
      <c r="AB190" s="227" t="str">
        <f>IF([2]数据总览!AB190="","",[2]数据总览!AB190)</f>
        <v/>
      </c>
      <c r="AC190" s="227" t="str">
        <f>IF([2]数据总览!AC190="","",[2]数据总览!AC190)</f>
        <v/>
      </c>
      <c r="AD190" s="227" t="str">
        <f>IF([2]数据总览!AD190="","",[2]数据总览!AD190)</f>
        <v/>
      </c>
      <c r="AE190" s="227" t="str">
        <f>IF([2]数据总览!AE190="","",[2]数据总览!AE190)</f>
        <v/>
      </c>
      <c r="AF190" s="227" t="str">
        <f>IF([2]数据总览!AF190="","",[2]数据总览!AF190)</f>
        <v/>
      </c>
      <c r="AG190" s="227" t="str">
        <f>IF([2]数据总览!AG190="","",[2]数据总览!AG190)</f>
        <v/>
      </c>
      <c r="AH190" s="227" t="str">
        <f>IF([2]数据总览!AH190="","",[2]数据总览!AH190)</f>
        <v/>
      </c>
      <c r="AI190" s="227" t="str">
        <f>IF([2]数据总览!AI190="","",[2]数据总览!AI190)</f>
        <v/>
      </c>
      <c r="AJ190" s="227" t="str">
        <f>IF([2]数据总览!AJ190="","",[2]数据总览!AJ190)</f>
        <v/>
      </c>
      <c r="AK190" s="227" t="str">
        <f>IF([2]数据总览!AK190="","",[2]数据总览!AK190)</f>
        <v/>
      </c>
      <c r="AL190" s="227" t="str">
        <f>IF([2]数据总览!AL190="","",[2]数据总览!AL190)</f>
        <v/>
      </c>
      <c r="AM190" s="227" t="str">
        <f>IF([2]数据总览!AM190="","",[2]数据总览!AM190)</f>
        <v/>
      </c>
      <c r="AN190" s="227" t="str">
        <f>IF([2]数据总览!AN190="","",[2]数据总览!AN190)</f>
        <v/>
      </c>
      <c r="AO190" s="227" t="str">
        <f>IF([2]数据总览!AO190="","",[2]数据总览!AO190)</f>
        <v/>
      </c>
      <c r="AP190" s="227" t="str">
        <f>IF([2]数据总览!AP190="","",[2]数据总览!AP190)</f>
        <v/>
      </c>
      <c r="AQ190" s="227" t="str">
        <f>IF([2]数据总览!AQ190="","",[2]数据总览!AQ190)</f>
        <v/>
      </c>
      <c r="AR190" s="227" t="str">
        <f>IF([2]数据总览!AR190="","",[2]数据总览!AR190)</f>
        <v/>
      </c>
      <c r="AS190" s="227" t="str">
        <f>IF([2]数据总览!AS190="","",[2]数据总览!AS190)</f>
        <v/>
      </c>
      <c r="AT190" s="227" t="str">
        <f>IF([2]数据总览!AT190="","",[2]数据总览!AT190)</f>
        <v/>
      </c>
      <c r="AU190" s="227" t="str">
        <f>IF([2]数据总览!AU190="","",[2]数据总览!AU190)</f>
        <v/>
      </c>
      <c r="AV190" s="227" t="str">
        <f>IF([2]数据总览!AV190="","",[2]数据总览!AV190)</f>
        <v/>
      </c>
      <c r="AW190" s="227" t="str">
        <f>IF([2]数据总览!AW190="","",[2]数据总览!AW190)</f>
        <v/>
      </c>
      <c r="AX190" s="227" t="str">
        <f>IF([2]数据总览!AX190="","",[2]数据总览!AX190)</f>
        <v/>
      </c>
      <c r="AY190" s="227" t="str">
        <f>IF([2]数据总览!AY190="","",[2]数据总览!AY190)</f>
        <v/>
      </c>
      <c r="AZ190" s="227" t="str">
        <f>IF([2]数据总览!AZ190="","",[2]数据总览!AZ190)</f>
        <v/>
      </c>
      <c r="BA190" s="227" t="str">
        <f>IF([2]数据总览!BA190="","",[2]数据总览!BA190)</f>
        <v/>
      </c>
      <c r="BB190" s="227" t="str">
        <f>IF([2]数据总览!BB190="","",[2]数据总览!BB190)</f>
        <v/>
      </c>
      <c r="BC190" s="227" t="str">
        <f>IF([2]数据总览!BC190="","",[2]数据总览!BC190)</f>
        <v/>
      </c>
      <c r="BD190" s="227" t="str">
        <f>IF([2]数据总览!BD190="","",[2]数据总览!BD190)</f>
        <v/>
      </c>
      <c r="BE190" s="227" t="str">
        <f>IF([2]数据总览!BE190="","",[2]数据总览!BE190)</f>
        <v/>
      </c>
      <c r="BF190" s="227" t="str">
        <f>IF([2]数据总览!BF190="","",[2]数据总览!BF190)</f>
        <v/>
      </c>
      <c r="BG190" s="227" t="str">
        <f>IF([2]数据总览!BG190="","",[2]数据总览!BG190)</f>
        <v/>
      </c>
      <c r="BH190" s="227" t="str">
        <f>IF([2]数据总览!BH190="","",[2]数据总览!BH190)</f>
        <v/>
      </c>
      <c r="BI190" s="227" t="str">
        <f>IF([2]数据总览!BI190="","",[2]数据总览!BI190)</f>
        <v/>
      </c>
      <c r="BJ190" s="227" t="str">
        <f>IF([2]数据总览!BJ190="","",[2]数据总览!BJ190)</f>
        <v/>
      </c>
      <c r="BK190" s="227" t="str">
        <f>IF([2]数据总览!BK190="","",[2]数据总览!BK190)</f>
        <v/>
      </c>
      <c r="BL190" s="227" t="str">
        <f>IF([2]数据总览!BL190="","",[2]数据总览!BL190)</f>
        <v/>
      </c>
      <c r="BM190" s="227" t="str">
        <f>IF([2]数据总览!BM190="","",[2]数据总览!BM190)</f>
        <v/>
      </c>
      <c r="BN190" s="227" t="str">
        <f>IF([2]数据总览!BN190="","",[2]数据总览!BN190)</f>
        <v/>
      </c>
      <c r="BO190" s="227" t="str">
        <f>IF([2]数据总览!BO190="","",[2]数据总览!BO190)</f>
        <v/>
      </c>
      <c r="BP190" s="227" t="str">
        <f>IF([2]数据总览!BP190="","",[2]数据总览!BP190)</f>
        <v/>
      </c>
      <c r="BQ190" s="227" t="str">
        <f>IF([2]数据总览!BQ190="","",[2]数据总览!BQ190)</f>
        <v/>
      </c>
      <c r="BR190" s="227" t="str">
        <f>IF([2]数据总览!BR190="","",[2]数据总览!BR190)</f>
        <v/>
      </c>
      <c r="BS190" s="227" t="str">
        <f>IF([2]数据总览!BS190="","",[2]数据总览!BS190)</f>
        <v/>
      </c>
      <c r="BT190" s="227" t="str">
        <f>IF([2]数据总览!BT190="","",[2]数据总览!BT190)</f>
        <v/>
      </c>
      <c r="BU190" s="227" t="str">
        <f>IF([2]数据总览!BU190="","",[2]数据总览!BU190)</f>
        <v/>
      </c>
      <c r="BV190" s="227" t="str">
        <f>IF([2]数据总览!BV190="","",[2]数据总览!BV190)</f>
        <v/>
      </c>
      <c r="BW190" s="227" t="str">
        <f>IF([2]数据总览!BW190="","",[2]数据总览!BW190)</f>
        <v/>
      </c>
      <c r="BX190" s="227" t="str">
        <f>IF([2]数据总览!BX190="","",[2]数据总览!BX190)</f>
        <v/>
      </c>
      <c r="BY190" s="227" t="str">
        <f>IF([2]数据总览!BY190="","",[2]数据总览!BY190)</f>
        <v/>
      </c>
      <c r="BZ190" s="227" t="str">
        <f>IF([2]数据总览!BZ190="","",[2]数据总览!BZ190)</f>
        <v/>
      </c>
      <c r="CA190" s="227" t="str">
        <f>IF([2]数据总览!CA190="","",[2]数据总览!CA190)</f>
        <v/>
      </c>
      <c r="CB190" s="227" t="str">
        <f>IF([2]数据总览!CB190="","",[2]数据总览!CB190)</f>
        <v/>
      </c>
      <c r="CC190" s="227" t="str">
        <f>IF([2]数据总览!CC190="","",[2]数据总览!CC190)</f>
        <v/>
      </c>
      <c r="CD190" s="227" t="str">
        <f>IF([2]数据总览!CD190="","",[2]数据总览!CD190)</f>
        <v/>
      </c>
      <c r="CE190" s="227" t="str">
        <f>IF([2]数据总览!CE190="","",[2]数据总览!CE190)</f>
        <v/>
      </c>
      <c r="CF190" s="227" t="str">
        <f>IF([2]数据总览!CF190="","",[2]数据总览!CF190)</f>
        <v/>
      </c>
      <c r="CG190" s="227" t="str">
        <f>IF([2]数据总览!CG190="","",[2]数据总览!CG190)</f>
        <v/>
      </c>
      <c r="CH190" s="227" t="str">
        <f>IF([2]数据总览!CH190="","",[2]数据总览!CH190)</f>
        <v/>
      </c>
      <c r="CI190" s="227" t="str">
        <f>IF([2]数据总览!CI190="","",[2]数据总览!CI190)</f>
        <v/>
      </c>
      <c r="CJ190" s="227" t="str">
        <f>IF([2]数据总览!CJ190="","",[2]数据总览!CJ190)</f>
        <v/>
      </c>
      <c r="CK190" s="227" t="str">
        <f>IF([2]数据总览!CK190="","",[2]数据总览!CK190)</f>
        <v/>
      </c>
      <c r="CL190" s="227" t="str">
        <f>IF([2]数据总览!CL190="","",[2]数据总览!CL190)</f>
        <v/>
      </c>
      <c r="CM190" s="227" t="str">
        <f>IF([2]数据总览!CM190="","",[2]数据总览!CM190)</f>
        <v/>
      </c>
      <c r="CN190" s="227" t="str">
        <f>IF([2]数据总览!CN190="","",[2]数据总览!CN190)</f>
        <v/>
      </c>
      <c r="CO190" s="227" t="str">
        <f>IF([2]数据总览!CO190="","",[2]数据总览!CO190)</f>
        <v/>
      </c>
      <c r="CP190" s="227" t="str">
        <f>IF([2]数据总览!CP190="","",[2]数据总览!CP190)</f>
        <v/>
      </c>
      <c r="CQ190" s="227" t="str">
        <f>IF([2]数据总览!CQ190="","",[2]数据总览!CQ190)</f>
        <v/>
      </c>
      <c r="CR190" s="227" t="str">
        <f>IF([2]数据总览!CR190="","",[2]数据总览!CR190)</f>
        <v/>
      </c>
      <c r="CS190" s="227" t="str">
        <f>IF([2]数据总览!CS190="","",[2]数据总览!CS190)</f>
        <v/>
      </c>
      <c r="CT190" s="227" t="str">
        <f>IF([2]数据总览!CT190="","",[2]数据总览!CT190)</f>
        <v/>
      </c>
      <c r="CU190" s="227" t="str">
        <f>IF([2]数据总览!CU190="","",[2]数据总览!CU190)</f>
        <v/>
      </c>
      <c r="CV190" s="227" t="str">
        <f>IF([2]数据总览!CV190="","",[2]数据总览!CV190)</f>
        <v/>
      </c>
      <c r="CW190" s="227" t="str">
        <f>IF([2]数据总览!CW190="","",[2]数据总览!CW190)</f>
        <v/>
      </c>
      <c r="CX190" s="227" t="str">
        <f>IF([2]数据总览!CX190="","",[2]数据总览!CX190)</f>
        <v/>
      </c>
      <c r="CY190" s="227" t="str">
        <f>IF([2]数据总览!CY190="","",[2]数据总览!CY190)</f>
        <v/>
      </c>
      <c r="CZ190" s="227" t="str">
        <f>IF([2]数据总览!CZ190="","",[2]数据总览!CZ190)</f>
        <v/>
      </c>
      <c r="DA190" s="227" t="str">
        <f>IF([2]数据总览!DA190="","",[2]数据总览!DA190)</f>
        <v/>
      </c>
      <c r="DB190" s="227" t="str">
        <f>IF([2]数据总览!DB190="","",[2]数据总览!DB190)</f>
        <v/>
      </c>
      <c r="DC190" s="227" t="str">
        <f>IF([2]数据总览!DC190="","",[2]数据总览!DC190)</f>
        <v/>
      </c>
      <c r="DD190" s="227" t="str">
        <f>IF([2]数据总览!DD190="","",[2]数据总览!DD190)</f>
        <v/>
      </c>
      <c r="DE190" s="227" t="str">
        <f>IF([2]数据总览!DE190="","",[2]数据总览!DE190)</f>
        <v/>
      </c>
      <c r="DF190" s="227" t="str">
        <f>IF([2]数据总览!DF190="","",[2]数据总览!DF190)</f>
        <v/>
      </c>
      <c r="DG190" s="227" t="str">
        <f>IF([2]数据总览!DG190="","",[2]数据总览!DG190)</f>
        <v/>
      </c>
      <c r="DH190" s="227" t="str">
        <f>IF([2]数据总览!DH190="","",[2]数据总览!DH190)</f>
        <v/>
      </c>
      <c r="DI190" s="227" t="str">
        <f>IF([2]数据总览!DI190="","",[2]数据总览!DI190)</f>
        <v/>
      </c>
      <c r="DJ190" s="227" t="str">
        <f>IF([2]数据总览!DJ190="","",[2]数据总览!DJ190)</f>
        <v/>
      </c>
      <c r="DK190" s="227" t="str">
        <f>IF([2]数据总览!DK190="","",[2]数据总览!DK190)</f>
        <v/>
      </c>
      <c r="DL190" s="227" t="str">
        <f>IF([2]数据总览!DL190="","",[2]数据总览!DL190)</f>
        <v/>
      </c>
      <c r="DM190" s="227" t="str">
        <f>IF([2]数据总览!DM190="","",[2]数据总览!DM190)</f>
        <v/>
      </c>
      <c r="DN190" s="227" t="str">
        <f>IF([2]数据总览!DN190="","",[2]数据总览!DN190)</f>
        <v/>
      </c>
      <c r="DO190" s="227" t="str">
        <f>IF([2]数据总览!DO190="","",[2]数据总览!DO190)</f>
        <v/>
      </c>
      <c r="DP190" s="227" t="str">
        <f>IF([2]数据总览!DP190="","",[2]数据总览!DP190)</f>
        <v/>
      </c>
      <c r="DQ190" s="227" t="str">
        <f>IF([2]数据总览!DQ190="","",[2]数据总览!DQ190)</f>
        <v/>
      </c>
      <c r="DR190" s="227" t="str">
        <f>IF([2]数据总览!DR190="","",[2]数据总览!DR190)</f>
        <v/>
      </c>
      <c r="DS190" s="227" t="str">
        <f>IF([2]数据总览!DS190="","",[2]数据总览!DS190)</f>
        <v/>
      </c>
      <c r="DT190" s="227" t="str">
        <f>IF([2]数据总览!DT190="","",[2]数据总览!DT190)</f>
        <v/>
      </c>
      <c r="DU190" s="227" t="str">
        <f>IF([2]数据总览!DU190="","",[2]数据总览!DU190)</f>
        <v/>
      </c>
      <c r="DV190" s="227" t="str">
        <f>IF([2]数据总览!DV190="","",[2]数据总览!DV190)</f>
        <v/>
      </c>
      <c r="DW190" s="227" t="str">
        <f>IF([2]数据总览!DW190="","",[2]数据总览!DW190)</f>
        <v/>
      </c>
      <c r="DX190" s="227" t="str">
        <f>IF([2]数据总览!DX190="","",[2]数据总览!DX190)</f>
        <v/>
      </c>
      <c r="DY190" s="227" t="str">
        <f>IF([2]数据总览!DY190="","",[2]数据总览!DY190)</f>
        <v/>
      </c>
      <c r="DZ190" s="227" t="str">
        <f>IF([2]数据总览!DZ190="","",[2]数据总览!DZ190)</f>
        <v/>
      </c>
      <c r="EA190" s="227" t="str">
        <f>IF([2]数据总览!EA190="","",[2]数据总览!EA190)</f>
        <v/>
      </c>
      <c r="EB190" s="227" t="str">
        <f>IF([2]数据总览!EB190="","",[2]数据总览!EB190)</f>
        <v/>
      </c>
      <c r="EC190" s="227" t="str">
        <f>IF([2]数据总览!EC190="","",[2]数据总览!EC190)</f>
        <v/>
      </c>
      <c r="ED190" s="227" t="str">
        <f>IF([2]数据总览!ED190="","",[2]数据总览!ED190)</f>
        <v/>
      </c>
      <c r="EE190" s="227" t="str">
        <f>IF([2]数据总览!EE190="","",[2]数据总览!EE190)</f>
        <v/>
      </c>
      <c r="EF190" s="227" t="str">
        <f>IF([2]数据总览!EF190="","",[2]数据总览!EF190)</f>
        <v/>
      </c>
      <c r="EG190" s="227" t="str">
        <f>IF([2]数据总览!EG190="","",[2]数据总览!EG190)</f>
        <v/>
      </c>
      <c r="EH190" s="227" t="str">
        <f>IF([2]数据总览!EH190="","",[2]数据总览!EH190)</f>
        <v/>
      </c>
      <c r="EI190" s="227" t="str">
        <f>IF([2]数据总览!EI190="","",[2]数据总览!EI190)</f>
        <v/>
      </c>
      <c r="EJ190" s="227" t="str">
        <f>IF([2]数据总览!EJ190="","",[2]数据总览!EJ190)</f>
        <v/>
      </c>
      <c r="EK190" s="227" t="str">
        <f>IF([2]数据总览!EK190="","",[2]数据总览!EK190)</f>
        <v/>
      </c>
      <c r="EL190" s="227" t="str">
        <f>IF([2]数据总览!EL190="","",[2]数据总览!EL190)</f>
        <v/>
      </c>
      <c r="EM190" s="227" t="str">
        <f>IF([2]数据总览!EM190="","",[2]数据总览!EM190)</f>
        <v/>
      </c>
      <c r="EN190" s="227" t="str">
        <f>IF([2]数据总览!EN190="","",[2]数据总览!EN190)</f>
        <v/>
      </c>
      <c r="EO190" s="227" t="str">
        <f>IF([2]数据总览!EO190="","",[2]数据总览!EO190)</f>
        <v/>
      </c>
      <c r="EP190" s="227" t="str">
        <f>IF([2]数据总览!EP190="","",[2]数据总览!EP190)</f>
        <v/>
      </c>
      <c r="EQ190" s="227" t="str">
        <f>IF([2]数据总览!EQ190="","",[2]数据总览!EQ190)</f>
        <v/>
      </c>
      <c r="ER190" s="227" t="str">
        <f>IF([2]数据总览!ER190="","",[2]数据总览!ER190)</f>
        <v/>
      </c>
      <c r="ES190" s="227" t="str">
        <f>IF([2]数据总览!ES190="","",[2]数据总览!ES190)</f>
        <v/>
      </c>
      <c r="ET190" s="227" t="str">
        <f>IF([2]数据总览!ET190="","",[2]数据总览!ET190)</f>
        <v/>
      </c>
      <c r="EU190" s="227" t="str">
        <f>IF([2]数据总览!EU190="","",[2]数据总览!EU190)</f>
        <v/>
      </c>
      <c r="EV190" s="227" t="str">
        <f>IF([2]数据总览!EV190="","",[2]数据总览!EV190)</f>
        <v/>
      </c>
      <c r="EW190" s="227" t="str">
        <f>IF([2]数据总览!EW190="","",[2]数据总览!EW190)</f>
        <v/>
      </c>
      <c r="EX190" s="227" t="str">
        <f>IF([2]数据总览!EX190="","",[2]数据总览!EX190)</f>
        <v/>
      </c>
      <c r="EY190" s="227" t="str">
        <f>IF([2]数据总览!EY190="","",[2]数据总览!EY190)</f>
        <v/>
      </c>
      <c r="EZ190" s="227" t="str">
        <f>IF([2]数据总览!EZ190="","",[2]数据总览!EZ190)</f>
        <v/>
      </c>
      <c r="FA190" s="227" t="str">
        <f>IF([2]数据总览!FA190="","",[2]数据总览!FA190)</f>
        <v/>
      </c>
    </row>
    <row r="191" spans="1:157" ht="11.25">
      <c r="A191" s="227" t="str">
        <f>IF([2]数据总览!A191="","",[2]数据总览!A191)</f>
        <v/>
      </c>
      <c r="B191" s="227" t="str">
        <f>IF([2]数据总览!B191="","",[2]数据总览!B191)</f>
        <v/>
      </c>
      <c r="C191" s="227">
        <f>IF([2]数据总览!C191="","",[2]数据总览!C191)</f>
        <v>1</v>
      </c>
      <c r="D191" s="227">
        <f>IF([2]数据总览!D191="","",[2]数据总览!D191)</f>
        <v>0</v>
      </c>
      <c r="E191" s="227">
        <f>IF([2]数据总览!E191="","",[2]数据总览!E191)</f>
        <v>0</v>
      </c>
      <c r="F191" s="227">
        <f>IF([2]数据总览!F191="","",[2]数据总览!F191)</f>
        <v>0</v>
      </c>
      <c r="G191" s="227">
        <f>IF([2]数据总览!G191="","",[2]数据总览!G191)</f>
        <v>0.09</v>
      </c>
      <c r="H191" s="227">
        <f>IF([2]数据总览!H191="","",[2]数据总览!H191)</f>
        <v>0</v>
      </c>
      <c r="I191" s="227">
        <f>IF([2]数据总览!I191="","",[2]数据总览!I191)</f>
        <v>0.12</v>
      </c>
      <c r="J191" s="227"/>
      <c r="K191" s="227" t="str">
        <f>IF([2]数据总览!K191="","",[2]数据总览!K191)</f>
        <v/>
      </c>
      <c r="L191" s="227" t="str">
        <f>IF([2]数据总览!L191="","",[2]数据总览!L191)</f>
        <v/>
      </c>
      <c r="M191" s="227" t="str">
        <f>IF([2]数据总览!M191="","",[2]数据总览!M191)</f>
        <v/>
      </c>
      <c r="N191" s="227" t="str">
        <f>IF([2]数据总览!N191="","",[2]数据总览!N191)</f>
        <v/>
      </c>
      <c r="O191" s="227" t="str">
        <f>IF([2]数据总览!O191="","",[2]数据总览!O191)</f>
        <v/>
      </c>
      <c r="P191" s="227" t="str">
        <f>IF([2]数据总览!P191="","",[2]数据总览!P191)</f>
        <v/>
      </c>
      <c r="Q191" s="227" t="str">
        <f>IF([2]数据总览!Q191="","",[2]数据总览!Q191)</f>
        <v/>
      </c>
      <c r="R191" s="227" t="str">
        <f>IF([2]数据总览!R191="","",[2]数据总览!R191)</f>
        <v/>
      </c>
      <c r="S191" s="227" t="str">
        <f>IF([2]数据总览!S191="","",[2]数据总览!S191)</f>
        <v/>
      </c>
      <c r="T191" s="227" t="str">
        <f>IF([2]数据总览!T191="","",[2]数据总览!T191)</f>
        <v/>
      </c>
      <c r="U191" s="227" t="str">
        <f>IF([2]数据总览!U191="","",[2]数据总览!U191)</f>
        <v/>
      </c>
      <c r="V191" s="227" t="str">
        <f>IF([2]数据总览!V191="","",[2]数据总览!V191)</f>
        <v/>
      </c>
      <c r="W191" s="227" t="str">
        <f>IF([2]数据总览!W191="","",[2]数据总览!W191)</f>
        <v/>
      </c>
      <c r="X191" s="227" t="str">
        <f>IF([2]数据总览!X191="","",[2]数据总览!X191)</f>
        <v/>
      </c>
      <c r="Y191" s="227" t="str">
        <f>IF([2]数据总览!Y191="","",[2]数据总览!Y191)</f>
        <v/>
      </c>
      <c r="Z191" s="227" t="str">
        <f>IF([2]数据总览!Z191="","",[2]数据总览!Z191)</f>
        <v/>
      </c>
      <c r="AA191" s="227" t="str">
        <f>IF([2]数据总览!AA191="","",[2]数据总览!AA191)</f>
        <v/>
      </c>
      <c r="AB191" s="227" t="str">
        <f>IF([2]数据总览!AB191="","",[2]数据总览!AB191)</f>
        <v/>
      </c>
      <c r="AC191" s="227" t="str">
        <f>IF([2]数据总览!AC191="","",[2]数据总览!AC191)</f>
        <v/>
      </c>
      <c r="AD191" s="227" t="str">
        <f>IF([2]数据总览!AD191="","",[2]数据总览!AD191)</f>
        <v/>
      </c>
      <c r="AE191" s="227" t="str">
        <f>IF([2]数据总览!AE191="","",[2]数据总览!AE191)</f>
        <v/>
      </c>
      <c r="AF191" s="227" t="str">
        <f>IF([2]数据总览!AF191="","",[2]数据总览!AF191)</f>
        <v/>
      </c>
      <c r="AG191" s="227" t="str">
        <f>IF([2]数据总览!AG191="","",[2]数据总览!AG191)</f>
        <v/>
      </c>
      <c r="AH191" s="227" t="str">
        <f>IF([2]数据总览!AH191="","",[2]数据总览!AH191)</f>
        <v/>
      </c>
      <c r="AI191" s="227" t="str">
        <f>IF([2]数据总览!AI191="","",[2]数据总览!AI191)</f>
        <v/>
      </c>
      <c r="AJ191" s="227" t="str">
        <f>IF([2]数据总览!AJ191="","",[2]数据总览!AJ191)</f>
        <v/>
      </c>
      <c r="AK191" s="227" t="str">
        <f>IF([2]数据总览!AK191="","",[2]数据总览!AK191)</f>
        <v/>
      </c>
      <c r="AL191" s="227" t="str">
        <f>IF([2]数据总览!AL191="","",[2]数据总览!AL191)</f>
        <v/>
      </c>
      <c r="AM191" s="227" t="str">
        <f>IF([2]数据总览!AM191="","",[2]数据总览!AM191)</f>
        <v/>
      </c>
      <c r="AN191" s="227" t="str">
        <f>IF([2]数据总览!AN191="","",[2]数据总览!AN191)</f>
        <v/>
      </c>
      <c r="AO191" s="227" t="str">
        <f>IF([2]数据总览!AO191="","",[2]数据总览!AO191)</f>
        <v/>
      </c>
      <c r="AP191" s="227" t="str">
        <f>IF([2]数据总览!AP191="","",[2]数据总览!AP191)</f>
        <v/>
      </c>
      <c r="AQ191" s="227" t="str">
        <f>IF([2]数据总览!AQ191="","",[2]数据总览!AQ191)</f>
        <v/>
      </c>
      <c r="AR191" s="227" t="str">
        <f>IF([2]数据总览!AR191="","",[2]数据总览!AR191)</f>
        <v/>
      </c>
      <c r="AS191" s="227" t="str">
        <f>IF([2]数据总览!AS191="","",[2]数据总览!AS191)</f>
        <v/>
      </c>
      <c r="AT191" s="227" t="str">
        <f>IF([2]数据总览!AT191="","",[2]数据总览!AT191)</f>
        <v/>
      </c>
      <c r="AU191" s="227" t="str">
        <f>IF([2]数据总览!AU191="","",[2]数据总览!AU191)</f>
        <v/>
      </c>
      <c r="AV191" s="227" t="str">
        <f>IF([2]数据总览!AV191="","",[2]数据总览!AV191)</f>
        <v/>
      </c>
      <c r="AW191" s="227" t="str">
        <f>IF([2]数据总览!AW191="","",[2]数据总览!AW191)</f>
        <v/>
      </c>
      <c r="AX191" s="227" t="str">
        <f>IF([2]数据总览!AX191="","",[2]数据总览!AX191)</f>
        <v/>
      </c>
      <c r="AY191" s="227" t="str">
        <f>IF([2]数据总览!AY191="","",[2]数据总览!AY191)</f>
        <v/>
      </c>
      <c r="AZ191" s="227" t="str">
        <f>IF([2]数据总览!AZ191="","",[2]数据总览!AZ191)</f>
        <v/>
      </c>
      <c r="BA191" s="227" t="str">
        <f>IF([2]数据总览!BA191="","",[2]数据总览!BA191)</f>
        <v/>
      </c>
      <c r="BB191" s="227" t="str">
        <f>IF([2]数据总览!BB191="","",[2]数据总览!BB191)</f>
        <v/>
      </c>
      <c r="BC191" s="227" t="str">
        <f>IF([2]数据总览!BC191="","",[2]数据总览!BC191)</f>
        <v/>
      </c>
      <c r="BD191" s="227" t="str">
        <f>IF([2]数据总览!BD191="","",[2]数据总览!BD191)</f>
        <v/>
      </c>
      <c r="BE191" s="227" t="str">
        <f>IF([2]数据总览!BE191="","",[2]数据总览!BE191)</f>
        <v/>
      </c>
      <c r="BF191" s="227" t="str">
        <f>IF([2]数据总览!BF191="","",[2]数据总览!BF191)</f>
        <v/>
      </c>
      <c r="BG191" s="227" t="str">
        <f>IF([2]数据总览!BG191="","",[2]数据总览!BG191)</f>
        <v/>
      </c>
      <c r="BH191" s="227" t="str">
        <f>IF([2]数据总览!BH191="","",[2]数据总览!BH191)</f>
        <v/>
      </c>
      <c r="BI191" s="227" t="str">
        <f>IF([2]数据总览!BI191="","",[2]数据总览!BI191)</f>
        <v/>
      </c>
      <c r="BJ191" s="227" t="str">
        <f>IF([2]数据总览!BJ191="","",[2]数据总览!BJ191)</f>
        <v/>
      </c>
      <c r="BK191" s="227" t="str">
        <f>IF([2]数据总览!BK191="","",[2]数据总览!BK191)</f>
        <v/>
      </c>
      <c r="BL191" s="227" t="str">
        <f>IF([2]数据总览!BL191="","",[2]数据总览!BL191)</f>
        <v/>
      </c>
      <c r="BM191" s="227" t="str">
        <f>IF([2]数据总览!BM191="","",[2]数据总览!BM191)</f>
        <v/>
      </c>
      <c r="BN191" s="227" t="str">
        <f>IF([2]数据总览!BN191="","",[2]数据总览!BN191)</f>
        <v/>
      </c>
      <c r="BO191" s="227" t="str">
        <f>IF([2]数据总览!BO191="","",[2]数据总览!BO191)</f>
        <v/>
      </c>
      <c r="BP191" s="227" t="str">
        <f>IF([2]数据总览!BP191="","",[2]数据总览!BP191)</f>
        <v/>
      </c>
      <c r="BQ191" s="227" t="str">
        <f>IF([2]数据总览!BQ191="","",[2]数据总览!BQ191)</f>
        <v/>
      </c>
      <c r="BR191" s="227" t="str">
        <f>IF([2]数据总览!BR191="","",[2]数据总览!BR191)</f>
        <v/>
      </c>
      <c r="BS191" s="227" t="str">
        <f>IF([2]数据总览!BS191="","",[2]数据总览!BS191)</f>
        <v/>
      </c>
      <c r="BT191" s="227" t="str">
        <f>IF([2]数据总览!BT191="","",[2]数据总览!BT191)</f>
        <v/>
      </c>
      <c r="BU191" s="227" t="str">
        <f>IF([2]数据总览!BU191="","",[2]数据总览!BU191)</f>
        <v/>
      </c>
      <c r="BV191" s="227" t="str">
        <f>IF([2]数据总览!BV191="","",[2]数据总览!BV191)</f>
        <v/>
      </c>
      <c r="BW191" s="227" t="str">
        <f>IF([2]数据总览!BW191="","",[2]数据总览!BW191)</f>
        <v/>
      </c>
      <c r="BX191" s="227" t="str">
        <f>IF([2]数据总览!BX191="","",[2]数据总览!BX191)</f>
        <v/>
      </c>
      <c r="BY191" s="227" t="str">
        <f>IF([2]数据总览!BY191="","",[2]数据总览!BY191)</f>
        <v/>
      </c>
      <c r="BZ191" s="227" t="str">
        <f>IF([2]数据总览!BZ191="","",[2]数据总览!BZ191)</f>
        <v/>
      </c>
      <c r="CA191" s="227" t="str">
        <f>IF([2]数据总览!CA191="","",[2]数据总览!CA191)</f>
        <v/>
      </c>
      <c r="CB191" s="227" t="str">
        <f>IF([2]数据总览!CB191="","",[2]数据总览!CB191)</f>
        <v/>
      </c>
      <c r="CC191" s="227" t="str">
        <f>IF([2]数据总览!CC191="","",[2]数据总览!CC191)</f>
        <v/>
      </c>
      <c r="CD191" s="227" t="str">
        <f>IF([2]数据总览!CD191="","",[2]数据总览!CD191)</f>
        <v/>
      </c>
      <c r="CE191" s="227" t="str">
        <f>IF([2]数据总览!CE191="","",[2]数据总览!CE191)</f>
        <v/>
      </c>
      <c r="CF191" s="227" t="str">
        <f>IF([2]数据总览!CF191="","",[2]数据总览!CF191)</f>
        <v/>
      </c>
      <c r="CG191" s="227" t="str">
        <f>IF([2]数据总览!CG191="","",[2]数据总览!CG191)</f>
        <v/>
      </c>
      <c r="CH191" s="227" t="str">
        <f>IF([2]数据总览!CH191="","",[2]数据总览!CH191)</f>
        <v/>
      </c>
      <c r="CI191" s="227" t="str">
        <f>IF([2]数据总览!CI191="","",[2]数据总览!CI191)</f>
        <v/>
      </c>
      <c r="CJ191" s="227" t="str">
        <f>IF([2]数据总览!CJ191="","",[2]数据总览!CJ191)</f>
        <v/>
      </c>
      <c r="CK191" s="227" t="str">
        <f>IF([2]数据总览!CK191="","",[2]数据总览!CK191)</f>
        <v/>
      </c>
      <c r="CL191" s="227" t="str">
        <f>IF([2]数据总览!CL191="","",[2]数据总览!CL191)</f>
        <v/>
      </c>
      <c r="CM191" s="227" t="str">
        <f>IF([2]数据总览!CM191="","",[2]数据总览!CM191)</f>
        <v/>
      </c>
      <c r="CN191" s="227" t="str">
        <f>IF([2]数据总览!CN191="","",[2]数据总览!CN191)</f>
        <v/>
      </c>
      <c r="CO191" s="227" t="str">
        <f>IF([2]数据总览!CO191="","",[2]数据总览!CO191)</f>
        <v/>
      </c>
      <c r="CP191" s="227" t="str">
        <f>IF([2]数据总览!CP191="","",[2]数据总览!CP191)</f>
        <v/>
      </c>
      <c r="CQ191" s="227" t="str">
        <f>IF([2]数据总览!CQ191="","",[2]数据总览!CQ191)</f>
        <v/>
      </c>
      <c r="CR191" s="227" t="str">
        <f>IF([2]数据总览!CR191="","",[2]数据总览!CR191)</f>
        <v/>
      </c>
      <c r="CS191" s="227" t="str">
        <f>IF([2]数据总览!CS191="","",[2]数据总览!CS191)</f>
        <v/>
      </c>
      <c r="CT191" s="227" t="str">
        <f>IF([2]数据总览!CT191="","",[2]数据总览!CT191)</f>
        <v/>
      </c>
      <c r="CU191" s="227" t="str">
        <f>IF([2]数据总览!CU191="","",[2]数据总览!CU191)</f>
        <v/>
      </c>
      <c r="CV191" s="227" t="str">
        <f>IF([2]数据总览!CV191="","",[2]数据总览!CV191)</f>
        <v/>
      </c>
      <c r="CW191" s="227" t="str">
        <f>IF([2]数据总览!CW191="","",[2]数据总览!CW191)</f>
        <v/>
      </c>
      <c r="CX191" s="227" t="str">
        <f>IF([2]数据总览!CX191="","",[2]数据总览!CX191)</f>
        <v/>
      </c>
      <c r="CY191" s="227" t="str">
        <f>IF([2]数据总览!CY191="","",[2]数据总览!CY191)</f>
        <v/>
      </c>
      <c r="CZ191" s="227" t="str">
        <f>IF([2]数据总览!CZ191="","",[2]数据总览!CZ191)</f>
        <v/>
      </c>
      <c r="DA191" s="227" t="str">
        <f>IF([2]数据总览!DA191="","",[2]数据总览!DA191)</f>
        <v/>
      </c>
      <c r="DB191" s="227" t="str">
        <f>IF([2]数据总览!DB191="","",[2]数据总览!DB191)</f>
        <v/>
      </c>
      <c r="DC191" s="227" t="str">
        <f>IF([2]数据总览!DC191="","",[2]数据总览!DC191)</f>
        <v/>
      </c>
      <c r="DD191" s="227" t="str">
        <f>IF([2]数据总览!DD191="","",[2]数据总览!DD191)</f>
        <v/>
      </c>
      <c r="DE191" s="227" t="str">
        <f>IF([2]数据总览!DE191="","",[2]数据总览!DE191)</f>
        <v/>
      </c>
      <c r="DF191" s="227" t="str">
        <f>IF([2]数据总览!DF191="","",[2]数据总览!DF191)</f>
        <v/>
      </c>
      <c r="DG191" s="227" t="str">
        <f>IF([2]数据总览!DG191="","",[2]数据总览!DG191)</f>
        <v/>
      </c>
      <c r="DH191" s="227" t="str">
        <f>IF([2]数据总览!DH191="","",[2]数据总览!DH191)</f>
        <v/>
      </c>
      <c r="DI191" s="227" t="str">
        <f>IF([2]数据总览!DI191="","",[2]数据总览!DI191)</f>
        <v/>
      </c>
      <c r="DJ191" s="227" t="str">
        <f>IF([2]数据总览!DJ191="","",[2]数据总览!DJ191)</f>
        <v/>
      </c>
      <c r="DK191" s="227" t="str">
        <f>IF([2]数据总览!DK191="","",[2]数据总览!DK191)</f>
        <v/>
      </c>
      <c r="DL191" s="227" t="str">
        <f>IF([2]数据总览!DL191="","",[2]数据总览!DL191)</f>
        <v/>
      </c>
      <c r="DM191" s="227" t="str">
        <f>IF([2]数据总览!DM191="","",[2]数据总览!DM191)</f>
        <v/>
      </c>
      <c r="DN191" s="227" t="str">
        <f>IF([2]数据总览!DN191="","",[2]数据总览!DN191)</f>
        <v/>
      </c>
      <c r="DO191" s="227" t="str">
        <f>IF([2]数据总览!DO191="","",[2]数据总览!DO191)</f>
        <v/>
      </c>
      <c r="DP191" s="227" t="str">
        <f>IF([2]数据总览!DP191="","",[2]数据总览!DP191)</f>
        <v/>
      </c>
      <c r="DQ191" s="227" t="str">
        <f>IF([2]数据总览!DQ191="","",[2]数据总览!DQ191)</f>
        <v/>
      </c>
      <c r="DR191" s="227" t="str">
        <f>IF([2]数据总览!DR191="","",[2]数据总览!DR191)</f>
        <v/>
      </c>
      <c r="DS191" s="227" t="str">
        <f>IF([2]数据总览!DS191="","",[2]数据总览!DS191)</f>
        <v/>
      </c>
      <c r="DT191" s="227" t="str">
        <f>IF([2]数据总览!DT191="","",[2]数据总览!DT191)</f>
        <v/>
      </c>
      <c r="DU191" s="227" t="str">
        <f>IF([2]数据总览!DU191="","",[2]数据总览!DU191)</f>
        <v/>
      </c>
      <c r="DV191" s="227" t="str">
        <f>IF([2]数据总览!DV191="","",[2]数据总览!DV191)</f>
        <v/>
      </c>
      <c r="DW191" s="227" t="str">
        <f>IF([2]数据总览!DW191="","",[2]数据总览!DW191)</f>
        <v/>
      </c>
      <c r="DX191" s="227" t="str">
        <f>IF([2]数据总览!DX191="","",[2]数据总览!DX191)</f>
        <v/>
      </c>
      <c r="DY191" s="227" t="str">
        <f>IF([2]数据总览!DY191="","",[2]数据总览!DY191)</f>
        <v/>
      </c>
      <c r="DZ191" s="227" t="str">
        <f>IF([2]数据总览!DZ191="","",[2]数据总览!DZ191)</f>
        <v/>
      </c>
      <c r="EA191" s="227" t="str">
        <f>IF([2]数据总览!EA191="","",[2]数据总览!EA191)</f>
        <v/>
      </c>
      <c r="EB191" s="227" t="str">
        <f>IF([2]数据总览!EB191="","",[2]数据总览!EB191)</f>
        <v/>
      </c>
      <c r="EC191" s="227" t="str">
        <f>IF([2]数据总览!EC191="","",[2]数据总览!EC191)</f>
        <v/>
      </c>
      <c r="ED191" s="227" t="str">
        <f>IF([2]数据总览!ED191="","",[2]数据总览!ED191)</f>
        <v/>
      </c>
      <c r="EE191" s="227" t="str">
        <f>IF([2]数据总览!EE191="","",[2]数据总览!EE191)</f>
        <v/>
      </c>
      <c r="EF191" s="227" t="str">
        <f>IF([2]数据总览!EF191="","",[2]数据总览!EF191)</f>
        <v/>
      </c>
      <c r="EG191" s="227" t="str">
        <f>IF([2]数据总览!EG191="","",[2]数据总览!EG191)</f>
        <v/>
      </c>
      <c r="EH191" s="227" t="str">
        <f>IF([2]数据总览!EH191="","",[2]数据总览!EH191)</f>
        <v/>
      </c>
      <c r="EI191" s="227" t="str">
        <f>IF([2]数据总览!EI191="","",[2]数据总览!EI191)</f>
        <v/>
      </c>
      <c r="EJ191" s="227" t="str">
        <f>IF([2]数据总览!EJ191="","",[2]数据总览!EJ191)</f>
        <v/>
      </c>
      <c r="EK191" s="227" t="str">
        <f>IF([2]数据总览!EK191="","",[2]数据总览!EK191)</f>
        <v/>
      </c>
      <c r="EL191" s="227" t="str">
        <f>IF([2]数据总览!EL191="","",[2]数据总览!EL191)</f>
        <v/>
      </c>
      <c r="EM191" s="227" t="str">
        <f>IF([2]数据总览!EM191="","",[2]数据总览!EM191)</f>
        <v/>
      </c>
      <c r="EN191" s="227" t="str">
        <f>IF([2]数据总览!EN191="","",[2]数据总览!EN191)</f>
        <v/>
      </c>
      <c r="EO191" s="227" t="str">
        <f>IF([2]数据总览!EO191="","",[2]数据总览!EO191)</f>
        <v/>
      </c>
      <c r="EP191" s="227" t="str">
        <f>IF([2]数据总览!EP191="","",[2]数据总览!EP191)</f>
        <v/>
      </c>
      <c r="EQ191" s="227" t="str">
        <f>IF([2]数据总览!EQ191="","",[2]数据总览!EQ191)</f>
        <v/>
      </c>
      <c r="ER191" s="227" t="str">
        <f>IF([2]数据总览!ER191="","",[2]数据总览!ER191)</f>
        <v/>
      </c>
      <c r="ES191" s="227" t="str">
        <f>IF([2]数据总览!ES191="","",[2]数据总览!ES191)</f>
        <v/>
      </c>
      <c r="ET191" s="227" t="str">
        <f>IF([2]数据总览!ET191="","",[2]数据总览!ET191)</f>
        <v/>
      </c>
      <c r="EU191" s="227" t="str">
        <f>IF([2]数据总览!EU191="","",[2]数据总览!EU191)</f>
        <v/>
      </c>
      <c r="EV191" s="227" t="str">
        <f>IF([2]数据总览!EV191="","",[2]数据总览!EV191)</f>
        <v/>
      </c>
      <c r="EW191" s="227" t="str">
        <f>IF([2]数据总览!EW191="","",[2]数据总览!EW191)</f>
        <v/>
      </c>
      <c r="EX191" s="227" t="str">
        <f>IF([2]数据总览!EX191="","",[2]数据总览!EX191)</f>
        <v/>
      </c>
      <c r="EY191" s="227" t="str">
        <f>IF([2]数据总览!EY191="","",[2]数据总览!EY191)</f>
        <v/>
      </c>
      <c r="EZ191" s="227" t="str">
        <f>IF([2]数据总览!EZ191="","",[2]数据总览!EZ191)</f>
        <v/>
      </c>
      <c r="FA191" s="227" t="str">
        <f>IF([2]数据总览!FA191="","",[2]数据总览!FA191)</f>
        <v/>
      </c>
    </row>
    <row r="192" spans="1:157" ht="11.25">
      <c r="A192" s="227" t="str">
        <f>IF([2]数据总览!A192="","",[2]数据总览!A192)</f>
        <v/>
      </c>
      <c r="B192" s="227" t="str">
        <f>IF([2]数据总览!B192="","",[2]数据总览!B192)</f>
        <v/>
      </c>
      <c r="C192" s="227">
        <f>IF([2]数据总览!C192="","",[2]数据总览!C192)</f>
        <v>2</v>
      </c>
      <c r="D192" s="227">
        <f>IF([2]数据总览!D192="","",[2]数据总览!D192)</f>
        <v>0</v>
      </c>
      <c r="E192" s="227">
        <f>IF([2]数据总览!E192="","",[2]数据总览!E192)</f>
        <v>7.4999999999999997E-2</v>
      </c>
      <c r="F192" s="227">
        <f>IF([2]数据总览!F192="","",[2]数据总览!F192)</f>
        <v>1</v>
      </c>
      <c r="G192" s="227">
        <f>IF([2]数据总览!G192="","",[2]数据总览!G192)</f>
        <v>0.09</v>
      </c>
      <c r="H192" s="227">
        <f>IF([2]数据总览!H192="","",[2]数据总览!H192)</f>
        <v>1</v>
      </c>
      <c r="I192" s="227">
        <f>IF([2]数据总览!I192="","",[2]数据总览!I192)</f>
        <v>0.12</v>
      </c>
      <c r="J192" s="227"/>
      <c r="K192" s="227" t="str">
        <f>IF([2]数据总览!K192="","",[2]数据总览!K192)</f>
        <v/>
      </c>
      <c r="L192" s="227" t="str">
        <f>IF([2]数据总览!L192="","",[2]数据总览!L192)</f>
        <v/>
      </c>
      <c r="M192" s="227" t="str">
        <f>IF([2]数据总览!M192="","",[2]数据总览!M192)</f>
        <v/>
      </c>
      <c r="N192" s="227" t="str">
        <f>IF([2]数据总览!N192="","",[2]数据总览!N192)</f>
        <v/>
      </c>
      <c r="O192" s="227" t="str">
        <f>IF([2]数据总览!O192="","",[2]数据总览!O192)</f>
        <v/>
      </c>
      <c r="P192" s="227" t="str">
        <f>IF([2]数据总览!P192="","",[2]数据总览!P192)</f>
        <v/>
      </c>
      <c r="Q192" s="227" t="str">
        <f>IF([2]数据总览!Q192="","",[2]数据总览!Q192)</f>
        <v/>
      </c>
      <c r="R192" s="227" t="str">
        <f>IF([2]数据总览!R192="","",[2]数据总览!R192)</f>
        <v/>
      </c>
      <c r="S192" s="227" t="str">
        <f>IF([2]数据总览!S192="","",[2]数据总览!S192)</f>
        <v/>
      </c>
      <c r="T192" s="227" t="str">
        <f>IF([2]数据总览!T192="","",[2]数据总览!T192)</f>
        <v/>
      </c>
      <c r="U192" s="227" t="str">
        <f>IF([2]数据总览!U192="","",[2]数据总览!U192)</f>
        <v/>
      </c>
      <c r="V192" s="227" t="str">
        <f>IF([2]数据总览!V192="","",[2]数据总览!V192)</f>
        <v/>
      </c>
      <c r="W192" s="227" t="str">
        <f>IF([2]数据总览!W192="","",[2]数据总览!W192)</f>
        <v/>
      </c>
      <c r="X192" s="227" t="str">
        <f>IF([2]数据总览!X192="","",[2]数据总览!X192)</f>
        <v/>
      </c>
      <c r="Y192" s="227" t="str">
        <f>IF([2]数据总览!Y192="","",[2]数据总览!Y192)</f>
        <v/>
      </c>
      <c r="Z192" s="227" t="str">
        <f>IF([2]数据总览!Z192="","",[2]数据总览!Z192)</f>
        <v/>
      </c>
      <c r="AA192" s="227" t="str">
        <f>IF([2]数据总览!AA192="","",[2]数据总览!AA192)</f>
        <v/>
      </c>
      <c r="AB192" s="227" t="str">
        <f>IF([2]数据总览!AB192="","",[2]数据总览!AB192)</f>
        <v/>
      </c>
      <c r="AC192" s="227" t="str">
        <f>IF([2]数据总览!AC192="","",[2]数据总览!AC192)</f>
        <v/>
      </c>
      <c r="AD192" s="227" t="str">
        <f>IF([2]数据总览!AD192="","",[2]数据总览!AD192)</f>
        <v/>
      </c>
      <c r="AE192" s="227" t="str">
        <f>IF([2]数据总览!AE192="","",[2]数据总览!AE192)</f>
        <v/>
      </c>
      <c r="AF192" s="227" t="str">
        <f>IF([2]数据总览!AF192="","",[2]数据总览!AF192)</f>
        <v/>
      </c>
      <c r="AG192" s="227" t="str">
        <f>IF([2]数据总览!AG192="","",[2]数据总览!AG192)</f>
        <v/>
      </c>
      <c r="AH192" s="227" t="str">
        <f>IF([2]数据总览!AH192="","",[2]数据总览!AH192)</f>
        <v/>
      </c>
      <c r="AI192" s="227" t="str">
        <f>IF([2]数据总览!AI192="","",[2]数据总览!AI192)</f>
        <v/>
      </c>
      <c r="AJ192" s="227" t="str">
        <f>IF([2]数据总览!AJ192="","",[2]数据总览!AJ192)</f>
        <v/>
      </c>
      <c r="AK192" s="227" t="str">
        <f>IF([2]数据总览!AK192="","",[2]数据总览!AK192)</f>
        <v/>
      </c>
      <c r="AL192" s="227" t="str">
        <f>IF([2]数据总览!AL192="","",[2]数据总览!AL192)</f>
        <v/>
      </c>
      <c r="AM192" s="227" t="str">
        <f>IF([2]数据总览!AM192="","",[2]数据总览!AM192)</f>
        <v/>
      </c>
      <c r="AN192" s="227" t="str">
        <f>IF([2]数据总览!AN192="","",[2]数据总览!AN192)</f>
        <v/>
      </c>
      <c r="AO192" s="227" t="str">
        <f>IF([2]数据总览!AO192="","",[2]数据总览!AO192)</f>
        <v/>
      </c>
      <c r="AP192" s="227" t="str">
        <f>IF([2]数据总览!AP192="","",[2]数据总览!AP192)</f>
        <v/>
      </c>
      <c r="AQ192" s="227" t="str">
        <f>IF([2]数据总览!AQ192="","",[2]数据总览!AQ192)</f>
        <v/>
      </c>
      <c r="AR192" s="227" t="str">
        <f>IF([2]数据总览!AR192="","",[2]数据总览!AR192)</f>
        <v/>
      </c>
      <c r="AS192" s="227" t="str">
        <f>IF([2]数据总览!AS192="","",[2]数据总览!AS192)</f>
        <v/>
      </c>
      <c r="AT192" s="227" t="str">
        <f>IF([2]数据总览!AT192="","",[2]数据总览!AT192)</f>
        <v/>
      </c>
      <c r="AU192" s="227" t="str">
        <f>IF([2]数据总览!AU192="","",[2]数据总览!AU192)</f>
        <v/>
      </c>
      <c r="AV192" s="227" t="str">
        <f>IF([2]数据总览!AV192="","",[2]数据总览!AV192)</f>
        <v/>
      </c>
      <c r="AW192" s="227" t="str">
        <f>IF([2]数据总览!AW192="","",[2]数据总览!AW192)</f>
        <v/>
      </c>
      <c r="AX192" s="227" t="str">
        <f>IF([2]数据总览!AX192="","",[2]数据总览!AX192)</f>
        <v/>
      </c>
      <c r="AY192" s="227" t="str">
        <f>IF([2]数据总览!AY192="","",[2]数据总览!AY192)</f>
        <v/>
      </c>
      <c r="AZ192" s="227" t="str">
        <f>IF([2]数据总览!AZ192="","",[2]数据总览!AZ192)</f>
        <v/>
      </c>
      <c r="BA192" s="227" t="str">
        <f>IF([2]数据总览!BA192="","",[2]数据总览!BA192)</f>
        <v/>
      </c>
      <c r="BB192" s="227" t="str">
        <f>IF([2]数据总览!BB192="","",[2]数据总览!BB192)</f>
        <v/>
      </c>
      <c r="BC192" s="227" t="str">
        <f>IF([2]数据总览!BC192="","",[2]数据总览!BC192)</f>
        <v/>
      </c>
      <c r="BD192" s="227" t="str">
        <f>IF([2]数据总览!BD192="","",[2]数据总览!BD192)</f>
        <v/>
      </c>
      <c r="BE192" s="227" t="str">
        <f>IF([2]数据总览!BE192="","",[2]数据总览!BE192)</f>
        <v/>
      </c>
      <c r="BF192" s="227" t="str">
        <f>IF([2]数据总览!BF192="","",[2]数据总览!BF192)</f>
        <v/>
      </c>
      <c r="BG192" s="227" t="str">
        <f>IF([2]数据总览!BG192="","",[2]数据总览!BG192)</f>
        <v/>
      </c>
      <c r="BH192" s="227" t="str">
        <f>IF([2]数据总览!BH192="","",[2]数据总览!BH192)</f>
        <v/>
      </c>
      <c r="BI192" s="227" t="str">
        <f>IF([2]数据总览!BI192="","",[2]数据总览!BI192)</f>
        <v/>
      </c>
      <c r="BJ192" s="227" t="str">
        <f>IF([2]数据总览!BJ192="","",[2]数据总览!BJ192)</f>
        <v/>
      </c>
      <c r="BK192" s="227" t="str">
        <f>IF([2]数据总览!BK192="","",[2]数据总览!BK192)</f>
        <v/>
      </c>
      <c r="BL192" s="227" t="str">
        <f>IF([2]数据总览!BL192="","",[2]数据总览!BL192)</f>
        <v/>
      </c>
      <c r="BM192" s="227" t="str">
        <f>IF([2]数据总览!BM192="","",[2]数据总览!BM192)</f>
        <v/>
      </c>
      <c r="BN192" s="227" t="str">
        <f>IF([2]数据总览!BN192="","",[2]数据总览!BN192)</f>
        <v/>
      </c>
      <c r="BO192" s="227" t="str">
        <f>IF([2]数据总览!BO192="","",[2]数据总览!BO192)</f>
        <v/>
      </c>
      <c r="BP192" s="227" t="str">
        <f>IF([2]数据总览!BP192="","",[2]数据总览!BP192)</f>
        <v/>
      </c>
      <c r="BQ192" s="227" t="str">
        <f>IF([2]数据总览!BQ192="","",[2]数据总览!BQ192)</f>
        <v/>
      </c>
      <c r="BR192" s="227" t="str">
        <f>IF([2]数据总览!BR192="","",[2]数据总览!BR192)</f>
        <v/>
      </c>
      <c r="BS192" s="227" t="str">
        <f>IF([2]数据总览!BS192="","",[2]数据总览!BS192)</f>
        <v/>
      </c>
      <c r="BT192" s="227" t="str">
        <f>IF([2]数据总览!BT192="","",[2]数据总览!BT192)</f>
        <v/>
      </c>
      <c r="BU192" s="227" t="str">
        <f>IF([2]数据总览!BU192="","",[2]数据总览!BU192)</f>
        <v/>
      </c>
      <c r="BV192" s="227" t="str">
        <f>IF([2]数据总览!BV192="","",[2]数据总览!BV192)</f>
        <v/>
      </c>
      <c r="BW192" s="227" t="str">
        <f>IF([2]数据总览!BW192="","",[2]数据总览!BW192)</f>
        <v/>
      </c>
      <c r="BX192" s="227" t="str">
        <f>IF([2]数据总览!BX192="","",[2]数据总览!BX192)</f>
        <v/>
      </c>
      <c r="BY192" s="227" t="str">
        <f>IF([2]数据总览!BY192="","",[2]数据总览!BY192)</f>
        <v/>
      </c>
      <c r="BZ192" s="227" t="str">
        <f>IF([2]数据总览!BZ192="","",[2]数据总览!BZ192)</f>
        <v/>
      </c>
      <c r="CA192" s="227" t="str">
        <f>IF([2]数据总览!CA192="","",[2]数据总览!CA192)</f>
        <v/>
      </c>
      <c r="CB192" s="227" t="str">
        <f>IF([2]数据总览!CB192="","",[2]数据总览!CB192)</f>
        <v/>
      </c>
      <c r="CC192" s="227" t="str">
        <f>IF([2]数据总览!CC192="","",[2]数据总览!CC192)</f>
        <v/>
      </c>
      <c r="CD192" s="227" t="str">
        <f>IF([2]数据总览!CD192="","",[2]数据总览!CD192)</f>
        <v/>
      </c>
      <c r="CE192" s="227" t="str">
        <f>IF([2]数据总览!CE192="","",[2]数据总览!CE192)</f>
        <v/>
      </c>
      <c r="CF192" s="227" t="str">
        <f>IF([2]数据总览!CF192="","",[2]数据总览!CF192)</f>
        <v/>
      </c>
      <c r="CG192" s="227" t="str">
        <f>IF([2]数据总览!CG192="","",[2]数据总览!CG192)</f>
        <v/>
      </c>
      <c r="CH192" s="227" t="str">
        <f>IF([2]数据总览!CH192="","",[2]数据总览!CH192)</f>
        <v/>
      </c>
      <c r="CI192" s="227" t="str">
        <f>IF([2]数据总览!CI192="","",[2]数据总览!CI192)</f>
        <v/>
      </c>
      <c r="CJ192" s="227" t="str">
        <f>IF([2]数据总览!CJ192="","",[2]数据总览!CJ192)</f>
        <v/>
      </c>
      <c r="CK192" s="227" t="str">
        <f>IF([2]数据总览!CK192="","",[2]数据总览!CK192)</f>
        <v/>
      </c>
      <c r="CL192" s="227" t="str">
        <f>IF([2]数据总览!CL192="","",[2]数据总览!CL192)</f>
        <v/>
      </c>
      <c r="CM192" s="227" t="str">
        <f>IF([2]数据总览!CM192="","",[2]数据总览!CM192)</f>
        <v/>
      </c>
      <c r="CN192" s="227" t="str">
        <f>IF([2]数据总览!CN192="","",[2]数据总览!CN192)</f>
        <v/>
      </c>
      <c r="CO192" s="227" t="str">
        <f>IF([2]数据总览!CO192="","",[2]数据总览!CO192)</f>
        <v/>
      </c>
      <c r="CP192" s="227" t="str">
        <f>IF([2]数据总览!CP192="","",[2]数据总览!CP192)</f>
        <v/>
      </c>
      <c r="CQ192" s="227" t="str">
        <f>IF([2]数据总览!CQ192="","",[2]数据总览!CQ192)</f>
        <v/>
      </c>
      <c r="CR192" s="227" t="str">
        <f>IF([2]数据总览!CR192="","",[2]数据总览!CR192)</f>
        <v/>
      </c>
      <c r="CS192" s="227" t="str">
        <f>IF([2]数据总览!CS192="","",[2]数据总览!CS192)</f>
        <v/>
      </c>
      <c r="CT192" s="227" t="str">
        <f>IF([2]数据总览!CT192="","",[2]数据总览!CT192)</f>
        <v/>
      </c>
      <c r="CU192" s="227" t="str">
        <f>IF([2]数据总览!CU192="","",[2]数据总览!CU192)</f>
        <v/>
      </c>
      <c r="CV192" s="227" t="str">
        <f>IF([2]数据总览!CV192="","",[2]数据总览!CV192)</f>
        <v/>
      </c>
      <c r="CW192" s="227" t="str">
        <f>IF([2]数据总览!CW192="","",[2]数据总览!CW192)</f>
        <v/>
      </c>
      <c r="CX192" s="227" t="str">
        <f>IF([2]数据总览!CX192="","",[2]数据总览!CX192)</f>
        <v/>
      </c>
      <c r="CY192" s="227" t="str">
        <f>IF([2]数据总览!CY192="","",[2]数据总览!CY192)</f>
        <v/>
      </c>
      <c r="CZ192" s="227" t="str">
        <f>IF([2]数据总览!CZ192="","",[2]数据总览!CZ192)</f>
        <v/>
      </c>
      <c r="DA192" s="227" t="str">
        <f>IF([2]数据总览!DA192="","",[2]数据总览!DA192)</f>
        <v/>
      </c>
      <c r="DB192" s="227" t="str">
        <f>IF([2]数据总览!DB192="","",[2]数据总览!DB192)</f>
        <v/>
      </c>
      <c r="DC192" s="227" t="str">
        <f>IF([2]数据总览!DC192="","",[2]数据总览!DC192)</f>
        <v/>
      </c>
      <c r="DD192" s="227" t="str">
        <f>IF([2]数据总览!DD192="","",[2]数据总览!DD192)</f>
        <v/>
      </c>
      <c r="DE192" s="227" t="str">
        <f>IF([2]数据总览!DE192="","",[2]数据总览!DE192)</f>
        <v/>
      </c>
      <c r="DF192" s="227" t="str">
        <f>IF([2]数据总览!DF192="","",[2]数据总览!DF192)</f>
        <v/>
      </c>
      <c r="DG192" s="227" t="str">
        <f>IF([2]数据总览!DG192="","",[2]数据总览!DG192)</f>
        <v/>
      </c>
      <c r="DH192" s="227" t="str">
        <f>IF([2]数据总览!DH192="","",[2]数据总览!DH192)</f>
        <v/>
      </c>
      <c r="DI192" s="227" t="str">
        <f>IF([2]数据总览!DI192="","",[2]数据总览!DI192)</f>
        <v/>
      </c>
      <c r="DJ192" s="227" t="str">
        <f>IF([2]数据总览!DJ192="","",[2]数据总览!DJ192)</f>
        <v/>
      </c>
      <c r="DK192" s="227" t="str">
        <f>IF([2]数据总览!DK192="","",[2]数据总览!DK192)</f>
        <v/>
      </c>
      <c r="DL192" s="227" t="str">
        <f>IF([2]数据总览!DL192="","",[2]数据总览!DL192)</f>
        <v/>
      </c>
      <c r="DM192" s="227" t="str">
        <f>IF([2]数据总览!DM192="","",[2]数据总览!DM192)</f>
        <v/>
      </c>
      <c r="DN192" s="227" t="str">
        <f>IF([2]数据总览!DN192="","",[2]数据总览!DN192)</f>
        <v/>
      </c>
      <c r="DO192" s="227" t="str">
        <f>IF([2]数据总览!DO192="","",[2]数据总览!DO192)</f>
        <v/>
      </c>
      <c r="DP192" s="227" t="str">
        <f>IF([2]数据总览!DP192="","",[2]数据总览!DP192)</f>
        <v/>
      </c>
      <c r="DQ192" s="227" t="str">
        <f>IF([2]数据总览!DQ192="","",[2]数据总览!DQ192)</f>
        <v/>
      </c>
      <c r="DR192" s="227" t="str">
        <f>IF([2]数据总览!DR192="","",[2]数据总览!DR192)</f>
        <v/>
      </c>
      <c r="DS192" s="227" t="str">
        <f>IF([2]数据总览!DS192="","",[2]数据总览!DS192)</f>
        <v/>
      </c>
      <c r="DT192" s="227" t="str">
        <f>IF([2]数据总览!DT192="","",[2]数据总览!DT192)</f>
        <v/>
      </c>
      <c r="DU192" s="227" t="str">
        <f>IF([2]数据总览!DU192="","",[2]数据总览!DU192)</f>
        <v/>
      </c>
      <c r="DV192" s="227" t="str">
        <f>IF([2]数据总览!DV192="","",[2]数据总览!DV192)</f>
        <v/>
      </c>
      <c r="DW192" s="227" t="str">
        <f>IF([2]数据总览!DW192="","",[2]数据总览!DW192)</f>
        <v/>
      </c>
      <c r="DX192" s="227" t="str">
        <f>IF([2]数据总览!DX192="","",[2]数据总览!DX192)</f>
        <v/>
      </c>
      <c r="DY192" s="227" t="str">
        <f>IF([2]数据总览!DY192="","",[2]数据总览!DY192)</f>
        <v/>
      </c>
      <c r="DZ192" s="227" t="str">
        <f>IF([2]数据总览!DZ192="","",[2]数据总览!DZ192)</f>
        <v/>
      </c>
      <c r="EA192" s="227" t="str">
        <f>IF([2]数据总览!EA192="","",[2]数据总览!EA192)</f>
        <v/>
      </c>
      <c r="EB192" s="227" t="str">
        <f>IF([2]数据总览!EB192="","",[2]数据总览!EB192)</f>
        <v/>
      </c>
      <c r="EC192" s="227" t="str">
        <f>IF([2]数据总览!EC192="","",[2]数据总览!EC192)</f>
        <v/>
      </c>
      <c r="ED192" s="227" t="str">
        <f>IF([2]数据总览!ED192="","",[2]数据总览!ED192)</f>
        <v/>
      </c>
      <c r="EE192" s="227" t="str">
        <f>IF([2]数据总览!EE192="","",[2]数据总览!EE192)</f>
        <v/>
      </c>
      <c r="EF192" s="227" t="str">
        <f>IF([2]数据总览!EF192="","",[2]数据总览!EF192)</f>
        <v/>
      </c>
      <c r="EG192" s="227" t="str">
        <f>IF([2]数据总览!EG192="","",[2]数据总览!EG192)</f>
        <v/>
      </c>
      <c r="EH192" s="227" t="str">
        <f>IF([2]数据总览!EH192="","",[2]数据总览!EH192)</f>
        <v/>
      </c>
      <c r="EI192" s="227" t="str">
        <f>IF([2]数据总览!EI192="","",[2]数据总览!EI192)</f>
        <v/>
      </c>
      <c r="EJ192" s="227" t="str">
        <f>IF([2]数据总览!EJ192="","",[2]数据总览!EJ192)</f>
        <v/>
      </c>
      <c r="EK192" s="227" t="str">
        <f>IF([2]数据总览!EK192="","",[2]数据总览!EK192)</f>
        <v/>
      </c>
      <c r="EL192" s="227" t="str">
        <f>IF([2]数据总览!EL192="","",[2]数据总览!EL192)</f>
        <v/>
      </c>
      <c r="EM192" s="227" t="str">
        <f>IF([2]数据总览!EM192="","",[2]数据总览!EM192)</f>
        <v/>
      </c>
      <c r="EN192" s="227" t="str">
        <f>IF([2]数据总览!EN192="","",[2]数据总览!EN192)</f>
        <v/>
      </c>
      <c r="EO192" s="227" t="str">
        <f>IF([2]数据总览!EO192="","",[2]数据总览!EO192)</f>
        <v/>
      </c>
      <c r="EP192" s="227" t="str">
        <f>IF([2]数据总览!EP192="","",[2]数据总览!EP192)</f>
        <v/>
      </c>
      <c r="EQ192" s="227" t="str">
        <f>IF([2]数据总览!EQ192="","",[2]数据总览!EQ192)</f>
        <v/>
      </c>
      <c r="ER192" s="227" t="str">
        <f>IF([2]数据总览!ER192="","",[2]数据总览!ER192)</f>
        <v/>
      </c>
      <c r="ES192" s="227" t="str">
        <f>IF([2]数据总览!ES192="","",[2]数据总览!ES192)</f>
        <v/>
      </c>
      <c r="ET192" s="227" t="str">
        <f>IF([2]数据总览!ET192="","",[2]数据总览!ET192)</f>
        <v/>
      </c>
      <c r="EU192" s="227" t="str">
        <f>IF([2]数据总览!EU192="","",[2]数据总览!EU192)</f>
        <v/>
      </c>
      <c r="EV192" s="227" t="str">
        <f>IF([2]数据总览!EV192="","",[2]数据总览!EV192)</f>
        <v/>
      </c>
      <c r="EW192" s="227" t="str">
        <f>IF([2]数据总览!EW192="","",[2]数据总览!EW192)</f>
        <v/>
      </c>
      <c r="EX192" s="227" t="str">
        <f>IF([2]数据总览!EX192="","",[2]数据总览!EX192)</f>
        <v/>
      </c>
      <c r="EY192" s="227" t="str">
        <f>IF([2]数据总览!EY192="","",[2]数据总览!EY192)</f>
        <v/>
      </c>
      <c r="EZ192" s="227" t="str">
        <f>IF([2]数据总览!EZ192="","",[2]数据总览!EZ192)</f>
        <v/>
      </c>
      <c r="FA192" s="227" t="str">
        <f>IF([2]数据总览!FA192="","",[2]数据总览!FA192)</f>
        <v/>
      </c>
    </row>
    <row r="193" spans="1:157" ht="11.25">
      <c r="A193" s="227" t="str">
        <f>IF([2]数据总览!A193="","",[2]数据总览!A193)</f>
        <v/>
      </c>
      <c r="B193" s="227" t="str">
        <f>IF([2]数据总览!B193="","",[2]数据总览!B193)</f>
        <v/>
      </c>
      <c r="C193" s="227">
        <f>IF([2]数据总览!C193="","",[2]数据总览!C193)</f>
        <v>3</v>
      </c>
      <c r="D193" s="227">
        <f>IF([2]数据总览!D193="","",[2]数据总览!D193)</f>
        <v>0</v>
      </c>
      <c r="E193" s="227">
        <f>IF([2]数据总览!E193="","",[2]数据总览!E193)</f>
        <v>7.4999999999999997E-2</v>
      </c>
      <c r="F193" s="227">
        <f>IF([2]数据总览!F193="","",[2]数据总览!F193)</f>
        <v>1</v>
      </c>
      <c r="G193" s="227">
        <f>IF([2]数据总览!G193="","",[2]数据总览!G193)</f>
        <v>0.18</v>
      </c>
      <c r="H193" s="227">
        <f>IF([2]数据总览!H193="","",[2]数据总览!H193)</f>
        <v>1</v>
      </c>
      <c r="I193" s="227">
        <f>IF([2]数据总览!I193="","",[2]数据总览!I193)</f>
        <v>0.24</v>
      </c>
      <c r="J193" s="227"/>
      <c r="K193" s="227" t="str">
        <f>IF([2]数据总览!K193="","",[2]数据总览!K193)</f>
        <v/>
      </c>
      <c r="L193" s="227" t="str">
        <f>IF([2]数据总览!L193="","",[2]数据总览!L193)</f>
        <v/>
      </c>
      <c r="M193" s="227" t="str">
        <f>IF([2]数据总览!M193="","",[2]数据总览!M193)</f>
        <v/>
      </c>
      <c r="N193" s="227" t="str">
        <f>IF([2]数据总览!N193="","",[2]数据总览!N193)</f>
        <v/>
      </c>
      <c r="O193" s="227" t="str">
        <f>IF([2]数据总览!O193="","",[2]数据总览!O193)</f>
        <v/>
      </c>
      <c r="P193" s="227" t="str">
        <f>IF([2]数据总览!P193="","",[2]数据总览!P193)</f>
        <v/>
      </c>
      <c r="Q193" s="227" t="str">
        <f>IF([2]数据总览!Q193="","",[2]数据总览!Q193)</f>
        <v/>
      </c>
      <c r="R193" s="227" t="str">
        <f>IF([2]数据总览!R193="","",[2]数据总览!R193)</f>
        <v/>
      </c>
      <c r="S193" s="227" t="str">
        <f>IF([2]数据总览!S193="","",[2]数据总览!S193)</f>
        <v/>
      </c>
      <c r="T193" s="227" t="str">
        <f>IF([2]数据总览!T193="","",[2]数据总览!T193)</f>
        <v/>
      </c>
      <c r="U193" s="227" t="str">
        <f>IF([2]数据总览!U193="","",[2]数据总览!U193)</f>
        <v/>
      </c>
      <c r="V193" s="227" t="str">
        <f>IF([2]数据总览!V193="","",[2]数据总览!V193)</f>
        <v/>
      </c>
      <c r="W193" s="227" t="str">
        <f>IF([2]数据总览!W193="","",[2]数据总览!W193)</f>
        <v/>
      </c>
      <c r="X193" s="227" t="str">
        <f>IF([2]数据总览!X193="","",[2]数据总览!X193)</f>
        <v/>
      </c>
      <c r="Y193" s="227" t="str">
        <f>IF([2]数据总览!Y193="","",[2]数据总览!Y193)</f>
        <v/>
      </c>
      <c r="Z193" s="227" t="str">
        <f>IF([2]数据总览!Z193="","",[2]数据总览!Z193)</f>
        <v/>
      </c>
      <c r="AA193" s="227" t="str">
        <f>IF([2]数据总览!AA193="","",[2]数据总览!AA193)</f>
        <v/>
      </c>
      <c r="AB193" s="227" t="str">
        <f>IF([2]数据总览!AB193="","",[2]数据总览!AB193)</f>
        <v/>
      </c>
      <c r="AC193" s="227" t="str">
        <f>IF([2]数据总览!AC193="","",[2]数据总览!AC193)</f>
        <v/>
      </c>
      <c r="AD193" s="227" t="str">
        <f>IF([2]数据总览!AD193="","",[2]数据总览!AD193)</f>
        <v/>
      </c>
      <c r="AE193" s="227" t="str">
        <f>IF([2]数据总览!AE193="","",[2]数据总览!AE193)</f>
        <v/>
      </c>
      <c r="AF193" s="227" t="str">
        <f>IF([2]数据总览!AF193="","",[2]数据总览!AF193)</f>
        <v/>
      </c>
      <c r="AG193" s="227" t="str">
        <f>IF([2]数据总览!AG193="","",[2]数据总览!AG193)</f>
        <v/>
      </c>
      <c r="AH193" s="227" t="str">
        <f>IF([2]数据总览!AH193="","",[2]数据总览!AH193)</f>
        <v/>
      </c>
      <c r="AI193" s="227" t="str">
        <f>IF([2]数据总览!AI193="","",[2]数据总览!AI193)</f>
        <v/>
      </c>
      <c r="AJ193" s="227" t="str">
        <f>IF([2]数据总览!AJ193="","",[2]数据总览!AJ193)</f>
        <v/>
      </c>
      <c r="AK193" s="227" t="str">
        <f>IF([2]数据总览!AK193="","",[2]数据总览!AK193)</f>
        <v/>
      </c>
      <c r="AL193" s="227" t="str">
        <f>IF([2]数据总览!AL193="","",[2]数据总览!AL193)</f>
        <v/>
      </c>
      <c r="AM193" s="227" t="str">
        <f>IF([2]数据总览!AM193="","",[2]数据总览!AM193)</f>
        <v/>
      </c>
      <c r="AN193" s="227" t="str">
        <f>IF([2]数据总览!AN193="","",[2]数据总览!AN193)</f>
        <v/>
      </c>
      <c r="AO193" s="227" t="str">
        <f>IF([2]数据总览!AO193="","",[2]数据总览!AO193)</f>
        <v/>
      </c>
      <c r="AP193" s="227" t="str">
        <f>IF([2]数据总览!AP193="","",[2]数据总览!AP193)</f>
        <v/>
      </c>
      <c r="AQ193" s="227" t="str">
        <f>IF([2]数据总览!AQ193="","",[2]数据总览!AQ193)</f>
        <v/>
      </c>
      <c r="AR193" s="227" t="str">
        <f>IF([2]数据总览!AR193="","",[2]数据总览!AR193)</f>
        <v/>
      </c>
      <c r="AS193" s="227" t="str">
        <f>IF([2]数据总览!AS193="","",[2]数据总览!AS193)</f>
        <v/>
      </c>
      <c r="AT193" s="227" t="str">
        <f>IF([2]数据总览!AT193="","",[2]数据总览!AT193)</f>
        <v/>
      </c>
      <c r="AU193" s="227" t="str">
        <f>IF([2]数据总览!AU193="","",[2]数据总览!AU193)</f>
        <v/>
      </c>
      <c r="AV193" s="227" t="str">
        <f>IF([2]数据总览!AV193="","",[2]数据总览!AV193)</f>
        <v/>
      </c>
      <c r="AW193" s="227" t="str">
        <f>IF([2]数据总览!AW193="","",[2]数据总览!AW193)</f>
        <v/>
      </c>
      <c r="AX193" s="227" t="str">
        <f>IF([2]数据总览!AX193="","",[2]数据总览!AX193)</f>
        <v/>
      </c>
      <c r="AY193" s="227" t="str">
        <f>IF([2]数据总览!AY193="","",[2]数据总览!AY193)</f>
        <v/>
      </c>
      <c r="AZ193" s="227" t="str">
        <f>IF([2]数据总览!AZ193="","",[2]数据总览!AZ193)</f>
        <v/>
      </c>
      <c r="BA193" s="227" t="str">
        <f>IF([2]数据总览!BA193="","",[2]数据总览!BA193)</f>
        <v/>
      </c>
      <c r="BB193" s="227" t="str">
        <f>IF([2]数据总览!BB193="","",[2]数据总览!BB193)</f>
        <v/>
      </c>
      <c r="BC193" s="227" t="str">
        <f>IF([2]数据总览!BC193="","",[2]数据总览!BC193)</f>
        <v/>
      </c>
      <c r="BD193" s="227" t="str">
        <f>IF([2]数据总览!BD193="","",[2]数据总览!BD193)</f>
        <v/>
      </c>
      <c r="BE193" s="227" t="str">
        <f>IF([2]数据总览!BE193="","",[2]数据总览!BE193)</f>
        <v/>
      </c>
      <c r="BF193" s="227" t="str">
        <f>IF([2]数据总览!BF193="","",[2]数据总览!BF193)</f>
        <v/>
      </c>
      <c r="BG193" s="227" t="str">
        <f>IF([2]数据总览!BG193="","",[2]数据总览!BG193)</f>
        <v/>
      </c>
      <c r="BH193" s="227" t="str">
        <f>IF([2]数据总览!BH193="","",[2]数据总览!BH193)</f>
        <v/>
      </c>
      <c r="BI193" s="227" t="str">
        <f>IF([2]数据总览!BI193="","",[2]数据总览!BI193)</f>
        <v/>
      </c>
      <c r="BJ193" s="227" t="str">
        <f>IF([2]数据总览!BJ193="","",[2]数据总览!BJ193)</f>
        <v/>
      </c>
      <c r="BK193" s="227" t="str">
        <f>IF([2]数据总览!BK193="","",[2]数据总览!BK193)</f>
        <v/>
      </c>
      <c r="BL193" s="227" t="str">
        <f>IF([2]数据总览!BL193="","",[2]数据总览!BL193)</f>
        <v/>
      </c>
      <c r="BM193" s="227" t="str">
        <f>IF([2]数据总览!BM193="","",[2]数据总览!BM193)</f>
        <v/>
      </c>
      <c r="BN193" s="227" t="str">
        <f>IF([2]数据总览!BN193="","",[2]数据总览!BN193)</f>
        <v/>
      </c>
      <c r="BO193" s="227" t="str">
        <f>IF([2]数据总览!BO193="","",[2]数据总览!BO193)</f>
        <v/>
      </c>
      <c r="BP193" s="227" t="str">
        <f>IF([2]数据总览!BP193="","",[2]数据总览!BP193)</f>
        <v/>
      </c>
      <c r="BQ193" s="227" t="str">
        <f>IF([2]数据总览!BQ193="","",[2]数据总览!BQ193)</f>
        <v/>
      </c>
      <c r="BR193" s="227" t="str">
        <f>IF([2]数据总览!BR193="","",[2]数据总览!BR193)</f>
        <v/>
      </c>
      <c r="BS193" s="227" t="str">
        <f>IF([2]数据总览!BS193="","",[2]数据总览!BS193)</f>
        <v/>
      </c>
      <c r="BT193" s="227" t="str">
        <f>IF([2]数据总览!BT193="","",[2]数据总览!BT193)</f>
        <v/>
      </c>
      <c r="BU193" s="227" t="str">
        <f>IF([2]数据总览!BU193="","",[2]数据总览!BU193)</f>
        <v/>
      </c>
      <c r="BV193" s="227" t="str">
        <f>IF([2]数据总览!BV193="","",[2]数据总览!BV193)</f>
        <v/>
      </c>
      <c r="BW193" s="227" t="str">
        <f>IF([2]数据总览!BW193="","",[2]数据总览!BW193)</f>
        <v/>
      </c>
      <c r="BX193" s="227" t="str">
        <f>IF([2]数据总览!BX193="","",[2]数据总览!BX193)</f>
        <v/>
      </c>
      <c r="BY193" s="227" t="str">
        <f>IF([2]数据总览!BY193="","",[2]数据总览!BY193)</f>
        <v/>
      </c>
      <c r="BZ193" s="227" t="str">
        <f>IF([2]数据总览!BZ193="","",[2]数据总览!BZ193)</f>
        <v/>
      </c>
      <c r="CA193" s="227" t="str">
        <f>IF([2]数据总览!CA193="","",[2]数据总览!CA193)</f>
        <v/>
      </c>
      <c r="CB193" s="227" t="str">
        <f>IF([2]数据总览!CB193="","",[2]数据总览!CB193)</f>
        <v/>
      </c>
      <c r="CC193" s="227" t="str">
        <f>IF([2]数据总览!CC193="","",[2]数据总览!CC193)</f>
        <v/>
      </c>
      <c r="CD193" s="227" t="str">
        <f>IF([2]数据总览!CD193="","",[2]数据总览!CD193)</f>
        <v/>
      </c>
      <c r="CE193" s="227" t="str">
        <f>IF([2]数据总览!CE193="","",[2]数据总览!CE193)</f>
        <v/>
      </c>
      <c r="CF193" s="227" t="str">
        <f>IF([2]数据总览!CF193="","",[2]数据总览!CF193)</f>
        <v/>
      </c>
      <c r="CG193" s="227" t="str">
        <f>IF([2]数据总览!CG193="","",[2]数据总览!CG193)</f>
        <v/>
      </c>
      <c r="CH193" s="227" t="str">
        <f>IF([2]数据总览!CH193="","",[2]数据总览!CH193)</f>
        <v/>
      </c>
      <c r="CI193" s="227" t="str">
        <f>IF([2]数据总览!CI193="","",[2]数据总览!CI193)</f>
        <v/>
      </c>
      <c r="CJ193" s="227" t="str">
        <f>IF([2]数据总览!CJ193="","",[2]数据总览!CJ193)</f>
        <v/>
      </c>
      <c r="CK193" s="227" t="str">
        <f>IF([2]数据总览!CK193="","",[2]数据总览!CK193)</f>
        <v/>
      </c>
      <c r="CL193" s="227" t="str">
        <f>IF([2]数据总览!CL193="","",[2]数据总览!CL193)</f>
        <v/>
      </c>
      <c r="CM193" s="227" t="str">
        <f>IF([2]数据总览!CM193="","",[2]数据总览!CM193)</f>
        <v/>
      </c>
      <c r="CN193" s="227" t="str">
        <f>IF([2]数据总览!CN193="","",[2]数据总览!CN193)</f>
        <v/>
      </c>
      <c r="CO193" s="227" t="str">
        <f>IF([2]数据总览!CO193="","",[2]数据总览!CO193)</f>
        <v/>
      </c>
      <c r="CP193" s="227" t="str">
        <f>IF([2]数据总览!CP193="","",[2]数据总览!CP193)</f>
        <v/>
      </c>
      <c r="CQ193" s="227" t="str">
        <f>IF([2]数据总览!CQ193="","",[2]数据总览!CQ193)</f>
        <v/>
      </c>
      <c r="CR193" s="227" t="str">
        <f>IF([2]数据总览!CR193="","",[2]数据总览!CR193)</f>
        <v/>
      </c>
      <c r="CS193" s="227" t="str">
        <f>IF([2]数据总览!CS193="","",[2]数据总览!CS193)</f>
        <v/>
      </c>
      <c r="CT193" s="227" t="str">
        <f>IF([2]数据总览!CT193="","",[2]数据总览!CT193)</f>
        <v/>
      </c>
      <c r="CU193" s="227" t="str">
        <f>IF([2]数据总览!CU193="","",[2]数据总览!CU193)</f>
        <v/>
      </c>
      <c r="CV193" s="227" t="str">
        <f>IF([2]数据总览!CV193="","",[2]数据总览!CV193)</f>
        <v/>
      </c>
      <c r="CW193" s="227" t="str">
        <f>IF([2]数据总览!CW193="","",[2]数据总览!CW193)</f>
        <v/>
      </c>
      <c r="CX193" s="227" t="str">
        <f>IF([2]数据总览!CX193="","",[2]数据总览!CX193)</f>
        <v/>
      </c>
      <c r="CY193" s="227" t="str">
        <f>IF([2]数据总览!CY193="","",[2]数据总览!CY193)</f>
        <v/>
      </c>
      <c r="CZ193" s="227" t="str">
        <f>IF([2]数据总览!CZ193="","",[2]数据总览!CZ193)</f>
        <v/>
      </c>
      <c r="DA193" s="227" t="str">
        <f>IF([2]数据总览!DA193="","",[2]数据总览!DA193)</f>
        <v/>
      </c>
      <c r="DB193" s="227" t="str">
        <f>IF([2]数据总览!DB193="","",[2]数据总览!DB193)</f>
        <v/>
      </c>
      <c r="DC193" s="227" t="str">
        <f>IF([2]数据总览!DC193="","",[2]数据总览!DC193)</f>
        <v/>
      </c>
      <c r="DD193" s="227" t="str">
        <f>IF([2]数据总览!DD193="","",[2]数据总览!DD193)</f>
        <v/>
      </c>
      <c r="DE193" s="227" t="str">
        <f>IF([2]数据总览!DE193="","",[2]数据总览!DE193)</f>
        <v/>
      </c>
      <c r="DF193" s="227" t="str">
        <f>IF([2]数据总览!DF193="","",[2]数据总览!DF193)</f>
        <v/>
      </c>
      <c r="DG193" s="227" t="str">
        <f>IF([2]数据总览!DG193="","",[2]数据总览!DG193)</f>
        <v/>
      </c>
      <c r="DH193" s="227" t="str">
        <f>IF([2]数据总览!DH193="","",[2]数据总览!DH193)</f>
        <v/>
      </c>
      <c r="DI193" s="227" t="str">
        <f>IF([2]数据总览!DI193="","",[2]数据总览!DI193)</f>
        <v/>
      </c>
      <c r="DJ193" s="227" t="str">
        <f>IF([2]数据总览!DJ193="","",[2]数据总览!DJ193)</f>
        <v/>
      </c>
      <c r="DK193" s="227" t="str">
        <f>IF([2]数据总览!DK193="","",[2]数据总览!DK193)</f>
        <v/>
      </c>
      <c r="DL193" s="227" t="str">
        <f>IF([2]数据总览!DL193="","",[2]数据总览!DL193)</f>
        <v/>
      </c>
      <c r="DM193" s="227" t="str">
        <f>IF([2]数据总览!DM193="","",[2]数据总览!DM193)</f>
        <v/>
      </c>
      <c r="DN193" s="227" t="str">
        <f>IF([2]数据总览!DN193="","",[2]数据总览!DN193)</f>
        <v/>
      </c>
      <c r="DO193" s="227" t="str">
        <f>IF([2]数据总览!DO193="","",[2]数据总览!DO193)</f>
        <v/>
      </c>
      <c r="DP193" s="227" t="str">
        <f>IF([2]数据总览!DP193="","",[2]数据总览!DP193)</f>
        <v/>
      </c>
      <c r="DQ193" s="227" t="str">
        <f>IF([2]数据总览!DQ193="","",[2]数据总览!DQ193)</f>
        <v/>
      </c>
      <c r="DR193" s="227" t="str">
        <f>IF([2]数据总览!DR193="","",[2]数据总览!DR193)</f>
        <v/>
      </c>
      <c r="DS193" s="227" t="str">
        <f>IF([2]数据总览!DS193="","",[2]数据总览!DS193)</f>
        <v/>
      </c>
      <c r="DT193" s="227" t="str">
        <f>IF([2]数据总览!DT193="","",[2]数据总览!DT193)</f>
        <v/>
      </c>
      <c r="DU193" s="227" t="str">
        <f>IF([2]数据总览!DU193="","",[2]数据总览!DU193)</f>
        <v/>
      </c>
      <c r="DV193" s="227" t="str">
        <f>IF([2]数据总览!DV193="","",[2]数据总览!DV193)</f>
        <v/>
      </c>
      <c r="DW193" s="227" t="str">
        <f>IF([2]数据总览!DW193="","",[2]数据总览!DW193)</f>
        <v/>
      </c>
      <c r="DX193" s="227" t="str">
        <f>IF([2]数据总览!DX193="","",[2]数据总览!DX193)</f>
        <v/>
      </c>
      <c r="DY193" s="227" t="str">
        <f>IF([2]数据总览!DY193="","",[2]数据总览!DY193)</f>
        <v/>
      </c>
      <c r="DZ193" s="227" t="str">
        <f>IF([2]数据总览!DZ193="","",[2]数据总览!DZ193)</f>
        <v/>
      </c>
      <c r="EA193" s="227" t="str">
        <f>IF([2]数据总览!EA193="","",[2]数据总览!EA193)</f>
        <v/>
      </c>
      <c r="EB193" s="227" t="str">
        <f>IF([2]数据总览!EB193="","",[2]数据总览!EB193)</f>
        <v/>
      </c>
      <c r="EC193" s="227" t="str">
        <f>IF([2]数据总览!EC193="","",[2]数据总览!EC193)</f>
        <v/>
      </c>
      <c r="ED193" s="227" t="str">
        <f>IF([2]数据总览!ED193="","",[2]数据总览!ED193)</f>
        <v/>
      </c>
      <c r="EE193" s="227" t="str">
        <f>IF([2]数据总览!EE193="","",[2]数据总览!EE193)</f>
        <v/>
      </c>
      <c r="EF193" s="227" t="str">
        <f>IF([2]数据总览!EF193="","",[2]数据总览!EF193)</f>
        <v/>
      </c>
      <c r="EG193" s="227" t="str">
        <f>IF([2]数据总览!EG193="","",[2]数据总览!EG193)</f>
        <v/>
      </c>
      <c r="EH193" s="227" t="str">
        <f>IF([2]数据总览!EH193="","",[2]数据总览!EH193)</f>
        <v/>
      </c>
      <c r="EI193" s="227" t="str">
        <f>IF([2]数据总览!EI193="","",[2]数据总览!EI193)</f>
        <v/>
      </c>
      <c r="EJ193" s="227" t="str">
        <f>IF([2]数据总览!EJ193="","",[2]数据总览!EJ193)</f>
        <v/>
      </c>
      <c r="EK193" s="227" t="str">
        <f>IF([2]数据总览!EK193="","",[2]数据总览!EK193)</f>
        <v/>
      </c>
      <c r="EL193" s="227" t="str">
        <f>IF([2]数据总览!EL193="","",[2]数据总览!EL193)</f>
        <v/>
      </c>
      <c r="EM193" s="227" t="str">
        <f>IF([2]数据总览!EM193="","",[2]数据总览!EM193)</f>
        <v/>
      </c>
      <c r="EN193" s="227" t="str">
        <f>IF([2]数据总览!EN193="","",[2]数据总览!EN193)</f>
        <v/>
      </c>
      <c r="EO193" s="227" t="str">
        <f>IF([2]数据总览!EO193="","",[2]数据总览!EO193)</f>
        <v/>
      </c>
      <c r="EP193" s="227" t="str">
        <f>IF([2]数据总览!EP193="","",[2]数据总览!EP193)</f>
        <v/>
      </c>
      <c r="EQ193" s="227" t="str">
        <f>IF([2]数据总览!EQ193="","",[2]数据总览!EQ193)</f>
        <v/>
      </c>
      <c r="ER193" s="227" t="str">
        <f>IF([2]数据总览!ER193="","",[2]数据总览!ER193)</f>
        <v/>
      </c>
      <c r="ES193" s="227" t="str">
        <f>IF([2]数据总览!ES193="","",[2]数据总览!ES193)</f>
        <v/>
      </c>
      <c r="ET193" s="227" t="str">
        <f>IF([2]数据总览!ET193="","",[2]数据总览!ET193)</f>
        <v/>
      </c>
      <c r="EU193" s="227" t="str">
        <f>IF([2]数据总览!EU193="","",[2]数据总览!EU193)</f>
        <v/>
      </c>
      <c r="EV193" s="227" t="str">
        <f>IF([2]数据总览!EV193="","",[2]数据总览!EV193)</f>
        <v/>
      </c>
      <c r="EW193" s="227" t="str">
        <f>IF([2]数据总览!EW193="","",[2]数据总览!EW193)</f>
        <v/>
      </c>
      <c r="EX193" s="227" t="str">
        <f>IF([2]数据总览!EX193="","",[2]数据总览!EX193)</f>
        <v/>
      </c>
      <c r="EY193" s="227" t="str">
        <f>IF([2]数据总览!EY193="","",[2]数据总览!EY193)</f>
        <v/>
      </c>
      <c r="EZ193" s="227" t="str">
        <f>IF([2]数据总览!EZ193="","",[2]数据总览!EZ193)</f>
        <v/>
      </c>
      <c r="FA193" s="227" t="str">
        <f>IF([2]数据总览!FA193="","",[2]数据总览!FA193)</f>
        <v/>
      </c>
    </row>
    <row r="194" spans="1:157" ht="11.25">
      <c r="A194" s="227" t="str">
        <f>IF([2]数据总览!A194="","",[2]数据总览!A194)</f>
        <v/>
      </c>
      <c r="B194" s="227" t="str">
        <f>IF([2]数据总览!B194="","",[2]数据总览!B194)</f>
        <v/>
      </c>
      <c r="C194" s="227">
        <f>IF([2]数据总览!C194="","",[2]数据总览!C194)</f>
        <v>4</v>
      </c>
      <c r="D194" s="227">
        <f>IF([2]数据总览!D194="","",[2]数据总览!D194)</f>
        <v>1</v>
      </c>
      <c r="E194" s="227">
        <f>IF([2]数据总览!E194="","",[2]数据总览!E194)</f>
        <v>7.4999999999999997E-2</v>
      </c>
      <c r="F194" s="227">
        <f>IF([2]数据总览!F194="","",[2]数据总览!F194)</f>
        <v>1</v>
      </c>
      <c r="G194" s="227">
        <f>IF([2]数据总览!G194="","",[2]数据总览!G194)</f>
        <v>0.18</v>
      </c>
      <c r="H194" s="227">
        <f>IF([2]数据总览!H194="","",[2]数据总览!H194)</f>
        <v>1</v>
      </c>
      <c r="I194" s="227">
        <f>IF([2]数据总览!I194="","",[2]数据总览!I194)</f>
        <v>0.24</v>
      </c>
      <c r="J194" s="227"/>
      <c r="K194" s="227" t="str">
        <f>IF([2]数据总览!K194="","",[2]数据总览!K194)</f>
        <v/>
      </c>
      <c r="L194" s="227" t="str">
        <f>IF([2]数据总览!L194="","",[2]数据总览!L194)</f>
        <v/>
      </c>
      <c r="M194" s="227" t="str">
        <f>IF([2]数据总览!M194="","",[2]数据总览!M194)</f>
        <v/>
      </c>
      <c r="N194" s="227" t="str">
        <f>IF([2]数据总览!N194="","",[2]数据总览!N194)</f>
        <v/>
      </c>
      <c r="O194" s="227" t="str">
        <f>IF([2]数据总览!O194="","",[2]数据总览!O194)</f>
        <v/>
      </c>
      <c r="P194" s="227" t="str">
        <f>IF([2]数据总览!P194="","",[2]数据总览!P194)</f>
        <v/>
      </c>
      <c r="Q194" s="227" t="str">
        <f>IF([2]数据总览!Q194="","",[2]数据总览!Q194)</f>
        <v/>
      </c>
      <c r="R194" s="227" t="str">
        <f>IF([2]数据总览!R194="","",[2]数据总览!R194)</f>
        <v/>
      </c>
      <c r="S194" s="227" t="str">
        <f>IF([2]数据总览!S194="","",[2]数据总览!S194)</f>
        <v/>
      </c>
      <c r="T194" s="227" t="str">
        <f>IF([2]数据总览!T194="","",[2]数据总览!T194)</f>
        <v/>
      </c>
      <c r="U194" s="227" t="str">
        <f>IF([2]数据总览!U194="","",[2]数据总览!U194)</f>
        <v/>
      </c>
      <c r="V194" s="227" t="str">
        <f>IF([2]数据总览!V194="","",[2]数据总览!V194)</f>
        <v/>
      </c>
      <c r="W194" s="227" t="str">
        <f>IF([2]数据总览!W194="","",[2]数据总览!W194)</f>
        <v/>
      </c>
      <c r="X194" s="227" t="str">
        <f>IF([2]数据总览!X194="","",[2]数据总览!X194)</f>
        <v/>
      </c>
      <c r="Y194" s="227" t="str">
        <f>IF([2]数据总览!Y194="","",[2]数据总览!Y194)</f>
        <v/>
      </c>
      <c r="Z194" s="227" t="str">
        <f>IF([2]数据总览!Z194="","",[2]数据总览!Z194)</f>
        <v/>
      </c>
      <c r="AA194" s="227" t="str">
        <f>IF([2]数据总览!AA194="","",[2]数据总览!AA194)</f>
        <v/>
      </c>
      <c r="AB194" s="227" t="str">
        <f>IF([2]数据总览!AB194="","",[2]数据总览!AB194)</f>
        <v/>
      </c>
      <c r="AC194" s="227" t="str">
        <f>IF([2]数据总览!AC194="","",[2]数据总览!AC194)</f>
        <v/>
      </c>
      <c r="AD194" s="227" t="str">
        <f>IF([2]数据总览!AD194="","",[2]数据总览!AD194)</f>
        <v/>
      </c>
      <c r="AE194" s="227" t="str">
        <f>IF([2]数据总览!AE194="","",[2]数据总览!AE194)</f>
        <v/>
      </c>
      <c r="AF194" s="227" t="str">
        <f>IF([2]数据总览!AF194="","",[2]数据总览!AF194)</f>
        <v/>
      </c>
      <c r="AG194" s="227" t="str">
        <f>IF([2]数据总览!AG194="","",[2]数据总览!AG194)</f>
        <v/>
      </c>
      <c r="AH194" s="227" t="str">
        <f>IF([2]数据总览!AH194="","",[2]数据总览!AH194)</f>
        <v/>
      </c>
      <c r="AI194" s="227" t="str">
        <f>IF([2]数据总览!AI194="","",[2]数据总览!AI194)</f>
        <v/>
      </c>
      <c r="AJ194" s="227" t="str">
        <f>IF([2]数据总览!AJ194="","",[2]数据总览!AJ194)</f>
        <v/>
      </c>
      <c r="AK194" s="227" t="str">
        <f>IF([2]数据总览!AK194="","",[2]数据总览!AK194)</f>
        <v/>
      </c>
      <c r="AL194" s="227" t="str">
        <f>IF([2]数据总览!AL194="","",[2]数据总览!AL194)</f>
        <v/>
      </c>
      <c r="AM194" s="227" t="str">
        <f>IF([2]数据总览!AM194="","",[2]数据总览!AM194)</f>
        <v/>
      </c>
      <c r="AN194" s="227" t="str">
        <f>IF([2]数据总览!AN194="","",[2]数据总览!AN194)</f>
        <v/>
      </c>
      <c r="AO194" s="227" t="str">
        <f>IF([2]数据总览!AO194="","",[2]数据总览!AO194)</f>
        <v/>
      </c>
      <c r="AP194" s="227" t="str">
        <f>IF([2]数据总览!AP194="","",[2]数据总览!AP194)</f>
        <v/>
      </c>
      <c r="AQ194" s="227" t="str">
        <f>IF([2]数据总览!AQ194="","",[2]数据总览!AQ194)</f>
        <v/>
      </c>
      <c r="AR194" s="227" t="str">
        <f>IF([2]数据总览!AR194="","",[2]数据总览!AR194)</f>
        <v/>
      </c>
      <c r="AS194" s="227" t="str">
        <f>IF([2]数据总览!AS194="","",[2]数据总览!AS194)</f>
        <v/>
      </c>
      <c r="AT194" s="227" t="str">
        <f>IF([2]数据总览!AT194="","",[2]数据总览!AT194)</f>
        <v/>
      </c>
      <c r="AU194" s="227" t="str">
        <f>IF([2]数据总览!AU194="","",[2]数据总览!AU194)</f>
        <v/>
      </c>
      <c r="AV194" s="227" t="str">
        <f>IF([2]数据总览!AV194="","",[2]数据总览!AV194)</f>
        <v/>
      </c>
      <c r="AW194" s="227" t="str">
        <f>IF([2]数据总览!AW194="","",[2]数据总览!AW194)</f>
        <v/>
      </c>
      <c r="AX194" s="227" t="str">
        <f>IF([2]数据总览!AX194="","",[2]数据总览!AX194)</f>
        <v/>
      </c>
      <c r="AY194" s="227" t="str">
        <f>IF([2]数据总览!AY194="","",[2]数据总览!AY194)</f>
        <v/>
      </c>
      <c r="AZ194" s="227" t="str">
        <f>IF([2]数据总览!AZ194="","",[2]数据总览!AZ194)</f>
        <v/>
      </c>
      <c r="BA194" s="227" t="str">
        <f>IF([2]数据总览!BA194="","",[2]数据总览!BA194)</f>
        <v/>
      </c>
      <c r="BB194" s="227" t="str">
        <f>IF([2]数据总览!BB194="","",[2]数据总览!BB194)</f>
        <v/>
      </c>
      <c r="BC194" s="227" t="str">
        <f>IF([2]数据总览!BC194="","",[2]数据总览!BC194)</f>
        <v/>
      </c>
      <c r="BD194" s="227" t="str">
        <f>IF([2]数据总览!BD194="","",[2]数据总览!BD194)</f>
        <v/>
      </c>
      <c r="BE194" s="227" t="str">
        <f>IF([2]数据总览!BE194="","",[2]数据总览!BE194)</f>
        <v/>
      </c>
      <c r="BF194" s="227" t="str">
        <f>IF([2]数据总览!BF194="","",[2]数据总览!BF194)</f>
        <v/>
      </c>
      <c r="BG194" s="227" t="str">
        <f>IF([2]数据总览!BG194="","",[2]数据总览!BG194)</f>
        <v/>
      </c>
      <c r="BH194" s="227" t="str">
        <f>IF([2]数据总览!BH194="","",[2]数据总览!BH194)</f>
        <v/>
      </c>
      <c r="BI194" s="227" t="str">
        <f>IF([2]数据总览!BI194="","",[2]数据总览!BI194)</f>
        <v/>
      </c>
      <c r="BJ194" s="227" t="str">
        <f>IF([2]数据总览!BJ194="","",[2]数据总览!BJ194)</f>
        <v/>
      </c>
      <c r="BK194" s="227" t="str">
        <f>IF([2]数据总览!BK194="","",[2]数据总览!BK194)</f>
        <v/>
      </c>
      <c r="BL194" s="227" t="str">
        <f>IF([2]数据总览!BL194="","",[2]数据总览!BL194)</f>
        <v/>
      </c>
      <c r="BM194" s="227" t="str">
        <f>IF([2]数据总览!BM194="","",[2]数据总览!BM194)</f>
        <v/>
      </c>
      <c r="BN194" s="227" t="str">
        <f>IF([2]数据总览!BN194="","",[2]数据总览!BN194)</f>
        <v/>
      </c>
      <c r="BO194" s="227" t="str">
        <f>IF([2]数据总览!BO194="","",[2]数据总览!BO194)</f>
        <v/>
      </c>
      <c r="BP194" s="227" t="str">
        <f>IF([2]数据总览!BP194="","",[2]数据总览!BP194)</f>
        <v/>
      </c>
      <c r="BQ194" s="227" t="str">
        <f>IF([2]数据总览!BQ194="","",[2]数据总览!BQ194)</f>
        <v/>
      </c>
      <c r="BR194" s="227" t="str">
        <f>IF([2]数据总览!BR194="","",[2]数据总览!BR194)</f>
        <v/>
      </c>
      <c r="BS194" s="227" t="str">
        <f>IF([2]数据总览!BS194="","",[2]数据总览!BS194)</f>
        <v/>
      </c>
      <c r="BT194" s="227" t="str">
        <f>IF([2]数据总览!BT194="","",[2]数据总览!BT194)</f>
        <v/>
      </c>
      <c r="BU194" s="227" t="str">
        <f>IF([2]数据总览!BU194="","",[2]数据总览!BU194)</f>
        <v/>
      </c>
      <c r="BV194" s="227" t="str">
        <f>IF([2]数据总览!BV194="","",[2]数据总览!BV194)</f>
        <v/>
      </c>
      <c r="BW194" s="227" t="str">
        <f>IF([2]数据总览!BW194="","",[2]数据总览!BW194)</f>
        <v/>
      </c>
      <c r="BX194" s="227" t="str">
        <f>IF([2]数据总览!BX194="","",[2]数据总览!BX194)</f>
        <v/>
      </c>
      <c r="BY194" s="227" t="str">
        <f>IF([2]数据总览!BY194="","",[2]数据总览!BY194)</f>
        <v/>
      </c>
      <c r="BZ194" s="227" t="str">
        <f>IF([2]数据总览!BZ194="","",[2]数据总览!BZ194)</f>
        <v/>
      </c>
      <c r="CA194" s="227" t="str">
        <f>IF([2]数据总览!CA194="","",[2]数据总览!CA194)</f>
        <v/>
      </c>
      <c r="CB194" s="227" t="str">
        <f>IF([2]数据总览!CB194="","",[2]数据总览!CB194)</f>
        <v/>
      </c>
      <c r="CC194" s="227" t="str">
        <f>IF([2]数据总览!CC194="","",[2]数据总览!CC194)</f>
        <v/>
      </c>
      <c r="CD194" s="227" t="str">
        <f>IF([2]数据总览!CD194="","",[2]数据总览!CD194)</f>
        <v/>
      </c>
      <c r="CE194" s="227" t="str">
        <f>IF([2]数据总览!CE194="","",[2]数据总览!CE194)</f>
        <v/>
      </c>
      <c r="CF194" s="227" t="str">
        <f>IF([2]数据总览!CF194="","",[2]数据总览!CF194)</f>
        <v/>
      </c>
      <c r="CG194" s="227" t="str">
        <f>IF([2]数据总览!CG194="","",[2]数据总览!CG194)</f>
        <v/>
      </c>
      <c r="CH194" s="227" t="str">
        <f>IF([2]数据总览!CH194="","",[2]数据总览!CH194)</f>
        <v/>
      </c>
      <c r="CI194" s="227" t="str">
        <f>IF([2]数据总览!CI194="","",[2]数据总览!CI194)</f>
        <v/>
      </c>
      <c r="CJ194" s="227" t="str">
        <f>IF([2]数据总览!CJ194="","",[2]数据总览!CJ194)</f>
        <v/>
      </c>
      <c r="CK194" s="227" t="str">
        <f>IF([2]数据总览!CK194="","",[2]数据总览!CK194)</f>
        <v/>
      </c>
      <c r="CL194" s="227" t="str">
        <f>IF([2]数据总览!CL194="","",[2]数据总览!CL194)</f>
        <v/>
      </c>
      <c r="CM194" s="227" t="str">
        <f>IF([2]数据总览!CM194="","",[2]数据总览!CM194)</f>
        <v/>
      </c>
      <c r="CN194" s="227" t="str">
        <f>IF([2]数据总览!CN194="","",[2]数据总览!CN194)</f>
        <v/>
      </c>
      <c r="CO194" s="227" t="str">
        <f>IF([2]数据总览!CO194="","",[2]数据总览!CO194)</f>
        <v/>
      </c>
      <c r="CP194" s="227" t="str">
        <f>IF([2]数据总览!CP194="","",[2]数据总览!CP194)</f>
        <v/>
      </c>
      <c r="CQ194" s="227" t="str">
        <f>IF([2]数据总览!CQ194="","",[2]数据总览!CQ194)</f>
        <v/>
      </c>
      <c r="CR194" s="227" t="str">
        <f>IF([2]数据总览!CR194="","",[2]数据总览!CR194)</f>
        <v/>
      </c>
      <c r="CS194" s="227" t="str">
        <f>IF([2]数据总览!CS194="","",[2]数据总览!CS194)</f>
        <v/>
      </c>
      <c r="CT194" s="227" t="str">
        <f>IF([2]数据总览!CT194="","",[2]数据总览!CT194)</f>
        <v/>
      </c>
      <c r="CU194" s="227" t="str">
        <f>IF([2]数据总览!CU194="","",[2]数据总览!CU194)</f>
        <v/>
      </c>
      <c r="CV194" s="227" t="str">
        <f>IF([2]数据总览!CV194="","",[2]数据总览!CV194)</f>
        <v/>
      </c>
      <c r="CW194" s="227" t="str">
        <f>IF([2]数据总览!CW194="","",[2]数据总览!CW194)</f>
        <v/>
      </c>
      <c r="CX194" s="227" t="str">
        <f>IF([2]数据总览!CX194="","",[2]数据总览!CX194)</f>
        <v/>
      </c>
      <c r="CY194" s="227" t="str">
        <f>IF([2]数据总览!CY194="","",[2]数据总览!CY194)</f>
        <v/>
      </c>
      <c r="CZ194" s="227" t="str">
        <f>IF([2]数据总览!CZ194="","",[2]数据总览!CZ194)</f>
        <v/>
      </c>
      <c r="DA194" s="227" t="str">
        <f>IF([2]数据总览!DA194="","",[2]数据总览!DA194)</f>
        <v/>
      </c>
      <c r="DB194" s="227" t="str">
        <f>IF([2]数据总览!DB194="","",[2]数据总览!DB194)</f>
        <v/>
      </c>
      <c r="DC194" s="227" t="str">
        <f>IF([2]数据总览!DC194="","",[2]数据总览!DC194)</f>
        <v/>
      </c>
      <c r="DD194" s="227" t="str">
        <f>IF([2]数据总览!DD194="","",[2]数据总览!DD194)</f>
        <v/>
      </c>
      <c r="DE194" s="227" t="str">
        <f>IF([2]数据总览!DE194="","",[2]数据总览!DE194)</f>
        <v/>
      </c>
      <c r="DF194" s="227" t="str">
        <f>IF([2]数据总览!DF194="","",[2]数据总览!DF194)</f>
        <v/>
      </c>
      <c r="DG194" s="227" t="str">
        <f>IF([2]数据总览!DG194="","",[2]数据总览!DG194)</f>
        <v/>
      </c>
      <c r="DH194" s="227" t="str">
        <f>IF([2]数据总览!DH194="","",[2]数据总览!DH194)</f>
        <v/>
      </c>
      <c r="DI194" s="227" t="str">
        <f>IF([2]数据总览!DI194="","",[2]数据总览!DI194)</f>
        <v/>
      </c>
      <c r="DJ194" s="227" t="str">
        <f>IF([2]数据总览!DJ194="","",[2]数据总览!DJ194)</f>
        <v/>
      </c>
      <c r="DK194" s="227" t="str">
        <f>IF([2]数据总览!DK194="","",[2]数据总览!DK194)</f>
        <v/>
      </c>
      <c r="DL194" s="227" t="str">
        <f>IF([2]数据总览!DL194="","",[2]数据总览!DL194)</f>
        <v/>
      </c>
      <c r="DM194" s="227" t="str">
        <f>IF([2]数据总览!DM194="","",[2]数据总览!DM194)</f>
        <v/>
      </c>
      <c r="DN194" s="227" t="str">
        <f>IF([2]数据总览!DN194="","",[2]数据总览!DN194)</f>
        <v/>
      </c>
      <c r="DO194" s="227" t="str">
        <f>IF([2]数据总览!DO194="","",[2]数据总览!DO194)</f>
        <v/>
      </c>
      <c r="DP194" s="227" t="str">
        <f>IF([2]数据总览!DP194="","",[2]数据总览!DP194)</f>
        <v/>
      </c>
      <c r="DQ194" s="227" t="str">
        <f>IF([2]数据总览!DQ194="","",[2]数据总览!DQ194)</f>
        <v/>
      </c>
      <c r="DR194" s="227" t="str">
        <f>IF([2]数据总览!DR194="","",[2]数据总览!DR194)</f>
        <v/>
      </c>
      <c r="DS194" s="227" t="str">
        <f>IF([2]数据总览!DS194="","",[2]数据总览!DS194)</f>
        <v/>
      </c>
      <c r="DT194" s="227" t="str">
        <f>IF([2]数据总览!DT194="","",[2]数据总览!DT194)</f>
        <v/>
      </c>
      <c r="DU194" s="227" t="str">
        <f>IF([2]数据总览!DU194="","",[2]数据总览!DU194)</f>
        <v/>
      </c>
      <c r="DV194" s="227" t="str">
        <f>IF([2]数据总览!DV194="","",[2]数据总览!DV194)</f>
        <v/>
      </c>
      <c r="DW194" s="227" t="str">
        <f>IF([2]数据总览!DW194="","",[2]数据总览!DW194)</f>
        <v/>
      </c>
      <c r="DX194" s="227" t="str">
        <f>IF([2]数据总览!DX194="","",[2]数据总览!DX194)</f>
        <v/>
      </c>
      <c r="DY194" s="227" t="str">
        <f>IF([2]数据总览!DY194="","",[2]数据总览!DY194)</f>
        <v/>
      </c>
      <c r="DZ194" s="227" t="str">
        <f>IF([2]数据总览!DZ194="","",[2]数据总览!DZ194)</f>
        <v/>
      </c>
      <c r="EA194" s="227" t="str">
        <f>IF([2]数据总览!EA194="","",[2]数据总览!EA194)</f>
        <v/>
      </c>
      <c r="EB194" s="227" t="str">
        <f>IF([2]数据总览!EB194="","",[2]数据总览!EB194)</f>
        <v/>
      </c>
      <c r="EC194" s="227" t="str">
        <f>IF([2]数据总览!EC194="","",[2]数据总览!EC194)</f>
        <v/>
      </c>
      <c r="ED194" s="227" t="str">
        <f>IF([2]数据总览!ED194="","",[2]数据总览!ED194)</f>
        <v/>
      </c>
      <c r="EE194" s="227" t="str">
        <f>IF([2]数据总览!EE194="","",[2]数据总览!EE194)</f>
        <v/>
      </c>
      <c r="EF194" s="227" t="str">
        <f>IF([2]数据总览!EF194="","",[2]数据总览!EF194)</f>
        <v/>
      </c>
      <c r="EG194" s="227" t="str">
        <f>IF([2]数据总览!EG194="","",[2]数据总览!EG194)</f>
        <v/>
      </c>
      <c r="EH194" s="227" t="str">
        <f>IF([2]数据总览!EH194="","",[2]数据总览!EH194)</f>
        <v/>
      </c>
      <c r="EI194" s="227" t="str">
        <f>IF([2]数据总览!EI194="","",[2]数据总览!EI194)</f>
        <v/>
      </c>
      <c r="EJ194" s="227" t="str">
        <f>IF([2]数据总览!EJ194="","",[2]数据总览!EJ194)</f>
        <v/>
      </c>
      <c r="EK194" s="227" t="str">
        <f>IF([2]数据总览!EK194="","",[2]数据总览!EK194)</f>
        <v/>
      </c>
      <c r="EL194" s="227" t="str">
        <f>IF([2]数据总览!EL194="","",[2]数据总览!EL194)</f>
        <v/>
      </c>
      <c r="EM194" s="227" t="str">
        <f>IF([2]数据总览!EM194="","",[2]数据总览!EM194)</f>
        <v/>
      </c>
      <c r="EN194" s="227" t="str">
        <f>IF([2]数据总览!EN194="","",[2]数据总览!EN194)</f>
        <v/>
      </c>
      <c r="EO194" s="227" t="str">
        <f>IF([2]数据总览!EO194="","",[2]数据总览!EO194)</f>
        <v/>
      </c>
      <c r="EP194" s="227" t="str">
        <f>IF([2]数据总览!EP194="","",[2]数据总览!EP194)</f>
        <v/>
      </c>
      <c r="EQ194" s="227" t="str">
        <f>IF([2]数据总览!EQ194="","",[2]数据总览!EQ194)</f>
        <v/>
      </c>
      <c r="ER194" s="227" t="str">
        <f>IF([2]数据总览!ER194="","",[2]数据总览!ER194)</f>
        <v/>
      </c>
      <c r="ES194" s="227" t="str">
        <f>IF([2]数据总览!ES194="","",[2]数据总览!ES194)</f>
        <v/>
      </c>
      <c r="ET194" s="227" t="str">
        <f>IF([2]数据总览!ET194="","",[2]数据总览!ET194)</f>
        <v/>
      </c>
      <c r="EU194" s="227" t="str">
        <f>IF([2]数据总览!EU194="","",[2]数据总览!EU194)</f>
        <v/>
      </c>
      <c r="EV194" s="227" t="str">
        <f>IF([2]数据总览!EV194="","",[2]数据总览!EV194)</f>
        <v/>
      </c>
      <c r="EW194" s="227" t="str">
        <f>IF([2]数据总览!EW194="","",[2]数据总览!EW194)</f>
        <v/>
      </c>
      <c r="EX194" s="227" t="str">
        <f>IF([2]数据总览!EX194="","",[2]数据总览!EX194)</f>
        <v/>
      </c>
      <c r="EY194" s="227" t="str">
        <f>IF([2]数据总览!EY194="","",[2]数据总览!EY194)</f>
        <v/>
      </c>
      <c r="EZ194" s="227" t="str">
        <f>IF([2]数据总览!EZ194="","",[2]数据总览!EZ194)</f>
        <v/>
      </c>
      <c r="FA194" s="227" t="str">
        <f>IF([2]数据总览!FA194="","",[2]数据总览!FA194)</f>
        <v/>
      </c>
    </row>
    <row r="195" spans="1:157" ht="11.25">
      <c r="A195" s="227" t="str">
        <f>IF([2]数据总览!A195="","",[2]数据总览!A195)</f>
        <v/>
      </c>
      <c r="B195" s="227" t="str">
        <f>IF([2]数据总览!B195="","",[2]数据总览!B195)</f>
        <v/>
      </c>
      <c r="C195" s="227">
        <f>IF([2]数据总览!C195="","",[2]数据总览!C195)</f>
        <v>5</v>
      </c>
      <c r="D195" s="227">
        <f>IF([2]数据总览!D195="","",[2]数据总览!D195)</f>
        <v>1</v>
      </c>
      <c r="E195" s="227">
        <f>IF([2]数据总览!E195="","",[2]数据总览!E195)</f>
        <v>0.15</v>
      </c>
      <c r="F195" s="227">
        <f>IF([2]数据总览!F195="","",[2]数据总览!F195)</f>
        <v>2</v>
      </c>
      <c r="G195" s="227">
        <f>IF([2]数据总览!G195="","",[2]数据总览!G195)</f>
        <v>0.27</v>
      </c>
      <c r="H195" s="227">
        <f>IF([2]数据总览!H195="","",[2]数据总览!H195)</f>
        <v>2</v>
      </c>
      <c r="I195" s="227">
        <f>IF([2]数据总览!I195="","",[2]数据总览!I195)</f>
        <v>0.36</v>
      </c>
      <c r="J195" s="227"/>
      <c r="K195" s="227" t="str">
        <f>IF([2]数据总览!K195="","",[2]数据总览!K195)</f>
        <v/>
      </c>
      <c r="L195" s="227" t="str">
        <f>IF([2]数据总览!L195="","",[2]数据总览!L195)</f>
        <v/>
      </c>
      <c r="M195" s="227" t="str">
        <f>IF([2]数据总览!M195="","",[2]数据总览!M195)</f>
        <v/>
      </c>
      <c r="N195" s="227" t="str">
        <f>IF([2]数据总览!N195="","",[2]数据总览!N195)</f>
        <v/>
      </c>
      <c r="O195" s="227" t="str">
        <f>IF([2]数据总览!O195="","",[2]数据总览!O195)</f>
        <v/>
      </c>
      <c r="P195" s="227" t="str">
        <f>IF([2]数据总览!P195="","",[2]数据总览!P195)</f>
        <v/>
      </c>
      <c r="Q195" s="227" t="str">
        <f>IF([2]数据总览!Q195="","",[2]数据总览!Q195)</f>
        <v/>
      </c>
      <c r="R195" s="227" t="str">
        <f>IF([2]数据总览!R195="","",[2]数据总览!R195)</f>
        <v/>
      </c>
      <c r="S195" s="227" t="str">
        <f>IF([2]数据总览!S195="","",[2]数据总览!S195)</f>
        <v/>
      </c>
      <c r="T195" s="227" t="str">
        <f>IF([2]数据总览!T195="","",[2]数据总览!T195)</f>
        <v/>
      </c>
      <c r="U195" s="227" t="str">
        <f>IF([2]数据总览!U195="","",[2]数据总览!U195)</f>
        <v/>
      </c>
      <c r="V195" s="227" t="str">
        <f>IF([2]数据总览!V195="","",[2]数据总览!V195)</f>
        <v/>
      </c>
      <c r="W195" s="227" t="str">
        <f>IF([2]数据总览!W195="","",[2]数据总览!W195)</f>
        <v/>
      </c>
      <c r="X195" s="227" t="str">
        <f>IF([2]数据总览!X195="","",[2]数据总览!X195)</f>
        <v/>
      </c>
      <c r="Y195" s="227" t="str">
        <f>IF([2]数据总览!Y195="","",[2]数据总览!Y195)</f>
        <v/>
      </c>
      <c r="Z195" s="227" t="str">
        <f>IF([2]数据总览!Z195="","",[2]数据总览!Z195)</f>
        <v/>
      </c>
      <c r="AA195" s="227" t="str">
        <f>IF([2]数据总览!AA195="","",[2]数据总览!AA195)</f>
        <v/>
      </c>
      <c r="AB195" s="227" t="str">
        <f>IF([2]数据总览!AB195="","",[2]数据总览!AB195)</f>
        <v/>
      </c>
      <c r="AC195" s="227" t="str">
        <f>IF([2]数据总览!AC195="","",[2]数据总览!AC195)</f>
        <v/>
      </c>
      <c r="AD195" s="227" t="str">
        <f>IF([2]数据总览!AD195="","",[2]数据总览!AD195)</f>
        <v/>
      </c>
      <c r="AE195" s="227" t="str">
        <f>IF([2]数据总览!AE195="","",[2]数据总览!AE195)</f>
        <v/>
      </c>
      <c r="AF195" s="227" t="str">
        <f>IF([2]数据总览!AF195="","",[2]数据总览!AF195)</f>
        <v/>
      </c>
      <c r="AG195" s="227" t="str">
        <f>IF([2]数据总览!AG195="","",[2]数据总览!AG195)</f>
        <v/>
      </c>
      <c r="AH195" s="227" t="str">
        <f>IF([2]数据总览!AH195="","",[2]数据总览!AH195)</f>
        <v/>
      </c>
      <c r="AI195" s="227" t="str">
        <f>IF([2]数据总览!AI195="","",[2]数据总览!AI195)</f>
        <v/>
      </c>
      <c r="AJ195" s="227" t="str">
        <f>IF([2]数据总览!AJ195="","",[2]数据总览!AJ195)</f>
        <v/>
      </c>
      <c r="AK195" s="227" t="str">
        <f>IF([2]数据总览!AK195="","",[2]数据总览!AK195)</f>
        <v/>
      </c>
      <c r="AL195" s="227" t="str">
        <f>IF([2]数据总览!AL195="","",[2]数据总览!AL195)</f>
        <v/>
      </c>
      <c r="AM195" s="227" t="str">
        <f>IF([2]数据总览!AM195="","",[2]数据总览!AM195)</f>
        <v/>
      </c>
      <c r="AN195" s="227" t="str">
        <f>IF([2]数据总览!AN195="","",[2]数据总览!AN195)</f>
        <v/>
      </c>
      <c r="AO195" s="227" t="str">
        <f>IF([2]数据总览!AO195="","",[2]数据总览!AO195)</f>
        <v/>
      </c>
      <c r="AP195" s="227" t="str">
        <f>IF([2]数据总览!AP195="","",[2]数据总览!AP195)</f>
        <v/>
      </c>
      <c r="AQ195" s="227" t="str">
        <f>IF([2]数据总览!AQ195="","",[2]数据总览!AQ195)</f>
        <v/>
      </c>
      <c r="AR195" s="227" t="str">
        <f>IF([2]数据总览!AR195="","",[2]数据总览!AR195)</f>
        <v/>
      </c>
      <c r="AS195" s="227" t="str">
        <f>IF([2]数据总览!AS195="","",[2]数据总览!AS195)</f>
        <v/>
      </c>
      <c r="AT195" s="227" t="str">
        <f>IF([2]数据总览!AT195="","",[2]数据总览!AT195)</f>
        <v/>
      </c>
      <c r="AU195" s="227" t="str">
        <f>IF([2]数据总览!AU195="","",[2]数据总览!AU195)</f>
        <v/>
      </c>
      <c r="AV195" s="227" t="str">
        <f>IF([2]数据总览!AV195="","",[2]数据总览!AV195)</f>
        <v/>
      </c>
      <c r="AW195" s="227" t="str">
        <f>IF([2]数据总览!AW195="","",[2]数据总览!AW195)</f>
        <v/>
      </c>
      <c r="AX195" s="227" t="str">
        <f>IF([2]数据总览!AX195="","",[2]数据总览!AX195)</f>
        <v/>
      </c>
      <c r="AY195" s="227" t="str">
        <f>IF([2]数据总览!AY195="","",[2]数据总览!AY195)</f>
        <v/>
      </c>
      <c r="AZ195" s="227" t="str">
        <f>IF([2]数据总览!AZ195="","",[2]数据总览!AZ195)</f>
        <v/>
      </c>
      <c r="BA195" s="227" t="str">
        <f>IF([2]数据总览!BA195="","",[2]数据总览!BA195)</f>
        <v/>
      </c>
      <c r="BB195" s="227" t="str">
        <f>IF([2]数据总览!BB195="","",[2]数据总览!BB195)</f>
        <v/>
      </c>
      <c r="BC195" s="227" t="str">
        <f>IF([2]数据总览!BC195="","",[2]数据总览!BC195)</f>
        <v/>
      </c>
      <c r="BD195" s="227" t="str">
        <f>IF([2]数据总览!BD195="","",[2]数据总览!BD195)</f>
        <v/>
      </c>
      <c r="BE195" s="227" t="str">
        <f>IF([2]数据总览!BE195="","",[2]数据总览!BE195)</f>
        <v/>
      </c>
      <c r="BF195" s="227" t="str">
        <f>IF([2]数据总览!BF195="","",[2]数据总览!BF195)</f>
        <v/>
      </c>
      <c r="BG195" s="227" t="str">
        <f>IF([2]数据总览!BG195="","",[2]数据总览!BG195)</f>
        <v/>
      </c>
      <c r="BH195" s="227" t="str">
        <f>IF([2]数据总览!BH195="","",[2]数据总览!BH195)</f>
        <v/>
      </c>
      <c r="BI195" s="227" t="str">
        <f>IF([2]数据总览!BI195="","",[2]数据总览!BI195)</f>
        <v/>
      </c>
      <c r="BJ195" s="227" t="str">
        <f>IF([2]数据总览!BJ195="","",[2]数据总览!BJ195)</f>
        <v/>
      </c>
      <c r="BK195" s="227" t="str">
        <f>IF([2]数据总览!BK195="","",[2]数据总览!BK195)</f>
        <v/>
      </c>
      <c r="BL195" s="227" t="str">
        <f>IF([2]数据总览!BL195="","",[2]数据总览!BL195)</f>
        <v/>
      </c>
      <c r="BM195" s="227" t="str">
        <f>IF([2]数据总览!BM195="","",[2]数据总览!BM195)</f>
        <v/>
      </c>
      <c r="BN195" s="227" t="str">
        <f>IF([2]数据总览!BN195="","",[2]数据总览!BN195)</f>
        <v/>
      </c>
      <c r="BO195" s="227" t="str">
        <f>IF([2]数据总览!BO195="","",[2]数据总览!BO195)</f>
        <v/>
      </c>
      <c r="BP195" s="227" t="str">
        <f>IF([2]数据总览!BP195="","",[2]数据总览!BP195)</f>
        <v/>
      </c>
      <c r="BQ195" s="227" t="str">
        <f>IF([2]数据总览!BQ195="","",[2]数据总览!BQ195)</f>
        <v/>
      </c>
      <c r="BR195" s="227" t="str">
        <f>IF([2]数据总览!BR195="","",[2]数据总览!BR195)</f>
        <v/>
      </c>
      <c r="BS195" s="227" t="str">
        <f>IF([2]数据总览!BS195="","",[2]数据总览!BS195)</f>
        <v/>
      </c>
      <c r="BT195" s="227" t="str">
        <f>IF([2]数据总览!BT195="","",[2]数据总览!BT195)</f>
        <v/>
      </c>
      <c r="BU195" s="227" t="str">
        <f>IF([2]数据总览!BU195="","",[2]数据总览!BU195)</f>
        <v/>
      </c>
      <c r="BV195" s="227" t="str">
        <f>IF([2]数据总览!BV195="","",[2]数据总览!BV195)</f>
        <v/>
      </c>
      <c r="BW195" s="227" t="str">
        <f>IF([2]数据总览!BW195="","",[2]数据总览!BW195)</f>
        <v/>
      </c>
      <c r="BX195" s="227" t="str">
        <f>IF([2]数据总览!BX195="","",[2]数据总览!BX195)</f>
        <v/>
      </c>
      <c r="BY195" s="227" t="str">
        <f>IF([2]数据总览!BY195="","",[2]数据总览!BY195)</f>
        <v/>
      </c>
      <c r="BZ195" s="227" t="str">
        <f>IF([2]数据总览!BZ195="","",[2]数据总览!BZ195)</f>
        <v/>
      </c>
      <c r="CA195" s="227" t="str">
        <f>IF([2]数据总览!CA195="","",[2]数据总览!CA195)</f>
        <v/>
      </c>
      <c r="CB195" s="227" t="str">
        <f>IF([2]数据总览!CB195="","",[2]数据总览!CB195)</f>
        <v/>
      </c>
      <c r="CC195" s="227" t="str">
        <f>IF([2]数据总览!CC195="","",[2]数据总览!CC195)</f>
        <v/>
      </c>
      <c r="CD195" s="227" t="str">
        <f>IF([2]数据总览!CD195="","",[2]数据总览!CD195)</f>
        <v/>
      </c>
      <c r="CE195" s="227" t="str">
        <f>IF([2]数据总览!CE195="","",[2]数据总览!CE195)</f>
        <v/>
      </c>
      <c r="CF195" s="227" t="str">
        <f>IF([2]数据总览!CF195="","",[2]数据总览!CF195)</f>
        <v/>
      </c>
      <c r="CG195" s="227" t="str">
        <f>IF([2]数据总览!CG195="","",[2]数据总览!CG195)</f>
        <v/>
      </c>
      <c r="CH195" s="227" t="str">
        <f>IF([2]数据总览!CH195="","",[2]数据总览!CH195)</f>
        <v/>
      </c>
      <c r="CI195" s="227" t="str">
        <f>IF([2]数据总览!CI195="","",[2]数据总览!CI195)</f>
        <v/>
      </c>
      <c r="CJ195" s="227" t="str">
        <f>IF([2]数据总览!CJ195="","",[2]数据总览!CJ195)</f>
        <v/>
      </c>
      <c r="CK195" s="227" t="str">
        <f>IF([2]数据总览!CK195="","",[2]数据总览!CK195)</f>
        <v/>
      </c>
      <c r="CL195" s="227" t="str">
        <f>IF([2]数据总览!CL195="","",[2]数据总览!CL195)</f>
        <v/>
      </c>
      <c r="CM195" s="227" t="str">
        <f>IF([2]数据总览!CM195="","",[2]数据总览!CM195)</f>
        <v/>
      </c>
      <c r="CN195" s="227" t="str">
        <f>IF([2]数据总览!CN195="","",[2]数据总览!CN195)</f>
        <v/>
      </c>
      <c r="CO195" s="227" t="str">
        <f>IF([2]数据总览!CO195="","",[2]数据总览!CO195)</f>
        <v/>
      </c>
      <c r="CP195" s="227" t="str">
        <f>IF([2]数据总览!CP195="","",[2]数据总览!CP195)</f>
        <v/>
      </c>
      <c r="CQ195" s="227" t="str">
        <f>IF([2]数据总览!CQ195="","",[2]数据总览!CQ195)</f>
        <v/>
      </c>
      <c r="CR195" s="227" t="str">
        <f>IF([2]数据总览!CR195="","",[2]数据总览!CR195)</f>
        <v/>
      </c>
      <c r="CS195" s="227" t="str">
        <f>IF([2]数据总览!CS195="","",[2]数据总览!CS195)</f>
        <v/>
      </c>
      <c r="CT195" s="227" t="str">
        <f>IF([2]数据总览!CT195="","",[2]数据总览!CT195)</f>
        <v/>
      </c>
      <c r="CU195" s="227" t="str">
        <f>IF([2]数据总览!CU195="","",[2]数据总览!CU195)</f>
        <v/>
      </c>
      <c r="CV195" s="227" t="str">
        <f>IF([2]数据总览!CV195="","",[2]数据总览!CV195)</f>
        <v/>
      </c>
      <c r="CW195" s="227" t="str">
        <f>IF([2]数据总览!CW195="","",[2]数据总览!CW195)</f>
        <v/>
      </c>
      <c r="CX195" s="227" t="str">
        <f>IF([2]数据总览!CX195="","",[2]数据总览!CX195)</f>
        <v/>
      </c>
      <c r="CY195" s="227" t="str">
        <f>IF([2]数据总览!CY195="","",[2]数据总览!CY195)</f>
        <v/>
      </c>
      <c r="CZ195" s="227" t="str">
        <f>IF([2]数据总览!CZ195="","",[2]数据总览!CZ195)</f>
        <v/>
      </c>
      <c r="DA195" s="227" t="str">
        <f>IF([2]数据总览!DA195="","",[2]数据总览!DA195)</f>
        <v/>
      </c>
      <c r="DB195" s="227" t="str">
        <f>IF([2]数据总览!DB195="","",[2]数据总览!DB195)</f>
        <v/>
      </c>
      <c r="DC195" s="227" t="str">
        <f>IF([2]数据总览!DC195="","",[2]数据总览!DC195)</f>
        <v/>
      </c>
      <c r="DD195" s="227" t="str">
        <f>IF([2]数据总览!DD195="","",[2]数据总览!DD195)</f>
        <v/>
      </c>
      <c r="DE195" s="227" t="str">
        <f>IF([2]数据总览!DE195="","",[2]数据总览!DE195)</f>
        <v/>
      </c>
      <c r="DF195" s="227" t="str">
        <f>IF([2]数据总览!DF195="","",[2]数据总览!DF195)</f>
        <v/>
      </c>
      <c r="DG195" s="227" t="str">
        <f>IF([2]数据总览!DG195="","",[2]数据总览!DG195)</f>
        <v/>
      </c>
      <c r="DH195" s="227" t="str">
        <f>IF([2]数据总览!DH195="","",[2]数据总览!DH195)</f>
        <v/>
      </c>
      <c r="DI195" s="227" t="str">
        <f>IF([2]数据总览!DI195="","",[2]数据总览!DI195)</f>
        <v/>
      </c>
      <c r="DJ195" s="227" t="str">
        <f>IF([2]数据总览!DJ195="","",[2]数据总览!DJ195)</f>
        <v/>
      </c>
      <c r="DK195" s="227" t="str">
        <f>IF([2]数据总览!DK195="","",[2]数据总览!DK195)</f>
        <v/>
      </c>
      <c r="DL195" s="227" t="str">
        <f>IF([2]数据总览!DL195="","",[2]数据总览!DL195)</f>
        <v/>
      </c>
      <c r="DM195" s="227" t="str">
        <f>IF([2]数据总览!DM195="","",[2]数据总览!DM195)</f>
        <v/>
      </c>
      <c r="DN195" s="227" t="str">
        <f>IF([2]数据总览!DN195="","",[2]数据总览!DN195)</f>
        <v/>
      </c>
      <c r="DO195" s="227" t="str">
        <f>IF([2]数据总览!DO195="","",[2]数据总览!DO195)</f>
        <v/>
      </c>
      <c r="DP195" s="227" t="str">
        <f>IF([2]数据总览!DP195="","",[2]数据总览!DP195)</f>
        <v/>
      </c>
      <c r="DQ195" s="227" t="str">
        <f>IF([2]数据总览!DQ195="","",[2]数据总览!DQ195)</f>
        <v/>
      </c>
      <c r="DR195" s="227" t="str">
        <f>IF([2]数据总览!DR195="","",[2]数据总览!DR195)</f>
        <v/>
      </c>
      <c r="DS195" s="227" t="str">
        <f>IF([2]数据总览!DS195="","",[2]数据总览!DS195)</f>
        <v/>
      </c>
      <c r="DT195" s="227" t="str">
        <f>IF([2]数据总览!DT195="","",[2]数据总览!DT195)</f>
        <v/>
      </c>
      <c r="DU195" s="227" t="str">
        <f>IF([2]数据总览!DU195="","",[2]数据总览!DU195)</f>
        <v/>
      </c>
      <c r="DV195" s="227" t="str">
        <f>IF([2]数据总览!DV195="","",[2]数据总览!DV195)</f>
        <v/>
      </c>
      <c r="DW195" s="227" t="str">
        <f>IF([2]数据总览!DW195="","",[2]数据总览!DW195)</f>
        <v/>
      </c>
      <c r="DX195" s="227" t="str">
        <f>IF([2]数据总览!DX195="","",[2]数据总览!DX195)</f>
        <v/>
      </c>
      <c r="DY195" s="227" t="str">
        <f>IF([2]数据总览!DY195="","",[2]数据总览!DY195)</f>
        <v/>
      </c>
      <c r="DZ195" s="227" t="str">
        <f>IF([2]数据总览!DZ195="","",[2]数据总览!DZ195)</f>
        <v/>
      </c>
      <c r="EA195" s="227" t="str">
        <f>IF([2]数据总览!EA195="","",[2]数据总览!EA195)</f>
        <v/>
      </c>
      <c r="EB195" s="227" t="str">
        <f>IF([2]数据总览!EB195="","",[2]数据总览!EB195)</f>
        <v/>
      </c>
      <c r="EC195" s="227" t="str">
        <f>IF([2]数据总览!EC195="","",[2]数据总览!EC195)</f>
        <v/>
      </c>
      <c r="ED195" s="227" t="str">
        <f>IF([2]数据总览!ED195="","",[2]数据总览!ED195)</f>
        <v/>
      </c>
      <c r="EE195" s="227" t="str">
        <f>IF([2]数据总览!EE195="","",[2]数据总览!EE195)</f>
        <v/>
      </c>
      <c r="EF195" s="227" t="str">
        <f>IF([2]数据总览!EF195="","",[2]数据总览!EF195)</f>
        <v/>
      </c>
      <c r="EG195" s="227" t="str">
        <f>IF([2]数据总览!EG195="","",[2]数据总览!EG195)</f>
        <v/>
      </c>
      <c r="EH195" s="227" t="str">
        <f>IF([2]数据总览!EH195="","",[2]数据总览!EH195)</f>
        <v/>
      </c>
      <c r="EI195" s="227" t="str">
        <f>IF([2]数据总览!EI195="","",[2]数据总览!EI195)</f>
        <v/>
      </c>
      <c r="EJ195" s="227" t="str">
        <f>IF([2]数据总览!EJ195="","",[2]数据总览!EJ195)</f>
        <v/>
      </c>
      <c r="EK195" s="227" t="str">
        <f>IF([2]数据总览!EK195="","",[2]数据总览!EK195)</f>
        <v/>
      </c>
      <c r="EL195" s="227" t="str">
        <f>IF([2]数据总览!EL195="","",[2]数据总览!EL195)</f>
        <v/>
      </c>
      <c r="EM195" s="227" t="str">
        <f>IF([2]数据总览!EM195="","",[2]数据总览!EM195)</f>
        <v/>
      </c>
      <c r="EN195" s="227" t="str">
        <f>IF([2]数据总览!EN195="","",[2]数据总览!EN195)</f>
        <v/>
      </c>
      <c r="EO195" s="227" t="str">
        <f>IF([2]数据总览!EO195="","",[2]数据总览!EO195)</f>
        <v/>
      </c>
      <c r="EP195" s="227" t="str">
        <f>IF([2]数据总览!EP195="","",[2]数据总览!EP195)</f>
        <v/>
      </c>
      <c r="EQ195" s="227" t="str">
        <f>IF([2]数据总览!EQ195="","",[2]数据总览!EQ195)</f>
        <v/>
      </c>
      <c r="ER195" s="227" t="str">
        <f>IF([2]数据总览!ER195="","",[2]数据总览!ER195)</f>
        <v/>
      </c>
      <c r="ES195" s="227" t="str">
        <f>IF([2]数据总览!ES195="","",[2]数据总览!ES195)</f>
        <v/>
      </c>
      <c r="ET195" s="227" t="str">
        <f>IF([2]数据总览!ET195="","",[2]数据总览!ET195)</f>
        <v/>
      </c>
      <c r="EU195" s="227" t="str">
        <f>IF([2]数据总览!EU195="","",[2]数据总览!EU195)</f>
        <v/>
      </c>
      <c r="EV195" s="227" t="str">
        <f>IF([2]数据总览!EV195="","",[2]数据总览!EV195)</f>
        <v/>
      </c>
      <c r="EW195" s="227" t="str">
        <f>IF([2]数据总览!EW195="","",[2]数据总览!EW195)</f>
        <v/>
      </c>
      <c r="EX195" s="227" t="str">
        <f>IF([2]数据总览!EX195="","",[2]数据总览!EX195)</f>
        <v/>
      </c>
      <c r="EY195" s="227" t="str">
        <f>IF([2]数据总览!EY195="","",[2]数据总览!EY195)</f>
        <v/>
      </c>
      <c r="EZ195" s="227" t="str">
        <f>IF([2]数据总览!EZ195="","",[2]数据总览!EZ195)</f>
        <v/>
      </c>
      <c r="FA195" s="227" t="str">
        <f>IF([2]数据总览!FA195="","",[2]数据总览!FA195)</f>
        <v/>
      </c>
    </row>
    <row r="196" spans="1:157" ht="11.25">
      <c r="A196" s="227" t="str">
        <f>IF([2]数据总览!A196="","",[2]数据总览!A196)</f>
        <v/>
      </c>
      <c r="B196" s="227" t="str">
        <f>IF([2]数据总览!B196="","",[2]数据总览!B196)</f>
        <v/>
      </c>
      <c r="C196" s="227">
        <f>IF([2]数据总览!C196="","",[2]数据总览!C196)</f>
        <v>6</v>
      </c>
      <c r="D196" s="227">
        <f>IF([2]数据总览!D196="","",[2]数据总览!D196)</f>
        <v>1</v>
      </c>
      <c r="E196" s="227">
        <f>IF([2]数据总览!E196="","",[2]数据总览!E196)</f>
        <v>0.15</v>
      </c>
      <c r="F196" s="227">
        <f>IF([2]数据总览!F196="","",[2]数据总览!F196)</f>
        <v>2</v>
      </c>
      <c r="G196" s="227">
        <f>IF([2]数据总览!G196="","",[2]数据总览!G196)</f>
        <v>0.27</v>
      </c>
      <c r="H196" s="227">
        <f>IF([2]数据总览!H196="","",[2]数据总览!H196)</f>
        <v>2</v>
      </c>
      <c r="I196" s="227">
        <f>IF([2]数据总览!I196="","",[2]数据总览!I196)</f>
        <v>0.36</v>
      </c>
      <c r="J196" s="227"/>
      <c r="K196" s="227" t="str">
        <f>IF([2]数据总览!K196="","",[2]数据总览!K196)</f>
        <v/>
      </c>
      <c r="L196" s="227" t="str">
        <f>IF([2]数据总览!L196="","",[2]数据总览!L196)</f>
        <v/>
      </c>
      <c r="M196" s="227" t="str">
        <f>IF([2]数据总览!M196="","",[2]数据总览!M196)</f>
        <v/>
      </c>
      <c r="N196" s="227" t="str">
        <f>IF([2]数据总览!N196="","",[2]数据总览!N196)</f>
        <v/>
      </c>
      <c r="O196" s="227" t="str">
        <f>IF([2]数据总览!O196="","",[2]数据总览!O196)</f>
        <v/>
      </c>
      <c r="P196" s="227" t="str">
        <f>IF([2]数据总览!P196="","",[2]数据总览!P196)</f>
        <v/>
      </c>
      <c r="Q196" s="227" t="str">
        <f>IF([2]数据总览!Q196="","",[2]数据总览!Q196)</f>
        <v/>
      </c>
      <c r="R196" s="227" t="str">
        <f>IF([2]数据总览!R196="","",[2]数据总览!R196)</f>
        <v/>
      </c>
      <c r="S196" s="227" t="str">
        <f>IF([2]数据总览!S196="","",[2]数据总览!S196)</f>
        <v/>
      </c>
      <c r="T196" s="227" t="str">
        <f>IF([2]数据总览!T196="","",[2]数据总览!T196)</f>
        <v/>
      </c>
      <c r="U196" s="227" t="str">
        <f>IF([2]数据总览!U196="","",[2]数据总览!U196)</f>
        <v/>
      </c>
      <c r="V196" s="227" t="str">
        <f>IF([2]数据总览!V196="","",[2]数据总览!V196)</f>
        <v/>
      </c>
      <c r="W196" s="227" t="str">
        <f>IF([2]数据总览!W196="","",[2]数据总览!W196)</f>
        <v/>
      </c>
      <c r="X196" s="227" t="str">
        <f>IF([2]数据总览!X196="","",[2]数据总览!X196)</f>
        <v/>
      </c>
      <c r="Y196" s="227" t="str">
        <f>IF([2]数据总览!Y196="","",[2]数据总览!Y196)</f>
        <v/>
      </c>
      <c r="Z196" s="227" t="str">
        <f>IF([2]数据总览!Z196="","",[2]数据总览!Z196)</f>
        <v/>
      </c>
      <c r="AA196" s="227" t="str">
        <f>IF([2]数据总览!AA196="","",[2]数据总览!AA196)</f>
        <v/>
      </c>
      <c r="AB196" s="227" t="str">
        <f>IF([2]数据总览!AB196="","",[2]数据总览!AB196)</f>
        <v/>
      </c>
      <c r="AC196" s="227" t="str">
        <f>IF([2]数据总览!AC196="","",[2]数据总览!AC196)</f>
        <v/>
      </c>
      <c r="AD196" s="227" t="str">
        <f>IF([2]数据总览!AD196="","",[2]数据总览!AD196)</f>
        <v/>
      </c>
      <c r="AE196" s="227" t="str">
        <f>IF([2]数据总览!AE196="","",[2]数据总览!AE196)</f>
        <v/>
      </c>
      <c r="AF196" s="227" t="str">
        <f>IF([2]数据总览!AF196="","",[2]数据总览!AF196)</f>
        <v/>
      </c>
      <c r="AG196" s="227" t="str">
        <f>IF([2]数据总览!AG196="","",[2]数据总览!AG196)</f>
        <v/>
      </c>
      <c r="AH196" s="227" t="str">
        <f>IF([2]数据总览!AH196="","",[2]数据总览!AH196)</f>
        <v/>
      </c>
      <c r="AI196" s="227" t="str">
        <f>IF([2]数据总览!AI196="","",[2]数据总览!AI196)</f>
        <v/>
      </c>
      <c r="AJ196" s="227" t="str">
        <f>IF([2]数据总览!AJ196="","",[2]数据总览!AJ196)</f>
        <v/>
      </c>
      <c r="AK196" s="227" t="str">
        <f>IF([2]数据总览!AK196="","",[2]数据总览!AK196)</f>
        <v/>
      </c>
      <c r="AL196" s="227" t="str">
        <f>IF([2]数据总览!AL196="","",[2]数据总览!AL196)</f>
        <v/>
      </c>
      <c r="AM196" s="227" t="str">
        <f>IF([2]数据总览!AM196="","",[2]数据总览!AM196)</f>
        <v/>
      </c>
      <c r="AN196" s="227" t="str">
        <f>IF([2]数据总览!AN196="","",[2]数据总览!AN196)</f>
        <v/>
      </c>
      <c r="AO196" s="227" t="str">
        <f>IF([2]数据总览!AO196="","",[2]数据总览!AO196)</f>
        <v/>
      </c>
      <c r="AP196" s="227" t="str">
        <f>IF([2]数据总览!AP196="","",[2]数据总览!AP196)</f>
        <v/>
      </c>
      <c r="AQ196" s="227" t="str">
        <f>IF([2]数据总览!AQ196="","",[2]数据总览!AQ196)</f>
        <v/>
      </c>
      <c r="AR196" s="227" t="str">
        <f>IF([2]数据总览!AR196="","",[2]数据总览!AR196)</f>
        <v/>
      </c>
      <c r="AS196" s="227" t="str">
        <f>IF([2]数据总览!AS196="","",[2]数据总览!AS196)</f>
        <v/>
      </c>
      <c r="AT196" s="227" t="str">
        <f>IF([2]数据总览!AT196="","",[2]数据总览!AT196)</f>
        <v/>
      </c>
      <c r="AU196" s="227" t="str">
        <f>IF([2]数据总览!AU196="","",[2]数据总览!AU196)</f>
        <v/>
      </c>
      <c r="AV196" s="227" t="str">
        <f>IF([2]数据总览!AV196="","",[2]数据总览!AV196)</f>
        <v/>
      </c>
      <c r="AW196" s="227" t="str">
        <f>IF([2]数据总览!AW196="","",[2]数据总览!AW196)</f>
        <v/>
      </c>
      <c r="AX196" s="227" t="str">
        <f>IF([2]数据总览!AX196="","",[2]数据总览!AX196)</f>
        <v/>
      </c>
      <c r="AY196" s="227" t="str">
        <f>IF([2]数据总览!AY196="","",[2]数据总览!AY196)</f>
        <v/>
      </c>
      <c r="AZ196" s="227" t="str">
        <f>IF([2]数据总览!AZ196="","",[2]数据总览!AZ196)</f>
        <v/>
      </c>
      <c r="BA196" s="227" t="str">
        <f>IF([2]数据总览!BA196="","",[2]数据总览!BA196)</f>
        <v/>
      </c>
      <c r="BB196" s="227" t="str">
        <f>IF([2]数据总览!BB196="","",[2]数据总览!BB196)</f>
        <v/>
      </c>
      <c r="BC196" s="227" t="str">
        <f>IF([2]数据总览!BC196="","",[2]数据总览!BC196)</f>
        <v/>
      </c>
      <c r="BD196" s="227" t="str">
        <f>IF([2]数据总览!BD196="","",[2]数据总览!BD196)</f>
        <v/>
      </c>
      <c r="BE196" s="227" t="str">
        <f>IF([2]数据总览!BE196="","",[2]数据总览!BE196)</f>
        <v/>
      </c>
      <c r="BF196" s="227" t="str">
        <f>IF([2]数据总览!BF196="","",[2]数据总览!BF196)</f>
        <v/>
      </c>
      <c r="BG196" s="227" t="str">
        <f>IF([2]数据总览!BG196="","",[2]数据总览!BG196)</f>
        <v/>
      </c>
      <c r="BH196" s="227" t="str">
        <f>IF([2]数据总览!BH196="","",[2]数据总览!BH196)</f>
        <v/>
      </c>
      <c r="BI196" s="227" t="str">
        <f>IF([2]数据总览!BI196="","",[2]数据总览!BI196)</f>
        <v/>
      </c>
      <c r="BJ196" s="227" t="str">
        <f>IF([2]数据总览!BJ196="","",[2]数据总览!BJ196)</f>
        <v/>
      </c>
      <c r="BK196" s="227" t="str">
        <f>IF([2]数据总览!BK196="","",[2]数据总览!BK196)</f>
        <v/>
      </c>
      <c r="BL196" s="227" t="str">
        <f>IF([2]数据总览!BL196="","",[2]数据总览!BL196)</f>
        <v/>
      </c>
      <c r="BM196" s="227" t="str">
        <f>IF([2]数据总览!BM196="","",[2]数据总览!BM196)</f>
        <v/>
      </c>
      <c r="BN196" s="227" t="str">
        <f>IF([2]数据总览!BN196="","",[2]数据总览!BN196)</f>
        <v/>
      </c>
      <c r="BO196" s="227" t="str">
        <f>IF([2]数据总览!BO196="","",[2]数据总览!BO196)</f>
        <v/>
      </c>
      <c r="BP196" s="227" t="str">
        <f>IF([2]数据总览!BP196="","",[2]数据总览!BP196)</f>
        <v/>
      </c>
      <c r="BQ196" s="227" t="str">
        <f>IF([2]数据总览!BQ196="","",[2]数据总览!BQ196)</f>
        <v/>
      </c>
      <c r="BR196" s="227" t="str">
        <f>IF([2]数据总览!BR196="","",[2]数据总览!BR196)</f>
        <v/>
      </c>
      <c r="BS196" s="227" t="str">
        <f>IF([2]数据总览!BS196="","",[2]数据总览!BS196)</f>
        <v/>
      </c>
      <c r="BT196" s="227" t="str">
        <f>IF([2]数据总览!BT196="","",[2]数据总览!BT196)</f>
        <v/>
      </c>
      <c r="BU196" s="227" t="str">
        <f>IF([2]数据总览!BU196="","",[2]数据总览!BU196)</f>
        <v/>
      </c>
      <c r="BV196" s="227" t="str">
        <f>IF([2]数据总览!BV196="","",[2]数据总览!BV196)</f>
        <v/>
      </c>
      <c r="BW196" s="227" t="str">
        <f>IF([2]数据总览!BW196="","",[2]数据总览!BW196)</f>
        <v/>
      </c>
      <c r="BX196" s="227" t="str">
        <f>IF([2]数据总览!BX196="","",[2]数据总览!BX196)</f>
        <v/>
      </c>
      <c r="BY196" s="227" t="str">
        <f>IF([2]数据总览!BY196="","",[2]数据总览!BY196)</f>
        <v/>
      </c>
      <c r="BZ196" s="227" t="str">
        <f>IF([2]数据总览!BZ196="","",[2]数据总览!BZ196)</f>
        <v/>
      </c>
      <c r="CA196" s="227" t="str">
        <f>IF([2]数据总览!CA196="","",[2]数据总览!CA196)</f>
        <v/>
      </c>
      <c r="CB196" s="227" t="str">
        <f>IF([2]数据总览!CB196="","",[2]数据总览!CB196)</f>
        <v/>
      </c>
      <c r="CC196" s="227" t="str">
        <f>IF([2]数据总览!CC196="","",[2]数据总览!CC196)</f>
        <v/>
      </c>
      <c r="CD196" s="227" t="str">
        <f>IF([2]数据总览!CD196="","",[2]数据总览!CD196)</f>
        <v/>
      </c>
      <c r="CE196" s="227" t="str">
        <f>IF([2]数据总览!CE196="","",[2]数据总览!CE196)</f>
        <v/>
      </c>
      <c r="CF196" s="227" t="str">
        <f>IF([2]数据总览!CF196="","",[2]数据总览!CF196)</f>
        <v/>
      </c>
      <c r="CG196" s="227" t="str">
        <f>IF([2]数据总览!CG196="","",[2]数据总览!CG196)</f>
        <v/>
      </c>
      <c r="CH196" s="227" t="str">
        <f>IF([2]数据总览!CH196="","",[2]数据总览!CH196)</f>
        <v/>
      </c>
      <c r="CI196" s="227" t="str">
        <f>IF([2]数据总览!CI196="","",[2]数据总览!CI196)</f>
        <v/>
      </c>
      <c r="CJ196" s="227" t="str">
        <f>IF([2]数据总览!CJ196="","",[2]数据总览!CJ196)</f>
        <v/>
      </c>
      <c r="CK196" s="227" t="str">
        <f>IF([2]数据总览!CK196="","",[2]数据总览!CK196)</f>
        <v/>
      </c>
      <c r="CL196" s="227" t="str">
        <f>IF([2]数据总览!CL196="","",[2]数据总览!CL196)</f>
        <v/>
      </c>
      <c r="CM196" s="227" t="str">
        <f>IF([2]数据总览!CM196="","",[2]数据总览!CM196)</f>
        <v/>
      </c>
      <c r="CN196" s="227" t="str">
        <f>IF([2]数据总览!CN196="","",[2]数据总览!CN196)</f>
        <v/>
      </c>
      <c r="CO196" s="227" t="str">
        <f>IF([2]数据总览!CO196="","",[2]数据总览!CO196)</f>
        <v/>
      </c>
      <c r="CP196" s="227" t="str">
        <f>IF([2]数据总览!CP196="","",[2]数据总览!CP196)</f>
        <v/>
      </c>
      <c r="CQ196" s="227" t="str">
        <f>IF([2]数据总览!CQ196="","",[2]数据总览!CQ196)</f>
        <v/>
      </c>
      <c r="CR196" s="227" t="str">
        <f>IF([2]数据总览!CR196="","",[2]数据总览!CR196)</f>
        <v/>
      </c>
      <c r="CS196" s="227" t="str">
        <f>IF([2]数据总览!CS196="","",[2]数据总览!CS196)</f>
        <v/>
      </c>
      <c r="CT196" s="227" t="str">
        <f>IF([2]数据总览!CT196="","",[2]数据总览!CT196)</f>
        <v/>
      </c>
      <c r="CU196" s="227" t="str">
        <f>IF([2]数据总览!CU196="","",[2]数据总览!CU196)</f>
        <v/>
      </c>
      <c r="CV196" s="227" t="str">
        <f>IF([2]数据总览!CV196="","",[2]数据总览!CV196)</f>
        <v/>
      </c>
      <c r="CW196" s="227" t="str">
        <f>IF([2]数据总览!CW196="","",[2]数据总览!CW196)</f>
        <v/>
      </c>
      <c r="CX196" s="227" t="str">
        <f>IF([2]数据总览!CX196="","",[2]数据总览!CX196)</f>
        <v/>
      </c>
      <c r="CY196" s="227" t="str">
        <f>IF([2]数据总览!CY196="","",[2]数据总览!CY196)</f>
        <v/>
      </c>
      <c r="CZ196" s="227" t="str">
        <f>IF([2]数据总览!CZ196="","",[2]数据总览!CZ196)</f>
        <v/>
      </c>
      <c r="DA196" s="227" t="str">
        <f>IF([2]数据总览!DA196="","",[2]数据总览!DA196)</f>
        <v/>
      </c>
      <c r="DB196" s="227" t="str">
        <f>IF([2]数据总览!DB196="","",[2]数据总览!DB196)</f>
        <v/>
      </c>
      <c r="DC196" s="227" t="str">
        <f>IF([2]数据总览!DC196="","",[2]数据总览!DC196)</f>
        <v/>
      </c>
      <c r="DD196" s="227" t="str">
        <f>IF([2]数据总览!DD196="","",[2]数据总览!DD196)</f>
        <v/>
      </c>
      <c r="DE196" s="227" t="str">
        <f>IF([2]数据总览!DE196="","",[2]数据总览!DE196)</f>
        <v/>
      </c>
      <c r="DF196" s="227" t="str">
        <f>IF([2]数据总览!DF196="","",[2]数据总览!DF196)</f>
        <v/>
      </c>
      <c r="DG196" s="227" t="str">
        <f>IF([2]数据总览!DG196="","",[2]数据总览!DG196)</f>
        <v/>
      </c>
      <c r="DH196" s="227" t="str">
        <f>IF([2]数据总览!DH196="","",[2]数据总览!DH196)</f>
        <v/>
      </c>
      <c r="DI196" s="227" t="str">
        <f>IF([2]数据总览!DI196="","",[2]数据总览!DI196)</f>
        <v/>
      </c>
      <c r="DJ196" s="227" t="str">
        <f>IF([2]数据总览!DJ196="","",[2]数据总览!DJ196)</f>
        <v/>
      </c>
      <c r="DK196" s="227" t="str">
        <f>IF([2]数据总览!DK196="","",[2]数据总览!DK196)</f>
        <v/>
      </c>
      <c r="DL196" s="227" t="str">
        <f>IF([2]数据总览!DL196="","",[2]数据总览!DL196)</f>
        <v/>
      </c>
      <c r="DM196" s="227" t="str">
        <f>IF([2]数据总览!DM196="","",[2]数据总览!DM196)</f>
        <v/>
      </c>
      <c r="DN196" s="227" t="str">
        <f>IF([2]数据总览!DN196="","",[2]数据总览!DN196)</f>
        <v/>
      </c>
      <c r="DO196" s="227" t="str">
        <f>IF([2]数据总览!DO196="","",[2]数据总览!DO196)</f>
        <v/>
      </c>
      <c r="DP196" s="227" t="str">
        <f>IF([2]数据总览!DP196="","",[2]数据总览!DP196)</f>
        <v/>
      </c>
      <c r="DQ196" s="227" t="str">
        <f>IF([2]数据总览!DQ196="","",[2]数据总览!DQ196)</f>
        <v/>
      </c>
      <c r="DR196" s="227" t="str">
        <f>IF([2]数据总览!DR196="","",[2]数据总览!DR196)</f>
        <v/>
      </c>
      <c r="DS196" s="227" t="str">
        <f>IF([2]数据总览!DS196="","",[2]数据总览!DS196)</f>
        <v/>
      </c>
      <c r="DT196" s="227" t="str">
        <f>IF([2]数据总览!DT196="","",[2]数据总览!DT196)</f>
        <v/>
      </c>
      <c r="DU196" s="227" t="str">
        <f>IF([2]数据总览!DU196="","",[2]数据总览!DU196)</f>
        <v/>
      </c>
      <c r="DV196" s="227" t="str">
        <f>IF([2]数据总览!DV196="","",[2]数据总览!DV196)</f>
        <v/>
      </c>
      <c r="DW196" s="227" t="str">
        <f>IF([2]数据总览!DW196="","",[2]数据总览!DW196)</f>
        <v/>
      </c>
      <c r="DX196" s="227" t="str">
        <f>IF([2]数据总览!DX196="","",[2]数据总览!DX196)</f>
        <v/>
      </c>
      <c r="DY196" s="227" t="str">
        <f>IF([2]数据总览!DY196="","",[2]数据总览!DY196)</f>
        <v/>
      </c>
      <c r="DZ196" s="227" t="str">
        <f>IF([2]数据总览!DZ196="","",[2]数据总览!DZ196)</f>
        <v/>
      </c>
      <c r="EA196" s="227" t="str">
        <f>IF([2]数据总览!EA196="","",[2]数据总览!EA196)</f>
        <v/>
      </c>
      <c r="EB196" s="227" t="str">
        <f>IF([2]数据总览!EB196="","",[2]数据总览!EB196)</f>
        <v/>
      </c>
      <c r="EC196" s="227" t="str">
        <f>IF([2]数据总览!EC196="","",[2]数据总览!EC196)</f>
        <v/>
      </c>
      <c r="ED196" s="227" t="str">
        <f>IF([2]数据总览!ED196="","",[2]数据总览!ED196)</f>
        <v/>
      </c>
      <c r="EE196" s="227" t="str">
        <f>IF([2]数据总览!EE196="","",[2]数据总览!EE196)</f>
        <v/>
      </c>
      <c r="EF196" s="227" t="str">
        <f>IF([2]数据总览!EF196="","",[2]数据总览!EF196)</f>
        <v/>
      </c>
      <c r="EG196" s="227" t="str">
        <f>IF([2]数据总览!EG196="","",[2]数据总览!EG196)</f>
        <v/>
      </c>
      <c r="EH196" s="227" t="str">
        <f>IF([2]数据总览!EH196="","",[2]数据总览!EH196)</f>
        <v/>
      </c>
      <c r="EI196" s="227" t="str">
        <f>IF([2]数据总览!EI196="","",[2]数据总览!EI196)</f>
        <v/>
      </c>
      <c r="EJ196" s="227" t="str">
        <f>IF([2]数据总览!EJ196="","",[2]数据总览!EJ196)</f>
        <v/>
      </c>
      <c r="EK196" s="227" t="str">
        <f>IF([2]数据总览!EK196="","",[2]数据总览!EK196)</f>
        <v/>
      </c>
      <c r="EL196" s="227" t="str">
        <f>IF([2]数据总览!EL196="","",[2]数据总览!EL196)</f>
        <v/>
      </c>
      <c r="EM196" s="227" t="str">
        <f>IF([2]数据总览!EM196="","",[2]数据总览!EM196)</f>
        <v/>
      </c>
      <c r="EN196" s="227" t="str">
        <f>IF([2]数据总览!EN196="","",[2]数据总览!EN196)</f>
        <v/>
      </c>
      <c r="EO196" s="227" t="str">
        <f>IF([2]数据总览!EO196="","",[2]数据总览!EO196)</f>
        <v/>
      </c>
      <c r="EP196" s="227" t="str">
        <f>IF([2]数据总览!EP196="","",[2]数据总览!EP196)</f>
        <v/>
      </c>
      <c r="EQ196" s="227" t="str">
        <f>IF([2]数据总览!EQ196="","",[2]数据总览!EQ196)</f>
        <v/>
      </c>
      <c r="ER196" s="227" t="str">
        <f>IF([2]数据总览!ER196="","",[2]数据总览!ER196)</f>
        <v/>
      </c>
      <c r="ES196" s="227" t="str">
        <f>IF([2]数据总览!ES196="","",[2]数据总览!ES196)</f>
        <v/>
      </c>
      <c r="ET196" s="227" t="str">
        <f>IF([2]数据总览!ET196="","",[2]数据总览!ET196)</f>
        <v/>
      </c>
      <c r="EU196" s="227" t="str">
        <f>IF([2]数据总览!EU196="","",[2]数据总览!EU196)</f>
        <v/>
      </c>
      <c r="EV196" s="227" t="str">
        <f>IF([2]数据总览!EV196="","",[2]数据总览!EV196)</f>
        <v/>
      </c>
      <c r="EW196" s="227" t="str">
        <f>IF([2]数据总览!EW196="","",[2]数据总览!EW196)</f>
        <v/>
      </c>
      <c r="EX196" s="227" t="str">
        <f>IF([2]数据总览!EX196="","",[2]数据总览!EX196)</f>
        <v/>
      </c>
      <c r="EY196" s="227" t="str">
        <f>IF([2]数据总览!EY196="","",[2]数据总览!EY196)</f>
        <v/>
      </c>
      <c r="EZ196" s="227" t="str">
        <f>IF([2]数据总览!EZ196="","",[2]数据总览!EZ196)</f>
        <v/>
      </c>
      <c r="FA196" s="227" t="str">
        <f>IF([2]数据总览!FA196="","",[2]数据总览!FA196)</f>
        <v/>
      </c>
    </row>
    <row r="197" spans="1:157" ht="11.25">
      <c r="A197" s="227" t="str">
        <f>IF([2]数据总览!A197="","",[2]数据总览!A197)</f>
        <v/>
      </c>
      <c r="B197" s="227" t="str">
        <f>IF([2]数据总览!B197="","",[2]数据总览!B197)</f>
        <v/>
      </c>
      <c r="C197" s="227">
        <f>IF([2]数据总览!C197="","",[2]数据总览!C197)</f>
        <v>7</v>
      </c>
      <c r="D197" s="227">
        <f>IF([2]数据总览!D197="","",[2]数据总览!D197)</f>
        <v>1</v>
      </c>
      <c r="E197" s="227">
        <f>IF([2]数据总览!E197="","",[2]数据总览!E197)</f>
        <v>0.15</v>
      </c>
      <c r="F197" s="227">
        <f>IF([2]数据总览!F197="","",[2]数据总览!F197)</f>
        <v>2</v>
      </c>
      <c r="G197" s="227">
        <f>IF([2]数据总览!G197="","",[2]数据总览!G197)</f>
        <v>0.36</v>
      </c>
      <c r="H197" s="227">
        <f>IF([2]数据总览!H197="","",[2]数据总览!H197)</f>
        <v>2</v>
      </c>
      <c r="I197" s="227">
        <f>IF([2]数据总览!I197="","",[2]数据总览!I197)</f>
        <v>0.48</v>
      </c>
      <c r="J197" s="227"/>
      <c r="K197" s="227" t="str">
        <f>IF([2]数据总览!K197="","",[2]数据总览!K197)</f>
        <v/>
      </c>
      <c r="L197" s="227" t="str">
        <f>IF([2]数据总览!L197="","",[2]数据总览!L197)</f>
        <v/>
      </c>
      <c r="M197" s="227" t="str">
        <f>IF([2]数据总览!M197="","",[2]数据总览!M197)</f>
        <v/>
      </c>
      <c r="N197" s="227" t="str">
        <f>IF([2]数据总览!N197="","",[2]数据总览!N197)</f>
        <v/>
      </c>
      <c r="O197" s="227" t="str">
        <f>IF([2]数据总览!O197="","",[2]数据总览!O197)</f>
        <v/>
      </c>
      <c r="P197" s="227" t="str">
        <f>IF([2]数据总览!P197="","",[2]数据总览!P197)</f>
        <v/>
      </c>
      <c r="Q197" s="227" t="str">
        <f>IF([2]数据总览!Q197="","",[2]数据总览!Q197)</f>
        <v/>
      </c>
      <c r="R197" s="227" t="str">
        <f>IF([2]数据总览!R197="","",[2]数据总览!R197)</f>
        <v/>
      </c>
      <c r="S197" s="227" t="str">
        <f>IF([2]数据总览!S197="","",[2]数据总览!S197)</f>
        <v/>
      </c>
      <c r="T197" s="227" t="str">
        <f>IF([2]数据总览!T197="","",[2]数据总览!T197)</f>
        <v/>
      </c>
      <c r="U197" s="227" t="str">
        <f>IF([2]数据总览!U197="","",[2]数据总览!U197)</f>
        <v/>
      </c>
      <c r="V197" s="227" t="str">
        <f>IF([2]数据总览!V197="","",[2]数据总览!V197)</f>
        <v/>
      </c>
      <c r="W197" s="227" t="str">
        <f>IF([2]数据总览!W197="","",[2]数据总览!W197)</f>
        <v/>
      </c>
      <c r="X197" s="227" t="str">
        <f>IF([2]数据总览!X197="","",[2]数据总览!X197)</f>
        <v/>
      </c>
      <c r="Y197" s="227" t="str">
        <f>IF([2]数据总览!Y197="","",[2]数据总览!Y197)</f>
        <v/>
      </c>
      <c r="Z197" s="227" t="str">
        <f>IF([2]数据总览!Z197="","",[2]数据总览!Z197)</f>
        <v/>
      </c>
      <c r="AA197" s="227" t="str">
        <f>IF([2]数据总览!AA197="","",[2]数据总览!AA197)</f>
        <v/>
      </c>
      <c r="AB197" s="227" t="str">
        <f>IF([2]数据总览!AB197="","",[2]数据总览!AB197)</f>
        <v/>
      </c>
      <c r="AC197" s="227" t="str">
        <f>IF([2]数据总览!AC197="","",[2]数据总览!AC197)</f>
        <v/>
      </c>
      <c r="AD197" s="227" t="str">
        <f>IF([2]数据总览!AD197="","",[2]数据总览!AD197)</f>
        <v/>
      </c>
      <c r="AE197" s="227" t="str">
        <f>IF([2]数据总览!AE197="","",[2]数据总览!AE197)</f>
        <v/>
      </c>
      <c r="AF197" s="227" t="str">
        <f>IF([2]数据总览!AF197="","",[2]数据总览!AF197)</f>
        <v/>
      </c>
      <c r="AG197" s="227" t="str">
        <f>IF([2]数据总览!AG197="","",[2]数据总览!AG197)</f>
        <v/>
      </c>
      <c r="AH197" s="227" t="str">
        <f>IF([2]数据总览!AH197="","",[2]数据总览!AH197)</f>
        <v/>
      </c>
      <c r="AI197" s="227" t="str">
        <f>IF([2]数据总览!AI197="","",[2]数据总览!AI197)</f>
        <v/>
      </c>
      <c r="AJ197" s="227" t="str">
        <f>IF([2]数据总览!AJ197="","",[2]数据总览!AJ197)</f>
        <v/>
      </c>
      <c r="AK197" s="227" t="str">
        <f>IF([2]数据总览!AK197="","",[2]数据总览!AK197)</f>
        <v/>
      </c>
      <c r="AL197" s="227" t="str">
        <f>IF([2]数据总览!AL197="","",[2]数据总览!AL197)</f>
        <v/>
      </c>
      <c r="AM197" s="227" t="str">
        <f>IF([2]数据总览!AM197="","",[2]数据总览!AM197)</f>
        <v/>
      </c>
      <c r="AN197" s="227" t="str">
        <f>IF([2]数据总览!AN197="","",[2]数据总览!AN197)</f>
        <v/>
      </c>
      <c r="AO197" s="227" t="str">
        <f>IF([2]数据总览!AO197="","",[2]数据总览!AO197)</f>
        <v/>
      </c>
      <c r="AP197" s="227" t="str">
        <f>IF([2]数据总览!AP197="","",[2]数据总览!AP197)</f>
        <v/>
      </c>
      <c r="AQ197" s="227" t="str">
        <f>IF([2]数据总览!AQ197="","",[2]数据总览!AQ197)</f>
        <v/>
      </c>
      <c r="AR197" s="227" t="str">
        <f>IF([2]数据总览!AR197="","",[2]数据总览!AR197)</f>
        <v/>
      </c>
      <c r="AS197" s="227" t="str">
        <f>IF([2]数据总览!AS197="","",[2]数据总览!AS197)</f>
        <v/>
      </c>
      <c r="AT197" s="227" t="str">
        <f>IF([2]数据总览!AT197="","",[2]数据总览!AT197)</f>
        <v/>
      </c>
      <c r="AU197" s="227" t="str">
        <f>IF([2]数据总览!AU197="","",[2]数据总览!AU197)</f>
        <v/>
      </c>
      <c r="AV197" s="227" t="str">
        <f>IF([2]数据总览!AV197="","",[2]数据总览!AV197)</f>
        <v/>
      </c>
      <c r="AW197" s="227" t="str">
        <f>IF([2]数据总览!AW197="","",[2]数据总览!AW197)</f>
        <v/>
      </c>
      <c r="AX197" s="227" t="str">
        <f>IF([2]数据总览!AX197="","",[2]数据总览!AX197)</f>
        <v/>
      </c>
      <c r="AY197" s="227" t="str">
        <f>IF([2]数据总览!AY197="","",[2]数据总览!AY197)</f>
        <v/>
      </c>
      <c r="AZ197" s="227" t="str">
        <f>IF([2]数据总览!AZ197="","",[2]数据总览!AZ197)</f>
        <v/>
      </c>
      <c r="BA197" s="227" t="str">
        <f>IF([2]数据总览!BA197="","",[2]数据总览!BA197)</f>
        <v/>
      </c>
      <c r="BB197" s="227" t="str">
        <f>IF([2]数据总览!BB197="","",[2]数据总览!BB197)</f>
        <v/>
      </c>
      <c r="BC197" s="227" t="str">
        <f>IF([2]数据总览!BC197="","",[2]数据总览!BC197)</f>
        <v/>
      </c>
      <c r="BD197" s="227" t="str">
        <f>IF([2]数据总览!BD197="","",[2]数据总览!BD197)</f>
        <v/>
      </c>
      <c r="BE197" s="227" t="str">
        <f>IF([2]数据总览!BE197="","",[2]数据总览!BE197)</f>
        <v/>
      </c>
      <c r="BF197" s="227" t="str">
        <f>IF([2]数据总览!BF197="","",[2]数据总览!BF197)</f>
        <v/>
      </c>
      <c r="BG197" s="227" t="str">
        <f>IF([2]数据总览!BG197="","",[2]数据总览!BG197)</f>
        <v/>
      </c>
      <c r="BH197" s="227" t="str">
        <f>IF([2]数据总览!BH197="","",[2]数据总览!BH197)</f>
        <v/>
      </c>
      <c r="BI197" s="227" t="str">
        <f>IF([2]数据总览!BI197="","",[2]数据总览!BI197)</f>
        <v/>
      </c>
      <c r="BJ197" s="227" t="str">
        <f>IF([2]数据总览!BJ197="","",[2]数据总览!BJ197)</f>
        <v/>
      </c>
      <c r="BK197" s="227" t="str">
        <f>IF([2]数据总览!BK197="","",[2]数据总览!BK197)</f>
        <v/>
      </c>
      <c r="BL197" s="227" t="str">
        <f>IF([2]数据总览!BL197="","",[2]数据总览!BL197)</f>
        <v/>
      </c>
      <c r="BM197" s="227" t="str">
        <f>IF([2]数据总览!BM197="","",[2]数据总览!BM197)</f>
        <v/>
      </c>
      <c r="BN197" s="227" t="str">
        <f>IF([2]数据总览!BN197="","",[2]数据总览!BN197)</f>
        <v/>
      </c>
      <c r="BO197" s="227" t="str">
        <f>IF([2]数据总览!BO197="","",[2]数据总览!BO197)</f>
        <v/>
      </c>
      <c r="BP197" s="227" t="str">
        <f>IF([2]数据总览!BP197="","",[2]数据总览!BP197)</f>
        <v/>
      </c>
      <c r="BQ197" s="227" t="str">
        <f>IF([2]数据总览!BQ197="","",[2]数据总览!BQ197)</f>
        <v/>
      </c>
      <c r="BR197" s="227" t="str">
        <f>IF([2]数据总览!BR197="","",[2]数据总览!BR197)</f>
        <v/>
      </c>
      <c r="BS197" s="227" t="str">
        <f>IF([2]数据总览!BS197="","",[2]数据总览!BS197)</f>
        <v/>
      </c>
      <c r="BT197" s="227" t="str">
        <f>IF([2]数据总览!BT197="","",[2]数据总览!BT197)</f>
        <v/>
      </c>
      <c r="BU197" s="227" t="str">
        <f>IF([2]数据总览!BU197="","",[2]数据总览!BU197)</f>
        <v/>
      </c>
      <c r="BV197" s="227" t="str">
        <f>IF([2]数据总览!BV197="","",[2]数据总览!BV197)</f>
        <v/>
      </c>
      <c r="BW197" s="227" t="str">
        <f>IF([2]数据总览!BW197="","",[2]数据总览!BW197)</f>
        <v/>
      </c>
      <c r="BX197" s="227" t="str">
        <f>IF([2]数据总览!BX197="","",[2]数据总览!BX197)</f>
        <v/>
      </c>
      <c r="BY197" s="227" t="str">
        <f>IF([2]数据总览!BY197="","",[2]数据总览!BY197)</f>
        <v/>
      </c>
      <c r="BZ197" s="227" t="str">
        <f>IF([2]数据总览!BZ197="","",[2]数据总览!BZ197)</f>
        <v/>
      </c>
      <c r="CA197" s="227" t="str">
        <f>IF([2]数据总览!CA197="","",[2]数据总览!CA197)</f>
        <v/>
      </c>
      <c r="CB197" s="227" t="str">
        <f>IF([2]数据总览!CB197="","",[2]数据总览!CB197)</f>
        <v/>
      </c>
      <c r="CC197" s="227" t="str">
        <f>IF([2]数据总览!CC197="","",[2]数据总览!CC197)</f>
        <v/>
      </c>
      <c r="CD197" s="227" t="str">
        <f>IF([2]数据总览!CD197="","",[2]数据总览!CD197)</f>
        <v/>
      </c>
      <c r="CE197" s="227" t="str">
        <f>IF([2]数据总览!CE197="","",[2]数据总览!CE197)</f>
        <v/>
      </c>
      <c r="CF197" s="227" t="str">
        <f>IF([2]数据总览!CF197="","",[2]数据总览!CF197)</f>
        <v/>
      </c>
      <c r="CG197" s="227" t="str">
        <f>IF([2]数据总览!CG197="","",[2]数据总览!CG197)</f>
        <v/>
      </c>
      <c r="CH197" s="227" t="str">
        <f>IF([2]数据总览!CH197="","",[2]数据总览!CH197)</f>
        <v/>
      </c>
      <c r="CI197" s="227" t="str">
        <f>IF([2]数据总览!CI197="","",[2]数据总览!CI197)</f>
        <v/>
      </c>
      <c r="CJ197" s="227" t="str">
        <f>IF([2]数据总览!CJ197="","",[2]数据总览!CJ197)</f>
        <v/>
      </c>
      <c r="CK197" s="227" t="str">
        <f>IF([2]数据总览!CK197="","",[2]数据总览!CK197)</f>
        <v/>
      </c>
      <c r="CL197" s="227" t="str">
        <f>IF([2]数据总览!CL197="","",[2]数据总览!CL197)</f>
        <v/>
      </c>
      <c r="CM197" s="227" t="str">
        <f>IF([2]数据总览!CM197="","",[2]数据总览!CM197)</f>
        <v/>
      </c>
      <c r="CN197" s="227" t="str">
        <f>IF([2]数据总览!CN197="","",[2]数据总览!CN197)</f>
        <v/>
      </c>
      <c r="CO197" s="227" t="str">
        <f>IF([2]数据总览!CO197="","",[2]数据总览!CO197)</f>
        <v/>
      </c>
      <c r="CP197" s="227" t="str">
        <f>IF([2]数据总览!CP197="","",[2]数据总览!CP197)</f>
        <v/>
      </c>
      <c r="CQ197" s="227" t="str">
        <f>IF([2]数据总览!CQ197="","",[2]数据总览!CQ197)</f>
        <v/>
      </c>
      <c r="CR197" s="227" t="str">
        <f>IF([2]数据总览!CR197="","",[2]数据总览!CR197)</f>
        <v/>
      </c>
      <c r="CS197" s="227" t="str">
        <f>IF([2]数据总览!CS197="","",[2]数据总览!CS197)</f>
        <v/>
      </c>
      <c r="CT197" s="227" t="str">
        <f>IF([2]数据总览!CT197="","",[2]数据总览!CT197)</f>
        <v/>
      </c>
      <c r="CU197" s="227" t="str">
        <f>IF([2]数据总览!CU197="","",[2]数据总览!CU197)</f>
        <v/>
      </c>
      <c r="CV197" s="227" t="str">
        <f>IF([2]数据总览!CV197="","",[2]数据总览!CV197)</f>
        <v/>
      </c>
      <c r="CW197" s="227" t="str">
        <f>IF([2]数据总览!CW197="","",[2]数据总览!CW197)</f>
        <v/>
      </c>
      <c r="CX197" s="227" t="str">
        <f>IF([2]数据总览!CX197="","",[2]数据总览!CX197)</f>
        <v/>
      </c>
      <c r="CY197" s="227" t="str">
        <f>IF([2]数据总览!CY197="","",[2]数据总览!CY197)</f>
        <v/>
      </c>
      <c r="CZ197" s="227" t="str">
        <f>IF([2]数据总览!CZ197="","",[2]数据总览!CZ197)</f>
        <v/>
      </c>
      <c r="DA197" s="227" t="str">
        <f>IF([2]数据总览!DA197="","",[2]数据总览!DA197)</f>
        <v/>
      </c>
      <c r="DB197" s="227" t="str">
        <f>IF([2]数据总览!DB197="","",[2]数据总览!DB197)</f>
        <v/>
      </c>
      <c r="DC197" s="227" t="str">
        <f>IF([2]数据总览!DC197="","",[2]数据总览!DC197)</f>
        <v/>
      </c>
      <c r="DD197" s="227" t="str">
        <f>IF([2]数据总览!DD197="","",[2]数据总览!DD197)</f>
        <v/>
      </c>
      <c r="DE197" s="227" t="str">
        <f>IF([2]数据总览!DE197="","",[2]数据总览!DE197)</f>
        <v/>
      </c>
      <c r="DF197" s="227" t="str">
        <f>IF([2]数据总览!DF197="","",[2]数据总览!DF197)</f>
        <v/>
      </c>
      <c r="DG197" s="227" t="str">
        <f>IF([2]数据总览!DG197="","",[2]数据总览!DG197)</f>
        <v/>
      </c>
      <c r="DH197" s="227" t="str">
        <f>IF([2]数据总览!DH197="","",[2]数据总览!DH197)</f>
        <v/>
      </c>
      <c r="DI197" s="227" t="str">
        <f>IF([2]数据总览!DI197="","",[2]数据总览!DI197)</f>
        <v/>
      </c>
      <c r="DJ197" s="227" t="str">
        <f>IF([2]数据总览!DJ197="","",[2]数据总览!DJ197)</f>
        <v/>
      </c>
      <c r="DK197" s="227" t="str">
        <f>IF([2]数据总览!DK197="","",[2]数据总览!DK197)</f>
        <v/>
      </c>
      <c r="DL197" s="227" t="str">
        <f>IF([2]数据总览!DL197="","",[2]数据总览!DL197)</f>
        <v/>
      </c>
      <c r="DM197" s="227" t="str">
        <f>IF([2]数据总览!DM197="","",[2]数据总览!DM197)</f>
        <v/>
      </c>
      <c r="DN197" s="227" t="str">
        <f>IF([2]数据总览!DN197="","",[2]数据总览!DN197)</f>
        <v/>
      </c>
      <c r="DO197" s="227" t="str">
        <f>IF([2]数据总览!DO197="","",[2]数据总览!DO197)</f>
        <v/>
      </c>
      <c r="DP197" s="227" t="str">
        <f>IF([2]数据总览!DP197="","",[2]数据总览!DP197)</f>
        <v/>
      </c>
      <c r="DQ197" s="227" t="str">
        <f>IF([2]数据总览!DQ197="","",[2]数据总览!DQ197)</f>
        <v/>
      </c>
      <c r="DR197" s="227" t="str">
        <f>IF([2]数据总览!DR197="","",[2]数据总览!DR197)</f>
        <v/>
      </c>
      <c r="DS197" s="227" t="str">
        <f>IF([2]数据总览!DS197="","",[2]数据总览!DS197)</f>
        <v/>
      </c>
      <c r="DT197" s="227" t="str">
        <f>IF([2]数据总览!DT197="","",[2]数据总览!DT197)</f>
        <v/>
      </c>
      <c r="DU197" s="227" t="str">
        <f>IF([2]数据总览!DU197="","",[2]数据总览!DU197)</f>
        <v/>
      </c>
      <c r="DV197" s="227" t="str">
        <f>IF([2]数据总览!DV197="","",[2]数据总览!DV197)</f>
        <v/>
      </c>
      <c r="DW197" s="227" t="str">
        <f>IF([2]数据总览!DW197="","",[2]数据总览!DW197)</f>
        <v/>
      </c>
      <c r="DX197" s="227" t="str">
        <f>IF([2]数据总览!DX197="","",[2]数据总览!DX197)</f>
        <v/>
      </c>
      <c r="DY197" s="227" t="str">
        <f>IF([2]数据总览!DY197="","",[2]数据总览!DY197)</f>
        <v/>
      </c>
      <c r="DZ197" s="227" t="str">
        <f>IF([2]数据总览!DZ197="","",[2]数据总览!DZ197)</f>
        <v/>
      </c>
      <c r="EA197" s="227" t="str">
        <f>IF([2]数据总览!EA197="","",[2]数据总览!EA197)</f>
        <v/>
      </c>
      <c r="EB197" s="227" t="str">
        <f>IF([2]数据总览!EB197="","",[2]数据总览!EB197)</f>
        <v/>
      </c>
      <c r="EC197" s="227" t="str">
        <f>IF([2]数据总览!EC197="","",[2]数据总览!EC197)</f>
        <v/>
      </c>
      <c r="ED197" s="227" t="str">
        <f>IF([2]数据总览!ED197="","",[2]数据总览!ED197)</f>
        <v/>
      </c>
      <c r="EE197" s="227" t="str">
        <f>IF([2]数据总览!EE197="","",[2]数据总览!EE197)</f>
        <v/>
      </c>
      <c r="EF197" s="227" t="str">
        <f>IF([2]数据总览!EF197="","",[2]数据总览!EF197)</f>
        <v/>
      </c>
      <c r="EG197" s="227" t="str">
        <f>IF([2]数据总览!EG197="","",[2]数据总览!EG197)</f>
        <v/>
      </c>
      <c r="EH197" s="227" t="str">
        <f>IF([2]数据总览!EH197="","",[2]数据总览!EH197)</f>
        <v/>
      </c>
      <c r="EI197" s="227" t="str">
        <f>IF([2]数据总览!EI197="","",[2]数据总览!EI197)</f>
        <v/>
      </c>
      <c r="EJ197" s="227" t="str">
        <f>IF([2]数据总览!EJ197="","",[2]数据总览!EJ197)</f>
        <v/>
      </c>
      <c r="EK197" s="227" t="str">
        <f>IF([2]数据总览!EK197="","",[2]数据总览!EK197)</f>
        <v/>
      </c>
      <c r="EL197" s="227" t="str">
        <f>IF([2]数据总览!EL197="","",[2]数据总览!EL197)</f>
        <v/>
      </c>
      <c r="EM197" s="227" t="str">
        <f>IF([2]数据总览!EM197="","",[2]数据总览!EM197)</f>
        <v/>
      </c>
      <c r="EN197" s="227" t="str">
        <f>IF([2]数据总览!EN197="","",[2]数据总览!EN197)</f>
        <v/>
      </c>
      <c r="EO197" s="227" t="str">
        <f>IF([2]数据总览!EO197="","",[2]数据总览!EO197)</f>
        <v/>
      </c>
      <c r="EP197" s="227" t="str">
        <f>IF([2]数据总览!EP197="","",[2]数据总览!EP197)</f>
        <v/>
      </c>
      <c r="EQ197" s="227" t="str">
        <f>IF([2]数据总览!EQ197="","",[2]数据总览!EQ197)</f>
        <v/>
      </c>
      <c r="ER197" s="227" t="str">
        <f>IF([2]数据总览!ER197="","",[2]数据总览!ER197)</f>
        <v/>
      </c>
      <c r="ES197" s="227" t="str">
        <f>IF([2]数据总览!ES197="","",[2]数据总览!ES197)</f>
        <v/>
      </c>
      <c r="ET197" s="227" t="str">
        <f>IF([2]数据总览!ET197="","",[2]数据总览!ET197)</f>
        <v/>
      </c>
      <c r="EU197" s="227" t="str">
        <f>IF([2]数据总览!EU197="","",[2]数据总览!EU197)</f>
        <v/>
      </c>
      <c r="EV197" s="227" t="str">
        <f>IF([2]数据总览!EV197="","",[2]数据总览!EV197)</f>
        <v/>
      </c>
      <c r="EW197" s="227" t="str">
        <f>IF([2]数据总览!EW197="","",[2]数据总览!EW197)</f>
        <v/>
      </c>
      <c r="EX197" s="227" t="str">
        <f>IF([2]数据总览!EX197="","",[2]数据总览!EX197)</f>
        <v/>
      </c>
      <c r="EY197" s="227" t="str">
        <f>IF([2]数据总览!EY197="","",[2]数据总览!EY197)</f>
        <v/>
      </c>
      <c r="EZ197" s="227" t="str">
        <f>IF([2]数据总览!EZ197="","",[2]数据总览!EZ197)</f>
        <v/>
      </c>
      <c r="FA197" s="227" t="str">
        <f>IF([2]数据总览!FA197="","",[2]数据总览!FA197)</f>
        <v/>
      </c>
    </row>
    <row r="198" spans="1:157" ht="11.25">
      <c r="A198" s="227" t="str">
        <f>IF([2]数据总览!A198="","",[2]数据总览!A198)</f>
        <v/>
      </c>
      <c r="B198" s="227" t="str">
        <f>IF([2]数据总览!B198="","",[2]数据总览!B198)</f>
        <v/>
      </c>
      <c r="C198" s="227">
        <f>IF([2]数据总览!C198="","",[2]数据总览!C198)</f>
        <v>8</v>
      </c>
      <c r="D198" s="227">
        <f>IF([2]数据总览!D198="","",[2]数据总览!D198)</f>
        <v>2</v>
      </c>
      <c r="E198" s="227">
        <f>IF([2]数据总览!E198="","",[2]数据总览!E198)</f>
        <v>0.22500000000000001</v>
      </c>
      <c r="F198" s="227">
        <f>IF([2]数据总览!F198="","",[2]数据总览!F198)</f>
        <v>3</v>
      </c>
      <c r="G198" s="227">
        <f>IF([2]数据总览!G198="","",[2]数据总览!G198)</f>
        <v>0.45</v>
      </c>
      <c r="H198" s="227">
        <f>IF([2]数据总览!H198="","",[2]数据总览!H198)</f>
        <v>3</v>
      </c>
      <c r="I198" s="227">
        <f>IF([2]数据总览!I198="","",[2]数据总览!I198)</f>
        <v>0.6</v>
      </c>
      <c r="J198" s="227"/>
      <c r="K198" s="227" t="str">
        <f>IF([2]数据总览!K198="","",[2]数据总览!K198)</f>
        <v/>
      </c>
      <c r="L198" s="227" t="str">
        <f>IF([2]数据总览!L198="","",[2]数据总览!L198)</f>
        <v/>
      </c>
      <c r="M198" s="227" t="str">
        <f>IF([2]数据总览!M198="","",[2]数据总览!M198)</f>
        <v/>
      </c>
      <c r="N198" s="227" t="str">
        <f>IF([2]数据总览!N198="","",[2]数据总览!N198)</f>
        <v/>
      </c>
      <c r="O198" s="227" t="str">
        <f>IF([2]数据总览!O198="","",[2]数据总览!O198)</f>
        <v/>
      </c>
      <c r="P198" s="227" t="str">
        <f>IF([2]数据总览!P198="","",[2]数据总览!P198)</f>
        <v/>
      </c>
      <c r="Q198" s="227" t="str">
        <f>IF([2]数据总览!Q198="","",[2]数据总览!Q198)</f>
        <v/>
      </c>
      <c r="R198" s="227" t="str">
        <f>IF([2]数据总览!R198="","",[2]数据总览!R198)</f>
        <v/>
      </c>
      <c r="S198" s="227" t="str">
        <f>IF([2]数据总览!S198="","",[2]数据总览!S198)</f>
        <v/>
      </c>
      <c r="T198" s="227" t="str">
        <f>IF([2]数据总览!T198="","",[2]数据总览!T198)</f>
        <v/>
      </c>
      <c r="U198" s="227" t="str">
        <f>IF([2]数据总览!U198="","",[2]数据总览!U198)</f>
        <v/>
      </c>
      <c r="V198" s="227" t="str">
        <f>IF([2]数据总览!V198="","",[2]数据总览!V198)</f>
        <v/>
      </c>
      <c r="W198" s="227" t="str">
        <f>IF([2]数据总览!W198="","",[2]数据总览!W198)</f>
        <v/>
      </c>
      <c r="X198" s="227" t="str">
        <f>IF([2]数据总览!X198="","",[2]数据总览!X198)</f>
        <v/>
      </c>
      <c r="Y198" s="227" t="str">
        <f>IF([2]数据总览!Y198="","",[2]数据总览!Y198)</f>
        <v/>
      </c>
      <c r="Z198" s="227" t="str">
        <f>IF([2]数据总览!Z198="","",[2]数据总览!Z198)</f>
        <v/>
      </c>
      <c r="AA198" s="227" t="str">
        <f>IF([2]数据总览!AA198="","",[2]数据总览!AA198)</f>
        <v/>
      </c>
      <c r="AB198" s="227" t="str">
        <f>IF([2]数据总览!AB198="","",[2]数据总览!AB198)</f>
        <v/>
      </c>
      <c r="AC198" s="227" t="str">
        <f>IF([2]数据总览!AC198="","",[2]数据总览!AC198)</f>
        <v/>
      </c>
      <c r="AD198" s="227" t="str">
        <f>IF([2]数据总览!AD198="","",[2]数据总览!AD198)</f>
        <v/>
      </c>
      <c r="AE198" s="227" t="str">
        <f>IF([2]数据总览!AE198="","",[2]数据总览!AE198)</f>
        <v/>
      </c>
      <c r="AF198" s="227" t="str">
        <f>IF([2]数据总览!AF198="","",[2]数据总览!AF198)</f>
        <v/>
      </c>
      <c r="AG198" s="227" t="str">
        <f>IF([2]数据总览!AG198="","",[2]数据总览!AG198)</f>
        <v/>
      </c>
      <c r="AH198" s="227" t="str">
        <f>IF([2]数据总览!AH198="","",[2]数据总览!AH198)</f>
        <v/>
      </c>
      <c r="AI198" s="227" t="str">
        <f>IF([2]数据总览!AI198="","",[2]数据总览!AI198)</f>
        <v/>
      </c>
      <c r="AJ198" s="227" t="str">
        <f>IF([2]数据总览!AJ198="","",[2]数据总览!AJ198)</f>
        <v/>
      </c>
      <c r="AK198" s="227" t="str">
        <f>IF([2]数据总览!AK198="","",[2]数据总览!AK198)</f>
        <v/>
      </c>
      <c r="AL198" s="227" t="str">
        <f>IF([2]数据总览!AL198="","",[2]数据总览!AL198)</f>
        <v/>
      </c>
      <c r="AM198" s="227" t="str">
        <f>IF([2]数据总览!AM198="","",[2]数据总览!AM198)</f>
        <v/>
      </c>
      <c r="AN198" s="227" t="str">
        <f>IF([2]数据总览!AN198="","",[2]数据总览!AN198)</f>
        <v/>
      </c>
      <c r="AO198" s="227" t="str">
        <f>IF([2]数据总览!AO198="","",[2]数据总览!AO198)</f>
        <v/>
      </c>
      <c r="AP198" s="227" t="str">
        <f>IF([2]数据总览!AP198="","",[2]数据总览!AP198)</f>
        <v/>
      </c>
      <c r="AQ198" s="227" t="str">
        <f>IF([2]数据总览!AQ198="","",[2]数据总览!AQ198)</f>
        <v/>
      </c>
      <c r="AR198" s="227" t="str">
        <f>IF([2]数据总览!AR198="","",[2]数据总览!AR198)</f>
        <v/>
      </c>
      <c r="AS198" s="227" t="str">
        <f>IF([2]数据总览!AS198="","",[2]数据总览!AS198)</f>
        <v/>
      </c>
      <c r="AT198" s="227" t="str">
        <f>IF([2]数据总览!AT198="","",[2]数据总览!AT198)</f>
        <v/>
      </c>
      <c r="AU198" s="227" t="str">
        <f>IF([2]数据总览!AU198="","",[2]数据总览!AU198)</f>
        <v/>
      </c>
      <c r="AV198" s="227" t="str">
        <f>IF([2]数据总览!AV198="","",[2]数据总览!AV198)</f>
        <v/>
      </c>
      <c r="AW198" s="227" t="str">
        <f>IF([2]数据总览!AW198="","",[2]数据总览!AW198)</f>
        <v/>
      </c>
      <c r="AX198" s="227" t="str">
        <f>IF([2]数据总览!AX198="","",[2]数据总览!AX198)</f>
        <v/>
      </c>
      <c r="AY198" s="227" t="str">
        <f>IF([2]数据总览!AY198="","",[2]数据总览!AY198)</f>
        <v/>
      </c>
      <c r="AZ198" s="227" t="str">
        <f>IF([2]数据总览!AZ198="","",[2]数据总览!AZ198)</f>
        <v/>
      </c>
      <c r="BA198" s="227" t="str">
        <f>IF([2]数据总览!BA198="","",[2]数据总览!BA198)</f>
        <v/>
      </c>
      <c r="BB198" s="227" t="str">
        <f>IF([2]数据总览!BB198="","",[2]数据总览!BB198)</f>
        <v/>
      </c>
      <c r="BC198" s="227" t="str">
        <f>IF([2]数据总览!BC198="","",[2]数据总览!BC198)</f>
        <v/>
      </c>
      <c r="BD198" s="227" t="str">
        <f>IF([2]数据总览!BD198="","",[2]数据总览!BD198)</f>
        <v/>
      </c>
      <c r="BE198" s="227" t="str">
        <f>IF([2]数据总览!BE198="","",[2]数据总览!BE198)</f>
        <v/>
      </c>
      <c r="BF198" s="227" t="str">
        <f>IF([2]数据总览!BF198="","",[2]数据总览!BF198)</f>
        <v/>
      </c>
      <c r="BG198" s="227" t="str">
        <f>IF([2]数据总览!BG198="","",[2]数据总览!BG198)</f>
        <v/>
      </c>
      <c r="BH198" s="227" t="str">
        <f>IF([2]数据总览!BH198="","",[2]数据总览!BH198)</f>
        <v/>
      </c>
      <c r="BI198" s="227" t="str">
        <f>IF([2]数据总览!BI198="","",[2]数据总览!BI198)</f>
        <v/>
      </c>
      <c r="BJ198" s="227" t="str">
        <f>IF([2]数据总览!BJ198="","",[2]数据总览!BJ198)</f>
        <v/>
      </c>
      <c r="BK198" s="227" t="str">
        <f>IF([2]数据总览!BK198="","",[2]数据总览!BK198)</f>
        <v/>
      </c>
      <c r="BL198" s="227" t="str">
        <f>IF([2]数据总览!BL198="","",[2]数据总览!BL198)</f>
        <v/>
      </c>
      <c r="BM198" s="227" t="str">
        <f>IF([2]数据总览!BM198="","",[2]数据总览!BM198)</f>
        <v/>
      </c>
      <c r="BN198" s="227" t="str">
        <f>IF([2]数据总览!BN198="","",[2]数据总览!BN198)</f>
        <v/>
      </c>
      <c r="BO198" s="227" t="str">
        <f>IF([2]数据总览!BO198="","",[2]数据总览!BO198)</f>
        <v/>
      </c>
      <c r="BP198" s="227" t="str">
        <f>IF([2]数据总览!BP198="","",[2]数据总览!BP198)</f>
        <v/>
      </c>
      <c r="BQ198" s="227" t="str">
        <f>IF([2]数据总览!BQ198="","",[2]数据总览!BQ198)</f>
        <v/>
      </c>
      <c r="BR198" s="227" t="str">
        <f>IF([2]数据总览!BR198="","",[2]数据总览!BR198)</f>
        <v/>
      </c>
      <c r="BS198" s="227" t="str">
        <f>IF([2]数据总览!BS198="","",[2]数据总览!BS198)</f>
        <v/>
      </c>
      <c r="BT198" s="227" t="str">
        <f>IF([2]数据总览!BT198="","",[2]数据总览!BT198)</f>
        <v/>
      </c>
      <c r="BU198" s="227" t="str">
        <f>IF([2]数据总览!BU198="","",[2]数据总览!BU198)</f>
        <v/>
      </c>
      <c r="BV198" s="227" t="str">
        <f>IF([2]数据总览!BV198="","",[2]数据总览!BV198)</f>
        <v/>
      </c>
      <c r="BW198" s="227" t="str">
        <f>IF([2]数据总览!BW198="","",[2]数据总览!BW198)</f>
        <v/>
      </c>
      <c r="BX198" s="227" t="str">
        <f>IF([2]数据总览!BX198="","",[2]数据总览!BX198)</f>
        <v/>
      </c>
      <c r="BY198" s="227" t="str">
        <f>IF([2]数据总览!BY198="","",[2]数据总览!BY198)</f>
        <v/>
      </c>
      <c r="BZ198" s="227" t="str">
        <f>IF([2]数据总览!BZ198="","",[2]数据总览!BZ198)</f>
        <v/>
      </c>
      <c r="CA198" s="227" t="str">
        <f>IF([2]数据总览!CA198="","",[2]数据总览!CA198)</f>
        <v/>
      </c>
      <c r="CB198" s="227" t="str">
        <f>IF([2]数据总览!CB198="","",[2]数据总览!CB198)</f>
        <v/>
      </c>
      <c r="CC198" s="227" t="str">
        <f>IF([2]数据总览!CC198="","",[2]数据总览!CC198)</f>
        <v/>
      </c>
      <c r="CD198" s="227" t="str">
        <f>IF([2]数据总览!CD198="","",[2]数据总览!CD198)</f>
        <v/>
      </c>
      <c r="CE198" s="227" t="str">
        <f>IF([2]数据总览!CE198="","",[2]数据总览!CE198)</f>
        <v/>
      </c>
      <c r="CF198" s="227" t="str">
        <f>IF([2]数据总览!CF198="","",[2]数据总览!CF198)</f>
        <v/>
      </c>
      <c r="CG198" s="227" t="str">
        <f>IF([2]数据总览!CG198="","",[2]数据总览!CG198)</f>
        <v/>
      </c>
      <c r="CH198" s="227" t="str">
        <f>IF([2]数据总览!CH198="","",[2]数据总览!CH198)</f>
        <v/>
      </c>
      <c r="CI198" s="227" t="str">
        <f>IF([2]数据总览!CI198="","",[2]数据总览!CI198)</f>
        <v/>
      </c>
      <c r="CJ198" s="227" t="str">
        <f>IF([2]数据总览!CJ198="","",[2]数据总览!CJ198)</f>
        <v/>
      </c>
      <c r="CK198" s="227" t="str">
        <f>IF([2]数据总览!CK198="","",[2]数据总览!CK198)</f>
        <v/>
      </c>
      <c r="CL198" s="227" t="str">
        <f>IF([2]数据总览!CL198="","",[2]数据总览!CL198)</f>
        <v/>
      </c>
      <c r="CM198" s="227" t="str">
        <f>IF([2]数据总览!CM198="","",[2]数据总览!CM198)</f>
        <v/>
      </c>
      <c r="CN198" s="227" t="str">
        <f>IF([2]数据总览!CN198="","",[2]数据总览!CN198)</f>
        <v/>
      </c>
      <c r="CO198" s="227" t="str">
        <f>IF([2]数据总览!CO198="","",[2]数据总览!CO198)</f>
        <v/>
      </c>
      <c r="CP198" s="227" t="str">
        <f>IF([2]数据总览!CP198="","",[2]数据总览!CP198)</f>
        <v/>
      </c>
      <c r="CQ198" s="227" t="str">
        <f>IF([2]数据总览!CQ198="","",[2]数据总览!CQ198)</f>
        <v/>
      </c>
      <c r="CR198" s="227" t="str">
        <f>IF([2]数据总览!CR198="","",[2]数据总览!CR198)</f>
        <v/>
      </c>
      <c r="CS198" s="227" t="str">
        <f>IF([2]数据总览!CS198="","",[2]数据总览!CS198)</f>
        <v/>
      </c>
      <c r="CT198" s="227" t="str">
        <f>IF([2]数据总览!CT198="","",[2]数据总览!CT198)</f>
        <v/>
      </c>
      <c r="CU198" s="227" t="str">
        <f>IF([2]数据总览!CU198="","",[2]数据总览!CU198)</f>
        <v/>
      </c>
      <c r="CV198" s="227" t="str">
        <f>IF([2]数据总览!CV198="","",[2]数据总览!CV198)</f>
        <v/>
      </c>
      <c r="CW198" s="227" t="str">
        <f>IF([2]数据总览!CW198="","",[2]数据总览!CW198)</f>
        <v/>
      </c>
      <c r="CX198" s="227" t="str">
        <f>IF([2]数据总览!CX198="","",[2]数据总览!CX198)</f>
        <v/>
      </c>
      <c r="CY198" s="227" t="str">
        <f>IF([2]数据总览!CY198="","",[2]数据总览!CY198)</f>
        <v/>
      </c>
      <c r="CZ198" s="227" t="str">
        <f>IF([2]数据总览!CZ198="","",[2]数据总览!CZ198)</f>
        <v/>
      </c>
      <c r="DA198" s="227" t="str">
        <f>IF([2]数据总览!DA198="","",[2]数据总览!DA198)</f>
        <v/>
      </c>
      <c r="DB198" s="227" t="str">
        <f>IF([2]数据总览!DB198="","",[2]数据总览!DB198)</f>
        <v/>
      </c>
      <c r="DC198" s="227" t="str">
        <f>IF([2]数据总览!DC198="","",[2]数据总览!DC198)</f>
        <v/>
      </c>
      <c r="DD198" s="227" t="str">
        <f>IF([2]数据总览!DD198="","",[2]数据总览!DD198)</f>
        <v/>
      </c>
      <c r="DE198" s="227" t="str">
        <f>IF([2]数据总览!DE198="","",[2]数据总览!DE198)</f>
        <v/>
      </c>
      <c r="DF198" s="227" t="str">
        <f>IF([2]数据总览!DF198="","",[2]数据总览!DF198)</f>
        <v/>
      </c>
      <c r="DG198" s="227" t="str">
        <f>IF([2]数据总览!DG198="","",[2]数据总览!DG198)</f>
        <v/>
      </c>
      <c r="DH198" s="227" t="str">
        <f>IF([2]数据总览!DH198="","",[2]数据总览!DH198)</f>
        <v/>
      </c>
      <c r="DI198" s="227" t="str">
        <f>IF([2]数据总览!DI198="","",[2]数据总览!DI198)</f>
        <v/>
      </c>
      <c r="DJ198" s="227" t="str">
        <f>IF([2]数据总览!DJ198="","",[2]数据总览!DJ198)</f>
        <v/>
      </c>
      <c r="DK198" s="227" t="str">
        <f>IF([2]数据总览!DK198="","",[2]数据总览!DK198)</f>
        <v/>
      </c>
      <c r="DL198" s="227" t="str">
        <f>IF([2]数据总览!DL198="","",[2]数据总览!DL198)</f>
        <v/>
      </c>
      <c r="DM198" s="227" t="str">
        <f>IF([2]数据总览!DM198="","",[2]数据总览!DM198)</f>
        <v/>
      </c>
      <c r="DN198" s="227" t="str">
        <f>IF([2]数据总览!DN198="","",[2]数据总览!DN198)</f>
        <v/>
      </c>
      <c r="DO198" s="227" t="str">
        <f>IF([2]数据总览!DO198="","",[2]数据总览!DO198)</f>
        <v/>
      </c>
      <c r="DP198" s="227" t="str">
        <f>IF([2]数据总览!DP198="","",[2]数据总览!DP198)</f>
        <v/>
      </c>
      <c r="DQ198" s="227" t="str">
        <f>IF([2]数据总览!DQ198="","",[2]数据总览!DQ198)</f>
        <v/>
      </c>
      <c r="DR198" s="227" t="str">
        <f>IF([2]数据总览!DR198="","",[2]数据总览!DR198)</f>
        <v/>
      </c>
      <c r="DS198" s="227" t="str">
        <f>IF([2]数据总览!DS198="","",[2]数据总览!DS198)</f>
        <v/>
      </c>
      <c r="DT198" s="227" t="str">
        <f>IF([2]数据总览!DT198="","",[2]数据总览!DT198)</f>
        <v/>
      </c>
      <c r="DU198" s="227" t="str">
        <f>IF([2]数据总览!DU198="","",[2]数据总览!DU198)</f>
        <v/>
      </c>
      <c r="DV198" s="227" t="str">
        <f>IF([2]数据总览!DV198="","",[2]数据总览!DV198)</f>
        <v/>
      </c>
      <c r="DW198" s="227" t="str">
        <f>IF([2]数据总览!DW198="","",[2]数据总览!DW198)</f>
        <v/>
      </c>
      <c r="DX198" s="227" t="str">
        <f>IF([2]数据总览!DX198="","",[2]数据总览!DX198)</f>
        <v/>
      </c>
      <c r="DY198" s="227" t="str">
        <f>IF([2]数据总览!DY198="","",[2]数据总览!DY198)</f>
        <v/>
      </c>
      <c r="DZ198" s="227" t="str">
        <f>IF([2]数据总览!DZ198="","",[2]数据总览!DZ198)</f>
        <v/>
      </c>
      <c r="EA198" s="227" t="str">
        <f>IF([2]数据总览!EA198="","",[2]数据总览!EA198)</f>
        <v/>
      </c>
      <c r="EB198" s="227" t="str">
        <f>IF([2]数据总览!EB198="","",[2]数据总览!EB198)</f>
        <v/>
      </c>
      <c r="EC198" s="227" t="str">
        <f>IF([2]数据总览!EC198="","",[2]数据总览!EC198)</f>
        <v/>
      </c>
      <c r="ED198" s="227" t="str">
        <f>IF([2]数据总览!ED198="","",[2]数据总览!ED198)</f>
        <v/>
      </c>
      <c r="EE198" s="227" t="str">
        <f>IF([2]数据总览!EE198="","",[2]数据总览!EE198)</f>
        <v/>
      </c>
      <c r="EF198" s="227" t="str">
        <f>IF([2]数据总览!EF198="","",[2]数据总览!EF198)</f>
        <v/>
      </c>
      <c r="EG198" s="227" t="str">
        <f>IF([2]数据总览!EG198="","",[2]数据总览!EG198)</f>
        <v/>
      </c>
      <c r="EH198" s="227" t="str">
        <f>IF([2]数据总览!EH198="","",[2]数据总览!EH198)</f>
        <v/>
      </c>
      <c r="EI198" s="227" t="str">
        <f>IF([2]数据总览!EI198="","",[2]数据总览!EI198)</f>
        <v/>
      </c>
      <c r="EJ198" s="227" t="str">
        <f>IF([2]数据总览!EJ198="","",[2]数据总览!EJ198)</f>
        <v/>
      </c>
      <c r="EK198" s="227" t="str">
        <f>IF([2]数据总览!EK198="","",[2]数据总览!EK198)</f>
        <v/>
      </c>
      <c r="EL198" s="227" t="str">
        <f>IF([2]数据总览!EL198="","",[2]数据总览!EL198)</f>
        <v/>
      </c>
      <c r="EM198" s="227" t="str">
        <f>IF([2]数据总览!EM198="","",[2]数据总览!EM198)</f>
        <v/>
      </c>
      <c r="EN198" s="227" t="str">
        <f>IF([2]数据总览!EN198="","",[2]数据总览!EN198)</f>
        <v/>
      </c>
      <c r="EO198" s="227" t="str">
        <f>IF([2]数据总览!EO198="","",[2]数据总览!EO198)</f>
        <v/>
      </c>
      <c r="EP198" s="227" t="str">
        <f>IF([2]数据总览!EP198="","",[2]数据总览!EP198)</f>
        <v/>
      </c>
      <c r="EQ198" s="227" t="str">
        <f>IF([2]数据总览!EQ198="","",[2]数据总览!EQ198)</f>
        <v/>
      </c>
      <c r="ER198" s="227" t="str">
        <f>IF([2]数据总览!ER198="","",[2]数据总览!ER198)</f>
        <v/>
      </c>
      <c r="ES198" s="227" t="str">
        <f>IF([2]数据总览!ES198="","",[2]数据总览!ES198)</f>
        <v/>
      </c>
      <c r="ET198" s="227" t="str">
        <f>IF([2]数据总览!ET198="","",[2]数据总览!ET198)</f>
        <v/>
      </c>
      <c r="EU198" s="227" t="str">
        <f>IF([2]数据总览!EU198="","",[2]数据总览!EU198)</f>
        <v/>
      </c>
      <c r="EV198" s="227" t="str">
        <f>IF([2]数据总览!EV198="","",[2]数据总览!EV198)</f>
        <v/>
      </c>
      <c r="EW198" s="227" t="str">
        <f>IF([2]数据总览!EW198="","",[2]数据总览!EW198)</f>
        <v/>
      </c>
      <c r="EX198" s="227" t="str">
        <f>IF([2]数据总览!EX198="","",[2]数据总览!EX198)</f>
        <v/>
      </c>
      <c r="EY198" s="227" t="str">
        <f>IF([2]数据总览!EY198="","",[2]数据总览!EY198)</f>
        <v/>
      </c>
      <c r="EZ198" s="227" t="str">
        <f>IF([2]数据总览!EZ198="","",[2]数据总览!EZ198)</f>
        <v/>
      </c>
      <c r="FA198" s="227" t="str">
        <f>IF([2]数据总览!FA198="","",[2]数据总览!FA198)</f>
        <v/>
      </c>
    </row>
    <row r="199" spans="1:157" ht="11.25">
      <c r="A199" s="227" t="str">
        <f>IF([2]数据总览!A199="","",[2]数据总览!A199)</f>
        <v/>
      </c>
      <c r="B199" s="227" t="str">
        <f>IF([2]数据总览!B199="","",[2]数据总览!B199)</f>
        <v/>
      </c>
      <c r="C199" s="227">
        <f>IF([2]数据总览!C199="","",[2]数据总览!C199)</f>
        <v>9</v>
      </c>
      <c r="D199" s="227">
        <f>IF([2]数据总览!D199="","",[2]数据总览!D199)</f>
        <v>2</v>
      </c>
      <c r="E199" s="227">
        <f>IF([2]数据总览!E199="","",[2]数据总览!E199)</f>
        <v>0.22500000000000001</v>
      </c>
      <c r="F199" s="227">
        <f>IF([2]数据总览!F199="","",[2]数据总览!F199)</f>
        <v>3</v>
      </c>
      <c r="G199" s="227">
        <f>IF([2]数据总览!G199="","",[2]数据总览!G199)</f>
        <v>0.45</v>
      </c>
      <c r="H199" s="227">
        <f>IF([2]数据总览!H199="","",[2]数据总览!H199)</f>
        <v>3</v>
      </c>
      <c r="I199" s="227">
        <f>IF([2]数据总览!I199="","",[2]数据总览!I199)</f>
        <v>0.6</v>
      </c>
      <c r="J199" s="227"/>
      <c r="K199" s="227" t="str">
        <f>IF([2]数据总览!K199="","",[2]数据总览!K199)</f>
        <v/>
      </c>
      <c r="L199" s="227" t="str">
        <f>IF([2]数据总览!L199="","",[2]数据总览!L199)</f>
        <v/>
      </c>
      <c r="M199" s="227" t="str">
        <f>IF([2]数据总览!M199="","",[2]数据总览!M199)</f>
        <v/>
      </c>
      <c r="N199" s="227" t="str">
        <f>IF([2]数据总览!N199="","",[2]数据总览!N199)</f>
        <v/>
      </c>
      <c r="O199" s="227" t="str">
        <f>IF([2]数据总览!O199="","",[2]数据总览!O199)</f>
        <v/>
      </c>
      <c r="P199" s="227" t="str">
        <f>IF([2]数据总览!P199="","",[2]数据总览!P199)</f>
        <v/>
      </c>
      <c r="Q199" s="227" t="str">
        <f>IF([2]数据总览!Q199="","",[2]数据总览!Q199)</f>
        <v/>
      </c>
      <c r="R199" s="227" t="str">
        <f>IF([2]数据总览!R199="","",[2]数据总览!R199)</f>
        <v/>
      </c>
      <c r="S199" s="227" t="str">
        <f>IF([2]数据总览!S199="","",[2]数据总览!S199)</f>
        <v/>
      </c>
      <c r="T199" s="227" t="str">
        <f>IF([2]数据总览!T199="","",[2]数据总览!T199)</f>
        <v/>
      </c>
      <c r="U199" s="227" t="str">
        <f>IF([2]数据总览!U199="","",[2]数据总览!U199)</f>
        <v/>
      </c>
      <c r="V199" s="227" t="str">
        <f>IF([2]数据总览!V199="","",[2]数据总览!V199)</f>
        <v/>
      </c>
      <c r="W199" s="227" t="str">
        <f>IF([2]数据总览!W199="","",[2]数据总览!W199)</f>
        <v/>
      </c>
      <c r="X199" s="227" t="str">
        <f>IF([2]数据总览!X199="","",[2]数据总览!X199)</f>
        <v/>
      </c>
      <c r="Y199" s="227" t="str">
        <f>IF([2]数据总览!Y199="","",[2]数据总览!Y199)</f>
        <v/>
      </c>
      <c r="Z199" s="227" t="str">
        <f>IF([2]数据总览!Z199="","",[2]数据总览!Z199)</f>
        <v/>
      </c>
      <c r="AA199" s="227" t="str">
        <f>IF([2]数据总览!AA199="","",[2]数据总览!AA199)</f>
        <v/>
      </c>
      <c r="AB199" s="227" t="str">
        <f>IF([2]数据总览!AB199="","",[2]数据总览!AB199)</f>
        <v/>
      </c>
      <c r="AC199" s="227" t="str">
        <f>IF([2]数据总览!AC199="","",[2]数据总览!AC199)</f>
        <v/>
      </c>
      <c r="AD199" s="227" t="str">
        <f>IF([2]数据总览!AD199="","",[2]数据总览!AD199)</f>
        <v/>
      </c>
      <c r="AE199" s="227" t="str">
        <f>IF([2]数据总览!AE199="","",[2]数据总览!AE199)</f>
        <v/>
      </c>
      <c r="AF199" s="227" t="str">
        <f>IF([2]数据总览!AF199="","",[2]数据总览!AF199)</f>
        <v/>
      </c>
      <c r="AG199" s="227" t="str">
        <f>IF([2]数据总览!AG199="","",[2]数据总览!AG199)</f>
        <v/>
      </c>
      <c r="AH199" s="227" t="str">
        <f>IF([2]数据总览!AH199="","",[2]数据总览!AH199)</f>
        <v/>
      </c>
      <c r="AI199" s="227" t="str">
        <f>IF([2]数据总览!AI199="","",[2]数据总览!AI199)</f>
        <v/>
      </c>
      <c r="AJ199" s="227" t="str">
        <f>IF([2]数据总览!AJ199="","",[2]数据总览!AJ199)</f>
        <v/>
      </c>
      <c r="AK199" s="227" t="str">
        <f>IF([2]数据总览!AK199="","",[2]数据总览!AK199)</f>
        <v/>
      </c>
      <c r="AL199" s="227" t="str">
        <f>IF([2]数据总览!AL199="","",[2]数据总览!AL199)</f>
        <v/>
      </c>
      <c r="AM199" s="227" t="str">
        <f>IF([2]数据总览!AM199="","",[2]数据总览!AM199)</f>
        <v/>
      </c>
      <c r="AN199" s="227" t="str">
        <f>IF([2]数据总览!AN199="","",[2]数据总览!AN199)</f>
        <v/>
      </c>
      <c r="AO199" s="227" t="str">
        <f>IF([2]数据总览!AO199="","",[2]数据总览!AO199)</f>
        <v/>
      </c>
      <c r="AP199" s="227" t="str">
        <f>IF([2]数据总览!AP199="","",[2]数据总览!AP199)</f>
        <v/>
      </c>
      <c r="AQ199" s="227" t="str">
        <f>IF([2]数据总览!AQ199="","",[2]数据总览!AQ199)</f>
        <v/>
      </c>
      <c r="AR199" s="227" t="str">
        <f>IF([2]数据总览!AR199="","",[2]数据总览!AR199)</f>
        <v/>
      </c>
      <c r="AS199" s="227" t="str">
        <f>IF([2]数据总览!AS199="","",[2]数据总览!AS199)</f>
        <v/>
      </c>
      <c r="AT199" s="227" t="str">
        <f>IF([2]数据总览!AT199="","",[2]数据总览!AT199)</f>
        <v/>
      </c>
      <c r="AU199" s="227" t="str">
        <f>IF([2]数据总览!AU199="","",[2]数据总览!AU199)</f>
        <v/>
      </c>
      <c r="AV199" s="227" t="str">
        <f>IF([2]数据总览!AV199="","",[2]数据总览!AV199)</f>
        <v/>
      </c>
      <c r="AW199" s="227" t="str">
        <f>IF([2]数据总览!AW199="","",[2]数据总览!AW199)</f>
        <v/>
      </c>
      <c r="AX199" s="227" t="str">
        <f>IF([2]数据总览!AX199="","",[2]数据总览!AX199)</f>
        <v/>
      </c>
      <c r="AY199" s="227" t="str">
        <f>IF([2]数据总览!AY199="","",[2]数据总览!AY199)</f>
        <v/>
      </c>
      <c r="AZ199" s="227" t="str">
        <f>IF([2]数据总览!AZ199="","",[2]数据总览!AZ199)</f>
        <v/>
      </c>
      <c r="BA199" s="227" t="str">
        <f>IF([2]数据总览!BA199="","",[2]数据总览!BA199)</f>
        <v/>
      </c>
      <c r="BB199" s="227" t="str">
        <f>IF([2]数据总览!BB199="","",[2]数据总览!BB199)</f>
        <v/>
      </c>
      <c r="BC199" s="227" t="str">
        <f>IF([2]数据总览!BC199="","",[2]数据总览!BC199)</f>
        <v/>
      </c>
      <c r="BD199" s="227" t="str">
        <f>IF([2]数据总览!BD199="","",[2]数据总览!BD199)</f>
        <v/>
      </c>
      <c r="BE199" s="227" t="str">
        <f>IF([2]数据总览!BE199="","",[2]数据总览!BE199)</f>
        <v/>
      </c>
      <c r="BF199" s="227" t="str">
        <f>IF([2]数据总览!BF199="","",[2]数据总览!BF199)</f>
        <v/>
      </c>
      <c r="BG199" s="227" t="str">
        <f>IF([2]数据总览!BG199="","",[2]数据总览!BG199)</f>
        <v/>
      </c>
      <c r="BH199" s="227" t="str">
        <f>IF([2]数据总览!BH199="","",[2]数据总览!BH199)</f>
        <v/>
      </c>
      <c r="BI199" s="227" t="str">
        <f>IF([2]数据总览!BI199="","",[2]数据总览!BI199)</f>
        <v/>
      </c>
      <c r="BJ199" s="227" t="str">
        <f>IF([2]数据总览!BJ199="","",[2]数据总览!BJ199)</f>
        <v/>
      </c>
      <c r="BK199" s="227" t="str">
        <f>IF([2]数据总览!BK199="","",[2]数据总览!BK199)</f>
        <v/>
      </c>
      <c r="BL199" s="227" t="str">
        <f>IF([2]数据总览!BL199="","",[2]数据总览!BL199)</f>
        <v/>
      </c>
      <c r="BM199" s="227" t="str">
        <f>IF([2]数据总览!BM199="","",[2]数据总览!BM199)</f>
        <v/>
      </c>
      <c r="BN199" s="227" t="str">
        <f>IF([2]数据总览!BN199="","",[2]数据总览!BN199)</f>
        <v/>
      </c>
      <c r="BO199" s="227" t="str">
        <f>IF([2]数据总览!BO199="","",[2]数据总览!BO199)</f>
        <v/>
      </c>
      <c r="BP199" s="227" t="str">
        <f>IF([2]数据总览!BP199="","",[2]数据总览!BP199)</f>
        <v/>
      </c>
      <c r="BQ199" s="227" t="str">
        <f>IF([2]数据总览!BQ199="","",[2]数据总览!BQ199)</f>
        <v/>
      </c>
      <c r="BR199" s="227" t="str">
        <f>IF([2]数据总览!BR199="","",[2]数据总览!BR199)</f>
        <v/>
      </c>
      <c r="BS199" s="227" t="str">
        <f>IF([2]数据总览!BS199="","",[2]数据总览!BS199)</f>
        <v/>
      </c>
      <c r="BT199" s="227" t="str">
        <f>IF([2]数据总览!BT199="","",[2]数据总览!BT199)</f>
        <v/>
      </c>
      <c r="BU199" s="227" t="str">
        <f>IF([2]数据总览!BU199="","",[2]数据总览!BU199)</f>
        <v/>
      </c>
      <c r="BV199" s="227" t="str">
        <f>IF([2]数据总览!BV199="","",[2]数据总览!BV199)</f>
        <v/>
      </c>
      <c r="BW199" s="227" t="str">
        <f>IF([2]数据总览!BW199="","",[2]数据总览!BW199)</f>
        <v/>
      </c>
      <c r="BX199" s="227" t="str">
        <f>IF([2]数据总览!BX199="","",[2]数据总览!BX199)</f>
        <v/>
      </c>
      <c r="BY199" s="227" t="str">
        <f>IF([2]数据总览!BY199="","",[2]数据总览!BY199)</f>
        <v/>
      </c>
      <c r="BZ199" s="227" t="str">
        <f>IF([2]数据总览!BZ199="","",[2]数据总览!BZ199)</f>
        <v/>
      </c>
      <c r="CA199" s="227" t="str">
        <f>IF([2]数据总览!CA199="","",[2]数据总览!CA199)</f>
        <v/>
      </c>
      <c r="CB199" s="227" t="str">
        <f>IF([2]数据总览!CB199="","",[2]数据总览!CB199)</f>
        <v/>
      </c>
      <c r="CC199" s="227" t="str">
        <f>IF([2]数据总览!CC199="","",[2]数据总览!CC199)</f>
        <v/>
      </c>
      <c r="CD199" s="227" t="str">
        <f>IF([2]数据总览!CD199="","",[2]数据总览!CD199)</f>
        <v/>
      </c>
      <c r="CE199" s="227" t="str">
        <f>IF([2]数据总览!CE199="","",[2]数据总览!CE199)</f>
        <v/>
      </c>
      <c r="CF199" s="227" t="str">
        <f>IF([2]数据总览!CF199="","",[2]数据总览!CF199)</f>
        <v/>
      </c>
      <c r="CG199" s="227" t="str">
        <f>IF([2]数据总览!CG199="","",[2]数据总览!CG199)</f>
        <v/>
      </c>
      <c r="CH199" s="227" t="str">
        <f>IF([2]数据总览!CH199="","",[2]数据总览!CH199)</f>
        <v/>
      </c>
      <c r="CI199" s="227" t="str">
        <f>IF([2]数据总览!CI199="","",[2]数据总览!CI199)</f>
        <v/>
      </c>
      <c r="CJ199" s="227" t="str">
        <f>IF([2]数据总览!CJ199="","",[2]数据总览!CJ199)</f>
        <v/>
      </c>
      <c r="CK199" s="227" t="str">
        <f>IF([2]数据总览!CK199="","",[2]数据总览!CK199)</f>
        <v/>
      </c>
      <c r="CL199" s="227" t="str">
        <f>IF([2]数据总览!CL199="","",[2]数据总览!CL199)</f>
        <v/>
      </c>
      <c r="CM199" s="227" t="str">
        <f>IF([2]数据总览!CM199="","",[2]数据总览!CM199)</f>
        <v/>
      </c>
      <c r="CN199" s="227" t="str">
        <f>IF([2]数据总览!CN199="","",[2]数据总览!CN199)</f>
        <v/>
      </c>
      <c r="CO199" s="227" t="str">
        <f>IF([2]数据总览!CO199="","",[2]数据总览!CO199)</f>
        <v/>
      </c>
      <c r="CP199" s="227" t="str">
        <f>IF([2]数据总览!CP199="","",[2]数据总览!CP199)</f>
        <v/>
      </c>
      <c r="CQ199" s="227" t="str">
        <f>IF([2]数据总览!CQ199="","",[2]数据总览!CQ199)</f>
        <v/>
      </c>
      <c r="CR199" s="227" t="str">
        <f>IF([2]数据总览!CR199="","",[2]数据总览!CR199)</f>
        <v/>
      </c>
      <c r="CS199" s="227" t="str">
        <f>IF([2]数据总览!CS199="","",[2]数据总览!CS199)</f>
        <v/>
      </c>
      <c r="CT199" s="227" t="str">
        <f>IF([2]数据总览!CT199="","",[2]数据总览!CT199)</f>
        <v/>
      </c>
      <c r="CU199" s="227" t="str">
        <f>IF([2]数据总览!CU199="","",[2]数据总览!CU199)</f>
        <v/>
      </c>
      <c r="CV199" s="227" t="str">
        <f>IF([2]数据总览!CV199="","",[2]数据总览!CV199)</f>
        <v/>
      </c>
      <c r="CW199" s="227" t="str">
        <f>IF([2]数据总览!CW199="","",[2]数据总览!CW199)</f>
        <v/>
      </c>
      <c r="CX199" s="227" t="str">
        <f>IF([2]数据总览!CX199="","",[2]数据总览!CX199)</f>
        <v/>
      </c>
      <c r="CY199" s="227" t="str">
        <f>IF([2]数据总览!CY199="","",[2]数据总览!CY199)</f>
        <v/>
      </c>
      <c r="CZ199" s="227" t="str">
        <f>IF([2]数据总览!CZ199="","",[2]数据总览!CZ199)</f>
        <v/>
      </c>
      <c r="DA199" s="227" t="str">
        <f>IF([2]数据总览!DA199="","",[2]数据总览!DA199)</f>
        <v/>
      </c>
      <c r="DB199" s="227" t="str">
        <f>IF([2]数据总览!DB199="","",[2]数据总览!DB199)</f>
        <v/>
      </c>
      <c r="DC199" s="227" t="str">
        <f>IF([2]数据总览!DC199="","",[2]数据总览!DC199)</f>
        <v/>
      </c>
      <c r="DD199" s="227" t="str">
        <f>IF([2]数据总览!DD199="","",[2]数据总览!DD199)</f>
        <v/>
      </c>
      <c r="DE199" s="227" t="str">
        <f>IF([2]数据总览!DE199="","",[2]数据总览!DE199)</f>
        <v/>
      </c>
      <c r="DF199" s="227" t="str">
        <f>IF([2]数据总览!DF199="","",[2]数据总览!DF199)</f>
        <v/>
      </c>
      <c r="DG199" s="227" t="str">
        <f>IF([2]数据总览!DG199="","",[2]数据总览!DG199)</f>
        <v/>
      </c>
      <c r="DH199" s="227" t="str">
        <f>IF([2]数据总览!DH199="","",[2]数据总览!DH199)</f>
        <v/>
      </c>
      <c r="DI199" s="227" t="str">
        <f>IF([2]数据总览!DI199="","",[2]数据总览!DI199)</f>
        <v/>
      </c>
      <c r="DJ199" s="227" t="str">
        <f>IF([2]数据总览!DJ199="","",[2]数据总览!DJ199)</f>
        <v/>
      </c>
      <c r="DK199" s="227" t="str">
        <f>IF([2]数据总览!DK199="","",[2]数据总览!DK199)</f>
        <v/>
      </c>
      <c r="DL199" s="227" t="str">
        <f>IF([2]数据总览!DL199="","",[2]数据总览!DL199)</f>
        <v/>
      </c>
      <c r="DM199" s="227" t="str">
        <f>IF([2]数据总览!DM199="","",[2]数据总览!DM199)</f>
        <v/>
      </c>
      <c r="DN199" s="227" t="str">
        <f>IF([2]数据总览!DN199="","",[2]数据总览!DN199)</f>
        <v/>
      </c>
      <c r="DO199" s="227" t="str">
        <f>IF([2]数据总览!DO199="","",[2]数据总览!DO199)</f>
        <v/>
      </c>
      <c r="DP199" s="227" t="str">
        <f>IF([2]数据总览!DP199="","",[2]数据总览!DP199)</f>
        <v/>
      </c>
      <c r="DQ199" s="227" t="str">
        <f>IF([2]数据总览!DQ199="","",[2]数据总览!DQ199)</f>
        <v/>
      </c>
      <c r="DR199" s="227" t="str">
        <f>IF([2]数据总览!DR199="","",[2]数据总览!DR199)</f>
        <v/>
      </c>
      <c r="DS199" s="227" t="str">
        <f>IF([2]数据总览!DS199="","",[2]数据总览!DS199)</f>
        <v/>
      </c>
      <c r="DT199" s="227" t="str">
        <f>IF([2]数据总览!DT199="","",[2]数据总览!DT199)</f>
        <v/>
      </c>
      <c r="DU199" s="227" t="str">
        <f>IF([2]数据总览!DU199="","",[2]数据总览!DU199)</f>
        <v/>
      </c>
      <c r="DV199" s="227" t="str">
        <f>IF([2]数据总览!DV199="","",[2]数据总览!DV199)</f>
        <v/>
      </c>
      <c r="DW199" s="227" t="str">
        <f>IF([2]数据总览!DW199="","",[2]数据总览!DW199)</f>
        <v/>
      </c>
      <c r="DX199" s="227" t="str">
        <f>IF([2]数据总览!DX199="","",[2]数据总览!DX199)</f>
        <v/>
      </c>
      <c r="DY199" s="227" t="str">
        <f>IF([2]数据总览!DY199="","",[2]数据总览!DY199)</f>
        <v/>
      </c>
      <c r="DZ199" s="227" t="str">
        <f>IF([2]数据总览!DZ199="","",[2]数据总览!DZ199)</f>
        <v/>
      </c>
      <c r="EA199" s="227" t="str">
        <f>IF([2]数据总览!EA199="","",[2]数据总览!EA199)</f>
        <v/>
      </c>
      <c r="EB199" s="227" t="str">
        <f>IF([2]数据总览!EB199="","",[2]数据总览!EB199)</f>
        <v/>
      </c>
      <c r="EC199" s="227" t="str">
        <f>IF([2]数据总览!EC199="","",[2]数据总览!EC199)</f>
        <v/>
      </c>
      <c r="ED199" s="227" t="str">
        <f>IF([2]数据总览!ED199="","",[2]数据总览!ED199)</f>
        <v/>
      </c>
      <c r="EE199" s="227" t="str">
        <f>IF([2]数据总览!EE199="","",[2]数据总览!EE199)</f>
        <v/>
      </c>
      <c r="EF199" s="227" t="str">
        <f>IF([2]数据总览!EF199="","",[2]数据总览!EF199)</f>
        <v/>
      </c>
      <c r="EG199" s="227" t="str">
        <f>IF([2]数据总览!EG199="","",[2]数据总览!EG199)</f>
        <v/>
      </c>
      <c r="EH199" s="227" t="str">
        <f>IF([2]数据总览!EH199="","",[2]数据总览!EH199)</f>
        <v/>
      </c>
      <c r="EI199" s="227" t="str">
        <f>IF([2]数据总览!EI199="","",[2]数据总览!EI199)</f>
        <v/>
      </c>
      <c r="EJ199" s="227" t="str">
        <f>IF([2]数据总览!EJ199="","",[2]数据总览!EJ199)</f>
        <v/>
      </c>
      <c r="EK199" s="227" t="str">
        <f>IF([2]数据总览!EK199="","",[2]数据总览!EK199)</f>
        <v/>
      </c>
      <c r="EL199" s="227" t="str">
        <f>IF([2]数据总览!EL199="","",[2]数据总览!EL199)</f>
        <v/>
      </c>
      <c r="EM199" s="227" t="str">
        <f>IF([2]数据总览!EM199="","",[2]数据总览!EM199)</f>
        <v/>
      </c>
      <c r="EN199" s="227" t="str">
        <f>IF([2]数据总览!EN199="","",[2]数据总览!EN199)</f>
        <v/>
      </c>
      <c r="EO199" s="227" t="str">
        <f>IF([2]数据总览!EO199="","",[2]数据总览!EO199)</f>
        <v/>
      </c>
      <c r="EP199" s="227" t="str">
        <f>IF([2]数据总览!EP199="","",[2]数据总览!EP199)</f>
        <v/>
      </c>
      <c r="EQ199" s="227" t="str">
        <f>IF([2]数据总览!EQ199="","",[2]数据总览!EQ199)</f>
        <v/>
      </c>
      <c r="ER199" s="227" t="str">
        <f>IF([2]数据总览!ER199="","",[2]数据总览!ER199)</f>
        <v/>
      </c>
      <c r="ES199" s="227" t="str">
        <f>IF([2]数据总览!ES199="","",[2]数据总览!ES199)</f>
        <v/>
      </c>
      <c r="ET199" s="227" t="str">
        <f>IF([2]数据总览!ET199="","",[2]数据总览!ET199)</f>
        <v/>
      </c>
      <c r="EU199" s="227" t="str">
        <f>IF([2]数据总览!EU199="","",[2]数据总览!EU199)</f>
        <v/>
      </c>
      <c r="EV199" s="227" t="str">
        <f>IF([2]数据总览!EV199="","",[2]数据总览!EV199)</f>
        <v/>
      </c>
      <c r="EW199" s="227" t="str">
        <f>IF([2]数据总览!EW199="","",[2]数据总览!EW199)</f>
        <v/>
      </c>
      <c r="EX199" s="227" t="str">
        <f>IF([2]数据总览!EX199="","",[2]数据总览!EX199)</f>
        <v/>
      </c>
      <c r="EY199" s="227" t="str">
        <f>IF([2]数据总览!EY199="","",[2]数据总览!EY199)</f>
        <v/>
      </c>
      <c r="EZ199" s="227" t="str">
        <f>IF([2]数据总览!EZ199="","",[2]数据总览!EZ199)</f>
        <v/>
      </c>
      <c r="FA199" s="227" t="str">
        <f>IF([2]数据总览!FA199="","",[2]数据总览!FA199)</f>
        <v/>
      </c>
    </row>
    <row r="200" spans="1:157" ht="11.25">
      <c r="A200" s="227" t="str">
        <f>IF([2]数据总览!A200="","",[2]数据总览!A200)</f>
        <v/>
      </c>
      <c r="B200" s="227" t="str">
        <f>IF([2]数据总览!B200="","",[2]数据总览!B200)</f>
        <v/>
      </c>
      <c r="C200" s="227">
        <f>IF([2]数据总览!C200="","",[2]数据总览!C200)</f>
        <v>10</v>
      </c>
      <c r="D200" s="227">
        <f>IF([2]数据总览!D200="","",[2]数据总览!D200)</f>
        <v>2</v>
      </c>
      <c r="E200" s="227">
        <f>IF([2]数据总览!E200="","",[2]数据总览!E200)</f>
        <v>0.22500000000000001</v>
      </c>
      <c r="F200" s="227">
        <f>IF([2]数据总览!F200="","",[2]数据总览!F200)</f>
        <v>3</v>
      </c>
      <c r="G200" s="227">
        <f>IF([2]数据总览!G200="","",[2]数据总览!G200)</f>
        <v>0.45</v>
      </c>
      <c r="H200" s="227">
        <f>IF([2]数据总览!H200="","",[2]数据总览!H200)</f>
        <v>3</v>
      </c>
      <c r="I200" s="227">
        <f>IF([2]数据总览!I200="","",[2]数据总览!I200)</f>
        <v>0.6</v>
      </c>
      <c r="J200" s="227"/>
      <c r="K200" s="227" t="str">
        <f>IF([2]数据总览!K200="","",[2]数据总览!K200)</f>
        <v/>
      </c>
      <c r="L200" s="227" t="str">
        <f>IF([2]数据总览!L200="","",[2]数据总览!L200)</f>
        <v/>
      </c>
      <c r="M200" s="227" t="str">
        <f>IF([2]数据总览!M200="","",[2]数据总览!M200)</f>
        <v/>
      </c>
      <c r="N200" s="227" t="str">
        <f>IF([2]数据总览!N200="","",[2]数据总览!N200)</f>
        <v/>
      </c>
      <c r="O200" s="227" t="str">
        <f>IF([2]数据总览!O200="","",[2]数据总览!O200)</f>
        <v/>
      </c>
      <c r="P200" s="227" t="str">
        <f>IF([2]数据总览!P200="","",[2]数据总览!P200)</f>
        <v/>
      </c>
      <c r="Q200" s="227" t="str">
        <f>IF([2]数据总览!Q200="","",[2]数据总览!Q200)</f>
        <v/>
      </c>
      <c r="R200" s="227" t="str">
        <f>IF([2]数据总览!R200="","",[2]数据总览!R200)</f>
        <v/>
      </c>
      <c r="S200" s="227" t="str">
        <f>IF([2]数据总览!S200="","",[2]数据总览!S200)</f>
        <v/>
      </c>
      <c r="T200" s="227" t="str">
        <f>IF([2]数据总览!T200="","",[2]数据总览!T200)</f>
        <v/>
      </c>
      <c r="U200" s="227" t="str">
        <f>IF([2]数据总览!U200="","",[2]数据总览!U200)</f>
        <v/>
      </c>
      <c r="V200" s="227" t="str">
        <f>IF([2]数据总览!V200="","",[2]数据总览!V200)</f>
        <v/>
      </c>
      <c r="W200" s="227" t="str">
        <f>IF([2]数据总览!W200="","",[2]数据总览!W200)</f>
        <v/>
      </c>
      <c r="X200" s="227" t="str">
        <f>IF([2]数据总览!X200="","",[2]数据总览!X200)</f>
        <v/>
      </c>
      <c r="Y200" s="227" t="str">
        <f>IF([2]数据总览!Y200="","",[2]数据总览!Y200)</f>
        <v/>
      </c>
      <c r="Z200" s="227" t="str">
        <f>IF([2]数据总览!Z200="","",[2]数据总览!Z200)</f>
        <v/>
      </c>
      <c r="AA200" s="227" t="str">
        <f>IF([2]数据总览!AA200="","",[2]数据总览!AA200)</f>
        <v/>
      </c>
      <c r="AB200" s="227" t="str">
        <f>IF([2]数据总览!AB200="","",[2]数据总览!AB200)</f>
        <v/>
      </c>
      <c r="AC200" s="227" t="str">
        <f>IF([2]数据总览!AC200="","",[2]数据总览!AC200)</f>
        <v/>
      </c>
      <c r="AD200" s="227" t="str">
        <f>IF([2]数据总览!AD200="","",[2]数据总览!AD200)</f>
        <v/>
      </c>
      <c r="AE200" s="227" t="str">
        <f>IF([2]数据总览!AE200="","",[2]数据总览!AE200)</f>
        <v/>
      </c>
      <c r="AF200" s="227" t="str">
        <f>IF([2]数据总览!AF200="","",[2]数据总览!AF200)</f>
        <v/>
      </c>
      <c r="AG200" s="227" t="str">
        <f>IF([2]数据总览!AG200="","",[2]数据总览!AG200)</f>
        <v/>
      </c>
      <c r="AH200" s="227" t="str">
        <f>IF([2]数据总览!AH200="","",[2]数据总览!AH200)</f>
        <v/>
      </c>
      <c r="AI200" s="227" t="str">
        <f>IF([2]数据总览!AI200="","",[2]数据总览!AI200)</f>
        <v/>
      </c>
      <c r="AJ200" s="227" t="str">
        <f>IF([2]数据总览!AJ200="","",[2]数据总览!AJ200)</f>
        <v/>
      </c>
      <c r="AK200" s="227" t="str">
        <f>IF([2]数据总览!AK200="","",[2]数据总览!AK200)</f>
        <v/>
      </c>
      <c r="AL200" s="227" t="str">
        <f>IF([2]数据总览!AL200="","",[2]数据总览!AL200)</f>
        <v/>
      </c>
      <c r="AM200" s="227" t="str">
        <f>IF([2]数据总览!AM200="","",[2]数据总览!AM200)</f>
        <v/>
      </c>
      <c r="AN200" s="227" t="str">
        <f>IF([2]数据总览!AN200="","",[2]数据总览!AN200)</f>
        <v/>
      </c>
      <c r="AO200" s="227" t="str">
        <f>IF([2]数据总览!AO200="","",[2]数据总览!AO200)</f>
        <v/>
      </c>
      <c r="AP200" s="227" t="str">
        <f>IF([2]数据总览!AP200="","",[2]数据总览!AP200)</f>
        <v/>
      </c>
      <c r="AQ200" s="227" t="str">
        <f>IF([2]数据总览!AQ200="","",[2]数据总览!AQ200)</f>
        <v/>
      </c>
      <c r="AR200" s="227" t="str">
        <f>IF([2]数据总览!AR200="","",[2]数据总览!AR200)</f>
        <v/>
      </c>
      <c r="AS200" s="227" t="str">
        <f>IF([2]数据总览!AS200="","",[2]数据总览!AS200)</f>
        <v/>
      </c>
      <c r="AT200" s="227" t="str">
        <f>IF([2]数据总览!AT200="","",[2]数据总览!AT200)</f>
        <v/>
      </c>
      <c r="AU200" s="227" t="str">
        <f>IF([2]数据总览!AU200="","",[2]数据总览!AU200)</f>
        <v/>
      </c>
      <c r="AV200" s="227" t="str">
        <f>IF([2]数据总览!AV200="","",[2]数据总览!AV200)</f>
        <v/>
      </c>
      <c r="AW200" s="227" t="str">
        <f>IF([2]数据总览!AW200="","",[2]数据总览!AW200)</f>
        <v/>
      </c>
      <c r="AX200" s="227" t="str">
        <f>IF([2]数据总览!AX200="","",[2]数据总览!AX200)</f>
        <v/>
      </c>
      <c r="AY200" s="227" t="str">
        <f>IF([2]数据总览!AY200="","",[2]数据总览!AY200)</f>
        <v/>
      </c>
      <c r="AZ200" s="227" t="str">
        <f>IF([2]数据总览!AZ200="","",[2]数据总览!AZ200)</f>
        <v/>
      </c>
      <c r="BA200" s="227" t="str">
        <f>IF([2]数据总览!BA200="","",[2]数据总览!BA200)</f>
        <v/>
      </c>
      <c r="BB200" s="227" t="str">
        <f>IF([2]数据总览!BB200="","",[2]数据总览!BB200)</f>
        <v/>
      </c>
      <c r="BC200" s="227" t="str">
        <f>IF([2]数据总览!BC200="","",[2]数据总览!BC200)</f>
        <v/>
      </c>
      <c r="BD200" s="227" t="str">
        <f>IF([2]数据总览!BD200="","",[2]数据总览!BD200)</f>
        <v/>
      </c>
      <c r="BE200" s="227" t="str">
        <f>IF([2]数据总览!BE200="","",[2]数据总览!BE200)</f>
        <v/>
      </c>
      <c r="BF200" s="227" t="str">
        <f>IF([2]数据总览!BF200="","",[2]数据总览!BF200)</f>
        <v/>
      </c>
      <c r="BG200" s="227" t="str">
        <f>IF([2]数据总览!BG200="","",[2]数据总览!BG200)</f>
        <v/>
      </c>
      <c r="BH200" s="227" t="str">
        <f>IF([2]数据总览!BH200="","",[2]数据总览!BH200)</f>
        <v/>
      </c>
      <c r="BI200" s="227" t="str">
        <f>IF([2]数据总览!BI200="","",[2]数据总览!BI200)</f>
        <v/>
      </c>
      <c r="BJ200" s="227" t="str">
        <f>IF([2]数据总览!BJ200="","",[2]数据总览!BJ200)</f>
        <v/>
      </c>
      <c r="BK200" s="227" t="str">
        <f>IF([2]数据总览!BK200="","",[2]数据总览!BK200)</f>
        <v/>
      </c>
      <c r="BL200" s="227" t="str">
        <f>IF([2]数据总览!BL200="","",[2]数据总览!BL200)</f>
        <v/>
      </c>
      <c r="BM200" s="227" t="str">
        <f>IF([2]数据总览!BM200="","",[2]数据总览!BM200)</f>
        <v/>
      </c>
      <c r="BN200" s="227" t="str">
        <f>IF([2]数据总览!BN200="","",[2]数据总览!BN200)</f>
        <v/>
      </c>
      <c r="BO200" s="227" t="str">
        <f>IF([2]数据总览!BO200="","",[2]数据总览!BO200)</f>
        <v/>
      </c>
      <c r="BP200" s="227" t="str">
        <f>IF([2]数据总览!BP200="","",[2]数据总览!BP200)</f>
        <v/>
      </c>
      <c r="BQ200" s="227" t="str">
        <f>IF([2]数据总览!BQ200="","",[2]数据总览!BQ200)</f>
        <v/>
      </c>
      <c r="BR200" s="227" t="str">
        <f>IF([2]数据总览!BR200="","",[2]数据总览!BR200)</f>
        <v/>
      </c>
      <c r="BS200" s="227" t="str">
        <f>IF([2]数据总览!BS200="","",[2]数据总览!BS200)</f>
        <v/>
      </c>
      <c r="BT200" s="227" t="str">
        <f>IF([2]数据总览!BT200="","",[2]数据总览!BT200)</f>
        <v/>
      </c>
      <c r="BU200" s="227" t="str">
        <f>IF([2]数据总览!BU200="","",[2]数据总览!BU200)</f>
        <v/>
      </c>
      <c r="BV200" s="227" t="str">
        <f>IF([2]数据总览!BV200="","",[2]数据总览!BV200)</f>
        <v/>
      </c>
      <c r="BW200" s="227" t="str">
        <f>IF([2]数据总览!BW200="","",[2]数据总览!BW200)</f>
        <v/>
      </c>
      <c r="BX200" s="227" t="str">
        <f>IF([2]数据总览!BX200="","",[2]数据总览!BX200)</f>
        <v/>
      </c>
      <c r="BY200" s="227" t="str">
        <f>IF([2]数据总览!BY200="","",[2]数据总览!BY200)</f>
        <v/>
      </c>
      <c r="BZ200" s="227" t="str">
        <f>IF([2]数据总览!BZ200="","",[2]数据总览!BZ200)</f>
        <v/>
      </c>
      <c r="CA200" s="227" t="str">
        <f>IF([2]数据总览!CA200="","",[2]数据总览!CA200)</f>
        <v/>
      </c>
      <c r="CB200" s="227" t="str">
        <f>IF([2]数据总览!CB200="","",[2]数据总览!CB200)</f>
        <v/>
      </c>
      <c r="CC200" s="227" t="str">
        <f>IF([2]数据总览!CC200="","",[2]数据总览!CC200)</f>
        <v/>
      </c>
      <c r="CD200" s="227" t="str">
        <f>IF([2]数据总览!CD200="","",[2]数据总览!CD200)</f>
        <v/>
      </c>
      <c r="CE200" s="227" t="str">
        <f>IF([2]数据总览!CE200="","",[2]数据总览!CE200)</f>
        <v/>
      </c>
      <c r="CF200" s="227" t="str">
        <f>IF([2]数据总览!CF200="","",[2]数据总览!CF200)</f>
        <v/>
      </c>
      <c r="CG200" s="227" t="str">
        <f>IF([2]数据总览!CG200="","",[2]数据总览!CG200)</f>
        <v/>
      </c>
      <c r="CH200" s="227" t="str">
        <f>IF([2]数据总览!CH200="","",[2]数据总览!CH200)</f>
        <v/>
      </c>
      <c r="CI200" s="227" t="str">
        <f>IF([2]数据总览!CI200="","",[2]数据总览!CI200)</f>
        <v/>
      </c>
      <c r="CJ200" s="227" t="str">
        <f>IF([2]数据总览!CJ200="","",[2]数据总览!CJ200)</f>
        <v/>
      </c>
      <c r="CK200" s="227" t="str">
        <f>IF([2]数据总览!CK200="","",[2]数据总览!CK200)</f>
        <v/>
      </c>
      <c r="CL200" s="227" t="str">
        <f>IF([2]数据总览!CL200="","",[2]数据总览!CL200)</f>
        <v/>
      </c>
      <c r="CM200" s="227" t="str">
        <f>IF([2]数据总览!CM200="","",[2]数据总览!CM200)</f>
        <v/>
      </c>
      <c r="CN200" s="227" t="str">
        <f>IF([2]数据总览!CN200="","",[2]数据总览!CN200)</f>
        <v/>
      </c>
      <c r="CO200" s="227" t="str">
        <f>IF([2]数据总览!CO200="","",[2]数据总览!CO200)</f>
        <v/>
      </c>
      <c r="CP200" s="227" t="str">
        <f>IF([2]数据总览!CP200="","",[2]数据总览!CP200)</f>
        <v/>
      </c>
      <c r="CQ200" s="227" t="str">
        <f>IF([2]数据总览!CQ200="","",[2]数据总览!CQ200)</f>
        <v/>
      </c>
      <c r="CR200" s="227" t="str">
        <f>IF([2]数据总览!CR200="","",[2]数据总览!CR200)</f>
        <v/>
      </c>
      <c r="CS200" s="227" t="str">
        <f>IF([2]数据总览!CS200="","",[2]数据总览!CS200)</f>
        <v/>
      </c>
      <c r="CT200" s="227" t="str">
        <f>IF([2]数据总览!CT200="","",[2]数据总览!CT200)</f>
        <v/>
      </c>
      <c r="CU200" s="227" t="str">
        <f>IF([2]数据总览!CU200="","",[2]数据总览!CU200)</f>
        <v/>
      </c>
      <c r="CV200" s="227" t="str">
        <f>IF([2]数据总览!CV200="","",[2]数据总览!CV200)</f>
        <v/>
      </c>
      <c r="CW200" s="227" t="str">
        <f>IF([2]数据总览!CW200="","",[2]数据总览!CW200)</f>
        <v/>
      </c>
      <c r="CX200" s="227" t="str">
        <f>IF([2]数据总览!CX200="","",[2]数据总览!CX200)</f>
        <v/>
      </c>
      <c r="CY200" s="227" t="str">
        <f>IF([2]数据总览!CY200="","",[2]数据总览!CY200)</f>
        <v/>
      </c>
      <c r="CZ200" s="227" t="str">
        <f>IF([2]数据总览!CZ200="","",[2]数据总览!CZ200)</f>
        <v/>
      </c>
      <c r="DA200" s="227" t="str">
        <f>IF([2]数据总览!DA200="","",[2]数据总览!DA200)</f>
        <v/>
      </c>
      <c r="DB200" s="227" t="str">
        <f>IF([2]数据总览!DB200="","",[2]数据总览!DB200)</f>
        <v/>
      </c>
      <c r="DC200" s="227" t="str">
        <f>IF([2]数据总览!DC200="","",[2]数据总览!DC200)</f>
        <v/>
      </c>
      <c r="DD200" s="227" t="str">
        <f>IF([2]数据总览!DD200="","",[2]数据总览!DD200)</f>
        <v/>
      </c>
      <c r="DE200" s="227" t="str">
        <f>IF([2]数据总览!DE200="","",[2]数据总览!DE200)</f>
        <v/>
      </c>
      <c r="DF200" s="227" t="str">
        <f>IF([2]数据总览!DF200="","",[2]数据总览!DF200)</f>
        <v/>
      </c>
      <c r="DG200" s="227" t="str">
        <f>IF([2]数据总览!DG200="","",[2]数据总览!DG200)</f>
        <v/>
      </c>
      <c r="DH200" s="227" t="str">
        <f>IF([2]数据总览!DH200="","",[2]数据总览!DH200)</f>
        <v/>
      </c>
      <c r="DI200" s="227" t="str">
        <f>IF([2]数据总览!DI200="","",[2]数据总览!DI200)</f>
        <v/>
      </c>
      <c r="DJ200" s="227" t="str">
        <f>IF([2]数据总览!DJ200="","",[2]数据总览!DJ200)</f>
        <v/>
      </c>
      <c r="DK200" s="227" t="str">
        <f>IF([2]数据总览!DK200="","",[2]数据总览!DK200)</f>
        <v/>
      </c>
      <c r="DL200" s="227" t="str">
        <f>IF([2]数据总览!DL200="","",[2]数据总览!DL200)</f>
        <v/>
      </c>
      <c r="DM200" s="227" t="str">
        <f>IF([2]数据总览!DM200="","",[2]数据总览!DM200)</f>
        <v/>
      </c>
      <c r="DN200" s="227" t="str">
        <f>IF([2]数据总览!DN200="","",[2]数据总览!DN200)</f>
        <v/>
      </c>
      <c r="DO200" s="227" t="str">
        <f>IF([2]数据总览!DO200="","",[2]数据总览!DO200)</f>
        <v/>
      </c>
      <c r="DP200" s="227" t="str">
        <f>IF([2]数据总览!DP200="","",[2]数据总览!DP200)</f>
        <v/>
      </c>
      <c r="DQ200" s="227" t="str">
        <f>IF([2]数据总览!DQ200="","",[2]数据总览!DQ200)</f>
        <v/>
      </c>
      <c r="DR200" s="227" t="str">
        <f>IF([2]数据总览!DR200="","",[2]数据总览!DR200)</f>
        <v/>
      </c>
      <c r="DS200" s="227" t="str">
        <f>IF([2]数据总览!DS200="","",[2]数据总览!DS200)</f>
        <v/>
      </c>
      <c r="DT200" s="227" t="str">
        <f>IF([2]数据总览!DT200="","",[2]数据总览!DT200)</f>
        <v/>
      </c>
      <c r="DU200" s="227" t="str">
        <f>IF([2]数据总览!DU200="","",[2]数据总览!DU200)</f>
        <v/>
      </c>
      <c r="DV200" s="227" t="str">
        <f>IF([2]数据总览!DV200="","",[2]数据总览!DV200)</f>
        <v/>
      </c>
      <c r="DW200" s="227" t="str">
        <f>IF([2]数据总览!DW200="","",[2]数据总览!DW200)</f>
        <v/>
      </c>
      <c r="DX200" s="227" t="str">
        <f>IF([2]数据总览!DX200="","",[2]数据总览!DX200)</f>
        <v/>
      </c>
      <c r="DY200" s="227" t="str">
        <f>IF([2]数据总览!DY200="","",[2]数据总览!DY200)</f>
        <v/>
      </c>
      <c r="DZ200" s="227" t="str">
        <f>IF([2]数据总览!DZ200="","",[2]数据总览!DZ200)</f>
        <v/>
      </c>
      <c r="EA200" s="227" t="str">
        <f>IF([2]数据总览!EA200="","",[2]数据总览!EA200)</f>
        <v/>
      </c>
      <c r="EB200" s="227" t="str">
        <f>IF([2]数据总览!EB200="","",[2]数据总览!EB200)</f>
        <v/>
      </c>
      <c r="EC200" s="227" t="str">
        <f>IF([2]数据总览!EC200="","",[2]数据总览!EC200)</f>
        <v/>
      </c>
      <c r="ED200" s="227" t="str">
        <f>IF([2]数据总览!ED200="","",[2]数据总览!ED200)</f>
        <v/>
      </c>
      <c r="EE200" s="227" t="str">
        <f>IF([2]数据总览!EE200="","",[2]数据总览!EE200)</f>
        <v/>
      </c>
      <c r="EF200" s="227" t="str">
        <f>IF([2]数据总览!EF200="","",[2]数据总览!EF200)</f>
        <v/>
      </c>
      <c r="EG200" s="227" t="str">
        <f>IF([2]数据总览!EG200="","",[2]数据总览!EG200)</f>
        <v/>
      </c>
      <c r="EH200" s="227" t="str">
        <f>IF([2]数据总览!EH200="","",[2]数据总览!EH200)</f>
        <v/>
      </c>
      <c r="EI200" s="227" t="str">
        <f>IF([2]数据总览!EI200="","",[2]数据总览!EI200)</f>
        <v/>
      </c>
      <c r="EJ200" s="227" t="str">
        <f>IF([2]数据总览!EJ200="","",[2]数据总览!EJ200)</f>
        <v/>
      </c>
      <c r="EK200" s="227" t="str">
        <f>IF([2]数据总览!EK200="","",[2]数据总览!EK200)</f>
        <v/>
      </c>
      <c r="EL200" s="227" t="str">
        <f>IF([2]数据总览!EL200="","",[2]数据总览!EL200)</f>
        <v/>
      </c>
      <c r="EM200" s="227" t="str">
        <f>IF([2]数据总览!EM200="","",[2]数据总览!EM200)</f>
        <v/>
      </c>
      <c r="EN200" s="227" t="str">
        <f>IF([2]数据总览!EN200="","",[2]数据总览!EN200)</f>
        <v/>
      </c>
      <c r="EO200" s="227" t="str">
        <f>IF([2]数据总览!EO200="","",[2]数据总览!EO200)</f>
        <v/>
      </c>
      <c r="EP200" s="227" t="str">
        <f>IF([2]数据总览!EP200="","",[2]数据总览!EP200)</f>
        <v/>
      </c>
      <c r="EQ200" s="227" t="str">
        <f>IF([2]数据总览!EQ200="","",[2]数据总览!EQ200)</f>
        <v/>
      </c>
      <c r="ER200" s="227" t="str">
        <f>IF([2]数据总览!ER200="","",[2]数据总览!ER200)</f>
        <v/>
      </c>
      <c r="ES200" s="227" t="str">
        <f>IF([2]数据总览!ES200="","",[2]数据总览!ES200)</f>
        <v/>
      </c>
      <c r="ET200" s="227" t="str">
        <f>IF([2]数据总览!ET200="","",[2]数据总览!ET200)</f>
        <v/>
      </c>
      <c r="EU200" s="227" t="str">
        <f>IF([2]数据总览!EU200="","",[2]数据总览!EU200)</f>
        <v/>
      </c>
      <c r="EV200" s="227" t="str">
        <f>IF([2]数据总览!EV200="","",[2]数据总览!EV200)</f>
        <v/>
      </c>
      <c r="EW200" s="227" t="str">
        <f>IF([2]数据总览!EW200="","",[2]数据总览!EW200)</f>
        <v/>
      </c>
      <c r="EX200" s="227" t="str">
        <f>IF([2]数据总览!EX200="","",[2]数据总览!EX200)</f>
        <v/>
      </c>
      <c r="EY200" s="227" t="str">
        <f>IF([2]数据总览!EY200="","",[2]数据总览!EY200)</f>
        <v/>
      </c>
      <c r="EZ200" s="227" t="str">
        <f>IF([2]数据总览!EZ200="","",[2]数据总览!EZ200)</f>
        <v/>
      </c>
      <c r="FA200" s="227" t="str">
        <f>IF([2]数据总览!FA200="","",[2]数据总览!FA200)</f>
        <v/>
      </c>
    </row>
  </sheetData>
  <phoneticPr fontId="3"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B3:AJ15"/>
  <sheetViews>
    <sheetView workbookViewId="0">
      <selection activeCell="M26" sqref="M26"/>
    </sheetView>
  </sheetViews>
  <sheetFormatPr defaultColWidth="6.5" defaultRowHeight="11.25"/>
  <cols>
    <col min="1" max="1" width="6.5" style="29"/>
    <col min="2" max="2" width="6" style="29" bestFit="1" customWidth="1"/>
    <col min="3" max="4" width="10.5" style="29" bestFit="1" customWidth="1"/>
    <col min="5" max="5" width="9.75" style="29" bestFit="1" customWidth="1"/>
    <col min="6" max="6" width="10.5" style="29" bestFit="1" customWidth="1"/>
    <col min="7" max="10" width="9.75" style="29" bestFit="1" customWidth="1"/>
    <col min="11" max="11" width="10.5" style="29" bestFit="1" customWidth="1"/>
    <col min="12" max="13" width="9.75" style="29" bestFit="1" customWidth="1"/>
    <col min="14" max="18" width="10.5" style="29" bestFit="1" customWidth="1"/>
    <col min="19" max="19" width="13.875" style="29" bestFit="1" customWidth="1"/>
    <col min="20" max="29" width="10.5" style="29" bestFit="1" customWidth="1"/>
    <col min="30" max="30" width="13.875" style="29" bestFit="1" customWidth="1"/>
    <col min="31" max="32" width="10.5" style="29" bestFit="1" customWidth="1"/>
    <col min="33" max="34" width="9.75" style="29" bestFit="1" customWidth="1"/>
    <col min="35" max="35" width="9" style="29" bestFit="1" customWidth="1"/>
    <col min="36" max="16384" width="6.5" style="29"/>
  </cols>
  <sheetData>
    <row r="3" spans="2:36">
      <c r="B3" s="29" t="str">
        <f>'[3]整理数据（将领）'!B2</f>
        <v>职业</v>
      </c>
      <c r="C3" s="29" t="str">
        <f>'[3]整理数据（将领）'!E2</f>
        <v>普攻系数附加</v>
      </c>
      <c r="D3" s="29" t="str">
        <f>'[3]整理数据（将领）'!F2</f>
        <v>技攻系数附加</v>
      </c>
      <c r="E3" s="29" t="str">
        <f>'[3]整理数据（将领）'!G2</f>
        <v>自身攻击</v>
      </c>
      <c r="F3" s="29" t="str">
        <f>'[3]整理数据（将领）'!H2</f>
        <v>自身圆桌伤害</v>
      </c>
      <c r="G3" s="29" t="str">
        <f>'[3]整理数据（将领）'!I2</f>
        <v>自身伤害</v>
      </c>
      <c r="H3" s="29" t="str">
        <f>'[3]整理数据（将领）'!J2</f>
        <v>固定输出</v>
      </c>
      <c r="I3" s="29" t="str">
        <f>'[3]整理数据（将领）'!K2</f>
        <v>自身生命</v>
      </c>
      <c r="J3" s="29" t="str">
        <f>'[3]整理数据（将领）'!L2</f>
        <v>自身防御</v>
      </c>
      <c r="K3" s="29" t="str">
        <f>'[3]整理数据（将领）'!M2</f>
        <v>自身圆桌免伤</v>
      </c>
      <c r="L3" s="29" t="str">
        <f>'[3]整理数据（将领）'!N2</f>
        <v>自身免伤</v>
      </c>
      <c r="M3" s="29" t="str">
        <f>'[3]整理数据（将领）'!O2</f>
        <v>吸血</v>
      </c>
      <c r="N3" s="29" t="str">
        <f>'[3]整理数据（将领）'!P2</f>
        <v>目标攻击增加</v>
      </c>
      <c r="O3" s="29" t="str">
        <f>'[3]整理数据（将领）'!Q2</f>
        <v>敌方承伤增加</v>
      </c>
      <c r="P3" s="29" t="str">
        <f>'[3]整理数据（将领）'!R2</f>
        <v>目标士气降低</v>
      </c>
      <c r="Q3" s="29" t="str">
        <f>'[3]整理数据（将领）'!S2</f>
        <v>目标怒气增加</v>
      </c>
      <c r="R3" s="29" t="str">
        <f>'[3]整理数据（将领）'!T2</f>
        <v>目标防御减少</v>
      </c>
      <c r="S3" s="29" t="str">
        <f>'[3]整理数据（将领）'!U2</f>
        <v>目标圆桌伤害增加</v>
      </c>
      <c r="T3" s="29" t="str">
        <f>'[3]整理数据（将领）'!V2</f>
        <v>目标伤害增加</v>
      </c>
      <c r="U3" s="29" t="str">
        <f>'[3]整理数据（将领）'!W2</f>
        <v>目标系数附加</v>
      </c>
      <c r="V3" s="29" t="str">
        <f>'[3]整理数据（将领）'!X2</f>
        <v>辅助输出增加</v>
      </c>
      <c r="W3" s="29" t="str">
        <f>'[3]整理数据（将领）'!Y2</f>
        <v>将领目标治疗</v>
      </c>
      <c r="X3" s="29" t="str">
        <f>'[3]整理数据（将领）'!Z2</f>
        <v>士兵目标治疗</v>
      </c>
      <c r="Y3" s="29" t="str">
        <f>'[3]整理数据（将领）'!AA2</f>
        <v>目标生命增加</v>
      </c>
      <c r="Z3" s="29" t="str">
        <f>'[3]整理数据（将领）'!AB2</f>
        <v>目标攻击减少</v>
      </c>
      <c r="AA3" s="29" t="str">
        <f>'[3]整理数据（将领）'!AC2</f>
        <v>目标士气增加</v>
      </c>
      <c r="AB3" s="29" t="str">
        <f>'[3]整理数据（将领）'!AD2</f>
        <v>目标怒气降低</v>
      </c>
      <c r="AC3" s="29" t="str">
        <f>'[3]整理数据（将领）'!AE2</f>
        <v>目标防御增加</v>
      </c>
      <c r="AD3" s="29" t="str">
        <f>'[3]整理数据（将领）'!AF2</f>
        <v>目标圆桌免伤增加</v>
      </c>
      <c r="AE3" s="29" t="str">
        <f>'[3]整理数据（将领）'!AG2</f>
        <v>目标免伤增加</v>
      </c>
      <c r="AF3" s="29" t="str">
        <f>'[3]整理数据（将领）'!AH2</f>
        <v>辅助生存增加</v>
      </c>
      <c r="AG3" s="29" t="str">
        <f>'[3]整理数据（将领）'!AI2</f>
        <v>控制率</v>
      </c>
      <c r="AH3" s="29" t="str">
        <f>'[3]整理数据（将领）'!AJ2</f>
        <v>免控率</v>
      </c>
      <c r="AI3" s="29" t="str">
        <f>'[3]整理数据（将领）'!AK2</f>
        <v>普攻占用率</v>
      </c>
      <c r="AJ3" s="29" t="str">
        <f>'[3]整理数据（将领）'!AL2</f>
        <v>战法辅助强化</v>
      </c>
    </row>
    <row r="4" spans="2:36">
      <c r="B4" s="29" t="s">
        <v>136</v>
      </c>
      <c r="C4" s="29">
        <f>'[3]整理数据（将领）'!E9</f>
        <v>3448.8440308448885</v>
      </c>
      <c r="D4" s="29">
        <f>'[3]整理数据（将领）'!F9</f>
        <v>3448.8440308448885</v>
      </c>
      <c r="E4" s="29">
        <f>'[3]整理数据（将领）'!G9</f>
        <v>1.0395235483069076</v>
      </c>
      <c r="F4" s="29">
        <f>'[3]整理数据（将领）'!H9</f>
        <v>0.97790458435341043</v>
      </c>
      <c r="G4" s="29">
        <f>'[3]整理数据（将领）'!I9</f>
        <v>0.92632775454383043</v>
      </c>
      <c r="H4" s="29">
        <f>'[3]整理数据（将领）'!J9</f>
        <v>3444.3719490339031</v>
      </c>
      <c r="I4" s="29">
        <f>'[3]整理数据（将领）'!K9</f>
        <v>1.0416911031063014</v>
      </c>
      <c r="J4" s="29">
        <f>'[3]整理数据（将领）'!L9</f>
        <v>6.9875581638715624E-4</v>
      </c>
      <c r="K4" s="29">
        <f>'[3]整理数据（将领）'!M9</f>
        <v>1.1491939157749833</v>
      </c>
      <c r="L4" s="29">
        <f>'[3]整理数据（将领）'!N9</f>
        <v>1.1435041375291581</v>
      </c>
      <c r="M4" s="29">
        <f>'[3]整理数据（将领）'!O9</f>
        <v>3129.1319509997516</v>
      </c>
      <c r="N4" s="29">
        <f>'[3]整理数据（将领）'!P9</f>
        <v>0.92746060993181201</v>
      </c>
      <c r="O4" s="29">
        <f>'[3]整理数据（将领）'!Q9</f>
        <v>0.78678747748564892</v>
      </c>
      <c r="P4" s="29">
        <f>'[3]整理数据（将领）'!R9</f>
        <v>0.78678747748564892</v>
      </c>
      <c r="Q4" s="29">
        <f>'[3]整理数据（将领）'!S9</f>
        <v>1.216</v>
      </c>
      <c r="R4" s="29">
        <f>'[3]整理数据（将领）'!T9</f>
        <v>5.1564217485117127E-4</v>
      </c>
      <c r="S4" s="29">
        <f>'[3]整理数据（将领）'!U9</f>
        <v>1</v>
      </c>
      <c r="T4" s="29">
        <f>'[3]整理数据（将领）'!V9</f>
        <v>1</v>
      </c>
      <c r="U4" s="29">
        <f>'[3]整理数据（将领）'!W9</f>
        <v>0.76664047142921776</v>
      </c>
      <c r="V4" s="29">
        <f>'[3]整理数据（将领）'!X9</f>
        <v>0.280854172083849</v>
      </c>
      <c r="W4" s="29">
        <f>'[3]整理数据（将领）'!Y9</f>
        <v>2867.9336911891887</v>
      </c>
      <c r="X4" s="29">
        <f>'[3]整理数据（将领）'!Z9</f>
        <v>2867.9336911891887</v>
      </c>
      <c r="Y4" s="29">
        <f>'[3]整理数据（将领）'!AA9</f>
        <v>0.92746060993181201</v>
      </c>
      <c r="Z4" s="29">
        <f>'[3]整理数据（将领）'!AB9</f>
        <v>0.92746060993181201</v>
      </c>
      <c r="AA4" s="29">
        <f>'[3]整理数据（将领）'!AC9</f>
        <v>1</v>
      </c>
      <c r="AB4" s="29">
        <f>'[3]整理数据（将领）'!AD9</f>
        <v>1.5455253607822959</v>
      </c>
      <c r="AC4" s="29">
        <f>'[3]整理数据（将领）'!AE9</f>
        <v>6.2500000000000001E-4</v>
      </c>
      <c r="AD4" s="29">
        <f>'[3]整理数据（将领）'!AF9</f>
        <v>1.008513494372336</v>
      </c>
      <c r="AE4" s="29">
        <f>'[3]整理数据（将领）'!AG9</f>
        <v>1.0552774471073174</v>
      </c>
      <c r="AF4" s="29">
        <f>'[3]整理数据（将领）'!AH9</f>
        <v>0.33613890307988586</v>
      </c>
      <c r="AG4" s="29">
        <f>'[3]整理数据（将领）'!AI9</f>
        <v>1</v>
      </c>
      <c r="AH4" s="29">
        <f>'[3]整理数据（将领）'!AJ9</f>
        <v>1</v>
      </c>
      <c r="AI4" s="29">
        <f>'[3]整理数据（将领）'!AK9</f>
        <v>-1</v>
      </c>
      <c r="AJ4" s="29">
        <f>'[3]整理数据（将领）'!AL9</f>
        <v>1</v>
      </c>
    </row>
    <row r="5" spans="2:36">
      <c r="B5" s="29" t="s">
        <v>236</v>
      </c>
      <c r="C5" s="29">
        <f>'[3]整理数据（将领）'!E17</f>
        <v>3177.7251868545286</v>
      </c>
      <c r="D5" s="29">
        <f>'[3]整理数据（将领）'!F17</f>
        <v>3177.7251868545286</v>
      </c>
      <c r="E5" s="29">
        <f>'[3]整理数据（将领）'!G17</f>
        <v>0.82004342427937116</v>
      </c>
      <c r="F5" s="29">
        <f>'[3]整理数据（将领）'!H17</f>
        <v>0.82949859858117425</v>
      </c>
      <c r="G5" s="29">
        <f>'[3]整理数据（将领）'!I17</f>
        <v>0.88590141693284896</v>
      </c>
      <c r="H5" s="29">
        <f>'[3]整理数据（将领）'!J17</f>
        <v>3117.136207640734</v>
      </c>
      <c r="I5" s="29">
        <f>'[3]整理数据（将领）'!K17</f>
        <v>1.0283945326457231</v>
      </c>
      <c r="J5" s="29">
        <f>'[3]整理数据（将领）'!L17</f>
        <v>6.6209730244513204E-4</v>
      </c>
      <c r="K5" s="29">
        <f>'[3]整理数据（将领）'!M17</f>
        <v>1.0873777035951975</v>
      </c>
      <c r="L5" s="29">
        <f>'[3]整理数据（将领）'!N17</f>
        <v>1.0714640585602326</v>
      </c>
      <c r="M5" s="29">
        <f>'[3]整理数据（将领）'!O17</f>
        <v>3148.5309798124285</v>
      </c>
      <c r="N5" s="29">
        <f>'[3]整理数据（将领）'!P17</f>
        <v>0.91303937471851815</v>
      </c>
      <c r="O5" s="29">
        <f>'[3]整理数据（将领）'!Q17</f>
        <v>0.63326431470289812</v>
      </c>
      <c r="P5" s="29">
        <f>'[3]整理数据（将领）'!R17</f>
        <v>0.63326431470289812</v>
      </c>
      <c r="Q5" s="29">
        <f>'[3]整理数据（将领）'!S17</f>
        <v>1.216</v>
      </c>
      <c r="R5" s="29">
        <f>'[3]整理数据（将领）'!T17</f>
        <v>3.9579019668931146E-4</v>
      </c>
      <c r="S5" s="29">
        <f>'[3]整理数据（将领）'!U17</f>
        <v>1</v>
      </c>
      <c r="T5" s="29">
        <f>'[3]整理数据（将领）'!V17</f>
        <v>1</v>
      </c>
      <c r="U5" s="29">
        <f>'[3]整理数据（将领）'!W17</f>
        <v>0.76664047142921776</v>
      </c>
      <c r="V5" s="29">
        <f>'[3]整理数据（将领）'!X17</f>
        <v>0.40323730228399063</v>
      </c>
      <c r="W5" s="29">
        <f>'[3]整理数据（将领）'!Y17</f>
        <v>3110.0480356442959</v>
      </c>
      <c r="X5" s="29">
        <f>'[3]整理数据（将领）'!Z17</f>
        <v>3110.0480356442959</v>
      </c>
      <c r="Y5" s="29">
        <f>'[3]整理数据（将领）'!AA17</f>
        <v>0.91303937471851815</v>
      </c>
      <c r="Z5" s="29">
        <f>'[3]整理数据（将领）'!AB17</f>
        <v>0.91303937471851815</v>
      </c>
      <c r="AA5" s="29">
        <f>'[3]整理数据（将领）'!AC17</f>
        <v>1</v>
      </c>
      <c r="AB5" s="29">
        <f>'[3]整理数据（将领）'!AD17</f>
        <v>1.9202092582312924</v>
      </c>
      <c r="AC5" s="29">
        <f>'[3]整理数据（将领）'!AE17</f>
        <v>6.2500000000000001E-4</v>
      </c>
      <c r="AD5" s="29">
        <f>'[3]整理数据（将领）'!AF17</f>
        <v>1.019901026228357</v>
      </c>
      <c r="AE5" s="29">
        <f>'[3]整理数据（将领）'!AG17</f>
        <v>1.0464560941551124</v>
      </c>
      <c r="AF5" s="29">
        <f>'[3]整理数据（将领）'!AH17</f>
        <v>0.75566211139164663</v>
      </c>
      <c r="AG5" s="29">
        <f>'[3]整理数据（将领）'!AI17</f>
        <v>1</v>
      </c>
      <c r="AH5" s="29">
        <f>'[3]整理数据（将领）'!AJ17</f>
        <v>1</v>
      </c>
      <c r="AI5" s="29">
        <f>'[3]整理数据（将领）'!AK17</f>
        <v>-1</v>
      </c>
      <c r="AJ5" s="29">
        <f>'[3]整理数据（将领）'!AL17</f>
        <v>1</v>
      </c>
    </row>
    <row r="6" spans="2:36">
      <c r="B6" s="29" t="s">
        <v>237</v>
      </c>
      <c r="C6" s="29">
        <f>'[3]整理数据（将领）'!E24</f>
        <v>5998.5361689216224</v>
      </c>
      <c r="D6" s="29">
        <f>'[3]整理数据（将领）'!F24</f>
        <v>5998.5361689216224</v>
      </c>
      <c r="E6" s="29">
        <f>'[3]整理数据（将领）'!G24</f>
        <v>0.95713371552060666</v>
      </c>
      <c r="F6" s="29">
        <f>'[3]整理数据（将领）'!H24</f>
        <v>0.94589493210155484</v>
      </c>
      <c r="G6" s="29">
        <f>'[3]整理数据（将领）'!I24</f>
        <v>0.91078818931406436</v>
      </c>
      <c r="H6" s="29">
        <f>'[3]整理数据（将领）'!J24</f>
        <v>5686.2434144925937</v>
      </c>
      <c r="I6" s="29">
        <f>'[3]整理数据（将领）'!K24</f>
        <v>0.99336913552621764</v>
      </c>
      <c r="J6" s="29">
        <f>'[3]整理数据（将领）'!L24</f>
        <v>6.3657840177089634E-4</v>
      </c>
      <c r="K6" s="29">
        <f>'[3]整理数据（将领）'!M24</f>
        <v>1.0185254428334343</v>
      </c>
      <c r="L6" s="29">
        <f>'[3]整理数据（将领）'!N24</f>
        <v>1.0126027784429807</v>
      </c>
      <c r="M6" s="29">
        <f>'[3]整理数据（将领）'!O24</f>
        <v>3139.7253297727293</v>
      </c>
      <c r="N6" s="29">
        <f>'[3]整理数据（将领）'!P24</f>
        <v>0.8954134205689368</v>
      </c>
      <c r="O6" s="29">
        <f>'[3]整理数据（将领）'!Q24</f>
        <v>2.114583333333333</v>
      </c>
      <c r="P6" s="29">
        <f>'[3]整理数据（将领）'!R24</f>
        <v>2.114583333333333</v>
      </c>
      <c r="Q6" s="29">
        <f>'[3]整理数据（将领）'!S24</f>
        <v>1.2159999999999997</v>
      </c>
      <c r="R6" s="29">
        <f>'[3]整理数据（将领）'!T24</f>
        <v>1.3216145833333335E-3</v>
      </c>
      <c r="S6" s="29">
        <f>'[3]整理数据（将领）'!U24</f>
        <v>1</v>
      </c>
      <c r="T6" s="29">
        <f>'[3]整理数据（将领）'!V24</f>
        <v>1</v>
      </c>
      <c r="U6" s="29">
        <f>'[3]整理数据（将领）'!W24</f>
        <v>0.76664047142921776</v>
      </c>
      <c r="V6" s="29">
        <f>'[3]整理数据（将领）'!X24</f>
        <v>0.7136978378256934</v>
      </c>
      <c r="W6" s="29">
        <f>'[3]整理数据（将领）'!Y24</f>
        <v>3000</v>
      </c>
      <c r="X6" s="29">
        <f>'[3]整理数据（将领）'!Z24</f>
        <v>3000</v>
      </c>
      <c r="Y6" s="29">
        <f>'[3]整理数据（将领）'!AA24</f>
        <v>0.8954134205689368</v>
      </c>
      <c r="Z6" s="29">
        <f>'[3]整理数据（将领）'!AB24</f>
        <v>0.8954134205689368</v>
      </c>
      <c r="AA6" s="29">
        <f>'[3]整理数据（将领）'!AC24</f>
        <v>1</v>
      </c>
      <c r="AB6" s="29">
        <f>'[3]整理数据（将领）'!AD24</f>
        <v>0.5750541871921182</v>
      </c>
      <c r="AC6" s="29">
        <f>'[3]整理数据（将领）'!AE24</f>
        <v>6.249999999999999E-4</v>
      </c>
      <c r="AD6" s="29">
        <f>'[3]整理数据（将领）'!AF24</f>
        <v>1.0814528094762292</v>
      </c>
      <c r="AE6" s="29">
        <f>'[3]整理数据（将领）'!AG24</f>
        <v>1.0599349663754485</v>
      </c>
      <c r="AF6" s="29">
        <f>'[3]整理数据（将领）'!AH24</f>
        <v>0.57313057677239065</v>
      </c>
      <c r="AG6" s="29">
        <f>'[3]整理数据（将领）'!AI24</f>
        <v>1</v>
      </c>
      <c r="AH6" s="29">
        <f>'[3]整理数据（将领）'!AJ24</f>
        <v>1</v>
      </c>
      <c r="AI6" s="29">
        <f>'[3]整理数据（将领）'!AK24</f>
        <v>-1</v>
      </c>
      <c r="AJ6" s="29">
        <f>'[3]整理数据（将领）'!AL24</f>
        <v>1</v>
      </c>
    </row>
    <row r="7" spans="2:36">
      <c r="B7" s="29" t="s">
        <v>238</v>
      </c>
      <c r="C7" s="150">
        <f>C6</f>
        <v>5998.5361689216224</v>
      </c>
      <c r="D7" s="150">
        <f t="shared" ref="D7:AJ7" si="0">D6</f>
        <v>5998.5361689216224</v>
      </c>
      <c r="E7" s="150">
        <f t="shared" si="0"/>
        <v>0.95713371552060666</v>
      </c>
      <c r="F7" s="150">
        <f t="shared" si="0"/>
        <v>0.94589493210155484</v>
      </c>
      <c r="G7" s="150">
        <f t="shared" si="0"/>
        <v>0.91078818931406436</v>
      </c>
      <c r="H7" s="150">
        <f t="shared" si="0"/>
        <v>5686.2434144925937</v>
      </c>
      <c r="I7" s="150">
        <f t="shared" si="0"/>
        <v>0.99336913552621764</v>
      </c>
      <c r="J7" s="150">
        <f t="shared" si="0"/>
        <v>6.3657840177089634E-4</v>
      </c>
      <c r="K7" s="150">
        <f t="shared" si="0"/>
        <v>1.0185254428334343</v>
      </c>
      <c r="L7" s="150">
        <f t="shared" si="0"/>
        <v>1.0126027784429807</v>
      </c>
      <c r="M7" s="150">
        <f t="shared" si="0"/>
        <v>3139.7253297727293</v>
      </c>
      <c r="N7" s="150">
        <f t="shared" si="0"/>
        <v>0.8954134205689368</v>
      </c>
      <c r="O7" s="150">
        <f t="shared" si="0"/>
        <v>2.114583333333333</v>
      </c>
      <c r="P7" s="150">
        <f t="shared" si="0"/>
        <v>2.114583333333333</v>
      </c>
      <c r="Q7" s="150">
        <f t="shared" si="0"/>
        <v>1.2159999999999997</v>
      </c>
      <c r="R7" s="150">
        <f t="shared" si="0"/>
        <v>1.3216145833333335E-3</v>
      </c>
      <c r="S7" s="150">
        <f t="shared" si="0"/>
        <v>1</v>
      </c>
      <c r="T7" s="150">
        <f t="shared" si="0"/>
        <v>1</v>
      </c>
      <c r="U7" s="150">
        <f t="shared" si="0"/>
        <v>0.76664047142921776</v>
      </c>
      <c r="V7" s="150">
        <f t="shared" si="0"/>
        <v>0.7136978378256934</v>
      </c>
      <c r="W7" s="150">
        <f t="shared" si="0"/>
        <v>3000</v>
      </c>
      <c r="X7" s="150">
        <f t="shared" si="0"/>
        <v>3000</v>
      </c>
      <c r="Y7" s="150">
        <f t="shared" si="0"/>
        <v>0.8954134205689368</v>
      </c>
      <c r="Z7" s="150">
        <f t="shared" si="0"/>
        <v>0.8954134205689368</v>
      </c>
      <c r="AA7" s="150">
        <f t="shared" si="0"/>
        <v>1</v>
      </c>
      <c r="AB7" s="150">
        <f t="shared" si="0"/>
        <v>0.5750541871921182</v>
      </c>
      <c r="AC7" s="150">
        <f t="shared" si="0"/>
        <v>6.249999999999999E-4</v>
      </c>
      <c r="AD7" s="150">
        <f t="shared" si="0"/>
        <v>1.0814528094762292</v>
      </c>
      <c r="AE7" s="150">
        <f t="shared" si="0"/>
        <v>1.0599349663754485</v>
      </c>
      <c r="AF7" s="150">
        <f t="shared" si="0"/>
        <v>0.57313057677239065</v>
      </c>
      <c r="AG7" s="150">
        <f t="shared" si="0"/>
        <v>1</v>
      </c>
      <c r="AH7" s="150">
        <f t="shared" si="0"/>
        <v>1</v>
      </c>
      <c r="AI7" s="150">
        <f t="shared" si="0"/>
        <v>-1</v>
      </c>
      <c r="AJ7" s="150">
        <f t="shared" si="0"/>
        <v>1</v>
      </c>
    </row>
    <row r="11" spans="2:36">
      <c r="B11" s="29" t="str">
        <f>B3</f>
        <v>职业</v>
      </c>
      <c r="C11" s="29" t="str">
        <f>C3</f>
        <v>普攻系数附加</v>
      </c>
      <c r="D11" s="29" t="str">
        <f t="shared" ref="D11:AJ11" si="1">D3</f>
        <v>技攻系数附加</v>
      </c>
      <c r="E11" s="29" t="str">
        <f t="shared" si="1"/>
        <v>自身攻击</v>
      </c>
      <c r="F11" s="29" t="str">
        <f t="shared" si="1"/>
        <v>自身圆桌伤害</v>
      </c>
      <c r="G11" s="29" t="str">
        <f t="shared" si="1"/>
        <v>自身伤害</v>
      </c>
      <c r="H11" s="29" t="str">
        <f t="shared" si="1"/>
        <v>固定输出</v>
      </c>
      <c r="I11" s="29" t="str">
        <f t="shared" si="1"/>
        <v>自身生命</v>
      </c>
      <c r="J11" s="29" t="str">
        <f t="shared" si="1"/>
        <v>自身防御</v>
      </c>
      <c r="K11" s="29" t="str">
        <f t="shared" si="1"/>
        <v>自身圆桌免伤</v>
      </c>
      <c r="L11" s="29" t="str">
        <f t="shared" si="1"/>
        <v>自身免伤</v>
      </c>
      <c r="M11" s="29" t="str">
        <f t="shared" si="1"/>
        <v>吸血</v>
      </c>
      <c r="N11" s="29" t="str">
        <f t="shared" si="1"/>
        <v>目标攻击增加</v>
      </c>
      <c r="O11" s="29" t="str">
        <f t="shared" si="1"/>
        <v>敌方承伤增加</v>
      </c>
      <c r="P11" s="29" t="str">
        <f t="shared" si="1"/>
        <v>目标士气降低</v>
      </c>
      <c r="Q11" s="29" t="str">
        <f t="shared" si="1"/>
        <v>目标怒气增加</v>
      </c>
      <c r="R11" s="29" t="str">
        <f t="shared" si="1"/>
        <v>目标防御减少</v>
      </c>
      <c r="S11" s="29" t="str">
        <f t="shared" si="1"/>
        <v>目标圆桌伤害增加</v>
      </c>
      <c r="T11" s="29" t="str">
        <f t="shared" si="1"/>
        <v>目标伤害增加</v>
      </c>
      <c r="U11" s="29" t="str">
        <f t="shared" si="1"/>
        <v>目标系数附加</v>
      </c>
      <c r="V11" s="29" t="str">
        <f t="shared" si="1"/>
        <v>辅助输出增加</v>
      </c>
      <c r="W11" s="29" t="str">
        <f t="shared" si="1"/>
        <v>将领目标治疗</v>
      </c>
      <c r="X11" s="29" t="str">
        <f t="shared" si="1"/>
        <v>士兵目标治疗</v>
      </c>
      <c r="Y11" s="29" t="str">
        <f t="shared" si="1"/>
        <v>目标生命增加</v>
      </c>
      <c r="Z11" s="29" t="str">
        <f t="shared" si="1"/>
        <v>目标攻击减少</v>
      </c>
      <c r="AA11" s="29" t="str">
        <f t="shared" si="1"/>
        <v>目标士气增加</v>
      </c>
      <c r="AB11" s="29" t="str">
        <f t="shared" si="1"/>
        <v>目标怒气降低</v>
      </c>
      <c r="AC11" s="29" t="str">
        <f t="shared" si="1"/>
        <v>目标防御增加</v>
      </c>
      <c r="AD11" s="29" t="str">
        <f t="shared" si="1"/>
        <v>目标圆桌免伤增加</v>
      </c>
      <c r="AE11" s="29" t="str">
        <f t="shared" si="1"/>
        <v>目标免伤增加</v>
      </c>
      <c r="AF11" s="29" t="str">
        <f t="shared" si="1"/>
        <v>辅助生存增加</v>
      </c>
      <c r="AG11" s="29" t="str">
        <f t="shared" si="1"/>
        <v>控制率</v>
      </c>
      <c r="AH11" s="29" t="str">
        <f t="shared" si="1"/>
        <v>免控率</v>
      </c>
      <c r="AI11" s="29" t="str">
        <f t="shared" si="1"/>
        <v>普攻占用率</v>
      </c>
      <c r="AJ11" s="29" t="str">
        <f t="shared" si="1"/>
        <v>战法辅助强化</v>
      </c>
    </row>
    <row r="12" spans="2:36">
      <c r="B12" s="29" t="s">
        <v>205</v>
      </c>
      <c r="C12" s="29">
        <f>'[3]整理数据（士兵）'!E$9</f>
        <v>1510.060203714899</v>
      </c>
      <c r="D12" s="29">
        <f>'[3]整理数据（士兵）'!F$9</f>
        <v>1510.060203714899</v>
      </c>
      <c r="E12" s="29">
        <f>'[3]整理数据（士兵）'!G$9</f>
        <v>0.81598879623462717</v>
      </c>
      <c r="F12" s="29">
        <f>'[3]整理数据（士兵）'!H$9</f>
        <v>0.81598879623462717</v>
      </c>
      <c r="G12" s="29">
        <f>'[3]整理数据（士兵）'!I$9</f>
        <v>0.81598879623462717</v>
      </c>
      <c r="H12" s="29">
        <f>'[3]整理数据（士兵）'!J$9</f>
        <v>1510.060203714899</v>
      </c>
      <c r="I12" s="29">
        <f>'[3]整理数据（士兵）'!K$9</f>
        <v>1.7204301075268815</v>
      </c>
      <c r="J12" s="29">
        <f>'[3]整理数据（士兵）'!L$9</f>
        <v>7.1684587813620072E-4</v>
      </c>
      <c r="K12" s="29">
        <f>'[3]整理数据（士兵）'!M$9</f>
        <v>2.2199098161637179</v>
      </c>
      <c r="L12" s="29">
        <f>'[3]整理数据（士兵）'!N$9</f>
        <v>1.7204301075268815</v>
      </c>
      <c r="M12" s="29">
        <f>'[3]整理数据（士兵）'!O$9</f>
        <v>4294.1935483870966</v>
      </c>
      <c r="N12" s="29">
        <f>'[3]整理数据（士兵）'!P$9</f>
        <v>0.81604944793087553</v>
      </c>
      <c r="O12" s="29">
        <f>'[3]整理数据（士兵）'!Q$9</f>
        <v>0.23510318187262966</v>
      </c>
      <c r="P12" s="29">
        <f>'[3]整理数据（士兵）'!R$9</f>
        <v>0.2351031818726296</v>
      </c>
      <c r="Q12" s="29">
        <f>'[3]整理数据（士兵）'!S$9</f>
        <v>1</v>
      </c>
      <c r="R12" s="29">
        <f>'[3]整理数据（士兵）'!T$9</f>
        <v>1.4693948867039352E-4</v>
      </c>
      <c r="S12" s="29">
        <f>'[3]整理数据（士兵）'!U$9</f>
        <v>1</v>
      </c>
      <c r="T12" s="29">
        <f>'[3]整理数据（士兵）'!V$9</f>
        <v>1</v>
      </c>
      <c r="U12" s="29">
        <f>'[3]整理数据（士兵）'!W$9</f>
        <v>0</v>
      </c>
      <c r="V12" s="29">
        <f>'[3]整理数据（士兵）'!X$9</f>
        <v>0</v>
      </c>
      <c r="W12" s="29">
        <f>'[3]整理数据（士兵）'!Y$9</f>
        <v>2496</v>
      </c>
      <c r="X12" s="29">
        <f>'[3]整理数据（士兵）'!Z$9</f>
        <v>2496</v>
      </c>
      <c r="Y12" s="29">
        <f>'[3]整理数据（士兵）'!AA$9</f>
        <v>0.81604944793087553</v>
      </c>
      <c r="Z12" s="29">
        <f>'[3]整理数据（士兵）'!AB$9</f>
        <v>3.4710268122742023</v>
      </c>
      <c r="AA12" s="29">
        <f>'[3]整理数据（士兵）'!AC$9</f>
        <v>1</v>
      </c>
      <c r="AB12" s="29">
        <f>'[3]整理数据（士兵）'!AD$9</f>
        <v>4.253451578302176</v>
      </c>
      <c r="AC12" s="29">
        <f>'[3]整理数据（士兵）'!AE$9</f>
        <v>6.2500000000000001E-4</v>
      </c>
      <c r="AD12" s="29">
        <f>'[3]整理数据（士兵）'!AF$9</f>
        <v>1</v>
      </c>
      <c r="AE12" s="29">
        <f>'[3]整理数据（士兵）'!AG$9</f>
        <v>1</v>
      </c>
      <c r="AF12" s="29">
        <f>'[3]整理数据（士兵）'!AH$9</f>
        <v>0.36819093976106615</v>
      </c>
      <c r="AG12" s="29">
        <f>'[3]整理数据（士兵）'!AI$9</f>
        <v>4.9727204080008107</v>
      </c>
      <c r="AH12" s="29">
        <f>'[3]整理数据（士兵）'!AJ$9</f>
        <v>1</v>
      </c>
      <c r="AI12" s="29">
        <f>'[3]整理数据（士兵）'!AK$9</f>
        <v>-1</v>
      </c>
      <c r="AJ12" s="29">
        <f>'[3]整理数据（士兵）'!AL$9</f>
        <v>1</v>
      </c>
    </row>
    <row r="13" spans="2:36">
      <c r="B13" s="29" t="s">
        <v>134</v>
      </c>
      <c r="C13" s="29">
        <f>AVERAGE('[3]整理数据（士兵）'!E$25,'[3]整理数据（士兵）'!E$33)</f>
        <v>2832.576956272474</v>
      </c>
      <c r="D13" s="29">
        <f>AVERAGE('[3]整理数据（士兵）'!F$25,'[3]整理数据（士兵）'!F$33)</f>
        <v>2832.576956272474</v>
      </c>
      <c r="E13" s="29">
        <f>AVERAGE('[3]整理数据（士兵）'!G$25,'[3]整理数据（士兵）'!G$33)</f>
        <v>1.711745168241591</v>
      </c>
      <c r="F13" s="29">
        <f>AVERAGE('[3]整理数据（士兵）'!H$25,'[3]整理数据（士兵）'!H$33)</f>
        <v>1.711745168241591</v>
      </c>
      <c r="G13" s="29">
        <f>AVERAGE('[3]整理数据（士兵）'!I$25,'[3]整理数据（士兵）'!I$33)</f>
        <v>1.7024229207692807</v>
      </c>
      <c r="H13" s="29">
        <f>AVERAGE('[3]整理数据（士兵）'!J$25,'[3]整理数据（士兵）'!J$33)</f>
        <v>2809.2394883554043</v>
      </c>
      <c r="I13" s="29">
        <f>AVERAGE('[3]整理数据（士兵）'!K$25,'[3]整理数据（士兵）'!K$33)</f>
        <v>1.2134401317197603</v>
      </c>
      <c r="J13" s="29">
        <f>AVERAGE('[3]整理数据（士兵）'!L$25,'[3]整理数据（士兵）'!L$33)</f>
        <v>7.5840008232485017E-4</v>
      </c>
      <c r="K13" s="29">
        <f>AVERAGE('[3]整理数据（士兵）'!M$25,'[3]整理数据（士兵）'!M$33)</f>
        <v>1.4908890718330006</v>
      </c>
      <c r="L13" s="29">
        <f>AVERAGE('[3]整理数据（士兵）'!N$25,'[3]整理数据（士兵）'!N$33)</f>
        <v>1.2329554230295647</v>
      </c>
      <c r="M13" s="29">
        <f>AVERAGE('[3]整理数据（士兵）'!O$25,'[3]整理数据（士兵）'!O$33)</f>
        <v>4659.6101058038803</v>
      </c>
      <c r="N13" s="29">
        <f>AVERAGE('[3]整理数据（士兵）'!P$25,'[3]整理数据（士兵）'!P$33)</f>
        <v>0.82219918970680017</v>
      </c>
      <c r="O13" s="29">
        <f>AVERAGE('[3]整理数据（士兵）'!Q$25,'[3]整理数据（士兵）'!Q$33)</f>
        <v>0.58841588211215723</v>
      </c>
      <c r="P13" s="29">
        <f>AVERAGE('[3]整理数据（士兵）'!R$25,'[3]整理数据（士兵）'!R$33)</f>
        <v>0.58841588211215723</v>
      </c>
      <c r="Q13" s="29">
        <f>AVERAGE('[3]整理数据（士兵）'!S$25,'[3]整理数据（士兵）'!S$33)</f>
        <v>1</v>
      </c>
      <c r="R13" s="29">
        <f>AVERAGE('[3]整理数据（士兵）'!T$25,'[3]整理数据（士兵）'!T$33)</f>
        <v>3.6775992632009826E-4</v>
      </c>
      <c r="S13" s="29">
        <f>AVERAGE('[3]整理数据（士兵）'!U$25,'[3]整理数据（士兵）'!U$33)</f>
        <v>1</v>
      </c>
      <c r="T13" s="29">
        <f>AVERAGE('[3]整理数据（士兵）'!V$25,'[3]整理数据（士兵）'!V$33)</f>
        <v>1</v>
      </c>
      <c r="U13" s="29">
        <f>AVERAGE('[3]整理数据（士兵）'!W$25,'[3]整理数据（士兵）'!W$33)</f>
        <v>0</v>
      </c>
      <c r="V13" s="29">
        <f>AVERAGE('[3]整理数据（士兵）'!X$25,'[3]整理数据（士兵）'!X$33)</f>
        <v>0.2597284704955265</v>
      </c>
      <c r="W13" s="29">
        <f>AVERAGE('[3]整理数据（士兵）'!Y$25,'[3]整理数据（士兵）'!Y$33)</f>
        <v>3840</v>
      </c>
      <c r="X13" s="29">
        <f>AVERAGE('[3]整理数据（士兵）'!Z$25,'[3]整理数据（士兵）'!Z$33)</f>
        <v>3840</v>
      </c>
      <c r="Y13" s="29">
        <f>AVERAGE('[3]整理数据（士兵）'!AA$25,'[3]整理数据（士兵）'!AA$33)</f>
        <v>0.82219918970680017</v>
      </c>
      <c r="Z13" s="29">
        <f>AVERAGE('[3]整理数据（士兵）'!AB$25,'[3]整理数据（士兵）'!AB$33)</f>
        <v>1.5983094361220243</v>
      </c>
      <c r="AA13" s="29">
        <f>AVERAGE('[3]整理数据（士兵）'!AC$25,'[3]整理数据（士兵）'!AC$33)</f>
        <v>1</v>
      </c>
      <c r="AB13" s="29">
        <f>AVERAGE('[3]整理数据（士兵）'!AD$25,'[3]整理数据（士兵）'!AD$33)</f>
        <v>1.6994782608695651</v>
      </c>
      <c r="AC13" s="29">
        <f>AVERAGE('[3]整理数据（士兵）'!AE$25,'[3]整理数据（士兵）'!AE$33)</f>
        <v>6.2500000000000001E-4</v>
      </c>
      <c r="AD13" s="29">
        <f>AVERAGE('[3]整理数据（士兵）'!AF$25,'[3]整理数据（士兵）'!AF$33)</f>
        <v>1</v>
      </c>
      <c r="AE13" s="29">
        <f>AVERAGE('[3]整理数据（士兵）'!AG$25,'[3]整理数据（士兵）'!AG$33)</f>
        <v>1</v>
      </c>
      <c r="AF13" s="29">
        <f>AVERAGE('[3]整理数据（士兵）'!AH$25,'[3]整理数据（士兵）'!AH$33)</f>
        <v>0.28862855673779886</v>
      </c>
      <c r="AG13" s="29">
        <f>AVERAGE('[3]整理数据（士兵）'!AI$25,'[3]整理数据（士兵）'!AI$33)</f>
        <v>1.7414542166380977</v>
      </c>
      <c r="AH13" s="29">
        <f>AVERAGE('[3]整理数据（士兵）'!AJ$25,'[3]整理数据（士兵）'!AJ$33)</f>
        <v>1.0603855033102345</v>
      </c>
      <c r="AI13" s="29">
        <f>AVERAGE('[3]整理数据（士兵）'!AK$25,'[3]整理数据（士兵）'!AK$33)</f>
        <v>-1</v>
      </c>
      <c r="AJ13" s="29">
        <f>AVERAGE('[3]整理数据（士兵）'!AL$25,'[3]整理数据（士兵）'!AL$33)</f>
        <v>1</v>
      </c>
    </row>
    <row r="14" spans="2:36">
      <c r="B14" s="29" t="s">
        <v>207</v>
      </c>
      <c r="C14" s="29">
        <f>AVERAGE('[3]整理数据（士兵）'!E$41,'[3]整理数据（士兵）'!E$49)</f>
        <v>9797.4347878901044</v>
      </c>
      <c r="D14" s="29">
        <f>AVERAGE('[3]整理数据（士兵）'!F$41,'[3]整理数据（士兵）'!F$49)</f>
        <v>9797.4347878901044</v>
      </c>
      <c r="E14" s="29">
        <f>AVERAGE('[3]整理数据（士兵）'!G$41,'[3]整理数据（士兵）'!G$49)</f>
        <v>1.4763077059400902</v>
      </c>
      <c r="F14" s="29">
        <f>AVERAGE('[3]整理数据（士兵）'!H$41,'[3]整理数据（士兵）'!H$49)</f>
        <v>1.4763077059400902</v>
      </c>
      <c r="G14" s="29">
        <f>AVERAGE('[3]整理数据（士兵）'!I$41,'[3]整理数据（士兵）'!I$49)</f>
        <v>1.1190476190476191</v>
      </c>
      <c r="H14" s="29">
        <f>AVERAGE('[3]整理数据（士兵）'!J$41,'[3]整理数据（士兵）'!J$49)</f>
        <v>7112.5661468372391</v>
      </c>
      <c r="I14" s="29">
        <f>AVERAGE('[3]整理数据（士兵）'!K$41,'[3]整理数据（士兵）'!K$49)</f>
        <v>1.1097560975609757</v>
      </c>
      <c r="J14" s="29">
        <f>AVERAGE('[3]整理数据（士兵）'!L$41,'[3]整理数据（士兵）'!L$49)</f>
        <v>8.5365853658536596E-4</v>
      </c>
      <c r="K14" s="29">
        <f>AVERAGE('[3]整理数据（士兵）'!M$41,'[3]整理数据（士兵）'!M$49)</f>
        <v>1.1097560975609757</v>
      </c>
      <c r="L14" s="29">
        <f>AVERAGE('[3]整理数据（士兵）'!N$41,'[3]整理数据（士兵）'!N$49)</f>
        <v>1.2436049970255798</v>
      </c>
      <c r="M14" s="29">
        <f>AVERAGE('[3]整理数据（士兵）'!O$41,'[3]整理数据（士兵）'!O$49)</f>
        <v>7375.818027715879</v>
      </c>
      <c r="N14" s="29">
        <f>AVERAGE('[3]整理数据（士兵）'!P$41,'[3]整理数据（士兵）'!P$49)</f>
        <v>0.82267300829576007</v>
      </c>
      <c r="O14" s="29">
        <f>AVERAGE('[3]整理数据（士兵）'!Q$41,'[3]整理数据（士兵）'!Q$49)</f>
        <v>4.3405128205128216</v>
      </c>
      <c r="P14" s="29">
        <f>AVERAGE('[3]整理数据（士兵）'!R$41,'[3]整理数据（士兵）'!R$49)</f>
        <v>4.3405128205128216</v>
      </c>
      <c r="Q14" s="29">
        <f>AVERAGE('[3]整理数据（士兵）'!S$41,'[3]整理数据（士兵）'!S$49)</f>
        <v>1</v>
      </c>
      <c r="R14" s="29">
        <f>AVERAGE('[3]整理数据（士兵）'!T$41,'[3]整理数据（士兵）'!T$49)</f>
        <v>2.7128205128205134E-3</v>
      </c>
      <c r="S14" s="29">
        <f>AVERAGE('[3]整理数据（士兵）'!U$41,'[3]整理数据（士兵）'!U$49)</f>
        <v>1</v>
      </c>
      <c r="T14" s="29">
        <f>AVERAGE('[3]整理数据（士兵）'!V$41,'[3]整理数据（士兵）'!V$49)</f>
        <v>1</v>
      </c>
      <c r="U14" s="29">
        <f>AVERAGE('[3]整理数据（士兵）'!W$41,'[3]整理数据（士兵）'!W$49)</f>
        <v>0</v>
      </c>
      <c r="V14" s="29">
        <f>AVERAGE('[3]整理数据（士兵）'!X$41,'[3]整理数据（士兵）'!X$49)</f>
        <v>0.54505206392735117</v>
      </c>
      <c r="W14" s="29">
        <f>AVERAGE('[3]整理数据（士兵）'!Y$41,'[3]整理数据（士兵）'!Y$49)</f>
        <v>4800</v>
      </c>
      <c r="X14" s="29">
        <f>AVERAGE('[3]整理数据（士兵）'!Z$41,'[3]整理数据（士兵）'!Z$49)</f>
        <v>4800</v>
      </c>
      <c r="Y14" s="29">
        <f>AVERAGE('[3]整理数据（士兵）'!AA$41,'[3]整理数据（士兵）'!AA$49)</f>
        <v>0.82267300829576007</v>
      </c>
      <c r="Z14" s="29">
        <f>AVERAGE('[3]整理数据（士兵）'!AB$41,'[3]整理数据（士兵）'!AB$49)</f>
        <v>0.18953359713808271</v>
      </c>
      <c r="AA14" s="29">
        <f>AVERAGE('[3]整理数据（士兵）'!AC$41,'[3]整理数据（士兵）'!AC$49)</f>
        <v>1</v>
      </c>
      <c r="AB14" s="29">
        <f>AVERAGE('[3]整理数据（士兵）'!AD$41,'[3]整理数据（士兵）'!AD$49)</f>
        <v>0.23038752362948955</v>
      </c>
      <c r="AC14" s="29">
        <f>AVERAGE('[3]整理数据（士兵）'!AE$41,'[3]整理数据（士兵）'!AE$49)</f>
        <v>6.2500000000000001E-4</v>
      </c>
      <c r="AD14" s="29">
        <f>AVERAGE('[3]整理数据（士兵）'!AF$41,'[3]整理数据（士兵）'!AF$49)</f>
        <v>1</v>
      </c>
      <c r="AE14" s="29">
        <f>AVERAGE('[3]整理数据（士兵）'!AG$41,'[3]整理数据（士兵）'!AG$49)</f>
        <v>1</v>
      </c>
      <c r="AF14" s="29">
        <f>AVERAGE('[3]整理数据（士兵）'!AH$41,'[3]整理数据（士兵）'!AH$49)</f>
        <v>5.5265276274519735E-2</v>
      </c>
      <c r="AG14" s="29">
        <f>AVERAGE('[3]整理数据（士兵）'!AI$41,'[3]整理数据（士兵）'!AI$49)</f>
        <v>0.2439035010512822</v>
      </c>
      <c r="AH14" s="29">
        <f>AVERAGE('[3]整理数据（士兵）'!AJ$41,'[3]整理数据（士兵）'!AJ$49)</f>
        <v>1</v>
      </c>
      <c r="AI14" s="29">
        <f>AVERAGE('[3]整理数据（士兵）'!AK$41,'[3]整理数据（士兵）'!AK$49)</f>
        <v>-1</v>
      </c>
      <c r="AJ14" s="29">
        <f>AVERAGE('[3]整理数据（士兵）'!AL$41,'[3]整理数据（士兵）'!AL$49)</f>
        <v>0.5</v>
      </c>
    </row>
    <row r="15" spans="2:36">
      <c r="B15" s="29" t="s">
        <v>131</v>
      </c>
      <c r="C15" s="29">
        <f>'[3]整理数据（士兵）'!E$17</f>
        <v>5658.1096250144992</v>
      </c>
      <c r="D15" s="29">
        <f>'[3]整理数据（士兵）'!F$17</f>
        <v>5658.1096250144992</v>
      </c>
      <c r="E15" s="29">
        <f>'[3]整理数据（士兵）'!G$17</f>
        <v>1.5573678042356385</v>
      </c>
      <c r="F15" s="29">
        <f>'[3]整理数据（士兵）'!H$17</f>
        <v>1.5573678042356385</v>
      </c>
      <c r="G15" s="29">
        <f>'[3]整理数据（士兵）'!I$17</f>
        <v>1.5573678042356385</v>
      </c>
      <c r="H15" s="29">
        <f>'[3]整理数据（士兵）'!J$17</f>
        <v>5520.1069512336599</v>
      </c>
      <c r="I15" s="29">
        <f>'[3]整理数据（士兵）'!K$17</f>
        <v>1</v>
      </c>
      <c r="J15" s="29">
        <f>'[3]整理数据（士兵）'!L$17</f>
        <v>7.4487953756796155E-4</v>
      </c>
      <c r="K15" s="29">
        <f>'[3]整理数据（士兵）'!M$17</f>
        <v>1.0428313525951463</v>
      </c>
      <c r="L15" s="29">
        <f>'[3]整理数据（士兵）'!N$17</f>
        <v>1</v>
      </c>
      <c r="M15" s="29">
        <f>'[3]整理数据（士兵）'!O$17</f>
        <v>5184</v>
      </c>
      <c r="N15" s="29">
        <f>'[3]整理数据（士兵）'!P$17</f>
        <v>0.82600370186639716</v>
      </c>
      <c r="O15" s="29">
        <f>'[3]整理数据（士兵）'!Q$17</f>
        <v>2.5836746692797647</v>
      </c>
      <c r="P15" s="29">
        <f>'[3]整理数据（士兵）'!R$17</f>
        <v>2.5836746692797647</v>
      </c>
      <c r="Q15" s="29">
        <f>'[3]整理数据（士兵）'!S$17</f>
        <v>1</v>
      </c>
      <c r="R15" s="29">
        <f>'[3]整理数据（士兵）'!T$17</f>
        <v>1.6147966682998529E-3</v>
      </c>
      <c r="S15" s="29">
        <f>'[3]整理数据（士兵）'!U$17</f>
        <v>1</v>
      </c>
      <c r="T15" s="29">
        <f>'[3]整理数据（士兵）'!V$17</f>
        <v>1</v>
      </c>
      <c r="U15" s="29">
        <f>'[3]整理数据（士兵）'!W$17</f>
        <v>0</v>
      </c>
      <c r="V15" s="29">
        <f>'[3]整理数据（士兵）'!X$17</f>
        <v>0</v>
      </c>
      <c r="W15" s="29">
        <f>'[3]整理数据（士兵）'!Y$17</f>
        <v>5184</v>
      </c>
      <c r="X15" s="29">
        <f>'[3]整理数据（士兵）'!Z$17</f>
        <v>5184</v>
      </c>
      <c r="Y15" s="29">
        <f>'[3]整理数据（士兵）'!AA$17</f>
        <v>0.82600370186639716</v>
      </c>
      <c r="Z15" s="29">
        <f>'[3]整理数据（士兵）'!AB$17</f>
        <v>0.319701126340592</v>
      </c>
      <c r="AA15" s="29">
        <f>'[3]整理数据（士兵）'!AC$17</f>
        <v>1</v>
      </c>
      <c r="AB15" s="29">
        <f>'[3]整理数据（士兵）'!AD$17</f>
        <v>0.38704563383700469</v>
      </c>
      <c r="AC15" s="29">
        <f>'[3]整理数据（士兵）'!AE$17</f>
        <v>6.2500000000000001E-4</v>
      </c>
      <c r="AD15" s="29">
        <f>'[3]整理数据（士兵）'!AF$17</f>
        <v>1</v>
      </c>
      <c r="AE15" s="29">
        <f>'[3]整理数据（士兵）'!AG$17</f>
        <v>1</v>
      </c>
      <c r="AF15" s="29">
        <f>'[3]整理数据（士兵）'!AH$17</f>
        <v>3.283101943726284E-2</v>
      </c>
      <c r="AG15" s="29">
        <f>'[3]整理数据（士兵）'!AI$17</f>
        <v>0.40523909011485088</v>
      </c>
      <c r="AH15" s="29">
        <f>'[3]整理数据（士兵）'!AJ$17</f>
        <v>1</v>
      </c>
      <c r="AI15" s="29">
        <f>'[3]整理数据（士兵）'!AK$17</f>
        <v>-1</v>
      </c>
      <c r="AJ15" s="29">
        <f>'[3]整理数据（士兵）'!AL$17</f>
        <v>1</v>
      </c>
    </row>
  </sheetData>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GZ1007"/>
  <sheetViews>
    <sheetView topLeftCell="CI10" workbookViewId="0">
      <selection activeCell="DC36" sqref="DC36"/>
    </sheetView>
  </sheetViews>
  <sheetFormatPr defaultColWidth="5.25" defaultRowHeight="11.25"/>
  <cols>
    <col min="1" max="1" width="5.25" style="7"/>
    <col min="2" max="2" width="4.5" style="7" customWidth="1"/>
    <col min="3" max="6" width="5.25" style="7"/>
    <col min="7" max="7" width="6" style="7" bestFit="1" customWidth="1"/>
    <col min="8" max="9" width="5.25" style="7"/>
    <col min="10" max="12" width="6" style="7" bestFit="1" customWidth="1"/>
    <col min="13" max="14" width="5.25" style="7"/>
    <col min="15" max="16" width="6.75" style="7" bestFit="1" customWidth="1"/>
    <col min="17" max="18" width="6" style="7" bestFit="1" customWidth="1"/>
    <col min="19" max="19" width="5.25" style="29"/>
    <col min="20" max="23" width="5.25" style="7"/>
    <col min="24" max="24" width="6" style="7" bestFit="1" customWidth="1"/>
    <col min="25" max="26" width="5.25" style="7"/>
    <col min="27" max="27" width="5.25" style="7" customWidth="1"/>
    <col min="28" max="28" width="6.75" style="7" bestFit="1" customWidth="1"/>
    <col min="29" max="29" width="5.5" style="7" customWidth="1"/>
    <col min="30" max="33" width="5.25" style="7"/>
    <col min="34" max="34" width="6.75" style="7" bestFit="1" customWidth="1"/>
    <col min="35" max="38" width="5.25" style="7"/>
    <col min="39" max="39" width="5.25" style="7" customWidth="1"/>
    <col min="40" max="40" width="6.75" style="7" bestFit="1" customWidth="1"/>
    <col min="41" max="42" width="5.25" style="7"/>
    <col min="43" max="43" width="5.125" style="7" customWidth="1"/>
    <col min="44" max="45" width="5.25" style="7"/>
    <col min="46" max="46" width="5.25" style="7" customWidth="1"/>
    <col min="47" max="49" width="5.25" style="29"/>
    <col min="50" max="53" width="5.25" style="7"/>
    <col min="54" max="54" width="5.25" style="46"/>
    <col min="55" max="56" width="5.25" style="7"/>
    <col min="57" max="71" width="7.5" style="7" customWidth="1"/>
    <col min="72" max="72" width="7.625" style="7" customWidth="1"/>
    <col min="73" max="73" width="5.25" style="7"/>
    <col min="74" max="74" width="6.75" style="7" bestFit="1" customWidth="1"/>
    <col min="75" max="78" width="5.25" style="7" customWidth="1"/>
    <col min="79" max="79" width="5.75" style="7" customWidth="1"/>
    <col min="80" max="80" width="6" style="7" bestFit="1" customWidth="1"/>
    <col min="81" max="82" width="5.25" style="7"/>
    <col min="83" max="83" width="6.75" style="7" bestFit="1" customWidth="1"/>
    <col min="84" max="85" width="6.75" style="29" customWidth="1"/>
    <col min="86" max="86" width="5.25" style="46"/>
    <col min="87" max="95" width="7.5" style="29" customWidth="1"/>
    <col min="96" max="96" width="8.5" style="29" customWidth="1"/>
    <col min="97" max="117" width="7.5" style="29" customWidth="1"/>
    <col min="118" max="118" width="5.25" style="46"/>
    <col min="119" max="119" width="5.25" style="29"/>
    <col min="120" max="138" width="5.25" style="7"/>
    <col min="139" max="139" width="5.25" style="46"/>
    <col min="140" max="140" width="5.25" style="29"/>
    <col min="141" max="141" width="7.5" style="29" bestFit="1" customWidth="1"/>
    <col min="142" max="143" width="10.5" style="29" bestFit="1" customWidth="1"/>
    <col min="144" max="144" width="5.25" style="29"/>
    <col min="145" max="145" width="7.5" style="29" bestFit="1" customWidth="1"/>
    <col min="146" max="146" width="10.5" style="29" bestFit="1" customWidth="1"/>
    <col min="147" max="147" width="12.25" style="29" bestFit="1" customWidth="1"/>
    <col min="148" max="148" width="5.25" style="29"/>
    <col min="149" max="149" width="7.5" style="29" bestFit="1" customWidth="1"/>
    <col min="150" max="150" width="5.25" style="29"/>
    <col min="151" max="151" width="7.5" style="29" bestFit="1" customWidth="1"/>
    <col min="152" max="152" width="13.875" style="185" bestFit="1" customWidth="1"/>
    <col min="153" max="154" width="10.5" style="185" bestFit="1" customWidth="1"/>
    <col min="155" max="157" width="5.25" style="7"/>
    <col min="158" max="158" width="5.25" style="46"/>
    <col min="159" max="164" width="5.25" style="29"/>
    <col min="165" max="166" width="10.5" style="29" bestFit="1" customWidth="1"/>
    <col min="167" max="169" width="4.625" style="29" customWidth="1"/>
    <col min="170" max="170" width="10.5" style="29" bestFit="1" customWidth="1"/>
    <col min="171" max="179" width="8.625" style="29" customWidth="1"/>
    <col min="180" max="180" width="17.875" style="29" customWidth="1"/>
    <col min="181" max="182" width="4.5" style="29" bestFit="1" customWidth="1"/>
    <col min="183" max="184" width="10.5" style="29" bestFit="1" customWidth="1"/>
    <col min="185" max="188" width="10.625" style="29" customWidth="1"/>
    <col min="189" max="191" width="8.25" style="29" bestFit="1" customWidth="1"/>
    <col min="192" max="206" width="5.25" style="29"/>
    <col min="207" max="16384" width="5.25" style="7"/>
  </cols>
  <sheetData>
    <row r="1" spans="1:208" ht="11.25" customHeight="1">
      <c r="A1" s="228">
        <f>IF([2]相关演算!A1="","",[2]相关演算!A1)</f>
        <v>1</v>
      </c>
      <c r="B1" s="228" t="str">
        <f>IF([2]相关演算!B1="","",[2]相关演算!B1)</f>
        <v/>
      </c>
      <c r="C1" s="228" t="str">
        <f>IF([2]相关演算!C1="","",[2]相关演算!C1)</f>
        <v/>
      </c>
      <c r="D1" s="228" t="str">
        <f>IF([2]相关演算!D1="","",[2]相关演算!D1)</f>
        <v/>
      </c>
      <c r="E1" s="228" t="str">
        <f>IF([2]相关演算!E1="","",[2]相关演算!E1)</f>
        <v/>
      </c>
      <c r="F1" s="228" t="str">
        <f>IF([2]相关演算!F1="","",[2]相关演算!F1)</f>
        <v/>
      </c>
      <c r="G1" s="228" t="str">
        <f>IF([2]相关演算!G1="","",[2]相关演算!G1)</f>
        <v/>
      </c>
      <c r="H1" s="228" t="str">
        <f>IF([2]相关演算!H1="","",[2]相关演算!H1)</f>
        <v/>
      </c>
      <c r="I1" s="228" t="str">
        <f>IF([2]相关演算!I1="","",[2]相关演算!I1)</f>
        <v/>
      </c>
      <c r="J1" s="228" t="str">
        <f>IF([2]相关演算!J1="","",[2]相关演算!J1)</f>
        <v/>
      </c>
      <c r="K1" s="228" t="str">
        <f>IF([2]相关演算!K1="","",[2]相关演算!K1)</f>
        <v/>
      </c>
      <c r="L1" s="228" t="str">
        <f>IF([2]相关演算!L1="","",[2]相关演算!L1)</f>
        <v/>
      </c>
      <c r="M1" s="228" t="str">
        <f>IF([2]相关演算!M1="","",[2]相关演算!M1)</f>
        <v/>
      </c>
      <c r="N1" s="228" t="str">
        <f>IF([2]相关演算!N1="","",[2]相关演算!N1)</f>
        <v>攻击方</v>
      </c>
      <c r="O1" s="228" t="str">
        <f>IF([2]相关演算!O1="","",[2]相关演算!O1)</f>
        <v/>
      </c>
      <c r="P1" s="228" t="str">
        <f>IF([2]相关演算!P1="","",[2]相关演算!P1)</f>
        <v/>
      </c>
      <c r="Q1" s="228" t="str">
        <f>IF([2]相关演算!Q1="","",[2]相关演算!Q1)</f>
        <v/>
      </c>
      <c r="R1" s="228" t="str">
        <f>IF([2]相关演算!R1="","",[2]相关演算!R1)</f>
        <v/>
      </c>
      <c r="S1" s="228" t="str">
        <f>IF([2]相关演算!S1="","",[2]相关演算!S1)</f>
        <v>转换值</v>
      </c>
      <c r="T1" s="228">
        <f>IF([2]相关演算!T1="","",[2]相关演算!T1)</f>
        <v>0.28571428571428575</v>
      </c>
      <c r="U1" s="228" t="str">
        <f>IF([2]相关演算!U1="","",[2]相关演算!U1)</f>
        <v/>
      </c>
      <c r="V1" s="228" t="str">
        <f>IF([2]相关演算!V1="","",[2]相关演算!V1)</f>
        <v/>
      </c>
      <c r="W1" s="228" t="str">
        <f>IF([2]相关演算!W1="","",[2]相关演算!W1)</f>
        <v/>
      </c>
      <c r="X1" s="228" t="str">
        <f>IF([2]相关演算!X1="","",[2]相关演算!X1)</f>
        <v/>
      </c>
      <c r="Y1" s="228" t="str">
        <f>IF([2]相关演算!Y1="","",[2]相关演算!Y1)</f>
        <v/>
      </c>
      <c r="Z1" s="228" t="str">
        <f>IF([2]相关演算!Z1="","",[2]相关演算!Z1)</f>
        <v/>
      </c>
      <c r="AA1" s="228" t="str">
        <f>IF([2]相关演算!AA1="","",[2]相关演算!AA1)</f>
        <v/>
      </c>
      <c r="AB1" s="228" t="str">
        <f>IF([2]相关演算!AB1="","",[2]相关演算!AB1)</f>
        <v/>
      </c>
      <c r="AC1" s="228" t="str">
        <f>IF([2]相关演算!AC1="","",[2]相关演算!AC1)</f>
        <v/>
      </c>
      <c r="AD1" s="228" t="str">
        <f>IF([2]相关演算!AD1="","",[2]相关演算!AD1)</f>
        <v/>
      </c>
      <c r="AE1" s="228" t="str">
        <f>IF([2]相关演算!AE1="","",[2]相关演算!AE1)</f>
        <v/>
      </c>
      <c r="AF1" s="228" t="str">
        <f>IF([2]相关演算!AF1="","",[2]相关演算!AF1)</f>
        <v/>
      </c>
      <c r="AG1" s="228" t="str">
        <f>IF([2]相关演算!AG1="","",[2]相关演算!AG1)</f>
        <v/>
      </c>
      <c r="AH1" s="228" t="str">
        <f>IF([2]相关演算!AH1="","",[2]相关演算!AH1)</f>
        <v/>
      </c>
      <c r="AI1" s="228" t="str">
        <f>IF([2]相关演算!AI1="","",[2]相关演算!AI1)</f>
        <v/>
      </c>
      <c r="AJ1" s="228" t="str">
        <f>IF([2]相关演算!AJ1="","",[2]相关演算!AJ1)</f>
        <v/>
      </c>
      <c r="AK1" s="228" t="str">
        <f>IF([2]相关演算!AK1="","",[2]相关演算!AK1)</f>
        <v/>
      </c>
      <c r="AL1" s="228" t="str">
        <f>IF([2]相关演算!AL1="","",[2]相关演算!AL1)</f>
        <v/>
      </c>
      <c r="AM1" s="228" t="str">
        <f>IF([2]相关演算!AM1="","",[2]相关演算!AM1)</f>
        <v/>
      </c>
      <c r="AN1" s="228" t="str">
        <f>IF([2]相关演算!AN1="","",[2]相关演算!AN1)</f>
        <v/>
      </c>
      <c r="AO1" s="228" t="str">
        <f>IF([2]相关演算!AO1="","",[2]相关演算!AO1)</f>
        <v/>
      </c>
      <c r="AP1" s="228" t="str">
        <f>IF([2]相关演算!AP1="","",[2]相关演算!AP1)</f>
        <v/>
      </c>
      <c r="AQ1" s="228" t="str">
        <f>IF([2]相关演算!AQ1="","",[2]相关演算!AQ1)</f>
        <v/>
      </c>
      <c r="AR1" s="228" t="str">
        <f>IF([2]相关演算!AR1="","",[2]相关演算!AR1)</f>
        <v/>
      </c>
      <c r="AS1" s="228" t="str">
        <f>IF([2]相关演算!AS1="","",[2]相关演算!AS1)</f>
        <v/>
      </c>
      <c r="AT1" s="228" t="str">
        <f>IF([2]相关演算!AT1="","",[2]相关演算!AT1)</f>
        <v/>
      </c>
      <c r="AU1" s="228" t="str">
        <f>IF([2]相关演算!AU1="","",[2]相关演算!AU1)</f>
        <v/>
      </c>
      <c r="AV1" s="228" t="str">
        <f>IF([2]相关演算!AV1="","",[2]相关演算!AV1)</f>
        <v/>
      </c>
      <c r="AW1" s="228" t="str">
        <f>IF([2]相关演算!AW1="","",[2]相关演算!AW1)</f>
        <v/>
      </c>
      <c r="AX1" s="228" t="str">
        <f>IF([2]相关演算!AX1="","",[2]相关演算!AX1)</f>
        <v/>
      </c>
      <c r="AY1" s="228" t="str">
        <f>IF([2]相关演算!AY1="","",[2]相关演算!AY1)</f>
        <v/>
      </c>
      <c r="AZ1" s="228" t="str">
        <f>IF([2]相关演算!AZ1="","",[2]相关演算!AZ1)</f>
        <v/>
      </c>
      <c r="BA1" s="228" t="str">
        <f>IF([2]相关演算!BA1="","",[2]相关演算!BA1)</f>
        <v/>
      </c>
      <c r="BB1" s="228" t="str">
        <f>IF([2]相关演算!BB1="","",[2]相关演算!BB1)</f>
        <v/>
      </c>
      <c r="BC1" s="228" t="str">
        <f>IF([2]相关演算!BC1="","",[2]相关演算!BC1)</f>
        <v>士兵士气系统</v>
      </c>
      <c r="BD1" s="228" t="str">
        <f>IF([2]相关演算!BD1="","",[2]相关演算!BD1)</f>
        <v/>
      </c>
      <c r="BE1" s="228" t="str">
        <f>IF([2]相关演算!BE1="","",[2]相关演算!BE1)</f>
        <v/>
      </c>
      <c r="BF1" s="228" t="str">
        <f>IF([2]相关演算!BF1="","",[2]相关演算!BF1)</f>
        <v/>
      </c>
      <c r="BG1" s="228" t="str">
        <f>IF([2]相关演算!BG1="","",[2]相关演算!BG1)</f>
        <v/>
      </c>
      <c r="BH1" s="228" t="str">
        <f>IF([2]相关演算!BH1="","",[2]相关演算!BH1)</f>
        <v/>
      </c>
      <c r="BI1" s="228" t="str">
        <f>IF([2]相关演算!BI1="","",[2]相关演算!BI1)</f>
        <v/>
      </c>
      <c r="BJ1" s="228" t="str">
        <f>IF([2]相关演算!BJ1="","",[2]相关演算!BJ1)</f>
        <v/>
      </c>
      <c r="BK1" s="228" t="str">
        <f>IF([2]相关演算!BK1="","",[2]相关演算!BK1)</f>
        <v/>
      </c>
      <c r="BL1" s="228" t="str">
        <f>IF([2]相关演算!BL1="","",[2]相关演算!BL1)</f>
        <v/>
      </c>
      <c r="BM1" s="228" t="str">
        <f>IF([2]相关演算!BM1="","",[2]相关演算!BM1)</f>
        <v/>
      </c>
      <c r="BN1" s="228" t="str">
        <f>IF([2]相关演算!BN1="","",[2]相关演算!BN1)</f>
        <v/>
      </c>
      <c r="BO1" s="228" t="str">
        <f>IF([2]相关演算!BO1="","",[2]相关演算!BO1)</f>
        <v/>
      </c>
      <c r="BP1" s="228" t="str">
        <f>IF([2]相关演算!BP1="","",[2]相关演算!BP1)</f>
        <v/>
      </c>
      <c r="BQ1" s="228" t="str">
        <f>IF([2]相关演算!BQ1="","",[2]相关演算!BQ1)</f>
        <v>第2次士气产生的时机差</v>
      </c>
      <c r="BR1" s="228" t="str">
        <f>IF([2]相关演算!BR1="","",[2]相关演算!BR1)</f>
        <v/>
      </c>
      <c r="BS1" s="228" t="str">
        <f>IF([2]相关演算!BS1="","",[2]相关演算!BS1)</f>
        <v/>
      </c>
      <c r="BT1" s="228" t="str">
        <f>IF([2]相关演算!BT1="","",[2]相关演算!BT1)</f>
        <v/>
      </c>
      <c r="BU1" s="228" t="str">
        <f>IF([2]相关演算!BU1="","",[2]相关演算!BU1)</f>
        <v/>
      </c>
      <c r="BV1" s="228" t="str">
        <f>IF([2]相关演算!BV1="","",[2]相关演算!BV1)</f>
        <v/>
      </c>
      <c r="BW1" s="228" t="str">
        <f>IF([2]相关演算!BW1="","",[2]相关演算!BW1)</f>
        <v/>
      </c>
      <c r="BX1" s="228" t="str">
        <f>IF([2]相关演算!BX1="","",[2]相关演算!BX1)</f>
        <v/>
      </c>
      <c r="BY1" s="228" t="str">
        <f>IF([2]相关演算!BY1="","",[2]相关演算!BY1)</f>
        <v/>
      </c>
      <c r="BZ1" s="228" t="str">
        <f>IF([2]相关演算!BZ1="","",[2]相关演算!BZ1)</f>
        <v/>
      </c>
      <c r="CA1" s="228" t="str">
        <f>IF([2]相关演算!CA1="","",[2]相关演算!CA1)</f>
        <v/>
      </c>
      <c r="CB1" s="228" t="str">
        <f>IF([2]相关演算!CB1="","",[2]相关演算!CB1)</f>
        <v/>
      </c>
      <c r="CC1" s="228" t="str">
        <f>IF([2]相关演算!CC1="","",[2]相关演算!CC1)</f>
        <v/>
      </c>
      <c r="CD1" s="228" t="str">
        <f>IF([2]相关演算!CD1="","",[2]相关演算!CD1)</f>
        <v/>
      </c>
      <c r="CE1" s="228" t="str">
        <f>IF([2]相关演算!CE1="","",[2]相关演算!CE1)</f>
        <v/>
      </c>
      <c r="CF1" s="228" t="str">
        <f>IF([2]相关演算!CF1="","",[2]相关演算!CF1)</f>
        <v/>
      </c>
      <c r="CG1" s="228" t="str">
        <f>IF([2]相关演算!CG1="","",[2]相关演算!CG1)</f>
        <v/>
      </c>
      <c r="CH1" s="228" t="str">
        <f>IF([2]相关演算!CH1="","",[2]相关演算!CH1)</f>
        <v/>
      </c>
      <c r="CI1" s="228" t="str">
        <f>IF([2]相关演算!CI1="","",[2]相关演算!CI1)</f>
        <v>将领怒气系统</v>
      </c>
      <c r="CJ1" s="228" t="str">
        <f>IF([2]相关演算!CJ1="","",[2]相关演算!CJ1)</f>
        <v/>
      </c>
      <c r="CK1" s="228" t="str">
        <f>IF([2]相关演算!CK1="","",[2]相关演算!CK1)</f>
        <v/>
      </c>
      <c r="CL1" s="228" t="str">
        <f>IF([2]相关演算!CL1="","",[2]相关演算!CL1)</f>
        <v/>
      </c>
      <c r="CM1" s="228" t="str">
        <f>IF([2]相关演算!CM1="","",[2]相关演算!CM1)</f>
        <v/>
      </c>
      <c r="CN1" s="228" t="str">
        <f>IF([2]相关演算!CN1="","",[2]相关演算!CN1)</f>
        <v/>
      </c>
      <c r="CO1" s="228" t="str">
        <f>IF([2]相关演算!CO1="","",[2]相关演算!CO1)</f>
        <v/>
      </c>
      <c r="CP1" s="228" t="str">
        <f>IF([2]相关演算!CP1="","",[2]相关演算!CP1)</f>
        <v/>
      </c>
      <c r="CQ1" s="228" t="str">
        <f>IF([2]相关演算!CQ1="","",[2]相关演算!CQ1)</f>
        <v/>
      </c>
      <c r="CR1" s="228" t="str">
        <f>IF([2]相关演算!CR1="","",[2]相关演算!CR1)</f>
        <v/>
      </c>
      <c r="CS1" s="228" t="str">
        <f>IF([2]相关演算!CS1="","",[2]相关演算!CS1)</f>
        <v/>
      </c>
      <c r="CT1" s="228" t="str">
        <f>IF([2]相关演算!CT1="","",[2]相关演算!CT1)</f>
        <v/>
      </c>
      <c r="CU1" s="228" t="str">
        <f>IF([2]相关演算!CU1="","",[2]相关演算!CU1)</f>
        <v/>
      </c>
      <c r="CV1" s="228" t="str">
        <f>IF([2]相关演算!CV1="","",[2]相关演算!CV1)</f>
        <v/>
      </c>
      <c r="CW1" s="228" t="str">
        <f>IF([2]相关演算!CW1="","",[2]相关演算!CW1)</f>
        <v/>
      </c>
      <c r="CX1" s="228" t="str">
        <f>IF([2]相关演算!CX1="","",[2]相关演算!CX1)</f>
        <v/>
      </c>
      <c r="CY1" s="228" t="str">
        <f>IF([2]相关演算!CY1="","",[2]相关演算!CY1)</f>
        <v/>
      </c>
      <c r="CZ1" s="228" t="str">
        <f>IF([2]相关演算!CZ1="","",[2]相关演算!CZ1)</f>
        <v/>
      </c>
      <c r="DA1" s="228" t="str">
        <f>IF([2]相关演算!DA1="","",[2]相关演算!DA1)</f>
        <v/>
      </c>
      <c r="DB1" s="228" t="str">
        <f>IF([2]相关演算!DB1="","",[2]相关演算!DB1)</f>
        <v/>
      </c>
      <c r="DC1" s="228" t="str">
        <f>IF([2]相关演算!DC1="","",[2]相关演算!DC1)</f>
        <v/>
      </c>
      <c r="DD1" s="228" t="str">
        <f>IF([2]相关演算!DD1="","",[2]相关演算!DD1)</f>
        <v/>
      </c>
      <c r="DE1" s="228" t="str">
        <f>IF([2]相关演算!DE1="","",[2]相关演算!DE1)</f>
        <v/>
      </c>
      <c r="DF1" s="228" t="str">
        <f>IF([2]相关演算!DF1="","",[2]相关演算!DF1)</f>
        <v/>
      </c>
      <c r="DG1" s="228" t="str">
        <f>IF([2]相关演算!DG1="","",[2]相关演算!DG1)</f>
        <v/>
      </c>
      <c r="DH1" s="228" t="str">
        <f>IF([2]相关演算!DH1="","",[2]相关演算!DH1)</f>
        <v/>
      </c>
      <c r="DI1" s="228" t="str">
        <f>IF([2]相关演算!DI1="","",[2]相关演算!DI1)</f>
        <v/>
      </c>
      <c r="DJ1" s="228" t="str">
        <f>IF([2]相关演算!DJ1="","",[2]相关演算!DJ1)</f>
        <v/>
      </c>
      <c r="DK1" s="228" t="str">
        <f>IF([2]相关演算!DK1="","",[2]相关演算!DK1)</f>
        <v/>
      </c>
      <c r="DL1" s="228" t="str">
        <f>IF([2]相关演算!DL1="","",[2]相关演算!DL1)</f>
        <v/>
      </c>
      <c r="DM1" s="228" t="str">
        <f>IF([2]相关演算!DM1="","",[2]相关演算!DM1)</f>
        <v/>
      </c>
      <c r="DN1" s="228" t="str">
        <f>IF([2]相关演算!DN1="","",[2]相关演算!DN1)</f>
        <v/>
      </c>
      <c r="DO1" s="228" t="str">
        <f>IF([2]相关演算!DO1="","",[2]相关演算!DO1)</f>
        <v/>
      </c>
      <c r="DP1" s="228" t="str">
        <f>IF([2]相关演算!DP1="","",[2]相关演算!DP1)</f>
        <v/>
      </c>
      <c r="DQ1" s="228" t="str">
        <f>IF([2]相关演算!DQ1="","",[2]相关演算!DQ1)</f>
        <v/>
      </c>
      <c r="DR1" s="228" t="str">
        <f>IF([2]相关演算!DR1="","",[2]相关演算!DR1)</f>
        <v/>
      </c>
      <c r="DS1" s="228" t="str">
        <f>IF([2]相关演算!DS1="","",[2]相关演算!DS1)</f>
        <v/>
      </c>
      <c r="DT1" s="228" t="str">
        <f>IF([2]相关演算!DT1="","",[2]相关演算!DT1)</f>
        <v/>
      </c>
      <c r="DU1" s="228" t="str">
        <f>IF([2]相关演算!DU1="","",[2]相关演算!DU1)</f>
        <v/>
      </c>
      <c r="DV1" s="228" t="str">
        <f>IF([2]相关演算!DV1="","",[2]相关演算!DV1)</f>
        <v/>
      </c>
      <c r="DW1" s="228" t="str">
        <f>IF([2]相关演算!DW1="","",[2]相关演算!DW1)</f>
        <v/>
      </c>
      <c r="DX1" s="228" t="str">
        <f>IF([2]相关演算!DX1="","",[2]相关演算!DX1)</f>
        <v/>
      </c>
      <c r="DY1" s="228" t="str">
        <f>IF([2]相关演算!DY1="","",[2]相关演算!DY1)</f>
        <v/>
      </c>
      <c r="DZ1" s="228" t="str">
        <f>IF([2]相关演算!DZ1="","",[2]相关演算!DZ1)</f>
        <v/>
      </c>
      <c r="EA1" s="228" t="str">
        <f>IF([2]相关演算!EA1="","",[2]相关演算!EA1)</f>
        <v/>
      </c>
      <c r="EB1" s="228" t="str">
        <f>IF([2]相关演算!EB1="","",[2]相关演算!EB1)</f>
        <v/>
      </c>
      <c r="EC1" s="228" t="str">
        <f>IF([2]相关演算!EC1="","",[2]相关演算!EC1)</f>
        <v/>
      </c>
      <c r="ED1" s="228" t="str">
        <f>IF([2]相关演算!ED1="","",[2]相关演算!ED1)</f>
        <v/>
      </c>
      <c r="EE1" s="228" t="str">
        <f>IF([2]相关演算!EE1="","",[2]相关演算!EE1)</f>
        <v/>
      </c>
      <c r="EF1" s="228" t="str">
        <f>IF([2]相关演算!EF1="","",[2]相关演算!EF1)</f>
        <v/>
      </c>
      <c r="EG1" s="228" t="str">
        <f>IF([2]相关演算!EG1="","",[2]相关演算!EG1)</f>
        <v/>
      </c>
      <c r="EH1" s="228" t="str">
        <f>IF([2]相关演算!EH1="","",[2]相关演算!EH1)</f>
        <v/>
      </c>
      <c r="EI1" s="228" t="str">
        <f>IF([2]相关演算!EI1="","",[2]相关演算!EI1)</f>
        <v/>
      </c>
      <c r="EJ1" s="228" t="str">
        <f>IF([2]相关演算!EJ1="","",[2]相关演算!EJ1)</f>
        <v/>
      </c>
      <c r="EK1" s="228" t="str">
        <f>IF([2]相关演算!EK1="","",[2]相关演算!EK1)</f>
        <v/>
      </c>
      <c r="EL1" s="228" t="str">
        <f>IF([2]相关演算!EL1="","",[2]相关演算!EL1)</f>
        <v/>
      </c>
      <c r="EM1" s="228" t="str">
        <f>IF([2]相关演算!EM1="","",[2]相关演算!EM1)</f>
        <v/>
      </c>
      <c r="EN1" s="228" t="str">
        <f>IF([2]相关演算!EN1="","",[2]相关演算!EN1)</f>
        <v/>
      </c>
      <c r="EO1" s="228" t="str">
        <f>IF([2]相关演算!EO1="","",[2]相关演算!EO1)</f>
        <v/>
      </c>
      <c r="EP1" s="228" t="str">
        <f>IF([2]相关演算!EP1="","",[2]相关演算!EP1)</f>
        <v/>
      </c>
      <c r="EQ1" s="228" t="str">
        <f>IF([2]相关演算!EQ1="","",[2]相关演算!EQ1)</f>
        <v/>
      </c>
      <c r="ER1" s="228" t="str">
        <f>IF([2]相关演算!ER1="","",[2]相关演算!ER1)</f>
        <v/>
      </c>
      <c r="ES1" s="228" t="str">
        <f>IF([2]相关演算!ES1="","",[2]相关演算!ES1)</f>
        <v/>
      </c>
      <c r="ET1" s="228" t="str">
        <f>IF([2]相关演算!ET1="","",[2]相关演算!ET1)</f>
        <v/>
      </c>
      <c r="EU1" s="228" t="str">
        <f>IF([2]相关演算!EU1="","",[2]相关演算!EU1)</f>
        <v/>
      </c>
      <c r="EV1" s="228" t="str">
        <f>IF([2]相关演算!EV1="","",[2]相关演算!EV1)</f>
        <v/>
      </c>
      <c r="EW1" s="228" t="str">
        <f>IF([2]相关演算!EW1="","",[2]相关演算!EW1)</f>
        <v/>
      </c>
      <c r="EX1" s="228" t="str">
        <f>IF([2]相关演算!EX1="","",[2]相关演算!EX1)</f>
        <v/>
      </c>
      <c r="EY1" s="228" t="str">
        <f>IF([2]相关演算!EY1="","",[2]相关演算!EY1)</f>
        <v/>
      </c>
      <c r="EZ1" s="228" t="str">
        <f>IF([2]相关演算!EZ1="","",[2]相关演算!EZ1)</f>
        <v/>
      </c>
      <c r="FA1" s="228" t="str">
        <f>IF([2]相关演算!FA1="","",[2]相关演算!FA1)</f>
        <v/>
      </c>
      <c r="FB1" s="228" t="str">
        <f>IF([2]相关演算!FB1="","",[2]相关演算!FB1)</f>
        <v/>
      </c>
      <c r="FC1" s="228" t="str">
        <f>IF([2]相关演算!FC1="","",[2]相关演算!FC1)</f>
        <v>技能范围预估</v>
      </c>
      <c r="FD1" s="228" t="str">
        <f>IF([2]相关演算!FD1="","",[2]相关演算!FD1)</f>
        <v/>
      </c>
      <c r="FE1" s="228" t="str">
        <f>IF([2]相关演算!FE1="","",[2]相关演算!FE1)</f>
        <v/>
      </c>
      <c r="FF1" s="228" t="str">
        <f>IF([2]相关演算!FF1="","",[2]相关演算!FF1)</f>
        <v/>
      </c>
      <c r="FG1" s="228" t="str">
        <f>IF([2]相关演算!FG1="","",[2]相关演算!FG1)</f>
        <v/>
      </c>
      <c r="FH1" s="228" t="str">
        <f>IF([2]相关演算!FH1="","",[2]相关演算!FH1)</f>
        <v/>
      </c>
      <c r="FI1" s="228" t="str">
        <f>IF([2]相关演算!FI1="","",[2]相关演算!FI1)</f>
        <v/>
      </c>
      <c r="FJ1" s="228" t="str">
        <f>IF([2]相关演算!FJ1="","",[2]相关演算!FJ1)</f>
        <v/>
      </c>
      <c r="FK1" s="228" t="str">
        <f>IF([2]相关演算!FK1="","",[2]相关演算!FK1)</f>
        <v/>
      </c>
      <c r="FL1" s="228" t="str">
        <f>IF([2]相关演算!FL1="","",[2]相关演算!FL1)</f>
        <v/>
      </c>
      <c r="FM1" s="228" t="str">
        <f>IF([2]相关演算!FM1="","",[2]相关演算!FM1)</f>
        <v/>
      </c>
      <c r="FN1" s="228" t="str">
        <f>IF([2]相关演算!FN1="","",[2]相关演算!FN1)</f>
        <v/>
      </c>
      <c r="FO1" s="228" t="str">
        <f>IF([2]相关演算!FO1="","",[2]相关演算!FO1)</f>
        <v/>
      </c>
      <c r="FP1" s="228" t="str">
        <f>IF([2]相关演算!FP1="","",[2]相关演算!FP1)</f>
        <v/>
      </c>
      <c r="FQ1" s="228" t="str">
        <f>IF([2]相关演算!FQ1="","",[2]相关演算!FQ1)</f>
        <v/>
      </c>
      <c r="FR1" s="228" t="str">
        <f>IF([2]相关演算!FR1="","",[2]相关演算!FR1)</f>
        <v/>
      </c>
      <c r="FS1" s="228" t="str">
        <f>IF([2]相关演算!FS1="","",[2]相关演算!FS1)</f>
        <v/>
      </c>
      <c r="FT1" s="228" t="str">
        <f>IF([2]相关演算!FT1="","",[2]相关演算!FT1)</f>
        <v/>
      </c>
      <c r="FU1" s="228" t="str">
        <f>IF([2]相关演算!FU1="","",[2]相关演算!FU1)</f>
        <v/>
      </c>
      <c r="FV1" s="228" t="str">
        <f>IF([2]相关演算!FV1="","",[2]相关演算!FV1)</f>
        <v/>
      </c>
      <c r="FW1" s="228" t="str">
        <f>IF([2]相关演算!FW1="","",[2]相关演算!FW1)</f>
        <v/>
      </c>
      <c r="FX1" s="228" t="str">
        <f>IF([2]相关演算!FX1="","",[2]相关演算!FX1)</f>
        <v/>
      </c>
      <c r="FY1" s="228" t="str">
        <f>IF([2]相关演算!FY1="","",[2]相关演算!FY1)</f>
        <v/>
      </c>
      <c r="FZ1" s="228" t="str">
        <f>IF([2]相关演算!FZ1="","",[2]相关演算!FZ1)</f>
        <v/>
      </c>
      <c r="GA1" s="228" t="str">
        <f>IF([2]相关演算!GA1="","",[2]相关演算!GA1)</f>
        <v/>
      </c>
      <c r="GB1" s="228" t="str">
        <f>IF([2]相关演算!GB1="","",[2]相关演算!GB1)</f>
        <v/>
      </c>
      <c r="GC1" s="228" t="str">
        <f>IF([2]相关演算!GC1="","",[2]相关演算!GC1)</f>
        <v/>
      </c>
      <c r="GD1" s="228" t="str">
        <f>IF([2]相关演算!GD1="","",[2]相关演算!GD1)</f>
        <v/>
      </c>
      <c r="GE1" s="228" t="str">
        <f>IF([2]相关演算!GE1="","",[2]相关演算!GE1)</f>
        <v/>
      </c>
      <c r="GF1" s="228" t="str">
        <f>IF([2]相关演算!GF1="","",[2]相关演算!GF1)</f>
        <v/>
      </c>
      <c r="GG1" s="228" t="str">
        <f>IF([2]相关演算!GG1="","",[2]相关演算!GG1)</f>
        <v/>
      </c>
      <c r="GH1" s="228" t="str">
        <f>IF([2]相关演算!GH1="","",[2]相关演算!GH1)</f>
        <v/>
      </c>
      <c r="GI1" s="228" t="str">
        <f>IF([2]相关演算!GI1="","",[2]相关演算!GI1)</f>
        <v/>
      </c>
      <c r="GJ1" s="228" t="str">
        <f>IF([2]相关演算!GJ1="","",[2]相关演算!GJ1)</f>
        <v/>
      </c>
      <c r="GK1" s="228" t="str">
        <f>IF([2]相关演算!GK1="","",[2]相关演算!GK1)</f>
        <v/>
      </c>
      <c r="GL1" s="228" t="str">
        <f>IF([2]相关演算!GL1="","",[2]相关演算!GL1)</f>
        <v/>
      </c>
      <c r="GM1" s="228" t="str">
        <f>IF([2]相关演算!GM1="","",[2]相关演算!GM1)</f>
        <v/>
      </c>
      <c r="GN1" s="228" t="str">
        <f>IF([2]相关演算!GN1="","",[2]相关演算!GN1)</f>
        <v/>
      </c>
      <c r="GO1" s="228" t="str">
        <f>IF([2]相关演算!GO1="","",[2]相关演算!GO1)</f>
        <v/>
      </c>
      <c r="GP1" s="228" t="str">
        <f>IF([2]相关演算!GP1="","",[2]相关演算!GP1)</f>
        <v/>
      </c>
      <c r="GQ1" s="228" t="str">
        <f>IF([2]相关演算!GQ1="","",[2]相关演算!GQ1)</f>
        <v/>
      </c>
      <c r="GR1" s="228" t="str">
        <f>IF([2]相关演算!GR1="","",[2]相关演算!GR1)</f>
        <v/>
      </c>
      <c r="GS1" s="228" t="str">
        <f>IF([2]相关演算!GS1="","",[2]相关演算!GS1)</f>
        <v/>
      </c>
      <c r="GT1" s="228" t="str">
        <f>IF([2]相关演算!GT1="","",[2]相关演算!GT1)</f>
        <v/>
      </c>
      <c r="GU1" s="228" t="str">
        <f>IF([2]相关演算!GU1="","",[2]相关演算!GU1)</f>
        <v/>
      </c>
      <c r="GV1" s="228" t="str">
        <f>IF([2]相关演算!GV1="","",[2]相关演算!GV1)</f>
        <v/>
      </c>
      <c r="GW1" s="228" t="str">
        <f>IF([2]相关演算!GW1="","",[2]相关演算!GW1)</f>
        <v/>
      </c>
      <c r="GX1" s="228" t="str">
        <f>IF([2]相关演算!GX1="","",[2]相关演算!GX1)</f>
        <v/>
      </c>
      <c r="GY1" s="228" t="str">
        <f>IF([2]相关演算!GY1="","",[2]相关演算!GY1)</f>
        <v/>
      </c>
      <c r="GZ1" s="228" t="str">
        <f>IF([2]相关演算!GZ1="","",[2]相关演算!GZ1)</f>
        <v/>
      </c>
    </row>
    <row r="2" spans="1:208" ht="11.25" customHeight="1">
      <c r="A2" s="228" t="str">
        <f>IF([2]相关演算!A2="","",[2]相关演算!A2)</f>
        <v/>
      </c>
      <c r="B2" s="228" t="str">
        <f>IF([2]相关演算!B2="","",[2]相关演算!B2)</f>
        <v/>
      </c>
      <c r="C2" s="228" t="str">
        <f>IF([2]相关演算!C2="","",[2]相关演算!C2)</f>
        <v/>
      </c>
      <c r="D2" s="228" t="str">
        <f>IF([2]相关演算!D2="","",[2]相关演算!D2)</f>
        <v/>
      </c>
      <c r="E2" s="228" t="str">
        <f>IF([2]相关演算!E2="","",[2]相关演算!E2)</f>
        <v/>
      </c>
      <c r="F2" s="228" t="str">
        <f>IF([2]相关演算!F2="","",[2]相关演算!F2)</f>
        <v/>
      </c>
      <c r="G2" s="228" t="str">
        <f>IF([2]相关演算!G2="","",[2]相关演算!G2)</f>
        <v/>
      </c>
      <c r="H2" s="228" t="str">
        <f>IF([2]相关演算!H2="","",[2]相关演算!H2)</f>
        <v/>
      </c>
      <c r="I2" s="228" t="str">
        <f>IF([2]相关演算!I2="","",[2]相关演算!I2)</f>
        <v/>
      </c>
      <c r="J2" s="228" t="str">
        <f>IF([2]相关演算!J2="","",[2]相关演算!J2)</f>
        <v/>
      </c>
      <c r="K2" s="228" t="str">
        <f>IF([2]相关演算!K2="","",[2]相关演算!K2)</f>
        <v/>
      </c>
      <c r="L2" s="228" t="str">
        <f>IF([2]相关演算!L2="","",[2]相关演算!L2)</f>
        <v/>
      </c>
      <c r="M2" s="228" t="str">
        <f>IF([2]相关演算!M2="","",[2]相关演算!M2)</f>
        <v/>
      </c>
      <c r="N2" s="228">
        <f>IF([2]相关演算!N2="","",[2]相关演算!N2)</f>
        <v>1</v>
      </c>
      <c r="O2" s="228" t="str">
        <f>IF([2]相关演算!O2="","",[2]相关演算!O2)</f>
        <v/>
      </c>
      <c r="P2" s="228" t="str">
        <f>IF([2]相关演算!P2="","",[2]相关演算!P2)</f>
        <v/>
      </c>
      <c r="Q2" s="228" t="str">
        <f>IF([2]相关演算!Q2="","",[2]相关演算!Q2)</f>
        <v/>
      </c>
      <c r="R2" s="228" t="str">
        <f>IF([2]相关演算!R2="","",[2]相关演算!R2)</f>
        <v/>
      </c>
      <c r="S2" s="228" t="str">
        <f>IF([2]相关演算!S2="","",[2]相关演算!S2)</f>
        <v/>
      </c>
      <c r="T2" s="228" t="str">
        <f>IF([2]相关演算!T2="","",[2]相关演算!T2)</f>
        <v/>
      </c>
      <c r="U2" s="228" t="str">
        <f>IF([2]相关演算!U2="","",[2]相关演算!U2)</f>
        <v/>
      </c>
      <c r="V2" s="228" t="str">
        <f>IF([2]相关演算!V2="","",[2]相关演算!V2)</f>
        <v/>
      </c>
      <c r="W2" s="228" t="str">
        <f>IF([2]相关演算!W2="","",[2]相关演算!W2)</f>
        <v/>
      </c>
      <c r="X2" s="228" t="str">
        <f>IF([2]相关演算!X2="","",[2]相关演算!X2)</f>
        <v/>
      </c>
      <c r="Y2" s="228" t="str">
        <f>IF([2]相关演算!Y2="","",[2]相关演算!Y2)</f>
        <v/>
      </c>
      <c r="Z2" s="228" t="str">
        <f>IF([2]相关演算!Z2="","",[2]相关演算!Z2)</f>
        <v/>
      </c>
      <c r="AA2" s="228" t="str">
        <f>IF([2]相关演算!AA2="","",[2]相关演算!AA2)</f>
        <v/>
      </c>
      <c r="AB2" s="228" t="str">
        <f>IF([2]相关演算!AB2="","",[2]相关演算!AB2)</f>
        <v/>
      </c>
      <c r="AC2" s="228" t="str">
        <f>IF([2]相关演算!AC2="","",[2]相关演算!AC2)</f>
        <v/>
      </c>
      <c r="AD2" s="228" t="str">
        <f>IF([2]相关演算!AD2="","",[2]相关演算!AD2)</f>
        <v/>
      </c>
      <c r="AE2" s="228" t="str">
        <f>IF([2]相关演算!AE2="","",[2]相关演算!AE2)</f>
        <v/>
      </c>
      <c r="AF2" s="228" t="str">
        <f>IF([2]相关演算!AF2="","",[2]相关演算!AF2)</f>
        <v/>
      </c>
      <c r="AG2" s="228" t="str">
        <f>IF([2]相关演算!AG2="","",[2]相关演算!AG2)</f>
        <v/>
      </c>
      <c r="AH2" s="228" t="str">
        <f>IF([2]相关演算!AH2="","",[2]相关演算!AH2)</f>
        <v/>
      </c>
      <c r="AI2" s="228" t="str">
        <f>IF([2]相关演算!AI2="","",[2]相关演算!AI2)</f>
        <v/>
      </c>
      <c r="AJ2" s="228" t="str">
        <f>IF([2]相关演算!AJ2="","",[2]相关演算!AJ2)</f>
        <v/>
      </c>
      <c r="AK2" s="228" t="str">
        <f>IF([2]相关演算!AK2="","",[2]相关演算!AK2)</f>
        <v/>
      </c>
      <c r="AL2" s="228" t="str">
        <f>IF([2]相关演算!AL2="","",[2]相关演算!AL2)</f>
        <v/>
      </c>
      <c r="AM2" s="228" t="str">
        <f>IF([2]相关演算!AM2="","",[2]相关演算!AM2)</f>
        <v/>
      </c>
      <c r="AN2" s="228" t="str">
        <f>IF([2]相关演算!AN2="","",[2]相关演算!AN2)</f>
        <v/>
      </c>
      <c r="AO2" s="228" t="str">
        <f>IF([2]相关演算!AO2="","",[2]相关演算!AO2)</f>
        <v/>
      </c>
      <c r="AP2" s="228" t="str">
        <f>IF([2]相关演算!AP2="","",[2]相关演算!AP2)</f>
        <v/>
      </c>
      <c r="AQ2" s="228" t="str">
        <f>IF([2]相关演算!AQ2="","",[2]相关演算!AQ2)</f>
        <v/>
      </c>
      <c r="AR2" s="228" t="str">
        <f>IF([2]相关演算!AR2="","",[2]相关演算!AR2)</f>
        <v/>
      </c>
      <c r="AS2" s="228" t="str">
        <f>IF([2]相关演算!AS2="","",[2]相关演算!AS2)</f>
        <v/>
      </c>
      <c r="AT2" s="228" t="str">
        <f>IF([2]相关演算!AT2="","",[2]相关演算!AT2)</f>
        <v/>
      </c>
      <c r="AU2" s="228" t="str">
        <f>IF([2]相关演算!AU2="","",[2]相关演算!AU2)</f>
        <v/>
      </c>
      <c r="AV2" s="228" t="str">
        <f>IF([2]相关演算!AV2="","",[2]相关演算!AV2)</f>
        <v/>
      </c>
      <c r="AW2" s="228" t="str">
        <f>IF([2]相关演算!AW2="","",[2]相关演算!AW2)</f>
        <v/>
      </c>
      <c r="AX2" s="228" t="str">
        <f>IF([2]相关演算!AX2="","",[2]相关演算!AX2)</f>
        <v/>
      </c>
      <c r="AY2" s="228" t="str">
        <f>IF([2]相关演算!AY2="","",[2]相关演算!AY2)</f>
        <v/>
      </c>
      <c r="AZ2" s="228" t="str">
        <f>IF([2]相关演算!AZ2="","",[2]相关演算!AZ2)</f>
        <v/>
      </c>
      <c r="BA2" s="228" t="str">
        <f>IF([2]相关演算!BA2="","",[2]相关演算!BA2)</f>
        <v/>
      </c>
      <c r="BB2" s="228" t="str">
        <f>IF([2]相关演算!BB2="","",[2]相关演算!BB2)</f>
        <v/>
      </c>
      <c r="BC2" s="228" t="str">
        <f>IF([2]相关演算!BC2="","",[2]相关演算!BC2)</f>
        <v/>
      </c>
      <c r="BD2" s="228" t="str">
        <f>IF([2]相关演算!BD2="","",[2]相关演算!BD2)</f>
        <v/>
      </c>
      <c r="BE2" s="228" t="str">
        <f>IF([2]相关演算!BE2="","",[2]相关演算!BE2)</f>
        <v/>
      </c>
      <c r="BF2" s="228" t="str">
        <f>IF([2]相关演算!BF2="","",[2]相关演算!BF2)</f>
        <v/>
      </c>
      <c r="BG2" s="228" t="str">
        <f>IF([2]相关演算!BG2="","",[2]相关演算!BG2)</f>
        <v/>
      </c>
      <c r="BH2" s="228" t="str">
        <f>IF([2]相关演算!BH2="","",[2]相关演算!BH2)</f>
        <v/>
      </c>
      <c r="BI2" s="228" t="str">
        <f>IF([2]相关演算!BI2="","",[2]相关演算!BI2)</f>
        <v/>
      </c>
      <c r="BJ2" s="228" t="str">
        <f>IF([2]相关演算!BJ2="","",[2]相关演算!BJ2)</f>
        <v/>
      </c>
      <c r="BK2" s="228" t="str">
        <f>IF([2]相关演算!BK2="","",[2]相关演算!BK2)</f>
        <v/>
      </c>
      <c r="BL2" s="228" t="str">
        <f>IF([2]相关演算!BL2="","",[2]相关演算!BL2)</f>
        <v/>
      </c>
      <c r="BM2" s="228" t="str">
        <f>IF([2]相关演算!BM2="","",[2]相关演算!BM2)</f>
        <v/>
      </c>
      <c r="BN2" s="228" t="str">
        <f>IF([2]相关演算!BN2="","",[2]相关演算!BN2)</f>
        <v/>
      </c>
      <c r="BO2" s="228" t="str">
        <f>IF([2]相关演算!BO2="","",[2]相关演算!BO2)</f>
        <v/>
      </c>
      <c r="BP2" s="228" t="str">
        <f>IF([2]相关演算!BP2="","",[2]相关演算!BP2)</f>
        <v/>
      </c>
      <c r="BQ2" s="228" t="str">
        <f>IF([2]相关演算!BQ2="","",[2]相关演算!BQ2)</f>
        <v/>
      </c>
      <c r="BR2" s="228" t="str">
        <f>IF([2]相关演算!BR2="","",[2]相关演算!BR2)</f>
        <v/>
      </c>
      <c r="BS2" s="228" t="str">
        <f>IF([2]相关演算!BS2="","",[2]相关演算!BS2)</f>
        <v/>
      </c>
      <c r="BT2" s="228" t="str">
        <f>IF([2]相关演算!BT2="","",[2]相关演算!BT2)</f>
        <v/>
      </c>
      <c r="BU2" s="228" t="str">
        <f>IF([2]相关演算!BU2="","",[2]相关演算!BU2)</f>
        <v/>
      </c>
      <c r="BV2" s="228" t="str">
        <f>IF([2]相关演算!BV2="","",[2]相关演算!BV2)</f>
        <v/>
      </c>
      <c r="BW2" s="228" t="str">
        <f>IF([2]相关演算!BW2="","",[2]相关演算!BW2)</f>
        <v/>
      </c>
      <c r="BX2" s="228" t="str">
        <f>IF([2]相关演算!BX2="","",[2]相关演算!BX2)</f>
        <v/>
      </c>
      <c r="BY2" s="228" t="str">
        <f>IF([2]相关演算!BY2="","",[2]相关演算!BY2)</f>
        <v/>
      </c>
      <c r="BZ2" s="228" t="str">
        <f>IF([2]相关演算!BZ2="","",[2]相关演算!BZ2)</f>
        <v/>
      </c>
      <c r="CA2" s="228" t="str">
        <f>IF([2]相关演算!CA2="","",[2]相关演算!CA2)</f>
        <v/>
      </c>
      <c r="CB2" s="228" t="str">
        <f>IF([2]相关演算!CB2="","",[2]相关演算!CB2)</f>
        <v/>
      </c>
      <c r="CC2" s="228" t="str">
        <f>IF([2]相关演算!CC2="","",[2]相关演算!CC2)</f>
        <v/>
      </c>
      <c r="CD2" s="228" t="str">
        <f>IF([2]相关演算!CD2="","",[2]相关演算!CD2)</f>
        <v/>
      </c>
      <c r="CE2" s="228" t="str">
        <f>IF([2]相关演算!CE2="","",[2]相关演算!CE2)</f>
        <v/>
      </c>
      <c r="CF2" s="228" t="str">
        <f>IF([2]相关演算!CF2="","",[2]相关演算!CF2)</f>
        <v/>
      </c>
      <c r="CG2" s="228" t="str">
        <f>IF([2]相关演算!CG2="","",[2]相关演算!CG2)</f>
        <v/>
      </c>
      <c r="CH2" s="228" t="str">
        <f>IF([2]相关演算!CH2="","",[2]相关演算!CH2)</f>
        <v/>
      </c>
      <c r="CI2" s="228" t="str">
        <f>IF([2]相关演算!CI2="","",[2]相关演算!CI2)</f>
        <v/>
      </c>
      <c r="CJ2" s="228" t="str">
        <f>IF([2]相关演算!CJ2="","",[2]相关演算!CJ2)</f>
        <v/>
      </c>
      <c r="CK2" s="228" t="str">
        <f>IF([2]相关演算!CK2="","",[2]相关演算!CK2)</f>
        <v/>
      </c>
      <c r="CL2" s="228" t="str">
        <f>IF([2]相关演算!CL2="","",[2]相关演算!CL2)</f>
        <v/>
      </c>
      <c r="CM2" s="228" t="str">
        <f>IF([2]相关演算!CM2="","",[2]相关演算!CM2)</f>
        <v/>
      </c>
      <c r="CN2" s="228" t="str">
        <f>IF([2]相关演算!CN2="","",[2]相关演算!CN2)</f>
        <v/>
      </c>
      <c r="CO2" s="228" t="str">
        <f>IF([2]相关演算!CO2="","",[2]相关演算!CO2)</f>
        <v/>
      </c>
      <c r="CP2" s="228" t="str">
        <f>IF([2]相关演算!CP2="","",[2]相关演算!CP2)</f>
        <v/>
      </c>
      <c r="CQ2" s="228" t="str">
        <f>IF([2]相关演算!CQ2="","",[2]相关演算!CQ2)</f>
        <v/>
      </c>
      <c r="CR2" s="228" t="str">
        <f>IF([2]相关演算!CR2="","",[2]相关演算!CR2)</f>
        <v/>
      </c>
      <c r="CS2" s="228" t="str">
        <f>IF([2]相关演算!CS2="","",[2]相关演算!CS2)</f>
        <v/>
      </c>
      <c r="CT2" s="228" t="str">
        <f>IF([2]相关演算!CT2="","",[2]相关演算!CT2)</f>
        <v/>
      </c>
      <c r="CU2" s="228" t="str">
        <f>IF([2]相关演算!CU2="","",[2]相关演算!CU2)</f>
        <v/>
      </c>
      <c r="CV2" s="228" t="str">
        <f>IF([2]相关演算!CV2="","",[2]相关演算!CV2)</f>
        <v/>
      </c>
      <c r="CW2" s="228" t="str">
        <f>IF([2]相关演算!CW2="","",[2]相关演算!CW2)</f>
        <v/>
      </c>
      <c r="CX2" s="228" t="str">
        <f>IF([2]相关演算!CX2="","",[2]相关演算!CX2)</f>
        <v/>
      </c>
      <c r="CY2" s="228" t="str">
        <f>IF([2]相关演算!CY2="","",[2]相关演算!CY2)</f>
        <v/>
      </c>
      <c r="CZ2" s="228" t="str">
        <f>IF([2]相关演算!CZ2="","",[2]相关演算!CZ2)</f>
        <v/>
      </c>
      <c r="DA2" s="228" t="str">
        <f>IF([2]相关演算!DA2="","",[2]相关演算!DA2)</f>
        <v/>
      </c>
      <c r="DB2" s="228" t="str">
        <f>IF([2]相关演算!DB2="","",[2]相关演算!DB2)</f>
        <v/>
      </c>
      <c r="DC2" s="228" t="str">
        <f>IF([2]相关演算!DC2="","",[2]相关演算!DC2)</f>
        <v/>
      </c>
      <c r="DD2" s="228" t="str">
        <f>IF([2]相关演算!DD2="","",[2]相关演算!DD2)</f>
        <v/>
      </c>
      <c r="DE2" s="228" t="str">
        <f>IF([2]相关演算!DE2="","",[2]相关演算!DE2)</f>
        <v/>
      </c>
      <c r="DF2" s="228" t="str">
        <f>IF([2]相关演算!DF2="","",[2]相关演算!DF2)</f>
        <v/>
      </c>
      <c r="DG2" s="228" t="str">
        <f>IF([2]相关演算!DG2="","",[2]相关演算!DG2)</f>
        <v/>
      </c>
      <c r="DH2" s="228" t="str">
        <f>IF([2]相关演算!DH2="","",[2]相关演算!DH2)</f>
        <v/>
      </c>
      <c r="DI2" s="228" t="str">
        <f>IF([2]相关演算!DI2="","",[2]相关演算!DI2)</f>
        <v/>
      </c>
      <c r="DJ2" s="228" t="str">
        <f>IF([2]相关演算!DJ2="","",[2]相关演算!DJ2)</f>
        <v/>
      </c>
      <c r="DK2" s="228" t="str">
        <f>IF([2]相关演算!DK2="","",[2]相关演算!DK2)</f>
        <v/>
      </c>
      <c r="DL2" s="228" t="str">
        <f>IF([2]相关演算!DL2="","",[2]相关演算!DL2)</f>
        <v/>
      </c>
      <c r="DM2" s="228" t="str">
        <f>IF([2]相关演算!DM2="","",[2]相关演算!DM2)</f>
        <v/>
      </c>
      <c r="DN2" s="228" t="str">
        <f>IF([2]相关演算!DN2="","",[2]相关演算!DN2)</f>
        <v/>
      </c>
      <c r="DO2" s="228" t="str">
        <f>IF([2]相关演算!DO2="","",[2]相关演算!DO2)</f>
        <v/>
      </c>
      <c r="DP2" s="228" t="str">
        <f>IF([2]相关演算!DP2="","",[2]相关演算!DP2)</f>
        <v/>
      </c>
      <c r="DQ2" s="228" t="str">
        <f>IF([2]相关演算!DQ2="","",[2]相关演算!DQ2)</f>
        <v>职业1</v>
      </c>
      <c r="DR2" s="228" t="str">
        <f>IF([2]相关演算!DR2="","",[2]相关演算!DR2)</f>
        <v/>
      </c>
      <c r="DS2" s="228" t="str">
        <f>IF([2]相关演算!DS2="","",[2]相关演算!DS2)</f>
        <v/>
      </c>
      <c r="DT2" s="228" t="str">
        <f>IF([2]相关演算!DT2="","",[2]相关演算!DT2)</f>
        <v/>
      </c>
      <c r="DU2" s="228" t="str">
        <f>IF([2]相关演算!DU2="","",[2]相关演算!DU2)</f>
        <v>职业2</v>
      </c>
      <c r="DV2" s="228" t="str">
        <f>IF([2]相关演算!DV2="","",[2]相关演算!DV2)</f>
        <v/>
      </c>
      <c r="DW2" s="228" t="str">
        <f>IF([2]相关演算!DW2="","",[2]相关演算!DW2)</f>
        <v/>
      </c>
      <c r="DX2" s="228" t="str">
        <f>IF([2]相关演算!DX2="","",[2]相关演算!DX2)</f>
        <v/>
      </c>
      <c r="DY2" s="228" t="str">
        <f>IF([2]相关演算!DY2="","",[2]相关演算!DY2)</f>
        <v>职业3</v>
      </c>
      <c r="DZ2" s="228" t="str">
        <f>IF([2]相关演算!DZ2="","",[2]相关演算!DZ2)</f>
        <v/>
      </c>
      <c r="EA2" s="228" t="str">
        <f>IF([2]相关演算!EA2="","",[2]相关演算!EA2)</f>
        <v/>
      </c>
      <c r="EB2" s="228" t="str">
        <f>IF([2]相关演算!EB2="","",[2]相关演算!EB2)</f>
        <v/>
      </c>
      <c r="EC2" s="228" t="str">
        <f>IF([2]相关演算!EC2="","",[2]相关演算!EC2)</f>
        <v>职业4</v>
      </c>
      <c r="ED2" s="228" t="str">
        <f>IF([2]相关演算!ED2="","",[2]相关演算!ED2)</f>
        <v/>
      </c>
      <c r="EE2" s="228" t="str">
        <f>IF([2]相关演算!EE2="","",[2]相关演算!EE2)</f>
        <v/>
      </c>
      <c r="EF2" s="228" t="str">
        <f>IF([2]相关演算!EF2="","",[2]相关演算!EF2)</f>
        <v/>
      </c>
      <c r="EG2" s="228" t="str">
        <f>IF([2]相关演算!EG2="","",[2]相关演算!EG2)</f>
        <v/>
      </c>
      <c r="EH2" s="228" t="str">
        <f>IF([2]相关演算!EH2="","",[2]相关演算!EH2)</f>
        <v/>
      </c>
      <c r="EI2" s="228" t="str">
        <f>IF([2]相关演算!EI2="","",[2]相关演算!EI2)</f>
        <v/>
      </c>
      <c r="EJ2" s="228" t="str">
        <f>IF([2]相关演算!EJ2="","",[2]相关演算!EJ2)</f>
        <v/>
      </c>
      <c r="EK2" s="228" t="str">
        <f>IF([2]相关演算!EK2="","",[2]相关演算!EK2)</f>
        <v>击杀对象</v>
      </c>
      <c r="EL2" s="228" t="str">
        <f>IF([2]相关演算!EL2="","",[2]相关演算!EL2)</f>
        <v>击杀时间</v>
      </c>
      <c r="EM2" s="228" t="str">
        <f>IF([2]相关演算!EM2="","",[2]相关演算!EM2)</f>
        <v/>
      </c>
      <c r="EN2" s="228" t="str">
        <f>IF([2]相关演算!EN2="","",[2]相关演算!EN2)</f>
        <v/>
      </c>
      <c r="EO2" s="228" t="str">
        <f>IF([2]相关演算!EO2="","",[2]相关演算!EO2)</f>
        <v>击杀对象</v>
      </c>
      <c r="EP2" s="228" t="str">
        <f>IF([2]相关演算!EP2="","",[2]相关演算!EP2)</f>
        <v>击杀对象标识</v>
      </c>
      <c r="EQ2" s="228" t="str">
        <f>IF([2]相关演算!EQ2="","",[2]相关演算!EQ2)</f>
        <v>击杀对象使用率</v>
      </c>
      <c r="ER2" s="228" t="str">
        <f>IF([2]相关演算!ER2="","",[2]相关演算!ER2)</f>
        <v>分类</v>
      </c>
      <c r="ES2" s="228" t="str">
        <f>IF([2]相关演算!ES2="","",[2]相关演算!ES2)</f>
        <v>调用序号</v>
      </c>
      <c r="ET2" s="228" t="str">
        <f>IF([2]相关演算!ET2="","",[2]相关演算!ET2)</f>
        <v>职业</v>
      </c>
      <c r="EU2" s="228" t="str">
        <f>IF([2]相关演算!EU2="","",[2]相关演算!EU2)</f>
        <v>击杀时间</v>
      </c>
      <c r="EV2" s="228" t="str">
        <f>IF([2]相关演算!EV2="","",[2]相关演算!EV2)</f>
        <v>对应时间伤害系数</v>
      </c>
      <c r="EW2" s="228" t="str">
        <f>IF([2]相关演算!EW2="","",[2]相关演算!EW2)</f>
        <v>部队击杀概率</v>
      </c>
      <c r="EX2" s="228" t="str">
        <f>IF([2]相关演算!EX2="","",[2]相关演算!EX2)</f>
        <v>单位击杀概率</v>
      </c>
      <c r="EY2" s="228" t="str">
        <f>IF([2]相关演算!EY2="","",[2]相关演算!EY2)</f>
        <v/>
      </c>
      <c r="EZ2" s="228" t="str">
        <f>IF([2]相关演算!EZ2="","",[2]相关演算!EZ2)</f>
        <v/>
      </c>
      <c r="FA2" s="228" t="str">
        <f>IF([2]相关演算!FA2="","",[2]相关演算!FA2)</f>
        <v/>
      </c>
      <c r="FB2" s="228" t="str">
        <f>IF([2]相关演算!FB2="","",[2]相关演算!FB2)</f>
        <v/>
      </c>
      <c r="FC2" s="228" t="str">
        <f>IF([2]相关演算!FC2="","",[2]相关演算!FC2)</f>
        <v/>
      </c>
      <c r="FD2" s="228" t="str">
        <f>IF([2]相关演算!FD2="","",[2]相关演算!FD2)</f>
        <v/>
      </c>
      <c r="FE2" s="228" t="str">
        <f>IF([2]相关演算!FE2="","",[2]相关演算!FE2)</f>
        <v/>
      </c>
      <c r="FF2" s="228" t="str">
        <f>IF([2]相关演算!FF2="","",[2]相关演算!FF2)</f>
        <v/>
      </c>
      <c r="FG2" s="228" t="str">
        <f>IF([2]相关演算!FG2="","",[2]相关演算!FG2)</f>
        <v/>
      </c>
      <c r="FH2" s="228" t="str">
        <f>IF([2]相关演算!FH2="","",[2]相关演算!FH2)</f>
        <v/>
      </c>
      <c r="FI2" s="228" t="str">
        <f>IF([2]相关演算!FI2="","",[2]相关演算!FI2)</f>
        <v/>
      </c>
      <c r="FJ2" s="228" t="str">
        <f>IF([2]相关演算!FJ2="","",[2]相关演算!FJ2)</f>
        <v>技能范围类型</v>
      </c>
      <c r="FK2" s="228" t="str">
        <f>IF([2]相关演算!FK2="","",[2]相关演算!FK2)</f>
        <v/>
      </c>
      <c r="FL2" s="228" t="str">
        <f>IF([2]相关演算!FL2="","",[2]相关演算!FL2)</f>
        <v/>
      </c>
      <c r="FM2" s="228" t="str">
        <f>IF([2]相关演算!FM2="","",[2]相关演算!FM2)</f>
        <v/>
      </c>
      <c r="FN2" s="228" t="str">
        <f>IF([2]相关演算!FN2="","",[2]相关演算!FN2)</f>
        <v>技能形状修正</v>
      </c>
      <c r="FO2" s="228" t="str">
        <f>IF([2]相关演算!FO2="","",[2]相关演算!FO2)</f>
        <v/>
      </c>
      <c r="FP2" s="228" t="str">
        <f>IF([2]相关演算!FP2="","",[2]相关演算!FP2)</f>
        <v/>
      </c>
      <c r="FQ2" s="228" t="str">
        <f>IF([2]相关演算!FQ2="","",[2]相关演算!FQ2)</f>
        <v/>
      </c>
      <c r="FR2" s="228" t="str">
        <f>IF([2]相关演算!FR2="","",[2]相关演算!FR2)</f>
        <v/>
      </c>
      <c r="FS2" s="228" t="str">
        <f>IF([2]相关演算!FS2="","",[2]相关演算!FS2)</f>
        <v/>
      </c>
      <c r="FT2" s="228" t="str">
        <f>IF([2]相关演算!FT2="","",[2]相关演算!FT2)</f>
        <v>施法效率修正</v>
      </c>
      <c r="FU2" s="228" t="str">
        <f>IF([2]相关演算!FU2="","",[2]相关演算!FU2)</f>
        <v/>
      </c>
      <c r="FV2" s="228" t="str">
        <f>IF([2]相关演算!FV2="","",[2]相关演算!FV2)</f>
        <v/>
      </c>
      <c r="FW2" s="228" t="str">
        <f>IF([2]相关演算!FW2="","",[2]相关演算!FW2)</f>
        <v/>
      </c>
      <c r="FX2" s="228" t="str">
        <f>IF([2]相关演算!FX2="","",[2]相关演算!FX2)</f>
        <v>技能范围参数</v>
      </c>
      <c r="FY2" s="228" t="str">
        <f>IF([2]相关演算!FY2="","",[2]相关演算!FY2)</f>
        <v/>
      </c>
      <c r="FZ2" s="228" t="str">
        <f>IF([2]相关演算!FZ2="","",[2]相关演算!FZ2)</f>
        <v/>
      </c>
      <c r="GA2" s="228" t="str">
        <f>IF([2]相关演算!GA2="","",[2]相关演算!GA2)</f>
        <v/>
      </c>
      <c r="GB2" s="228" t="str">
        <f>IF([2]相关演算!GB2="","",[2]相关演算!GB2)</f>
        <v/>
      </c>
      <c r="GC2" s="228" t="str">
        <f>IF([2]相关演算!GC2="","",[2]相关演算!GC2)</f>
        <v/>
      </c>
      <c r="GD2" s="228" t="str">
        <f>IF([2]相关演算!GD2="","",[2]相关演算!GD2)</f>
        <v/>
      </c>
      <c r="GE2" s="228" t="str">
        <f>IF([2]相关演算!GE2="","",[2]相关演算!GE2)</f>
        <v/>
      </c>
      <c r="GF2" s="228" t="str">
        <f>IF([2]相关演算!GF2="","",[2]相关演算!GF2)</f>
        <v/>
      </c>
      <c r="GG2" s="228" t="str">
        <f>IF([2]相关演算!GG2="","",[2]相关演算!GG2)</f>
        <v/>
      </c>
      <c r="GH2" s="228" t="str">
        <f>IF([2]相关演算!GH2="","",[2]相关演算!GH2)</f>
        <v/>
      </c>
      <c r="GI2" s="228" t="str">
        <f>IF([2]相关演算!GI2="","",[2]相关演算!GI2)</f>
        <v/>
      </c>
      <c r="GJ2" s="228" t="str">
        <f>IF([2]相关演算!GJ2="","",[2]相关演算!GJ2)</f>
        <v/>
      </c>
      <c r="GK2" s="228" t="str">
        <f>IF([2]相关演算!GK2="","",[2]相关演算!GK2)</f>
        <v/>
      </c>
      <c r="GL2" s="228" t="str">
        <f>IF([2]相关演算!GL2="","",[2]相关演算!GL2)</f>
        <v/>
      </c>
      <c r="GM2" s="228" t="str">
        <f>IF([2]相关演算!GM2="","",[2]相关演算!GM2)</f>
        <v/>
      </c>
      <c r="GN2" s="228" t="str">
        <f>IF([2]相关演算!GN2="","",[2]相关演算!GN2)</f>
        <v/>
      </c>
      <c r="GO2" s="228" t="str">
        <f>IF([2]相关演算!GO2="","",[2]相关演算!GO2)</f>
        <v/>
      </c>
      <c r="GP2" s="228" t="str">
        <f>IF([2]相关演算!GP2="","",[2]相关演算!GP2)</f>
        <v/>
      </c>
      <c r="GQ2" s="228" t="str">
        <f>IF([2]相关演算!GQ2="","",[2]相关演算!GQ2)</f>
        <v/>
      </c>
      <c r="GR2" s="228" t="str">
        <f>IF([2]相关演算!GR2="","",[2]相关演算!GR2)</f>
        <v/>
      </c>
      <c r="GS2" s="228" t="str">
        <f>IF([2]相关演算!GS2="","",[2]相关演算!GS2)</f>
        <v/>
      </c>
      <c r="GT2" s="228" t="str">
        <f>IF([2]相关演算!GT2="","",[2]相关演算!GT2)</f>
        <v/>
      </c>
      <c r="GU2" s="228" t="str">
        <f>IF([2]相关演算!GU2="","",[2]相关演算!GU2)</f>
        <v/>
      </c>
      <c r="GV2" s="228" t="str">
        <f>IF([2]相关演算!GV2="","",[2]相关演算!GV2)</f>
        <v/>
      </c>
      <c r="GW2" s="228" t="str">
        <f>IF([2]相关演算!GW2="","",[2]相关演算!GW2)</f>
        <v/>
      </c>
      <c r="GX2" s="228" t="str">
        <f>IF([2]相关演算!GX2="","",[2]相关演算!GX2)</f>
        <v/>
      </c>
      <c r="GY2" s="228" t="str">
        <f>IF([2]相关演算!GY2="","",[2]相关演算!GY2)</f>
        <v/>
      </c>
      <c r="GZ2" s="228" t="str">
        <f>IF([2]相关演算!GZ2="","",[2]相关演算!GZ2)</f>
        <v/>
      </c>
    </row>
    <row r="3" spans="1:208" ht="13.5" customHeight="1">
      <c r="A3" s="228" t="str">
        <f>IF([2]相关演算!A3="","",[2]相关演算!A3)</f>
        <v/>
      </c>
      <c r="B3" s="228" t="str">
        <f>IF([2]相关演算!B3="","",[2]相关演算!B3)</f>
        <v/>
      </c>
      <c r="C3" s="228" t="str">
        <f>IF([2]相关演算!C3="","",[2]相关演算!C3)</f>
        <v/>
      </c>
      <c r="D3" s="228" t="str">
        <f>IF([2]相关演算!D3="","",[2]相关演算!D3)</f>
        <v/>
      </c>
      <c r="E3" s="228" t="str">
        <f>IF([2]相关演算!E3="","",[2]相关演算!E3)</f>
        <v/>
      </c>
      <c r="F3" s="228" t="str">
        <f>IF([2]相关演算!F3="","",[2]相关演算!F3)</f>
        <v/>
      </c>
      <c r="G3" s="228" t="str">
        <f>IF([2]相关演算!G3="","",[2]相关演算!G3)</f>
        <v/>
      </c>
      <c r="H3" s="228" t="str">
        <f>IF([2]相关演算!H3="","",[2]相关演算!H3)</f>
        <v/>
      </c>
      <c r="I3" s="228" t="str">
        <f>IF([2]相关演算!I3="","",[2]相关演算!I3)</f>
        <v/>
      </c>
      <c r="J3" s="228" t="str">
        <f>IF([2]相关演算!J3="","",[2]相关演算!J3)</f>
        <v/>
      </c>
      <c r="K3" s="228" t="str">
        <f>IF([2]相关演算!K3="","",[2]相关演算!K3)</f>
        <v/>
      </c>
      <c r="L3" s="228" t="str">
        <f>IF([2]相关演算!L3="","",[2]相关演算!L3)</f>
        <v/>
      </c>
      <c r="M3" s="228" t="str">
        <f>IF([2]相关演算!M3="","",[2]相关演算!M3)</f>
        <v/>
      </c>
      <c r="N3" s="228" t="str">
        <f>IF([2]相关演算!N3="","",[2]相关演算!N3)</f>
        <v/>
      </c>
      <c r="O3" s="228" t="str">
        <f>IF([2]相关演算!O3="","",[2]相关演算!O3)</f>
        <v/>
      </c>
      <c r="P3" s="228" t="str">
        <f>IF([2]相关演算!P3="","",[2]相关演算!P3)</f>
        <v/>
      </c>
      <c r="Q3" s="228" t="str">
        <f>IF([2]相关演算!Q3="","",[2]相关演算!Q3)</f>
        <v/>
      </c>
      <c r="R3" s="228" t="str">
        <f>IF([2]相关演算!R3="","",[2]相关演算!R3)</f>
        <v/>
      </c>
      <c r="S3" s="228" t="str">
        <f>IF([2]相关演算!S3="","",[2]相关演算!S3)</f>
        <v/>
      </c>
      <c r="T3" s="228" t="str">
        <f>IF([2]相关演算!T3="","",[2]相关演算!T3)</f>
        <v/>
      </c>
      <c r="U3" s="228" t="str">
        <f>IF([2]相关演算!U3="","",[2]相关演算!U3)</f>
        <v/>
      </c>
      <c r="V3" s="228" t="str">
        <f>IF([2]相关演算!V3="","",[2]相关演算!V3)</f>
        <v/>
      </c>
      <c r="W3" s="228" t="str">
        <f>IF([2]相关演算!W3="","",[2]相关演算!W3)</f>
        <v/>
      </c>
      <c r="X3" s="228" t="str">
        <f>IF([2]相关演算!X3="","",[2]相关演算!X3)</f>
        <v/>
      </c>
      <c r="Y3" s="228" t="str">
        <f>IF([2]相关演算!Y3="","",[2]相关演算!Y3)</f>
        <v/>
      </c>
      <c r="Z3" s="228" t="str">
        <f>IF([2]相关演算!Z3="","",[2]相关演算!Z3)</f>
        <v/>
      </c>
      <c r="AA3" s="228" t="str">
        <f>IF([2]相关演算!AA3="","",[2]相关演算!AA3)</f>
        <v/>
      </c>
      <c r="AB3" s="228" t="str">
        <f>IF([2]相关演算!AB3="","",[2]相关演算!AB3)</f>
        <v/>
      </c>
      <c r="AC3" s="228" t="str">
        <f>IF([2]相关演算!AC3="","",[2]相关演算!AC3)</f>
        <v/>
      </c>
      <c r="AD3" s="228" t="str">
        <f>IF([2]相关演算!AD3="","",[2]相关演算!AD3)</f>
        <v/>
      </c>
      <c r="AE3" s="228" t="str">
        <f>IF([2]相关演算!AE3="","",[2]相关演算!AE3)</f>
        <v/>
      </c>
      <c r="AF3" s="228" t="str">
        <f>IF([2]相关演算!AF3="","",[2]相关演算!AF3)</f>
        <v/>
      </c>
      <c r="AG3" s="228" t="str">
        <f>IF([2]相关演算!AG3="","",[2]相关演算!AG3)</f>
        <v/>
      </c>
      <c r="AH3" s="228" t="str">
        <f>IF([2]相关演算!AH3="","",[2]相关演算!AH3)</f>
        <v/>
      </c>
      <c r="AI3" s="228" t="str">
        <f>IF([2]相关演算!AI3="","",[2]相关演算!AI3)</f>
        <v/>
      </c>
      <c r="AJ3" s="228" t="str">
        <f>IF([2]相关演算!AJ3="","",[2]相关演算!AJ3)</f>
        <v/>
      </c>
      <c r="AK3" s="228" t="str">
        <f>IF([2]相关演算!AK3="","",[2]相关演算!AK3)</f>
        <v/>
      </c>
      <c r="AL3" s="228" t="str">
        <f>IF([2]相关演算!AL3="","",[2]相关演算!AL3)</f>
        <v/>
      </c>
      <c r="AM3" s="228" t="str">
        <f>IF([2]相关演算!AM3="","",[2]相关演算!AM3)</f>
        <v/>
      </c>
      <c r="AN3" s="228" t="str">
        <f>IF([2]相关演算!AN3="","",[2]相关演算!AN3)</f>
        <v/>
      </c>
      <c r="AO3" s="228" t="str">
        <f>IF([2]相关演算!AO3="","",[2]相关演算!AO3)</f>
        <v/>
      </c>
      <c r="AP3" s="228" t="str">
        <f>IF([2]相关演算!AP3="","",[2]相关演算!AP3)</f>
        <v/>
      </c>
      <c r="AQ3" s="228" t="str">
        <f>IF([2]相关演算!AQ3="","",[2]相关演算!AQ3)</f>
        <v/>
      </c>
      <c r="AR3" s="228" t="str">
        <f>IF([2]相关演算!AR3="","",[2]相关演算!AR3)</f>
        <v/>
      </c>
      <c r="AS3" s="228" t="str">
        <f>IF([2]相关演算!AS3="","",[2]相关演算!AS3)</f>
        <v/>
      </c>
      <c r="AT3" s="228" t="str">
        <f>IF([2]相关演算!AT3="","",[2]相关演算!AT3)</f>
        <v/>
      </c>
      <c r="AU3" s="228" t="str">
        <f>IF([2]相关演算!AU3="","",[2]相关演算!AU3)</f>
        <v/>
      </c>
      <c r="AV3" s="228" t="str">
        <f>IF([2]相关演算!AV3="","",[2]相关演算!AV3)</f>
        <v/>
      </c>
      <c r="AW3" s="228" t="str">
        <f>IF([2]相关演算!AW3="","",[2]相关演算!AW3)</f>
        <v/>
      </c>
      <c r="AX3" s="228" t="str">
        <f>IF([2]相关演算!AX3="","",[2]相关演算!AX3)</f>
        <v/>
      </c>
      <c r="AY3" s="228" t="str">
        <f>IF([2]相关演算!AY3="","",[2]相关演算!AY3)</f>
        <v/>
      </c>
      <c r="AZ3" s="228" t="str">
        <f>IF([2]相关演算!AZ3="","",[2]相关演算!AZ3)</f>
        <v/>
      </c>
      <c r="BA3" s="228" t="str">
        <f>IF([2]相关演算!BA3="","",[2]相关演算!BA3)</f>
        <v/>
      </c>
      <c r="BB3" s="228" t="str">
        <f>IF([2]相关演算!BB3="","",[2]相关演算!BB3)</f>
        <v/>
      </c>
      <c r="BC3" s="228" t="str">
        <f>IF([2]相关演算!BC3="","",[2]相关演算!BC3)</f>
        <v/>
      </c>
      <c r="BD3" s="228" t="str">
        <f>IF([2]相关演算!BD3="","",[2]相关演算!BD3)</f>
        <v/>
      </c>
      <c r="BE3" s="228" t="str">
        <f>IF([2]相关演算!BE3="","",[2]相关演算!BE3)</f>
        <v/>
      </c>
      <c r="BF3" s="228" t="str">
        <f>IF([2]相关演算!BF3="","",[2]相关演算!BF3)</f>
        <v/>
      </c>
      <c r="BG3" s="228" t="str">
        <f>IF([2]相关演算!BG3="","",[2]相关演算!BG3)</f>
        <v/>
      </c>
      <c r="BH3" s="228" t="str">
        <f>IF([2]相关演算!BH3="","",[2]相关演算!BH3)</f>
        <v/>
      </c>
      <c r="BI3" s="228" t="str">
        <f>IF([2]相关演算!BI3="","",[2]相关演算!BI3)</f>
        <v/>
      </c>
      <c r="BJ3" s="228" t="str">
        <f>IF([2]相关演算!BJ3="","",[2]相关演算!BJ3)</f>
        <v/>
      </c>
      <c r="BK3" s="228" t="str">
        <f>IF([2]相关演算!BK3="","",[2]相关演算!BK3)</f>
        <v/>
      </c>
      <c r="BL3" s="228" t="str">
        <f>IF([2]相关演算!BL3="","",[2]相关演算!BL3)</f>
        <v/>
      </c>
      <c r="BM3" s="228" t="str">
        <f>IF([2]相关演算!BM3="","",[2]相关演算!BM3)</f>
        <v/>
      </c>
      <c r="BN3" s="228" t="str">
        <f>IF([2]相关演算!BN3="","",[2]相关演算!BN3)</f>
        <v/>
      </c>
      <c r="BO3" s="228" t="str">
        <f>IF([2]相关演算!BO3="","",[2]相关演算!BO3)</f>
        <v/>
      </c>
      <c r="BP3" s="228" t="str">
        <f>IF([2]相关演算!BP3="","",[2]相关演算!BP3)</f>
        <v/>
      </c>
      <c r="BQ3" s="228" t="str">
        <f>IF([2]相关演算!BQ3="","",[2]相关演算!BQ3)</f>
        <v/>
      </c>
      <c r="BR3" s="228" t="str">
        <f>IF([2]相关演算!BR3="","",[2]相关演算!BR3)</f>
        <v/>
      </c>
      <c r="BS3" s="228" t="str">
        <f>IF([2]相关演算!BS3="","",[2]相关演算!BS3)</f>
        <v/>
      </c>
      <c r="BT3" s="228" t="str">
        <f>IF([2]相关演算!BT3="","",[2]相关演算!BT3)</f>
        <v/>
      </c>
      <c r="BU3" s="228" t="str">
        <f>IF([2]相关演算!BU3="","",[2]相关演算!BU3)</f>
        <v/>
      </c>
      <c r="BV3" s="228" t="str">
        <f>IF([2]相关演算!BV3="","",[2]相关演算!BV3)</f>
        <v/>
      </c>
      <c r="BW3" s="228" t="str">
        <f>IF([2]相关演算!BW3="","",[2]相关演算!BW3)</f>
        <v/>
      </c>
      <c r="BX3" s="228" t="str">
        <f>IF([2]相关演算!BX3="","",[2]相关演算!BX3)</f>
        <v/>
      </c>
      <c r="BY3" s="228" t="str">
        <f>IF([2]相关演算!BY3="","",[2]相关演算!BY3)</f>
        <v/>
      </c>
      <c r="BZ3" s="228" t="str">
        <f>IF([2]相关演算!BZ3="","",[2]相关演算!BZ3)</f>
        <v/>
      </c>
      <c r="CA3" s="228" t="str">
        <f>IF([2]相关演算!CA3="","",[2]相关演算!CA3)</f>
        <v/>
      </c>
      <c r="CB3" s="228" t="str">
        <f>IF([2]相关演算!CB3="","",[2]相关演算!CB3)</f>
        <v/>
      </c>
      <c r="CC3" s="228" t="str">
        <f>IF([2]相关演算!CC3="","",[2]相关演算!CC3)</f>
        <v/>
      </c>
      <c r="CD3" s="228" t="str">
        <f>IF([2]相关演算!CD3="","",[2]相关演算!CD3)</f>
        <v/>
      </c>
      <c r="CE3" s="228" t="str">
        <f>IF([2]相关演算!CE3="","",[2]相关演算!CE3)</f>
        <v/>
      </c>
      <c r="CF3" s="228" t="str">
        <f>IF([2]相关演算!CF3="","",[2]相关演算!CF3)</f>
        <v/>
      </c>
      <c r="CG3" s="228" t="str">
        <f>IF([2]相关演算!CG3="","",[2]相关演算!CG3)</f>
        <v/>
      </c>
      <c r="CH3" s="228" t="str">
        <f>IF([2]相关演算!CH3="","",[2]相关演算!CH3)</f>
        <v/>
      </c>
      <c r="CI3" s="228" t="str">
        <f>IF([2]相关演算!CI3="","",[2]相关演算!CI3)</f>
        <v/>
      </c>
      <c r="CJ3" s="228" t="str">
        <f>IF([2]相关演算!CJ3="","",[2]相关演算!CJ3)</f>
        <v/>
      </c>
      <c r="CK3" s="228" t="str">
        <f>IF([2]相关演算!CK3="","",[2]相关演算!CK3)</f>
        <v/>
      </c>
      <c r="CL3" s="228" t="str">
        <f>IF([2]相关演算!CL3="","",[2]相关演算!CL3)</f>
        <v/>
      </c>
      <c r="CM3" s="228" t="str">
        <f>IF([2]相关演算!CM3="","",[2]相关演算!CM3)</f>
        <v/>
      </c>
      <c r="CN3" s="228" t="str">
        <f>IF([2]相关演算!CN3="","",[2]相关演算!CN3)</f>
        <v/>
      </c>
      <c r="CO3" s="228" t="str">
        <f>IF([2]相关演算!CO3="","",[2]相关演算!CO3)</f>
        <v/>
      </c>
      <c r="CP3" s="228" t="str">
        <f>IF([2]相关演算!CP3="","",[2]相关演算!CP3)</f>
        <v/>
      </c>
      <c r="CQ3" s="228" t="str">
        <f>IF([2]相关演算!CQ3="","",[2]相关演算!CQ3)</f>
        <v/>
      </c>
      <c r="CR3" s="228" t="str">
        <f>IF([2]相关演算!CR3="","",[2]相关演算!CR3)</f>
        <v/>
      </c>
      <c r="CS3" s="228" t="str">
        <f>IF([2]相关演算!CS3="","",[2]相关演算!CS3)</f>
        <v/>
      </c>
      <c r="CT3" s="228" t="str">
        <f>IF([2]相关演算!CT3="","",[2]相关演算!CT3)</f>
        <v/>
      </c>
      <c r="CU3" s="228" t="str">
        <f>IF([2]相关演算!CU3="","",[2]相关演算!CU3)</f>
        <v/>
      </c>
      <c r="CV3" s="228" t="str">
        <f>IF([2]相关演算!CV3="","",[2]相关演算!CV3)</f>
        <v/>
      </c>
      <c r="CW3" s="228" t="str">
        <f>IF([2]相关演算!CW3="","",[2]相关演算!CW3)</f>
        <v/>
      </c>
      <c r="CX3" s="228" t="str">
        <f>IF([2]相关演算!CX3="","",[2]相关演算!CX3)</f>
        <v/>
      </c>
      <c r="CY3" s="228" t="str">
        <f>IF([2]相关演算!CY3="","",[2]相关演算!CY3)</f>
        <v/>
      </c>
      <c r="CZ3" s="228" t="str">
        <f>IF([2]相关演算!CZ3="","",[2]相关演算!CZ3)</f>
        <v/>
      </c>
      <c r="DA3" s="228" t="str">
        <f>IF([2]相关演算!DA3="","",[2]相关演算!DA3)</f>
        <v/>
      </c>
      <c r="DB3" s="228" t="str">
        <f>IF([2]相关演算!DB3="","",[2]相关演算!DB3)</f>
        <v/>
      </c>
      <c r="DC3" s="228" t="str">
        <f>IF([2]相关演算!DC3="","",[2]相关演算!DC3)</f>
        <v/>
      </c>
      <c r="DD3" s="228" t="str">
        <f>IF([2]相关演算!DD3="","",[2]相关演算!DD3)</f>
        <v/>
      </c>
      <c r="DE3" s="228" t="str">
        <f>IF([2]相关演算!DE3="","",[2]相关演算!DE3)</f>
        <v/>
      </c>
      <c r="DF3" s="228" t="str">
        <f>IF([2]相关演算!DF3="","",[2]相关演算!DF3)</f>
        <v/>
      </c>
      <c r="DG3" s="228" t="str">
        <f>IF([2]相关演算!DG3="","",[2]相关演算!DG3)</f>
        <v/>
      </c>
      <c r="DH3" s="228" t="str">
        <f>IF([2]相关演算!DH3="","",[2]相关演算!DH3)</f>
        <v/>
      </c>
      <c r="DI3" s="228" t="str">
        <f>IF([2]相关演算!DI3="","",[2]相关演算!DI3)</f>
        <v/>
      </c>
      <c r="DJ3" s="228" t="str">
        <f>IF([2]相关演算!DJ3="","",[2]相关演算!DJ3)</f>
        <v/>
      </c>
      <c r="DK3" s="228" t="str">
        <f>IF([2]相关演算!DK3="","",[2]相关演算!DK3)</f>
        <v/>
      </c>
      <c r="DL3" s="228" t="str">
        <f>IF([2]相关演算!DL3="","",[2]相关演算!DL3)</f>
        <v/>
      </c>
      <c r="DM3" s="228" t="str">
        <f>IF([2]相关演算!DM3="","",[2]相关演算!DM3)</f>
        <v/>
      </c>
      <c r="DN3" s="228" t="str">
        <f>IF([2]相关演算!DN3="","",[2]相关演算!DN3)</f>
        <v/>
      </c>
      <c r="DO3" s="228" t="str">
        <f>IF([2]相关演算!DO3="","",[2]相关演算!DO3)</f>
        <v/>
      </c>
      <c r="DP3" s="228" t="str">
        <f>IF([2]相关演算!DP3="","",[2]相关演算!DP3)</f>
        <v/>
      </c>
      <c r="DQ3" s="228" t="str">
        <f>IF([2]相关演算!DQ3="","",[2]相关演算!DQ3)</f>
        <v>职业1</v>
      </c>
      <c r="DR3" s="228" t="str">
        <f>IF([2]相关演算!DR3="","",[2]相关演算!DR3)</f>
        <v>职业2</v>
      </c>
      <c r="DS3" s="228" t="str">
        <f>IF([2]相关演算!DS3="","",[2]相关演算!DS3)</f>
        <v>职业3</v>
      </c>
      <c r="DT3" s="228" t="str">
        <f>IF([2]相关演算!DT3="","",[2]相关演算!DT3)</f>
        <v>职业4</v>
      </c>
      <c r="DU3" s="228" t="str">
        <f>IF([2]相关演算!DU3="","",[2]相关演算!DU3)</f>
        <v>职业1</v>
      </c>
      <c r="DV3" s="228" t="str">
        <f>IF([2]相关演算!DV3="","",[2]相关演算!DV3)</f>
        <v>职业2</v>
      </c>
      <c r="DW3" s="228" t="str">
        <f>IF([2]相关演算!DW3="","",[2]相关演算!DW3)</f>
        <v>职业3</v>
      </c>
      <c r="DX3" s="228" t="str">
        <f>IF([2]相关演算!DX3="","",[2]相关演算!DX3)</f>
        <v>职业4</v>
      </c>
      <c r="DY3" s="228" t="str">
        <f>IF([2]相关演算!DY3="","",[2]相关演算!DY3)</f>
        <v>职业1</v>
      </c>
      <c r="DZ3" s="228" t="str">
        <f>IF([2]相关演算!DZ3="","",[2]相关演算!DZ3)</f>
        <v>职业2</v>
      </c>
      <c r="EA3" s="228" t="str">
        <f>IF([2]相关演算!EA3="","",[2]相关演算!EA3)</f>
        <v>职业3</v>
      </c>
      <c r="EB3" s="228" t="str">
        <f>IF([2]相关演算!EB3="","",[2]相关演算!EB3)</f>
        <v>职业4</v>
      </c>
      <c r="EC3" s="228" t="str">
        <f>IF([2]相关演算!EC3="","",[2]相关演算!EC3)</f>
        <v>职业1</v>
      </c>
      <c r="ED3" s="228" t="str">
        <f>IF([2]相关演算!ED3="","",[2]相关演算!ED3)</f>
        <v>职业2</v>
      </c>
      <c r="EE3" s="228" t="str">
        <f>IF([2]相关演算!EE3="","",[2]相关演算!EE3)</f>
        <v>职业3</v>
      </c>
      <c r="EF3" s="228" t="str">
        <f>IF([2]相关演算!EF3="","",[2]相关演算!EF3)</f>
        <v>职业4</v>
      </c>
      <c r="EG3" s="228" t="str">
        <f>IF([2]相关演算!EG3="","",[2]相关演算!EG3)</f>
        <v/>
      </c>
      <c r="EH3" s="228" t="str">
        <f>IF([2]相关演算!EH3="","",[2]相关演算!EH3)</f>
        <v/>
      </c>
      <c r="EI3" s="228" t="str">
        <f>IF([2]相关演算!EI3="","",[2]相关演算!EI3)</f>
        <v/>
      </c>
      <c r="EJ3" s="228" t="str">
        <f>IF([2]相关演算!EJ3="","",[2]相关演算!EJ3)</f>
        <v/>
      </c>
      <c r="EK3" s="228" t="str">
        <f>IF([2]相关演算!EK3="","",[2]相关演算!EK3)</f>
        <v>刀兵</v>
      </c>
      <c r="EL3" s="228">
        <f>IF([2]相关演算!EL3="","",[2]相关演算!EL3)</f>
        <v>35</v>
      </c>
      <c r="EM3" s="228" t="str">
        <f>IF([2]相关演算!EM3="","",[2]相关演算!EM3)</f>
        <v/>
      </c>
      <c r="EN3" s="228" t="str">
        <f>IF([2]相关演算!EN3="","",[2]相关演算!EN3)</f>
        <v/>
      </c>
      <c r="EO3" s="228" t="str">
        <f>IF([2]相关演算!EO3="","",[2]相关演算!EO3)</f>
        <v>刀兵</v>
      </c>
      <c r="EP3" s="228">
        <f>IF([2]相关演算!EP3="","",[2]相关演算!EP3)</f>
        <v>1</v>
      </c>
      <c r="EQ3" s="228">
        <f>IF([2]相关演算!EQ3="","",[2]相关演算!EQ3)</f>
        <v>0.3</v>
      </c>
      <c r="ER3" s="228" t="str">
        <f>IF([2]相关演算!ER3="","",[2]相关演算!ER3)</f>
        <v>士兵</v>
      </c>
      <c r="ES3" s="228">
        <f>IF([2]相关演算!ES3="","",[2]相关演算!ES3)</f>
        <v>1</v>
      </c>
      <c r="ET3" s="228" t="str">
        <f>IF([2]相关演算!ET3="","",[2]相关演算!ET3)</f>
        <v>刀兵</v>
      </c>
      <c r="EU3" s="228">
        <f>IF([2]相关演算!EU3="","",[2]相关演算!EU3)</f>
        <v>35</v>
      </c>
      <c r="EV3" s="228">
        <f>IF([2]相关演算!EV3="","",[2]相关演算!EV3)</f>
        <v>0</v>
      </c>
      <c r="EW3" s="228">
        <f>IF([2]相关演算!EW3="","",[2]相关演算!EW3)</f>
        <v>0.155691244418554</v>
      </c>
      <c r="EX3" s="228">
        <f>IF([2]相关演算!EX3="","",[2]相关演算!EX3)</f>
        <v>0</v>
      </c>
      <c r="EY3" s="228" t="str">
        <f>IF([2]相关演算!EY3="","",[2]相关演算!EY3)</f>
        <v/>
      </c>
      <c r="EZ3" s="228" t="str">
        <f>IF([2]相关演算!EZ3="","",[2]相关演算!EZ3)</f>
        <v/>
      </c>
      <c r="FA3" s="228" t="str">
        <f>IF([2]相关演算!FA3="","",[2]相关演算!FA3)</f>
        <v/>
      </c>
      <c r="FB3" s="228" t="str">
        <f>IF([2]相关演算!FB3="","",[2]相关演算!FB3)</f>
        <v/>
      </c>
      <c r="FC3" s="228" t="str">
        <f>IF([2]相关演算!FC3="","",[2]相关演算!FC3)</f>
        <v/>
      </c>
      <c r="FD3" s="228" t="str">
        <f>IF([2]相关演算!FD3="","",[2]相关演算!FD3)</f>
        <v/>
      </c>
      <c r="FE3" s="228" t="str">
        <f>IF([2]相关演算!FE3="","",[2]相关演算!FE3)</f>
        <v/>
      </c>
      <c r="FF3" s="228" t="str">
        <f>IF([2]相关演算!FF3="","",[2]相关演算!FF3)</f>
        <v/>
      </c>
      <c r="FG3" s="228" t="str">
        <f>IF([2]相关演算!FG3="","",[2]相关演算!FG3)</f>
        <v/>
      </c>
      <c r="FH3" s="228" t="str">
        <f>IF([2]相关演算!FH3="","",[2]相关演算!FH3)</f>
        <v/>
      </c>
      <c r="FI3" s="228" t="str">
        <f>IF([2]相关演算!FI3="","",[2]相关演算!FI3)</f>
        <v/>
      </c>
      <c r="FJ3" s="228" t="str">
        <f>IF([2]相关演算!FJ3="","",[2]相关演算!FJ3)</f>
        <v>zhixian</v>
      </c>
      <c r="FK3" s="228" t="str">
        <f>IF([2]相关演算!FK3="","",[2]相关演算!FK3)</f>
        <v>[0]：直线默认长度  [1]：直线宽度</v>
      </c>
      <c r="FL3" s="228" t="str">
        <f>IF([2]相关演算!FL3="","",[2]相关演算!FL3)</f>
        <v/>
      </c>
      <c r="FM3" s="228" t="str">
        <f>IF([2]相关演算!FM3="","",[2]相关演算!FM3)</f>
        <v/>
      </c>
      <c r="FN3" s="228" t="str">
        <f>IF([2]相关演算!FN3="","",[2]相关演算!FN3)</f>
        <v>预估目标数</v>
      </c>
      <c r="FO3" s="228" t="str">
        <f>IF([2]相关演算!FO3="","",[2]相关演算!FO3)</f>
        <v>技能形状0</v>
      </c>
      <c r="FP3" s="228" t="str">
        <f>IF([2]相关演算!FP3="","",[2]相关演算!FP3)</f>
        <v>技能形状1</v>
      </c>
      <c r="FQ3" s="228" t="str">
        <f>IF([2]相关演算!FQ3="","",[2]相关演算!FQ3)</f>
        <v>技能形状2</v>
      </c>
      <c r="FR3" s="228" t="str">
        <f>IF([2]相关演算!FR3="","",[2]相关演算!FR3)</f>
        <v/>
      </c>
      <c r="FS3" s="228" t="str">
        <f>IF([2]相关演算!FS3="","",[2]相关演算!FS3)</f>
        <v/>
      </c>
      <c r="FT3" s="228" t="str">
        <f>IF([2]相关演算!FT3="","",[2]相关演算!FT3)</f>
        <v>施法距离</v>
      </c>
      <c r="FU3" s="228" t="str">
        <f>IF([2]相关演算!FU3="","",[2]相关演算!FU3)</f>
        <v>距离对应可施法数量占总数量比例</v>
      </c>
      <c r="FV3" s="228" t="str">
        <f>IF([2]相关演算!FV3="","",[2]相关演算!FV3)</f>
        <v>施法效率修正系数</v>
      </c>
      <c r="FW3" s="228" t="str">
        <f>IF([2]相关演算!FW3="","",[2]相关演算!FW3)</f>
        <v/>
      </c>
      <c r="FX3" s="228" t="str">
        <f>IF([2]相关演算!FX3="","",[2]相关演算!FX3)</f>
        <v>手动施法平均每作用一个目标需求面积</v>
      </c>
      <c r="FY3" s="228">
        <f>IF([2]相关演算!FY3="","",[2]相关演算!FY3)</f>
        <v>3200</v>
      </c>
      <c r="FZ3" s="228" t="str">
        <f>IF([2]相关演算!FZ3="","",[2]相关演算!FZ3)</f>
        <v/>
      </c>
      <c r="GA3" s="228" t="str">
        <f>IF([2]相关演算!GA3="","",[2]相关演算!GA3)</f>
        <v/>
      </c>
      <c r="GB3" s="228" t="str">
        <f>IF([2]相关演算!GB3="","",[2]相关演算!GB3)</f>
        <v/>
      </c>
      <c r="GC3" s="228" t="str">
        <f>IF([2]相关演算!GC3="","",[2]相关演算!GC3)</f>
        <v/>
      </c>
      <c r="GD3" s="228" t="str">
        <f>IF([2]相关演算!GD3="","",[2]相关演算!GD3)</f>
        <v/>
      </c>
      <c r="GE3" s="228" t="str">
        <f>IF([2]相关演算!GE3="","",[2]相关演算!GE3)</f>
        <v/>
      </c>
      <c r="GF3" s="228" t="str">
        <f>IF([2]相关演算!GF3="","",[2]相关演算!GF3)</f>
        <v/>
      </c>
      <c r="GG3" s="228" t="str">
        <f>IF([2]相关演算!GG3="","",[2]相关演算!GG3)</f>
        <v/>
      </c>
      <c r="GH3" s="228" t="str">
        <f>IF([2]相关演算!GH3="","",[2]相关演算!GH3)</f>
        <v/>
      </c>
      <c r="GI3" s="228" t="str">
        <f>IF([2]相关演算!GI3="","",[2]相关演算!GI3)</f>
        <v/>
      </c>
      <c r="GJ3" s="228" t="str">
        <f>IF([2]相关演算!GJ3="","",[2]相关演算!GJ3)</f>
        <v/>
      </c>
      <c r="GK3" s="228" t="str">
        <f>IF([2]相关演算!GK3="","",[2]相关演算!GK3)</f>
        <v/>
      </c>
      <c r="GL3" s="228" t="str">
        <f>IF([2]相关演算!GL3="","",[2]相关演算!GL3)</f>
        <v/>
      </c>
      <c r="GM3" s="228" t="str">
        <f>IF([2]相关演算!GM3="","",[2]相关演算!GM3)</f>
        <v/>
      </c>
      <c r="GN3" s="228" t="str">
        <f>IF([2]相关演算!GN3="","",[2]相关演算!GN3)</f>
        <v/>
      </c>
      <c r="GO3" s="228" t="str">
        <f>IF([2]相关演算!GO3="","",[2]相关演算!GO3)</f>
        <v/>
      </c>
      <c r="GP3" s="228" t="str">
        <f>IF([2]相关演算!GP3="","",[2]相关演算!GP3)</f>
        <v/>
      </c>
      <c r="GQ3" s="228" t="str">
        <f>IF([2]相关演算!GQ3="","",[2]相关演算!GQ3)</f>
        <v/>
      </c>
      <c r="GR3" s="228" t="str">
        <f>IF([2]相关演算!GR3="","",[2]相关演算!GR3)</f>
        <v/>
      </c>
      <c r="GS3" s="228" t="str">
        <f>IF([2]相关演算!GS3="","",[2]相关演算!GS3)</f>
        <v/>
      </c>
      <c r="GT3" s="228" t="str">
        <f>IF([2]相关演算!GT3="","",[2]相关演算!GT3)</f>
        <v/>
      </c>
      <c r="GU3" s="228" t="str">
        <f>IF([2]相关演算!GU3="","",[2]相关演算!GU3)</f>
        <v/>
      </c>
      <c r="GV3" s="228" t="str">
        <f>IF([2]相关演算!GV3="","",[2]相关演算!GV3)</f>
        <v/>
      </c>
      <c r="GW3" s="228" t="str">
        <f>IF([2]相关演算!GW3="","",[2]相关演算!GW3)</f>
        <v/>
      </c>
      <c r="GX3" s="228" t="str">
        <f>IF([2]相关演算!GX3="","",[2]相关演算!GX3)</f>
        <v/>
      </c>
      <c r="GY3" s="228" t="str">
        <f>IF([2]相关演算!GY3="","",[2]相关演算!GY3)</f>
        <v/>
      </c>
      <c r="GZ3" s="228" t="str">
        <f>IF([2]相关演算!GZ3="","",[2]相关演算!GZ3)</f>
        <v/>
      </c>
    </row>
    <row r="4" spans="1:208" ht="11.25" customHeight="1">
      <c r="A4" s="228" t="str">
        <f>IF([2]相关演算!A4="","",[2]相关演算!A4)</f>
        <v/>
      </c>
      <c r="B4" s="228" t="str">
        <f>IF([2]相关演算!B4="","",[2]相关演算!B4)</f>
        <v/>
      </c>
      <c r="C4" s="228" t="str">
        <f>IF([2]相关演算!C4="","",[2]相关演算!C4)</f>
        <v>横坐标受到纵坐标保护的概率</v>
      </c>
      <c r="D4" s="228" t="str">
        <f>IF([2]相关演算!D4="","",[2]相关演算!D4)</f>
        <v/>
      </c>
      <c r="E4" s="228" t="str">
        <f>IF([2]相关演算!E4="","",[2]相关演算!E4)</f>
        <v/>
      </c>
      <c r="F4" s="228" t="str">
        <f>IF([2]相关演算!F4="","",[2]相关演算!F4)</f>
        <v/>
      </c>
      <c r="G4" s="228" t="str">
        <f>IF([2]相关演算!G4="","",[2]相关演算!G4)</f>
        <v/>
      </c>
      <c r="H4" s="228" t="str">
        <f>IF([2]相关演算!H4="","",[2]相关演算!H4)</f>
        <v/>
      </c>
      <c r="I4" s="228" t="str">
        <f>IF([2]相关演算!I4="","",[2]相关演算!I4)</f>
        <v/>
      </c>
      <c r="J4" s="228" t="str">
        <f>IF([2]相关演算!J4="","",[2]相关演算!J4)</f>
        <v/>
      </c>
      <c r="K4" s="228" t="str">
        <f>IF([2]相关演算!K4="","",[2]相关演算!K4)</f>
        <v/>
      </c>
      <c r="L4" s="228" t="str">
        <f>IF([2]相关演算!L4="","",[2]相关演算!L4)</f>
        <v/>
      </c>
      <c r="M4" s="228" t="str">
        <f>IF([2]相关演算!M4="","",[2]相关演算!M4)</f>
        <v/>
      </c>
      <c r="N4" s="228" t="str">
        <f>IF([2]相关演算!N4="","",[2]相关演算!N4)</f>
        <v>目标方</v>
      </c>
      <c r="O4" s="228" t="str">
        <f>IF([2]相关演算!O4="","",[2]相关演算!O4)</f>
        <v/>
      </c>
      <c r="P4" s="228" t="str">
        <f>IF([2]相关演算!P4="","",[2]相关演算!P4)</f>
        <v/>
      </c>
      <c r="Q4" s="228" t="str">
        <f>IF([2]相关演算!Q4="","",[2]相关演算!Q4)</f>
        <v/>
      </c>
      <c r="R4" s="228" t="str">
        <f>IF([2]相关演算!R4="","",[2]相关演算!R4)</f>
        <v/>
      </c>
      <c r="S4" s="228" t="str">
        <f>IF([2]相关演算!S4="","",[2]相关演算!S4)</f>
        <v/>
      </c>
      <c r="T4" s="228" t="str">
        <f>IF([2]相关演算!T4="","",[2]相关演算!T4)</f>
        <v/>
      </c>
      <c r="U4" s="228" t="str">
        <f>IF([2]相关演算!U4="","",[2]相关演算!U4)</f>
        <v/>
      </c>
      <c r="V4" s="228" t="str">
        <f>IF([2]相关演算!V4="","",[2]相关演算!V4)</f>
        <v/>
      </c>
      <c r="W4" s="228" t="str">
        <f>IF([2]相关演算!W4="","",[2]相关演算!W4)</f>
        <v/>
      </c>
      <c r="X4" s="228" t="str">
        <f>IF([2]相关演算!X4="","",[2]相关演算!X4)</f>
        <v/>
      </c>
      <c r="Y4" s="228" t="str">
        <f>IF([2]相关演算!Y4="","",[2]相关演算!Y4)</f>
        <v/>
      </c>
      <c r="Z4" s="228" t="str">
        <f>IF([2]相关演算!Z4="","",[2]相关演算!Z4)</f>
        <v/>
      </c>
      <c r="AA4" s="228" t="str">
        <f>IF([2]相关演算!AA4="","",[2]相关演算!AA4)</f>
        <v/>
      </c>
      <c r="AB4" s="228" t="str">
        <f>IF([2]相关演算!AB4="","",[2]相关演算!AB4)</f>
        <v/>
      </c>
      <c r="AC4" s="228" t="str">
        <f>IF([2]相关演算!AC4="","",[2]相关演算!AC4)</f>
        <v/>
      </c>
      <c r="AD4" s="228" t="str">
        <f>IF([2]相关演算!AD4="","",[2]相关演算!AD4)</f>
        <v/>
      </c>
      <c r="AE4" s="228" t="str">
        <f>IF([2]相关演算!AE4="","",[2]相关演算!AE4)</f>
        <v/>
      </c>
      <c r="AF4" s="228" t="str">
        <f>IF([2]相关演算!AF4="","",[2]相关演算!AF4)</f>
        <v/>
      </c>
      <c r="AG4" s="228" t="str">
        <f>IF([2]相关演算!AG4="","",[2]相关演算!AG4)</f>
        <v/>
      </c>
      <c r="AH4" s="228" t="str">
        <f>IF([2]相关演算!AH4="","",[2]相关演算!AH4)</f>
        <v/>
      </c>
      <c r="AI4" s="228" t="str">
        <f>IF([2]相关演算!AI4="","",[2]相关演算!AI4)</f>
        <v/>
      </c>
      <c r="AJ4" s="228" t="str">
        <f>IF([2]相关演算!AJ4="","",[2]相关演算!AJ4)</f>
        <v/>
      </c>
      <c r="AK4" s="228" t="str">
        <f>IF([2]相关演算!AK4="","",[2]相关演算!AK4)</f>
        <v/>
      </c>
      <c r="AL4" s="228" t="str">
        <f>IF([2]相关演算!AL4="","",[2]相关演算!AL4)</f>
        <v/>
      </c>
      <c r="AM4" s="228" t="str">
        <f>IF([2]相关演算!AM4="","",[2]相关演算!AM4)</f>
        <v/>
      </c>
      <c r="AN4" s="228" t="str">
        <f>IF([2]相关演算!AN4="","",[2]相关演算!AN4)</f>
        <v/>
      </c>
      <c r="AO4" s="228" t="str">
        <f>IF([2]相关演算!AO4="","",[2]相关演算!AO4)</f>
        <v/>
      </c>
      <c r="AP4" s="228" t="str">
        <f>IF([2]相关演算!AP4="","",[2]相关演算!AP4)</f>
        <v/>
      </c>
      <c r="AQ4" s="228" t="str">
        <f>IF([2]相关演算!AQ4="","",[2]相关演算!AQ4)</f>
        <v/>
      </c>
      <c r="AR4" s="228" t="str">
        <f>IF([2]相关演算!AR4="","",[2]相关演算!AR4)</f>
        <v/>
      </c>
      <c r="AS4" s="228" t="str">
        <f>IF([2]相关演算!AS4="","",[2]相关演算!AS4)</f>
        <v/>
      </c>
      <c r="AT4" s="228" t="str">
        <f>IF([2]相关演算!AT4="","",[2]相关演算!AT4)</f>
        <v/>
      </c>
      <c r="AU4" s="228" t="str">
        <f>IF([2]相关演算!AU4="","",[2]相关演算!AU4)</f>
        <v/>
      </c>
      <c r="AV4" s="228" t="str">
        <f>IF([2]相关演算!AV4="","",[2]相关演算!AV4)</f>
        <v/>
      </c>
      <c r="AW4" s="228" t="str">
        <f>IF([2]相关演算!AW4="","",[2]相关演算!AW4)</f>
        <v/>
      </c>
      <c r="AX4" s="228" t="str">
        <f>IF([2]相关演算!AX4="","",[2]相关演算!AX4)</f>
        <v/>
      </c>
      <c r="AY4" s="228" t="str">
        <f>IF([2]相关演算!AY4="","",[2]相关演算!AY4)</f>
        <v/>
      </c>
      <c r="AZ4" s="228" t="str">
        <f>IF([2]相关演算!AZ4="","",[2]相关演算!AZ4)</f>
        <v/>
      </c>
      <c r="BA4" s="228" t="str">
        <f>IF([2]相关演算!BA4="","",[2]相关演算!BA4)</f>
        <v/>
      </c>
      <c r="BB4" s="228" t="str">
        <f>IF([2]相关演算!BB4="","",[2]相关演算!BB4)</f>
        <v/>
      </c>
      <c r="BC4" s="228" t="str">
        <f>IF([2]相关演算!BC4="","",[2]相关演算!BC4)</f>
        <v/>
      </c>
      <c r="BD4" s="228" t="str">
        <f>IF([2]相关演算!BD4="","",[2]相关演算!BD4)</f>
        <v/>
      </c>
      <c r="BE4" s="228" t="str">
        <f>IF([2]相关演算!BE4="","",[2]相关演算!BE4)</f>
        <v/>
      </c>
      <c r="BF4" s="228" t="str">
        <f>IF([2]相关演算!BF4="","",[2]相关演算!BF4)</f>
        <v/>
      </c>
      <c r="BG4" s="228" t="str">
        <f>IF([2]相关演算!BG4="","",[2]相关演算!BG4)</f>
        <v/>
      </c>
      <c r="BH4" s="228" t="str">
        <f>IF([2]相关演算!BH4="","",[2]相关演算!BH4)</f>
        <v/>
      </c>
      <c r="BI4" s="228" t="str">
        <f>IF([2]相关演算!BI4="","",[2]相关演算!BI4)</f>
        <v/>
      </c>
      <c r="BJ4" s="228" t="str">
        <f>IF([2]相关演算!BJ4="","",[2]相关演算!BJ4)</f>
        <v/>
      </c>
      <c r="BK4" s="228" t="str">
        <f>IF([2]相关演算!BK4="","",[2]相关演算!BK4)</f>
        <v/>
      </c>
      <c r="BL4" s="228" t="str">
        <f>IF([2]相关演算!BL4="","",[2]相关演算!BL4)</f>
        <v/>
      </c>
      <c r="BM4" s="228" t="str">
        <f>IF([2]相关演算!BM4="","",[2]相关演算!BM4)</f>
        <v/>
      </c>
      <c r="BN4" s="228" t="str">
        <f>IF([2]相关演算!BN4="","",[2]相关演算!BN4)</f>
        <v/>
      </c>
      <c r="BO4" s="228" t="str">
        <f>IF([2]相关演算!BO4="","",[2]相关演算!BO4)</f>
        <v/>
      </c>
      <c r="BP4" s="228" t="str">
        <f>IF([2]相关演算!BP4="","",[2]相关演算!BP4)</f>
        <v/>
      </c>
      <c r="BQ4" s="228" t="str">
        <f>IF([2]相关演算!BQ4="","",[2]相关演算!BQ4)</f>
        <v/>
      </c>
      <c r="BR4" s="228" t="str">
        <f>IF([2]相关演算!BR4="","",[2]相关演算!BR4)</f>
        <v/>
      </c>
      <c r="BS4" s="228" t="str">
        <f>IF([2]相关演算!BS4="","",[2]相关演算!BS4)</f>
        <v/>
      </c>
      <c r="BT4" s="228" t="str">
        <f>IF([2]相关演算!BT4="","",[2]相关演算!BT4)</f>
        <v/>
      </c>
      <c r="BU4" s="228" t="str">
        <f>IF([2]相关演算!BU4="","",[2]相关演算!BU4)</f>
        <v/>
      </c>
      <c r="BV4" s="228" t="str">
        <f>IF([2]相关演算!BV4="","",[2]相关演算!BV4)</f>
        <v/>
      </c>
      <c r="BW4" s="228" t="str">
        <f>IF([2]相关演算!BW4="","",[2]相关演算!BW4)</f>
        <v/>
      </c>
      <c r="BX4" s="228" t="str">
        <f>IF([2]相关演算!BX4="","",[2]相关演算!BX4)</f>
        <v/>
      </c>
      <c r="BY4" s="228" t="str">
        <f>IF([2]相关演算!BY4="","",[2]相关演算!BY4)</f>
        <v/>
      </c>
      <c r="BZ4" s="228" t="str">
        <f>IF([2]相关演算!BZ4="","",[2]相关演算!BZ4)</f>
        <v/>
      </c>
      <c r="CA4" s="228" t="str">
        <f>IF([2]相关演算!CA4="","",[2]相关演算!CA4)</f>
        <v/>
      </c>
      <c r="CB4" s="228" t="str">
        <f>IF([2]相关演算!CB4="","",[2]相关演算!CB4)</f>
        <v/>
      </c>
      <c r="CC4" s="228" t="str">
        <f>IF([2]相关演算!CC4="","",[2]相关演算!CC4)</f>
        <v/>
      </c>
      <c r="CD4" s="228" t="str">
        <f>IF([2]相关演算!CD4="","",[2]相关演算!CD4)</f>
        <v/>
      </c>
      <c r="CE4" s="228" t="str">
        <f>IF([2]相关演算!CE4="","",[2]相关演算!CE4)</f>
        <v/>
      </c>
      <c r="CF4" s="228" t="str">
        <f>IF([2]相关演算!CF4="","",[2]相关演算!CF4)</f>
        <v/>
      </c>
      <c r="CG4" s="228" t="str">
        <f>IF([2]相关演算!CG4="","",[2]相关演算!CG4)</f>
        <v/>
      </c>
      <c r="CH4" s="228" t="str">
        <f>IF([2]相关演算!CH4="","",[2]相关演算!CH4)</f>
        <v/>
      </c>
      <c r="CI4" s="228" t="str">
        <f>IF([2]相关演算!CI4="","",[2]相关演算!CI4)</f>
        <v/>
      </c>
      <c r="CJ4" s="228" t="str">
        <f>IF([2]相关演算!CJ4="","",[2]相关演算!CJ4)</f>
        <v/>
      </c>
      <c r="CK4" s="228" t="str">
        <f>IF([2]相关演算!CK4="","",[2]相关演算!CK4)</f>
        <v/>
      </c>
      <c r="CL4" s="228" t="str">
        <f>IF([2]相关演算!CL4="","",[2]相关演算!CL4)</f>
        <v/>
      </c>
      <c r="CM4" s="228" t="str">
        <f>IF([2]相关演算!CM4="","",[2]相关演算!CM4)</f>
        <v/>
      </c>
      <c r="CN4" s="228" t="str">
        <f>IF([2]相关演算!CN4="","",[2]相关演算!CN4)</f>
        <v/>
      </c>
      <c r="CO4" s="228" t="str">
        <f>IF([2]相关演算!CO4="","",[2]相关演算!CO4)</f>
        <v/>
      </c>
      <c r="CP4" s="228" t="str">
        <f>IF([2]相关演算!CP4="","",[2]相关演算!CP4)</f>
        <v/>
      </c>
      <c r="CQ4" s="228" t="str">
        <f>IF([2]相关演算!CQ4="","",[2]相关演算!CQ4)</f>
        <v/>
      </c>
      <c r="CR4" s="228" t="str">
        <f>IF([2]相关演算!CR4="","",[2]相关演算!CR4)</f>
        <v/>
      </c>
      <c r="CS4" s="228" t="str">
        <f>IF([2]相关演算!CS4="","",[2]相关演算!CS4)</f>
        <v/>
      </c>
      <c r="CT4" s="228" t="str">
        <f>IF([2]相关演算!CT4="","",[2]相关演算!CT4)</f>
        <v/>
      </c>
      <c r="CU4" s="228" t="str">
        <f>IF([2]相关演算!CU4="","",[2]相关演算!CU4)</f>
        <v/>
      </c>
      <c r="CV4" s="228" t="str">
        <f>IF([2]相关演算!CV4="","",[2]相关演算!CV4)</f>
        <v/>
      </c>
      <c r="CW4" s="228" t="str">
        <f>IF([2]相关演算!CW4="","",[2]相关演算!CW4)</f>
        <v/>
      </c>
      <c r="CX4" s="228" t="str">
        <f>IF([2]相关演算!CX4="","",[2]相关演算!CX4)</f>
        <v/>
      </c>
      <c r="CY4" s="228" t="str">
        <f>IF([2]相关演算!CY4="","",[2]相关演算!CY4)</f>
        <v/>
      </c>
      <c r="CZ4" s="228" t="str">
        <f>IF([2]相关演算!CZ4="","",[2]相关演算!CZ4)</f>
        <v/>
      </c>
      <c r="DA4" s="228" t="str">
        <f>IF([2]相关演算!DA4="","",[2]相关演算!DA4)</f>
        <v/>
      </c>
      <c r="DB4" s="228" t="str">
        <f>IF([2]相关演算!DB4="","",[2]相关演算!DB4)</f>
        <v/>
      </c>
      <c r="DC4" s="228" t="str">
        <f>IF([2]相关演算!DC4="","",[2]相关演算!DC4)</f>
        <v/>
      </c>
      <c r="DD4" s="228" t="str">
        <f>IF([2]相关演算!DD4="","",[2]相关演算!DD4)</f>
        <v/>
      </c>
      <c r="DE4" s="228" t="str">
        <f>IF([2]相关演算!DE4="","",[2]相关演算!DE4)</f>
        <v/>
      </c>
      <c r="DF4" s="228" t="str">
        <f>IF([2]相关演算!DF4="","",[2]相关演算!DF4)</f>
        <v/>
      </c>
      <c r="DG4" s="228" t="str">
        <f>IF([2]相关演算!DG4="","",[2]相关演算!DG4)</f>
        <v/>
      </c>
      <c r="DH4" s="228" t="str">
        <f>IF([2]相关演算!DH4="","",[2]相关演算!DH4)</f>
        <v/>
      </c>
      <c r="DI4" s="228" t="str">
        <f>IF([2]相关演算!DI4="","",[2]相关演算!DI4)</f>
        <v/>
      </c>
      <c r="DJ4" s="228" t="str">
        <f>IF([2]相关演算!DJ4="","",[2]相关演算!DJ4)</f>
        <v/>
      </c>
      <c r="DK4" s="228" t="str">
        <f>IF([2]相关演算!DK4="","",[2]相关演算!DK4)</f>
        <v/>
      </c>
      <c r="DL4" s="228" t="str">
        <f>IF([2]相关演算!DL4="","",[2]相关演算!DL4)</f>
        <v/>
      </c>
      <c r="DM4" s="228" t="str">
        <f>IF([2]相关演算!DM4="","",[2]相关演算!DM4)</f>
        <v/>
      </c>
      <c r="DN4" s="228" t="str">
        <f>IF([2]相关演算!DN4="","",[2]相关演算!DN4)</f>
        <v/>
      </c>
      <c r="DO4" s="228" t="str">
        <f>IF([2]相关演算!DO4="","",[2]相关演算!DO4)</f>
        <v/>
      </c>
      <c r="DP4" s="228" t="str">
        <f>IF([2]相关演算!DP4="","",[2]相关演算!DP4)</f>
        <v/>
      </c>
      <c r="DQ4" s="228">
        <f>IF([2]相关演算!DQ4="","",[2]相关演算!DQ4)</f>
        <v>1</v>
      </c>
      <c r="DR4" s="228">
        <f>IF([2]相关演算!DR4="","",[2]相关演算!DR4)</f>
        <v>0</v>
      </c>
      <c r="DS4" s="228">
        <f>IF([2]相关演算!DS4="","",[2]相关演算!DS4)</f>
        <v>0</v>
      </c>
      <c r="DT4" s="228">
        <f>IF([2]相关演算!DT4="","",[2]相关演算!DT4)</f>
        <v>0</v>
      </c>
      <c r="DU4" s="228">
        <f>IF([2]相关演算!DU4="","",[2]相关演算!DU4)</f>
        <v>0</v>
      </c>
      <c r="DV4" s="228">
        <f>IF([2]相关演算!DV4="","",[2]相关演算!DV4)</f>
        <v>0.5</v>
      </c>
      <c r="DW4" s="228">
        <f>IF([2]相关演算!DW4="","",[2]相关演算!DW4)</f>
        <v>0.5</v>
      </c>
      <c r="DX4" s="228">
        <f>IF([2]相关演算!DX4="","",[2]相关演算!DX4)</f>
        <v>0</v>
      </c>
      <c r="DY4" s="228">
        <f>IF([2]相关演算!DY4="","",[2]相关演算!DY4)</f>
        <v>0.75</v>
      </c>
      <c r="DZ4" s="228">
        <f>IF([2]相关演算!DZ4="","",[2]相关演算!DZ4)</f>
        <v>0.25</v>
      </c>
      <c r="EA4" s="228">
        <f>IF([2]相关演算!EA4="","",[2]相关演算!EA4)</f>
        <v>0</v>
      </c>
      <c r="EB4" s="228">
        <f>IF([2]相关演算!EB4="","",[2]相关演算!EB4)</f>
        <v>0</v>
      </c>
      <c r="EC4" s="228">
        <f>IF([2]相关演算!EC4="","",[2]相关演算!EC4)</f>
        <v>1</v>
      </c>
      <c r="ED4" s="228">
        <f>IF([2]相关演算!ED4="","",[2]相关演算!ED4)</f>
        <v>0</v>
      </c>
      <c r="EE4" s="228">
        <f>IF([2]相关演算!EE4="","",[2]相关演算!EE4)</f>
        <v>0</v>
      </c>
      <c r="EF4" s="228">
        <f>IF([2]相关演算!EF4="","",[2]相关演算!EF4)</f>
        <v>0</v>
      </c>
      <c r="EG4" s="228" t="str">
        <f>IF([2]相关演算!EG4="","",[2]相关演算!EG4)</f>
        <v/>
      </c>
      <c r="EH4" s="228" t="str">
        <f>IF([2]相关演算!EH4="","",[2]相关演算!EH4)</f>
        <v/>
      </c>
      <c r="EI4" s="228" t="str">
        <f>IF([2]相关演算!EI4="","",[2]相关演算!EI4)</f>
        <v/>
      </c>
      <c r="EJ4" s="228" t="str">
        <f>IF([2]相关演算!EJ4="","",[2]相关演算!EJ4)</f>
        <v/>
      </c>
      <c r="EK4" s="228" t="str">
        <f>IF([2]相关演算!EK4="","",[2]相关演算!EK4)</f>
        <v>车骑兵</v>
      </c>
      <c r="EL4" s="228">
        <f>IF([2]相关演算!EL4="","",[2]相关演算!EL4)</f>
        <v>54</v>
      </c>
      <c r="EM4" s="228" t="str">
        <f>IF([2]相关演算!EM4="","",[2]相关演算!EM4)</f>
        <v/>
      </c>
      <c r="EN4" s="228" t="str">
        <f>IF([2]相关演算!EN4="","",[2]相关演算!EN4)</f>
        <v/>
      </c>
      <c r="EO4" s="228" t="str">
        <f>IF([2]相关演算!EO4="","",[2]相关演算!EO4)</f>
        <v/>
      </c>
      <c r="EP4" s="228">
        <f>IF([2]相关演算!EP4="","",[2]相关演算!EP4)</f>
        <v>1</v>
      </c>
      <c r="EQ4" s="228">
        <f>IF([2]相关演算!EQ4="","",[2]相关演算!EQ4)</f>
        <v>0.3</v>
      </c>
      <c r="ER4" s="228" t="str">
        <f>IF([2]相关演算!ER4="","",[2]相关演算!ER4)</f>
        <v/>
      </c>
      <c r="ES4" s="228">
        <f>IF([2]相关演算!ES4="","",[2]相关演算!ES4)</f>
        <v>2</v>
      </c>
      <c r="ET4" s="228" t="str">
        <f>IF([2]相关演算!ET4="","",[2]相关演算!ET4)</f>
        <v>车骑兵</v>
      </c>
      <c r="EU4" s="228">
        <f>IF([2]相关演算!EU4="","",[2]相关演算!EU4)</f>
        <v>35</v>
      </c>
      <c r="EV4" s="228">
        <f>IF([2]相关演算!EV4="","",[2]相关演算!EV4)</f>
        <v>6279.6745079462416</v>
      </c>
      <c r="EW4" s="228">
        <f>IF([2]相关演算!EW4="","",[2]相关演算!EW4)</f>
        <v>0.23716543930902242</v>
      </c>
      <c r="EX4" s="228">
        <f>IF([2]相关演算!EX4="","",[2]相关演算!EX4)</f>
        <v>0.34353316877805695</v>
      </c>
      <c r="EY4" s="228" t="str">
        <f>IF([2]相关演算!EY4="","",[2]相关演算!EY4)</f>
        <v/>
      </c>
      <c r="EZ4" s="228" t="str">
        <f>IF([2]相关演算!EZ4="","",[2]相关演算!EZ4)</f>
        <v/>
      </c>
      <c r="FA4" s="228" t="str">
        <f>IF([2]相关演算!FA4="","",[2]相关演算!FA4)</f>
        <v/>
      </c>
      <c r="FB4" s="228" t="str">
        <f>IF([2]相关演算!FB4="","",[2]相关演算!FB4)</f>
        <v/>
      </c>
      <c r="FC4" s="228" t="str">
        <f>IF([2]相关演算!FC4="","",[2]相关演算!FC4)</f>
        <v/>
      </c>
      <c r="FD4" s="228" t="str">
        <f>IF([2]相关演算!FD4="","",[2]相关演算!FD4)</f>
        <v/>
      </c>
      <c r="FE4" s="228" t="str">
        <f>IF([2]相关演算!FE4="","",[2]相关演算!FE4)</f>
        <v/>
      </c>
      <c r="FF4" s="228" t="str">
        <f>IF([2]相关演算!FF4="","",[2]相关演算!FF4)</f>
        <v/>
      </c>
      <c r="FG4" s="228" t="str">
        <f>IF([2]相关演算!FG4="","",[2]相关演算!FG4)</f>
        <v/>
      </c>
      <c r="FH4" s="228" t="str">
        <f>IF([2]相关演算!FH4="","",[2]相关演算!FH4)</f>
        <v/>
      </c>
      <c r="FI4" s="228" t="str">
        <f>IF([2]相关演算!FI4="","",[2]相关演算!FI4)</f>
        <v/>
      </c>
      <c r="FJ4" s="228" t="str">
        <f>IF([2]相关演算!FJ4="","",[2]相关演算!FJ4)</f>
        <v>zhixian2</v>
      </c>
      <c r="FK4" s="228" t="str">
        <f>IF([2]相关演算!FK4="","",[2]相关演算!FK4)</f>
        <v>[0]：直线默认长度 [1]：直线宽度 [2]：圆形直径</v>
      </c>
      <c r="FL4" s="228" t="str">
        <f>IF([2]相关演算!FL4="","",[2]相关演算!FL4)</f>
        <v/>
      </c>
      <c r="FM4" s="228" t="str">
        <f>IF([2]相关演算!FM4="","",[2]相关演算!FM4)</f>
        <v/>
      </c>
      <c r="FN4" s="228">
        <f>IF([2]相关演算!FN4="","",[2]相关演算!FN4)</f>
        <v>0</v>
      </c>
      <c r="FO4" s="228">
        <f>IF([2]相关演算!FO4="","",[2]相关演算!FO4)</f>
        <v>1</v>
      </c>
      <c r="FP4" s="228">
        <f>IF([2]相关演算!FP4="","",[2]相关演算!FP4)</f>
        <v>1</v>
      </c>
      <c r="FQ4" s="228">
        <f>IF([2]相关演算!FQ4="","",[2]相关演算!FQ4)</f>
        <v>1</v>
      </c>
      <c r="FR4" s="228" t="str">
        <f>IF([2]相关演算!FR4="","",[2]相关演算!FR4)</f>
        <v/>
      </c>
      <c r="FS4" s="228" t="str">
        <f>IF([2]相关演算!FS4="","",[2]相关演算!FS4)</f>
        <v/>
      </c>
      <c r="FT4" s="228">
        <f>IF([2]相关演算!FT4="","",[2]相关演算!FT4)</f>
        <v>0</v>
      </c>
      <c r="FU4" s="228">
        <f>IF([2]相关演算!FU4="","",[2]相关演算!FU4)</f>
        <v>0.25</v>
      </c>
      <c r="FV4" s="228">
        <f>IF([2]相关演算!FV4="","",[2]相关演算!FV4)</f>
        <v>0.5</v>
      </c>
      <c r="FW4" s="228" t="str">
        <f>IF([2]相关演算!FW4="","",[2]相关演算!FW4)</f>
        <v/>
      </c>
      <c r="FX4" s="228" t="str">
        <f>IF([2]相关演算!FX4="","",[2]相关演算!FX4)</f>
        <v>ai施法平均每作用一个目标需求面积</v>
      </c>
      <c r="FY4" s="228">
        <f>IF([2]相关演算!FY4="","",[2]相关演算!FY4)</f>
        <v>6400</v>
      </c>
      <c r="FZ4" s="228" t="str">
        <f>IF([2]相关演算!FZ4="","",[2]相关演算!FZ4)</f>
        <v/>
      </c>
      <c r="GA4" s="228" t="str">
        <f>IF([2]相关演算!GA4="","",[2]相关演算!GA4)</f>
        <v/>
      </c>
      <c r="GB4" s="228" t="str">
        <f>IF([2]相关演算!GB4="","",[2]相关演算!GB4)</f>
        <v/>
      </c>
      <c r="GC4" s="228" t="str">
        <f>IF([2]相关演算!GC4="","",[2]相关演算!GC4)</f>
        <v/>
      </c>
      <c r="GD4" s="228" t="str">
        <f>IF([2]相关演算!GD4="","",[2]相关演算!GD4)</f>
        <v/>
      </c>
      <c r="GE4" s="228" t="str">
        <f>IF([2]相关演算!GE4="","",[2]相关演算!GE4)</f>
        <v/>
      </c>
      <c r="GF4" s="228" t="str">
        <f>IF([2]相关演算!GF4="","",[2]相关演算!GF4)</f>
        <v/>
      </c>
      <c r="GG4" s="228" t="str">
        <f>IF([2]相关演算!GG4="","",[2]相关演算!GG4)</f>
        <v/>
      </c>
      <c r="GH4" s="228" t="str">
        <f>IF([2]相关演算!GH4="","",[2]相关演算!GH4)</f>
        <v/>
      </c>
      <c r="GI4" s="228" t="str">
        <f>IF([2]相关演算!GI4="","",[2]相关演算!GI4)</f>
        <v/>
      </c>
      <c r="GJ4" s="228" t="str">
        <f>IF([2]相关演算!GJ4="","",[2]相关演算!GJ4)</f>
        <v/>
      </c>
      <c r="GK4" s="228" t="str">
        <f>IF([2]相关演算!GK4="","",[2]相关演算!GK4)</f>
        <v/>
      </c>
      <c r="GL4" s="228" t="str">
        <f>IF([2]相关演算!GL4="","",[2]相关演算!GL4)</f>
        <v/>
      </c>
      <c r="GM4" s="228" t="str">
        <f>IF([2]相关演算!GM4="","",[2]相关演算!GM4)</f>
        <v/>
      </c>
      <c r="GN4" s="228" t="str">
        <f>IF([2]相关演算!GN4="","",[2]相关演算!GN4)</f>
        <v/>
      </c>
      <c r="GO4" s="228" t="str">
        <f>IF([2]相关演算!GO4="","",[2]相关演算!GO4)</f>
        <v/>
      </c>
      <c r="GP4" s="228" t="str">
        <f>IF([2]相关演算!GP4="","",[2]相关演算!GP4)</f>
        <v/>
      </c>
      <c r="GQ4" s="228" t="str">
        <f>IF([2]相关演算!GQ4="","",[2]相关演算!GQ4)</f>
        <v/>
      </c>
      <c r="GR4" s="228" t="str">
        <f>IF([2]相关演算!GR4="","",[2]相关演算!GR4)</f>
        <v/>
      </c>
      <c r="GS4" s="228" t="str">
        <f>IF([2]相关演算!GS4="","",[2]相关演算!GS4)</f>
        <v/>
      </c>
      <c r="GT4" s="228" t="str">
        <f>IF([2]相关演算!GT4="","",[2]相关演算!GT4)</f>
        <v/>
      </c>
      <c r="GU4" s="228" t="str">
        <f>IF([2]相关演算!GU4="","",[2]相关演算!GU4)</f>
        <v/>
      </c>
      <c r="GV4" s="228" t="str">
        <f>IF([2]相关演算!GV4="","",[2]相关演算!GV4)</f>
        <v/>
      </c>
      <c r="GW4" s="228" t="str">
        <f>IF([2]相关演算!GW4="","",[2]相关演算!GW4)</f>
        <v/>
      </c>
      <c r="GX4" s="228" t="str">
        <f>IF([2]相关演算!GX4="","",[2]相关演算!GX4)</f>
        <v/>
      </c>
      <c r="GY4" s="228" t="str">
        <f>IF([2]相关演算!GY4="","",[2]相关演算!GY4)</f>
        <v/>
      </c>
      <c r="GZ4" s="228" t="str">
        <f>IF([2]相关演算!GZ4="","",[2]相关演算!GZ4)</f>
        <v/>
      </c>
    </row>
    <row r="5" spans="1:208">
      <c r="A5" s="228" t="str">
        <f>IF([2]相关演算!A5="","",[2]相关演算!A5)</f>
        <v/>
      </c>
      <c r="B5" s="228" t="str">
        <f>IF([2]相关演算!B5="","",[2]相关演算!B5)</f>
        <v/>
      </c>
      <c r="C5" s="228" t="str">
        <f>IF([2]相关演算!C5="","",[2]相关演算!C5)</f>
        <v/>
      </c>
      <c r="D5" s="228" t="str">
        <f>IF([2]相关演算!D5="","",[2]相关演算!D5)</f>
        <v>刀兵</v>
      </c>
      <c r="E5" s="228" t="str">
        <f>IF([2]相关演算!E5="","",[2]相关演算!E5)</f>
        <v>车骑兵</v>
      </c>
      <c r="F5" s="228" t="str">
        <f>IF([2]相关演算!F5="","",[2]相关演算!F5)</f>
        <v>弓弩兵</v>
      </c>
      <c r="G5" s="228" t="str">
        <f>IF([2]相关演算!G5="","",[2]相关演算!G5)</f>
        <v>枪兵</v>
      </c>
      <c r="H5" s="228" t="str">
        <f>IF([2]相关演算!H5="","",[2]相关演算!H5)</f>
        <v/>
      </c>
      <c r="I5" s="228" t="str">
        <f>IF([2]相关演算!I5="","",[2]相关演算!I5)</f>
        <v/>
      </c>
      <c r="J5" s="228" t="str">
        <f>IF([2]相关演算!J5="","",[2]相关演算!J5)</f>
        <v/>
      </c>
      <c r="K5" s="228" t="str">
        <f>IF([2]相关演算!K5="","",[2]相关演算!K5)</f>
        <v/>
      </c>
      <c r="L5" s="228" t="str">
        <f>IF([2]相关演算!L5="","",[2]相关演算!L5)</f>
        <v/>
      </c>
      <c r="M5" s="228" t="str">
        <f>IF([2]相关演算!M5="","",[2]相关演算!M5)</f>
        <v/>
      </c>
      <c r="N5" s="228" t="str">
        <f>IF([2]相关演算!N5="","",[2]相关演算!N5)</f>
        <v>i</v>
      </c>
      <c r="O5" s="228">
        <f>IF([2]相关演算!O5="","",[2]相关演算!O5)</f>
        <v>1</v>
      </c>
      <c r="P5" s="228">
        <f>IF([2]相关演算!P5="","",[2]相关演算!P5)</f>
        <v>2</v>
      </c>
      <c r="Q5" s="228">
        <f>IF([2]相关演算!Q5="","",[2]相关演算!Q5)</f>
        <v>3</v>
      </c>
      <c r="R5" s="228">
        <f>IF([2]相关演算!R5="","",[2]相关演算!R5)</f>
        <v>4</v>
      </c>
      <c r="S5" s="228" t="str">
        <f>IF([2]相关演算!S5="","",[2]相关演算!S5)</f>
        <v/>
      </c>
      <c r="T5" s="228" t="str">
        <f>IF([2]相关演算!T5="","",[2]相关演算!T5)</f>
        <v/>
      </c>
      <c r="U5" s="228" t="str">
        <f>IF([2]相关演算!U5="","",[2]相关演算!U5)</f>
        <v/>
      </c>
      <c r="V5" s="228" t="str">
        <f>IF([2]相关演算!V5="","",[2]相关演算!V5)</f>
        <v/>
      </c>
      <c r="W5" s="228" t="str">
        <f>IF([2]相关演算!W5="","",[2]相关演算!W5)</f>
        <v/>
      </c>
      <c r="X5" s="228" t="str">
        <f>IF([2]相关演算!X5="","",[2]相关演算!X5)</f>
        <v/>
      </c>
      <c r="Y5" s="228" t="str">
        <f>IF([2]相关演算!Y5="","",[2]相关演算!Y5)</f>
        <v/>
      </c>
      <c r="Z5" s="228" t="str">
        <f>IF([2]相关演算!Z5="","",[2]相关演算!Z5)</f>
        <v/>
      </c>
      <c r="AA5" s="228" t="str">
        <f>IF([2]相关演算!AA5="","",[2]相关演算!AA5)</f>
        <v/>
      </c>
      <c r="AB5" s="228" t="str">
        <f>IF([2]相关演算!AB5="","",[2]相关演算!AB5)</f>
        <v/>
      </c>
      <c r="AC5" s="228" t="str">
        <f>IF([2]相关演算!AC5="","",[2]相关演算!AC5)</f>
        <v/>
      </c>
      <c r="AD5" s="228" t="str">
        <f>IF([2]相关演算!AD5="","",[2]相关演算!AD5)</f>
        <v/>
      </c>
      <c r="AE5" s="228" t="str">
        <f>IF([2]相关演算!AE5="","",[2]相关演算!AE5)</f>
        <v/>
      </c>
      <c r="AF5" s="228" t="str">
        <f>IF([2]相关演算!AF5="","",[2]相关演算!AF5)</f>
        <v/>
      </c>
      <c r="AG5" s="228" t="str">
        <f>IF([2]相关演算!AG5="","",[2]相关演算!AG5)</f>
        <v/>
      </c>
      <c r="AH5" s="228" t="str">
        <f>IF([2]相关演算!AH5="","",[2]相关演算!AH5)</f>
        <v/>
      </c>
      <c r="AI5" s="228" t="str">
        <f>IF([2]相关演算!AI5="","",[2]相关演算!AI5)</f>
        <v/>
      </c>
      <c r="AJ5" s="228" t="str">
        <f>IF([2]相关演算!AJ5="","",[2]相关演算!AJ5)</f>
        <v/>
      </c>
      <c r="AK5" s="228" t="str">
        <f>IF([2]相关演算!AK5="","",[2]相关演算!AK5)</f>
        <v/>
      </c>
      <c r="AL5" s="228" t="str">
        <f>IF([2]相关演算!AL5="","",[2]相关演算!AL5)</f>
        <v/>
      </c>
      <c r="AM5" s="228" t="str">
        <f>IF([2]相关演算!AM5="","",[2]相关演算!AM5)</f>
        <v/>
      </c>
      <c r="AN5" s="228" t="str">
        <f>IF([2]相关演算!AN5="","",[2]相关演算!AN5)</f>
        <v/>
      </c>
      <c r="AO5" s="228" t="str">
        <f>IF([2]相关演算!AO5="","",[2]相关演算!AO5)</f>
        <v/>
      </c>
      <c r="AP5" s="228" t="str">
        <f>IF([2]相关演算!AP5="","",[2]相关演算!AP5)</f>
        <v/>
      </c>
      <c r="AQ5" s="228" t="str">
        <f>IF([2]相关演算!AQ5="","",[2]相关演算!AQ5)</f>
        <v/>
      </c>
      <c r="AR5" s="228" t="str">
        <f>IF([2]相关演算!AR5="","",[2]相关演算!AR5)</f>
        <v/>
      </c>
      <c r="AS5" s="228" t="str">
        <f>IF([2]相关演算!AS5="","",[2]相关演算!AS5)</f>
        <v/>
      </c>
      <c r="AT5" s="228" t="str">
        <f>IF([2]相关演算!AT5="","",[2]相关演算!AT5)</f>
        <v/>
      </c>
      <c r="AU5" s="228" t="str">
        <f>IF([2]相关演算!AU5="","",[2]相关演算!AU5)</f>
        <v/>
      </c>
      <c r="AV5" s="228" t="str">
        <f>IF([2]相关演算!AV5="","",[2]相关演算!AV5)</f>
        <v/>
      </c>
      <c r="AW5" s="228" t="str">
        <f>IF([2]相关演算!AW5="","",[2]相关演算!AW5)</f>
        <v/>
      </c>
      <c r="AX5" s="228" t="str">
        <f>IF([2]相关演算!AX5="","",[2]相关演算!AX5)</f>
        <v/>
      </c>
      <c r="AY5" s="228" t="str">
        <f>IF([2]相关演算!AY5="","",[2]相关演算!AY5)</f>
        <v/>
      </c>
      <c r="AZ5" s="228" t="str">
        <f>IF([2]相关演算!AZ5="","",[2]相关演算!AZ5)</f>
        <v/>
      </c>
      <c r="BA5" s="228" t="str">
        <f>IF([2]相关演算!BA5="","",[2]相关演算!BA5)</f>
        <v/>
      </c>
      <c r="BB5" s="228" t="str">
        <f>IF([2]相关演算!BB5="","",[2]相关演算!BB5)</f>
        <v/>
      </c>
      <c r="BC5" s="228" t="str">
        <f>IF([2]相关演算!BC5="","",[2]相关演算!BC5)</f>
        <v/>
      </c>
      <c r="BD5" s="228" t="str">
        <f>IF([2]相关演算!BD5="","",[2]相关演算!BD5)</f>
        <v/>
      </c>
      <c r="BE5" s="228" t="str">
        <f>IF([2]相关演算!BE5="","",[2]相关演算!BE5)</f>
        <v>技能附加增减士气的作用是让士气低落提前触发而不是额外触发</v>
      </c>
      <c r="BF5" s="228" t="str">
        <f>IF([2]相关演算!BF5="","",[2]相关演算!BF5)</f>
        <v/>
      </c>
      <c r="BG5" s="228" t="str">
        <f>IF([2]相关演算!BG5="","",[2]相关演算!BG5)</f>
        <v/>
      </c>
      <c r="BH5" s="228" t="str">
        <f>IF([2]相关演算!BH5="","",[2]相关演算!BH5)</f>
        <v/>
      </c>
      <c r="BI5" s="228" t="str">
        <f>IF([2]相关演算!BI5="","",[2]相关演算!BI5)</f>
        <v/>
      </c>
      <c r="BJ5" s="228" t="str">
        <f>IF([2]相关演算!BJ5="","",[2]相关演算!BJ5)</f>
        <v/>
      </c>
      <c r="BK5" s="228" t="str">
        <f>IF([2]相关演算!BK5="","",[2]相关演算!BK5)</f>
        <v/>
      </c>
      <c r="BL5" s="228" t="str">
        <f>IF([2]相关演算!BL5="","",[2]相关演算!BL5)</f>
        <v/>
      </c>
      <c r="BM5" s="228" t="str">
        <f>IF([2]相关演算!BM5="","",[2]相关演算!BM5)</f>
        <v/>
      </c>
      <c r="BN5" s="228" t="str">
        <f>IF([2]相关演算!BN5="","",[2]相关演算!BN5)</f>
        <v/>
      </c>
      <c r="BO5" s="228" t="str">
        <f>IF([2]相关演算!BO5="","",[2]相关演算!BO5)</f>
        <v/>
      </c>
      <c r="BP5" s="228" t="str">
        <f>IF([2]相关演算!BP5="","",[2]相关演算!BP5)</f>
        <v/>
      </c>
      <c r="BQ5" s="228" t="str">
        <f>IF([2]相关演算!BQ5="","",[2]相关演算!BQ5)</f>
        <v/>
      </c>
      <c r="BR5" s="228" t="str">
        <f>IF([2]相关演算!BR5="","",[2]相关演算!BR5)</f>
        <v/>
      </c>
      <c r="BS5" s="228" t="str">
        <f>IF([2]相关演算!BS5="","",[2]相关演算!BS5)</f>
        <v/>
      </c>
      <c r="BT5" s="228" t="str">
        <f>IF([2]相关演算!BT5="","",[2]相关演算!BT5)</f>
        <v/>
      </c>
      <c r="BU5" s="228" t="str">
        <f>IF([2]相关演算!BU5="","",[2]相关演算!BU5)</f>
        <v/>
      </c>
      <c r="BV5" s="228" t="str">
        <f>IF([2]相关演算!BV5="","",[2]相关演算!BV5)</f>
        <v/>
      </c>
      <c r="BW5" s="228" t="str">
        <f>IF([2]相关演算!BW5="","",[2]相关演算!BW5)</f>
        <v/>
      </c>
      <c r="BX5" s="228" t="str">
        <f>IF([2]相关演算!BX5="","",[2]相关演算!BX5)</f>
        <v/>
      </c>
      <c r="BY5" s="228" t="str">
        <f>IF([2]相关演算!BY5="","",[2]相关演算!BY5)</f>
        <v/>
      </c>
      <c r="BZ5" s="228" t="str">
        <f>IF([2]相关演算!BZ5="","",[2]相关演算!BZ5)</f>
        <v/>
      </c>
      <c r="CA5" s="228" t="str">
        <f>IF([2]相关演算!CA5="","",[2]相关演算!CA5)</f>
        <v/>
      </c>
      <c r="CB5" s="228" t="str">
        <f>IF([2]相关演算!CB5="","",[2]相关演算!CB5)</f>
        <v/>
      </c>
      <c r="CC5" s="228" t="str">
        <f>IF([2]相关演算!CC5="","",[2]相关演算!CC5)</f>
        <v/>
      </c>
      <c r="CD5" s="228" t="str">
        <f>IF([2]相关演算!CD5="","",[2]相关演算!CD5)</f>
        <v/>
      </c>
      <c r="CE5" s="228" t="str">
        <f>IF([2]相关演算!CE5="","",[2]相关演算!CE5)</f>
        <v/>
      </c>
      <c r="CF5" s="228" t="str">
        <f>IF([2]相关演算!CF5="","",[2]相关演算!CF5)</f>
        <v/>
      </c>
      <c r="CG5" s="228" t="str">
        <f>IF([2]相关演算!CG5="","",[2]相关演算!CG5)</f>
        <v/>
      </c>
      <c r="CH5" s="228" t="str">
        <f>IF([2]相关演算!CH5="","",[2]相关演算!CH5)</f>
        <v/>
      </c>
      <c r="CI5" s="228" t="str">
        <f>IF([2]相关演算!CI5="","",[2]相关演算!CI5)</f>
        <v/>
      </c>
      <c r="CJ5" s="228" t="str">
        <f>IF([2]相关演算!CJ5="","",[2]相关演算!CJ5)</f>
        <v/>
      </c>
      <c r="CK5" s="228" t="str">
        <f>IF([2]相关演算!CK5="","",[2]相关演算!CK5)</f>
        <v/>
      </c>
      <c r="CL5" s="228" t="str">
        <f>IF([2]相关演算!CL5="","",[2]相关演算!CL5)</f>
        <v/>
      </c>
      <c r="CM5" s="228" t="str">
        <f>IF([2]相关演算!CM5="","",[2]相关演算!CM5)</f>
        <v/>
      </c>
      <c r="CN5" s="228" t="str">
        <f>IF([2]相关演算!CN5="","",[2]相关演算!CN5)</f>
        <v/>
      </c>
      <c r="CO5" s="228" t="str">
        <f>IF([2]相关演算!CO5="","",[2]相关演算!CO5)</f>
        <v/>
      </c>
      <c r="CP5" s="228" t="str">
        <f>IF([2]相关演算!CP5="","",[2]相关演算!CP5)</f>
        <v/>
      </c>
      <c r="CQ5" s="228" t="str">
        <f>IF([2]相关演算!CQ5="","",[2]相关演算!CQ5)</f>
        <v/>
      </c>
      <c r="CR5" s="228" t="str">
        <f>IF([2]相关演算!CR5="","",[2]相关演算!CR5)</f>
        <v/>
      </c>
      <c r="CS5" s="228" t="str">
        <f>IF([2]相关演算!CS5="","",[2]相关演算!CS5)</f>
        <v/>
      </c>
      <c r="CT5" s="228" t="str">
        <f>IF([2]相关演算!CT5="","",[2]相关演算!CT5)</f>
        <v/>
      </c>
      <c r="CU5" s="228" t="str">
        <f>IF([2]相关演算!CU5="","",[2]相关演算!CU5)</f>
        <v/>
      </c>
      <c r="CV5" s="228" t="str">
        <f>IF([2]相关演算!CV5="","",[2]相关演算!CV5)</f>
        <v/>
      </c>
      <c r="CW5" s="228" t="str">
        <f>IF([2]相关演算!CW5="","",[2]相关演算!CW5)</f>
        <v/>
      </c>
      <c r="CX5" s="228" t="str">
        <f>IF([2]相关演算!CX5="","",[2]相关演算!CX5)</f>
        <v/>
      </c>
      <c r="CY5" s="228" t="str">
        <f>IF([2]相关演算!CY5="","",[2]相关演算!CY5)</f>
        <v/>
      </c>
      <c r="CZ5" s="228" t="str">
        <f>IF([2]相关演算!CZ5="","",[2]相关演算!CZ5)</f>
        <v/>
      </c>
      <c r="DA5" s="228" t="str">
        <f>IF([2]相关演算!DA5="","",[2]相关演算!DA5)</f>
        <v/>
      </c>
      <c r="DB5" s="228" t="str">
        <f>IF([2]相关演算!DB5="","",[2]相关演算!DB5)</f>
        <v/>
      </c>
      <c r="DC5" s="228" t="str">
        <f>IF([2]相关演算!DC5="","",[2]相关演算!DC5)</f>
        <v/>
      </c>
      <c r="DD5" s="228" t="str">
        <f>IF([2]相关演算!DD5="","",[2]相关演算!DD5)</f>
        <v/>
      </c>
      <c r="DE5" s="228" t="str">
        <f>IF([2]相关演算!DE5="","",[2]相关演算!DE5)</f>
        <v/>
      </c>
      <c r="DF5" s="228" t="str">
        <f>IF([2]相关演算!DF5="","",[2]相关演算!DF5)</f>
        <v/>
      </c>
      <c r="DG5" s="228" t="str">
        <f>IF([2]相关演算!DG5="","",[2]相关演算!DG5)</f>
        <v/>
      </c>
      <c r="DH5" s="228" t="str">
        <f>IF([2]相关演算!DH5="","",[2]相关演算!DH5)</f>
        <v/>
      </c>
      <c r="DI5" s="228" t="str">
        <f>IF([2]相关演算!DI5="","",[2]相关演算!DI5)</f>
        <v/>
      </c>
      <c r="DJ5" s="228" t="str">
        <f>IF([2]相关演算!DJ5="","",[2]相关演算!DJ5)</f>
        <v/>
      </c>
      <c r="DK5" s="228" t="str">
        <f>IF([2]相关演算!DK5="","",[2]相关演算!DK5)</f>
        <v/>
      </c>
      <c r="DL5" s="228" t="str">
        <f>IF([2]相关演算!DL5="","",[2]相关演算!DL5)</f>
        <v/>
      </c>
      <c r="DM5" s="228" t="str">
        <f>IF([2]相关演算!DM5="","",[2]相关演算!DM5)</f>
        <v/>
      </c>
      <c r="DN5" s="228" t="str">
        <f>IF([2]相关演算!DN5="","",[2]相关演算!DN5)</f>
        <v/>
      </c>
      <c r="DO5" s="228" t="str">
        <f>IF([2]相关演算!DO5="","",[2]相关演算!DO5)</f>
        <v/>
      </c>
      <c r="DP5" s="228" t="str">
        <f>IF([2]相关演算!DP5="","",[2]相关演算!DP5)</f>
        <v/>
      </c>
      <c r="DQ5" s="228">
        <f>IF([2]相关演算!DQ5="","",[2]相关演算!DQ5)</f>
        <v>1</v>
      </c>
      <c r="DR5" s="228">
        <f>IF([2]相关演算!DR5="","",[2]相关演算!DR5)</f>
        <v>0</v>
      </c>
      <c r="DS5" s="228">
        <f>IF([2]相关演算!DS5="","",[2]相关演算!DS5)</f>
        <v>0</v>
      </c>
      <c r="DT5" s="228">
        <f>IF([2]相关演算!DT5="","",[2]相关演算!DT5)</f>
        <v>0</v>
      </c>
      <c r="DU5" s="228">
        <f>IF([2]相关演算!DU5="","",[2]相关演算!DU5)</f>
        <v>0</v>
      </c>
      <c r="DV5" s="228">
        <f>IF([2]相关演算!DV5="","",[2]相关演算!DV5)</f>
        <v>0.5</v>
      </c>
      <c r="DW5" s="228">
        <f>IF([2]相关演算!DW5="","",[2]相关演算!DW5)</f>
        <v>0.5</v>
      </c>
      <c r="DX5" s="228">
        <f>IF([2]相关演算!DX5="","",[2]相关演算!DX5)</f>
        <v>0</v>
      </c>
      <c r="DY5" s="228">
        <f>IF([2]相关演算!DY5="","",[2]相关演算!DY5)</f>
        <v>0.75</v>
      </c>
      <c r="DZ5" s="228">
        <f>IF([2]相关演算!DZ5="","",[2]相关演算!DZ5)</f>
        <v>0.25</v>
      </c>
      <c r="EA5" s="228">
        <f>IF([2]相关演算!EA5="","",[2]相关演算!EA5)</f>
        <v>0</v>
      </c>
      <c r="EB5" s="228">
        <f>IF([2]相关演算!EB5="","",[2]相关演算!EB5)</f>
        <v>0</v>
      </c>
      <c r="EC5" s="228">
        <f>IF([2]相关演算!EC5="","",[2]相关演算!EC5)</f>
        <v>1</v>
      </c>
      <c r="ED5" s="228">
        <f>IF([2]相关演算!ED5="","",[2]相关演算!ED5)</f>
        <v>0</v>
      </c>
      <c r="EE5" s="228">
        <f>IF([2]相关演算!EE5="","",[2]相关演算!EE5)</f>
        <v>0</v>
      </c>
      <c r="EF5" s="228">
        <f>IF([2]相关演算!EF5="","",[2]相关演算!EF5)</f>
        <v>0</v>
      </c>
      <c r="EG5" s="228" t="str">
        <f>IF([2]相关演算!EG5="","",[2]相关演算!EG5)</f>
        <v/>
      </c>
      <c r="EH5" s="228" t="str">
        <f>IF([2]相关演算!EH5="","",[2]相关演算!EH5)</f>
        <v/>
      </c>
      <c r="EI5" s="228" t="str">
        <f>IF([2]相关演算!EI5="","",[2]相关演算!EI5)</f>
        <v/>
      </c>
      <c r="EJ5" s="228" t="str">
        <f>IF([2]相关演算!EJ5="","",[2]相关演算!EJ5)</f>
        <v/>
      </c>
      <c r="EK5" s="228" t="str">
        <f>IF([2]相关演算!EK5="","",[2]相关演算!EK5)</f>
        <v>弓弩兵</v>
      </c>
      <c r="EL5" s="228">
        <f>IF([2]相关演算!EL5="","",[2]相关演算!EL5)</f>
        <v>56</v>
      </c>
      <c r="EM5" s="228" t="str">
        <f>IF([2]相关演算!EM5="","",[2]相关演算!EM5)</f>
        <v/>
      </c>
      <c r="EN5" s="228" t="str">
        <f>IF([2]相关演算!EN5="","",[2]相关演算!EN5)</f>
        <v/>
      </c>
      <c r="EO5" s="228" t="str">
        <f>IF([2]相关演算!EO5="","",[2]相关演算!EO5)</f>
        <v/>
      </c>
      <c r="EP5" s="228">
        <f>IF([2]相关演算!EP5="","",[2]相关演算!EP5)</f>
        <v>1</v>
      </c>
      <c r="EQ5" s="228">
        <f>IF([2]相关演算!EQ5="","",[2]相关演算!EQ5)</f>
        <v>0.3</v>
      </c>
      <c r="ER5" s="228" t="str">
        <f>IF([2]相关演算!ER5="","",[2]相关演算!ER5)</f>
        <v/>
      </c>
      <c r="ES5" s="228">
        <f>IF([2]相关演算!ES5="","",[2]相关演算!ES5)</f>
        <v>3</v>
      </c>
      <c r="ET5" s="228" t="str">
        <f>IF([2]相关演算!ET5="","",[2]相关演算!ET5)</f>
        <v>弓弩兵</v>
      </c>
      <c r="EU5" s="228">
        <f>IF([2]相关演算!EU5="","",[2]相关演算!EU5)</f>
        <v>35</v>
      </c>
      <c r="EV5" s="228">
        <f>IF([2]相关演算!EV5="","",[2]相关演算!EV5)</f>
        <v>12349.325915429912</v>
      </c>
      <c r="EW5" s="228">
        <f>IF([2]相关演算!EW5="","",[2]相关演算!EW5)</f>
        <v>0.31591473771051909</v>
      </c>
      <c r="EX5" s="228">
        <f>IF([2]相关演算!EX5="","",[2]相关演算!EX5)</f>
        <v>0.50717321532109738</v>
      </c>
      <c r="EY5" s="228" t="str">
        <f>IF([2]相关演算!EY5="","",[2]相关演算!EY5)</f>
        <v/>
      </c>
      <c r="EZ5" s="228" t="str">
        <f>IF([2]相关演算!EZ5="","",[2]相关演算!EZ5)</f>
        <v/>
      </c>
      <c r="FA5" s="228" t="str">
        <f>IF([2]相关演算!FA5="","",[2]相关演算!FA5)</f>
        <v/>
      </c>
      <c r="FB5" s="228" t="str">
        <f>IF([2]相关演算!FB5="","",[2]相关演算!FB5)</f>
        <v/>
      </c>
      <c r="FC5" s="228" t="str">
        <f>IF([2]相关演算!FC5="","",[2]相关演算!FC5)</f>
        <v/>
      </c>
      <c r="FD5" s="228" t="str">
        <f>IF([2]相关演算!FD5="","",[2]相关演算!FD5)</f>
        <v/>
      </c>
      <c r="FE5" s="228" t="str">
        <f>IF([2]相关演算!FE5="","",[2]相关演算!FE5)</f>
        <v/>
      </c>
      <c r="FF5" s="228" t="str">
        <f>IF([2]相关演算!FF5="","",[2]相关演算!FF5)</f>
        <v/>
      </c>
      <c r="FG5" s="228" t="str">
        <f>IF([2]相关演算!FG5="","",[2]相关演算!FG5)</f>
        <v/>
      </c>
      <c r="FH5" s="228" t="str">
        <f>IF([2]相关演算!FH5="","",[2]相关演算!FH5)</f>
        <v/>
      </c>
      <c r="FI5" s="228" t="str">
        <f>IF([2]相关演算!FI5="","",[2]相关演算!FI5)</f>
        <v/>
      </c>
      <c r="FJ5" s="228" t="str">
        <f>IF([2]相关演算!FJ5="","",[2]相关演算!FJ5)</f>
        <v>fanwei</v>
      </c>
      <c r="FK5" s="228" t="str">
        <f>IF([2]相关演算!FK5="","",[2]相关演算!FK5)</f>
        <v>[0]：圆形默认直径</v>
      </c>
      <c r="FL5" s="228" t="str">
        <f>IF([2]相关演算!FL5="","",[2]相关演算!FL5)</f>
        <v/>
      </c>
      <c r="FM5" s="228" t="str">
        <f>IF([2]相关演算!FM5="","",[2]相关演算!FM5)</f>
        <v/>
      </c>
      <c r="FN5" s="228">
        <f>IF([2]相关演算!FN5="","",[2]相关演算!FN5)</f>
        <v>3</v>
      </c>
      <c r="FO5" s="228">
        <f>IF([2]相关演算!FO5="","",[2]相关演算!FO5)</f>
        <v>1</v>
      </c>
      <c r="FP5" s="228">
        <f>IF([2]相关演算!FP5="","",[2]相关演算!FP5)</f>
        <v>1</v>
      </c>
      <c r="FQ5" s="228">
        <f>IF([2]相关演算!FQ5="","",[2]相关演算!FQ5)</f>
        <v>1</v>
      </c>
      <c r="FR5" s="228" t="str">
        <f>IF([2]相关演算!FR5="","",[2]相关演算!FR5)</f>
        <v/>
      </c>
      <c r="FS5" s="228" t="str">
        <f>IF([2]相关演算!FS5="","",[2]相关演算!FS5)</f>
        <v/>
      </c>
      <c r="FT5" s="228">
        <f>IF([2]相关演算!FT5="","",[2]相关演算!FT5)</f>
        <v>100</v>
      </c>
      <c r="FU5" s="228">
        <f>IF([2]相关演算!FU5="","",[2]相关演算!FU5)</f>
        <v>0.33</v>
      </c>
      <c r="FV5" s="228">
        <f>IF([2]相关演算!FV5="","",[2]相关演算!FV5)</f>
        <v>0.57445626465380284</v>
      </c>
      <c r="FW5" s="228" t="str">
        <f>IF([2]相关演算!FW5="","",[2]相关演算!FW5)</f>
        <v/>
      </c>
      <c r="FX5" s="228" t="str">
        <f>IF([2]相关演算!FX5="","",[2]相关演算!FX5)</f>
        <v>手动施法战斗权重</v>
      </c>
      <c r="FY5" s="228">
        <f>IF([2]相关演算!FY5="","",[2]相关演算!FY5)</f>
        <v>0.7</v>
      </c>
      <c r="FZ5" s="228" t="str">
        <f>IF([2]相关演算!FZ5="","",[2]相关演算!FZ5)</f>
        <v/>
      </c>
      <c r="GA5" s="228" t="str">
        <f>IF([2]相关演算!GA5="","",[2]相关演算!GA5)</f>
        <v/>
      </c>
      <c r="GB5" s="228" t="str">
        <f>IF([2]相关演算!GB5="","",[2]相关演算!GB5)</f>
        <v/>
      </c>
      <c r="GC5" s="228" t="str">
        <f>IF([2]相关演算!GC5="","",[2]相关演算!GC5)</f>
        <v/>
      </c>
      <c r="GD5" s="228" t="str">
        <f>IF([2]相关演算!GD5="","",[2]相关演算!GD5)</f>
        <v/>
      </c>
      <c r="GE5" s="228" t="str">
        <f>IF([2]相关演算!GE5="","",[2]相关演算!GE5)</f>
        <v/>
      </c>
      <c r="GF5" s="228" t="str">
        <f>IF([2]相关演算!GF5="","",[2]相关演算!GF5)</f>
        <v/>
      </c>
      <c r="GG5" s="228" t="str">
        <f>IF([2]相关演算!GG5="","",[2]相关演算!GG5)</f>
        <v/>
      </c>
      <c r="GH5" s="228" t="str">
        <f>IF([2]相关演算!GH5="","",[2]相关演算!GH5)</f>
        <v/>
      </c>
      <c r="GI5" s="228" t="str">
        <f>IF([2]相关演算!GI5="","",[2]相关演算!GI5)</f>
        <v/>
      </c>
      <c r="GJ5" s="228" t="str">
        <f>IF([2]相关演算!GJ5="","",[2]相关演算!GJ5)</f>
        <v/>
      </c>
      <c r="GK5" s="228" t="str">
        <f>IF([2]相关演算!GK5="","",[2]相关演算!GK5)</f>
        <v/>
      </c>
      <c r="GL5" s="228" t="str">
        <f>IF([2]相关演算!GL5="","",[2]相关演算!GL5)</f>
        <v/>
      </c>
      <c r="GM5" s="228" t="str">
        <f>IF([2]相关演算!GM5="","",[2]相关演算!GM5)</f>
        <v/>
      </c>
      <c r="GN5" s="228" t="str">
        <f>IF([2]相关演算!GN5="","",[2]相关演算!GN5)</f>
        <v/>
      </c>
      <c r="GO5" s="228" t="str">
        <f>IF([2]相关演算!GO5="","",[2]相关演算!GO5)</f>
        <v/>
      </c>
      <c r="GP5" s="228" t="str">
        <f>IF([2]相关演算!GP5="","",[2]相关演算!GP5)</f>
        <v/>
      </c>
      <c r="GQ5" s="228" t="str">
        <f>IF([2]相关演算!GQ5="","",[2]相关演算!GQ5)</f>
        <v/>
      </c>
      <c r="GR5" s="228" t="str">
        <f>IF([2]相关演算!GR5="","",[2]相关演算!GR5)</f>
        <v/>
      </c>
      <c r="GS5" s="228" t="str">
        <f>IF([2]相关演算!GS5="","",[2]相关演算!GS5)</f>
        <v/>
      </c>
      <c r="GT5" s="228" t="str">
        <f>IF([2]相关演算!GT5="","",[2]相关演算!GT5)</f>
        <v/>
      </c>
      <c r="GU5" s="228" t="str">
        <f>IF([2]相关演算!GU5="","",[2]相关演算!GU5)</f>
        <v/>
      </c>
      <c r="GV5" s="228" t="str">
        <f>IF([2]相关演算!GV5="","",[2]相关演算!GV5)</f>
        <v/>
      </c>
      <c r="GW5" s="228" t="str">
        <f>IF([2]相关演算!GW5="","",[2]相关演算!GW5)</f>
        <v/>
      </c>
      <c r="GX5" s="228" t="str">
        <f>IF([2]相关演算!GX5="","",[2]相关演算!GX5)</f>
        <v/>
      </c>
      <c r="GY5" s="228" t="str">
        <f>IF([2]相关演算!GY5="","",[2]相关演算!GY5)</f>
        <v/>
      </c>
      <c r="GZ5" s="228" t="str">
        <f>IF([2]相关演算!GZ5="","",[2]相关演算!GZ5)</f>
        <v/>
      </c>
    </row>
    <row r="6" spans="1:208">
      <c r="A6" s="228" t="str">
        <f>IF([2]相关演算!A6="","",[2]相关演算!A6)</f>
        <v/>
      </c>
      <c r="B6" s="228" t="str">
        <f>IF([2]相关演算!B6="","",[2]相关演算!B6)</f>
        <v/>
      </c>
      <c r="C6" s="228" t="str">
        <f>IF([2]相关演算!C6="","",[2]相关演算!C6)</f>
        <v>刀兵</v>
      </c>
      <c r="D6" s="228">
        <f>IF([2]相关演算!D6="","",[2]相关演算!D6)</f>
        <v>1</v>
      </c>
      <c r="E6" s="228">
        <f>IF([2]相关演算!E6="","",[2]相关演算!E6)</f>
        <v>0.1</v>
      </c>
      <c r="F6" s="228" t="str">
        <f>IF([2]相关演算!F6="","",[2]相关演算!F6)</f>
        <v/>
      </c>
      <c r="G6" s="228" t="str">
        <f>IF([2]相关演算!G6="","",[2]相关演算!G6)</f>
        <v/>
      </c>
      <c r="H6" s="228" t="str">
        <f>IF([2]相关演算!H6="","",[2]相关演算!H6)</f>
        <v/>
      </c>
      <c r="I6" s="228" t="str">
        <f>IF([2]相关演算!I6="","",[2]相关演算!I6)</f>
        <v/>
      </c>
      <c r="J6" s="228" t="str">
        <f>IF([2]相关演算!J6="","",[2]相关演算!J6)</f>
        <v/>
      </c>
      <c r="K6" s="228" t="str">
        <f>IF([2]相关演算!K6="","",[2]相关演算!K6)</f>
        <v/>
      </c>
      <c r="L6" s="228" t="str">
        <f>IF([2]相关演算!L6="","",[2]相关演算!L6)</f>
        <v/>
      </c>
      <c r="M6" s="228" t="str">
        <f>IF([2]相关演算!M6="","",[2]相关演算!M6)</f>
        <v/>
      </c>
      <c r="N6" s="228" t="str">
        <f>IF([2]相关演算!N6="","",[2]相关演算!N6)</f>
        <v>j1</v>
      </c>
      <c r="O6" s="228">
        <f>IF([2]相关演算!O6="","",[2]相关演算!O6)</f>
        <v>2</v>
      </c>
      <c r="P6" s="228">
        <f>IF([2]相关演算!P6="","",[2]相关演算!P6)</f>
        <v>1</v>
      </c>
      <c r="Q6" s="228">
        <f>IF([2]相关演算!Q6="","",[2]相关演算!Q6)</f>
        <v>1</v>
      </c>
      <c r="R6" s="228">
        <f>IF([2]相关演算!R6="","",[2]相关演算!R6)</f>
        <v>1</v>
      </c>
      <c r="S6" s="228" t="str">
        <f>IF([2]相关演算!S6="","",[2]相关演算!S6)</f>
        <v/>
      </c>
      <c r="T6" s="228" t="str">
        <f>IF([2]相关演算!T6="","",[2]相关演算!T6)</f>
        <v/>
      </c>
      <c r="U6" s="228" t="str">
        <f>IF([2]相关演算!U6="","",[2]相关演算!U6)</f>
        <v/>
      </c>
      <c r="V6" s="228" t="str">
        <f>IF([2]相关演算!V6="","",[2]相关演算!V6)</f>
        <v/>
      </c>
      <c r="W6" s="228" t="str">
        <f>IF([2]相关演算!W6="","",[2]相关演算!W6)</f>
        <v/>
      </c>
      <c r="X6" s="228" t="str">
        <f>IF([2]相关演算!X6="","",[2]相关演算!X6)</f>
        <v/>
      </c>
      <c r="Y6" s="228" t="str">
        <f>IF([2]相关演算!Y6="","",[2]相关演算!Y6)</f>
        <v/>
      </c>
      <c r="Z6" s="228" t="str">
        <f>IF([2]相关演算!Z6="","",[2]相关演算!Z6)</f>
        <v/>
      </c>
      <c r="AA6" s="228" t="str">
        <f>IF([2]相关演算!AA6="","",[2]相关演算!AA6)</f>
        <v/>
      </c>
      <c r="AB6" s="228" t="str">
        <f>IF([2]相关演算!AB6="","",[2]相关演算!AB6)</f>
        <v/>
      </c>
      <c r="AC6" s="228" t="str">
        <f>IF([2]相关演算!AC6="","",[2]相关演算!AC6)</f>
        <v/>
      </c>
      <c r="AD6" s="228" t="str">
        <f>IF([2]相关演算!AD6="","",[2]相关演算!AD6)</f>
        <v/>
      </c>
      <c r="AE6" s="228" t="str">
        <f>IF([2]相关演算!AE6="","",[2]相关演算!AE6)</f>
        <v/>
      </c>
      <c r="AF6" s="228" t="str">
        <f>IF([2]相关演算!AF6="","",[2]相关演算!AF6)</f>
        <v/>
      </c>
      <c r="AG6" s="228" t="str">
        <f>IF([2]相关演算!AG6="","",[2]相关演算!AG6)</f>
        <v/>
      </c>
      <c r="AH6" s="228" t="str">
        <f>IF([2]相关演算!AH6="","",[2]相关演算!AH6)</f>
        <v/>
      </c>
      <c r="AI6" s="228" t="str">
        <f>IF([2]相关演算!AI6="","",[2]相关演算!AI6)</f>
        <v/>
      </c>
      <c r="AJ6" s="228" t="str">
        <f>IF([2]相关演算!AJ6="","",[2]相关演算!AJ6)</f>
        <v/>
      </c>
      <c r="AK6" s="228" t="str">
        <f>IF([2]相关演算!AK6="","",[2]相关演算!AK6)</f>
        <v/>
      </c>
      <c r="AL6" s="228" t="str">
        <f>IF([2]相关演算!AL6="","",[2]相关演算!AL6)</f>
        <v/>
      </c>
      <c r="AM6" s="228" t="str">
        <f>IF([2]相关演算!AM6="","",[2]相关演算!AM6)</f>
        <v/>
      </c>
      <c r="AN6" s="228" t="str">
        <f>IF([2]相关演算!AN6="","",[2]相关演算!AN6)</f>
        <v/>
      </c>
      <c r="AO6" s="228" t="str">
        <f>IF([2]相关演算!AO6="","",[2]相关演算!AO6)</f>
        <v/>
      </c>
      <c r="AP6" s="228" t="str">
        <f>IF([2]相关演算!AP6="","",[2]相关演算!AP6)</f>
        <v/>
      </c>
      <c r="AQ6" s="228" t="str">
        <f>IF([2]相关演算!AQ6="","",[2]相关演算!AQ6)</f>
        <v/>
      </c>
      <c r="AR6" s="228" t="str">
        <f>IF([2]相关演算!AR6="","",[2]相关演算!AR6)</f>
        <v/>
      </c>
      <c r="AS6" s="228" t="str">
        <f>IF([2]相关演算!AS6="","",[2]相关演算!AS6)</f>
        <v/>
      </c>
      <c r="AT6" s="228" t="str">
        <f>IF([2]相关演算!AT6="","",[2]相关演算!AT6)</f>
        <v/>
      </c>
      <c r="AU6" s="228" t="str">
        <f>IF([2]相关演算!AU6="","",[2]相关演算!AU6)</f>
        <v/>
      </c>
      <c r="AV6" s="228" t="str">
        <f>IF([2]相关演算!AV6="","",[2]相关演算!AV6)</f>
        <v/>
      </c>
      <c r="AW6" s="228" t="str">
        <f>IF([2]相关演算!AW6="","",[2]相关演算!AW6)</f>
        <v/>
      </c>
      <c r="AX6" s="228" t="str">
        <f>IF([2]相关演算!AX6="","",[2]相关演算!AX6)</f>
        <v/>
      </c>
      <c r="AY6" s="228" t="str">
        <f>IF([2]相关演算!AY6="","",[2]相关演算!AY6)</f>
        <v/>
      </c>
      <c r="AZ6" s="228" t="str">
        <f>IF([2]相关演算!AZ6="","",[2]相关演算!AZ6)</f>
        <v/>
      </c>
      <c r="BA6" s="228" t="str">
        <f>IF([2]相关演算!BA6="","",[2]相关演算!BA6)</f>
        <v/>
      </c>
      <c r="BB6" s="228" t="str">
        <f>IF([2]相关演算!BB6="","",[2]相关演算!BB6)</f>
        <v/>
      </c>
      <c r="BC6" s="228" t="str">
        <f>IF([2]相关演算!BC6="","",[2]相关演算!BC6)</f>
        <v/>
      </c>
      <c r="BD6" s="228" t="str">
        <f>IF([2]相关演算!BD6="","",[2]相关演算!BD6)</f>
        <v/>
      </c>
      <c r="BE6" s="228" t="str">
        <f>IF([2]相关演算!BE6="","",[2]相关演算!BE6)</f>
        <v>在实力对等的战斗中</v>
      </c>
      <c r="BF6" s="228" t="str">
        <f>IF([2]相关演算!BF6="","",[2]相关演算!BF6)</f>
        <v/>
      </c>
      <c r="BG6" s="228" t="str">
        <f>IF([2]相关演算!BG6="","",[2]相关演算!BG6)</f>
        <v/>
      </c>
      <c r="BH6" s="228" t="str">
        <f>IF([2]相关演算!BH6="","",[2]相关演算!BH6)</f>
        <v/>
      </c>
      <c r="BI6" s="228" t="str">
        <f>IF([2]相关演算!BI6="","",[2]相关演算!BI6)</f>
        <v/>
      </c>
      <c r="BJ6" s="228" t="str">
        <f>IF([2]相关演算!BJ6="","",[2]相关演算!BJ6)</f>
        <v/>
      </c>
      <c r="BK6" s="228" t="str">
        <f>IF([2]相关演算!BK6="","",[2]相关演算!BK6)</f>
        <v/>
      </c>
      <c r="BL6" s="228" t="str">
        <f>IF([2]相关演算!BL6="","",[2]相关演算!BL6)</f>
        <v/>
      </c>
      <c r="BM6" s="228" t="str">
        <f>IF([2]相关演算!BM6="","",[2]相关演算!BM6)</f>
        <v/>
      </c>
      <c r="BN6" s="228" t="str">
        <f>IF([2]相关演算!BN6="","",[2]相关演算!BN6)</f>
        <v/>
      </c>
      <c r="BO6" s="228" t="str">
        <f>IF([2]相关演算!BO6="","",[2]相关演算!BO6)</f>
        <v/>
      </c>
      <c r="BP6" s="228" t="str">
        <f>IF([2]相关演算!BP6="","",[2]相关演算!BP6)</f>
        <v/>
      </c>
      <c r="BQ6" s="228" t="str">
        <f>IF([2]相关演算!BQ6="","",[2]相关演算!BQ6)</f>
        <v/>
      </c>
      <c r="BR6" s="228" t="str">
        <f>IF([2]相关演算!BR6="","",[2]相关演算!BR6)</f>
        <v/>
      </c>
      <c r="BS6" s="228" t="str">
        <f>IF([2]相关演算!BS6="","",[2]相关演算!BS6)</f>
        <v/>
      </c>
      <c r="BT6" s="228" t="str">
        <f>IF([2]相关演算!BT6="","",[2]相关演算!BT6)</f>
        <v/>
      </c>
      <c r="BU6" s="228" t="str">
        <f>IF([2]相关演算!BU6="","",[2]相关演算!BU6)</f>
        <v/>
      </c>
      <c r="BV6" s="228" t="str">
        <f>IF([2]相关演算!BV6="","",[2]相关演算!BV6)</f>
        <v/>
      </c>
      <c r="BW6" s="228" t="str">
        <f>IF([2]相关演算!BW6="","",[2]相关演算!BW6)</f>
        <v/>
      </c>
      <c r="BX6" s="228" t="str">
        <f>IF([2]相关演算!BX6="","",[2]相关演算!BX6)</f>
        <v/>
      </c>
      <c r="BY6" s="228" t="str">
        <f>IF([2]相关演算!BY6="","",[2]相关演算!BY6)</f>
        <v/>
      </c>
      <c r="BZ6" s="228" t="str">
        <f>IF([2]相关演算!BZ6="","",[2]相关演算!BZ6)</f>
        <v/>
      </c>
      <c r="CA6" s="228" t="str">
        <f>IF([2]相关演算!CA6="","",[2]相关演算!CA6)</f>
        <v/>
      </c>
      <c r="CB6" s="228" t="str">
        <f>IF([2]相关演算!CB6="","",[2]相关演算!CB6)</f>
        <v/>
      </c>
      <c r="CC6" s="228" t="str">
        <f>IF([2]相关演算!CC6="","",[2]相关演算!CC6)</f>
        <v/>
      </c>
      <c r="CD6" s="228" t="str">
        <f>IF([2]相关演算!CD6="","",[2]相关演算!CD6)</f>
        <v/>
      </c>
      <c r="CE6" s="228" t="str">
        <f>IF([2]相关演算!CE6="","",[2]相关演算!CE6)</f>
        <v/>
      </c>
      <c r="CF6" s="228" t="str">
        <f>IF([2]相关演算!CF6="","",[2]相关演算!CF6)</f>
        <v/>
      </c>
      <c r="CG6" s="228" t="str">
        <f>IF([2]相关演算!CG6="","",[2]相关演算!CG6)</f>
        <v/>
      </c>
      <c r="CH6" s="228" t="str">
        <f>IF([2]相关演算!CH6="","",[2]相关演算!CH6)</f>
        <v/>
      </c>
      <c r="CI6" s="228" t="str">
        <f>IF([2]相关演算!CI6="","",[2]相关演算!CI6)</f>
        <v/>
      </c>
      <c r="CJ6" s="228" t="str">
        <f>IF([2]相关演算!CJ6="","",[2]相关演算!CJ6)</f>
        <v/>
      </c>
      <c r="CK6" s="228" t="str">
        <f>IF([2]相关演算!CK6="","",[2]相关演算!CK6)</f>
        <v/>
      </c>
      <c r="CL6" s="228" t="str">
        <f>IF([2]相关演算!CL6="","",[2]相关演算!CL6)</f>
        <v/>
      </c>
      <c r="CM6" s="228" t="str">
        <f>IF([2]相关演算!CM6="","",[2]相关演算!CM6)</f>
        <v/>
      </c>
      <c r="CN6" s="228" t="str">
        <f>IF([2]相关演算!CN6="","",[2]相关演算!CN6)</f>
        <v/>
      </c>
      <c r="CO6" s="228" t="str">
        <f>IF([2]相关演算!CO6="","",[2]相关演算!CO6)</f>
        <v/>
      </c>
      <c r="CP6" s="228" t="str">
        <f>IF([2]相关演算!CP6="","",[2]相关演算!CP6)</f>
        <v/>
      </c>
      <c r="CQ6" s="228" t="str">
        <f>IF([2]相关演算!CQ6="","",[2]相关演算!CQ6)</f>
        <v/>
      </c>
      <c r="CR6" s="228" t="str">
        <f>IF([2]相关演算!CR6="","",[2]相关演算!CR6)</f>
        <v/>
      </c>
      <c r="CS6" s="228" t="str">
        <f>IF([2]相关演算!CS6="","",[2]相关演算!CS6)</f>
        <v/>
      </c>
      <c r="CT6" s="228" t="str">
        <f>IF([2]相关演算!CT6="","",[2]相关演算!CT6)</f>
        <v/>
      </c>
      <c r="CU6" s="228" t="str">
        <f>IF([2]相关演算!CU6="","",[2]相关演算!CU6)</f>
        <v/>
      </c>
      <c r="CV6" s="228" t="str">
        <f>IF([2]相关演算!CV6="","",[2]相关演算!CV6)</f>
        <v/>
      </c>
      <c r="CW6" s="228" t="str">
        <f>IF([2]相关演算!CW6="","",[2]相关演算!CW6)</f>
        <v/>
      </c>
      <c r="CX6" s="228" t="str">
        <f>IF([2]相关演算!CX6="","",[2]相关演算!CX6)</f>
        <v/>
      </c>
      <c r="CY6" s="228" t="str">
        <f>IF([2]相关演算!CY6="","",[2]相关演算!CY6)</f>
        <v/>
      </c>
      <c r="CZ6" s="228" t="str">
        <f>IF([2]相关演算!CZ6="","",[2]相关演算!CZ6)</f>
        <v/>
      </c>
      <c r="DA6" s="228" t="str">
        <f>IF([2]相关演算!DA6="","",[2]相关演算!DA6)</f>
        <v/>
      </c>
      <c r="DB6" s="228" t="str">
        <f>IF([2]相关演算!DB6="","",[2]相关演算!DB6)</f>
        <v/>
      </c>
      <c r="DC6" s="228" t="str">
        <f>IF([2]相关演算!DC6="","",[2]相关演算!DC6)</f>
        <v/>
      </c>
      <c r="DD6" s="228" t="str">
        <f>IF([2]相关演算!DD6="","",[2]相关演算!DD6)</f>
        <v/>
      </c>
      <c r="DE6" s="228" t="str">
        <f>IF([2]相关演算!DE6="","",[2]相关演算!DE6)</f>
        <v/>
      </c>
      <c r="DF6" s="228" t="str">
        <f>IF([2]相关演算!DF6="","",[2]相关演算!DF6)</f>
        <v/>
      </c>
      <c r="DG6" s="228" t="str">
        <f>IF([2]相关演算!DG6="","",[2]相关演算!DG6)</f>
        <v/>
      </c>
      <c r="DH6" s="228" t="str">
        <f>IF([2]相关演算!DH6="","",[2]相关演算!DH6)</f>
        <v/>
      </c>
      <c r="DI6" s="228" t="str">
        <f>IF([2]相关演算!DI6="","",[2]相关演算!DI6)</f>
        <v/>
      </c>
      <c r="DJ6" s="228" t="str">
        <f>IF([2]相关演算!DJ6="","",[2]相关演算!DJ6)</f>
        <v/>
      </c>
      <c r="DK6" s="228" t="str">
        <f>IF([2]相关演算!DK6="","",[2]相关演算!DK6)</f>
        <v/>
      </c>
      <c r="DL6" s="228" t="str">
        <f>IF([2]相关演算!DL6="","",[2]相关演算!DL6)</f>
        <v/>
      </c>
      <c r="DM6" s="228" t="str">
        <f>IF([2]相关演算!DM6="","",[2]相关演算!DM6)</f>
        <v/>
      </c>
      <c r="DN6" s="228" t="str">
        <f>IF([2]相关演算!DN6="","",[2]相关演算!DN6)</f>
        <v/>
      </c>
      <c r="DO6" s="228" t="str">
        <f>IF([2]相关演算!DO6="","",[2]相关演算!DO6)</f>
        <v/>
      </c>
      <c r="DP6" s="228" t="str">
        <f>IF([2]相关演算!DP6="","",[2]相关演算!DP6)</f>
        <v/>
      </c>
      <c r="DQ6" s="228">
        <f>IF([2]相关演算!DQ6="","",[2]相关演算!DQ6)</f>
        <v>1</v>
      </c>
      <c r="DR6" s="228">
        <f>IF([2]相关演算!DR6="","",[2]相关演算!DR6)</f>
        <v>0</v>
      </c>
      <c r="DS6" s="228">
        <f>IF([2]相关演算!DS6="","",[2]相关演算!DS6)</f>
        <v>0</v>
      </c>
      <c r="DT6" s="228">
        <f>IF([2]相关演算!DT6="","",[2]相关演算!DT6)</f>
        <v>0</v>
      </c>
      <c r="DU6" s="228">
        <f>IF([2]相关演算!DU6="","",[2]相关演算!DU6)</f>
        <v>0</v>
      </c>
      <c r="DV6" s="228">
        <f>IF([2]相关演算!DV6="","",[2]相关演算!DV6)</f>
        <v>0.5</v>
      </c>
      <c r="DW6" s="228">
        <f>IF([2]相关演算!DW6="","",[2]相关演算!DW6)</f>
        <v>0.5</v>
      </c>
      <c r="DX6" s="228">
        <f>IF([2]相关演算!DX6="","",[2]相关演算!DX6)</f>
        <v>0</v>
      </c>
      <c r="DY6" s="228">
        <f>IF([2]相关演算!DY6="","",[2]相关演算!DY6)</f>
        <v>0.75</v>
      </c>
      <c r="DZ6" s="228">
        <f>IF([2]相关演算!DZ6="","",[2]相关演算!DZ6)</f>
        <v>0.25</v>
      </c>
      <c r="EA6" s="228">
        <f>IF([2]相关演算!EA6="","",[2]相关演算!EA6)</f>
        <v>0</v>
      </c>
      <c r="EB6" s="228">
        <f>IF([2]相关演算!EB6="","",[2]相关演算!EB6)</f>
        <v>0</v>
      </c>
      <c r="EC6" s="228">
        <f>IF([2]相关演算!EC6="","",[2]相关演算!EC6)</f>
        <v>1</v>
      </c>
      <c r="ED6" s="228">
        <f>IF([2]相关演算!ED6="","",[2]相关演算!ED6)</f>
        <v>0</v>
      </c>
      <c r="EE6" s="228">
        <f>IF([2]相关演算!EE6="","",[2]相关演算!EE6)</f>
        <v>0</v>
      </c>
      <c r="EF6" s="228">
        <f>IF([2]相关演算!EF6="","",[2]相关演算!EF6)</f>
        <v>0</v>
      </c>
      <c r="EG6" s="228" t="str">
        <f>IF([2]相关演算!EG6="","",[2]相关演算!EG6)</f>
        <v/>
      </c>
      <c r="EH6" s="228" t="str">
        <f>IF([2]相关演算!EH6="","",[2]相关演算!EH6)</f>
        <v/>
      </c>
      <c r="EI6" s="228" t="str">
        <f>IF([2]相关演算!EI6="","",[2]相关演算!EI6)</f>
        <v/>
      </c>
      <c r="EJ6" s="228" t="str">
        <f>IF([2]相关演算!EJ6="","",[2]相关演算!EJ6)</f>
        <v/>
      </c>
      <c r="EK6" s="228" t="str">
        <f>IF([2]相关演算!EK6="","",[2]相关演算!EK6)</f>
        <v>枪兵</v>
      </c>
      <c r="EL6" s="228">
        <f>IF([2]相关演算!EL6="","",[2]相关演算!EL6)</f>
        <v>24</v>
      </c>
      <c r="EM6" s="228" t="str">
        <f>IF([2]相关演算!EM6="","",[2]相关演算!EM6)</f>
        <v/>
      </c>
      <c r="EN6" s="228" t="str">
        <f>IF([2]相关演算!EN6="","",[2]相关演算!EN6)</f>
        <v/>
      </c>
      <c r="EO6" s="228" t="str">
        <f>IF([2]相关演算!EO6="","",[2]相关演算!EO6)</f>
        <v/>
      </c>
      <c r="EP6" s="228">
        <f>IF([2]相关演算!EP6="","",[2]相关演算!EP6)</f>
        <v>1</v>
      </c>
      <c r="EQ6" s="228">
        <f>IF([2]相关演算!EQ6="","",[2]相关演算!EQ6)</f>
        <v>0.3</v>
      </c>
      <c r="ER6" s="228" t="str">
        <f>IF([2]相关演算!ER6="","",[2]相关演算!ER6)</f>
        <v/>
      </c>
      <c r="ES6" s="228">
        <f>IF([2]相关演算!ES6="","",[2]相关演算!ES6)</f>
        <v>4</v>
      </c>
      <c r="ET6" s="228" t="str">
        <f>IF([2]相关演算!ET6="","",[2]相关演算!ET6)</f>
        <v>枪兵</v>
      </c>
      <c r="EU6" s="228">
        <f>IF([2]相关演算!EU6="","",[2]相关演算!EU6)</f>
        <v>35</v>
      </c>
      <c r="EV6" s="228">
        <f>IF([2]相关演算!EV6="","",[2]相关演算!EV6)</f>
        <v>10446.62476553743</v>
      </c>
      <c r="EW6" s="228">
        <f>IF([2]相关演算!EW6="","",[2]相关演算!EW6)</f>
        <v>0.29122857856190465</v>
      </c>
      <c r="EX6" s="228">
        <f>IF([2]相关演算!EX6="","",[2]相关演算!EX6)</f>
        <v>0.46539846746029523</v>
      </c>
      <c r="EY6" s="228" t="str">
        <f>IF([2]相关演算!EY6="","",[2]相关演算!EY6)</f>
        <v/>
      </c>
      <c r="EZ6" s="228" t="str">
        <f>IF([2]相关演算!EZ6="","",[2]相关演算!EZ6)</f>
        <v/>
      </c>
      <c r="FA6" s="228" t="str">
        <f>IF([2]相关演算!FA6="","",[2]相关演算!FA6)</f>
        <v/>
      </c>
      <c r="FB6" s="228" t="str">
        <f>IF([2]相关演算!FB6="","",[2]相关演算!FB6)</f>
        <v/>
      </c>
      <c r="FC6" s="228" t="str">
        <f>IF([2]相关演算!FC6="","",[2]相关演算!FC6)</f>
        <v/>
      </c>
      <c r="FD6" s="228" t="str">
        <f>IF([2]相关演算!FD6="","",[2]相关演算!FD6)</f>
        <v/>
      </c>
      <c r="FE6" s="228" t="str">
        <f>IF([2]相关演算!FE6="","",[2]相关演算!FE6)</f>
        <v/>
      </c>
      <c r="FF6" s="228" t="str">
        <f>IF([2]相关演算!FF6="","",[2]相关演算!FF6)</f>
        <v/>
      </c>
      <c r="FG6" s="228" t="str">
        <f>IF([2]相关演算!FG6="","",[2]相关演算!FG6)</f>
        <v/>
      </c>
      <c r="FH6" s="228" t="str">
        <f>IF([2]相关演算!FH6="","",[2]相关演算!FH6)</f>
        <v/>
      </c>
      <c r="FI6" s="228" t="str">
        <f>IF([2]相关演算!FI6="","",[2]相关演算!FI6)</f>
        <v/>
      </c>
      <c r="FJ6" s="228" t="str">
        <f>IF([2]相关演算!FJ6="","",[2]相关演算!FJ6)</f>
        <v>fanwei2</v>
      </c>
      <c r="FK6" s="228" t="str">
        <f>IF([2]相关演算!FK6="","",[2]相关演算!FK6)</f>
        <v>[0]：圆形1默认直径 
[1]：圆形2默认直径 
[2]：圆圈1到圆圈2的距离</v>
      </c>
      <c r="FL6" s="228" t="str">
        <f>IF([2]相关演算!FL6="","",[2]相关演算!FL6)</f>
        <v/>
      </c>
      <c r="FM6" s="228" t="str">
        <f>IF([2]相关演算!FM6="","",[2]相关演算!FM6)</f>
        <v/>
      </c>
      <c r="FN6" s="228">
        <f>IF([2]相关演算!FN6="","",[2]相关演算!FN6)</f>
        <v>6</v>
      </c>
      <c r="FO6" s="228">
        <f>IF([2]相关演算!FO6="","",[2]相关演算!FO6)</f>
        <v>1</v>
      </c>
      <c r="FP6" s="228">
        <f>IF([2]相关演算!FP6="","",[2]相关演算!FP6)</f>
        <v>0.8</v>
      </c>
      <c r="FQ6" s="228">
        <f>IF([2]相关演算!FQ6="","",[2]相关演算!FQ6)</f>
        <v>0.9</v>
      </c>
      <c r="FR6" s="228" t="str">
        <f>IF([2]相关演算!FR6="","",[2]相关演算!FR6)</f>
        <v/>
      </c>
      <c r="FS6" s="228" t="str">
        <f>IF([2]相关演算!FS6="","",[2]相关演算!FS6)</f>
        <v/>
      </c>
      <c r="FT6" s="228">
        <f>IF([2]相关演算!FT6="","",[2]相关演算!FT6)</f>
        <v>150</v>
      </c>
      <c r="FU6" s="228">
        <f>IF([2]相关演算!FU6="","",[2]相关演算!FU6)</f>
        <v>0.5</v>
      </c>
      <c r="FV6" s="228">
        <f>IF([2]相关演算!FV6="","",[2]相关演算!FV6)</f>
        <v>0.70710678118654757</v>
      </c>
      <c r="FW6" s="228" t="str">
        <f>IF([2]相关演算!FW6="","",[2]相关演算!FW6)</f>
        <v/>
      </c>
      <c r="FX6" s="228" t="str">
        <f>IF([2]相关演算!FX6="","",[2]相关演算!FX6)</f>
        <v>ai施法战斗权重</v>
      </c>
      <c r="FY6" s="228">
        <f>IF([2]相关演算!FY6="","",[2]相关演算!FY6)</f>
        <v>0.3</v>
      </c>
      <c r="FZ6" s="228" t="str">
        <f>IF([2]相关演算!FZ6="","",[2]相关演算!FZ6)</f>
        <v/>
      </c>
      <c r="GA6" s="228" t="str">
        <f>IF([2]相关演算!GA6="","",[2]相关演算!GA6)</f>
        <v/>
      </c>
      <c r="GB6" s="228" t="str">
        <f>IF([2]相关演算!GB6="","",[2]相关演算!GB6)</f>
        <v/>
      </c>
      <c r="GC6" s="228" t="str">
        <f>IF([2]相关演算!GC6="","",[2]相关演算!GC6)</f>
        <v/>
      </c>
      <c r="GD6" s="228" t="str">
        <f>IF([2]相关演算!GD6="","",[2]相关演算!GD6)</f>
        <v/>
      </c>
      <c r="GE6" s="228" t="str">
        <f>IF([2]相关演算!GE6="","",[2]相关演算!GE6)</f>
        <v/>
      </c>
      <c r="GF6" s="228" t="str">
        <f>IF([2]相关演算!GF6="","",[2]相关演算!GF6)</f>
        <v/>
      </c>
      <c r="GG6" s="228" t="str">
        <f>IF([2]相关演算!GG6="","",[2]相关演算!GG6)</f>
        <v/>
      </c>
      <c r="GH6" s="228" t="str">
        <f>IF([2]相关演算!GH6="","",[2]相关演算!GH6)</f>
        <v/>
      </c>
      <c r="GI6" s="228" t="str">
        <f>IF([2]相关演算!GI6="","",[2]相关演算!GI6)</f>
        <v/>
      </c>
      <c r="GJ6" s="228" t="str">
        <f>IF([2]相关演算!GJ6="","",[2]相关演算!GJ6)</f>
        <v/>
      </c>
      <c r="GK6" s="228" t="str">
        <f>IF([2]相关演算!GK6="","",[2]相关演算!GK6)</f>
        <v/>
      </c>
      <c r="GL6" s="228" t="str">
        <f>IF([2]相关演算!GL6="","",[2]相关演算!GL6)</f>
        <v/>
      </c>
      <c r="GM6" s="228" t="str">
        <f>IF([2]相关演算!GM6="","",[2]相关演算!GM6)</f>
        <v/>
      </c>
      <c r="GN6" s="228" t="str">
        <f>IF([2]相关演算!GN6="","",[2]相关演算!GN6)</f>
        <v/>
      </c>
      <c r="GO6" s="228" t="str">
        <f>IF([2]相关演算!GO6="","",[2]相关演算!GO6)</f>
        <v/>
      </c>
      <c r="GP6" s="228" t="str">
        <f>IF([2]相关演算!GP6="","",[2]相关演算!GP6)</f>
        <v/>
      </c>
      <c r="GQ6" s="228" t="str">
        <f>IF([2]相关演算!GQ6="","",[2]相关演算!GQ6)</f>
        <v/>
      </c>
      <c r="GR6" s="228" t="str">
        <f>IF([2]相关演算!GR6="","",[2]相关演算!GR6)</f>
        <v/>
      </c>
      <c r="GS6" s="228" t="str">
        <f>IF([2]相关演算!GS6="","",[2]相关演算!GS6)</f>
        <v/>
      </c>
      <c r="GT6" s="228" t="str">
        <f>IF([2]相关演算!GT6="","",[2]相关演算!GT6)</f>
        <v/>
      </c>
      <c r="GU6" s="228" t="str">
        <f>IF([2]相关演算!GU6="","",[2]相关演算!GU6)</f>
        <v/>
      </c>
      <c r="GV6" s="228" t="str">
        <f>IF([2]相关演算!GV6="","",[2]相关演算!GV6)</f>
        <v/>
      </c>
      <c r="GW6" s="228" t="str">
        <f>IF([2]相关演算!GW6="","",[2]相关演算!GW6)</f>
        <v/>
      </c>
      <c r="GX6" s="228" t="str">
        <f>IF([2]相关演算!GX6="","",[2]相关演算!GX6)</f>
        <v/>
      </c>
      <c r="GY6" s="228" t="str">
        <f>IF([2]相关演算!GY6="","",[2]相关演算!GY6)</f>
        <v/>
      </c>
      <c r="GZ6" s="228" t="str">
        <f>IF([2]相关演算!GZ6="","",[2]相关演算!GZ6)</f>
        <v/>
      </c>
    </row>
    <row r="7" spans="1:208">
      <c r="A7" s="228" t="str">
        <f>IF([2]相关演算!A7="","",[2]相关演算!A7)</f>
        <v/>
      </c>
      <c r="B7" s="228" t="str">
        <f>IF([2]相关演算!B7="","",[2]相关演算!B7)</f>
        <v/>
      </c>
      <c r="C7" s="228" t="str">
        <f>IF([2]相关演算!C7="","",[2]相关演算!C7)</f>
        <v>车骑兵</v>
      </c>
      <c r="D7" s="228">
        <f>IF([2]相关演算!D7="","",[2]相关演算!D7)</f>
        <v>0.25</v>
      </c>
      <c r="E7" s="228">
        <f>IF([2]相关演算!E7="","",[2]相关演算!E7)</f>
        <v>1</v>
      </c>
      <c r="F7" s="228" t="str">
        <f>IF([2]相关演算!F7="","",[2]相关演算!F7)</f>
        <v/>
      </c>
      <c r="G7" s="228" t="str">
        <f>IF([2]相关演算!G7="","",[2]相关演算!G7)</f>
        <v/>
      </c>
      <c r="H7" s="228" t="str">
        <f>IF([2]相关演算!H7="","",[2]相关演算!H7)</f>
        <v/>
      </c>
      <c r="I7" s="228" t="str">
        <f>IF([2]相关演算!I7="","",[2]相关演算!I7)</f>
        <v/>
      </c>
      <c r="J7" s="228" t="str">
        <f>IF([2]相关演算!J7="","",[2]相关演算!J7)</f>
        <v/>
      </c>
      <c r="K7" s="228" t="str">
        <f>IF([2]相关演算!K7="","",[2]相关演算!K7)</f>
        <v/>
      </c>
      <c r="L7" s="228" t="str">
        <f>IF([2]相关演算!L7="","",[2]相关演算!L7)</f>
        <v/>
      </c>
      <c r="M7" s="228" t="str">
        <f>IF([2]相关演算!M7="","",[2]相关演算!M7)</f>
        <v/>
      </c>
      <c r="N7" s="228" t="str">
        <f>IF([2]相关演算!N7="","",[2]相关演算!N7)</f>
        <v>j2</v>
      </c>
      <c r="O7" s="228">
        <f>IF([2]相关演算!O7="","",[2]相关演算!O7)</f>
        <v>3</v>
      </c>
      <c r="P7" s="228">
        <f>IF([2]相关演算!P7="","",[2]相关演算!P7)</f>
        <v>3</v>
      </c>
      <c r="Q7" s="228">
        <f>IF([2]相关演算!Q7="","",[2]相关演算!Q7)</f>
        <v>2</v>
      </c>
      <c r="R7" s="228">
        <f>IF([2]相关演算!R7="","",[2]相关演算!R7)</f>
        <v>2</v>
      </c>
      <c r="S7" s="228" t="str">
        <f>IF([2]相关演算!S7="","",[2]相关演算!S7)</f>
        <v/>
      </c>
      <c r="T7" s="228" t="str">
        <f>IF([2]相关演算!T7="","",[2]相关演算!T7)</f>
        <v/>
      </c>
      <c r="U7" s="228" t="str">
        <f>IF([2]相关演算!U7="","",[2]相关演算!U7)</f>
        <v/>
      </c>
      <c r="V7" s="228" t="str">
        <f>IF([2]相关演算!V7="","",[2]相关演算!V7)</f>
        <v/>
      </c>
      <c r="W7" s="228" t="str">
        <f>IF([2]相关演算!W7="","",[2]相关演算!W7)</f>
        <v/>
      </c>
      <c r="X7" s="228" t="str">
        <f>IF([2]相关演算!X7="","",[2]相关演算!X7)</f>
        <v/>
      </c>
      <c r="Y7" s="228" t="str">
        <f>IF([2]相关演算!Y7="","",[2]相关演算!Y7)</f>
        <v>后面有时间会调整，将造成目标伤害的系数改为自身提升的系数</v>
      </c>
      <c r="Z7" s="228" t="str">
        <f>IF([2]相关演算!Z7="","",[2]相关演算!Z7)</f>
        <v/>
      </c>
      <c r="AA7" s="228" t="str">
        <f>IF([2]相关演算!AA7="","",[2]相关演算!AA7)</f>
        <v/>
      </c>
      <c r="AB7" s="228" t="str">
        <f>IF([2]相关演算!AB7="","",[2]相关演算!AB7)</f>
        <v/>
      </c>
      <c r="AC7" s="228" t="str">
        <f>IF([2]相关演算!AC7="","",[2]相关演算!AC7)</f>
        <v/>
      </c>
      <c r="AD7" s="228" t="str">
        <f>IF([2]相关演算!AD7="","",[2]相关演算!AD7)</f>
        <v/>
      </c>
      <c r="AE7" s="228" t="str">
        <f>IF([2]相关演算!AE7="","",[2]相关演算!AE7)</f>
        <v/>
      </c>
      <c r="AF7" s="228" t="str">
        <f>IF([2]相关演算!AF7="","",[2]相关演算!AF7)</f>
        <v/>
      </c>
      <c r="AG7" s="228" t="str">
        <f>IF([2]相关演算!AG7="","",[2]相关演算!AG7)</f>
        <v/>
      </c>
      <c r="AH7" s="228" t="str">
        <f>IF([2]相关演算!AH7="","",[2]相关演算!AH7)</f>
        <v/>
      </c>
      <c r="AI7" s="228" t="str">
        <f>IF([2]相关演算!AI7="","",[2]相关演算!AI7)</f>
        <v/>
      </c>
      <c r="AJ7" s="228" t="str">
        <f>IF([2]相关演算!AJ7="","",[2]相关演算!AJ7)</f>
        <v/>
      </c>
      <c r="AK7" s="228" t="str">
        <f>IF([2]相关演算!AK7="","",[2]相关演算!AK7)</f>
        <v/>
      </c>
      <c r="AL7" s="228" t="str">
        <f>IF([2]相关演算!AL7="","",[2]相关演算!AL7)</f>
        <v/>
      </c>
      <c r="AM7" s="228" t="str">
        <f>IF([2]相关演算!AM7="","",[2]相关演算!AM7)</f>
        <v/>
      </c>
      <c r="AN7" s="228" t="str">
        <f>IF([2]相关演算!AN7="","",[2]相关演算!AN7)</f>
        <v/>
      </c>
      <c r="AO7" s="228" t="str">
        <f>IF([2]相关演算!AO7="","",[2]相关演算!AO7)</f>
        <v/>
      </c>
      <c r="AP7" s="228" t="str">
        <f>IF([2]相关演算!AP7="","",[2]相关演算!AP7)</f>
        <v/>
      </c>
      <c r="AQ7" s="228" t="str">
        <f>IF([2]相关演算!AQ7="","",[2]相关演算!AQ7)</f>
        <v/>
      </c>
      <c r="AR7" s="228" t="str">
        <f>IF([2]相关演算!AR7="","",[2]相关演算!AR7)</f>
        <v/>
      </c>
      <c r="AS7" s="228" t="str">
        <f>IF([2]相关演算!AS7="","",[2]相关演算!AS7)</f>
        <v/>
      </c>
      <c r="AT7" s="228" t="str">
        <f>IF([2]相关演算!AT7="","",[2]相关演算!AT7)</f>
        <v/>
      </c>
      <c r="AU7" s="228" t="str">
        <f>IF([2]相关演算!AU7="","",[2]相关演算!AU7)</f>
        <v/>
      </c>
      <c r="AV7" s="228" t="str">
        <f>IF([2]相关演算!AV7="","",[2]相关演算!AV7)</f>
        <v/>
      </c>
      <c r="AW7" s="228" t="str">
        <f>IF([2]相关演算!AW7="","",[2]相关演算!AW7)</f>
        <v/>
      </c>
      <c r="AX7" s="228" t="str">
        <f>IF([2]相关演算!AX7="","",[2]相关演算!AX7)</f>
        <v/>
      </c>
      <c r="AY7" s="228" t="str">
        <f>IF([2]相关演算!AY7="","",[2]相关演算!AY7)</f>
        <v/>
      </c>
      <c r="AZ7" s="228" t="str">
        <f>IF([2]相关演算!AZ7="","",[2]相关演算!AZ7)</f>
        <v/>
      </c>
      <c r="BA7" s="228" t="str">
        <f>IF([2]相关演算!BA7="","",[2]相关演算!BA7)</f>
        <v/>
      </c>
      <c r="BB7" s="228" t="str">
        <f>IF([2]相关演算!BB7="","",[2]相关演算!BB7)</f>
        <v/>
      </c>
      <c r="BC7" s="228" t="str">
        <f>IF([2]相关演算!BC7="","",[2]相关演算!BC7)</f>
        <v/>
      </c>
      <c r="BD7" s="228" t="str">
        <f>IF([2]相关演算!BD7="","",[2]相关演算!BD7)</f>
        <v>标准情况下（刨除士气影响带来的生命附加部分）</v>
      </c>
      <c r="BE7" s="228" t="str">
        <f>IF([2]相关演算!BE7="","",[2]相关演算!BE7)</f>
        <v/>
      </c>
      <c r="BF7" s="228" t="str">
        <f>IF([2]相关演算!BF7="","",[2]相关演算!BF7)</f>
        <v/>
      </c>
      <c r="BG7" s="228" t="str">
        <f>IF([2]相关演算!BG7="","",[2]相关演算!BG7)</f>
        <v/>
      </c>
      <c r="BH7" s="228" t="str">
        <f>IF([2]相关演算!BH7="","",[2]相关演算!BH7)</f>
        <v/>
      </c>
      <c r="BI7" s="228" t="str">
        <f>IF([2]相关演算!BI7="","",[2]相关演算!BI7)</f>
        <v/>
      </c>
      <c r="BJ7" s="228" t="str">
        <f>IF([2]相关演算!BJ7="","",[2]相关演算!BJ7)</f>
        <v/>
      </c>
      <c r="BK7" s="228" t="str">
        <f>IF([2]相关演算!BK7="","",[2]相关演算!BK7)</f>
        <v/>
      </c>
      <c r="BL7" s="228" t="str">
        <f>IF([2]相关演算!BL7="","",[2]相关演算!BL7)</f>
        <v/>
      </c>
      <c r="BM7" s="228" t="str">
        <f>IF([2]相关演算!BM7="","",[2]相关演算!BM7)</f>
        <v>实际情况下（士兵实际生命=士兵标准设定生命+士气影响的生命，士气影响改变的兵力丢失部分转移给士兵生命附加）</v>
      </c>
      <c r="BN7" s="228" t="str">
        <f>IF([2]相关演算!BN7="","",[2]相关演算!BN7)</f>
        <v/>
      </c>
      <c r="BO7" s="228" t="str">
        <f>IF([2]相关演算!BO7="","",[2]相关演算!BO7)</f>
        <v/>
      </c>
      <c r="BP7" s="228" t="str">
        <f>IF([2]相关演算!BP7="","",[2]相关演算!BP7)</f>
        <v/>
      </c>
      <c r="BQ7" s="228" t="str">
        <f>IF([2]相关演算!BQ7="","",[2]相关演算!BQ7)</f>
        <v/>
      </c>
      <c r="BR7" s="228" t="str">
        <f>IF([2]相关演算!BR7="","",[2]相关演算!BR7)</f>
        <v/>
      </c>
      <c r="BS7" s="228" t="str">
        <f>IF([2]相关演算!BS7="","",[2]相关演算!BS7)</f>
        <v/>
      </c>
      <c r="BT7" s="228" t="str">
        <f>IF([2]相关演算!BT7="","",[2]相关演算!BT7)</f>
        <v/>
      </c>
      <c r="BU7" s="228" t="str">
        <f>IF([2]相关演算!BU7="","",[2]相关演算!BU7)</f>
        <v/>
      </c>
      <c r="BV7" s="228" t="str">
        <f>IF([2]相关演算!BV7="","",[2]相关演算!BV7)</f>
        <v/>
      </c>
      <c r="BW7" s="228" t="str">
        <f>IF([2]相关演算!BW7="","",[2]相关演算!BW7)</f>
        <v/>
      </c>
      <c r="BX7" s="228" t="str">
        <f>IF([2]相关演算!BX7="","",[2]相关演算!BX7)</f>
        <v/>
      </c>
      <c r="BY7" s="228" t="str">
        <f>IF([2]相关演算!BY7="","",[2]相关演算!BY7)</f>
        <v/>
      </c>
      <c r="BZ7" s="228" t="str">
        <f>IF([2]相关演算!BZ7="","",[2]相关演算!BZ7)</f>
        <v/>
      </c>
      <c r="CA7" s="228" t="str">
        <f>IF([2]相关演算!CA7="","",[2]相关演算!CA7)</f>
        <v/>
      </c>
      <c r="CB7" s="228" t="str">
        <f>IF([2]相关演算!CB7="","",[2]相关演算!CB7)</f>
        <v/>
      </c>
      <c r="CC7" s="228" t="str">
        <f>IF([2]相关演算!CC7="","",[2]相关演算!CC7)</f>
        <v/>
      </c>
      <c r="CD7" s="228" t="str">
        <f>IF([2]相关演算!CD7="","",[2]相关演算!CD7)</f>
        <v/>
      </c>
      <c r="CE7" s="228" t="str">
        <f>IF([2]相关演算!CE7="","",[2]相关演算!CE7)</f>
        <v/>
      </c>
      <c r="CF7" s="228" t="str">
        <f>IF([2]相关演算!CF7="","",[2]相关演算!CF7)</f>
        <v/>
      </c>
      <c r="CG7" s="228" t="str">
        <f>IF([2]相关演算!CG7="","",[2]相关演算!CG7)</f>
        <v/>
      </c>
      <c r="CH7" s="228" t="str">
        <f>IF([2]相关演算!CH7="","",[2]相关演算!CH7)</f>
        <v/>
      </c>
      <c r="CI7" s="228" t="str">
        <f>IF([2]相关演算!CI7="","",[2]相关演算!CI7)</f>
        <v/>
      </c>
      <c r="CJ7" s="228" t="str">
        <f>IF([2]相关演算!CJ7="","",[2]相关演算!CJ7)</f>
        <v/>
      </c>
      <c r="CK7" s="228" t="str">
        <f>IF([2]相关演算!CK7="","",[2]相关演算!CK7)</f>
        <v/>
      </c>
      <c r="CL7" s="228" t="str">
        <f>IF([2]相关演算!CL7="","",[2]相关演算!CL7)</f>
        <v/>
      </c>
      <c r="CM7" s="228" t="str">
        <f>IF([2]相关演算!CM7="","",[2]相关演算!CM7)</f>
        <v/>
      </c>
      <c r="CN7" s="228" t="str">
        <f>IF([2]相关演算!CN7="","",[2]相关演算!CN7)</f>
        <v/>
      </c>
      <c r="CO7" s="228" t="str">
        <f>IF([2]相关演算!CO7="","",[2]相关演算!CO7)</f>
        <v/>
      </c>
      <c r="CP7" s="228" t="str">
        <f>IF([2]相关演算!CP7="","",[2]相关演算!CP7)</f>
        <v/>
      </c>
      <c r="CQ7" s="228" t="str">
        <f>IF([2]相关演算!CQ7="","",[2]相关演算!CQ7)</f>
        <v/>
      </c>
      <c r="CR7" s="228" t="str">
        <f>IF([2]相关演算!CR7="","",[2]相关演算!CR7)</f>
        <v/>
      </c>
      <c r="CS7" s="228" t="str">
        <f>IF([2]相关演算!CS7="","",[2]相关演算!CS7)</f>
        <v/>
      </c>
      <c r="CT7" s="228" t="str">
        <f>IF([2]相关演算!CT7="","",[2]相关演算!CT7)</f>
        <v/>
      </c>
      <c r="CU7" s="228" t="str">
        <f>IF([2]相关演算!CU7="","",[2]相关演算!CU7)</f>
        <v/>
      </c>
      <c r="CV7" s="228" t="str">
        <f>IF([2]相关演算!CV7="","",[2]相关演算!CV7)</f>
        <v/>
      </c>
      <c r="CW7" s="228" t="str">
        <f>IF([2]相关演算!CW7="","",[2]相关演算!CW7)</f>
        <v/>
      </c>
      <c r="CX7" s="228" t="str">
        <f>IF([2]相关演算!CX7="","",[2]相关演算!CX7)</f>
        <v/>
      </c>
      <c r="CY7" s="228" t="str">
        <f>IF([2]相关演算!CY7="","",[2]相关演算!CY7)</f>
        <v/>
      </c>
      <c r="CZ7" s="228" t="str">
        <f>IF([2]相关演算!CZ7="","",[2]相关演算!CZ7)</f>
        <v/>
      </c>
      <c r="DA7" s="228" t="str">
        <f>IF([2]相关演算!DA7="","",[2]相关演算!DA7)</f>
        <v/>
      </c>
      <c r="DB7" s="228" t="str">
        <f>IF([2]相关演算!DB7="","",[2]相关演算!DB7)</f>
        <v/>
      </c>
      <c r="DC7" s="228" t="str">
        <f>IF([2]相关演算!DC7="","",[2]相关演算!DC7)</f>
        <v/>
      </c>
      <c r="DD7" s="228" t="str">
        <f>IF([2]相关演算!DD7="","",[2]相关演算!DD7)</f>
        <v/>
      </c>
      <c r="DE7" s="228" t="str">
        <f>IF([2]相关演算!DE7="","",[2]相关演算!DE7)</f>
        <v/>
      </c>
      <c r="DF7" s="228" t="str">
        <f>IF([2]相关演算!DF7="","",[2]相关演算!DF7)</f>
        <v/>
      </c>
      <c r="DG7" s="228" t="str">
        <f>IF([2]相关演算!DG7="","",[2]相关演算!DG7)</f>
        <v/>
      </c>
      <c r="DH7" s="228" t="str">
        <f>IF([2]相关演算!DH7="","",[2]相关演算!DH7)</f>
        <v/>
      </c>
      <c r="DI7" s="228" t="str">
        <f>IF([2]相关演算!DI7="","",[2]相关演算!DI7)</f>
        <v/>
      </c>
      <c r="DJ7" s="228" t="str">
        <f>IF([2]相关演算!DJ7="","",[2]相关演算!DJ7)</f>
        <v/>
      </c>
      <c r="DK7" s="228" t="str">
        <f>IF([2]相关演算!DK7="","",[2]相关演算!DK7)</f>
        <v/>
      </c>
      <c r="DL7" s="228" t="str">
        <f>IF([2]相关演算!DL7="","",[2]相关演算!DL7)</f>
        <v/>
      </c>
      <c r="DM7" s="228" t="str">
        <f>IF([2]相关演算!DM7="","",[2]相关演算!DM7)</f>
        <v/>
      </c>
      <c r="DN7" s="228" t="str">
        <f>IF([2]相关演算!DN7="","",[2]相关演算!DN7)</f>
        <v/>
      </c>
      <c r="DO7" s="228" t="str">
        <f>IF([2]相关演算!DO7="","",[2]相关演算!DO7)</f>
        <v/>
      </c>
      <c r="DP7" s="228" t="str">
        <f>IF([2]相关演算!DP7="","",[2]相关演算!DP7)</f>
        <v/>
      </c>
      <c r="DQ7" s="228">
        <f>IF([2]相关演算!DQ7="","",[2]相关演算!DQ7)</f>
        <v>1</v>
      </c>
      <c r="DR7" s="228">
        <f>IF([2]相关演算!DR7="","",[2]相关演算!DR7)</f>
        <v>0</v>
      </c>
      <c r="DS7" s="228">
        <f>IF([2]相关演算!DS7="","",[2]相关演算!DS7)</f>
        <v>0</v>
      </c>
      <c r="DT7" s="228">
        <f>IF([2]相关演算!DT7="","",[2]相关演算!DT7)</f>
        <v>0</v>
      </c>
      <c r="DU7" s="228">
        <f>IF([2]相关演算!DU7="","",[2]相关演算!DU7)</f>
        <v>0</v>
      </c>
      <c r="DV7" s="228">
        <f>IF([2]相关演算!DV7="","",[2]相关演算!DV7)</f>
        <v>0.5</v>
      </c>
      <c r="DW7" s="228">
        <f>IF([2]相关演算!DW7="","",[2]相关演算!DW7)</f>
        <v>0.5</v>
      </c>
      <c r="DX7" s="228">
        <f>IF([2]相关演算!DX7="","",[2]相关演算!DX7)</f>
        <v>0</v>
      </c>
      <c r="DY7" s="228">
        <f>IF([2]相关演算!DY7="","",[2]相关演算!DY7)</f>
        <v>0.75</v>
      </c>
      <c r="DZ7" s="228">
        <f>IF([2]相关演算!DZ7="","",[2]相关演算!DZ7)</f>
        <v>0.25</v>
      </c>
      <c r="EA7" s="228">
        <f>IF([2]相关演算!EA7="","",[2]相关演算!EA7)</f>
        <v>0</v>
      </c>
      <c r="EB7" s="228">
        <f>IF([2]相关演算!EB7="","",[2]相关演算!EB7)</f>
        <v>0</v>
      </c>
      <c r="EC7" s="228">
        <f>IF([2]相关演算!EC7="","",[2]相关演算!EC7)</f>
        <v>1</v>
      </c>
      <c r="ED7" s="228">
        <f>IF([2]相关演算!ED7="","",[2]相关演算!ED7)</f>
        <v>0</v>
      </c>
      <c r="EE7" s="228">
        <f>IF([2]相关演算!EE7="","",[2]相关演算!EE7)</f>
        <v>0</v>
      </c>
      <c r="EF7" s="228">
        <f>IF([2]相关演算!EF7="","",[2]相关演算!EF7)</f>
        <v>0</v>
      </c>
      <c r="EG7" s="228" t="str">
        <f>IF([2]相关演算!EG7="","",[2]相关演算!EG7)</f>
        <v/>
      </c>
      <c r="EH7" s="228" t="str">
        <f>IF([2]相关演算!EH7="","",[2]相关演算!EH7)</f>
        <v/>
      </c>
      <c r="EI7" s="228" t="str">
        <f>IF([2]相关演算!EI7="","",[2]相关演算!EI7)</f>
        <v/>
      </c>
      <c r="EJ7" s="228" t="str">
        <f>IF([2]相关演算!EJ7="","",[2]相关演算!EJ7)</f>
        <v/>
      </c>
      <c r="EK7" s="228" t="str">
        <f>IF([2]相关演算!EK7="","",[2]相关演算!EK7)</f>
        <v>步将</v>
      </c>
      <c r="EL7" s="228">
        <f>IF([2]相关演算!EL7="","",[2]相关演算!EL7)</f>
        <v>29</v>
      </c>
      <c r="EM7" s="228" t="str">
        <f>IF([2]相关演算!EM7="","",[2]相关演算!EM7)</f>
        <v/>
      </c>
      <c r="EN7" s="228" t="str">
        <f>IF([2]相关演算!EN7="","",[2]相关演算!EN7)</f>
        <v/>
      </c>
      <c r="EO7" s="228" t="str">
        <f>IF([2]相关演算!EO7="","",[2]相关演算!EO7)</f>
        <v/>
      </c>
      <c r="EP7" s="228">
        <f>IF([2]相关演算!EP7="","",[2]相关演算!EP7)</f>
        <v>1</v>
      </c>
      <c r="EQ7" s="228">
        <f>IF([2]相关演算!EQ7="","",[2]相关演算!EQ7)</f>
        <v>0.3</v>
      </c>
      <c r="ER7" s="228" t="str">
        <f>IF([2]相关演算!ER7="","",[2]相关演算!ER7)</f>
        <v>武将</v>
      </c>
      <c r="ES7" s="228">
        <f>IF([2]相关演算!ES7="","",[2]相关演算!ES7)</f>
        <v>1</v>
      </c>
      <c r="ET7" s="228" t="str">
        <f>IF([2]相关演算!ET7="","",[2]相关演算!ET7)</f>
        <v>步将</v>
      </c>
      <c r="EU7" s="228">
        <f>IF([2]相关演算!EU7="","",[2]相关演算!EU7)</f>
        <v>35</v>
      </c>
      <c r="EV7" s="228">
        <f>IF([2]相关演算!EV7="","",[2]相关演算!EV7)</f>
        <v>12000</v>
      </c>
      <c r="EW7" s="228">
        <f>IF([2]相关演算!EW7="","",[2]相关演算!EW7)</f>
        <v>0.28776352283249523</v>
      </c>
      <c r="EX7" s="228">
        <f>IF([2]相关演算!EX7="","",[2]相关演算!EX7)</f>
        <v>0.69673009078123405</v>
      </c>
      <c r="EY7" s="228" t="str">
        <f>IF([2]相关演算!EY7="","",[2]相关演算!EY7)</f>
        <v/>
      </c>
      <c r="EZ7" s="228" t="str">
        <f>IF([2]相关演算!EZ7="","",[2]相关演算!EZ7)</f>
        <v/>
      </c>
      <c r="FA7" s="228" t="str">
        <f>IF([2]相关演算!FA7="","",[2]相关演算!FA7)</f>
        <v/>
      </c>
      <c r="FB7" s="228" t="str">
        <f>IF([2]相关演算!FB7="","",[2]相关演算!FB7)</f>
        <v/>
      </c>
      <c r="FC7" s="228" t="str">
        <f>IF([2]相关演算!FC7="","",[2]相关演算!FC7)</f>
        <v/>
      </c>
      <c r="FD7" s="228" t="str">
        <f>IF([2]相关演算!FD7="","",[2]相关演算!FD7)</f>
        <v/>
      </c>
      <c r="FE7" s="228" t="str">
        <f>IF([2]相关演算!FE7="","",[2]相关演算!FE7)</f>
        <v/>
      </c>
      <c r="FF7" s="228" t="str">
        <f>IF([2]相关演算!FF7="","",[2]相关演算!FF7)</f>
        <v/>
      </c>
      <c r="FG7" s="228" t="str">
        <f>IF([2]相关演算!FG7="","",[2]相关演算!FG7)</f>
        <v/>
      </c>
      <c r="FH7" s="228" t="str">
        <f>IF([2]相关演算!FH7="","",[2]相关演算!FH7)</f>
        <v/>
      </c>
      <c r="FI7" s="228" t="str">
        <f>IF([2]相关演算!FI7="","",[2]相关演算!FI7)</f>
        <v/>
      </c>
      <c r="FJ7" s="228" t="str">
        <f>IF([2]相关演算!FJ7="","",[2]相关演算!FJ7)</f>
        <v>fanwei3</v>
      </c>
      <c r="FK7" s="228" t="str">
        <f>IF([2]相关演算!FK7="","",[2]相关演算!FK7)</f>
        <v>[0]：直线默认长度 [1]：直线宽度  [2]：圆形直径 [3]：是否锁定锁定直线长度（填0或1）</v>
      </c>
      <c r="FL7" s="228" t="str">
        <f>IF([2]相关演算!FL7="","",[2]相关演算!FL7)</f>
        <v/>
      </c>
      <c r="FM7" s="228" t="str">
        <f>IF([2]相关演算!FM7="","",[2]相关演算!FM7)</f>
        <v/>
      </c>
      <c r="FN7" s="228">
        <f>IF([2]相关演算!FN7="","",[2]相关演算!FN7)</f>
        <v>12</v>
      </c>
      <c r="FO7" s="228">
        <f>IF([2]相关演算!FO7="","",[2]相关演算!FO7)</f>
        <v>1</v>
      </c>
      <c r="FP7" s="228">
        <f>IF([2]相关演算!FP7="","",[2]相关演算!FP7)</f>
        <v>0.5</v>
      </c>
      <c r="FQ7" s="228">
        <f>IF([2]相关演算!FQ7="","",[2]相关演算!FQ7)</f>
        <v>0.8</v>
      </c>
      <c r="FR7" s="228" t="str">
        <f>IF([2]相关演算!FR7="","",[2]相关演算!FR7)</f>
        <v/>
      </c>
      <c r="FS7" s="228" t="str">
        <f>IF([2]相关演算!FS7="","",[2]相关演算!FS7)</f>
        <v/>
      </c>
      <c r="FT7" s="228">
        <f>IF([2]相关演算!FT7="","",[2]相关演算!FT7)</f>
        <v>200</v>
      </c>
      <c r="FU7" s="228">
        <f>IF([2]相关演算!FU7="","",[2]相关演算!FU7)</f>
        <v>0.67</v>
      </c>
      <c r="FV7" s="228">
        <f>IF([2]相关演算!FV7="","",[2]相关演算!FV7)</f>
        <v>0.81853527718724506</v>
      </c>
      <c r="FW7" s="228" t="str">
        <f>IF([2]相关演算!FW7="","",[2]相关演算!FW7)</f>
        <v/>
      </c>
      <c r="FX7" s="228" t="str">
        <f>IF([2]相关演算!FX7="","",[2]相关演算!FX7)</f>
        <v>最终技能范围参数</v>
      </c>
      <c r="FY7" s="228">
        <f>IF([2]相关演算!FY7="","",[2]相关演算!FY7)</f>
        <v>4160</v>
      </c>
      <c r="FZ7" s="228" t="str">
        <f>IF([2]相关演算!FZ7="","",[2]相关演算!FZ7)</f>
        <v/>
      </c>
      <c r="GA7" s="228" t="str">
        <f>IF([2]相关演算!GA7="","",[2]相关演算!GA7)</f>
        <v/>
      </c>
      <c r="GB7" s="228" t="str">
        <f>IF([2]相关演算!GB7="","",[2]相关演算!GB7)</f>
        <v/>
      </c>
      <c r="GC7" s="228" t="str">
        <f>IF([2]相关演算!GC7="","",[2]相关演算!GC7)</f>
        <v/>
      </c>
      <c r="GD7" s="228" t="str">
        <f>IF([2]相关演算!GD7="","",[2]相关演算!GD7)</f>
        <v/>
      </c>
      <c r="GE7" s="228" t="str">
        <f>IF([2]相关演算!GE7="","",[2]相关演算!GE7)</f>
        <v/>
      </c>
      <c r="GF7" s="228" t="str">
        <f>IF([2]相关演算!GF7="","",[2]相关演算!GF7)</f>
        <v/>
      </c>
      <c r="GG7" s="228" t="str">
        <f>IF([2]相关演算!GG7="","",[2]相关演算!GG7)</f>
        <v/>
      </c>
      <c r="GH7" s="228" t="str">
        <f>IF([2]相关演算!GH7="","",[2]相关演算!GH7)</f>
        <v/>
      </c>
      <c r="GI7" s="228" t="str">
        <f>IF([2]相关演算!GI7="","",[2]相关演算!GI7)</f>
        <v/>
      </c>
      <c r="GJ7" s="228" t="str">
        <f>IF([2]相关演算!GJ7="","",[2]相关演算!GJ7)</f>
        <v/>
      </c>
      <c r="GK7" s="228" t="str">
        <f>IF([2]相关演算!GK7="","",[2]相关演算!GK7)</f>
        <v/>
      </c>
      <c r="GL7" s="228" t="str">
        <f>IF([2]相关演算!GL7="","",[2]相关演算!GL7)</f>
        <v/>
      </c>
      <c r="GM7" s="228" t="str">
        <f>IF([2]相关演算!GM7="","",[2]相关演算!GM7)</f>
        <v/>
      </c>
      <c r="GN7" s="228" t="str">
        <f>IF([2]相关演算!GN7="","",[2]相关演算!GN7)</f>
        <v/>
      </c>
      <c r="GO7" s="228" t="str">
        <f>IF([2]相关演算!GO7="","",[2]相关演算!GO7)</f>
        <v/>
      </c>
      <c r="GP7" s="228" t="str">
        <f>IF([2]相关演算!GP7="","",[2]相关演算!GP7)</f>
        <v/>
      </c>
      <c r="GQ7" s="228" t="str">
        <f>IF([2]相关演算!GQ7="","",[2]相关演算!GQ7)</f>
        <v/>
      </c>
      <c r="GR7" s="228" t="str">
        <f>IF([2]相关演算!GR7="","",[2]相关演算!GR7)</f>
        <v/>
      </c>
      <c r="GS7" s="228" t="str">
        <f>IF([2]相关演算!GS7="","",[2]相关演算!GS7)</f>
        <v/>
      </c>
      <c r="GT7" s="228" t="str">
        <f>IF([2]相关演算!GT7="","",[2]相关演算!GT7)</f>
        <v/>
      </c>
      <c r="GU7" s="228" t="str">
        <f>IF([2]相关演算!GU7="","",[2]相关演算!GU7)</f>
        <v/>
      </c>
      <c r="GV7" s="228" t="str">
        <f>IF([2]相关演算!GV7="","",[2]相关演算!GV7)</f>
        <v/>
      </c>
      <c r="GW7" s="228" t="str">
        <f>IF([2]相关演算!GW7="","",[2]相关演算!GW7)</f>
        <v/>
      </c>
      <c r="GX7" s="228" t="str">
        <f>IF([2]相关演算!GX7="","",[2]相关演算!GX7)</f>
        <v/>
      </c>
      <c r="GY7" s="228" t="str">
        <f>IF([2]相关演算!GY7="","",[2]相关演算!GY7)</f>
        <v/>
      </c>
      <c r="GZ7" s="228" t="str">
        <f>IF([2]相关演算!GZ7="","",[2]相关演算!GZ7)</f>
        <v/>
      </c>
    </row>
    <row r="8" spans="1:208">
      <c r="A8" s="228" t="str">
        <f>IF([2]相关演算!A8="","",[2]相关演算!A8)</f>
        <v/>
      </c>
      <c r="B8" s="228" t="str">
        <f>IF([2]相关演算!B8="","",[2]相关演算!B8)</f>
        <v/>
      </c>
      <c r="C8" s="228" t="str">
        <f>IF([2]相关演算!C8="","",[2]相关演算!C8)</f>
        <v>弓弩兵</v>
      </c>
      <c r="D8" s="228">
        <f>IF([2]相关演算!D8="","",[2]相关演算!D8)</f>
        <v>0.4</v>
      </c>
      <c r="E8" s="228">
        <f>IF([2]相关演算!E8="","",[2]相关演算!E8)</f>
        <v>0.4</v>
      </c>
      <c r="F8" s="228">
        <f>IF([2]相关演算!F8="","",[2]相关演算!F8)</f>
        <v>1</v>
      </c>
      <c r="G8" s="228">
        <f>IF([2]相关演算!G8="","",[2]相关演算!G8)</f>
        <v>0.2</v>
      </c>
      <c r="H8" s="228" t="str">
        <f>IF([2]相关演算!H8="","",[2]相关演算!H8)</f>
        <v/>
      </c>
      <c r="I8" s="228" t="str">
        <f>IF([2]相关演算!I8="","",[2]相关演算!I8)</f>
        <v/>
      </c>
      <c r="J8" s="228" t="str">
        <f>IF([2]相关演算!J8="","",[2]相关演算!J8)</f>
        <v/>
      </c>
      <c r="K8" s="228" t="str">
        <f>IF([2]相关演算!K8="","",[2]相关演算!K8)</f>
        <v/>
      </c>
      <c r="L8" s="228" t="str">
        <f>IF([2]相关演算!L8="","",[2]相关演算!L8)</f>
        <v/>
      </c>
      <c r="M8" s="228" t="str">
        <f>IF([2]相关演算!M8="","",[2]相关演算!M8)</f>
        <v/>
      </c>
      <c r="N8" s="228" t="str">
        <f>IF([2]相关演算!N8="","",[2]相关演算!N8)</f>
        <v>j3</v>
      </c>
      <c r="O8" s="228">
        <f>IF([2]相关演算!O8="","",[2]相关演算!O8)</f>
        <v>4</v>
      </c>
      <c r="P8" s="228">
        <f>IF([2]相关演算!P8="","",[2]相关演算!P8)</f>
        <v>4</v>
      </c>
      <c r="Q8" s="228">
        <f>IF([2]相关演算!Q8="","",[2]相关演算!Q8)</f>
        <v>4</v>
      </c>
      <c r="R8" s="228">
        <f>IF([2]相关演算!R8="","",[2]相关演算!R8)</f>
        <v>3</v>
      </c>
      <c r="S8" s="228" t="str">
        <f>IF([2]相关演算!S8="","",[2]相关演算!S8)</f>
        <v/>
      </c>
      <c r="T8" s="228" t="str">
        <f>IF([2]相关演算!T8="","",[2]相关演算!T8)</f>
        <v/>
      </c>
      <c r="U8" s="228" t="str">
        <f>IF([2]相关演算!U8="","",[2]相关演算!U8)</f>
        <v/>
      </c>
      <c r="V8" s="228" t="str">
        <f>IF([2]相关演算!V8="","",[2]相关演算!V8)</f>
        <v/>
      </c>
      <c r="W8" s="228" t="str">
        <f>IF([2]相关演算!W8="","",[2]相关演算!W8)</f>
        <v/>
      </c>
      <c r="X8" s="228" t="str">
        <f>IF([2]相关演算!X8="","",[2]相关演算!X8)</f>
        <v/>
      </c>
      <c r="Y8" s="228" t="str">
        <f>IF([2]相关演算!Y8="","",[2]相关演算!Y8)</f>
        <v/>
      </c>
      <c r="Z8" s="228" t="str">
        <f>IF([2]相关演算!Z8="","",[2]相关演算!Z8)</f>
        <v/>
      </c>
      <c r="AA8" s="228" t="str">
        <f>IF([2]相关演算!AA8="","",[2]相关演算!AA8)</f>
        <v/>
      </c>
      <c r="AB8" s="228" t="str">
        <f>IF([2]相关演算!AB8="","",[2]相关演算!AB8)</f>
        <v/>
      </c>
      <c r="AC8" s="228" t="str">
        <f>IF([2]相关演算!AC8="","",[2]相关演算!AC8)</f>
        <v/>
      </c>
      <c r="AD8" s="228" t="str">
        <f>IF([2]相关演算!AD8="","",[2]相关演算!AD8)</f>
        <v/>
      </c>
      <c r="AE8" s="228" t="str">
        <f>IF([2]相关演算!AE8="","",[2]相关演算!AE8)</f>
        <v/>
      </c>
      <c r="AF8" s="228" t="str">
        <f>IF([2]相关演算!AF8="","",[2]相关演算!AF8)</f>
        <v/>
      </c>
      <c r="AG8" s="228" t="str">
        <f>IF([2]相关演算!AG8="","",[2]相关演算!AG8)</f>
        <v/>
      </c>
      <c r="AH8" s="228" t="str">
        <f>IF([2]相关演算!AH8="","",[2]相关演算!AH8)</f>
        <v/>
      </c>
      <c r="AI8" s="228" t="str">
        <f>IF([2]相关演算!AI8="","",[2]相关演算!AI8)</f>
        <v/>
      </c>
      <c r="AJ8" s="228" t="str">
        <f>IF([2]相关演算!AJ8="","",[2]相关演算!AJ8)</f>
        <v/>
      </c>
      <c r="AK8" s="228" t="str">
        <f>IF([2]相关演算!AK8="","",[2]相关演算!AK8)</f>
        <v/>
      </c>
      <c r="AL8" s="228" t="str">
        <f>IF([2]相关演算!AL8="","",[2]相关演算!AL8)</f>
        <v/>
      </c>
      <c r="AM8" s="228" t="str">
        <f>IF([2]相关演算!AM8="","",[2]相关演算!AM8)</f>
        <v/>
      </c>
      <c r="AN8" s="228" t="str">
        <f>IF([2]相关演算!AN8="","",[2]相关演算!AN8)</f>
        <v/>
      </c>
      <c r="AO8" s="228" t="str">
        <f>IF([2]相关演算!AO8="","",[2]相关演算!AO8)</f>
        <v/>
      </c>
      <c r="AP8" s="228" t="str">
        <f>IF([2]相关演算!AP8="","",[2]相关演算!AP8)</f>
        <v/>
      </c>
      <c r="AQ8" s="228" t="str">
        <f>IF([2]相关演算!AQ8="","",[2]相关演算!AQ8)</f>
        <v/>
      </c>
      <c r="AR8" s="228" t="str">
        <f>IF([2]相关演算!AR8="","",[2]相关演算!AR8)</f>
        <v/>
      </c>
      <c r="AS8" s="228" t="str">
        <f>IF([2]相关演算!AS8="","",[2]相关演算!AS8)</f>
        <v/>
      </c>
      <c r="AT8" s="228" t="str">
        <f>IF([2]相关演算!AT8="","",[2]相关演算!AT8)</f>
        <v/>
      </c>
      <c r="AU8" s="228" t="str">
        <f>IF([2]相关演算!AU8="","",[2]相关演算!AU8)</f>
        <v/>
      </c>
      <c r="AV8" s="228" t="str">
        <f>IF([2]相关演算!AV8="","",[2]相关演算!AV8)</f>
        <v/>
      </c>
      <c r="AW8" s="228" t="str">
        <f>IF([2]相关演算!AW8="","",[2]相关演算!AW8)</f>
        <v/>
      </c>
      <c r="AX8" s="228" t="str">
        <f>IF([2]相关演算!AX8="","",[2]相关演算!AX8)</f>
        <v/>
      </c>
      <c r="AY8" s="228" t="str">
        <f>IF([2]相关演算!AY8="","",[2]相关演算!AY8)</f>
        <v/>
      </c>
      <c r="AZ8" s="228" t="str">
        <f>IF([2]相关演算!AZ8="","",[2]相关演算!AZ8)</f>
        <v/>
      </c>
      <c r="BA8" s="228" t="str">
        <f>IF([2]相关演算!BA8="","",[2]相关演算!BA8)</f>
        <v/>
      </c>
      <c r="BB8" s="228" t="str">
        <f>IF([2]相关演算!BB8="","",[2]相关演算!BB8)</f>
        <v/>
      </c>
      <c r="BC8" s="228" t="str">
        <f>IF([2]相关演算!BC8="","",[2]相关演算!BC8)</f>
        <v/>
      </c>
      <c r="BD8" s="228" t="str">
        <f>IF([2]相关演算!BD8="","",[2]相关演算!BD8)</f>
        <v/>
      </c>
      <c r="BE8" s="228" t="str">
        <f>IF([2]相关演算!BE8="","",[2]相关演算!BE8)</f>
        <v>每次士气低落时总计丢失</v>
      </c>
      <c r="BF8" s="228">
        <f>IF([2]相关演算!BF8="","",[2]相关演算!BF8)</f>
        <v>0.25</v>
      </c>
      <c r="BG8" s="228" t="str">
        <f>IF([2]相关演算!BG8="","",[2]相关演算!BG8)</f>
        <v>实际兵力</v>
      </c>
      <c r="BH8" s="228" t="str">
        <f>IF([2]相关演算!BH8="","",[2]相关演算!BH8)</f>
        <v/>
      </c>
      <c r="BI8" s="228" t="str">
        <f>IF([2]相关演算!BI8="","",[2]相关演算!BI8)</f>
        <v/>
      </c>
      <c r="BJ8" s="228" t="str">
        <f>IF([2]相关演算!BJ8="","",[2]相关演算!BJ8)</f>
        <v/>
      </c>
      <c r="BK8" s="228" t="str">
        <f>IF([2]相关演算!BK8="","",[2]相关演算!BK8)</f>
        <v/>
      </c>
      <c r="BL8" s="228" t="str">
        <f>IF([2]相关演算!BL8="","",[2]相关演算!BL8)</f>
        <v/>
      </c>
      <c r="BM8" s="228" t="str">
        <f>IF([2]相关演算!BM8="","",[2]相关演算!BM8)</f>
        <v>士气影响的生命</v>
      </c>
      <c r="BN8" s="228">
        <f>IF([2]相关演算!BN8="","",[2]相关演算!BN8)</f>
        <v>1</v>
      </c>
      <c r="BO8" s="228" t="str">
        <f>IF([2]相关演算!BO8="","",[2]相关演算!BO8)</f>
        <v>士兵标准生命</v>
      </c>
      <c r="BP8" s="228" t="str">
        <f>IF([2]相关演算!BP8="","",[2]相关演算!BP8)</f>
        <v/>
      </c>
      <c r="BQ8" s="228" t="str">
        <f>IF([2]相关演算!BQ8="","",[2]相关演算!BQ8)</f>
        <v/>
      </c>
      <c r="BR8" s="228" t="str">
        <f>IF([2]相关演算!BR8="","",[2]相关演算!BR8)</f>
        <v/>
      </c>
      <c r="BS8" s="228" t="str">
        <f>IF([2]相关演算!BS8="","",[2]相关演算!BS8)</f>
        <v/>
      </c>
      <c r="BT8" s="228" t="str">
        <f>IF([2]相关演算!BT8="","",[2]相关演算!BT8)</f>
        <v/>
      </c>
      <c r="BU8" s="228" t="str">
        <f>IF([2]相关演算!BU8="","",[2]相关演算!BU8)</f>
        <v/>
      </c>
      <c r="BV8" s="228" t="str">
        <f>IF([2]相关演算!BV8="","",[2]相关演算!BV8)</f>
        <v/>
      </c>
      <c r="BW8" s="228" t="str">
        <f>IF([2]相关演算!BW8="","",[2]相关演算!BW8)</f>
        <v/>
      </c>
      <c r="BX8" s="228" t="str">
        <f>IF([2]相关演算!BX8="","",[2]相关演算!BX8)</f>
        <v/>
      </c>
      <c r="BY8" s="228" t="str">
        <f>IF([2]相关演算!BY8="","",[2]相关演算!BY8)</f>
        <v/>
      </c>
      <c r="BZ8" s="228" t="str">
        <f>IF([2]相关演算!BZ8="","",[2]相关演算!BZ8)</f>
        <v/>
      </c>
      <c r="CA8" s="228" t="str">
        <f>IF([2]相关演算!CA8="","",[2]相关演算!CA8)</f>
        <v/>
      </c>
      <c r="CB8" s="228" t="str">
        <f>IF([2]相关演算!CB8="","",[2]相关演算!CB8)</f>
        <v/>
      </c>
      <c r="CC8" s="228" t="str">
        <f>IF([2]相关演算!CC8="","",[2]相关演算!CC8)</f>
        <v/>
      </c>
      <c r="CD8" s="228" t="str">
        <f>IF([2]相关演算!CD8="","",[2]相关演算!CD8)</f>
        <v/>
      </c>
      <c r="CE8" s="228" t="str">
        <f>IF([2]相关演算!CE8="","",[2]相关演算!CE8)</f>
        <v/>
      </c>
      <c r="CF8" s="228" t="str">
        <f>IF([2]相关演算!CF8="","",[2]相关演算!CF8)</f>
        <v/>
      </c>
      <c r="CG8" s="228" t="str">
        <f>IF([2]相关演算!CG8="","",[2]相关演算!CG8)</f>
        <v/>
      </c>
      <c r="CH8" s="228" t="str">
        <f>IF([2]相关演算!CH8="","",[2]相关演算!CH8)</f>
        <v/>
      </c>
      <c r="CI8" s="228" t="str">
        <f>IF([2]相关演算!CI8="","",[2]相关演算!CI8)</f>
        <v/>
      </c>
      <c r="CJ8" s="228" t="str">
        <f>IF([2]相关演算!CJ8="","",[2]相关演算!CJ8)</f>
        <v/>
      </c>
      <c r="CK8" s="228" t="str">
        <f>IF([2]相关演算!CK8="","",[2]相关演算!CK8)</f>
        <v/>
      </c>
      <c r="CL8" s="228" t="str">
        <f>IF([2]相关演算!CL8="","",[2]相关演算!CL8)</f>
        <v>步将</v>
      </c>
      <c r="CM8" s="228" t="str">
        <f>IF([2]相关演算!CM8="","",[2]相关演算!CM8)</f>
        <v>骑将</v>
      </c>
      <c r="CN8" s="228" t="str">
        <f>IF([2]相关演算!CN8="","",[2]相关演算!CN8)</f>
        <v>弓将</v>
      </c>
      <c r="CO8" s="228" t="str">
        <f>IF([2]相关演算!CO8="","",[2]相关演算!CO8)</f>
        <v>军师</v>
      </c>
      <c r="CP8" s="228" t="str">
        <f>IF([2]相关演算!CP8="","",[2]相关演算!CP8)</f>
        <v/>
      </c>
      <c r="CQ8" s="228" t="str">
        <f>IF([2]相关演算!CQ8="","",[2]相关演算!CQ8)</f>
        <v/>
      </c>
      <c r="CR8" s="228" t="str">
        <f>IF([2]相关演算!CR8="","",[2]相关演算!CR8)</f>
        <v/>
      </c>
      <c r="CS8" s="228" t="str">
        <f>IF([2]相关演算!CS8="","",[2]相关演算!CS8)</f>
        <v/>
      </c>
      <c r="CT8" s="228" t="str">
        <f>IF([2]相关演算!CT8="","",[2]相关演算!CT8)</f>
        <v/>
      </c>
      <c r="CU8" s="228" t="str">
        <f>IF([2]相关演算!CU8="","",[2]相关演算!CU8)</f>
        <v/>
      </c>
      <c r="CV8" s="228" t="str">
        <f>IF([2]相关演算!CV8="","",[2]相关演算!CV8)</f>
        <v/>
      </c>
      <c r="CW8" s="228" t="str">
        <f>IF([2]相关演算!CW8="","",[2]相关演算!CW8)</f>
        <v/>
      </c>
      <c r="CX8" s="228" t="str">
        <f>IF([2]相关演算!CX8="","",[2]相关演算!CX8)</f>
        <v/>
      </c>
      <c r="CY8" s="228" t="str">
        <f>IF([2]相关演算!CY8="","",[2]相关演算!CY8)</f>
        <v/>
      </c>
      <c r="CZ8" s="228" t="str">
        <f>IF([2]相关演算!CZ8="","",[2]相关演算!CZ8)</f>
        <v/>
      </c>
      <c r="DA8" s="228" t="str">
        <f>IF([2]相关演算!DA8="","",[2]相关演算!DA8)</f>
        <v/>
      </c>
      <c r="DB8" s="228" t="str">
        <f>IF([2]相关演算!DB8="","",[2]相关演算!DB8)</f>
        <v/>
      </c>
      <c r="DC8" s="228" t="str">
        <f>IF([2]相关演算!DC8="","",[2]相关演算!DC8)</f>
        <v/>
      </c>
      <c r="DD8" s="228" t="str">
        <f>IF([2]相关演算!DD8="","",[2]相关演算!DD8)</f>
        <v/>
      </c>
      <c r="DE8" s="228" t="str">
        <f>IF([2]相关演算!DE8="","",[2]相关演算!DE8)</f>
        <v/>
      </c>
      <c r="DF8" s="228" t="str">
        <f>IF([2]相关演算!DF8="","",[2]相关演算!DF8)</f>
        <v/>
      </c>
      <c r="DG8" s="228" t="str">
        <f>IF([2]相关演算!DG8="","",[2]相关演算!DG8)</f>
        <v/>
      </c>
      <c r="DH8" s="228" t="str">
        <f>IF([2]相关演算!DH8="","",[2]相关演算!DH8)</f>
        <v/>
      </c>
      <c r="DI8" s="228" t="str">
        <f>IF([2]相关演算!DI8="","",[2]相关演算!DI8)</f>
        <v/>
      </c>
      <c r="DJ8" s="228" t="str">
        <f>IF([2]相关演算!DJ8="","",[2]相关演算!DJ8)</f>
        <v/>
      </c>
      <c r="DK8" s="228" t="str">
        <f>IF([2]相关演算!DK8="","",[2]相关演算!DK8)</f>
        <v/>
      </c>
      <c r="DL8" s="228" t="str">
        <f>IF([2]相关演算!DL8="","",[2]相关演算!DL8)</f>
        <v/>
      </c>
      <c r="DM8" s="228" t="str">
        <f>IF([2]相关演算!DM8="","",[2]相关演算!DM8)</f>
        <v/>
      </c>
      <c r="DN8" s="228" t="str">
        <f>IF([2]相关演算!DN8="","",[2]相关演算!DN8)</f>
        <v/>
      </c>
      <c r="DO8" s="228" t="str">
        <f>IF([2]相关演算!DO8="","",[2]相关演算!DO8)</f>
        <v/>
      </c>
      <c r="DP8" s="228" t="str">
        <f>IF([2]相关演算!DP8="","",[2]相关演算!DP8)</f>
        <v/>
      </c>
      <c r="DQ8" s="228">
        <f>IF([2]相关演算!DQ8="","",[2]相关演算!DQ8)</f>
        <v>1</v>
      </c>
      <c r="DR8" s="228">
        <f>IF([2]相关演算!DR8="","",[2]相关演算!DR8)</f>
        <v>0</v>
      </c>
      <c r="DS8" s="228">
        <f>IF([2]相关演算!DS8="","",[2]相关演算!DS8)</f>
        <v>0</v>
      </c>
      <c r="DT8" s="228">
        <f>IF([2]相关演算!DT8="","",[2]相关演算!DT8)</f>
        <v>0</v>
      </c>
      <c r="DU8" s="228">
        <f>IF([2]相关演算!DU8="","",[2]相关演算!DU8)</f>
        <v>0</v>
      </c>
      <c r="DV8" s="228">
        <f>IF([2]相关演算!DV8="","",[2]相关演算!DV8)</f>
        <v>0.5</v>
      </c>
      <c r="DW8" s="228">
        <f>IF([2]相关演算!DW8="","",[2]相关演算!DW8)</f>
        <v>0.5</v>
      </c>
      <c r="DX8" s="228">
        <f>IF([2]相关演算!DX8="","",[2]相关演算!DX8)</f>
        <v>0</v>
      </c>
      <c r="DY8" s="228">
        <f>IF([2]相关演算!DY8="","",[2]相关演算!DY8)</f>
        <v>0.75</v>
      </c>
      <c r="DZ8" s="228">
        <f>IF([2]相关演算!DZ8="","",[2]相关演算!DZ8)</f>
        <v>0.25</v>
      </c>
      <c r="EA8" s="228">
        <f>IF([2]相关演算!EA8="","",[2]相关演算!EA8)</f>
        <v>0</v>
      </c>
      <c r="EB8" s="228">
        <f>IF([2]相关演算!EB8="","",[2]相关演算!EB8)</f>
        <v>0</v>
      </c>
      <c r="EC8" s="228">
        <f>IF([2]相关演算!EC8="","",[2]相关演算!EC8)</f>
        <v>1</v>
      </c>
      <c r="ED8" s="228">
        <f>IF([2]相关演算!ED8="","",[2]相关演算!ED8)</f>
        <v>0</v>
      </c>
      <c r="EE8" s="228">
        <f>IF([2]相关演算!EE8="","",[2]相关演算!EE8)</f>
        <v>0</v>
      </c>
      <c r="EF8" s="228">
        <f>IF([2]相关演算!EF8="","",[2]相关演算!EF8)</f>
        <v>0</v>
      </c>
      <c r="EG8" s="228" t="str">
        <f>IF([2]相关演算!EG8="","",[2]相关演算!EG8)</f>
        <v/>
      </c>
      <c r="EH8" s="228" t="str">
        <f>IF([2]相关演算!EH8="","",[2]相关演算!EH8)</f>
        <v/>
      </c>
      <c r="EI8" s="228" t="str">
        <f>IF([2]相关演算!EI8="","",[2]相关演算!EI8)</f>
        <v/>
      </c>
      <c r="EJ8" s="228" t="str">
        <f>IF([2]相关演算!EJ8="","",[2]相关演算!EJ8)</f>
        <v/>
      </c>
      <c r="EK8" s="228" t="str">
        <f>IF([2]相关演算!EK8="","",[2]相关演算!EK8)</f>
        <v>骑将</v>
      </c>
      <c r="EL8" s="228">
        <f>IF([2]相关演算!EL8="","",[2]相关演算!EL8)</f>
        <v>37</v>
      </c>
      <c r="EM8" s="228" t="str">
        <f>IF([2]相关演算!EM8="","",[2]相关演算!EM8)</f>
        <v/>
      </c>
      <c r="EN8" s="228" t="str">
        <f>IF([2]相关演算!EN8="","",[2]相关演算!EN8)</f>
        <v/>
      </c>
      <c r="EO8" s="228" t="str">
        <f>IF([2]相关演算!EO8="","",[2]相关演算!EO8)</f>
        <v/>
      </c>
      <c r="EP8" s="228">
        <f>IF([2]相关演算!EP8="","",[2]相关演算!EP8)</f>
        <v>1</v>
      </c>
      <c r="EQ8" s="228">
        <f>IF([2]相关演算!EQ8="","",[2]相关演算!EQ8)</f>
        <v>0.3</v>
      </c>
      <c r="ER8" s="228" t="str">
        <f>IF([2]相关演算!ER8="","",[2]相关演算!ER8)</f>
        <v/>
      </c>
      <c r="ES8" s="228">
        <f>IF([2]相关演算!ES8="","",[2]相关演算!ES8)</f>
        <v>2</v>
      </c>
      <c r="ET8" s="228" t="str">
        <f>IF([2]相关演算!ET8="","",[2]相关演算!ET8)</f>
        <v>骑将</v>
      </c>
      <c r="EU8" s="228">
        <f>IF([2]相关演算!EU8="","",[2]相关演算!EU8)</f>
        <v>35</v>
      </c>
      <c r="EV8" s="228">
        <f>IF([2]相关演算!EV8="","",[2]相关演算!EV8)</f>
        <v>12000</v>
      </c>
      <c r="EW8" s="228">
        <f>IF([2]相关演算!EW8="","",[2]相关演算!EW8)</f>
        <v>0.30541300161870305</v>
      </c>
      <c r="EX8" s="228">
        <f>IF([2]相关演算!EX8="","",[2]相关演算!EX8)</f>
        <v>0.65646683122194305</v>
      </c>
      <c r="EY8" s="228" t="str">
        <f>IF([2]相关演算!EY8="","",[2]相关演算!EY8)</f>
        <v/>
      </c>
      <c r="EZ8" s="228" t="str">
        <f>IF([2]相关演算!EZ8="","",[2]相关演算!EZ8)</f>
        <v/>
      </c>
      <c r="FA8" s="228" t="str">
        <f>IF([2]相关演算!FA8="","",[2]相关演算!FA8)</f>
        <v/>
      </c>
      <c r="FB8" s="228" t="str">
        <f>IF([2]相关演算!FB8="","",[2]相关演算!FB8)</f>
        <v/>
      </c>
      <c r="FC8" s="228" t="str">
        <f>IF([2]相关演算!FC8="","",[2]相关演算!FC8)</f>
        <v/>
      </c>
      <c r="FD8" s="228" t="str">
        <f>IF([2]相关演算!FD8="","",[2]相关演算!FD8)</f>
        <v/>
      </c>
      <c r="FE8" s="228" t="str">
        <f>IF([2]相关演算!FE8="","",[2]相关演算!FE8)</f>
        <v/>
      </c>
      <c r="FF8" s="228" t="str">
        <f>IF([2]相关演算!FF8="","",[2]相关演算!FF8)</f>
        <v/>
      </c>
      <c r="FG8" s="228" t="str">
        <f>IF([2]相关演算!FG8="","",[2]相关演算!FG8)</f>
        <v/>
      </c>
      <c r="FH8" s="228" t="str">
        <f>IF([2]相关演算!FH8="","",[2]相关演算!FH8)</f>
        <v/>
      </c>
      <c r="FI8" s="228" t="str">
        <f>IF([2]相关演算!FI8="","",[2]相关演算!FI8)</f>
        <v/>
      </c>
      <c r="FJ8" s="228" t="str">
        <f>IF([2]相关演算!FJ8="","",[2]相关演算!FJ8)</f>
        <v>sectorFanwei</v>
      </c>
      <c r="FK8" s="228" t="str">
        <f>IF([2]相关演算!FK8="","",[2]相关演算!FK8)</f>
        <v>[0]：内圈直径 [1]：外圈直径 [2]：扇形角度</v>
      </c>
      <c r="FL8" s="228" t="str">
        <f>IF([2]相关演算!FL8="","",[2]相关演算!FL8)</f>
        <v/>
      </c>
      <c r="FM8" s="228" t="str">
        <f>IF([2]相关演算!FM8="","",[2]相关演算!FM8)</f>
        <v/>
      </c>
      <c r="FN8" s="228" t="str">
        <f>IF([2]相关演算!FN8="","",[2]相关演算!FN8)</f>
        <v/>
      </c>
      <c r="FO8" s="228" t="str">
        <f>IF([2]相关演算!FO8="","",[2]相关演算!FO8)</f>
        <v/>
      </c>
      <c r="FP8" s="228" t="str">
        <f>IF([2]相关演算!FP8="","",[2]相关演算!FP8)</f>
        <v/>
      </c>
      <c r="FQ8" s="228" t="str">
        <f>IF([2]相关演算!FQ8="","",[2]相关演算!FQ8)</f>
        <v/>
      </c>
      <c r="FR8" s="228" t="str">
        <f>IF([2]相关演算!FR8="","",[2]相关演算!FR8)</f>
        <v/>
      </c>
      <c r="FS8" s="228" t="str">
        <f>IF([2]相关演算!FS8="","",[2]相关演算!FS8)</f>
        <v/>
      </c>
      <c r="FT8" s="228">
        <f>IF([2]相关演算!FT8="","",[2]相关演算!FT8)</f>
        <v>300</v>
      </c>
      <c r="FU8" s="228">
        <f>IF([2]相关演算!FU8="","",[2]相关演算!FU8)</f>
        <v>0.9</v>
      </c>
      <c r="FV8" s="228">
        <f>IF([2]相关演算!FV8="","",[2]相关演算!FV8)</f>
        <v>0.94868329805051377</v>
      </c>
      <c r="FW8" s="228" t="str">
        <f>IF([2]相关演算!FW8="","",[2]相关演算!FW8)</f>
        <v/>
      </c>
      <c r="FX8" s="228" t="str">
        <f>IF([2]相关演算!FX8="","",[2]相关演算!FX8)</f>
        <v/>
      </c>
      <c r="FY8" s="228" t="str">
        <f>IF([2]相关演算!FY8="","",[2]相关演算!FY8)</f>
        <v/>
      </c>
      <c r="FZ8" s="228" t="str">
        <f>IF([2]相关演算!FZ8="","",[2]相关演算!FZ8)</f>
        <v/>
      </c>
      <c r="GA8" s="228" t="str">
        <f>IF([2]相关演算!GA8="","",[2]相关演算!GA8)</f>
        <v/>
      </c>
      <c r="GB8" s="228" t="str">
        <f>IF([2]相关演算!GB8="","",[2]相关演算!GB8)</f>
        <v/>
      </c>
      <c r="GC8" s="228" t="str">
        <f>IF([2]相关演算!GC8="","",[2]相关演算!GC8)</f>
        <v/>
      </c>
      <c r="GD8" s="228" t="str">
        <f>IF([2]相关演算!GD8="","",[2]相关演算!GD8)</f>
        <v/>
      </c>
      <c r="GE8" s="228" t="str">
        <f>IF([2]相关演算!GE8="","",[2]相关演算!GE8)</f>
        <v/>
      </c>
      <c r="GF8" s="228" t="str">
        <f>IF([2]相关演算!GF8="","",[2]相关演算!GF8)</f>
        <v/>
      </c>
      <c r="GG8" s="228" t="str">
        <f>IF([2]相关演算!GG8="","",[2]相关演算!GG8)</f>
        <v/>
      </c>
      <c r="GH8" s="228" t="str">
        <f>IF([2]相关演算!GH8="","",[2]相关演算!GH8)</f>
        <v/>
      </c>
      <c r="GI8" s="228" t="str">
        <f>IF([2]相关演算!GI8="","",[2]相关演算!GI8)</f>
        <v/>
      </c>
      <c r="GJ8" s="228" t="str">
        <f>IF([2]相关演算!GJ8="","",[2]相关演算!GJ8)</f>
        <v/>
      </c>
      <c r="GK8" s="228" t="str">
        <f>IF([2]相关演算!GK8="","",[2]相关演算!GK8)</f>
        <v/>
      </c>
      <c r="GL8" s="228" t="str">
        <f>IF([2]相关演算!GL8="","",[2]相关演算!GL8)</f>
        <v/>
      </c>
      <c r="GM8" s="228" t="str">
        <f>IF([2]相关演算!GM8="","",[2]相关演算!GM8)</f>
        <v/>
      </c>
      <c r="GN8" s="228" t="str">
        <f>IF([2]相关演算!GN8="","",[2]相关演算!GN8)</f>
        <v/>
      </c>
      <c r="GO8" s="228" t="str">
        <f>IF([2]相关演算!GO8="","",[2]相关演算!GO8)</f>
        <v/>
      </c>
      <c r="GP8" s="228" t="str">
        <f>IF([2]相关演算!GP8="","",[2]相关演算!GP8)</f>
        <v/>
      </c>
      <c r="GQ8" s="228" t="str">
        <f>IF([2]相关演算!GQ8="","",[2]相关演算!GQ8)</f>
        <v/>
      </c>
      <c r="GR8" s="228" t="str">
        <f>IF([2]相关演算!GR8="","",[2]相关演算!GR8)</f>
        <v/>
      </c>
      <c r="GS8" s="228" t="str">
        <f>IF([2]相关演算!GS8="","",[2]相关演算!GS8)</f>
        <v/>
      </c>
      <c r="GT8" s="228" t="str">
        <f>IF([2]相关演算!GT8="","",[2]相关演算!GT8)</f>
        <v/>
      </c>
      <c r="GU8" s="228" t="str">
        <f>IF([2]相关演算!GU8="","",[2]相关演算!GU8)</f>
        <v/>
      </c>
      <c r="GV8" s="228" t="str">
        <f>IF([2]相关演算!GV8="","",[2]相关演算!GV8)</f>
        <v/>
      </c>
      <c r="GW8" s="228" t="str">
        <f>IF([2]相关演算!GW8="","",[2]相关演算!GW8)</f>
        <v/>
      </c>
      <c r="GX8" s="228" t="str">
        <f>IF([2]相关演算!GX8="","",[2]相关演算!GX8)</f>
        <v/>
      </c>
      <c r="GY8" s="228" t="str">
        <f>IF([2]相关演算!GY8="","",[2]相关演算!GY8)</f>
        <v/>
      </c>
      <c r="GZ8" s="228" t="str">
        <f>IF([2]相关演算!GZ8="","",[2]相关演算!GZ8)</f>
        <v/>
      </c>
    </row>
    <row r="9" spans="1:208" ht="13.5" customHeight="1">
      <c r="A9" s="228" t="str">
        <f>IF([2]相关演算!A9="","",[2]相关演算!A9)</f>
        <v/>
      </c>
      <c r="B9" s="228" t="str">
        <f>IF([2]相关演算!B9="","",[2]相关演算!B9)</f>
        <v/>
      </c>
      <c r="C9" s="228" t="str">
        <f>IF([2]相关演算!C9="","",[2]相关演算!C9)</f>
        <v>枪兵</v>
      </c>
      <c r="D9" s="228">
        <f>IF([2]相关演算!D9="","",[2]相关演算!D9)</f>
        <v>0.27999999999999997</v>
      </c>
      <c r="E9" s="228">
        <f>IF([2]相关演算!E9="","",[2]相关演算!E9)</f>
        <v>0.27999999999999997</v>
      </c>
      <c r="F9" s="228" t="str">
        <f>IF([2]相关演算!F9="","",[2]相关演算!F9)</f>
        <v/>
      </c>
      <c r="G9" s="228">
        <f>IF([2]相关演算!G9="","",[2]相关演算!G9)</f>
        <v>1</v>
      </c>
      <c r="H9" s="228" t="str">
        <f>IF([2]相关演算!H9="","",[2]相关演算!H9)</f>
        <v/>
      </c>
      <c r="I9" s="228" t="str">
        <f>IF([2]相关演算!I9="","",[2]相关演算!I9)</f>
        <v/>
      </c>
      <c r="J9" s="228" t="str">
        <f>IF([2]相关演算!J9="","",[2]相关演算!J9)</f>
        <v/>
      </c>
      <c r="K9" s="228" t="str">
        <f>IF([2]相关演算!K9="","",[2]相关演算!K9)</f>
        <v/>
      </c>
      <c r="L9" s="228" t="str">
        <f>IF([2]相关演算!L9="","",[2]相关演算!L9)</f>
        <v/>
      </c>
      <c r="M9" s="228" t="str">
        <f>IF([2]相关演算!M9="","",[2]相关演算!M9)</f>
        <v/>
      </c>
      <c r="N9" s="228" t="str">
        <f>IF([2]相关演算!N9="","",[2]相关演算!N9)</f>
        <v/>
      </c>
      <c r="O9" s="228" t="str">
        <f>IF([2]相关演算!O9="","",[2]相关演算!O9)</f>
        <v>武将</v>
      </c>
      <c r="P9" s="228" t="str">
        <f>IF([2]相关演算!P9="","",[2]相关演算!P9)</f>
        <v/>
      </c>
      <c r="Q9" s="228" t="str">
        <f>IF([2]相关演算!Q9="","",[2]相关演算!Q9)</f>
        <v/>
      </c>
      <c r="R9" s="228" t="str">
        <f>IF([2]相关演算!R9="","",[2]相关演算!R9)</f>
        <v/>
      </c>
      <c r="S9" s="228" t="str">
        <f>IF([2]相关演算!S9="","",[2]相关演算!S9)</f>
        <v>士兵</v>
      </c>
      <c r="T9" s="228" t="str">
        <f>IF([2]相关演算!T9="","",[2]相关演算!T9)</f>
        <v/>
      </c>
      <c r="U9" s="228" t="str">
        <f>IF([2]相关演算!U9="","",[2]相关演算!U9)</f>
        <v/>
      </c>
      <c r="V9" s="228" t="str">
        <f>IF([2]相关演算!V9="","",[2]相关演算!V9)</f>
        <v/>
      </c>
      <c r="W9" s="228" t="str">
        <f>IF([2]相关演算!W9="","",[2]相关演算!W9)</f>
        <v/>
      </c>
      <c r="X9" s="228" t="str">
        <f>IF([2]相关演算!X9="","",[2]相关演算!X9)</f>
        <v/>
      </c>
      <c r="Y9" s="228" t="str">
        <f>IF([2]相关演算!Y9="","",[2]相关演算!Y9)</f>
        <v/>
      </c>
      <c r="Z9" s="228" t="str">
        <f>IF([2]相关演算!Z9="","",[2]相关演算!Z9)</f>
        <v/>
      </c>
      <c r="AA9" s="228" t="str">
        <f>IF([2]相关演算!AA9="","",[2]相关演算!AA9)</f>
        <v/>
      </c>
      <c r="AB9" s="228" t="str">
        <f>IF([2]相关演算!AB9="","",[2]相关演算!AB9)</f>
        <v/>
      </c>
      <c r="AC9" s="228" t="str">
        <f>IF([2]相关演算!AC9="","",[2]相关演算!AC9)</f>
        <v/>
      </c>
      <c r="AD9" s="228" t="str">
        <f>IF([2]相关演算!AD9="","",[2]相关演算!AD9)</f>
        <v/>
      </c>
      <c r="AE9" s="228" t="str">
        <f>IF([2]相关演算!AE9="","",[2]相关演算!AE9)</f>
        <v/>
      </c>
      <c r="AF9" s="228" t="str">
        <f>IF([2]相关演算!AF9="","",[2]相关演算!AF9)</f>
        <v/>
      </c>
      <c r="AG9" s="228" t="str">
        <f>IF([2]相关演算!AG9="","",[2]相关演算!AG9)</f>
        <v/>
      </c>
      <c r="AH9" s="228" t="str">
        <f>IF([2]相关演算!AH9="","",[2]相关演算!AH9)</f>
        <v/>
      </c>
      <c r="AI9" s="228" t="str">
        <f>IF([2]相关演算!AI9="","",[2]相关演算!AI9)</f>
        <v/>
      </c>
      <c r="AJ9" s="228" t="str">
        <f>IF([2]相关演算!AJ9="","",[2]相关演算!AJ9)</f>
        <v/>
      </c>
      <c r="AK9" s="228" t="str">
        <f>IF([2]相关演算!AK9="","",[2]相关演算!AK9)</f>
        <v/>
      </c>
      <c r="AL9" s="228" t="str">
        <f>IF([2]相关演算!AL9="","",[2]相关演算!AL9)</f>
        <v/>
      </c>
      <c r="AM9" s="228" t="str">
        <f>IF([2]相关演算!AM9="","",[2]相关演算!AM9)</f>
        <v/>
      </c>
      <c r="AN9" s="228" t="str">
        <f>IF([2]相关演算!AN9="","",[2]相关演算!AN9)</f>
        <v/>
      </c>
      <c r="AO9" s="228" t="str">
        <f>IF([2]相关演算!AO9="","",[2]相关演算!AO9)</f>
        <v/>
      </c>
      <c r="AP9" s="228" t="str">
        <f>IF([2]相关演算!AP9="","",[2]相关演算!AP9)</f>
        <v/>
      </c>
      <c r="AQ9" s="228" t="str">
        <f>IF([2]相关演算!AQ9="","",[2]相关演算!AQ9)</f>
        <v/>
      </c>
      <c r="AR9" s="228" t="str">
        <f>IF([2]相关演算!AR9="","",[2]相关演算!AR9)</f>
        <v/>
      </c>
      <c r="AS9" s="228" t="str">
        <f>IF([2]相关演算!AS9="","",[2]相关演算!AS9)</f>
        <v/>
      </c>
      <c r="AT9" s="228" t="str">
        <f>IF([2]相关演算!AT9="","",[2]相关演算!AT9)</f>
        <v/>
      </c>
      <c r="AU9" s="228" t="str">
        <f>IF([2]相关演算!AU9="","",[2]相关演算!AU9)</f>
        <v/>
      </c>
      <c r="AV9" s="228" t="str">
        <f>IF([2]相关演算!AV9="","",[2]相关演算!AV9)</f>
        <v/>
      </c>
      <c r="AW9" s="228" t="str">
        <f>IF([2]相关演算!AW9="","",[2]相关演算!AW9)</f>
        <v/>
      </c>
      <c r="AX9" s="228" t="str">
        <f>IF([2]相关演算!AX9="","",[2]相关演算!AX9)</f>
        <v/>
      </c>
      <c r="AY9" s="228" t="str">
        <f>IF([2]相关演算!AY9="","",[2]相关演算!AY9)</f>
        <v/>
      </c>
      <c r="AZ9" s="228" t="str">
        <f>IF([2]相关演算!AZ9="","",[2]相关演算!AZ9)</f>
        <v/>
      </c>
      <c r="BA9" s="228" t="str">
        <f>IF([2]相关演算!BA9="","",[2]相关演算!BA9)</f>
        <v/>
      </c>
      <c r="BB9" s="228" t="str">
        <f>IF([2]相关演算!BB9="","",[2]相关演算!BB9)</f>
        <v/>
      </c>
      <c r="BC9" s="228" t="str">
        <f>IF([2]相关演算!BC9="","",[2]相关演算!BC9)</f>
        <v/>
      </c>
      <c r="BD9" s="228" t="str">
        <f>IF([2]相关演算!BD9="","",[2]相关演算!BD9)</f>
        <v/>
      </c>
      <c r="BE9" s="228" t="str">
        <f>IF([2]相关演算!BE9="","",[2]相关演算!BE9)</f>
        <v>士气低落持续</v>
      </c>
      <c r="BF9" s="228">
        <f>IF([2]相关演算!BF9="","",[2]相关演算!BF9)</f>
        <v>5</v>
      </c>
      <c r="BG9" s="228" t="str">
        <f>IF([2]相关演算!BG9="","",[2]相关演算!BG9)</f>
        <v>秒</v>
      </c>
      <c r="BH9" s="228" t="str">
        <f>IF([2]相关演算!BH9="","",[2]相关演算!BH9)</f>
        <v/>
      </c>
      <c r="BI9" s="228" t="str">
        <f>IF([2]相关演算!BI9="","",[2]相关演算!BI9)</f>
        <v/>
      </c>
      <c r="BJ9" s="228" t="str">
        <f>IF([2]相关演算!BJ9="","",[2]相关演算!BJ9)</f>
        <v/>
      </c>
      <c r="BK9" s="228" t="str">
        <f>IF([2]相关演算!BK9="","",[2]相关演算!BK9)</f>
        <v/>
      </c>
      <c r="BL9" s="228" t="str">
        <f>IF([2]相关演算!BL9="","",[2]相关演算!BL9)</f>
        <v/>
      </c>
      <c r="BM9" s="228" t="str">
        <f>IF([2]相关演算!BM9="","",[2]相关演算!BM9)</f>
        <v>每次士气低落时总计丢失</v>
      </c>
      <c r="BN9" s="228">
        <f>IF([2]相关演算!BN9="","",[2]相关演算!BN9)</f>
        <v>0.5</v>
      </c>
      <c r="BO9" s="228" t="str">
        <f>IF([2]相关演算!BO9="","",[2]相关演算!BO9)</f>
        <v>标准兵力</v>
      </c>
      <c r="BP9" s="228" t="str">
        <f>IF([2]相关演算!BP9="","",[2]相关演算!BP9)</f>
        <v/>
      </c>
      <c r="BQ9" s="228" t="str">
        <f>IF([2]相关演算!BQ9="","",[2]相关演算!BQ9)</f>
        <v/>
      </c>
      <c r="BR9" s="228" t="str">
        <f>IF([2]相关演算!BR9="","",[2]相关演算!BR9)</f>
        <v/>
      </c>
      <c r="BS9" s="228" t="str">
        <f>IF([2]相关演算!BS9="","",[2]相关演算!BS9)</f>
        <v/>
      </c>
      <c r="BT9" s="228" t="str">
        <f>IF([2]相关演算!BT9="","",[2]相关演算!BT9)</f>
        <v/>
      </c>
      <c r="BU9" s="228" t="str">
        <f>IF([2]相关演算!BU9="","",[2]相关演算!BU9)</f>
        <v/>
      </c>
      <c r="BV9" s="228" t="str">
        <f>IF([2]相关演算!BV9="","",[2]相关演算!BV9)</f>
        <v/>
      </c>
      <c r="BW9" s="228" t="str">
        <f>IF([2]相关演算!BW9="","",[2]相关演算!BW9)</f>
        <v/>
      </c>
      <c r="BX9" s="228" t="str">
        <f>IF([2]相关演算!BX9="","",[2]相关演算!BX9)</f>
        <v/>
      </c>
      <c r="BY9" s="228" t="str">
        <f>IF([2]相关演算!BY9="","",[2]相关演算!BY9)</f>
        <v/>
      </c>
      <c r="BZ9" s="228" t="str">
        <f>IF([2]相关演算!BZ9="","",[2]相关演算!BZ9)</f>
        <v/>
      </c>
      <c r="CA9" s="228" t="str">
        <f>IF([2]相关演算!CA9="","",[2]相关演算!CA9)</f>
        <v/>
      </c>
      <c r="CB9" s="228" t="str">
        <f>IF([2]相关演算!CB9="","",[2]相关演算!CB9)</f>
        <v/>
      </c>
      <c r="CC9" s="228" t="str">
        <f>IF([2]相关演算!CC9="","",[2]相关演算!CC9)</f>
        <v/>
      </c>
      <c r="CD9" s="228" t="str">
        <f>IF([2]相关演算!CD9="","",[2]相关演算!CD9)</f>
        <v/>
      </c>
      <c r="CE9" s="228" t="str">
        <f>IF([2]相关演算!CE9="","",[2]相关演算!CE9)</f>
        <v/>
      </c>
      <c r="CF9" s="228" t="str">
        <f>IF([2]相关演算!CF9="","",[2]相关演算!CF9)</f>
        <v/>
      </c>
      <c r="CG9" s="228" t="str">
        <f>IF([2]相关演算!CG9="","",[2]相关演算!CG9)</f>
        <v/>
      </c>
      <c r="CH9" s="228" t="str">
        <f>IF([2]相关演算!CH9="","",[2]相关演算!CH9)</f>
        <v/>
      </c>
      <c r="CI9" s="228" t="str">
        <f>IF([2]相关演算!CI9="","",[2]相关演算!CI9)</f>
        <v/>
      </c>
      <c r="CJ9" s="228" t="str">
        <f>IF([2]相关演算!CJ9="","",[2]相关演算!CJ9)</f>
        <v/>
      </c>
      <c r="CK9" s="228" t="str">
        <f>IF([2]相关演算!CK9="","",[2]相关演算!CK9)</f>
        <v>每回合自然增长速度</v>
      </c>
      <c r="CL9" s="228">
        <f>IF([2]相关演算!CL9="","",[2]相关演算!CL9)</f>
        <v>2</v>
      </c>
      <c r="CM9" s="228">
        <f>IF([2]相关演算!CM9="","",[2]相关演算!CM9)</f>
        <v>2</v>
      </c>
      <c r="CN9" s="228">
        <f>IF([2]相关演算!CN9="","",[2]相关演算!CN9)</f>
        <v>2</v>
      </c>
      <c r="CO9" s="228">
        <f>IF([2]相关演算!CO9="","",[2]相关演算!CO9)</f>
        <v>2</v>
      </c>
      <c r="CP9" s="228" t="str">
        <f>IF([2]相关演算!CP9="","",[2]相关演算!CP9)</f>
        <v/>
      </c>
      <c r="CQ9" s="228" t="str">
        <f>IF([2]相关演算!CQ9="","",[2]相关演算!CQ9)</f>
        <v/>
      </c>
      <c r="CR9" s="228" t="str">
        <f>IF([2]相关演算!CR9="","",[2]相关演算!CR9)</f>
        <v/>
      </c>
      <c r="CS9" s="228" t="str">
        <f>IF([2]相关演算!CS9="","",[2]相关演算!CS9)</f>
        <v/>
      </c>
      <c r="CT9" s="228" t="str">
        <f>IF([2]相关演算!CT9="","",[2]相关演算!CT9)</f>
        <v/>
      </c>
      <c r="CU9" s="228" t="str">
        <f>IF([2]相关演算!CU9="","",[2]相关演算!CU9)</f>
        <v/>
      </c>
      <c r="CV9" s="228" t="str">
        <f>IF([2]相关演算!CV9="","",[2]相关演算!CV9)</f>
        <v/>
      </c>
      <c r="CW9" s="228" t="str">
        <f>IF([2]相关演算!CW9="","",[2]相关演算!CW9)</f>
        <v/>
      </c>
      <c r="CX9" s="228" t="str">
        <f>IF([2]相关演算!CX9="","",[2]相关演算!CX9)</f>
        <v/>
      </c>
      <c r="CY9" s="228" t="str">
        <f>IF([2]相关演算!CY9="","",[2]相关演算!CY9)</f>
        <v/>
      </c>
      <c r="CZ9" s="228" t="str">
        <f>IF([2]相关演算!CZ9="","",[2]相关演算!CZ9)</f>
        <v/>
      </c>
      <c r="DA9" s="228" t="str">
        <f>IF([2]相关演算!DA9="","",[2]相关演算!DA9)</f>
        <v/>
      </c>
      <c r="DB9" s="228" t="str">
        <f>IF([2]相关演算!DB9="","",[2]相关演算!DB9)</f>
        <v/>
      </c>
      <c r="DC9" s="228" t="str">
        <f>IF([2]相关演算!DC9="","",[2]相关演算!DC9)</f>
        <v/>
      </c>
      <c r="DD9" s="228" t="str">
        <f>IF([2]相关演算!DD9="","",[2]相关演算!DD9)</f>
        <v/>
      </c>
      <c r="DE9" s="228" t="str">
        <f>IF([2]相关演算!DE9="","",[2]相关演算!DE9)</f>
        <v/>
      </c>
      <c r="DF9" s="228" t="str">
        <f>IF([2]相关演算!DF9="","",[2]相关演算!DF9)</f>
        <v/>
      </c>
      <c r="DG9" s="228" t="str">
        <f>IF([2]相关演算!DG9="","",[2]相关演算!DG9)</f>
        <v/>
      </c>
      <c r="DH9" s="228" t="str">
        <f>IF([2]相关演算!DH9="","",[2]相关演算!DH9)</f>
        <v/>
      </c>
      <c r="DI9" s="228" t="str">
        <f>IF([2]相关演算!DI9="","",[2]相关演算!DI9)</f>
        <v/>
      </c>
      <c r="DJ9" s="228" t="str">
        <f>IF([2]相关演算!DJ9="","",[2]相关演算!DJ9)</f>
        <v/>
      </c>
      <c r="DK9" s="228" t="str">
        <f>IF([2]相关演算!DK9="","",[2]相关演算!DK9)</f>
        <v/>
      </c>
      <c r="DL9" s="228" t="str">
        <f>IF([2]相关演算!DL9="","",[2]相关演算!DL9)</f>
        <v/>
      </c>
      <c r="DM9" s="228" t="str">
        <f>IF([2]相关演算!DM9="","",[2]相关演算!DM9)</f>
        <v/>
      </c>
      <c r="DN9" s="228" t="str">
        <f>IF([2]相关演算!DN9="","",[2]相关演算!DN9)</f>
        <v/>
      </c>
      <c r="DO9" s="228" t="str">
        <f>IF([2]相关演算!DO9="","",[2]相关演算!DO9)</f>
        <v/>
      </c>
      <c r="DP9" s="228" t="str">
        <f>IF([2]相关演算!DP9="","",[2]相关演算!DP9)</f>
        <v/>
      </c>
      <c r="DQ9" s="228">
        <f>IF([2]相关演算!DQ9="","",[2]相关演算!DQ9)</f>
        <v>1</v>
      </c>
      <c r="DR9" s="228">
        <f>IF([2]相关演算!DR9="","",[2]相关演算!DR9)</f>
        <v>0</v>
      </c>
      <c r="DS9" s="228">
        <f>IF([2]相关演算!DS9="","",[2]相关演算!DS9)</f>
        <v>0</v>
      </c>
      <c r="DT9" s="228">
        <f>IF([2]相关演算!DT9="","",[2]相关演算!DT9)</f>
        <v>0</v>
      </c>
      <c r="DU9" s="228">
        <f>IF([2]相关演算!DU9="","",[2]相关演算!DU9)</f>
        <v>0</v>
      </c>
      <c r="DV9" s="228">
        <f>IF([2]相关演算!DV9="","",[2]相关演算!DV9)</f>
        <v>0.5</v>
      </c>
      <c r="DW9" s="228">
        <f>IF([2]相关演算!DW9="","",[2]相关演算!DW9)</f>
        <v>0.5</v>
      </c>
      <c r="DX9" s="228">
        <f>IF([2]相关演算!DX9="","",[2]相关演算!DX9)</f>
        <v>0</v>
      </c>
      <c r="DY9" s="228">
        <f>IF([2]相关演算!DY9="","",[2]相关演算!DY9)</f>
        <v>0.75</v>
      </c>
      <c r="DZ9" s="228">
        <f>IF([2]相关演算!DZ9="","",[2]相关演算!DZ9)</f>
        <v>0.25</v>
      </c>
      <c r="EA9" s="228">
        <f>IF([2]相关演算!EA9="","",[2]相关演算!EA9)</f>
        <v>0</v>
      </c>
      <c r="EB9" s="228">
        <f>IF([2]相关演算!EB9="","",[2]相关演算!EB9)</f>
        <v>0</v>
      </c>
      <c r="EC9" s="228">
        <f>IF([2]相关演算!EC9="","",[2]相关演算!EC9)</f>
        <v>1</v>
      </c>
      <c r="ED9" s="228">
        <f>IF([2]相关演算!ED9="","",[2]相关演算!ED9)</f>
        <v>0</v>
      </c>
      <c r="EE9" s="228">
        <f>IF([2]相关演算!EE9="","",[2]相关演算!EE9)</f>
        <v>0</v>
      </c>
      <c r="EF9" s="228">
        <f>IF([2]相关演算!EF9="","",[2]相关演算!EF9)</f>
        <v>0</v>
      </c>
      <c r="EG9" s="228" t="str">
        <f>IF([2]相关演算!EG9="","",[2]相关演算!EG9)</f>
        <v/>
      </c>
      <c r="EH9" s="228" t="str">
        <f>IF([2]相关演算!EH9="","",[2]相关演算!EH9)</f>
        <v/>
      </c>
      <c r="EI9" s="228" t="str">
        <f>IF([2]相关演算!EI9="","",[2]相关演算!EI9)</f>
        <v/>
      </c>
      <c r="EJ9" s="228" t="str">
        <f>IF([2]相关演算!EJ9="","",[2]相关演算!EJ9)</f>
        <v/>
      </c>
      <c r="EK9" s="228" t="str">
        <f>IF([2]相关演算!EK9="","",[2]相关演算!EK9)</f>
        <v>弓将</v>
      </c>
      <c r="EL9" s="228">
        <f>IF([2]相关演算!EL9="","",[2]相关演算!EL9)</f>
        <v>60</v>
      </c>
      <c r="EM9" s="228" t="str">
        <f>IF([2]相关演算!EM9="","",[2]相关演算!EM9)</f>
        <v/>
      </c>
      <c r="EN9" s="228" t="str">
        <f>IF([2]相关演算!EN9="","",[2]相关演算!EN9)</f>
        <v/>
      </c>
      <c r="EO9" s="228" t="str">
        <f>IF([2]相关演算!EO9="","",[2]相关演算!EO9)</f>
        <v/>
      </c>
      <c r="EP9" s="228">
        <f>IF([2]相关演算!EP9="","",[2]相关演算!EP9)</f>
        <v>1</v>
      </c>
      <c r="EQ9" s="228">
        <f>IF([2]相关演算!EQ9="","",[2]相关演算!EQ9)</f>
        <v>0.3</v>
      </c>
      <c r="ER9" s="228" t="str">
        <f>IF([2]相关演算!ER9="","",[2]相关演算!ER9)</f>
        <v/>
      </c>
      <c r="ES9" s="228">
        <f>IF([2]相关演算!ES9="","",[2]相关演算!ES9)</f>
        <v>3</v>
      </c>
      <c r="ET9" s="228" t="str">
        <f>IF([2]相关演算!ET9="","",[2]相关演算!ET9)</f>
        <v>弓将</v>
      </c>
      <c r="EU9" s="228">
        <f>IF([2]相关演算!EU9="","",[2]相关演算!EU9)</f>
        <v>35</v>
      </c>
      <c r="EV9" s="228">
        <f>IF([2]相关演算!EV9="","",[2]相关演算!EV9)</f>
        <v>12000</v>
      </c>
      <c r="EW9" s="228">
        <f>IF([2]相关演算!EW9="","",[2]相关演算!EW9)</f>
        <v>0.40682347554880177</v>
      </c>
      <c r="EX9" s="228">
        <f>IF([2]相关演算!EX9="","",[2]相关演算!EX9)</f>
        <v>0.49282678467890256</v>
      </c>
      <c r="EY9" s="228" t="str">
        <f>IF([2]相关演算!EY9="","",[2]相关演算!EY9)</f>
        <v/>
      </c>
      <c r="EZ9" s="228" t="str">
        <f>IF([2]相关演算!EZ9="","",[2]相关演算!EZ9)</f>
        <v/>
      </c>
      <c r="FA9" s="228" t="str">
        <f>IF([2]相关演算!FA9="","",[2]相关演算!FA9)</f>
        <v/>
      </c>
      <c r="FB9" s="228" t="str">
        <f>IF([2]相关演算!FB9="","",[2]相关演算!FB9)</f>
        <v/>
      </c>
      <c r="FC9" s="228" t="str">
        <f>IF([2]相关演算!FC9="","",[2]相关演算!FC9)</f>
        <v/>
      </c>
      <c r="FD9" s="228" t="str">
        <f>IF([2]相关演算!FD9="","",[2]相关演算!FD9)</f>
        <v/>
      </c>
      <c r="FE9" s="228" t="str">
        <f>IF([2]相关演算!FE9="","",[2]相关演算!FE9)</f>
        <v/>
      </c>
      <c r="FF9" s="228" t="str">
        <f>IF([2]相关演算!FF9="","",[2]相关演算!FF9)</f>
        <v/>
      </c>
      <c r="FG9" s="228" t="str">
        <f>IF([2]相关演算!FG9="","",[2]相关演算!FG9)</f>
        <v/>
      </c>
      <c r="FH9" s="228" t="str">
        <f>IF([2]相关演算!FH9="","",[2]相关演算!FH9)</f>
        <v/>
      </c>
      <c r="FI9" s="228" t="str">
        <f>IF([2]相关演算!FI9="","",[2]相关演算!FI9)</f>
        <v/>
      </c>
      <c r="FJ9" s="228" t="str">
        <f>IF([2]相关演算!FJ9="","",[2]相关演算!FJ9)</f>
        <v/>
      </c>
      <c r="FK9" s="228" t="str">
        <f>IF([2]相关演算!FK9="","",[2]相关演算!FK9)</f>
        <v/>
      </c>
      <c r="FL9" s="228" t="str">
        <f>IF([2]相关演算!FL9="","",[2]相关演算!FL9)</f>
        <v/>
      </c>
      <c r="FM9" s="228" t="str">
        <f>IF([2]相关演算!FM9="","",[2]相关演算!FM9)</f>
        <v/>
      </c>
      <c r="FN9" s="228" t="str">
        <f>IF([2]相关演算!FN9="","",[2]相关演算!FN9)</f>
        <v/>
      </c>
      <c r="FO9" s="228" t="str">
        <f>IF([2]相关演算!FO9="","",[2]相关演算!FO9)</f>
        <v/>
      </c>
      <c r="FP9" s="228" t="str">
        <f>IF([2]相关演算!FP9="","",[2]相关演算!FP9)</f>
        <v/>
      </c>
      <c r="FQ9" s="228" t="str">
        <f>IF([2]相关演算!FQ9="","",[2]相关演算!FQ9)</f>
        <v/>
      </c>
      <c r="FR9" s="228" t="str">
        <f>IF([2]相关演算!FR9="","",[2]相关演算!FR9)</f>
        <v/>
      </c>
      <c r="FS9" s="228" t="str">
        <f>IF([2]相关演算!FS9="","",[2]相关演算!FS9)</f>
        <v/>
      </c>
      <c r="FT9" s="228">
        <f>IF([2]相关演算!FT9="","",[2]相关演算!FT9)</f>
        <v>400</v>
      </c>
      <c r="FU9" s="228">
        <f>IF([2]相关演算!FU9="","",[2]相关演算!FU9)</f>
        <v>1</v>
      </c>
      <c r="FV9" s="228">
        <f>IF([2]相关演算!FV9="","",[2]相关演算!FV9)</f>
        <v>1</v>
      </c>
      <c r="FW9" s="228" t="str">
        <f>IF([2]相关演算!FW9="","",[2]相关演算!FW9)</f>
        <v/>
      </c>
      <c r="FX9" s="228" t="str">
        <f>IF([2]相关演算!FX9="","",[2]相关演算!FX9)</f>
        <v/>
      </c>
      <c r="FY9" s="228" t="str">
        <f>IF([2]相关演算!FY9="","",[2]相关演算!FY9)</f>
        <v/>
      </c>
      <c r="FZ9" s="228" t="str">
        <f>IF([2]相关演算!FZ9="","",[2]相关演算!FZ9)</f>
        <v/>
      </c>
      <c r="GA9" s="228" t="str">
        <f>IF([2]相关演算!GA9="","",[2]相关演算!GA9)</f>
        <v/>
      </c>
      <c r="GB9" s="228" t="str">
        <f>IF([2]相关演算!GB9="","",[2]相关演算!GB9)</f>
        <v/>
      </c>
      <c r="GC9" s="228" t="str">
        <f>IF([2]相关演算!GC9="","",[2]相关演算!GC9)</f>
        <v/>
      </c>
      <c r="GD9" s="228" t="str">
        <f>IF([2]相关演算!GD9="","",[2]相关演算!GD9)</f>
        <v/>
      </c>
      <c r="GE9" s="228" t="str">
        <f>IF([2]相关演算!GE9="","",[2]相关演算!GE9)</f>
        <v/>
      </c>
      <c r="GF9" s="228" t="str">
        <f>IF([2]相关演算!GF9="","",[2]相关演算!GF9)</f>
        <v/>
      </c>
      <c r="GG9" s="228" t="str">
        <f>IF([2]相关演算!GG9="","",[2]相关演算!GG9)</f>
        <v/>
      </c>
      <c r="GH9" s="228" t="str">
        <f>IF([2]相关演算!GH9="","",[2]相关演算!GH9)</f>
        <v/>
      </c>
      <c r="GI9" s="228" t="str">
        <f>IF([2]相关演算!GI9="","",[2]相关演算!GI9)</f>
        <v/>
      </c>
      <c r="GJ9" s="228" t="str">
        <f>IF([2]相关演算!GJ9="","",[2]相关演算!GJ9)</f>
        <v/>
      </c>
      <c r="GK9" s="228" t="str">
        <f>IF([2]相关演算!GK9="","",[2]相关演算!GK9)</f>
        <v/>
      </c>
      <c r="GL9" s="228" t="str">
        <f>IF([2]相关演算!GL9="","",[2]相关演算!GL9)</f>
        <v/>
      </c>
      <c r="GM9" s="228" t="str">
        <f>IF([2]相关演算!GM9="","",[2]相关演算!GM9)</f>
        <v/>
      </c>
      <c r="GN9" s="228" t="str">
        <f>IF([2]相关演算!GN9="","",[2]相关演算!GN9)</f>
        <v/>
      </c>
      <c r="GO9" s="228" t="str">
        <f>IF([2]相关演算!GO9="","",[2]相关演算!GO9)</f>
        <v/>
      </c>
      <c r="GP9" s="228" t="str">
        <f>IF([2]相关演算!GP9="","",[2]相关演算!GP9)</f>
        <v/>
      </c>
      <c r="GQ9" s="228" t="str">
        <f>IF([2]相关演算!GQ9="","",[2]相关演算!GQ9)</f>
        <v/>
      </c>
      <c r="GR9" s="228" t="str">
        <f>IF([2]相关演算!GR9="","",[2]相关演算!GR9)</f>
        <v/>
      </c>
      <c r="GS9" s="228" t="str">
        <f>IF([2]相关演算!GS9="","",[2]相关演算!GS9)</f>
        <v/>
      </c>
      <c r="GT9" s="228" t="str">
        <f>IF([2]相关演算!GT9="","",[2]相关演算!GT9)</f>
        <v/>
      </c>
      <c r="GU9" s="228" t="str">
        <f>IF([2]相关演算!GU9="","",[2]相关演算!GU9)</f>
        <v/>
      </c>
      <c r="GV9" s="228" t="str">
        <f>IF([2]相关演算!GV9="","",[2]相关演算!GV9)</f>
        <v/>
      </c>
      <c r="GW9" s="228" t="str">
        <f>IF([2]相关演算!GW9="","",[2]相关演算!GW9)</f>
        <v/>
      </c>
      <c r="GX9" s="228" t="str">
        <f>IF([2]相关演算!GX9="","",[2]相关演算!GX9)</f>
        <v/>
      </c>
      <c r="GY9" s="228" t="str">
        <f>IF([2]相关演算!GY9="","",[2]相关演算!GY9)</f>
        <v/>
      </c>
      <c r="GZ9" s="228" t="str">
        <f>IF([2]相关演算!GZ9="","",[2]相关演算!GZ9)</f>
        <v/>
      </c>
    </row>
    <row r="10" spans="1:208">
      <c r="A10" s="228" t="str">
        <f>IF([2]相关演算!A10="","",[2]相关演算!A10)</f>
        <v/>
      </c>
      <c r="B10" s="228" t="str">
        <f>IF([2]相关演算!B10="","",[2]相关演算!B10)</f>
        <v/>
      </c>
      <c r="C10" s="228" t="str">
        <f>IF([2]相关演算!C10="","",[2]相关演算!C10)</f>
        <v/>
      </c>
      <c r="D10" s="228" t="str">
        <f>IF([2]相关演算!D10="","",[2]相关演算!D10)</f>
        <v/>
      </c>
      <c r="E10" s="228" t="str">
        <f>IF([2]相关演算!E10="","",[2]相关演算!E10)</f>
        <v/>
      </c>
      <c r="F10" s="228" t="str">
        <f>IF([2]相关演算!F10="","",[2]相关演算!F10)</f>
        <v/>
      </c>
      <c r="G10" s="228" t="str">
        <f>IF([2]相关演算!G10="","",[2]相关演算!G10)</f>
        <v/>
      </c>
      <c r="H10" s="228" t="str">
        <f>IF([2]相关演算!H10="","",[2]相关演算!H10)</f>
        <v/>
      </c>
      <c r="I10" s="228" t="str">
        <f>IF([2]相关演算!I10="","",[2]相关演算!I10)</f>
        <v/>
      </c>
      <c r="J10" s="228" t="str">
        <f>IF([2]相关演算!J10="","",[2]相关演算!J10)</f>
        <v/>
      </c>
      <c r="K10" s="228" t="str">
        <f>IF([2]相关演算!K10="","",[2]相关演算!K10)</f>
        <v/>
      </c>
      <c r="L10" s="228" t="str">
        <f>IF([2]相关演算!L10="","",[2]相关演算!L10)</f>
        <v/>
      </c>
      <c r="M10" s="228" t="str">
        <f>IF([2]相关演算!M10="","",[2]相关演算!M10)</f>
        <v/>
      </c>
      <c r="N10" s="228" t="str">
        <f>IF([2]相关演算!N10="","",[2]相关演算!N10)</f>
        <v/>
      </c>
      <c r="O10" s="228" t="str">
        <f>IF([2]相关演算!O10="","",[2]相关演算!O10)</f>
        <v>刀兵</v>
      </c>
      <c r="P10" s="228" t="str">
        <f>IF([2]相关演算!P10="","",[2]相关演算!P10)</f>
        <v>车骑兵</v>
      </c>
      <c r="Q10" s="228" t="str">
        <f>IF([2]相关演算!Q10="","",[2]相关演算!Q10)</f>
        <v>弓弩兵</v>
      </c>
      <c r="R10" s="228" t="str">
        <f>IF([2]相关演算!R10="","",[2]相关演算!R10)</f>
        <v>枪兵</v>
      </c>
      <c r="S10" s="228" t="str">
        <f>IF([2]相关演算!S10="","",[2]相关演算!S10)</f>
        <v>刀兵</v>
      </c>
      <c r="T10" s="228" t="str">
        <f>IF([2]相关演算!T10="","",[2]相关演算!T10)</f>
        <v>车骑兵</v>
      </c>
      <c r="U10" s="228" t="str">
        <f>IF([2]相关演算!U10="","",[2]相关演算!U10)</f>
        <v>弓弩兵</v>
      </c>
      <c r="V10" s="228" t="str">
        <f>IF([2]相关演算!V10="","",[2]相关演算!V10)</f>
        <v>枪兵</v>
      </c>
      <c r="W10" s="228" t="str">
        <f>IF([2]相关演算!W10="","",[2]相关演算!W10)</f>
        <v/>
      </c>
      <c r="X10" s="228" t="str">
        <f>IF([2]相关演算!X10="","",[2]相关演算!X10)</f>
        <v/>
      </c>
      <c r="Y10" s="228" t="str">
        <f>IF([2]相关演算!Y10="","",[2]相关演算!Y10)</f>
        <v/>
      </c>
      <c r="Z10" s="228" t="str">
        <f>IF([2]相关演算!Z10="","",[2]相关演算!Z10)</f>
        <v>实力公式</v>
      </c>
      <c r="AA10" s="228" t="str">
        <f>IF([2]相关演算!AA10="","",[2]相关演算!AA10)</f>
        <v>∑i (Hi*(Ai+∑j kij(aj*nj+Aj)+(1-pi)*ni*ai)+ni*hi（ai*ni/2+∑j kij(aj*nj+Aj)+pi*Ai))</v>
      </c>
      <c r="AB10" s="228" t="str">
        <f>IF([2]相关演算!AB10="","",[2]相关演算!AB10)</f>
        <v/>
      </c>
      <c r="AC10" s="228" t="str">
        <f>IF([2]相关演算!AC10="","",[2]相关演算!AC10)</f>
        <v/>
      </c>
      <c r="AD10" s="228" t="str">
        <f>IF([2]相关演算!AD10="","",[2]相关演算!AD10)</f>
        <v/>
      </c>
      <c r="AE10" s="228" t="str">
        <f>IF([2]相关演算!AE10="","",[2]相关演算!AE10)</f>
        <v/>
      </c>
      <c r="AF10" s="228" t="str">
        <f>IF([2]相关演算!AF10="","",[2]相关演算!AF10)</f>
        <v/>
      </c>
      <c r="AG10" s="228" t="str">
        <f>IF([2]相关演算!AG10="","",[2]相关演算!AG10)</f>
        <v/>
      </c>
      <c r="AH10" s="228" t="str">
        <f>IF([2]相关演算!AH10="","",[2]相关演算!AH10)</f>
        <v/>
      </c>
      <c r="AI10" s="228" t="str">
        <f>IF([2]相关演算!AI10="","",[2]相关演算!AI10)</f>
        <v/>
      </c>
      <c r="AJ10" s="228" t="str">
        <f>IF([2]相关演算!AJ10="","",[2]相关演算!AJ10)</f>
        <v/>
      </c>
      <c r="AK10" s="228" t="str">
        <f>IF([2]相关演算!AK10="","",[2]相关演算!AK10)</f>
        <v/>
      </c>
      <c r="AL10" s="228" t="str">
        <f>IF([2]相关演算!AL10="","",[2]相关演算!AL10)</f>
        <v/>
      </c>
      <c r="AM10" s="228" t="str">
        <f>IF([2]相关演算!AM10="","",[2]相关演算!AM10)</f>
        <v/>
      </c>
      <c r="AN10" s="228" t="str">
        <f>IF([2]相关演算!AN10="","",[2]相关演算!AN10)</f>
        <v/>
      </c>
      <c r="AO10" s="228" t="str">
        <f>IF([2]相关演算!AO10="","",[2]相关演算!AO10)</f>
        <v/>
      </c>
      <c r="AP10" s="228" t="str">
        <f>IF([2]相关演算!AP10="","",[2]相关演算!AP10)</f>
        <v/>
      </c>
      <c r="AQ10" s="228" t="str">
        <f>IF([2]相关演算!AQ10="","",[2]相关演算!AQ10)</f>
        <v/>
      </c>
      <c r="AR10" s="228" t="str">
        <f>IF([2]相关演算!AR10="","",[2]相关演算!AR10)</f>
        <v/>
      </c>
      <c r="AS10" s="228" t="str">
        <f>IF([2]相关演算!AS10="","",[2]相关演算!AS10)</f>
        <v/>
      </c>
      <c r="AT10" s="228" t="str">
        <f>IF([2]相关演算!AT10="","",[2]相关演算!AT10)</f>
        <v/>
      </c>
      <c r="AU10" s="228" t="str">
        <f>IF([2]相关演算!AU10="","",[2]相关演算!AU10)</f>
        <v/>
      </c>
      <c r="AV10" s="228" t="str">
        <f>IF([2]相关演算!AV10="","",[2]相关演算!AV10)</f>
        <v/>
      </c>
      <c r="AW10" s="228" t="str">
        <f>IF([2]相关演算!AW10="","",[2]相关演算!AW10)</f>
        <v/>
      </c>
      <c r="AX10" s="228" t="str">
        <f>IF([2]相关演算!AX10="","",[2]相关演算!AX10)</f>
        <v/>
      </c>
      <c r="AY10" s="228" t="str">
        <f>IF([2]相关演算!AY10="","",[2]相关演算!AY10)</f>
        <v/>
      </c>
      <c r="AZ10" s="228" t="str">
        <f>IF([2]相关演算!AZ10="","",[2]相关演算!AZ10)</f>
        <v/>
      </c>
      <c r="BA10" s="228" t="str">
        <f>IF([2]相关演算!BA10="","",[2]相关演算!BA10)</f>
        <v/>
      </c>
      <c r="BB10" s="228" t="str">
        <f>IF([2]相关演算!BB10="","",[2]相关演算!BB10)</f>
        <v/>
      </c>
      <c r="BC10" s="228" t="str">
        <f>IF([2]相关演算!BC10="","",[2]相关演算!BC10)</f>
        <v/>
      </c>
      <c r="BD10" s="228" t="str">
        <f>IF([2]相关演算!BD10="","",[2]相关演算!BD10)</f>
        <v/>
      </c>
      <c r="BE10" s="228" t="str">
        <f>IF([2]相关演算!BE10="","",[2]相关演算!BE10)</f>
        <v>触发后的兵力节点</v>
      </c>
      <c r="BF10" s="228" t="str">
        <f>IF([2]相关演算!BF10="","",[2]相关演算!BF10)</f>
        <v/>
      </c>
      <c r="BG10" s="228" t="str">
        <f>IF([2]相关演算!BG10="","",[2]相关演算!BG10)</f>
        <v/>
      </c>
      <c r="BH10" s="228" t="str">
        <f>IF([2]相关演算!BH10="","",[2]相关演算!BH10)</f>
        <v/>
      </c>
      <c r="BI10" s="228" t="str">
        <f>IF([2]相关演算!BI10="","",[2]相关演算!BI10)</f>
        <v/>
      </c>
      <c r="BJ10" s="228" t="str">
        <f>IF([2]相关演算!BJ10="","",[2]相关演算!BJ10)</f>
        <v/>
      </c>
      <c r="BK10" s="228" t="str">
        <f>IF([2]相关演算!BK10="","",[2]相关演算!BK10)</f>
        <v/>
      </c>
      <c r="BL10" s="228" t="str">
        <f>IF([2]相关演算!BL10="","",[2]相关演算!BL10)</f>
        <v/>
      </c>
      <c r="BM10" s="228" t="str">
        <f>IF([2]相关演算!BM10="","",[2]相关演算!BM10)</f>
        <v/>
      </c>
      <c r="BN10" s="228" t="str">
        <f>IF([2]相关演算!BN10="","",[2]相关演算!BN10)</f>
        <v>近战肉</v>
      </c>
      <c r="BO10" s="228" t="str">
        <f>IF([2]相关演算!BO10="","",[2]相关演算!BO10)</f>
        <v>近战输(骑）</v>
      </c>
      <c r="BP10" s="228" t="str">
        <f>IF([2]相关演算!BP10="","",[2]相关演算!BP10)</f>
        <v>远程输</v>
      </c>
      <c r="BQ10" s="228" t="str">
        <f>IF([2]相关演算!BQ10="","",[2]相关演算!BQ10)</f>
        <v>枪兵</v>
      </c>
      <c r="BR10" s="228" t="str">
        <f>IF([2]相关演算!BR10="","",[2]相关演算!BR10)</f>
        <v/>
      </c>
      <c r="BS10" s="228" t="str">
        <f>IF([2]相关演算!BS10="","",[2]相关演算!BS10)</f>
        <v/>
      </c>
      <c r="BT10" s="228" t="str">
        <f>IF([2]相关演算!BT10="","",[2]相关演算!BT10)</f>
        <v/>
      </c>
      <c r="BU10" s="228" t="str">
        <f>IF([2]相关演算!BU10="","",[2]相关演算!BU10)</f>
        <v/>
      </c>
      <c r="BV10" s="228" t="str">
        <f>IF([2]相关演算!BV10="","",[2]相关演算!BV10)</f>
        <v/>
      </c>
      <c r="BW10" s="228" t="str">
        <f>IF([2]相关演算!BW10="","",[2]相关演算!BW10)</f>
        <v/>
      </c>
      <c r="BX10" s="228" t="str">
        <f>IF([2]相关演算!BX10="","",[2]相关演算!BX10)</f>
        <v/>
      </c>
      <c r="BY10" s="228" t="str">
        <f>IF([2]相关演算!BY10="","",[2]相关演算!BY10)</f>
        <v/>
      </c>
      <c r="BZ10" s="228" t="str">
        <f>IF([2]相关演算!BZ10="","",[2]相关演算!BZ10)</f>
        <v/>
      </c>
      <c r="CA10" s="228" t="str">
        <f>IF([2]相关演算!CA10="","",[2]相关演算!CA10)</f>
        <v/>
      </c>
      <c r="CB10" s="228" t="str">
        <f>IF([2]相关演算!CB10="","",[2]相关演算!CB10)</f>
        <v/>
      </c>
      <c r="CC10" s="228" t="str">
        <f>IF([2]相关演算!CC10="","",[2]相关演算!CC10)</f>
        <v/>
      </c>
      <c r="CD10" s="228" t="str">
        <f>IF([2]相关演算!CD10="","",[2]相关演算!CD10)</f>
        <v/>
      </c>
      <c r="CE10" s="228" t="str">
        <f>IF([2]相关演算!CE10="","",[2]相关演算!CE10)</f>
        <v/>
      </c>
      <c r="CF10" s="228" t="str">
        <f>IF([2]相关演算!CF10="","",[2]相关演算!CF10)</f>
        <v/>
      </c>
      <c r="CG10" s="228" t="str">
        <f>IF([2]相关演算!CG10="","",[2]相关演算!CG10)</f>
        <v/>
      </c>
      <c r="CH10" s="228" t="str">
        <f>IF([2]相关演算!CH10="","",[2]相关演算!CH10)</f>
        <v/>
      </c>
      <c r="CI10" s="228" t="str">
        <f>IF([2]相关演算!CI10="","",[2]相关演算!CI10)</f>
        <v/>
      </c>
      <c r="CJ10" s="228" t="str">
        <f>IF([2]相关演算!CJ10="","",[2]相关演算!CJ10)</f>
        <v/>
      </c>
      <c r="CK10" s="228" t="str">
        <f>IF([2]相关演算!CK10="","",[2]相关演算!CK10)</f>
        <v>每损失1%生命增长</v>
      </c>
      <c r="CL10" s="228">
        <f>IF([2]相关演算!CL10="","",[2]相关演算!CL10)</f>
        <v>1.2</v>
      </c>
      <c r="CM10" s="228">
        <f>IF([2]相关演算!CM10="","",[2]相关演算!CM10)</f>
        <v>1.2</v>
      </c>
      <c r="CN10" s="228">
        <f>IF([2]相关演算!CN10="","",[2]相关演算!CN10)</f>
        <v>1.2</v>
      </c>
      <c r="CO10" s="228">
        <f>IF([2]相关演算!CO10="","",[2]相关演算!CO10)</f>
        <v>1.2</v>
      </c>
      <c r="CP10" s="228" t="str">
        <f>IF([2]相关演算!CP10="","",[2]相关演算!CP10)</f>
        <v/>
      </c>
      <c r="CQ10" s="228" t="str">
        <f>IF([2]相关演算!CQ10="","",[2]相关演算!CQ10)</f>
        <v/>
      </c>
      <c r="CR10" s="228" t="str">
        <f>IF([2]相关演算!CR10="","",[2]相关演算!CR10)</f>
        <v/>
      </c>
      <c r="CS10" s="228" t="str">
        <f>IF([2]相关演算!CS10="","",[2]相关演算!CS10)</f>
        <v/>
      </c>
      <c r="CT10" s="228" t="str">
        <f>IF([2]相关演算!CT10="","",[2]相关演算!CT10)</f>
        <v/>
      </c>
      <c r="CU10" s="228" t="str">
        <f>IF([2]相关演算!CU10="","",[2]相关演算!CU10)</f>
        <v/>
      </c>
      <c r="CV10" s="228" t="str">
        <f>IF([2]相关演算!CV10="","",[2]相关演算!CV10)</f>
        <v/>
      </c>
      <c r="CW10" s="228" t="str">
        <f>IF([2]相关演算!CW10="","",[2]相关演算!CW10)</f>
        <v/>
      </c>
      <c r="CX10" s="228" t="str">
        <f>IF([2]相关演算!CX10="","",[2]相关演算!CX10)</f>
        <v/>
      </c>
      <c r="CY10" s="228" t="str">
        <f>IF([2]相关演算!CY10="","",[2]相关演算!CY10)</f>
        <v/>
      </c>
      <c r="CZ10" s="228" t="str">
        <f>IF([2]相关演算!CZ10="","",[2]相关演算!CZ10)</f>
        <v/>
      </c>
      <c r="DA10" s="228" t="str">
        <f>IF([2]相关演算!DA10="","",[2]相关演算!DA10)</f>
        <v/>
      </c>
      <c r="DB10" s="228" t="str">
        <f>IF([2]相关演算!DB10="","",[2]相关演算!DB10)</f>
        <v/>
      </c>
      <c r="DC10" s="228" t="str">
        <f>IF([2]相关演算!DC10="","",[2]相关演算!DC10)</f>
        <v/>
      </c>
      <c r="DD10" s="228" t="str">
        <f>IF([2]相关演算!DD10="","",[2]相关演算!DD10)</f>
        <v/>
      </c>
      <c r="DE10" s="228" t="str">
        <f>IF([2]相关演算!DE10="","",[2]相关演算!DE10)</f>
        <v/>
      </c>
      <c r="DF10" s="228" t="str">
        <f>IF([2]相关演算!DF10="","",[2]相关演算!DF10)</f>
        <v/>
      </c>
      <c r="DG10" s="228" t="str">
        <f>IF([2]相关演算!DG10="","",[2]相关演算!DG10)</f>
        <v/>
      </c>
      <c r="DH10" s="228" t="str">
        <f>IF([2]相关演算!DH10="","",[2]相关演算!DH10)</f>
        <v/>
      </c>
      <c r="DI10" s="228" t="str">
        <f>IF([2]相关演算!DI10="","",[2]相关演算!DI10)</f>
        <v/>
      </c>
      <c r="DJ10" s="228" t="str">
        <f>IF([2]相关演算!DJ10="","",[2]相关演算!DJ10)</f>
        <v/>
      </c>
      <c r="DK10" s="228" t="str">
        <f>IF([2]相关演算!DK10="","",[2]相关演算!DK10)</f>
        <v/>
      </c>
      <c r="DL10" s="228" t="str">
        <f>IF([2]相关演算!DL10="","",[2]相关演算!DL10)</f>
        <v/>
      </c>
      <c r="DM10" s="228" t="str">
        <f>IF([2]相关演算!DM10="","",[2]相关演算!DM10)</f>
        <v/>
      </c>
      <c r="DN10" s="228" t="str">
        <f>IF([2]相关演算!DN10="","",[2]相关演算!DN10)</f>
        <v/>
      </c>
      <c r="DO10" s="228" t="str">
        <f>IF([2]相关演算!DO10="","",[2]相关演算!DO10)</f>
        <v/>
      </c>
      <c r="DP10" s="228" t="str">
        <f>IF([2]相关演算!DP10="","",[2]相关演算!DP10)</f>
        <v/>
      </c>
      <c r="DQ10" s="228">
        <f>IF([2]相关演算!DQ10="","",[2]相关演算!DQ10)</f>
        <v>1</v>
      </c>
      <c r="DR10" s="228">
        <f>IF([2]相关演算!DR10="","",[2]相关演算!DR10)</f>
        <v>0</v>
      </c>
      <c r="DS10" s="228">
        <f>IF([2]相关演算!DS10="","",[2]相关演算!DS10)</f>
        <v>0</v>
      </c>
      <c r="DT10" s="228">
        <f>IF([2]相关演算!DT10="","",[2]相关演算!DT10)</f>
        <v>0</v>
      </c>
      <c r="DU10" s="228">
        <f>IF([2]相关演算!DU10="","",[2]相关演算!DU10)</f>
        <v>0</v>
      </c>
      <c r="DV10" s="228">
        <f>IF([2]相关演算!DV10="","",[2]相关演算!DV10)</f>
        <v>0.5</v>
      </c>
      <c r="DW10" s="228">
        <f>IF([2]相关演算!DW10="","",[2]相关演算!DW10)</f>
        <v>0.5</v>
      </c>
      <c r="DX10" s="228">
        <f>IF([2]相关演算!DX10="","",[2]相关演算!DX10)</f>
        <v>0</v>
      </c>
      <c r="DY10" s="228">
        <f>IF([2]相关演算!DY10="","",[2]相关演算!DY10)</f>
        <v>0.75</v>
      </c>
      <c r="DZ10" s="228">
        <f>IF([2]相关演算!DZ10="","",[2]相关演算!DZ10)</f>
        <v>0.25</v>
      </c>
      <c r="EA10" s="228">
        <f>IF([2]相关演算!EA10="","",[2]相关演算!EA10)</f>
        <v>0</v>
      </c>
      <c r="EB10" s="228">
        <f>IF([2]相关演算!EB10="","",[2]相关演算!EB10)</f>
        <v>0</v>
      </c>
      <c r="EC10" s="228">
        <f>IF([2]相关演算!EC10="","",[2]相关演算!EC10)</f>
        <v>1</v>
      </c>
      <c r="ED10" s="228">
        <f>IF([2]相关演算!ED10="","",[2]相关演算!ED10)</f>
        <v>0</v>
      </c>
      <c r="EE10" s="228">
        <f>IF([2]相关演算!EE10="","",[2]相关演算!EE10)</f>
        <v>0</v>
      </c>
      <c r="EF10" s="228">
        <f>IF([2]相关演算!EF10="","",[2]相关演算!EF10)</f>
        <v>0</v>
      </c>
      <c r="EG10" s="228" t="str">
        <f>IF([2]相关演算!EG10="","",[2]相关演算!EG10)</f>
        <v/>
      </c>
      <c r="EH10" s="228" t="str">
        <f>IF([2]相关演算!EH10="","",[2]相关演算!EH10)</f>
        <v/>
      </c>
      <c r="EI10" s="228" t="str">
        <f>IF([2]相关演算!EI10="","",[2]相关演算!EI10)</f>
        <v/>
      </c>
      <c r="EJ10" s="228" t="str">
        <f>IF([2]相关演算!EJ10="","",[2]相关演算!EJ10)</f>
        <v/>
      </c>
      <c r="EK10" s="228" t="str">
        <f>IF([2]相关演算!EK10="","",[2]相关演算!EK10)</f>
        <v>军师</v>
      </c>
      <c r="EL10" s="228">
        <f>IF([2]相关演算!EL10="","",[2]相关演算!EL10)</f>
        <v>60</v>
      </c>
      <c r="EM10" s="228" t="str">
        <f>IF([2]相关演算!EM10="","",[2]相关演算!EM10)</f>
        <v/>
      </c>
      <c r="EN10" s="228" t="str">
        <f>IF([2]相关演算!EN10="","",[2]相关演算!EN10)</f>
        <v/>
      </c>
      <c r="EO10" s="228" t="str">
        <f>IF([2]相关演算!EO10="","",[2]相关演算!EO10)</f>
        <v/>
      </c>
      <c r="EP10" s="228">
        <f>IF([2]相关演算!EP10="","",[2]相关演算!EP10)</f>
        <v>1</v>
      </c>
      <c r="EQ10" s="228">
        <f>IF([2]相关演算!EQ10="","",[2]相关演算!EQ10)</f>
        <v>0.3</v>
      </c>
      <c r="ER10" s="228" t="str">
        <f>IF([2]相关演算!ER10="","",[2]相关演算!ER10)</f>
        <v/>
      </c>
      <c r="ES10" s="228">
        <f>IF([2]相关演算!ES10="","",[2]相关演算!ES10)</f>
        <v>4</v>
      </c>
      <c r="ET10" s="228" t="str">
        <f>IF([2]相关演算!ET10="","",[2]相关演算!ET10)</f>
        <v>军师</v>
      </c>
      <c r="EU10" s="228">
        <f>IF([2]相关演算!EU10="","",[2]相关演算!EU10)</f>
        <v>35</v>
      </c>
      <c r="EV10" s="228">
        <f>IF([2]相关演算!EV10="","",[2]相关演算!EV10)</f>
        <v>12000</v>
      </c>
      <c r="EW10" s="228" t="str">
        <f>IF([2]相关演算!EW10="","",[2]相关演算!EW10)</f>
        <v/>
      </c>
      <c r="EX10" s="228" t="str">
        <f>IF([2]相关演算!EX10="","",[2]相关演算!EX10)</f>
        <v/>
      </c>
      <c r="EY10" s="228" t="str">
        <f>IF([2]相关演算!EY10="","",[2]相关演算!EY10)</f>
        <v/>
      </c>
      <c r="EZ10" s="228" t="str">
        <f>IF([2]相关演算!EZ10="","",[2]相关演算!EZ10)</f>
        <v/>
      </c>
      <c r="FA10" s="228" t="str">
        <f>IF([2]相关演算!FA10="","",[2]相关演算!FA10)</f>
        <v/>
      </c>
      <c r="FB10" s="228" t="str">
        <f>IF([2]相关演算!FB10="","",[2]相关演算!FB10)</f>
        <v/>
      </c>
      <c r="FC10" s="228" t="str">
        <f>IF([2]相关演算!FC10="","",[2]相关演算!FC10)</f>
        <v/>
      </c>
      <c r="FD10" s="228" t="str">
        <f>IF([2]相关演算!FD10="","",[2]相关演算!FD10)</f>
        <v/>
      </c>
      <c r="FE10" s="228" t="str">
        <f>IF([2]相关演算!FE10="","",[2]相关演算!FE10)</f>
        <v/>
      </c>
      <c r="FF10" s="228" t="str">
        <f>IF([2]相关演算!FF10="","",[2]相关演算!FF10)</f>
        <v/>
      </c>
      <c r="FG10" s="228" t="str">
        <f>IF([2]相关演算!FG10="","",[2]相关演算!FG10)</f>
        <v/>
      </c>
      <c r="FH10" s="228" t="str">
        <f>IF([2]相关演算!FH10="","",[2]相关演算!FH10)</f>
        <v/>
      </c>
      <c r="FI10" s="228" t="str">
        <f>IF([2]相关演算!FI10="","",[2]相关演算!FI10)</f>
        <v/>
      </c>
      <c r="FJ10" s="228" t="str">
        <f>IF([2]相关演算!FJ10="","",[2]相关演算!FJ10)</f>
        <v/>
      </c>
      <c r="FK10" s="228" t="str">
        <f>IF([2]相关演算!FK10="","",[2]相关演算!FK10)</f>
        <v/>
      </c>
      <c r="FL10" s="228" t="str">
        <f>IF([2]相关演算!FL10="","",[2]相关演算!FL10)</f>
        <v/>
      </c>
      <c r="FM10" s="228" t="str">
        <f>IF([2]相关演算!FM10="","",[2]相关演算!FM10)</f>
        <v/>
      </c>
      <c r="FN10" s="228" t="str">
        <f>IF([2]相关演算!FN10="","",[2]相关演算!FN10)</f>
        <v/>
      </c>
      <c r="FO10" s="228" t="str">
        <f>IF([2]相关演算!FO10="","",[2]相关演算!FO10)</f>
        <v/>
      </c>
      <c r="FP10" s="228" t="str">
        <f>IF([2]相关演算!FP10="","",[2]相关演算!FP10)</f>
        <v/>
      </c>
      <c r="FQ10" s="228" t="str">
        <f>IF([2]相关演算!FQ10="","",[2]相关演算!FQ10)</f>
        <v/>
      </c>
      <c r="FR10" s="228" t="str">
        <f>IF([2]相关演算!FR10="","",[2]相关演算!FR10)</f>
        <v/>
      </c>
      <c r="FS10" s="228" t="str">
        <f>IF([2]相关演算!FS10="","",[2]相关演算!FS10)</f>
        <v/>
      </c>
      <c r="FT10" s="228">
        <f>IF([2]相关演算!FT10="","",[2]相关演算!FT10)</f>
        <v>1000</v>
      </c>
      <c r="FU10" s="228">
        <f>IF([2]相关演算!FU10="","",[2]相关演算!FU10)</f>
        <v>1</v>
      </c>
      <c r="FV10" s="228">
        <f>IF([2]相关演算!FV10="","",[2]相关演算!FV10)</f>
        <v>1</v>
      </c>
      <c r="FW10" s="228" t="str">
        <f>IF([2]相关演算!FW10="","",[2]相关演算!FW10)</f>
        <v/>
      </c>
      <c r="FX10" s="228" t="str">
        <f>IF([2]相关演算!FX10="","",[2]相关演算!FX10)</f>
        <v/>
      </c>
      <c r="FY10" s="228" t="str">
        <f>IF([2]相关演算!FY10="","",[2]相关演算!FY10)</f>
        <v/>
      </c>
      <c r="FZ10" s="228" t="str">
        <f>IF([2]相关演算!FZ10="","",[2]相关演算!FZ10)</f>
        <v/>
      </c>
      <c r="GA10" s="228" t="str">
        <f>IF([2]相关演算!GA10="","",[2]相关演算!GA10)</f>
        <v/>
      </c>
      <c r="GB10" s="228" t="str">
        <f>IF([2]相关演算!GB10="","",[2]相关演算!GB10)</f>
        <v/>
      </c>
      <c r="GC10" s="228" t="str">
        <f>IF([2]相关演算!GC10="","",[2]相关演算!GC10)</f>
        <v/>
      </c>
      <c r="GD10" s="228" t="str">
        <f>IF([2]相关演算!GD10="","",[2]相关演算!GD10)</f>
        <v/>
      </c>
      <c r="GE10" s="228" t="str">
        <f>IF([2]相关演算!GE10="","",[2]相关演算!GE10)</f>
        <v/>
      </c>
      <c r="GF10" s="228" t="str">
        <f>IF([2]相关演算!GF10="","",[2]相关演算!GF10)</f>
        <v/>
      </c>
      <c r="GG10" s="228" t="str">
        <f>IF([2]相关演算!GG10="","",[2]相关演算!GG10)</f>
        <v/>
      </c>
      <c r="GH10" s="228" t="str">
        <f>IF([2]相关演算!GH10="","",[2]相关演算!GH10)</f>
        <v/>
      </c>
      <c r="GI10" s="228" t="str">
        <f>IF([2]相关演算!GI10="","",[2]相关演算!GI10)</f>
        <v/>
      </c>
      <c r="GJ10" s="228" t="str">
        <f>IF([2]相关演算!GJ10="","",[2]相关演算!GJ10)</f>
        <v/>
      </c>
      <c r="GK10" s="228" t="str">
        <f>IF([2]相关演算!GK10="","",[2]相关演算!GK10)</f>
        <v/>
      </c>
      <c r="GL10" s="228" t="str">
        <f>IF([2]相关演算!GL10="","",[2]相关演算!GL10)</f>
        <v/>
      </c>
      <c r="GM10" s="228" t="str">
        <f>IF([2]相关演算!GM10="","",[2]相关演算!GM10)</f>
        <v/>
      </c>
      <c r="GN10" s="228" t="str">
        <f>IF([2]相关演算!GN10="","",[2]相关演算!GN10)</f>
        <v/>
      </c>
      <c r="GO10" s="228" t="str">
        <f>IF([2]相关演算!GO10="","",[2]相关演算!GO10)</f>
        <v/>
      </c>
      <c r="GP10" s="228" t="str">
        <f>IF([2]相关演算!GP10="","",[2]相关演算!GP10)</f>
        <v/>
      </c>
      <c r="GQ10" s="228" t="str">
        <f>IF([2]相关演算!GQ10="","",[2]相关演算!GQ10)</f>
        <v/>
      </c>
      <c r="GR10" s="228" t="str">
        <f>IF([2]相关演算!GR10="","",[2]相关演算!GR10)</f>
        <v/>
      </c>
      <c r="GS10" s="228" t="str">
        <f>IF([2]相关演算!GS10="","",[2]相关演算!GS10)</f>
        <v/>
      </c>
      <c r="GT10" s="228" t="str">
        <f>IF([2]相关演算!GT10="","",[2]相关演算!GT10)</f>
        <v/>
      </c>
      <c r="GU10" s="228" t="str">
        <f>IF([2]相关演算!GU10="","",[2]相关演算!GU10)</f>
        <v/>
      </c>
      <c r="GV10" s="228" t="str">
        <f>IF([2]相关演算!GV10="","",[2]相关演算!GV10)</f>
        <v/>
      </c>
      <c r="GW10" s="228" t="str">
        <f>IF([2]相关演算!GW10="","",[2]相关演算!GW10)</f>
        <v/>
      </c>
      <c r="GX10" s="228" t="str">
        <f>IF([2]相关演算!GX10="","",[2]相关演算!GX10)</f>
        <v/>
      </c>
      <c r="GY10" s="228" t="str">
        <f>IF([2]相关演算!GY10="","",[2]相关演算!GY10)</f>
        <v/>
      </c>
      <c r="GZ10" s="228" t="str">
        <f>IF([2]相关演算!GZ10="","",[2]相关演算!GZ10)</f>
        <v/>
      </c>
    </row>
    <row r="11" spans="1:208" ht="11.25" customHeight="1">
      <c r="A11" s="228" t="str">
        <f>IF([2]相关演算!A11="","",[2]相关演算!A11)</f>
        <v/>
      </c>
      <c r="B11" s="228" t="str">
        <f>IF([2]相关演算!B11="","",[2]相关演算!B11)</f>
        <v/>
      </c>
      <c r="C11" s="228" t="str">
        <f>IF([2]相关演算!C11="","",[2]相关演算!C11)</f>
        <v/>
      </c>
      <c r="D11" s="228" t="str">
        <f>IF([2]相关演算!D11="","",[2]相关演算!D11)</f>
        <v>a*n</v>
      </c>
      <c r="E11" s="228" t="str">
        <f>IF([2]相关演算!E11="","",[2]相关演算!E11)</f>
        <v>h*n</v>
      </c>
      <c r="F11" s="228" t="str">
        <f>IF([2]相关演算!F11="","",[2]相关演算!F11)</f>
        <v>A</v>
      </c>
      <c r="G11" s="228" t="str">
        <f>IF([2]相关演算!G11="","",[2]相关演算!G11)</f>
        <v>H</v>
      </c>
      <c r="H11" s="228" t="str">
        <f>IF([2]相关演算!H11="","",[2]相关演算!H11)</f>
        <v>受伤分配率</v>
      </c>
      <c r="I11" s="228" t="str">
        <f>IF([2]相关演算!I11="","",[2]相关演算!I11)</f>
        <v/>
      </c>
      <c r="J11" s="228" t="str">
        <f>IF([2]相关演算!J11="","",[2]相关演算!J11)</f>
        <v/>
      </c>
      <c r="K11" s="228" t="str">
        <f>IF([2]相关演算!K11="","",[2]相关演算!K11)</f>
        <v/>
      </c>
      <c r="L11" s="228" t="str">
        <f>IF([2]相关演算!L11="","",[2]相关演算!L11)</f>
        <v/>
      </c>
      <c r="M11" s="228" t="str">
        <f>IF([2]相关演算!M11="","",[2]相关演算!M11)</f>
        <v/>
      </c>
      <c r="N11" s="228" t="str">
        <f>IF([2]相关演算!N11="","",[2]相关演算!N11)</f>
        <v>生存调整系数</v>
      </c>
      <c r="O11" s="228">
        <f>IF([2]相关演算!O11="","",[2]相关演算!O11)</f>
        <v>3.7898399999999999</v>
      </c>
      <c r="P11" s="228">
        <f>IF([2]相关演算!P11="","",[2]相关演算!P11)</f>
        <v>3.62704</v>
      </c>
      <c r="Q11" s="228">
        <f>IF([2]相关演算!Q11="","",[2]相关演算!Q11)</f>
        <v>1.8</v>
      </c>
      <c r="R11" s="228">
        <f>IF([2]相关演算!R11="","",[2]相关演算!R11)</f>
        <v>2.3839999999999999</v>
      </c>
      <c r="S11" s="228">
        <f>IF([2]相关演算!S11="","",[2]相关演算!S11)</f>
        <v>4.9964445</v>
      </c>
      <c r="T11" s="228">
        <f>IF([2]相关演算!T11="","",[2]相关演算!T11)</f>
        <v>3.5179200000000002</v>
      </c>
      <c r="U11" s="228">
        <f>IF([2]相关演算!U11="","",[2]相关演算!U11)</f>
        <v>1.096875</v>
      </c>
      <c r="V11" s="228">
        <f>IF([2]相关演算!V11="","",[2]相关演算!V11)</f>
        <v>1.377675</v>
      </c>
      <c r="W11" s="228" t="str">
        <f>IF([2]相关演算!W11="","",[2]相关演算!W11)</f>
        <v/>
      </c>
      <c r="X11" s="228" t="str">
        <f>IF([2]相关演算!X11="","",[2]相关演算!X11)</f>
        <v/>
      </c>
      <c r="Y11" s="228" t="str">
        <f>IF([2]相关演算!Y11="","",[2]相关演算!Y11)</f>
        <v/>
      </c>
      <c r="Z11" s="228" t="str">
        <f>IF([2]相关演算!Z11="","",[2]相关演算!Z11)</f>
        <v/>
      </c>
      <c r="AA11" s="228" t="str">
        <f>IF([2]相关演算!AA11="","",[2]相关演算!AA11)</f>
        <v/>
      </c>
      <c r="AB11" s="228" t="str">
        <f>IF([2]相关演算!AB11="","",[2]相关演算!AB11)</f>
        <v/>
      </c>
      <c r="AC11" s="228" t="str">
        <f>IF([2]相关演算!AC11="","",[2]相关演算!AC11)</f>
        <v/>
      </c>
      <c r="AD11" s="228" t="str">
        <f>IF([2]相关演算!AD11="","",[2]相关演算!AD11)</f>
        <v/>
      </c>
      <c r="AE11" s="228" t="str">
        <f>IF([2]相关演算!AE11="","",[2]相关演算!AE11)</f>
        <v/>
      </c>
      <c r="AF11" s="228" t="str">
        <f>IF([2]相关演算!AF11="","",[2]相关演算!AF11)</f>
        <v/>
      </c>
      <c r="AG11" s="228" t="str">
        <f>IF([2]相关演算!AG11="","",[2]相关演算!AG11)</f>
        <v/>
      </c>
      <c r="AH11" s="228" t="str">
        <f>IF([2]相关演算!AH11="","",[2]相关演算!AH11)</f>
        <v/>
      </c>
      <c r="AI11" s="228" t="str">
        <f>IF([2]相关演算!AI11="","",[2]相关演算!AI11)</f>
        <v/>
      </c>
      <c r="AJ11" s="228" t="str">
        <f>IF([2]相关演算!AJ11="","",[2]相关演算!AJ11)</f>
        <v/>
      </c>
      <c r="AK11" s="228" t="str">
        <f>IF([2]相关演算!AK11="","",[2]相关演算!AK11)</f>
        <v/>
      </c>
      <c r="AL11" s="228" t="str">
        <f>IF([2]相关演算!AL11="","",[2]相关演算!AL11)</f>
        <v/>
      </c>
      <c r="AM11" s="228" t="str">
        <f>IF([2]相关演算!AM11="","",[2]相关演算!AM11)</f>
        <v/>
      </c>
      <c r="AN11" s="228" t="str">
        <f>IF([2]相关演算!AN11="","",[2]相关演算!AN11)</f>
        <v/>
      </c>
      <c r="AO11" s="228" t="str">
        <f>IF([2]相关演算!AO11="","",[2]相关演算!AO11)</f>
        <v/>
      </c>
      <c r="AP11" s="228" t="str">
        <f>IF([2]相关演算!AP11="","",[2]相关演算!AP11)</f>
        <v/>
      </c>
      <c r="AQ11" s="228" t="str">
        <f>IF([2]相关演算!AQ11="","",[2]相关演算!AQ11)</f>
        <v/>
      </c>
      <c r="AR11" s="228" t="str">
        <f>IF([2]相关演算!AR11="","",[2]相关演算!AR11)</f>
        <v/>
      </c>
      <c r="AS11" s="228" t="str">
        <f>IF([2]相关演算!AS11="","",[2]相关演算!AS11)</f>
        <v/>
      </c>
      <c r="AT11" s="228" t="str">
        <f>IF([2]相关演算!AT11="","",[2]相关演算!AT11)</f>
        <v/>
      </c>
      <c r="AU11" s="228" t="str">
        <f>IF([2]相关演算!AU11="","",[2]相关演算!AU11)</f>
        <v/>
      </c>
      <c r="AV11" s="228" t="str">
        <f>IF([2]相关演算!AV11="","",[2]相关演算!AV11)</f>
        <v/>
      </c>
      <c r="AW11" s="228" t="str">
        <f>IF([2]相关演算!AW11="","",[2]相关演算!AW11)</f>
        <v/>
      </c>
      <c r="AX11" s="228" t="str">
        <f>IF([2]相关演算!AX11="","",[2]相关演算!AX11)</f>
        <v/>
      </c>
      <c r="AY11" s="228" t="str">
        <f>IF([2]相关演算!AY11="","",[2]相关演算!AY11)</f>
        <v/>
      </c>
      <c r="AZ11" s="228" t="str">
        <f>IF([2]相关演算!AZ11="","",[2]相关演算!AZ11)</f>
        <v/>
      </c>
      <c r="BA11" s="228" t="str">
        <f>IF([2]相关演算!BA11="","",[2]相关演算!BA11)</f>
        <v/>
      </c>
      <c r="BB11" s="228" t="str">
        <f>IF([2]相关演算!BB11="","",[2]相关演算!BB11)</f>
        <v/>
      </c>
      <c r="BC11" s="228" t="str">
        <f>IF([2]相关演算!BC11="","",[2]相关演算!BC11)</f>
        <v/>
      </c>
      <c r="BD11" s="228" t="str">
        <f>IF([2]相关演算!BD11="","",[2]相关演算!BD11)</f>
        <v/>
      </c>
      <c r="BE11" s="228" t="str">
        <f>IF([2]相关演算!BE11="","",[2]相关演算!BE11)</f>
        <v/>
      </c>
      <c r="BF11" s="228" t="str">
        <f>IF([2]相关演算!BF11="","",[2]相关演算!BF11)</f>
        <v>第1次</v>
      </c>
      <c r="BG11" s="228">
        <f>IF([2]相关演算!BG11="","",[2]相关演算!BG11)</f>
        <v>0.58333333333333337</v>
      </c>
      <c r="BH11" s="228" t="str">
        <f>IF([2]相关演算!BH11="","",[2]相关演算!BH11)</f>
        <v/>
      </c>
      <c r="BI11" s="228" t="str">
        <f>IF([2]相关演算!BI11="","",[2]相关演算!BI11)</f>
        <v/>
      </c>
      <c r="BJ11" s="228" t="str">
        <f>IF([2]相关演算!BJ11="","",[2]相关演算!BJ11)</f>
        <v/>
      </c>
      <c r="BK11" s="228" t="str">
        <f>IF([2]相关演算!BK11="","",[2]相关演算!BK11)</f>
        <v/>
      </c>
      <c r="BL11" s="228" t="str">
        <f>IF([2]相关演算!BL11="","",[2]相关演算!BL11)</f>
        <v/>
      </c>
      <c r="BM11" s="228" t="str">
        <f>IF([2]相关演算!BM11="","",[2]相关演算!BM11)</f>
        <v>标准兵力效用</v>
      </c>
      <c r="BN11" s="228">
        <f>IF([2]相关演算!BN11="","",[2]相关演算!BN11)</f>
        <v>3.6039024999999993</v>
      </c>
      <c r="BO11" s="228">
        <f>IF([2]相关演算!BO11="","",[2]相关演算!BO11)</f>
        <v>3.3044000000000002</v>
      </c>
      <c r="BP11" s="228">
        <f>IF([2]相关演算!BP11="","",[2]相关演算!BP11)</f>
        <v>3.4418750000000005</v>
      </c>
      <c r="BQ11" s="228">
        <f>IF([2]相关演算!BQ11="","",[2]相关演算!BQ11)</f>
        <v>2.9183549999999996</v>
      </c>
      <c r="BR11" s="228" t="str">
        <f>IF([2]相关演算!BR11="","",[2]相关演算!BR11)</f>
        <v/>
      </c>
      <c r="BS11" s="228" t="str">
        <f>IF([2]相关演算!BS11="","",[2]相关演算!BS11)</f>
        <v/>
      </c>
      <c r="BT11" s="228" t="str">
        <f>IF([2]相关演算!BT11="","",[2]相关演算!BT11)</f>
        <v/>
      </c>
      <c r="BU11" s="228" t="str">
        <f>IF([2]相关演算!BU11="","",[2]相关演算!BU11)</f>
        <v/>
      </c>
      <c r="BV11" s="228" t="str">
        <f>IF([2]相关演算!BV11="","",[2]相关演算!BV11)</f>
        <v/>
      </c>
      <c r="BW11" s="228" t="str">
        <f>IF([2]相关演算!BW11="","",[2]相关演算!BW11)</f>
        <v/>
      </c>
      <c r="BX11" s="228" t="str">
        <f>IF([2]相关演算!BX11="","",[2]相关演算!BX11)</f>
        <v/>
      </c>
      <c r="BY11" s="228" t="str">
        <f>IF([2]相关演算!BY11="","",[2]相关演算!BY11)</f>
        <v/>
      </c>
      <c r="BZ11" s="228" t="str">
        <f>IF([2]相关演算!BZ11="","",[2]相关演算!BZ11)</f>
        <v/>
      </c>
      <c r="CA11" s="228" t="str">
        <f>IF([2]相关演算!CA11="","",[2]相关演算!CA11)</f>
        <v/>
      </c>
      <c r="CB11" s="228" t="str">
        <f>IF([2]相关演算!CB11="","",[2]相关演算!CB11)</f>
        <v/>
      </c>
      <c r="CC11" s="228" t="str">
        <f>IF([2]相关演算!CC11="","",[2]相关演算!CC11)</f>
        <v/>
      </c>
      <c r="CD11" s="228" t="str">
        <f>IF([2]相关演算!CD11="","",[2]相关演算!CD11)</f>
        <v/>
      </c>
      <c r="CE11" s="228" t="str">
        <f>IF([2]相关演算!CE11="","",[2]相关演算!CE11)</f>
        <v/>
      </c>
      <c r="CF11" s="228" t="str">
        <f>IF([2]相关演算!CF11="","",[2]相关演算!CF11)</f>
        <v/>
      </c>
      <c r="CG11" s="228" t="str">
        <f>IF([2]相关演算!CG11="","",[2]相关演算!CG11)</f>
        <v/>
      </c>
      <c r="CH11" s="228" t="str">
        <f>IF([2]相关演算!CH11="","",[2]相关演算!CH11)</f>
        <v/>
      </c>
      <c r="CI11" s="228" t="str">
        <f>IF([2]相关演算!CI11="","",[2]相关演算!CI11)</f>
        <v/>
      </c>
      <c r="CJ11" s="228" t="str">
        <f>IF([2]相关演算!CJ11="","",[2]相关演算!CJ11)</f>
        <v/>
      </c>
      <c r="CK11" s="228" t="str">
        <f>IF([2]相关演算!CK11="","",[2]相关演算!CK11)</f>
        <v>初始怒气值</v>
      </c>
      <c r="CL11" s="228">
        <f>IF([2]相关演算!CL11="","",[2]相关演算!CL11)</f>
        <v>50</v>
      </c>
      <c r="CM11" s="228">
        <f>IF([2]相关演算!CM11="","",[2]相关演算!CM11)</f>
        <v>50</v>
      </c>
      <c r="CN11" s="228">
        <f>IF([2]相关演算!CN11="","",[2]相关演算!CN11)</f>
        <v>50</v>
      </c>
      <c r="CO11" s="228">
        <f>IF([2]相关演算!CO11="","",[2]相关演算!CO11)</f>
        <v>50</v>
      </c>
      <c r="CP11" s="228" t="str">
        <f>IF([2]相关演算!CP11="","",[2]相关演算!CP11)</f>
        <v/>
      </c>
      <c r="CQ11" s="228" t="str">
        <f>IF([2]相关演算!CQ11="","",[2]相关演算!CQ11)</f>
        <v/>
      </c>
      <c r="CR11" s="228" t="str">
        <f>IF([2]相关演算!CR11="","",[2]相关演算!CR11)</f>
        <v/>
      </c>
      <c r="CS11" s="228" t="str">
        <f>IF([2]相关演算!CS11="","",[2]相关演算!CS11)</f>
        <v/>
      </c>
      <c r="CT11" s="228" t="str">
        <f>IF([2]相关演算!CT11="","",[2]相关演算!CT11)</f>
        <v/>
      </c>
      <c r="CU11" s="228" t="str">
        <f>IF([2]相关演算!CU11="","",[2]相关演算!CU11)</f>
        <v/>
      </c>
      <c r="CV11" s="228" t="str">
        <f>IF([2]相关演算!CV11="","",[2]相关演算!CV11)</f>
        <v/>
      </c>
      <c r="CW11" s="228" t="str">
        <f>IF([2]相关演算!CW11="","",[2]相关演算!CW11)</f>
        <v/>
      </c>
      <c r="CX11" s="228" t="str">
        <f>IF([2]相关演算!CX11="","",[2]相关演算!CX11)</f>
        <v/>
      </c>
      <c r="CY11" s="228" t="str">
        <f>IF([2]相关演算!CY11="","",[2]相关演算!CY11)</f>
        <v/>
      </c>
      <c r="CZ11" s="228" t="str">
        <f>IF([2]相关演算!CZ11="","",[2]相关演算!CZ11)</f>
        <v/>
      </c>
      <c r="DA11" s="228" t="str">
        <f>IF([2]相关演算!DA11="","",[2]相关演算!DA11)</f>
        <v/>
      </c>
      <c r="DB11" s="228" t="str">
        <f>IF([2]相关演算!DB11="","",[2]相关演算!DB11)</f>
        <v/>
      </c>
      <c r="DC11" s="228" t="str">
        <f>IF([2]相关演算!DC11="","",[2]相关演算!DC11)</f>
        <v/>
      </c>
      <c r="DD11" s="228" t="str">
        <f>IF([2]相关演算!DD11="","",[2]相关演算!DD11)</f>
        <v/>
      </c>
      <c r="DE11" s="228" t="str">
        <f>IF([2]相关演算!DE11="","",[2]相关演算!DE11)</f>
        <v/>
      </c>
      <c r="DF11" s="228" t="str">
        <f>IF([2]相关演算!DF11="","",[2]相关演算!DF11)</f>
        <v/>
      </c>
      <c r="DG11" s="228" t="str">
        <f>IF([2]相关演算!DG11="","",[2]相关演算!DG11)</f>
        <v/>
      </c>
      <c r="DH11" s="228" t="str">
        <f>IF([2]相关演算!DH11="","",[2]相关演算!DH11)</f>
        <v/>
      </c>
      <c r="DI11" s="228" t="str">
        <f>IF([2]相关演算!DI11="","",[2]相关演算!DI11)</f>
        <v/>
      </c>
      <c r="DJ11" s="228" t="str">
        <f>IF([2]相关演算!DJ11="","",[2]相关演算!DJ11)</f>
        <v/>
      </c>
      <c r="DK11" s="228" t="str">
        <f>IF([2]相关演算!DK11="","",[2]相关演算!DK11)</f>
        <v/>
      </c>
      <c r="DL11" s="228" t="str">
        <f>IF([2]相关演算!DL11="","",[2]相关演算!DL11)</f>
        <v/>
      </c>
      <c r="DM11" s="228" t="str">
        <f>IF([2]相关演算!DM11="","",[2]相关演算!DM11)</f>
        <v/>
      </c>
      <c r="DN11" s="228" t="str">
        <f>IF([2]相关演算!DN11="","",[2]相关演算!DN11)</f>
        <v/>
      </c>
      <c r="DO11" s="228" t="str">
        <f>IF([2]相关演算!DO11="","",[2]相关演算!DO11)</f>
        <v/>
      </c>
      <c r="DP11" s="228" t="str">
        <f>IF([2]相关演算!DP11="","",[2]相关演算!DP11)</f>
        <v/>
      </c>
      <c r="DQ11" s="228">
        <f>IF([2]相关演算!DQ11="","",[2]相关演算!DQ11)</f>
        <v>1</v>
      </c>
      <c r="DR11" s="228">
        <f>IF([2]相关演算!DR11="","",[2]相关演算!DR11)</f>
        <v>0</v>
      </c>
      <c r="DS11" s="228">
        <f>IF([2]相关演算!DS11="","",[2]相关演算!DS11)</f>
        <v>0</v>
      </c>
      <c r="DT11" s="228">
        <f>IF([2]相关演算!DT11="","",[2]相关演算!DT11)</f>
        <v>0</v>
      </c>
      <c r="DU11" s="228">
        <f>IF([2]相关演算!DU11="","",[2]相关演算!DU11)</f>
        <v>0</v>
      </c>
      <c r="DV11" s="228">
        <f>IF([2]相关演算!DV11="","",[2]相关演算!DV11)</f>
        <v>0.5</v>
      </c>
      <c r="DW11" s="228">
        <f>IF([2]相关演算!DW11="","",[2]相关演算!DW11)</f>
        <v>0.5</v>
      </c>
      <c r="DX11" s="228">
        <f>IF([2]相关演算!DX11="","",[2]相关演算!DX11)</f>
        <v>0</v>
      </c>
      <c r="DY11" s="228">
        <f>IF([2]相关演算!DY11="","",[2]相关演算!DY11)</f>
        <v>0.75</v>
      </c>
      <c r="DZ11" s="228">
        <f>IF([2]相关演算!DZ11="","",[2]相关演算!DZ11)</f>
        <v>0.25</v>
      </c>
      <c r="EA11" s="228">
        <f>IF([2]相关演算!EA11="","",[2]相关演算!EA11)</f>
        <v>0</v>
      </c>
      <c r="EB11" s="228">
        <f>IF([2]相关演算!EB11="","",[2]相关演算!EB11)</f>
        <v>0</v>
      </c>
      <c r="EC11" s="228">
        <f>IF([2]相关演算!EC11="","",[2]相关演算!EC11)</f>
        <v>1</v>
      </c>
      <c r="ED11" s="228">
        <f>IF([2]相关演算!ED11="","",[2]相关演算!ED11)</f>
        <v>0</v>
      </c>
      <c r="EE11" s="228">
        <f>IF([2]相关演算!EE11="","",[2]相关演算!EE11)</f>
        <v>0</v>
      </c>
      <c r="EF11" s="228">
        <f>IF([2]相关演算!EF11="","",[2]相关演算!EF11)</f>
        <v>0</v>
      </c>
      <c r="EG11" s="228" t="str">
        <f>IF([2]相关演算!EG11="","",[2]相关演算!EG11)</f>
        <v/>
      </c>
      <c r="EH11" s="228" t="str">
        <f>IF([2]相关演算!EH11="","",[2]相关演算!EH11)</f>
        <v/>
      </c>
      <c r="EI11" s="228" t="str">
        <f>IF([2]相关演算!EI11="","",[2]相关演算!EI11)</f>
        <v/>
      </c>
      <c r="EJ11" s="228" t="str">
        <f>IF([2]相关演算!EJ11="","",[2]相关演算!EJ11)</f>
        <v/>
      </c>
      <c r="EK11" s="228" t="str">
        <f>IF([2]相关演算!EK11="","",[2]相关演算!EK11)</f>
        <v/>
      </c>
      <c r="EL11" s="228" t="str">
        <f>IF([2]相关演算!EL11="","",[2]相关演算!EL11)</f>
        <v/>
      </c>
      <c r="EM11" s="228" t="str">
        <f>IF([2]相关演算!EM11="","",[2]相关演算!EM11)</f>
        <v/>
      </c>
      <c r="EN11" s="228" t="str">
        <f>IF([2]相关演算!EN11="","",[2]相关演算!EN11)</f>
        <v/>
      </c>
      <c r="EO11" s="228" t="str">
        <f>IF([2]相关演算!EO11="","",[2]相关演算!EO11)</f>
        <v>车骑兵</v>
      </c>
      <c r="EP11" s="228">
        <f>IF([2]相关演算!EP11="","",[2]相关演算!EP11)</f>
        <v>2</v>
      </c>
      <c r="EQ11" s="228">
        <f>IF([2]相关演算!EQ11="","",[2]相关演算!EQ11)</f>
        <v>0.3</v>
      </c>
      <c r="ER11" s="228" t="str">
        <f>IF([2]相关演算!ER11="","",[2]相关演算!ER11)</f>
        <v>士兵</v>
      </c>
      <c r="ES11" s="228">
        <f>IF([2]相关演算!ES11="","",[2]相关演算!ES11)</f>
        <v>1</v>
      </c>
      <c r="ET11" s="228" t="str">
        <f>IF([2]相关演算!ET11="","",[2]相关演算!ET11)</f>
        <v>刀兵</v>
      </c>
      <c r="EU11" s="228">
        <f>IF([2]相关演算!EU11="","",[2]相关演算!EU11)</f>
        <v>54</v>
      </c>
      <c r="EV11" s="228">
        <f>IF([2]相关演算!EV11="","",[2]相关演算!EV11)</f>
        <v>0</v>
      </c>
      <c r="EW11" s="228">
        <f>IF([2]相关演算!EW11="","",[2]相关演算!EW11)</f>
        <v>0.19456933701003995</v>
      </c>
      <c r="EX11" s="228">
        <f>IF([2]相关演算!EX11="","",[2]相关演算!EX11)</f>
        <v>0</v>
      </c>
      <c r="EY11" s="228" t="str">
        <f>IF([2]相关演算!EY11="","",[2]相关演算!EY11)</f>
        <v/>
      </c>
      <c r="EZ11" s="228" t="str">
        <f>IF([2]相关演算!EZ11="","",[2]相关演算!EZ11)</f>
        <v/>
      </c>
      <c r="FA11" s="228" t="str">
        <f>IF([2]相关演算!FA11="","",[2]相关演算!FA11)</f>
        <v/>
      </c>
      <c r="FB11" s="228" t="str">
        <f>IF([2]相关演算!FB11="","",[2]相关演算!FB11)</f>
        <v/>
      </c>
      <c r="FC11" s="228" t="str">
        <f>IF([2]相关演算!FC11="","",[2]相关演算!FC11)</f>
        <v/>
      </c>
      <c r="FD11" s="228" t="str">
        <f>IF([2]相关演算!FD11="","",[2]相关演算!FD11)</f>
        <v/>
      </c>
      <c r="FE11" s="228" t="str">
        <f>IF([2]相关演算!FE11="","",[2]相关演算!FE11)</f>
        <v/>
      </c>
      <c r="FF11" s="228" t="str">
        <f>IF([2]相关演算!FF11="","",[2]相关演算!FF11)</f>
        <v/>
      </c>
      <c r="FG11" s="228" t="str">
        <f>IF([2]相关演算!FG11="","",[2]相关演算!FG11)</f>
        <v/>
      </c>
      <c r="FH11" s="228" t="str">
        <f>IF([2]相关演算!FH11="","",[2]相关演算!FH11)</f>
        <v/>
      </c>
      <c r="FI11" s="228" t="str">
        <f>IF([2]相关演算!FI11="","",[2]相关演算!FI11)</f>
        <v/>
      </c>
      <c r="FJ11" s="228" t="str">
        <f>IF([2]相关演算!FJ11="","",[2]相关演算!FJ11)</f>
        <v/>
      </c>
      <c r="FK11" s="228" t="str">
        <f>IF([2]相关演算!FK11="","",[2]相关演算!FK11)</f>
        <v/>
      </c>
      <c r="FL11" s="228" t="str">
        <f>IF([2]相关演算!FL11="","",[2]相关演算!FL11)</f>
        <v/>
      </c>
      <c r="FM11" s="228" t="str">
        <f>IF([2]相关演算!FM11="","",[2]相关演算!FM11)</f>
        <v/>
      </c>
      <c r="FN11" s="228" t="str">
        <f>IF([2]相关演算!FN11="","",[2]相关演算!FN11)</f>
        <v/>
      </c>
      <c r="FO11" s="228" t="str">
        <f>IF([2]相关演算!FO11="","",[2]相关演算!FO11)</f>
        <v/>
      </c>
      <c r="FP11" s="228" t="str">
        <f>IF([2]相关演算!FP11="","",[2]相关演算!FP11)</f>
        <v/>
      </c>
      <c r="FQ11" s="228" t="str">
        <f>IF([2]相关演算!FQ11="","",[2]相关演算!FQ11)</f>
        <v/>
      </c>
      <c r="FR11" s="228" t="str">
        <f>IF([2]相关演算!FR11="","",[2]相关演算!FR11)</f>
        <v/>
      </c>
      <c r="FS11" s="228" t="str">
        <f>IF([2]相关演算!FS11="","",[2]相关演算!FS11)</f>
        <v/>
      </c>
      <c r="FT11" s="228" t="str">
        <f>IF([2]相关演算!FT11="","",[2]相关演算!FT11)</f>
        <v/>
      </c>
      <c r="FU11" s="228" t="str">
        <f>IF([2]相关演算!FU11="","",[2]相关演算!FU11)</f>
        <v/>
      </c>
      <c r="FV11" s="228" t="str">
        <f>IF([2]相关演算!FV11="","",[2]相关演算!FV11)</f>
        <v/>
      </c>
      <c r="FW11" s="228" t="str">
        <f>IF([2]相关演算!FW11="","",[2]相关演算!FW11)</f>
        <v/>
      </c>
      <c r="FX11" s="228" t="str">
        <f>IF([2]相关演算!FX11="","",[2]相关演算!FX11)</f>
        <v/>
      </c>
      <c r="FY11" s="228" t="str">
        <f>IF([2]相关演算!FY11="","",[2]相关演算!FY11)</f>
        <v/>
      </c>
      <c r="FZ11" s="228" t="str">
        <f>IF([2]相关演算!FZ11="","",[2]相关演算!FZ11)</f>
        <v/>
      </c>
      <c r="GA11" s="228" t="str">
        <f>IF([2]相关演算!GA11="","",[2]相关演算!GA11)</f>
        <v/>
      </c>
      <c r="GB11" s="228" t="str">
        <f>IF([2]相关演算!GB11="","",[2]相关演算!GB11)</f>
        <v/>
      </c>
      <c r="GC11" s="228" t="str">
        <f>IF([2]相关演算!GC11="","",[2]相关演算!GC11)</f>
        <v/>
      </c>
      <c r="GD11" s="228" t="str">
        <f>IF([2]相关演算!GD11="","",[2]相关演算!GD11)</f>
        <v/>
      </c>
      <c r="GE11" s="228" t="str">
        <f>IF([2]相关演算!GE11="","",[2]相关演算!GE11)</f>
        <v/>
      </c>
      <c r="GF11" s="228" t="str">
        <f>IF([2]相关演算!GF11="","",[2]相关演算!GF11)</f>
        <v/>
      </c>
      <c r="GG11" s="228" t="str">
        <f>IF([2]相关演算!GG11="","",[2]相关演算!GG11)</f>
        <v/>
      </c>
      <c r="GH11" s="228" t="str">
        <f>IF([2]相关演算!GH11="","",[2]相关演算!GH11)</f>
        <v/>
      </c>
      <c r="GI11" s="228" t="str">
        <f>IF([2]相关演算!GI11="","",[2]相关演算!GI11)</f>
        <v/>
      </c>
      <c r="GJ11" s="228" t="str">
        <f>IF([2]相关演算!GJ11="","",[2]相关演算!GJ11)</f>
        <v/>
      </c>
      <c r="GK11" s="228" t="str">
        <f>IF([2]相关演算!GK11="","",[2]相关演算!GK11)</f>
        <v/>
      </c>
      <c r="GL11" s="228" t="str">
        <f>IF([2]相关演算!GL11="","",[2]相关演算!GL11)</f>
        <v/>
      </c>
      <c r="GM11" s="228" t="str">
        <f>IF([2]相关演算!GM11="","",[2]相关演算!GM11)</f>
        <v/>
      </c>
      <c r="GN11" s="228" t="str">
        <f>IF([2]相关演算!GN11="","",[2]相关演算!GN11)</f>
        <v/>
      </c>
      <c r="GO11" s="228" t="str">
        <f>IF([2]相关演算!GO11="","",[2]相关演算!GO11)</f>
        <v/>
      </c>
      <c r="GP11" s="228" t="str">
        <f>IF([2]相关演算!GP11="","",[2]相关演算!GP11)</f>
        <v/>
      </c>
      <c r="GQ11" s="228" t="str">
        <f>IF([2]相关演算!GQ11="","",[2]相关演算!GQ11)</f>
        <v/>
      </c>
      <c r="GR11" s="228" t="str">
        <f>IF([2]相关演算!GR11="","",[2]相关演算!GR11)</f>
        <v/>
      </c>
      <c r="GS11" s="228" t="str">
        <f>IF([2]相关演算!GS11="","",[2]相关演算!GS11)</f>
        <v/>
      </c>
      <c r="GT11" s="228" t="str">
        <f>IF([2]相关演算!GT11="","",[2]相关演算!GT11)</f>
        <v/>
      </c>
      <c r="GU11" s="228" t="str">
        <f>IF([2]相关演算!GU11="","",[2]相关演算!GU11)</f>
        <v/>
      </c>
      <c r="GV11" s="228" t="str">
        <f>IF([2]相关演算!GV11="","",[2]相关演算!GV11)</f>
        <v/>
      </c>
      <c r="GW11" s="228" t="str">
        <f>IF([2]相关演算!GW11="","",[2]相关演算!GW11)</f>
        <v/>
      </c>
      <c r="GX11" s="228" t="str">
        <f>IF([2]相关演算!GX11="","",[2]相关演算!GX11)</f>
        <v/>
      </c>
      <c r="GY11" s="228" t="str">
        <f>IF([2]相关演算!GY11="","",[2]相关演算!GY11)</f>
        <v/>
      </c>
      <c r="GZ11" s="228" t="str">
        <f>IF([2]相关演算!GZ11="","",[2]相关演算!GZ11)</f>
        <v/>
      </c>
    </row>
    <row r="12" spans="1:208">
      <c r="A12" s="228" t="str">
        <f>IF([2]相关演算!A12="","",[2]相关演算!A12)</f>
        <v/>
      </c>
      <c r="B12" s="228" t="str">
        <f>IF([2]相关演算!B12="","",[2]相关演算!B12)</f>
        <v/>
      </c>
      <c r="C12" s="228" t="str">
        <f>IF([2]相关演算!C12="","",[2]相关演算!C12)</f>
        <v>刀兵</v>
      </c>
      <c r="D12" s="228">
        <f>IF([2]相关演算!D12="","",[2]相关演算!D12)</f>
        <v>0.83199999999999996</v>
      </c>
      <c r="E12" s="228">
        <f>IF([2]相关演算!E12="","",[2]相关演算!E12)</f>
        <v>1.6875</v>
      </c>
      <c r="F12" s="228">
        <f>IF([2]相关演算!F12="","",[2]相关演算!F12)</f>
        <v>1</v>
      </c>
      <c r="G12" s="228">
        <f>IF([2]相关演算!G12="","",[2]相关演算!G12)</f>
        <v>1</v>
      </c>
      <c r="H12" s="228">
        <f>IF([2]相关演算!H12="","",[2]相关演算!H12)</f>
        <v>0.5</v>
      </c>
      <c r="I12" s="228" t="str">
        <f>IF([2]相关演算!I12="","",[2]相关演算!I12)</f>
        <v/>
      </c>
      <c r="J12" s="228" t="str">
        <f>IF([2]相关演算!J12="","",[2]相关演算!J12)</f>
        <v/>
      </c>
      <c r="K12" s="228" t="str">
        <f>IF([2]相关演算!K12="","",[2]相关演算!K12)</f>
        <v/>
      </c>
      <c r="L12" s="228" t="str">
        <f>IF([2]相关演算!L12="","",[2]相关演算!L12)</f>
        <v/>
      </c>
      <c r="M12" s="228" t="str">
        <f>IF([2]相关演算!M12="","",[2]相关演算!M12)</f>
        <v/>
      </c>
      <c r="N12" s="228" t="str">
        <f>IF([2]相关演算!N12="","",[2]相关演算!N12)</f>
        <v>输出调整系数</v>
      </c>
      <c r="O12" s="228">
        <f>IF([2]相关演算!O12="","",[2]相关演算!O12)</f>
        <v>2.0687500000000001</v>
      </c>
      <c r="P12" s="228">
        <f>IF([2]相关演算!P12="","",[2]相关演算!P12)</f>
        <v>2.296875</v>
      </c>
      <c r="Q12" s="228">
        <f>IF([2]相关演算!Q12="","",[2]相关演算!Q12)</f>
        <v>3.8062500000000004</v>
      </c>
      <c r="R12" s="228">
        <f>IF([2]相关演算!R12="","",[2]相关演算!R12)</f>
        <v>2.7887499999999998</v>
      </c>
      <c r="S12" s="228">
        <f>IF([2]相关演算!S12="","",[2]相关演算!S12)</f>
        <v>1.1746799999999999</v>
      </c>
      <c r="T12" s="228">
        <f>IF([2]相关演算!T12="","",[2]相关演算!T12)</f>
        <v>2.0700000000000003</v>
      </c>
      <c r="U12" s="228">
        <f>IF([2]相关演算!U12="","",[2]相关演算!U12)</f>
        <v>4.761000000000001</v>
      </c>
      <c r="V12" s="228">
        <f>IF([2]相关演算!V12="","",[2]相关演算!V12)</f>
        <v>3.5594639999999997</v>
      </c>
      <c r="W12" s="228" t="str">
        <f>IF([2]相关演算!W12="","",[2]相关演算!W12)</f>
        <v/>
      </c>
      <c r="X12" s="228" t="str">
        <f>IF([2]相关演算!X12="","",[2]相关演算!X12)</f>
        <v/>
      </c>
      <c r="Y12" s="228" t="str">
        <f>IF([2]相关演算!Y12="","",[2]相关演算!Y12)</f>
        <v/>
      </c>
      <c r="Z12" s="228">
        <f>IF([2]相关演算!Z12="","",[2]相关演算!Z12)</f>
        <v>3.0722933333333331</v>
      </c>
      <c r="AA12" s="228">
        <f>IF([2]相关演算!AA12="","",[2]相关演算!AA12)</f>
        <v>3.2037464999999998</v>
      </c>
      <c r="AB12" s="228">
        <f>IF([2]相关演算!AB12="","",[2]相关演算!AB12)</f>
        <v>6.2760398333333329</v>
      </c>
      <c r="AC12" s="228" t="str">
        <f>IF([2]相关演算!AC12="","",[2]相关演算!AC12)</f>
        <v/>
      </c>
      <c r="AD12" s="228" t="str">
        <f>IF([2]相关演算!AD12="","",[2]相关演算!AD12)</f>
        <v/>
      </c>
      <c r="AE12" s="228">
        <f>IF([2]相关演算!AE12="","",[2]相关演算!AE12)</f>
        <v>5.8585899999999995</v>
      </c>
      <c r="AF12" s="228">
        <f>IF([2]相关演算!AF12="","",[2]相关演算!AF12)</f>
        <v>5.923915</v>
      </c>
      <c r="AG12" s="228">
        <f>IF([2]相关演算!AG12="","",[2]相关演算!AG12)</f>
        <v>5.6062500000000002</v>
      </c>
      <c r="AH12" s="228">
        <f>IF([2]相关演算!AH12="","",[2]相关演算!AH12)</f>
        <v>5.1727499999999997</v>
      </c>
      <c r="AI12" s="228">
        <f>IF([2]相关演算!AI12="","",[2]相关演算!AI12)</f>
        <v>6.1711244999999995</v>
      </c>
      <c r="AJ12" s="228">
        <f>IF([2]相关演算!AJ12="","",[2]相关演算!AJ12)</f>
        <v>5.5879200000000004</v>
      </c>
      <c r="AK12" s="228">
        <f>IF([2]相关演算!AK12="","",[2]相关演算!AK12)</f>
        <v>5.8578750000000008</v>
      </c>
      <c r="AL12" s="228">
        <f>IF([2]相关演算!AL12="","",[2]相关演算!AL12)</f>
        <v>4.9371390000000002</v>
      </c>
      <c r="AM12" s="228" t="str">
        <f>IF([2]相关演算!AM12="","",[2]相关演算!AM12)</f>
        <v/>
      </c>
      <c r="AN12" s="228" t="str">
        <f>IF([2]相关演算!AN12="","",[2]相关演算!AN12)</f>
        <v/>
      </c>
      <c r="AO12" s="228" t="str">
        <f>IF([2]相关演算!AO12="","",[2]相关演算!AO12)</f>
        <v/>
      </c>
      <c r="AP12" s="228" t="str">
        <f>IF([2]相关演算!AP12="","",[2]相关演算!AP12)</f>
        <v/>
      </c>
      <c r="AQ12" s="228" t="str">
        <f>IF([2]相关演算!AQ12="","",[2]相关演算!AQ12)</f>
        <v/>
      </c>
      <c r="AR12" s="228" t="str">
        <f>IF([2]相关演算!AR12="","",[2]相关演算!AR12)</f>
        <v/>
      </c>
      <c r="AS12" s="228" t="str">
        <f>IF([2]相关演算!AS12="","",[2]相关演算!AS12)</f>
        <v/>
      </c>
      <c r="AT12" s="228" t="str">
        <f>IF([2]相关演算!AT12="","",[2]相关演算!AT12)</f>
        <v/>
      </c>
      <c r="AU12" s="228" t="str">
        <f>IF([2]相关演算!AU12="","",[2]相关演算!AU12)</f>
        <v/>
      </c>
      <c r="AV12" s="228" t="str">
        <f>IF([2]相关演算!AV12="","",[2]相关演算!AV12)</f>
        <v/>
      </c>
      <c r="AW12" s="228" t="str">
        <f>IF([2]相关演算!AW12="","",[2]相关演算!AW12)</f>
        <v/>
      </c>
      <c r="AX12" s="228" t="str">
        <f>IF([2]相关演算!AX12="","",[2]相关演算!AX12)</f>
        <v/>
      </c>
      <c r="AY12" s="228" t="str">
        <f>IF([2]相关演算!AY12="","",[2]相关演算!AY12)</f>
        <v/>
      </c>
      <c r="AZ12" s="228" t="str">
        <f>IF([2]相关演算!AZ12="","",[2]相关演算!AZ12)</f>
        <v/>
      </c>
      <c r="BA12" s="228" t="str">
        <f>IF([2]相关演算!BA12="","",[2]相关演算!BA12)</f>
        <v/>
      </c>
      <c r="BB12" s="228" t="str">
        <f>IF([2]相关演算!BB12="","",[2]相关演算!BB12)</f>
        <v/>
      </c>
      <c r="BC12" s="228" t="str">
        <f>IF([2]相关演算!BC12="","",[2]相关演算!BC12)</f>
        <v/>
      </c>
      <c r="BD12" s="228" t="str">
        <f>IF([2]相关演算!BD12="","",[2]相关演算!BD12)</f>
        <v/>
      </c>
      <c r="BE12" s="228" t="str">
        <f>IF([2]相关演算!BE12="","",[2]相关演算!BE12)</f>
        <v/>
      </c>
      <c r="BF12" s="228" t="str">
        <f>IF([2]相关演算!BF12="","",[2]相关演算!BF12)</f>
        <v>第2次</v>
      </c>
      <c r="BG12" s="228">
        <f>IF([2]相关演算!BG12="","",[2]相关演算!BG12)</f>
        <v>0.16666666666666674</v>
      </c>
      <c r="BH12" s="228" t="str">
        <f>IF([2]相关演算!BH12="","",[2]相关演算!BH12)</f>
        <v/>
      </c>
      <c r="BI12" s="228" t="str">
        <f>IF([2]相关演算!BI12="","",[2]相关演算!BI12)</f>
        <v/>
      </c>
      <c r="BJ12" s="228" t="str">
        <f>IF([2]相关演算!BJ12="","",[2]相关演算!BJ12)</f>
        <v/>
      </c>
      <c r="BK12" s="228" t="str">
        <f>IF([2]相关演算!BK12="","",[2]相关演算!BK12)</f>
        <v/>
      </c>
      <c r="BL12" s="228" t="str">
        <f>IF([2]相关演算!BL12="","",[2]相关演算!BL12)</f>
        <v/>
      </c>
      <c r="BM12" s="228" t="str">
        <f>IF([2]相关演算!BM12="","",[2]相关演算!BM12)</f>
        <v/>
      </c>
      <c r="BN12" s="228" t="str">
        <f>IF([2]相关演算!BN12="","",[2]相关演算!BN12)</f>
        <v/>
      </c>
      <c r="BO12" s="228" t="str">
        <f>IF([2]相关演算!BO12="","",[2]相关演算!BO12)</f>
        <v/>
      </c>
      <c r="BP12" s="228" t="str">
        <f>IF([2]相关演算!BP12="","",[2]相关演算!BP12)</f>
        <v/>
      </c>
      <c r="BQ12" s="228" t="str">
        <f>IF([2]相关演算!BQ12="","",[2]相关演算!BQ12)</f>
        <v/>
      </c>
      <c r="BR12" s="228" t="str">
        <f>IF([2]相关演算!BR12="","",[2]相关演算!BR12)</f>
        <v/>
      </c>
      <c r="BS12" s="228" t="str">
        <f>IF([2]相关演算!BS12="","",[2]相关演算!BS12)</f>
        <v/>
      </c>
      <c r="BT12" s="228" t="str">
        <f>IF([2]相关演算!BT12="","",[2]相关演算!BT12)</f>
        <v/>
      </c>
      <c r="BU12" s="228" t="str">
        <f>IF([2]相关演算!BU12="","",[2]相关演算!BU12)</f>
        <v/>
      </c>
      <c r="BV12" s="228" t="str">
        <f>IF([2]相关演算!BV12="","",[2]相关演算!BV12)</f>
        <v/>
      </c>
      <c r="BW12" s="228" t="str">
        <f>IF([2]相关演算!BW12="","",[2]相关演算!BW12)</f>
        <v/>
      </c>
      <c r="BX12" s="228" t="str">
        <f>IF([2]相关演算!BX12="","",[2]相关演算!BX12)</f>
        <v/>
      </c>
      <c r="BY12" s="228" t="str">
        <f>IF([2]相关演算!BY12="","",[2]相关演算!BY12)</f>
        <v/>
      </c>
      <c r="BZ12" s="228" t="str">
        <f>IF([2]相关演算!BZ12="","",[2]相关演算!BZ12)</f>
        <v/>
      </c>
      <c r="CA12" s="228" t="str">
        <f>IF([2]相关演算!CA12="","",[2]相关演算!CA12)</f>
        <v/>
      </c>
      <c r="CB12" s="228" t="str">
        <f>IF([2]相关演算!CB12="","",[2]相关演算!CB12)</f>
        <v/>
      </c>
      <c r="CC12" s="228" t="str">
        <f>IF([2]相关演算!CC12="","",[2]相关演算!CC12)</f>
        <v/>
      </c>
      <c r="CD12" s="228" t="str">
        <f>IF([2]相关演算!CD12="","",[2]相关演算!CD12)</f>
        <v/>
      </c>
      <c r="CE12" s="228" t="str">
        <f>IF([2]相关演算!CE12="","",[2]相关演算!CE12)</f>
        <v/>
      </c>
      <c r="CF12" s="228" t="str">
        <f>IF([2]相关演算!CF12="","",[2]相关演算!CF12)</f>
        <v/>
      </c>
      <c r="CG12" s="228" t="str">
        <f>IF([2]相关演算!CG12="","",[2]相关演算!CG12)</f>
        <v/>
      </c>
      <c r="CH12" s="228" t="str">
        <f>IF([2]相关演算!CH12="","",[2]相关演算!CH12)</f>
        <v/>
      </c>
      <c r="CI12" s="228" t="str">
        <f>IF([2]相关演算!CI12="","",[2]相关演算!CI12)</f>
        <v/>
      </c>
      <c r="CJ12" s="228" t="str">
        <f>IF([2]相关演算!CJ12="","",[2]相关演算!CJ12)</f>
        <v/>
      </c>
      <c r="CK12" s="228" t="str">
        <f>IF([2]相关演算!CK12="","",[2]相关演算!CK12)</f>
        <v/>
      </c>
      <c r="CL12" s="228">
        <f>IF([2]相关演算!CL12="","",[2]相关演算!CL12)</f>
        <v>240</v>
      </c>
      <c r="CM12" s="228">
        <f>IF([2]相关演算!CM12="","",[2]相关演算!CM12)</f>
        <v>240</v>
      </c>
      <c r="CN12" s="228">
        <f>IF([2]相关演算!CN12="","",[2]相关演算!CN12)</f>
        <v>240</v>
      </c>
      <c r="CO12" s="228">
        <f>IF([2]相关演算!CO12="","",[2]相关演算!CO12)</f>
        <v>240</v>
      </c>
      <c r="CP12" s="228" t="str">
        <f>IF([2]相关演算!CP12="","",[2]相关演算!CP12)</f>
        <v/>
      </c>
      <c r="CQ12" s="228" t="str">
        <f>IF([2]相关演算!CQ12="","",[2]相关演算!CQ12)</f>
        <v/>
      </c>
      <c r="CR12" s="228" t="str">
        <f>IF([2]相关演算!CR12="","",[2]相关演算!CR12)</f>
        <v/>
      </c>
      <c r="CS12" s="228" t="str">
        <f>IF([2]相关演算!CS12="","",[2]相关演算!CS12)</f>
        <v/>
      </c>
      <c r="CT12" s="228" t="str">
        <f>IF([2]相关演算!CT12="","",[2]相关演算!CT12)</f>
        <v/>
      </c>
      <c r="CU12" s="228" t="str">
        <f>IF([2]相关演算!CU12="","",[2]相关演算!CU12)</f>
        <v/>
      </c>
      <c r="CV12" s="228" t="str">
        <f>IF([2]相关演算!CV12="","",[2]相关演算!CV12)</f>
        <v/>
      </c>
      <c r="CW12" s="228" t="str">
        <f>IF([2]相关演算!CW12="","",[2]相关演算!CW12)</f>
        <v/>
      </c>
      <c r="CX12" s="228" t="str">
        <f>IF([2]相关演算!CX12="","",[2]相关演算!CX12)</f>
        <v/>
      </c>
      <c r="CY12" s="228" t="str">
        <f>IF([2]相关演算!CY12="","",[2]相关演算!CY12)</f>
        <v/>
      </c>
      <c r="CZ12" s="228" t="str">
        <f>IF([2]相关演算!CZ12="","",[2]相关演算!CZ12)</f>
        <v/>
      </c>
      <c r="DA12" s="228" t="str">
        <f>IF([2]相关演算!DA12="","",[2]相关演算!DA12)</f>
        <v/>
      </c>
      <c r="DB12" s="228" t="str">
        <f>IF([2]相关演算!DB12="","",[2]相关演算!DB12)</f>
        <v/>
      </c>
      <c r="DC12" s="228" t="str">
        <f>IF([2]相关演算!DC12="","",[2]相关演算!DC12)</f>
        <v/>
      </c>
      <c r="DD12" s="228" t="str">
        <f>IF([2]相关演算!DD12="","",[2]相关演算!DD12)</f>
        <v/>
      </c>
      <c r="DE12" s="228" t="str">
        <f>IF([2]相关演算!DE12="","",[2]相关演算!DE12)</f>
        <v/>
      </c>
      <c r="DF12" s="228" t="str">
        <f>IF([2]相关演算!DF12="","",[2]相关演算!DF12)</f>
        <v/>
      </c>
      <c r="DG12" s="228" t="str">
        <f>IF([2]相关演算!DG12="","",[2]相关演算!DG12)</f>
        <v/>
      </c>
      <c r="DH12" s="228" t="str">
        <f>IF([2]相关演算!DH12="","",[2]相关演算!DH12)</f>
        <v/>
      </c>
      <c r="DI12" s="228" t="str">
        <f>IF([2]相关演算!DI12="","",[2]相关演算!DI12)</f>
        <v/>
      </c>
      <c r="DJ12" s="228" t="str">
        <f>IF([2]相关演算!DJ12="","",[2]相关演算!DJ12)</f>
        <v/>
      </c>
      <c r="DK12" s="228" t="str">
        <f>IF([2]相关演算!DK12="","",[2]相关演算!DK12)</f>
        <v/>
      </c>
      <c r="DL12" s="228" t="str">
        <f>IF([2]相关演算!DL12="","",[2]相关演算!DL12)</f>
        <v/>
      </c>
      <c r="DM12" s="228" t="str">
        <f>IF([2]相关演算!DM12="","",[2]相关演算!DM12)</f>
        <v/>
      </c>
      <c r="DN12" s="228" t="str">
        <f>IF([2]相关演算!DN12="","",[2]相关演算!DN12)</f>
        <v/>
      </c>
      <c r="DO12" s="228" t="str">
        <f>IF([2]相关演算!DO12="","",[2]相关演算!DO12)</f>
        <v/>
      </c>
      <c r="DP12" s="228" t="str">
        <f>IF([2]相关演算!DP12="","",[2]相关演算!DP12)</f>
        <v/>
      </c>
      <c r="DQ12" s="228">
        <f>IF([2]相关演算!DQ12="","",[2]相关演算!DQ12)</f>
        <v>1</v>
      </c>
      <c r="DR12" s="228">
        <f>IF([2]相关演算!DR12="","",[2]相关演算!DR12)</f>
        <v>0</v>
      </c>
      <c r="DS12" s="228">
        <f>IF([2]相关演算!DS12="","",[2]相关演算!DS12)</f>
        <v>0</v>
      </c>
      <c r="DT12" s="228">
        <f>IF([2]相关演算!DT12="","",[2]相关演算!DT12)</f>
        <v>0</v>
      </c>
      <c r="DU12" s="228">
        <f>IF([2]相关演算!DU12="","",[2]相关演算!DU12)</f>
        <v>0</v>
      </c>
      <c r="DV12" s="228">
        <f>IF([2]相关演算!DV12="","",[2]相关演算!DV12)</f>
        <v>0.5</v>
      </c>
      <c r="DW12" s="228">
        <f>IF([2]相关演算!DW12="","",[2]相关演算!DW12)</f>
        <v>0.5</v>
      </c>
      <c r="DX12" s="228">
        <f>IF([2]相关演算!DX12="","",[2]相关演算!DX12)</f>
        <v>0</v>
      </c>
      <c r="DY12" s="228">
        <f>IF([2]相关演算!DY12="","",[2]相关演算!DY12)</f>
        <v>0.75</v>
      </c>
      <c r="DZ12" s="228">
        <f>IF([2]相关演算!DZ12="","",[2]相关演算!DZ12)</f>
        <v>0.25</v>
      </c>
      <c r="EA12" s="228">
        <f>IF([2]相关演算!EA12="","",[2]相关演算!EA12)</f>
        <v>0</v>
      </c>
      <c r="EB12" s="228">
        <f>IF([2]相关演算!EB12="","",[2]相关演算!EB12)</f>
        <v>0</v>
      </c>
      <c r="EC12" s="228">
        <f>IF([2]相关演算!EC12="","",[2]相关演算!EC12)</f>
        <v>1</v>
      </c>
      <c r="ED12" s="228">
        <f>IF([2]相关演算!ED12="","",[2]相关演算!ED12)</f>
        <v>0</v>
      </c>
      <c r="EE12" s="228">
        <f>IF([2]相关演算!EE12="","",[2]相关演算!EE12)</f>
        <v>0</v>
      </c>
      <c r="EF12" s="228">
        <f>IF([2]相关演算!EF12="","",[2]相关演算!EF12)</f>
        <v>0</v>
      </c>
      <c r="EG12" s="228" t="str">
        <f>IF([2]相关演算!EG12="","",[2]相关演算!EG12)</f>
        <v/>
      </c>
      <c r="EH12" s="228" t="str">
        <f>IF([2]相关演算!EH12="","",[2]相关演算!EH12)</f>
        <v/>
      </c>
      <c r="EI12" s="228" t="str">
        <f>IF([2]相关演算!EI12="","",[2]相关演算!EI12)</f>
        <v/>
      </c>
      <c r="EJ12" s="228" t="str">
        <f>IF([2]相关演算!EJ12="","",[2]相关演算!EJ12)</f>
        <v/>
      </c>
      <c r="EK12" s="228" t="str">
        <f>IF([2]相关演算!EK12="","",[2]相关演算!EK12)</f>
        <v/>
      </c>
      <c r="EL12" s="228" t="str">
        <f>IF([2]相关演算!EL12="","",[2]相关演算!EL12)</f>
        <v/>
      </c>
      <c r="EM12" s="228" t="str">
        <f>IF([2]相关演算!EM12="","",[2]相关演算!EM12)</f>
        <v/>
      </c>
      <c r="EN12" s="228" t="str">
        <f>IF([2]相关演算!EN12="","",[2]相关演算!EN12)</f>
        <v/>
      </c>
      <c r="EO12" s="228" t="str">
        <f>IF([2]相关演算!EO12="","",[2]相关演算!EO12)</f>
        <v/>
      </c>
      <c r="EP12" s="228">
        <f>IF([2]相关演算!EP12="","",[2]相关演算!EP12)</f>
        <v>2</v>
      </c>
      <c r="EQ12" s="228">
        <f>IF([2]相关演算!EQ12="","",[2]相关演算!EQ12)</f>
        <v>0.3</v>
      </c>
      <c r="ER12" s="228" t="str">
        <f>IF([2]相关演算!ER12="","",[2]相关演算!ER12)</f>
        <v/>
      </c>
      <c r="ES12" s="228">
        <f>IF([2]相关演算!ES12="","",[2]相关演算!ES12)</f>
        <v>2</v>
      </c>
      <c r="ET12" s="228" t="str">
        <f>IF([2]相关演算!ET12="","",[2]相关演算!ET12)</f>
        <v>车骑兵</v>
      </c>
      <c r="EU12" s="228">
        <f>IF([2]相关演算!EU12="","",[2]相关演算!EU12)</f>
        <v>54</v>
      </c>
      <c r="EV12" s="228">
        <f>IF([2]相关演算!EV12="","",[2]相关演算!EV12)</f>
        <v>3216.9480910178181</v>
      </c>
      <c r="EW12" s="228">
        <f>IF([2]相关演算!EW12="","",[2]相关演算!EW12)</f>
        <v>0.24672929178212746</v>
      </c>
      <c r="EX12" s="228">
        <f>IF([2]相关演算!EX12="","",[2]相关演算!EX12)</f>
        <v>0.21140560326394897</v>
      </c>
      <c r="EY12" s="228" t="str">
        <f>IF([2]相关演算!EY12="","",[2]相关演算!EY12)</f>
        <v/>
      </c>
      <c r="EZ12" s="228" t="str">
        <f>IF([2]相关演算!EZ12="","",[2]相关演算!EZ12)</f>
        <v/>
      </c>
      <c r="FA12" s="228" t="str">
        <f>IF([2]相关演算!FA12="","",[2]相关演算!FA12)</f>
        <v/>
      </c>
      <c r="FB12" s="228" t="str">
        <f>IF([2]相关演算!FB12="","",[2]相关演算!FB12)</f>
        <v/>
      </c>
      <c r="FC12" s="228" t="str">
        <f>IF([2]相关演算!FC12="","",[2]相关演算!FC12)</f>
        <v/>
      </c>
      <c r="FD12" s="228" t="str">
        <f>IF([2]相关演算!FD12="","",[2]相关演算!FD12)</f>
        <v/>
      </c>
      <c r="FE12" s="228" t="str">
        <f>IF([2]相关演算!FE12="","",[2]相关演算!FE12)</f>
        <v/>
      </c>
      <c r="FF12" s="228" t="str">
        <f>IF([2]相关演算!FF12="","",[2]相关演算!FF12)</f>
        <v/>
      </c>
      <c r="FG12" s="228" t="str">
        <f>IF([2]相关演算!FG12="","",[2]相关演算!FG12)</f>
        <v/>
      </c>
      <c r="FH12" s="228" t="str">
        <f>IF([2]相关演算!FH12="","",[2]相关演算!FH12)</f>
        <v/>
      </c>
      <c r="FI12" s="228" t="str">
        <f>IF([2]相关演算!FI12="","",[2]相关演算!FI12)</f>
        <v/>
      </c>
      <c r="FJ12" s="228" t="str">
        <f>IF([2]相关演算!FJ12="","",[2]相关演算!FJ12)</f>
        <v/>
      </c>
      <c r="FK12" s="228" t="str">
        <f>IF([2]相关演算!FK12="","",[2]相关演算!FK12)</f>
        <v/>
      </c>
      <c r="FL12" s="228" t="str">
        <f>IF([2]相关演算!FL12="","",[2]相关演算!FL12)</f>
        <v/>
      </c>
      <c r="FM12" s="228" t="str">
        <f>IF([2]相关演算!FM12="","",[2]相关演算!FM12)</f>
        <v/>
      </c>
      <c r="FN12" s="228" t="str">
        <f>IF([2]相关演算!FN12="","",[2]相关演算!FN12)</f>
        <v/>
      </c>
      <c r="FO12" s="228" t="str">
        <f>IF([2]相关演算!FO12="","",[2]相关演算!FO12)</f>
        <v>技能作用范围面积</v>
      </c>
      <c r="FP12" s="228" t="str">
        <f>IF([2]相关演算!FP12="","",[2]相关演算!FP12)</f>
        <v/>
      </c>
      <c r="FQ12" s="228" t="str">
        <f>IF([2]相关演算!FQ12="","",[2]相关演算!FQ12)</f>
        <v/>
      </c>
      <c r="FR12" s="228" t="str">
        <f>IF([2]相关演算!FR12="","",[2]相关演算!FR12)</f>
        <v/>
      </c>
      <c r="FS12" s="228" t="str">
        <f>IF([2]相关演算!FS12="","",[2]相关演算!FS12)</f>
        <v/>
      </c>
      <c r="FT12" s="228" t="str">
        <f>IF([2]相关演算!FT12="","",[2]相关演算!FT12)</f>
        <v/>
      </c>
      <c r="FU12" s="228" t="str">
        <f>IF([2]相关演算!FU12="","",[2]相关演算!FU12)</f>
        <v/>
      </c>
      <c r="FV12" s="228" t="str">
        <f>IF([2]相关演算!FV12="","",[2]相关演算!FV12)</f>
        <v/>
      </c>
      <c r="FW12" s="228" t="str">
        <f>IF([2]相关演算!FW12="","",[2]相关演算!FW12)</f>
        <v/>
      </c>
      <c r="FX12" s="228" t="str">
        <f>IF([2]相关演算!FX12="","",[2]相关演算!FX12)</f>
        <v/>
      </c>
      <c r="FY12" s="228" t="str">
        <f>IF([2]相关演算!FY12="","",[2]相关演算!FY12)</f>
        <v/>
      </c>
      <c r="FZ12" s="228" t="str">
        <f>IF([2]相关演算!FZ12="","",[2]相关演算!FZ12)</f>
        <v/>
      </c>
      <c r="GA12" s="228" t="str">
        <f>IF([2]相关演算!GA12="","",[2]相关演算!GA12)</f>
        <v/>
      </c>
      <c r="GB12" s="228" t="str">
        <f>IF([2]相关演算!GB12="","",[2]相关演算!GB12)</f>
        <v/>
      </c>
      <c r="GC12" s="228" t="str">
        <f>IF([2]相关演算!GC12="","",[2]相关演算!GC12)</f>
        <v/>
      </c>
      <c r="GD12" s="228" t="str">
        <f>IF([2]相关演算!GD12="","",[2]相关演算!GD12)</f>
        <v/>
      </c>
      <c r="GE12" s="228" t="str">
        <f>IF([2]相关演算!GE12="","",[2]相关演算!GE12)</f>
        <v/>
      </c>
      <c r="GF12" s="228" t="str">
        <f>IF([2]相关演算!GF12="","",[2]相关演算!GF12)</f>
        <v/>
      </c>
      <c r="GG12" s="228" t="str">
        <f>IF([2]相关演算!GG12="","",[2]相关演算!GG12)</f>
        <v/>
      </c>
      <c r="GH12" s="228" t="str">
        <f>IF([2]相关演算!GH12="","",[2]相关演算!GH12)</f>
        <v/>
      </c>
      <c r="GI12" s="228" t="str">
        <f>IF([2]相关演算!GI12="","",[2]相关演算!GI12)</f>
        <v/>
      </c>
      <c r="GJ12" s="228" t="str">
        <f>IF([2]相关演算!GJ12="","",[2]相关演算!GJ12)</f>
        <v/>
      </c>
      <c r="GK12" s="228" t="str">
        <f>IF([2]相关演算!GK12="","",[2]相关演算!GK12)</f>
        <v/>
      </c>
      <c r="GL12" s="228" t="str">
        <f>IF([2]相关演算!GL12="","",[2]相关演算!GL12)</f>
        <v/>
      </c>
      <c r="GM12" s="228" t="str">
        <f>IF([2]相关演算!GM12="","",[2]相关演算!GM12)</f>
        <v/>
      </c>
      <c r="GN12" s="228" t="str">
        <f>IF([2]相关演算!GN12="","",[2]相关演算!GN12)</f>
        <v/>
      </c>
      <c r="GO12" s="228" t="str">
        <f>IF([2]相关演算!GO12="","",[2]相关演算!GO12)</f>
        <v/>
      </c>
      <c r="GP12" s="228" t="str">
        <f>IF([2]相关演算!GP12="","",[2]相关演算!GP12)</f>
        <v/>
      </c>
      <c r="GQ12" s="228" t="str">
        <f>IF([2]相关演算!GQ12="","",[2]相关演算!GQ12)</f>
        <v/>
      </c>
      <c r="GR12" s="228" t="str">
        <f>IF([2]相关演算!GR12="","",[2]相关演算!GR12)</f>
        <v/>
      </c>
      <c r="GS12" s="228" t="str">
        <f>IF([2]相关演算!GS12="","",[2]相关演算!GS12)</f>
        <v/>
      </c>
      <c r="GT12" s="228" t="str">
        <f>IF([2]相关演算!GT12="","",[2]相关演算!GT12)</f>
        <v/>
      </c>
      <c r="GU12" s="228" t="str">
        <f>IF([2]相关演算!GU12="","",[2]相关演算!GU12)</f>
        <v/>
      </c>
      <c r="GV12" s="228" t="str">
        <f>IF([2]相关演算!GV12="","",[2]相关演算!GV12)</f>
        <v/>
      </c>
      <c r="GW12" s="228" t="str">
        <f>IF([2]相关演算!GW12="","",[2]相关演算!GW12)</f>
        <v/>
      </c>
      <c r="GX12" s="228" t="str">
        <f>IF([2]相关演算!GX12="","",[2]相关演算!GX12)</f>
        <v/>
      </c>
      <c r="GY12" s="228" t="str">
        <f>IF([2]相关演算!GY12="","",[2]相关演算!GY12)</f>
        <v/>
      </c>
      <c r="GZ12" s="228" t="str">
        <f>IF([2]相关演算!GZ12="","",[2]相关演算!GZ12)</f>
        <v/>
      </c>
    </row>
    <row r="13" spans="1:208" ht="13.5" customHeight="1">
      <c r="A13" s="228" t="str">
        <f>IF([2]相关演算!A13="","",[2]相关演算!A13)</f>
        <v/>
      </c>
      <c r="B13" s="228" t="str">
        <f>IF([2]相关演算!B13="","",[2]相关演算!B13)</f>
        <v/>
      </c>
      <c r="C13" s="228" t="str">
        <f>IF([2]相关演算!C13="","",[2]相关演算!C13)</f>
        <v>车骑兵</v>
      </c>
      <c r="D13" s="228">
        <f>IF([2]相关演算!D13="","",[2]相关演算!D13)</f>
        <v>1.28</v>
      </c>
      <c r="E13" s="228">
        <f>IF([2]相关演算!E13="","",[2]相关演算!E13)</f>
        <v>1.25</v>
      </c>
      <c r="F13" s="228">
        <f>IF([2]相关演算!F13="","",[2]相关演算!F13)</f>
        <v>1</v>
      </c>
      <c r="G13" s="228">
        <f>IF([2]相关演算!G13="","",[2]相关演算!G13)</f>
        <v>1</v>
      </c>
      <c r="H13" s="228">
        <f>IF([2]相关演算!H13="","",[2]相关演算!H13)</f>
        <v>0.5</v>
      </c>
      <c r="I13" s="228" t="str">
        <f>IF([2]相关演算!I13="","",[2]相关演算!I13)</f>
        <v/>
      </c>
      <c r="J13" s="228" t="str">
        <f>IF([2]相关演算!J13="","",[2]相关演算!J13)</f>
        <v/>
      </c>
      <c r="K13" s="228" t="str">
        <f>IF([2]相关演算!K13="","",[2]相关演算!K13)</f>
        <v/>
      </c>
      <c r="L13" s="228" t="str">
        <f>IF([2]相关演算!L13="","",[2]相关演算!L13)</f>
        <v/>
      </c>
      <c r="M13" s="228" t="str">
        <f>IF([2]相关演算!M13="","",[2]相关演算!M13)</f>
        <v>兵力调整系数</v>
      </c>
      <c r="N13" s="228" t="str">
        <f>IF([2]相关演算!N13="","",[2]相关演算!N13)</f>
        <v/>
      </c>
      <c r="O13" s="228" t="str">
        <f>IF([2]相关演算!O13="","",[2]相关演算!O13)</f>
        <v/>
      </c>
      <c r="P13" s="228" t="str">
        <f>IF([2]相关演算!P13="","",[2]相关演算!P13)</f>
        <v/>
      </c>
      <c r="Q13" s="228" t="str">
        <f>IF([2]相关演算!Q13="","",[2]相关演算!Q13)</f>
        <v/>
      </c>
      <c r="R13" s="228" t="str">
        <f>IF([2]相关演算!R13="","",[2]相关演算!R13)</f>
        <v/>
      </c>
      <c r="S13" s="228">
        <f>IF([2]相关演算!S13="","",[2]相关演算!S13)</f>
        <v>0.70199999999999996</v>
      </c>
      <c r="T13" s="228">
        <f>IF([2]相关演算!T13="","",[2]相关演算!T13)</f>
        <v>0.8</v>
      </c>
      <c r="U13" s="228">
        <f>IF([2]相关演算!U13="","",[2]相关演算!U13)</f>
        <v>0.75</v>
      </c>
      <c r="V13" s="228">
        <f>IF([2]相关演算!V13="","",[2]相关演算!V13)</f>
        <v>0.70199999999999996</v>
      </c>
      <c r="W13" s="228" t="str">
        <f>IF([2]相关演算!W13="","",[2]相关演算!W13)</f>
        <v/>
      </c>
      <c r="X13" s="228" t="str">
        <f>IF([2]相关演算!X13="","",[2]相关演算!X13)</f>
        <v/>
      </c>
      <c r="Y13" s="228" t="str">
        <f>IF([2]相关演算!Y13="","",[2]相关演算!Y13)</f>
        <v/>
      </c>
      <c r="Z13" s="228">
        <f>IF([2]相关演算!Z13="","",[2]相关演算!Z13)</f>
        <v>2.7239583333333335</v>
      </c>
      <c r="AA13" s="228">
        <f>IF([2]相关演算!AA13="","",[2]相关演算!AA13)</f>
        <v>2.6685600000000007</v>
      </c>
      <c r="AB13" s="228">
        <f>IF([2]相关演算!AB13="","",[2]相关演算!AB13)</f>
        <v>5.3925183333333342</v>
      </c>
      <c r="AC13" s="228" t="str">
        <f>IF([2]相关演算!AC13="","",[2]相关演算!AC13)</f>
        <v/>
      </c>
      <c r="AD13" s="228" t="str">
        <f>IF([2]相关演算!AD13="","",[2]相关演算!AD13)</f>
        <v/>
      </c>
      <c r="AE13" s="228" t="str">
        <f>IF([2]相关演算!AE13="","",[2]相关演算!AE13)</f>
        <v/>
      </c>
      <c r="AF13" s="228">
        <f>IF([2]相关演算!AF13="","",[2]相关演算!AF13)</f>
        <v>5.6403762500000001</v>
      </c>
      <c r="AG13" s="228" t="str">
        <f>IF([2]相关演算!AG13="","",[2]相关演算!AG13)</f>
        <v/>
      </c>
      <c r="AH13" s="228" t="str">
        <f>IF([2]相关演算!AH13="","",[2]相关演算!AH13)</f>
        <v/>
      </c>
      <c r="AI13" s="228" t="str">
        <f>IF([2]相关演算!AI13="","",[2]相关演算!AI13)</f>
        <v/>
      </c>
      <c r="AJ13" s="228">
        <f>IF([2]相关演算!AJ13="","",[2]相关演算!AJ13)</f>
        <v>5.6385146250000009</v>
      </c>
      <c r="AK13" s="228" t="str">
        <f>IF([2]相关演算!AK13="","",[2]相关演算!AK13)</f>
        <v/>
      </c>
      <c r="AL13" s="228" t="str">
        <f>IF([2]相关演算!AL13="","",[2]相关演算!AL13)</f>
        <v/>
      </c>
      <c r="AM13" s="228" t="str">
        <f>IF([2]相关演算!AM13="","",[2]相关演算!AM13)</f>
        <v/>
      </c>
      <c r="AN13" s="228" t="str">
        <f>IF([2]相关演算!AN13="","",[2]相关演算!AN13)</f>
        <v/>
      </c>
      <c r="AO13" s="228" t="str">
        <f>IF([2]相关演算!AO13="","",[2]相关演算!AO13)</f>
        <v/>
      </c>
      <c r="AP13" s="228" t="str">
        <f>IF([2]相关演算!AP13="","",[2]相关演算!AP13)</f>
        <v/>
      </c>
      <c r="AQ13" s="228" t="str">
        <f>IF([2]相关演算!AQ13="","",[2]相关演算!AQ13)</f>
        <v/>
      </c>
      <c r="AR13" s="228" t="str">
        <f>IF([2]相关演算!AR13="","",[2]相关演算!AR13)</f>
        <v/>
      </c>
      <c r="AS13" s="228" t="str">
        <f>IF([2]相关演算!AS13="","",[2]相关演算!AS13)</f>
        <v/>
      </c>
      <c r="AT13" s="228" t="str">
        <f>IF([2]相关演算!AT13="","",[2]相关演算!AT13)</f>
        <v/>
      </c>
      <c r="AU13" s="228" t="str">
        <f>IF([2]相关演算!AU13="","",[2]相关演算!AU13)</f>
        <v/>
      </c>
      <c r="AV13" s="228" t="str">
        <f>IF([2]相关演算!AV13="","",[2]相关演算!AV13)</f>
        <v/>
      </c>
      <c r="AW13" s="228" t="str">
        <f>IF([2]相关演算!AW13="","",[2]相关演算!AW13)</f>
        <v/>
      </c>
      <c r="AX13" s="228" t="str">
        <f>IF([2]相关演算!AX13="","",[2]相关演算!AX13)</f>
        <v/>
      </c>
      <c r="AY13" s="228" t="str">
        <f>IF([2]相关演算!AY13="","",[2]相关演算!AY13)</f>
        <v/>
      </c>
      <c r="AZ13" s="228" t="str">
        <f>IF([2]相关演算!AZ13="","",[2]相关演算!AZ13)</f>
        <v/>
      </c>
      <c r="BA13" s="228" t="str">
        <f>IF([2]相关演算!BA13="","",[2]相关演算!BA13)</f>
        <v/>
      </c>
      <c r="BB13" s="228" t="str">
        <f>IF([2]相关演算!BB13="","",[2]相关演算!BB13)</f>
        <v/>
      </c>
      <c r="BC13" s="228" t="str">
        <f>IF([2]相关演算!BC13="","",[2]相关演算!BC13)</f>
        <v/>
      </c>
      <c r="BD13" s="228" t="str">
        <f>IF([2]相关演算!BD13="","",[2]相关演算!BD13)</f>
        <v/>
      </c>
      <c r="BE13" s="228" t="str">
        <f>IF([2]相关演算!BE13="","",[2]相关演算!BE13)</f>
        <v/>
      </c>
      <c r="BF13" s="228" t="str">
        <f>IF([2]相关演算!BF13="","",[2]相关演算!BF13)</f>
        <v>士气上限</v>
      </c>
      <c r="BG13" s="228">
        <f>IF([2]相关演算!BG13="","",[2]相关演算!BG13)</f>
        <v>100</v>
      </c>
      <c r="BH13" s="228" t="str">
        <f>IF([2]相关演算!BH13="","",[2]相关演算!BH13)</f>
        <v/>
      </c>
      <c r="BI13" s="228" t="str">
        <f>IF([2]相关演算!BI13="","",[2]相关演算!BI13)</f>
        <v/>
      </c>
      <c r="BJ13" s="228" t="str">
        <f>IF([2]相关演算!BJ13="","",[2]相关演算!BJ13)</f>
        <v/>
      </c>
      <c r="BK13" s="228" t="str">
        <f>IF([2]相关演算!BK13="","",[2]相关演算!BK13)</f>
        <v/>
      </c>
      <c r="BL13" s="228" t="str">
        <f>IF([2]相关演算!BL13="","",[2]相关演算!BL13)</f>
        <v/>
      </c>
      <c r="BM13" s="228" t="str">
        <f>IF([2]相关演算!BM13="","",[2]相关演算!BM13)</f>
        <v/>
      </c>
      <c r="BN13" s="228" t="str">
        <f>IF([2]相关演算!BN13="","",[2]相关演算!BN13)</f>
        <v/>
      </c>
      <c r="BO13" s="228" t="str">
        <f>IF([2]相关演算!BO13="","",[2]相关演算!BO13)</f>
        <v/>
      </c>
      <c r="BP13" s="228" t="str">
        <f>IF([2]相关演算!BP13="","",[2]相关演算!BP13)</f>
        <v/>
      </c>
      <c r="BQ13" s="228" t="str">
        <f>IF([2]相关演算!BQ13="","",[2]相关演算!BQ13)</f>
        <v/>
      </c>
      <c r="BR13" s="228" t="str">
        <f>IF([2]相关演算!BR13="","",[2]相关演算!BR13)</f>
        <v/>
      </c>
      <c r="BS13" s="228" t="str">
        <f>IF([2]相关演算!BS13="","",[2]相关演算!BS13)</f>
        <v/>
      </c>
      <c r="BT13" s="228" t="str">
        <f>IF([2]相关演算!BT13="","",[2]相关演算!BT13)</f>
        <v/>
      </c>
      <c r="BU13" s="228" t="str">
        <f>IF([2]相关演算!BU13="","",[2]相关演算!BU13)</f>
        <v xml:space="preserve"> </v>
      </c>
      <c r="BV13" s="228" t="str">
        <f>IF([2]相关演算!BV13="","",[2]相关演算!BV13)</f>
        <v/>
      </c>
      <c r="BW13" s="228" t="str">
        <f>IF([2]相关演算!BW13="","",[2]相关演算!BW13)</f>
        <v/>
      </c>
      <c r="BX13" s="228" t="str">
        <f>IF([2]相关演算!BX13="","",[2]相关演算!BX13)</f>
        <v/>
      </c>
      <c r="BY13" s="228" t="str">
        <f>IF([2]相关演算!BY13="","",[2]相关演算!BY13)</f>
        <v/>
      </c>
      <c r="BZ13" s="228" t="str">
        <f>IF([2]相关演算!BZ13="","",[2]相关演算!BZ13)</f>
        <v/>
      </c>
      <c r="CA13" s="228" t="str">
        <f>IF([2]相关演算!CA13="","",[2]相关演算!CA13)</f>
        <v/>
      </c>
      <c r="CB13" s="228" t="str">
        <f>IF([2]相关演算!CB13="","",[2]相关演算!CB13)</f>
        <v/>
      </c>
      <c r="CC13" s="228" t="str">
        <f>IF([2]相关演算!CC13="","",[2]相关演算!CC13)</f>
        <v/>
      </c>
      <c r="CD13" s="228" t="str">
        <f>IF([2]相关演算!CD13="","",[2]相关演算!CD13)</f>
        <v/>
      </c>
      <c r="CE13" s="228" t="str">
        <f>IF([2]相关演算!CE13="","",[2]相关演算!CE13)</f>
        <v/>
      </c>
      <c r="CF13" s="228" t="str">
        <f>IF([2]相关演算!CF13="","",[2]相关演算!CF13)</f>
        <v/>
      </c>
      <c r="CG13" s="228" t="str">
        <f>IF([2]相关演算!CG13="","",[2]相关演算!CG13)</f>
        <v/>
      </c>
      <c r="CH13" s="228" t="str">
        <f>IF([2]相关演算!CH13="","",[2]相关演算!CH13)</f>
        <v/>
      </c>
      <c r="CI13" s="228" t="str">
        <f>IF([2]相关演算!CI13="","",[2]相关演算!CI13)</f>
        <v/>
      </c>
      <c r="CJ13" s="228" t="str">
        <f>IF([2]相关演算!CJ13="","",[2]相关演算!CJ13)</f>
        <v/>
      </c>
      <c r="CK13" s="228" t="str">
        <f>IF([2]相关演算!CK13="","",[2]相关演算!CK13)</f>
        <v/>
      </c>
      <c r="CL13" s="228" t="str">
        <f>IF([2]相关演算!CL13="","",[2]相关演算!CL13)</f>
        <v/>
      </c>
      <c r="CM13" s="228" t="str">
        <f>IF([2]相关演算!CM13="","",[2]相关演算!CM13)</f>
        <v/>
      </c>
      <c r="CN13" s="228" t="str">
        <f>IF([2]相关演算!CN13="","",[2]相关演算!CN13)</f>
        <v/>
      </c>
      <c r="CO13" s="228" t="str">
        <f>IF([2]相关演算!CO13="","",[2]相关演算!CO13)</f>
        <v/>
      </c>
      <c r="CP13" s="228" t="str">
        <f>IF([2]相关演算!CP13="","",[2]相关演算!CP13)</f>
        <v/>
      </c>
      <c r="CQ13" s="228" t="str">
        <f>IF([2]相关演算!CQ13="","",[2]相关演算!CQ13)</f>
        <v/>
      </c>
      <c r="CR13" s="228" t="str">
        <f>IF([2]相关演算!CR13="","",[2]相关演算!CR13)</f>
        <v/>
      </c>
      <c r="CS13" s="228" t="str">
        <f>IF([2]相关演算!CS13="","",[2]相关演算!CS13)</f>
        <v/>
      </c>
      <c r="CT13" s="228" t="str">
        <f>IF([2]相关演算!CT13="","",[2]相关演算!CT13)</f>
        <v/>
      </c>
      <c r="CU13" s="228" t="str">
        <f>IF([2]相关演算!CU13="","",[2]相关演算!CU13)</f>
        <v/>
      </c>
      <c r="CV13" s="228" t="str">
        <f>IF([2]相关演算!CV13="","",[2]相关演算!CV13)</f>
        <v/>
      </c>
      <c r="CW13" s="228" t="str">
        <f>IF([2]相关演算!CW13="","",[2]相关演算!CW13)</f>
        <v/>
      </c>
      <c r="CX13" s="228" t="str">
        <f>IF([2]相关演算!CX13="","",[2]相关演算!CX13)</f>
        <v/>
      </c>
      <c r="CY13" s="228" t="str">
        <f>IF([2]相关演算!CY13="","",[2]相关演算!CY13)</f>
        <v/>
      </c>
      <c r="CZ13" s="228" t="str">
        <f>IF([2]相关演算!CZ13="","",[2]相关演算!CZ13)</f>
        <v/>
      </c>
      <c r="DA13" s="228" t="str">
        <f>IF([2]相关演算!DA13="","",[2]相关演算!DA13)</f>
        <v/>
      </c>
      <c r="DB13" s="228" t="str">
        <f>IF([2]相关演算!DB13="","",[2]相关演算!DB13)</f>
        <v/>
      </c>
      <c r="DC13" s="228" t="str">
        <f>IF([2]相关演算!DC13="","",[2]相关演算!DC13)</f>
        <v/>
      </c>
      <c r="DD13" s="228" t="str">
        <f>IF([2]相关演算!DD13="","",[2]相关演算!DD13)</f>
        <v/>
      </c>
      <c r="DE13" s="228" t="str">
        <f>IF([2]相关演算!DE13="","",[2]相关演算!DE13)</f>
        <v/>
      </c>
      <c r="DF13" s="228" t="str">
        <f>IF([2]相关演算!DF13="","",[2]相关演算!DF13)</f>
        <v/>
      </c>
      <c r="DG13" s="228" t="str">
        <f>IF([2]相关演算!DG13="","",[2]相关演算!DG13)</f>
        <v/>
      </c>
      <c r="DH13" s="228" t="str">
        <f>IF([2]相关演算!DH13="","",[2]相关演算!DH13)</f>
        <v/>
      </c>
      <c r="DI13" s="228" t="str">
        <f>IF([2]相关演算!DI13="","",[2]相关演算!DI13)</f>
        <v/>
      </c>
      <c r="DJ13" s="228" t="str">
        <f>IF([2]相关演算!DJ13="","",[2]相关演算!DJ13)</f>
        <v/>
      </c>
      <c r="DK13" s="228" t="str">
        <f>IF([2]相关演算!DK13="","",[2]相关演算!DK13)</f>
        <v/>
      </c>
      <c r="DL13" s="228" t="str">
        <f>IF([2]相关演算!DL13="","",[2]相关演算!DL13)</f>
        <v/>
      </c>
      <c r="DM13" s="228" t="str">
        <f>IF([2]相关演算!DM13="","",[2]相关演算!DM13)</f>
        <v/>
      </c>
      <c r="DN13" s="228" t="str">
        <f>IF([2]相关演算!DN13="","",[2]相关演算!DN13)</f>
        <v/>
      </c>
      <c r="DO13" s="228" t="str">
        <f>IF([2]相关演算!DO13="","",[2]相关演算!DO13)</f>
        <v/>
      </c>
      <c r="DP13" s="228" t="str">
        <f>IF([2]相关演算!DP13="","",[2]相关演算!DP13)</f>
        <v/>
      </c>
      <c r="DQ13" s="228">
        <f>IF([2]相关演算!DQ13="","",[2]相关演算!DQ13)</f>
        <v>1</v>
      </c>
      <c r="DR13" s="228">
        <f>IF([2]相关演算!DR13="","",[2]相关演算!DR13)</f>
        <v>0</v>
      </c>
      <c r="DS13" s="228">
        <f>IF([2]相关演算!DS13="","",[2]相关演算!DS13)</f>
        <v>0</v>
      </c>
      <c r="DT13" s="228">
        <f>IF([2]相关演算!DT13="","",[2]相关演算!DT13)</f>
        <v>0</v>
      </c>
      <c r="DU13" s="228">
        <f>IF([2]相关演算!DU13="","",[2]相关演算!DU13)</f>
        <v>0</v>
      </c>
      <c r="DV13" s="228">
        <f>IF([2]相关演算!DV13="","",[2]相关演算!DV13)</f>
        <v>0.5</v>
      </c>
      <c r="DW13" s="228">
        <f>IF([2]相关演算!DW13="","",[2]相关演算!DW13)</f>
        <v>0.5</v>
      </c>
      <c r="DX13" s="228">
        <f>IF([2]相关演算!DX13="","",[2]相关演算!DX13)</f>
        <v>0</v>
      </c>
      <c r="DY13" s="228">
        <f>IF([2]相关演算!DY13="","",[2]相关演算!DY13)</f>
        <v>0.75</v>
      </c>
      <c r="DZ13" s="228">
        <f>IF([2]相关演算!DZ13="","",[2]相关演算!DZ13)</f>
        <v>0.25</v>
      </c>
      <c r="EA13" s="228">
        <f>IF([2]相关演算!EA13="","",[2]相关演算!EA13)</f>
        <v>0</v>
      </c>
      <c r="EB13" s="228">
        <f>IF([2]相关演算!EB13="","",[2]相关演算!EB13)</f>
        <v>0</v>
      </c>
      <c r="EC13" s="228">
        <f>IF([2]相关演算!EC13="","",[2]相关演算!EC13)</f>
        <v>1</v>
      </c>
      <c r="ED13" s="228">
        <f>IF([2]相关演算!ED13="","",[2]相关演算!ED13)</f>
        <v>0</v>
      </c>
      <c r="EE13" s="228">
        <f>IF([2]相关演算!EE13="","",[2]相关演算!EE13)</f>
        <v>0</v>
      </c>
      <c r="EF13" s="228">
        <f>IF([2]相关演算!EF13="","",[2]相关演算!EF13)</f>
        <v>0</v>
      </c>
      <c r="EG13" s="228" t="str">
        <f>IF([2]相关演算!EG13="","",[2]相关演算!EG13)</f>
        <v/>
      </c>
      <c r="EH13" s="228" t="str">
        <f>IF([2]相关演算!EH13="","",[2]相关演算!EH13)</f>
        <v/>
      </c>
      <c r="EI13" s="228" t="str">
        <f>IF([2]相关演算!EI13="","",[2]相关演算!EI13)</f>
        <v/>
      </c>
      <c r="EJ13" s="228" t="str">
        <f>IF([2]相关演算!EJ13="","",[2]相关演算!EJ13)</f>
        <v/>
      </c>
      <c r="EK13" s="228" t="str">
        <f>IF([2]相关演算!EK13="","",[2]相关演算!EK13)</f>
        <v>职业</v>
      </c>
      <c r="EL13" s="228" t="str">
        <f>IF([2]相关演算!EL13="","",[2]相关演算!EL13)</f>
        <v>击杀士兵概率</v>
      </c>
      <c r="EM13" s="228" t="str">
        <f>IF([2]相关演算!EM13="","",[2]相关演算!EM13)</f>
        <v>击杀将领概率</v>
      </c>
      <c r="EN13" s="228" t="str">
        <f>IF([2]相关演算!EN13="","",[2]相关演算!EN13)</f>
        <v/>
      </c>
      <c r="EO13" s="228" t="str">
        <f>IF([2]相关演算!EO13="","",[2]相关演算!EO13)</f>
        <v/>
      </c>
      <c r="EP13" s="228">
        <f>IF([2]相关演算!EP13="","",[2]相关演算!EP13)</f>
        <v>2</v>
      </c>
      <c r="EQ13" s="228">
        <f>IF([2]相关演算!EQ13="","",[2]相关演算!EQ13)</f>
        <v>0.3</v>
      </c>
      <c r="ER13" s="228" t="str">
        <f>IF([2]相关演算!ER13="","",[2]相关演算!ER13)</f>
        <v/>
      </c>
      <c r="ES13" s="228">
        <f>IF([2]相关演算!ES13="","",[2]相关演算!ES13)</f>
        <v>3</v>
      </c>
      <c r="ET13" s="228" t="str">
        <f>IF([2]相关演算!ET13="","",[2]相关演算!ET13)</f>
        <v>弓弩兵</v>
      </c>
      <c r="EU13" s="228">
        <f>IF([2]相关演算!EU13="","",[2]相关演算!EU13)</f>
        <v>54</v>
      </c>
      <c r="EV13" s="228">
        <f>IF([2]相关演算!EV13="","",[2]相关演算!EV13)</f>
        <v>6561.6677797143393</v>
      </c>
      <c r="EW13" s="228">
        <f>IF([2]相关演算!EW13="","",[2]相关演算!EW13)</f>
        <v>0.30096094947496993</v>
      </c>
      <c r="EX13" s="228">
        <f>IF([2]相关演算!EX13="","",[2]相关演算!EX13)</f>
        <v>0.35350636901741395</v>
      </c>
      <c r="EY13" s="228" t="str">
        <f>IF([2]相关演算!EY13="","",[2]相关演算!EY13)</f>
        <v/>
      </c>
      <c r="EZ13" s="228" t="str">
        <f>IF([2]相关演算!EZ13="","",[2]相关演算!EZ13)</f>
        <v/>
      </c>
      <c r="FA13" s="228" t="str">
        <f>IF([2]相关演算!FA13="","",[2]相关演算!FA13)</f>
        <v/>
      </c>
      <c r="FB13" s="228" t="str">
        <f>IF([2]相关演算!FB13="","",[2]相关演算!FB13)</f>
        <v/>
      </c>
      <c r="FC13" s="228" t="str">
        <f>IF([2]相关演算!FC13="","",[2]相关演算!FC13)</f>
        <v/>
      </c>
      <c r="FD13" s="228" t="str">
        <f>IF([2]相关演算!FD13="","",[2]相关演算!FD13)</f>
        <v/>
      </c>
      <c r="FE13" s="228" t="str">
        <f>IF([2]相关演算!FE13="","",[2]相关演算!FE13)</f>
        <v/>
      </c>
      <c r="FF13" s="228" t="str">
        <f>IF([2]相关演算!FF13="","",[2]相关演算!FF13)</f>
        <v/>
      </c>
      <c r="FG13" s="228" t="str">
        <f>IF([2]相关演算!FG13="","",[2]相关演算!FG13)</f>
        <v>武将</v>
      </c>
      <c r="FH13" s="228" t="str">
        <f>IF([2]相关演算!FH13="","",[2]相关演算!FH13)</f>
        <v>id</v>
      </c>
      <c r="FI13" s="228" t="str">
        <f>IF([2]相关演算!FI13="","",[2]相关演算!FI13)</f>
        <v>技能范围类型</v>
      </c>
      <c r="FJ13" s="228" t="str">
        <f>IF([2]相关演算!FJ13="","",[2]相关演算!FJ13)</f>
        <v>[0]</v>
      </c>
      <c r="FK13" s="228" t="str">
        <f>IF([2]相关演算!FK13="","",[2]相关演算!FK13)</f>
        <v>[1]</v>
      </c>
      <c r="FL13" s="228" t="str">
        <f>IF([2]相关演算!FL13="","",[2]相关演算!FL13)</f>
        <v>[2]</v>
      </c>
      <c r="FM13" s="228" t="str">
        <f>IF([2]相关演算!FM13="","",[2]相关演算!FM13)</f>
        <v>[3]</v>
      </c>
      <c r="FN13" s="228" t="str">
        <f>IF([2]相关演算!FN13="","",[2]相关演算!FN13)</f>
        <v>施法距离</v>
      </c>
      <c r="FO13" s="228" t="str">
        <f>IF([2]相关演算!FO13="","",[2]相关演算!FO13)</f>
        <v>zhixian</v>
      </c>
      <c r="FP13" s="228" t="str">
        <f>IF([2]相关演算!FP13="","",[2]相关演算!FP13)</f>
        <v>zhixian2</v>
      </c>
      <c r="FQ13" s="228" t="str">
        <f>IF([2]相关演算!FQ13="","",[2]相关演算!FQ13)</f>
        <v>zhixian3</v>
      </c>
      <c r="FR13" s="228" t="str">
        <f>IF([2]相关演算!FR13="","",[2]相关演算!FR13)</f>
        <v>fanwei</v>
      </c>
      <c r="FS13" s="228" t="str">
        <f>IF([2]相关演算!FS13="","",[2]相关演算!FS13)</f>
        <v>fanwei2</v>
      </c>
      <c r="FT13" s="228" t="str">
        <f>IF([2]相关演算!FT13="","",[2]相关演算!FT13)</f>
        <v>fanwei3</v>
      </c>
      <c r="FU13" s="228" t="str">
        <f>IF([2]相关演算!FU13="","",[2]相关演算!FU13)</f>
        <v>fanwei4</v>
      </c>
      <c r="FV13" s="228" t="str">
        <f>IF([2]相关演算!FV13="","",[2]相关演算!FV13)</f>
        <v>sectorFanwei</v>
      </c>
      <c r="FW13" s="228" t="str">
        <f>IF([2]相关演算!FW13="","",[2]相关演算!FW13)</f>
        <v>rectangle</v>
      </c>
      <c r="FX13" s="228" t="str">
        <f>IF([2]相关演算!FX13="","",[2]相关演算!FX13)</f>
        <v/>
      </c>
      <c r="FY13" s="228" t="str">
        <f>IF([2]相关演算!FY13="","",[2]相关演算!FY13)</f>
        <v>技能范围</v>
      </c>
      <c r="FZ13" s="228" t="str">
        <f>IF([2]相关演算!FZ13="","",[2]相关演算!FZ13)</f>
        <v>职业</v>
      </c>
      <c r="GA13" s="228" t="str">
        <f>IF([2]相关演算!GA13="","",[2]相关演算!GA13)</f>
        <v>对象</v>
      </c>
      <c r="GB13" s="228" t="str">
        <f>IF([2]相关演算!GB13="","",[2]相关演算!GB13)</f>
        <v>施法机制修正</v>
      </c>
      <c r="GC13" s="228" t="str">
        <f>IF([2]相关演算!GC13="","",[2]相关演算!GC13)</f>
        <v>施法效率修正</v>
      </c>
      <c r="GD13" s="228" t="str">
        <f>IF([2]相关演算!GD13="","",[2]相关演算!GD13)</f>
        <v>技能范围形状无0/方1/圆2</v>
      </c>
      <c r="GE13" s="228" t="str">
        <f>IF([2]相关演算!GE13="","",[2]相关演算!GE13)</f>
        <v>技能范围预估目标数</v>
      </c>
      <c r="GF13" s="228" t="str">
        <f>IF([2]相关演算!GF13="","",[2]相关演算!GF13)</f>
        <v>技能形状修正最终预估目标数</v>
      </c>
      <c r="GG13" s="228" t="str">
        <f>IF([2]相关演算!GG13="","",[2]相关演算!GG13)</f>
        <v>技能限制最大作用目标数</v>
      </c>
      <c r="GH13" s="228" t="str">
        <f>IF([2]相关演算!GH13="","",[2]相关演算!GH13)</f>
        <v/>
      </c>
      <c r="GI13" s="228" t="str">
        <f>IF([2]相关演算!GI13="","",[2]相关演算!GI13)</f>
        <v/>
      </c>
      <c r="GJ13" s="228" t="str">
        <f>IF([2]相关演算!GJ13="","",[2]相关演算!GJ13)</f>
        <v/>
      </c>
      <c r="GK13" s="228" t="str">
        <f>IF([2]相关演算!GK13="","",[2]相关演算!GK13)</f>
        <v/>
      </c>
      <c r="GL13" s="228" t="str">
        <f>IF([2]相关演算!GL13="","",[2]相关演算!GL13)</f>
        <v/>
      </c>
      <c r="GM13" s="228" t="str">
        <f>IF([2]相关演算!GM13="","",[2]相关演算!GM13)</f>
        <v/>
      </c>
      <c r="GN13" s="228" t="str">
        <f>IF([2]相关演算!GN13="","",[2]相关演算!GN13)</f>
        <v/>
      </c>
      <c r="GO13" s="228" t="str">
        <f>IF([2]相关演算!GO13="","",[2]相关演算!GO13)</f>
        <v/>
      </c>
      <c r="GP13" s="228" t="str">
        <f>IF([2]相关演算!GP13="","",[2]相关演算!GP13)</f>
        <v/>
      </c>
      <c r="GQ13" s="228" t="str">
        <f>IF([2]相关演算!GQ13="","",[2]相关演算!GQ13)</f>
        <v/>
      </c>
      <c r="GR13" s="228" t="str">
        <f>IF([2]相关演算!GR13="","",[2]相关演算!GR13)</f>
        <v/>
      </c>
      <c r="GS13" s="228" t="str">
        <f>IF([2]相关演算!GS13="","",[2]相关演算!GS13)</f>
        <v/>
      </c>
      <c r="GT13" s="228" t="str">
        <f>IF([2]相关演算!GT13="","",[2]相关演算!GT13)</f>
        <v/>
      </c>
      <c r="GU13" s="228" t="str">
        <f>IF([2]相关演算!GU13="","",[2]相关演算!GU13)</f>
        <v/>
      </c>
      <c r="GV13" s="228" t="str">
        <f>IF([2]相关演算!GV13="","",[2]相关演算!GV13)</f>
        <v/>
      </c>
      <c r="GW13" s="228" t="str">
        <f>IF([2]相关演算!GW13="","",[2]相关演算!GW13)</f>
        <v/>
      </c>
      <c r="GX13" s="228" t="str">
        <f>IF([2]相关演算!GX13="","",[2]相关演算!GX13)</f>
        <v/>
      </c>
      <c r="GY13" s="228" t="str">
        <f>IF([2]相关演算!GY13="","",[2]相关演算!GY13)</f>
        <v/>
      </c>
      <c r="GZ13" s="228" t="str">
        <f>IF([2]相关演算!GZ13="","",[2]相关演算!GZ13)</f>
        <v/>
      </c>
    </row>
    <row r="14" spans="1:208" ht="13.5" customHeight="1">
      <c r="A14" s="228" t="str">
        <f>IF([2]相关演算!A14="","",[2]相关演算!A14)</f>
        <v/>
      </c>
      <c r="B14" s="228" t="str">
        <f>IF([2]相关演算!B14="","",[2]相关演算!B14)</f>
        <v/>
      </c>
      <c r="C14" s="228" t="str">
        <f>IF([2]相关演算!C14="","",[2]相关演算!C14)</f>
        <v>弓弩兵</v>
      </c>
      <c r="D14" s="228">
        <f>IF([2]相关演算!D14="","",[2]相关演算!D14)</f>
        <v>1.6</v>
      </c>
      <c r="E14" s="228">
        <f>IF([2]相关演算!E14="","",[2]相关演算!E14)</f>
        <v>0.9375</v>
      </c>
      <c r="F14" s="228">
        <f>IF([2]相关演算!F14="","",[2]相关演算!F14)</f>
        <v>1</v>
      </c>
      <c r="G14" s="228">
        <f>IF([2]相关演算!G14="","",[2]相关演算!G14)</f>
        <v>1</v>
      </c>
      <c r="H14" s="228">
        <f>IF([2]相关演算!H14="","",[2]相关演算!H14)</f>
        <v>0.5</v>
      </c>
      <c r="I14" s="228" t="str">
        <f>IF([2]相关演算!I14="","",[2]相关演算!I14)</f>
        <v/>
      </c>
      <c r="J14" s="228" t="str">
        <f>IF([2]相关演算!J14="","",[2]相关演算!J14)</f>
        <v/>
      </c>
      <c r="K14" s="228" t="str">
        <f>IF([2]相关演算!K14="","",[2]相关演算!K14)</f>
        <v/>
      </c>
      <c r="L14" s="228" t="str">
        <f>IF([2]相关演算!L14="","",[2]相关演算!L14)</f>
        <v/>
      </c>
      <c r="M14" s="228" t="str">
        <f>IF([2]相关演算!M14="","",[2]相关演算!M14)</f>
        <v/>
      </c>
      <c r="N14" s="228" t="str">
        <f>IF([2]相关演算!N14="","",[2]相关演算!N14)</f>
        <v/>
      </c>
      <c r="O14" s="228">
        <f>IF([2]相关演算!O14="","",[2]相关演算!O14)</f>
        <v>3.7898399999999999</v>
      </c>
      <c r="P14" s="228">
        <f>IF([2]相关演算!P14="","",[2]相关演算!P14)</f>
        <v>3.62704</v>
      </c>
      <c r="Q14" s="228">
        <f>IF([2]相关演算!Q14="","",[2]相关演算!Q14)</f>
        <v>1.8</v>
      </c>
      <c r="R14" s="228">
        <f>IF([2]相关演算!R14="","",[2]相关演算!R14)</f>
        <v>2.3839999999999999</v>
      </c>
      <c r="S14" s="228">
        <f>IF([2]相关演算!S14="","",[2]相关演算!S14)</f>
        <v>5.4528049999999988</v>
      </c>
      <c r="T14" s="228">
        <f>IF([2]相关演算!T14="","",[2]相关演算!T14)</f>
        <v>4.6088000000000005</v>
      </c>
      <c r="U14" s="228">
        <f>IF([2]相关演算!U14="","",[2]相关演算!U14)</f>
        <v>5.0087500000000009</v>
      </c>
      <c r="V14" s="228">
        <f>IF([2]相关演算!V14="","",[2]相关演算!V14)</f>
        <v>4.0817099999999993</v>
      </c>
      <c r="W14" s="228" t="str">
        <f>IF([2]相关演算!W14="","",[2]相关演算!W14)</f>
        <v/>
      </c>
      <c r="X14" s="228" t="str">
        <f>IF([2]相关演算!X14="","",[2]相关演算!X14)</f>
        <v/>
      </c>
      <c r="Y14" s="228" t="str">
        <f>IF([2]相关演算!Y14="","",[2]相关演算!Y14)</f>
        <v/>
      </c>
      <c r="Z14" s="228" t="str">
        <f>IF([2]相关演算!Z14="","",[2]相关演算!Z14)</f>
        <v/>
      </c>
      <c r="AA14" s="228" t="str">
        <f>IF([2]相关演算!AA14="","",[2]相关演算!AA14)</f>
        <v/>
      </c>
      <c r="AB14" s="228" t="str">
        <f>IF([2]相关演算!AB14="","",[2]相关演算!AB14)</f>
        <v/>
      </c>
      <c r="AC14" s="228" t="str">
        <f>IF([2]相关演算!AC14="","",[2]相关演算!AC14)</f>
        <v/>
      </c>
      <c r="AD14" s="228" t="str">
        <f>IF([2]相关演算!AD14="","",[2]相关演算!AD14)</f>
        <v/>
      </c>
      <c r="AE14" s="228" t="str">
        <f>IF([2]相关演算!AE14="","",[2]相关演算!AE14)</f>
        <v/>
      </c>
      <c r="AF14" s="228" t="str">
        <f>IF([2]相关演算!AF14="","",[2]相关演算!AF14)</f>
        <v/>
      </c>
      <c r="AG14" s="228" t="str">
        <f>IF([2]相关演算!AG14="","",[2]相关演算!AG14)</f>
        <v/>
      </c>
      <c r="AH14" s="228" t="str">
        <f>IF([2]相关演算!AH14="","",[2]相关演算!AH14)</f>
        <v/>
      </c>
      <c r="AI14" s="228" t="str">
        <f>IF([2]相关演算!AI14="","",[2]相关演算!AI14)</f>
        <v/>
      </c>
      <c r="AJ14" s="228" t="str">
        <f>IF([2]相关演算!AJ14="","",[2]相关演算!AJ14)</f>
        <v/>
      </c>
      <c r="AK14" s="228" t="str">
        <f>IF([2]相关演算!AK14="","",[2]相关演算!AK14)</f>
        <v/>
      </c>
      <c r="AL14" s="228" t="str">
        <f>IF([2]相关演算!AL14="","",[2]相关演算!AL14)</f>
        <v/>
      </c>
      <c r="AM14" s="228" t="str">
        <f>IF([2]相关演算!AM14="","",[2]相关演算!AM14)</f>
        <v/>
      </c>
      <c r="AN14" s="228" t="str">
        <f>IF([2]相关演算!AN14="","",[2]相关演算!AN14)</f>
        <v/>
      </c>
      <c r="AO14" s="228" t="str">
        <f>IF([2]相关演算!AO14="","",[2]相关演算!AO14)</f>
        <v/>
      </c>
      <c r="AP14" s="228" t="str">
        <f>IF([2]相关演算!AP14="","",[2]相关演算!AP14)</f>
        <v/>
      </c>
      <c r="AQ14" s="228" t="str">
        <f>IF([2]相关演算!AQ14="","",[2]相关演算!AQ14)</f>
        <v/>
      </c>
      <c r="AR14" s="228" t="str">
        <f>IF([2]相关演算!AR14="","",[2]相关演算!AR14)</f>
        <v/>
      </c>
      <c r="AS14" s="228" t="str">
        <f>IF([2]相关演算!AS14="","",[2]相关演算!AS14)</f>
        <v/>
      </c>
      <c r="AT14" s="228" t="str">
        <f>IF([2]相关演算!AT14="","",[2]相关演算!AT14)</f>
        <v/>
      </c>
      <c r="AU14" s="228" t="str">
        <f>IF([2]相关演算!AU14="","",[2]相关演算!AU14)</f>
        <v/>
      </c>
      <c r="AV14" s="228" t="str">
        <f>IF([2]相关演算!AV14="","",[2]相关演算!AV14)</f>
        <v/>
      </c>
      <c r="AW14" s="228" t="str">
        <f>IF([2]相关演算!AW14="","",[2]相关演算!AW14)</f>
        <v/>
      </c>
      <c r="AX14" s="228" t="str">
        <f>IF([2]相关演算!AX14="","",[2]相关演算!AX14)</f>
        <v/>
      </c>
      <c r="AY14" s="228" t="str">
        <f>IF([2]相关演算!AY14="","",[2]相关演算!AY14)</f>
        <v/>
      </c>
      <c r="AZ14" s="228" t="str">
        <f>IF([2]相关演算!AZ14="","",[2]相关演算!AZ14)</f>
        <v/>
      </c>
      <c r="BA14" s="228" t="str">
        <f>IF([2]相关演算!BA14="","",[2]相关演算!BA14)</f>
        <v/>
      </c>
      <c r="BB14" s="228" t="str">
        <f>IF([2]相关演算!BB14="","",[2]相关演算!BB14)</f>
        <v/>
      </c>
      <c r="BC14" s="228" t="str">
        <f>IF([2]相关演算!BC14="","",[2]相关演算!BC14)</f>
        <v/>
      </c>
      <c r="BD14" s="228" t="str">
        <f>IF([2]相关演算!BD14="","",[2]相关演算!BD14)</f>
        <v/>
      </c>
      <c r="BE14" s="228" t="str">
        <f>IF([2]相关演算!BE14="","",[2]相关演算!BE14)</f>
        <v>实际每丢失1%兵力减少</v>
      </c>
      <c r="BF14" s="228">
        <f>IF([2]相关演算!BF14="","",[2]相关演算!BF14)</f>
        <v>6</v>
      </c>
      <c r="BG14" s="228" t="str">
        <f>IF([2]相关演算!BG14="","",[2]相关演算!BG14)</f>
        <v>点士气</v>
      </c>
      <c r="BH14" s="228" t="str">
        <f>IF([2]相关演算!BH14="","",[2]相关演算!BH14)</f>
        <v/>
      </c>
      <c r="BI14" s="228" t="str">
        <f>IF([2]相关演算!BI14="","",[2]相关演算!BI14)</f>
        <v/>
      </c>
      <c r="BJ14" s="228" t="str">
        <f>IF([2]相关演算!BJ14="","",[2]相关演算!BJ14)</f>
        <v/>
      </c>
      <c r="BK14" s="228" t="str">
        <f>IF([2]相关演算!BK14="","",[2]相关演算!BK14)</f>
        <v/>
      </c>
      <c r="BL14" s="228" t="str">
        <f>IF([2]相关演算!BL14="","",[2]相关演算!BL14)</f>
        <v/>
      </c>
      <c r="BM14" s="228" t="str">
        <f>IF([2]相关演算!BM14="","",[2]相关演算!BM14)</f>
        <v/>
      </c>
      <c r="BN14" s="228" t="str">
        <f>IF([2]相关演算!BN14="","",[2]相关演算!BN14)</f>
        <v/>
      </c>
      <c r="BO14" s="228" t="str">
        <f>IF([2]相关演算!BO14="","",[2]相关演算!BO14)</f>
        <v/>
      </c>
      <c r="BP14" s="228" t="str">
        <f>IF([2]相关演算!BP14="","",[2]相关演算!BP14)</f>
        <v/>
      </c>
      <c r="BQ14" s="228" t="str">
        <f>IF([2]相关演算!BQ14="","",[2]相关演算!BQ14)</f>
        <v/>
      </c>
      <c r="BR14" s="228" t="str">
        <f>IF([2]相关演算!BR14="","",[2]相关演算!BR14)</f>
        <v/>
      </c>
      <c r="BS14" s="228" t="str">
        <f>IF([2]相关演算!BS14="","",[2]相关演算!BS14)</f>
        <v/>
      </c>
      <c r="BT14" s="228" t="str">
        <f>IF([2]相关演算!BT14="","",[2]相关演算!BT14)</f>
        <v/>
      </c>
      <c r="BU14" s="228" t="str">
        <f>IF([2]相关演算!BU14="","",[2]相关演算!BU14)</f>
        <v/>
      </c>
      <c r="BV14" s="228" t="str">
        <f>IF([2]相关演算!BV14="","",[2]相关演算!BV14)</f>
        <v/>
      </c>
      <c r="BW14" s="228" t="str">
        <f>IF([2]相关演算!BW14="","",[2]相关演算!BW14)</f>
        <v/>
      </c>
      <c r="BX14" s="228" t="str">
        <f>IF([2]相关演算!BX14="","",[2]相关演算!BX14)</f>
        <v/>
      </c>
      <c r="BY14" s="228" t="str">
        <f>IF([2]相关演算!BY14="","",[2]相关演算!BY14)</f>
        <v/>
      </c>
      <c r="BZ14" s="228" t="str">
        <f>IF([2]相关演算!BZ14="","",[2]相关演算!BZ14)</f>
        <v/>
      </c>
      <c r="CA14" s="228" t="str">
        <f>IF([2]相关演算!CA14="","",[2]相关演算!CA14)</f>
        <v/>
      </c>
      <c r="CB14" s="228" t="str">
        <f>IF([2]相关演算!CB14="","",[2]相关演算!CB14)</f>
        <v/>
      </c>
      <c r="CC14" s="228" t="str">
        <f>IF([2]相关演算!CC14="","",[2]相关演算!CC14)</f>
        <v/>
      </c>
      <c r="CD14" s="228" t="str">
        <f>IF([2]相关演算!CD14="","",[2]相关演算!CD14)</f>
        <v/>
      </c>
      <c r="CE14" s="228" t="str">
        <f>IF([2]相关演算!CE14="","",[2]相关演算!CE14)</f>
        <v/>
      </c>
      <c r="CF14" s="228" t="str">
        <f>IF([2]相关演算!CF14="","",[2]相关演算!CF14)</f>
        <v/>
      </c>
      <c r="CG14" s="228" t="str">
        <f>IF([2]相关演算!CG14="","",[2]相关演算!CG14)</f>
        <v/>
      </c>
      <c r="CH14" s="228" t="str">
        <f>IF([2]相关演算!CH14="","",[2]相关演算!CH14)</f>
        <v/>
      </c>
      <c r="CI14" s="228" t="str">
        <f>IF([2]相关演算!CI14="","",[2]相关演算!CI14)</f>
        <v/>
      </c>
      <c r="CJ14" s="228" t="str">
        <f>IF([2]相关演算!CJ14="","",[2]相关演算!CJ14)</f>
        <v/>
      </c>
      <c r="CK14" s="228" t="str">
        <f>IF([2]相关演算!CK14="","",[2]相关演算!CK14)</f>
        <v/>
      </c>
      <c r="CL14" s="228" t="str">
        <f>IF([2]相关演算!CL14="","",[2]相关演算!CL14)</f>
        <v/>
      </c>
      <c r="CM14" s="228" t="str">
        <f>IF([2]相关演算!CM14="","",[2]相关演算!CM14)</f>
        <v/>
      </c>
      <c r="CN14" s="228" t="str">
        <f>IF([2]相关演算!CN14="","",[2]相关演算!CN14)</f>
        <v/>
      </c>
      <c r="CO14" s="228" t="str">
        <f>IF([2]相关演算!CO14="","",[2]相关演算!CO14)</f>
        <v/>
      </c>
      <c r="CP14" s="228" t="str">
        <f>IF([2]相关演算!CP14="","",[2]相关演算!CP14)</f>
        <v/>
      </c>
      <c r="CQ14" s="228" t="str">
        <f>IF([2]相关演算!CQ14="","",[2]相关演算!CQ14)</f>
        <v/>
      </c>
      <c r="CR14" s="228" t="str">
        <f>IF([2]相关演算!CR14="","",[2]相关演算!CR14)</f>
        <v/>
      </c>
      <c r="CS14" s="228" t="str">
        <f>IF([2]相关演算!CS14="","",[2]相关演算!CS14)</f>
        <v/>
      </c>
      <c r="CT14" s="228" t="str">
        <f>IF([2]相关演算!CT14="","",[2]相关演算!CT14)</f>
        <v/>
      </c>
      <c r="CU14" s="228" t="str">
        <f>IF([2]相关演算!CU14="","",[2]相关演算!CU14)</f>
        <v/>
      </c>
      <c r="CV14" s="228" t="str">
        <f>IF([2]相关演算!CV14="","",[2]相关演算!CV14)</f>
        <v/>
      </c>
      <c r="CW14" s="228" t="str">
        <f>IF([2]相关演算!CW14="","",[2]相关演算!CW14)</f>
        <v/>
      </c>
      <c r="CX14" s="228" t="str">
        <f>IF([2]相关演算!CX14="","",[2]相关演算!CX14)</f>
        <v/>
      </c>
      <c r="CY14" s="228" t="str">
        <f>IF([2]相关演算!CY14="","",[2]相关演算!CY14)</f>
        <v/>
      </c>
      <c r="CZ14" s="228" t="str">
        <f>IF([2]相关演算!CZ14="","",[2]相关演算!CZ14)</f>
        <v/>
      </c>
      <c r="DA14" s="228" t="str">
        <f>IF([2]相关演算!DA14="","",[2]相关演算!DA14)</f>
        <v/>
      </c>
      <c r="DB14" s="228" t="str">
        <f>IF([2]相关演算!DB14="","",[2]相关演算!DB14)</f>
        <v/>
      </c>
      <c r="DC14" s="228" t="str">
        <f>IF([2]相关演算!DC14="","",[2]相关演算!DC14)</f>
        <v/>
      </c>
      <c r="DD14" s="228" t="str">
        <f>IF([2]相关演算!DD14="","",[2]相关演算!DD14)</f>
        <v/>
      </c>
      <c r="DE14" s="228" t="str">
        <f>IF([2]相关演算!DE14="","",[2]相关演算!DE14)</f>
        <v/>
      </c>
      <c r="DF14" s="228" t="str">
        <f>IF([2]相关演算!DF14="","",[2]相关演算!DF14)</f>
        <v/>
      </c>
      <c r="DG14" s="228" t="str">
        <f>IF([2]相关演算!DG14="","",[2]相关演算!DG14)</f>
        <v/>
      </c>
      <c r="DH14" s="228" t="str">
        <f>IF([2]相关演算!DH14="","",[2]相关演算!DH14)</f>
        <v/>
      </c>
      <c r="DI14" s="228" t="str">
        <f>IF([2]相关演算!DI14="","",[2]相关演算!DI14)</f>
        <v/>
      </c>
      <c r="DJ14" s="228" t="str">
        <f>IF([2]相关演算!DJ14="","",[2]相关演算!DJ14)</f>
        <v/>
      </c>
      <c r="DK14" s="228" t="str">
        <f>IF([2]相关演算!DK14="","",[2]相关演算!DK14)</f>
        <v/>
      </c>
      <c r="DL14" s="228" t="str">
        <f>IF([2]相关演算!DL14="","",[2]相关演算!DL14)</f>
        <v/>
      </c>
      <c r="DM14" s="228" t="str">
        <f>IF([2]相关演算!DM14="","",[2]相关演算!DM14)</f>
        <v/>
      </c>
      <c r="DN14" s="228" t="str">
        <f>IF([2]相关演算!DN14="","",[2]相关演算!DN14)</f>
        <v/>
      </c>
      <c r="DO14" s="228" t="str">
        <f>IF([2]相关演算!DO14="","",[2]相关演算!DO14)</f>
        <v/>
      </c>
      <c r="DP14" s="228" t="str">
        <f>IF([2]相关演算!DP14="","",[2]相关演算!DP14)</f>
        <v/>
      </c>
      <c r="DQ14" s="228">
        <f>IF([2]相关演算!DQ14="","",[2]相关演算!DQ14)</f>
        <v>1</v>
      </c>
      <c r="DR14" s="228">
        <f>IF([2]相关演算!DR14="","",[2]相关演算!DR14)</f>
        <v>0</v>
      </c>
      <c r="DS14" s="228">
        <f>IF([2]相关演算!DS14="","",[2]相关演算!DS14)</f>
        <v>0</v>
      </c>
      <c r="DT14" s="228">
        <f>IF([2]相关演算!DT14="","",[2]相关演算!DT14)</f>
        <v>0</v>
      </c>
      <c r="DU14" s="228">
        <f>IF([2]相关演算!DU14="","",[2]相关演算!DU14)</f>
        <v>0</v>
      </c>
      <c r="DV14" s="228">
        <f>IF([2]相关演算!DV14="","",[2]相关演算!DV14)</f>
        <v>0.5</v>
      </c>
      <c r="DW14" s="228">
        <f>IF([2]相关演算!DW14="","",[2]相关演算!DW14)</f>
        <v>0.5</v>
      </c>
      <c r="DX14" s="228">
        <f>IF([2]相关演算!DX14="","",[2]相关演算!DX14)</f>
        <v>0</v>
      </c>
      <c r="DY14" s="228">
        <f>IF([2]相关演算!DY14="","",[2]相关演算!DY14)</f>
        <v>0.75</v>
      </c>
      <c r="DZ14" s="228">
        <f>IF([2]相关演算!DZ14="","",[2]相关演算!DZ14)</f>
        <v>0.25</v>
      </c>
      <c r="EA14" s="228">
        <f>IF([2]相关演算!EA14="","",[2]相关演算!EA14)</f>
        <v>0</v>
      </c>
      <c r="EB14" s="228">
        <f>IF([2]相关演算!EB14="","",[2]相关演算!EB14)</f>
        <v>0</v>
      </c>
      <c r="EC14" s="228">
        <f>IF([2]相关演算!EC14="","",[2]相关演算!EC14)</f>
        <v>1</v>
      </c>
      <c r="ED14" s="228">
        <f>IF([2]相关演算!ED14="","",[2]相关演算!ED14)</f>
        <v>0</v>
      </c>
      <c r="EE14" s="228">
        <f>IF([2]相关演算!EE14="","",[2]相关演算!EE14)</f>
        <v>0</v>
      </c>
      <c r="EF14" s="228">
        <f>IF([2]相关演算!EF14="","",[2]相关演算!EF14)</f>
        <v>0</v>
      </c>
      <c r="EG14" s="228" t="str">
        <f>IF([2]相关演算!EG14="","",[2]相关演算!EG14)</f>
        <v/>
      </c>
      <c r="EH14" s="228" t="str">
        <f>IF([2]相关演算!EH14="","",[2]相关演算!EH14)</f>
        <v/>
      </c>
      <c r="EI14" s="228" t="str">
        <f>IF([2]相关演算!EI14="","",[2]相关演算!EI14)</f>
        <v/>
      </c>
      <c r="EJ14" s="228" t="str">
        <f>IF([2]相关演算!EJ14="","",[2]相关演算!EJ14)</f>
        <v/>
      </c>
      <c r="EK14" s="228" t="str">
        <f>IF([2]相关演算!EK14="","",[2]相关演算!EK14)</f>
        <v>刀兵</v>
      </c>
      <c r="EL14" s="228">
        <f>IF([2]相关演算!EL14="","",[2]相关演算!EL14)</f>
        <v>1.3408418156034183E-3</v>
      </c>
      <c r="EM14" s="228">
        <f>IF([2]相关演算!EM14="","",[2]相关演算!EM14)</f>
        <v>1.6619002287631131E-3</v>
      </c>
      <c r="EN14" s="228" t="str">
        <f>IF([2]相关演算!EN14="","",[2]相关演算!EN14)</f>
        <v/>
      </c>
      <c r="EO14" s="228" t="str">
        <f>IF([2]相关演算!EO14="","",[2]相关演算!EO14)</f>
        <v/>
      </c>
      <c r="EP14" s="228">
        <f>IF([2]相关演算!EP14="","",[2]相关演算!EP14)</f>
        <v>2</v>
      </c>
      <c r="EQ14" s="228">
        <f>IF([2]相关演算!EQ14="","",[2]相关演算!EQ14)</f>
        <v>0.3</v>
      </c>
      <c r="ER14" s="228" t="str">
        <f>IF([2]相关演算!ER14="","",[2]相关演算!ER14)</f>
        <v/>
      </c>
      <c r="ES14" s="228">
        <f>IF([2]相关演算!ES14="","",[2]相关演算!ES14)</f>
        <v>4</v>
      </c>
      <c r="ET14" s="228" t="str">
        <f>IF([2]相关演算!ET14="","",[2]相关演算!ET14)</f>
        <v>枪兵</v>
      </c>
      <c r="EU14" s="228">
        <f>IF([2]相关演算!EU14="","",[2]相关演算!EU14)</f>
        <v>54</v>
      </c>
      <c r="EV14" s="228">
        <f>IF([2]相关演算!EV14="","",[2]相关演算!EV14)</f>
        <v>3896.055916738595</v>
      </c>
      <c r="EW14" s="228">
        <f>IF([2]相关演算!EW14="","",[2]相关演算!EW14)</f>
        <v>0.2577404217328626</v>
      </c>
      <c r="EX14" s="228">
        <f>IF([2]相关演算!EX14="","",[2]相关演算!EX14)</f>
        <v>0.24509576068086403</v>
      </c>
      <c r="EY14" s="228" t="str">
        <f>IF([2]相关演算!EY14="","",[2]相关演算!EY14)</f>
        <v/>
      </c>
      <c r="EZ14" s="228" t="str">
        <f>IF([2]相关演算!EZ14="","",[2]相关演算!EZ14)</f>
        <v/>
      </c>
      <c r="FA14" s="228" t="str">
        <f>IF([2]相关演算!FA14="","",[2]相关演算!FA14)</f>
        <v/>
      </c>
      <c r="FB14" s="228" t="str">
        <f>IF([2]相关演算!FB14="","",[2]相关演算!FB14)</f>
        <v/>
      </c>
      <c r="FC14" s="228" t="str">
        <f>IF([2]相关演算!FC14="","",[2]相关演算!FC14)</f>
        <v/>
      </c>
      <c r="FD14" s="228" t="str">
        <f>IF([2]相关演算!FD14="","",[2]相关演算!FD14)</f>
        <v/>
      </c>
      <c r="FE14" s="228" t="str">
        <f>IF([2]相关演算!FE14="","",[2]相关演算!FE14)</f>
        <v/>
      </c>
      <c r="FF14" s="228" t="str">
        <f>IF([2]相关演算!FF14="","",[2]相关演算!FF14)</f>
        <v/>
      </c>
      <c r="FG14" s="228" t="str">
        <f>IF([2]相关演算!FG14="","",[2]相关演算!FG14)</f>
        <v>骊姬</v>
      </c>
      <c r="FH14" s="228">
        <f>IF([2]相关演算!FH14="","",[2]相关演算!FH14)</f>
        <v>10001</v>
      </c>
      <c r="FI14" s="228" t="str">
        <f>IF([2]相关演算!FI14="","",[2]相关演算!FI14)</f>
        <v>zhixian2</v>
      </c>
      <c r="FJ14" s="228">
        <f>IF([2]相关演算!FJ14="","",[2]相关演算!FJ14)</f>
        <v>220</v>
      </c>
      <c r="FK14" s="228">
        <f>IF([2]相关演算!FK14="","",[2]相关演算!FK14)</f>
        <v>15</v>
      </c>
      <c r="FL14" s="228">
        <f>IF([2]相关演算!FL14="","",[2]相关演算!FL14)</f>
        <v>55</v>
      </c>
      <c r="FM14" s="228">
        <f>IF([2]相关演算!FM14="","",[2]相关演算!FM14)</f>
        <v>0</v>
      </c>
      <c r="FN14" s="228">
        <f>IF([2]相关演算!FN14="","",[2]相关演算!FN14)</f>
        <v>220</v>
      </c>
      <c r="FO14" s="228">
        <f>IF([2]相关演算!FO14="","",[2]相关演算!FO14)</f>
        <v>0</v>
      </c>
      <c r="FP14" s="228">
        <f>IF([2]相关演算!FP14="","",[2]相关演算!FP14)</f>
        <v>9498.5000000000018</v>
      </c>
      <c r="FQ14" s="228">
        <f>IF([2]相关演算!FQ14="","",[2]相关演算!FQ14)</f>
        <v>0</v>
      </c>
      <c r="FR14" s="228">
        <f>IF([2]相关演算!FR14="","",[2]相关演算!FR14)</f>
        <v>0</v>
      </c>
      <c r="FS14" s="228">
        <f>IF([2]相关演算!FS14="","",[2]相关演算!FS14)</f>
        <v>0</v>
      </c>
      <c r="FT14" s="228">
        <f>IF([2]相关演算!FT14="","",[2]相关演算!FT14)</f>
        <v>0</v>
      </c>
      <c r="FU14" s="228">
        <f>IF([2]相关演算!FU14="","",[2]相关演算!FU14)</f>
        <v>0</v>
      </c>
      <c r="FV14" s="228">
        <f>IF([2]相关演算!FV14="","",[2]相关演算!FV14)</f>
        <v>0</v>
      </c>
      <c r="FW14" s="228">
        <f>IF([2]相关演算!FW14="","",[2]相关演算!FW14)</f>
        <v>0</v>
      </c>
      <c r="FX14" s="228">
        <f>IF([2]相关演算!FX14="","",[2]相关演算!FX14)</f>
        <v>0</v>
      </c>
      <c r="FY14" s="228">
        <f>IF([2]相关演算!FY14="","",[2]相关演算!FY14)</f>
        <v>9498.5000000000018</v>
      </c>
      <c r="FZ14" s="228" t="str">
        <f ca="1">IF([2]相关演算!FZ14="","",[2]相关演算!FZ14)</f>
        <v/>
      </c>
      <c r="GA14" s="228">
        <f>IF([2]相关演算!GA14="","",[2]相关演算!GA14)</f>
        <v>0</v>
      </c>
      <c r="GB14" s="228">
        <f ca="1">IF([2]相关演算!GB14="","",[2]相关演算!GB14)</f>
        <v>220</v>
      </c>
      <c r="GC14" s="228">
        <f ca="1">IF([2]相关演算!GC14="","",[2]相关演算!GC14)</f>
        <v>0.84456488135989882</v>
      </c>
      <c r="GD14" s="228">
        <f>IF([2]相关演算!GD14="","",[2]相关演算!GD14)</f>
        <v>2</v>
      </c>
      <c r="GE14" s="228">
        <f ca="1">IF([2]相关演算!GE14="","",[2]相关演算!GE14)</f>
        <v>1.9</v>
      </c>
      <c r="GF14" s="228">
        <f ca="1">IF([2]相关演算!GF14="","",[2]相关演算!GF14)</f>
        <v>2</v>
      </c>
      <c r="GG14" s="228">
        <f>IF([2]相关演算!GG14="","",[2]相关演算!GG14)</f>
        <v>3</v>
      </c>
      <c r="GH14" s="228" t="str">
        <f>IF([2]相关演算!GH14="","",[2]相关演算!GH14)</f>
        <v/>
      </c>
      <c r="GI14" s="228" t="str">
        <f>IF([2]相关演算!GI14="","",[2]相关演算!GI14)</f>
        <v/>
      </c>
      <c r="GJ14" s="228" t="str">
        <f>IF([2]相关演算!GJ14="","",[2]相关演算!GJ14)</f>
        <v/>
      </c>
      <c r="GK14" s="228" t="str">
        <f>IF([2]相关演算!GK14="","",[2]相关演算!GK14)</f>
        <v/>
      </c>
      <c r="GL14" s="228" t="str">
        <f>IF([2]相关演算!GL14="","",[2]相关演算!GL14)</f>
        <v/>
      </c>
      <c r="GM14" s="228" t="str">
        <f>IF([2]相关演算!GM14="","",[2]相关演算!GM14)</f>
        <v/>
      </c>
      <c r="GN14" s="228" t="str">
        <f>IF([2]相关演算!GN14="","",[2]相关演算!GN14)</f>
        <v/>
      </c>
      <c r="GO14" s="228" t="str">
        <f>IF([2]相关演算!GO14="","",[2]相关演算!GO14)</f>
        <v/>
      </c>
      <c r="GP14" s="228" t="str">
        <f>IF([2]相关演算!GP14="","",[2]相关演算!GP14)</f>
        <v/>
      </c>
      <c r="GQ14" s="228" t="str">
        <f>IF([2]相关演算!GQ14="","",[2]相关演算!GQ14)</f>
        <v/>
      </c>
      <c r="GR14" s="228" t="str">
        <f>IF([2]相关演算!GR14="","",[2]相关演算!GR14)</f>
        <v/>
      </c>
      <c r="GS14" s="228" t="str">
        <f>IF([2]相关演算!GS14="","",[2]相关演算!GS14)</f>
        <v/>
      </c>
      <c r="GT14" s="228" t="str">
        <f>IF([2]相关演算!GT14="","",[2]相关演算!GT14)</f>
        <v/>
      </c>
      <c r="GU14" s="228" t="str">
        <f>IF([2]相关演算!GU14="","",[2]相关演算!GU14)</f>
        <v/>
      </c>
      <c r="GV14" s="228" t="str">
        <f>IF([2]相关演算!GV14="","",[2]相关演算!GV14)</f>
        <v/>
      </c>
      <c r="GW14" s="228" t="str">
        <f>IF([2]相关演算!GW14="","",[2]相关演算!GW14)</f>
        <v/>
      </c>
      <c r="GX14" s="228" t="str">
        <f>IF([2]相关演算!GX14="","",[2]相关演算!GX14)</f>
        <v/>
      </c>
      <c r="GY14" s="228" t="str">
        <f>IF([2]相关演算!GY14="","",[2]相关演算!GY14)</f>
        <v/>
      </c>
      <c r="GZ14" s="228" t="str">
        <f>IF([2]相关演算!GZ14="","",[2]相关演算!GZ14)</f>
        <v/>
      </c>
    </row>
    <row r="15" spans="1:208">
      <c r="A15" s="228" t="str">
        <f>IF([2]相关演算!A15="","",[2]相关演算!A15)</f>
        <v/>
      </c>
      <c r="B15" s="228" t="str">
        <f>IF([2]相关演算!B15="","",[2]相关演算!B15)</f>
        <v/>
      </c>
      <c r="C15" s="228" t="str">
        <f>IF([2]相关演算!C15="","",[2]相关演算!C15)</f>
        <v>枪兵</v>
      </c>
      <c r="D15" s="228">
        <f>IF([2]相关演算!D15="","",[2]相关演算!D15)</f>
        <v>1.728</v>
      </c>
      <c r="E15" s="228">
        <f>IF([2]相关演算!E15="","",[2]相关演算!E15)</f>
        <v>0.8125</v>
      </c>
      <c r="F15" s="228">
        <f>IF([2]相关演算!F15="","",[2]相关演算!F15)</f>
        <v>1</v>
      </c>
      <c r="G15" s="228">
        <f>IF([2]相关演算!G15="","",[2]相关演算!G15)</f>
        <v>1</v>
      </c>
      <c r="H15" s="228">
        <f>IF([2]相关演算!H15="","",[2]相关演算!H15)</f>
        <v>0.5</v>
      </c>
      <c r="I15" s="228" t="str">
        <f>IF([2]相关演算!I15="","",[2]相关演算!I15)</f>
        <v/>
      </c>
      <c r="J15" s="228" t="str">
        <f>IF([2]相关演算!J15="","",[2]相关演算!J15)</f>
        <v/>
      </c>
      <c r="K15" s="228" t="str">
        <f>IF([2]相关演算!K15="","",[2]相关演算!K15)</f>
        <v/>
      </c>
      <c r="L15" s="228" t="str">
        <f>IF([2]相关演算!L15="","",[2]相关演算!L15)</f>
        <v/>
      </c>
      <c r="M15" s="228" t="str">
        <f>IF([2]相关演算!M15="","",[2]相关演算!M15)</f>
        <v/>
      </c>
      <c r="N15" s="228" t="str">
        <f>IF([2]相关演算!N15="","",[2]相关演算!N15)</f>
        <v/>
      </c>
      <c r="O15" s="228" t="str">
        <f>IF([2]相关演算!O15="","",[2]相关演算!O15)</f>
        <v/>
      </c>
      <c r="P15" s="228" t="str">
        <f>IF([2]相关演算!P15="","",[2]相关演算!P15)</f>
        <v/>
      </c>
      <c r="Q15" s="228" t="str">
        <f>IF([2]相关演算!Q15="","",[2]相关演算!Q15)</f>
        <v/>
      </c>
      <c r="R15" s="228" t="str">
        <f>IF([2]相关演算!R15="","",[2]相关演算!R15)</f>
        <v/>
      </c>
      <c r="S15" s="228" t="str">
        <f>IF([2]相关演算!S15="","",[2]相关演算!S15)</f>
        <v/>
      </c>
      <c r="T15" s="228" t="str">
        <f>IF([2]相关演算!T15="","",[2]相关演算!T15)</f>
        <v/>
      </c>
      <c r="U15" s="228" t="str">
        <f>IF([2]相关演算!U15="","",[2]相关演算!U15)</f>
        <v/>
      </c>
      <c r="V15" s="228" t="str">
        <f>IF([2]相关演算!V15="","",[2]相关演算!V15)</f>
        <v/>
      </c>
      <c r="W15" s="228" t="str">
        <f>IF([2]相关演算!W15="","",[2]相关演算!W15)</f>
        <v/>
      </c>
      <c r="X15" s="228" t="str">
        <f>IF([2]相关演算!X15="","",[2]相关演算!X15)</f>
        <v/>
      </c>
      <c r="Y15" s="228" t="str">
        <f>IF([2]相关演算!Y15="","",[2]相关演算!Y15)</f>
        <v/>
      </c>
      <c r="Z15" s="228" t="str">
        <f>IF([2]相关演算!Z15="","",[2]相关演算!Z15)</f>
        <v/>
      </c>
      <c r="AA15" s="228" t="str">
        <f>IF([2]相关演算!AA15="","",[2]相关演算!AA15)</f>
        <v/>
      </c>
      <c r="AB15" s="228" t="str">
        <f>IF([2]相关演算!AB15="","",[2]相关演算!AB15)</f>
        <v/>
      </c>
      <c r="AC15" s="228" t="str">
        <f>IF([2]相关演算!AC15="","",[2]相关演算!AC15)</f>
        <v/>
      </c>
      <c r="AD15" s="228" t="str">
        <f>IF([2]相关演算!AD15="","",[2]相关演算!AD15)</f>
        <v/>
      </c>
      <c r="AE15" s="228" t="str">
        <f>IF([2]相关演算!AE15="","",[2]相关演算!AE15)</f>
        <v/>
      </c>
      <c r="AF15" s="228" t="str">
        <f>IF([2]相关演算!AF15="","",[2]相关演算!AF15)</f>
        <v/>
      </c>
      <c r="AG15" s="228" t="str">
        <f>IF([2]相关演算!AG15="","",[2]相关演算!AG15)</f>
        <v/>
      </c>
      <c r="AH15" s="228" t="str">
        <f>IF([2]相关演算!AH15="","",[2]相关演算!AH15)</f>
        <v/>
      </c>
      <c r="AI15" s="228" t="str">
        <f>IF([2]相关演算!AI15="","",[2]相关演算!AI15)</f>
        <v/>
      </c>
      <c r="AJ15" s="228" t="str">
        <f>IF([2]相关演算!AJ15="","",[2]相关演算!AJ15)</f>
        <v/>
      </c>
      <c r="AK15" s="228" t="str">
        <f>IF([2]相关演算!AK15="","",[2]相关演算!AK15)</f>
        <v/>
      </c>
      <c r="AL15" s="228" t="str">
        <f>IF([2]相关演算!AL15="","",[2]相关演算!AL15)</f>
        <v/>
      </c>
      <c r="AM15" s="228" t="str">
        <f>IF([2]相关演算!AM15="","",[2]相关演算!AM15)</f>
        <v/>
      </c>
      <c r="AN15" s="228" t="str">
        <f>IF([2]相关演算!AN15="","",[2]相关演算!AN15)</f>
        <v/>
      </c>
      <c r="AO15" s="228" t="str">
        <f>IF([2]相关演算!AO15="","",[2]相关演算!AO15)</f>
        <v/>
      </c>
      <c r="AP15" s="228" t="str">
        <f>IF([2]相关演算!AP15="","",[2]相关演算!AP15)</f>
        <v/>
      </c>
      <c r="AQ15" s="228" t="str">
        <f>IF([2]相关演算!AQ15="","",[2]相关演算!AQ15)</f>
        <v/>
      </c>
      <c r="AR15" s="228" t="str">
        <f>IF([2]相关演算!AR15="","",[2]相关演算!AR15)</f>
        <v/>
      </c>
      <c r="AS15" s="228" t="str">
        <f>IF([2]相关演算!AS15="","",[2]相关演算!AS15)</f>
        <v/>
      </c>
      <c r="AT15" s="228" t="str">
        <f>IF([2]相关演算!AT15="","",[2]相关演算!AT15)</f>
        <v/>
      </c>
      <c r="AU15" s="228" t="str">
        <f>IF([2]相关演算!AU15="","",[2]相关演算!AU15)</f>
        <v/>
      </c>
      <c r="AV15" s="228" t="str">
        <f>IF([2]相关演算!AV15="","",[2]相关演算!AV15)</f>
        <v/>
      </c>
      <c r="AW15" s="228" t="str">
        <f>IF([2]相关演算!AW15="","",[2]相关演算!AW15)</f>
        <v/>
      </c>
      <c r="AX15" s="228" t="str">
        <f>IF([2]相关演算!AX15="","",[2]相关演算!AX15)</f>
        <v/>
      </c>
      <c r="AY15" s="228" t="str">
        <f>IF([2]相关演算!AY15="","",[2]相关演算!AY15)</f>
        <v/>
      </c>
      <c r="AZ15" s="228" t="str">
        <f>IF([2]相关演算!AZ15="","",[2]相关演算!AZ15)</f>
        <v/>
      </c>
      <c r="BA15" s="228" t="str">
        <f>IF([2]相关演算!BA15="","",[2]相关演算!BA15)</f>
        <v/>
      </c>
      <c r="BB15" s="228" t="str">
        <f>IF([2]相关演算!BB15="","",[2]相关演算!BB15)</f>
        <v/>
      </c>
      <c r="BC15" s="228" t="str">
        <f>IF([2]相关演算!BC15="","",[2]相关演算!BC15)</f>
        <v/>
      </c>
      <c r="BD15" s="228" t="str">
        <f>IF([2]相关演算!BD15="","",[2]相关演算!BD15)</f>
        <v/>
      </c>
      <c r="BE15" s="228" t="str">
        <f>IF([2]相关演算!BE15="","",[2]相关演算!BE15)</f>
        <v>平均每丢失1%兵力减少</v>
      </c>
      <c r="BF15" s="228">
        <f>IF([2]相关演算!BF15="","",[2]相关演算!BF15)</f>
        <v>2.4</v>
      </c>
      <c r="BG15" s="228" t="str">
        <f>IF([2]相关演算!BG15="","",[2]相关演算!BG15)</f>
        <v>点士气</v>
      </c>
      <c r="BH15" s="228" t="str">
        <f>IF([2]相关演算!BH15="","",[2]相关演算!BH15)</f>
        <v/>
      </c>
      <c r="BI15" s="228" t="str">
        <f>IF([2]相关演算!BI15="","",[2]相关演算!BI15)</f>
        <v/>
      </c>
      <c r="BJ15" s="228" t="str">
        <f>IF([2]相关演算!BJ15="","",[2]相关演算!BJ15)</f>
        <v/>
      </c>
      <c r="BK15" s="228" t="str">
        <f>IF([2]相关演算!BK15="","",[2]相关演算!BK15)</f>
        <v/>
      </c>
      <c r="BL15" s="228" t="str">
        <f>IF([2]相关演算!BL15="","",[2]相关演算!BL15)</f>
        <v/>
      </c>
      <c r="BM15" s="228" t="str">
        <f>IF([2]相关演算!BM15="","",[2]相关演算!BM15)</f>
        <v/>
      </c>
      <c r="BN15" s="228" t="str">
        <f>IF([2]相关演算!BN15="","",[2]相关演算!BN15)</f>
        <v/>
      </c>
      <c r="BO15" s="228" t="str">
        <f>IF([2]相关演算!BO15="","",[2]相关演算!BO15)</f>
        <v/>
      </c>
      <c r="BP15" s="228" t="str">
        <f>IF([2]相关演算!BP15="","",[2]相关演算!BP15)</f>
        <v/>
      </c>
      <c r="BQ15" s="228" t="str">
        <f>IF([2]相关演算!BQ15="","",[2]相关演算!BQ15)</f>
        <v/>
      </c>
      <c r="BR15" s="228" t="str">
        <f>IF([2]相关演算!BR15="","",[2]相关演算!BR15)</f>
        <v/>
      </c>
      <c r="BS15" s="228" t="str">
        <f>IF([2]相关演算!BS15="","",[2]相关演算!BS15)</f>
        <v/>
      </c>
      <c r="BT15" s="228" t="str">
        <f>IF([2]相关演算!BT15="","",[2]相关演算!BT15)</f>
        <v/>
      </c>
      <c r="BU15" s="228" t="str">
        <f>IF([2]相关演算!BU15="","",[2]相关演算!BU15)</f>
        <v/>
      </c>
      <c r="BV15" s="228" t="str">
        <f>IF([2]相关演算!BV15="","",[2]相关演算!BV15)</f>
        <v/>
      </c>
      <c r="BW15" s="228" t="str">
        <f>IF([2]相关演算!BW15="","",[2]相关演算!BW15)</f>
        <v/>
      </c>
      <c r="BX15" s="228" t="str">
        <f>IF([2]相关演算!BX15="","",[2]相关演算!BX15)</f>
        <v/>
      </c>
      <c r="BY15" s="228" t="str">
        <f>IF([2]相关演算!BY15="","",[2]相关演算!BY15)</f>
        <v/>
      </c>
      <c r="BZ15" s="228" t="str">
        <f>IF([2]相关演算!BZ15="","",[2]相关演算!BZ15)</f>
        <v/>
      </c>
      <c r="CA15" s="228" t="str">
        <f>IF([2]相关演算!CA15="","",[2]相关演算!CA15)</f>
        <v/>
      </c>
      <c r="CB15" s="228" t="str">
        <f>IF([2]相关演算!CB15="","",[2]相关演算!CB15)</f>
        <v/>
      </c>
      <c r="CC15" s="228" t="str">
        <f>IF([2]相关演算!CC15="","",[2]相关演算!CC15)</f>
        <v/>
      </c>
      <c r="CD15" s="228" t="str">
        <f>IF([2]相关演算!CD15="","",[2]相关演算!CD15)</f>
        <v/>
      </c>
      <c r="CE15" s="228" t="str">
        <f>IF([2]相关演算!CE15="","",[2]相关演算!CE15)</f>
        <v/>
      </c>
      <c r="CF15" s="228" t="str">
        <f>IF([2]相关演算!CF15="","",[2]相关演算!CF15)</f>
        <v/>
      </c>
      <c r="CG15" s="228" t="str">
        <f>IF([2]相关演算!CG15="","",[2]相关演算!CG15)</f>
        <v/>
      </c>
      <c r="CH15" s="228" t="str">
        <f>IF([2]相关演算!CH15="","",[2]相关演算!CH15)</f>
        <v/>
      </c>
      <c r="CI15" s="228" t="str">
        <f>IF([2]相关演算!CI15="","",[2]相关演算!CI15)</f>
        <v/>
      </c>
      <c r="CJ15" s="228" t="str">
        <f>IF([2]相关演算!CJ15="","",[2]相关演算!CJ15)</f>
        <v/>
      </c>
      <c r="CK15" s="228">
        <f>IF([2]相关演算!CK15="","",[2]相关演算!CK15)</f>
        <v>1</v>
      </c>
      <c r="CL15" s="228">
        <f>IF([2]相关演算!CL15="","",[2]相关演算!CL15)</f>
        <v>2</v>
      </c>
      <c r="CM15" s="228">
        <f>IF([2]相关演算!CM15="","",[2]相关演算!CM15)</f>
        <v>3</v>
      </c>
      <c r="CN15" s="228">
        <f>IF([2]相关演算!CN15="","",[2]相关演算!CN15)</f>
        <v>4</v>
      </c>
      <c r="CO15" s="228" t="str">
        <f>IF([2]相关演算!CO15="","",[2]相关演算!CO15)</f>
        <v/>
      </c>
      <c r="CP15" s="228" t="str">
        <f>IF([2]相关演算!CP15="","",[2]相关演算!CP15)</f>
        <v/>
      </c>
      <c r="CQ15" s="228" t="str">
        <f>IF([2]相关演算!CQ15="","",[2]相关演算!CQ15)</f>
        <v/>
      </c>
      <c r="CR15" s="228" t="str">
        <f>IF([2]相关演算!CR15="","",[2]相关演算!CR15)</f>
        <v/>
      </c>
      <c r="CS15" s="228" t="str">
        <f>IF([2]相关演算!CS15="","",[2]相关演算!CS15)</f>
        <v/>
      </c>
      <c r="CT15" s="228" t="str">
        <f>IF([2]相关演算!CT15="","",[2]相关演算!CT15)</f>
        <v/>
      </c>
      <c r="CU15" s="228" t="str">
        <f>IF([2]相关演算!CU15="","",[2]相关演算!CU15)</f>
        <v/>
      </c>
      <c r="CV15" s="228" t="str">
        <f>IF([2]相关演算!CV15="","",[2]相关演算!CV15)</f>
        <v/>
      </c>
      <c r="CW15" s="228" t="str">
        <f>IF([2]相关演算!CW15="","",[2]相关演算!CW15)</f>
        <v/>
      </c>
      <c r="CX15" s="228" t="str">
        <f>IF([2]相关演算!CX15="","",[2]相关演算!CX15)</f>
        <v/>
      </c>
      <c r="CY15" s="228" t="str">
        <f>IF([2]相关演算!CY15="","",[2]相关演算!CY15)</f>
        <v/>
      </c>
      <c r="CZ15" s="228" t="str">
        <f>IF([2]相关演算!CZ15="","",[2]相关演算!CZ15)</f>
        <v/>
      </c>
      <c r="DA15" s="228" t="str">
        <f>IF([2]相关演算!DA15="","",[2]相关演算!DA15)</f>
        <v/>
      </c>
      <c r="DB15" s="228" t="str">
        <f>IF([2]相关演算!DB15="","",[2]相关演算!DB15)</f>
        <v/>
      </c>
      <c r="DC15" s="228" t="str">
        <f>IF([2]相关演算!DC15="","",[2]相关演算!DC15)</f>
        <v/>
      </c>
      <c r="DD15" s="228" t="str">
        <f>IF([2]相关演算!DD15="","",[2]相关演算!DD15)</f>
        <v/>
      </c>
      <c r="DE15" s="228" t="str">
        <f>IF([2]相关演算!DE15="","",[2]相关演算!DE15)</f>
        <v/>
      </c>
      <c r="DF15" s="228" t="str">
        <f>IF([2]相关演算!DF15="","",[2]相关演算!DF15)</f>
        <v/>
      </c>
      <c r="DG15" s="228" t="str">
        <f>IF([2]相关演算!DG15="","",[2]相关演算!DG15)</f>
        <v/>
      </c>
      <c r="DH15" s="228" t="str">
        <f>IF([2]相关演算!DH15="","",[2]相关演算!DH15)</f>
        <v/>
      </c>
      <c r="DI15" s="228" t="str">
        <f>IF([2]相关演算!DI15="","",[2]相关演算!DI15)</f>
        <v/>
      </c>
      <c r="DJ15" s="228" t="str">
        <f>IF([2]相关演算!DJ15="","",[2]相关演算!DJ15)</f>
        <v/>
      </c>
      <c r="DK15" s="228" t="str">
        <f>IF([2]相关演算!DK15="","",[2]相关演算!DK15)</f>
        <v/>
      </c>
      <c r="DL15" s="228" t="str">
        <f>IF([2]相关演算!DL15="","",[2]相关演算!DL15)</f>
        <v/>
      </c>
      <c r="DM15" s="228" t="str">
        <f>IF([2]相关演算!DM15="","",[2]相关演算!DM15)</f>
        <v/>
      </c>
      <c r="DN15" s="228" t="str">
        <f>IF([2]相关演算!DN15="","",[2]相关演算!DN15)</f>
        <v/>
      </c>
      <c r="DO15" s="228" t="str">
        <f>IF([2]相关演算!DO15="","",[2]相关演算!DO15)</f>
        <v/>
      </c>
      <c r="DP15" s="228" t="str">
        <f>IF([2]相关演算!DP15="","",[2]相关演算!DP15)</f>
        <v/>
      </c>
      <c r="DQ15" s="228">
        <f>IF([2]相关演算!DQ15="","",[2]相关演算!DQ15)</f>
        <v>1</v>
      </c>
      <c r="DR15" s="228">
        <f>IF([2]相关演算!DR15="","",[2]相关演算!DR15)</f>
        <v>0</v>
      </c>
      <c r="DS15" s="228">
        <f>IF([2]相关演算!DS15="","",[2]相关演算!DS15)</f>
        <v>0</v>
      </c>
      <c r="DT15" s="228">
        <f>IF([2]相关演算!DT15="","",[2]相关演算!DT15)</f>
        <v>0</v>
      </c>
      <c r="DU15" s="228">
        <f>IF([2]相关演算!DU15="","",[2]相关演算!DU15)</f>
        <v>0</v>
      </c>
      <c r="DV15" s="228">
        <f>IF([2]相关演算!DV15="","",[2]相关演算!DV15)</f>
        <v>0.5</v>
      </c>
      <c r="DW15" s="228">
        <f>IF([2]相关演算!DW15="","",[2]相关演算!DW15)</f>
        <v>0.5</v>
      </c>
      <c r="DX15" s="228">
        <f>IF([2]相关演算!DX15="","",[2]相关演算!DX15)</f>
        <v>0</v>
      </c>
      <c r="DY15" s="228">
        <f>IF([2]相关演算!DY15="","",[2]相关演算!DY15)</f>
        <v>0.75</v>
      </c>
      <c r="DZ15" s="228">
        <f>IF([2]相关演算!DZ15="","",[2]相关演算!DZ15)</f>
        <v>0.25</v>
      </c>
      <c r="EA15" s="228">
        <f>IF([2]相关演算!EA15="","",[2]相关演算!EA15)</f>
        <v>0</v>
      </c>
      <c r="EB15" s="228">
        <f>IF([2]相关演算!EB15="","",[2]相关演算!EB15)</f>
        <v>0</v>
      </c>
      <c r="EC15" s="228">
        <f>IF([2]相关演算!EC15="","",[2]相关演算!EC15)</f>
        <v>1</v>
      </c>
      <c r="ED15" s="228">
        <f>IF([2]相关演算!ED15="","",[2]相关演算!ED15)</f>
        <v>0</v>
      </c>
      <c r="EE15" s="228">
        <f>IF([2]相关演算!EE15="","",[2]相关演算!EE15)</f>
        <v>0</v>
      </c>
      <c r="EF15" s="228">
        <f>IF([2]相关演算!EF15="","",[2]相关演算!EF15)</f>
        <v>0</v>
      </c>
      <c r="EG15" s="228" t="str">
        <f>IF([2]相关演算!EG15="","",[2]相关演算!EG15)</f>
        <v/>
      </c>
      <c r="EH15" s="228" t="str">
        <f>IF([2]相关演算!EH15="","",[2]相关演算!EH15)</f>
        <v/>
      </c>
      <c r="EI15" s="228" t="str">
        <f>IF([2]相关演算!EI15="","",[2]相关演算!EI15)</f>
        <v/>
      </c>
      <c r="EJ15" s="228" t="str">
        <f>IF([2]相关演算!EJ15="","",[2]相关演算!EJ15)</f>
        <v/>
      </c>
      <c r="EK15" s="228" t="str">
        <f>IF([2]相关演算!EK15="","",[2]相关演算!EK15)</f>
        <v>车骑兵</v>
      </c>
      <c r="EL15" s="228">
        <f>IF([2]相关演算!EL15="","",[2]相关演算!EL15)</f>
        <v>6.5159506959200586E-2</v>
      </c>
      <c r="EM15" s="228">
        <f>IF([2]相关演算!EM15="","",[2]相关演算!EM15)</f>
        <v>7.1017604051044708E-2</v>
      </c>
      <c r="EN15" s="228" t="str">
        <f>IF([2]相关演算!EN15="","",[2]相关演算!EN15)</f>
        <v/>
      </c>
      <c r="EO15" s="228" t="str">
        <f>IF([2]相关演算!EO15="","",[2]相关演算!EO15)</f>
        <v/>
      </c>
      <c r="EP15" s="228">
        <f>IF([2]相关演算!EP15="","",[2]相关演算!EP15)</f>
        <v>2</v>
      </c>
      <c r="EQ15" s="228">
        <f>IF([2]相关演算!EQ15="","",[2]相关演算!EQ15)</f>
        <v>0.3</v>
      </c>
      <c r="ER15" s="228" t="str">
        <f>IF([2]相关演算!ER15="","",[2]相关演算!ER15)</f>
        <v>武将</v>
      </c>
      <c r="ES15" s="228">
        <f>IF([2]相关演算!ES15="","",[2]相关演算!ES15)</f>
        <v>1</v>
      </c>
      <c r="ET15" s="228" t="str">
        <f>IF([2]相关演算!ET15="","",[2]相关演算!ET15)</f>
        <v>步将</v>
      </c>
      <c r="EU15" s="228">
        <f>IF([2]相关演算!EU15="","",[2]相关演算!EU15)</f>
        <v>54</v>
      </c>
      <c r="EV15" s="228">
        <f>IF([2]相关演算!EV15="","",[2]相关演算!EV15)</f>
        <v>12000</v>
      </c>
      <c r="EW15" s="228">
        <f>IF([2]相关演算!EW15="","",[2]相关演算!EW15)</f>
        <v>0.29224824624824025</v>
      </c>
      <c r="EX15" s="228">
        <f>IF([2]相关演算!EX15="","",[2]相关演算!EX15)</f>
        <v>0.86033667525018021</v>
      </c>
      <c r="EY15" s="228" t="str">
        <f>IF([2]相关演算!EY15="","",[2]相关演算!EY15)</f>
        <v/>
      </c>
      <c r="EZ15" s="228" t="str">
        <f>IF([2]相关演算!EZ15="","",[2]相关演算!EZ15)</f>
        <v/>
      </c>
      <c r="FA15" s="228" t="str">
        <f>IF([2]相关演算!FA15="","",[2]相关演算!FA15)</f>
        <v/>
      </c>
      <c r="FB15" s="228" t="str">
        <f>IF([2]相关演算!FB15="","",[2]相关演算!FB15)</f>
        <v/>
      </c>
      <c r="FC15" s="228" t="str">
        <f>IF([2]相关演算!FC15="","",[2]相关演算!FC15)</f>
        <v/>
      </c>
      <c r="FD15" s="228" t="str">
        <f>IF([2]相关演算!FD15="","",[2]相关演算!FD15)</f>
        <v/>
      </c>
      <c r="FE15" s="228" t="str">
        <f>IF([2]相关演算!FE15="","",[2]相关演算!FE15)</f>
        <v/>
      </c>
      <c r="FF15" s="228" t="str">
        <f>IF([2]相关演算!FF15="","",[2]相关演算!FF15)</f>
        <v/>
      </c>
      <c r="FG15" s="228" t="str">
        <f>IF([2]相关演算!FG15="","",[2]相关演算!FG15)</f>
        <v>王翦</v>
      </c>
      <c r="FH15" s="228">
        <f>IF([2]相关演算!FH15="","",[2]相关演算!FH15)</f>
        <v>10002</v>
      </c>
      <c r="FI15" s="228" t="str">
        <f>IF([2]相关演算!FI15="","",[2]相关演算!FI15)</f>
        <v>fanwei2</v>
      </c>
      <c r="FJ15" s="228">
        <f>IF([2]相关演算!FJ15="","",[2]相关演算!FJ15)</f>
        <v>110</v>
      </c>
      <c r="FK15" s="228">
        <f>IF([2]相关演算!FK15="","",[2]相关演算!FK15)</f>
        <v>70</v>
      </c>
      <c r="FL15" s="228">
        <f>IF([2]相关演算!FL15="","",[2]相关演算!FL15)</f>
        <v>30</v>
      </c>
      <c r="FM15" s="228">
        <f>IF([2]相关演算!FM15="","",[2]相关演算!FM15)</f>
        <v>0</v>
      </c>
      <c r="FN15" s="228">
        <f>IF([2]相关演算!FN15="","",[2]相关演算!FN15)</f>
        <v>30</v>
      </c>
      <c r="FO15" s="228">
        <f>IF([2]相关演算!FO15="","",[2]相关演算!FO15)</f>
        <v>0</v>
      </c>
      <c r="FP15" s="228">
        <f>IF([2]相关演算!FP15="","",[2]相关演算!FP15)</f>
        <v>0</v>
      </c>
      <c r="FQ15" s="228">
        <f>IF([2]相关演算!FQ15="","",[2]相关演算!FQ15)</f>
        <v>0</v>
      </c>
      <c r="FR15" s="228">
        <f>IF([2]相关演算!FR15="","",[2]相关演算!FR15)</f>
        <v>0</v>
      </c>
      <c r="FS15" s="228">
        <f>IF([2]相关演算!FS15="","",[2]相关演算!FS15)</f>
        <v>15386</v>
      </c>
      <c r="FT15" s="228">
        <f>IF([2]相关演算!FT15="","",[2]相关演算!FT15)</f>
        <v>0</v>
      </c>
      <c r="FU15" s="228">
        <f>IF([2]相关演算!FU15="","",[2]相关演算!FU15)</f>
        <v>0</v>
      </c>
      <c r="FV15" s="228">
        <f>IF([2]相关演算!FV15="","",[2]相关演算!FV15)</f>
        <v>0</v>
      </c>
      <c r="FW15" s="228">
        <f>IF([2]相关演算!FW15="","",[2]相关演算!FW15)</f>
        <v>0</v>
      </c>
      <c r="FX15" s="228">
        <f>IF([2]相关演算!FX15="","",[2]相关演算!FX15)</f>
        <v>0</v>
      </c>
      <c r="FY15" s="228">
        <f>IF([2]相关演算!FY15="","",[2]相关演算!FY15)</f>
        <v>15386</v>
      </c>
      <c r="FZ15" s="228" t="str">
        <f ca="1">IF([2]相关演算!FZ15="","",[2]相关演算!FZ15)</f>
        <v/>
      </c>
      <c r="GA15" s="228">
        <f>IF([2]相关演算!GA15="","",[2]相关演算!GA15)</f>
        <v>0</v>
      </c>
      <c r="GB15" s="228">
        <f ca="1">IF([2]相关演算!GB15="","",[2]相关演算!GB15)</f>
        <v>30</v>
      </c>
      <c r="GC15" s="228">
        <f ca="1">IF([2]相关演算!GC15="","",[2]相关演算!GC15)</f>
        <v>0.52233687939614082</v>
      </c>
      <c r="GD15" s="228">
        <f>IF([2]相关演算!GD15="","",[2]相关演算!GD15)</f>
        <v>2</v>
      </c>
      <c r="GE15" s="228">
        <f ca="1">IF([2]相关演算!GE15="","",[2]相关演算!GE15)</f>
        <v>1.9</v>
      </c>
      <c r="GF15" s="228">
        <f ca="1">IF([2]相关演算!GF15="","",[2]相关演算!GF15)</f>
        <v>2</v>
      </c>
      <c r="GG15" s="228" t="str">
        <f>IF([2]相关演算!GG15="","",[2]相关演算!GG15)</f>
        <v/>
      </c>
      <c r="GH15" s="228" t="str">
        <f>IF([2]相关演算!GH15="","",[2]相关演算!GH15)</f>
        <v/>
      </c>
      <c r="GI15" s="228" t="str">
        <f>IF([2]相关演算!GI15="","",[2]相关演算!GI15)</f>
        <v/>
      </c>
      <c r="GJ15" s="228" t="str">
        <f>IF([2]相关演算!GJ15="","",[2]相关演算!GJ15)</f>
        <v/>
      </c>
      <c r="GK15" s="228" t="str">
        <f>IF([2]相关演算!GK15="","",[2]相关演算!GK15)</f>
        <v/>
      </c>
      <c r="GL15" s="228" t="str">
        <f>IF([2]相关演算!GL15="","",[2]相关演算!GL15)</f>
        <v/>
      </c>
      <c r="GM15" s="228" t="str">
        <f>IF([2]相关演算!GM15="","",[2]相关演算!GM15)</f>
        <v/>
      </c>
      <c r="GN15" s="228" t="str">
        <f>IF([2]相关演算!GN15="","",[2]相关演算!GN15)</f>
        <v/>
      </c>
      <c r="GO15" s="228" t="str">
        <f>IF([2]相关演算!GO15="","",[2]相关演算!GO15)</f>
        <v/>
      </c>
      <c r="GP15" s="228" t="str">
        <f>IF([2]相关演算!GP15="","",[2]相关演算!GP15)</f>
        <v/>
      </c>
      <c r="GQ15" s="228" t="str">
        <f>IF([2]相关演算!GQ15="","",[2]相关演算!GQ15)</f>
        <v/>
      </c>
      <c r="GR15" s="228" t="str">
        <f>IF([2]相关演算!GR15="","",[2]相关演算!GR15)</f>
        <v/>
      </c>
      <c r="GS15" s="228" t="str">
        <f>IF([2]相关演算!GS15="","",[2]相关演算!GS15)</f>
        <v/>
      </c>
      <c r="GT15" s="228" t="str">
        <f>IF([2]相关演算!GT15="","",[2]相关演算!GT15)</f>
        <v/>
      </c>
      <c r="GU15" s="228" t="str">
        <f>IF([2]相关演算!GU15="","",[2]相关演算!GU15)</f>
        <v/>
      </c>
      <c r="GV15" s="228" t="str">
        <f>IF([2]相关演算!GV15="","",[2]相关演算!GV15)</f>
        <v/>
      </c>
      <c r="GW15" s="228" t="str">
        <f>IF([2]相关演算!GW15="","",[2]相关演算!GW15)</f>
        <v/>
      </c>
      <c r="GX15" s="228" t="str">
        <f>IF([2]相关演算!GX15="","",[2]相关演算!GX15)</f>
        <v/>
      </c>
      <c r="GY15" s="228" t="str">
        <f>IF([2]相关演算!GY15="","",[2]相关演算!GY15)</f>
        <v/>
      </c>
      <c r="GZ15" s="228" t="str">
        <f>IF([2]相关演算!GZ15="","",[2]相关演算!GZ15)</f>
        <v/>
      </c>
    </row>
    <row r="16" spans="1:208" ht="13.5" customHeight="1">
      <c r="A16" s="228" t="str">
        <f>IF([2]相关演算!A16="","",[2]相关演算!A16)</f>
        <v/>
      </c>
      <c r="B16" s="228" t="str">
        <f>IF([2]相关演算!B16="","",[2]相关演算!B16)</f>
        <v/>
      </c>
      <c r="C16" s="228" t="str">
        <f>IF([2]相关演算!C16="","",[2]相关演算!C16)</f>
        <v/>
      </c>
      <c r="D16" s="228" t="str">
        <f>IF([2]相关演算!D16="","",[2]相关演算!D16)</f>
        <v/>
      </c>
      <c r="E16" s="228" t="str">
        <f>IF([2]相关演算!E16="","",[2]相关演算!E16)</f>
        <v/>
      </c>
      <c r="F16" s="228" t="str">
        <f>IF([2]相关演算!F16="","",[2]相关演算!F16)</f>
        <v/>
      </c>
      <c r="G16" s="228" t="str">
        <f>IF([2]相关演算!G16="","",[2]相关演算!G16)</f>
        <v/>
      </c>
      <c r="H16" s="228" t="str">
        <f>IF([2]相关演算!H16="","",[2]相关演算!H16)</f>
        <v/>
      </c>
      <c r="I16" s="228" t="str">
        <f>IF([2]相关演算!I16="","",[2]相关演算!I16)</f>
        <v/>
      </c>
      <c r="J16" s="228" t="str">
        <f>IF([2]相关演算!J16="","",[2]相关演算!J16)</f>
        <v/>
      </c>
      <c r="K16" s="228" t="str">
        <f>IF([2]相关演算!K16="","",[2]相关演算!K16)</f>
        <v/>
      </c>
      <c r="L16" s="228" t="str">
        <f>IF([2]相关演算!L16="","",[2]相关演算!L16)</f>
        <v/>
      </c>
      <c r="M16" s="228" t="str">
        <f>IF([2]相关演算!M16="","",[2]相关演算!M16)</f>
        <v/>
      </c>
      <c r="N16" s="228" t="str">
        <f>IF([2]相关演算!N16="","",[2]相关演算!N16)</f>
        <v/>
      </c>
      <c r="O16" s="228" t="str">
        <f>IF([2]相关演算!O16="","",[2]相关演算!O16)</f>
        <v/>
      </c>
      <c r="P16" s="228" t="str">
        <f>IF([2]相关演算!P16="","",[2]相关演算!P16)</f>
        <v/>
      </c>
      <c r="Q16" s="228" t="str">
        <f>IF([2]相关演算!Q16="","",[2]相关演算!Q16)</f>
        <v/>
      </c>
      <c r="R16" s="228" t="str">
        <f>IF([2]相关演算!R16="","",[2]相关演算!R16)</f>
        <v/>
      </c>
      <c r="S16" s="228" t="str">
        <f>IF([2]相关演算!S16="","",[2]相关演算!S16)</f>
        <v/>
      </c>
      <c r="T16" s="228" t="str">
        <f>IF([2]相关演算!T16="","",[2]相关演算!T16)</f>
        <v/>
      </c>
      <c r="U16" s="228" t="str">
        <f>IF([2]相关演算!U16="","",[2]相关演算!U16)</f>
        <v/>
      </c>
      <c r="V16" s="228" t="str">
        <f>IF([2]相关演算!V16="","",[2]相关演算!V16)</f>
        <v/>
      </c>
      <c r="W16" s="228" t="str">
        <f>IF([2]相关演算!W16="","",[2]相关演算!W16)</f>
        <v/>
      </c>
      <c r="X16" s="228" t="str">
        <f>IF([2]相关演算!X16="","",[2]相关演算!X16)</f>
        <v/>
      </c>
      <c r="Y16" s="228" t="str">
        <f>IF([2]相关演算!Y16="","",[2]相关演算!Y16)</f>
        <v/>
      </c>
      <c r="Z16" s="228" t="str">
        <f>IF([2]相关演算!Z16="","",[2]相关演算!Z16)</f>
        <v>攻击方为武将时</v>
      </c>
      <c r="AA16" s="228" t="str">
        <f>IF([2]相关演算!AA16="","",[2]相关演算!AA16)</f>
        <v/>
      </c>
      <c r="AB16" s="228" t="str">
        <f>IF([2]相关演算!AB16="","",[2]相关演算!AB16)</f>
        <v/>
      </c>
      <c r="AC16" s="228" t="str">
        <f>IF([2]相关演算!AC16="","",[2]相关演算!AC16)</f>
        <v/>
      </c>
      <c r="AD16" s="228" t="str">
        <f>IF([2]相关演算!AD16="","",[2]相关演算!AD16)</f>
        <v/>
      </c>
      <c r="AE16" s="228" t="str">
        <f>IF([2]相关演算!AE16="","",[2]相关演算!AE16)</f>
        <v/>
      </c>
      <c r="AF16" s="228" t="str">
        <f>IF([2]相关演算!AF16="","",[2]相关演算!AF16)</f>
        <v/>
      </c>
      <c r="AG16" s="228" t="str">
        <f>IF([2]相关演算!AG16="","",[2]相关演算!AG16)</f>
        <v/>
      </c>
      <c r="AH16" s="228" t="str">
        <f>IF([2]相关演算!AH16="","",[2]相关演算!AH16)</f>
        <v/>
      </c>
      <c r="AI16" s="228" t="str">
        <f>IF([2]相关演算!AI16="","",[2]相关演算!AI16)</f>
        <v/>
      </c>
      <c r="AJ16" s="228" t="str">
        <f>IF([2]相关演算!AJ16="","",[2]相关演算!AJ16)</f>
        <v/>
      </c>
      <c r="AK16" s="228" t="str">
        <f>IF([2]相关演算!AK16="","",[2]相关演算!AK16)</f>
        <v/>
      </c>
      <c r="AL16" s="228" t="str">
        <f>IF([2]相关演算!AL16="","",[2]相关演算!AL16)</f>
        <v>攻击方为士兵时</v>
      </c>
      <c r="AM16" s="228" t="str">
        <f>IF([2]相关演算!AM16="","",[2]相关演算!AM16)</f>
        <v/>
      </c>
      <c r="AN16" s="228" t="str">
        <f>IF([2]相关演算!AN16="","",[2]相关演算!AN16)</f>
        <v/>
      </c>
      <c r="AO16" s="228" t="str">
        <f>IF([2]相关演算!AO16="","",[2]相关演算!AO16)</f>
        <v/>
      </c>
      <c r="AP16" s="228" t="str">
        <f>IF([2]相关演算!AP16="","",[2]相关演算!AP16)</f>
        <v/>
      </c>
      <c r="AQ16" s="228" t="str">
        <f>IF([2]相关演算!AQ16="","",[2]相关演算!AQ16)</f>
        <v/>
      </c>
      <c r="AR16" s="228" t="str">
        <f>IF([2]相关演算!AR16="","",[2]相关演算!AR16)</f>
        <v/>
      </c>
      <c r="AS16" s="228" t="str">
        <f>IF([2]相关演算!AS16="","",[2]相关演算!AS16)</f>
        <v/>
      </c>
      <c r="AT16" s="228" t="str">
        <f>IF([2]相关演算!AT16="","",[2]相关演算!AT16)</f>
        <v/>
      </c>
      <c r="AU16" s="228" t="str">
        <f>IF([2]相关演算!AU16="","",[2]相关演算!AU16)</f>
        <v/>
      </c>
      <c r="AV16" s="228" t="str">
        <f>IF([2]相关演算!AV16="","",[2]相关演算!AV16)</f>
        <v/>
      </c>
      <c r="AW16" s="228" t="str">
        <f>IF([2]相关演算!AW16="","",[2]相关演算!AW16)</f>
        <v/>
      </c>
      <c r="AX16" s="228" t="str">
        <f>IF([2]相关演算!AX16="","",[2]相关演算!AX16)</f>
        <v/>
      </c>
      <c r="AY16" s="228" t="str">
        <f>IF([2]相关演算!AY16="","",[2]相关演算!AY16)</f>
        <v/>
      </c>
      <c r="AZ16" s="228" t="str">
        <f>IF([2]相关演算!AZ16="","",[2]相关演算!AZ16)</f>
        <v/>
      </c>
      <c r="BA16" s="228" t="str">
        <f>IF([2]相关演算!BA16="","",[2]相关演算!BA16)</f>
        <v/>
      </c>
      <c r="BB16" s="228" t="str">
        <f>IF([2]相关演算!BB16="","",[2]相关演算!BB16)</f>
        <v/>
      </c>
      <c r="BC16" s="228" t="str">
        <f>IF([2]相关演算!BC16="","",[2]相关演算!BC16)</f>
        <v/>
      </c>
      <c r="BD16" s="228" t="str">
        <f>IF([2]相关演算!BD16="","",[2]相关演算!BD16)</f>
        <v/>
      </c>
      <c r="BE16" s="228" t="str">
        <f>IF([2]相关演算!BE16="","",[2]相关演算!BE16)</f>
        <v>对应触发时机</v>
      </c>
      <c r="BF16" s="228" t="str">
        <f>IF([2]相关演算!BF16="","",[2]相关演算!BF16)</f>
        <v/>
      </c>
      <c r="BG16" s="228" t="str">
        <f>IF([2]相关演算!BG16="","",[2]相关演算!BG16)</f>
        <v/>
      </c>
      <c r="BH16" s="228" t="str">
        <f>IF([2]相关演算!BH16="","",[2]相关演算!BH16)</f>
        <v/>
      </c>
      <c r="BI16" s="228" t="str">
        <f>IF([2]相关演算!BI16="","",[2]相关演算!BI16)</f>
        <v/>
      </c>
      <c r="BJ16" s="228" t="str">
        <f>IF([2]相关演算!BJ16="","",[2]相关演算!BJ16)</f>
        <v/>
      </c>
      <c r="BK16" s="228" t="str">
        <f>IF([2]相关演算!BK16="","",[2]相关演算!BK16)</f>
        <v/>
      </c>
      <c r="BL16" s="228" t="str">
        <f>IF([2]相关演算!BL16="","",[2]相关演算!BL16)</f>
        <v/>
      </c>
      <c r="BM16" s="228" t="str">
        <f>IF([2]相关演算!BM16="","",[2]相关演算!BM16)</f>
        <v/>
      </c>
      <c r="BN16" s="228" t="str">
        <f>IF([2]相关演算!BN16="","",[2]相关演算!BN16)</f>
        <v/>
      </c>
      <c r="BO16" s="228" t="str">
        <f>IF([2]相关演算!BO16="","",[2]相关演算!BO16)</f>
        <v/>
      </c>
      <c r="BP16" s="228" t="str">
        <f>IF([2]相关演算!BP16="","",[2]相关演算!BP16)</f>
        <v/>
      </c>
      <c r="BQ16" s="228" t="str">
        <f>IF([2]相关演算!BQ16="","",[2]相关演算!BQ16)</f>
        <v/>
      </c>
      <c r="BR16" s="228" t="str">
        <f>IF([2]相关演算!BR16="","",[2]相关演算!BR16)</f>
        <v/>
      </c>
      <c r="BS16" s="228" t="str">
        <f>IF([2]相关演算!BS16="","",[2]相关演算!BS16)</f>
        <v/>
      </c>
      <c r="BT16" s="228" t="str">
        <f>IF([2]相关演算!BT16="","",[2]相关演算!BT16)</f>
        <v/>
      </c>
      <c r="BU16" s="228" t="str">
        <f>IF([2]相关演算!BU16="","",[2]相关演算!BU16)</f>
        <v/>
      </c>
      <c r="BV16" s="228" t="str">
        <f>IF([2]相关演算!BV16="","",[2]相关演算!BV16)</f>
        <v/>
      </c>
      <c r="BW16" s="228" t="str">
        <f>IF([2]相关演算!BW16="","",[2]相关演算!BW16)</f>
        <v/>
      </c>
      <c r="BX16" s="228" t="str">
        <f>IF([2]相关演算!BX16="","",[2]相关演算!BX16)</f>
        <v/>
      </c>
      <c r="BY16" s="228" t="str">
        <f>IF([2]相关演算!BY16="","",[2]相关演算!BY16)</f>
        <v/>
      </c>
      <c r="BZ16" s="228" t="str">
        <f>IF([2]相关演算!BZ16="","",[2]相关演算!BZ16)</f>
        <v/>
      </c>
      <c r="CA16" s="228" t="str">
        <f>IF([2]相关演算!CA16="","",[2]相关演算!CA16)</f>
        <v/>
      </c>
      <c r="CB16" s="228" t="str">
        <f>IF([2]相关演算!CB16="","",[2]相关演算!CB16)</f>
        <v/>
      </c>
      <c r="CC16" s="228" t="str">
        <f>IF([2]相关演算!CC16="","",[2]相关演算!CC16)</f>
        <v/>
      </c>
      <c r="CD16" s="228" t="str">
        <f>IF([2]相关演算!CD16="","",[2]相关演算!CD16)</f>
        <v/>
      </c>
      <c r="CE16" s="228" t="str">
        <f>IF([2]相关演算!CE16="","",[2]相关演算!CE16)</f>
        <v/>
      </c>
      <c r="CF16" s="228" t="str">
        <f>IF([2]相关演算!CF16="","",[2]相关演算!CF16)</f>
        <v/>
      </c>
      <c r="CG16" s="228" t="str">
        <f>IF([2]相关演算!CG16="","",[2]相关演算!CG16)</f>
        <v/>
      </c>
      <c r="CH16" s="228" t="str">
        <f>IF([2]相关演算!CH16="","",[2]相关演算!CH16)</f>
        <v/>
      </c>
      <c r="CI16" s="228" t="str">
        <f>IF([2]相关演算!CI16="","",[2]相关演算!CI16)</f>
        <v/>
      </c>
      <c r="CJ16" s="228" t="str">
        <f>IF([2]相关演算!CJ16="","",[2]相关演算!CJ16)</f>
        <v/>
      </c>
      <c r="CK16" s="228" t="str">
        <f>IF([2]相关演算!CK16="","",[2]相关演算!CK16)</f>
        <v>对应触发时机</v>
      </c>
      <c r="CL16" s="228" t="str">
        <f>IF([2]相关演算!CL16="","",[2]相关演算!CL16)</f>
        <v/>
      </c>
      <c r="CM16" s="228" t="str">
        <f>IF([2]相关演算!CM16="","",[2]相关演算!CM16)</f>
        <v/>
      </c>
      <c r="CN16" s="228" t="str">
        <f>IF([2]相关演算!CN16="","",[2]相关演算!CN16)</f>
        <v/>
      </c>
      <c r="CO16" s="228" t="str">
        <f>IF([2]相关演算!CO16="","",[2]相关演算!CO16)</f>
        <v/>
      </c>
      <c r="CP16" s="228" t="str">
        <f>IF([2]相关演算!CP16="","",[2]相关演算!CP16)</f>
        <v/>
      </c>
      <c r="CQ16" s="228" t="str">
        <f>IF([2]相关演算!CQ16="","",[2]相关演算!CQ16)</f>
        <v/>
      </c>
      <c r="CR16" s="228" t="str">
        <f>IF([2]相关演算!CR16="","",[2]相关演算!CR16)</f>
        <v/>
      </c>
      <c r="CS16" s="228" t="str">
        <f>IF([2]相关演算!CS16="","",[2]相关演算!CS16)</f>
        <v/>
      </c>
      <c r="CT16" s="228" t="str">
        <f>IF([2]相关演算!CT16="","",[2]相关演算!CT16)</f>
        <v/>
      </c>
      <c r="CU16" s="228" t="str">
        <f>IF([2]相关演算!CU16="","",[2]相关演算!CU16)</f>
        <v/>
      </c>
      <c r="CV16" s="228" t="str">
        <f>IF([2]相关演算!CV16="","",[2]相关演算!CV16)</f>
        <v/>
      </c>
      <c r="CW16" s="228" t="str">
        <f>IF([2]相关演算!CW16="","",[2]相关演算!CW16)</f>
        <v/>
      </c>
      <c r="CX16" s="228" t="str">
        <f>IF([2]相关演算!CX16="","",[2]相关演算!CX16)</f>
        <v/>
      </c>
      <c r="CY16" s="228" t="str">
        <f>IF([2]相关演算!CY16="","",[2]相关演算!CY16)</f>
        <v/>
      </c>
      <c r="CZ16" s="228" t="str">
        <f>IF([2]相关演算!CZ16="","",[2]相关演算!CZ16)</f>
        <v/>
      </c>
      <c r="DA16" s="228" t="str">
        <f>IF([2]相关演算!DA16="","",[2]相关演算!DA16)</f>
        <v/>
      </c>
      <c r="DB16" s="228" t="str">
        <f>IF([2]相关演算!DB16="","",[2]相关演算!DB16)</f>
        <v/>
      </c>
      <c r="DC16" s="228" t="str">
        <f>IF([2]相关演算!DC16="","",[2]相关演算!DC16)</f>
        <v/>
      </c>
      <c r="DD16" s="228" t="str">
        <f>IF([2]相关演算!DD16="","",[2]相关演算!DD16)</f>
        <v/>
      </c>
      <c r="DE16" s="228" t="str">
        <f>IF([2]相关演算!DE16="","",[2]相关演算!DE16)</f>
        <v/>
      </c>
      <c r="DF16" s="228" t="str">
        <f>IF([2]相关演算!DF16="","",[2]相关演算!DF16)</f>
        <v/>
      </c>
      <c r="DG16" s="228" t="str">
        <f>IF([2]相关演算!DG16="","",[2]相关演算!DG16)</f>
        <v/>
      </c>
      <c r="DH16" s="228" t="str">
        <f>IF([2]相关演算!DH16="","",[2]相关演算!DH16)</f>
        <v/>
      </c>
      <c r="DI16" s="228" t="str">
        <f>IF([2]相关演算!DI16="","",[2]相关演算!DI16)</f>
        <v/>
      </c>
      <c r="DJ16" s="228" t="str">
        <f>IF([2]相关演算!DJ16="","",[2]相关演算!DJ16)</f>
        <v/>
      </c>
      <c r="DK16" s="228" t="str">
        <f>IF([2]相关演算!DK16="","",[2]相关演算!DK16)</f>
        <v/>
      </c>
      <c r="DL16" s="228" t="str">
        <f>IF([2]相关演算!DL16="","",[2]相关演算!DL16)</f>
        <v/>
      </c>
      <c r="DM16" s="228" t="str">
        <f>IF([2]相关演算!DM16="","",[2]相关演算!DM16)</f>
        <v/>
      </c>
      <c r="DN16" s="228" t="str">
        <f>IF([2]相关演算!DN16="","",[2]相关演算!DN16)</f>
        <v/>
      </c>
      <c r="DO16" s="228" t="str">
        <f>IF([2]相关演算!DO16="","",[2]相关演算!DO16)</f>
        <v/>
      </c>
      <c r="DP16" s="228" t="str">
        <f>IF([2]相关演算!DP16="","",[2]相关演算!DP16)</f>
        <v/>
      </c>
      <c r="DQ16" s="228">
        <f>IF([2]相关演算!DQ16="","",[2]相关演算!DQ16)</f>
        <v>1</v>
      </c>
      <c r="DR16" s="228">
        <f>IF([2]相关演算!DR16="","",[2]相关演算!DR16)</f>
        <v>0</v>
      </c>
      <c r="DS16" s="228">
        <f>IF([2]相关演算!DS16="","",[2]相关演算!DS16)</f>
        <v>0</v>
      </c>
      <c r="DT16" s="228">
        <f>IF([2]相关演算!DT16="","",[2]相关演算!DT16)</f>
        <v>0</v>
      </c>
      <c r="DU16" s="228">
        <f>IF([2]相关演算!DU16="","",[2]相关演算!DU16)</f>
        <v>0</v>
      </c>
      <c r="DV16" s="228">
        <f>IF([2]相关演算!DV16="","",[2]相关演算!DV16)</f>
        <v>0.5</v>
      </c>
      <c r="DW16" s="228">
        <f>IF([2]相关演算!DW16="","",[2]相关演算!DW16)</f>
        <v>0.5</v>
      </c>
      <c r="DX16" s="228">
        <f>IF([2]相关演算!DX16="","",[2]相关演算!DX16)</f>
        <v>0</v>
      </c>
      <c r="DY16" s="228">
        <f>IF([2]相关演算!DY16="","",[2]相关演算!DY16)</f>
        <v>0.75</v>
      </c>
      <c r="DZ16" s="228">
        <f>IF([2]相关演算!DZ16="","",[2]相关演算!DZ16)</f>
        <v>0.25</v>
      </c>
      <c r="EA16" s="228">
        <f>IF([2]相关演算!EA16="","",[2]相关演算!EA16)</f>
        <v>0</v>
      </c>
      <c r="EB16" s="228">
        <f>IF([2]相关演算!EB16="","",[2]相关演算!EB16)</f>
        <v>0</v>
      </c>
      <c r="EC16" s="228">
        <f>IF([2]相关演算!EC16="","",[2]相关演算!EC16)</f>
        <v>1</v>
      </c>
      <c r="ED16" s="228">
        <f>IF([2]相关演算!ED16="","",[2]相关演算!ED16)</f>
        <v>0</v>
      </c>
      <c r="EE16" s="228">
        <f>IF([2]相关演算!EE16="","",[2]相关演算!EE16)</f>
        <v>0</v>
      </c>
      <c r="EF16" s="228">
        <f>IF([2]相关演算!EF16="","",[2]相关演算!EF16)</f>
        <v>0</v>
      </c>
      <c r="EG16" s="228" t="str">
        <f>IF([2]相关演算!EG16="","",[2]相关演算!EG16)</f>
        <v/>
      </c>
      <c r="EH16" s="228" t="str">
        <f>IF([2]相关演算!EH16="","",[2]相关演算!EH16)</f>
        <v/>
      </c>
      <c r="EI16" s="228" t="str">
        <f>IF([2]相关演算!EI16="","",[2]相关演算!EI16)</f>
        <v/>
      </c>
      <c r="EJ16" s="228" t="str">
        <f>IF([2]相关演算!EJ16="","",[2]相关演算!EJ16)</f>
        <v/>
      </c>
      <c r="EK16" s="228" t="str">
        <f>IF([2]相关演算!EK16="","",[2]相关演算!EK16)</f>
        <v>弓弩兵</v>
      </c>
      <c r="EL16" s="228">
        <f>IF([2]相关演算!EL16="","",[2]相关演算!EL16)</f>
        <v>0.12714645475542674</v>
      </c>
      <c r="EM16" s="228">
        <f>IF([2]相关演算!EM16="","",[2]相关演算!EM16)</f>
        <v>0.13257091118556269</v>
      </c>
      <c r="EN16" s="228" t="str">
        <f>IF([2]相关演算!EN16="","",[2]相关演算!EN16)</f>
        <v/>
      </c>
      <c r="EO16" s="228" t="str">
        <f>IF([2]相关演算!EO16="","",[2]相关演算!EO16)</f>
        <v/>
      </c>
      <c r="EP16" s="228">
        <f>IF([2]相关演算!EP16="","",[2]相关演算!EP16)</f>
        <v>2</v>
      </c>
      <c r="EQ16" s="228">
        <f>IF([2]相关演算!EQ16="","",[2]相关演算!EQ16)</f>
        <v>0.3</v>
      </c>
      <c r="ER16" s="228" t="str">
        <f>IF([2]相关演算!ER16="","",[2]相关演算!ER16)</f>
        <v/>
      </c>
      <c r="ES16" s="228">
        <f>IF([2]相关演算!ES16="","",[2]相关演算!ES16)</f>
        <v>2</v>
      </c>
      <c r="ET16" s="228" t="str">
        <f>IF([2]相关演算!ET16="","",[2]相关演算!ET16)</f>
        <v>骑将</v>
      </c>
      <c r="EU16" s="228">
        <f>IF([2]相关演算!EU16="","",[2]相关演算!EU16)</f>
        <v>54</v>
      </c>
      <c r="EV16" s="228">
        <f>IF([2]相关演算!EV16="","",[2]相关演算!EV16)</f>
        <v>12000</v>
      </c>
      <c r="EW16" s="228">
        <f>IF([2]相关演算!EW16="","",[2]相关演算!EW16)</f>
        <v>0.31883549460352456</v>
      </c>
      <c r="EX16" s="228">
        <f>IF([2]相关演算!EX16="","",[2]相关演算!EX16)</f>
        <v>0.78859439673605114</v>
      </c>
      <c r="EY16" s="228" t="str">
        <f>IF([2]相关演算!EY16="","",[2]相关演算!EY16)</f>
        <v/>
      </c>
      <c r="EZ16" s="228" t="str">
        <f>IF([2]相关演算!EZ16="","",[2]相关演算!EZ16)</f>
        <v/>
      </c>
      <c r="FA16" s="228" t="str">
        <f>IF([2]相关演算!FA16="","",[2]相关演算!FA16)</f>
        <v/>
      </c>
      <c r="FB16" s="228" t="str">
        <f>IF([2]相关演算!FB16="","",[2]相关演算!FB16)</f>
        <v/>
      </c>
      <c r="FC16" s="228" t="str">
        <f>IF([2]相关演算!FC16="","",[2]相关演算!FC16)</f>
        <v/>
      </c>
      <c r="FD16" s="228" t="str">
        <f>IF([2]相关演算!FD16="","",[2]相关演算!FD16)</f>
        <v/>
      </c>
      <c r="FE16" s="228" t="str">
        <f>IF([2]相关演算!FE16="","",[2]相关演算!FE16)</f>
        <v/>
      </c>
      <c r="FF16" s="228" t="str">
        <f>IF([2]相关演算!FF16="","",[2]相关演算!FF16)</f>
        <v/>
      </c>
      <c r="FG16" s="228" t="str">
        <f>IF([2]相关演算!FG16="","",[2]相关演算!FG16)</f>
        <v>义渠骇</v>
      </c>
      <c r="FH16" s="228">
        <f>IF([2]相关演算!FH16="","",[2]相关演算!FH16)</f>
        <v>10003</v>
      </c>
      <c r="FI16" s="228" t="str">
        <f>IF([2]相关演算!FI16="","",[2]相关演算!FI16)</f>
        <v>zhixian3</v>
      </c>
      <c r="FJ16" s="228">
        <f>IF([2]相关演算!FJ16="","",[2]相关演算!FJ16)</f>
        <v>200</v>
      </c>
      <c r="FK16" s="228">
        <f>IF([2]相关演算!FK16="","",[2]相关演算!FK16)</f>
        <v>120</v>
      </c>
      <c r="FL16" s="228" t="str">
        <f>IF([2]相关演算!FL16="","",[2]相关演算!FL16)</f>
        <v/>
      </c>
      <c r="FM16" s="228">
        <f>IF([2]相关演算!FM16="","",[2]相关演算!FM16)</f>
        <v>0</v>
      </c>
      <c r="FN16" s="228">
        <f>IF([2]相关演算!FN16="","",[2]相关演算!FN16)</f>
        <v>200</v>
      </c>
      <c r="FO16" s="228">
        <f>IF([2]相关演算!FO16="","",[2]相关演算!FO16)</f>
        <v>0</v>
      </c>
      <c r="FP16" s="228">
        <f>IF([2]相关演算!FP16="","",[2]相关演算!FP16)</f>
        <v>0</v>
      </c>
      <c r="FQ16" s="228">
        <f>IF([2]相关演算!FQ16="","",[2]相关演算!FQ16)</f>
        <v>24000</v>
      </c>
      <c r="FR16" s="228">
        <f>IF([2]相关演算!FR16="","",[2]相关演算!FR16)</f>
        <v>0</v>
      </c>
      <c r="FS16" s="228">
        <f>IF([2]相关演算!FS16="","",[2]相关演算!FS16)</f>
        <v>0</v>
      </c>
      <c r="FT16" s="228">
        <f>IF([2]相关演算!FT16="","",[2]相关演算!FT16)</f>
        <v>0</v>
      </c>
      <c r="FU16" s="228">
        <f>IF([2]相关演算!FU16="","",[2]相关演算!FU16)</f>
        <v>0</v>
      </c>
      <c r="FV16" s="228">
        <f>IF([2]相关演算!FV16="","",[2]相关演算!FV16)</f>
        <v>0</v>
      </c>
      <c r="FW16" s="228">
        <f>IF([2]相关演算!FW16="","",[2]相关演算!FW16)</f>
        <v>0</v>
      </c>
      <c r="FX16" s="228">
        <f>IF([2]相关演算!FX16="","",[2]相关演算!FX16)</f>
        <v>0</v>
      </c>
      <c r="FY16" s="228">
        <f>IF([2]相关演算!FY16="","",[2]相关演算!FY16)</f>
        <v>24000</v>
      </c>
      <c r="FZ16" s="228" t="str">
        <f ca="1">IF([2]相关演算!FZ16="","",[2]相关演算!FZ16)</f>
        <v/>
      </c>
      <c r="GA16" s="228">
        <f>IF([2]相关演算!GA16="","",[2]相关演算!GA16)</f>
        <v>0</v>
      </c>
      <c r="GB16" s="228">
        <f ca="1">IF([2]相关演算!GB16="","",[2]相关演算!GB16)</f>
        <v>200</v>
      </c>
      <c r="GC16" s="228">
        <f ca="1">IF([2]相关演算!GC16="","",[2]相关演算!GC16)</f>
        <v>0.81853527718724506</v>
      </c>
      <c r="GD16" s="228">
        <f>IF([2]相关演算!GD16="","",[2]相关演算!GD16)</f>
        <v>1</v>
      </c>
      <c r="GE16" s="228">
        <f ca="1">IF([2]相关演算!GE16="","",[2]相关演算!GE16)</f>
        <v>4.7</v>
      </c>
      <c r="GF16" s="228">
        <f ca="1">IF([2]相关演算!GF16="","",[2]相关演算!GF16)</f>
        <v>4.17</v>
      </c>
      <c r="GG16" s="228" t="str">
        <f>IF([2]相关演算!GG16="","",[2]相关演算!GG16)</f>
        <v/>
      </c>
      <c r="GH16" s="228" t="str">
        <f>IF([2]相关演算!GH16="","",[2]相关演算!GH16)</f>
        <v/>
      </c>
      <c r="GI16" s="228" t="str">
        <f>IF([2]相关演算!GI16="","",[2]相关演算!GI16)</f>
        <v/>
      </c>
      <c r="GJ16" s="228" t="str">
        <f>IF([2]相关演算!GJ16="","",[2]相关演算!GJ16)</f>
        <v/>
      </c>
      <c r="GK16" s="228" t="str">
        <f>IF([2]相关演算!GK16="","",[2]相关演算!GK16)</f>
        <v/>
      </c>
      <c r="GL16" s="228" t="str">
        <f>IF([2]相关演算!GL16="","",[2]相关演算!GL16)</f>
        <v/>
      </c>
      <c r="GM16" s="228" t="str">
        <f>IF([2]相关演算!GM16="","",[2]相关演算!GM16)</f>
        <v/>
      </c>
      <c r="GN16" s="228" t="str">
        <f>IF([2]相关演算!GN16="","",[2]相关演算!GN16)</f>
        <v/>
      </c>
      <c r="GO16" s="228" t="str">
        <f>IF([2]相关演算!GO16="","",[2]相关演算!GO16)</f>
        <v/>
      </c>
      <c r="GP16" s="228" t="str">
        <f>IF([2]相关演算!GP16="","",[2]相关演算!GP16)</f>
        <v/>
      </c>
      <c r="GQ16" s="228" t="str">
        <f>IF([2]相关演算!GQ16="","",[2]相关演算!GQ16)</f>
        <v/>
      </c>
      <c r="GR16" s="228" t="str">
        <f>IF([2]相关演算!GR16="","",[2]相关演算!GR16)</f>
        <v/>
      </c>
      <c r="GS16" s="228" t="str">
        <f>IF([2]相关演算!GS16="","",[2]相关演算!GS16)</f>
        <v/>
      </c>
      <c r="GT16" s="228" t="str">
        <f>IF([2]相关演算!GT16="","",[2]相关演算!GT16)</f>
        <v/>
      </c>
      <c r="GU16" s="228" t="str">
        <f>IF([2]相关演算!GU16="","",[2]相关演算!GU16)</f>
        <v/>
      </c>
      <c r="GV16" s="228" t="str">
        <f>IF([2]相关演算!GV16="","",[2]相关演算!GV16)</f>
        <v/>
      </c>
      <c r="GW16" s="228" t="str">
        <f>IF([2]相关演算!GW16="","",[2]相关演算!GW16)</f>
        <v/>
      </c>
      <c r="GX16" s="228" t="str">
        <f>IF([2]相关演算!GX16="","",[2]相关演算!GX16)</f>
        <v/>
      </c>
      <c r="GY16" s="228" t="str">
        <f>IF([2]相关演算!GY16="","",[2]相关演算!GY16)</f>
        <v/>
      </c>
      <c r="GZ16" s="228" t="str">
        <f>IF([2]相关演算!GZ16="","",[2]相关演算!GZ16)</f>
        <v/>
      </c>
    </row>
    <row r="17" spans="1:208" ht="13.5" customHeight="1">
      <c r="A17" s="228" t="str">
        <f>IF([2]相关演算!A17="","",[2]相关演算!A17)</f>
        <v/>
      </c>
      <c r="B17" s="228" t="str">
        <f>IF([2]相关演算!B17="","",[2]相关演算!B17)</f>
        <v/>
      </c>
      <c r="C17" s="228" t="str">
        <f>IF([2]相关演算!C17="","",[2]相关演算!C17)</f>
        <v>士兵动态承伤比例</v>
      </c>
      <c r="D17" s="228" t="str">
        <f>IF([2]相关演算!D17="","",[2]相关演算!D17)</f>
        <v/>
      </c>
      <c r="E17" s="228" t="str">
        <f>IF([2]相关演算!E17="","",[2]相关演算!E17)</f>
        <v/>
      </c>
      <c r="F17" s="228" t="str">
        <f>IF([2]相关演算!F17="","",[2]相关演算!F17)</f>
        <v/>
      </c>
      <c r="G17" s="228" t="str">
        <f>IF([2]相关演算!G17="","",[2]相关演算!G17)</f>
        <v>武将当前生命率</v>
      </c>
      <c r="H17" s="228" t="str">
        <f>IF([2]相关演算!H17="","",[2]相关演算!H17)</f>
        <v/>
      </c>
      <c r="I17" s="228" t="str">
        <f>IF([2]相关演算!I17="","",[2]相关演算!I17)</f>
        <v/>
      </c>
      <c r="J17" s="228" t="str">
        <f>IF([2]相关演算!J17="","",[2]相关演算!J17)</f>
        <v/>
      </c>
      <c r="K17" s="228" t="str">
        <f>IF([2]相关演算!K17="","",[2]相关演算!K17)</f>
        <v>士兵当前兵力率</v>
      </c>
      <c r="L17" s="228" t="str">
        <f>IF([2]相关演算!L17="","",[2]相关演算!L17)</f>
        <v/>
      </c>
      <c r="M17" s="228" t="str">
        <f>IF([2]相关演算!M17="","",[2]相关演算!M17)</f>
        <v/>
      </c>
      <c r="N17" s="228" t="str">
        <f>IF([2]相关演算!N17="","",[2]相关演算!N17)</f>
        <v/>
      </c>
      <c r="O17" s="228" t="str">
        <f>IF([2]相关演算!O17="","",[2]相关演算!O17)</f>
        <v/>
      </c>
      <c r="P17" s="228" t="str">
        <f>IF([2]相关演算!P17="","",[2]相关演算!P17)</f>
        <v/>
      </c>
      <c r="Q17" s="228" t="str">
        <f>IF([2]相关演算!Q17="","",[2]相关演算!Q17)</f>
        <v/>
      </c>
      <c r="R17" s="228" t="str">
        <f>IF([2]相关演算!R17="","",[2]相关演算!R17)</f>
        <v>武将动态一次系数</v>
      </c>
      <c r="S17" s="228" t="str">
        <f>IF([2]相关演算!S17="","",[2]相关演算!S17)</f>
        <v/>
      </c>
      <c r="T17" s="228" t="str">
        <f>IF([2]相关演算!T17="","",[2]相关演算!T17)</f>
        <v/>
      </c>
      <c r="U17" s="228" t="str">
        <f>IF([2]相关演算!U17="","",[2]相关演算!U17)</f>
        <v/>
      </c>
      <c r="V17" s="228" t="str">
        <f>IF([2]相关演算!V17="","",[2]相关演算!V17)</f>
        <v>士兵动态一次系数</v>
      </c>
      <c r="W17" s="228" t="str">
        <f>IF([2]相关演算!W17="","",[2]相关演算!W17)</f>
        <v/>
      </c>
      <c r="X17" s="228" t="str">
        <f>IF([2]相关演算!X17="","",[2]相关演算!X17)</f>
        <v/>
      </c>
      <c r="Y17" s="228" t="str">
        <f>IF([2]相关演算!Y17="","",[2]相关演算!Y17)</f>
        <v/>
      </c>
      <c r="Z17" s="228" t="str">
        <f>IF([2]相关演算!Z17="","",[2]相关演算!Z17)</f>
        <v>目标为武将折算</v>
      </c>
      <c r="AA17" s="228" t="str">
        <f>IF([2]相关演算!AA17="","",[2]相关演算!AA17)</f>
        <v/>
      </c>
      <c r="AB17" s="228" t="str">
        <f>IF([2]相关演算!AB17="","",[2]相关演算!AB17)</f>
        <v/>
      </c>
      <c r="AC17" s="228" t="str">
        <f>IF([2]相关演算!AC17="","",[2]相关演算!AC17)</f>
        <v/>
      </c>
      <c r="AD17" s="228" t="str">
        <f>IF([2]相关演算!AD17="","",[2]相关演算!AD17)</f>
        <v>目标为士兵折算</v>
      </c>
      <c r="AE17" s="228" t="str">
        <f>IF([2]相关演算!AE17="","",[2]相关演算!AE17)</f>
        <v/>
      </c>
      <c r="AF17" s="228" t="str">
        <f>IF([2]相关演算!AF17="","",[2]相关演算!AF17)</f>
        <v/>
      </c>
      <c r="AG17" s="228" t="str">
        <f>IF([2]相关演算!AG17="","",[2]相关演算!AG17)</f>
        <v/>
      </c>
      <c r="AH17" s="228" t="str">
        <f>IF([2]相关演算!AH17="","",[2]相关演算!AH17)</f>
        <v>中间值</v>
      </c>
      <c r="AI17" s="228" t="str">
        <f>IF([2]相关演算!AI17="","",[2]相关演算!AI17)</f>
        <v/>
      </c>
      <c r="AJ17" s="228" t="str">
        <f>IF([2]相关演算!AJ17="","",[2]相关演算!AJ17)</f>
        <v>调整值</v>
      </c>
      <c r="AK17" s="228" t="str">
        <f>IF([2]相关演算!AK17="","",[2]相关演算!AK17)</f>
        <v/>
      </c>
      <c r="AL17" s="228" t="str">
        <f>IF([2]相关演算!AL17="","",[2]相关演算!AL17)</f>
        <v>目标为武将折算</v>
      </c>
      <c r="AM17" s="228" t="str">
        <f>IF([2]相关演算!AM17="","",[2]相关演算!AM17)</f>
        <v/>
      </c>
      <c r="AN17" s="228" t="str">
        <f>IF([2]相关演算!AN17="","",[2]相关演算!AN17)</f>
        <v/>
      </c>
      <c r="AO17" s="228" t="str">
        <f>IF([2]相关演算!AO17="","",[2]相关演算!AO17)</f>
        <v>目标为士兵折算</v>
      </c>
      <c r="AP17" s="228" t="str">
        <f>IF([2]相关演算!AP17="","",[2]相关演算!AP17)</f>
        <v/>
      </c>
      <c r="AQ17" s="228" t="str">
        <f>IF([2]相关演算!AQ17="","",[2]相关演算!AQ17)</f>
        <v/>
      </c>
      <c r="AR17" s="228" t="str">
        <f>IF([2]相关演算!AR17="","",[2]相关演算!AR17)</f>
        <v>中间值</v>
      </c>
      <c r="AS17" s="228" t="str">
        <f>IF([2]相关演算!AS17="","",[2]相关演算!AS17)</f>
        <v/>
      </c>
      <c r="AT17" s="228" t="str">
        <f>IF([2]相关演算!AT17="","",[2]相关演算!AT17)</f>
        <v>调整值</v>
      </c>
      <c r="AU17" s="228" t="str">
        <f>IF([2]相关演算!AU17="","",[2]相关演算!AU17)</f>
        <v/>
      </c>
      <c r="AV17" s="228" t="str">
        <f>IF([2]相关演算!AV17="","",[2]相关演算!AV17)</f>
        <v/>
      </c>
      <c r="AW17" s="228" t="str">
        <f>IF([2]相关演算!AW17="","",[2]相关演算!AW17)</f>
        <v/>
      </c>
      <c r="AX17" s="228" t="str">
        <f>IF([2]相关演算!AX17="","",[2]相关演算!AX17)</f>
        <v/>
      </c>
      <c r="AY17" s="228" t="str">
        <f>IF([2]相关演算!AY17="","",[2]相关演算!AY17)</f>
        <v/>
      </c>
      <c r="AZ17" s="228" t="str">
        <f>IF([2]相关演算!AZ17="","",[2]相关演算!AZ17)</f>
        <v/>
      </c>
      <c r="BA17" s="228" t="str">
        <f>IF([2]相关演算!BA17="","",[2]相关演算!BA17)</f>
        <v/>
      </c>
      <c r="BB17" s="228" t="str">
        <f>IF([2]相关演算!BB17="","",[2]相关演算!BB17)</f>
        <v/>
      </c>
      <c r="BC17" s="228" t="str">
        <f>IF([2]相关演算!BC17="","",[2]相关演算!BC17)</f>
        <v/>
      </c>
      <c r="BD17" s="228" t="str">
        <f>IF([2]相关演算!BD17="","",[2]相关演算!BD17)</f>
        <v/>
      </c>
      <c r="BE17" s="228" t="str">
        <f>IF([2]相关演算!BE17="","",[2]相关演算!BE17)</f>
        <v>近战肉</v>
      </c>
      <c r="BF17" s="228" t="str">
        <f>IF([2]相关演算!BF17="","",[2]相关演算!BF17)</f>
        <v>近战输(骑）</v>
      </c>
      <c r="BG17" s="228" t="str">
        <f>IF([2]相关演算!BG17="","",[2]相关演算!BG17)</f>
        <v>远程输</v>
      </c>
      <c r="BH17" s="228" t="str">
        <f>IF([2]相关演算!BH17="","",[2]相关演算!BH17)</f>
        <v>枪兵</v>
      </c>
      <c r="BI17" s="228" t="str">
        <f>IF([2]相关演算!BI17="","",[2]相关演算!BI17)</f>
        <v/>
      </c>
      <c r="BJ17" s="228" t="str">
        <f>IF([2]相关演算!BJ17="","",[2]相关演算!BJ17)</f>
        <v/>
      </c>
      <c r="BK17" s="228" t="str">
        <f>IF([2]相关演算!BK17="","",[2]相关演算!BK17)</f>
        <v/>
      </c>
      <c r="BL17" s="228" t="str">
        <f>IF([2]相关演算!BL17="","",[2]相关演算!BL17)</f>
        <v/>
      </c>
      <c r="BM17" s="228" t="str">
        <f>IF([2]相关演算!BM17="","",[2]相关演算!BM17)</f>
        <v/>
      </c>
      <c r="BN17" s="228" t="str">
        <f>IF([2]相关演算!BN17="","",[2]相关演算!BN17)</f>
        <v/>
      </c>
      <c r="BO17" s="228" t="str">
        <f>IF([2]相关演算!BO17="","",[2]相关演算!BO17)</f>
        <v/>
      </c>
      <c r="BP17" s="228" t="str">
        <f>IF([2]相关演算!BP17="","",[2]相关演算!BP17)</f>
        <v/>
      </c>
      <c r="BQ17" s="228" t="str">
        <f>IF([2]相关演算!BQ17="","",[2]相关演算!BQ17)</f>
        <v/>
      </c>
      <c r="BR17" s="228" t="str">
        <f>IF([2]相关演算!BR17="","",[2]相关演算!BR17)</f>
        <v/>
      </c>
      <c r="BS17" s="228" t="str">
        <f>IF([2]相关演算!BS17="","",[2]相关演算!BS17)</f>
        <v/>
      </c>
      <c r="BT17" s="228" t="str">
        <f>IF([2]相关演算!BT17="","",[2]相关演算!BT17)</f>
        <v/>
      </c>
      <c r="BU17" s="228" t="str">
        <f>IF([2]相关演算!BU17="","",[2]相关演算!BU17)</f>
        <v/>
      </c>
      <c r="BV17" s="228" t="str">
        <f>IF([2]相关演算!BV17="","",[2]相关演算!BV17)</f>
        <v/>
      </c>
      <c r="BW17" s="228" t="str">
        <f>IF([2]相关演算!BW17="","",[2]相关演算!BW17)</f>
        <v/>
      </c>
      <c r="BX17" s="228" t="str">
        <f>IF([2]相关演算!BX17="","",[2]相关演算!BX17)</f>
        <v/>
      </c>
      <c r="BY17" s="228" t="str">
        <f>IF([2]相关演算!BY17="","",[2]相关演算!BY17)</f>
        <v/>
      </c>
      <c r="BZ17" s="228" t="str">
        <f>IF([2]相关演算!BZ17="","",[2]相关演算!BZ17)</f>
        <v/>
      </c>
      <c r="CA17" s="228" t="str">
        <f>IF([2]相关演算!CA17="","",[2]相关演算!CA17)</f>
        <v/>
      </c>
      <c r="CB17" s="228" t="str">
        <f>IF([2]相关演算!CB17="","",[2]相关演算!CB17)</f>
        <v/>
      </c>
      <c r="CC17" s="228" t="str">
        <f>IF([2]相关演算!CC17="","",[2]相关演算!CC17)</f>
        <v/>
      </c>
      <c r="CD17" s="228" t="str">
        <f>IF([2]相关演算!CD17="","",[2]相关演算!CD17)</f>
        <v/>
      </c>
      <c r="CE17" s="228" t="str">
        <f>IF([2]相关演算!CE17="","",[2]相关演算!CE17)</f>
        <v/>
      </c>
      <c r="CF17" s="228" t="str">
        <f>IF([2]相关演算!CF17="","",[2]相关演算!CF17)</f>
        <v/>
      </c>
      <c r="CG17" s="228" t="str">
        <f>IF([2]相关演算!CG17="","",[2]相关演算!CG17)</f>
        <v/>
      </c>
      <c r="CH17" s="228" t="str">
        <f>IF([2]相关演算!CH17="","",[2]相关演算!CH17)</f>
        <v/>
      </c>
      <c r="CI17" s="228" t="str">
        <f>IF([2]相关演算!CI17="","",[2]相关演算!CI17)</f>
        <v/>
      </c>
      <c r="CJ17" s="228" t="str">
        <f>IF([2]相关演算!CJ17="","",[2]相关演算!CJ17)</f>
        <v/>
      </c>
      <c r="CK17" s="228" t="str">
        <f>IF([2]相关演算!CK17="","",[2]相关演算!CK17)</f>
        <v>步将</v>
      </c>
      <c r="CL17" s="228" t="str">
        <f>IF([2]相关演算!CL17="","",[2]相关演算!CL17)</f>
        <v>骑将</v>
      </c>
      <c r="CM17" s="228" t="str">
        <f>IF([2]相关演算!CM17="","",[2]相关演算!CM17)</f>
        <v>弓将</v>
      </c>
      <c r="CN17" s="228" t="str">
        <f>IF([2]相关演算!CN17="","",[2]相关演算!CN17)</f>
        <v>军师</v>
      </c>
      <c r="CO17" s="228" t="str">
        <f>IF([2]相关演算!CO17="","",[2]相关演算!CO17)</f>
        <v/>
      </c>
      <c r="CP17" s="228" t="str">
        <f>IF([2]相关演算!CP17="","",[2]相关演算!CP17)</f>
        <v/>
      </c>
      <c r="CQ17" s="228" t="str">
        <f>IF([2]相关演算!CQ17="","",[2]相关演算!CQ17)</f>
        <v/>
      </c>
      <c r="CR17" s="228" t="str">
        <f>IF([2]相关演算!CR17="","",[2]相关演算!CR17)</f>
        <v/>
      </c>
      <c r="CS17" s="228" t="str">
        <f>IF([2]相关演算!CS17="","",[2]相关演算!CS17)</f>
        <v/>
      </c>
      <c r="CT17" s="228" t="str">
        <f>IF([2]相关演算!CT17="","",[2]相关演算!CT17)</f>
        <v/>
      </c>
      <c r="CU17" s="228" t="str">
        <f>IF([2]相关演算!CU17="","",[2]相关演算!CU17)</f>
        <v/>
      </c>
      <c r="CV17" s="228" t="str">
        <f>IF([2]相关演算!CV17="","",[2]相关演算!CV17)</f>
        <v/>
      </c>
      <c r="CW17" s="228" t="str">
        <f>IF([2]相关演算!CW17="","",[2]相关演算!CW17)</f>
        <v/>
      </c>
      <c r="CX17" s="228" t="str">
        <f>IF([2]相关演算!CX17="","",[2]相关演算!CX17)</f>
        <v/>
      </c>
      <c r="CY17" s="228" t="str">
        <f>IF([2]相关演算!CY17="","",[2]相关演算!CY17)</f>
        <v/>
      </c>
      <c r="CZ17" s="228" t="str">
        <f>IF([2]相关演算!CZ17="","",[2]相关演算!CZ17)</f>
        <v/>
      </c>
      <c r="DA17" s="228" t="str">
        <f>IF([2]相关演算!DA17="","",[2]相关演算!DA17)</f>
        <v/>
      </c>
      <c r="DB17" s="228" t="str">
        <f>IF([2]相关演算!DB17="","",[2]相关演算!DB17)</f>
        <v/>
      </c>
      <c r="DC17" s="228" t="str">
        <f>IF([2]相关演算!DC17="","",[2]相关演算!DC17)</f>
        <v/>
      </c>
      <c r="DD17" s="228" t="str">
        <f>IF([2]相关演算!DD17="","",[2]相关演算!DD17)</f>
        <v/>
      </c>
      <c r="DE17" s="228" t="str">
        <f>IF([2]相关演算!DE17="","",[2]相关演算!DE17)</f>
        <v/>
      </c>
      <c r="DF17" s="228" t="str">
        <f>IF([2]相关演算!DF17="","",[2]相关演算!DF17)</f>
        <v/>
      </c>
      <c r="DG17" s="228" t="str">
        <f>IF([2]相关演算!DG17="","",[2]相关演算!DG17)</f>
        <v/>
      </c>
      <c r="DH17" s="228" t="str">
        <f>IF([2]相关演算!DH17="","",[2]相关演算!DH17)</f>
        <v/>
      </c>
      <c r="DI17" s="228" t="str">
        <f>IF([2]相关演算!DI17="","",[2]相关演算!DI17)</f>
        <v/>
      </c>
      <c r="DJ17" s="228" t="str">
        <f>IF([2]相关演算!DJ17="","",[2]相关演算!DJ17)</f>
        <v/>
      </c>
      <c r="DK17" s="228" t="str">
        <f>IF([2]相关演算!DK17="","",[2]相关演算!DK17)</f>
        <v/>
      </c>
      <c r="DL17" s="228" t="str">
        <f>IF([2]相关演算!DL17="","",[2]相关演算!DL17)</f>
        <v/>
      </c>
      <c r="DM17" s="228" t="str">
        <f>IF([2]相关演算!DM17="","",[2]相关演算!DM17)</f>
        <v/>
      </c>
      <c r="DN17" s="228" t="str">
        <f>IF([2]相关演算!DN17="","",[2]相关演算!DN17)</f>
        <v/>
      </c>
      <c r="DO17" s="228" t="str">
        <f>IF([2]相关演算!DO17="","",[2]相关演算!DO17)</f>
        <v/>
      </c>
      <c r="DP17" s="228" t="str">
        <f>IF([2]相关演算!DP17="","",[2]相关演算!DP17)</f>
        <v/>
      </c>
      <c r="DQ17" s="228">
        <f>IF([2]相关演算!DQ17="","",[2]相关演算!DQ17)</f>
        <v>1</v>
      </c>
      <c r="DR17" s="228">
        <f>IF([2]相关演算!DR17="","",[2]相关演算!DR17)</f>
        <v>0</v>
      </c>
      <c r="DS17" s="228">
        <f>IF([2]相关演算!DS17="","",[2]相关演算!DS17)</f>
        <v>0</v>
      </c>
      <c r="DT17" s="228">
        <f>IF([2]相关演算!DT17="","",[2]相关演算!DT17)</f>
        <v>0</v>
      </c>
      <c r="DU17" s="228">
        <f>IF([2]相关演算!DU17="","",[2]相关演算!DU17)</f>
        <v>0</v>
      </c>
      <c r="DV17" s="228">
        <f>IF([2]相关演算!DV17="","",[2]相关演算!DV17)</f>
        <v>0.5</v>
      </c>
      <c r="DW17" s="228">
        <f>IF([2]相关演算!DW17="","",[2]相关演算!DW17)</f>
        <v>0.5</v>
      </c>
      <c r="DX17" s="228">
        <f>IF([2]相关演算!DX17="","",[2]相关演算!DX17)</f>
        <v>0</v>
      </c>
      <c r="DY17" s="228">
        <f>IF([2]相关演算!DY17="","",[2]相关演算!DY17)</f>
        <v>0.75</v>
      </c>
      <c r="DZ17" s="228">
        <f>IF([2]相关演算!DZ17="","",[2]相关演算!DZ17)</f>
        <v>0.25</v>
      </c>
      <c r="EA17" s="228">
        <f>IF([2]相关演算!EA17="","",[2]相关演算!EA17)</f>
        <v>0</v>
      </c>
      <c r="EB17" s="228">
        <f>IF([2]相关演算!EB17="","",[2]相关演算!EB17)</f>
        <v>0</v>
      </c>
      <c r="EC17" s="228">
        <f>IF([2]相关演算!EC17="","",[2]相关演算!EC17)</f>
        <v>1</v>
      </c>
      <c r="ED17" s="228">
        <f>IF([2]相关演算!ED17="","",[2]相关演算!ED17)</f>
        <v>0</v>
      </c>
      <c r="EE17" s="228">
        <f>IF([2]相关演算!EE17="","",[2]相关演算!EE17)</f>
        <v>0</v>
      </c>
      <c r="EF17" s="228">
        <f>IF([2]相关演算!EF17="","",[2]相关演算!EF17)</f>
        <v>0</v>
      </c>
      <c r="EG17" s="228" t="str">
        <f>IF([2]相关演算!EG17="","",[2]相关演算!EG17)</f>
        <v/>
      </c>
      <c r="EH17" s="228" t="str">
        <f>IF([2]相关演算!EH17="","",[2]相关演算!EH17)</f>
        <v/>
      </c>
      <c r="EI17" s="228" t="str">
        <f>IF([2]相关演算!EI17="","",[2]相关演算!EI17)</f>
        <v/>
      </c>
      <c r="EJ17" s="228" t="str">
        <f>IF([2]相关演算!EJ17="","",[2]相关演算!EJ17)</f>
        <v/>
      </c>
      <c r="EK17" s="228" t="str">
        <f>IF([2]相关演算!EK17="","",[2]相关演算!EK17)</f>
        <v>枪兵</v>
      </c>
      <c r="EL17" s="228">
        <f>IF([2]相关演算!EL17="","",[2]相关演算!EL17)</f>
        <v>9.5797011542146246E-2</v>
      </c>
      <c r="EM17" s="228">
        <f>IF([2]相关演算!EM17="","",[2]相关演算!EM17)</f>
        <v>0.10367558015853705</v>
      </c>
      <c r="EN17" s="228" t="str">
        <f>IF([2]相关演算!EN17="","",[2]相关演算!EN17)</f>
        <v/>
      </c>
      <c r="EO17" s="228" t="str">
        <f>IF([2]相关演算!EO17="","",[2]相关演算!EO17)</f>
        <v/>
      </c>
      <c r="EP17" s="228">
        <f>IF([2]相关演算!EP17="","",[2]相关演算!EP17)</f>
        <v>2</v>
      </c>
      <c r="EQ17" s="228">
        <f>IF([2]相关演算!EQ17="","",[2]相关演算!EQ17)</f>
        <v>0.3</v>
      </c>
      <c r="ER17" s="228" t="str">
        <f>IF([2]相关演算!ER17="","",[2]相关演算!ER17)</f>
        <v/>
      </c>
      <c r="ES17" s="228">
        <f>IF([2]相关演算!ES17="","",[2]相关演算!ES17)</f>
        <v>3</v>
      </c>
      <c r="ET17" s="228" t="str">
        <f>IF([2]相关演算!ET17="","",[2]相关演算!ET17)</f>
        <v>弓将</v>
      </c>
      <c r="EU17" s="228">
        <f>IF([2]相关演算!EU17="","",[2]相关演算!EU17)</f>
        <v>54</v>
      </c>
      <c r="EV17" s="228">
        <f>IF([2]相关演算!EV17="","",[2]相关演算!EV17)</f>
        <v>12000</v>
      </c>
      <c r="EW17" s="228">
        <f>IF([2]相关演算!EW17="","",[2]相关演算!EW17)</f>
        <v>0.38891625914823513</v>
      </c>
      <c r="EX17" s="228">
        <f>IF([2]相关演算!EX17="","",[2]相关演算!EX17)</f>
        <v>0.64649363098258616</v>
      </c>
      <c r="EY17" s="228" t="str">
        <f>IF([2]相关演算!EY17="","",[2]相关演算!EY17)</f>
        <v/>
      </c>
      <c r="EZ17" s="228" t="str">
        <f>IF([2]相关演算!EZ17="","",[2]相关演算!EZ17)</f>
        <v/>
      </c>
      <c r="FA17" s="228" t="str">
        <f>IF([2]相关演算!FA17="","",[2]相关演算!FA17)</f>
        <v/>
      </c>
      <c r="FB17" s="228" t="str">
        <f>IF([2]相关演算!FB17="","",[2]相关演算!FB17)</f>
        <v/>
      </c>
      <c r="FC17" s="228" t="str">
        <f>IF([2]相关演算!FC17="","",[2]相关演算!FC17)</f>
        <v/>
      </c>
      <c r="FD17" s="228" t="str">
        <f>IF([2]相关演算!FD17="","",[2]相关演算!FD17)</f>
        <v/>
      </c>
      <c r="FE17" s="228" t="str">
        <f>IF([2]相关演算!FE17="","",[2]相关演算!FE17)</f>
        <v/>
      </c>
      <c r="FF17" s="228" t="str">
        <f>IF([2]相关演算!FF17="","",[2]相关演算!FF17)</f>
        <v/>
      </c>
      <c r="FG17" s="228" t="str">
        <f>IF([2]相关演算!FG17="","",[2]相关演算!FG17)</f>
        <v>白起</v>
      </c>
      <c r="FH17" s="228">
        <f>IF([2]相关演算!FH17="","",[2]相关演算!FH17)</f>
        <v>10004</v>
      </c>
      <c r="FI17" s="228" t="str">
        <f>IF([2]相关演算!FI17="","",[2]相关演算!FI17)</f>
        <v>zhixian</v>
      </c>
      <c r="FJ17" s="228">
        <f>IF([2]相关演算!FJ17="","",[2]相关演算!FJ17)</f>
        <v>200</v>
      </c>
      <c r="FK17" s="228">
        <f>IF([2]相关演算!FK17="","",[2]相关演算!FK17)</f>
        <v>100</v>
      </c>
      <c r="FL17" s="228" t="str">
        <f>IF([2]相关演算!FL17="","",[2]相关演算!FL17)</f>
        <v/>
      </c>
      <c r="FM17" s="228">
        <f>IF([2]相关演算!FM17="","",[2]相关演算!FM17)</f>
        <v>0</v>
      </c>
      <c r="FN17" s="228">
        <f>IF([2]相关演算!FN17="","",[2]相关演算!FN17)</f>
        <v>200</v>
      </c>
      <c r="FO17" s="228">
        <f>IF([2]相关演算!FO17="","",[2]相关演算!FO17)</f>
        <v>20000</v>
      </c>
      <c r="FP17" s="228">
        <f>IF([2]相关演算!FP17="","",[2]相关演算!FP17)</f>
        <v>0</v>
      </c>
      <c r="FQ17" s="228">
        <f>IF([2]相关演算!FQ17="","",[2]相关演算!FQ17)</f>
        <v>0</v>
      </c>
      <c r="FR17" s="228">
        <f>IF([2]相关演算!FR17="","",[2]相关演算!FR17)</f>
        <v>0</v>
      </c>
      <c r="FS17" s="228">
        <f>IF([2]相关演算!FS17="","",[2]相关演算!FS17)</f>
        <v>0</v>
      </c>
      <c r="FT17" s="228">
        <f>IF([2]相关演算!FT17="","",[2]相关演算!FT17)</f>
        <v>0</v>
      </c>
      <c r="FU17" s="228">
        <f>IF([2]相关演算!FU17="","",[2]相关演算!FU17)</f>
        <v>0</v>
      </c>
      <c r="FV17" s="228">
        <f>IF([2]相关演算!FV17="","",[2]相关演算!FV17)</f>
        <v>0</v>
      </c>
      <c r="FW17" s="228">
        <f>IF([2]相关演算!FW17="","",[2]相关演算!FW17)</f>
        <v>0</v>
      </c>
      <c r="FX17" s="228">
        <f>IF([2]相关演算!FX17="","",[2]相关演算!FX17)</f>
        <v>0</v>
      </c>
      <c r="FY17" s="228">
        <f>IF([2]相关演算!FY17="","",[2]相关演算!FY17)</f>
        <v>20000</v>
      </c>
      <c r="FZ17" s="228" t="str">
        <f ca="1">IF([2]相关演算!FZ17="","",[2]相关演算!FZ17)</f>
        <v/>
      </c>
      <c r="GA17" s="228">
        <f>IF([2]相关演算!GA17="","",[2]相关演算!GA17)</f>
        <v>0</v>
      </c>
      <c r="GB17" s="228">
        <f ca="1">IF([2]相关演算!GB17="","",[2]相关演算!GB17)</f>
        <v>200</v>
      </c>
      <c r="GC17" s="228">
        <f ca="1">IF([2]相关演算!GC17="","",[2]相关演算!GC17)</f>
        <v>0.81853527718724506</v>
      </c>
      <c r="GD17" s="228">
        <f>IF([2]相关演算!GD17="","",[2]相关演算!GD17)</f>
        <v>1</v>
      </c>
      <c r="GE17" s="228">
        <f ca="1">IF([2]相关演算!GE17="","",[2]相关演算!GE17)</f>
        <v>3.9</v>
      </c>
      <c r="GF17" s="228">
        <f ca="1">IF([2]相关演算!GF17="","",[2]相关演算!GF17)</f>
        <v>3.67</v>
      </c>
      <c r="GG17" s="228" t="str">
        <f>IF([2]相关演算!GG17="","",[2]相关演算!GG17)</f>
        <v/>
      </c>
      <c r="GH17" s="228" t="str">
        <f>IF([2]相关演算!GH17="","",[2]相关演算!GH17)</f>
        <v/>
      </c>
      <c r="GI17" s="228" t="str">
        <f>IF([2]相关演算!GI17="","",[2]相关演算!GI17)</f>
        <v/>
      </c>
      <c r="GJ17" s="228" t="str">
        <f>IF([2]相关演算!GJ17="","",[2]相关演算!GJ17)</f>
        <v/>
      </c>
      <c r="GK17" s="228" t="str">
        <f>IF([2]相关演算!GK17="","",[2]相关演算!GK17)</f>
        <v/>
      </c>
      <c r="GL17" s="228" t="str">
        <f>IF([2]相关演算!GL17="","",[2]相关演算!GL17)</f>
        <v/>
      </c>
      <c r="GM17" s="228" t="str">
        <f>IF([2]相关演算!GM17="","",[2]相关演算!GM17)</f>
        <v/>
      </c>
      <c r="GN17" s="228" t="str">
        <f>IF([2]相关演算!GN17="","",[2]相关演算!GN17)</f>
        <v/>
      </c>
      <c r="GO17" s="228" t="str">
        <f>IF([2]相关演算!GO17="","",[2]相关演算!GO17)</f>
        <v/>
      </c>
      <c r="GP17" s="228" t="str">
        <f>IF([2]相关演算!GP17="","",[2]相关演算!GP17)</f>
        <v/>
      </c>
      <c r="GQ17" s="228" t="str">
        <f>IF([2]相关演算!GQ17="","",[2]相关演算!GQ17)</f>
        <v/>
      </c>
      <c r="GR17" s="228" t="str">
        <f>IF([2]相关演算!GR17="","",[2]相关演算!GR17)</f>
        <v/>
      </c>
      <c r="GS17" s="228" t="str">
        <f>IF([2]相关演算!GS17="","",[2]相关演算!GS17)</f>
        <v/>
      </c>
      <c r="GT17" s="228" t="str">
        <f>IF([2]相关演算!GT17="","",[2]相关演算!GT17)</f>
        <v/>
      </c>
      <c r="GU17" s="228" t="str">
        <f>IF([2]相关演算!GU17="","",[2]相关演算!GU17)</f>
        <v/>
      </c>
      <c r="GV17" s="228" t="str">
        <f>IF([2]相关演算!GV17="","",[2]相关演算!GV17)</f>
        <v/>
      </c>
      <c r="GW17" s="228" t="str">
        <f>IF([2]相关演算!GW17="","",[2]相关演算!GW17)</f>
        <v/>
      </c>
      <c r="GX17" s="228" t="str">
        <f>IF([2]相关演算!GX17="","",[2]相关演算!GX17)</f>
        <v/>
      </c>
      <c r="GY17" s="228" t="str">
        <f>IF([2]相关演算!GY17="","",[2]相关演算!GY17)</f>
        <v/>
      </c>
      <c r="GZ17" s="228" t="str">
        <f>IF([2]相关演算!GZ17="","",[2]相关演算!GZ17)</f>
        <v/>
      </c>
    </row>
    <row r="18" spans="1:208">
      <c r="A18" s="228" t="str">
        <f>IF([2]相关演算!A18="","",[2]相关演算!A18)</f>
        <v/>
      </c>
      <c r="B18" s="228" t="str">
        <f>IF([2]相关演算!B18="","",[2]相关演算!B18)</f>
        <v>时机</v>
      </c>
      <c r="C18" s="228" t="str">
        <f>IF([2]相关演算!C18="","",[2]相关演算!C18)</f>
        <v>刀兵</v>
      </c>
      <c r="D18" s="228" t="str">
        <f>IF([2]相关演算!D18="","",[2]相关演算!D18)</f>
        <v>车骑兵</v>
      </c>
      <c r="E18" s="228" t="str">
        <f>IF([2]相关演算!E18="","",[2]相关演算!E18)</f>
        <v>弓弩兵</v>
      </c>
      <c r="F18" s="228" t="str">
        <f>IF([2]相关演算!F18="","",[2]相关演算!F18)</f>
        <v>枪兵</v>
      </c>
      <c r="G18" s="228" t="str">
        <f>IF([2]相关演算!G18="","",[2]相关演算!G18)</f>
        <v>刀兵</v>
      </c>
      <c r="H18" s="228" t="str">
        <f>IF([2]相关演算!H18="","",[2]相关演算!H18)</f>
        <v>车骑兵</v>
      </c>
      <c r="I18" s="228" t="str">
        <f>IF([2]相关演算!I18="","",[2]相关演算!I18)</f>
        <v>弓弩兵</v>
      </c>
      <c r="J18" s="228" t="str">
        <f>IF([2]相关演算!J18="","",[2]相关演算!J18)</f>
        <v>枪兵</v>
      </c>
      <c r="K18" s="228" t="str">
        <f>IF([2]相关演算!K18="","",[2]相关演算!K18)</f>
        <v>刀兵</v>
      </c>
      <c r="L18" s="228" t="str">
        <f>IF([2]相关演算!L18="","",[2]相关演算!L18)</f>
        <v>车骑兵</v>
      </c>
      <c r="M18" s="228" t="str">
        <f>IF([2]相关演算!M18="","",[2]相关演算!M18)</f>
        <v>弓弩兵</v>
      </c>
      <c r="N18" s="228" t="str">
        <f>IF([2]相关演算!N18="","",[2]相关演算!N18)</f>
        <v>枪兵</v>
      </c>
      <c r="O18" s="228" t="str">
        <f>IF([2]相关演算!O18="","",[2]相关演算!O18)</f>
        <v/>
      </c>
      <c r="P18" s="228" t="str">
        <f>IF([2]相关演算!P18="","",[2]相关演算!P18)</f>
        <v/>
      </c>
      <c r="Q18" s="228" t="str">
        <f>IF([2]相关演算!Q18="","",[2]相关演算!Q18)</f>
        <v/>
      </c>
      <c r="R18" s="228" t="str">
        <f>IF([2]相关演算!R18="","",[2]相关演算!R18)</f>
        <v>刀兵</v>
      </c>
      <c r="S18" s="228" t="str">
        <f>IF([2]相关演算!S18="","",[2]相关演算!S18)</f>
        <v>车骑兵</v>
      </c>
      <c r="T18" s="228" t="str">
        <f>IF([2]相关演算!T18="","",[2]相关演算!T18)</f>
        <v>弓弩兵</v>
      </c>
      <c r="U18" s="228" t="str">
        <f>IF([2]相关演算!U18="","",[2]相关演算!U18)</f>
        <v>枪兵</v>
      </c>
      <c r="V18" s="228" t="str">
        <f>IF([2]相关演算!V18="","",[2]相关演算!V18)</f>
        <v>刀兵</v>
      </c>
      <c r="W18" s="228" t="str">
        <f>IF([2]相关演算!W18="","",[2]相关演算!W18)</f>
        <v>车骑兵</v>
      </c>
      <c r="X18" s="228" t="str">
        <f>IF([2]相关演算!X18="","",[2]相关演算!X18)</f>
        <v>弓弩兵</v>
      </c>
      <c r="Y18" s="228" t="str">
        <f>IF([2]相关演算!Y18="","",[2]相关演算!Y18)</f>
        <v>枪兵</v>
      </c>
      <c r="Z18" s="228">
        <f>IF([2]相关演算!Z18="","",[2]相关演算!Z18)</f>
        <v>0.15596210620274964</v>
      </c>
      <c r="AA18" s="228">
        <f>IF([2]相关演算!AA18="","",[2]相关演算!AA18)</f>
        <v>0.16296247865240765</v>
      </c>
      <c r="AB18" s="228">
        <f>IF([2]相关演算!AB18="","",[2]相关演算!AB18)</f>
        <v>0.32837301587301593</v>
      </c>
      <c r="AC18" s="228">
        <f>IF([2]相关演算!AC18="","",[2]相关演算!AC18)</f>
        <v>0.24793264621284761</v>
      </c>
      <c r="AD18" s="228">
        <f>IF([2]相关演算!AD18="","",[2]相关演算!AD18)</f>
        <v>8.5454535927247027E-2</v>
      </c>
      <c r="AE18" s="228">
        <f>IF([2]相关演算!AE18="","",[2]相关演算!AE18)</f>
        <v>9.4059036637181848E-2</v>
      </c>
      <c r="AF18" s="228">
        <f>IF([2]相关演算!AF18="","",[2]相关演算!AF18)</f>
        <v>8.9880928381996725E-2</v>
      </c>
      <c r="AG18" s="228">
        <f>IF([2]相关演算!AG18="","",[2]相关演算!AG18)</f>
        <v>0.10630143269816728</v>
      </c>
      <c r="AH18" s="228" t="str">
        <f>IF([2]相关演算!AH18="","",[2]相关演算!AH18)</f>
        <v>对士兵</v>
      </c>
      <c r="AI18" s="228" t="str">
        <f>IF([2]相关演算!AI18="","",[2]相关演算!AI18)</f>
        <v>对武将</v>
      </c>
      <c r="AJ18" s="228" t="str">
        <f>IF([2]相关演算!AJ18="","",[2]相关演算!AJ18)</f>
        <v>对士兵</v>
      </c>
      <c r="AK18" s="228" t="str">
        <f>IF([2]相关演算!AK18="","",[2]相关演算!AK18)</f>
        <v>对武将</v>
      </c>
      <c r="AL18" s="228">
        <f>IF([2]相关演算!AL18="","",[2]相关演算!AL18)</f>
        <v>8.8558582194197433E-2</v>
      </c>
      <c r="AM18" s="228">
        <f>IF([2]相关演算!AM18="","",[2]相关演算!AM18)</f>
        <v>9.2533541715243611E-2</v>
      </c>
      <c r="AN18" s="228">
        <f>IF([2]相关演算!AN18="","",[2]相关演算!AN18)</f>
        <v>0.18645714285714288</v>
      </c>
      <c r="AO18" s="228">
        <f>IF([2]相关演算!AO18="","",[2]相关演算!AO18)</f>
        <v>4.8704552553033485E-2</v>
      </c>
      <c r="AP18" s="228">
        <f>IF([2]相关演算!AP18="","",[2]相关演算!AP18)</f>
        <v>5.3684645060342318E-2</v>
      </c>
      <c r="AQ18" s="228">
        <f>IF([2]相关演算!AQ18="","",[2]相关演算!AQ18)</f>
        <v>5.1262071391639331E-2</v>
      </c>
      <c r="AR18" s="228" t="str">
        <f>IF([2]相关演算!AR18="","",[2]相关演算!AR18)</f>
        <v>对士兵</v>
      </c>
      <c r="AS18" s="228" t="str">
        <f>IF([2]相关演算!AS18="","",[2]相关演算!AS18)</f>
        <v>对武将</v>
      </c>
      <c r="AT18" s="228" t="str">
        <f>IF([2]相关演算!AT18="","",[2]相关演算!AT18)</f>
        <v>对士兵</v>
      </c>
      <c r="AU18" s="228" t="str">
        <f>IF([2]相关演算!AU18="","",[2]相关演算!AU18)</f>
        <v>对武将</v>
      </c>
      <c r="AV18" s="228" t="str">
        <f>IF([2]相关演算!AV18="","",[2]相关演算!AV18)</f>
        <v/>
      </c>
      <c r="AW18" s="228" t="str">
        <f>IF([2]相关演算!AW18="","",[2]相关演算!AW18)</f>
        <v/>
      </c>
      <c r="AX18" s="228" t="str">
        <f>IF([2]相关演算!AX18="","",[2]相关演算!AX18)</f>
        <v/>
      </c>
      <c r="AY18" s="228" t="str">
        <f>IF([2]相关演算!AY18="","",[2]相关演算!AY18)</f>
        <v/>
      </c>
      <c r="AZ18" s="228" t="str">
        <f>IF([2]相关演算!AZ18="","",[2]相关演算!AZ18)</f>
        <v/>
      </c>
      <c r="BA18" s="228" t="str">
        <f>IF([2]相关演算!BA18="","",[2]相关演算!BA18)</f>
        <v/>
      </c>
      <c r="BB18" s="228" t="str">
        <f>IF([2]相关演算!BB18="","",[2]相关演算!BB18)</f>
        <v/>
      </c>
      <c r="BC18" s="228" t="str">
        <f>IF([2]相关演算!BC18="","",[2]相关演算!BC18)</f>
        <v/>
      </c>
      <c r="BD18" s="228" t="str">
        <f>IF([2]相关演算!BD18="","",[2]相关演算!BD18)</f>
        <v>第1次</v>
      </c>
      <c r="BE18" s="228">
        <f>IF([2]相关演算!BE18="","",[2]相关演算!BE18)</f>
        <v>10.854725641635385</v>
      </c>
      <c r="BF18" s="228">
        <f>IF([2]相关演算!BF18="","",[2]相关演算!BF18)</f>
        <v>22.67928109302764</v>
      </c>
      <c r="BG18" s="228">
        <f>IF([2]相关演算!BG18="","",[2]相关演算!BG18)</f>
        <v>39.622340326151111</v>
      </c>
      <c r="BH18" s="228">
        <f>IF([2]相关演算!BH18="","",[2]相关演算!BH18)</f>
        <v>33.22121391530159</v>
      </c>
      <c r="BI18" s="228" t="str">
        <f>IF([2]相关演算!BI18="","",[2]相关演算!BI18)</f>
        <v/>
      </c>
      <c r="BJ18" s="228" t="str">
        <f>IF([2]相关演算!BJ18="","",[2]相关演算!BJ18)</f>
        <v/>
      </c>
      <c r="BK18" s="228" t="str">
        <f>IF([2]相关演算!BK18="","",[2]相关演算!BK18)</f>
        <v/>
      </c>
      <c r="BL18" s="228" t="str">
        <f>IF([2]相关演算!BL18="","",[2]相关演算!BL18)</f>
        <v/>
      </c>
      <c r="BM18" s="228" t="str">
        <f>IF([2]相关演算!BM18="","",[2]相关演算!BM18)</f>
        <v/>
      </c>
      <c r="BN18" s="228" t="str">
        <f>IF([2]相关演算!BN18="","",[2]相关演算!BN18)</f>
        <v/>
      </c>
      <c r="BO18" s="228" t="str">
        <f>IF([2]相关演算!BO18="","",[2]相关演算!BO18)</f>
        <v/>
      </c>
      <c r="BP18" s="228" t="str">
        <f>IF([2]相关演算!BP18="","",[2]相关演算!BP18)</f>
        <v/>
      </c>
      <c r="BQ18" s="228" t="str">
        <f>IF([2]相关演算!BQ18="","",[2]相关演算!BQ18)</f>
        <v/>
      </c>
      <c r="BR18" s="228" t="str">
        <f>IF([2]相关演算!BR18="","",[2]相关演算!BR18)</f>
        <v/>
      </c>
      <c r="BS18" s="228" t="str">
        <f>IF([2]相关演算!BS18="","",[2]相关演算!BS18)</f>
        <v/>
      </c>
      <c r="BT18" s="228" t="str">
        <f>IF([2]相关演算!BT18="","",[2]相关演算!BT18)</f>
        <v/>
      </c>
      <c r="BU18" s="228" t="str">
        <f>IF([2]相关演算!BU18="","",[2]相关演算!BU18)</f>
        <v/>
      </c>
      <c r="BV18" s="228" t="str">
        <f>IF([2]相关演算!BV18="","",[2]相关演算!BV18)</f>
        <v/>
      </c>
      <c r="BW18" s="228" t="str">
        <f>IF([2]相关演算!BW18="","",[2]相关演算!BW18)</f>
        <v/>
      </c>
      <c r="BX18" s="228" t="str">
        <f>IF([2]相关演算!BX18="","",[2]相关演算!BX18)</f>
        <v/>
      </c>
      <c r="BY18" s="228" t="str">
        <f>IF([2]相关演算!BY18="","",[2]相关演算!BY18)</f>
        <v/>
      </c>
      <c r="BZ18" s="228" t="str">
        <f>IF([2]相关演算!BZ18="","",[2]相关演算!BZ18)</f>
        <v/>
      </c>
      <c r="CA18" s="228" t="str">
        <f>IF([2]相关演算!CA18="","",[2]相关演算!CA18)</f>
        <v/>
      </c>
      <c r="CB18" s="228" t="str">
        <f>IF([2]相关演算!CB18="","",[2]相关演算!CB18)</f>
        <v/>
      </c>
      <c r="CC18" s="228" t="str">
        <f>IF([2]相关演算!CC18="","",[2]相关演算!CC18)</f>
        <v/>
      </c>
      <c r="CD18" s="228" t="str">
        <f>IF([2]相关演算!CD18="","",[2]相关演算!CD18)</f>
        <v/>
      </c>
      <c r="CE18" s="228" t="str">
        <f>IF([2]相关演算!CE18="","",[2]相关演算!CE18)</f>
        <v/>
      </c>
      <c r="CF18" s="228" t="str">
        <f>IF([2]相关演算!CF18="","",[2]相关演算!CF18)</f>
        <v/>
      </c>
      <c r="CG18" s="228" t="str">
        <f>IF([2]相关演算!CG18="","",[2]相关演算!CG18)</f>
        <v/>
      </c>
      <c r="CH18" s="228" t="str">
        <f>IF([2]相关演算!CH18="","",[2]相关演算!CH18)</f>
        <v/>
      </c>
      <c r="CI18" s="228" t="str">
        <f>IF([2]相关演算!CI18="","",[2]相关演算!CI18)</f>
        <v/>
      </c>
      <c r="CJ18" s="228" t="str">
        <f>IF([2]相关演算!CJ18="","",[2]相关演算!CJ18)</f>
        <v>第1次</v>
      </c>
      <c r="CK18" s="228">
        <f>IF([2]相关演算!CK18="","",[2]相关演算!CK18)</f>
        <v>9</v>
      </c>
      <c r="CL18" s="228">
        <f>IF([2]相关演算!CL18="","",[2]相关演算!CL18)</f>
        <v>10</v>
      </c>
      <c r="CM18" s="228">
        <f>IF([2]相关演算!CM18="","",[2]相关演算!CM18)</f>
        <v>19</v>
      </c>
      <c r="CN18" s="228">
        <f>IF([2]相关演算!CN18="","",[2]相关演算!CN18)</f>
        <v>19</v>
      </c>
      <c r="CO18" s="228" t="str">
        <f>IF([2]相关演算!CO18="","",[2]相关演算!CO18)</f>
        <v/>
      </c>
      <c r="CP18" s="228" t="str">
        <f>IF([2]相关演算!CP18="","",[2]相关演算!CP18)</f>
        <v/>
      </c>
      <c r="CQ18" s="228" t="str">
        <f>IF([2]相关演算!CQ18="","",[2]相关演算!CQ18)</f>
        <v/>
      </c>
      <c r="CR18" s="228" t="str">
        <f>IF([2]相关演算!CR18="","",[2]相关演算!CR18)</f>
        <v/>
      </c>
      <c r="CS18" s="228" t="str">
        <f>IF([2]相关演算!CS18="","",[2]相关演算!CS18)</f>
        <v/>
      </c>
      <c r="CT18" s="228" t="str">
        <f>IF([2]相关演算!CT18="","",[2]相关演算!CT18)</f>
        <v/>
      </c>
      <c r="CU18" s="228" t="str">
        <f>IF([2]相关演算!CU18="","",[2]相关演算!CU18)</f>
        <v/>
      </c>
      <c r="CV18" s="228" t="str">
        <f>IF([2]相关演算!CV18="","",[2]相关演算!CV18)</f>
        <v/>
      </c>
      <c r="CW18" s="228" t="str">
        <f>IF([2]相关演算!CW18="","",[2]相关演算!CW18)</f>
        <v/>
      </c>
      <c r="CX18" s="228" t="str">
        <f>IF([2]相关演算!CX18="","",[2]相关演算!CX18)</f>
        <v/>
      </c>
      <c r="CY18" s="228" t="str">
        <f>IF([2]相关演算!CY18="","",[2]相关演算!CY18)</f>
        <v/>
      </c>
      <c r="CZ18" s="228" t="str">
        <f>IF([2]相关演算!CZ18="","",[2]相关演算!CZ18)</f>
        <v/>
      </c>
      <c r="DA18" s="228" t="str">
        <f>IF([2]相关演算!DA18="","",[2]相关演算!DA18)</f>
        <v/>
      </c>
      <c r="DB18" s="228" t="str">
        <f>IF([2]相关演算!DB18="","",[2]相关演算!DB18)</f>
        <v/>
      </c>
      <c r="DC18" s="228" t="str">
        <f>IF([2]相关演算!DC18="","",[2]相关演算!DC18)</f>
        <v/>
      </c>
      <c r="DD18" s="228" t="str">
        <f>IF([2]相关演算!DD18="","",[2]相关演算!DD18)</f>
        <v/>
      </c>
      <c r="DE18" s="228" t="str">
        <f>IF([2]相关演算!DE18="","",[2]相关演算!DE18)</f>
        <v/>
      </c>
      <c r="DF18" s="228" t="str">
        <f>IF([2]相关演算!DF18="","",[2]相关演算!DF18)</f>
        <v/>
      </c>
      <c r="DG18" s="228" t="str">
        <f>IF([2]相关演算!DG18="","",[2]相关演算!DG18)</f>
        <v/>
      </c>
      <c r="DH18" s="228" t="str">
        <f>IF([2]相关演算!DH18="","",[2]相关演算!DH18)</f>
        <v/>
      </c>
      <c r="DI18" s="228" t="str">
        <f>IF([2]相关演算!DI18="","",[2]相关演算!DI18)</f>
        <v/>
      </c>
      <c r="DJ18" s="228" t="str">
        <f>IF([2]相关演算!DJ18="","",[2]相关演算!DJ18)</f>
        <v/>
      </c>
      <c r="DK18" s="228" t="str">
        <f>IF([2]相关演算!DK18="","",[2]相关演算!DK18)</f>
        <v/>
      </c>
      <c r="DL18" s="228" t="str">
        <f>IF([2]相关演算!DL18="","",[2]相关演算!DL18)</f>
        <v/>
      </c>
      <c r="DM18" s="228" t="str">
        <f>IF([2]相关演算!DM18="","",[2]相关演算!DM18)</f>
        <v/>
      </c>
      <c r="DN18" s="228" t="str">
        <f>IF([2]相关演算!DN18="","",[2]相关演算!DN18)</f>
        <v/>
      </c>
      <c r="DO18" s="228" t="str">
        <f>IF([2]相关演算!DO18="","",[2]相关演算!DO18)</f>
        <v/>
      </c>
      <c r="DP18" s="228" t="str">
        <f>IF([2]相关演算!DP18="","",[2]相关演算!DP18)</f>
        <v/>
      </c>
      <c r="DQ18" s="228">
        <f>IF([2]相关演算!DQ18="","",[2]相关演算!DQ18)</f>
        <v>1</v>
      </c>
      <c r="DR18" s="228">
        <f>IF([2]相关演算!DR18="","",[2]相关演算!DR18)</f>
        <v>0</v>
      </c>
      <c r="DS18" s="228">
        <f>IF([2]相关演算!DS18="","",[2]相关演算!DS18)</f>
        <v>0</v>
      </c>
      <c r="DT18" s="228">
        <f>IF([2]相关演算!DT18="","",[2]相关演算!DT18)</f>
        <v>0</v>
      </c>
      <c r="DU18" s="228">
        <f>IF([2]相关演算!DU18="","",[2]相关演算!DU18)</f>
        <v>0</v>
      </c>
      <c r="DV18" s="228">
        <f>IF([2]相关演算!DV18="","",[2]相关演算!DV18)</f>
        <v>0.5</v>
      </c>
      <c r="DW18" s="228">
        <f>IF([2]相关演算!DW18="","",[2]相关演算!DW18)</f>
        <v>0.5</v>
      </c>
      <c r="DX18" s="228">
        <f>IF([2]相关演算!DX18="","",[2]相关演算!DX18)</f>
        <v>0</v>
      </c>
      <c r="DY18" s="228">
        <f>IF([2]相关演算!DY18="","",[2]相关演算!DY18)</f>
        <v>0.75</v>
      </c>
      <c r="DZ18" s="228">
        <f>IF([2]相关演算!DZ18="","",[2]相关演算!DZ18)</f>
        <v>0.25</v>
      </c>
      <c r="EA18" s="228">
        <f>IF([2]相关演算!EA18="","",[2]相关演算!EA18)</f>
        <v>0</v>
      </c>
      <c r="EB18" s="228">
        <f>IF([2]相关演算!EB18="","",[2]相关演算!EB18)</f>
        <v>0</v>
      </c>
      <c r="EC18" s="228">
        <f>IF([2]相关演算!EC18="","",[2]相关演算!EC18)</f>
        <v>1</v>
      </c>
      <c r="ED18" s="228">
        <f>IF([2]相关演算!ED18="","",[2]相关演算!ED18)</f>
        <v>0</v>
      </c>
      <c r="EE18" s="228">
        <f>IF([2]相关演算!EE18="","",[2]相关演算!EE18)</f>
        <v>0</v>
      </c>
      <c r="EF18" s="228">
        <f>IF([2]相关演算!EF18="","",[2]相关演算!EF18)</f>
        <v>0</v>
      </c>
      <c r="EG18" s="228" t="str">
        <f>IF([2]相关演算!EG18="","",[2]相关演算!EG18)</f>
        <v/>
      </c>
      <c r="EH18" s="228" t="str">
        <f>IF([2]相关演算!EH18="","",[2]相关演算!EH18)</f>
        <v/>
      </c>
      <c r="EI18" s="228" t="str">
        <f>IF([2]相关演算!EI18="","",[2]相关演算!EI18)</f>
        <v/>
      </c>
      <c r="EJ18" s="228" t="str">
        <f>IF([2]相关演算!EJ18="","",[2]相关演算!EJ18)</f>
        <v/>
      </c>
      <c r="EK18" s="228" t="str">
        <f>IF([2]相关演算!EK18="","",[2]相关演算!EK18)</f>
        <v>步将</v>
      </c>
      <c r="EL18" s="228">
        <f>IF([2]相关演算!EL18="","",[2]相关演算!EL18)</f>
        <v>0.22952247332183001</v>
      </c>
      <c r="EM18" s="228">
        <f>IF([2]相关演算!EM18="","",[2]相关演算!EM18)</f>
        <v>0.22299217102241625</v>
      </c>
      <c r="EN18" s="228" t="str">
        <f>IF([2]相关演算!EN18="","",[2]相关演算!EN18)</f>
        <v/>
      </c>
      <c r="EO18" s="228" t="str">
        <f>IF([2]相关演算!EO18="","",[2]相关演算!EO18)</f>
        <v/>
      </c>
      <c r="EP18" s="228">
        <f>IF([2]相关演算!EP18="","",[2]相关演算!EP18)</f>
        <v>2</v>
      </c>
      <c r="EQ18" s="228">
        <f>IF([2]相关演算!EQ18="","",[2]相关演算!EQ18)</f>
        <v>0.3</v>
      </c>
      <c r="ER18" s="228" t="str">
        <f>IF([2]相关演算!ER18="","",[2]相关演算!ER18)</f>
        <v/>
      </c>
      <c r="ES18" s="228">
        <f>IF([2]相关演算!ES18="","",[2]相关演算!ES18)</f>
        <v>4</v>
      </c>
      <c r="ET18" s="228" t="str">
        <f>IF([2]相关演算!ET18="","",[2]相关演算!ET18)</f>
        <v>军师</v>
      </c>
      <c r="EU18" s="228">
        <f>IF([2]相关演算!EU18="","",[2]相关演算!EU18)</f>
        <v>54</v>
      </c>
      <c r="EV18" s="228">
        <f>IF([2]相关演算!EV18="","",[2]相关演算!EV18)</f>
        <v>12000</v>
      </c>
      <c r="EW18" s="228" t="str">
        <f>IF([2]相关演算!EW18="","",[2]相关演算!EW18)</f>
        <v/>
      </c>
      <c r="EX18" s="228" t="str">
        <f>IF([2]相关演算!EX18="","",[2]相关演算!EX18)</f>
        <v/>
      </c>
      <c r="EY18" s="228" t="str">
        <f>IF([2]相关演算!EY18="","",[2]相关演算!EY18)</f>
        <v/>
      </c>
      <c r="EZ18" s="228" t="str">
        <f>IF([2]相关演算!EZ18="","",[2]相关演算!EZ18)</f>
        <v/>
      </c>
      <c r="FA18" s="228" t="str">
        <f>IF([2]相关演算!FA18="","",[2]相关演算!FA18)</f>
        <v/>
      </c>
      <c r="FB18" s="228" t="str">
        <f>IF([2]相关演算!FB18="","",[2]相关演算!FB18)</f>
        <v/>
      </c>
      <c r="FC18" s="228" t="str">
        <f>IF([2]相关演算!FC18="","",[2]相关演算!FC18)</f>
        <v/>
      </c>
      <c r="FD18" s="228" t="str">
        <f>IF([2]相关演算!FD18="","",[2]相关演算!FD18)</f>
        <v/>
      </c>
      <c r="FE18" s="228" t="str">
        <f>IF([2]相关演算!FE18="","",[2]相关演算!FE18)</f>
        <v/>
      </c>
      <c r="FF18" s="228" t="str">
        <f>IF([2]相关演算!FF18="","",[2]相关演算!FF18)</f>
        <v/>
      </c>
      <c r="FG18" s="228" t="str">
        <f>IF([2]相关演算!FG18="","",[2]相关演算!FG18)</f>
        <v>廉颇</v>
      </c>
      <c r="FH18" s="228">
        <f>IF([2]相关演算!FH18="","",[2]相关演算!FH18)</f>
        <v>10005</v>
      </c>
      <c r="FI18" s="228" t="str">
        <f>IF([2]相关演算!FI18="","",[2]相关演算!FI18)</f>
        <v>fanwei</v>
      </c>
      <c r="FJ18" s="228">
        <f>IF([2]相关演算!FJ18="","",[2]相关演算!FJ18)</f>
        <v>100</v>
      </c>
      <c r="FK18" s="228" t="str">
        <f>IF([2]相关演算!FK18="","",[2]相关演算!FK18)</f>
        <v/>
      </c>
      <c r="FL18" s="228" t="str">
        <f>IF([2]相关演算!FL18="","",[2]相关演算!FL18)</f>
        <v/>
      </c>
      <c r="FM18" s="228">
        <f>IF([2]相关演算!FM18="","",[2]相关演算!FM18)</f>
        <v>0</v>
      </c>
      <c r="FN18" s="228">
        <f>IF([2]相关演算!FN18="","",[2]相关演算!FN18)</f>
        <v>50</v>
      </c>
      <c r="FO18" s="228">
        <f>IF([2]相关演算!FO18="","",[2]相关演算!FO18)</f>
        <v>0</v>
      </c>
      <c r="FP18" s="228">
        <f>IF([2]相关演算!FP18="","",[2]相关演算!FP18)</f>
        <v>0</v>
      </c>
      <c r="FQ18" s="228">
        <f>IF([2]相关演算!FQ18="","",[2]相关演算!FQ18)</f>
        <v>0</v>
      </c>
      <c r="FR18" s="228">
        <f>IF([2]相关演算!FR18="","",[2]相关演算!FR18)</f>
        <v>31400</v>
      </c>
      <c r="FS18" s="228">
        <f>IF([2]相关演算!FS18="","",[2]相关演算!FS18)</f>
        <v>0</v>
      </c>
      <c r="FT18" s="228">
        <f>IF([2]相关演算!FT18="","",[2]相关演算!FT18)</f>
        <v>0</v>
      </c>
      <c r="FU18" s="228">
        <f>IF([2]相关演算!FU18="","",[2]相关演算!FU18)</f>
        <v>0</v>
      </c>
      <c r="FV18" s="228">
        <f>IF([2]相关演算!FV18="","",[2]相关演算!FV18)</f>
        <v>0</v>
      </c>
      <c r="FW18" s="228">
        <f>IF([2]相关演算!FW18="","",[2]相关演算!FW18)</f>
        <v>0</v>
      </c>
      <c r="FX18" s="228">
        <f>IF([2]相关演算!FX18="","",[2]相关演算!FX18)</f>
        <v>0</v>
      </c>
      <c r="FY18" s="228">
        <f>IF([2]相关演算!FY18="","",[2]相关演算!FY18)</f>
        <v>31400</v>
      </c>
      <c r="FZ18" s="228" t="str">
        <f ca="1">IF([2]相关演算!FZ18="","",[2]相关演算!FZ18)</f>
        <v/>
      </c>
      <c r="GA18" s="228">
        <f>IF([2]相关演算!GA18="","",[2]相关演算!GA18)</f>
        <v>0</v>
      </c>
      <c r="GB18" s="228">
        <f ca="1">IF([2]相关演算!GB18="","",[2]相关演算!GB18)</f>
        <v>50</v>
      </c>
      <c r="GC18" s="228">
        <f ca="1">IF([2]相关演算!GC18="","",[2]相关演算!GC18)</f>
        <v>0.53722813232690148</v>
      </c>
      <c r="GD18" s="228">
        <f>IF([2]相关演算!GD18="","",[2]相关演算!GD18)</f>
        <v>2</v>
      </c>
      <c r="GE18" s="228">
        <f ca="1">IF([2]相关演算!GE18="","",[2]相关演算!GE18)</f>
        <v>4.0999999999999996</v>
      </c>
      <c r="GF18" s="228">
        <f ca="1">IF([2]相关演算!GF18="","",[2]相关演算!GF18)</f>
        <v>3.95</v>
      </c>
      <c r="GG18" s="228" t="str">
        <f>IF([2]相关演算!GG18="","",[2]相关演算!GG18)</f>
        <v/>
      </c>
      <c r="GH18" s="228" t="str">
        <f>IF([2]相关演算!GH18="","",[2]相关演算!GH18)</f>
        <v/>
      </c>
      <c r="GI18" s="228" t="str">
        <f>IF([2]相关演算!GI18="","",[2]相关演算!GI18)</f>
        <v/>
      </c>
      <c r="GJ18" s="228" t="str">
        <f>IF([2]相关演算!GJ18="","",[2]相关演算!GJ18)</f>
        <v/>
      </c>
      <c r="GK18" s="228" t="str">
        <f>IF([2]相关演算!GK18="","",[2]相关演算!GK18)</f>
        <v/>
      </c>
      <c r="GL18" s="228" t="str">
        <f>IF([2]相关演算!GL18="","",[2]相关演算!GL18)</f>
        <v/>
      </c>
      <c r="GM18" s="228" t="str">
        <f>IF([2]相关演算!GM18="","",[2]相关演算!GM18)</f>
        <v/>
      </c>
      <c r="GN18" s="228" t="str">
        <f>IF([2]相关演算!GN18="","",[2]相关演算!GN18)</f>
        <v/>
      </c>
      <c r="GO18" s="228" t="str">
        <f>IF([2]相关演算!GO18="","",[2]相关演算!GO18)</f>
        <v/>
      </c>
      <c r="GP18" s="228" t="str">
        <f>IF([2]相关演算!GP18="","",[2]相关演算!GP18)</f>
        <v/>
      </c>
      <c r="GQ18" s="228" t="str">
        <f>IF([2]相关演算!GQ18="","",[2]相关演算!GQ18)</f>
        <v/>
      </c>
      <c r="GR18" s="228" t="str">
        <f>IF([2]相关演算!GR18="","",[2]相关演算!GR18)</f>
        <v/>
      </c>
      <c r="GS18" s="228" t="str">
        <f>IF([2]相关演算!GS18="","",[2]相关演算!GS18)</f>
        <v/>
      </c>
      <c r="GT18" s="228" t="str">
        <f>IF([2]相关演算!GT18="","",[2]相关演算!GT18)</f>
        <v/>
      </c>
      <c r="GU18" s="228" t="str">
        <f>IF([2]相关演算!GU18="","",[2]相关演算!GU18)</f>
        <v/>
      </c>
      <c r="GV18" s="228" t="str">
        <f>IF([2]相关演算!GV18="","",[2]相关演算!GV18)</f>
        <v/>
      </c>
      <c r="GW18" s="228" t="str">
        <f>IF([2]相关演算!GW18="","",[2]相关演算!GW18)</f>
        <v/>
      </c>
      <c r="GX18" s="228" t="str">
        <f>IF([2]相关演算!GX18="","",[2]相关演算!GX18)</f>
        <v/>
      </c>
      <c r="GY18" s="228" t="str">
        <f>IF([2]相关演算!GY18="","",[2]相关演算!GY18)</f>
        <v/>
      </c>
      <c r="GZ18" s="228" t="str">
        <f>IF([2]相关演算!GZ18="","",[2]相关演算!GZ18)</f>
        <v/>
      </c>
    </row>
    <row r="19" spans="1:208">
      <c r="A19" s="228" t="str">
        <f>IF([2]相关演算!A19="","",[2]相关演算!A19)</f>
        <v/>
      </c>
      <c r="B19" s="228">
        <f>IF([2]相关演算!B19="","",[2]相关演算!B19)</f>
        <v>0</v>
      </c>
      <c r="C19" s="228">
        <f>IF([2]相关演算!C19="","",[2]相关演算!C19)</f>
        <v>0.5</v>
      </c>
      <c r="D19" s="228">
        <f>IF([2]相关演算!D19="","",[2]相关演算!D19)</f>
        <v>0.5</v>
      </c>
      <c r="E19" s="228">
        <f>IF([2]相关演算!E19="","",[2]相关演算!E19)</f>
        <v>0.5</v>
      </c>
      <c r="F19" s="228">
        <f>IF([2]相关演算!F19="","",[2]相关演算!F19)</f>
        <v>0.5</v>
      </c>
      <c r="G19" s="228">
        <f>IF([2]相关演算!G19="","",[2]相关演算!G19)</f>
        <v>1</v>
      </c>
      <c r="H19" s="228">
        <f>IF([2]相关演算!H19="","",[2]相关演算!H19)</f>
        <v>1</v>
      </c>
      <c r="I19" s="228">
        <f>IF([2]相关演算!I19="","",[2]相关演算!I19)</f>
        <v>1</v>
      </c>
      <c r="J19" s="228">
        <f>IF([2]相关演算!J19="","",[2]相关演算!J19)</f>
        <v>1</v>
      </c>
      <c r="K19" s="228">
        <f>IF([2]相关演算!K19="","",[2]相关演算!K19)</f>
        <v>1</v>
      </c>
      <c r="L19" s="228">
        <f>IF([2]相关演算!L19="","",[2]相关演算!L19)</f>
        <v>1</v>
      </c>
      <c r="M19" s="228">
        <f>IF([2]相关演算!M19="","",[2]相关演算!M19)</f>
        <v>1</v>
      </c>
      <c r="N19" s="228">
        <f>IF([2]相关演算!N19="","",[2]相关演算!N19)</f>
        <v>1</v>
      </c>
      <c r="O19" s="228" t="str">
        <f>IF([2]相关演算!O19="","",[2]相关演算!O19)</f>
        <v/>
      </c>
      <c r="P19" s="228" t="str">
        <f>IF([2]相关演算!P19="","",[2]相关演算!P19)</f>
        <v/>
      </c>
      <c r="Q19" s="228" t="str">
        <f>IF([2]相关演算!Q19="","",[2]相关演算!Q19)</f>
        <v/>
      </c>
      <c r="R19" s="228">
        <f>IF([2]相关演算!R19="","",[2]相关演算!R19)</f>
        <v>3.7898399999999999</v>
      </c>
      <c r="S19" s="228">
        <f>IF([2]相关演算!S19="","",[2]相关演算!S19)</f>
        <v>3.62704</v>
      </c>
      <c r="T19" s="228">
        <f>IF([2]相关演算!T19="","",[2]相关演算!T19)</f>
        <v>1.8</v>
      </c>
      <c r="U19" s="228">
        <f>IF([2]相关演算!U19="","",[2]相关演算!U19)</f>
        <v>2.3839999999999999</v>
      </c>
      <c r="V19" s="228">
        <f>IF([2]相关演算!V19="","",[2]相关演算!V19)</f>
        <v>5.4528049999999988</v>
      </c>
      <c r="W19" s="228">
        <f>IF([2]相关演算!W19="","",[2]相关演算!W19)</f>
        <v>4.6088000000000005</v>
      </c>
      <c r="X19" s="228">
        <f>IF([2]相关演算!X19="","",[2]相关演算!X19)</f>
        <v>5.0087500000000009</v>
      </c>
      <c r="Y19" s="228">
        <f>IF([2]相关演算!Y19="","",[2]相关演算!Y19)</f>
        <v>4.0817099999999993</v>
      </c>
      <c r="Z19" s="228">
        <f>IF([2]相关演算!Z19="","",[2]相关演算!Z19)</f>
        <v>0.15596210620274964</v>
      </c>
      <c r="AA19" s="228">
        <f>IF([2]相关演算!AA19="","",[2]相关演算!AA19)</f>
        <v>0.16296247865240765</v>
      </c>
      <c r="AB19" s="228">
        <f>IF([2]相关演算!AB19="","",[2]相关演算!AB19)</f>
        <v>0.32837301587301593</v>
      </c>
      <c r="AC19" s="228">
        <f>IF([2]相关演算!AC19="","",[2]相关演算!AC19)</f>
        <v>0.24793264621284761</v>
      </c>
      <c r="AD19" s="228">
        <f>IF([2]相关演算!AD19="","",[2]相关演算!AD19)</f>
        <v>0.14420452937722941</v>
      </c>
      <c r="AE19" s="228">
        <f>IF([2]相关演算!AE19="","",[2]相关演算!AE19)</f>
        <v>0.11757379579647689</v>
      </c>
      <c r="AF19" s="228">
        <f>IF([2]相关演算!AF19="","",[2]相关演算!AF19)</f>
        <v>8.4263370358121897E-2</v>
      </c>
      <c r="AG19" s="228">
        <f>IF([2]相关演算!AG19="","",[2]相关演算!AG19)</f>
        <v>8.6369914067260911E-2</v>
      </c>
      <c r="AH19" s="228">
        <f>IF([2]相关演算!AH19="","",[2]相关演算!AH19)</f>
        <v>0.14420452937722941</v>
      </c>
      <c r="AI19" s="228">
        <f>IF([2]相关演算!AI19="","",[2]相关演算!AI19)</f>
        <v>0.15596210620274964</v>
      </c>
      <c r="AJ19" s="228">
        <f>IF([2]相关演算!AJ19="","",[2]相关演算!AJ19)</f>
        <v>0.14420452937722941</v>
      </c>
      <c r="AK19" s="228">
        <f>IF([2]相关演算!AK19="","",[2]相关演算!AK19)</f>
        <v>0.15596210620274964</v>
      </c>
      <c r="AL19" s="228">
        <f>IF([2]相关演算!AL19="","",[2]相关演算!AL19)</f>
        <v>0.10644060359879499</v>
      </c>
      <c r="AM19" s="228">
        <f>IF([2]相关演算!AM19="","",[2]相关演算!AM19)</f>
        <v>0.11121819917697549</v>
      </c>
      <c r="AN19" s="228">
        <f>IF([2]相关演算!AN19="","",[2]相关演算!AN19)</f>
        <v>0.22410714285714289</v>
      </c>
      <c r="AO19" s="228">
        <f>IF([2]相关演算!AO19="","",[2]相关演算!AO19)</f>
        <v>9.8784774559187591E-2</v>
      </c>
      <c r="AP19" s="228">
        <f>IF([2]相关演算!AP19="","",[2]相关演算!AP19)</f>
        <v>8.0656017218062717E-2</v>
      </c>
      <c r="AQ19" s="228">
        <f>IF([2]相关演算!AQ19="","",[2]相关演算!AQ19)</f>
        <v>5.7762249915458946E-2</v>
      </c>
      <c r="AR19" s="228">
        <f>IF([2]相关演算!AR19="","",[2]相关演算!AR19)</f>
        <v>9.8784774559187591E-2</v>
      </c>
      <c r="AS19" s="228">
        <f>IF([2]相关演算!AS19="","",[2]相关演算!AS19)</f>
        <v>0.10644060359879499</v>
      </c>
      <c r="AT19" s="228">
        <f>IF([2]相关演算!AT19="","",[2]相关演算!AT19)</f>
        <v>9.8784774559187591E-2</v>
      </c>
      <c r="AU19" s="228">
        <f>IF([2]相关演算!AU19="","",[2]相关演算!AU19)</f>
        <v>0.10644060359879499</v>
      </c>
      <c r="AV19" s="228" t="str">
        <f>IF([2]相关演算!AV19="","",[2]相关演算!AV19)</f>
        <v/>
      </c>
      <c r="AW19" s="228" t="str">
        <f>IF([2]相关演算!AW19="","",[2]相关演算!AW19)</f>
        <v/>
      </c>
      <c r="AX19" s="228" t="str">
        <f>IF([2]相关演算!AX19="","",[2]相关演算!AX19)</f>
        <v/>
      </c>
      <c r="AY19" s="228" t="str">
        <f>IF([2]相关演算!AY19="","",[2]相关演算!AY19)</f>
        <v/>
      </c>
      <c r="AZ19" s="228" t="str">
        <f>IF([2]相关演算!AZ19="","",[2]相关演算!AZ19)</f>
        <v/>
      </c>
      <c r="BA19" s="228" t="str">
        <f>IF([2]相关演算!BA19="","",[2]相关演算!BA19)</f>
        <v/>
      </c>
      <c r="BB19" s="228" t="str">
        <f>IF([2]相关演算!BB19="","",[2]相关演算!BB19)</f>
        <v/>
      </c>
      <c r="BC19" s="228" t="str">
        <f>IF([2]相关演算!BC19="","",[2]相关演算!BC19)</f>
        <v/>
      </c>
      <c r="BD19" s="228" t="str">
        <f>IF([2]相关演算!BD19="","",[2]相关演算!BD19)</f>
        <v>第2次</v>
      </c>
      <c r="BE19" s="228">
        <f>IF([2]相关演算!BE19="","",[2]相关演算!BE19)</f>
        <v>25.812291256025297</v>
      </c>
      <c r="BF19" s="228">
        <f>IF([2]相关演算!BF19="","",[2]相关演算!BF19)</f>
        <v>84.519426633706544</v>
      </c>
      <c r="BG19" s="228">
        <f>IF([2]相关演算!BG19="","",[2]相关演算!BG19)</f>
        <v>74.7928044584297</v>
      </c>
      <c r="BH19" s="228">
        <f>IF([2]相关演算!BH19="","",[2]相关演算!BH19)</f>
        <v>60.613928938512345</v>
      </c>
      <c r="BI19" s="228" t="str">
        <f>IF([2]相关演算!BI19="","",[2]相关演算!BI19)</f>
        <v/>
      </c>
      <c r="BJ19" s="228" t="str">
        <f>IF([2]相关演算!BJ19="","",[2]相关演算!BJ19)</f>
        <v/>
      </c>
      <c r="BK19" s="228" t="str">
        <f>IF([2]相关演算!BK19="","",[2]相关演算!BK19)</f>
        <v/>
      </c>
      <c r="BL19" s="228" t="str">
        <f>IF([2]相关演算!BL19="","",[2]相关演算!BL19)</f>
        <v/>
      </c>
      <c r="BM19" s="228" t="str">
        <f>IF([2]相关演算!BM19="","",[2]相关演算!BM19)</f>
        <v/>
      </c>
      <c r="BN19" s="228" t="str">
        <f>IF([2]相关演算!BN19="","",[2]相关演算!BN19)</f>
        <v/>
      </c>
      <c r="BO19" s="228" t="str">
        <f>IF([2]相关演算!BO19="","",[2]相关演算!BO19)</f>
        <v/>
      </c>
      <c r="BP19" s="228" t="str">
        <f>IF([2]相关演算!BP19="","",[2]相关演算!BP19)</f>
        <v/>
      </c>
      <c r="BQ19" s="228" t="str">
        <f>IF([2]相关演算!BQ19="","",[2]相关演算!BQ19)</f>
        <v/>
      </c>
      <c r="BR19" s="228" t="str">
        <f>IF([2]相关演算!BR19="","",[2]相关演算!BR19)</f>
        <v/>
      </c>
      <c r="BS19" s="228" t="str">
        <f>IF([2]相关演算!BS19="","",[2]相关演算!BS19)</f>
        <v/>
      </c>
      <c r="BT19" s="228" t="str">
        <f>IF([2]相关演算!BT19="","",[2]相关演算!BT19)</f>
        <v/>
      </c>
      <c r="BU19" s="228" t="str">
        <f>IF([2]相关演算!BU19="","",[2]相关演算!BU19)</f>
        <v/>
      </c>
      <c r="BV19" s="228" t="str">
        <f>IF([2]相关演算!BV19="","",[2]相关演算!BV19)</f>
        <v/>
      </c>
      <c r="BW19" s="228">
        <f>IF([2]相关演算!BW19="","",[2]相关演算!BW19)</f>
        <v>20</v>
      </c>
      <c r="BX19" s="228">
        <f>IF([2]相关演算!BX19="","",[2]相关演算!BX19)</f>
        <v>30</v>
      </c>
      <c r="BY19" s="228">
        <f>IF([2]相关演算!BY19="","",[2]相关演算!BY19)</f>
        <v>50</v>
      </c>
      <c r="BZ19" s="228">
        <f>IF([2]相关演算!BZ19="","",[2]相关演算!BZ19)</f>
        <v>40</v>
      </c>
      <c r="CA19" s="228" t="str">
        <f>IF([2]相关演算!CA19="","",[2]相关演算!CA19)</f>
        <v/>
      </c>
      <c r="CB19" s="228" t="str">
        <f>IF([2]相关演算!CB19="","",[2]相关演算!CB19)</f>
        <v/>
      </c>
      <c r="CC19" s="228" t="str">
        <f>IF([2]相关演算!CC19="","",[2]相关演算!CC19)</f>
        <v/>
      </c>
      <c r="CD19" s="228" t="str">
        <f>IF([2]相关演算!CD19="","",[2]相关演算!CD19)</f>
        <v/>
      </c>
      <c r="CE19" s="228" t="str">
        <f>IF([2]相关演算!CE19="","",[2]相关演算!CE19)</f>
        <v/>
      </c>
      <c r="CF19" s="228" t="str">
        <f>IF([2]相关演算!CF19="","",[2]相关演算!CF19)</f>
        <v/>
      </c>
      <c r="CG19" s="228" t="str">
        <f>IF([2]相关演算!CG19="","",[2]相关演算!CG19)</f>
        <v/>
      </c>
      <c r="CH19" s="228" t="str">
        <f>IF([2]相关演算!CH19="","",[2]相关演算!CH19)</f>
        <v/>
      </c>
      <c r="CI19" s="228" t="str">
        <f>IF([2]相关演算!CI19="","",[2]相关演算!CI19)</f>
        <v/>
      </c>
      <c r="CJ19" s="228" t="str">
        <f>IF([2]相关演算!CJ19="","",[2]相关演算!CJ19)</f>
        <v>第2次</v>
      </c>
      <c r="CK19" s="228">
        <f>IF([2]相关演算!CK19="","",[2]相关演算!CK19)</f>
        <v>34</v>
      </c>
      <c r="CL19" s="228">
        <f>IF([2]相关演算!CL19="","",[2]相关演算!CL19)</f>
        <v>33</v>
      </c>
      <c r="CM19" s="228">
        <f>IF([2]相关演算!CM19="","",[2]相关演算!CM19)</f>
        <v>46</v>
      </c>
      <c r="CN19" s="228">
        <f>IF([2]相关演算!CN19="","",[2]相关演算!CN19)</f>
        <v>46</v>
      </c>
      <c r="CO19" s="228" t="str">
        <f>IF([2]相关演算!CO19="","",[2]相关演算!CO19)</f>
        <v/>
      </c>
      <c r="CP19" s="228" t="str">
        <f>IF([2]相关演算!CP19="","",[2]相关演算!CP19)</f>
        <v/>
      </c>
      <c r="CQ19" s="228" t="str">
        <f>IF([2]相关演算!CQ19="","",[2]相关演算!CQ19)</f>
        <v/>
      </c>
      <c r="CR19" s="228" t="str">
        <f>IF([2]相关演算!CR19="","",[2]相关演算!CR19)</f>
        <v/>
      </c>
      <c r="CS19" s="228" t="str">
        <f>IF([2]相关演算!CS19="","",[2]相关演算!CS19)</f>
        <v/>
      </c>
      <c r="CT19" s="228" t="str">
        <f>IF([2]相关演算!CT19="","",[2]相关演算!CT19)</f>
        <v/>
      </c>
      <c r="CU19" s="228" t="str">
        <f>IF([2]相关演算!CU19="","",[2]相关演算!CU19)</f>
        <v/>
      </c>
      <c r="CV19" s="228" t="str">
        <f>IF([2]相关演算!CV19="","",[2]相关演算!CV19)</f>
        <v/>
      </c>
      <c r="CW19" s="228" t="str">
        <f>IF([2]相关演算!CW19="","",[2]相关演算!CW19)</f>
        <v/>
      </c>
      <c r="CX19" s="228" t="str">
        <f>IF([2]相关演算!CX19="","",[2]相关演算!CX19)</f>
        <v/>
      </c>
      <c r="CY19" s="228" t="str">
        <f>IF([2]相关演算!CY19="","",[2]相关演算!CY19)</f>
        <v/>
      </c>
      <c r="CZ19" s="228" t="str">
        <f>IF([2]相关演算!CZ19="","",[2]相关演算!CZ19)</f>
        <v/>
      </c>
      <c r="DA19" s="228" t="str">
        <f>IF([2]相关演算!DA19="","",[2]相关演算!DA19)</f>
        <v/>
      </c>
      <c r="DB19" s="228" t="str">
        <f>IF([2]相关演算!DB19="","",[2]相关演算!DB19)</f>
        <v/>
      </c>
      <c r="DC19" s="228">
        <f>IF([2]相关演算!DC19="","",[2]相关演算!DC19)</f>
        <v>40</v>
      </c>
      <c r="DD19" s="228">
        <f>IF([2]相关演算!DD19="","",[2]相关演算!DD19)</f>
        <v>40</v>
      </c>
      <c r="DE19" s="228">
        <f>IF([2]相关演算!DE19="","",[2]相关演算!DE19)</f>
        <v>40</v>
      </c>
      <c r="DF19" s="228">
        <f>IF([2]相关演算!DF19="","",[2]相关演算!DF19)</f>
        <v>40</v>
      </c>
      <c r="DG19" s="228" t="str">
        <f>IF([2]相关演算!DG19="","",[2]相关演算!DG19)</f>
        <v/>
      </c>
      <c r="DH19" s="228" t="str">
        <f>IF([2]相关演算!DH19="","",[2]相关演算!DH19)</f>
        <v/>
      </c>
      <c r="DI19" s="228" t="str">
        <f>IF([2]相关演算!DI19="","",[2]相关演算!DI19)</f>
        <v/>
      </c>
      <c r="DJ19" s="228" t="str">
        <f>IF([2]相关演算!DJ19="","",[2]相关演算!DJ19)</f>
        <v/>
      </c>
      <c r="DK19" s="228" t="str">
        <f>IF([2]相关演算!DK19="","",[2]相关演算!DK19)</f>
        <v/>
      </c>
      <c r="DL19" s="228" t="str">
        <f>IF([2]相关演算!DL19="","",[2]相关演算!DL19)</f>
        <v/>
      </c>
      <c r="DM19" s="228" t="str">
        <f>IF([2]相关演算!DM19="","",[2]相关演算!DM19)</f>
        <v/>
      </c>
      <c r="DN19" s="228" t="str">
        <f>IF([2]相关演算!DN19="","",[2]相关演算!DN19)</f>
        <v/>
      </c>
      <c r="DO19" s="228" t="str">
        <f>IF([2]相关演算!DO19="","",[2]相关演算!DO19)</f>
        <v/>
      </c>
      <c r="DP19" s="228" t="str">
        <f>IF([2]相关演算!DP19="","",[2]相关演算!DP19)</f>
        <v/>
      </c>
      <c r="DQ19" s="228">
        <f>IF([2]相关演算!DQ19="","",[2]相关演算!DQ19)</f>
        <v>1</v>
      </c>
      <c r="DR19" s="228">
        <f>IF([2]相关演算!DR19="","",[2]相关演算!DR19)</f>
        <v>0</v>
      </c>
      <c r="DS19" s="228">
        <f>IF([2]相关演算!DS19="","",[2]相关演算!DS19)</f>
        <v>0</v>
      </c>
      <c r="DT19" s="228">
        <f>IF([2]相关演算!DT19="","",[2]相关演算!DT19)</f>
        <v>0</v>
      </c>
      <c r="DU19" s="228">
        <f>IF([2]相关演算!DU19="","",[2]相关演算!DU19)</f>
        <v>0</v>
      </c>
      <c r="DV19" s="228">
        <f>IF([2]相关演算!DV19="","",[2]相关演算!DV19)</f>
        <v>0.5</v>
      </c>
      <c r="DW19" s="228">
        <f>IF([2]相关演算!DW19="","",[2]相关演算!DW19)</f>
        <v>0.5</v>
      </c>
      <c r="DX19" s="228">
        <f>IF([2]相关演算!DX19="","",[2]相关演算!DX19)</f>
        <v>0</v>
      </c>
      <c r="DY19" s="228">
        <f>IF([2]相关演算!DY19="","",[2]相关演算!DY19)</f>
        <v>0.75</v>
      </c>
      <c r="DZ19" s="228">
        <f>IF([2]相关演算!DZ19="","",[2]相关演算!DZ19)</f>
        <v>0.25</v>
      </c>
      <c r="EA19" s="228">
        <f>IF([2]相关演算!EA19="","",[2]相关演算!EA19)</f>
        <v>0</v>
      </c>
      <c r="EB19" s="228">
        <f>IF([2]相关演算!EB19="","",[2]相关演算!EB19)</f>
        <v>0</v>
      </c>
      <c r="EC19" s="228">
        <f>IF([2]相关演算!EC19="","",[2]相关演算!EC19)</f>
        <v>1</v>
      </c>
      <c r="ED19" s="228">
        <f>IF([2]相关演算!ED19="","",[2]相关演算!ED19)</f>
        <v>0</v>
      </c>
      <c r="EE19" s="228">
        <f>IF([2]相关演算!EE19="","",[2]相关演算!EE19)</f>
        <v>0</v>
      </c>
      <c r="EF19" s="228">
        <f>IF([2]相关演算!EF19="","",[2]相关演算!EF19)</f>
        <v>0</v>
      </c>
      <c r="EG19" s="228" t="str">
        <f>IF([2]相关演算!EG19="","",[2]相关演算!EG19)</f>
        <v/>
      </c>
      <c r="EH19" s="228" t="str">
        <f>IF([2]相关演算!EH19="","",[2]相关演算!EH19)</f>
        <v/>
      </c>
      <c r="EI19" s="228" t="str">
        <f>IF([2]相关演算!EI19="","",[2]相关演算!EI19)</f>
        <v/>
      </c>
      <c r="EJ19" s="228" t="str">
        <f>IF([2]相关演算!EJ19="","",[2]相关演算!EJ19)</f>
        <v/>
      </c>
      <c r="EK19" s="228" t="str">
        <f>IF([2]相关演算!EK19="","",[2]相关演算!EK19)</f>
        <v>骑将</v>
      </c>
      <c r="EL19" s="228">
        <f>IF([2]相关演算!EL19="","",[2]相关演算!EL19)</f>
        <v>0.22952247332183001</v>
      </c>
      <c r="EM19" s="228">
        <f>IF([2]相关演算!EM19="","",[2]相关演算!EM19)</f>
        <v>0.22299217102241625</v>
      </c>
      <c r="EN19" s="228" t="str">
        <f>IF([2]相关演算!EN19="","",[2]相关演算!EN19)</f>
        <v/>
      </c>
      <c r="EO19" s="228" t="str">
        <f>IF([2]相关演算!EO19="","",[2]相关演算!EO19)</f>
        <v>弓弩兵</v>
      </c>
      <c r="EP19" s="228">
        <f>IF([2]相关演算!EP19="","",[2]相关演算!EP19)</f>
        <v>3</v>
      </c>
      <c r="EQ19" s="228">
        <f>IF([2]相关演算!EQ19="","",[2]相关演算!EQ19)</f>
        <v>0.3</v>
      </c>
      <c r="ER19" s="228" t="str">
        <f>IF([2]相关演算!ER19="","",[2]相关演算!ER19)</f>
        <v>士兵</v>
      </c>
      <c r="ES19" s="228">
        <f>IF([2]相关演算!ES19="","",[2]相关演算!ES19)</f>
        <v>1</v>
      </c>
      <c r="ET19" s="228" t="str">
        <f>IF([2]相关演算!ET19="","",[2]相关演算!ET19)</f>
        <v>刀兵</v>
      </c>
      <c r="EU19" s="228">
        <f>IF([2]相关演算!EU19="","",[2]相关演算!EU19)</f>
        <v>56</v>
      </c>
      <c r="EV19" s="228">
        <f>IF([2]相关演算!EV19="","",[2]相关演算!EV19)</f>
        <v>0</v>
      </c>
      <c r="EW19" s="228">
        <f>IF([2]相关演算!EW19="","",[2]相关演算!EW19)</f>
        <v>0.19808024595525942</v>
      </c>
      <c r="EX19" s="228">
        <f>IF([2]相关演算!EX19="","",[2]相关演算!EX19)</f>
        <v>0</v>
      </c>
      <c r="EY19" s="228" t="str">
        <f>IF([2]相关演算!EY19="","",[2]相关演算!EY19)</f>
        <v/>
      </c>
      <c r="EZ19" s="228" t="str">
        <f>IF([2]相关演算!EZ19="","",[2]相关演算!EZ19)</f>
        <v/>
      </c>
      <c r="FA19" s="228" t="str">
        <f>IF([2]相关演算!FA19="","",[2]相关演算!FA19)</f>
        <v/>
      </c>
      <c r="FB19" s="228" t="str">
        <f>IF([2]相关演算!FB19="","",[2]相关演算!FB19)</f>
        <v/>
      </c>
      <c r="FC19" s="228" t="str">
        <f>IF([2]相关演算!FC19="","",[2]相关演算!FC19)</f>
        <v/>
      </c>
      <c r="FD19" s="228" t="str">
        <f>IF([2]相关演算!FD19="","",[2]相关演算!FD19)</f>
        <v/>
      </c>
      <c r="FE19" s="228" t="str">
        <f>IF([2]相关演算!FE19="","",[2]相关演算!FE19)</f>
        <v/>
      </c>
      <c r="FF19" s="228" t="str">
        <f>IF([2]相关演算!FF19="","",[2]相关演算!FF19)</f>
        <v/>
      </c>
      <c r="FG19" s="228" t="str">
        <f>IF([2]相关演算!FG19="","",[2]相关演算!FG19)</f>
        <v>信陵君</v>
      </c>
      <c r="FH19" s="228">
        <f>IF([2]相关演算!FH19="","",[2]相关演算!FH19)</f>
        <v>10006</v>
      </c>
      <c r="FI19" s="228" t="str">
        <f>IF([2]相关演算!FI19="","",[2]相关演算!FI19)</f>
        <v>fanwei2</v>
      </c>
      <c r="FJ19" s="228">
        <f>IF([2]相关演算!FJ19="","",[2]相关演算!FJ19)</f>
        <v>380</v>
      </c>
      <c r="FK19" s="228">
        <f>IF([2]相关演算!FK19="","",[2]相关演算!FK19)</f>
        <v>80</v>
      </c>
      <c r="FL19" s="228">
        <f>IF([2]相关演算!FL19="","",[2]相关演算!FL19)</f>
        <v>220</v>
      </c>
      <c r="FM19" s="228">
        <f>IF([2]相关演算!FM19="","",[2]相关演算!FM19)</f>
        <v>0</v>
      </c>
      <c r="FN19" s="228">
        <f>IF([2]相关演算!FN19="","",[2]相关演算!FN19)</f>
        <v>220</v>
      </c>
      <c r="FO19" s="228">
        <f>IF([2]相关演算!FO19="","",[2]相关演算!FO19)</f>
        <v>0</v>
      </c>
      <c r="FP19" s="228">
        <f>IF([2]相关演算!FP19="","",[2]相关演算!FP19)</f>
        <v>0</v>
      </c>
      <c r="FQ19" s="228">
        <f>IF([2]相关演算!FQ19="","",[2]相关演算!FQ19)</f>
        <v>0</v>
      </c>
      <c r="FR19" s="228">
        <f>IF([2]相关演算!FR19="","",[2]相关演算!FR19)</f>
        <v>0</v>
      </c>
      <c r="FS19" s="228">
        <f>IF([2]相关演算!FS19="","",[2]相关演算!FS19)</f>
        <v>20096</v>
      </c>
      <c r="FT19" s="228">
        <f>IF([2]相关演算!FT19="","",[2]相关演算!FT19)</f>
        <v>0</v>
      </c>
      <c r="FU19" s="228">
        <f>IF([2]相关演算!FU19="","",[2]相关演算!FU19)</f>
        <v>0</v>
      </c>
      <c r="FV19" s="228">
        <f>IF([2]相关演算!FV19="","",[2]相关演算!FV19)</f>
        <v>0</v>
      </c>
      <c r="FW19" s="228">
        <f>IF([2]相关演算!FW19="","",[2]相关演算!FW19)</f>
        <v>0</v>
      </c>
      <c r="FX19" s="228">
        <f>IF([2]相关演算!FX19="","",[2]相关演算!FX19)</f>
        <v>0</v>
      </c>
      <c r="FY19" s="228">
        <f>IF([2]相关演算!FY19="","",[2]相关演算!FY19)</f>
        <v>20096</v>
      </c>
      <c r="FZ19" s="228" t="str">
        <f ca="1">IF([2]相关演算!FZ19="","",[2]相关演算!FZ19)</f>
        <v/>
      </c>
      <c r="GA19" s="228">
        <f>IF([2]相关演算!GA19="","",[2]相关演算!GA19)</f>
        <v>0</v>
      </c>
      <c r="GB19" s="228">
        <f ca="1">IF([2]相关演算!GB19="","",[2]相关演算!GB19)</f>
        <v>220</v>
      </c>
      <c r="GC19" s="228">
        <f ca="1">IF([2]相关演算!GC19="","",[2]相关演算!GC19)</f>
        <v>0.84456488135989882</v>
      </c>
      <c r="GD19" s="228">
        <f>IF([2]相关演算!GD19="","",[2]相关演算!GD19)</f>
        <v>2</v>
      </c>
      <c r="GE19" s="228">
        <f ca="1">IF([2]相关演算!GE19="","",[2]相关演算!GE19)</f>
        <v>4.0999999999999996</v>
      </c>
      <c r="GF19" s="228">
        <f ca="1">IF([2]相关演算!GF19="","",[2]相关演算!GF19)</f>
        <v>3</v>
      </c>
      <c r="GG19" s="228">
        <f>IF([2]相关演算!GG19="","",[2]相关演算!GG19)</f>
        <v>3</v>
      </c>
      <c r="GH19" s="228" t="str">
        <f>IF([2]相关演算!GH19="","",[2]相关演算!GH19)</f>
        <v/>
      </c>
      <c r="GI19" s="228" t="str">
        <f>IF([2]相关演算!GI19="","",[2]相关演算!GI19)</f>
        <v/>
      </c>
      <c r="GJ19" s="228" t="str">
        <f>IF([2]相关演算!GJ19="","",[2]相关演算!GJ19)</f>
        <v/>
      </c>
      <c r="GK19" s="228" t="str">
        <f>IF([2]相关演算!GK19="","",[2]相关演算!GK19)</f>
        <v/>
      </c>
      <c r="GL19" s="228" t="str">
        <f>IF([2]相关演算!GL19="","",[2]相关演算!GL19)</f>
        <v/>
      </c>
      <c r="GM19" s="228" t="str">
        <f>IF([2]相关演算!GM19="","",[2]相关演算!GM19)</f>
        <v/>
      </c>
      <c r="GN19" s="228" t="str">
        <f>IF([2]相关演算!GN19="","",[2]相关演算!GN19)</f>
        <v/>
      </c>
      <c r="GO19" s="228" t="str">
        <f>IF([2]相关演算!GO19="","",[2]相关演算!GO19)</f>
        <v/>
      </c>
      <c r="GP19" s="228" t="str">
        <f>IF([2]相关演算!GP19="","",[2]相关演算!GP19)</f>
        <v/>
      </c>
      <c r="GQ19" s="228" t="str">
        <f>IF([2]相关演算!GQ19="","",[2]相关演算!GQ19)</f>
        <v/>
      </c>
      <c r="GR19" s="228" t="str">
        <f>IF([2]相关演算!GR19="","",[2]相关演算!GR19)</f>
        <v/>
      </c>
      <c r="GS19" s="228" t="str">
        <f>IF([2]相关演算!GS19="","",[2]相关演算!GS19)</f>
        <v/>
      </c>
      <c r="GT19" s="228" t="str">
        <f>IF([2]相关演算!GT19="","",[2]相关演算!GT19)</f>
        <v/>
      </c>
      <c r="GU19" s="228" t="str">
        <f>IF([2]相关演算!GU19="","",[2]相关演算!GU19)</f>
        <v/>
      </c>
      <c r="GV19" s="228" t="str">
        <f>IF([2]相关演算!GV19="","",[2]相关演算!GV19)</f>
        <v/>
      </c>
      <c r="GW19" s="228" t="str">
        <f>IF([2]相关演算!GW19="","",[2]相关演算!GW19)</f>
        <v/>
      </c>
      <c r="GX19" s="228" t="str">
        <f>IF([2]相关演算!GX19="","",[2]相关演算!GX19)</f>
        <v/>
      </c>
      <c r="GY19" s="228" t="str">
        <f>IF([2]相关演算!GY19="","",[2]相关演算!GY19)</f>
        <v/>
      </c>
      <c r="GZ19" s="228" t="str">
        <f>IF([2]相关演算!GZ19="","",[2]相关演算!GZ19)</f>
        <v/>
      </c>
    </row>
    <row r="20" spans="1:208">
      <c r="A20" s="228" t="str">
        <f>IF([2]相关演算!A20="","",[2]相关演算!A20)</f>
        <v/>
      </c>
      <c r="B20" s="228">
        <f>IF([2]相关演算!B20="","",[2]相关演算!B20)</f>
        <v>1</v>
      </c>
      <c r="C20" s="228">
        <f>IF([2]相关演算!C20="","",[2]相关演算!C20)</f>
        <v>0.5</v>
      </c>
      <c r="D20" s="228">
        <f>IF([2]相关演算!D20="","",[2]相关演算!D20)</f>
        <v>0.5</v>
      </c>
      <c r="E20" s="228">
        <f>IF([2]相关演算!E20="","",[2]相关演算!E20)</f>
        <v>0.5</v>
      </c>
      <c r="F20" s="228">
        <f>IF([2]相关演算!F20="","",[2]相关演算!F20)</f>
        <v>0.5</v>
      </c>
      <c r="G20" s="228">
        <f>IF([2]相关演算!G20="","",[2]相关演算!G20)</f>
        <v>0.96674125</v>
      </c>
      <c r="H20" s="228">
        <f>IF([2]相关演算!H20="","",[2]相关演算!H20)</f>
        <v>0.97331250000000002</v>
      </c>
      <c r="I20" s="228">
        <f>IF([2]相关演算!I20="","",[2]相关演算!I20)</f>
        <v>0.99376562499999999</v>
      </c>
      <c r="J20" s="228">
        <f>IF([2]相关演算!J20="","",[2]相关演算!J20)</f>
        <v>0.99376562499999999</v>
      </c>
      <c r="K20" s="228">
        <f>IF([2]相关演算!K20="","",[2]相关演算!K20)</f>
        <v>0.96058222222222212</v>
      </c>
      <c r="L20" s="228">
        <f>IF([2]相关演算!L20="","",[2]相关演算!L20)</f>
        <v>0.97865000000000002</v>
      </c>
      <c r="M20" s="228">
        <f>IF([2]相关演算!M20="","",[2]相关演算!M20)</f>
        <v>0.99335000000000007</v>
      </c>
      <c r="N20" s="228">
        <f>IF([2]相关演算!N20="","",[2]相关演算!N20)</f>
        <v>1</v>
      </c>
      <c r="O20" s="228" t="str">
        <f>IF([2]相关演算!O20="","",[2]相关演算!O20)</f>
        <v/>
      </c>
      <c r="P20" s="228" t="str">
        <f>IF([2]相关演算!P20="","",[2]相关演算!P20)</f>
        <v/>
      </c>
      <c r="Q20" s="228" t="str">
        <f>IF([2]相关演算!Q20="","",[2]相关演算!Q20)</f>
        <v/>
      </c>
      <c r="R20" s="228">
        <f>IF([2]相关演算!R20="","",[2]相关演算!R20)</f>
        <v>3.7898399999999999</v>
      </c>
      <c r="S20" s="228">
        <f>IF([2]相关演算!S20="","",[2]相关演算!S20)</f>
        <v>3.62704</v>
      </c>
      <c r="T20" s="228">
        <f>IF([2]相关演算!T20="","",[2]相关演算!T20)</f>
        <v>1.8</v>
      </c>
      <c r="U20" s="228">
        <f>IF([2]相关演算!U20="","",[2]相关演算!U20)</f>
        <v>2.3839999999999999</v>
      </c>
      <c r="V20" s="228">
        <f>IF([2]相关演算!V20="","",[2]相关演算!V20)</f>
        <v>5.4158175599999989</v>
      </c>
      <c r="W20" s="228">
        <f>IF([2]相关演算!W20="","",[2]相关演算!W20)</f>
        <v>4.5503721511111115</v>
      </c>
      <c r="X20" s="228">
        <f>IF([2]相关演算!X20="","",[2]相关演算!X20)</f>
        <v>4.9037507000000007</v>
      </c>
      <c r="Y20" s="228">
        <f>IF([2]相关演算!Y20="","",[2]相关演算!Y20)</f>
        <v>4.0004937991999991</v>
      </c>
      <c r="Z20" s="228">
        <f>IF([2]相关演算!Z20="","",[2]相关演算!Z20)</f>
        <v>0.15596210620274964</v>
      </c>
      <c r="AA20" s="228">
        <f>IF([2]相关演算!AA20="","",[2]相关演算!AA20)</f>
        <v>0.16296247865240765</v>
      </c>
      <c r="AB20" s="228">
        <f>IF([2]相关演算!AB20="","",[2]相关演算!AB20)</f>
        <v>0.32837301587301593</v>
      </c>
      <c r="AC20" s="228">
        <f>IF([2]相关演算!AC20="","",[2]相关演算!AC20)</f>
        <v>0.24793264621284761</v>
      </c>
      <c r="AD20" s="228">
        <f>IF([2]相关演算!AD20="","",[2]相关演算!AD20)</f>
        <v>0.14620860512952949</v>
      </c>
      <c r="AE20" s="228">
        <f>IF([2]相关演算!AE20="","",[2]相关演算!AE20)</f>
        <v>0.11939889668716896</v>
      </c>
      <c r="AF20" s="228">
        <f>IF([2]相关演算!AF20="","",[2]相关演算!AF20)</f>
        <v>8.5811558610679989E-2</v>
      </c>
      <c r="AG20" s="228">
        <f>IF([2]相关演算!AG20="","",[2]相关演算!AG20)</f>
        <v>8.7704994390246788E-2</v>
      </c>
      <c r="AH20" s="228">
        <f>IF([2]相关演算!AH20="","",[2]相关演算!AH20)</f>
        <v>0.14620860512952949</v>
      </c>
      <c r="AI20" s="228">
        <f>IF([2]相关演算!AI20="","",[2]相关演算!AI20)</f>
        <v>0.15596210620274964</v>
      </c>
      <c r="AJ20" s="228">
        <f>IF([2]相关演算!AJ20="","",[2]相关演算!AJ20)</f>
        <v>0.14620860512952949</v>
      </c>
      <c r="AK20" s="228">
        <f>IF([2]相关演算!AK20="","",[2]相关演算!AK20)</f>
        <v>0.15596210620274964</v>
      </c>
      <c r="AL20" s="228">
        <f>IF([2]相关演算!AL20="","",[2]相关演算!AL20)</f>
        <v>0.11080842549069257</v>
      </c>
      <c r="AM20" s="228">
        <f>IF([2]相关演算!AM20="","",[2]相关演算!AM20)</f>
        <v>0.11578207112732319</v>
      </c>
      <c r="AN20" s="228">
        <f>IF([2]相关演算!AN20="","",[2]相关演算!AN20)</f>
        <v>0.23330344625647018</v>
      </c>
      <c r="AO20" s="228">
        <f>IF([2]相关演算!AO20="","",[2]相关演算!AO20)</f>
        <v>0.10425653884937727</v>
      </c>
      <c r="AP20" s="228">
        <f>IF([2]相关演算!AP20="","",[2]相关演算!AP20)</f>
        <v>8.5255089466243703E-2</v>
      </c>
      <c r="AQ20" s="228">
        <f>IF([2]相关演算!AQ20="","",[2]相关演算!AQ20)</f>
        <v>6.1227141559828509E-2</v>
      </c>
      <c r="AR20" s="228">
        <f>IF([2]相关演算!AR20="","",[2]相关演算!AR20)</f>
        <v>0.10425653884937727</v>
      </c>
      <c r="AS20" s="228">
        <f>IF([2]相关演算!AS20="","",[2]相关演算!AS20)</f>
        <v>0.11080842549069257</v>
      </c>
      <c r="AT20" s="228">
        <f>IF([2]相关演算!AT20="","",[2]相关演算!AT20)</f>
        <v>0.10425653884937727</v>
      </c>
      <c r="AU20" s="228">
        <f>IF([2]相关演算!AU20="","",[2]相关演算!AU20)</f>
        <v>0.11080842549069257</v>
      </c>
      <c r="AV20" s="228" t="str">
        <f>IF([2]相关演算!AV20="","",[2]相关演算!AV20)</f>
        <v/>
      </c>
      <c r="AW20" s="228" t="str">
        <f>IF([2]相关演算!AW20="","",[2]相关演算!AW20)</f>
        <v/>
      </c>
      <c r="AX20" s="228" t="str">
        <f>IF([2]相关演算!AX20="","",[2]相关演算!AX20)</f>
        <v/>
      </c>
      <c r="AY20" s="228" t="str">
        <f>IF([2]相关演算!AY20="","",[2]相关演算!AY20)</f>
        <v/>
      </c>
      <c r="AZ20" s="228" t="str">
        <f>IF([2]相关演算!AZ20="","",[2]相关演算!AZ20)</f>
        <v/>
      </c>
      <c r="BA20" s="228" t="str">
        <f>IF([2]相关演算!BA20="","",[2]相关演算!BA20)</f>
        <v/>
      </c>
      <c r="BB20" s="228" t="str">
        <f>IF([2]相关演算!BB20="","",[2]相关演算!BB20)</f>
        <v/>
      </c>
      <c r="BC20" s="228" t="str">
        <f>IF([2]相关演算!BC20="","",[2]相关演算!BC20)</f>
        <v/>
      </c>
      <c r="BD20" s="228" t="str">
        <f>IF([2]相关演算!BD20="","",[2]相关演算!BD20)</f>
        <v/>
      </c>
      <c r="BE20" s="228" t="str">
        <f>IF([2]相关演算!BE20="","",[2]相关演算!BE20)</f>
        <v/>
      </c>
      <c r="BF20" s="228" t="str">
        <f>IF([2]相关演算!BF20="","",[2]相关演算!BF20)</f>
        <v/>
      </c>
      <c r="BG20" s="228" t="str">
        <f>IF([2]相关演算!BG20="","",[2]相关演算!BG20)</f>
        <v/>
      </c>
      <c r="BH20" s="228" t="str">
        <f>IF([2]相关演算!BH20="","",[2]相关演算!BH20)</f>
        <v/>
      </c>
      <c r="BI20" s="228" t="str">
        <f>IF([2]相关演算!BI20="","",[2]相关演算!BI20)</f>
        <v/>
      </c>
      <c r="BJ20" s="228" t="str">
        <f>IF([2]相关演算!BJ20="","",[2]相关演算!BJ20)</f>
        <v/>
      </c>
      <c r="BK20" s="228" t="str">
        <f>IF([2]相关演算!BK20="","",[2]相关演算!BK20)</f>
        <v/>
      </c>
      <c r="BL20" s="228" t="str">
        <f>IF([2]相关演算!BL20="","",[2]相关演算!BL20)</f>
        <v/>
      </c>
      <c r="BM20" s="228" t="str">
        <f>IF([2]相关演算!BM20="","",[2]相关演算!BM20)</f>
        <v/>
      </c>
      <c r="BN20" s="228" t="str">
        <f>IF([2]相关演算!BN20="","",[2]相关演算!BN20)</f>
        <v/>
      </c>
      <c r="BO20" s="228" t="str">
        <f>IF([2]相关演算!BO20="","",[2]相关演算!BO20)</f>
        <v/>
      </c>
      <c r="BP20" s="228" t="str">
        <f>IF([2]相关演算!BP20="","",[2]相关演算!BP20)</f>
        <v/>
      </c>
      <c r="BQ20" s="228" t="str">
        <f>IF([2]相关演算!BQ20="","",[2]相关演算!BQ20)</f>
        <v/>
      </c>
      <c r="BR20" s="228" t="str">
        <f>IF([2]相关演算!BR20="","",[2]相关演算!BR20)</f>
        <v/>
      </c>
      <c r="BS20" s="228" t="str">
        <f>IF([2]相关演算!BS20="","",[2]相关演算!BS20)</f>
        <v/>
      </c>
      <c r="BT20" s="228" t="str">
        <f>IF([2]相关演算!BT20="","",[2]相关演算!BT20)</f>
        <v/>
      </c>
      <c r="BU20" s="228" t="str">
        <f>IF([2]相关演算!BU20="","",[2]相关演算!BU20)</f>
        <v/>
      </c>
      <c r="BV20" s="228" t="str">
        <f>IF([2]相关演算!BV20="","",[2]相关演算!BV20)</f>
        <v/>
      </c>
      <c r="BW20" s="228">
        <f>IF([2]相关演算!BW20="","",[2]相关演算!BW20)</f>
        <v>1.7418621565122173E-3</v>
      </c>
      <c r="BX20" s="228">
        <f>IF([2]相关演算!BX20="","",[2]相关演算!BX20)</f>
        <v>6.5309454576770081E-3</v>
      </c>
      <c r="BY20" s="228">
        <f>IF([2]相关演算!BY20="","",[2]相关演算!BY20)</f>
        <v>3.1574064937872279E-3</v>
      </c>
      <c r="BZ20" s="228">
        <f>IF([2]相关演算!BZ20="","",[2]相关演算!BZ20)</f>
        <v>2.2665596440865775E-3</v>
      </c>
      <c r="CA20" s="228" t="str">
        <f>IF([2]相关演算!CA20="","",[2]相关演算!CA20)</f>
        <v/>
      </c>
      <c r="CB20" s="228" t="str">
        <f>IF([2]相关演算!CB20="","",[2]相关演算!CB20)</f>
        <v/>
      </c>
      <c r="CC20" s="228" t="str">
        <f>IF([2]相关演算!CC20="","",[2]相关演算!CC20)</f>
        <v/>
      </c>
      <c r="CD20" s="228" t="str">
        <f>IF([2]相关演算!CD20="","",[2]相关演算!CD20)</f>
        <v/>
      </c>
      <c r="CE20" s="228" t="str">
        <f>IF([2]相关演算!CE20="","",[2]相关演算!CE20)</f>
        <v/>
      </c>
      <c r="CF20" s="228" t="str">
        <f>IF([2]相关演算!CF20="","",[2]相关演算!CF20)</f>
        <v/>
      </c>
      <c r="CG20" s="228" t="str">
        <f>IF([2]相关演算!CG20="","",[2]相关演算!CG20)</f>
        <v/>
      </c>
      <c r="CH20" s="228" t="str">
        <f>IF([2]相关演算!CH20="","",[2]相关演算!CH20)</f>
        <v/>
      </c>
      <c r="CI20" s="228" t="str">
        <f>IF([2]相关演算!CI20="","",[2]相关演算!CI20)</f>
        <v/>
      </c>
      <c r="CJ20" s="228" t="str">
        <f>IF([2]相关演算!CJ20="","",[2]相关演算!CJ20)</f>
        <v/>
      </c>
      <c r="CK20" s="228" t="str">
        <f>IF([2]相关演算!CK20="","",[2]相关演算!CK20)</f>
        <v/>
      </c>
      <c r="CL20" s="228" t="str">
        <f>IF([2]相关演算!CL20="","",[2]相关演算!CL20)</f>
        <v/>
      </c>
      <c r="CM20" s="228" t="str">
        <f>IF([2]相关演算!CM20="","",[2]相关演算!CM20)</f>
        <v/>
      </c>
      <c r="CN20" s="228" t="str">
        <f>IF([2]相关演算!CN20="","",[2]相关演算!CN20)</f>
        <v/>
      </c>
      <c r="CO20" s="228" t="str">
        <f>IF([2]相关演算!CO20="","",[2]相关演算!CO20)</f>
        <v/>
      </c>
      <c r="CP20" s="228" t="str">
        <f>IF([2]相关演算!CP20="","",[2]相关演算!CP20)</f>
        <v/>
      </c>
      <c r="CQ20" s="228" t="str">
        <f>IF([2]相关演算!CQ20="","",[2]相关演算!CQ20)</f>
        <v/>
      </c>
      <c r="CR20" s="228" t="str">
        <f>IF([2]相关演算!CR20="","",[2]相关演算!CR20)</f>
        <v/>
      </c>
      <c r="CS20" s="228" t="str">
        <f>IF([2]相关演算!CS20="","",[2]相关演算!CS20)</f>
        <v/>
      </c>
      <c r="CT20" s="228" t="str">
        <f>IF([2]相关演算!CT20="","",[2]相关演算!CT20)</f>
        <v/>
      </c>
      <c r="CU20" s="228" t="str">
        <f>IF([2]相关演算!CU20="","",[2]相关演算!CU20)</f>
        <v/>
      </c>
      <c r="CV20" s="228" t="str">
        <f>IF([2]相关演算!CV20="","",[2]相关演算!CV20)</f>
        <v/>
      </c>
      <c r="CW20" s="228" t="str">
        <f>IF([2]相关演算!CW20="","",[2]相关演算!CW20)</f>
        <v/>
      </c>
      <c r="CX20" s="228" t="str">
        <f>IF([2]相关演算!CX20="","",[2]相关演算!CX20)</f>
        <v/>
      </c>
      <c r="CY20" s="228" t="str">
        <f>IF([2]相关演算!CY20="","",[2]相关演算!CY20)</f>
        <v/>
      </c>
      <c r="CZ20" s="228" t="str">
        <f>IF([2]相关演算!CZ20="","",[2]相关演算!CZ20)</f>
        <v/>
      </c>
      <c r="DA20" s="228" t="str">
        <f>IF([2]相关演算!DA20="","",[2]相关演算!DA20)</f>
        <v/>
      </c>
      <c r="DB20" s="228" t="str">
        <f>IF([2]相关演算!DB20="","",[2]相关演算!DB20)</f>
        <v>怒气效用</v>
      </c>
      <c r="DC20" s="228">
        <f>IF([2]相关演算!DC20="","",[2]相关演算!DC20)</f>
        <v>1.733460779862488E-3</v>
      </c>
      <c r="DD20" s="228">
        <f>IF([2]相关演算!DD20="","",[2]相关演算!DD20)</f>
        <v>2.1690375780693293E-3</v>
      </c>
      <c r="DE20" s="228">
        <f>IF([2]相关演算!DE20="","",[2]相关演算!DE20)</f>
        <v>2.9424044838595198E-3</v>
      </c>
      <c r="DF20" s="228">
        <f>IF([2]相关演算!DF20="","",[2]相关演算!DF20)</f>
        <v>2.9083844611814203E-3</v>
      </c>
      <c r="DG20" s="228" t="str">
        <f>IF([2]相关演算!DG20="","",[2]相关演算!DG20)</f>
        <v/>
      </c>
      <c r="DH20" s="228" t="str">
        <f>IF([2]相关演算!DH20="","",[2]相关演算!DH20)</f>
        <v/>
      </c>
      <c r="DI20" s="228" t="str">
        <f>IF([2]相关演算!DI20="","",[2]相关演算!DI20)</f>
        <v/>
      </c>
      <c r="DJ20" s="228" t="str">
        <f>IF([2]相关演算!DJ20="","",[2]相关演算!DJ20)</f>
        <v/>
      </c>
      <c r="DK20" s="228" t="str">
        <f>IF([2]相关演算!DK20="","",[2]相关演算!DK20)</f>
        <v/>
      </c>
      <c r="DL20" s="228" t="str">
        <f>IF([2]相关演算!DL20="","",[2]相关演算!DL20)</f>
        <v/>
      </c>
      <c r="DM20" s="228" t="str">
        <f>IF([2]相关演算!DM20="","",[2]相关演算!DM20)</f>
        <v/>
      </c>
      <c r="DN20" s="228" t="str">
        <f>IF([2]相关演算!DN20="","",[2]相关演算!DN20)</f>
        <v/>
      </c>
      <c r="DO20" s="228" t="str">
        <f>IF([2]相关演算!DO20="","",[2]相关演算!DO20)</f>
        <v/>
      </c>
      <c r="DP20" s="228" t="str">
        <f>IF([2]相关演算!DP20="","",[2]相关演算!DP20)</f>
        <v/>
      </c>
      <c r="DQ20" s="228">
        <f>IF([2]相关演算!DQ20="","",[2]相关演算!DQ20)</f>
        <v>1</v>
      </c>
      <c r="DR20" s="228">
        <f>IF([2]相关演算!DR20="","",[2]相关演算!DR20)</f>
        <v>0</v>
      </c>
      <c r="DS20" s="228">
        <f>IF([2]相关演算!DS20="","",[2]相关演算!DS20)</f>
        <v>0</v>
      </c>
      <c r="DT20" s="228">
        <f>IF([2]相关演算!DT20="","",[2]相关演算!DT20)</f>
        <v>0</v>
      </c>
      <c r="DU20" s="228">
        <f>IF([2]相关演算!DU20="","",[2]相关演算!DU20)</f>
        <v>0</v>
      </c>
      <c r="DV20" s="228">
        <f>IF([2]相关演算!DV20="","",[2]相关演算!DV20)</f>
        <v>0.5</v>
      </c>
      <c r="DW20" s="228">
        <f>IF([2]相关演算!DW20="","",[2]相关演算!DW20)</f>
        <v>0.5</v>
      </c>
      <c r="DX20" s="228">
        <f>IF([2]相关演算!DX20="","",[2]相关演算!DX20)</f>
        <v>0</v>
      </c>
      <c r="DY20" s="228">
        <f>IF([2]相关演算!DY20="","",[2]相关演算!DY20)</f>
        <v>0.75</v>
      </c>
      <c r="DZ20" s="228">
        <f>IF([2]相关演算!DZ20="","",[2]相关演算!DZ20)</f>
        <v>0.25</v>
      </c>
      <c r="EA20" s="228">
        <f>IF([2]相关演算!EA20="","",[2]相关演算!EA20)</f>
        <v>0</v>
      </c>
      <c r="EB20" s="228">
        <f>IF([2]相关演算!EB20="","",[2]相关演算!EB20)</f>
        <v>0</v>
      </c>
      <c r="EC20" s="228">
        <f>IF([2]相关演算!EC20="","",[2]相关演算!EC20)</f>
        <v>1</v>
      </c>
      <c r="ED20" s="228">
        <f>IF([2]相关演算!ED20="","",[2]相关演算!ED20)</f>
        <v>0</v>
      </c>
      <c r="EE20" s="228">
        <f>IF([2]相关演算!EE20="","",[2]相关演算!EE20)</f>
        <v>0</v>
      </c>
      <c r="EF20" s="228">
        <f>IF([2]相关演算!EF20="","",[2]相关演算!EF20)</f>
        <v>0</v>
      </c>
      <c r="EG20" s="228" t="str">
        <f>IF([2]相关演算!EG20="","",[2]相关演算!EG20)</f>
        <v/>
      </c>
      <c r="EH20" s="228" t="str">
        <f>IF([2]相关演算!EH20="","",[2]相关演算!EH20)</f>
        <v/>
      </c>
      <c r="EI20" s="228" t="str">
        <f>IF([2]相关演算!EI20="","",[2]相关演算!EI20)</f>
        <v/>
      </c>
      <c r="EJ20" s="228" t="str">
        <f>IF([2]相关演算!EJ20="","",[2]相关演算!EJ20)</f>
        <v/>
      </c>
      <c r="EK20" s="228" t="str">
        <f>IF([2]相关演算!EK20="","",[2]相关演算!EK20)</f>
        <v>弓将</v>
      </c>
      <c r="EL20" s="228">
        <f>IF([2]相关演算!EL20="","",[2]相关演算!EL20)</f>
        <v>0.22952247332183001</v>
      </c>
      <c r="EM20" s="228">
        <f>IF([2]相关演算!EM20="","",[2]相关演算!EM20)</f>
        <v>0.22299217102241625</v>
      </c>
      <c r="EN20" s="228" t="str">
        <f>IF([2]相关演算!EN20="","",[2]相关演算!EN20)</f>
        <v/>
      </c>
      <c r="EO20" s="228" t="str">
        <f>IF([2]相关演算!EO20="","",[2]相关演算!EO20)</f>
        <v/>
      </c>
      <c r="EP20" s="228">
        <f>IF([2]相关演算!EP20="","",[2]相关演算!EP20)</f>
        <v>3</v>
      </c>
      <c r="EQ20" s="228">
        <f>IF([2]相关演算!EQ20="","",[2]相关演算!EQ20)</f>
        <v>0.3</v>
      </c>
      <c r="ER20" s="228" t="str">
        <f>IF([2]相关演算!ER20="","",[2]相关演算!ER20)</f>
        <v/>
      </c>
      <c r="ES20" s="228">
        <f>IF([2]相关演算!ES20="","",[2]相关演算!ES20)</f>
        <v>2</v>
      </c>
      <c r="ET20" s="228" t="str">
        <f>IF([2]相关演算!ET20="","",[2]相关演算!ET20)</f>
        <v>车骑兵</v>
      </c>
      <c r="EU20" s="228">
        <f>IF([2]相关演算!EU20="","",[2]相关演算!EU20)</f>
        <v>56</v>
      </c>
      <c r="EV20" s="228">
        <f>IF([2]相关演算!EV20="","",[2]相关演算!EV20)</f>
        <v>3150.6604016926922</v>
      </c>
      <c r="EW20" s="228">
        <f>IF([2]相关演算!EW20="","",[2]相关演算!EW20)</f>
        <v>0.25008721156265817</v>
      </c>
      <c r="EX20" s="228">
        <f>IF([2]相关演算!EX20="","",[2]相关演算!EX20)</f>
        <v>0.20795531799661274</v>
      </c>
      <c r="EY20" s="228" t="str">
        <f>IF([2]相关演算!EY20="","",[2]相关演算!EY20)</f>
        <v/>
      </c>
      <c r="EZ20" s="228" t="str">
        <f>IF([2]相关演算!EZ20="","",[2]相关演算!EZ20)</f>
        <v/>
      </c>
      <c r="FA20" s="228" t="str">
        <f>IF([2]相关演算!FA20="","",[2]相关演算!FA20)</f>
        <v/>
      </c>
      <c r="FB20" s="228" t="str">
        <f>IF([2]相关演算!FB20="","",[2]相关演算!FB20)</f>
        <v/>
      </c>
      <c r="FC20" s="228" t="str">
        <f>IF([2]相关演算!FC20="","",[2]相关演算!FC20)</f>
        <v/>
      </c>
      <c r="FD20" s="228" t="str">
        <f>IF([2]相关演算!FD20="","",[2]相关演算!FD20)</f>
        <v/>
      </c>
      <c r="FE20" s="228" t="str">
        <f>IF([2]相关演算!FE20="","",[2]相关演算!FE20)</f>
        <v/>
      </c>
      <c r="FF20" s="228" t="str">
        <f>IF([2]相关演算!FF20="","",[2]相关演算!FF20)</f>
        <v/>
      </c>
      <c r="FG20" s="228" t="str">
        <f>IF([2]相关演算!FG20="","",[2]相关演算!FG20)</f>
        <v>西施</v>
      </c>
      <c r="FH20" s="228">
        <f>IF([2]相关演算!FH20="","",[2]相关演算!FH20)</f>
        <v>10007</v>
      </c>
      <c r="FI20" s="228" t="str">
        <f>IF([2]相关演算!FI20="","",[2]相关演算!FI20)</f>
        <v>fanwei2</v>
      </c>
      <c r="FJ20" s="228">
        <f>IF([2]相关演算!FJ20="","",[2]相关演算!FJ20)</f>
        <v>380</v>
      </c>
      <c r="FK20" s="228">
        <f>IF([2]相关演算!FK20="","",[2]相关演算!FK20)</f>
        <v>80</v>
      </c>
      <c r="FL20" s="228">
        <f>IF([2]相关演算!FL20="","",[2]相关演算!FL20)</f>
        <v>220</v>
      </c>
      <c r="FM20" s="228">
        <f>IF([2]相关演算!FM20="","",[2]相关演算!FM20)</f>
        <v>0</v>
      </c>
      <c r="FN20" s="228">
        <f>IF([2]相关演算!FN20="","",[2]相关演算!FN20)</f>
        <v>220</v>
      </c>
      <c r="FO20" s="228">
        <f>IF([2]相关演算!FO20="","",[2]相关演算!FO20)</f>
        <v>0</v>
      </c>
      <c r="FP20" s="228">
        <f>IF([2]相关演算!FP20="","",[2]相关演算!FP20)</f>
        <v>0</v>
      </c>
      <c r="FQ20" s="228">
        <f>IF([2]相关演算!FQ20="","",[2]相关演算!FQ20)</f>
        <v>0</v>
      </c>
      <c r="FR20" s="228">
        <f>IF([2]相关演算!FR20="","",[2]相关演算!FR20)</f>
        <v>0</v>
      </c>
      <c r="FS20" s="228">
        <f>IF([2]相关演算!FS20="","",[2]相关演算!FS20)</f>
        <v>20096</v>
      </c>
      <c r="FT20" s="228">
        <f>IF([2]相关演算!FT20="","",[2]相关演算!FT20)</f>
        <v>0</v>
      </c>
      <c r="FU20" s="228">
        <f>IF([2]相关演算!FU20="","",[2]相关演算!FU20)</f>
        <v>0</v>
      </c>
      <c r="FV20" s="228">
        <f>IF([2]相关演算!FV20="","",[2]相关演算!FV20)</f>
        <v>0</v>
      </c>
      <c r="FW20" s="228">
        <f>IF([2]相关演算!FW20="","",[2]相关演算!FW20)</f>
        <v>0</v>
      </c>
      <c r="FX20" s="228">
        <f>IF([2]相关演算!FX20="","",[2]相关演算!FX20)</f>
        <v>0</v>
      </c>
      <c r="FY20" s="228">
        <f>IF([2]相关演算!FY20="","",[2]相关演算!FY20)</f>
        <v>20096</v>
      </c>
      <c r="FZ20" s="228" t="str">
        <f ca="1">IF([2]相关演算!FZ20="","",[2]相关演算!FZ20)</f>
        <v/>
      </c>
      <c r="GA20" s="228">
        <f>IF([2]相关演算!GA20="","",[2]相关演算!GA20)</f>
        <v>1</v>
      </c>
      <c r="GB20" s="228">
        <f ca="1">IF([2]相关演算!GB20="","",[2]相关演算!GB20)</f>
        <v>220</v>
      </c>
      <c r="GC20" s="228">
        <f ca="1">IF([2]相关演算!GC20="","",[2]相关演算!GC20)</f>
        <v>0.84456488135989882</v>
      </c>
      <c r="GD20" s="228">
        <f>IF([2]相关演算!GD20="","",[2]相关演算!GD20)</f>
        <v>2</v>
      </c>
      <c r="GE20" s="228">
        <f ca="1">IF([2]相关演算!GE20="","",[2]相关演算!GE20)</f>
        <v>4.0999999999999996</v>
      </c>
      <c r="GF20" s="228">
        <f ca="1">IF([2]相关演算!GF20="","",[2]相关演算!GF20)</f>
        <v>3.95</v>
      </c>
      <c r="GG20" s="228" t="str">
        <f>IF([2]相关演算!GG20="","",[2]相关演算!GG20)</f>
        <v/>
      </c>
      <c r="GH20" s="228" t="str">
        <f>IF([2]相关演算!GH20="","",[2]相关演算!GH20)</f>
        <v/>
      </c>
      <c r="GI20" s="228" t="str">
        <f>IF([2]相关演算!GI20="","",[2]相关演算!GI20)</f>
        <v/>
      </c>
      <c r="GJ20" s="228" t="str">
        <f>IF([2]相关演算!GJ20="","",[2]相关演算!GJ20)</f>
        <v/>
      </c>
      <c r="GK20" s="228" t="str">
        <f>IF([2]相关演算!GK20="","",[2]相关演算!GK20)</f>
        <v/>
      </c>
      <c r="GL20" s="228" t="str">
        <f>IF([2]相关演算!GL20="","",[2]相关演算!GL20)</f>
        <v/>
      </c>
      <c r="GM20" s="228" t="str">
        <f>IF([2]相关演算!GM20="","",[2]相关演算!GM20)</f>
        <v/>
      </c>
      <c r="GN20" s="228" t="str">
        <f>IF([2]相关演算!GN20="","",[2]相关演算!GN20)</f>
        <v/>
      </c>
      <c r="GO20" s="228" t="str">
        <f>IF([2]相关演算!GO20="","",[2]相关演算!GO20)</f>
        <v/>
      </c>
      <c r="GP20" s="228" t="str">
        <f>IF([2]相关演算!GP20="","",[2]相关演算!GP20)</f>
        <v/>
      </c>
      <c r="GQ20" s="228" t="str">
        <f>IF([2]相关演算!GQ20="","",[2]相关演算!GQ20)</f>
        <v/>
      </c>
      <c r="GR20" s="228" t="str">
        <f>IF([2]相关演算!GR20="","",[2]相关演算!GR20)</f>
        <v/>
      </c>
      <c r="GS20" s="228" t="str">
        <f>IF([2]相关演算!GS20="","",[2]相关演算!GS20)</f>
        <v/>
      </c>
      <c r="GT20" s="228" t="str">
        <f>IF([2]相关演算!GT20="","",[2]相关演算!GT20)</f>
        <v/>
      </c>
      <c r="GU20" s="228" t="str">
        <f>IF([2]相关演算!GU20="","",[2]相关演算!GU20)</f>
        <v/>
      </c>
      <c r="GV20" s="228" t="str">
        <f>IF([2]相关演算!GV20="","",[2]相关演算!GV20)</f>
        <v/>
      </c>
      <c r="GW20" s="228" t="str">
        <f>IF([2]相关演算!GW20="","",[2]相关演算!GW20)</f>
        <v/>
      </c>
      <c r="GX20" s="228" t="str">
        <f>IF([2]相关演算!GX20="","",[2]相关演算!GX20)</f>
        <v/>
      </c>
      <c r="GY20" s="228" t="str">
        <f>IF([2]相关演算!GY20="","",[2]相关演算!GY20)</f>
        <v/>
      </c>
      <c r="GZ20" s="228" t="str">
        <f>IF([2]相关演算!GZ20="","",[2]相关演算!GZ20)</f>
        <v/>
      </c>
    </row>
    <row r="21" spans="1:208">
      <c r="A21" s="228" t="str">
        <f>IF([2]相关演算!A21="","",[2]相关演算!A21)</f>
        <v/>
      </c>
      <c r="B21" s="228">
        <f>IF([2]相关演算!B21="","",[2]相关演算!B21)</f>
        <v>2</v>
      </c>
      <c r="C21" s="228">
        <f>IF([2]相关演算!C21="","",[2]相关演算!C21)</f>
        <v>0.5</v>
      </c>
      <c r="D21" s="228">
        <f>IF([2]相关演算!D21="","",[2]相关演算!D21)</f>
        <v>0.5</v>
      </c>
      <c r="E21" s="228">
        <f>IF([2]相关演算!E21="","",[2]相关演算!E21)</f>
        <v>0.5</v>
      </c>
      <c r="F21" s="228">
        <f>IF([2]相关演算!F21="","",[2]相关演算!F21)</f>
        <v>0.5</v>
      </c>
      <c r="G21" s="228">
        <f>IF([2]相关演算!G21="","",[2]相关演算!G21)</f>
        <v>0.93366185088888887</v>
      </c>
      <c r="H21" s="228">
        <f>IF([2]相关演算!H21="","",[2]相关演算!H21)</f>
        <v>0.94699739999999999</v>
      </c>
      <c r="I21" s="228">
        <f>IF([2]相关演算!I21="","",[2]相关演算!I21)</f>
        <v>0.987610875</v>
      </c>
      <c r="J21" s="228">
        <f>IF([2]相关演算!J21="","",[2]相关演算!J21)</f>
        <v>0.987610875</v>
      </c>
      <c r="K21" s="228">
        <f>IF([2]相关演算!K21="","",[2]相关演算!K21)</f>
        <v>0.92137700846090531</v>
      </c>
      <c r="L21" s="228">
        <f>IF([2]相关演算!L21="","",[2]相关演算!L21)</f>
        <v>0.95759791999999988</v>
      </c>
      <c r="M21" s="228">
        <f>IF([2]相关演算!M21="","",[2]相关演算!M21)</f>
        <v>0.98678493333333339</v>
      </c>
      <c r="N21" s="228">
        <f>IF([2]相关演算!N21="","",[2]相关演算!N21)</f>
        <v>1</v>
      </c>
      <c r="O21" s="228" t="str">
        <f>IF([2]相关演算!O21="","",[2]相关演算!O21)</f>
        <v/>
      </c>
      <c r="P21" s="228" t="str">
        <f>IF([2]相关演算!P21="","",[2]相关演算!P21)</f>
        <v/>
      </c>
      <c r="Q21" s="228" t="str">
        <f>IF([2]相关演算!Q21="","",[2]相关演算!Q21)</f>
        <v/>
      </c>
      <c r="R21" s="228">
        <f>IF([2]相关演算!R21="","",[2]相关演算!R21)</f>
        <v>3.7898399999999999</v>
      </c>
      <c r="S21" s="228">
        <f>IF([2]相关演算!S21="","",[2]相关演算!S21)</f>
        <v>3.62704</v>
      </c>
      <c r="T21" s="228">
        <f>IF([2]相关演算!T21="","",[2]相关演算!T21)</f>
        <v>1.8</v>
      </c>
      <c r="U21" s="228">
        <f>IF([2]相关演算!U21="","",[2]相关演算!U21)</f>
        <v>2.3839999999999999</v>
      </c>
      <c r="V21" s="228">
        <f>IF([2]相关演算!V21="","",[2]相关演算!V21)</f>
        <v>5.3792193021297772</v>
      </c>
      <c r="W21" s="228">
        <f>IF([2]相关演算!W21="","",[2]相关演算!W21)</f>
        <v>4.4924448683999341</v>
      </c>
      <c r="X21" s="228">
        <f>IF([2]相关演算!X21="","",[2]相关演算!X21)</f>
        <v>4.7996616057066666</v>
      </c>
      <c r="Y21" s="228">
        <f>IF([2]相关演算!Y21="","",[2]相关演算!Y21)</f>
        <v>3.9199891725009062</v>
      </c>
      <c r="Z21" s="228">
        <f>IF([2]相关演算!Z21="","",[2]相关演算!Z21)</f>
        <v>0.15596210620274964</v>
      </c>
      <c r="AA21" s="228">
        <f>IF([2]相关演算!AA21="","",[2]相关演算!AA21)</f>
        <v>0.16296247865240765</v>
      </c>
      <c r="AB21" s="228">
        <f>IF([2]相关演算!AB21="","",[2]相关演算!AB21)</f>
        <v>0.32837301587301593</v>
      </c>
      <c r="AC21" s="228">
        <f>IF([2]相关演算!AC21="","",[2]相关演算!AC21)</f>
        <v>0.24793264621284761</v>
      </c>
      <c r="AD21" s="228">
        <f>IF([2]相关演算!AD21="","",[2]相关演算!AD21)</f>
        <v>0.14825413439803337</v>
      </c>
      <c r="AE21" s="228">
        <f>IF([2]相关演算!AE21="","",[2]相关演算!AE21)</f>
        <v>0.12126212121680621</v>
      </c>
      <c r="AF21" s="228">
        <f>IF([2]相关演算!AF21="","",[2]相关演算!AF21)</f>
        <v>8.7403589294177408E-2</v>
      </c>
      <c r="AG21" s="228">
        <f>IF([2]相关演算!AG21="","",[2]相关演算!AG21)</f>
        <v>8.9070360722071279E-2</v>
      </c>
      <c r="AH21" s="228">
        <f>IF([2]相关演算!AH21="","",[2]相关演算!AH21)</f>
        <v>0.14825413439803337</v>
      </c>
      <c r="AI21" s="228">
        <f>IF([2]相关演算!AI21="","",[2]相关演算!AI21)</f>
        <v>0.15596210620274964</v>
      </c>
      <c r="AJ21" s="228">
        <f>IF([2]相关演算!AJ21="","",[2]相关演算!AJ21)</f>
        <v>0.14825413439803337</v>
      </c>
      <c r="AK21" s="228">
        <f>IF([2]相关演算!AK21="","",[2]相关演算!AK21)</f>
        <v>0.15596210620274964</v>
      </c>
      <c r="AL21" s="228">
        <f>IF([2]相关演算!AL21="","",[2]相关演算!AL21)</f>
        <v>0.11552339880565984</v>
      </c>
      <c r="AM21" s="228">
        <f>IF([2]相关演算!AM21="","",[2]相关演算!AM21)</f>
        <v>0.12070867642199752</v>
      </c>
      <c r="AN21" s="228">
        <f>IF([2]相关演算!AN21="","",[2]相关演算!AN21)</f>
        <v>0.24323066540535662</v>
      </c>
      <c r="AO21" s="228">
        <f>IF([2]相关演算!AO21="","",[2]相关演算!AO21)</f>
        <v>0.11020125418376857</v>
      </c>
      <c r="AP21" s="228">
        <f>IF([2]相关演算!AP21="","",[2]相关演算!AP21)</f>
        <v>9.0254318379891882E-2</v>
      </c>
      <c r="AQ21" s="228">
        <f>IF([2]相关演算!AQ21="","",[2]相关演算!AQ21)</f>
        <v>6.5005282047128049E-2</v>
      </c>
      <c r="AR21" s="228">
        <f>IF([2]相关演算!AR21="","",[2]相关演算!AR21)</f>
        <v>0.11020125418376857</v>
      </c>
      <c r="AS21" s="228">
        <f>IF([2]相关演算!AS21="","",[2]相关演算!AS21)</f>
        <v>0.11552339880565984</v>
      </c>
      <c r="AT21" s="228">
        <f>IF([2]相关演算!AT21="","",[2]相关演算!AT21)</f>
        <v>0.11020125418376857</v>
      </c>
      <c r="AU21" s="228">
        <f>IF([2]相关演算!AU21="","",[2]相关演算!AU21)</f>
        <v>0.11552339880565984</v>
      </c>
      <c r="AV21" s="228" t="str">
        <f>IF([2]相关演算!AV21="","",[2]相关演算!AV21)</f>
        <v/>
      </c>
      <c r="AW21" s="228" t="str">
        <f>IF([2]相关演算!AW21="","",[2]相关演算!AW21)</f>
        <v/>
      </c>
      <c r="AX21" s="228" t="str">
        <f>IF([2]相关演算!AX21="","",[2]相关演算!AX21)</f>
        <v/>
      </c>
      <c r="AY21" s="228" t="str">
        <f>IF([2]相关演算!AY21="","",[2]相关演算!AY21)</f>
        <v/>
      </c>
      <c r="AZ21" s="228" t="str">
        <f>IF([2]相关演算!AZ21="","",[2]相关演算!AZ21)</f>
        <v/>
      </c>
      <c r="BA21" s="228" t="str">
        <f>IF([2]相关演算!BA21="","",[2]相关演算!BA21)</f>
        <v/>
      </c>
      <c r="BB21" s="228" t="str">
        <f>IF([2]相关演算!BB21="","",[2]相关演算!BB21)</f>
        <v/>
      </c>
      <c r="BC21" s="228" t="str">
        <f>IF([2]相关演算!BC21="","",[2]相关演算!BC21)</f>
        <v/>
      </c>
      <c r="BD21" s="228" t="str">
        <f>IF([2]相关演算!BD21="","",[2]相关演算!BD21)</f>
        <v/>
      </c>
      <c r="BE21" s="228">
        <f>IF([2]相关演算!BE21="","",[2]相关演算!BE21)</f>
        <v>240</v>
      </c>
      <c r="BF21" s="228">
        <f>IF([2]相关演算!BF21="","",[2]相关演算!BF21)</f>
        <v>201.53223680081723</v>
      </c>
      <c r="BG21" s="228">
        <f>IF([2]相关演算!BG21="","",[2]相关演算!BG21)</f>
        <v>230.21220595114147</v>
      </c>
      <c r="BH21" s="228">
        <f>IF([2]相关演算!BH21="","",[2]相关演算!BH21)</f>
        <v>234.93934834533738</v>
      </c>
      <c r="BI21" s="228" t="str">
        <f>IF([2]相关演算!BI21="","",[2]相关演算!BI21)</f>
        <v/>
      </c>
      <c r="BJ21" s="228" t="str">
        <f>IF([2]相关演算!BJ21="","",[2]相关演算!BJ21)</f>
        <v/>
      </c>
      <c r="BK21" s="228" t="str">
        <f>IF([2]相关演算!BK21="","",[2]相关演算!BK21)</f>
        <v/>
      </c>
      <c r="BL21" s="228">
        <f>IF([2]相关演算!BL21="","",[2]相关演算!BL21)</f>
        <v>1</v>
      </c>
      <c r="BM21" s="228">
        <f>IF([2]相关演算!BM21="","",[2]相关演算!BM21)</f>
        <v>2</v>
      </c>
      <c r="BN21" s="228">
        <f>IF([2]相关演算!BN21="","",[2]相关演算!BN21)</f>
        <v>3</v>
      </c>
      <c r="BO21" s="228">
        <f>IF([2]相关演算!BO21="","",[2]相关演算!BO21)</f>
        <v>4</v>
      </c>
      <c r="BP21" s="228" t="str">
        <f>IF([2]相关演算!BP21="","",[2]相关演算!BP21)</f>
        <v/>
      </c>
      <c r="BQ21" s="228">
        <f>IF([2]相关演算!BQ21="","",[2]相关演算!BQ21)</f>
        <v>1</v>
      </c>
      <c r="BR21" s="228">
        <f>IF([2]相关演算!BR21="","",[2]相关演算!BR21)</f>
        <v>2</v>
      </c>
      <c r="BS21" s="228">
        <f>IF([2]相关演算!BS21="","",[2]相关演算!BS21)</f>
        <v>3</v>
      </c>
      <c r="BT21" s="228">
        <f>IF([2]相关演算!BT21="","",[2]相关演算!BT21)</f>
        <v>4</v>
      </c>
      <c r="BU21" s="228" t="str">
        <f>IF([2]相关演算!BU21="","",[2]相关演算!BU21)</f>
        <v/>
      </c>
      <c r="BV21" s="228" t="str">
        <f>IF([2]相关演算!BV21="","",[2]相关演算!BV21)</f>
        <v/>
      </c>
      <c r="BW21" s="228" t="str">
        <f>IF([2]相关演算!BW21="","",[2]相关演算!BW21)</f>
        <v/>
      </c>
      <c r="BX21" s="228" t="str">
        <f>IF([2]相关演算!BX21="","",[2]相关演算!BX21)</f>
        <v/>
      </c>
      <c r="BY21" s="228" t="str">
        <f>IF([2]相关演算!BY21="","",[2]相关演算!BY21)</f>
        <v/>
      </c>
      <c r="BZ21" s="228" t="str">
        <f>IF([2]相关演算!BZ21="","",[2]相关演算!BZ21)</f>
        <v/>
      </c>
      <c r="CA21" s="228" t="str">
        <f>IF([2]相关演算!CA21="","",[2]相关演算!CA21)</f>
        <v/>
      </c>
      <c r="CB21" s="228" t="str">
        <f>IF([2]相关演算!CB21="","",[2]相关演算!CB21)</f>
        <v/>
      </c>
      <c r="CC21" s="228" t="str">
        <f>IF([2]相关演算!CC21="","",[2]相关演算!CC21)</f>
        <v/>
      </c>
      <c r="CD21" s="228" t="str">
        <f>IF([2]相关演算!CD21="","",[2]相关演算!CD21)</f>
        <v/>
      </c>
      <c r="CE21" s="228" t="str">
        <f>IF([2]相关演算!CE21="","",[2]相关演算!CE21)</f>
        <v/>
      </c>
      <c r="CF21" s="228" t="str">
        <f>IF([2]相关演算!CF21="","",[2]相关演算!CF21)</f>
        <v/>
      </c>
      <c r="CG21" s="228" t="str">
        <f>IF([2]相关演算!CG21="","",[2]相关演算!CG21)</f>
        <v/>
      </c>
      <c r="CH21" s="228" t="str">
        <f>IF([2]相关演算!CH21="","",[2]相关演算!CH21)</f>
        <v/>
      </c>
      <c r="CI21" s="228" t="str">
        <f>IF([2]相关演算!CI21="","",[2]相关演算!CI21)</f>
        <v/>
      </c>
      <c r="CJ21" s="228" t="str">
        <f>IF([2]相关演算!CJ21="","",[2]相关演算!CJ21)</f>
        <v/>
      </c>
      <c r="CK21" s="228" t="str">
        <f>IF([2]相关演算!CK21="","",[2]相关演算!CK21)</f>
        <v/>
      </c>
      <c r="CL21" s="228" t="str">
        <f>IF([2]相关演算!CL21="","",[2]相关演算!CL21)</f>
        <v/>
      </c>
      <c r="CM21" s="228" t="str">
        <f>IF([2]相关演算!CM21="","",[2]相关演算!CM21)</f>
        <v/>
      </c>
      <c r="CN21" s="228" t="str">
        <f>IF([2]相关演算!CN21="","",[2]相关演算!CN21)</f>
        <v/>
      </c>
      <c r="CO21" s="228" t="str">
        <f>IF([2]相关演算!CO21="","",[2]相关演算!CO21)</f>
        <v/>
      </c>
      <c r="CP21" s="228" t="str">
        <f>IF([2]相关演算!CP21="","",[2]相关演算!CP21)</f>
        <v/>
      </c>
      <c r="CQ21" s="228" t="str">
        <f>IF([2]相关演算!CQ21="","",[2]相关演算!CQ21)</f>
        <v/>
      </c>
      <c r="CR21" s="228">
        <f>IF([2]相关演算!CR21="","",[2]相关演算!CR21)</f>
        <v>1</v>
      </c>
      <c r="CS21" s="228">
        <f>IF([2]相关演算!CS21="","",[2]相关演算!CS21)</f>
        <v>2</v>
      </c>
      <c r="CT21" s="228">
        <f>IF([2]相关演算!CT21="","",[2]相关演算!CT21)</f>
        <v>3</v>
      </c>
      <c r="CU21" s="228">
        <f>IF([2]相关演算!CU21="","",[2]相关演算!CU21)</f>
        <v>4</v>
      </c>
      <c r="CV21" s="228" t="str">
        <f>IF([2]相关演算!CV21="","",[2]相关演算!CV21)</f>
        <v/>
      </c>
      <c r="CW21" s="228">
        <f>IF([2]相关演算!CW21="","",[2]相关演算!CW21)</f>
        <v>1</v>
      </c>
      <c r="CX21" s="228">
        <f>IF([2]相关演算!CX21="","",[2]相关演算!CX21)</f>
        <v>2</v>
      </c>
      <c r="CY21" s="228">
        <f>IF([2]相关演算!CY21="","",[2]相关演算!CY21)</f>
        <v>3</v>
      </c>
      <c r="CZ21" s="228">
        <f>IF([2]相关演算!CZ21="","",[2]相关演算!CZ21)</f>
        <v>4</v>
      </c>
      <c r="DA21" s="228" t="str">
        <f>IF([2]相关演算!DA21="","",[2]相关演算!DA21)</f>
        <v/>
      </c>
      <c r="DB21" s="228" t="str">
        <f>IF([2]相关演算!DB21="","",[2]相关演算!DB21)</f>
        <v>平静效用</v>
      </c>
      <c r="DC21" s="228">
        <f>IF([2]相关演算!DC21="","",[2]相关演算!DC21)</f>
        <v>3.466921559724976E-3</v>
      </c>
      <c r="DD21" s="228">
        <f>IF([2]相关演算!DD21="","",[2]相关演算!DD21)</f>
        <v>4.3380751561386587E-3</v>
      </c>
      <c r="DE21" s="228">
        <f>IF([2]相关演算!DE21="","",[2]相关演算!DE21)</f>
        <v>5.8848089677190395E-3</v>
      </c>
      <c r="DF21" s="228">
        <f>IF([2]相关演算!DF21="","",[2]相关演算!DF21)</f>
        <v>5.8167689223628406E-3</v>
      </c>
      <c r="DG21" s="228" t="str">
        <f>IF([2]相关演算!DG21="","",[2]相关演算!DG21)</f>
        <v/>
      </c>
      <c r="DH21" s="228" t="str">
        <f>IF([2]相关演算!DH21="","",[2]相关演算!DH21)</f>
        <v/>
      </c>
      <c r="DI21" s="228" t="str">
        <f>IF([2]相关演算!DI21="","",[2]相关演算!DI21)</f>
        <v/>
      </c>
      <c r="DJ21" s="228" t="str">
        <f>IF([2]相关演算!DJ21="","",[2]相关演算!DJ21)</f>
        <v/>
      </c>
      <c r="DK21" s="228" t="str">
        <f>IF([2]相关演算!DK21="","",[2]相关演算!DK21)</f>
        <v/>
      </c>
      <c r="DL21" s="228" t="str">
        <f>IF([2]相关演算!DL21="","",[2]相关演算!DL21)</f>
        <v/>
      </c>
      <c r="DM21" s="228" t="str">
        <f>IF([2]相关演算!DM21="","",[2]相关演算!DM21)</f>
        <v/>
      </c>
      <c r="DN21" s="228" t="str">
        <f>IF([2]相关演算!DN21="","",[2]相关演算!DN21)</f>
        <v/>
      </c>
      <c r="DO21" s="228" t="str">
        <f>IF([2]相关演算!DO21="","",[2]相关演算!DO21)</f>
        <v/>
      </c>
      <c r="DP21" s="228" t="str">
        <f>IF([2]相关演算!DP21="","",[2]相关演算!DP21)</f>
        <v/>
      </c>
      <c r="DQ21" s="228">
        <f>IF([2]相关演算!DQ21="","",[2]相关演算!DQ21)</f>
        <v>1</v>
      </c>
      <c r="DR21" s="228">
        <f>IF([2]相关演算!DR21="","",[2]相关演算!DR21)</f>
        <v>0</v>
      </c>
      <c r="DS21" s="228">
        <f>IF([2]相关演算!DS21="","",[2]相关演算!DS21)</f>
        <v>0</v>
      </c>
      <c r="DT21" s="228">
        <f>IF([2]相关演算!DT21="","",[2]相关演算!DT21)</f>
        <v>0</v>
      </c>
      <c r="DU21" s="228">
        <f>IF([2]相关演算!DU21="","",[2]相关演算!DU21)</f>
        <v>0</v>
      </c>
      <c r="DV21" s="228">
        <f>IF([2]相关演算!DV21="","",[2]相关演算!DV21)</f>
        <v>0.5</v>
      </c>
      <c r="DW21" s="228">
        <f>IF([2]相关演算!DW21="","",[2]相关演算!DW21)</f>
        <v>0.5</v>
      </c>
      <c r="DX21" s="228">
        <f>IF([2]相关演算!DX21="","",[2]相关演算!DX21)</f>
        <v>0</v>
      </c>
      <c r="DY21" s="228">
        <f>IF([2]相关演算!DY21="","",[2]相关演算!DY21)</f>
        <v>0.75</v>
      </c>
      <c r="DZ21" s="228">
        <f>IF([2]相关演算!DZ21="","",[2]相关演算!DZ21)</f>
        <v>0.25</v>
      </c>
      <c r="EA21" s="228">
        <f>IF([2]相关演算!EA21="","",[2]相关演算!EA21)</f>
        <v>0</v>
      </c>
      <c r="EB21" s="228">
        <f>IF([2]相关演算!EB21="","",[2]相关演算!EB21)</f>
        <v>0</v>
      </c>
      <c r="EC21" s="228">
        <f>IF([2]相关演算!EC21="","",[2]相关演算!EC21)</f>
        <v>1</v>
      </c>
      <c r="ED21" s="228">
        <f>IF([2]相关演算!ED21="","",[2]相关演算!ED21)</f>
        <v>0</v>
      </c>
      <c r="EE21" s="228">
        <f>IF([2]相关演算!EE21="","",[2]相关演算!EE21)</f>
        <v>0</v>
      </c>
      <c r="EF21" s="228">
        <f>IF([2]相关演算!EF21="","",[2]相关演算!EF21)</f>
        <v>0</v>
      </c>
      <c r="EG21" s="228" t="str">
        <f>IF([2]相关演算!EG21="","",[2]相关演算!EG21)</f>
        <v/>
      </c>
      <c r="EH21" s="228" t="str">
        <f>IF([2]相关演算!EH21="","",[2]相关演算!EH21)</f>
        <v/>
      </c>
      <c r="EI21" s="228" t="str">
        <f>IF([2]相关演算!EI21="","",[2]相关演算!EI21)</f>
        <v/>
      </c>
      <c r="EJ21" s="228" t="str">
        <f>IF([2]相关演算!EJ21="","",[2]相关演算!EJ21)</f>
        <v/>
      </c>
      <c r="EK21" s="228" t="str">
        <f>IF([2]相关演算!EK21="","",[2]相关演算!EK21)</f>
        <v>军师</v>
      </c>
      <c r="EL21" s="228">
        <f>IF([2]相关演算!EL21="","",[2]相关演算!EL21)</f>
        <v>0</v>
      </c>
      <c r="EM21" s="228">
        <f>IF([2]相关演算!EM21="","",[2]相关演算!EM21)</f>
        <v>0</v>
      </c>
      <c r="EN21" s="228" t="str">
        <f>IF([2]相关演算!EN21="","",[2]相关演算!EN21)</f>
        <v/>
      </c>
      <c r="EO21" s="228" t="str">
        <f>IF([2]相关演算!EO21="","",[2]相关演算!EO21)</f>
        <v/>
      </c>
      <c r="EP21" s="228">
        <f>IF([2]相关演算!EP21="","",[2]相关演算!EP21)</f>
        <v>3</v>
      </c>
      <c r="EQ21" s="228">
        <f>IF([2]相关演算!EQ21="","",[2]相关演算!EQ21)</f>
        <v>0.3</v>
      </c>
      <c r="ER21" s="228" t="str">
        <f>IF([2]相关演算!ER21="","",[2]相关演算!ER21)</f>
        <v/>
      </c>
      <c r="ES21" s="228">
        <f>IF([2]相关演算!ES21="","",[2]相关演算!ES21)</f>
        <v>3</v>
      </c>
      <c r="ET21" s="228" t="str">
        <f>IF([2]相关演算!ET21="","",[2]相关演算!ET21)</f>
        <v>弓弩兵</v>
      </c>
      <c r="EU21" s="228">
        <f>IF([2]相关演算!EU21="","",[2]相关演算!EU21)</f>
        <v>56</v>
      </c>
      <c r="EV21" s="228">
        <f>IF([2]相关演算!EV21="","",[2]相关演算!EV21)</f>
        <v>6078.5834481780239</v>
      </c>
      <c r="EW21" s="228">
        <f>IF([2]相关演算!EW21="","",[2]相关演算!EW21)</f>
        <v>0.29841752132814875</v>
      </c>
      <c r="EX21" s="228">
        <f>IF([2]相关演算!EX21="","",[2]相关演算!EX21)</f>
        <v>0.33623118014761433</v>
      </c>
      <c r="EY21" s="228" t="str">
        <f>IF([2]相关演算!EY21="","",[2]相关演算!EY21)</f>
        <v/>
      </c>
      <c r="EZ21" s="228" t="str">
        <f>IF([2]相关演算!EZ21="","",[2]相关演算!EZ21)</f>
        <v/>
      </c>
      <c r="FA21" s="228" t="str">
        <f>IF([2]相关演算!FA21="","",[2]相关演算!FA21)</f>
        <v/>
      </c>
      <c r="FB21" s="228" t="str">
        <f>IF([2]相关演算!FB21="","",[2]相关演算!FB21)</f>
        <v/>
      </c>
      <c r="FC21" s="228" t="str">
        <f>IF([2]相关演算!FC21="","",[2]相关演算!FC21)</f>
        <v/>
      </c>
      <c r="FD21" s="228" t="str">
        <f>IF([2]相关演算!FD21="","",[2]相关演算!FD21)</f>
        <v/>
      </c>
      <c r="FE21" s="228" t="str">
        <f>IF([2]相关演算!FE21="","",[2]相关演算!FE21)</f>
        <v/>
      </c>
      <c r="FF21" s="228" t="str">
        <f>IF([2]相关演算!FF21="","",[2]相关演算!FF21)</f>
        <v/>
      </c>
      <c r="FG21" s="228" t="str">
        <f>IF([2]相关演算!FG21="","",[2]相关演算!FG21)</f>
        <v>李牧</v>
      </c>
      <c r="FH21" s="228">
        <f>IF([2]相关演算!FH21="","",[2]相关演算!FH21)</f>
        <v>10008</v>
      </c>
      <c r="FI21" s="228" t="str">
        <f>IF([2]相关演算!FI21="","",[2]相关演算!FI21)</f>
        <v>fanwei2</v>
      </c>
      <c r="FJ21" s="228">
        <f>IF([2]相关演算!FJ21="","",[2]相关演算!FJ21)</f>
        <v>500</v>
      </c>
      <c r="FK21" s="228">
        <f>IF([2]相关演算!FK21="","",[2]相关演算!FK21)</f>
        <v>80</v>
      </c>
      <c r="FL21" s="228">
        <f>IF([2]相关演算!FL21="","",[2]相关演算!FL21)</f>
        <v>320</v>
      </c>
      <c r="FM21" s="228">
        <f>IF([2]相关演算!FM21="","",[2]相关演算!FM21)</f>
        <v>0</v>
      </c>
      <c r="FN21" s="228">
        <f>IF([2]相关演算!FN21="","",[2]相关演算!FN21)</f>
        <v>320</v>
      </c>
      <c r="FO21" s="228">
        <f>IF([2]相关演算!FO21="","",[2]相关演算!FO21)</f>
        <v>0</v>
      </c>
      <c r="FP21" s="228">
        <f>IF([2]相关演算!FP21="","",[2]相关演算!FP21)</f>
        <v>0</v>
      </c>
      <c r="FQ21" s="228">
        <f>IF([2]相关演算!FQ21="","",[2]相关演算!FQ21)</f>
        <v>0</v>
      </c>
      <c r="FR21" s="228">
        <f>IF([2]相关演算!FR21="","",[2]相关演算!FR21)</f>
        <v>0</v>
      </c>
      <c r="FS21" s="228">
        <f>IF([2]相关演算!FS21="","",[2]相关演算!FS21)</f>
        <v>20096</v>
      </c>
      <c r="FT21" s="228">
        <f>IF([2]相关演算!FT21="","",[2]相关演算!FT21)</f>
        <v>0</v>
      </c>
      <c r="FU21" s="228">
        <f>IF([2]相关演算!FU21="","",[2]相关演算!FU21)</f>
        <v>0</v>
      </c>
      <c r="FV21" s="228">
        <f>IF([2]相关演算!FV21="","",[2]相关演算!FV21)</f>
        <v>0</v>
      </c>
      <c r="FW21" s="228">
        <f>IF([2]相关演算!FW21="","",[2]相关演算!FW21)</f>
        <v>0</v>
      </c>
      <c r="FX21" s="228">
        <f>IF([2]相关演算!FX21="","",[2]相关演算!FX21)</f>
        <v>0</v>
      </c>
      <c r="FY21" s="228">
        <f>IF([2]相关演算!FY21="","",[2]相关演算!FY21)</f>
        <v>20096</v>
      </c>
      <c r="FZ21" s="228" t="str">
        <f ca="1">IF([2]相关演算!FZ21="","",[2]相关演算!FZ21)</f>
        <v/>
      </c>
      <c r="GA21" s="228">
        <f>IF([2]相关演算!GA21="","",[2]相关演算!GA21)</f>
        <v>0</v>
      </c>
      <c r="GB21" s="228">
        <f ca="1">IF([2]相关演算!GB21="","",[2]相关演算!GB21)</f>
        <v>320</v>
      </c>
      <c r="GC21" s="228">
        <f ca="1">IF([2]相关演算!GC21="","",[2]相关演算!GC21)</f>
        <v>0.95894663844041106</v>
      </c>
      <c r="GD21" s="228">
        <f>IF([2]相关演算!GD21="","",[2]相关演算!GD21)</f>
        <v>2</v>
      </c>
      <c r="GE21" s="228">
        <f ca="1">IF([2]相关演算!GE21="","",[2]相关演算!GE21)</f>
        <v>4.5999999999999996</v>
      </c>
      <c r="GF21" s="228">
        <f ca="1">IF([2]相关演算!GF21="","",[2]相关演算!GF21)</f>
        <v>4.3499999999999996</v>
      </c>
      <c r="GG21" s="228" t="str">
        <f>IF([2]相关演算!GG21="","",[2]相关演算!GG21)</f>
        <v/>
      </c>
      <c r="GH21" s="228" t="str">
        <f>IF([2]相关演算!GH21="","",[2]相关演算!GH21)</f>
        <v/>
      </c>
      <c r="GI21" s="228" t="str">
        <f>IF([2]相关演算!GI21="","",[2]相关演算!GI21)</f>
        <v/>
      </c>
      <c r="GJ21" s="228" t="str">
        <f>IF([2]相关演算!GJ21="","",[2]相关演算!GJ21)</f>
        <v/>
      </c>
      <c r="GK21" s="228" t="str">
        <f>IF([2]相关演算!GK21="","",[2]相关演算!GK21)</f>
        <v/>
      </c>
      <c r="GL21" s="228" t="str">
        <f>IF([2]相关演算!GL21="","",[2]相关演算!GL21)</f>
        <v/>
      </c>
      <c r="GM21" s="228" t="str">
        <f>IF([2]相关演算!GM21="","",[2]相关演算!GM21)</f>
        <v/>
      </c>
      <c r="GN21" s="228" t="str">
        <f>IF([2]相关演算!GN21="","",[2]相关演算!GN21)</f>
        <v/>
      </c>
      <c r="GO21" s="228" t="str">
        <f>IF([2]相关演算!GO21="","",[2]相关演算!GO21)</f>
        <v/>
      </c>
      <c r="GP21" s="228" t="str">
        <f>IF([2]相关演算!GP21="","",[2]相关演算!GP21)</f>
        <v/>
      </c>
      <c r="GQ21" s="228" t="str">
        <f>IF([2]相关演算!GQ21="","",[2]相关演算!GQ21)</f>
        <v/>
      </c>
      <c r="GR21" s="228" t="str">
        <f>IF([2]相关演算!GR21="","",[2]相关演算!GR21)</f>
        <v/>
      </c>
      <c r="GS21" s="228" t="str">
        <f>IF([2]相关演算!GS21="","",[2]相关演算!GS21)</f>
        <v/>
      </c>
      <c r="GT21" s="228" t="str">
        <f>IF([2]相关演算!GT21="","",[2]相关演算!GT21)</f>
        <v/>
      </c>
      <c r="GU21" s="228" t="str">
        <f>IF([2]相关演算!GU21="","",[2]相关演算!GU21)</f>
        <v/>
      </c>
      <c r="GV21" s="228" t="str">
        <f>IF([2]相关演算!GV21="","",[2]相关演算!GV21)</f>
        <v/>
      </c>
      <c r="GW21" s="228" t="str">
        <f>IF([2]相关演算!GW21="","",[2]相关演算!GW21)</f>
        <v/>
      </c>
      <c r="GX21" s="228" t="str">
        <f>IF([2]相关演算!GX21="","",[2]相关演算!GX21)</f>
        <v/>
      </c>
      <c r="GY21" s="228" t="str">
        <f>IF([2]相关演算!GY21="","",[2]相关演算!GY21)</f>
        <v/>
      </c>
      <c r="GZ21" s="228" t="str">
        <f>IF([2]相关演算!GZ21="","",[2]相关演算!GZ21)</f>
        <v/>
      </c>
    </row>
    <row r="22" spans="1:208">
      <c r="A22" s="228" t="str">
        <f>IF([2]相关演算!A22="","",[2]相关演算!A22)</f>
        <v/>
      </c>
      <c r="B22" s="228">
        <f>IF([2]相关演算!B22="","",[2]相关演算!B22)</f>
        <v>3</v>
      </c>
      <c r="C22" s="228">
        <f>IF([2]相关演算!C22="","",[2]相关演算!C22)</f>
        <v>0.5</v>
      </c>
      <c r="D22" s="228">
        <f>IF([2]相关演算!D22="","",[2]相关演算!D22)</f>
        <v>0.5</v>
      </c>
      <c r="E22" s="228">
        <f>IF([2]相关演算!E22="","",[2]相关演算!E22)</f>
        <v>0.5</v>
      </c>
      <c r="F22" s="228">
        <f>IF([2]相关演算!F22="","",[2]相关演算!F22)</f>
        <v>0.5</v>
      </c>
      <c r="G22" s="228">
        <f>IF([2]相关演算!G22="","",[2]相关演算!G22)</f>
        <v>0.90076083550039177</v>
      </c>
      <c r="H22" s="228">
        <f>IF([2]相关演算!H22="","",[2]相关演算!H22)</f>
        <v>0.92105016325333333</v>
      </c>
      <c r="I22" s="228">
        <f>IF([2]相关演算!I22="","",[2]相关演算!I22)</f>
        <v>0.9815344466</v>
      </c>
      <c r="J22" s="228">
        <f>IF([2]相关演算!J22="","",[2]相关演算!J22)</f>
        <v>0.9815344466</v>
      </c>
      <c r="K22" s="228">
        <f>IF([2]相关演算!K22="","",[2]相关演算!K22)</f>
        <v>0.88238321244490869</v>
      </c>
      <c r="L22" s="228">
        <f>IF([2]相关演算!L22="","",[2]相关演算!L22)</f>
        <v>0.93684013060266669</v>
      </c>
      <c r="M22" s="228">
        <f>IF([2]相关演算!M22="","",[2]相关演算!M22)</f>
        <v>0.98030340970666674</v>
      </c>
      <c r="N22" s="228">
        <f>IF([2]相关演算!N22="","",[2]相关演算!N22)</f>
        <v>1</v>
      </c>
      <c r="O22" s="228" t="str">
        <f>IF([2]相关演算!O22="","",[2]相关演算!O22)</f>
        <v/>
      </c>
      <c r="P22" s="228" t="str">
        <f>IF([2]相关演算!P22="","",[2]相关演算!P22)</f>
        <v/>
      </c>
      <c r="Q22" s="228" t="str">
        <f>IF([2]相关演算!Q22="","",[2]相关演算!Q22)</f>
        <v/>
      </c>
      <c r="R22" s="228">
        <f>IF([2]相关演算!R22="","",[2]相关演算!R22)</f>
        <v>3.7898399999999999</v>
      </c>
      <c r="S22" s="228">
        <f>IF([2]相关演算!S22="","",[2]相关演算!S22)</f>
        <v>3.62704</v>
      </c>
      <c r="T22" s="228">
        <f>IF([2]相关演算!T22="","",[2]相关演算!T22)</f>
        <v>1.8</v>
      </c>
      <c r="U22" s="228">
        <f>IF([2]相关演算!U22="","",[2]相关演算!U22)</f>
        <v>2.3839999999999999</v>
      </c>
      <c r="V22" s="228">
        <f>IF([2]相关演算!V22="","",[2]相关演算!V22)</f>
        <v>5.3430056077421568</v>
      </c>
      <c r="W22" s="228">
        <f>IF([2]相关演算!W22="","",[2]相关演算!W22)</f>
        <v>4.4350130884221137</v>
      </c>
      <c r="X22" s="228">
        <f>IF([2]相关演算!X22="","",[2]相关演算!X22)</f>
        <v>4.6964735933170196</v>
      </c>
      <c r="Y22" s="228">
        <f>IF([2]相关演算!Y22="","",[2]相关演算!Y22)</f>
        <v>3.8401888383086478</v>
      </c>
      <c r="Z22" s="228">
        <f>IF([2]相关演算!Z22="","",[2]相关演算!Z22)</f>
        <v>0.15596210620274964</v>
      </c>
      <c r="AA22" s="228">
        <f>IF([2]相关演算!AA22="","",[2]相关演算!AA22)</f>
        <v>0.16296247865240765</v>
      </c>
      <c r="AB22" s="228">
        <f>IF([2]相关演算!AB22="","",[2]相关演算!AB22)</f>
        <v>0.32837301587301593</v>
      </c>
      <c r="AC22" s="228">
        <f>IF([2]相关演算!AC22="","",[2]相关演算!AC22)</f>
        <v>0.24793264621284761</v>
      </c>
      <c r="AD22" s="228">
        <f>IF([2]相关演算!AD22="","",[2]相关演算!AD22)</f>
        <v>0.15034240652622075</v>
      </c>
      <c r="AE22" s="228">
        <f>IF([2]相关演算!AE22="","",[2]相关演算!AE22)</f>
        <v>0.12316461661650055</v>
      </c>
      <c r="AF22" s="228">
        <f>IF([2]相关演算!AF22="","",[2]相关演算!AF22)</f>
        <v>8.9041348581760493E-2</v>
      </c>
      <c r="AG22" s="228">
        <f>IF([2]相关演算!AG22="","",[2]相关演算!AG22)</f>
        <v>9.046704943435574E-2</v>
      </c>
      <c r="AH22" s="228">
        <f>IF([2]相关演算!AH22="","",[2]相关演算!AH22)</f>
        <v>0.15034240652622075</v>
      </c>
      <c r="AI22" s="228">
        <f>IF([2]相关演算!AI22="","",[2]相关演算!AI22)</f>
        <v>0.15596210620274964</v>
      </c>
      <c r="AJ22" s="228">
        <f>IF([2]相关演算!AJ22="","",[2]相关演算!AJ22)</f>
        <v>0.15034240652622075</v>
      </c>
      <c r="AK22" s="228">
        <f>IF([2]相关演算!AK22="","",[2]相关演算!AK22)</f>
        <v>0.15596210620274964</v>
      </c>
      <c r="AL22" s="228">
        <f>IF([2]相关演算!AL22="","",[2]相关演算!AL22)</f>
        <v>0.12062854562233705</v>
      </c>
      <c r="AM22" s="228">
        <f>IF([2]相关演算!AM22="","",[2]相关演算!AM22)</f>
        <v>0.12604296818931079</v>
      </c>
      <c r="AN22" s="228">
        <f>IF([2]相关演算!AN22="","",[2]相关演算!AN22)</f>
        <v>0.25397938185630992</v>
      </c>
      <c r="AO22" s="228">
        <f>IF([2]相关演算!AO22="","",[2]相关演算!AO22)</f>
        <v>0.1166787700576339</v>
      </c>
      <c r="AP22" s="228">
        <f>IF([2]相关演算!AP22="","",[2]相关演算!AP22)</f>
        <v>9.5704377131702573E-2</v>
      </c>
      <c r="AQ22" s="228">
        <f>IF([2]相关演算!AQ22="","",[2]相关演算!AQ22)</f>
        <v>6.9137168610868271E-2</v>
      </c>
      <c r="AR22" s="228">
        <f>IF([2]相关演算!AR22="","",[2]相关演算!AR22)</f>
        <v>0.1166787700576339</v>
      </c>
      <c r="AS22" s="228">
        <f>IF([2]相关演算!AS22="","",[2]相关演算!AS22)</f>
        <v>0.12062854562233705</v>
      </c>
      <c r="AT22" s="228">
        <f>IF([2]相关演算!AT22="","",[2]相关演算!AT22)</f>
        <v>0.1166787700576339</v>
      </c>
      <c r="AU22" s="228">
        <f>IF([2]相关演算!AU22="","",[2]相关演算!AU22)</f>
        <v>0.12062854562233705</v>
      </c>
      <c r="AV22" s="228" t="str">
        <f>IF([2]相关演算!AV22="","",[2]相关演算!AV22)</f>
        <v/>
      </c>
      <c r="AW22" s="228" t="str">
        <f>IF([2]相关演算!AW22="","",[2]相关演算!AW22)</f>
        <v/>
      </c>
      <c r="AX22" s="228" t="str">
        <f>IF([2]相关演算!AX22="","",[2]相关演算!AX22)</f>
        <v/>
      </c>
      <c r="AY22" s="228" t="str">
        <f>IF([2]相关演算!AY22="","",[2]相关演算!AY22)</f>
        <v/>
      </c>
      <c r="AZ22" s="228" t="str">
        <f>IF([2]相关演算!AZ22="","",[2]相关演算!AZ22)</f>
        <v/>
      </c>
      <c r="BA22" s="228" t="str">
        <f>IF([2]相关演算!BA22="","",[2]相关演算!BA22)</f>
        <v/>
      </c>
      <c r="BB22" s="228" t="str">
        <f>IF([2]相关演算!BB22="","",[2]相关演算!BB22)</f>
        <v/>
      </c>
      <c r="BC22" s="228" t="str">
        <f>IF([2]相关演算!BC22="","",[2]相关演算!BC22)</f>
        <v/>
      </c>
      <c r="BD22" s="228" t="str">
        <f>IF([2]相关演算!BD22="","",[2]相关演算!BD22)</f>
        <v/>
      </c>
      <c r="BE22" s="228" t="str">
        <f>IF([2]相关演算!BE22="","",[2]相关演算!BE22)</f>
        <v>对应士气累积减少</v>
      </c>
      <c r="BF22" s="228" t="str">
        <f>IF([2]相关演算!BF22="","",[2]相关演算!BF22)</f>
        <v/>
      </c>
      <c r="BG22" s="228" t="str">
        <f>IF([2]相关演算!BG22="","",[2]相关演算!BG22)</f>
        <v/>
      </c>
      <c r="BH22" s="228" t="str">
        <f>IF([2]相关演算!BH22="","",[2]相关演算!BH22)</f>
        <v/>
      </c>
      <c r="BI22" s="228" t="str">
        <f>IF([2]相关演算!BI22="","",[2]相关演算!BI22)</f>
        <v/>
      </c>
      <c r="BJ22" s="228" t="str">
        <f>IF([2]相关演算!BJ22="","",[2]相关演算!BJ22)</f>
        <v/>
      </c>
      <c r="BK22" s="228" t="str">
        <f>IF([2]相关演算!BK22="","",[2]相关演算!BK22)</f>
        <v/>
      </c>
      <c r="BL22" s="228" t="str">
        <f>IF([2]相关演算!BL22="","",[2]相关演算!BL22)</f>
        <v>技能导致第1次士气低落提前，带来的效益</v>
      </c>
      <c r="BM22" s="228" t="str">
        <f>IF([2]相关演算!BM22="","",[2]相关演算!BM22)</f>
        <v/>
      </c>
      <c r="BN22" s="228" t="str">
        <f>IF([2]相关演算!BN22="","",[2]相关演算!BN22)</f>
        <v/>
      </c>
      <c r="BO22" s="228" t="str">
        <f>IF([2]相关演算!BO22="","",[2]相关演算!BO22)</f>
        <v/>
      </c>
      <c r="BP22" s="228" t="str">
        <f>IF([2]相关演算!BP22="","",[2]相关演算!BP22)</f>
        <v/>
      </c>
      <c r="BQ22" s="228" t="str">
        <f>IF([2]相关演算!BQ22="","",[2]相关演算!BQ22)</f>
        <v>技能导致第2次士气低落提前，带来的效益</v>
      </c>
      <c r="BR22" s="228" t="str">
        <f>IF([2]相关演算!BR22="","",[2]相关演算!BR22)</f>
        <v/>
      </c>
      <c r="BS22" s="228" t="str">
        <f>IF([2]相关演算!BS22="","",[2]相关演算!BS22)</f>
        <v/>
      </c>
      <c r="BT22" s="228" t="str">
        <f>IF([2]相关演算!BT22="","",[2]相关演算!BT22)</f>
        <v/>
      </c>
      <c r="BU22" s="228" t="str">
        <f>IF([2]相关演算!BU22="","",[2]相关演算!BU22)</f>
        <v/>
      </c>
      <c r="BV22" s="228" t="str">
        <f>IF([2]相关演算!BV22="","",[2]相关演算!BV22)</f>
        <v/>
      </c>
      <c r="BW22" s="228" t="str">
        <f>IF([2]相关演算!BW22="","",[2]相关演算!BW22)</f>
        <v>带来的士兵标准兵力额外扣除率</v>
      </c>
      <c r="BX22" s="228" t="str">
        <f>IF([2]相关演算!BX22="","",[2]相关演算!BX22)</f>
        <v/>
      </c>
      <c r="BY22" s="228" t="str">
        <f>IF([2]相关演算!BY22="","",[2]相关演算!BY22)</f>
        <v/>
      </c>
      <c r="BZ22" s="228" t="str">
        <f>IF([2]相关演算!BZ22="","",[2]相关演算!BZ22)</f>
        <v/>
      </c>
      <c r="CA22" s="228" t="str">
        <f>IF([2]相关演算!CA22="","",[2]相关演算!CA22)</f>
        <v/>
      </c>
      <c r="CB22" s="228" t="str">
        <f>IF([2]相关演算!CB22="","",[2]相关演算!CB22)</f>
        <v/>
      </c>
      <c r="CC22" s="228" t="str">
        <f>IF([2]相关演算!CC22="","",[2]相关演算!CC22)</f>
        <v/>
      </c>
      <c r="CD22" s="228" t="str">
        <f>IF([2]相关演算!CD22="","",[2]相关演算!CD22)</f>
        <v/>
      </c>
      <c r="CE22" s="228" t="str">
        <f>IF([2]相关演算!CE22="","",[2]相关演算!CE22)</f>
        <v/>
      </c>
      <c r="CF22" s="228" t="str">
        <f>IF([2]相关演算!CF22="","",[2]相关演算!CF22)</f>
        <v/>
      </c>
      <c r="CG22" s="228" t="str">
        <f>IF([2]相关演算!CG22="","",[2]相关演算!CG22)</f>
        <v/>
      </c>
      <c r="CH22" s="228" t="str">
        <f>IF([2]相关演算!CH22="","",[2]相关演算!CH22)</f>
        <v/>
      </c>
      <c r="CI22" s="228" t="str">
        <f>IF([2]相关演算!CI22="","",[2]相关演算!CI22)</f>
        <v/>
      </c>
      <c r="CJ22" s="228" t="str">
        <f>IF([2]相关演算!CJ22="","",[2]相关演算!CJ22)</f>
        <v/>
      </c>
      <c r="CK22" s="228" t="str">
        <f>IF([2]相关演算!CK22="","",[2]相关演算!CK22)</f>
        <v>对应怒气累计值</v>
      </c>
      <c r="CL22" s="228" t="str">
        <f>IF([2]相关演算!CL22="","",[2]相关演算!CL22)</f>
        <v/>
      </c>
      <c r="CM22" s="228" t="str">
        <f>IF([2]相关演算!CM22="","",[2]相关演算!CM22)</f>
        <v/>
      </c>
      <c r="CN22" s="228" t="str">
        <f>IF([2]相关演算!CN22="","",[2]相关演算!CN22)</f>
        <v/>
      </c>
      <c r="CO22" s="228" t="str">
        <f>IF([2]相关演算!CO22="","",[2]相关演算!CO22)</f>
        <v/>
      </c>
      <c r="CP22" s="228" t="str">
        <f>IF([2]相关演算!CP22="","",[2]相关演算!CP22)</f>
        <v/>
      </c>
      <c r="CQ22" s="228" t="str">
        <f>IF([2]相关演算!CQ22="","",[2]相关演算!CQ22)</f>
        <v/>
      </c>
      <c r="CR22" s="228" t="str">
        <f>IF([2]相关演算!CR22="","",[2]相关演算!CR22)</f>
        <v>技能导致第1次怒气技能延后，带来的效益</v>
      </c>
      <c r="CS22" s="228" t="str">
        <f>IF([2]相关演算!CS22="","",[2]相关演算!CS22)</f>
        <v/>
      </c>
      <c r="CT22" s="228" t="str">
        <f>IF([2]相关演算!CT22="","",[2]相关演算!CT22)</f>
        <v/>
      </c>
      <c r="CU22" s="228" t="str">
        <f>IF([2]相关演算!CU22="","",[2]相关演算!CU22)</f>
        <v/>
      </c>
      <c r="CV22" s="228" t="str">
        <f>IF([2]相关演算!CV22="","",[2]相关演算!CV22)</f>
        <v/>
      </c>
      <c r="CW22" s="228" t="str">
        <f>IF([2]相关演算!CW22="","",[2]相关演算!CW22)</f>
        <v>技能导致第2次怒气技能延后，带来的效益</v>
      </c>
      <c r="CX22" s="228" t="str">
        <f>IF([2]相关演算!CX22="","",[2]相关演算!CX22)</f>
        <v/>
      </c>
      <c r="CY22" s="228" t="str">
        <f>IF([2]相关演算!CY22="","",[2]相关演算!CY22)</f>
        <v/>
      </c>
      <c r="CZ22" s="228" t="str">
        <f>IF([2]相关演算!CZ22="","",[2]相关演算!CZ22)</f>
        <v/>
      </c>
      <c r="DA22" s="228" t="str">
        <f>IF([2]相关演算!DA22="","",[2]相关演算!DA22)</f>
        <v/>
      </c>
      <c r="DB22" s="228" t="str">
        <f>IF([2]相关演算!DB22="","",[2]相关演算!DB22)</f>
        <v/>
      </c>
      <c r="DC22" s="228" t="str">
        <f>IF([2]相关演算!DC22="","",[2]相关演算!DC22)</f>
        <v>带来的将领生命额外扣除</v>
      </c>
      <c r="DD22" s="228" t="str">
        <f>IF([2]相关演算!DD22="","",[2]相关演算!DD22)</f>
        <v/>
      </c>
      <c r="DE22" s="228" t="str">
        <f>IF([2]相关演算!DE22="","",[2]相关演算!DE22)</f>
        <v/>
      </c>
      <c r="DF22" s="228" t="str">
        <f>IF([2]相关演算!DF22="","",[2]相关演算!DF22)</f>
        <v/>
      </c>
      <c r="DG22" s="228" t="str">
        <f>IF([2]相关演算!DG22="","",[2]相关演算!DG22)</f>
        <v/>
      </c>
      <c r="DH22" s="228" t="str">
        <f>IF([2]相关演算!DH22="","",[2]相关演算!DH22)</f>
        <v/>
      </c>
      <c r="DI22" s="228" t="str">
        <f>IF([2]相关演算!DI22="","",[2]相关演算!DI22)</f>
        <v/>
      </c>
      <c r="DJ22" s="228" t="str">
        <f>IF([2]相关演算!DJ22="","",[2]相关演算!DJ22)</f>
        <v/>
      </c>
      <c r="DK22" s="228" t="str">
        <f>IF([2]相关演算!DK22="","",[2]相关演算!DK22)</f>
        <v/>
      </c>
      <c r="DL22" s="228" t="str">
        <f>IF([2]相关演算!DL22="","",[2]相关演算!DL22)</f>
        <v/>
      </c>
      <c r="DM22" s="228" t="str">
        <f>IF([2]相关演算!DM22="","",[2]相关演算!DM22)</f>
        <v/>
      </c>
      <c r="DN22" s="228" t="str">
        <f>IF([2]相关演算!DN22="","",[2]相关演算!DN22)</f>
        <v/>
      </c>
      <c r="DO22" s="228" t="str">
        <f>IF([2]相关演算!DO22="","",[2]相关演算!DO22)</f>
        <v/>
      </c>
      <c r="DP22" s="228" t="str">
        <f>IF([2]相关演算!DP22="","",[2]相关演算!DP22)</f>
        <v/>
      </c>
      <c r="DQ22" s="228">
        <f>IF([2]相关演算!DQ22="","",[2]相关演算!DQ22)</f>
        <v>1</v>
      </c>
      <c r="DR22" s="228">
        <f>IF([2]相关演算!DR22="","",[2]相关演算!DR22)</f>
        <v>0</v>
      </c>
      <c r="DS22" s="228">
        <f>IF([2]相关演算!DS22="","",[2]相关演算!DS22)</f>
        <v>0</v>
      </c>
      <c r="DT22" s="228">
        <f>IF([2]相关演算!DT22="","",[2]相关演算!DT22)</f>
        <v>0</v>
      </c>
      <c r="DU22" s="228">
        <f>IF([2]相关演算!DU22="","",[2]相关演算!DU22)</f>
        <v>0</v>
      </c>
      <c r="DV22" s="228">
        <f>IF([2]相关演算!DV22="","",[2]相关演算!DV22)</f>
        <v>0.5</v>
      </c>
      <c r="DW22" s="228">
        <f>IF([2]相关演算!DW22="","",[2]相关演算!DW22)</f>
        <v>0.5</v>
      </c>
      <c r="DX22" s="228">
        <f>IF([2]相关演算!DX22="","",[2]相关演算!DX22)</f>
        <v>0</v>
      </c>
      <c r="DY22" s="228">
        <f>IF([2]相关演算!DY22="","",[2]相关演算!DY22)</f>
        <v>0.75</v>
      </c>
      <c r="DZ22" s="228">
        <f>IF([2]相关演算!DZ22="","",[2]相关演算!DZ22)</f>
        <v>0.25</v>
      </c>
      <c r="EA22" s="228">
        <f>IF([2]相关演算!EA22="","",[2]相关演算!EA22)</f>
        <v>0</v>
      </c>
      <c r="EB22" s="228">
        <f>IF([2]相关演算!EB22="","",[2]相关演算!EB22)</f>
        <v>0</v>
      </c>
      <c r="EC22" s="228">
        <f>IF([2]相关演算!EC22="","",[2]相关演算!EC22)</f>
        <v>1</v>
      </c>
      <c r="ED22" s="228">
        <f>IF([2]相关演算!ED22="","",[2]相关演算!ED22)</f>
        <v>0</v>
      </c>
      <c r="EE22" s="228">
        <f>IF([2]相关演算!EE22="","",[2]相关演算!EE22)</f>
        <v>0</v>
      </c>
      <c r="EF22" s="228">
        <f>IF([2]相关演算!EF22="","",[2]相关演算!EF22)</f>
        <v>0</v>
      </c>
      <c r="EG22" s="228" t="str">
        <f>IF([2]相关演算!EG22="","",[2]相关演算!EG22)</f>
        <v/>
      </c>
      <c r="EH22" s="228" t="str">
        <f>IF([2]相关演算!EH22="","",[2]相关演算!EH22)</f>
        <v/>
      </c>
      <c r="EI22" s="228" t="str">
        <f>IF([2]相关演算!EI22="","",[2]相关演算!EI22)</f>
        <v/>
      </c>
      <c r="EJ22" s="228" t="str">
        <f>IF([2]相关演算!EJ22="","",[2]相关演算!EJ22)</f>
        <v/>
      </c>
      <c r="EK22" s="228" t="str">
        <f>IF([2]相关演算!EK22="","",[2]相关演算!EK22)</f>
        <v/>
      </c>
      <c r="EL22" s="228" t="str">
        <f>IF([2]相关演算!EL22="","",[2]相关演算!EL22)</f>
        <v/>
      </c>
      <c r="EM22" s="228" t="str">
        <f>IF([2]相关演算!EM22="","",[2]相关演算!EM22)</f>
        <v/>
      </c>
      <c r="EN22" s="228" t="str">
        <f>IF([2]相关演算!EN22="","",[2]相关演算!EN22)</f>
        <v/>
      </c>
      <c r="EO22" s="228" t="str">
        <f>IF([2]相关演算!EO22="","",[2]相关演算!EO22)</f>
        <v/>
      </c>
      <c r="EP22" s="228">
        <f>IF([2]相关演算!EP22="","",[2]相关演算!EP22)</f>
        <v>3</v>
      </c>
      <c r="EQ22" s="228">
        <f>IF([2]相关演算!EQ22="","",[2]相关演算!EQ22)</f>
        <v>0.3</v>
      </c>
      <c r="ER22" s="228" t="str">
        <f>IF([2]相关演算!ER22="","",[2]相关演算!ER22)</f>
        <v/>
      </c>
      <c r="ES22" s="228">
        <f>IF([2]相关演算!ES22="","",[2]相关演算!ES22)</f>
        <v>4</v>
      </c>
      <c r="ET22" s="228" t="str">
        <f>IF([2]相关演算!ET22="","",[2]相关演算!ET22)</f>
        <v>枪兵</v>
      </c>
      <c r="EU22" s="228">
        <f>IF([2]相关演算!EU22="","",[2]相关演算!EU22)</f>
        <v>56</v>
      </c>
      <c r="EV22" s="228">
        <f>IF([2]相关演算!EV22="","",[2]相关演算!EV22)</f>
        <v>3352.2641249853514</v>
      </c>
      <c r="EW22" s="228">
        <f>IF([2]相关演算!EW22="","",[2]相关演算!EW22)</f>
        <v>0.25341502115393366</v>
      </c>
      <c r="EX22" s="228">
        <f>IF([2]相关演算!EX22="","",[2]相关演算!EX22)</f>
        <v>0.21835633478515012</v>
      </c>
      <c r="EY22" s="228" t="str">
        <f>IF([2]相关演算!EY22="","",[2]相关演算!EY22)</f>
        <v/>
      </c>
      <c r="EZ22" s="228" t="str">
        <f>IF([2]相关演算!EZ22="","",[2]相关演算!EZ22)</f>
        <v/>
      </c>
      <c r="FA22" s="228" t="str">
        <f>IF([2]相关演算!FA22="","",[2]相关演算!FA22)</f>
        <v/>
      </c>
      <c r="FB22" s="228" t="str">
        <f>IF([2]相关演算!FB22="","",[2]相关演算!FB22)</f>
        <v/>
      </c>
      <c r="FC22" s="228" t="str">
        <f>IF([2]相关演算!FC22="","",[2]相关演算!FC22)</f>
        <v/>
      </c>
      <c r="FD22" s="228" t="str">
        <f>IF([2]相关演算!FD22="","",[2]相关演算!FD22)</f>
        <v/>
      </c>
      <c r="FE22" s="228" t="str">
        <f>IF([2]相关演算!FE22="","",[2]相关演算!FE22)</f>
        <v/>
      </c>
      <c r="FF22" s="228" t="str">
        <f>IF([2]相关演算!FF22="","",[2]相关演算!FF22)</f>
        <v/>
      </c>
      <c r="FG22" s="228" t="str">
        <f>IF([2]相关演算!FG22="","",[2]相关演算!FG22)</f>
        <v>吴起</v>
      </c>
      <c r="FH22" s="228">
        <f>IF([2]相关演算!FH22="","",[2]相关演算!FH22)</f>
        <v>10009</v>
      </c>
      <c r="FI22" s="228" t="str">
        <f>IF([2]相关演算!FI22="","",[2]相关演算!FI22)</f>
        <v>fanwei</v>
      </c>
      <c r="FJ22" s="228">
        <f>IF([2]相关演算!FJ22="","",[2]相关演算!FJ22)</f>
        <v>999</v>
      </c>
      <c r="FK22" s="228" t="str">
        <f>IF([2]相关演算!FK22="","",[2]相关演算!FK22)</f>
        <v/>
      </c>
      <c r="FL22" s="228" t="str">
        <f>IF([2]相关演算!FL22="","",[2]相关演算!FL22)</f>
        <v/>
      </c>
      <c r="FM22" s="228">
        <f>IF([2]相关演算!FM22="","",[2]相关演算!FM22)</f>
        <v>0</v>
      </c>
      <c r="FN22" s="228">
        <f>IF([2]相关演算!FN22="","",[2]相关演算!FN22)</f>
        <v>999</v>
      </c>
      <c r="FO22" s="228">
        <f>IF([2]相关演算!FO22="","",[2]相关演算!FO22)</f>
        <v>0</v>
      </c>
      <c r="FP22" s="228">
        <f>IF([2]相关演算!FP22="","",[2]相关演算!FP22)</f>
        <v>0</v>
      </c>
      <c r="FQ22" s="228">
        <f>IF([2]相关演算!FQ22="","",[2]相关演算!FQ22)</f>
        <v>0</v>
      </c>
      <c r="FR22" s="228">
        <f>IF([2]相关演算!FR22="","",[2]相关演算!FR22)</f>
        <v>3133723.14</v>
      </c>
      <c r="FS22" s="228">
        <f>IF([2]相关演算!FS22="","",[2]相关演算!FS22)</f>
        <v>0</v>
      </c>
      <c r="FT22" s="228">
        <f>IF([2]相关演算!FT22="","",[2]相关演算!FT22)</f>
        <v>0</v>
      </c>
      <c r="FU22" s="228">
        <f>IF([2]相关演算!FU22="","",[2]相关演算!FU22)</f>
        <v>0</v>
      </c>
      <c r="FV22" s="228">
        <f>IF([2]相关演算!FV22="","",[2]相关演算!FV22)</f>
        <v>0</v>
      </c>
      <c r="FW22" s="228">
        <f>IF([2]相关演算!FW22="","",[2]相关演算!FW22)</f>
        <v>0</v>
      </c>
      <c r="FX22" s="228">
        <f>IF([2]相关演算!FX22="","",[2]相关演算!FX22)</f>
        <v>0</v>
      </c>
      <c r="FY22" s="228">
        <f>IF([2]相关演算!FY22="","",[2]相关演算!FY22)</f>
        <v>3133723.14</v>
      </c>
      <c r="FZ22" s="228" t="str">
        <f ca="1">IF([2]相关演算!FZ22="","",[2]相关演算!FZ22)</f>
        <v/>
      </c>
      <c r="GA22" s="228">
        <f>IF([2]相关演算!GA22="","",[2]相关演算!GA22)</f>
        <v>0</v>
      </c>
      <c r="GB22" s="228">
        <f ca="1">IF([2]相关演算!GB22="","",[2]相关演算!GB22)</f>
        <v>999</v>
      </c>
      <c r="GC22" s="228">
        <f ca="1">IF([2]相关演算!GC22="","",[2]相关演算!GC22)</f>
        <v>1</v>
      </c>
      <c r="GD22" s="228">
        <f>IF([2]相关演算!GD22="","",[2]相关演算!GD22)</f>
        <v>2</v>
      </c>
      <c r="GE22" s="228">
        <f ca="1">IF([2]相关演算!GE22="","",[2]相关演算!GE22)</f>
        <v>12</v>
      </c>
      <c r="GF22" s="228">
        <f ca="1">IF([2]相关演算!GF22="","",[2]相关演算!GF22)</f>
        <v>3</v>
      </c>
      <c r="GG22" s="228">
        <f>IF([2]相关演算!GG22="","",[2]相关演算!GG22)</f>
        <v>3</v>
      </c>
      <c r="GH22" s="228" t="str">
        <f>IF([2]相关演算!GH22="","",[2]相关演算!GH22)</f>
        <v/>
      </c>
      <c r="GI22" s="228" t="str">
        <f>IF([2]相关演算!GI22="","",[2]相关演算!GI22)</f>
        <v/>
      </c>
      <c r="GJ22" s="228" t="str">
        <f>IF([2]相关演算!GJ22="","",[2]相关演算!GJ22)</f>
        <v/>
      </c>
      <c r="GK22" s="228" t="str">
        <f>IF([2]相关演算!GK22="","",[2]相关演算!GK22)</f>
        <v/>
      </c>
      <c r="GL22" s="228" t="str">
        <f>IF([2]相关演算!GL22="","",[2]相关演算!GL22)</f>
        <v/>
      </c>
      <c r="GM22" s="228" t="str">
        <f>IF([2]相关演算!GM22="","",[2]相关演算!GM22)</f>
        <v/>
      </c>
      <c r="GN22" s="228" t="str">
        <f>IF([2]相关演算!GN22="","",[2]相关演算!GN22)</f>
        <v/>
      </c>
      <c r="GO22" s="228" t="str">
        <f>IF([2]相关演算!GO22="","",[2]相关演算!GO22)</f>
        <v/>
      </c>
      <c r="GP22" s="228" t="str">
        <f>IF([2]相关演算!GP22="","",[2]相关演算!GP22)</f>
        <v/>
      </c>
      <c r="GQ22" s="228" t="str">
        <f>IF([2]相关演算!GQ22="","",[2]相关演算!GQ22)</f>
        <v/>
      </c>
      <c r="GR22" s="228" t="str">
        <f>IF([2]相关演算!GR22="","",[2]相关演算!GR22)</f>
        <v/>
      </c>
      <c r="GS22" s="228" t="str">
        <f>IF([2]相关演算!GS22="","",[2]相关演算!GS22)</f>
        <v/>
      </c>
      <c r="GT22" s="228" t="str">
        <f>IF([2]相关演算!GT22="","",[2]相关演算!GT22)</f>
        <v/>
      </c>
      <c r="GU22" s="228" t="str">
        <f>IF([2]相关演算!GU22="","",[2]相关演算!GU22)</f>
        <v/>
      </c>
      <c r="GV22" s="228" t="str">
        <f>IF([2]相关演算!GV22="","",[2]相关演算!GV22)</f>
        <v/>
      </c>
      <c r="GW22" s="228" t="str">
        <f>IF([2]相关演算!GW22="","",[2]相关演算!GW22)</f>
        <v/>
      </c>
      <c r="GX22" s="228" t="str">
        <f>IF([2]相关演算!GX22="","",[2]相关演算!GX22)</f>
        <v/>
      </c>
      <c r="GY22" s="228" t="str">
        <f>IF([2]相关演算!GY22="","",[2]相关演算!GY22)</f>
        <v/>
      </c>
      <c r="GZ22" s="228" t="str">
        <f>IF([2]相关演算!GZ22="","",[2]相关演算!GZ22)</f>
        <v/>
      </c>
    </row>
    <row r="23" spans="1:208">
      <c r="A23" s="228" t="str">
        <f>IF([2]相关演算!A23="","",[2]相关演算!A23)</f>
        <v/>
      </c>
      <c r="B23" s="228">
        <f>IF([2]相关演算!B23="","",[2]相关演算!B23)</f>
        <v>4</v>
      </c>
      <c r="C23" s="228">
        <f>IF([2]相关演算!C23="","",[2]相关演算!C23)</f>
        <v>0.5</v>
      </c>
      <c r="D23" s="228">
        <f>IF([2]相关演算!D23="","",[2]相关演算!D23)</f>
        <v>0.5</v>
      </c>
      <c r="E23" s="228">
        <f>IF([2]相关演算!E23="","",[2]相关演算!E23)</f>
        <v>0.5</v>
      </c>
      <c r="F23" s="228">
        <f>IF([2]相关演算!F23="","",[2]相关演算!F23)</f>
        <v>0.5</v>
      </c>
      <c r="G23" s="228">
        <f>IF([2]相关演算!G23="","",[2]相关演算!G23)</f>
        <v>0.86803724188376741</v>
      </c>
      <c r="H23" s="228">
        <f>IF([2]相关演算!H23="","",[2]相关演算!H23)</f>
        <v>0.89546631919129605</v>
      </c>
      <c r="I23" s="228">
        <f>IF([2]相关演算!I23="","",[2]相关演算!I23)</f>
        <v>0.97553505304693333</v>
      </c>
      <c r="J23" s="228">
        <f>IF([2]相关演算!J23="","",[2]相关演算!J23)</f>
        <v>0.97553505304693333</v>
      </c>
      <c r="K23" s="228">
        <f>IF([2]相关演算!K23="","",[2]相关演算!K23)</f>
        <v>0.843599694084465</v>
      </c>
      <c r="L23" s="228">
        <f>IF([2]相关演算!L23="","",[2]相关演算!L23)</f>
        <v>0.91637305535303681</v>
      </c>
      <c r="M23" s="228">
        <f>IF([2]相关演算!M23="","",[2]相关演算!M23)</f>
        <v>0.97390405658339563</v>
      </c>
      <c r="N23" s="228">
        <f>IF([2]相关演算!N23="","",[2]相关演算!N23)</f>
        <v>1</v>
      </c>
      <c r="O23" s="228" t="str">
        <f>IF([2]相关演算!O23="","",[2]相关演算!O23)</f>
        <v/>
      </c>
      <c r="P23" s="228" t="str">
        <f>IF([2]相关演算!P23="","",[2]相关演算!P23)</f>
        <v/>
      </c>
      <c r="Q23" s="228" t="str">
        <f>IF([2]相关演算!Q23="","",[2]相关演算!Q23)</f>
        <v/>
      </c>
      <c r="R23" s="228">
        <f>IF([2]相关演算!R23="","",[2]相关演算!R23)</f>
        <v>3.7898399999999999</v>
      </c>
      <c r="S23" s="228">
        <f>IF([2]相关演算!S23="","",[2]相关演算!S23)</f>
        <v>3.62704</v>
      </c>
      <c r="T23" s="228">
        <f>IF([2]相关演算!T23="","",[2]相关演算!T23)</f>
        <v>1.8</v>
      </c>
      <c r="U23" s="228">
        <f>IF([2]相关演算!U23="","",[2]相关演算!U23)</f>
        <v>2.3839999999999999</v>
      </c>
      <c r="V23" s="228">
        <f>IF([2]相关演算!V23="","",[2]相关演算!V23)</f>
        <v>5.3071719191377857</v>
      </c>
      <c r="W23" s="228">
        <f>IF([2]相关演算!W23="","",[2]相关演算!W23)</f>
        <v>4.3780718099423463</v>
      </c>
      <c r="X23" s="228">
        <f>IF([2]相关演算!X23="","",[2]相关演算!X23)</f>
        <v>4.5941776523942588</v>
      </c>
      <c r="Y23" s="228">
        <f>IF([2]相关演算!Y23="","",[2]相关演算!Y23)</f>
        <v>3.7610856056383923</v>
      </c>
      <c r="Z23" s="228">
        <f>IF([2]相关演算!Z23="","",[2]相关演算!Z23)</f>
        <v>0.15596210620274964</v>
      </c>
      <c r="AA23" s="228">
        <f>IF([2]相关演算!AA23="","",[2]相关演算!AA23)</f>
        <v>0.16296247865240765</v>
      </c>
      <c r="AB23" s="228">
        <f>IF([2]相关演算!AB23="","",[2]相关演算!AB23)</f>
        <v>0.32837301587301593</v>
      </c>
      <c r="AC23" s="228">
        <f>IF([2]相关演算!AC23="","",[2]相关演算!AC23)</f>
        <v>0.24793264621284761</v>
      </c>
      <c r="AD23" s="228">
        <f>IF([2]相关演算!AD23="","",[2]相关演算!AD23)</f>
        <v>0.15247476591876391</v>
      </c>
      <c r="AE23" s="228">
        <f>IF([2]相关演算!AE23="","",[2]相关演算!AE23)</f>
        <v>0.12510757778947376</v>
      </c>
      <c r="AF23" s="228">
        <f>IF([2]相关演算!AF23="","",[2]相关演算!AF23)</f>
        <v>9.0726834902156828E-2</v>
      </c>
      <c r="AG23" s="228">
        <f>IF([2]相关演算!AG23="","",[2]相关演算!AG23)</f>
        <v>9.1896146197471024E-2</v>
      </c>
      <c r="AH23" s="228">
        <f>IF([2]相关演算!AH23="","",[2]相关演算!AH23)</f>
        <v>0.15247476591876391</v>
      </c>
      <c r="AI23" s="228">
        <f>IF([2]相关演算!AI23="","",[2]相关演算!AI23)</f>
        <v>0.15596210620274964</v>
      </c>
      <c r="AJ23" s="228">
        <f>IF([2]相关演算!AJ23="","",[2]相关演算!AJ23)</f>
        <v>0.15247476591876391</v>
      </c>
      <c r="AK23" s="228">
        <f>IF([2]相关演算!AK23="","",[2]相关演算!AK23)</f>
        <v>0.15596210620274964</v>
      </c>
      <c r="AL23" s="228">
        <f>IF([2]相关演算!AL23="","",[2]相关演算!AL23)</f>
        <v>0.12617430322128315</v>
      </c>
      <c r="AM23" s="228">
        <f>IF([2]相关演算!AM23="","",[2]相关演算!AM23)</f>
        <v>0.13183764759146513</v>
      </c>
      <c r="AN23" s="228">
        <f>IF([2]相关演算!AN23="","",[2]相关演算!AN23)</f>
        <v>0.26565578962230429</v>
      </c>
      <c r="AO23" s="228">
        <f>IF([2]相关演算!AO23="","",[2]相关演算!AO23)</f>
        <v>0.12375930472071246</v>
      </c>
      <c r="AP23" s="228">
        <f>IF([2]相关演算!AP23="","",[2]相关演算!AP23)</f>
        <v>0.1016647169496106</v>
      </c>
      <c r="AQ23" s="228">
        <f>IF([2]相关演算!AQ23="","",[2]相关演算!AQ23)</f>
        <v>7.3670378505514764E-2</v>
      </c>
      <c r="AR23" s="228">
        <f>IF([2]相关演算!AR23="","",[2]相关演算!AR23)</f>
        <v>0.12375930472071246</v>
      </c>
      <c r="AS23" s="228">
        <f>IF([2]相关演算!AS23="","",[2]相关演算!AS23)</f>
        <v>0.12617430322128315</v>
      </c>
      <c r="AT23" s="228">
        <f>IF([2]相关演算!AT23="","",[2]相关演算!AT23)</f>
        <v>0.12375930472071246</v>
      </c>
      <c r="AU23" s="228">
        <f>IF([2]相关演算!AU23="","",[2]相关演算!AU23)</f>
        <v>0.12617430322128315</v>
      </c>
      <c r="AV23" s="228" t="str">
        <f>IF([2]相关演算!AV23="","",[2]相关演算!AV23)</f>
        <v/>
      </c>
      <c r="AW23" s="228" t="str">
        <f>IF([2]相关演算!AW23="","",[2]相关演算!AW23)</f>
        <v/>
      </c>
      <c r="AX23" s="228" t="str">
        <f>IF([2]相关演算!AX23="","",[2]相关演算!AX23)</f>
        <v/>
      </c>
      <c r="AY23" s="228" t="str">
        <f>IF([2]相关演算!AY23="","",[2]相关演算!AY23)</f>
        <v/>
      </c>
      <c r="AZ23" s="228" t="str">
        <f>IF([2]相关演算!AZ23="","",[2]相关演算!AZ23)</f>
        <v/>
      </c>
      <c r="BA23" s="228" t="str">
        <f>IF([2]相关演算!BA23="","",[2]相关演算!BA23)</f>
        <v/>
      </c>
      <c r="BB23" s="228" t="str">
        <f>IF([2]相关演算!BB23="","",[2]相关演算!BB23)</f>
        <v/>
      </c>
      <c r="BC23" s="228" t="str">
        <f>IF([2]相关演算!BC23="","",[2]相关演算!BC23)</f>
        <v/>
      </c>
      <c r="BD23" s="228" t="str">
        <f>IF([2]相关演算!BD23="","",[2]相关演算!BD23)</f>
        <v/>
      </c>
      <c r="BE23" s="228" t="str">
        <f>IF([2]相关演算!BE23="","",[2]相关演算!BE23)</f>
        <v>刀兵</v>
      </c>
      <c r="BF23" s="228" t="str">
        <f>IF([2]相关演算!BF23="","",[2]相关演算!BF23)</f>
        <v>车骑兵</v>
      </c>
      <c r="BG23" s="228" t="str">
        <f>IF([2]相关演算!BG23="","",[2]相关演算!BG23)</f>
        <v>弓弩兵</v>
      </c>
      <c r="BH23" s="228" t="str">
        <f>IF([2]相关演算!BH23="","",[2]相关演算!BH23)</f>
        <v>枪兵</v>
      </c>
      <c r="BI23" s="228" t="str">
        <f>IF([2]相关演算!BI23="","",[2]相关演算!BI23)</f>
        <v/>
      </c>
      <c r="BJ23" s="228" t="str">
        <f>IF([2]相关演算!BJ23="","",[2]相关演算!BJ23)</f>
        <v/>
      </c>
      <c r="BK23" s="228" t="str">
        <f>IF([2]相关演算!BK23="","",[2]相关演算!BK23)</f>
        <v>扣除士气值</v>
      </c>
      <c r="BL23" s="228" t="str">
        <f>IF([2]相关演算!BL23="","",[2]相关演算!BL23)</f>
        <v>刀兵</v>
      </c>
      <c r="BM23" s="228" t="str">
        <f>IF([2]相关演算!BM23="","",[2]相关演算!BM23)</f>
        <v>车骑兵</v>
      </c>
      <c r="BN23" s="228" t="str">
        <f>IF([2]相关演算!BN23="","",[2]相关演算!BN23)</f>
        <v>弓弩兵</v>
      </c>
      <c r="BO23" s="228" t="str">
        <f>IF([2]相关演算!BO23="","",[2]相关演算!BO23)</f>
        <v>枪兵</v>
      </c>
      <c r="BP23" s="228" t="str">
        <f>IF([2]相关演算!BP23="","",[2]相关演算!BP23)</f>
        <v/>
      </c>
      <c r="BQ23" s="228" t="str">
        <f>IF([2]相关演算!BQ23="","",[2]相关演算!BQ23)</f>
        <v>刀兵</v>
      </c>
      <c r="BR23" s="228" t="str">
        <f>IF([2]相关演算!BR23="","",[2]相关演算!BR23)</f>
        <v>车骑兵</v>
      </c>
      <c r="BS23" s="228" t="str">
        <f>IF([2]相关演算!BS23="","",[2]相关演算!BS23)</f>
        <v>弓弩兵</v>
      </c>
      <c r="BT23" s="228" t="str">
        <f>IF([2]相关演算!BT23="","",[2]相关演算!BT23)</f>
        <v>枪兵</v>
      </c>
      <c r="BU23" s="228" t="str">
        <f>IF([2]相关演算!BU23="","",[2]相关演算!BU23)</f>
        <v/>
      </c>
      <c r="BV23" s="228" t="str">
        <f>IF([2]相关演算!BV23="","",[2]相关演算!BV23)</f>
        <v/>
      </c>
      <c r="BW23" s="228" t="str">
        <f>IF([2]相关演算!BW23="","",[2]相关演算!BW23)</f>
        <v>刀兵</v>
      </c>
      <c r="BX23" s="228" t="str">
        <f>IF([2]相关演算!BX23="","",[2]相关演算!BX23)</f>
        <v>车骑兵</v>
      </c>
      <c r="BY23" s="228" t="str">
        <f>IF([2]相关演算!BY23="","",[2]相关演算!BY23)</f>
        <v>弓弩兵</v>
      </c>
      <c r="BZ23" s="228" t="str">
        <f>IF([2]相关演算!BZ23="","",[2]相关演算!BZ23)</f>
        <v>枪兵</v>
      </c>
      <c r="CA23" s="228" t="str">
        <f>IF([2]相关演算!CA23="","",[2]相关演算!CA23)</f>
        <v/>
      </c>
      <c r="CB23" s="228" t="str">
        <f>IF([2]相关演算!CB23="","",[2]相关演算!CB23)</f>
        <v/>
      </c>
      <c r="CC23" s="228" t="str">
        <f>IF([2]相关演算!CC23="","",[2]相关演算!CC23)</f>
        <v/>
      </c>
      <c r="CD23" s="228" t="str">
        <f>IF([2]相关演算!CD23="","",[2]相关演算!CD23)</f>
        <v/>
      </c>
      <c r="CE23" s="228" t="str">
        <f>IF([2]相关演算!CE23="","",[2]相关演算!CE23)</f>
        <v/>
      </c>
      <c r="CF23" s="228" t="str">
        <f>IF([2]相关演算!CF23="","",[2]相关演算!CF23)</f>
        <v/>
      </c>
      <c r="CG23" s="228" t="str">
        <f>IF([2]相关演算!CG23="","",[2]相关演算!CG23)</f>
        <v/>
      </c>
      <c r="CH23" s="228" t="str">
        <f>IF([2]相关演算!CH23="","",[2]相关演算!CH23)</f>
        <v/>
      </c>
      <c r="CI23" s="228" t="str">
        <f>IF([2]相关演算!CI23="","",[2]相关演算!CI23)</f>
        <v/>
      </c>
      <c r="CJ23" s="228" t="str">
        <f>IF([2]相关演算!CJ23="","",[2]相关演算!CJ23)</f>
        <v/>
      </c>
      <c r="CK23" s="228" t="str">
        <f>IF([2]相关演算!CK23="","",[2]相关演算!CK23)</f>
        <v>步将</v>
      </c>
      <c r="CL23" s="228" t="str">
        <f>IF([2]相关演算!CL23="","",[2]相关演算!CL23)</f>
        <v>骑将</v>
      </c>
      <c r="CM23" s="228" t="str">
        <f>IF([2]相关演算!CM23="","",[2]相关演算!CM23)</f>
        <v>弓将</v>
      </c>
      <c r="CN23" s="228" t="str">
        <f>IF([2]相关演算!CN23="","",[2]相关演算!CN23)</f>
        <v>军师</v>
      </c>
      <c r="CO23" s="228" t="str">
        <f>IF([2]相关演算!CO23="","",[2]相关演算!CO23)</f>
        <v/>
      </c>
      <c r="CP23" s="228" t="str">
        <f>IF([2]相关演算!CP23="","",[2]相关演算!CP23)</f>
        <v/>
      </c>
      <c r="CQ23" s="228" t="str">
        <f>IF([2]相关演算!CQ23="","",[2]相关演算!CQ23)</f>
        <v>扣除怒气值</v>
      </c>
      <c r="CR23" s="228" t="str">
        <f>IF([2]相关演算!CR23="","",[2]相关演算!CR23)</f>
        <v>步将</v>
      </c>
      <c r="CS23" s="228" t="str">
        <f>IF([2]相关演算!CS23="","",[2]相关演算!CS23)</f>
        <v>骑将</v>
      </c>
      <c r="CT23" s="228" t="str">
        <f>IF([2]相关演算!CT23="","",[2]相关演算!CT23)</f>
        <v>弓将</v>
      </c>
      <c r="CU23" s="228" t="str">
        <f>IF([2]相关演算!CU23="","",[2]相关演算!CU23)</f>
        <v>军师</v>
      </c>
      <c r="CV23" s="228" t="str">
        <f>IF([2]相关演算!CV23="","",[2]相关演算!CV23)</f>
        <v/>
      </c>
      <c r="CW23" s="228" t="str">
        <f>IF([2]相关演算!CW23="","",[2]相关演算!CW23)</f>
        <v>步将</v>
      </c>
      <c r="CX23" s="228" t="str">
        <f>IF([2]相关演算!CX23="","",[2]相关演算!CX23)</f>
        <v>骑将</v>
      </c>
      <c r="CY23" s="228" t="str">
        <f>IF([2]相关演算!CY23="","",[2]相关演算!CY23)</f>
        <v>弓将</v>
      </c>
      <c r="CZ23" s="228" t="str">
        <f>IF([2]相关演算!CZ23="","",[2]相关演算!CZ23)</f>
        <v>军师</v>
      </c>
      <c r="DA23" s="228" t="str">
        <f>IF([2]相关演算!DA23="","",[2]相关演算!DA23)</f>
        <v/>
      </c>
      <c r="DB23" s="228" t="str">
        <f>IF([2]相关演算!DB23="","",[2]相关演算!DB23)</f>
        <v/>
      </c>
      <c r="DC23" s="228" t="str">
        <f>IF([2]相关演算!DC23="","",[2]相关演算!DC23)</f>
        <v>步将</v>
      </c>
      <c r="DD23" s="228" t="str">
        <f>IF([2]相关演算!DD23="","",[2]相关演算!DD23)</f>
        <v>骑将</v>
      </c>
      <c r="DE23" s="228" t="str">
        <f>IF([2]相关演算!DE23="","",[2]相关演算!DE23)</f>
        <v>弓将</v>
      </c>
      <c r="DF23" s="228" t="str">
        <f>IF([2]相关演算!DF23="","",[2]相关演算!DF23)</f>
        <v>军师</v>
      </c>
      <c r="DG23" s="228" t="str">
        <f>IF([2]相关演算!DG23="","",[2]相关演算!DG23)</f>
        <v/>
      </c>
      <c r="DH23" s="228" t="str">
        <f>IF([2]相关演算!DH23="","",[2]相关演算!DH23)</f>
        <v/>
      </c>
      <c r="DI23" s="228" t="str">
        <f>IF([2]相关演算!DI23="","",[2]相关演算!DI23)</f>
        <v/>
      </c>
      <c r="DJ23" s="228" t="str">
        <f>IF([2]相关演算!DJ23="","",[2]相关演算!DJ23)</f>
        <v/>
      </c>
      <c r="DK23" s="228" t="str">
        <f>IF([2]相关演算!DK23="","",[2]相关演算!DK23)</f>
        <v/>
      </c>
      <c r="DL23" s="228" t="str">
        <f>IF([2]相关演算!DL23="","",[2]相关演算!DL23)</f>
        <v/>
      </c>
      <c r="DM23" s="228" t="str">
        <f>IF([2]相关演算!DM23="","",[2]相关演算!DM23)</f>
        <v/>
      </c>
      <c r="DN23" s="228" t="str">
        <f>IF([2]相关演算!DN23="","",[2]相关演算!DN23)</f>
        <v/>
      </c>
      <c r="DO23" s="228" t="str">
        <f>IF([2]相关演算!DO23="","",[2]相关演算!DO23)</f>
        <v/>
      </c>
      <c r="DP23" s="228" t="str">
        <f>IF([2]相关演算!DP23="","",[2]相关演算!DP23)</f>
        <v/>
      </c>
      <c r="DQ23" s="228">
        <f>IF([2]相关演算!DQ23="","",[2]相关演算!DQ23)</f>
        <v>1</v>
      </c>
      <c r="DR23" s="228">
        <f>IF([2]相关演算!DR23="","",[2]相关演算!DR23)</f>
        <v>0</v>
      </c>
      <c r="DS23" s="228">
        <f>IF([2]相关演算!DS23="","",[2]相关演算!DS23)</f>
        <v>0</v>
      </c>
      <c r="DT23" s="228">
        <f>IF([2]相关演算!DT23="","",[2]相关演算!DT23)</f>
        <v>0</v>
      </c>
      <c r="DU23" s="228">
        <f>IF([2]相关演算!DU23="","",[2]相关演算!DU23)</f>
        <v>0</v>
      </c>
      <c r="DV23" s="228">
        <f>IF([2]相关演算!DV23="","",[2]相关演算!DV23)</f>
        <v>0.5</v>
      </c>
      <c r="DW23" s="228">
        <f>IF([2]相关演算!DW23="","",[2]相关演算!DW23)</f>
        <v>0.5</v>
      </c>
      <c r="DX23" s="228">
        <f>IF([2]相关演算!DX23="","",[2]相关演算!DX23)</f>
        <v>0</v>
      </c>
      <c r="DY23" s="228">
        <f>IF([2]相关演算!DY23="","",[2]相关演算!DY23)</f>
        <v>0.75</v>
      </c>
      <c r="DZ23" s="228">
        <f>IF([2]相关演算!DZ23="","",[2]相关演算!DZ23)</f>
        <v>0.25</v>
      </c>
      <c r="EA23" s="228">
        <f>IF([2]相关演算!EA23="","",[2]相关演算!EA23)</f>
        <v>0</v>
      </c>
      <c r="EB23" s="228">
        <f>IF([2]相关演算!EB23="","",[2]相关演算!EB23)</f>
        <v>0</v>
      </c>
      <c r="EC23" s="228">
        <f>IF([2]相关演算!EC23="","",[2]相关演算!EC23)</f>
        <v>1</v>
      </c>
      <c r="ED23" s="228">
        <f>IF([2]相关演算!ED23="","",[2]相关演算!ED23)</f>
        <v>0</v>
      </c>
      <c r="EE23" s="228">
        <f>IF([2]相关演算!EE23="","",[2]相关演算!EE23)</f>
        <v>0</v>
      </c>
      <c r="EF23" s="228">
        <f>IF([2]相关演算!EF23="","",[2]相关演算!EF23)</f>
        <v>0</v>
      </c>
      <c r="EG23" s="228" t="str">
        <f>IF([2]相关演算!EG23="","",[2]相关演算!EG23)</f>
        <v/>
      </c>
      <c r="EH23" s="228" t="str">
        <f>IF([2]相关演算!EH23="","",[2]相关演算!EH23)</f>
        <v/>
      </c>
      <c r="EI23" s="228" t="str">
        <f>IF([2]相关演算!EI23="","",[2]相关演算!EI23)</f>
        <v/>
      </c>
      <c r="EJ23" s="228" t="str">
        <f>IF([2]相关演算!EJ23="","",[2]相关演算!EJ23)</f>
        <v/>
      </c>
      <c r="EK23" s="228" t="str">
        <f>IF([2]相关演算!EK23="","",[2]相关演算!EK23)</f>
        <v/>
      </c>
      <c r="EL23" s="228" t="str">
        <f>IF([2]相关演算!EL23="","",[2]相关演算!EL23)</f>
        <v/>
      </c>
      <c r="EM23" s="228" t="str">
        <f>IF([2]相关演算!EM23="","",[2]相关演算!EM23)</f>
        <v/>
      </c>
      <c r="EN23" s="228" t="str">
        <f>IF([2]相关演算!EN23="","",[2]相关演算!EN23)</f>
        <v/>
      </c>
      <c r="EO23" s="228" t="str">
        <f>IF([2]相关演算!EO23="","",[2]相关演算!EO23)</f>
        <v/>
      </c>
      <c r="EP23" s="228">
        <f>IF([2]相关演算!EP23="","",[2]相关演算!EP23)</f>
        <v>3</v>
      </c>
      <c r="EQ23" s="228">
        <f>IF([2]相关演算!EQ23="","",[2]相关演算!EQ23)</f>
        <v>0.3</v>
      </c>
      <c r="ER23" s="228" t="str">
        <f>IF([2]相关演算!ER23="","",[2]相关演算!ER23)</f>
        <v>武将</v>
      </c>
      <c r="ES23" s="228">
        <f>IF([2]相关演算!ES23="","",[2]相关演算!ES23)</f>
        <v>1</v>
      </c>
      <c r="ET23" s="228" t="str">
        <f>IF([2]相关演算!ET23="","",[2]相关演算!ET23)</f>
        <v>步将</v>
      </c>
      <c r="EU23" s="228">
        <f>IF([2]相关演算!EU23="","",[2]相关演算!EU23)</f>
        <v>56</v>
      </c>
      <c r="EV23" s="228">
        <f>IF([2]相关演算!EV23="","",[2]相关演算!EV23)</f>
        <v>12000</v>
      </c>
      <c r="EW23" s="228">
        <f>IF([2]相关演算!EW23="","",[2]相关演算!EW23)</f>
        <v>0.29156854190966836</v>
      </c>
      <c r="EX23" s="228">
        <f>IF([2]相关演算!EX23="","",[2]相关演算!EX23)</f>
        <v>0.87744107362859325</v>
      </c>
      <c r="EY23" s="228" t="str">
        <f>IF([2]相关演算!EY23="","",[2]相关演算!EY23)</f>
        <v/>
      </c>
      <c r="EZ23" s="228" t="str">
        <f>IF([2]相关演算!EZ23="","",[2]相关演算!EZ23)</f>
        <v/>
      </c>
      <c r="FA23" s="228" t="str">
        <f>IF([2]相关演算!FA23="","",[2]相关演算!FA23)</f>
        <v/>
      </c>
      <c r="FB23" s="228" t="str">
        <f>IF([2]相关演算!FB23="","",[2]相关演算!FB23)</f>
        <v/>
      </c>
      <c r="FC23" s="228" t="str">
        <f>IF([2]相关演算!FC23="","",[2]相关演算!FC23)</f>
        <v/>
      </c>
      <c r="FD23" s="228" t="str">
        <f>IF([2]相关演算!FD23="","",[2]相关演算!FD23)</f>
        <v/>
      </c>
      <c r="FE23" s="228" t="str">
        <f>IF([2]相关演算!FE23="","",[2]相关演算!FE23)</f>
        <v/>
      </c>
      <c r="FF23" s="228" t="str">
        <f>IF([2]相关演算!FF23="","",[2]相关演算!FF23)</f>
        <v/>
      </c>
      <c r="FG23" s="228" t="str">
        <f>IF([2]相关演算!FG23="","",[2]相关演算!FG23)</f>
        <v>聂荌</v>
      </c>
      <c r="FH23" s="228">
        <f>IF([2]相关演算!FH23="","",[2]相关演算!FH23)</f>
        <v>10010</v>
      </c>
      <c r="FI23" s="228" t="str">
        <f>IF([2]相关演算!FI23="","",[2]相关演算!FI23)</f>
        <v>fanwei2</v>
      </c>
      <c r="FJ23" s="228">
        <f>IF([2]相关演算!FJ23="","",[2]相关演算!FJ23)</f>
        <v>350</v>
      </c>
      <c r="FK23" s="228">
        <f>IF([2]相关演算!FK23="","",[2]相关演算!FK23)</f>
        <v>80</v>
      </c>
      <c r="FL23" s="228">
        <f>IF([2]相关演算!FL23="","",[2]相关演算!FL23)</f>
        <v>220</v>
      </c>
      <c r="FM23" s="228">
        <f>IF([2]相关演算!FM23="","",[2]相关演算!FM23)</f>
        <v>0</v>
      </c>
      <c r="FN23" s="228">
        <f>IF([2]相关演算!FN23="","",[2]相关演算!FN23)</f>
        <v>220</v>
      </c>
      <c r="FO23" s="228">
        <f>IF([2]相关演算!FO23="","",[2]相关演算!FO23)</f>
        <v>0</v>
      </c>
      <c r="FP23" s="228">
        <f>IF([2]相关演算!FP23="","",[2]相关演算!FP23)</f>
        <v>0</v>
      </c>
      <c r="FQ23" s="228">
        <f>IF([2]相关演算!FQ23="","",[2]相关演算!FQ23)</f>
        <v>0</v>
      </c>
      <c r="FR23" s="228">
        <f>IF([2]相关演算!FR23="","",[2]相关演算!FR23)</f>
        <v>0</v>
      </c>
      <c r="FS23" s="228">
        <f>IF([2]相关演算!FS23="","",[2]相关演算!FS23)</f>
        <v>20096</v>
      </c>
      <c r="FT23" s="228">
        <f>IF([2]相关演算!FT23="","",[2]相关演算!FT23)</f>
        <v>0</v>
      </c>
      <c r="FU23" s="228">
        <f>IF([2]相关演算!FU23="","",[2]相关演算!FU23)</f>
        <v>0</v>
      </c>
      <c r="FV23" s="228">
        <f>IF([2]相关演算!FV23="","",[2]相关演算!FV23)</f>
        <v>0</v>
      </c>
      <c r="FW23" s="228">
        <f>IF([2]相关演算!FW23="","",[2]相关演算!FW23)</f>
        <v>0</v>
      </c>
      <c r="FX23" s="228">
        <f>IF([2]相关演算!FX23="","",[2]相关演算!FX23)</f>
        <v>0</v>
      </c>
      <c r="FY23" s="228">
        <f>IF([2]相关演算!FY23="","",[2]相关演算!FY23)</f>
        <v>20096</v>
      </c>
      <c r="FZ23" s="228" t="str">
        <f ca="1">IF([2]相关演算!FZ23="","",[2]相关演算!FZ23)</f>
        <v/>
      </c>
      <c r="GA23" s="228">
        <f>IF([2]相关演算!GA23="","",[2]相关演算!GA23)</f>
        <v>0</v>
      </c>
      <c r="GB23" s="228">
        <f ca="1">IF([2]相关演算!GB23="","",[2]相关演算!GB23)</f>
        <v>220</v>
      </c>
      <c r="GC23" s="228">
        <f ca="1">IF([2]相关演算!GC23="","",[2]相关演算!GC23)</f>
        <v>0.84456488135989882</v>
      </c>
      <c r="GD23" s="228">
        <f>IF([2]相关演算!GD23="","",[2]相关演算!GD23)</f>
        <v>2</v>
      </c>
      <c r="GE23" s="228">
        <f ca="1">IF([2]相关演算!GE23="","",[2]相关演算!GE23)</f>
        <v>4.0999999999999996</v>
      </c>
      <c r="GF23" s="228">
        <f ca="1">IF([2]相关演算!GF23="","",[2]相关演算!GF23)</f>
        <v>1</v>
      </c>
      <c r="GG23" s="228">
        <f>IF([2]相关演算!GG23="","",[2]相关演算!GG23)</f>
        <v>1</v>
      </c>
      <c r="GH23" s="228" t="str">
        <f>IF([2]相关演算!GH23="","",[2]相关演算!GH23)</f>
        <v/>
      </c>
      <c r="GI23" s="228" t="str">
        <f>IF([2]相关演算!GI23="","",[2]相关演算!GI23)</f>
        <v/>
      </c>
      <c r="GJ23" s="228" t="str">
        <f>IF([2]相关演算!GJ23="","",[2]相关演算!GJ23)</f>
        <v/>
      </c>
      <c r="GK23" s="228" t="str">
        <f>IF([2]相关演算!GK23="","",[2]相关演算!GK23)</f>
        <v/>
      </c>
      <c r="GL23" s="228" t="str">
        <f>IF([2]相关演算!GL23="","",[2]相关演算!GL23)</f>
        <v/>
      </c>
      <c r="GM23" s="228" t="str">
        <f>IF([2]相关演算!GM23="","",[2]相关演算!GM23)</f>
        <v/>
      </c>
      <c r="GN23" s="228" t="str">
        <f>IF([2]相关演算!GN23="","",[2]相关演算!GN23)</f>
        <v/>
      </c>
      <c r="GO23" s="228" t="str">
        <f>IF([2]相关演算!GO23="","",[2]相关演算!GO23)</f>
        <v/>
      </c>
      <c r="GP23" s="228" t="str">
        <f>IF([2]相关演算!GP23="","",[2]相关演算!GP23)</f>
        <v/>
      </c>
      <c r="GQ23" s="228" t="str">
        <f>IF([2]相关演算!GQ23="","",[2]相关演算!GQ23)</f>
        <v/>
      </c>
      <c r="GR23" s="228" t="str">
        <f>IF([2]相关演算!GR23="","",[2]相关演算!GR23)</f>
        <v/>
      </c>
      <c r="GS23" s="228" t="str">
        <f>IF([2]相关演算!GS23="","",[2]相关演算!GS23)</f>
        <v/>
      </c>
      <c r="GT23" s="228" t="str">
        <f>IF([2]相关演算!GT23="","",[2]相关演算!GT23)</f>
        <v/>
      </c>
      <c r="GU23" s="228" t="str">
        <f>IF([2]相关演算!GU23="","",[2]相关演算!GU23)</f>
        <v/>
      </c>
      <c r="GV23" s="228" t="str">
        <f>IF([2]相关演算!GV23="","",[2]相关演算!GV23)</f>
        <v/>
      </c>
      <c r="GW23" s="228" t="str">
        <f>IF([2]相关演算!GW23="","",[2]相关演算!GW23)</f>
        <v/>
      </c>
      <c r="GX23" s="228" t="str">
        <f>IF([2]相关演算!GX23="","",[2]相关演算!GX23)</f>
        <v/>
      </c>
      <c r="GY23" s="228" t="str">
        <f>IF([2]相关演算!GY23="","",[2]相关演算!GY23)</f>
        <v/>
      </c>
      <c r="GZ23" s="228" t="str">
        <f>IF([2]相关演算!GZ23="","",[2]相关演算!GZ23)</f>
        <v/>
      </c>
    </row>
    <row r="24" spans="1:208">
      <c r="A24" s="228" t="str">
        <f>IF([2]相关演算!A24="","",[2]相关演算!A24)</f>
        <v/>
      </c>
      <c r="B24" s="228">
        <f>IF([2]相关演算!B24="","",[2]相关演算!B24)</f>
        <v>5</v>
      </c>
      <c r="C24" s="228">
        <f>IF([2]相关演算!C24="","",[2]相关演算!C24)</f>
        <v>0.5</v>
      </c>
      <c r="D24" s="228">
        <f>IF([2]相关演算!D24="","",[2]相关演算!D24)</f>
        <v>0.5</v>
      </c>
      <c r="E24" s="228">
        <f>IF([2]相关演算!E24="","",[2]相关演算!E24)</f>
        <v>0.5</v>
      </c>
      <c r="F24" s="228">
        <f>IF([2]相关演算!F24="","",[2]相关演算!F24)</f>
        <v>0.5</v>
      </c>
      <c r="G24" s="228">
        <f>IF([2]相关演算!G24="","",[2]相关演算!G24)</f>
        <v>0.83549011327568312</v>
      </c>
      <c r="H24" s="228">
        <f>IF([2]相关演算!H24="","",[2]相关演算!H24)</f>
        <v>0.87024146260546298</v>
      </c>
      <c r="I24" s="228">
        <f>IF([2]相关演算!I24="","",[2]相关演算!I24)</f>
        <v>0.96961142396216915</v>
      </c>
      <c r="J24" s="228">
        <f>IF([2]相关演算!J24="","",[2]相关演算!J24)</f>
        <v>0.96961142396216915</v>
      </c>
      <c r="K24" s="228">
        <f>IF([2]相关演算!K24="","",[2]相关演算!K24)</f>
        <v>0.80502531943784672</v>
      </c>
      <c r="L24" s="228">
        <f>IF([2]相关演算!L24="","",[2]相关演算!L24)</f>
        <v>0.89619317008437038</v>
      </c>
      <c r="M24" s="228">
        <f>IF([2]相关演算!M24="","",[2]相关演算!M24)</f>
        <v>0.96758551889298039</v>
      </c>
      <c r="N24" s="228">
        <f>IF([2]相关演算!N24="","",[2]相关演算!N24)</f>
        <v>1</v>
      </c>
      <c r="O24" s="228" t="str">
        <f>IF([2]相关演算!O24="","",[2]相关演算!O24)</f>
        <v/>
      </c>
      <c r="P24" s="228" t="str">
        <f>IF([2]相关演算!P24="","",[2]相关演算!P24)</f>
        <v/>
      </c>
      <c r="Q24" s="228" t="str">
        <f>IF([2]相关演算!Q24="","",[2]相关演算!Q24)</f>
        <v/>
      </c>
      <c r="R24" s="228">
        <f>IF([2]相关演算!R24="","",[2]相关演算!R24)</f>
        <v>3.7898399999999999</v>
      </c>
      <c r="S24" s="228">
        <f>IF([2]相关演算!S24="","",[2]相关演算!S24)</f>
        <v>3.62704</v>
      </c>
      <c r="T24" s="228">
        <f>IF([2]相关演算!T24="","",[2]相关演算!T24)</f>
        <v>1.8</v>
      </c>
      <c r="U24" s="228">
        <f>IF([2]相关演算!U24="","",[2]相关演算!U24)</f>
        <v>2.3839999999999999</v>
      </c>
      <c r="V24" s="228">
        <f>IF([2]相关演算!V24="","",[2]相关演算!V24)</f>
        <v>5.2717137387502122</v>
      </c>
      <c r="W24" s="228">
        <f>IF([2]相关演算!W24="","",[2]相关演算!W24)</f>
        <v>4.3216160931480729</v>
      </c>
      <c r="X24" s="228">
        <f>IF([2]相关演算!X24="","",[2]相关演算!X24)</f>
        <v>4.4927648844619341</v>
      </c>
      <c r="Y24" s="228">
        <f>IF([2]相关演算!Y24="","",[2]相关演算!Y24)</f>
        <v>3.6826723729714628</v>
      </c>
      <c r="Z24" s="228">
        <f>IF([2]相关演算!Z24="","",[2]相关演算!Z24)</f>
        <v>0.15596210620274964</v>
      </c>
      <c r="AA24" s="228">
        <f>IF([2]相关演算!AA24="","",[2]相关演算!AA24)</f>
        <v>0.16296247865240765</v>
      </c>
      <c r="AB24" s="228">
        <f>IF([2]相关演算!AB24="","",[2]相关演算!AB24)</f>
        <v>0.32837301587301593</v>
      </c>
      <c r="AC24" s="228">
        <f>IF([2]相关演算!AC24="","",[2]相关演算!AC24)</f>
        <v>0.24793264621284761</v>
      </c>
      <c r="AD24" s="228">
        <f>IF([2]相关演算!AD24="","",[2]相关演算!AD24)</f>
        <v>0.15465261506517097</v>
      </c>
      <c r="AE24" s="228">
        <f>IF([2]相关演算!AE24="","",[2]相关演算!AE24)</f>
        <v>0.1270922498904041</v>
      </c>
      <c r="AF24" s="228">
        <f>IF([2]相关演算!AF24="","",[2]相关演算!AF24)</f>
        <v>9.246216759027534E-2</v>
      </c>
      <c r="AG24" s="228">
        <f>IF([2]相关演算!AG24="","",[2]相关演算!AG24)</f>
        <v>9.3358789030648121E-2</v>
      </c>
      <c r="AH24" s="228">
        <f>IF([2]相关演算!AH24="","",[2]相关演算!AH24)</f>
        <v>0.15465261506517097</v>
      </c>
      <c r="AI24" s="228">
        <f>IF([2]相关演算!AI24="","",[2]相关演算!AI24)</f>
        <v>0.15596210620274964</v>
      </c>
      <c r="AJ24" s="228">
        <f>IF([2]相关演算!AJ24="","",[2]相关演算!AJ24)</f>
        <v>0.15465261506517097</v>
      </c>
      <c r="AK24" s="228">
        <f>IF([2]相关演算!AK24="","",[2]相关演算!AK24)</f>
        <v>0.15596210620274964</v>
      </c>
      <c r="AL24" s="228">
        <f>IF([2]相关演算!AL24="","",[2]相关演算!AL24)</f>
        <v>0.13222019361219969</v>
      </c>
      <c r="AM24" s="228">
        <f>IF([2]相关演算!AM24="","",[2]相关演算!AM24)</f>
        <v>0.13815490828864826</v>
      </c>
      <c r="AN24" s="228">
        <f>IF([2]相关演算!AN24="","",[2]相关演算!AN24)</f>
        <v>0.27838521031069935</v>
      </c>
      <c r="AO24" s="228">
        <f>IF([2]相关演算!AO24="","",[2]相关演算!AO24)</f>
        <v>0.13152578261863965</v>
      </c>
      <c r="AP24" s="228">
        <f>IF([2]相关演算!AP24="","",[2]相关演算!AP24)</f>
        <v>0.10820554579169979</v>
      </c>
      <c r="AQ24" s="228">
        <f>IF([2]相关演算!AQ24="","",[2]相关演算!AQ24)</f>
        <v>7.8661170736749261E-2</v>
      </c>
      <c r="AR24" s="228">
        <f>IF([2]相关演算!AR24="","",[2]相关演算!AR24)</f>
        <v>0.13152578261863965</v>
      </c>
      <c r="AS24" s="228">
        <f>IF([2]相关演算!AS24="","",[2]相关演算!AS24)</f>
        <v>0.13222019361219969</v>
      </c>
      <c r="AT24" s="228">
        <f>IF([2]相关演算!AT24="","",[2]相关演算!AT24)</f>
        <v>0.13152578261863965</v>
      </c>
      <c r="AU24" s="228">
        <f>IF([2]相关演算!AU24="","",[2]相关演算!AU24)</f>
        <v>0.13222019361219969</v>
      </c>
      <c r="AV24" s="228" t="str">
        <f>IF([2]相关演算!AV24="","",[2]相关演算!AV24)</f>
        <v/>
      </c>
      <c r="AW24" s="228" t="str">
        <f>IF([2]相关演算!AW24="","",[2]相关演算!AW24)</f>
        <v/>
      </c>
      <c r="AX24" s="228" t="str">
        <f>IF([2]相关演算!AX24="","",[2]相关演算!AX24)</f>
        <v/>
      </c>
      <c r="AY24" s="228" t="str">
        <f>IF([2]相关演算!AY24="","",[2]相关演算!AY24)</f>
        <v/>
      </c>
      <c r="AZ24" s="228" t="str">
        <f>IF([2]相关演算!AZ24="","",[2]相关演算!AZ24)</f>
        <v/>
      </c>
      <c r="BA24" s="228" t="str">
        <f>IF([2]相关演算!BA24="","",[2]相关演算!BA24)</f>
        <v/>
      </c>
      <c r="BB24" s="228" t="str">
        <f>IF([2]相关演算!BB24="","",[2]相关演算!BB24)</f>
        <v/>
      </c>
      <c r="BC24" s="228" t="str">
        <f>IF([2]相关演算!BC24="","",[2]相关演算!BC24)</f>
        <v/>
      </c>
      <c r="BD24" s="228">
        <f>IF([2]相关演算!BD24="","",[2]相关演算!BD24)</f>
        <v>0</v>
      </c>
      <c r="BE24" s="228">
        <f>IF([2]相关演算!BE24="","",[2]相关演算!BE24)</f>
        <v>0</v>
      </c>
      <c r="BF24" s="228">
        <f>IF([2]相关演算!BF24="","",[2]相关演算!BF24)</f>
        <v>0</v>
      </c>
      <c r="BG24" s="228">
        <f>IF([2]相关演算!BG24="","",[2]相关演算!BG24)</f>
        <v>0</v>
      </c>
      <c r="BH24" s="228">
        <f>IF([2]相关演算!BH24="","",[2]相关演算!BH24)</f>
        <v>0</v>
      </c>
      <c r="BI24" s="228" t="str">
        <f>IF([2]相关演算!BI24="","",[2]相关演算!BI24)</f>
        <v/>
      </c>
      <c r="BJ24" s="228" t="str">
        <f>IF([2]相关演算!BJ24="","",[2]相关演算!BJ24)</f>
        <v/>
      </c>
      <c r="BK24" s="228">
        <f>IF([2]相关演算!BK24="","",[2]相关演算!BK24)</f>
        <v>0</v>
      </c>
      <c r="BL24" s="228">
        <f>IF([2]相关演算!BL24="","",[2]相关演算!BL24)</f>
        <v>0</v>
      </c>
      <c r="BM24" s="228">
        <f>IF([2]相关演算!BM24="","",[2]相关演算!BM24)</f>
        <v>0</v>
      </c>
      <c r="BN24" s="228">
        <f>IF([2]相关演算!BN24="","",[2]相关演算!BN24)</f>
        <v>0</v>
      </c>
      <c r="BO24" s="228">
        <f>IF([2]相关演算!BO24="","",[2]相关演算!BO24)</f>
        <v>0</v>
      </c>
      <c r="BP24" s="228" t="str">
        <f>IF([2]相关演算!BP24="","",[2]相关演算!BP24)</f>
        <v/>
      </c>
      <c r="BQ24" s="228">
        <f>IF([2]相关演算!BQ24="","",[2]相关演算!BQ24)</f>
        <v>0</v>
      </c>
      <c r="BR24" s="228">
        <f>IF([2]相关演算!BR24="","",[2]相关演算!BR24)</f>
        <v>0</v>
      </c>
      <c r="BS24" s="228">
        <f>IF([2]相关演算!BS24="","",[2]相关演算!BS24)</f>
        <v>0</v>
      </c>
      <c r="BT24" s="228">
        <f>IF([2]相关演算!BT24="","",[2]相关演算!BT24)</f>
        <v>0</v>
      </c>
      <c r="BU24" s="228" t="str">
        <f>IF([2]相关演算!BU24="","",[2]相关演算!BU24)</f>
        <v/>
      </c>
      <c r="BV24" s="228" t="str">
        <f>IF([2]相关演算!BV24="","",[2]相关演算!BV24)</f>
        <v/>
      </c>
      <c r="BW24" s="228">
        <f>IF([2]相关演算!BW24="","",[2]相关演算!BW24)</f>
        <v>0</v>
      </c>
      <c r="BX24" s="228">
        <f>IF([2]相关演算!BX24="","",[2]相关演算!BX24)</f>
        <v>0</v>
      </c>
      <c r="BY24" s="228">
        <f>IF([2]相关演算!BY24="","",[2]相关演算!BY24)</f>
        <v>0</v>
      </c>
      <c r="BZ24" s="228">
        <f>IF([2]相关演算!BZ24="","",[2]相关演算!BZ24)</f>
        <v>0</v>
      </c>
      <c r="CA24" s="228" t="str">
        <f>IF([2]相关演算!CA24="","",[2]相关演算!CA24)</f>
        <v/>
      </c>
      <c r="CB24" s="228" t="str">
        <f>IF([2]相关演算!CB24="","",[2]相关演算!CB24)</f>
        <v/>
      </c>
      <c r="CC24" s="228" t="str">
        <f>IF([2]相关演算!CC24="","",[2]相关演算!CC24)</f>
        <v/>
      </c>
      <c r="CD24" s="228" t="str">
        <f>IF([2]相关演算!CD24="","",[2]相关演算!CD24)</f>
        <v/>
      </c>
      <c r="CE24" s="228" t="str">
        <f>IF([2]相关演算!CE24="","",[2]相关演算!CE24)</f>
        <v/>
      </c>
      <c r="CF24" s="228" t="str">
        <f>IF([2]相关演算!CF24="","",[2]相关演算!CF24)</f>
        <v/>
      </c>
      <c r="CG24" s="228" t="str">
        <f>IF([2]相关演算!CG24="","",[2]相关演算!CG24)</f>
        <v/>
      </c>
      <c r="CH24" s="228" t="str">
        <f>IF([2]相关演算!CH24="","",[2]相关演算!CH24)</f>
        <v/>
      </c>
      <c r="CI24" s="228" t="str">
        <f>IF([2]相关演算!CI24="","",[2]相关演算!CI24)</f>
        <v/>
      </c>
      <c r="CJ24" s="228">
        <f>IF([2]相关演算!CJ24="","",[2]相关演算!CJ24)</f>
        <v>0</v>
      </c>
      <c r="CK24" s="228">
        <f>IF([2]相关演算!CK24="","",[2]相关演算!CK24)</f>
        <v>50</v>
      </c>
      <c r="CL24" s="228">
        <f>IF([2]相关演算!CL24="","",[2]相关演算!CL24)</f>
        <v>50</v>
      </c>
      <c r="CM24" s="228">
        <f>IF([2]相关演算!CM24="","",[2]相关演算!CM24)</f>
        <v>50</v>
      </c>
      <c r="CN24" s="228">
        <f>IF([2]相关演算!CN24="","",[2]相关演算!CN24)</f>
        <v>50</v>
      </c>
      <c r="CO24" s="228" t="str">
        <f>IF([2]相关演算!CO24="","",[2]相关演算!CO24)</f>
        <v/>
      </c>
      <c r="CP24" s="228" t="str">
        <f>IF([2]相关演算!CP24="","",[2]相关演算!CP24)</f>
        <v/>
      </c>
      <c r="CQ24" s="228">
        <f>IF([2]相关演算!CQ24="","",[2]相关演算!CQ24)</f>
        <v>0</v>
      </c>
      <c r="CR24" s="228">
        <f>IF([2]相关演算!CR24="","",[2]相关演算!CR24)</f>
        <v>0</v>
      </c>
      <c r="CS24" s="228">
        <f>IF([2]相关演算!CS24="","",[2]相关演算!CS24)</f>
        <v>0</v>
      </c>
      <c r="CT24" s="228">
        <f>IF([2]相关演算!CT24="","",[2]相关演算!CT24)</f>
        <v>0</v>
      </c>
      <c r="CU24" s="228">
        <f>IF([2]相关演算!CU24="","",[2]相关演算!CU24)</f>
        <v>0</v>
      </c>
      <c r="CV24" s="228" t="str">
        <f>IF([2]相关演算!CV24="","",[2]相关演算!CV24)</f>
        <v/>
      </c>
      <c r="CW24" s="228">
        <f>IF([2]相关演算!CW24="","",[2]相关演算!CW24)</f>
        <v>0</v>
      </c>
      <c r="CX24" s="228">
        <f>IF([2]相关演算!CX24="","",[2]相关演算!CX24)</f>
        <v>0</v>
      </c>
      <c r="CY24" s="228">
        <f>IF([2]相关演算!CY24="","",[2]相关演算!CY24)</f>
        <v>0</v>
      </c>
      <c r="CZ24" s="228">
        <f>IF([2]相关演算!CZ24="","",[2]相关演算!CZ24)</f>
        <v>0</v>
      </c>
      <c r="DA24" s="228" t="str">
        <f>IF([2]相关演算!DA24="","",[2]相关演算!DA24)</f>
        <v/>
      </c>
      <c r="DB24" s="228" t="str">
        <f>IF([2]相关演算!DB24="","",[2]相关演算!DB24)</f>
        <v/>
      </c>
      <c r="DC24" s="228">
        <f>IF([2]相关演算!DC24="","",[2]相关演算!DC24)</f>
        <v>0</v>
      </c>
      <c r="DD24" s="228">
        <f>IF([2]相关演算!DD24="","",[2]相关演算!DD24)</f>
        <v>0</v>
      </c>
      <c r="DE24" s="228">
        <f>IF([2]相关演算!DE24="","",[2]相关演算!DE24)</f>
        <v>0</v>
      </c>
      <c r="DF24" s="228">
        <f>IF([2]相关演算!DF24="","",[2]相关演算!DF24)</f>
        <v>0</v>
      </c>
      <c r="DG24" s="228" t="str">
        <f>IF([2]相关演算!DG24="","",[2]相关演算!DG24)</f>
        <v/>
      </c>
      <c r="DH24" s="228" t="str">
        <f>IF([2]相关演算!DH24="","",[2]相关演算!DH24)</f>
        <v/>
      </c>
      <c r="DI24" s="228" t="str">
        <f>IF([2]相关演算!DI24="","",[2]相关演算!DI24)</f>
        <v/>
      </c>
      <c r="DJ24" s="228" t="str">
        <f>IF([2]相关演算!DJ24="","",[2]相关演算!DJ24)</f>
        <v/>
      </c>
      <c r="DK24" s="228" t="str">
        <f>IF([2]相关演算!DK24="","",[2]相关演算!DK24)</f>
        <v/>
      </c>
      <c r="DL24" s="228" t="str">
        <f>IF([2]相关演算!DL24="","",[2]相关演算!DL24)</f>
        <v/>
      </c>
      <c r="DM24" s="228" t="str">
        <f>IF([2]相关演算!DM24="","",[2]相关演算!DM24)</f>
        <v/>
      </c>
      <c r="DN24" s="228" t="str">
        <f>IF([2]相关演算!DN24="","",[2]相关演算!DN24)</f>
        <v/>
      </c>
      <c r="DO24" s="228" t="str">
        <f>IF([2]相关演算!DO24="","",[2]相关演算!DO24)</f>
        <v/>
      </c>
      <c r="DP24" s="228" t="str">
        <f>IF([2]相关演算!DP24="","",[2]相关演算!DP24)</f>
        <v/>
      </c>
      <c r="DQ24" s="228">
        <f>IF([2]相关演算!DQ24="","",[2]相关演算!DQ24)</f>
        <v>0.4</v>
      </c>
      <c r="DR24" s="228">
        <f>IF([2]相关演算!DR24="","",[2]相关演算!DR24)</f>
        <v>0</v>
      </c>
      <c r="DS24" s="228">
        <f>IF([2]相关演算!DS24="","",[2]相关演算!DS24)</f>
        <v>0.3</v>
      </c>
      <c r="DT24" s="228">
        <f>IF([2]相关演算!DT24="","",[2]相关演算!DT24)</f>
        <v>0.3</v>
      </c>
      <c r="DU24" s="228">
        <f>IF([2]相关演算!DU24="","",[2]相关演算!DU24)</f>
        <v>0</v>
      </c>
      <c r="DV24" s="228">
        <f>IF([2]相关演算!DV24="","",[2]相关演算!DV24)</f>
        <v>0.5</v>
      </c>
      <c r="DW24" s="228">
        <f>IF([2]相关演算!DW24="","",[2]相关演算!DW24)</f>
        <v>0.5</v>
      </c>
      <c r="DX24" s="228">
        <f>IF([2]相关演算!DX24="","",[2]相关演算!DX24)</f>
        <v>0</v>
      </c>
      <c r="DY24" s="228">
        <f>IF([2]相关演算!DY24="","",[2]相关演算!DY24)</f>
        <v>0</v>
      </c>
      <c r="DZ24" s="228">
        <f>IF([2]相关演算!DZ24="","",[2]相关演算!DZ24)</f>
        <v>0.25</v>
      </c>
      <c r="EA24" s="228">
        <f>IF([2]相关演算!EA24="","",[2]相关演算!EA24)</f>
        <v>0.33333333333333331</v>
      </c>
      <c r="EB24" s="228">
        <f>IF([2]相关演算!EB24="","",[2]相关演算!EB24)</f>
        <v>0.41666666666666663</v>
      </c>
      <c r="EC24" s="228">
        <f>IF([2]相关演算!EC24="","",[2]相关演算!EC24)</f>
        <v>0.5</v>
      </c>
      <c r="ED24" s="228">
        <f>IF([2]相关演算!ED24="","",[2]相关演算!ED24)</f>
        <v>0</v>
      </c>
      <c r="EE24" s="228">
        <f>IF([2]相关演算!EE24="","",[2]相关演算!EE24)</f>
        <v>0.25</v>
      </c>
      <c r="EF24" s="228">
        <f>IF([2]相关演算!EF24="","",[2]相关演算!EF24)</f>
        <v>0.25</v>
      </c>
      <c r="EG24" s="228" t="str">
        <f>IF([2]相关演算!EG24="","",[2]相关演算!EG24)</f>
        <v/>
      </c>
      <c r="EH24" s="228" t="str">
        <f>IF([2]相关演算!EH24="","",[2]相关演算!EH24)</f>
        <v/>
      </c>
      <c r="EI24" s="228" t="str">
        <f>IF([2]相关演算!EI24="","",[2]相关演算!EI24)</f>
        <v/>
      </c>
      <c r="EJ24" s="228" t="str">
        <f>IF([2]相关演算!EJ24="","",[2]相关演算!EJ24)</f>
        <v/>
      </c>
      <c r="EK24" s="228" t="str">
        <f>IF([2]相关演算!EK24="","",[2]相关演算!EK24)</f>
        <v/>
      </c>
      <c r="EL24" s="228" t="str">
        <f>IF([2]相关演算!EL24="","",[2]相关演算!EL24)</f>
        <v/>
      </c>
      <c r="EM24" s="228" t="str">
        <f>IF([2]相关演算!EM24="","",[2]相关演算!EM24)</f>
        <v/>
      </c>
      <c r="EN24" s="228" t="str">
        <f>IF([2]相关演算!EN24="","",[2]相关演算!EN24)</f>
        <v/>
      </c>
      <c r="EO24" s="228" t="str">
        <f>IF([2]相关演算!EO24="","",[2]相关演算!EO24)</f>
        <v/>
      </c>
      <c r="EP24" s="228">
        <f>IF([2]相关演算!EP24="","",[2]相关演算!EP24)</f>
        <v>3</v>
      </c>
      <c r="EQ24" s="228">
        <f>IF([2]相关演算!EQ24="","",[2]相关演算!EQ24)</f>
        <v>0.3</v>
      </c>
      <c r="ER24" s="228" t="str">
        <f>IF([2]相关演算!ER24="","",[2]相关演算!ER24)</f>
        <v/>
      </c>
      <c r="ES24" s="228">
        <f>IF([2]相关演算!ES24="","",[2]相关演算!ES24)</f>
        <v>2</v>
      </c>
      <c r="ET24" s="228" t="str">
        <f>IF([2]相关演算!ET24="","",[2]相关演算!ET24)</f>
        <v>骑将</v>
      </c>
      <c r="EU24" s="228">
        <f>IF([2]相关演算!EU24="","",[2]相关演算!EU24)</f>
        <v>56</v>
      </c>
      <c r="EV24" s="228">
        <f>IF([2]相关演算!EV24="","",[2]相关演算!EV24)</f>
        <v>12000</v>
      </c>
      <c r="EW24" s="228">
        <f>IF([2]相关演算!EW24="","",[2]相关演算!EW24)</f>
        <v>0.32300477518823717</v>
      </c>
      <c r="EX24" s="228">
        <f>IF([2]相关演算!EX24="","",[2]相关演算!EX24)</f>
        <v>0.79204468200338729</v>
      </c>
      <c r="EY24" s="228" t="str">
        <f>IF([2]相关演算!EY24="","",[2]相关演算!EY24)</f>
        <v/>
      </c>
      <c r="EZ24" s="228" t="str">
        <f>IF([2]相关演算!EZ24="","",[2]相关演算!EZ24)</f>
        <v/>
      </c>
      <c r="FA24" s="228" t="str">
        <f>IF([2]相关演算!FA24="","",[2]相关演算!FA24)</f>
        <v/>
      </c>
      <c r="FB24" s="228" t="str">
        <f>IF([2]相关演算!FB24="","",[2]相关演算!FB24)</f>
        <v/>
      </c>
      <c r="FC24" s="228" t="str">
        <f>IF([2]相关演算!FC24="","",[2]相关演算!FC24)</f>
        <v/>
      </c>
      <c r="FD24" s="228" t="str">
        <f>IF([2]相关演算!FD24="","",[2]相关演算!FD24)</f>
        <v/>
      </c>
      <c r="FE24" s="228" t="str">
        <f>IF([2]相关演算!FE24="","",[2]相关演算!FE24)</f>
        <v/>
      </c>
      <c r="FF24" s="228" t="str">
        <f>IF([2]相关演算!FF24="","",[2]相关演算!FF24)</f>
        <v/>
      </c>
      <c r="FG24" s="228" t="str">
        <f>IF([2]相关演算!FG24="","",[2]相关演算!FG24)</f>
        <v>专诸</v>
      </c>
      <c r="FH24" s="228">
        <f>IF([2]相关演算!FH24="","",[2]相关演算!FH24)</f>
        <v>10011</v>
      </c>
      <c r="FI24" s="228" t="str">
        <f>IF([2]相关演算!FI24="","",[2]相关演算!FI24)</f>
        <v>fanwei2</v>
      </c>
      <c r="FJ24" s="228">
        <f>IF([2]相关演算!FJ24="","",[2]相关演算!FJ24)</f>
        <v>350</v>
      </c>
      <c r="FK24" s="228">
        <f>IF([2]相关演算!FK24="","",[2]相关演算!FK24)</f>
        <v>80</v>
      </c>
      <c r="FL24" s="228">
        <f>IF([2]相关演算!FL24="","",[2]相关演算!FL24)</f>
        <v>220</v>
      </c>
      <c r="FM24" s="228">
        <f>IF([2]相关演算!FM24="","",[2]相关演算!FM24)</f>
        <v>0</v>
      </c>
      <c r="FN24" s="228">
        <f>IF([2]相关演算!FN24="","",[2]相关演算!FN24)</f>
        <v>220</v>
      </c>
      <c r="FO24" s="228">
        <f>IF([2]相关演算!FO24="","",[2]相关演算!FO24)</f>
        <v>0</v>
      </c>
      <c r="FP24" s="228">
        <f>IF([2]相关演算!FP24="","",[2]相关演算!FP24)</f>
        <v>0</v>
      </c>
      <c r="FQ24" s="228">
        <f>IF([2]相关演算!FQ24="","",[2]相关演算!FQ24)</f>
        <v>0</v>
      </c>
      <c r="FR24" s="228">
        <f>IF([2]相关演算!FR24="","",[2]相关演算!FR24)</f>
        <v>0</v>
      </c>
      <c r="FS24" s="228">
        <f>IF([2]相关演算!FS24="","",[2]相关演算!FS24)</f>
        <v>20096</v>
      </c>
      <c r="FT24" s="228">
        <f>IF([2]相关演算!FT24="","",[2]相关演算!FT24)</f>
        <v>0</v>
      </c>
      <c r="FU24" s="228">
        <f>IF([2]相关演算!FU24="","",[2]相关演算!FU24)</f>
        <v>0</v>
      </c>
      <c r="FV24" s="228">
        <f>IF([2]相关演算!FV24="","",[2]相关演算!FV24)</f>
        <v>0</v>
      </c>
      <c r="FW24" s="228">
        <f>IF([2]相关演算!FW24="","",[2]相关演算!FW24)</f>
        <v>0</v>
      </c>
      <c r="FX24" s="228">
        <f>IF([2]相关演算!FX24="","",[2]相关演算!FX24)</f>
        <v>0</v>
      </c>
      <c r="FY24" s="228">
        <f>IF([2]相关演算!FY24="","",[2]相关演算!FY24)</f>
        <v>20096</v>
      </c>
      <c r="FZ24" s="228" t="str">
        <f ca="1">IF([2]相关演算!FZ24="","",[2]相关演算!FZ24)</f>
        <v/>
      </c>
      <c r="GA24" s="228">
        <f>IF([2]相关演算!GA24="","",[2]相关演算!GA24)</f>
        <v>0</v>
      </c>
      <c r="GB24" s="228">
        <f ca="1">IF([2]相关演算!GB24="","",[2]相关演算!GB24)</f>
        <v>220</v>
      </c>
      <c r="GC24" s="228">
        <f ca="1">IF([2]相关演算!GC24="","",[2]相关演算!GC24)</f>
        <v>0.84456488135989882</v>
      </c>
      <c r="GD24" s="228">
        <f>IF([2]相关演算!GD24="","",[2]相关演算!GD24)</f>
        <v>2</v>
      </c>
      <c r="GE24" s="228">
        <f ca="1">IF([2]相关演算!GE24="","",[2]相关演算!GE24)</f>
        <v>4.0999999999999996</v>
      </c>
      <c r="GF24" s="228">
        <f ca="1">IF([2]相关演算!GF24="","",[2]相关演算!GF24)</f>
        <v>1</v>
      </c>
      <c r="GG24" s="228">
        <f>IF([2]相关演算!GG24="","",[2]相关演算!GG24)</f>
        <v>1</v>
      </c>
      <c r="GH24" s="228" t="str">
        <f>IF([2]相关演算!GH24="","",[2]相关演算!GH24)</f>
        <v/>
      </c>
      <c r="GI24" s="228" t="str">
        <f>IF([2]相关演算!GI24="","",[2]相关演算!GI24)</f>
        <v/>
      </c>
      <c r="GJ24" s="228" t="str">
        <f>IF([2]相关演算!GJ24="","",[2]相关演算!GJ24)</f>
        <v/>
      </c>
      <c r="GK24" s="228" t="str">
        <f>IF([2]相关演算!GK24="","",[2]相关演算!GK24)</f>
        <v/>
      </c>
      <c r="GL24" s="228" t="str">
        <f>IF([2]相关演算!GL24="","",[2]相关演算!GL24)</f>
        <v/>
      </c>
      <c r="GM24" s="228" t="str">
        <f>IF([2]相关演算!GM24="","",[2]相关演算!GM24)</f>
        <v/>
      </c>
      <c r="GN24" s="228" t="str">
        <f>IF([2]相关演算!GN24="","",[2]相关演算!GN24)</f>
        <v/>
      </c>
      <c r="GO24" s="228" t="str">
        <f>IF([2]相关演算!GO24="","",[2]相关演算!GO24)</f>
        <v/>
      </c>
      <c r="GP24" s="228" t="str">
        <f>IF([2]相关演算!GP24="","",[2]相关演算!GP24)</f>
        <v/>
      </c>
      <c r="GQ24" s="228" t="str">
        <f>IF([2]相关演算!GQ24="","",[2]相关演算!GQ24)</f>
        <v/>
      </c>
      <c r="GR24" s="228" t="str">
        <f>IF([2]相关演算!GR24="","",[2]相关演算!GR24)</f>
        <v/>
      </c>
      <c r="GS24" s="228" t="str">
        <f>IF([2]相关演算!GS24="","",[2]相关演算!GS24)</f>
        <v/>
      </c>
      <c r="GT24" s="228" t="str">
        <f>IF([2]相关演算!GT24="","",[2]相关演算!GT24)</f>
        <v/>
      </c>
      <c r="GU24" s="228" t="str">
        <f>IF([2]相关演算!GU24="","",[2]相关演算!GU24)</f>
        <v/>
      </c>
      <c r="GV24" s="228" t="str">
        <f>IF([2]相关演算!GV24="","",[2]相关演算!GV24)</f>
        <v/>
      </c>
      <c r="GW24" s="228" t="str">
        <f>IF([2]相关演算!GW24="","",[2]相关演算!GW24)</f>
        <v/>
      </c>
      <c r="GX24" s="228" t="str">
        <f>IF([2]相关演算!GX24="","",[2]相关演算!GX24)</f>
        <v/>
      </c>
      <c r="GY24" s="228" t="str">
        <f>IF([2]相关演算!GY24="","",[2]相关演算!GY24)</f>
        <v/>
      </c>
      <c r="GZ24" s="228" t="str">
        <f>IF([2]相关演算!GZ24="","",[2]相关演算!GZ24)</f>
        <v/>
      </c>
    </row>
    <row r="25" spans="1:208">
      <c r="A25" s="228" t="str">
        <f>IF([2]相关演算!A25="","",[2]相关演算!A25)</f>
        <v/>
      </c>
      <c r="B25" s="228">
        <f>IF([2]相关演算!B25="","",[2]相关演算!B25)</f>
        <v>6</v>
      </c>
      <c r="C25" s="228">
        <f>IF([2]相关演算!C25="","",[2]相关演算!C25)</f>
        <v>0.5</v>
      </c>
      <c r="D25" s="228">
        <f>IF([2]相关演算!D25="","",[2]相关演算!D25)</f>
        <v>0.5</v>
      </c>
      <c r="E25" s="228">
        <f>IF([2]相关演算!E25="","",[2]相关演算!E25)</f>
        <v>0.5</v>
      </c>
      <c r="F25" s="228">
        <f>IF([2]相关演算!F25="","",[2]相关演算!F25)</f>
        <v>0.5</v>
      </c>
      <c r="G25" s="228">
        <f>IF([2]相关演算!G25="","",[2]相关演算!G25)</f>
        <v>0.803118498072241</v>
      </c>
      <c r="H25" s="228">
        <f>IF([2]相关演算!H25="","",[2]相关演算!H25)</f>
        <v>0.84537125284237513</v>
      </c>
      <c r="I25" s="228">
        <f>IF([2]相关演算!I25="","",[2]相关演算!I25)</f>
        <v>0.96376230507249538</v>
      </c>
      <c r="J25" s="228">
        <f>IF([2]相关演算!J25="","",[2]相关演算!J25)</f>
        <v>0.96376230507249538</v>
      </c>
      <c r="K25" s="228">
        <f>IF([2]相关演算!K25="","",[2]相关演算!K25)</f>
        <v>0.76665896067821138</v>
      </c>
      <c r="L25" s="228">
        <f>IF([2]相关演算!L25="","",[2]相关演算!L25)</f>
        <v>0.87629700227390006</v>
      </c>
      <c r="M25" s="228">
        <f>IF([2]相关演算!M25="","",[2]相关演算!M25)</f>
        <v>0.96134645874399505</v>
      </c>
      <c r="N25" s="228">
        <f>IF([2]相关演算!N25="","",[2]相关演算!N25)</f>
        <v>1</v>
      </c>
      <c r="O25" s="228" t="str">
        <f>IF([2]相关演算!O25="","",[2]相关演算!O25)</f>
        <v/>
      </c>
      <c r="P25" s="228" t="str">
        <f>IF([2]相关演算!P25="","",[2]相关演算!P25)</f>
        <v/>
      </c>
      <c r="Q25" s="228" t="str">
        <f>IF([2]相关演算!Q25="","",[2]相关演算!Q25)</f>
        <v/>
      </c>
      <c r="R25" s="228">
        <f>IF([2]相关演算!R25="","",[2]相关演算!R25)</f>
        <v>3.7898399999999999</v>
      </c>
      <c r="S25" s="228">
        <f>IF([2]相关演算!S25="","",[2]相关演算!S25)</f>
        <v>3.62704</v>
      </c>
      <c r="T25" s="228">
        <f>IF([2]相关演算!T25="","",[2]相关演算!T25)</f>
        <v>1.8</v>
      </c>
      <c r="U25" s="228">
        <f>IF([2]相关演算!U25="","",[2]相关演算!U25)</f>
        <v>2.3839999999999999</v>
      </c>
      <c r="V25" s="228">
        <f>IF([2]相关演算!V25="","",[2]相关演算!V25)</f>
        <v>5.2366266283424441</v>
      </c>
      <c r="W25" s="228">
        <f>IF([2]相关演算!W25="","",[2]相关演算!W25)</f>
        <v>4.2656410588742011</v>
      </c>
      <c r="X25" s="228">
        <f>IF([2]相关演算!X25="","",[2]相关演算!X25)</f>
        <v>4.3922265016181381</v>
      </c>
      <c r="Y25" s="228">
        <f>IF([2]相关演算!Y25="","",[2]相关演算!Y25)</f>
        <v>3.6049421271284032</v>
      </c>
      <c r="Z25" s="228">
        <f>IF([2]相关演算!Z25="","",[2]相关演算!Z25)</f>
        <v>0.15596210620274964</v>
      </c>
      <c r="AA25" s="228">
        <f>IF([2]相关演算!AA25="","",[2]相关演算!AA25)</f>
        <v>0.16296247865240765</v>
      </c>
      <c r="AB25" s="228">
        <f>IF([2]相关演算!AB25="","",[2]相关演算!AB25)</f>
        <v>0.32837301587301593</v>
      </c>
      <c r="AC25" s="228">
        <f>IF([2]相关演算!AC25="","",[2]相关演算!AC25)</f>
        <v>0.24793264621284761</v>
      </c>
      <c r="AD25" s="228">
        <f>IF([2]相关演算!AD25="","",[2]相关演算!AD25)</f>
        <v>0.15687741776840197</v>
      </c>
      <c r="AE25" s="228">
        <f>IF([2]相关演算!AE25="","",[2]相关演算!AE25)</f>
        <v>0.12911993107941791</v>
      </c>
      <c r="AF25" s="228">
        <f>IF([2]相关演算!AF25="","",[2]相关演算!AF25)</f>
        <v>9.4249596366166477E-2</v>
      </c>
      <c r="AG25" s="228">
        <f>IF([2]相关演算!AG25="","",[2]相关演算!AG25)</f>
        <v>9.4856171587465093E-2</v>
      </c>
      <c r="AH25" s="228">
        <f>IF([2]相关演算!AH25="","",[2]相关演算!AH25)</f>
        <v>0.15687741776840197</v>
      </c>
      <c r="AI25" s="228">
        <f>IF([2]相关演算!AI25="","",[2]相关演算!AI25)</f>
        <v>0.15596210620274964</v>
      </c>
      <c r="AJ25" s="228">
        <f>IF([2]相关演算!AJ25="","",[2]相关演算!AJ25)</f>
        <v>0.15687741776840197</v>
      </c>
      <c r="AK25" s="228">
        <f>IF([2]相关演算!AK25="","",[2]相关演算!AK25)</f>
        <v>0.15596210620274964</v>
      </c>
      <c r="AL25" s="228">
        <f>IF([2]相关演算!AL25="","",[2]相关演算!AL25)</f>
        <v>0.13883696540197507</v>
      </c>
      <c r="AM25" s="228">
        <f>IF([2]相关演算!AM25="","",[2]相关演算!AM25)</f>
        <v>0.14506867444500782</v>
      </c>
      <c r="AN25" s="228">
        <f>IF([2]相关演算!AN25="","",[2]相关演算!AN25)</f>
        <v>0.29231660275501176</v>
      </c>
      <c r="AO25" s="228">
        <f>IF([2]相关演算!AO25="","",[2]相关演算!AO25)</f>
        <v>0.14007683333815396</v>
      </c>
      <c r="AP25" s="228">
        <f>IF([2]相关演算!AP25="","",[2]相关演算!AP25)</f>
        <v>0.11541036697428371</v>
      </c>
      <c r="AQ25" s="228">
        <f>IF([2]相关演算!AQ25="","",[2]相关演算!AQ25)</f>
        <v>8.4176541678026018E-2</v>
      </c>
      <c r="AR25" s="228">
        <f>IF([2]相关演算!AR25="","",[2]相关演算!AR25)</f>
        <v>0.14007683333815396</v>
      </c>
      <c r="AS25" s="228">
        <f>IF([2]相关演算!AS25="","",[2]相关演算!AS25)</f>
        <v>0.13883696540197507</v>
      </c>
      <c r="AT25" s="228">
        <f>IF([2]相关演算!AT25="","",[2]相关演算!AT25)</f>
        <v>0.14007683333815396</v>
      </c>
      <c r="AU25" s="228">
        <f>IF([2]相关演算!AU25="","",[2]相关演算!AU25)</f>
        <v>0.13883696540197507</v>
      </c>
      <c r="AV25" s="228" t="str">
        <f>IF([2]相关演算!AV25="","",[2]相关演算!AV25)</f>
        <v/>
      </c>
      <c r="AW25" s="228" t="str">
        <f>IF([2]相关演算!AW25="","",[2]相关演算!AW25)</f>
        <v/>
      </c>
      <c r="AX25" s="228" t="str">
        <f>IF([2]相关演算!AX25="","",[2]相关演算!AX25)</f>
        <v/>
      </c>
      <c r="AY25" s="228" t="str">
        <f>IF([2]相关演算!AY25="","",[2]相关演算!AY25)</f>
        <v/>
      </c>
      <c r="AZ25" s="228" t="str">
        <f>IF([2]相关演算!AZ25="","",[2]相关演算!AZ25)</f>
        <v/>
      </c>
      <c r="BA25" s="228" t="str">
        <f>IF([2]相关演算!BA25="","",[2]相关演算!BA25)</f>
        <v/>
      </c>
      <c r="BB25" s="228" t="str">
        <f>IF([2]相关演算!BB25="","",[2]相关演算!BB25)</f>
        <v/>
      </c>
      <c r="BC25" s="228" t="str">
        <f>IF([2]相关演算!BC25="","",[2]相关演算!BC25)</f>
        <v/>
      </c>
      <c r="BD25" s="228">
        <f>IF([2]相关演算!BD25="","",[2]相关演算!BD25)</f>
        <v>1</v>
      </c>
      <c r="BE25" s="228">
        <f>IF([2]相关演算!BE25="","",[2]相关演算!BE25)</f>
        <v>9.4602666666666924</v>
      </c>
      <c r="BF25" s="228">
        <f>IF([2]相关演算!BF25="","",[2]相关演算!BF25)</f>
        <v>5.1239999999999952</v>
      </c>
      <c r="BG25" s="228">
        <f>IF([2]相关演算!BG25="","",[2]相关演算!BG25)</f>
        <v>1.5959999999999841</v>
      </c>
      <c r="BH25" s="228">
        <f>IF([2]相关演算!BH25="","",[2]相关演算!BH25)</f>
        <v>0</v>
      </c>
      <c r="BI25" s="228" t="str">
        <f>IF([2]相关演算!BI25="","",[2]相关演算!BI25)</f>
        <v/>
      </c>
      <c r="BJ25" s="228" t="str">
        <f>IF([2]相关演算!BJ25="","",[2]相关演算!BJ25)</f>
        <v/>
      </c>
      <c r="BK25" s="228">
        <f>IF([2]相关演算!BK25="","",[2]相关演算!BK25)</f>
        <v>1</v>
      </c>
      <c r="BL25" s="228">
        <f>IF([2]相关演算!BL25="","",[2]相关演算!BL25)</f>
        <v>8.801398205787736E-4</v>
      </c>
      <c r="BM25" s="228">
        <f>IF([2]相关演算!BM25="","",[2]相关演算!BM25)</f>
        <v>2.1836047060252994E-3</v>
      </c>
      <c r="BN25" s="228">
        <f>IF([2]相关演算!BN25="","",[2]相关演算!BN25)</f>
        <v>2.3709556520753461E-3</v>
      </c>
      <c r="BO25" s="228">
        <f>IF([2]相关演算!BO25="","",[2]相关演算!BO25)</f>
        <v>5.6758460582237436E-4</v>
      </c>
      <c r="BP25" s="228" t="str">
        <f>IF([2]相关演算!BP25="","",[2]相关演算!BP25)</f>
        <v/>
      </c>
      <c r="BQ25" s="228">
        <f>IF([2]相关演算!BQ25="","",[2]相关演算!BQ25)</f>
        <v>2.6429412517763873E-3</v>
      </c>
      <c r="BR25" s="228">
        <f>IF([2]相关演算!BR25="","",[2]相关演算!BR25)</f>
        <v>1.1347336490331676E-2</v>
      </c>
      <c r="BS25" s="228">
        <f>IF([2]相关演算!BS25="","",[2]相关演算!BS25)</f>
        <v>1.4034466853665196E-3</v>
      </c>
      <c r="BT25" s="228">
        <f>IF([2]相关演算!BT25="","",[2]相关演算!BT25)</f>
        <v>1.2132936703026231E-3</v>
      </c>
      <c r="BU25" s="228" t="str">
        <f>IF([2]相关演算!BU25="","",[2]相关演算!BU25)</f>
        <v/>
      </c>
      <c r="BV25" s="228" t="str">
        <f>IF([2]相关演算!BV25="","",[2]相关演算!BV25)</f>
        <v/>
      </c>
      <c r="BW25" s="228">
        <f>IF([2]相关演算!BW25="","",[2]相关演算!BW25)</f>
        <v>3.5230810723551609E-3</v>
      </c>
      <c r="BX25" s="228">
        <f>IF([2]相关演算!BX25="","",[2]相关演算!BX25)</f>
        <v>1.3530941196356975E-2</v>
      </c>
      <c r="BY25" s="228">
        <f>IF([2]相关演算!BY25="","",[2]相关演算!BY25)</f>
        <v>3.7744023374418657E-3</v>
      </c>
      <c r="BZ25" s="228">
        <f>IF([2]相关演算!BZ25="","",[2]相关演算!BZ25)</f>
        <v>1.7808782761249975E-3</v>
      </c>
      <c r="CA25" s="228" t="str">
        <f>IF([2]相关演算!CA25="","",[2]相关演算!CA25)</f>
        <v/>
      </c>
      <c r="CB25" s="228" t="str">
        <f>IF([2]相关演算!CB25="","",[2]相关演算!CB25)</f>
        <v/>
      </c>
      <c r="CC25" s="228" t="str">
        <f>IF([2]相关演算!CC25="","",[2]相关演算!CC25)</f>
        <v/>
      </c>
      <c r="CD25" s="228" t="str">
        <f>IF([2]相关演算!CD25="","",[2]相关演算!CD25)</f>
        <v/>
      </c>
      <c r="CE25" s="228" t="str">
        <f>IF([2]相关演算!CE25="","",[2]相关演算!CE25)</f>
        <v/>
      </c>
      <c r="CF25" s="228" t="str">
        <f>IF([2]相关演算!CF25="","",[2]相关演算!CF25)</f>
        <v/>
      </c>
      <c r="CG25" s="228" t="str">
        <f>IF([2]相关演算!CG25="","",[2]相关演算!CG25)</f>
        <v/>
      </c>
      <c r="CH25" s="228" t="str">
        <f>IF([2]相关演算!CH25="","",[2]相关演算!CH25)</f>
        <v/>
      </c>
      <c r="CI25" s="228" t="str">
        <f>IF([2]相关演算!CI25="","",[2]相关演算!CI25)</f>
        <v/>
      </c>
      <c r="CJ25" s="228">
        <f>IF([2]相关演算!CJ25="","",[2]相关演算!CJ25)</f>
        <v>1</v>
      </c>
      <c r="CK25" s="228">
        <f>IF([2]相关演算!CK25="","",[2]相关演算!CK25)</f>
        <v>55.991050000000001</v>
      </c>
      <c r="CL25" s="228">
        <f>IF([2]相关演算!CL25="","",[2]相关演算!CL25)</f>
        <v>55.202500000000001</v>
      </c>
      <c r="CM25" s="228">
        <f>IF([2]相关演算!CM25="","",[2]相关演算!CM25)</f>
        <v>52.748125000000002</v>
      </c>
      <c r="CN25" s="228">
        <f>IF([2]相关演算!CN25="","",[2]相关演算!CN25)</f>
        <v>52.748125000000002</v>
      </c>
      <c r="CO25" s="228" t="str">
        <f>IF([2]相关演算!CO25="","",[2]相关演算!CO25)</f>
        <v/>
      </c>
      <c r="CP25" s="228" t="str">
        <f>IF([2]相关演算!CP25="","",[2]相关演算!CP25)</f>
        <v/>
      </c>
      <c r="CQ25" s="228">
        <f>IF([2]相关演算!CQ25="","",[2]相关演算!CQ25)</f>
        <v>1</v>
      </c>
      <c r="CR25" s="228">
        <f>IF([2]相关演算!CR25="","",[2]相关演算!CR25)</f>
        <v>7.9283340152617023E-4</v>
      </c>
      <c r="CS25" s="228">
        <f>IF([2]相关演算!CS25="","",[2]相关演算!CS25)</f>
        <v>1.1918276415141856E-3</v>
      </c>
      <c r="CT25" s="228">
        <f>IF([2]相关演算!CT25="","",[2]相关演算!CT25)</f>
        <v>1.9575064213888742E-3</v>
      </c>
      <c r="CU25" s="228">
        <f>IF([2]相关演算!CU25="","",[2]相关演算!CU25)</f>
        <v>2.0541711446846471E-3</v>
      </c>
      <c r="CV25" s="228" t="str">
        <f>IF([2]相关演算!CV25="","",[2]相关演算!CV25)</f>
        <v/>
      </c>
      <c r="CW25" s="228">
        <f>IF([2]相关演算!CW25="","",[2]相关演算!CW25)</f>
        <v>7.5884893489483072E-4</v>
      </c>
      <c r="CX25" s="228">
        <f>IF([2]相关演算!CX25="","",[2]相关演算!CX25)</f>
        <v>8.7152291173562917E-4</v>
      </c>
      <c r="CY25" s="228">
        <f>IF([2]相关演算!CY25="","",[2]相关演算!CY25)</f>
        <v>6.6730078738333877E-4</v>
      </c>
      <c r="CZ25" s="228">
        <f>IF([2]相关演算!CZ25="","",[2]相关演算!CZ25)</f>
        <v>6.3966061330095994E-4</v>
      </c>
      <c r="DA25" s="228" t="str">
        <f>IF([2]相关演算!DA25="","",[2]相关演算!DA25)</f>
        <v/>
      </c>
      <c r="DB25" s="228" t="str">
        <f>IF([2]相关演算!DB25="","",[2]相关演算!DB25)</f>
        <v/>
      </c>
      <c r="DC25" s="228">
        <f>IF([2]相关演算!DC25="","",[2]相关演算!DC25)</f>
        <v>1.5516823364210008E-3</v>
      </c>
      <c r="DD25" s="228">
        <f>IF([2]相关演算!DD25="","",[2]相关演算!DD25)</f>
        <v>2.0633505532498147E-3</v>
      </c>
      <c r="DE25" s="228">
        <f>IF([2]相关演算!DE25="","",[2]相关演算!DE25)</f>
        <v>2.6248072087722129E-3</v>
      </c>
      <c r="DF25" s="228">
        <f>IF([2]相关演算!DF25="","",[2]相关演算!DF25)</f>
        <v>2.6938317579856073E-3</v>
      </c>
      <c r="DG25" s="228" t="str">
        <f>IF([2]相关演算!DG25="","",[2]相关演算!DG25)</f>
        <v/>
      </c>
      <c r="DH25" s="228" t="str">
        <f>IF([2]相关演算!DH25="","",[2]相关演算!DH25)</f>
        <v/>
      </c>
      <c r="DI25" s="228" t="str">
        <f>IF([2]相关演算!DI25="","",[2]相关演算!DI25)</f>
        <v/>
      </c>
      <c r="DJ25" s="228" t="str">
        <f>IF([2]相关演算!DJ25="","",[2]相关演算!DJ25)</f>
        <v/>
      </c>
      <c r="DK25" s="228" t="str">
        <f>IF([2]相关演算!DK25="","",[2]相关演算!DK25)</f>
        <v/>
      </c>
      <c r="DL25" s="228" t="str">
        <f>IF([2]相关演算!DL25="","",[2]相关演算!DL25)</f>
        <v/>
      </c>
      <c r="DM25" s="228" t="str">
        <f>IF([2]相关演算!DM25="","",[2]相关演算!DM25)</f>
        <v/>
      </c>
      <c r="DN25" s="228" t="str">
        <f>IF([2]相关演算!DN25="","",[2]相关演算!DN25)</f>
        <v/>
      </c>
      <c r="DO25" s="228" t="str">
        <f>IF([2]相关演算!DO25="","",[2]相关演算!DO25)</f>
        <v/>
      </c>
      <c r="DP25" s="228" t="str">
        <f>IF([2]相关演算!DP25="","",[2]相关演算!DP25)</f>
        <v/>
      </c>
      <c r="DQ25" s="228">
        <f>IF([2]相关演算!DQ25="","",[2]相关演算!DQ25)</f>
        <v>0.4</v>
      </c>
      <c r="DR25" s="228">
        <f>IF([2]相关演算!DR25="","",[2]相关演算!DR25)</f>
        <v>0</v>
      </c>
      <c r="DS25" s="228">
        <f>IF([2]相关演算!DS25="","",[2]相关演算!DS25)</f>
        <v>0.3</v>
      </c>
      <c r="DT25" s="228">
        <f>IF([2]相关演算!DT25="","",[2]相关演算!DT25)</f>
        <v>0.3</v>
      </c>
      <c r="DU25" s="228">
        <f>IF([2]相关演算!DU25="","",[2]相关演算!DU25)</f>
        <v>0</v>
      </c>
      <c r="DV25" s="228">
        <f>IF([2]相关演算!DV25="","",[2]相关演算!DV25)</f>
        <v>0.5</v>
      </c>
      <c r="DW25" s="228">
        <f>IF([2]相关演算!DW25="","",[2]相关演算!DW25)</f>
        <v>0.5</v>
      </c>
      <c r="DX25" s="228">
        <f>IF([2]相关演算!DX25="","",[2]相关演算!DX25)</f>
        <v>0</v>
      </c>
      <c r="DY25" s="228">
        <f>IF([2]相关演算!DY25="","",[2]相关演算!DY25)</f>
        <v>0</v>
      </c>
      <c r="DZ25" s="228">
        <f>IF([2]相关演算!DZ25="","",[2]相关演算!DZ25)</f>
        <v>0.25</v>
      </c>
      <c r="EA25" s="228">
        <f>IF([2]相关演算!EA25="","",[2]相关演算!EA25)</f>
        <v>0.33333333333333331</v>
      </c>
      <c r="EB25" s="228">
        <f>IF([2]相关演算!EB25="","",[2]相关演算!EB25)</f>
        <v>0.41666666666666663</v>
      </c>
      <c r="EC25" s="228">
        <f>IF([2]相关演算!EC25="","",[2]相关演算!EC25)</f>
        <v>0.5</v>
      </c>
      <c r="ED25" s="228">
        <f>IF([2]相关演算!ED25="","",[2]相关演算!ED25)</f>
        <v>0</v>
      </c>
      <c r="EE25" s="228">
        <f>IF([2]相关演算!EE25="","",[2]相关演算!EE25)</f>
        <v>0.25</v>
      </c>
      <c r="EF25" s="228">
        <f>IF([2]相关演算!EF25="","",[2]相关演算!EF25)</f>
        <v>0.25</v>
      </c>
      <c r="EG25" s="228" t="str">
        <f>IF([2]相关演算!EG25="","",[2]相关演算!EG25)</f>
        <v/>
      </c>
      <c r="EH25" s="228" t="str">
        <f>IF([2]相关演算!EH25="","",[2]相关演算!EH25)</f>
        <v/>
      </c>
      <c r="EI25" s="228" t="str">
        <f>IF([2]相关演算!EI25="","",[2]相关演算!EI25)</f>
        <v/>
      </c>
      <c r="EJ25" s="228" t="str">
        <f>IF([2]相关演算!EJ25="","",[2]相关演算!EJ25)</f>
        <v/>
      </c>
      <c r="EK25" s="228" t="str">
        <f>IF([2]相关演算!EK25="","",[2]相关演算!EK25)</f>
        <v/>
      </c>
      <c r="EL25" s="228" t="str">
        <f>IF([2]相关演算!EL25="","",[2]相关演算!EL25)</f>
        <v/>
      </c>
      <c r="EM25" s="228" t="str">
        <f>IF([2]相关演算!EM25="","",[2]相关演算!EM25)</f>
        <v/>
      </c>
      <c r="EN25" s="228" t="str">
        <f>IF([2]相关演算!EN25="","",[2]相关演算!EN25)</f>
        <v/>
      </c>
      <c r="EO25" s="228" t="str">
        <f>IF([2]相关演算!EO25="","",[2]相关演算!EO25)</f>
        <v/>
      </c>
      <c r="EP25" s="228">
        <f>IF([2]相关演算!EP25="","",[2]相关演算!EP25)</f>
        <v>3</v>
      </c>
      <c r="EQ25" s="228">
        <f>IF([2]相关演算!EQ25="","",[2]相关演算!EQ25)</f>
        <v>0.3</v>
      </c>
      <c r="ER25" s="228" t="str">
        <f>IF([2]相关演算!ER25="","",[2]相关演算!ER25)</f>
        <v/>
      </c>
      <c r="ES25" s="228">
        <f>IF([2]相关演算!ES25="","",[2]相关演算!ES25)</f>
        <v>3</v>
      </c>
      <c r="ET25" s="228" t="str">
        <f>IF([2]相关演算!ET25="","",[2]相关演算!ET25)</f>
        <v>弓将</v>
      </c>
      <c r="EU25" s="228">
        <f>IF([2]相关演算!EU25="","",[2]相关演算!EU25)</f>
        <v>56</v>
      </c>
      <c r="EV25" s="228">
        <f>IF([2]相关演算!EV25="","",[2]相关演算!EV25)</f>
        <v>12000</v>
      </c>
      <c r="EW25" s="228">
        <f>IF([2]相关演算!EW25="","",[2]相关演算!EW25)</f>
        <v>0.38542668290209448</v>
      </c>
      <c r="EX25" s="228">
        <f>IF([2]相关演算!EX25="","",[2]相关演算!EX25)</f>
        <v>0.66376881985238556</v>
      </c>
      <c r="EY25" s="228" t="str">
        <f>IF([2]相关演算!EY25="","",[2]相关演算!EY25)</f>
        <v/>
      </c>
      <c r="EZ25" s="228" t="str">
        <f>IF([2]相关演算!EZ25="","",[2]相关演算!EZ25)</f>
        <v/>
      </c>
      <c r="FA25" s="228" t="str">
        <f>IF([2]相关演算!FA25="","",[2]相关演算!FA25)</f>
        <v/>
      </c>
      <c r="FB25" s="228" t="str">
        <f>IF([2]相关演算!FB25="","",[2]相关演算!FB25)</f>
        <v/>
      </c>
      <c r="FC25" s="228" t="str">
        <f>IF([2]相关演算!FC25="","",[2]相关演算!FC25)</f>
        <v/>
      </c>
      <c r="FD25" s="228" t="str">
        <f>IF([2]相关演算!FD25="","",[2]相关演算!FD25)</f>
        <v/>
      </c>
      <c r="FE25" s="228" t="str">
        <f>IF([2]相关演算!FE25="","",[2]相关演算!FE25)</f>
        <v/>
      </c>
      <c r="FF25" s="228" t="str">
        <f>IF([2]相关演算!FF25="","",[2]相关演算!FF25)</f>
        <v/>
      </c>
      <c r="FG25" s="228" t="str">
        <f>IF([2]相关演算!FG25="","",[2]相关演算!FG25)</f>
        <v>芈月</v>
      </c>
      <c r="FH25" s="228">
        <f>IF([2]相关演算!FH25="","",[2]相关演算!FH25)</f>
        <v>10012</v>
      </c>
      <c r="FI25" s="228" t="str">
        <f>IF([2]相关演算!FI25="","",[2]相关演算!FI25)</f>
        <v>fanwei2</v>
      </c>
      <c r="FJ25" s="228">
        <f>IF([2]相关演算!FJ25="","",[2]相关演算!FJ25)</f>
        <v>500</v>
      </c>
      <c r="FK25" s="228">
        <f>IF([2]相关演算!FK25="","",[2]相关演算!FK25)</f>
        <v>90</v>
      </c>
      <c r="FL25" s="228">
        <f>IF([2]相关演算!FL25="","",[2]相关演算!FL25)</f>
        <v>316</v>
      </c>
      <c r="FM25" s="228">
        <f>IF([2]相关演算!FM25="","",[2]相关演算!FM25)</f>
        <v>0</v>
      </c>
      <c r="FN25" s="228">
        <f>IF([2]相关演算!FN25="","",[2]相关演算!FN25)</f>
        <v>316</v>
      </c>
      <c r="FO25" s="228">
        <f>IF([2]相关演算!FO25="","",[2]相关演算!FO25)</f>
        <v>0</v>
      </c>
      <c r="FP25" s="228">
        <f>IF([2]相关演算!FP25="","",[2]相关演算!FP25)</f>
        <v>0</v>
      </c>
      <c r="FQ25" s="228">
        <f>IF([2]相关演算!FQ25="","",[2]相关演算!FQ25)</f>
        <v>0</v>
      </c>
      <c r="FR25" s="228">
        <f>IF([2]相关演算!FR25="","",[2]相关演算!FR25)</f>
        <v>0</v>
      </c>
      <c r="FS25" s="228">
        <f>IF([2]相关演算!FS25="","",[2]相关演算!FS25)</f>
        <v>25434.000000000004</v>
      </c>
      <c r="FT25" s="228">
        <f>IF([2]相关演算!FT25="","",[2]相关演算!FT25)</f>
        <v>0</v>
      </c>
      <c r="FU25" s="228">
        <f>IF([2]相关演算!FU25="","",[2]相关演算!FU25)</f>
        <v>0</v>
      </c>
      <c r="FV25" s="228">
        <f>IF([2]相关演算!FV25="","",[2]相关演算!FV25)</f>
        <v>0</v>
      </c>
      <c r="FW25" s="228">
        <f>IF([2]相关演算!FW25="","",[2]相关演算!FW25)</f>
        <v>0</v>
      </c>
      <c r="FX25" s="228">
        <f>IF([2]相关演算!FX25="","",[2]相关演算!FX25)</f>
        <v>0</v>
      </c>
      <c r="FY25" s="228">
        <f>IF([2]相关演算!FY25="","",[2]相关演算!FY25)</f>
        <v>25434.000000000004</v>
      </c>
      <c r="FZ25" s="228" t="str">
        <f ca="1">IF([2]相关演算!FZ25="","",[2]相关演算!FZ25)</f>
        <v/>
      </c>
      <c r="GA25" s="228">
        <f>IF([2]相关演算!GA25="","",[2]相关演算!GA25)</f>
        <v>0</v>
      </c>
      <c r="GB25" s="228">
        <f ca="1">IF([2]相关演算!GB25="","",[2]相关演算!GB25)</f>
        <v>316</v>
      </c>
      <c r="GC25" s="228">
        <f ca="1">IF([2]相关演算!GC25="","",[2]相关演算!GC25)</f>
        <v>0.95689397036243151</v>
      </c>
      <c r="GD25" s="228">
        <f>IF([2]相关演算!GD25="","",[2]相关演算!GD25)</f>
        <v>2</v>
      </c>
      <c r="GE25" s="228">
        <f ca="1">IF([2]相关演算!GE25="","",[2]相关演算!GE25)</f>
        <v>5.9</v>
      </c>
      <c r="GF25" s="228">
        <f ca="1">IF([2]相关演算!GF25="","",[2]相关演算!GF25)</f>
        <v>5.33</v>
      </c>
      <c r="GG25" s="228" t="str">
        <f>IF([2]相关演算!GG25="","",[2]相关演算!GG25)</f>
        <v/>
      </c>
      <c r="GH25" s="228" t="str">
        <f>IF([2]相关演算!GH25="","",[2]相关演算!GH25)</f>
        <v/>
      </c>
      <c r="GI25" s="228" t="str">
        <f>IF([2]相关演算!GI25="","",[2]相关演算!GI25)</f>
        <v/>
      </c>
      <c r="GJ25" s="228" t="str">
        <f>IF([2]相关演算!GJ25="","",[2]相关演算!GJ25)</f>
        <v/>
      </c>
      <c r="GK25" s="228" t="str">
        <f>IF([2]相关演算!GK25="","",[2]相关演算!GK25)</f>
        <v/>
      </c>
      <c r="GL25" s="228" t="str">
        <f>IF([2]相关演算!GL25="","",[2]相关演算!GL25)</f>
        <v/>
      </c>
      <c r="GM25" s="228" t="str">
        <f>IF([2]相关演算!GM25="","",[2]相关演算!GM25)</f>
        <v/>
      </c>
      <c r="GN25" s="228" t="str">
        <f>IF([2]相关演算!GN25="","",[2]相关演算!GN25)</f>
        <v/>
      </c>
      <c r="GO25" s="228" t="str">
        <f>IF([2]相关演算!GO25="","",[2]相关演算!GO25)</f>
        <v/>
      </c>
      <c r="GP25" s="228" t="str">
        <f>IF([2]相关演算!GP25="","",[2]相关演算!GP25)</f>
        <v/>
      </c>
      <c r="GQ25" s="228" t="str">
        <f>IF([2]相关演算!GQ25="","",[2]相关演算!GQ25)</f>
        <v/>
      </c>
      <c r="GR25" s="228" t="str">
        <f>IF([2]相关演算!GR25="","",[2]相关演算!GR25)</f>
        <v/>
      </c>
      <c r="GS25" s="228" t="str">
        <f>IF([2]相关演算!GS25="","",[2]相关演算!GS25)</f>
        <v/>
      </c>
      <c r="GT25" s="228" t="str">
        <f>IF([2]相关演算!GT25="","",[2]相关演算!GT25)</f>
        <v/>
      </c>
      <c r="GU25" s="228" t="str">
        <f>IF([2]相关演算!GU25="","",[2]相关演算!GU25)</f>
        <v/>
      </c>
      <c r="GV25" s="228" t="str">
        <f>IF([2]相关演算!GV25="","",[2]相关演算!GV25)</f>
        <v/>
      </c>
      <c r="GW25" s="228" t="str">
        <f>IF([2]相关演算!GW25="","",[2]相关演算!GW25)</f>
        <v/>
      </c>
      <c r="GX25" s="228" t="str">
        <f>IF([2]相关演算!GX25="","",[2]相关演算!GX25)</f>
        <v/>
      </c>
      <c r="GY25" s="228" t="str">
        <f>IF([2]相关演算!GY25="","",[2]相关演算!GY25)</f>
        <v/>
      </c>
      <c r="GZ25" s="228" t="str">
        <f>IF([2]相关演算!GZ25="","",[2]相关演算!GZ25)</f>
        <v/>
      </c>
    </row>
    <row r="26" spans="1:208">
      <c r="A26" s="228" t="str">
        <f>IF([2]相关演算!A26="","",[2]相关演算!A26)</f>
        <v/>
      </c>
      <c r="B26" s="228">
        <f>IF([2]相关演算!B26="","",[2]相关演算!B26)</f>
        <v>7</v>
      </c>
      <c r="C26" s="228">
        <f>IF([2]相关演算!C26="","",[2]相关演算!C26)</f>
        <v>0.5</v>
      </c>
      <c r="D26" s="228">
        <f>IF([2]相关演算!D26="","",[2]相关演算!D26)</f>
        <v>0.5</v>
      </c>
      <c r="E26" s="228">
        <f>IF([2]相关演算!E26="","",[2]相关演算!E26)</f>
        <v>0.5</v>
      </c>
      <c r="F26" s="228">
        <f>IF([2]相关演算!F26="","",[2]相关演算!F26)</f>
        <v>0.5</v>
      </c>
      <c r="G26" s="228">
        <f>IF([2]相关演算!G26="","",[2]相关演算!G26)</f>
        <v>0.77092144980115507</v>
      </c>
      <c r="H26" s="228">
        <f>IF([2]相关演算!H26="","",[2]相关演算!H26)</f>
        <v>0.82085141301044229</v>
      </c>
      <c r="I26" s="228">
        <f>IF([2]相关演算!I26="","",[2]相关演算!I26)</f>
        <v>0.95798645794452453</v>
      </c>
      <c r="J26" s="228">
        <f>IF([2]相关演算!J26="","",[2]相关演算!J26)</f>
        <v>0.95798645794452453</v>
      </c>
      <c r="K26" s="228">
        <f>IF([2]相关演算!K26="","",[2]相关演算!K26)</f>
        <v>0.72849949606062814</v>
      </c>
      <c r="L26" s="228">
        <f>IF([2]相关演算!L26="","",[2]相关演算!L26)</f>
        <v>0.8566811304083537</v>
      </c>
      <c r="M26" s="228">
        <f>IF([2]相关演算!M26="","",[2]相关演算!M26)</f>
        <v>0.95518555514082615</v>
      </c>
      <c r="N26" s="228">
        <f>IF([2]相关演算!N26="","",[2]相关演算!N26)</f>
        <v>1</v>
      </c>
      <c r="O26" s="228" t="str">
        <f>IF([2]相关演算!O26="","",[2]相关演算!O26)</f>
        <v/>
      </c>
      <c r="P26" s="228" t="str">
        <f>IF([2]相关演算!P26="","",[2]相关演算!P26)</f>
        <v/>
      </c>
      <c r="Q26" s="228" t="str">
        <f>IF([2]相关演算!Q26="","",[2]相关演算!Q26)</f>
        <v/>
      </c>
      <c r="R26" s="228">
        <f>IF([2]相关演算!R26="","",[2]相关演算!R26)</f>
        <v>3.7898399999999999</v>
      </c>
      <c r="S26" s="228">
        <f>IF([2]相关演算!S26="","",[2]相关演算!S26)</f>
        <v>3.62704</v>
      </c>
      <c r="T26" s="228">
        <f>IF([2]相关演算!T26="","",[2]相关演算!T26)</f>
        <v>1.8</v>
      </c>
      <c r="U26" s="228">
        <f>IF([2]相关演算!U26="","",[2]相关演算!U26)</f>
        <v>2.3839999999999999</v>
      </c>
      <c r="V26" s="228">
        <f>IF([2]相关演算!V26="","",[2]相关演算!V26)</f>
        <v>5.2019062082148206</v>
      </c>
      <c r="W26" s="228">
        <f>IF([2]相关演算!W26="","",[2]相关演算!W26)</f>
        <v>4.2101418878387582</v>
      </c>
      <c r="X26" s="228">
        <f>IF([2]相关演算!X26="","",[2]相关演算!X26)</f>
        <v>4.2925538251694508</v>
      </c>
      <c r="Y26" s="228">
        <f>IF([2]相关演算!Y26="","",[2]相关演算!Y26)</f>
        <v>3.5278879421580012</v>
      </c>
      <c r="Z26" s="228">
        <f>IF([2]相关演算!Z26="","",[2]相关演算!Z26)</f>
        <v>0.15596210620274964</v>
      </c>
      <c r="AA26" s="228">
        <f>IF([2]相关演算!AA26="","",[2]相关演算!AA26)</f>
        <v>0.16296247865240765</v>
      </c>
      <c r="AB26" s="228">
        <f>IF([2]相关演算!AB26="","",[2]相关演算!AB26)</f>
        <v>0.32837301587301593</v>
      </c>
      <c r="AC26" s="228">
        <f>IF([2]相关演算!AC26="","",[2]相关演算!AC26)</f>
        <v>0.24793264621284761</v>
      </c>
      <c r="AD26" s="228">
        <f>IF([2]相关演算!AD26="","",[2]相关演算!AD26)</f>
        <v>0.1591507025951166</v>
      </c>
      <c r="AE26" s="228">
        <f>IF([2]相关演算!AE26="","",[2]相关演算!AE26)</f>
        <v>0.13119197546508629</v>
      </c>
      <c r="AF26" s="228">
        <f>IF([2]相关演算!AF26="","",[2]相关演算!AF26)</f>
        <v>9.609151173812075E-2</v>
      </c>
      <c r="AG26" s="228">
        <f>IF([2]相关演算!AG26="","",[2]相关演算!AG26)</f>
        <v>9.6389546698698397E-2</v>
      </c>
      <c r="AH26" s="228">
        <f>IF([2]相关演算!AH26="","",[2]相关演算!AH26)</f>
        <v>0.1591507025951166</v>
      </c>
      <c r="AI26" s="228">
        <f>IF([2]相关演算!AI26="","",[2]相关演算!AI26)</f>
        <v>0.15596210620274964</v>
      </c>
      <c r="AJ26" s="228">
        <f>IF([2]相关演算!AJ26="","",[2]相关演算!AJ26)</f>
        <v>0.1591507025951166</v>
      </c>
      <c r="AK26" s="228">
        <f>IF([2]相关演算!AK26="","",[2]相关演算!AK26)</f>
        <v>0.15596210620274964</v>
      </c>
      <c r="AL26" s="228">
        <f>IF([2]相关演算!AL26="","",[2]相关演算!AL26)</f>
        <v>0.14610937162533968</v>
      </c>
      <c r="AM26" s="228">
        <f>IF([2]相关演算!AM26="","",[2]相关演算!AM26)</f>
        <v>0.15266750324247244</v>
      </c>
      <c r="AN26" s="228">
        <f>IF([2]相关演算!AN26="","",[2]相关演算!AN26)</f>
        <v>0.30762841164476518</v>
      </c>
      <c r="AO26" s="228">
        <f>IF([2]相关演算!AO26="","",[2]相关演算!AO26)</f>
        <v>0.1495306812209532</v>
      </c>
      <c r="AP26" s="228">
        <f>IF([2]相关演算!AP26="","",[2]相关演算!AP26)</f>
        <v>0.12337927173595348</v>
      </c>
      <c r="AQ26" s="228">
        <f>IF([2]相关演算!AQ26="","",[2]相关演算!AQ26)</f>
        <v>9.029689188512649E-2</v>
      </c>
      <c r="AR26" s="228">
        <f>IF([2]相关演算!AR26="","",[2]相关演算!AR26)</f>
        <v>0.1495306812209532</v>
      </c>
      <c r="AS26" s="228">
        <f>IF([2]相关演算!AS26="","",[2]相关演算!AS26)</f>
        <v>0.14610937162533968</v>
      </c>
      <c r="AT26" s="228">
        <f>IF([2]相关演算!AT26="","",[2]相关演算!AT26)</f>
        <v>0.1495306812209532</v>
      </c>
      <c r="AU26" s="228">
        <f>IF([2]相关演算!AU26="","",[2]相关演算!AU26)</f>
        <v>0.14610937162533968</v>
      </c>
      <c r="AV26" s="228" t="str">
        <f>IF([2]相关演算!AV26="","",[2]相关演算!AV26)</f>
        <v/>
      </c>
      <c r="AW26" s="228" t="str">
        <f>IF([2]相关演算!AW26="","",[2]相关演算!AW26)</f>
        <v/>
      </c>
      <c r="AX26" s="228" t="str">
        <f>IF([2]相关演算!AX26="","",[2]相关演算!AX26)</f>
        <v/>
      </c>
      <c r="AY26" s="228" t="str">
        <f>IF([2]相关演算!AY26="","",[2]相关演算!AY26)</f>
        <v/>
      </c>
      <c r="AZ26" s="228" t="str">
        <f>IF([2]相关演算!AZ26="","",[2]相关演算!AZ26)</f>
        <v/>
      </c>
      <c r="BA26" s="228" t="str">
        <f>IF([2]相关演算!BA26="","",[2]相关演算!BA26)</f>
        <v/>
      </c>
      <c r="BB26" s="228" t="str">
        <f>IF([2]相关演算!BB26="","",[2]相关演算!BB26)</f>
        <v/>
      </c>
      <c r="BC26" s="228" t="str">
        <f>IF([2]相关演算!BC26="","",[2]相关演算!BC26)</f>
        <v/>
      </c>
      <c r="BD26" s="228">
        <f>IF([2]相关演算!BD26="","",[2]相关演算!BD26)</f>
        <v>2</v>
      </c>
      <c r="BE26" s="228">
        <f>IF([2]相关演算!BE26="","",[2]相关演算!BE26)</f>
        <v>18.869517969382724</v>
      </c>
      <c r="BF26" s="228">
        <f>IF([2]相关演算!BF26="","",[2]相关演算!BF26)</f>
        <v>10.176499200000027</v>
      </c>
      <c r="BG26" s="228">
        <f>IF([2]相关演算!BG26="","",[2]相关演算!BG26)</f>
        <v>3.171615999999986</v>
      </c>
      <c r="BH26" s="228">
        <f>IF([2]相关演算!BH26="","",[2]相关演算!BH26)</f>
        <v>0</v>
      </c>
      <c r="BI26" s="228" t="str">
        <f>IF([2]相关演算!BI26="","",[2]相关演算!BI26)</f>
        <v/>
      </c>
      <c r="BJ26" s="228" t="str">
        <f>IF([2]相关演算!BJ26="","",[2]相关演算!BJ26)</f>
        <v/>
      </c>
      <c r="BK26" s="228">
        <f>IF([2]相关演算!BK26="","",[2]相关演算!BK26)</f>
        <v>2</v>
      </c>
      <c r="BL26" s="228">
        <f>IF([2]相关演算!BL26="","",[2]相关演算!BL26)</f>
        <v>1.7602796411582688E-3</v>
      </c>
      <c r="BM26" s="228">
        <f>IF([2]相关演算!BM26="","",[2]相关演算!BM26)</f>
        <v>4.3672094120506544E-3</v>
      </c>
      <c r="BN26" s="228">
        <f>IF([2]相关演算!BN26="","",[2]相关演算!BN26)</f>
        <v>4.4371508186786812E-3</v>
      </c>
      <c r="BO26" s="228">
        <f>IF([2]相关演算!BO26="","",[2]相关演算!BO26)</f>
        <v>1.1351692116447765E-3</v>
      </c>
      <c r="BP26" s="228" t="str">
        <f>IF([2]相关演算!BP26="","",[2]相关演算!BP26)</f>
        <v/>
      </c>
      <c r="BQ26" s="228">
        <f>IF([2]相关演算!BQ26="","",[2]相关演算!BQ26)</f>
        <v>5.2858825035521084E-3</v>
      </c>
      <c r="BR26" s="228">
        <f>IF([2]相关演算!BR26="","",[2]相关演算!BR26)</f>
        <v>2.207140860272333E-2</v>
      </c>
      <c r="BS26" s="228">
        <f>IF([2]相关演算!BS26="","",[2]相关演算!BS26)</f>
        <v>2.8051698462167422E-3</v>
      </c>
      <c r="BT26" s="228">
        <f>IF([2]相关演算!BT26="","",[2]相关演算!BT26)</f>
        <v>2.4258120740255767E-3</v>
      </c>
      <c r="BU26" s="228" t="str">
        <f>IF([2]相关演算!BU26="","",[2]相关演算!BU26)</f>
        <v/>
      </c>
      <c r="BV26" s="228" t="str">
        <f>IF([2]相关演算!BV26="","",[2]相关演算!BV26)</f>
        <v/>
      </c>
      <c r="BW26" s="228">
        <f>IF([2]相关演算!BW26="","",[2]相关演算!BW26)</f>
        <v>7.0461621447103773E-3</v>
      </c>
      <c r="BX26" s="228">
        <f>IF([2]相关演算!BX26="","",[2]相关演算!BX26)</f>
        <v>2.6438618014773985E-2</v>
      </c>
      <c r="BY26" s="228">
        <f>IF([2]相关演算!BY26="","",[2]相关演算!BY26)</f>
        <v>7.2423206648954234E-3</v>
      </c>
      <c r="BZ26" s="228">
        <f>IF([2]相关演算!BZ26="","",[2]相关演算!BZ26)</f>
        <v>3.5609812856703532E-3</v>
      </c>
      <c r="CA26" s="228" t="str">
        <f>IF([2]相关演算!CA26="","",[2]相关演算!CA26)</f>
        <v/>
      </c>
      <c r="CB26" s="228" t="str">
        <f>IF([2]相关演算!CB26="","",[2]相关演算!CB26)</f>
        <v/>
      </c>
      <c r="CC26" s="228" t="str">
        <f>IF([2]相关演算!CC26="","",[2]相关演算!CC26)</f>
        <v/>
      </c>
      <c r="CD26" s="228" t="str">
        <f>IF([2]相关演算!CD26="","",[2]相关演算!CD26)</f>
        <v/>
      </c>
      <c r="CE26" s="228" t="str">
        <f>IF([2]相关演算!CE26="","",[2]相关演算!CE26)</f>
        <v/>
      </c>
      <c r="CF26" s="228" t="str">
        <f>IF([2]相关演算!CF26="","",[2]相关演算!CF26)</f>
        <v/>
      </c>
      <c r="CG26" s="228" t="str">
        <f>IF([2]相关演算!CG26="","",[2]相关演算!CG26)</f>
        <v/>
      </c>
      <c r="CH26" s="228" t="str">
        <f>IF([2]相关演算!CH26="","",[2]相关演算!CH26)</f>
        <v/>
      </c>
      <c r="CI26" s="228" t="str">
        <f>IF([2]相关演算!CI26="","",[2]相关演算!CI26)</f>
        <v/>
      </c>
      <c r="CJ26" s="228">
        <f>IF([2]相关演算!CJ26="","",[2]相关演算!CJ26)</f>
        <v>2</v>
      </c>
      <c r="CK26" s="228">
        <f>IF([2]相关演算!CK26="","",[2]相关演算!CK26)</f>
        <v>61.960577893333337</v>
      </c>
      <c r="CL26" s="228">
        <f>IF([2]相关演算!CL26="","",[2]相关演算!CL26)</f>
        <v>60.360312</v>
      </c>
      <c r="CM26" s="228">
        <f>IF([2]相关演算!CM26="","",[2]相关演算!CM26)</f>
        <v>55.486694999999997</v>
      </c>
      <c r="CN26" s="228">
        <f>IF([2]相关演算!CN26="","",[2]相关演算!CN26)</f>
        <v>55.486694999999997</v>
      </c>
      <c r="CO26" s="228" t="str">
        <f>IF([2]相关演算!CO26="","",[2]相关演算!CO26)</f>
        <v/>
      </c>
      <c r="CP26" s="228" t="str">
        <f>IF([2]相关演算!CP26="","",[2]相关演算!CP26)</f>
        <v/>
      </c>
      <c r="CQ26" s="228">
        <f>IF([2]相关演算!CQ26="","",[2]相关演算!CQ26)</f>
        <v>2</v>
      </c>
      <c r="CR26" s="228">
        <f>IF([2]相关演算!CR26="","",[2]相关演算!CR26)</f>
        <v>1.5856668030523405E-3</v>
      </c>
      <c r="CS26" s="228">
        <f>IF([2]相关演算!CS26="","",[2]相关演算!CS26)</f>
        <v>2.3836552830283075E-3</v>
      </c>
      <c r="CT26" s="228">
        <f>IF([2]相关演算!CT26="","",[2]相关演算!CT26)</f>
        <v>3.9195532298545374E-3</v>
      </c>
      <c r="CU26" s="228">
        <f>IF([2]相关演算!CU26="","",[2]相关演算!CU26)</f>
        <v>4.1114113597260993E-3</v>
      </c>
      <c r="CV26" s="228" t="str">
        <f>IF([2]相关演算!CV26="","",[2]相关演算!CV26)</f>
        <v/>
      </c>
      <c r="CW26" s="228">
        <f>IF([2]相关演算!CW26="","",[2]相关演算!CW26)</f>
        <v>1.5176978697896614E-3</v>
      </c>
      <c r="CX26" s="228">
        <f>IF([2]相关演算!CX26="","",[2]相关演算!CX26)</f>
        <v>1.74304582347129E-3</v>
      </c>
      <c r="CY26" s="228">
        <f>IF([2]相关演算!CY26="","",[2]相关演算!CY26)</f>
        <v>1.3400994298828511E-3</v>
      </c>
      <c r="CZ26" s="228">
        <f>IF([2]相关演算!CZ26="","",[2]相关演算!CZ26)</f>
        <v>1.2832486580441182E-3</v>
      </c>
      <c r="DA26" s="228" t="str">
        <f>IF([2]相关演算!DA26="","",[2]相关演算!DA26)</f>
        <v/>
      </c>
      <c r="DB26" s="228" t="str">
        <f>IF([2]相关演算!DB26="","",[2]相关演算!DB26)</f>
        <v/>
      </c>
      <c r="DC26" s="228">
        <f>IF([2]相关演算!DC26="","",[2]相关演算!DC26)</f>
        <v>3.1033646728420017E-3</v>
      </c>
      <c r="DD26" s="228">
        <f>IF([2]相关演算!DD26="","",[2]相关演算!DD26)</f>
        <v>4.1267011064995973E-3</v>
      </c>
      <c r="DE26" s="228">
        <f>IF([2]相关演算!DE26="","",[2]相关演算!DE26)</f>
        <v>5.2596526597373881E-3</v>
      </c>
      <c r="DF26" s="228">
        <f>IF([2]相关演算!DF26="","",[2]相关演算!DF26)</f>
        <v>5.3946600177702175E-3</v>
      </c>
      <c r="DG26" s="228" t="str">
        <f>IF([2]相关演算!DG26="","",[2]相关演算!DG26)</f>
        <v/>
      </c>
      <c r="DH26" s="228" t="str">
        <f>IF([2]相关演算!DH26="","",[2]相关演算!DH26)</f>
        <v/>
      </c>
      <c r="DI26" s="228" t="str">
        <f>IF([2]相关演算!DI26="","",[2]相关演算!DI26)</f>
        <v/>
      </c>
      <c r="DJ26" s="228" t="str">
        <f>IF([2]相关演算!DJ26="","",[2]相关演算!DJ26)</f>
        <v/>
      </c>
      <c r="DK26" s="228" t="str">
        <f>IF([2]相关演算!DK26="","",[2]相关演算!DK26)</f>
        <v/>
      </c>
      <c r="DL26" s="228" t="str">
        <f>IF([2]相关演算!DL26="","",[2]相关演算!DL26)</f>
        <v/>
      </c>
      <c r="DM26" s="228" t="str">
        <f>IF([2]相关演算!DM26="","",[2]相关演算!DM26)</f>
        <v/>
      </c>
      <c r="DN26" s="228" t="str">
        <f>IF([2]相关演算!DN26="","",[2]相关演算!DN26)</f>
        <v/>
      </c>
      <c r="DO26" s="228" t="str">
        <f>IF([2]相关演算!DO26="","",[2]相关演算!DO26)</f>
        <v/>
      </c>
      <c r="DP26" s="228" t="str">
        <f>IF([2]相关演算!DP26="","",[2]相关演算!DP26)</f>
        <v/>
      </c>
      <c r="DQ26" s="228">
        <f>IF([2]相关演算!DQ26="","",[2]相关演算!DQ26)</f>
        <v>0.4</v>
      </c>
      <c r="DR26" s="228">
        <f>IF([2]相关演算!DR26="","",[2]相关演算!DR26)</f>
        <v>0</v>
      </c>
      <c r="DS26" s="228">
        <f>IF([2]相关演算!DS26="","",[2]相关演算!DS26)</f>
        <v>0.3</v>
      </c>
      <c r="DT26" s="228">
        <f>IF([2]相关演算!DT26="","",[2]相关演算!DT26)</f>
        <v>0.3</v>
      </c>
      <c r="DU26" s="228">
        <f>IF([2]相关演算!DU26="","",[2]相关演算!DU26)</f>
        <v>0</v>
      </c>
      <c r="DV26" s="228">
        <f>IF([2]相关演算!DV26="","",[2]相关演算!DV26)</f>
        <v>0.5</v>
      </c>
      <c r="DW26" s="228">
        <f>IF([2]相关演算!DW26="","",[2]相关演算!DW26)</f>
        <v>0.5</v>
      </c>
      <c r="DX26" s="228">
        <f>IF([2]相关演算!DX26="","",[2]相关演算!DX26)</f>
        <v>0</v>
      </c>
      <c r="DY26" s="228">
        <f>IF([2]相关演算!DY26="","",[2]相关演算!DY26)</f>
        <v>0</v>
      </c>
      <c r="DZ26" s="228">
        <f>IF([2]相关演算!DZ26="","",[2]相关演算!DZ26)</f>
        <v>0.25</v>
      </c>
      <c r="EA26" s="228">
        <f>IF([2]相关演算!EA26="","",[2]相关演算!EA26)</f>
        <v>0.33333333333333331</v>
      </c>
      <c r="EB26" s="228">
        <f>IF([2]相关演算!EB26="","",[2]相关演算!EB26)</f>
        <v>0.41666666666666663</v>
      </c>
      <c r="EC26" s="228">
        <f>IF([2]相关演算!EC26="","",[2]相关演算!EC26)</f>
        <v>0.5</v>
      </c>
      <c r="ED26" s="228">
        <f>IF([2]相关演算!ED26="","",[2]相关演算!ED26)</f>
        <v>0</v>
      </c>
      <c r="EE26" s="228">
        <f>IF([2]相关演算!EE26="","",[2]相关演算!EE26)</f>
        <v>0.25</v>
      </c>
      <c r="EF26" s="228">
        <f>IF([2]相关演算!EF26="","",[2]相关演算!EF26)</f>
        <v>0.25</v>
      </c>
      <c r="EG26" s="228" t="str">
        <f>IF([2]相关演算!EG26="","",[2]相关演算!EG26)</f>
        <v/>
      </c>
      <c r="EH26" s="228" t="str">
        <f>IF([2]相关演算!EH26="","",[2]相关演算!EH26)</f>
        <v/>
      </c>
      <c r="EI26" s="228" t="str">
        <f>IF([2]相关演算!EI26="","",[2]相关演算!EI26)</f>
        <v/>
      </c>
      <c r="EJ26" s="228" t="str">
        <f>IF([2]相关演算!EJ26="","",[2]相关演算!EJ26)</f>
        <v/>
      </c>
      <c r="EK26" s="228" t="str">
        <f>IF([2]相关演算!EK26="","",[2]相关演算!EK26)</f>
        <v/>
      </c>
      <c r="EL26" s="228" t="str">
        <f>IF([2]相关演算!EL26="","",[2]相关演算!EL26)</f>
        <v/>
      </c>
      <c r="EM26" s="228" t="str">
        <f>IF([2]相关演算!EM26="","",[2]相关演算!EM26)</f>
        <v/>
      </c>
      <c r="EN26" s="228" t="str">
        <f>IF([2]相关演算!EN26="","",[2]相关演算!EN26)</f>
        <v/>
      </c>
      <c r="EO26" s="228" t="str">
        <f>IF([2]相关演算!EO26="","",[2]相关演算!EO26)</f>
        <v/>
      </c>
      <c r="EP26" s="228">
        <f>IF([2]相关演算!EP26="","",[2]相关演算!EP26)</f>
        <v>3</v>
      </c>
      <c r="EQ26" s="228">
        <f>IF([2]相关演算!EQ26="","",[2]相关演算!EQ26)</f>
        <v>0.3</v>
      </c>
      <c r="ER26" s="228" t="str">
        <f>IF([2]相关演算!ER26="","",[2]相关演算!ER26)</f>
        <v/>
      </c>
      <c r="ES26" s="228">
        <f>IF([2]相关演算!ES26="","",[2]相关演算!ES26)</f>
        <v>4</v>
      </c>
      <c r="ET26" s="228" t="str">
        <f>IF([2]相关演算!ET26="","",[2]相关演算!ET26)</f>
        <v>军师</v>
      </c>
      <c r="EU26" s="228">
        <f>IF([2]相关演算!EU26="","",[2]相关演算!EU26)</f>
        <v>56</v>
      </c>
      <c r="EV26" s="228">
        <f>IF([2]相关演算!EV26="","",[2]相关演算!EV26)</f>
        <v>12000</v>
      </c>
      <c r="EW26" s="228" t="str">
        <f>IF([2]相关演算!EW26="","",[2]相关演算!EW26)</f>
        <v/>
      </c>
      <c r="EX26" s="228" t="str">
        <f>IF([2]相关演算!EX26="","",[2]相关演算!EX26)</f>
        <v/>
      </c>
      <c r="EY26" s="228" t="str">
        <f>IF([2]相关演算!EY26="","",[2]相关演算!EY26)</f>
        <v/>
      </c>
      <c r="EZ26" s="228" t="str">
        <f>IF([2]相关演算!EZ26="","",[2]相关演算!EZ26)</f>
        <v/>
      </c>
      <c r="FA26" s="228" t="str">
        <f>IF([2]相关演算!FA26="","",[2]相关演算!FA26)</f>
        <v/>
      </c>
      <c r="FB26" s="228" t="str">
        <f>IF([2]相关演算!FB26="","",[2]相关演算!FB26)</f>
        <v/>
      </c>
      <c r="FC26" s="228" t="str">
        <f>IF([2]相关演算!FC26="","",[2]相关演算!FC26)</f>
        <v/>
      </c>
      <c r="FD26" s="228" t="str">
        <f>IF([2]相关演算!FD26="","",[2]相关演算!FD26)</f>
        <v/>
      </c>
      <c r="FE26" s="228" t="str">
        <f>IF([2]相关演算!FE26="","",[2]相关演算!FE26)</f>
        <v/>
      </c>
      <c r="FF26" s="228" t="str">
        <f>IF([2]相关演算!FF26="","",[2]相关演算!FF26)</f>
        <v/>
      </c>
      <c r="FG26" s="228" t="str">
        <f>IF([2]相关演算!FG26="","",[2]相关演算!FG26)</f>
        <v>养由基</v>
      </c>
      <c r="FH26" s="228">
        <f>IF([2]相关演算!FH26="","",[2]相关演算!FH26)</f>
        <v>10013</v>
      </c>
      <c r="FI26" s="228" t="str">
        <f>IF([2]相关演算!FI26="","",[2]相关演算!FI26)</f>
        <v>zhixian2</v>
      </c>
      <c r="FJ26" s="228">
        <f>IF([2]相关演算!FJ26="","",[2]相关演算!FJ26)</f>
        <v>250</v>
      </c>
      <c r="FK26" s="228">
        <f>IF([2]相关演算!FK26="","",[2]相关演算!FK26)</f>
        <v>10</v>
      </c>
      <c r="FL26" s="228">
        <f>IF([2]相关演算!FL26="","",[2]相关演算!FL26)</f>
        <v>50</v>
      </c>
      <c r="FM26" s="228">
        <f>IF([2]相关演算!FM26="","",[2]相关演算!FM26)</f>
        <v>0</v>
      </c>
      <c r="FN26" s="228">
        <f>IF([2]相关演算!FN26="","",[2]相关演算!FN26)</f>
        <v>250</v>
      </c>
      <c r="FO26" s="228">
        <f>IF([2]相关演算!FO26="","",[2]相关演算!FO26)</f>
        <v>0</v>
      </c>
      <c r="FP26" s="228">
        <f>IF([2]相关演算!FP26="","",[2]相关演算!FP26)</f>
        <v>7850</v>
      </c>
      <c r="FQ26" s="228">
        <f>IF([2]相关演算!FQ26="","",[2]相关演算!FQ26)</f>
        <v>0</v>
      </c>
      <c r="FR26" s="228">
        <f>IF([2]相关演算!FR26="","",[2]相关演算!FR26)</f>
        <v>0</v>
      </c>
      <c r="FS26" s="228">
        <f>IF([2]相关演算!FS26="","",[2]相关演算!FS26)</f>
        <v>0</v>
      </c>
      <c r="FT26" s="228">
        <f>IF([2]相关演算!FT26="","",[2]相关演算!FT26)</f>
        <v>0</v>
      </c>
      <c r="FU26" s="228">
        <f>IF([2]相关演算!FU26="","",[2]相关演算!FU26)</f>
        <v>0</v>
      </c>
      <c r="FV26" s="228">
        <f>IF([2]相关演算!FV26="","",[2]相关演算!FV26)</f>
        <v>0</v>
      </c>
      <c r="FW26" s="228">
        <f>IF([2]相关演算!FW26="","",[2]相关演算!FW26)</f>
        <v>0</v>
      </c>
      <c r="FX26" s="228">
        <f>IF([2]相关演算!FX26="","",[2]相关演算!FX26)</f>
        <v>0</v>
      </c>
      <c r="FY26" s="228">
        <f>IF([2]相关演算!FY26="","",[2]相关演算!FY26)</f>
        <v>7850</v>
      </c>
      <c r="FZ26" s="228" t="str">
        <f ca="1">IF([2]相关演算!FZ26="","",[2]相关演算!FZ26)</f>
        <v/>
      </c>
      <c r="GA26" s="228">
        <f>IF([2]相关演算!GA26="","",[2]相关演算!GA26)</f>
        <v>0</v>
      </c>
      <c r="GB26" s="228">
        <f ca="1">IF([2]相关演算!GB26="","",[2]相关演算!GB26)</f>
        <v>250</v>
      </c>
      <c r="GC26" s="228">
        <f ca="1">IF([2]相关演算!GC26="","",[2]相关演算!GC26)</f>
        <v>0.88360928761887947</v>
      </c>
      <c r="GD26" s="228">
        <f>IF([2]相关演算!GD26="","",[2]相关演算!GD26)</f>
        <v>2</v>
      </c>
      <c r="GE26" s="228">
        <f ca="1">IF([2]相关演算!GE26="","",[2]相关演算!GE26)</f>
        <v>1.7</v>
      </c>
      <c r="GF26" s="228">
        <f ca="1">IF([2]相关演算!GF26="","",[2]相关演算!GF26)</f>
        <v>2</v>
      </c>
      <c r="GG26" s="228" t="str">
        <f>IF([2]相关演算!GG26="","",[2]相关演算!GG26)</f>
        <v/>
      </c>
      <c r="GH26" s="228" t="str">
        <f>IF([2]相关演算!GH26="","",[2]相关演算!GH26)</f>
        <v/>
      </c>
      <c r="GI26" s="228" t="str">
        <f>IF([2]相关演算!GI26="","",[2]相关演算!GI26)</f>
        <v/>
      </c>
      <c r="GJ26" s="228" t="str">
        <f>IF([2]相关演算!GJ26="","",[2]相关演算!GJ26)</f>
        <v/>
      </c>
      <c r="GK26" s="228" t="str">
        <f>IF([2]相关演算!GK26="","",[2]相关演算!GK26)</f>
        <v/>
      </c>
      <c r="GL26" s="228" t="str">
        <f>IF([2]相关演算!GL26="","",[2]相关演算!GL26)</f>
        <v/>
      </c>
      <c r="GM26" s="228" t="str">
        <f>IF([2]相关演算!GM26="","",[2]相关演算!GM26)</f>
        <v/>
      </c>
      <c r="GN26" s="228" t="str">
        <f>IF([2]相关演算!GN26="","",[2]相关演算!GN26)</f>
        <v/>
      </c>
      <c r="GO26" s="228" t="str">
        <f>IF([2]相关演算!GO26="","",[2]相关演算!GO26)</f>
        <v/>
      </c>
      <c r="GP26" s="228" t="str">
        <f>IF([2]相关演算!GP26="","",[2]相关演算!GP26)</f>
        <v/>
      </c>
      <c r="GQ26" s="228" t="str">
        <f>IF([2]相关演算!GQ26="","",[2]相关演算!GQ26)</f>
        <v/>
      </c>
      <c r="GR26" s="228" t="str">
        <f>IF([2]相关演算!GR26="","",[2]相关演算!GR26)</f>
        <v/>
      </c>
      <c r="GS26" s="228" t="str">
        <f>IF([2]相关演算!GS26="","",[2]相关演算!GS26)</f>
        <v/>
      </c>
      <c r="GT26" s="228" t="str">
        <f>IF([2]相关演算!GT26="","",[2]相关演算!GT26)</f>
        <v/>
      </c>
      <c r="GU26" s="228" t="str">
        <f>IF([2]相关演算!GU26="","",[2]相关演算!GU26)</f>
        <v/>
      </c>
      <c r="GV26" s="228" t="str">
        <f>IF([2]相关演算!GV26="","",[2]相关演算!GV26)</f>
        <v/>
      </c>
      <c r="GW26" s="228" t="str">
        <f>IF([2]相关演算!GW26="","",[2]相关演算!GW26)</f>
        <v/>
      </c>
      <c r="GX26" s="228" t="str">
        <f>IF([2]相关演算!GX26="","",[2]相关演算!GX26)</f>
        <v/>
      </c>
      <c r="GY26" s="228" t="str">
        <f>IF([2]相关演算!GY26="","",[2]相关演算!GY26)</f>
        <v/>
      </c>
      <c r="GZ26" s="228" t="str">
        <f>IF([2]相关演算!GZ26="","",[2]相关演算!GZ26)</f>
        <v/>
      </c>
    </row>
    <row r="27" spans="1:208">
      <c r="A27" s="228" t="str">
        <f>IF([2]相关演算!A27="","",[2]相关演算!A27)</f>
        <v/>
      </c>
      <c r="B27" s="228">
        <f>IF([2]相关演算!B27="","",[2]相关演算!B27)</f>
        <v>8</v>
      </c>
      <c r="C27" s="228">
        <f>IF([2]相关演算!C27="","",[2]相关演算!C27)</f>
        <v>0.5</v>
      </c>
      <c r="D27" s="228">
        <f>IF([2]相关演算!D27="","",[2]相关演算!D27)</f>
        <v>0.5</v>
      </c>
      <c r="E27" s="228">
        <f>IF([2]相关演算!E27="","",[2]相关演算!E27)</f>
        <v>0.5</v>
      </c>
      <c r="F27" s="228">
        <f>IF([2]相关演算!F27="","",[2]相关演算!F27)</f>
        <v>0.5</v>
      </c>
      <c r="G27" s="228">
        <f>IF([2]相关演算!G27="","",[2]相关演算!G27)</f>
        <v>0.73889802709407926</v>
      </c>
      <c r="H27" s="228">
        <f>IF([2]相关演算!H27="","",[2]相关演算!H27)</f>
        <v>0.79667772919891033</v>
      </c>
      <c r="I27" s="228">
        <f>IF([2]相关演算!I27="","",[2]相关演算!I27)</f>
        <v>0.95228265972246762</v>
      </c>
      <c r="J27" s="228">
        <f>IF([2]相关演算!J27="","",[2]相关演算!J27)</f>
        <v>0.95228265972246762</v>
      </c>
      <c r="K27" s="228">
        <f>IF([2]相关演算!K27="","",[2]相关演算!K27)</f>
        <v>0.69054580988927894</v>
      </c>
      <c r="L27" s="228">
        <f>IF([2]相关演算!L27="","",[2]相关演算!L27)</f>
        <v>0.83734218335912824</v>
      </c>
      <c r="M27" s="228">
        <f>IF([2]相关演算!M27="","",[2]相关演算!M27)</f>
        <v>0.94910150370396551</v>
      </c>
      <c r="N27" s="228">
        <f>IF([2]相关演算!N27="","",[2]相关演算!N27)</f>
        <v>1</v>
      </c>
      <c r="O27" s="228" t="str">
        <f>IF([2]相关演算!O27="","",[2]相关演算!O27)</f>
        <v/>
      </c>
      <c r="P27" s="228" t="str">
        <f>IF([2]相关演算!P27="","",[2]相关演算!P27)</f>
        <v/>
      </c>
      <c r="Q27" s="228" t="str">
        <f>IF([2]相关演算!Q27="","",[2]相关演算!Q27)</f>
        <v/>
      </c>
      <c r="R27" s="228">
        <f>IF([2]相关演算!R27="","",[2]相关演算!R27)</f>
        <v>3.7898399999999999</v>
      </c>
      <c r="S27" s="228">
        <f>IF([2]相关演算!S27="","",[2]相关演算!S27)</f>
        <v>3.62704</v>
      </c>
      <c r="T27" s="228">
        <f>IF([2]相关演算!T27="","",[2]相关演算!T27)</f>
        <v>1.8</v>
      </c>
      <c r="U27" s="228">
        <f>IF([2]相关演算!U27="","",[2]相关演算!U27)</f>
        <v>2.3839999999999999</v>
      </c>
      <c r="V27" s="228">
        <f>IF([2]相关演算!V27="","",[2]相关演算!V27)</f>
        <v>5.1675481564240471</v>
      </c>
      <c r="W27" s="228">
        <f>IF([2]相关演算!W27="","",[2]相关演算!W27)</f>
        <v>4.1551138198892756</v>
      </c>
      <c r="X27" s="228">
        <f>IF([2]相关演算!X27="","",[2]相关演算!X27)</f>
        <v>4.193738284284402</v>
      </c>
      <c r="Y27" s="228">
        <f>IF([2]相关演算!Y27="","",[2]相关演算!Y27)</f>
        <v>3.4515029782420417</v>
      </c>
      <c r="Z27" s="228">
        <f>IF([2]相关演算!Z27="","",[2]相关演算!Z27)</f>
        <v>0.15596210620274964</v>
      </c>
      <c r="AA27" s="228">
        <f>IF([2]相关演算!AA27="","",[2]相关演算!AA27)</f>
        <v>0.16296247865240765</v>
      </c>
      <c r="AB27" s="228">
        <f>IF([2]相关演算!AB27="","",[2]相关演算!AB27)</f>
        <v>0.32837301587301593</v>
      </c>
      <c r="AC27" s="228">
        <f>IF([2]相关演算!AC27="","",[2]相关演算!AC27)</f>
        <v>0.24793264621284761</v>
      </c>
      <c r="AD27" s="228">
        <f>IF([2]相关演算!AD27="","",[2]相关演算!AD27)</f>
        <v>0.1614740665658122</v>
      </c>
      <c r="AE27" s="228">
        <f>IF([2]相关演算!AE27="","",[2]相关演算!AE27)</f>
        <v>0.13330979625218176</v>
      </c>
      <c r="AF27" s="228">
        <f>IF([2]相关演算!AF27="","",[2]相关演算!AF27)</f>
        <v>9.7990456438736065E-2</v>
      </c>
      <c r="AG27" s="228">
        <f>IF([2]相关演算!AG27="","",[2]相关演算!AG27)</f>
        <v>9.7960230196946177E-2</v>
      </c>
      <c r="AH27" s="228">
        <f>IF([2]相关演算!AH27="","",[2]相关演算!AH27)</f>
        <v>0.1614740665658122</v>
      </c>
      <c r="AI27" s="228">
        <f>IF([2]相关演算!AI27="","",[2]相关演算!AI27)</f>
        <v>0.15596210620274964</v>
      </c>
      <c r="AJ27" s="228">
        <f>IF([2]相关演算!AJ27="","",[2]相关演算!AJ27)</f>
        <v>0.1614740665658122</v>
      </c>
      <c r="AK27" s="228">
        <f>IF([2]相关演算!AK27="","",[2]相关演算!AK27)</f>
        <v>0.15596210620274964</v>
      </c>
      <c r="AL27" s="228">
        <f>IF([2]相关演算!AL27="","",[2]相关演算!AL27)</f>
        <v>0.15413981530908358</v>
      </c>
      <c r="AM27" s="228">
        <f>IF([2]相关演算!AM27="","",[2]相关演算!AM27)</f>
        <v>0.16105839407643072</v>
      </c>
      <c r="AN27" s="228">
        <f>IF([2]相关演算!AN27="","",[2]相关演算!AN27)</f>
        <v>0.3245362431394318</v>
      </c>
      <c r="AO27" s="228">
        <f>IF([2]相关演算!AO27="","",[2]相关演算!AO27)</f>
        <v>0.16003025026082282</v>
      </c>
      <c r="AP27" s="228">
        <f>IF([2]相关演算!AP27="","",[2]相关演算!AP27)</f>
        <v>0.13223326051614598</v>
      </c>
      <c r="AQ27" s="228">
        <f>IF([2]相关演算!AQ27="","",[2]相关演算!AQ27)</f>
        <v>9.7119526952494137E-2</v>
      </c>
      <c r="AR27" s="228">
        <f>IF([2]相关演算!AR27="","",[2]相关演算!AR27)</f>
        <v>0.16003025026082282</v>
      </c>
      <c r="AS27" s="228">
        <f>IF([2]相关演算!AS27="","",[2]相关演算!AS27)</f>
        <v>0.15413981530908358</v>
      </c>
      <c r="AT27" s="228">
        <f>IF([2]相关演算!AT27="","",[2]相关演算!AT27)</f>
        <v>0.16003025026082282</v>
      </c>
      <c r="AU27" s="228">
        <f>IF([2]相关演算!AU27="","",[2]相关演算!AU27)</f>
        <v>0.15413981530908358</v>
      </c>
      <c r="AV27" s="228" t="str">
        <f>IF([2]相关演算!AV27="","",[2]相关演算!AV27)</f>
        <v/>
      </c>
      <c r="AW27" s="228" t="str">
        <f>IF([2]相关演算!AW27="","",[2]相关演算!AW27)</f>
        <v/>
      </c>
      <c r="AX27" s="228" t="str">
        <f>IF([2]相关演算!AX27="","",[2]相关演算!AX27)</f>
        <v/>
      </c>
      <c r="AY27" s="228" t="str">
        <f>IF([2]相关演算!AY27="","",[2]相关演算!AY27)</f>
        <v/>
      </c>
      <c r="AZ27" s="228" t="str">
        <f>IF([2]相关演算!AZ27="","",[2]相关演算!AZ27)</f>
        <v/>
      </c>
      <c r="BA27" s="228" t="str">
        <f>IF([2]相关演算!BA27="","",[2]相关演算!BA27)</f>
        <v/>
      </c>
      <c r="BB27" s="228" t="str">
        <f>IF([2]相关演算!BB27="","",[2]相关演算!BB27)</f>
        <v/>
      </c>
      <c r="BC27" s="228" t="str">
        <f>IF([2]相关演算!BC27="","",[2]相关演算!BC27)</f>
        <v/>
      </c>
      <c r="BD27" s="228">
        <f>IF([2]相关演算!BD27="","",[2]相关演算!BD27)</f>
        <v>3</v>
      </c>
      <c r="BE27" s="228">
        <f>IF([2]相关演算!BE27="","",[2]相关演算!BE27)</f>
        <v>28.228029013221914</v>
      </c>
      <c r="BF27" s="228">
        <f>IF([2]相关演算!BF27="","",[2]相关演算!BF27)</f>
        <v>15.158368655359995</v>
      </c>
      <c r="BG27" s="228">
        <f>IF([2]相关演算!BG27="","",[2]相关演算!BG27)</f>
        <v>4.7271816703999825</v>
      </c>
      <c r="BH27" s="228">
        <f>IF([2]相关演算!BH27="","",[2]相关演算!BH27)</f>
        <v>0</v>
      </c>
      <c r="BI27" s="228" t="str">
        <f>IF([2]相关演算!BI27="","",[2]相关演算!BI27)</f>
        <v/>
      </c>
      <c r="BJ27" s="228" t="str">
        <f>IF([2]相关演算!BJ27="","",[2]相关演算!BJ27)</f>
        <v/>
      </c>
      <c r="BK27" s="228">
        <f>IF([2]相关演算!BK27="","",[2]相关演算!BK27)</f>
        <v>3</v>
      </c>
      <c r="BL27" s="228">
        <f>IF([2]相关演算!BL27="","",[2]相关演算!BL27)</f>
        <v>2.6404194617370425E-3</v>
      </c>
      <c r="BM27" s="228">
        <f>IF([2]相关演算!BM27="","",[2]相关演算!BM27)</f>
        <v>6.5551483049998138E-3</v>
      </c>
      <c r="BN27" s="228">
        <f>IF([2]相关演算!BN27="","",[2]相关演算!BN27)</f>
        <v>6.23599744378317E-3</v>
      </c>
      <c r="BO27" s="228">
        <f>IF([2]相关演算!BO27="","",[2]相关演算!BO27)</f>
        <v>1.9417084460599532E-3</v>
      </c>
      <c r="BP27" s="228" t="str">
        <f>IF([2]相关演算!BP27="","",[2]相关演算!BP27)</f>
        <v/>
      </c>
      <c r="BQ27" s="228">
        <f>IF([2]相关演算!BQ27="","",[2]相关演算!BQ27)</f>
        <v>6.5180355733418516E-3</v>
      </c>
      <c r="BR27" s="228">
        <f>IF([2]相关演算!BR27="","",[2]相关演算!BR27)</f>
        <v>3.2267011289089098E-2</v>
      </c>
      <c r="BS27" s="228">
        <f>IF([2]相关演算!BS27="","",[2]相关演算!BS27)</f>
        <v>4.1989698642584637E-3</v>
      </c>
      <c r="BT27" s="228">
        <f>IF([2]相关演算!BT27="","",[2]相关演算!BT27)</f>
        <v>3.630561500891416E-3</v>
      </c>
      <c r="BU27" s="228" t="str">
        <f>IF([2]相关演算!BU27="","",[2]相关演算!BU27)</f>
        <v/>
      </c>
      <c r="BV27" s="228" t="str">
        <f>IF([2]相关演算!BV27="","",[2]相关演算!BV27)</f>
        <v/>
      </c>
      <c r="BW27" s="228">
        <f>IF([2]相关演算!BW27="","",[2]相关演算!BW27)</f>
        <v>9.158455035078894E-3</v>
      </c>
      <c r="BX27" s="228">
        <f>IF([2]相关演算!BX27="","",[2]相关演算!BX27)</f>
        <v>3.8822159594088912E-2</v>
      </c>
      <c r="BY27" s="228">
        <f>IF([2]相关演算!BY27="","",[2]相关演算!BY27)</f>
        <v>1.0434967308041634E-2</v>
      </c>
      <c r="BZ27" s="228">
        <f>IF([2]相关演算!BZ27="","",[2]相关演算!BZ27)</f>
        <v>5.5722699469513692E-3</v>
      </c>
      <c r="CA27" s="228" t="str">
        <f>IF([2]相关演算!CA27="","",[2]相关演算!CA27)</f>
        <v/>
      </c>
      <c r="CB27" s="228" t="str">
        <f>IF([2]相关演算!CB27="","",[2]相关演算!CB27)</f>
        <v/>
      </c>
      <c r="CC27" s="228" t="str">
        <f>IF([2]相关演算!CC27="","",[2]相关演算!CC27)</f>
        <v/>
      </c>
      <c r="CD27" s="228" t="str">
        <f>IF([2]相关演算!CD27="","",[2]相关演算!CD27)</f>
        <v/>
      </c>
      <c r="CE27" s="228" t="str">
        <f>IF([2]相关演算!CE27="","",[2]相关演算!CE27)</f>
        <v/>
      </c>
      <c r="CF27" s="228" t="str">
        <f>IF([2]相关演算!CF27="","",[2]相关演算!CF27)</f>
        <v/>
      </c>
      <c r="CG27" s="228" t="str">
        <f>IF([2]相关演算!CG27="","",[2]相关演算!CG27)</f>
        <v/>
      </c>
      <c r="CH27" s="228" t="str">
        <f>IF([2]相关演算!CH27="","",[2]相关演算!CH27)</f>
        <v/>
      </c>
      <c r="CI27" s="228" t="str">
        <f>IF([2]相关演算!CI27="","",[2]相关演算!CI27)</f>
        <v/>
      </c>
      <c r="CJ27" s="228">
        <f>IF([2]相关演算!CJ27="","",[2]相关演算!CJ27)</f>
        <v>3</v>
      </c>
      <c r="CK27" s="228">
        <f>IF([2]相关演算!CK27="","",[2]相关演算!CK27)</f>
        <v>67.908699739952993</v>
      </c>
      <c r="CL27" s="228">
        <f>IF([2]相关演算!CL27="","",[2]相关演算!CL27)</f>
        <v>65.473980409600003</v>
      </c>
      <c r="CM27" s="228">
        <f>IF([2]相关演算!CM27="","",[2]相关演算!CM27)</f>
        <v>58.215866407999997</v>
      </c>
      <c r="CN27" s="228">
        <f>IF([2]相关演算!CN27="","",[2]相关演算!CN27)</f>
        <v>58.215866407999997</v>
      </c>
      <c r="CO27" s="228" t="str">
        <f>IF([2]相关演算!CO27="","",[2]相关演算!CO27)</f>
        <v/>
      </c>
      <c r="CP27" s="228" t="str">
        <f>IF([2]相关演算!CP27="","",[2]相关演算!CP27)</f>
        <v/>
      </c>
      <c r="CQ27" s="228">
        <f>IF([2]相关演算!CQ27="","",[2]相关演算!CQ27)</f>
        <v>3</v>
      </c>
      <c r="CR27" s="228">
        <f>IF([2]相关演算!CR27="","",[2]相关演算!CR27)</f>
        <v>2.3812443590579073E-3</v>
      </c>
      <c r="CS27" s="228">
        <f>IF([2]相关演算!CS27="","",[2]相关演算!CS27)</f>
        <v>3.5754829245424934E-3</v>
      </c>
      <c r="CT27" s="228">
        <f>IF([2]相关演算!CT27="","",[2]相关演算!CT27)</f>
        <v>5.9130590967535167E-3</v>
      </c>
      <c r="CU27" s="228">
        <f>IF([2]相关演算!CU27="","",[2]相关演算!CU27)</f>
        <v>6.189916295607739E-3</v>
      </c>
      <c r="CV27" s="228" t="str">
        <f>IF([2]相关演算!CV27="","",[2]相关演算!CV27)</f>
        <v/>
      </c>
      <c r="CW27" s="228">
        <f>IF([2]相关演算!CW27="","",[2]相关演算!CW27)</f>
        <v>2.2765468046845238E-3</v>
      </c>
      <c r="CX27" s="228">
        <f>IF([2]相关演算!CX27="","",[2]相关演算!CX27)</f>
        <v>2.6145687352066176E-3</v>
      </c>
      <c r="CY27" s="228">
        <f>IF([2]相关演算!CY27="","",[2]相关演算!CY27)</f>
        <v>2.0128980723821332E-3</v>
      </c>
      <c r="CZ27" s="228">
        <f>IF([2]相关演算!CZ27="","",[2]相关演算!CZ27)</f>
        <v>1.9268367027870145E-3</v>
      </c>
      <c r="DA27" s="228" t="str">
        <f>IF([2]相关演算!DA27="","",[2]相关演算!DA27)</f>
        <v/>
      </c>
      <c r="DB27" s="228" t="str">
        <f>IF([2]相关演算!DB27="","",[2]相关演算!DB27)</f>
        <v/>
      </c>
      <c r="DC27" s="228">
        <f>IF([2]相关演算!DC27="","",[2]相关演算!DC27)</f>
        <v>4.6577911637424307E-3</v>
      </c>
      <c r="DD27" s="228">
        <f>IF([2]相关演算!DD27="","",[2]相关演算!DD27)</f>
        <v>6.1900516597491115E-3</v>
      </c>
      <c r="DE27" s="228">
        <f>IF([2]相关演算!DE27="","",[2]相关演算!DE27)</f>
        <v>7.9259571691356508E-3</v>
      </c>
      <c r="DF27" s="228">
        <f>IF([2]相关演算!DF27="","",[2]相关演算!DF27)</f>
        <v>8.1167529983947537E-3</v>
      </c>
      <c r="DG27" s="228" t="str">
        <f>IF([2]相关演算!DG27="","",[2]相关演算!DG27)</f>
        <v/>
      </c>
      <c r="DH27" s="228" t="str">
        <f>IF([2]相关演算!DH27="","",[2]相关演算!DH27)</f>
        <v/>
      </c>
      <c r="DI27" s="228" t="str">
        <f>IF([2]相关演算!DI27="","",[2]相关演算!DI27)</f>
        <v/>
      </c>
      <c r="DJ27" s="228" t="str">
        <f>IF([2]相关演算!DJ27="","",[2]相关演算!DJ27)</f>
        <v/>
      </c>
      <c r="DK27" s="228" t="str">
        <f>IF([2]相关演算!DK27="","",[2]相关演算!DK27)</f>
        <v/>
      </c>
      <c r="DL27" s="228" t="str">
        <f>IF([2]相关演算!DL27="","",[2]相关演算!DL27)</f>
        <v/>
      </c>
      <c r="DM27" s="228" t="str">
        <f>IF([2]相关演算!DM27="","",[2]相关演算!DM27)</f>
        <v/>
      </c>
      <c r="DN27" s="228" t="str">
        <f>IF([2]相关演算!DN27="","",[2]相关演算!DN27)</f>
        <v/>
      </c>
      <c r="DO27" s="228" t="str">
        <f>IF([2]相关演算!DO27="","",[2]相关演算!DO27)</f>
        <v/>
      </c>
      <c r="DP27" s="228" t="str">
        <f>IF([2]相关演算!DP27="","",[2]相关演算!DP27)</f>
        <v/>
      </c>
      <c r="DQ27" s="228">
        <f>IF([2]相关演算!DQ27="","",[2]相关演算!DQ27)</f>
        <v>0.4</v>
      </c>
      <c r="DR27" s="228">
        <f>IF([2]相关演算!DR27="","",[2]相关演算!DR27)</f>
        <v>0</v>
      </c>
      <c r="DS27" s="228">
        <f>IF([2]相关演算!DS27="","",[2]相关演算!DS27)</f>
        <v>0.3</v>
      </c>
      <c r="DT27" s="228">
        <f>IF([2]相关演算!DT27="","",[2]相关演算!DT27)</f>
        <v>0.3</v>
      </c>
      <c r="DU27" s="228">
        <f>IF([2]相关演算!DU27="","",[2]相关演算!DU27)</f>
        <v>0</v>
      </c>
      <c r="DV27" s="228">
        <f>IF([2]相关演算!DV27="","",[2]相关演算!DV27)</f>
        <v>0.5</v>
      </c>
      <c r="DW27" s="228">
        <f>IF([2]相关演算!DW27="","",[2]相关演算!DW27)</f>
        <v>0.5</v>
      </c>
      <c r="DX27" s="228">
        <f>IF([2]相关演算!DX27="","",[2]相关演算!DX27)</f>
        <v>0</v>
      </c>
      <c r="DY27" s="228">
        <f>IF([2]相关演算!DY27="","",[2]相关演算!DY27)</f>
        <v>0</v>
      </c>
      <c r="DZ27" s="228">
        <f>IF([2]相关演算!DZ27="","",[2]相关演算!DZ27)</f>
        <v>0.25</v>
      </c>
      <c r="EA27" s="228">
        <f>IF([2]相关演算!EA27="","",[2]相关演算!EA27)</f>
        <v>0.33333333333333331</v>
      </c>
      <c r="EB27" s="228">
        <f>IF([2]相关演算!EB27="","",[2]相关演算!EB27)</f>
        <v>0.41666666666666663</v>
      </c>
      <c r="EC27" s="228">
        <f>IF([2]相关演算!EC27="","",[2]相关演算!EC27)</f>
        <v>0.5</v>
      </c>
      <c r="ED27" s="228">
        <f>IF([2]相关演算!ED27="","",[2]相关演算!ED27)</f>
        <v>0</v>
      </c>
      <c r="EE27" s="228">
        <f>IF([2]相关演算!EE27="","",[2]相关演算!EE27)</f>
        <v>0.25</v>
      </c>
      <c r="EF27" s="228">
        <f>IF([2]相关演算!EF27="","",[2]相关演算!EF27)</f>
        <v>0.25</v>
      </c>
      <c r="EG27" s="228" t="str">
        <f>IF([2]相关演算!EG27="","",[2]相关演算!EG27)</f>
        <v/>
      </c>
      <c r="EH27" s="228" t="str">
        <f>IF([2]相关演算!EH27="","",[2]相关演算!EH27)</f>
        <v/>
      </c>
      <c r="EI27" s="228" t="str">
        <f>IF([2]相关演算!EI27="","",[2]相关演算!EI27)</f>
        <v/>
      </c>
      <c r="EJ27" s="228" t="str">
        <f>IF([2]相关演算!EJ27="","",[2]相关演算!EJ27)</f>
        <v/>
      </c>
      <c r="EK27" s="228" t="str">
        <f>IF([2]相关演算!EK27="","",[2]相关演算!EK27)</f>
        <v/>
      </c>
      <c r="EL27" s="228" t="str">
        <f>IF([2]相关演算!EL27="","",[2]相关演算!EL27)</f>
        <v/>
      </c>
      <c r="EM27" s="228" t="str">
        <f>IF([2]相关演算!EM27="","",[2]相关演算!EM27)</f>
        <v/>
      </c>
      <c r="EN27" s="228" t="str">
        <f>IF([2]相关演算!EN27="","",[2]相关演算!EN27)</f>
        <v/>
      </c>
      <c r="EO27" s="228" t="str">
        <f>IF([2]相关演算!EO27="","",[2]相关演算!EO27)</f>
        <v>枪兵</v>
      </c>
      <c r="EP27" s="228">
        <f>IF([2]相关演算!EP27="","",[2]相关演算!EP27)</f>
        <v>4</v>
      </c>
      <c r="EQ27" s="228">
        <f>IF([2]相关演算!EQ27="","",[2]相关演算!EQ27)</f>
        <v>0.1</v>
      </c>
      <c r="ER27" s="228" t="str">
        <f>IF([2]相关演算!ER27="","",[2]相关演算!ER27)</f>
        <v>士兵</v>
      </c>
      <c r="ES27" s="228">
        <f>IF([2]相关演算!ES27="","",[2]相关演算!ES27)</f>
        <v>1</v>
      </c>
      <c r="ET27" s="228" t="str">
        <f>IF([2]相关演算!ET27="","",[2]相关演算!ET27)</f>
        <v>刀兵</v>
      </c>
      <c r="EU27" s="228">
        <f>IF([2]相关演算!EU27="","",[2]相关演算!EU27)</f>
        <v>24</v>
      </c>
      <c r="EV27" s="228">
        <f>IF([2]相关演算!EV27="","",[2]相关演算!EV27)</f>
        <v>1224.8115383007132</v>
      </c>
      <c r="EW27" s="228">
        <f>IF([2]相关演算!EW27="","",[2]相关演算!EW27)</f>
        <v>0.14477639832353167</v>
      </c>
      <c r="EX27" s="228">
        <f>IF([2]相关演算!EX27="","",[2]相关演算!EX27)</f>
        <v>9.2614668629001279E-2</v>
      </c>
      <c r="EY27" s="228" t="str">
        <f>IF([2]相关演算!EY27="","",[2]相关演算!EY27)</f>
        <v/>
      </c>
      <c r="EZ27" s="228" t="str">
        <f>IF([2]相关演算!EZ27="","",[2]相关演算!EZ27)</f>
        <v/>
      </c>
      <c r="FA27" s="228" t="str">
        <f>IF([2]相关演算!FA27="","",[2]相关演算!FA27)</f>
        <v/>
      </c>
      <c r="FB27" s="228" t="str">
        <f>IF([2]相关演算!FB27="","",[2]相关演算!FB27)</f>
        <v/>
      </c>
      <c r="FC27" s="228" t="str">
        <f>IF([2]相关演算!FC27="","",[2]相关演算!FC27)</f>
        <v/>
      </c>
      <c r="FD27" s="228" t="str">
        <f>IF([2]相关演算!FD27="","",[2]相关演算!FD27)</f>
        <v/>
      </c>
      <c r="FE27" s="228" t="str">
        <f>IF([2]相关演算!FE27="","",[2]相关演算!FE27)</f>
        <v/>
      </c>
      <c r="FF27" s="228" t="str">
        <f>IF([2]相关演算!FF27="","",[2]相关演算!FF27)</f>
        <v/>
      </c>
      <c r="FG27" s="228" t="str">
        <f>IF([2]相关演算!FG27="","",[2]相关演算!FG27)</f>
        <v>赵武灵王</v>
      </c>
      <c r="FH27" s="228">
        <f>IF([2]相关演算!FH27="","",[2]相关演算!FH27)</f>
        <v>10014</v>
      </c>
      <c r="FI27" s="228" t="str">
        <f>IF([2]相关演算!FI27="","",[2]相关演算!FI27)</f>
        <v>sectorFanwei</v>
      </c>
      <c r="FJ27" s="228">
        <f>IF([2]相关演算!FJ27="","",[2]相关演算!FJ27)</f>
        <v>0</v>
      </c>
      <c r="FK27" s="228">
        <f>IF([2]相关演算!FK27="","",[2]相关演算!FK27)</f>
        <v>450</v>
      </c>
      <c r="FL27" s="228">
        <f>IF([2]相关演算!FL27="","",[2]相关演算!FL27)</f>
        <v>35</v>
      </c>
      <c r="FM27" s="228">
        <f>IF([2]相关演算!FM27="","",[2]相关演算!FM27)</f>
        <v>0</v>
      </c>
      <c r="FN27" s="228">
        <f>IF([2]相关演算!FN27="","",[2]相关演算!FN27)</f>
        <v>450</v>
      </c>
      <c r="FO27" s="228">
        <f>IF([2]相关演算!FO27="","",[2]相关演算!FO27)</f>
        <v>0</v>
      </c>
      <c r="FP27" s="228">
        <f>IF([2]相关演算!FP27="","",[2]相关演算!FP27)</f>
        <v>0</v>
      </c>
      <c r="FQ27" s="228">
        <f>IF([2]相关演算!FQ27="","",[2]相关演算!FQ27)</f>
        <v>0</v>
      </c>
      <c r="FR27" s="228">
        <f>IF([2]相关演算!FR27="","",[2]相关演算!FR27)</f>
        <v>0</v>
      </c>
      <c r="FS27" s="228">
        <f>IF([2]相关演算!FS27="","",[2]相关演算!FS27)</f>
        <v>0</v>
      </c>
      <c r="FT27" s="228">
        <f>IF([2]相关演算!FT27="","",[2]相关演算!FT27)</f>
        <v>0</v>
      </c>
      <c r="FU27" s="228">
        <f>IF([2]相关演算!FU27="","",[2]相关演算!FU27)</f>
        <v>0</v>
      </c>
      <c r="FV27" s="228">
        <f>IF([2]相关演算!FV27="","",[2]相关演算!FV27)</f>
        <v>61818.75</v>
      </c>
      <c r="FW27" s="228">
        <f>IF([2]相关演算!FW27="","",[2]相关演算!FW27)</f>
        <v>0</v>
      </c>
      <c r="FX27" s="228">
        <f>IF([2]相关演算!FX27="","",[2]相关演算!FX27)</f>
        <v>0</v>
      </c>
      <c r="FY27" s="228">
        <f>IF([2]相关演算!FY27="","",[2]相关演算!FY27)</f>
        <v>61818.75</v>
      </c>
      <c r="FZ27" s="228" t="str">
        <f ca="1">IF([2]相关演算!FZ27="","",[2]相关演算!FZ27)</f>
        <v/>
      </c>
      <c r="GA27" s="228">
        <f>IF([2]相关演算!GA27="","",[2]相关演算!GA27)</f>
        <v>0</v>
      </c>
      <c r="GB27" s="228">
        <f ca="1">IF([2]相关演算!GB27="","",[2]相关演算!GB27)</f>
        <v>450</v>
      </c>
      <c r="GC27" s="228">
        <f ca="1">IF([2]相关演算!GC27="","",[2]相关演算!GC27)</f>
        <v>1</v>
      </c>
      <c r="GD27" s="228">
        <f>IF([2]相关演算!GD27="","",[2]相关演算!GD27)</f>
        <v>2</v>
      </c>
      <c r="GE27" s="228">
        <f ca="1">IF([2]相关演算!GE27="","",[2]相关演算!GE27)</f>
        <v>12</v>
      </c>
      <c r="GF27" s="228">
        <f ca="1">IF([2]相关演算!GF27="","",[2]相关演算!GF27)</f>
        <v>2</v>
      </c>
      <c r="GG27" s="228">
        <f>IF([2]相关演算!GG27="","",[2]相关演算!GG27)</f>
        <v>2</v>
      </c>
      <c r="GH27" s="228" t="str">
        <f>IF([2]相关演算!GH27="","",[2]相关演算!GH27)</f>
        <v/>
      </c>
      <c r="GI27" s="228" t="str">
        <f>IF([2]相关演算!GI27="","",[2]相关演算!GI27)</f>
        <v/>
      </c>
      <c r="GJ27" s="228" t="str">
        <f>IF([2]相关演算!GJ27="","",[2]相关演算!GJ27)</f>
        <v/>
      </c>
      <c r="GK27" s="228" t="str">
        <f>IF([2]相关演算!GK27="","",[2]相关演算!GK27)</f>
        <v/>
      </c>
      <c r="GL27" s="228" t="str">
        <f>IF([2]相关演算!GL27="","",[2]相关演算!GL27)</f>
        <v/>
      </c>
      <c r="GM27" s="228" t="str">
        <f>IF([2]相关演算!GM27="","",[2]相关演算!GM27)</f>
        <v/>
      </c>
      <c r="GN27" s="228" t="str">
        <f>IF([2]相关演算!GN27="","",[2]相关演算!GN27)</f>
        <v/>
      </c>
      <c r="GO27" s="228" t="str">
        <f>IF([2]相关演算!GO27="","",[2]相关演算!GO27)</f>
        <v/>
      </c>
      <c r="GP27" s="228" t="str">
        <f>IF([2]相关演算!GP27="","",[2]相关演算!GP27)</f>
        <v/>
      </c>
      <c r="GQ27" s="228" t="str">
        <f>IF([2]相关演算!GQ27="","",[2]相关演算!GQ27)</f>
        <v/>
      </c>
      <c r="GR27" s="228" t="str">
        <f>IF([2]相关演算!GR27="","",[2]相关演算!GR27)</f>
        <v/>
      </c>
      <c r="GS27" s="228" t="str">
        <f>IF([2]相关演算!GS27="","",[2]相关演算!GS27)</f>
        <v/>
      </c>
      <c r="GT27" s="228" t="str">
        <f>IF([2]相关演算!GT27="","",[2]相关演算!GT27)</f>
        <v/>
      </c>
      <c r="GU27" s="228" t="str">
        <f>IF([2]相关演算!GU27="","",[2]相关演算!GU27)</f>
        <v/>
      </c>
      <c r="GV27" s="228" t="str">
        <f>IF([2]相关演算!GV27="","",[2]相关演算!GV27)</f>
        <v/>
      </c>
      <c r="GW27" s="228" t="str">
        <f>IF([2]相关演算!GW27="","",[2]相关演算!GW27)</f>
        <v/>
      </c>
      <c r="GX27" s="228" t="str">
        <f>IF([2]相关演算!GX27="","",[2]相关演算!GX27)</f>
        <v/>
      </c>
      <c r="GY27" s="228" t="str">
        <f>IF([2]相关演算!GY27="","",[2]相关演算!GY27)</f>
        <v/>
      </c>
      <c r="GZ27" s="228" t="str">
        <f>IF([2]相关演算!GZ27="","",[2]相关演算!GZ27)</f>
        <v/>
      </c>
    </row>
    <row r="28" spans="1:208">
      <c r="A28" s="228" t="str">
        <f>IF([2]相关演算!A28="","",[2]相关演算!A28)</f>
        <v/>
      </c>
      <c r="B28" s="228">
        <f>IF([2]相关演算!B28="","",[2]相关演算!B28)</f>
        <v>9</v>
      </c>
      <c r="C28" s="228">
        <f>IF([2]相关演算!C28="","",[2]相关演算!C28)</f>
        <v>0.5</v>
      </c>
      <c r="D28" s="228">
        <f>IF([2]相关演算!D28="","",[2]相关演算!D28)</f>
        <v>0.5</v>
      </c>
      <c r="E28" s="228">
        <f>IF([2]相关演算!E28="","",[2]相关演算!E28)</f>
        <v>0.5</v>
      </c>
      <c r="F28" s="228">
        <f>IF([2]相关演算!F28="","",[2]相关演算!F28)</f>
        <v>0.5</v>
      </c>
      <c r="G28" s="228">
        <f>IF([2]相关演算!G28="","",[2]相关演算!G28)</f>
        <v>0.70704729365908303</v>
      </c>
      <c r="H28" s="228">
        <f>IF([2]相关演算!H28="","",[2]相关演算!H28)</f>
        <v>0.77284604970874249</v>
      </c>
      <c r="I28" s="228">
        <f>IF([2]相关演算!I28="","",[2]相关演算!I28)</f>
        <v>0.94664970286921823</v>
      </c>
      <c r="J28" s="228">
        <f>IF([2]相关演算!J28="","",[2]相关演算!J28)</f>
        <v>0.94664970286921823</v>
      </c>
      <c r="K28" s="228">
        <f>IF([2]相关演算!K28="","",[2]相关演算!K28)</f>
        <v>0.65279679248483913</v>
      </c>
      <c r="L28" s="228">
        <f>IF([2]相关演算!L28="","",[2]相关演算!L28)</f>
        <v>0.81827683976699406</v>
      </c>
      <c r="M28" s="228">
        <f>IF([2]相关演算!M28="","",[2]相关演算!M28)</f>
        <v>0.94309301639383281</v>
      </c>
      <c r="N28" s="228">
        <f>IF([2]相关演算!N28="","",[2]相关演算!N28)</f>
        <v>1</v>
      </c>
      <c r="O28" s="228" t="str">
        <f>IF([2]相关演算!O28="","",[2]相关演算!O28)</f>
        <v/>
      </c>
      <c r="P28" s="228" t="str">
        <f>IF([2]相关演算!P28="","",[2]相关演算!P28)</f>
        <v/>
      </c>
      <c r="Q28" s="228" t="str">
        <f>IF([2]相关演算!Q28="","",[2]相关演算!Q28)</f>
        <v/>
      </c>
      <c r="R28" s="228">
        <f>IF([2]相关演算!R28="","",[2]相关演算!R28)</f>
        <v>3.7898399999999999</v>
      </c>
      <c r="S28" s="228">
        <f>IF([2]相关演算!S28="","",[2]相关演算!S28)</f>
        <v>3.62704</v>
      </c>
      <c r="T28" s="228">
        <f>IF([2]相关演算!T28="","",[2]相关演算!T28)</f>
        <v>1.8</v>
      </c>
      <c r="U28" s="228">
        <f>IF([2]相关演算!U28="","",[2]相关演算!U28)</f>
        <v>2.3839999999999999</v>
      </c>
      <c r="V28" s="228">
        <f>IF([2]相关演算!V28="","",[2]相关演算!V28)</f>
        <v>5.13354820801323</v>
      </c>
      <c r="W28" s="228">
        <f>IF([2]相关演算!W28="","",[2]相关演算!W28)</f>
        <v>4.1005521532598044</v>
      </c>
      <c r="X28" s="228">
        <f>IF([2]相关演算!X28="","",[2]相关演算!X28)</f>
        <v>4.0957714146661548</v>
      </c>
      <c r="Y28" s="228">
        <f>IF([2]相关演算!Y28="","",[2]相关演算!Y28)</f>
        <v>3.3757804806155889</v>
      </c>
      <c r="Z28" s="228">
        <f>IF([2]相关演算!Z28="","",[2]相关演算!Z28)</f>
        <v>0.15596210620274964</v>
      </c>
      <c r="AA28" s="228">
        <f>IF([2]相关演算!AA28="","",[2]相关演算!AA28)</f>
        <v>0.16296247865240765</v>
      </c>
      <c r="AB28" s="228">
        <f>IF([2]相关演算!AB28="","",[2]相关演算!AB28)</f>
        <v>0.32837301587301593</v>
      </c>
      <c r="AC28" s="228">
        <f>IF([2]相关演算!AC28="","",[2]相关演算!AC28)</f>
        <v>0.24793264621284761</v>
      </c>
      <c r="AD28" s="228">
        <f>IF([2]相关演算!AD28="","",[2]相关演算!AD28)</f>
        <v>0.16384917910486679</v>
      </c>
      <c r="AE28" s="228">
        <f>IF([2]相关演算!AE28="","",[2]相关演算!AE28)</f>
        <v>0.13547486911152831</v>
      </c>
      <c r="AF28" s="228">
        <f>IF([2]相关演算!AF28="","",[2]相关演算!AF28)</f>
        <v>9.9949138017978723E-2</v>
      </c>
      <c r="AG28" s="228">
        <f>IF([2]相关演算!AG28="","",[2]相关演算!AG28)</f>
        <v>9.9569605050170942E-2</v>
      </c>
      <c r="AH28" s="228">
        <f>IF([2]相关演算!AH28="","",[2]相关演算!AH28)</f>
        <v>0.16384917910486679</v>
      </c>
      <c r="AI28" s="228">
        <f>IF([2]相关演算!AI28="","",[2]相关演算!AI28)</f>
        <v>0.15596210620274964</v>
      </c>
      <c r="AJ28" s="228">
        <f>IF([2]相关演算!AJ28="","",[2]相关演算!AJ28)</f>
        <v>0.16384917910486679</v>
      </c>
      <c r="AK28" s="228">
        <f>IF([2]相关演算!AK28="","",[2]相关演算!AK28)</f>
        <v>0.15596210620274964</v>
      </c>
      <c r="AL28" s="228">
        <f>IF([2]相关演算!AL28="","",[2]相关演算!AL28)</f>
        <v>0.1630531963762169</v>
      </c>
      <c r="AM28" s="228">
        <f>IF([2]相关演算!AM28="","",[2]相关演算!AM28)</f>
        <v>0.17037185301359839</v>
      </c>
      <c r="AN28" s="228">
        <f>IF([2]相关演算!AN28="","",[2]相关演算!AN28)</f>
        <v>0.34330306986357884</v>
      </c>
      <c r="AO28" s="228">
        <f>IF([2]相关演算!AO28="","",[2]相关演算!AO28)</f>
        <v>0.1717499515293297</v>
      </c>
      <c r="AP28" s="228">
        <f>IF([2]相关演算!AP28="","",[2]相关演算!AP28)</f>
        <v>0.14211998846007393</v>
      </c>
      <c r="AQ28" s="228">
        <f>IF([2]相关演算!AQ28="","",[2]相关演算!AQ28)</f>
        <v>0.10476331318151957</v>
      </c>
      <c r="AR28" s="228">
        <f>IF([2]相关演算!AR28="","",[2]相关演算!AR28)</f>
        <v>0.1717499515293297</v>
      </c>
      <c r="AS28" s="228">
        <f>IF([2]相关演算!AS28="","",[2]相关演算!AS28)</f>
        <v>0.1630531963762169</v>
      </c>
      <c r="AT28" s="228">
        <f>IF([2]相关演算!AT28="","",[2]相关演算!AT28)</f>
        <v>0.1717499515293297</v>
      </c>
      <c r="AU28" s="228">
        <f>IF([2]相关演算!AU28="","",[2]相关演算!AU28)</f>
        <v>0.1630531963762169</v>
      </c>
      <c r="AV28" s="228" t="str">
        <f>IF([2]相关演算!AV28="","",[2]相关演算!AV28)</f>
        <v/>
      </c>
      <c r="AW28" s="228" t="str">
        <f>IF([2]相关演算!AW28="","",[2]相关演算!AW28)</f>
        <v/>
      </c>
      <c r="AX28" s="228" t="str">
        <f>IF([2]相关演算!AX28="","",[2]相关演算!AX28)</f>
        <v/>
      </c>
      <c r="AY28" s="228" t="str">
        <f>IF([2]相关演算!AY28="","",[2]相关演算!AY28)</f>
        <v/>
      </c>
      <c r="AZ28" s="228" t="str">
        <f>IF([2]相关演算!AZ28="","",[2]相关演算!AZ28)</f>
        <v/>
      </c>
      <c r="BA28" s="228" t="str">
        <f>IF([2]相关演算!BA28="","",[2]相关演算!BA28)</f>
        <v/>
      </c>
      <c r="BB28" s="228" t="str">
        <f>IF([2]相关演算!BB28="","",[2]相关演算!BB28)</f>
        <v/>
      </c>
      <c r="BC28" s="228" t="str">
        <f>IF([2]相关演算!BC28="","",[2]相关演算!BC28)</f>
        <v/>
      </c>
      <c r="BD28" s="228">
        <f>IF([2]相关演算!BD28="","",[2]相关演算!BD28)</f>
        <v>4</v>
      </c>
      <c r="BE28" s="228">
        <f>IF([2]相关演算!BE28="","",[2]相关演算!BE28)</f>
        <v>37.536073419728403</v>
      </c>
      <c r="BF28" s="228">
        <f>IF([2]相关演算!BF28="","",[2]相关演算!BF28)</f>
        <v>20.070466715271163</v>
      </c>
      <c r="BG28" s="228">
        <f>IF([2]相关演算!BG28="","",[2]相关演算!BG28)</f>
        <v>6.2630264199850494</v>
      </c>
      <c r="BH28" s="228">
        <f>IF([2]相关演算!BH28="","",[2]相关演算!BH28)</f>
        <v>0</v>
      </c>
      <c r="BI28" s="228" t="str">
        <f>IF([2]相关演算!BI28="","",[2]相关演算!BI28)</f>
        <v/>
      </c>
      <c r="BJ28" s="228" t="str">
        <f>IF([2]相关演算!BJ28="","",[2]相关演算!BJ28)</f>
        <v/>
      </c>
      <c r="BK28" s="228">
        <f>IF([2]相关演算!BK28="","",[2]相关演算!BK28)</f>
        <v>4</v>
      </c>
      <c r="BL28" s="228">
        <f>IF([2]相关演算!BL28="","",[2]相关演算!BL28)</f>
        <v>3.5205592823165932E-3</v>
      </c>
      <c r="BM28" s="228">
        <f>IF([2]相关演算!BM28="","",[2]相关演算!BM28)</f>
        <v>8.7480988288065609E-3</v>
      </c>
      <c r="BN28" s="228">
        <f>IF([2]相关演算!BN28="","",[2]相关演算!BN28)</f>
        <v>8.0348440688870759E-3</v>
      </c>
      <c r="BO28" s="228">
        <f>IF([2]相关演算!BO28="","",[2]相关演算!BO28)</f>
        <v>2.9097827538964172E-3</v>
      </c>
      <c r="BP28" s="228" t="str">
        <f>IF([2]相关演算!BP28="","",[2]相关演算!BP28)</f>
        <v/>
      </c>
      <c r="BQ28" s="228">
        <f>IF([2]相关演算!BQ28="","",[2]相关演算!BQ28)</f>
        <v>7.6464399826167151E-3</v>
      </c>
      <c r="BR28" s="228">
        <f>IF([2]相关演算!BR28="","",[2]相关演算!BR28)</f>
        <v>4.2004974633663407E-2</v>
      </c>
      <c r="BS28" s="228">
        <f>IF([2]相关演算!BS28="","",[2]相关演算!BS28)</f>
        <v>5.5927698823002407E-3</v>
      </c>
      <c r="BT28" s="228">
        <f>IF([2]相关演算!BT28="","",[2]相关演算!BT28)</f>
        <v>4.8353109277573247E-3</v>
      </c>
      <c r="BU28" s="228" t="str">
        <f>IF([2]相关演算!BU28="","",[2]相关演算!BU28)</f>
        <v/>
      </c>
      <c r="BV28" s="228" t="str">
        <f>IF([2]相关演算!BV28="","",[2]相关演算!BV28)</f>
        <v/>
      </c>
      <c r="BW28" s="228">
        <f>IF([2]相关演算!BW28="","",[2]相关演算!BW28)</f>
        <v>1.1166999264933308E-2</v>
      </c>
      <c r="BX28" s="228">
        <f>IF([2]相关演算!BX28="","",[2]相关演算!BX28)</f>
        <v>5.0753073462469968E-2</v>
      </c>
      <c r="BY28" s="228">
        <f>IF([2]相关演算!BY28="","",[2]相关演算!BY28)</f>
        <v>1.3627613951187317E-2</v>
      </c>
      <c r="BZ28" s="228">
        <f>IF([2]相关演算!BZ28="","",[2]相关演算!BZ28)</f>
        <v>7.7450936816537419E-3</v>
      </c>
      <c r="CA28" s="228" t="str">
        <f>IF([2]相关演算!CA28="","",[2]相关演算!CA28)</f>
        <v/>
      </c>
      <c r="CB28" s="228" t="str">
        <f>IF([2]相关演算!CB28="","",[2]相关演算!CB28)</f>
        <v/>
      </c>
      <c r="CC28" s="228" t="str">
        <f>IF([2]相关演算!CC28="","",[2]相关演算!CC28)</f>
        <v/>
      </c>
      <c r="CD28" s="228" t="str">
        <f>IF([2]相关演算!CD28="","",[2]相关演算!CD28)</f>
        <v/>
      </c>
      <c r="CE28" s="228" t="str">
        <f>IF([2]相关演算!CE28="","",[2]相关演算!CE28)</f>
        <v/>
      </c>
      <c r="CF28" s="228" t="str">
        <f>IF([2]相关演算!CF28="","",[2]相关演算!CF28)</f>
        <v/>
      </c>
      <c r="CG28" s="228" t="str">
        <f>IF([2]相关演算!CG28="","",[2]相关演算!CG28)</f>
        <v/>
      </c>
      <c r="CH28" s="228" t="str">
        <f>IF([2]相关演算!CH28="","",[2]相关演算!CH28)</f>
        <v/>
      </c>
      <c r="CI28" s="228" t="str">
        <f>IF([2]相关演算!CI28="","",[2]相关演算!CI28)</f>
        <v/>
      </c>
      <c r="CJ28" s="228">
        <f>IF([2]相关演算!CJ28="","",[2]相关演算!CJ28)</f>
        <v>4</v>
      </c>
      <c r="CK28" s="228">
        <f>IF([2]相关演算!CK28="","",[2]相关演算!CK28)</f>
        <v>73.835530973947911</v>
      </c>
      <c r="CL28" s="228">
        <f>IF([2]相关演算!CL28="","",[2]相关演算!CL28)</f>
        <v>70.544041697044477</v>
      </c>
      <c r="CM28" s="228">
        <f>IF([2]相关演算!CM28="","",[2]相关演算!CM28)</f>
        <v>60.935793634367997</v>
      </c>
      <c r="CN28" s="228">
        <f>IF([2]相关演算!CN28="","",[2]相关演算!CN28)</f>
        <v>60.935793634367997</v>
      </c>
      <c r="CO28" s="228" t="str">
        <f>IF([2]相关演算!CO28="","",[2]相关演算!CO28)</f>
        <v/>
      </c>
      <c r="CP28" s="228" t="str">
        <f>IF([2]相关演算!CP28="","",[2]相关演算!CP28)</f>
        <v/>
      </c>
      <c r="CQ28" s="228">
        <f>IF([2]相关演算!CQ28="","",[2]相关演算!CQ28)</f>
        <v>4</v>
      </c>
      <c r="CR28" s="228">
        <f>IF([2]相关演算!CR28="","",[2]相关演算!CR28)</f>
        <v>3.1823373961903695E-3</v>
      </c>
      <c r="CS28" s="228">
        <f>IF([2]相关演算!CS28="","",[2]相关演算!CS28)</f>
        <v>4.7673105660566151E-3</v>
      </c>
      <c r="CT28" s="228">
        <f>IF([2]相关演算!CT28="","",[2]相关演算!CT28)</f>
        <v>7.9065649636519564E-3</v>
      </c>
      <c r="CU28" s="228">
        <f>IF([2]相关演算!CU28="","",[2]相关演算!CU28)</f>
        <v>8.2684212314888383E-3</v>
      </c>
      <c r="CV28" s="228" t="str">
        <f>IF([2]相关演算!CV28="","",[2]相关演算!CV28)</f>
        <v/>
      </c>
      <c r="CW28" s="228">
        <f>IF([2]相关演算!CW28="","",[2]相关演算!CW28)</f>
        <v>3.0353957395796716E-3</v>
      </c>
      <c r="CX28" s="228">
        <f>IF([2]相关演算!CX28="","",[2]相关演算!CX28)</f>
        <v>3.5593520916370157E-3</v>
      </c>
      <c r="CY28" s="228">
        <f>IF([2]相关演算!CY28="","",[2]相关演算!CY28)</f>
        <v>2.6856967148816062E-3</v>
      </c>
      <c r="CZ28" s="228">
        <f>IF([2]相关演算!CZ28="","",[2]相关演算!CZ28)</f>
        <v>2.5704247475301649E-3</v>
      </c>
      <c r="DA28" s="228" t="str">
        <f>IF([2]相关演算!DA28="","",[2]相关演算!DA28)</f>
        <v/>
      </c>
      <c r="DB28" s="228" t="str">
        <f>IF([2]相关演算!DB28="","",[2]相关演算!DB28)</f>
        <v/>
      </c>
      <c r="DC28" s="228">
        <f>IF([2]相关演算!DC28="","",[2]相关演算!DC28)</f>
        <v>6.2177331357700406E-3</v>
      </c>
      <c r="DD28" s="228">
        <f>IF([2]相关演算!DD28="","",[2]相关演算!DD28)</f>
        <v>8.3266626576936308E-3</v>
      </c>
      <c r="DE28" s="228">
        <f>IF([2]相关演算!DE28="","",[2]相关演算!DE28)</f>
        <v>1.0592261678533563E-2</v>
      </c>
      <c r="DF28" s="228">
        <f>IF([2]相关演算!DF28="","",[2]相关演算!DF28)</f>
        <v>1.0838845979019003E-2</v>
      </c>
      <c r="DG28" s="228" t="str">
        <f>IF([2]相关演算!DG28="","",[2]相关演算!DG28)</f>
        <v/>
      </c>
      <c r="DH28" s="228" t="str">
        <f>IF([2]相关演算!DH28="","",[2]相关演算!DH28)</f>
        <v/>
      </c>
      <c r="DI28" s="228" t="str">
        <f>IF([2]相关演算!DI28="","",[2]相关演算!DI28)</f>
        <v/>
      </c>
      <c r="DJ28" s="228" t="str">
        <f>IF([2]相关演算!DJ28="","",[2]相关演算!DJ28)</f>
        <v/>
      </c>
      <c r="DK28" s="228" t="str">
        <f>IF([2]相关演算!DK28="","",[2]相关演算!DK28)</f>
        <v/>
      </c>
      <c r="DL28" s="228" t="str">
        <f>IF([2]相关演算!DL28="","",[2]相关演算!DL28)</f>
        <v/>
      </c>
      <c r="DM28" s="228" t="str">
        <f>IF([2]相关演算!DM28="","",[2]相关演算!DM28)</f>
        <v/>
      </c>
      <c r="DN28" s="228" t="str">
        <f>IF([2]相关演算!DN28="","",[2]相关演算!DN28)</f>
        <v/>
      </c>
      <c r="DO28" s="228" t="str">
        <f>IF([2]相关演算!DO28="","",[2]相关演算!DO28)</f>
        <v/>
      </c>
      <c r="DP28" s="228" t="str">
        <f>IF([2]相关演算!DP28="","",[2]相关演算!DP28)</f>
        <v/>
      </c>
      <c r="DQ28" s="228">
        <f>IF([2]相关演算!DQ28="","",[2]相关演算!DQ28)</f>
        <v>0.4</v>
      </c>
      <c r="DR28" s="228">
        <f>IF([2]相关演算!DR28="","",[2]相关演算!DR28)</f>
        <v>0</v>
      </c>
      <c r="DS28" s="228">
        <f>IF([2]相关演算!DS28="","",[2]相关演算!DS28)</f>
        <v>0.3</v>
      </c>
      <c r="DT28" s="228">
        <f>IF([2]相关演算!DT28="","",[2]相关演算!DT28)</f>
        <v>0.3</v>
      </c>
      <c r="DU28" s="228">
        <f>IF([2]相关演算!DU28="","",[2]相关演算!DU28)</f>
        <v>0</v>
      </c>
      <c r="DV28" s="228">
        <f>IF([2]相关演算!DV28="","",[2]相关演算!DV28)</f>
        <v>0.5</v>
      </c>
      <c r="DW28" s="228">
        <f>IF([2]相关演算!DW28="","",[2]相关演算!DW28)</f>
        <v>0.5</v>
      </c>
      <c r="DX28" s="228">
        <f>IF([2]相关演算!DX28="","",[2]相关演算!DX28)</f>
        <v>0</v>
      </c>
      <c r="DY28" s="228">
        <f>IF([2]相关演算!DY28="","",[2]相关演算!DY28)</f>
        <v>0</v>
      </c>
      <c r="DZ28" s="228">
        <f>IF([2]相关演算!DZ28="","",[2]相关演算!DZ28)</f>
        <v>0.25</v>
      </c>
      <c r="EA28" s="228">
        <f>IF([2]相关演算!EA28="","",[2]相关演算!EA28)</f>
        <v>0.33333333333333331</v>
      </c>
      <c r="EB28" s="228">
        <f>IF([2]相关演算!EB28="","",[2]相关演算!EB28)</f>
        <v>0.41666666666666663</v>
      </c>
      <c r="EC28" s="228">
        <f>IF([2]相关演算!EC28="","",[2]相关演算!EC28)</f>
        <v>0.5</v>
      </c>
      <c r="ED28" s="228">
        <f>IF([2]相关演算!ED28="","",[2]相关演算!ED28)</f>
        <v>0</v>
      </c>
      <c r="EE28" s="228">
        <f>IF([2]相关演算!EE28="","",[2]相关演算!EE28)</f>
        <v>0.25</v>
      </c>
      <c r="EF28" s="228">
        <f>IF([2]相关演算!EF28="","",[2]相关演算!EF28)</f>
        <v>0.25</v>
      </c>
      <c r="EG28" s="228" t="str">
        <f>IF([2]相关演算!EG28="","",[2]相关演算!EG28)</f>
        <v/>
      </c>
      <c r="EH28" s="228" t="str">
        <f>IF([2]相关演算!EH28="","",[2]相关演算!EH28)</f>
        <v/>
      </c>
      <c r="EI28" s="228" t="str">
        <f>IF([2]相关演算!EI28="","",[2]相关演算!EI28)</f>
        <v/>
      </c>
      <c r="EJ28" s="228" t="str">
        <f>IF([2]相关演算!EJ28="","",[2]相关演算!EJ28)</f>
        <v/>
      </c>
      <c r="EK28" s="228" t="str">
        <f>IF([2]相关演算!EK28="","",[2]相关演算!EK28)</f>
        <v/>
      </c>
      <c r="EL28" s="228" t="str">
        <f>IF([2]相关演算!EL28="","",[2]相关演算!EL28)</f>
        <v/>
      </c>
      <c r="EM28" s="228" t="str">
        <f>IF([2]相关演算!EM28="","",[2]相关演算!EM28)</f>
        <v/>
      </c>
      <c r="EN28" s="228" t="str">
        <f>IF([2]相关演算!EN28="","",[2]相关演算!EN28)</f>
        <v/>
      </c>
      <c r="EO28" s="228" t="str">
        <f>IF([2]相关演算!EO28="","",[2]相关演算!EO28)</f>
        <v/>
      </c>
      <c r="EP28" s="228">
        <f>IF([2]相关演算!EP28="","",[2]相关演算!EP28)</f>
        <v>4</v>
      </c>
      <c r="EQ28" s="228">
        <f>IF([2]相关演算!EQ28="","",[2]相关演算!EQ28)</f>
        <v>0.1</v>
      </c>
      <c r="ER28" s="228" t="str">
        <f>IF([2]相关演算!ER28="","",[2]相关演算!ER28)</f>
        <v/>
      </c>
      <c r="ES28" s="228">
        <f>IF([2]相关演算!ES28="","",[2]相关演算!ES28)</f>
        <v>2</v>
      </c>
      <c r="ET28" s="228" t="str">
        <f>IF([2]相关演算!ET28="","",[2]相关演算!ET28)</f>
        <v>车骑兵</v>
      </c>
      <c r="EU28" s="228">
        <f>IF([2]相关演算!EU28="","",[2]相关演算!EU28)</f>
        <v>24</v>
      </c>
      <c r="EV28" s="228">
        <f>IF([2]相关演算!EV28="","",[2]相关演算!EV28)</f>
        <v>8647.9268687635649</v>
      </c>
      <c r="EW28" s="228">
        <f>IF([2]相关演算!EW28="","",[2]相关演算!EW28)</f>
        <v>0.22603970394963921</v>
      </c>
      <c r="EX28" s="228">
        <f>IF([2]相关演算!EX28="","",[2]相关演算!EX28)</f>
        <v>0.41882785248751797</v>
      </c>
      <c r="EY28" s="228" t="str">
        <f>IF([2]相关演算!EY28="","",[2]相关演算!EY28)</f>
        <v/>
      </c>
      <c r="EZ28" s="228" t="str">
        <f>IF([2]相关演算!EZ28="","",[2]相关演算!EZ28)</f>
        <v/>
      </c>
      <c r="FA28" s="228" t="str">
        <f>IF([2]相关演算!FA28="","",[2]相关演算!FA28)</f>
        <v/>
      </c>
      <c r="FB28" s="228" t="str">
        <f>IF([2]相关演算!FB28="","",[2]相关演算!FB28)</f>
        <v/>
      </c>
      <c r="FC28" s="228" t="str">
        <f>IF([2]相关演算!FC28="","",[2]相关演算!FC28)</f>
        <v/>
      </c>
      <c r="FD28" s="228" t="str">
        <f>IF([2]相关演算!FD28="","",[2]相关演算!FD28)</f>
        <v/>
      </c>
      <c r="FE28" s="228" t="str">
        <f>IF([2]相关演算!FE28="","",[2]相关演算!FE28)</f>
        <v/>
      </c>
      <c r="FF28" s="228" t="str">
        <f>IF([2]相关演算!FF28="","",[2]相关演算!FF28)</f>
        <v/>
      </c>
      <c r="FG28" s="228" t="str">
        <f>IF([2]相关演算!FG28="","",[2]相关演算!FG28)</f>
        <v>楚庄王</v>
      </c>
      <c r="FH28" s="228">
        <f>IF([2]相关演算!FH28="","",[2]相关演算!FH28)</f>
        <v>10015</v>
      </c>
      <c r="FI28" s="228" t="str">
        <f>IF([2]相关演算!FI28="","",[2]相关演算!FI28)</f>
        <v>fanwei</v>
      </c>
      <c r="FJ28" s="228">
        <f>IF([2]相关演算!FJ28="","",[2]相关演算!FJ28)</f>
        <v>220</v>
      </c>
      <c r="FK28" s="228" t="str">
        <f>IF([2]相关演算!FK28="","",[2]相关演算!FK28)</f>
        <v/>
      </c>
      <c r="FL28" s="228" t="str">
        <f>IF([2]相关演算!FL28="","",[2]相关演算!FL28)</f>
        <v/>
      </c>
      <c r="FM28" s="228">
        <f>IF([2]相关演算!FM28="","",[2]相关演算!FM28)</f>
        <v>0</v>
      </c>
      <c r="FN28" s="228">
        <f>IF([2]相关演算!FN28="","",[2]相关演算!FN28)</f>
        <v>220</v>
      </c>
      <c r="FO28" s="228">
        <f>IF([2]相关演算!FO28="","",[2]相关演算!FO28)</f>
        <v>0</v>
      </c>
      <c r="FP28" s="228">
        <f>IF([2]相关演算!FP28="","",[2]相关演算!FP28)</f>
        <v>0</v>
      </c>
      <c r="FQ28" s="228">
        <f>IF([2]相关演算!FQ28="","",[2]相关演算!FQ28)</f>
        <v>0</v>
      </c>
      <c r="FR28" s="228">
        <f>IF([2]相关演算!FR28="","",[2]相关演算!FR28)</f>
        <v>151976.00000000003</v>
      </c>
      <c r="FS28" s="228">
        <f>IF([2]相关演算!FS28="","",[2]相关演算!FS28)</f>
        <v>0</v>
      </c>
      <c r="FT28" s="228">
        <f>IF([2]相关演算!FT28="","",[2]相关演算!FT28)</f>
        <v>0</v>
      </c>
      <c r="FU28" s="228">
        <f>IF([2]相关演算!FU28="","",[2]相关演算!FU28)</f>
        <v>0</v>
      </c>
      <c r="FV28" s="228">
        <f>IF([2]相关演算!FV28="","",[2]相关演算!FV28)</f>
        <v>0</v>
      </c>
      <c r="FW28" s="228">
        <f>IF([2]相关演算!FW28="","",[2]相关演算!FW28)</f>
        <v>0</v>
      </c>
      <c r="FX28" s="228">
        <f>IF([2]相关演算!FX28="","",[2]相关演算!FX28)</f>
        <v>0</v>
      </c>
      <c r="FY28" s="228">
        <f>IF([2]相关演算!FY28="","",[2]相关演算!FY28)</f>
        <v>151976.00000000003</v>
      </c>
      <c r="FZ28" s="228" t="str">
        <f ca="1">IF([2]相关演算!FZ28="","",[2]相关演算!FZ28)</f>
        <v/>
      </c>
      <c r="GA28" s="228">
        <f>IF([2]相关演算!GA28="","",[2]相关演算!GA28)</f>
        <v>0</v>
      </c>
      <c r="GB28" s="228">
        <f ca="1">IF([2]相关演算!GB28="","",[2]相关演算!GB28)</f>
        <v>220</v>
      </c>
      <c r="GC28" s="228">
        <f ca="1">IF([2]相关演算!GC28="","",[2]相关演算!GC28)</f>
        <v>0.84456488135989882</v>
      </c>
      <c r="GD28" s="228">
        <f>IF([2]相关演算!GD28="","",[2]相关演算!GD28)</f>
        <v>2</v>
      </c>
      <c r="GE28" s="228">
        <f ca="1">IF([2]相关演算!GE28="","",[2]相关演算!GE28)</f>
        <v>12</v>
      </c>
      <c r="GF28" s="228">
        <f ca="1">IF([2]相关演算!GF28="","",[2]相关演算!GF28)</f>
        <v>6</v>
      </c>
      <c r="GG28" s="228">
        <f>IF([2]相关演算!GG28="","",[2]相关演算!GG28)</f>
        <v>6</v>
      </c>
      <c r="GH28" s="228" t="str">
        <f>IF([2]相关演算!GH28="","",[2]相关演算!GH28)</f>
        <v/>
      </c>
      <c r="GI28" s="228" t="str">
        <f>IF([2]相关演算!GI28="","",[2]相关演算!GI28)</f>
        <v/>
      </c>
      <c r="GJ28" s="228" t="str">
        <f>IF([2]相关演算!GJ28="","",[2]相关演算!GJ28)</f>
        <v/>
      </c>
      <c r="GK28" s="228" t="str">
        <f>IF([2]相关演算!GK28="","",[2]相关演算!GK28)</f>
        <v/>
      </c>
      <c r="GL28" s="228" t="str">
        <f>IF([2]相关演算!GL28="","",[2]相关演算!GL28)</f>
        <v/>
      </c>
      <c r="GM28" s="228" t="str">
        <f>IF([2]相关演算!GM28="","",[2]相关演算!GM28)</f>
        <v/>
      </c>
      <c r="GN28" s="228" t="str">
        <f>IF([2]相关演算!GN28="","",[2]相关演算!GN28)</f>
        <v/>
      </c>
      <c r="GO28" s="228" t="str">
        <f>IF([2]相关演算!GO28="","",[2]相关演算!GO28)</f>
        <v/>
      </c>
      <c r="GP28" s="228" t="str">
        <f>IF([2]相关演算!GP28="","",[2]相关演算!GP28)</f>
        <v/>
      </c>
      <c r="GQ28" s="228" t="str">
        <f>IF([2]相关演算!GQ28="","",[2]相关演算!GQ28)</f>
        <v/>
      </c>
      <c r="GR28" s="228" t="str">
        <f>IF([2]相关演算!GR28="","",[2]相关演算!GR28)</f>
        <v/>
      </c>
      <c r="GS28" s="228" t="str">
        <f>IF([2]相关演算!GS28="","",[2]相关演算!GS28)</f>
        <v/>
      </c>
      <c r="GT28" s="228" t="str">
        <f>IF([2]相关演算!GT28="","",[2]相关演算!GT28)</f>
        <v/>
      </c>
      <c r="GU28" s="228" t="str">
        <f>IF([2]相关演算!GU28="","",[2]相关演算!GU28)</f>
        <v/>
      </c>
      <c r="GV28" s="228" t="str">
        <f>IF([2]相关演算!GV28="","",[2]相关演算!GV28)</f>
        <v/>
      </c>
      <c r="GW28" s="228" t="str">
        <f>IF([2]相关演算!GW28="","",[2]相关演算!GW28)</f>
        <v/>
      </c>
      <c r="GX28" s="228" t="str">
        <f>IF([2]相关演算!GX28="","",[2]相关演算!GX28)</f>
        <v/>
      </c>
      <c r="GY28" s="228" t="str">
        <f>IF([2]相关演算!GY28="","",[2]相关演算!GY28)</f>
        <v/>
      </c>
      <c r="GZ28" s="228" t="str">
        <f>IF([2]相关演算!GZ28="","",[2]相关演算!GZ28)</f>
        <v/>
      </c>
    </row>
    <row r="29" spans="1:208">
      <c r="A29" s="228" t="str">
        <f>IF([2]相关演算!A29="","",[2]相关演算!A29)</f>
        <v/>
      </c>
      <c r="B29" s="228">
        <f>IF([2]相关演算!B29="","",[2]相关演算!B29)</f>
        <v>10</v>
      </c>
      <c r="C29" s="228">
        <f>IF([2]相关演算!C29="","",[2]相关演算!C29)</f>
        <v>0.5</v>
      </c>
      <c r="D29" s="228">
        <f>IF([2]相关演算!D29="","",[2]相关演算!D29)</f>
        <v>0.5</v>
      </c>
      <c r="E29" s="228">
        <f>IF([2]相关演算!E29="","",[2]相关演算!E29)</f>
        <v>0.5</v>
      </c>
      <c r="F29" s="228">
        <f>IF([2]相关演算!F29="","",[2]相关演算!F29)</f>
        <v>0.5</v>
      </c>
      <c r="G29" s="228">
        <f>IF([2]相关演算!G29="","",[2]相关演算!G29)</f>
        <v>0.67536831825327692</v>
      </c>
      <c r="H29" s="228">
        <f>IF([2]相关演算!H29="","",[2]相关演算!H29)</f>
        <v>0.74935228429526712</v>
      </c>
      <c r="I29" s="228">
        <f>IF([2]相关演算!I29="","",[2]相关演算!I29)</f>
        <v>0.9410863949106949</v>
      </c>
      <c r="J29" s="228">
        <f>IF([2]相关演算!J29="","",[2]相关演算!J29)</f>
        <v>0.9410863949106949</v>
      </c>
      <c r="K29" s="228">
        <f>IF([2]相关演算!K29="","",[2]相关演算!K29)</f>
        <v>0.61525134015203198</v>
      </c>
      <c r="L29" s="228">
        <f>IF([2]相关演算!L29="","",[2]相关演算!L29)</f>
        <v>0.79948182743621377</v>
      </c>
      <c r="M29" s="228">
        <f>IF([2]相关演算!M29="","",[2]相关演算!M29)</f>
        <v>0.93715882123807459</v>
      </c>
      <c r="N29" s="228">
        <f>IF([2]相关演算!N29="","",[2]相关演算!N29)</f>
        <v>1</v>
      </c>
      <c r="O29" s="228" t="str">
        <f>IF([2]相关演算!O29="","",[2]相关演算!O29)</f>
        <v/>
      </c>
      <c r="P29" s="228" t="str">
        <f>IF([2]相关演算!P29="","",[2]相关演算!P29)</f>
        <v/>
      </c>
      <c r="Q29" s="228" t="str">
        <f>IF([2]相关演算!Q29="","",[2]相关演算!Q29)</f>
        <v/>
      </c>
      <c r="R29" s="228">
        <f>IF([2]相关演算!R29="","",[2]相关演算!R29)</f>
        <v>3.7898399999999999</v>
      </c>
      <c r="S29" s="228">
        <f>IF([2]相关演算!S29="","",[2]相关演算!S29)</f>
        <v>3.62704</v>
      </c>
      <c r="T29" s="228">
        <f>IF([2]相关演算!T29="","",[2]相关演算!T29)</f>
        <v>1.8</v>
      </c>
      <c r="U29" s="228">
        <f>IF([2]相关演算!U29="","",[2]相关演算!U29)</f>
        <v>2.3839999999999999</v>
      </c>
      <c r="V29" s="228">
        <f>IF([2]相关演算!V29="","",[2]相关演算!V29)</f>
        <v>5.0999021542527716</v>
      </c>
      <c r="W29" s="228">
        <f>IF([2]相关演算!W29="","",[2]相关演算!W29)</f>
        <v>4.0464522438383881</v>
      </c>
      <c r="X29" s="228">
        <f>IF([2]相关演算!X29="","",[2]相关演算!X29)</f>
        <v>3.9986448572442126</v>
      </c>
      <c r="Y29" s="228">
        <f>IF([2]相关演算!Y29="","",[2]相关演算!Y29)</f>
        <v>3.3007137785025802</v>
      </c>
      <c r="Z29" s="228">
        <f>IF([2]相关演算!Z29="","",[2]相关演算!Z29)</f>
        <v>0.15596210620274964</v>
      </c>
      <c r="AA29" s="228">
        <f>IF([2]相关演算!AA29="","",[2]相关演算!AA29)</f>
        <v>0.16296247865240765</v>
      </c>
      <c r="AB29" s="228">
        <f>IF([2]相关演算!AB29="","",[2]相关演算!AB29)</f>
        <v>0.32837301587301593</v>
      </c>
      <c r="AC29" s="228">
        <f>IF([2]相关演算!AC29="","",[2]相关演算!AC29)</f>
        <v>0.24793264621284761</v>
      </c>
      <c r="AD29" s="228">
        <f>IF([2]相关演算!AD29="","",[2]相关演算!AD29)</f>
        <v>0.16627778627246081</v>
      </c>
      <c r="AE29" s="228">
        <f>IF([2]相关演算!AE29="","",[2]相关演算!AE29)</f>
        <v>0.13768873579099256</v>
      </c>
      <c r="AF29" s="228">
        <f>IF([2]相关演算!AF29="","",[2]相关演算!AF29)</f>
        <v>0.1019704427348449</v>
      </c>
      <c r="AG29" s="228">
        <f>IF([2]相关演算!AG29="","",[2]相关演算!AG29)</f>
        <v>0.10121912583440396</v>
      </c>
      <c r="AH29" s="228">
        <f>IF([2]相关演算!AH29="","",[2]相关演算!AH29)</f>
        <v>0.16627778627246081</v>
      </c>
      <c r="AI29" s="228">
        <f>IF([2]相关演算!AI29="","",[2]相关演算!AI29)</f>
        <v>0.15596210620274964</v>
      </c>
      <c r="AJ29" s="228">
        <f>IF([2]相关演算!AJ29="","",[2]相关演算!AJ29)</f>
        <v>0.16627778627246081</v>
      </c>
      <c r="AK29" s="228">
        <f>IF([2]相关演算!AK29="","",[2]相关演算!AK29)</f>
        <v>0.15596210620274964</v>
      </c>
      <c r="AL29" s="228">
        <f>IF([2]相关演算!AL29="","",[2]相关演算!AL29)</f>
        <v>0.17300344859467179</v>
      </c>
      <c r="AM29" s="228">
        <f>IF([2]相关演算!AM29="","",[2]相关演算!AM29)</f>
        <v>0.18076872315222078</v>
      </c>
      <c r="AN29" s="228">
        <f>IF([2]相关演算!AN29="","",[2]相关演算!AN29)</f>
        <v>0.36425299423446161</v>
      </c>
      <c r="AO29" s="228">
        <f>IF([2]相关演算!AO29="","",[2]相关演算!AO29)</f>
        <v>0.18490483760629101</v>
      </c>
      <c r="AP29" s="228">
        <f>IF([2]相关演算!AP29="","",[2]相关演算!AP29)</f>
        <v>0.15322151454224639</v>
      </c>
      <c r="AQ29" s="228">
        <f>IF([2]相关演算!AQ29="","",[2]相关演算!AQ29)</f>
        <v>0.11337495797778567</v>
      </c>
      <c r="AR29" s="228">
        <f>IF([2]相关演算!AR29="","",[2]相关演算!AR29)</f>
        <v>0.18490483760629101</v>
      </c>
      <c r="AS29" s="228">
        <f>IF([2]相关演算!AS29="","",[2]相关演算!AS29)</f>
        <v>0.17300344859467179</v>
      </c>
      <c r="AT29" s="228">
        <f>IF([2]相关演算!AT29="","",[2]相关演算!AT29)</f>
        <v>0.18490483760629101</v>
      </c>
      <c r="AU29" s="228">
        <f>IF([2]相关演算!AU29="","",[2]相关演算!AU29)</f>
        <v>0.17300344859467179</v>
      </c>
      <c r="AV29" s="228" t="str">
        <f>IF([2]相关演算!AV29="","",[2]相关演算!AV29)</f>
        <v/>
      </c>
      <c r="AW29" s="228" t="str">
        <f>IF([2]相关演算!AW29="","",[2]相关演算!AW29)</f>
        <v/>
      </c>
      <c r="AX29" s="228" t="str">
        <f>IF([2]相关演算!AX29="","",[2]相关演算!AX29)</f>
        <v/>
      </c>
      <c r="AY29" s="228" t="str">
        <f>IF([2]相关演算!AY29="","",[2]相关演算!AY29)</f>
        <v/>
      </c>
      <c r="AZ29" s="228" t="str">
        <f>IF([2]相关演算!AZ29="","",[2]相关演算!AZ29)</f>
        <v/>
      </c>
      <c r="BA29" s="228" t="str">
        <f>IF([2]相关演算!BA29="","",[2]相关演算!BA29)</f>
        <v/>
      </c>
      <c r="BB29" s="228" t="str">
        <f>IF([2]相关演算!BB29="","",[2]相关演算!BB29)</f>
        <v/>
      </c>
      <c r="BC29" s="228" t="str">
        <f>IF([2]相关演算!BC29="","",[2]相关演算!BC29)</f>
        <v/>
      </c>
      <c r="BD29" s="228">
        <f>IF([2]相关演算!BD29="","",[2]相关演算!BD29)</f>
        <v>5</v>
      </c>
      <c r="BE29" s="228">
        <f>IF([2]相关演算!BE29="","",[2]相关演算!BE29)</f>
        <v>46.793923334916791</v>
      </c>
      <c r="BF29" s="228">
        <f>IF([2]相关演算!BF29="","",[2]相关演算!BF29)</f>
        <v>24.913639179751108</v>
      </c>
      <c r="BG29" s="228">
        <f>IF([2]相关演算!BG29="","",[2]相关演算!BG29)</f>
        <v>7.7794754656847065</v>
      </c>
      <c r="BH29" s="228">
        <f>IF([2]相关演算!BH29="","",[2]相关演算!BH29)</f>
        <v>0</v>
      </c>
      <c r="BI29" s="228" t="str">
        <f>IF([2]相关演算!BI29="","",[2]相关演算!BI29)</f>
        <v/>
      </c>
      <c r="BJ29" s="228" t="str">
        <f>IF([2]相关演算!BJ29="","",[2]相关演算!BJ29)</f>
        <v/>
      </c>
      <c r="BK29" s="228">
        <f>IF([2]相关演算!BK29="","",[2]相关演算!BK29)</f>
        <v>5</v>
      </c>
      <c r="BL29" s="228">
        <f>IF([2]相关演算!BL29="","",[2]相关演算!BL29)</f>
        <v>4.4006991028953113E-3</v>
      </c>
      <c r="BM29" s="228">
        <f>IF([2]相关演算!BM29="","",[2]相关演算!BM29)</f>
        <v>1.0941049352612475E-2</v>
      </c>
      <c r="BN29" s="228">
        <f>IF([2]相关演算!BN29="","",[2]相关演算!BN29)</f>
        <v>9.8409935311677132E-3</v>
      </c>
      <c r="BO29" s="228">
        <f>IF([2]相关演算!BO29="","",[2]相关演算!BO29)</f>
        <v>3.8778570617323538E-3</v>
      </c>
      <c r="BP29" s="228" t="str">
        <f>IF([2]相关演算!BP29="","",[2]相关演算!BP29)</f>
        <v/>
      </c>
      <c r="BQ29" s="228">
        <f>IF([2]相关演算!BQ29="","",[2]相关演算!BQ29)</f>
        <v>8.774844391890857E-3</v>
      </c>
      <c r="BR29" s="228">
        <f>IF([2]相关演算!BR29="","",[2]相关演算!BR29)</f>
        <v>5.1333936189684154E-2</v>
      </c>
      <c r="BS29" s="228">
        <f>IF([2]相关演算!BS29="","",[2]相关演算!BS29)</f>
        <v>6.9787319822557752E-3</v>
      </c>
      <c r="BT29" s="228">
        <f>IF([2]相关演算!BT29="","",[2]相关演算!BT29)</f>
        <v>6.0400603546235804E-3</v>
      </c>
      <c r="BU29" s="228" t="str">
        <f>IF([2]相关演算!BU29="","",[2]相关演算!BU29)</f>
        <v/>
      </c>
      <c r="BV29" s="228" t="str">
        <f>IF([2]相关演算!BV29="","",[2]相关演算!BV29)</f>
        <v/>
      </c>
      <c r="BW29" s="228">
        <f>IF([2]相关演算!BW29="","",[2]相关演算!BW29)</f>
        <v>1.3175543494786168E-2</v>
      </c>
      <c r="BX29" s="228">
        <f>IF([2]相关演算!BX29="","",[2]相关演算!BX29)</f>
        <v>6.2274985542296629E-2</v>
      </c>
      <c r="BY29" s="228">
        <f>IF([2]相关演算!BY29="","",[2]相关演算!BY29)</f>
        <v>1.6819725513423488E-2</v>
      </c>
      <c r="BZ29" s="228">
        <f>IF([2]相关演算!BZ29="","",[2]相关演算!BZ29)</f>
        <v>9.9179174163559342E-3</v>
      </c>
      <c r="CA29" s="228" t="str">
        <f>IF([2]相关演算!CA29="","",[2]相关演算!CA29)</f>
        <v/>
      </c>
      <c r="CB29" s="228" t="str">
        <f>IF([2]相关演算!CB29="","",[2]相关演算!CB29)</f>
        <v/>
      </c>
      <c r="CC29" s="228" t="str">
        <f>IF([2]相关演算!CC29="","",[2]相关演算!CC29)</f>
        <v/>
      </c>
      <c r="CD29" s="228" t="str">
        <f>IF([2]相关演算!CD29="","",[2]相关演算!CD29)</f>
        <v/>
      </c>
      <c r="CE29" s="228" t="str">
        <f>IF([2]相关演算!CE29="","",[2]相关演算!CE29)</f>
        <v/>
      </c>
      <c r="CF29" s="228" t="str">
        <f>IF([2]相关演算!CF29="","",[2]相关演算!CF29)</f>
        <v/>
      </c>
      <c r="CG29" s="228" t="str">
        <f>IF([2]相关演算!CG29="","",[2]相关演算!CG29)</f>
        <v/>
      </c>
      <c r="CH29" s="228" t="str">
        <f>IF([2]相关演算!CH29="","",[2]相关演算!CH29)</f>
        <v/>
      </c>
      <c r="CI29" s="228" t="str">
        <f>IF([2]相关演算!CI29="","",[2]相关演算!CI29)</f>
        <v/>
      </c>
      <c r="CJ29" s="228">
        <f>IF([2]相关演算!CJ29="","",[2]相关演算!CJ29)</f>
        <v>5</v>
      </c>
      <c r="CK29" s="228">
        <f>IF([2]相关演算!CK29="","",[2]相关演算!CK29)</f>
        <v>79.741186406918018</v>
      </c>
      <c r="CL29" s="228">
        <f>IF([2]相关演算!CL29="","",[2]相关演算!CL29)</f>
        <v>75.571024487344445</v>
      </c>
      <c r="CM29" s="228">
        <f>IF([2]相关演算!CM29="","",[2]相关演算!CM29)</f>
        <v>63.6466291245397</v>
      </c>
      <c r="CN29" s="228">
        <f>IF([2]相关演算!CN29="","",[2]相关演算!CN29)</f>
        <v>63.6466291245397</v>
      </c>
      <c r="CO29" s="228" t="str">
        <f>IF([2]相关演算!CO29="","",[2]相关演算!CO29)</f>
        <v/>
      </c>
      <c r="CP29" s="228" t="str">
        <f>IF([2]相关演算!CP29="","",[2]相关演算!CP29)</f>
        <v/>
      </c>
      <c r="CQ29" s="228">
        <f>IF([2]相关演算!CQ29="","",[2]相关演算!CQ29)</f>
        <v>5</v>
      </c>
      <c r="CR29" s="228">
        <f>IF([2]相关演算!CR29="","",[2]相关演算!CR29)</f>
        <v>3.9834304333228642E-3</v>
      </c>
      <c r="CS29" s="228">
        <f>IF([2]相关演算!CS29="","",[2]相关演算!CS29)</f>
        <v>5.9612278824510787E-3</v>
      </c>
      <c r="CT29" s="228">
        <f>IF([2]相关演算!CT29="","",[2]相关演算!CT29)</f>
        <v>9.9189221778008506E-3</v>
      </c>
      <c r="CU29" s="228">
        <f>IF([2]相关演算!CU29="","",[2]相关演算!CU29)</f>
        <v>1.0359652123081828E-2</v>
      </c>
      <c r="CV29" s="228" t="str">
        <f>IF([2]相关演算!CV29="","",[2]相关演算!CV29)</f>
        <v/>
      </c>
      <c r="CW29" s="228">
        <f>IF([2]相关演算!CW29="","",[2]相关演算!CW29)</f>
        <v>3.9567457647552914E-3</v>
      </c>
      <c r="CX29" s="228">
        <f>IF([2]相关演算!CX29="","",[2]相关演算!CX29)</f>
        <v>4.5288264438714254E-3</v>
      </c>
      <c r="CY29" s="228">
        <f>IF([2]相关演算!CY29="","",[2]相关演算!CY29)</f>
        <v>3.3622556794061552E-3</v>
      </c>
      <c r="CZ29" s="228">
        <f>IF([2]相关演算!CZ29="","",[2]相关演算!CZ29)</f>
        <v>3.2167084102619485E-3</v>
      </c>
      <c r="DA29" s="228" t="str">
        <f>IF([2]相关演算!DA29="","",[2]相关演算!DA29)</f>
        <v/>
      </c>
      <c r="DB29" s="228" t="str">
        <f>IF([2]相关演算!DB29="","",[2]相关演算!DB29)</f>
        <v/>
      </c>
      <c r="DC29" s="228">
        <f>IF([2]相关演算!DC29="","",[2]相关演算!DC29)</f>
        <v>7.9401761980781548E-3</v>
      </c>
      <c r="DD29" s="228">
        <f>IF([2]相关演算!DD29="","",[2]相关演算!DD29)</f>
        <v>1.0490054326322504E-2</v>
      </c>
      <c r="DE29" s="228">
        <f>IF([2]相关演算!DE29="","",[2]相关演算!DE29)</f>
        <v>1.3281177857207005E-2</v>
      </c>
      <c r="DF29" s="228">
        <f>IF([2]相关演算!DF29="","",[2]相关演算!DF29)</f>
        <v>1.3576360533343776E-2</v>
      </c>
      <c r="DG29" s="228" t="str">
        <f>IF([2]相关演算!DG29="","",[2]相关演算!DG29)</f>
        <v/>
      </c>
      <c r="DH29" s="228" t="str">
        <f>IF([2]相关演算!DH29="","",[2]相关演算!DH29)</f>
        <v/>
      </c>
      <c r="DI29" s="228" t="str">
        <f>IF([2]相关演算!DI29="","",[2]相关演算!DI29)</f>
        <v/>
      </c>
      <c r="DJ29" s="228" t="str">
        <f>IF([2]相关演算!DJ29="","",[2]相关演算!DJ29)</f>
        <v/>
      </c>
      <c r="DK29" s="228" t="str">
        <f>IF([2]相关演算!DK29="","",[2]相关演算!DK29)</f>
        <v/>
      </c>
      <c r="DL29" s="228" t="str">
        <f>IF([2]相关演算!DL29="","",[2]相关演算!DL29)</f>
        <v/>
      </c>
      <c r="DM29" s="228" t="str">
        <f>IF([2]相关演算!DM29="","",[2]相关演算!DM29)</f>
        <v/>
      </c>
      <c r="DN29" s="228" t="str">
        <f>IF([2]相关演算!DN29="","",[2]相关演算!DN29)</f>
        <v/>
      </c>
      <c r="DO29" s="228" t="str">
        <f>IF([2]相关演算!DO29="","",[2]相关演算!DO29)</f>
        <v/>
      </c>
      <c r="DP29" s="228" t="str">
        <f>IF([2]相关演算!DP29="","",[2]相关演算!DP29)</f>
        <v/>
      </c>
      <c r="DQ29" s="228">
        <f>IF([2]相关演算!DQ29="","",[2]相关演算!DQ29)</f>
        <v>0.4</v>
      </c>
      <c r="DR29" s="228">
        <f>IF([2]相关演算!DR29="","",[2]相关演算!DR29)</f>
        <v>0</v>
      </c>
      <c r="DS29" s="228">
        <f>IF([2]相关演算!DS29="","",[2]相关演算!DS29)</f>
        <v>0.3</v>
      </c>
      <c r="DT29" s="228">
        <f>IF([2]相关演算!DT29="","",[2]相关演算!DT29)</f>
        <v>0.3</v>
      </c>
      <c r="DU29" s="228">
        <f>IF([2]相关演算!DU29="","",[2]相关演算!DU29)</f>
        <v>0</v>
      </c>
      <c r="DV29" s="228">
        <f>IF([2]相关演算!DV29="","",[2]相关演算!DV29)</f>
        <v>0.5</v>
      </c>
      <c r="DW29" s="228">
        <f>IF([2]相关演算!DW29="","",[2]相关演算!DW29)</f>
        <v>0.5</v>
      </c>
      <c r="DX29" s="228">
        <f>IF([2]相关演算!DX29="","",[2]相关演算!DX29)</f>
        <v>0</v>
      </c>
      <c r="DY29" s="228">
        <f>IF([2]相关演算!DY29="","",[2]相关演算!DY29)</f>
        <v>0</v>
      </c>
      <c r="DZ29" s="228">
        <f>IF([2]相关演算!DZ29="","",[2]相关演算!DZ29)</f>
        <v>0.25</v>
      </c>
      <c r="EA29" s="228">
        <f>IF([2]相关演算!EA29="","",[2]相关演算!EA29)</f>
        <v>0.33333333333333331</v>
      </c>
      <c r="EB29" s="228">
        <f>IF([2]相关演算!EB29="","",[2]相关演算!EB29)</f>
        <v>0.41666666666666663</v>
      </c>
      <c r="EC29" s="228">
        <f>IF([2]相关演算!EC29="","",[2]相关演算!EC29)</f>
        <v>0.5</v>
      </c>
      <c r="ED29" s="228">
        <f>IF([2]相关演算!ED29="","",[2]相关演算!ED29)</f>
        <v>0</v>
      </c>
      <c r="EE29" s="228">
        <f>IF([2]相关演算!EE29="","",[2]相关演算!EE29)</f>
        <v>0.25</v>
      </c>
      <c r="EF29" s="228">
        <f>IF([2]相关演算!EF29="","",[2]相关演算!EF29)</f>
        <v>0.25</v>
      </c>
      <c r="EG29" s="228" t="str">
        <f>IF([2]相关演算!EG29="","",[2]相关演算!EG29)</f>
        <v/>
      </c>
      <c r="EH29" s="228" t="str">
        <f>IF([2]相关演算!EH29="","",[2]相关演算!EH29)</f>
        <v/>
      </c>
      <c r="EI29" s="228" t="str">
        <f>IF([2]相关演算!EI29="","",[2]相关演算!EI29)</f>
        <v/>
      </c>
      <c r="EJ29" s="228" t="str">
        <f>IF([2]相关演算!EJ29="","",[2]相关演算!EJ29)</f>
        <v/>
      </c>
      <c r="EK29" s="228" t="str">
        <f>IF([2]相关演算!EK29="","",[2]相关演算!EK29)</f>
        <v/>
      </c>
      <c r="EL29" s="228" t="str">
        <f>IF([2]相关演算!EL29="","",[2]相关演算!EL29)</f>
        <v/>
      </c>
      <c r="EM29" s="228" t="str">
        <f>IF([2]相关演算!EM29="","",[2]相关演算!EM29)</f>
        <v/>
      </c>
      <c r="EN29" s="228" t="str">
        <f>IF([2]相关演算!EN29="","",[2]相关演算!EN29)</f>
        <v/>
      </c>
      <c r="EO29" s="228" t="str">
        <f>IF([2]相关演算!EO29="","",[2]相关演算!EO29)</f>
        <v/>
      </c>
      <c r="EP29" s="228">
        <f>IF([2]相关演算!EP29="","",[2]相关演算!EP29)</f>
        <v>4</v>
      </c>
      <c r="EQ29" s="228">
        <f>IF([2]相关演算!EQ29="","",[2]相关演算!EQ29)</f>
        <v>0.1</v>
      </c>
      <c r="ER29" s="228" t="str">
        <f>IF([2]相关演算!ER29="","",[2]相关演算!ER29)</f>
        <v/>
      </c>
      <c r="ES29" s="228">
        <f>IF([2]相关演算!ES29="","",[2]相关演算!ES29)</f>
        <v>3</v>
      </c>
      <c r="ET29" s="228" t="str">
        <f>IF([2]相关演算!ET29="","",[2]相关演算!ET29)</f>
        <v>弓弩兵</v>
      </c>
      <c r="EU29" s="228">
        <f>IF([2]相关演算!EU29="","",[2]相关演算!EU29)</f>
        <v>24</v>
      </c>
      <c r="EV29" s="228">
        <f>IF([2]相关演算!EV29="","",[2]相关演算!EV29)</f>
        <v>15584.382490837008</v>
      </c>
      <c r="EW29" s="228">
        <f>IF([2]相关演算!EW29="","",[2]相关演算!EW29)</f>
        <v>0.30197538433241178</v>
      </c>
      <c r="EX29" s="228">
        <f>IF([2]相关演算!EX29="","",[2]相关演算!EX29)</f>
        <v>0.5649712294996575</v>
      </c>
      <c r="EY29" s="228" t="str">
        <f>IF([2]相关演算!EY29="","",[2]相关演算!EY29)</f>
        <v/>
      </c>
      <c r="EZ29" s="228" t="str">
        <f>IF([2]相关演算!EZ29="","",[2]相关演算!EZ29)</f>
        <v/>
      </c>
      <c r="FA29" s="228" t="str">
        <f>IF([2]相关演算!FA29="","",[2]相关演算!FA29)</f>
        <v/>
      </c>
      <c r="FB29" s="228" t="str">
        <f>IF([2]相关演算!FB29="","",[2]相关演算!FB29)</f>
        <v/>
      </c>
      <c r="FC29" s="228" t="str">
        <f>IF([2]相关演算!FC29="","",[2]相关演算!FC29)</f>
        <v/>
      </c>
      <c r="FD29" s="228" t="str">
        <f>IF([2]相关演算!FD29="","",[2]相关演算!FD29)</f>
        <v/>
      </c>
      <c r="FE29" s="228" t="str">
        <f>IF([2]相关演算!FE29="","",[2]相关演算!FE29)</f>
        <v/>
      </c>
      <c r="FF29" s="228" t="str">
        <f>IF([2]相关演算!FF29="","",[2]相关演算!FF29)</f>
        <v/>
      </c>
      <c r="FG29" s="228" t="str">
        <f>IF([2]相关演算!FG29="","",[2]相关演算!FG29)</f>
        <v>田单</v>
      </c>
      <c r="FH29" s="228">
        <f>IF([2]相关演算!FH29="","",[2]相关演算!FH29)</f>
        <v>10016</v>
      </c>
      <c r="FI29" s="228" t="str">
        <f>IF([2]相关演算!FI29="","",[2]相关演算!FI29)</f>
        <v>zhixian3</v>
      </c>
      <c r="FJ29" s="228">
        <f>IF([2]相关演算!FJ29="","",[2]相关演算!FJ29)</f>
        <v>500</v>
      </c>
      <c r="FK29" s="228">
        <f>IF([2]相关演算!FK29="","",[2]相关演算!FK29)</f>
        <v>100</v>
      </c>
      <c r="FL29" s="228" t="str">
        <f>IF([2]相关演算!FL29="","",[2]相关演算!FL29)</f>
        <v/>
      </c>
      <c r="FM29" s="228">
        <f>IF([2]相关演算!FM29="","",[2]相关演算!FM29)</f>
        <v>0</v>
      </c>
      <c r="FN29" s="228">
        <f>IF([2]相关演算!FN29="","",[2]相关演算!FN29)</f>
        <v>500</v>
      </c>
      <c r="FO29" s="228">
        <f>IF([2]相关演算!FO29="","",[2]相关演算!FO29)</f>
        <v>0</v>
      </c>
      <c r="FP29" s="228">
        <f>IF([2]相关演算!FP29="","",[2]相关演算!FP29)</f>
        <v>0</v>
      </c>
      <c r="FQ29" s="228">
        <f>IF([2]相关演算!FQ29="","",[2]相关演算!FQ29)</f>
        <v>50000</v>
      </c>
      <c r="FR29" s="228">
        <f>IF([2]相关演算!FR29="","",[2]相关演算!FR29)</f>
        <v>0</v>
      </c>
      <c r="FS29" s="228">
        <f>IF([2]相关演算!FS29="","",[2]相关演算!FS29)</f>
        <v>0</v>
      </c>
      <c r="FT29" s="228">
        <f>IF([2]相关演算!FT29="","",[2]相关演算!FT29)</f>
        <v>0</v>
      </c>
      <c r="FU29" s="228">
        <f>IF([2]相关演算!FU29="","",[2]相关演算!FU29)</f>
        <v>0</v>
      </c>
      <c r="FV29" s="228">
        <f>IF([2]相关演算!FV29="","",[2]相关演算!FV29)</f>
        <v>0</v>
      </c>
      <c r="FW29" s="228">
        <f>IF([2]相关演算!FW29="","",[2]相关演算!FW29)</f>
        <v>0</v>
      </c>
      <c r="FX29" s="228">
        <f>IF([2]相关演算!FX29="","",[2]相关演算!FX29)</f>
        <v>0</v>
      </c>
      <c r="FY29" s="228">
        <f>IF([2]相关演算!FY29="","",[2]相关演算!FY29)</f>
        <v>50000</v>
      </c>
      <c r="FZ29" s="228" t="str">
        <f ca="1">IF([2]相关演算!FZ29="","",[2]相关演算!FZ29)</f>
        <v/>
      </c>
      <c r="GA29" s="228">
        <f>IF([2]相关演算!GA29="","",[2]相关演算!GA29)</f>
        <v>0</v>
      </c>
      <c r="GB29" s="228">
        <f ca="1">IF([2]相关演算!GB29="","",[2]相关演算!GB29)</f>
        <v>500</v>
      </c>
      <c r="GC29" s="228">
        <f ca="1">IF([2]相关演算!GC29="","",[2]相关演算!GC29)</f>
        <v>1</v>
      </c>
      <c r="GD29" s="228">
        <f>IF([2]相关演算!GD29="","",[2]相关演算!GD29)</f>
        <v>1</v>
      </c>
      <c r="GE29" s="228">
        <f ca="1">IF([2]相关演算!GE29="","",[2]相关演算!GE29)</f>
        <v>12</v>
      </c>
      <c r="GF29" s="228">
        <f ca="1">IF([2]相关演算!GF29="","",[2]相关演算!GF29)</f>
        <v>6</v>
      </c>
      <c r="GG29" s="228" t="str">
        <f>IF([2]相关演算!GG29="","",[2]相关演算!GG29)</f>
        <v/>
      </c>
      <c r="GH29" s="228" t="str">
        <f>IF([2]相关演算!GH29="","",[2]相关演算!GH29)</f>
        <v/>
      </c>
      <c r="GI29" s="228" t="str">
        <f>IF([2]相关演算!GI29="","",[2]相关演算!GI29)</f>
        <v/>
      </c>
      <c r="GJ29" s="228" t="str">
        <f>IF([2]相关演算!GJ29="","",[2]相关演算!GJ29)</f>
        <v/>
      </c>
      <c r="GK29" s="228" t="str">
        <f>IF([2]相关演算!GK29="","",[2]相关演算!GK29)</f>
        <v/>
      </c>
      <c r="GL29" s="228" t="str">
        <f>IF([2]相关演算!GL29="","",[2]相关演算!GL29)</f>
        <v/>
      </c>
      <c r="GM29" s="228" t="str">
        <f>IF([2]相关演算!GM29="","",[2]相关演算!GM29)</f>
        <v/>
      </c>
      <c r="GN29" s="228" t="str">
        <f>IF([2]相关演算!GN29="","",[2]相关演算!GN29)</f>
        <v/>
      </c>
      <c r="GO29" s="228" t="str">
        <f>IF([2]相关演算!GO29="","",[2]相关演算!GO29)</f>
        <v/>
      </c>
      <c r="GP29" s="228" t="str">
        <f>IF([2]相关演算!GP29="","",[2]相关演算!GP29)</f>
        <v/>
      </c>
      <c r="GQ29" s="228" t="str">
        <f>IF([2]相关演算!GQ29="","",[2]相关演算!GQ29)</f>
        <v/>
      </c>
      <c r="GR29" s="228" t="str">
        <f>IF([2]相关演算!GR29="","",[2]相关演算!GR29)</f>
        <v/>
      </c>
      <c r="GS29" s="228" t="str">
        <f>IF([2]相关演算!GS29="","",[2]相关演算!GS29)</f>
        <v/>
      </c>
      <c r="GT29" s="228" t="str">
        <f>IF([2]相关演算!GT29="","",[2]相关演算!GT29)</f>
        <v/>
      </c>
      <c r="GU29" s="228" t="str">
        <f>IF([2]相关演算!GU29="","",[2]相关演算!GU29)</f>
        <v/>
      </c>
      <c r="GV29" s="228" t="str">
        <f>IF([2]相关演算!GV29="","",[2]相关演算!GV29)</f>
        <v/>
      </c>
      <c r="GW29" s="228" t="str">
        <f>IF([2]相关演算!GW29="","",[2]相关演算!GW29)</f>
        <v/>
      </c>
      <c r="GX29" s="228" t="str">
        <f>IF([2]相关演算!GX29="","",[2]相关演算!GX29)</f>
        <v/>
      </c>
      <c r="GY29" s="228" t="str">
        <f>IF([2]相关演算!GY29="","",[2]相关演算!GY29)</f>
        <v/>
      </c>
      <c r="GZ29" s="228" t="str">
        <f>IF([2]相关演算!GZ29="","",[2]相关演算!GZ29)</f>
        <v/>
      </c>
    </row>
    <row r="30" spans="1:208">
      <c r="A30" s="228" t="str">
        <f>IF([2]相关演算!A30="","",[2]相关演算!A30)</f>
        <v/>
      </c>
      <c r="B30" s="228">
        <f>IF([2]相关演算!B30="","",[2]相关演算!B30)</f>
        <v>11</v>
      </c>
      <c r="C30" s="228">
        <f>IF([2]相关演算!C30="","",[2]相关演算!C30)</f>
        <v>0.5</v>
      </c>
      <c r="D30" s="228">
        <f>IF([2]相关演算!D30="","",[2]相关演算!D30)</f>
        <v>0.5</v>
      </c>
      <c r="E30" s="228">
        <f>IF([2]相关演算!E30="","",[2]相关演算!E30)</f>
        <v>0.5</v>
      </c>
      <c r="F30" s="228">
        <f>IF([2]相关演算!F30="","",[2]相关演算!F30)</f>
        <v>0.5</v>
      </c>
      <c r="G30" s="228">
        <f>IF([2]相关演算!G30="","",[2]相关演算!G30)</f>
        <v>0.6438601746555852</v>
      </c>
      <c r="H30" s="228">
        <f>IF([2]相关演算!H30="","",[2]相关演算!H30)</f>
        <v>0.72619240342244795</v>
      </c>
      <c r="I30" s="228">
        <f>IF([2]相关演算!I30="","",[2]相关演算!I30)</f>
        <v>0.93559155818338469</v>
      </c>
      <c r="J30" s="228">
        <f>IF([2]相关演算!J30="","",[2]相关演算!J30)</f>
        <v>0.93559155818338469</v>
      </c>
      <c r="K30" s="228">
        <f>IF([2]相关演算!K30="","",[2]相关演算!K30)</f>
        <v>0.57790835514736028</v>
      </c>
      <c r="L30" s="228">
        <f>IF([2]相关演算!L30="","",[2]相关演算!L30)</f>
        <v>0.78095392273795849</v>
      </c>
      <c r="M30" s="228">
        <f>IF([2]相关演算!M30="","",[2]相关演算!M30)</f>
        <v>0.93129766206227693</v>
      </c>
      <c r="N30" s="228">
        <f>IF([2]相关演算!N30="","",[2]相关演算!N30)</f>
        <v>1</v>
      </c>
      <c r="O30" s="228" t="str">
        <f>IF([2]相关演算!O30="","",[2]相关演算!O30)</f>
        <v/>
      </c>
      <c r="P30" s="228" t="str">
        <f>IF([2]相关演算!P30="","",[2]相关演算!P30)</f>
        <v/>
      </c>
      <c r="Q30" s="228" t="str">
        <f>IF([2]相关演算!Q30="","",[2]相关演算!Q30)</f>
        <v/>
      </c>
      <c r="R30" s="228">
        <f>IF([2]相关演算!R30="","",[2]相关演算!R30)</f>
        <v>3.7898399999999999</v>
      </c>
      <c r="S30" s="228">
        <f>IF([2]相关演算!S30="","",[2]相关演算!S30)</f>
        <v>3.62704</v>
      </c>
      <c r="T30" s="228">
        <f>IF([2]相关演算!T30="","",[2]相关演算!T30)</f>
        <v>1.8</v>
      </c>
      <c r="U30" s="228">
        <f>IF([2]相关演算!U30="","",[2]相关演算!U30)</f>
        <v>2.3839999999999999</v>
      </c>
      <c r="V30" s="228">
        <f>IF([2]相关演算!V30="","",[2]相关演算!V30)</f>
        <v>5.0666058418919757</v>
      </c>
      <c r="W30" s="228">
        <f>IF([2]相关演算!W30="","",[2]相关演算!W30)</f>
        <v>3.9928095044448755</v>
      </c>
      <c r="X30" s="228">
        <f>IF([2]相关演算!X30="","",[2]相关演算!X30)</f>
        <v>3.9023503568848481</v>
      </c>
      <c r="Y30" s="228">
        <f>IF([2]相关演算!Y30="","",[2]相关演算!Y30)</f>
        <v>3.2262962840665459</v>
      </c>
      <c r="Z30" s="228">
        <f>IF([2]相关演算!Z30="","",[2]相关演算!Z30)</f>
        <v>0.15596210620274964</v>
      </c>
      <c r="AA30" s="228">
        <f>IF([2]相关演算!AA30="","",[2]相关演算!AA30)</f>
        <v>0.16296247865240765</v>
      </c>
      <c r="AB30" s="228">
        <f>IF([2]相关演算!AB30="","",[2]相关演算!AB30)</f>
        <v>0.32837301587301593</v>
      </c>
      <c r="AC30" s="228">
        <f>IF([2]相关演算!AC30="","",[2]相关演算!AC30)</f>
        <v>0.24793264621284761</v>
      </c>
      <c r="AD30" s="228">
        <f>IF([2]相关演算!AD30="","",[2]相关演算!AD30)</f>
        <v>0.16876171530256065</v>
      </c>
      <c r="AE30" s="228">
        <f>IF([2]相关演算!AE30="","",[2]相关演算!AE30)</f>
        <v>0.13995300798861549</v>
      </c>
      <c r="AF30" s="228">
        <f>IF([2]相关演算!AF30="","",[2]相关演算!AF30)</f>
        <v>0.10405745090978896</v>
      </c>
      <c r="AG30" s="228">
        <f>IF([2]相关演算!AG30="","",[2]相关演算!AG30)</f>
        <v>0.10291032357937349</v>
      </c>
      <c r="AH30" s="228">
        <f>IF([2]相关演算!AH30="","",[2]相关演算!AH30)</f>
        <v>0.16876171530256065</v>
      </c>
      <c r="AI30" s="228">
        <f>IF([2]相关演算!AI30="","",[2]相关演算!AI30)</f>
        <v>0.15596210620274964</v>
      </c>
      <c r="AJ30" s="228">
        <f>IF([2]相关演算!AJ30="","",[2]相关演算!AJ30)</f>
        <v>0.16876171530256065</v>
      </c>
      <c r="AK30" s="228">
        <f>IF([2]相关演算!AK30="","",[2]相关演算!AK30)</f>
        <v>0.15596210620274964</v>
      </c>
      <c r="AL30" s="228">
        <f>IF([2]相关演算!AL30="","",[2]相关演算!AL30)</f>
        <v>0.18418249649921364</v>
      </c>
      <c r="AM30" s="228">
        <f>IF([2]相关演算!AM30="","",[2]相关演算!AM30)</f>
        <v>0.19244954357618879</v>
      </c>
      <c r="AN30" s="228">
        <f>IF([2]相关演算!AN30="","",[2]相关演算!AN30)</f>
        <v>0.38779010696254435</v>
      </c>
      <c r="AO30" s="228">
        <f>IF([2]相关演算!AO30="","",[2]相关演算!AO30)</f>
        <v>0.19976314635033804</v>
      </c>
      <c r="AP30" s="228">
        <f>IF([2]相关演算!AP30="","",[2]相关演算!AP30)</f>
        <v>0.16576491968987608</v>
      </c>
      <c r="AQ30" s="228">
        <f>IF([2]相关演算!AQ30="","",[2]相关演算!AQ30)</f>
        <v>0.12313761686471393</v>
      </c>
      <c r="AR30" s="228">
        <f>IF([2]相关演算!AR30="","",[2]相关演算!AR30)</f>
        <v>0.19976314635033804</v>
      </c>
      <c r="AS30" s="228">
        <f>IF([2]相关演算!AS30="","",[2]相关演算!AS30)</f>
        <v>0.18418249649921364</v>
      </c>
      <c r="AT30" s="228">
        <f>IF([2]相关演算!AT30="","",[2]相关演算!AT30)</f>
        <v>0.19976314635033804</v>
      </c>
      <c r="AU30" s="228">
        <f>IF([2]相关演算!AU30="","",[2]相关演算!AU30)</f>
        <v>0.18418249649921364</v>
      </c>
      <c r="AV30" s="228" t="str">
        <f>IF([2]相关演算!AV30="","",[2]相关演算!AV30)</f>
        <v/>
      </c>
      <c r="AW30" s="228" t="str">
        <f>IF([2]相关演算!AW30="","",[2]相关演算!AW30)</f>
        <v/>
      </c>
      <c r="AX30" s="228" t="str">
        <f>IF([2]相关演算!AX30="","",[2]相关演算!AX30)</f>
        <v/>
      </c>
      <c r="AY30" s="228" t="str">
        <f>IF([2]相关演算!AY30="","",[2]相关演算!AY30)</f>
        <v/>
      </c>
      <c r="AZ30" s="228" t="str">
        <f>IF([2]相关演算!AZ30="","",[2]相关演算!AZ30)</f>
        <v/>
      </c>
      <c r="BA30" s="228" t="str">
        <f>IF([2]相关演算!BA30="","",[2]相关演算!BA30)</f>
        <v/>
      </c>
      <c r="BB30" s="228" t="str">
        <f>IF([2]相关演算!BB30="","",[2]相关演算!BB30)</f>
        <v/>
      </c>
      <c r="BC30" s="228" t="str">
        <f>IF([2]相关演算!BC30="","",[2]相关演算!BC30)</f>
        <v/>
      </c>
      <c r="BD30" s="228">
        <f>IF([2]相关演算!BD30="","",[2]相关演算!BD30)</f>
        <v>6</v>
      </c>
      <c r="BE30" s="228">
        <f>IF([2]相关演算!BE30="","",[2]相关演算!BE30)</f>
        <v>56.001849437229268</v>
      </c>
      <c r="BF30" s="228">
        <f>IF([2]相关演算!BF30="","",[2]相关演算!BF30)</f>
        <v>29.688719454263982</v>
      </c>
      <c r="BG30" s="228">
        <f>IF([2]相关演算!BG30="","",[2]相关演算!BG30)</f>
        <v>9.2768499014411887</v>
      </c>
      <c r="BH30" s="228">
        <f>IF([2]相关演算!BH30="","",[2]相关演算!BH30)</f>
        <v>0</v>
      </c>
      <c r="BI30" s="228" t="str">
        <f>IF([2]相关演算!BI30="","",[2]相关演算!BI30)</f>
        <v/>
      </c>
      <c r="BJ30" s="228" t="str">
        <f>IF([2]相关演算!BJ30="","",[2]相关演算!BJ30)</f>
        <v/>
      </c>
      <c r="BK30" s="228">
        <f>IF([2]相关演算!BK30="","",[2]相关演算!BK30)</f>
        <v>6</v>
      </c>
      <c r="BL30" s="228">
        <f>IF([2]相关演算!BL30="","",[2]相关演算!BL30)</f>
        <v>5.2808389234740849E-3</v>
      </c>
      <c r="BM30" s="228">
        <f>IF([2]相关演算!BM30="","",[2]相关演算!BM30)</f>
        <v>1.313399987641839E-2</v>
      </c>
      <c r="BN30" s="228">
        <f>IF([2]相关演算!BN30="","",[2]相关演算!BN30)</f>
        <v>1.1659501105980657E-2</v>
      </c>
      <c r="BO30" s="228">
        <f>IF([2]相关演算!BO30="","",[2]相关演算!BO30)</f>
        <v>4.8459313695688455E-3</v>
      </c>
      <c r="BP30" s="228" t="str">
        <f>IF([2]相关演算!BP30="","",[2]相关演算!BP30)</f>
        <v/>
      </c>
      <c r="BQ30" s="228">
        <f>IF([2]相关演算!BQ30="","",[2]相关演算!BQ30)</f>
        <v>9.9032488011657205E-3</v>
      </c>
      <c r="BR30" s="228">
        <f>IF([2]相关演算!BR30="","",[2]相关演算!BR30)</f>
        <v>6.032020881756351E-2</v>
      </c>
      <c r="BS30" s="228">
        <f>IF([2]相关演算!BS30="","",[2]相关演算!BS30)</f>
        <v>8.3631747943850761E-3</v>
      </c>
      <c r="BT30" s="228">
        <f>IF([2]相关演算!BT30="","",[2]相关演算!BT30)</f>
        <v>7.2373061662475285E-3</v>
      </c>
      <c r="BU30" s="228" t="str">
        <f>IF([2]相关演算!BU30="","",[2]相关演算!BU30)</f>
        <v/>
      </c>
      <c r="BV30" s="228" t="str">
        <f>IF([2]相关演算!BV30="","",[2]相关演算!BV30)</f>
        <v/>
      </c>
      <c r="BW30" s="228">
        <f>IF([2]相关演算!BW30="","",[2]相关演算!BW30)</f>
        <v>1.5184087724639805E-2</v>
      </c>
      <c r="BX30" s="228">
        <f>IF([2]相关演算!BX30="","",[2]相关演算!BX30)</f>
        <v>7.3454208693981893E-2</v>
      </c>
      <c r="BY30" s="228">
        <f>IF([2]相关演算!BY30="","",[2]相关演算!BY30)</f>
        <v>2.0022675900365734E-2</v>
      </c>
      <c r="BZ30" s="228">
        <f>IF([2]相关演算!BZ30="","",[2]相关演算!BZ30)</f>
        <v>1.2083237535816374E-2</v>
      </c>
      <c r="CA30" s="228" t="str">
        <f>IF([2]相关演算!CA30="","",[2]相关演算!CA30)</f>
        <v/>
      </c>
      <c r="CB30" s="228" t="str">
        <f>IF([2]相关演算!CB30="","",[2]相关演算!CB30)</f>
        <v/>
      </c>
      <c r="CC30" s="228" t="str">
        <f>IF([2]相关演算!CC30="","",[2]相关演算!CC30)</f>
        <v/>
      </c>
      <c r="CD30" s="228" t="str">
        <f>IF([2]相关演算!CD30="","",[2]相关演算!CD30)</f>
        <v/>
      </c>
      <c r="CE30" s="228" t="str">
        <f>IF([2]相关演算!CE30="","",[2]相关演算!CE30)</f>
        <v/>
      </c>
      <c r="CF30" s="228" t="str">
        <f>IF([2]相关演算!CF30="","",[2]相关演算!CF30)</f>
        <v/>
      </c>
      <c r="CG30" s="228" t="str">
        <f>IF([2]相关演算!CG30="","",[2]相关演算!CG30)</f>
        <v/>
      </c>
      <c r="CH30" s="228" t="str">
        <f>IF([2]相关演算!CH30="","",[2]相关演算!CH30)</f>
        <v/>
      </c>
      <c r="CI30" s="228" t="str">
        <f>IF([2]相关演算!CI30="","",[2]相关演算!CI30)</f>
        <v/>
      </c>
      <c r="CJ30" s="228">
        <f>IF([2]相关演算!CJ30="","",[2]相关演算!CJ30)</f>
        <v>6</v>
      </c>
      <c r="CK30" s="228">
        <f>IF([2]相关演算!CK30="","",[2]相关演算!CK30)</f>
        <v>85.625780231331078</v>
      </c>
      <c r="CL30" s="228">
        <f>IF([2]相关演算!CL30="","",[2]相关演算!CL30)</f>
        <v>80.555449658914981</v>
      </c>
      <c r="CM30" s="228">
        <f>IF([2]相关演算!CM30="","",[2]相关演算!CM30)</f>
        <v>66.348523391300546</v>
      </c>
      <c r="CN30" s="228">
        <f>IF([2]相关演算!CN30="","",[2]相关演算!CN30)</f>
        <v>66.348523391300546</v>
      </c>
      <c r="CO30" s="228" t="str">
        <f>IF([2]相关演算!CO30="","",[2]相关演算!CO30)</f>
        <v/>
      </c>
      <c r="CP30" s="228" t="str">
        <f>IF([2]相关演算!CP30="","",[2]相关演算!CP30)</f>
        <v/>
      </c>
      <c r="CQ30" s="228">
        <f>IF([2]相关演算!CQ30="","",[2]相关演算!CQ30)</f>
        <v>6</v>
      </c>
      <c r="CR30" s="228">
        <f>IF([2]相关演算!CR30="","",[2]相关演算!CR30)</f>
        <v>4.7845234704553584E-3</v>
      </c>
      <c r="CS30" s="228">
        <f>IF([2]相关演算!CS30="","",[2]相关演算!CS30)</f>
        <v>7.1611401846958574E-3</v>
      </c>
      <c r="CT30" s="228">
        <f>IF([2]相关演算!CT30="","",[2]相关演算!CT30)</f>
        <v>1.1948649611531938E-2</v>
      </c>
      <c r="CU30" s="228">
        <f>IF([2]相关演算!CU30="","",[2]相关演算!CU30)</f>
        <v>1.2462609107360589E-2</v>
      </c>
      <c r="CV30" s="228" t="str">
        <f>IF([2]相关演算!CV30="","",[2]相关演算!CV30)</f>
        <v/>
      </c>
      <c r="CW30" s="228">
        <f>IF([2]相关演算!CW30="","",[2]相关演算!CW30)</f>
        <v>4.912728019157939E-3</v>
      </c>
      <c r="CX30" s="228">
        <f>IF([2]相关演算!CX30="","",[2]相关演算!CX30)</f>
        <v>5.498300796106248E-3</v>
      </c>
      <c r="CY30" s="228">
        <f>IF([2]相关演算!CY30="","",[2]相关演算!CY30)</f>
        <v>4.0463683979415355E-3</v>
      </c>
      <c r="CZ30" s="228">
        <f>IF([2]相关演算!CZ30="","",[2]相关演算!CZ30)</f>
        <v>3.8684070441205752E-3</v>
      </c>
      <c r="DA30" s="228" t="str">
        <f>IF([2]相关演算!DA30="","",[2]相关演算!DA30)</f>
        <v/>
      </c>
      <c r="DB30" s="228" t="str">
        <f>IF([2]相关演算!DB30="","",[2]相关演算!DB30)</f>
        <v/>
      </c>
      <c r="DC30" s="228">
        <f>IF([2]相关演算!DC30="","",[2]相关演算!DC30)</f>
        <v>9.6972514896132983E-3</v>
      </c>
      <c r="DD30" s="228">
        <f>IF([2]相关演算!DD30="","",[2]相关演算!DD30)</f>
        <v>1.2659440980802105E-2</v>
      </c>
      <c r="DE30" s="228">
        <f>IF([2]相关演算!DE30="","",[2]相关演算!DE30)</f>
        <v>1.5995018009473474E-2</v>
      </c>
      <c r="DF30" s="228">
        <f>IF([2]相关演算!DF30="","",[2]相关演算!DF30)</f>
        <v>1.6331016151481165E-2</v>
      </c>
      <c r="DG30" s="228" t="str">
        <f>IF([2]相关演算!DG30="","",[2]相关演算!DG30)</f>
        <v/>
      </c>
      <c r="DH30" s="228" t="str">
        <f>IF([2]相关演算!DH30="","",[2]相关演算!DH30)</f>
        <v/>
      </c>
      <c r="DI30" s="228" t="str">
        <f>IF([2]相关演算!DI30="","",[2]相关演算!DI30)</f>
        <v/>
      </c>
      <c r="DJ30" s="228" t="str">
        <f>IF([2]相关演算!DJ30="","",[2]相关演算!DJ30)</f>
        <v/>
      </c>
      <c r="DK30" s="228" t="str">
        <f>IF([2]相关演算!DK30="","",[2]相关演算!DK30)</f>
        <v/>
      </c>
      <c r="DL30" s="228" t="str">
        <f>IF([2]相关演算!DL30="","",[2]相关演算!DL30)</f>
        <v/>
      </c>
      <c r="DM30" s="228" t="str">
        <f>IF([2]相关演算!DM30="","",[2]相关演算!DM30)</f>
        <v/>
      </c>
      <c r="DN30" s="228" t="str">
        <f>IF([2]相关演算!DN30="","",[2]相关演算!DN30)</f>
        <v/>
      </c>
      <c r="DO30" s="228" t="str">
        <f>IF([2]相关演算!DO30="","",[2]相关演算!DO30)</f>
        <v/>
      </c>
      <c r="DP30" s="228" t="str">
        <f>IF([2]相关演算!DP30="","",[2]相关演算!DP30)</f>
        <v/>
      </c>
      <c r="DQ30" s="228">
        <f>IF([2]相关演算!DQ30="","",[2]相关演算!DQ30)</f>
        <v>0.4</v>
      </c>
      <c r="DR30" s="228">
        <f>IF([2]相关演算!DR30="","",[2]相关演算!DR30)</f>
        <v>0</v>
      </c>
      <c r="DS30" s="228">
        <f>IF([2]相关演算!DS30="","",[2]相关演算!DS30)</f>
        <v>0.3</v>
      </c>
      <c r="DT30" s="228">
        <f>IF([2]相关演算!DT30="","",[2]相关演算!DT30)</f>
        <v>0.3</v>
      </c>
      <c r="DU30" s="228">
        <f>IF([2]相关演算!DU30="","",[2]相关演算!DU30)</f>
        <v>0</v>
      </c>
      <c r="DV30" s="228">
        <f>IF([2]相关演算!DV30="","",[2]相关演算!DV30)</f>
        <v>0.5</v>
      </c>
      <c r="DW30" s="228">
        <f>IF([2]相关演算!DW30="","",[2]相关演算!DW30)</f>
        <v>0.5</v>
      </c>
      <c r="DX30" s="228">
        <f>IF([2]相关演算!DX30="","",[2]相关演算!DX30)</f>
        <v>0</v>
      </c>
      <c r="DY30" s="228">
        <f>IF([2]相关演算!DY30="","",[2]相关演算!DY30)</f>
        <v>0</v>
      </c>
      <c r="DZ30" s="228">
        <f>IF([2]相关演算!DZ30="","",[2]相关演算!DZ30)</f>
        <v>0.25</v>
      </c>
      <c r="EA30" s="228">
        <f>IF([2]相关演算!EA30="","",[2]相关演算!EA30)</f>
        <v>0.33333333333333331</v>
      </c>
      <c r="EB30" s="228">
        <f>IF([2]相关演算!EB30="","",[2]相关演算!EB30)</f>
        <v>0.41666666666666663</v>
      </c>
      <c r="EC30" s="228">
        <f>IF([2]相关演算!EC30="","",[2]相关演算!EC30)</f>
        <v>0.5</v>
      </c>
      <c r="ED30" s="228">
        <f>IF([2]相关演算!ED30="","",[2]相关演算!ED30)</f>
        <v>0</v>
      </c>
      <c r="EE30" s="228">
        <f>IF([2]相关演算!EE30="","",[2]相关演算!EE30)</f>
        <v>0.25</v>
      </c>
      <c r="EF30" s="228">
        <f>IF([2]相关演算!EF30="","",[2]相关演算!EF30)</f>
        <v>0.25</v>
      </c>
      <c r="EG30" s="228" t="str">
        <f>IF([2]相关演算!EG30="","",[2]相关演算!EG30)</f>
        <v/>
      </c>
      <c r="EH30" s="228" t="str">
        <f>IF([2]相关演算!EH30="","",[2]相关演算!EH30)</f>
        <v/>
      </c>
      <c r="EI30" s="228" t="str">
        <f>IF([2]相关演算!EI30="","",[2]相关演算!EI30)</f>
        <v/>
      </c>
      <c r="EJ30" s="228" t="str">
        <f>IF([2]相关演算!EJ30="","",[2]相关演算!EJ30)</f>
        <v/>
      </c>
      <c r="EK30" s="228" t="str">
        <f>IF([2]相关演算!EK30="","",[2]相关演算!EK30)</f>
        <v/>
      </c>
      <c r="EL30" s="228" t="str">
        <f>IF([2]相关演算!EL30="","",[2]相关演算!EL30)</f>
        <v/>
      </c>
      <c r="EM30" s="228" t="str">
        <f>IF([2]相关演算!EM30="","",[2]相关演算!EM30)</f>
        <v/>
      </c>
      <c r="EN30" s="228" t="str">
        <f>IF([2]相关演算!EN30="","",[2]相关演算!EN30)</f>
        <v/>
      </c>
      <c r="EO30" s="228" t="str">
        <f>IF([2]相关演算!EO30="","",[2]相关演算!EO30)</f>
        <v/>
      </c>
      <c r="EP30" s="228">
        <f>IF([2]相关演算!EP30="","",[2]相关演算!EP30)</f>
        <v>4</v>
      </c>
      <c r="EQ30" s="228">
        <f>IF([2]相关演算!EQ30="","",[2]相关演算!EQ30)</f>
        <v>0.1</v>
      </c>
      <c r="ER30" s="228" t="str">
        <f>IF([2]相关演算!ER30="","",[2]相关演算!ER30)</f>
        <v/>
      </c>
      <c r="ES30" s="228">
        <f>IF([2]相关演算!ES30="","",[2]相关演算!ES30)</f>
        <v>4</v>
      </c>
      <c r="ET30" s="228" t="str">
        <f>IF([2]相关演算!ET30="","",[2]相关演算!ET30)</f>
        <v>枪兵</v>
      </c>
      <c r="EU30" s="228">
        <f>IF([2]相关演算!EU30="","",[2]相关演算!EU30)</f>
        <v>24</v>
      </c>
      <c r="EV30" s="228">
        <f>IF([2]相关演算!EV30="","",[2]相关演算!EV30)</f>
        <v>17889.339515813655</v>
      </c>
      <c r="EW30" s="228">
        <f>IF([2]相关演算!EW30="","",[2]相关演算!EW30)</f>
        <v>0.32720851339441731</v>
      </c>
      <c r="EX30" s="228">
        <f>IF([2]相关演算!EX30="","",[2]相关演算!EX30)</f>
        <v>0.59851906417500067</v>
      </c>
      <c r="EY30" s="228" t="str">
        <f>IF([2]相关演算!EY30="","",[2]相关演算!EY30)</f>
        <v/>
      </c>
      <c r="EZ30" s="228" t="str">
        <f>IF([2]相关演算!EZ30="","",[2]相关演算!EZ30)</f>
        <v/>
      </c>
      <c r="FA30" s="228" t="str">
        <f>IF([2]相关演算!FA30="","",[2]相关演算!FA30)</f>
        <v/>
      </c>
      <c r="FB30" s="228" t="str">
        <f>IF([2]相关演算!FB30="","",[2]相关演算!FB30)</f>
        <v/>
      </c>
      <c r="FC30" s="228" t="str">
        <f>IF([2]相关演算!FC30="","",[2]相关演算!FC30)</f>
        <v/>
      </c>
      <c r="FD30" s="228" t="str">
        <f>IF([2]相关演算!FD30="","",[2]相关演算!FD30)</f>
        <v/>
      </c>
      <c r="FE30" s="228" t="str">
        <f>IF([2]相关演算!FE30="","",[2]相关演算!FE30)</f>
        <v/>
      </c>
      <c r="FF30" s="228" t="str">
        <f>IF([2]相关演算!FF30="","",[2]相关演算!FF30)</f>
        <v/>
      </c>
      <c r="FG30" s="228" t="str">
        <f>IF([2]相关演算!FG30="","",[2]相关演算!FG30)</f>
        <v>司马错</v>
      </c>
      <c r="FH30" s="228">
        <f>IF([2]相关演算!FH30="","",[2]相关演算!FH30)</f>
        <v>10017</v>
      </c>
      <c r="FI30" s="228" t="str">
        <f>IF([2]相关演算!FI30="","",[2]相关演算!FI30)</f>
        <v>zhixian3</v>
      </c>
      <c r="FJ30" s="228">
        <f>IF([2]相关演算!FJ30="","",[2]相关演算!FJ30)</f>
        <v>200</v>
      </c>
      <c r="FK30" s="228">
        <f>IF([2]相关演算!FK30="","",[2]相关演算!FK30)</f>
        <v>100</v>
      </c>
      <c r="FL30" s="228" t="str">
        <f>IF([2]相关演算!FL30="","",[2]相关演算!FL30)</f>
        <v/>
      </c>
      <c r="FM30" s="228">
        <f>IF([2]相关演算!FM30="","",[2]相关演算!FM30)</f>
        <v>0</v>
      </c>
      <c r="FN30" s="228">
        <f>IF([2]相关演算!FN30="","",[2]相关演算!FN30)</f>
        <v>200</v>
      </c>
      <c r="FO30" s="228">
        <f>IF([2]相关演算!FO30="","",[2]相关演算!FO30)</f>
        <v>0</v>
      </c>
      <c r="FP30" s="228">
        <f>IF([2]相关演算!FP30="","",[2]相关演算!FP30)</f>
        <v>0</v>
      </c>
      <c r="FQ30" s="228">
        <f>IF([2]相关演算!FQ30="","",[2]相关演算!FQ30)</f>
        <v>20000</v>
      </c>
      <c r="FR30" s="228">
        <f>IF([2]相关演算!FR30="","",[2]相关演算!FR30)</f>
        <v>0</v>
      </c>
      <c r="FS30" s="228">
        <f>IF([2]相关演算!FS30="","",[2]相关演算!FS30)</f>
        <v>0</v>
      </c>
      <c r="FT30" s="228">
        <f>IF([2]相关演算!FT30="","",[2]相关演算!FT30)</f>
        <v>0</v>
      </c>
      <c r="FU30" s="228">
        <f>IF([2]相关演算!FU30="","",[2]相关演算!FU30)</f>
        <v>0</v>
      </c>
      <c r="FV30" s="228">
        <f>IF([2]相关演算!FV30="","",[2]相关演算!FV30)</f>
        <v>0</v>
      </c>
      <c r="FW30" s="228">
        <f>IF([2]相关演算!FW30="","",[2]相关演算!FW30)</f>
        <v>0</v>
      </c>
      <c r="FX30" s="228">
        <f>IF([2]相关演算!FX30="","",[2]相关演算!FX30)</f>
        <v>0</v>
      </c>
      <c r="FY30" s="228">
        <f>IF([2]相关演算!FY30="","",[2]相关演算!FY30)</f>
        <v>20000</v>
      </c>
      <c r="FZ30" s="228" t="str">
        <f ca="1">IF([2]相关演算!FZ30="","",[2]相关演算!FZ30)</f>
        <v/>
      </c>
      <c r="GA30" s="228">
        <f>IF([2]相关演算!GA30="","",[2]相关演算!GA30)</f>
        <v>0</v>
      </c>
      <c r="GB30" s="228">
        <f ca="1">IF([2]相关演算!GB30="","",[2]相关演算!GB30)</f>
        <v>200</v>
      </c>
      <c r="GC30" s="228">
        <f ca="1">IF([2]相关演算!GC30="","",[2]相关演算!GC30)</f>
        <v>0.81853527718724506</v>
      </c>
      <c r="GD30" s="228">
        <f>IF([2]相关演算!GD30="","",[2]相关演算!GD30)</f>
        <v>1</v>
      </c>
      <c r="GE30" s="228">
        <f ca="1">IF([2]相关演算!GE30="","",[2]相关演算!GE30)</f>
        <v>3.9</v>
      </c>
      <c r="GF30" s="228">
        <f ca="1">IF([2]相关演算!GF30="","",[2]相关演算!GF30)</f>
        <v>3.67</v>
      </c>
      <c r="GG30" s="228" t="str">
        <f>IF([2]相关演算!GG30="","",[2]相关演算!GG30)</f>
        <v/>
      </c>
      <c r="GH30" s="228" t="str">
        <f>IF([2]相关演算!GH30="","",[2]相关演算!GH30)</f>
        <v/>
      </c>
      <c r="GI30" s="228" t="str">
        <f>IF([2]相关演算!GI30="","",[2]相关演算!GI30)</f>
        <v/>
      </c>
      <c r="GJ30" s="228" t="str">
        <f>IF([2]相关演算!GJ30="","",[2]相关演算!GJ30)</f>
        <v/>
      </c>
      <c r="GK30" s="228" t="str">
        <f>IF([2]相关演算!GK30="","",[2]相关演算!GK30)</f>
        <v/>
      </c>
      <c r="GL30" s="228" t="str">
        <f>IF([2]相关演算!GL30="","",[2]相关演算!GL30)</f>
        <v/>
      </c>
      <c r="GM30" s="228" t="str">
        <f>IF([2]相关演算!GM30="","",[2]相关演算!GM30)</f>
        <v/>
      </c>
      <c r="GN30" s="228" t="str">
        <f>IF([2]相关演算!GN30="","",[2]相关演算!GN30)</f>
        <v/>
      </c>
      <c r="GO30" s="228" t="str">
        <f>IF([2]相关演算!GO30="","",[2]相关演算!GO30)</f>
        <v/>
      </c>
      <c r="GP30" s="228" t="str">
        <f>IF([2]相关演算!GP30="","",[2]相关演算!GP30)</f>
        <v/>
      </c>
      <c r="GQ30" s="228" t="str">
        <f>IF([2]相关演算!GQ30="","",[2]相关演算!GQ30)</f>
        <v/>
      </c>
      <c r="GR30" s="228" t="str">
        <f>IF([2]相关演算!GR30="","",[2]相关演算!GR30)</f>
        <v/>
      </c>
      <c r="GS30" s="228" t="str">
        <f>IF([2]相关演算!GS30="","",[2]相关演算!GS30)</f>
        <v/>
      </c>
      <c r="GT30" s="228" t="str">
        <f>IF([2]相关演算!GT30="","",[2]相关演算!GT30)</f>
        <v/>
      </c>
      <c r="GU30" s="228" t="str">
        <f>IF([2]相关演算!GU30="","",[2]相关演算!GU30)</f>
        <v/>
      </c>
      <c r="GV30" s="228" t="str">
        <f>IF([2]相关演算!GV30="","",[2]相关演算!GV30)</f>
        <v/>
      </c>
      <c r="GW30" s="228" t="str">
        <f>IF([2]相关演算!GW30="","",[2]相关演算!GW30)</f>
        <v/>
      </c>
      <c r="GX30" s="228" t="str">
        <f>IF([2]相关演算!GX30="","",[2]相关演算!GX30)</f>
        <v/>
      </c>
      <c r="GY30" s="228" t="str">
        <f>IF([2]相关演算!GY30="","",[2]相关演算!GY30)</f>
        <v/>
      </c>
      <c r="GZ30" s="228" t="str">
        <f>IF([2]相关演算!GZ30="","",[2]相关演算!GZ30)</f>
        <v/>
      </c>
    </row>
    <row r="31" spans="1:208" ht="13.5" customHeight="1">
      <c r="A31" s="228" t="str">
        <f>IF([2]相关演算!A31="","",[2]相关演算!A31)</f>
        <v/>
      </c>
      <c r="B31" s="228">
        <f>IF([2]相关演算!B31="","",[2]相关演算!B31)</f>
        <v>12</v>
      </c>
      <c r="C31" s="228">
        <f>IF([2]相关演算!C31="","",[2]相关演算!C31)</f>
        <v>0.5</v>
      </c>
      <c r="D31" s="228">
        <f>IF([2]相关演算!D31="","",[2]相关演算!D31)</f>
        <v>0.5</v>
      </c>
      <c r="E31" s="228">
        <f>IF([2]相关演算!E31="","",[2]相关演算!E31)</f>
        <v>0.5</v>
      </c>
      <c r="F31" s="228">
        <f>IF([2]相关演算!F31="","",[2]相关演算!F31)</f>
        <v>0.5</v>
      </c>
      <c r="G31" s="228">
        <f>IF([2]相关演算!G31="","",[2]相关演算!G31)</f>
        <v>0.61252194163966478</v>
      </c>
      <c r="H31" s="228">
        <f>IF([2]相关演算!H31="","",[2]相关演算!H31)</f>
        <v>0.70336243752863192</v>
      </c>
      <c r="I31" s="228">
        <f>IF([2]相关演算!I31="","",[2]相关演算!I31)</f>
        <v>0.93016402958503708</v>
      </c>
      <c r="J31" s="228">
        <f>IF([2]相关演算!J31="","",[2]相关演算!J31)</f>
        <v>0.93016402958503708</v>
      </c>
      <c r="K31" s="228">
        <f>IF([2]相关演算!K31="","",[2]相关演算!K31)</f>
        <v>0.54076674564701011</v>
      </c>
      <c r="L31" s="228">
        <f>IF([2]相关演算!L31="","",[2]相关演算!L31)</f>
        <v>0.76268995002290563</v>
      </c>
      <c r="M31" s="228">
        <f>IF([2]相关演算!M31="","",[2]相关演算!M31)</f>
        <v>0.92550829822403957</v>
      </c>
      <c r="N31" s="228">
        <f>IF([2]相关演算!N31="","",[2]相关演算!N31)</f>
        <v>1</v>
      </c>
      <c r="O31" s="228" t="str">
        <f>IF([2]相关演算!O31="","",[2]相关演算!O31)</f>
        <v/>
      </c>
      <c r="P31" s="228" t="str">
        <f>IF([2]相关演算!P31="","",[2]相关演算!P31)</f>
        <v/>
      </c>
      <c r="Q31" s="228" t="str">
        <f>IF([2]相关演算!Q31="","",[2]相关演算!Q31)</f>
        <v/>
      </c>
      <c r="R31" s="228">
        <f>IF([2]相关演算!R31="","",[2]相关演算!R31)</f>
        <v>3.7898399999999999</v>
      </c>
      <c r="S31" s="228">
        <f>IF([2]相关演算!S31="","",[2]相关演算!S31)</f>
        <v>3.62704</v>
      </c>
      <c r="T31" s="228">
        <f>IF([2]相关演算!T31="","",[2]相关演算!T31)</f>
        <v>1.8</v>
      </c>
      <c r="U31" s="228">
        <f>IF([2]相关演算!U31="","",[2]相关演算!U31)</f>
        <v>2.3839999999999999</v>
      </c>
      <c r="V31" s="228">
        <f>IF([2]相关演算!V31="","",[2]相关演算!V31)</f>
        <v>5.0336551724211969</v>
      </c>
      <c r="W31" s="228">
        <f>IF([2]相关演算!W31="","",[2]相关演算!W31)</f>
        <v>3.9396194041189232</v>
      </c>
      <c r="X31" s="228">
        <f>IF([2]相关演算!X31="","",[2]相关演算!X31)</f>
        <v>3.8068797611200473</v>
      </c>
      <c r="Y31" s="228">
        <f>IF([2]相关演算!Y31="","",[2]相关演算!Y31)</f>
        <v>3.1525214913762349</v>
      </c>
      <c r="Z31" s="228">
        <f>IF([2]相关演算!Z31="","",[2]相关演算!Z31)</f>
        <v>0.15596210620274964</v>
      </c>
      <c r="AA31" s="228">
        <f>IF([2]相关演算!AA31="","",[2]相关演算!AA31)</f>
        <v>0.16296247865240765</v>
      </c>
      <c r="AB31" s="228">
        <f>IF([2]相关演算!AB31="","",[2]相关演算!AB31)</f>
        <v>0.32837301587301593</v>
      </c>
      <c r="AC31" s="228">
        <f>IF([2]相关演算!AC31="","",[2]相关演算!AC31)</f>
        <v>0.24793264621284761</v>
      </c>
      <c r="AD31" s="228">
        <f>IF([2]相关演算!AD31="","",[2]相关演算!AD31)</f>
        <v>0.17130287947353157</v>
      </c>
      <c r="AE31" s="228">
        <f>IF([2]相关演算!AE31="","",[2]相关演算!AE31)</f>
        <v>0.14226937151107552</v>
      </c>
      <c r="AF31" s="228">
        <f>IF([2]相关演算!AF31="","",[2]相关演算!AF31)</f>
        <v>0.10621345392404583</v>
      </c>
      <c r="AG31" s="228">
        <f>IF([2]相关演算!AG31="","",[2]相关演算!AG31)</f>
        <v>0.10464481102478435</v>
      </c>
      <c r="AH31" s="228">
        <f>IF([2]相关演算!AH31="","",[2]相关演算!AH31)</f>
        <v>0.17130287947353157</v>
      </c>
      <c r="AI31" s="228">
        <f>IF([2]相关演算!AI31="","",[2]相关演算!AI31)</f>
        <v>0.15596210620274964</v>
      </c>
      <c r="AJ31" s="228">
        <f>IF([2]相关演算!AJ31="","",[2]相关演算!AJ31)</f>
        <v>0.17130287947353157</v>
      </c>
      <c r="AK31" s="228">
        <f>IF([2]相关演算!AK31="","",[2]相关演算!AK31)</f>
        <v>0.15596210620274964</v>
      </c>
      <c r="AL31" s="228">
        <f>IF([2]相关演算!AL31="","",[2]相关演算!AL31)</f>
        <v>0.19683274619899604</v>
      </c>
      <c r="AM31" s="228">
        <f>IF([2]相关演算!AM31="","",[2]相关演算!AM31)</f>
        <v>0.20566760081355684</v>
      </c>
      <c r="AN31" s="228">
        <f>IF([2]相关演算!AN31="","",[2]相关演算!AN31)</f>
        <v>0.41442478603044619</v>
      </c>
      <c r="AO31" s="228">
        <f>IF([2]相关演算!AO31="","",[2]相关演算!AO31)</f>
        <v>0.21666379415388778</v>
      </c>
      <c r="AP31" s="228">
        <f>IF([2]相关演算!AP31="","",[2]相关演算!AP31)</f>
        <v>0.18003711452898019</v>
      </c>
      <c r="AQ31" s="228">
        <f>IF([2]相关演算!AQ31="","",[2]相关演算!AQ31)</f>
        <v>0.13428289825819334</v>
      </c>
      <c r="AR31" s="228">
        <f>IF([2]相关演算!AR31="","",[2]相关演算!AR31)</f>
        <v>0.21666379415388778</v>
      </c>
      <c r="AS31" s="228">
        <f>IF([2]相关演算!AS31="","",[2]相关演算!AS31)</f>
        <v>0.19683274619899604</v>
      </c>
      <c r="AT31" s="228">
        <f>IF([2]相关演算!AT31="","",[2]相关演算!AT31)</f>
        <v>0.21666379415388778</v>
      </c>
      <c r="AU31" s="228">
        <f>IF([2]相关演算!AU31="","",[2]相关演算!AU31)</f>
        <v>0.19683274619899604</v>
      </c>
      <c r="AV31" s="228" t="str">
        <f>IF([2]相关演算!AV31="","",[2]相关演算!AV31)</f>
        <v/>
      </c>
      <c r="AW31" s="228" t="str">
        <f>IF([2]相关演算!AW31="","",[2]相关演算!AW31)</f>
        <v/>
      </c>
      <c r="AX31" s="228" t="str">
        <f>IF([2]相关演算!AX31="","",[2]相关演算!AX31)</f>
        <v/>
      </c>
      <c r="AY31" s="228" t="str">
        <f>IF([2]相关演算!AY31="","",[2]相关演算!AY31)</f>
        <v/>
      </c>
      <c r="AZ31" s="228" t="str">
        <f>IF([2]相关演算!AZ31="","",[2]相关演算!AZ31)</f>
        <v/>
      </c>
      <c r="BA31" s="228" t="str">
        <f>IF([2]相关演算!BA31="","",[2]相关演算!BA31)</f>
        <v/>
      </c>
      <c r="BB31" s="228" t="str">
        <f>IF([2]相关演算!BB31="","",[2]相关演算!BB31)</f>
        <v/>
      </c>
      <c r="BC31" s="228" t="str">
        <f>IF([2]相关演算!BC31="","",[2]相关演算!BC31)</f>
        <v/>
      </c>
      <c r="BD31" s="228">
        <f>IF([2]相关演算!BD31="","",[2]相关演算!BD31)</f>
        <v>7</v>
      </c>
      <c r="BE31" s="228">
        <f>IF([2]相关演算!BE31="","",[2]相关演算!BE31)</f>
        <v>65.160120945449236</v>
      </c>
      <c r="BF31" s="228">
        <f>IF([2]相关演算!BF31="","",[2]相关演算!BF31)</f>
        <v>34.396528701995116</v>
      </c>
      <c r="BG31" s="228">
        <f>IF([2]相关演算!BG31="","",[2]相关演算!BG31)</f>
        <v>10.755466766201724</v>
      </c>
      <c r="BH31" s="228">
        <f>IF([2]相关演算!BH31="","",[2]相关演算!BH31)</f>
        <v>0</v>
      </c>
      <c r="BI31" s="228" t="str">
        <f>IF([2]相关演算!BI31="","",[2]相关演算!BI31)</f>
        <v/>
      </c>
      <c r="BJ31" s="228" t="str">
        <f>IF([2]相关演算!BJ31="","",[2]相关演算!BJ31)</f>
        <v/>
      </c>
      <c r="BK31" s="228">
        <f>IF([2]相关演算!BK31="","",[2]相关演算!BK31)</f>
        <v>7</v>
      </c>
      <c r="BL31" s="228">
        <f>IF([2]相关演算!BL31="","",[2]相关演算!BL31)</f>
        <v>6.1609787440536357E-3</v>
      </c>
      <c r="BM31" s="228">
        <f>IF([2]相关演算!BM31="","",[2]相关演算!BM31)</f>
        <v>1.5332343017618877E-2</v>
      </c>
      <c r="BN31" s="228">
        <f>IF([2]相关演算!BN31="","",[2]相关演算!BN31)</f>
        <v>1.3478008680793574E-2</v>
      </c>
      <c r="BO31" s="228">
        <f>IF([2]相关演算!BO31="","",[2]相关演算!BO31)</f>
        <v>5.8140056774047266E-3</v>
      </c>
      <c r="BP31" s="228" t="str">
        <f>IF([2]相关演算!BP31="","",[2]相关演算!BP31)</f>
        <v/>
      </c>
      <c r="BQ31" s="228">
        <f>IF([2]相关演算!BQ31="","",[2]相关演算!BQ31)</f>
        <v>1.103165321044064E-2</v>
      </c>
      <c r="BR31" s="228">
        <f>IF([2]相关演算!BR31="","",[2]相关演算!BR31)</f>
        <v>6.8998199798461168E-2</v>
      </c>
      <c r="BS31" s="228">
        <f>IF([2]相关演算!BS31="","",[2]相关演算!BS31)</f>
        <v>9.7435159995077104E-3</v>
      </c>
      <c r="BT31" s="228">
        <f>IF([2]相关演算!BT31="","",[2]相关演算!BT31)</f>
        <v>8.4337804007834916E-3</v>
      </c>
      <c r="BU31" s="228" t="str">
        <f>IF([2]相关演算!BU31="","",[2]相关演算!BU31)</f>
        <v/>
      </c>
      <c r="BV31" s="228" t="str">
        <f>IF([2]相关演算!BV31="","",[2]相关演算!BV31)</f>
        <v/>
      </c>
      <c r="BW31" s="228">
        <f>IF([2]相关演算!BW31="","",[2]相关演算!BW31)</f>
        <v>1.7192631954494275E-2</v>
      </c>
      <c r="BX31" s="228">
        <f>IF([2]相关演算!BX31="","",[2]相关演算!BX31)</f>
        <v>8.4330542816080045E-2</v>
      </c>
      <c r="BY31" s="228">
        <f>IF([2]相关演算!BY31="","",[2]相关演算!BY31)</f>
        <v>2.3221524680301284E-2</v>
      </c>
      <c r="BZ31" s="228">
        <f>IF([2]相关演算!BZ31="","",[2]相关演算!BZ31)</f>
        <v>1.4247786078188218E-2</v>
      </c>
      <c r="CA31" s="228" t="str">
        <f>IF([2]相关演算!CA31="","",[2]相关演算!CA31)</f>
        <v/>
      </c>
      <c r="CB31" s="228" t="str">
        <f>IF([2]相关演算!CB31="","",[2]相关演算!CB31)</f>
        <v/>
      </c>
      <c r="CC31" s="228" t="str">
        <f>IF([2]相关演算!CC31="","",[2]相关演算!CC31)</f>
        <v/>
      </c>
      <c r="CD31" s="228" t="str">
        <f>IF([2]相关演算!CD31="","",[2]相关演算!CD31)</f>
        <v/>
      </c>
      <c r="CE31" s="228" t="str">
        <f>IF([2]相关演算!CE31="","",[2]相关演算!CE31)</f>
        <v/>
      </c>
      <c r="CF31" s="228" t="str">
        <f>IF([2]相关演算!CF31="","",[2]相关演算!CF31)</f>
        <v/>
      </c>
      <c r="CG31" s="228" t="str">
        <f>IF([2]相关演算!CG31="","",[2]相关演算!CG31)</f>
        <v/>
      </c>
      <c r="CH31" s="228" t="str">
        <f>IF([2]相关演算!CH31="","",[2]相关演算!CH31)</f>
        <v/>
      </c>
      <c r="CI31" s="228" t="str">
        <f>IF([2]相关演算!CI31="","",[2]相关演算!CI31)</f>
        <v/>
      </c>
      <c r="CJ31" s="228">
        <f>IF([2]相关演算!CJ31="","",[2]相关演算!CJ31)</f>
        <v>7</v>
      </c>
      <c r="CK31" s="228">
        <f>IF([2]相关演算!CK31="","",[2]相关演算!CK31)</f>
        <v>91.489426023861398</v>
      </c>
      <c r="CL31" s="228">
        <f>IF([2]相关演算!CL31="","",[2]相关演算!CL31)</f>
        <v>85.497830438746931</v>
      </c>
      <c r="CM31" s="228">
        <f>IF([2]相关演算!CM31="","",[2]相关演算!CM31)</f>
        <v>69.04162504665706</v>
      </c>
      <c r="CN31" s="228">
        <f>IF([2]相关演算!CN31="","",[2]相关演算!CN31)</f>
        <v>69.04162504665706</v>
      </c>
      <c r="CO31" s="228" t="str">
        <f>IF([2]相关演算!CO31="","",[2]相关演算!CO31)</f>
        <v/>
      </c>
      <c r="CP31" s="228" t="str">
        <f>IF([2]相关演算!CP31="","",[2]相关演算!CP31)</f>
        <v/>
      </c>
      <c r="CQ31" s="228">
        <f>IF([2]相关演算!CQ31="","",[2]相关演算!CQ31)</f>
        <v>7</v>
      </c>
      <c r="CR31" s="228">
        <f>IF([2]相关演算!CR31="","",[2]相关演算!CR31)</f>
        <v>5.5856165075877894E-3</v>
      </c>
      <c r="CS31" s="228">
        <f>IF([2]相关演算!CS31="","",[2]相关演算!CS31)</f>
        <v>8.3610524869405407E-3</v>
      </c>
      <c r="CT31" s="228">
        <f>IF([2]相关演算!CT31="","",[2]相关演算!CT31)</f>
        <v>1.3978377045262995E-2</v>
      </c>
      <c r="CU31" s="228">
        <f>IF([2]相关演算!CU31="","",[2]相关演算!CU31)</f>
        <v>1.4565566091639314E-2</v>
      </c>
      <c r="CV31" s="228" t="str">
        <f>IF([2]相关演算!CV31="","",[2]相关演算!CV31)</f>
        <v/>
      </c>
      <c r="CW31" s="228">
        <f>IF([2]相关演算!CW31="","",[2]相关演算!CW31)</f>
        <v>5.8687102735605866E-3</v>
      </c>
      <c r="CX31" s="228">
        <f>IF([2]相关演算!CX31="","",[2]相关演算!CX31)</f>
        <v>6.4677751483406907E-3</v>
      </c>
      <c r="CY31" s="228">
        <f>IF([2]相关演算!CY31="","",[2]相关演算!CY31)</f>
        <v>4.7304811164769955E-3</v>
      </c>
      <c r="CZ31" s="228">
        <f>IF([2]相关演算!CZ31="","",[2]相关演算!CZ31)</f>
        <v>4.5201056779792647E-3</v>
      </c>
      <c r="DA31" s="228" t="str">
        <f>IF([2]相关演算!DA31="","",[2]相关演算!DA31)</f>
        <v/>
      </c>
      <c r="DB31" s="228" t="str">
        <f>IF([2]相关演算!DB31="","",[2]相关演算!DB31)</f>
        <v/>
      </c>
      <c r="DC31" s="228">
        <f>IF([2]相关演算!DC31="","",[2]相关演算!DC31)</f>
        <v>1.1454326781148376E-2</v>
      </c>
      <c r="DD31" s="228">
        <f>IF([2]相关演算!DD31="","",[2]相关演算!DD31)</f>
        <v>1.4828827635281231E-2</v>
      </c>
      <c r="DE31" s="228">
        <f>IF([2]相关演算!DE31="","",[2]相关演算!DE31)</f>
        <v>1.8708858161739991E-2</v>
      </c>
      <c r="DF31" s="228">
        <f>IF([2]相关演算!DF31="","",[2]相关演算!DF31)</f>
        <v>1.9085671769618579E-2</v>
      </c>
      <c r="DG31" s="228" t="str">
        <f>IF([2]相关演算!DG31="","",[2]相关演算!DG31)</f>
        <v/>
      </c>
      <c r="DH31" s="228" t="str">
        <f>IF([2]相关演算!DH31="","",[2]相关演算!DH31)</f>
        <v/>
      </c>
      <c r="DI31" s="228" t="str">
        <f>IF([2]相关演算!DI31="","",[2]相关演算!DI31)</f>
        <v/>
      </c>
      <c r="DJ31" s="228" t="str">
        <f>IF([2]相关演算!DJ31="","",[2]相关演算!DJ31)</f>
        <v/>
      </c>
      <c r="DK31" s="228" t="str">
        <f>IF([2]相关演算!DK31="","",[2]相关演算!DK31)</f>
        <v/>
      </c>
      <c r="DL31" s="228" t="str">
        <f>IF([2]相关演算!DL31="","",[2]相关演算!DL31)</f>
        <v/>
      </c>
      <c r="DM31" s="228" t="str">
        <f>IF([2]相关演算!DM31="","",[2]相关演算!DM31)</f>
        <v/>
      </c>
      <c r="DN31" s="228" t="str">
        <f>IF([2]相关演算!DN31="","",[2]相关演算!DN31)</f>
        <v/>
      </c>
      <c r="DO31" s="228" t="str">
        <f>IF([2]相关演算!DO31="","",[2]相关演算!DO31)</f>
        <v/>
      </c>
      <c r="DP31" s="228" t="str">
        <f>IF([2]相关演算!DP31="","",[2]相关演算!DP31)</f>
        <v/>
      </c>
      <c r="DQ31" s="228">
        <f>IF([2]相关演算!DQ31="","",[2]相关演算!DQ31)</f>
        <v>0.4</v>
      </c>
      <c r="DR31" s="228">
        <f>IF([2]相关演算!DR31="","",[2]相关演算!DR31)</f>
        <v>0</v>
      </c>
      <c r="DS31" s="228">
        <f>IF([2]相关演算!DS31="","",[2]相关演算!DS31)</f>
        <v>0.3</v>
      </c>
      <c r="DT31" s="228">
        <f>IF([2]相关演算!DT31="","",[2]相关演算!DT31)</f>
        <v>0.3</v>
      </c>
      <c r="DU31" s="228">
        <f>IF([2]相关演算!DU31="","",[2]相关演算!DU31)</f>
        <v>0</v>
      </c>
      <c r="DV31" s="228">
        <f>IF([2]相关演算!DV31="","",[2]相关演算!DV31)</f>
        <v>0.5</v>
      </c>
      <c r="DW31" s="228">
        <f>IF([2]相关演算!DW31="","",[2]相关演算!DW31)</f>
        <v>0.5</v>
      </c>
      <c r="DX31" s="228">
        <f>IF([2]相关演算!DX31="","",[2]相关演算!DX31)</f>
        <v>0</v>
      </c>
      <c r="DY31" s="228">
        <f>IF([2]相关演算!DY31="","",[2]相关演算!DY31)</f>
        <v>0</v>
      </c>
      <c r="DZ31" s="228">
        <f>IF([2]相关演算!DZ31="","",[2]相关演算!DZ31)</f>
        <v>0.25</v>
      </c>
      <c r="EA31" s="228">
        <f>IF([2]相关演算!EA31="","",[2]相关演算!EA31)</f>
        <v>0.33333333333333331</v>
      </c>
      <c r="EB31" s="228">
        <f>IF([2]相关演算!EB31="","",[2]相关演算!EB31)</f>
        <v>0.41666666666666663</v>
      </c>
      <c r="EC31" s="228">
        <f>IF([2]相关演算!EC31="","",[2]相关演算!EC31)</f>
        <v>0.5</v>
      </c>
      <c r="ED31" s="228">
        <f>IF([2]相关演算!ED31="","",[2]相关演算!ED31)</f>
        <v>0</v>
      </c>
      <c r="EE31" s="228">
        <f>IF([2]相关演算!EE31="","",[2]相关演算!EE31)</f>
        <v>0.25</v>
      </c>
      <c r="EF31" s="228">
        <f>IF([2]相关演算!EF31="","",[2]相关演算!EF31)</f>
        <v>0.25</v>
      </c>
      <c r="EG31" s="228" t="str">
        <f>IF([2]相关演算!EG31="","",[2]相关演算!EG31)</f>
        <v/>
      </c>
      <c r="EH31" s="228" t="str">
        <f>IF([2]相关演算!EH31="","",[2]相关演算!EH31)</f>
        <v/>
      </c>
      <c r="EI31" s="228" t="str">
        <f>IF([2]相关演算!EI31="","",[2]相关演算!EI31)</f>
        <v/>
      </c>
      <c r="EJ31" s="228" t="str">
        <f>IF([2]相关演算!EJ31="","",[2]相关演算!EJ31)</f>
        <v/>
      </c>
      <c r="EK31" s="228" t="str">
        <f>IF([2]相关演算!EK31="","",[2]相关演算!EK31)</f>
        <v/>
      </c>
      <c r="EL31" s="228" t="str">
        <f>IF([2]相关演算!EL31="","",[2]相关演算!EL31)</f>
        <v/>
      </c>
      <c r="EM31" s="228" t="str">
        <f>IF([2]相关演算!EM31="","",[2]相关演算!EM31)</f>
        <v/>
      </c>
      <c r="EN31" s="228" t="str">
        <f>IF([2]相关演算!EN31="","",[2]相关演算!EN31)</f>
        <v/>
      </c>
      <c r="EO31" s="228" t="str">
        <f>IF([2]相关演算!EO31="","",[2]相关演算!EO31)</f>
        <v/>
      </c>
      <c r="EP31" s="228">
        <f>IF([2]相关演算!EP31="","",[2]相关演算!EP31)</f>
        <v>4</v>
      </c>
      <c r="EQ31" s="228">
        <f>IF([2]相关演算!EQ31="","",[2]相关演算!EQ31)</f>
        <v>0.1</v>
      </c>
      <c r="ER31" s="228" t="str">
        <f>IF([2]相关演算!ER31="","",[2]相关演算!ER31)</f>
        <v>武将</v>
      </c>
      <c r="ES31" s="228">
        <f>IF([2]相关演算!ES31="","",[2]相关演算!ES31)</f>
        <v>1</v>
      </c>
      <c r="ET31" s="228" t="str">
        <f>IF([2]相关演算!ET31="","",[2]相关演算!ET31)</f>
        <v>步将</v>
      </c>
      <c r="EU31" s="228">
        <f>IF([2]相关演算!EU31="","",[2]相关演算!EU31)</f>
        <v>24</v>
      </c>
      <c r="EV31" s="228">
        <f>IF([2]相关演算!EV31="","",[2]相关演算!EV31)</f>
        <v>12000</v>
      </c>
      <c r="EW31" s="228">
        <f>IF([2]相关演算!EW31="","",[2]相关演算!EW31)</f>
        <v>0.30888759891016654</v>
      </c>
      <c r="EX31" s="228">
        <f>IF([2]相关演算!EX31="","",[2]相关演算!EX31)</f>
        <v>0.55666177840024267</v>
      </c>
      <c r="EY31" s="228" t="str">
        <f>IF([2]相关演算!EY31="","",[2]相关演算!EY31)</f>
        <v/>
      </c>
      <c r="EZ31" s="228" t="str">
        <f>IF([2]相关演算!EZ31="","",[2]相关演算!EZ31)</f>
        <v/>
      </c>
      <c r="FA31" s="228" t="str">
        <f>IF([2]相关演算!FA31="","",[2]相关演算!FA31)</f>
        <v/>
      </c>
      <c r="FB31" s="228" t="str">
        <f>IF([2]相关演算!FB31="","",[2]相关演算!FB31)</f>
        <v/>
      </c>
      <c r="FC31" s="228" t="str">
        <f>IF([2]相关演算!FC31="","",[2]相关演算!FC31)</f>
        <v/>
      </c>
      <c r="FD31" s="228" t="str">
        <f>IF([2]相关演算!FD31="","",[2]相关演算!FD31)</f>
        <v/>
      </c>
      <c r="FE31" s="228" t="str">
        <f>IF([2]相关演算!FE31="","",[2]相关演算!FE31)</f>
        <v/>
      </c>
      <c r="FF31" s="228" t="str">
        <f>IF([2]相关演算!FF31="","",[2]相关演算!FF31)</f>
        <v/>
      </c>
      <c r="FG31" s="228" t="str">
        <f>IF([2]相关演算!FG31="","",[2]相关演算!FG31)</f>
        <v>吕不韦</v>
      </c>
      <c r="FH31" s="228">
        <f>IF([2]相关演算!FH31="","",[2]相关演算!FH31)</f>
        <v>10018</v>
      </c>
      <c r="FI31" s="228" t="str">
        <f>IF([2]相关演算!FI31="","",[2]相关演算!FI31)</f>
        <v>rectangle</v>
      </c>
      <c r="FJ31" s="228">
        <f>IF([2]相关演算!FJ31="","",[2]相关演算!FJ31)</f>
        <v>500</v>
      </c>
      <c r="FK31" s="228">
        <f>IF([2]相关演算!FK31="","",[2]相关演算!FK31)</f>
        <v>100</v>
      </c>
      <c r="FL31" s="228">
        <f>IF([2]相关演算!FL31="","",[2]相关演算!FL31)</f>
        <v>200</v>
      </c>
      <c r="FM31" s="228">
        <f>IF([2]相关演算!FM31="","",[2]相关演算!FM31)</f>
        <v>0</v>
      </c>
      <c r="FN31" s="228">
        <f>IF([2]相关演算!FN31="","",[2]相关演算!FN31)</f>
        <v>500</v>
      </c>
      <c r="FO31" s="228">
        <f>IF([2]相关演算!FO31="","",[2]相关演算!FO31)</f>
        <v>0</v>
      </c>
      <c r="FP31" s="228">
        <f>IF([2]相关演算!FP31="","",[2]相关演算!FP31)</f>
        <v>0</v>
      </c>
      <c r="FQ31" s="228">
        <f>IF([2]相关演算!FQ31="","",[2]相关演算!FQ31)</f>
        <v>0</v>
      </c>
      <c r="FR31" s="228">
        <f>IF([2]相关演算!FR31="","",[2]相关演算!FR31)</f>
        <v>0</v>
      </c>
      <c r="FS31" s="228">
        <f>IF([2]相关演算!FS31="","",[2]相关演算!FS31)</f>
        <v>0</v>
      </c>
      <c r="FT31" s="228">
        <f>IF([2]相关演算!FT31="","",[2]相关演算!FT31)</f>
        <v>0</v>
      </c>
      <c r="FU31" s="228">
        <f>IF([2]相关演算!FU31="","",[2]相关演算!FU31)</f>
        <v>0</v>
      </c>
      <c r="FV31" s="228">
        <f>IF([2]相关演算!FV31="","",[2]相关演算!FV31)</f>
        <v>0</v>
      </c>
      <c r="FW31" s="228">
        <f>IF([2]相关演算!FW31="","",[2]相关演算!FW31)</f>
        <v>20000</v>
      </c>
      <c r="FX31" s="228">
        <f>IF([2]相关演算!FX31="","",[2]相关演算!FX31)</f>
        <v>0</v>
      </c>
      <c r="FY31" s="228">
        <f>IF([2]相关演算!FY31="","",[2]相关演算!FY31)</f>
        <v>20000</v>
      </c>
      <c r="FZ31" s="228" t="str">
        <f ca="1">IF([2]相关演算!FZ31="","",[2]相关演算!FZ31)</f>
        <v/>
      </c>
      <c r="GA31" s="228">
        <f>IF([2]相关演算!GA31="","",[2]相关演算!GA31)</f>
        <v>0</v>
      </c>
      <c r="GB31" s="228">
        <f ca="1">IF([2]相关演算!GB31="","",[2]相关演算!GB31)</f>
        <v>500</v>
      </c>
      <c r="GC31" s="228">
        <f ca="1">IF([2]相关演算!GC31="","",[2]相关演算!GC31)</f>
        <v>1</v>
      </c>
      <c r="GD31" s="228">
        <f>IF([2]相关演算!GD31="","",[2]相关演算!GD31)</f>
        <v>1</v>
      </c>
      <c r="GE31" s="228">
        <f ca="1">IF([2]相关演算!GE31="","",[2]相关演算!GE31)</f>
        <v>4.8</v>
      </c>
      <c r="GF31" s="228">
        <f ca="1">IF([2]相关演算!GF31="","",[2]相关演算!GF31)</f>
        <v>4.22</v>
      </c>
      <c r="GG31" s="228" t="str">
        <f>IF([2]相关演算!GG31="","",[2]相关演算!GG31)</f>
        <v/>
      </c>
      <c r="GH31" s="228" t="str">
        <f>IF([2]相关演算!GH31="","",[2]相关演算!GH31)</f>
        <v/>
      </c>
      <c r="GI31" s="228" t="str">
        <f>IF([2]相关演算!GI31="","",[2]相关演算!GI31)</f>
        <v/>
      </c>
      <c r="GJ31" s="228" t="str">
        <f>IF([2]相关演算!GJ31="","",[2]相关演算!GJ31)</f>
        <v/>
      </c>
      <c r="GK31" s="228" t="str">
        <f>IF([2]相关演算!GK31="","",[2]相关演算!GK31)</f>
        <v/>
      </c>
      <c r="GL31" s="228" t="str">
        <f>IF([2]相关演算!GL31="","",[2]相关演算!GL31)</f>
        <v/>
      </c>
      <c r="GM31" s="228" t="str">
        <f>IF([2]相关演算!GM31="","",[2]相关演算!GM31)</f>
        <v/>
      </c>
      <c r="GN31" s="228" t="str">
        <f>IF([2]相关演算!GN31="","",[2]相关演算!GN31)</f>
        <v/>
      </c>
      <c r="GO31" s="228" t="str">
        <f>IF([2]相关演算!GO31="","",[2]相关演算!GO31)</f>
        <v/>
      </c>
      <c r="GP31" s="228" t="str">
        <f>IF([2]相关演算!GP31="","",[2]相关演算!GP31)</f>
        <v/>
      </c>
      <c r="GQ31" s="228" t="str">
        <f>IF([2]相关演算!GQ31="","",[2]相关演算!GQ31)</f>
        <v/>
      </c>
      <c r="GR31" s="228" t="str">
        <f>IF([2]相关演算!GR31="","",[2]相关演算!GR31)</f>
        <v/>
      </c>
      <c r="GS31" s="228" t="str">
        <f>IF([2]相关演算!GS31="","",[2]相关演算!GS31)</f>
        <v/>
      </c>
      <c r="GT31" s="228" t="str">
        <f>IF([2]相关演算!GT31="","",[2]相关演算!GT31)</f>
        <v/>
      </c>
      <c r="GU31" s="228" t="str">
        <f>IF([2]相关演算!GU31="","",[2]相关演算!GU31)</f>
        <v/>
      </c>
      <c r="GV31" s="228" t="str">
        <f>IF([2]相关演算!GV31="","",[2]相关演算!GV31)</f>
        <v/>
      </c>
      <c r="GW31" s="228" t="str">
        <f>IF([2]相关演算!GW31="","",[2]相关演算!GW31)</f>
        <v/>
      </c>
      <c r="GX31" s="228" t="str">
        <f>IF([2]相关演算!GX31="","",[2]相关演算!GX31)</f>
        <v/>
      </c>
      <c r="GY31" s="228" t="str">
        <f>IF([2]相关演算!GY31="","",[2]相关演算!GY31)</f>
        <v/>
      </c>
      <c r="GZ31" s="228" t="str">
        <f>IF([2]相关演算!GZ31="","",[2]相关演算!GZ31)</f>
        <v/>
      </c>
    </row>
    <row r="32" spans="1:208">
      <c r="A32" s="228" t="str">
        <f>IF([2]相关演算!A32="","",[2]相关演算!A32)</f>
        <v/>
      </c>
      <c r="B32" s="228">
        <f>IF([2]相关演算!B32="","",[2]相关演算!B32)</f>
        <v>13</v>
      </c>
      <c r="C32" s="228">
        <f>IF([2]相关演算!C32="","",[2]相关演算!C32)</f>
        <v>0.5</v>
      </c>
      <c r="D32" s="228">
        <f>IF([2]相关演算!D32="","",[2]相关演算!D32)</f>
        <v>0.5</v>
      </c>
      <c r="E32" s="228">
        <f>IF([2]相关演算!E32="","",[2]相关演算!E32)</f>
        <v>0.5</v>
      </c>
      <c r="F32" s="228">
        <f>IF([2]相关演算!F32="","",[2]相关演算!F32)</f>
        <v>0.5</v>
      </c>
      <c r="G32" s="228">
        <f>IF([2]相关演算!G32="","",[2]相关演算!G32)</f>
        <v>0.58135270294697083</v>
      </c>
      <c r="H32" s="228">
        <f>IF([2]相关演算!H32="","",[2]相关演算!H32)</f>
        <v>0.6808584763036365</v>
      </c>
      <c r="I32" s="228">
        <f>IF([2]相关演算!I32="","",[2]相关演算!I32)</f>
        <v>0.92480266032845382</v>
      </c>
      <c r="J32" s="228">
        <f>IF([2]相关演算!J32="","",[2]相关演算!J32)</f>
        <v>0.92480266032845382</v>
      </c>
      <c r="K32" s="228">
        <f>IF([2]相关演算!K32="","",[2]相关演算!K32)</f>
        <v>0.5038254257149285</v>
      </c>
      <c r="L32" s="228">
        <f>IF([2]相关演算!L32="","",[2]相关演算!L32)</f>
        <v>0.74468678104290931</v>
      </c>
      <c r="M32" s="228">
        <f>IF([2]相关演算!M32="","",[2]相关演算!M32)</f>
        <v>0.91978950435035067</v>
      </c>
      <c r="N32" s="228">
        <f>IF([2]相关演算!N32="","",[2]相关演算!N32)</f>
        <v>1</v>
      </c>
      <c r="O32" s="228" t="str">
        <f>IF([2]相关演算!O32="","",[2]相关演算!O32)</f>
        <v/>
      </c>
      <c r="P32" s="228" t="str">
        <f>IF([2]相关演算!P32="","",[2]相关演算!P32)</f>
        <v/>
      </c>
      <c r="Q32" s="228" t="str">
        <f>IF([2]相关演算!Q32="","",[2]相关演算!Q32)</f>
        <v/>
      </c>
      <c r="R32" s="228">
        <f>IF([2]相关演算!R32="","",[2]相关演算!R32)</f>
        <v>3.7898399999999999</v>
      </c>
      <c r="S32" s="228">
        <f>IF([2]相关演算!S32="","",[2]相关演算!S32)</f>
        <v>3.62704</v>
      </c>
      <c r="T32" s="228">
        <f>IF([2]相关演算!T32="","",[2]相关演算!T32)</f>
        <v>1.8</v>
      </c>
      <c r="U32" s="228">
        <f>IF([2]相关演算!U32="","",[2]相关演算!U32)</f>
        <v>2.3839999999999999</v>
      </c>
      <c r="V32" s="228">
        <f>IF([2]相关演算!V32="","",[2]相关演算!V32)</f>
        <v>5.0010461013444143</v>
      </c>
      <c r="W32" s="228">
        <f>IF([2]相关演算!W32="","",[2]相关演算!W32)</f>
        <v>3.8868774674180524</v>
      </c>
      <c r="X32" s="228">
        <f>IF([2]相关演算!X32="","",[2]相关演算!X32)</f>
        <v>3.7122250188947072</v>
      </c>
      <c r="Y32" s="228">
        <f>IF([2]相关演算!Y32="","",[2]相关演算!Y32)</f>
        <v>3.0793829753859652</v>
      </c>
      <c r="Z32" s="228">
        <f>IF([2]相关演算!Z32="","",[2]相关演算!Z32)</f>
        <v>0.15596210620274964</v>
      </c>
      <c r="AA32" s="228">
        <f>IF([2]相关演算!AA32="","",[2]相关演算!AA32)</f>
        <v>0.16296247865240765</v>
      </c>
      <c r="AB32" s="228">
        <f>IF([2]相关演算!AB32="","",[2]相关演算!AB32)</f>
        <v>0.32837301587301593</v>
      </c>
      <c r="AC32" s="228">
        <f>IF([2]相关演算!AC32="","",[2]相关演算!AC32)</f>
        <v>0.24793264621284761</v>
      </c>
      <c r="AD32" s="228">
        <f>IF([2]相关演算!AD32="","",[2]相关演算!AD32)</f>
        <v>0.17390328334073871</v>
      </c>
      <c r="AE32" s="228">
        <f>IF([2]相关演算!AE32="","",[2]相关演算!AE32)</f>
        <v>0.14463959074305768</v>
      </c>
      <c r="AF32" s="228">
        <f>IF([2]相关演算!AF32="","",[2]相关演算!AF32)</f>
        <v>0.10844197308012206</v>
      </c>
      <c r="AG32" s="228">
        <f>IF([2]相关演算!AG32="","",[2]相关演算!AG32)</f>
        <v>0.10642428832950462</v>
      </c>
      <c r="AH32" s="228">
        <f>IF([2]相关演算!AH32="","",[2]相关演算!AH32)</f>
        <v>0.17390328334073871</v>
      </c>
      <c r="AI32" s="228">
        <f>IF([2]相关演算!AI32="","",[2]相关演算!AI32)</f>
        <v>0.15596210620274964</v>
      </c>
      <c r="AJ32" s="228">
        <f>IF([2]相关演算!AJ32="","",[2]相关演算!AJ32)</f>
        <v>0.17390328334073871</v>
      </c>
      <c r="AK32" s="228">
        <f>IF([2]相关演算!AK32="","",[2]相关演算!AK32)</f>
        <v>0.15596210620274964</v>
      </c>
      <c r="AL32" s="228">
        <f>IF([2]相关演算!AL32="","",[2]相关演算!AL32)</f>
        <v>0.21126485120864183</v>
      </c>
      <c r="AM32" s="228">
        <f>IF([2]相关演算!AM32="","",[2]相关演算!AM32)</f>
        <v>0.22074749208846858</v>
      </c>
      <c r="AN32" s="228">
        <f>IF([2]相关演算!AN32="","",[2]相关演算!AN32)</f>
        <v>0.44481110205808838</v>
      </c>
      <c r="AO32" s="228">
        <f>IF([2]相关演算!AO32="","",[2]相关演算!AO32)</f>
        <v>0.23604125732140041</v>
      </c>
      <c r="AP32" s="228">
        <f>IF([2]相关演算!AP32="","",[2]相关演算!AP32)</f>
        <v>0.19640590099890082</v>
      </c>
      <c r="AQ32" s="228">
        <f>IF([2]相关演算!AQ32="","",[2]相关演算!AQ32)</f>
        <v>0.14710794032075783</v>
      </c>
      <c r="AR32" s="228">
        <f>IF([2]相关演算!AR32="","",[2]相关演算!AR32)</f>
        <v>0.23604125732140041</v>
      </c>
      <c r="AS32" s="228">
        <f>IF([2]相关演算!AS32="","",[2]相关演算!AS32)</f>
        <v>0.21126485120864183</v>
      </c>
      <c r="AT32" s="228">
        <f>IF([2]相关演算!AT32="","",[2]相关演算!AT32)</f>
        <v>0.23604125732140041</v>
      </c>
      <c r="AU32" s="228">
        <f>IF([2]相关演算!AU32="","",[2]相关演算!AU32)</f>
        <v>0.21126485120864183</v>
      </c>
      <c r="AV32" s="228" t="str">
        <f>IF([2]相关演算!AV32="","",[2]相关演算!AV32)</f>
        <v/>
      </c>
      <c r="AW32" s="228" t="str">
        <f>IF([2]相关演算!AW32="","",[2]相关演算!AW32)</f>
        <v/>
      </c>
      <c r="AX32" s="228" t="str">
        <f>IF([2]相关演算!AX32="","",[2]相关演算!AX32)</f>
        <v/>
      </c>
      <c r="AY32" s="228" t="str">
        <f>IF([2]相关演算!AY32="","",[2]相关演算!AY32)</f>
        <v/>
      </c>
      <c r="AZ32" s="228" t="str">
        <f>IF([2]相关演算!AZ32="","",[2]相关演算!AZ32)</f>
        <v/>
      </c>
      <c r="BA32" s="228" t="str">
        <f>IF([2]相关演算!BA32="","",[2]相关演算!BA32)</f>
        <v/>
      </c>
      <c r="BB32" s="228" t="str">
        <f>IF([2]相关演算!BB32="","",[2]相关演算!BB32)</f>
        <v/>
      </c>
      <c r="BC32" s="228" t="str">
        <f>IF([2]相关演算!BC32="","",[2]相关演算!BC32)</f>
        <v/>
      </c>
      <c r="BD32" s="228">
        <f>IF([2]相关演算!BD32="","",[2]相关演算!BD32)</f>
        <v>8</v>
      </c>
      <c r="BE32" s="228">
        <f>IF([2]相关演算!BE32="","",[2]相关演算!BE32)</f>
        <v>74.269005626573048</v>
      </c>
      <c r="BF32" s="228">
        <f>IF([2]相关演算!BF32="","",[2]相关演算!BF32)</f>
        <v>39.037875993809216</v>
      </c>
      <c r="BG32" s="228">
        <f>IF([2]相关演算!BG32="","",[2]相关演算!BG32)</f>
        <v>12.215639111048278</v>
      </c>
      <c r="BH32" s="228">
        <f>IF([2]相关演算!BH32="","",[2]相关演算!BH32)</f>
        <v>0</v>
      </c>
      <c r="BI32" s="228" t="str">
        <f>IF([2]相关演算!BI32="","",[2]相关演算!BI32)</f>
        <v/>
      </c>
      <c r="BJ32" s="228" t="str">
        <f>IF([2]相关演算!BJ32="","",[2]相关演算!BJ32)</f>
        <v/>
      </c>
      <c r="BK32" s="228">
        <f>IF([2]相关演算!BK32="","",[2]相关演算!BK32)</f>
        <v>8</v>
      </c>
      <c r="BL32" s="228">
        <f>IF([2]相关演算!BL32="","",[2]相关演算!BL32)</f>
        <v>7.0437854648313647E-3</v>
      </c>
      <c r="BM32" s="228">
        <f>IF([2]相关演算!BM32="","",[2]相关演算!BM32)</f>
        <v>1.7533290205478058E-2</v>
      </c>
      <c r="BN32" s="228">
        <f>IF([2]相关演算!BN32="","",[2]相关演算!BN32)</f>
        <v>1.5298950980945497E-2</v>
      </c>
      <c r="BO32" s="228">
        <f>IF([2]相关演算!BO32="","",[2]相关演算!BO32)</f>
        <v>6.7820799852412461E-3</v>
      </c>
      <c r="BP32" s="228" t="str">
        <f>IF([2]相关演算!BP32="","",[2]相关演算!BP32)</f>
        <v/>
      </c>
      <c r="BQ32" s="228">
        <f>IF([2]相关演算!BQ32="","",[2]相关演算!BQ32)</f>
        <v>1.2160057619715448E-2</v>
      </c>
      <c r="BR32" s="228">
        <f>IF([2]相关演算!BR32="","",[2]相关演算!BR32)</f>
        <v>7.7418404054407822E-2</v>
      </c>
      <c r="BS32" s="228">
        <f>IF([2]相关演算!BS32="","",[2]相关演算!BS32)</f>
        <v>1.1118885928277856E-2</v>
      </c>
      <c r="BT32" s="228">
        <f>IF([2]相关演算!BT32="","",[2]相关演算!BT32)</f>
        <v>9.6302546353190799E-3</v>
      </c>
      <c r="BU32" s="228" t="str">
        <f>IF([2]相关演算!BU32="","",[2]相关演算!BU32)</f>
        <v/>
      </c>
      <c r="BV32" s="228" t="str">
        <f>IF([2]相关演算!BV32="","",[2]相关演算!BV32)</f>
        <v/>
      </c>
      <c r="BW32" s="228">
        <f>IF([2]相关演算!BW32="","",[2]相关演算!BW32)</f>
        <v>1.9203843084546812E-2</v>
      </c>
      <c r="BX32" s="228">
        <f>IF([2]相关演算!BX32="","",[2]相关演算!BX32)</f>
        <v>9.495169425988588E-2</v>
      </c>
      <c r="BY32" s="228">
        <f>IF([2]相关演算!BY32="","",[2]相关演算!BY32)</f>
        <v>2.6417836909223353E-2</v>
      </c>
      <c r="BZ32" s="228">
        <f>IF([2]相关演算!BZ32="","",[2]相关演算!BZ32)</f>
        <v>1.6412334620560326E-2</v>
      </c>
      <c r="CA32" s="228" t="str">
        <f>IF([2]相关演算!CA32="","",[2]相关演算!CA32)</f>
        <v/>
      </c>
      <c r="CB32" s="228" t="str">
        <f>IF([2]相关演算!CB32="","",[2]相关演算!CB32)</f>
        <v/>
      </c>
      <c r="CC32" s="228" t="str">
        <f>IF([2]相关演算!CC32="","",[2]相关演算!CC32)</f>
        <v/>
      </c>
      <c r="CD32" s="228" t="str">
        <f>IF([2]相关演算!CD32="","",[2]相关演算!CD32)</f>
        <v/>
      </c>
      <c r="CE32" s="228" t="str">
        <f>IF([2]相关演算!CE32="","",[2]相关演算!CE32)</f>
        <v/>
      </c>
      <c r="CF32" s="228" t="str">
        <f>IF([2]相关演算!CF32="","",[2]相关演算!CF32)</f>
        <v/>
      </c>
      <c r="CG32" s="228" t="str">
        <f>IF([2]相关演算!CG32="","",[2]相关演算!CG32)</f>
        <v/>
      </c>
      <c r="CH32" s="228" t="str">
        <f>IF([2]相关演算!CH32="","",[2]相关演算!CH32)</f>
        <v/>
      </c>
      <c r="CI32" s="228" t="str">
        <f>IF([2]相关演算!CI32="","",[2]相关演算!CI32)</f>
        <v/>
      </c>
      <c r="CJ32" s="228">
        <f>IF([2]相关演算!CJ32="","",[2]相关演算!CJ32)</f>
        <v>8</v>
      </c>
      <c r="CK32" s="228">
        <f>IF([2]相关演算!CK32="","",[2]相关演算!CK32)</f>
        <v>97.332236748710486</v>
      </c>
      <c r="CL32" s="228">
        <f>IF([2]相关演算!CL32="","",[2]相关演算!CL32)</f>
        <v>90.398672496130757</v>
      </c>
      <c r="CM32" s="228">
        <f>IF([2]相关演算!CM32="","",[2]相关演算!CM32)</f>
        <v>71.726080833303882</v>
      </c>
      <c r="CN32" s="228">
        <f>IF([2]相关演算!CN32="","",[2]相关演算!CN32)</f>
        <v>71.726080833303882</v>
      </c>
      <c r="CO32" s="228" t="str">
        <f>IF([2]相关演算!CO32="","",[2]相关演算!CO32)</f>
        <v/>
      </c>
      <c r="CP32" s="228" t="str">
        <f>IF([2]相关演算!CP32="","",[2]相关演算!CP32)</f>
        <v/>
      </c>
      <c r="CQ32" s="228">
        <f>IF([2]相关演算!CQ32="","",[2]相关演算!CQ32)</f>
        <v>8</v>
      </c>
      <c r="CR32" s="228">
        <f>IF([2]相关演算!CR32="","",[2]相关演算!CR32)</f>
        <v>6.3867095447203148E-3</v>
      </c>
      <c r="CS32" s="228">
        <f>IF([2]相关演算!CS32="","",[2]相关演算!CS32)</f>
        <v>9.5609647891853194E-3</v>
      </c>
      <c r="CT32" s="228">
        <f>IF([2]相关演算!CT32="","",[2]相关演算!CT32)</f>
        <v>1.6041172765144801E-2</v>
      </c>
      <c r="CU32" s="228">
        <f>IF([2]相关演算!CU32="","",[2]相关演算!CU32)</f>
        <v>1.6690818297821979E-2</v>
      </c>
      <c r="CV32" s="228" t="str">
        <f>IF([2]相关演算!CV32="","",[2]相关演算!CV32)</f>
        <v/>
      </c>
      <c r="CW32" s="228">
        <f>IF([2]相关演算!CW32="","",[2]相关演算!CW32)</f>
        <v>6.8207960614371042E-3</v>
      </c>
      <c r="CX32" s="228">
        <f>IF([2]相关演算!CX32="","",[2]相关演算!CX32)</f>
        <v>7.4451598147026827E-3</v>
      </c>
      <c r="CY32" s="228">
        <f>IF([2]相关演算!CY32="","",[2]相关演算!CY32)</f>
        <v>5.4145938350124243E-3</v>
      </c>
      <c r="CZ32" s="228">
        <f>IF([2]相关演算!CZ32="","",[2]相关演算!CZ32)</f>
        <v>5.1718043118379239E-3</v>
      </c>
      <c r="DA32" s="228" t="str">
        <f>IF([2]相关演算!DA32="","",[2]相关演算!DA32)</f>
        <v/>
      </c>
      <c r="DB32" s="228" t="str">
        <f>IF([2]相关演算!DB32="","",[2]相关演算!DB32)</f>
        <v/>
      </c>
      <c r="DC32" s="228">
        <f>IF([2]相关演算!DC32="","",[2]相关演算!DC32)</f>
        <v>1.3207505606157419E-2</v>
      </c>
      <c r="DD32" s="228">
        <f>IF([2]相关演算!DD32="","",[2]相关演算!DD32)</f>
        <v>1.7006124603888003E-2</v>
      </c>
      <c r="DE32" s="228">
        <f>IF([2]相关演算!DE32="","",[2]相关演算!DE32)</f>
        <v>2.1455766600157224E-2</v>
      </c>
      <c r="DF32" s="228">
        <f>IF([2]相关演算!DF32="","",[2]相关演算!DF32)</f>
        <v>2.1862622609659904E-2</v>
      </c>
      <c r="DG32" s="228" t="str">
        <f>IF([2]相关演算!DG32="","",[2]相关演算!DG32)</f>
        <v/>
      </c>
      <c r="DH32" s="228" t="str">
        <f>IF([2]相关演算!DH32="","",[2]相关演算!DH32)</f>
        <v/>
      </c>
      <c r="DI32" s="228" t="str">
        <f>IF([2]相关演算!DI32="","",[2]相关演算!DI32)</f>
        <v/>
      </c>
      <c r="DJ32" s="228" t="str">
        <f>IF([2]相关演算!DJ32="","",[2]相关演算!DJ32)</f>
        <v/>
      </c>
      <c r="DK32" s="228" t="str">
        <f>IF([2]相关演算!DK32="","",[2]相关演算!DK32)</f>
        <v/>
      </c>
      <c r="DL32" s="228" t="str">
        <f>IF([2]相关演算!DL32="","",[2]相关演算!DL32)</f>
        <v/>
      </c>
      <c r="DM32" s="228" t="str">
        <f>IF([2]相关演算!DM32="","",[2]相关演算!DM32)</f>
        <v/>
      </c>
      <c r="DN32" s="228" t="str">
        <f>IF([2]相关演算!DN32="","",[2]相关演算!DN32)</f>
        <v/>
      </c>
      <c r="DO32" s="228" t="str">
        <f>IF([2]相关演算!DO32="","",[2]相关演算!DO32)</f>
        <v/>
      </c>
      <c r="DP32" s="228" t="str">
        <f>IF([2]相关演算!DP32="","",[2]相关演算!DP32)</f>
        <v/>
      </c>
      <c r="DQ32" s="228">
        <f>IF([2]相关演算!DQ32="","",[2]相关演算!DQ32)</f>
        <v>0.4</v>
      </c>
      <c r="DR32" s="228">
        <f>IF([2]相关演算!DR32="","",[2]相关演算!DR32)</f>
        <v>0</v>
      </c>
      <c r="DS32" s="228">
        <f>IF([2]相关演算!DS32="","",[2]相关演算!DS32)</f>
        <v>0.3</v>
      </c>
      <c r="DT32" s="228">
        <f>IF([2]相关演算!DT32="","",[2]相关演算!DT32)</f>
        <v>0.3</v>
      </c>
      <c r="DU32" s="228">
        <f>IF([2]相关演算!DU32="","",[2]相关演算!DU32)</f>
        <v>0</v>
      </c>
      <c r="DV32" s="228">
        <f>IF([2]相关演算!DV32="","",[2]相关演算!DV32)</f>
        <v>0.5</v>
      </c>
      <c r="DW32" s="228">
        <f>IF([2]相关演算!DW32="","",[2]相关演算!DW32)</f>
        <v>0.5</v>
      </c>
      <c r="DX32" s="228">
        <f>IF([2]相关演算!DX32="","",[2]相关演算!DX32)</f>
        <v>0</v>
      </c>
      <c r="DY32" s="228">
        <f>IF([2]相关演算!DY32="","",[2]相关演算!DY32)</f>
        <v>0</v>
      </c>
      <c r="DZ32" s="228">
        <f>IF([2]相关演算!DZ32="","",[2]相关演算!DZ32)</f>
        <v>0.25</v>
      </c>
      <c r="EA32" s="228">
        <f>IF([2]相关演算!EA32="","",[2]相关演算!EA32)</f>
        <v>0.33333333333333331</v>
      </c>
      <c r="EB32" s="228">
        <f>IF([2]相关演算!EB32="","",[2]相关演算!EB32)</f>
        <v>0.41666666666666663</v>
      </c>
      <c r="EC32" s="228">
        <f>IF([2]相关演算!EC32="","",[2]相关演算!EC32)</f>
        <v>0.5</v>
      </c>
      <c r="ED32" s="228">
        <f>IF([2]相关演算!ED32="","",[2]相关演算!ED32)</f>
        <v>0</v>
      </c>
      <c r="EE32" s="228">
        <f>IF([2]相关演算!EE32="","",[2]相关演算!EE32)</f>
        <v>0.25</v>
      </c>
      <c r="EF32" s="228">
        <f>IF([2]相关演算!EF32="","",[2]相关演算!EF32)</f>
        <v>0.25</v>
      </c>
      <c r="EG32" s="228" t="str">
        <f>IF([2]相关演算!EG32="","",[2]相关演算!EG32)</f>
        <v/>
      </c>
      <c r="EH32" s="228" t="str">
        <f>IF([2]相关演算!EH32="","",[2]相关演算!EH32)</f>
        <v/>
      </c>
      <c r="EI32" s="228" t="str">
        <f>IF([2]相关演算!EI32="","",[2]相关演算!EI32)</f>
        <v/>
      </c>
      <c r="EJ32" s="228" t="str">
        <f>IF([2]相关演算!EJ32="","",[2]相关演算!EJ32)</f>
        <v/>
      </c>
      <c r="EK32" s="228" t="str">
        <f>IF([2]相关演算!EK32="","",[2]相关演算!EK32)</f>
        <v/>
      </c>
      <c r="EL32" s="228" t="str">
        <f>IF([2]相关演算!EL32="","",[2]相关演算!EL32)</f>
        <v/>
      </c>
      <c r="EM32" s="228" t="str">
        <f>IF([2]相关演算!EM32="","",[2]相关演算!EM32)</f>
        <v/>
      </c>
      <c r="EN32" s="228" t="str">
        <f>IF([2]相关演算!EN32="","",[2]相关演算!EN32)</f>
        <v/>
      </c>
      <c r="EO32" s="228" t="str">
        <f>IF([2]相关演算!EO32="","",[2]相关演算!EO32)</f>
        <v/>
      </c>
      <c r="EP32" s="228">
        <f>IF([2]相关演算!EP32="","",[2]相关演算!EP32)</f>
        <v>4</v>
      </c>
      <c r="EQ32" s="228">
        <f>IF([2]相关演算!EQ32="","",[2]相关演算!EQ32)</f>
        <v>0.1</v>
      </c>
      <c r="ER32" s="228" t="str">
        <f>IF([2]相关演算!ER32="","",[2]相关演算!ER32)</f>
        <v/>
      </c>
      <c r="ES32" s="228">
        <f>IF([2]相关演算!ES32="","",[2]相关演算!ES32)</f>
        <v>2</v>
      </c>
      <c r="ET32" s="228" t="str">
        <f>IF([2]相关演算!ET32="","",[2]相关演算!ET32)</f>
        <v>骑将</v>
      </c>
      <c r="EU32" s="228">
        <f>IF([2]相关演算!EU32="","",[2]相关演算!EU32)</f>
        <v>24</v>
      </c>
      <c r="EV32" s="228">
        <f>IF([2]相关演算!EV32="","",[2]相关演算!EV32)</f>
        <v>12000</v>
      </c>
      <c r="EW32" s="228">
        <f>IF([2]相关演算!EW32="","",[2]相关演算!EW32)</f>
        <v>0.29586056536100813</v>
      </c>
      <c r="EX32" s="228">
        <f>IF([2]相关演算!EX32="","",[2]相关演算!EX32)</f>
        <v>0.58117214751248214</v>
      </c>
      <c r="EY32" s="228" t="str">
        <f>IF([2]相关演算!EY32="","",[2]相关演算!EY32)</f>
        <v/>
      </c>
      <c r="EZ32" s="228" t="str">
        <f>IF([2]相关演算!EZ32="","",[2]相关演算!EZ32)</f>
        <v/>
      </c>
      <c r="FA32" s="228" t="str">
        <f>IF([2]相关演算!FA32="","",[2]相关演算!FA32)</f>
        <v/>
      </c>
      <c r="FB32" s="228" t="str">
        <f>IF([2]相关演算!FB32="","",[2]相关演算!FB32)</f>
        <v/>
      </c>
      <c r="FC32" s="228" t="str">
        <f>IF([2]相关演算!FC32="","",[2]相关演算!FC32)</f>
        <v/>
      </c>
      <c r="FD32" s="228" t="str">
        <f>IF([2]相关演算!FD32="","",[2]相关演算!FD32)</f>
        <v/>
      </c>
      <c r="FE32" s="228" t="str">
        <f>IF([2]相关演算!FE32="","",[2]相关演算!FE32)</f>
        <v/>
      </c>
      <c r="FF32" s="228" t="str">
        <f>IF([2]相关演算!FF32="","",[2]相关演算!FF32)</f>
        <v/>
      </c>
      <c r="FG32" s="228" t="str">
        <f>IF([2]相关演算!FG32="","",[2]相关演算!FG32)</f>
        <v>商鞅</v>
      </c>
      <c r="FH32" s="228">
        <f>IF([2]相关演算!FH32="","",[2]相关演算!FH32)</f>
        <v>10019</v>
      </c>
      <c r="FI32" s="228" t="str">
        <f>IF([2]相关演算!FI32="","",[2]相关演算!FI32)</f>
        <v/>
      </c>
      <c r="FJ32" s="228" t="str">
        <f>IF([2]相关演算!FJ32="","",[2]相关演算!FJ32)</f>
        <v/>
      </c>
      <c r="FK32" s="228" t="str">
        <f>IF([2]相关演算!FK32="","",[2]相关演算!FK32)</f>
        <v/>
      </c>
      <c r="FL32" s="228" t="str">
        <f>IF([2]相关演算!FL32="","",[2]相关演算!FL32)</f>
        <v/>
      </c>
      <c r="FM32" s="228">
        <f>IF([2]相关演算!FM32="","",[2]相关演算!FM32)</f>
        <v>0</v>
      </c>
      <c r="FN32" s="228" t="str">
        <f>IF([2]相关演算!FN32="","",[2]相关演算!FN32)</f>
        <v/>
      </c>
      <c r="FO32" s="228">
        <f>IF([2]相关演算!FO32="","",[2]相关演算!FO32)</f>
        <v>0</v>
      </c>
      <c r="FP32" s="228">
        <f>IF([2]相关演算!FP32="","",[2]相关演算!FP32)</f>
        <v>0</v>
      </c>
      <c r="FQ32" s="228">
        <f>IF([2]相关演算!FQ32="","",[2]相关演算!FQ32)</f>
        <v>0</v>
      </c>
      <c r="FR32" s="228">
        <f>IF([2]相关演算!FR32="","",[2]相关演算!FR32)</f>
        <v>0</v>
      </c>
      <c r="FS32" s="228">
        <f>IF([2]相关演算!FS32="","",[2]相关演算!FS32)</f>
        <v>0</v>
      </c>
      <c r="FT32" s="228">
        <f>IF([2]相关演算!FT32="","",[2]相关演算!FT32)</f>
        <v>0</v>
      </c>
      <c r="FU32" s="228">
        <f>IF([2]相关演算!FU32="","",[2]相关演算!FU32)</f>
        <v>0</v>
      </c>
      <c r="FV32" s="228">
        <f>IF([2]相关演算!FV32="","",[2]相关演算!FV32)</f>
        <v>0</v>
      </c>
      <c r="FW32" s="228">
        <f>IF([2]相关演算!FW32="","",[2]相关演算!FW32)</f>
        <v>0</v>
      </c>
      <c r="FX32" s="228">
        <f>IF([2]相关演算!FX32="","",[2]相关演算!FX32)</f>
        <v>0</v>
      </c>
      <c r="FY32" s="228">
        <f>IF([2]相关演算!FY32="","",[2]相关演算!FY32)</f>
        <v>0</v>
      </c>
      <c r="FZ32" s="228" t="str">
        <f ca="1">IF([2]相关演算!FZ32="","",[2]相关演算!FZ32)</f>
        <v/>
      </c>
      <c r="GA32" s="228">
        <f>IF([2]相关演算!GA32="","",[2]相关演算!GA32)</f>
        <v>0</v>
      </c>
      <c r="GB32" s="228" t="str">
        <f>IF([2]相关演算!GB32="","",[2]相关演算!GB32)</f>
        <v/>
      </c>
      <c r="GC32" s="228" t="str">
        <f>IF([2]相关演算!GC32="","",[2]相关演算!GC32)</f>
        <v/>
      </c>
      <c r="GD32" s="228">
        <f>IF([2]相关演算!GD32="","",[2]相关演算!GD32)</f>
        <v>0</v>
      </c>
      <c r="GE32" s="228">
        <f>IF([2]相关演算!GE32="","",[2]相关演算!GE32)</f>
        <v>0</v>
      </c>
      <c r="GF32" s="228">
        <f>IF([2]相关演算!GF32="","",[2]相关演算!GF32)</f>
        <v>2</v>
      </c>
      <c r="GG32" s="228" t="str">
        <f>IF([2]相关演算!GG32="","",[2]相关演算!GG32)</f>
        <v/>
      </c>
      <c r="GH32" s="228" t="str">
        <f>IF([2]相关演算!GH32="","",[2]相关演算!GH32)</f>
        <v/>
      </c>
      <c r="GI32" s="228" t="str">
        <f>IF([2]相关演算!GI32="","",[2]相关演算!GI32)</f>
        <v/>
      </c>
      <c r="GJ32" s="228" t="str">
        <f>IF([2]相关演算!GJ32="","",[2]相关演算!GJ32)</f>
        <v/>
      </c>
      <c r="GK32" s="228" t="str">
        <f>IF([2]相关演算!GK32="","",[2]相关演算!GK32)</f>
        <v/>
      </c>
      <c r="GL32" s="228" t="str">
        <f>IF([2]相关演算!GL32="","",[2]相关演算!GL32)</f>
        <v/>
      </c>
      <c r="GM32" s="228" t="str">
        <f>IF([2]相关演算!GM32="","",[2]相关演算!GM32)</f>
        <v/>
      </c>
      <c r="GN32" s="228" t="str">
        <f>IF([2]相关演算!GN32="","",[2]相关演算!GN32)</f>
        <v/>
      </c>
      <c r="GO32" s="228" t="str">
        <f>IF([2]相关演算!GO32="","",[2]相关演算!GO32)</f>
        <v/>
      </c>
      <c r="GP32" s="228" t="str">
        <f>IF([2]相关演算!GP32="","",[2]相关演算!GP32)</f>
        <v/>
      </c>
      <c r="GQ32" s="228" t="str">
        <f>IF([2]相关演算!GQ32="","",[2]相关演算!GQ32)</f>
        <v/>
      </c>
      <c r="GR32" s="228" t="str">
        <f>IF([2]相关演算!GR32="","",[2]相关演算!GR32)</f>
        <v/>
      </c>
      <c r="GS32" s="228" t="str">
        <f>IF([2]相关演算!GS32="","",[2]相关演算!GS32)</f>
        <v/>
      </c>
      <c r="GT32" s="228" t="str">
        <f>IF([2]相关演算!GT32="","",[2]相关演算!GT32)</f>
        <v/>
      </c>
      <c r="GU32" s="228" t="str">
        <f>IF([2]相关演算!GU32="","",[2]相关演算!GU32)</f>
        <v/>
      </c>
      <c r="GV32" s="228" t="str">
        <f>IF([2]相关演算!GV32="","",[2]相关演算!GV32)</f>
        <v/>
      </c>
      <c r="GW32" s="228" t="str">
        <f>IF([2]相关演算!GW32="","",[2]相关演算!GW32)</f>
        <v/>
      </c>
      <c r="GX32" s="228" t="str">
        <f>IF([2]相关演算!GX32="","",[2]相关演算!GX32)</f>
        <v/>
      </c>
      <c r="GY32" s="228" t="str">
        <f>IF([2]相关演算!GY32="","",[2]相关演算!GY32)</f>
        <v/>
      </c>
      <c r="GZ32" s="228" t="str">
        <f>IF([2]相关演算!GZ32="","",[2]相关演算!GZ32)</f>
        <v/>
      </c>
    </row>
    <row r="33" spans="1:208">
      <c r="A33" s="228" t="str">
        <f>IF([2]相关演算!A33="","",[2]相关演算!A33)</f>
        <v/>
      </c>
      <c r="B33" s="228">
        <f>IF([2]相关演算!B33="","",[2]相关演算!B33)</f>
        <v>14</v>
      </c>
      <c r="C33" s="228">
        <f>IF([2]相关演算!C33="","",[2]相关演算!C33)</f>
        <v>0.5</v>
      </c>
      <c r="D33" s="228">
        <f>IF([2]相关演算!D33="","",[2]相关演算!D33)</f>
        <v>0.5</v>
      </c>
      <c r="E33" s="228">
        <f>IF([2]相关演算!E33="","",[2]相关演算!E33)</f>
        <v>0.5</v>
      </c>
      <c r="F33" s="228">
        <f>IF([2]相关演算!F33="","",[2]相关演算!F33)</f>
        <v>0.5</v>
      </c>
      <c r="G33" s="228">
        <f>IF([2]相关演算!G33="","",[2]相关演算!G33)</f>
        <v>0.56514095340077963</v>
      </c>
      <c r="H33" s="228">
        <f>IF([2]相关演算!H33="","",[2]相关演算!H33)</f>
        <v>0.65867666797703639</v>
      </c>
      <c r="I33" s="228">
        <f>IF([2]相关演算!I33="","",[2]相关演算!I33)</f>
        <v>0.91950631569832242</v>
      </c>
      <c r="J33" s="228">
        <f>IF([2]相关演算!J33="","",[2]相关演算!J33)</f>
        <v>0.91950631569832242</v>
      </c>
      <c r="K33" s="228">
        <f>IF([2]相关演算!K33="","",[2]相关演算!K33)</f>
        <v>0.46708331527107311</v>
      </c>
      <c r="L33" s="228">
        <f>IF([2]相关演算!L33="","",[2]相关演算!L33)</f>
        <v>0.72694133438162911</v>
      </c>
      <c r="M33" s="228">
        <f>IF([2]相关演算!M33="","",[2]相关演算!M33)</f>
        <v>0.91414007007821052</v>
      </c>
      <c r="N33" s="228">
        <f>IF([2]相关演算!N33="","",[2]相关演算!N33)</f>
        <v>1</v>
      </c>
      <c r="O33" s="228" t="str">
        <f>IF([2]相关演算!O33="","",[2]相关演算!O33)</f>
        <v/>
      </c>
      <c r="P33" s="228" t="str">
        <f>IF([2]相关演算!P33="","",[2]相关演算!P33)</f>
        <v/>
      </c>
      <c r="Q33" s="228" t="str">
        <f>IF([2]相关演算!Q33="","",[2]相关演算!Q33)</f>
        <v/>
      </c>
      <c r="R33" s="228">
        <f>IF([2]相关演算!R33="","",[2]相关演算!R33)</f>
        <v>3.7898399999999999</v>
      </c>
      <c r="S33" s="228">
        <f>IF([2]相关演算!S33="","",[2]相关演算!S33)</f>
        <v>3.62704</v>
      </c>
      <c r="T33" s="228">
        <f>IF([2]相关演算!T33="","",[2]相关演算!T33)</f>
        <v>1.8</v>
      </c>
      <c r="U33" s="228">
        <f>IF([2]相关演算!U33="","",[2]相关演算!U33)</f>
        <v>2.3839999999999999</v>
      </c>
      <c r="V33" s="228">
        <f>IF([2]相关演算!V33="","",[2]相关演算!V33)</f>
        <v>4.9749270304166497</v>
      </c>
      <c r="W33" s="228">
        <f>IF([2]相关演算!W33="","",[2]相关演算!W33)</f>
        <v>3.8393118836906921</v>
      </c>
      <c r="X33" s="228">
        <f>IF([2]相关演算!X33="","",[2]相关演算!X33)</f>
        <v>3.6278433992619861</v>
      </c>
      <c r="Y33" s="228">
        <f>IF([2]相关演算!Y33="","",[2]相关演算!Y33)</f>
        <v>3.0140300971976628</v>
      </c>
      <c r="Z33" s="228">
        <f>IF([2]相关演算!Z33="","",[2]相关演算!Z33)</f>
        <v>0.15596210620274964</v>
      </c>
      <c r="AA33" s="228">
        <f>IF([2]相关演算!AA33="","",[2]相关演算!AA33)</f>
        <v>0.16296247865240765</v>
      </c>
      <c r="AB33" s="228">
        <f>IF([2]相关演算!AB33="","",[2]相关演算!AB33)</f>
        <v>0.32837301587301593</v>
      </c>
      <c r="AC33" s="228">
        <f>IF([2]相关演算!AC33="","",[2]相关演算!AC33)</f>
        <v>0.24793264621284761</v>
      </c>
      <c r="AD33" s="228">
        <f>IF([2]相关演算!AD33="","",[2]相关演算!AD33)</f>
        <v>0.17636693960170463</v>
      </c>
      <c r="AE33" s="228">
        <f>IF([2]相关演算!AE33="","",[2]相关演算!AE33)</f>
        <v>0.14692094238001122</v>
      </c>
      <c r="AF33" s="228">
        <f>IF([2]相关演算!AF33="","",[2]相关演算!AF33)</f>
        <v>0.11052939451613783</v>
      </c>
      <c r="AG33" s="228">
        <f>IF([2]相关演算!AG33="","",[2]相关演算!AG33)</f>
        <v>0.10806747551792034</v>
      </c>
      <c r="AH33" s="228">
        <f>IF([2]相关演算!AH33="","",[2]相关演算!AH33)</f>
        <v>0.17636693960170463</v>
      </c>
      <c r="AI33" s="228">
        <f>IF([2]相关演算!AI33="","",[2]相关演算!AI33)</f>
        <v>0.15596210620274964</v>
      </c>
      <c r="AJ33" s="228">
        <f>IF([2]相关演算!AJ33="","",[2]相关演算!AJ33)</f>
        <v>0.17636693960170463</v>
      </c>
      <c r="AK33" s="228">
        <f>IF([2]相关演算!AK33="","",[2]相关演算!AK33)</f>
        <v>0.15596210620274964</v>
      </c>
      <c r="AL33" s="228">
        <f>IF([2]相关演算!AL33="","",[2]相关演算!AL33)</f>
        <v>0.22788354907736727</v>
      </c>
      <c r="AM33" s="228">
        <f>IF([2]相关演算!AM33="","",[2]相关演算!AM33)</f>
        <v>0.23811212162958487</v>
      </c>
      <c r="AN33" s="228">
        <f>IF([2]相关演算!AN33="","",[2]相关演算!AN33)</f>
        <v>0.47980121646409418</v>
      </c>
      <c r="AO33" s="228">
        <f>IF([2]相关演算!AO33="","",[2]相关演算!AO33)</f>
        <v>0.25817509723748122</v>
      </c>
      <c r="AP33" s="228">
        <f>IF([2]相关演算!AP33="","",[2]相关演算!AP33)</f>
        <v>0.21514241086033034</v>
      </c>
      <c r="AQ33" s="228">
        <f>IF([2]相关演算!AQ33="","",[2]相关演算!AQ33)</f>
        <v>0.16168721537101693</v>
      </c>
      <c r="AR33" s="228">
        <f>IF([2]相关演算!AR33="","",[2]相关演算!AR33)</f>
        <v>0.25817509723748122</v>
      </c>
      <c r="AS33" s="228">
        <f>IF([2]相关演算!AS33="","",[2]相关演算!AS33)</f>
        <v>0.22788354907736727</v>
      </c>
      <c r="AT33" s="228">
        <f>IF([2]相关演算!AT33="","",[2]相关演算!AT33)</f>
        <v>0.25817509723748122</v>
      </c>
      <c r="AU33" s="228">
        <f>IF([2]相关演算!AU33="","",[2]相关演算!AU33)</f>
        <v>0.22788354907736727</v>
      </c>
      <c r="AV33" s="228" t="str">
        <f>IF([2]相关演算!AV33="","",[2]相关演算!AV33)</f>
        <v/>
      </c>
      <c r="AW33" s="228" t="str">
        <f>IF([2]相关演算!AW33="","",[2]相关演算!AW33)</f>
        <v/>
      </c>
      <c r="AX33" s="228" t="str">
        <f>IF([2]相关演算!AX33="","",[2]相关演算!AX33)</f>
        <v/>
      </c>
      <c r="AY33" s="228" t="str">
        <f>IF([2]相关演算!AY33="","",[2]相关演算!AY33)</f>
        <v/>
      </c>
      <c r="AZ33" s="228" t="str">
        <f>IF([2]相关演算!AZ33="","",[2]相关演算!AZ33)</f>
        <v/>
      </c>
      <c r="BA33" s="228" t="str">
        <f>IF([2]相关演算!BA33="","",[2]相关演算!BA33)</f>
        <v/>
      </c>
      <c r="BB33" s="228" t="str">
        <f>IF([2]相关演算!BB33="","",[2]相关演算!BB33)</f>
        <v/>
      </c>
      <c r="BC33" s="228" t="str">
        <f>IF([2]相关演算!BC33="","",[2]相关演算!BC33)</f>
        <v/>
      </c>
      <c r="BD33" s="228">
        <f>IF([2]相关演算!BD33="","",[2]相关演算!BD33)</f>
        <v>9</v>
      </c>
      <c r="BE33" s="228">
        <f>IF([2]相关演算!BE33="","",[2]相关演算!BE33)</f>
        <v>83.328769803638593</v>
      </c>
      <c r="BF33" s="228">
        <f>IF([2]相关演算!BF33="","",[2]相关演算!BF33)</f>
        <v>43.613558455921428</v>
      </c>
      <c r="BG33" s="228">
        <f>IF([2]相关演算!BG33="","",[2]相关演算!BG33)</f>
        <v>13.657676065480127</v>
      </c>
      <c r="BH33" s="228">
        <f>IF([2]相关演算!BH33="","",[2]相关演算!BH33)</f>
        <v>0</v>
      </c>
      <c r="BI33" s="228" t="str">
        <f>IF([2]相关演算!BI33="","",[2]相关演算!BI33)</f>
        <v/>
      </c>
      <c r="BJ33" s="228" t="str">
        <f>IF([2]相关演算!BJ33="","",[2]相关演算!BJ33)</f>
        <v/>
      </c>
      <c r="BK33" s="228">
        <f>IF([2]相关演算!BK33="","",[2]相关演算!BK33)</f>
        <v>9</v>
      </c>
      <c r="BL33" s="228">
        <f>IF([2]相关演算!BL33="","",[2]相关演算!BL33)</f>
        <v>7.9317765367276638E-3</v>
      </c>
      <c r="BM33" s="228">
        <f>IF([2]相关演算!BM33="","",[2]相关演算!BM33)</f>
        <v>1.9734237393338128E-2</v>
      </c>
      <c r="BN33" s="228">
        <f>IF([2]相关演算!BN33="","",[2]相关演算!BN33)</f>
        <v>1.7131360781862476E-2</v>
      </c>
      <c r="BO33" s="228">
        <f>IF([2]相关演算!BO33="","",[2]相关演算!BO33)</f>
        <v>7.7503071894049758E-3</v>
      </c>
      <c r="BP33" s="228" t="str">
        <f>IF([2]相关演算!BP33="","",[2]相关演算!BP33)</f>
        <v/>
      </c>
      <c r="BQ33" s="228">
        <f>IF([2]相关演算!BQ33="","",[2]相关演算!BQ33)</f>
        <v>1.2787813046702456E-2</v>
      </c>
      <c r="BR33" s="228">
        <f>IF([2]相关演算!BR33="","",[2]相关演算!BR33)</f>
        <v>8.5602619614975436E-2</v>
      </c>
      <c r="BS33" s="228">
        <f>IF([2]相关演算!BS33="","",[2]相关演算!BS33)</f>
        <v>1.249410495014475E-2</v>
      </c>
      <c r="BT33" s="228">
        <f>IF([2]相关演算!BT33="","",[2]相关演算!BT33)</f>
        <v>1.0821544278742323E-2</v>
      </c>
      <c r="BU33" s="228" t="str">
        <f>IF([2]相关演算!BU33="","",[2]相关演算!BU33)</f>
        <v/>
      </c>
      <c r="BV33" s="228" t="str">
        <f>IF([2]相关演算!BV33="","",[2]相关演算!BV33)</f>
        <v/>
      </c>
      <c r="BW33" s="228">
        <f>IF([2]相关演算!BW33="","",[2]相关演算!BW33)</f>
        <v>2.071958958343012E-2</v>
      </c>
      <c r="BX33" s="228">
        <f>IF([2]相关演算!BX33="","",[2]相关演算!BX33)</f>
        <v>0.10533685700831356</v>
      </c>
      <c r="BY33" s="228">
        <f>IF([2]相关演算!BY33="","",[2]相关演算!BY33)</f>
        <v>2.9625465732007226E-2</v>
      </c>
      <c r="BZ33" s="228">
        <f>IF([2]相关演算!BZ33="","",[2]相关演算!BZ33)</f>
        <v>1.8571851468147299E-2</v>
      </c>
      <c r="CA33" s="228" t="str">
        <f>IF([2]相关演算!CA33="","",[2]相关演算!CA33)</f>
        <v/>
      </c>
      <c r="CB33" s="228" t="str">
        <f>IF([2]相关演算!CB33="","",[2]相关演算!CB33)</f>
        <v/>
      </c>
      <c r="CC33" s="228" t="str">
        <f>IF([2]相关演算!CC33="","",[2]相关演算!CC33)</f>
        <v/>
      </c>
      <c r="CD33" s="228" t="str">
        <f>IF([2]相关演算!CD33="","",[2]相关演算!CD33)</f>
        <v/>
      </c>
      <c r="CE33" s="228" t="str">
        <f>IF([2]相关演算!CE33="","",[2]相关演算!CE33)</f>
        <v/>
      </c>
      <c r="CF33" s="228" t="str">
        <f>IF([2]相关演算!CF33="","",[2]相关演算!CF33)</f>
        <v/>
      </c>
      <c r="CG33" s="228" t="str">
        <f>IF([2]相关演算!CG33="","",[2]相关演算!CG33)</f>
        <v/>
      </c>
      <c r="CH33" s="228" t="str">
        <f>IF([2]相关演算!CH33="","",[2]相关演算!CH33)</f>
        <v/>
      </c>
      <c r="CI33" s="228" t="str">
        <f>IF([2]相关演算!CI33="","",[2]相关演算!CI33)</f>
        <v/>
      </c>
      <c r="CJ33" s="228">
        <f>IF([2]相关演算!CJ33="","",[2]相关演算!CJ33)</f>
        <v>9</v>
      </c>
      <c r="CK33" s="228">
        <f>IF([2]相关演算!CK33="","",[2]相关演算!CK33)</f>
        <v>103.15432476091004</v>
      </c>
      <c r="CL33" s="228">
        <f>IF([2]相关演算!CL33="","",[2]相关演算!CL33)</f>
        <v>95.258474034950893</v>
      </c>
      <c r="CM33" s="228">
        <f>IF([2]相关演算!CM33="","",[2]相关演算!CM33)</f>
        <v>74.402035655693808</v>
      </c>
      <c r="CN33" s="228">
        <f>IF([2]相关演算!CN33="","",[2]相关演算!CN33)</f>
        <v>74.402035655693808</v>
      </c>
      <c r="CO33" s="228" t="str">
        <f>IF([2]相关演算!CO33="","",[2]相关演算!CO33)</f>
        <v/>
      </c>
      <c r="CP33" s="228" t="str">
        <f>IF([2]相关演算!CP33="","",[2]相关演算!CP33)</f>
        <v/>
      </c>
      <c r="CQ33" s="228">
        <f>IF([2]相关演算!CQ33="","",[2]相关演算!CQ33)</f>
        <v>9</v>
      </c>
      <c r="CR33" s="228">
        <f>IF([2]相关演算!CR33="","",[2]相关演算!CR33)</f>
        <v>7.1918508385082E-3</v>
      </c>
      <c r="CS33" s="228">
        <f>IF([2]相关演算!CS33="","",[2]相关演算!CS33)</f>
        <v>1.0760877091430096E-2</v>
      </c>
      <c r="CT33" s="228">
        <f>IF([2]相关演算!CT33="","",[2]相关演算!CT33)</f>
        <v>1.8107339388670596E-2</v>
      </c>
      <c r="CU33" s="228">
        <f>IF([2]相关演算!CU33="","",[2]相关演算!CU33)</f>
        <v>1.8818343226709722E-2</v>
      </c>
      <c r="CV33" s="228" t="str">
        <f>IF([2]相关演算!CV33="","",[2]相关演算!CV33)</f>
        <v/>
      </c>
      <c r="CW33" s="228">
        <f>IF([2]相关演算!CW33="","",[2]相关演算!CW33)</f>
        <v>7.7687442039298124E-3</v>
      </c>
      <c r="CX33" s="228">
        <f>IF([2]相关演算!CX33="","",[2]相关演算!CX33)</f>
        <v>8.4257683664446456E-3</v>
      </c>
      <c r="CY33" s="228">
        <f>IF([2]相关演算!CY33="","",[2]相关演算!CY33)</f>
        <v>6.1000415488707905E-3</v>
      </c>
      <c r="CZ33" s="228">
        <f>IF([2]相关演算!CZ33="","",[2]相关演算!CZ33)</f>
        <v>5.8244634267682902E-3</v>
      </c>
      <c r="DA33" s="228" t="str">
        <f>IF([2]相关演算!DA33="","",[2]相关演算!DA33)</f>
        <v/>
      </c>
      <c r="DB33" s="228" t="str">
        <f>IF([2]相关演算!DB33="","",[2]相关演算!DB33)</f>
        <v/>
      </c>
      <c r="DC33" s="228">
        <f>IF([2]相关演算!DC33="","",[2]相关演算!DC33)</f>
        <v>1.4960595042438012E-2</v>
      </c>
      <c r="DD33" s="228">
        <f>IF([2]相关演算!DD33="","",[2]相关演算!DD33)</f>
        <v>1.918664545787474E-2</v>
      </c>
      <c r="DE33" s="228">
        <f>IF([2]相关演算!DE33="","",[2]相关演算!DE33)</f>
        <v>2.4207380937541385E-2</v>
      </c>
      <c r="DF33" s="228">
        <f>IF([2]相关演算!DF33="","",[2]相关演算!DF33)</f>
        <v>2.4642806653478011E-2</v>
      </c>
      <c r="DG33" s="228" t="str">
        <f>IF([2]相关演算!DG33="","",[2]相关演算!DG33)</f>
        <v/>
      </c>
      <c r="DH33" s="228" t="str">
        <f>IF([2]相关演算!DH33="","",[2]相关演算!DH33)</f>
        <v/>
      </c>
      <c r="DI33" s="228" t="str">
        <f>IF([2]相关演算!DI33="","",[2]相关演算!DI33)</f>
        <v/>
      </c>
      <c r="DJ33" s="228" t="str">
        <f>IF([2]相关演算!DJ33="","",[2]相关演算!DJ33)</f>
        <v/>
      </c>
      <c r="DK33" s="228" t="str">
        <f>IF([2]相关演算!DK33="","",[2]相关演算!DK33)</f>
        <v/>
      </c>
      <c r="DL33" s="228" t="str">
        <f>IF([2]相关演算!DL33="","",[2]相关演算!DL33)</f>
        <v/>
      </c>
      <c r="DM33" s="228" t="str">
        <f>IF([2]相关演算!DM33="","",[2]相关演算!DM33)</f>
        <v/>
      </c>
      <c r="DN33" s="228" t="str">
        <f>IF([2]相关演算!DN33="","",[2]相关演算!DN33)</f>
        <v/>
      </c>
      <c r="DO33" s="228" t="str">
        <f>IF([2]相关演算!DO33="","",[2]相关演算!DO33)</f>
        <v/>
      </c>
      <c r="DP33" s="228" t="str">
        <f>IF([2]相关演算!DP33="","",[2]相关演算!DP33)</f>
        <v/>
      </c>
      <c r="DQ33" s="228">
        <f>IF([2]相关演算!DQ33="","",[2]相关演算!DQ33)</f>
        <v>0.4</v>
      </c>
      <c r="DR33" s="228">
        <f>IF([2]相关演算!DR33="","",[2]相关演算!DR33)</f>
        <v>0</v>
      </c>
      <c r="DS33" s="228">
        <f>IF([2]相关演算!DS33="","",[2]相关演算!DS33)</f>
        <v>0.3</v>
      </c>
      <c r="DT33" s="228">
        <f>IF([2]相关演算!DT33="","",[2]相关演算!DT33)</f>
        <v>0.3</v>
      </c>
      <c r="DU33" s="228">
        <f>IF([2]相关演算!DU33="","",[2]相关演算!DU33)</f>
        <v>0</v>
      </c>
      <c r="DV33" s="228">
        <f>IF([2]相关演算!DV33="","",[2]相关演算!DV33)</f>
        <v>0.5</v>
      </c>
      <c r="DW33" s="228">
        <f>IF([2]相关演算!DW33="","",[2]相关演算!DW33)</f>
        <v>0.5</v>
      </c>
      <c r="DX33" s="228">
        <f>IF([2]相关演算!DX33="","",[2]相关演算!DX33)</f>
        <v>0</v>
      </c>
      <c r="DY33" s="228">
        <f>IF([2]相关演算!DY33="","",[2]相关演算!DY33)</f>
        <v>0</v>
      </c>
      <c r="DZ33" s="228">
        <f>IF([2]相关演算!DZ33="","",[2]相关演算!DZ33)</f>
        <v>0.25</v>
      </c>
      <c r="EA33" s="228">
        <f>IF([2]相关演算!EA33="","",[2]相关演算!EA33)</f>
        <v>0.33333333333333331</v>
      </c>
      <c r="EB33" s="228">
        <f>IF([2]相关演算!EB33="","",[2]相关演算!EB33)</f>
        <v>0.41666666666666663</v>
      </c>
      <c r="EC33" s="228">
        <f>IF([2]相关演算!EC33="","",[2]相关演算!EC33)</f>
        <v>0.5</v>
      </c>
      <c r="ED33" s="228">
        <f>IF([2]相关演算!ED33="","",[2]相关演算!ED33)</f>
        <v>0</v>
      </c>
      <c r="EE33" s="228">
        <f>IF([2]相关演算!EE33="","",[2]相关演算!EE33)</f>
        <v>0.25</v>
      </c>
      <c r="EF33" s="228">
        <f>IF([2]相关演算!EF33="","",[2]相关演算!EF33)</f>
        <v>0.25</v>
      </c>
      <c r="EG33" s="228" t="str">
        <f>IF([2]相关演算!EG33="","",[2]相关演算!EG33)</f>
        <v/>
      </c>
      <c r="EH33" s="228" t="str">
        <f>IF([2]相关演算!EH33="","",[2]相关演算!EH33)</f>
        <v/>
      </c>
      <c r="EI33" s="228" t="str">
        <f>IF([2]相关演算!EI33="","",[2]相关演算!EI33)</f>
        <v/>
      </c>
      <c r="EJ33" s="228" t="str">
        <f>IF([2]相关演算!EJ33="","",[2]相关演算!EJ33)</f>
        <v/>
      </c>
      <c r="EK33" s="228" t="str">
        <f>IF([2]相关演算!EK33="","",[2]相关演算!EK33)</f>
        <v/>
      </c>
      <c r="EL33" s="228" t="str">
        <f>IF([2]相关演算!EL33="","",[2]相关演算!EL33)</f>
        <v/>
      </c>
      <c r="EM33" s="228" t="str">
        <f>IF([2]相关演算!EM33="","",[2]相关演算!EM33)</f>
        <v/>
      </c>
      <c r="EN33" s="228" t="str">
        <f>IF([2]相关演算!EN33="","",[2]相关演算!EN33)</f>
        <v/>
      </c>
      <c r="EO33" s="228" t="str">
        <f>IF([2]相关演算!EO33="","",[2]相关演算!EO33)</f>
        <v/>
      </c>
      <c r="EP33" s="228">
        <f>IF([2]相关演算!EP33="","",[2]相关演算!EP33)</f>
        <v>4</v>
      </c>
      <c r="EQ33" s="228">
        <f>IF([2]相关演算!EQ33="","",[2]相关演算!EQ33)</f>
        <v>0.1</v>
      </c>
      <c r="ER33" s="228" t="str">
        <f>IF([2]相关演算!ER33="","",[2]相关演算!ER33)</f>
        <v/>
      </c>
      <c r="ES33" s="228">
        <f>IF([2]相关演算!ES33="","",[2]相关演算!ES33)</f>
        <v>3</v>
      </c>
      <c r="ET33" s="228" t="str">
        <f>IF([2]相关演算!ET33="","",[2]相关演算!ET33)</f>
        <v>弓将</v>
      </c>
      <c r="EU33" s="228">
        <f>IF([2]相关演算!EU33="","",[2]相关演算!EU33)</f>
        <v>24</v>
      </c>
      <c r="EV33" s="228">
        <f>IF([2]相关演算!EV33="","",[2]相关演算!EV33)</f>
        <v>12000</v>
      </c>
      <c r="EW33" s="228">
        <f>IF([2]相关演算!EW33="","",[2]相关演算!EW33)</f>
        <v>0.39525183572882516</v>
      </c>
      <c r="EX33" s="228">
        <f>IF([2]相关演算!EX33="","",[2]相关演算!EX33)</f>
        <v>0.43502877050034255</v>
      </c>
      <c r="EY33" s="228" t="str">
        <f>IF([2]相关演算!EY33="","",[2]相关演算!EY33)</f>
        <v/>
      </c>
      <c r="EZ33" s="228" t="str">
        <f>IF([2]相关演算!EZ33="","",[2]相关演算!EZ33)</f>
        <v/>
      </c>
      <c r="FA33" s="228" t="str">
        <f>IF([2]相关演算!FA33="","",[2]相关演算!FA33)</f>
        <v/>
      </c>
      <c r="FB33" s="228" t="str">
        <f>IF([2]相关演算!FB33="","",[2]相关演算!FB33)</f>
        <v/>
      </c>
      <c r="FC33" s="228" t="str">
        <f>IF([2]相关演算!FC33="","",[2]相关演算!FC33)</f>
        <v/>
      </c>
      <c r="FD33" s="228" t="str">
        <f>IF([2]相关演算!FD33="","",[2]相关演算!FD33)</f>
        <v/>
      </c>
      <c r="FE33" s="228" t="str">
        <f>IF([2]相关演算!FE33="","",[2]相关演算!FE33)</f>
        <v/>
      </c>
      <c r="FF33" s="228" t="str">
        <f>IF([2]相关演算!FF33="","",[2]相关演算!FF33)</f>
        <v/>
      </c>
      <c r="FG33" s="228" t="str">
        <f>IF([2]相关演算!FG33="","",[2]相关演算!FG33)</f>
        <v>秦武王</v>
      </c>
      <c r="FH33" s="228">
        <f>IF([2]相关演算!FH33="","",[2]相关演算!FH33)</f>
        <v>10020</v>
      </c>
      <c r="FI33" s="228" t="str">
        <f>IF([2]相关演算!FI33="","",[2]相关演算!FI33)</f>
        <v>fanwei2</v>
      </c>
      <c r="FJ33" s="228">
        <f>IF([2]相关演算!FJ33="","",[2]相关演算!FJ33)</f>
        <v>350</v>
      </c>
      <c r="FK33" s="228">
        <f>IF([2]相关演算!FK33="","",[2]相关演算!FK33)</f>
        <v>80</v>
      </c>
      <c r="FL33" s="228">
        <f>IF([2]相关演算!FL33="","",[2]相关演算!FL33)</f>
        <v>220</v>
      </c>
      <c r="FM33" s="228">
        <f>IF([2]相关演算!FM33="","",[2]相关演算!FM33)</f>
        <v>0</v>
      </c>
      <c r="FN33" s="228">
        <f>IF([2]相关演算!FN33="","",[2]相关演算!FN33)</f>
        <v>220</v>
      </c>
      <c r="FO33" s="228">
        <f>IF([2]相关演算!FO33="","",[2]相关演算!FO33)</f>
        <v>0</v>
      </c>
      <c r="FP33" s="228">
        <f>IF([2]相关演算!FP33="","",[2]相关演算!FP33)</f>
        <v>0</v>
      </c>
      <c r="FQ33" s="228">
        <f>IF([2]相关演算!FQ33="","",[2]相关演算!FQ33)</f>
        <v>0</v>
      </c>
      <c r="FR33" s="228">
        <f>IF([2]相关演算!FR33="","",[2]相关演算!FR33)</f>
        <v>0</v>
      </c>
      <c r="FS33" s="228">
        <f>IF([2]相关演算!FS33="","",[2]相关演算!FS33)</f>
        <v>20096</v>
      </c>
      <c r="FT33" s="228">
        <f>IF([2]相关演算!FT33="","",[2]相关演算!FT33)</f>
        <v>0</v>
      </c>
      <c r="FU33" s="228">
        <f>IF([2]相关演算!FU33="","",[2]相关演算!FU33)</f>
        <v>0</v>
      </c>
      <c r="FV33" s="228">
        <f>IF([2]相关演算!FV33="","",[2]相关演算!FV33)</f>
        <v>0</v>
      </c>
      <c r="FW33" s="228">
        <f>IF([2]相关演算!FW33="","",[2]相关演算!FW33)</f>
        <v>0</v>
      </c>
      <c r="FX33" s="228">
        <f>IF([2]相关演算!FX33="","",[2]相关演算!FX33)</f>
        <v>0</v>
      </c>
      <c r="FY33" s="228">
        <f>IF([2]相关演算!FY33="","",[2]相关演算!FY33)</f>
        <v>20096</v>
      </c>
      <c r="FZ33" s="228" t="str">
        <f ca="1">IF([2]相关演算!FZ33="","",[2]相关演算!FZ33)</f>
        <v/>
      </c>
      <c r="GA33" s="228">
        <f>IF([2]相关演算!GA33="","",[2]相关演算!GA33)</f>
        <v>0</v>
      </c>
      <c r="GB33" s="228">
        <f ca="1">IF([2]相关演算!GB33="","",[2]相关演算!GB33)</f>
        <v>220</v>
      </c>
      <c r="GC33" s="228">
        <f ca="1">IF([2]相关演算!GC33="","",[2]相关演算!GC33)</f>
        <v>0.84456488135989882</v>
      </c>
      <c r="GD33" s="228">
        <f>IF([2]相关演算!GD33="","",[2]相关演算!GD33)</f>
        <v>2</v>
      </c>
      <c r="GE33" s="228">
        <f ca="1">IF([2]相关演算!GE33="","",[2]相关演算!GE33)</f>
        <v>4.0999999999999996</v>
      </c>
      <c r="GF33" s="228">
        <f ca="1">IF([2]相关演算!GF33="","",[2]相关演算!GF33)</f>
        <v>3.95</v>
      </c>
      <c r="GG33" s="228" t="str">
        <f>IF([2]相关演算!GG33="","",[2]相关演算!GG33)</f>
        <v/>
      </c>
      <c r="GH33" s="228" t="str">
        <f>IF([2]相关演算!GH33="","",[2]相关演算!GH33)</f>
        <v/>
      </c>
      <c r="GI33" s="228" t="str">
        <f>IF([2]相关演算!GI33="","",[2]相关演算!GI33)</f>
        <v/>
      </c>
      <c r="GJ33" s="228" t="str">
        <f>IF([2]相关演算!GJ33="","",[2]相关演算!GJ33)</f>
        <v/>
      </c>
      <c r="GK33" s="228" t="str">
        <f>IF([2]相关演算!GK33="","",[2]相关演算!GK33)</f>
        <v/>
      </c>
      <c r="GL33" s="228" t="str">
        <f>IF([2]相关演算!GL33="","",[2]相关演算!GL33)</f>
        <v/>
      </c>
      <c r="GM33" s="228" t="str">
        <f>IF([2]相关演算!GM33="","",[2]相关演算!GM33)</f>
        <v/>
      </c>
      <c r="GN33" s="228" t="str">
        <f>IF([2]相关演算!GN33="","",[2]相关演算!GN33)</f>
        <v/>
      </c>
      <c r="GO33" s="228" t="str">
        <f>IF([2]相关演算!GO33="","",[2]相关演算!GO33)</f>
        <v/>
      </c>
      <c r="GP33" s="228" t="str">
        <f>IF([2]相关演算!GP33="","",[2]相关演算!GP33)</f>
        <v/>
      </c>
      <c r="GQ33" s="228" t="str">
        <f>IF([2]相关演算!GQ33="","",[2]相关演算!GQ33)</f>
        <v/>
      </c>
      <c r="GR33" s="228" t="str">
        <f>IF([2]相关演算!GR33="","",[2]相关演算!GR33)</f>
        <v/>
      </c>
      <c r="GS33" s="228" t="str">
        <f>IF([2]相关演算!GS33="","",[2]相关演算!GS33)</f>
        <v/>
      </c>
      <c r="GT33" s="228" t="str">
        <f>IF([2]相关演算!GT33="","",[2]相关演算!GT33)</f>
        <v/>
      </c>
      <c r="GU33" s="228" t="str">
        <f>IF([2]相关演算!GU33="","",[2]相关演算!GU33)</f>
        <v/>
      </c>
      <c r="GV33" s="228" t="str">
        <f>IF([2]相关演算!GV33="","",[2]相关演算!GV33)</f>
        <v/>
      </c>
      <c r="GW33" s="228" t="str">
        <f>IF([2]相关演算!GW33="","",[2]相关演算!GW33)</f>
        <v/>
      </c>
      <c r="GX33" s="228" t="str">
        <f>IF([2]相关演算!GX33="","",[2]相关演算!GX33)</f>
        <v/>
      </c>
      <c r="GY33" s="228" t="str">
        <f>IF([2]相关演算!GY33="","",[2]相关演算!GY33)</f>
        <v/>
      </c>
      <c r="GZ33" s="228" t="str">
        <f>IF([2]相关演算!GZ33="","",[2]相关演算!GZ33)</f>
        <v/>
      </c>
    </row>
    <row r="34" spans="1:208">
      <c r="A34" s="228" t="str">
        <f>IF([2]相关演算!A34="","",[2]相关演算!A34)</f>
        <v/>
      </c>
      <c r="B34" s="228">
        <f>IF([2]相关演算!B34="","",[2]相关演算!B34)</f>
        <v>15</v>
      </c>
      <c r="C34" s="228">
        <f>IF([2]相关演算!C34="","",[2]相关演算!C34)</f>
        <v>0.5</v>
      </c>
      <c r="D34" s="228">
        <f>IF([2]相关演算!D34="","",[2]相关演算!D34)</f>
        <v>0.5</v>
      </c>
      <c r="E34" s="228">
        <f>IF([2]相关演算!E34="","",[2]相关演算!E34)</f>
        <v>0.5</v>
      </c>
      <c r="F34" s="228">
        <f>IF([2]相关演算!F34="","",[2]相关演算!F34)</f>
        <v>0.5</v>
      </c>
      <c r="G34" s="228">
        <f>IF([2]相关演算!G34="","",[2]相关演算!G34)</f>
        <v>0.55589319329651465</v>
      </c>
      <c r="H34" s="228">
        <f>IF([2]相关演算!H34="","",[2]相关演算!H34)</f>
        <v>0.63681321861751372</v>
      </c>
      <c r="I34" s="228">
        <f>IF([2]相关演算!I34="","",[2]相关演算!I34)</f>
        <v>0.91427387481104361</v>
      </c>
      <c r="J34" s="228">
        <f>IF([2]相关演算!J34="","",[2]相关演算!J34)</f>
        <v>0.91427387481104361</v>
      </c>
      <c r="K34" s="228">
        <f>IF([2]相关演算!K34="","",[2]相关演算!K34)</f>
        <v>0.41273345089809316</v>
      </c>
      <c r="L34" s="228">
        <f>IF([2]相关演算!L34="","",[2]相关演算!L34)</f>
        <v>0.70945057489401098</v>
      </c>
      <c r="M34" s="228">
        <f>IF([2]相关演算!M34="","",[2]相关演算!M34)</f>
        <v>0.90855879979844645</v>
      </c>
      <c r="N34" s="228">
        <f>IF([2]相关演算!N34="","",[2]相关演算!N34)</f>
        <v>1</v>
      </c>
      <c r="O34" s="228" t="str">
        <f>IF([2]相关演算!O34="","",[2]相关演算!O34)</f>
        <v/>
      </c>
      <c r="P34" s="228" t="str">
        <f>IF([2]相关演算!P34="","",[2]相关演算!P34)</f>
        <v/>
      </c>
      <c r="Q34" s="228" t="str">
        <f>IF([2]相关演算!Q34="","",[2]相关演算!Q34)</f>
        <v/>
      </c>
      <c r="R34" s="228">
        <f>IF([2]相关演算!R34="","",[2]相关演算!R34)</f>
        <v>3.7898399999999999</v>
      </c>
      <c r="S34" s="228">
        <f>IF([2]相关演算!S34="","",[2]相关演算!S34)</f>
        <v>3.62704</v>
      </c>
      <c r="T34" s="228">
        <f>IF([2]相关演算!T34="","",[2]相关演算!T34)</f>
        <v>1.8</v>
      </c>
      <c r="U34" s="228">
        <f>IF([2]相关演算!U34="","",[2]相关演算!U34)</f>
        <v>2.3839999999999999</v>
      </c>
      <c r="V34" s="228">
        <f>IF([2]相关演算!V34="","",[2]相关演算!V34)</f>
        <v>4.9519691022143926</v>
      </c>
      <c r="W34" s="228">
        <f>IF([2]相关演算!W34="","",[2]相关演算!W34)</f>
        <v>3.7828936639872226</v>
      </c>
      <c r="X34" s="228">
        <f>IF([2]相关演算!X34="","",[2]相关演算!X34)</f>
        <v>3.5293814302984967</v>
      </c>
      <c r="Y34" s="228">
        <f>IF([2]相关演算!Y34="","",[2]相关演算!Y34)</f>
        <v>2.9380513018099941</v>
      </c>
      <c r="Z34" s="228">
        <f>IF([2]相关演算!Z34="","",[2]相关演算!Z34)</f>
        <v>0.15596210620274964</v>
      </c>
      <c r="AA34" s="228">
        <f>IF([2]相关演算!AA34="","",[2]相关演算!AA34)</f>
        <v>0.16296247865240765</v>
      </c>
      <c r="AB34" s="228">
        <f>IF([2]相关演算!AB34="","",[2]相关演算!AB34)</f>
        <v>0.32837301587301593</v>
      </c>
      <c r="AC34" s="228">
        <f>IF([2]相关演算!AC34="","",[2]相关演算!AC34)</f>
        <v>0.24793264621284761</v>
      </c>
      <c r="AD34" s="228">
        <f>IF([2]相关演算!AD34="","",[2]相关演算!AD34)</f>
        <v>0.17961901623418325</v>
      </c>
      <c r="AE34" s="228">
        <f>IF([2]相关演算!AE34="","",[2]相关演算!AE34)</f>
        <v>0.14954359571871342</v>
      </c>
      <c r="AF34" s="228">
        <f>IF([2]相关演算!AF34="","",[2]相关演算!AF34)</f>
        <v>0.11303466940666984</v>
      </c>
      <c r="AG34" s="228">
        <f>IF([2]相关演算!AG34="","",[2]相关演算!AG34)</f>
        <v>0.11004427424052354</v>
      </c>
      <c r="AH34" s="228">
        <f>IF([2]相关演算!AH34="","",[2]相关演算!AH34)</f>
        <v>0.17961901623418325</v>
      </c>
      <c r="AI34" s="228">
        <f>IF([2]相关演算!AI34="","",[2]相关演算!AI34)</f>
        <v>0.15596210620274964</v>
      </c>
      <c r="AJ34" s="228">
        <f>IF([2]相关演算!AJ34="","",[2]相关演算!AJ34)</f>
        <v>0.17961901623418325</v>
      </c>
      <c r="AK34" s="228">
        <f>IF([2]相关演算!AK34="","",[2]相关演算!AK34)</f>
        <v>0.15596210620274964</v>
      </c>
      <c r="AL34" s="228">
        <f>IF([2]相关演算!AL34="","",[2]相关演算!AL34)</f>
        <v>0.25789187517315126</v>
      </c>
      <c r="AM34" s="228">
        <f>IF([2]相关演算!AM34="","",[2]相关演算!AM34)</f>
        <v>0.26946737400365461</v>
      </c>
      <c r="AN34" s="228">
        <f>IF([2]相关演算!AN34="","",[2]相关演算!AN34)</f>
        <v>0.54298274678123082</v>
      </c>
      <c r="AO34" s="228">
        <f>IF([2]相关演算!AO34="","",[2]相关演算!AO34)</f>
        <v>0.29749658495566661</v>
      </c>
      <c r="AP34" s="228">
        <f>IF([2]相关演算!AP34="","",[2]相关演算!AP34)</f>
        <v>0.24774523683908042</v>
      </c>
      <c r="AQ34" s="228">
        <f>IF([2]相关演算!AQ34="","",[2]相关演算!AQ34)</f>
        <v>0.18705921511991114</v>
      </c>
      <c r="AR34" s="228">
        <f>IF([2]相关演算!AR34="","",[2]相关演算!AR34)</f>
        <v>0.29749658495566661</v>
      </c>
      <c r="AS34" s="228">
        <f>IF([2]相关演算!AS34="","",[2]相关演算!AS34)</f>
        <v>0.25789187517315126</v>
      </c>
      <c r="AT34" s="228">
        <f>IF([2]相关演算!AT34="","",[2]相关演算!AT34)</f>
        <v>0.29749658495566661</v>
      </c>
      <c r="AU34" s="228">
        <f>IF([2]相关演算!AU34="","",[2]相关演算!AU34)</f>
        <v>0.25789187517315126</v>
      </c>
      <c r="AV34" s="228" t="str">
        <f>IF([2]相关演算!AV34="","",[2]相关演算!AV34)</f>
        <v/>
      </c>
      <c r="AW34" s="228" t="str">
        <f>IF([2]相关演算!AW34="","",[2]相关演算!AW34)</f>
        <v/>
      </c>
      <c r="AX34" s="228" t="str">
        <f>IF([2]相关演算!AX34="","",[2]相关演算!AX34)</f>
        <v/>
      </c>
      <c r="AY34" s="228" t="str">
        <f>IF([2]相关演算!AY34="","",[2]相关演算!AY34)</f>
        <v/>
      </c>
      <c r="AZ34" s="228" t="str">
        <f>IF([2]相关演算!AZ34="","",[2]相关演算!AZ34)</f>
        <v/>
      </c>
      <c r="BA34" s="228" t="str">
        <f>IF([2]相关演算!BA34="","",[2]相关演算!BA34)</f>
        <v/>
      </c>
      <c r="BB34" s="228" t="str">
        <f>IF([2]相关演算!BB34="","",[2]相关演算!BB34)</f>
        <v/>
      </c>
      <c r="BC34" s="228" t="str">
        <f>IF([2]相关演算!BC34="","",[2]相关演算!BC34)</f>
        <v/>
      </c>
      <c r="BD34" s="228">
        <f>IF([2]相关演算!BD34="","",[2]相关演算!BD34)</f>
        <v>10</v>
      </c>
      <c r="BE34" s="228">
        <f>IF([2]相关演算!BE34="","",[2]相关演算!BE34)</f>
        <v>92.33967836351232</v>
      </c>
      <c r="BF34" s="228">
        <f>IF([2]相关演算!BF34="","",[2]相关演算!BF34)</f>
        <v>48.124361415308691</v>
      </c>
      <c r="BG34" s="228">
        <f>IF([2]相关演算!BG34="","",[2]相关演算!BG34)</f>
        <v>15.081882902862098</v>
      </c>
      <c r="BH34" s="228">
        <f>IF([2]相关演算!BH34="","",[2]相关演算!BH34)</f>
        <v>0</v>
      </c>
      <c r="BI34" s="228" t="str">
        <f>IF([2]相关演算!BI34="","",[2]相关演算!BI34)</f>
        <v/>
      </c>
      <c r="BJ34" s="228" t="str">
        <f>IF([2]相关演算!BJ34="","",[2]相关演算!BJ34)</f>
        <v/>
      </c>
      <c r="BK34" s="228">
        <f>IF([2]相关演算!BK34="","",[2]相关演算!BK34)</f>
        <v>10</v>
      </c>
      <c r="BL34" s="228">
        <f>IF([2]相关演算!BL34="","",[2]相关演算!BL34)</f>
        <v>8.8197676086240184E-3</v>
      </c>
      <c r="BM34" s="228">
        <f>IF([2]相关演算!BM34="","",[2]相关演算!BM34)</f>
        <v>2.1935184581198197E-2</v>
      </c>
      <c r="BN34" s="228">
        <f>IF([2]相关演算!BN34="","",[2]相关演算!BN34)</f>
        <v>1.8963770582778844E-2</v>
      </c>
      <c r="BO34" s="228">
        <f>IF([2]相关演算!BO34="","",[2]相关演算!BO34)</f>
        <v>8.7688543252096851E-3</v>
      </c>
      <c r="BP34" s="228" t="str">
        <f>IF([2]相关演算!BP34="","",[2]相关演算!BP34)</f>
        <v/>
      </c>
      <c r="BQ34" s="228">
        <f>IF([2]相关演算!BQ34="","",[2]相关演算!BQ34)</f>
        <v>1.3339224841024677E-2</v>
      </c>
      <c r="BR34" s="228">
        <f>IF([2]相关演算!BR34="","",[2]相关演算!BR34)</f>
        <v>9.3571210543909017E-2</v>
      </c>
      <c r="BS34" s="228">
        <f>IF([2]相关演算!BS34="","",[2]相关演算!BS34)</f>
        <v>1.3862334510241815E-2</v>
      </c>
      <c r="BT34" s="228">
        <f>IF([2]相关演算!BT34="","",[2]相关演算!BT34)</f>
        <v>1.2010004700561253E-2</v>
      </c>
      <c r="BU34" s="228" t="str">
        <f>IF([2]相关演算!BU34="","",[2]相关演算!BU34)</f>
        <v/>
      </c>
      <c r="BV34" s="228" t="str">
        <f>IF([2]相关演算!BV34="","",[2]相关演算!BV34)</f>
        <v/>
      </c>
      <c r="BW34" s="228">
        <f>IF([2]相关演算!BW34="","",[2]相关演算!BW34)</f>
        <v>2.2158992449648696E-2</v>
      </c>
      <c r="BX34" s="228">
        <f>IF([2]相关演算!BX34="","",[2]相关演算!BX34)</f>
        <v>0.11550639512510721</v>
      </c>
      <c r="BY34" s="228">
        <f>IF([2]相关演算!BY34="","",[2]相关演算!BY34)</f>
        <v>3.2826105093020655E-2</v>
      </c>
      <c r="BZ34" s="228">
        <f>IF([2]相关演算!BZ34="","",[2]相关演算!BZ34)</f>
        <v>2.0778859025770938E-2</v>
      </c>
      <c r="CA34" s="228" t="str">
        <f>IF([2]相关演算!CA34="","",[2]相关演算!CA34)</f>
        <v/>
      </c>
      <c r="CB34" s="228" t="str">
        <f>IF([2]相关演算!CB34="","",[2]相关演算!CB34)</f>
        <v/>
      </c>
      <c r="CC34" s="228" t="str">
        <f>IF([2]相关演算!CC34="","",[2]相关演算!CC34)</f>
        <v/>
      </c>
      <c r="CD34" s="228" t="str">
        <f>IF([2]相关演算!CD34="","",[2]相关演算!CD34)</f>
        <v/>
      </c>
      <c r="CE34" s="228" t="str">
        <f>IF([2]相关演算!CE34="","",[2]相关演算!CE34)</f>
        <v/>
      </c>
      <c r="CF34" s="228" t="str">
        <f>IF([2]相关演算!CF34="","",[2]相关演算!CF34)</f>
        <v/>
      </c>
      <c r="CG34" s="228" t="str">
        <f>IF([2]相关演算!CG34="","",[2]相关演算!CG34)</f>
        <v/>
      </c>
      <c r="CH34" s="228" t="str">
        <f>IF([2]相关演算!CH34="","",[2]相关演算!CH34)</f>
        <v/>
      </c>
      <c r="CI34" s="228" t="str">
        <f>IF([2]相关演算!CI34="","",[2]相关演算!CI34)</f>
        <v/>
      </c>
      <c r="CJ34" s="228">
        <f>IF([2]相关演算!CJ34="","",[2]相关演算!CJ34)</f>
        <v>10</v>
      </c>
      <c r="CK34" s="228">
        <f>IF([2]相关演算!CK34="","",[2]相关演算!CK34)</f>
        <v>108.95580180960675</v>
      </c>
      <c r="CL34" s="228">
        <f>IF([2]相关演算!CL34="","",[2]相关演算!CL34)</f>
        <v>100.07772588456794</v>
      </c>
      <c r="CM34" s="228">
        <f>IF([2]相关演算!CM34="","",[2]相关演算!CM34)</f>
        <v>77.06963261071661</v>
      </c>
      <c r="CN34" s="228">
        <f>IF([2]相关演算!CN34="","",[2]相关演算!CN34)</f>
        <v>77.06963261071661</v>
      </c>
      <c r="CO34" s="228" t="str">
        <f>IF([2]相关演算!CO34="","",[2]相关演算!CO34)</f>
        <v/>
      </c>
      <c r="CP34" s="228" t="str">
        <f>IF([2]相关演算!CP34="","",[2]相关演算!CP34)</f>
        <v/>
      </c>
      <c r="CQ34" s="228">
        <f>IF([2]相关演算!CQ34="","",[2]相关演算!CQ34)</f>
        <v>10</v>
      </c>
      <c r="CR34" s="228">
        <f>IF([2]相关演算!CR34="","",[2]相关演算!CR34)</f>
        <v>8.0012153129121882E-3</v>
      </c>
      <c r="CS34" s="228">
        <f>IF([2]相关演算!CS34="","",[2]相关演算!CS34)</f>
        <v>1.1963990390595546E-2</v>
      </c>
      <c r="CT34" s="228">
        <f>IF([2]相关演算!CT34="","",[2]相关演算!CT34)</f>
        <v>2.0184030182164813E-2</v>
      </c>
      <c r="CU34" s="228">
        <f>IF([2]相关演算!CU34="","",[2]相关演算!CU34)</f>
        <v>2.0952955063070555E-2</v>
      </c>
      <c r="CV34" s="228" t="str">
        <f>IF([2]相关演算!CV34="","",[2]相关演算!CV34)</f>
        <v/>
      </c>
      <c r="CW34" s="228">
        <f>IF([2]相关演算!CW34="","",[2]相关演算!CW34)</f>
        <v>8.716692346422807E-3</v>
      </c>
      <c r="CX34" s="228">
        <f>IF([2]相关演算!CX34="","",[2]相关演算!CX34)</f>
        <v>9.4063769181862295E-3</v>
      </c>
      <c r="CY34" s="228">
        <f>IF([2]相关演算!CY34="","",[2]相关演算!CY34)</f>
        <v>6.7955467014873556E-3</v>
      </c>
      <c r="CZ34" s="228">
        <f>IF([2]相关演算!CZ34="","",[2]相关演算!CZ34)</f>
        <v>6.4843585067921169E-3</v>
      </c>
      <c r="DA34" s="228" t="str">
        <f>IF([2]相关演算!DA34="","",[2]相关演算!DA34)</f>
        <v/>
      </c>
      <c r="DB34" s="228" t="str">
        <f>IF([2]相关演算!DB34="","",[2]相关演算!DB34)</f>
        <v/>
      </c>
      <c r="DC34" s="228">
        <f>IF([2]相关演算!DC34="","",[2]相关演算!DC34)</f>
        <v>1.6717907659334993E-2</v>
      </c>
      <c r="DD34" s="228">
        <f>IF([2]相关演算!DD34="","",[2]相关演算!DD34)</f>
        <v>2.1370367308781776E-2</v>
      </c>
      <c r="DE34" s="228">
        <f>IF([2]相关演算!DE34="","",[2]相关演算!DE34)</f>
        <v>2.697957688365217E-2</v>
      </c>
      <c r="DF34" s="228">
        <f>IF([2]相关演算!DF34="","",[2]相关演算!DF34)</f>
        <v>2.7437313569862672E-2</v>
      </c>
      <c r="DG34" s="228" t="str">
        <f>IF([2]相关演算!DG34="","",[2]相关演算!DG34)</f>
        <v/>
      </c>
      <c r="DH34" s="228" t="str">
        <f>IF([2]相关演算!DH34="","",[2]相关演算!DH34)</f>
        <v/>
      </c>
      <c r="DI34" s="228" t="str">
        <f>IF([2]相关演算!DI34="","",[2]相关演算!DI34)</f>
        <v/>
      </c>
      <c r="DJ34" s="228" t="str">
        <f>IF([2]相关演算!DJ34="","",[2]相关演算!DJ34)</f>
        <v/>
      </c>
      <c r="DK34" s="228" t="str">
        <f>IF([2]相关演算!DK34="","",[2]相关演算!DK34)</f>
        <v/>
      </c>
      <c r="DL34" s="228" t="str">
        <f>IF([2]相关演算!DL34="","",[2]相关演算!DL34)</f>
        <v/>
      </c>
      <c r="DM34" s="228" t="str">
        <f>IF([2]相关演算!DM34="","",[2]相关演算!DM34)</f>
        <v/>
      </c>
      <c r="DN34" s="228" t="str">
        <f>IF([2]相关演算!DN34="","",[2]相关演算!DN34)</f>
        <v/>
      </c>
      <c r="DO34" s="228" t="str">
        <f>IF([2]相关演算!DO34="","",[2]相关演算!DO34)</f>
        <v/>
      </c>
      <c r="DP34" s="228" t="str">
        <f>IF([2]相关演算!DP34="","",[2]相关演算!DP34)</f>
        <v/>
      </c>
      <c r="DQ34" s="228">
        <f>IF([2]相关演算!DQ34="","",[2]相关演算!DQ34)</f>
        <v>0.4</v>
      </c>
      <c r="DR34" s="228">
        <f>IF([2]相关演算!DR34="","",[2]相关演算!DR34)</f>
        <v>0</v>
      </c>
      <c r="DS34" s="228">
        <f>IF([2]相关演算!DS34="","",[2]相关演算!DS34)</f>
        <v>0.3</v>
      </c>
      <c r="DT34" s="228">
        <f>IF([2]相关演算!DT34="","",[2]相关演算!DT34)</f>
        <v>0.3</v>
      </c>
      <c r="DU34" s="228">
        <f>IF([2]相关演算!DU34="","",[2]相关演算!DU34)</f>
        <v>0</v>
      </c>
      <c r="DV34" s="228">
        <f>IF([2]相关演算!DV34="","",[2]相关演算!DV34)</f>
        <v>0.5</v>
      </c>
      <c r="DW34" s="228">
        <f>IF([2]相关演算!DW34="","",[2]相关演算!DW34)</f>
        <v>0.5</v>
      </c>
      <c r="DX34" s="228">
        <f>IF([2]相关演算!DX34="","",[2]相关演算!DX34)</f>
        <v>0</v>
      </c>
      <c r="DY34" s="228">
        <f>IF([2]相关演算!DY34="","",[2]相关演算!DY34)</f>
        <v>0</v>
      </c>
      <c r="DZ34" s="228">
        <f>IF([2]相关演算!DZ34="","",[2]相关演算!DZ34)</f>
        <v>0.25</v>
      </c>
      <c r="EA34" s="228">
        <f>IF([2]相关演算!EA34="","",[2]相关演算!EA34)</f>
        <v>0.33333333333333331</v>
      </c>
      <c r="EB34" s="228">
        <f>IF([2]相关演算!EB34="","",[2]相关演算!EB34)</f>
        <v>0.41666666666666663</v>
      </c>
      <c r="EC34" s="228">
        <f>IF([2]相关演算!EC34="","",[2]相关演算!EC34)</f>
        <v>0.5</v>
      </c>
      <c r="ED34" s="228">
        <f>IF([2]相关演算!ED34="","",[2]相关演算!ED34)</f>
        <v>0</v>
      </c>
      <c r="EE34" s="228">
        <f>IF([2]相关演算!EE34="","",[2]相关演算!EE34)</f>
        <v>0.25</v>
      </c>
      <c r="EF34" s="228">
        <f>IF([2]相关演算!EF34="","",[2]相关演算!EF34)</f>
        <v>0.25</v>
      </c>
      <c r="EG34" s="228" t="str">
        <f>IF([2]相关演算!EG34="","",[2]相关演算!EG34)</f>
        <v/>
      </c>
      <c r="EH34" s="228" t="str">
        <f>IF([2]相关演算!EH34="","",[2]相关演算!EH34)</f>
        <v/>
      </c>
      <c r="EI34" s="228" t="str">
        <f>IF([2]相关演算!EI34="","",[2]相关演算!EI34)</f>
        <v/>
      </c>
      <c r="EJ34" s="228" t="str">
        <f>IF([2]相关演算!EJ34="","",[2]相关演算!EJ34)</f>
        <v/>
      </c>
      <c r="EK34" s="228" t="str">
        <f>IF([2]相关演算!EK34="","",[2]相关演算!EK34)</f>
        <v/>
      </c>
      <c r="EL34" s="228" t="str">
        <f>IF([2]相关演算!EL34="","",[2]相关演算!EL34)</f>
        <v/>
      </c>
      <c r="EM34" s="228" t="str">
        <f>IF([2]相关演算!EM34="","",[2]相关演算!EM34)</f>
        <v/>
      </c>
      <c r="EN34" s="228" t="str">
        <f>IF([2]相关演算!EN34="","",[2]相关演算!EN34)</f>
        <v/>
      </c>
      <c r="EO34" s="228" t="str">
        <f>IF([2]相关演算!EO34="","",[2]相关演算!EO34)</f>
        <v/>
      </c>
      <c r="EP34" s="228">
        <f>IF([2]相关演算!EP34="","",[2]相关演算!EP34)</f>
        <v>4</v>
      </c>
      <c r="EQ34" s="228">
        <f>IF([2]相关演算!EQ34="","",[2]相关演算!EQ34)</f>
        <v>0.1</v>
      </c>
      <c r="ER34" s="228" t="str">
        <f>IF([2]相关演算!ER34="","",[2]相关演算!ER34)</f>
        <v/>
      </c>
      <c r="ES34" s="228">
        <f>IF([2]相关演算!ES34="","",[2]相关演算!ES34)</f>
        <v>4</v>
      </c>
      <c r="ET34" s="228" t="str">
        <f>IF([2]相关演算!ET34="","",[2]相关演算!ET34)</f>
        <v>军师</v>
      </c>
      <c r="EU34" s="228">
        <f>IF([2]相关演算!EU34="","",[2]相关演算!EU34)</f>
        <v>24</v>
      </c>
      <c r="EV34" s="228">
        <f>IF([2]相关演算!EV34="","",[2]相关演算!EV34)</f>
        <v>12000</v>
      </c>
      <c r="EW34" s="228" t="str">
        <f>IF([2]相关演算!EW34="","",[2]相关演算!EW34)</f>
        <v/>
      </c>
      <c r="EX34" s="228" t="str">
        <f>IF([2]相关演算!EX34="","",[2]相关演算!EX34)</f>
        <v/>
      </c>
      <c r="EY34" s="228" t="str">
        <f>IF([2]相关演算!EY34="","",[2]相关演算!EY34)</f>
        <v/>
      </c>
      <c r="EZ34" s="228" t="str">
        <f>IF([2]相关演算!EZ34="","",[2]相关演算!EZ34)</f>
        <v/>
      </c>
      <c r="FA34" s="228" t="str">
        <f>IF([2]相关演算!FA34="","",[2]相关演算!FA34)</f>
        <v/>
      </c>
      <c r="FB34" s="228" t="str">
        <f>IF([2]相关演算!FB34="","",[2]相关演算!FB34)</f>
        <v/>
      </c>
      <c r="FC34" s="228" t="str">
        <f>IF([2]相关演算!FC34="","",[2]相关演算!FC34)</f>
        <v/>
      </c>
      <c r="FD34" s="228" t="str">
        <f>IF([2]相关演算!FD34="","",[2]相关演算!FD34)</f>
        <v/>
      </c>
      <c r="FE34" s="228" t="str">
        <f>IF([2]相关演算!FE34="","",[2]相关演算!FE34)</f>
        <v/>
      </c>
      <c r="FF34" s="228" t="str">
        <f>IF([2]相关演算!FF34="","",[2]相关演算!FF34)</f>
        <v/>
      </c>
      <c r="FG34" s="228" t="str">
        <f>IF([2]相关演算!FG34="","",[2]相关演算!FG34)</f>
        <v>嫪毐</v>
      </c>
      <c r="FH34" s="228">
        <f>IF([2]相关演算!FH34="","",[2]相关演算!FH34)</f>
        <v>10021</v>
      </c>
      <c r="FI34" s="228" t="str">
        <f>IF([2]相关演算!FI34="","",[2]相关演算!FI34)</f>
        <v>fanwei2</v>
      </c>
      <c r="FJ34" s="228">
        <f>IF([2]相关演算!FJ34="","",[2]相关演算!FJ34)</f>
        <v>380</v>
      </c>
      <c r="FK34" s="228">
        <f>IF([2]相关演算!FK34="","",[2]相关演算!FK34)</f>
        <v>80</v>
      </c>
      <c r="FL34" s="228">
        <f>IF([2]相关演算!FL34="","",[2]相关演算!FL34)</f>
        <v>220</v>
      </c>
      <c r="FM34" s="228">
        <f>IF([2]相关演算!FM34="","",[2]相关演算!FM34)</f>
        <v>0</v>
      </c>
      <c r="FN34" s="228">
        <f>IF([2]相关演算!FN34="","",[2]相关演算!FN34)</f>
        <v>220</v>
      </c>
      <c r="FO34" s="228">
        <f>IF([2]相关演算!FO34="","",[2]相关演算!FO34)</f>
        <v>0</v>
      </c>
      <c r="FP34" s="228">
        <f>IF([2]相关演算!FP34="","",[2]相关演算!FP34)</f>
        <v>0</v>
      </c>
      <c r="FQ34" s="228">
        <f>IF([2]相关演算!FQ34="","",[2]相关演算!FQ34)</f>
        <v>0</v>
      </c>
      <c r="FR34" s="228">
        <f>IF([2]相关演算!FR34="","",[2]相关演算!FR34)</f>
        <v>0</v>
      </c>
      <c r="FS34" s="228">
        <f>IF([2]相关演算!FS34="","",[2]相关演算!FS34)</f>
        <v>20096</v>
      </c>
      <c r="FT34" s="228">
        <f>IF([2]相关演算!FT34="","",[2]相关演算!FT34)</f>
        <v>0</v>
      </c>
      <c r="FU34" s="228">
        <f>IF([2]相关演算!FU34="","",[2]相关演算!FU34)</f>
        <v>0</v>
      </c>
      <c r="FV34" s="228">
        <f>IF([2]相关演算!FV34="","",[2]相关演算!FV34)</f>
        <v>0</v>
      </c>
      <c r="FW34" s="228">
        <f>IF([2]相关演算!FW34="","",[2]相关演算!FW34)</f>
        <v>0</v>
      </c>
      <c r="FX34" s="228">
        <f>IF([2]相关演算!FX34="","",[2]相关演算!FX34)</f>
        <v>0</v>
      </c>
      <c r="FY34" s="228">
        <f>IF([2]相关演算!FY34="","",[2]相关演算!FY34)</f>
        <v>20096</v>
      </c>
      <c r="FZ34" s="228" t="str">
        <f ca="1">IF([2]相关演算!FZ34="","",[2]相关演算!FZ34)</f>
        <v/>
      </c>
      <c r="GA34" s="228">
        <f>IF([2]相关演算!GA34="","",[2]相关演算!GA34)</f>
        <v>0</v>
      </c>
      <c r="GB34" s="228">
        <f ca="1">IF([2]相关演算!GB34="","",[2]相关演算!GB34)</f>
        <v>220</v>
      </c>
      <c r="GC34" s="228">
        <f ca="1">IF([2]相关演算!GC34="","",[2]相关演算!GC34)</f>
        <v>0.84456488135989882</v>
      </c>
      <c r="GD34" s="228">
        <f>IF([2]相关演算!GD34="","",[2]相关演算!GD34)</f>
        <v>2</v>
      </c>
      <c r="GE34" s="228">
        <f ca="1">IF([2]相关演算!GE34="","",[2]相关演算!GE34)</f>
        <v>4.0999999999999996</v>
      </c>
      <c r="GF34" s="228">
        <f ca="1">IF([2]相关演算!GF34="","",[2]相关演算!GF34)</f>
        <v>1</v>
      </c>
      <c r="GG34" s="228">
        <f>IF([2]相关演算!GG34="","",[2]相关演算!GG34)</f>
        <v>1</v>
      </c>
      <c r="GH34" s="228" t="str">
        <f>IF([2]相关演算!GH34="","",[2]相关演算!GH34)</f>
        <v/>
      </c>
      <c r="GI34" s="228" t="str">
        <f>IF([2]相关演算!GI34="","",[2]相关演算!GI34)</f>
        <v/>
      </c>
      <c r="GJ34" s="228" t="str">
        <f>IF([2]相关演算!GJ34="","",[2]相关演算!GJ34)</f>
        <v/>
      </c>
      <c r="GK34" s="228" t="str">
        <f>IF([2]相关演算!GK34="","",[2]相关演算!GK34)</f>
        <v/>
      </c>
      <c r="GL34" s="228" t="str">
        <f>IF([2]相关演算!GL34="","",[2]相关演算!GL34)</f>
        <v/>
      </c>
      <c r="GM34" s="228" t="str">
        <f>IF([2]相关演算!GM34="","",[2]相关演算!GM34)</f>
        <v/>
      </c>
      <c r="GN34" s="228" t="str">
        <f>IF([2]相关演算!GN34="","",[2]相关演算!GN34)</f>
        <v/>
      </c>
      <c r="GO34" s="228" t="str">
        <f>IF([2]相关演算!GO34="","",[2]相关演算!GO34)</f>
        <v/>
      </c>
      <c r="GP34" s="228" t="str">
        <f>IF([2]相关演算!GP34="","",[2]相关演算!GP34)</f>
        <v/>
      </c>
      <c r="GQ34" s="228" t="str">
        <f>IF([2]相关演算!GQ34="","",[2]相关演算!GQ34)</f>
        <v/>
      </c>
      <c r="GR34" s="228" t="str">
        <f>IF([2]相关演算!GR34="","",[2]相关演算!GR34)</f>
        <v/>
      </c>
      <c r="GS34" s="228" t="str">
        <f>IF([2]相关演算!GS34="","",[2]相关演算!GS34)</f>
        <v/>
      </c>
      <c r="GT34" s="228" t="str">
        <f>IF([2]相关演算!GT34="","",[2]相关演算!GT34)</f>
        <v/>
      </c>
      <c r="GU34" s="228" t="str">
        <f>IF([2]相关演算!GU34="","",[2]相关演算!GU34)</f>
        <v/>
      </c>
      <c r="GV34" s="228" t="str">
        <f>IF([2]相关演算!GV34="","",[2]相关演算!GV34)</f>
        <v/>
      </c>
      <c r="GW34" s="228" t="str">
        <f>IF([2]相关演算!GW34="","",[2]相关演算!GW34)</f>
        <v/>
      </c>
      <c r="GX34" s="228" t="str">
        <f>IF([2]相关演算!GX34="","",[2]相关演算!GX34)</f>
        <v/>
      </c>
      <c r="GY34" s="228" t="str">
        <f>IF([2]相关演算!GY34="","",[2]相关演算!GY34)</f>
        <v/>
      </c>
      <c r="GZ34" s="228" t="str">
        <f>IF([2]相关演算!GZ34="","",[2]相关演算!GZ34)</f>
        <v/>
      </c>
    </row>
    <row r="35" spans="1:208">
      <c r="A35" s="228" t="str">
        <f>IF([2]相关演算!A35="","",[2]相关演算!A35)</f>
        <v/>
      </c>
      <c r="B35" s="228">
        <f>IF([2]相关演算!B35="","",[2]相关演算!B35)</f>
        <v>16</v>
      </c>
      <c r="C35" s="228">
        <f>IF([2]相关演算!C35="","",[2]相关演算!C35)</f>
        <v>0.5</v>
      </c>
      <c r="D35" s="228">
        <f>IF([2]相关演算!D35="","",[2]相关演算!D35)</f>
        <v>0.5</v>
      </c>
      <c r="E35" s="228">
        <f>IF([2]相关演算!E35="","",[2]相关演算!E35)</f>
        <v>0.5</v>
      </c>
      <c r="F35" s="228">
        <f>IF([2]相关演算!F35="","",[2]相关演算!F35)</f>
        <v>0.5</v>
      </c>
      <c r="G35" s="228">
        <f>IF([2]相关演算!G35="","",[2]相关演算!G35)</f>
        <v>0.54669530259488608</v>
      </c>
      <c r="H35" s="228">
        <f>IF([2]相关演算!H35="","",[2]相关演算!H35)</f>
        <v>0.61526439144313871</v>
      </c>
      <c r="I35" s="228">
        <f>IF([2]相关演算!I35="","",[2]相关演算!I35)</f>
        <v>0.90910423037750021</v>
      </c>
      <c r="J35" s="228">
        <f>IF([2]相关演算!J35="","",[2]相关演算!J35)</f>
        <v>0.90910423037750021</v>
      </c>
      <c r="K35" s="228">
        <f>IF([2]相关演算!K35="","",[2]相关演算!K35)</f>
        <v>0.35891065539996692</v>
      </c>
      <c r="L35" s="228">
        <f>IF([2]相关演算!L35="","",[2]相关演算!L35)</f>
        <v>0.69221151315451102</v>
      </c>
      <c r="M35" s="228">
        <f>IF([2]相关演算!M35="","",[2]相关演算!M35)</f>
        <v>0.90304451240266692</v>
      </c>
      <c r="N35" s="228">
        <f>IF([2]相关演算!N35="","",[2]相关演算!N35)</f>
        <v>1</v>
      </c>
      <c r="O35" s="228" t="str">
        <f>IF([2]相关演算!O35="","",[2]相关演算!O35)</f>
        <v/>
      </c>
      <c r="P35" s="228" t="str">
        <f>IF([2]相关演算!P35="","",[2]相关演算!P35)</f>
        <v/>
      </c>
      <c r="Q35" s="228" t="str">
        <f>IF([2]相关演算!Q35="","",[2]相关演算!Q35)</f>
        <v/>
      </c>
      <c r="R35" s="228">
        <f>IF([2]相关演算!R35="","",[2]相关演算!R35)</f>
        <v>3.7898399999999999</v>
      </c>
      <c r="S35" s="228">
        <f>IF([2]相关演算!S35="","",[2]相关演算!S35)</f>
        <v>3.62704</v>
      </c>
      <c r="T35" s="228">
        <f>IF([2]相关演算!T35="","",[2]相关演算!T35)</f>
        <v>1.8</v>
      </c>
      <c r="U35" s="228">
        <f>IF([2]相关演算!U35="","",[2]相关演算!U35)</f>
        <v>2.3839999999999999</v>
      </c>
      <c r="V35" s="228">
        <f>IF([2]相关演算!V35="","",[2]相关演算!V35)</f>
        <v>4.9292925311139273</v>
      </c>
      <c r="W35" s="228">
        <f>IF([2]相关演算!W35="","",[2]相关演算!W35)</f>
        <v>3.7270857793536845</v>
      </c>
      <c r="X35" s="228">
        <f>IF([2]相关演算!X35="","",[2]相关演算!X35)</f>
        <v>3.4319936605627093</v>
      </c>
      <c r="Y35" s="228">
        <f>IF([2]相关演算!Y35="","",[2]相关演算!Y35)</f>
        <v>2.8629031017110247</v>
      </c>
      <c r="Z35" s="228">
        <f>IF([2]相关演算!Z35="","",[2]相关演算!Z35)</f>
        <v>0.15596210620274964</v>
      </c>
      <c r="AA35" s="228">
        <f>IF([2]相关演算!AA35="","",[2]相关演算!AA35)</f>
        <v>0.16296247865240765</v>
      </c>
      <c r="AB35" s="228">
        <f>IF([2]相关演算!AB35="","",[2]相关演算!AB35)</f>
        <v>0.32837301587301593</v>
      </c>
      <c r="AC35" s="228">
        <f>IF([2]相关演算!AC35="","",[2]相关演算!AC35)</f>
        <v>0.24793264621284761</v>
      </c>
      <c r="AD35" s="228">
        <f>IF([2]相关演算!AD35="","",[2]相关演算!AD35)</f>
        <v>0.18295964727019287</v>
      </c>
      <c r="AE35" s="228">
        <f>IF([2]相关演算!AE35="","",[2]相关演算!AE35)</f>
        <v>0.15223034087835527</v>
      </c>
      <c r="AF35" s="228">
        <f>IF([2]相关演算!AF35="","",[2]相关演算!AF35)</f>
        <v>0.11562896001347012</v>
      </c>
      <c r="AG35" s="228">
        <f>IF([2]相关演算!AG35="","",[2]相关演算!AG35)</f>
        <v>0.1120736344569629</v>
      </c>
      <c r="AH35" s="228">
        <f>IF([2]相关演算!AH35="","",[2]相关演算!AH35)</f>
        <v>0.18295964727019287</v>
      </c>
      <c r="AI35" s="228">
        <f>IF([2]相关演算!AI35="","",[2]相关演算!AI35)</f>
        <v>0.15596210620274964</v>
      </c>
      <c r="AJ35" s="228">
        <f>IF([2]相关演算!AJ35="","",[2]相关演算!AJ35)</f>
        <v>0.18295964727019287</v>
      </c>
      <c r="AK35" s="228">
        <f>IF([2]相关演算!AK35="","",[2]相关演算!AK35)</f>
        <v>0.15596210620274964</v>
      </c>
      <c r="AL35" s="228">
        <f>IF([2]相关演算!AL35="","",[2]相关演算!AL35)</f>
        <v>0.29656573856849838</v>
      </c>
      <c r="AM35" s="228">
        <f>IF([2]相关演算!AM35="","",[2]相关演算!AM35)</f>
        <v>0.30987711705865878</v>
      </c>
      <c r="AN35" s="228">
        <f>IF([2]相关演算!AN35="","",[2]相关演算!AN35)</f>
        <v>0.62440927703135429</v>
      </c>
      <c r="AO35" s="228">
        <f>IF([2]相关演算!AO35="","",[2]相关演算!AO35)</f>
        <v>0.34839492483777457</v>
      </c>
      <c r="AP35" s="228">
        <f>IF([2]相关演算!AP35="","",[2]相关演算!AP35)</f>
        <v>0.28992582849842197</v>
      </c>
      <c r="AQ35" s="228">
        <f>IF([2]相关演算!AQ35="","",[2]相关演算!AQ35)</f>
        <v>0.2199646868614083</v>
      </c>
      <c r="AR35" s="228">
        <f>IF([2]相关演算!AR35="","",[2]相关演算!AR35)</f>
        <v>0.34839492483777457</v>
      </c>
      <c r="AS35" s="228">
        <f>IF([2]相关演算!AS35="","",[2]相关演算!AS35)</f>
        <v>0.29656573856849838</v>
      </c>
      <c r="AT35" s="228">
        <f>IF([2]相关演算!AT35="","",[2]相关演算!AT35)</f>
        <v>0.34839492483777457</v>
      </c>
      <c r="AU35" s="228">
        <f>IF([2]相关演算!AU35="","",[2]相关演算!AU35)</f>
        <v>0.29656573856849838</v>
      </c>
      <c r="AV35" s="228" t="str">
        <f>IF([2]相关演算!AV35="","",[2]相关演算!AV35)</f>
        <v/>
      </c>
      <c r="AW35" s="228" t="str">
        <f>IF([2]相关演算!AW35="","",[2]相关演算!AW35)</f>
        <v/>
      </c>
      <c r="AX35" s="228" t="str">
        <f>IF([2]相关演算!AX35="","",[2]相关演算!AX35)</f>
        <v/>
      </c>
      <c r="AY35" s="228" t="str">
        <f>IF([2]相关演算!AY35="","",[2]相关演算!AY35)</f>
        <v/>
      </c>
      <c r="AZ35" s="228" t="str">
        <f>IF([2]相关演算!AZ35="","",[2]相关演算!AZ35)</f>
        <v/>
      </c>
      <c r="BA35" s="228" t="str">
        <f>IF([2]相关演算!BA35="","",[2]相关演算!BA35)</f>
        <v/>
      </c>
      <c r="BB35" s="228" t="str">
        <f>IF([2]相关演算!BB35="","",[2]相关演算!BB35)</f>
        <v/>
      </c>
      <c r="BC35" s="228" t="str">
        <f>IF([2]相关演算!BC35="","",[2]相关演算!BC35)</f>
        <v/>
      </c>
      <c r="BD35" s="228">
        <f>IF([2]相关演算!BD35="","",[2]相关演算!BD35)</f>
        <v>11</v>
      </c>
      <c r="BE35" s="228">
        <f>IF([2]相关演算!BE35="","",[2]相关演算!BE35)</f>
        <v>101.30199476463352</v>
      </c>
      <c r="BF35" s="228">
        <f>IF([2]相关演算!BF35="","",[2]相关演算!BF35)</f>
        <v>52.571058542889965</v>
      </c>
      <c r="BG35" s="228">
        <f>IF([2]相关演算!BG35="","",[2]相关演算!BG35)</f>
        <v>16.488561105053538</v>
      </c>
      <c r="BH35" s="228">
        <f>IF([2]相关演算!BH35="","",[2]相关演算!BH35)</f>
        <v>0</v>
      </c>
      <c r="BI35" s="228" t="str">
        <f>IF([2]相关演算!BI35="","",[2]相关演算!BI35)</f>
        <v/>
      </c>
      <c r="BJ35" s="228" t="str">
        <f>IF([2]相关演算!BJ35="","",[2]相关演算!BJ35)</f>
        <v/>
      </c>
      <c r="BK35" s="228">
        <f>IF([2]相关演算!BK35="","",[2]相关演算!BK35)</f>
        <v>11</v>
      </c>
      <c r="BL35" s="228">
        <f>IF([2]相关演算!BL35="","",[2]相关演算!BL35)</f>
        <v>9.7077586805203175E-3</v>
      </c>
      <c r="BM35" s="228">
        <f>IF([2]相关演算!BM35="","",[2]相关演算!BM35)</f>
        <v>2.4143761362697802E-2</v>
      </c>
      <c r="BN35" s="228">
        <f>IF([2]相关演算!BN35="","",[2]相关演算!BN35)</f>
        <v>2.0796180383695184E-2</v>
      </c>
      <c r="BO35" s="228">
        <f>IF([2]相关演算!BO35="","",[2]相关演算!BO35)</f>
        <v>9.7874014610143112E-3</v>
      </c>
      <c r="BP35" s="228" t="str">
        <f>IF([2]相关演算!BP35="","",[2]相关演算!BP35)</f>
        <v/>
      </c>
      <c r="BQ35" s="228">
        <f>IF([2]相关演算!BQ35="","",[2]相关演算!BQ35)</f>
        <v>1.3890636635346898E-2</v>
      </c>
      <c r="BR35" s="228">
        <f>IF([2]相关演算!BR35="","",[2]相关演算!BR35)</f>
        <v>0.10044299490609834</v>
      </c>
      <c r="BS35" s="228">
        <f>IF([2]相关演算!BS35="","",[2]相关演算!BS35)</f>
        <v>1.5230564070338935E-2</v>
      </c>
      <c r="BT35" s="228">
        <f>IF([2]相关演算!BT35="","",[2]相关演算!BT35)</f>
        <v>1.3198465122380182E-2</v>
      </c>
      <c r="BU35" s="228" t="str">
        <f>IF([2]相关演算!BU35="","",[2]相关演算!BU35)</f>
        <v/>
      </c>
      <c r="BV35" s="228" t="str">
        <f>IF([2]相关演算!BV35="","",[2]相关演算!BV35)</f>
        <v/>
      </c>
      <c r="BW35" s="228">
        <f>IF([2]相关演算!BW35="","",[2]相关演算!BW35)</f>
        <v>2.3598395315867216E-2</v>
      </c>
      <c r="BX35" s="228">
        <f>IF([2]相关演算!BX35="","",[2]相关演算!BX35)</f>
        <v>0.12458675626879614</v>
      </c>
      <c r="BY35" s="228">
        <f>IF([2]相关演算!BY35="","",[2]相关演算!BY35)</f>
        <v>3.6026744454034115E-2</v>
      </c>
      <c r="BZ35" s="228">
        <f>IF([2]相关演算!BZ35="","",[2]相关演算!BZ35)</f>
        <v>2.2985866583394493E-2</v>
      </c>
      <c r="CA35" s="228" t="str">
        <f>IF([2]相关演算!CA35="","",[2]相关演算!CA35)</f>
        <v/>
      </c>
      <c r="CB35" s="228" t="str">
        <f>IF([2]相关演算!CB35="","",[2]相关演算!CB35)</f>
        <v/>
      </c>
      <c r="CC35" s="228" t="str">
        <f>IF([2]相关演算!CC35="","",[2]相关演算!CC35)</f>
        <v/>
      </c>
      <c r="CD35" s="228" t="str">
        <f>IF([2]相关演算!CD35="","",[2]相关演算!CD35)</f>
        <v/>
      </c>
      <c r="CE35" s="228" t="str">
        <f>IF([2]相关演算!CE35="","",[2]相关演算!CE35)</f>
        <v/>
      </c>
      <c r="CF35" s="228" t="str">
        <f>IF([2]相关演算!CF35="","",[2]相关演算!CF35)</f>
        <v/>
      </c>
      <c r="CG35" s="228" t="str">
        <f>IF([2]相关演算!CG35="","",[2]相关演算!CG35)</f>
        <v/>
      </c>
      <c r="CH35" s="228" t="str">
        <f>IF([2]相关演算!CH35="","",[2]相关演算!CH35)</f>
        <v/>
      </c>
      <c r="CI35" s="228" t="str">
        <f>IF([2]相关演算!CI35="","",[2]相关演算!CI35)</f>
        <v/>
      </c>
      <c r="CJ35" s="228">
        <f>IF([2]相关演算!CJ35="","",[2]相关演算!CJ35)</f>
        <v>11</v>
      </c>
      <c r="CK35" s="228">
        <f>IF([2]相关演算!CK35="","",[2]相关演算!CK35)</f>
        <v>114.73677904132977</v>
      </c>
      <c r="CL35" s="228">
        <f>IF([2]相关演算!CL35="","",[2]相关演算!CL35)</f>
        <v>104.85691158930624</v>
      </c>
      <c r="CM35" s="228">
        <f>IF([2]相关演算!CM35="","",[2]相关演算!CM35)</f>
        <v>79.729013017993836</v>
      </c>
      <c r="CN35" s="228">
        <f>IF([2]相关演算!CN35="","",[2]相关演算!CN35)</f>
        <v>79.729013017993836</v>
      </c>
      <c r="CO35" s="228" t="str">
        <f>IF([2]相关演算!CO35="","",[2]相关演算!CO35)</f>
        <v/>
      </c>
      <c r="CP35" s="228" t="str">
        <f>IF([2]相关演算!CP35="","",[2]相关演算!CP35)</f>
        <v/>
      </c>
      <c r="CQ35" s="228">
        <f>IF([2]相关演算!CQ35="","",[2]相关演算!CQ35)</f>
        <v>11</v>
      </c>
      <c r="CR35" s="228">
        <f>IF([2]相关演算!CR35="","",[2]相关演算!CR35)</f>
        <v>8.8105797873161747E-3</v>
      </c>
      <c r="CS35" s="228">
        <f>IF([2]相关演算!CS35="","",[2]相关演算!CS35)</f>
        <v>1.3171931831925063E-2</v>
      </c>
      <c r="CT35" s="228">
        <f>IF([2]相关演算!CT35="","",[2]相关演算!CT35)</f>
        <v>2.228684914391867E-2</v>
      </c>
      <c r="CU35" s="228">
        <f>IF([2]相关演算!CU35="","",[2]相关演算!CU35)</f>
        <v>2.3105161437665708E-2</v>
      </c>
      <c r="CV35" s="228" t="str">
        <f>IF([2]相关演算!CV35="","",[2]相关演算!CV35)</f>
        <v/>
      </c>
      <c r="CW35" s="228">
        <f>IF([2]相关演算!CW35="","",[2]相关演算!CW35)</f>
        <v>9.6655635384059121E-3</v>
      </c>
      <c r="CX35" s="228">
        <f>IF([2]相关演算!CX35="","",[2]相关演算!CX35)</f>
        <v>1.0386985469927812E-2</v>
      </c>
      <c r="CY35" s="228">
        <f>IF([2]相关演算!CY35="","",[2]相关演算!CY35)</f>
        <v>7.4910518541036327E-3</v>
      </c>
      <c r="CZ35" s="228">
        <f>IF([2]相关演算!CZ35="","",[2]相关演算!CZ35)</f>
        <v>7.144253586815673E-3</v>
      </c>
      <c r="DA35" s="228" t="str">
        <f>IF([2]相关演算!DA35="","",[2]相关演算!DA35)</f>
        <v/>
      </c>
      <c r="DB35" s="228" t="str">
        <f>IF([2]相关演算!DB35="","",[2]相关演算!DB35)</f>
        <v/>
      </c>
      <c r="DC35" s="228">
        <f>IF([2]相关演算!DC35="","",[2]相关演算!DC35)</f>
        <v>1.8476143325722089E-2</v>
      </c>
      <c r="DD35" s="228">
        <f>IF([2]相关演算!DD35="","",[2]相关演算!DD35)</f>
        <v>2.3558917301852875E-2</v>
      </c>
      <c r="DE35" s="228">
        <f>IF([2]相关演算!DE35="","",[2]相关演算!DE35)</f>
        <v>2.9777900998022303E-2</v>
      </c>
      <c r="DF35" s="228">
        <f>IF([2]相关演算!DF35="","",[2]相关演算!DF35)</f>
        <v>3.024941502448138E-2</v>
      </c>
      <c r="DG35" s="228" t="str">
        <f>IF([2]相关演算!DG35="","",[2]相关演算!DG35)</f>
        <v/>
      </c>
      <c r="DH35" s="228" t="str">
        <f>IF([2]相关演算!DH35="","",[2]相关演算!DH35)</f>
        <v/>
      </c>
      <c r="DI35" s="228" t="str">
        <f>IF([2]相关演算!DI35="","",[2]相关演算!DI35)</f>
        <v/>
      </c>
      <c r="DJ35" s="228" t="str">
        <f>IF([2]相关演算!DJ35="","",[2]相关演算!DJ35)</f>
        <v/>
      </c>
      <c r="DK35" s="228" t="str">
        <f>IF([2]相关演算!DK35="","",[2]相关演算!DK35)</f>
        <v/>
      </c>
      <c r="DL35" s="228" t="str">
        <f>IF([2]相关演算!DL35="","",[2]相关演算!DL35)</f>
        <v/>
      </c>
      <c r="DM35" s="228" t="str">
        <f>IF([2]相关演算!DM35="","",[2]相关演算!DM35)</f>
        <v/>
      </c>
      <c r="DN35" s="228" t="str">
        <f>IF([2]相关演算!DN35="","",[2]相关演算!DN35)</f>
        <v/>
      </c>
      <c r="DO35" s="228" t="str">
        <f>IF([2]相关演算!DO35="","",[2]相关演算!DO35)</f>
        <v/>
      </c>
      <c r="DP35" s="228" t="str">
        <f>IF([2]相关演算!DP35="","",[2]相关演算!DP35)</f>
        <v/>
      </c>
      <c r="DQ35" s="228">
        <f>IF([2]相关演算!DQ35="","",[2]相关演算!DQ35)</f>
        <v>0.4</v>
      </c>
      <c r="DR35" s="228">
        <f>IF([2]相关演算!DR35="","",[2]相关演算!DR35)</f>
        <v>0</v>
      </c>
      <c r="DS35" s="228">
        <f>IF([2]相关演算!DS35="","",[2]相关演算!DS35)</f>
        <v>0.3</v>
      </c>
      <c r="DT35" s="228">
        <f>IF([2]相关演算!DT35="","",[2]相关演算!DT35)</f>
        <v>0.3</v>
      </c>
      <c r="DU35" s="228">
        <f>IF([2]相关演算!DU35="","",[2]相关演算!DU35)</f>
        <v>0</v>
      </c>
      <c r="DV35" s="228">
        <f>IF([2]相关演算!DV35="","",[2]相关演算!DV35)</f>
        <v>0.5</v>
      </c>
      <c r="DW35" s="228">
        <f>IF([2]相关演算!DW35="","",[2]相关演算!DW35)</f>
        <v>0.5</v>
      </c>
      <c r="DX35" s="228">
        <f>IF([2]相关演算!DX35="","",[2]相关演算!DX35)</f>
        <v>0</v>
      </c>
      <c r="DY35" s="228">
        <f>IF([2]相关演算!DY35="","",[2]相关演算!DY35)</f>
        <v>0</v>
      </c>
      <c r="DZ35" s="228">
        <f>IF([2]相关演算!DZ35="","",[2]相关演算!DZ35)</f>
        <v>0.25</v>
      </c>
      <c r="EA35" s="228">
        <f>IF([2]相关演算!EA35="","",[2]相关演算!EA35)</f>
        <v>0.33333333333333331</v>
      </c>
      <c r="EB35" s="228">
        <f>IF([2]相关演算!EB35="","",[2]相关演算!EB35)</f>
        <v>0.41666666666666663</v>
      </c>
      <c r="EC35" s="228">
        <f>IF([2]相关演算!EC35="","",[2]相关演算!EC35)</f>
        <v>0.5</v>
      </c>
      <c r="ED35" s="228">
        <f>IF([2]相关演算!ED35="","",[2]相关演算!ED35)</f>
        <v>0</v>
      </c>
      <c r="EE35" s="228">
        <f>IF([2]相关演算!EE35="","",[2]相关演算!EE35)</f>
        <v>0.25</v>
      </c>
      <c r="EF35" s="228">
        <f>IF([2]相关演算!EF35="","",[2]相关演算!EF35)</f>
        <v>0.25</v>
      </c>
      <c r="EG35" s="228" t="str">
        <f>IF([2]相关演算!EG35="","",[2]相关演算!EG35)</f>
        <v/>
      </c>
      <c r="EH35" s="228" t="str">
        <f>IF([2]相关演算!EH35="","",[2]相关演算!EH35)</f>
        <v/>
      </c>
      <c r="EI35" s="228" t="str">
        <f>IF([2]相关演算!EI35="","",[2]相关演算!EI35)</f>
        <v/>
      </c>
      <c r="EJ35" s="228" t="str">
        <f>IF([2]相关演算!EJ35="","",[2]相关演算!EJ35)</f>
        <v/>
      </c>
      <c r="EK35" s="228" t="str">
        <f>IF([2]相关演算!EK35="","",[2]相关演算!EK35)</f>
        <v/>
      </c>
      <c r="EL35" s="228" t="str">
        <f>IF([2]相关演算!EL35="","",[2]相关演算!EL35)</f>
        <v/>
      </c>
      <c r="EM35" s="228" t="str">
        <f>IF([2]相关演算!EM35="","",[2]相关演算!EM35)</f>
        <v/>
      </c>
      <c r="EN35" s="228" t="str">
        <f>IF([2]相关演算!EN35="","",[2]相关演算!EN35)</f>
        <v/>
      </c>
      <c r="EO35" s="228" t="str">
        <f>IF([2]相关演算!EO35="","",[2]相关演算!EO35)</f>
        <v>步将</v>
      </c>
      <c r="EP35" s="228">
        <f>IF([2]相关演算!EP35="","",[2]相关演算!EP35)</f>
        <v>5</v>
      </c>
      <c r="EQ35" s="228">
        <f>IF([2]相关演算!EQ35="","",[2]相关演算!EQ35)</f>
        <v>0.3</v>
      </c>
      <c r="ER35" s="228" t="str">
        <f>IF([2]相关演算!ER35="","",[2]相关演算!ER35)</f>
        <v>士兵</v>
      </c>
      <c r="ES35" s="228">
        <f>IF([2]相关演算!ES35="","",[2]相关演算!ES35)</f>
        <v>1</v>
      </c>
      <c r="ET35" s="228" t="str">
        <f>IF([2]相关演算!ET35="","",[2]相关演算!ET35)</f>
        <v>刀兵</v>
      </c>
      <c r="EU35" s="228">
        <f>IF([2]相关演算!EU35="","",[2]相关演算!EU35)</f>
        <v>29</v>
      </c>
      <c r="EV35" s="228">
        <f>IF([2]相关演算!EV35="","",[2]相关演算!EV35)</f>
        <v>469.11226295496419</v>
      </c>
      <c r="EW35" s="228">
        <f>IF([2]相关演算!EW35="","",[2]相关演算!EW35)</f>
        <v>0.14724563932555018</v>
      </c>
      <c r="EX35" s="228">
        <f>IF([2]相关演算!EX35="","",[2]相关演算!EX35)</f>
        <v>3.7621945577366443E-2</v>
      </c>
      <c r="EY35" s="228" t="str">
        <f>IF([2]相关演算!EY35="","",[2]相关演算!EY35)</f>
        <v/>
      </c>
      <c r="EZ35" s="228" t="str">
        <f>IF([2]相关演算!EZ35="","",[2]相关演算!EZ35)</f>
        <v/>
      </c>
      <c r="FA35" s="228" t="str">
        <f>IF([2]相关演算!FA35="","",[2]相关演算!FA35)</f>
        <v/>
      </c>
      <c r="FB35" s="228" t="str">
        <f>IF([2]相关演算!FB35="","",[2]相关演算!FB35)</f>
        <v/>
      </c>
      <c r="FC35" s="228" t="str">
        <f>IF([2]相关演算!FC35="","",[2]相关演算!FC35)</f>
        <v/>
      </c>
      <c r="FD35" s="228" t="str">
        <f>IF([2]相关演算!FD35="","",[2]相关演算!FD35)</f>
        <v/>
      </c>
      <c r="FE35" s="228" t="str">
        <f>IF([2]相关演算!FE35="","",[2]相关演算!FE35)</f>
        <v/>
      </c>
      <c r="FF35" s="228" t="str">
        <f>IF([2]相关演算!FF35="","",[2]相关演算!FF35)</f>
        <v/>
      </c>
      <c r="FG35" s="228" t="str">
        <f>IF([2]相关演算!FG35="","",[2]相关演算!FG35)</f>
        <v>范增</v>
      </c>
      <c r="FH35" s="228">
        <f>IF([2]相关演算!FH35="","",[2]相关演算!FH35)</f>
        <v>10022</v>
      </c>
      <c r="FI35" s="228" t="str">
        <f>IF([2]相关演算!FI35="","",[2]相关演算!FI35)</f>
        <v>zhixian3</v>
      </c>
      <c r="FJ35" s="228">
        <f>IF([2]相关演算!FJ35="","",[2]相关演算!FJ35)</f>
        <v>300</v>
      </c>
      <c r="FK35" s="228">
        <f>IF([2]相关演算!FK35="","",[2]相关演算!FK35)</f>
        <v>100</v>
      </c>
      <c r="FL35" s="228" t="str">
        <f>IF([2]相关演算!FL35="","",[2]相关演算!FL35)</f>
        <v/>
      </c>
      <c r="FM35" s="228">
        <f>IF([2]相关演算!FM35="","",[2]相关演算!FM35)</f>
        <v>0</v>
      </c>
      <c r="FN35" s="228">
        <f>IF([2]相关演算!FN35="","",[2]相关演算!FN35)</f>
        <v>300</v>
      </c>
      <c r="FO35" s="228">
        <f>IF([2]相关演算!FO35="","",[2]相关演算!FO35)</f>
        <v>0</v>
      </c>
      <c r="FP35" s="228">
        <f>IF([2]相关演算!FP35="","",[2]相关演算!FP35)</f>
        <v>0</v>
      </c>
      <c r="FQ35" s="228">
        <f>IF([2]相关演算!FQ35="","",[2]相关演算!FQ35)</f>
        <v>30000</v>
      </c>
      <c r="FR35" s="228">
        <f>IF([2]相关演算!FR35="","",[2]相关演算!FR35)</f>
        <v>0</v>
      </c>
      <c r="FS35" s="228">
        <f>IF([2]相关演算!FS35="","",[2]相关演算!FS35)</f>
        <v>0</v>
      </c>
      <c r="FT35" s="228">
        <f>IF([2]相关演算!FT35="","",[2]相关演算!FT35)</f>
        <v>0</v>
      </c>
      <c r="FU35" s="228">
        <f>IF([2]相关演算!FU35="","",[2]相关演算!FU35)</f>
        <v>0</v>
      </c>
      <c r="FV35" s="228">
        <f>IF([2]相关演算!FV35="","",[2]相关演算!FV35)</f>
        <v>0</v>
      </c>
      <c r="FW35" s="228">
        <f>IF([2]相关演算!FW35="","",[2]相关演算!FW35)</f>
        <v>0</v>
      </c>
      <c r="FX35" s="228">
        <f>IF([2]相关演算!FX35="","",[2]相关演算!FX35)</f>
        <v>0</v>
      </c>
      <c r="FY35" s="228">
        <f>IF([2]相关演算!FY35="","",[2]相关演算!FY35)</f>
        <v>30000</v>
      </c>
      <c r="FZ35" s="228" t="str">
        <f ca="1">IF([2]相关演算!FZ35="","",[2]相关演算!FZ35)</f>
        <v/>
      </c>
      <c r="GA35" s="228">
        <f>IF([2]相关演算!GA35="","",[2]相关演算!GA35)</f>
        <v>0</v>
      </c>
      <c r="GB35" s="228">
        <f ca="1">IF([2]相关演算!GB35="","",[2]相关演算!GB35)</f>
        <v>300</v>
      </c>
      <c r="GC35" s="228">
        <f ca="1">IF([2]相关演算!GC35="","",[2]相关演算!GC35)</f>
        <v>0.94868329805051377</v>
      </c>
      <c r="GD35" s="228">
        <f>IF([2]相关演算!GD35="","",[2]相关演算!GD35)</f>
        <v>1</v>
      </c>
      <c r="GE35" s="228">
        <f ca="1">IF([2]相关演算!GE35="","",[2]相关演算!GE35)</f>
        <v>6.8</v>
      </c>
      <c r="GF35" s="228">
        <f ca="1">IF([2]相关演算!GF35="","",[2]相关演算!GF35)</f>
        <v>5.17</v>
      </c>
      <c r="GG35" s="228" t="str">
        <f>IF([2]相关演算!GG35="","",[2]相关演算!GG35)</f>
        <v/>
      </c>
      <c r="GH35" s="228" t="str">
        <f>IF([2]相关演算!GH35="","",[2]相关演算!GH35)</f>
        <v/>
      </c>
      <c r="GI35" s="228" t="str">
        <f>IF([2]相关演算!GI35="","",[2]相关演算!GI35)</f>
        <v/>
      </c>
      <c r="GJ35" s="228" t="str">
        <f>IF([2]相关演算!GJ35="","",[2]相关演算!GJ35)</f>
        <v/>
      </c>
      <c r="GK35" s="228" t="str">
        <f>IF([2]相关演算!GK35="","",[2]相关演算!GK35)</f>
        <v/>
      </c>
      <c r="GL35" s="228" t="str">
        <f>IF([2]相关演算!GL35="","",[2]相关演算!GL35)</f>
        <v/>
      </c>
      <c r="GM35" s="228" t="str">
        <f>IF([2]相关演算!GM35="","",[2]相关演算!GM35)</f>
        <v/>
      </c>
      <c r="GN35" s="228" t="str">
        <f>IF([2]相关演算!GN35="","",[2]相关演算!GN35)</f>
        <v/>
      </c>
      <c r="GO35" s="228" t="str">
        <f>IF([2]相关演算!GO35="","",[2]相关演算!GO35)</f>
        <v/>
      </c>
      <c r="GP35" s="228" t="str">
        <f>IF([2]相关演算!GP35="","",[2]相关演算!GP35)</f>
        <v/>
      </c>
      <c r="GQ35" s="228" t="str">
        <f>IF([2]相关演算!GQ35="","",[2]相关演算!GQ35)</f>
        <v/>
      </c>
      <c r="GR35" s="228" t="str">
        <f>IF([2]相关演算!GR35="","",[2]相关演算!GR35)</f>
        <v/>
      </c>
      <c r="GS35" s="228" t="str">
        <f>IF([2]相关演算!GS35="","",[2]相关演算!GS35)</f>
        <v/>
      </c>
      <c r="GT35" s="228" t="str">
        <f>IF([2]相关演算!GT35="","",[2]相关演算!GT35)</f>
        <v/>
      </c>
      <c r="GU35" s="228" t="str">
        <f>IF([2]相关演算!GU35="","",[2]相关演算!GU35)</f>
        <v/>
      </c>
      <c r="GV35" s="228" t="str">
        <f>IF([2]相关演算!GV35="","",[2]相关演算!GV35)</f>
        <v/>
      </c>
      <c r="GW35" s="228" t="str">
        <f>IF([2]相关演算!GW35="","",[2]相关演算!GW35)</f>
        <v/>
      </c>
      <c r="GX35" s="228" t="str">
        <f>IF([2]相关演算!GX35="","",[2]相关演算!GX35)</f>
        <v/>
      </c>
      <c r="GY35" s="228" t="str">
        <f>IF([2]相关演算!GY35="","",[2]相关演算!GY35)</f>
        <v/>
      </c>
      <c r="GZ35" s="228" t="str">
        <f>IF([2]相关演算!GZ35="","",[2]相关演算!GZ35)</f>
        <v/>
      </c>
    </row>
    <row r="36" spans="1:208">
      <c r="A36" s="228" t="str">
        <f>IF([2]相关演算!A36="","",[2]相关演算!A36)</f>
        <v/>
      </c>
      <c r="B36" s="228">
        <f>IF([2]相关演算!B36="","",[2]相关演算!B36)</f>
        <v>17</v>
      </c>
      <c r="C36" s="228">
        <f>IF([2]相关演算!C36="","",[2]相关演算!C36)</f>
        <v>0.5</v>
      </c>
      <c r="D36" s="228">
        <f>IF([2]相关演算!D36="","",[2]相关演算!D36)</f>
        <v>0.5</v>
      </c>
      <c r="E36" s="228">
        <f>IF([2]相关演算!E36="","",[2]相关演算!E36)</f>
        <v>0.5</v>
      </c>
      <c r="F36" s="228">
        <f>IF([2]相关演算!F36="","",[2]相关演算!F36)</f>
        <v>0.5</v>
      </c>
      <c r="G36" s="228">
        <f>IF([2]相关演算!G36="","",[2]相关演算!G36)</f>
        <v>0.53754701237052249</v>
      </c>
      <c r="H36" s="228">
        <f>IF([2]相关演算!H36="","",[2]相关演算!H36)</f>
        <v>0.59402650614244812</v>
      </c>
      <c r="I36" s="228">
        <f>IF([2]相关演算!I36="","",[2]相关演算!I36)</f>
        <v>0.90399628846871727</v>
      </c>
      <c r="J36" s="228">
        <f>IF([2]相关演算!J36="","",[2]相关演算!J36)</f>
        <v>0.90399628846871727</v>
      </c>
      <c r="K36" s="228">
        <f>IF([2]相关演算!K36="","",[2]相关演算!K36)</f>
        <v>0.30560956296763958</v>
      </c>
      <c r="L36" s="228">
        <f>IF([2]相关演算!L36="","",[2]相关演算!L36)</f>
        <v>0.67522120491395843</v>
      </c>
      <c r="M36" s="228">
        <f>IF([2]相关演算!M36="","",[2]相关演算!M36)</f>
        <v>0.89759604103329849</v>
      </c>
      <c r="N36" s="228">
        <f>IF([2]相关演算!N36="","",[2]相关演算!N36)</f>
        <v>1</v>
      </c>
      <c r="O36" s="228" t="str">
        <f>IF([2]相关演算!O36="","",[2]相关演算!O36)</f>
        <v/>
      </c>
      <c r="P36" s="228" t="str">
        <f>IF([2]相关演算!P36="","",[2]相关演算!P36)</f>
        <v/>
      </c>
      <c r="Q36" s="228" t="str">
        <f>IF([2]相关演算!Q36="","",[2]相关演算!Q36)</f>
        <v/>
      </c>
      <c r="R36" s="228">
        <f>IF([2]相关演算!R36="","",[2]相关演算!R36)</f>
        <v>3.7898399999999999</v>
      </c>
      <c r="S36" s="228">
        <f>IF([2]相关演算!S36="","",[2]相关演算!S36)</f>
        <v>3.62704</v>
      </c>
      <c r="T36" s="228">
        <f>IF([2]相关演算!T36="","",[2]相关演算!T36)</f>
        <v>1.8</v>
      </c>
      <c r="U36" s="228">
        <f>IF([2]相关演算!U36="","",[2]相关演算!U36)</f>
        <v>2.3839999999999999</v>
      </c>
      <c r="V36" s="228">
        <f>IF([2]相关演算!V36="","",[2]相关演算!V36)</f>
        <v>4.9068937427377408</v>
      </c>
      <c r="W36" s="228">
        <f>IF([2]相关演算!W36="","",[2]相关演算!W36)</f>
        <v>3.6718813992675319</v>
      </c>
      <c r="X36" s="228">
        <f>IF([2]相关演算!X36="","",[2]相关演算!X36)</f>
        <v>3.3356681868694826</v>
      </c>
      <c r="Y36" s="228">
        <f>IF([2]相关演算!Y36="","",[2]相关演算!Y36)</f>
        <v>2.7885761758067256</v>
      </c>
      <c r="Z36" s="228">
        <f>IF([2]相关演算!Z36="","",[2]相关演算!Z36)</f>
        <v>0.15596210620274964</v>
      </c>
      <c r="AA36" s="228">
        <f>IF([2]相关演算!AA36="","",[2]相关演算!AA36)</f>
        <v>0.16296247865240765</v>
      </c>
      <c r="AB36" s="228">
        <f>IF([2]相关演算!AB36="","",[2]相关演算!AB36)</f>
        <v>0.32837301587301593</v>
      </c>
      <c r="AC36" s="228">
        <f>IF([2]相关演算!AC36="","",[2]相关演算!AC36)</f>
        <v>0.24793264621284761</v>
      </c>
      <c r="AD36" s="228">
        <f>IF([2]相关演算!AD36="","",[2]相关演算!AD36)</f>
        <v>0.186392436831185</v>
      </c>
      <c r="AE36" s="228">
        <f>IF([2]相关演算!AE36="","",[2]相关演算!AE36)</f>
        <v>0.1549834437224383</v>
      </c>
      <c r="AF36" s="228">
        <f>IF([2]相关演算!AF36="","",[2]相关演算!AF36)</f>
        <v>0.11831711803361195</v>
      </c>
      <c r="AG36" s="228">
        <f>IF([2]相关演算!AG36="","",[2]相关演算!AG36)</f>
        <v>0.11415766112997047</v>
      </c>
      <c r="AH36" s="228">
        <f>IF([2]相关演算!AH36="","",[2]相关演算!AH36)</f>
        <v>0.186392436831185</v>
      </c>
      <c r="AI36" s="228">
        <f>IF([2]相关演算!AI36="","",[2]相关演算!AI36)</f>
        <v>0.15596210620274964</v>
      </c>
      <c r="AJ36" s="228">
        <f>IF([2]相关演算!AJ36="","",[2]相关演算!AJ36)</f>
        <v>0.186392436831185</v>
      </c>
      <c r="AK36" s="228">
        <f>IF([2]相关演算!AK36="","",[2]相关演算!AK36)</f>
        <v>0.15596210620274964</v>
      </c>
      <c r="AL36" s="228">
        <f>IF([2]相关演算!AL36="","",[2]相关演算!AL36)</f>
        <v>0.34828950562016864</v>
      </c>
      <c r="AM36" s="228">
        <f>IF([2]相关演算!AM36="","",[2]相关演算!AM36)</f>
        <v>0.36392250980952512</v>
      </c>
      <c r="AN36" s="228">
        <f>IF([2]相关演算!AN36="","",[2]相关演算!AN36)</f>
        <v>0.73331194443307779</v>
      </c>
      <c r="AO36" s="228">
        <f>IF([2]相关演算!AO36="","",[2]相关演算!AO36)</f>
        <v>0.41673806457689011</v>
      </c>
      <c r="AP36" s="228">
        <f>IF([2]相关演算!AP36="","",[2]相关演算!AP36)</f>
        <v>0.34653681211280246</v>
      </c>
      <c r="AQ36" s="228">
        <f>IF([2]相关演算!AQ36="","",[2]相关演算!AQ36)</f>
        <v>0.26422805959582629</v>
      </c>
      <c r="AR36" s="228">
        <f>IF([2]相关演算!AR36="","",[2]相关演算!AR36)</f>
        <v>0.41673806457689011</v>
      </c>
      <c r="AS36" s="228">
        <f>IF([2]相关演算!AS36="","",[2]相关演算!AS36)</f>
        <v>0.34828950562016864</v>
      </c>
      <c r="AT36" s="228">
        <f>IF([2]相关演算!AT36="","",[2]相关演算!AT36)</f>
        <v>0.41673806457689011</v>
      </c>
      <c r="AU36" s="228">
        <f>IF([2]相关演算!AU36="","",[2]相关演算!AU36)</f>
        <v>0.34828950562016864</v>
      </c>
      <c r="AV36" s="228" t="str">
        <f>IF([2]相关演算!AV36="","",[2]相关演算!AV36)</f>
        <v/>
      </c>
      <c r="AW36" s="228" t="str">
        <f>IF([2]相关演算!AW36="","",[2]相关演算!AW36)</f>
        <v/>
      </c>
      <c r="AX36" s="228" t="str">
        <f>IF([2]相关演算!AX36="","",[2]相关演算!AX36)</f>
        <v/>
      </c>
      <c r="AY36" s="228" t="str">
        <f>IF([2]相关演算!AY36="","",[2]相关演算!AY36)</f>
        <v/>
      </c>
      <c r="AZ36" s="228" t="str">
        <f>IF([2]相关演算!AZ36="","",[2]相关演算!AZ36)</f>
        <v/>
      </c>
      <c r="BA36" s="228" t="str">
        <f>IF([2]相关演算!BA36="","",[2]相关演算!BA36)</f>
        <v/>
      </c>
      <c r="BB36" s="228" t="str">
        <f>IF([2]相关演算!BB36="","",[2]相关演算!BB36)</f>
        <v/>
      </c>
      <c r="BC36" s="228" t="str">
        <f>IF([2]相关演算!BC36="","",[2]相关演算!BC36)</f>
        <v/>
      </c>
      <c r="BD36" s="228">
        <f>IF([2]相关演算!BD36="","",[2]相关演算!BD36)</f>
        <v>12</v>
      </c>
      <c r="BE36" s="228">
        <f>IF([2]相关演算!BE36="","",[2]相关演算!BE36)</f>
        <v>110.21598104471758</v>
      </c>
      <c r="BF36" s="228">
        <f>IF([2]相关演算!BF36="","",[2]相关演算!BF36)</f>
        <v>56.954411994502649</v>
      </c>
      <c r="BG36" s="228">
        <f>IF([2]相关演算!BG36="","",[2]相关演算!BG36)</f>
        <v>17.878008426230505</v>
      </c>
      <c r="BH36" s="228">
        <f>IF([2]相关演算!BH36="","",[2]相关演算!BH36)</f>
        <v>0</v>
      </c>
      <c r="BI36" s="228" t="str">
        <f>IF([2]相关演算!BI36="","",[2]相关演算!BI36)</f>
        <v/>
      </c>
      <c r="BJ36" s="228" t="str">
        <f>IF([2]相关演算!BJ36="","",[2]相关演算!BJ36)</f>
        <v/>
      </c>
      <c r="BK36" s="228">
        <f>IF([2]相关演算!BK36="","",[2]相关演算!BK36)</f>
        <v>12</v>
      </c>
      <c r="BL36" s="228">
        <f>IF([2]相关演算!BL36="","",[2]相关演算!BL36)</f>
        <v>1.0595749752416617E-2</v>
      </c>
      <c r="BM36" s="228">
        <f>IF([2]相关演算!BM36="","",[2]相关演算!BM36)</f>
        <v>2.6353915985952325E-2</v>
      </c>
      <c r="BN36" s="228">
        <f>IF([2]相关演算!BN36="","",[2]相关演算!BN36)</f>
        <v>2.2634250481454454E-2</v>
      </c>
      <c r="BO36" s="228">
        <f>IF([2]相关演算!BO36="","",[2]相关演算!BO36)</f>
        <v>1.0805948596818965E-2</v>
      </c>
      <c r="BP36" s="228" t="str">
        <f>IF([2]相关演算!BP36="","",[2]相关演算!BP36)</f>
        <v/>
      </c>
      <c r="BQ36" s="228">
        <f>IF([2]相关演算!BQ36="","",[2]相关演算!BQ36)</f>
        <v>1.444204842966984E-2</v>
      </c>
      <c r="BR36" s="228">
        <f>IF([2]相关演算!BR36="","",[2]相关演算!BR36)</f>
        <v>0.10359474340984351</v>
      </c>
      <c r="BS36" s="228">
        <f>IF([2]相关演算!BS36="","",[2]相关演算!BS36)</f>
        <v>1.659513103468457E-2</v>
      </c>
      <c r="BT36" s="228">
        <f>IF([2]相关演算!BT36="","",[2]相关演算!BT36)</f>
        <v>1.445288689256842E-2</v>
      </c>
      <c r="BU36" s="228" t="str">
        <f>IF([2]相关演算!BU36="","",[2]相关演算!BU36)</f>
        <v/>
      </c>
      <c r="BV36" s="228" t="str">
        <f>IF([2]相关演算!BV36="","",[2]相关演算!BV36)</f>
        <v/>
      </c>
      <c r="BW36" s="228">
        <f>IF([2]相关演算!BW36="","",[2]相关演算!BW36)</f>
        <v>2.5037798182086457E-2</v>
      </c>
      <c r="BX36" s="228">
        <f>IF([2]相关演算!BX36="","",[2]相关演算!BX36)</f>
        <v>0.12994865939579583</v>
      </c>
      <c r="BY36" s="228">
        <f>IF([2]相关演算!BY36="","",[2]相关演算!BY36)</f>
        <v>3.9229381516139028E-2</v>
      </c>
      <c r="BZ36" s="228">
        <f>IF([2]相关演算!BZ36="","",[2]相关演算!BZ36)</f>
        <v>2.5258835489387385E-2</v>
      </c>
      <c r="CA36" s="228" t="str">
        <f>IF([2]相关演算!CA36="","",[2]相关演算!CA36)</f>
        <v/>
      </c>
      <c r="CB36" s="228" t="str">
        <f>IF([2]相关演算!CB36="","",[2]相关演算!CB36)</f>
        <v/>
      </c>
      <c r="CC36" s="228" t="str">
        <f>IF([2]相关演算!CC36="","",[2]相关演算!CC36)</f>
        <v/>
      </c>
      <c r="CD36" s="228" t="str">
        <f>IF([2]相关演算!CD36="","",[2]相关演算!CD36)</f>
        <v/>
      </c>
      <c r="CE36" s="228" t="str">
        <f>IF([2]相关演算!CE36="","",[2]相关演算!CE36)</f>
        <v/>
      </c>
      <c r="CF36" s="228" t="str">
        <f>IF([2]相关演算!CF36="","",[2]相关演算!CF36)</f>
        <v/>
      </c>
      <c r="CG36" s="228" t="str">
        <f>IF([2]相关演算!CG36="","",[2]相关演算!CG36)</f>
        <v/>
      </c>
      <c r="CH36" s="228" t="str">
        <f>IF([2]相关演算!CH36="","",[2]相关演算!CH36)</f>
        <v/>
      </c>
      <c r="CI36" s="228" t="str">
        <f>IF([2]相关演算!CI36="","",[2]相关演算!CI36)</f>
        <v/>
      </c>
      <c r="CJ36" s="228">
        <f>IF([2]相关演算!CJ36="","",[2]相关演算!CJ36)</f>
        <v>12</v>
      </c>
      <c r="CK36" s="228">
        <f>IF([2]相关演算!CK36="","",[2]相关演算!CK36)</f>
        <v>120.49736700324021</v>
      </c>
      <c r="CL36" s="228">
        <f>IF([2]相关演算!CL36="","",[2]相关演算!CL36)</f>
        <v>109.59650749656416</v>
      </c>
      <c r="CM36" s="228">
        <f>IF([2]相关演算!CM36="","",[2]相关演算!CM36)</f>
        <v>82.380316449795544</v>
      </c>
      <c r="CN36" s="228">
        <f>IF([2]相关演算!CN36="","",[2]相关演算!CN36)</f>
        <v>82.380316449795544</v>
      </c>
      <c r="CO36" s="228" t="str">
        <f>IF([2]相关演算!CO36="","",[2]相关演算!CO36)</f>
        <v/>
      </c>
      <c r="CP36" s="228" t="str">
        <f>IF([2]相关演算!CP36="","",[2]相关演算!CP36)</f>
        <v/>
      </c>
      <c r="CQ36" s="228">
        <f>IF([2]相关演算!CQ36="","",[2]相关演算!CQ36)</f>
        <v>12</v>
      </c>
      <c r="CR36" s="228">
        <f>IF([2]相关演算!CR36="","",[2]相关演算!CR36)</f>
        <v>9.6199442617201612E-3</v>
      </c>
      <c r="CS36" s="228">
        <f>IF([2]相关演算!CS36="","",[2]相关演算!CS36)</f>
        <v>1.4379873273254552E-2</v>
      </c>
      <c r="CT36" s="228">
        <f>IF([2]相关演算!CT36="","",[2]相关演算!CT36)</f>
        <v>2.4389668105671992E-2</v>
      </c>
      <c r="CU36" s="228">
        <f>IF([2]相关演算!CU36="","",[2]相关演算!CU36)</f>
        <v>2.525736781226029E-2</v>
      </c>
      <c r="CV36" s="228" t="str">
        <f>IF([2]相关演算!CV36="","",[2]相关演算!CV36)</f>
        <v/>
      </c>
      <c r="CW36" s="228">
        <f>IF([2]相关演算!CW36="","",[2]相关演算!CW36)</f>
        <v>1.06213769156838E-2</v>
      </c>
      <c r="CX36" s="228">
        <f>IF([2]相关演算!CX36="","",[2]相关演算!CX36)</f>
        <v>1.1374789691868115E-2</v>
      </c>
      <c r="CY36" s="228">
        <f>IF([2]相关演算!CY36="","",[2]相关演算!CY36)</f>
        <v>8.1865570067201961E-3</v>
      </c>
      <c r="CZ36" s="228">
        <f>IF([2]相关演算!CZ36="","",[2]相关演算!CZ36)</f>
        <v>7.8041486668394998E-3</v>
      </c>
      <c r="DA36" s="228" t="str">
        <f>IF([2]相关演算!DA36="","",[2]相关演算!DA36)</f>
        <v/>
      </c>
      <c r="DB36" s="228" t="str">
        <f>IF([2]相关演算!DB36="","",[2]相关演算!DB36)</f>
        <v/>
      </c>
      <c r="DC36" s="228">
        <f>IF([2]相关演算!DC36="","",[2]相关演算!DC36)</f>
        <v>2.0241321177403959E-2</v>
      </c>
      <c r="DD36" s="228">
        <f>IF([2]相关演算!DD36="","",[2]相关演算!DD36)</f>
        <v>2.5754662965122667E-2</v>
      </c>
      <c r="DE36" s="228">
        <f>IF([2]相关演算!DE36="","",[2]相关演算!DE36)</f>
        <v>3.2576225112392186E-2</v>
      </c>
      <c r="DF36" s="228">
        <f>IF([2]相关演算!DF36="","",[2]相关演算!DF36)</f>
        <v>3.3061516479099787E-2</v>
      </c>
      <c r="DG36" s="228" t="str">
        <f>IF([2]相关演算!DG36="","",[2]相关演算!DG36)</f>
        <v/>
      </c>
      <c r="DH36" s="228" t="str">
        <f>IF([2]相关演算!DH36="","",[2]相关演算!DH36)</f>
        <v/>
      </c>
      <c r="DI36" s="228" t="str">
        <f>IF([2]相关演算!DI36="","",[2]相关演算!DI36)</f>
        <v/>
      </c>
      <c r="DJ36" s="228" t="str">
        <f>IF([2]相关演算!DJ36="","",[2]相关演算!DJ36)</f>
        <v/>
      </c>
      <c r="DK36" s="228" t="str">
        <f>IF([2]相关演算!DK36="","",[2]相关演算!DK36)</f>
        <v/>
      </c>
      <c r="DL36" s="228" t="str">
        <f>IF([2]相关演算!DL36="","",[2]相关演算!DL36)</f>
        <v/>
      </c>
      <c r="DM36" s="228" t="str">
        <f>IF([2]相关演算!DM36="","",[2]相关演算!DM36)</f>
        <v/>
      </c>
      <c r="DN36" s="228" t="str">
        <f>IF([2]相关演算!DN36="","",[2]相关演算!DN36)</f>
        <v/>
      </c>
      <c r="DO36" s="228" t="str">
        <f>IF([2]相关演算!DO36="","",[2]相关演算!DO36)</f>
        <v/>
      </c>
      <c r="DP36" s="228" t="str">
        <f>IF([2]相关演算!DP36="","",[2]相关演算!DP36)</f>
        <v/>
      </c>
      <c r="DQ36" s="228">
        <f>IF([2]相关演算!DQ36="","",[2]相关演算!DQ36)</f>
        <v>0.4</v>
      </c>
      <c r="DR36" s="228">
        <f>IF([2]相关演算!DR36="","",[2]相关演算!DR36)</f>
        <v>0</v>
      </c>
      <c r="DS36" s="228">
        <f>IF([2]相关演算!DS36="","",[2]相关演算!DS36)</f>
        <v>0.3</v>
      </c>
      <c r="DT36" s="228">
        <f>IF([2]相关演算!DT36="","",[2]相关演算!DT36)</f>
        <v>0.3</v>
      </c>
      <c r="DU36" s="228">
        <f>IF([2]相关演算!DU36="","",[2]相关演算!DU36)</f>
        <v>0</v>
      </c>
      <c r="DV36" s="228">
        <f>IF([2]相关演算!DV36="","",[2]相关演算!DV36)</f>
        <v>0.5</v>
      </c>
      <c r="DW36" s="228">
        <f>IF([2]相关演算!DW36="","",[2]相关演算!DW36)</f>
        <v>0.5</v>
      </c>
      <c r="DX36" s="228">
        <f>IF([2]相关演算!DX36="","",[2]相关演算!DX36)</f>
        <v>0</v>
      </c>
      <c r="DY36" s="228">
        <f>IF([2]相关演算!DY36="","",[2]相关演算!DY36)</f>
        <v>0</v>
      </c>
      <c r="DZ36" s="228">
        <f>IF([2]相关演算!DZ36="","",[2]相关演算!DZ36)</f>
        <v>0.25</v>
      </c>
      <c r="EA36" s="228">
        <f>IF([2]相关演算!EA36="","",[2]相关演算!EA36)</f>
        <v>0.33333333333333331</v>
      </c>
      <c r="EB36" s="228">
        <f>IF([2]相关演算!EB36="","",[2]相关演算!EB36)</f>
        <v>0.41666666666666663</v>
      </c>
      <c r="EC36" s="228">
        <f>IF([2]相关演算!EC36="","",[2]相关演算!EC36)</f>
        <v>0.5</v>
      </c>
      <c r="ED36" s="228">
        <f>IF([2]相关演算!ED36="","",[2]相关演算!ED36)</f>
        <v>0</v>
      </c>
      <c r="EE36" s="228">
        <f>IF([2]相关演算!EE36="","",[2]相关演算!EE36)</f>
        <v>0.25</v>
      </c>
      <c r="EF36" s="228">
        <f>IF([2]相关演算!EF36="","",[2]相关演算!EF36)</f>
        <v>0.25</v>
      </c>
      <c r="EG36" s="228" t="str">
        <f>IF([2]相关演算!EG36="","",[2]相关演算!EG36)</f>
        <v/>
      </c>
      <c r="EH36" s="228" t="str">
        <f>IF([2]相关演算!EH36="","",[2]相关演算!EH36)</f>
        <v/>
      </c>
      <c r="EI36" s="228" t="str">
        <f>IF([2]相关演算!EI36="","",[2]相关演算!EI36)</f>
        <v/>
      </c>
      <c r="EJ36" s="228" t="str">
        <f>IF([2]相关演算!EJ36="","",[2]相关演算!EJ36)</f>
        <v/>
      </c>
      <c r="EK36" s="228" t="str">
        <f>IF([2]相关演算!EK36="","",[2]相关演算!EK36)</f>
        <v/>
      </c>
      <c r="EL36" s="228" t="str">
        <f>IF([2]相关演算!EL36="","",[2]相关演算!EL36)</f>
        <v/>
      </c>
      <c r="EM36" s="228" t="str">
        <f>IF([2]相关演算!EM36="","",[2]相关演算!EM36)</f>
        <v/>
      </c>
      <c r="EN36" s="228" t="str">
        <f>IF([2]相关演算!EN36="","",[2]相关演算!EN36)</f>
        <v/>
      </c>
      <c r="EO36" s="228" t="str">
        <f>IF([2]相关演算!EO36="","",[2]相关演算!EO36)</f>
        <v/>
      </c>
      <c r="EP36" s="228">
        <f>IF([2]相关演算!EP36="","",[2]相关演算!EP36)</f>
        <v>5</v>
      </c>
      <c r="EQ36" s="228">
        <f>IF([2]相关演算!EQ36="","",[2]相关演算!EQ36)</f>
        <v>0.3</v>
      </c>
      <c r="ER36" s="228" t="str">
        <f>IF([2]相关演算!ER36="","",[2]相关演算!ER36)</f>
        <v/>
      </c>
      <c r="ES36" s="228">
        <f>IF([2]相关演算!ES36="","",[2]相关演算!ES36)</f>
        <v>2</v>
      </c>
      <c r="ET36" s="228" t="str">
        <f>IF([2]相关演算!ET36="","",[2]相关演算!ET36)</f>
        <v>车骑兵</v>
      </c>
      <c r="EU36" s="228">
        <f>IF([2]相关演算!EU36="","",[2]相关演算!EU36)</f>
        <v>29</v>
      </c>
      <c r="EV36" s="228">
        <f>IF([2]相关演算!EV36="","",[2]相关演算!EV36)</f>
        <v>7522.2216077014227</v>
      </c>
      <c r="EW36" s="228">
        <f>IF([2]相关演算!EW36="","",[2]相关演算!EW36)</f>
        <v>0.23053461554125462</v>
      </c>
      <c r="EX36" s="228">
        <f>IF([2]相关演算!EX36="","",[2]相关演算!EX36)</f>
        <v>0.38531585999074724</v>
      </c>
      <c r="EY36" s="228" t="str">
        <f>IF([2]相关演算!EY36="","",[2]相关演算!EY36)</f>
        <v/>
      </c>
      <c r="EZ36" s="228" t="str">
        <f>IF([2]相关演算!EZ36="","",[2]相关演算!EZ36)</f>
        <v/>
      </c>
      <c r="FA36" s="228" t="str">
        <f>IF([2]相关演算!FA36="","",[2]相关演算!FA36)</f>
        <v/>
      </c>
      <c r="FB36" s="228" t="str">
        <f>IF([2]相关演算!FB36="","",[2]相关演算!FB36)</f>
        <v/>
      </c>
      <c r="FC36" s="228" t="str">
        <f>IF([2]相关演算!FC36="","",[2]相关演算!FC36)</f>
        <v/>
      </c>
      <c r="FD36" s="228" t="str">
        <f>IF([2]相关演算!FD36="","",[2]相关演算!FD36)</f>
        <v/>
      </c>
      <c r="FE36" s="228" t="str">
        <f>IF([2]相关演算!FE36="","",[2]相关演算!FE36)</f>
        <v/>
      </c>
      <c r="FF36" s="228" t="str">
        <f>IF([2]相关演算!FF36="","",[2]相关演算!FF36)</f>
        <v/>
      </c>
      <c r="FG36" s="228" t="str">
        <f>IF([2]相关演算!FG36="","",[2]相关演算!FG36)</f>
        <v>赵姬</v>
      </c>
      <c r="FH36" s="228">
        <f>IF([2]相关演算!FH36="","",[2]相关演算!FH36)</f>
        <v>10023</v>
      </c>
      <c r="FI36" s="228" t="str">
        <f>IF([2]相关演算!FI36="","",[2]相关演算!FI36)</f>
        <v>fanwei</v>
      </c>
      <c r="FJ36" s="228">
        <f>IF([2]相关演算!FJ36="","",[2]相关演算!FJ36)</f>
        <v>100</v>
      </c>
      <c r="FK36" s="228" t="str">
        <f>IF([2]相关演算!FK36="","",[2]相关演算!FK36)</f>
        <v/>
      </c>
      <c r="FL36" s="228" t="str">
        <f>IF([2]相关演算!FL36="","",[2]相关演算!FL36)</f>
        <v/>
      </c>
      <c r="FM36" s="228">
        <f>IF([2]相关演算!FM36="","",[2]相关演算!FM36)</f>
        <v>0</v>
      </c>
      <c r="FN36" s="228">
        <f>IF([2]相关演算!FN36="","",[2]相关演算!FN36)</f>
        <v>100</v>
      </c>
      <c r="FO36" s="228">
        <f>IF([2]相关演算!FO36="","",[2]相关演算!FO36)</f>
        <v>0</v>
      </c>
      <c r="FP36" s="228">
        <f>IF([2]相关演算!FP36="","",[2]相关演算!FP36)</f>
        <v>0</v>
      </c>
      <c r="FQ36" s="228">
        <f>IF([2]相关演算!FQ36="","",[2]相关演算!FQ36)</f>
        <v>0</v>
      </c>
      <c r="FR36" s="228">
        <f>IF([2]相关演算!FR36="","",[2]相关演算!FR36)</f>
        <v>31400</v>
      </c>
      <c r="FS36" s="228">
        <f>IF([2]相关演算!FS36="","",[2]相关演算!FS36)</f>
        <v>0</v>
      </c>
      <c r="FT36" s="228">
        <f>IF([2]相关演算!FT36="","",[2]相关演算!FT36)</f>
        <v>0</v>
      </c>
      <c r="FU36" s="228">
        <f>IF([2]相关演算!FU36="","",[2]相关演算!FU36)</f>
        <v>0</v>
      </c>
      <c r="FV36" s="228">
        <f>IF([2]相关演算!FV36="","",[2]相关演算!FV36)</f>
        <v>0</v>
      </c>
      <c r="FW36" s="228">
        <f>IF([2]相关演算!FW36="","",[2]相关演算!FW36)</f>
        <v>0</v>
      </c>
      <c r="FX36" s="228">
        <f>IF([2]相关演算!FX36="","",[2]相关演算!FX36)</f>
        <v>0</v>
      </c>
      <c r="FY36" s="228">
        <f>IF([2]相关演算!FY36="","",[2]相关演算!FY36)</f>
        <v>31400</v>
      </c>
      <c r="FZ36" s="228" t="str">
        <f ca="1">IF([2]相关演算!FZ36="","",[2]相关演算!FZ36)</f>
        <v/>
      </c>
      <c r="GA36" s="228">
        <f>IF([2]相关演算!GA36="","",[2]相关演算!GA36)</f>
        <v>0</v>
      </c>
      <c r="GB36" s="228">
        <f ca="1">IF([2]相关演算!GB36="","",[2]相关演算!GB36)</f>
        <v>100</v>
      </c>
      <c r="GC36" s="228">
        <f ca="1">IF([2]相关演算!GC36="","",[2]相关演算!GC36)</f>
        <v>0.57445626465380284</v>
      </c>
      <c r="GD36" s="228">
        <f>IF([2]相关演算!GD36="","",[2]相关演算!GD36)</f>
        <v>2</v>
      </c>
      <c r="GE36" s="228">
        <f ca="1">IF([2]相关演算!GE36="","",[2]相关演算!GE36)</f>
        <v>4.3</v>
      </c>
      <c r="GF36" s="228">
        <f ca="1">IF([2]相关演算!GF36="","",[2]相关演算!GF36)</f>
        <v>4.1100000000000003</v>
      </c>
      <c r="GG36" s="228" t="str">
        <f>IF([2]相关演算!GG36="","",[2]相关演算!GG36)</f>
        <v/>
      </c>
      <c r="GH36" s="228" t="str">
        <f>IF([2]相关演算!GH36="","",[2]相关演算!GH36)</f>
        <v/>
      </c>
      <c r="GI36" s="228" t="str">
        <f>IF([2]相关演算!GI36="","",[2]相关演算!GI36)</f>
        <v/>
      </c>
      <c r="GJ36" s="228" t="str">
        <f>IF([2]相关演算!GJ36="","",[2]相关演算!GJ36)</f>
        <v/>
      </c>
      <c r="GK36" s="228" t="str">
        <f>IF([2]相关演算!GK36="","",[2]相关演算!GK36)</f>
        <v/>
      </c>
      <c r="GL36" s="228" t="str">
        <f>IF([2]相关演算!GL36="","",[2]相关演算!GL36)</f>
        <v/>
      </c>
      <c r="GM36" s="228" t="str">
        <f>IF([2]相关演算!GM36="","",[2]相关演算!GM36)</f>
        <v/>
      </c>
      <c r="GN36" s="228" t="str">
        <f>IF([2]相关演算!GN36="","",[2]相关演算!GN36)</f>
        <v/>
      </c>
      <c r="GO36" s="228" t="str">
        <f>IF([2]相关演算!GO36="","",[2]相关演算!GO36)</f>
        <v/>
      </c>
      <c r="GP36" s="228" t="str">
        <f>IF([2]相关演算!GP36="","",[2]相关演算!GP36)</f>
        <v/>
      </c>
      <c r="GQ36" s="228" t="str">
        <f>IF([2]相关演算!GQ36="","",[2]相关演算!GQ36)</f>
        <v/>
      </c>
      <c r="GR36" s="228" t="str">
        <f>IF([2]相关演算!GR36="","",[2]相关演算!GR36)</f>
        <v/>
      </c>
      <c r="GS36" s="228" t="str">
        <f>IF([2]相关演算!GS36="","",[2]相关演算!GS36)</f>
        <v/>
      </c>
      <c r="GT36" s="228" t="str">
        <f>IF([2]相关演算!GT36="","",[2]相关演算!GT36)</f>
        <v/>
      </c>
      <c r="GU36" s="228" t="str">
        <f>IF([2]相关演算!GU36="","",[2]相关演算!GU36)</f>
        <v/>
      </c>
      <c r="GV36" s="228" t="str">
        <f>IF([2]相关演算!GV36="","",[2]相关演算!GV36)</f>
        <v/>
      </c>
      <c r="GW36" s="228" t="str">
        <f>IF([2]相关演算!GW36="","",[2]相关演算!GW36)</f>
        <v/>
      </c>
      <c r="GX36" s="228" t="str">
        <f>IF([2]相关演算!GX36="","",[2]相关演算!GX36)</f>
        <v/>
      </c>
      <c r="GY36" s="228" t="str">
        <f>IF([2]相关演算!GY36="","",[2]相关演算!GY36)</f>
        <v/>
      </c>
      <c r="GZ36" s="228" t="str">
        <f>IF([2]相关演算!GZ36="","",[2]相关演算!GZ36)</f>
        <v/>
      </c>
    </row>
    <row r="37" spans="1:208">
      <c r="A37" s="228" t="str">
        <f>IF([2]相关演算!A37="","",[2]相关演算!A37)</f>
        <v/>
      </c>
      <c r="B37" s="228">
        <f>IF([2]相关演算!B37="","",[2]相关演算!B37)</f>
        <v>18</v>
      </c>
      <c r="C37" s="228">
        <f>IF([2]相关演算!C37="","",[2]相关演算!C37)</f>
        <v>0.5</v>
      </c>
      <c r="D37" s="228">
        <f>IF([2]相关演算!D37="","",[2]相关演算!D37)</f>
        <v>0.5</v>
      </c>
      <c r="E37" s="228">
        <f>IF([2]相关演算!E37="","",[2]相关演算!E37)</f>
        <v>0.5</v>
      </c>
      <c r="F37" s="228">
        <f>IF([2]相关演算!F37="","",[2]相关演算!F37)</f>
        <v>0.5</v>
      </c>
      <c r="G37" s="228">
        <f>IF([2]相关演算!G37="","",[2]相关演算!G37)</f>
        <v>0.52844805514825777</v>
      </c>
      <c r="H37" s="228">
        <f>IF([2]相关演算!H37="","",[2]相关演算!H37)</f>
        <v>0.5730959382061912</v>
      </c>
      <c r="I37" s="228">
        <f>IF([2]相关演算!I37="","",[2]相关演算!I37)</f>
        <v>0.89894896828436532</v>
      </c>
      <c r="J37" s="228">
        <f>IF([2]相关演算!J37="","",[2]相关演算!J37)</f>
        <v>0.89894896828436532</v>
      </c>
      <c r="K37" s="228">
        <f>IF([2]相关演算!K37="","",[2]相关演算!K37)</f>
        <v>0.25282486394453946</v>
      </c>
      <c r="L37" s="228">
        <f>IF([2]相关演算!L37="","",[2]相关演算!L37)</f>
        <v>0.65847675056495303</v>
      </c>
      <c r="M37" s="228">
        <f>IF([2]相关演算!M37="","",[2]相关演算!M37)</f>
        <v>0.89221223283665629</v>
      </c>
      <c r="N37" s="228">
        <f>IF([2]相关演算!N37="","",[2]相关演算!N37)</f>
        <v>1</v>
      </c>
      <c r="O37" s="228" t="str">
        <f>IF([2]相关演算!O37="","",[2]相关演算!O37)</f>
        <v/>
      </c>
      <c r="P37" s="228" t="str">
        <f>IF([2]相关演算!P37="","",[2]相关演算!P37)</f>
        <v/>
      </c>
      <c r="Q37" s="228" t="str">
        <f>IF([2]相关演算!Q37="","",[2]相关演算!Q37)</f>
        <v/>
      </c>
      <c r="R37" s="228">
        <f>IF([2]相关演算!R37="","",[2]相关演算!R37)</f>
        <v>3.7898399999999999</v>
      </c>
      <c r="S37" s="228">
        <f>IF([2]相关演算!S37="","",[2]相关演算!S37)</f>
        <v>3.62704</v>
      </c>
      <c r="T37" s="228">
        <f>IF([2]相关演算!T37="","",[2]相关演算!T37)</f>
        <v>1.8</v>
      </c>
      <c r="U37" s="228">
        <f>IF([2]相关演算!U37="","",[2]相关演算!U37)</f>
        <v>2.3839999999999999</v>
      </c>
      <c r="V37" s="228">
        <f>IF([2]相关演算!V37="","",[2]相关演算!V37)</f>
        <v>4.8847692118278481</v>
      </c>
      <c r="W37" s="228">
        <f>IF([2]相关演算!W37="","",[2]相关演算!W37)</f>
        <v>3.6172737767490131</v>
      </c>
      <c r="X37" s="228">
        <f>IF([2]相关演算!X37="","",[2]相关演算!X37)</f>
        <v>3.2403932537374018</v>
      </c>
      <c r="Y37" s="228">
        <f>IF([2]相关演算!Y37="","",[2]相关演算!Y37)</f>
        <v>2.7150613185349597</v>
      </c>
      <c r="Z37" s="228">
        <f>IF([2]相关演算!Z37="","",[2]相关演算!Z37)</f>
        <v>0.15596210620274964</v>
      </c>
      <c r="AA37" s="228">
        <f>IF([2]相关演算!AA37="","",[2]相关演算!AA37)</f>
        <v>0.16296247865240765</v>
      </c>
      <c r="AB37" s="228">
        <f>IF([2]相关演算!AB37="","",[2]相关演算!AB37)</f>
        <v>0.32837301587301593</v>
      </c>
      <c r="AC37" s="228">
        <f>IF([2]相关演算!AC37="","",[2]相关演算!AC37)</f>
        <v>0.24793264621284761</v>
      </c>
      <c r="AD37" s="228">
        <f>IF([2]相关演算!AD37="","",[2]相关演算!AD37)</f>
        <v>0.18992119340141886</v>
      </c>
      <c r="AE37" s="228">
        <f>IF([2]相关演算!AE37="","",[2]相关演算!AE37)</f>
        <v>0.15780528248177078</v>
      </c>
      <c r="AF37" s="228">
        <f>IF([2]相关演算!AF37="","",[2]相关演算!AF37)</f>
        <v>0.12110436772073095</v>
      </c>
      <c r="AG37" s="228">
        <f>IF([2]相关演算!AG37="","",[2]相关演算!AG37)</f>
        <v>0.11629857882403447</v>
      </c>
      <c r="AH37" s="228">
        <f>IF([2]相关演算!AH37="","",[2]相关演算!AH37)</f>
        <v>0.18992119340141886</v>
      </c>
      <c r="AI37" s="228">
        <f>IF([2]相关演算!AI37="","",[2]相关演算!AI37)</f>
        <v>0.15596210620274964</v>
      </c>
      <c r="AJ37" s="228">
        <f>IF([2]相关演算!AJ37="","",[2]相关演算!AJ37)</f>
        <v>0.18992119340141886</v>
      </c>
      <c r="AK37" s="228">
        <f>IF([2]相关演算!AK37="","",[2]相关演算!AK37)</f>
        <v>0.15596210620274964</v>
      </c>
      <c r="AL37" s="228">
        <f>IF([2]相关演算!AL37="","",[2]相关演算!AL37)</f>
        <v>0.42100528380841601</v>
      </c>
      <c r="AM37" s="228">
        <f>IF([2]相关演算!AM37="","",[2]相关演算!AM37)</f>
        <v>0.43990214190868787</v>
      </c>
      <c r="AN37" s="228">
        <f>IF([2]相关演算!AN37="","",[2]相关演算!AN37)</f>
        <v>0.88641259154915952</v>
      </c>
      <c r="AO37" s="228">
        <f>IF([2]相关演算!AO37="","",[2]相关演算!AO37)</f>
        <v>0.51315624225386913</v>
      </c>
      <c r="AP37" s="228">
        <f>IF([2]相关演算!AP37="","",[2]相关演算!AP37)</f>
        <v>0.42636889210100815</v>
      </c>
      <c r="AQ37" s="228">
        <f>IF([2]相关演算!AQ37="","",[2]相关演算!AQ37)</f>
        <v>0.32677823927098054</v>
      </c>
      <c r="AR37" s="228">
        <f>IF([2]相关演算!AR37="","",[2]相关演算!AR37)</f>
        <v>0.51315624225386913</v>
      </c>
      <c r="AS37" s="228">
        <f>IF([2]相关演算!AS37="","",[2]相关演算!AS37)</f>
        <v>0.42100528380841601</v>
      </c>
      <c r="AT37" s="228">
        <f>IF([2]相关演算!AT37="","",[2]相关演算!AT37)</f>
        <v>0.51315624225386913</v>
      </c>
      <c r="AU37" s="228">
        <f>IF([2]相关演算!AU37="","",[2]相关演算!AU37)</f>
        <v>0.42100528380841601</v>
      </c>
      <c r="AV37" s="228" t="str">
        <f>IF([2]相关演算!AV37="","",[2]相关演算!AV37)</f>
        <v/>
      </c>
      <c r="AW37" s="228" t="str">
        <f>IF([2]相关演算!AW37="","",[2]相关演算!AW37)</f>
        <v/>
      </c>
      <c r="AX37" s="228" t="str">
        <f>IF([2]相关演算!AX37="","",[2]相关演算!AX37)</f>
        <v/>
      </c>
      <c r="AY37" s="228" t="str">
        <f>IF([2]相关演算!AY37="","",[2]相关演算!AY37)</f>
        <v/>
      </c>
      <c r="AZ37" s="228" t="str">
        <f>IF([2]相关演算!AZ37="","",[2]相关演算!AZ37)</f>
        <v/>
      </c>
      <c r="BA37" s="228" t="str">
        <f>IF([2]相关演算!BA37="","",[2]相关演算!BA37)</f>
        <v/>
      </c>
      <c r="BB37" s="228" t="str">
        <f>IF([2]相关演算!BB37="","",[2]相关演算!BB37)</f>
        <v/>
      </c>
      <c r="BC37" s="228" t="str">
        <f>IF([2]相关演算!BC37="","",[2]相关演算!BC37)</f>
        <v/>
      </c>
      <c r="BD37" s="228">
        <f>IF([2]相关演算!BD37="","",[2]相关演算!BD37)</f>
        <v>13</v>
      </c>
      <c r="BE37" s="228">
        <f>IF([2]相关演算!BE37="","",[2]相关演算!BE37)</f>
        <v>119.08189782841715</v>
      </c>
      <c r="BF37" s="228">
        <f>IF([2]相关演算!BF37="","",[2]相关演算!BF37)</f>
        <v>61.275172549701765</v>
      </c>
      <c r="BG37" s="228">
        <f>IF([2]相关演算!BG37="","",[2]相关演算!BG37)</f>
        <v>19.25051895591584</v>
      </c>
      <c r="BH37" s="228">
        <f>IF([2]相关演算!BH37="","",[2]相关演算!BH37)</f>
        <v>0</v>
      </c>
      <c r="BI37" s="228" t="str">
        <f>IF([2]相关演算!BI37="","",[2]相关演算!BI37)</f>
        <v/>
      </c>
      <c r="BJ37" s="228" t="str">
        <f>IF([2]相关演算!BJ37="","",[2]相关演算!BJ37)</f>
        <v/>
      </c>
      <c r="BK37" s="228">
        <f>IF([2]相关演算!BK37="","",[2]相关演算!BK37)</f>
        <v>13</v>
      </c>
      <c r="BL37" s="228">
        <f>IF([2]相关演算!BL37="","",[2]相关演算!BL37)</f>
        <v>1.1483740824312971E-2</v>
      </c>
      <c r="BM37" s="228">
        <f>IF([2]相关演算!BM37="","",[2]相关演算!BM37)</f>
        <v>2.856407060920596E-2</v>
      </c>
      <c r="BN37" s="228">
        <f>IF([2]相关演算!BN37="","",[2]相关演算!BN37)</f>
        <v>2.4472726053453159E-2</v>
      </c>
      <c r="BO37" s="228">
        <f>IF([2]相关演算!BO37="","",[2]相关演算!BO37)</f>
        <v>1.1824495732623647E-2</v>
      </c>
      <c r="BP37" s="228" t="str">
        <f>IF([2]相关演算!BP37="","",[2]相关演算!BP37)</f>
        <v/>
      </c>
      <c r="BQ37" s="228">
        <f>IF([2]相关演算!BQ37="","",[2]相关演算!BQ37)</f>
        <v>1.4993460223992006E-2</v>
      </c>
      <c r="BR37" s="228">
        <f>IF([2]相关演算!BR37="","",[2]相关演算!BR37)</f>
        <v>0.10555408533284248</v>
      </c>
      <c r="BS37" s="228">
        <f>IF([2]相关演算!BS37="","",[2]相关演算!BS37)</f>
        <v>1.7956627322785686E-2</v>
      </c>
      <c r="BT37" s="228">
        <f>IF([2]相关演算!BT37="","",[2]相关演算!BT37)</f>
        <v>1.5854456127055952E-2</v>
      </c>
      <c r="BU37" s="228" t="str">
        <f>IF([2]相关演算!BU37="","",[2]相关演算!BU37)</f>
        <v/>
      </c>
      <c r="BV37" s="228" t="str">
        <f>IF([2]相关演算!BV37="","",[2]相关演算!BV37)</f>
        <v/>
      </c>
      <c r="BW37" s="228">
        <f>IF([2]相关演算!BW37="","",[2]相关演算!BW37)</f>
        <v>2.6477201048304977E-2</v>
      </c>
      <c r="BX37" s="228">
        <f>IF([2]相关演算!BX37="","",[2]相关演算!BX37)</f>
        <v>0.13411815594204846</v>
      </c>
      <c r="BY37" s="228">
        <f>IF([2]相关演算!BY37="","",[2]相关演算!BY37)</f>
        <v>4.2429353376238849E-2</v>
      </c>
      <c r="BZ37" s="228">
        <f>IF([2]相关演算!BZ37="","",[2]相关演算!BZ37)</f>
        <v>2.7678951859679599E-2</v>
      </c>
      <c r="CA37" s="228" t="str">
        <f>IF([2]相关演算!CA37="","",[2]相关演算!CA37)</f>
        <v/>
      </c>
      <c r="CB37" s="228" t="str">
        <f>IF([2]相关演算!CB37="","",[2]相关演算!CB37)</f>
        <v/>
      </c>
      <c r="CC37" s="228" t="str">
        <f>IF([2]相关演算!CC37="","",[2]相关演算!CC37)</f>
        <v/>
      </c>
      <c r="CD37" s="228" t="str">
        <f>IF([2]相关演算!CD37="","",[2]相关演算!CD37)</f>
        <v/>
      </c>
      <c r="CE37" s="228" t="str">
        <f>IF([2]相关演算!CE37="","",[2]相关演算!CE37)</f>
        <v/>
      </c>
      <c r="CF37" s="228" t="str">
        <f>IF([2]相关演算!CF37="","",[2]相关演算!CF37)</f>
        <v/>
      </c>
      <c r="CG37" s="228" t="str">
        <f>IF([2]相关演算!CG37="","",[2]相关演算!CG37)</f>
        <v/>
      </c>
      <c r="CH37" s="228" t="str">
        <f>IF([2]相关演算!CH37="","",[2]相关演算!CH37)</f>
        <v/>
      </c>
      <c r="CI37" s="228" t="str">
        <f>IF([2]相关演算!CI37="","",[2]相关演算!CI37)</f>
        <v/>
      </c>
      <c r="CJ37" s="228">
        <f>IF([2]相关演算!CJ37="","",[2]相关演算!CJ37)</f>
        <v>13</v>
      </c>
      <c r="CK37" s="228">
        <f>IF([2]相关演算!CK37="","",[2]相关演算!CK37)</f>
        <v>126.2376756463635</v>
      </c>
      <c r="CL37" s="228">
        <f>IF([2]相关演算!CL37="","",[2]相关演算!CL37)</f>
        <v>114.29698284356363</v>
      </c>
      <c r="CM37" s="228">
        <f>IF([2]相关演算!CM37="","",[2]相关演算!CM37)</f>
        <v>85.023680760585535</v>
      </c>
      <c r="CN37" s="228">
        <f>IF([2]相关演算!CN37="","",[2]相关演算!CN37)</f>
        <v>85.023680760585535</v>
      </c>
      <c r="CO37" s="228" t="str">
        <f>IF([2]相关演算!CO37="","",[2]相关演算!CO37)</f>
        <v/>
      </c>
      <c r="CP37" s="228" t="str">
        <f>IF([2]相关演算!CP37="","",[2]相关演算!CP37)</f>
        <v/>
      </c>
      <c r="CQ37" s="228">
        <f>IF([2]相关演算!CQ37="","",[2]相关演算!CQ37)</f>
        <v>13</v>
      </c>
      <c r="CR37" s="228">
        <f>IF([2]相关演算!CR37="","",[2]相关演算!CR37)</f>
        <v>1.0429308736124149E-2</v>
      </c>
      <c r="CS37" s="228">
        <f>IF([2]相关演算!CS37="","",[2]相关演算!CS37)</f>
        <v>1.5587814714584071E-2</v>
      </c>
      <c r="CT37" s="228">
        <f>IF([2]相关演算!CT37="","",[2]相关演算!CT37)</f>
        <v>2.6516787411811359E-2</v>
      </c>
      <c r="CU37" s="228">
        <f>IF([2]相关演算!CU37="","",[2]相关演算!CU37)</f>
        <v>2.7425918458516326E-2</v>
      </c>
      <c r="CV37" s="228" t="str">
        <f>IF([2]相关演算!CV37="","",[2]相关演算!CV37)</f>
        <v/>
      </c>
      <c r="CW37" s="228">
        <f>IF([2]相关演算!CW37="","",[2]相关演算!CW37)</f>
        <v>1.1577190292962005E-2</v>
      </c>
      <c r="CX37" s="228">
        <f>IF([2]相关演算!CX37="","",[2]相关演算!CX37)</f>
        <v>1.2366614702880079E-2</v>
      </c>
      <c r="CY37" s="228">
        <f>IF([2]相关演算!CY37="","",[2]相关演算!CY37)</f>
        <v>8.8820621593364742E-3</v>
      </c>
      <c r="CZ37" s="228">
        <f>IF([2]相关演算!CZ37="","",[2]相关演算!CZ37)</f>
        <v>8.4640437468630567E-3</v>
      </c>
      <c r="DA37" s="228" t="str">
        <f>IF([2]相关演算!DA37="","",[2]相关演算!DA37)</f>
        <v/>
      </c>
      <c r="DB37" s="228" t="str">
        <f>IF([2]相关演算!DB37="","",[2]相关演算!DB37)</f>
        <v/>
      </c>
      <c r="DC37" s="228">
        <f>IF([2]相关演算!DC37="","",[2]相关演算!DC37)</f>
        <v>2.2006499029086156E-2</v>
      </c>
      <c r="DD37" s="228">
        <f>IF([2]相关演算!DD37="","",[2]相关演算!DD37)</f>
        <v>2.7954429417464149E-2</v>
      </c>
      <c r="DE37" s="228">
        <f>IF([2]相关演算!DE37="","",[2]相关演算!DE37)</f>
        <v>3.5398849571147833E-2</v>
      </c>
      <c r="DF37" s="228">
        <f>IF([2]相关演算!DF37="","",[2]相关演算!DF37)</f>
        <v>3.5889962205379385E-2</v>
      </c>
      <c r="DG37" s="228" t="str">
        <f>IF([2]相关演算!DG37="","",[2]相关演算!DG37)</f>
        <v/>
      </c>
      <c r="DH37" s="228" t="str">
        <f>IF([2]相关演算!DH37="","",[2]相关演算!DH37)</f>
        <v/>
      </c>
      <c r="DI37" s="228" t="str">
        <f>IF([2]相关演算!DI37="","",[2]相关演算!DI37)</f>
        <v/>
      </c>
      <c r="DJ37" s="228" t="str">
        <f>IF([2]相关演算!DJ37="","",[2]相关演算!DJ37)</f>
        <v/>
      </c>
      <c r="DK37" s="228" t="str">
        <f>IF([2]相关演算!DK37="","",[2]相关演算!DK37)</f>
        <v/>
      </c>
      <c r="DL37" s="228" t="str">
        <f>IF([2]相关演算!DL37="","",[2]相关演算!DL37)</f>
        <v/>
      </c>
      <c r="DM37" s="228" t="str">
        <f>IF([2]相关演算!DM37="","",[2]相关演算!DM37)</f>
        <v/>
      </c>
      <c r="DN37" s="228" t="str">
        <f>IF([2]相关演算!DN37="","",[2]相关演算!DN37)</f>
        <v/>
      </c>
      <c r="DO37" s="228" t="str">
        <f>IF([2]相关演算!DO37="","",[2]相关演算!DO37)</f>
        <v/>
      </c>
      <c r="DP37" s="228" t="str">
        <f>IF([2]相关演算!DP37="","",[2]相关演算!DP37)</f>
        <v/>
      </c>
      <c r="DQ37" s="228">
        <f>IF([2]相关演算!DQ37="","",[2]相关演算!DQ37)</f>
        <v>0</v>
      </c>
      <c r="DR37" s="228">
        <f>IF([2]相关演算!DR37="","",[2]相关演算!DR37)</f>
        <v>0</v>
      </c>
      <c r="DS37" s="228">
        <f>IF([2]相关演算!DS37="","",[2]相关演算!DS37)</f>
        <v>0.3</v>
      </c>
      <c r="DT37" s="228">
        <f>IF([2]相关演算!DT37="","",[2]相关演算!DT37)</f>
        <v>0.7</v>
      </c>
      <c r="DU37" s="228">
        <f>IF([2]相关演算!DU37="","",[2]相关演算!DU37)</f>
        <v>0</v>
      </c>
      <c r="DV37" s="228">
        <f>IF([2]相关演算!DV37="","",[2]相关演算!DV37)</f>
        <v>0.5</v>
      </c>
      <c r="DW37" s="228">
        <f>IF([2]相关演算!DW37="","",[2]相关演算!DW37)</f>
        <v>0.5</v>
      </c>
      <c r="DX37" s="228">
        <f>IF([2]相关演算!DX37="","",[2]相关演算!DX37)</f>
        <v>0</v>
      </c>
      <c r="DY37" s="228">
        <f>IF([2]相关演算!DY37="","",[2]相关演算!DY37)</f>
        <v>0</v>
      </c>
      <c r="DZ37" s="228">
        <f>IF([2]相关演算!DZ37="","",[2]相关演算!DZ37)</f>
        <v>0.25</v>
      </c>
      <c r="EA37" s="228">
        <f>IF([2]相关演算!EA37="","",[2]相关演算!EA37)</f>
        <v>0.33333333333333331</v>
      </c>
      <c r="EB37" s="228">
        <f>IF([2]相关演算!EB37="","",[2]相关演算!EB37)</f>
        <v>0.41666666666666663</v>
      </c>
      <c r="EC37" s="228">
        <f>IF([2]相关演算!EC37="","",[2]相关演算!EC37)</f>
        <v>0</v>
      </c>
      <c r="ED37" s="228">
        <f>IF([2]相关演算!ED37="","",[2]相关演算!ED37)</f>
        <v>0</v>
      </c>
      <c r="EE37" s="228">
        <f>IF([2]相关演算!EE37="","",[2]相关演算!EE37)</f>
        <v>0.25</v>
      </c>
      <c r="EF37" s="228">
        <f>IF([2]相关演算!EF37="","",[2]相关演算!EF37)</f>
        <v>0.75</v>
      </c>
      <c r="EG37" s="228" t="str">
        <f>IF([2]相关演算!EG37="","",[2]相关演算!EG37)</f>
        <v/>
      </c>
      <c r="EH37" s="228" t="str">
        <f>IF([2]相关演算!EH37="","",[2]相关演算!EH37)</f>
        <v/>
      </c>
      <c r="EI37" s="228" t="str">
        <f>IF([2]相关演算!EI37="","",[2]相关演算!EI37)</f>
        <v/>
      </c>
      <c r="EJ37" s="228" t="str">
        <f>IF([2]相关演算!EJ37="","",[2]相关演算!EJ37)</f>
        <v/>
      </c>
      <c r="EK37" s="228" t="str">
        <f>IF([2]相关演算!EK37="","",[2]相关演算!EK37)</f>
        <v/>
      </c>
      <c r="EL37" s="228" t="str">
        <f>IF([2]相关演算!EL37="","",[2]相关演算!EL37)</f>
        <v/>
      </c>
      <c r="EM37" s="228" t="str">
        <f>IF([2]相关演算!EM37="","",[2]相关演算!EM37)</f>
        <v/>
      </c>
      <c r="EN37" s="228" t="str">
        <f>IF([2]相关演算!EN37="","",[2]相关演算!EN37)</f>
        <v/>
      </c>
      <c r="EO37" s="228" t="str">
        <f>IF([2]相关演算!EO37="","",[2]相关演算!EO37)</f>
        <v/>
      </c>
      <c r="EP37" s="228">
        <f>IF([2]相关演算!EP37="","",[2]相关演算!EP37)</f>
        <v>5</v>
      </c>
      <c r="EQ37" s="228">
        <f>IF([2]相关演算!EQ37="","",[2]相关演算!EQ37)</f>
        <v>0.3</v>
      </c>
      <c r="ER37" s="228" t="str">
        <f>IF([2]相关演算!ER37="","",[2]相关演算!ER37)</f>
        <v/>
      </c>
      <c r="ES37" s="228">
        <f>IF([2]相关演算!ES37="","",[2]相关演算!ES37)</f>
        <v>3</v>
      </c>
      <c r="ET37" s="228" t="str">
        <f>IF([2]相关演算!ET37="","",[2]相关演算!ET37)</f>
        <v>弓弩兵</v>
      </c>
      <c r="EU37" s="228">
        <f>IF([2]相关演算!EU37="","",[2]相关演算!EU37)</f>
        <v>29</v>
      </c>
      <c r="EV37" s="228">
        <f>IF([2]相关演算!EV37="","",[2]相关演算!EV37)</f>
        <v>14035.254023852664</v>
      </c>
      <c r="EW37" s="228">
        <f>IF([2]相关演算!EW37="","",[2]相关演算!EW37)</f>
        <v>0.30744591458484444</v>
      </c>
      <c r="EX37" s="228">
        <f>IF([2]相关演算!EX37="","",[2]相关演算!EX37)</f>
        <v>0.53908650213260889</v>
      </c>
      <c r="EY37" s="228" t="str">
        <f>IF([2]相关演算!EY37="","",[2]相关演算!EY37)</f>
        <v/>
      </c>
      <c r="EZ37" s="228" t="str">
        <f>IF([2]相关演算!EZ37="","",[2]相关演算!EZ37)</f>
        <v/>
      </c>
      <c r="FA37" s="228" t="str">
        <f>IF([2]相关演算!FA37="","",[2]相关演算!FA37)</f>
        <v/>
      </c>
      <c r="FB37" s="228" t="str">
        <f>IF([2]相关演算!FB37="","",[2]相关演算!FB37)</f>
        <v/>
      </c>
      <c r="FC37" s="228" t="str">
        <f>IF([2]相关演算!FC37="","",[2]相关演算!FC37)</f>
        <v/>
      </c>
      <c r="FD37" s="228" t="str">
        <f>IF([2]相关演算!FD37="","",[2]相关演算!FD37)</f>
        <v/>
      </c>
      <c r="FE37" s="228" t="str">
        <f>IF([2]相关演算!FE37="","",[2]相关演算!FE37)</f>
        <v/>
      </c>
      <c r="FF37" s="228" t="str">
        <f>IF([2]相关演算!FF37="","",[2]相关演算!FF37)</f>
        <v/>
      </c>
      <c r="FG37" s="228" t="str">
        <f>IF([2]相关演算!FG37="","",[2]相关演算!FG37)</f>
        <v>范雎</v>
      </c>
      <c r="FH37" s="228">
        <f>IF([2]相关演算!FH37="","",[2]相关演算!FH37)</f>
        <v>10024</v>
      </c>
      <c r="FI37" s="228" t="str">
        <f>IF([2]相关演算!FI37="","",[2]相关演算!FI37)</f>
        <v/>
      </c>
      <c r="FJ37" s="228" t="str">
        <f>IF([2]相关演算!FJ37="","",[2]相关演算!FJ37)</f>
        <v/>
      </c>
      <c r="FK37" s="228" t="str">
        <f>IF([2]相关演算!FK37="","",[2]相关演算!FK37)</f>
        <v/>
      </c>
      <c r="FL37" s="228" t="str">
        <f>IF([2]相关演算!FL37="","",[2]相关演算!FL37)</f>
        <v/>
      </c>
      <c r="FM37" s="228">
        <f>IF([2]相关演算!FM37="","",[2]相关演算!FM37)</f>
        <v>0</v>
      </c>
      <c r="FN37" s="228" t="str">
        <f>IF([2]相关演算!FN37="","",[2]相关演算!FN37)</f>
        <v/>
      </c>
      <c r="FO37" s="228">
        <f>IF([2]相关演算!FO37="","",[2]相关演算!FO37)</f>
        <v>0</v>
      </c>
      <c r="FP37" s="228">
        <f>IF([2]相关演算!FP37="","",[2]相关演算!FP37)</f>
        <v>0</v>
      </c>
      <c r="FQ37" s="228">
        <f>IF([2]相关演算!FQ37="","",[2]相关演算!FQ37)</f>
        <v>0</v>
      </c>
      <c r="FR37" s="228">
        <f>IF([2]相关演算!FR37="","",[2]相关演算!FR37)</f>
        <v>0</v>
      </c>
      <c r="FS37" s="228">
        <f>IF([2]相关演算!FS37="","",[2]相关演算!FS37)</f>
        <v>0</v>
      </c>
      <c r="FT37" s="228">
        <f>IF([2]相关演算!FT37="","",[2]相关演算!FT37)</f>
        <v>0</v>
      </c>
      <c r="FU37" s="228">
        <f>IF([2]相关演算!FU37="","",[2]相关演算!FU37)</f>
        <v>0</v>
      </c>
      <c r="FV37" s="228">
        <f>IF([2]相关演算!FV37="","",[2]相关演算!FV37)</f>
        <v>0</v>
      </c>
      <c r="FW37" s="228">
        <f>IF([2]相关演算!FW37="","",[2]相关演算!FW37)</f>
        <v>0</v>
      </c>
      <c r="FX37" s="228">
        <f>IF([2]相关演算!FX37="","",[2]相关演算!FX37)</f>
        <v>0</v>
      </c>
      <c r="FY37" s="228">
        <f>IF([2]相关演算!FY37="","",[2]相关演算!FY37)</f>
        <v>0</v>
      </c>
      <c r="FZ37" s="228" t="str">
        <f ca="1">IF([2]相关演算!FZ37="","",[2]相关演算!FZ37)</f>
        <v/>
      </c>
      <c r="GA37" s="228">
        <f>IF([2]相关演算!GA37="","",[2]相关演算!GA37)</f>
        <v>0</v>
      </c>
      <c r="GB37" s="228" t="str">
        <f>IF([2]相关演算!GB37="","",[2]相关演算!GB37)</f>
        <v/>
      </c>
      <c r="GC37" s="228" t="str">
        <f>IF([2]相关演算!GC37="","",[2]相关演算!GC37)</f>
        <v/>
      </c>
      <c r="GD37" s="228">
        <f>IF([2]相关演算!GD37="","",[2]相关演算!GD37)</f>
        <v>0</v>
      </c>
      <c r="GE37" s="228">
        <f>IF([2]相关演算!GE37="","",[2]相关演算!GE37)</f>
        <v>0</v>
      </c>
      <c r="GF37" s="228">
        <f>IF([2]相关演算!GF37="","",[2]相关演算!GF37)</f>
        <v>2</v>
      </c>
      <c r="GG37" s="228" t="str">
        <f>IF([2]相关演算!GG37="","",[2]相关演算!GG37)</f>
        <v/>
      </c>
      <c r="GH37" s="228" t="str">
        <f>IF([2]相关演算!GH37="","",[2]相关演算!GH37)</f>
        <v/>
      </c>
      <c r="GI37" s="228" t="str">
        <f>IF([2]相关演算!GI37="","",[2]相关演算!GI37)</f>
        <v/>
      </c>
      <c r="GJ37" s="228" t="str">
        <f>IF([2]相关演算!GJ37="","",[2]相关演算!GJ37)</f>
        <v/>
      </c>
      <c r="GK37" s="228" t="str">
        <f>IF([2]相关演算!GK37="","",[2]相关演算!GK37)</f>
        <v/>
      </c>
      <c r="GL37" s="228" t="str">
        <f>IF([2]相关演算!GL37="","",[2]相关演算!GL37)</f>
        <v/>
      </c>
      <c r="GM37" s="228" t="str">
        <f>IF([2]相关演算!GM37="","",[2]相关演算!GM37)</f>
        <v/>
      </c>
      <c r="GN37" s="228" t="str">
        <f>IF([2]相关演算!GN37="","",[2]相关演算!GN37)</f>
        <v/>
      </c>
      <c r="GO37" s="228" t="str">
        <f>IF([2]相关演算!GO37="","",[2]相关演算!GO37)</f>
        <v/>
      </c>
      <c r="GP37" s="228" t="str">
        <f>IF([2]相关演算!GP37="","",[2]相关演算!GP37)</f>
        <v/>
      </c>
      <c r="GQ37" s="228" t="str">
        <f>IF([2]相关演算!GQ37="","",[2]相关演算!GQ37)</f>
        <v/>
      </c>
      <c r="GR37" s="228" t="str">
        <f>IF([2]相关演算!GR37="","",[2]相关演算!GR37)</f>
        <v/>
      </c>
      <c r="GS37" s="228" t="str">
        <f>IF([2]相关演算!GS37="","",[2]相关演算!GS37)</f>
        <v/>
      </c>
      <c r="GT37" s="228" t="str">
        <f>IF([2]相关演算!GT37="","",[2]相关演算!GT37)</f>
        <v/>
      </c>
      <c r="GU37" s="228" t="str">
        <f>IF([2]相关演算!GU37="","",[2]相关演算!GU37)</f>
        <v/>
      </c>
      <c r="GV37" s="228" t="str">
        <f>IF([2]相关演算!GV37="","",[2]相关演算!GV37)</f>
        <v/>
      </c>
      <c r="GW37" s="228" t="str">
        <f>IF([2]相关演算!GW37="","",[2]相关演算!GW37)</f>
        <v/>
      </c>
      <c r="GX37" s="228" t="str">
        <f>IF([2]相关演算!GX37="","",[2]相关演算!GX37)</f>
        <v/>
      </c>
      <c r="GY37" s="228" t="str">
        <f>IF([2]相关演算!GY37="","",[2]相关演算!GY37)</f>
        <v/>
      </c>
      <c r="GZ37" s="228" t="str">
        <f>IF([2]相关演算!GZ37="","",[2]相关演算!GZ37)</f>
        <v/>
      </c>
    </row>
    <row r="38" spans="1:208">
      <c r="A38" s="228" t="str">
        <f>IF([2]相关演算!A38="","",[2]相关演算!A38)</f>
        <v/>
      </c>
      <c r="B38" s="228">
        <f>IF([2]相关演算!B38="","",[2]相关演算!B38)</f>
        <v>19</v>
      </c>
      <c r="C38" s="228">
        <f>IF([2]相关演算!C38="","",[2]相关演算!C38)</f>
        <v>0.5</v>
      </c>
      <c r="D38" s="228">
        <f>IF([2]相关演算!D38="","",[2]相关演算!D38)</f>
        <v>0.5</v>
      </c>
      <c r="E38" s="228">
        <f>IF([2]相关演算!E38="","",[2]相关演算!E38)</f>
        <v>0.5</v>
      </c>
      <c r="F38" s="228">
        <f>IF([2]相关演算!F38="","",[2]相关演算!F38)</f>
        <v>0.5</v>
      </c>
      <c r="G38" s="228">
        <f>IF([2]相关演算!G38="","",[2]相关演算!G38)</f>
        <v>0.5193981648953101</v>
      </c>
      <c r="H38" s="228">
        <f>IF([2]相关演算!H38="","",[2]相关演算!H38)</f>
        <v>0.55246911826961786</v>
      </c>
      <c r="I38" s="228">
        <f>IF([2]相关演算!I38="","",[2]相关演算!I38)</f>
        <v>0.89396120192405581</v>
      </c>
      <c r="J38" s="228">
        <f>IF([2]相关演算!J38="","",[2]相关演算!J38)</f>
        <v>0.89396120192405581</v>
      </c>
      <c r="K38" s="228">
        <f>IF([2]相关演算!K38="","",[2]相关演算!K38)</f>
        <v>0.2005513042302311</v>
      </c>
      <c r="L38" s="228">
        <f>IF([2]相关演算!L38="","",[2]相关演算!L38)</f>
        <v>0.64197529461569436</v>
      </c>
      <c r="M38" s="228">
        <f>IF([2]相关演算!M38="","",[2]相关演算!M38)</f>
        <v>0.8868919487189928</v>
      </c>
      <c r="N38" s="228">
        <f>IF([2]相关演算!N38="","",[2]相关演算!N38)</f>
        <v>1</v>
      </c>
      <c r="O38" s="228" t="str">
        <f>IF([2]相关演算!O38="","",[2]相关演算!O38)</f>
        <v/>
      </c>
      <c r="P38" s="228" t="str">
        <f>IF([2]相关演算!P38="","",[2]相关演算!P38)</f>
        <v/>
      </c>
      <c r="Q38" s="228" t="str">
        <f>IF([2]相关演算!Q38="","",[2]相关演算!Q38)</f>
        <v/>
      </c>
      <c r="R38" s="228">
        <f>IF([2]相关演算!R38="","",[2]相关演算!R38)</f>
        <v>3.7898399999999999</v>
      </c>
      <c r="S38" s="228">
        <f>IF([2]相关演算!S38="","",[2]相关演算!S38)</f>
        <v>3.62704</v>
      </c>
      <c r="T38" s="228">
        <f>IF([2]相关演算!T38="","",[2]相关演算!T38)</f>
        <v>1.8</v>
      </c>
      <c r="U38" s="228">
        <f>IF([2]相关演算!U38="","",[2]相关演算!U38)</f>
        <v>2.3839999999999999</v>
      </c>
      <c r="V38" s="228">
        <f>IF([2]相关演算!V38="","",[2]相关演算!V38)</f>
        <v>4.8629154615855006</v>
      </c>
      <c r="W38" s="228">
        <f>IF([2]相关演算!W38="","",[2]相关演算!W38)</f>
        <v>3.5632562473585181</v>
      </c>
      <c r="X38" s="228">
        <f>IF([2]相关演算!X38="","",[2]相关演算!X38)</f>
        <v>3.1461572516417018</v>
      </c>
      <c r="Y38" s="228">
        <f>IF([2]相关演算!Y38="","",[2]相关演算!Y38)</f>
        <v>2.6423494384773125</v>
      </c>
      <c r="Z38" s="228">
        <f>IF([2]相关演算!Z38="","",[2]相关演算!Z38)</f>
        <v>0.15596210620274964</v>
      </c>
      <c r="AA38" s="228">
        <f>IF([2]相关演算!AA38="","",[2]相关演算!AA38)</f>
        <v>0.16296247865240765</v>
      </c>
      <c r="AB38" s="228">
        <f>IF([2]相关演算!AB38="","",[2]相关演算!AB38)</f>
        <v>0.32837301587301593</v>
      </c>
      <c r="AC38" s="228">
        <f>IF([2]相关演算!AC38="","",[2]相关演算!AC38)</f>
        <v>0.24793264621284761</v>
      </c>
      <c r="AD38" s="228">
        <f>IF([2]相关演算!AD38="","",[2]相关演算!AD38)</f>
        <v>0.19354994496223191</v>
      </c>
      <c r="AE38" s="228">
        <f>IF([2]相关演算!AE38="","",[2]相关演算!AE38)</f>
        <v>0.16069835516723169</v>
      </c>
      <c r="AF38" s="228">
        <f>IF([2]相关演算!AF38="","",[2]相关演算!AF38)</f>
        <v>0.12399634362892095</v>
      </c>
      <c r="AG38" s="228">
        <f>IF([2]相关演算!AG38="","",[2]相关演算!AG38)</f>
        <v>0.11849874073302176</v>
      </c>
      <c r="AH38" s="228">
        <f>IF([2]相关演算!AH38="","",[2]相关演算!AH38)</f>
        <v>0.19354994496223191</v>
      </c>
      <c r="AI38" s="228">
        <f>IF([2]相关演算!AI38="","",[2]相关演算!AI38)</f>
        <v>0.15596210620274964</v>
      </c>
      <c r="AJ38" s="228">
        <f>IF([2]相关演算!AJ38="","",[2]相关演算!AJ38)</f>
        <v>0.19354994496223191</v>
      </c>
      <c r="AK38" s="228">
        <f>IF([2]相关演算!AK38="","",[2]相关演算!AK38)</f>
        <v>0.15596210620274964</v>
      </c>
      <c r="AL38" s="228">
        <f>IF([2]相关演算!AL38="","",[2]相关演算!AL38)</f>
        <v>0.53074002189784886</v>
      </c>
      <c r="AM38" s="228">
        <f>IF([2]相关演算!AM38="","",[2]相关演算!AM38)</f>
        <v>0.55456233308409697</v>
      </c>
      <c r="AN38" s="228">
        <f>IF([2]相关演算!AN38="","",[2]相关演算!AN38)</f>
        <v>1.1174554247718573</v>
      </c>
      <c r="AO38" s="228">
        <f>IF([2]相关演算!AO38="","",[2]相关演算!AO38)</f>
        <v>0.65910189190723467</v>
      </c>
      <c r="AP38" s="228">
        <f>IF([2]相关演算!AP38="","",[2]相关演算!AP38)</f>
        <v>0.54716194297807896</v>
      </c>
      <c r="AQ38" s="228">
        <f>IF([2]相关演算!AQ38="","",[2]相关演算!AQ38)</f>
        <v>0.42159907481581099</v>
      </c>
      <c r="AR38" s="228">
        <f>IF([2]相关演算!AR38="","",[2]相关演算!AR38)</f>
        <v>0.65910189190723467</v>
      </c>
      <c r="AS38" s="228">
        <f>IF([2]相关演算!AS38="","",[2]相关演算!AS38)</f>
        <v>0.53074002189784886</v>
      </c>
      <c r="AT38" s="228">
        <f>IF([2]相关演算!AT38="","",[2]相关演算!AT38)</f>
        <v>0.65910189190723467</v>
      </c>
      <c r="AU38" s="228">
        <f>IF([2]相关演算!AU38="","",[2]相关演算!AU38)</f>
        <v>0.53074002189784886</v>
      </c>
      <c r="AV38" s="228" t="str">
        <f>IF([2]相关演算!AV38="","",[2]相关演算!AV38)</f>
        <v/>
      </c>
      <c r="AW38" s="228" t="str">
        <f>IF([2]相关演算!AW38="","",[2]相关演算!AW38)</f>
        <v/>
      </c>
      <c r="AX38" s="228" t="str">
        <f>IF([2]相关演算!AX38="","",[2]相关演算!AX38)</f>
        <v/>
      </c>
      <c r="AY38" s="228" t="str">
        <f>IF([2]相关演算!AY38="","",[2]相关演算!AY38)</f>
        <v/>
      </c>
      <c r="AZ38" s="228" t="str">
        <f>IF([2]相关演算!AZ38="","",[2]相关演算!AZ38)</f>
        <v/>
      </c>
      <c r="BA38" s="228" t="str">
        <f>IF([2]相关演算!BA38="","",[2]相关演算!BA38)</f>
        <v/>
      </c>
      <c r="BB38" s="228" t="str">
        <f>IF([2]相关演算!BB38="","",[2]相关演算!BB38)</f>
        <v/>
      </c>
      <c r="BC38" s="228" t="str">
        <f>IF([2]相关演算!BC38="","",[2]相关演算!BC38)</f>
        <v/>
      </c>
      <c r="BD38" s="228">
        <f>IF([2]相关演算!BD38="","",[2]相关演算!BD38)</f>
        <v>14</v>
      </c>
      <c r="BE38" s="228">
        <f>IF([2]相关演算!BE38="","",[2]相关演算!BE38)</f>
        <v>127.90000433494242</v>
      </c>
      <c r="BF38" s="228">
        <f>IF([2]相关演算!BF38="","",[2]相关演算!BF38)</f>
        <v>65.534079748409013</v>
      </c>
      <c r="BG38" s="228">
        <f>IF([2]相关演算!BG38="","",[2]相关演算!BG38)</f>
        <v>20.606383181229475</v>
      </c>
      <c r="BH38" s="228">
        <f>IF([2]相关演算!BH38="","",[2]相关演算!BH38)</f>
        <v>0</v>
      </c>
      <c r="BI38" s="228" t="str">
        <f>IF([2]相关演算!BI38="","",[2]相关演算!BI38)</f>
        <v/>
      </c>
      <c r="BJ38" s="228" t="str">
        <f>IF([2]相关演算!BJ38="","",[2]相关演算!BJ38)</f>
        <v/>
      </c>
      <c r="BK38" s="228">
        <f>IF([2]相关演算!BK38="","",[2]相关演算!BK38)</f>
        <v>14</v>
      </c>
      <c r="BL38" s="228">
        <f>IF([2]相关演算!BL38="","",[2]相关演算!BL38)</f>
        <v>1.237173189620927E-2</v>
      </c>
      <c r="BM38" s="228">
        <f>IF([2]相关演算!BM38="","",[2]相关演算!BM38)</f>
        <v>3.0774225232460539E-2</v>
      </c>
      <c r="BN38" s="228">
        <f>IF([2]相关演算!BN38="","",[2]相关演算!BN38)</f>
        <v>2.6311201625451114E-2</v>
      </c>
      <c r="BO38" s="228">
        <f>IF([2]相关演算!BO38="","",[2]相关演算!BO38)</f>
        <v>1.2843042868428328E-2</v>
      </c>
      <c r="BP38" s="228" t="str">
        <f>IF([2]相关演算!BP38="","",[2]相关演算!BP38)</f>
        <v/>
      </c>
      <c r="BQ38" s="228">
        <f>IF([2]相关演算!BQ38="","",[2]相关演算!BQ38)</f>
        <v>1.5544872018314282E-2</v>
      </c>
      <c r="BR38" s="228">
        <f>IF([2]相关演算!BR38="","",[2]相关演算!BR38)</f>
        <v>0.10732995403994185</v>
      </c>
      <c r="BS38" s="228">
        <f>IF([2]相关演算!BS38="","",[2]相关演算!BS38)</f>
        <v>1.9317995894018575E-2</v>
      </c>
      <c r="BT38" s="228">
        <f>IF([2]相关演算!BT38="","",[2]相关演算!BT38)</f>
        <v>1.7256025361543498E-2</v>
      </c>
      <c r="BU38" s="228" t="str">
        <f>IF([2]相关演算!BU38="","",[2]相关演算!BU38)</f>
        <v/>
      </c>
      <c r="BV38" s="228" t="str">
        <f>IF([2]相关演算!BV38="","",[2]相关演算!BV38)</f>
        <v/>
      </c>
      <c r="BW38" s="228">
        <f>IF([2]相关演算!BW38="","",[2]相关演算!BW38)</f>
        <v>2.7916603914523552E-2</v>
      </c>
      <c r="BX38" s="228">
        <f>IF([2]相关演算!BX38="","",[2]相关演算!BX38)</f>
        <v>0.13810417927240237</v>
      </c>
      <c r="BY38" s="228">
        <f>IF([2]相关演算!BY38="","",[2]相关演算!BY38)</f>
        <v>4.5629197519469686E-2</v>
      </c>
      <c r="BZ38" s="228">
        <f>IF([2]相关演算!BZ38="","",[2]相关演算!BZ38)</f>
        <v>3.0099068229971826E-2</v>
      </c>
      <c r="CA38" s="228" t="str">
        <f>IF([2]相关演算!CA38="","",[2]相关演算!CA38)</f>
        <v/>
      </c>
      <c r="CB38" s="228" t="str">
        <f>IF([2]相关演算!CB38="","",[2]相关演算!CB38)</f>
        <v/>
      </c>
      <c r="CC38" s="228" t="str">
        <f>IF([2]相关演算!CC38="","",[2]相关演算!CC38)</f>
        <v/>
      </c>
      <c r="CD38" s="228" t="str">
        <f>IF([2]相关演算!CD38="","",[2]相关演算!CD38)</f>
        <v/>
      </c>
      <c r="CE38" s="228" t="str">
        <f>IF([2]相关演算!CE38="","",[2]相关演算!CE38)</f>
        <v/>
      </c>
      <c r="CF38" s="228" t="str">
        <f>IF([2]相关演算!CF38="","",[2]相关演算!CF38)</f>
        <v/>
      </c>
      <c r="CG38" s="228" t="str">
        <f>IF([2]相关演算!CG38="","",[2]相关演算!CG38)</f>
        <v/>
      </c>
      <c r="CH38" s="228" t="str">
        <f>IF([2]相关演算!CH38="","",[2]相关演算!CH38)</f>
        <v/>
      </c>
      <c r="CI38" s="228" t="str">
        <f>IF([2]相关演算!CI38="","",[2]相关演算!CI38)</f>
        <v/>
      </c>
      <c r="CJ38" s="228">
        <f>IF([2]相关演算!CJ38="","",[2]相关演算!CJ38)</f>
        <v>14</v>
      </c>
      <c r="CK38" s="228">
        <f>IF([2]相关演算!CK38="","",[2]相关演算!CK38)</f>
        <v>130.18308559190643</v>
      </c>
      <c r="CL38" s="228">
        <f>IF([2]相关演算!CL38="","",[2]相关演算!CL38)</f>
        <v>118.95879984275564</v>
      </c>
      <c r="CM38" s="228">
        <f>IF([2]相关演算!CM38="","",[2]相关演算!CM38)</f>
        <v>87.659242116201312</v>
      </c>
      <c r="CN38" s="228">
        <f>IF([2]相关演算!CN38="","",[2]相关演算!CN38)</f>
        <v>87.659242116201312</v>
      </c>
      <c r="CO38" s="228" t="str">
        <f>IF([2]相关演算!CO38="","",[2]相关演算!CO38)</f>
        <v/>
      </c>
      <c r="CP38" s="228" t="str">
        <f>IF([2]相关演算!CP38="","",[2]相关演算!CP38)</f>
        <v/>
      </c>
      <c r="CQ38" s="228">
        <f>IF([2]相关演算!CQ38="","",[2]相关演算!CQ38)</f>
        <v>14</v>
      </c>
      <c r="CR38" s="228">
        <f>IF([2]相关演算!CR38="","",[2]相关演算!CR38)</f>
        <v>1.1238673210528167E-2</v>
      </c>
      <c r="CS38" s="228">
        <f>IF([2]相关演算!CS38="","",[2]相关演算!CS38)</f>
        <v>1.6795756155913524E-2</v>
      </c>
      <c r="CT38" s="228">
        <f>IF([2]相关演算!CT38="","",[2]相关演算!CT38)</f>
        <v>2.8656467405026319E-2</v>
      </c>
      <c r="CU38" s="228">
        <f>IF([2]相关演算!CU38="","",[2]相关演算!CU38)</f>
        <v>2.9602917350548447E-2</v>
      </c>
      <c r="CV38" s="228" t="str">
        <f>IF([2]相关演算!CV38="","",[2]相关演算!CV38)</f>
        <v/>
      </c>
      <c r="CW38" s="228">
        <f>IF([2]相关演算!CW38="","",[2]相关演算!CW38)</f>
        <v>1.2533003670239892E-2</v>
      </c>
      <c r="CX38" s="228">
        <f>IF([2]相关演算!CX38="","",[2]相关演算!CX38)</f>
        <v>1.3358439713892042E-2</v>
      </c>
      <c r="CY38" s="228">
        <f>IF([2]相关演算!CY38="","",[2]相关演算!CY38)</f>
        <v>9.587475809952237E-3</v>
      </c>
      <c r="CZ38" s="228">
        <f>IF([2]相关演算!CZ38="","",[2]相关演算!CZ38)</f>
        <v>9.1310944431073592E-3</v>
      </c>
      <c r="DA38" s="228" t="str">
        <f>IF([2]相关演算!DA38="","",[2]相关演算!DA38)</f>
        <v/>
      </c>
      <c r="DB38" s="228" t="str">
        <f>IF([2]相关演算!DB38="","",[2]相关演算!DB38)</f>
        <v/>
      </c>
      <c r="DC38" s="228">
        <f>IF([2]相关演算!DC38="","",[2]相关演算!DC38)</f>
        <v>2.3771676880768061E-2</v>
      </c>
      <c r="DD38" s="228">
        <f>IF([2]相关演算!DD38="","",[2]相关演算!DD38)</f>
        <v>3.0154195869805566E-2</v>
      </c>
      <c r="DE38" s="228">
        <f>IF([2]相关演算!DE38="","",[2]相关演算!DE38)</f>
        <v>3.8243943214978558E-2</v>
      </c>
      <c r="DF38" s="228">
        <f>IF([2]相关演算!DF38="","",[2]相关演算!DF38)</f>
        <v>3.8734011793655806E-2</v>
      </c>
      <c r="DG38" s="228" t="str">
        <f>IF([2]相关演算!DG38="","",[2]相关演算!DG38)</f>
        <v/>
      </c>
      <c r="DH38" s="228" t="str">
        <f>IF([2]相关演算!DH38="","",[2]相关演算!DH38)</f>
        <v/>
      </c>
      <c r="DI38" s="228" t="str">
        <f>IF([2]相关演算!DI38="","",[2]相关演算!DI38)</f>
        <v/>
      </c>
      <c r="DJ38" s="228" t="str">
        <f>IF([2]相关演算!DJ38="","",[2]相关演算!DJ38)</f>
        <v/>
      </c>
      <c r="DK38" s="228" t="str">
        <f>IF([2]相关演算!DK38="","",[2]相关演算!DK38)</f>
        <v/>
      </c>
      <c r="DL38" s="228" t="str">
        <f>IF([2]相关演算!DL38="","",[2]相关演算!DL38)</f>
        <v/>
      </c>
      <c r="DM38" s="228" t="str">
        <f>IF([2]相关演算!DM38="","",[2]相关演算!DM38)</f>
        <v/>
      </c>
      <c r="DN38" s="228" t="str">
        <f>IF([2]相关演算!DN38="","",[2]相关演算!DN38)</f>
        <v/>
      </c>
      <c r="DO38" s="228" t="str">
        <f>IF([2]相关演算!DO38="","",[2]相关演算!DO38)</f>
        <v/>
      </c>
      <c r="DP38" s="228" t="str">
        <f>IF([2]相关演算!DP38="","",[2]相关演算!DP38)</f>
        <v/>
      </c>
      <c r="DQ38" s="228">
        <f>IF([2]相关演算!DQ38="","",[2]相关演算!DQ38)</f>
        <v>0</v>
      </c>
      <c r="DR38" s="228">
        <f>IF([2]相关演算!DR38="","",[2]相关演算!DR38)</f>
        <v>0</v>
      </c>
      <c r="DS38" s="228">
        <f>IF([2]相关演算!DS38="","",[2]相关演算!DS38)</f>
        <v>0.3</v>
      </c>
      <c r="DT38" s="228">
        <f>IF([2]相关演算!DT38="","",[2]相关演算!DT38)</f>
        <v>0.7</v>
      </c>
      <c r="DU38" s="228">
        <f>IF([2]相关演算!DU38="","",[2]相关演算!DU38)</f>
        <v>0</v>
      </c>
      <c r="DV38" s="228">
        <f>IF([2]相关演算!DV38="","",[2]相关演算!DV38)</f>
        <v>0.5</v>
      </c>
      <c r="DW38" s="228">
        <f>IF([2]相关演算!DW38="","",[2]相关演算!DW38)</f>
        <v>0.5</v>
      </c>
      <c r="DX38" s="228">
        <f>IF([2]相关演算!DX38="","",[2]相关演算!DX38)</f>
        <v>0</v>
      </c>
      <c r="DY38" s="228">
        <f>IF([2]相关演算!DY38="","",[2]相关演算!DY38)</f>
        <v>0</v>
      </c>
      <c r="DZ38" s="228">
        <f>IF([2]相关演算!DZ38="","",[2]相关演算!DZ38)</f>
        <v>0.25</v>
      </c>
      <c r="EA38" s="228">
        <f>IF([2]相关演算!EA38="","",[2]相关演算!EA38)</f>
        <v>0.33333333333333331</v>
      </c>
      <c r="EB38" s="228">
        <f>IF([2]相关演算!EB38="","",[2]相关演算!EB38)</f>
        <v>0.41666666666666663</v>
      </c>
      <c r="EC38" s="228">
        <f>IF([2]相关演算!EC38="","",[2]相关演算!EC38)</f>
        <v>0</v>
      </c>
      <c r="ED38" s="228">
        <f>IF([2]相关演算!ED38="","",[2]相关演算!ED38)</f>
        <v>0</v>
      </c>
      <c r="EE38" s="228">
        <f>IF([2]相关演算!EE38="","",[2]相关演算!EE38)</f>
        <v>0.25</v>
      </c>
      <c r="EF38" s="228">
        <f>IF([2]相关演算!EF38="","",[2]相关演算!EF38)</f>
        <v>0.75</v>
      </c>
      <c r="EG38" s="228" t="str">
        <f>IF([2]相关演算!EG38="","",[2]相关演算!EG38)</f>
        <v/>
      </c>
      <c r="EH38" s="228" t="str">
        <f>IF([2]相关演算!EH38="","",[2]相关演算!EH38)</f>
        <v/>
      </c>
      <c r="EI38" s="228" t="str">
        <f>IF([2]相关演算!EI38="","",[2]相关演算!EI38)</f>
        <v/>
      </c>
      <c r="EJ38" s="228" t="str">
        <f>IF([2]相关演算!EJ38="","",[2]相关演算!EJ38)</f>
        <v/>
      </c>
      <c r="EK38" s="228" t="str">
        <f>IF([2]相关演算!EK38="","",[2]相关演算!EK38)</f>
        <v/>
      </c>
      <c r="EL38" s="228" t="str">
        <f>IF([2]相关演算!EL38="","",[2]相关演算!EL38)</f>
        <v/>
      </c>
      <c r="EM38" s="228" t="str">
        <f>IF([2]相关演算!EM38="","",[2]相关演算!EM38)</f>
        <v/>
      </c>
      <c r="EN38" s="228" t="str">
        <f>IF([2]相关演算!EN38="","",[2]相关演算!EN38)</f>
        <v/>
      </c>
      <c r="EO38" s="228" t="str">
        <f>IF([2]相关演算!EO38="","",[2]相关演算!EO38)</f>
        <v/>
      </c>
      <c r="EP38" s="228">
        <f>IF([2]相关演算!EP38="","",[2]相关演算!EP38)</f>
        <v>5</v>
      </c>
      <c r="EQ38" s="228">
        <f>IF([2]相关演算!EQ38="","",[2]相关演算!EQ38)</f>
        <v>0.3</v>
      </c>
      <c r="ER38" s="228" t="str">
        <f>IF([2]相关演算!ER38="","",[2]相关演算!ER38)</f>
        <v/>
      </c>
      <c r="ES38" s="228">
        <f>IF([2]相关演算!ES38="","",[2]相关演算!ES38)</f>
        <v>4</v>
      </c>
      <c r="ET38" s="228" t="str">
        <f>IF([2]相关演算!ET38="","",[2]相关演算!ET38)</f>
        <v>枪兵</v>
      </c>
      <c r="EU38" s="228">
        <f>IF([2]相关演算!EU38="","",[2]相关演算!EU38)</f>
        <v>29</v>
      </c>
      <c r="EV38" s="228">
        <f>IF([2]相关演算!EV38="","",[2]相关演算!EV38)</f>
        <v>14655.799441842528</v>
      </c>
      <c r="EW38" s="228">
        <f>IF([2]相关演算!EW38="","",[2]相关演算!EW38)</f>
        <v>0.31477383054835062</v>
      </c>
      <c r="EX38" s="228">
        <f>IF([2]相关演算!EX38="","",[2]相关演算!EX38)</f>
        <v>0.54981654081763587</v>
      </c>
      <c r="EY38" s="228" t="str">
        <f>IF([2]相关演算!EY38="","",[2]相关演算!EY38)</f>
        <v/>
      </c>
      <c r="EZ38" s="228" t="str">
        <f>IF([2]相关演算!EZ38="","",[2]相关演算!EZ38)</f>
        <v/>
      </c>
      <c r="FA38" s="228" t="str">
        <f>IF([2]相关演算!FA38="","",[2]相关演算!FA38)</f>
        <v/>
      </c>
      <c r="FB38" s="228" t="str">
        <f>IF([2]相关演算!FB38="","",[2]相关演算!FB38)</f>
        <v/>
      </c>
      <c r="FC38" s="228" t="str">
        <f>IF([2]相关演算!FC38="","",[2]相关演算!FC38)</f>
        <v/>
      </c>
      <c r="FD38" s="228" t="str">
        <f>IF([2]相关演算!FD38="","",[2]相关演算!FD38)</f>
        <v/>
      </c>
      <c r="FE38" s="228" t="str">
        <f>IF([2]相关演算!FE38="","",[2]相关演算!FE38)</f>
        <v/>
      </c>
      <c r="FF38" s="228" t="str">
        <f>IF([2]相关演算!FF38="","",[2]相关演算!FF38)</f>
        <v/>
      </c>
      <c r="FG38" s="228" t="str">
        <f>IF([2]相关演算!FG38="","",[2]相关演算!FG38)</f>
        <v>秦始皇</v>
      </c>
      <c r="FH38" s="228">
        <f>IF([2]相关演算!FH38="","",[2]相关演算!FH38)</f>
        <v>10025</v>
      </c>
      <c r="FI38" s="228" t="str">
        <f>IF([2]相关演算!FI38="","",[2]相关演算!FI38)</f>
        <v/>
      </c>
      <c r="FJ38" s="228" t="str">
        <f>IF([2]相关演算!FJ38="","",[2]相关演算!FJ38)</f>
        <v/>
      </c>
      <c r="FK38" s="228" t="str">
        <f>IF([2]相关演算!FK38="","",[2]相关演算!FK38)</f>
        <v/>
      </c>
      <c r="FL38" s="228" t="str">
        <f>IF([2]相关演算!FL38="","",[2]相关演算!FL38)</f>
        <v/>
      </c>
      <c r="FM38" s="228">
        <f>IF([2]相关演算!FM38="","",[2]相关演算!FM38)</f>
        <v>0</v>
      </c>
      <c r="FN38" s="228" t="str">
        <f>IF([2]相关演算!FN38="","",[2]相关演算!FN38)</f>
        <v/>
      </c>
      <c r="FO38" s="228">
        <f>IF([2]相关演算!FO38="","",[2]相关演算!FO38)</f>
        <v>0</v>
      </c>
      <c r="FP38" s="228">
        <f>IF([2]相关演算!FP38="","",[2]相关演算!FP38)</f>
        <v>0</v>
      </c>
      <c r="FQ38" s="228">
        <f>IF([2]相关演算!FQ38="","",[2]相关演算!FQ38)</f>
        <v>0</v>
      </c>
      <c r="FR38" s="228">
        <f>IF([2]相关演算!FR38="","",[2]相关演算!FR38)</f>
        <v>0</v>
      </c>
      <c r="FS38" s="228">
        <f>IF([2]相关演算!FS38="","",[2]相关演算!FS38)</f>
        <v>0</v>
      </c>
      <c r="FT38" s="228">
        <f>IF([2]相关演算!FT38="","",[2]相关演算!FT38)</f>
        <v>0</v>
      </c>
      <c r="FU38" s="228">
        <f>IF([2]相关演算!FU38="","",[2]相关演算!FU38)</f>
        <v>0</v>
      </c>
      <c r="FV38" s="228">
        <f>IF([2]相关演算!FV38="","",[2]相关演算!FV38)</f>
        <v>0</v>
      </c>
      <c r="FW38" s="228">
        <f>IF([2]相关演算!FW38="","",[2]相关演算!FW38)</f>
        <v>0</v>
      </c>
      <c r="FX38" s="228">
        <f>IF([2]相关演算!FX38="","",[2]相关演算!FX38)</f>
        <v>0</v>
      </c>
      <c r="FY38" s="228">
        <f>IF([2]相关演算!FY38="","",[2]相关演算!FY38)</f>
        <v>0</v>
      </c>
      <c r="FZ38" s="228" t="str">
        <f ca="1">IF([2]相关演算!FZ38="","",[2]相关演算!FZ38)</f>
        <v/>
      </c>
      <c r="GA38" s="228">
        <f>IF([2]相关演算!GA38="","",[2]相关演算!GA38)</f>
        <v>0</v>
      </c>
      <c r="GB38" s="228" t="str">
        <f>IF([2]相关演算!GB38="","",[2]相关演算!GB38)</f>
        <v/>
      </c>
      <c r="GC38" s="228" t="str">
        <f>IF([2]相关演算!GC38="","",[2]相关演算!GC38)</f>
        <v/>
      </c>
      <c r="GD38" s="228">
        <f>IF([2]相关演算!GD38="","",[2]相关演算!GD38)</f>
        <v>0</v>
      </c>
      <c r="GE38" s="228">
        <f>IF([2]相关演算!GE38="","",[2]相关演算!GE38)</f>
        <v>0</v>
      </c>
      <c r="GF38" s="228">
        <f>IF([2]相关演算!GF38="","",[2]相关演算!GF38)</f>
        <v>2</v>
      </c>
      <c r="GG38" s="228" t="str">
        <f>IF([2]相关演算!GG38="","",[2]相关演算!GG38)</f>
        <v/>
      </c>
      <c r="GH38" s="228" t="str">
        <f>IF([2]相关演算!GH38="","",[2]相关演算!GH38)</f>
        <v/>
      </c>
      <c r="GI38" s="228" t="str">
        <f>IF([2]相关演算!GI38="","",[2]相关演算!GI38)</f>
        <v/>
      </c>
      <c r="GJ38" s="228" t="str">
        <f>IF([2]相关演算!GJ38="","",[2]相关演算!GJ38)</f>
        <v/>
      </c>
      <c r="GK38" s="228" t="str">
        <f>IF([2]相关演算!GK38="","",[2]相关演算!GK38)</f>
        <v/>
      </c>
      <c r="GL38" s="228" t="str">
        <f>IF([2]相关演算!GL38="","",[2]相关演算!GL38)</f>
        <v/>
      </c>
      <c r="GM38" s="228" t="str">
        <f>IF([2]相关演算!GM38="","",[2]相关演算!GM38)</f>
        <v/>
      </c>
      <c r="GN38" s="228" t="str">
        <f>IF([2]相关演算!GN38="","",[2]相关演算!GN38)</f>
        <v/>
      </c>
      <c r="GO38" s="228" t="str">
        <f>IF([2]相关演算!GO38="","",[2]相关演算!GO38)</f>
        <v/>
      </c>
      <c r="GP38" s="228" t="str">
        <f>IF([2]相关演算!GP38="","",[2]相关演算!GP38)</f>
        <v/>
      </c>
      <c r="GQ38" s="228" t="str">
        <f>IF([2]相关演算!GQ38="","",[2]相关演算!GQ38)</f>
        <v/>
      </c>
      <c r="GR38" s="228" t="str">
        <f>IF([2]相关演算!GR38="","",[2]相关演算!GR38)</f>
        <v/>
      </c>
      <c r="GS38" s="228" t="str">
        <f>IF([2]相关演算!GS38="","",[2]相关演算!GS38)</f>
        <v/>
      </c>
      <c r="GT38" s="228" t="str">
        <f>IF([2]相关演算!GT38="","",[2]相关演算!GT38)</f>
        <v/>
      </c>
      <c r="GU38" s="228" t="str">
        <f>IF([2]相关演算!GU38="","",[2]相关演算!GU38)</f>
        <v/>
      </c>
      <c r="GV38" s="228" t="str">
        <f>IF([2]相关演算!GV38="","",[2]相关演算!GV38)</f>
        <v/>
      </c>
      <c r="GW38" s="228" t="str">
        <f>IF([2]相关演算!GW38="","",[2]相关演算!GW38)</f>
        <v/>
      </c>
      <c r="GX38" s="228" t="str">
        <f>IF([2]相关演算!GX38="","",[2]相关演算!GX38)</f>
        <v/>
      </c>
      <c r="GY38" s="228" t="str">
        <f>IF([2]相关演算!GY38="","",[2]相关演算!GY38)</f>
        <v/>
      </c>
      <c r="GZ38" s="228" t="str">
        <f>IF([2]相关演算!GZ38="","",[2]相关演算!GZ38)</f>
        <v/>
      </c>
    </row>
    <row r="39" spans="1:208">
      <c r="A39" s="228" t="str">
        <f>IF([2]相关演算!A39="","",[2]相关演算!A39)</f>
        <v/>
      </c>
      <c r="B39" s="228">
        <f>IF([2]相关演算!B39="","",[2]相关演算!B39)</f>
        <v>20</v>
      </c>
      <c r="C39" s="228">
        <f>IF([2]相关演算!C39="","",[2]相关演算!C39)</f>
        <v>0.5</v>
      </c>
      <c r="D39" s="228">
        <f>IF([2]相关演算!D39="","",[2]相关演算!D39)</f>
        <v>0.5</v>
      </c>
      <c r="E39" s="228">
        <f>IF([2]相关演算!E39="","",[2]相关演算!E39)</f>
        <v>0.5</v>
      </c>
      <c r="F39" s="228">
        <f>IF([2]相关演算!F39="","",[2]相关演算!F39)</f>
        <v>0.5</v>
      </c>
      <c r="G39" s="228">
        <f>IF([2]相关演算!G39="","",[2]相关演算!G39)</f>
        <v>0.51039707701350434</v>
      </c>
      <c r="H39" s="228">
        <f>IF([2]相关演算!H39="","",[2]相关演算!H39)</f>
        <v>0.53214253146518042</v>
      </c>
      <c r="I39" s="228">
        <f>IF([2]相关演算!I39="","",[2]相关演算!I39)</f>
        <v>0.88903193416138238</v>
      </c>
      <c r="J39" s="228">
        <f>IF([2]相关演算!J39="","",[2]相关演算!J39)</f>
        <v>0.88903193416138238</v>
      </c>
      <c r="K39" s="228">
        <f>IF([2]相关演算!K39="","",[2]相关演算!K39)</f>
        <v>0.17528542460859781</v>
      </c>
      <c r="L39" s="228">
        <f>IF([2]相关演算!L39="","",[2]相关演算!L39)</f>
        <v>0.62571402517214436</v>
      </c>
      <c r="M39" s="228">
        <f>IF([2]相关演算!M39="","",[2]相关演算!M39)</f>
        <v>0.88163406310547443</v>
      </c>
      <c r="N39" s="228">
        <f>IF([2]相关演算!N39="","",[2]相关演算!N39)</f>
        <v>1</v>
      </c>
      <c r="O39" s="228" t="str">
        <f>IF([2]相关演算!O39="","",[2]相关演算!O39)</f>
        <v/>
      </c>
      <c r="P39" s="228" t="str">
        <f>IF([2]相关演算!P39="","",[2]相关演算!P39)</f>
        <v/>
      </c>
      <c r="Q39" s="228" t="str">
        <f>IF([2]相关演算!Q39="","",[2]相关演算!Q39)</f>
        <v/>
      </c>
      <c r="R39" s="228">
        <f>IF([2]相关演算!R39="","",[2]相关演算!R39)</f>
        <v>3.7898399999999999</v>
      </c>
      <c r="S39" s="228">
        <f>IF([2]相关演算!S39="","",[2]相关演算!S39)</f>
        <v>3.62704</v>
      </c>
      <c r="T39" s="228">
        <f>IF([2]相关演算!T39="","",[2]相关演算!T39)</f>
        <v>1.8</v>
      </c>
      <c r="U39" s="228">
        <f>IF([2]相关演算!U39="","",[2]相关演算!U39)</f>
        <v>2.3839999999999999</v>
      </c>
      <c r="V39" s="228">
        <f>IF([2]相关演算!V39="","",[2]相关演算!V39)</f>
        <v>4.8413290630202948</v>
      </c>
      <c r="W39" s="228">
        <f>IF([2]相关演算!W39="","",[2]相关演算!W39)</f>
        <v>3.5268893487143531</v>
      </c>
      <c r="X39" s="228">
        <f>IF([2]相关演算!X39="","",[2]相关演算!X39)</f>
        <v>3.0815705944021077</v>
      </c>
      <c r="Y39" s="228">
        <f>IF([2]相关演算!Y39="","",[2]相关演算!Y39)</f>
        <v>2.5920696975977253</v>
      </c>
      <c r="Z39" s="228">
        <f>IF([2]相关演算!Z39="","",[2]相关演算!Z39)</f>
        <v>0.15596210620274964</v>
      </c>
      <c r="AA39" s="228">
        <f>IF([2]相关演算!AA39="","",[2]相关演算!AA39)</f>
        <v>0.16296247865240765</v>
      </c>
      <c r="AB39" s="228">
        <f>IF([2]相关演算!AB39="","",[2]相关演算!AB39)</f>
        <v>0.32837301587301593</v>
      </c>
      <c r="AC39" s="228">
        <f>IF([2]相关演算!AC39="","",[2]相关演算!AC39)</f>
        <v>0.24793264621284761</v>
      </c>
      <c r="AD39" s="228">
        <f>IF([2]相关演算!AD39="","",[2]相关演算!AD39)</f>
        <v>0.19579215030491171</v>
      </c>
      <c r="AE39" s="228">
        <f>IF([2]相关演算!AE39="","",[2]相关演算!AE39)</f>
        <v>0.16301853492030755</v>
      </c>
      <c r="AF39" s="228">
        <f>IF([2]相关演算!AF39="","",[2]相关演算!AF39)</f>
        <v>0.12613398010283888</v>
      </c>
      <c r="AG39" s="228">
        <f>IF([2]相关演算!AG39="","",[2]相关演算!AG39)</f>
        <v>0.12007081764619369</v>
      </c>
      <c r="AH39" s="228">
        <f>IF([2]相关演算!AH39="","",[2]相关演算!AH39)</f>
        <v>0.11615705415281635</v>
      </c>
      <c r="AI39" s="228">
        <f>IF([2]相关演算!AI39="","",[2]相关演算!AI39)</f>
        <v>0.16089674724300462</v>
      </c>
      <c r="AJ39" s="228">
        <f>IF([2]相关演算!AJ39="","",[2]相关演算!AJ39)</f>
        <v>0.19579215030491171</v>
      </c>
      <c r="AK39" s="228">
        <f>IF([2]相关演算!AK39="","",[2]相关演算!AK39)</f>
        <v>0.15596210620274964</v>
      </c>
      <c r="AL39" s="228">
        <f>IF([2]相关演算!AL39="","",[2]相关演算!AL39)</f>
        <v>0.60724161085538453</v>
      </c>
      <c r="AM39" s="228">
        <f>IF([2]相关演算!AM39="","",[2]相关演算!AM39)</f>
        <v>0.63449770239208014</v>
      </c>
      <c r="AN39" s="228">
        <f>IF([2]相关演算!AN39="","",[2]相关演算!AN39)</f>
        <v>1.2785269702689837</v>
      </c>
      <c r="AO39" s="228">
        <f>IF([2]相关演算!AO39="","",[2]相关演算!AO39)</f>
        <v>0.76271945740806535</v>
      </c>
      <c r="AP39" s="228">
        <f>IF([2]相关演算!AP39="","",[2]相关演算!AP39)</f>
        <v>0.63488590229596598</v>
      </c>
      <c r="AQ39" s="228">
        <f>IF([2]相关演算!AQ39="","",[2]相关演算!AQ39)</f>
        <v>0.49051690213771637</v>
      </c>
      <c r="AR39" s="228">
        <f>IF([2]相关演算!AR39="","",[2]相关演算!AR39)</f>
        <v>0.45224285360454108</v>
      </c>
      <c r="AS39" s="228">
        <f>IF([2]相关演算!AS39="","",[2]相关演算!AS39)</f>
        <v>0.62645473542284891</v>
      </c>
      <c r="AT39" s="228">
        <f>IF([2]相关演算!AT39="","",[2]相关演算!AT39)</f>
        <v>0.76271945740806535</v>
      </c>
      <c r="AU39" s="228">
        <f>IF([2]相关演算!AU39="","",[2]相关演算!AU39)</f>
        <v>0.60724161085538453</v>
      </c>
      <c r="AV39" s="228" t="str">
        <f>IF([2]相关演算!AV39="","",[2]相关演算!AV39)</f>
        <v/>
      </c>
      <c r="AW39" s="228" t="str">
        <f>IF([2]相关演算!AW39="","",[2]相关演算!AW39)</f>
        <v/>
      </c>
      <c r="AX39" s="228" t="str">
        <f>IF([2]相关演算!AX39="","",[2]相关演算!AX39)</f>
        <v/>
      </c>
      <c r="AY39" s="228" t="str">
        <f>IF([2]相关演算!AY39="","",[2]相关演算!AY39)</f>
        <v/>
      </c>
      <c r="AZ39" s="228" t="str">
        <f>IF([2]相关演算!AZ39="","",[2]相关演算!AZ39)</f>
        <v/>
      </c>
      <c r="BA39" s="228" t="str">
        <f>IF([2]相关演算!BA39="","",[2]相关演算!BA39)</f>
        <v/>
      </c>
      <c r="BB39" s="228" t="str">
        <f>IF([2]相关演算!BB39="","",[2]相关演算!BB39)</f>
        <v/>
      </c>
      <c r="BC39" s="228" t="str">
        <f>IF([2]相关演算!BC39="","",[2]相关演算!BC39)</f>
        <v/>
      </c>
      <c r="BD39" s="228">
        <f>IF([2]相关演算!BD39="","",[2]相关演算!BD39)</f>
        <v>15</v>
      </c>
      <c r="BE39" s="228">
        <f>IF([2]相关演算!BE39="","",[2]相关演算!BE39)</f>
        <v>140.94397178445766</v>
      </c>
      <c r="BF39" s="228">
        <f>IF([2]相关演算!BF39="","",[2]相关演算!BF39)</f>
        <v>69.731862025437366</v>
      </c>
      <c r="BG39" s="228">
        <f>IF([2]相关演算!BG39="","",[2]相关演算!BG39)</f>
        <v>21.945888048372854</v>
      </c>
      <c r="BH39" s="228">
        <f>IF([2]相关演算!BH39="","",[2]相关演算!BH39)</f>
        <v>0</v>
      </c>
      <c r="BI39" s="228" t="str">
        <f>IF([2]相关演算!BI39="","",[2]相关演算!BI39)</f>
        <v/>
      </c>
      <c r="BJ39" s="228" t="str">
        <f>IF([2]相关演算!BJ39="","",[2]相关演算!BJ39)</f>
        <v/>
      </c>
      <c r="BK39" s="228">
        <f>IF([2]相关演算!BK39="","",[2]相关演算!BK39)</f>
        <v>15</v>
      </c>
      <c r="BL39" s="228">
        <f>IF([2]相关演算!BL39="","",[2]相关演算!BL39)</f>
        <v>1.3259722968105569E-2</v>
      </c>
      <c r="BM39" s="228">
        <f>IF([2]相关演算!BM39="","",[2]相关演算!BM39)</f>
        <v>3.2981184952540377E-2</v>
      </c>
      <c r="BN39" s="228">
        <f>IF([2]相关演算!BN39="","",[2]相关演算!BN39)</f>
        <v>2.8154478499291979E-2</v>
      </c>
      <c r="BO39" s="228">
        <f>IF([2]相关演算!BO39="","",[2]相关演算!BO39)</f>
        <v>1.3861590004232982E-2</v>
      </c>
      <c r="BP39" s="228" t="str">
        <f>IF([2]相关演算!BP39="","",[2]相关演算!BP39)</f>
        <v/>
      </c>
      <c r="BQ39" s="228">
        <f>IF([2]相关演算!BQ39="","",[2]相关演算!BQ39)</f>
        <v>1.6096283812637169E-2</v>
      </c>
      <c r="BR39" s="228">
        <f>IF([2]相关演算!BR39="","",[2]相关演算!BR39)</f>
        <v>0.10911503130081872</v>
      </c>
      <c r="BS39" s="228">
        <f>IF([2]相关演算!BS39="","",[2]相关演算!BS39)</f>
        <v>2.0672994264808984E-2</v>
      </c>
      <c r="BT39" s="228">
        <f>IF([2]相关演算!BT39="","",[2]相关演算!BT39)</f>
        <v>1.8656207455307605E-2</v>
      </c>
      <c r="BU39" s="228" t="str">
        <f>IF([2]相关演算!BU39="","",[2]相关演算!BU39)</f>
        <v/>
      </c>
      <c r="BV39" s="228" t="str">
        <f>IF([2]相关演算!BV39="","",[2]相关演算!BV39)</f>
        <v/>
      </c>
      <c r="BW39" s="228">
        <f>IF([2]相关演算!BW39="","",[2]相关演算!BW39)</f>
        <v>2.9356006780742738E-2</v>
      </c>
      <c r="BX39" s="228">
        <f>IF([2]相关演算!BX39="","",[2]相关演算!BX39)</f>
        <v>0.14209621625335911</v>
      </c>
      <c r="BY39" s="228">
        <f>IF([2]相关演算!BY39="","",[2]相关演算!BY39)</f>
        <v>4.882747276410096E-2</v>
      </c>
      <c r="BZ39" s="228">
        <f>IF([2]相关演算!BZ39="","",[2]相关演算!BZ39)</f>
        <v>3.2517797459540587E-2</v>
      </c>
      <c r="CA39" s="228" t="str">
        <f>IF([2]相关演算!CA39="","",[2]相关演算!CA39)</f>
        <v/>
      </c>
      <c r="CB39" s="228" t="str">
        <f>IF([2]相关演算!CB39="","",[2]相关演算!CB39)</f>
        <v/>
      </c>
      <c r="CC39" s="228" t="str">
        <f>IF([2]相关演算!CC39="","",[2]相关演算!CC39)</f>
        <v/>
      </c>
      <c r="CD39" s="228" t="str">
        <f>IF([2]相关演算!CD39="","",[2]相关演算!CD39)</f>
        <v/>
      </c>
      <c r="CE39" s="228" t="str">
        <f>IF([2]相关演算!CE39="","",[2]相关演算!CE39)</f>
        <v/>
      </c>
      <c r="CF39" s="228" t="str">
        <f>IF([2]相关演算!CF39="","",[2]相关演算!CF39)</f>
        <v/>
      </c>
      <c r="CG39" s="228" t="str">
        <f>IF([2]相关演算!CG39="","",[2]相关演算!CG39)</f>
        <v/>
      </c>
      <c r="CH39" s="228" t="str">
        <f>IF([2]相关演算!CH39="","",[2]相关演算!CH39)</f>
        <v/>
      </c>
      <c r="CI39" s="228" t="str">
        <f>IF([2]相关演算!CI39="","",[2]相关演算!CI39)</f>
        <v/>
      </c>
      <c r="CJ39" s="228">
        <f>IF([2]相关演算!CJ39="","",[2]相关演算!CJ39)</f>
        <v>15</v>
      </c>
      <c r="CK39" s="228">
        <f>IF([2]相关演算!CK39="","",[2]相关演算!CK39)</f>
        <v>133.29281680441824</v>
      </c>
      <c r="CL39" s="228">
        <f>IF([2]相关演算!CL39="","",[2]相关演算!CL39)</f>
        <v>123.58241376589835</v>
      </c>
      <c r="CM39" s="228">
        <f>IF([2]相关演算!CM39="","",[2]相关演算!CM39)</f>
        <v>90.287135022674761</v>
      </c>
      <c r="CN39" s="228">
        <f>IF([2]相关演算!CN39="","",[2]相关演算!CN39)</f>
        <v>90.287135022674761</v>
      </c>
      <c r="CO39" s="228" t="str">
        <f>IF([2]相关演算!CO39="","",[2]相关演算!CO39)</f>
        <v/>
      </c>
      <c r="CP39" s="228" t="str">
        <f>IF([2]相关演算!CP39="","",[2]相关演算!CP39)</f>
        <v/>
      </c>
      <c r="CQ39" s="228">
        <f>IF([2]相关演算!CQ39="","",[2]相关演算!CQ39)</f>
        <v>15</v>
      </c>
      <c r="CR39" s="228">
        <f>IF([2]相关演算!CR39="","",[2]相关演算!CR39)</f>
        <v>1.2053221161722076E-2</v>
      </c>
      <c r="CS39" s="228">
        <f>IF([2]相关演算!CS39="","",[2]相关演算!CS39)</f>
        <v>1.8007666683404304E-2</v>
      </c>
      <c r="CT39" s="228">
        <f>IF([2]相关演算!CT39="","",[2]相关演算!CT39)</f>
        <v>3.0796880823966859E-2</v>
      </c>
      <c r="CU39" s="228">
        <f>IF([2]相关演算!CU39="","",[2]相关演算!CU39)</f>
        <v>3.1780389161392433E-2</v>
      </c>
      <c r="CV39" s="228" t="str">
        <f>IF([2]相关演算!CV39="","",[2]相关演算!CV39)</f>
        <v/>
      </c>
      <c r="CW39" s="228">
        <f>IF([2]相关演算!CW39="","",[2]相关演算!CW39)</f>
        <v>1.3494451594951965E-2</v>
      </c>
      <c r="CX39" s="228">
        <f>IF([2]相关演算!CX39="","",[2]相关演算!CX39)</f>
        <v>1.4350264724904005E-2</v>
      </c>
      <c r="CY39" s="228">
        <f>IF([2]相关演算!CY39="","",[2]相关演算!CY39)</f>
        <v>1.0294446452578624E-2</v>
      </c>
      <c r="CZ39" s="228">
        <f>IF([2]相关演算!CZ39="","",[2]相关演算!CZ39)</f>
        <v>9.7992695516781157E-3</v>
      </c>
      <c r="DA39" s="228" t="str">
        <f>IF([2]相关演算!DA39="","",[2]相关演算!DA39)</f>
        <v/>
      </c>
      <c r="DB39" s="228" t="str">
        <f>IF([2]相关演算!DB39="","",[2]相关演算!DB39)</f>
        <v/>
      </c>
      <c r="DC39" s="228">
        <f>IF([2]相关演算!DC39="","",[2]相关演算!DC39)</f>
        <v>2.5547672756674043E-2</v>
      </c>
      <c r="DD39" s="228">
        <f>IF([2]相关演算!DD39="","",[2]相关演算!DD39)</f>
        <v>3.235793140830831E-2</v>
      </c>
      <c r="DE39" s="228">
        <f>IF([2]相关演算!DE39="","",[2]相关演算!DE39)</f>
        <v>4.1091327276545485E-2</v>
      </c>
      <c r="DF39" s="228">
        <f>IF([2]相关演算!DF39="","",[2]相关演算!DF39)</f>
        <v>4.1579658713070553E-2</v>
      </c>
      <c r="DG39" s="228" t="str">
        <f>IF([2]相关演算!DG39="","",[2]相关演算!DG39)</f>
        <v/>
      </c>
      <c r="DH39" s="228" t="str">
        <f>IF([2]相关演算!DH39="","",[2]相关演算!DH39)</f>
        <v/>
      </c>
      <c r="DI39" s="228" t="str">
        <f>IF([2]相关演算!DI39="","",[2]相关演算!DI39)</f>
        <v/>
      </c>
      <c r="DJ39" s="228" t="str">
        <f>IF([2]相关演算!DJ39="","",[2]相关演算!DJ39)</f>
        <v/>
      </c>
      <c r="DK39" s="228" t="str">
        <f>IF([2]相关演算!DK39="","",[2]相关演算!DK39)</f>
        <v/>
      </c>
      <c r="DL39" s="228" t="str">
        <f>IF([2]相关演算!DL39="","",[2]相关演算!DL39)</f>
        <v/>
      </c>
      <c r="DM39" s="228" t="str">
        <f>IF([2]相关演算!DM39="","",[2]相关演算!DM39)</f>
        <v/>
      </c>
      <c r="DN39" s="228" t="str">
        <f>IF([2]相关演算!DN39="","",[2]相关演算!DN39)</f>
        <v/>
      </c>
      <c r="DO39" s="228" t="str">
        <f>IF([2]相关演算!DO39="","",[2]相关演算!DO39)</f>
        <v/>
      </c>
      <c r="DP39" s="228" t="str">
        <f>IF([2]相关演算!DP39="","",[2]相关演算!DP39)</f>
        <v/>
      </c>
      <c r="DQ39" s="228">
        <f>IF([2]相关演算!DQ39="","",[2]相关演算!DQ39)</f>
        <v>0</v>
      </c>
      <c r="DR39" s="228">
        <f>IF([2]相关演算!DR39="","",[2]相关演算!DR39)</f>
        <v>0</v>
      </c>
      <c r="DS39" s="228">
        <f>IF([2]相关演算!DS39="","",[2]相关演算!DS39)</f>
        <v>0.3</v>
      </c>
      <c r="DT39" s="228">
        <f>IF([2]相关演算!DT39="","",[2]相关演算!DT39)</f>
        <v>0.7</v>
      </c>
      <c r="DU39" s="228">
        <f>IF([2]相关演算!DU39="","",[2]相关演算!DU39)</f>
        <v>0</v>
      </c>
      <c r="DV39" s="228">
        <f>IF([2]相关演算!DV39="","",[2]相关演算!DV39)</f>
        <v>0.5</v>
      </c>
      <c r="DW39" s="228">
        <f>IF([2]相关演算!DW39="","",[2]相关演算!DW39)</f>
        <v>0.5</v>
      </c>
      <c r="DX39" s="228">
        <f>IF([2]相关演算!DX39="","",[2]相关演算!DX39)</f>
        <v>0</v>
      </c>
      <c r="DY39" s="228">
        <f>IF([2]相关演算!DY39="","",[2]相关演算!DY39)</f>
        <v>0</v>
      </c>
      <c r="DZ39" s="228">
        <f>IF([2]相关演算!DZ39="","",[2]相关演算!DZ39)</f>
        <v>0.25</v>
      </c>
      <c r="EA39" s="228">
        <f>IF([2]相关演算!EA39="","",[2]相关演算!EA39)</f>
        <v>0.33333333333333331</v>
      </c>
      <c r="EB39" s="228">
        <f>IF([2]相关演算!EB39="","",[2]相关演算!EB39)</f>
        <v>0.41666666666666663</v>
      </c>
      <c r="EC39" s="228">
        <f>IF([2]相关演算!EC39="","",[2]相关演算!EC39)</f>
        <v>0</v>
      </c>
      <c r="ED39" s="228">
        <f>IF([2]相关演算!ED39="","",[2]相关演算!ED39)</f>
        <v>0</v>
      </c>
      <c r="EE39" s="228">
        <f>IF([2]相关演算!EE39="","",[2]相关演算!EE39)</f>
        <v>0.25</v>
      </c>
      <c r="EF39" s="228">
        <f>IF([2]相关演算!EF39="","",[2]相关演算!EF39)</f>
        <v>0.75</v>
      </c>
      <c r="EG39" s="228" t="str">
        <f>IF([2]相关演算!EG39="","",[2]相关演算!EG39)</f>
        <v/>
      </c>
      <c r="EH39" s="228" t="str">
        <f>IF([2]相关演算!EH39="","",[2]相关演算!EH39)</f>
        <v/>
      </c>
      <c r="EI39" s="228" t="str">
        <f>IF([2]相关演算!EI39="","",[2]相关演算!EI39)</f>
        <v/>
      </c>
      <c r="EJ39" s="228" t="str">
        <f>IF([2]相关演算!EJ39="","",[2]相关演算!EJ39)</f>
        <v/>
      </c>
      <c r="EK39" s="228" t="str">
        <f>IF([2]相关演算!EK39="","",[2]相关演算!EK39)</f>
        <v/>
      </c>
      <c r="EL39" s="228" t="str">
        <f>IF([2]相关演算!EL39="","",[2]相关演算!EL39)</f>
        <v/>
      </c>
      <c r="EM39" s="228" t="str">
        <f>IF([2]相关演算!EM39="","",[2]相关演算!EM39)</f>
        <v/>
      </c>
      <c r="EN39" s="228" t="str">
        <f>IF([2]相关演算!EN39="","",[2]相关演算!EN39)</f>
        <v/>
      </c>
      <c r="EO39" s="228" t="str">
        <f>IF([2]相关演算!EO39="","",[2]相关演算!EO39)</f>
        <v/>
      </c>
      <c r="EP39" s="228">
        <f>IF([2]相关演算!EP39="","",[2]相关演算!EP39)</f>
        <v>5</v>
      </c>
      <c r="EQ39" s="228">
        <f>IF([2]相关演算!EQ39="","",[2]相关演算!EQ39)</f>
        <v>0.3</v>
      </c>
      <c r="ER39" s="228" t="str">
        <f>IF([2]相关演算!ER39="","",[2]相关演算!ER39)</f>
        <v>武将</v>
      </c>
      <c r="ES39" s="228">
        <f>IF([2]相关演算!ES39="","",[2]相关演算!ES39)</f>
        <v>1</v>
      </c>
      <c r="ET39" s="228" t="str">
        <f>IF([2]相关演算!ET39="","",[2]相关演算!ET39)</f>
        <v>步将</v>
      </c>
      <c r="EU39" s="228">
        <f>IF([2]相关演算!EU39="","",[2]相关演算!EU39)</f>
        <v>29</v>
      </c>
      <c r="EV39" s="228">
        <f>IF([2]相关演算!EV39="","",[2]相关演算!EV39)</f>
        <v>12000</v>
      </c>
      <c r="EW39" s="228">
        <f>IF([2]相关演算!EW39="","",[2]相关演算!EW39)</f>
        <v>0.30040657916262425</v>
      </c>
      <c r="EX39" s="228">
        <f>IF([2]相关演算!EX39="","",[2]相关演算!EX39)</f>
        <v>0.61341991468461565</v>
      </c>
      <c r="EY39" s="228" t="str">
        <f>IF([2]相关演算!EY39="","",[2]相关演算!EY39)</f>
        <v/>
      </c>
      <c r="EZ39" s="228" t="str">
        <f>IF([2]相关演算!EZ39="","",[2]相关演算!EZ39)</f>
        <v/>
      </c>
      <c r="FA39" s="228" t="str">
        <f>IF([2]相关演算!FA39="","",[2]相关演算!FA39)</f>
        <v/>
      </c>
      <c r="FB39" s="228" t="str">
        <f>IF([2]相关演算!FB39="","",[2]相关演算!FB39)</f>
        <v/>
      </c>
      <c r="FC39" s="228" t="str">
        <f>IF([2]相关演算!FC39="","",[2]相关演算!FC39)</f>
        <v/>
      </c>
      <c r="FD39" s="228" t="str">
        <f>IF([2]相关演算!FD39="","",[2]相关演算!FD39)</f>
        <v/>
      </c>
      <c r="FE39" s="228" t="str">
        <f>IF([2]相关演算!FE39="","",[2]相关演算!FE39)</f>
        <v/>
      </c>
      <c r="FF39" s="228" t="str">
        <f>IF([2]相关演算!FF39="","",[2]相关演算!FF39)</f>
        <v/>
      </c>
      <c r="FG39" s="228" t="str">
        <f>IF([2]相关演算!FG39="","",[2]相关演算!FG39)</f>
        <v>李斯</v>
      </c>
      <c r="FH39" s="228">
        <f>IF([2]相关演算!FH39="","",[2]相关演算!FH39)</f>
        <v>10026</v>
      </c>
      <c r="FI39" s="228" t="str">
        <f>IF([2]相关演算!FI39="","",[2]相关演算!FI39)</f>
        <v>fanwei2</v>
      </c>
      <c r="FJ39" s="228">
        <f>IF([2]相关演算!FJ39="","",[2]相关演算!FJ39)</f>
        <v>350</v>
      </c>
      <c r="FK39" s="228">
        <f>IF([2]相关演算!FK39="","",[2]相关演算!FK39)</f>
        <v>80</v>
      </c>
      <c r="FL39" s="228">
        <f>IF([2]相关演算!FL39="","",[2]相关演算!FL39)</f>
        <v>220</v>
      </c>
      <c r="FM39" s="228">
        <f>IF([2]相关演算!FM39="","",[2]相关演算!FM39)</f>
        <v>0</v>
      </c>
      <c r="FN39" s="228">
        <f>IF([2]相关演算!FN39="","",[2]相关演算!FN39)</f>
        <v>220</v>
      </c>
      <c r="FO39" s="228">
        <f>IF([2]相关演算!FO39="","",[2]相关演算!FO39)</f>
        <v>0</v>
      </c>
      <c r="FP39" s="228">
        <f>IF([2]相关演算!FP39="","",[2]相关演算!FP39)</f>
        <v>0</v>
      </c>
      <c r="FQ39" s="228">
        <f>IF([2]相关演算!FQ39="","",[2]相关演算!FQ39)</f>
        <v>0</v>
      </c>
      <c r="FR39" s="228">
        <f>IF([2]相关演算!FR39="","",[2]相关演算!FR39)</f>
        <v>0</v>
      </c>
      <c r="FS39" s="228">
        <f>IF([2]相关演算!FS39="","",[2]相关演算!FS39)</f>
        <v>20096</v>
      </c>
      <c r="FT39" s="228">
        <f>IF([2]相关演算!FT39="","",[2]相关演算!FT39)</f>
        <v>0</v>
      </c>
      <c r="FU39" s="228">
        <f>IF([2]相关演算!FU39="","",[2]相关演算!FU39)</f>
        <v>0</v>
      </c>
      <c r="FV39" s="228">
        <f>IF([2]相关演算!FV39="","",[2]相关演算!FV39)</f>
        <v>0</v>
      </c>
      <c r="FW39" s="228">
        <f>IF([2]相关演算!FW39="","",[2]相关演算!FW39)</f>
        <v>0</v>
      </c>
      <c r="FX39" s="228">
        <f>IF([2]相关演算!FX39="","",[2]相关演算!FX39)</f>
        <v>0</v>
      </c>
      <c r="FY39" s="228">
        <f>IF([2]相关演算!FY39="","",[2]相关演算!FY39)</f>
        <v>20096</v>
      </c>
      <c r="FZ39" s="228" t="str">
        <f ca="1">IF([2]相关演算!FZ39="","",[2]相关演算!FZ39)</f>
        <v/>
      </c>
      <c r="GA39" s="228">
        <f>IF([2]相关演算!GA39="","",[2]相关演算!GA39)</f>
        <v>0</v>
      </c>
      <c r="GB39" s="228">
        <f ca="1">IF([2]相关演算!GB39="","",[2]相关演算!GB39)</f>
        <v>220</v>
      </c>
      <c r="GC39" s="228">
        <f ca="1">IF([2]相关演算!GC39="","",[2]相关演算!GC39)</f>
        <v>0.84456488135989882</v>
      </c>
      <c r="GD39" s="228">
        <f>IF([2]相关演算!GD39="","",[2]相关演算!GD39)</f>
        <v>2</v>
      </c>
      <c r="GE39" s="228">
        <f ca="1">IF([2]相关演算!GE39="","",[2]相关演算!GE39)</f>
        <v>4.0999999999999996</v>
      </c>
      <c r="GF39" s="228">
        <f ca="1">IF([2]相关演算!GF39="","",[2]相关演算!GF39)</f>
        <v>3.95</v>
      </c>
      <c r="GG39" s="228" t="str">
        <f>IF([2]相关演算!GG39="","",[2]相关演算!GG39)</f>
        <v/>
      </c>
      <c r="GH39" s="228" t="str">
        <f>IF([2]相关演算!GH39="","",[2]相关演算!GH39)</f>
        <v/>
      </c>
      <c r="GI39" s="228" t="str">
        <f>IF([2]相关演算!GI39="","",[2]相关演算!GI39)</f>
        <v/>
      </c>
      <c r="GJ39" s="228" t="str">
        <f>IF([2]相关演算!GJ39="","",[2]相关演算!GJ39)</f>
        <v/>
      </c>
      <c r="GK39" s="228" t="str">
        <f>IF([2]相关演算!GK39="","",[2]相关演算!GK39)</f>
        <v/>
      </c>
      <c r="GL39" s="228" t="str">
        <f>IF([2]相关演算!GL39="","",[2]相关演算!GL39)</f>
        <v/>
      </c>
      <c r="GM39" s="228" t="str">
        <f>IF([2]相关演算!GM39="","",[2]相关演算!GM39)</f>
        <v/>
      </c>
      <c r="GN39" s="228" t="str">
        <f>IF([2]相关演算!GN39="","",[2]相关演算!GN39)</f>
        <v/>
      </c>
      <c r="GO39" s="228" t="str">
        <f>IF([2]相关演算!GO39="","",[2]相关演算!GO39)</f>
        <v/>
      </c>
      <c r="GP39" s="228" t="str">
        <f>IF([2]相关演算!GP39="","",[2]相关演算!GP39)</f>
        <v/>
      </c>
      <c r="GQ39" s="228" t="str">
        <f>IF([2]相关演算!GQ39="","",[2]相关演算!GQ39)</f>
        <v/>
      </c>
      <c r="GR39" s="228" t="str">
        <f>IF([2]相关演算!GR39="","",[2]相关演算!GR39)</f>
        <v/>
      </c>
      <c r="GS39" s="228" t="str">
        <f>IF([2]相关演算!GS39="","",[2]相关演算!GS39)</f>
        <v/>
      </c>
      <c r="GT39" s="228" t="str">
        <f>IF([2]相关演算!GT39="","",[2]相关演算!GT39)</f>
        <v/>
      </c>
      <c r="GU39" s="228" t="str">
        <f>IF([2]相关演算!GU39="","",[2]相关演算!GU39)</f>
        <v/>
      </c>
      <c r="GV39" s="228" t="str">
        <f>IF([2]相关演算!GV39="","",[2]相关演算!GV39)</f>
        <v/>
      </c>
      <c r="GW39" s="228" t="str">
        <f>IF([2]相关演算!GW39="","",[2]相关演算!GW39)</f>
        <v/>
      </c>
      <c r="GX39" s="228" t="str">
        <f>IF([2]相关演算!GX39="","",[2]相关演算!GX39)</f>
        <v/>
      </c>
      <c r="GY39" s="228" t="str">
        <f>IF([2]相关演算!GY39="","",[2]相关演算!GY39)</f>
        <v/>
      </c>
      <c r="GZ39" s="228" t="str">
        <f>IF([2]相关演算!GZ39="","",[2]相关演算!GZ39)</f>
        <v/>
      </c>
    </row>
    <row r="40" spans="1:208">
      <c r="A40" s="228" t="str">
        <f>IF([2]相关演算!A40="","",[2]相关演算!A40)</f>
        <v/>
      </c>
      <c r="B40" s="228">
        <f>IF([2]相关演算!B40="","",[2]相关演算!B40)</f>
        <v>21</v>
      </c>
      <c r="C40" s="228">
        <f>IF([2]相关演算!C40="","",[2]相关演算!C40)</f>
        <v>0.5</v>
      </c>
      <c r="D40" s="228">
        <f>IF([2]相关演算!D40="","",[2]相关演算!D40)</f>
        <v>0.5</v>
      </c>
      <c r="E40" s="228">
        <f>IF([2]相关演算!E40="","",[2]相关演算!E40)</f>
        <v>0.5</v>
      </c>
      <c r="F40" s="228">
        <f>IF([2]相关演算!F40="","",[2]相关演算!F40)</f>
        <v>0.5</v>
      </c>
      <c r="G40" s="228">
        <f>IF([2]相关演算!G40="","",[2]相关演算!G40)</f>
        <v>0.48705077833153521</v>
      </c>
      <c r="H40" s="228">
        <f>IF([2]相关演算!H40="","",[2]相关演算!H40)</f>
        <v>0.51211271678552794</v>
      </c>
      <c r="I40" s="228">
        <f>IF([2]相关演算!I40="","",[2]相关演算!I40)</f>
        <v>0.87219449722065778</v>
      </c>
      <c r="J40" s="228">
        <f>IF([2]相关演算!J40="","",[2]相关演算!J40)</f>
        <v>0.87219449722065778</v>
      </c>
      <c r="K40" s="228">
        <f>IF([2]相关演算!K40="","",[2]相关演算!K40)</f>
        <v>0.16467499654107884</v>
      </c>
      <c r="L40" s="228">
        <f>IF([2]相关演算!L40="","",[2]相关演算!L40)</f>
        <v>0.60969017342842236</v>
      </c>
      <c r="M40" s="228">
        <f>IF([2]相关演算!M40="","",[2]相关演算!M40)</f>
        <v>0.86367413036870155</v>
      </c>
      <c r="N40" s="228">
        <f>IF([2]相关演算!N40="","",[2]相关演算!N40)</f>
        <v>0.96456923076923073</v>
      </c>
      <c r="O40" s="228" t="str">
        <f>IF([2]相关演算!O40="","",[2]相关演算!O40)</f>
        <v/>
      </c>
      <c r="P40" s="228" t="str">
        <f>IF([2]相关演算!P40="","",[2]相关演算!P40)</f>
        <v/>
      </c>
      <c r="Q40" s="228" t="str">
        <f>IF([2]相关演算!Q40="","",[2]相关演算!Q40)</f>
        <v/>
      </c>
      <c r="R40" s="228">
        <f>IF([2]相关演算!R40="","",[2]相关演算!R40)</f>
        <v>3.7898399999999999</v>
      </c>
      <c r="S40" s="228">
        <f>IF([2]相关演算!S40="","",[2]相关演算!S40)</f>
        <v>3.62704</v>
      </c>
      <c r="T40" s="228">
        <f>IF([2]相关演算!T40="","",[2]相关演算!T40)</f>
        <v>1.8</v>
      </c>
      <c r="U40" s="228">
        <f>IF([2]相关演算!U40="","",[2]相关演算!U40)</f>
        <v>2.3839999999999999</v>
      </c>
      <c r="V40" s="228">
        <f>IF([2]相关演算!V40="","",[2]相关演算!V40)</f>
        <v>4.7713059198470384</v>
      </c>
      <c r="W40" s="228">
        <f>IF([2]相关演算!W40="","",[2]相关演算!W40)</f>
        <v>3.4639698606454763</v>
      </c>
      <c r="X40" s="228">
        <f>IF([2]相关演算!X40="","",[2]相关演算!X40)</f>
        <v>3.0014616087691603</v>
      </c>
      <c r="Y40" s="228">
        <f>IF([2]相关演算!Y40="","",[2]相关演算!Y40)</f>
        <v>2.5335110430373202</v>
      </c>
      <c r="Z40" s="228">
        <f>IF([2]相关演算!Z40="","",[2]相关演算!Z40)</f>
        <v>0.15596210620274964</v>
      </c>
      <c r="AA40" s="228">
        <f>IF([2]相关演算!AA40="","",[2]相关演算!AA40)</f>
        <v>0.16296247865240765</v>
      </c>
      <c r="AB40" s="228">
        <f>IF([2]相关演算!AB40="","",[2]相关演算!AB40)</f>
        <v>0.32837301587301593</v>
      </c>
      <c r="AC40" s="228">
        <f>IF([2]相关演算!AC40="","",[2]相关演算!AC40)</f>
        <v>0.24793264621284761</v>
      </c>
      <c r="AD40" s="228">
        <f>IF([2]相关演算!AD40="","",[2]相关演算!AD40)</f>
        <v>0.19922871162483147</v>
      </c>
      <c r="AE40" s="228">
        <f>IF([2]相关演算!AE40="","",[2]相关演算!AE40)</f>
        <v>0.1664325375705214</v>
      </c>
      <c r="AF40" s="228">
        <f>IF([2]相关演算!AF40="","",[2]相关演算!AF40)</f>
        <v>0.12943329329969783</v>
      </c>
      <c r="AG40" s="228">
        <f>IF([2]相关演算!AG40="","",[2]相关演算!AG40)</f>
        <v>0.12360719961671066</v>
      </c>
      <c r="AH40" s="228">
        <f>IF([2]相关演算!AH40="","",[2]相关演算!AH40)</f>
        <v>0.11852147263984193</v>
      </c>
      <c r="AI40" s="228">
        <f>IF([2]相关演算!AI40="","",[2]相关演算!AI40)</f>
        <v>0.16089674724300462</v>
      </c>
      <c r="AJ40" s="228">
        <f>IF([2]相关演算!AJ40="","",[2]相关演算!AJ40)</f>
        <v>0.19922871162483147</v>
      </c>
      <c r="AK40" s="228">
        <f>IF([2]相关演算!AK40="","",[2]相关演算!AK40)</f>
        <v>0.15596210620274964</v>
      </c>
      <c r="AL40" s="228">
        <f>IF([2]相关演算!AL40="","",[2]相关演算!AL40)</f>
        <v>0.64636772937318965</v>
      </c>
      <c r="AM40" s="228">
        <f>IF([2]相关演算!AM40="","",[2]相关演算!AM40)</f>
        <v>0.67538000007931787</v>
      </c>
      <c r="AN40" s="228">
        <f>IF([2]相关演算!AN40="","",[2]相关演算!AN40)</f>
        <v>1.3609057086042717</v>
      </c>
      <c r="AO40" s="228">
        <f>IF([2]相关演算!AO40="","",[2]相关演算!AO40)</f>
        <v>0.82590726598198805</v>
      </c>
      <c r="AP40" s="228">
        <f>IF([2]相关演算!AP40="","",[2]相关演算!AP40)</f>
        <v>0.68964742732364626</v>
      </c>
      <c r="AQ40" s="228">
        <f>IF([2]相关演算!AQ40="","",[2]相关演算!AQ40)</f>
        <v>0.53549022614408115</v>
      </c>
      <c r="AR40" s="228">
        <f>IF([2]相关演算!AR40="","",[2]相关演算!AR40)</f>
        <v>0.49100997423601955</v>
      </c>
      <c r="AS40" s="228">
        <f>IF([2]相关演算!AS40="","",[2]相关演算!AS40)</f>
        <v>0.6668188043305574</v>
      </c>
      <c r="AT40" s="228">
        <f>IF([2]相关演算!AT40="","",[2]相关演算!AT40)</f>
        <v>0.82590726598198805</v>
      </c>
      <c r="AU40" s="228">
        <f>IF([2]相关演算!AU40="","",[2]相关演算!AU40)</f>
        <v>0.64636772937318965</v>
      </c>
      <c r="AV40" s="228" t="str">
        <f>IF([2]相关演算!AV40="","",[2]相关演算!AV40)</f>
        <v/>
      </c>
      <c r="AW40" s="228" t="str">
        <f>IF([2]相关演算!AW40="","",[2]相关演算!AW40)</f>
        <v/>
      </c>
      <c r="AX40" s="228" t="str">
        <f>IF([2]相关演算!AX40="","",[2]相关演算!AX40)</f>
        <v/>
      </c>
      <c r="AY40" s="228" t="str">
        <f>IF([2]相关演算!AY40="","",[2]相关演算!AY40)</f>
        <v/>
      </c>
      <c r="AZ40" s="228" t="str">
        <f>IF([2]相关演算!AZ40="","",[2]相关演算!AZ40)</f>
        <v/>
      </c>
      <c r="BA40" s="228" t="str">
        <f>IF([2]相关演算!BA40="","",[2]相关演算!BA40)</f>
        <v/>
      </c>
      <c r="BB40" s="228" t="str">
        <f>IF([2]相关演算!BB40="","",[2]相关演算!BB40)</f>
        <v/>
      </c>
      <c r="BC40" s="228" t="str">
        <f>IF([2]相关演算!BC40="","",[2]相关演算!BC40)</f>
        <v/>
      </c>
      <c r="BD40" s="228">
        <f>IF([2]相关演算!BD40="","",[2]相关演算!BD40)</f>
        <v>16</v>
      </c>
      <c r="BE40" s="228">
        <f>IF([2]相关演算!BE40="","",[2]相关演算!BE40)</f>
        <v>153.86144270400794</v>
      </c>
      <c r="BF40" s="228">
        <f>IF([2]相关演算!BF40="","",[2]相关演算!BF40)</f>
        <v>73.869236842917346</v>
      </c>
      <c r="BG40" s="228">
        <f>IF([2]相关演算!BG40="","",[2]相关演算!BG40)</f>
        <v>23.269317023359939</v>
      </c>
      <c r="BH40" s="228">
        <f>IF([2]相关演算!BH40="","",[2]相关演算!BH40)</f>
        <v>0</v>
      </c>
      <c r="BI40" s="228" t="str">
        <f>IF([2]相关演算!BI40="","",[2]相关演算!BI40)</f>
        <v/>
      </c>
      <c r="BJ40" s="228" t="str">
        <f>IF([2]相关演算!BJ40="","",[2]相关演算!BJ40)</f>
        <v/>
      </c>
      <c r="BK40" s="228">
        <f>IF([2]相关演算!BK40="","",[2]相关演算!BK40)</f>
        <v>16</v>
      </c>
      <c r="BL40" s="228">
        <f>IF([2]相关演算!BL40="","",[2]相关演算!BL40)</f>
        <v>1.4147714040001924E-2</v>
      </c>
      <c r="BM40" s="228">
        <f>IF([2]相关演算!BM40="","",[2]相关演算!BM40)</f>
        <v>3.5187889092911095E-2</v>
      </c>
      <c r="BN40" s="228">
        <f>IF([2]相关演算!BN40="","",[2]相关演算!BN40)</f>
        <v>3.0000533964456677E-2</v>
      </c>
      <c r="BO40" s="228">
        <f>IF([2]相关演算!BO40="","",[2]相关演算!BO40)</f>
        <v>1.4881498159871026E-2</v>
      </c>
      <c r="BP40" s="228" t="str">
        <f>IF([2]相关演算!BP40="","",[2]相关演算!BP40)</f>
        <v/>
      </c>
      <c r="BQ40" s="228">
        <f>IF([2]相关演算!BQ40="","",[2]相关演算!BQ40)</f>
        <v>1.664769560695939E-2</v>
      </c>
      <c r="BR40" s="228">
        <f>IF([2]相关演算!BR40="","",[2]相关演算!BR40)</f>
        <v>0.11091054462798577</v>
      </c>
      <c r="BS40" s="228">
        <f>IF([2]相关演算!BS40="","",[2]相关演算!BS40)</f>
        <v>2.2027992635599691E-2</v>
      </c>
      <c r="BT40" s="228">
        <f>IF([2]相关演算!BT40="","",[2]相关演算!BT40)</f>
        <v>2.0054509968677525E-2</v>
      </c>
      <c r="BU40" s="228" t="str">
        <f>IF([2]相关演算!BU40="","",[2]相关演算!BU40)</f>
        <v/>
      </c>
      <c r="BV40" s="228" t="str">
        <f>IF([2]相关演算!BV40="","",[2]相关演算!BV40)</f>
        <v/>
      </c>
      <c r="BW40" s="228">
        <f>IF([2]相关演算!BW40="","",[2]相关演算!BW40)</f>
        <v>3.0795409646961314E-2</v>
      </c>
      <c r="BX40" s="228">
        <f>IF([2]相关演算!BX40="","",[2]相关演算!BX40)</f>
        <v>0.14609843372089687</v>
      </c>
      <c r="BY40" s="228">
        <f>IF([2]相关演算!BY40="","",[2]相关演算!BY40)</f>
        <v>5.2028526600056371E-2</v>
      </c>
      <c r="BZ40" s="228">
        <f>IF([2]相关演算!BZ40="","",[2]相关演算!BZ40)</f>
        <v>3.4936008128548551E-2</v>
      </c>
      <c r="CA40" s="228" t="str">
        <f>IF([2]相关演算!CA40="","",[2]相关演算!CA40)</f>
        <v/>
      </c>
      <c r="CB40" s="228" t="str">
        <f>IF([2]相关演算!CB40="","",[2]相关演算!CB40)</f>
        <v/>
      </c>
      <c r="CC40" s="228" t="str">
        <f>IF([2]相关演算!CC40="","",[2]相关演算!CC40)</f>
        <v/>
      </c>
      <c r="CD40" s="228" t="str">
        <f>IF([2]相关演算!CD40="","",[2]相关演算!CD40)</f>
        <v/>
      </c>
      <c r="CE40" s="228" t="str">
        <f>IF([2]相关演算!CE40="","",[2]相关演算!CE40)</f>
        <v/>
      </c>
      <c r="CF40" s="228" t="str">
        <f>IF([2]相关演算!CF40="","",[2]相关演算!CF40)</f>
        <v/>
      </c>
      <c r="CG40" s="228" t="str">
        <f>IF([2]相关演算!CG40="","",[2]相关演算!CG40)</f>
        <v/>
      </c>
      <c r="CH40" s="228" t="str">
        <f>IF([2]相关演算!CH40="","",[2]相关演算!CH40)</f>
        <v/>
      </c>
      <c r="CI40" s="228" t="str">
        <f>IF([2]相关演算!CI40="","",[2]相关演算!CI40)</f>
        <v/>
      </c>
      <c r="CJ40" s="228">
        <f>IF([2]相关演算!CJ40="","",[2]相关演算!CJ40)</f>
        <v>16</v>
      </c>
      <c r="CK40" s="228">
        <f>IF([2]相关演算!CK40="","",[2]相关演算!CK40)</f>
        <v>136.39656368861367</v>
      </c>
      <c r="CL40" s="228">
        <f>IF([2]相关演算!CL40="","",[2]相关演算!CL40)</f>
        <v>128.16827302682336</v>
      </c>
      <c r="CM40" s="228">
        <f>IF([2]相关演算!CM40="","",[2]相关演算!CM40)</f>
        <v>92.907492354699968</v>
      </c>
      <c r="CN40" s="228">
        <f>IF([2]相关演算!CN40="","",[2]相关演算!CN40)</f>
        <v>92.907492354699968</v>
      </c>
      <c r="CO40" s="228" t="str">
        <f>IF([2]相关演算!CO40="","",[2]相关演算!CO40)</f>
        <v/>
      </c>
      <c r="CP40" s="228" t="str">
        <f>IF([2]相关演算!CP40="","",[2]相关演算!CP40)</f>
        <v/>
      </c>
      <c r="CQ40" s="228">
        <f>IF([2]相关演算!CQ40="","",[2]相关演算!CQ40)</f>
        <v>16</v>
      </c>
      <c r="CR40" s="228">
        <f>IF([2]相关演算!CR40="","",[2]相关演算!CR40)</f>
        <v>1.287086885846267E-2</v>
      </c>
      <c r="CS40" s="228">
        <f>IF([2]相关演算!CS40="","",[2]相关演算!CS40)</f>
        <v>1.9223580891869711E-2</v>
      </c>
      <c r="CT40" s="228">
        <f>IF([2]相关演算!CT40="","",[2]相关演算!CT40)</f>
        <v>3.2967532192563292E-2</v>
      </c>
      <c r="CU40" s="228">
        <f>IF([2]相关演算!CU40="","",[2]相关演算!CU40)</f>
        <v>3.3977358645581671E-2</v>
      </c>
      <c r="CV40" s="228" t="str">
        <f>IF([2]相关演算!CV40="","",[2]相关演算!CV40)</f>
        <v/>
      </c>
      <c r="CW40" s="228">
        <f>IF([2]相关演算!CW40="","",[2]相关演算!CW40)</f>
        <v>1.4458082654055779E-2</v>
      </c>
      <c r="CX40" s="228">
        <f>IF([2]相关演算!CX40="","",[2]相关演算!CX40)</f>
        <v>1.5348199612631423E-2</v>
      </c>
      <c r="CY40" s="228">
        <f>IF([2]相关演算!CY40="","",[2]相关演算!CY40)</f>
        <v>1.1001417095204691E-2</v>
      </c>
      <c r="CZ40" s="228">
        <f>IF([2]相关演算!CZ40="","",[2]相关演算!CZ40)</f>
        <v>1.0467444660248588E-2</v>
      </c>
      <c r="DA40" s="228" t="str">
        <f>IF([2]相关演算!DA40="","",[2]相关演算!DA40)</f>
        <v/>
      </c>
      <c r="DB40" s="228" t="str">
        <f>IF([2]相关演算!DB40="","",[2]相关演算!DB40)</f>
        <v/>
      </c>
      <c r="DC40" s="228">
        <f>IF([2]相关演算!DC40="","",[2]相关演算!DC40)</f>
        <v>2.7328951512518448E-2</v>
      </c>
      <c r="DD40" s="228">
        <f>IF([2]相关演算!DD40="","",[2]相关演算!DD40)</f>
        <v>3.4571780504501132E-2</v>
      </c>
      <c r="DE40" s="228">
        <f>IF([2]相关演算!DE40="","",[2]相关演算!DE40)</f>
        <v>4.3968949287767983E-2</v>
      </c>
      <c r="DF40" s="228">
        <f>IF([2]相关演算!DF40="","",[2]相关演算!DF40)</f>
        <v>4.4444803305830255E-2</v>
      </c>
      <c r="DG40" s="228" t="str">
        <f>IF([2]相关演算!DG40="","",[2]相关演算!DG40)</f>
        <v/>
      </c>
      <c r="DH40" s="228" t="str">
        <f>IF([2]相关演算!DH40="","",[2]相关演算!DH40)</f>
        <v/>
      </c>
      <c r="DI40" s="228" t="str">
        <f>IF([2]相关演算!DI40="","",[2]相关演算!DI40)</f>
        <v/>
      </c>
      <c r="DJ40" s="228" t="str">
        <f>IF([2]相关演算!DJ40="","",[2]相关演算!DJ40)</f>
        <v/>
      </c>
      <c r="DK40" s="228" t="str">
        <f>IF([2]相关演算!DK40="","",[2]相关演算!DK40)</f>
        <v/>
      </c>
      <c r="DL40" s="228" t="str">
        <f>IF([2]相关演算!DL40="","",[2]相关演算!DL40)</f>
        <v/>
      </c>
      <c r="DM40" s="228" t="str">
        <f>IF([2]相关演算!DM40="","",[2]相关演算!DM40)</f>
        <v/>
      </c>
      <c r="DN40" s="228" t="str">
        <f>IF([2]相关演算!DN40="","",[2]相关演算!DN40)</f>
        <v/>
      </c>
      <c r="DO40" s="228" t="str">
        <f>IF([2]相关演算!DO40="","",[2]相关演算!DO40)</f>
        <v/>
      </c>
      <c r="DP40" s="228" t="str">
        <f>IF([2]相关演算!DP40="","",[2]相关演算!DP40)</f>
        <v/>
      </c>
      <c r="DQ40" s="228">
        <f>IF([2]相关演算!DQ40="","",[2]相关演算!DQ40)</f>
        <v>0</v>
      </c>
      <c r="DR40" s="228">
        <f>IF([2]相关演算!DR40="","",[2]相关演算!DR40)</f>
        <v>0</v>
      </c>
      <c r="DS40" s="228">
        <f>IF([2]相关演算!DS40="","",[2]相关演算!DS40)</f>
        <v>0.3</v>
      </c>
      <c r="DT40" s="228">
        <f>IF([2]相关演算!DT40="","",[2]相关演算!DT40)</f>
        <v>0.7</v>
      </c>
      <c r="DU40" s="228">
        <f>IF([2]相关演算!DU40="","",[2]相关演算!DU40)</f>
        <v>0</v>
      </c>
      <c r="DV40" s="228">
        <f>IF([2]相关演算!DV40="","",[2]相关演算!DV40)</f>
        <v>0.5</v>
      </c>
      <c r="DW40" s="228">
        <f>IF([2]相关演算!DW40="","",[2]相关演算!DW40)</f>
        <v>0.5</v>
      </c>
      <c r="DX40" s="228">
        <f>IF([2]相关演算!DX40="","",[2]相关演算!DX40)</f>
        <v>0</v>
      </c>
      <c r="DY40" s="228">
        <f>IF([2]相关演算!DY40="","",[2]相关演算!DY40)</f>
        <v>0</v>
      </c>
      <c r="DZ40" s="228">
        <f>IF([2]相关演算!DZ40="","",[2]相关演算!DZ40)</f>
        <v>0.25</v>
      </c>
      <c r="EA40" s="228">
        <f>IF([2]相关演算!EA40="","",[2]相关演算!EA40)</f>
        <v>0.33333333333333331</v>
      </c>
      <c r="EB40" s="228">
        <f>IF([2]相关演算!EB40="","",[2]相关演算!EB40)</f>
        <v>0.41666666666666663</v>
      </c>
      <c r="EC40" s="228">
        <f>IF([2]相关演算!EC40="","",[2]相关演算!EC40)</f>
        <v>0</v>
      </c>
      <c r="ED40" s="228">
        <f>IF([2]相关演算!ED40="","",[2]相关演算!ED40)</f>
        <v>0</v>
      </c>
      <c r="EE40" s="228">
        <f>IF([2]相关演算!EE40="","",[2]相关演算!EE40)</f>
        <v>0.25</v>
      </c>
      <c r="EF40" s="228">
        <f>IF([2]相关演算!EF40="","",[2]相关演算!EF40)</f>
        <v>0.75</v>
      </c>
      <c r="EG40" s="228" t="str">
        <f>IF([2]相关演算!EG40="","",[2]相关演算!EG40)</f>
        <v/>
      </c>
      <c r="EH40" s="228" t="str">
        <f>IF([2]相关演算!EH40="","",[2]相关演算!EH40)</f>
        <v/>
      </c>
      <c r="EI40" s="228" t="str">
        <f>IF([2]相关演算!EI40="","",[2]相关演算!EI40)</f>
        <v/>
      </c>
      <c r="EJ40" s="228" t="str">
        <f>IF([2]相关演算!EJ40="","",[2]相关演算!EJ40)</f>
        <v/>
      </c>
      <c r="EK40" s="228" t="str">
        <f>IF([2]相关演算!EK40="","",[2]相关演算!EK40)</f>
        <v/>
      </c>
      <c r="EL40" s="228" t="str">
        <f>IF([2]相关演算!EL40="","",[2]相关演算!EL40)</f>
        <v/>
      </c>
      <c r="EM40" s="228" t="str">
        <f>IF([2]相关演算!EM40="","",[2]相关演算!EM40)</f>
        <v/>
      </c>
      <c r="EN40" s="228" t="str">
        <f>IF([2]相关演算!EN40="","",[2]相关演算!EN40)</f>
        <v/>
      </c>
      <c r="EO40" s="228" t="str">
        <f>IF([2]相关演算!EO40="","",[2]相关演算!EO40)</f>
        <v/>
      </c>
      <c r="EP40" s="228">
        <f>IF([2]相关演算!EP40="","",[2]相关演算!EP40)</f>
        <v>5</v>
      </c>
      <c r="EQ40" s="228">
        <f>IF([2]相关演算!EQ40="","",[2]相关演算!EQ40)</f>
        <v>0.3</v>
      </c>
      <c r="ER40" s="228" t="str">
        <f>IF([2]相关演算!ER40="","",[2]相关演算!ER40)</f>
        <v/>
      </c>
      <c r="ES40" s="228">
        <f>IF([2]相关演算!ES40="","",[2]相关演算!ES40)</f>
        <v>2</v>
      </c>
      <c r="ET40" s="228" t="str">
        <f>IF([2]相关演算!ET40="","",[2]相关演算!ET40)</f>
        <v>骑将</v>
      </c>
      <c r="EU40" s="228">
        <f>IF([2]相关演算!EU40="","",[2]相关演算!EU40)</f>
        <v>29</v>
      </c>
      <c r="EV40" s="228">
        <f>IF([2]相关演算!EV40="","",[2]相关演算!EV40)</f>
        <v>12000</v>
      </c>
      <c r="EW40" s="228">
        <f>IF([2]相关演算!EW40="","",[2]相关演算!EW40)</f>
        <v>0.29978873077457369</v>
      </c>
      <c r="EX40" s="228">
        <f>IF([2]相关演算!EX40="","",[2]相关演算!EX40)</f>
        <v>0.61468414000925264</v>
      </c>
      <c r="EY40" s="228" t="str">
        <f>IF([2]相关演算!EY40="","",[2]相关演算!EY40)</f>
        <v/>
      </c>
      <c r="EZ40" s="228" t="str">
        <f>IF([2]相关演算!EZ40="","",[2]相关演算!EZ40)</f>
        <v/>
      </c>
      <c r="FA40" s="228" t="str">
        <f>IF([2]相关演算!FA40="","",[2]相关演算!FA40)</f>
        <v/>
      </c>
      <c r="FB40" s="228" t="str">
        <f>IF([2]相关演算!FB40="","",[2]相关演算!FB40)</f>
        <v/>
      </c>
      <c r="FC40" s="228" t="str">
        <f>IF([2]相关演算!FC40="","",[2]相关演算!FC40)</f>
        <v/>
      </c>
      <c r="FD40" s="228" t="str">
        <f>IF([2]相关演算!FD40="","",[2]相关演算!FD40)</f>
        <v/>
      </c>
      <c r="FE40" s="228" t="str">
        <f>IF([2]相关演算!FE40="","",[2]相关演算!FE40)</f>
        <v/>
      </c>
      <c r="FF40" s="228" t="str">
        <f>IF([2]相关演算!FF40="","",[2]相关演算!FF40)</f>
        <v/>
      </c>
      <c r="FG40" s="228" t="str">
        <f>IF([2]相关演算!FG40="","",[2]相关演算!FG40)</f>
        <v>樗里疾</v>
      </c>
      <c r="FH40" s="228">
        <f>IF([2]相关演算!FH40="","",[2]相关演算!FH40)</f>
        <v>10027</v>
      </c>
      <c r="FI40" s="228" t="str">
        <f>IF([2]相关演算!FI40="","",[2]相关演算!FI40)</f>
        <v>fanwei4</v>
      </c>
      <c r="FJ40" s="228">
        <f>IF([2]相关演算!FJ40="","",[2]相关演算!FJ40)</f>
        <v>180</v>
      </c>
      <c r="FK40" s="228" t="str">
        <f>IF([2]相关演算!FK40="","",[2]相关演算!FK40)</f>
        <v/>
      </c>
      <c r="FL40" s="228" t="str">
        <f>IF([2]相关演算!FL40="","",[2]相关演算!FL40)</f>
        <v/>
      </c>
      <c r="FM40" s="228">
        <f>IF([2]相关演算!FM40="","",[2]相关演算!FM40)</f>
        <v>0</v>
      </c>
      <c r="FN40" s="228">
        <f>IF([2]相关演算!FN40="","",[2]相关演算!FN40)</f>
        <v>180</v>
      </c>
      <c r="FO40" s="228">
        <f>IF([2]相关演算!FO40="","",[2]相关演算!FO40)</f>
        <v>0</v>
      </c>
      <c r="FP40" s="228">
        <f>IF([2]相关演算!FP40="","",[2]相关演算!FP40)</f>
        <v>0</v>
      </c>
      <c r="FQ40" s="228">
        <f>IF([2]相关演算!FQ40="","",[2]相关演算!FQ40)</f>
        <v>0</v>
      </c>
      <c r="FR40" s="228">
        <f>IF([2]相关演算!FR40="","",[2]相关演算!FR40)</f>
        <v>0</v>
      </c>
      <c r="FS40" s="228">
        <f>IF([2]相关演算!FS40="","",[2]相关演算!FS40)</f>
        <v>0</v>
      </c>
      <c r="FT40" s="228">
        <f>IF([2]相关演算!FT40="","",[2]相关演算!FT40)</f>
        <v>0</v>
      </c>
      <c r="FU40" s="228">
        <f>IF([2]相关演算!FU40="","",[2]相关演算!FU40)</f>
        <v>101736.00000000001</v>
      </c>
      <c r="FV40" s="228">
        <f>IF([2]相关演算!FV40="","",[2]相关演算!FV40)</f>
        <v>0</v>
      </c>
      <c r="FW40" s="228">
        <f>IF([2]相关演算!FW40="","",[2]相关演算!FW40)</f>
        <v>0</v>
      </c>
      <c r="FX40" s="228">
        <f>IF([2]相关演算!FX40="","",[2]相关演算!FX40)</f>
        <v>0</v>
      </c>
      <c r="FY40" s="228">
        <f>IF([2]相关演算!FY40="","",[2]相关演算!FY40)</f>
        <v>101736.00000000001</v>
      </c>
      <c r="FZ40" s="228" t="str">
        <f ca="1">IF([2]相关演算!FZ40="","",[2]相关演算!FZ40)</f>
        <v/>
      </c>
      <c r="GA40" s="228">
        <f>IF([2]相关演算!GA40="","",[2]相关演算!GA40)</f>
        <v>1</v>
      </c>
      <c r="GB40" s="228">
        <f ca="1">IF([2]相关演算!GB40="","",[2]相关演算!GB40)</f>
        <v>180</v>
      </c>
      <c r="GC40" s="228">
        <f ca="1">IF([2]相关演算!GC40="","",[2]相关演算!GC40)</f>
        <v>0.77396387878696604</v>
      </c>
      <c r="GD40" s="228">
        <f>IF([2]相关演算!GD40="","",[2]相关演算!GD40)</f>
        <v>2</v>
      </c>
      <c r="GE40" s="228">
        <f ca="1">IF([2]相关演算!GE40="","",[2]相关演算!GE40)</f>
        <v>12</v>
      </c>
      <c r="GF40" s="228">
        <f ca="1">IF([2]相关演算!GF40="","",[2]相关演算!GF40)</f>
        <v>6</v>
      </c>
      <c r="GG40" s="228">
        <f>IF([2]相关演算!GG40="","",[2]相关演算!GG40)</f>
        <v>6</v>
      </c>
      <c r="GH40" s="228" t="str">
        <f>IF([2]相关演算!GH40="","",[2]相关演算!GH40)</f>
        <v/>
      </c>
      <c r="GI40" s="228" t="str">
        <f>IF([2]相关演算!GI40="","",[2]相关演算!GI40)</f>
        <v/>
      </c>
      <c r="GJ40" s="228" t="str">
        <f>IF([2]相关演算!GJ40="","",[2]相关演算!GJ40)</f>
        <v/>
      </c>
      <c r="GK40" s="228" t="str">
        <f>IF([2]相关演算!GK40="","",[2]相关演算!GK40)</f>
        <v/>
      </c>
      <c r="GL40" s="228" t="str">
        <f>IF([2]相关演算!GL40="","",[2]相关演算!GL40)</f>
        <v/>
      </c>
      <c r="GM40" s="228" t="str">
        <f>IF([2]相关演算!GM40="","",[2]相关演算!GM40)</f>
        <v/>
      </c>
      <c r="GN40" s="228" t="str">
        <f>IF([2]相关演算!GN40="","",[2]相关演算!GN40)</f>
        <v/>
      </c>
      <c r="GO40" s="228" t="str">
        <f>IF([2]相关演算!GO40="","",[2]相关演算!GO40)</f>
        <v/>
      </c>
      <c r="GP40" s="228" t="str">
        <f>IF([2]相关演算!GP40="","",[2]相关演算!GP40)</f>
        <v/>
      </c>
      <c r="GQ40" s="228" t="str">
        <f>IF([2]相关演算!GQ40="","",[2]相关演算!GQ40)</f>
        <v/>
      </c>
      <c r="GR40" s="228" t="str">
        <f>IF([2]相关演算!GR40="","",[2]相关演算!GR40)</f>
        <v/>
      </c>
      <c r="GS40" s="228" t="str">
        <f>IF([2]相关演算!GS40="","",[2]相关演算!GS40)</f>
        <v/>
      </c>
      <c r="GT40" s="228" t="str">
        <f>IF([2]相关演算!GT40="","",[2]相关演算!GT40)</f>
        <v/>
      </c>
      <c r="GU40" s="228" t="str">
        <f>IF([2]相关演算!GU40="","",[2]相关演算!GU40)</f>
        <v/>
      </c>
      <c r="GV40" s="228" t="str">
        <f>IF([2]相关演算!GV40="","",[2]相关演算!GV40)</f>
        <v/>
      </c>
      <c r="GW40" s="228" t="str">
        <f>IF([2]相关演算!GW40="","",[2]相关演算!GW40)</f>
        <v/>
      </c>
      <c r="GX40" s="228" t="str">
        <f>IF([2]相关演算!GX40="","",[2]相关演算!GX40)</f>
        <v/>
      </c>
      <c r="GY40" s="228" t="str">
        <f>IF([2]相关演算!GY40="","",[2]相关演算!GY40)</f>
        <v/>
      </c>
      <c r="GZ40" s="228" t="str">
        <f>IF([2]相关演算!GZ40="","",[2]相关演算!GZ40)</f>
        <v/>
      </c>
    </row>
    <row r="41" spans="1:208">
      <c r="A41" s="228" t="str">
        <f>IF([2]相关演算!A41="","",[2]相关演算!A41)</f>
        <v/>
      </c>
      <c r="B41" s="228">
        <f>IF([2]相关演算!B41="","",[2]相关演算!B41)</f>
        <v>22</v>
      </c>
      <c r="C41" s="228">
        <f>IF([2]相关演算!C41="","",[2]相关演算!C41)</f>
        <v>0.5</v>
      </c>
      <c r="D41" s="228">
        <f>IF([2]相关演算!D41="","",[2]相关演算!D41)</f>
        <v>0.5</v>
      </c>
      <c r="E41" s="228">
        <f>IF([2]相关演算!E41="","",[2]相关演算!E41)</f>
        <v>0.5</v>
      </c>
      <c r="F41" s="228">
        <f>IF([2]相关演算!F41="","",[2]相关演算!F41)</f>
        <v>0.5</v>
      </c>
      <c r="G41" s="228">
        <f>IF([2]相关演算!G41="","",[2]相关演算!G41)</f>
        <v>0.47151792076923077</v>
      </c>
      <c r="H41" s="228">
        <f>IF([2]相关演算!H41="","",[2]相关演算!H41)</f>
        <v>0.49237626645667054</v>
      </c>
      <c r="I41" s="228">
        <f>IF([2]相关演算!I41="","",[2]相关演算!I41)</f>
        <v>0.85565644388963513</v>
      </c>
      <c r="J41" s="228">
        <f>IF([2]相关演算!J41="","",[2]相关演算!J41)</f>
        <v>0.85565644388963513</v>
      </c>
      <c r="K41" s="228">
        <f>IF([2]相关演算!K41="","",[2]相关演算!K41)</f>
        <v>0.15412178618936098</v>
      </c>
      <c r="L41" s="228">
        <f>IF([2]相关演算!L41="","",[2]相关演算!L41)</f>
        <v>0.5939010131653365</v>
      </c>
      <c r="M41" s="228">
        <f>IF([2]相关演算!M41="","",[2]相关演算!M41)</f>
        <v>0.84603354014894416</v>
      </c>
      <c r="N41" s="228">
        <f>IF([2]相关演算!N41="","",[2]相关演算!N41)</f>
        <v>0.92989026650887585</v>
      </c>
      <c r="O41" s="228" t="str">
        <f>IF([2]相关演算!O41="","",[2]相关演算!O41)</f>
        <v/>
      </c>
      <c r="P41" s="228" t="str">
        <f>IF([2]相关演算!P41="","",[2]相关演算!P41)</f>
        <v/>
      </c>
      <c r="Q41" s="228" t="str">
        <f>IF([2]相关演算!Q41="","",[2]相关演算!Q41)</f>
        <v/>
      </c>
      <c r="R41" s="228">
        <f>IF([2]相关演算!R41="","",[2]相关演算!R41)</f>
        <v>3.7898399999999999</v>
      </c>
      <c r="S41" s="228">
        <f>IF([2]相关演算!S41="","",[2]相关演算!S41)</f>
        <v>3.62704</v>
      </c>
      <c r="T41" s="228">
        <f>IF([2]相关演算!T41="","",[2]相关演算!T41)</f>
        <v>1.8</v>
      </c>
      <c r="U41" s="228">
        <f>IF([2]相关演算!U41="","",[2]相关演算!U41)</f>
        <v>2.3839999999999999</v>
      </c>
      <c r="V41" s="228">
        <f>IF([2]相关演算!V41="","",[2]相关演算!V41)</f>
        <v>4.7056674410476989</v>
      </c>
      <c r="W41" s="228">
        <f>IF([2]相关演算!W41="","",[2]相关演算!W41)</f>
        <v>3.4044854407880951</v>
      </c>
      <c r="X41" s="228">
        <f>IF([2]相关演算!X41="","",[2]相关演算!X41)</f>
        <v>2.9273213058900556</v>
      </c>
      <c r="Y41" s="228">
        <f>IF([2]相关演算!Y41="","",[2]相关演算!Y41)</f>
        <v>2.4794051402570352</v>
      </c>
      <c r="Z41" s="228">
        <f>IF([2]相关演算!Z41="","",[2]相关演算!Z41)</f>
        <v>0.15596210620274964</v>
      </c>
      <c r="AA41" s="228">
        <f>IF([2]相关演算!AA41="","",[2]相关演算!AA41)</f>
        <v>0.16296247865240765</v>
      </c>
      <c r="AB41" s="228">
        <f>IF([2]相关演算!AB41="","",[2]相关演算!AB41)</f>
        <v>0.32837301587301593</v>
      </c>
      <c r="AC41" s="228">
        <f>IF([2]相关演算!AC41="","",[2]相关演算!AC41)</f>
        <v>0.24793264621284761</v>
      </c>
      <c r="AD41" s="228">
        <f>IF([2]相关演算!AD41="","",[2]相关演算!AD41)</f>
        <v>0.20259976128536217</v>
      </c>
      <c r="AE41" s="228">
        <f>IF([2]相关演算!AE41="","",[2]相关演算!AE41)</f>
        <v>0.16983986396233011</v>
      </c>
      <c r="AF41" s="228">
        <f>IF([2]相关演算!AF41="","",[2]相关演算!AF41)</f>
        <v>0.13269946734954818</v>
      </c>
      <c r="AG41" s="228">
        <f>IF([2]相关演算!AG41="","",[2]相关演算!AG41)</f>
        <v>0.12716806010315823</v>
      </c>
      <c r="AH41" s="228">
        <f>IF([2]相关演算!AH41="","",[2]相关演算!AH41)</f>
        <v>0.12084974471900933</v>
      </c>
      <c r="AI41" s="228">
        <f>IF([2]相关演算!AI41="","",[2]相关演算!AI41)</f>
        <v>0.16089674724300462</v>
      </c>
      <c r="AJ41" s="228">
        <f>IF([2]相关演算!AJ41="","",[2]相关演算!AJ41)</f>
        <v>0.20259976128536217</v>
      </c>
      <c r="AK41" s="228">
        <f>IF([2]相关演算!AK41="","",[2]相关演算!AK41)</f>
        <v>0.15596210620274964</v>
      </c>
      <c r="AL41" s="228">
        <f>IF([2]相关演算!AL41="","",[2]相关演算!AL41)</f>
        <v>0.6906265897283157</v>
      </c>
      <c r="AM41" s="228">
        <f>IF([2]相关演算!AM41="","",[2]相关演算!AM41)</f>
        <v>0.72162542315936951</v>
      </c>
      <c r="AN41" s="228">
        <f>IF([2]相关演算!AN41="","",[2]相关演算!AN41)</f>
        <v>1.4540912637866443</v>
      </c>
      <c r="AO41" s="228">
        <f>IF([2]相关演算!AO41="","",[2]相关演算!AO41)</f>
        <v>0.89716800722011647</v>
      </c>
      <c r="AP41" s="228">
        <f>IF([2]相关演算!AP41="","",[2]相关演算!AP41)</f>
        <v>0.7516238349836617</v>
      </c>
      <c r="AQ41" s="228">
        <f>IF([2]相关演算!AQ41="","",[2]相关演算!AQ41)</f>
        <v>0.58627323785861241</v>
      </c>
      <c r="AR41" s="228">
        <f>IF([2]相关演算!AR41="","",[2]相关演算!AR41)</f>
        <v>0.53474917424563029</v>
      </c>
      <c r="AS41" s="228">
        <f>IF([2]相关演算!AS41="","",[2]相关演算!AS41)</f>
        <v>0.71247801502731956</v>
      </c>
      <c r="AT41" s="228">
        <f>IF([2]相关演算!AT41="","",[2]相关演算!AT41)</f>
        <v>0.89716800722011647</v>
      </c>
      <c r="AU41" s="228">
        <f>IF([2]相关演算!AU41="","",[2]相关演算!AU41)</f>
        <v>0.6906265897283157</v>
      </c>
      <c r="AV41" s="228" t="str">
        <f>IF([2]相关演算!AV41="","",[2]相关演算!AV41)</f>
        <v/>
      </c>
      <c r="AW41" s="228" t="str">
        <f>IF([2]相关演算!AW41="","",[2]相关演算!AW41)</f>
        <v/>
      </c>
      <c r="AX41" s="228" t="str">
        <f>IF([2]相关演算!AX41="","",[2]相关演算!AX41)</f>
        <v/>
      </c>
      <c r="AY41" s="228" t="str">
        <f>IF([2]相关演算!AY41="","",[2]相关演算!AY41)</f>
        <v/>
      </c>
      <c r="AZ41" s="228" t="str">
        <f>IF([2]相关演算!AZ41="","",[2]相关演算!AZ41)</f>
        <v/>
      </c>
      <c r="BA41" s="228" t="str">
        <f>IF([2]相关演算!BA41="","",[2]相关演算!BA41)</f>
        <v/>
      </c>
      <c r="BB41" s="228" t="str">
        <f>IF([2]相关演算!BB41="","",[2]相关演算!BB41)</f>
        <v/>
      </c>
      <c r="BC41" s="228" t="str">
        <f>IF([2]相关演算!BC41="","",[2]相关演算!BC41)</f>
        <v/>
      </c>
      <c r="BD41" s="228">
        <f>IF([2]相关演算!BD41="","",[2]相关演算!BD41)</f>
        <v>17</v>
      </c>
      <c r="BE41" s="228">
        <f>IF([2]相关演算!BE41="","",[2]相关演算!BE41)</f>
        <v>166.65370488776648</v>
      </c>
      <c r="BF41" s="228">
        <f>IF([2]相关演算!BF41="","",[2]相关演算!BF41)</f>
        <v>77.946910820649961</v>
      </c>
      <c r="BG41" s="228">
        <f>IF([2]相关演算!BG41="","",[2]相关演算!BG41)</f>
        <v>24.576950152008362</v>
      </c>
      <c r="BH41" s="228">
        <f>IF([2]相关演算!BH41="","",[2]相关演算!BH41)</f>
        <v>0</v>
      </c>
      <c r="BI41" s="228" t="str">
        <f>IF([2]相关演算!BI41="","",[2]相关演算!BI41)</f>
        <v/>
      </c>
      <c r="BJ41" s="228" t="str">
        <f>IF([2]相关演算!BJ41="","",[2]相关演算!BJ41)</f>
        <v/>
      </c>
      <c r="BK41" s="228">
        <f>IF([2]相关演算!BK41="","",[2]相关演算!BK41)</f>
        <v>17</v>
      </c>
      <c r="BL41" s="228">
        <f>IF([2]相关演算!BL41="","",[2]相关演算!BL41)</f>
        <v>1.5038281345634008E-2</v>
      </c>
      <c r="BM41" s="228">
        <f>IF([2]相关演算!BM41="","",[2]相关演算!BM41)</f>
        <v>3.7394593233280871E-2</v>
      </c>
      <c r="BN41" s="228">
        <f>IF([2]相关演算!BN41="","",[2]相关演算!BN41)</f>
        <v>3.1846589429622069E-2</v>
      </c>
      <c r="BO41" s="228">
        <f>IF([2]相关演算!BO41="","",[2]相关演算!BO41)</f>
        <v>1.5905084785669765E-2</v>
      </c>
      <c r="BP41" s="228" t="str">
        <f>IF([2]相关演算!BP41="","",[2]相关演算!BP41)</f>
        <v/>
      </c>
      <c r="BQ41" s="228">
        <f>IF([2]相关演算!BQ41="","",[2]相关演算!BQ41)</f>
        <v>1.7199107401281666E-2</v>
      </c>
      <c r="BR41" s="228">
        <f>IF([2]相关演算!BR41="","",[2]相关演算!BR41)</f>
        <v>0.11270669154451016</v>
      </c>
      <c r="BS41" s="228">
        <f>IF([2]相关演算!BS41="","",[2]相关演算!BS41)</f>
        <v>2.3379967814161354E-2</v>
      </c>
      <c r="BT41" s="228">
        <f>IF([2]相关演算!BT41="","",[2]相关演算!BT41)</f>
        <v>2.1452812482047792E-2</v>
      </c>
      <c r="BU41" s="228" t="str">
        <f>IF([2]相关演算!BU41="","",[2]相关演算!BU41)</f>
        <v/>
      </c>
      <c r="BV41" s="228" t="str">
        <f>IF([2]相关演算!BV41="","",[2]相关演算!BV41)</f>
        <v/>
      </c>
      <c r="BW41" s="228">
        <f>IF([2]相关演算!BW41="","",[2]相关演算!BW41)</f>
        <v>3.2237388746915674E-2</v>
      </c>
      <c r="BX41" s="228">
        <f>IF([2]相关演算!BX41="","",[2]相关演算!BX41)</f>
        <v>0.15010128477779103</v>
      </c>
      <c r="BY41" s="228">
        <f>IF([2]相关演算!BY41="","",[2]相关演算!BY41)</f>
        <v>5.522655724378342E-2</v>
      </c>
      <c r="BZ41" s="228">
        <f>IF([2]相关演算!BZ41="","",[2]相关演算!BZ41)</f>
        <v>3.7357897267717557E-2</v>
      </c>
      <c r="CA41" s="228" t="str">
        <f>IF([2]相关演算!CA41="","",[2]相关演算!CA41)</f>
        <v/>
      </c>
      <c r="CB41" s="228" t="str">
        <f>IF([2]相关演算!CB41="","",[2]相关演算!CB41)</f>
        <v/>
      </c>
      <c r="CC41" s="228" t="str">
        <f>IF([2]相关演算!CC41="","",[2]相关演算!CC41)</f>
        <v/>
      </c>
      <c r="CD41" s="228" t="str">
        <f>IF([2]相关演算!CD41="","",[2]相关演算!CD41)</f>
        <v/>
      </c>
      <c r="CE41" s="228" t="str">
        <f>IF([2]相关演算!CE41="","",[2]相关演算!CE41)</f>
        <v/>
      </c>
      <c r="CF41" s="228" t="str">
        <f>IF([2]相关演算!CF41="","",[2]相关演算!CF41)</f>
        <v/>
      </c>
      <c r="CG41" s="228" t="str">
        <f>IF([2]相关演算!CG41="","",[2]相关演算!CG41)</f>
        <v/>
      </c>
      <c r="CH41" s="228" t="str">
        <f>IF([2]相关演算!CH41="","",[2]相关演算!CH41)</f>
        <v/>
      </c>
      <c r="CI41" s="228" t="str">
        <f>IF([2]相关演算!CI41="","",[2]相关演算!CI41)</f>
        <v/>
      </c>
      <c r="CJ41" s="228">
        <f>IF([2]相关演算!CJ41="","",[2]相关演算!CJ41)</f>
        <v>17</v>
      </c>
      <c r="CK41" s="228">
        <f>IF([2]相关演算!CK41="","",[2]相关演算!CK41)</f>
        <v>139.4943585155373</v>
      </c>
      <c r="CL41" s="228">
        <f>IF([2]相关演算!CL41="","",[2]相关演算!CL41)</f>
        <v>132.71681926290623</v>
      </c>
      <c r="CM41" s="228">
        <f>IF([2]相关演算!CM41="","",[2]相关演算!CM41)</f>
        <v>95.520445383753923</v>
      </c>
      <c r="CN41" s="228">
        <f>IF([2]相关演算!CN41="","",[2]相关演算!CN41)</f>
        <v>95.520445383753923</v>
      </c>
      <c r="CO41" s="228" t="str">
        <f>IF([2]相关演算!CO41="","",[2]相关演算!CO41)</f>
        <v/>
      </c>
      <c r="CP41" s="228" t="str">
        <f>IF([2]相关演算!CP41="","",[2]相关演算!CP41)</f>
        <v/>
      </c>
      <c r="CQ41" s="228">
        <f>IF([2]相关演算!CQ41="","",[2]相关演算!CQ41)</f>
        <v>17</v>
      </c>
      <c r="CR41" s="228">
        <f>IF([2]相关演算!CR41="","",[2]相关演算!CR41)</f>
        <v>1.3688516555203267E-2</v>
      </c>
      <c r="CS41" s="228">
        <f>IF([2]相关演算!CS41="","",[2]相关演算!CS41)</f>
        <v>2.0439495100335114E-2</v>
      </c>
      <c r="CT41" s="228">
        <f>IF([2]相关演算!CT41="","",[2]相关演算!CT41)</f>
        <v>3.5138183561159123E-2</v>
      </c>
      <c r="CU41" s="228">
        <f>IF([2]相关演算!CU41="","",[2]相关演算!CU41)</f>
        <v>3.6174328129770332E-2</v>
      </c>
      <c r="CV41" s="228" t="str">
        <f>IF([2]相关演算!CV41="","",[2]相关演算!CV41)</f>
        <v/>
      </c>
      <c r="CW41" s="228">
        <f>IF([2]相关演算!CW41="","",[2]相关演算!CW41)</f>
        <v>1.5421713713159878E-2</v>
      </c>
      <c r="CX41" s="228">
        <f>IF([2]相关演算!CX41="","",[2]相关演算!CX41)</f>
        <v>1.6351322376244974E-2</v>
      </c>
      <c r="CY41" s="228">
        <f>IF([2]相关演算!CY41="","",[2]相关演算!CY41)</f>
        <v>1.1708387737830794E-2</v>
      </c>
      <c r="CZ41" s="228">
        <f>IF([2]相关演算!CZ41="","",[2]相关演算!CZ41)</f>
        <v>1.1135619768819074E-2</v>
      </c>
      <c r="DA41" s="228" t="str">
        <f>IF([2]相关演算!DA41="","",[2]相关演算!DA41)</f>
        <v/>
      </c>
      <c r="DB41" s="228" t="str">
        <f>IF([2]相关演算!DB41="","",[2]相关演算!DB41)</f>
        <v/>
      </c>
      <c r="DC41" s="228">
        <f>IF([2]相关演算!DC41="","",[2]相关演算!DC41)</f>
        <v>2.9110230268363145E-2</v>
      </c>
      <c r="DD41" s="228">
        <f>IF([2]相关演算!DD41="","",[2]相关演算!DD41)</f>
        <v>3.6790817476580084E-2</v>
      </c>
      <c r="DE41" s="228">
        <f>IF([2]相关演算!DE41="","",[2]相关演算!DE41)</f>
        <v>4.684657129898992E-2</v>
      </c>
      <c r="DF41" s="228">
        <f>IF([2]相关演算!DF41="","",[2]相关演算!DF41)</f>
        <v>4.7309947898589402E-2</v>
      </c>
      <c r="DG41" s="228" t="str">
        <f>IF([2]相关演算!DG41="","",[2]相关演算!DG41)</f>
        <v/>
      </c>
      <c r="DH41" s="228" t="str">
        <f>IF([2]相关演算!DH41="","",[2]相关演算!DH41)</f>
        <v/>
      </c>
      <c r="DI41" s="228" t="str">
        <f>IF([2]相关演算!DI41="","",[2]相关演算!DI41)</f>
        <v/>
      </c>
      <c r="DJ41" s="228" t="str">
        <f>IF([2]相关演算!DJ41="","",[2]相关演算!DJ41)</f>
        <v/>
      </c>
      <c r="DK41" s="228" t="str">
        <f>IF([2]相关演算!DK41="","",[2]相关演算!DK41)</f>
        <v/>
      </c>
      <c r="DL41" s="228" t="str">
        <f>IF([2]相关演算!DL41="","",[2]相关演算!DL41)</f>
        <v/>
      </c>
      <c r="DM41" s="228" t="str">
        <f>IF([2]相关演算!DM41="","",[2]相关演算!DM41)</f>
        <v/>
      </c>
      <c r="DN41" s="228" t="str">
        <f>IF([2]相关演算!DN41="","",[2]相关演算!DN41)</f>
        <v/>
      </c>
      <c r="DO41" s="228" t="str">
        <f>IF([2]相关演算!DO41="","",[2]相关演算!DO41)</f>
        <v/>
      </c>
      <c r="DP41" s="228" t="str">
        <f>IF([2]相关演算!DP41="","",[2]相关演算!DP41)</f>
        <v/>
      </c>
      <c r="DQ41" s="228">
        <f>IF([2]相关演算!DQ41="","",[2]相关演算!DQ41)</f>
        <v>0</v>
      </c>
      <c r="DR41" s="228">
        <f>IF([2]相关演算!DR41="","",[2]相关演算!DR41)</f>
        <v>0</v>
      </c>
      <c r="DS41" s="228">
        <f>IF([2]相关演算!DS41="","",[2]相关演算!DS41)</f>
        <v>0.3</v>
      </c>
      <c r="DT41" s="228">
        <f>IF([2]相关演算!DT41="","",[2]相关演算!DT41)</f>
        <v>0.7</v>
      </c>
      <c r="DU41" s="228">
        <f>IF([2]相关演算!DU41="","",[2]相关演算!DU41)</f>
        <v>0</v>
      </c>
      <c r="DV41" s="228">
        <f>IF([2]相关演算!DV41="","",[2]相关演算!DV41)</f>
        <v>0.5</v>
      </c>
      <c r="DW41" s="228">
        <f>IF([2]相关演算!DW41="","",[2]相关演算!DW41)</f>
        <v>0.5</v>
      </c>
      <c r="DX41" s="228">
        <f>IF([2]相关演算!DX41="","",[2]相关演算!DX41)</f>
        <v>0</v>
      </c>
      <c r="DY41" s="228">
        <f>IF([2]相关演算!DY41="","",[2]相关演算!DY41)</f>
        <v>0</v>
      </c>
      <c r="DZ41" s="228">
        <f>IF([2]相关演算!DZ41="","",[2]相关演算!DZ41)</f>
        <v>0.25</v>
      </c>
      <c r="EA41" s="228">
        <f>IF([2]相关演算!EA41="","",[2]相关演算!EA41)</f>
        <v>0.33333333333333331</v>
      </c>
      <c r="EB41" s="228">
        <f>IF([2]相关演算!EB41="","",[2]相关演算!EB41)</f>
        <v>0.41666666666666663</v>
      </c>
      <c r="EC41" s="228">
        <f>IF([2]相关演算!EC41="","",[2]相关演算!EC41)</f>
        <v>0</v>
      </c>
      <c r="ED41" s="228">
        <f>IF([2]相关演算!ED41="","",[2]相关演算!ED41)</f>
        <v>0</v>
      </c>
      <c r="EE41" s="228">
        <f>IF([2]相关演算!EE41="","",[2]相关演算!EE41)</f>
        <v>0.25</v>
      </c>
      <c r="EF41" s="228">
        <f>IF([2]相关演算!EF41="","",[2]相关演算!EF41)</f>
        <v>0.75</v>
      </c>
      <c r="EG41" s="228" t="str">
        <f>IF([2]相关演算!EG41="","",[2]相关演算!EG41)</f>
        <v/>
      </c>
      <c r="EH41" s="228" t="str">
        <f>IF([2]相关演算!EH41="","",[2]相关演算!EH41)</f>
        <v/>
      </c>
      <c r="EI41" s="228" t="str">
        <f>IF([2]相关演算!EI41="","",[2]相关演算!EI41)</f>
        <v/>
      </c>
      <c r="EJ41" s="228" t="str">
        <f>IF([2]相关演算!EJ41="","",[2]相关演算!EJ41)</f>
        <v/>
      </c>
      <c r="EK41" s="228" t="str">
        <f>IF([2]相关演算!EK41="","",[2]相关演算!EK41)</f>
        <v/>
      </c>
      <c r="EL41" s="228" t="str">
        <f>IF([2]相关演算!EL41="","",[2]相关演算!EL41)</f>
        <v/>
      </c>
      <c r="EM41" s="228" t="str">
        <f>IF([2]相关演算!EM41="","",[2]相关演算!EM41)</f>
        <v/>
      </c>
      <c r="EN41" s="228" t="str">
        <f>IF([2]相关演算!EN41="","",[2]相关演算!EN41)</f>
        <v/>
      </c>
      <c r="EO41" s="228" t="str">
        <f>IF([2]相关演算!EO41="","",[2]相关演算!EO41)</f>
        <v/>
      </c>
      <c r="EP41" s="228">
        <f>IF([2]相关演算!EP41="","",[2]相关演算!EP41)</f>
        <v>5</v>
      </c>
      <c r="EQ41" s="228">
        <f>IF([2]相关演算!EQ41="","",[2]相关演算!EQ41)</f>
        <v>0.3</v>
      </c>
      <c r="ER41" s="228" t="str">
        <f>IF([2]相关演算!ER41="","",[2]相关演算!ER41)</f>
        <v/>
      </c>
      <c r="ES41" s="228">
        <f>IF([2]相关演算!ES41="","",[2]相关演算!ES41)</f>
        <v>3</v>
      </c>
      <c r="ET41" s="228" t="str">
        <f>IF([2]相关演算!ET41="","",[2]相关演算!ET41)</f>
        <v>弓将</v>
      </c>
      <c r="EU41" s="228">
        <f>IF([2]相关演算!EU41="","",[2]相关演算!EU41)</f>
        <v>29</v>
      </c>
      <c r="EV41" s="228">
        <f>IF([2]相关演算!EV41="","",[2]相关演算!EV41)</f>
        <v>12000</v>
      </c>
      <c r="EW41" s="228">
        <f>IF([2]相关演算!EW41="","",[2]相关演算!EW41)</f>
        <v>0.39980469006280189</v>
      </c>
      <c r="EX41" s="228">
        <f>IF([2]相关演算!EX41="","",[2]相关演算!EX41)</f>
        <v>0.46091349786739111</v>
      </c>
      <c r="EY41" s="228" t="str">
        <f>IF([2]相关演算!EY41="","",[2]相关演算!EY41)</f>
        <v/>
      </c>
      <c r="EZ41" s="228" t="str">
        <f>IF([2]相关演算!EZ41="","",[2]相关演算!EZ41)</f>
        <v/>
      </c>
      <c r="FA41" s="228" t="str">
        <f>IF([2]相关演算!FA41="","",[2]相关演算!FA41)</f>
        <v/>
      </c>
      <c r="FB41" s="228" t="str">
        <f>IF([2]相关演算!FB41="","",[2]相关演算!FB41)</f>
        <v/>
      </c>
      <c r="FC41" s="228" t="str">
        <f>IF([2]相关演算!FC41="","",[2]相关演算!FC41)</f>
        <v/>
      </c>
      <c r="FD41" s="228" t="str">
        <f>IF([2]相关演算!FD41="","",[2]相关演算!FD41)</f>
        <v/>
      </c>
      <c r="FE41" s="228" t="str">
        <f>IF([2]相关演算!FE41="","",[2]相关演算!FE41)</f>
        <v/>
      </c>
      <c r="FF41" s="228" t="str">
        <f>IF([2]相关演算!FF41="","",[2]相关演算!FF41)</f>
        <v/>
      </c>
      <c r="FG41" s="228" t="str">
        <f>IF([2]相关演算!FG41="","",[2]相关演算!FG41)</f>
        <v>伯乐</v>
      </c>
      <c r="FH41" s="228">
        <f>IF([2]相关演算!FH41="","",[2]相关演算!FH41)</f>
        <v>10028</v>
      </c>
      <c r="FI41" s="228" t="str">
        <f>IF([2]相关演算!FI41="","",[2]相关演算!FI41)</f>
        <v>fanwei4</v>
      </c>
      <c r="FJ41" s="228">
        <f>IF([2]相关演算!FJ41="","",[2]相关演算!FJ41)</f>
        <v>160</v>
      </c>
      <c r="FK41" s="228" t="str">
        <f>IF([2]相关演算!FK41="","",[2]相关演算!FK41)</f>
        <v/>
      </c>
      <c r="FL41" s="228" t="str">
        <f>IF([2]相关演算!FL41="","",[2]相关演算!FL41)</f>
        <v/>
      </c>
      <c r="FM41" s="228">
        <f>IF([2]相关演算!FM41="","",[2]相关演算!FM41)</f>
        <v>0</v>
      </c>
      <c r="FN41" s="228">
        <f>IF([2]相关演算!FN41="","",[2]相关演算!FN41)</f>
        <v>160</v>
      </c>
      <c r="FO41" s="228">
        <f>IF([2]相关演算!FO41="","",[2]相关演算!FO41)</f>
        <v>0</v>
      </c>
      <c r="FP41" s="228">
        <f>IF([2]相关演算!FP41="","",[2]相关演算!FP41)</f>
        <v>0</v>
      </c>
      <c r="FQ41" s="228">
        <f>IF([2]相关演算!FQ41="","",[2]相关演算!FQ41)</f>
        <v>0</v>
      </c>
      <c r="FR41" s="228">
        <f>IF([2]相关演算!FR41="","",[2]相关演算!FR41)</f>
        <v>0</v>
      </c>
      <c r="FS41" s="228">
        <f>IF([2]相关演算!FS41="","",[2]相关演算!FS41)</f>
        <v>0</v>
      </c>
      <c r="FT41" s="228">
        <f>IF([2]相关演算!FT41="","",[2]相关演算!FT41)</f>
        <v>0</v>
      </c>
      <c r="FU41" s="228">
        <f>IF([2]相关演算!FU41="","",[2]相关演算!FU41)</f>
        <v>80384</v>
      </c>
      <c r="FV41" s="228">
        <f>IF([2]相关演算!FV41="","",[2]相关演算!FV41)</f>
        <v>0</v>
      </c>
      <c r="FW41" s="228">
        <f>IF([2]相关演算!FW41="","",[2]相关演算!FW41)</f>
        <v>0</v>
      </c>
      <c r="FX41" s="228">
        <f>IF([2]相关演算!FX41="","",[2]相关演算!FX41)</f>
        <v>0</v>
      </c>
      <c r="FY41" s="228">
        <f>IF([2]相关演算!FY41="","",[2]相关演算!FY41)</f>
        <v>80384</v>
      </c>
      <c r="FZ41" s="228" t="str">
        <f ca="1">IF([2]相关演算!FZ41="","",[2]相关演算!FZ41)</f>
        <v/>
      </c>
      <c r="GA41" s="228">
        <f>IF([2]相关演算!GA41="","",[2]相关演算!GA41)</f>
        <v>1</v>
      </c>
      <c r="GB41" s="228">
        <f ca="1">IF([2]相关演算!GB41="","",[2]相关演算!GB41)</f>
        <v>160</v>
      </c>
      <c r="GC41" s="228">
        <f ca="1">IF([2]相关演算!GC41="","",[2]相关演算!GC41)</f>
        <v>0.72939248038668703</v>
      </c>
      <c r="GD41" s="228">
        <f>IF([2]相关演算!GD41="","",[2]相关演算!GD41)</f>
        <v>2</v>
      </c>
      <c r="GE41" s="228">
        <f ca="1">IF([2]相关演算!GE41="","",[2]相关演算!GE41)</f>
        <v>12</v>
      </c>
      <c r="GF41" s="228">
        <f ca="1">IF([2]相关演算!GF41="","",[2]相关演算!GF41)</f>
        <v>6</v>
      </c>
      <c r="GG41" s="228">
        <f>IF([2]相关演算!GG41="","",[2]相关演算!GG41)</f>
        <v>6</v>
      </c>
      <c r="GH41" s="228" t="str">
        <f>IF([2]相关演算!GH41="","",[2]相关演算!GH41)</f>
        <v/>
      </c>
      <c r="GI41" s="228" t="str">
        <f>IF([2]相关演算!GI41="","",[2]相关演算!GI41)</f>
        <v/>
      </c>
      <c r="GJ41" s="228" t="str">
        <f>IF([2]相关演算!GJ41="","",[2]相关演算!GJ41)</f>
        <v/>
      </c>
      <c r="GK41" s="228" t="str">
        <f>IF([2]相关演算!GK41="","",[2]相关演算!GK41)</f>
        <v/>
      </c>
      <c r="GL41" s="228" t="str">
        <f>IF([2]相关演算!GL41="","",[2]相关演算!GL41)</f>
        <v/>
      </c>
      <c r="GM41" s="228" t="str">
        <f>IF([2]相关演算!GM41="","",[2]相关演算!GM41)</f>
        <v/>
      </c>
      <c r="GN41" s="228" t="str">
        <f>IF([2]相关演算!GN41="","",[2]相关演算!GN41)</f>
        <v/>
      </c>
      <c r="GO41" s="228" t="str">
        <f>IF([2]相关演算!GO41="","",[2]相关演算!GO41)</f>
        <v/>
      </c>
      <c r="GP41" s="228" t="str">
        <f>IF([2]相关演算!GP41="","",[2]相关演算!GP41)</f>
        <v/>
      </c>
      <c r="GQ41" s="228" t="str">
        <f>IF([2]相关演算!GQ41="","",[2]相关演算!GQ41)</f>
        <v/>
      </c>
      <c r="GR41" s="228" t="str">
        <f>IF([2]相关演算!GR41="","",[2]相关演算!GR41)</f>
        <v/>
      </c>
      <c r="GS41" s="228" t="str">
        <f>IF([2]相关演算!GS41="","",[2]相关演算!GS41)</f>
        <v/>
      </c>
      <c r="GT41" s="228" t="str">
        <f>IF([2]相关演算!GT41="","",[2]相关演算!GT41)</f>
        <v/>
      </c>
      <c r="GU41" s="228" t="str">
        <f>IF([2]相关演算!GU41="","",[2]相关演算!GU41)</f>
        <v/>
      </c>
      <c r="GV41" s="228" t="str">
        <f>IF([2]相关演算!GV41="","",[2]相关演算!GV41)</f>
        <v/>
      </c>
      <c r="GW41" s="228" t="str">
        <f>IF([2]相关演算!GW41="","",[2]相关演算!GW41)</f>
        <v/>
      </c>
      <c r="GX41" s="228" t="str">
        <f>IF([2]相关演算!GX41="","",[2]相关演算!GX41)</f>
        <v/>
      </c>
      <c r="GY41" s="228" t="str">
        <f>IF([2]相关演算!GY41="","",[2]相关演算!GY41)</f>
        <v/>
      </c>
      <c r="GZ41" s="228" t="str">
        <f>IF([2]相关演算!GZ41="","",[2]相关演算!GZ41)</f>
        <v/>
      </c>
    </row>
    <row r="42" spans="1:208">
      <c r="A42" s="228" t="str">
        <f>IF([2]相关演算!A42="","",[2]相关演算!A42)</f>
        <v/>
      </c>
      <c r="B42" s="228">
        <f>IF([2]相关演算!B42="","",[2]相关演算!B42)</f>
        <v>23</v>
      </c>
      <c r="C42" s="228">
        <f>IF([2]相关演算!C42="","",[2]相关演算!C42)</f>
        <v>0.5</v>
      </c>
      <c r="D42" s="228">
        <f>IF([2]相关演算!D42="","",[2]相关演算!D42)</f>
        <v>0.5</v>
      </c>
      <c r="E42" s="228">
        <f>IF([2]相关演算!E42="","",[2]相关演算!E42)</f>
        <v>0.5</v>
      </c>
      <c r="F42" s="228">
        <f>IF([2]相关演算!F42="","",[2]相关演算!F42)</f>
        <v>0.5</v>
      </c>
      <c r="G42" s="228">
        <f>IF([2]相关演算!G42="","",[2]相关演算!G42)</f>
        <v>0.45772798373841417</v>
      </c>
      <c r="H42" s="228">
        <f>IF([2]相关演算!H42="","",[2]相关演算!H42)</f>
        <v>0.47292982532119449</v>
      </c>
      <c r="I42" s="228">
        <f>IF([2]相关演算!I42="","",[2]相关演算!I42)</f>
        <v>0.8394121697541479</v>
      </c>
      <c r="J42" s="228">
        <f>IF([2]相关演算!J42="","",[2]相关演算!J42)</f>
        <v>0.8394121697541479</v>
      </c>
      <c r="K42" s="228">
        <f>IF([2]相关演算!K42="","",[2]相关演算!K42)</f>
        <v>0.13831436899905206</v>
      </c>
      <c r="L42" s="228">
        <f>IF([2]相关演算!L42="","",[2]相关演算!L42)</f>
        <v>0.57834386025695561</v>
      </c>
      <c r="M42" s="228">
        <f>IF([2]相关演算!M42="","",[2]相关演算!M42)</f>
        <v>0.82870631440442422</v>
      </c>
      <c r="N42" s="228">
        <f>IF([2]相关演算!N42="","",[2]相关演算!N42)</f>
        <v>0.89594580612532726</v>
      </c>
      <c r="O42" s="228" t="str">
        <f>IF([2]相关演算!O42="","",[2]相关演算!O42)</f>
        <v/>
      </c>
      <c r="P42" s="228" t="str">
        <f>IF([2]相关演算!P42="","",[2]相关演算!P42)</f>
        <v/>
      </c>
      <c r="Q42" s="228" t="str">
        <f>IF([2]相关演算!Q42="","",[2]相关演算!Q42)</f>
        <v/>
      </c>
      <c r="R42" s="228">
        <f>IF([2]相关演算!R42="","",[2]相关演算!R42)</f>
        <v>3.7898399999999999</v>
      </c>
      <c r="S42" s="228">
        <f>IF([2]相关演算!S42="","",[2]相关演算!S42)</f>
        <v>3.62704</v>
      </c>
      <c r="T42" s="228">
        <f>IF([2]相关演算!T42="","",[2]相关演算!T42)</f>
        <v>1.8</v>
      </c>
      <c r="U42" s="228">
        <f>IF([2]相关演算!U42="","",[2]相关演算!U42)</f>
        <v>2.3839999999999999</v>
      </c>
      <c r="V42" s="228">
        <f>IF([2]相关演算!V42="","",[2]相关演算!V42)</f>
        <v>4.6418657000493688</v>
      </c>
      <c r="W42" s="228">
        <f>IF([2]相关演算!W42="","",[2]相关演算!W42)</f>
        <v>3.3430555717053845</v>
      </c>
      <c r="X42" s="228">
        <f>IF([2]相关演算!X42="","",[2]相关演算!X42)</f>
        <v>2.8495131442399213</v>
      </c>
      <c r="Y42" s="228">
        <f>IF([2]相关演算!Y42="","",[2]相关演算!Y42)</f>
        <v>2.4224685134318875</v>
      </c>
      <c r="Z42" s="228">
        <f>IF([2]相关演算!Z42="","",[2]相关演算!Z42)</f>
        <v>0.15596210620274964</v>
      </c>
      <c r="AA42" s="228">
        <f>IF([2]相关演算!AA42="","",[2]相关演算!AA42)</f>
        <v>0.16296247865240765</v>
      </c>
      <c r="AB42" s="228">
        <f>IF([2]相关演算!AB42="","",[2]相关演算!AB42)</f>
        <v>0.32837301587301593</v>
      </c>
      <c r="AC42" s="228">
        <f>IF([2]相关演算!AC42="","",[2]相关演算!AC42)</f>
        <v>0.24793264621284761</v>
      </c>
      <c r="AD42" s="228">
        <f>IF([2]相关演算!AD42="","",[2]相关演算!AD42)</f>
        <v>0.20633376304155576</v>
      </c>
      <c r="AE42" s="228">
        <f>IF([2]相关演算!AE42="","",[2]相关演算!AE42)</f>
        <v>0.17346098303357099</v>
      </c>
      <c r="AF42" s="228">
        <f>IF([2]相关演算!AF42="","",[2]相关演算!AF42)</f>
        <v>0.13625185580333943</v>
      </c>
      <c r="AG42" s="228">
        <f>IF([2]相关演算!AG42="","",[2]相关演算!AG42)</f>
        <v>0.13101530377810816</v>
      </c>
      <c r="AH42" s="228">
        <f>IF([2]相关演算!AH42="","",[2]相关演算!AH42)</f>
        <v>0.12340906195762413</v>
      </c>
      <c r="AI42" s="228">
        <f>IF([2]相关演算!AI42="","",[2]相关演算!AI42)</f>
        <v>0.16089674724300462</v>
      </c>
      <c r="AJ42" s="228">
        <f>IF([2]相关演算!AJ42="","",[2]相关演算!AJ42)</f>
        <v>0.20633376304155576</v>
      </c>
      <c r="AK42" s="228">
        <f>IF([2]相关演算!AK42="","",[2]相关演算!AK42)</f>
        <v>0.15596210620274964</v>
      </c>
      <c r="AL42" s="228">
        <f>IF([2]相关演算!AL42="","",[2]相关演算!AL42)</f>
        <v>0.76955564609143745</v>
      </c>
      <c r="AM42" s="228">
        <f>IF([2]相关演算!AM42="","",[2]相关演算!AM42)</f>
        <v>0.80409721695464431</v>
      </c>
      <c r="AN42" s="228">
        <f>IF([2]相关演算!AN42="","",[2]相关演算!AN42)</f>
        <v>1.6202737609906519</v>
      </c>
      <c r="AO42" s="228">
        <f>IF([2]相关演算!AO42="","",[2]相关演算!AO42)</f>
        <v>1.0178409692082604</v>
      </c>
      <c r="AP42" s="228">
        <f>IF([2]相关演算!AP42="","",[2]相关演算!AP42)</f>
        <v>0.85497105525679273</v>
      </c>
      <c r="AQ42" s="228">
        <f>IF([2]相关演算!AQ42="","",[2]相关演算!AQ42)</f>
        <v>0.67035352494157219</v>
      </c>
      <c r="AR42" s="228">
        <f>IF([2]相关演算!AR42="","",[2]相关演算!AR42)</f>
        <v>0.60824244516577586</v>
      </c>
      <c r="AS42" s="228">
        <f>IF([2]相关演算!AS42="","",[2]相关演算!AS42)</f>
        <v>0.79390438673377051</v>
      </c>
      <c r="AT42" s="228">
        <f>IF([2]相关演算!AT42="","",[2]相关演算!AT42)</f>
        <v>1.0178409692082604</v>
      </c>
      <c r="AU42" s="228">
        <f>IF([2]相关演算!AU42="","",[2]相关演算!AU42)</f>
        <v>0.76955564609143745</v>
      </c>
      <c r="AV42" s="228" t="str">
        <f>IF([2]相关演算!AV42="","",[2]相关演算!AV42)</f>
        <v/>
      </c>
      <c r="AW42" s="228" t="str">
        <f>IF([2]相关演算!AW42="","",[2]相关演算!AW42)</f>
        <v/>
      </c>
      <c r="AX42" s="228" t="str">
        <f>IF([2]相关演算!AX42="","",[2]相关演算!AX42)</f>
        <v/>
      </c>
      <c r="AY42" s="228" t="str">
        <f>IF([2]相关演算!AY42="","",[2]相关演算!AY42)</f>
        <v/>
      </c>
      <c r="AZ42" s="228" t="str">
        <f>IF([2]相关演算!AZ42="","",[2]相关演算!AZ42)</f>
        <v/>
      </c>
      <c r="BA42" s="228" t="str">
        <f>IF([2]相关演算!BA42="","",[2]相关演算!BA42)</f>
        <v/>
      </c>
      <c r="BB42" s="228" t="str">
        <f>IF([2]相关演算!BB42="","",[2]相关演算!BB42)</f>
        <v/>
      </c>
      <c r="BC42" s="228" t="str">
        <f>IF([2]相关演算!BC42="","",[2]相关演算!BC42)</f>
        <v/>
      </c>
      <c r="BD42" s="228">
        <f>IF([2]相关演算!BD42="","",[2]相关演算!BD42)</f>
        <v>18</v>
      </c>
      <c r="BE42" s="228">
        <f>IF([2]相关演算!BE42="","",[2]相关演算!BE42)</f>
        <v>179.32203265331054</v>
      </c>
      <c r="BF42" s="228">
        <f>IF([2]相关演算!BF42="","",[2]相关演算!BF42)</f>
        <v>81.965579864411268</v>
      </c>
      <c r="BG42" s="228">
        <f>IF([2]相关演算!BG42="","",[2]相关演算!BG42)</f>
        <v>25.869064119202488</v>
      </c>
      <c r="BH42" s="228">
        <f>IF([2]相关演算!BH42="","",[2]相关演算!BH42)</f>
        <v>0</v>
      </c>
      <c r="BI42" s="228" t="str">
        <f>IF([2]相关演算!BI42="","",[2]相关演算!BI42)</f>
        <v/>
      </c>
      <c r="BJ42" s="228" t="str">
        <f>IF([2]相关演算!BJ42="","",[2]相关演算!BJ42)</f>
        <v/>
      </c>
      <c r="BK42" s="228">
        <f>IF([2]相关演算!BK42="","",[2]相关演算!BK42)</f>
        <v>18</v>
      </c>
      <c r="BL42" s="228">
        <f>IF([2]相关演算!BL42="","",[2]相关演算!BL42)</f>
        <v>1.5934108397925084E-2</v>
      </c>
      <c r="BM42" s="228">
        <f>IF([2]相关演算!BM42="","",[2]相关演算!BM42)</f>
        <v>3.9601297373651589E-2</v>
      </c>
      <c r="BN42" s="228">
        <f>IF([2]相关演算!BN42="","",[2]相关演算!BN42)</f>
        <v>3.3694729486448666E-2</v>
      </c>
      <c r="BO42" s="228">
        <f>IF([2]相关演算!BO42="","",[2]相关演算!BO42)</f>
        <v>1.6928671411468532E-2</v>
      </c>
      <c r="BP42" s="228" t="str">
        <f>IF([2]相关演算!BP42="","",[2]相关演算!BP42)</f>
        <v/>
      </c>
      <c r="BQ42" s="228">
        <f>IF([2]相关演算!BQ42="","",[2]相关演算!BQ42)</f>
        <v>1.7750519195604553E-2</v>
      </c>
      <c r="BR42" s="228">
        <f>IF([2]相关演算!BR42="","",[2]相关演算!BR42)</f>
        <v>0.11451360110058098</v>
      </c>
      <c r="BS42" s="228">
        <f>IF([2]相关演算!BS42="","",[2]相关演算!BS42)</f>
        <v>2.4728208012203445E-2</v>
      </c>
      <c r="BT42" s="228">
        <f>IF([2]相关演算!BT42="","",[2]相关演算!BT42)</f>
        <v>2.2849705400863132E-2</v>
      </c>
      <c r="BU42" s="228" t="str">
        <f>IF([2]相关演算!BU42="","",[2]相关演算!BU42)</f>
        <v/>
      </c>
      <c r="BV42" s="228" t="str">
        <f>IF([2]相关演算!BV42="","",[2]相关演算!BV42)</f>
        <v/>
      </c>
      <c r="BW42" s="228">
        <f>IF([2]相关演算!BW42="","",[2]相关演算!BW42)</f>
        <v>3.3684627593529637E-2</v>
      </c>
      <c r="BX42" s="228">
        <f>IF([2]相关演算!BX42="","",[2]相关演算!BX42)</f>
        <v>0.15411489847423257</v>
      </c>
      <c r="BY42" s="228">
        <f>IF([2]相关演算!BY42="","",[2]相关演算!BY42)</f>
        <v>5.8422937498652114E-2</v>
      </c>
      <c r="BZ42" s="228">
        <f>IF([2]相关演算!BZ42="","",[2]相关演算!BZ42)</f>
        <v>3.9778376812331664E-2</v>
      </c>
      <c r="CA42" s="228" t="str">
        <f>IF([2]相关演算!CA42="","",[2]相关演算!CA42)</f>
        <v/>
      </c>
      <c r="CB42" s="228" t="str">
        <f>IF([2]相关演算!CB42="","",[2]相关演算!CB42)</f>
        <v/>
      </c>
      <c r="CC42" s="228" t="str">
        <f>IF([2]相关演算!CC42="","",[2]相关演算!CC42)</f>
        <v/>
      </c>
      <c r="CD42" s="228" t="str">
        <f>IF([2]相关演算!CD42="","",[2]相关演算!CD42)</f>
        <v/>
      </c>
      <c r="CE42" s="228" t="str">
        <f>IF([2]相关演算!CE42="","",[2]相关演算!CE42)</f>
        <v/>
      </c>
      <c r="CF42" s="228" t="str">
        <f>IF([2]相关演算!CF42="","",[2]相关演算!CF42)</f>
        <v/>
      </c>
      <c r="CG42" s="228" t="str">
        <f>IF([2]相关演算!CG42="","",[2]相关演算!CG42)</f>
        <v/>
      </c>
      <c r="CH42" s="228" t="str">
        <f>IF([2]相关演算!CH42="","",[2]相关演算!CH42)</f>
        <v/>
      </c>
      <c r="CI42" s="228" t="str">
        <f>IF([2]相关演算!CI42="","",[2]相关演算!CI42)</f>
        <v/>
      </c>
      <c r="CJ42" s="228">
        <f>IF([2]相关演算!CJ42="","",[2]相关演算!CJ42)</f>
        <v>18</v>
      </c>
      <c r="CK42" s="228">
        <f>IF([2]相关演算!CK42="","",[2]相关演算!CK42)</f>
        <v>142.58623338220906</v>
      </c>
      <c r="CL42" s="228">
        <f>IF([2]相关演算!CL42="","",[2]相关演算!CL42)</f>
        <v>137.22848741525706</v>
      </c>
      <c r="CM42" s="228">
        <f>IF([2]相关演算!CM42="","",[2]相关演算!CM42)</f>
        <v>98.126123805876162</v>
      </c>
      <c r="CN42" s="228">
        <f>IF([2]相关演算!CN42="","",[2]相关演算!CN42)</f>
        <v>98.126123805876162</v>
      </c>
      <c r="CO42" s="228" t="str">
        <f>IF([2]相关演算!CO42="","",[2]相关演算!CO42)</f>
        <v/>
      </c>
      <c r="CP42" s="228" t="str">
        <f>IF([2]相关演算!CP42="","",[2]相关演算!CP42)</f>
        <v/>
      </c>
      <c r="CQ42" s="228">
        <f>IF([2]相关演算!CQ42="","",[2]相关演算!CQ42)</f>
        <v>18</v>
      </c>
      <c r="CR42" s="228">
        <f>IF([2]相关演算!CR42="","",[2]相关演算!CR42)</f>
        <v>1.4506164251943829E-2</v>
      </c>
      <c r="CS42" s="228">
        <f>IF([2]相关演算!CS42="","",[2]相关演算!CS42)</f>
        <v>2.1655409308800517E-2</v>
      </c>
      <c r="CT42" s="228">
        <f>IF([2]相关演算!CT42="","",[2]相关演算!CT42)</f>
        <v>3.7322097982011505E-2</v>
      </c>
      <c r="CU42" s="228">
        <f>IF([2]相关演算!CU42="","",[2]相关演算!CU42)</f>
        <v>3.8379984094703799E-2</v>
      </c>
      <c r="CV42" s="228" t="str">
        <f>IF([2]相关演算!CV42="","",[2]相关演算!CV42)</f>
        <v/>
      </c>
      <c r="CW42" s="228">
        <f>IF([2]相关演算!CW42="","",[2]相关演算!CW42)</f>
        <v>1.6387631927621878E-2</v>
      </c>
      <c r="CX42" s="228">
        <f>IF([2]相关演算!CX42="","",[2]相关演算!CX42)</f>
        <v>1.7354445139858513E-2</v>
      </c>
      <c r="CY42" s="228">
        <f>IF([2]相关演算!CY42="","",[2]相关演算!CY42)</f>
        <v>1.2372705348499904E-2</v>
      </c>
      <c r="CZ42" s="228">
        <f>IF([2]相关演算!CZ42="","",[2]相关演算!CZ42)</f>
        <v>1.1762202439877713E-2</v>
      </c>
      <c r="DA42" s="228" t="str">
        <f>IF([2]相关演算!DA42="","",[2]相关演算!DA42)</f>
        <v/>
      </c>
      <c r="DB42" s="228" t="str">
        <f>IF([2]相关演算!DB42="","",[2]相关演算!DB42)</f>
        <v/>
      </c>
      <c r="DC42" s="228">
        <f>IF([2]相关演算!DC42="","",[2]相关演算!DC42)</f>
        <v>3.0893796179565707E-2</v>
      </c>
      <c r="DD42" s="228">
        <f>IF([2]相关演算!DD42="","",[2]相关演算!DD42)</f>
        <v>3.900985444865903E-2</v>
      </c>
      <c r="DE42" s="228">
        <f>IF([2]相关演算!DE42="","",[2]相关演算!DE42)</f>
        <v>4.9694803330511406E-2</v>
      </c>
      <c r="DF42" s="228">
        <f>IF([2]相关演算!DF42="","",[2]相关演算!DF42)</f>
        <v>5.0142186534581509E-2</v>
      </c>
      <c r="DG42" s="228" t="str">
        <f>IF([2]相关演算!DG42="","",[2]相关演算!DG42)</f>
        <v/>
      </c>
      <c r="DH42" s="228" t="str">
        <f>IF([2]相关演算!DH42="","",[2]相关演算!DH42)</f>
        <v/>
      </c>
      <c r="DI42" s="228" t="str">
        <f>IF([2]相关演算!DI42="","",[2]相关演算!DI42)</f>
        <v/>
      </c>
      <c r="DJ42" s="228" t="str">
        <f>IF([2]相关演算!DJ42="","",[2]相关演算!DJ42)</f>
        <v/>
      </c>
      <c r="DK42" s="228" t="str">
        <f>IF([2]相关演算!DK42="","",[2]相关演算!DK42)</f>
        <v/>
      </c>
      <c r="DL42" s="228" t="str">
        <f>IF([2]相关演算!DL42="","",[2]相关演算!DL42)</f>
        <v/>
      </c>
      <c r="DM42" s="228" t="str">
        <f>IF([2]相关演算!DM42="","",[2]相关演算!DM42)</f>
        <v/>
      </c>
      <c r="DN42" s="228" t="str">
        <f>IF([2]相关演算!DN42="","",[2]相关演算!DN42)</f>
        <v/>
      </c>
      <c r="DO42" s="228" t="str">
        <f>IF([2]相关演算!DO42="","",[2]相关演算!DO42)</f>
        <v/>
      </c>
      <c r="DP42" s="228" t="str">
        <f>IF([2]相关演算!DP42="","",[2]相关演算!DP42)</f>
        <v/>
      </c>
      <c r="DQ42" s="228">
        <f>IF([2]相关演算!DQ42="","",[2]相关演算!DQ42)</f>
        <v>0</v>
      </c>
      <c r="DR42" s="228">
        <f>IF([2]相关演算!DR42="","",[2]相关演算!DR42)</f>
        <v>0</v>
      </c>
      <c r="DS42" s="228">
        <f>IF([2]相关演算!DS42="","",[2]相关演算!DS42)</f>
        <v>0.3</v>
      </c>
      <c r="DT42" s="228">
        <f>IF([2]相关演算!DT42="","",[2]相关演算!DT42)</f>
        <v>0.7</v>
      </c>
      <c r="DU42" s="228">
        <f>IF([2]相关演算!DU42="","",[2]相关演算!DU42)</f>
        <v>0</v>
      </c>
      <c r="DV42" s="228">
        <f>IF([2]相关演算!DV42="","",[2]相关演算!DV42)</f>
        <v>0.5</v>
      </c>
      <c r="DW42" s="228">
        <f>IF([2]相关演算!DW42="","",[2]相关演算!DW42)</f>
        <v>0.5</v>
      </c>
      <c r="DX42" s="228">
        <f>IF([2]相关演算!DX42="","",[2]相关演算!DX42)</f>
        <v>0</v>
      </c>
      <c r="DY42" s="228">
        <f>IF([2]相关演算!DY42="","",[2]相关演算!DY42)</f>
        <v>0</v>
      </c>
      <c r="DZ42" s="228">
        <f>IF([2]相关演算!DZ42="","",[2]相关演算!DZ42)</f>
        <v>0.25</v>
      </c>
      <c r="EA42" s="228">
        <f>IF([2]相关演算!EA42="","",[2]相关演算!EA42)</f>
        <v>0.33333333333333331</v>
      </c>
      <c r="EB42" s="228">
        <f>IF([2]相关演算!EB42="","",[2]相关演算!EB42)</f>
        <v>0.41666666666666663</v>
      </c>
      <c r="EC42" s="228">
        <f>IF([2]相关演算!EC42="","",[2]相关演算!EC42)</f>
        <v>0</v>
      </c>
      <c r="ED42" s="228">
        <f>IF([2]相关演算!ED42="","",[2]相关演算!ED42)</f>
        <v>0</v>
      </c>
      <c r="EE42" s="228">
        <f>IF([2]相关演算!EE42="","",[2]相关演算!EE42)</f>
        <v>0.25</v>
      </c>
      <c r="EF42" s="228">
        <f>IF([2]相关演算!EF42="","",[2]相关演算!EF42)</f>
        <v>0.75</v>
      </c>
      <c r="EG42" s="228" t="str">
        <f>IF([2]相关演算!EG42="","",[2]相关演算!EG42)</f>
        <v/>
      </c>
      <c r="EH42" s="228" t="str">
        <f>IF([2]相关演算!EH42="","",[2]相关演算!EH42)</f>
        <v/>
      </c>
      <c r="EI42" s="228" t="str">
        <f>IF([2]相关演算!EI42="","",[2]相关演算!EI42)</f>
        <v/>
      </c>
      <c r="EJ42" s="228" t="str">
        <f>IF([2]相关演算!EJ42="","",[2]相关演算!EJ42)</f>
        <v/>
      </c>
      <c r="EK42" s="228" t="str">
        <f>IF([2]相关演算!EK42="","",[2]相关演算!EK42)</f>
        <v/>
      </c>
      <c r="EL42" s="228" t="str">
        <f>IF([2]相关演算!EL42="","",[2]相关演算!EL42)</f>
        <v/>
      </c>
      <c r="EM42" s="228" t="str">
        <f>IF([2]相关演算!EM42="","",[2]相关演算!EM42)</f>
        <v/>
      </c>
      <c r="EN42" s="228" t="str">
        <f>IF([2]相关演算!EN42="","",[2]相关演算!EN42)</f>
        <v/>
      </c>
      <c r="EO42" s="228" t="str">
        <f>IF([2]相关演算!EO42="","",[2]相关演算!EO42)</f>
        <v/>
      </c>
      <c r="EP42" s="228">
        <f>IF([2]相关演算!EP42="","",[2]相关演算!EP42)</f>
        <v>5</v>
      </c>
      <c r="EQ42" s="228">
        <f>IF([2]相关演算!EQ42="","",[2]相关演算!EQ42)</f>
        <v>0.3</v>
      </c>
      <c r="ER42" s="228" t="str">
        <f>IF([2]相关演算!ER42="","",[2]相关演算!ER42)</f>
        <v/>
      </c>
      <c r="ES42" s="228">
        <f>IF([2]相关演算!ES42="","",[2]相关演算!ES42)</f>
        <v>4</v>
      </c>
      <c r="ET42" s="228" t="str">
        <f>IF([2]相关演算!ET42="","",[2]相关演算!ET42)</f>
        <v>军师</v>
      </c>
      <c r="EU42" s="228">
        <f>IF([2]相关演算!EU42="","",[2]相关演算!EU42)</f>
        <v>29</v>
      </c>
      <c r="EV42" s="228">
        <f>IF([2]相关演算!EV42="","",[2]相关演算!EV42)</f>
        <v>12000</v>
      </c>
      <c r="EW42" s="228" t="str">
        <f>IF([2]相关演算!EW42="","",[2]相关演算!EW42)</f>
        <v/>
      </c>
      <c r="EX42" s="228" t="str">
        <f>IF([2]相关演算!EX42="","",[2]相关演算!EX42)</f>
        <v/>
      </c>
      <c r="EY42" s="228" t="str">
        <f>IF([2]相关演算!EY42="","",[2]相关演算!EY42)</f>
        <v/>
      </c>
      <c r="EZ42" s="228" t="str">
        <f>IF([2]相关演算!EZ42="","",[2]相关演算!EZ42)</f>
        <v/>
      </c>
      <c r="FA42" s="228" t="str">
        <f>IF([2]相关演算!FA42="","",[2]相关演算!FA42)</f>
        <v/>
      </c>
      <c r="FB42" s="228" t="str">
        <f>IF([2]相关演算!FB42="","",[2]相关演算!FB42)</f>
        <v/>
      </c>
      <c r="FC42" s="228" t="str">
        <f>IF([2]相关演算!FC42="","",[2]相关演算!FC42)</f>
        <v/>
      </c>
      <c r="FD42" s="228" t="str">
        <f>IF([2]相关演算!FD42="","",[2]相关演算!FD42)</f>
        <v/>
      </c>
      <c r="FE42" s="228" t="str">
        <f>IF([2]相关演算!FE42="","",[2]相关演算!FE42)</f>
        <v/>
      </c>
      <c r="FF42" s="228" t="str">
        <f>IF([2]相关演算!FF42="","",[2]相关演算!FF42)</f>
        <v/>
      </c>
      <c r="FG42" s="228" t="str">
        <f>IF([2]相关演算!FG42="","",[2]相关演算!FG42)</f>
        <v>钟无艳</v>
      </c>
      <c r="FH42" s="228">
        <f>IF([2]相关演算!FH42="","",[2]相关演算!FH42)</f>
        <v>10029</v>
      </c>
      <c r="FI42" s="228" t="str">
        <f>IF([2]相关演算!FI42="","",[2]相关演算!FI42)</f>
        <v>zhixian2</v>
      </c>
      <c r="FJ42" s="228">
        <f>IF([2]相关演算!FJ42="","",[2]相关演算!FJ42)</f>
        <v>210</v>
      </c>
      <c r="FK42" s="228">
        <f>IF([2]相关演算!FK42="","",[2]相关演算!FK42)</f>
        <v>10</v>
      </c>
      <c r="FL42" s="228">
        <f>IF([2]相关演算!FL42="","",[2]相关演算!FL42)</f>
        <v>50</v>
      </c>
      <c r="FM42" s="228">
        <f>IF([2]相关演算!FM42="","",[2]相关演算!FM42)</f>
        <v>0</v>
      </c>
      <c r="FN42" s="228">
        <f>IF([2]相关演算!FN42="","",[2]相关演算!FN42)</f>
        <v>210</v>
      </c>
      <c r="FO42" s="228">
        <f>IF([2]相关演算!FO42="","",[2]相关演算!FO42)</f>
        <v>0</v>
      </c>
      <c r="FP42" s="228">
        <f>IF([2]相关演算!FP42="","",[2]相关演算!FP42)</f>
        <v>7850</v>
      </c>
      <c r="FQ42" s="228">
        <f>IF([2]相关演算!FQ42="","",[2]相关演算!FQ42)</f>
        <v>0</v>
      </c>
      <c r="FR42" s="228">
        <f>IF([2]相关演算!FR42="","",[2]相关演算!FR42)</f>
        <v>0</v>
      </c>
      <c r="FS42" s="228">
        <f>IF([2]相关演算!FS42="","",[2]相关演算!FS42)</f>
        <v>0</v>
      </c>
      <c r="FT42" s="228">
        <f>IF([2]相关演算!FT42="","",[2]相关演算!FT42)</f>
        <v>0</v>
      </c>
      <c r="FU42" s="228">
        <f>IF([2]相关演算!FU42="","",[2]相关演算!FU42)</f>
        <v>0</v>
      </c>
      <c r="FV42" s="228">
        <f>IF([2]相关演算!FV42="","",[2]相关演算!FV42)</f>
        <v>0</v>
      </c>
      <c r="FW42" s="228">
        <f>IF([2]相关演算!FW42="","",[2]相关演算!FW42)</f>
        <v>0</v>
      </c>
      <c r="FX42" s="228">
        <f>IF([2]相关演算!FX42="","",[2]相关演算!FX42)</f>
        <v>0</v>
      </c>
      <c r="FY42" s="228">
        <f>IF([2]相关演算!FY42="","",[2]相关演算!FY42)</f>
        <v>7850</v>
      </c>
      <c r="FZ42" s="228" t="str">
        <f ca="1">IF([2]相关演算!FZ42="","",[2]相关演算!FZ42)</f>
        <v/>
      </c>
      <c r="GA42" s="228">
        <f>IF([2]相关演算!GA42="","",[2]相关演算!GA42)</f>
        <v>0</v>
      </c>
      <c r="GB42" s="228">
        <f ca="1">IF([2]相关演算!GB42="","",[2]相关演算!GB42)</f>
        <v>210</v>
      </c>
      <c r="GC42" s="228">
        <f ca="1">IF([2]相关演算!GC42="","",[2]相关演算!GC42)</f>
        <v>0.83155007927357194</v>
      </c>
      <c r="GD42" s="228">
        <f>IF([2]相关演算!GD42="","",[2]相关演算!GD42)</f>
        <v>2</v>
      </c>
      <c r="GE42" s="228">
        <f ca="1">IF([2]相关演算!GE42="","",[2]相关演算!GE42)</f>
        <v>1.6</v>
      </c>
      <c r="GF42" s="228">
        <f ca="1">IF([2]相关演算!GF42="","",[2]相关演算!GF42)</f>
        <v>2</v>
      </c>
      <c r="GG42" s="228" t="str">
        <f>IF([2]相关演算!GG42="","",[2]相关演算!GG42)</f>
        <v/>
      </c>
      <c r="GH42" s="228" t="str">
        <f>IF([2]相关演算!GH42="","",[2]相关演算!GH42)</f>
        <v/>
      </c>
      <c r="GI42" s="228" t="str">
        <f>IF([2]相关演算!GI42="","",[2]相关演算!GI42)</f>
        <v/>
      </c>
      <c r="GJ42" s="228" t="str">
        <f>IF([2]相关演算!GJ42="","",[2]相关演算!GJ42)</f>
        <v/>
      </c>
      <c r="GK42" s="228" t="str">
        <f>IF([2]相关演算!GK42="","",[2]相关演算!GK42)</f>
        <v/>
      </c>
      <c r="GL42" s="228" t="str">
        <f>IF([2]相关演算!GL42="","",[2]相关演算!GL42)</f>
        <v/>
      </c>
      <c r="GM42" s="228" t="str">
        <f>IF([2]相关演算!GM42="","",[2]相关演算!GM42)</f>
        <v/>
      </c>
      <c r="GN42" s="228" t="str">
        <f>IF([2]相关演算!GN42="","",[2]相关演算!GN42)</f>
        <v/>
      </c>
      <c r="GO42" s="228" t="str">
        <f>IF([2]相关演算!GO42="","",[2]相关演算!GO42)</f>
        <v/>
      </c>
      <c r="GP42" s="228" t="str">
        <f>IF([2]相关演算!GP42="","",[2]相关演算!GP42)</f>
        <v/>
      </c>
      <c r="GQ42" s="228" t="str">
        <f>IF([2]相关演算!GQ42="","",[2]相关演算!GQ42)</f>
        <v/>
      </c>
      <c r="GR42" s="228" t="str">
        <f>IF([2]相关演算!GR42="","",[2]相关演算!GR42)</f>
        <v/>
      </c>
      <c r="GS42" s="228" t="str">
        <f>IF([2]相关演算!GS42="","",[2]相关演算!GS42)</f>
        <v/>
      </c>
      <c r="GT42" s="228" t="str">
        <f>IF([2]相关演算!GT42="","",[2]相关演算!GT42)</f>
        <v/>
      </c>
      <c r="GU42" s="228" t="str">
        <f>IF([2]相关演算!GU42="","",[2]相关演算!GU42)</f>
        <v/>
      </c>
      <c r="GV42" s="228" t="str">
        <f>IF([2]相关演算!GV42="","",[2]相关演算!GV42)</f>
        <v/>
      </c>
      <c r="GW42" s="228" t="str">
        <f>IF([2]相关演算!GW42="","",[2]相关演算!GW42)</f>
        <v/>
      </c>
      <c r="GX42" s="228" t="str">
        <f>IF([2]相关演算!GX42="","",[2]相关演算!GX42)</f>
        <v/>
      </c>
      <c r="GY42" s="228" t="str">
        <f>IF([2]相关演算!GY42="","",[2]相关演算!GY42)</f>
        <v/>
      </c>
      <c r="GZ42" s="228" t="str">
        <f>IF([2]相关演算!GZ42="","",[2]相关演算!GZ42)</f>
        <v/>
      </c>
    </row>
    <row r="43" spans="1:208">
      <c r="A43" s="228" t="str">
        <f>IF([2]相关演算!A43="","",[2]相关演算!A43)</f>
        <v/>
      </c>
      <c r="B43" s="228">
        <f>IF([2]相关演算!B43="","",[2]相关演算!B43)</f>
        <v>24</v>
      </c>
      <c r="C43" s="228">
        <f>IF([2]相关演算!C43="","",[2]相关演算!C43)</f>
        <v>0.5</v>
      </c>
      <c r="D43" s="228">
        <f>IF([2]相关演算!D43="","",[2]相关演算!D43)</f>
        <v>0.5</v>
      </c>
      <c r="E43" s="228">
        <f>IF([2]相关演算!E43="","",[2]相关演算!E43)</f>
        <v>0.5</v>
      </c>
      <c r="F43" s="228">
        <f>IF([2]相关演算!F43="","",[2]相关演算!F43)</f>
        <v>0.5</v>
      </c>
      <c r="G43" s="228">
        <f>IF([2]相关演算!G43="","",[2]相关演算!G43)</f>
        <v>0.44422956106767447</v>
      </c>
      <c r="H43" s="228">
        <f>IF([2]相关演算!H43="","",[2]相关演算!H43)</f>
        <v>0.45377009023141002</v>
      </c>
      <c r="I43" s="228">
        <f>IF([2]相关演算!I43="","",[2]相关演算!I43)</f>
        <v>0.82345617631040091</v>
      </c>
      <c r="J43" s="228">
        <f>IF([2]相关演算!J43="","",[2]相关演算!J43)</f>
        <v>0.82345617631040091</v>
      </c>
      <c r="K43" s="228">
        <f>IF([2]相关演算!K43="","",[2]相关演算!K43)</f>
        <v>0.12267743773044003</v>
      </c>
      <c r="L43" s="228">
        <f>IF([2]相关演算!L43="","",[2]相关演算!L43)</f>
        <v>0.56301607218512795</v>
      </c>
      <c r="M43" s="228">
        <f>IF([2]相关演算!M43="","",[2]相关演算!M43)</f>
        <v>0.81168658806442751</v>
      </c>
      <c r="N43" s="228">
        <f>IF([2]相关演算!N43="","",[2]相关演算!N43)</f>
        <v>0.86271891955119873</v>
      </c>
      <c r="O43" s="228" t="str">
        <f>IF([2]相关演算!O43="","",[2]相关演算!O43)</f>
        <v/>
      </c>
      <c r="P43" s="228" t="str">
        <f>IF([2]相关演算!P43="","",[2]相关演算!P43)</f>
        <v/>
      </c>
      <c r="Q43" s="228" t="str">
        <f>IF([2]相关演算!Q43="","",[2]相关演算!Q43)</f>
        <v/>
      </c>
      <c r="R43" s="228">
        <f>IF([2]相关演算!R43="","",[2]相关演算!R43)</f>
        <v>3.7898399999999999</v>
      </c>
      <c r="S43" s="228">
        <f>IF([2]相关演算!S43="","",[2]相关演算!S43)</f>
        <v>3.62704</v>
      </c>
      <c r="T43" s="228">
        <f>IF([2]相关演算!T43="","",[2]相关演算!T43)</f>
        <v>1.8</v>
      </c>
      <c r="U43" s="228">
        <f>IF([2]相关演算!U43="","",[2]相关演算!U43)</f>
        <v>2.3839999999999999</v>
      </c>
      <c r="V43" s="228">
        <f>IF([2]相关演算!V43="","",[2]相关演算!V43)</f>
        <v>4.5792747779433718</v>
      </c>
      <c r="W43" s="228">
        <f>IF([2]相关演算!W43="","",[2]相关演算!W43)</f>
        <v>3.2826922601842687</v>
      </c>
      <c r="X43" s="228">
        <f>IF([2]相关演算!X43="","",[2]相关演算!X43)</f>
        <v>2.7729521038793528</v>
      </c>
      <c r="Y43" s="228">
        <f>IF([2]相关演算!Y43="","",[2]相关演算!Y43)</f>
        <v>2.3664185953292014</v>
      </c>
      <c r="Z43" s="228">
        <f>IF([2]相关演算!Z43="","",[2]相关演算!Z43)</f>
        <v>0.15596210620274964</v>
      </c>
      <c r="AA43" s="228">
        <f>IF([2]相关演算!AA43="","",[2]相关演算!AA43)</f>
        <v>0.16296247865240765</v>
      </c>
      <c r="AB43" s="228">
        <f>IF([2]相关演算!AB43="","",[2]相关演算!AB43)</f>
        <v>0.32837301587301593</v>
      </c>
      <c r="AC43" s="228">
        <f>IF([2]相关演算!AC43="","",[2]相关演算!AC43)</f>
        <v>0.24793264621284761</v>
      </c>
      <c r="AD43" s="228">
        <f>IF([2]相关演算!AD43="","",[2]相关演算!AD43)</f>
        <v>0.21014405934321115</v>
      </c>
      <c r="AE43" s="228">
        <f>IF([2]相关演算!AE43="","",[2]相关演算!AE43)</f>
        <v>0.17718018388251239</v>
      </c>
      <c r="AF43" s="228">
        <f>IF([2]相关演算!AF43="","",[2]相关演算!AF43)</f>
        <v>0.13994198406002317</v>
      </c>
      <c r="AG43" s="228">
        <f>IF([2]相关演算!AG43="","",[2]相关演算!AG43)</f>
        <v>0.13503444972640197</v>
      </c>
      <c r="AH43" s="228">
        <f>IF([2]相关演算!AH43="","",[2]相关演算!AH43)</f>
        <v>0.12604021895529141</v>
      </c>
      <c r="AI43" s="228">
        <f>IF([2]相关演算!AI43="","",[2]相关演算!AI43)</f>
        <v>0.16089674724300462</v>
      </c>
      <c r="AJ43" s="228">
        <f>IF([2]相关演算!AJ43="","",[2]相关演算!AJ43)</f>
        <v>0.21014405934321115</v>
      </c>
      <c r="AK43" s="228">
        <f>IF([2]相关演算!AK43="","",[2]相关演算!AK43)</f>
        <v>0.15596210620274964</v>
      </c>
      <c r="AL43" s="228">
        <f>IF([2]相关演算!AL43="","",[2]相关演算!AL43)</f>
        <v>0.86764612603564206</v>
      </c>
      <c r="AM43" s="228">
        <f>IF([2]相关演算!AM43="","",[2]相关演算!AM43)</f>
        <v>0.906590496464036</v>
      </c>
      <c r="AN43" s="228">
        <f>IF([2]相关演算!AN43="","",[2]相关演算!AN43)</f>
        <v>1.8267999968305098</v>
      </c>
      <c r="AO43" s="228">
        <f>IF([2]相关演算!AO43="","",[2]相关演算!AO43)</f>
        <v>1.1684295973731753</v>
      </c>
      <c r="AP43" s="228">
        <f>IF([2]相关演算!AP43="","",[2]相关演算!AP43)</f>
        <v>0.984122022943548</v>
      </c>
      <c r="AQ43" s="228">
        <f>IF([2]相关演算!AQ43="","",[2]相关演算!AQ43)</f>
        <v>0.77576092268404362</v>
      </c>
      <c r="AR43" s="228">
        <f>IF([2]相关演算!AR43="","",[2]相关演算!AR43)</f>
        <v>0.70010011575448328</v>
      </c>
      <c r="AS43" s="228">
        <f>IF([2]相关演算!AS43="","",[2]相关演算!AS43)</f>
        <v>0.89509844946340977</v>
      </c>
      <c r="AT43" s="228">
        <f>IF([2]相关演算!AT43="","",[2]相关演算!AT43)</f>
        <v>1.1684295973731753</v>
      </c>
      <c r="AU43" s="228">
        <f>IF([2]相关演算!AU43="","",[2]相关演算!AU43)</f>
        <v>0.86764612603564206</v>
      </c>
      <c r="AV43" s="228" t="str">
        <f>IF([2]相关演算!AV43="","",[2]相关演算!AV43)</f>
        <v/>
      </c>
      <c r="AW43" s="228" t="str">
        <f>IF([2]相关演算!AW43="","",[2]相关演算!AW43)</f>
        <v/>
      </c>
      <c r="AX43" s="228" t="str">
        <f>IF([2]相关演算!AX43="","",[2]相关演算!AX43)</f>
        <v/>
      </c>
      <c r="AY43" s="228" t="str">
        <f>IF([2]相关演算!AY43="","",[2]相关演算!AY43)</f>
        <v/>
      </c>
      <c r="AZ43" s="228" t="str">
        <f>IF([2]相关演算!AZ43="","",[2]相关演算!AZ43)</f>
        <v/>
      </c>
      <c r="BA43" s="228" t="str">
        <f>IF([2]相关演算!BA43="","",[2]相关演算!BA43)</f>
        <v/>
      </c>
      <c r="BB43" s="228" t="str">
        <f>IF([2]相关演算!BB43="","",[2]相关演算!BB43)</f>
        <v/>
      </c>
      <c r="BC43" s="228" t="str">
        <f>IF([2]相关演算!BC43="","",[2]相关演算!BC43)</f>
        <v/>
      </c>
      <c r="BD43" s="228">
        <f>IF([2]相关演算!BD43="","",[2]相关演算!BD43)</f>
        <v>19</v>
      </c>
      <c r="BE43" s="228">
        <f>IF([2]相关演算!BE43="","",[2]相关演算!BE43)</f>
        <v>191.86768698474452</v>
      </c>
      <c r="BF43" s="228">
        <f>IF([2]相关演算!BF43="","",[2]相关演算!BF43)</f>
        <v>85.925929292233349</v>
      </c>
      <c r="BG43" s="228">
        <f>IF([2]相关演算!BG43="","",[2]相关演算!BG43)</f>
        <v>27.145932307441729</v>
      </c>
      <c r="BH43" s="228">
        <f>IF([2]相关演算!BH43="","",[2]相关演算!BH43)</f>
        <v>0</v>
      </c>
      <c r="BI43" s="228" t="str">
        <f>IF([2]相关演算!BI43="","",[2]相关演算!BI43)</f>
        <v/>
      </c>
      <c r="BJ43" s="228" t="str">
        <f>IF([2]相关演算!BJ43="","",[2]相关演算!BJ43)</f>
        <v/>
      </c>
      <c r="BK43" s="228">
        <f>IF([2]相关演算!BK43="","",[2]相关演算!BK43)</f>
        <v>19</v>
      </c>
      <c r="BL43" s="228">
        <f>IF([2]相关演算!BL43="","",[2]相关演算!BL43)</f>
        <v>1.6829935450216327E-2</v>
      </c>
      <c r="BM43" s="228">
        <f>IF([2]相关演算!BM43="","",[2]相关演算!BM43)</f>
        <v>4.1812330547040255E-2</v>
      </c>
      <c r="BN43" s="228">
        <f>IF([2]相关演算!BN43="","",[2]相关演算!BN43)</f>
        <v>3.5548369394251794E-2</v>
      </c>
      <c r="BO43" s="228">
        <f>IF([2]相关演算!BO43="","",[2]相关演算!BO43)</f>
        <v>1.7952258037267299E-2</v>
      </c>
      <c r="BP43" s="228" t="str">
        <f>IF([2]相关演算!BP43="","",[2]相关演算!BP43)</f>
        <v/>
      </c>
      <c r="BQ43" s="228">
        <f>IF([2]相关演算!BQ43="","",[2]相关演算!BQ43)</f>
        <v>1.8301930989926773E-2</v>
      </c>
      <c r="BR43" s="228">
        <f>IF([2]相关演算!BR43="","",[2]相关演算!BR43)</f>
        <v>0.11632051065665187</v>
      </c>
      <c r="BS43" s="228">
        <f>IF([2]相关演算!BS43="","",[2]相关演算!BS43)</f>
        <v>2.607644821024559E-2</v>
      </c>
      <c r="BT43" s="228">
        <f>IF([2]相关演算!BT43="","",[2]相关演算!BT43)</f>
        <v>2.424501534077135E-2</v>
      </c>
      <c r="BU43" s="228" t="str">
        <f>IF([2]相关演算!BU43="","",[2]相关演算!BU43)</f>
        <v/>
      </c>
      <c r="BV43" s="228" t="str">
        <f>IF([2]相关演算!BV43="","",[2]相关演算!BV43)</f>
        <v/>
      </c>
      <c r="BW43" s="228">
        <f>IF([2]相关演算!BW43="","",[2]相关演算!BW43)</f>
        <v>3.51318664401431E-2</v>
      </c>
      <c r="BX43" s="228">
        <f>IF([2]相关演算!BX43="","",[2]相关演算!BX43)</f>
        <v>0.15813284120369214</v>
      </c>
      <c r="BY43" s="228">
        <f>IF([2]相关演算!BY43="","",[2]相关演算!BY43)</f>
        <v>6.1624817604497381E-2</v>
      </c>
      <c r="BZ43" s="228">
        <f>IF([2]相关演算!BZ43="","",[2]相关演算!BZ43)</f>
        <v>4.2197273378038649E-2</v>
      </c>
      <c r="CA43" s="228" t="str">
        <f>IF([2]相关演算!CA43="","",[2]相关演算!CA43)</f>
        <v/>
      </c>
      <c r="CB43" s="228" t="str">
        <f>IF([2]相关演算!CB43="","",[2]相关演算!CB43)</f>
        <v/>
      </c>
      <c r="CC43" s="228" t="str">
        <f>IF([2]相关演算!CC43="","",[2]相关演算!CC43)</f>
        <v/>
      </c>
      <c r="CD43" s="228" t="str">
        <f>IF([2]相关演算!CD43="","",[2]相关演算!CD43)</f>
        <v/>
      </c>
      <c r="CE43" s="228" t="str">
        <f>IF([2]相关演算!CE43="","",[2]相关演算!CE43)</f>
        <v/>
      </c>
      <c r="CF43" s="228" t="str">
        <f>IF([2]相关演算!CF43="","",[2]相关演算!CF43)</f>
        <v/>
      </c>
      <c r="CG43" s="228" t="str">
        <f>IF([2]相关演算!CG43="","",[2]相关演算!CG43)</f>
        <v/>
      </c>
      <c r="CH43" s="228" t="str">
        <f>IF([2]相关演算!CH43="","",[2]相关演算!CH43)</f>
        <v/>
      </c>
      <c r="CI43" s="228" t="str">
        <f>IF([2]相关演算!CI43="","",[2]相关演算!CI43)</f>
        <v/>
      </c>
      <c r="CJ43" s="228">
        <f>IF([2]相关演算!CJ43="","",[2]相关演算!CJ43)</f>
        <v>19</v>
      </c>
      <c r="CK43" s="228">
        <f>IF([2]相关演算!CK43="","",[2]相关演算!CK43)</f>
        <v>145.67222021256279</v>
      </c>
      <c r="CL43" s="228">
        <f>IF([2]相关演算!CL43="","",[2]相关演算!CL43)</f>
        <v>141.70370580764586</v>
      </c>
      <c r="CM43" s="228">
        <f>IF([2]相关演算!CM43="","",[2]相关演算!CM43)</f>
        <v>100.7246557691133</v>
      </c>
      <c r="CN43" s="228">
        <f>IF([2]相关演算!CN43="","",[2]相关演算!CN43)</f>
        <v>100.7246557691133</v>
      </c>
      <c r="CO43" s="228" t="str">
        <f>IF([2]相关演算!CO43="","",[2]相关演算!CO43)</f>
        <v/>
      </c>
      <c r="CP43" s="228" t="str">
        <f>IF([2]相关演算!CP43="","",[2]相关演算!CP43)</f>
        <v/>
      </c>
      <c r="CQ43" s="228">
        <f>IF([2]相关演算!CQ43="","",[2]相关演算!CQ43)</f>
        <v>19</v>
      </c>
      <c r="CR43" s="228">
        <f>IF([2]相关演算!CR43="","",[2]相关演算!CR43)</f>
        <v>1.5323811948684422E-2</v>
      </c>
      <c r="CS43" s="228">
        <f>IF([2]相关演算!CS43="","",[2]相关演算!CS43)</f>
        <v>2.2871323517265858E-2</v>
      </c>
      <c r="CT43" s="228">
        <f>IF([2]相关演算!CT43="","",[2]相关演算!CT43)</f>
        <v>3.9527623078166679E-2</v>
      </c>
      <c r="CU43" s="228">
        <f>IF([2]相关演算!CU43="","",[2]相关演算!CU43)</f>
        <v>4.0599793718332798E-2</v>
      </c>
      <c r="CV43" s="228" t="str">
        <f>IF([2]相关演算!CV43="","",[2]相关演算!CV43)</f>
        <v/>
      </c>
      <c r="CW43" s="228">
        <f>IF([2]相关演算!CW43="","",[2]相关演算!CW43)</f>
        <v>1.7359030458724112E-2</v>
      </c>
      <c r="CX43" s="228">
        <f>IF([2]相关演算!CX43="","",[2]相关演算!CX43)</f>
        <v>1.8357567903472063E-2</v>
      </c>
      <c r="CY43" s="228">
        <f>IF([2]相关演算!CY43="","",[2]相关演算!CY43)</f>
        <v>1.3005196574992528E-2</v>
      </c>
      <c r="CZ43" s="228">
        <f>IF([2]相关演算!CZ43="","",[2]相关演算!CZ43)</f>
        <v>1.2357750109803851E-2</v>
      </c>
      <c r="DA43" s="228" t="str">
        <f>IF([2]相关演算!DA43="","",[2]相关演算!DA43)</f>
        <v/>
      </c>
      <c r="DB43" s="228" t="str">
        <f>IF([2]相关演算!DB43="","",[2]相关演算!DB43)</f>
        <v/>
      </c>
      <c r="DC43" s="228">
        <f>IF([2]相关演算!DC43="","",[2]相关演算!DC43)</f>
        <v>3.2682842407408534E-2</v>
      </c>
      <c r="DD43" s="228">
        <f>IF([2]相关演算!DD43="","",[2]相关演算!DD43)</f>
        <v>4.122889142073792E-2</v>
      </c>
      <c r="DE43" s="228">
        <f>IF([2]相关演算!DE43="","",[2]相关演算!DE43)</f>
        <v>5.2532819653159209E-2</v>
      </c>
      <c r="DF43" s="228">
        <f>IF([2]相关演算!DF43="","",[2]相关演算!DF43)</f>
        <v>5.2957543828136652E-2</v>
      </c>
      <c r="DG43" s="228" t="str">
        <f>IF([2]相关演算!DG43="","",[2]相关演算!DG43)</f>
        <v/>
      </c>
      <c r="DH43" s="228" t="str">
        <f>IF([2]相关演算!DH43="","",[2]相关演算!DH43)</f>
        <v/>
      </c>
      <c r="DI43" s="228" t="str">
        <f>IF([2]相关演算!DI43="","",[2]相关演算!DI43)</f>
        <v/>
      </c>
      <c r="DJ43" s="228" t="str">
        <f>IF([2]相关演算!DJ43="","",[2]相关演算!DJ43)</f>
        <v/>
      </c>
      <c r="DK43" s="228" t="str">
        <f>IF([2]相关演算!DK43="","",[2]相关演算!DK43)</f>
        <v/>
      </c>
      <c r="DL43" s="228" t="str">
        <f>IF([2]相关演算!DL43="","",[2]相关演算!DL43)</f>
        <v/>
      </c>
      <c r="DM43" s="228" t="str">
        <f>IF([2]相关演算!DM43="","",[2]相关演算!DM43)</f>
        <v/>
      </c>
      <c r="DN43" s="228" t="str">
        <f>IF([2]相关演算!DN43="","",[2]相关演算!DN43)</f>
        <v/>
      </c>
      <c r="DO43" s="228" t="str">
        <f>IF([2]相关演算!DO43="","",[2]相关演算!DO43)</f>
        <v/>
      </c>
      <c r="DP43" s="228" t="str">
        <f>IF([2]相关演算!DP43="","",[2]相关演算!DP43)</f>
        <v/>
      </c>
      <c r="DQ43" s="228">
        <f>IF([2]相关演算!DQ43="","",[2]相关演算!DQ43)</f>
        <v>0</v>
      </c>
      <c r="DR43" s="228">
        <f>IF([2]相关演算!DR43="","",[2]相关演算!DR43)</f>
        <v>0</v>
      </c>
      <c r="DS43" s="228">
        <f>IF([2]相关演算!DS43="","",[2]相关演算!DS43)</f>
        <v>0.3</v>
      </c>
      <c r="DT43" s="228">
        <f>IF([2]相关演算!DT43="","",[2]相关演算!DT43)</f>
        <v>0.7</v>
      </c>
      <c r="DU43" s="228">
        <f>IF([2]相关演算!DU43="","",[2]相关演算!DU43)</f>
        <v>0</v>
      </c>
      <c r="DV43" s="228">
        <f>IF([2]相关演算!DV43="","",[2]相关演算!DV43)</f>
        <v>0.5</v>
      </c>
      <c r="DW43" s="228">
        <f>IF([2]相关演算!DW43="","",[2]相关演算!DW43)</f>
        <v>0.5</v>
      </c>
      <c r="DX43" s="228">
        <f>IF([2]相关演算!DX43="","",[2]相关演算!DX43)</f>
        <v>0</v>
      </c>
      <c r="DY43" s="228">
        <f>IF([2]相关演算!DY43="","",[2]相关演算!DY43)</f>
        <v>0</v>
      </c>
      <c r="DZ43" s="228">
        <f>IF([2]相关演算!DZ43="","",[2]相关演算!DZ43)</f>
        <v>0.25</v>
      </c>
      <c r="EA43" s="228">
        <f>IF([2]相关演算!EA43="","",[2]相关演算!EA43)</f>
        <v>0.33333333333333331</v>
      </c>
      <c r="EB43" s="228">
        <f>IF([2]相关演算!EB43="","",[2]相关演算!EB43)</f>
        <v>0.41666666666666663</v>
      </c>
      <c r="EC43" s="228">
        <f>IF([2]相关演算!EC43="","",[2]相关演算!EC43)</f>
        <v>0</v>
      </c>
      <c r="ED43" s="228">
        <f>IF([2]相关演算!ED43="","",[2]相关演算!ED43)</f>
        <v>0</v>
      </c>
      <c r="EE43" s="228">
        <f>IF([2]相关演算!EE43="","",[2]相关演算!EE43)</f>
        <v>0.25</v>
      </c>
      <c r="EF43" s="228">
        <f>IF([2]相关演算!EF43="","",[2]相关演算!EF43)</f>
        <v>0.75</v>
      </c>
      <c r="EG43" s="228" t="str">
        <f>IF([2]相关演算!EG43="","",[2]相关演算!EG43)</f>
        <v/>
      </c>
      <c r="EH43" s="228" t="str">
        <f>IF([2]相关演算!EH43="","",[2]相关演算!EH43)</f>
        <v/>
      </c>
      <c r="EI43" s="228" t="str">
        <f>IF([2]相关演算!EI43="","",[2]相关演算!EI43)</f>
        <v/>
      </c>
      <c r="EJ43" s="228" t="str">
        <f>IF([2]相关演算!EJ43="","",[2]相关演算!EJ43)</f>
        <v/>
      </c>
      <c r="EK43" s="228" t="str">
        <f>IF([2]相关演算!EK43="","",[2]相关演算!EK43)</f>
        <v/>
      </c>
      <c r="EL43" s="228" t="str">
        <f>IF([2]相关演算!EL43="","",[2]相关演算!EL43)</f>
        <v/>
      </c>
      <c r="EM43" s="228" t="str">
        <f>IF([2]相关演算!EM43="","",[2]相关演算!EM43)</f>
        <v/>
      </c>
      <c r="EN43" s="228" t="str">
        <f>IF([2]相关演算!EN43="","",[2]相关演算!EN43)</f>
        <v/>
      </c>
      <c r="EO43" s="228" t="str">
        <f>IF([2]相关演算!EO43="","",[2]相关演算!EO43)</f>
        <v>骑将</v>
      </c>
      <c r="EP43" s="228">
        <f>IF([2]相关演算!EP43="","",[2]相关演算!EP43)</f>
        <v>6</v>
      </c>
      <c r="EQ43" s="228">
        <f>IF([2]相关演算!EQ43="","",[2]相关演算!EQ43)</f>
        <v>0.3</v>
      </c>
      <c r="ER43" s="228" t="str">
        <f>IF([2]相关演算!ER43="","",[2]相关演算!ER43)</f>
        <v>士兵</v>
      </c>
      <c r="ES43" s="228">
        <f>IF([2]相关演算!ES43="","",[2]相关演算!ES43)</f>
        <v>1</v>
      </c>
      <c r="ET43" s="228" t="str">
        <f>IF([2]相关演算!ET43="","",[2]相关演算!ET43)</f>
        <v>刀兵</v>
      </c>
      <c r="EU43" s="228">
        <f>IF([2]相关演算!EU43="","",[2]相关演算!EU43)</f>
        <v>37</v>
      </c>
      <c r="EV43" s="228">
        <f>IF([2]相关演算!EV43="","",[2]相关演算!EV43)</f>
        <v>0</v>
      </c>
      <c r="EW43" s="228">
        <f>IF([2]相关演算!EW43="","",[2]相关演算!EW43)</f>
        <v>0.16082804294480452</v>
      </c>
      <c r="EX43" s="228">
        <f>IF([2]相关演算!EX43="","",[2]相关演算!EX43)</f>
        <v>0</v>
      </c>
      <c r="EY43" s="228" t="str">
        <f>IF([2]相关演算!EY43="","",[2]相关演算!EY43)</f>
        <v/>
      </c>
      <c r="EZ43" s="228" t="str">
        <f>IF([2]相关演算!EZ43="","",[2]相关演算!EZ43)</f>
        <v/>
      </c>
      <c r="FA43" s="228" t="str">
        <f>IF([2]相关演算!FA43="","",[2]相关演算!FA43)</f>
        <v/>
      </c>
      <c r="FB43" s="228" t="str">
        <f>IF([2]相关演算!FB43="","",[2]相关演算!FB43)</f>
        <v/>
      </c>
      <c r="FC43" s="228" t="str">
        <f>IF([2]相关演算!FC43="","",[2]相关演算!FC43)</f>
        <v/>
      </c>
      <c r="FD43" s="228" t="str">
        <f>IF([2]相关演算!FD43="","",[2]相关演算!FD43)</f>
        <v/>
      </c>
      <c r="FE43" s="228" t="str">
        <f>IF([2]相关演算!FE43="","",[2]相关演算!FE43)</f>
        <v/>
      </c>
      <c r="FF43" s="228" t="str">
        <f>IF([2]相关演算!FF43="","",[2]相关演算!FF43)</f>
        <v/>
      </c>
      <c r="FG43" s="228" t="str">
        <f>IF([2]相关演算!FG43="","",[2]相关演算!FG43)</f>
        <v>孟尝君</v>
      </c>
      <c r="FH43" s="228">
        <f>IF([2]相关演算!FH43="","",[2]相关演算!FH43)</f>
        <v>10030</v>
      </c>
      <c r="FI43" s="228" t="str">
        <f>IF([2]相关演算!FI43="","",[2]相关演算!FI43)</f>
        <v>fanwei</v>
      </c>
      <c r="FJ43" s="228">
        <f>IF([2]相关演算!FJ43="","",[2]相关演算!FJ43)</f>
        <v>80</v>
      </c>
      <c r="FK43" s="228" t="str">
        <f>IF([2]相关演算!FK43="","",[2]相关演算!FK43)</f>
        <v/>
      </c>
      <c r="FL43" s="228" t="str">
        <f>IF([2]相关演算!FL43="","",[2]相关演算!FL43)</f>
        <v/>
      </c>
      <c r="FM43" s="228">
        <f>IF([2]相关演算!FM43="","",[2]相关演算!FM43)</f>
        <v>0</v>
      </c>
      <c r="FN43" s="228">
        <f>IF([2]相关演算!FN43="","",[2]相关演算!FN43)</f>
        <v>80</v>
      </c>
      <c r="FO43" s="228">
        <f>IF([2]相关演算!FO43="","",[2]相关演算!FO43)</f>
        <v>0</v>
      </c>
      <c r="FP43" s="228">
        <f>IF([2]相关演算!FP43="","",[2]相关演算!FP43)</f>
        <v>0</v>
      </c>
      <c r="FQ43" s="228">
        <f>IF([2]相关演算!FQ43="","",[2]相关演算!FQ43)</f>
        <v>0</v>
      </c>
      <c r="FR43" s="228">
        <f>IF([2]相关演算!FR43="","",[2]相关演算!FR43)</f>
        <v>20096</v>
      </c>
      <c r="FS43" s="228">
        <f>IF([2]相关演算!FS43="","",[2]相关演算!FS43)</f>
        <v>0</v>
      </c>
      <c r="FT43" s="228">
        <f>IF([2]相关演算!FT43="","",[2]相关演算!FT43)</f>
        <v>0</v>
      </c>
      <c r="FU43" s="228">
        <f>IF([2]相关演算!FU43="","",[2]相关演算!FU43)</f>
        <v>0</v>
      </c>
      <c r="FV43" s="228">
        <f>IF([2]相关演算!FV43="","",[2]相关演算!FV43)</f>
        <v>0</v>
      </c>
      <c r="FW43" s="228">
        <f>IF([2]相关演算!FW43="","",[2]相关演算!FW43)</f>
        <v>0</v>
      </c>
      <c r="FX43" s="228">
        <f>IF([2]相关演算!FX43="","",[2]相关演算!FX43)</f>
        <v>0</v>
      </c>
      <c r="FY43" s="228">
        <f>IF([2]相关演算!FY43="","",[2]相关演算!FY43)</f>
        <v>20096</v>
      </c>
      <c r="FZ43" s="228" t="str">
        <f ca="1">IF([2]相关演算!FZ43="","",[2]相关演算!FZ43)</f>
        <v/>
      </c>
      <c r="GA43" s="228">
        <f>IF([2]相关演算!GA43="","",[2]相关演算!GA43)</f>
        <v>0</v>
      </c>
      <c r="GB43" s="228">
        <f ca="1">IF([2]相关演算!GB43="","",[2]相关演算!GB43)</f>
        <v>80</v>
      </c>
      <c r="GC43" s="228">
        <f ca="1">IF([2]相关演算!GC43="","",[2]相关演算!GC43)</f>
        <v>0.55956501172304229</v>
      </c>
      <c r="GD43" s="228">
        <f>IF([2]相关演算!GD43="","",[2]相关演算!GD43)</f>
        <v>2</v>
      </c>
      <c r="GE43" s="228">
        <f ca="1">IF([2]相关演算!GE43="","",[2]相关演算!GE43)</f>
        <v>2.7</v>
      </c>
      <c r="GF43" s="228">
        <f ca="1">IF([2]相关演算!GF43="","",[2]相关演算!GF43)</f>
        <v>2.7</v>
      </c>
      <c r="GG43" s="228" t="str">
        <f>IF([2]相关演算!GG43="","",[2]相关演算!GG43)</f>
        <v/>
      </c>
      <c r="GH43" s="228" t="str">
        <f>IF([2]相关演算!GH43="","",[2]相关演算!GH43)</f>
        <v/>
      </c>
      <c r="GI43" s="228" t="str">
        <f>IF([2]相关演算!GI43="","",[2]相关演算!GI43)</f>
        <v/>
      </c>
      <c r="GJ43" s="228" t="str">
        <f>IF([2]相关演算!GJ43="","",[2]相关演算!GJ43)</f>
        <v/>
      </c>
      <c r="GK43" s="228" t="str">
        <f>IF([2]相关演算!GK43="","",[2]相关演算!GK43)</f>
        <v/>
      </c>
      <c r="GL43" s="228" t="str">
        <f>IF([2]相关演算!GL43="","",[2]相关演算!GL43)</f>
        <v/>
      </c>
      <c r="GM43" s="228" t="str">
        <f>IF([2]相关演算!GM43="","",[2]相关演算!GM43)</f>
        <v/>
      </c>
      <c r="GN43" s="228" t="str">
        <f>IF([2]相关演算!GN43="","",[2]相关演算!GN43)</f>
        <v/>
      </c>
      <c r="GO43" s="228" t="str">
        <f>IF([2]相关演算!GO43="","",[2]相关演算!GO43)</f>
        <v/>
      </c>
      <c r="GP43" s="228" t="str">
        <f>IF([2]相关演算!GP43="","",[2]相关演算!GP43)</f>
        <v/>
      </c>
      <c r="GQ43" s="228" t="str">
        <f>IF([2]相关演算!GQ43="","",[2]相关演算!GQ43)</f>
        <v/>
      </c>
      <c r="GR43" s="228" t="str">
        <f>IF([2]相关演算!GR43="","",[2]相关演算!GR43)</f>
        <v/>
      </c>
      <c r="GS43" s="228" t="str">
        <f>IF([2]相关演算!GS43="","",[2]相关演算!GS43)</f>
        <v/>
      </c>
      <c r="GT43" s="228" t="str">
        <f>IF([2]相关演算!GT43="","",[2]相关演算!GT43)</f>
        <v/>
      </c>
      <c r="GU43" s="228" t="str">
        <f>IF([2]相关演算!GU43="","",[2]相关演算!GU43)</f>
        <v/>
      </c>
      <c r="GV43" s="228" t="str">
        <f>IF([2]相关演算!GV43="","",[2]相关演算!GV43)</f>
        <v/>
      </c>
      <c r="GW43" s="228" t="str">
        <f>IF([2]相关演算!GW43="","",[2]相关演算!GW43)</f>
        <v/>
      </c>
      <c r="GX43" s="228" t="str">
        <f>IF([2]相关演算!GX43="","",[2]相关演算!GX43)</f>
        <v/>
      </c>
      <c r="GY43" s="228" t="str">
        <f>IF([2]相关演算!GY43="","",[2]相关演算!GY43)</f>
        <v/>
      </c>
      <c r="GZ43" s="228" t="str">
        <f>IF([2]相关演算!GZ43="","",[2]相关演算!GZ43)</f>
        <v/>
      </c>
    </row>
    <row r="44" spans="1:208">
      <c r="A44" s="228" t="str">
        <f>IF([2]相关演算!A44="","",[2]相关演算!A44)</f>
        <v/>
      </c>
      <c r="B44" s="228">
        <f>IF([2]相关演算!B44="","",[2]相关演算!B44)</f>
        <v>25</v>
      </c>
      <c r="C44" s="228">
        <f>IF([2]相关演算!C44="","",[2]相关演算!C44)</f>
        <v>0.5</v>
      </c>
      <c r="D44" s="228">
        <f>IF([2]相关演算!D44="","",[2]相关演算!D44)</f>
        <v>0.5</v>
      </c>
      <c r="E44" s="228">
        <f>IF([2]相关演算!E44="","",[2]相关演算!E44)</f>
        <v>0.5</v>
      </c>
      <c r="F44" s="228">
        <f>IF([2]相关演算!F44="","",[2]相关演算!F44)</f>
        <v>0.5</v>
      </c>
      <c r="G44" s="228">
        <f>IF([2]相关演算!G44="","",[2]相关演算!G44)</f>
        <v>0.43101592217333529</v>
      </c>
      <c r="H44" s="228">
        <f>IF([2]相关演算!H44="","",[2]相关演算!H44)</f>
        <v>0.43489380945231759</v>
      </c>
      <c r="I44" s="228">
        <f>IF([2]相关演算!I44="","",[2]相关演算!I44)</f>
        <v>0.80778306897324392</v>
      </c>
      <c r="J44" s="228">
        <f>IF([2]相关演算!J44="","",[2]相关演算!J44)</f>
        <v>0.80778306897324392</v>
      </c>
      <c r="K44" s="228">
        <f>IF([2]相关演算!K44="","",[2]相关演算!K44)</f>
        <v>0.10720915366128801</v>
      </c>
      <c r="L44" s="228">
        <f>IF([2]相关演算!L44="","",[2]相关演算!L44)</f>
        <v>0.54791504756185394</v>
      </c>
      <c r="M44" s="228">
        <f>IF([2]相关演算!M44="","",[2]相关演算!M44)</f>
        <v>0.79496860690479354</v>
      </c>
      <c r="N44" s="228">
        <f>IF([2]相关演算!N44="","",[2]相关演算!N44)</f>
        <v>0.83019303919590226</v>
      </c>
      <c r="O44" s="228" t="str">
        <f>IF([2]相关演算!O44="","",[2]相关演算!O44)</f>
        <v/>
      </c>
      <c r="P44" s="228" t="str">
        <f>IF([2]相关演算!P44="","",[2]相关演算!P44)</f>
        <v/>
      </c>
      <c r="Q44" s="228" t="str">
        <f>IF([2]相关演算!Q44="","",[2]相关演算!Q44)</f>
        <v/>
      </c>
      <c r="R44" s="228">
        <f>IF([2]相关演算!R44="","",[2]相关演算!R44)</f>
        <v>3.7898399999999999</v>
      </c>
      <c r="S44" s="228">
        <f>IF([2]相关演算!S44="","",[2]相关演算!S44)</f>
        <v>3.62704</v>
      </c>
      <c r="T44" s="228">
        <f>IF([2]相关演算!T44="","",[2]相关演算!T44)</f>
        <v>1.8</v>
      </c>
      <c r="U44" s="228">
        <f>IF([2]相关演算!U44="","",[2]相关演算!U44)</f>
        <v>2.3839999999999999</v>
      </c>
      <c r="V44" s="228">
        <f>IF([2]相关演算!V44="","",[2]相关演算!V44)</f>
        <v>4.5178701873002218</v>
      </c>
      <c r="W44" s="228">
        <f>IF([2]相关演算!W44="","",[2]相关演算!W44)</f>
        <v>3.2233754637323369</v>
      </c>
      <c r="X44" s="228">
        <f>IF([2]相关演算!X44="","",[2]相关演算!X44)</f>
        <v>2.69761737968506</v>
      </c>
      <c r="Y44" s="228">
        <f>IF([2]相关演算!Y44="","",[2]相关演算!Y44)</f>
        <v>2.3112413244846626</v>
      </c>
      <c r="Z44" s="228">
        <f>IF([2]相关演算!Z44="","",[2]相关演算!Z44)</f>
        <v>0.15596210620274964</v>
      </c>
      <c r="AA44" s="228">
        <f>IF([2]相关演算!AA44="","",[2]相关演算!AA44)</f>
        <v>0.16296247865240765</v>
      </c>
      <c r="AB44" s="228">
        <f>IF([2]相关演算!AB44="","",[2]相关演算!AB44)</f>
        <v>0.32837301587301593</v>
      </c>
      <c r="AC44" s="228">
        <f>IF([2]相关演算!AC44="","",[2]相关演算!AC44)</f>
        <v>0.24793264621284761</v>
      </c>
      <c r="AD44" s="228">
        <f>IF([2]相关演算!AD44="","",[2]相关演算!AD44)</f>
        <v>0.2140327198304873</v>
      </c>
      <c r="AE44" s="228">
        <f>IF([2]相关演算!AE44="","",[2]相关演算!AE44)</f>
        <v>0.18100128329840856</v>
      </c>
      <c r="AF44" s="228">
        <f>IF([2]相关演算!AF44="","",[2]相关演算!AF44)</f>
        <v>0.14377803382944865</v>
      </c>
      <c r="AG44" s="228">
        <f>IF([2]相关演算!AG44="","",[2]相关演算!AG44)</f>
        <v>0.139237518747856</v>
      </c>
      <c r="AH44" s="228">
        <f>IF([2]相关演算!AH44="","",[2]相关演算!AH44)</f>
        <v>0.1287464980810295</v>
      </c>
      <c r="AI44" s="228">
        <f>IF([2]相关演算!AI44="","",[2]相关演算!AI44)</f>
        <v>0.16089674724300462</v>
      </c>
      <c r="AJ44" s="228">
        <f>IF([2]相关演算!AJ44="","",[2]相关演算!AJ44)</f>
        <v>0.2140327198304873</v>
      </c>
      <c r="AK44" s="228">
        <f>IF([2]相关演算!AK44="","",[2]相关演算!AK44)</f>
        <v>0.15596210620274964</v>
      </c>
      <c r="AL44" s="228">
        <f>IF([2]相关演算!AL44="","",[2]相关演算!AL44)</f>
        <v>0.99283130184087509</v>
      </c>
      <c r="AM44" s="228">
        <f>IF([2]相关演算!AM44="","",[2]相关演算!AM44)</f>
        <v>1.0373946195709509</v>
      </c>
      <c r="AN44" s="228">
        <f>IF([2]相关演算!AN44="","",[2]相关演算!AN44)</f>
        <v>2.0903732116492342</v>
      </c>
      <c r="AO44" s="228">
        <f>IF([2]相关演算!AO44="","",[2]相关演算!AO44)</f>
        <v>1.3613398850031115</v>
      </c>
      <c r="AP44" s="228">
        <f>IF([2]相关演算!AP44="","",[2]相关演算!AP44)</f>
        <v>1.1497909324247968</v>
      </c>
      <c r="AQ44" s="228">
        <f>IF([2]相关演算!AQ44="","",[2]相关演算!AQ44)</f>
        <v>0.91138405677364442</v>
      </c>
      <c r="AR44" s="228">
        <f>IF([2]相关演算!AR44="","",[2]相关演算!AR44)</f>
        <v>0.81795117103333803</v>
      </c>
      <c r="AS44" s="228">
        <f>IF([2]相关演算!AS44="","",[2]相关演算!AS44)</f>
        <v>1.0242444842311205</v>
      </c>
      <c r="AT44" s="228">
        <f>IF([2]相关演算!AT44="","",[2]相关演算!AT44)</f>
        <v>1.3613398850031115</v>
      </c>
      <c r="AU44" s="228">
        <f>IF([2]相关演算!AU44="","",[2]相关演算!AU44)</f>
        <v>0.99283130184087509</v>
      </c>
      <c r="AV44" s="228" t="str">
        <f>IF([2]相关演算!AV44="","",[2]相关演算!AV44)</f>
        <v/>
      </c>
      <c r="AW44" s="228" t="str">
        <f>IF([2]相关演算!AW44="","",[2]相关演算!AW44)</f>
        <v/>
      </c>
      <c r="AX44" s="228" t="str">
        <f>IF([2]相关演算!AX44="","",[2]相关演算!AX44)</f>
        <v/>
      </c>
      <c r="AY44" s="228" t="str">
        <f>IF([2]相关演算!AY44="","",[2]相关演算!AY44)</f>
        <v/>
      </c>
      <c r="AZ44" s="228" t="str">
        <f>IF([2]相关演算!AZ44="","",[2]相关演算!AZ44)</f>
        <v/>
      </c>
      <c r="BA44" s="228" t="str">
        <f>IF([2]相关演算!BA44="","",[2]相关演算!BA44)</f>
        <v/>
      </c>
      <c r="BB44" s="228" t="str">
        <f>IF([2]相关演算!BB44="","",[2]相关演算!BB44)</f>
        <v/>
      </c>
      <c r="BC44" s="228" t="str">
        <f>IF([2]相关演算!BC44="","",[2]相关演算!BC44)</f>
        <v/>
      </c>
      <c r="BD44" s="228">
        <f>IF([2]相关演算!BD44="","",[2]相关演算!BD44)</f>
        <v>20</v>
      </c>
      <c r="BE44" s="228">
        <f>IF([2]相关演算!BE44="","",[2]相关演算!BE44)</f>
        <v>197.93149809393654</v>
      </c>
      <c r="BF44" s="228">
        <f>IF([2]相关演算!BF44="","",[2]相关演算!BF44)</f>
        <v>89.828633958685344</v>
      </c>
      <c r="BG44" s="228">
        <f>IF([2]相关演算!BG44="","",[2]相关演算!BG44)</f>
        <v>28.407824854686133</v>
      </c>
      <c r="BH44" s="228">
        <f>IF([2]相关演算!BH44="","",[2]相关演算!BH44)</f>
        <v>0</v>
      </c>
      <c r="BI44" s="228" t="str">
        <f>IF([2]相关演算!BI44="","",[2]相关演算!BI44)</f>
        <v/>
      </c>
      <c r="BJ44" s="228" t="str">
        <f>IF([2]相关演算!BJ44="","",[2]相关演算!BJ44)</f>
        <v/>
      </c>
      <c r="BK44" s="228">
        <f>IF([2]相关演算!BK44="","",[2]相关演算!BK44)</f>
        <v>20</v>
      </c>
      <c r="BL44" s="228">
        <f>IF([2]相关演算!BL44="","",[2]相关演算!BL44)</f>
        <v>1.7725762502507514E-2</v>
      </c>
      <c r="BM44" s="228">
        <f>IF([2]相关演算!BM44="","",[2]相关演算!BM44)</f>
        <v>4.4023518037963005E-2</v>
      </c>
      <c r="BN44" s="228">
        <f>IF([2]相关演算!BN44="","",[2]相关演算!BN44)</f>
        <v>3.7402009302054895E-2</v>
      </c>
      <c r="BO44" s="228">
        <f>IF([2]相关演算!BO44="","",[2]相关演算!BO44)</f>
        <v>1.8975844663066066E-2</v>
      </c>
      <c r="BP44" s="228" t="str">
        <f>IF([2]相关演算!BP44="","",[2]相关演算!BP44)</f>
        <v/>
      </c>
      <c r="BQ44" s="228">
        <f>IF([2]相关演算!BQ44="","",[2]相关演算!BQ44)</f>
        <v>1.885334278424905E-2</v>
      </c>
      <c r="BR44" s="228">
        <f>IF([2]相关演算!BR44="","",[2]相关演算!BR44)</f>
        <v>0.11812841392338096</v>
      </c>
      <c r="BS44" s="228">
        <f>IF([2]相关演算!BS44="","",[2]相关演算!BS44)</f>
        <v>2.7419733844870533E-2</v>
      </c>
      <c r="BT44" s="228">
        <f>IF([2]相关演算!BT44="","",[2]相关演算!BT44)</f>
        <v>2.5640325280679624E-2</v>
      </c>
      <c r="BU44" s="228" t="str">
        <f>IF([2]相关演算!BU44="","",[2]相关演算!BU44)</f>
        <v/>
      </c>
      <c r="BV44" s="228" t="str">
        <f>IF([2]相关演算!BV44="","",[2]相关演算!BV44)</f>
        <v/>
      </c>
      <c r="BW44" s="228">
        <f>IF([2]相关演算!BW44="","",[2]相关演算!BW44)</f>
        <v>3.6579105286756564E-2</v>
      </c>
      <c r="BX44" s="228">
        <f>IF([2]相关演算!BX44="","",[2]相关演算!BX44)</f>
        <v>0.16215193196134398</v>
      </c>
      <c r="BY44" s="228">
        <f>IF([2]相关演算!BY44="","",[2]相关演算!BY44)</f>
        <v>6.4821743146925431E-2</v>
      </c>
      <c r="BZ44" s="228">
        <f>IF([2]相关演算!BZ44="","",[2]相关演算!BZ44)</f>
        <v>4.461616994374569E-2</v>
      </c>
      <c r="CA44" s="228" t="str">
        <f>IF([2]相关演算!CA44="","",[2]相关演算!CA44)</f>
        <v/>
      </c>
      <c r="CB44" s="228" t="str">
        <f>IF([2]相关演算!CB44="","",[2]相关演算!CB44)</f>
        <v/>
      </c>
      <c r="CC44" s="228" t="str">
        <f>IF([2]相关演算!CC44="","",[2]相关演算!CC44)</f>
        <v/>
      </c>
      <c r="CD44" s="228" t="str">
        <f>IF([2]相关演算!CD44="","",[2]相关演算!CD44)</f>
        <v/>
      </c>
      <c r="CE44" s="228" t="str">
        <f>IF([2]相关演算!CE44="","",[2]相关演算!CE44)</f>
        <v/>
      </c>
      <c r="CF44" s="228" t="str">
        <f>IF([2]相关演算!CF44="","",[2]相关演算!CF44)</f>
        <v/>
      </c>
      <c r="CG44" s="228" t="str">
        <f>IF([2]相关演算!CG44="","",[2]相关演算!CG44)</f>
        <v/>
      </c>
      <c r="CH44" s="228" t="str">
        <f>IF([2]相关演算!CH44="","",[2]相关演算!CH44)</f>
        <v/>
      </c>
      <c r="CI44" s="228" t="str">
        <f>IF([2]相关演算!CI44="","",[2]相关演算!CI44)</f>
        <v/>
      </c>
      <c r="CJ44" s="228">
        <f>IF([2]相关演算!CJ44="","",[2]相关演算!CJ44)</f>
        <v>20</v>
      </c>
      <c r="CK44" s="228">
        <f>IF([2]相关演算!CK44="","",[2]相关演算!CK44)</f>
        <v>148.75235075837946</v>
      </c>
      <c r="CL44" s="228">
        <f>IF([2]相关演算!CL44="","",[2]相关演算!CL44)</f>
        <v>146.14289622417834</v>
      </c>
      <c r="CM44" s="228">
        <f>IF([2]相关演算!CM44="","",[2]相关演算!CM44)</f>
        <v>103.31616790063411</v>
      </c>
      <c r="CN44" s="228">
        <f>IF([2]相关演算!CN44="","",[2]相关演算!CN44)</f>
        <v>103.31616790063411</v>
      </c>
      <c r="CO44" s="228" t="str">
        <f>IF([2]相关演算!CO44="","",[2]相关演算!CO44)</f>
        <v/>
      </c>
      <c r="CP44" s="228" t="str">
        <f>IF([2]相关演算!CP44="","",[2]相关演算!CP44)</f>
        <v/>
      </c>
      <c r="CQ44" s="228">
        <f>IF([2]相关演算!CQ44="","",[2]相关演算!CQ44)</f>
        <v>20</v>
      </c>
      <c r="CR44" s="228">
        <f>IF([2]相关演算!CR44="","",[2]相关演算!CR44)</f>
        <v>1.6141459645425047E-2</v>
      </c>
      <c r="CS44" s="228">
        <f>IF([2]相关演算!CS44="","",[2]相关演算!CS44)</f>
        <v>2.4091634426604256E-2</v>
      </c>
      <c r="CT44" s="228">
        <f>IF([2]相关演算!CT44="","",[2]相关演算!CT44)</f>
        <v>4.1733148174321284E-2</v>
      </c>
      <c r="CU44" s="228">
        <f>IF([2]相关演算!CU44="","",[2]相关演算!CU44)</f>
        <v>4.2819603341961228E-2</v>
      </c>
      <c r="CV44" s="228" t="str">
        <f>IF([2]相关演算!CV44="","",[2]相关演算!CV44)</f>
        <v/>
      </c>
      <c r="CW44" s="228">
        <f>IF([2]相关演算!CW44="","",[2]相关演算!CW44)</f>
        <v>1.8330428989826703E-2</v>
      </c>
      <c r="CX44" s="228">
        <f>IF([2]相关演算!CX44="","",[2]相关演算!CX44)</f>
        <v>1.9365332109735536E-2</v>
      </c>
      <c r="CY44" s="228">
        <f>IF([2]相关演算!CY44="","",[2]相关演算!CY44)</f>
        <v>1.3637687801485119E-2</v>
      </c>
      <c r="CZ44" s="228">
        <f>IF([2]相关演算!CZ44="","",[2]相关演算!CZ44)</f>
        <v>1.2953297779729955E-2</v>
      </c>
      <c r="DA44" s="228" t="str">
        <f>IF([2]相关演算!DA44="","",[2]相关演算!DA44)</f>
        <v/>
      </c>
      <c r="DB44" s="228" t="str">
        <f>IF([2]相关演算!DB44="","",[2]相关演算!DB44)</f>
        <v/>
      </c>
      <c r="DC44" s="228">
        <f>IF([2]相关演算!DC44="","",[2]相关演算!DC44)</f>
        <v>3.4471888635251746E-2</v>
      </c>
      <c r="DD44" s="228">
        <f>IF([2]相关演算!DD44="","",[2]相关演算!DD44)</f>
        <v>4.3456966536339792E-2</v>
      </c>
      <c r="DE44" s="228">
        <f>IF([2]相关演算!DE44="","",[2]相关演算!DE44)</f>
        <v>5.5370835975806401E-2</v>
      </c>
      <c r="DF44" s="228">
        <f>IF([2]相关演算!DF44="","",[2]相关演算!DF44)</f>
        <v>5.5772901121691185E-2</v>
      </c>
      <c r="DG44" s="228" t="str">
        <f>IF([2]相关演算!DG44="","",[2]相关演算!DG44)</f>
        <v/>
      </c>
      <c r="DH44" s="228" t="str">
        <f>IF([2]相关演算!DH44="","",[2]相关演算!DH44)</f>
        <v/>
      </c>
      <c r="DI44" s="228" t="str">
        <f>IF([2]相关演算!DI44="","",[2]相关演算!DI44)</f>
        <v/>
      </c>
      <c r="DJ44" s="228" t="str">
        <f>IF([2]相关演算!DJ44="","",[2]相关演算!DJ44)</f>
        <v/>
      </c>
      <c r="DK44" s="228" t="str">
        <f>IF([2]相关演算!DK44="","",[2]相关演算!DK44)</f>
        <v/>
      </c>
      <c r="DL44" s="228" t="str">
        <f>IF([2]相关演算!DL44="","",[2]相关演算!DL44)</f>
        <v/>
      </c>
      <c r="DM44" s="228" t="str">
        <f>IF([2]相关演算!DM44="","",[2]相关演算!DM44)</f>
        <v/>
      </c>
      <c r="DN44" s="228" t="str">
        <f>IF([2]相关演算!DN44="","",[2]相关演算!DN44)</f>
        <v/>
      </c>
      <c r="DO44" s="228" t="str">
        <f>IF([2]相关演算!DO44="","",[2]相关演算!DO44)</f>
        <v/>
      </c>
      <c r="DP44" s="228" t="str">
        <f>IF([2]相关演算!DP44="","",[2]相关演算!DP44)</f>
        <v/>
      </c>
      <c r="DQ44" s="228">
        <f>IF([2]相关演算!DQ44="","",[2]相关演算!DQ44)</f>
        <v>0</v>
      </c>
      <c r="DR44" s="228">
        <f>IF([2]相关演算!DR44="","",[2]相关演算!DR44)</f>
        <v>0</v>
      </c>
      <c r="DS44" s="228">
        <f>IF([2]相关演算!DS44="","",[2]相关演算!DS44)</f>
        <v>0.6</v>
      </c>
      <c r="DT44" s="228">
        <f>IF([2]相关演算!DT44="","",[2]相关演算!DT44)</f>
        <v>0.4</v>
      </c>
      <c r="DU44" s="228">
        <f>IF([2]相关演算!DU44="","",[2]相关演算!DU44)</f>
        <v>0</v>
      </c>
      <c r="DV44" s="228">
        <f>IF([2]相关演算!DV44="","",[2]相关演算!DV44)</f>
        <v>0.5</v>
      </c>
      <c r="DW44" s="228">
        <f>IF([2]相关演算!DW44="","",[2]相关演算!DW44)</f>
        <v>0.5</v>
      </c>
      <c r="DX44" s="228">
        <f>IF([2]相关演算!DX44="","",[2]相关演算!DX44)</f>
        <v>0</v>
      </c>
      <c r="DY44" s="228">
        <f>IF([2]相关演算!DY44="","",[2]相关演算!DY44)</f>
        <v>0</v>
      </c>
      <c r="DZ44" s="228">
        <f>IF([2]相关演算!DZ44="","",[2]相关演算!DZ44)</f>
        <v>0.25</v>
      </c>
      <c r="EA44" s="228">
        <f>IF([2]相关演算!EA44="","",[2]相关演算!EA44)</f>
        <v>0.75</v>
      </c>
      <c r="EB44" s="228">
        <f>IF([2]相关演算!EB44="","",[2]相关演算!EB44)</f>
        <v>0</v>
      </c>
      <c r="EC44" s="228">
        <f>IF([2]相关演算!EC44="","",[2]相关演算!EC44)</f>
        <v>0</v>
      </c>
      <c r="ED44" s="228">
        <f>IF([2]相关演算!ED44="","",[2]相关演算!ED44)</f>
        <v>0</v>
      </c>
      <c r="EE44" s="228">
        <f>IF([2]相关演算!EE44="","",[2]相关演算!EE44)</f>
        <v>0.5</v>
      </c>
      <c r="EF44" s="228">
        <f>IF([2]相关演算!EF44="","",[2]相关演算!EF44)</f>
        <v>0.5</v>
      </c>
      <c r="EG44" s="228" t="str">
        <f>IF([2]相关演算!EG44="","",[2]相关演算!EG44)</f>
        <v/>
      </c>
      <c r="EH44" s="228" t="str">
        <f>IF([2]相关演算!EH44="","",[2]相关演算!EH44)</f>
        <v/>
      </c>
      <c r="EI44" s="228" t="str">
        <f>IF([2]相关演算!EI44="","",[2]相关演算!EI44)</f>
        <v/>
      </c>
      <c r="EJ44" s="228" t="str">
        <f>IF([2]相关演算!EJ44="","",[2]相关演算!EJ44)</f>
        <v/>
      </c>
      <c r="EK44" s="228" t="str">
        <f>IF([2]相关演算!EK44="","",[2]相关演算!EK44)</f>
        <v/>
      </c>
      <c r="EL44" s="228" t="str">
        <f>IF([2]相关演算!EL44="","",[2]相关演算!EL44)</f>
        <v/>
      </c>
      <c r="EM44" s="228" t="str">
        <f>IF([2]相关演算!EM44="","",[2]相关演算!EM44)</f>
        <v/>
      </c>
      <c r="EN44" s="228" t="str">
        <f>IF([2]相关演算!EN44="","",[2]相关演算!EN44)</f>
        <v/>
      </c>
      <c r="EO44" s="228" t="str">
        <f>IF([2]相关演算!EO44="","",[2]相关演算!EO44)</f>
        <v/>
      </c>
      <c r="EP44" s="228">
        <f>IF([2]相关演算!EP44="","",[2]相关演算!EP44)</f>
        <v>6</v>
      </c>
      <c r="EQ44" s="228">
        <f>IF([2]相关演算!EQ44="","",[2]相关演算!EQ44)</f>
        <v>0.3</v>
      </c>
      <c r="ER44" s="228" t="str">
        <f>IF([2]相关演算!ER44="","",[2]相关演算!ER44)</f>
        <v/>
      </c>
      <c r="ES44" s="228">
        <f>IF([2]相关演算!ES44="","",[2]相关演算!ES44)</f>
        <v>2</v>
      </c>
      <c r="ET44" s="228" t="str">
        <f>IF([2]相关演算!ET44="","",[2]相关演算!ET44)</f>
        <v>车骑兵</v>
      </c>
      <c r="EU44" s="228">
        <f>IF([2]相关演算!EU44="","",[2]相关演算!EU44)</f>
        <v>37</v>
      </c>
      <c r="EV44" s="228">
        <f>IF([2]相关演算!EV44="","",[2]相关演算!EV44)</f>
        <v>5890.5223156947013</v>
      </c>
      <c r="EW44" s="228">
        <f>IF([2]相关演算!EW44="","",[2]相关演算!EW44)</f>
        <v>0.23977480760779427</v>
      </c>
      <c r="EX44" s="228">
        <f>IF([2]相关演算!EX44="","",[2]相关演算!EX44)</f>
        <v>0.32925379213367967</v>
      </c>
      <c r="EY44" s="228" t="str">
        <f>IF([2]相关演算!EY44="","",[2]相关演算!EY44)</f>
        <v/>
      </c>
      <c r="EZ44" s="228" t="str">
        <f>IF([2]相关演算!EZ44="","",[2]相关演算!EZ44)</f>
        <v/>
      </c>
      <c r="FA44" s="228" t="str">
        <f>IF([2]相关演算!FA44="","",[2]相关演算!FA44)</f>
        <v/>
      </c>
      <c r="FB44" s="228" t="str">
        <f>IF([2]相关演算!FB44="","",[2]相关演算!FB44)</f>
        <v/>
      </c>
      <c r="FC44" s="228" t="str">
        <f>IF([2]相关演算!FC44="","",[2]相关演算!FC44)</f>
        <v/>
      </c>
      <c r="FD44" s="228" t="str">
        <f>IF([2]相关演算!FD44="","",[2]相关演算!FD44)</f>
        <v/>
      </c>
      <c r="FE44" s="228" t="str">
        <f>IF([2]相关演算!FE44="","",[2]相关演算!FE44)</f>
        <v/>
      </c>
      <c r="FF44" s="228" t="str">
        <f>IF([2]相关演算!FF44="","",[2]相关演算!FF44)</f>
        <v/>
      </c>
      <c r="FG44" s="228" t="str">
        <f>IF([2]相关演算!FG44="","",[2]相关演算!FG44)</f>
        <v>邹衍</v>
      </c>
      <c r="FH44" s="228">
        <f>IF([2]相关演算!FH44="","",[2]相关演算!FH44)</f>
        <v>10031</v>
      </c>
      <c r="FI44" s="228" t="str">
        <f>IF([2]相关演算!FI44="","",[2]相关演算!FI44)</f>
        <v>fanwei4</v>
      </c>
      <c r="FJ44" s="228">
        <f>IF([2]相关演算!FJ44="","",[2]相关演算!FJ44)</f>
        <v>999</v>
      </c>
      <c r="FK44" s="228" t="str">
        <f>IF([2]相关演算!FK44="","",[2]相关演算!FK44)</f>
        <v/>
      </c>
      <c r="FL44" s="228" t="str">
        <f>IF([2]相关演算!FL44="","",[2]相关演算!FL44)</f>
        <v/>
      </c>
      <c r="FM44" s="228">
        <f>IF([2]相关演算!FM44="","",[2]相关演算!FM44)</f>
        <v>0</v>
      </c>
      <c r="FN44" s="228">
        <f>IF([2]相关演算!FN44="","",[2]相关演算!FN44)</f>
        <v>999</v>
      </c>
      <c r="FO44" s="228">
        <f>IF([2]相关演算!FO44="","",[2]相关演算!FO44)</f>
        <v>0</v>
      </c>
      <c r="FP44" s="228">
        <f>IF([2]相关演算!FP44="","",[2]相关演算!FP44)</f>
        <v>0</v>
      </c>
      <c r="FQ44" s="228">
        <f>IF([2]相关演算!FQ44="","",[2]相关演算!FQ44)</f>
        <v>0</v>
      </c>
      <c r="FR44" s="228">
        <f>IF([2]相关演算!FR44="","",[2]相关演算!FR44)</f>
        <v>0</v>
      </c>
      <c r="FS44" s="228">
        <f>IF([2]相关演算!FS44="","",[2]相关演算!FS44)</f>
        <v>0</v>
      </c>
      <c r="FT44" s="228">
        <f>IF([2]相关演算!FT44="","",[2]相关演算!FT44)</f>
        <v>0</v>
      </c>
      <c r="FU44" s="228">
        <f>IF([2]相关演算!FU44="","",[2]相关演算!FU44)</f>
        <v>3133723.14</v>
      </c>
      <c r="FV44" s="228">
        <f>IF([2]相关演算!FV44="","",[2]相关演算!FV44)</f>
        <v>0</v>
      </c>
      <c r="FW44" s="228">
        <f>IF([2]相关演算!FW44="","",[2]相关演算!FW44)</f>
        <v>0</v>
      </c>
      <c r="FX44" s="228">
        <f>IF([2]相关演算!FX44="","",[2]相关演算!FX44)</f>
        <v>0</v>
      </c>
      <c r="FY44" s="228">
        <f>IF([2]相关演算!FY44="","",[2]相关演算!FY44)</f>
        <v>3133723.14</v>
      </c>
      <c r="FZ44" s="228" t="str">
        <f ca="1">IF([2]相关演算!FZ44="","",[2]相关演算!FZ44)</f>
        <v/>
      </c>
      <c r="GA44" s="228">
        <f>IF([2]相关演算!GA44="","",[2]相关演算!GA44)</f>
        <v>0</v>
      </c>
      <c r="GB44" s="228">
        <f ca="1">IF([2]相关演算!GB44="","",[2]相关演算!GB44)</f>
        <v>999</v>
      </c>
      <c r="GC44" s="228">
        <f ca="1">IF([2]相关演算!GC44="","",[2]相关演算!GC44)</f>
        <v>1</v>
      </c>
      <c r="GD44" s="228">
        <f>IF([2]相关演算!GD44="","",[2]相关演算!GD44)</f>
        <v>2</v>
      </c>
      <c r="GE44" s="228">
        <f ca="1">IF([2]相关演算!GE44="","",[2]相关演算!GE44)</f>
        <v>12</v>
      </c>
      <c r="GF44" s="228">
        <f ca="1">IF([2]相关演算!GF44="","",[2]相关演算!GF44)</f>
        <v>1</v>
      </c>
      <c r="GG44" s="228">
        <f>IF([2]相关演算!GG44="","",[2]相关演算!GG44)</f>
        <v>1</v>
      </c>
      <c r="GH44" s="228" t="str">
        <f>IF([2]相关演算!GH44="","",[2]相关演算!GH44)</f>
        <v/>
      </c>
      <c r="GI44" s="228" t="str">
        <f>IF([2]相关演算!GI44="","",[2]相关演算!GI44)</f>
        <v/>
      </c>
      <c r="GJ44" s="228" t="str">
        <f>IF([2]相关演算!GJ44="","",[2]相关演算!GJ44)</f>
        <v/>
      </c>
      <c r="GK44" s="228" t="str">
        <f>IF([2]相关演算!GK44="","",[2]相关演算!GK44)</f>
        <v/>
      </c>
      <c r="GL44" s="228" t="str">
        <f>IF([2]相关演算!GL44="","",[2]相关演算!GL44)</f>
        <v/>
      </c>
      <c r="GM44" s="228" t="str">
        <f>IF([2]相关演算!GM44="","",[2]相关演算!GM44)</f>
        <v/>
      </c>
      <c r="GN44" s="228" t="str">
        <f>IF([2]相关演算!GN44="","",[2]相关演算!GN44)</f>
        <v/>
      </c>
      <c r="GO44" s="228" t="str">
        <f>IF([2]相关演算!GO44="","",[2]相关演算!GO44)</f>
        <v/>
      </c>
      <c r="GP44" s="228" t="str">
        <f>IF([2]相关演算!GP44="","",[2]相关演算!GP44)</f>
        <v/>
      </c>
      <c r="GQ44" s="228" t="str">
        <f>IF([2]相关演算!GQ44="","",[2]相关演算!GQ44)</f>
        <v/>
      </c>
      <c r="GR44" s="228" t="str">
        <f>IF([2]相关演算!GR44="","",[2]相关演算!GR44)</f>
        <v/>
      </c>
      <c r="GS44" s="228" t="str">
        <f>IF([2]相关演算!GS44="","",[2]相关演算!GS44)</f>
        <v/>
      </c>
      <c r="GT44" s="228" t="str">
        <f>IF([2]相关演算!GT44="","",[2]相关演算!GT44)</f>
        <v/>
      </c>
      <c r="GU44" s="228" t="str">
        <f>IF([2]相关演算!GU44="","",[2]相关演算!GU44)</f>
        <v/>
      </c>
      <c r="GV44" s="228" t="str">
        <f>IF([2]相关演算!GV44="","",[2]相关演算!GV44)</f>
        <v/>
      </c>
      <c r="GW44" s="228" t="str">
        <f>IF([2]相关演算!GW44="","",[2]相关演算!GW44)</f>
        <v/>
      </c>
      <c r="GX44" s="228" t="str">
        <f>IF([2]相关演算!GX44="","",[2]相关演算!GX44)</f>
        <v/>
      </c>
      <c r="GY44" s="228" t="str">
        <f>IF([2]相关演算!GY44="","",[2]相关演算!GY44)</f>
        <v/>
      </c>
      <c r="GZ44" s="228" t="str">
        <f>IF([2]相关演算!GZ44="","",[2]相关演算!GZ44)</f>
        <v/>
      </c>
    </row>
    <row r="45" spans="1:208">
      <c r="A45" s="228" t="str">
        <f>IF([2]相关演算!A45="","",[2]相关演算!A45)</f>
        <v/>
      </c>
      <c r="B45" s="228">
        <f>IF([2]相关演算!B45="","",[2]相关演算!B45)</f>
        <v>26</v>
      </c>
      <c r="C45" s="228">
        <f>IF([2]相关演算!C45="","",[2]相关演算!C45)</f>
        <v>0.5</v>
      </c>
      <c r="D45" s="228">
        <f>IF([2]相关演算!D45="","",[2]相关演算!D45)</f>
        <v>0.5</v>
      </c>
      <c r="E45" s="228">
        <f>IF([2]相关演算!E45="","",[2]相关演算!E45)</f>
        <v>0.5</v>
      </c>
      <c r="F45" s="228">
        <f>IF([2]相关演算!F45="","",[2]相关演算!F45)</f>
        <v>0.5</v>
      </c>
      <c r="G45" s="228">
        <f>IF([2]相关演算!G45="","",[2]相关演算!G45)</f>
        <v>0.41808048032996598</v>
      </c>
      <c r="H45" s="228">
        <f>IF([2]相关演算!H45="","",[2]相关演算!H45)</f>
        <v>0.4162977820742772</v>
      </c>
      <c r="I45" s="228">
        <f>IF([2]相关演算!I45="","",[2]相关演算!I45)</f>
        <v>0.79238755512380932</v>
      </c>
      <c r="J45" s="228">
        <f>IF([2]相关演算!J45="","",[2]相关演算!J45)</f>
        <v>0.79238755512380932</v>
      </c>
      <c r="K45" s="228">
        <f>IF([2]相关演算!K45="","",[2]相关演算!K45)</f>
        <v>9.1907697900318872E-2</v>
      </c>
      <c r="L45" s="228">
        <f>IF([2]相关演算!L45="","",[2]相关演算!L45)</f>
        <v>0.53303822565942161</v>
      </c>
      <c r="M45" s="228">
        <f>IF([2]相关演算!M45="","",[2]相关演算!M45)</f>
        <v>0.77854672546539638</v>
      </c>
      <c r="N45" s="228">
        <f>IF([2]相关演算!N45="","",[2]相关演算!N45)</f>
        <v>0.79835195158145478</v>
      </c>
      <c r="O45" s="228" t="str">
        <f>IF([2]相关演算!O45="","",[2]相关演算!O45)</f>
        <v/>
      </c>
      <c r="P45" s="228" t="str">
        <f>IF([2]相关演算!P45="","",[2]相关演算!P45)</f>
        <v/>
      </c>
      <c r="Q45" s="228" t="str">
        <f>IF([2]相关演算!Q45="","",[2]相关演算!Q45)</f>
        <v/>
      </c>
      <c r="R45" s="228">
        <f>IF([2]相关演算!R45="","",[2]相关演算!R45)</f>
        <v>3.7898399999999999</v>
      </c>
      <c r="S45" s="228">
        <f>IF([2]相关演算!S45="","",[2]相关演算!S45)</f>
        <v>3.62704</v>
      </c>
      <c r="T45" s="228">
        <f>IF([2]相关演算!T45="","",[2]相关演算!T45)</f>
        <v>1.8</v>
      </c>
      <c r="U45" s="228">
        <f>IF([2]相关演算!U45="","",[2]相关演算!U45)</f>
        <v>2.3839999999999999</v>
      </c>
      <c r="V45" s="228">
        <f>IF([2]相关演算!V45="","",[2]相关演算!V45)</f>
        <v>4.4576279375403676</v>
      </c>
      <c r="W45" s="228">
        <f>IF([2]相关演算!W45="","",[2]相关演算!W45)</f>
        <v>3.1650855323697127</v>
      </c>
      <c r="X45" s="228">
        <f>IF([2]相关演算!X45="","",[2]相关演算!X45)</f>
        <v>2.6234885513484425</v>
      </c>
      <c r="Y45" s="228">
        <f>IF([2]相关演算!Y45="","",[2]相关演算!Y45)</f>
        <v>2.256922890790114</v>
      </c>
      <c r="Z45" s="228">
        <f>IF([2]相关演算!Z45="","",[2]相关演算!Z45)</f>
        <v>0.15596210620274964</v>
      </c>
      <c r="AA45" s="228">
        <f>IF([2]相关演算!AA45="","",[2]相关演算!AA45)</f>
        <v>0.16296247865240765</v>
      </c>
      <c r="AB45" s="228">
        <f>IF([2]相关演算!AB45="","",[2]相关演算!AB45)</f>
        <v>0.32837301587301593</v>
      </c>
      <c r="AC45" s="228">
        <f>IF([2]相关演算!AC45="","",[2]相关演算!AC45)</f>
        <v>0.24793264621284761</v>
      </c>
      <c r="AD45" s="228">
        <f>IF([2]相关演算!AD45="","",[2]相关演算!AD45)</f>
        <v>0.21800189796900554</v>
      </c>
      <c r="AE45" s="228">
        <f>IF([2]相关演算!AE45="","",[2]相关演算!AE45)</f>
        <v>0.18492831433195933</v>
      </c>
      <c r="AF45" s="228">
        <f>IF([2]相关演算!AF45="","",[2]相关演算!AF45)</f>
        <v>0.14776889166514875</v>
      </c>
      <c r="AG45" s="228">
        <f>IF([2]相关演算!AG45="","",[2]相关演算!AG45)</f>
        <v>0.14363776781462334</v>
      </c>
      <c r="AH45" s="228">
        <f>IF([2]相关演算!AH45="","",[2]相关演算!AH45)</f>
        <v>0.13153142668714685</v>
      </c>
      <c r="AI45" s="228">
        <f>IF([2]相关演算!AI45="","",[2]相关演算!AI45)</f>
        <v>0.16089674724300462</v>
      </c>
      <c r="AJ45" s="228">
        <f>IF([2]相关演算!AJ45="","",[2]相关演算!AJ45)</f>
        <v>0.21800189796900554</v>
      </c>
      <c r="AK45" s="228">
        <f>IF([2]相关演算!AK45="","",[2]相关演算!AK45)</f>
        <v>0.15596210620274964</v>
      </c>
      <c r="AL45" s="228">
        <f>IF([2]相关演算!AL45="","",[2]相关演算!AL45)</f>
        <v>1.1581250105321776</v>
      </c>
      <c r="AM45" s="228">
        <f>IF([2]相关演算!AM45="","",[2]相关演算!AM45)</f>
        <v>1.2101075504861452</v>
      </c>
      <c r="AN45" s="228">
        <f>IF([2]相关演算!AN45="","",[2]相关演算!AN45)</f>
        <v>2.4383936055084821</v>
      </c>
      <c r="AO45" s="228">
        <f>IF([2]相关演算!AO45="","",[2]相关演算!AO45)</f>
        <v>1.616923593901116</v>
      </c>
      <c r="AP45" s="228">
        <f>IF([2]相关演算!AP45="","",[2]相关演算!AP45)</f>
        <v>1.3695552063609606</v>
      </c>
      <c r="AQ45" s="228">
        <f>IF([2]相关演算!AQ45="","",[2]相关演算!AQ45)</f>
        <v>1.0918091220027175</v>
      </c>
      <c r="AR45" s="228">
        <f>IF([2]相关演算!AR45="","",[2]相关演算!AR45)</f>
        <v>0.9743121741612617</v>
      </c>
      <c r="AS45" s="228">
        <f>IF([2]相关演算!AS45="","",[2]相关演算!AS45)</f>
        <v>1.1947680858654157</v>
      </c>
      <c r="AT45" s="228">
        <f>IF([2]相关演算!AT45="","",[2]相关演算!AT45)</f>
        <v>1.616923593901116</v>
      </c>
      <c r="AU45" s="228">
        <f>IF([2]相关演算!AU45="","",[2]相关演算!AU45)</f>
        <v>1.1581250105321776</v>
      </c>
      <c r="AV45" s="228" t="str">
        <f>IF([2]相关演算!AV45="","",[2]相关演算!AV45)</f>
        <v/>
      </c>
      <c r="AW45" s="228" t="str">
        <f>IF([2]相关演算!AW45="","",[2]相关演算!AW45)</f>
        <v/>
      </c>
      <c r="AX45" s="228" t="str">
        <f>IF([2]相关演算!AX45="","",[2]相关演算!AX45)</f>
        <v/>
      </c>
      <c r="AY45" s="228" t="str">
        <f>IF([2]相关演算!AY45="","",[2]相关演算!AY45)</f>
        <v/>
      </c>
      <c r="AZ45" s="228" t="str">
        <f>IF([2]相关演算!AZ45="","",[2]相关演算!AZ45)</f>
        <v/>
      </c>
      <c r="BA45" s="228" t="str">
        <f>IF([2]相关演算!BA45="","",[2]相关演算!BA45)</f>
        <v/>
      </c>
      <c r="BB45" s="228" t="str">
        <f>IF([2]相关演算!BB45="","",[2]相关演算!BB45)</f>
        <v/>
      </c>
      <c r="BC45" s="228" t="str">
        <f>IF([2]相关演算!BC45="","",[2]相关演算!BC45)</f>
        <v/>
      </c>
      <c r="BD45" s="228">
        <f>IF([2]相关演算!BD45="","",[2]相关演算!BD45)</f>
        <v>21</v>
      </c>
      <c r="BE45" s="228">
        <f>IF([2]相关演算!BE45="","",[2]相关演算!BE45)</f>
        <v>200.47800083014107</v>
      </c>
      <c r="BF45" s="228">
        <f>IF([2]相关演算!BF45="","",[2]相关演算!BF45)</f>
        <v>93.674358377178635</v>
      </c>
      <c r="BG45" s="228">
        <f>IF([2]相关演算!BG45="","",[2]相关演算!BG45)</f>
        <v>32.718208711511622</v>
      </c>
      <c r="BH45" s="228">
        <f>IF([2]相关演算!BH45="","",[2]相关演算!BH45)</f>
        <v>8.5033846153846238</v>
      </c>
      <c r="BI45" s="228" t="str">
        <f>IF([2]相关演算!BI45="","",[2]相关演算!BI45)</f>
        <v/>
      </c>
      <c r="BJ45" s="228" t="str">
        <f>IF([2]相关演算!BJ45="","",[2]相关演算!BJ45)</f>
        <v/>
      </c>
      <c r="BK45" s="228">
        <f>IF([2]相关演算!BK45="","",[2]相关演算!BK45)</f>
        <v>21</v>
      </c>
      <c r="BL45" s="228">
        <f>IF([2]相关演算!BL45="","",[2]相关演算!BL45)</f>
        <v>1.8621589554798701E-2</v>
      </c>
      <c r="BM45" s="228">
        <f>IF([2]相关演算!BM45="","",[2]相关演算!BM45)</f>
        <v>4.6234705528884923E-2</v>
      </c>
      <c r="BN45" s="228">
        <f>IF([2]相关演算!BN45="","",[2]相关演算!BN45)</f>
        <v>3.9255649209857968E-2</v>
      </c>
      <c r="BO45" s="228">
        <f>IF([2]相关演算!BO45="","",[2]相关演算!BO45)</f>
        <v>1.9999431288864805E-2</v>
      </c>
      <c r="BP45" s="228" t="str">
        <f>IF([2]相关演算!BP45="","",[2]相关演算!BP45)</f>
        <v/>
      </c>
      <c r="BQ45" s="228">
        <f>IF([2]相关演算!BQ45="","",[2]相关演算!BQ45)</f>
        <v>1.9406234859862093E-2</v>
      </c>
      <c r="BR45" s="228">
        <f>IF([2]相关演算!BR45="","",[2]相关演算!BR45)</f>
        <v>0.11993693727263627</v>
      </c>
      <c r="BS45" s="228">
        <f>IF([2]相关演算!BS45="","",[2]相关演算!BS45)</f>
        <v>2.876197645323637E-2</v>
      </c>
      <c r="BT45" s="228">
        <f>IF([2]相关演算!BT45="","",[2]相关演算!BT45)</f>
        <v>2.7034006923110809E-2</v>
      </c>
      <c r="BU45" s="228" t="str">
        <f>IF([2]相关演算!BU45="","",[2]相关演算!BU45)</f>
        <v/>
      </c>
      <c r="BV45" s="228" t="str">
        <f>IF([2]相关演算!BV45="","",[2]相关演算!BV45)</f>
        <v/>
      </c>
      <c r="BW45" s="228">
        <f>IF([2]相关演算!BW45="","",[2]相关演算!BW45)</f>
        <v>3.8027824414660794E-2</v>
      </c>
      <c r="BX45" s="228">
        <f>IF([2]相关演算!BX45="","",[2]相关演算!BX45)</f>
        <v>0.16617164280152119</v>
      </c>
      <c r="BY45" s="228">
        <f>IF([2]相关演算!BY45="","",[2]相关演算!BY45)</f>
        <v>6.8017625663094342E-2</v>
      </c>
      <c r="BZ45" s="228">
        <f>IF([2]相关演算!BZ45="","",[2]相关演算!BZ45)</f>
        <v>4.7033438211975614E-2</v>
      </c>
      <c r="CA45" s="228" t="str">
        <f>IF([2]相关演算!CA45="","",[2]相关演算!CA45)</f>
        <v/>
      </c>
      <c r="CB45" s="228" t="str">
        <f>IF([2]相关演算!CB45="","",[2]相关演算!CB45)</f>
        <v/>
      </c>
      <c r="CC45" s="228" t="str">
        <f>IF([2]相关演算!CC45="","",[2]相关演算!CC45)</f>
        <v/>
      </c>
      <c r="CD45" s="228" t="str">
        <f>IF([2]相关演算!CD45="","",[2]相关演算!CD45)</f>
        <v/>
      </c>
      <c r="CE45" s="228" t="str">
        <f>IF([2]相关演算!CE45="","",[2]相关演算!CE45)</f>
        <v/>
      </c>
      <c r="CF45" s="228" t="str">
        <f>IF([2]相关演算!CF45="","",[2]相关演算!CF45)</f>
        <v/>
      </c>
      <c r="CG45" s="228" t="str">
        <f>IF([2]相关演算!CG45="","",[2]相关演算!CG45)</f>
        <v/>
      </c>
      <c r="CH45" s="228" t="str">
        <f>IF([2]相关演算!CH45="","",[2]相关演算!CH45)</f>
        <v/>
      </c>
      <c r="CI45" s="228" t="str">
        <f>IF([2]相关演算!CI45="","",[2]相关演算!CI45)</f>
        <v/>
      </c>
      <c r="CJ45" s="228">
        <f>IF([2]相关演算!CJ45="","",[2]相关演算!CJ45)</f>
        <v>21</v>
      </c>
      <c r="CK45" s="228">
        <f>IF([2]相关演算!CK45="","",[2]相关演算!CK45)</f>
        <v>153.55390660021578</v>
      </c>
      <c r="CL45" s="228">
        <f>IF([2]相关演算!CL45="","",[2]相关演算!CL45)</f>
        <v>150.54647398573664</v>
      </c>
      <c r="CM45" s="228">
        <f>IF([2]相关演算!CM45="","",[2]相关演算!CM45)</f>
        <v>107.33666033352107</v>
      </c>
      <c r="CN45" s="228">
        <f>IF([2]相关演算!CN45="","",[2]相关演算!CN45)</f>
        <v>107.33666033352107</v>
      </c>
      <c r="CO45" s="228" t="str">
        <f>IF([2]相关演算!CO45="","",[2]相关演算!CO45)</f>
        <v/>
      </c>
      <c r="CP45" s="228" t="str">
        <f>IF([2]相关演算!CP45="","",[2]相关演算!CP45)</f>
        <v/>
      </c>
      <c r="CQ45" s="228">
        <f>IF([2]相关演算!CQ45="","",[2]相关演算!CQ45)</f>
        <v>21</v>
      </c>
      <c r="CR45" s="228">
        <f>IF([2]相关演算!CR45="","",[2]相关演算!CR45)</f>
        <v>1.6965255481150229E-2</v>
      </c>
      <c r="CS45" s="228">
        <f>IF([2]相关演算!CS45="","",[2]相关演算!CS45)</f>
        <v>2.5315464205459163E-2</v>
      </c>
      <c r="CT45" s="228">
        <f>IF([2]相关演算!CT45="","",[2]相关演算!CT45)</f>
        <v>4.3964160436472798E-2</v>
      </c>
      <c r="CU45" s="228">
        <f>IF([2]相关演算!CU45="","",[2]相关演算!CU45)</f>
        <v>4.5056077479532969E-2</v>
      </c>
      <c r="CV45" s="228" t="str">
        <f>IF([2]相关演算!CV45="","",[2]相关演算!CV45)</f>
        <v/>
      </c>
      <c r="CW45" s="228">
        <f>IF([2]相关演算!CW45="","",[2]相关演算!CW45)</f>
        <v>1.9301827520928905E-2</v>
      </c>
      <c r="CX45" s="228">
        <f>IF([2]相关演算!CX45="","",[2]相关演算!CX45)</f>
        <v>2.0379832970254953E-2</v>
      </c>
      <c r="CY45" s="228">
        <f>IF([2]相关演算!CY45="","",[2]相关演算!CY45)</f>
        <v>1.4270179027978029E-2</v>
      </c>
      <c r="CZ45" s="228">
        <f>IF([2]相关演算!CZ45="","",[2]相关演算!CZ45)</f>
        <v>1.3548845449656361E-2</v>
      </c>
      <c r="DA45" s="228" t="str">
        <f>IF([2]相关演算!DA45="","",[2]相关演算!DA45)</f>
        <v/>
      </c>
      <c r="DB45" s="228" t="str">
        <f>IF([2]相关演算!DB45="","",[2]相关演算!DB45)</f>
        <v/>
      </c>
      <c r="DC45" s="228">
        <f>IF([2]相关演算!DC45="","",[2]相关演算!DC45)</f>
        <v>3.6267083002079134E-2</v>
      </c>
      <c r="DD45" s="228">
        <f>IF([2]相关演算!DD45="","",[2]相关演算!DD45)</f>
        <v>4.569529717571412E-2</v>
      </c>
      <c r="DE45" s="228">
        <f>IF([2]相关演算!DE45="","",[2]相关演算!DE45)</f>
        <v>5.8234339464450828E-2</v>
      </c>
      <c r="DF45" s="228">
        <f>IF([2]相关演算!DF45="","",[2]相关演算!DF45)</f>
        <v>5.8604922929189326E-2</v>
      </c>
      <c r="DG45" s="228" t="str">
        <f>IF([2]相关演算!DG45="","",[2]相关演算!DG45)</f>
        <v/>
      </c>
      <c r="DH45" s="228" t="str">
        <f>IF([2]相关演算!DH45="","",[2]相关演算!DH45)</f>
        <v/>
      </c>
      <c r="DI45" s="228" t="str">
        <f>IF([2]相关演算!DI45="","",[2]相关演算!DI45)</f>
        <v/>
      </c>
      <c r="DJ45" s="228" t="str">
        <f>IF([2]相关演算!DJ45="","",[2]相关演算!DJ45)</f>
        <v/>
      </c>
      <c r="DK45" s="228" t="str">
        <f>IF([2]相关演算!DK45="","",[2]相关演算!DK45)</f>
        <v/>
      </c>
      <c r="DL45" s="228" t="str">
        <f>IF([2]相关演算!DL45="","",[2]相关演算!DL45)</f>
        <v/>
      </c>
      <c r="DM45" s="228" t="str">
        <f>IF([2]相关演算!DM45="","",[2]相关演算!DM45)</f>
        <v/>
      </c>
      <c r="DN45" s="228" t="str">
        <f>IF([2]相关演算!DN45="","",[2]相关演算!DN45)</f>
        <v/>
      </c>
      <c r="DO45" s="228" t="str">
        <f>IF([2]相关演算!DO45="","",[2]相关演算!DO45)</f>
        <v/>
      </c>
      <c r="DP45" s="228" t="str">
        <f>IF([2]相关演算!DP45="","",[2]相关演算!DP45)</f>
        <v/>
      </c>
      <c r="DQ45" s="228">
        <f>IF([2]相关演算!DQ45="","",[2]相关演算!DQ45)</f>
        <v>0</v>
      </c>
      <c r="DR45" s="228">
        <f>IF([2]相关演算!DR45="","",[2]相关演算!DR45)</f>
        <v>0</v>
      </c>
      <c r="DS45" s="228">
        <f>IF([2]相关演算!DS45="","",[2]相关演算!DS45)</f>
        <v>0.6</v>
      </c>
      <c r="DT45" s="228">
        <f>IF([2]相关演算!DT45="","",[2]相关演算!DT45)</f>
        <v>0.4</v>
      </c>
      <c r="DU45" s="228">
        <f>IF([2]相关演算!DU45="","",[2]相关演算!DU45)</f>
        <v>0</v>
      </c>
      <c r="DV45" s="228">
        <f>IF([2]相关演算!DV45="","",[2]相关演算!DV45)</f>
        <v>0.5</v>
      </c>
      <c r="DW45" s="228">
        <f>IF([2]相关演算!DW45="","",[2]相关演算!DW45)</f>
        <v>0.5</v>
      </c>
      <c r="DX45" s="228">
        <f>IF([2]相关演算!DX45="","",[2]相关演算!DX45)</f>
        <v>0</v>
      </c>
      <c r="DY45" s="228">
        <f>IF([2]相关演算!DY45="","",[2]相关演算!DY45)</f>
        <v>0</v>
      </c>
      <c r="DZ45" s="228">
        <f>IF([2]相关演算!DZ45="","",[2]相关演算!DZ45)</f>
        <v>0.25</v>
      </c>
      <c r="EA45" s="228">
        <f>IF([2]相关演算!EA45="","",[2]相关演算!EA45)</f>
        <v>0.75</v>
      </c>
      <c r="EB45" s="228">
        <f>IF([2]相关演算!EB45="","",[2]相关演算!EB45)</f>
        <v>0</v>
      </c>
      <c r="EC45" s="228">
        <f>IF([2]相关演算!EC45="","",[2]相关演算!EC45)</f>
        <v>0</v>
      </c>
      <c r="ED45" s="228">
        <f>IF([2]相关演算!ED45="","",[2]相关演算!ED45)</f>
        <v>0</v>
      </c>
      <c r="EE45" s="228">
        <f>IF([2]相关演算!EE45="","",[2]相关演算!EE45)</f>
        <v>0.5</v>
      </c>
      <c r="EF45" s="228">
        <f>IF([2]相关演算!EF45="","",[2]相关演算!EF45)</f>
        <v>0.5</v>
      </c>
      <c r="EG45" s="228" t="str">
        <f>IF([2]相关演算!EG45="","",[2]相关演算!EG45)</f>
        <v/>
      </c>
      <c r="EH45" s="228" t="str">
        <f>IF([2]相关演算!EH45="","",[2]相关演算!EH45)</f>
        <v/>
      </c>
      <c r="EI45" s="228" t="str">
        <f>IF([2]相关演算!EI45="","",[2]相关演算!EI45)</f>
        <v/>
      </c>
      <c r="EJ45" s="228" t="str">
        <f>IF([2]相关演算!EJ45="","",[2]相关演算!EJ45)</f>
        <v/>
      </c>
      <c r="EK45" s="228" t="str">
        <f>IF([2]相关演算!EK45="","",[2]相关演算!EK45)</f>
        <v/>
      </c>
      <c r="EL45" s="228" t="str">
        <f>IF([2]相关演算!EL45="","",[2]相关演算!EL45)</f>
        <v/>
      </c>
      <c r="EM45" s="228" t="str">
        <f>IF([2]相关演算!EM45="","",[2]相关演算!EM45)</f>
        <v/>
      </c>
      <c r="EN45" s="228" t="str">
        <f>IF([2]相关演算!EN45="","",[2]相关演算!EN45)</f>
        <v/>
      </c>
      <c r="EO45" s="228" t="str">
        <f>IF([2]相关演算!EO45="","",[2]相关演算!EO45)</f>
        <v/>
      </c>
      <c r="EP45" s="228">
        <f>IF([2]相关演算!EP45="","",[2]相关演算!EP45)</f>
        <v>6</v>
      </c>
      <c r="EQ45" s="228">
        <f>IF([2]相关演算!EQ45="","",[2]相关演算!EQ45)</f>
        <v>0.3</v>
      </c>
      <c r="ER45" s="228" t="str">
        <f>IF([2]相关演算!ER45="","",[2]相关演算!ER45)</f>
        <v/>
      </c>
      <c r="ES45" s="228">
        <f>IF([2]相关演算!ES45="","",[2]相关演算!ES45)</f>
        <v>3</v>
      </c>
      <c r="ET45" s="228" t="str">
        <f>IF([2]相关演算!ET45="","",[2]相关演算!ET45)</f>
        <v>弓弩兵</v>
      </c>
      <c r="EU45" s="228">
        <f>IF([2]相关演算!EU45="","",[2]相关演算!EU45)</f>
        <v>37</v>
      </c>
      <c r="EV45" s="228">
        <f>IF([2]相关演算!EV45="","",[2]相关演算!EV45)</f>
        <v>11825.989436101947</v>
      </c>
      <c r="EW45" s="228">
        <f>IF([2]相关演算!EW45="","",[2]相关演算!EW45)</f>
        <v>0.31932393768598855</v>
      </c>
      <c r="EX45" s="228">
        <f>IF([2]相关演算!EX45="","",[2]相关演算!EX45)</f>
        <v>0.49634830351191239</v>
      </c>
      <c r="EY45" s="228" t="str">
        <f>IF([2]相关演算!EY45="","",[2]相关演算!EY45)</f>
        <v/>
      </c>
      <c r="EZ45" s="228" t="str">
        <f>IF([2]相关演算!EZ45="","",[2]相关演算!EZ45)</f>
        <v/>
      </c>
      <c r="FA45" s="228" t="str">
        <f>IF([2]相关演算!FA45="","",[2]相关演算!FA45)</f>
        <v/>
      </c>
      <c r="FB45" s="228" t="str">
        <f>IF([2]相关演算!FB45="","",[2]相关演算!FB45)</f>
        <v/>
      </c>
      <c r="FC45" s="228" t="str">
        <f>IF([2]相关演算!FC45="","",[2]相关演算!FC45)</f>
        <v/>
      </c>
      <c r="FD45" s="228" t="str">
        <f>IF([2]相关演算!FD45="","",[2]相关演算!FD45)</f>
        <v/>
      </c>
      <c r="FE45" s="228" t="str">
        <f>IF([2]相关演算!FE45="","",[2]相关演算!FE45)</f>
        <v/>
      </c>
      <c r="FF45" s="228" t="str">
        <f>IF([2]相关演算!FF45="","",[2]相关演算!FF45)</f>
        <v/>
      </c>
      <c r="FG45" s="228" t="str">
        <f>IF([2]相关演算!FG45="","",[2]相关演算!FG45)</f>
        <v>扁鹊</v>
      </c>
      <c r="FH45" s="228">
        <f>IF([2]相关演算!FH45="","",[2]相关演算!FH45)</f>
        <v>10032</v>
      </c>
      <c r="FI45" s="228" t="str">
        <f>IF([2]相关演算!FI45="","",[2]相关演算!FI45)</f>
        <v>fanwei2</v>
      </c>
      <c r="FJ45" s="228">
        <f>IF([2]相关演算!FJ45="","",[2]相关演算!FJ45)</f>
        <v>380</v>
      </c>
      <c r="FK45" s="228">
        <f>IF([2]相关演算!FK45="","",[2]相关演算!FK45)</f>
        <v>80</v>
      </c>
      <c r="FL45" s="228">
        <f>IF([2]相关演算!FL45="","",[2]相关演算!FL45)</f>
        <v>220</v>
      </c>
      <c r="FM45" s="228">
        <f>IF([2]相关演算!FM45="","",[2]相关演算!FM45)</f>
        <v>0</v>
      </c>
      <c r="FN45" s="228">
        <f>IF([2]相关演算!FN45="","",[2]相关演算!FN45)</f>
        <v>220</v>
      </c>
      <c r="FO45" s="228">
        <f>IF([2]相关演算!FO45="","",[2]相关演算!FO45)</f>
        <v>0</v>
      </c>
      <c r="FP45" s="228">
        <f>IF([2]相关演算!FP45="","",[2]相关演算!FP45)</f>
        <v>0</v>
      </c>
      <c r="FQ45" s="228">
        <f>IF([2]相关演算!FQ45="","",[2]相关演算!FQ45)</f>
        <v>0</v>
      </c>
      <c r="FR45" s="228">
        <f>IF([2]相关演算!FR45="","",[2]相关演算!FR45)</f>
        <v>0</v>
      </c>
      <c r="FS45" s="228">
        <f>IF([2]相关演算!FS45="","",[2]相关演算!FS45)</f>
        <v>20096</v>
      </c>
      <c r="FT45" s="228">
        <f>IF([2]相关演算!FT45="","",[2]相关演算!FT45)</f>
        <v>0</v>
      </c>
      <c r="FU45" s="228">
        <f>IF([2]相关演算!FU45="","",[2]相关演算!FU45)</f>
        <v>0</v>
      </c>
      <c r="FV45" s="228">
        <f>IF([2]相关演算!FV45="","",[2]相关演算!FV45)</f>
        <v>0</v>
      </c>
      <c r="FW45" s="228">
        <f>IF([2]相关演算!FW45="","",[2]相关演算!FW45)</f>
        <v>0</v>
      </c>
      <c r="FX45" s="228">
        <f>IF([2]相关演算!FX45="","",[2]相关演算!FX45)</f>
        <v>0</v>
      </c>
      <c r="FY45" s="228">
        <f>IF([2]相关演算!FY45="","",[2]相关演算!FY45)</f>
        <v>20096</v>
      </c>
      <c r="FZ45" s="228" t="str">
        <f ca="1">IF([2]相关演算!FZ45="","",[2]相关演算!FZ45)</f>
        <v/>
      </c>
      <c r="GA45" s="228">
        <f>IF([2]相关演算!GA45="","",[2]相关演算!GA45)</f>
        <v>1</v>
      </c>
      <c r="GB45" s="228">
        <f ca="1">IF([2]相关演算!GB45="","",[2]相关演算!GB45)</f>
        <v>220</v>
      </c>
      <c r="GC45" s="228">
        <f ca="1">IF([2]相关演算!GC45="","",[2]相关演算!GC45)</f>
        <v>0.84456488135989882</v>
      </c>
      <c r="GD45" s="228">
        <f>IF([2]相关演算!GD45="","",[2]相关演算!GD45)</f>
        <v>2</v>
      </c>
      <c r="GE45" s="228">
        <f ca="1">IF([2]相关演算!GE45="","",[2]相关演算!GE45)</f>
        <v>4.0999999999999996</v>
      </c>
      <c r="GF45" s="228">
        <f ca="1">IF([2]相关演算!GF45="","",[2]相关演算!GF45)</f>
        <v>3.95</v>
      </c>
      <c r="GG45" s="228" t="str">
        <f>IF([2]相关演算!GG45="","",[2]相关演算!GG45)</f>
        <v/>
      </c>
      <c r="GH45" s="228" t="str">
        <f>IF([2]相关演算!GH45="","",[2]相关演算!GH45)</f>
        <v/>
      </c>
      <c r="GI45" s="228" t="str">
        <f>IF([2]相关演算!GI45="","",[2]相关演算!GI45)</f>
        <v/>
      </c>
      <c r="GJ45" s="228" t="str">
        <f>IF([2]相关演算!GJ45="","",[2]相关演算!GJ45)</f>
        <v/>
      </c>
      <c r="GK45" s="228" t="str">
        <f>IF([2]相关演算!GK45="","",[2]相关演算!GK45)</f>
        <v/>
      </c>
      <c r="GL45" s="228" t="str">
        <f>IF([2]相关演算!GL45="","",[2]相关演算!GL45)</f>
        <v/>
      </c>
      <c r="GM45" s="228" t="str">
        <f>IF([2]相关演算!GM45="","",[2]相关演算!GM45)</f>
        <v/>
      </c>
      <c r="GN45" s="228" t="str">
        <f>IF([2]相关演算!GN45="","",[2]相关演算!GN45)</f>
        <v/>
      </c>
      <c r="GO45" s="228" t="str">
        <f>IF([2]相关演算!GO45="","",[2]相关演算!GO45)</f>
        <v/>
      </c>
      <c r="GP45" s="228" t="str">
        <f>IF([2]相关演算!GP45="","",[2]相关演算!GP45)</f>
        <v/>
      </c>
      <c r="GQ45" s="228" t="str">
        <f>IF([2]相关演算!GQ45="","",[2]相关演算!GQ45)</f>
        <v/>
      </c>
      <c r="GR45" s="228" t="str">
        <f>IF([2]相关演算!GR45="","",[2]相关演算!GR45)</f>
        <v/>
      </c>
      <c r="GS45" s="228" t="str">
        <f>IF([2]相关演算!GS45="","",[2]相关演算!GS45)</f>
        <v/>
      </c>
      <c r="GT45" s="228" t="str">
        <f>IF([2]相关演算!GT45="","",[2]相关演算!GT45)</f>
        <v/>
      </c>
      <c r="GU45" s="228" t="str">
        <f>IF([2]相关演算!GU45="","",[2]相关演算!GU45)</f>
        <v/>
      </c>
      <c r="GV45" s="228" t="str">
        <f>IF([2]相关演算!GV45="","",[2]相关演算!GV45)</f>
        <v/>
      </c>
      <c r="GW45" s="228" t="str">
        <f>IF([2]相关演算!GW45="","",[2]相关演算!GW45)</f>
        <v/>
      </c>
      <c r="GX45" s="228" t="str">
        <f>IF([2]相关演算!GX45="","",[2]相关演算!GX45)</f>
        <v/>
      </c>
      <c r="GY45" s="228" t="str">
        <f>IF([2]相关演算!GY45="","",[2]相关演算!GY45)</f>
        <v/>
      </c>
      <c r="GZ45" s="228" t="str">
        <f>IF([2]相关演算!GZ45="","",[2]相关演算!GZ45)</f>
        <v/>
      </c>
    </row>
    <row r="46" spans="1:208">
      <c r="A46" s="228" t="str">
        <f>IF([2]相关演算!A46="","",[2]相关演算!A46)</f>
        <v/>
      </c>
      <c r="B46" s="228">
        <f>IF([2]相关演算!B46="","",[2]相关演算!B46)</f>
        <v>27</v>
      </c>
      <c r="C46" s="228">
        <f>IF([2]相关演算!C46="","",[2]相关演算!C46)</f>
        <v>0.5</v>
      </c>
      <c r="D46" s="228">
        <f>IF([2]相关演算!D46="","",[2]相关演算!D46)</f>
        <v>0.5</v>
      </c>
      <c r="E46" s="228">
        <f>IF([2]相关演算!E46="","",[2]相关演算!E46)</f>
        <v>0.5</v>
      </c>
      <c r="F46" s="228">
        <f>IF([2]相关演算!F46="","",[2]相关演算!F46)</f>
        <v>0.5</v>
      </c>
      <c r="G46" s="228">
        <f>IF([2]相关演算!G46="","",[2]相关演算!G46)</f>
        <v>0.40541678934594039</v>
      </c>
      <c r="H46" s="228">
        <f>IF([2]相关演算!H46="","",[2]相关演算!H46)</f>
        <v>0.39797885743527117</v>
      </c>
      <c r="I46" s="228">
        <f>IF([2]相关演算!I46="","",[2]相关演算!I46)</f>
        <v>0.7772644421957724</v>
      </c>
      <c r="J46" s="228">
        <f>IF([2]相关演算!J46="","",[2]相关演算!J46)</f>
        <v>0.7772644421957724</v>
      </c>
      <c r="K46" s="228">
        <f>IF([2]相关演算!K46="","",[2]相关演算!K46)</f>
        <v>7.6771271173334682E-2</v>
      </c>
      <c r="L46" s="228">
        <f>IF([2]相关演算!L46="","",[2]相关演算!L46)</f>
        <v>0.51838308594821692</v>
      </c>
      <c r="M46" s="228">
        <f>IF([2]相关演算!M46="","",[2]相关演算!M46)</f>
        <v>0.76241540500882388</v>
      </c>
      <c r="N46" s="228">
        <f>IF([2]相关演算!N46="","",[2]相关演算!N46)</f>
        <v>0.76717978915923801</v>
      </c>
      <c r="O46" s="228" t="str">
        <f>IF([2]相关演算!O46="","",[2]相关演算!O46)</f>
        <v/>
      </c>
      <c r="P46" s="228" t="str">
        <f>IF([2]相关演算!P46="","",[2]相关演算!P46)</f>
        <v/>
      </c>
      <c r="Q46" s="228" t="str">
        <f>IF([2]相关演算!Q46="","",[2]相关演算!Q46)</f>
        <v/>
      </c>
      <c r="R46" s="228">
        <f>IF([2]相关演算!R46="","",[2]相关演算!R46)</f>
        <v>3.7898399999999999</v>
      </c>
      <c r="S46" s="228">
        <f>IF([2]相关演算!S46="","",[2]相关演算!S46)</f>
        <v>3.62704</v>
      </c>
      <c r="T46" s="228">
        <f>IF([2]相关演算!T46="","",[2]相关演算!T46)</f>
        <v>1.8</v>
      </c>
      <c r="U46" s="228">
        <f>IF([2]相关演算!U46="","",[2]相关演算!U46)</f>
        <v>2.3839999999999999</v>
      </c>
      <c r="V46" s="228">
        <f>IF([2]相关演算!V46="","",[2]相关演算!V46)</f>
        <v>4.3985245243194413</v>
      </c>
      <c r="W46" s="228">
        <f>IF([2]相关演算!W46="","",[2]相关演算!W46)</f>
        <v>3.1078032004754679</v>
      </c>
      <c r="X46" s="228">
        <f>IF([2]相关演算!X46="","",[2]相关演算!X46)</f>
        <v>2.5505455760064177</v>
      </c>
      <c r="Y46" s="228">
        <f>IF([2]相关演算!Y46="","",[2]相关演算!Y46)</f>
        <v>2.203449730967149</v>
      </c>
      <c r="Z46" s="228">
        <f>IF([2]相关演算!Z46="","",[2]相关演算!Z46)</f>
        <v>0.15596210620274964</v>
      </c>
      <c r="AA46" s="228">
        <f>IF([2]相关演算!AA46="","",[2]相关演算!AA46)</f>
        <v>0.16296247865240765</v>
      </c>
      <c r="AB46" s="228">
        <f>IF([2]相关演算!AB46="","",[2]相关演算!AB46)</f>
        <v>0.32837301587301593</v>
      </c>
      <c r="AC46" s="228">
        <f>IF([2]相关演算!AC46="","",[2]相关演算!AC46)</f>
        <v>0.24793264621284761</v>
      </c>
      <c r="AD46" s="228">
        <f>IF([2]相关演算!AD46="","",[2]相关演算!AD46)</f>
        <v>0.22205383581036867</v>
      </c>
      <c r="AE46" s="228">
        <f>IF([2]相关演算!AE46="","",[2]相关演算!AE46)</f>
        <v>0.18896554312619607</v>
      </c>
      <c r="AF46" s="228">
        <f>IF([2]相关演算!AF46="","",[2]相关演算!AF46)</f>
        <v>0.15192423114345754</v>
      </c>
      <c r="AG46" s="228">
        <f>IF([2]相关演算!AG46="","",[2]相关演算!AG46)</f>
        <v>0.14824986357952299</v>
      </c>
      <c r="AH46" s="228">
        <f>IF([2]相关演算!AH46="","",[2]相关演算!AH46)</f>
        <v>0.13439880366718474</v>
      </c>
      <c r="AI46" s="228">
        <f>IF([2]相关演算!AI46="","",[2]相关演算!AI46)</f>
        <v>0.16089674724300462</v>
      </c>
      <c r="AJ46" s="228">
        <f>IF([2]相关演算!AJ46="","",[2]相关演算!AJ46)</f>
        <v>0.22205383581036867</v>
      </c>
      <c r="AK46" s="228">
        <f>IF([2]相关演算!AK46="","",[2]相关演算!AK46)</f>
        <v>0.15596210620274964</v>
      </c>
      <c r="AL46" s="228">
        <f>IF([2]相关演算!AL46="","",[2]相关演算!AL46)</f>
        <v>1.3864639984724585</v>
      </c>
      <c r="AM46" s="228">
        <f>IF([2]相关演算!AM46="","",[2]相关演算!AM46)</f>
        <v>1.4486955533908812</v>
      </c>
      <c r="AN46" s="228">
        <f>IF([2]相关演算!AN46="","",[2]相关演算!AN46)</f>
        <v>2.9191537333171453</v>
      </c>
      <c r="AO46" s="228">
        <f>IF([2]相关演算!AO46="","",[2]相关演算!AO46)</f>
        <v>1.9710515033892817</v>
      </c>
      <c r="AP46" s="228">
        <f>IF([2]相关演算!AP46="","",[2]相关演算!AP46)</f>
        <v>1.6743970483084771</v>
      </c>
      <c r="AQ46" s="228">
        <f>IF([2]相关演算!AQ46="","",[2]相关演算!AQ46)</f>
        <v>1.3427509225759378</v>
      </c>
      <c r="AR46" s="228">
        <f>IF([2]相关演算!AR46="","",[2]相关演算!AR46)</f>
        <v>1.191245878128494</v>
      </c>
      <c r="AS46" s="228">
        <f>IF([2]相关演算!AS46="","",[2]相关演算!AS46)</f>
        <v>1.4303317193841272</v>
      </c>
      <c r="AT46" s="228">
        <f>IF([2]相关演算!AT46="","",[2]相关演算!AT46)</f>
        <v>1.9710515033892817</v>
      </c>
      <c r="AU46" s="228">
        <f>IF([2]相关演算!AU46="","",[2]相关演算!AU46)</f>
        <v>1.3864639984724585</v>
      </c>
      <c r="AV46" s="228" t="str">
        <f>IF([2]相关演算!AV46="","",[2]相关演算!AV46)</f>
        <v/>
      </c>
      <c r="AW46" s="228" t="str">
        <f>IF([2]相关演算!AW46="","",[2]相关演算!AW46)</f>
        <v/>
      </c>
      <c r="AX46" s="228" t="str">
        <f>IF([2]相关演算!AX46="","",[2]相关演算!AX46)</f>
        <v/>
      </c>
      <c r="AY46" s="228" t="str">
        <f>IF([2]相关演算!AY46="","",[2]相关演算!AY46)</f>
        <v/>
      </c>
      <c r="AZ46" s="228" t="str">
        <f>IF([2]相关演算!AZ46="","",[2]相关演算!AZ46)</f>
        <v/>
      </c>
      <c r="BA46" s="228" t="str">
        <f>IF([2]相关演算!BA46="","",[2]相关演算!BA46)</f>
        <v/>
      </c>
      <c r="BB46" s="228" t="str">
        <f>IF([2]相关演算!BB46="","",[2]相关演算!BB46)</f>
        <v/>
      </c>
      <c r="BC46" s="228" t="str">
        <f>IF([2]相关演算!BC46="","",[2]相关演算!BC46)</f>
        <v/>
      </c>
      <c r="BD46" s="228">
        <f>IF([2]相关演算!BD46="","",[2]相关演算!BD46)</f>
        <v>22</v>
      </c>
      <c r="BE46" s="228">
        <f>IF([2]相关演算!BE46="","",[2]相关演算!BE46)</f>
        <v>203.01077131455335</v>
      </c>
      <c r="BF46" s="228">
        <f>IF([2]相关演算!BF46="","",[2]相关演算!BF46)</f>
        <v>97.463756840319235</v>
      </c>
      <c r="BG46" s="228">
        <f>IF([2]相关演算!BG46="","",[2]相关演算!BG46)</f>
        <v>36.951950364253399</v>
      </c>
      <c r="BH46" s="228">
        <f>IF([2]相关演算!BH46="","",[2]相关演算!BH46)</f>
        <v>16.826336037869797</v>
      </c>
      <c r="BI46" s="228" t="str">
        <f>IF([2]相关演算!BI46="","",[2]相关演算!BI46)</f>
        <v/>
      </c>
      <c r="BJ46" s="228" t="str">
        <f>IF([2]相关演算!BJ46="","",[2]相关演算!BJ46)</f>
        <v/>
      </c>
      <c r="BK46" s="228">
        <f>IF([2]相关演算!BK46="","",[2]相关演算!BK46)</f>
        <v>22</v>
      </c>
      <c r="BL46" s="228">
        <f>IF([2]相关演算!BL46="","",[2]相关演算!BL46)</f>
        <v>1.9517416607089888E-2</v>
      </c>
      <c r="BM46" s="228">
        <f>IF([2]相关演算!BM46="","",[2]相关演算!BM46)</f>
        <v>4.8445893019807673E-2</v>
      </c>
      <c r="BN46" s="228">
        <f>IF([2]相关演算!BN46="","",[2]相关演算!BN46)</f>
        <v>4.1115782920363469E-2</v>
      </c>
      <c r="BO46" s="228">
        <f>IF([2]相关演算!BO46="","",[2]相关演算!BO46)</f>
        <v>2.1023017914663628E-2</v>
      </c>
      <c r="BP46" s="228" t="str">
        <f>IF([2]相关演算!BP46="","",[2]相关演算!BP46)</f>
        <v/>
      </c>
      <c r="BQ46" s="228">
        <f>IF([2]相关演算!BQ46="","",[2]相关演算!BQ46)</f>
        <v>1.9962243334909979E-2</v>
      </c>
      <c r="BR46" s="228">
        <f>IF([2]相关演算!BR46="","",[2]相关演算!BR46)</f>
        <v>0.12174588258582408</v>
      </c>
      <c r="BS46" s="228">
        <f>IF([2]相关演算!BS46="","",[2]相关演算!BS46)</f>
        <v>3.0103328483778388E-2</v>
      </c>
      <c r="BT46" s="228">
        <f>IF([2]相关演算!BT46="","",[2]相关演算!BT46)</f>
        <v>2.8425674892944244E-2</v>
      </c>
      <c r="BU46" s="228" t="str">
        <f>IF([2]相关演算!BU46="","",[2]相关演算!BU46)</f>
        <v/>
      </c>
      <c r="BV46" s="228" t="str">
        <f>IF([2]相关演算!BV46="","",[2]相关演算!BV46)</f>
        <v/>
      </c>
      <c r="BW46" s="228">
        <f>IF([2]相关演算!BW46="","",[2]相关演算!BW46)</f>
        <v>3.9479659941999867E-2</v>
      </c>
      <c r="BX46" s="228">
        <f>IF([2]相关演算!BX46="","",[2]相关演算!BX46)</f>
        <v>0.17019177560563176</v>
      </c>
      <c r="BY46" s="228">
        <f>IF([2]相关演算!BY46="","",[2]相关演算!BY46)</f>
        <v>7.121911140414186E-2</v>
      </c>
      <c r="BZ46" s="228">
        <f>IF([2]相关演算!BZ46="","",[2]相关演算!BZ46)</f>
        <v>4.9448692807607872E-2</v>
      </c>
      <c r="CA46" s="228" t="str">
        <f>IF([2]相关演算!CA46="","",[2]相关演算!CA46)</f>
        <v/>
      </c>
      <c r="CB46" s="228" t="str">
        <f>IF([2]相关演算!CB46="","",[2]相关演算!CB46)</f>
        <v/>
      </c>
      <c r="CC46" s="228" t="str">
        <f>IF([2]相关演算!CC46="","",[2]相关演算!CC46)</f>
        <v/>
      </c>
      <c r="CD46" s="228" t="str">
        <f>IF([2]相关演算!CD46="","",[2]相关演算!CD46)</f>
        <v/>
      </c>
      <c r="CE46" s="228" t="str">
        <f>IF([2]相关演算!CE46="","",[2]相关演算!CE46)</f>
        <v/>
      </c>
      <c r="CF46" s="228" t="str">
        <f>IF([2]相关演算!CF46="","",[2]相关演算!CF46)</f>
        <v/>
      </c>
      <c r="CG46" s="228" t="str">
        <f>IF([2]相关演算!CG46="","",[2]相关演算!CG46)</f>
        <v/>
      </c>
      <c r="CH46" s="228" t="str">
        <f>IF([2]相关演算!CH46="","",[2]相关演算!CH46)</f>
        <v/>
      </c>
      <c r="CI46" s="228" t="str">
        <f>IF([2]相关演算!CI46="","",[2]相关演算!CI46)</f>
        <v/>
      </c>
      <c r="CJ46" s="228">
        <f>IF([2]相关演算!CJ46="","",[2]相关演算!CJ46)</f>
        <v>22</v>
      </c>
      <c r="CK46" s="228">
        <f>IF([2]相关演算!CK46="","",[2]相关演算!CK46)</f>
        <v>157.4178495076923</v>
      </c>
      <c r="CL46" s="228">
        <f>IF([2]相关演算!CL46="","",[2]相关演算!CL46)</f>
        <v>154.91484802519955</v>
      </c>
      <c r="CM46" s="228">
        <f>IF([2]相关演算!CM46="","",[2]相关演算!CM46)</f>
        <v>111.32122673324378</v>
      </c>
      <c r="CN46" s="228">
        <f>IF([2]相关演算!CN46="","",[2]相关演算!CN46)</f>
        <v>111.32122673324378</v>
      </c>
      <c r="CO46" s="228" t="str">
        <f>IF([2]相关演算!CO46="","",[2]相关演算!CO46)</f>
        <v/>
      </c>
      <c r="CP46" s="228" t="str">
        <f>IF([2]相关演算!CP46="","",[2]相关演算!CP46)</f>
        <v/>
      </c>
      <c r="CQ46" s="228">
        <f>IF([2]相关演算!CQ46="","",[2]相关演算!CQ46)</f>
        <v>22</v>
      </c>
      <c r="CR46" s="228">
        <f>IF([2]相关演算!CR46="","",[2]相关演算!CR46)</f>
        <v>1.7791198174840588E-2</v>
      </c>
      <c r="CS46" s="228">
        <f>IF([2]相关演算!CS46="","",[2]相关演算!CS46)</f>
        <v>2.6539293984314098E-2</v>
      </c>
      <c r="CT46" s="228">
        <f>IF([2]相关演算!CT46="","",[2]相关演算!CT46)</f>
        <v>4.6204646727239014E-2</v>
      </c>
      <c r="CU46" s="228">
        <f>IF([2]相关演算!CU46="","",[2]相关演算!CU46)</f>
        <v>4.7298746110520068E-2</v>
      </c>
      <c r="CV46" s="228" t="str">
        <f>IF([2]相关演算!CV46="","",[2]相关演算!CV46)</f>
        <v/>
      </c>
      <c r="CW46" s="228">
        <f>IF([2]相关演算!CW46="","",[2]相关演算!CW46)</f>
        <v>2.0279689172895358E-2</v>
      </c>
      <c r="CX46" s="228">
        <f>IF([2]相关演算!CX46="","",[2]相关演算!CX46)</f>
        <v>2.1394333830774336E-2</v>
      </c>
      <c r="CY46" s="228">
        <f>IF([2]相关演算!CY46="","",[2]相关演算!CY46)</f>
        <v>1.490267025447062E-2</v>
      </c>
      <c r="CZ46" s="228">
        <f>IF([2]相关演算!CZ46="","",[2]相关演算!CZ46)</f>
        <v>1.4144393119582483E-2</v>
      </c>
      <c r="DA46" s="228" t="str">
        <f>IF([2]相关演算!DA46="","",[2]相关演算!DA46)</f>
        <v/>
      </c>
      <c r="DB46" s="228" t="str">
        <f>IF([2]相关演算!DB46="","",[2]相关演算!DB46)</f>
        <v/>
      </c>
      <c r="DC46" s="228">
        <f>IF([2]相关演算!DC46="","",[2]相关演算!DC46)</f>
        <v>3.8070887347735949E-2</v>
      </c>
      <c r="DD46" s="228">
        <f>IF([2]相关演算!DD46="","",[2]相关演算!DD46)</f>
        <v>4.7933627815088434E-2</v>
      </c>
      <c r="DE46" s="228">
        <f>IF([2]相关演算!DE46="","",[2]相关演算!DE46)</f>
        <v>6.1107316981709632E-2</v>
      </c>
      <c r="DF46" s="228">
        <f>IF([2]相关演算!DF46="","",[2]相关演算!DF46)</f>
        <v>6.1443139230102549E-2</v>
      </c>
      <c r="DG46" s="228" t="str">
        <f>IF([2]相关演算!DG46="","",[2]相关演算!DG46)</f>
        <v/>
      </c>
      <c r="DH46" s="228" t="str">
        <f>IF([2]相关演算!DH46="","",[2]相关演算!DH46)</f>
        <v/>
      </c>
      <c r="DI46" s="228" t="str">
        <f>IF([2]相关演算!DI46="","",[2]相关演算!DI46)</f>
        <v/>
      </c>
      <c r="DJ46" s="228" t="str">
        <f>IF([2]相关演算!DJ46="","",[2]相关演算!DJ46)</f>
        <v/>
      </c>
      <c r="DK46" s="228" t="str">
        <f>IF([2]相关演算!DK46="","",[2]相关演算!DK46)</f>
        <v/>
      </c>
      <c r="DL46" s="228" t="str">
        <f>IF([2]相关演算!DL46="","",[2]相关演算!DL46)</f>
        <v/>
      </c>
      <c r="DM46" s="228" t="str">
        <f>IF([2]相关演算!DM46="","",[2]相关演算!DM46)</f>
        <v/>
      </c>
      <c r="DN46" s="228" t="str">
        <f>IF([2]相关演算!DN46="","",[2]相关演算!DN46)</f>
        <v/>
      </c>
      <c r="DO46" s="228" t="str">
        <f>IF([2]相关演算!DO46="","",[2]相关演算!DO46)</f>
        <v/>
      </c>
      <c r="DP46" s="228" t="str">
        <f>IF([2]相关演算!DP46="","",[2]相关演算!DP46)</f>
        <v/>
      </c>
      <c r="DQ46" s="228">
        <f>IF([2]相关演算!DQ46="","",[2]相关演算!DQ46)</f>
        <v>0</v>
      </c>
      <c r="DR46" s="228">
        <f>IF([2]相关演算!DR46="","",[2]相关演算!DR46)</f>
        <v>0</v>
      </c>
      <c r="DS46" s="228">
        <f>IF([2]相关演算!DS46="","",[2]相关演算!DS46)</f>
        <v>0.6</v>
      </c>
      <c r="DT46" s="228">
        <f>IF([2]相关演算!DT46="","",[2]相关演算!DT46)</f>
        <v>0.4</v>
      </c>
      <c r="DU46" s="228">
        <f>IF([2]相关演算!DU46="","",[2]相关演算!DU46)</f>
        <v>0</v>
      </c>
      <c r="DV46" s="228">
        <f>IF([2]相关演算!DV46="","",[2]相关演算!DV46)</f>
        <v>0.5</v>
      </c>
      <c r="DW46" s="228">
        <f>IF([2]相关演算!DW46="","",[2]相关演算!DW46)</f>
        <v>0.5</v>
      </c>
      <c r="DX46" s="228">
        <f>IF([2]相关演算!DX46="","",[2]相关演算!DX46)</f>
        <v>0</v>
      </c>
      <c r="DY46" s="228">
        <f>IF([2]相关演算!DY46="","",[2]相关演算!DY46)</f>
        <v>0</v>
      </c>
      <c r="DZ46" s="228">
        <f>IF([2]相关演算!DZ46="","",[2]相关演算!DZ46)</f>
        <v>0.25</v>
      </c>
      <c r="EA46" s="228">
        <f>IF([2]相关演算!EA46="","",[2]相关演算!EA46)</f>
        <v>0.75</v>
      </c>
      <c r="EB46" s="228">
        <f>IF([2]相关演算!EB46="","",[2]相关演算!EB46)</f>
        <v>0</v>
      </c>
      <c r="EC46" s="228">
        <f>IF([2]相关演算!EC46="","",[2]相关演算!EC46)</f>
        <v>0</v>
      </c>
      <c r="ED46" s="228">
        <f>IF([2]相关演算!ED46="","",[2]相关演算!ED46)</f>
        <v>0</v>
      </c>
      <c r="EE46" s="228">
        <f>IF([2]相关演算!EE46="","",[2]相关演算!EE46)</f>
        <v>0.5</v>
      </c>
      <c r="EF46" s="228">
        <f>IF([2]相关演算!EF46="","",[2]相关演算!EF46)</f>
        <v>0.5</v>
      </c>
      <c r="EG46" s="228" t="str">
        <f>IF([2]相关演算!EG46="","",[2]相关演算!EG46)</f>
        <v/>
      </c>
      <c r="EH46" s="228" t="str">
        <f>IF([2]相关演算!EH46="","",[2]相关演算!EH46)</f>
        <v/>
      </c>
      <c r="EI46" s="228" t="str">
        <f>IF([2]相关演算!EI46="","",[2]相关演算!EI46)</f>
        <v/>
      </c>
      <c r="EJ46" s="228" t="str">
        <f>IF([2]相关演算!EJ46="","",[2]相关演算!EJ46)</f>
        <v/>
      </c>
      <c r="EK46" s="228" t="str">
        <f>IF([2]相关演算!EK46="","",[2]相关演算!EK46)</f>
        <v/>
      </c>
      <c r="EL46" s="228" t="str">
        <f>IF([2]相关演算!EL46="","",[2]相关演算!EL46)</f>
        <v/>
      </c>
      <c r="EM46" s="228" t="str">
        <f>IF([2]相关演算!EM46="","",[2]相关演算!EM46)</f>
        <v/>
      </c>
      <c r="EN46" s="228" t="str">
        <f>IF([2]相关演算!EN46="","",[2]相关演算!EN46)</f>
        <v/>
      </c>
      <c r="EO46" s="228" t="str">
        <f>IF([2]相关演算!EO46="","",[2]相关演算!EO46)</f>
        <v/>
      </c>
      <c r="EP46" s="228">
        <f>IF([2]相关演算!EP46="","",[2]相关演算!EP46)</f>
        <v>6</v>
      </c>
      <c r="EQ46" s="228">
        <f>IF([2]相关演算!EQ46="","",[2]相关演算!EQ46)</f>
        <v>0.3</v>
      </c>
      <c r="ER46" s="228" t="str">
        <f>IF([2]相关演算!ER46="","",[2]相关演算!ER46)</f>
        <v/>
      </c>
      <c r="ES46" s="228">
        <f>IF([2]相关演算!ES46="","",[2]相关演算!ES46)</f>
        <v>4</v>
      </c>
      <c r="ET46" s="228" t="str">
        <f>IF([2]相关演算!ET46="","",[2]相关演算!ET46)</f>
        <v>枪兵</v>
      </c>
      <c r="EU46" s="228">
        <f>IF([2]相关演算!EU46="","",[2]相关演算!EU46)</f>
        <v>37</v>
      </c>
      <c r="EV46" s="228">
        <f>IF([2]相关演算!EV46="","",[2]相关演算!EV46)</f>
        <v>8897.3415307328542</v>
      </c>
      <c r="EW46" s="228">
        <f>IF([2]相关演算!EW46="","",[2]相关演算!EW46)</f>
        <v>0.28007321176141253</v>
      </c>
      <c r="EX46" s="228">
        <f>IF([2]相关演算!EX46="","",[2]相关演算!EX46)</f>
        <v>0.42576427808522449</v>
      </c>
      <c r="EY46" s="228" t="str">
        <f>IF([2]相关演算!EY46="","",[2]相关演算!EY46)</f>
        <v/>
      </c>
      <c r="EZ46" s="228" t="str">
        <f>IF([2]相关演算!EZ46="","",[2]相关演算!EZ46)</f>
        <v/>
      </c>
      <c r="FA46" s="228" t="str">
        <f>IF([2]相关演算!FA46="","",[2]相关演算!FA46)</f>
        <v/>
      </c>
      <c r="FB46" s="228" t="str">
        <f>IF([2]相关演算!FB46="","",[2]相关演算!FB46)</f>
        <v/>
      </c>
      <c r="FC46" s="228" t="str">
        <f>IF([2]相关演算!FC46="","",[2]相关演算!FC46)</f>
        <v/>
      </c>
      <c r="FD46" s="228" t="str">
        <f>IF([2]相关演算!FD46="","",[2]相关演算!FD46)</f>
        <v/>
      </c>
      <c r="FE46" s="228" t="str">
        <f>IF([2]相关演算!FE46="","",[2]相关演算!FE46)</f>
        <v/>
      </c>
      <c r="FF46" s="228" t="str">
        <f>IF([2]相关演算!FF46="","",[2]相关演算!FF46)</f>
        <v/>
      </c>
      <c r="FG46" s="228" t="str">
        <f>IF([2]相关演算!FG46="","",[2]相关演算!FG46)</f>
        <v>田忌</v>
      </c>
      <c r="FH46" s="228">
        <f>IF([2]相关演算!FH46="","",[2]相关演算!FH46)</f>
        <v>10033</v>
      </c>
      <c r="FI46" s="228" t="str">
        <f>IF([2]相关演算!FI46="","",[2]相关演算!FI46)</f>
        <v>zhixian</v>
      </c>
      <c r="FJ46" s="228">
        <f>IF([2]相关演算!FJ46="","",[2]相关演算!FJ46)</f>
        <v>200</v>
      </c>
      <c r="FK46" s="228">
        <f>IF([2]相关演算!FK46="","",[2]相关演算!FK46)</f>
        <v>100</v>
      </c>
      <c r="FL46" s="228" t="str">
        <f>IF([2]相关演算!FL46="","",[2]相关演算!FL46)</f>
        <v/>
      </c>
      <c r="FM46" s="228">
        <f>IF([2]相关演算!FM46="","",[2]相关演算!FM46)</f>
        <v>0</v>
      </c>
      <c r="FN46" s="228">
        <f>IF([2]相关演算!FN46="","",[2]相关演算!FN46)</f>
        <v>200</v>
      </c>
      <c r="FO46" s="228">
        <f>IF([2]相关演算!FO46="","",[2]相关演算!FO46)</f>
        <v>20000</v>
      </c>
      <c r="FP46" s="228">
        <f>IF([2]相关演算!FP46="","",[2]相关演算!FP46)</f>
        <v>0</v>
      </c>
      <c r="FQ46" s="228">
        <f>IF([2]相关演算!FQ46="","",[2]相关演算!FQ46)</f>
        <v>0</v>
      </c>
      <c r="FR46" s="228">
        <f>IF([2]相关演算!FR46="","",[2]相关演算!FR46)</f>
        <v>0</v>
      </c>
      <c r="FS46" s="228">
        <f>IF([2]相关演算!FS46="","",[2]相关演算!FS46)</f>
        <v>0</v>
      </c>
      <c r="FT46" s="228">
        <f>IF([2]相关演算!FT46="","",[2]相关演算!FT46)</f>
        <v>0</v>
      </c>
      <c r="FU46" s="228">
        <f>IF([2]相关演算!FU46="","",[2]相关演算!FU46)</f>
        <v>0</v>
      </c>
      <c r="FV46" s="228">
        <f>IF([2]相关演算!FV46="","",[2]相关演算!FV46)</f>
        <v>0</v>
      </c>
      <c r="FW46" s="228">
        <f>IF([2]相关演算!FW46="","",[2]相关演算!FW46)</f>
        <v>0</v>
      </c>
      <c r="FX46" s="228">
        <f>IF([2]相关演算!FX46="","",[2]相关演算!FX46)</f>
        <v>0</v>
      </c>
      <c r="FY46" s="228">
        <f>IF([2]相关演算!FY46="","",[2]相关演算!FY46)</f>
        <v>20000</v>
      </c>
      <c r="FZ46" s="228" t="str">
        <f ca="1">IF([2]相关演算!FZ46="","",[2]相关演算!FZ46)</f>
        <v/>
      </c>
      <c r="GA46" s="228">
        <f>IF([2]相关演算!GA46="","",[2]相关演算!GA46)</f>
        <v>0</v>
      </c>
      <c r="GB46" s="228">
        <f ca="1">IF([2]相关演算!GB46="","",[2]相关演算!GB46)</f>
        <v>200</v>
      </c>
      <c r="GC46" s="228">
        <f ca="1">IF([2]相关演算!GC46="","",[2]相关演算!GC46)</f>
        <v>0.81853527718724506</v>
      </c>
      <c r="GD46" s="228">
        <f>IF([2]相关演算!GD46="","",[2]相关演算!GD46)</f>
        <v>1</v>
      </c>
      <c r="GE46" s="228">
        <f ca="1">IF([2]相关演算!GE46="","",[2]相关演算!GE46)</f>
        <v>3.9</v>
      </c>
      <c r="GF46" s="228">
        <f ca="1">IF([2]相关演算!GF46="","",[2]相关演算!GF46)</f>
        <v>3.67</v>
      </c>
      <c r="GG46" s="228" t="str">
        <f>IF([2]相关演算!GG46="","",[2]相关演算!GG46)</f>
        <v/>
      </c>
      <c r="GH46" s="228" t="str">
        <f>IF([2]相关演算!GH46="","",[2]相关演算!GH46)</f>
        <v/>
      </c>
      <c r="GI46" s="228" t="str">
        <f>IF([2]相关演算!GI46="","",[2]相关演算!GI46)</f>
        <v/>
      </c>
      <c r="GJ46" s="228" t="str">
        <f>IF([2]相关演算!GJ46="","",[2]相关演算!GJ46)</f>
        <v/>
      </c>
      <c r="GK46" s="228" t="str">
        <f>IF([2]相关演算!GK46="","",[2]相关演算!GK46)</f>
        <v/>
      </c>
      <c r="GL46" s="228" t="str">
        <f>IF([2]相关演算!GL46="","",[2]相关演算!GL46)</f>
        <v/>
      </c>
      <c r="GM46" s="228" t="str">
        <f>IF([2]相关演算!GM46="","",[2]相关演算!GM46)</f>
        <v/>
      </c>
      <c r="GN46" s="228" t="str">
        <f>IF([2]相关演算!GN46="","",[2]相关演算!GN46)</f>
        <v/>
      </c>
      <c r="GO46" s="228" t="str">
        <f>IF([2]相关演算!GO46="","",[2]相关演算!GO46)</f>
        <v/>
      </c>
      <c r="GP46" s="228" t="str">
        <f>IF([2]相关演算!GP46="","",[2]相关演算!GP46)</f>
        <v/>
      </c>
      <c r="GQ46" s="228" t="str">
        <f>IF([2]相关演算!GQ46="","",[2]相关演算!GQ46)</f>
        <v/>
      </c>
      <c r="GR46" s="228" t="str">
        <f>IF([2]相关演算!GR46="","",[2]相关演算!GR46)</f>
        <v/>
      </c>
      <c r="GS46" s="228" t="str">
        <f>IF([2]相关演算!GS46="","",[2]相关演算!GS46)</f>
        <v/>
      </c>
      <c r="GT46" s="228" t="str">
        <f>IF([2]相关演算!GT46="","",[2]相关演算!GT46)</f>
        <v/>
      </c>
      <c r="GU46" s="228" t="str">
        <f>IF([2]相关演算!GU46="","",[2]相关演算!GU46)</f>
        <v/>
      </c>
      <c r="GV46" s="228" t="str">
        <f>IF([2]相关演算!GV46="","",[2]相关演算!GV46)</f>
        <v/>
      </c>
      <c r="GW46" s="228" t="str">
        <f>IF([2]相关演算!GW46="","",[2]相关演算!GW46)</f>
        <v/>
      </c>
      <c r="GX46" s="228" t="str">
        <f>IF([2]相关演算!GX46="","",[2]相关演算!GX46)</f>
        <v/>
      </c>
      <c r="GY46" s="228" t="str">
        <f>IF([2]相关演算!GY46="","",[2]相关演算!GY46)</f>
        <v/>
      </c>
      <c r="GZ46" s="228" t="str">
        <f>IF([2]相关演算!GZ46="","",[2]相关演算!GZ46)</f>
        <v/>
      </c>
    </row>
    <row r="47" spans="1:208">
      <c r="A47" s="228" t="str">
        <f>IF([2]相关演算!A47="","",[2]相关演算!A47)</f>
        <v/>
      </c>
      <c r="B47" s="228">
        <f>IF([2]相关演算!B47="","",[2]相关演算!B47)</f>
        <v>28</v>
      </c>
      <c r="C47" s="228">
        <f>IF([2]相关演算!C47="","",[2]相关演算!C47)</f>
        <v>0.5</v>
      </c>
      <c r="D47" s="228">
        <f>IF([2]相关演算!D47="","",[2]相关演算!D47)</f>
        <v>0.5</v>
      </c>
      <c r="E47" s="228">
        <f>IF([2]相关演算!E47="","",[2]相关演算!E47)</f>
        <v>0.5</v>
      </c>
      <c r="F47" s="228">
        <f>IF([2]相关演算!F47="","",[2]相关演算!F47)</f>
        <v>0.5</v>
      </c>
      <c r="G47" s="228">
        <f>IF([2]相关演算!G47="","",[2]相关演算!G47)</f>
        <v>0.39301854031081063</v>
      </c>
      <c r="H47" s="228">
        <f>IF([2]相关演算!H47="","",[2]相关演算!H47)</f>
        <v>0.3799339345526484</v>
      </c>
      <c r="I47" s="228">
        <f>IF([2]相关演算!I47="","",[2]相关演算!I47)</f>
        <v>0.76240863579950857</v>
      </c>
      <c r="J47" s="228">
        <f>IF([2]相关演算!J47="","",[2]相关演算!J47)</f>
        <v>0.76240863579950857</v>
      </c>
      <c r="K47" s="228">
        <f>IF([2]相关演算!K47="","",[2]相关演算!K47)</f>
        <v>6.1798093611643012E-2</v>
      </c>
      <c r="L47" s="228">
        <f>IF([2]相关演算!L47="","",[2]相关演算!L47)</f>
        <v>0.50394714764211868</v>
      </c>
      <c r="M47" s="228">
        <f>IF([2]相关演算!M47="","",[2]相关演算!M47)</f>
        <v>0.74656921151947586</v>
      </c>
      <c r="N47" s="228">
        <f>IF([2]相关演算!N47="","",[2]相关演算!N47)</f>
        <v>0.73666102230353381</v>
      </c>
      <c r="O47" s="228" t="str">
        <f>IF([2]相关演算!O47="","",[2]相关演算!O47)</f>
        <v/>
      </c>
      <c r="P47" s="228" t="str">
        <f>IF([2]相关演算!P47="","",[2]相关演算!P47)</f>
        <v/>
      </c>
      <c r="Q47" s="228" t="str">
        <f>IF([2]相关演算!Q47="","",[2]相关演算!Q47)</f>
        <v/>
      </c>
      <c r="R47" s="228">
        <f>IF([2]相关演算!R47="","",[2]相关演算!R47)</f>
        <v>3.7898399999999999</v>
      </c>
      <c r="S47" s="228">
        <f>IF([2]相关演算!S47="","",[2]相关演算!S47)</f>
        <v>3.62704</v>
      </c>
      <c r="T47" s="228">
        <f>IF([2]相关演算!T47="","",[2]相关演算!T47)</f>
        <v>1.8</v>
      </c>
      <c r="U47" s="228">
        <f>IF([2]相关演算!U47="","",[2]相关演算!U47)</f>
        <v>2.3839999999999999</v>
      </c>
      <c r="V47" s="228">
        <f>IF([2]相关演算!V47="","",[2]相关演算!V47)</f>
        <v>4.3405369191370253</v>
      </c>
      <c r="W47" s="228">
        <f>IF([2]相关演算!W47="","",[2]相关演算!W47)</f>
        <v>3.0515095788038109</v>
      </c>
      <c r="X47" s="228">
        <f>IF([2]相关演算!X47="","",[2]相关演算!X47)</f>
        <v>2.4787687810212518</v>
      </c>
      <c r="Y47" s="228">
        <f>IF([2]相关演算!Y47="","",[2]相关演算!Y47)</f>
        <v>2.1508085241297628</v>
      </c>
      <c r="Z47" s="228">
        <f>IF([2]相关演算!Z47="","",[2]相关演算!Z47)</f>
        <v>0.15596210620274964</v>
      </c>
      <c r="AA47" s="228">
        <f>IF([2]相关演算!AA47="","",[2]相关演算!AA47)</f>
        <v>0.16296247865240765</v>
      </c>
      <c r="AB47" s="228">
        <f>IF([2]相关演算!AB47="","",[2]相关演算!AB47)</f>
        <v>0.32837301587301593</v>
      </c>
      <c r="AC47" s="228">
        <f>IF([2]相关演算!AC47="","",[2]相关演算!AC47)</f>
        <v>0.24793264621284761</v>
      </c>
      <c r="AD47" s="228">
        <f>IF([2]相关演算!AD47="","",[2]相关演算!AD47)</f>
        <v>0.2261908690977377</v>
      </c>
      <c r="AE47" s="228">
        <f>IF([2]相关演算!AE47="","",[2]相关演算!AE47)</f>
        <v>0.19311748744369367</v>
      </c>
      <c r="AF47" s="228">
        <f>IF([2]相关演算!AF47="","",[2]相关演算!AF47)</f>
        <v>0.15625460738205627</v>
      </c>
      <c r="AG47" s="228">
        <f>IF([2]相关演算!AG47="","",[2]相关演算!AG47)</f>
        <v>0.1530900874738863</v>
      </c>
      <c r="AH47" s="228">
        <f>IF([2]相关演算!AH47="","",[2]相关演算!AH47)</f>
        <v>0.13735272985371197</v>
      </c>
      <c r="AI47" s="228">
        <f>IF([2]相关演算!AI47="","",[2]相关演算!AI47)</f>
        <v>0.16089674724300462</v>
      </c>
      <c r="AJ47" s="228">
        <f>IF([2]相关演算!AJ47="","",[2]相关演算!AJ47)</f>
        <v>0.2261908690977377</v>
      </c>
      <c r="AK47" s="228">
        <f>IF([2]相关演算!AK47="","",[2]相关演算!AK47)</f>
        <v>0.15596210620274964</v>
      </c>
      <c r="AL47" s="228">
        <f>IF([2]相关演算!AL47="","",[2]相关演算!AL47)</f>
        <v>1.7223929959344433</v>
      </c>
      <c r="AM47" s="228">
        <f>IF([2]相关演算!AM47="","",[2]相关演算!AM47)</f>
        <v>1.7997027525784635</v>
      </c>
      <c r="AN47" s="228">
        <f>IF([2]相关演算!AN47="","",[2]相关演算!AN47)</f>
        <v>3.6264410398401061</v>
      </c>
      <c r="AO47" s="228">
        <f>IF([2]相关演算!AO47="","",[2]相关演算!AO47)</f>
        <v>2.4933884410143001</v>
      </c>
      <c r="AP47" s="228">
        <f>IF([2]相关演算!AP47="","",[2]相关演算!AP47)</f>
        <v>2.1244888939070883</v>
      </c>
      <c r="AQ47" s="228">
        <f>IF([2]相关演算!AQ47="","",[2]相关演算!AQ47)</f>
        <v>1.7141586281620087</v>
      </c>
      <c r="AR47" s="228">
        <f>IF([2]相关演算!AR47="","",[2]相关演算!AR47)</f>
        <v>1.5116029648543228</v>
      </c>
      <c r="AS47" s="228">
        <f>IF([2]相关演算!AS47="","",[2]相关演算!AS47)</f>
        <v>1.7768895103258093</v>
      </c>
      <c r="AT47" s="228">
        <f>IF([2]相关演算!AT47="","",[2]相关演算!AT47)</f>
        <v>2.4933884410143001</v>
      </c>
      <c r="AU47" s="228">
        <f>IF([2]相关演算!AU47="","",[2]相关演算!AU47)</f>
        <v>1.7223929959344433</v>
      </c>
      <c r="AV47" s="228" t="str">
        <f>IF([2]相关演算!AV47="","",[2]相关演算!AV47)</f>
        <v/>
      </c>
      <c r="AW47" s="228" t="str">
        <f>IF([2]相关演算!AW47="","",[2]相关演算!AW47)</f>
        <v/>
      </c>
      <c r="AX47" s="228" t="str">
        <f>IF([2]相关演算!AX47="","",[2]相关演算!AX47)</f>
        <v/>
      </c>
      <c r="AY47" s="228" t="str">
        <f>IF([2]相关演算!AY47="","",[2]相关演算!AY47)</f>
        <v/>
      </c>
      <c r="AZ47" s="228" t="str">
        <f>IF([2]相关演算!AZ47="","",[2]相关演算!AZ47)</f>
        <v/>
      </c>
      <c r="BA47" s="228" t="str">
        <f>IF([2]相关演算!BA47="","",[2]相关演算!BA47)</f>
        <v/>
      </c>
      <c r="BB47" s="228" t="str">
        <f>IF([2]相关演算!BB47="","",[2]相关演算!BB47)</f>
        <v/>
      </c>
      <c r="BC47" s="228" t="str">
        <f>IF([2]相关演算!BC47="","",[2]相关演算!BC47)</f>
        <v/>
      </c>
      <c r="BD47" s="228">
        <f>IF([2]相关演算!BD47="","",[2]相关演算!BD47)</f>
        <v>23</v>
      </c>
      <c r="BE47" s="228">
        <f>IF([2]相关演算!BE47="","",[2]相关演算!BE47)</f>
        <v>206.80455144022753</v>
      </c>
      <c r="BF47" s="228">
        <f>IF([2]相关演算!BF47="","",[2]相关演算!BF47)</f>
        <v>101.19747353833066</v>
      </c>
      <c r="BG47" s="228">
        <f>IF([2]相关演算!BG47="","",[2]相关演算!BG47)</f>
        <v>41.110484542938181</v>
      </c>
      <c r="BH47" s="228">
        <f>IF([2]相关演算!BH47="","",[2]相关演算!BH47)</f>
        <v>24.973006529921459</v>
      </c>
      <c r="BI47" s="228" t="str">
        <f>IF([2]相关演算!BI47="","",[2]相关演算!BI47)</f>
        <v/>
      </c>
      <c r="BJ47" s="228" t="str">
        <f>IF([2]相关演算!BJ47="","",[2]相关演算!BJ47)</f>
        <v/>
      </c>
      <c r="BK47" s="228">
        <f>IF([2]相关演算!BK47="","",[2]相关演算!BK47)</f>
        <v>23</v>
      </c>
      <c r="BL47" s="228">
        <f>IF([2]相关演算!BL47="","",[2]相关演算!BL47)</f>
        <v>2.0413243659381075E-2</v>
      </c>
      <c r="BM47" s="228">
        <f>IF([2]相关演算!BM47="","",[2]相关演算!BM47)</f>
        <v>5.0661289850691016E-2</v>
      </c>
      <c r="BN47" s="228">
        <f>IF([2]相关演算!BN47="","",[2]相关演算!BN47)</f>
        <v>4.2977006306349486E-2</v>
      </c>
      <c r="BO47" s="228">
        <f>IF([2]相关演算!BO47="","",[2]相关演算!BO47)</f>
        <v>2.2048527644806248E-2</v>
      </c>
      <c r="BP47" s="228" t="str">
        <f>IF([2]相关演算!BP47="","",[2]相关演算!BP47)</f>
        <v/>
      </c>
      <c r="BQ47" s="228">
        <f>IF([2]相关演算!BQ47="","",[2]相关演算!BQ47)</f>
        <v>2.0518251809958532E-2</v>
      </c>
      <c r="BR47" s="228">
        <f>IF([2]相关演算!BR47="","",[2]相关演算!BR47)</f>
        <v>0.12355755019480397</v>
      </c>
      <c r="BS47" s="228">
        <f>IF([2]相关演算!BS47="","",[2]相关演算!BS47)</f>
        <v>3.1439824890858545E-2</v>
      </c>
      <c r="BT47" s="228">
        <f>IF([2]相关演算!BT47="","",[2]相关演算!BT47)</f>
        <v>2.981734286277761E-2</v>
      </c>
      <c r="BU47" s="228" t="str">
        <f>IF([2]相关演算!BU47="","",[2]相关演算!BU47)</f>
        <v/>
      </c>
      <c r="BV47" s="228" t="str">
        <f>IF([2]相关演算!BV47="","",[2]相关演算!BV47)</f>
        <v/>
      </c>
      <c r="BW47" s="228">
        <f>IF([2]相关演算!BW47="","",[2]相关演算!BW47)</f>
        <v>4.0931495469339607E-2</v>
      </c>
      <c r="BX47" s="228">
        <f>IF([2]相关演算!BX47="","",[2]相关演算!BX47)</f>
        <v>0.17421884004549498</v>
      </c>
      <c r="BY47" s="228">
        <f>IF([2]相关演算!BY47="","",[2]相关演算!BY47)</f>
        <v>7.441683119720803E-2</v>
      </c>
      <c r="BZ47" s="228">
        <f>IF([2]相关演算!BZ47="","",[2]相关演算!BZ47)</f>
        <v>5.1865870507583858E-2</v>
      </c>
      <c r="CA47" s="228" t="str">
        <f>IF([2]相关演算!CA47="","",[2]相关演算!CA47)</f>
        <v/>
      </c>
      <c r="CB47" s="228" t="str">
        <f>IF([2]相关演算!CB47="","",[2]相关演算!CB47)</f>
        <v/>
      </c>
      <c r="CC47" s="228" t="str">
        <f>IF([2]相关演算!CC47="","",[2]相关演算!CC47)</f>
        <v/>
      </c>
      <c r="CD47" s="228" t="str">
        <f>IF([2]相关演算!CD47="","",[2]相关演算!CD47)</f>
        <v/>
      </c>
      <c r="CE47" s="228" t="str">
        <f>IF([2]相关演算!CE47="","",[2]相关演算!CE47)</f>
        <v/>
      </c>
      <c r="CF47" s="228" t="str">
        <f>IF([2]相关演算!CF47="","",[2]相关演算!CF47)</f>
        <v/>
      </c>
      <c r="CG47" s="228" t="str">
        <f>IF([2]相关演算!CG47="","",[2]相关演算!CG47)</f>
        <v/>
      </c>
      <c r="CH47" s="228" t="str">
        <f>IF([2]相关演算!CH47="","",[2]相关演算!CH47)</f>
        <v/>
      </c>
      <c r="CI47" s="228" t="str">
        <f>IF([2]相关演算!CI47="","",[2]相关演算!CI47)</f>
        <v/>
      </c>
      <c r="CJ47" s="228">
        <f>IF([2]相关演算!CJ47="","",[2]相关演算!CJ47)</f>
        <v>23</v>
      </c>
      <c r="CK47" s="228">
        <f>IF([2]相关演算!CK47="","",[2]相关演算!CK47)</f>
        <v>161.0726419513903</v>
      </c>
      <c r="CL47" s="228">
        <f>IF([2]相关演算!CL47="","",[2]相关演算!CL47)</f>
        <v>159.24842096145665</v>
      </c>
      <c r="CM47" s="228">
        <f>IF([2]相关演算!CM47="","",[2]相关演算!CM47)</f>
        <v>115.27053962950225</v>
      </c>
      <c r="CN47" s="228">
        <f>IF([2]相关演算!CN47="","",[2]相关演算!CN47)</f>
        <v>115.27053962950225</v>
      </c>
      <c r="CO47" s="228" t="str">
        <f>IF([2]相关演算!CO47="","",[2]相关演算!CO47)</f>
        <v/>
      </c>
      <c r="CP47" s="228" t="str">
        <f>IF([2]相关演算!CP47="","",[2]相关演算!CP47)</f>
        <v/>
      </c>
      <c r="CQ47" s="228">
        <f>IF([2]相关演算!CQ47="","",[2]相关演算!CQ47)</f>
        <v>23</v>
      </c>
      <c r="CR47" s="228">
        <f>IF([2]相关演算!CR47="","",[2]相关演算!CR47)</f>
        <v>1.8617140868530918E-2</v>
      </c>
      <c r="CS47" s="228">
        <f>IF([2]相关演算!CS47="","",[2]相关演算!CS47)</f>
        <v>2.7763123763169001E-2</v>
      </c>
      <c r="CT47" s="228">
        <f>IF([2]相关演算!CT47="","",[2]相关演算!CT47)</f>
        <v>4.8447573209118938E-2</v>
      </c>
      <c r="CU47" s="228">
        <f>IF([2]相关演算!CU47="","",[2]相关演算!CU47)</f>
        <v>4.954300758383156E-2</v>
      </c>
      <c r="CV47" s="228" t="str">
        <f>IF([2]相关演算!CV47="","",[2]相关演算!CV47)</f>
        <v/>
      </c>
      <c r="CW47" s="228">
        <f>IF([2]相关演算!CW47="","",[2]相关演算!CW47)</f>
        <v>2.1258802328579546E-2</v>
      </c>
      <c r="CX47" s="228">
        <f>IF([2]相关演算!CX47="","",[2]相关演算!CX47)</f>
        <v>2.240883469129375E-2</v>
      </c>
      <c r="CY47" s="228">
        <f>IF([2]相关演算!CY47="","",[2]相关演算!CY47)</f>
        <v>1.5722887526606343E-2</v>
      </c>
      <c r="CZ47" s="228">
        <f>IF([2]相关演算!CZ47="","",[2]相关演算!CZ47)</f>
        <v>1.4915240588923726E-2</v>
      </c>
      <c r="DA47" s="228" t="str">
        <f>IF([2]相关演算!DA47="","",[2]相关演算!DA47)</f>
        <v/>
      </c>
      <c r="DB47" s="228" t="str">
        <f>IF([2]相关演算!DB47="","",[2]相关演算!DB47)</f>
        <v/>
      </c>
      <c r="DC47" s="228">
        <f>IF([2]相关演算!DC47="","",[2]相关演算!DC47)</f>
        <v>3.9875943197110464E-2</v>
      </c>
      <c r="DD47" s="228">
        <f>IF([2]相关演算!DD47="","",[2]相关演算!DD47)</f>
        <v>5.0171958454462748E-2</v>
      </c>
      <c r="DE47" s="228">
        <f>IF([2]相关演算!DE47="","",[2]相关演算!DE47)</f>
        <v>6.4170460735725285E-2</v>
      </c>
      <c r="DF47" s="228">
        <f>IF([2]相关演算!DF47="","",[2]相关演算!DF47)</f>
        <v>6.4458248172755278E-2</v>
      </c>
      <c r="DG47" s="228" t="str">
        <f>IF([2]相关演算!DG47="","",[2]相关演算!DG47)</f>
        <v/>
      </c>
      <c r="DH47" s="228" t="str">
        <f>IF([2]相关演算!DH47="","",[2]相关演算!DH47)</f>
        <v/>
      </c>
      <c r="DI47" s="228" t="str">
        <f>IF([2]相关演算!DI47="","",[2]相关演算!DI47)</f>
        <v/>
      </c>
      <c r="DJ47" s="228" t="str">
        <f>IF([2]相关演算!DJ47="","",[2]相关演算!DJ47)</f>
        <v/>
      </c>
      <c r="DK47" s="228" t="str">
        <f>IF([2]相关演算!DK47="","",[2]相关演算!DK47)</f>
        <v/>
      </c>
      <c r="DL47" s="228" t="str">
        <f>IF([2]相关演算!DL47="","",[2]相关演算!DL47)</f>
        <v/>
      </c>
      <c r="DM47" s="228" t="str">
        <f>IF([2]相关演算!DM47="","",[2]相关演算!DM47)</f>
        <v/>
      </c>
      <c r="DN47" s="228" t="str">
        <f>IF([2]相关演算!DN47="","",[2]相关演算!DN47)</f>
        <v/>
      </c>
      <c r="DO47" s="228" t="str">
        <f>IF([2]相关演算!DO47="","",[2]相关演算!DO47)</f>
        <v/>
      </c>
      <c r="DP47" s="228" t="str">
        <f>IF([2]相关演算!DP47="","",[2]相关演算!DP47)</f>
        <v/>
      </c>
      <c r="DQ47" s="228">
        <f>IF([2]相关演算!DQ47="","",[2]相关演算!DQ47)</f>
        <v>0</v>
      </c>
      <c r="DR47" s="228">
        <f>IF([2]相关演算!DR47="","",[2]相关演算!DR47)</f>
        <v>0</v>
      </c>
      <c r="DS47" s="228">
        <f>IF([2]相关演算!DS47="","",[2]相关演算!DS47)</f>
        <v>0.6</v>
      </c>
      <c r="DT47" s="228">
        <f>IF([2]相关演算!DT47="","",[2]相关演算!DT47)</f>
        <v>0.4</v>
      </c>
      <c r="DU47" s="228">
        <f>IF([2]相关演算!DU47="","",[2]相关演算!DU47)</f>
        <v>0</v>
      </c>
      <c r="DV47" s="228">
        <f>IF([2]相关演算!DV47="","",[2]相关演算!DV47)</f>
        <v>0.5</v>
      </c>
      <c r="DW47" s="228">
        <f>IF([2]相关演算!DW47="","",[2]相关演算!DW47)</f>
        <v>0.5</v>
      </c>
      <c r="DX47" s="228">
        <f>IF([2]相关演算!DX47="","",[2]相关演算!DX47)</f>
        <v>0</v>
      </c>
      <c r="DY47" s="228">
        <f>IF([2]相关演算!DY47="","",[2]相关演算!DY47)</f>
        <v>0</v>
      </c>
      <c r="DZ47" s="228">
        <f>IF([2]相关演算!DZ47="","",[2]相关演算!DZ47)</f>
        <v>0.25</v>
      </c>
      <c r="EA47" s="228">
        <f>IF([2]相关演算!EA47="","",[2]相关演算!EA47)</f>
        <v>0.75</v>
      </c>
      <c r="EB47" s="228">
        <f>IF([2]相关演算!EB47="","",[2]相关演算!EB47)</f>
        <v>0</v>
      </c>
      <c r="EC47" s="228">
        <f>IF([2]相关演算!EC47="","",[2]相关演算!EC47)</f>
        <v>0</v>
      </c>
      <c r="ED47" s="228">
        <f>IF([2]相关演算!ED47="","",[2]相关演算!ED47)</f>
        <v>0</v>
      </c>
      <c r="EE47" s="228">
        <f>IF([2]相关演算!EE47="","",[2]相关演算!EE47)</f>
        <v>0.5</v>
      </c>
      <c r="EF47" s="228">
        <f>IF([2]相关演算!EF47="","",[2]相关演算!EF47)</f>
        <v>0.5</v>
      </c>
      <c r="EG47" s="228" t="str">
        <f>IF([2]相关演算!EG47="","",[2]相关演算!EG47)</f>
        <v/>
      </c>
      <c r="EH47" s="228" t="str">
        <f>IF([2]相关演算!EH47="","",[2]相关演算!EH47)</f>
        <v/>
      </c>
      <c r="EI47" s="228" t="str">
        <f>IF([2]相关演算!EI47="","",[2]相关演算!EI47)</f>
        <v/>
      </c>
      <c r="EJ47" s="228" t="str">
        <f>IF([2]相关演算!EJ47="","",[2]相关演算!EJ47)</f>
        <v/>
      </c>
      <c r="EK47" s="228" t="str">
        <f>IF([2]相关演算!EK47="","",[2]相关演算!EK47)</f>
        <v/>
      </c>
      <c r="EL47" s="228" t="str">
        <f>IF([2]相关演算!EL47="","",[2]相关演算!EL47)</f>
        <v/>
      </c>
      <c r="EM47" s="228" t="str">
        <f>IF([2]相关演算!EM47="","",[2]相关演算!EM47)</f>
        <v/>
      </c>
      <c r="EN47" s="228" t="str">
        <f>IF([2]相关演算!EN47="","",[2]相关演算!EN47)</f>
        <v/>
      </c>
      <c r="EO47" s="228" t="str">
        <f>IF([2]相关演算!EO47="","",[2]相关演算!EO47)</f>
        <v/>
      </c>
      <c r="EP47" s="228">
        <f>IF([2]相关演算!EP47="","",[2]相关演算!EP47)</f>
        <v>6</v>
      </c>
      <c r="EQ47" s="228">
        <f>IF([2]相关演算!EQ47="","",[2]相关演算!EQ47)</f>
        <v>0.3</v>
      </c>
      <c r="ER47" s="228" t="str">
        <f>IF([2]相关演算!ER47="","",[2]相关演算!ER47)</f>
        <v>武将</v>
      </c>
      <c r="ES47" s="228">
        <f>IF([2]相关演算!ES47="","",[2]相关演算!ES47)</f>
        <v>1</v>
      </c>
      <c r="ET47" s="228" t="str">
        <f>IF([2]相关演算!ET47="","",[2]相关演算!ET47)</f>
        <v>步将</v>
      </c>
      <c r="EU47" s="228">
        <f>IF([2]相关演算!EU47="","",[2]相关演算!EU47)</f>
        <v>37</v>
      </c>
      <c r="EV47" s="228">
        <f>IF([2]相关演算!EV47="","",[2]相关演算!EV47)</f>
        <v>12000</v>
      </c>
      <c r="EW47" s="228">
        <f>IF([2]相关演算!EW47="","",[2]相关演算!EW47)</f>
        <v>0.28279238633030745</v>
      </c>
      <c r="EX47" s="228">
        <f>IF([2]相关演算!EX47="","",[2]相关演算!EX47)</f>
        <v>0.72954223299712795</v>
      </c>
      <c r="EY47" s="228" t="str">
        <f>IF([2]相关演算!EY47="","",[2]相关演算!EY47)</f>
        <v/>
      </c>
      <c r="EZ47" s="228" t="str">
        <f>IF([2]相关演算!EZ47="","",[2]相关演算!EZ47)</f>
        <v/>
      </c>
      <c r="FA47" s="228" t="str">
        <f>IF([2]相关演算!FA47="","",[2]相关演算!FA47)</f>
        <v/>
      </c>
      <c r="FB47" s="228" t="str">
        <f>IF([2]相关演算!FB47="","",[2]相关演算!FB47)</f>
        <v/>
      </c>
      <c r="FC47" s="228" t="str">
        <f>IF([2]相关演算!FC47="","",[2]相关演算!FC47)</f>
        <v/>
      </c>
      <c r="FD47" s="228" t="str">
        <f>IF([2]相关演算!FD47="","",[2]相关演算!FD47)</f>
        <v/>
      </c>
      <c r="FE47" s="228" t="str">
        <f>IF([2]相关演算!FE47="","",[2]相关演算!FE47)</f>
        <v/>
      </c>
      <c r="FF47" s="228" t="str">
        <f>IF([2]相关演算!FF47="","",[2]相关演算!FF47)</f>
        <v/>
      </c>
      <c r="FG47" s="228" t="str">
        <f>IF([2]相关演算!FG47="","",[2]相关演算!FG47)</f>
        <v>司马穰苴</v>
      </c>
      <c r="FH47" s="228">
        <f>IF([2]相关演算!FH47="","",[2]相关演算!FH47)</f>
        <v>10034</v>
      </c>
      <c r="FI47" s="228" t="str">
        <f>IF([2]相关演算!FI47="","",[2]相关演算!FI47)</f>
        <v>fanwei2</v>
      </c>
      <c r="FJ47" s="228">
        <f>IF([2]相关演算!FJ47="","",[2]相关演算!FJ47)</f>
        <v>500</v>
      </c>
      <c r="FK47" s="228">
        <f>IF([2]相关演算!FK47="","",[2]相关演算!FK47)</f>
        <v>90</v>
      </c>
      <c r="FL47" s="228">
        <f>IF([2]相关演算!FL47="","",[2]相关演算!FL47)</f>
        <v>316</v>
      </c>
      <c r="FM47" s="228">
        <f>IF([2]相关演算!FM47="","",[2]相关演算!FM47)</f>
        <v>0</v>
      </c>
      <c r="FN47" s="228">
        <f>IF([2]相关演算!FN47="","",[2]相关演算!FN47)</f>
        <v>316</v>
      </c>
      <c r="FO47" s="228">
        <f>IF([2]相关演算!FO47="","",[2]相关演算!FO47)</f>
        <v>0</v>
      </c>
      <c r="FP47" s="228">
        <f>IF([2]相关演算!FP47="","",[2]相关演算!FP47)</f>
        <v>0</v>
      </c>
      <c r="FQ47" s="228">
        <f>IF([2]相关演算!FQ47="","",[2]相关演算!FQ47)</f>
        <v>0</v>
      </c>
      <c r="FR47" s="228">
        <f>IF([2]相关演算!FR47="","",[2]相关演算!FR47)</f>
        <v>0</v>
      </c>
      <c r="FS47" s="228">
        <f>IF([2]相关演算!FS47="","",[2]相关演算!FS47)</f>
        <v>25434.000000000004</v>
      </c>
      <c r="FT47" s="228">
        <f>IF([2]相关演算!FT47="","",[2]相关演算!FT47)</f>
        <v>0</v>
      </c>
      <c r="FU47" s="228">
        <f>IF([2]相关演算!FU47="","",[2]相关演算!FU47)</f>
        <v>0</v>
      </c>
      <c r="FV47" s="228">
        <f>IF([2]相关演算!FV47="","",[2]相关演算!FV47)</f>
        <v>0</v>
      </c>
      <c r="FW47" s="228">
        <f>IF([2]相关演算!FW47="","",[2]相关演算!FW47)</f>
        <v>0</v>
      </c>
      <c r="FX47" s="228">
        <f>IF([2]相关演算!FX47="","",[2]相关演算!FX47)</f>
        <v>0</v>
      </c>
      <c r="FY47" s="228">
        <f>IF([2]相关演算!FY47="","",[2]相关演算!FY47)</f>
        <v>25434.000000000004</v>
      </c>
      <c r="FZ47" s="228" t="str">
        <f ca="1">IF([2]相关演算!FZ47="","",[2]相关演算!FZ47)</f>
        <v/>
      </c>
      <c r="GA47" s="228">
        <f>IF([2]相关演算!GA47="","",[2]相关演算!GA47)</f>
        <v>1</v>
      </c>
      <c r="GB47" s="228">
        <f ca="1">IF([2]相关演算!GB47="","",[2]相关演算!GB47)</f>
        <v>316</v>
      </c>
      <c r="GC47" s="228">
        <f ca="1">IF([2]相关演算!GC47="","",[2]相关演算!GC47)</f>
        <v>0.95689397036243151</v>
      </c>
      <c r="GD47" s="228">
        <f>IF([2]相关演算!GD47="","",[2]相关演算!GD47)</f>
        <v>2</v>
      </c>
      <c r="GE47" s="228">
        <f ca="1">IF([2]相关演算!GE47="","",[2]相关演算!GE47)</f>
        <v>5.9</v>
      </c>
      <c r="GF47" s="228">
        <f ca="1">IF([2]相关演算!GF47="","",[2]相关演算!GF47)</f>
        <v>5.33</v>
      </c>
      <c r="GG47" s="228" t="str">
        <f>IF([2]相关演算!GG47="","",[2]相关演算!GG47)</f>
        <v/>
      </c>
      <c r="GH47" s="228" t="str">
        <f>IF([2]相关演算!GH47="","",[2]相关演算!GH47)</f>
        <v/>
      </c>
      <c r="GI47" s="228" t="str">
        <f>IF([2]相关演算!GI47="","",[2]相关演算!GI47)</f>
        <v/>
      </c>
      <c r="GJ47" s="228" t="str">
        <f>IF([2]相关演算!GJ47="","",[2]相关演算!GJ47)</f>
        <v/>
      </c>
      <c r="GK47" s="228" t="str">
        <f>IF([2]相关演算!GK47="","",[2]相关演算!GK47)</f>
        <v/>
      </c>
      <c r="GL47" s="228" t="str">
        <f>IF([2]相关演算!GL47="","",[2]相关演算!GL47)</f>
        <v/>
      </c>
      <c r="GM47" s="228" t="str">
        <f>IF([2]相关演算!GM47="","",[2]相关演算!GM47)</f>
        <v/>
      </c>
      <c r="GN47" s="228" t="str">
        <f>IF([2]相关演算!GN47="","",[2]相关演算!GN47)</f>
        <v/>
      </c>
      <c r="GO47" s="228" t="str">
        <f>IF([2]相关演算!GO47="","",[2]相关演算!GO47)</f>
        <v/>
      </c>
      <c r="GP47" s="228" t="str">
        <f>IF([2]相关演算!GP47="","",[2]相关演算!GP47)</f>
        <v/>
      </c>
      <c r="GQ47" s="228" t="str">
        <f>IF([2]相关演算!GQ47="","",[2]相关演算!GQ47)</f>
        <v/>
      </c>
      <c r="GR47" s="228" t="str">
        <f>IF([2]相关演算!GR47="","",[2]相关演算!GR47)</f>
        <v/>
      </c>
      <c r="GS47" s="228" t="str">
        <f>IF([2]相关演算!GS47="","",[2]相关演算!GS47)</f>
        <v/>
      </c>
      <c r="GT47" s="228" t="str">
        <f>IF([2]相关演算!GT47="","",[2]相关演算!GT47)</f>
        <v/>
      </c>
      <c r="GU47" s="228" t="str">
        <f>IF([2]相关演算!GU47="","",[2]相关演算!GU47)</f>
        <v/>
      </c>
      <c r="GV47" s="228" t="str">
        <f>IF([2]相关演算!GV47="","",[2]相关演算!GV47)</f>
        <v/>
      </c>
      <c r="GW47" s="228" t="str">
        <f>IF([2]相关演算!GW47="","",[2]相关演算!GW47)</f>
        <v/>
      </c>
      <c r="GX47" s="228" t="str">
        <f>IF([2]相关演算!GX47="","",[2]相关演算!GX47)</f>
        <v/>
      </c>
      <c r="GY47" s="228" t="str">
        <f>IF([2]相关演算!GY47="","",[2]相关演算!GY47)</f>
        <v/>
      </c>
      <c r="GZ47" s="228" t="str">
        <f>IF([2]相关演算!GZ47="","",[2]相关演算!GZ47)</f>
        <v/>
      </c>
    </row>
    <row r="48" spans="1:208">
      <c r="A48" s="228" t="str">
        <f>IF([2]相关演算!A48="","",[2]相关演算!A48)</f>
        <v/>
      </c>
      <c r="B48" s="228">
        <f>IF([2]相关演算!B48="","",[2]相关演算!B48)</f>
        <v>29</v>
      </c>
      <c r="C48" s="228">
        <f>IF([2]相关演算!C48="","",[2]相关演算!C48)</f>
        <v>0.5</v>
      </c>
      <c r="D48" s="228">
        <f>IF([2]相关演算!D48="","",[2]相关演算!D48)</f>
        <v>0.5</v>
      </c>
      <c r="E48" s="228">
        <f>IF([2]相关演算!E48="","",[2]相关演算!E48)</f>
        <v>0.5</v>
      </c>
      <c r="F48" s="228">
        <f>IF([2]相关演算!F48="","",[2]相关演算!F48)</f>
        <v>0.5</v>
      </c>
      <c r="G48" s="228">
        <f>IF([2]相关演算!G48="","",[2]相关演算!G48)</f>
        <v>0.38087955841283405</v>
      </c>
      <c r="H48" s="228">
        <f>IF([2]相关演算!H48="","",[2]相关演算!H48)</f>
        <v>0.3621599615642434</v>
      </c>
      <c r="I48" s="228">
        <f>IF([2]相关演算!I48="","",[2]相关演算!I48)</f>
        <v>0.74781513788343079</v>
      </c>
      <c r="J48" s="228">
        <f>IF([2]相关演算!J48="","",[2]相关演算!J48)</f>
        <v>0.74781513788343079</v>
      </c>
      <c r="K48" s="228">
        <f>IF([2]相关演算!K48="","",[2]相关演算!K48)</f>
        <v>4.6986404542764842E-2</v>
      </c>
      <c r="L48" s="228">
        <f>IF([2]相关演算!L48="","",[2]相关演算!L48)</f>
        <v>0.48972796925139472</v>
      </c>
      <c r="M48" s="228">
        <f>IF([2]相关演算!M48="","",[2]相关演算!M48)</f>
        <v>0.73100281374232623</v>
      </c>
      <c r="N48" s="228">
        <f>IF([2]相关演算!N48="","",[2]相关演算!N48)</f>
        <v>0.70678045147774538</v>
      </c>
      <c r="O48" s="228" t="str">
        <f>IF([2]相关演算!O48="","",[2]相关演算!O48)</f>
        <v/>
      </c>
      <c r="P48" s="228" t="str">
        <f>IF([2]相关演算!P48="","",[2]相关演算!P48)</f>
        <v/>
      </c>
      <c r="Q48" s="228" t="str">
        <f>IF([2]相关演算!Q48="","",[2]相关演算!Q48)</f>
        <v/>
      </c>
      <c r="R48" s="228">
        <f>IF([2]相关演算!R48="","",[2]相关演算!R48)</f>
        <v>3.7898399999999999</v>
      </c>
      <c r="S48" s="228">
        <f>IF([2]相关演算!S48="","",[2]相关演算!S48)</f>
        <v>3.62704</v>
      </c>
      <c r="T48" s="228">
        <f>IF([2]相关演算!T48="","",[2]相关演算!T48)</f>
        <v>1.8</v>
      </c>
      <c r="U48" s="228">
        <f>IF([2]相关演算!U48="","",[2]相关演算!U48)</f>
        <v>2.3839999999999999</v>
      </c>
      <c r="V48" s="228">
        <f>IF([2]相关演算!V48="","",[2]相关演算!V48)</f>
        <v>4.2836425591640443</v>
      </c>
      <c r="W48" s="228">
        <f>IF([2]相关演算!W48="","",[2]相关演算!W48)</f>
        <v>2.9961861466663646</v>
      </c>
      <c r="X48" s="228">
        <f>IF([2]相关演算!X48="","",[2]相关演算!X48)</f>
        <v>2.4081388569062883</v>
      </c>
      <c r="Y48" s="228">
        <f>IF([2]相关演算!Y48="","",[2]相关演算!Y48)</f>
        <v>2.0989861874343188</v>
      </c>
      <c r="Z48" s="228">
        <f>IF([2]相关演算!Z48="","",[2]相关演算!Z48)</f>
        <v>0.15596210620274964</v>
      </c>
      <c r="AA48" s="228">
        <f>IF([2]相关演算!AA48="","",[2]相关演算!AA48)</f>
        <v>0.16296247865240765</v>
      </c>
      <c r="AB48" s="228">
        <f>IF([2]相关演算!AB48="","",[2]相关演算!AB48)</f>
        <v>0.32837301587301593</v>
      </c>
      <c r="AC48" s="228">
        <f>IF([2]相关演算!AC48="","",[2]相关演算!AC48)</f>
        <v>0.24793264621284761</v>
      </c>
      <c r="AD48" s="228">
        <f>IF([2]相关演算!AD48="","",[2]相关演算!AD48)</f>
        <v>0.23041543274691034</v>
      </c>
      <c r="AE48" s="228">
        <f>IF([2]相关演算!AE48="","",[2]相关演算!AE48)</f>
        <v>0.19738893710204564</v>
      </c>
      <c r="AF48" s="228">
        <f>IF([2]相关演算!AF48="","",[2]相关演算!AF48)</f>
        <v>0.16077156620154448</v>
      </c>
      <c r="AG48" s="228">
        <f>IF([2]相关演算!AG48="","",[2]相关演算!AG48)</f>
        <v>0.15817657959881176</v>
      </c>
      <c r="AH48" s="228">
        <f>IF([2]相关演算!AH48="","",[2]相关演算!AH48)</f>
        <v>0.14039764295922749</v>
      </c>
      <c r="AI48" s="228">
        <f>IF([2]相关演算!AI48="","",[2]相关演算!AI48)</f>
        <v>0.16089674724300462</v>
      </c>
      <c r="AJ48" s="228">
        <f>IF([2]相关演算!AJ48="","",[2]相关演算!AJ48)</f>
        <v>0.23041543274691034</v>
      </c>
      <c r="AK48" s="228">
        <f>IF([2]相关演算!AK48="","",[2]相关演算!AK48)</f>
        <v>0.15596210620274964</v>
      </c>
      <c r="AL48" s="228">
        <f>IF([2]相关演算!AL48="","",[2]相关演算!AL48)</f>
        <v>2.2653489798717779</v>
      </c>
      <c r="AM48" s="228">
        <f>IF([2]相关演算!AM48="","",[2]相关演算!AM48)</f>
        <v>2.3670293622009289</v>
      </c>
      <c r="AN48" s="228">
        <f>IF([2]相关演算!AN48="","",[2]相关演算!AN48)</f>
        <v>4.7696167654873651</v>
      </c>
      <c r="AO48" s="228">
        <f>IF([2]相关演算!AO48="","",[2]相关演算!AO48)</f>
        <v>3.3394486611636687</v>
      </c>
      <c r="AP48" s="228">
        <f>IF([2]相关演算!AP48="","",[2]相关演算!AP48)</f>
        <v>2.8541573796373374</v>
      </c>
      <c r="AQ48" s="228">
        <f>IF([2]相关演算!AQ48="","",[2]相关演算!AQ48)</f>
        <v>2.3175469149516683</v>
      </c>
      <c r="AR48" s="228">
        <f>IF([2]相关演算!AR48="","",[2]相关演算!AR48)</f>
        <v>2.0310435389509678</v>
      </c>
      <c r="AS48" s="228">
        <f>IF([2]相关演算!AS48="","",[2]相关演算!AS48)</f>
        <v>2.3370246215949209</v>
      </c>
      <c r="AT48" s="228">
        <f>IF([2]相关演算!AT48="","",[2]相关演算!AT48)</f>
        <v>3.3394486611636687</v>
      </c>
      <c r="AU48" s="228">
        <f>IF([2]相关演算!AU48="","",[2]相关演算!AU48)</f>
        <v>2.2653489798717779</v>
      </c>
      <c r="AV48" s="228" t="str">
        <f>IF([2]相关演算!AV48="","",[2]相关演算!AV48)</f>
        <v/>
      </c>
      <c r="AW48" s="228" t="str">
        <f>IF([2]相关演算!AW48="","",[2]相关演算!AW48)</f>
        <v/>
      </c>
      <c r="AX48" s="228" t="str">
        <f>IF([2]相关演算!AX48="","",[2]相关演算!AX48)</f>
        <v/>
      </c>
      <c r="AY48" s="228" t="str">
        <f>IF([2]相关演算!AY48="","",[2]相关演算!AY48)</f>
        <v/>
      </c>
      <c r="AZ48" s="228" t="str">
        <f>IF([2]相关演算!AZ48="","",[2]相关演算!AZ48)</f>
        <v/>
      </c>
      <c r="BA48" s="228" t="str">
        <f>IF([2]相关演算!BA48="","",[2]相关演算!BA48)</f>
        <v/>
      </c>
      <c r="BB48" s="228" t="str">
        <f>IF([2]相关演算!BB48="","",[2]相关演算!BB48)</f>
        <v/>
      </c>
      <c r="BC48" s="228" t="str">
        <f>IF([2]相关演算!BC48="","",[2]相关演算!BC48)</f>
        <v/>
      </c>
      <c r="BD48" s="228">
        <f>IF([2]相关演算!BD48="","",[2]相关演算!BD48)</f>
        <v>24</v>
      </c>
      <c r="BE48" s="228">
        <f>IF([2]相关演算!BE48="","",[2]相关演算!BE48)</f>
        <v>210.55741494469439</v>
      </c>
      <c r="BF48" s="228">
        <f>IF([2]相关演算!BF48="","",[2]相关演算!BF48)</f>
        <v>104.8761426755693</v>
      </c>
      <c r="BG48" s="228">
        <f>IF([2]相关演算!BG48="","",[2]相关演算!BG48)</f>
        <v>45.195218864537402</v>
      </c>
      <c r="BH48" s="228">
        <f>IF([2]相关演算!BH48="","",[2]相关演算!BH48)</f>
        <v>32.9474593077123</v>
      </c>
      <c r="BI48" s="228" t="str">
        <f>IF([2]相关演算!BI48="","",[2]相关演算!BI48)</f>
        <v/>
      </c>
      <c r="BJ48" s="228" t="str">
        <f>IF([2]相关演算!BJ48="","",[2]相关演算!BJ48)</f>
        <v/>
      </c>
      <c r="BK48" s="228">
        <f>IF([2]相关演算!BK48="","",[2]相关演算!BK48)</f>
        <v>24</v>
      </c>
      <c r="BL48" s="228">
        <f>IF([2]相关演算!BL48="","",[2]相关演算!BL48)</f>
        <v>2.1309070711672207E-2</v>
      </c>
      <c r="BM48" s="228">
        <f>IF([2]相关演算!BM48="","",[2]相关演算!BM48)</f>
        <v>5.2876922680993588E-2</v>
      </c>
      <c r="BN48" s="228">
        <f>IF([2]相关演算!BN48="","",[2]相关演算!BN48)</f>
        <v>4.4838229692335502E-2</v>
      </c>
      <c r="BO48" s="228">
        <f>IF([2]相关演算!BO48="","",[2]相关演算!BO48)</f>
        <v>2.3076989898951433E-2</v>
      </c>
      <c r="BP48" s="228" t="str">
        <f>IF([2]相关演算!BP48="","",[2]相关演算!BP48)</f>
        <v/>
      </c>
      <c r="BQ48" s="228">
        <f>IF([2]相关演算!BQ48="","",[2]相关演算!BQ48)</f>
        <v>2.1074260285006419E-2</v>
      </c>
      <c r="BR48" s="228">
        <f>IF([2]相关演算!BR48="","",[2]相关演算!BR48)</f>
        <v>0.12536921780378379</v>
      </c>
      <c r="BS48" s="228">
        <f>IF([2]相关演算!BS48="","",[2]相关演算!BS48)</f>
        <v>3.2776321297938713E-2</v>
      </c>
      <c r="BT48" s="228">
        <f>IF([2]相关演算!BT48="","",[2]相关演算!BT48)</f>
        <v>3.1207943881410447E-2</v>
      </c>
      <c r="BU48" s="228" t="str">
        <f>IF([2]相关演算!BU48="","",[2]相关演算!BU48)</f>
        <v/>
      </c>
      <c r="BV48" s="228" t="str">
        <f>IF([2]相关演算!BV48="","",[2]相关演算!BV48)</f>
        <v/>
      </c>
      <c r="BW48" s="228">
        <f>IF([2]相关演算!BW48="","",[2]相关演算!BW48)</f>
        <v>4.2383330996678625E-2</v>
      </c>
      <c r="BX48" s="228">
        <f>IF([2]相关演算!BX48="","",[2]相关演算!BX48)</f>
        <v>0.17824614048477738</v>
      </c>
      <c r="BY48" s="228">
        <f>IF([2]相关演算!BY48="","",[2]相关演算!BY48)</f>
        <v>7.7614550990274214E-2</v>
      </c>
      <c r="BZ48" s="228">
        <f>IF([2]相关演算!BZ48="","",[2]相关演算!BZ48)</f>
        <v>5.428493378036188E-2</v>
      </c>
      <c r="CA48" s="228" t="str">
        <f>IF([2]相关演算!CA48="","",[2]相关演算!CA48)</f>
        <v/>
      </c>
      <c r="CB48" s="228" t="str">
        <f>IF([2]相关演算!CB48="","",[2]相关演算!CB48)</f>
        <v/>
      </c>
      <c r="CC48" s="228" t="str">
        <f>IF([2]相关演算!CC48="","",[2]相关演算!CC48)</f>
        <v/>
      </c>
      <c r="CD48" s="228" t="str">
        <f>IF([2]相关演算!CD48="","",[2]相关演算!CD48)</f>
        <v/>
      </c>
      <c r="CE48" s="228" t="str">
        <f>IF([2]相关演算!CE48="","",[2]相关演算!CE48)</f>
        <v/>
      </c>
      <c r="CF48" s="228" t="str">
        <f>IF([2]相关演算!CF48="","",[2]相关演算!CF48)</f>
        <v/>
      </c>
      <c r="CG48" s="228" t="str">
        <f>IF([2]相关演算!CG48="","",[2]相关演算!CG48)</f>
        <v/>
      </c>
      <c r="CH48" s="228" t="str">
        <f>IF([2]相关演算!CH48="","",[2]相关演算!CH48)</f>
        <v/>
      </c>
      <c r="CI48" s="228" t="str">
        <f>IF([2]相关演算!CI48="","",[2]相关演算!CI48)</f>
        <v/>
      </c>
      <c r="CJ48" s="228">
        <f>IF([2]相关演算!CJ48="","",[2]相关演算!CJ48)</f>
        <v>24</v>
      </c>
      <c r="CK48" s="228">
        <f>IF([2]相关演算!CK48="","",[2]相关演算!CK48)</f>
        <v>164.69245267187904</v>
      </c>
      <c r="CL48" s="228">
        <f>IF([2]相关演算!CL48="","",[2]相关演算!CL48)</f>
        <v>163.5475891722308</v>
      </c>
      <c r="CM48" s="228">
        <f>IF([2]相关演算!CM48="","",[2]相关演算!CM48)</f>
        <v>119.18525884275189</v>
      </c>
      <c r="CN48" s="228">
        <f>IF([2]相关演算!CN48="","",[2]相关演算!CN48)</f>
        <v>119.18525884275189</v>
      </c>
      <c r="CO48" s="228" t="str">
        <f>IF([2]相关演算!CO48="","",[2]相关演算!CO48)</f>
        <v/>
      </c>
      <c r="CP48" s="228" t="str">
        <f>IF([2]相关演算!CP48="","",[2]相关演算!CP48)</f>
        <v/>
      </c>
      <c r="CQ48" s="228">
        <f>IF([2]相关演算!CQ48="","",[2]相关演算!CQ48)</f>
        <v>24</v>
      </c>
      <c r="CR48" s="228">
        <f>IF([2]相关演算!CR48="","",[2]相关演算!CR48)</f>
        <v>1.9443083562221276E-2</v>
      </c>
      <c r="CS48" s="228">
        <f>IF([2]相关演算!CS48="","",[2]相关演算!CS48)</f>
        <v>2.8986953542023904E-2</v>
      </c>
      <c r="CT48" s="228">
        <f>IF([2]相关演算!CT48="","",[2]相关演算!CT48)</f>
        <v>5.0723103297449404E-2</v>
      </c>
      <c r="CU48" s="228">
        <f>IF([2]相关演算!CU48="","",[2]相关演算!CU48)</f>
        <v>5.1808551162463495E-2</v>
      </c>
      <c r="CV48" s="228" t="str">
        <f>IF([2]相关演算!CV48="","",[2]相关演算!CV48)</f>
        <v/>
      </c>
      <c r="CW48" s="228">
        <f>IF([2]相关演算!CW48="","",[2]相关演算!CW48)</f>
        <v>2.2237915484263699E-2</v>
      </c>
      <c r="CX48" s="228">
        <f>IF([2]相关演算!CX48="","",[2]相关演算!CX48)</f>
        <v>2.3426114423083684E-2</v>
      </c>
      <c r="CY48" s="228">
        <f>IF([2]相关演算!CY48="","",[2]相关演算!CY48)</f>
        <v>1.6642892378212332E-2</v>
      </c>
      <c r="CZ48" s="228">
        <f>IF([2]相关演算!CZ48="","",[2]相关演算!CZ48)</f>
        <v>1.5779270347410407E-2</v>
      </c>
      <c r="DA48" s="228" t="str">
        <f>IF([2]相关演算!DA48="","",[2]相关演算!DA48)</f>
        <v/>
      </c>
      <c r="DB48" s="228" t="str">
        <f>IF([2]相关演算!DB48="","",[2]相关演算!DB48)</f>
        <v/>
      </c>
      <c r="DC48" s="228">
        <f>IF([2]相关演算!DC48="","",[2]相关演算!DC48)</f>
        <v>4.1680999046484979E-2</v>
      </c>
      <c r="DD48" s="228">
        <f>IF([2]相关演算!DD48="","",[2]相关演算!DD48)</f>
        <v>5.2413067965107585E-2</v>
      </c>
      <c r="DE48" s="228">
        <f>IF([2]相关演算!DE48="","",[2]相关演算!DE48)</f>
        <v>6.7365995675661733E-2</v>
      </c>
      <c r="DF48" s="228">
        <f>IF([2]相关演算!DF48="","",[2]相关演算!DF48)</f>
        <v>6.7587821509873899E-2</v>
      </c>
      <c r="DG48" s="228" t="str">
        <f>IF([2]相关演算!DG48="","",[2]相关演算!DG48)</f>
        <v/>
      </c>
      <c r="DH48" s="228" t="str">
        <f>IF([2]相关演算!DH48="","",[2]相关演算!DH48)</f>
        <v/>
      </c>
      <c r="DI48" s="228" t="str">
        <f>IF([2]相关演算!DI48="","",[2]相关演算!DI48)</f>
        <v/>
      </c>
      <c r="DJ48" s="228" t="str">
        <f>IF([2]相关演算!DJ48="","",[2]相关演算!DJ48)</f>
        <v/>
      </c>
      <c r="DK48" s="228" t="str">
        <f>IF([2]相关演算!DK48="","",[2]相关演算!DK48)</f>
        <v/>
      </c>
      <c r="DL48" s="228" t="str">
        <f>IF([2]相关演算!DL48="","",[2]相关演算!DL48)</f>
        <v/>
      </c>
      <c r="DM48" s="228" t="str">
        <f>IF([2]相关演算!DM48="","",[2]相关演算!DM48)</f>
        <v/>
      </c>
      <c r="DN48" s="228" t="str">
        <f>IF([2]相关演算!DN48="","",[2]相关演算!DN48)</f>
        <v/>
      </c>
      <c r="DO48" s="228" t="str">
        <f>IF([2]相关演算!DO48="","",[2]相关演算!DO48)</f>
        <v/>
      </c>
      <c r="DP48" s="228" t="str">
        <f>IF([2]相关演算!DP48="","",[2]相关演算!DP48)</f>
        <v/>
      </c>
      <c r="DQ48" s="228">
        <f>IF([2]相关演算!DQ48="","",[2]相关演算!DQ48)</f>
        <v>0</v>
      </c>
      <c r="DR48" s="228">
        <f>IF([2]相关演算!DR48="","",[2]相关演算!DR48)</f>
        <v>0</v>
      </c>
      <c r="DS48" s="228">
        <f>IF([2]相关演算!DS48="","",[2]相关演算!DS48)</f>
        <v>0.6</v>
      </c>
      <c r="DT48" s="228">
        <f>IF([2]相关演算!DT48="","",[2]相关演算!DT48)</f>
        <v>0.4</v>
      </c>
      <c r="DU48" s="228">
        <f>IF([2]相关演算!DU48="","",[2]相关演算!DU48)</f>
        <v>0</v>
      </c>
      <c r="DV48" s="228">
        <f>IF([2]相关演算!DV48="","",[2]相关演算!DV48)</f>
        <v>0.5</v>
      </c>
      <c r="DW48" s="228">
        <f>IF([2]相关演算!DW48="","",[2]相关演算!DW48)</f>
        <v>0.5</v>
      </c>
      <c r="DX48" s="228">
        <f>IF([2]相关演算!DX48="","",[2]相关演算!DX48)</f>
        <v>0</v>
      </c>
      <c r="DY48" s="228">
        <f>IF([2]相关演算!DY48="","",[2]相关演算!DY48)</f>
        <v>0</v>
      </c>
      <c r="DZ48" s="228">
        <f>IF([2]相关演算!DZ48="","",[2]相关演算!DZ48)</f>
        <v>0.25</v>
      </c>
      <c r="EA48" s="228">
        <f>IF([2]相关演算!EA48="","",[2]相关演算!EA48)</f>
        <v>0.75</v>
      </c>
      <c r="EB48" s="228">
        <f>IF([2]相关演算!EB48="","",[2]相关演算!EB48)</f>
        <v>0</v>
      </c>
      <c r="EC48" s="228">
        <f>IF([2]相关演算!EC48="","",[2]相关演算!EC48)</f>
        <v>0</v>
      </c>
      <c r="ED48" s="228">
        <f>IF([2]相关演算!ED48="","",[2]相关演算!ED48)</f>
        <v>0</v>
      </c>
      <c r="EE48" s="228">
        <f>IF([2]相关演算!EE48="","",[2]相关演算!EE48)</f>
        <v>0.5</v>
      </c>
      <c r="EF48" s="228">
        <f>IF([2]相关演算!EF48="","",[2]相关演算!EF48)</f>
        <v>0.5</v>
      </c>
      <c r="EG48" s="228" t="str">
        <f>IF([2]相关演算!EG48="","",[2]相关演算!EG48)</f>
        <v/>
      </c>
      <c r="EH48" s="228" t="str">
        <f>IF([2]相关演算!EH48="","",[2]相关演算!EH48)</f>
        <v/>
      </c>
      <c r="EI48" s="228" t="str">
        <f>IF([2]相关演算!EI48="","",[2]相关演算!EI48)</f>
        <v/>
      </c>
      <c r="EJ48" s="228" t="str">
        <f>IF([2]相关演算!EJ48="","",[2]相关演算!EJ48)</f>
        <v/>
      </c>
      <c r="EK48" s="228" t="str">
        <f>IF([2]相关演算!EK48="","",[2]相关演算!EK48)</f>
        <v/>
      </c>
      <c r="EL48" s="228" t="str">
        <f>IF([2]相关演算!EL48="","",[2]相关演算!EL48)</f>
        <v/>
      </c>
      <c r="EM48" s="228" t="str">
        <f>IF([2]相关演算!EM48="","",[2]相关演算!EM48)</f>
        <v/>
      </c>
      <c r="EN48" s="228" t="str">
        <f>IF([2]相关演算!EN48="","",[2]相关演算!EN48)</f>
        <v/>
      </c>
      <c r="EO48" s="228" t="str">
        <f>IF([2]相关演算!EO48="","",[2]相关演算!EO48)</f>
        <v/>
      </c>
      <c r="EP48" s="228">
        <f>IF([2]相关演算!EP48="","",[2]相关演算!EP48)</f>
        <v>6</v>
      </c>
      <c r="EQ48" s="228">
        <f>IF([2]相关演算!EQ48="","",[2]相关演算!EQ48)</f>
        <v>0.3</v>
      </c>
      <c r="ER48" s="228" t="str">
        <f>IF([2]相关演算!ER48="","",[2]相关演算!ER48)</f>
        <v/>
      </c>
      <c r="ES48" s="228">
        <f>IF([2]相关演算!ES48="","",[2]相关演算!ES48)</f>
        <v>2</v>
      </c>
      <c r="ET48" s="228" t="str">
        <f>IF([2]相关演算!ET48="","",[2]相关演算!ET48)</f>
        <v>骑将</v>
      </c>
      <c r="EU48" s="228">
        <f>IF([2]相关演算!EU48="","",[2]相关演算!EU48)</f>
        <v>37</v>
      </c>
      <c r="EV48" s="228">
        <f>IF([2]相关演算!EV48="","",[2]相关演算!EV48)</f>
        <v>12000</v>
      </c>
      <c r="EW48" s="228">
        <f>IF([2]相关演算!EW48="","",[2]相关演算!EW48)</f>
        <v>0.30758129763309283</v>
      </c>
      <c r="EX48" s="228">
        <f>IF([2]相关演算!EX48="","",[2]相关演算!EX48)</f>
        <v>0.67074620786632022</v>
      </c>
      <c r="EY48" s="228" t="str">
        <f>IF([2]相关演算!EY48="","",[2]相关演算!EY48)</f>
        <v/>
      </c>
      <c r="EZ48" s="228" t="str">
        <f>IF([2]相关演算!EZ48="","",[2]相关演算!EZ48)</f>
        <v/>
      </c>
      <c r="FA48" s="228" t="str">
        <f>IF([2]相关演算!FA48="","",[2]相关演算!FA48)</f>
        <v/>
      </c>
      <c r="FB48" s="228" t="str">
        <f>IF([2]相关演算!FB48="","",[2]相关演算!FB48)</f>
        <v/>
      </c>
      <c r="FC48" s="228" t="str">
        <f>IF([2]相关演算!FC48="","",[2]相关演算!FC48)</f>
        <v/>
      </c>
      <c r="FD48" s="228" t="str">
        <f>IF([2]相关演算!FD48="","",[2]相关演算!FD48)</f>
        <v/>
      </c>
      <c r="FE48" s="228" t="str">
        <f>IF([2]相关演算!FE48="","",[2]相关演算!FE48)</f>
        <v/>
      </c>
      <c r="FF48" s="228" t="str">
        <f>IF([2]相关演算!FF48="","",[2]相关演算!FF48)</f>
        <v/>
      </c>
      <c r="FG48" s="228" t="str">
        <f>IF([2]相关演算!FG48="","",[2]相关演算!FG48)</f>
        <v>鲍叔牙</v>
      </c>
      <c r="FH48" s="228">
        <f>IF([2]相关演算!FH48="","",[2]相关演算!FH48)</f>
        <v>10035</v>
      </c>
      <c r="FI48" s="228" t="str">
        <f>IF([2]相关演算!FI48="","",[2]相关演算!FI48)</f>
        <v/>
      </c>
      <c r="FJ48" s="228" t="str">
        <f>IF([2]相关演算!FJ48="","",[2]相关演算!FJ48)</f>
        <v/>
      </c>
      <c r="FK48" s="228" t="str">
        <f>IF([2]相关演算!FK48="","",[2]相关演算!FK48)</f>
        <v/>
      </c>
      <c r="FL48" s="228" t="str">
        <f>IF([2]相关演算!FL48="","",[2]相关演算!FL48)</f>
        <v/>
      </c>
      <c r="FM48" s="228">
        <f>IF([2]相关演算!FM48="","",[2]相关演算!FM48)</f>
        <v>0</v>
      </c>
      <c r="FN48" s="228" t="str">
        <f>IF([2]相关演算!FN48="","",[2]相关演算!FN48)</f>
        <v/>
      </c>
      <c r="FO48" s="228">
        <f>IF([2]相关演算!FO48="","",[2]相关演算!FO48)</f>
        <v>0</v>
      </c>
      <c r="FP48" s="228">
        <f>IF([2]相关演算!FP48="","",[2]相关演算!FP48)</f>
        <v>0</v>
      </c>
      <c r="FQ48" s="228">
        <f>IF([2]相关演算!FQ48="","",[2]相关演算!FQ48)</f>
        <v>0</v>
      </c>
      <c r="FR48" s="228">
        <f>IF([2]相关演算!FR48="","",[2]相关演算!FR48)</f>
        <v>0</v>
      </c>
      <c r="FS48" s="228">
        <f>IF([2]相关演算!FS48="","",[2]相关演算!FS48)</f>
        <v>0</v>
      </c>
      <c r="FT48" s="228">
        <f>IF([2]相关演算!FT48="","",[2]相关演算!FT48)</f>
        <v>0</v>
      </c>
      <c r="FU48" s="228">
        <f>IF([2]相关演算!FU48="","",[2]相关演算!FU48)</f>
        <v>0</v>
      </c>
      <c r="FV48" s="228">
        <f>IF([2]相关演算!FV48="","",[2]相关演算!FV48)</f>
        <v>0</v>
      </c>
      <c r="FW48" s="228">
        <f>IF([2]相关演算!FW48="","",[2]相关演算!FW48)</f>
        <v>0</v>
      </c>
      <c r="FX48" s="228">
        <f>IF([2]相关演算!FX48="","",[2]相关演算!FX48)</f>
        <v>0</v>
      </c>
      <c r="FY48" s="228">
        <f>IF([2]相关演算!FY48="","",[2]相关演算!FY48)</f>
        <v>0</v>
      </c>
      <c r="FZ48" s="228" t="str">
        <f ca="1">IF([2]相关演算!FZ48="","",[2]相关演算!FZ48)</f>
        <v/>
      </c>
      <c r="GA48" s="228">
        <f>IF([2]相关演算!GA48="","",[2]相关演算!GA48)</f>
        <v>0</v>
      </c>
      <c r="GB48" s="228" t="str">
        <f>IF([2]相关演算!GB48="","",[2]相关演算!GB48)</f>
        <v/>
      </c>
      <c r="GC48" s="228" t="str">
        <f>IF([2]相关演算!GC48="","",[2]相关演算!GC48)</f>
        <v/>
      </c>
      <c r="GD48" s="228">
        <f>IF([2]相关演算!GD48="","",[2]相关演算!GD48)</f>
        <v>0</v>
      </c>
      <c r="GE48" s="228">
        <f>IF([2]相关演算!GE48="","",[2]相关演算!GE48)</f>
        <v>0</v>
      </c>
      <c r="GF48" s="228">
        <f>IF([2]相关演算!GF48="","",[2]相关演算!GF48)</f>
        <v>2</v>
      </c>
      <c r="GG48" s="228" t="str">
        <f>IF([2]相关演算!GG48="","",[2]相关演算!GG48)</f>
        <v/>
      </c>
      <c r="GH48" s="228" t="str">
        <f>IF([2]相关演算!GH48="","",[2]相关演算!GH48)</f>
        <v/>
      </c>
      <c r="GI48" s="228" t="str">
        <f>IF([2]相关演算!GI48="","",[2]相关演算!GI48)</f>
        <v/>
      </c>
      <c r="GJ48" s="228" t="str">
        <f>IF([2]相关演算!GJ48="","",[2]相关演算!GJ48)</f>
        <v/>
      </c>
      <c r="GK48" s="228" t="str">
        <f>IF([2]相关演算!GK48="","",[2]相关演算!GK48)</f>
        <v/>
      </c>
      <c r="GL48" s="228" t="str">
        <f>IF([2]相关演算!GL48="","",[2]相关演算!GL48)</f>
        <v/>
      </c>
      <c r="GM48" s="228" t="str">
        <f>IF([2]相关演算!GM48="","",[2]相关演算!GM48)</f>
        <v/>
      </c>
      <c r="GN48" s="228" t="str">
        <f>IF([2]相关演算!GN48="","",[2]相关演算!GN48)</f>
        <v/>
      </c>
      <c r="GO48" s="228" t="str">
        <f>IF([2]相关演算!GO48="","",[2]相关演算!GO48)</f>
        <v/>
      </c>
      <c r="GP48" s="228" t="str">
        <f>IF([2]相关演算!GP48="","",[2]相关演算!GP48)</f>
        <v/>
      </c>
      <c r="GQ48" s="228" t="str">
        <f>IF([2]相关演算!GQ48="","",[2]相关演算!GQ48)</f>
        <v/>
      </c>
      <c r="GR48" s="228" t="str">
        <f>IF([2]相关演算!GR48="","",[2]相关演算!GR48)</f>
        <v/>
      </c>
      <c r="GS48" s="228" t="str">
        <f>IF([2]相关演算!GS48="","",[2]相关演算!GS48)</f>
        <v/>
      </c>
      <c r="GT48" s="228" t="str">
        <f>IF([2]相关演算!GT48="","",[2]相关演算!GT48)</f>
        <v/>
      </c>
      <c r="GU48" s="228" t="str">
        <f>IF([2]相关演算!GU48="","",[2]相关演算!GU48)</f>
        <v/>
      </c>
      <c r="GV48" s="228" t="str">
        <f>IF([2]相关演算!GV48="","",[2]相关演算!GV48)</f>
        <v/>
      </c>
      <c r="GW48" s="228" t="str">
        <f>IF([2]相关演算!GW48="","",[2]相关演算!GW48)</f>
        <v/>
      </c>
      <c r="GX48" s="228" t="str">
        <f>IF([2]相关演算!GX48="","",[2]相关演算!GX48)</f>
        <v/>
      </c>
      <c r="GY48" s="228" t="str">
        <f>IF([2]相关演算!GY48="","",[2]相关演算!GY48)</f>
        <v/>
      </c>
      <c r="GZ48" s="228" t="str">
        <f>IF([2]相关演算!GZ48="","",[2]相关演算!GZ48)</f>
        <v/>
      </c>
    </row>
    <row r="49" spans="1:208">
      <c r="A49" s="228" t="str">
        <f>IF([2]相关演算!A49="","",[2]相关演算!A49)</f>
        <v/>
      </c>
      <c r="B49" s="228">
        <f>IF([2]相关演算!B49="","",[2]相关演算!B49)</f>
        <v>30</v>
      </c>
      <c r="C49" s="228">
        <f>IF([2]相关演算!C49="","",[2]相关演算!C49)</f>
        <v>0.5</v>
      </c>
      <c r="D49" s="228">
        <f>IF([2]相关演算!D49="","",[2]相关演算!D49)</f>
        <v>0.5</v>
      </c>
      <c r="E49" s="228">
        <f>IF([2]相关演算!E49="","",[2]相关演算!E49)</f>
        <v>0.5</v>
      </c>
      <c r="F49" s="228">
        <f>IF([2]相关演算!F49="","",[2]相关演算!F49)</f>
        <v>0.5</v>
      </c>
      <c r="G49" s="228">
        <f>IF([2]相关演算!G49="","",[2]相关演算!G49)</f>
        <v>0.36899379982502989</v>
      </c>
      <c r="H49" s="228">
        <f>IF([2]相关演算!H49="","",[2]相关演算!H49)</f>
        <v>0.34465393517876403</v>
      </c>
      <c r="I49" s="228">
        <f>IF([2]相关演算!I49="","",[2]相关演算!I49)</f>
        <v>0.73347904493181315</v>
      </c>
      <c r="J49" s="228">
        <f>IF([2]相关演算!J49="","",[2]相关演算!J49)</f>
        <v>0.73347904493181315</v>
      </c>
      <c r="K49" s="228">
        <f>IF([2]相关演算!K49="","",[2]相关演算!K49)</f>
        <v>3.2334462283399916E-2</v>
      </c>
      <c r="L49" s="228">
        <f>IF([2]相关演算!L49="","",[2]相关演算!L49)</f>
        <v>0.4757231481430112</v>
      </c>
      <c r="M49" s="228">
        <f>IF([2]相关演算!M49="","",[2]相关演算!M49)</f>
        <v>0.71571098126060051</v>
      </c>
      <c r="N49" s="228">
        <f>IF([2]相关演算!N49="","",[2]相关演算!N49)</f>
        <v>0.67752319956930451</v>
      </c>
      <c r="O49" s="228" t="str">
        <f>IF([2]相关演算!O49="","",[2]相关演算!O49)</f>
        <v/>
      </c>
      <c r="P49" s="228" t="str">
        <f>IF([2]相关演算!P49="","",[2]相关演算!P49)</f>
        <v/>
      </c>
      <c r="Q49" s="228" t="str">
        <f>IF([2]相关演算!Q49="","",[2]相关演算!Q49)</f>
        <v/>
      </c>
      <c r="R49" s="228">
        <f>IF([2]相关演算!R49="","",[2]相关演算!R49)</f>
        <v>3.7898399999999999</v>
      </c>
      <c r="S49" s="228">
        <f>IF([2]相关演算!S49="","",[2]相关演算!S49)</f>
        <v>3.62704</v>
      </c>
      <c r="T49" s="228">
        <f>IF([2]相关演算!T49="","",[2]相关演算!T49)</f>
        <v>1.8</v>
      </c>
      <c r="U49" s="228">
        <f>IF([2]相关演算!U49="","",[2]相关演算!U49)</f>
        <v>2.3839999999999999</v>
      </c>
      <c r="V49" s="228">
        <f>IF([2]相关演算!V49="","",[2]相关演算!V49)</f>
        <v>4.2278193372839787</v>
      </c>
      <c r="W49" s="228">
        <f>IF([2]相关演算!W49="","",[2]相关演算!W49)</f>
        <v>2.941814744276924</v>
      </c>
      <c r="X49" s="228">
        <f>IF([2]相关演算!X49="","",[2]相关演算!X49)</f>
        <v>2.3386368503945589</v>
      </c>
      <c r="Y49" s="228">
        <f>IF([2]相关演算!Y49="","",[2]相关演算!Y49)</f>
        <v>2.0479698718151216</v>
      </c>
      <c r="Z49" s="228">
        <f>IF([2]相关演算!Z49="","",[2]相关演算!Z49)</f>
        <v>0.15596210620274964</v>
      </c>
      <c r="AA49" s="228">
        <f>IF([2]相关演算!AA49="","",[2]相关演算!AA49)</f>
        <v>0.16296247865240765</v>
      </c>
      <c r="AB49" s="228">
        <f>IF([2]相关演算!AB49="","",[2]相关演算!AB49)</f>
        <v>0.32837301587301593</v>
      </c>
      <c r="AC49" s="228">
        <f>IF([2]相关演算!AC49="","",[2]相关演算!AC49)</f>
        <v>0.24793264621284761</v>
      </c>
      <c r="AD49" s="228">
        <f>IF([2]相关演算!AD49="","",[2]相关演算!AD49)</f>
        <v>0.23473006673656915</v>
      </c>
      <c r="AE49" s="228">
        <f>IF([2]相关演算!AE49="","",[2]相关演算!AE49)</f>
        <v>0.20178497656137537</v>
      </c>
      <c r="AF49" s="228">
        <f>IF([2]相关演算!AF49="","",[2]相关演算!AF49)</f>
        <v>0.16548777075464383</v>
      </c>
      <c r="AG49" s="228">
        <f>IF([2]相关演算!AG49="","",[2]相关演算!AG49)</f>
        <v>0.16352963061999487</v>
      </c>
      <c r="AH49" s="228">
        <f>IF([2]相关演算!AH49="","",[2]相关演算!AH49)</f>
        <v>0.14353835792102082</v>
      </c>
      <c r="AI49" s="228">
        <f>IF([2]相关演算!AI49="","",[2]相关演算!AI49)</f>
        <v>0.16089674724300462</v>
      </c>
      <c r="AJ49" s="228">
        <f>IF([2]相关演算!AJ49="","",[2]相关演算!AJ49)</f>
        <v>0.23473006673656915</v>
      </c>
      <c r="AK49" s="228">
        <f>IF([2]相关演算!AK49="","",[2]相关演算!AK49)</f>
        <v>0.15596210620274964</v>
      </c>
      <c r="AL49" s="228">
        <f>IF([2]相关演算!AL49="","",[2]相关演算!AL49)</f>
        <v>3.291862492280881</v>
      </c>
      <c r="AM49" s="228">
        <f>IF([2]相关演算!AM49="","",[2]相关演算!AM49)</f>
        <v>3.4396180212365381</v>
      </c>
      <c r="AN49" s="228">
        <f>IF([2]相关演算!AN49="","",[2]相关演算!AN49)</f>
        <v>6.9309067487476517</v>
      </c>
      <c r="AO49" s="228">
        <f>IF([2]相关演算!AO49="","",[2]相关演算!AO49)</f>
        <v>4.9417142781296119</v>
      </c>
      <c r="AP49" s="228">
        <f>IF([2]相关演算!AP49="","",[2]相关演算!AP49)</f>
        <v>4.2369660820774415</v>
      </c>
      <c r="AQ49" s="228">
        <f>IF([2]相关演算!AQ49="","",[2]相关演算!AQ49)</f>
        <v>3.4630554222813532</v>
      </c>
      <c r="AR49" s="228">
        <f>IF([2]相关演算!AR49="","",[2]相关演算!AR49)</f>
        <v>3.0156023379362509</v>
      </c>
      <c r="AS49" s="228">
        <f>IF([2]相关演算!AS49="","",[2]相关演算!AS49)</f>
        <v>3.3960170215366481</v>
      </c>
      <c r="AT49" s="228">
        <f>IF([2]相关演算!AT49="","",[2]相关演算!AT49)</f>
        <v>4.9417142781296119</v>
      </c>
      <c r="AU49" s="228">
        <f>IF([2]相关演算!AU49="","",[2]相关演算!AU49)</f>
        <v>3.291862492280881</v>
      </c>
      <c r="AV49" s="228" t="str">
        <f>IF([2]相关演算!AV49="","",[2]相关演算!AV49)</f>
        <v/>
      </c>
      <c r="AW49" s="228" t="str">
        <f>IF([2]相关演算!AW49="","",[2]相关演算!AW49)</f>
        <v/>
      </c>
      <c r="AX49" s="228" t="str">
        <f>IF([2]相关演算!AX49="","",[2]相关演算!AX49)</f>
        <v/>
      </c>
      <c r="AY49" s="228" t="str">
        <f>IF([2]相关演算!AY49="","",[2]相关演算!AY49)</f>
        <v/>
      </c>
      <c r="AZ49" s="228" t="str">
        <f>IF([2]相关演算!AZ49="","",[2]相关演算!AZ49)</f>
        <v/>
      </c>
      <c r="BA49" s="228" t="str">
        <f>IF([2]相关演算!BA49="","",[2]相关演算!BA49)</f>
        <v/>
      </c>
      <c r="BB49" s="228" t="str">
        <f>IF([2]相关演算!BB49="","",[2]相关演算!BB49)</f>
        <v/>
      </c>
      <c r="BC49" s="228" t="str">
        <f>IF([2]相关演算!BC49="","",[2]相关演算!BC49)</f>
        <v/>
      </c>
      <c r="BD49" s="228">
        <f>IF([2]相关演算!BD49="","",[2]相关演算!BD49)</f>
        <v>25</v>
      </c>
      <c r="BE49" s="228">
        <f>IF([2]相关演算!BE49="","",[2]相关演算!BE49)</f>
        <v>214.26980312129086</v>
      </c>
      <c r="BF49" s="228">
        <f>IF([2]相关演算!BF49="","",[2]相关演算!BF49)</f>
        <v>108.50038858515505</v>
      </c>
      <c r="BG49" s="228">
        <f>IF([2]相关演算!BG49="","",[2]相关演算!BG49)</f>
        <v>49.207534342849549</v>
      </c>
      <c r="BH49" s="228">
        <f>IF([2]相关演算!BH49="","",[2]相关演算!BH49)</f>
        <v>40.753670592983461</v>
      </c>
      <c r="BI49" s="228" t="str">
        <f>IF([2]相关演算!BI49="","",[2]相关演算!BI49)</f>
        <v/>
      </c>
      <c r="BJ49" s="228" t="str">
        <f>IF([2]相关演算!BJ49="","",[2]相关演算!BJ49)</f>
        <v/>
      </c>
      <c r="BK49" s="228">
        <f>IF([2]相关演算!BK49="","",[2]相关演算!BK49)</f>
        <v>25</v>
      </c>
      <c r="BL49" s="228">
        <f>IF([2]相关演算!BL49="","",[2]相关演算!BL49)</f>
        <v>2.2204897763963394E-2</v>
      </c>
      <c r="BM49" s="228">
        <f>IF([2]相关演算!BM49="","",[2]相关演算!BM49)</f>
        <v>5.509255551129616E-2</v>
      </c>
      <c r="BN49" s="228">
        <f>IF([2]相关演算!BN49="","",[2]相关演算!BN49)</f>
        <v>4.6701202021075805E-2</v>
      </c>
      <c r="BO49" s="228">
        <f>IF([2]相关演算!BO49="","",[2]相关演算!BO49)</f>
        <v>2.4105452153097257E-2</v>
      </c>
      <c r="BP49" s="228" t="str">
        <f>IF([2]相关演算!BP49="","",[2]相关演算!BP49)</f>
        <v/>
      </c>
      <c r="BQ49" s="228">
        <f>IF([2]相关演算!BQ49="","",[2]相关演算!BQ49)</f>
        <v>2.1630268760054305E-2</v>
      </c>
      <c r="BR49" s="228">
        <f>IF([2]相关演算!BR49="","",[2]相关演算!BR49)</f>
        <v>0.12718298278596821</v>
      </c>
      <c r="BS49" s="228">
        <f>IF([2]相关演算!BS49="","",[2]相关演算!BS49)</f>
        <v>3.4110435905593983E-2</v>
      </c>
      <c r="BT49" s="228">
        <f>IF([2]相关演算!BT49="","",[2]相关演算!BT49)</f>
        <v>3.2596573293787498E-2</v>
      </c>
      <c r="BU49" s="228" t="str">
        <f>IF([2]相关演算!BU49="","",[2]相关演算!BU49)</f>
        <v/>
      </c>
      <c r="BV49" s="228" t="str">
        <f>IF([2]相关演算!BV49="","",[2]相关演算!BV49)</f>
        <v/>
      </c>
      <c r="BW49" s="228">
        <f>IF([2]相关演算!BW49="","",[2]相关演算!BW49)</f>
        <v>4.3835166524017699E-2</v>
      </c>
      <c r="BX49" s="228">
        <f>IF([2]相关演算!BX49="","",[2]相关演算!BX49)</f>
        <v>0.18227553829726437</v>
      </c>
      <c r="BY49" s="228">
        <f>IF([2]相关演算!BY49="","",[2]相关演算!BY49)</f>
        <v>8.0811637926669788E-2</v>
      </c>
      <c r="BZ49" s="228">
        <f>IF([2]相关演算!BZ49="","",[2]相关演算!BZ49)</f>
        <v>5.6702025446884755E-2</v>
      </c>
      <c r="CA49" s="228" t="str">
        <f>IF([2]相关演算!CA49="","",[2]相关演算!CA49)</f>
        <v/>
      </c>
      <c r="CB49" s="228" t="str">
        <f>IF([2]相关演算!CB49="","",[2]相关演算!CB49)</f>
        <v/>
      </c>
      <c r="CC49" s="228" t="str">
        <f>IF([2]相关演算!CC49="","",[2]相关演算!CC49)</f>
        <v/>
      </c>
      <c r="CD49" s="228" t="str">
        <f>IF([2]相关演算!CD49="","",[2]相关演算!CD49)</f>
        <v/>
      </c>
      <c r="CE49" s="228" t="str">
        <f>IF([2]相关演算!CE49="","",[2]相关演算!CE49)</f>
        <v/>
      </c>
      <c r="CF49" s="228" t="str">
        <f>IF([2]相关演算!CF49="","",[2]相关演算!CF49)</f>
        <v/>
      </c>
      <c r="CG49" s="228" t="str">
        <f>IF([2]相关演算!CG49="","",[2]相关演算!CG49)</f>
        <v/>
      </c>
      <c r="CH49" s="228" t="str">
        <f>IF([2]相关演算!CH49="","",[2]相关演算!CH49)</f>
        <v/>
      </c>
      <c r="CI49" s="228" t="str">
        <f>IF([2]相关演算!CI49="","",[2]相关演算!CI49)</f>
        <v/>
      </c>
      <c r="CJ49" s="228">
        <f>IF([2]相关演算!CJ49="","",[2]相关演算!CJ49)</f>
        <v>25</v>
      </c>
      <c r="CK49" s="228">
        <f>IF([2]相关演算!CK49="","",[2]相关演算!CK49)</f>
        <v>168.27808933919977</v>
      </c>
      <c r="CL49" s="228">
        <f>IF([2]相关演算!CL49="","",[2]相关演算!CL49)</f>
        <v>167.81274286572187</v>
      </c>
      <c r="CM49" s="228">
        <f>IF([2]相关演算!CM49="","",[2]相关演算!CM49)</f>
        <v>123.06603172321073</v>
      </c>
      <c r="CN49" s="228">
        <f>IF([2]相关演算!CN49="","",[2]相关演算!CN49)</f>
        <v>123.06603172321073</v>
      </c>
      <c r="CO49" s="228" t="str">
        <f>IF([2]相关演算!CO49="","",[2]相关演算!CO49)</f>
        <v/>
      </c>
      <c r="CP49" s="228" t="str">
        <f>IF([2]相关演算!CP49="","",[2]相关演算!CP49)</f>
        <v/>
      </c>
      <c r="CQ49" s="228">
        <f>IF([2]相关演算!CQ49="","",[2]相关演算!CQ49)</f>
        <v>25</v>
      </c>
      <c r="CR49" s="228">
        <f>IF([2]相关演算!CR49="","",[2]相关演算!CR49)</f>
        <v>2.0269026255911666E-2</v>
      </c>
      <c r="CS49" s="228">
        <f>IF([2]相关演算!CS49="","",[2]相关演算!CS49)</f>
        <v>3.0215270188112722E-2</v>
      </c>
      <c r="CT49" s="228">
        <f>IF([2]相关演算!CT49="","",[2]相关演算!CT49)</f>
        <v>5.2998633385779932E-2</v>
      </c>
      <c r="CU49" s="228">
        <f>IF([2]相关演算!CU49="","",[2]相关演算!CU49)</f>
        <v>5.4074094741095473E-2</v>
      </c>
      <c r="CV49" s="228" t="str">
        <f>IF([2]相关演算!CV49="","",[2]相关演算!CV49)</f>
        <v/>
      </c>
      <c r="CW49" s="228">
        <f>IF([2]相关演算!CW49="","",[2]相关演算!CW49)</f>
        <v>2.3219709233759604E-2</v>
      </c>
      <c r="CX49" s="228">
        <f>IF([2]相关演算!CX49="","",[2]相关演算!CX49)</f>
        <v>2.4452072793325653E-2</v>
      </c>
      <c r="CY49" s="228">
        <f>IF([2]相关演算!CY49="","",[2]相关演算!CY49)</f>
        <v>1.7562897229818023E-2</v>
      </c>
      <c r="CZ49" s="228">
        <f>IF([2]相关演算!CZ49="","",[2]相关演算!CZ49)</f>
        <v>1.6643300105896836E-2</v>
      </c>
      <c r="DA49" s="228" t="str">
        <f>IF([2]相关演算!DA49="","",[2]相关演算!DA49)</f>
        <v/>
      </c>
      <c r="DB49" s="228" t="str">
        <f>IF([2]相关演算!DB49="","",[2]相关演算!DB49)</f>
        <v/>
      </c>
      <c r="DC49" s="228">
        <f>IF([2]相关演算!DC49="","",[2]相关演算!DC49)</f>
        <v>4.3488735489671269E-2</v>
      </c>
      <c r="DD49" s="228">
        <f>IF([2]相关演算!DD49="","",[2]相关演算!DD49)</f>
        <v>5.4667342981438376E-2</v>
      </c>
      <c r="DE49" s="228">
        <f>IF([2]相关演算!DE49="","",[2]相关演算!DE49)</f>
        <v>7.0561530615597959E-2</v>
      </c>
      <c r="DF49" s="228">
        <f>IF([2]相关演算!DF49="","",[2]相关演算!DF49)</f>
        <v>7.0717394846992312E-2</v>
      </c>
      <c r="DG49" s="228" t="str">
        <f>IF([2]相关演算!DG49="","",[2]相关演算!DG49)</f>
        <v/>
      </c>
      <c r="DH49" s="228" t="str">
        <f>IF([2]相关演算!DH49="","",[2]相关演算!DH49)</f>
        <v/>
      </c>
      <c r="DI49" s="228" t="str">
        <f>IF([2]相关演算!DI49="","",[2]相关演算!DI49)</f>
        <v/>
      </c>
      <c r="DJ49" s="228" t="str">
        <f>IF([2]相关演算!DJ49="","",[2]相关演算!DJ49)</f>
        <v/>
      </c>
      <c r="DK49" s="228" t="str">
        <f>IF([2]相关演算!DK49="","",[2]相关演算!DK49)</f>
        <v/>
      </c>
      <c r="DL49" s="228" t="str">
        <f>IF([2]相关演算!DL49="","",[2]相关演算!DL49)</f>
        <v/>
      </c>
      <c r="DM49" s="228" t="str">
        <f>IF([2]相关演算!DM49="","",[2]相关演算!DM49)</f>
        <v/>
      </c>
      <c r="DN49" s="228" t="str">
        <f>IF([2]相关演算!DN49="","",[2]相关演算!DN49)</f>
        <v/>
      </c>
      <c r="DO49" s="228" t="str">
        <f>IF([2]相关演算!DO49="","",[2]相关演算!DO49)</f>
        <v/>
      </c>
      <c r="DP49" s="228" t="str">
        <f>IF([2]相关演算!DP49="","",[2]相关演算!DP49)</f>
        <v/>
      </c>
      <c r="DQ49" s="228">
        <f>IF([2]相关演算!DQ49="","",[2]相关演算!DQ49)</f>
        <v>0</v>
      </c>
      <c r="DR49" s="228">
        <f>IF([2]相关演算!DR49="","",[2]相关演算!DR49)</f>
        <v>0</v>
      </c>
      <c r="DS49" s="228">
        <f>IF([2]相关演算!DS49="","",[2]相关演算!DS49)</f>
        <v>0.6</v>
      </c>
      <c r="DT49" s="228">
        <f>IF([2]相关演算!DT49="","",[2]相关演算!DT49)</f>
        <v>0.4</v>
      </c>
      <c r="DU49" s="228">
        <f>IF([2]相关演算!DU49="","",[2]相关演算!DU49)</f>
        <v>0</v>
      </c>
      <c r="DV49" s="228">
        <f>IF([2]相关演算!DV49="","",[2]相关演算!DV49)</f>
        <v>0.5</v>
      </c>
      <c r="DW49" s="228">
        <f>IF([2]相关演算!DW49="","",[2]相关演算!DW49)</f>
        <v>0.5</v>
      </c>
      <c r="DX49" s="228">
        <f>IF([2]相关演算!DX49="","",[2]相关演算!DX49)</f>
        <v>0</v>
      </c>
      <c r="DY49" s="228">
        <f>IF([2]相关演算!DY49="","",[2]相关演算!DY49)</f>
        <v>0</v>
      </c>
      <c r="DZ49" s="228">
        <f>IF([2]相关演算!DZ49="","",[2]相关演算!DZ49)</f>
        <v>0.25</v>
      </c>
      <c r="EA49" s="228">
        <f>IF([2]相关演算!EA49="","",[2]相关演算!EA49)</f>
        <v>0.75</v>
      </c>
      <c r="EB49" s="228">
        <f>IF([2]相关演算!EB49="","",[2]相关演算!EB49)</f>
        <v>0</v>
      </c>
      <c r="EC49" s="228">
        <f>IF([2]相关演算!EC49="","",[2]相关演算!EC49)</f>
        <v>0</v>
      </c>
      <c r="ED49" s="228">
        <f>IF([2]相关演算!ED49="","",[2]相关演算!ED49)</f>
        <v>0</v>
      </c>
      <c r="EE49" s="228">
        <f>IF([2]相关演算!EE49="","",[2]相关演算!EE49)</f>
        <v>0.5</v>
      </c>
      <c r="EF49" s="228">
        <f>IF([2]相关演算!EF49="","",[2]相关演算!EF49)</f>
        <v>0.5</v>
      </c>
      <c r="EG49" s="228" t="str">
        <f>IF([2]相关演算!EG49="","",[2]相关演算!EG49)</f>
        <v/>
      </c>
      <c r="EH49" s="228" t="str">
        <f>IF([2]相关演算!EH49="","",[2]相关演算!EH49)</f>
        <v/>
      </c>
      <c r="EI49" s="228" t="str">
        <f>IF([2]相关演算!EI49="","",[2]相关演算!EI49)</f>
        <v/>
      </c>
      <c r="EJ49" s="228" t="str">
        <f>IF([2]相关演算!EJ49="","",[2]相关演算!EJ49)</f>
        <v/>
      </c>
      <c r="EK49" s="228" t="str">
        <f>IF([2]相关演算!EK49="","",[2]相关演算!EK49)</f>
        <v/>
      </c>
      <c r="EL49" s="228" t="str">
        <f>IF([2]相关演算!EL49="","",[2]相关演算!EL49)</f>
        <v/>
      </c>
      <c r="EM49" s="228" t="str">
        <f>IF([2]相关演算!EM49="","",[2]相关演算!EM49)</f>
        <v/>
      </c>
      <c r="EN49" s="228" t="str">
        <f>IF([2]相关演算!EN49="","",[2]相关演算!EN49)</f>
        <v/>
      </c>
      <c r="EO49" s="228" t="str">
        <f>IF([2]相关演算!EO49="","",[2]相关演算!EO49)</f>
        <v/>
      </c>
      <c r="EP49" s="228">
        <f>IF([2]相关演算!EP49="","",[2]相关演算!EP49)</f>
        <v>6</v>
      </c>
      <c r="EQ49" s="228">
        <f>IF([2]相关演算!EQ49="","",[2]相关演算!EQ49)</f>
        <v>0.3</v>
      </c>
      <c r="ER49" s="228" t="str">
        <f>IF([2]相关演算!ER49="","",[2]相关演算!ER49)</f>
        <v/>
      </c>
      <c r="ES49" s="228">
        <f>IF([2]相关演算!ES49="","",[2]相关演算!ES49)</f>
        <v>3</v>
      </c>
      <c r="ET49" s="228" t="str">
        <f>IF([2]相关演算!ET49="","",[2]相关演算!ET49)</f>
        <v>弓将</v>
      </c>
      <c r="EU49" s="228">
        <f>IF([2]相关演算!EU49="","",[2]相关演算!EU49)</f>
        <v>37</v>
      </c>
      <c r="EV49" s="228">
        <f>IF([2]相关演算!EV49="","",[2]相关演算!EV49)</f>
        <v>12000</v>
      </c>
      <c r="EW49" s="228">
        <f>IF([2]相关演算!EW49="","",[2]相关演算!EW49)</f>
        <v>0.40962631603659971</v>
      </c>
      <c r="EX49" s="228">
        <f>IF([2]相关演算!EX49="","",[2]相关演算!EX49)</f>
        <v>0.50365169648808761</v>
      </c>
      <c r="EY49" s="228" t="str">
        <f>IF([2]相关演算!EY49="","",[2]相关演算!EY49)</f>
        <v/>
      </c>
      <c r="EZ49" s="228" t="str">
        <f>IF([2]相关演算!EZ49="","",[2]相关演算!EZ49)</f>
        <v/>
      </c>
      <c r="FA49" s="228" t="str">
        <f>IF([2]相关演算!FA49="","",[2]相关演算!FA49)</f>
        <v/>
      </c>
      <c r="FB49" s="228" t="str">
        <f>IF([2]相关演算!FB49="","",[2]相关演算!FB49)</f>
        <v/>
      </c>
      <c r="FC49" s="228" t="str">
        <f>IF([2]相关演算!FC49="","",[2]相关演算!FC49)</f>
        <v/>
      </c>
      <c r="FD49" s="228" t="str">
        <f>IF([2]相关演算!FD49="","",[2]相关演算!FD49)</f>
        <v/>
      </c>
      <c r="FE49" s="228" t="str">
        <f>IF([2]相关演算!FE49="","",[2]相关演算!FE49)</f>
        <v/>
      </c>
      <c r="FF49" s="228" t="str">
        <f>IF([2]相关演算!FF49="","",[2]相关演算!FF49)</f>
        <v/>
      </c>
      <c r="FG49" s="228" t="str">
        <f>IF([2]相关演算!FG49="","",[2]相关演算!FG49)</f>
        <v>孙膑</v>
      </c>
      <c r="FH49" s="228">
        <f>IF([2]相关演算!FH49="","",[2]相关演算!FH49)</f>
        <v>10036</v>
      </c>
      <c r="FI49" s="228" t="str">
        <f>IF([2]相关演算!FI49="","",[2]相关演算!FI49)</f>
        <v>rectangle</v>
      </c>
      <c r="FJ49" s="228">
        <f>IF([2]相关演算!FJ49="","",[2]相关演算!FJ49)</f>
        <v>500</v>
      </c>
      <c r="FK49" s="228">
        <f>IF([2]相关演算!FK49="","",[2]相关演算!FK49)</f>
        <v>70</v>
      </c>
      <c r="FL49" s="228">
        <f>IF([2]相关演算!FL49="","",[2]相关演算!FL49)</f>
        <v>260</v>
      </c>
      <c r="FM49" s="228">
        <f>IF([2]相关演算!FM49="","",[2]相关演算!FM49)</f>
        <v>0</v>
      </c>
      <c r="FN49" s="228">
        <f>IF([2]相关演算!FN49="","",[2]相关演算!FN49)</f>
        <v>500</v>
      </c>
      <c r="FO49" s="228">
        <f>IF([2]相关演算!FO49="","",[2]相关演算!FO49)</f>
        <v>0</v>
      </c>
      <c r="FP49" s="228">
        <f>IF([2]相关演算!FP49="","",[2]相关演算!FP49)</f>
        <v>0</v>
      </c>
      <c r="FQ49" s="228">
        <f>IF([2]相关演算!FQ49="","",[2]相关演算!FQ49)</f>
        <v>0</v>
      </c>
      <c r="FR49" s="228">
        <f>IF([2]相关演算!FR49="","",[2]相关演算!FR49)</f>
        <v>0</v>
      </c>
      <c r="FS49" s="228">
        <f>IF([2]相关演算!FS49="","",[2]相关演算!FS49)</f>
        <v>0</v>
      </c>
      <c r="FT49" s="228">
        <f>IF([2]相关演算!FT49="","",[2]相关演算!FT49)</f>
        <v>0</v>
      </c>
      <c r="FU49" s="228">
        <f>IF([2]相关演算!FU49="","",[2]相关演算!FU49)</f>
        <v>0</v>
      </c>
      <c r="FV49" s="228">
        <f>IF([2]相关演算!FV49="","",[2]相关演算!FV49)</f>
        <v>0</v>
      </c>
      <c r="FW49" s="228">
        <f>IF([2]相关演算!FW49="","",[2]相关演算!FW49)</f>
        <v>18200</v>
      </c>
      <c r="FX49" s="228">
        <f>IF([2]相关演算!FX49="","",[2]相关演算!FX49)</f>
        <v>0</v>
      </c>
      <c r="FY49" s="228">
        <f>IF([2]相关演算!FY49="","",[2]相关演算!FY49)</f>
        <v>18200</v>
      </c>
      <c r="FZ49" s="228" t="str">
        <f ca="1">IF([2]相关演算!FZ49="","",[2]相关演算!FZ49)</f>
        <v/>
      </c>
      <c r="GA49" s="228">
        <f>IF([2]相关演算!GA49="","",[2]相关演算!GA49)</f>
        <v>0</v>
      </c>
      <c r="GB49" s="228">
        <f ca="1">IF([2]相关演算!GB49="","",[2]相关演算!GB49)</f>
        <v>500</v>
      </c>
      <c r="GC49" s="228">
        <f ca="1">IF([2]相关演算!GC49="","",[2]相关演算!GC49)</f>
        <v>1</v>
      </c>
      <c r="GD49" s="228">
        <f>IF([2]相关演算!GD49="","",[2]相关演算!GD49)</f>
        <v>1</v>
      </c>
      <c r="GE49" s="228">
        <f ca="1">IF([2]相关演算!GE49="","",[2]相关演算!GE49)</f>
        <v>4.4000000000000004</v>
      </c>
      <c r="GF49" s="228">
        <f ca="1">IF([2]相关演算!GF49="","",[2]相关演算!GF49)</f>
        <v>3.99</v>
      </c>
      <c r="GG49" s="228" t="str">
        <f>IF([2]相关演算!GG49="","",[2]相关演算!GG49)</f>
        <v/>
      </c>
      <c r="GH49" s="228" t="str">
        <f>IF([2]相关演算!GH49="","",[2]相关演算!GH49)</f>
        <v/>
      </c>
      <c r="GI49" s="228" t="str">
        <f>IF([2]相关演算!GI49="","",[2]相关演算!GI49)</f>
        <v/>
      </c>
      <c r="GJ49" s="228" t="str">
        <f>IF([2]相关演算!GJ49="","",[2]相关演算!GJ49)</f>
        <v/>
      </c>
      <c r="GK49" s="228" t="str">
        <f>IF([2]相关演算!GK49="","",[2]相关演算!GK49)</f>
        <v/>
      </c>
      <c r="GL49" s="228" t="str">
        <f>IF([2]相关演算!GL49="","",[2]相关演算!GL49)</f>
        <v/>
      </c>
      <c r="GM49" s="228" t="str">
        <f>IF([2]相关演算!GM49="","",[2]相关演算!GM49)</f>
        <v/>
      </c>
      <c r="GN49" s="228" t="str">
        <f>IF([2]相关演算!GN49="","",[2]相关演算!GN49)</f>
        <v/>
      </c>
      <c r="GO49" s="228" t="str">
        <f>IF([2]相关演算!GO49="","",[2]相关演算!GO49)</f>
        <v/>
      </c>
      <c r="GP49" s="228" t="str">
        <f>IF([2]相关演算!GP49="","",[2]相关演算!GP49)</f>
        <v/>
      </c>
      <c r="GQ49" s="228" t="str">
        <f>IF([2]相关演算!GQ49="","",[2]相关演算!GQ49)</f>
        <v/>
      </c>
      <c r="GR49" s="228" t="str">
        <f>IF([2]相关演算!GR49="","",[2]相关演算!GR49)</f>
        <v/>
      </c>
      <c r="GS49" s="228" t="str">
        <f>IF([2]相关演算!GS49="","",[2]相关演算!GS49)</f>
        <v/>
      </c>
      <c r="GT49" s="228" t="str">
        <f>IF([2]相关演算!GT49="","",[2]相关演算!GT49)</f>
        <v/>
      </c>
      <c r="GU49" s="228" t="str">
        <f>IF([2]相关演算!GU49="","",[2]相关演算!GU49)</f>
        <v/>
      </c>
      <c r="GV49" s="228" t="str">
        <f>IF([2]相关演算!GV49="","",[2]相关演算!GV49)</f>
        <v/>
      </c>
      <c r="GW49" s="228" t="str">
        <f>IF([2]相关演算!GW49="","",[2]相关演算!GW49)</f>
        <v/>
      </c>
      <c r="GX49" s="228" t="str">
        <f>IF([2]相关演算!GX49="","",[2]相关演算!GX49)</f>
        <v/>
      </c>
      <c r="GY49" s="228" t="str">
        <f>IF([2]相关演算!GY49="","",[2]相关演算!GY49)</f>
        <v/>
      </c>
      <c r="GZ49" s="228" t="str">
        <f>IF([2]相关演算!GZ49="","",[2]相关演算!GZ49)</f>
        <v/>
      </c>
    </row>
    <row r="50" spans="1:208">
      <c r="A50" s="228" t="str">
        <f>IF([2]相关演算!A50="","",[2]相关演算!A50)</f>
        <v/>
      </c>
      <c r="B50" s="228">
        <f>IF([2]相关演算!B50="","",[2]相关演算!B50)</f>
        <v>31</v>
      </c>
      <c r="C50" s="228">
        <f>IF([2]相关演算!C50="","",[2]相关演算!C50)</f>
        <v>0.5</v>
      </c>
      <c r="D50" s="228">
        <f>IF([2]相关演算!D50="","",[2]相关演算!D50)</f>
        <v>0.5</v>
      </c>
      <c r="E50" s="228">
        <f>IF([2]相关演算!E50="","",[2]相关演算!E50)</f>
        <v>0.5</v>
      </c>
      <c r="F50" s="228">
        <f>IF([2]相关演算!F50="","",[2]相关演算!F50)</f>
        <v>0.5</v>
      </c>
      <c r="G50" s="228">
        <f>IF([2]相关演算!G50="","",[2]相关演算!G50)</f>
        <v>0.35735534865817487</v>
      </c>
      <c r="H50" s="228">
        <f>IF([2]相关演算!H50="","",[2]相关演算!H50)</f>
        <v>0.32741290013534274</v>
      </c>
      <c r="I50" s="228">
        <f>IF([2]相关演算!I50="","",[2]相关演算!I50)</f>
        <v>0.71939554619841217</v>
      </c>
      <c r="J50" s="228">
        <f>IF([2]相关演算!J50="","",[2]相关演算!J50)</f>
        <v>0.71939554619841217</v>
      </c>
      <c r="K50" s="228">
        <f>IF([2]相关演算!K50="","",[2]相关演算!K50)</f>
        <v>1.7840543934624874E-2</v>
      </c>
      <c r="L50" s="228">
        <f>IF([2]相关演算!L50="","",[2]相关演算!L50)</f>
        <v>0.46193032010827417</v>
      </c>
      <c r="M50" s="228">
        <f>IF([2]相关演算!M50="","",[2]相关演算!M50)</f>
        <v>0.70068858261163947</v>
      </c>
      <c r="N50" s="228">
        <f>IF([2]相关演算!N50="","",[2]相关演算!N50)</f>
        <v>0.64887470438935357</v>
      </c>
      <c r="O50" s="228" t="str">
        <f>IF([2]相关演算!O50="","",[2]相关演算!O50)</f>
        <v/>
      </c>
      <c r="P50" s="228" t="str">
        <f>IF([2]相关演算!P50="","",[2]相关演算!P50)</f>
        <v/>
      </c>
      <c r="Q50" s="228" t="str">
        <f>IF([2]相关演算!Q50="","",[2]相关演算!Q50)</f>
        <v/>
      </c>
      <c r="R50" s="228">
        <f>IF([2]相关演算!R50="","",[2]相关演算!R50)</f>
        <v>3.7898399999999999</v>
      </c>
      <c r="S50" s="228">
        <f>IF([2]相关演算!S50="","",[2]相关演算!S50)</f>
        <v>3.62704</v>
      </c>
      <c r="T50" s="228">
        <f>IF([2]相关演算!T50="","",[2]相关演算!T50)</f>
        <v>1.8</v>
      </c>
      <c r="U50" s="228">
        <f>IF([2]相关演算!U50="","",[2]相关演算!U50)</f>
        <v>2.3839999999999999</v>
      </c>
      <c r="V50" s="228">
        <f>IF([2]相关演算!V50="","",[2]相关演算!V50)</f>
        <v>4.17304559234318</v>
      </c>
      <c r="W50" s="228">
        <f>IF([2]相关演算!W50="","",[2]相关演算!W50)</f>
        <v>2.888377565255126</v>
      </c>
      <c r="X50" s="228">
        <f>IF([2]相关演算!X50="","",[2]相关演算!X50)</f>
        <v>2.2702441576473191</v>
      </c>
      <c r="Y50" s="228">
        <f>IF([2]相关演算!Y50="","",[2]相关演算!Y50)</f>
        <v>1.9977469578039364</v>
      </c>
      <c r="Z50" s="228">
        <f>IF([2]相关演算!Z50="","",[2]相关演算!Z50)</f>
        <v>0.15596210620274964</v>
      </c>
      <c r="AA50" s="228">
        <f>IF([2]相关演算!AA50="","",[2]相关演算!AA50)</f>
        <v>0.16296247865240765</v>
      </c>
      <c r="AB50" s="228">
        <f>IF([2]相关演算!AB50="","",[2]相关演算!AB50)</f>
        <v>0.32837301587301593</v>
      </c>
      <c r="AC50" s="228">
        <f>IF([2]相关演算!AC50="","",[2]相关演算!AC50)</f>
        <v>0.24793264621284761</v>
      </c>
      <c r="AD50" s="228">
        <f>IF([2]相关演算!AD50="","",[2]相关演算!AD50)</f>
        <v>0.23913742244492858</v>
      </c>
      <c r="AE50" s="228">
        <f>IF([2]相关演算!AE50="","",[2]相关演算!AE50)</f>
        <v>0.20631100994508189</v>
      </c>
      <c r="AF50" s="228">
        <f>IF([2]相关演算!AF50="","",[2]相关演算!AF50)</f>
        <v>0.17041714910867761</v>
      </c>
      <c r="AG50" s="228">
        <f>IF([2]相关演算!AG50="","",[2]相关演算!AG50)</f>
        <v>0.16917203355218619</v>
      </c>
      <c r="AH50" s="228">
        <f>IF([2]相关演算!AH50="","",[2]相关演算!AH50)</f>
        <v>0.1467801137105747</v>
      </c>
      <c r="AI50" s="228">
        <f>IF([2]相关演算!AI50="","",[2]相关演算!AI50)</f>
        <v>0.16089674724300462</v>
      </c>
      <c r="AJ50" s="228">
        <f>IF([2]相关演算!AJ50="","",[2]相关演算!AJ50)</f>
        <v>0.23913742244492858</v>
      </c>
      <c r="AK50" s="228">
        <f>IF([2]相关演算!AK50="","",[2]相关演算!AK50)</f>
        <v>0.15596210620274964</v>
      </c>
      <c r="AL50" s="228">
        <f>IF([2]相关演算!AL50="","",[2]相关演算!AL50)</f>
        <v>5.9662196393135405</v>
      </c>
      <c r="AM50" s="228">
        <f>IF([2]相关演算!AM50="","",[2]相关演算!AM50)</f>
        <v>6.2340139170938365</v>
      </c>
      <c r="AN50" s="228">
        <f>IF([2]相关演算!AN50="","",[2]相关演算!AN50)</f>
        <v>12.561676576586683</v>
      </c>
      <c r="AO50" s="228">
        <f>IF([2]相关演算!AO50="","",[2]相关演算!AO50)</f>
        <v>9.1210848913957907</v>
      </c>
      <c r="AP50" s="228">
        <f>IF([2]相关演算!AP50="","",[2]相关演算!AP50)</f>
        <v>7.8457545622435942</v>
      </c>
      <c r="AQ50" s="228">
        <f>IF([2]相关演算!AQ50="","",[2]相关演算!AQ50)</f>
        <v>6.4565188083313068</v>
      </c>
      <c r="AR50" s="228">
        <f>IF([2]相关演算!AR50="","",[2]相关演算!AR50)</f>
        <v>5.5853895990577085</v>
      </c>
      <c r="AS50" s="228">
        <f>IF([2]相关演算!AS50="","",[2]相关演算!AS50)</f>
        <v>6.1549908287014201</v>
      </c>
      <c r="AT50" s="228">
        <f>IF([2]相关演算!AT50="","",[2]相关演算!AT50)</f>
        <v>9.1210848913957907</v>
      </c>
      <c r="AU50" s="228">
        <f>IF([2]相关演算!AU50="","",[2]相关演算!AU50)</f>
        <v>5.9662196393135405</v>
      </c>
      <c r="AV50" s="228" t="str">
        <f>IF([2]相关演算!AV50="","",[2]相关演算!AV50)</f>
        <v/>
      </c>
      <c r="AW50" s="228" t="str">
        <f>IF([2]相关演算!AW50="","",[2]相关演算!AW50)</f>
        <v/>
      </c>
      <c r="AX50" s="228" t="str">
        <f>IF([2]相关演算!AX50="","",[2]相关演算!AX50)</f>
        <v/>
      </c>
      <c r="AY50" s="228" t="str">
        <f>IF([2]相关演算!AY50="","",[2]相关演算!AY50)</f>
        <v/>
      </c>
      <c r="AZ50" s="228" t="str">
        <f>IF([2]相关演算!AZ50="","",[2]相关演算!AZ50)</f>
        <v/>
      </c>
      <c r="BA50" s="228" t="str">
        <f>IF([2]相关演算!BA50="","",[2]相关演算!BA50)</f>
        <v/>
      </c>
      <c r="BB50" s="228" t="str">
        <f>IF([2]相关演算!BB50="","",[2]相关演算!BB50)</f>
        <v/>
      </c>
      <c r="BC50" s="228" t="str">
        <f>IF([2]相关演算!BC50="","",[2]相关演算!BC50)</f>
        <v/>
      </c>
      <c r="BD50" s="228">
        <f>IF([2]相关演算!BD50="","",[2]相关演算!BD50)</f>
        <v>26</v>
      </c>
      <c r="BE50" s="228">
        <f>IF([2]相关演算!BE50="","",[2]相关演算!BE50)</f>
        <v>217.9421525039235</v>
      </c>
      <c r="BF50" s="228">
        <f>IF([2]相关演算!BF50="","",[2]相关演算!BF50)</f>
        <v>112.07082584173881</v>
      </c>
      <c r="BG50" s="228">
        <f>IF([2]相关演算!BG50="","",[2]相关演算!BG50)</f>
        <v>53.148785888304864</v>
      </c>
      <c r="BH50" s="228">
        <f>IF([2]相关演算!BH50="","",[2]相关演算!BH50)</f>
        <v>48.395531620450853</v>
      </c>
      <c r="BI50" s="228" t="str">
        <f>IF([2]相关演算!BI50="","",[2]相关演算!BI50)</f>
        <v/>
      </c>
      <c r="BJ50" s="228" t="str">
        <f>IF([2]相关演算!BJ50="","",[2]相关演算!BJ50)</f>
        <v/>
      </c>
      <c r="BK50" s="228">
        <f>IF([2]相关演算!BK50="","",[2]相关演算!BK50)</f>
        <v>26</v>
      </c>
      <c r="BL50" s="228">
        <f>IF([2]相关演算!BL50="","",[2]相关演算!BL50)</f>
        <v>2.3102828686678734E-2</v>
      </c>
      <c r="BM50" s="228">
        <f>IF([2]相关演算!BM50="","",[2]相关演算!BM50)</f>
        <v>5.7308188341599675E-2</v>
      </c>
      <c r="BN50" s="228">
        <f>IF([2]相关演算!BN50="","",[2]相关演算!BN50)</f>
        <v>4.8567068700413524E-2</v>
      </c>
      <c r="BO50" s="228">
        <f>IF([2]相关演算!BO50="","",[2]相关演算!BO50)</f>
        <v>2.5133914407242441E-2</v>
      </c>
      <c r="BP50" s="228" t="str">
        <f>IF([2]相关演算!BP50="","",[2]相关演算!BP50)</f>
        <v/>
      </c>
      <c r="BQ50" s="228">
        <f>IF([2]相关演算!BQ50="","",[2]相关演算!BQ50)</f>
        <v>2.2186277235102858E-2</v>
      </c>
      <c r="BR50" s="228">
        <f>IF([2]相关演算!BR50="","",[2]相关演算!BR50)</f>
        <v>0.12899808584932848</v>
      </c>
      <c r="BS50" s="228">
        <f>IF([2]相关演算!BS50="","",[2]相关演算!BS50)</f>
        <v>3.5441432503334702E-2</v>
      </c>
      <c r="BT50" s="228">
        <f>IF([2]相关演算!BT50="","",[2]相关演算!BT50)</f>
        <v>3.398520270616455E-2</v>
      </c>
      <c r="BU50" s="228" t="str">
        <f>IF([2]相关演算!BU50="","",[2]相关演算!BU50)</f>
        <v/>
      </c>
      <c r="BV50" s="228" t="str">
        <f>IF([2]相关演算!BV50="","",[2]相关演算!BV50)</f>
        <v/>
      </c>
      <c r="BW50" s="228">
        <f>IF([2]相关演算!BW50="","",[2]相关演算!BW50)</f>
        <v>4.5289105921781592E-2</v>
      </c>
      <c r="BX50" s="228">
        <f>IF([2]相关演算!BX50="","",[2]相关演算!BX50)</f>
        <v>0.18630627419092816</v>
      </c>
      <c r="BY50" s="228">
        <f>IF([2]相关演算!BY50="","",[2]相关演算!BY50)</f>
        <v>8.4008501203748226E-2</v>
      </c>
      <c r="BZ50" s="228">
        <f>IF([2]相关演算!BZ50="","",[2]相关演算!BZ50)</f>
        <v>5.9119117113406991E-2</v>
      </c>
      <c r="CA50" s="228" t="str">
        <f>IF([2]相关演算!CA50="","",[2]相关演算!CA50)</f>
        <v/>
      </c>
      <c r="CB50" s="228" t="str">
        <f>IF([2]相关演算!CB50="","",[2]相关演算!CB50)</f>
        <v/>
      </c>
      <c r="CC50" s="228" t="str">
        <f>IF([2]相关演算!CC50="","",[2]相关演算!CC50)</f>
        <v/>
      </c>
      <c r="CD50" s="228" t="str">
        <f>IF([2]相关演算!CD50="","",[2]相关演算!CD50)</f>
        <v/>
      </c>
      <c r="CE50" s="228" t="str">
        <f>IF([2]相关演算!CE50="","",[2]相关演算!CE50)</f>
        <v/>
      </c>
      <c r="CF50" s="228" t="str">
        <f>IF([2]相关演算!CF50="","",[2]相关演算!CF50)</f>
        <v/>
      </c>
      <c r="CG50" s="228" t="str">
        <f>IF([2]相关演算!CG50="","",[2]相关演算!CG50)</f>
        <v/>
      </c>
      <c r="CH50" s="228" t="str">
        <f>IF([2]相关演算!CH50="","",[2]相关演算!CH50)</f>
        <v/>
      </c>
      <c r="CI50" s="228" t="str">
        <f>IF([2]相关演算!CI50="","",[2]相关演算!CI50)</f>
        <v/>
      </c>
      <c r="CJ50" s="228">
        <f>IF([2]相关演算!CJ50="","",[2]相关演算!CJ50)</f>
        <v>26</v>
      </c>
      <c r="CK50" s="228">
        <f>IF([2]相关演算!CK50="","",[2]相关演算!CK50)</f>
        <v>171.83034236040407</v>
      </c>
      <c r="CL50" s="228">
        <f>IF([2]相关演算!CL50="","",[2]相关演算!CL50)</f>
        <v>172.04426615108673</v>
      </c>
      <c r="CM50" s="228">
        <f>IF([2]相关演算!CM50="","",[2]相关演算!CM50)</f>
        <v>126.91349338514289</v>
      </c>
      <c r="CN50" s="228">
        <f>IF([2]相关演算!CN50="","",[2]相关演算!CN50)</f>
        <v>126.91349338514289</v>
      </c>
      <c r="CO50" s="228" t="str">
        <f>IF([2]相关演算!CO50="","",[2]相关演算!CO50)</f>
        <v/>
      </c>
      <c r="CP50" s="228" t="str">
        <f>IF([2]相关演算!CP50="","",[2]相关演算!CP50)</f>
        <v/>
      </c>
      <c r="CQ50" s="228">
        <f>IF([2]相关演算!CQ50="","",[2]相关演算!CQ50)</f>
        <v>26</v>
      </c>
      <c r="CR50" s="228">
        <f>IF([2]相关演算!CR50="","",[2]相关演算!CR50)</f>
        <v>2.1094968949602028E-2</v>
      </c>
      <c r="CS50" s="228">
        <f>IF([2]相关演算!CS50="","",[2]相关演算!CS50)</f>
        <v>3.1446957541088005E-2</v>
      </c>
      <c r="CT50" s="228">
        <f>IF([2]相关演算!CT50="","",[2]相关演算!CT50)</f>
        <v>5.5288283594830234E-2</v>
      </c>
      <c r="CU50" s="228">
        <f>IF([2]相关演算!CU50="","",[2]相关演算!CU50)</f>
        <v>5.634884009058768E-2</v>
      </c>
      <c r="CV50" s="228" t="str">
        <f>IF([2]相关演算!CV50="","",[2]相关演算!CV50)</f>
        <v/>
      </c>
      <c r="CW50" s="228">
        <f>IF([2]相关演算!CW50="","",[2]相关演算!CW50)</f>
        <v>2.4206481551062087E-2</v>
      </c>
      <c r="CX50" s="228">
        <f>IF([2]相关演算!CX50="","",[2]相关演算!CX50)</f>
        <v>2.5478031163567585E-2</v>
      </c>
      <c r="CY50" s="228">
        <f>IF([2]相关演算!CY50="","",[2]相关演算!CY50)</f>
        <v>1.8485182396555017E-2</v>
      </c>
      <c r="CZ50" s="228">
        <f>IF([2]相关演算!CZ50="","",[2]相关演算!CZ50)</f>
        <v>1.7509695848696653E-2</v>
      </c>
      <c r="DA50" s="228" t="str">
        <f>IF([2]相关演算!DA50="","",[2]相关演算!DA50)</f>
        <v/>
      </c>
      <c r="DB50" s="228" t="str">
        <f>IF([2]相关演算!DB50="","",[2]相关演算!DB50)</f>
        <v/>
      </c>
      <c r="DC50" s="228">
        <f>IF([2]相关演算!DC50="","",[2]相关演算!DC50)</f>
        <v>4.5301450500664114E-2</v>
      </c>
      <c r="DD50" s="228">
        <f>IF([2]相关演算!DD50="","",[2]相关演算!DD50)</f>
        <v>5.6924988704655594E-2</v>
      </c>
      <c r="DE50" s="228">
        <f>IF([2]相关演算!DE50="","",[2]相关演算!DE50)</f>
        <v>7.3773465991385248E-2</v>
      </c>
      <c r="DF50" s="228">
        <f>IF([2]相关演算!DF50="","",[2]相关演算!DF50)</f>
        <v>7.3858535939284334E-2</v>
      </c>
      <c r="DG50" s="228" t="str">
        <f>IF([2]相关演算!DG50="","",[2]相关演算!DG50)</f>
        <v/>
      </c>
      <c r="DH50" s="228" t="str">
        <f>IF([2]相关演算!DH50="","",[2]相关演算!DH50)</f>
        <v/>
      </c>
      <c r="DI50" s="228" t="str">
        <f>IF([2]相关演算!DI50="","",[2]相关演算!DI50)</f>
        <v/>
      </c>
      <c r="DJ50" s="228" t="str">
        <f>IF([2]相关演算!DJ50="","",[2]相关演算!DJ50)</f>
        <v/>
      </c>
      <c r="DK50" s="228" t="str">
        <f>IF([2]相关演算!DK50="","",[2]相关演算!DK50)</f>
        <v/>
      </c>
      <c r="DL50" s="228" t="str">
        <f>IF([2]相关演算!DL50="","",[2]相关演算!DL50)</f>
        <v/>
      </c>
      <c r="DM50" s="228" t="str">
        <f>IF([2]相关演算!DM50="","",[2]相关演算!DM50)</f>
        <v/>
      </c>
      <c r="DN50" s="228" t="str">
        <f>IF([2]相关演算!DN50="","",[2]相关演算!DN50)</f>
        <v/>
      </c>
      <c r="DO50" s="228" t="str">
        <f>IF([2]相关演算!DO50="","",[2]相关演算!DO50)</f>
        <v/>
      </c>
      <c r="DP50" s="228" t="str">
        <f>IF([2]相关演算!DP50="","",[2]相关演算!DP50)</f>
        <v/>
      </c>
      <c r="DQ50" s="228">
        <f>IF([2]相关演算!DQ50="","",[2]相关演算!DQ50)</f>
        <v>0</v>
      </c>
      <c r="DR50" s="228">
        <f>IF([2]相关演算!DR50="","",[2]相关演算!DR50)</f>
        <v>0</v>
      </c>
      <c r="DS50" s="228">
        <f>IF([2]相关演算!DS50="","",[2]相关演算!DS50)</f>
        <v>0.6</v>
      </c>
      <c r="DT50" s="228">
        <f>IF([2]相关演算!DT50="","",[2]相关演算!DT50)</f>
        <v>0.4</v>
      </c>
      <c r="DU50" s="228">
        <f>IF([2]相关演算!DU50="","",[2]相关演算!DU50)</f>
        <v>0</v>
      </c>
      <c r="DV50" s="228">
        <f>IF([2]相关演算!DV50="","",[2]相关演算!DV50)</f>
        <v>0.5</v>
      </c>
      <c r="DW50" s="228">
        <f>IF([2]相关演算!DW50="","",[2]相关演算!DW50)</f>
        <v>0.5</v>
      </c>
      <c r="DX50" s="228">
        <f>IF([2]相关演算!DX50="","",[2]相关演算!DX50)</f>
        <v>0</v>
      </c>
      <c r="DY50" s="228">
        <f>IF([2]相关演算!DY50="","",[2]相关演算!DY50)</f>
        <v>0</v>
      </c>
      <c r="DZ50" s="228">
        <f>IF([2]相关演算!DZ50="","",[2]相关演算!DZ50)</f>
        <v>0.25</v>
      </c>
      <c r="EA50" s="228">
        <f>IF([2]相关演算!EA50="","",[2]相关演算!EA50)</f>
        <v>0.75</v>
      </c>
      <c r="EB50" s="228">
        <f>IF([2]相关演算!EB50="","",[2]相关演算!EB50)</f>
        <v>0</v>
      </c>
      <c r="EC50" s="228">
        <f>IF([2]相关演算!EC50="","",[2]相关演算!EC50)</f>
        <v>0</v>
      </c>
      <c r="ED50" s="228">
        <f>IF([2]相关演算!ED50="","",[2]相关演算!ED50)</f>
        <v>0</v>
      </c>
      <c r="EE50" s="228">
        <f>IF([2]相关演算!EE50="","",[2]相关演算!EE50)</f>
        <v>0.5</v>
      </c>
      <c r="EF50" s="228">
        <f>IF([2]相关演算!EF50="","",[2]相关演算!EF50)</f>
        <v>0.5</v>
      </c>
      <c r="EG50" s="228" t="str">
        <f>IF([2]相关演算!EG50="","",[2]相关演算!EG50)</f>
        <v/>
      </c>
      <c r="EH50" s="228" t="str">
        <f>IF([2]相关演算!EH50="","",[2]相关演算!EH50)</f>
        <v/>
      </c>
      <c r="EI50" s="228" t="str">
        <f>IF([2]相关演算!EI50="","",[2]相关演算!EI50)</f>
        <v/>
      </c>
      <c r="EJ50" s="228" t="str">
        <f>IF([2]相关演算!EJ50="","",[2]相关演算!EJ50)</f>
        <v/>
      </c>
      <c r="EK50" s="228" t="str">
        <f>IF([2]相关演算!EK50="","",[2]相关演算!EK50)</f>
        <v/>
      </c>
      <c r="EL50" s="228" t="str">
        <f>IF([2]相关演算!EL50="","",[2]相关演算!EL50)</f>
        <v/>
      </c>
      <c r="EM50" s="228" t="str">
        <f>IF([2]相关演算!EM50="","",[2]相关演算!EM50)</f>
        <v/>
      </c>
      <c r="EN50" s="228" t="str">
        <f>IF([2]相关演算!EN50="","",[2]相关演算!EN50)</f>
        <v/>
      </c>
      <c r="EO50" s="228" t="str">
        <f>IF([2]相关演算!EO50="","",[2]相关演算!EO50)</f>
        <v/>
      </c>
      <c r="EP50" s="228">
        <f>IF([2]相关演算!EP50="","",[2]相关演算!EP50)</f>
        <v>6</v>
      </c>
      <c r="EQ50" s="228">
        <f>IF([2]相关演算!EQ50="","",[2]相关演算!EQ50)</f>
        <v>0.3</v>
      </c>
      <c r="ER50" s="228" t="str">
        <f>IF([2]相关演算!ER50="","",[2]相关演算!ER50)</f>
        <v/>
      </c>
      <c r="ES50" s="228">
        <f>IF([2]相关演算!ES50="","",[2]相关演算!ES50)</f>
        <v>4</v>
      </c>
      <c r="ET50" s="228" t="str">
        <f>IF([2]相关演算!ET50="","",[2]相关演算!ET50)</f>
        <v>军师</v>
      </c>
      <c r="EU50" s="228">
        <f>IF([2]相关演算!EU50="","",[2]相关演算!EU50)</f>
        <v>37</v>
      </c>
      <c r="EV50" s="228">
        <f>IF([2]相关演算!EV50="","",[2]相关演算!EV50)</f>
        <v>12000</v>
      </c>
      <c r="EW50" s="228" t="str">
        <f>IF([2]相关演算!EW50="","",[2]相关演算!EW50)</f>
        <v/>
      </c>
      <c r="EX50" s="228" t="str">
        <f>IF([2]相关演算!EX50="","",[2]相关演算!EX50)</f>
        <v/>
      </c>
      <c r="EY50" s="228" t="str">
        <f>IF([2]相关演算!EY50="","",[2]相关演算!EY50)</f>
        <v/>
      </c>
      <c r="EZ50" s="228" t="str">
        <f>IF([2]相关演算!EZ50="","",[2]相关演算!EZ50)</f>
        <v/>
      </c>
      <c r="FA50" s="228" t="str">
        <f>IF([2]相关演算!FA50="","",[2]相关演算!FA50)</f>
        <v/>
      </c>
      <c r="FB50" s="228" t="str">
        <f>IF([2]相关演算!FB50="","",[2]相关演算!FB50)</f>
        <v/>
      </c>
      <c r="FC50" s="228" t="str">
        <f>IF([2]相关演算!FC50="","",[2]相关演算!FC50)</f>
        <v/>
      </c>
      <c r="FD50" s="228" t="str">
        <f>IF([2]相关演算!FD50="","",[2]相关演算!FD50)</f>
        <v/>
      </c>
      <c r="FE50" s="228" t="str">
        <f>IF([2]相关演算!FE50="","",[2]相关演算!FE50)</f>
        <v/>
      </c>
      <c r="FF50" s="228" t="str">
        <f>IF([2]相关演算!FF50="","",[2]相关演算!FF50)</f>
        <v/>
      </c>
      <c r="FG50" s="228" t="str">
        <f>IF([2]相关演算!FG50="","",[2]相关演算!FG50)</f>
        <v>孟子</v>
      </c>
      <c r="FH50" s="228">
        <f>IF([2]相关演算!FH50="","",[2]相关演算!FH50)</f>
        <v>10037</v>
      </c>
      <c r="FI50" s="228" t="str">
        <f>IF([2]相关演算!FI50="","",[2]相关演算!FI50)</f>
        <v/>
      </c>
      <c r="FJ50" s="228" t="str">
        <f>IF([2]相关演算!FJ50="","",[2]相关演算!FJ50)</f>
        <v/>
      </c>
      <c r="FK50" s="228" t="str">
        <f>IF([2]相关演算!FK50="","",[2]相关演算!FK50)</f>
        <v/>
      </c>
      <c r="FL50" s="228" t="str">
        <f>IF([2]相关演算!FL50="","",[2]相关演算!FL50)</f>
        <v/>
      </c>
      <c r="FM50" s="228">
        <f>IF([2]相关演算!FM50="","",[2]相关演算!FM50)</f>
        <v>0</v>
      </c>
      <c r="FN50" s="228" t="str">
        <f>IF([2]相关演算!FN50="","",[2]相关演算!FN50)</f>
        <v/>
      </c>
      <c r="FO50" s="228">
        <f>IF([2]相关演算!FO50="","",[2]相关演算!FO50)</f>
        <v>0</v>
      </c>
      <c r="FP50" s="228">
        <f>IF([2]相关演算!FP50="","",[2]相关演算!FP50)</f>
        <v>0</v>
      </c>
      <c r="FQ50" s="228">
        <f>IF([2]相关演算!FQ50="","",[2]相关演算!FQ50)</f>
        <v>0</v>
      </c>
      <c r="FR50" s="228">
        <f>IF([2]相关演算!FR50="","",[2]相关演算!FR50)</f>
        <v>0</v>
      </c>
      <c r="FS50" s="228">
        <f>IF([2]相关演算!FS50="","",[2]相关演算!FS50)</f>
        <v>0</v>
      </c>
      <c r="FT50" s="228">
        <f>IF([2]相关演算!FT50="","",[2]相关演算!FT50)</f>
        <v>0</v>
      </c>
      <c r="FU50" s="228">
        <f>IF([2]相关演算!FU50="","",[2]相关演算!FU50)</f>
        <v>0</v>
      </c>
      <c r="FV50" s="228">
        <f>IF([2]相关演算!FV50="","",[2]相关演算!FV50)</f>
        <v>0</v>
      </c>
      <c r="FW50" s="228">
        <f>IF([2]相关演算!FW50="","",[2]相关演算!FW50)</f>
        <v>0</v>
      </c>
      <c r="FX50" s="228">
        <f>IF([2]相关演算!FX50="","",[2]相关演算!FX50)</f>
        <v>0</v>
      </c>
      <c r="FY50" s="228">
        <f>IF([2]相关演算!FY50="","",[2]相关演算!FY50)</f>
        <v>0</v>
      </c>
      <c r="FZ50" s="228" t="str">
        <f ca="1">IF([2]相关演算!FZ50="","",[2]相关演算!FZ50)</f>
        <v/>
      </c>
      <c r="GA50" s="228">
        <f>IF([2]相关演算!GA50="","",[2]相关演算!GA50)</f>
        <v>0</v>
      </c>
      <c r="GB50" s="228" t="str">
        <f>IF([2]相关演算!GB50="","",[2]相关演算!GB50)</f>
        <v/>
      </c>
      <c r="GC50" s="228" t="str">
        <f>IF([2]相关演算!GC50="","",[2]相关演算!GC50)</f>
        <v/>
      </c>
      <c r="GD50" s="228">
        <f>IF([2]相关演算!GD50="","",[2]相关演算!GD50)</f>
        <v>0</v>
      </c>
      <c r="GE50" s="228">
        <f>IF([2]相关演算!GE50="","",[2]相关演算!GE50)</f>
        <v>0</v>
      </c>
      <c r="GF50" s="228">
        <f>IF([2]相关演算!GF50="","",[2]相关演算!GF50)</f>
        <v>2</v>
      </c>
      <c r="GG50" s="228" t="str">
        <f>IF([2]相关演算!GG50="","",[2]相关演算!GG50)</f>
        <v/>
      </c>
      <c r="GH50" s="228" t="str">
        <f>IF([2]相关演算!GH50="","",[2]相关演算!GH50)</f>
        <v/>
      </c>
      <c r="GI50" s="228" t="str">
        <f>IF([2]相关演算!GI50="","",[2]相关演算!GI50)</f>
        <v/>
      </c>
      <c r="GJ50" s="228" t="str">
        <f>IF([2]相关演算!GJ50="","",[2]相关演算!GJ50)</f>
        <v/>
      </c>
      <c r="GK50" s="228" t="str">
        <f>IF([2]相关演算!GK50="","",[2]相关演算!GK50)</f>
        <v/>
      </c>
      <c r="GL50" s="228" t="str">
        <f>IF([2]相关演算!GL50="","",[2]相关演算!GL50)</f>
        <v/>
      </c>
      <c r="GM50" s="228" t="str">
        <f>IF([2]相关演算!GM50="","",[2]相关演算!GM50)</f>
        <v/>
      </c>
      <c r="GN50" s="228" t="str">
        <f>IF([2]相关演算!GN50="","",[2]相关演算!GN50)</f>
        <v/>
      </c>
      <c r="GO50" s="228" t="str">
        <f>IF([2]相关演算!GO50="","",[2]相关演算!GO50)</f>
        <v/>
      </c>
      <c r="GP50" s="228" t="str">
        <f>IF([2]相关演算!GP50="","",[2]相关演算!GP50)</f>
        <v/>
      </c>
      <c r="GQ50" s="228" t="str">
        <f>IF([2]相关演算!GQ50="","",[2]相关演算!GQ50)</f>
        <v/>
      </c>
      <c r="GR50" s="228" t="str">
        <f>IF([2]相关演算!GR50="","",[2]相关演算!GR50)</f>
        <v/>
      </c>
      <c r="GS50" s="228" t="str">
        <f>IF([2]相关演算!GS50="","",[2]相关演算!GS50)</f>
        <v/>
      </c>
      <c r="GT50" s="228" t="str">
        <f>IF([2]相关演算!GT50="","",[2]相关演算!GT50)</f>
        <v/>
      </c>
      <c r="GU50" s="228" t="str">
        <f>IF([2]相关演算!GU50="","",[2]相关演算!GU50)</f>
        <v/>
      </c>
      <c r="GV50" s="228" t="str">
        <f>IF([2]相关演算!GV50="","",[2]相关演算!GV50)</f>
        <v/>
      </c>
      <c r="GW50" s="228" t="str">
        <f>IF([2]相关演算!GW50="","",[2]相关演算!GW50)</f>
        <v/>
      </c>
      <c r="GX50" s="228" t="str">
        <f>IF([2]相关演算!GX50="","",[2]相关演算!GX50)</f>
        <v/>
      </c>
      <c r="GY50" s="228" t="str">
        <f>IF([2]相关演算!GY50="","",[2]相关演算!GY50)</f>
        <v/>
      </c>
      <c r="GZ50" s="228" t="str">
        <f>IF([2]相关演算!GZ50="","",[2]相关演算!GZ50)</f>
        <v/>
      </c>
    </row>
    <row r="51" spans="1:208">
      <c r="A51" s="228" t="str">
        <f>IF([2]相关演算!A51="","",[2]相关演算!A51)</f>
        <v/>
      </c>
      <c r="B51" s="228">
        <f>IF([2]相关演算!B51="","",[2]相关演算!B51)</f>
        <v>32</v>
      </c>
      <c r="C51" s="228">
        <f>IF([2]相关演算!C51="","",[2]相关演算!C51)</f>
        <v>0.5</v>
      </c>
      <c r="D51" s="228">
        <f>IF([2]相关演算!D51="","",[2]相关演算!D51)</f>
        <v>0.5</v>
      </c>
      <c r="E51" s="228">
        <f>IF([2]相关演算!E51="","",[2]相关演算!E51)</f>
        <v>0.5</v>
      </c>
      <c r="F51" s="228">
        <f>IF([2]相关演算!F51="","",[2]相关演算!F51)</f>
        <v>0.5</v>
      </c>
      <c r="G51" s="228">
        <f>IF([2]相关演算!G51="","",[2]相关演算!G51)</f>
        <v>0.34595841397918381</v>
      </c>
      <c r="H51" s="228">
        <f>IF([2]相关演算!H51="","",[2]相关演算!H51)</f>
        <v>0.31043394867214963</v>
      </c>
      <c r="I51" s="228">
        <f>IF([2]相关演算!I51="","",[2]相关演算!I51)</f>
        <v>0.70555992197522155</v>
      </c>
      <c r="J51" s="228">
        <f>IF([2]相关演算!J51="","",[2]相关演算!J51)</f>
        <v>0.70555992197522155</v>
      </c>
      <c r="K51" s="228">
        <f>IF([2]相关演算!K51="","",[2]相关演算!K51)</f>
        <v>3.5029451793003289E-3</v>
      </c>
      <c r="L51" s="228">
        <f>IF([2]相关演算!L51="","",[2]相关演算!L51)</f>
        <v>0.44834715893771965</v>
      </c>
      <c r="M51" s="228">
        <f>IF([2]相关演算!M51="","",[2]相关演算!M51)</f>
        <v>0.68593058344023616</v>
      </c>
      <c r="N51" s="228">
        <f>IF([2]相关演算!N51="","",[2]相关演算!N51)</f>
        <v>0.62082071133337557</v>
      </c>
      <c r="O51" s="228" t="str">
        <f>IF([2]相关演算!O51="","",[2]相关演算!O51)</f>
        <v/>
      </c>
      <c r="P51" s="228" t="str">
        <f>IF([2]相关演算!P51="","",[2]相关演算!P51)</f>
        <v/>
      </c>
      <c r="Q51" s="228" t="str">
        <f>IF([2]相关演算!Q51="","",[2]相关演算!Q51)</f>
        <v/>
      </c>
      <c r="R51" s="228">
        <f>IF([2]相关演算!R51="","",[2]相关演算!R51)</f>
        <v>3.7898399999999999</v>
      </c>
      <c r="S51" s="228">
        <f>IF([2]相关演算!S51="","",[2]相关演算!S51)</f>
        <v>3.62704</v>
      </c>
      <c r="T51" s="228">
        <f>IF([2]相关演算!T51="","",[2]相关演算!T51)</f>
        <v>1.8</v>
      </c>
      <c r="U51" s="228">
        <f>IF([2]相关演算!U51="","",[2]相关演算!U51)</f>
        <v>2.3839999999999999</v>
      </c>
      <c r="V51" s="228">
        <f>IF([2]相关演算!V51="","",[2]相关演算!V51)</f>
        <v>4.1193000996056846</v>
      </c>
      <c r="W51" s="228">
        <f>IF([2]相关演算!W51="","",[2]相关演算!W51)</f>
        <v>2.8358571492855984</v>
      </c>
      <c r="X51" s="228">
        <f>IF([2]相关演算!X51="","",[2]相关演算!X51)</f>
        <v>2.2029425175995998</v>
      </c>
      <c r="Y51" s="228">
        <f>IF([2]相关演算!Y51="","",[2]相关演算!Y51)</f>
        <v>1.9483050514318019</v>
      </c>
      <c r="Z51" s="228">
        <f>IF([2]相关演算!Z51="","",[2]相关演算!Z51)</f>
        <v>0.15596210620274964</v>
      </c>
      <c r="AA51" s="228">
        <f>IF([2]相关演算!AA51="","",[2]相关演算!AA51)</f>
        <v>0.16296247865240765</v>
      </c>
      <c r="AB51" s="228">
        <f>IF([2]相关演算!AB51="","",[2]相关演算!AB51)</f>
        <v>0.32837301587301593</v>
      </c>
      <c r="AC51" s="228">
        <f>IF([2]相关演算!AC51="","",[2]相关演算!AC51)</f>
        <v>0.24793264621284761</v>
      </c>
      <c r="AD51" s="228">
        <f>IF([2]相关演算!AD51="","",[2]相关演算!AD51)</f>
        <v>0.24364026947405901</v>
      </c>
      <c r="AE51" s="228">
        <f>IF([2]相关演算!AE51="","",[2]相关演算!AE51)</f>
        <v>0.21097278881925211</v>
      </c>
      <c r="AF51" s="228">
        <f>IF([2]相关演算!AF51="","",[2]相关演算!AF51)</f>
        <v>0.17557506711209395</v>
      </c>
      <c r="AG51" s="228">
        <f>IF([2]相关演算!AG51="","",[2]相关演算!AG51)</f>
        <v>0.17512951092895582</v>
      </c>
      <c r="AH51" s="228">
        <f>IF([2]相关演算!AH51="","",[2]相关演算!AH51)</f>
        <v>0.1501286279232518</v>
      </c>
      <c r="AI51" s="228">
        <f>IF([2]相关演算!AI51="","",[2]相关演算!AI51)</f>
        <v>0.16089674724300462</v>
      </c>
      <c r="AJ51" s="228">
        <f>IF([2]相关演算!AJ51="","",[2]相关演算!AJ51)</f>
        <v>0.24364026947405901</v>
      </c>
      <c r="AK51" s="228">
        <f>IF([2]相关演算!AK51="","",[2]相关演算!AK51)</f>
        <v>0.15596210620274964</v>
      </c>
      <c r="AL51" s="228">
        <f>IF([2]相关演算!AL51="","",[2]相关演算!AL51)</f>
        <v>30.38603179626557</v>
      </c>
      <c r="AM51" s="228">
        <f>IF([2]相关演算!AM51="","",[2]相关演算!AM51)</f>
        <v>31.749911427157986</v>
      </c>
      <c r="AN51" s="228">
        <f>IF([2]相关演算!AN51="","",[2]相关演算!AN51)</f>
        <v>63.976777079310615</v>
      </c>
      <c r="AO51" s="228">
        <f>IF([2]相关演算!AO51="","",[2]相关演算!AO51)</f>
        <v>47.309495044730099</v>
      </c>
      <c r="AP51" s="228">
        <f>IF([2]相关演算!AP51="","",[2]相关演算!AP51)</f>
        <v>40.830544820536936</v>
      </c>
      <c r="AQ51" s="228">
        <f>IF([2]相关演算!AQ51="","",[2]相关演算!AQ51)</f>
        <v>33.839166470155106</v>
      </c>
      <c r="AR51" s="228">
        <f>IF([2]相关演算!AR51="","",[2]相关演算!AR51)</f>
        <v>29.075547958938571</v>
      </c>
      <c r="AS51" s="228">
        <f>IF([2]相关演算!AS51="","",[2]相关演算!AS51)</f>
        <v>31.347445842299415</v>
      </c>
      <c r="AT51" s="228">
        <f>IF([2]相关演算!AT51="","",[2]相关演算!AT51)</f>
        <v>47.309495044730099</v>
      </c>
      <c r="AU51" s="228">
        <f>IF([2]相关演算!AU51="","",[2]相关演算!AU51)</f>
        <v>30.38603179626557</v>
      </c>
      <c r="AV51" s="228" t="str">
        <f>IF([2]相关演算!AV51="","",[2]相关演算!AV51)</f>
        <v/>
      </c>
      <c r="AW51" s="228" t="str">
        <f>IF([2]相关演算!AW51="","",[2]相关演算!AW51)</f>
        <v/>
      </c>
      <c r="AX51" s="228" t="str">
        <f>IF([2]相关演算!AX51="","",[2]相关演算!AX51)</f>
        <v/>
      </c>
      <c r="AY51" s="228" t="str">
        <f>IF([2]相关演算!AY51="","",[2]相关演算!AY51)</f>
        <v/>
      </c>
      <c r="AZ51" s="228" t="str">
        <f>IF([2]相关演算!AZ51="","",[2]相关演算!AZ51)</f>
        <v/>
      </c>
      <c r="BA51" s="228" t="str">
        <f>IF([2]相关演算!BA51="","",[2]相关演算!BA51)</f>
        <v/>
      </c>
      <c r="BB51" s="228" t="str">
        <f>IF([2]相关演算!BB51="","",[2]相关演算!BB51)</f>
        <v/>
      </c>
      <c r="BC51" s="228" t="str">
        <f>IF([2]相关演算!BC51="","",[2]相关演算!BC51)</f>
        <v/>
      </c>
      <c r="BD51" s="228">
        <f>IF([2]相关演算!BD51="","",[2]相关演算!BD51)</f>
        <v>27</v>
      </c>
      <c r="BE51" s="228">
        <f>IF([2]相关演算!BE51="","",[2]相关演算!BE51)</f>
        <v>221.57489491839968</v>
      </c>
      <c r="BF51" s="228">
        <f>IF([2]相关演算!BF51="","",[2]相关演算!BF51)</f>
        <v>115.58805937242794</v>
      </c>
      <c r="BG51" s="228">
        <f>IF([2]相关演算!BG51="","",[2]相关演算!BG51)</f>
        <v>57.020302797882273</v>
      </c>
      <c r="BH51" s="228">
        <f>IF([2]相关演算!BH51="","",[2]相关演算!BH51)</f>
        <v>55.876850601782877</v>
      </c>
      <c r="BI51" s="228" t="str">
        <f>IF([2]相关演算!BI51="","",[2]相关演算!BI51)</f>
        <v/>
      </c>
      <c r="BJ51" s="228" t="str">
        <f>IF([2]相关演算!BJ51="","",[2]相关演算!BJ51)</f>
        <v/>
      </c>
      <c r="BK51" s="228">
        <f>IF([2]相关演算!BK51="","",[2]相关演算!BK51)</f>
        <v>27</v>
      </c>
      <c r="BL51" s="228">
        <f>IF([2]相关演算!BL51="","",[2]相关演算!BL51)</f>
        <v>2.4006476655026254E-2</v>
      </c>
      <c r="BM51" s="228">
        <f>IF([2]相关演算!BM51="","",[2]相关演算!BM51)</f>
        <v>5.9527650809333976E-2</v>
      </c>
      <c r="BN51" s="228">
        <f>IF([2]相关演算!BN51="","",[2]相关演算!BN51)</f>
        <v>5.0432935379751243E-2</v>
      </c>
      <c r="BO51" s="228">
        <f>IF([2]相关演算!BO51="","",[2]相关演算!BO51)</f>
        <v>2.6162376661387543E-2</v>
      </c>
      <c r="BP51" s="228" t="str">
        <f>IF([2]相关演算!BP51="","",[2]相关演算!BP51)</f>
        <v/>
      </c>
      <c r="BQ51" s="228">
        <f>IF([2]相关演算!BQ51="","",[2]相关演算!BQ51)</f>
        <v>2.2742285710150745E-2</v>
      </c>
      <c r="BR51" s="228">
        <f>IF([2]相关演算!BR51="","",[2]相关演算!BR51)</f>
        <v>0.13081335337602043</v>
      </c>
      <c r="BS51" s="228">
        <f>IF([2]相关演算!BS51="","",[2]相关演算!BS51)</f>
        <v>3.6772429101075477E-2</v>
      </c>
      <c r="BT51" s="228">
        <f>IF([2]相关演算!BT51="","",[2]相关演算!BT51)</f>
        <v>3.5373301644227362E-2</v>
      </c>
      <c r="BU51" s="228" t="str">
        <f>IF([2]相关演算!BU51="","",[2]相关演算!BU51)</f>
        <v/>
      </c>
      <c r="BV51" s="228" t="str">
        <f>IF([2]相关演算!BV51="","",[2]相关演算!BV51)</f>
        <v/>
      </c>
      <c r="BW51" s="228">
        <f>IF([2]相关演算!BW51="","",[2]相关演算!BW51)</f>
        <v>4.6748762365176999E-2</v>
      </c>
      <c r="BX51" s="228">
        <f>IF([2]相关演算!BX51="","",[2]相关演算!BX51)</f>
        <v>0.19034100418535441</v>
      </c>
      <c r="BY51" s="228">
        <f>IF([2]相关演算!BY51="","",[2]相关演算!BY51)</f>
        <v>8.7205364480826719E-2</v>
      </c>
      <c r="BZ51" s="228">
        <f>IF([2]相关演算!BZ51="","",[2]相关演算!BZ51)</f>
        <v>6.1535678305614905E-2</v>
      </c>
      <c r="CA51" s="228" t="str">
        <f>IF([2]相关演算!CA51="","",[2]相关演算!CA51)</f>
        <v/>
      </c>
      <c r="CB51" s="228" t="str">
        <f>IF([2]相关演算!CB51="","",[2]相关演算!CB51)</f>
        <v/>
      </c>
      <c r="CC51" s="228" t="str">
        <f>IF([2]相关演算!CC51="","",[2]相关演算!CC51)</f>
        <v/>
      </c>
      <c r="CD51" s="228" t="str">
        <f>IF([2]相关演算!CD51="","",[2]相关演算!CD51)</f>
        <v/>
      </c>
      <c r="CE51" s="228" t="str">
        <f>IF([2]相关演算!CE51="","",[2]相关演算!CE51)</f>
        <v/>
      </c>
      <c r="CF51" s="228" t="str">
        <f>IF([2]相关演算!CF51="","",[2]相关演算!CF51)</f>
        <v/>
      </c>
      <c r="CG51" s="228" t="str">
        <f>IF([2]相关演算!CG51="","",[2]相关演算!CG51)</f>
        <v/>
      </c>
      <c r="CH51" s="228" t="str">
        <f>IF([2]相关演算!CH51="","",[2]相关演算!CH51)</f>
        <v/>
      </c>
      <c r="CI51" s="228" t="str">
        <f>IF([2]相关演算!CI51="","",[2]相关演算!CI51)</f>
        <v/>
      </c>
      <c r="CJ51" s="228">
        <f>IF([2]相关演算!CJ51="","",[2]相关演算!CJ51)</f>
        <v>27</v>
      </c>
      <c r="CK51" s="228">
        <f>IF([2]相关演算!CK51="","",[2]相关演算!CK51)</f>
        <v>175.34998527848717</v>
      </c>
      <c r="CL51" s="228">
        <f>IF([2]相关演算!CL51="","",[2]相关演算!CL51)</f>
        <v>176.24253710776748</v>
      </c>
      <c r="CM51" s="228">
        <f>IF([2]相关演算!CM51="","",[2]相关演算!CM51)</f>
        <v>130.72826693650731</v>
      </c>
      <c r="CN51" s="228">
        <f>IF([2]相关演算!CN51="","",[2]相关演算!CN51)</f>
        <v>130.72826693650731</v>
      </c>
      <c r="CO51" s="228" t="str">
        <f>IF([2]相关演算!CO51="","",[2]相关演算!CO51)</f>
        <v/>
      </c>
      <c r="CP51" s="228" t="str">
        <f>IF([2]相关演算!CP51="","",[2]相关演算!CP51)</f>
        <v/>
      </c>
      <c r="CQ51" s="228">
        <f>IF([2]相关演算!CQ51="","",[2]相关演算!CQ51)</f>
        <v>27</v>
      </c>
      <c r="CR51" s="228">
        <f>IF([2]相关演算!CR51="","",[2]相关演算!CR51)</f>
        <v>2.1927852204495894E-2</v>
      </c>
      <c r="CS51" s="228">
        <f>IF([2]相关演算!CS51="","",[2]相关演算!CS51)</f>
        <v>3.2678644894063316E-2</v>
      </c>
      <c r="CT51" s="228">
        <f>IF([2]相关演算!CT51="","",[2]相关演算!CT51)</f>
        <v>5.7598935246434717E-2</v>
      </c>
      <c r="CU51" s="228">
        <f>IF([2]相关演算!CU51="","",[2]相关演算!CU51)</f>
        <v>5.8637271616420239E-2</v>
      </c>
      <c r="CV51" s="228" t="str">
        <f>IF([2]相关演算!CV51="","",[2]相关演算!CV51)</f>
        <v/>
      </c>
      <c r="CW51" s="228">
        <f>IF([2]相关演算!CW51="","",[2]相关演算!CW51)</f>
        <v>2.5193253868364577E-2</v>
      </c>
      <c r="CX51" s="228">
        <f>IF([2]相关演算!CX51="","",[2]相关演算!CX51)</f>
        <v>2.6503989533809506E-2</v>
      </c>
      <c r="CY51" s="228">
        <f>IF([2]相关演算!CY51="","",[2]相关演算!CY51)</f>
        <v>1.9417368321654315E-2</v>
      </c>
      <c r="CZ51" s="228">
        <f>IF([2]相关演算!CZ51="","",[2]相关演算!CZ51)</f>
        <v>1.8386364311549299E-2</v>
      </c>
      <c r="DA51" s="228" t="str">
        <f>IF([2]相关演算!DA51="","",[2]相关演算!DA51)</f>
        <v/>
      </c>
      <c r="DB51" s="228" t="str">
        <f>IF([2]相关演算!DB51="","",[2]相关演算!DB51)</f>
        <v/>
      </c>
      <c r="DC51" s="228">
        <f>IF([2]相关演算!DC51="","",[2]相关演算!DC51)</f>
        <v>4.7121106072860471E-2</v>
      </c>
      <c r="DD51" s="228">
        <f>IF([2]相关演算!DD51="","",[2]相关演算!DD51)</f>
        <v>5.9182634427872818E-2</v>
      </c>
      <c r="DE51" s="228">
        <f>IF([2]相关演算!DE51="","",[2]相关演算!DE51)</f>
        <v>7.7016303568089028E-2</v>
      </c>
      <c r="DF51" s="228">
        <f>IF([2]相关演算!DF51="","",[2]相关演算!DF51)</f>
        <v>7.7023635927969542E-2</v>
      </c>
      <c r="DG51" s="228" t="str">
        <f>IF([2]相关演算!DG51="","",[2]相关演算!DG51)</f>
        <v/>
      </c>
      <c r="DH51" s="228" t="str">
        <f>IF([2]相关演算!DH51="","",[2]相关演算!DH51)</f>
        <v/>
      </c>
      <c r="DI51" s="228" t="str">
        <f>IF([2]相关演算!DI51="","",[2]相关演算!DI51)</f>
        <v/>
      </c>
      <c r="DJ51" s="228" t="str">
        <f>IF([2]相关演算!DJ51="","",[2]相关演算!DJ51)</f>
        <v/>
      </c>
      <c r="DK51" s="228" t="str">
        <f>IF([2]相关演算!DK51="","",[2]相关演算!DK51)</f>
        <v/>
      </c>
      <c r="DL51" s="228" t="str">
        <f>IF([2]相关演算!DL51="","",[2]相关演算!DL51)</f>
        <v/>
      </c>
      <c r="DM51" s="228" t="str">
        <f>IF([2]相关演算!DM51="","",[2]相关演算!DM51)</f>
        <v/>
      </c>
      <c r="DN51" s="228" t="str">
        <f>IF([2]相关演算!DN51="","",[2]相关演算!DN51)</f>
        <v/>
      </c>
      <c r="DO51" s="228" t="str">
        <f>IF([2]相关演算!DO51="","",[2]相关演算!DO51)</f>
        <v/>
      </c>
      <c r="DP51" s="228" t="str">
        <f>IF([2]相关演算!DP51="","",[2]相关演算!DP51)</f>
        <v/>
      </c>
      <c r="DQ51" s="228">
        <f>IF([2]相关演算!DQ51="","",[2]相关演算!DQ51)</f>
        <v>0</v>
      </c>
      <c r="DR51" s="228">
        <f>IF([2]相关演算!DR51="","",[2]相关演算!DR51)</f>
        <v>0</v>
      </c>
      <c r="DS51" s="228">
        <f>IF([2]相关演算!DS51="","",[2]相关演算!DS51)</f>
        <v>0.6</v>
      </c>
      <c r="DT51" s="228">
        <f>IF([2]相关演算!DT51="","",[2]相关演算!DT51)</f>
        <v>0.4</v>
      </c>
      <c r="DU51" s="228">
        <f>IF([2]相关演算!DU51="","",[2]相关演算!DU51)</f>
        <v>0</v>
      </c>
      <c r="DV51" s="228">
        <f>IF([2]相关演算!DV51="","",[2]相关演算!DV51)</f>
        <v>0.5</v>
      </c>
      <c r="DW51" s="228">
        <f>IF([2]相关演算!DW51="","",[2]相关演算!DW51)</f>
        <v>0.5</v>
      </c>
      <c r="DX51" s="228">
        <f>IF([2]相关演算!DX51="","",[2]相关演算!DX51)</f>
        <v>0</v>
      </c>
      <c r="DY51" s="228">
        <f>IF([2]相关演算!DY51="","",[2]相关演算!DY51)</f>
        <v>0</v>
      </c>
      <c r="DZ51" s="228">
        <f>IF([2]相关演算!DZ51="","",[2]相关演算!DZ51)</f>
        <v>0.25</v>
      </c>
      <c r="EA51" s="228">
        <f>IF([2]相关演算!EA51="","",[2]相关演算!EA51)</f>
        <v>0.75</v>
      </c>
      <c r="EB51" s="228">
        <f>IF([2]相关演算!EB51="","",[2]相关演算!EB51)</f>
        <v>0</v>
      </c>
      <c r="EC51" s="228">
        <f>IF([2]相关演算!EC51="","",[2]相关演算!EC51)</f>
        <v>0</v>
      </c>
      <c r="ED51" s="228">
        <f>IF([2]相关演算!ED51="","",[2]相关演算!ED51)</f>
        <v>0</v>
      </c>
      <c r="EE51" s="228">
        <f>IF([2]相关演算!EE51="","",[2]相关演算!EE51)</f>
        <v>0.5</v>
      </c>
      <c r="EF51" s="228">
        <f>IF([2]相关演算!EF51="","",[2]相关演算!EF51)</f>
        <v>0.5</v>
      </c>
      <c r="EG51" s="228" t="str">
        <f>IF([2]相关演算!EG51="","",[2]相关演算!EG51)</f>
        <v/>
      </c>
      <c r="EH51" s="228" t="str">
        <f>IF([2]相关演算!EH51="","",[2]相关演算!EH51)</f>
        <v/>
      </c>
      <c r="EI51" s="228" t="str">
        <f>IF([2]相关演算!EI51="","",[2]相关演算!EI51)</f>
        <v/>
      </c>
      <c r="EJ51" s="228" t="str">
        <f>IF([2]相关演算!EJ51="","",[2]相关演算!EJ51)</f>
        <v/>
      </c>
      <c r="EK51" s="228" t="str">
        <f>IF([2]相关演算!EK51="","",[2]相关演算!EK51)</f>
        <v/>
      </c>
      <c r="EL51" s="228" t="str">
        <f>IF([2]相关演算!EL51="","",[2]相关演算!EL51)</f>
        <v/>
      </c>
      <c r="EM51" s="228" t="str">
        <f>IF([2]相关演算!EM51="","",[2]相关演算!EM51)</f>
        <v/>
      </c>
      <c r="EN51" s="228" t="str">
        <f>IF([2]相关演算!EN51="","",[2]相关演算!EN51)</f>
        <v/>
      </c>
      <c r="EO51" s="228" t="str">
        <f>IF([2]相关演算!EO51="","",[2]相关演算!EO51)</f>
        <v>弓将</v>
      </c>
      <c r="EP51" s="228">
        <f>IF([2]相关演算!EP51="","",[2]相关演算!EP51)</f>
        <v>7</v>
      </c>
      <c r="EQ51" s="228">
        <f>IF([2]相关演算!EQ51="","",[2]相关演算!EQ51)</f>
        <v>0.4</v>
      </c>
      <c r="ER51" s="228" t="str">
        <f>IF([2]相关演算!ER51="","",[2]相关演算!ER51)</f>
        <v>士兵</v>
      </c>
      <c r="ES51" s="228">
        <f>IF([2]相关演算!ES51="","",[2]相关演算!ES51)</f>
        <v>1</v>
      </c>
      <c r="ET51" s="228" t="str">
        <f>IF([2]相关演算!ET51="","",[2]相关演算!ET51)</f>
        <v>刀兵</v>
      </c>
      <c r="EU51" s="228">
        <f>IF([2]相关演算!EU51="","",[2]相关演算!EU51)</f>
        <v>60</v>
      </c>
      <c r="EV51" s="228">
        <f>IF([2]相关演算!EV51="","",[2]相关演算!EV51)</f>
        <v>0</v>
      </c>
      <c r="EW51" s="228">
        <f>IF([2]相关演算!EW51="","",[2]相关演算!EW51)</f>
        <v>0.20502074160419947</v>
      </c>
      <c r="EX51" s="228">
        <f>IF([2]相关演算!EX51="","",[2]相关演算!EX51)</f>
        <v>0</v>
      </c>
      <c r="EY51" s="228" t="str">
        <f>IF([2]相关演算!EY51="","",[2]相关演算!EY51)</f>
        <v/>
      </c>
      <c r="EZ51" s="228" t="str">
        <f>IF([2]相关演算!EZ51="","",[2]相关演算!EZ51)</f>
        <v/>
      </c>
      <c r="FA51" s="228" t="str">
        <f>IF([2]相关演算!FA51="","",[2]相关演算!FA51)</f>
        <v/>
      </c>
      <c r="FB51" s="228" t="str">
        <f>IF([2]相关演算!FB51="","",[2]相关演算!FB51)</f>
        <v/>
      </c>
      <c r="FC51" s="228" t="str">
        <f>IF([2]相关演算!FC51="","",[2]相关演算!FC51)</f>
        <v/>
      </c>
      <c r="FD51" s="228" t="str">
        <f>IF([2]相关演算!FD51="","",[2]相关演算!FD51)</f>
        <v/>
      </c>
      <c r="FE51" s="228" t="str">
        <f>IF([2]相关演算!FE51="","",[2]相关演算!FE51)</f>
        <v/>
      </c>
      <c r="FF51" s="228" t="str">
        <f>IF([2]相关演算!FF51="","",[2]相关演算!FF51)</f>
        <v/>
      </c>
      <c r="FG51" s="228" t="str">
        <f>IF([2]相关演算!FG51="","",[2]相关演算!FG51)</f>
        <v>齐桓公</v>
      </c>
      <c r="FH51" s="228">
        <f>IF([2]相关演算!FH51="","",[2]相关演算!FH51)</f>
        <v>10038</v>
      </c>
      <c r="FI51" s="228" t="str">
        <f>IF([2]相关演算!FI51="","",[2]相关演算!FI51)</f>
        <v>fanwei</v>
      </c>
      <c r="FJ51" s="228">
        <f>IF([2]相关演算!FJ51="","",[2]相关演算!FJ51)</f>
        <v>100</v>
      </c>
      <c r="FK51" s="228" t="str">
        <f>IF([2]相关演算!FK51="","",[2]相关演算!FK51)</f>
        <v/>
      </c>
      <c r="FL51" s="228" t="str">
        <f>IF([2]相关演算!FL51="","",[2]相关演算!FL51)</f>
        <v/>
      </c>
      <c r="FM51" s="228">
        <f>IF([2]相关演算!FM51="","",[2]相关演算!FM51)</f>
        <v>0</v>
      </c>
      <c r="FN51" s="228">
        <f>IF([2]相关演算!FN51="","",[2]相关演算!FN51)</f>
        <v>100</v>
      </c>
      <c r="FO51" s="228">
        <f>IF([2]相关演算!FO51="","",[2]相关演算!FO51)</f>
        <v>0</v>
      </c>
      <c r="FP51" s="228">
        <f>IF([2]相关演算!FP51="","",[2]相关演算!FP51)</f>
        <v>0</v>
      </c>
      <c r="FQ51" s="228">
        <f>IF([2]相关演算!FQ51="","",[2]相关演算!FQ51)</f>
        <v>0</v>
      </c>
      <c r="FR51" s="228">
        <f>IF([2]相关演算!FR51="","",[2]相关演算!FR51)</f>
        <v>31400</v>
      </c>
      <c r="FS51" s="228">
        <f>IF([2]相关演算!FS51="","",[2]相关演算!FS51)</f>
        <v>0</v>
      </c>
      <c r="FT51" s="228">
        <f>IF([2]相关演算!FT51="","",[2]相关演算!FT51)</f>
        <v>0</v>
      </c>
      <c r="FU51" s="228">
        <f>IF([2]相关演算!FU51="","",[2]相关演算!FU51)</f>
        <v>0</v>
      </c>
      <c r="FV51" s="228">
        <f>IF([2]相关演算!FV51="","",[2]相关演算!FV51)</f>
        <v>0</v>
      </c>
      <c r="FW51" s="228">
        <f>IF([2]相关演算!FW51="","",[2]相关演算!FW51)</f>
        <v>0</v>
      </c>
      <c r="FX51" s="228">
        <f>IF([2]相关演算!FX51="","",[2]相关演算!FX51)</f>
        <v>0</v>
      </c>
      <c r="FY51" s="228">
        <f>IF([2]相关演算!FY51="","",[2]相关演算!FY51)</f>
        <v>31400</v>
      </c>
      <c r="FZ51" s="228" t="str">
        <f ca="1">IF([2]相关演算!FZ51="","",[2]相关演算!FZ51)</f>
        <v/>
      </c>
      <c r="GA51" s="228">
        <f>IF([2]相关演算!GA51="","",[2]相关演算!GA51)</f>
        <v>0</v>
      </c>
      <c r="GB51" s="228">
        <f ca="1">IF([2]相关演算!GB51="","",[2]相关演算!GB51)</f>
        <v>100</v>
      </c>
      <c r="GC51" s="228">
        <f ca="1">IF([2]相关演算!GC51="","",[2]相关演算!GC51)</f>
        <v>0.57445626465380284</v>
      </c>
      <c r="GD51" s="228">
        <f>IF([2]相关演算!GD51="","",[2]相关演算!GD51)</f>
        <v>2</v>
      </c>
      <c r="GE51" s="228">
        <f ca="1">IF([2]相关演算!GE51="","",[2]相关演算!GE51)</f>
        <v>4.3</v>
      </c>
      <c r="GF51" s="228">
        <f ca="1">IF([2]相关演算!GF51="","",[2]相关演算!GF51)</f>
        <v>4.1100000000000003</v>
      </c>
      <c r="GG51" s="228" t="str">
        <f>IF([2]相关演算!GG51="","",[2]相关演算!GG51)</f>
        <v/>
      </c>
      <c r="GH51" s="228" t="str">
        <f>IF([2]相关演算!GH51="","",[2]相关演算!GH51)</f>
        <v/>
      </c>
      <c r="GI51" s="228" t="str">
        <f>IF([2]相关演算!GI51="","",[2]相关演算!GI51)</f>
        <v/>
      </c>
      <c r="GJ51" s="228" t="str">
        <f>IF([2]相关演算!GJ51="","",[2]相关演算!GJ51)</f>
        <v/>
      </c>
      <c r="GK51" s="228" t="str">
        <f>IF([2]相关演算!GK51="","",[2]相关演算!GK51)</f>
        <v/>
      </c>
      <c r="GL51" s="228" t="str">
        <f>IF([2]相关演算!GL51="","",[2]相关演算!GL51)</f>
        <v/>
      </c>
      <c r="GM51" s="228" t="str">
        <f>IF([2]相关演算!GM51="","",[2]相关演算!GM51)</f>
        <v/>
      </c>
      <c r="GN51" s="228" t="str">
        <f>IF([2]相关演算!GN51="","",[2]相关演算!GN51)</f>
        <v/>
      </c>
      <c r="GO51" s="228" t="str">
        <f>IF([2]相关演算!GO51="","",[2]相关演算!GO51)</f>
        <v/>
      </c>
      <c r="GP51" s="228" t="str">
        <f>IF([2]相关演算!GP51="","",[2]相关演算!GP51)</f>
        <v/>
      </c>
      <c r="GQ51" s="228" t="str">
        <f>IF([2]相关演算!GQ51="","",[2]相关演算!GQ51)</f>
        <v/>
      </c>
      <c r="GR51" s="228" t="str">
        <f>IF([2]相关演算!GR51="","",[2]相关演算!GR51)</f>
        <v/>
      </c>
      <c r="GS51" s="228" t="str">
        <f>IF([2]相关演算!GS51="","",[2]相关演算!GS51)</f>
        <v/>
      </c>
      <c r="GT51" s="228" t="str">
        <f>IF([2]相关演算!GT51="","",[2]相关演算!GT51)</f>
        <v/>
      </c>
      <c r="GU51" s="228" t="str">
        <f>IF([2]相关演算!GU51="","",[2]相关演算!GU51)</f>
        <v/>
      </c>
      <c r="GV51" s="228" t="str">
        <f>IF([2]相关演算!GV51="","",[2]相关演算!GV51)</f>
        <v/>
      </c>
      <c r="GW51" s="228" t="str">
        <f>IF([2]相关演算!GW51="","",[2]相关演算!GW51)</f>
        <v/>
      </c>
      <c r="GX51" s="228" t="str">
        <f>IF([2]相关演算!GX51="","",[2]相关演算!GX51)</f>
        <v/>
      </c>
      <c r="GY51" s="228" t="str">
        <f>IF([2]相关演算!GY51="","",[2]相关演算!GY51)</f>
        <v/>
      </c>
      <c r="GZ51" s="228" t="str">
        <f>IF([2]相关演算!GZ51="","",[2]相关演算!GZ51)</f>
        <v/>
      </c>
    </row>
    <row r="52" spans="1:208">
      <c r="A52" s="228" t="str">
        <f>IF([2]相关演算!A52="","",[2]相关演算!A52)</f>
        <v/>
      </c>
      <c r="B52" s="228">
        <f>IF([2]相关演算!B52="","",[2]相关演算!B52)</f>
        <v>33</v>
      </c>
      <c r="C52" s="228">
        <f>IF([2]相关演算!C52="","",[2]相关演算!C52)</f>
        <v>0.5</v>
      </c>
      <c r="D52" s="228">
        <f>IF([2]相关演算!D52="","",[2]相关演算!D52)</f>
        <v>0.5</v>
      </c>
      <c r="E52" s="228">
        <f>IF([2]相关演算!E52="","",[2]相关演算!E52)</f>
        <v>0.5</v>
      </c>
      <c r="F52" s="228">
        <f>IF([2]相关演算!F52="","",[2]相关演算!F52)</f>
        <v>0.5</v>
      </c>
      <c r="G52" s="228">
        <f>IF([2]相关演算!G52="","",[2]相关演算!G52)</f>
        <v>0.33479732689335401</v>
      </c>
      <c r="H52" s="228">
        <f>IF([2]相关演算!H52="","",[2]相关演算!H52)</f>
        <v>0.29371422000396608</v>
      </c>
      <c r="I52" s="228">
        <f>IF([2]相关演算!I52="","",[2]相关演算!I52)</f>
        <v>0.69196754189569809</v>
      </c>
      <c r="J52" s="228">
        <f>IF([2]相关演算!J52="","",[2]相关演算!J52)</f>
        <v>0.69196754189569809</v>
      </c>
      <c r="K52" s="228">
        <f>IF([2]相关演算!K52="","",[2]相关演算!K52)</f>
        <v>0</v>
      </c>
      <c r="L52" s="228">
        <f>IF([2]相关演算!L52="","",[2]相关演算!L52)</f>
        <v>0.43497137600317287</v>
      </c>
      <c r="M52" s="228">
        <f>IF([2]相关演算!M52="","",[2]相关演算!M52)</f>
        <v>0.67143204468874451</v>
      </c>
      <c r="N52" s="228">
        <f>IF([2]相关演算!N52="","",[2]相关演算!N52)</f>
        <v>0.59334726619902545</v>
      </c>
      <c r="O52" s="228" t="str">
        <f>IF([2]相关演算!O52="","",[2]相关演算!O52)</f>
        <v/>
      </c>
      <c r="P52" s="228" t="str">
        <f>IF([2]相关演算!P52="","",[2]相关演算!P52)</f>
        <v/>
      </c>
      <c r="Q52" s="228" t="str">
        <f>IF([2]相关演算!Q52="","",[2]相关演算!Q52)</f>
        <v/>
      </c>
      <c r="R52" s="228">
        <f>IF([2]相关演算!R52="","",[2]相关演算!R52)</f>
        <v>3.7898399999999999</v>
      </c>
      <c r="S52" s="228">
        <f>IF([2]相关演算!S52="","",[2]相关演算!S52)</f>
        <v>3.62704</v>
      </c>
      <c r="T52" s="228">
        <f>IF([2]相关演算!T52="","",[2]相关演算!T52)</f>
        <v>1.8</v>
      </c>
      <c r="U52" s="228">
        <f>IF([2]相关演算!U52="","",[2]相关演算!U52)</f>
        <v>2.3839999999999999</v>
      </c>
      <c r="V52" s="228">
        <f>IF([2]相关演算!V52="","",[2]相关演算!V52)</f>
        <v>4.0665620614080327</v>
      </c>
      <c r="W52" s="228">
        <f>IF([2]相关演算!W52="","",[2]相关演算!W52)</f>
        <v>2.4411143077565782</v>
      </c>
      <c r="X52" s="228">
        <f>IF([2]相关演算!X52="","",[2]相关演算!X52)</f>
        <v>2.1482484269517519</v>
      </c>
      <c r="Y52" s="228">
        <f>IF([2]相关演算!Y52="","",[2]相关演算!Y52)</f>
        <v>1.9083520028744752</v>
      </c>
      <c r="Z52" s="228">
        <f>IF([2]相关演算!Z52="","",[2]相关演算!Z52)</f>
        <v>0.15596210620274964</v>
      </c>
      <c r="AA52" s="228">
        <f>IF([2]相关演算!AA52="","",[2]相关演算!AA52)</f>
        <v>0.16296247865240765</v>
      </c>
      <c r="AB52" s="228">
        <f>IF([2]相关演算!AB52="","",[2]相关演算!AB52)</f>
        <v>0.32837301587301593</v>
      </c>
      <c r="AC52" s="228">
        <f>IF([2]相关演算!AC52="","",[2]相关演算!AC52)</f>
        <v>0.24793264621284761</v>
      </c>
      <c r="AD52" s="228">
        <f>IF([2]相关演算!AD52="","",[2]相关演算!AD52)</f>
        <v>0.24727727819607498</v>
      </c>
      <c r="AE52" s="228">
        <f>IF([2]相关演算!AE52="","",[2]相关演算!AE52)</f>
        <v>0.24180740886351715</v>
      </c>
      <c r="AF52" s="228">
        <f>IF([2]相关演算!AF52="","",[2]相关演算!AF52)</f>
        <v>0.18025027600676449</v>
      </c>
      <c r="AG52" s="228">
        <f>IF([2]相关演算!AG52="","",[2]相关演算!AG52)</f>
        <v>0.18077976166867846</v>
      </c>
      <c r="AH52" s="228">
        <f>IF([2]相关演算!AH52="","",[2]相关演算!AH52)</f>
        <v>5.4075082802029349E-2</v>
      </c>
      <c r="AI52" s="228">
        <f>IF([2]相关演算!AI52="","",[2]相关演算!AI52)</f>
        <v>9.8511904761904773E-2</v>
      </c>
      <c r="AJ52" s="228">
        <f>IF([2]相关演算!AJ52="","",[2]相关演算!AJ52)</f>
        <v>0.24727727819607498</v>
      </c>
      <c r="AK52" s="228">
        <f>IF([2]相关演算!AK52="","",[2]相关演算!AK52)</f>
        <v>0.15596210620274964</v>
      </c>
      <c r="AL52" s="228">
        <f>IF([2]相关演算!AL52="","",[2]相关演算!AL52)</f>
        <v>154.75644279664775</v>
      </c>
      <c r="AM52" s="228">
        <f>IF([2]相关演算!AM52="","",[2]相关演算!AM52)</f>
        <v>161.70269894140881</v>
      </c>
      <c r="AN52" s="228">
        <f>IF([2]相关演算!AN52="","",[2]相关演算!AN52)</f>
        <v>325.83453176024858</v>
      </c>
      <c r="AO52" s="228">
        <f>IF([2]相关演算!AO52="","",[2]相关演算!AO52)</f>
        <v>245.38619561568777</v>
      </c>
      <c r="AP52" s="228">
        <f>IF([2]相关演算!AP52="","",[2]相关演算!AP52)</f>
        <v>212.48859840259104</v>
      </c>
      <c r="AQ52" s="228">
        <f>IF([2]相关演算!AQ52="","",[2]相关演算!AQ52)</f>
        <v>177.35396138198797</v>
      </c>
      <c r="AR52" s="228">
        <f>IF([2]相关演算!AR52="","",[2]相关演算!AR52)</f>
        <v>53.20618841459639</v>
      </c>
      <c r="AS52" s="228">
        <f>IF([2]相关演算!AS52="","",[2]相关演算!AS52)</f>
        <v>97.750359528074569</v>
      </c>
      <c r="AT52" s="228">
        <f>IF([2]相关演算!AT52="","",[2]相关演算!AT52)</f>
        <v>245.38619561568777</v>
      </c>
      <c r="AU52" s="228">
        <f>IF([2]相关演算!AU52="","",[2]相关演算!AU52)</f>
        <v>154.75644279664775</v>
      </c>
      <c r="AV52" s="228" t="str">
        <f>IF([2]相关演算!AV52="","",[2]相关演算!AV52)</f>
        <v/>
      </c>
      <c r="AW52" s="228" t="str">
        <f>IF([2]相关演算!AW52="","",[2]相关演算!AW52)</f>
        <v/>
      </c>
      <c r="AX52" s="228" t="str">
        <f>IF([2]相关演算!AX52="","",[2]相关演算!AX52)</f>
        <v/>
      </c>
      <c r="AY52" s="228" t="str">
        <f>IF([2]相关演算!AY52="","",[2]相关演算!AY52)</f>
        <v/>
      </c>
      <c r="AZ52" s="228" t="str">
        <f>IF([2]相关演算!AZ52="","",[2]相关演算!AZ52)</f>
        <v/>
      </c>
      <c r="BA52" s="228" t="str">
        <f>IF([2]相关演算!BA52="","",[2]相关演算!BA52)</f>
        <v/>
      </c>
      <c r="BB52" s="228" t="str">
        <f>IF([2]相关演算!BB52="","",[2]相关演算!BB52)</f>
        <v/>
      </c>
      <c r="BC52" s="228" t="str">
        <f>IF([2]相关演算!BC52="","",[2]相关演算!BC52)</f>
        <v/>
      </c>
      <c r="BD52" s="228">
        <f>IF([2]相关演算!BD52="","",[2]相关演算!BD52)</f>
        <v>28</v>
      </c>
      <c r="BE52" s="228">
        <f>IF([2]相关演算!BE52="","",[2]相关演算!BE52)</f>
        <v>225.16845753320567</v>
      </c>
      <c r="BF52" s="228">
        <f>IF([2]相关演算!BF52="","",[2]相关演算!BF52)</f>
        <v>119.05268456589151</v>
      </c>
      <c r="BG52" s="228">
        <f>IF([2]相关演算!BG52="","",[2]相关演算!BG52)</f>
        <v>60.823389235325791</v>
      </c>
      <c r="BH52" s="228">
        <f>IF([2]相关演算!BH52="","",[2]相关演算!BH52)</f>
        <v>63.201354647151881</v>
      </c>
      <c r="BI52" s="228" t="str">
        <f>IF([2]相关演算!BI52="","",[2]相关演算!BI52)</f>
        <v/>
      </c>
      <c r="BJ52" s="228" t="str">
        <f>IF([2]相关演算!BJ52="","",[2]相关演算!BJ52)</f>
        <v/>
      </c>
      <c r="BK52" s="228">
        <f>IF([2]相关演算!BK52="","",[2]相关演算!BK52)</f>
        <v>28</v>
      </c>
      <c r="BL52" s="228">
        <f>IF([2]相关演算!BL52="","",[2]相关演算!BL52)</f>
        <v>2.491012462337383E-2</v>
      </c>
      <c r="BM52" s="228">
        <f>IF([2]相关演算!BM52="","",[2]相关演算!BM52)</f>
        <v>6.1747689386427662E-2</v>
      </c>
      <c r="BN52" s="228">
        <f>IF([2]相关演算!BN52="","",[2]相关演算!BN52)</f>
        <v>5.2298802059088323E-2</v>
      </c>
      <c r="BO52" s="228">
        <f>IF([2]相关演算!BO52="","",[2]相关演算!BO52)</f>
        <v>2.7190838915532728E-2</v>
      </c>
      <c r="BP52" s="228" t="str">
        <f>IF([2]相关演算!BP52="","",[2]相关演算!BP52)</f>
        <v/>
      </c>
      <c r="BQ52" s="228">
        <f>IF([2]相关演算!BQ52="","",[2]相关演算!BQ52)</f>
        <v>2.3298294185198631E-2</v>
      </c>
      <c r="BR52" s="228">
        <f>IF([2]相关演算!BR52="","",[2]相关演算!BR52)</f>
        <v>0.13263217193109633</v>
      </c>
      <c r="BS52" s="228">
        <f>IF([2]相关演算!BS52="","",[2]相关演算!BS52)</f>
        <v>3.8099958424070435E-2</v>
      </c>
      <c r="BT52" s="228">
        <f>IF([2]相关演算!BT52="","",[2]相关演算!BT52)</f>
        <v>3.6759007536402183E-2</v>
      </c>
      <c r="BU52" s="228" t="str">
        <f>IF([2]相关演算!BU52="","",[2]相关演算!BU52)</f>
        <v/>
      </c>
      <c r="BV52" s="228" t="str">
        <f>IF([2]相关演算!BV52="","",[2]相关演算!BV52)</f>
        <v/>
      </c>
      <c r="BW52" s="228">
        <f>IF([2]相关演算!BW52="","",[2]相关演算!BW52)</f>
        <v>4.8208418808572462E-2</v>
      </c>
      <c r="BX52" s="228">
        <f>IF([2]相关演算!BX52="","",[2]相关演算!BX52)</f>
        <v>0.19437986131752399</v>
      </c>
      <c r="BY52" s="228">
        <f>IF([2]相关演算!BY52="","",[2]相关演算!BY52)</f>
        <v>9.0398760483158758E-2</v>
      </c>
      <c r="BZ52" s="228">
        <f>IF([2]相关演算!BZ52="","",[2]相关演算!BZ52)</f>
        <v>6.3949846451934911E-2</v>
      </c>
      <c r="CA52" s="228" t="str">
        <f>IF([2]相关演算!CA52="","",[2]相关演算!CA52)</f>
        <v/>
      </c>
      <c r="CB52" s="228" t="str">
        <f>IF([2]相关演算!CB52="","",[2]相关演算!CB52)</f>
        <v/>
      </c>
      <c r="CC52" s="228" t="str">
        <f>IF([2]相关演算!CC52="","",[2]相关演算!CC52)</f>
        <v/>
      </c>
      <c r="CD52" s="228" t="str">
        <f>IF([2]相关演算!CD52="","",[2]相关演算!CD52)</f>
        <v/>
      </c>
      <c r="CE52" s="228" t="str">
        <f>IF([2]相关演算!CE52="","",[2]相关演算!CE52)</f>
        <v/>
      </c>
      <c r="CF52" s="228" t="str">
        <f>IF([2]相关演算!CF52="","",[2]相关演算!CF52)</f>
        <v/>
      </c>
      <c r="CG52" s="228" t="str">
        <f>IF([2]相关演算!CG52="","",[2]相关演算!CG52)</f>
        <v/>
      </c>
      <c r="CH52" s="228" t="str">
        <f>IF([2]相关演算!CH52="","",[2]相关演算!CH52)</f>
        <v/>
      </c>
      <c r="CI52" s="228" t="str">
        <f>IF([2]相关演算!CI52="","",[2]相关演算!CI52)</f>
        <v/>
      </c>
      <c r="CJ52" s="228">
        <f>IF([2]相关演算!CJ52="","",[2]相关演算!CJ52)</f>
        <v>28</v>
      </c>
      <c r="CK52" s="228">
        <f>IF([2]相关演算!CK52="","",[2]相关演算!CK52)</f>
        <v>178.83777516270271</v>
      </c>
      <c r="CL52" s="228">
        <f>IF([2]相关演算!CL52="","",[2]相关演算!CL52)</f>
        <v>180.40792785368217</v>
      </c>
      <c r="CM52" s="228">
        <f>IF([2]相关演算!CM52="","",[2]相关演算!CM52)</f>
        <v>134.51096370405895</v>
      </c>
      <c r="CN52" s="228">
        <f>IF([2]相关演算!CN52="","",[2]相关演算!CN52)</f>
        <v>134.51096370405895</v>
      </c>
      <c r="CO52" s="228" t="str">
        <f>IF([2]相关演算!CO52="","",[2]相关演算!CO52)</f>
        <v/>
      </c>
      <c r="CP52" s="228" t="str">
        <f>IF([2]相关演算!CP52="","",[2]相关演算!CP52)</f>
        <v/>
      </c>
      <c r="CQ52" s="228">
        <f>IF([2]相关演算!CQ52="","",[2]相关演算!CQ52)</f>
        <v>28</v>
      </c>
      <c r="CR52" s="228">
        <f>IF([2]相关演算!CR52="","",[2]相关演算!CR52)</f>
        <v>2.2762101665284015E-2</v>
      </c>
      <c r="CS52" s="228">
        <f>IF([2]相关演算!CS52="","",[2]相关演算!CS52)</f>
        <v>3.3910332247038627E-2</v>
      </c>
      <c r="CT52" s="228">
        <f>IF([2]相关演算!CT52="","",[2]相关演算!CT52)</f>
        <v>5.9909586898039185E-2</v>
      </c>
      <c r="CU52" s="228">
        <f>IF([2]相关演算!CU52="","",[2]相关演算!CU52)</f>
        <v>6.092570314225277E-2</v>
      </c>
      <c r="CV52" s="228" t="str">
        <f>IF([2]相关演算!CV52="","",[2]相关演算!CV52)</f>
        <v/>
      </c>
      <c r="CW52" s="228">
        <f>IF([2]相关演算!CW52="","",[2]相关演算!CW52)</f>
        <v>2.6180026185667032E-2</v>
      </c>
      <c r="CX52" s="228">
        <f>IF([2]相关演算!CX52="","",[2]相关演算!CX52)</f>
        <v>2.7530458558755661E-2</v>
      </c>
      <c r="CY52" s="228">
        <f>IF([2]相关演算!CY52="","",[2]相关演算!CY52)</f>
        <v>2.0349554246753946E-2</v>
      </c>
      <c r="CZ52" s="228">
        <f>IF([2]相关演算!CZ52="","",[2]相关演算!CZ52)</f>
        <v>1.9263032774402198E-2</v>
      </c>
      <c r="DA52" s="228" t="str">
        <f>IF([2]相关演算!DA52="","",[2]相关演算!DA52)</f>
        <v/>
      </c>
      <c r="DB52" s="228" t="str">
        <f>IF([2]相关演算!DB52="","",[2]相关演算!DB52)</f>
        <v/>
      </c>
      <c r="DC52" s="228">
        <f>IF([2]相关演算!DC52="","",[2]相关演算!DC52)</f>
        <v>4.8942127850951048E-2</v>
      </c>
      <c r="DD52" s="228">
        <f>IF([2]相关演算!DD52="","",[2]相关演算!DD52)</f>
        <v>6.1440790805794288E-2</v>
      </c>
      <c r="DE52" s="228">
        <f>IF([2]相关演算!DE52="","",[2]相关演算!DE52)</f>
        <v>8.0259141144793128E-2</v>
      </c>
      <c r="DF52" s="228">
        <f>IF([2]相关演算!DF52="","",[2]相关演算!DF52)</f>
        <v>8.0188735916654971E-2</v>
      </c>
      <c r="DG52" s="228" t="str">
        <f>IF([2]相关演算!DG52="","",[2]相关演算!DG52)</f>
        <v/>
      </c>
      <c r="DH52" s="228" t="str">
        <f>IF([2]相关演算!DH52="","",[2]相关演算!DH52)</f>
        <v/>
      </c>
      <c r="DI52" s="228" t="str">
        <f>IF([2]相关演算!DI52="","",[2]相关演算!DI52)</f>
        <v/>
      </c>
      <c r="DJ52" s="228" t="str">
        <f>IF([2]相关演算!DJ52="","",[2]相关演算!DJ52)</f>
        <v/>
      </c>
      <c r="DK52" s="228" t="str">
        <f>IF([2]相关演算!DK52="","",[2]相关演算!DK52)</f>
        <v/>
      </c>
      <c r="DL52" s="228" t="str">
        <f>IF([2]相关演算!DL52="","",[2]相关演算!DL52)</f>
        <v/>
      </c>
      <c r="DM52" s="228" t="str">
        <f>IF([2]相关演算!DM52="","",[2]相关演算!DM52)</f>
        <v/>
      </c>
      <c r="DN52" s="228" t="str">
        <f>IF([2]相关演算!DN52="","",[2]相关演算!DN52)</f>
        <v/>
      </c>
      <c r="DO52" s="228" t="str">
        <f>IF([2]相关演算!DO52="","",[2]相关演算!DO52)</f>
        <v/>
      </c>
      <c r="DP52" s="228" t="str">
        <f>IF([2]相关演算!DP52="","",[2]相关演算!DP52)</f>
        <v/>
      </c>
      <c r="DQ52" s="228">
        <f>IF([2]相关演算!DQ52="","",[2]相关演算!DQ52)</f>
        <v>0</v>
      </c>
      <c r="DR52" s="228">
        <f>IF([2]相关演算!DR52="","",[2]相关演算!DR52)</f>
        <v>0</v>
      </c>
      <c r="DS52" s="228">
        <f>IF([2]相关演算!DS52="","",[2]相关演算!DS52)</f>
        <v>0.6</v>
      </c>
      <c r="DT52" s="228">
        <f>IF([2]相关演算!DT52="","",[2]相关演算!DT52)</f>
        <v>0.4</v>
      </c>
      <c r="DU52" s="228">
        <f>IF([2]相关演算!DU52="","",[2]相关演算!DU52)</f>
        <v>0</v>
      </c>
      <c r="DV52" s="228">
        <f>IF([2]相关演算!DV52="","",[2]相关演算!DV52)</f>
        <v>0.5</v>
      </c>
      <c r="DW52" s="228">
        <f>IF([2]相关演算!DW52="","",[2]相关演算!DW52)</f>
        <v>0.5</v>
      </c>
      <c r="DX52" s="228">
        <f>IF([2]相关演算!DX52="","",[2]相关演算!DX52)</f>
        <v>0</v>
      </c>
      <c r="DY52" s="228">
        <f>IF([2]相关演算!DY52="","",[2]相关演算!DY52)</f>
        <v>0</v>
      </c>
      <c r="DZ52" s="228">
        <f>IF([2]相关演算!DZ52="","",[2]相关演算!DZ52)</f>
        <v>0.25</v>
      </c>
      <c r="EA52" s="228">
        <f>IF([2]相关演算!EA52="","",[2]相关演算!EA52)</f>
        <v>0.75</v>
      </c>
      <c r="EB52" s="228">
        <f>IF([2]相关演算!EB52="","",[2]相关演算!EB52)</f>
        <v>0</v>
      </c>
      <c r="EC52" s="228">
        <f>IF([2]相关演算!EC52="","",[2]相关演算!EC52)</f>
        <v>0</v>
      </c>
      <c r="ED52" s="228">
        <f>IF([2]相关演算!ED52="","",[2]相关演算!ED52)</f>
        <v>0</v>
      </c>
      <c r="EE52" s="228">
        <f>IF([2]相关演算!EE52="","",[2]相关演算!EE52)</f>
        <v>0.5</v>
      </c>
      <c r="EF52" s="228">
        <f>IF([2]相关演算!EF52="","",[2]相关演算!EF52)</f>
        <v>0.5</v>
      </c>
      <c r="EG52" s="228" t="str">
        <f>IF([2]相关演算!EG52="","",[2]相关演算!EG52)</f>
        <v/>
      </c>
      <c r="EH52" s="228" t="str">
        <f>IF([2]相关演算!EH52="","",[2]相关演算!EH52)</f>
        <v/>
      </c>
      <c r="EI52" s="228" t="str">
        <f>IF([2]相关演算!EI52="","",[2]相关演算!EI52)</f>
        <v/>
      </c>
      <c r="EJ52" s="228" t="str">
        <f>IF([2]相关演算!EJ52="","",[2]相关演算!EJ52)</f>
        <v/>
      </c>
      <c r="EK52" s="228" t="str">
        <f>IF([2]相关演算!EK52="","",[2]相关演算!EK52)</f>
        <v/>
      </c>
      <c r="EL52" s="228" t="str">
        <f>IF([2]相关演算!EL52="","",[2]相关演算!EL52)</f>
        <v/>
      </c>
      <c r="EM52" s="228" t="str">
        <f>IF([2]相关演算!EM52="","",[2]相关演算!EM52)</f>
        <v/>
      </c>
      <c r="EN52" s="228" t="str">
        <f>IF([2]相关演算!EN52="","",[2]相关演算!EN52)</f>
        <v/>
      </c>
      <c r="EO52" s="228" t="str">
        <f>IF([2]相关演算!EO52="","",[2]相关演算!EO52)</f>
        <v/>
      </c>
      <c r="EP52" s="228">
        <f>IF([2]相关演算!EP52="","",[2]相关演算!EP52)</f>
        <v>7</v>
      </c>
      <c r="EQ52" s="228">
        <f>IF([2]相关演算!EQ52="","",[2]相关演算!EQ52)</f>
        <v>0.4</v>
      </c>
      <c r="ER52" s="228" t="str">
        <f>IF([2]相关演算!ER52="","",[2]相关演算!ER52)</f>
        <v/>
      </c>
      <c r="ES52" s="228">
        <f>IF([2]相关演算!ES52="","",[2]相关演算!ES52)</f>
        <v>2</v>
      </c>
      <c r="ET52" s="228" t="str">
        <f>IF([2]相关演算!ET52="","",[2]相关演算!ET52)</f>
        <v>车骑兵</v>
      </c>
      <c r="EU52" s="228">
        <f>IF([2]相关演算!EU52="","",[2]相关演算!EU52)</f>
        <v>60</v>
      </c>
      <c r="EV52" s="228">
        <f>IF([2]相关演算!EV52="","",[2]相关演算!EV52)</f>
        <v>3026.7642283637583</v>
      </c>
      <c r="EW52" s="228">
        <f>IF([2]相关演算!EW52="","",[2]相关演算!EW52)</f>
        <v>0.2567331955008828</v>
      </c>
      <c r="EX52" s="228">
        <f>IF([2]相关演算!EX52="","",[2]相关演算!EX52)</f>
        <v>0.20142488311958684</v>
      </c>
      <c r="EY52" s="228" t="str">
        <f>IF([2]相关演算!EY52="","",[2]相关演算!EY52)</f>
        <v/>
      </c>
      <c r="EZ52" s="228" t="str">
        <f>IF([2]相关演算!EZ52="","",[2]相关演算!EZ52)</f>
        <v/>
      </c>
      <c r="FA52" s="228" t="str">
        <f>IF([2]相关演算!FA52="","",[2]相关演算!FA52)</f>
        <v/>
      </c>
      <c r="FB52" s="228" t="str">
        <f>IF([2]相关演算!FB52="","",[2]相关演算!FB52)</f>
        <v/>
      </c>
      <c r="FC52" s="228" t="str">
        <f>IF([2]相关演算!FC52="","",[2]相关演算!FC52)</f>
        <v/>
      </c>
      <c r="FD52" s="228" t="str">
        <f>IF([2]相关演算!FD52="","",[2]相关演算!FD52)</f>
        <v/>
      </c>
      <c r="FE52" s="228" t="str">
        <f>IF([2]相关演算!FE52="","",[2]相关演算!FE52)</f>
        <v/>
      </c>
      <c r="FF52" s="228" t="str">
        <f>IF([2]相关演算!FF52="","",[2]相关演算!FF52)</f>
        <v/>
      </c>
      <c r="FG52" s="228" t="str">
        <f>IF([2]相关演算!FG52="","",[2]相关演算!FG52)</f>
        <v>管仲</v>
      </c>
      <c r="FH52" s="228">
        <f>IF([2]相关演算!FH52="","",[2]相关演算!FH52)</f>
        <v>10039</v>
      </c>
      <c r="FI52" s="228" t="str">
        <f>IF([2]相关演算!FI52="","",[2]相关演算!FI52)</f>
        <v/>
      </c>
      <c r="FJ52" s="228" t="str">
        <f>IF([2]相关演算!FJ52="","",[2]相关演算!FJ52)</f>
        <v/>
      </c>
      <c r="FK52" s="228" t="str">
        <f>IF([2]相关演算!FK52="","",[2]相关演算!FK52)</f>
        <v/>
      </c>
      <c r="FL52" s="228" t="str">
        <f>IF([2]相关演算!FL52="","",[2]相关演算!FL52)</f>
        <v/>
      </c>
      <c r="FM52" s="228">
        <f>IF([2]相关演算!FM52="","",[2]相关演算!FM52)</f>
        <v>0</v>
      </c>
      <c r="FN52" s="228" t="str">
        <f>IF([2]相关演算!FN52="","",[2]相关演算!FN52)</f>
        <v/>
      </c>
      <c r="FO52" s="228">
        <f>IF([2]相关演算!FO52="","",[2]相关演算!FO52)</f>
        <v>0</v>
      </c>
      <c r="FP52" s="228">
        <f>IF([2]相关演算!FP52="","",[2]相关演算!FP52)</f>
        <v>0</v>
      </c>
      <c r="FQ52" s="228">
        <f>IF([2]相关演算!FQ52="","",[2]相关演算!FQ52)</f>
        <v>0</v>
      </c>
      <c r="FR52" s="228">
        <f>IF([2]相关演算!FR52="","",[2]相关演算!FR52)</f>
        <v>0</v>
      </c>
      <c r="FS52" s="228">
        <f>IF([2]相关演算!FS52="","",[2]相关演算!FS52)</f>
        <v>0</v>
      </c>
      <c r="FT52" s="228">
        <f>IF([2]相关演算!FT52="","",[2]相关演算!FT52)</f>
        <v>0</v>
      </c>
      <c r="FU52" s="228">
        <f>IF([2]相关演算!FU52="","",[2]相关演算!FU52)</f>
        <v>0</v>
      </c>
      <c r="FV52" s="228">
        <f>IF([2]相关演算!FV52="","",[2]相关演算!FV52)</f>
        <v>0</v>
      </c>
      <c r="FW52" s="228">
        <f>IF([2]相关演算!FW52="","",[2]相关演算!FW52)</f>
        <v>0</v>
      </c>
      <c r="FX52" s="228">
        <f>IF([2]相关演算!FX52="","",[2]相关演算!FX52)</f>
        <v>0</v>
      </c>
      <c r="FY52" s="228">
        <f>IF([2]相关演算!FY52="","",[2]相关演算!FY52)</f>
        <v>0</v>
      </c>
      <c r="FZ52" s="228" t="str">
        <f ca="1">IF([2]相关演算!FZ52="","",[2]相关演算!FZ52)</f>
        <v/>
      </c>
      <c r="GA52" s="228">
        <f>IF([2]相关演算!GA52="","",[2]相关演算!GA52)</f>
        <v>0</v>
      </c>
      <c r="GB52" s="228" t="str">
        <f>IF([2]相关演算!GB52="","",[2]相关演算!GB52)</f>
        <v/>
      </c>
      <c r="GC52" s="228" t="str">
        <f>IF([2]相关演算!GC52="","",[2]相关演算!GC52)</f>
        <v/>
      </c>
      <c r="GD52" s="228">
        <f>IF([2]相关演算!GD52="","",[2]相关演算!GD52)</f>
        <v>0</v>
      </c>
      <c r="GE52" s="228">
        <f>IF([2]相关演算!GE52="","",[2]相关演算!GE52)</f>
        <v>0</v>
      </c>
      <c r="GF52" s="228">
        <f>IF([2]相关演算!GF52="","",[2]相关演算!GF52)</f>
        <v>2</v>
      </c>
      <c r="GG52" s="228" t="str">
        <f>IF([2]相关演算!GG52="","",[2]相关演算!GG52)</f>
        <v/>
      </c>
      <c r="GH52" s="228" t="str">
        <f>IF([2]相关演算!GH52="","",[2]相关演算!GH52)</f>
        <v/>
      </c>
      <c r="GI52" s="228" t="str">
        <f>IF([2]相关演算!GI52="","",[2]相关演算!GI52)</f>
        <v/>
      </c>
      <c r="GJ52" s="228" t="str">
        <f>IF([2]相关演算!GJ52="","",[2]相关演算!GJ52)</f>
        <v/>
      </c>
      <c r="GK52" s="228" t="str">
        <f>IF([2]相关演算!GK52="","",[2]相关演算!GK52)</f>
        <v/>
      </c>
      <c r="GL52" s="228" t="str">
        <f>IF([2]相关演算!GL52="","",[2]相关演算!GL52)</f>
        <v/>
      </c>
      <c r="GM52" s="228" t="str">
        <f>IF([2]相关演算!GM52="","",[2]相关演算!GM52)</f>
        <v/>
      </c>
      <c r="GN52" s="228" t="str">
        <f>IF([2]相关演算!GN52="","",[2]相关演算!GN52)</f>
        <v/>
      </c>
      <c r="GO52" s="228" t="str">
        <f>IF([2]相关演算!GO52="","",[2]相关演算!GO52)</f>
        <v/>
      </c>
      <c r="GP52" s="228" t="str">
        <f>IF([2]相关演算!GP52="","",[2]相关演算!GP52)</f>
        <v/>
      </c>
      <c r="GQ52" s="228" t="str">
        <f>IF([2]相关演算!GQ52="","",[2]相关演算!GQ52)</f>
        <v/>
      </c>
      <c r="GR52" s="228" t="str">
        <f>IF([2]相关演算!GR52="","",[2]相关演算!GR52)</f>
        <v/>
      </c>
      <c r="GS52" s="228" t="str">
        <f>IF([2]相关演算!GS52="","",[2]相关演算!GS52)</f>
        <v/>
      </c>
      <c r="GT52" s="228" t="str">
        <f>IF([2]相关演算!GT52="","",[2]相关演算!GT52)</f>
        <v/>
      </c>
      <c r="GU52" s="228" t="str">
        <f>IF([2]相关演算!GU52="","",[2]相关演算!GU52)</f>
        <v/>
      </c>
      <c r="GV52" s="228" t="str">
        <f>IF([2]相关演算!GV52="","",[2]相关演算!GV52)</f>
        <v/>
      </c>
      <c r="GW52" s="228" t="str">
        <f>IF([2]相关演算!GW52="","",[2]相关演算!GW52)</f>
        <v/>
      </c>
      <c r="GX52" s="228" t="str">
        <f>IF([2]相关演算!GX52="","",[2]相关演算!GX52)</f>
        <v/>
      </c>
      <c r="GY52" s="228" t="str">
        <f>IF([2]相关演算!GY52="","",[2]相关演算!GY52)</f>
        <v/>
      </c>
      <c r="GZ52" s="228" t="str">
        <f>IF([2]相关演算!GZ52="","",[2]相关演算!GZ52)</f>
        <v/>
      </c>
    </row>
    <row r="53" spans="1:208">
      <c r="A53" s="228" t="str">
        <f>IF([2]相关演算!A53="","",[2]相关演算!A53)</f>
        <v/>
      </c>
      <c r="B53" s="228">
        <f>IF([2]相关演算!B53="","",[2]相关演算!B53)</f>
        <v>34</v>
      </c>
      <c r="C53" s="228">
        <f>IF([2]相关演算!C53="","",[2]相关演算!C53)</f>
        <v>0.5</v>
      </c>
      <c r="D53" s="228">
        <f>IF([2]相关演算!D53="","",[2]相关演算!D53)</f>
        <v>0.5</v>
      </c>
      <c r="E53" s="228">
        <f>IF([2]相关演算!E53="","",[2]相关演算!E53)</f>
        <v>0.5</v>
      </c>
      <c r="F53" s="228">
        <f>IF([2]相关演算!F53="","",[2]相关演算!F53)</f>
        <v>0.5</v>
      </c>
      <c r="G53" s="228">
        <f>IF([2]相关演算!G53="","",[2]相关演算!G53)</f>
        <v>0.31640716268898583</v>
      </c>
      <c r="H53" s="228">
        <f>IF([2]相关演算!H53="","",[2]相关演算!H53)</f>
        <v>0.2772508998086205</v>
      </c>
      <c r="I53" s="228">
        <f>IF([2]相关演算!I53="","",[2]相关演算!I53)</f>
        <v>0.67861386327182061</v>
      </c>
      <c r="J53" s="228">
        <f>IF([2]相关演算!J53="","",[2]相关演算!J53)</f>
        <v>0.67861386327182061</v>
      </c>
      <c r="K53" s="228">
        <f>IF([2]相关演算!K53="","",[2]相关演算!K53)</f>
        <v>0</v>
      </c>
      <c r="L53" s="228">
        <f>IF([2]相关演算!L53="","",[2]相关演算!L53)</f>
        <v>0.42180071984689632</v>
      </c>
      <c r="M53" s="228">
        <f>IF([2]相关演算!M53="","",[2]相关演算!M53)</f>
        <v>0.65718812082327516</v>
      </c>
      <c r="N53" s="228">
        <f>IF([2]相关演算!N53="","",[2]相关演算!N53)</f>
        <v>0.54807916969596515</v>
      </c>
      <c r="O53" s="228" t="str">
        <f>IF([2]相关演算!O53="","",[2]相关演算!O53)</f>
        <v/>
      </c>
      <c r="P53" s="228" t="str">
        <f>IF([2]相关演算!P53="","",[2]相关演算!P53)</f>
        <v/>
      </c>
      <c r="Q53" s="228" t="str">
        <f>IF([2]相关演算!Q53="","",[2]相关演算!Q53)</f>
        <v/>
      </c>
      <c r="R53" s="228">
        <f>IF([2]相关演算!R53="","",[2]相关演算!R53)</f>
        <v>3.7898399999999999</v>
      </c>
      <c r="S53" s="228">
        <f>IF([2]相关演算!S53="","",[2]相关演算!S53)</f>
        <v>3.62704</v>
      </c>
      <c r="T53" s="228">
        <f>IF([2]相关演算!T53="","",[2]相关演算!T53)</f>
        <v>1.8</v>
      </c>
      <c r="U53" s="228">
        <f>IF([2]相关演算!U53="","",[2]相关演算!U53)</f>
        <v>2.3839999999999999</v>
      </c>
      <c r="V53" s="228">
        <f>IF([2]相关演算!V53="","",[2]相关演算!V53)</f>
        <v>3.9967161690865951</v>
      </c>
      <c r="W53" s="228">
        <f>IF([2]相关演算!W53="","",[2]相关演算!W53)</f>
        <v>2.3859196464287327</v>
      </c>
      <c r="X53" s="228">
        <f>IF([2]相关演算!X53="","",[2]相关演算!X53)</f>
        <v>2.0886798468613756</v>
      </c>
      <c r="Y53" s="228">
        <f>IF([2]相关演算!Y53="","",[2]相关演算!Y53)</f>
        <v>1.8682818816031492</v>
      </c>
      <c r="Z53" s="228">
        <f>IF([2]相关演算!Z53="","",[2]相关演算!Z53)</f>
        <v>0.15596210620274964</v>
      </c>
      <c r="AA53" s="228">
        <f>IF([2]相关演算!AA53="","",[2]相关演算!AA53)</f>
        <v>0.16296247865240765</v>
      </c>
      <c r="AB53" s="228">
        <f>IF([2]相关演算!AB53="","",[2]相关演算!AB53)</f>
        <v>0.32837301587301593</v>
      </c>
      <c r="AC53" s="228">
        <f>IF([2]相关演算!AC53="","",[2]相关演算!AC53)</f>
        <v>0.24793264621284761</v>
      </c>
      <c r="AD53" s="228">
        <f>IF([2]相关演算!AD53="","",[2]相关演算!AD53)</f>
        <v>0.25183545012861597</v>
      </c>
      <c r="AE53" s="228">
        <f>IF([2]相关演算!AE53="","",[2]相关演算!AE53)</f>
        <v>0.24852097293349673</v>
      </c>
      <c r="AF53" s="228">
        <f>IF([2]相关演算!AF53="","",[2]相关演算!AF53)</f>
        <v>0.18549440290593128</v>
      </c>
      <c r="AG53" s="228">
        <f>IF([2]相关演算!AG53="","",[2]相关演算!AG53)</f>
        <v>0.1888600965046115</v>
      </c>
      <c r="AH53" s="228">
        <f>IF([2]相关演算!AH53="","",[2]相关演算!AH53)</f>
        <v>5.5648320871779379E-2</v>
      </c>
      <c r="AI53" s="228">
        <f>IF([2]相关演算!AI53="","",[2]相关演算!AI53)</f>
        <v>9.8511904761904773E-2</v>
      </c>
      <c r="AJ53" s="228">
        <f>IF([2]相关演算!AJ53="","",[2]相关演算!AJ53)</f>
        <v>0.25183545012861597</v>
      </c>
      <c r="AK53" s="228">
        <f>IF([2]相关演算!AK53="","",[2]相关演算!AK53)</f>
        <v>0.15596210620274964</v>
      </c>
      <c r="AL53" s="228">
        <f>IF([2]相关演算!AL53="","",[2]相关演算!AL53)</f>
        <v>788.17651306530581</v>
      </c>
      <c r="AM53" s="228">
        <f>IF([2]相关演算!AM53="","",[2]相关演算!AM53)</f>
        <v>823.55388313209062</v>
      </c>
      <c r="AN53" s="228">
        <f>IF([2]相关演算!AN53="","",[2]相关演算!AN53)</f>
        <v>1659.4793757085654</v>
      </c>
      <c r="AO53" s="228">
        <f>IF([2]相关演算!AO53="","",[2]相关演算!AO53)</f>
        <v>1272.7758971388132</v>
      </c>
      <c r="AP53" s="228">
        <f>IF([2]相关演算!AP53="","",[2]相关演算!AP53)</f>
        <v>1105.8241972903427</v>
      </c>
      <c r="AQ53" s="228">
        <f>IF([2]相关演算!AQ53="","",[2]相关演算!AQ53)</f>
        <v>929.52725787809584</v>
      </c>
      <c r="AR53" s="228">
        <f>IF([2]相关演算!AR53="","",[2]相关演算!AR53)</f>
        <v>278.85817736342875</v>
      </c>
      <c r="AS53" s="228">
        <f>IF([2]相关演算!AS53="","",[2]相关演算!AS53)</f>
        <v>497.84381271256962</v>
      </c>
      <c r="AT53" s="228">
        <f>IF([2]相关演算!AT53="","",[2]相关演算!AT53)</f>
        <v>1272.7758971388132</v>
      </c>
      <c r="AU53" s="228">
        <f>IF([2]相关演算!AU53="","",[2]相关演算!AU53)</f>
        <v>788.17651306530581</v>
      </c>
      <c r="AV53" s="228" t="str">
        <f>IF([2]相关演算!AV53="","",[2]相关演算!AV53)</f>
        <v/>
      </c>
      <c r="AW53" s="228" t="str">
        <f>IF([2]相关演算!AW53="","",[2]相关演算!AW53)</f>
        <v/>
      </c>
      <c r="AX53" s="228" t="str">
        <f>IF([2]相关演算!AX53="","",[2]相关演算!AX53)</f>
        <v/>
      </c>
      <c r="AY53" s="228" t="str">
        <f>IF([2]相关演算!AY53="","",[2]相关演算!AY53)</f>
        <v/>
      </c>
      <c r="AZ53" s="228" t="str">
        <f>IF([2]相关演算!AZ53="","",[2]相关演算!AZ53)</f>
        <v/>
      </c>
      <c r="BA53" s="228" t="str">
        <f>IF([2]相关演算!BA53="","",[2]相关演算!BA53)</f>
        <v/>
      </c>
      <c r="BB53" s="228" t="str">
        <f>IF([2]相关演算!BB53="","",[2]相关演算!BB53)</f>
        <v/>
      </c>
      <c r="BC53" s="228" t="str">
        <f>IF([2]相关演算!BC53="","",[2]相关演算!BC53)</f>
        <v/>
      </c>
      <c r="BD53" s="228">
        <f>IF([2]相关演算!BD53="","",[2]相关演算!BD53)</f>
        <v>29</v>
      </c>
      <c r="BE53" s="228">
        <f>IF([2]相关演算!BE53="","",[2]相关演算!BE53)</f>
        <v>228.72326290973643</v>
      </c>
      <c r="BF53" s="228">
        <f>IF([2]相关演算!BF53="","",[2]相关演算!BF53)</f>
        <v>122.46528737966527</v>
      </c>
      <c r="BG53" s="228">
        <f>IF([2]相关演算!BG53="","",[2]相关演算!BG53)</f>
        <v>64.559324701841703</v>
      </c>
      <c r="BH53" s="228">
        <f>IF([2]相关演算!BH53="","",[2]相关演算!BH53)</f>
        <v>70.372691645341106</v>
      </c>
      <c r="BI53" s="228" t="str">
        <f>IF([2]相关演算!BI53="","",[2]相关演算!BI53)</f>
        <v/>
      </c>
      <c r="BJ53" s="228" t="str">
        <f>IF([2]相关演算!BJ53="","",[2]相关演算!BJ53)</f>
        <v/>
      </c>
      <c r="BK53" s="228">
        <f>IF([2]相关演算!BK53="","",[2]相关演算!BK53)</f>
        <v>29</v>
      </c>
      <c r="BL53" s="228">
        <f>IF([2]相关演算!BL53="","",[2]相关演算!BL53)</f>
        <v>2.5813772591721407E-2</v>
      </c>
      <c r="BM53" s="228">
        <f>IF([2]相关演算!BM53="","",[2]相关演算!BM53)</f>
        <v>6.3967727963521293E-2</v>
      </c>
      <c r="BN53" s="228">
        <f>IF([2]相关演算!BN53="","",[2]相关演算!BN53)</f>
        <v>5.417322563160118E-2</v>
      </c>
      <c r="BO53" s="228">
        <f>IF([2]相关演算!BO53="","",[2]相关演算!BO53)</f>
        <v>2.8219301169678607E-2</v>
      </c>
      <c r="BP53" s="228" t="str">
        <f>IF([2]相关演算!BP53="","",[2]相关演算!BP53)</f>
        <v/>
      </c>
      <c r="BQ53" s="228">
        <f>IF([2]相关演算!BQ53="","",[2]相关演算!BQ53)</f>
        <v>2.3854302660246518E-2</v>
      </c>
      <c r="BR53" s="228">
        <f>IF([2]相关演算!BR53="","",[2]相关演算!BR53)</f>
        <v>0.13445099048617218</v>
      </c>
      <c r="BS53" s="228">
        <f>IF([2]相关演算!BS53="","",[2]相关演算!BS53)</f>
        <v>3.9425696618303627E-2</v>
      </c>
      <c r="BT53" s="228">
        <f>IF([2]相关演算!BT53="","",[2]相关演算!BT53)</f>
        <v>3.8144713428576602E-2</v>
      </c>
      <c r="BU53" s="228" t="str">
        <f>IF([2]相关演算!BU53="","",[2]相关演算!BU53)</f>
        <v/>
      </c>
      <c r="BV53" s="228" t="str">
        <f>IF([2]相关演算!BV53="","",[2]相关演算!BV53)</f>
        <v/>
      </c>
      <c r="BW53" s="228">
        <f>IF([2]相关演算!BW53="","",[2]相关演算!BW53)</f>
        <v>4.9668075251967925E-2</v>
      </c>
      <c r="BX53" s="228">
        <f>IF([2]相关演算!BX53="","",[2]相关演算!BX53)</f>
        <v>0.19841871844969347</v>
      </c>
      <c r="BY53" s="228">
        <f>IF([2]相关演算!BY53="","",[2]相关演算!BY53)</f>
        <v>9.3598922249904806E-2</v>
      </c>
      <c r="BZ53" s="228">
        <f>IF([2]相关演算!BZ53="","",[2]相关演算!BZ53)</f>
        <v>6.6364014598255208E-2</v>
      </c>
      <c r="CA53" s="228" t="str">
        <f>IF([2]相关演算!CA53="","",[2]相关演算!CA53)</f>
        <v/>
      </c>
      <c r="CB53" s="228" t="str">
        <f>IF([2]相关演算!CB53="","",[2]相关演算!CB53)</f>
        <v/>
      </c>
      <c r="CC53" s="228" t="str">
        <f>IF([2]相关演算!CC53="","",[2]相关演算!CC53)</f>
        <v/>
      </c>
      <c r="CD53" s="228" t="str">
        <f>IF([2]相关演算!CD53="","",[2]相关演算!CD53)</f>
        <v/>
      </c>
      <c r="CE53" s="228" t="str">
        <f>IF([2]相关演算!CE53="","",[2]相关演算!CE53)</f>
        <v/>
      </c>
      <c r="CF53" s="228" t="str">
        <f>IF([2]相关演算!CF53="","",[2]相关演算!CF53)</f>
        <v/>
      </c>
      <c r="CG53" s="228" t="str">
        <f>IF([2]相关演算!CG53="","",[2]相关演算!CG53)</f>
        <v/>
      </c>
      <c r="CH53" s="228" t="str">
        <f>IF([2]相关演算!CH53="","",[2]相关演算!CH53)</f>
        <v/>
      </c>
      <c r="CI53" s="228" t="str">
        <f>IF([2]相关演算!CI53="","",[2]相关演算!CI53)</f>
        <v/>
      </c>
      <c r="CJ53" s="228">
        <f>IF([2]相关演算!CJ53="","",[2]相关演算!CJ53)</f>
        <v>29</v>
      </c>
      <c r="CK53" s="228">
        <f>IF([2]相关演算!CK53="","",[2]相关演算!CK53)</f>
        <v>182.29445299045992</v>
      </c>
      <c r="CL53" s="228">
        <f>IF([2]相关演算!CL53="","",[2]相关演算!CL53)</f>
        <v>184.5408046122908</v>
      </c>
      <c r="CM53" s="228">
        <f>IF([2]相关演算!CM53="","",[2]相关演算!CM53)</f>
        <v>138.26218345398831</v>
      </c>
      <c r="CN53" s="228">
        <f>IF([2]相关演算!CN53="","",[2]相关演算!CN53)</f>
        <v>138.26218345398831</v>
      </c>
      <c r="CO53" s="228" t="str">
        <f>IF([2]相关演算!CO53="","",[2]相关演算!CO53)</f>
        <v/>
      </c>
      <c r="CP53" s="228" t="str">
        <f>IF([2]相关演算!CP53="","",[2]相关演算!CP53)</f>
        <v/>
      </c>
      <c r="CQ53" s="228">
        <f>IF([2]相关演算!CQ53="","",[2]相关演算!CQ53)</f>
        <v>29</v>
      </c>
      <c r="CR53" s="228">
        <f>IF([2]相关演算!CR53="","",[2]相关演算!CR53)</f>
        <v>2.3596351126072137E-2</v>
      </c>
      <c r="CS53" s="228">
        <f>IF([2]相关演算!CS53="","",[2]相关演算!CS53)</f>
        <v>3.5142019600013938E-2</v>
      </c>
      <c r="CT53" s="228">
        <f>IF([2]相关演算!CT53="","",[2]相关演算!CT53)</f>
        <v>6.2245792612765055E-2</v>
      </c>
      <c r="CU53" s="228">
        <f>IF([2]相关演算!CU53="","",[2]相关演算!CU53)</f>
        <v>6.3230760462023125E-2</v>
      </c>
      <c r="CV53" s="228" t="str">
        <f>IF([2]相关演算!CV53="","",[2]相关演算!CV53)</f>
        <v/>
      </c>
      <c r="CW53" s="228">
        <f>IF([2]相关演算!CW53="","",[2]相关演算!CW53)</f>
        <v>2.7173110024847666E-2</v>
      </c>
      <c r="CX53" s="228">
        <f>IF([2]相关演算!CX53="","",[2]相关演算!CX53)</f>
        <v>2.8567952937699558E-2</v>
      </c>
      <c r="CY53" s="228">
        <f>IF([2]相关演算!CY53="","",[2]相关演算!CY53)</f>
        <v>2.1281740171853244E-2</v>
      </c>
      <c r="CZ53" s="228">
        <f>IF([2]相关演算!CZ53="","",[2]相关演算!CZ53)</f>
        <v>2.0139701237254847E-2</v>
      </c>
      <c r="DA53" s="228" t="str">
        <f>IF([2]相关演算!DA53="","",[2]相关演算!DA53)</f>
        <v/>
      </c>
      <c r="DB53" s="228" t="str">
        <f>IF([2]相关演算!DB53="","",[2]相关演算!DB53)</f>
        <v/>
      </c>
      <c r="DC53" s="228">
        <f>IF([2]相关演算!DC53="","",[2]相关演算!DC53)</f>
        <v>5.0769461150919806E-2</v>
      </c>
      <c r="DD53" s="228">
        <f>IF([2]相关演算!DD53="","",[2]相关演算!DD53)</f>
        <v>6.3709972537713488E-2</v>
      </c>
      <c r="DE53" s="228">
        <f>IF([2]相关演算!DE53="","",[2]相关演算!DE53)</f>
        <v>8.3527532784618302E-2</v>
      </c>
      <c r="DF53" s="228">
        <f>IF([2]相关演算!DF53="","",[2]相关演算!DF53)</f>
        <v>8.3370461699277976E-2</v>
      </c>
      <c r="DG53" s="228" t="str">
        <f>IF([2]相关演算!DG53="","",[2]相关演算!DG53)</f>
        <v/>
      </c>
      <c r="DH53" s="228" t="str">
        <f>IF([2]相关演算!DH53="","",[2]相关演算!DH53)</f>
        <v/>
      </c>
      <c r="DI53" s="228" t="str">
        <f>IF([2]相关演算!DI53="","",[2]相关演算!DI53)</f>
        <v/>
      </c>
      <c r="DJ53" s="228" t="str">
        <f>IF([2]相关演算!DJ53="","",[2]相关演算!DJ53)</f>
        <v/>
      </c>
      <c r="DK53" s="228" t="str">
        <f>IF([2]相关演算!DK53="","",[2]相关演算!DK53)</f>
        <v/>
      </c>
      <c r="DL53" s="228" t="str">
        <f>IF([2]相关演算!DL53="","",[2]相关演算!DL53)</f>
        <v/>
      </c>
      <c r="DM53" s="228" t="str">
        <f>IF([2]相关演算!DM53="","",[2]相关演算!DM53)</f>
        <v/>
      </c>
      <c r="DN53" s="228" t="str">
        <f>IF([2]相关演算!DN53="","",[2]相关演算!DN53)</f>
        <v/>
      </c>
      <c r="DO53" s="228" t="str">
        <f>IF([2]相关演算!DO53="","",[2]相关演算!DO53)</f>
        <v/>
      </c>
      <c r="DP53" s="228" t="str">
        <f>IF([2]相关演算!DP53="","",[2]相关演算!DP53)</f>
        <v/>
      </c>
      <c r="DQ53" s="228">
        <f>IF([2]相关演算!DQ53="","",[2]相关演算!DQ53)</f>
        <v>0</v>
      </c>
      <c r="DR53" s="228">
        <f>IF([2]相关演算!DR53="","",[2]相关演算!DR53)</f>
        <v>0</v>
      </c>
      <c r="DS53" s="228">
        <f>IF([2]相关演算!DS53="","",[2]相关演算!DS53)</f>
        <v>0.6</v>
      </c>
      <c r="DT53" s="228">
        <f>IF([2]相关演算!DT53="","",[2]相关演算!DT53)</f>
        <v>0.4</v>
      </c>
      <c r="DU53" s="228">
        <f>IF([2]相关演算!DU53="","",[2]相关演算!DU53)</f>
        <v>0</v>
      </c>
      <c r="DV53" s="228">
        <f>IF([2]相关演算!DV53="","",[2]相关演算!DV53)</f>
        <v>0.5</v>
      </c>
      <c r="DW53" s="228">
        <f>IF([2]相关演算!DW53="","",[2]相关演算!DW53)</f>
        <v>0.5</v>
      </c>
      <c r="DX53" s="228">
        <f>IF([2]相关演算!DX53="","",[2]相关演算!DX53)</f>
        <v>0</v>
      </c>
      <c r="DY53" s="228">
        <f>IF([2]相关演算!DY53="","",[2]相关演算!DY53)</f>
        <v>0</v>
      </c>
      <c r="DZ53" s="228">
        <f>IF([2]相关演算!DZ53="","",[2]相关演算!DZ53)</f>
        <v>0.25</v>
      </c>
      <c r="EA53" s="228">
        <f>IF([2]相关演算!EA53="","",[2]相关演算!EA53)</f>
        <v>0.75</v>
      </c>
      <c r="EB53" s="228">
        <f>IF([2]相关演算!EB53="","",[2]相关演算!EB53)</f>
        <v>0</v>
      </c>
      <c r="EC53" s="228">
        <f>IF([2]相关演算!EC53="","",[2]相关演算!EC53)</f>
        <v>0</v>
      </c>
      <c r="ED53" s="228">
        <f>IF([2]相关演算!ED53="","",[2]相关演算!ED53)</f>
        <v>0</v>
      </c>
      <c r="EE53" s="228">
        <f>IF([2]相关演算!EE53="","",[2]相关演算!EE53)</f>
        <v>0.5</v>
      </c>
      <c r="EF53" s="228">
        <f>IF([2]相关演算!EF53="","",[2]相关演算!EF53)</f>
        <v>0.5</v>
      </c>
      <c r="EG53" s="228" t="str">
        <f>IF([2]相关演算!EG53="","",[2]相关演算!EG53)</f>
        <v/>
      </c>
      <c r="EH53" s="228" t="str">
        <f>IF([2]相关演算!EH53="","",[2]相关演算!EH53)</f>
        <v/>
      </c>
      <c r="EI53" s="228" t="str">
        <f>IF([2]相关演算!EI53="","",[2]相关演算!EI53)</f>
        <v/>
      </c>
      <c r="EJ53" s="228" t="str">
        <f>IF([2]相关演算!EJ53="","",[2]相关演算!EJ53)</f>
        <v/>
      </c>
      <c r="EK53" s="228" t="str">
        <f>IF([2]相关演算!EK53="","",[2]相关演算!EK53)</f>
        <v/>
      </c>
      <c r="EL53" s="228" t="str">
        <f>IF([2]相关演算!EL53="","",[2]相关演算!EL53)</f>
        <v/>
      </c>
      <c r="EM53" s="228" t="str">
        <f>IF([2]相关演算!EM53="","",[2]相关演算!EM53)</f>
        <v/>
      </c>
      <c r="EN53" s="228" t="str">
        <f>IF([2]相关演算!EN53="","",[2]相关演算!EN53)</f>
        <v/>
      </c>
      <c r="EO53" s="228" t="str">
        <f>IF([2]相关演算!EO53="","",[2]相关演算!EO53)</f>
        <v/>
      </c>
      <c r="EP53" s="228">
        <f>IF([2]相关演算!EP53="","",[2]相关演算!EP53)</f>
        <v>7</v>
      </c>
      <c r="EQ53" s="228">
        <f>IF([2]相关演算!EQ53="","",[2]相关演算!EQ53)</f>
        <v>0.4</v>
      </c>
      <c r="ER53" s="228" t="str">
        <f>IF([2]相关演算!ER53="","",[2]相关演算!ER53)</f>
        <v/>
      </c>
      <c r="ES53" s="228">
        <f>IF([2]相关演算!ES53="","",[2]相关演算!ES53)</f>
        <v>3</v>
      </c>
      <c r="ET53" s="228" t="str">
        <f>IF([2]相关演算!ET53="","",[2]相关演算!ET53)</f>
        <v>弓弩兵</v>
      </c>
      <c r="EU53" s="228">
        <f>IF([2]相关演算!EU53="","",[2]相关演算!EU53)</f>
        <v>60</v>
      </c>
      <c r="EV53" s="228">
        <f>IF([2]相关演算!EV53="","",[2]相关演算!EV53)</f>
        <v>5165.3544437183473</v>
      </c>
      <c r="EW53" s="228">
        <f>IF([2]相关演算!EW53="","",[2]相关演算!EW53)</f>
        <v>0.29327114149583972</v>
      </c>
      <c r="EX53" s="228">
        <f>IF([2]相关演算!EX53="","",[2]相关演算!EX53)</f>
        <v>0.30091743579513475</v>
      </c>
      <c r="EY53" s="228" t="str">
        <f>IF([2]相关演算!EY53="","",[2]相关演算!EY53)</f>
        <v/>
      </c>
      <c r="EZ53" s="228" t="str">
        <f>IF([2]相关演算!EZ53="","",[2]相关演算!EZ53)</f>
        <v/>
      </c>
      <c r="FA53" s="228" t="str">
        <f>IF([2]相关演算!FA53="","",[2]相关演算!FA53)</f>
        <v/>
      </c>
      <c r="FB53" s="228" t="str">
        <f>IF([2]相关演算!FB53="","",[2]相关演算!FB53)</f>
        <v/>
      </c>
      <c r="FC53" s="228" t="str">
        <f>IF([2]相关演算!FC53="","",[2]相关演算!FC53)</f>
        <v/>
      </c>
      <c r="FD53" s="228" t="str">
        <f>IF([2]相关演算!FD53="","",[2]相关演算!FD53)</f>
        <v/>
      </c>
      <c r="FE53" s="228" t="str">
        <f>IF([2]相关演算!FE53="","",[2]相关演算!FE53)</f>
        <v/>
      </c>
      <c r="FF53" s="228" t="str">
        <f>IF([2]相关演算!FF53="","",[2]相关演算!FF53)</f>
        <v/>
      </c>
      <c r="FG53" s="228" t="str">
        <f>IF([2]相关演算!FG53="","",[2]相关演算!FG53)</f>
        <v>屈原</v>
      </c>
      <c r="FH53" s="228">
        <f>IF([2]相关演算!FH53="","",[2]相关演算!FH53)</f>
        <v>10040</v>
      </c>
      <c r="FI53" s="228" t="str">
        <f>IF([2]相关演算!FI53="","",[2]相关演算!FI53)</f>
        <v>rectangle</v>
      </c>
      <c r="FJ53" s="228">
        <f>IF([2]相关演算!FJ53="","",[2]相关演算!FJ53)</f>
        <v>500</v>
      </c>
      <c r="FK53" s="228">
        <f>IF([2]相关演算!FK53="","",[2]相关演算!FK53)</f>
        <v>250</v>
      </c>
      <c r="FL53" s="228">
        <f>IF([2]相关演算!FL53="","",[2]相关演算!FL53)</f>
        <v>800</v>
      </c>
      <c r="FM53" s="228">
        <f>IF([2]相关演算!FM53="","",[2]相关演算!FM53)</f>
        <v>0</v>
      </c>
      <c r="FN53" s="228">
        <f>IF([2]相关演算!FN53="","",[2]相关演算!FN53)</f>
        <v>800</v>
      </c>
      <c r="FO53" s="228">
        <f>IF([2]相关演算!FO53="","",[2]相关演算!FO53)</f>
        <v>0</v>
      </c>
      <c r="FP53" s="228">
        <f>IF([2]相关演算!FP53="","",[2]相关演算!FP53)</f>
        <v>0</v>
      </c>
      <c r="FQ53" s="228">
        <f>IF([2]相关演算!FQ53="","",[2]相关演算!FQ53)</f>
        <v>0</v>
      </c>
      <c r="FR53" s="228">
        <f>IF([2]相关演算!FR53="","",[2]相关演算!FR53)</f>
        <v>0</v>
      </c>
      <c r="FS53" s="228">
        <f>IF([2]相关演算!FS53="","",[2]相关演算!FS53)</f>
        <v>0</v>
      </c>
      <c r="FT53" s="228">
        <f>IF([2]相关演算!FT53="","",[2]相关演算!FT53)</f>
        <v>0</v>
      </c>
      <c r="FU53" s="228">
        <f>IF([2]相关演算!FU53="","",[2]相关演算!FU53)</f>
        <v>0</v>
      </c>
      <c r="FV53" s="228">
        <f>IF([2]相关演算!FV53="","",[2]相关演算!FV53)</f>
        <v>0</v>
      </c>
      <c r="FW53" s="228">
        <f>IF([2]相关演算!FW53="","",[2]相关演算!FW53)</f>
        <v>200000</v>
      </c>
      <c r="FX53" s="228">
        <f>IF([2]相关演算!FX53="","",[2]相关演算!FX53)</f>
        <v>0</v>
      </c>
      <c r="FY53" s="228">
        <f>IF([2]相关演算!FY53="","",[2]相关演算!FY53)</f>
        <v>200000</v>
      </c>
      <c r="FZ53" s="228" t="str">
        <f ca="1">IF([2]相关演算!FZ53="","",[2]相关演算!FZ53)</f>
        <v/>
      </c>
      <c r="GA53" s="228">
        <f>IF([2]相关演算!GA53="","",[2]相关演算!GA53)</f>
        <v>0</v>
      </c>
      <c r="GB53" s="228">
        <f ca="1">IF([2]相关演算!GB53="","",[2]相关演算!GB53)</f>
        <v>800</v>
      </c>
      <c r="GC53" s="228">
        <f ca="1">IF([2]相关演算!GC53="","",[2]相关演算!GC53)</f>
        <v>1</v>
      </c>
      <c r="GD53" s="228">
        <f>IF([2]相关演算!GD53="","",[2]相关演算!GD53)</f>
        <v>1</v>
      </c>
      <c r="GE53" s="228">
        <f ca="1">IF([2]相关演算!GE53="","",[2]相关演算!GE53)</f>
        <v>12</v>
      </c>
      <c r="GF53" s="228">
        <f ca="1">IF([2]相关演算!GF53="","",[2]相关演算!GF53)</f>
        <v>6</v>
      </c>
      <c r="GG53" s="228" t="str">
        <f>IF([2]相关演算!GG53="","",[2]相关演算!GG53)</f>
        <v/>
      </c>
      <c r="GH53" s="228" t="str">
        <f>IF([2]相关演算!GH53="","",[2]相关演算!GH53)</f>
        <v/>
      </c>
      <c r="GI53" s="228" t="str">
        <f>IF([2]相关演算!GI53="","",[2]相关演算!GI53)</f>
        <v/>
      </c>
      <c r="GJ53" s="228" t="str">
        <f>IF([2]相关演算!GJ53="","",[2]相关演算!GJ53)</f>
        <v/>
      </c>
      <c r="GK53" s="228" t="str">
        <f>IF([2]相关演算!GK53="","",[2]相关演算!GK53)</f>
        <v/>
      </c>
      <c r="GL53" s="228" t="str">
        <f>IF([2]相关演算!GL53="","",[2]相关演算!GL53)</f>
        <v/>
      </c>
      <c r="GM53" s="228" t="str">
        <f>IF([2]相关演算!GM53="","",[2]相关演算!GM53)</f>
        <v/>
      </c>
      <c r="GN53" s="228" t="str">
        <f>IF([2]相关演算!GN53="","",[2]相关演算!GN53)</f>
        <v/>
      </c>
      <c r="GO53" s="228" t="str">
        <f>IF([2]相关演算!GO53="","",[2]相关演算!GO53)</f>
        <v/>
      </c>
      <c r="GP53" s="228" t="str">
        <f>IF([2]相关演算!GP53="","",[2]相关演算!GP53)</f>
        <v/>
      </c>
      <c r="GQ53" s="228" t="str">
        <f>IF([2]相关演算!GQ53="","",[2]相关演算!GQ53)</f>
        <v/>
      </c>
      <c r="GR53" s="228" t="str">
        <f>IF([2]相关演算!GR53="","",[2]相关演算!GR53)</f>
        <v/>
      </c>
      <c r="GS53" s="228" t="str">
        <f>IF([2]相关演算!GS53="","",[2]相关演算!GS53)</f>
        <v/>
      </c>
      <c r="GT53" s="228" t="str">
        <f>IF([2]相关演算!GT53="","",[2]相关演算!GT53)</f>
        <v/>
      </c>
      <c r="GU53" s="228" t="str">
        <f>IF([2]相关演算!GU53="","",[2]相关演算!GU53)</f>
        <v/>
      </c>
      <c r="GV53" s="228" t="str">
        <f>IF([2]相关演算!GV53="","",[2]相关演算!GV53)</f>
        <v/>
      </c>
      <c r="GW53" s="228" t="str">
        <f>IF([2]相关演算!GW53="","",[2]相关演算!GW53)</f>
        <v/>
      </c>
      <c r="GX53" s="228" t="str">
        <f>IF([2]相关演算!GX53="","",[2]相关演算!GX53)</f>
        <v/>
      </c>
      <c r="GY53" s="228" t="str">
        <f>IF([2]相关演算!GY53="","",[2]相关演算!GY53)</f>
        <v/>
      </c>
      <c r="GZ53" s="228" t="str">
        <f>IF([2]相关演算!GZ53="","",[2]相关演算!GZ53)</f>
        <v/>
      </c>
    </row>
    <row r="54" spans="1:208">
      <c r="A54" s="228" t="str">
        <f>IF([2]相关演算!A54="","",[2]相关演算!A54)</f>
        <v/>
      </c>
      <c r="B54" s="228">
        <f>IF([2]相关演算!B54="","",[2]相关演算!B54)</f>
        <v>35</v>
      </c>
      <c r="C54" s="228">
        <f>IF([2]相关演算!C54="","",[2]相关演算!C54)</f>
        <v>0.5</v>
      </c>
      <c r="D54" s="228">
        <f>IF([2]相关演算!D54="","",[2]相关演算!D54)</f>
        <v>0.5</v>
      </c>
      <c r="E54" s="228">
        <f>IF([2]相关演算!E54="","",[2]相关演算!E54)</f>
        <v>0.5</v>
      </c>
      <c r="F54" s="228">
        <f>IF([2]相关演算!F54="","",[2]相关演算!F54)</f>
        <v>0.5</v>
      </c>
      <c r="G54" s="228">
        <f>IF([2]相关演算!G54="","",[2]相关演算!G54)</f>
        <v>0.29841537958138409</v>
      </c>
      <c r="H54" s="228">
        <f>IF([2]相关演算!H54="","",[2]相关演算!H54)</f>
        <v>0.26104121972218775</v>
      </c>
      <c r="I54" s="228">
        <f>IF([2]相关演算!I54="","",[2]相关演算!I54)</f>
        <v>0.66549442946435133</v>
      </c>
      <c r="J54" s="228">
        <f>IF([2]相关演算!J54="","",[2]相关演算!J54)</f>
        <v>0.66549442946435133</v>
      </c>
      <c r="K54" s="228">
        <f>IF([2]相关演算!K54="","",[2]相关演算!K54)</f>
        <v>0</v>
      </c>
      <c r="L54" s="228">
        <f>IF([2]相关演算!L54="","",[2]相关演算!L54)</f>
        <v>0.40883297577775013</v>
      </c>
      <c r="M54" s="228">
        <f>IF([2]相关演算!M54="","",[2]相关演算!M54)</f>
        <v>0.64319405809530794</v>
      </c>
      <c r="N54" s="228">
        <f>IF([2]相关演算!N54="","",[2]相关演算!N54)</f>
        <v>0.50379170358494552</v>
      </c>
      <c r="O54" s="228" t="str">
        <f>IF([2]相关演算!O54="","",[2]相关演算!O54)</f>
        <v/>
      </c>
      <c r="P54" s="228" t="str">
        <f>IF([2]相关演算!P54="","",[2]相关演算!P54)</f>
        <v/>
      </c>
      <c r="Q54" s="228" t="str">
        <f>IF([2]相关演算!Q54="","",[2]相关演算!Q54)</f>
        <v/>
      </c>
      <c r="R54" s="228">
        <f>IF([2]相关演算!R54="","",[2]相关演算!R54)</f>
        <v>3.7898399999999999</v>
      </c>
      <c r="S54" s="228">
        <f>IF([2]相关演算!S54="","",[2]相关演算!S54)</f>
        <v>3.62704</v>
      </c>
      <c r="T54" s="228">
        <f>IF([2]相关演算!T54="","",[2]相关演算!T54)</f>
        <v>1.8</v>
      </c>
      <c r="U54" s="228">
        <f>IF([2]相关演算!U54="","",[2]相关演算!U54)</f>
        <v>2.3839999999999999</v>
      </c>
      <c r="V54" s="228">
        <f>IF([2]相关演算!V54="","",[2]相关演算!V54)</f>
        <v>3.9282582966735817</v>
      </c>
      <c r="W54" s="228">
        <f>IF([2]相关演算!W54="","",[2]相关演算!W54)</f>
        <v>2.3318077708926643</v>
      </c>
      <c r="X54" s="228">
        <f>IF([2]相关演算!X54="","",[2]相关演算!X54)</f>
        <v>2.0302082081086454</v>
      </c>
      <c r="Y54" s="228">
        <f>IF([2]相关演算!Y54="","",[2]相关演算!Y54)</f>
        <v>1.8289173069194029</v>
      </c>
      <c r="Z54" s="228">
        <f>IF([2]相关演算!Z54="","",[2]相关演算!Z54)</f>
        <v>0.15596210620274964</v>
      </c>
      <c r="AA54" s="228">
        <f>IF([2]相关演算!AA54="","",[2]相关演算!AA54)</f>
        <v>0.16296247865240765</v>
      </c>
      <c r="AB54" s="228">
        <f>IF([2]相关演算!AB54="","",[2]相关演算!AB54)</f>
        <v>0.32837301587301593</v>
      </c>
      <c r="AC54" s="228">
        <f>IF([2]相关演算!AC54="","",[2]相关演算!AC54)</f>
        <v>0.24793264621284761</v>
      </c>
      <c r="AD54" s="228">
        <f>IF([2]相关演算!AD54="","",[2]相关演算!AD54)</f>
        <v>0.25647387878202432</v>
      </c>
      <c r="AE54" s="228">
        <f>IF([2]相关演算!AE54="","",[2]相关演算!AE54)</f>
        <v>0.25550625635742402</v>
      </c>
      <c r="AF54" s="228">
        <f>IF([2]相关演算!AF54="","",[2]相关演算!AF54)</f>
        <v>0.19096612435943111</v>
      </c>
      <c r="AG54" s="228">
        <f>IF([2]相关演算!AG54="","",[2]相关演算!AG54)</f>
        <v>0.19756783777186421</v>
      </c>
      <c r="AH54" s="228">
        <f>IF([2]相关演算!AH54="","",[2]相关演算!AH54)</f>
        <v>5.7289837307829328E-2</v>
      </c>
      <c r="AI54" s="228">
        <f>IF([2]相关演算!AI54="","",[2]相关演算!AI54)</f>
        <v>9.8511904761904773E-2</v>
      </c>
      <c r="AJ54" s="228">
        <f>IF([2]相关演算!AJ54="","",[2]相关演算!AJ54)</f>
        <v>0.25647387878202432</v>
      </c>
      <c r="AK54" s="228">
        <f>IF([2]相关演算!AK54="","",[2]相关演算!AK54)</f>
        <v>0.15596210620274964</v>
      </c>
      <c r="AL54" s="228">
        <f>IF([2]相关演算!AL54="","",[2]相关演算!AL54)</f>
        <v>4014.1929119169495</v>
      </c>
      <c r="AM54" s="228">
        <f>IF([2]相关演算!AM54="","",[2]相关演算!AM54)</f>
        <v>4194.3703034152713</v>
      </c>
      <c r="AN54" s="228">
        <f>IF([2]相关演算!AN54="","",[2]相关演算!AN54)</f>
        <v>8451.7493696107358</v>
      </c>
      <c r="AO54" s="228">
        <f>IF([2]相关演算!AO54="","",[2]相关演算!AO54)</f>
        <v>6601.6691781415975</v>
      </c>
      <c r="AP54" s="228">
        <f>IF([2]相关演算!AP54="","",[2]相关演算!AP54)</f>
        <v>5754.8836243720061</v>
      </c>
      <c r="AQ54" s="228">
        <f>IF([2]相关演算!AQ54="","",[2]相关演算!AQ54)</f>
        <v>4871.7317414603967</v>
      </c>
      <c r="AR54" s="228">
        <f>IF([2]相关演算!AR54="","",[2]相关演算!AR54)</f>
        <v>1461.5195224381189</v>
      </c>
      <c r="AS54" s="228">
        <f>IF([2]相关演算!AS54="","",[2]相关演算!AS54)</f>
        <v>2535.5248108832207</v>
      </c>
      <c r="AT54" s="228">
        <f>IF([2]相关演算!AT54="","",[2]相关演算!AT54)</f>
        <v>6601.6691781415975</v>
      </c>
      <c r="AU54" s="228">
        <f>IF([2]相关演算!AU54="","",[2]相关演算!AU54)</f>
        <v>4014.1929119169495</v>
      </c>
      <c r="AV54" s="228" t="str">
        <f>IF([2]相关演算!AV54="","",[2]相关演算!AV54)</f>
        <v/>
      </c>
      <c r="AW54" s="228" t="str">
        <f>IF([2]相关演算!AW54="","",[2]相关演算!AW54)</f>
        <v/>
      </c>
      <c r="AX54" s="228" t="str">
        <f>IF([2]相关演算!AX54="","",[2]相关演算!AX54)</f>
        <v/>
      </c>
      <c r="AY54" s="228" t="str">
        <f>IF([2]相关演算!AY54="","",[2]相关演算!AY54)</f>
        <v/>
      </c>
      <c r="AZ54" s="228" t="str">
        <f>IF([2]相关演算!AZ54="","",[2]相关演算!AZ54)</f>
        <v/>
      </c>
      <c r="BA54" s="228" t="str">
        <f>IF([2]相关演算!BA54="","",[2]相关演算!BA54)</f>
        <v/>
      </c>
      <c r="BB54" s="228" t="str">
        <f>IF([2]相关演算!BB54="","",[2]相关演算!BB54)</f>
        <v/>
      </c>
      <c r="BC54" s="228" t="str">
        <f>IF([2]相关演算!BC54="","",[2]相关演算!BC54)</f>
        <v/>
      </c>
      <c r="BD54" s="228">
        <f>IF([2]相关演算!BD54="","",[2]相关演算!BD54)</f>
        <v>30</v>
      </c>
      <c r="BE54" s="228">
        <f>IF([2]相关演算!BE54="","",[2]相关演算!BE54)</f>
        <v>232.23972905198403</v>
      </c>
      <c r="BF54" s="228">
        <f>IF([2]相关演算!BF54="","",[2]相关演算!BF54)</f>
        <v>125.8264444456773</v>
      </c>
      <c r="BG54" s="228">
        <f>IF([2]相关演算!BG54="","",[2]相关演算!BG54)</f>
        <v>68.229364497455876</v>
      </c>
      <c r="BH54" s="228">
        <f>IF([2]相关演算!BH54="","",[2]相关演算!BH54)</f>
        <v>77.394432103366924</v>
      </c>
      <c r="BI54" s="228" t="str">
        <f>IF([2]相关演算!BI54="","",[2]相关演算!BI54)</f>
        <v/>
      </c>
      <c r="BJ54" s="228" t="str">
        <f>IF([2]相关演算!BJ54="","",[2]相关演算!BJ54)</f>
        <v/>
      </c>
      <c r="BK54" s="228">
        <f>IF([2]相关演算!BK54="","",[2]相关演算!BK54)</f>
        <v>30</v>
      </c>
      <c r="BL54" s="228">
        <f>IF([2]相关演算!BL54="","",[2]相关演算!BL54)</f>
        <v>2.6717420560068927E-2</v>
      </c>
      <c r="BM54" s="228">
        <f>IF([2]相关演算!BM54="","",[2]相关演算!BM54)</f>
        <v>6.6187766540614978E-2</v>
      </c>
      <c r="BN54" s="228">
        <f>IF([2]相关演算!BN54="","",[2]相关演算!BN54)</f>
        <v>5.6049343276986685E-2</v>
      </c>
      <c r="BO54" s="228">
        <f>IF([2]相关演算!BO54="","",[2]相关演算!BO54)</f>
        <v>2.9249519851980321E-2</v>
      </c>
      <c r="BP54" s="228" t="str">
        <f>IF([2]相关演算!BP54="","",[2]相关演算!BP54)</f>
        <v/>
      </c>
      <c r="BQ54" s="228">
        <f>IF([2]相关演算!BQ54="","",[2]相关演算!BQ54)</f>
        <v>2.4410311135295071E-2</v>
      </c>
      <c r="BR54" s="228">
        <f>IF([2]相关演算!BR54="","",[2]相关演算!BR54)</f>
        <v>0.13627154264737226</v>
      </c>
      <c r="BS54" s="228">
        <f>IF([2]相关演算!BS54="","",[2]相关演算!BS54)</f>
        <v>4.0751434812536833E-2</v>
      </c>
      <c r="BT54" s="228">
        <f>IF([2]相关演算!BT54="","",[2]相关演算!BT54)</f>
        <v>3.9530419320751006E-2</v>
      </c>
      <c r="BU54" s="228" t="str">
        <f>IF([2]相关演算!BU54="","",[2]相关演算!BU54)</f>
        <v/>
      </c>
      <c r="BV54" s="228" t="str">
        <f>IF([2]相关演算!BV54="","",[2]相关演算!BV54)</f>
        <v/>
      </c>
      <c r="BW54" s="228">
        <f>IF([2]相关演算!BW54="","",[2]相关演算!BW54)</f>
        <v>5.1127731695363998E-2</v>
      </c>
      <c r="BX54" s="228">
        <f>IF([2]相关演算!BX54="","",[2]相关演算!BX54)</f>
        <v>0.20245930918798724</v>
      </c>
      <c r="BY54" s="228">
        <f>IF([2]相关演算!BY54="","",[2]相关演算!BY54)</f>
        <v>9.6800778089523518E-2</v>
      </c>
      <c r="BZ54" s="228">
        <f>IF([2]相关演算!BZ54="","",[2]相关演算!BZ54)</f>
        <v>6.8779939172731328E-2</v>
      </c>
      <c r="CA54" s="228" t="str">
        <f>IF([2]相关演算!CA54="","",[2]相关演算!CA54)</f>
        <v/>
      </c>
      <c r="CB54" s="228" t="str">
        <f>IF([2]相关演算!CB54="","",[2]相关演算!CB54)</f>
        <v/>
      </c>
      <c r="CC54" s="228" t="str">
        <f>IF([2]相关演算!CC54="","",[2]相关演算!CC54)</f>
        <v/>
      </c>
      <c r="CD54" s="228" t="str">
        <f>IF([2]相关演算!CD54="","",[2]相关演算!CD54)</f>
        <v/>
      </c>
      <c r="CE54" s="228" t="str">
        <f>IF([2]相关演算!CE54="","",[2]相关演算!CE54)</f>
        <v/>
      </c>
      <c r="CF54" s="228" t="str">
        <f>IF([2]相关演算!CF54="","",[2]相关演算!CF54)</f>
        <v/>
      </c>
      <c r="CG54" s="228" t="str">
        <f>IF([2]相关演算!CG54="","",[2]相关演算!CG54)</f>
        <v/>
      </c>
      <c r="CH54" s="228" t="str">
        <f>IF([2]相关演算!CH54="","",[2]相关演算!CH54)</f>
        <v/>
      </c>
      <c r="CI54" s="228" t="str">
        <f>IF([2]相关演算!CI54="","",[2]相关演算!CI54)</f>
        <v/>
      </c>
      <c r="CJ54" s="228">
        <f>IF([2]相关演算!CJ54="","",[2]相关演算!CJ54)</f>
        <v>30</v>
      </c>
      <c r="CK54" s="228">
        <f>IF([2]相关演算!CK54="","",[2]相关演算!CK54)</f>
        <v>185.72074402099639</v>
      </c>
      <c r="CL54" s="228">
        <f>IF([2]相关演算!CL54="","",[2]相关演算!CL54)</f>
        <v>188.64152777854832</v>
      </c>
      <c r="CM54" s="228">
        <f>IF([2]相关演算!CM54="","",[2]相关演算!CM54)</f>
        <v>141.98251460818241</v>
      </c>
      <c r="CN54" s="228">
        <f>IF([2]相关演算!CN54="","",[2]相关演算!CN54)</f>
        <v>141.98251460818241</v>
      </c>
      <c r="CO54" s="228" t="str">
        <f>IF([2]相关演算!CO54="","",[2]相关演算!CO54)</f>
        <v/>
      </c>
      <c r="CP54" s="228" t="str">
        <f>IF([2]相关演算!CP54="","",[2]相关演算!CP54)</f>
        <v/>
      </c>
      <c r="CQ54" s="228">
        <f>IF([2]相关演算!CQ54="","",[2]相关演算!CQ54)</f>
        <v>30</v>
      </c>
      <c r="CR54" s="228">
        <f>IF([2]相关演算!CR54="","",[2]相关演算!CR54)</f>
        <v>2.4430600586860227E-2</v>
      </c>
      <c r="CS54" s="228">
        <f>IF([2]相关演算!CS54="","",[2]相关演算!CS54)</f>
        <v>3.6377949827213908E-2</v>
      </c>
      <c r="CT54" s="228">
        <f>IF([2]相关演算!CT54="","",[2]相关演算!CT54)</f>
        <v>6.4591638779841226E-2</v>
      </c>
      <c r="CU54" s="228">
        <f>IF([2]相关演算!CU54="","",[2]相关演算!CU54)</f>
        <v>6.5542089980992563E-2</v>
      </c>
      <c r="CV54" s="228" t="str">
        <f>IF([2]相关演算!CV54="","",[2]相关演算!CV54)</f>
        <v/>
      </c>
      <c r="CW54" s="228">
        <f>IF([2]相关演算!CW54="","",[2]相关演算!CW54)</f>
        <v>2.8167483450053443E-2</v>
      </c>
      <c r="CX54" s="228">
        <f>IF([2]相关演算!CX54="","",[2]相关演算!CX54)</f>
        <v>2.9605447316643455E-2</v>
      </c>
      <c r="CY54" s="228">
        <f>IF([2]相关演算!CY54="","",[2]相关演算!CY54)</f>
        <v>2.222587518550018E-2</v>
      </c>
      <c r="CZ54" s="228">
        <f>IF([2]相关演算!CZ54="","",[2]相关演算!CZ54)</f>
        <v>2.1027385861947724E-2</v>
      </c>
      <c r="DA54" s="228" t="str">
        <f>IF([2]相关演算!DA54="","",[2]相关演算!DA54)</f>
        <v/>
      </c>
      <c r="DB54" s="228" t="str">
        <f>IF([2]相关演算!DB54="","",[2]相关演算!DB54)</f>
        <v/>
      </c>
      <c r="DC54" s="228">
        <f>IF([2]相关演算!DC54="","",[2]相关演算!DC54)</f>
        <v>5.259808403691367E-2</v>
      </c>
      <c r="DD54" s="228">
        <f>IF([2]相关演算!DD54="","",[2]相关演算!DD54)</f>
        <v>6.598339714385737E-2</v>
      </c>
      <c r="DE54" s="228">
        <f>IF([2]相关演算!DE54="","",[2]相关演算!DE54)</f>
        <v>8.6817513965341403E-2</v>
      </c>
      <c r="DF54" s="228">
        <f>IF([2]相关演算!DF54="","",[2]相关演算!DF54)</f>
        <v>8.656947584294028E-2</v>
      </c>
      <c r="DG54" s="228" t="str">
        <f>IF([2]相关演算!DG54="","",[2]相关演算!DG54)</f>
        <v/>
      </c>
      <c r="DH54" s="228" t="str">
        <f>IF([2]相关演算!DH54="","",[2]相关演算!DH54)</f>
        <v/>
      </c>
      <c r="DI54" s="228" t="str">
        <f>IF([2]相关演算!DI54="","",[2]相关演算!DI54)</f>
        <v/>
      </c>
      <c r="DJ54" s="228" t="str">
        <f>IF([2]相关演算!DJ54="","",[2]相关演算!DJ54)</f>
        <v/>
      </c>
      <c r="DK54" s="228" t="str">
        <f>IF([2]相关演算!DK54="","",[2]相关演算!DK54)</f>
        <v/>
      </c>
      <c r="DL54" s="228" t="str">
        <f>IF([2]相关演算!DL54="","",[2]相关演算!DL54)</f>
        <v/>
      </c>
      <c r="DM54" s="228" t="str">
        <f>IF([2]相关演算!DM54="","",[2]相关演算!DM54)</f>
        <v/>
      </c>
      <c r="DN54" s="228" t="str">
        <f>IF([2]相关演算!DN54="","",[2]相关演算!DN54)</f>
        <v/>
      </c>
      <c r="DO54" s="228" t="str">
        <f>IF([2]相关演算!DO54="","",[2]相关演算!DO54)</f>
        <v/>
      </c>
      <c r="DP54" s="228" t="str">
        <f>IF([2]相关演算!DP54="","",[2]相关演算!DP54)</f>
        <v/>
      </c>
      <c r="DQ54" s="228">
        <f>IF([2]相关演算!DQ54="","",[2]相关演算!DQ54)</f>
        <v>0</v>
      </c>
      <c r="DR54" s="228">
        <f>IF([2]相关演算!DR54="","",[2]相关演算!DR54)</f>
        <v>0</v>
      </c>
      <c r="DS54" s="228">
        <f>IF([2]相关演算!DS54="","",[2]相关演算!DS54)</f>
        <v>0.6</v>
      </c>
      <c r="DT54" s="228">
        <f>IF([2]相关演算!DT54="","",[2]相关演算!DT54)</f>
        <v>0.4</v>
      </c>
      <c r="DU54" s="228">
        <f>IF([2]相关演算!DU54="","",[2]相关演算!DU54)</f>
        <v>0</v>
      </c>
      <c r="DV54" s="228">
        <f>IF([2]相关演算!DV54="","",[2]相关演算!DV54)</f>
        <v>0.5</v>
      </c>
      <c r="DW54" s="228">
        <f>IF([2]相关演算!DW54="","",[2]相关演算!DW54)</f>
        <v>0.5</v>
      </c>
      <c r="DX54" s="228">
        <f>IF([2]相关演算!DX54="","",[2]相关演算!DX54)</f>
        <v>0</v>
      </c>
      <c r="DY54" s="228">
        <f>IF([2]相关演算!DY54="","",[2]相关演算!DY54)</f>
        <v>0</v>
      </c>
      <c r="DZ54" s="228">
        <f>IF([2]相关演算!DZ54="","",[2]相关演算!DZ54)</f>
        <v>0.25</v>
      </c>
      <c r="EA54" s="228">
        <f>IF([2]相关演算!EA54="","",[2]相关演算!EA54)</f>
        <v>0.75</v>
      </c>
      <c r="EB54" s="228">
        <f>IF([2]相关演算!EB54="","",[2]相关演算!EB54)</f>
        <v>0</v>
      </c>
      <c r="EC54" s="228">
        <f>IF([2]相关演算!EC54="","",[2]相关演算!EC54)</f>
        <v>0</v>
      </c>
      <c r="ED54" s="228">
        <f>IF([2]相关演算!ED54="","",[2]相关演算!ED54)</f>
        <v>0</v>
      </c>
      <c r="EE54" s="228">
        <f>IF([2]相关演算!EE54="","",[2]相关演算!EE54)</f>
        <v>0.5</v>
      </c>
      <c r="EF54" s="228">
        <f>IF([2]相关演算!EF54="","",[2]相关演算!EF54)</f>
        <v>0.5</v>
      </c>
      <c r="EG54" s="228" t="str">
        <f>IF([2]相关演算!EG54="","",[2]相关演算!EG54)</f>
        <v/>
      </c>
      <c r="EH54" s="228" t="str">
        <f>IF([2]相关演算!EH54="","",[2]相关演算!EH54)</f>
        <v/>
      </c>
      <c r="EI54" s="228" t="str">
        <f>IF([2]相关演算!EI54="","",[2]相关演算!EI54)</f>
        <v/>
      </c>
      <c r="EJ54" s="228" t="str">
        <f>IF([2]相关演算!EJ54="","",[2]相关演算!EJ54)</f>
        <v/>
      </c>
      <c r="EK54" s="228" t="str">
        <f>IF([2]相关演算!EK54="","",[2]相关演算!EK54)</f>
        <v/>
      </c>
      <c r="EL54" s="228" t="str">
        <f>IF([2]相关演算!EL54="","",[2]相关演算!EL54)</f>
        <v/>
      </c>
      <c r="EM54" s="228" t="str">
        <f>IF([2]相关演算!EM54="","",[2]相关演算!EM54)</f>
        <v/>
      </c>
      <c r="EN54" s="228" t="str">
        <f>IF([2]相关演算!EN54="","",[2]相关演算!EN54)</f>
        <v/>
      </c>
      <c r="EO54" s="228" t="str">
        <f>IF([2]相关演算!EO54="","",[2]相关演算!EO54)</f>
        <v/>
      </c>
      <c r="EP54" s="228">
        <f>IF([2]相关演算!EP54="","",[2]相关演算!EP54)</f>
        <v>7</v>
      </c>
      <c r="EQ54" s="228">
        <f>IF([2]相关演算!EQ54="","",[2]相关演算!EQ54)</f>
        <v>0.4</v>
      </c>
      <c r="ER54" s="228" t="str">
        <f>IF([2]相关演算!ER54="","",[2]相关演算!ER54)</f>
        <v/>
      </c>
      <c r="ES54" s="228">
        <f>IF([2]相关演算!ES54="","",[2]相关演算!ES54)</f>
        <v>4</v>
      </c>
      <c r="ET54" s="228" t="str">
        <f>IF([2]相关演算!ET54="","",[2]相关演算!ET54)</f>
        <v>枪兵</v>
      </c>
      <c r="EU54" s="228">
        <f>IF([2]相关演算!EU54="","",[2]相关演算!EU54)</f>
        <v>60</v>
      </c>
      <c r="EV54" s="228">
        <f>IF([2]相关演算!EV54="","",[2]相关演算!EV54)</f>
        <v>2338.5446457126714</v>
      </c>
      <c r="EW54" s="228">
        <f>IF([2]相关演算!EW54="","",[2]相关演算!EW54)</f>
        <v>0.24497492139907795</v>
      </c>
      <c r="EX54" s="228">
        <f>IF([2]相关演算!EX54="","",[2]相关演算!EX54)</f>
        <v>0.16309497954605268</v>
      </c>
      <c r="EY54" s="228" t="str">
        <f>IF([2]相关演算!EY54="","",[2]相关演算!EY54)</f>
        <v/>
      </c>
      <c r="EZ54" s="228" t="str">
        <f>IF([2]相关演算!EZ54="","",[2]相关演算!EZ54)</f>
        <v/>
      </c>
      <c r="FA54" s="228" t="str">
        <f>IF([2]相关演算!FA54="","",[2]相关演算!FA54)</f>
        <v/>
      </c>
      <c r="FB54" s="228" t="str">
        <f>IF([2]相关演算!FB54="","",[2]相关演算!FB54)</f>
        <v/>
      </c>
      <c r="FC54" s="228" t="str">
        <f>IF([2]相关演算!FC54="","",[2]相关演算!FC54)</f>
        <v/>
      </c>
      <c r="FD54" s="228" t="str">
        <f>IF([2]相关演算!FD54="","",[2]相关演算!FD54)</f>
        <v/>
      </c>
      <c r="FE54" s="228" t="str">
        <f>IF([2]相关演算!FE54="","",[2]相关演算!FE54)</f>
        <v/>
      </c>
      <c r="FF54" s="228" t="str">
        <f>IF([2]相关演算!FF54="","",[2]相关演算!FF54)</f>
        <v/>
      </c>
      <c r="FG54" s="228" t="str">
        <f>IF([2]相关演算!FG54="","",[2]相关演算!FG54)</f>
        <v>项燕</v>
      </c>
      <c r="FH54" s="228">
        <f>IF([2]相关演算!FH54="","",[2]相关演算!FH54)</f>
        <v>10041</v>
      </c>
      <c r="FI54" s="228" t="str">
        <f>IF([2]相关演算!FI54="","",[2]相关演算!FI54)</f>
        <v>sectorFanwei</v>
      </c>
      <c r="FJ54" s="228">
        <f>IF([2]相关演算!FJ54="","",[2]相关演算!FJ54)</f>
        <v>0</v>
      </c>
      <c r="FK54" s="228">
        <f>IF([2]相关演算!FK54="","",[2]相关演算!FK54)</f>
        <v>90</v>
      </c>
      <c r="FL54" s="228">
        <f>IF([2]相关演算!FL54="","",[2]相关演算!FL54)</f>
        <v>180</v>
      </c>
      <c r="FM54" s="228">
        <f>IF([2]相关演算!FM54="","",[2]相关演算!FM54)</f>
        <v>0</v>
      </c>
      <c r="FN54" s="228">
        <f>IF([2]相关演算!FN54="","",[2]相关演算!FN54)</f>
        <v>90</v>
      </c>
      <c r="FO54" s="228">
        <f>IF([2]相关演算!FO54="","",[2]相关演算!FO54)</f>
        <v>0</v>
      </c>
      <c r="FP54" s="228">
        <f>IF([2]相关演算!FP54="","",[2]相关演算!FP54)</f>
        <v>0</v>
      </c>
      <c r="FQ54" s="228">
        <f>IF([2]相关演算!FQ54="","",[2]相关演算!FQ54)</f>
        <v>0</v>
      </c>
      <c r="FR54" s="228">
        <f>IF([2]相关演算!FR54="","",[2]相关演算!FR54)</f>
        <v>0</v>
      </c>
      <c r="FS54" s="228">
        <f>IF([2]相关演算!FS54="","",[2]相关演算!FS54)</f>
        <v>0</v>
      </c>
      <c r="FT54" s="228">
        <f>IF([2]相关演算!FT54="","",[2]相关演算!FT54)</f>
        <v>0</v>
      </c>
      <c r="FU54" s="228">
        <f>IF([2]相关演算!FU54="","",[2]相关演算!FU54)</f>
        <v>0</v>
      </c>
      <c r="FV54" s="228">
        <f>IF([2]相关演算!FV54="","",[2]相关演算!FV54)</f>
        <v>12717.000000000002</v>
      </c>
      <c r="FW54" s="228">
        <f>IF([2]相关演算!FW54="","",[2]相关演算!FW54)</f>
        <v>0</v>
      </c>
      <c r="FX54" s="228">
        <f>IF([2]相关演算!FX54="","",[2]相关演算!FX54)</f>
        <v>0</v>
      </c>
      <c r="FY54" s="228">
        <f>IF([2]相关演算!FY54="","",[2]相关演算!FY54)</f>
        <v>12717.000000000002</v>
      </c>
      <c r="FZ54" s="228" t="str">
        <f ca="1">IF([2]相关演算!FZ54="","",[2]相关演算!FZ54)</f>
        <v/>
      </c>
      <c r="GA54" s="228">
        <f>IF([2]相关演算!GA54="","",[2]相关演算!GA54)</f>
        <v>0</v>
      </c>
      <c r="GB54" s="228">
        <f ca="1">IF([2]相关演算!GB54="","",[2]相关演算!GB54)</f>
        <v>90</v>
      </c>
      <c r="GC54" s="228">
        <f ca="1">IF([2]相关演算!GC54="","",[2]相关演算!GC54)</f>
        <v>0.56701063818842257</v>
      </c>
      <c r="GD54" s="228">
        <f>IF([2]相关演算!GD54="","",[2]相关演算!GD54)</f>
        <v>2</v>
      </c>
      <c r="GE54" s="228">
        <f ca="1">IF([2]相关演算!GE54="","",[2]相关演算!GE54)</f>
        <v>1.7</v>
      </c>
      <c r="GF54" s="228">
        <f ca="1">IF([2]相关演算!GF54="","",[2]相关演算!GF54)</f>
        <v>2</v>
      </c>
      <c r="GG54" s="228" t="str">
        <f>IF([2]相关演算!GG54="","",[2]相关演算!GG54)</f>
        <v/>
      </c>
      <c r="GH54" s="228" t="str">
        <f>IF([2]相关演算!GH54="","",[2]相关演算!GH54)</f>
        <v/>
      </c>
      <c r="GI54" s="228" t="str">
        <f>IF([2]相关演算!GI54="","",[2]相关演算!GI54)</f>
        <v/>
      </c>
      <c r="GJ54" s="228" t="str">
        <f>IF([2]相关演算!GJ54="","",[2]相关演算!GJ54)</f>
        <v/>
      </c>
      <c r="GK54" s="228" t="str">
        <f>IF([2]相关演算!GK54="","",[2]相关演算!GK54)</f>
        <v/>
      </c>
      <c r="GL54" s="228" t="str">
        <f>IF([2]相关演算!GL54="","",[2]相关演算!GL54)</f>
        <v/>
      </c>
      <c r="GM54" s="228" t="str">
        <f>IF([2]相关演算!GM54="","",[2]相关演算!GM54)</f>
        <v/>
      </c>
      <c r="GN54" s="228" t="str">
        <f>IF([2]相关演算!GN54="","",[2]相关演算!GN54)</f>
        <v/>
      </c>
      <c r="GO54" s="228" t="str">
        <f>IF([2]相关演算!GO54="","",[2]相关演算!GO54)</f>
        <v/>
      </c>
      <c r="GP54" s="228" t="str">
        <f>IF([2]相关演算!GP54="","",[2]相关演算!GP54)</f>
        <v/>
      </c>
      <c r="GQ54" s="228" t="str">
        <f>IF([2]相关演算!GQ54="","",[2]相关演算!GQ54)</f>
        <v/>
      </c>
      <c r="GR54" s="228" t="str">
        <f>IF([2]相关演算!GR54="","",[2]相关演算!GR54)</f>
        <v/>
      </c>
      <c r="GS54" s="228" t="str">
        <f>IF([2]相关演算!GS54="","",[2]相关演算!GS54)</f>
        <v/>
      </c>
      <c r="GT54" s="228" t="str">
        <f>IF([2]相关演算!GT54="","",[2]相关演算!GT54)</f>
        <v/>
      </c>
      <c r="GU54" s="228" t="str">
        <f>IF([2]相关演算!GU54="","",[2]相关演算!GU54)</f>
        <v/>
      </c>
      <c r="GV54" s="228" t="str">
        <f>IF([2]相关演算!GV54="","",[2]相关演算!GV54)</f>
        <v/>
      </c>
      <c r="GW54" s="228" t="str">
        <f>IF([2]相关演算!GW54="","",[2]相关演算!GW54)</f>
        <v/>
      </c>
      <c r="GX54" s="228" t="str">
        <f>IF([2]相关演算!GX54="","",[2]相关演算!GX54)</f>
        <v/>
      </c>
      <c r="GY54" s="228" t="str">
        <f>IF([2]相关演算!GY54="","",[2]相关演算!GY54)</f>
        <v/>
      </c>
      <c r="GZ54" s="228" t="str">
        <f>IF([2]相关演算!GZ54="","",[2]相关演算!GZ54)</f>
        <v/>
      </c>
    </row>
    <row r="55" spans="1:208">
      <c r="A55" s="228" t="str">
        <f>IF([2]相关演算!A55="","",[2]相关演算!A55)</f>
        <v/>
      </c>
      <c r="B55" s="228">
        <f>IF([2]相关演算!B55="","",[2]相关演算!B55)</f>
        <v>36</v>
      </c>
      <c r="C55" s="228">
        <f>IF([2]相关演算!C55="","",[2]相关演算!C55)</f>
        <v>0.5</v>
      </c>
      <c r="D55" s="228">
        <f>IF([2]相关演算!D55="","",[2]相关演算!D55)</f>
        <v>0.5</v>
      </c>
      <c r="E55" s="228">
        <f>IF([2]相关演算!E55="","",[2]相关演算!E55)</f>
        <v>0.5</v>
      </c>
      <c r="F55" s="228">
        <f>IF([2]相关演算!F55="","",[2]相关演算!F55)</f>
        <v>0.5</v>
      </c>
      <c r="G55" s="228">
        <f>IF([2]相关演算!G55="","",[2]相关演算!G55)</f>
        <v>0.2808126216393384</v>
      </c>
      <c r="H55" s="228">
        <f>IF([2]相关演算!H55="","",[2]相关演算!H55)</f>
        <v>0.24508245684285873</v>
      </c>
      <c r="I55" s="228">
        <f>IF([2]相关演算!I55="","",[2]相关演算!I55)</f>
        <v>0.65260486828568232</v>
      </c>
      <c r="J55" s="228">
        <f>IF([2]相关演算!J55="","",[2]相关演算!J55)</f>
        <v>0.65260486828568232</v>
      </c>
      <c r="K55" s="228">
        <f>IF([2]相关演算!K55="","",[2]相关演算!K55)</f>
        <v>0</v>
      </c>
      <c r="L55" s="228">
        <f>IF([2]相关演算!L55="","",[2]相关演算!L55)</f>
        <v>0.39606596547428696</v>
      </c>
      <c r="M55" s="228">
        <f>IF([2]相关演算!M55="","",[2]相关演算!M55)</f>
        <v>0.62944519283806111</v>
      </c>
      <c r="N55" s="228">
        <f>IF([2]相关演算!N55="","",[2]相关演算!N55)</f>
        <v>0.46046183788144829</v>
      </c>
      <c r="O55" s="228" t="str">
        <f>IF([2]相关演算!O55="","",[2]相关演算!O55)</f>
        <v/>
      </c>
      <c r="P55" s="228" t="str">
        <f>IF([2]相关演算!P55="","",[2]相关演算!P55)</f>
        <v/>
      </c>
      <c r="Q55" s="228" t="str">
        <f>IF([2]相关演算!Q55="","",[2]相关演算!Q55)</f>
        <v/>
      </c>
      <c r="R55" s="228">
        <f>IF([2]相关演算!R55="","",[2]相关演算!R55)</f>
        <v>3.7898399999999999</v>
      </c>
      <c r="S55" s="228">
        <f>IF([2]相关演算!S55="","",[2]相关演算!S55)</f>
        <v>3.62704</v>
      </c>
      <c r="T55" s="228">
        <f>IF([2]相关演算!T55="","",[2]相关演算!T55)</f>
        <v>1.8</v>
      </c>
      <c r="U55" s="228">
        <f>IF([2]相关演算!U55="","",[2]相关演算!U55)</f>
        <v>2.3839999999999999</v>
      </c>
      <c r="V55" s="228">
        <f>IF([2]相关演算!V55="","",[2]相关演算!V55)</f>
        <v>3.8611590824352824</v>
      </c>
      <c r="W55" s="228">
        <f>IF([2]相关演算!W55="","",[2]相关演算!W55)</f>
        <v>2.278756285125167</v>
      </c>
      <c r="X55" s="228">
        <f>IF([2]相关演算!X55="","",[2]相关演算!X55)</f>
        <v>1.9728131529371766</v>
      </c>
      <c r="Y55" s="228">
        <f>IF([2]相关演算!Y55="","",[2]相关演算!Y55)</f>
        <v>1.7902461270284005</v>
      </c>
      <c r="Z55" s="228">
        <f>IF([2]相关演算!Z55="","",[2]相关演算!Z55)</f>
        <v>0.15596210620274964</v>
      </c>
      <c r="AA55" s="228">
        <f>IF([2]相关演算!AA55="","",[2]相关演算!AA55)</f>
        <v>0.16296247865240765</v>
      </c>
      <c r="AB55" s="228">
        <f>IF([2]相关演算!AB55="","",[2]相关演算!AB55)</f>
        <v>0.32837301587301593</v>
      </c>
      <c r="AC55" s="228">
        <f>IF([2]相关演算!AC55="","",[2]相关演算!AC55)</f>
        <v>0.24793264621284761</v>
      </c>
      <c r="AD55" s="228">
        <f>IF([2]相关演算!AD55="","",[2]相关演算!AD55)</f>
        <v>0.26119414659390516</v>
      </c>
      <c r="AE55" s="228">
        <f>IF([2]相关演算!AE55="","",[2]相关演算!AE55)</f>
        <v>0.26278096715360805</v>
      </c>
      <c r="AF55" s="228">
        <f>IF([2]相关演算!AF55="","",[2]相关演算!AF55)</f>
        <v>0.1966813701616037</v>
      </c>
      <c r="AG55" s="228">
        <f>IF([2]相关演算!AG55="","",[2]相关演算!AG55)</f>
        <v>0.20698679760768146</v>
      </c>
      <c r="AH55" s="228">
        <f>IF([2]相关演算!AH55="","",[2]相关演算!AH55)</f>
        <v>5.9004411048481108E-2</v>
      </c>
      <c r="AI55" s="228">
        <f>IF([2]相关演算!AI55="","",[2]相关演算!AI55)</f>
        <v>9.8511904761904773E-2</v>
      </c>
      <c r="AJ55" s="228">
        <f>IF([2]相关演算!AJ55="","",[2]相关演算!AJ55)</f>
        <v>0.26119414659390516</v>
      </c>
      <c r="AK55" s="228">
        <f>IF([2]相关演算!AK55="","",[2]相关演算!AK55)</f>
        <v>0.15596210620274964</v>
      </c>
      <c r="AL55" s="228">
        <f>IF([2]相关演算!AL55="","",[2]相关演算!AL55)</f>
        <v>20444.335078466294</v>
      </c>
      <c r="AM55" s="228">
        <f>IF([2]相关演算!AM55="","",[2]相关演算!AM55)</f>
        <v>21361.980803568382</v>
      </c>
      <c r="AN55" s="228">
        <f>IF([2]相关演算!AN55="","",[2]相关演算!AN55)</f>
        <v>43044.8660298748</v>
      </c>
      <c r="AO55" s="228">
        <f>IF([2]相关演算!AO55="","",[2]相关演算!AO55)</f>
        <v>34241.720035394064</v>
      </c>
      <c r="AP55" s="228">
        <f>IF([2]相关演算!AP55="","",[2]相关演算!AP55)</f>
        <v>29949.322515475316</v>
      </c>
      <c r="AQ55" s="228">
        <f>IF([2]相关演算!AQ55="","",[2]相关演算!AQ55)</f>
        <v>25533.162109663866</v>
      </c>
      <c r="AR55" s="228">
        <f>IF([2]相关演算!AR55="","",[2]相关演算!AR55)</f>
        <v>7659.9486328991597</v>
      </c>
      <c r="AS55" s="228">
        <f>IF([2]相关演算!AS55="","",[2]相关演算!AS55)</f>
        <v>12913.45980896244</v>
      </c>
      <c r="AT55" s="228">
        <f>IF([2]相关演算!AT55="","",[2]相关演算!AT55)</f>
        <v>34241.720035394064</v>
      </c>
      <c r="AU55" s="228">
        <f>IF([2]相关演算!AU55="","",[2]相关演算!AU55)</f>
        <v>20444.335078466294</v>
      </c>
      <c r="AV55" s="228" t="str">
        <f>IF([2]相关演算!AV55="","",[2]相关演算!AV55)</f>
        <v/>
      </c>
      <c r="AW55" s="228" t="str">
        <f>IF([2]相关演算!AW55="","",[2]相关演算!AW55)</f>
        <v/>
      </c>
      <c r="AX55" s="228" t="str">
        <f>IF([2]相关演算!AX55="","",[2]相关演算!AX55)</f>
        <v/>
      </c>
      <c r="AY55" s="228" t="str">
        <f>IF([2]相关演算!AY55="","",[2]相关演算!AY55)</f>
        <v/>
      </c>
      <c r="AZ55" s="228" t="str">
        <f>IF([2]相关演算!AZ55="","",[2]相关演算!AZ55)</f>
        <v/>
      </c>
      <c r="BA55" s="228" t="str">
        <f>IF([2]相关演算!BA55="","",[2]相关演算!BA55)</f>
        <v/>
      </c>
      <c r="BB55" s="228" t="str">
        <f>IF([2]相关演算!BB55="","",[2]相关演算!BB55)</f>
        <v/>
      </c>
      <c r="BC55" s="228" t="str">
        <f>IF([2]相关演算!BC55="","",[2]相关演算!BC55)</f>
        <v/>
      </c>
      <c r="BD55" s="228">
        <f>IF([2]相关演算!BD55="","",[2]相关演算!BD55)</f>
        <v>31</v>
      </c>
      <c r="BE55" s="228">
        <f>IF([2]相关演算!BE55="","",[2]相关演算!BE55)</f>
        <v>235.71826945569003</v>
      </c>
      <c r="BF55" s="228">
        <f>IF([2]相关演算!BF55="","",[2]相关演算!BF55)</f>
        <v>129.13672317401421</v>
      </c>
      <c r="BG55" s="228">
        <f>IF([2]相关演算!BG55="","",[2]相关演算!BG55)</f>
        <v>71.834740173206526</v>
      </c>
      <c r="BH55" s="228">
        <f>IF([2]相关演算!BH55="","",[2]相关演算!BH55)</f>
        <v>84.270070946555137</v>
      </c>
      <c r="BI55" s="228" t="str">
        <f>IF([2]相关演算!BI55="","",[2]相关演算!BI55)</f>
        <v/>
      </c>
      <c r="BJ55" s="228" t="str">
        <f>IF([2]相关演算!BJ55="","",[2]相关演算!BJ55)</f>
        <v/>
      </c>
      <c r="BK55" s="228">
        <f>IF([2]相关演算!BK55="","",[2]相关演算!BK55)</f>
        <v>31</v>
      </c>
      <c r="BL55" s="228">
        <f>IF([2]相关演算!BL55="","",[2]相关演算!BL55)</f>
        <v>2.7621068528416504E-2</v>
      </c>
      <c r="BM55" s="228">
        <f>IF([2]相关演算!BM55="","",[2]相关演算!BM55)</f>
        <v>6.8410999452697574E-2</v>
      </c>
      <c r="BN55" s="228">
        <f>IF([2]相关演算!BN55="","",[2]相关演算!BN55)</f>
        <v>5.7925460922372829E-2</v>
      </c>
      <c r="BO55" s="228">
        <f>IF([2]相关演算!BO55="","",[2]相关演算!BO55)</f>
        <v>3.0282694924827741E-2</v>
      </c>
      <c r="BP55" s="228" t="str">
        <f>IF([2]相关演算!BP55="","",[2]相关演算!BP55)</f>
        <v/>
      </c>
      <c r="BQ55" s="228">
        <f>IF([2]相关演算!BQ55="","",[2]相关演算!BQ55)</f>
        <v>2.4966319610342957E-2</v>
      </c>
      <c r="BR55" s="228">
        <f>IF([2]相关演算!BR55="","",[2]相关演算!BR55)</f>
        <v>0.13809434609720614</v>
      </c>
      <c r="BS55" s="228">
        <f>IF([2]相关演算!BS55="","",[2]相关演算!BS55)</f>
        <v>4.2072990075923924E-2</v>
      </c>
      <c r="BT55" s="228">
        <f>IF([2]相关演算!BT55="","",[2]相关演算!BT55)</f>
        <v>4.0913488509786378E-2</v>
      </c>
      <c r="BU55" s="228" t="str">
        <f>IF([2]相关演算!BU55="","",[2]相关演算!BU55)</f>
        <v/>
      </c>
      <c r="BV55" s="228" t="str">
        <f>IF([2]相关演算!BV55="","",[2]相关演算!BV55)</f>
        <v/>
      </c>
      <c r="BW55" s="228">
        <f>IF([2]相关演算!BW55="","",[2]相关演算!BW55)</f>
        <v>5.2587388138759461E-2</v>
      </c>
      <c r="BX55" s="228">
        <f>IF([2]相关演算!BX55="","",[2]相关演算!BX55)</f>
        <v>0.20650534554990371</v>
      </c>
      <c r="BY55" s="228">
        <f>IF([2]相关演算!BY55="","",[2]相关演算!BY55)</f>
        <v>9.9998450998296753E-2</v>
      </c>
      <c r="BZ55" s="228">
        <f>IF([2]相关演算!BZ55="","",[2]相关演算!BZ55)</f>
        <v>7.1196183434614119E-2</v>
      </c>
      <c r="CA55" s="228" t="str">
        <f>IF([2]相关演算!CA55="","",[2]相关演算!CA55)</f>
        <v/>
      </c>
      <c r="CB55" s="228" t="str">
        <f>IF([2]相关演算!CB55="","",[2]相关演算!CB55)</f>
        <v/>
      </c>
      <c r="CC55" s="228" t="str">
        <f>IF([2]相关演算!CC55="","",[2]相关演算!CC55)</f>
        <v/>
      </c>
      <c r="CD55" s="228" t="str">
        <f>IF([2]相关演算!CD55="","",[2]相关演算!CD55)</f>
        <v/>
      </c>
      <c r="CE55" s="228" t="str">
        <f>IF([2]相关演算!CE55="","",[2]相关演算!CE55)</f>
        <v/>
      </c>
      <c r="CF55" s="228" t="str">
        <f>IF([2]相关演算!CF55="","",[2]相关演算!CF55)</f>
        <v/>
      </c>
      <c r="CG55" s="228" t="str">
        <f>IF([2]相关演算!CG55="","",[2]相关演算!CG55)</f>
        <v/>
      </c>
      <c r="CH55" s="228" t="str">
        <f>IF([2]相关演算!CH55="","",[2]相关演算!CH55)</f>
        <v/>
      </c>
      <c r="CI55" s="228" t="str">
        <f>IF([2]相关演算!CI55="","",[2]相关演算!CI55)</f>
        <v/>
      </c>
      <c r="CJ55" s="228">
        <f>IF([2]相关演算!CJ55="","",[2]相关演算!CJ55)</f>
        <v>31</v>
      </c>
      <c r="CK55" s="228">
        <f>IF([2]相关演算!CK55="","",[2]相关演算!CK55)</f>
        <v>189.11735816101901</v>
      </c>
      <c r="CL55" s="228">
        <f>IF([2]相关演算!CL55="","",[2]相关演算!CL55)</f>
        <v>192.71045198375887</v>
      </c>
      <c r="CM55" s="228">
        <f>IF([2]相关演算!CM55="","",[2]相关演算!CM55)</f>
        <v>145.67253445619053</v>
      </c>
      <c r="CN55" s="228">
        <f>IF([2]相关演算!CN55="","",[2]相关演算!CN55)</f>
        <v>145.67253445619053</v>
      </c>
      <c r="CO55" s="228" t="str">
        <f>IF([2]相关演算!CO55="","",[2]相关演算!CO55)</f>
        <v/>
      </c>
      <c r="CP55" s="228" t="str">
        <f>IF([2]相关演算!CP55="","",[2]相关演算!CP55)</f>
        <v/>
      </c>
      <c r="CQ55" s="228">
        <f>IF([2]相关演算!CQ55="","",[2]相关演算!CQ55)</f>
        <v>31</v>
      </c>
      <c r="CR55" s="228">
        <f>IF([2]相关演算!CR55="","",[2]相关演算!CR55)</f>
        <v>2.5264850047648356E-2</v>
      </c>
      <c r="CS55" s="228">
        <f>IF([2]相关演算!CS55="","",[2]相关演算!CS55)</f>
        <v>3.7617435983567107E-2</v>
      </c>
      <c r="CT55" s="228">
        <f>IF([2]相关演算!CT55="","",[2]相关演算!CT55)</f>
        <v>6.6938952757409909E-2</v>
      </c>
      <c r="CU55" s="228">
        <f>IF([2]相关演算!CU55="","",[2]相关演算!CU55)</f>
        <v>6.7854372924686143E-2</v>
      </c>
      <c r="CV55" s="228" t="str">
        <f>IF([2]相关演算!CV55="","",[2]相关演算!CV55)</f>
        <v/>
      </c>
      <c r="CW55" s="228">
        <f>IF([2]相关演算!CW55="","",[2]相关演算!CW55)</f>
        <v>2.9161856875259157E-2</v>
      </c>
      <c r="CX55" s="228">
        <f>IF([2]相关演算!CX55="","",[2]相关演算!CX55)</f>
        <v>3.0642941695587792E-2</v>
      </c>
      <c r="CY55" s="228">
        <f>IF([2]相关演算!CY55="","",[2]相关演算!CY55)</f>
        <v>2.3175001476782385E-2</v>
      </c>
      <c r="CZ55" s="228">
        <f>IF([2]相关演算!CZ55="","",[2]相关演算!CZ55)</f>
        <v>2.1919672069598117E-2</v>
      </c>
      <c r="DA55" s="228" t="str">
        <f>IF([2]相关演算!DA55="","",[2]相关演算!DA55)</f>
        <v/>
      </c>
      <c r="DB55" s="228" t="str">
        <f>IF([2]相关演算!DB55="","",[2]相关演算!DB55)</f>
        <v/>
      </c>
      <c r="DC55" s="228">
        <f>IF([2]相关演算!DC55="","",[2]相关演算!DC55)</f>
        <v>5.4426706922907513E-2</v>
      </c>
      <c r="DD55" s="228">
        <f>IF([2]相关演算!DD55="","",[2]相关演算!DD55)</f>
        <v>6.8260377679154896E-2</v>
      </c>
      <c r="DE55" s="228">
        <f>IF([2]相关演算!DE55="","",[2]相关演算!DE55)</f>
        <v>9.0113954234192301E-2</v>
      </c>
      <c r="DF55" s="228">
        <f>IF([2]相关演算!DF55="","",[2]相关演算!DF55)</f>
        <v>8.9774044994284263E-2</v>
      </c>
      <c r="DG55" s="228" t="str">
        <f>IF([2]相关演算!DG55="","",[2]相关演算!DG55)</f>
        <v/>
      </c>
      <c r="DH55" s="228" t="str">
        <f>IF([2]相关演算!DH55="","",[2]相关演算!DH55)</f>
        <v/>
      </c>
      <c r="DI55" s="228" t="str">
        <f>IF([2]相关演算!DI55="","",[2]相关演算!DI55)</f>
        <v/>
      </c>
      <c r="DJ55" s="228" t="str">
        <f>IF([2]相关演算!DJ55="","",[2]相关演算!DJ55)</f>
        <v/>
      </c>
      <c r="DK55" s="228" t="str">
        <f>IF([2]相关演算!DK55="","",[2]相关演算!DK55)</f>
        <v/>
      </c>
      <c r="DL55" s="228" t="str">
        <f>IF([2]相关演算!DL55="","",[2]相关演算!DL55)</f>
        <v/>
      </c>
      <c r="DM55" s="228" t="str">
        <f>IF([2]相关演算!DM55="","",[2]相关演算!DM55)</f>
        <v/>
      </c>
      <c r="DN55" s="228" t="str">
        <f>IF([2]相关演算!DN55="","",[2]相关演算!DN55)</f>
        <v/>
      </c>
      <c r="DO55" s="228" t="str">
        <f>IF([2]相关演算!DO55="","",[2]相关演算!DO55)</f>
        <v/>
      </c>
      <c r="DP55" s="228" t="str">
        <f>IF([2]相关演算!DP55="","",[2]相关演算!DP55)</f>
        <v/>
      </c>
      <c r="DQ55" s="228">
        <f>IF([2]相关演算!DQ55="","",[2]相关演算!DQ55)</f>
        <v>0</v>
      </c>
      <c r="DR55" s="228">
        <f>IF([2]相关演算!DR55="","",[2]相关演算!DR55)</f>
        <v>0</v>
      </c>
      <c r="DS55" s="228">
        <f>IF([2]相关演算!DS55="","",[2]相关演算!DS55)</f>
        <v>0.6</v>
      </c>
      <c r="DT55" s="228">
        <f>IF([2]相关演算!DT55="","",[2]相关演算!DT55)</f>
        <v>0.4</v>
      </c>
      <c r="DU55" s="228">
        <f>IF([2]相关演算!DU55="","",[2]相关演算!DU55)</f>
        <v>0</v>
      </c>
      <c r="DV55" s="228">
        <f>IF([2]相关演算!DV55="","",[2]相关演算!DV55)</f>
        <v>0.5</v>
      </c>
      <c r="DW55" s="228">
        <f>IF([2]相关演算!DW55="","",[2]相关演算!DW55)</f>
        <v>0.5</v>
      </c>
      <c r="DX55" s="228">
        <f>IF([2]相关演算!DX55="","",[2]相关演算!DX55)</f>
        <v>0</v>
      </c>
      <c r="DY55" s="228">
        <f>IF([2]相关演算!DY55="","",[2]相关演算!DY55)</f>
        <v>0</v>
      </c>
      <c r="DZ55" s="228">
        <f>IF([2]相关演算!DZ55="","",[2]相关演算!DZ55)</f>
        <v>0.25</v>
      </c>
      <c r="EA55" s="228">
        <f>IF([2]相关演算!EA55="","",[2]相关演算!EA55)</f>
        <v>0.75</v>
      </c>
      <c r="EB55" s="228">
        <f>IF([2]相关演算!EB55="","",[2]相关演算!EB55)</f>
        <v>0</v>
      </c>
      <c r="EC55" s="228">
        <f>IF([2]相关演算!EC55="","",[2]相关演算!EC55)</f>
        <v>0</v>
      </c>
      <c r="ED55" s="228">
        <f>IF([2]相关演算!ED55="","",[2]相关演算!ED55)</f>
        <v>0</v>
      </c>
      <c r="EE55" s="228">
        <f>IF([2]相关演算!EE55="","",[2]相关演算!EE55)</f>
        <v>0.5</v>
      </c>
      <c r="EF55" s="228">
        <f>IF([2]相关演算!EF55="","",[2]相关演算!EF55)</f>
        <v>0.5</v>
      </c>
      <c r="EG55" s="228" t="str">
        <f>IF([2]相关演算!EG55="","",[2]相关演算!EG55)</f>
        <v/>
      </c>
      <c r="EH55" s="228" t="str">
        <f>IF([2]相关演算!EH55="","",[2]相关演算!EH55)</f>
        <v/>
      </c>
      <c r="EI55" s="228" t="str">
        <f>IF([2]相关演算!EI55="","",[2]相关演算!EI55)</f>
        <v/>
      </c>
      <c r="EJ55" s="228" t="str">
        <f>IF([2]相关演算!EJ55="","",[2]相关演算!EJ55)</f>
        <v/>
      </c>
      <c r="EK55" s="228" t="str">
        <f>IF([2]相关演算!EK55="","",[2]相关演算!EK55)</f>
        <v/>
      </c>
      <c r="EL55" s="228" t="str">
        <f>IF([2]相关演算!EL55="","",[2]相关演算!EL55)</f>
        <v/>
      </c>
      <c r="EM55" s="228" t="str">
        <f>IF([2]相关演算!EM55="","",[2]相关演算!EM55)</f>
        <v/>
      </c>
      <c r="EN55" s="228" t="str">
        <f>IF([2]相关演算!EN55="","",[2]相关演算!EN55)</f>
        <v/>
      </c>
      <c r="EO55" s="228" t="str">
        <f>IF([2]相关演算!EO55="","",[2]相关演算!EO55)</f>
        <v/>
      </c>
      <c r="EP55" s="228">
        <f>IF([2]相关演算!EP55="","",[2]相关演算!EP55)</f>
        <v>7</v>
      </c>
      <c r="EQ55" s="228">
        <f>IF([2]相关演算!EQ55="","",[2]相关演算!EQ55)</f>
        <v>0.4</v>
      </c>
      <c r="ER55" s="228" t="str">
        <f>IF([2]相关演算!ER55="","",[2]相关演算!ER55)</f>
        <v>武将</v>
      </c>
      <c r="ES55" s="228">
        <f>IF([2]相关演算!ES55="","",[2]相关演算!ES55)</f>
        <v>1</v>
      </c>
      <c r="ET55" s="228" t="str">
        <f>IF([2]相关演算!ET55="","",[2]相关演算!ET55)</f>
        <v>步将</v>
      </c>
      <c r="EU55" s="228">
        <f>IF([2]相关演算!EU55="","",[2]相关演算!EU55)</f>
        <v>60</v>
      </c>
      <c r="EV55" s="228">
        <f>IF([2]相关演算!EV55="","",[2]相关演算!EV55)</f>
        <v>12000</v>
      </c>
      <c r="EW55" s="228">
        <f>IF([2]相关演算!EW55="","",[2]相关演算!EW55)</f>
        <v>0.29031897025216447</v>
      </c>
      <c r="EX55" s="228">
        <f>IF([2]相关演算!EX55="","",[2]相关演算!EX55)</f>
        <v>0.9112120780715447</v>
      </c>
      <c r="EY55" s="228" t="str">
        <f>IF([2]相关演算!EY55="","",[2]相关演算!EY55)</f>
        <v/>
      </c>
      <c r="EZ55" s="228" t="str">
        <f>IF([2]相关演算!EZ55="","",[2]相关演算!EZ55)</f>
        <v/>
      </c>
      <c r="FA55" s="228" t="str">
        <f>IF([2]相关演算!FA55="","",[2]相关演算!FA55)</f>
        <v/>
      </c>
      <c r="FB55" s="228" t="str">
        <f>IF([2]相关演算!FB55="","",[2]相关演算!FB55)</f>
        <v/>
      </c>
      <c r="FC55" s="228" t="str">
        <f>IF([2]相关演算!FC55="","",[2]相关演算!FC55)</f>
        <v/>
      </c>
      <c r="FD55" s="228" t="str">
        <f>IF([2]相关演算!FD55="","",[2]相关演算!FD55)</f>
        <v/>
      </c>
      <c r="FE55" s="228" t="str">
        <f>IF([2]相关演算!FE55="","",[2]相关演算!FE55)</f>
        <v/>
      </c>
      <c r="FF55" s="228" t="str">
        <f>IF([2]相关演算!FF55="","",[2]相关演算!FF55)</f>
        <v/>
      </c>
      <c r="FG55" s="228" t="str">
        <f>IF([2]相关演算!FG55="","",[2]相关演算!FG55)</f>
        <v>春申君</v>
      </c>
      <c r="FH55" s="228">
        <f>IF([2]相关演算!FH55="","",[2]相关演算!FH55)</f>
        <v>10042</v>
      </c>
      <c r="FI55" s="228" t="str">
        <f>IF([2]相关演算!FI55="","",[2]相关演算!FI55)</f>
        <v>fanwei2</v>
      </c>
      <c r="FJ55" s="228">
        <f>IF([2]相关演算!FJ55="","",[2]相关演算!FJ55)</f>
        <v>380</v>
      </c>
      <c r="FK55" s="228">
        <f>IF([2]相关演算!FK55="","",[2]相关演算!FK55)</f>
        <v>80</v>
      </c>
      <c r="FL55" s="228">
        <f>IF([2]相关演算!FL55="","",[2]相关演算!FL55)</f>
        <v>220</v>
      </c>
      <c r="FM55" s="228">
        <f>IF([2]相关演算!FM55="","",[2]相关演算!FM55)</f>
        <v>0</v>
      </c>
      <c r="FN55" s="228">
        <f>IF([2]相关演算!FN55="","",[2]相关演算!FN55)</f>
        <v>220</v>
      </c>
      <c r="FO55" s="228">
        <f>IF([2]相关演算!FO55="","",[2]相关演算!FO55)</f>
        <v>0</v>
      </c>
      <c r="FP55" s="228">
        <f>IF([2]相关演算!FP55="","",[2]相关演算!FP55)</f>
        <v>0</v>
      </c>
      <c r="FQ55" s="228">
        <f>IF([2]相关演算!FQ55="","",[2]相关演算!FQ55)</f>
        <v>0</v>
      </c>
      <c r="FR55" s="228">
        <f>IF([2]相关演算!FR55="","",[2]相关演算!FR55)</f>
        <v>0</v>
      </c>
      <c r="FS55" s="228">
        <f>IF([2]相关演算!FS55="","",[2]相关演算!FS55)</f>
        <v>20096</v>
      </c>
      <c r="FT55" s="228">
        <f>IF([2]相关演算!FT55="","",[2]相关演算!FT55)</f>
        <v>0</v>
      </c>
      <c r="FU55" s="228">
        <f>IF([2]相关演算!FU55="","",[2]相关演算!FU55)</f>
        <v>0</v>
      </c>
      <c r="FV55" s="228">
        <f>IF([2]相关演算!FV55="","",[2]相关演算!FV55)</f>
        <v>0</v>
      </c>
      <c r="FW55" s="228">
        <f>IF([2]相关演算!FW55="","",[2]相关演算!FW55)</f>
        <v>0</v>
      </c>
      <c r="FX55" s="228">
        <f>IF([2]相关演算!FX55="","",[2]相关演算!FX55)</f>
        <v>0</v>
      </c>
      <c r="FY55" s="228">
        <f>IF([2]相关演算!FY55="","",[2]相关演算!FY55)</f>
        <v>20096</v>
      </c>
      <c r="FZ55" s="228" t="str">
        <f ca="1">IF([2]相关演算!FZ55="","",[2]相关演算!FZ55)</f>
        <v/>
      </c>
      <c r="GA55" s="228">
        <f>IF([2]相关演算!GA55="","",[2]相关演算!GA55)</f>
        <v>0</v>
      </c>
      <c r="GB55" s="228">
        <f ca="1">IF([2]相关演算!GB55="","",[2]相关演算!GB55)</f>
        <v>220</v>
      </c>
      <c r="GC55" s="228">
        <f ca="1">IF([2]相关演算!GC55="","",[2]相关演算!GC55)</f>
        <v>0.84456488135989882</v>
      </c>
      <c r="GD55" s="228">
        <f>IF([2]相关演算!GD55="","",[2]相关演算!GD55)</f>
        <v>2</v>
      </c>
      <c r="GE55" s="228">
        <f ca="1">IF([2]相关演算!GE55="","",[2]相关演算!GE55)</f>
        <v>4.0999999999999996</v>
      </c>
      <c r="GF55" s="228">
        <f ca="1">IF([2]相关演算!GF55="","",[2]相关演算!GF55)</f>
        <v>3</v>
      </c>
      <c r="GG55" s="228">
        <f>IF([2]相关演算!GG55="","",[2]相关演算!GG55)</f>
        <v>3</v>
      </c>
      <c r="GH55" s="228" t="str">
        <f>IF([2]相关演算!GH55="","",[2]相关演算!GH55)</f>
        <v/>
      </c>
      <c r="GI55" s="228" t="str">
        <f>IF([2]相关演算!GI55="","",[2]相关演算!GI55)</f>
        <v/>
      </c>
      <c r="GJ55" s="228" t="str">
        <f>IF([2]相关演算!GJ55="","",[2]相关演算!GJ55)</f>
        <v/>
      </c>
      <c r="GK55" s="228" t="str">
        <f>IF([2]相关演算!GK55="","",[2]相关演算!GK55)</f>
        <v/>
      </c>
      <c r="GL55" s="228" t="str">
        <f>IF([2]相关演算!GL55="","",[2]相关演算!GL55)</f>
        <v/>
      </c>
      <c r="GM55" s="228" t="str">
        <f>IF([2]相关演算!GM55="","",[2]相关演算!GM55)</f>
        <v/>
      </c>
      <c r="GN55" s="228" t="str">
        <f>IF([2]相关演算!GN55="","",[2]相关演算!GN55)</f>
        <v/>
      </c>
      <c r="GO55" s="228" t="str">
        <f>IF([2]相关演算!GO55="","",[2]相关演算!GO55)</f>
        <v/>
      </c>
      <c r="GP55" s="228" t="str">
        <f>IF([2]相关演算!GP55="","",[2]相关演算!GP55)</f>
        <v/>
      </c>
      <c r="GQ55" s="228" t="str">
        <f>IF([2]相关演算!GQ55="","",[2]相关演算!GQ55)</f>
        <v/>
      </c>
      <c r="GR55" s="228" t="str">
        <f>IF([2]相关演算!GR55="","",[2]相关演算!GR55)</f>
        <v/>
      </c>
      <c r="GS55" s="228" t="str">
        <f>IF([2]相关演算!GS55="","",[2]相关演算!GS55)</f>
        <v/>
      </c>
      <c r="GT55" s="228" t="str">
        <f>IF([2]相关演算!GT55="","",[2]相关演算!GT55)</f>
        <v/>
      </c>
      <c r="GU55" s="228" t="str">
        <f>IF([2]相关演算!GU55="","",[2]相关演算!GU55)</f>
        <v/>
      </c>
      <c r="GV55" s="228" t="str">
        <f>IF([2]相关演算!GV55="","",[2]相关演算!GV55)</f>
        <v/>
      </c>
      <c r="GW55" s="228" t="str">
        <f>IF([2]相关演算!GW55="","",[2]相关演算!GW55)</f>
        <v/>
      </c>
      <c r="GX55" s="228" t="str">
        <f>IF([2]相关演算!GX55="","",[2]相关演算!GX55)</f>
        <v/>
      </c>
      <c r="GY55" s="228" t="str">
        <f>IF([2]相关演算!GY55="","",[2]相关演算!GY55)</f>
        <v/>
      </c>
      <c r="GZ55" s="228" t="str">
        <f>IF([2]相关演算!GZ55="","",[2]相关演算!GZ55)</f>
        <v/>
      </c>
    </row>
    <row r="56" spans="1:208">
      <c r="A56" s="228" t="str">
        <f>IF([2]相关演算!A56="","",[2]相关演算!A56)</f>
        <v/>
      </c>
      <c r="B56" s="228">
        <f>IF([2]相关演算!B56="","",[2]相关演算!B56)</f>
        <v>37</v>
      </c>
      <c r="C56" s="228">
        <f>IF([2]相关演算!C56="","",[2]相关演算!C56)</f>
        <v>0.5</v>
      </c>
      <c r="D56" s="228">
        <f>IF([2]相关演算!D56="","",[2]相关演算!D56)</f>
        <v>0.5</v>
      </c>
      <c r="E56" s="228">
        <f>IF([2]相关演算!E56="","",[2]相关演算!E56)</f>
        <v>0.5</v>
      </c>
      <c r="F56" s="228">
        <f>IF([2]相关演算!F56="","",[2]相关演算!F56)</f>
        <v>0.5</v>
      </c>
      <c r="G56" s="228">
        <f>IF([2]相关演算!G56="","",[2]相关演算!G56)</f>
        <v>0.2635897377980107</v>
      </c>
      <c r="H56" s="228">
        <f>IF([2]相关演算!H56="","",[2]相关演算!H56)</f>
        <v>0.22937193324338412</v>
      </c>
      <c r="I56" s="228">
        <f>IF([2]相关演算!I56="","",[2]相关演算!I56)</f>
        <v>0.63994089043466551</v>
      </c>
      <c r="J56" s="228">
        <f>IF([2]相关演算!J56="","",[2]相关演算!J56)</f>
        <v>0.63994089043466551</v>
      </c>
      <c r="K56" s="228">
        <f>IF([2]相关演算!K56="","",[2]相关演算!K56)</f>
        <v>0</v>
      </c>
      <c r="L56" s="228">
        <f>IF([2]相关演算!L56="","",[2]相关演算!L56)</f>
        <v>0.38349754659470714</v>
      </c>
      <c r="M56" s="228">
        <f>IF([2]相关演算!M56="","",[2]相关演算!M56)</f>
        <v>0.61593694979697644</v>
      </c>
      <c r="N56" s="228">
        <f>IF([2]相关演算!N56="","",[2]相关演算!N56)</f>
        <v>0.42907704141265696</v>
      </c>
      <c r="O56" s="228" t="str">
        <f>IF([2]相关演算!O56="","",[2]相关演算!O56)</f>
        <v/>
      </c>
      <c r="P56" s="228" t="str">
        <f>IF([2]相关演算!P56="","",[2]相关演算!P56)</f>
        <v/>
      </c>
      <c r="Q56" s="228" t="str">
        <f>IF([2]相关演算!Q56="","",[2]相关演算!Q56)</f>
        <v/>
      </c>
      <c r="R56" s="228">
        <f>IF([2]相关演算!R56="","",[2]相关演算!R56)</f>
        <v>3.7898399999999999</v>
      </c>
      <c r="S56" s="228">
        <f>IF([2]相关演算!S56="","",[2]相关演算!S56)</f>
        <v>3.62704</v>
      </c>
      <c r="T56" s="228">
        <f>IF([2]相关演算!T56="","",[2]相关演算!T56)</f>
        <v>1.8</v>
      </c>
      <c r="U56" s="228">
        <f>IF([2]相关演算!U56="","",[2]相关演算!U56)</f>
        <v>2.3839999999999999</v>
      </c>
      <c r="V56" s="228">
        <f>IF([2]相关演算!V56="","",[2]相关演算!V56)</f>
        <v>3.804379224330154</v>
      </c>
      <c r="W56" s="228">
        <f>IF([2]相关演算!W56="","",[2]相关演算!W56)</f>
        <v>2.2334021078550852</v>
      </c>
      <c r="X56" s="228">
        <f>IF([2]相关演算!X56="","",[2]相关演算!X56)</f>
        <v>1.9193373347963747</v>
      </c>
      <c r="Y56" s="228">
        <f>IF([2]相关演算!Y56="","",[2]相关演算!Y56)</f>
        <v>1.7522564273799122</v>
      </c>
      <c r="Z56" s="228">
        <f>IF([2]相关演算!Z56="","",[2]相关演算!Z56)</f>
        <v>0.15596210620274964</v>
      </c>
      <c r="AA56" s="228">
        <f>IF([2]相关演算!AA56="","",[2]相关演算!AA56)</f>
        <v>0.16296247865240765</v>
      </c>
      <c r="AB56" s="228">
        <f>IF([2]相关演算!AB56="","",[2]相关演算!AB56)</f>
        <v>0.32837301587301593</v>
      </c>
      <c r="AC56" s="228">
        <f>IF([2]相关演算!AC56="","",[2]相关演算!AC56)</f>
        <v>0.24793264621284761</v>
      </c>
      <c r="AD56" s="228">
        <f>IF([2]相关演算!AD56="","",[2]相关演算!AD56)</f>
        <v>0.26533058725726155</v>
      </c>
      <c r="AE56" s="228">
        <f>IF([2]相关演算!AE56="","",[2]相关演算!AE56)</f>
        <v>0.26964485959565765</v>
      </c>
      <c r="AF56" s="228">
        <f>IF([2]相关演算!AF56="","",[2]相关演算!AF56)</f>
        <v>0.20242748009775471</v>
      </c>
      <c r="AG56" s="228">
        <f>IF([2]相关演算!AG56="","",[2]相关演算!AG56)</f>
        <v>0.21552309212362517</v>
      </c>
      <c r="AH56" s="228">
        <f>IF([2]相关演算!AH56="","",[2]相关演算!AH56)</f>
        <v>6.072824402932641E-2</v>
      </c>
      <c r="AI56" s="228">
        <f>IF([2]相关演算!AI56="","",[2]相关演算!AI56)</f>
        <v>9.8511904761904773E-2</v>
      </c>
      <c r="AJ56" s="228">
        <f>IF([2]相关演算!AJ56="","",[2]相关演算!AJ56)</f>
        <v>0.26533058725726155</v>
      </c>
      <c r="AK56" s="228">
        <f>IF([2]相关演算!AK56="","",[2]相关演算!AK56)</f>
        <v>0.15596210620274964</v>
      </c>
      <c r="AL56" s="228">
        <f>IF([2]相关演算!AL56="","",[2]相关演算!AL56)</f>
        <v>104123.25614939329</v>
      </c>
      <c r="AM56" s="228">
        <f>IF([2]相关演算!AM56="","",[2]相关演算!AM56)</f>
        <v>108796.83738950119</v>
      </c>
      <c r="AN56" s="228">
        <f>IF([2]相关演算!AN56="","",[2]相关演算!AN56)</f>
        <v>219228.04504734234</v>
      </c>
      <c r="AO56" s="228">
        <f>IF([2]相关演算!AO56="","",[2]相关演算!AO56)</f>
        <v>177605.89925718913</v>
      </c>
      <c r="AP56" s="228">
        <f>IF([2]相关演算!AP56="","",[2]相关演算!AP56)</f>
        <v>155861.00044444192</v>
      </c>
      <c r="AQ56" s="228">
        <f>IF([2]相关演算!AQ56="","",[2]相关演算!AQ56)</f>
        <v>133821.48318432289</v>
      </c>
      <c r="AR56" s="228">
        <f>IF([2]相关演算!AR56="","",[2]相关演算!AR56)</f>
        <v>40146.444955296865</v>
      </c>
      <c r="AS56" s="228">
        <f>IF([2]相关演算!AS56="","",[2]相关演算!AS56)</f>
        <v>65768.413514202693</v>
      </c>
      <c r="AT56" s="228">
        <f>IF([2]相关演算!AT56="","",[2]相关演算!AT56)</f>
        <v>177605.89925718913</v>
      </c>
      <c r="AU56" s="228">
        <f>IF([2]相关演算!AU56="","",[2]相关演算!AU56)</f>
        <v>104123.25614939329</v>
      </c>
      <c r="AV56" s="228" t="str">
        <f>IF([2]相关演算!AV56="","",[2]相关演算!AV56)</f>
        <v/>
      </c>
      <c r="AW56" s="228" t="str">
        <f>IF([2]相关演算!AW56="","",[2]相关演算!AW56)</f>
        <v/>
      </c>
      <c r="AX56" s="228" t="str">
        <f>IF([2]相关演算!AX56="","",[2]相关演算!AX56)</f>
        <v/>
      </c>
      <c r="AY56" s="228" t="str">
        <f>IF([2]相关演算!AY56="","",[2]相关演算!AY56)</f>
        <v/>
      </c>
      <c r="AZ56" s="228" t="str">
        <f>IF([2]相关演算!AZ56="","",[2]相关演算!AZ56)</f>
        <v/>
      </c>
      <c r="BA56" s="228" t="str">
        <f>IF([2]相关演算!BA56="","",[2]相关演算!BA56)</f>
        <v/>
      </c>
      <c r="BB56" s="228" t="str">
        <f>IF([2]相关演算!BB56="","",[2]相关演算!BB56)</f>
        <v/>
      </c>
      <c r="BC56" s="228" t="str">
        <f>IF([2]相关演算!BC56="","",[2]相关演算!BC56)</f>
        <v/>
      </c>
      <c r="BD56" s="228">
        <f>IF([2]相关演算!BD56="","",[2]相关演算!BD56)</f>
        <v>32</v>
      </c>
      <c r="BE56" s="228">
        <f>IF([2]相关演算!BE56="","",[2]相关演算!BE56)</f>
        <v>239.15929315696792</v>
      </c>
      <c r="BF56" s="228">
        <f>IF([2]相关演算!BF56="","",[2]相关演算!BF56)</f>
        <v>132.39668185494727</v>
      </c>
      <c r="BG56" s="228">
        <f>IF([2]相关演算!BG56="","",[2]相关演算!BG56)</f>
        <v>75.376659974343312</v>
      </c>
      <c r="BH56" s="228">
        <f>IF([2]相关演算!BH56="","",[2]相关演算!BH56)</f>
        <v>91.00302927998986</v>
      </c>
      <c r="BI56" s="228" t="str">
        <f>IF([2]相关演算!BI56="","",[2]相关演算!BI56)</f>
        <v/>
      </c>
      <c r="BJ56" s="228" t="str">
        <f>IF([2]相关演算!BJ56="","",[2]相关演算!BJ56)</f>
        <v/>
      </c>
      <c r="BK56" s="228">
        <f>IF([2]相关演算!BK56="","",[2]相关演算!BK56)</f>
        <v>32</v>
      </c>
      <c r="BL56" s="228">
        <f>IF([2]相关演算!BL56="","",[2]相关演算!BL56)</f>
        <v>2.8524716496764024E-2</v>
      </c>
      <c r="BM56" s="228">
        <f>IF([2]相关演算!BM56="","",[2]相关演算!BM56)</f>
        <v>7.0635402698099092E-2</v>
      </c>
      <c r="BN56" s="228">
        <f>IF([2]相关演算!BN56="","",[2]相关演算!BN56)</f>
        <v>5.9803900931271609E-2</v>
      </c>
      <c r="BO56" s="228">
        <f>IF([2]相关演算!BO56="","",[2]相关演算!BO56)</f>
        <v>3.1315869997675161E-2</v>
      </c>
      <c r="BP56" s="228" t="str">
        <f>IF([2]相关演算!BP56="","",[2]相关演算!BP56)</f>
        <v/>
      </c>
      <c r="BQ56" s="228">
        <f>IF([2]相关演算!BQ56="","",[2]相关演算!BQ56)</f>
        <v>2.5522328085390844E-2</v>
      </c>
      <c r="BR56" s="228">
        <f>IF([2]相关演算!BR56="","",[2]相关演算!BR56)</f>
        <v>0.13991714954704049</v>
      </c>
      <c r="BS56" s="228">
        <f>IF([2]相关演算!BS56="","",[2]相关演算!BS56)</f>
        <v>4.3393706297122761E-2</v>
      </c>
      <c r="BT56" s="228">
        <f>IF([2]相关演算!BT56="","",[2]相关演算!BT56)</f>
        <v>4.2296378241563487E-2</v>
      </c>
      <c r="BU56" s="228" t="str">
        <f>IF([2]相关演算!BU56="","",[2]相关演算!BU56)</f>
        <v/>
      </c>
      <c r="BV56" s="228" t="str">
        <f>IF([2]相关演算!BV56="","",[2]相关演算!BV56)</f>
        <v/>
      </c>
      <c r="BW56" s="228">
        <f>IF([2]相关演算!BW56="","",[2]相关演算!BW56)</f>
        <v>5.4047044582154868E-2</v>
      </c>
      <c r="BX56" s="228">
        <f>IF([2]相关演算!BX56="","",[2]相关演算!BX56)</f>
        <v>0.21055255224513958</v>
      </c>
      <c r="BY56" s="228">
        <f>IF([2]相关演算!BY56="","",[2]相关演算!BY56)</f>
        <v>0.10319760722839437</v>
      </c>
      <c r="BZ56" s="228">
        <f>IF([2]相关演算!BZ56="","",[2]相关演算!BZ56)</f>
        <v>7.3612248239238648E-2</v>
      </c>
      <c r="CA56" s="228" t="str">
        <f>IF([2]相关演算!CA56="","",[2]相关演算!CA56)</f>
        <v/>
      </c>
      <c r="CB56" s="228" t="str">
        <f>IF([2]相关演算!CB56="","",[2]相关演算!CB56)</f>
        <v/>
      </c>
      <c r="CC56" s="228" t="str">
        <f>IF([2]相关演算!CC56="","",[2]相关演算!CC56)</f>
        <v/>
      </c>
      <c r="CD56" s="228" t="str">
        <f>IF([2]相关演算!CD56="","",[2]相关演算!CD56)</f>
        <v/>
      </c>
      <c r="CE56" s="228" t="str">
        <f>IF([2]相关演算!CE56="","",[2]相关演算!CE56)</f>
        <v/>
      </c>
      <c r="CF56" s="228" t="str">
        <f>IF([2]相关演算!CF56="","",[2]相关演算!CF56)</f>
        <v/>
      </c>
      <c r="CG56" s="228" t="str">
        <f>IF([2]相关演算!CG56="","",[2]相关演算!CG56)</f>
        <v/>
      </c>
      <c r="CH56" s="228" t="str">
        <f>IF([2]相关演算!CH56="","",[2]相关演算!CH56)</f>
        <v/>
      </c>
      <c r="CI56" s="228" t="str">
        <f>IF([2]相关演算!CI56="","",[2]相关演算!CI56)</f>
        <v/>
      </c>
      <c r="CJ56" s="228">
        <f>IF([2]相关演算!CJ56="","",[2]相关演算!CJ56)</f>
        <v>32</v>
      </c>
      <c r="CK56" s="228">
        <f>IF([2]相关演算!CK56="","",[2]相关演算!CK56)</f>
        <v>192.48499032249794</v>
      </c>
      <c r="CL56" s="228">
        <f>IF([2]相关演算!CL56="","",[2]相关演算!CL56)</f>
        <v>196.74792615934203</v>
      </c>
      <c r="CM56" s="228">
        <f>IF([2]相关演算!CM56="","",[2]相关演算!CM56)</f>
        <v>149.33280936297342</v>
      </c>
      <c r="CN56" s="228">
        <f>IF([2]相关演算!CN56="","",[2]相关演算!CN56)</f>
        <v>149.33280936297342</v>
      </c>
      <c r="CO56" s="228" t="str">
        <f>IF([2]相关演算!CO56="","",[2]相关演算!CO56)</f>
        <v/>
      </c>
      <c r="CP56" s="228" t="str">
        <f>IF([2]相关演算!CP56="","",[2]相关演算!CP56)</f>
        <v/>
      </c>
      <c r="CQ56" s="228">
        <f>IF([2]相关演算!CQ56="","",[2]相关演算!CQ56)</f>
        <v>32</v>
      </c>
      <c r="CR56" s="228">
        <f>IF([2]相关演算!CR56="","",[2]相关演算!CR56)</f>
        <v>2.6099099508436474E-2</v>
      </c>
      <c r="CS56" s="228">
        <f>IF([2]相关演算!CS56="","",[2]相关演算!CS56)</f>
        <v>3.8856922139920369E-2</v>
      </c>
      <c r="CT56" s="228">
        <f>IF([2]相关演算!CT56="","",[2]相关演算!CT56)</f>
        <v>6.9320061599496288E-2</v>
      </c>
      <c r="CU56" s="228">
        <f>IF([2]相关演算!CU56="","",[2]相关演算!CU56)</f>
        <v>7.0188607516460014E-2</v>
      </c>
      <c r="CV56" s="228" t="str">
        <f>IF([2]相关演算!CV56="","",[2]相关演算!CV56)</f>
        <v/>
      </c>
      <c r="CW56" s="228">
        <f>IF([2]相关演算!CW56="","",[2]相关演算!CW56)</f>
        <v>3.015832723061496E-2</v>
      </c>
      <c r="CX56" s="228">
        <f>IF([2]相关演算!CX56="","",[2]相关演算!CX56)</f>
        <v>3.1680436074531686E-2</v>
      </c>
      <c r="CY56" s="228">
        <f>IF([2]相关演算!CY56="","",[2]相关演算!CY56)</f>
        <v>2.4124127768064871E-2</v>
      </c>
      <c r="CZ56" s="228">
        <f>IF([2]相关演算!CZ56="","",[2]相关演算!CZ56)</f>
        <v>2.2811958277248811E-2</v>
      </c>
      <c r="DA56" s="228" t="str">
        <f>IF([2]相关演算!DA56="","",[2]相关演算!DA56)</f>
        <v/>
      </c>
      <c r="DB56" s="228" t="str">
        <f>IF([2]相关演算!DB56="","",[2]相关演算!DB56)</f>
        <v/>
      </c>
      <c r="DC56" s="228">
        <f>IF([2]相关演算!DC56="","",[2]相关演算!DC56)</f>
        <v>5.625742673905143E-2</v>
      </c>
      <c r="DD56" s="228">
        <f>IF([2]相关演算!DD56="","",[2]相关演算!DD56)</f>
        <v>7.0537358214452062E-2</v>
      </c>
      <c r="DE56" s="228">
        <f>IF([2]相关演算!DE56="","",[2]相关演算!DE56)</f>
        <v>9.3444189367561159E-2</v>
      </c>
      <c r="DF56" s="228">
        <f>IF([2]相关演算!DF56="","",[2]相关演算!DF56)</f>
        <v>9.3000565793708828E-2</v>
      </c>
      <c r="DG56" s="228" t="str">
        <f>IF([2]相关演算!DG56="","",[2]相关演算!DG56)</f>
        <v/>
      </c>
      <c r="DH56" s="228" t="str">
        <f>IF([2]相关演算!DH56="","",[2]相关演算!DH56)</f>
        <v/>
      </c>
      <c r="DI56" s="228" t="str">
        <f>IF([2]相关演算!DI56="","",[2]相关演算!DI56)</f>
        <v/>
      </c>
      <c r="DJ56" s="228" t="str">
        <f>IF([2]相关演算!DJ56="","",[2]相关演算!DJ56)</f>
        <v/>
      </c>
      <c r="DK56" s="228" t="str">
        <f>IF([2]相关演算!DK56="","",[2]相关演算!DK56)</f>
        <v/>
      </c>
      <c r="DL56" s="228" t="str">
        <f>IF([2]相关演算!DL56="","",[2]相关演算!DL56)</f>
        <v/>
      </c>
      <c r="DM56" s="228" t="str">
        <f>IF([2]相关演算!DM56="","",[2]相关演算!DM56)</f>
        <v/>
      </c>
      <c r="DN56" s="228" t="str">
        <f>IF([2]相关演算!DN56="","",[2]相关演算!DN56)</f>
        <v/>
      </c>
      <c r="DO56" s="228" t="str">
        <f>IF([2]相关演算!DO56="","",[2]相关演算!DO56)</f>
        <v/>
      </c>
      <c r="DP56" s="228" t="str">
        <f>IF([2]相关演算!DP56="","",[2]相关演算!DP56)</f>
        <v/>
      </c>
      <c r="DQ56" s="228">
        <f>IF([2]相关演算!DQ56="","",[2]相关演算!DQ56)</f>
        <v>0</v>
      </c>
      <c r="DR56" s="228">
        <f>IF([2]相关演算!DR56="","",[2]相关演算!DR56)</f>
        <v>0</v>
      </c>
      <c r="DS56" s="228">
        <f>IF([2]相关演算!DS56="","",[2]相关演算!DS56)</f>
        <v>0.6</v>
      </c>
      <c r="DT56" s="228">
        <f>IF([2]相关演算!DT56="","",[2]相关演算!DT56)</f>
        <v>0.4</v>
      </c>
      <c r="DU56" s="228">
        <f>IF([2]相关演算!DU56="","",[2]相关演算!DU56)</f>
        <v>0</v>
      </c>
      <c r="DV56" s="228">
        <f>IF([2]相关演算!DV56="","",[2]相关演算!DV56)</f>
        <v>0.5</v>
      </c>
      <c r="DW56" s="228">
        <f>IF([2]相关演算!DW56="","",[2]相关演算!DW56)</f>
        <v>0</v>
      </c>
      <c r="DX56" s="228">
        <f>IF([2]相关演算!DX56="","",[2]相关演算!DX56)</f>
        <v>0.5</v>
      </c>
      <c r="DY56" s="228">
        <f>IF([2]相关演算!DY56="","",[2]相关演算!DY56)</f>
        <v>0</v>
      </c>
      <c r="DZ56" s="228">
        <f>IF([2]相关演算!DZ56="","",[2]相关演算!DZ56)</f>
        <v>0.25</v>
      </c>
      <c r="EA56" s="228">
        <f>IF([2]相关演算!EA56="","",[2]相关演算!EA56)</f>
        <v>0.75</v>
      </c>
      <c r="EB56" s="228">
        <f>IF([2]相关演算!EB56="","",[2]相关演算!EB56)</f>
        <v>0</v>
      </c>
      <c r="EC56" s="228">
        <f>IF([2]相关演算!EC56="","",[2]相关演算!EC56)</f>
        <v>0</v>
      </c>
      <c r="ED56" s="228">
        <f>IF([2]相关演算!ED56="","",[2]相关演算!ED56)</f>
        <v>0</v>
      </c>
      <c r="EE56" s="228">
        <f>IF([2]相关演算!EE56="","",[2]相关演算!EE56)</f>
        <v>0.5</v>
      </c>
      <c r="EF56" s="228">
        <f>IF([2]相关演算!EF56="","",[2]相关演算!EF56)</f>
        <v>0.5</v>
      </c>
      <c r="EG56" s="228" t="str">
        <f>IF([2]相关演算!EG56="","",[2]相关演算!EG56)</f>
        <v/>
      </c>
      <c r="EH56" s="228" t="str">
        <f>IF([2]相关演算!EH56="","",[2]相关演算!EH56)</f>
        <v/>
      </c>
      <c r="EI56" s="228" t="str">
        <f>IF([2]相关演算!EI56="","",[2]相关演算!EI56)</f>
        <v/>
      </c>
      <c r="EJ56" s="228" t="str">
        <f>IF([2]相关演算!EJ56="","",[2]相关演算!EJ56)</f>
        <v/>
      </c>
      <c r="EK56" s="228" t="str">
        <f>IF([2]相关演算!EK56="","",[2]相关演算!EK56)</f>
        <v/>
      </c>
      <c r="EL56" s="228" t="str">
        <f>IF([2]相关演算!EL56="","",[2]相关演算!EL56)</f>
        <v/>
      </c>
      <c r="EM56" s="228" t="str">
        <f>IF([2]相关演算!EM56="","",[2]相关演算!EM56)</f>
        <v/>
      </c>
      <c r="EN56" s="228" t="str">
        <f>IF([2]相关演算!EN56="","",[2]相关演算!EN56)</f>
        <v/>
      </c>
      <c r="EO56" s="228" t="str">
        <f>IF([2]相关演算!EO56="","",[2]相关演算!EO56)</f>
        <v/>
      </c>
      <c r="EP56" s="228">
        <f>IF([2]相关演算!EP56="","",[2]相关演算!EP56)</f>
        <v>7</v>
      </c>
      <c r="EQ56" s="228">
        <f>IF([2]相关演算!EQ56="","",[2]相关演算!EQ56)</f>
        <v>0.4</v>
      </c>
      <c r="ER56" s="228" t="str">
        <f>IF([2]相关演算!ER56="","",[2]相关演算!ER56)</f>
        <v/>
      </c>
      <c r="ES56" s="228">
        <f>IF([2]相关演算!ES56="","",[2]相关演算!ES56)</f>
        <v>2</v>
      </c>
      <c r="ET56" s="228" t="str">
        <f>IF([2]相关演算!ET56="","",[2]相关演算!ET56)</f>
        <v>骑将</v>
      </c>
      <c r="EU56" s="228">
        <f>IF([2]相关演算!EU56="","",[2]相关演算!EU56)</f>
        <v>60</v>
      </c>
      <c r="EV56" s="228">
        <f>IF([2]相关演算!EV56="","",[2]相关演算!EV56)</f>
        <v>12000</v>
      </c>
      <c r="EW56" s="228">
        <f>IF([2]相关演算!EW56="","",[2]相关演算!EW56)</f>
        <v>0.33126771244824671</v>
      </c>
      <c r="EX56" s="228">
        <f>IF([2]相关演算!EX56="","",[2]相关演算!EX56)</f>
        <v>0.79857511688041316</v>
      </c>
      <c r="EY56" s="228" t="str">
        <f>IF([2]相关演算!EY56="","",[2]相关演算!EY56)</f>
        <v/>
      </c>
      <c r="EZ56" s="228" t="str">
        <f>IF([2]相关演算!EZ56="","",[2]相关演算!EZ56)</f>
        <v/>
      </c>
      <c r="FA56" s="228" t="str">
        <f>IF([2]相关演算!FA56="","",[2]相关演算!FA56)</f>
        <v/>
      </c>
      <c r="FB56" s="228" t="str">
        <f>IF([2]相关演算!FB56="","",[2]相关演算!FB56)</f>
        <v/>
      </c>
      <c r="FC56" s="228" t="str">
        <f>IF([2]相关演算!FC56="","",[2]相关演算!FC56)</f>
        <v/>
      </c>
      <c r="FD56" s="228" t="str">
        <f>IF([2]相关演算!FD56="","",[2]相关演算!FD56)</f>
        <v/>
      </c>
      <c r="FE56" s="228" t="str">
        <f>IF([2]相关演算!FE56="","",[2]相关演算!FE56)</f>
        <v/>
      </c>
      <c r="FF56" s="228" t="str">
        <f>IF([2]相关演算!FF56="","",[2]相关演算!FF56)</f>
        <v/>
      </c>
      <c r="FG56" s="228" t="str">
        <f>IF([2]相关演算!FG56="","",[2]相关演算!FG56)</f>
        <v>莫邪</v>
      </c>
      <c r="FH56" s="228">
        <f>IF([2]相关演算!FH56="","",[2]相关演算!FH56)</f>
        <v>10043</v>
      </c>
      <c r="FI56" s="228" t="str">
        <f>IF([2]相关演算!FI56="","",[2]相关演算!FI56)</f>
        <v>fanwei4</v>
      </c>
      <c r="FJ56" s="228">
        <f>IF([2]相关演算!FJ56="","",[2]相关演算!FJ56)</f>
        <v>160</v>
      </c>
      <c r="FK56" s="228" t="str">
        <f>IF([2]相关演算!FK56="","",[2]相关演算!FK56)</f>
        <v/>
      </c>
      <c r="FL56" s="228" t="str">
        <f>IF([2]相关演算!FL56="","",[2]相关演算!FL56)</f>
        <v/>
      </c>
      <c r="FM56" s="228">
        <f>IF([2]相关演算!FM56="","",[2]相关演算!FM56)</f>
        <v>0</v>
      </c>
      <c r="FN56" s="228">
        <f>IF([2]相关演算!FN56="","",[2]相关演算!FN56)</f>
        <v>160</v>
      </c>
      <c r="FO56" s="228">
        <f>IF([2]相关演算!FO56="","",[2]相关演算!FO56)</f>
        <v>0</v>
      </c>
      <c r="FP56" s="228">
        <f>IF([2]相关演算!FP56="","",[2]相关演算!FP56)</f>
        <v>0</v>
      </c>
      <c r="FQ56" s="228">
        <f>IF([2]相关演算!FQ56="","",[2]相关演算!FQ56)</f>
        <v>0</v>
      </c>
      <c r="FR56" s="228">
        <f>IF([2]相关演算!FR56="","",[2]相关演算!FR56)</f>
        <v>0</v>
      </c>
      <c r="FS56" s="228">
        <f>IF([2]相关演算!FS56="","",[2]相关演算!FS56)</f>
        <v>0</v>
      </c>
      <c r="FT56" s="228">
        <f>IF([2]相关演算!FT56="","",[2]相关演算!FT56)</f>
        <v>0</v>
      </c>
      <c r="FU56" s="228">
        <f>IF([2]相关演算!FU56="","",[2]相关演算!FU56)</f>
        <v>80384</v>
      </c>
      <c r="FV56" s="228">
        <f>IF([2]相关演算!FV56="","",[2]相关演算!FV56)</f>
        <v>0</v>
      </c>
      <c r="FW56" s="228">
        <f>IF([2]相关演算!FW56="","",[2]相关演算!FW56)</f>
        <v>0</v>
      </c>
      <c r="FX56" s="228">
        <f>IF([2]相关演算!FX56="","",[2]相关演算!FX56)</f>
        <v>0</v>
      </c>
      <c r="FY56" s="228">
        <f>IF([2]相关演算!FY56="","",[2]相关演算!FY56)</f>
        <v>80384</v>
      </c>
      <c r="FZ56" s="228" t="str">
        <f ca="1">IF([2]相关演算!FZ56="","",[2]相关演算!FZ56)</f>
        <v/>
      </c>
      <c r="GA56" s="228">
        <f>IF([2]相关演算!GA56="","",[2]相关演算!GA56)</f>
        <v>1</v>
      </c>
      <c r="GB56" s="228">
        <f ca="1">IF([2]相关演算!GB56="","",[2]相关演算!GB56)</f>
        <v>160</v>
      </c>
      <c r="GC56" s="228">
        <f ca="1">IF([2]相关演算!GC56="","",[2]相关演算!GC56)</f>
        <v>0.72939248038668703</v>
      </c>
      <c r="GD56" s="228">
        <f>IF([2]相关演算!GD56="","",[2]相关演算!GD56)</f>
        <v>2</v>
      </c>
      <c r="GE56" s="228">
        <f ca="1">IF([2]相关演算!GE56="","",[2]相关演算!GE56)</f>
        <v>12</v>
      </c>
      <c r="GF56" s="228">
        <f ca="1">IF([2]相关演算!GF56="","",[2]相关演算!GF56)</f>
        <v>3</v>
      </c>
      <c r="GG56" s="228">
        <f>IF([2]相关演算!GG56="","",[2]相关演算!GG56)</f>
        <v>3</v>
      </c>
      <c r="GH56" s="228" t="str">
        <f>IF([2]相关演算!GH56="","",[2]相关演算!GH56)</f>
        <v/>
      </c>
      <c r="GI56" s="228" t="str">
        <f>IF([2]相关演算!GI56="","",[2]相关演算!GI56)</f>
        <v/>
      </c>
      <c r="GJ56" s="228" t="str">
        <f>IF([2]相关演算!GJ56="","",[2]相关演算!GJ56)</f>
        <v/>
      </c>
      <c r="GK56" s="228" t="str">
        <f>IF([2]相关演算!GK56="","",[2]相关演算!GK56)</f>
        <v/>
      </c>
      <c r="GL56" s="228" t="str">
        <f>IF([2]相关演算!GL56="","",[2]相关演算!GL56)</f>
        <v/>
      </c>
      <c r="GM56" s="228" t="str">
        <f>IF([2]相关演算!GM56="","",[2]相关演算!GM56)</f>
        <v/>
      </c>
      <c r="GN56" s="228" t="str">
        <f>IF([2]相关演算!GN56="","",[2]相关演算!GN56)</f>
        <v/>
      </c>
      <c r="GO56" s="228" t="str">
        <f>IF([2]相关演算!GO56="","",[2]相关演算!GO56)</f>
        <v/>
      </c>
      <c r="GP56" s="228" t="str">
        <f>IF([2]相关演算!GP56="","",[2]相关演算!GP56)</f>
        <v/>
      </c>
      <c r="GQ56" s="228" t="str">
        <f>IF([2]相关演算!GQ56="","",[2]相关演算!GQ56)</f>
        <v/>
      </c>
      <c r="GR56" s="228" t="str">
        <f>IF([2]相关演算!GR56="","",[2]相关演算!GR56)</f>
        <v/>
      </c>
      <c r="GS56" s="228" t="str">
        <f>IF([2]相关演算!GS56="","",[2]相关演算!GS56)</f>
        <v/>
      </c>
      <c r="GT56" s="228" t="str">
        <f>IF([2]相关演算!GT56="","",[2]相关演算!GT56)</f>
        <v/>
      </c>
      <c r="GU56" s="228" t="str">
        <f>IF([2]相关演算!GU56="","",[2]相关演算!GU56)</f>
        <v/>
      </c>
      <c r="GV56" s="228" t="str">
        <f>IF([2]相关演算!GV56="","",[2]相关演算!GV56)</f>
        <v/>
      </c>
      <c r="GW56" s="228" t="str">
        <f>IF([2]相关演算!GW56="","",[2]相关演算!GW56)</f>
        <v/>
      </c>
      <c r="GX56" s="228" t="str">
        <f>IF([2]相关演算!GX56="","",[2]相关演算!GX56)</f>
        <v/>
      </c>
      <c r="GY56" s="228" t="str">
        <f>IF([2]相关演算!GY56="","",[2]相关演算!GY56)</f>
        <v/>
      </c>
      <c r="GZ56" s="228" t="str">
        <f>IF([2]相关演算!GZ56="","",[2]相关演算!GZ56)</f>
        <v/>
      </c>
    </row>
    <row r="57" spans="1:208">
      <c r="A57" s="228" t="str">
        <f>IF([2]相关演算!A57="","",[2]相关演算!A57)</f>
        <v/>
      </c>
      <c r="B57" s="228">
        <f>IF([2]相关演算!B57="","",[2]相关演算!B57)</f>
        <v>38</v>
      </c>
      <c r="C57" s="228">
        <f>IF([2]相关演算!C57="","",[2]相关演算!C57)</f>
        <v>0.5</v>
      </c>
      <c r="D57" s="228">
        <f>IF([2]相关演算!D57="","",[2]相关演算!D57)</f>
        <v>0.5</v>
      </c>
      <c r="E57" s="228">
        <f>IF([2]相关演算!E57="","",[2]相关演算!E57)</f>
        <v>0.5</v>
      </c>
      <c r="F57" s="228">
        <f>IF([2]相关演算!F57="","",[2]相关演算!F57)</f>
        <v>0.5</v>
      </c>
      <c r="G57" s="228">
        <f>IF([2]相关演算!G57="","",[2]相关演算!G57)</f>
        <v>0.23659579135755804</v>
      </c>
      <c r="H57" s="228">
        <f>IF([2]相关演算!H57="","",[2]相关演算!H57)</f>
        <v>0.21390701549200136</v>
      </c>
      <c r="I57" s="228">
        <f>IF([2]相关演算!I57="","",[2]相关演算!I57)</f>
        <v>0.62745531766244789</v>
      </c>
      <c r="J57" s="228">
        <f>IF([2]相关演算!J57="","",[2]相关演算!J57)</f>
        <v>0.62745531766244789</v>
      </c>
      <c r="K57" s="228">
        <f>IF([2]相关演算!K57="","",[2]相关演算!K57)</f>
        <v>0</v>
      </c>
      <c r="L57" s="228">
        <f>IF([2]相关演算!L57="","",[2]相关演算!L57)</f>
        <v>0.37112561239360103</v>
      </c>
      <c r="M57" s="228">
        <f>IF([2]相关演算!M57="","",[2]相关演算!M57)</f>
        <v>0.60261900550661096</v>
      </c>
      <c r="N57" s="228">
        <f>IF([2]相关演算!N57="","",[2]相关演算!N57)</f>
        <v>0.41236528008010409</v>
      </c>
      <c r="O57" s="228" t="str">
        <f>IF([2]相关演算!O57="","",[2]相关演算!O57)</f>
        <v/>
      </c>
      <c r="P57" s="228" t="str">
        <f>IF([2]相关演算!P57="","",[2]相关演算!P57)</f>
        <v/>
      </c>
      <c r="Q57" s="228" t="str">
        <f>IF([2]相关演算!Q57="","",[2]相关演算!Q57)</f>
        <v/>
      </c>
      <c r="R57" s="228">
        <f>IF([2]相关演算!R57="","",[2]相关演算!R57)</f>
        <v>3.7898399999999999</v>
      </c>
      <c r="S57" s="228">
        <f>IF([2]相关演算!S57="","",[2]相关演算!S57)</f>
        <v>3.62704</v>
      </c>
      <c r="T57" s="228">
        <f>IF([2]相关演算!T57="","",[2]相关演算!T57)</f>
        <v>1.8</v>
      </c>
      <c r="U57" s="228">
        <f>IF([2]相关演算!U57="","",[2]相关演算!U57)</f>
        <v>2.3839999999999999</v>
      </c>
      <c r="V57" s="228">
        <f>IF([2]相关演算!V57="","",[2]相关演算!V57)</f>
        <v>3.7558673371021012</v>
      </c>
      <c r="W57" s="228">
        <f>IF([2]相关演算!W57="","",[2]相关演算!W57)</f>
        <v>2.1941048689470355</v>
      </c>
      <c r="X57" s="228">
        <f>IF([2]相关演算!X57="","",[2]相关演算!X57)</f>
        <v>1.8639372149013678</v>
      </c>
      <c r="Y57" s="228">
        <f>IF([2]相关演算!Y57="","",[2]相关演算!Y57)</f>
        <v>1.7099803843338146</v>
      </c>
      <c r="Z57" s="228">
        <f>IF([2]相关演算!Z57="","",[2]相关演算!Z57)</f>
        <v>0.15596210620274964</v>
      </c>
      <c r="AA57" s="228">
        <f>IF([2]相关演算!AA57="","",[2]相关演算!AA57)</f>
        <v>0.16296247865240765</v>
      </c>
      <c r="AB57" s="228">
        <f>IF([2]相关演算!AB57="","",[2]相关演算!AB57)</f>
        <v>0.32837301587301593</v>
      </c>
      <c r="AC57" s="228">
        <f>IF([2]相关演算!AC57="","",[2]相关演算!AC57)</f>
        <v>0.24793264621284761</v>
      </c>
      <c r="AD57" s="228">
        <f>IF([2]相关演算!AD57="","",[2]相关演算!AD57)</f>
        <v>0.26897324592394983</v>
      </c>
      <c r="AE57" s="228">
        <f>IF([2]相关演算!AE57="","",[2]相关演算!AE57)</f>
        <v>0.27617897091064375</v>
      </c>
      <c r="AF57" s="228">
        <f>IF([2]相关演算!AF57="","",[2]相关演算!AF57)</f>
        <v>0.20868353913340246</v>
      </c>
      <c r="AG57" s="228">
        <f>IF([2]相关演算!AG57="","",[2]相关演算!AG57)</f>
        <v>0.22294065443540725</v>
      </c>
      <c r="AH57" s="228">
        <f>IF([2]相关演算!AH57="","",[2]相关演算!AH57)</f>
        <v>6.2605061740020729E-2</v>
      </c>
      <c r="AI57" s="228">
        <f>IF([2]相关演算!AI57="","",[2]相关演算!AI57)</f>
        <v>9.8511904761904773E-2</v>
      </c>
      <c r="AJ57" s="228">
        <f>IF([2]相关演算!AJ57="","",[2]相关演算!AJ57)</f>
        <v>0.26897324592394983</v>
      </c>
      <c r="AK57" s="228">
        <f>IF([2]相关演算!AK57="","",[2]相关演算!AK57)</f>
        <v>0.15596210620274964</v>
      </c>
      <c r="AL57" s="228">
        <f>IF([2]相关演算!AL57="","",[2]相关演算!AL57)</f>
        <v>530301.05550224101</v>
      </c>
      <c r="AM57" s="228">
        <f>IF([2]相关演算!AM57="","",[2]相关演算!AM57)</f>
        <v>554103.66364435223</v>
      </c>
      <c r="AN57" s="228">
        <f>IF([2]相关演算!AN57="","",[2]相关演算!AN57)</f>
        <v>1116531.1956581168</v>
      </c>
      <c r="AO57" s="228">
        <f>IF([2]相关演算!AO57="","",[2]相关演算!AO57)</f>
        <v>921211.18385260459</v>
      </c>
      <c r="AP57" s="228">
        <f>IF([2]相关演算!AP57="","",[2]相关演算!AP57)</f>
        <v>811125.24154728057</v>
      </c>
      <c r="AQ57" s="228">
        <f>IF([2]相关演算!AQ57="","",[2]相关演算!AQ57)</f>
        <v>701369.8219099181</v>
      </c>
      <c r="AR57" s="228">
        <f>IF([2]相关演算!AR57="","",[2]相关演算!AR57)</f>
        <v>210410.94657297543</v>
      </c>
      <c r="AS57" s="228">
        <f>IF([2]相关演算!AS57="","",[2]相关演算!AS57)</f>
        <v>334959.35869743506</v>
      </c>
      <c r="AT57" s="228">
        <f>IF([2]相关演算!AT57="","",[2]相关演算!AT57)</f>
        <v>921211.18385260459</v>
      </c>
      <c r="AU57" s="228">
        <f>IF([2]相关演算!AU57="","",[2]相关演算!AU57)</f>
        <v>530301.05550224101</v>
      </c>
      <c r="AV57" s="228" t="str">
        <f>IF([2]相关演算!AV57="","",[2]相关演算!AV57)</f>
        <v/>
      </c>
      <c r="AW57" s="228" t="str">
        <f>IF([2]相关演算!AW57="","",[2]相关演算!AW57)</f>
        <v/>
      </c>
      <c r="AX57" s="228" t="str">
        <f>IF([2]相关演算!AX57="","",[2]相关演算!AX57)</f>
        <v/>
      </c>
      <c r="AY57" s="228" t="str">
        <f>IF([2]相关演算!AY57="","",[2]相关演算!AY57)</f>
        <v/>
      </c>
      <c r="AZ57" s="228" t="str">
        <f>IF([2]相关演算!AZ57="","",[2]相关演算!AZ57)</f>
        <v/>
      </c>
      <c r="BA57" s="228" t="str">
        <f>IF([2]相关演算!BA57="","",[2]相关演算!BA57)</f>
        <v/>
      </c>
      <c r="BB57" s="228" t="str">
        <f>IF([2]相关演算!BB57="","",[2]相关演算!BB57)</f>
        <v/>
      </c>
      <c r="BC57" s="228" t="str">
        <f>IF([2]相关演算!BC57="","",[2]相关演算!BC57)</f>
        <v/>
      </c>
      <c r="BD57" s="228">
        <f>IF([2]相关演算!BD57="","",[2]相关演算!BD57)</f>
        <v>33</v>
      </c>
      <c r="BE57" s="228">
        <f>IF([2]相关演算!BE57="","",[2]相关演算!BE57)</f>
        <v>240</v>
      </c>
      <c r="BF57" s="228">
        <f>IF([2]相关演算!BF57="","",[2]相关演算!BF57)</f>
        <v>135.60686975923852</v>
      </c>
      <c r="BG57" s="228">
        <f>IF([2]相关演算!BG57="","",[2]相关演算!BG57)</f>
        <v>78.856309274701317</v>
      </c>
      <c r="BH57" s="228">
        <f>IF([2]相关演算!BH57="","",[2]相关演算!BH57)</f>
        <v>97.596656112233887</v>
      </c>
      <c r="BI57" s="228" t="str">
        <f>IF([2]相关演算!BI57="","",[2]相关演算!BI57)</f>
        <v/>
      </c>
      <c r="BJ57" s="228" t="str">
        <f>IF([2]相关演算!BJ57="","",[2]相关演算!BJ57)</f>
        <v/>
      </c>
      <c r="BK57" s="228">
        <f>IF([2]相关演算!BK57="","",[2]相关演算!BK57)</f>
        <v>33</v>
      </c>
      <c r="BL57" s="228">
        <f>IF([2]相关演算!BL57="","",[2]相关演算!BL57)</f>
        <v>2.9428364465111601E-2</v>
      </c>
      <c r="BM57" s="228">
        <f>IF([2]相关演算!BM57="","",[2]相关演算!BM57)</f>
        <v>7.2859805943500611E-2</v>
      </c>
      <c r="BN57" s="228">
        <f>IF([2]相关演算!BN57="","",[2]相关演算!BN57)</f>
        <v>6.169014378582871E-2</v>
      </c>
      <c r="BO57" s="228">
        <f>IF([2]相关演算!BO57="","",[2]相关演算!BO57)</f>
        <v>3.234904507052333E-2</v>
      </c>
      <c r="BP57" s="228" t="str">
        <f>IF([2]相关演算!BP57="","",[2]相关演算!BP57)</f>
        <v/>
      </c>
      <c r="BQ57" s="228">
        <f>IF([2]相关演算!BQ57="","",[2]相关演算!BQ57)</f>
        <v>2.6078336560439397E-2</v>
      </c>
      <c r="BR57" s="228">
        <f>IF([2]相关演算!BR57="","",[2]相关演算!BR57)</f>
        <v>0.14174327369517628</v>
      </c>
      <c r="BS57" s="228">
        <f>IF([2]相关演算!BS57="","",[2]相关演算!BS57)</f>
        <v>4.4714422518322014E-2</v>
      </c>
      <c r="BT57" s="228">
        <f>IF([2]相关演算!BT57="","",[2]相关演算!BT57)</f>
        <v>4.3679267973340069E-2</v>
      </c>
      <c r="BU57" s="228" t="str">
        <f>IF([2]相关演算!BU57="","",[2]相关演算!BU57)</f>
        <v/>
      </c>
      <c r="BV57" s="228" t="str">
        <f>IF([2]相关演算!BV57="","",[2]相关演算!BV57)</f>
        <v/>
      </c>
      <c r="BW57" s="228">
        <f>IF([2]相关演算!BW57="","",[2]相关演算!BW57)</f>
        <v>5.5506701025550997E-2</v>
      </c>
      <c r="BX57" s="228">
        <f>IF([2]相关演算!BX57="","",[2]相关演算!BX57)</f>
        <v>0.21460307963867689</v>
      </c>
      <c r="BY57" s="228">
        <f>IF([2]相关演算!BY57="","",[2]相关演算!BY57)</f>
        <v>0.10640456630415072</v>
      </c>
      <c r="BZ57" s="228">
        <f>IF([2]相关演算!BZ57="","",[2]相关演算!BZ57)</f>
        <v>7.6028313043863399E-2</v>
      </c>
      <c r="CA57" s="228" t="str">
        <f>IF([2]相关演算!CA57="","",[2]相关演算!CA57)</f>
        <v/>
      </c>
      <c r="CB57" s="228" t="str">
        <f>IF([2]相关演算!CB57="","",[2]相关演算!CB57)</f>
        <v/>
      </c>
      <c r="CC57" s="228" t="str">
        <f>IF([2]相关演算!CC57="","",[2]相关演算!CC57)</f>
        <v/>
      </c>
      <c r="CD57" s="228" t="str">
        <f>IF([2]相关演算!CD57="","",[2]相关演算!CD57)</f>
        <v/>
      </c>
      <c r="CE57" s="228" t="str">
        <f>IF([2]相关演算!CE57="","",[2]相关演算!CE57)</f>
        <v/>
      </c>
      <c r="CF57" s="228" t="str">
        <f>IF([2]相关演算!CF57="","",[2]相关演算!CF57)</f>
        <v/>
      </c>
      <c r="CG57" s="228" t="str">
        <f>IF([2]相关演算!CG57="","",[2]相关演算!CG57)</f>
        <v/>
      </c>
      <c r="CH57" s="228" t="str">
        <f>IF([2]相关演算!CH57="","",[2]相关演算!CH57)</f>
        <v/>
      </c>
      <c r="CI57" s="228" t="str">
        <f>IF([2]相关演算!CI57="","",[2]相关演算!CI57)</f>
        <v/>
      </c>
      <c r="CJ57" s="228">
        <f>IF([2]相关演算!CJ57="","",[2]相关演算!CJ57)</f>
        <v>33</v>
      </c>
      <c r="CK57" s="228">
        <f>IF([2]相关演算!CK57="","",[2]相关演算!CK57)</f>
        <v>195.82432077279753</v>
      </c>
      <c r="CL57" s="228">
        <f>IF([2]相关演算!CL57="","",[2]相关演算!CL57)</f>
        <v>200.75429359952409</v>
      </c>
      <c r="CM57" s="228">
        <f>IF([2]相关演算!CM57="","",[2]相关演算!CM57)</f>
        <v>152.96389497251624</v>
      </c>
      <c r="CN57" s="228">
        <f>IF([2]相关演算!CN57="","",[2]相关演算!CN57)</f>
        <v>152.96389497251624</v>
      </c>
      <c r="CO57" s="228" t="str">
        <f>IF([2]相关演算!CO57="","",[2]相关演算!CO57)</f>
        <v/>
      </c>
      <c r="CP57" s="228" t="str">
        <f>IF([2]相关演算!CP57="","",[2]相关演算!CP57)</f>
        <v/>
      </c>
      <c r="CQ57" s="228">
        <f>IF([2]相关演算!CQ57="","",[2]相关演算!CQ57)</f>
        <v>33</v>
      </c>
      <c r="CR57" s="228">
        <f>IF([2]相关演算!CR57="","",[2]相关演算!CR57)</f>
        <v>2.6940908023100299E-2</v>
      </c>
      <c r="CS57" s="228">
        <f>IF([2]相关演算!CS57="","",[2]相关演算!CS57)</f>
        <v>4.0096408296273596E-2</v>
      </c>
      <c r="CT57" s="228">
        <f>IF([2]相关演算!CT57="","",[2]相关演算!CT57)</f>
        <v>7.1701170441582682E-2</v>
      </c>
      <c r="CU57" s="228">
        <f>IF([2]相关演算!CU57="","",[2]相关演算!CU57)</f>
        <v>7.2522842108233926E-2</v>
      </c>
      <c r="CV57" s="228" t="str">
        <f>IF([2]相关演算!CV57="","",[2]相关演算!CV57)</f>
        <v/>
      </c>
      <c r="CW57" s="228">
        <f>IF([2]相关演算!CW57="","",[2]相关演算!CW57)</f>
        <v>3.1160241146786369E-2</v>
      </c>
      <c r="CX57" s="228">
        <f>IF([2]相关演算!CX57="","",[2]相关演算!CX57)</f>
        <v>3.2727369333437915E-2</v>
      </c>
      <c r="CY57" s="228">
        <f>IF([2]相关演算!CY57="","",[2]相关演算!CY57)</f>
        <v>2.5076522093204094E-2</v>
      </c>
      <c r="CZ57" s="228">
        <f>IF([2]相关演算!CZ57="","",[2]相关演算!CZ57)</f>
        <v>2.3707271063756485E-2</v>
      </c>
      <c r="DA57" s="228" t="str">
        <f>IF([2]相关演算!DA57="","",[2]相关演算!DA57)</f>
        <v/>
      </c>
      <c r="DB57" s="228" t="str">
        <f>IF([2]相关演算!DB57="","",[2]相关演算!DB57)</f>
        <v/>
      </c>
      <c r="DC57" s="228">
        <f>IF([2]相关演算!DC57="","",[2]相关演算!DC57)</f>
        <v>5.8101149169886665E-2</v>
      </c>
      <c r="DD57" s="228">
        <f>IF([2]相关演算!DD57="","",[2]相关演算!DD57)</f>
        <v>7.2823777629711511E-2</v>
      </c>
      <c r="DE57" s="228">
        <f>IF([2]相关演算!DE57="","",[2]相关演算!DE57)</f>
        <v>9.6777692534786769E-2</v>
      </c>
      <c r="DF57" s="228">
        <f>IF([2]相关演算!DF57="","",[2]相关演算!DF57)</f>
        <v>9.6230113171990414E-2</v>
      </c>
      <c r="DG57" s="228" t="str">
        <f>IF([2]相关演算!DG57="","",[2]相关演算!DG57)</f>
        <v/>
      </c>
      <c r="DH57" s="228" t="str">
        <f>IF([2]相关演算!DH57="","",[2]相关演算!DH57)</f>
        <v/>
      </c>
      <c r="DI57" s="228" t="str">
        <f>IF([2]相关演算!DI57="","",[2]相关演算!DI57)</f>
        <v/>
      </c>
      <c r="DJ57" s="228" t="str">
        <f>IF([2]相关演算!DJ57="","",[2]相关演算!DJ57)</f>
        <v/>
      </c>
      <c r="DK57" s="228" t="str">
        <f>IF([2]相关演算!DK57="","",[2]相关演算!DK57)</f>
        <v/>
      </c>
      <c r="DL57" s="228" t="str">
        <f>IF([2]相关演算!DL57="","",[2]相关演算!DL57)</f>
        <v/>
      </c>
      <c r="DM57" s="228" t="str">
        <f>IF([2]相关演算!DM57="","",[2]相关演算!DM57)</f>
        <v/>
      </c>
      <c r="DN57" s="228" t="str">
        <f>IF([2]相关演算!DN57="","",[2]相关演算!DN57)</f>
        <v/>
      </c>
      <c r="DO57" s="228" t="str">
        <f>IF([2]相关演算!DO57="","",[2]相关演算!DO57)</f>
        <v/>
      </c>
      <c r="DP57" s="228" t="str">
        <f>IF([2]相关演算!DP57="","",[2]相关演算!DP57)</f>
        <v/>
      </c>
      <c r="DQ57" s="228">
        <f>IF([2]相关演算!DQ57="","",[2]相关演算!DQ57)</f>
        <v>0</v>
      </c>
      <c r="DR57" s="228">
        <f>IF([2]相关演算!DR57="","",[2]相关演算!DR57)</f>
        <v>0</v>
      </c>
      <c r="DS57" s="228">
        <f>IF([2]相关演算!DS57="","",[2]相关演算!DS57)</f>
        <v>0.6</v>
      </c>
      <c r="DT57" s="228">
        <f>IF([2]相关演算!DT57="","",[2]相关演算!DT57)</f>
        <v>0.4</v>
      </c>
      <c r="DU57" s="228">
        <f>IF([2]相关演算!DU57="","",[2]相关演算!DU57)</f>
        <v>0</v>
      </c>
      <c r="DV57" s="228">
        <f>IF([2]相关演算!DV57="","",[2]相关演算!DV57)</f>
        <v>0.5</v>
      </c>
      <c r="DW57" s="228">
        <f>IF([2]相关演算!DW57="","",[2]相关演算!DW57)</f>
        <v>0</v>
      </c>
      <c r="DX57" s="228">
        <f>IF([2]相关演算!DX57="","",[2]相关演算!DX57)</f>
        <v>0.5</v>
      </c>
      <c r="DY57" s="228">
        <f>IF([2]相关演算!DY57="","",[2]相关演算!DY57)</f>
        <v>0</v>
      </c>
      <c r="DZ57" s="228">
        <f>IF([2]相关演算!DZ57="","",[2]相关演算!DZ57)</f>
        <v>0.25</v>
      </c>
      <c r="EA57" s="228">
        <f>IF([2]相关演算!EA57="","",[2]相关演算!EA57)</f>
        <v>0.75</v>
      </c>
      <c r="EB57" s="228">
        <f>IF([2]相关演算!EB57="","",[2]相关演算!EB57)</f>
        <v>0</v>
      </c>
      <c r="EC57" s="228">
        <f>IF([2]相关演算!EC57="","",[2]相关演算!EC57)</f>
        <v>0</v>
      </c>
      <c r="ED57" s="228">
        <f>IF([2]相关演算!ED57="","",[2]相关演算!ED57)</f>
        <v>0</v>
      </c>
      <c r="EE57" s="228">
        <f>IF([2]相关演算!EE57="","",[2]相关演算!EE57)</f>
        <v>0.5</v>
      </c>
      <c r="EF57" s="228">
        <f>IF([2]相关演算!EF57="","",[2]相关演算!EF57)</f>
        <v>0.5</v>
      </c>
      <c r="EG57" s="228" t="str">
        <f>IF([2]相关演算!EG57="","",[2]相关演算!EG57)</f>
        <v/>
      </c>
      <c r="EH57" s="228" t="str">
        <f>IF([2]相关演算!EH57="","",[2]相关演算!EH57)</f>
        <v/>
      </c>
      <c r="EI57" s="228" t="str">
        <f>IF([2]相关演算!EI57="","",[2]相关演算!EI57)</f>
        <v/>
      </c>
      <c r="EJ57" s="228" t="str">
        <f>IF([2]相关演算!EJ57="","",[2]相关演算!EJ57)</f>
        <v/>
      </c>
      <c r="EK57" s="228" t="str">
        <f>IF([2]相关演算!EK57="","",[2]相关演算!EK57)</f>
        <v/>
      </c>
      <c r="EL57" s="228" t="str">
        <f>IF([2]相关演算!EL57="","",[2]相关演算!EL57)</f>
        <v/>
      </c>
      <c r="EM57" s="228" t="str">
        <f>IF([2]相关演算!EM57="","",[2]相关演算!EM57)</f>
        <v/>
      </c>
      <c r="EN57" s="228" t="str">
        <f>IF([2]相关演算!EN57="","",[2]相关演算!EN57)</f>
        <v/>
      </c>
      <c r="EO57" s="228" t="str">
        <f>IF([2]相关演算!EO57="","",[2]相关演算!EO57)</f>
        <v/>
      </c>
      <c r="EP57" s="228">
        <f>IF([2]相关演算!EP57="","",[2]相关演算!EP57)</f>
        <v>7</v>
      </c>
      <c r="EQ57" s="228">
        <f>IF([2]相关演算!EQ57="","",[2]相关演算!EQ57)</f>
        <v>0.4</v>
      </c>
      <c r="ER57" s="228" t="str">
        <f>IF([2]相关演算!ER57="","",[2]相关演算!ER57)</f>
        <v/>
      </c>
      <c r="ES57" s="228">
        <f>IF([2]相关演算!ES57="","",[2]相关演算!ES57)</f>
        <v>3</v>
      </c>
      <c r="ET57" s="228" t="str">
        <f>IF([2]相关演算!ET57="","",[2]相关演算!ET57)</f>
        <v>弓将</v>
      </c>
      <c r="EU57" s="228">
        <f>IF([2]相关演算!EU57="","",[2]相关演算!EU57)</f>
        <v>60</v>
      </c>
      <c r="EV57" s="228">
        <f>IF([2]相关演算!EV57="","",[2]相关演算!EV57)</f>
        <v>12000</v>
      </c>
      <c r="EW57" s="228">
        <f>IF([2]相关演算!EW57="","",[2]相关演算!EW57)</f>
        <v>0.37841331729958871</v>
      </c>
      <c r="EX57" s="228">
        <f>IF([2]相关演算!EX57="","",[2]相关演算!EX57)</f>
        <v>0.69908256420486514</v>
      </c>
      <c r="EY57" s="228" t="str">
        <f>IF([2]相关演算!EY57="","",[2]相关演算!EY57)</f>
        <v/>
      </c>
      <c r="EZ57" s="228" t="str">
        <f>IF([2]相关演算!EZ57="","",[2]相关演算!EZ57)</f>
        <v/>
      </c>
      <c r="FA57" s="228" t="str">
        <f>IF([2]相关演算!FA57="","",[2]相关演算!FA57)</f>
        <v/>
      </c>
      <c r="FB57" s="228" t="str">
        <f>IF([2]相关演算!FB57="","",[2]相关演算!FB57)</f>
        <v/>
      </c>
      <c r="FC57" s="228" t="str">
        <f>IF([2]相关演算!FC57="","",[2]相关演算!FC57)</f>
        <v/>
      </c>
      <c r="FD57" s="228" t="str">
        <f>IF([2]相关演算!FD57="","",[2]相关演算!FD57)</f>
        <v/>
      </c>
      <c r="FE57" s="228" t="str">
        <f>IF([2]相关演算!FE57="","",[2]相关演算!FE57)</f>
        <v/>
      </c>
      <c r="FF57" s="228" t="str">
        <f>IF([2]相关演算!FF57="","",[2]相关演算!FF57)</f>
        <v/>
      </c>
      <c r="FG57" s="228" t="str">
        <f>IF([2]相关演算!FG57="","",[2]相关演算!FG57)</f>
        <v>干将</v>
      </c>
      <c r="FH57" s="228">
        <f>IF([2]相关演算!FH57="","",[2]相关演算!FH57)</f>
        <v>10044</v>
      </c>
      <c r="FI57" s="228" t="str">
        <f>IF([2]相关演算!FI57="","",[2]相关演算!FI57)</f>
        <v/>
      </c>
      <c r="FJ57" s="228" t="str">
        <f>IF([2]相关演算!FJ57="","",[2]相关演算!FJ57)</f>
        <v/>
      </c>
      <c r="FK57" s="228" t="str">
        <f>IF([2]相关演算!FK57="","",[2]相关演算!FK57)</f>
        <v/>
      </c>
      <c r="FL57" s="228" t="str">
        <f>IF([2]相关演算!FL57="","",[2]相关演算!FL57)</f>
        <v/>
      </c>
      <c r="FM57" s="228">
        <f>IF([2]相关演算!FM57="","",[2]相关演算!FM57)</f>
        <v>0</v>
      </c>
      <c r="FN57" s="228" t="str">
        <f>IF([2]相关演算!FN57="","",[2]相关演算!FN57)</f>
        <v/>
      </c>
      <c r="FO57" s="228">
        <f>IF([2]相关演算!FO57="","",[2]相关演算!FO57)</f>
        <v>0</v>
      </c>
      <c r="FP57" s="228">
        <f>IF([2]相关演算!FP57="","",[2]相关演算!FP57)</f>
        <v>0</v>
      </c>
      <c r="FQ57" s="228">
        <f>IF([2]相关演算!FQ57="","",[2]相关演算!FQ57)</f>
        <v>0</v>
      </c>
      <c r="FR57" s="228">
        <f>IF([2]相关演算!FR57="","",[2]相关演算!FR57)</f>
        <v>0</v>
      </c>
      <c r="FS57" s="228">
        <f>IF([2]相关演算!FS57="","",[2]相关演算!FS57)</f>
        <v>0</v>
      </c>
      <c r="FT57" s="228">
        <f>IF([2]相关演算!FT57="","",[2]相关演算!FT57)</f>
        <v>0</v>
      </c>
      <c r="FU57" s="228">
        <f>IF([2]相关演算!FU57="","",[2]相关演算!FU57)</f>
        <v>0</v>
      </c>
      <c r="FV57" s="228">
        <f>IF([2]相关演算!FV57="","",[2]相关演算!FV57)</f>
        <v>0</v>
      </c>
      <c r="FW57" s="228">
        <f>IF([2]相关演算!FW57="","",[2]相关演算!FW57)</f>
        <v>0</v>
      </c>
      <c r="FX57" s="228">
        <f>IF([2]相关演算!FX57="","",[2]相关演算!FX57)</f>
        <v>0</v>
      </c>
      <c r="FY57" s="228">
        <f>IF([2]相关演算!FY57="","",[2]相关演算!FY57)</f>
        <v>0</v>
      </c>
      <c r="FZ57" s="228" t="str">
        <f ca="1">IF([2]相关演算!FZ57="","",[2]相关演算!FZ57)</f>
        <v/>
      </c>
      <c r="GA57" s="228">
        <f>IF([2]相关演算!GA57="","",[2]相关演算!GA57)</f>
        <v>0</v>
      </c>
      <c r="GB57" s="228" t="str">
        <f>IF([2]相关演算!GB57="","",[2]相关演算!GB57)</f>
        <v/>
      </c>
      <c r="GC57" s="228" t="str">
        <f>IF([2]相关演算!GC57="","",[2]相关演算!GC57)</f>
        <v/>
      </c>
      <c r="GD57" s="228">
        <f>IF([2]相关演算!GD57="","",[2]相关演算!GD57)</f>
        <v>0</v>
      </c>
      <c r="GE57" s="228">
        <f>IF([2]相关演算!GE57="","",[2]相关演算!GE57)</f>
        <v>0</v>
      </c>
      <c r="GF57" s="228">
        <f>IF([2]相关演算!GF57="","",[2]相关演算!GF57)</f>
        <v>2</v>
      </c>
      <c r="GG57" s="228" t="str">
        <f>IF([2]相关演算!GG57="","",[2]相关演算!GG57)</f>
        <v/>
      </c>
      <c r="GH57" s="228" t="str">
        <f>IF([2]相关演算!GH57="","",[2]相关演算!GH57)</f>
        <v/>
      </c>
      <c r="GI57" s="228" t="str">
        <f>IF([2]相关演算!GI57="","",[2]相关演算!GI57)</f>
        <v/>
      </c>
      <c r="GJ57" s="228" t="str">
        <f>IF([2]相关演算!GJ57="","",[2]相关演算!GJ57)</f>
        <v/>
      </c>
      <c r="GK57" s="228" t="str">
        <f>IF([2]相关演算!GK57="","",[2]相关演算!GK57)</f>
        <v/>
      </c>
      <c r="GL57" s="228" t="str">
        <f>IF([2]相关演算!GL57="","",[2]相关演算!GL57)</f>
        <v/>
      </c>
      <c r="GM57" s="228" t="str">
        <f>IF([2]相关演算!GM57="","",[2]相关演算!GM57)</f>
        <v/>
      </c>
      <c r="GN57" s="228" t="str">
        <f>IF([2]相关演算!GN57="","",[2]相关演算!GN57)</f>
        <v/>
      </c>
      <c r="GO57" s="228" t="str">
        <f>IF([2]相关演算!GO57="","",[2]相关演算!GO57)</f>
        <v/>
      </c>
      <c r="GP57" s="228" t="str">
        <f>IF([2]相关演算!GP57="","",[2]相关演算!GP57)</f>
        <v/>
      </c>
      <c r="GQ57" s="228" t="str">
        <f>IF([2]相关演算!GQ57="","",[2]相关演算!GQ57)</f>
        <v/>
      </c>
      <c r="GR57" s="228" t="str">
        <f>IF([2]相关演算!GR57="","",[2]相关演算!GR57)</f>
        <v/>
      </c>
      <c r="GS57" s="228" t="str">
        <f>IF([2]相关演算!GS57="","",[2]相关演算!GS57)</f>
        <v/>
      </c>
      <c r="GT57" s="228" t="str">
        <f>IF([2]相关演算!GT57="","",[2]相关演算!GT57)</f>
        <v/>
      </c>
      <c r="GU57" s="228" t="str">
        <f>IF([2]相关演算!GU57="","",[2]相关演算!GU57)</f>
        <v/>
      </c>
      <c r="GV57" s="228" t="str">
        <f>IF([2]相关演算!GV57="","",[2]相关演算!GV57)</f>
        <v/>
      </c>
      <c r="GW57" s="228" t="str">
        <f>IF([2]相关演算!GW57="","",[2]相关演算!GW57)</f>
        <v/>
      </c>
      <c r="GX57" s="228" t="str">
        <f>IF([2]相关演算!GX57="","",[2]相关演算!GX57)</f>
        <v/>
      </c>
      <c r="GY57" s="228" t="str">
        <f>IF([2]相关演算!GY57="","",[2]相关演算!GY57)</f>
        <v/>
      </c>
      <c r="GZ57" s="228" t="str">
        <f>IF([2]相关演算!GZ57="","",[2]相关演算!GZ57)</f>
        <v/>
      </c>
    </row>
    <row r="58" spans="1:208">
      <c r="A58" s="228" t="str">
        <f>IF([2]相关演算!A58="","",[2]相关演算!A58)</f>
        <v/>
      </c>
      <c r="B58" s="228">
        <f>IF([2]相关演算!B58="","",[2]相关演算!B58)</f>
        <v>39</v>
      </c>
      <c r="C58" s="228">
        <f>IF([2]相关演算!C58="","",[2]相关演算!C58)</f>
        <v>0.5</v>
      </c>
      <c r="D58" s="228">
        <f>IF([2]相关演算!D58="","",[2]相关演算!D58)</f>
        <v>0.5</v>
      </c>
      <c r="E58" s="228">
        <f>IF([2]相关演算!E58="","",[2]相关演算!E58)</f>
        <v>0.5</v>
      </c>
      <c r="F58" s="228">
        <f>IF([2]相关演算!F58="","",[2]相关演算!F58)</f>
        <v>0.5</v>
      </c>
      <c r="G58" s="228">
        <f>IF([2]相关演算!G58="","",[2]相关演算!G58)</f>
        <v>0.209943521061698</v>
      </c>
      <c r="H58" s="228">
        <f>IF([2]相关演算!H58="","",[2]相关演算!H58)</f>
        <v>0.19868511418175466</v>
      </c>
      <c r="I58" s="228">
        <f>IF([2]相关演算!I58="","",[2]相关演算!I58)</f>
        <v>0.61510665423415134</v>
      </c>
      <c r="J58" s="228">
        <f>IF([2]相关演算!J58="","",[2]相关演算!J58)</f>
        <v>0.61510665423415134</v>
      </c>
      <c r="K58" s="228">
        <f>IF([2]相关演算!K58="","",[2]相关演算!K58)</f>
        <v>0</v>
      </c>
      <c r="L58" s="228">
        <f>IF([2]相关演算!L58="","",[2]相关演算!L58)</f>
        <v>0.35894809134540367</v>
      </c>
      <c r="M58" s="228">
        <f>IF([2]相关演算!M58="","",[2]相关演算!M58)</f>
        <v>0.58944709784976146</v>
      </c>
      <c r="N58" s="228">
        <f>IF([2]相关演算!N58="","",[2]相关演算!N58)</f>
        <v>0.39604226002654841</v>
      </c>
      <c r="O58" s="228" t="str">
        <f>IF([2]相关演算!O58="","",[2]相关演算!O58)</f>
        <v/>
      </c>
      <c r="P58" s="228" t="str">
        <f>IF([2]相关演算!P58="","",[2]相关演算!P58)</f>
        <v/>
      </c>
      <c r="Q58" s="228" t="str">
        <f>IF([2]相关演算!Q58="","",[2]相关演算!Q58)</f>
        <v/>
      </c>
      <c r="R58" s="228">
        <f>IF([2]相关演算!R58="","",[2]相关演算!R58)</f>
        <v>3.7898399999999999</v>
      </c>
      <c r="S58" s="228">
        <f>IF([2]相关演算!S58="","",[2]相关演算!S58)</f>
        <v>3.62704</v>
      </c>
      <c r="T58" s="228">
        <f>IF([2]相关演算!T58="","",[2]相关演算!T58)</f>
        <v>1.8</v>
      </c>
      <c r="U58" s="228">
        <f>IF([2]相关演算!U58="","",[2]相关演算!U58)</f>
        <v>2.3839999999999999</v>
      </c>
      <c r="V58" s="228">
        <f>IF([2]相关演算!V58="","",[2]相关演算!V58)</f>
        <v>3.7081181272322472</v>
      </c>
      <c r="W58" s="228">
        <f>IF([2]相关演算!W58="","",[2]相关演算!W58)</f>
        <v>2.1554244369599318</v>
      </c>
      <c r="X58" s="228">
        <f>IF([2]相关演算!X58="","",[2]相关演算!X58)</f>
        <v>1.8093212399812848</v>
      </c>
      <c r="Y58" s="228">
        <f>IF([2]相关演算!Y58="","",[2]相关演算!Y58)</f>
        <v>1.668261079221137</v>
      </c>
      <c r="Z58" s="228">
        <f>IF([2]相关演算!Z58="","",[2]相关演算!Z58)</f>
        <v>0.15596210620274964</v>
      </c>
      <c r="AA58" s="228">
        <f>IF([2]相关演算!AA58="","",[2]相关演算!AA58)</f>
        <v>0.16296247865240765</v>
      </c>
      <c r="AB58" s="228">
        <f>IF([2]相关演算!AB58="","",[2]相关演算!AB58)</f>
        <v>0.32837301587301593</v>
      </c>
      <c r="AC58" s="228">
        <f>IF([2]相关演算!AC58="","",[2]相关演算!AC58)</f>
        <v>0.24793264621284761</v>
      </c>
      <c r="AD58" s="228">
        <f>IF([2]相关演算!AD58="","",[2]相关演算!AD58)</f>
        <v>0.27266087257860278</v>
      </c>
      <c r="AE58" s="228">
        <f>IF([2]相关演算!AE58="","",[2]相关演算!AE58)</f>
        <v>0.28295152317560446</v>
      </c>
      <c r="AF58" s="228">
        <f>IF([2]相关演算!AF58="","",[2]相关演算!AF58)</f>
        <v>0.21527591693607975</v>
      </c>
      <c r="AG58" s="228">
        <f>IF([2]相关演算!AG58="","",[2]相关演算!AG58)</f>
        <v>0.23080532106450038</v>
      </c>
      <c r="AH58" s="228">
        <f>IF([2]相关演算!AH58="","",[2]相关演算!AH58)</f>
        <v>6.4582775080823926E-2</v>
      </c>
      <c r="AI58" s="228">
        <f>IF([2]相关演算!AI58="","",[2]相关演算!AI58)</f>
        <v>9.8511904761904773E-2</v>
      </c>
      <c r="AJ58" s="228">
        <f>IF([2]相关演算!AJ58="","",[2]相关演算!AJ58)</f>
        <v>0.27266087257860278</v>
      </c>
      <c r="AK58" s="228">
        <f>IF([2]相关演算!AK58="","",[2]相关演算!AK58)</f>
        <v>0.15596210620274964</v>
      </c>
      <c r="AL58" s="228">
        <f>IF([2]相关演算!AL58="","",[2]相关演算!AL58)</f>
        <v>2700829.9573661531</v>
      </c>
      <c r="AM58" s="228">
        <f>IF([2]相关演算!AM58="","",[2]相关演算!AM58)</f>
        <v>2822056.9405422965</v>
      </c>
      <c r="AN58" s="228">
        <f>IF([2]相关演算!AN58="","",[2]相关演算!AN58)</f>
        <v>5686507.4475691803</v>
      </c>
      <c r="AO58" s="228">
        <f>IF([2]相关演算!AO58="","",[2]相关演算!AO58)</f>
        <v>4778163.6128326207</v>
      </c>
      <c r="AP58" s="228">
        <f>IF([2]相关演算!AP58="","",[2]相关演算!AP58)</f>
        <v>4221223.7544930773</v>
      </c>
      <c r="AQ58" s="228">
        <f>IF([2]相关演算!AQ58="","",[2]相关演算!AQ58)</f>
        <v>3675939.134588656</v>
      </c>
      <c r="AR58" s="228">
        <f>IF([2]相关演算!AR58="","",[2]相关演算!AR58)</f>
        <v>1102781.7403765968</v>
      </c>
      <c r="AS58" s="228">
        <f>IF([2]相关演算!AS58="","",[2]相关演算!AS58)</f>
        <v>1705952.234270754</v>
      </c>
      <c r="AT58" s="228">
        <f>IF([2]相关演算!AT58="","",[2]相关演算!AT58)</f>
        <v>4778163.6128326207</v>
      </c>
      <c r="AU58" s="228">
        <f>IF([2]相关演算!AU58="","",[2]相关演算!AU58)</f>
        <v>2700829.9573661531</v>
      </c>
      <c r="AV58" s="228" t="str">
        <f>IF([2]相关演算!AV58="","",[2]相关演算!AV58)</f>
        <v/>
      </c>
      <c r="AW58" s="228" t="str">
        <f>IF([2]相关演算!AW58="","",[2]相关演算!AW58)</f>
        <v/>
      </c>
      <c r="AX58" s="228" t="str">
        <f>IF([2]相关演算!AX58="","",[2]相关演算!AX58)</f>
        <v/>
      </c>
      <c r="AY58" s="228" t="str">
        <f>IF([2]相关演算!AY58="","",[2]相关演算!AY58)</f>
        <v/>
      </c>
      <c r="AZ58" s="228" t="str">
        <f>IF([2]相关演算!AZ58="","",[2]相关演算!AZ58)</f>
        <v/>
      </c>
      <c r="BA58" s="228" t="str">
        <f>IF([2]相关演算!BA58="","",[2]相关演算!BA58)</f>
        <v/>
      </c>
      <c r="BB58" s="228" t="str">
        <f>IF([2]相关演算!BB58="","",[2]相关演算!BB58)</f>
        <v/>
      </c>
      <c r="BC58" s="228" t="str">
        <f>IF([2]相关演算!BC58="","",[2]相关演算!BC58)</f>
        <v/>
      </c>
      <c r="BD58" s="228">
        <f>IF([2]相关演算!BD58="","",[2]相关演算!BD58)</f>
        <v>34</v>
      </c>
      <c r="BE58" s="228">
        <f>IF([2]相关演算!BE58="","",[2]相关演算!BE58)</f>
        <v>240</v>
      </c>
      <c r="BF58" s="228">
        <f>IF([2]相关演算!BF58="","",[2]相关演算!BF58)</f>
        <v>138.76782723674489</v>
      </c>
      <c r="BG58" s="228">
        <f>IF([2]相关演算!BG58="","",[2]相关演算!BG58)</f>
        <v>82.274851002413953</v>
      </c>
      <c r="BH58" s="228">
        <f>IF([2]相关演算!BH58="","",[2]相关演算!BH58)</f>
        <v>108.46099927296837</v>
      </c>
      <c r="BI58" s="228" t="str">
        <f>IF([2]相关演算!BI58="","",[2]相关演算!BI58)</f>
        <v/>
      </c>
      <c r="BJ58" s="228" t="str">
        <f>IF([2]相关演算!BJ58="","",[2]相关演算!BJ58)</f>
        <v/>
      </c>
      <c r="BK58" s="228">
        <f>IF([2]相关演算!BK58="","",[2]相关演算!BK58)</f>
        <v>34</v>
      </c>
      <c r="BL58" s="228">
        <f>IF([2]相关演算!BL58="","",[2]相关演算!BL58)</f>
        <v>3.0332012433459177E-2</v>
      </c>
      <c r="BM58" s="228">
        <f>IF([2]相关演算!BM58="","",[2]相关演算!BM58)</f>
        <v>7.5084209188902129E-2</v>
      </c>
      <c r="BN58" s="228">
        <f>IF([2]相关演算!BN58="","",[2]相关演算!BN58)</f>
        <v>6.3576386640385757E-2</v>
      </c>
      <c r="BO58" s="228">
        <f>IF([2]相关演算!BO58="","",[2]相关演算!BO58)</f>
        <v>3.338222014337075E-2</v>
      </c>
      <c r="BP58" s="228" t="str">
        <f>IF([2]相关演算!BP58="","",[2]相关演算!BP58)</f>
        <v/>
      </c>
      <c r="BQ58" s="228">
        <f>IF([2]相关演算!BQ58="","",[2]相关演算!BQ58)</f>
        <v>2.6637324860018297E-2</v>
      </c>
      <c r="BR58" s="228">
        <f>IF([2]相关演算!BR58="","",[2]相关演算!BR58)</f>
        <v>0.14357032130364702</v>
      </c>
      <c r="BS58" s="228">
        <f>IF([2]相关演算!BS58="","",[2]相关演算!BS58)</f>
        <v>4.6030574777519234E-2</v>
      </c>
      <c r="BT58" s="228">
        <f>IF([2]相关演算!BT58="","",[2]相关演算!BT58)</f>
        <v>4.5060490453798729E-2</v>
      </c>
      <c r="BU58" s="228" t="str">
        <f>IF([2]相关演算!BU58="","",[2]相关演算!BU58)</f>
        <v/>
      </c>
      <c r="BV58" s="228" t="str">
        <f>IF([2]相关演算!BV58="","",[2]相关演算!BV58)</f>
        <v/>
      </c>
      <c r="BW58" s="228">
        <f>IF([2]相关演算!BW58="","",[2]相关演算!BW58)</f>
        <v>5.6969337293477473E-2</v>
      </c>
      <c r="BX58" s="228">
        <f>IF([2]相关演算!BX58="","",[2]相关演算!BX58)</f>
        <v>0.21865453049254915</v>
      </c>
      <c r="BY58" s="228">
        <f>IF([2]相关演算!BY58="","",[2]相关演算!BY58)</f>
        <v>0.10960696141790499</v>
      </c>
      <c r="BZ58" s="228">
        <f>IF([2]相关演算!BZ58="","",[2]相关演算!BZ58)</f>
        <v>7.8442710597169479E-2</v>
      </c>
      <c r="CA58" s="228" t="str">
        <f>IF([2]相关演算!CA58="","",[2]相关演算!CA58)</f>
        <v/>
      </c>
      <c r="CB58" s="228" t="str">
        <f>IF([2]相关演算!CB58="","",[2]相关演算!CB58)</f>
        <v/>
      </c>
      <c r="CC58" s="228" t="str">
        <f>IF([2]相关演算!CC58="","",[2]相关演算!CC58)</f>
        <v/>
      </c>
      <c r="CD58" s="228" t="str">
        <f>IF([2]相关演算!CD58="","",[2]相关演算!CD58)</f>
        <v/>
      </c>
      <c r="CE58" s="228" t="str">
        <f>IF([2]相关演算!CE58="","",[2]相关演算!CE58)</f>
        <v/>
      </c>
      <c r="CF58" s="228" t="str">
        <f>IF([2]相关演算!CF58="","",[2]相关演算!CF58)</f>
        <v/>
      </c>
      <c r="CG58" s="228" t="str">
        <f>IF([2]相关演算!CG58="","",[2]相关演算!CG58)</f>
        <v/>
      </c>
      <c r="CH58" s="228" t="str">
        <f>IF([2]相关演算!CH58="","",[2]相关演算!CH58)</f>
        <v/>
      </c>
      <c r="CI58" s="228" t="str">
        <f>IF([2]相关演算!CI58="","",[2]相关演算!CI58)</f>
        <v/>
      </c>
      <c r="CJ58" s="228">
        <f>IF([2]相关演算!CJ58="","",[2]相关演算!CJ58)</f>
        <v>34</v>
      </c>
      <c r="CK58" s="228">
        <f>IF([2]相关演算!CK58="","",[2]相关演算!CK58)</f>
        <v>200.03114047732169</v>
      </c>
      <c r="CL58" s="228">
        <f>IF([2]相关演算!CL58="","",[2]相关演算!CL58)</f>
        <v>204.72989202296554</v>
      </c>
      <c r="CM58" s="228">
        <f>IF([2]相关演算!CM58="","",[2]相关演算!CM58)</f>
        <v>156.56633640738153</v>
      </c>
      <c r="CN58" s="228">
        <f>IF([2]相关演算!CN58="","",[2]相关演算!CN58)</f>
        <v>156.56633640738153</v>
      </c>
      <c r="CO58" s="228" t="str">
        <f>IF([2]相关演算!CO58="","",[2]相关演算!CO58)</f>
        <v/>
      </c>
      <c r="CP58" s="228" t="str">
        <f>IF([2]相关演算!CP58="","",[2]相关演算!CP58)</f>
        <v/>
      </c>
      <c r="CQ58" s="228">
        <f>IF([2]相关演算!CQ58="","",[2]相关演算!CQ58)</f>
        <v>34</v>
      </c>
      <c r="CR58" s="228">
        <f>IF([2]相关演算!CR58="","",[2]相关演算!CR58)</f>
        <v>2.77834760225029E-2</v>
      </c>
      <c r="CS58" s="228">
        <f>IF([2]相关演算!CS58="","",[2]相关演算!CS58)</f>
        <v>4.1335894452626795E-2</v>
      </c>
      <c r="CT58" s="228">
        <f>IF([2]相关演算!CT58="","",[2]相关演算!CT58)</f>
        <v>7.4094591241936944E-2</v>
      </c>
      <c r="CU58" s="228">
        <f>IF([2]相关演算!CU58="","",[2]相关演算!CU58)</f>
        <v>7.4865061082961704E-2</v>
      </c>
      <c r="CV58" s="228" t="str">
        <f>IF([2]相关演算!CV58="","",[2]相关演算!CV58)</f>
        <v/>
      </c>
      <c r="CW58" s="228">
        <f>IF([2]相关演算!CW58="","",[2]相关演算!CW58)</f>
        <v>3.2162155062957776E-2</v>
      </c>
      <c r="CX58" s="228">
        <f>IF([2]相关演算!CX58="","",[2]相关演算!CX58)</f>
        <v>3.3776477323968289E-2</v>
      </c>
      <c r="CY58" s="228">
        <f>IF([2]相关演算!CY58="","",[2]相关演算!CY58)</f>
        <v>2.6041428886599115E-2</v>
      </c>
      <c r="CZ58" s="228">
        <f>IF([2]相关演算!CZ58="","",[2]相关演算!CZ58)</f>
        <v>2.4614171848899209E-2</v>
      </c>
      <c r="DA58" s="228" t="str">
        <f>IF([2]相关演算!DA58="","",[2]相关演算!DA58)</f>
        <v/>
      </c>
      <c r="DB58" s="228" t="str">
        <f>IF([2]相关演算!DB58="","",[2]相关演算!DB58)</f>
        <v/>
      </c>
      <c r="DC58" s="228">
        <f>IF([2]相关演算!DC58="","",[2]相关演算!DC58)</f>
        <v>5.9945631085460679E-2</v>
      </c>
      <c r="DD58" s="228">
        <f>IF([2]相关演算!DD58="","",[2]相关演算!DD58)</f>
        <v>7.5112371776595077E-2</v>
      </c>
      <c r="DE58" s="228">
        <f>IF([2]相关演算!DE58="","",[2]相关演算!DE58)</f>
        <v>0.10013602012853606</v>
      </c>
      <c r="DF58" s="228">
        <f>IF([2]相关演算!DF58="","",[2]相关演算!DF58)</f>
        <v>9.9479232931860909E-2</v>
      </c>
      <c r="DG58" s="228" t="str">
        <f>IF([2]相关演算!DG58="","",[2]相关演算!DG58)</f>
        <v/>
      </c>
      <c r="DH58" s="228" t="str">
        <f>IF([2]相关演算!DH58="","",[2]相关演算!DH58)</f>
        <v/>
      </c>
      <c r="DI58" s="228" t="str">
        <f>IF([2]相关演算!DI58="","",[2]相关演算!DI58)</f>
        <v/>
      </c>
      <c r="DJ58" s="228" t="str">
        <f>IF([2]相关演算!DJ58="","",[2]相关演算!DJ58)</f>
        <v/>
      </c>
      <c r="DK58" s="228" t="str">
        <f>IF([2]相关演算!DK58="","",[2]相关演算!DK58)</f>
        <v/>
      </c>
      <c r="DL58" s="228" t="str">
        <f>IF([2]相关演算!DL58="","",[2]相关演算!DL58)</f>
        <v/>
      </c>
      <c r="DM58" s="228" t="str">
        <f>IF([2]相关演算!DM58="","",[2]相关演算!DM58)</f>
        <v/>
      </c>
      <c r="DN58" s="228" t="str">
        <f>IF([2]相关演算!DN58="","",[2]相关演算!DN58)</f>
        <v/>
      </c>
      <c r="DO58" s="228" t="str">
        <f>IF([2]相关演算!DO58="","",[2]相关演算!DO58)</f>
        <v/>
      </c>
      <c r="DP58" s="228" t="str">
        <f>IF([2]相关演算!DP58="","",[2]相关演算!DP58)</f>
        <v/>
      </c>
      <c r="DQ58" s="228">
        <f>IF([2]相关演算!DQ58="","",[2]相关演算!DQ58)</f>
        <v>0</v>
      </c>
      <c r="DR58" s="228">
        <f>IF([2]相关演算!DR58="","",[2]相关演算!DR58)</f>
        <v>0</v>
      </c>
      <c r="DS58" s="228">
        <f>IF([2]相关演算!DS58="","",[2]相关演算!DS58)</f>
        <v>0.6</v>
      </c>
      <c r="DT58" s="228">
        <f>IF([2]相关演算!DT58="","",[2]相关演算!DT58)</f>
        <v>0.4</v>
      </c>
      <c r="DU58" s="228">
        <f>IF([2]相关演算!DU58="","",[2]相关演算!DU58)</f>
        <v>0</v>
      </c>
      <c r="DV58" s="228">
        <f>IF([2]相关演算!DV58="","",[2]相关演算!DV58)</f>
        <v>0.5</v>
      </c>
      <c r="DW58" s="228">
        <f>IF([2]相关演算!DW58="","",[2]相关演算!DW58)</f>
        <v>0</v>
      </c>
      <c r="DX58" s="228">
        <f>IF([2]相关演算!DX58="","",[2]相关演算!DX58)</f>
        <v>0.5</v>
      </c>
      <c r="DY58" s="228">
        <f>IF([2]相关演算!DY58="","",[2]相关演算!DY58)</f>
        <v>0</v>
      </c>
      <c r="DZ58" s="228">
        <f>IF([2]相关演算!DZ58="","",[2]相关演算!DZ58)</f>
        <v>0.25</v>
      </c>
      <c r="EA58" s="228">
        <f>IF([2]相关演算!EA58="","",[2]相关演算!EA58)</f>
        <v>0.75</v>
      </c>
      <c r="EB58" s="228">
        <f>IF([2]相关演算!EB58="","",[2]相关演算!EB58)</f>
        <v>0</v>
      </c>
      <c r="EC58" s="228">
        <f>IF([2]相关演算!EC58="","",[2]相关演算!EC58)</f>
        <v>0</v>
      </c>
      <c r="ED58" s="228">
        <f>IF([2]相关演算!ED58="","",[2]相关演算!ED58)</f>
        <v>0</v>
      </c>
      <c r="EE58" s="228">
        <f>IF([2]相关演算!EE58="","",[2]相关演算!EE58)</f>
        <v>0.5</v>
      </c>
      <c r="EF58" s="228">
        <f>IF([2]相关演算!EF58="","",[2]相关演算!EF58)</f>
        <v>0.5</v>
      </c>
      <c r="EG58" s="228" t="str">
        <f>IF([2]相关演算!EG58="","",[2]相关演算!EG58)</f>
        <v/>
      </c>
      <c r="EH58" s="228" t="str">
        <f>IF([2]相关演算!EH58="","",[2]相关演算!EH58)</f>
        <v/>
      </c>
      <c r="EI58" s="228" t="str">
        <f>IF([2]相关演算!EI58="","",[2]相关演算!EI58)</f>
        <v/>
      </c>
      <c r="EJ58" s="228" t="str">
        <f>IF([2]相关演算!EJ58="","",[2]相关演算!EJ58)</f>
        <v/>
      </c>
      <c r="EK58" s="228" t="str">
        <f>IF([2]相关演算!EK58="","",[2]相关演算!EK58)</f>
        <v/>
      </c>
      <c r="EL58" s="228" t="str">
        <f>IF([2]相关演算!EL58="","",[2]相关演算!EL58)</f>
        <v/>
      </c>
      <c r="EM58" s="228" t="str">
        <f>IF([2]相关演算!EM58="","",[2]相关演算!EM58)</f>
        <v/>
      </c>
      <c r="EN58" s="228" t="str">
        <f>IF([2]相关演算!EN58="","",[2]相关演算!EN58)</f>
        <v/>
      </c>
      <c r="EO58" s="228" t="str">
        <f>IF([2]相关演算!EO58="","",[2]相关演算!EO58)</f>
        <v/>
      </c>
      <c r="EP58" s="228">
        <f>IF([2]相关演算!EP58="","",[2]相关演算!EP58)</f>
        <v>7</v>
      </c>
      <c r="EQ58" s="228">
        <f>IF([2]相关演算!EQ58="","",[2]相关演算!EQ58)</f>
        <v>0.4</v>
      </c>
      <c r="ER58" s="228" t="str">
        <f>IF([2]相关演算!ER58="","",[2]相关演算!ER58)</f>
        <v/>
      </c>
      <c r="ES58" s="228">
        <f>IF([2]相关演算!ES58="","",[2]相关演算!ES58)</f>
        <v>4</v>
      </c>
      <c r="ET58" s="228" t="str">
        <f>IF([2]相关演算!ET58="","",[2]相关演算!ET58)</f>
        <v>军师</v>
      </c>
      <c r="EU58" s="228">
        <f>IF([2]相关演算!EU58="","",[2]相关演算!EU58)</f>
        <v>60</v>
      </c>
      <c r="EV58" s="228">
        <f>IF([2]相关演算!EV58="","",[2]相关演算!EV58)</f>
        <v>12000</v>
      </c>
      <c r="EW58" s="228" t="str">
        <f>IF([2]相关演算!EW58="","",[2]相关演算!EW58)</f>
        <v/>
      </c>
      <c r="EX58" s="228" t="str">
        <f>IF([2]相关演算!EX58="","",[2]相关演算!EX58)</f>
        <v/>
      </c>
      <c r="EY58" s="228" t="str">
        <f>IF([2]相关演算!EY58="","",[2]相关演算!EY58)</f>
        <v/>
      </c>
      <c r="EZ58" s="228" t="str">
        <f>IF([2]相关演算!EZ58="","",[2]相关演算!EZ58)</f>
        <v/>
      </c>
      <c r="FA58" s="228" t="str">
        <f>IF([2]相关演算!FA58="","",[2]相关演算!FA58)</f>
        <v/>
      </c>
      <c r="FB58" s="228" t="str">
        <f>IF([2]相关演算!FB58="","",[2]相关演算!FB58)</f>
        <v/>
      </c>
      <c r="FC58" s="228" t="str">
        <f>IF([2]相关演算!FC58="","",[2]相关演算!FC58)</f>
        <v/>
      </c>
      <c r="FD58" s="228" t="str">
        <f>IF([2]相关演算!FD58="","",[2]相关演算!FD58)</f>
        <v/>
      </c>
      <c r="FE58" s="228" t="str">
        <f>IF([2]相关演算!FE58="","",[2]相关演算!FE58)</f>
        <v/>
      </c>
      <c r="FF58" s="228" t="str">
        <f>IF([2]相关演算!FF58="","",[2]相关演算!FF58)</f>
        <v/>
      </c>
      <c r="FG58" s="228" t="str">
        <f>IF([2]相关演算!FG58="","",[2]相关演算!FG58)</f>
        <v>孙叔敖</v>
      </c>
      <c r="FH58" s="228">
        <f>IF([2]相关演算!FH58="","",[2]相关演算!FH58)</f>
        <v>10045</v>
      </c>
      <c r="FI58" s="228" t="str">
        <f>IF([2]相关演算!FI58="","",[2]相关演算!FI58)</f>
        <v>rectangle</v>
      </c>
      <c r="FJ58" s="228">
        <f>IF([2]相关演算!FJ58="","",[2]相关演算!FJ58)</f>
        <v>500</v>
      </c>
      <c r="FK58" s="228">
        <f>IF([2]相关演算!FK58="","",[2]相关演算!FK58)</f>
        <v>60</v>
      </c>
      <c r="FL58" s="228">
        <f>IF([2]相关演算!FL58="","",[2]相关演算!FL58)</f>
        <v>150</v>
      </c>
      <c r="FM58" s="228">
        <f>IF([2]相关演算!FM58="","",[2]相关演算!FM58)</f>
        <v>0</v>
      </c>
      <c r="FN58" s="228">
        <f>IF([2]相关演算!FN58="","",[2]相关演算!FN58)</f>
        <v>500</v>
      </c>
      <c r="FO58" s="228">
        <f>IF([2]相关演算!FO58="","",[2]相关演算!FO58)</f>
        <v>0</v>
      </c>
      <c r="FP58" s="228">
        <f>IF([2]相关演算!FP58="","",[2]相关演算!FP58)</f>
        <v>0</v>
      </c>
      <c r="FQ58" s="228">
        <f>IF([2]相关演算!FQ58="","",[2]相关演算!FQ58)</f>
        <v>0</v>
      </c>
      <c r="FR58" s="228">
        <f>IF([2]相关演算!FR58="","",[2]相关演算!FR58)</f>
        <v>0</v>
      </c>
      <c r="FS58" s="228">
        <f>IF([2]相关演算!FS58="","",[2]相关演算!FS58)</f>
        <v>0</v>
      </c>
      <c r="FT58" s="228">
        <f>IF([2]相关演算!FT58="","",[2]相关演算!FT58)</f>
        <v>0</v>
      </c>
      <c r="FU58" s="228">
        <f>IF([2]相关演算!FU58="","",[2]相关演算!FU58)</f>
        <v>0</v>
      </c>
      <c r="FV58" s="228">
        <f>IF([2]相关演算!FV58="","",[2]相关演算!FV58)</f>
        <v>0</v>
      </c>
      <c r="FW58" s="228">
        <f>IF([2]相关演算!FW58="","",[2]相关演算!FW58)</f>
        <v>9000</v>
      </c>
      <c r="FX58" s="228">
        <f>IF([2]相关演算!FX58="","",[2]相关演算!FX58)</f>
        <v>0</v>
      </c>
      <c r="FY58" s="228">
        <f>IF([2]相关演算!FY58="","",[2]相关演算!FY58)</f>
        <v>9000</v>
      </c>
      <c r="FZ58" s="228" t="str">
        <f ca="1">IF([2]相关演算!FZ58="","",[2]相关演算!FZ58)</f>
        <v/>
      </c>
      <c r="GA58" s="228">
        <f>IF([2]相关演算!GA58="","",[2]相关演算!GA58)</f>
        <v>0</v>
      </c>
      <c r="GB58" s="228">
        <f ca="1">IF([2]相关演算!GB58="","",[2]相关演算!GB58)</f>
        <v>500</v>
      </c>
      <c r="GC58" s="228">
        <f ca="1">IF([2]相关演算!GC58="","",[2]相关演算!GC58)</f>
        <v>1</v>
      </c>
      <c r="GD58" s="228">
        <f>IF([2]相关演算!GD58="","",[2]相关演算!GD58)</f>
        <v>1</v>
      </c>
      <c r="GE58" s="228">
        <f ca="1">IF([2]相关演算!GE58="","",[2]相关演算!GE58)</f>
        <v>2.2000000000000002</v>
      </c>
      <c r="GF58" s="228">
        <f ca="1">IF([2]相关演算!GF58="","",[2]相关演算!GF58)</f>
        <v>2.2000000000000002</v>
      </c>
      <c r="GG58" s="228" t="str">
        <f>IF([2]相关演算!GG58="","",[2]相关演算!GG58)</f>
        <v/>
      </c>
      <c r="GH58" s="228" t="str">
        <f>IF([2]相关演算!GH58="","",[2]相关演算!GH58)</f>
        <v/>
      </c>
      <c r="GI58" s="228" t="str">
        <f>IF([2]相关演算!GI58="","",[2]相关演算!GI58)</f>
        <v/>
      </c>
      <c r="GJ58" s="228" t="str">
        <f>IF([2]相关演算!GJ58="","",[2]相关演算!GJ58)</f>
        <v/>
      </c>
      <c r="GK58" s="228" t="str">
        <f>IF([2]相关演算!GK58="","",[2]相关演算!GK58)</f>
        <v/>
      </c>
      <c r="GL58" s="228" t="str">
        <f>IF([2]相关演算!GL58="","",[2]相关演算!GL58)</f>
        <v/>
      </c>
      <c r="GM58" s="228" t="str">
        <f>IF([2]相关演算!GM58="","",[2]相关演算!GM58)</f>
        <v/>
      </c>
      <c r="GN58" s="228" t="str">
        <f>IF([2]相关演算!GN58="","",[2]相关演算!GN58)</f>
        <v/>
      </c>
      <c r="GO58" s="228" t="str">
        <f>IF([2]相关演算!GO58="","",[2]相关演算!GO58)</f>
        <v/>
      </c>
      <c r="GP58" s="228" t="str">
        <f>IF([2]相关演算!GP58="","",[2]相关演算!GP58)</f>
        <v/>
      </c>
      <c r="GQ58" s="228" t="str">
        <f>IF([2]相关演算!GQ58="","",[2]相关演算!GQ58)</f>
        <v/>
      </c>
      <c r="GR58" s="228" t="str">
        <f>IF([2]相关演算!GR58="","",[2]相关演算!GR58)</f>
        <v/>
      </c>
      <c r="GS58" s="228" t="str">
        <f>IF([2]相关演算!GS58="","",[2]相关演算!GS58)</f>
        <v/>
      </c>
      <c r="GT58" s="228" t="str">
        <f>IF([2]相关演算!GT58="","",[2]相关演算!GT58)</f>
        <v/>
      </c>
      <c r="GU58" s="228" t="str">
        <f>IF([2]相关演算!GU58="","",[2]相关演算!GU58)</f>
        <v/>
      </c>
      <c r="GV58" s="228" t="str">
        <f>IF([2]相关演算!GV58="","",[2]相关演算!GV58)</f>
        <v/>
      </c>
      <c r="GW58" s="228" t="str">
        <f>IF([2]相关演算!GW58="","",[2]相关演算!GW58)</f>
        <v/>
      </c>
      <c r="GX58" s="228" t="str">
        <f>IF([2]相关演算!GX58="","",[2]相关演算!GX58)</f>
        <v/>
      </c>
      <c r="GY58" s="228" t="str">
        <f>IF([2]相关演算!GY58="","",[2]相关演算!GY58)</f>
        <v/>
      </c>
      <c r="GZ58" s="228" t="str">
        <f>IF([2]相关演算!GZ58="","",[2]相关演算!GZ58)</f>
        <v/>
      </c>
    </row>
    <row r="59" spans="1:208">
      <c r="A59" s="228" t="str">
        <f>IF([2]相关演算!A59="","",[2]相关演算!A59)</f>
        <v/>
      </c>
      <c r="B59" s="228">
        <f>IF([2]相关演算!B59="","",[2]相关演算!B59)</f>
        <v>40</v>
      </c>
      <c r="C59" s="228">
        <f>IF([2]相关演算!C59="","",[2]相关演算!C59)</f>
        <v>0.5</v>
      </c>
      <c r="D59" s="228">
        <f>IF([2]相关演算!D59="","",[2]相关演算!D59)</f>
        <v>0.5</v>
      </c>
      <c r="E59" s="228">
        <f>IF([2]相关演算!E59="","",[2]相关演算!E59)</f>
        <v>0.5</v>
      </c>
      <c r="F59" s="228">
        <f>IF([2]相关演算!F59="","",[2]相关演算!F59)</f>
        <v>0.5</v>
      </c>
      <c r="G59" s="228">
        <f>IF([2]相关演算!G59="","",[2]相关演算!G59)</f>
        <v>0.20129019377853444</v>
      </c>
      <c r="H59" s="228">
        <f>IF([2]相关演算!H59="","",[2]相关演算!H59)</f>
        <v>0.18370368346811766</v>
      </c>
      <c r="I59" s="228">
        <f>IF([2]相关演算!I59="","",[2]相关演算!I59)</f>
        <v>0.60289225653888234</v>
      </c>
      <c r="J59" s="228">
        <f>IF([2]相关演算!J59="","",[2]相关演算!J59)</f>
        <v>0.60289225653888234</v>
      </c>
      <c r="K59" s="228">
        <f>IF([2]相关演算!K59="","",[2]相关演算!K59)</f>
        <v>0</v>
      </c>
      <c r="L59" s="228">
        <f>IF([2]相关演算!L59="","",[2]相关演算!L59)</f>
        <v>0.34696294677449407</v>
      </c>
      <c r="M59" s="228">
        <f>IF([2]相关演算!M59="","",[2]相关演算!M59)</f>
        <v>0.57962326953665999</v>
      </c>
      <c r="N59" s="228">
        <f>IF([2]相关演算!N59="","",[2]相关演算!N59)</f>
        <v>0.38009893853177706</v>
      </c>
      <c r="O59" s="228" t="str">
        <f>IF([2]相关演算!O59="","",[2]相关演算!O59)</f>
        <v/>
      </c>
      <c r="P59" s="228" t="str">
        <f>IF([2]相关演算!P59="","",[2]相关演算!P59)</f>
        <v/>
      </c>
      <c r="Q59" s="228" t="str">
        <f>IF([2]相关演算!Q59="","",[2]相关演算!Q59)</f>
        <v/>
      </c>
      <c r="R59" s="228">
        <f>IF([2]相关演算!R59="","",[2]相关演算!R59)</f>
        <v>3.7898399999999999</v>
      </c>
      <c r="S59" s="228">
        <f>IF([2]相关演算!S59="","",[2]相关演算!S59)</f>
        <v>3.62704</v>
      </c>
      <c r="T59" s="228">
        <f>IF([2]相关演算!T59="","",[2]相关演算!T59)</f>
        <v>1.8</v>
      </c>
      <c r="U59" s="228">
        <f>IF([2]相关演算!U59="","",[2]相关演算!U59)</f>
        <v>2.3839999999999999</v>
      </c>
      <c r="V59" s="228">
        <f>IF([2]相关演算!V59="","",[2]相关演算!V59)</f>
        <v>3.6719263172312102</v>
      </c>
      <c r="W59" s="228">
        <f>IF([2]相关演算!W59="","",[2]相关演算!W59)</f>
        <v>2.1255656730820736</v>
      </c>
      <c r="X59" s="228">
        <f>IF([2]相关演算!X59="","",[2]相关演算!X59)</f>
        <v>1.7667814901992629</v>
      </c>
      <c r="Y59" s="228">
        <f>IF([2]相关演算!Y59="","",[2]相关演算!Y59)</f>
        <v>1.6364695875053599</v>
      </c>
      <c r="Z59" s="228">
        <f>IF([2]相关演算!Z59="","",[2]相关演算!Z59)</f>
        <v>0.15596210620274964</v>
      </c>
      <c r="AA59" s="228">
        <f>IF([2]相关演算!AA59="","",[2]相关演算!AA59)</f>
        <v>0.16296247865240765</v>
      </c>
      <c r="AB59" s="228">
        <f>IF([2]相关演算!AB59="","",[2]相关演算!AB59)</f>
        <v>0.32837301587301593</v>
      </c>
      <c r="AC59" s="228">
        <f>IF([2]相关演算!AC59="","",[2]相关演算!AC59)</f>
        <v>0.24793264621284761</v>
      </c>
      <c r="AD59" s="228">
        <f>IF([2]相关演算!AD59="","",[2]相关演算!AD59)</f>
        <v>0.27552627124566514</v>
      </c>
      <c r="AE59" s="228">
        <f>IF([2]相关演算!AE59="","",[2]相关演算!AE59)</f>
        <v>0.28894563614777441</v>
      </c>
      <c r="AF59" s="228">
        <f>IF([2]相关演算!AF59="","",[2]相关演算!AF59)</f>
        <v>0.2206661836437129</v>
      </c>
      <c r="AG59" s="228">
        <f>IF([2]相关演算!AG59="","",[2]相关演算!AG59)</f>
        <v>0.23788908251670793</v>
      </c>
      <c r="AH59" s="228">
        <f>IF([2]相关演算!AH59="","",[2]相关演算!AH59)</f>
        <v>0.13239971018622773</v>
      </c>
      <c r="AI59" s="228">
        <f>IF([2]相关演算!AI59="","",[2]相关演算!AI59)</f>
        <v>0.19702380952380955</v>
      </c>
      <c r="AJ59" s="228">
        <f>IF([2]相关演算!AJ59="","",[2]相关演算!AJ59)</f>
        <v>0.27552627124566514</v>
      </c>
      <c r="AK59" s="228">
        <f>IF([2]相关演算!AK59="","",[2]相关演算!AK59)</f>
        <v>0.15596210620274964</v>
      </c>
      <c r="AL59" s="228">
        <f>IF([2]相关演算!AL59="","",[2]相关演算!AL59)</f>
        <v>13755361.002813676</v>
      </c>
      <c r="AM59" s="228">
        <f>IF([2]相关演算!AM59="","",[2]相关演算!AM59)</f>
        <v>14372771.555566886</v>
      </c>
      <c r="AN59" s="228">
        <f>IF([2]相关演算!AN59="","",[2]相关演算!AN59)</f>
        <v>28961454.079390708</v>
      </c>
      <c r="AO59" s="228">
        <f>IF([2]相关演算!AO59="","",[2]相关演算!AO59)</f>
        <v>24783511.002891447</v>
      </c>
      <c r="AP59" s="228">
        <f>IF([2]相关演算!AP59="","",[2]相关演算!AP59)</f>
        <v>21967914.537471555</v>
      </c>
      <c r="AQ59" s="228">
        <f>IF([2]相关演算!AQ59="","",[2]相关演算!AQ59)</f>
        <v>19265910.934696455</v>
      </c>
      <c r="AR59" s="228">
        <f>IF([2]相关演算!AR59="","",[2]相关演算!AR59)</f>
        <v>11559546.560817873</v>
      </c>
      <c r="AS59" s="228">
        <f>IF([2]相关演算!AS59="","",[2]相关演算!AS59)</f>
        <v>17376872.447634425</v>
      </c>
      <c r="AT59" s="228">
        <f>IF([2]相关演算!AT59="","",[2]相关演算!AT59)</f>
        <v>24783511.002891447</v>
      </c>
      <c r="AU59" s="228">
        <f>IF([2]相关演算!AU59="","",[2]相关演算!AU59)</f>
        <v>13755361.002813676</v>
      </c>
      <c r="AV59" s="228" t="str">
        <f>IF([2]相关演算!AV59="","",[2]相关演算!AV59)</f>
        <v/>
      </c>
      <c r="AW59" s="228" t="str">
        <f>IF([2]相关演算!AW59="","",[2]相关演算!AW59)</f>
        <v/>
      </c>
      <c r="AX59" s="228" t="str">
        <f>IF([2]相关演算!AX59="","",[2]相关演算!AX59)</f>
        <v/>
      </c>
      <c r="AY59" s="228" t="str">
        <f>IF([2]相关演算!AY59="","",[2]相关演算!AY59)</f>
        <v/>
      </c>
      <c r="AZ59" s="228" t="str">
        <f>IF([2]相关演算!AZ59="","",[2]相关演算!AZ59)</f>
        <v/>
      </c>
      <c r="BA59" s="228" t="str">
        <f>IF([2]相关演算!BA59="","",[2]相关演算!BA59)</f>
        <v/>
      </c>
      <c r="BB59" s="228" t="str">
        <f>IF([2]相关演算!BB59="","",[2]相关演算!BB59)</f>
        <v/>
      </c>
      <c r="BC59" s="228" t="str">
        <f>IF([2]相关演算!BC59="","",[2]相关演算!BC59)</f>
        <v/>
      </c>
      <c r="BD59" s="228">
        <f>IF([2]相关演算!BD59="","",[2]相关演算!BD59)</f>
        <v>35</v>
      </c>
      <c r="BE59" s="228">
        <f>IF([2]相关演算!BE59="","",[2]相关演算!BE59)</f>
        <v>240</v>
      </c>
      <c r="BF59" s="228">
        <f>IF([2]相关演算!BF59="","",[2]相关演算!BF59)</f>
        <v>141.88008581333997</v>
      </c>
      <c r="BG59" s="228">
        <f>IF([2]相关演算!BG59="","",[2]相关演算!BG59)</f>
        <v>85.633426057126101</v>
      </c>
      <c r="BH59" s="228">
        <f>IF([2]相关演算!BH59="","",[2]相关演算!BH59)</f>
        <v>119.08999113961308</v>
      </c>
      <c r="BI59" s="228" t="str">
        <f>IF([2]相关演算!BI59="","",[2]相关演算!BI59)</f>
        <v/>
      </c>
      <c r="BJ59" s="228" t="str">
        <f>IF([2]相关演算!BJ59="","",[2]相关演算!BJ59)</f>
        <v/>
      </c>
      <c r="BK59" s="228">
        <f>IF([2]相关演算!BK59="","",[2]相关演算!BK59)</f>
        <v>35</v>
      </c>
      <c r="BL59" s="228">
        <f>IF([2]相关演算!BL59="","",[2]相关演算!BL59)</f>
        <v>3.1236910315848077E-2</v>
      </c>
      <c r="BM59" s="228">
        <f>IF([2]相关演算!BM59="","",[2]相关演算!BM59)</f>
        <v>7.7310920831144936E-2</v>
      </c>
      <c r="BN59" s="228">
        <f>IF([2]相关演算!BN59="","",[2]相关演算!BN59)</f>
        <v>6.5462629494942082E-2</v>
      </c>
      <c r="BO59" s="228">
        <f>IF([2]相关演算!BO59="","",[2]相关演算!BO59)</f>
        <v>3.4415395216218864E-2</v>
      </c>
      <c r="BP59" s="228" t="str">
        <f>IF([2]相关演算!BP59="","",[2]相关演算!BP59)</f>
        <v/>
      </c>
      <c r="BQ59" s="228">
        <f>IF([2]相关演算!BQ59="","",[2]相关演算!BQ59)</f>
        <v>2.7197891698613141E-2</v>
      </c>
      <c r="BR59" s="228">
        <f>IF([2]相关演算!BR59="","",[2]相关演算!BR59)</f>
        <v>0.14539775510125347</v>
      </c>
      <c r="BS59" s="228">
        <f>IF([2]相关演算!BS59="","",[2]相关演算!BS59)</f>
        <v>4.7346500492238902E-2</v>
      </c>
      <c r="BT59" s="228">
        <f>IF([2]相关演算!BT59="","",[2]相关演算!BT59)</f>
        <v>4.6440663977452001E-2</v>
      </c>
      <c r="BU59" s="228" t="str">
        <f>IF([2]相关演算!BU59="","",[2]相关演算!BU59)</f>
        <v/>
      </c>
      <c r="BV59" s="228" t="str">
        <f>IF([2]相关演算!BV59="","",[2]相关演算!BV59)</f>
        <v/>
      </c>
      <c r="BW59" s="228">
        <f>IF([2]相关演算!BW59="","",[2]相关演算!BW59)</f>
        <v>5.8434802014461218E-2</v>
      </c>
      <c r="BX59" s="228">
        <f>IF([2]相关演算!BX59="","",[2]相关演算!BX59)</f>
        <v>0.2227086759323984</v>
      </c>
      <c r="BY59" s="228">
        <f>IF([2]相关演算!BY59="","",[2]相关演算!BY59)</f>
        <v>0.11280912998718098</v>
      </c>
      <c r="BZ59" s="228">
        <f>IF([2]相关演算!BZ59="","",[2]相关演算!BZ59)</f>
        <v>8.0856059193670865E-2</v>
      </c>
      <c r="CA59" s="228" t="str">
        <f>IF([2]相关演算!CA59="","",[2]相关演算!CA59)</f>
        <v/>
      </c>
      <c r="CB59" s="228" t="str">
        <f>IF([2]相关演算!CB59="","",[2]相关演算!CB59)</f>
        <v/>
      </c>
      <c r="CC59" s="228" t="str">
        <f>IF([2]相关演算!CC59="","",[2]相关演算!CC59)</f>
        <v/>
      </c>
      <c r="CD59" s="228" t="str">
        <f>IF([2]相关演算!CD59="","",[2]相关演算!CD59)</f>
        <v/>
      </c>
      <c r="CE59" s="228" t="str">
        <f>IF([2]相关演算!CE59="","",[2]相关演算!CE59)</f>
        <v/>
      </c>
      <c r="CF59" s="228" t="str">
        <f>IF([2]相关演算!CF59="","",[2]相关演算!CF59)</f>
        <v/>
      </c>
      <c r="CG59" s="228" t="str">
        <f>IF([2]相关演算!CG59="","",[2]相关演算!CG59)</f>
        <v/>
      </c>
      <c r="CH59" s="228" t="str">
        <f>IF([2]相关演算!CH59="","",[2]相关演算!CH59)</f>
        <v/>
      </c>
      <c r="CI59" s="228" t="str">
        <f>IF([2]相关演算!CI59="","",[2]相关演算!CI59)</f>
        <v/>
      </c>
      <c r="CJ59" s="228">
        <f>IF([2]相关演算!CJ59="","",[2]相关演算!CJ59)</f>
        <v>35</v>
      </c>
      <c r="CK59" s="228">
        <f>IF([2]相关演算!CK59="","",[2]相关演算!CK59)</f>
        <v>204.19015445023393</v>
      </c>
      <c r="CL59" s="228">
        <f>IF([2]相关演算!CL59="","",[2]相关演算!CL59)</f>
        <v>208.67505363333748</v>
      </c>
      <c r="CM59" s="228">
        <f>IF([2]相关演算!CM59="","",[2]相关演算!CM59)</f>
        <v>160.14066846427784</v>
      </c>
      <c r="CN59" s="228">
        <f>IF([2]相关演算!CN59="","",[2]相关演算!CN59)</f>
        <v>160.14066846427784</v>
      </c>
      <c r="CO59" s="228" t="str">
        <f>IF([2]相关演算!CO59="","",[2]相关演算!CO59)</f>
        <v/>
      </c>
      <c r="CP59" s="228" t="str">
        <f>IF([2]相关演算!CP59="","",[2]相关演算!CP59)</f>
        <v/>
      </c>
      <c r="CQ59" s="228">
        <f>IF([2]相关演算!CQ59="","",[2]相关演算!CQ59)</f>
        <v>35</v>
      </c>
      <c r="CR59" s="228">
        <f>IF([2]相关演算!CR59="","",[2]相关演算!CR59)</f>
        <v>2.8626044021905436E-2</v>
      </c>
      <c r="CS59" s="228">
        <f>IF([2]相关演算!CS59="","",[2]相关演算!CS59)</f>
        <v>4.2579048877502135E-2</v>
      </c>
      <c r="CT59" s="228">
        <f>IF([2]相关演算!CT59="","",[2]相关演算!CT59)</f>
        <v>7.6511026144124861E-2</v>
      </c>
      <c r="CU59" s="228">
        <f>IF([2]相关演算!CU59="","",[2]相关演算!CU59)</f>
        <v>7.7222204848562126E-2</v>
      </c>
      <c r="CV59" s="228" t="str">
        <f>IF([2]相关演算!CV59="","",[2]相关演算!CV59)</f>
        <v/>
      </c>
      <c r="CW59" s="228">
        <f>IF([2]相关演算!CW59="","",[2]相关演算!CW59)</f>
        <v>3.3164068979129178E-2</v>
      </c>
      <c r="CX59" s="228">
        <f>IF([2]相关演算!CX59="","",[2]相关演算!CX59)</f>
        <v>3.4825585314498725E-2</v>
      </c>
      <c r="CY59" s="228">
        <f>IF([2]相关演算!CY59="","",[2]相关演算!CY59)</f>
        <v>2.7006335679994119E-2</v>
      </c>
      <c r="CZ59" s="228">
        <f>IF([2]相关演算!CZ59="","",[2]相关演算!CZ59)</f>
        <v>2.5521072634041905E-2</v>
      </c>
      <c r="DA59" s="228" t="str">
        <f>IF([2]相关演算!DA59="","",[2]相关演算!DA59)</f>
        <v/>
      </c>
      <c r="DB59" s="228" t="str">
        <f>IF([2]相关演算!DB59="","",[2]相关演算!DB59)</f>
        <v/>
      </c>
      <c r="DC59" s="228">
        <f>IF([2]相关演算!DC59="","",[2]相关演算!DC59)</f>
        <v>6.1790113001034611E-2</v>
      </c>
      <c r="DD59" s="228">
        <f>IF([2]相关演算!DD59="","",[2]相关演算!DD59)</f>
        <v>7.740463419200086E-2</v>
      </c>
      <c r="DE59" s="228">
        <f>IF([2]相关演算!DE59="","",[2]相关演算!DE59)</f>
        <v>0.10351736182411898</v>
      </c>
      <c r="DF59" s="228">
        <f>IF([2]相关演算!DF59="","",[2]相关演算!DF59)</f>
        <v>0.10274327748260403</v>
      </c>
      <c r="DG59" s="228" t="str">
        <f>IF([2]相关演算!DG59="","",[2]相关演算!DG59)</f>
        <v/>
      </c>
      <c r="DH59" s="228" t="str">
        <f>IF([2]相关演算!DH59="","",[2]相关演算!DH59)</f>
        <v/>
      </c>
      <c r="DI59" s="228" t="str">
        <f>IF([2]相关演算!DI59="","",[2]相关演算!DI59)</f>
        <v/>
      </c>
      <c r="DJ59" s="228" t="str">
        <f>IF([2]相关演算!DJ59="","",[2]相关演算!DJ59)</f>
        <v/>
      </c>
      <c r="DK59" s="228" t="str">
        <f>IF([2]相关演算!DK59="","",[2]相关演算!DK59)</f>
        <v/>
      </c>
      <c r="DL59" s="228" t="str">
        <f>IF([2]相关演算!DL59="","",[2]相关演算!DL59)</f>
        <v/>
      </c>
      <c r="DM59" s="228" t="str">
        <f>IF([2]相关演算!DM59="","",[2]相关演算!DM59)</f>
        <v/>
      </c>
      <c r="DN59" s="228" t="str">
        <f>IF([2]相关演算!DN59="","",[2]相关演算!DN59)</f>
        <v/>
      </c>
      <c r="DO59" s="228" t="str">
        <f>IF([2]相关演算!DO59="","",[2]相关演算!DO59)</f>
        <v/>
      </c>
      <c r="DP59" s="228" t="str">
        <f>IF([2]相关演算!DP59="","",[2]相关演算!DP59)</f>
        <v/>
      </c>
      <c r="DQ59" s="228">
        <f>IF([2]相关演算!DQ59="","",[2]相关演算!DQ59)</f>
        <v>0</v>
      </c>
      <c r="DR59" s="228">
        <f>IF([2]相关演算!DR59="","",[2]相关演算!DR59)</f>
        <v>0</v>
      </c>
      <c r="DS59" s="228">
        <f>IF([2]相关演算!DS59="","",[2]相关演算!DS59)</f>
        <v>0.6</v>
      </c>
      <c r="DT59" s="228">
        <f>IF([2]相关演算!DT59="","",[2]相关演算!DT59)</f>
        <v>0.4</v>
      </c>
      <c r="DU59" s="228">
        <f>IF([2]相关演算!DU59="","",[2]相关演算!DU59)</f>
        <v>0</v>
      </c>
      <c r="DV59" s="228">
        <f>IF([2]相关演算!DV59="","",[2]相关演算!DV59)</f>
        <v>0.5</v>
      </c>
      <c r="DW59" s="228">
        <f>IF([2]相关演算!DW59="","",[2]相关演算!DW59)</f>
        <v>0</v>
      </c>
      <c r="DX59" s="228">
        <f>IF([2]相关演算!DX59="","",[2]相关演算!DX59)</f>
        <v>0.5</v>
      </c>
      <c r="DY59" s="228">
        <f>IF([2]相关演算!DY59="","",[2]相关演算!DY59)</f>
        <v>0</v>
      </c>
      <c r="DZ59" s="228">
        <f>IF([2]相关演算!DZ59="","",[2]相关演算!DZ59)</f>
        <v>0.25</v>
      </c>
      <c r="EA59" s="228">
        <f>IF([2]相关演算!EA59="","",[2]相关演算!EA59)</f>
        <v>0.75</v>
      </c>
      <c r="EB59" s="228">
        <f>IF([2]相关演算!EB59="","",[2]相关演算!EB59)</f>
        <v>0</v>
      </c>
      <c r="EC59" s="228">
        <f>IF([2]相关演算!EC59="","",[2]相关演算!EC59)</f>
        <v>0</v>
      </c>
      <c r="ED59" s="228">
        <f>IF([2]相关演算!ED59="","",[2]相关演算!ED59)</f>
        <v>0</v>
      </c>
      <c r="EE59" s="228">
        <f>IF([2]相关演算!EE59="","",[2]相关演算!EE59)</f>
        <v>0.5</v>
      </c>
      <c r="EF59" s="228">
        <f>IF([2]相关演算!EF59="","",[2]相关演算!EF59)</f>
        <v>0.5</v>
      </c>
      <c r="EG59" s="228" t="str">
        <f>IF([2]相关演算!EG59="","",[2]相关演算!EG59)</f>
        <v/>
      </c>
      <c r="EH59" s="228" t="str">
        <f>IF([2]相关演算!EH59="","",[2]相关演算!EH59)</f>
        <v/>
      </c>
      <c r="EI59" s="228" t="str">
        <f>IF([2]相关演算!EI59="","",[2]相关演算!EI59)</f>
        <v/>
      </c>
      <c r="EJ59" s="228" t="str">
        <f>IF([2]相关演算!EJ59="","",[2]相关演算!EJ59)</f>
        <v/>
      </c>
      <c r="EK59" s="228" t="str">
        <f>IF([2]相关演算!EK59="","",[2]相关演算!EK59)</f>
        <v/>
      </c>
      <c r="EL59" s="228" t="str">
        <f>IF([2]相关演算!EL59="","",[2]相关演算!EL59)</f>
        <v/>
      </c>
      <c r="EM59" s="228" t="str">
        <f>IF([2]相关演算!EM59="","",[2]相关演算!EM59)</f>
        <v/>
      </c>
      <c r="EN59" s="228" t="str">
        <f>IF([2]相关演算!EN59="","",[2]相关演算!EN59)</f>
        <v/>
      </c>
      <c r="EO59" s="228" t="str">
        <f>IF([2]相关演算!EO59="","",[2]相关演算!EO59)</f>
        <v/>
      </c>
      <c r="EP59" s="228" t="str">
        <f>IF([2]相关演算!EP59="","",[2]相关演算!EP59)</f>
        <v/>
      </c>
      <c r="EQ59" s="228" t="str">
        <f>IF([2]相关演算!EQ59="","",[2]相关演算!EQ59)</f>
        <v/>
      </c>
      <c r="ER59" s="228" t="str">
        <f>IF([2]相关演算!ER59="","",[2]相关演算!ER59)</f>
        <v/>
      </c>
      <c r="ES59" s="228" t="str">
        <f>IF([2]相关演算!ES59="","",[2]相关演算!ES59)</f>
        <v/>
      </c>
      <c r="ET59" s="228" t="str">
        <f>IF([2]相关演算!ET59="","",[2]相关演算!ET59)</f>
        <v/>
      </c>
      <c r="EU59" s="228" t="str">
        <f>IF([2]相关演算!EU59="","",[2]相关演算!EU59)</f>
        <v/>
      </c>
      <c r="EV59" s="228" t="str">
        <f>IF([2]相关演算!EV59="","",[2]相关演算!EV59)</f>
        <v/>
      </c>
      <c r="EW59" s="228" t="str">
        <f>IF([2]相关演算!EW59="","",[2]相关演算!EW59)</f>
        <v/>
      </c>
      <c r="EX59" s="228" t="str">
        <f>IF([2]相关演算!EX59="","",[2]相关演算!EX59)</f>
        <v/>
      </c>
      <c r="EY59" s="228" t="str">
        <f>IF([2]相关演算!EY59="","",[2]相关演算!EY59)</f>
        <v/>
      </c>
      <c r="EZ59" s="228" t="str">
        <f>IF([2]相关演算!EZ59="","",[2]相关演算!EZ59)</f>
        <v/>
      </c>
      <c r="FA59" s="228" t="str">
        <f>IF([2]相关演算!FA59="","",[2]相关演算!FA59)</f>
        <v/>
      </c>
      <c r="FB59" s="228" t="str">
        <f>IF([2]相关演算!FB59="","",[2]相关演算!FB59)</f>
        <v/>
      </c>
      <c r="FC59" s="228" t="str">
        <f>IF([2]相关演算!FC59="","",[2]相关演算!FC59)</f>
        <v/>
      </c>
      <c r="FD59" s="228" t="str">
        <f>IF([2]相关演算!FD59="","",[2]相关演算!FD59)</f>
        <v/>
      </c>
      <c r="FE59" s="228" t="str">
        <f>IF([2]相关演算!FE59="","",[2]相关演算!FE59)</f>
        <v/>
      </c>
      <c r="FF59" s="228" t="str">
        <f>IF([2]相关演算!FF59="","",[2]相关演算!FF59)</f>
        <v/>
      </c>
      <c r="FG59" s="228" t="str">
        <f>IF([2]相关演算!FG59="","",[2]相关演算!FG59)</f>
        <v>平原君</v>
      </c>
      <c r="FH59" s="228">
        <f>IF([2]相关演算!FH59="","",[2]相关演算!FH59)</f>
        <v>10046</v>
      </c>
      <c r="FI59" s="228" t="str">
        <f>IF([2]相关演算!FI59="","",[2]相关演算!FI59)</f>
        <v/>
      </c>
      <c r="FJ59" s="228" t="str">
        <f>IF([2]相关演算!FJ59="","",[2]相关演算!FJ59)</f>
        <v/>
      </c>
      <c r="FK59" s="228" t="str">
        <f>IF([2]相关演算!FK59="","",[2]相关演算!FK59)</f>
        <v/>
      </c>
      <c r="FL59" s="228" t="str">
        <f>IF([2]相关演算!FL59="","",[2]相关演算!FL59)</f>
        <v/>
      </c>
      <c r="FM59" s="228">
        <f>IF([2]相关演算!FM59="","",[2]相关演算!FM59)</f>
        <v>0</v>
      </c>
      <c r="FN59" s="228" t="str">
        <f>IF([2]相关演算!FN59="","",[2]相关演算!FN59)</f>
        <v/>
      </c>
      <c r="FO59" s="228">
        <f>IF([2]相关演算!FO59="","",[2]相关演算!FO59)</f>
        <v>0</v>
      </c>
      <c r="FP59" s="228">
        <f>IF([2]相关演算!FP59="","",[2]相关演算!FP59)</f>
        <v>0</v>
      </c>
      <c r="FQ59" s="228">
        <f>IF([2]相关演算!FQ59="","",[2]相关演算!FQ59)</f>
        <v>0</v>
      </c>
      <c r="FR59" s="228">
        <f>IF([2]相关演算!FR59="","",[2]相关演算!FR59)</f>
        <v>0</v>
      </c>
      <c r="FS59" s="228">
        <f>IF([2]相关演算!FS59="","",[2]相关演算!FS59)</f>
        <v>0</v>
      </c>
      <c r="FT59" s="228">
        <f>IF([2]相关演算!FT59="","",[2]相关演算!FT59)</f>
        <v>0</v>
      </c>
      <c r="FU59" s="228">
        <f>IF([2]相关演算!FU59="","",[2]相关演算!FU59)</f>
        <v>0</v>
      </c>
      <c r="FV59" s="228">
        <f>IF([2]相关演算!FV59="","",[2]相关演算!FV59)</f>
        <v>0</v>
      </c>
      <c r="FW59" s="228">
        <f>IF([2]相关演算!FW59="","",[2]相关演算!FW59)</f>
        <v>0</v>
      </c>
      <c r="FX59" s="228">
        <f>IF([2]相关演算!FX59="","",[2]相关演算!FX59)</f>
        <v>0</v>
      </c>
      <c r="FY59" s="228">
        <f>IF([2]相关演算!FY59="","",[2]相关演算!FY59)</f>
        <v>0</v>
      </c>
      <c r="FZ59" s="228" t="str">
        <f ca="1">IF([2]相关演算!FZ59="","",[2]相关演算!FZ59)</f>
        <v/>
      </c>
      <c r="GA59" s="228">
        <f>IF([2]相关演算!GA59="","",[2]相关演算!GA59)</f>
        <v>0</v>
      </c>
      <c r="GB59" s="228" t="str">
        <f>IF([2]相关演算!GB59="","",[2]相关演算!GB59)</f>
        <v/>
      </c>
      <c r="GC59" s="228" t="str">
        <f>IF([2]相关演算!GC59="","",[2]相关演算!GC59)</f>
        <v/>
      </c>
      <c r="GD59" s="228">
        <f>IF([2]相关演算!GD59="","",[2]相关演算!GD59)</f>
        <v>0</v>
      </c>
      <c r="GE59" s="228">
        <f>IF([2]相关演算!GE59="","",[2]相关演算!GE59)</f>
        <v>0</v>
      </c>
      <c r="GF59" s="228">
        <f>IF([2]相关演算!GF59="","",[2]相关演算!GF59)</f>
        <v>2</v>
      </c>
      <c r="GG59" s="228" t="str">
        <f>IF([2]相关演算!GG59="","",[2]相关演算!GG59)</f>
        <v/>
      </c>
      <c r="GH59" s="228" t="str">
        <f>IF([2]相关演算!GH59="","",[2]相关演算!GH59)</f>
        <v/>
      </c>
      <c r="GI59" s="228" t="str">
        <f>IF([2]相关演算!GI59="","",[2]相关演算!GI59)</f>
        <v/>
      </c>
      <c r="GJ59" s="228" t="str">
        <f>IF([2]相关演算!GJ59="","",[2]相关演算!GJ59)</f>
        <v/>
      </c>
      <c r="GK59" s="228" t="str">
        <f>IF([2]相关演算!GK59="","",[2]相关演算!GK59)</f>
        <v/>
      </c>
      <c r="GL59" s="228" t="str">
        <f>IF([2]相关演算!GL59="","",[2]相关演算!GL59)</f>
        <v/>
      </c>
      <c r="GM59" s="228" t="str">
        <f>IF([2]相关演算!GM59="","",[2]相关演算!GM59)</f>
        <v/>
      </c>
      <c r="GN59" s="228" t="str">
        <f>IF([2]相关演算!GN59="","",[2]相关演算!GN59)</f>
        <v/>
      </c>
      <c r="GO59" s="228" t="str">
        <f>IF([2]相关演算!GO59="","",[2]相关演算!GO59)</f>
        <v/>
      </c>
      <c r="GP59" s="228" t="str">
        <f>IF([2]相关演算!GP59="","",[2]相关演算!GP59)</f>
        <v/>
      </c>
      <c r="GQ59" s="228" t="str">
        <f>IF([2]相关演算!GQ59="","",[2]相关演算!GQ59)</f>
        <v/>
      </c>
      <c r="GR59" s="228" t="str">
        <f>IF([2]相关演算!GR59="","",[2]相关演算!GR59)</f>
        <v/>
      </c>
      <c r="GS59" s="228" t="str">
        <f>IF([2]相关演算!GS59="","",[2]相关演算!GS59)</f>
        <v/>
      </c>
      <c r="GT59" s="228" t="str">
        <f>IF([2]相关演算!GT59="","",[2]相关演算!GT59)</f>
        <v/>
      </c>
      <c r="GU59" s="228" t="str">
        <f>IF([2]相关演算!GU59="","",[2]相关演算!GU59)</f>
        <v/>
      </c>
      <c r="GV59" s="228" t="str">
        <f>IF([2]相关演算!GV59="","",[2]相关演算!GV59)</f>
        <v/>
      </c>
      <c r="GW59" s="228" t="str">
        <f>IF([2]相关演算!GW59="","",[2]相关演算!GW59)</f>
        <v/>
      </c>
      <c r="GX59" s="228" t="str">
        <f>IF([2]相关演算!GX59="","",[2]相关演算!GX59)</f>
        <v/>
      </c>
      <c r="GY59" s="228" t="str">
        <f>IF([2]相关演算!GY59="","",[2]相关演算!GY59)</f>
        <v/>
      </c>
      <c r="GZ59" s="228" t="str">
        <f>IF([2]相关演算!GZ59="","",[2]相关演算!GZ59)</f>
        <v/>
      </c>
    </row>
    <row r="60" spans="1:208">
      <c r="A60" s="228" t="str">
        <f>IF([2]相关演算!A60="","",[2]相关演算!A60)</f>
        <v/>
      </c>
      <c r="B60" s="228">
        <f>IF([2]相关演算!B60="","",[2]相关演算!B60)</f>
        <v>41</v>
      </c>
      <c r="C60" s="228">
        <f>IF([2]相关演算!C60="","",[2]相关演算!C60)</f>
        <v>0.5</v>
      </c>
      <c r="D60" s="228">
        <f>IF([2]相关演算!D60="","",[2]相关演算!D60)</f>
        <v>0.5</v>
      </c>
      <c r="E60" s="228">
        <f>IF([2]相关演算!E60="","",[2]相关演算!E60)</f>
        <v>0.5</v>
      </c>
      <c r="F60" s="228">
        <f>IF([2]相关演算!F60="","",[2]相关演算!F60)</f>
        <v>0.5</v>
      </c>
      <c r="G60" s="228">
        <f>IF([2]相关演算!G60="","",[2]相关演算!G60)</f>
        <v>0.19496388380940916</v>
      </c>
      <c r="H60" s="228">
        <f>IF([2]相关演算!H60="","",[2]相关演算!H60)</f>
        <v>0.16896022061483357</v>
      </c>
      <c r="I60" s="228">
        <f>IF([2]相关演算!I60="","",[2]相关演算!I60)</f>
        <v>0.57856098210628115</v>
      </c>
      <c r="J60" s="228">
        <f>IF([2]相关演算!J60="","",[2]相关演算!J60)</f>
        <v>0.57856098210628115</v>
      </c>
      <c r="K60" s="228">
        <f>IF([2]相关演算!K60="","",[2]相关演算!K60)</f>
        <v>0</v>
      </c>
      <c r="L60" s="228">
        <f>IF([2]相关演算!L60="","",[2]相关演算!L60)</f>
        <v>0.33516817649186675</v>
      </c>
      <c r="M60" s="228">
        <f>IF([2]相关演算!M60="","",[2]相关演算!M60)</f>
        <v>0.56435393646892207</v>
      </c>
      <c r="N60" s="228">
        <f>IF([2]相关演算!N60="","",[2]相关演算!N60)</f>
        <v>0.36452648322316095</v>
      </c>
      <c r="O60" s="228" t="str">
        <f>IF([2]相关演算!O60="","",[2]相关演算!O60)</f>
        <v/>
      </c>
      <c r="P60" s="228" t="str">
        <f>IF([2]相关演算!P60="","",[2]相关演算!P60)</f>
        <v/>
      </c>
      <c r="Q60" s="228" t="str">
        <f>IF([2]相关演算!Q60="","",[2]相关演算!Q60)</f>
        <v/>
      </c>
      <c r="R60" s="228">
        <f>IF([2]相关演算!R60="","",[2]相关演算!R60)</f>
        <v>3.7898399999999999</v>
      </c>
      <c r="S60" s="228">
        <f>IF([2]相关演算!S60="","",[2]相关演算!S60)</f>
        <v>3.62704</v>
      </c>
      <c r="T60" s="228">
        <f>IF([2]相关演算!T60="","",[2]相关演算!T60)</f>
        <v>1.8</v>
      </c>
      <c r="U60" s="228">
        <f>IF([2]相关演算!U60="","",[2]相关演算!U60)</f>
        <v>2.3839999999999999</v>
      </c>
      <c r="V60" s="228">
        <f>IF([2]相关演算!V60="","",[2]相关演算!V60)</f>
        <v>3.6312666060891128</v>
      </c>
      <c r="W60" s="228">
        <f>IF([2]相关演算!W60="","",[2]相关演算!W60)</f>
        <v>2.09247175024101</v>
      </c>
      <c r="X60" s="228">
        <f>IF([2]相关演算!X60="","",[2]相关演算!X60)</f>
        <v>1.7125611536220657</v>
      </c>
      <c r="Y60" s="228">
        <f>IF([2]相关演算!Y60="","",[2]相关演算!Y60)</f>
        <v>1.5941494638486533</v>
      </c>
      <c r="Z60" s="228">
        <f>IF([2]相关演算!Z60="","",[2]相关演算!Z60)</f>
        <v>0.15596210620274964</v>
      </c>
      <c r="AA60" s="228">
        <f>IF([2]相关演算!AA60="","",[2]相关演算!AA60)</f>
        <v>0.16296247865240765</v>
      </c>
      <c r="AB60" s="228">
        <f>IF([2]相关演算!AB60="","",[2]相关演算!AB60)</f>
        <v>0.32837301587301593</v>
      </c>
      <c r="AC60" s="228">
        <f>IF([2]相关演算!AC60="","",[2]相关演算!AC60)</f>
        <v>0.24793264621284761</v>
      </c>
      <c r="AD60" s="228">
        <f>IF([2]相关演算!AD60="","",[2]相关演算!AD60)</f>
        <v>0.27882058004121557</v>
      </c>
      <c r="AE60" s="228">
        <f>IF([2]相关演算!AE60="","",[2]相关演算!AE60)</f>
        <v>0.29560536856003955</v>
      </c>
      <c r="AF60" s="228">
        <f>IF([2]相关演算!AF60="","",[2]相关演算!AF60)</f>
        <v>0.22840254426619871</v>
      </c>
      <c r="AG60" s="228">
        <f>IF([2]相关演算!AG60="","",[2]相关演算!AG60)</f>
        <v>0.24693956294092551</v>
      </c>
      <c r="AH60" s="228">
        <f>IF([2]相关演算!AH60="","",[2]相关演算!AH60)</f>
        <v>0.13704152655971921</v>
      </c>
      <c r="AI60" s="228">
        <f>IF([2]相关演算!AI60="","",[2]相关演算!AI60)</f>
        <v>0.19702380952380955</v>
      </c>
      <c r="AJ60" s="228">
        <f>IF([2]相关演算!AJ60="","",[2]相关演算!AJ60)</f>
        <v>0.27882058004121557</v>
      </c>
      <c r="AK60" s="228">
        <f>IF([2]相关演算!AK60="","",[2]相关演算!AK60)</f>
        <v>0.15596210620274964</v>
      </c>
      <c r="AL60" s="228">
        <f>IF([2]相关演算!AL60="","",[2]相关演算!AL60)</f>
        <v>70056226.902283266</v>
      </c>
      <c r="AM60" s="228">
        <f>IF([2]相关演算!AM60="","",[2]相关演算!AM60)</f>
        <v>73200706.626711816</v>
      </c>
      <c r="AN60" s="228">
        <f>IF([2]相关演算!AN60="","",[2]相关演算!AN60)</f>
        <v>147501050.53519365</v>
      </c>
      <c r="AO60" s="228">
        <f>IF([2]相关演算!AO60="","",[2]相关演算!AO60)</f>
        <v>128547799.40578766</v>
      </c>
      <c r="AP60" s="228">
        <f>IF([2]相关演算!AP60="","",[2]相关演算!AP60)</f>
        <v>114324493.84185931</v>
      </c>
      <c r="AQ60" s="228">
        <f>IF([2]相关演算!AQ60="","",[2]相关演算!AQ60)</f>
        <v>100974284.54434723</v>
      </c>
      <c r="AR60" s="228">
        <f>IF([2]相关演算!AR60="","",[2]相关演算!AR60)</f>
        <v>60584570.726608336</v>
      </c>
      <c r="AS60" s="228">
        <f>IF([2]相关演算!AS60="","",[2]相关演算!AS60)</f>
        <v>88500630.321116194</v>
      </c>
      <c r="AT60" s="228">
        <f>IF([2]相关演算!AT60="","",[2]相关演算!AT60)</f>
        <v>128547799.40578766</v>
      </c>
      <c r="AU60" s="228">
        <f>IF([2]相关演算!AU60="","",[2]相关演算!AU60)</f>
        <v>70056226.902283266</v>
      </c>
      <c r="AV60" s="228" t="str">
        <f>IF([2]相关演算!AV60="","",[2]相关演算!AV60)</f>
        <v/>
      </c>
      <c r="AW60" s="228" t="str">
        <f>IF([2]相关演算!AW60="","",[2]相关演算!AW60)</f>
        <v/>
      </c>
      <c r="AX60" s="228" t="str">
        <f>IF([2]相关演算!AX60="","",[2]相关演算!AX60)</f>
        <v/>
      </c>
      <c r="AY60" s="228" t="str">
        <f>IF([2]相关演算!AY60="","",[2]相关演算!AY60)</f>
        <v/>
      </c>
      <c r="AZ60" s="228" t="str">
        <f>IF([2]相关演算!AZ60="","",[2]相关演算!AZ60)</f>
        <v/>
      </c>
      <c r="BA60" s="228" t="str">
        <f>IF([2]相关演算!BA60="","",[2]相关演算!BA60)</f>
        <v/>
      </c>
      <c r="BB60" s="228" t="str">
        <f>IF([2]相关演算!BB60="","",[2]相关演算!BB60)</f>
        <v/>
      </c>
      <c r="BC60" s="228" t="str">
        <f>IF([2]相关演算!BC60="","",[2]相关演算!BC60)</f>
        <v/>
      </c>
      <c r="BD60" s="228">
        <f>IF([2]相关演算!BD60="","",[2]相关演算!BD60)</f>
        <v>36</v>
      </c>
      <c r="BE60" s="228">
        <f>IF([2]相关演算!BE60="","",[2]相关演算!BE60)</f>
        <v>240</v>
      </c>
      <c r="BF60" s="228">
        <f>IF([2]相关演算!BF60="","",[2]相关演算!BF60)</f>
        <v>144.94416828617113</v>
      </c>
      <c r="BG60" s="228">
        <f>IF([2]相关演算!BG60="","",[2]相关演算!BG60)</f>
        <v>88.933153718865341</v>
      </c>
      <c r="BH60" s="228">
        <f>IF([2]相关演算!BH60="","",[2]相关演算!BH60)</f>
        <v>129.48915890845242</v>
      </c>
      <c r="BI60" s="228" t="str">
        <f>IF([2]相关演算!BI60="","",[2]相关演算!BI60)</f>
        <v/>
      </c>
      <c r="BJ60" s="228" t="str">
        <f>IF([2]相关演算!BJ60="","",[2]相关演算!BJ60)</f>
        <v/>
      </c>
      <c r="BK60" s="228">
        <f>IF([2]相关演算!BK60="","",[2]相关演算!BK60)</f>
        <v>36</v>
      </c>
      <c r="BL60" s="228">
        <f>IF([2]相关演算!BL60="","",[2]相关演算!BL60)</f>
        <v>3.2148364346281544E-2</v>
      </c>
      <c r="BM60" s="228">
        <f>IF([2]相关演算!BM60="","",[2]相关演算!BM60)</f>
        <v>7.953964627158927E-2</v>
      </c>
      <c r="BN60" s="228">
        <f>IF([2]相关演算!BN60="","",[2]相关演算!BN60)</f>
        <v>6.735446277883908E-2</v>
      </c>
      <c r="BO60" s="228">
        <f>IF([2]相关演算!BO60="","",[2]相关演算!BO60)</f>
        <v>3.5448570289066283E-2</v>
      </c>
      <c r="BP60" s="228" t="str">
        <f>IF([2]相关演算!BP60="","",[2]相关演算!BP60)</f>
        <v/>
      </c>
      <c r="BQ60" s="228">
        <f>IF([2]相关演算!BQ60="","",[2]相关演算!BQ60)</f>
        <v>2.7758458537208652E-2</v>
      </c>
      <c r="BR60" s="228">
        <f>IF([2]相关演算!BR60="","",[2]相关演算!BR60)</f>
        <v>0.14722929646224017</v>
      </c>
      <c r="BS60" s="228">
        <f>IF([2]相关演算!BS60="","",[2]相关演算!BS60)</f>
        <v>4.866234539282889E-2</v>
      </c>
      <c r="BT60" s="228">
        <f>IF([2]相关演算!BT60="","",[2]相关演算!BT60)</f>
        <v>4.7820837501105662E-2</v>
      </c>
      <c r="BU60" s="228" t="str">
        <f>IF([2]相关演算!BU60="","",[2]相关演算!BU60)</f>
        <v/>
      </c>
      <c r="BV60" s="228" t="str">
        <f>IF([2]相关演算!BV60="","",[2]相关演算!BV60)</f>
        <v/>
      </c>
      <c r="BW60" s="228">
        <f>IF([2]相关演算!BW60="","",[2]相关演算!BW60)</f>
        <v>5.9906822883490196E-2</v>
      </c>
      <c r="BX60" s="228">
        <f>IF([2]相关演算!BX60="","",[2]相关演算!BX60)</f>
        <v>0.22676894273382944</v>
      </c>
      <c r="BY60" s="228">
        <f>IF([2]相关演算!BY60="","",[2]相关演算!BY60)</f>
        <v>0.11601680817166797</v>
      </c>
      <c r="BZ60" s="228">
        <f>IF([2]相关演算!BZ60="","",[2]相关演算!BZ60)</f>
        <v>8.3269407790171945E-2</v>
      </c>
      <c r="CA60" s="228" t="str">
        <f>IF([2]相关演算!CA60="","",[2]相关演算!CA60)</f>
        <v/>
      </c>
      <c r="CB60" s="228" t="str">
        <f>IF([2]相关演算!CB60="","",[2]相关演算!CB60)</f>
        <v/>
      </c>
      <c r="CC60" s="228" t="str">
        <f>IF([2]相关演算!CC60="","",[2]相关演算!CC60)</f>
        <v/>
      </c>
      <c r="CD60" s="228" t="str">
        <f>IF([2]相关演算!CD60="","",[2]相关演算!CD60)</f>
        <v/>
      </c>
      <c r="CE60" s="228" t="str">
        <f>IF([2]相关演算!CE60="","",[2]相关演算!CE60)</f>
        <v/>
      </c>
      <c r="CF60" s="228" t="str">
        <f>IF([2]相关演算!CF60="","",[2]相关演算!CF60)</f>
        <v/>
      </c>
      <c r="CG60" s="228" t="str">
        <f>IF([2]相关演算!CG60="","",[2]相关演算!CG60)</f>
        <v/>
      </c>
      <c r="CH60" s="228" t="str">
        <f>IF([2]相关演算!CH60="","",[2]相关演算!CH60)</f>
        <v/>
      </c>
      <c r="CI60" s="228" t="str">
        <f>IF([2]相关演算!CI60="","",[2]相关演算!CI60)</f>
        <v/>
      </c>
      <c r="CJ60" s="228">
        <f>IF([2]相关演算!CJ60="","",[2]相关演算!CJ60)</f>
        <v>36</v>
      </c>
      <c r="CK60" s="228">
        <f>IF([2]相关演算!CK60="","",[2]相关演算!CK60)</f>
        <v>208.30248540327938</v>
      </c>
      <c r="CL60" s="228">
        <f>IF([2]相关演算!CL60="","",[2]相关演算!CL60)</f>
        <v>212.59010517885696</v>
      </c>
      <c r="CM60" s="228">
        <f>IF([2]相关演算!CM60="","",[2]相关演算!CM60)</f>
        <v>163.6874158057181</v>
      </c>
      <c r="CN60" s="228">
        <f>IF([2]相关演算!CN60="","",[2]相关演算!CN60)</f>
        <v>163.6874158057181</v>
      </c>
      <c r="CO60" s="228" t="str">
        <f>IF([2]相关演算!CO60="","",[2]相关演算!CO60)</f>
        <v/>
      </c>
      <c r="CP60" s="228" t="str">
        <f>IF([2]相关演算!CP60="","",[2]相关演算!CP60)</f>
        <v/>
      </c>
      <c r="CQ60" s="228">
        <f>IF([2]相关演算!CQ60="","",[2]相关演算!CQ60)</f>
        <v>36</v>
      </c>
      <c r="CR60" s="228">
        <f>IF([2]相关演算!CR60="","",[2]相关演算!CR60)</f>
        <v>2.9468612021308006E-2</v>
      </c>
      <c r="CS60" s="228">
        <f>IF([2]相关演算!CS60="","",[2]相关演算!CS60)</f>
        <v>4.3826274316846277E-2</v>
      </c>
      <c r="CT60" s="228">
        <f>IF([2]相关演算!CT60="","",[2]相关演算!CT60)</f>
        <v>7.8927461046312819E-2</v>
      </c>
      <c r="CU60" s="228">
        <f>IF([2]相关演算!CU60="","",[2]相关演算!CU60)</f>
        <v>7.9579348614162507E-2</v>
      </c>
      <c r="CV60" s="228" t="str">
        <f>IF([2]相关演算!CV60="","",[2]相关演算!CV60)</f>
        <v/>
      </c>
      <c r="CW60" s="228">
        <f>IF([2]相关演算!CW60="","",[2]相关演算!CW60)</f>
        <v>3.417116060008607E-2</v>
      </c>
      <c r="CX60" s="228">
        <f>IF([2]相关演算!CX60="","",[2]相关演算!CX60)</f>
        <v>3.5874693305029098E-2</v>
      </c>
      <c r="CY60" s="228">
        <f>IF([2]相关演算!CY60="","",[2]相关演算!CY60)</f>
        <v>2.7971242473389109E-2</v>
      </c>
      <c r="CZ60" s="228">
        <f>IF([2]相关演算!CZ60="","",[2]相关演算!CZ60)</f>
        <v>2.6427973419184656E-2</v>
      </c>
      <c r="DA60" s="228" t="str">
        <f>IF([2]相关演算!DA60="","",[2]相关演算!DA60)</f>
        <v/>
      </c>
      <c r="DB60" s="228" t="str">
        <f>IF([2]相关演算!DB60="","",[2]相关演算!DB60)</f>
        <v/>
      </c>
      <c r="DC60" s="228">
        <f>IF([2]相关演算!DC60="","",[2]相关演算!DC60)</f>
        <v>6.3639772621394072E-2</v>
      </c>
      <c r="DD60" s="228">
        <f>IF([2]相关演算!DD60="","",[2]相关演算!DD60)</f>
        <v>7.9700967621875368E-2</v>
      </c>
      <c r="DE60" s="228">
        <f>IF([2]相关演算!DE60="","",[2]相关演算!DE60)</f>
        <v>0.10689870351970193</v>
      </c>
      <c r="DF60" s="228">
        <f>IF([2]相关演算!DF60="","",[2]相关演算!DF60)</f>
        <v>0.10600732203334716</v>
      </c>
      <c r="DG60" s="228" t="str">
        <f>IF([2]相关演算!DG60="","",[2]相关演算!DG60)</f>
        <v/>
      </c>
      <c r="DH60" s="228" t="str">
        <f>IF([2]相关演算!DH60="","",[2]相关演算!DH60)</f>
        <v/>
      </c>
      <c r="DI60" s="228" t="str">
        <f>IF([2]相关演算!DI60="","",[2]相关演算!DI60)</f>
        <v/>
      </c>
      <c r="DJ60" s="228" t="str">
        <f>IF([2]相关演算!DJ60="","",[2]相关演算!DJ60)</f>
        <v/>
      </c>
      <c r="DK60" s="228" t="str">
        <f>IF([2]相关演算!DK60="","",[2]相关演算!DK60)</f>
        <v/>
      </c>
      <c r="DL60" s="228" t="str">
        <f>IF([2]相关演算!DL60="","",[2]相关演算!DL60)</f>
        <v/>
      </c>
      <c r="DM60" s="228" t="str">
        <f>IF([2]相关演算!DM60="","",[2]相关演算!DM60)</f>
        <v/>
      </c>
      <c r="DN60" s="228" t="str">
        <f>IF([2]相关演算!DN60="","",[2]相关演算!DN60)</f>
        <v/>
      </c>
      <c r="DO60" s="228" t="str">
        <f>IF([2]相关演算!DO60="","",[2]相关演算!DO60)</f>
        <v/>
      </c>
      <c r="DP60" s="228" t="str">
        <f>IF([2]相关演算!DP60="","",[2]相关演算!DP60)</f>
        <v/>
      </c>
      <c r="DQ60" s="228">
        <f>IF([2]相关演算!DQ60="","",[2]相关演算!DQ60)</f>
        <v>0</v>
      </c>
      <c r="DR60" s="228">
        <f>IF([2]相关演算!DR60="","",[2]相关演算!DR60)</f>
        <v>0</v>
      </c>
      <c r="DS60" s="228">
        <f>IF([2]相关演算!DS60="","",[2]相关演算!DS60)</f>
        <v>0.6</v>
      </c>
      <c r="DT60" s="228">
        <f>IF([2]相关演算!DT60="","",[2]相关演算!DT60)</f>
        <v>0.4</v>
      </c>
      <c r="DU60" s="228">
        <f>IF([2]相关演算!DU60="","",[2]相关演算!DU60)</f>
        <v>0</v>
      </c>
      <c r="DV60" s="228">
        <f>IF([2]相关演算!DV60="","",[2]相关演算!DV60)</f>
        <v>0.5</v>
      </c>
      <c r="DW60" s="228">
        <f>IF([2]相关演算!DW60="","",[2]相关演算!DW60)</f>
        <v>0</v>
      </c>
      <c r="DX60" s="228">
        <f>IF([2]相关演算!DX60="","",[2]相关演算!DX60)</f>
        <v>0.5</v>
      </c>
      <c r="DY60" s="228">
        <f>IF([2]相关演算!DY60="","",[2]相关演算!DY60)</f>
        <v>0</v>
      </c>
      <c r="DZ60" s="228">
        <f>IF([2]相关演算!DZ60="","",[2]相关演算!DZ60)</f>
        <v>0.25</v>
      </c>
      <c r="EA60" s="228">
        <f>IF([2]相关演算!EA60="","",[2]相关演算!EA60)</f>
        <v>0.75</v>
      </c>
      <c r="EB60" s="228">
        <f>IF([2]相关演算!EB60="","",[2]相关演算!EB60)</f>
        <v>0</v>
      </c>
      <c r="EC60" s="228">
        <f>IF([2]相关演算!EC60="","",[2]相关演算!EC60)</f>
        <v>0</v>
      </c>
      <c r="ED60" s="228">
        <f>IF([2]相关演算!ED60="","",[2]相关演算!ED60)</f>
        <v>0</v>
      </c>
      <c r="EE60" s="228">
        <f>IF([2]相关演算!EE60="","",[2]相关演算!EE60)</f>
        <v>0.5</v>
      </c>
      <c r="EF60" s="228">
        <f>IF([2]相关演算!EF60="","",[2]相关演算!EF60)</f>
        <v>0.5</v>
      </c>
      <c r="EG60" s="228" t="str">
        <f>IF([2]相关演算!EG60="","",[2]相关演算!EG60)</f>
        <v/>
      </c>
      <c r="EH60" s="228" t="str">
        <f>IF([2]相关演算!EH60="","",[2]相关演算!EH60)</f>
        <v/>
      </c>
      <c r="EI60" s="228" t="str">
        <f>IF([2]相关演算!EI60="","",[2]相关演算!EI60)</f>
        <v/>
      </c>
      <c r="EJ60" s="228" t="str">
        <f>IF([2]相关演算!EJ60="","",[2]相关演算!EJ60)</f>
        <v/>
      </c>
      <c r="EK60" s="228" t="str">
        <f>IF([2]相关演算!EK60="","",[2]相关演算!EK60)</f>
        <v/>
      </c>
      <c r="EL60" s="228" t="str">
        <f>IF([2]相关演算!EL60="","",[2]相关演算!EL60)</f>
        <v/>
      </c>
      <c r="EM60" s="228" t="str">
        <f>IF([2]相关演算!EM60="","",[2]相关演算!EM60)</f>
        <v/>
      </c>
      <c r="EN60" s="228" t="str">
        <f>IF([2]相关演算!EN60="","",[2]相关演算!EN60)</f>
        <v/>
      </c>
      <c r="EO60" s="228" t="str">
        <f>IF([2]相关演算!EO60="","",[2]相关演算!EO60)</f>
        <v/>
      </c>
      <c r="EP60" s="228" t="str">
        <f>IF([2]相关演算!EP60="","",[2]相关演算!EP60)</f>
        <v/>
      </c>
      <c r="EQ60" s="228" t="str">
        <f>IF([2]相关演算!EQ60="","",[2]相关演算!EQ60)</f>
        <v/>
      </c>
      <c r="ER60" s="228" t="str">
        <f>IF([2]相关演算!ER60="","",[2]相关演算!ER60)</f>
        <v/>
      </c>
      <c r="ES60" s="228" t="str">
        <f>IF([2]相关演算!ES60="","",[2]相关演算!ES60)</f>
        <v/>
      </c>
      <c r="ET60" s="228" t="str">
        <f>IF([2]相关演算!ET60="","",[2]相关演算!ET60)</f>
        <v/>
      </c>
      <c r="EU60" s="228" t="str">
        <f>IF([2]相关演算!EU60="","",[2]相关演算!EU60)</f>
        <v/>
      </c>
      <c r="EV60" s="228" t="str">
        <f>IF([2]相关演算!EV60="","",[2]相关演算!EV60)</f>
        <v/>
      </c>
      <c r="EW60" s="228" t="str">
        <f>IF([2]相关演算!EW60="","",[2]相关演算!EW60)</f>
        <v/>
      </c>
      <c r="EX60" s="228" t="str">
        <f>IF([2]相关演算!EX60="","",[2]相关演算!EX60)</f>
        <v/>
      </c>
      <c r="EY60" s="228" t="str">
        <f>IF([2]相关演算!EY60="","",[2]相关演算!EY60)</f>
        <v/>
      </c>
      <c r="EZ60" s="228" t="str">
        <f>IF([2]相关演算!EZ60="","",[2]相关演算!EZ60)</f>
        <v/>
      </c>
      <c r="FA60" s="228" t="str">
        <f>IF([2]相关演算!FA60="","",[2]相关演算!FA60)</f>
        <v/>
      </c>
      <c r="FB60" s="228" t="str">
        <f>IF([2]相关演算!FB60="","",[2]相关演算!FB60)</f>
        <v/>
      </c>
      <c r="FC60" s="228" t="str">
        <f>IF([2]相关演算!FC60="","",[2]相关演算!FC60)</f>
        <v/>
      </c>
      <c r="FD60" s="228" t="str">
        <f>IF([2]相关演算!FD60="","",[2]相关演算!FD60)</f>
        <v/>
      </c>
      <c r="FE60" s="228" t="str">
        <f>IF([2]相关演算!FE60="","",[2]相关演算!FE60)</f>
        <v/>
      </c>
      <c r="FF60" s="228" t="str">
        <f>IF([2]相关演算!FF60="","",[2]相关演算!FF60)</f>
        <v/>
      </c>
      <c r="FG60" s="228" t="str">
        <f>IF([2]相关演算!FG60="","",[2]相关演算!FG60)</f>
        <v>蔺相如</v>
      </c>
      <c r="FH60" s="228">
        <f>IF([2]相关演算!FH60="","",[2]相关演算!FH60)</f>
        <v>10047</v>
      </c>
      <c r="FI60" s="228" t="str">
        <f>IF([2]相关演算!FI60="","",[2]相关演算!FI60)</f>
        <v>fanwei2</v>
      </c>
      <c r="FJ60" s="228">
        <f>IF([2]相关演算!FJ60="","",[2]相关演算!FJ60)</f>
        <v>500</v>
      </c>
      <c r="FK60" s="228">
        <f>IF([2]相关演算!FK60="","",[2]相关演算!FK60)</f>
        <v>65</v>
      </c>
      <c r="FL60" s="228">
        <f>IF([2]相关演算!FL60="","",[2]相关演算!FL60)</f>
        <v>450</v>
      </c>
      <c r="FM60" s="228">
        <f>IF([2]相关演算!FM60="","",[2]相关演算!FM60)</f>
        <v>0</v>
      </c>
      <c r="FN60" s="228">
        <f>IF([2]相关演算!FN60="","",[2]相关演算!FN60)</f>
        <v>450</v>
      </c>
      <c r="FO60" s="228">
        <f>IF([2]相关演算!FO60="","",[2]相关演算!FO60)</f>
        <v>0</v>
      </c>
      <c r="FP60" s="228">
        <f>IF([2]相关演算!FP60="","",[2]相关演算!FP60)</f>
        <v>0</v>
      </c>
      <c r="FQ60" s="228">
        <f>IF([2]相关演算!FQ60="","",[2]相关演算!FQ60)</f>
        <v>0</v>
      </c>
      <c r="FR60" s="228">
        <f>IF([2]相关演算!FR60="","",[2]相关演算!FR60)</f>
        <v>0</v>
      </c>
      <c r="FS60" s="228">
        <f>IF([2]相关演算!FS60="","",[2]相关演算!FS60)</f>
        <v>13266.5</v>
      </c>
      <c r="FT60" s="228">
        <f>IF([2]相关演算!FT60="","",[2]相关演算!FT60)</f>
        <v>0</v>
      </c>
      <c r="FU60" s="228">
        <f>IF([2]相关演算!FU60="","",[2]相关演算!FU60)</f>
        <v>0</v>
      </c>
      <c r="FV60" s="228">
        <f>IF([2]相关演算!FV60="","",[2]相关演算!FV60)</f>
        <v>0</v>
      </c>
      <c r="FW60" s="228">
        <f>IF([2]相关演算!FW60="","",[2]相关演算!FW60)</f>
        <v>0</v>
      </c>
      <c r="FX60" s="228">
        <f>IF([2]相关演算!FX60="","",[2]相关演算!FX60)</f>
        <v>0</v>
      </c>
      <c r="FY60" s="228">
        <f>IF([2]相关演算!FY60="","",[2]相关演算!FY60)</f>
        <v>13266.5</v>
      </c>
      <c r="FZ60" s="228" t="str">
        <f ca="1">IF([2]相关演算!FZ60="","",[2]相关演算!FZ60)</f>
        <v/>
      </c>
      <c r="GA60" s="228">
        <f>IF([2]相关演算!GA60="","",[2]相关演算!GA60)</f>
        <v>0</v>
      </c>
      <c r="GB60" s="228">
        <f ca="1">IF([2]相关演算!GB60="","",[2]相关演算!GB60)</f>
        <v>450</v>
      </c>
      <c r="GC60" s="228">
        <f ca="1">IF([2]相关演算!GC60="","",[2]相关演算!GC60)</f>
        <v>1</v>
      </c>
      <c r="GD60" s="228">
        <f>IF([2]相关演算!GD60="","",[2]相关演算!GD60)</f>
        <v>2</v>
      </c>
      <c r="GE60" s="228">
        <f ca="1">IF([2]相关演算!GE60="","",[2]相关演算!GE60)</f>
        <v>3.2</v>
      </c>
      <c r="GF60" s="228">
        <f ca="1">IF([2]相关演算!GF60="","",[2]相关演算!GF60)</f>
        <v>3.18</v>
      </c>
      <c r="GG60" s="228" t="str">
        <f>IF([2]相关演算!GG60="","",[2]相关演算!GG60)</f>
        <v/>
      </c>
      <c r="GH60" s="228" t="str">
        <f>IF([2]相关演算!GH60="","",[2]相关演算!GH60)</f>
        <v/>
      </c>
      <c r="GI60" s="228" t="str">
        <f>IF([2]相关演算!GI60="","",[2]相关演算!GI60)</f>
        <v/>
      </c>
      <c r="GJ60" s="228" t="str">
        <f>IF([2]相关演算!GJ60="","",[2]相关演算!GJ60)</f>
        <v/>
      </c>
      <c r="GK60" s="228" t="str">
        <f>IF([2]相关演算!GK60="","",[2]相关演算!GK60)</f>
        <v/>
      </c>
      <c r="GL60" s="228" t="str">
        <f>IF([2]相关演算!GL60="","",[2]相关演算!GL60)</f>
        <v/>
      </c>
      <c r="GM60" s="228" t="str">
        <f>IF([2]相关演算!GM60="","",[2]相关演算!GM60)</f>
        <v/>
      </c>
      <c r="GN60" s="228" t="str">
        <f>IF([2]相关演算!GN60="","",[2]相关演算!GN60)</f>
        <v/>
      </c>
      <c r="GO60" s="228" t="str">
        <f>IF([2]相关演算!GO60="","",[2]相关演算!GO60)</f>
        <v/>
      </c>
      <c r="GP60" s="228" t="str">
        <f>IF([2]相关演算!GP60="","",[2]相关演算!GP60)</f>
        <v/>
      </c>
      <c r="GQ60" s="228" t="str">
        <f>IF([2]相关演算!GQ60="","",[2]相关演算!GQ60)</f>
        <v/>
      </c>
      <c r="GR60" s="228" t="str">
        <f>IF([2]相关演算!GR60="","",[2]相关演算!GR60)</f>
        <v/>
      </c>
      <c r="GS60" s="228" t="str">
        <f>IF([2]相关演算!GS60="","",[2]相关演算!GS60)</f>
        <v/>
      </c>
      <c r="GT60" s="228" t="str">
        <f>IF([2]相关演算!GT60="","",[2]相关演算!GT60)</f>
        <v/>
      </c>
      <c r="GU60" s="228" t="str">
        <f>IF([2]相关演算!GU60="","",[2]相关演算!GU60)</f>
        <v/>
      </c>
      <c r="GV60" s="228" t="str">
        <f>IF([2]相关演算!GV60="","",[2]相关演算!GV60)</f>
        <v/>
      </c>
      <c r="GW60" s="228" t="str">
        <f>IF([2]相关演算!GW60="","",[2]相关演算!GW60)</f>
        <v/>
      </c>
      <c r="GX60" s="228" t="str">
        <f>IF([2]相关演算!GX60="","",[2]相关演算!GX60)</f>
        <v/>
      </c>
      <c r="GY60" s="228" t="str">
        <f>IF([2]相关演算!GY60="","",[2]相关演算!GY60)</f>
        <v/>
      </c>
      <c r="GZ60" s="228" t="str">
        <f>IF([2]相关演算!GZ60="","",[2]相关演算!GZ60)</f>
        <v/>
      </c>
    </row>
    <row r="61" spans="1:208">
      <c r="A61" s="228" t="str">
        <f>IF([2]相关演算!A61="","",[2]相关演算!A61)</f>
        <v/>
      </c>
      <c r="B61" s="228">
        <f>IF([2]相关演算!B61="","",[2]相关演算!B61)</f>
        <v>42</v>
      </c>
      <c r="C61" s="228">
        <f>IF([2]相关演算!C61="","",[2]相关演算!C61)</f>
        <v>0.5</v>
      </c>
      <c r="D61" s="228">
        <f>IF([2]相关演算!D61="","",[2]相关演算!D61)</f>
        <v>0.5</v>
      </c>
      <c r="E61" s="228">
        <f>IF([2]相关演算!E61="","",[2]相关演算!E61)</f>
        <v>0.5</v>
      </c>
      <c r="F61" s="228">
        <f>IF([2]相关演算!F61="","",[2]相关演算!F61)</f>
        <v>0.5</v>
      </c>
      <c r="G61" s="228">
        <f>IF([2]相关演算!G61="","",[2]相关演算!G61)</f>
        <v>0.18878473354295028</v>
      </c>
      <c r="H61" s="228">
        <f>IF([2]相关演算!H61="","",[2]相关演算!H61)</f>
        <v>0.15445226554788538</v>
      </c>
      <c r="I61" s="228">
        <f>IF([2]相关演算!I61="","",[2]相关演算!I61)</f>
        <v>0.55946498434943948</v>
      </c>
      <c r="J61" s="228">
        <f>IF([2]相关演算!J61="","",[2]相关演算!J61)</f>
        <v>0.55946498434943948</v>
      </c>
      <c r="K61" s="228">
        <f>IF([2]相关演算!K61="","",[2]相关演算!K61)</f>
        <v>0</v>
      </c>
      <c r="L61" s="228">
        <f>IF([2]相关演算!L61="","",[2]相关演算!L61)</f>
        <v>0.32356181243830823</v>
      </c>
      <c r="M61" s="228">
        <f>IF([2]相关演算!M61="","",[2]相关演算!M61)</f>
        <v>0.5439848721949575</v>
      </c>
      <c r="N61" s="228">
        <f>IF([2]相关演算!N61="","",[2]相关演算!N61)</f>
        <v>0.3493162671826468</v>
      </c>
      <c r="O61" s="228" t="str">
        <f>IF([2]相关演算!O61="","",[2]相关演算!O61)</f>
        <v/>
      </c>
      <c r="P61" s="228" t="str">
        <f>IF([2]相关演算!P61="","",[2]相关演算!P61)</f>
        <v/>
      </c>
      <c r="Q61" s="228" t="str">
        <f>IF([2]相关演算!Q61="","",[2]相关演算!Q61)</f>
        <v/>
      </c>
      <c r="R61" s="228">
        <f>IF([2]相关演算!R61="","",[2]相关演算!R61)</f>
        <v>3.7898399999999999</v>
      </c>
      <c r="S61" s="228">
        <f>IF([2]相关演算!S61="","",[2]相关演算!S61)</f>
        <v>3.62704</v>
      </c>
      <c r="T61" s="228">
        <f>IF([2]相关演算!T61="","",[2]相关演算!T61)</f>
        <v>1.8</v>
      </c>
      <c r="U61" s="228">
        <f>IF([2]相关演算!U61="","",[2]相关演算!U61)</f>
        <v>2.3839999999999999</v>
      </c>
      <c r="V61" s="228">
        <f>IF([2]相关演算!V61="","",[2]相关演算!V61)</f>
        <v>3.5855970926575638</v>
      </c>
      <c r="W61" s="228">
        <f>IF([2]相关演算!W61="","",[2]相关演算!W61)</f>
        <v>2.0557149408324218</v>
      </c>
      <c r="X61" s="228">
        <f>IF([2]相关演算!X61="","",[2]相关演算!X61)</f>
        <v>1.6646941413076419</v>
      </c>
      <c r="Y61" s="228">
        <f>IF([2]相关演算!Y61="","",[2]相关演算!Y61)</f>
        <v>1.5553257870514032</v>
      </c>
      <c r="Z61" s="228">
        <f>IF([2]相关演算!Z61="","",[2]相关演算!Z61)</f>
        <v>0.15596210620274964</v>
      </c>
      <c r="AA61" s="228">
        <f>IF([2]相关演算!AA61="","",[2]相关演算!AA61)</f>
        <v>0.16296247865240765</v>
      </c>
      <c r="AB61" s="228">
        <f>IF([2]相关演算!AB61="","",[2]相关演算!AB61)</f>
        <v>0.32837301587301593</v>
      </c>
      <c r="AC61" s="228">
        <f>IF([2]相关演算!AC61="","",[2]相关演算!AC61)</f>
        <v>0.24793264621284761</v>
      </c>
      <c r="AD61" s="228">
        <f>IF([2]相关演算!AD61="","",[2]相关演算!AD61)</f>
        <v>0.28261934363056951</v>
      </c>
      <c r="AE61" s="228">
        <f>IF([2]相关演算!AE61="","",[2]相关演算!AE61)</f>
        <v>0.3030724983922462</v>
      </c>
      <c r="AF61" s="228">
        <f>IF([2]相关演算!AF61="","",[2]相关演算!AF61)</f>
        <v>0.23689770699333815</v>
      </c>
      <c r="AG61" s="228">
        <f>IF([2]相关演算!AG61="","",[2]相关演算!AG61)</f>
        <v>0.25616349184875303</v>
      </c>
      <c r="AH61" s="228">
        <f>IF([2]相关演算!AH61="","",[2]相关演算!AH61)</f>
        <v>0.14213862419600287</v>
      </c>
      <c r="AI61" s="228">
        <f>IF([2]相关演算!AI61="","",[2]相关演算!AI61)</f>
        <v>0.19702380952380955</v>
      </c>
      <c r="AJ61" s="228">
        <f>IF([2]相关演算!AJ61="","",[2]相关演算!AJ61)</f>
        <v>0.28261934363056951</v>
      </c>
      <c r="AK61" s="228">
        <f>IF([2]相关演算!AK61="","",[2]相关演算!AK61)</f>
        <v>0.15596210620274964</v>
      </c>
      <c r="AL61" s="228">
        <f>IF([2]相关演算!AL61="","",[2]相关演算!AL61)</f>
        <v>356797246.30856913</v>
      </c>
      <c r="AM61" s="228">
        <f>IF([2]相关演算!AM61="","",[2]相关演算!AM61)</f>
        <v>372812121.16493481</v>
      </c>
      <c r="AN61" s="228">
        <f>IF([2]相关演算!AN61="","",[2]相关演算!AN61)</f>
        <v>751224708.86114657</v>
      </c>
      <c r="AO61" s="228">
        <f>IF([2]相关演算!AO61="","",[2]相关演算!AO61)</f>
        <v>666755276.52812123</v>
      </c>
      <c r="AP61" s="228">
        <f>IF([2]相关演算!AP61="","",[2]相关演算!AP61)</f>
        <v>594962706.62848532</v>
      </c>
      <c r="AQ61" s="228">
        <f>IF([2]相关演算!AQ61="","",[2]相关演算!AQ61)</f>
        <v>529214848.6413337</v>
      </c>
      <c r="AR61" s="228">
        <f>IF([2]相关演算!AR61="","",[2]相关演算!AR61)</f>
        <v>317528909.18480021</v>
      </c>
      <c r="AS61" s="228">
        <f>IF([2]相关演算!AS61="","",[2]相关演算!AS61)</f>
        <v>450734825.31668794</v>
      </c>
      <c r="AT61" s="228">
        <f>IF([2]相关演算!AT61="","",[2]相关演算!AT61)</f>
        <v>666755276.52812123</v>
      </c>
      <c r="AU61" s="228">
        <f>IF([2]相关演算!AU61="","",[2]相关演算!AU61)</f>
        <v>356797246.30856913</v>
      </c>
      <c r="AV61" s="228" t="str">
        <f>IF([2]相关演算!AV61="","",[2]相关演算!AV61)</f>
        <v/>
      </c>
      <c r="AW61" s="228" t="str">
        <f>IF([2]相关演算!AW61="","",[2]相关演算!AW61)</f>
        <v/>
      </c>
      <c r="AX61" s="228" t="str">
        <f>IF([2]相关演算!AX61="","",[2]相关演算!AX61)</f>
        <v/>
      </c>
      <c r="AY61" s="228" t="str">
        <f>IF([2]相关演算!AY61="","",[2]相关演算!AY61)</f>
        <v/>
      </c>
      <c r="AZ61" s="228" t="str">
        <f>IF([2]相关演算!AZ61="","",[2]相关演算!AZ61)</f>
        <v/>
      </c>
      <c r="BA61" s="228" t="str">
        <f>IF([2]相关演算!BA61="","",[2]相关演算!BA61)</f>
        <v/>
      </c>
      <c r="BB61" s="228" t="str">
        <f>IF([2]相关演算!BB61="","",[2]相关演算!BB61)</f>
        <v/>
      </c>
      <c r="BC61" s="228" t="str">
        <f>IF([2]相关演算!BC61="","",[2]相关演算!BC61)</f>
        <v/>
      </c>
      <c r="BD61" s="228">
        <f>IF([2]相关演算!BD61="","",[2]相关演算!BD61)</f>
        <v>37</v>
      </c>
      <c r="BE61" s="228">
        <f>IF([2]相关演算!BE61="","",[2]相关演算!BE61)</f>
        <v>240</v>
      </c>
      <c r="BF61" s="228">
        <f>IF([2]相关演算!BF61="","",[2]相关演算!BF61)</f>
        <v>147.96058881727029</v>
      </c>
      <c r="BG61" s="228">
        <f>IF([2]相关演算!BG61="","",[2]相关演算!BG61)</f>
        <v>92.175132048725644</v>
      </c>
      <c r="BH61" s="228">
        <f>IF([2]相关演算!BH61="","",[2]相关演算!BH61)</f>
        <v>137.0215100609623</v>
      </c>
      <c r="BI61" s="228" t="str">
        <f>IF([2]相关演算!BI61="","",[2]相关演算!BI61)</f>
        <v/>
      </c>
      <c r="BJ61" s="228" t="str">
        <f>IF([2]相关演算!BJ61="","",[2]相关演算!BJ61)</f>
        <v/>
      </c>
      <c r="BK61" s="228">
        <f>IF([2]相关演算!BK61="","",[2]相关演算!BK61)</f>
        <v>37</v>
      </c>
      <c r="BL61" s="228">
        <f>IF([2]相关演算!BL61="","",[2]相关演算!BL61)</f>
        <v>3.30598183767149E-2</v>
      </c>
      <c r="BM61" s="228">
        <f>IF([2]相关演算!BM61="","",[2]相关演算!BM61)</f>
        <v>8.176837171203355E-2</v>
      </c>
      <c r="BN61" s="228">
        <f>IF([2]相关演算!BN61="","",[2]相关演算!BN61)</f>
        <v>6.925070059575289E-2</v>
      </c>
      <c r="BO61" s="228">
        <f>IF([2]相关演算!BO61="","",[2]相关演算!BO61)</f>
        <v>3.6482661777490127E-2</v>
      </c>
      <c r="BP61" s="228" t="str">
        <f>IF([2]相关演算!BP61="","",[2]相关演算!BP61)</f>
        <v/>
      </c>
      <c r="BQ61" s="228">
        <f>IF([2]相关演算!BQ61="","",[2]相关演算!BQ61)</f>
        <v>2.8319025375803553E-2</v>
      </c>
      <c r="BR61" s="228">
        <f>IF([2]相关演算!BR61="","",[2]相关演算!BR61)</f>
        <v>0.1490608378232274</v>
      </c>
      <c r="BS61" s="228">
        <f>IF([2]相关演算!BS61="","",[2]相关演算!BS61)</f>
        <v>4.9973707116087951E-2</v>
      </c>
      <c r="BT61" s="228">
        <f>IF([2]相关演算!BT61="","",[2]相关演算!BT61)</f>
        <v>4.920045426366168E-2</v>
      </c>
      <c r="BU61" s="228" t="str">
        <f>IF([2]相关演算!BU61="","",[2]相关演算!BU61)</f>
        <v/>
      </c>
      <c r="BV61" s="228" t="str">
        <f>IF([2]相关演算!BV61="","",[2]相关演算!BV61)</f>
        <v/>
      </c>
      <c r="BW61" s="228">
        <f>IF([2]相关演算!BW61="","",[2]相关演算!BW61)</f>
        <v>6.1378843752518453E-2</v>
      </c>
      <c r="BX61" s="228">
        <f>IF([2]相关演算!BX61="","",[2]相关演算!BX61)</f>
        <v>0.23082920953526095</v>
      </c>
      <c r="BY61" s="228">
        <f>IF([2]相关演算!BY61="","",[2]相关演算!BY61)</f>
        <v>0.11922440771184084</v>
      </c>
      <c r="BZ61" s="228">
        <f>IF([2]相关演算!BZ61="","",[2]相关演算!BZ61)</f>
        <v>8.5683116041151808E-2</v>
      </c>
      <c r="CA61" s="228" t="str">
        <f>IF([2]相关演算!CA61="","",[2]相关演算!CA61)</f>
        <v/>
      </c>
      <c r="CB61" s="228" t="str">
        <f>IF([2]相关演算!CB61="","",[2]相关演算!CB61)</f>
        <v/>
      </c>
      <c r="CC61" s="228" t="str">
        <f>IF([2]相关演算!CC61="","",[2]相关演算!CC61)</f>
        <v/>
      </c>
      <c r="CD61" s="228" t="str">
        <f>IF([2]相关演算!CD61="","",[2]相关演算!CD61)</f>
        <v/>
      </c>
      <c r="CE61" s="228" t="str">
        <f>IF([2]相关演算!CE61="","",[2]相关演算!CE61)</f>
        <v/>
      </c>
      <c r="CF61" s="228" t="str">
        <f>IF([2]相关演算!CF61="","",[2]相关演算!CF61)</f>
        <v/>
      </c>
      <c r="CG61" s="228" t="str">
        <f>IF([2]相关演算!CG61="","",[2]相关演算!CG61)</f>
        <v/>
      </c>
      <c r="CH61" s="228" t="str">
        <f>IF([2]相关演算!CH61="","",[2]相关演算!CH61)</f>
        <v/>
      </c>
      <c r="CI61" s="228" t="str">
        <f>IF([2]相关演算!CI61="","",[2]相关演算!CI61)</f>
        <v/>
      </c>
      <c r="CJ61" s="228">
        <f>IF([2]相关演算!CJ61="","",[2]相关演算!CJ61)</f>
        <v>37</v>
      </c>
      <c r="CK61" s="228">
        <f>IF([2]相关演算!CK61="","",[2]相关演算!CK61)</f>
        <v>212.36923146423871</v>
      </c>
      <c r="CL61" s="228">
        <f>IF([2]相关演算!CL61="","",[2]相关演算!CL61)</f>
        <v>216.47536801079389</v>
      </c>
      <c r="CM61" s="228">
        <f>IF([2]相关演算!CM61="","",[2]相关演算!CM61)</f>
        <v>167.20709314784014</v>
      </c>
      <c r="CN61" s="228">
        <f>IF([2]相关演算!CN61="","",[2]相关演算!CN61)</f>
        <v>167.20709314784014</v>
      </c>
      <c r="CO61" s="228" t="str">
        <f>IF([2]相关演算!CO61="","",[2]相关演算!CO61)</f>
        <v/>
      </c>
      <c r="CP61" s="228" t="str">
        <f>IF([2]相关演算!CP61="","",[2]相关演算!CP61)</f>
        <v/>
      </c>
      <c r="CQ61" s="228">
        <f>IF([2]相关演算!CQ61="","",[2]相关演算!CQ61)</f>
        <v>37</v>
      </c>
      <c r="CR61" s="228">
        <f>IF([2]相关演算!CR61="","",[2]相关演算!CR61)</f>
        <v>3.0311180020710541E-2</v>
      </c>
      <c r="CS61" s="228">
        <f>IF([2]相关演算!CS61="","",[2]相关演算!CS61)</f>
        <v>4.5073499756190481E-2</v>
      </c>
      <c r="CT61" s="228">
        <f>IF([2]相关演算!CT61="","",[2]相关演算!CT61)</f>
        <v>8.1366776717380088E-2</v>
      </c>
      <c r="CU61" s="228">
        <f>IF([2]相关演算!CU61="","",[2]相关演算!CU61)</f>
        <v>8.1951306836731852E-2</v>
      </c>
      <c r="CV61" s="228" t="str">
        <f>IF([2]相关演算!CV61="","",[2]相关演算!CV61)</f>
        <v/>
      </c>
      <c r="CW61" s="228">
        <f>IF([2]相关演算!CW61="","",[2]相关演算!CW61)</f>
        <v>3.5180551857302893E-2</v>
      </c>
      <c r="CX61" s="228">
        <f>IF([2]相关演算!CX61="","",[2]相关演算!CX61)</f>
        <v>3.6930202797076317E-2</v>
      </c>
      <c r="CY61" s="228">
        <f>IF([2]相关演算!CY61="","",[2]相关演算!CY61)</f>
        <v>2.8945520086986139E-2</v>
      </c>
      <c r="CZ61" s="228">
        <f>IF([2]相关演算!CZ61="","",[2]相关演算!CZ61)</f>
        <v>2.7348239567873793E-2</v>
      </c>
      <c r="DA61" s="228" t="str">
        <f>IF([2]相关演算!DA61="","",[2]相关演算!DA61)</f>
        <v/>
      </c>
      <c r="DB61" s="228" t="str">
        <f>IF([2]相关演算!DB61="","",[2]相关演算!DB61)</f>
        <v/>
      </c>
      <c r="DC61" s="228">
        <f>IF([2]相关演算!DC61="","",[2]相关演算!DC61)</f>
        <v>6.5491731878013437E-2</v>
      </c>
      <c r="DD61" s="228">
        <f>IF([2]相关演算!DD61="","",[2]相关演算!DD61)</f>
        <v>8.2003702553266805E-2</v>
      </c>
      <c r="DE61" s="228">
        <f>IF([2]相关演算!DE61="","",[2]相关演算!DE61)</f>
        <v>0.11031229680436623</v>
      </c>
      <c r="DF61" s="228">
        <f>IF([2]相关演算!DF61="","",[2]相关演算!DF61)</f>
        <v>0.10929954640460565</v>
      </c>
      <c r="DG61" s="228" t="str">
        <f>IF([2]相关演算!DG61="","",[2]相关演算!DG61)</f>
        <v/>
      </c>
      <c r="DH61" s="228" t="str">
        <f>IF([2]相关演算!DH61="","",[2]相关演算!DH61)</f>
        <v/>
      </c>
      <c r="DI61" s="228" t="str">
        <f>IF([2]相关演算!DI61="","",[2]相关演算!DI61)</f>
        <v/>
      </c>
      <c r="DJ61" s="228" t="str">
        <f>IF([2]相关演算!DJ61="","",[2]相关演算!DJ61)</f>
        <v/>
      </c>
      <c r="DK61" s="228" t="str">
        <f>IF([2]相关演算!DK61="","",[2]相关演算!DK61)</f>
        <v/>
      </c>
      <c r="DL61" s="228" t="str">
        <f>IF([2]相关演算!DL61="","",[2]相关演算!DL61)</f>
        <v/>
      </c>
      <c r="DM61" s="228" t="str">
        <f>IF([2]相关演算!DM61="","",[2]相关演算!DM61)</f>
        <v/>
      </c>
      <c r="DN61" s="228" t="str">
        <f>IF([2]相关演算!DN61="","",[2]相关演算!DN61)</f>
        <v/>
      </c>
      <c r="DO61" s="228" t="str">
        <f>IF([2]相关演算!DO61="","",[2]相关演算!DO61)</f>
        <v/>
      </c>
      <c r="DP61" s="228" t="str">
        <f>IF([2]相关演算!DP61="","",[2]相关演算!DP61)</f>
        <v/>
      </c>
      <c r="DQ61" s="228">
        <f>IF([2]相关演算!DQ61="","",[2]相关演算!DQ61)</f>
        <v>0</v>
      </c>
      <c r="DR61" s="228">
        <f>IF([2]相关演算!DR61="","",[2]相关演算!DR61)</f>
        <v>0</v>
      </c>
      <c r="DS61" s="228">
        <f>IF([2]相关演算!DS61="","",[2]相关演算!DS61)</f>
        <v>0.6</v>
      </c>
      <c r="DT61" s="228">
        <f>IF([2]相关演算!DT61="","",[2]相关演算!DT61)</f>
        <v>0.4</v>
      </c>
      <c r="DU61" s="228">
        <f>IF([2]相关演算!DU61="","",[2]相关演算!DU61)</f>
        <v>0</v>
      </c>
      <c r="DV61" s="228">
        <f>IF([2]相关演算!DV61="","",[2]相关演算!DV61)</f>
        <v>0.5</v>
      </c>
      <c r="DW61" s="228">
        <f>IF([2]相关演算!DW61="","",[2]相关演算!DW61)</f>
        <v>0</v>
      </c>
      <c r="DX61" s="228">
        <f>IF([2]相关演算!DX61="","",[2]相关演算!DX61)</f>
        <v>0.5</v>
      </c>
      <c r="DY61" s="228">
        <f>IF([2]相关演算!DY61="","",[2]相关演算!DY61)</f>
        <v>0</v>
      </c>
      <c r="DZ61" s="228">
        <f>IF([2]相关演算!DZ61="","",[2]相关演算!DZ61)</f>
        <v>0.25</v>
      </c>
      <c r="EA61" s="228">
        <f>IF([2]相关演算!EA61="","",[2]相关演算!EA61)</f>
        <v>0.75</v>
      </c>
      <c r="EB61" s="228">
        <f>IF([2]相关演算!EB61="","",[2]相关演算!EB61)</f>
        <v>0</v>
      </c>
      <c r="EC61" s="228">
        <f>IF([2]相关演算!EC61="","",[2]相关演算!EC61)</f>
        <v>0</v>
      </c>
      <c r="ED61" s="228">
        <f>IF([2]相关演算!ED61="","",[2]相关演算!ED61)</f>
        <v>0</v>
      </c>
      <c r="EE61" s="228">
        <f>IF([2]相关演算!EE61="","",[2]相关演算!EE61)</f>
        <v>0.5</v>
      </c>
      <c r="EF61" s="228">
        <f>IF([2]相关演算!EF61="","",[2]相关演算!EF61)</f>
        <v>0.5</v>
      </c>
      <c r="EG61" s="228" t="str">
        <f>IF([2]相关演算!EG61="","",[2]相关演算!EG61)</f>
        <v/>
      </c>
      <c r="EH61" s="228" t="str">
        <f>IF([2]相关演算!EH61="","",[2]相关演算!EH61)</f>
        <v/>
      </c>
      <c r="EI61" s="228" t="str">
        <f>IF([2]相关演算!EI61="","",[2]相关演算!EI61)</f>
        <v/>
      </c>
      <c r="EJ61" s="228" t="str">
        <f>IF([2]相关演算!EJ61="","",[2]相关演算!EJ61)</f>
        <v/>
      </c>
      <c r="EK61" s="228" t="str">
        <f>IF([2]相关演算!EK61="","",[2]相关演算!EK61)</f>
        <v/>
      </c>
      <c r="EL61" s="228" t="str">
        <f>IF([2]相关演算!EL61="","",[2]相关演算!EL61)</f>
        <v/>
      </c>
      <c r="EM61" s="228" t="str">
        <f>IF([2]相关演算!EM61="","",[2]相关演算!EM61)</f>
        <v/>
      </c>
      <c r="EN61" s="228" t="str">
        <f>IF([2]相关演算!EN61="","",[2]相关演算!EN61)</f>
        <v/>
      </c>
      <c r="EO61" s="228" t="str">
        <f>IF([2]相关演算!EO61="","",[2]相关演算!EO61)</f>
        <v/>
      </c>
      <c r="EP61" s="228" t="str">
        <f>IF([2]相关演算!EP61="","",[2]相关演算!EP61)</f>
        <v/>
      </c>
      <c r="EQ61" s="228" t="str">
        <f>IF([2]相关演算!EQ61="","",[2]相关演算!EQ61)</f>
        <v/>
      </c>
      <c r="ER61" s="228" t="str">
        <f>IF([2]相关演算!ER61="","",[2]相关演算!ER61)</f>
        <v/>
      </c>
      <c r="ES61" s="228" t="str">
        <f>IF([2]相关演算!ES61="","",[2]相关演算!ES61)</f>
        <v/>
      </c>
      <c r="ET61" s="228" t="str">
        <f>IF([2]相关演算!ET61="","",[2]相关演算!ET61)</f>
        <v/>
      </c>
      <c r="EU61" s="228" t="str">
        <f>IF([2]相关演算!EU61="","",[2]相关演算!EU61)</f>
        <v/>
      </c>
      <c r="EV61" s="228" t="str">
        <f>IF([2]相关演算!EV61="","",[2]相关演算!EV61)</f>
        <v/>
      </c>
      <c r="EW61" s="228" t="str">
        <f>IF([2]相关演算!EW61="","",[2]相关演算!EW61)</f>
        <v/>
      </c>
      <c r="EX61" s="228" t="str">
        <f>IF([2]相关演算!EX61="","",[2]相关演算!EX61)</f>
        <v/>
      </c>
      <c r="EY61" s="228" t="str">
        <f>IF([2]相关演算!EY61="","",[2]相关演算!EY61)</f>
        <v/>
      </c>
      <c r="EZ61" s="228" t="str">
        <f>IF([2]相关演算!EZ61="","",[2]相关演算!EZ61)</f>
        <v/>
      </c>
      <c r="FA61" s="228" t="str">
        <f>IF([2]相关演算!FA61="","",[2]相关演算!FA61)</f>
        <v/>
      </c>
      <c r="FB61" s="228" t="str">
        <f>IF([2]相关演算!FB61="","",[2]相关演算!FB61)</f>
        <v/>
      </c>
      <c r="FC61" s="228" t="str">
        <f>IF([2]相关演算!FC61="","",[2]相关演算!FC61)</f>
        <v/>
      </c>
      <c r="FD61" s="228" t="str">
        <f>IF([2]相关演算!FD61="","",[2]相关演算!FD61)</f>
        <v/>
      </c>
      <c r="FE61" s="228" t="str">
        <f>IF([2]相关演算!FE61="","",[2]相关演算!FE61)</f>
        <v/>
      </c>
      <c r="FF61" s="228" t="str">
        <f>IF([2]相关演算!FF61="","",[2]相关演算!FF61)</f>
        <v/>
      </c>
      <c r="FG61" s="228" t="str">
        <f>IF([2]相关演算!FG61="","",[2]相关演算!FG61)</f>
        <v>赵奢</v>
      </c>
      <c r="FH61" s="228">
        <f>IF([2]相关演算!FH61="","",[2]相关演算!FH61)</f>
        <v>10048</v>
      </c>
      <c r="FI61" s="228" t="str">
        <f>IF([2]相关演算!FI61="","",[2]相关演算!FI61)</f>
        <v>sectorFanwei</v>
      </c>
      <c r="FJ61" s="228">
        <f>IF([2]相关演算!FJ61="","",[2]相关演算!FJ61)</f>
        <v>0</v>
      </c>
      <c r="FK61" s="228">
        <f>IF([2]相关演算!FK61="","",[2]相关演算!FK61)</f>
        <v>450</v>
      </c>
      <c r="FL61" s="228">
        <f>IF([2]相关演算!FL61="","",[2]相关演算!FL61)</f>
        <v>25</v>
      </c>
      <c r="FM61" s="228">
        <f>IF([2]相关演算!FM61="","",[2]相关演算!FM61)</f>
        <v>0</v>
      </c>
      <c r="FN61" s="228">
        <f>IF([2]相关演算!FN61="","",[2]相关演算!FN61)</f>
        <v>450</v>
      </c>
      <c r="FO61" s="228">
        <f>IF([2]相关演算!FO61="","",[2]相关演算!FO61)</f>
        <v>0</v>
      </c>
      <c r="FP61" s="228">
        <f>IF([2]相关演算!FP61="","",[2]相关演算!FP61)</f>
        <v>0</v>
      </c>
      <c r="FQ61" s="228">
        <f>IF([2]相关演算!FQ61="","",[2]相关演算!FQ61)</f>
        <v>0</v>
      </c>
      <c r="FR61" s="228">
        <f>IF([2]相关演算!FR61="","",[2]相关演算!FR61)</f>
        <v>0</v>
      </c>
      <c r="FS61" s="228">
        <f>IF([2]相关演算!FS61="","",[2]相关演算!FS61)</f>
        <v>0</v>
      </c>
      <c r="FT61" s="228">
        <f>IF([2]相关演算!FT61="","",[2]相关演算!FT61)</f>
        <v>0</v>
      </c>
      <c r="FU61" s="228">
        <f>IF([2]相关演算!FU61="","",[2]相关演算!FU61)</f>
        <v>0</v>
      </c>
      <c r="FV61" s="228">
        <f>IF([2]相关演算!FV61="","",[2]相关演算!FV61)</f>
        <v>44156.25</v>
      </c>
      <c r="FW61" s="228">
        <f>IF([2]相关演算!FW61="","",[2]相关演算!FW61)</f>
        <v>0</v>
      </c>
      <c r="FX61" s="228">
        <f>IF([2]相关演算!FX61="","",[2]相关演算!FX61)</f>
        <v>0</v>
      </c>
      <c r="FY61" s="228">
        <f>IF([2]相关演算!FY61="","",[2]相关演算!FY61)</f>
        <v>44156.25</v>
      </c>
      <c r="FZ61" s="228" t="str">
        <f ca="1">IF([2]相关演算!FZ61="","",[2]相关演算!FZ61)</f>
        <v/>
      </c>
      <c r="GA61" s="228">
        <f>IF([2]相关演算!GA61="","",[2]相关演算!GA61)</f>
        <v>0</v>
      </c>
      <c r="GB61" s="228">
        <f ca="1">IF([2]相关演算!GB61="","",[2]相关演算!GB61)</f>
        <v>450</v>
      </c>
      <c r="GC61" s="228">
        <f ca="1">IF([2]相关演算!GC61="","",[2]相关演算!GC61)</f>
        <v>1</v>
      </c>
      <c r="GD61" s="228">
        <f>IF([2]相关演算!GD61="","",[2]相关演算!GD61)</f>
        <v>2</v>
      </c>
      <c r="GE61" s="228">
        <f ca="1">IF([2]相关演算!GE61="","",[2]相关演算!GE61)</f>
        <v>10.6</v>
      </c>
      <c r="GF61" s="228">
        <f ca="1">IF([2]相关演算!GF61="","",[2]相关演算!GF61)</f>
        <v>8.73</v>
      </c>
      <c r="GG61" s="228" t="str">
        <f>IF([2]相关演算!GG61="","",[2]相关演算!GG61)</f>
        <v/>
      </c>
      <c r="GH61" s="228" t="str">
        <f>IF([2]相关演算!GH61="","",[2]相关演算!GH61)</f>
        <v/>
      </c>
      <c r="GI61" s="228" t="str">
        <f>IF([2]相关演算!GI61="","",[2]相关演算!GI61)</f>
        <v/>
      </c>
      <c r="GJ61" s="228" t="str">
        <f>IF([2]相关演算!GJ61="","",[2]相关演算!GJ61)</f>
        <v/>
      </c>
      <c r="GK61" s="228" t="str">
        <f>IF([2]相关演算!GK61="","",[2]相关演算!GK61)</f>
        <v/>
      </c>
      <c r="GL61" s="228" t="str">
        <f>IF([2]相关演算!GL61="","",[2]相关演算!GL61)</f>
        <v/>
      </c>
      <c r="GM61" s="228" t="str">
        <f>IF([2]相关演算!GM61="","",[2]相关演算!GM61)</f>
        <v/>
      </c>
      <c r="GN61" s="228" t="str">
        <f>IF([2]相关演算!GN61="","",[2]相关演算!GN61)</f>
        <v/>
      </c>
      <c r="GO61" s="228" t="str">
        <f>IF([2]相关演算!GO61="","",[2]相关演算!GO61)</f>
        <v/>
      </c>
      <c r="GP61" s="228" t="str">
        <f>IF([2]相关演算!GP61="","",[2]相关演算!GP61)</f>
        <v/>
      </c>
      <c r="GQ61" s="228" t="str">
        <f>IF([2]相关演算!GQ61="","",[2]相关演算!GQ61)</f>
        <v/>
      </c>
      <c r="GR61" s="228" t="str">
        <f>IF([2]相关演算!GR61="","",[2]相关演算!GR61)</f>
        <v/>
      </c>
      <c r="GS61" s="228" t="str">
        <f>IF([2]相关演算!GS61="","",[2]相关演算!GS61)</f>
        <v/>
      </c>
      <c r="GT61" s="228" t="str">
        <f>IF([2]相关演算!GT61="","",[2]相关演算!GT61)</f>
        <v/>
      </c>
      <c r="GU61" s="228" t="str">
        <f>IF([2]相关演算!GU61="","",[2]相关演算!GU61)</f>
        <v/>
      </c>
      <c r="GV61" s="228" t="str">
        <f>IF([2]相关演算!GV61="","",[2]相关演算!GV61)</f>
        <v/>
      </c>
      <c r="GW61" s="228" t="str">
        <f>IF([2]相关演算!GW61="","",[2]相关演算!GW61)</f>
        <v/>
      </c>
      <c r="GX61" s="228" t="str">
        <f>IF([2]相关演算!GX61="","",[2]相关演算!GX61)</f>
        <v/>
      </c>
      <c r="GY61" s="228" t="str">
        <f>IF([2]相关演算!GY61="","",[2]相关演算!GY61)</f>
        <v/>
      </c>
      <c r="GZ61" s="228" t="str">
        <f>IF([2]相关演算!GZ61="","",[2]相关演算!GZ61)</f>
        <v/>
      </c>
    </row>
    <row r="62" spans="1:208">
      <c r="A62" s="228" t="str">
        <f>IF([2]相关演算!A62="","",[2]相关演算!A62)</f>
        <v/>
      </c>
      <c r="B62" s="228">
        <f>IF([2]相关演算!B62="","",[2]相关演算!B62)</f>
        <v>43</v>
      </c>
      <c r="C62" s="228">
        <f>IF([2]相关演算!C62="","",[2]相关演算!C62)</f>
        <v>0.5</v>
      </c>
      <c r="D62" s="228">
        <f>IF([2]相关演算!D62="","",[2]相关演算!D62)</f>
        <v>0.5</v>
      </c>
      <c r="E62" s="228">
        <f>IF([2]相关演算!E62="","",[2]相关演算!E62)</f>
        <v>0.5</v>
      </c>
      <c r="F62" s="228">
        <f>IF([2]相关演算!F62="","",[2]相关演算!F62)</f>
        <v>0.5</v>
      </c>
      <c r="G62" s="228">
        <f>IF([2]相关演算!G62="","",[2]相关演算!G62)</f>
        <v>0.18274931981807427</v>
      </c>
      <c r="H62" s="228">
        <f>IF([2]相关演算!H62="","",[2]相关演算!H62)</f>
        <v>0.14017740041751328</v>
      </c>
      <c r="I62" s="228">
        <f>IF([2]相关演算!I62="","",[2]相关演算!I62)</f>
        <v>0.5406901447974789</v>
      </c>
      <c r="J62" s="228">
        <f>IF([2]相关演算!J62="","",[2]相关演算!J62)</f>
        <v>0.5406901447974789</v>
      </c>
      <c r="K62" s="228">
        <f>IF([2]相关演算!K62="","",[2]相关演算!K62)</f>
        <v>0</v>
      </c>
      <c r="L62" s="228">
        <f>IF([2]相关演算!L62="","",[2]相关演算!L62)</f>
        <v>0.31214192033401056</v>
      </c>
      <c r="M62" s="228">
        <f>IF([2]相关演算!M62="","",[2]相关演算!M62)</f>
        <v>0.52395837667286627</v>
      </c>
      <c r="N62" s="228">
        <f>IF([2]相关演算!N62="","",[2]相关演算!N62)</f>
        <v>0.3344598641675674</v>
      </c>
      <c r="O62" s="228" t="str">
        <f>IF([2]相关演算!O62="","",[2]相关演算!O62)</f>
        <v/>
      </c>
      <c r="P62" s="228" t="str">
        <f>IF([2]相关演算!P62="","",[2]相关演算!P62)</f>
        <v/>
      </c>
      <c r="Q62" s="228" t="str">
        <f>IF([2]相关演算!Q62="","",[2]相关演算!Q62)</f>
        <v/>
      </c>
      <c r="R62" s="228">
        <f>IF([2]相关演算!R62="","",[2]相关演算!R62)</f>
        <v>3.7898399999999999</v>
      </c>
      <c r="S62" s="228">
        <f>IF([2]相关演算!S62="","",[2]相关演算!S62)</f>
        <v>3.62704</v>
      </c>
      <c r="T62" s="228">
        <f>IF([2]相关演算!T62="","",[2]相关演算!T62)</f>
        <v>1.8</v>
      </c>
      <c r="U62" s="228">
        <f>IF([2]相关演算!U62="","",[2]相关演算!U62)</f>
        <v>2.3839999999999999</v>
      </c>
      <c r="V62" s="228">
        <f>IF([2]相关演算!V62="","",[2]相关演算!V62)</f>
        <v>3.5407857101563902</v>
      </c>
      <c r="W62" s="228">
        <f>IF([2]相关演算!W62="","",[2]相关演算!W62)</f>
        <v>2.0196413457958302</v>
      </c>
      <c r="X62" s="228">
        <f>IF([2]相关演算!X62="","",[2]相关演算!X62)</f>
        <v>1.6176691640747283</v>
      </c>
      <c r="Y62" s="228">
        <f>IF([2]相关演算!Y62="","",[2]相关演算!Y62)</f>
        <v>1.5171637607767632</v>
      </c>
      <c r="Z62" s="228">
        <f>IF([2]相关演算!Z62="","",[2]相关演算!Z62)</f>
        <v>0.15596210620274964</v>
      </c>
      <c r="AA62" s="228">
        <f>IF([2]相关演算!AA62="","",[2]相关演算!AA62)</f>
        <v>0.16296247865240765</v>
      </c>
      <c r="AB62" s="228">
        <f>IF([2]相关演算!AB62="","",[2]相关演算!AB62)</f>
        <v>0.32837301587301593</v>
      </c>
      <c r="AC62" s="228">
        <f>IF([2]相关演算!AC62="","",[2]相关演算!AC62)</f>
        <v>0.24793264621284761</v>
      </c>
      <c r="AD62" s="228">
        <f>IF([2]相关演算!AD62="","",[2]相关演算!AD62)</f>
        <v>0.28645238378914323</v>
      </c>
      <c r="AE62" s="228">
        <f>IF([2]相关演算!AE62="","",[2]相关演算!AE62)</f>
        <v>0.31081907671910497</v>
      </c>
      <c r="AF62" s="228">
        <f>IF([2]相关演算!AF62="","",[2]相关演算!AF62)</f>
        <v>0.24594751569816908</v>
      </c>
      <c r="AG62" s="228">
        <f>IF([2]相关演算!AG62="","",[2]相关演算!AG62)</f>
        <v>0.26600914930225111</v>
      </c>
      <c r="AH62" s="228">
        <f>IF([2]相关演算!AH62="","",[2]相关演算!AH62)</f>
        <v>0.14756850941890146</v>
      </c>
      <c r="AI62" s="228">
        <f>IF([2]相关演算!AI62="","",[2]相关演算!AI62)</f>
        <v>0.19702380952380955</v>
      </c>
      <c r="AJ62" s="228">
        <f>IF([2]相关演算!AJ62="","",[2]相关演算!AJ62)</f>
        <v>0.28645238378914323</v>
      </c>
      <c r="AK62" s="228">
        <f>IF([2]相关演算!AK62="","",[2]相关演算!AK62)</f>
        <v>0.15596210620274964</v>
      </c>
      <c r="AL62" s="228">
        <f>IF([2]相关演算!AL62="","",[2]相关演算!AL62)</f>
        <v>1817172871.027524</v>
      </c>
      <c r="AM62" s="228">
        <f>IF([2]相关演算!AM62="","",[2]相关演算!AM62)</f>
        <v>1898736830.4553952</v>
      </c>
      <c r="AN62" s="228">
        <f>IF([2]相关演算!AN62="","",[2]相关演算!AN62)</f>
        <v>3825996907.5194054</v>
      </c>
      <c r="AO62" s="228">
        <f>IF([2]相关演算!AO62="","",[2]相关演算!AO62)</f>
        <v>3458344684.4915471</v>
      </c>
      <c r="AP62" s="228">
        <f>IF([2]相关演算!AP62="","",[2]相关演算!AP62)</f>
        <v>3096279811.8165383</v>
      </c>
      <c r="AQ62" s="228">
        <f>IF([2]相关演算!AQ62="","",[2]相关演算!AQ62)</f>
        <v>2773660217.4137278</v>
      </c>
      <c r="AR62" s="228">
        <f>IF([2]相关演算!AR62="","",[2]相关演算!AR62)</f>
        <v>1664196130.4482367</v>
      </c>
      <c r="AS62" s="228">
        <f>IF([2]相关演算!AS62="","",[2]相关演算!AS62)</f>
        <v>2295598144.5116429</v>
      </c>
      <c r="AT62" s="228">
        <f>IF([2]相关演算!AT62="","",[2]相关演算!AT62)</f>
        <v>3458344684.4915471</v>
      </c>
      <c r="AU62" s="228">
        <f>IF([2]相关演算!AU62="","",[2]相关演算!AU62)</f>
        <v>1817172871.027524</v>
      </c>
      <c r="AV62" s="228" t="str">
        <f>IF([2]相关演算!AV62="","",[2]相关演算!AV62)</f>
        <v/>
      </c>
      <c r="AW62" s="228" t="str">
        <f>IF([2]相关演算!AW62="","",[2]相关演算!AW62)</f>
        <v/>
      </c>
      <c r="AX62" s="228" t="str">
        <f>IF([2]相关演算!AX62="","",[2]相关演算!AX62)</f>
        <v/>
      </c>
      <c r="AY62" s="228" t="str">
        <f>IF([2]相关演算!AY62="","",[2]相关演算!AY62)</f>
        <v/>
      </c>
      <c r="AZ62" s="228" t="str">
        <f>IF([2]相关演算!AZ62="","",[2]相关演算!AZ62)</f>
        <v/>
      </c>
      <c r="BA62" s="228" t="str">
        <f>IF([2]相关演算!BA62="","",[2]相关演算!BA62)</f>
        <v/>
      </c>
      <c r="BB62" s="228" t="str">
        <f>IF([2]相关演算!BB62="","",[2]相关演算!BB62)</f>
        <v/>
      </c>
      <c r="BC62" s="228" t="str">
        <f>IF([2]相关演算!BC62="","",[2]相关演算!BC62)</f>
        <v/>
      </c>
      <c r="BD62" s="228">
        <f>IF([2]相关演算!BD62="","",[2]相关演算!BD62)</f>
        <v>38</v>
      </c>
      <c r="BE62" s="228">
        <f>IF([2]相关演算!BE62="","",[2]相关演算!BE62)</f>
        <v>240</v>
      </c>
      <c r="BF62" s="228">
        <f>IF([2]相关演算!BF62="","",[2]相关演算!BF62)</f>
        <v>150.92985302553572</v>
      </c>
      <c r="BG62" s="228">
        <f>IF([2]相关演算!BG62="","",[2]相关演算!BG62)</f>
        <v>95.371438678413369</v>
      </c>
      <c r="BH62" s="228">
        <f>IF([2]相关演算!BH62="","",[2]相关演算!BH62)</f>
        <v>141.03233278077502</v>
      </c>
      <c r="BI62" s="228" t="str">
        <f>IF([2]相关演算!BI62="","",[2]相关演算!BI62)</f>
        <v/>
      </c>
      <c r="BJ62" s="228" t="str">
        <f>IF([2]相关演算!BJ62="","",[2]相关演算!BJ62)</f>
        <v/>
      </c>
      <c r="BK62" s="228">
        <f>IF([2]相关演算!BK62="","",[2]相关演算!BK62)</f>
        <v>38</v>
      </c>
      <c r="BL62" s="228">
        <f>IF([2]相关演算!BL62="","",[2]相关演算!BL62)</f>
        <v>3.3971272407148256E-2</v>
      </c>
      <c r="BM62" s="228">
        <f>IF([2]相关演算!BM62="","",[2]相关演算!BM62)</f>
        <v>8.3997097152477884E-2</v>
      </c>
      <c r="BN62" s="228">
        <f>IF([2]相关演算!BN62="","",[2]相关演算!BN62)</f>
        <v>7.1146938412666033E-2</v>
      </c>
      <c r="BO62" s="228">
        <f>IF([2]相关演算!BO62="","",[2]相关演算!BO62)</f>
        <v>3.7520388101520197E-2</v>
      </c>
      <c r="BP62" s="228" t="str">
        <f>IF([2]相关演算!BP62="","",[2]相关演算!BP62)</f>
        <v/>
      </c>
      <c r="BQ62" s="228">
        <f>IF([2]相关演算!BQ62="","",[2]相关演算!BQ62)</f>
        <v>2.8879592214399064E-2</v>
      </c>
      <c r="BR62" s="228">
        <f>IF([2]相关演算!BR62="","",[2]相关演算!BR62)</f>
        <v>0.15089401323728655</v>
      </c>
      <c r="BS62" s="228">
        <f>IF([2]相关演算!BS62="","",[2]相关演算!BS62)</f>
        <v>5.1285068839347372E-2</v>
      </c>
      <c r="BT62" s="228">
        <f>IF([2]相关演算!BT62="","",[2]相关演算!BT62)</f>
        <v>5.0578004395097159E-2</v>
      </c>
      <c r="BU62" s="228" t="str">
        <f>IF([2]相关演算!BU62="","",[2]相关演算!BU62)</f>
        <v/>
      </c>
      <c r="BV62" s="228" t="str">
        <f>IF([2]相关演算!BV62="","",[2]相关演算!BV62)</f>
        <v/>
      </c>
      <c r="BW62" s="228">
        <f>IF([2]相关演算!BW62="","",[2]相关演算!BW62)</f>
        <v>6.285086462154732E-2</v>
      </c>
      <c r="BX62" s="228">
        <f>IF([2]相关演算!BX62="","",[2]相关演算!BX62)</f>
        <v>0.23489111038976443</v>
      </c>
      <c r="BY62" s="228">
        <f>IF([2]相关演算!BY62="","",[2]相关演算!BY62)</f>
        <v>0.12243200725201341</v>
      </c>
      <c r="BZ62" s="228">
        <f>IF([2]相关演算!BZ62="","",[2]相关演算!BZ62)</f>
        <v>8.8098392496617356E-2</v>
      </c>
      <c r="CA62" s="228" t="str">
        <f>IF([2]相关演算!CA62="","",[2]相关演算!CA62)</f>
        <v/>
      </c>
      <c r="CB62" s="228" t="str">
        <f>IF([2]相关演算!CB62="","",[2]相关演算!CB62)</f>
        <v/>
      </c>
      <c r="CC62" s="228" t="str">
        <f>IF([2]相关演算!CC62="","",[2]相关演算!CC62)</f>
        <v/>
      </c>
      <c r="CD62" s="228" t="str">
        <f>IF([2]相关演算!CD62="","",[2]相关演算!CD62)</f>
        <v/>
      </c>
      <c r="CE62" s="228" t="str">
        <f>IF([2]相关演算!CE62="","",[2]相关演算!CE62)</f>
        <v/>
      </c>
      <c r="CF62" s="228" t="str">
        <f>IF([2]相关演算!CF62="","",[2]相关演算!CF62)</f>
        <v/>
      </c>
      <c r="CG62" s="228" t="str">
        <f>IF([2]相关演算!CG62="","",[2]相关演算!CG62)</f>
        <v/>
      </c>
      <c r="CH62" s="228" t="str">
        <f>IF([2]相关演算!CH62="","",[2]相关演算!CH62)</f>
        <v/>
      </c>
      <c r="CI62" s="228" t="str">
        <f>IF([2]相关演算!CI62="","",[2]相关演算!CI62)</f>
        <v/>
      </c>
      <c r="CJ62" s="228">
        <f>IF([2]相关演算!CJ62="","",[2]相关演算!CJ62)</f>
        <v>38</v>
      </c>
      <c r="CK62" s="228">
        <f>IF([2]相关演算!CK62="","",[2]相关演算!CK62)</f>
        <v>217.60850503709304</v>
      </c>
      <c r="CL62" s="228">
        <f>IF([2]相关演算!CL62="","",[2]相关演算!CL62)</f>
        <v>220.33115814095984</v>
      </c>
      <c r="CM62" s="228">
        <f>IF([2]相关演算!CM62="","",[2]相关演算!CM62)</f>
        <v>170.70536188050625</v>
      </c>
      <c r="CN62" s="228">
        <f>IF([2]相关演算!CN62="","",[2]相关演算!CN62)</f>
        <v>170.70536188050625</v>
      </c>
      <c r="CO62" s="228" t="str">
        <f>IF([2]相关演算!CO62="","",[2]相关演算!CO62)</f>
        <v/>
      </c>
      <c r="CP62" s="228" t="str">
        <f>IF([2]相关演算!CP62="","",[2]相关演算!CP62)</f>
        <v/>
      </c>
      <c r="CQ62" s="228">
        <f>IF([2]相关演算!CQ62="","",[2]相关演算!CQ62)</f>
        <v>38</v>
      </c>
      <c r="CR62" s="228">
        <f>IF([2]相关演算!CR62="","",[2]相关演算!CR62)</f>
        <v>3.115374802011308E-2</v>
      </c>
      <c r="CS62" s="228">
        <f>IF([2]相关演算!CS62="","",[2]相关演算!CS62)</f>
        <v>4.6320725195534623E-2</v>
      </c>
      <c r="CT62" s="228">
        <f>IF([2]相关演算!CT62="","",[2]相关演算!CT62)</f>
        <v>8.3818596306107884E-2</v>
      </c>
      <c r="CU62" s="228">
        <f>IF([2]相关演算!CU62="","",[2]相关演算!CU62)</f>
        <v>8.4331360886460816E-2</v>
      </c>
      <c r="CV62" s="228" t="str">
        <f>IF([2]相关演算!CV62="","",[2]相关演算!CV62)</f>
        <v/>
      </c>
      <c r="CW62" s="228">
        <f>IF([2]相关演算!CW62="","",[2]相关演算!CW62)</f>
        <v>3.6189943114519403E-2</v>
      </c>
      <c r="CX62" s="228">
        <f>IF([2]相关演算!CX62="","",[2]相关演算!CX62)</f>
        <v>3.7991001123795519E-2</v>
      </c>
      <c r="CY62" s="228">
        <f>IF([2]相关演算!CY62="","",[2]相关演算!CY62)</f>
        <v>2.9924058833740191E-2</v>
      </c>
      <c r="CZ62" s="228">
        <f>IF([2]相关演算!CZ62="","",[2]相关演算!CZ62)</f>
        <v>2.8274583262875522E-2</v>
      </c>
      <c r="DA62" s="228" t="str">
        <f>IF([2]相关演算!DA62="","",[2]相关演算!DA62)</f>
        <v/>
      </c>
      <c r="DB62" s="228" t="str">
        <f>IF([2]相关演算!DB62="","",[2]相关演算!DB62)</f>
        <v/>
      </c>
      <c r="DC62" s="228">
        <f>IF([2]相关演算!DC62="","",[2]相关演算!DC62)</f>
        <v>6.7343691134632483E-2</v>
      </c>
      <c r="DD62" s="228">
        <f>IF([2]相关演算!DD62="","",[2]相关演算!DD62)</f>
        <v>8.4311726319330149E-2</v>
      </c>
      <c r="DE62" s="228">
        <f>IF([2]相关演算!DE62="","",[2]相关演算!DE62)</f>
        <v>0.11374265513984808</v>
      </c>
      <c r="DF62" s="228">
        <f>IF([2]相关演算!DF62="","",[2]相关演算!DF62)</f>
        <v>0.11260594414933633</v>
      </c>
      <c r="DG62" s="228" t="str">
        <f>IF([2]相关演算!DG62="","",[2]相关演算!DG62)</f>
        <v/>
      </c>
      <c r="DH62" s="228" t="str">
        <f>IF([2]相关演算!DH62="","",[2]相关演算!DH62)</f>
        <v/>
      </c>
      <c r="DI62" s="228" t="str">
        <f>IF([2]相关演算!DI62="","",[2]相关演算!DI62)</f>
        <v/>
      </c>
      <c r="DJ62" s="228" t="str">
        <f>IF([2]相关演算!DJ62="","",[2]相关演算!DJ62)</f>
        <v/>
      </c>
      <c r="DK62" s="228" t="str">
        <f>IF([2]相关演算!DK62="","",[2]相关演算!DK62)</f>
        <v/>
      </c>
      <c r="DL62" s="228" t="str">
        <f>IF([2]相关演算!DL62="","",[2]相关演算!DL62)</f>
        <v/>
      </c>
      <c r="DM62" s="228" t="str">
        <f>IF([2]相关演算!DM62="","",[2]相关演算!DM62)</f>
        <v/>
      </c>
      <c r="DN62" s="228" t="str">
        <f>IF([2]相关演算!DN62="","",[2]相关演算!DN62)</f>
        <v/>
      </c>
      <c r="DO62" s="228" t="str">
        <f>IF([2]相关演算!DO62="","",[2]相关演算!DO62)</f>
        <v/>
      </c>
      <c r="DP62" s="228" t="str">
        <f>IF([2]相关演算!DP62="","",[2]相关演算!DP62)</f>
        <v/>
      </c>
      <c r="DQ62" s="228">
        <f>IF([2]相关演算!DQ62="","",[2]相关演算!DQ62)</f>
        <v>0</v>
      </c>
      <c r="DR62" s="228">
        <f>IF([2]相关演算!DR62="","",[2]相关演算!DR62)</f>
        <v>0</v>
      </c>
      <c r="DS62" s="228">
        <f>IF([2]相关演算!DS62="","",[2]相关演算!DS62)</f>
        <v>0.6</v>
      </c>
      <c r="DT62" s="228">
        <f>IF([2]相关演算!DT62="","",[2]相关演算!DT62)</f>
        <v>0.4</v>
      </c>
      <c r="DU62" s="228">
        <f>IF([2]相关演算!DU62="","",[2]相关演算!DU62)</f>
        <v>0</v>
      </c>
      <c r="DV62" s="228">
        <f>IF([2]相关演算!DV62="","",[2]相关演算!DV62)</f>
        <v>0.5</v>
      </c>
      <c r="DW62" s="228">
        <f>IF([2]相关演算!DW62="","",[2]相关演算!DW62)</f>
        <v>0</v>
      </c>
      <c r="DX62" s="228">
        <f>IF([2]相关演算!DX62="","",[2]相关演算!DX62)</f>
        <v>0.5</v>
      </c>
      <c r="DY62" s="228">
        <f>IF([2]相关演算!DY62="","",[2]相关演算!DY62)</f>
        <v>0</v>
      </c>
      <c r="DZ62" s="228">
        <f>IF([2]相关演算!DZ62="","",[2]相关演算!DZ62)</f>
        <v>0.25</v>
      </c>
      <c r="EA62" s="228">
        <f>IF([2]相关演算!EA62="","",[2]相关演算!EA62)</f>
        <v>0.75</v>
      </c>
      <c r="EB62" s="228">
        <f>IF([2]相关演算!EB62="","",[2]相关演算!EB62)</f>
        <v>0</v>
      </c>
      <c r="EC62" s="228">
        <f>IF([2]相关演算!EC62="","",[2]相关演算!EC62)</f>
        <v>0</v>
      </c>
      <c r="ED62" s="228">
        <f>IF([2]相关演算!ED62="","",[2]相关演算!ED62)</f>
        <v>0</v>
      </c>
      <c r="EE62" s="228">
        <f>IF([2]相关演算!EE62="","",[2]相关演算!EE62)</f>
        <v>0.5</v>
      </c>
      <c r="EF62" s="228">
        <f>IF([2]相关演算!EF62="","",[2]相关演算!EF62)</f>
        <v>0.5</v>
      </c>
      <c r="EG62" s="228" t="str">
        <f>IF([2]相关演算!EG62="","",[2]相关演算!EG62)</f>
        <v/>
      </c>
      <c r="EH62" s="228" t="str">
        <f>IF([2]相关演算!EH62="","",[2]相关演算!EH62)</f>
        <v/>
      </c>
      <c r="EI62" s="228" t="str">
        <f>IF([2]相关演算!EI62="","",[2]相关演算!EI62)</f>
        <v/>
      </c>
      <c r="EJ62" s="228" t="str">
        <f>IF([2]相关演算!EJ62="","",[2]相关演算!EJ62)</f>
        <v/>
      </c>
      <c r="EK62" s="228" t="str">
        <f>IF([2]相关演算!EK62="","",[2]相关演算!EK62)</f>
        <v/>
      </c>
      <c r="EL62" s="228" t="str">
        <f>IF([2]相关演算!EL62="","",[2]相关演算!EL62)</f>
        <v/>
      </c>
      <c r="EM62" s="228" t="str">
        <f>IF([2]相关演算!EM62="","",[2]相关演算!EM62)</f>
        <v/>
      </c>
      <c r="EN62" s="228" t="str">
        <f>IF([2]相关演算!EN62="","",[2]相关演算!EN62)</f>
        <v/>
      </c>
      <c r="EO62" s="228" t="str">
        <f>IF([2]相关演算!EO62="","",[2]相关演算!EO62)</f>
        <v/>
      </c>
      <c r="EP62" s="228" t="str">
        <f>IF([2]相关演算!EP62="","",[2]相关演算!EP62)</f>
        <v/>
      </c>
      <c r="EQ62" s="228" t="str">
        <f>IF([2]相关演算!EQ62="","",[2]相关演算!EQ62)</f>
        <v/>
      </c>
      <c r="ER62" s="228" t="str">
        <f>IF([2]相关演算!ER62="","",[2]相关演算!ER62)</f>
        <v/>
      </c>
      <c r="ES62" s="228" t="str">
        <f>IF([2]相关演算!ES62="","",[2]相关演算!ES62)</f>
        <v/>
      </c>
      <c r="ET62" s="228" t="str">
        <f>IF([2]相关演算!ET62="","",[2]相关演算!ET62)</f>
        <v/>
      </c>
      <c r="EU62" s="228" t="str">
        <f>IF([2]相关演算!EU62="","",[2]相关演算!EU62)</f>
        <v/>
      </c>
      <c r="EV62" s="228" t="str">
        <f>IF([2]相关演算!EV62="","",[2]相关演算!EV62)</f>
        <v/>
      </c>
      <c r="EW62" s="228" t="str">
        <f>IF([2]相关演算!EW62="","",[2]相关演算!EW62)</f>
        <v/>
      </c>
      <c r="EX62" s="228" t="str">
        <f>IF([2]相关演算!EX62="","",[2]相关演算!EX62)</f>
        <v/>
      </c>
      <c r="EY62" s="228" t="str">
        <f>IF([2]相关演算!EY62="","",[2]相关演算!EY62)</f>
        <v/>
      </c>
      <c r="EZ62" s="228" t="str">
        <f>IF([2]相关演算!EZ62="","",[2]相关演算!EZ62)</f>
        <v/>
      </c>
      <c r="FA62" s="228" t="str">
        <f>IF([2]相关演算!FA62="","",[2]相关演算!FA62)</f>
        <v/>
      </c>
      <c r="FB62" s="228" t="str">
        <f>IF([2]相关演算!FB62="","",[2]相关演算!FB62)</f>
        <v/>
      </c>
      <c r="FC62" s="228" t="str">
        <f>IF([2]相关演算!FC62="","",[2]相关演算!FC62)</f>
        <v/>
      </c>
      <c r="FD62" s="228" t="str">
        <f>IF([2]相关演算!FD62="","",[2]相关演算!FD62)</f>
        <v/>
      </c>
      <c r="FE62" s="228" t="str">
        <f>IF([2]相关演算!FE62="","",[2]相关演算!FE62)</f>
        <v/>
      </c>
      <c r="FF62" s="228" t="str">
        <f>IF([2]相关演算!FF62="","",[2]相关演算!FF62)</f>
        <v/>
      </c>
      <c r="FG62" s="228" t="str">
        <f>IF([2]相关演算!FG62="","",[2]相关演算!FG62)</f>
        <v>庞涓</v>
      </c>
      <c r="FH62" s="228">
        <f>IF([2]相关演算!FH62="","",[2]相关演算!FH62)</f>
        <v>10049</v>
      </c>
      <c r="FI62" s="228" t="str">
        <f>IF([2]相关演算!FI62="","",[2]相关演算!FI62)</f>
        <v>zhixian3</v>
      </c>
      <c r="FJ62" s="228">
        <f>IF([2]相关演算!FJ62="","",[2]相关演算!FJ62)</f>
        <v>300</v>
      </c>
      <c r="FK62" s="228">
        <f>IF([2]相关演算!FK62="","",[2]相关演算!FK62)</f>
        <v>100</v>
      </c>
      <c r="FL62" s="228" t="str">
        <f>IF([2]相关演算!FL62="","",[2]相关演算!FL62)</f>
        <v/>
      </c>
      <c r="FM62" s="228">
        <f>IF([2]相关演算!FM62="","",[2]相关演算!FM62)</f>
        <v>0</v>
      </c>
      <c r="FN62" s="228">
        <f>IF([2]相关演算!FN62="","",[2]相关演算!FN62)</f>
        <v>300</v>
      </c>
      <c r="FO62" s="228">
        <f>IF([2]相关演算!FO62="","",[2]相关演算!FO62)</f>
        <v>0</v>
      </c>
      <c r="FP62" s="228">
        <f>IF([2]相关演算!FP62="","",[2]相关演算!FP62)</f>
        <v>0</v>
      </c>
      <c r="FQ62" s="228">
        <f>IF([2]相关演算!FQ62="","",[2]相关演算!FQ62)</f>
        <v>30000</v>
      </c>
      <c r="FR62" s="228">
        <f>IF([2]相关演算!FR62="","",[2]相关演算!FR62)</f>
        <v>0</v>
      </c>
      <c r="FS62" s="228">
        <f>IF([2]相关演算!FS62="","",[2]相关演算!FS62)</f>
        <v>0</v>
      </c>
      <c r="FT62" s="228">
        <f>IF([2]相关演算!FT62="","",[2]相关演算!FT62)</f>
        <v>0</v>
      </c>
      <c r="FU62" s="228">
        <f>IF([2]相关演算!FU62="","",[2]相关演算!FU62)</f>
        <v>0</v>
      </c>
      <c r="FV62" s="228">
        <f>IF([2]相关演算!FV62="","",[2]相关演算!FV62)</f>
        <v>0</v>
      </c>
      <c r="FW62" s="228">
        <f>IF([2]相关演算!FW62="","",[2]相关演算!FW62)</f>
        <v>0</v>
      </c>
      <c r="FX62" s="228">
        <f>IF([2]相关演算!FX62="","",[2]相关演算!FX62)</f>
        <v>0</v>
      </c>
      <c r="FY62" s="228">
        <f>IF([2]相关演算!FY62="","",[2]相关演算!FY62)</f>
        <v>30000</v>
      </c>
      <c r="FZ62" s="228" t="str">
        <f ca="1">IF([2]相关演算!FZ62="","",[2]相关演算!FZ62)</f>
        <v/>
      </c>
      <c r="GA62" s="228">
        <f>IF([2]相关演算!GA62="","",[2]相关演算!GA62)</f>
        <v>0</v>
      </c>
      <c r="GB62" s="228">
        <f ca="1">IF([2]相关演算!GB62="","",[2]相关演算!GB62)</f>
        <v>300</v>
      </c>
      <c r="GC62" s="228">
        <f ca="1">IF([2]相关演算!GC62="","",[2]相关演算!GC62)</f>
        <v>0.94868329805051377</v>
      </c>
      <c r="GD62" s="228">
        <f>IF([2]相关演算!GD62="","",[2]相关演算!GD62)</f>
        <v>1</v>
      </c>
      <c r="GE62" s="228">
        <f ca="1">IF([2]相关演算!GE62="","",[2]相关演算!GE62)</f>
        <v>6.8</v>
      </c>
      <c r="GF62" s="228">
        <f ca="1">IF([2]相关演算!GF62="","",[2]相关演算!GF62)</f>
        <v>5.17</v>
      </c>
      <c r="GG62" s="228" t="str">
        <f>IF([2]相关演算!GG62="","",[2]相关演算!GG62)</f>
        <v/>
      </c>
      <c r="GH62" s="228" t="str">
        <f>IF([2]相关演算!GH62="","",[2]相关演算!GH62)</f>
        <v/>
      </c>
      <c r="GI62" s="228" t="str">
        <f>IF([2]相关演算!GI62="","",[2]相关演算!GI62)</f>
        <v/>
      </c>
      <c r="GJ62" s="228" t="str">
        <f>IF([2]相关演算!GJ62="","",[2]相关演算!GJ62)</f>
        <v/>
      </c>
      <c r="GK62" s="228" t="str">
        <f>IF([2]相关演算!GK62="","",[2]相关演算!GK62)</f>
        <v/>
      </c>
      <c r="GL62" s="228" t="str">
        <f>IF([2]相关演算!GL62="","",[2]相关演算!GL62)</f>
        <v/>
      </c>
      <c r="GM62" s="228" t="str">
        <f>IF([2]相关演算!GM62="","",[2]相关演算!GM62)</f>
        <v/>
      </c>
      <c r="GN62" s="228" t="str">
        <f>IF([2]相关演算!GN62="","",[2]相关演算!GN62)</f>
        <v/>
      </c>
      <c r="GO62" s="228" t="str">
        <f>IF([2]相关演算!GO62="","",[2]相关演算!GO62)</f>
        <v/>
      </c>
      <c r="GP62" s="228" t="str">
        <f>IF([2]相关演算!GP62="","",[2]相关演算!GP62)</f>
        <v/>
      </c>
      <c r="GQ62" s="228" t="str">
        <f>IF([2]相关演算!GQ62="","",[2]相关演算!GQ62)</f>
        <v/>
      </c>
      <c r="GR62" s="228" t="str">
        <f>IF([2]相关演算!GR62="","",[2]相关演算!GR62)</f>
        <v/>
      </c>
      <c r="GS62" s="228" t="str">
        <f>IF([2]相关演算!GS62="","",[2]相关演算!GS62)</f>
        <v/>
      </c>
      <c r="GT62" s="228" t="str">
        <f>IF([2]相关演算!GT62="","",[2]相关演算!GT62)</f>
        <v/>
      </c>
      <c r="GU62" s="228" t="str">
        <f>IF([2]相关演算!GU62="","",[2]相关演算!GU62)</f>
        <v/>
      </c>
      <c r="GV62" s="228" t="str">
        <f>IF([2]相关演算!GV62="","",[2]相关演算!GV62)</f>
        <v/>
      </c>
      <c r="GW62" s="228" t="str">
        <f>IF([2]相关演算!GW62="","",[2]相关演算!GW62)</f>
        <v/>
      </c>
      <c r="GX62" s="228" t="str">
        <f>IF([2]相关演算!GX62="","",[2]相关演算!GX62)</f>
        <v/>
      </c>
      <c r="GY62" s="228" t="str">
        <f>IF([2]相关演算!GY62="","",[2]相关演算!GY62)</f>
        <v/>
      </c>
      <c r="GZ62" s="228" t="str">
        <f>IF([2]相关演算!GZ62="","",[2]相关演算!GZ62)</f>
        <v/>
      </c>
    </row>
    <row r="63" spans="1:208">
      <c r="A63" s="228" t="str">
        <f>IF([2]相关演算!A63="","",[2]相关演算!A63)</f>
        <v/>
      </c>
      <c r="B63" s="228">
        <f>IF([2]相关演算!B63="","",[2]相关演算!B63)</f>
        <v>44</v>
      </c>
      <c r="C63" s="228">
        <f>IF([2]相关演算!C63="","",[2]相关演算!C63)</f>
        <v>0.5</v>
      </c>
      <c r="D63" s="228">
        <f>IF([2]相关演算!D63="","",[2]相关演算!D63)</f>
        <v>0.5</v>
      </c>
      <c r="E63" s="228">
        <f>IF([2]相关演算!E63="","",[2]相关演算!E63)</f>
        <v>0.5</v>
      </c>
      <c r="F63" s="228">
        <f>IF([2]相关演算!F63="","",[2]相关演算!F63)</f>
        <v>0.5</v>
      </c>
      <c r="G63" s="228">
        <f>IF([2]相关演算!G63="","",[2]相关演算!G63)</f>
        <v>0.17685429910169076</v>
      </c>
      <c r="H63" s="228">
        <f>IF([2]相关演算!H63="","",[2]相关演算!H63)</f>
        <v>0.12613324916819635</v>
      </c>
      <c r="I63" s="228">
        <f>IF([2]相关演算!I63="","",[2]相关演算!I63)</f>
        <v>0.52223035122135741</v>
      </c>
      <c r="J63" s="228">
        <f>IF([2]相关演算!J63="","",[2]相关演算!J63)</f>
        <v>0.52223035122135741</v>
      </c>
      <c r="K63" s="228">
        <f>IF([2]相关演算!K63="","",[2]相关演算!K63)</f>
        <v>0</v>
      </c>
      <c r="L63" s="228">
        <f>IF([2]相关演算!L63="","",[2]相关演算!L63)</f>
        <v>0.30090659933455699</v>
      </c>
      <c r="M63" s="228">
        <f>IF([2]相关演算!M63="","",[2]相关演算!M63)</f>
        <v>0.50426793019167016</v>
      </c>
      <c r="N63" s="228">
        <f>IF([2]相关演算!N63="","",[2]相关演算!N63)</f>
        <v>0.31994904394262336</v>
      </c>
      <c r="O63" s="228" t="str">
        <f>IF([2]相关演算!O63="","",[2]相关演算!O63)</f>
        <v/>
      </c>
      <c r="P63" s="228" t="str">
        <f>IF([2]相关演算!P63="","",[2]相关演算!P63)</f>
        <v/>
      </c>
      <c r="Q63" s="228" t="str">
        <f>IF([2]相关演算!Q63="","",[2]相关演算!Q63)</f>
        <v/>
      </c>
      <c r="R63" s="228">
        <f>IF([2]相关演算!R63="","",[2]相关演算!R63)</f>
        <v>3.7898399999999999</v>
      </c>
      <c r="S63" s="228">
        <f>IF([2]相关演算!S63="","",[2]相关演算!S63)</f>
        <v>3.62704</v>
      </c>
      <c r="T63" s="228">
        <f>IF([2]相关演算!T63="","",[2]相关演算!T63)</f>
        <v>1.8</v>
      </c>
      <c r="U63" s="228">
        <f>IF([2]相关演算!U63="","",[2]相关演算!U63)</f>
        <v>2.3839999999999999</v>
      </c>
      <c r="V63" s="228">
        <f>IF([2]相关演算!V63="","",[2]相关演算!V63)</f>
        <v>3.4968158847338291</v>
      </c>
      <c r="W63" s="228">
        <f>IF([2]相关演算!W63="","",[2]相关演算!W63)</f>
        <v>1.9842381811100216</v>
      </c>
      <c r="X63" s="228">
        <f>IF([2]相关演算!X63="","",[2]相关演算!X63)</f>
        <v>1.5714720551533758</v>
      </c>
      <c r="Y63" s="228">
        <f>IF([2]相关演算!Y63="","",[2]相关演算!Y63)</f>
        <v>1.4796524919375291</v>
      </c>
      <c r="Z63" s="228">
        <f>IF([2]相关演算!Z63="","",[2]相关演算!Z63)</f>
        <v>0.15596210620274964</v>
      </c>
      <c r="AA63" s="228">
        <f>IF([2]相关演算!AA63="","",[2]相关演算!AA63)</f>
        <v>0.16296247865240765</v>
      </c>
      <c r="AB63" s="228">
        <f>IF([2]相关演算!AB63="","",[2]相关演算!AB63)</f>
        <v>0.32837301587301593</v>
      </c>
      <c r="AC63" s="228">
        <f>IF([2]相关演算!AC63="","",[2]相关演算!AC63)</f>
        <v>0.24793264621284761</v>
      </c>
      <c r="AD63" s="228">
        <f>IF([2]相关演算!AD63="","",[2]相关演算!AD63)</f>
        <v>0.29031966360424355</v>
      </c>
      <c r="AE63" s="228">
        <f>IF([2]相关演算!AE63="","",[2]相关演算!AE63)</f>
        <v>0.31886265221801191</v>
      </c>
      <c r="AF63" s="228">
        <f>IF([2]相关演算!AF63="","",[2]相关演算!AF63)</f>
        <v>0.25561535546034969</v>
      </c>
      <c r="AG63" s="228">
        <f>IF([2]相关演算!AG63="","",[2]相关演算!AG63)</f>
        <v>0.27655496700795007</v>
      </c>
      <c r="AH63" s="228">
        <f>IF([2]相关演算!AH63="","",[2]相关演算!AH63)</f>
        <v>0.15336921327620981</v>
      </c>
      <c r="AI63" s="228">
        <f>IF([2]相关演算!AI63="","",[2]相关演算!AI63)</f>
        <v>0.19702380952380955</v>
      </c>
      <c r="AJ63" s="228">
        <f>IF([2]相关演算!AJ63="","",[2]相关演算!AJ63)</f>
        <v>0.29031966360424355</v>
      </c>
      <c r="AK63" s="228">
        <f>IF([2]相关演算!AK63="","",[2]相关演算!AK63)</f>
        <v>0.15596210620274964</v>
      </c>
      <c r="AL63" s="228">
        <f>IF([2]相关演算!AL63="","",[2]相关演算!AL63)</f>
        <v>9254884328.1784821</v>
      </c>
      <c r="AM63" s="228">
        <f>IF([2]相关演算!AM63="","",[2]相关演算!AM63)</f>
        <v>9670290601.2351265</v>
      </c>
      <c r="AN63" s="228">
        <f>IF([2]相关演算!AN63="","",[2]相关演算!AN63)</f>
        <v>19485850456.835453</v>
      </c>
      <c r="AO63" s="228">
        <f>IF([2]相关演算!AO63="","",[2]相关演算!AO63)</f>
        <v>17937837731.15218</v>
      </c>
      <c r="AP63" s="228">
        <f>IF([2]相关演算!AP63="","",[2]相关演算!AP63)</f>
        <v>16113528740.968752</v>
      </c>
      <c r="AQ63" s="228">
        <f>IF([2]相关演算!AQ63="","",[2]相关演算!AQ63)</f>
        <v>14536990073.907576</v>
      </c>
      <c r="AR63" s="228">
        <f>IF([2]相关演算!AR63="","",[2]相关演算!AR63)</f>
        <v>8722194044.3445454</v>
      </c>
      <c r="AS63" s="228">
        <f>IF([2]相关演算!AS63="","",[2]相关演算!AS63)</f>
        <v>11691510274.101271</v>
      </c>
      <c r="AT63" s="228">
        <f>IF([2]相关演算!AT63="","",[2]相关演算!AT63)</f>
        <v>17937837731.15218</v>
      </c>
      <c r="AU63" s="228">
        <f>IF([2]相关演算!AU63="","",[2]相关演算!AU63)</f>
        <v>9254884328.1784821</v>
      </c>
      <c r="AV63" s="228" t="str">
        <f>IF([2]相关演算!AV63="","",[2]相关演算!AV63)</f>
        <v/>
      </c>
      <c r="AW63" s="228" t="str">
        <f>IF([2]相关演算!AW63="","",[2]相关演算!AW63)</f>
        <v/>
      </c>
      <c r="AX63" s="228" t="str">
        <f>IF([2]相关演算!AX63="","",[2]相关演算!AX63)</f>
        <v/>
      </c>
      <c r="AY63" s="228" t="str">
        <f>IF([2]相关演算!AY63="","",[2]相关演算!AY63)</f>
        <v/>
      </c>
      <c r="AZ63" s="228" t="str">
        <f>IF([2]相关演算!AZ63="","",[2]相关演算!AZ63)</f>
        <v/>
      </c>
      <c r="BA63" s="228" t="str">
        <f>IF([2]相关演算!BA63="","",[2]相关演算!BA63)</f>
        <v/>
      </c>
      <c r="BB63" s="228" t="str">
        <f>IF([2]相关演算!BB63="","",[2]相关演算!BB63)</f>
        <v/>
      </c>
      <c r="BC63" s="228" t="str">
        <f>IF([2]相关演算!BC63="","",[2]相关演算!BC63)</f>
        <v/>
      </c>
      <c r="BD63" s="228">
        <f>IF([2]相关演算!BD63="","",[2]相关演算!BD63)</f>
        <v>39</v>
      </c>
      <c r="BE63" s="228">
        <f>IF([2]相关演算!BE63="","",[2]相关演算!BE63)</f>
        <v>240</v>
      </c>
      <c r="BF63" s="228">
        <f>IF([2]相关演算!BF63="","",[2]相关演算!BF63)</f>
        <v>153.85245807710311</v>
      </c>
      <c r="BG63" s="228">
        <f>IF([2]相关演算!BG63="","",[2]相关演算!BG63)</f>
        <v>98.532696516057243</v>
      </c>
      <c r="BH63" s="228">
        <f>IF([2]相关演算!BH63="","",[2]相关演算!BH63)</f>
        <v>144.94985759362837</v>
      </c>
      <c r="BI63" s="228" t="str">
        <f>IF([2]相关演算!BI63="","",[2]相关演算!BI63)</f>
        <v/>
      </c>
      <c r="BJ63" s="228" t="str">
        <f>IF([2]相关演算!BJ63="","",[2]相关演算!BJ63)</f>
        <v/>
      </c>
      <c r="BK63" s="228">
        <f>IF([2]相关演算!BK63="","",[2]相关演算!BK63)</f>
        <v>39</v>
      </c>
      <c r="BL63" s="228">
        <f>IF([2]相关演算!BL63="","",[2]相关演算!BL63)</f>
        <v>3.4882726437581613E-2</v>
      </c>
      <c r="BM63" s="228">
        <f>IF([2]相关演算!BM63="","",[2]相关演算!BM63)</f>
        <v>8.622589589406815E-2</v>
      </c>
      <c r="BN63" s="228">
        <f>IF([2]相关演算!BN63="","",[2]相关演算!BN63)</f>
        <v>7.3043176229579843E-2</v>
      </c>
      <c r="BO63" s="228">
        <f>IF([2]相关演算!BO63="","",[2]相关演算!BO63)</f>
        <v>3.8558114425551043E-2</v>
      </c>
      <c r="BP63" s="228" t="str">
        <f>IF([2]相关演算!BP63="","",[2]相关演算!BP63)</f>
        <v/>
      </c>
      <c r="BQ63" s="228">
        <f>IF([2]相关演算!BQ63="","",[2]相关演算!BQ63)</f>
        <v>2.9440159052993908E-2</v>
      </c>
      <c r="BR63" s="228">
        <f>IF([2]相关演算!BR63="","",[2]相关演算!BR63)</f>
        <v>0.15273028871964187</v>
      </c>
      <c r="BS63" s="228">
        <f>IF([2]相关演算!BS63="","",[2]相关演算!BS63)</f>
        <v>5.2596313859196567E-2</v>
      </c>
      <c r="BT63" s="228">
        <f>IF([2]相关演算!BT63="","",[2]相关演算!BT63)</f>
        <v>5.195555452653311E-2</v>
      </c>
      <c r="BU63" s="228" t="str">
        <f>IF([2]相关演算!BU63="","",[2]相关演算!BU63)</f>
        <v/>
      </c>
      <c r="BV63" s="228" t="str">
        <f>IF([2]相关演算!BV63="","",[2]相关演算!BV63)</f>
        <v/>
      </c>
      <c r="BW63" s="228">
        <f>IF([2]相关演算!BW63="","",[2]相关演算!BW63)</f>
        <v>6.4322885490575521E-2</v>
      </c>
      <c r="BX63" s="228">
        <f>IF([2]相关演算!BX63="","",[2]相关演算!BX63)</f>
        <v>0.23895618461371002</v>
      </c>
      <c r="BY63" s="228">
        <f>IF([2]相关演算!BY63="","",[2]相关演算!BY63)</f>
        <v>0.1256394900887764</v>
      </c>
      <c r="BZ63" s="228">
        <f>IF([2]相关演算!BZ63="","",[2]相关演算!BZ63)</f>
        <v>9.0513668952084153E-2</v>
      </c>
      <c r="CA63" s="228" t="str">
        <f>IF([2]相关演算!CA63="","",[2]相关演算!CA63)</f>
        <v/>
      </c>
      <c r="CB63" s="228" t="str">
        <f>IF([2]相关演算!CB63="","",[2]相关演算!CB63)</f>
        <v/>
      </c>
      <c r="CC63" s="228" t="str">
        <f>IF([2]相关演算!CC63="","",[2]相关演算!CC63)</f>
        <v/>
      </c>
      <c r="CD63" s="228" t="str">
        <f>IF([2]相关演算!CD63="","",[2]相关演算!CD63)</f>
        <v/>
      </c>
      <c r="CE63" s="228" t="str">
        <f>IF([2]相关演算!CE63="","",[2]相关演算!CE63)</f>
        <v/>
      </c>
      <c r="CF63" s="228" t="str">
        <f>IF([2]相关演算!CF63="","",[2]相关演算!CF63)</f>
        <v/>
      </c>
      <c r="CG63" s="228" t="str">
        <f>IF([2]相关演算!CG63="","",[2]相关演算!CG63)</f>
        <v/>
      </c>
      <c r="CH63" s="228" t="str">
        <f>IF([2]相关演算!CH63="","",[2]相关演算!CH63)</f>
        <v/>
      </c>
      <c r="CI63" s="228" t="str">
        <f>IF([2]相关演算!CI63="","",[2]相关演算!CI63)</f>
        <v/>
      </c>
      <c r="CJ63" s="228">
        <f>IF([2]相关演算!CJ63="","",[2]相关演算!CJ63)</f>
        <v>39</v>
      </c>
      <c r="CK63" s="228">
        <f>IF([2]相关演算!CK63="","",[2]相关演算!CK63)</f>
        <v>222.80677747259625</v>
      </c>
      <c r="CL63" s="228">
        <f>IF([2]相关演算!CL63="","",[2]相关演算!CL63)</f>
        <v>224.15778629818942</v>
      </c>
      <c r="CM63" s="228">
        <f>IF([2]相关演算!CM63="","",[2]相关演算!CM63)</f>
        <v>174.18720149190185</v>
      </c>
      <c r="CN63" s="228">
        <f>IF([2]相关演算!CN63="","",[2]相关演算!CN63)</f>
        <v>174.18720149190185</v>
      </c>
      <c r="CO63" s="228" t="str">
        <f>IF([2]相关演算!CO63="","",[2]相关演算!CO63)</f>
        <v/>
      </c>
      <c r="CP63" s="228" t="str">
        <f>IF([2]相关演算!CP63="","",[2]相关演算!CP63)</f>
        <v/>
      </c>
      <c r="CQ63" s="228">
        <f>IF([2]相关演算!CQ63="","",[2]相关演算!CQ63)</f>
        <v>39</v>
      </c>
      <c r="CR63" s="228">
        <f>IF([2]相关演算!CR63="","",[2]相关演算!CR63)</f>
        <v>3.2004317938052348E-2</v>
      </c>
      <c r="CS63" s="228">
        <f>IF([2]相关演算!CS63="","",[2]相关演算!CS63)</f>
        <v>4.7567950634878862E-2</v>
      </c>
      <c r="CT63" s="228">
        <f>IF([2]相关演算!CT63="","",[2]相关演算!CT63)</f>
        <v>8.6270415894835639E-2</v>
      </c>
      <c r="CU63" s="228">
        <f>IF([2]相关演算!CU63="","",[2]相关演算!CU63)</f>
        <v>8.6711414936189696E-2</v>
      </c>
      <c r="CV63" s="228" t="str">
        <f>IF([2]相关演算!CV63="","",[2]相关演算!CV63)</f>
        <v/>
      </c>
      <c r="CW63" s="228">
        <f>IF([2]相关演算!CW63="","",[2]相关演算!CW63)</f>
        <v>3.7199872771437929E-2</v>
      </c>
      <c r="CX63" s="228">
        <f>IF([2]相关演算!CX63="","",[2]相关演算!CX63)</f>
        <v>3.9051799450514728E-2</v>
      </c>
      <c r="CY63" s="228">
        <f>IF([2]相关演算!CY63="","",[2]相关演算!CY63)</f>
        <v>3.0902597580494229E-2</v>
      </c>
      <c r="CZ63" s="228">
        <f>IF([2]相关演算!CZ63="","",[2]相关演算!CZ63)</f>
        <v>2.9200926957877234E-2</v>
      </c>
      <c r="DA63" s="228" t="str">
        <f>IF([2]相关演算!DA63="","",[2]相关演算!DA63)</f>
        <v/>
      </c>
      <c r="DB63" s="228" t="str">
        <f>IF([2]相关演算!DB63="","",[2]相关演算!DB63)</f>
        <v/>
      </c>
      <c r="DC63" s="228">
        <f>IF([2]相关演算!DC63="","",[2]相关演算!DC63)</f>
        <v>6.9204190709490271E-2</v>
      </c>
      <c r="DD63" s="228">
        <f>IF([2]相关演算!DD63="","",[2]相关演算!DD63)</f>
        <v>8.661975008539359E-2</v>
      </c>
      <c r="DE63" s="228">
        <f>IF([2]相关演算!DE63="","",[2]相关演算!DE63)</f>
        <v>0.11717301347532987</v>
      </c>
      <c r="DF63" s="228">
        <f>IF([2]相关演算!DF63="","",[2]相关演算!DF63)</f>
        <v>0.11591234189406693</v>
      </c>
      <c r="DG63" s="228" t="str">
        <f>IF([2]相关演算!DG63="","",[2]相关演算!DG63)</f>
        <v/>
      </c>
      <c r="DH63" s="228" t="str">
        <f>IF([2]相关演算!DH63="","",[2]相关演算!DH63)</f>
        <v/>
      </c>
      <c r="DI63" s="228" t="str">
        <f>IF([2]相关演算!DI63="","",[2]相关演算!DI63)</f>
        <v/>
      </c>
      <c r="DJ63" s="228" t="str">
        <f>IF([2]相关演算!DJ63="","",[2]相关演算!DJ63)</f>
        <v/>
      </c>
      <c r="DK63" s="228" t="str">
        <f>IF([2]相关演算!DK63="","",[2]相关演算!DK63)</f>
        <v/>
      </c>
      <c r="DL63" s="228" t="str">
        <f>IF([2]相关演算!DL63="","",[2]相关演算!DL63)</f>
        <v/>
      </c>
      <c r="DM63" s="228" t="str">
        <f>IF([2]相关演算!DM63="","",[2]相关演算!DM63)</f>
        <v/>
      </c>
      <c r="DN63" s="228" t="str">
        <f>IF([2]相关演算!DN63="","",[2]相关演算!DN63)</f>
        <v/>
      </c>
      <c r="DO63" s="228" t="str">
        <f>IF([2]相关演算!DO63="","",[2]相关演算!DO63)</f>
        <v/>
      </c>
      <c r="DP63" s="228" t="str">
        <f>IF([2]相关演算!DP63="","",[2]相关演算!DP63)</f>
        <v/>
      </c>
      <c r="DQ63" s="228">
        <f>IF([2]相关演算!DQ63="","",[2]相关演算!DQ63)</f>
        <v>0</v>
      </c>
      <c r="DR63" s="228">
        <f>IF([2]相关演算!DR63="","",[2]相关演算!DR63)</f>
        <v>0</v>
      </c>
      <c r="DS63" s="228">
        <f>IF([2]相关演算!DS63="","",[2]相关演算!DS63)</f>
        <v>0.6</v>
      </c>
      <c r="DT63" s="228">
        <f>IF([2]相关演算!DT63="","",[2]相关演算!DT63)</f>
        <v>0.4</v>
      </c>
      <c r="DU63" s="228">
        <f>IF([2]相关演算!DU63="","",[2]相关演算!DU63)</f>
        <v>0</v>
      </c>
      <c r="DV63" s="228">
        <f>IF([2]相关演算!DV63="","",[2]相关演算!DV63)</f>
        <v>0.5</v>
      </c>
      <c r="DW63" s="228">
        <f>IF([2]相关演算!DW63="","",[2]相关演算!DW63)</f>
        <v>0</v>
      </c>
      <c r="DX63" s="228">
        <f>IF([2]相关演算!DX63="","",[2]相关演算!DX63)</f>
        <v>0.5</v>
      </c>
      <c r="DY63" s="228">
        <f>IF([2]相关演算!DY63="","",[2]相关演算!DY63)</f>
        <v>0</v>
      </c>
      <c r="DZ63" s="228">
        <f>IF([2]相关演算!DZ63="","",[2]相关演算!DZ63)</f>
        <v>0.25</v>
      </c>
      <c r="EA63" s="228">
        <f>IF([2]相关演算!EA63="","",[2]相关演算!EA63)</f>
        <v>0.75</v>
      </c>
      <c r="EB63" s="228">
        <f>IF([2]相关演算!EB63="","",[2]相关演算!EB63)</f>
        <v>0</v>
      </c>
      <c r="EC63" s="228">
        <f>IF([2]相关演算!EC63="","",[2]相关演算!EC63)</f>
        <v>0</v>
      </c>
      <c r="ED63" s="228">
        <f>IF([2]相关演算!ED63="","",[2]相关演算!ED63)</f>
        <v>0</v>
      </c>
      <c r="EE63" s="228">
        <f>IF([2]相关演算!EE63="","",[2]相关演算!EE63)</f>
        <v>0.5</v>
      </c>
      <c r="EF63" s="228">
        <f>IF([2]相关演算!EF63="","",[2]相关演算!EF63)</f>
        <v>0.5</v>
      </c>
      <c r="EG63" s="228" t="str">
        <f>IF([2]相关演算!EG63="","",[2]相关演算!EG63)</f>
        <v/>
      </c>
      <c r="EH63" s="228" t="str">
        <f>IF([2]相关演算!EH63="","",[2]相关演算!EH63)</f>
        <v/>
      </c>
      <c r="EI63" s="228" t="str">
        <f>IF([2]相关演算!EI63="","",[2]相关演算!EI63)</f>
        <v/>
      </c>
      <c r="EJ63" s="228" t="str">
        <f>IF([2]相关演算!EJ63="","",[2]相关演算!EJ63)</f>
        <v/>
      </c>
      <c r="EK63" s="228" t="str">
        <f>IF([2]相关演算!EK63="","",[2]相关演算!EK63)</f>
        <v/>
      </c>
      <c r="EL63" s="228" t="str">
        <f>IF([2]相关演算!EL63="","",[2]相关演算!EL63)</f>
        <v/>
      </c>
      <c r="EM63" s="228" t="str">
        <f>IF([2]相关演算!EM63="","",[2]相关演算!EM63)</f>
        <v/>
      </c>
      <c r="EN63" s="228" t="str">
        <f>IF([2]相关演算!EN63="","",[2]相关演算!EN63)</f>
        <v/>
      </c>
      <c r="EO63" s="228" t="str">
        <f>IF([2]相关演算!EO63="","",[2]相关演算!EO63)</f>
        <v/>
      </c>
      <c r="EP63" s="228" t="str">
        <f>IF([2]相关演算!EP63="","",[2]相关演算!EP63)</f>
        <v/>
      </c>
      <c r="EQ63" s="228" t="str">
        <f>IF([2]相关演算!EQ63="","",[2]相关演算!EQ63)</f>
        <v/>
      </c>
      <c r="ER63" s="228" t="str">
        <f>IF([2]相关演算!ER63="","",[2]相关演算!ER63)</f>
        <v/>
      </c>
      <c r="ES63" s="228" t="str">
        <f>IF([2]相关演算!ES63="","",[2]相关演算!ES63)</f>
        <v/>
      </c>
      <c r="ET63" s="228" t="str">
        <f>IF([2]相关演算!ET63="","",[2]相关演算!ET63)</f>
        <v/>
      </c>
      <c r="EU63" s="228" t="str">
        <f>IF([2]相关演算!EU63="","",[2]相关演算!EU63)</f>
        <v/>
      </c>
      <c r="EV63" s="228" t="str">
        <f>IF([2]相关演算!EV63="","",[2]相关演算!EV63)</f>
        <v/>
      </c>
      <c r="EW63" s="228" t="str">
        <f>IF([2]相关演算!EW63="","",[2]相关演算!EW63)</f>
        <v/>
      </c>
      <c r="EX63" s="228" t="str">
        <f>IF([2]相关演算!EX63="","",[2]相关演算!EX63)</f>
        <v/>
      </c>
      <c r="EY63" s="228" t="str">
        <f>IF([2]相关演算!EY63="","",[2]相关演算!EY63)</f>
        <v/>
      </c>
      <c r="EZ63" s="228" t="str">
        <f>IF([2]相关演算!EZ63="","",[2]相关演算!EZ63)</f>
        <v/>
      </c>
      <c r="FA63" s="228" t="str">
        <f>IF([2]相关演算!FA63="","",[2]相关演算!FA63)</f>
        <v/>
      </c>
      <c r="FB63" s="228" t="str">
        <f>IF([2]相关演算!FB63="","",[2]相关演算!FB63)</f>
        <v/>
      </c>
      <c r="FC63" s="228" t="str">
        <f>IF([2]相关演算!FC63="","",[2]相关演算!FC63)</f>
        <v/>
      </c>
      <c r="FD63" s="228" t="str">
        <f>IF([2]相关演算!FD63="","",[2]相关演算!FD63)</f>
        <v/>
      </c>
      <c r="FE63" s="228" t="str">
        <f>IF([2]相关演算!FE63="","",[2]相关演算!FE63)</f>
        <v/>
      </c>
      <c r="FF63" s="228" t="str">
        <f>IF([2]相关演算!FF63="","",[2]相关演算!FF63)</f>
        <v/>
      </c>
      <c r="FG63" s="228" t="str">
        <f>IF([2]相关演算!FG63="","",[2]相关演算!FG63)</f>
        <v>朱亥</v>
      </c>
      <c r="FH63" s="228">
        <f>IF([2]相关演算!FH63="","",[2]相关演算!FH63)</f>
        <v>10050</v>
      </c>
      <c r="FI63" s="228" t="str">
        <f>IF([2]相关演算!FI63="","",[2]相关演算!FI63)</f>
        <v>fanwei2</v>
      </c>
      <c r="FJ63" s="228">
        <f>IF([2]相关演算!FJ63="","",[2]相关演算!FJ63)</f>
        <v>90</v>
      </c>
      <c r="FK63" s="228">
        <f>IF([2]相关演算!FK63="","",[2]相关演算!FK63)</f>
        <v>50</v>
      </c>
      <c r="FL63" s="228">
        <f>IF([2]相关演算!FL63="","",[2]相关演算!FL63)</f>
        <v>25</v>
      </c>
      <c r="FM63" s="228">
        <f>IF([2]相关演算!FM63="","",[2]相关演算!FM63)</f>
        <v>0</v>
      </c>
      <c r="FN63" s="228">
        <f>IF([2]相关演算!FN63="","",[2]相关演算!FN63)</f>
        <v>25</v>
      </c>
      <c r="FO63" s="228">
        <f>IF([2]相关演算!FO63="","",[2]相关演算!FO63)</f>
        <v>0</v>
      </c>
      <c r="FP63" s="228">
        <f>IF([2]相关演算!FP63="","",[2]相关演算!FP63)</f>
        <v>0</v>
      </c>
      <c r="FQ63" s="228">
        <f>IF([2]相关演算!FQ63="","",[2]相关演算!FQ63)</f>
        <v>0</v>
      </c>
      <c r="FR63" s="228">
        <f>IF([2]相关演算!FR63="","",[2]相关演算!FR63)</f>
        <v>0</v>
      </c>
      <c r="FS63" s="228">
        <f>IF([2]相关演算!FS63="","",[2]相关演算!FS63)</f>
        <v>7850</v>
      </c>
      <c r="FT63" s="228">
        <f>IF([2]相关演算!FT63="","",[2]相关演算!FT63)</f>
        <v>0</v>
      </c>
      <c r="FU63" s="228">
        <f>IF([2]相关演算!FU63="","",[2]相关演算!FU63)</f>
        <v>0</v>
      </c>
      <c r="FV63" s="228">
        <f>IF([2]相关演算!FV63="","",[2]相关演算!FV63)</f>
        <v>0</v>
      </c>
      <c r="FW63" s="228">
        <f>IF([2]相关演算!FW63="","",[2]相关演算!FW63)</f>
        <v>0</v>
      </c>
      <c r="FX63" s="228">
        <f>IF([2]相关演算!FX63="","",[2]相关演算!FX63)</f>
        <v>0</v>
      </c>
      <c r="FY63" s="228">
        <f>IF([2]相关演算!FY63="","",[2]相关演算!FY63)</f>
        <v>7850</v>
      </c>
      <c r="FZ63" s="228" t="str">
        <f ca="1">IF([2]相关演算!FZ63="","",[2]相关演算!FZ63)</f>
        <v/>
      </c>
      <c r="GA63" s="228">
        <f>IF([2]相关演算!GA63="","",[2]相关演算!GA63)</f>
        <v>0</v>
      </c>
      <c r="GB63" s="228">
        <f ca="1">IF([2]相关演算!GB63="","",[2]相关演算!GB63)</f>
        <v>25</v>
      </c>
      <c r="GC63" s="228">
        <f ca="1">IF([2]相关演算!GC63="","",[2]相关演算!GC63)</f>
        <v>0.51861406616345074</v>
      </c>
      <c r="GD63" s="228">
        <f>IF([2]相关演算!GD63="","",[2]相关演算!GD63)</f>
        <v>2</v>
      </c>
      <c r="GE63" s="228">
        <f ca="1">IF([2]相关演算!GE63="","",[2]相关演算!GE63)</f>
        <v>1</v>
      </c>
      <c r="GF63" s="228">
        <f ca="1">IF([2]相关演算!GF63="","",[2]相关演算!GF63)</f>
        <v>2</v>
      </c>
      <c r="GG63" s="228">
        <f>IF([2]相关演算!GG63="","",[2]相关演算!GG63)</f>
        <v>3</v>
      </c>
      <c r="GH63" s="228" t="str">
        <f>IF([2]相关演算!GH63="","",[2]相关演算!GH63)</f>
        <v/>
      </c>
      <c r="GI63" s="228" t="str">
        <f>IF([2]相关演算!GI63="","",[2]相关演算!GI63)</f>
        <v/>
      </c>
      <c r="GJ63" s="228" t="str">
        <f>IF([2]相关演算!GJ63="","",[2]相关演算!GJ63)</f>
        <v/>
      </c>
      <c r="GK63" s="228" t="str">
        <f>IF([2]相关演算!GK63="","",[2]相关演算!GK63)</f>
        <v/>
      </c>
      <c r="GL63" s="228" t="str">
        <f>IF([2]相关演算!GL63="","",[2]相关演算!GL63)</f>
        <v/>
      </c>
      <c r="GM63" s="228" t="str">
        <f>IF([2]相关演算!GM63="","",[2]相关演算!GM63)</f>
        <v/>
      </c>
      <c r="GN63" s="228" t="str">
        <f>IF([2]相关演算!GN63="","",[2]相关演算!GN63)</f>
        <v/>
      </c>
      <c r="GO63" s="228" t="str">
        <f>IF([2]相关演算!GO63="","",[2]相关演算!GO63)</f>
        <v/>
      </c>
      <c r="GP63" s="228" t="str">
        <f>IF([2]相关演算!GP63="","",[2]相关演算!GP63)</f>
        <v/>
      </c>
      <c r="GQ63" s="228" t="str">
        <f>IF([2]相关演算!GQ63="","",[2]相关演算!GQ63)</f>
        <v/>
      </c>
      <c r="GR63" s="228" t="str">
        <f>IF([2]相关演算!GR63="","",[2]相关演算!GR63)</f>
        <v/>
      </c>
      <c r="GS63" s="228" t="str">
        <f>IF([2]相关演算!GS63="","",[2]相关演算!GS63)</f>
        <v/>
      </c>
      <c r="GT63" s="228" t="str">
        <f>IF([2]相关演算!GT63="","",[2]相关演算!GT63)</f>
        <v/>
      </c>
      <c r="GU63" s="228" t="str">
        <f>IF([2]相关演算!GU63="","",[2]相关演算!GU63)</f>
        <v/>
      </c>
      <c r="GV63" s="228" t="str">
        <f>IF([2]相关演算!GV63="","",[2]相关演算!GV63)</f>
        <v/>
      </c>
      <c r="GW63" s="228" t="str">
        <f>IF([2]相关演算!GW63="","",[2]相关演算!GW63)</f>
        <v/>
      </c>
      <c r="GX63" s="228" t="str">
        <f>IF([2]相关演算!GX63="","",[2]相关演算!GX63)</f>
        <v/>
      </c>
      <c r="GY63" s="228" t="str">
        <f>IF([2]相关演算!GY63="","",[2]相关演算!GY63)</f>
        <v/>
      </c>
      <c r="GZ63" s="228" t="str">
        <f>IF([2]相关演算!GZ63="","",[2]相关演算!GZ63)</f>
        <v/>
      </c>
    </row>
    <row r="64" spans="1:208">
      <c r="A64" s="228" t="str">
        <f>IF([2]相关演算!A64="","",[2]相关演算!A64)</f>
        <v/>
      </c>
      <c r="B64" s="228">
        <f>IF([2]相关演算!B64="","",[2]相关演算!B64)</f>
        <v>45</v>
      </c>
      <c r="C64" s="228">
        <f>IF([2]相关演算!C64="","",[2]相关演算!C64)</f>
        <v>0.5</v>
      </c>
      <c r="D64" s="228">
        <f>IF([2]相关演算!D64="","",[2]相关演算!D64)</f>
        <v>0.5</v>
      </c>
      <c r="E64" s="228">
        <f>IF([2]相关演算!E64="","",[2]相关演算!E64)</f>
        <v>0.5</v>
      </c>
      <c r="F64" s="228">
        <f>IF([2]相关演算!F64="","",[2]相关演算!F64)</f>
        <v>0.5</v>
      </c>
      <c r="G64" s="228">
        <f>IF([2]相关演算!G64="","",[2]相关演算!G64)</f>
        <v>0.17109640563643297</v>
      </c>
      <c r="H64" s="228">
        <f>IF([2]相关演算!H64="","",[2]相关演算!H64)</f>
        <v>0.11231747711651771</v>
      </c>
      <c r="I64" s="228">
        <f>IF([2]相关演算!I64="","",[2]相关演算!I64)</f>
        <v>0.504079598106834</v>
      </c>
      <c r="J64" s="228">
        <f>IF([2]相关演算!J64="","",[2]相关演算!J64)</f>
        <v>0.504079598106834</v>
      </c>
      <c r="K64" s="228">
        <f>IF([2]相关演算!K64="","",[2]相关演算!K64)</f>
        <v>0</v>
      </c>
      <c r="L64" s="228">
        <f>IF([2]相关演算!L64="","",[2]相关演算!L64)</f>
        <v>0.28985398169321414</v>
      </c>
      <c r="M64" s="228">
        <f>IF([2]相关演算!M64="","",[2]相关演算!M64)</f>
        <v>0.48490712686951176</v>
      </c>
      <c r="N64" s="228">
        <f>IF([2]相关演算!N64="","",[2]相关演算!N64)</f>
        <v>0.30577576772045034</v>
      </c>
      <c r="O64" s="228" t="str">
        <f>IF([2]相关演算!O64="","",[2]相关演算!O64)</f>
        <v/>
      </c>
      <c r="P64" s="228" t="str">
        <f>IF([2]相关演算!P64="","",[2]相关演算!P64)</f>
        <v/>
      </c>
      <c r="Q64" s="228" t="str">
        <f>IF([2]相关演算!Q64="","",[2]相关演算!Q64)</f>
        <v/>
      </c>
      <c r="R64" s="228">
        <f>IF([2]相关演算!R64="","",[2]相关演算!R64)</f>
        <v>3.7898399999999999</v>
      </c>
      <c r="S64" s="228">
        <f>IF([2]相关演算!S64="","",[2]相关演算!S64)</f>
        <v>3.62704</v>
      </c>
      <c r="T64" s="228">
        <f>IF([2]相关演算!T64="","",[2]相关演算!T64)</f>
        <v>1.8</v>
      </c>
      <c r="U64" s="228">
        <f>IF([2]相关演算!U64="","",[2]相关演算!U64)</f>
        <v>2.3839999999999999</v>
      </c>
      <c r="V64" s="228">
        <f>IF([2]相关演算!V64="","",[2]相关演算!V64)</f>
        <v>3.4536713788987461</v>
      </c>
      <c r="W64" s="228">
        <f>IF([2]相关演算!W64="","",[2]相关演算!W64)</f>
        <v>1.9494929209711678</v>
      </c>
      <c r="X64" s="228">
        <f>IF([2]相关演算!X64="","",[2]相关演算!X64)</f>
        <v>1.5260889198034311</v>
      </c>
      <c r="Y64" s="228">
        <f>IF([2]相关演算!Y64="","",[2]相关演算!Y64)</f>
        <v>1.4427812869096213</v>
      </c>
      <c r="Z64" s="228">
        <f>IF([2]相关演算!Z64="","",[2]相关演算!Z64)</f>
        <v>0.15596210620274964</v>
      </c>
      <c r="AA64" s="228">
        <f>IF([2]相关演算!AA64="","",[2]相关演算!AA64)</f>
        <v>0.16296247865240765</v>
      </c>
      <c r="AB64" s="228">
        <f>IF([2]相关演算!AB64="","",[2]相关演算!AB64)</f>
        <v>0.32837301587301593</v>
      </c>
      <c r="AC64" s="228">
        <f>IF([2]相关演算!AC64="","",[2]相关演算!AC64)</f>
        <v>0.24793264621284761</v>
      </c>
      <c r="AD64" s="228">
        <f>IF([2]相关演算!AD64="","",[2]相关演算!AD64)</f>
        <v>0.29422113971028763</v>
      </c>
      <c r="AE64" s="228">
        <f>IF([2]相关演算!AE64="","",[2]相关演算!AE64)</f>
        <v>0.3272225319292672</v>
      </c>
      <c r="AF64" s="228">
        <f>IF([2]相关演算!AF64="","",[2]相关演算!AF64)</f>
        <v>0.26597601745945731</v>
      </c>
      <c r="AG64" s="228">
        <f>IF([2]相关演算!AG64="","",[2]相关演算!AG64)</f>
        <v>0.28789569352655886</v>
      </c>
      <c r="AH64" s="228">
        <f>IF([2]相关演算!AH64="","",[2]相关演算!AH64)</f>
        <v>0.15958561047567438</v>
      </c>
      <c r="AI64" s="228">
        <f>IF([2]相关演算!AI64="","",[2]相关演算!AI64)</f>
        <v>0.19702380952380955</v>
      </c>
      <c r="AJ64" s="228">
        <f>IF([2]相关演算!AJ64="","",[2]相关演算!AJ64)</f>
        <v>0.29422113971028763</v>
      </c>
      <c r="AK64" s="228">
        <f>IF([2]相关演算!AK64="","",[2]相关演算!AK64)</f>
        <v>0.15596210620274964</v>
      </c>
      <c r="AL64" s="228">
        <f>IF([2]相关演算!AL64="","",[2]相关演算!AL64)</f>
        <v>47135242493.209297</v>
      </c>
      <c r="AM64" s="228">
        <f>IF([2]相关演算!AM64="","",[2]相关演算!AM64)</f>
        <v>49250911875.927422</v>
      </c>
      <c r="AN64" s="228">
        <f>IF([2]相关演算!AN64="","",[2]相关演算!AN64)</f>
        <v>99241681894.702011</v>
      </c>
      <c r="AO64" s="228">
        <f>IF([2]相关演算!AO64="","",[2]相关演算!AO64)</f>
        <v>93040472198.176361</v>
      </c>
      <c r="AP64" s="228">
        <f>IF([2]相关演算!AP64="","",[2]相关演算!AP64)</f>
        <v>83857346320.937302</v>
      </c>
      <c r="AQ64" s="228">
        <f>IF([2]相关演算!AQ64="","",[2]相关演算!AQ64)</f>
        <v>76189606456.530731</v>
      </c>
      <c r="AR64" s="228">
        <f>IF([2]相关演算!AR64="","",[2]相关演算!AR64)</f>
        <v>45713763873.918434</v>
      </c>
      <c r="AS64" s="228">
        <f>IF([2]相关演算!AS64="","",[2]相关演算!AS64)</f>
        <v>59545009136.821205</v>
      </c>
      <c r="AT64" s="228">
        <f>IF([2]相关演算!AT64="","",[2]相关演算!AT64)</f>
        <v>93040472198.176361</v>
      </c>
      <c r="AU64" s="228">
        <f>IF([2]相关演算!AU64="","",[2]相关演算!AU64)</f>
        <v>47135242493.209297</v>
      </c>
      <c r="AV64" s="228" t="str">
        <f>IF([2]相关演算!AV64="","",[2]相关演算!AV64)</f>
        <v/>
      </c>
      <c r="AW64" s="228" t="str">
        <f>IF([2]相关演算!AW64="","",[2]相关演算!AW64)</f>
        <v/>
      </c>
      <c r="AX64" s="228" t="str">
        <f>IF([2]相关演算!AX64="","",[2]相关演算!AX64)</f>
        <v/>
      </c>
      <c r="AY64" s="228" t="str">
        <f>IF([2]相关演算!AY64="","",[2]相关演算!AY64)</f>
        <v/>
      </c>
      <c r="AZ64" s="228" t="str">
        <f>IF([2]相关演算!AZ64="","",[2]相关演算!AZ64)</f>
        <v/>
      </c>
      <c r="BA64" s="228" t="str">
        <f>IF([2]相关演算!BA64="","",[2]相关演算!BA64)</f>
        <v/>
      </c>
      <c r="BB64" s="228" t="str">
        <f>IF([2]相关演算!BB64="","",[2]相关演算!BB64)</f>
        <v/>
      </c>
      <c r="BC64" s="228" t="str">
        <f>IF([2]相关演算!BC64="","",[2]相关演算!BC64)</f>
        <v/>
      </c>
      <c r="BD64" s="228">
        <f>IF([2]相关演算!BD64="","",[2]相关演算!BD64)</f>
        <v>40</v>
      </c>
      <c r="BE64" s="228">
        <f>IF([2]相关演算!BE64="","",[2]相关演算!BE64)</f>
        <v>240</v>
      </c>
      <c r="BF64" s="228">
        <f>IF([2]相关演算!BF64="","",[2]相关演算!BF64)</f>
        <v>156.72889277412139</v>
      </c>
      <c r="BG64" s="228">
        <f>IF([2]相关演算!BG64="","",[2]相关演算!BG64)</f>
        <v>100.89041531120159</v>
      </c>
      <c r="BH64" s="228">
        <f>IF([2]相关演算!BH64="","",[2]相关演算!BH64)</f>
        <v>148.77625475237352</v>
      </c>
      <c r="BI64" s="228" t="str">
        <f>IF([2]相关演算!BI64="","",[2]相关演算!BI64)</f>
        <v/>
      </c>
      <c r="BJ64" s="228" t="str">
        <f>IF([2]相关演算!BJ64="","",[2]相关演算!BJ64)</f>
        <v/>
      </c>
      <c r="BK64" s="228">
        <f>IF([2]相关演算!BK64="","",[2]相关演算!BK64)</f>
        <v>40</v>
      </c>
      <c r="BL64" s="228">
        <f>IF([2]相关演算!BL64="","",[2]相关演算!BL64)</f>
        <v>3.5794180468014969E-2</v>
      </c>
      <c r="BM64" s="228">
        <f>IF([2]相关演算!BM64="","",[2]相关演算!BM64)</f>
        <v>8.8454887716992281E-2</v>
      </c>
      <c r="BN64" s="228">
        <f>IF([2]相关演算!BN64="","",[2]相关演算!BN64)</f>
        <v>7.4947533153003759E-2</v>
      </c>
      <c r="BO64" s="228">
        <f>IF([2]相关演算!BO64="","",[2]相关演算!BO64)</f>
        <v>3.9595840749581113E-2</v>
      </c>
      <c r="BP64" s="228" t="str">
        <f>IF([2]相关演算!BP64="","",[2]相关演算!BP64)</f>
        <v/>
      </c>
      <c r="BQ64" s="228">
        <f>IF([2]相关演算!BQ64="","",[2]相关演算!BQ64)</f>
        <v>3.0000725891589475E-2</v>
      </c>
      <c r="BR64" s="228">
        <f>IF([2]相关演算!BR64="","",[2]相关演算!BR64)</f>
        <v>0.1545665642019971</v>
      </c>
      <c r="BS64" s="228">
        <f>IF([2]相关演算!BS64="","",[2]相关演算!BS64)</f>
        <v>5.3903333168045325E-2</v>
      </c>
      <c r="BT64" s="228">
        <f>IF([2]相关演算!BT64="","",[2]相关演算!BT64)</f>
        <v>5.3333104657968561E-2</v>
      </c>
      <c r="BU64" s="228" t="str">
        <f>IF([2]相关演算!BU64="","",[2]相关演算!BU64)</f>
        <v/>
      </c>
      <c r="BV64" s="228" t="str">
        <f>IF([2]相关演算!BV64="","",[2]相关演算!BV64)</f>
        <v/>
      </c>
      <c r="BW64" s="228">
        <f>IF([2]相关演算!BW64="","",[2]相关演算!BW64)</f>
        <v>6.5794906359604444E-2</v>
      </c>
      <c r="BX64" s="228">
        <f>IF([2]相关演算!BX64="","",[2]相关演算!BX64)</f>
        <v>0.24302145191898938</v>
      </c>
      <c r="BY64" s="228">
        <f>IF([2]相关演算!BY64="","",[2]相关演算!BY64)</f>
        <v>0.12885086632104908</v>
      </c>
      <c r="BZ64" s="228">
        <f>IF([2]相关演算!BZ64="","",[2]相关演算!BZ64)</f>
        <v>9.2928945407549673E-2</v>
      </c>
      <c r="CA64" s="228" t="str">
        <f>IF([2]相关演算!CA64="","",[2]相关演算!CA64)</f>
        <v/>
      </c>
      <c r="CB64" s="228" t="str">
        <f>IF([2]相关演算!CB64="","",[2]相关演算!CB64)</f>
        <v/>
      </c>
      <c r="CC64" s="228" t="str">
        <f>IF([2]相关演算!CC64="","",[2]相关演算!CC64)</f>
        <v/>
      </c>
      <c r="CD64" s="228" t="str">
        <f>IF([2]相关演算!CD64="","",[2]相关演算!CD64)</f>
        <v/>
      </c>
      <c r="CE64" s="228" t="str">
        <f>IF([2]相关演算!CE64="","",[2]相关演算!CE64)</f>
        <v/>
      </c>
      <c r="CF64" s="228" t="str">
        <f>IF([2]相关演算!CF64="","",[2]相关演算!CF64)</f>
        <v/>
      </c>
      <c r="CG64" s="228" t="str">
        <f>IF([2]相关演算!CG64="","",[2]相关演算!CG64)</f>
        <v/>
      </c>
      <c r="CH64" s="228" t="str">
        <f>IF([2]相关演算!CH64="","",[2]相关演算!CH64)</f>
        <v/>
      </c>
      <c r="CI64" s="228" t="str">
        <f>IF([2]相关演算!CI64="","",[2]相关演算!CI64)</f>
        <v/>
      </c>
      <c r="CJ64" s="228">
        <f>IF([2]相关演算!CJ64="","",[2]相关演算!CJ64)</f>
        <v>40</v>
      </c>
      <c r="CK64" s="228">
        <f>IF([2]相关演算!CK64="","",[2]相关演算!CK64)</f>
        <v>225.84517674657587</v>
      </c>
      <c r="CL64" s="228">
        <f>IF([2]相关演算!CL64="","",[2]相关演算!CL64)</f>
        <v>227.95555798382588</v>
      </c>
      <c r="CM64" s="228">
        <f>IF([2]相关演算!CM64="","",[2]相关演算!CM64)</f>
        <v>177.6529292153341</v>
      </c>
      <c r="CN64" s="228">
        <f>IF([2]相关演算!CN64="","",[2]相关演算!CN64)</f>
        <v>177.6529292153341</v>
      </c>
      <c r="CO64" s="228" t="str">
        <f>IF([2]相关演算!CO64="","",[2]相关演算!CO64)</f>
        <v/>
      </c>
      <c r="CP64" s="228" t="str">
        <f>IF([2]相关演算!CP64="","",[2]相关演算!CP64)</f>
        <v/>
      </c>
      <c r="CQ64" s="228">
        <f>IF([2]相关演算!CQ64="","",[2]相关演算!CQ64)</f>
        <v>40</v>
      </c>
      <c r="CR64" s="228">
        <f>IF([2]相关演算!CR64="","",[2]相关演算!CR64)</f>
        <v>3.2855216254644402E-2</v>
      </c>
      <c r="CS64" s="228">
        <f>IF([2]相关演算!CS64="","",[2]相关演算!CS64)</f>
        <v>4.8817942923608547E-2</v>
      </c>
      <c r="CT64" s="228">
        <f>IF([2]相关演算!CT64="","",[2]相关演算!CT64)</f>
        <v>8.8755398669829733E-2</v>
      </c>
      <c r="CU64" s="228">
        <f>IF([2]相关演算!CU64="","",[2]相关演算!CU64)</f>
        <v>8.9112906513298423E-2</v>
      </c>
      <c r="CV64" s="228" t="str">
        <f>IF([2]相关演算!CV64="","",[2]相关演算!CV64)</f>
        <v/>
      </c>
      <c r="CW64" s="228">
        <f>IF([2]相关演算!CW64="","",[2]相关演算!CW64)</f>
        <v>3.8216675719717604E-2</v>
      </c>
      <c r="CX64" s="228">
        <f>IF([2]相关演算!CX64="","",[2]相关演算!CX64)</f>
        <v>4.0112597777233958E-2</v>
      </c>
      <c r="CY64" s="228">
        <f>IF([2]相关演算!CY64="","",[2]相关演算!CY64)</f>
        <v>3.1883185168410579E-2</v>
      </c>
      <c r="CZ64" s="228">
        <f>IF([2]相关演算!CZ64="","",[2]相关演算!CZ64)</f>
        <v>3.0130856395139804E-2</v>
      </c>
      <c r="DA64" s="228" t="str">
        <f>IF([2]相关演算!DA64="","",[2]相关演算!DA64)</f>
        <v/>
      </c>
      <c r="DB64" s="228" t="str">
        <f>IF([2]相关演算!DB64="","",[2]相关演算!DB64)</f>
        <v/>
      </c>
      <c r="DC64" s="228">
        <f>IF([2]相关演算!DC64="","",[2]相关演算!DC64)</f>
        <v>7.1071891974362006E-2</v>
      </c>
      <c r="DD64" s="228">
        <f>IF([2]相关演算!DD64="","",[2]相关演算!DD64)</f>
        <v>8.8930540700842498E-2</v>
      </c>
      <c r="DE64" s="228">
        <f>IF([2]相关演算!DE64="","",[2]相关演算!DE64)</f>
        <v>0.1206385838382403</v>
      </c>
      <c r="DF64" s="228">
        <f>IF([2]相关演算!DF64="","",[2]相关演算!DF64)</f>
        <v>0.11924376290843823</v>
      </c>
      <c r="DG64" s="228" t="str">
        <f>IF([2]相关演算!DG64="","",[2]相关演算!DG64)</f>
        <v/>
      </c>
      <c r="DH64" s="228" t="str">
        <f>IF([2]相关演算!DH64="","",[2]相关演算!DH64)</f>
        <v/>
      </c>
      <c r="DI64" s="228" t="str">
        <f>IF([2]相关演算!DI64="","",[2]相关演算!DI64)</f>
        <v/>
      </c>
      <c r="DJ64" s="228" t="str">
        <f>IF([2]相关演算!DJ64="","",[2]相关演算!DJ64)</f>
        <v/>
      </c>
      <c r="DK64" s="228" t="str">
        <f>IF([2]相关演算!DK64="","",[2]相关演算!DK64)</f>
        <v/>
      </c>
      <c r="DL64" s="228" t="str">
        <f>IF([2]相关演算!DL64="","",[2]相关演算!DL64)</f>
        <v/>
      </c>
      <c r="DM64" s="228" t="str">
        <f>IF([2]相关演算!DM64="","",[2]相关演算!DM64)</f>
        <v/>
      </c>
      <c r="DN64" s="228" t="str">
        <f>IF([2]相关演算!DN64="","",[2]相关演算!DN64)</f>
        <v/>
      </c>
      <c r="DO64" s="228" t="str">
        <f>IF([2]相关演算!DO64="","",[2]相关演算!DO64)</f>
        <v/>
      </c>
      <c r="DP64" s="228" t="str">
        <f>IF([2]相关演算!DP64="","",[2]相关演算!DP64)</f>
        <v/>
      </c>
      <c r="DQ64" s="228">
        <f>IF([2]相关演算!DQ64="","",[2]相关演算!DQ64)</f>
        <v>0</v>
      </c>
      <c r="DR64" s="228">
        <f>IF([2]相关演算!DR64="","",[2]相关演算!DR64)</f>
        <v>0</v>
      </c>
      <c r="DS64" s="228">
        <f>IF([2]相关演算!DS64="","",[2]相关演算!DS64)</f>
        <v>0.6</v>
      </c>
      <c r="DT64" s="228">
        <f>IF([2]相关演算!DT64="","",[2]相关演算!DT64)</f>
        <v>0.4</v>
      </c>
      <c r="DU64" s="228">
        <f>IF([2]相关演算!DU64="","",[2]相关演算!DU64)</f>
        <v>0</v>
      </c>
      <c r="DV64" s="228">
        <f>IF([2]相关演算!DV64="","",[2]相关演算!DV64)</f>
        <v>0.5</v>
      </c>
      <c r="DW64" s="228">
        <f>IF([2]相关演算!DW64="","",[2]相关演算!DW64)</f>
        <v>0</v>
      </c>
      <c r="DX64" s="228">
        <f>IF([2]相关演算!DX64="","",[2]相关演算!DX64)</f>
        <v>0.5</v>
      </c>
      <c r="DY64" s="228">
        <f>IF([2]相关演算!DY64="","",[2]相关演算!DY64)</f>
        <v>0</v>
      </c>
      <c r="DZ64" s="228">
        <f>IF([2]相关演算!DZ64="","",[2]相关演算!DZ64)</f>
        <v>0.25</v>
      </c>
      <c r="EA64" s="228">
        <f>IF([2]相关演算!EA64="","",[2]相关演算!EA64)</f>
        <v>0.75</v>
      </c>
      <c r="EB64" s="228">
        <f>IF([2]相关演算!EB64="","",[2]相关演算!EB64)</f>
        <v>0</v>
      </c>
      <c r="EC64" s="228">
        <f>IF([2]相关演算!EC64="","",[2]相关演算!EC64)</f>
        <v>0</v>
      </c>
      <c r="ED64" s="228">
        <f>IF([2]相关演算!ED64="","",[2]相关演算!ED64)</f>
        <v>0</v>
      </c>
      <c r="EE64" s="228">
        <f>IF([2]相关演算!EE64="","",[2]相关演算!EE64)</f>
        <v>0.5</v>
      </c>
      <c r="EF64" s="228">
        <f>IF([2]相关演算!EF64="","",[2]相关演算!EF64)</f>
        <v>0.5</v>
      </c>
      <c r="EG64" s="228" t="str">
        <f>IF([2]相关演算!EG64="","",[2]相关演算!EG64)</f>
        <v/>
      </c>
      <c r="EH64" s="228" t="str">
        <f>IF([2]相关演算!EH64="","",[2]相关演算!EH64)</f>
        <v/>
      </c>
      <c r="EI64" s="228" t="str">
        <f>IF([2]相关演算!EI64="","",[2]相关演算!EI64)</f>
        <v/>
      </c>
      <c r="EJ64" s="228" t="str">
        <f>IF([2]相关演算!EJ64="","",[2]相关演算!EJ64)</f>
        <v/>
      </c>
      <c r="EK64" s="228" t="str">
        <f>IF([2]相关演算!EK64="","",[2]相关演算!EK64)</f>
        <v/>
      </c>
      <c r="EL64" s="228" t="str">
        <f>IF([2]相关演算!EL64="","",[2]相关演算!EL64)</f>
        <v/>
      </c>
      <c r="EM64" s="228" t="str">
        <f>IF([2]相关演算!EM64="","",[2]相关演算!EM64)</f>
        <v/>
      </c>
      <c r="EN64" s="228" t="str">
        <f>IF([2]相关演算!EN64="","",[2]相关演算!EN64)</f>
        <v/>
      </c>
      <c r="EO64" s="228" t="str">
        <f>IF([2]相关演算!EO64="","",[2]相关演算!EO64)</f>
        <v/>
      </c>
      <c r="EP64" s="228" t="str">
        <f>IF([2]相关演算!EP64="","",[2]相关演算!EP64)</f>
        <v/>
      </c>
      <c r="EQ64" s="228" t="str">
        <f>IF([2]相关演算!EQ64="","",[2]相关演算!EQ64)</f>
        <v/>
      </c>
      <c r="ER64" s="228" t="str">
        <f>IF([2]相关演算!ER64="","",[2]相关演算!ER64)</f>
        <v/>
      </c>
      <c r="ES64" s="228" t="str">
        <f>IF([2]相关演算!ES64="","",[2]相关演算!ES64)</f>
        <v/>
      </c>
      <c r="ET64" s="228" t="str">
        <f>IF([2]相关演算!ET64="","",[2]相关演算!ET64)</f>
        <v/>
      </c>
      <c r="EU64" s="228" t="str">
        <f>IF([2]相关演算!EU64="","",[2]相关演算!EU64)</f>
        <v/>
      </c>
      <c r="EV64" s="228" t="str">
        <f>IF([2]相关演算!EV64="","",[2]相关演算!EV64)</f>
        <v/>
      </c>
      <c r="EW64" s="228" t="str">
        <f>IF([2]相关演算!EW64="","",[2]相关演算!EW64)</f>
        <v/>
      </c>
      <c r="EX64" s="228" t="str">
        <f>IF([2]相关演算!EX64="","",[2]相关演算!EX64)</f>
        <v/>
      </c>
      <c r="EY64" s="228" t="str">
        <f>IF([2]相关演算!EY64="","",[2]相关演算!EY64)</f>
        <v/>
      </c>
      <c r="EZ64" s="228" t="str">
        <f>IF([2]相关演算!EZ64="","",[2]相关演算!EZ64)</f>
        <v/>
      </c>
      <c r="FA64" s="228" t="str">
        <f>IF([2]相关演算!FA64="","",[2]相关演算!FA64)</f>
        <v/>
      </c>
      <c r="FB64" s="228" t="str">
        <f>IF([2]相关演算!FB64="","",[2]相关演算!FB64)</f>
        <v/>
      </c>
      <c r="FC64" s="228" t="str">
        <f>IF([2]相关演算!FC64="","",[2]相关演算!FC64)</f>
        <v/>
      </c>
      <c r="FD64" s="228" t="str">
        <f>IF([2]相关演算!FD64="","",[2]相关演算!FD64)</f>
        <v/>
      </c>
      <c r="FE64" s="228" t="str">
        <f>IF([2]相关演算!FE64="","",[2]相关演算!FE64)</f>
        <v/>
      </c>
      <c r="FF64" s="228" t="str">
        <f>IF([2]相关演算!FF64="","",[2]相关演算!FF64)</f>
        <v/>
      </c>
      <c r="FG64" s="228" t="str">
        <f>IF([2]相关演算!FG64="","",[2]相关演算!FG64)</f>
        <v>西门豹</v>
      </c>
      <c r="FH64" s="228">
        <f>IF([2]相关演算!FH64="","",[2]相关演算!FH64)</f>
        <v>10051</v>
      </c>
      <c r="FI64" s="228" t="str">
        <f>IF([2]相关演算!FI64="","",[2]相关演算!FI64)</f>
        <v>fanwei2</v>
      </c>
      <c r="FJ64" s="228">
        <f>IF([2]相关演算!FJ64="","",[2]相关演算!FJ64)</f>
        <v>500</v>
      </c>
      <c r="FK64" s="228">
        <f>IF([2]相关演算!FK64="","",[2]相关演算!FK64)</f>
        <v>65</v>
      </c>
      <c r="FL64" s="228">
        <f>IF([2]相关演算!FL64="","",[2]相关演算!FL64)</f>
        <v>450</v>
      </c>
      <c r="FM64" s="228">
        <f>IF([2]相关演算!FM64="","",[2]相关演算!FM64)</f>
        <v>0</v>
      </c>
      <c r="FN64" s="228">
        <f>IF([2]相关演算!FN64="","",[2]相关演算!FN64)</f>
        <v>450</v>
      </c>
      <c r="FO64" s="228">
        <f>IF([2]相关演算!FO64="","",[2]相关演算!FO64)</f>
        <v>0</v>
      </c>
      <c r="FP64" s="228">
        <f>IF([2]相关演算!FP64="","",[2]相关演算!FP64)</f>
        <v>0</v>
      </c>
      <c r="FQ64" s="228">
        <f>IF([2]相关演算!FQ64="","",[2]相关演算!FQ64)</f>
        <v>0</v>
      </c>
      <c r="FR64" s="228">
        <f>IF([2]相关演算!FR64="","",[2]相关演算!FR64)</f>
        <v>0</v>
      </c>
      <c r="FS64" s="228">
        <f>IF([2]相关演算!FS64="","",[2]相关演算!FS64)</f>
        <v>13266.5</v>
      </c>
      <c r="FT64" s="228">
        <f>IF([2]相关演算!FT64="","",[2]相关演算!FT64)</f>
        <v>0</v>
      </c>
      <c r="FU64" s="228">
        <f>IF([2]相关演算!FU64="","",[2]相关演算!FU64)</f>
        <v>0</v>
      </c>
      <c r="FV64" s="228">
        <f>IF([2]相关演算!FV64="","",[2]相关演算!FV64)</f>
        <v>0</v>
      </c>
      <c r="FW64" s="228">
        <f>IF([2]相关演算!FW64="","",[2]相关演算!FW64)</f>
        <v>0</v>
      </c>
      <c r="FX64" s="228">
        <f>IF([2]相关演算!FX64="","",[2]相关演算!FX64)</f>
        <v>0</v>
      </c>
      <c r="FY64" s="228">
        <f>IF([2]相关演算!FY64="","",[2]相关演算!FY64)</f>
        <v>13266.5</v>
      </c>
      <c r="FZ64" s="228" t="str">
        <f ca="1">IF([2]相关演算!FZ64="","",[2]相关演算!FZ64)</f>
        <v/>
      </c>
      <c r="GA64" s="228">
        <f>IF([2]相关演算!GA64="","",[2]相关演算!GA64)</f>
        <v>1</v>
      </c>
      <c r="GB64" s="228">
        <f ca="1">IF([2]相关演算!GB64="","",[2]相关演算!GB64)</f>
        <v>450</v>
      </c>
      <c r="GC64" s="228">
        <f ca="1">IF([2]相关演算!GC64="","",[2]相关演算!GC64)</f>
        <v>1</v>
      </c>
      <c r="GD64" s="228">
        <f>IF([2]相关演算!GD64="","",[2]相关演算!GD64)</f>
        <v>2</v>
      </c>
      <c r="GE64" s="228">
        <f ca="1">IF([2]相关演算!GE64="","",[2]相关演算!GE64)</f>
        <v>3.2</v>
      </c>
      <c r="GF64" s="228">
        <f ca="1">IF([2]相关演算!GF64="","",[2]相关演算!GF64)</f>
        <v>3</v>
      </c>
      <c r="GG64" s="228">
        <f>IF([2]相关演算!GG64="","",[2]相关演算!GG64)</f>
        <v>3</v>
      </c>
      <c r="GH64" s="228" t="str">
        <f>IF([2]相关演算!GH64="","",[2]相关演算!GH64)</f>
        <v/>
      </c>
      <c r="GI64" s="228" t="str">
        <f>IF([2]相关演算!GI64="","",[2]相关演算!GI64)</f>
        <v/>
      </c>
      <c r="GJ64" s="228" t="str">
        <f>IF([2]相关演算!GJ64="","",[2]相关演算!GJ64)</f>
        <v/>
      </c>
      <c r="GK64" s="228" t="str">
        <f>IF([2]相关演算!GK64="","",[2]相关演算!GK64)</f>
        <v/>
      </c>
      <c r="GL64" s="228" t="str">
        <f>IF([2]相关演算!GL64="","",[2]相关演算!GL64)</f>
        <v/>
      </c>
      <c r="GM64" s="228" t="str">
        <f>IF([2]相关演算!GM64="","",[2]相关演算!GM64)</f>
        <v/>
      </c>
      <c r="GN64" s="228" t="str">
        <f>IF([2]相关演算!GN64="","",[2]相关演算!GN64)</f>
        <v/>
      </c>
      <c r="GO64" s="228" t="str">
        <f>IF([2]相关演算!GO64="","",[2]相关演算!GO64)</f>
        <v/>
      </c>
      <c r="GP64" s="228" t="str">
        <f>IF([2]相关演算!GP64="","",[2]相关演算!GP64)</f>
        <v/>
      </c>
      <c r="GQ64" s="228" t="str">
        <f>IF([2]相关演算!GQ64="","",[2]相关演算!GQ64)</f>
        <v/>
      </c>
      <c r="GR64" s="228" t="str">
        <f>IF([2]相关演算!GR64="","",[2]相关演算!GR64)</f>
        <v/>
      </c>
      <c r="GS64" s="228" t="str">
        <f>IF([2]相关演算!GS64="","",[2]相关演算!GS64)</f>
        <v/>
      </c>
      <c r="GT64" s="228" t="str">
        <f>IF([2]相关演算!GT64="","",[2]相关演算!GT64)</f>
        <v/>
      </c>
      <c r="GU64" s="228" t="str">
        <f>IF([2]相关演算!GU64="","",[2]相关演算!GU64)</f>
        <v/>
      </c>
      <c r="GV64" s="228" t="str">
        <f>IF([2]相关演算!GV64="","",[2]相关演算!GV64)</f>
        <v/>
      </c>
      <c r="GW64" s="228" t="str">
        <f>IF([2]相关演算!GW64="","",[2]相关演算!GW64)</f>
        <v/>
      </c>
      <c r="GX64" s="228" t="str">
        <f>IF([2]相关演算!GX64="","",[2]相关演算!GX64)</f>
        <v/>
      </c>
      <c r="GY64" s="228" t="str">
        <f>IF([2]相关演算!GY64="","",[2]相关演算!GY64)</f>
        <v/>
      </c>
      <c r="GZ64" s="228" t="str">
        <f>IF([2]相关演算!GZ64="","",[2]相关演算!GZ64)</f>
        <v/>
      </c>
    </row>
    <row r="65" spans="1:208">
      <c r="A65" s="228" t="str">
        <f>IF([2]相关演算!A65="","",[2]相关演算!A65)</f>
        <v/>
      </c>
      <c r="B65" s="228">
        <f>IF([2]相关演算!B65="","",[2]相关演算!B65)</f>
        <v>46</v>
      </c>
      <c r="C65" s="228">
        <f>IF([2]相关演算!C65="","",[2]相关演算!C65)</f>
        <v>0.5</v>
      </c>
      <c r="D65" s="228">
        <f>IF([2]相关演算!D65="","",[2]相关演算!D65)</f>
        <v>0.5</v>
      </c>
      <c r="E65" s="228">
        <f>IF([2]相关演算!E65="","",[2]相关演算!E65)</f>
        <v>0.5</v>
      </c>
      <c r="F65" s="228">
        <f>IF([2]相关演算!F65="","",[2]相关演算!F65)</f>
        <v>0.5</v>
      </c>
      <c r="G65" s="228">
        <f>IF([2]相关演算!G65="","",[2]相关演算!G65)</f>
        <v>0.16547244963147473</v>
      </c>
      <c r="H65" s="228">
        <f>IF([2]相关演算!H65="","",[2]相关演算!H65)</f>
        <v>9.8727790536834004E-2</v>
      </c>
      <c r="I65" s="228">
        <f>IF([2]相关演算!I65="","",[2]相关演算!I65)</f>
        <v>0.48623198463794015</v>
      </c>
      <c r="J65" s="228">
        <f>IF([2]相关演算!J65="","",[2]相关演算!J65)</f>
        <v>0.48623198463794015</v>
      </c>
      <c r="K65" s="228">
        <f>IF([2]相关演算!K65="","",[2]相关演算!K65)</f>
        <v>0</v>
      </c>
      <c r="L65" s="228">
        <f>IF([2]相关演算!L65="","",[2]相关演算!L65)</f>
        <v>0.27898223242946718</v>
      </c>
      <c r="M65" s="228">
        <f>IF([2]相关演算!M65="","",[2]相关演算!M65)</f>
        <v>0.46586967250269173</v>
      </c>
      <c r="N65" s="228">
        <f>IF([2]相关演算!N65="","",[2]相关演算!N65)</f>
        <v>0.29193218370824542</v>
      </c>
      <c r="O65" s="228" t="str">
        <f>IF([2]相关演算!O65="","",[2]相关演算!O65)</f>
        <v/>
      </c>
      <c r="P65" s="228" t="str">
        <f>IF([2]相关演算!P65="","",[2]相关演算!P65)</f>
        <v/>
      </c>
      <c r="Q65" s="228" t="str">
        <f>IF([2]相关演算!Q65="","",[2]相关演算!Q65)</f>
        <v/>
      </c>
      <c r="R65" s="228">
        <f>IF([2]相关演算!R65="","",[2]相关演算!R65)</f>
        <v>3.7898399999999999</v>
      </c>
      <c r="S65" s="228">
        <f>IF([2]相关演算!S65="","",[2]相关演算!S65)</f>
        <v>3.62704</v>
      </c>
      <c r="T65" s="228">
        <f>IF([2]相关演算!T65="","",[2]相关演算!T65)</f>
        <v>1.8</v>
      </c>
      <c r="U65" s="228">
        <f>IF([2]相关演算!U65="","",[2]相关演算!U65)</f>
        <v>2.3839999999999999</v>
      </c>
      <c r="V65" s="228">
        <f>IF([2]相关演算!V65="","",[2]相关演算!V65)</f>
        <v>3.4113362845609503</v>
      </c>
      <c r="W65" s="228">
        <f>IF([2]相关演算!W65="","",[2]相关演算!W65)</f>
        <v>1.915393292534546</v>
      </c>
      <c r="X65" s="228">
        <f>IF([2]相关演算!X65="","",[2]相关演算!X65)</f>
        <v>1.4815061302099282</v>
      </c>
      <c r="Y65" s="228">
        <f>IF([2]相关演算!Y65="","",[2]相关演算!Y65)</f>
        <v>1.4065396479542565</v>
      </c>
      <c r="Z65" s="228">
        <f>IF([2]相关演算!Z65="","",[2]相关演算!Z65)</f>
        <v>0.15596210620274964</v>
      </c>
      <c r="AA65" s="228">
        <f>IF([2]相关演算!AA65="","",[2]相关演算!AA65)</f>
        <v>0.16296247865240765</v>
      </c>
      <c r="AB65" s="228">
        <f>IF([2]相关演算!AB65="","",[2]相关演算!AB65)</f>
        <v>0.32837301587301593</v>
      </c>
      <c r="AC65" s="228">
        <f>IF([2]相关演算!AC65="","",[2]相关演算!AC65)</f>
        <v>0.24793264621284761</v>
      </c>
      <c r="AD65" s="228">
        <f>IF([2]相关演算!AD65="","",[2]相关演算!AD65)</f>
        <v>0.29815676227406146</v>
      </c>
      <c r="AE65" s="228">
        <f>IF([2]相关演算!AE65="","",[2]相关演算!AE65)</f>
        <v>0.33592003385855135</v>
      </c>
      <c r="AF65" s="228">
        <f>IF([2]相关演算!AF65="","",[2]相关演算!AF65)</f>
        <v>0.27711865889105819</v>
      </c>
      <c r="AG65" s="228">
        <f>IF([2]相关演算!AG65="","",[2]相关演算!AG65)</f>
        <v>0.30014742192745109</v>
      </c>
      <c r="AH65" s="228">
        <f>IF([2]相关演算!AH65="","",[2]相关演算!AH65)</f>
        <v>0.16627119533463491</v>
      </c>
      <c r="AI65" s="228">
        <f>IF([2]相关演算!AI65="","",[2]相关演算!AI65)</f>
        <v>0.19702380952380955</v>
      </c>
      <c r="AJ65" s="228">
        <f>IF([2]相关演算!AJ65="","",[2]相关演算!AJ65)</f>
        <v>0.29815676227406146</v>
      </c>
      <c r="AK65" s="228">
        <f>IF([2]相关演算!AK65="","",[2]相关演算!AK65)</f>
        <v>0.15596210620274964</v>
      </c>
      <c r="AL65" s="228">
        <f>IF([2]相关演算!AL65="","",[2]相关演算!AL65)</f>
        <v>240060383913.07669</v>
      </c>
      <c r="AM65" s="228">
        <f>IF([2]相关演算!AM65="","",[2]相关演算!AM65)</f>
        <v>250835514736.29501</v>
      </c>
      <c r="AN65" s="228">
        <f>IF([2]相关演算!AN65="","",[2]相关演算!AN65)</f>
        <v>505439136316.18365</v>
      </c>
      <c r="AO65" s="228">
        <f>IF([2]相关演算!AO65="","",[2]相关演算!AO65)</f>
        <v>482584891033.21844</v>
      </c>
      <c r="AP65" s="228">
        <f>IF([2]相关演算!AP65="","",[2]相关演算!AP65)</f>
        <v>436406863141.68866</v>
      </c>
      <c r="AQ65" s="228">
        <f>IF([2]相关演算!AQ65="","",[2]相关演算!AQ65)</f>
        <v>399316234137.0899</v>
      </c>
      <c r="AR65" s="228">
        <f>IF([2]相关演算!AR65="","",[2]相关演算!AR65)</f>
        <v>239589740482.25394</v>
      </c>
      <c r="AS65" s="228">
        <f>IF([2]相关演算!AS65="","",[2]相关演算!AS65)</f>
        <v>303263481789.71021</v>
      </c>
      <c r="AT65" s="228">
        <f>IF([2]相关演算!AT65="","",[2]相关演算!AT65)</f>
        <v>482584891033.21844</v>
      </c>
      <c r="AU65" s="228">
        <f>IF([2]相关演算!AU65="","",[2]相关演算!AU65)</f>
        <v>240060383913.07669</v>
      </c>
      <c r="AV65" s="228" t="str">
        <f>IF([2]相关演算!AV65="","",[2]相关演算!AV65)</f>
        <v/>
      </c>
      <c r="AW65" s="228" t="str">
        <f>IF([2]相关演算!AW65="","",[2]相关演算!AW65)</f>
        <v/>
      </c>
      <c r="AX65" s="228" t="str">
        <f>IF([2]相关演算!AX65="","",[2]相关演算!AX65)</f>
        <v/>
      </c>
      <c r="AY65" s="228" t="str">
        <f>IF([2]相关演算!AY65="","",[2]相关演算!AY65)</f>
        <v/>
      </c>
      <c r="AZ65" s="228" t="str">
        <f>IF([2]相关演算!AZ65="","",[2]相关演算!AZ65)</f>
        <v/>
      </c>
      <c r="BA65" s="228" t="str">
        <f>IF([2]相关演算!BA65="","",[2]相关演算!BA65)</f>
        <v/>
      </c>
      <c r="BB65" s="228" t="str">
        <f>IF([2]相关演算!BB65="","",[2]相关演算!BB65)</f>
        <v/>
      </c>
      <c r="BC65" s="228" t="str">
        <f>IF([2]相关演算!BC65="","",[2]相关演算!BC65)</f>
        <v/>
      </c>
      <c r="BD65" s="228">
        <f>IF([2]相关演算!BD65="","",[2]相关演算!BD65)</f>
        <v>41</v>
      </c>
      <c r="BE65" s="228">
        <f>IF([2]相关演算!BE65="","",[2]相关演算!BE65)</f>
        <v>240</v>
      </c>
      <c r="BF65" s="228">
        <f>IF([2]相关演算!BF65="","",[2]相关演算!BF65)</f>
        <v>159.55963764195198</v>
      </c>
      <c r="BG65" s="228">
        <f>IF([2]相关演算!BG65="","",[2]相关演算!BG65)</f>
        <v>104.5550552474587</v>
      </c>
      <c r="BH65" s="228">
        <f>IF([2]相关演算!BH65="","",[2]相关演算!BH65)</f>
        <v>152.51364402644137</v>
      </c>
      <c r="BI65" s="228" t="str">
        <f>IF([2]相关演算!BI65="","",[2]相关演算!BI65)</f>
        <v/>
      </c>
      <c r="BJ65" s="228" t="str">
        <f>IF([2]相关演算!BJ65="","",[2]相关演算!BJ65)</f>
        <v/>
      </c>
      <c r="BK65" s="228">
        <f>IF([2]相关演算!BK65="","",[2]相关演算!BK65)</f>
        <v>41</v>
      </c>
      <c r="BL65" s="228">
        <f>IF([2]相关演算!BL65="","",[2]相关演算!BL65)</f>
        <v>3.6705634498448325E-2</v>
      </c>
      <c r="BM65" s="228">
        <f>IF([2]相关演算!BM65="","",[2]相关演算!BM65)</f>
        <v>9.0683879539915524E-2</v>
      </c>
      <c r="BN65" s="228">
        <f>IF([2]相关演算!BN65="","",[2]相关演算!BN65)</f>
        <v>7.6853631563379488E-2</v>
      </c>
      <c r="BO65" s="228">
        <f>IF([2]相关演算!BO65="","",[2]相关演算!BO65)</f>
        <v>4.063356707361121E-2</v>
      </c>
      <c r="BP65" s="228" t="str">
        <f>IF([2]相关演算!BP65="","",[2]相关演算!BP65)</f>
        <v/>
      </c>
      <c r="BQ65" s="228">
        <f>IF([2]相关演算!BQ65="","",[2]相关演算!BQ65)</f>
        <v>3.0561292730184986E-2</v>
      </c>
      <c r="BR65" s="228">
        <f>IF([2]相关演算!BR65="","",[2]相关演算!BR65)</f>
        <v>0.1564056186700418</v>
      </c>
      <c r="BS65" s="228">
        <f>IF([2]相关演算!BS65="","",[2]相关演算!BS65)</f>
        <v>5.5210352476893682E-2</v>
      </c>
      <c r="BT65" s="228">
        <f>IF([2]相关演算!BT65="","",[2]相关演算!BT65)</f>
        <v>5.4708803389659527E-2</v>
      </c>
      <c r="BU65" s="228" t="str">
        <f>IF([2]相关演算!BU65="","",[2]相关演算!BU65)</f>
        <v/>
      </c>
      <c r="BV65" s="228" t="str">
        <f>IF([2]相关演算!BV65="","",[2]相关演算!BV65)</f>
        <v/>
      </c>
      <c r="BW65" s="228">
        <f>IF([2]相关演算!BW65="","",[2]相关演算!BW65)</f>
        <v>6.7266927228633311E-2</v>
      </c>
      <c r="BX65" s="228">
        <f>IF([2]相关演算!BX65="","",[2]相关演算!BX65)</f>
        <v>0.24708949820995732</v>
      </c>
      <c r="BY65" s="228">
        <f>IF([2]相关演算!BY65="","",[2]相关演算!BY65)</f>
        <v>0.13206398404027317</v>
      </c>
      <c r="BZ65" s="228">
        <f>IF([2]相关演算!BZ65="","",[2]相关演算!BZ65)</f>
        <v>9.5342370463270737E-2</v>
      </c>
      <c r="CA65" s="228" t="str">
        <f>IF([2]相关演算!CA65="","",[2]相关演算!CA65)</f>
        <v/>
      </c>
      <c r="CB65" s="228" t="str">
        <f>IF([2]相关演算!CB65="","",[2]相关演算!CB65)</f>
        <v/>
      </c>
      <c r="CC65" s="228" t="str">
        <f>IF([2]相关演算!CC65="","",[2]相关演算!CC65)</f>
        <v/>
      </c>
      <c r="CD65" s="228" t="str">
        <f>IF([2]相关演算!CD65="","",[2]相关演算!CD65)</f>
        <v/>
      </c>
      <c r="CE65" s="228" t="str">
        <f>IF([2]相关演算!CE65="","",[2]相关演算!CE65)</f>
        <v/>
      </c>
      <c r="CF65" s="228" t="str">
        <f>IF([2]相关演算!CF65="","",[2]相关演算!CF65)</f>
        <v/>
      </c>
      <c r="CG65" s="228" t="str">
        <f>IF([2]相关演算!CG65="","",[2]相关演算!CG65)</f>
        <v/>
      </c>
      <c r="CH65" s="228" t="str">
        <f>IF([2]相关演算!CH65="","",[2]相关演算!CH65)</f>
        <v/>
      </c>
      <c r="CI65" s="228" t="str">
        <f>IF([2]相关演算!CI65="","",[2]相关演算!CI65)</f>
        <v/>
      </c>
      <c r="CJ65" s="228">
        <f>IF([2]相关演算!CJ65="","",[2]相关演算!CJ65)</f>
        <v>41</v>
      </c>
      <c r="CK65" s="228">
        <f>IF([2]相关演算!CK65="","",[2]相关演算!CK65)</f>
        <v>228.60433394287088</v>
      </c>
      <c r="CL65" s="228">
        <f>IF([2]相关演算!CL65="","",[2]相关演算!CL65)</f>
        <v>231.72477352621996</v>
      </c>
      <c r="CM65" s="228">
        <f>IF([2]相关演算!CM65="","",[2]相关演算!CM65)</f>
        <v>182.57268214724627</v>
      </c>
      <c r="CN65" s="228">
        <f>IF([2]相关演算!CN65="","",[2]相关演算!CN65)</f>
        <v>182.57268214724627</v>
      </c>
      <c r="CO65" s="228" t="str">
        <f>IF([2]相关演算!CO65="","",[2]相关演算!CO65)</f>
        <v/>
      </c>
      <c r="CP65" s="228" t="str">
        <f>IF([2]相关演算!CP65="","",[2]相关演算!CP65)</f>
        <v/>
      </c>
      <c r="CQ65" s="228">
        <f>IF([2]相关演算!CQ65="","",[2]相关演算!CQ65)</f>
        <v>41</v>
      </c>
      <c r="CR65" s="228">
        <f>IF([2]相关演算!CR65="","",[2]相关演算!CR65)</f>
        <v>3.3706114571236449E-2</v>
      </c>
      <c r="CS65" s="228">
        <f>IF([2]相关演算!CS65="","",[2]相关演算!CS65)</f>
        <v>5.0072847400524437E-2</v>
      </c>
      <c r="CT65" s="228">
        <f>IF([2]相关演算!CT65="","",[2]相关演算!CT65)</f>
        <v>9.1242656826472826E-2</v>
      </c>
      <c r="CU65" s="228">
        <f>IF([2]相关演算!CU65="","",[2]相关演算!CU65)</f>
        <v>9.1515868954998011E-2</v>
      </c>
      <c r="CV65" s="228" t="str">
        <f>IF([2]相关演算!CV65="","",[2]相关演算!CV65)</f>
        <v/>
      </c>
      <c r="CW65" s="228">
        <f>IF([2]相关演算!CW65="","",[2]相关演算!CW65)</f>
        <v>3.923347866799725E-2</v>
      </c>
      <c r="CX65" s="228">
        <f>IF([2]相关演算!CX65="","",[2]相关演算!CX65)</f>
        <v>4.117631907476367E-2</v>
      </c>
      <c r="CY65" s="228">
        <f>IF([2]相关演算!CY65="","",[2]相关演算!CY65)</f>
        <v>3.2876288950566941E-2</v>
      </c>
      <c r="CZ65" s="228">
        <f>IF([2]相关演算!CZ65="","",[2]相关演算!CZ65)</f>
        <v>3.1082690823115367E-2</v>
      </c>
      <c r="DA65" s="228" t="str">
        <f>IF([2]相关演算!DA65="","",[2]相关演算!DA65)</f>
        <v/>
      </c>
      <c r="DB65" s="228" t="str">
        <f>IF([2]相关演算!DB65="","",[2]相关演算!DB65)</f>
        <v/>
      </c>
      <c r="DC65" s="228">
        <f>IF([2]相关演算!DC65="","",[2]相关演算!DC65)</f>
        <v>7.2939593239233699E-2</v>
      </c>
      <c r="DD65" s="228">
        <f>IF([2]相关演算!DD65="","",[2]相关演算!DD65)</f>
        <v>9.1249166475288107E-2</v>
      </c>
      <c r="DE65" s="228">
        <f>IF([2]相关演算!DE65="","",[2]相关演算!DE65)</f>
        <v>0.12411894577703977</v>
      </c>
      <c r="DF65" s="228">
        <f>IF([2]相关演算!DF65="","",[2]相关演算!DF65)</f>
        <v>0.12259855977811338</v>
      </c>
      <c r="DG65" s="228" t="str">
        <f>IF([2]相关演算!DG65="","",[2]相关演算!DG65)</f>
        <v/>
      </c>
      <c r="DH65" s="228" t="str">
        <f>IF([2]相关演算!DH65="","",[2]相关演算!DH65)</f>
        <v/>
      </c>
      <c r="DI65" s="228" t="str">
        <f>IF([2]相关演算!DI65="","",[2]相关演算!DI65)</f>
        <v/>
      </c>
      <c r="DJ65" s="228" t="str">
        <f>IF([2]相关演算!DJ65="","",[2]相关演算!DJ65)</f>
        <v/>
      </c>
      <c r="DK65" s="228" t="str">
        <f>IF([2]相关演算!DK65="","",[2]相关演算!DK65)</f>
        <v/>
      </c>
      <c r="DL65" s="228" t="str">
        <f>IF([2]相关演算!DL65="","",[2]相关演算!DL65)</f>
        <v/>
      </c>
      <c r="DM65" s="228" t="str">
        <f>IF([2]相关演算!DM65="","",[2]相关演算!DM65)</f>
        <v/>
      </c>
      <c r="DN65" s="228" t="str">
        <f>IF([2]相关演算!DN65="","",[2]相关演算!DN65)</f>
        <v/>
      </c>
      <c r="DO65" s="228" t="str">
        <f>IF([2]相关演算!DO65="","",[2]相关演算!DO65)</f>
        <v/>
      </c>
      <c r="DP65" s="228" t="str">
        <f>IF([2]相关演算!DP65="","",[2]相关演算!DP65)</f>
        <v/>
      </c>
      <c r="DQ65" s="228">
        <f>IF([2]相关演算!DQ65="","",[2]相关演算!DQ65)</f>
        <v>0</v>
      </c>
      <c r="DR65" s="228">
        <f>IF([2]相关演算!DR65="","",[2]相关演算!DR65)</f>
        <v>0</v>
      </c>
      <c r="DS65" s="228">
        <f>IF([2]相关演算!DS65="","",[2]相关演算!DS65)</f>
        <v>0.6</v>
      </c>
      <c r="DT65" s="228">
        <f>IF([2]相关演算!DT65="","",[2]相关演算!DT65)</f>
        <v>0.4</v>
      </c>
      <c r="DU65" s="228">
        <f>IF([2]相关演算!DU65="","",[2]相关演算!DU65)</f>
        <v>0</v>
      </c>
      <c r="DV65" s="228">
        <f>IF([2]相关演算!DV65="","",[2]相关演算!DV65)</f>
        <v>0.5</v>
      </c>
      <c r="DW65" s="228">
        <f>IF([2]相关演算!DW65="","",[2]相关演算!DW65)</f>
        <v>0</v>
      </c>
      <c r="DX65" s="228">
        <f>IF([2]相关演算!DX65="","",[2]相关演算!DX65)</f>
        <v>0.5</v>
      </c>
      <c r="DY65" s="228">
        <f>IF([2]相关演算!DY65="","",[2]相关演算!DY65)</f>
        <v>0</v>
      </c>
      <c r="DZ65" s="228">
        <f>IF([2]相关演算!DZ65="","",[2]相关演算!DZ65)</f>
        <v>0.25</v>
      </c>
      <c r="EA65" s="228">
        <f>IF([2]相关演算!EA65="","",[2]相关演算!EA65)</f>
        <v>0.75</v>
      </c>
      <c r="EB65" s="228">
        <f>IF([2]相关演算!EB65="","",[2]相关演算!EB65)</f>
        <v>0</v>
      </c>
      <c r="EC65" s="228">
        <f>IF([2]相关演算!EC65="","",[2]相关演算!EC65)</f>
        <v>0</v>
      </c>
      <c r="ED65" s="228">
        <f>IF([2]相关演算!ED65="","",[2]相关演算!ED65)</f>
        <v>0</v>
      </c>
      <c r="EE65" s="228">
        <f>IF([2]相关演算!EE65="","",[2]相关演算!EE65)</f>
        <v>0.5</v>
      </c>
      <c r="EF65" s="228">
        <f>IF([2]相关演算!EF65="","",[2]相关演算!EF65)</f>
        <v>0.5</v>
      </c>
      <c r="EG65" s="228" t="str">
        <f>IF([2]相关演算!EG65="","",[2]相关演算!EG65)</f>
        <v/>
      </c>
      <c r="EH65" s="228" t="str">
        <f>IF([2]相关演算!EH65="","",[2]相关演算!EH65)</f>
        <v/>
      </c>
      <c r="EI65" s="228" t="str">
        <f>IF([2]相关演算!EI65="","",[2]相关演算!EI65)</f>
        <v/>
      </c>
      <c r="EJ65" s="228" t="str">
        <f>IF([2]相关演算!EJ65="","",[2]相关演算!EJ65)</f>
        <v/>
      </c>
      <c r="EK65" s="228" t="str">
        <f>IF([2]相关演算!EK65="","",[2]相关演算!EK65)</f>
        <v/>
      </c>
      <c r="EL65" s="228" t="str">
        <f>IF([2]相关演算!EL65="","",[2]相关演算!EL65)</f>
        <v/>
      </c>
      <c r="EM65" s="228" t="str">
        <f>IF([2]相关演算!EM65="","",[2]相关演算!EM65)</f>
        <v/>
      </c>
      <c r="EN65" s="228" t="str">
        <f>IF([2]相关演算!EN65="","",[2]相关演算!EN65)</f>
        <v/>
      </c>
      <c r="EO65" s="228" t="str">
        <f>IF([2]相关演算!EO65="","",[2]相关演算!EO65)</f>
        <v/>
      </c>
      <c r="EP65" s="228" t="str">
        <f>IF([2]相关演算!EP65="","",[2]相关演算!EP65)</f>
        <v/>
      </c>
      <c r="EQ65" s="228" t="str">
        <f>IF([2]相关演算!EQ65="","",[2]相关演算!EQ65)</f>
        <v/>
      </c>
      <c r="ER65" s="228" t="str">
        <f>IF([2]相关演算!ER65="","",[2]相关演算!ER65)</f>
        <v/>
      </c>
      <c r="ES65" s="228" t="str">
        <f>IF([2]相关演算!ES65="","",[2]相关演算!ES65)</f>
        <v/>
      </c>
      <c r="ET65" s="228" t="str">
        <f>IF([2]相关演算!ET65="","",[2]相关演算!ET65)</f>
        <v/>
      </c>
      <c r="EU65" s="228" t="str">
        <f>IF([2]相关演算!EU65="","",[2]相关演算!EU65)</f>
        <v/>
      </c>
      <c r="EV65" s="228" t="str">
        <f>IF([2]相关演算!EV65="","",[2]相关演算!EV65)</f>
        <v/>
      </c>
      <c r="EW65" s="228" t="str">
        <f>IF([2]相关演算!EW65="","",[2]相关演算!EW65)</f>
        <v/>
      </c>
      <c r="EX65" s="228" t="str">
        <f>IF([2]相关演算!EX65="","",[2]相关演算!EX65)</f>
        <v/>
      </c>
      <c r="EY65" s="228" t="str">
        <f>IF([2]相关演算!EY65="","",[2]相关演算!EY65)</f>
        <v/>
      </c>
      <c r="EZ65" s="228" t="str">
        <f>IF([2]相关演算!EZ65="","",[2]相关演算!EZ65)</f>
        <v/>
      </c>
      <c r="FA65" s="228" t="str">
        <f>IF([2]相关演算!FA65="","",[2]相关演算!FA65)</f>
        <v/>
      </c>
      <c r="FB65" s="228" t="str">
        <f>IF([2]相关演算!FB65="","",[2]相关演算!FB65)</f>
        <v/>
      </c>
      <c r="FC65" s="228" t="str">
        <f>IF([2]相关演算!FC65="","",[2]相关演算!FC65)</f>
        <v/>
      </c>
      <c r="FD65" s="228" t="str">
        <f>IF([2]相关演算!FD65="","",[2]相关演算!FD65)</f>
        <v/>
      </c>
      <c r="FE65" s="228" t="str">
        <f>IF([2]相关演算!FE65="","",[2]相关演算!FE65)</f>
        <v/>
      </c>
      <c r="FF65" s="228" t="str">
        <f>IF([2]相关演算!FF65="","",[2]相关演算!FF65)</f>
        <v/>
      </c>
      <c r="FG65" s="228" t="str">
        <f>IF([2]相关演算!FG65="","",[2]相关演算!FG65)</f>
        <v>韩非子</v>
      </c>
      <c r="FH65" s="228">
        <f>IF([2]相关演算!FH65="","",[2]相关演算!FH65)</f>
        <v>10052</v>
      </c>
      <c r="FI65" s="228" t="str">
        <f>IF([2]相关演算!FI65="","",[2]相关演算!FI65)</f>
        <v>fanwei</v>
      </c>
      <c r="FJ65" s="228">
        <f>IF([2]相关演算!FJ65="","",[2]相关演算!FJ65)</f>
        <v>160</v>
      </c>
      <c r="FK65" s="228" t="str">
        <f>IF([2]相关演算!FK65="","",[2]相关演算!FK65)</f>
        <v/>
      </c>
      <c r="FL65" s="228" t="str">
        <f>IF([2]相关演算!FL65="","",[2]相关演算!FL65)</f>
        <v/>
      </c>
      <c r="FM65" s="228">
        <f>IF([2]相关演算!FM65="","",[2]相关演算!FM65)</f>
        <v>0</v>
      </c>
      <c r="FN65" s="228">
        <f>IF([2]相关演算!FN65="","",[2]相关演算!FN65)</f>
        <v>160</v>
      </c>
      <c r="FO65" s="228">
        <f>IF([2]相关演算!FO65="","",[2]相关演算!FO65)</f>
        <v>0</v>
      </c>
      <c r="FP65" s="228">
        <f>IF([2]相关演算!FP65="","",[2]相关演算!FP65)</f>
        <v>0</v>
      </c>
      <c r="FQ65" s="228">
        <f>IF([2]相关演算!FQ65="","",[2]相关演算!FQ65)</f>
        <v>0</v>
      </c>
      <c r="FR65" s="228">
        <f>IF([2]相关演算!FR65="","",[2]相关演算!FR65)</f>
        <v>80384</v>
      </c>
      <c r="FS65" s="228">
        <f>IF([2]相关演算!FS65="","",[2]相关演算!FS65)</f>
        <v>0</v>
      </c>
      <c r="FT65" s="228">
        <f>IF([2]相关演算!FT65="","",[2]相关演算!FT65)</f>
        <v>0</v>
      </c>
      <c r="FU65" s="228">
        <f>IF([2]相关演算!FU65="","",[2]相关演算!FU65)</f>
        <v>0</v>
      </c>
      <c r="FV65" s="228">
        <f>IF([2]相关演算!FV65="","",[2]相关演算!FV65)</f>
        <v>0</v>
      </c>
      <c r="FW65" s="228">
        <f>IF([2]相关演算!FW65="","",[2]相关演算!FW65)</f>
        <v>0</v>
      </c>
      <c r="FX65" s="228">
        <f>IF([2]相关演算!FX65="","",[2]相关演算!FX65)</f>
        <v>0</v>
      </c>
      <c r="FY65" s="228">
        <f>IF([2]相关演算!FY65="","",[2]相关演算!FY65)</f>
        <v>80384</v>
      </c>
      <c r="FZ65" s="228" t="str">
        <f ca="1">IF([2]相关演算!FZ65="","",[2]相关演算!FZ65)</f>
        <v/>
      </c>
      <c r="GA65" s="228">
        <f>IF([2]相关演算!GA65="","",[2]相关演算!GA65)</f>
        <v>1</v>
      </c>
      <c r="GB65" s="228">
        <f ca="1">IF([2]相关演算!GB65="","",[2]相关演算!GB65)</f>
        <v>160</v>
      </c>
      <c r="GC65" s="228">
        <f ca="1">IF([2]相关演算!GC65="","",[2]相关演算!GC65)</f>
        <v>0.72939248038668703</v>
      </c>
      <c r="GD65" s="228">
        <f>IF([2]相关演算!GD65="","",[2]相关演算!GD65)</f>
        <v>2</v>
      </c>
      <c r="GE65" s="228">
        <f ca="1">IF([2]相关演算!GE65="","",[2]相关演算!GE65)</f>
        <v>12</v>
      </c>
      <c r="GF65" s="228">
        <f ca="1">IF([2]相关演算!GF65="","",[2]相关演算!GF65)</f>
        <v>3</v>
      </c>
      <c r="GG65" s="228">
        <f>IF([2]相关演算!GG65="","",[2]相关演算!GG65)</f>
        <v>3</v>
      </c>
      <c r="GH65" s="228" t="str">
        <f>IF([2]相关演算!GH65="","",[2]相关演算!GH65)</f>
        <v/>
      </c>
      <c r="GI65" s="228" t="str">
        <f>IF([2]相关演算!GI65="","",[2]相关演算!GI65)</f>
        <v/>
      </c>
      <c r="GJ65" s="228" t="str">
        <f>IF([2]相关演算!GJ65="","",[2]相关演算!GJ65)</f>
        <v/>
      </c>
      <c r="GK65" s="228" t="str">
        <f>IF([2]相关演算!GK65="","",[2]相关演算!GK65)</f>
        <v/>
      </c>
      <c r="GL65" s="228" t="str">
        <f>IF([2]相关演算!GL65="","",[2]相关演算!GL65)</f>
        <v/>
      </c>
      <c r="GM65" s="228" t="str">
        <f>IF([2]相关演算!GM65="","",[2]相关演算!GM65)</f>
        <v/>
      </c>
      <c r="GN65" s="228" t="str">
        <f>IF([2]相关演算!GN65="","",[2]相关演算!GN65)</f>
        <v/>
      </c>
      <c r="GO65" s="228" t="str">
        <f>IF([2]相关演算!GO65="","",[2]相关演算!GO65)</f>
        <v/>
      </c>
      <c r="GP65" s="228" t="str">
        <f>IF([2]相关演算!GP65="","",[2]相关演算!GP65)</f>
        <v/>
      </c>
      <c r="GQ65" s="228" t="str">
        <f>IF([2]相关演算!GQ65="","",[2]相关演算!GQ65)</f>
        <v/>
      </c>
      <c r="GR65" s="228" t="str">
        <f>IF([2]相关演算!GR65="","",[2]相关演算!GR65)</f>
        <v/>
      </c>
      <c r="GS65" s="228" t="str">
        <f>IF([2]相关演算!GS65="","",[2]相关演算!GS65)</f>
        <v/>
      </c>
      <c r="GT65" s="228" t="str">
        <f>IF([2]相关演算!GT65="","",[2]相关演算!GT65)</f>
        <v/>
      </c>
      <c r="GU65" s="228" t="str">
        <f>IF([2]相关演算!GU65="","",[2]相关演算!GU65)</f>
        <v/>
      </c>
      <c r="GV65" s="228" t="str">
        <f>IF([2]相关演算!GV65="","",[2]相关演算!GV65)</f>
        <v/>
      </c>
      <c r="GW65" s="228" t="str">
        <f>IF([2]相关演算!GW65="","",[2]相关演算!GW65)</f>
        <v/>
      </c>
      <c r="GX65" s="228" t="str">
        <f>IF([2]相关演算!GX65="","",[2]相关演算!GX65)</f>
        <v/>
      </c>
      <c r="GY65" s="228" t="str">
        <f>IF([2]相关演算!GY65="","",[2]相关演算!GY65)</f>
        <v/>
      </c>
      <c r="GZ65" s="228" t="str">
        <f>IF([2]相关演算!GZ65="","",[2]相关演算!GZ65)</f>
        <v/>
      </c>
    </row>
    <row r="66" spans="1:208">
      <c r="A66" s="228" t="str">
        <f>IF([2]相关演算!A66="","",[2]相关演算!A66)</f>
        <v/>
      </c>
      <c r="B66" s="228">
        <f>IF([2]相关演算!B66="","",[2]相关演算!B66)</f>
        <v>47</v>
      </c>
      <c r="C66" s="228">
        <f>IF([2]相关演算!C66="","",[2]相关演算!C66)</f>
        <v>0.5</v>
      </c>
      <c r="D66" s="228">
        <f>IF([2]相关演算!D66="","",[2]相关演算!D66)</f>
        <v>0.5</v>
      </c>
      <c r="E66" s="228">
        <f>IF([2]相关演算!E66="","",[2]相关演算!E66)</f>
        <v>0.5</v>
      </c>
      <c r="F66" s="228">
        <f>IF([2]相关演算!F66="","",[2]相关演算!F66)</f>
        <v>0.5</v>
      </c>
      <c r="G66" s="228">
        <f>IF([2]相关演算!G66="","",[2]相关演算!G66)</f>
        <v>0.15997931549543182</v>
      </c>
      <c r="H66" s="228">
        <f>IF([2]相关演算!H66="","",[2]相关演算!H66)</f>
        <v>8.5361936254671089E-2</v>
      </c>
      <c r="I66" s="228">
        <f>IF([2]相关演算!I66="","",[2]相关演算!I66)</f>
        <v>0.46868171271655168</v>
      </c>
      <c r="J66" s="228">
        <f>IF([2]相关演算!J66="","",[2]相关演算!J66)</f>
        <v>0.46868171271655168</v>
      </c>
      <c r="K66" s="228">
        <f>IF([2]相关演算!K66="","",[2]相关演算!K66)</f>
        <v>0</v>
      </c>
      <c r="L66" s="228">
        <f>IF([2]相关演算!L66="","",[2]相关演算!L66)</f>
        <v>0.26828954900373686</v>
      </c>
      <c r="M66" s="228">
        <f>IF([2]相关演算!M66="","",[2]相关演算!M66)</f>
        <v>0.44714938245321051</v>
      </c>
      <c r="N66" s="228">
        <f>IF([2]相关演算!N66="","",[2]相关演算!N66)</f>
        <v>0.27841062275798595</v>
      </c>
      <c r="O66" s="228" t="str">
        <f>IF([2]相关演算!O66="","",[2]相关演算!O66)</f>
        <v/>
      </c>
      <c r="P66" s="228" t="str">
        <f>IF([2]相关演算!P66="","",[2]相关演算!P66)</f>
        <v/>
      </c>
      <c r="Q66" s="228" t="str">
        <f>IF([2]相关演算!Q66="","",[2]相关演算!Q66)</f>
        <v/>
      </c>
      <c r="R66" s="228">
        <f>IF([2]相关演算!R66="","",[2]相关演算!R66)</f>
        <v>3.7898399999999999</v>
      </c>
      <c r="S66" s="228">
        <f>IF([2]相关演算!S66="","",[2]相关演算!S66)</f>
        <v>3.62704</v>
      </c>
      <c r="T66" s="228">
        <f>IF([2]相关演算!T66="","",[2]相关演算!T66)</f>
        <v>1.8</v>
      </c>
      <c r="U66" s="228">
        <f>IF([2]相关演算!U66="","",[2]相关演算!U66)</f>
        <v>2.3839999999999999</v>
      </c>
      <c r="V66" s="228">
        <f>IF([2]相关演算!V66="","",[2]相关演算!V66)</f>
        <v>3.3697950162198023</v>
      </c>
      <c r="W66" s="228">
        <f>IF([2]相关演算!W66="","",[2]相关演算!W66)</f>
        <v>1.881927270768126</v>
      </c>
      <c r="X66" s="228">
        <f>IF([2]相关演算!X66="","",[2]相关演算!X66)</f>
        <v>1.4377103204826698</v>
      </c>
      <c r="Y66" s="228">
        <f>IF([2]相关演算!Y66="","",[2]相关演算!Y66)</f>
        <v>1.3709172697091652</v>
      </c>
      <c r="Z66" s="228">
        <f>IF([2]相关演算!Z66="","",[2]相关演算!Z66)</f>
        <v>0.15596210620274964</v>
      </c>
      <c r="AA66" s="228">
        <f>IF([2]相关演算!AA66="","",[2]相关演算!AA66)</f>
        <v>0.16296247865240765</v>
      </c>
      <c r="AB66" s="228">
        <f>IF([2]相关演算!AB66="","",[2]相关演算!AB66)</f>
        <v>0.32837301587301593</v>
      </c>
      <c r="AC66" s="228">
        <f>IF([2]相关演算!AC66="","",[2]相关演算!AC66)</f>
        <v>0.24793264621284761</v>
      </c>
      <c r="AD66" s="228">
        <f>IF([2]相关演算!AD66="","",[2]相关演算!AD66)</f>
        <v>0.30212647498211648</v>
      </c>
      <c r="AE66" s="228">
        <f>IF([2]相关演算!AE66="","",[2]相关演算!AE66)</f>
        <v>0.3449787877570003</v>
      </c>
      <c r="AF66" s="228">
        <f>IF([2]相关演算!AF66="","",[2]相关演算!AF66)</f>
        <v>0.28915080950547889</v>
      </c>
      <c r="AG66" s="228">
        <f>IF([2]相关演算!AG66="","",[2]相关演算!AG66)</f>
        <v>0.31345477283898437</v>
      </c>
      <c r="AH66" s="228">
        <f>IF([2]相关演算!AH66="","",[2]相关演算!AH66)</f>
        <v>0.17349048570328732</v>
      </c>
      <c r="AI66" s="228">
        <f>IF([2]相关演算!AI66="","",[2]相关演算!AI66)</f>
        <v>0.19702380952380955</v>
      </c>
      <c r="AJ66" s="228">
        <f>IF([2]相关演算!AJ66="","",[2]相关演算!AJ66)</f>
        <v>0.30212647498211648</v>
      </c>
      <c r="AK66" s="228">
        <f>IF([2]相关演算!AK66="","",[2]相关演算!AK66)</f>
        <v>0.15596210620274964</v>
      </c>
      <c r="AL66" s="228">
        <f>IF([2]相关演算!AL66="","",[2]相关演算!AL66)</f>
        <v>1222630559984.8413</v>
      </c>
      <c r="AM66" s="228">
        <f>IF([2]相关演算!AM66="","",[2]相关演算!AM66)</f>
        <v>1277508437032.1069</v>
      </c>
      <c r="AN66" s="228">
        <f>IF([2]相关演算!AN66="","",[2]相关演算!AN66)</f>
        <v>2574207889696.0718</v>
      </c>
      <c r="AO66" s="228">
        <f>IF([2]相关演算!AO66="","",[2]相关演算!AO66)</f>
        <v>2503084642105.9766</v>
      </c>
      <c r="AP66" s="228">
        <f>IF([2]相关演算!AP66="","",[2]相关演算!AP66)</f>
        <v>2271130181824.2397</v>
      </c>
      <c r="AQ66" s="228">
        <f>IF([2]相关演算!AQ66="","",[2]相关演算!AQ66)</f>
        <v>2092850485274.5486</v>
      </c>
      <c r="AR66" s="228">
        <f>IF([2]相关演算!AR66="","",[2]相关演算!AR66)</f>
        <v>1255710291164.729</v>
      </c>
      <c r="AS66" s="228">
        <f>IF([2]相关演算!AS66="","",[2]相关演算!AS66)</f>
        <v>1544524733817.6431</v>
      </c>
      <c r="AT66" s="228">
        <f>IF([2]相关演算!AT66="","",[2]相关演算!AT66)</f>
        <v>2503084642105.9766</v>
      </c>
      <c r="AU66" s="228">
        <f>IF([2]相关演算!AU66="","",[2]相关演算!AU66)</f>
        <v>1222630559984.8413</v>
      </c>
      <c r="AV66" s="228" t="str">
        <f>IF([2]相关演算!AV66="","",[2]相关演算!AV66)</f>
        <v/>
      </c>
      <c r="AW66" s="228" t="str">
        <f>IF([2]相关演算!AW66="","",[2]相关演算!AW66)</f>
        <v/>
      </c>
      <c r="AX66" s="228" t="str">
        <f>IF([2]相关演算!AX66="","",[2]相关演算!AX66)</f>
        <v/>
      </c>
      <c r="AY66" s="228" t="str">
        <f>IF([2]相关演算!AY66="","",[2]相关演算!AY66)</f>
        <v/>
      </c>
      <c r="AZ66" s="228" t="str">
        <f>IF([2]相关演算!AZ66="","",[2]相关演算!AZ66)</f>
        <v/>
      </c>
      <c r="BA66" s="228" t="str">
        <f>IF([2]相关演算!BA66="","",[2]相关演算!BA66)</f>
        <v/>
      </c>
      <c r="BB66" s="228" t="str">
        <f>IF([2]相关演算!BB66="","",[2]相关演算!BB66)</f>
        <v/>
      </c>
      <c r="BC66" s="228" t="str">
        <f>IF([2]相关演算!BC66="","",[2]相关演算!BC66)</f>
        <v/>
      </c>
      <c r="BD66" s="228">
        <f>IF([2]相关演算!BD66="","",[2]相关演算!BD66)</f>
        <v>42</v>
      </c>
      <c r="BE66" s="228">
        <f>IF([2]相关演算!BE66="","",[2]相关演算!BE66)</f>
        <v>240</v>
      </c>
      <c r="BF66" s="228">
        <f>IF([2]相关演算!BF66="","",[2]相关演算!BF66)</f>
        <v>162.34516501480604</v>
      </c>
      <c r="BG66" s="228">
        <f>IF([2]相关演算!BG66="","",[2]相关演算!BG66)</f>
        <v>109.44363067321019</v>
      </c>
      <c r="BH66" s="228">
        <f>IF([2]相关演算!BH66="","",[2]相关演算!BH66)</f>
        <v>156.16409587616477</v>
      </c>
      <c r="BI66" s="228" t="str">
        <f>IF([2]相关演算!BI66="","",[2]相关演算!BI66)</f>
        <v/>
      </c>
      <c r="BJ66" s="228" t="str">
        <f>IF([2]相关演算!BJ66="","",[2]相关演算!BJ66)</f>
        <v/>
      </c>
      <c r="BK66" s="228">
        <f>IF([2]相关演算!BK66="","",[2]相关演算!BK66)</f>
        <v>42</v>
      </c>
      <c r="BL66" s="228">
        <f>IF([2]相关演算!BL66="","",[2]相关演算!BL66)</f>
        <v>3.7617088528881737E-2</v>
      </c>
      <c r="BM66" s="228">
        <f>IF([2]相关演算!BM66="","",[2]相关演算!BM66)</f>
        <v>9.2912871362839655E-2</v>
      </c>
      <c r="BN66" s="228">
        <f>IF([2]相关演算!BN66="","",[2]相关演算!BN66)</f>
        <v>7.8759729973755244E-2</v>
      </c>
      <c r="BO66" s="228">
        <f>IF([2]相关演算!BO66="","",[2]相关演算!BO66)</f>
        <v>4.1671293397642056E-2</v>
      </c>
      <c r="BP66" s="228" t="str">
        <f>IF([2]相关演算!BP66="","",[2]相关演算!BP66)</f>
        <v/>
      </c>
      <c r="BQ66" s="228">
        <f>IF([2]相关演算!BQ66="","",[2]相关演算!BQ66)</f>
        <v>3.1121859568779831E-2</v>
      </c>
      <c r="BR66" s="228">
        <f>IF([2]相关演算!BR66="","",[2]相关演算!BR66)</f>
        <v>0.15824685983997949</v>
      </c>
      <c r="BS66" s="228">
        <f>IF([2]相关演算!BS66="","",[2]相关演算!BS66)</f>
        <v>5.651737178574251E-2</v>
      </c>
      <c r="BT66" s="228">
        <f>IF([2]相关演算!BT66="","",[2]相关演算!BT66)</f>
        <v>5.6083816079997267E-2</v>
      </c>
      <c r="BU66" s="228" t="str">
        <f>IF([2]相关演算!BU66="","",[2]相关演算!BU66)</f>
        <v/>
      </c>
      <c r="BV66" s="228" t="str">
        <f>IF([2]相关演算!BV66="","",[2]相关演算!BV66)</f>
        <v/>
      </c>
      <c r="BW66" s="228">
        <f>IF([2]相关演算!BW66="","",[2]相关演算!BW66)</f>
        <v>6.8738948097661567E-2</v>
      </c>
      <c r="BX66" s="228">
        <f>IF([2]相关演算!BX66="","",[2]相关演算!BX66)</f>
        <v>0.25115973120281915</v>
      </c>
      <c r="BY66" s="228">
        <f>IF([2]相关演算!BY66="","",[2]相关演算!BY66)</f>
        <v>0.13527710175949775</v>
      </c>
      <c r="BZ66" s="228">
        <f>IF([2]相关演算!BZ66="","",[2]相关演算!BZ66)</f>
        <v>9.7755109477639324E-2</v>
      </c>
      <c r="CA66" s="228" t="str">
        <f>IF([2]相关演算!CA66="","",[2]相关演算!CA66)</f>
        <v/>
      </c>
      <c r="CB66" s="228" t="str">
        <f>IF([2]相关演算!CB66="","",[2]相关演算!CB66)</f>
        <v/>
      </c>
      <c r="CC66" s="228" t="str">
        <f>IF([2]相关演算!CC66="","",[2]相关演算!CC66)</f>
        <v/>
      </c>
      <c r="CD66" s="228" t="str">
        <f>IF([2]相关演算!CD66="","",[2]相关演算!CD66)</f>
        <v/>
      </c>
      <c r="CE66" s="228" t="str">
        <f>IF([2]相关演算!CE66="","",[2]相关演算!CE66)</f>
        <v/>
      </c>
      <c r="CF66" s="228" t="str">
        <f>IF([2]相关演算!CF66="","",[2]相关演算!CF66)</f>
        <v/>
      </c>
      <c r="CG66" s="228" t="str">
        <f>IF([2]相关演算!CG66="","",[2]相关演算!CG66)</f>
        <v/>
      </c>
      <c r="CH66" s="228" t="str">
        <f>IF([2]相关演算!CH66="","",[2]相关演算!CH66)</f>
        <v/>
      </c>
      <c r="CI66" s="228" t="str">
        <f>IF([2]相关演算!CI66="","",[2]相关演算!CI66)</f>
        <v/>
      </c>
      <c r="CJ66" s="228">
        <f>IF([2]相关演算!CJ66="","",[2]相关演算!CJ66)</f>
        <v>42</v>
      </c>
      <c r="CK66" s="228">
        <f>IF([2]相关演算!CK66="","",[2]相关演算!CK66)</f>
        <v>231.34583197484596</v>
      </c>
      <c r="CL66" s="228">
        <f>IF([2]相关演算!CL66="","",[2]相关演算!CL66)</f>
        <v>235.46572813425377</v>
      </c>
      <c r="CM66" s="228">
        <f>IF([2]相关演算!CM66="","",[2]相关演算!CM66)</f>
        <v>186.86420187806726</v>
      </c>
      <c r="CN66" s="228">
        <f>IF([2]相关演算!CN66="","",[2]相关演算!CN66)</f>
        <v>186.86420187806726</v>
      </c>
      <c r="CO66" s="228" t="str">
        <f>IF([2]相关演算!CO66="","",[2]相关演算!CO66)</f>
        <v/>
      </c>
      <c r="CP66" s="228" t="str">
        <f>IF([2]相关演算!CP66="","",[2]相关演算!CP66)</f>
        <v/>
      </c>
      <c r="CQ66" s="228">
        <f>IF([2]相关演算!CQ66="","",[2]相关演算!CQ66)</f>
        <v>42</v>
      </c>
      <c r="CR66" s="228">
        <f>IF([2]相关演算!CR66="","",[2]相关演算!CR66)</f>
        <v>3.4557012887828503E-2</v>
      </c>
      <c r="CS66" s="228">
        <f>IF([2]相关演算!CS66="","",[2]相关演算!CS66)</f>
        <v>5.132775187744034E-2</v>
      </c>
      <c r="CT66" s="228">
        <f>IF([2]相关演算!CT66="","",[2]相关演算!CT66)</f>
        <v>9.3737575588857244E-2</v>
      </c>
      <c r="CU66" s="228">
        <f>IF([2]相关演算!CU66="","",[2]相关演算!CU66)</f>
        <v>9.3923775489946376E-2</v>
      </c>
      <c r="CV66" s="228" t="str">
        <f>IF([2]相关演算!CV66="","",[2]相关演算!CV66)</f>
        <v/>
      </c>
      <c r="CW66" s="228">
        <f>IF([2]相关演算!CW66="","",[2]相关演算!CW66)</f>
        <v>4.0250281616276522E-2</v>
      </c>
      <c r="CX66" s="228">
        <f>IF([2]相关演算!CX66="","",[2]相关演算!CX66)</f>
        <v>4.224888360186143E-2</v>
      </c>
      <c r="CY66" s="228">
        <f>IF([2]相关演算!CY66="","",[2]相关演算!CY66)</f>
        <v>3.386939273272295E-2</v>
      </c>
      <c r="CZ66" s="228">
        <f>IF([2]相关演算!CZ66="","",[2]相关演算!CZ66)</f>
        <v>3.2034525251090545E-2</v>
      </c>
      <c r="DA66" s="228" t="str">
        <f>IF([2]相关演算!DA66="","",[2]相关演算!DA66)</f>
        <v/>
      </c>
      <c r="DB66" s="228" t="str">
        <f>IF([2]相关演算!DB66="","",[2]相关演算!DB66)</f>
        <v/>
      </c>
      <c r="DC66" s="228">
        <f>IF([2]相关演算!DC66="","",[2]相关演算!DC66)</f>
        <v>7.4807294504105032E-2</v>
      </c>
      <c r="DD66" s="228">
        <f>IF([2]相关演算!DD66="","",[2]相关演算!DD66)</f>
        <v>9.357663547930177E-2</v>
      </c>
      <c r="DE66" s="228">
        <f>IF([2]相关演算!DE66="","",[2]相关演算!DE66)</f>
        <v>0.12760696832158019</v>
      </c>
      <c r="DF66" s="228">
        <f>IF([2]相关演算!DF66="","",[2]相关演算!DF66)</f>
        <v>0.12595830074103692</v>
      </c>
      <c r="DG66" s="228" t="str">
        <f>IF([2]相关演算!DG66="","",[2]相关演算!DG66)</f>
        <v/>
      </c>
      <c r="DH66" s="228" t="str">
        <f>IF([2]相关演算!DH66="","",[2]相关演算!DH66)</f>
        <v/>
      </c>
      <c r="DI66" s="228" t="str">
        <f>IF([2]相关演算!DI66="","",[2]相关演算!DI66)</f>
        <v/>
      </c>
      <c r="DJ66" s="228" t="str">
        <f>IF([2]相关演算!DJ66="","",[2]相关演算!DJ66)</f>
        <v/>
      </c>
      <c r="DK66" s="228" t="str">
        <f>IF([2]相关演算!DK66="","",[2]相关演算!DK66)</f>
        <v/>
      </c>
      <c r="DL66" s="228" t="str">
        <f>IF([2]相关演算!DL66="","",[2]相关演算!DL66)</f>
        <v/>
      </c>
      <c r="DM66" s="228" t="str">
        <f>IF([2]相关演算!DM66="","",[2]相关演算!DM66)</f>
        <v/>
      </c>
      <c r="DN66" s="228" t="str">
        <f>IF([2]相关演算!DN66="","",[2]相关演算!DN66)</f>
        <v/>
      </c>
      <c r="DO66" s="228" t="str">
        <f>IF([2]相关演算!DO66="","",[2]相关演算!DO66)</f>
        <v/>
      </c>
      <c r="DP66" s="228" t="str">
        <f>IF([2]相关演算!DP66="","",[2]相关演算!DP66)</f>
        <v/>
      </c>
      <c r="DQ66" s="228">
        <f>IF([2]相关演算!DQ66="","",[2]相关演算!DQ66)</f>
        <v>0</v>
      </c>
      <c r="DR66" s="228">
        <f>IF([2]相关演算!DR66="","",[2]相关演算!DR66)</f>
        <v>0</v>
      </c>
      <c r="DS66" s="228">
        <f>IF([2]相关演算!DS66="","",[2]相关演算!DS66)</f>
        <v>0.6</v>
      </c>
      <c r="DT66" s="228">
        <f>IF([2]相关演算!DT66="","",[2]相关演算!DT66)</f>
        <v>0.4</v>
      </c>
      <c r="DU66" s="228">
        <f>IF([2]相关演算!DU66="","",[2]相关演算!DU66)</f>
        <v>0</v>
      </c>
      <c r="DV66" s="228">
        <f>IF([2]相关演算!DV66="","",[2]相关演算!DV66)</f>
        <v>0.5</v>
      </c>
      <c r="DW66" s="228">
        <f>IF([2]相关演算!DW66="","",[2]相关演算!DW66)</f>
        <v>0</v>
      </c>
      <c r="DX66" s="228">
        <f>IF([2]相关演算!DX66="","",[2]相关演算!DX66)</f>
        <v>0.5</v>
      </c>
      <c r="DY66" s="228">
        <f>IF([2]相关演算!DY66="","",[2]相关演算!DY66)</f>
        <v>0</v>
      </c>
      <c r="DZ66" s="228">
        <f>IF([2]相关演算!DZ66="","",[2]相关演算!DZ66)</f>
        <v>0.25</v>
      </c>
      <c r="EA66" s="228">
        <f>IF([2]相关演算!EA66="","",[2]相关演算!EA66)</f>
        <v>0.75</v>
      </c>
      <c r="EB66" s="228">
        <f>IF([2]相关演算!EB66="","",[2]相关演算!EB66)</f>
        <v>0</v>
      </c>
      <c r="EC66" s="228">
        <f>IF([2]相关演算!EC66="","",[2]相关演算!EC66)</f>
        <v>0</v>
      </c>
      <c r="ED66" s="228">
        <f>IF([2]相关演算!ED66="","",[2]相关演算!ED66)</f>
        <v>0</v>
      </c>
      <c r="EE66" s="228">
        <f>IF([2]相关演算!EE66="","",[2]相关演算!EE66)</f>
        <v>0.5</v>
      </c>
      <c r="EF66" s="228">
        <f>IF([2]相关演算!EF66="","",[2]相关演算!EF66)</f>
        <v>0.5</v>
      </c>
      <c r="EG66" s="228" t="str">
        <f>IF([2]相关演算!EG66="","",[2]相关演算!EG66)</f>
        <v/>
      </c>
      <c r="EH66" s="228" t="str">
        <f>IF([2]相关演算!EH66="","",[2]相关演算!EH66)</f>
        <v/>
      </c>
      <c r="EI66" s="228" t="str">
        <f>IF([2]相关演算!EI66="","",[2]相关演算!EI66)</f>
        <v/>
      </c>
      <c r="EJ66" s="228" t="str">
        <f>IF([2]相关演算!EJ66="","",[2]相关演算!EJ66)</f>
        <v/>
      </c>
      <c r="EK66" s="228" t="str">
        <f>IF([2]相关演算!EK66="","",[2]相关演算!EK66)</f>
        <v/>
      </c>
      <c r="EL66" s="228" t="str">
        <f>IF([2]相关演算!EL66="","",[2]相关演算!EL66)</f>
        <v/>
      </c>
      <c r="EM66" s="228" t="str">
        <f>IF([2]相关演算!EM66="","",[2]相关演算!EM66)</f>
        <v/>
      </c>
      <c r="EN66" s="228" t="str">
        <f>IF([2]相关演算!EN66="","",[2]相关演算!EN66)</f>
        <v/>
      </c>
      <c r="EO66" s="228" t="str">
        <f>IF([2]相关演算!EO66="","",[2]相关演算!EO66)</f>
        <v/>
      </c>
      <c r="EP66" s="228" t="str">
        <f>IF([2]相关演算!EP66="","",[2]相关演算!EP66)</f>
        <v/>
      </c>
      <c r="EQ66" s="228" t="str">
        <f>IF([2]相关演算!EQ66="","",[2]相关演算!EQ66)</f>
        <v/>
      </c>
      <c r="ER66" s="228" t="str">
        <f>IF([2]相关演算!ER66="","",[2]相关演算!ER66)</f>
        <v/>
      </c>
      <c r="ES66" s="228" t="str">
        <f>IF([2]相关演算!ES66="","",[2]相关演算!ES66)</f>
        <v/>
      </c>
      <c r="ET66" s="228" t="str">
        <f>IF([2]相关演算!ET66="","",[2]相关演算!ET66)</f>
        <v/>
      </c>
      <c r="EU66" s="228" t="str">
        <f>IF([2]相关演算!EU66="","",[2]相关演算!EU66)</f>
        <v/>
      </c>
      <c r="EV66" s="228" t="str">
        <f>IF([2]相关演算!EV66="","",[2]相关演算!EV66)</f>
        <v/>
      </c>
      <c r="EW66" s="228" t="str">
        <f>IF([2]相关演算!EW66="","",[2]相关演算!EW66)</f>
        <v/>
      </c>
      <c r="EX66" s="228" t="str">
        <f>IF([2]相关演算!EX66="","",[2]相关演算!EX66)</f>
        <v/>
      </c>
      <c r="EY66" s="228" t="str">
        <f>IF([2]相关演算!EY66="","",[2]相关演算!EY66)</f>
        <v/>
      </c>
      <c r="EZ66" s="228" t="str">
        <f>IF([2]相关演算!EZ66="","",[2]相关演算!EZ66)</f>
        <v/>
      </c>
      <c r="FA66" s="228" t="str">
        <f>IF([2]相关演算!FA66="","",[2]相关演算!FA66)</f>
        <v/>
      </c>
      <c r="FB66" s="228" t="str">
        <f>IF([2]相关演算!FB66="","",[2]相关演算!FB66)</f>
        <v/>
      </c>
      <c r="FC66" s="228" t="str">
        <f>IF([2]相关演算!FC66="","",[2]相关演算!FC66)</f>
        <v/>
      </c>
      <c r="FD66" s="228" t="str">
        <f>IF([2]相关演算!FD66="","",[2]相关演算!FD66)</f>
        <v/>
      </c>
      <c r="FE66" s="228" t="str">
        <f>IF([2]相关演算!FE66="","",[2]相关演算!FE66)</f>
        <v/>
      </c>
      <c r="FF66" s="228" t="str">
        <f>IF([2]相关演算!FF66="","",[2]相关演算!FF66)</f>
        <v/>
      </c>
      <c r="FG66" s="228" t="str">
        <f>IF([2]相关演算!FG66="","",[2]相关演算!FG66)</f>
        <v>暴鸢</v>
      </c>
      <c r="FH66" s="228">
        <f>IF([2]相关演算!FH66="","",[2]相关演算!FH66)</f>
        <v>10053</v>
      </c>
      <c r="FI66" s="228" t="str">
        <f>IF([2]相关演算!FI66="","",[2]相关演算!FI66)</f>
        <v>sectorFanwei</v>
      </c>
      <c r="FJ66" s="228">
        <f>IF([2]相关演算!FJ66="","",[2]相关演算!FJ66)</f>
        <v>0</v>
      </c>
      <c r="FK66" s="228">
        <f>IF([2]相关演算!FK66="","",[2]相关演算!FK66)</f>
        <v>90</v>
      </c>
      <c r="FL66" s="228">
        <f>IF([2]相关演算!FL66="","",[2]相关演算!FL66)</f>
        <v>120</v>
      </c>
      <c r="FM66" s="228">
        <f>IF([2]相关演算!FM66="","",[2]相关演算!FM66)</f>
        <v>0</v>
      </c>
      <c r="FN66" s="228">
        <f>IF([2]相关演算!FN66="","",[2]相关演算!FN66)</f>
        <v>120</v>
      </c>
      <c r="FO66" s="228">
        <f>IF([2]相关演算!FO66="","",[2]相关演算!FO66)</f>
        <v>0</v>
      </c>
      <c r="FP66" s="228">
        <f>IF([2]相关演算!FP66="","",[2]相关演算!FP66)</f>
        <v>0</v>
      </c>
      <c r="FQ66" s="228">
        <f>IF([2]相关演算!FQ66="","",[2]相关演算!FQ66)</f>
        <v>0</v>
      </c>
      <c r="FR66" s="228">
        <f>IF([2]相关演算!FR66="","",[2]相关演算!FR66)</f>
        <v>0</v>
      </c>
      <c r="FS66" s="228">
        <f>IF([2]相关演算!FS66="","",[2]相关演算!FS66)</f>
        <v>0</v>
      </c>
      <c r="FT66" s="228">
        <f>IF([2]相关演算!FT66="","",[2]相关演算!FT66)</f>
        <v>0</v>
      </c>
      <c r="FU66" s="228">
        <f>IF([2]相关演算!FU66="","",[2]相关演算!FU66)</f>
        <v>0</v>
      </c>
      <c r="FV66" s="228">
        <f>IF([2]相关演算!FV66="","",[2]相关演算!FV66)</f>
        <v>8478.0000000000018</v>
      </c>
      <c r="FW66" s="228">
        <f>IF([2]相关演算!FW66="","",[2]相关演算!FW66)</f>
        <v>0</v>
      </c>
      <c r="FX66" s="228">
        <f>IF([2]相关演算!FX66="","",[2]相关演算!FX66)</f>
        <v>0</v>
      </c>
      <c r="FY66" s="228">
        <f>IF([2]相关演算!FY66="","",[2]相关演算!FY66)</f>
        <v>8478.0000000000018</v>
      </c>
      <c r="FZ66" s="228" t="str">
        <f ca="1">IF([2]相关演算!FZ66="","",[2]相关演算!FZ66)</f>
        <v/>
      </c>
      <c r="GA66" s="228">
        <f>IF([2]相关演算!GA66="","",[2]相关演算!GA66)</f>
        <v>0</v>
      </c>
      <c r="GB66" s="228">
        <f ca="1">IF([2]相关演算!GB66="","",[2]相关演算!GB66)</f>
        <v>120</v>
      </c>
      <c r="GC66" s="228">
        <f ca="1">IF([2]相关演算!GC66="","",[2]相关演算!GC66)</f>
        <v>0.62751647126690069</v>
      </c>
      <c r="GD66" s="228">
        <f>IF([2]相关演算!GD66="","",[2]相关演算!GD66)</f>
        <v>2</v>
      </c>
      <c r="GE66" s="228">
        <f ca="1">IF([2]相关演算!GE66="","",[2]相关演算!GE66)</f>
        <v>1.3</v>
      </c>
      <c r="GF66" s="228">
        <f ca="1">IF([2]相关演算!GF66="","",[2]相关演算!GF66)</f>
        <v>2</v>
      </c>
      <c r="GG66" s="228">
        <f>IF([2]相关演算!GG66="","",[2]相关演算!GG66)</f>
        <v>3</v>
      </c>
      <c r="GH66" s="228" t="str">
        <f>IF([2]相关演算!GH66="","",[2]相关演算!GH66)</f>
        <v/>
      </c>
      <c r="GI66" s="228" t="str">
        <f>IF([2]相关演算!GI66="","",[2]相关演算!GI66)</f>
        <v/>
      </c>
      <c r="GJ66" s="228" t="str">
        <f>IF([2]相关演算!GJ66="","",[2]相关演算!GJ66)</f>
        <v/>
      </c>
      <c r="GK66" s="228" t="str">
        <f>IF([2]相关演算!GK66="","",[2]相关演算!GK66)</f>
        <v/>
      </c>
      <c r="GL66" s="228" t="str">
        <f>IF([2]相关演算!GL66="","",[2]相关演算!GL66)</f>
        <v/>
      </c>
      <c r="GM66" s="228" t="str">
        <f>IF([2]相关演算!GM66="","",[2]相关演算!GM66)</f>
        <v/>
      </c>
      <c r="GN66" s="228" t="str">
        <f>IF([2]相关演算!GN66="","",[2]相关演算!GN66)</f>
        <v/>
      </c>
      <c r="GO66" s="228" t="str">
        <f>IF([2]相关演算!GO66="","",[2]相关演算!GO66)</f>
        <v/>
      </c>
      <c r="GP66" s="228" t="str">
        <f>IF([2]相关演算!GP66="","",[2]相关演算!GP66)</f>
        <v/>
      </c>
      <c r="GQ66" s="228" t="str">
        <f>IF([2]相关演算!GQ66="","",[2]相关演算!GQ66)</f>
        <v/>
      </c>
      <c r="GR66" s="228" t="str">
        <f>IF([2]相关演算!GR66="","",[2]相关演算!GR66)</f>
        <v/>
      </c>
      <c r="GS66" s="228" t="str">
        <f>IF([2]相关演算!GS66="","",[2]相关演算!GS66)</f>
        <v/>
      </c>
      <c r="GT66" s="228" t="str">
        <f>IF([2]相关演算!GT66="","",[2]相关演算!GT66)</f>
        <v/>
      </c>
      <c r="GU66" s="228" t="str">
        <f>IF([2]相关演算!GU66="","",[2]相关演算!GU66)</f>
        <v/>
      </c>
      <c r="GV66" s="228" t="str">
        <f>IF([2]相关演算!GV66="","",[2]相关演算!GV66)</f>
        <v/>
      </c>
      <c r="GW66" s="228" t="str">
        <f>IF([2]相关演算!GW66="","",[2]相关演算!GW66)</f>
        <v/>
      </c>
      <c r="GX66" s="228" t="str">
        <f>IF([2]相关演算!GX66="","",[2]相关演算!GX66)</f>
        <v/>
      </c>
      <c r="GY66" s="228" t="str">
        <f>IF([2]相关演算!GY66="","",[2]相关演算!GY66)</f>
        <v/>
      </c>
      <c r="GZ66" s="228" t="str">
        <f>IF([2]相关演算!GZ66="","",[2]相关演算!GZ66)</f>
        <v/>
      </c>
    </row>
    <row r="67" spans="1:208">
      <c r="A67" s="228" t="str">
        <f>IF([2]相关演算!A67="","",[2]相关演算!A67)</f>
        <v/>
      </c>
      <c r="B67" s="228">
        <f>IF([2]相关演算!B67="","",[2]相关演算!B67)</f>
        <v>48</v>
      </c>
      <c r="C67" s="228">
        <f>IF([2]相关演算!C67="","",[2]相关演算!C67)</f>
        <v>0.5</v>
      </c>
      <c r="D67" s="228">
        <f>IF([2]相关演算!D67="","",[2]相关演算!D67)</f>
        <v>0.5</v>
      </c>
      <c r="E67" s="228">
        <f>IF([2]相关演算!E67="","",[2]相关演算!E67)</f>
        <v>0.5</v>
      </c>
      <c r="F67" s="228">
        <f>IF([2]相关演算!F67="","",[2]相关演算!F67)</f>
        <v>0.5</v>
      </c>
      <c r="G67" s="228">
        <f>IF([2]相关演算!G67="","",[2]相关演算!G67)</f>
        <v>0.15461396011036885</v>
      </c>
      <c r="H67" s="228">
        <f>IF([2]相关演算!H67="","",[2]相关演算!H67)</f>
        <v>7.2217701247769939E-2</v>
      </c>
      <c r="I67" s="228">
        <f>IF([2]相关演算!I67="","",[2]相关演算!I67)</f>
        <v>0.45142308501737816</v>
      </c>
      <c r="J67" s="228">
        <f>IF([2]相关演算!J67="","",[2]相关演算!J67)</f>
        <v>0.45142308501737816</v>
      </c>
      <c r="K67" s="228">
        <f>IF([2]相关演算!K67="","",[2]相关演算!K67)</f>
        <v>0</v>
      </c>
      <c r="L67" s="228">
        <f>IF([2]相关演算!L67="","",[2]相关演算!L67)</f>
        <v>0.25777416099821593</v>
      </c>
      <c r="M67" s="228">
        <f>IF([2]相关演算!M67="","",[2]相关演算!M67)</f>
        <v>0.42874017957409222</v>
      </c>
      <c r="N67" s="228">
        <f>IF([2]相关演算!N67="","",[2]相关演算!N67)</f>
        <v>0.26520359411783095</v>
      </c>
      <c r="O67" s="228" t="str">
        <f>IF([2]相关演算!O67="","",[2]相关演算!O67)</f>
        <v/>
      </c>
      <c r="P67" s="228" t="str">
        <f>IF([2]相关演算!P67="","",[2]相关演算!P67)</f>
        <v/>
      </c>
      <c r="Q67" s="228" t="str">
        <f>IF([2]相关演算!Q67="","",[2]相关演算!Q67)</f>
        <v/>
      </c>
      <c r="R67" s="228">
        <f>IF([2]相关演算!R67="","",[2]相关演算!R67)</f>
        <v>3.7898399999999999</v>
      </c>
      <c r="S67" s="228">
        <f>IF([2]相关演算!S67="","",[2]相关演算!S67)</f>
        <v>3.62704</v>
      </c>
      <c r="T67" s="228">
        <f>IF([2]相关演算!T67="","",[2]相关演算!T67)</f>
        <v>1.8</v>
      </c>
      <c r="U67" s="228">
        <f>IF([2]相关演算!U67="","",[2]相关演算!U67)</f>
        <v>2.3839999999999999</v>
      </c>
      <c r="V67" s="228">
        <f>IF([2]相关演算!V67="","",[2]相关演算!V67)</f>
        <v>3.3290323042979257</v>
      </c>
      <c r="W67" s="228">
        <f>IF([2]相关演算!W67="","",[2]相关演算!W67)</f>
        <v>1.8490830734156287</v>
      </c>
      <c r="X67" s="228">
        <f>IF([2]相关演算!X67="","",[2]相关演算!X67)</f>
        <v>1.3946883817578812</v>
      </c>
      <c r="Y67" s="228">
        <f>IF([2]相关演算!Y67="","",[2]相关演算!Y67)</f>
        <v>1.3359040357475214</v>
      </c>
      <c r="Z67" s="228">
        <f>IF([2]相关演算!Z67="","",[2]相关演算!Z67)</f>
        <v>0.15596210620274964</v>
      </c>
      <c r="AA67" s="228">
        <f>IF([2]相关演算!AA67="","",[2]相关演算!AA67)</f>
        <v>0.16296247865240765</v>
      </c>
      <c r="AB67" s="228">
        <f>IF([2]相关演算!AB67="","",[2]相关演算!AB67)</f>
        <v>0.32837301587301593</v>
      </c>
      <c r="AC67" s="228">
        <f>IF([2]相关演算!AC67="","",[2]相关演算!AC67)</f>
        <v>0.24793264621284761</v>
      </c>
      <c r="AD67" s="228">
        <f>IF([2]相关演算!AD67="","",[2]相关演算!AD67)</f>
        <v>0.30613021503020743</v>
      </c>
      <c r="AE67" s="228">
        <f>IF([2]相关演算!AE67="","",[2]相关演算!AE67)</f>
        <v>0.35442509572316105</v>
      </c>
      <c r="AF67" s="228">
        <f>IF([2]相关演算!AF67="","",[2]相关演算!AF67)</f>
        <v>0.30220391113601358</v>
      </c>
      <c r="AG67" s="228">
        <f>IF([2]相关演算!AG67="","",[2]相关演算!AG67)</f>
        <v>0.32800147321428191</v>
      </c>
      <c r="AH67" s="228">
        <f>IF([2]相关演算!AH67="","",[2]相关演算!AH67)</f>
        <v>0.18132234668160815</v>
      </c>
      <c r="AI67" s="228">
        <f>IF([2]相关演算!AI67="","",[2]相关演算!AI67)</f>
        <v>0.19702380952380955</v>
      </c>
      <c r="AJ67" s="228">
        <f>IF([2]相关演算!AJ67="","",[2]相关演算!AJ67)</f>
        <v>0.30613021503020743</v>
      </c>
      <c r="AK67" s="228">
        <f>IF([2]相关演算!AK67="","",[2]相关演算!AK67)</f>
        <v>0.15596210620274964</v>
      </c>
      <c r="AL67" s="228">
        <f>IF([2]相关演算!AL67="","",[2]相关演算!AL67)</f>
        <v>6226872846917.1611</v>
      </c>
      <c r="AM67" s="228">
        <f>IF([2]相关演算!AM67="","",[2]相关演算!AM67)</f>
        <v>6506366566169.7793</v>
      </c>
      <c r="AN67" s="228">
        <f>IF([2]相关演算!AN67="","",[2]相关演算!AN67)</f>
        <v>13110473216755.789</v>
      </c>
      <c r="AO67" s="228">
        <f>IF([2]相关演算!AO67="","",[2]相关演算!AO67)</f>
        <v>12983068558430.121</v>
      </c>
      <c r="AP67" s="228">
        <f>IF([2]相关演算!AP67="","",[2]相关演算!AP67)</f>
        <v>11819319855926.145</v>
      </c>
      <c r="AQ67" s="228">
        <f>IF([2]相关演算!AQ67="","",[2]相关演算!AQ67)</f>
        <v>10968808125667.639</v>
      </c>
      <c r="AR67" s="228">
        <f>IF([2]相关演算!AR67="","",[2]相关演算!AR67)</f>
        <v>6581284875400.583</v>
      </c>
      <c r="AS67" s="228">
        <f>IF([2]相关演算!AS67="","",[2]相关演算!AS67)</f>
        <v>7866283930053.4736</v>
      </c>
      <c r="AT67" s="228">
        <f>IF([2]相关演算!AT67="","",[2]相关演算!AT67)</f>
        <v>12983068558430.121</v>
      </c>
      <c r="AU67" s="228">
        <f>IF([2]相关演算!AU67="","",[2]相关演算!AU67)</f>
        <v>6226872846917.1611</v>
      </c>
      <c r="AV67" s="228" t="str">
        <f>IF([2]相关演算!AV67="","",[2]相关演算!AV67)</f>
        <v/>
      </c>
      <c r="AW67" s="228" t="str">
        <f>IF([2]相关演算!AW67="","",[2]相关演算!AW67)</f>
        <v/>
      </c>
      <c r="AX67" s="228" t="str">
        <f>IF([2]相关演算!AX67="","",[2]相关演算!AX67)</f>
        <v/>
      </c>
      <c r="AY67" s="228" t="str">
        <f>IF([2]相关演算!AY67="","",[2]相关演算!AY67)</f>
        <v/>
      </c>
      <c r="AZ67" s="228" t="str">
        <f>IF([2]相关演算!AZ67="","",[2]相关演算!AZ67)</f>
        <v/>
      </c>
      <c r="BA67" s="228" t="str">
        <f>IF([2]相关演算!BA67="","",[2]相关演算!BA67)</f>
        <v/>
      </c>
      <c r="BB67" s="228" t="str">
        <f>IF([2]相关演算!BB67="","",[2]相关演算!BB67)</f>
        <v/>
      </c>
      <c r="BC67" s="228" t="str">
        <f>IF([2]相关演算!BC67="","",[2]相关演算!BC67)</f>
        <v/>
      </c>
      <c r="BD67" s="228">
        <f>IF([2]相关演算!BD67="","",[2]相关演算!BD67)</f>
        <v>43</v>
      </c>
      <c r="BE67" s="228">
        <f>IF([2]相关演算!BE67="","",[2]相关演算!BE67)</f>
        <v>240</v>
      </c>
      <c r="BF67" s="228">
        <f>IF([2]相关演算!BF67="","",[2]相关演算!BF67)</f>
        <v>165.08593911983743</v>
      </c>
      <c r="BG67" s="228">
        <f>IF([2]相关演算!BG67="","",[2]相关演算!BG67)</f>
        <v>114.24998959851209</v>
      </c>
      <c r="BH67" s="228">
        <f>IF([2]相关演算!BH67="","",[2]相关演算!BH67)</f>
        <v>159.72963259978383</v>
      </c>
      <c r="BI67" s="228" t="str">
        <f>IF([2]相关演算!BI67="","",[2]相关演算!BI67)</f>
        <v/>
      </c>
      <c r="BJ67" s="228" t="str">
        <f>IF([2]相关演算!BJ67="","",[2]相关演算!BJ67)</f>
        <v/>
      </c>
      <c r="BK67" s="228">
        <f>IF([2]相关演算!BK67="","",[2]相关演算!BK67)</f>
        <v>43</v>
      </c>
      <c r="BL67" s="228">
        <f>IF([2]相关演算!BL67="","",[2]相关演算!BL67)</f>
        <v>3.8528542559315093E-2</v>
      </c>
      <c r="BM67" s="228">
        <f>IF([2]相关演算!BM67="","",[2]相关演算!BM67)</f>
        <v>9.5141863185762898E-2</v>
      </c>
      <c r="BN67" s="228">
        <f>IF([2]相关演算!BN67="","",[2]相关演算!BN67)</f>
        <v>8.0666025777227507E-2</v>
      </c>
      <c r="BO67" s="228">
        <f>IF([2]相关演算!BO67="","",[2]相关演算!BO67)</f>
        <v>4.2709019721672126E-2</v>
      </c>
      <c r="BP67" s="228" t="str">
        <f>IF([2]相关演算!BP67="","",[2]相关演算!BP67)</f>
        <v/>
      </c>
      <c r="BQ67" s="228">
        <f>IF([2]相关演算!BQ67="","",[2]相关演算!BQ67)</f>
        <v>3.1682426407375397E-2</v>
      </c>
      <c r="BR67" s="228">
        <f>IF([2]相关演算!BR67="","",[2]相关演算!BR67)</f>
        <v>0.16008810100991727</v>
      </c>
      <c r="BS67" s="228">
        <f>IF([2]相关演算!BS67="","",[2]相关演算!BS67)</f>
        <v>5.7820351344991958E-2</v>
      </c>
      <c r="BT67" s="228">
        <f>IF([2]相关演算!BT67="","",[2]相关演算!BT67)</f>
        <v>5.7458828770335424E-2</v>
      </c>
      <c r="BU67" s="228" t="str">
        <f>IF([2]相关演算!BU67="","",[2]相关演算!BU67)</f>
        <v/>
      </c>
      <c r="BV67" s="228" t="str">
        <f>IF([2]相关演算!BV67="","",[2]相关演算!BV67)</f>
        <v/>
      </c>
      <c r="BW67" s="228">
        <f>IF([2]相关演算!BW67="","",[2]相关演算!BW67)</f>
        <v>7.021096896669049E-2</v>
      </c>
      <c r="BX67" s="228">
        <f>IF([2]相关演算!BX67="","",[2]相关演算!BX67)</f>
        <v>0.25522996419568017</v>
      </c>
      <c r="BY67" s="228">
        <f>IF([2]相关演算!BY67="","",[2]相关演算!BY67)</f>
        <v>0.13848637712221945</v>
      </c>
      <c r="BZ67" s="228">
        <f>IF([2]相关演算!BZ67="","",[2]相关演算!BZ67)</f>
        <v>0.10016784849200755</v>
      </c>
      <c r="CA67" s="228" t="str">
        <f>IF([2]相关演算!CA67="","",[2]相关演算!CA67)</f>
        <v/>
      </c>
      <c r="CB67" s="228" t="str">
        <f>IF([2]相关演算!CB67="","",[2]相关演算!CB67)</f>
        <v/>
      </c>
      <c r="CC67" s="228" t="str">
        <f>IF([2]相关演算!CC67="","",[2]相关演算!CC67)</f>
        <v/>
      </c>
      <c r="CD67" s="228" t="str">
        <f>IF([2]相关演算!CD67="","",[2]相关演算!CD67)</f>
        <v/>
      </c>
      <c r="CE67" s="228" t="str">
        <f>IF([2]相关演算!CE67="","",[2]相关演算!CE67)</f>
        <v/>
      </c>
      <c r="CF67" s="228" t="str">
        <f>IF([2]相关演算!CF67="","",[2]相关演算!CF67)</f>
        <v/>
      </c>
      <c r="CG67" s="228" t="str">
        <f>IF([2]相关演算!CG67="","",[2]相关演算!CG67)</f>
        <v/>
      </c>
      <c r="CH67" s="228" t="str">
        <f>IF([2]相关演算!CH67="","",[2]相关演算!CH67)</f>
        <v/>
      </c>
      <c r="CI67" s="228" t="str">
        <f>IF([2]相关演算!CI67="","",[2]相关演算!CI67)</f>
        <v/>
      </c>
      <c r="CJ67" s="228">
        <f>IF([2]相关演算!CJ67="","",[2]相关演算!CJ67)</f>
        <v>43</v>
      </c>
      <c r="CK67" s="228">
        <f>IF([2]相关演算!CK67="","",[2]相关演算!CK67)</f>
        <v>234.07008162183109</v>
      </c>
      <c r="CL67" s="228">
        <f>IF([2]相关演算!CL67="","",[2]相关演算!CL67)</f>
        <v>239.1787119498984</v>
      </c>
      <c r="CM67" s="228">
        <f>IF([2]相关演算!CM67="","",[2]相关演算!CM67)</f>
        <v>191.11718262430253</v>
      </c>
      <c r="CN67" s="228">
        <f>IF([2]相关演算!CN67="","",[2]相关演算!CN67)</f>
        <v>191.11718262430253</v>
      </c>
      <c r="CO67" s="228" t="str">
        <f>IF([2]相关演算!CO67="","",[2]相关演算!CO67)</f>
        <v/>
      </c>
      <c r="CP67" s="228" t="str">
        <f>IF([2]相关演算!CP67="","",[2]相关演算!CP67)</f>
        <v/>
      </c>
      <c r="CQ67" s="228">
        <f>IF([2]相关演算!CQ67="","",[2]相关演算!CQ67)</f>
        <v>43</v>
      </c>
      <c r="CR67" s="228">
        <f>IF([2]相关演算!CR67="","",[2]相关演算!CR67)</f>
        <v>3.540791120442055E-2</v>
      </c>
      <c r="CS67" s="228">
        <f>IF([2]相关演算!CS67="","",[2]相关演算!CS67)</f>
        <v>5.2582656354356327E-2</v>
      </c>
      <c r="CT67" s="228">
        <f>IF([2]相关演算!CT67="","",[2]相关演算!CT67)</f>
        <v>9.6260321461316314E-2</v>
      </c>
      <c r="CU67" s="228">
        <f>IF([2]相关演算!CU67="","",[2]相关演算!CU67)</f>
        <v>9.6349641417624005E-2</v>
      </c>
      <c r="CV67" s="228" t="str">
        <f>IF([2]相关演算!CV67="","",[2]相关演算!CV67)</f>
        <v/>
      </c>
      <c r="CW67" s="228">
        <f>IF([2]相关演算!CW67="","",[2]相关演算!CW67)</f>
        <v>4.1250954958930074E-2</v>
      </c>
      <c r="CX67" s="228">
        <f>IF([2]相关演算!CX67="","",[2]相关演算!CX67)</f>
        <v>4.3321448128959154E-2</v>
      </c>
      <c r="CY67" s="228">
        <f>IF([2]相关演算!CY67="","",[2]相关演算!CY67)</f>
        <v>3.4862496514879313E-2</v>
      </c>
      <c r="CZ67" s="228">
        <f>IF([2]相关演算!CZ67="","",[2]相关演算!CZ67)</f>
        <v>3.2986359679066074E-2</v>
      </c>
      <c r="DA67" s="228" t="str">
        <f>IF([2]相关演算!DA67="","",[2]相关演算!DA67)</f>
        <v/>
      </c>
      <c r="DB67" s="228" t="str">
        <f>IF([2]相关演算!DB67="","",[2]相关演算!DB67)</f>
        <v/>
      </c>
      <c r="DC67" s="228">
        <f>IF([2]相关演算!DC67="","",[2]相关演算!DC67)</f>
        <v>7.6658866163350631E-2</v>
      </c>
      <c r="DD67" s="228">
        <f>IF([2]相关演算!DD67="","",[2]相关演算!DD67)</f>
        <v>9.5904104483315489E-2</v>
      </c>
      <c r="DE67" s="228">
        <f>IF([2]相关演算!DE67="","",[2]相关演算!DE67)</f>
        <v>0.13112281797619563</v>
      </c>
      <c r="DF67" s="228">
        <f>IF([2]相关演算!DF67="","",[2]相关演算!DF67)</f>
        <v>0.12933600109669008</v>
      </c>
      <c r="DG67" s="228" t="str">
        <f>IF([2]相关演算!DG67="","",[2]相关演算!DG67)</f>
        <v/>
      </c>
      <c r="DH67" s="228" t="str">
        <f>IF([2]相关演算!DH67="","",[2]相关演算!DH67)</f>
        <v/>
      </c>
      <c r="DI67" s="228" t="str">
        <f>IF([2]相关演算!DI67="","",[2]相关演算!DI67)</f>
        <v/>
      </c>
      <c r="DJ67" s="228" t="str">
        <f>IF([2]相关演算!DJ67="","",[2]相关演算!DJ67)</f>
        <v/>
      </c>
      <c r="DK67" s="228" t="str">
        <f>IF([2]相关演算!DK67="","",[2]相关演算!DK67)</f>
        <v/>
      </c>
      <c r="DL67" s="228" t="str">
        <f>IF([2]相关演算!DL67="","",[2]相关演算!DL67)</f>
        <v/>
      </c>
      <c r="DM67" s="228" t="str">
        <f>IF([2]相关演算!DM67="","",[2]相关演算!DM67)</f>
        <v/>
      </c>
      <c r="DN67" s="228" t="str">
        <f>IF([2]相关演算!DN67="","",[2]相关演算!DN67)</f>
        <v/>
      </c>
      <c r="DO67" s="228" t="str">
        <f>IF([2]相关演算!DO67="","",[2]相关演算!DO67)</f>
        <v/>
      </c>
      <c r="DP67" s="228" t="str">
        <f>IF([2]相关演算!DP67="","",[2]相关演算!DP67)</f>
        <v/>
      </c>
      <c r="DQ67" s="228">
        <f>IF([2]相关演算!DQ67="","",[2]相关演算!DQ67)</f>
        <v>0</v>
      </c>
      <c r="DR67" s="228">
        <f>IF([2]相关演算!DR67="","",[2]相关演算!DR67)</f>
        <v>0</v>
      </c>
      <c r="DS67" s="228">
        <f>IF([2]相关演算!DS67="","",[2]相关演算!DS67)</f>
        <v>0.6</v>
      </c>
      <c r="DT67" s="228">
        <f>IF([2]相关演算!DT67="","",[2]相关演算!DT67)</f>
        <v>0.4</v>
      </c>
      <c r="DU67" s="228">
        <f>IF([2]相关演算!DU67="","",[2]相关演算!DU67)</f>
        <v>0</v>
      </c>
      <c r="DV67" s="228">
        <f>IF([2]相关演算!DV67="","",[2]相关演算!DV67)</f>
        <v>0.5</v>
      </c>
      <c r="DW67" s="228">
        <f>IF([2]相关演算!DW67="","",[2]相关演算!DW67)</f>
        <v>0</v>
      </c>
      <c r="DX67" s="228">
        <f>IF([2]相关演算!DX67="","",[2]相关演算!DX67)</f>
        <v>0.5</v>
      </c>
      <c r="DY67" s="228">
        <f>IF([2]相关演算!DY67="","",[2]相关演算!DY67)</f>
        <v>0</v>
      </c>
      <c r="DZ67" s="228">
        <f>IF([2]相关演算!DZ67="","",[2]相关演算!DZ67)</f>
        <v>0.25</v>
      </c>
      <c r="EA67" s="228">
        <f>IF([2]相关演算!EA67="","",[2]相关演算!EA67)</f>
        <v>0.75</v>
      </c>
      <c r="EB67" s="228">
        <f>IF([2]相关演算!EB67="","",[2]相关演算!EB67)</f>
        <v>0</v>
      </c>
      <c r="EC67" s="228">
        <f>IF([2]相关演算!EC67="","",[2]相关演算!EC67)</f>
        <v>0</v>
      </c>
      <c r="ED67" s="228">
        <f>IF([2]相关演算!ED67="","",[2]相关演算!ED67)</f>
        <v>0</v>
      </c>
      <c r="EE67" s="228">
        <f>IF([2]相关演算!EE67="","",[2]相关演算!EE67)</f>
        <v>0.5</v>
      </c>
      <c r="EF67" s="228">
        <f>IF([2]相关演算!EF67="","",[2]相关演算!EF67)</f>
        <v>0.5</v>
      </c>
      <c r="EG67" s="228" t="str">
        <f>IF([2]相关演算!EG67="","",[2]相关演算!EG67)</f>
        <v/>
      </c>
      <c r="EH67" s="228" t="str">
        <f>IF([2]相关演算!EH67="","",[2]相关演算!EH67)</f>
        <v/>
      </c>
      <c r="EI67" s="228" t="str">
        <f>IF([2]相关演算!EI67="","",[2]相关演算!EI67)</f>
        <v/>
      </c>
      <c r="EJ67" s="228" t="str">
        <f>IF([2]相关演算!EJ67="","",[2]相关演算!EJ67)</f>
        <v/>
      </c>
      <c r="EK67" s="228" t="str">
        <f>IF([2]相关演算!EK67="","",[2]相关演算!EK67)</f>
        <v/>
      </c>
      <c r="EL67" s="228" t="str">
        <f>IF([2]相关演算!EL67="","",[2]相关演算!EL67)</f>
        <v/>
      </c>
      <c r="EM67" s="228" t="str">
        <f>IF([2]相关演算!EM67="","",[2]相关演算!EM67)</f>
        <v/>
      </c>
      <c r="EN67" s="228" t="str">
        <f>IF([2]相关演算!EN67="","",[2]相关演算!EN67)</f>
        <v/>
      </c>
      <c r="EO67" s="228" t="str">
        <f>IF([2]相关演算!EO67="","",[2]相关演算!EO67)</f>
        <v/>
      </c>
      <c r="EP67" s="228" t="str">
        <f>IF([2]相关演算!EP67="","",[2]相关演算!EP67)</f>
        <v/>
      </c>
      <c r="EQ67" s="228" t="str">
        <f>IF([2]相关演算!EQ67="","",[2]相关演算!EQ67)</f>
        <v/>
      </c>
      <c r="ER67" s="228" t="str">
        <f>IF([2]相关演算!ER67="","",[2]相关演算!ER67)</f>
        <v/>
      </c>
      <c r="ES67" s="228" t="str">
        <f>IF([2]相关演算!ES67="","",[2]相关演算!ES67)</f>
        <v/>
      </c>
      <c r="ET67" s="228" t="str">
        <f>IF([2]相关演算!ET67="","",[2]相关演算!ET67)</f>
        <v/>
      </c>
      <c r="EU67" s="228" t="str">
        <f>IF([2]相关演算!EU67="","",[2]相关演算!EU67)</f>
        <v/>
      </c>
      <c r="EV67" s="228" t="str">
        <f>IF([2]相关演算!EV67="","",[2]相关演算!EV67)</f>
        <v/>
      </c>
      <c r="EW67" s="228" t="str">
        <f>IF([2]相关演算!EW67="","",[2]相关演算!EW67)</f>
        <v/>
      </c>
      <c r="EX67" s="228" t="str">
        <f>IF([2]相关演算!EX67="","",[2]相关演算!EX67)</f>
        <v/>
      </c>
      <c r="EY67" s="228" t="str">
        <f>IF([2]相关演算!EY67="","",[2]相关演算!EY67)</f>
        <v/>
      </c>
      <c r="EZ67" s="228" t="str">
        <f>IF([2]相关演算!EZ67="","",[2]相关演算!EZ67)</f>
        <v/>
      </c>
      <c r="FA67" s="228" t="str">
        <f>IF([2]相关演算!FA67="","",[2]相关演算!FA67)</f>
        <v/>
      </c>
      <c r="FB67" s="228" t="str">
        <f>IF([2]相关演算!FB67="","",[2]相关演算!FB67)</f>
        <v/>
      </c>
      <c r="FC67" s="228" t="str">
        <f>IF([2]相关演算!FC67="","",[2]相关演算!FC67)</f>
        <v/>
      </c>
      <c r="FD67" s="228" t="str">
        <f>IF([2]相关演算!FD67="","",[2]相关演算!FD67)</f>
        <v/>
      </c>
      <c r="FE67" s="228" t="str">
        <f>IF([2]相关演算!FE67="","",[2]相关演算!FE67)</f>
        <v/>
      </c>
      <c r="FF67" s="228" t="str">
        <f>IF([2]相关演算!FF67="","",[2]相关演算!FF67)</f>
        <v/>
      </c>
      <c r="FG67" s="228" t="str">
        <f>IF([2]相关演算!FG67="","",[2]相关演算!FG67)</f>
        <v>申不害</v>
      </c>
      <c r="FH67" s="228">
        <f>IF([2]相关演算!FH67="","",[2]相关演算!FH67)</f>
        <v>10054</v>
      </c>
      <c r="FI67" s="228" t="str">
        <f>IF([2]相关演算!FI67="","",[2]相关演算!FI67)</f>
        <v>fanwei</v>
      </c>
      <c r="FJ67" s="228">
        <f>IF([2]相关演算!FJ67="","",[2]相关演算!FJ67)</f>
        <v>2000</v>
      </c>
      <c r="FK67" s="228" t="str">
        <f>IF([2]相关演算!FK67="","",[2]相关演算!FK67)</f>
        <v/>
      </c>
      <c r="FL67" s="228" t="str">
        <f>IF([2]相关演算!FL67="","",[2]相关演算!FL67)</f>
        <v/>
      </c>
      <c r="FM67" s="228">
        <f>IF([2]相关演算!FM67="","",[2]相关演算!FM67)</f>
        <v>0</v>
      </c>
      <c r="FN67" s="228">
        <f>IF([2]相关演算!FN67="","",[2]相关演算!FN67)</f>
        <v>2000</v>
      </c>
      <c r="FO67" s="228">
        <f>IF([2]相关演算!FO67="","",[2]相关演算!FO67)</f>
        <v>0</v>
      </c>
      <c r="FP67" s="228">
        <f>IF([2]相关演算!FP67="","",[2]相关演算!FP67)</f>
        <v>0</v>
      </c>
      <c r="FQ67" s="228">
        <f>IF([2]相关演算!FQ67="","",[2]相关演算!FQ67)</f>
        <v>0</v>
      </c>
      <c r="FR67" s="228">
        <f>IF([2]相关演算!FR67="","",[2]相关演算!FR67)</f>
        <v>12560000</v>
      </c>
      <c r="FS67" s="228">
        <f>IF([2]相关演算!FS67="","",[2]相关演算!FS67)</f>
        <v>0</v>
      </c>
      <c r="FT67" s="228">
        <f>IF([2]相关演算!FT67="","",[2]相关演算!FT67)</f>
        <v>0</v>
      </c>
      <c r="FU67" s="228">
        <f>IF([2]相关演算!FU67="","",[2]相关演算!FU67)</f>
        <v>0</v>
      </c>
      <c r="FV67" s="228">
        <f>IF([2]相关演算!FV67="","",[2]相关演算!FV67)</f>
        <v>0</v>
      </c>
      <c r="FW67" s="228">
        <f>IF([2]相关演算!FW67="","",[2]相关演算!FW67)</f>
        <v>0</v>
      </c>
      <c r="FX67" s="228">
        <f>IF([2]相关演算!FX67="","",[2]相关演算!FX67)</f>
        <v>0</v>
      </c>
      <c r="FY67" s="228">
        <f>IF([2]相关演算!FY67="","",[2]相关演算!FY67)</f>
        <v>12560000</v>
      </c>
      <c r="FZ67" s="228" t="str">
        <f ca="1">IF([2]相关演算!FZ67="","",[2]相关演算!FZ67)</f>
        <v/>
      </c>
      <c r="GA67" s="228">
        <f>IF([2]相关演算!GA67="","",[2]相关演算!GA67)</f>
        <v>0</v>
      </c>
      <c r="GB67" s="228">
        <f ca="1">IF([2]相关演算!GB67="","",[2]相关演算!GB67)</f>
        <v>2000</v>
      </c>
      <c r="GC67" s="228">
        <f ca="1">IF([2]相关演算!GC67="","",[2]相关演算!GC67)</f>
        <v>2</v>
      </c>
      <c r="GD67" s="228">
        <f>IF([2]相关演算!GD67="","",[2]相关演算!GD67)</f>
        <v>2</v>
      </c>
      <c r="GE67" s="228">
        <f ca="1">IF([2]相关演算!GE67="","",[2]相关演算!GE67)</f>
        <v>12</v>
      </c>
      <c r="GF67" s="228">
        <f ca="1">IF([2]相关演算!GF67="","",[2]相关演算!GF67)</f>
        <v>3</v>
      </c>
      <c r="GG67" s="228">
        <f>IF([2]相关演算!GG67="","",[2]相关演算!GG67)</f>
        <v>3</v>
      </c>
      <c r="GH67" s="228" t="str">
        <f>IF([2]相关演算!GH67="","",[2]相关演算!GH67)</f>
        <v/>
      </c>
      <c r="GI67" s="228" t="str">
        <f>IF([2]相关演算!GI67="","",[2]相关演算!GI67)</f>
        <v/>
      </c>
      <c r="GJ67" s="228" t="str">
        <f>IF([2]相关演算!GJ67="","",[2]相关演算!GJ67)</f>
        <v/>
      </c>
      <c r="GK67" s="228" t="str">
        <f>IF([2]相关演算!GK67="","",[2]相关演算!GK67)</f>
        <v/>
      </c>
      <c r="GL67" s="228" t="str">
        <f>IF([2]相关演算!GL67="","",[2]相关演算!GL67)</f>
        <v/>
      </c>
      <c r="GM67" s="228" t="str">
        <f>IF([2]相关演算!GM67="","",[2]相关演算!GM67)</f>
        <v/>
      </c>
      <c r="GN67" s="228" t="str">
        <f>IF([2]相关演算!GN67="","",[2]相关演算!GN67)</f>
        <v/>
      </c>
      <c r="GO67" s="228" t="str">
        <f>IF([2]相关演算!GO67="","",[2]相关演算!GO67)</f>
        <v/>
      </c>
      <c r="GP67" s="228" t="str">
        <f>IF([2]相关演算!GP67="","",[2]相关演算!GP67)</f>
        <v/>
      </c>
      <c r="GQ67" s="228" t="str">
        <f>IF([2]相关演算!GQ67="","",[2]相关演算!GQ67)</f>
        <v/>
      </c>
      <c r="GR67" s="228" t="str">
        <f>IF([2]相关演算!GR67="","",[2]相关演算!GR67)</f>
        <v/>
      </c>
      <c r="GS67" s="228" t="str">
        <f>IF([2]相关演算!GS67="","",[2]相关演算!GS67)</f>
        <v/>
      </c>
      <c r="GT67" s="228" t="str">
        <f>IF([2]相关演算!GT67="","",[2]相关演算!GT67)</f>
        <v/>
      </c>
      <c r="GU67" s="228" t="str">
        <f>IF([2]相关演算!GU67="","",[2]相关演算!GU67)</f>
        <v/>
      </c>
      <c r="GV67" s="228" t="str">
        <f>IF([2]相关演算!GV67="","",[2]相关演算!GV67)</f>
        <v/>
      </c>
      <c r="GW67" s="228" t="str">
        <f>IF([2]相关演算!GW67="","",[2]相关演算!GW67)</f>
        <v/>
      </c>
      <c r="GX67" s="228" t="str">
        <f>IF([2]相关演算!GX67="","",[2]相关演算!GX67)</f>
        <v/>
      </c>
      <c r="GY67" s="228" t="str">
        <f>IF([2]相关演算!GY67="","",[2]相关演算!GY67)</f>
        <v/>
      </c>
      <c r="GZ67" s="228" t="str">
        <f>IF([2]相关演算!GZ67="","",[2]相关演算!GZ67)</f>
        <v/>
      </c>
    </row>
    <row r="68" spans="1:208">
      <c r="A68" s="228" t="str">
        <f>IF([2]相关演算!A68="","",[2]相关演算!A68)</f>
        <v/>
      </c>
      <c r="B68" s="228">
        <f>IF([2]相关演算!B68="","",[2]相关演算!B68)</f>
        <v>49</v>
      </c>
      <c r="C68" s="228">
        <f>IF([2]相关演算!C68="","",[2]相关演算!C68)</f>
        <v>0.5</v>
      </c>
      <c r="D68" s="228">
        <f>IF([2]相关演算!D68="","",[2]相关演算!D68)</f>
        <v>0.5</v>
      </c>
      <c r="E68" s="228">
        <f>IF([2]相关演算!E68="","",[2]相关演算!E68)</f>
        <v>0.5</v>
      </c>
      <c r="F68" s="228">
        <f>IF([2]相关演算!F68="","",[2]相关演算!F68)</f>
        <v>0.5</v>
      </c>
      <c r="G68" s="228">
        <f>IF([2]相关演算!G68="","",[2]相关演算!G68)</f>
        <v>0.14937341114595534</v>
      </c>
      <c r="H68" s="228">
        <f>IF([2]相关演算!H68="","",[2]相关演算!H68)</f>
        <v>5.9292912254707897E-2</v>
      </c>
      <c r="I68" s="228">
        <f>IF([2]相关演算!I68="","",[2]相关演算!I68)</f>
        <v>0.43445050307770838</v>
      </c>
      <c r="J68" s="228">
        <f>IF([2]相关演算!J68="","",[2]相关演算!J68)</f>
        <v>0.43445050307770838</v>
      </c>
      <c r="K68" s="228">
        <f>IF([2]相关演算!K68="","",[2]相关演算!K68)</f>
        <v>0</v>
      </c>
      <c r="L68" s="228">
        <f>IF([2]相关演算!L68="","",[2]相关演算!L68)</f>
        <v>0.24743432980376628</v>
      </c>
      <c r="M68" s="228">
        <f>IF([2]相关演算!M68="","",[2]相关演算!M68)</f>
        <v>0.41063609217177782</v>
      </c>
      <c r="N68" s="228">
        <f>IF([2]相关演算!N68="","",[2]相关演算!N68)</f>
        <v>0.25230378128235159</v>
      </c>
      <c r="O68" s="228" t="str">
        <f>IF([2]相关演算!O68="","",[2]相关演算!O68)</f>
        <v/>
      </c>
      <c r="P68" s="228" t="str">
        <f>IF([2]相关演算!P68="","",[2]相关演算!P68)</f>
        <v/>
      </c>
      <c r="Q68" s="228" t="str">
        <f>IF([2]相关演算!Q68="","",[2]相关演算!Q68)</f>
        <v/>
      </c>
      <c r="R68" s="228">
        <f>IF([2]相关演算!R68="","",[2]相关演算!R68)</f>
        <v>3.7898399999999999</v>
      </c>
      <c r="S68" s="228">
        <f>IF([2]相关演算!S68="","",[2]相关演算!S68)</f>
        <v>3.62704</v>
      </c>
      <c r="T68" s="228">
        <f>IF([2]相关演算!T68="","",[2]相关演算!T68)</f>
        <v>1.8</v>
      </c>
      <c r="U68" s="228">
        <f>IF([2]相关演算!U68="","",[2]相关演算!U68)</f>
        <v>2.3839999999999999</v>
      </c>
      <c r="V68" s="228">
        <f>IF([2]相关演算!V68="","",[2]相关演算!V68)</f>
        <v>3.2890331886168696</v>
      </c>
      <c r="W68" s="228">
        <f>IF([2]相关演算!W68="","",[2]相关演算!W68)</f>
        <v>1.8168491560667073</v>
      </c>
      <c r="X68" s="228">
        <f>IF([2]相关演算!X68="","",[2]相关演算!X68)</f>
        <v>1.3524274573998825</v>
      </c>
      <c r="Y68" s="228">
        <f>IF([2]相关演算!Y68="","",[2]相关演算!Y68)</f>
        <v>1.3014900152032969</v>
      </c>
      <c r="Z68" s="228">
        <f>IF([2]相关演算!Z68="","",[2]相关演算!Z68)</f>
        <v>0.15596210620274964</v>
      </c>
      <c r="AA68" s="228">
        <f>IF([2]相关演算!AA68="","",[2]相关演算!AA68)</f>
        <v>0.16296247865240765</v>
      </c>
      <c r="AB68" s="228">
        <f>IF([2]相关演算!AB68="","",[2]相关演算!AB68)</f>
        <v>0.32837301587301593</v>
      </c>
      <c r="AC68" s="228">
        <f>IF([2]相关演算!AC68="","",[2]相关演算!AC68)</f>
        <v>0.24793264621284761</v>
      </c>
      <c r="AD68" s="228">
        <f>IF([2]相关演算!AD68="","",[2]相关演算!AD68)</f>
        <v>0.31016791311466307</v>
      </c>
      <c r="AE68" s="228">
        <f>IF([2]相关演算!AE68="","",[2]相关演算!AE68)</f>
        <v>0.36428836773350631</v>
      </c>
      <c r="AF68" s="228">
        <f>IF([2]相关演算!AF68="","",[2]相关演算!AF68)</f>
        <v>0.31644116690273977</v>
      </c>
      <c r="AG68" s="228">
        <f>IF([2]相关演算!AG68="","",[2]相关演算!AG68)</f>
        <v>0.34402651030659237</v>
      </c>
      <c r="AH68" s="228">
        <f>IF([2]相关演算!AH68="","",[2]相关演算!AH68)</f>
        <v>0.18986470014164386</v>
      </c>
      <c r="AI68" s="228">
        <f>IF([2]相关演算!AI68="","",[2]相关演算!AI68)</f>
        <v>0.19702380952380955</v>
      </c>
      <c r="AJ68" s="228">
        <f>IF([2]相关演算!AJ68="","",[2]相关演算!AJ68)</f>
        <v>0.31016791311466307</v>
      </c>
      <c r="AK68" s="228">
        <f>IF([2]相关演算!AK68="","",[2]相关演算!AK68)</f>
        <v>0.15596210620274964</v>
      </c>
      <c r="AL68" s="228">
        <f>IF([2]相关演算!AL68="","",[2]相关演算!AL68)</f>
        <v>31713541866772.059</v>
      </c>
      <c r="AM68" s="228">
        <f>IF([2]相关演算!AM68="","",[2]相关演算!AM68)</f>
        <v>33137006900493.758</v>
      </c>
      <c r="AN68" s="228">
        <f>IF([2]相关演算!AN68="","",[2]相关演算!AN68)</f>
        <v>66771805282426.008</v>
      </c>
      <c r="AO68" s="228">
        <f>IF([2]相关演算!AO68="","",[2]相关演算!AO68)</f>
        <v>67340938599294.969</v>
      </c>
      <c r="AP68" s="228">
        <f>IF([2]相关演算!AP68="","",[2]相关演算!AP68)</f>
        <v>61509605646859.813</v>
      </c>
      <c r="AQ68" s="228">
        <f>IF([2]相关演算!AQ68="","",[2]相关演算!AQ68)</f>
        <v>57488460138101.57</v>
      </c>
      <c r="AR68" s="228">
        <f>IF([2]相关演算!AR68="","",[2]相关演算!AR68)</f>
        <v>34493076082860.941</v>
      </c>
      <c r="AS68" s="228">
        <f>IF([2]相关演算!AS68="","",[2]相关演算!AS68)</f>
        <v>40063083169455.602</v>
      </c>
      <c r="AT68" s="228">
        <f>IF([2]相关演算!AT68="","",[2]相关演算!AT68)</f>
        <v>67340938599294.969</v>
      </c>
      <c r="AU68" s="228">
        <f>IF([2]相关演算!AU68="","",[2]相关演算!AU68)</f>
        <v>31713541866772.059</v>
      </c>
      <c r="AV68" s="228" t="str">
        <f>IF([2]相关演算!AV68="","",[2]相关演算!AV68)</f>
        <v/>
      </c>
      <c r="AW68" s="228" t="str">
        <f>IF([2]相关演算!AW68="","",[2]相关演算!AW68)</f>
        <v/>
      </c>
      <c r="AX68" s="228" t="str">
        <f>IF([2]相关演算!AX68="","",[2]相关演算!AX68)</f>
        <v/>
      </c>
      <c r="AY68" s="228" t="str">
        <f>IF([2]相关演算!AY68="","",[2]相关演算!AY68)</f>
        <v/>
      </c>
      <c r="AZ68" s="228" t="str">
        <f>IF([2]相关演算!AZ68="","",[2]相关演算!AZ68)</f>
        <v/>
      </c>
      <c r="BA68" s="228" t="str">
        <f>IF([2]相关演算!BA68="","",[2]相关演算!BA68)</f>
        <v/>
      </c>
      <c r="BB68" s="228" t="str">
        <f>IF([2]相关演算!BB68="","",[2]相关演算!BB68)</f>
        <v/>
      </c>
      <c r="BC68" s="228" t="str">
        <f>IF([2]相关演算!BC68="","",[2]相关演算!BC68)</f>
        <v/>
      </c>
      <c r="BD68" s="228">
        <f>IF([2]相关演算!BD68="","",[2]相关演算!BD68)</f>
        <v>44</v>
      </c>
      <c r="BE68" s="228">
        <f>IF([2]相关演算!BE68="","",[2]相关演算!BE68)</f>
        <v>240</v>
      </c>
      <c r="BF68" s="228">
        <f>IF([2]相关演算!BF68="","",[2]相关演算!BF68)</f>
        <v>167.78241615970632</v>
      </c>
      <c r="BG68" s="228">
        <f>IF([2]相关演算!BG68="","",[2]相关演算!BG68)</f>
        <v>118.97569675399916</v>
      </c>
      <c r="BH68" s="228">
        <f>IF([2]相关演算!BH68="","",[2]相关演算!BH68)</f>
        <v>163.21222945377039</v>
      </c>
      <c r="BI68" s="228" t="str">
        <f>IF([2]相关演算!BI68="","",[2]相关演算!BI68)</f>
        <v/>
      </c>
      <c r="BJ68" s="228" t="str">
        <f>IF([2]相关演算!BJ68="","",[2]相关演算!BJ68)</f>
        <v/>
      </c>
      <c r="BK68" s="228">
        <f>IF([2]相关演算!BK68="","",[2]相关演算!BK68)</f>
        <v>44</v>
      </c>
      <c r="BL68" s="228">
        <f>IF([2]相关演算!BL68="","",[2]相关演算!BL68)</f>
        <v>3.9440010999494568E-2</v>
      </c>
      <c r="BM68" s="228">
        <f>IF([2]相关演算!BM68="","",[2]相关演算!BM68)</f>
        <v>9.737298689612045E-2</v>
      </c>
      <c r="BN68" s="228">
        <f>IF([2]相关演算!BN68="","",[2]相关演算!BN68)</f>
        <v>8.2581846645439466E-2</v>
      </c>
      <c r="BO68" s="228">
        <f>IF([2]相关演算!BO68="","",[2]相关演算!BO68)</f>
        <v>4.3746746045703028E-2</v>
      </c>
      <c r="BP68" s="228" t="str">
        <f>IF([2]相关演算!BP68="","",[2]相关演算!BP68)</f>
        <v/>
      </c>
      <c r="BQ68" s="228">
        <f>IF([2]相关演算!BQ68="","",[2]相关演算!BQ68)</f>
        <v>3.2242993245970242E-2</v>
      </c>
      <c r="BR68" s="228">
        <f>IF([2]相关演算!BR68="","",[2]相关演算!BR68)</f>
        <v>0.16193117986987901</v>
      </c>
      <c r="BS68" s="228">
        <f>IF([2]相关演算!BS68="","",[2]相关演算!BS68)</f>
        <v>5.9123244893499419E-2</v>
      </c>
      <c r="BT68" s="228">
        <f>IF([2]相关演算!BT68="","",[2]相关演算!BT68)</f>
        <v>5.8833438099299779E-2</v>
      </c>
      <c r="BU68" s="228" t="str">
        <f>IF([2]相关演算!BU68="","",[2]相关演算!BU68)</f>
        <v/>
      </c>
      <c r="BV68" s="228" t="str">
        <f>IF([2]相关演算!BV68="","",[2]相关演算!BV68)</f>
        <v/>
      </c>
      <c r="BW68" s="228">
        <f>IF([2]相关演算!BW68="","",[2]相关演算!BW68)</f>
        <v>7.168300424546481E-2</v>
      </c>
      <c r="BX68" s="228">
        <f>IF([2]相关演算!BX68="","",[2]相关演算!BX68)</f>
        <v>0.25930416676599943</v>
      </c>
      <c r="BY68" s="228">
        <f>IF([2]相关演算!BY68="","",[2]相关演算!BY68)</f>
        <v>0.1417050915389389</v>
      </c>
      <c r="BZ68" s="228">
        <f>IF([2]相关演算!BZ68="","",[2]相关演算!BZ68)</f>
        <v>0.10258018414500281</v>
      </c>
      <c r="CA68" s="228" t="str">
        <f>IF([2]相关演算!CA68="","",[2]相关演算!CA68)</f>
        <v/>
      </c>
      <c r="CB68" s="228" t="str">
        <f>IF([2]相关演算!CB68="","",[2]相关演算!CB68)</f>
        <v/>
      </c>
      <c r="CC68" s="228" t="str">
        <f>IF([2]相关演算!CC68="","",[2]相关演算!CC68)</f>
        <v/>
      </c>
      <c r="CD68" s="228" t="str">
        <f>IF([2]相关演算!CD68="","",[2]相关演算!CD68)</f>
        <v/>
      </c>
      <c r="CE68" s="228" t="str">
        <f>IF([2]相关演算!CE68="","",[2]相关演算!CE68)</f>
        <v/>
      </c>
      <c r="CF68" s="228" t="str">
        <f>IF([2]相关演算!CF68="","",[2]相关演算!CF68)</f>
        <v/>
      </c>
      <c r="CG68" s="228" t="str">
        <f>IF([2]相关演算!CG68="","",[2]相关演算!CG68)</f>
        <v/>
      </c>
      <c r="CH68" s="228" t="str">
        <f>IF([2]相关演算!CH68="","",[2]相关演算!CH68)</f>
        <v/>
      </c>
      <c r="CI68" s="228" t="str">
        <f>IF([2]相关演算!CI68="","",[2]相关演算!CI68)</f>
        <v/>
      </c>
      <c r="CJ68" s="228">
        <f>IF([2]相关演算!CJ68="","",[2]相关演算!CJ68)</f>
        <v>44</v>
      </c>
      <c r="CK68" s="228">
        <f>IF([2]相关演算!CK68="","",[2]相关演算!CK68)</f>
        <v>236.77748410779711</v>
      </c>
      <c r="CL68" s="228">
        <f>IF([2]相关演算!CL68="","",[2]相关演算!CL68)</f>
        <v>242.86401009981643</v>
      </c>
      <c r="CM68" s="228">
        <f>IF([2]相关演算!CM68="","",[2]相关演算!CM68)</f>
        <v>195.33235785343712</v>
      </c>
      <c r="CN68" s="228">
        <f>IF([2]相关演算!CN68="","",[2]相关演算!CN68)</f>
        <v>195.33235785343712</v>
      </c>
      <c r="CO68" s="228" t="str">
        <f>IF([2]相关演算!CO68="","",[2]相关演算!CO68)</f>
        <v/>
      </c>
      <c r="CP68" s="228" t="str">
        <f>IF([2]相关演算!CP68="","",[2]相关演算!CP68)</f>
        <v/>
      </c>
      <c r="CQ68" s="228">
        <f>IF([2]相关演算!CQ68="","",[2]相关演算!CQ68)</f>
        <v>44</v>
      </c>
      <c r="CR68" s="228">
        <f>IF([2]相关演算!CR68="","",[2]相关演算!CR68)</f>
        <v>3.6258809521012604E-2</v>
      </c>
      <c r="CS68" s="228">
        <f>IF([2]相关演算!CS68="","",[2]相关演算!CS68)</f>
        <v>5.3837560831272231E-2</v>
      </c>
      <c r="CT68" s="228">
        <f>IF([2]相关演算!CT68="","",[2]相关演算!CT68)</f>
        <v>9.8783067333775398E-2</v>
      </c>
      <c r="CU68" s="228">
        <f>IF([2]相关演算!CU68="","",[2]相关演算!CU68)</f>
        <v>9.8775507345301619E-2</v>
      </c>
      <c r="CV68" s="228" t="str">
        <f>IF([2]相关演算!CV68="","",[2]相关演算!CV68)</f>
        <v/>
      </c>
      <c r="CW68" s="228">
        <f>IF([2]相关演算!CW68="","",[2]相关演算!CW68)</f>
        <v>4.2229156436275124E-2</v>
      </c>
      <c r="CX68" s="228">
        <f>IF([2]相关演算!CX68="","",[2]相关演算!CX68)</f>
        <v>4.4394012656056921E-2</v>
      </c>
      <c r="CY68" s="228">
        <f>IF([2]相关演算!CY68="","",[2]相关演算!CY68)</f>
        <v>3.5863910658665975E-2</v>
      </c>
      <c r="CZ68" s="228">
        <f>IF([2]相关演算!CZ68="","",[2]相关演算!CZ68)</f>
        <v>3.3952804236110738E-2</v>
      </c>
      <c r="DA68" s="228" t="str">
        <f>IF([2]相关演算!DA68="","",[2]相关演算!DA68)</f>
        <v/>
      </c>
      <c r="DB68" s="228" t="str">
        <f>IF([2]相关演算!DB68="","",[2]相关演算!DB68)</f>
        <v/>
      </c>
      <c r="DC68" s="228">
        <f>IF([2]相关演算!DC68="","",[2]相关演算!DC68)</f>
        <v>7.8487965957287728E-2</v>
      </c>
      <c r="DD68" s="228">
        <f>IF([2]相关演算!DD68="","",[2]相关演算!DD68)</f>
        <v>9.8231573487329152E-2</v>
      </c>
      <c r="DE68" s="228">
        <f>IF([2]相关演算!DE68="","",[2]相关演算!DE68)</f>
        <v>0.13464697799244138</v>
      </c>
      <c r="DF68" s="228">
        <f>IF([2]相关演算!DF68="","",[2]相关演算!DF68)</f>
        <v>0.13272831158141235</v>
      </c>
      <c r="DG68" s="228" t="str">
        <f>IF([2]相关演算!DG68="","",[2]相关演算!DG68)</f>
        <v/>
      </c>
      <c r="DH68" s="228" t="str">
        <f>IF([2]相关演算!DH68="","",[2]相关演算!DH68)</f>
        <v/>
      </c>
      <c r="DI68" s="228" t="str">
        <f>IF([2]相关演算!DI68="","",[2]相关演算!DI68)</f>
        <v/>
      </c>
      <c r="DJ68" s="228" t="str">
        <f>IF([2]相关演算!DJ68="","",[2]相关演算!DJ68)</f>
        <v/>
      </c>
      <c r="DK68" s="228" t="str">
        <f>IF([2]相关演算!DK68="","",[2]相关演算!DK68)</f>
        <v/>
      </c>
      <c r="DL68" s="228" t="str">
        <f>IF([2]相关演算!DL68="","",[2]相关演算!DL68)</f>
        <v/>
      </c>
      <c r="DM68" s="228" t="str">
        <f>IF([2]相关演算!DM68="","",[2]相关演算!DM68)</f>
        <v/>
      </c>
      <c r="DN68" s="228" t="str">
        <f>IF([2]相关演算!DN68="","",[2]相关演算!DN68)</f>
        <v/>
      </c>
      <c r="DO68" s="228" t="str">
        <f>IF([2]相关演算!DO68="","",[2]相关演算!DO68)</f>
        <v/>
      </c>
      <c r="DP68" s="228" t="str">
        <f>IF([2]相关演算!DP68="","",[2]相关演算!DP68)</f>
        <v/>
      </c>
      <c r="DQ68" s="228">
        <f>IF([2]相关演算!DQ68="","",[2]相关演算!DQ68)</f>
        <v>0</v>
      </c>
      <c r="DR68" s="228">
        <f>IF([2]相关演算!DR68="","",[2]相关演算!DR68)</f>
        <v>0</v>
      </c>
      <c r="DS68" s="228">
        <f>IF([2]相关演算!DS68="","",[2]相关演算!DS68)</f>
        <v>0.6</v>
      </c>
      <c r="DT68" s="228">
        <f>IF([2]相关演算!DT68="","",[2]相关演算!DT68)</f>
        <v>0.4</v>
      </c>
      <c r="DU68" s="228">
        <f>IF([2]相关演算!DU68="","",[2]相关演算!DU68)</f>
        <v>0</v>
      </c>
      <c r="DV68" s="228">
        <f>IF([2]相关演算!DV68="","",[2]相关演算!DV68)</f>
        <v>0.5</v>
      </c>
      <c r="DW68" s="228">
        <f>IF([2]相关演算!DW68="","",[2]相关演算!DW68)</f>
        <v>0</v>
      </c>
      <c r="DX68" s="228">
        <f>IF([2]相关演算!DX68="","",[2]相关演算!DX68)</f>
        <v>0.5</v>
      </c>
      <c r="DY68" s="228">
        <f>IF([2]相关演算!DY68="","",[2]相关演算!DY68)</f>
        <v>0</v>
      </c>
      <c r="DZ68" s="228">
        <f>IF([2]相关演算!DZ68="","",[2]相关演算!DZ68)</f>
        <v>0.25</v>
      </c>
      <c r="EA68" s="228">
        <f>IF([2]相关演算!EA68="","",[2]相关演算!EA68)</f>
        <v>0.75</v>
      </c>
      <c r="EB68" s="228">
        <f>IF([2]相关演算!EB68="","",[2]相关演算!EB68)</f>
        <v>0</v>
      </c>
      <c r="EC68" s="228">
        <f>IF([2]相关演算!EC68="","",[2]相关演算!EC68)</f>
        <v>0</v>
      </c>
      <c r="ED68" s="228">
        <f>IF([2]相关演算!ED68="","",[2]相关演算!ED68)</f>
        <v>0</v>
      </c>
      <c r="EE68" s="228">
        <f>IF([2]相关演算!EE68="","",[2]相关演算!EE68)</f>
        <v>0.5</v>
      </c>
      <c r="EF68" s="228">
        <f>IF([2]相关演算!EF68="","",[2]相关演算!EF68)</f>
        <v>0.5</v>
      </c>
      <c r="EG68" s="228" t="str">
        <f>IF([2]相关演算!EG68="","",[2]相关演算!EG68)</f>
        <v/>
      </c>
      <c r="EH68" s="228" t="str">
        <f>IF([2]相关演算!EH68="","",[2]相关演算!EH68)</f>
        <v/>
      </c>
      <c r="EI68" s="228" t="str">
        <f>IF([2]相关演算!EI68="","",[2]相关演算!EI68)</f>
        <v/>
      </c>
      <c r="EJ68" s="228" t="str">
        <f>IF([2]相关演算!EJ68="","",[2]相关演算!EJ68)</f>
        <v/>
      </c>
      <c r="EK68" s="228" t="str">
        <f>IF([2]相关演算!EK68="","",[2]相关演算!EK68)</f>
        <v/>
      </c>
      <c r="EL68" s="228" t="str">
        <f>IF([2]相关演算!EL68="","",[2]相关演算!EL68)</f>
        <v/>
      </c>
      <c r="EM68" s="228" t="str">
        <f>IF([2]相关演算!EM68="","",[2]相关演算!EM68)</f>
        <v/>
      </c>
      <c r="EN68" s="228" t="str">
        <f>IF([2]相关演算!EN68="","",[2]相关演算!EN68)</f>
        <v/>
      </c>
      <c r="EO68" s="228" t="str">
        <f>IF([2]相关演算!EO68="","",[2]相关演算!EO68)</f>
        <v/>
      </c>
      <c r="EP68" s="228" t="str">
        <f>IF([2]相关演算!EP68="","",[2]相关演算!EP68)</f>
        <v/>
      </c>
      <c r="EQ68" s="228" t="str">
        <f>IF([2]相关演算!EQ68="","",[2]相关演算!EQ68)</f>
        <v/>
      </c>
      <c r="ER68" s="228" t="str">
        <f>IF([2]相关演算!ER68="","",[2]相关演算!ER68)</f>
        <v/>
      </c>
      <c r="ES68" s="228" t="str">
        <f>IF([2]相关演算!ES68="","",[2]相关演算!ES68)</f>
        <v/>
      </c>
      <c r="ET68" s="228" t="str">
        <f>IF([2]相关演算!ET68="","",[2]相关演算!ET68)</f>
        <v/>
      </c>
      <c r="EU68" s="228" t="str">
        <f>IF([2]相关演算!EU68="","",[2]相关演算!EU68)</f>
        <v/>
      </c>
      <c r="EV68" s="228" t="str">
        <f>IF([2]相关演算!EV68="","",[2]相关演算!EV68)</f>
        <v/>
      </c>
      <c r="EW68" s="228" t="str">
        <f>IF([2]相关演算!EW68="","",[2]相关演算!EW68)</f>
        <v/>
      </c>
      <c r="EX68" s="228" t="str">
        <f>IF([2]相关演算!EX68="","",[2]相关演算!EX68)</f>
        <v/>
      </c>
      <c r="EY68" s="228" t="str">
        <f>IF([2]相关演算!EY68="","",[2]相关演算!EY68)</f>
        <v/>
      </c>
      <c r="EZ68" s="228" t="str">
        <f>IF([2]相关演算!EZ68="","",[2]相关演算!EZ68)</f>
        <v/>
      </c>
      <c r="FA68" s="228" t="str">
        <f>IF([2]相关演算!FA68="","",[2]相关演算!FA68)</f>
        <v/>
      </c>
      <c r="FB68" s="228" t="str">
        <f>IF([2]相关演算!FB68="","",[2]相关演算!FB68)</f>
        <v/>
      </c>
      <c r="FC68" s="228" t="str">
        <f>IF([2]相关演算!FC68="","",[2]相关演算!FC68)</f>
        <v/>
      </c>
      <c r="FD68" s="228" t="str">
        <f>IF([2]相关演算!FD68="","",[2]相关演算!FD68)</f>
        <v/>
      </c>
      <c r="FE68" s="228" t="str">
        <f>IF([2]相关演算!FE68="","",[2]相关演算!FE68)</f>
        <v/>
      </c>
      <c r="FF68" s="228" t="str">
        <f>IF([2]相关演算!FF68="","",[2]相关演算!FF68)</f>
        <v/>
      </c>
      <c r="FG68" s="228" t="str">
        <f>IF([2]相关演算!FG68="","",[2]相关演算!FG68)</f>
        <v>乐毅</v>
      </c>
      <c r="FH68" s="228">
        <f>IF([2]相关演算!FH68="","",[2]相关演算!FH68)</f>
        <v>10055</v>
      </c>
      <c r="FI68" s="228" t="str">
        <f>IF([2]相关演算!FI68="","",[2]相关演算!FI68)</f>
        <v>fanwei</v>
      </c>
      <c r="FJ68" s="228">
        <f>IF([2]相关演算!FJ68="","",[2]相关演算!FJ68)</f>
        <v>999</v>
      </c>
      <c r="FK68" s="228" t="str">
        <f>IF([2]相关演算!FK68="","",[2]相关演算!FK68)</f>
        <v/>
      </c>
      <c r="FL68" s="228" t="str">
        <f>IF([2]相关演算!FL68="","",[2]相关演算!FL68)</f>
        <v/>
      </c>
      <c r="FM68" s="228">
        <f>IF([2]相关演算!FM68="","",[2]相关演算!FM68)</f>
        <v>0</v>
      </c>
      <c r="FN68" s="228">
        <f>IF([2]相关演算!FN68="","",[2]相关演算!FN68)</f>
        <v>999</v>
      </c>
      <c r="FO68" s="228">
        <f>IF([2]相关演算!FO68="","",[2]相关演算!FO68)</f>
        <v>0</v>
      </c>
      <c r="FP68" s="228">
        <f>IF([2]相关演算!FP68="","",[2]相关演算!FP68)</f>
        <v>0</v>
      </c>
      <c r="FQ68" s="228">
        <f>IF([2]相关演算!FQ68="","",[2]相关演算!FQ68)</f>
        <v>0</v>
      </c>
      <c r="FR68" s="228">
        <f>IF([2]相关演算!FR68="","",[2]相关演算!FR68)</f>
        <v>3133723.14</v>
      </c>
      <c r="FS68" s="228">
        <f>IF([2]相关演算!FS68="","",[2]相关演算!FS68)</f>
        <v>0</v>
      </c>
      <c r="FT68" s="228">
        <f>IF([2]相关演算!FT68="","",[2]相关演算!FT68)</f>
        <v>0</v>
      </c>
      <c r="FU68" s="228">
        <f>IF([2]相关演算!FU68="","",[2]相关演算!FU68)</f>
        <v>0</v>
      </c>
      <c r="FV68" s="228">
        <f>IF([2]相关演算!FV68="","",[2]相关演算!FV68)</f>
        <v>0</v>
      </c>
      <c r="FW68" s="228">
        <f>IF([2]相关演算!FW68="","",[2]相关演算!FW68)</f>
        <v>0</v>
      </c>
      <c r="FX68" s="228">
        <f>IF([2]相关演算!FX68="","",[2]相关演算!FX68)</f>
        <v>0</v>
      </c>
      <c r="FY68" s="228">
        <f>IF([2]相关演算!FY68="","",[2]相关演算!FY68)</f>
        <v>3133723.14</v>
      </c>
      <c r="FZ68" s="228" t="str">
        <f ca="1">IF([2]相关演算!FZ68="","",[2]相关演算!FZ68)</f>
        <v/>
      </c>
      <c r="GA68" s="228">
        <f>IF([2]相关演算!GA68="","",[2]相关演算!GA68)</f>
        <v>1</v>
      </c>
      <c r="GB68" s="228">
        <f ca="1">IF([2]相关演算!GB68="","",[2]相关演算!GB68)</f>
        <v>999</v>
      </c>
      <c r="GC68" s="228">
        <f ca="1">IF([2]相关演算!GC68="","",[2]相关演算!GC68)</f>
        <v>1</v>
      </c>
      <c r="GD68" s="228">
        <f>IF([2]相关演算!GD68="","",[2]相关演算!GD68)</f>
        <v>2</v>
      </c>
      <c r="GE68" s="228">
        <f ca="1">IF([2]相关演算!GE68="","",[2]相关演算!GE68)</f>
        <v>12</v>
      </c>
      <c r="GF68" s="228">
        <f ca="1">IF([2]相关演算!GF68="","",[2]相关演算!GF68)</f>
        <v>2</v>
      </c>
      <c r="GG68" s="228">
        <f>IF([2]相关演算!GG68="","",[2]相关演算!GG68)</f>
        <v>2</v>
      </c>
      <c r="GH68" s="228" t="str">
        <f>IF([2]相关演算!GH68="","",[2]相关演算!GH68)</f>
        <v/>
      </c>
      <c r="GI68" s="228" t="str">
        <f>IF([2]相关演算!GI68="","",[2]相关演算!GI68)</f>
        <v/>
      </c>
      <c r="GJ68" s="228" t="str">
        <f>IF([2]相关演算!GJ68="","",[2]相关演算!GJ68)</f>
        <v/>
      </c>
      <c r="GK68" s="228" t="str">
        <f>IF([2]相关演算!GK68="","",[2]相关演算!GK68)</f>
        <v/>
      </c>
      <c r="GL68" s="228" t="str">
        <f>IF([2]相关演算!GL68="","",[2]相关演算!GL68)</f>
        <v/>
      </c>
      <c r="GM68" s="228" t="str">
        <f>IF([2]相关演算!GM68="","",[2]相关演算!GM68)</f>
        <v/>
      </c>
      <c r="GN68" s="228" t="str">
        <f>IF([2]相关演算!GN68="","",[2]相关演算!GN68)</f>
        <v/>
      </c>
      <c r="GO68" s="228" t="str">
        <f>IF([2]相关演算!GO68="","",[2]相关演算!GO68)</f>
        <v/>
      </c>
      <c r="GP68" s="228" t="str">
        <f>IF([2]相关演算!GP68="","",[2]相关演算!GP68)</f>
        <v/>
      </c>
      <c r="GQ68" s="228" t="str">
        <f>IF([2]相关演算!GQ68="","",[2]相关演算!GQ68)</f>
        <v/>
      </c>
      <c r="GR68" s="228" t="str">
        <f>IF([2]相关演算!GR68="","",[2]相关演算!GR68)</f>
        <v/>
      </c>
      <c r="GS68" s="228" t="str">
        <f>IF([2]相关演算!GS68="","",[2]相关演算!GS68)</f>
        <v/>
      </c>
      <c r="GT68" s="228" t="str">
        <f>IF([2]相关演算!GT68="","",[2]相关演算!GT68)</f>
        <v/>
      </c>
      <c r="GU68" s="228" t="str">
        <f>IF([2]相关演算!GU68="","",[2]相关演算!GU68)</f>
        <v/>
      </c>
      <c r="GV68" s="228" t="str">
        <f>IF([2]相关演算!GV68="","",[2]相关演算!GV68)</f>
        <v/>
      </c>
      <c r="GW68" s="228" t="str">
        <f>IF([2]相关演算!GW68="","",[2]相关演算!GW68)</f>
        <v/>
      </c>
      <c r="GX68" s="228" t="str">
        <f>IF([2]相关演算!GX68="","",[2]相关演算!GX68)</f>
        <v/>
      </c>
      <c r="GY68" s="228" t="str">
        <f>IF([2]相关演算!GY68="","",[2]相关演算!GY68)</f>
        <v/>
      </c>
      <c r="GZ68" s="228" t="str">
        <f>IF([2]相关演算!GZ68="","",[2]相关演算!GZ68)</f>
        <v/>
      </c>
    </row>
    <row r="69" spans="1:208">
      <c r="A69" s="228" t="str">
        <f>IF([2]相关演算!A69="","",[2]相关演算!A69)</f>
        <v/>
      </c>
      <c r="B69" s="228">
        <f>IF([2]相关演算!B69="","",[2]相关演算!B69)</f>
        <v>50</v>
      </c>
      <c r="C69" s="228">
        <f>IF([2]相关演算!C69="","",[2]相关演算!C69)</f>
        <v>0.5</v>
      </c>
      <c r="D69" s="228">
        <f>IF([2]相关演算!D69="","",[2]相关演算!D69)</f>
        <v>0.5</v>
      </c>
      <c r="E69" s="228">
        <f>IF([2]相关演算!E69="","",[2]相关演算!E69)</f>
        <v>0.5</v>
      </c>
      <c r="F69" s="228">
        <f>IF([2]相关演算!F69="","",[2]相关演算!F69)</f>
        <v>0.5</v>
      </c>
      <c r="G69" s="228">
        <f>IF([2]相关演算!G69="","",[2]相关演算!G69)</f>
        <v>0.14425476541283713</v>
      </c>
      <c r="H69" s="228">
        <f>IF([2]相关演算!H69="","",[2]相关演算!H69)</f>
        <v>4.6585435391021793E-2</v>
      </c>
      <c r="I69" s="228">
        <f>IF([2]相关演算!I69="","",[2]相关演算!I69)</f>
        <v>0.41775846542125228</v>
      </c>
      <c r="J69" s="228">
        <f>IF([2]相关演算!J69="","",[2]相关演算!J69)</f>
        <v>0.41775846542125228</v>
      </c>
      <c r="K69" s="228">
        <f>IF([2]相关演算!K69="","",[2]相关演算!K69)</f>
        <v>0</v>
      </c>
      <c r="L69" s="228">
        <f>IF([2]相关演算!L69="","",[2]相关演算!L69)</f>
        <v>0.23726834831281737</v>
      </c>
      <c r="M69" s="228">
        <f>IF([2]相关演算!M69="","",[2]相关演算!M69)</f>
        <v>0.39501083226384476</v>
      </c>
      <c r="N69" s="228">
        <f>IF([2]相关演算!N69="","",[2]相关演算!N69)</f>
        <v>0.23970403793929132</v>
      </c>
      <c r="O69" s="228" t="str">
        <f>IF([2]相关演算!O69="","",[2]相关演算!O69)</f>
        <v/>
      </c>
      <c r="P69" s="228" t="str">
        <f>IF([2]相关演算!P69="","",[2]相关演算!P69)</f>
        <v/>
      </c>
      <c r="Q69" s="228" t="str">
        <f>IF([2]相关演算!Q69="","",[2]相关演算!Q69)</f>
        <v/>
      </c>
      <c r="R69" s="228">
        <f>IF([2]相关演算!R69="","",[2]相关演算!R69)</f>
        <v>3.7898399999999999</v>
      </c>
      <c r="S69" s="228">
        <f>IF([2]相关演算!S69="","",[2]相关演算!S69)</f>
        <v>3.62704</v>
      </c>
      <c r="T69" s="228">
        <f>IF([2]相关演算!T69="","",[2]相关演算!T69)</f>
        <v>1.8</v>
      </c>
      <c r="U69" s="228">
        <f>IF([2]相关演算!U69="","",[2]相关演算!U69)</f>
        <v>2.3839999999999999</v>
      </c>
      <c r="V69" s="228">
        <f>IF([2]相关演算!V69="","",[2]相关演算!V69)</f>
        <v>3.2521369586913531</v>
      </c>
      <c r="W69" s="228">
        <f>IF([2]相关演算!W69="","",[2]相关演算!W69)</f>
        <v>1.7869578715391212</v>
      </c>
      <c r="X69" s="228">
        <f>IF([2]相关演算!X69="","",[2]相关演算!X69)</f>
        <v>1.3109149383007419</v>
      </c>
      <c r="Y69" s="228">
        <f>IF([2]相关演算!Y69="","",[2]相关演算!Y69)</f>
        <v>1.2682321503290928</v>
      </c>
      <c r="Z69" s="228">
        <f>IF([2]相关演算!Z69="","",[2]相关演算!Z69)</f>
        <v>0.15596210620274964</v>
      </c>
      <c r="AA69" s="228">
        <f>IF([2]相关演算!AA69="","",[2]相关演算!AA69)</f>
        <v>0.16296247865240765</v>
      </c>
      <c r="AB69" s="228">
        <f>IF([2]相关演算!AB69="","",[2]相关演算!AB69)</f>
        <v>0.32837301587301593</v>
      </c>
      <c r="AC69" s="228">
        <f>IF([2]相关演算!AC69="","",[2]相关演算!AC69)</f>
        <v>0.24793264621284761</v>
      </c>
      <c r="AD69" s="228">
        <f>IF([2]相关演算!AD69="","",[2]相关演算!AD69)</f>
        <v>0.31399216667509267</v>
      </c>
      <c r="AE69" s="228">
        <f>IF([2]相关演算!AE69="","",[2]相关演算!AE69)</f>
        <v>0.37421454699475692</v>
      </c>
      <c r="AF69" s="228">
        <f>IF([2]相关演算!AF69="","",[2]相关演算!AF69)</f>
        <v>0.33127812619311348</v>
      </c>
      <c r="AG69" s="228">
        <f>IF([2]相关演算!AG69="","",[2]相关演算!AG69)</f>
        <v>0.36164059721183822</v>
      </c>
      <c r="AH69" s="228">
        <f>IF([2]相关演算!AH69="","",[2]相关演算!AH69)</f>
        <v>0.19876687571586807</v>
      </c>
      <c r="AI69" s="228">
        <f>IF([2]相关演算!AI69="","",[2]相关演算!AI69)</f>
        <v>0.19702380952380955</v>
      </c>
      <c r="AJ69" s="228">
        <f>IF([2]相关演算!AJ69="","",[2]相关演算!AJ69)</f>
        <v>0.31399216667509267</v>
      </c>
      <c r="AK69" s="228">
        <f>IF([2]相关演算!AK69="","",[2]相关演算!AK69)</f>
        <v>0.15596210620274964</v>
      </c>
      <c r="AL69" s="228">
        <f>IF([2]相关演算!AL69="","",[2]相关演算!AL69)</f>
        <v>161517468312113.75</v>
      </c>
      <c r="AM69" s="228">
        <f>IF([2]相关演算!AM69="","",[2]相关演算!AM69)</f>
        <v>168767193664249.16</v>
      </c>
      <c r="AN69" s="228">
        <f>IF([2]相关演算!AN69="","",[2]相关演算!AN69)</f>
        <v>340069645615543.31</v>
      </c>
      <c r="AO69" s="228">
        <f>IF([2]相关演算!AO69="","",[2]相关演算!AO69)</f>
        <v>349285840325436.25</v>
      </c>
      <c r="AP69" s="228">
        <f>IF([2]相关演算!AP69="","",[2]相关演算!AP69)</f>
        <v>320105694147469.56</v>
      </c>
      <c r="AQ69" s="228">
        <f>IF([2]相关演算!AQ69="","",[2]相关演算!AQ69)</f>
        <v>301301929178283.63</v>
      </c>
      <c r="AR69" s="228">
        <f>IF([2]相关演算!AR69="","",[2]相关演算!AR69)</f>
        <v>180781157506970.16</v>
      </c>
      <c r="AS69" s="228">
        <f>IF([2]相关演算!AS69="","",[2]相关演算!AS69)</f>
        <v>204041787369325.97</v>
      </c>
      <c r="AT69" s="228">
        <f>IF([2]相关演算!AT69="","",[2]相关演算!AT69)</f>
        <v>349285840325436.25</v>
      </c>
      <c r="AU69" s="228">
        <f>IF([2]相关演算!AU69="","",[2]相关演算!AU69)</f>
        <v>161517468312113.75</v>
      </c>
      <c r="AV69" s="228" t="str">
        <f>IF([2]相关演算!AV69="","",[2]相关演算!AV69)</f>
        <v/>
      </c>
      <c r="AW69" s="228" t="str">
        <f>IF([2]相关演算!AW69="","",[2]相关演算!AW69)</f>
        <v/>
      </c>
      <c r="AX69" s="228" t="str">
        <f>IF([2]相关演算!AX69="","",[2]相关演算!AX69)</f>
        <v/>
      </c>
      <c r="AY69" s="228" t="str">
        <f>IF([2]相关演算!AY69="","",[2]相关演算!AY69)</f>
        <v/>
      </c>
      <c r="AZ69" s="228" t="str">
        <f>IF([2]相关演算!AZ69="","",[2]相关演算!AZ69)</f>
        <v/>
      </c>
      <c r="BA69" s="228" t="str">
        <f>IF([2]相关演算!BA69="","",[2]相关演算!BA69)</f>
        <v/>
      </c>
      <c r="BB69" s="228" t="str">
        <f>IF([2]相关演算!BB69="","",[2]相关演算!BB69)</f>
        <v/>
      </c>
      <c r="BC69" s="228" t="str">
        <f>IF([2]相关演算!BC69="","",[2]相关演算!BC69)</f>
        <v/>
      </c>
      <c r="BD69" s="228">
        <f>IF([2]相关演算!BD69="","",[2]相关演算!BD69)</f>
        <v>45</v>
      </c>
      <c r="BE69" s="228">
        <f>IF([2]相关演算!BE69="","",[2]相关演算!BE69)</f>
        <v>240</v>
      </c>
      <c r="BF69" s="228">
        <f>IF([2]相关演算!BF69="","",[2]相关演算!BF69)</f>
        <v>170.4350443936286</v>
      </c>
      <c r="BG69" s="228">
        <f>IF([2]相关演算!BG69="","",[2]相关演算!BG69)</f>
        <v>123.62228955131717</v>
      </c>
      <c r="BH69" s="228">
        <f>IF([2]相关演算!BH69="","",[2]相关演算!BH69)</f>
        <v>166.61381574709191</v>
      </c>
      <c r="BI69" s="228" t="str">
        <f>IF([2]相关演算!BI69="","",[2]相关演算!BI69)</f>
        <v/>
      </c>
      <c r="BJ69" s="228" t="str">
        <f>IF([2]相关演算!BJ69="","",[2]相关演算!BJ69)</f>
        <v/>
      </c>
      <c r="BK69" s="228">
        <f>IF([2]相关演算!BK69="","",[2]相关演算!BK69)</f>
        <v>45</v>
      </c>
      <c r="BL69" s="228">
        <f>IF([2]相关演算!BL69="","",[2]相关演算!BL69)</f>
        <v>4.0359256452042969E-2</v>
      </c>
      <c r="BM69" s="228">
        <f>IF([2]相关演算!BM69="","",[2]相关演算!BM69)</f>
        <v>9.9604212437234385E-2</v>
      </c>
      <c r="BN69" s="228">
        <f>IF([2]相关演算!BN69="","",[2]相关演算!BN69)</f>
        <v>8.4497667513651453E-2</v>
      </c>
      <c r="BO69" s="228">
        <f>IF([2]相关演算!BO69="","",[2]相关演算!BO69)</f>
        <v>4.4788322708395667E-2</v>
      </c>
      <c r="BP69" s="228" t="str">
        <f>IF([2]相关演算!BP69="","",[2]相关演算!BP69)</f>
        <v/>
      </c>
      <c r="BQ69" s="228">
        <f>IF([2]相关演算!BQ69="","",[2]相关演算!BQ69)</f>
        <v>3.2803560084565753E-2</v>
      </c>
      <c r="BR69" s="228">
        <f>IF([2]相关演算!BR69="","",[2]相关演算!BR69)</f>
        <v>0.16377494224744701</v>
      </c>
      <c r="BS69" s="228">
        <f>IF([2]相关演算!BS69="","",[2]相关演算!BS69)</f>
        <v>6.0426138442006463E-2</v>
      </c>
      <c r="BT69" s="228">
        <f>IF([2]相关演算!BT69="","",[2]相关演算!BT69)</f>
        <v>6.0205992706087702E-2</v>
      </c>
      <c r="BU69" s="228" t="str">
        <f>IF([2]相关演算!BU69="","",[2]相关演算!BU69)</f>
        <v/>
      </c>
      <c r="BV69" s="228" t="str">
        <f>IF([2]相关演算!BV69="","",[2]相关演算!BV69)</f>
        <v/>
      </c>
      <c r="BW69" s="228">
        <f>IF([2]相关演算!BW69="","",[2]相关演算!BW69)</f>
        <v>7.3162816536608721E-2</v>
      </c>
      <c r="BX69" s="228">
        <f>IF([2]相关演算!BX69="","",[2]相关演算!BX69)</f>
        <v>0.26337915468468143</v>
      </c>
      <c r="BY69" s="228">
        <f>IF([2]相关演算!BY69="","",[2]相关演算!BY69)</f>
        <v>0.1449238059556579</v>
      </c>
      <c r="BZ69" s="228">
        <f>IF([2]相关演算!BZ69="","",[2]相关演算!BZ69)</f>
        <v>0.10499431541448337</v>
      </c>
      <c r="CA69" s="228" t="str">
        <f>IF([2]相关演算!CA69="","",[2]相关演算!CA69)</f>
        <v/>
      </c>
      <c r="CB69" s="228" t="str">
        <f>IF([2]相关演算!CB69="","",[2]相关演算!CB69)</f>
        <v/>
      </c>
      <c r="CC69" s="228" t="str">
        <f>IF([2]相关演算!CC69="","",[2]相关演算!CC69)</f>
        <v/>
      </c>
      <c r="CD69" s="228" t="str">
        <f>IF([2]相关演算!CD69="","",[2]相关演算!CD69)</f>
        <v/>
      </c>
      <c r="CE69" s="228" t="str">
        <f>IF([2]相关演算!CE69="","",[2]相关演算!CE69)</f>
        <v/>
      </c>
      <c r="CF69" s="228" t="str">
        <f>IF([2]相关演算!CF69="","",[2]相关演算!CF69)</f>
        <v/>
      </c>
      <c r="CG69" s="228" t="str">
        <f>IF([2]相关演算!CG69="","",[2]相关演算!CG69)</f>
        <v/>
      </c>
      <c r="CH69" s="228" t="str">
        <f>IF([2]相关演算!CH69="","",[2]相关演算!CH69)</f>
        <v/>
      </c>
      <c r="CI69" s="228" t="str">
        <f>IF([2]相关演算!CI69="","",[2]相关演算!CI69)</f>
        <v/>
      </c>
      <c r="CJ69" s="228">
        <f>IF([2]相关演算!CJ69="","",[2]相关演算!CJ69)</f>
        <v>45</v>
      </c>
      <c r="CK69" s="228">
        <f>IF([2]相关演算!CK69="","",[2]相关演算!CK69)</f>
        <v>239.46843132362804</v>
      </c>
      <c r="CL69" s="228">
        <f>IF([2]相关演算!CL69="","",[2]相关演算!CL69)</f>
        <v>246.52190274601787</v>
      </c>
      <c r="CM69" s="228">
        <f>IF([2]相关演算!CM69="","",[2]相关演算!CM69)</f>
        <v>199.51044822717992</v>
      </c>
      <c r="CN69" s="228">
        <f>IF([2]相关演算!CN69="","",[2]相关演算!CN69)</f>
        <v>199.51044822717992</v>
      </c>
      <c r="CO69" s="228" t="str">
        <f>IF([2]相关演算!CO69="","",[2]相关演算!CO69)</f>
        <v/>
      </c>
      <c r="CP69" s="228" t="str">
        <f>IF([2]相关演算!CP69="","",[2]相关演算!CP69)</f>
        <v/>
      </c>
      <c r="CQ69" s="228">
        <f>IF([2]相关演算!CQ69="","",[2]相关演算!CQ69)</f>
        <v>45</v>
      </c>
      <c r="CR69" s="228">
        <f>IF([2]相关演算!CR69="","",[2]相关演算!CR69)</f>
        <v>3.7117975284110816E-2</v>
      </c>
      <c r="CS69" s="228">
        <f>IF([2]相关演算!CS69="","",[2]相关演算!CS69)</f>
        <v>5.5094007971720919E-2</v>
      </c>
      <c r="CT69" s="228">
        <f>IF([2]相关演算!CT69="","",[2]相关演算!CT69)</f>
        <v>0.10132310652112154</v>
      </c>
      <c r="CU69" s="228">
        <f>IF([2]相关演算!CU69="","",[2]相关演算!CU69)</f>
        <v>0.10121251642520349</v>
      </c>
      <c r="CV69" s="228" t="str">
        <f>IF([2]相关演算!CV69="","",[2]相关演算!CV69)</f>
        <v/>
      </c>
      <c r="CW69" s="228">
        <f>IF([2]相关演算!CW69="","",[2]相关演算!CW69)</f>
        <v>4.3207357913620549E-2</v>
      </c>
      <c r="CX69" s="228">
        <f>IF([2]相关演算!CX69="","",[2]相关演算!CX69)</f>
        <v>4.5466577183154645E-2</v>
      </c>
      <c r="CY69" s="228">
        <f>IF([2]相关演算!CY69="","",[2]相关演算!CY69)</f>
        <v>3.6871688336977002E-2</v>
      </c>
      <c r="CZ69" s="228">
        <f>IF([2]相关演算!CZ69="","",[2]相关演算!CZ69)</f>
        <v>3.4930436279918285E-2</v>
      </c>
      <c r="DA69" s="228" t="str">
        <f>IF([2]相关演算!DA69="","",[2]相关演算!DA69)</f>
        <v/>
      </c>
      <c r="DB69" s="228" t="str">
        <f>IF([2]相关演算!DB69="","",[2]相关演算!DB69)</f>
        <v/>
      </c>
      <c r="DC69" s="228">
        <f>IF([2]相关演算!DC69="","",[2]相关演算!DC69)</f>
        <v>8.0325333197731358E-2</v>
      </c>
      <c r="DD69" s="228">
        <f>IF([2]相关演算!DD69="","",[2]相关演算!DD69)</f>
        <v>0.10056058515487556</v>
      </c>
      <c r="DE69" s="228">
        <f>IF([2]相关演算!DE69="","",[2]相关演算!DE69)</f>
        <v>0.13819479485809855</v>
      </c>
      <c r="DF69" s="228">
        <f>IF([2]相关演算!DF69="","",[2]相关演算!DF69)</f>
        <v>0.13614295270512178</v>
      </c>
      <c r="DG69" s="228" t="str">
        <f>IF([2]相关演算!DG69="","",[2]相关演算!DG69)</f>
        <v/>
      </c>
      <c r="DH69" s="228" t="str">
        <f>IF([2]相关演算!DH69="","",[2]相关演算!DH69)</f>
        <v/>
      </c>
      <c r="DI69" s="228" t="str">
        <f>IF([2]相关演算!DI69="","",[2]相关演算!DI69)</f>
        <v/>
      </c>
      <c r="DJ69" s="228" t="str">
        <f>IF([2]相关演算!DJ69="","",[2]相关演算!DJ69)</f>
        <v/>
      </c>
      <c r="DK69" s="228" t="str">
        <f>IF([2]相关演算!DK69="","",[2]相关演算!DK69)</f>
        <v/>
      </c>
      <c r="DL69" s="228" t="str">
        <f>IF([2]相关演算!DL69="","",[2]相关演算!DL69)</f>
        <v/>
      </c>
      <c r="DM69" s="228" t="str">
        <f>IF([2]相关演算!DM69="","",[2]相关演算!DM69)</f>
        <v/>
      </c>
      <c r="DN69" s="228" t="str">
        <f>IF([2]相关演算!DN69="","",[2]相关演算!DN69)</f>
        <v/>
      </c>
      <c r="DO69" s="228" t="str">
        <f>IF([2]相关演算!DO69="","",[2]相关演算!DO69)</f>
        <v/>
      </c>
      <c r="DP69" s="228" t="str">
        <f>IF([2]相关演算!DP69="","",[2]相关演算!DP69)</f>
        <v/>
      </c>
      <c r="DQ69" s="228">
        <f>IF([2]相关演算!DQ69="","",[2]相关演算!DQ69)</f>
        <v>0</v>
      </c>
      <c r="DR69" s="228">
        <f>IF([2]相关演算!DR69="","",[2]相关演算!DR69)</f>
        <v>0</v>
      </c>
      <c r="DS69" s="228">
        <f>IF([2]相关演算!DS69="","",[2]相关演算!DS69)</f>
        <v>0.6</v>
      </c>
      <c r="DT69" s="228">
        <f>IF([2]相关演算!DT69="","",[2]相关演算!DT69)</f>
        <v>0.4</v>
      </c>
      <c r="DU69" s="228">
        <f>IF([2]相关演算!DU69="","",[2]相关演算!DU69)</f>
        <v>0</v>
      </c>
      <c r="DV69" s="228">
        <f>IF([2]相关演算!DV69="","",[2]相关演算!DV69)</f>
        <v>0.5</v>
      </c>
      <c r="DW69" s="228">
        <f>IF([2]相关演算!DW69="","",[2]相关演算!DW69)</f>
        <v>0</v>
      </c>
      <c r="DX69" s="228">
        <f>IF([2]相关演算!DX69="","",[2]相关演算!DX69)</f>
        <v>0.5</v>
      </c>
      <c r="DY69" s="228">
        <f>IF([2]相关演算!DY69="","",[2]相关演算!DY69)</f>
        <v>0</v>
      </c>
      <c r="DZ69" s="228">
        <f>IF([2]相关演算!DZ69="","",[2]相关演算!DZ69)</f>
        <v>0.25</v>
      </c>
      <c r="EA69" s="228">
        <f>IF([2]相关演算!EA69="","",[2]相关演算!EA69)</f>
        <v>0.75</v>
      </c>
      <c r="EB69" s="228">
        <f>IF([2]相关演算!EB69="","",[2]相关演算!EB69)</f>
        <v>0</v>
      </c>
      <c r="EC69" s="228">
        <f>IF([2]相关演算!EC69="","",[2]相关演算!EC69)</f>
        <v>0</v>
      </c>
      <c r="ED69" s="228">
        <f>IF([2]相关演算!ED69="","",[2]相关演算!ED69)</f>
        <v>0</v>
      </c>
      <c r="EE69" s="228">
        <f>IF([2]相关演算!EE69="","",[2]相关演算!EE69)</f>
        <v>0.5</v>
      </c>
      <c r="EF69" s="228">
        <f>IF([2]相关演算!EF69="","",[2]相关演算!EF69)</f>
        <v>0.5</v>
      </c>
      <c r="EG69" s="228" t="str">
        <f>IF([2]相关演算!EG69="","",[2]相关演算!EG69)</f>
        <v/>
      </c>
      <c r="EH69" s="228" t="str">
        <f>IF([2]相关演算!EH69="","",[2]相关演算!EH69)</f>
        <v/>
      </c>
      <c r="EI69" s="228" t="str">
        <f>IF([2]相关演算!EI69="","",[2]相关演算!EI69)</f>
        <v/>
      </c>
      <c r="EJ69" s="228" t="str">
        <f>IF([2]相关演算!EJ69="","",[2]相关演算!EJ69)</f>
        <v/>
      </c>
      <c r="EK69" s="228" t="str">
        <f>IF([2]相关演算!EK69="","",[2]相关演算!EK69)</f>
        <v/>
      </c>
      <c r="EL69" s="228" t="str">
        <f>IF([2]相关演算!EL69="","",[2]相关演算!EL69)</f>
        <v/>
      </c>
      <c r="EM69" s="228" t="str">
        <f>IF([2]相关演算!EM69="","",[2]相关演算!EM69)</f>
        <v/>
      </c>
      <c r="EN69" s="228" t="str">
        <f>IF([2]相关演算!EN69="","",[2]相关演算!EN69)</f>
        <v/>
      </c>
      <c r="EO69" s="228" t="str">
        <f>IF([2]相关演算!EO69="","",[2]相关演算!EO69)</f>
        <v/>
      </c>
      <c r="EP69" s="228" t="str">
        <f>IF([2]相关演算!EP69="","",[2]相关演算!EP69)</f>
        <v/>
      </c>
      <c r="EQ69" s="228" t="str">
        <f>IF([2]相关演算!EQ69="","",[2]相关演算!EQ69)</f>
        <v/>
      </c>
      <c r="ER69" s="228" t="str">
        <f>IF([2]相关演算!ER69="","",[2]相关演算!ER69)</f>
        <v/>
      </c>
      <c r="ES69" s="228" t="str">
        <f>IF([2]相关演算!ES69="","",[2]相关演算!ES69)</f>
        <v/>
      </c>
      <c r="ET69" s="228" t="str">
        <f>IF([2]相关演算!ET69="","",[2]相关演算!ET69)</f>
        <v/>
      </c>
      <c r="EU69" s="228" t="str">
        <f>IF([2]相关演算!EU69="","",[2]相关演算!EU69)</f>
        <v/>
      </c>
      <c r="EV69" s="228" t="str">
        <f>IF([2]相关演算!EV69="","",[2]相关演算!EV69)</f>
        <v/>
      </c>
      <c r="EW69" s="228" t="str">
        <f>IF([2]相关演算!EW69="","",[2]相关演算!EW69)</f>
        <v/>
      </c>
      <c r="EX69" s="228" t="str">
        <f>IF([2]相关演算!EX69="","",[2]相关演算!EX69)</f>
        <v/>
      </c>
      <c r="EY69" s="228" t="str">
        <f>IF([2]相关演算!EY69="","",[2]相关演算!EY69)</f>
        <v/>
      </c>
      <c r="EZ69" s="228" t="str">
        <f>IF([2]相关演算!EZ69="","",[2]相关演算!EZ69)</f>
        <v/>
      </c>
      <c r="FA69" s="228" t="str">
        <f>IF([2]相关演算!FA69="","",[2]相关演算!FA69)</f>
        <v/>
      </c>
      <c r="FB69" s="228" t="str">
        <f>IF([2]相关演算!FB69="","",[2]相关演算!FB69)</f>
        <v/>
      </c>
      <c r="FC69" s="228" t="str">
        <f>IF([2]相关演算!FC69="","",[2]相关演算!FC69)</f>
        <v/>
      </c>
      <c r="FD69" s="228" t="str">
        <f>IF([2]相关演算!FD69="","",[2]相关演算!FD69)</f>
        <v/>
      </c>
      <c r="FE69" s="228" t="str">
        <f>IF([2]相关演算!FE69="","",[2]相关演算!FE69)</f>
        <v/>
      </c>
      <c r="FF69" s="228" t="str">
        <f>IF([2]相关演算!FF69="","",[2]相关演算!FF69)</f>
        <v/>
      </c>
      <c r="FG69" s="228" t="str">
        <f>IF([2]相关演算!FG69="","",[2]相关演算!FG69)</f>
        <v>荆轲</v>
      </c>
      <c r="FH69" s="228">
        <f>IF([2]相关演算!FH69="","",[2]相关演算!FH69)</f>
        <v>10056</v>
      </c>
      <c r="FI69" s="228" t="str">
        <f>IF([2]相关演算!FI69="","",[2]相关演算!FI69)</f>
        <v>fanwei2</v>
      </c>
      <c r="FJ69" s="228">
        <f>IF([2]相关演算!FJ69="","",[2]相关演算!FJ69)</f>
        <v>350</v>
      </c>
      <c r="FK69" s="228">
        <f>IF([2]相关演算!FK69="","",[2]相关演算!FK69)</f>
        <v>80</v>
      </c>
      <c r="FL69" s="228">
        <f>IF([2]相关演算!FL69="","",[2]相关演算!FL69)</f>
        <v>220</v>
      </c>
      <c r="FM69" s="228">
        <f>IF([2]相关演算!FM69="","",[2]相关演算!FM69)</f>
        <v>0</v>
      </c>
      <c r="FN69" s="228">
        <f>IF([2]相关演算!FN69="","",[2]相关演算!FN69)</f>
        <v>220</v>
      </c>
      <c r="FO69" s="228">
        <f>IF([2]相关演算!FO69="","",[2]相关演算!FO69)</f>
        <v>0</v>
      </c>
      <c r="FP69" s="228">
        <f>IF([2]相关演算!FP69="","",[2]相关演算!FP69)</f>
        <v>0</v>
      </c>
      <c r="FQ69" s="228">
        <f>IF([2]相关演算!FQ69="","",[2]相关演算!FQ69)</f>
        <v>0</v>
      </c>
      <c r="FR69" s="228">
        <f>IF([2]相关演算!FR69="","",[2]相关演算!FR69)</f>
        <v>0</v>
      </c>
      <c r="FS69" s="228">
        <f>IF([2]相关演算!FS69="","",[2]相关演算!FS69)</f>
        <v>20096</v>
      </c>
      <c r="FT69" s="228">
        <f>IF([2]相关演算!FT69="","",[2]相关演算!FT69)</f>
        <v>0</v>
      </c>
      <c r="FU69" s="228">
        <f>IF([2]相关演算!FU69="","",[2]相关演算!FU69)</f>
        <v>0</v>
      </c>
      <c r="FV69" s="228">
        <f>IF([2]相关演算!FV69="","",[2]相关演算!FV69)</f>
        <v>0</v>
      </c>
      <c r="FW69" s="228">
        <f>IF([2]相关演算!FW69="","",[2]相关演算!FW69)</f>
        <v>0</v>
      </c>
      <c r="FX69" s="228">
        <f>IF([2]相关演算!FX69="","",[2]相关演算!FX69)</f>
        <v>0</v>
      </c>
      <c r="FY69" s="228">
        <f>IF([2]相关演算!FY69="","",[2]相关演算!FY69)</f>
        <v>20096</v>
      </c>
      <c r="FZ69" s="228" t="str">
        <f ca="1">IF([2]相关演算!FZ69="","",[2]相关演算!FZ69)</f>
        <v/>
      </c>
      <c r="GA69" s="228">
        <f>IF([2]相关演算!GA69="","",[2]相关演算!GA69)</f>
        <v>0</v>
      </c>
      <c r="GB69" s="228">
        <f ca="1">IF([2]相关演算!GB69="","",[2]相关演算!GB69)</f>
        <v>220</v>
      </c>
      <c r="GC69" s="228">
        <f ca="1">IF([2]相关演算!GC69="","",[2]相关演算!GC69)</f>
        <v>0.84456488135989882</v>
      </c>
      <c r="GD69" s="228">
        <f>IF([2]相关演算!GD69="","",[2]相关演算!GD69)</f>
        <v>2</v>
      </c>
      <c r="GE69" s="228">
        <f ca="1">IF([2]相关演算!GE69="","",[2]相关演算!GE69)</f>
        <v>4.0999999999999996</v>
      </c>
      <c r="GF69" s="228">
        <f ca="1">IF([2]相关演算!GF69="","",[2]相关演算!GF69)</f>
        <v>1</v>
      </c>
      <c r="GG69" s="228">
        <f>IF([2]相关演算!GG69="","",[2]相关演算!GG69)</f>
        <v>1</v>
      </c>
      <c r="GH69" s="228" t="str">
        <f>IF([2]相关演算!GH69="","",[2]相关演算!GH69)</f>
        <v/>
      </c>
      <c r="GI69" s="228" t="str">
        <f>IF([2]相关演算!GI69="","",[2]相关演算!GI69)</f>
        <v/>
      </c>
      <c r="GJ69" s="228" t="str">
        <f>IF([2]相关演算!GJ69="","",[2]相关演算!GJ69)</f>
        <v/>
      </c>
      <c r="GK69" s="228" t="str">
        <f>IF([2]相关演算!GK69="","",[2]相关演算!GK69)</f>
        <v/>
      </c>
      <c r="GL69" s="228" t="str">
        <f>IF([2]相关演算!GL69="","",[2]相关演算!GL69)</f>
        <v/>
      </c>
      <c r="GM69" s="228" t="str">
        <f>IF([2]相关演算!GM69="","",[2]相关演算!GM69)</f>
        <v/>
      </c>
      <c r="GN69" s="228" t="str">
        <f>IF([2]相关演算!GN69="","",[2]相关演算!GN69)</f>
        <v/>
      </c>
      <c r="GO69" s="228" t="str">
        <f>IF([2]相关演算!GO69="","",[2]相关演算!GO69)</f>
        <v/>
      </c>
      <c r="GP69" s="228" t="str">
        <f>IF([2]相关演算!GP69="","",[2]相关演算!GP69)</f>
        <v/>
      </c>
      <c r="GQ69" s="228" t="str">
        <f>IF([2]相关演算!GQ69="","",[2]相关演算!GQ69)</f>
        <v/>
      </c>
      <c r="GR69" s="228" t="str">
        <f>IF([2]相关演算!GR69="","",[2]相关演算!GR69)</f>
        <v/>
      </c>
      <c r="GS69" s="228" t="str">
        <f>IF([2]相关演算!GS69="","",[2]相关演算!GS69)</f>
        <v/>
      </c>
      <c r="GT69" s="228" t="str">
        <f>IF([2]相关演算!GT69="","",[2]相关演算!GT69)</f>
        <v/>
      </c>
      <c r="GU69" s="228" t="str">
        <f>IF([2]相关演算!GU69="","",[2]相关演算!GU69)</f>
        <v/>
      </c>
      <c r="GV69" s="228" t="str">
        <f>IF([2]相关演算!GV69="","",[2]相关演算!GV69)</f>
        <v/>
      </c>
      <c r="GW69" s="228" t="str">
        <f>IF([2]相关演算!GW69="","",[2]相关演算!GW69)</f>
        <v/>
      </c>
      <c r="GX69" s="228" t="str">
        <f>IF([2]相关演算!GX69="","",[2]相关演算!GX69)</f>
        <v/>
      </c>
      <c r="GY69" s="228" t="str">
        <f>IF([2]相关演算!GY69="","",[2]相关演算!GY69)</f>
        <v/>
      </c>
      <c r="GZ69" s="228" t="str">
        <f>IF([2]相关演算!GZ69="","",[2]相关演算!GZ69)</f>
        <v/>
      </c>
    </row>
    <row r="70" spans="1:208">
      <c r="A70" s="228" t="str">
        <f>IF([2]相关演算!A70="","",[2]相关演算!A70)</f>
        <v/>
      </c>
      <c r="B70" s="228">
        <f>IF([2]相关演算!B70="","",[2]相关演算!B70)</f>
        <v>51</v>
      </c>
      <c r="C70" s="228">
        <f>IF([2]相关演算!C70="","",[2]相关演算!C70)</f>
        <v>0.5</v>
      </c>
      <c r="D70" s="228">
        <f>IF([2]相关演算!D70="","",[2]相关演算!D70)</f>
        <v>0.5</v>
      </c>
      <c r="E70" s="228">
        <f>IF([2]相关演算!E70="","",[2]相关演算!E70)</f>
        <v>0.5</v>
      </c>
      <c r="F70" s="228">
        <f>IF([2]相关演算!F70="","",[2]相关演算!F70)</f>
        <v>0.5</v>
      </c>
      <c r="G70" s="228">
        <f>IF([2]相关演算!G70="","",[2]相关演算!G70)</f>
        <v>0.13925518725431082</v>
      </c>
      <c r="H70" s="228">
        <f>IF([2]相关演算!H70="","",[2]相关演算!H70)</f>
        <v>3.4016890463698088E-2</v>
      </c>
      <c r="I70" s="228">
        <f>IF([2]相关演算!I70="","",[2]相关演算!I70)</f>
        <v>0.39776183474091259</v>
      </c>
      <c r="J70" s="228">
        <f>IF([2]相关演算!J70="","",[2]相关演算!J70)</f>
        <v>0.39776183474091259</v>
      </c>
      <c r="K70" s="228">
        <f>IF([2]相关演算!K70="","",[2]相关演算!K70)</f>
        <v>0</v>
      </c>
      <c r="L70" s="228">
        <f>IF([2]相关演算!L70="","",[2]相关演算!L70)</f>
        <v>0.22721351237095844</v>
      </c>
      <c r="M70" s="228">
        <f>IF([2]相关演算!M70="","",[2]相关演算!M70)</f>
        <v>0.38131785228380854</v>
      </c>
      <c r="N70" s="228">
        <f>IF([2]相关演算!N70="","",[2]相关演算!N70)</f>
        <v>0.22739738401061119</v>
      </c>
      <c r="O70" s="228" t="str">
        <f>IF([2]相关演算!O70="","",[2]相关演算!O70)</f>
        <v/>
      </c>
      <c r="P70" s="228" t="str">
        <f>IF([2]相关演算!P70="","",[2]相关演算!P70)</f>
        <v/>
      </c>
      <c r="Q70" s="228" t="str">
        <f>IF([2]相关演算!Q70="","",[2]相关演算!Q70)</f>
        <v/>
      </c>
      <c r="R70" s="228">
        <f>IF([2]相关演算!R70="","",[2]相关演算!R70)</f>
        <v>3.7898399999999999</v>
      </c>
      <c r="S70" s="228">
        <f>IF([2]相关演算!S70="","",[2]相关演算!S70)</f>
        <v>3.62704</v>
      </c>
      <c r="T70" s="228">
        <f>IF([2]相关演算!T70="","",[2]相关演算!T70)</f>
        <v>1.8</v>
      </c>
      <c r="U70" s="228">
        <f>IF([2]相关演算!U70="","",[2]相关演算!U70)</f>
        <v>2.3839999999999999</v>
      </c>
      <c r="V70" s="228">
        <f>IF([2]相关演算!V70="","",[2]相关演算!V70)</f>
        <v>3.2176995617147668</v>
      </c>
      <c r="W70" s="228">
        <f>IF([2]相关演算!W70="","",[2]相关演算!W70)</f>
        <v>1.7589166894948107</v>
      </c>
      <c r="X70" s="228">
        <f>IF([2]相关演算!X70="","",[2]相关演算!X70)</f>
        <v>1.2660315143888734</v>
      </c>
      <c r="Y70" s="228">
        <f>IF([2]相关演算!Y70="","",[2]相关演算!Y70)</f>
        <v>1.2328135611749758</v>
      </c>
      <c r="Z70" s="228">
        <f>IF([2]相关演算!Z70="","",[2]相关演算!Z70)</f>
        <v>0.15596210620274964</v>
      </c>
      <c r="AA70" s="228">
        <f>IF([2]相关演算!AA70="","",[2]相关演算!AA70)</f>
        <v>0.16296247865240765</v>
      </c>
      <c r="AB70" s="228">
        <f>IF([2]相关演算!AB70="","",[2]相关演算!AB70)</f>
        <v>0.32837301587301593</v>
      </c>
      <c r="AC70" s="228">
        <f>IF([2]相关演算!AC70="","",[2]相关演算!AC70)</f>
        <v>0.24793264621284761</v>
      </c>
      <c r="AD70" s="228">
        <f>IF([2]相关演算!AD70="","",[2]相关演算!AD70)</f>
        <v>0.31765149250314295</v>
      </c>
      <c r="AE70" s="228">
        <f>IF([2]相关演算!AE70="","",[2]相关演算!AE70)</f>
        <v>0.38430227303796505</v>
      </c>
      <c r="AF70" s="228">
        <f>IF([2]相关演算!AF70="","",[2]相关演算!AF70)</f>
        <v>0.3480197265059175</v>
      </c>
      <c r="AG70" s="228">
        <f>IF([2]相关演算!AG70="","",[2]相关演算!AG70)</f>
        <v>0.38260466841276491</v>
      </c>
      <c r="AH70" s="228">
        <f>IF([2]相关演算!AH70="","",[2]相关演算!AH70)</f>
        <v>0.20881183590355049</v>
      </c>
      <c r="AI70" s="228">
        <f>IF([2]相关演算!AI70="","",[2]相关演算!AI70)</f>
        <v>0.19702380952380955</v>
      </c>
      <c r="AJ70" s="228">
        <f>IF([2]相关演算!AJ70="","",[2]相关演算!AJ70)</f>
        <v>0.31765149250314295</v>
      </c>
      <c r="AK70" s="228">
        <f>IF([2]相关演算!AK70="","",[2]相关演算!AK70)</f>
        <v>0.15596210620274964</v>
      </c>
      <c r="AL70" s="228">
        <f>IF([2]相关演算!AL70="","",[2]相关演算!AL70)</f>
        <v>822610501203220.13</v>
      </c>
      <c r="AM70" s="228">
        <f>IF([2]相关演算!AM70="","",[2]相关演算!AM70)</f>
        <v>859533443766817</v>
      </c>
      <c r="AN70" s="228">
        <f>IF([2]相关演算!AN70="","",[2]相关演算!AN70)</f>
        <v>1731978989933330.5</v>
      </c>
      <c r="AO70" s="228">
        <f>IF([2]相关演算!AO70="","",[2]相关演算!AO70)</f>
        <v>1811685444092153.5</v>
      </c>
      <c r="AP70" s="228">
        <f>IF([2]相关演算!AP70="","",[2]相关演算!AP70)</f>
        <v>1665880545778860.8</v>
      </c>
      <c r="AQ70" s="228">
        <f>IF([2]相关演算!AQ70="","",[2]相关演算!AQ70)</f>
        <v>1579149142427410</v>
      </c>
      <c r="AR70" s="228">
        <f>IF([2]相关演算!AR70="","",[2]相关演算!AR70)</f>
        <v>947489485456446</v>
      </c>
      <c r="AS70" s="228">
        <f>IF([2]相关演算!AS70="","",[2]相关演算!AS70)</f>
        <v>1039187393959998.3</v>
      </c>
      <c r="AT70" s="228">
        <f>IF([2]相关演算!AT70="","",[2]相关演算!AT70)</f>
        <v>1811685444092153.5</v>
      </c>
      <c r="AU70" s="228">
        <f>IF([2]相关演算!AU70="","",[2]相关演算!AU70)</f>
        <v>822610501203220.13</v>
      </c>
      <c r="AV70" s="228" t="str">
        <f>IF([2]相关演算!AV70="","",[2]相关演算!AV70)</f>
        <v/>
      </c>
      <c r="AW70" s="228" t="str">
        <f>IF([2]相关演算!AW70="","",[2]相关演算!AW70)</f>
        <v/>
      </c>
      <c r="AX70" s="228" t="str">
        <f>IF([2]相关演算!AX70="","",[2]相关演算!AX70)</f>
        <v/>
      </c>
      <c r="AY70" s="228" t="str">
        <f>IF([2]相关演算!AY70="","",[2]相关演算!AY70)</f>
        <v/>
      </c>
      <c r="AZ70" s="228" t="str">
        <f>IF([2]相关演算!AZ70="","",[2]相关演算!AZ70)</f>
        <v/>
      </c>
      <c r="BA70" s="228" t="str">
        <f>IF([2]相关演算!BA70="","",[2]相关演算!BA70)</f>
        <v/>
      </c>
      <c r="BB70" s="228" t="str">
        <f>IF([2]相关演算!BB70="","",[2]相关演算!BB70)</f>
        <v/>
      </c>
      <c r="BC70" s="228" t="str">
        <f>IF([2]相关演算!BC70="","",[2]相关演算!BC70)</f>
        <v/>
      </c>
      <c r="BD70" s="228">
        <f>IF([2]相关演算!BD70="","",[2]相关演算!BD70)</f>
        <v>46</v>
      </c>
      <c r="BE70" s="228">
        <f>IF([2]相关演算!BE70="","",[2]相关演算!BE70)</f>
        <v>240</v>
      </c>
      <c r="BF70" s="228">
        <f>IF([2]相关演算!BF70="","",[2]相关演算!BF70)</f>
        <v>173.04426421692787</v>
      </c>
      <c r="BG70" s="228">
        <f>IF([2]相关演算!BG70="","",[2]相关演算!BG70)</f>
        <v>128.19127859935398</v>
      </c>
      <c r="BH70" s="228">
        <f>IF([2]相关演算!BH70="","",[2]相关演算!BH70)</f>
        <v>169.9362759100211</v>
      </c>
      <c r="BI70" s="228" t="str">
        <f>IF([2]相关演算!BI70="","",[2]相关演算!BI70)</f>
        <v/>
      </c>
      <c r="BJ70" s="228" t="str">
        <f>IF([2]相关演算!BJ70="","",[2]相关演算!BJ70)</f>
        <v/>
      </c>
      <c r="BK70" s="228">
        <f>IF([2]相关演算!BK70="","",[2]相关演算!BK70)</f>
        <v>46</v>
      </c>
      <c r="BL70" s="228">
        <f>IF([2]相关演算!BL70="","",[2]相关演算!BL70)</f>
        <v>4.1278501904591369E-2</v>
      </c>
      <c r="BM70" s="228">
        <f>IF([2]相关演算!BM70="","",[2]相关演算!BM70)</f>
        <v>0.10183543797834826</v>
      </c>
      <c r="BN70" s="228">
        <f>IF([2]相关演算!BN70="","",[2]相关演算!BN70)</f>
        <v>8.6413488381863413E-2</v>
      </c>
      <c r="BO70" s="228">
        <f>IF([2]相关演算!BO70="","",[2]相关演算!BO70)</f>
        <v>4.5830440132409445E-2</v>
      </c>
      <c r="BP70" s="228" t="str">
        <f>IF([2]相关演算!BP70="","",[2]相关演算!BP70)</f>
        <v/>
      </c>
      <c r="BQ70" s="228">
        <f>IF([2]相关演算!BQ70="","",[2]相关演算!BQ70)</f>
        <v>3.3364126923160597E-2</v>
      </c>
      <c r="BR70" s="228">
        <f>IF([2]相关演算!BR70="","",[2]相关演算!BR70)</f>
        <v>0.16561870462501554</v>
      </c>
      <c r="BS70" s="228">
        <f>IF([2]相关演算!BS70="","",[2]相关演算!BS70)</f>
        <v>6.1725613267657423E-2</v>
      </c>
      <c r="BT70" s="228">
        <f>IF([2]相关演算!BT70="","",[2]相关演算!BT70)</f>
        <v>6.157854731287557E-2</v>
      </c>
      <c r="BU70" s="228" t="str">
        <f>IF([2]相关演算!BU70="","",[2]相关演算!BU70)</f>
        <v/>
      </c>
      <c r="BV70" s="228" t="str">
        <f>IF([2]相关演算!BV70="","",[2]相关演算!BV70)</f>
        <v/>
      </c>
      <c r="BW70" s="228">
        <f>IF([2]相关演算!BW70="","",[2]相关演算!BW70)</f>
        <v>7.4642628827751967E-2</v>
      </c>
      <c r="BX70" s="228">
        <f>IF([2]相关演算!BX70="","",[2]相关演算!BX70)</f>
        <v>0.26745414260336381</v>
      </c>
      <c r="BY70" s="228">
        <f>IF([2]相关演算!BY70="","",[2]相关演算!BY70)</f>
        <v>0.14813910164952082</v>
      </c>
      <c r="BZ70" s="228">
        <f>IF([2]相关演算!BZ70="","",[2]相关演算!BZ70)</f>
        <v>0.10740898744528501</v>
      </c>
      <c r="CA70" s="228" t="str">
        <f>IF([2]相关演算!CA70="","",[2]相关演算!CA70)</f>
        <v/>
      </c>
      <c r="CB70" s="228" t="str">
        <f>IF([2]相关演算!CB70="","",[2]相关演算!CB70)</f>
        <v/>
      </c>
      <c r="CC70" s="228" t="str">
        <f>IF([2]相关演算!CC70="","",[2]相关演算!CC70)</f>
        <v/>
      </c>
      <c r="CD70" s="228" t="str">
        <f>IF([2]相关演算!CD70="","",[2]相关演算!CD70)</f>
        <v/>
      </c>
      <c r="CE70" s="228" t="str">
        <f>IF([2]相关演算!CE70="","",[2]相关演算!CE70)</f>
        <v/>
      </c>
      <c r="CF70" s="228" t="str">
        <f>IF([2]相关演算!CF70="","",[2]相关演算!CF70)</f>
        <v/>
      </c>
      <c r="CG70" s="228" t="str">
        <f>IF([2]相关演算!CG70="","",[2]相关演算!CG70)</f>
        <v/>
      </c>
      <c r="CH70" s="228" t="str">
        <f>IF([2]相关演算!CH70="","",[2]相关演算!CH70)</f>
        <v/>
      </c>
      <c r="CI70" s="228" t="str">
        <f>IF([2]相关演算!CI70="","",[2]相关演算!CI70)</f>
        <v/>
      </c>
      <c r="CJ70" s="228">
        <f>IF([2]相关演算!CJ70="","",[2]相关演算!CJ70)</f>
        <v>46</v>
      </c>
      <c r="CK70" s="228">
        <f>IF([2]相关演算!CK70="","",[2]相关演算!CK70)</f>
        <v>242.14330604422304</v>
      </c>
      <c r="CL70" s="228">
        <f>IF([2]相关演算!CL70="","",[2]相关演算!CL70)</f>
        <v>250.15266513557992</v>
      </c>
      <c r="CM70" s="228">
        <f>IF([2]相关演算!CM70="","",[2]相关演算!CM70)</f>
        <v>203.65216184344717</v>
      </c>
      <c r="CN70" s="228">
        <f>IF([2]相关演算!CN70="","",[2]相关演算!CN70)</f>
        <v>203.65216184344717</v>
      </c>
      <c r="CO70" s="228" t="str">
        <f>IF([2]相关演算!CO70="","",[2]相关演算!CO70)</f>
        <v/>
      </c>
      <c r="CP70" s="228" t="str">
        <f>IF([2]相关演算!CP70="","",[2]相关演算!CP70)</f>
        <v/>
      </c>
      <c r="CQ70" s="228">
        <f>IF([2]相关演算!CQ70="","",[2]相关演算!CQ70)</f>
        <v>46</v>
      </c>
      <c r="CR70" s="228">
        <f>IF([2]相关演算!CR70="","",[2]相关演算!CR70)</f>
        <v>3.7977215709078978E-2</v>
      </c>
      <c r="CS70" s="228">
        <f>IF([2]相关演算!CS70="","",[2]相关演算!CS70)</f>
        <v>5.6356530540156748E-2</v>
      </c>
      <c r="CT70" s="228">
        <f>IF([2]相关演算!CT70="","",[2]相关演算!CT70)</f>
        <v>0.10388138453360062</v>
      </c>
      <c r="CU70" s="228">
        <f>IF([2]相关演算!CU70="","",[2]相关演算!CU70)</f>
        <v>0.10366127790805271</v>
      </c>
      <c r="CV70" s="228" t="str">
        <f>IF([2]相关演算!CV70="","",[2]相关演算!CV70)</f>
        <v/>
      </c>
      <c r="CW70" s="228">
        <f>IF([2]相关演算!CW70="","",[2]相关演算!CW70)</f>
        <v>4.4185559390965599E-2</v>
      </c>
      <c r="CX70" s="228">
        <f>IF([2]相关演算!CX70="","",[2]相关演算!CX70)</f>
        <v>4.6549974628876167E-2</v>
      </c>
      <c r="CY70" s="228">
        <f>IF([2]相关演算!CY70="","",[2]相关演算!CY70)</f>
        <v>3.7879466015288063E-2</v>
      </c>
      <c r="CZ70" s="228">
        <f>IF([2]相关演算!CZ70="","",[2]相关演算!CZ70)</f>
        <v>3.5908068323725818E-2</v>
      </c>
      <c r="DA70" s="228" t="str">
        <f>IF([2]相关演算!DA70="","",[2]相关演算!DA70)</f>
        <v/>
      </c>
      <c r="DB70" s="228" t="str">
        <f>IF([2]相关演算!DB70="","",[2]相关演算!DB70)</f>
        <v/>
      </c>
      <c r="DC70" s="228">
        <f>IF([2]相关演算!DC70="","",[2]相关演算!DC70)</f>
        <v>8.2162775100044577E-2</v>
      </c>
      <c r="DD70" s="228">
        <f>IF([2]相关演算!DD70="","",[2]相关演算!DD70)</f>
        <v>0.10290650516903291</v>
      </c>
      <c r="DE70" s="228">
        <f>IF([2]相关演算!DE70="","",[2]相关演算!DE70)</f>
        <v>0.14176085054888868</v>
      </c>
      <c r="DF70" s="228">
        <f>IF([2]相关演算!DF70="","",[2]相关演算!DF70)</f>
        <v>0.13956934623177852</v>
      </c>
      <c r="DG70" s="228" t="str">
        <f>IF([2]相关演算!DG70="","",[2]相关演算!DG70)</f>
        <v/>
      </c>
      <c r="DH70" s="228" t="str">
        <f>IF([2]相关演算!DH70="","",[2]相关演算!DH70)</f>
        <v/>
      </c>
      <c r="DI70" s="228" t="str">
        <f>IF([2]相关演算!DI70="","",[2]相关演算!DI70)</f>
        <v/>
      </c>
      <c r="DJ70" s="228" t="str">
        <f>IF([2]相关演算!DJ70="","",[2]相关演算!DJ70)</f>
        <v/>
      </c>
      <c r="DK70" s="228" t="str">
        <f>IF([2]相关演算!DK70="","",[2]相关演算!DK70)</f>
        <v/>
      </c>
      <c r="DL70" s="228" t="str">
        <f>IF([2]相关演算!DL70="","",[2]相关演算!DL70)</f>
        <v/>
      </c>
      <c r="DM70" s="228" t="str">
        <f>IF([2]相关演算!DM70="","",[2]相关演算!DM70)</f>
        <v/>
      </c>
      <c r="DN70" s="228" t="str">
        <f>IF([2]相关演算!DN70="","",[2]相关演算!DN70)</f>
        <v/>
      </c>
      <c r="DO70" s="228" t="str">
        <f>IF([2]相关演算!DO70="","",[2]相关演算!DO70)</f>
        <v/>
      </c>
      <c r="DP70" s="228" t="str">
        <f>IF([2]相关演算!DP70="","",[2]相关演算!DP70)</f>
        <v/>
      </c>
      <c r="DQ70" s="228">
        <f>IF([2]相关演算!DQ70="","",[2]相关演算!DQ70)</f>
        <v>0</v>
      </c>
      <c r="DR70" s="228">
        <f>IF([2]相关演算!DR70="","",[2]相关演算!DR70)</f>
        <v>0</v>
      </c>
      <c r="DS70" s="228">
        <f>IF([2]相关演算!DS70="","",[2]相关演算!DS70)</f>
        <v>0.6</v>
      </c>
      <c r="DT70" s="228">
        <f>IF([2]相关演算!DT70="","",[2]相关演算!DT70)</f>
        <v>0.4</v>
      </c>
      <c r="DU70" s="228">
        <f>IF([2]相关演算!DU70="","",[2]相关演算!DU70)</f>
        <v>0</v>
      </c>
      <c r="DV70" s="228">
        <f>IF([2]相关演算!DV70="","",[2]相关演算!DV70)</f>
        <v>0.5</v>
      </c>
      <c r="DW70" s="228">
        <f>IF([2]相关演算!DW70="","",[2]相关演算!DW70)</f>
        <v>0</v>
      </c>
      <c r="DX70" s="228">
        <f>IF([2]相关演算!DX70="","",[2]相关演算!DX70)</f>
        <v>0.5</v>
      </c>
      <c r="DY70" s="228">
        <f>IF([2]相关演算!DY70="","",[2]相关演算!DY70)</f>
        <v>0</v>
      </c>
      <c r="DZ70" s="228">
        <f>IF([2]相关演算!DZ70="","",[2]相关演算!DZ70)</f>
        <v>0.25</v>
      </c>
      <c r="EA70" s="228">
        <f>IF([2]相关演算!EA70="","",[2]相关演算!EA70)</f>
        <v>0.75</v>
      </c>
      <c r="EB70" s="228">
        <f>IF([2]相关演算!EB70="","",[2]相关演算!EB70)</f>
        <v>0</v>
      </c>
      <c r="EC70" s="228">
        <f>IF([2]相关演算!EC70="","",[2]相关演算!EC70)</f>
        <v>0</v>
      </c>
      <c r="ED70" s="228">
        <f>IF([2]相关演算!ED70="","",[2]相关演算!ED70)</f>
        <v>0</v>
      </c>
      <c r="EE70" s="228">
        <f>IF([2]相关演算!EE70="","",[2]相关演算!EE70)</f>
        <v>0.5</v>
      </c>
      <c r="EF70" s="228">
        <f>IF([2]相关演算!EF70="","",[2]相关演算!EF70)</f>
        <v>0.5</v>
      </c>
      <c r="EG70" s="228" t="str">
        <f>IF([2]相关演算!EG70="","",[2]相关演算!EG70)</f>
        <v/>
      </c>
      <c r="EH70" s="228" t="str">
        <f>IF([2]相关演算!EH70="","",[2]相关演算!EH70)</f>
        <v/>
      </c>
      <c r="EI70" s="228" t="str">
        <f>IF([2]相关演算!EI70="","",[2]相关演算!EI70)</f>
        <v/>
      </c>
      <c r="EJ70" s="228" t="str">
        <f>IF([2]相关演算!EJ70="","",[2]相关演算!EJ70)</f>
        <v/>
      </c>
      <c r="EK70" s="228" t="str">
        <f>IF([2]相关演算!EK70="","",[2]相关演算!EK70)</f>
        <v/>
      </c>
      <c r="EL70" s="228" t="str">
        <f>IF([2]相关演算!EL70="","",[2]相关演算!EL70)</f>
        <v/>
      </c>
      <c r="EM70" s="228" t="str">
        <f>IF([2]相关演算!EM70="","",[2]相关演算!EM70)</f>
        <v/>
      </c>
      <c r="EN70" s="228" t="str">
        <f>IF([2]相关演算!EN70="","",[2]相关演算!EN70)</f>
        <v/>
      </c>
      <c r="EO70" s="228" t="str">
        <f>IF([2]相关演算!EO70="","",[2]相关演算!EO70)</f>
        <v/>
      </c>
      <c r="EP70" s="228" t="str">
        <f>IF([2]相关演算!EP70="","",[2]相关演算!EP70)</f>
        <v/>
      </c>
      <c r="EQ70" s="228" t="str">
        <f>IF([2]相关演算!EQ70="","",[2]相关演算!EQ70)</f>
        <v/>
      </c>
      <c r="ER70" s="228" t="str">
        <f>IF([2]相关演算!ER70="","",[2]相关演算!ER70)</f>
        <v/>
      </c>
      <c r="ES70" s="228" t="str">
        <f>IF([2]相关演算!ES70="","",[2]相关演算!ES70)</f>
        <v/>
      </c>
      <c r="ET70" s="228" t="str">
        <f>IF([2]相关演算!ET70="","",[2]相关演算!ET70)</f>
        <v/>
      </c>
      <c r="EU70" s="228" t="str">
        <f>IF([2]相关演算!EU70="","",[2]相关演算!EU70)</f>
        <v/>
      </c>
      <c r="EV70" s="228" t="str">
        <f>IF([2]相关演算!EV70="","",[2]相关演算!EV70)</f>
        <v/>
      </c>
      <c r="EW70" s="228" t="str">
        <f>IF([2]相关演算!EW70="","",[2]相关演算!EW70)</f>
        <v/>
      </c>
      <c r="EX70" s="228" t="str">
        <f>IF([2]相关演算!EX70="","",[2]相关演算!EX70)</f>
        <v/>
      </c>
      <c r="EY70" s="228" t="str">
        <f>IF([2]相关演算!EY70="","",[2]相关演算!EY70)</f>
        <v/>
      </c>
      <c r="EZ70" s="228" t="str">
        <f>IF([2]相关演算!EZ70="","",[2]相关演算!EZ70)</f>
        <v/>
      </c>
      <c r="FA70" s="228" t="str">
        <f>IF([2]相关演算!FA70="","",[2]相关演算!FA70)</f>
        <v/>
      </c>
      <c r="FB70" s="228" t="str">
        <f>IF([2]相关演算!FB70="","",[2]相关演算!FB70)</f>
        <v/>
      </c>
      <c r="FC70" s="228" t="str">
        <f>IF([2]相关演算!FC70="","",[2]相关演算!FC70)</f>
        <v/>
      </c>
      <c r="FD70" s="228" t="str">
        <f>IF([2]相关演算!FD70="","",[2]相关演算!FD70)</f>
        <v/>
      </c>
      <c r="FE70" s="228" t="str">
        <f>IF([2]相关演算!FE70="","",[2]相关演算!FE70)</f>
        <v/>
      </c>
      <c r="FF70" s="228" t="str">
        <f>IF([2]相关演算!FF70="","",[2]相关演算!FF70)</f>
        <v/>
      </c>
      <c r="FG70" s="228" t="str">
        <f>IF([2]相关演算!FG70="","",[2]相关演算!FG70)</f>
        <v>苏秦</v>
      </c>
      <c r="FH70" s="228">
        <f>IF([2]相关演算!FH70="","",[2]相关演算!FH70)</f>
        <v>10057</v>
      </c>
      <c r="FI70" s="228" t="str">
        <f>IF([2]相关演算!FI70="","",[2]相关演算!FI70)</f>
        <v>fanwei2</v>
      </c>
      <c r="FJ70" s="228">
        <f>IF([2]相关演算!FJ70="","",[2]相关演算!FJ70)</f>
        <v>500</v>
      </c>
      <c r="FK70" s="228">
        <f>IF([2]相关演算!FK70="","",[2]相关演算!FK70)</f>
        <v>80</v>
      </c>
      <c r="FL70" s="228">
        <f>IF([2]相关演算!FL70="","",[2]相关演算!FL70)</f>
        <v>320</v>
      </c>
      <c r="FM70" s="228">
        <f>IF([2]相关演算!FM70="","",[2]相关演算!FM70)</f>
        <v>0</v>
      </c>
      <c r="FN70" s="228">
        <f>IF([2]相关演算!FN70="","",[2]相关演算!FN70)</f>
        <v>320</v>
      </c>
      <c r="FO70" s="228">
        <f>IF([2]相关演算!FO70="","",[2]相关演算!FO70)</f>
        <v>0</v>
      </c>
      <c r="FP70" s="228">
        <f>IF([2]相关演算!FP70="","",[2]相关演算!FP70)</f>
        <v>0</v>
      </c>
      <c r="FQ70" s="228">
        <f>IF([2]相关演算!FQ70="","",[2]相关演算!FQ70)</f>
        <v>0</v>
      </c>
      <c r="FR70" s="228">
        <f>IF([2]相关演算!FR70="","",[2]相关演算!FR70)</f>
        <v>0</v>
      </c>
      <c r="FS70" s="228">
        <f>IF([2]相关演算!FS70="","",[2]相关演算!FS70)</f>
        <v>20096</v>
      </c>
      <c r="FT70" s="228">
        <f>IF([2]相关演算!FT70="","",[2]相关演算!FT70)</f>
        <v>0</v>
      </c>
      <c r="FU70" s="228">
        <f>IF([2]相关演算!FU70="","",[2]相关演算!FU70)</f>
        <v>0</v>
      </c>
      <c r="FV70" s="228">
        <f>IF([2]相关演算!FV70="","",[2]相关演算!FV70)</f>
        <v>0</v>
      </c>
      <c r="FW70" s="228">
        <f>IF([2]相关演算!FW70="","",[2]相关演算!FW70)</f>
        <v>0</v>
      </c>
      <c r="FX70" s="228">
        <f>IF([2]相关演算!FX70="","",[2]相关演算!FX70)</f>
        <v>0</v>
      </c>
      <c r="FY70" s="228">
        <f>IF([2]相关演算!FY70="","",[2]相关演算!FY70)</f>
        <v>20096</v>
      </c>
      <c r="FZ70" s="228" t="str">
        <f ca="1">IF([2]相关演算!FZ70="","",[2]相关演算!FZ70)</f>
        <v/>
      </c>
      <c r="GA70" s="228">
        <f>IF([2]相关演算!GA70="","",[2]相关演算!GA70)</f>
        <v>1</v>
      </c>
      <c r="GB70" s="228">
        <f ca="1">IF([2]相关演算!GB70="","",[2]相关演算!GB70)</f>
        <v>320</v>
      </c>
      <c r="GC70" s="228">
        <f ca="1">IF([2]相关演算!GC70="","",[2]相关演算!GC70)</f>
        <v>0.95894663844041106</v>
      </c>
      <c r="GD70" s="228">
        <f>IF([2]相关演算!GD70="","",[2]相关演算!GD70)</f>
        <v>2</v>
      </c>
      <c r="GE70" s="228">
        <f ca="1">IF([2]相关演算!GE70="","",[2]相关演算!GE70)</f>
        <v>4.5999999999999996</v>
      </c>
      <c r="GF70" s="228">
        <f ca="1">IF([2]相关演算!GF70="","",[2]相关演算!GF70)</f>
        <v>4.3499999999999996</v>
      </c>
      <c r="GG70" s="228" t="str">
        <f>IF([2]相关演算!GG70="","",[2]相关演算!GG70)</f>
        <v/>
      </c>
      <c r="GH70" s="228" t="str">
        <f>IF([2]相关演算!GH70="","",[2]相关演算!GH70)</f>
        <v/>
      </c>
      <c r="GI70" s="228" t="str">
        <f>IF([2]相关演算!GI70="","",[2]相关演算!GI70)</f>
        <v/>
      </c>
      <c r="GJ70" s="228" t="str">
        <f>IF([2]相关演算!GJ70="","",[2]相关演算!GJ70)</f>
        <v/>
      </c>
      <c r="GK70" s="228" t="str">
        <f>IF([2]相关演算!GK70="","",[2]相关演算!GK70)</f>
        <v/>
      </c>
      <c r="GL70" s="228" t="str">
        <f>IF([2]相关演算!GL70="","",[2]相关演算!GL70)</f>
        <v/>
      </c>
      <c r="GM70" s="228" t="str">
        <f>IF([2]相关演算!GM70="","",[2]相关演算!GM70)</f>
        <v/>
      </c>
      <c r="GN70" s="228" t="str">
        <f>IF([2]相关演算!GN70="","",[2]相关演算!GN70)</f>
        <v/>
      </c>
      <c r="GO70" s="228" t="str">
        <f>IF([2]相关演算!GO70="","",[2]相关演算!GO70)</f>
        <v/>
      </c>
      <c r="GP70" s="228" t="str">
        <f>IF([2]相关演算!GP70="","",[2]相关演算!GP70)</f>
        <v/>
      </c>
      <c r="GQ70" s="228" t="str">
        <f>IF([2]相关演算!GQ70="","",[2]相关演算!GQ70)</f>
        <v/>
      </c>
      <c r="GR70" s="228" t="str">
        <f>IF([2]相关演算!GR70="","",[2]相关演算!GR70)</f>
        <v/>
      </c>
      <c r="GS70" s="228" t="str">
        <f>IF([2]相关演算!GS70="","",[2]相关演算!GS70)</f>
        <v/>
      </c>
      <c r="GT70" s="228" t="str">
        <f>IF([2]相关演算!GT70="","",[2]相关演算!GT70)</f>
        <v/>
      </c>
      <c r="GU70" s="228" t="str">
        <f>IF([2]相关演算!GU70="","",[2]相关演算!GU70)</f>
        <v/>
      </c>
      <c r="GV70" s="228" t="str">
        <f>IF([2]相关演算!GV70="","",[2]相关演算!GV70)</f>
        <v/>
      </c>
      <c r="GW70" s="228" t="str">
        <f>IF([2]相关演算!GW70="","",[2]相关演算!GW70)</f>
        <v/>
      </c>
      <c r="GX70" s="228" t="str">
        <f>IF([2]相关演算!GX70="","",[2]相关演算!GX70)</f>
        <v/>
      </c>
      <c r="GY70" s="228" t="str">
        <f>IF([2]相关演算!GY70="","",[2]相关演算!GY70)</f>
        <v/>
      </c>
      <c r="GZ70" s="228" t="str">
        <f>IF([2]相关演算!GZ70="","",[2]相关演算!GZ70)</f>
        <v/>
      </c>
    </row>
    <row r="71" spans="1:208">
      <c r="A71" s="228" t="str">
        <f>IF([2]相关演算!A71="","",[2]相关演算!A71)</f>
        <v/>
      </c>
      <c r="B71" s="228">
        <f>IF([2]相关演算!B71="","",[2]相关演算!B71)</f>
        <v>52</v>
      </c>
      <c r="C71" s="228">
        <f>IF([2]相关演算!C71="","",[2]相关演算!C71)</f>
        <v>0.5</v>
      </c>
      <c r="D71" s="228">
        <f>IF([2]相关演算!D71="","",[2]相关演算!D71)</f>
        <v>0.5</v>
      </c>
      <c r="E71" s="228">
        <f>IF([2]相关演算!E71="","",[2]相关演算!E71)</f>
        <v>0.5</v>
      </c>
      <c r="F71" s="228">
        <f>IF([2]相关演算!F71="","",[2]相关演算!F71)</f>
        <v>0.5</v>
      </c>
      <c r="G71" s="228">
        <f>IF([2]相关演算!G71="","",[2]相关演算!G71)</f>
        <v>0.13437190697541054</v>
      </c>
      <c r="H71" s="228">
        <f>IF([2]相关演算!H71="","",[2]相关演算!H71)</f>
        <v>2.1527863239560401E-2</v>
      </c>
      <c r="I71" s="228">
        <f>IF([2]相关演算!I71="","",[2]相关演算!I71)</f>
        <v>0.37874211160110383</v>
      </c>
      <c r="J71" s="228">
        <f>IF([2]相关演算!J71="","",[2]相关演算!J71)</f>
        <v>0.37874211160110383</v>
      </c>
      <c r="K71" s="228">
        <f>IF([2]相关演算!K71="","",[2]相关演算!K71)</f>
        <v>0</v>
      </c>
      <c r="L71" s="228">
        <f>IF([2]相关演算!L71="","",[2]相关演算!L71)</f>
        <v>0.21722229059164827</v>
      </c>
      <c r="M71" s="228">
        <f>IF([2]相关演算!M71="","",[2]相关演算!M71)</f>
        <v>0.36788047459673301</v>
      </c>
      <c r="N71" s="228">
        <f>IF([2]相关演算!N71="","",[2]相关演算!N71)</f>
        <v>0.21537700178562588</v>
      </c>
      <c r="O71" s="228" t="str">
        <f>IF([2]相关演算!O71="","",[2]相关演算!O71)</f>
        <v/>
      </c>
      <c r="P71" s="228" t="str">
        <f>IF([2]相关演算!P71="","",[2]相关演算!P71)</f>
        <v/>
      </c>
      <c r="Q71" s="228" t="str">
        <f>IF([2]相关演算!Q71="","",[2]相关演算!Q71)</f>
        <v/>
      </c>
      <c r="R71" s="228">
        <f>IF([2]相关演算!R71="","",[2]相关演算!R71)</f>
        <v>3.7898399999999999</v>
      </c>
      <c r="S71" s="228">
        <f>IF([2]相关演算!S71="","",[2]相关演算!S71)</f>
        <v>3.62704</v>
      </c>
      <c r="T71" s="228">
        <f>IF([2]相关演算!T71="","",[2]相关演算!T71)</f>
        <v>1.8</v>
      </c>
      <c r="U71" s="228">
        <f>IF([2]相关演算!U71="","",[2]相关演算!U71)</f>
        <v>2.3839999999999999</v>
      </c>
      <c r="V71" s="228">
        <f>IF([2]相关演算!V71="","",[2]相关演算!V71)</f>
        <v>3.1838679136467234</v>
      </c>
      <c r="W71" s="228">
        <f>IF([2]相关演算!W71="","",[2]相关演算!W71)</f>
        <v>1.7313412330627829</v>
      </c>
      <c r="X71" s="228">
        <f>IF([2]相关演算!X71="","",[2]相关演算!X71)</f>
        <v>1.2224928708683991</v>
      </c>
      <c r="Y71" s="228">
        <f>IF([2]相关演算!Y71="","",[2]相关演算!Y71)</f>
        <v>1.1984386939891447</v>
      </c>
      <c r="Z71" s="228">
        <f>IF([2]相关演算!Z71="","",[2]相关演算!Z71)</f>
        <v>0.15596210620274964</v>
      </c>
      <c r="AA71" s="228">
        <f>IF([2]相关演算!AA71="","",[2]相关演算!AA71)</f>
        <v>0.16296247865240765</v>
      </c>
      <c r="AB71" s="228">
        <f>IF([2]相关演算!AB71="","",[2]相关演算!AB71)</f>
        <v>0.32837301587301593</v>
      </c>
      <c r="AC71" s="228">
        <f>IF([2]相关演算!AC71="","",[2]相关演算!AC71)</f>
        <v>0.24793264621284761</v>
      </c>
      <c r="AD71" s="228">
        <f>IF([2]相关演算!AD71="","",[2]相关演算!AD71)</f>
        <v>0.32133431979578286</v>
      </c>
      <c r="AE71" s="228">
        <f>IF([2]相关演算!AE71="","",[2]相关演算!AE71)</f>
        <v>0.39489627713594461</v>
      </c>
      <c r="AF71" s="228">
        <f>IF([2]相关演算!AF71="","",[2]相关演算!AF71)</f>
        <v>0.36645019271777768</v>
      </c>
      <c r="AG71" s="228">
        <f>IF([2]相关演算!AG71="","",[2]相关演算!AG71)</f>
        <v>0.40654733113543007</v>
      </c>
      <c r="AH71" s="228">
        <f>IF([2]相关演算!AH71="","",[2]相关演算!AH71)</f>
        <v>0.21987011563066661</v>
      </c>
      <c r="AI71" s="228">
        <f>IF([2]相关演算!AI71="","",[2]相关演算!AI71)</f>
        <v>0.19702380952380955</v>
      </c>
      <c r="AJ71" s="228">
        <f>IF([2]相关演算!AJ71="","",[2]相关演算!AJ71)</f>
        <v>0.32133431979578286</v>
      </c>
      <c r="AK71" s="228">
        <f>IF([2]相关演算!AK71="","",[2]相关演算!AK71)</f>
        <v>0.15596210620274964</v>
      </c>
      <c r="AL71" s="228">
        <f>IF([2]相关演算!AL71="","",[2]相关演算!AL71)</f>
        <v>4189565647365101</v>
      </c>
      <c r="AM71" s="228">
        <f>IF([2]相关演算!AM71="","",[2]相关演算!AM71)</f>
        <v>4377614659063608</v>
      </c>
      <c r="AN71" s="228">
        <f>IF([2]相关演算!AN71="","",[2]相关演算!AN71)</f>
        <v>8820990818338926</v>
      </c>
      <c r="AO71" s="228">
        <f>IF([2]相关演算!AO71="","",[2]相关演算!AO71)</f>
        <v>9396900101296096</v>
      </c>
      <c r="AP71" s="228">
        <f>IF([2]相关演算!AP71="","",[2]相关演算!AP71)</f>
        <v>8669505240122304</v>
      </c>
      <c r="AQ71" s="228">
        <f>IF([2]相关演算!AQ71="","",[2]相关演算!AQ71)</f>
        <v>8276455516996268</v>
      </c>
      <c r="AR71" s="228">
        <f>IF([2]相关演算!AR71="","",[2]相关演算!AR71)</f>
        <v>4965873310197761</v>
      </c>
      <c r="AS71" s="228">
        <f>IF([2]相关演算!AS71="","",[2]相关演算!AS71)</f>
        <v>5292594491003355</v>
      </c>
      <c r="AT71" s="228">
        <f>IF([2]相关演算!AT71="","",[2]相关演算!AT71)</f>
        <v>9396900101296096</v>
      </c>
      <c r="AU71" s="228">
        <f>IF([2]相关演算!AU71="","",[2]相关演算!AU71)</f>
        <v>4189565647365101</v>
      </c>
      <c r="AV71" s="228" t="str">
        <f>IF([2]相关演算!AV71="","",[2]相关演算!AV71)</f>
        <v/>
      </c>
      <c r="AW71" s="228" t="str">
        <f>IF([2]相关演算!AW71="","",[2]相关演算!AW71)</f>
        <v/>
      </c>
      <c r="AX71" s="228" t="str">
        <f>IF([2]相关演算!AX71="","",[2]相关演算!AX71)</f>
        <v/>
      </c>
      <c r="AY71" s="228" t="str">
        <f>IF([2]相关演算!AY71="","",[2]相关演算!AY71)</f>
        <v/>
      </c>
      <c r="AZ71" s="228" t="str">
        <f>IF([2]相关演算!AZ71="","",[2]相关演算!AZ71)</f>
        <v/>
      </c>
      <c r="BA71" s="228" t="str">
        <f>IF([2]相关演算!BA71="","",[2]相关演算!BA71)</f>
        <v/>
      </c>
      <c r="BB71" s="228" t="str">
        <f>IF([2]相关演算!BB71="","",[2]相关演算!BB71)</f>
        <v/>
      </c>
      <c r="BC71" s="228" t="str">
        <f>IF([2]相关演算!BC71="","",[2]相关演算!BC71)</f>
        <v/>
      </c>
      <c r="BD71" s="228">
        <f>IF([2]相关演算!BD71="","",[2]相关演算!BD71)</f>
        <v>47</v>
      </c>
      <c r="BE71" s="228">
        <f>IF([2]相关演算!BE71="","",[2]相关演算!BE71)</f>
        <v>240</v>
      </c>
      <c r="BF71" s="228">
        <f>IF([2]相关演算!BF71="","",[2]相关演算!BF71)</f>
        <v>175.61050823910315</v>
      </c>
      <c r="BG71" s="228">
        <f>IF([2]相关演算!BG71="","",[2]相关演算!BG71)</f>
        <v>132.68414821122948</v>
      </c>
      <c r="BH71" s="228">
        <f>IF([2]相关演算!BH71="","",[2]相关演算!BH71)</f>
        <v>173.18145053808337</v>
      </c>
      <c r="BI71" s="228" t="str">
        <f>IF([2]相关演算!BI71="","",[2]相关演算!BI71)</f>
        <v/>
      </c>
      <c r="BJ71" s="228" t="str">
        <f>IF([2]相关演算!BJ71="","",[2]相关演算!BJ71)</f>
        <v/>
      </c>
      <c r="BK71" s="228">
        <f>IF([2]相关演算!BK71="","",[2]相关演算!BK71)</f>
        <v>47</v>
      </c>
      <c r="BL71" s="228">
        <f>IF([2]相关演算!BL71="","",[2]相关演算!BL71)</f>
        <v>4.219774735713977E-2</v>
      </c>
      <c r="BM71" s="228">
        <f>IF([2]相关演算!BM71="","",[2]相关演算!BM71)</f>
        <v>0.10406666351946214</v>
      </c>
      <c r="BN71" s="228">
        <f>IF([2]相关演算!BN71="","",[2]相关演算!BN71)</f>
        <v>8.833073475249778E-2</v>
      </c>
      <c r="BO71" s="228">
        <f>IF([2]相关演算!BO71="","",[2]相关演算!BO71)</f>
        <v>4.687255755642325E-2</v>
      </c>
      <c r="BP71" s="228" t="str">
        <f>IF([2]相关演算!BP71="","",[2]相关演算!BP71)</f>
        <v/>
      </c>
      <c r="BQ71" s="228">
        <f>IF([2]相关演算!BQ71="","",[2]相关演算!BQ71)</f>
        <v>3.3928587722673764E-2</v>
      </c>
      <c r="BR71" s="228">
        <f>IF([2]相关演算!BR71="","",[2]相关演算!BR71)</f>
        <v>0.16746283377760771</v>
      </c>
      <c r="BS71" s="228">
        <f>IF([2]相关演算!BS71="","",[2]相关演算!BS71)</f>
        <v>6.3024592803542459E-2</v>
      </c>
      <c r="BT71" s="228">
        <f>IF([2]相关演算!BT71="","",[2]相关演算!BT71)</f>
        <v>6.2951101919663965E-2</v>
      </c>
      <c r="BU71" s="228" t="str">
        <f>IF([2]相关演算!BU71="","",[2]相关演算!BU71)</f>
        <v/>
      </c>
      <c r="BV71" s="228" t="str">
        <f>IF([2]相关演算!BV71="","",[2]相关演算!BV71)</f>
        <v/>
      </c>
      <c r="BW71" s="228">
        <f>IF([2]相关演算!BW71="","",[2]相关演算!BW71)</f>
        <v>7.6126335079813534E-2</v>
      </c>
      <c r="BX71" s="228">
        <f>IF([2]相关演算!BX71="","",[2]相关演算!BX71)</f>
        <v>0.27152949729706988</v>
      </c>
      <c r="BY71" s="228">
        <f>IF([2]相关演算!BY71="","",[2]相关演算!BY71)</f>
        <v>0.15135532755604025</v>
      </c>
      <c r="BZ71" s="228">
        <f>IF([2]相关演算!BZ71="","",[2]相关演算!BZ71)</f>
        <v>0.10982365947608722</v>
      </c>
      <c r="CA71" s="228" t="str">
        <f>IF([2]相关演算!CA71="","",[2]相关演算!CA71)</f>
        <v/>
      </c>
      <c r="CB71" s="228" t="str">
        <f>IF([2]相关演算!CB71="","",[2]相关演算!CB71)</f>
        <v/>
      </c>
      <c r="CC71" s="228" t="str">
        <f>IF([2]相关演算!CC71="","",[2]相关演算!CC71)</f>
        <v/>
      </c>
      <c r="CD71" s="228" t="str">
        <f>IF([2]相关演算!CD71="","",[2]相关演算!CD71)</f>
        <v/>
      </c>
      <c r="CE71" s="228" t="str">
        <f>IF([2]相关演算!CE71="","",[2]相关演算!CE71)</f>
        <v/>
      </c>
      <c r="CF71" s="228" t="str">
        <f>IF([2]相关演算!CF71="","",[2]相关演算!CF71)</f>
        <v/>
      </c>
      <c r="CG71" s="228" t="str">
        <f>IF([2]相关演算!CG71="","",[2]相关演算!CG71)</f>
        <v/>
      </c>
      <c r="CH71" s="228" t="str">
        <f>IF([2]相关演算!CH71="","",[2]相关演算!CH71)</f>
        <v/>
      </c>
      <c r="CI71" s="228" t="str">
        <f>IF([2]相关演算!CI71="","",[2]相关演算!CI71)</f>
        <v/>
      </c>
      <c r="CJ71" s="228">
        <f>IF([2]相关演算!CJ71="","",[2]相关演算!CJ71)</f>
        <v>47</v>
      </c>
      <c r="CK71" s="228">
        <f>IF([2]相关演算!CK71="","",[2]相关演算!CK71)</f>
        <v>244.80248214054819</v>
      </c>
      <c r="CL71" s="228">
        <f>IF([2]相关演算!CL71="","",[2]相关演算!CL71)</f>
        <v>253.75656764943943</v>
      </c>
      <c r="CM71" s="228">
        <f>IF([2]相关演算!CM71="","",[2]相关演算!CM71)</f>
        <v>207.75819447401381</v>
      </c>
      <c r="CN71" s="228">
        <f>IF([2]相关演算!CN71="","",[2]相关演算!CN71)</f>
        <v>207.75819447401381</v>
      </c>
      <c r="CO71" s="228" t="str">
        <f>IF([2]相关演算!CO71="","",[2]相关演算!CO71)</f>
        <v/>
      </c>
      <c r="CP71" s="228" t="str">
        <f>IF([2]相关演算!CP71="","",[2]相关演算!CP71)</f>
        <v/>
      </c>
      <c r="CQ71" s="228">
        <f>IF([2]相关演算!CQ71="","",[2]相关演算!CQ71)</f>
        <v>47</v>
      </c>
      <c r="CR71" s="228">
        <f>IF([2]相关演算!CR71="","",[2]相关演算!CR71)</f>
        <v>3.8836456134047175E-2</v>
      </c>
      <c r="CS71" s="228">
        <f>IF([2]相关演算!CS71="","",[2]相关演算!CS71)</f>
        <v>5.7619053108592541E-2</v>
      </c>
      <c r="CT71" s="228">
        <f>IF([2]相关演算!CT71="","",[2]相关演算!CT71)</f>
        <v>0.10643966254607971</v>
      </c>
      <c r="CU71" s="228">
        <f>IF([2]相关演算!CU71="","",[2]相关演算!CU71)</f>
        <v>0.10611003939090193</v>
      </c>
      <c r="CV71" s="228" t="str">
        <f>IF([2]相关演算!CV71="","",[2]相关演算!CV71)</f>
        <v/>
      </c>
      <c r="CW71" s="228">
        <f>IF([2]相关演算!CW71="","",[2]相关演算!CW71)</f>
        <v>4.5064814639494681E-2</v>
      </c>
      <c r="CX71" s="228">
        <f>IF([2]相关演算!CX71="","",[2]相关演算!CX71)</f>
        <v>4.7634380378040617E-2</v>
      </c>
      <c r="CY71" s="228">
        <f>IF([2]相关演算!CY71="","",[2]相关演算!CY71)</f>
        <v>3.8887243693599097E-2</v>
      </c>
      <c r="CZ71" s="228">
        <f>IF([2]相关演算!CZ71="","",[2]相关演算!CZ71)</f>
        <v>3.6885700367533386E-2</v>
      </c>
      <c r="DA71" s="228" t="str">
        <f>IF([2]相关演算!DA71="","",[2]相关演算!DA71)</f>
        <v/>
      </c>
      <c r="DB71" s="228" t="str">
        <f>IF([2]相关演算!DB71="","",[2]相关演算!DB71)</f>
        <v/>
      </c>
      <c r="DC71" s="228">
        <f>IF([2]相关演算!DC71="","",[2]相关演算!DC71)</f>
        <v>8.3901270773541856E-2</v>
      </c>
      <c r="DD71" s="228">
        <f>IF([2]相关演算!DD71="","",[2]相关演算!DD71)</f>
        <v>0.10525343348663316</v>
      </c>
      <c r="DE71" s="228">
        <f>IF([2]相关演算!DE71="","",[2]相关演算!DE71)</f>
        <v>0.14532690623967881</v>
      </c>
      <c r="DF71" s="228">
        <f>IF([2]相关演算!DF71="","",[2]相关演算!DF71)</f>
        <v>0.14299573975843533</v>
      </c>
      <c r="DG71" s="228" t="str">
        <f>IF([2]相关演算!DG71="","",[2]相关演算!DG71)</f>
        <v/>
      </c>
      <c r="DH71" s="228" t="str">
        <f>IF([2]相关演算!DH71="","",[2]相关演算!DH71)</f>
        <v/>
      </c>
      <c r="DI71" s="228" t="str">
        <f>IF([2]相关演算!DI71="","",[2]相关演算!DI71)</f>
        <v/>
      </c>
      <c r="DJ71" s="228" t="str">
        <f>IF([2]相关演算!DJ71="","",[2]相关演算!DJ71)</f>
        <v/>
      </c>
      <c r="DK71" s="228" t="str">
        <f>IF([2]相关演算!DK71="","",[2]相关演算!DK71)</f>
        <v/>
      </c>
      <c r="DL71" s="228" t="str">
        <f>IF([2]相关演算!DL71="","",[2]相关演算!DL71)</f>
        <v/>
      </c>
      <c r="DM71" s="228" t="str">
        <f>IF([2]相关演算!DM71="","",[2]相关演算!DM71)</f>
        <v/>
      </c>
      <c r="DN71" s="228" t="str">
        <f>IF([2]相关演算!DN71="","",[2]相关演算!DN71)</f>
        <v/>
      </c>
      <c r="DO71" s="228" t="str">
        <f>IF([2]相关演算!DO71="","",[2]相关演算!DO71)</f>
        <v/>
      </c>
      <c r="DP71" s="228" t="str">
        <f>IF([2]相关演算!DP71="","",[2]相关演算!DP71)</f>
        <v/>
      </c>
      <c r="DQ71" s="228">
        <f>IF([2]相关演算!DQ71="","",[2]相关演算!DQ71)</f>
        <v>0</v>
      </c>
      <c r="DR71" s="228">
        <f>IF([2]相关演算!DR71="","",[2]相关演算!DR71)</f>
        <v>0</v>
      </c>
      <c r="DS71" s="228">
        <f>IF([2]相关演算!DS71="","",[2]相关演算!DS71)</f>
        <v>0.7</v>
      </c>
      <c r="DT71" s="228">
        <f>IF([2]相关演算!DT71="","",[2]相关演算!DT71)</f>
        <v>0.3</v>
      </c>
      <c r="DU71" s="228">
        <f>IF([2]相关演算!DU71="","",[2]相关演算!DU71)</f>
        <v>0.5</v>
      </c>
      <c r="DV71" s="228">
        <f>IF([2]相关演算!DV71="","",[2]相关演算!DV71)</f>
        <v>0.5</v>
      </c>
      <c r="DW71" s="228">
        <f>IF([2]相关演算!DW71="","",[2]相关演算!DW71)</f>
        <v>0</v>
      </c>
      <c r="DX71" s="228">
        <f>IF([2]相关演算!DX71="","",[2]相关演算!DX71)</f>
        <v>0</v>
      </c>
      <c r="DY71" s="228">
        <f>IF([2]相关演算!DY71="","",[2]相关演算!DY71)</f>
        <v>0</v>
      </c>
      <c r="DZ71" s="228">
        <f>IF([2]相关演算!DZ71="","",[2]相关演算!DZ71)</f>
        <v>0.25</v>
      </c>
      <c r="EA71" s="228">
        <f>IF([2]相关演算!EA71="","",[2]相关演算!EA71)</f>
        <v>0.75</v>
      </c>
      <c r="EB71" s="228">
        <f>IF([2]相关演算!EB71="","",[2]相关演算!EB71)</f>
        <v>0</v>
      </c>
      <c r="EC71" s="228">
        <f>IF([2]相关演算!EC71="","",[2]相关演算!EC71)</f>
        <v>0</v>
      </c>
      <c r="ED71" s="228">
        <f>IF([2]相关演算!ED71="","",[2]相关演算!ED71)</f>
        <v>0</v>
      </c>
      <c r="EE71" s="228">
        <f>IF([2]相关演算!EE71="","",[2]相关演算!EE71)</f>
        <v>0.625</v>
      </c>
      <c r="EF71" s="228">
        <f>IF([2]相关演算!EF71="","",[2]相关演算!EF71)</f>
        <v>0.375</v>
      </c>
      <c r="EG71" s="228" t="str">
        <f>IF([2]相关演算!EG71="","",[2]相关演算!EG71)</f>
        <v/>
      </c>
      <c r="EH71" s="228" t="str">
        <f>IF([2]相关演算!EH71="","",[2]相关演算!EH71)</f>
        <v/>
      </c>
      <c r="EI71" s="228" t="str">
        <f>IF([2]相关演算!EI71="","",[2]相关演算!EI71)</f>
        <v/>
      </c>
      <c r="EJ71" s="228" t="str">
        <f>IF([2]相关演算!EJ71="","",[2]相关演算!EJ71)</f>
        <v/>
      </c>
      <c r="EK71" s="228" t="str">
        <f>IF([2]相关演算!EK71="","",[2]相关演算!EK71)</f>
        <v/>
      </c>
      <c r="EL71" s="228" t="str">
        <f>IF([2]相关演算!EL71="","",[2]相关演算!EL71)</f>
        <v/>
      </c>
      <c r="EM71" s="228" t="str">
        <f>IF([2]相关演算!EM71="","",[2]相关演算!EM71)</f>
        <v/>
      </c>
      <c r="EN71" s="228" t="str">
        <f>IF([2]相关演算!EN71="","",[2]相关演算!EN71)</f>
        <v/>
      </c>
      <c r="EO71" s="228" t="str">
        <f>IF([2]相关演算!EO71="","",[2]相关演算!EO71)</f>
        <v/>
      </c>
      <c r="EP71" s="228" t="str">
        <f>IF([2]相关演算!EP71="","",[2]相关演算!EP71)</f>
        <v/>
      </c>
      <c r="EQ71" s="228" t="str">
        <f>IF([2]相关演算!EQ71="","",[2]相关演算!EQ71)</f>
        <v/>
      </c>
      <c r="ER71" s="228" t="str">
        <f>IF([2]相关演算!ER71="","",[2]相关演算!ER71)</f>
        <v/>
      </c>
      <c r="ES71" s="228" t="str">
        <f>IF([2]相关演算!ES71="","",[2]相关演算!ES71)</f>
        <v/>
      </c>
      <c r="ET71" s="228" t="str">
        <f>IF([2]相关演算!ET71="","",[2]相关演算!ET71)</f>
        <v/>
      </c>
      <c r="EU71" s="228" t="str">
        <f>IF([2]相关演算!EU71="","",[2]相关演算!EU71)</f>
        <v/>
      </c>
      <c r="EV71" s="228" t="str">
        <f>IF([2]相关演算!EV71="","",[2]相关演算!EV71)</f>
        <v/>
      </c>
      <c r="EW71" s="228" t="str">
        <f>IF([2]相关演算!EW71="","",[2]相关演算!EW71)</f>
        <v/>
      </c>
      <c r="EX71" s="228" t="str">
        <f>IF([2]相关演算!EX71="","",[2]相关演算!EX71)</f>
        <v/>
      </c>
      <c r="EY71" s="228" t="str">
        <f>IF([2]相关演算!EY71="","",[2]相关演算!EY71)</f>
        <v/>
      </c>
      <c r="EZ71" s="228" t="str">
        <f>IF([2]相关演算!EZ71="","",[2]相关演算!EZ71)</f>
        <v/>
      </c>
      <c r="FA71" s="228" t="str">
        <f>IF([2]相关演算!FA71="","",[2]相关演算!FA71)</f>
        <v/>
      </c>
      <c r="FB71" s="228" t="str">
        <f>IF([2]相关演算!FB71="","",[2]相关演算!FB71)</f>
        <v/>
      </c>
      <c r="FC71" s="228" t="str">
        <f>IF([2]相关演算!FC71="","",[2]相关演算!FC71)</f>
        <v/>
      </c>
      <c r="FD71" s="228" t="str">
        <f>IF([2]相关演算!FD71="","",[2]相关演算!FD71)</f>
        <v/>
      </c>
      <c r="FE71" s="228" t="str">
        <f>IF([2]相关演算!FE71="","",[2]相关演算!FE71)</f>
        <v/>
      </c>
      <c r="FF71" s="228" t="str">
        <f>IF([2]相关演算!FF71="","",[2]相关演算!FF71)</f>
        <v/>
      </c>
      <c r="FG71" s="228" t="str">
        <f>IF([2]相关演算!FG71="","",[2]相关演算!FG71)</f>
        <v>秦开</v>
      </c>
      <c r="FH71" s="228">
        <f>IF([2]相关演算!FH71="","",[2]相关演算!FH71)</f>
        <v>10058</v>
      </c>
      <c r="FI71" s="228" t="str">
        <f>IF([2]相关演算!FI71="","",[2]相关演算!FI71)</f>
        <v>zhixian</v>
      </c>
      <c r="FJ71" s="228">
        <f>IF([2]相关演算!FJ71="","",[2]相关演算!FJ71)</f>
        <v>200</v>
      </c>
      <c r="FK71" s="228">
        <f>IF([2]相关演算!FK71="","",[2]相关演算!FK71)</f>
        <v>100</v>
      </c>
      <c r="FL71" s="228" t="str">
        <f>IF([2]相关演算!FL71="","",[2]相关演算!FL71)</f>
        <v/>
      </c>
      <c r="FM71" s="228">
        <f>IF([2]相关演算!FM71="","",[2]相关演算!FM71)</f>
        <v>0</v>
      </c>
      <c r="FN71" s="228">
        <f>IF([2]相关演算!FN71="","",[2]相关演算!FN71)</f>
        <v>200</v>
      </c>
      <c r="FO71" s="228">
        <f>IF([2]相关演算!FO71="","",[2]相关演算!FO71)</f>
        <v>20000</v>
      </c>
      <c r="FP71" s="228">
        <f>IF([2]相关演算!FP71="","",[2]相关演算!FP71)</f>
        <v>0</v>
      </c>
      <c r="FQ71" s="228">
        <f>IF([2]相关演算!FQ71="","",[2]相关演算!FQ71)</f>
        <v>0</v>
      </c>
      <c r="FR71" s="228">
        <f>IF([2]相关演算!FR71="","",[2]相关演算!FR71)</f>
        <v>0</v>
      </c>
      <c r="FS71" s="228">
        <f>IF([2]相关演算!FS71="","",[2]相关演算!FS71)</f>
        <v>0</v>
      </c>
      <c r="FT71" s="228">
        <f>IF([2]相关演算!FT71="","",[2]相关演算!FT71)</f>
        <v>0</v>
      </c>
      <c r="FU71" s="228">
        <f>IF([2]相关演算!FU71="","",[2]相关演算!FU71)</f>
        <v>0</v>
      </c>
      <c r="FV71" s="228">
        <f>IF([2]相关演算!FV71="","",[2]相关演算!FV71)</f>
        <v>0</v>
      </c>
      <c r="FW71" s="228">
        <f>IF([2]相关演算!FW71="","",[2]相关演算!FW71)</f>
        <v>0</v>
      </c>
      <c r="FX71" s="228">
        <f>IF([2]相关演算!FX71="","",[2]相关演算!FX71)</f>
        <v>0</v>
      </c>
      <c r="FY71" s="228">
        <f>IF([2]相关演算!FY71="","",[2]相关演算!FY71)</f>
        <v>20000</v>
      </c>
      <c r="FZ71" s="228" t="str">
        <f ca="1">IF([2]相关演算!FZ71="","",[2]相关演算!FZ71)</f>
        <v/>
      </c>
      <c r="GA71" s="228">
        <f>IF([2]相关演算!GA71="","",[2]相关演算!GA71)</f>
        <v>0</v>
      </c>
      <c r="GB71" s="228">
        <f ca="1">IF([2]相关演算!GB71="","",[2]相关演算!GB71)</f>
        <v>200</v>
      </c>
      <c r="GC71" s="228">
        <f ca="1">IF([2]相关演算!GC71="","",[2]相关演算!GC71)</f>
        <v>0.81853527718724506</v>
      </c>
      <c r="GD71" s="228">
        <f>IF([2]相关演算!GD71="","",[2]相关演算!GD71)</f>
        <v>1</v>
      </c>
      <c r="GE71" s="228">
        <f ca="1">IF([2]相关演算!GE71="","",[2]相关演算!GE71)</f>
        <v>3.9</v>
      </c>
      <c r="GF71" s="228">
        <f ca="1">IF([2]相关演算!GF71="","",[2]相关演算!GF71)</f>
        <v>3.67</v>
      </c>
      <c r="GG71" s="228" t="str">
        <f>IF([2]相关演算!GG71="","",[2]相关演算!GG71)</f>
        <v/>
      </c>
      <c r="GH71" s="228" t="str">
        <f>IF([2]相关演算!GH71="","",[2]相关演算!GH71)</f>
        <v/>
      </c>
      <c r="GI71" s="228" t="str">
        <f>IF([2]相关演算!GI71="","",[2]相关演算!GI71)</f>
        <v/>
      </c>
      <c r="GJ71" s="228" t="str">
        <f>IF([2]相关演算!GJ71="","",[2]相关演算!GJ71)</f>
        <v/>
      </c>
      <c r="GK71" s="228" t="str">
        <f>IF([2]相关演算!GK71="","",[2]相关演算!GK71)</f>
        <v/>
      </c>
      <c r="GL71" s="228" t="str">
        <f>IF([2]相关演算!GL71="","",[2]相关演算!GL71)</f>
        <v/>
      </c>
      <c r="GM71" s="228" t="str">
        <f>IF([2]相关演算!GM71="","",[2]相关演算!GM71)</f>
        <v/>
      </c>
      <c r="GN71" s="228" t="str">
        <f>IF([2]相关演算!GN71="","",[2]相关演算!GN71)</f>
        <v/>
      </c>
      <c r="GO71" s="228" t="str">
        <f>IF([2]相关演算!GO71="","",[2]相关演算!GO71)</f>
        <v/>
      </c>
      <c r="GP71" s="228" t="str">
        <f>IF([2]相关演算!GP71="","",[2]相关演算!GP71)</f>
        <v/>
      </c>
      <c r="GQ71" s="228" t="str">
        <f>IF([2]相关演算!GQ71="","",[2]相关演算!GQ71)</f>
        <v/>
      </c>
      <c r="GR71" s="228" t="str">
        <f>IF([2]相关演算!GR71="","",[2]相关演算!GR71)</f>
        <v/>
      </c>
      <c r="GS71" s="228" t="str">
        <f>IF([2]相关演算!GS71="","",[2]相关演算!GS71)</f>
        <v/>
      </c>
      <c r="GT71" s="228" t="str">
        <f>IF([2]相关演算!GT71="","",[2]相关演算!GT71)</f>
        <v/>
      </c>
      <c r="GU71" s="228" t="str">
        <f>IF([2]相关演算!GU71="","",[2]相关演算!GU71)</f>
        <v/>
      </c>
      <c r="GV71" s="228" t="str">
        <f>IF([2]相关演算!GV71="","",[2]相关演算!GV71)</f>
        <v/>
      </c>
      <c r="GW71" s="228" t="str">
        <f>IF([2]相关演算!GW71="","",[2]相关演算!GW71)</f>
        <v/>
      </c>
      <c r="GX71" s="228" t="str">
        <f>IF([2]相关演算!GX71="","",[2]相关演算!GX71)</f>
        <v/>
      </c>
      <c r="GY71" s="228" t="str">
        <f>IF([2]相关演算!GY71="","",[2]相关演算!GY71)</f>
        <v/>
      </c>
      <c r="GZ71" s="228" t="str">
        <f>IF([2]相关演算!GZ71="","",[2]相关演算!GZ71)</f>
        <v/>
      </c>
    </row>
    <row r="72" spans="1:208">
      <c r="A72" s="228" t="str">
        <f>IF([2]相关演算!A72="","",[2]相关演算!A72)</f>
        <v/>
      </c>
      <c r="B72" s="228">
        <f>IF([2]相关演算!B72="","",[2]相关演算!B72)</f>
        <v>53</v>
      </c>
      <c r="C72" s="228">
        <f>IF([2]相关演算!C72="","",[2]相关演算!C72)</f>
        <v>0.5</v>
      </c>
      <c r="D72" s="228">
        <f>IF([2]相关演算!D72="","",[2]相关演算!D72)</f>
        <v>0.5</v>
      </c>
      <c r="E72" s="228">
        <f>IF([2]相关演算!E72="","",[2]相关演算!E72)</f>
        <v>0.5</v>
      </c>
      <c r="F72" s="228">
        <f>IF([2]相关演算!F72="","",[2]相关演算!F72)</f>
        <v>0.5</v>
      </c>
      <c r="G72" s="228">
        <f>IF([2]相关演算!G72="","",[2]相关演算!G72)</f>
        <v>0.12872259906490441</v>
      </c>
      <c r="H72" s="228">
        <f>IF([2]相关演算!H72="","",[2]相关演算!H72)</f>
        <v>1.5018924022833268E-2</v>
      </c>
      <c r="I72" s="228">
        <f>IF([2]相关演算!I72="","",[2]相关演算!I72)</f>
        <v>0.36637972412899433</v>
      </c>
      <c r="J72" s="228">
        <f>IF([2]相关演算!J72="","",[2]相关演算!J72)</f>
        <v>0.36637972412899433</v>
      </c>
      <c r="K72" s="228">
        <f>IF([2]相关演算!K72="","",[2]相关演算!K72)</f>
        <v>0</v>
      </c>
      <c r="L72" s="228">
        <f>IF([2]相关演算!L72="","",[2]相关演算!L72)</f>
        <v>0.21166897049626637</v>
      </c>
      <c r="M72" s="228">
        <f>IF([2]相关演算!M72="","",[2]相关演算!M72)</f>
        <v>0.35469392795981625</v>
      </c>
      <c r="N72" s="228">
        <f>IF([2]相关演算!N72="","",[2]相关演算!N72)</f>
        <v>0.20147101308284152</v>
      </c>
      <c r="O72" s="228" t="str">
        <f>IF([2]相关演算!O72="","",[2]相关演算!O72)</f>
        <v/>
      </c>
      <c r="P72" s="228" t="str">
        <f>IF([2]相关演算!P72="","",[2]相关演算!P72)</f>
        <v/>
      </c>
      <c r="Q72" s="228" t="str">
        <f>IF([2]相关演算!Q72="","",[2]相关演算!Q72)</f>
        <v/>
      </c>
      <c r="R72" s="228">
        <f>IF([2]相关演算!R72="","",[2]相关演算!R72)</f>
        <v>3.7898399999999999</v>
      </c>
      <c r="S72" s="228">
        <f>IF([2]相关演算!S72="","",[2]相关演算!S72)</f>
        <v>3.62704</v>
      </c>
      <c r="T72" s="228">
        <f>IF([2]相关演算!T72="","",[2]相关演算!T72)</f>
        <v>1.8</v>
      </c>
      <c r="U72" s="228">
        <f>IF([2]相关演算!U72="","",[2]相关演算!U72)</f>
        <v>2.3839999999999999</v>
      </c>
      <c r="V72" s="228">
        <f>IF([2]相关演算!V72="","",[2]相关演算!V72)</f>
        <v>3.1518044876477758</v>
      </c>
      <c r="W72" s="228">
        <f>IF([2]相关演算!W72="","",[2]相关演算!W72)</f>
        <v>1.7064081541557383</v>
      </c>
      <c r="X72" s="228">
        <f>IF([2]相关演算!X72="","",[2]相关演算!X72)</f>
        <v>1.1928075055991776</v>
      </c>
      <c r="Y72" s="228">
        <f>IF([2]相关演算!Y72="","",[2]相关演算!Y72)</f>
        <v>1.1750877948039162</v>
      </c>
      <c r="Z72" s="228">
        <f>IF([2]相关演算!Z72="","",[2]相关演算!Z72)</f>
        <v>0.15596210620274964</v>
      </c>
      <c r="AA72" s="228">
        <f>IF([2]相关演算!AA72="","",[2]相关演算!AA72)</f>
        <v>0.16296247865240765</v>
      </c>
      <c r="AB72" s="228">
        <f>IF([2]相关演算!AB72="","",[2]相关演算!AB72)</f>
        <v>0.32837301587301593</v>
      </c>
      <c r="AC72" s="228">
        <f>IF([2]相关演算!AC72="","",[2]相关演算!AC72)</f>
        <v>0.24793264621284761</v>
      </c>
      <c r="AD72" s="228">
        <f>IF([2]相关演算!AD72="","",[2]相关演算!AD72)</f>
        <v>0.32490809531450826</v>
      </c>
      <c r="AE72" s="228">
        <f>IF([2]相关演算!AE72="","",[2]相关演算!AE72)</f>
        <v>0.40360189075641489</v>
      </c>
      <c r="AF72" s="228">
        <f>IF([2]相关演算!AF72="","",[2]相关演算!AF72)</f>
        <v>0.38255342109103929</v>
      </c>
      <c r="AG72" s="228">
        <f>IF([2]相关演算!AG72="","",[2]相关演算!AG72)</f>
        <v>0.43026422150701688</v>
      </c>
      <c r="AH72" s="228">
        <f>IF([2]相关演算!AH72="","",[2]相关演算!AH72)</f>
        <v>0.22953205265462356</v>
      </c>
      <c r="AI72" s="228">
        <f>IF([2]相关演算!AI72="","",[2]相关演算!AI72)</f>
        <v>0.19702380952380955</v>
      </c>
      <c r="AJ72" s="228">
        <f>IF([2]相关演算!AJ72="","",[2]相关演算!AJ72)</f>
        <v>0.32490809531450826</v>
      </c>
      <c r="AK72" s="228">
        <f>IF([2]相关演算!AK72="","",[2]相关演算!AK72)</f>
        <v>0.15596210620274964</v>
      </c>
      <c r="AL72" s="228">
        <f>IF([2]相关演算!AL72="","",[2]相关演算!AL72)</f>
        <v>2.1337510629767108E+16</v>
      </c>
      <c r="AM72" s="228">
        <f>IF([2]相关演算!AM72="","",[2]相关演算!AM72)</f>
        <v>2.2295246615729664E+16</v>
      </c>
      <c r="AN72" s="228">
        <f>IF([2]相关演算!AN72="","",[2]相关演算!AN72)</f>
        <v>4.4925417380620072E+16</v>
      </c>
      <c r="AO72" s="228">
        <f>IF([2]相关演算!AO72="","",[2]相关演算!AO72)</f>
        <v>4.8740100993628672E+16</v>
      </c>
      <c r="AP72" s="228">
        <f>IF([2]相关演算!AP72="","",[2]相关演算!AP72)</f>
        <v>4.511747333802248E+16</v>
      </c>
      <c r="AQ72" s="228">
        <f>IF([2]相关演算!AQ72="","",[2]相关演算!AQ72)</f>
        <v>4.3377610185395608E+16</v>
      </c>
      <c r="AR72" s="228">
        <f>IF([2]相关演算!AR72="","",[2]相关演算!AR72)</f>
        <v>2.6026566111237364E+16</v>
      </c>
      <c r="AS72" s="228">
        <f>IF([2]相关演算!AS72="","",[2]相关演算!AS72)</f>
        <v>2.6955250428372044E+16</v>
      </c>
      <c r="AT72" s="228">
        <f>IF([2]相关演算!AT72="","",[2]相关演算!AT72)</f>
        <v>4.8740100993628672E+16</v>
      </c>
      <c r="AU72" s="228">
        <f>IF([2]相关演算!AU72="","",[2]相关演算!AU72)</f>
        <v>2.1337510629767108E+16</v>
      </c>
      <c r="AV72" s="228" t="str">
        <f>IF([2]相关演算!AV72="","",[2]相关演算!AV72)</f>
        <v/>
      </c>
      <c r="AW72" s="228" t="str">
        <f>IF([2]相关演算!AW72="","",[2]相关演算!AW72)</f>
        <v/>
      </c>
      <c r="AX72" s="228" t="str">
        <f>IF([2]相关演算!AX72="","",[2]相关演算!AX72)</f>
        <v/>
      </c>
      <c r="AY72" s="228" t="str">
        <f>IF([2]相关演算!AY72="","",[2]相关演算!AY72)</f>
        <v/>
      </c>
      <c r="AZ72" s="228" t="str">
        <f>IF([2]相关演算!AZ72="","",[2]相关演算!AZ72)</f>
        <v/>
      </c>
      <c r="BA72" s="228" t="str">
        <f>IF([2]相关演算!BA72="","",[2]相关演算!BA72)</f>
        <v/>
      </c>
      <c r="BB72" s="228" t="str">
        <f>IF([2]相关演算!BB72="","",[2]相关演算!BB72)</f>
        <v/>
      </c>
      <c r="BC72" s="228" t="str">
        <f>IF([2]相关演算!BC72="","",[2]相关演算!BC72)</f>
        <v/>
      </c>
      <c r="BD72" s="228">
        <f>IF([2]相关演算!BD72="","",[2]相关演算!BD72)</f>
        <v>48</v>
      </c>
      <c r="BE72" s="228">
        <f>IF([2]相关演算!BE72="","",[2]相关演算!BE72)</f>
        <v>240</v>
      </c>
      <c r="BF72" s="228">
        <f>IF([2]相关演算!BF72="","",[2]相关演算!BF72)</f>
        <v>178.13420136042816</v>
      </c>
      <c r="BG72" s="228">
        <f>IF([2]相关演算!BG72="","",[2]相关演算!BG72)</f>
        <v>137.10235690221788</v>
      </c>
      <c r="BH72" s="228">
        <f>IF([2]相关演算!BH72="","",[2]相关演算!BH72)</f>
        <v>176.35113741172054</v>
      </c>
      <c r="BI72" s="228" t="str">
        <f>IF([2]相关演算!BI72="","",[2]相关演算!BI72)</f>
        <v/>
      </c>
      <c r="BJ72" s="228" t="str">
        <f>IF([2]相关演算!BJ72="","",[2]相关演算!BJ72)</f>
        <v/>
      </c>
      <c r="BK72" s="228">
        <f>IF([2]相关演算!BK72="","",[2]相关演算!BK72)</f>
        <v>48</v>
      </c>
      <c r="BL72" s="228">
        <f>IF([2]相关演算!BL72="","",[2]相关演算!BL72)</f>
        <v>4.3116992809688226E-2</v>
      </c>
      <c r="BM72" s="228">
        <f>IF([2]相关演算!BM72="","",[2]相关演算!BM72)</f>
        <v>0.10629912693420729</v>
      </c>
      <c r="BN72" s="228">
        <f>IF([2]相关演算!BN72="","",[2]相关演算!BN72)</f>
        <v>9.0256136518726243E-2</v>
      </c>
      <c r="BO72" s="228">
        <f>IF([2]相关演算!BO72="","",[2]相关演算!BO72)</f>
        <v>4.7914674980436972E-2</v>
      </c>
      <c r="BP72" s="228" t="str">
        <f>IF([2]相关演算!BP72="","",[2]相关演算!BP72)</f>
        <v/>
      </c>
      <c r="BQ72" s="228">
        <f>IF([2]相关演算!BQ72="","",[2]相关演算!BQ72)</f>
        <v>3.4493674839750021E-2</v>
      </c>
      <c r="BR72" s="228">
        <f>IF([2]相关演算!BR72="","",[2]相关演算!BR72)</f>
        <v>0.16930702641096679</v>
      </c>
      <c r="BS72" s="228">
        <f>IF([2]相关演算!BS72="","",[2]相关演算!BS72)</f>
        <v>6.4323572339427967E-2</v>
      </c>
      <c r="BT72" s="228">
        <f>IF([2]相关演算!BT72="","",[2]相关演算!BT72)</f>
        <v>6.4322431460026197E-2</v>
      </c>
      <c r="BU72" s="228" t="str">
        <f>IF([2]相关演算!BU72="","",[2]相关演算!BU72)</f>
        <v/>
      </c>
      <c r="BV72" s="228" t="str">
        <f>IF([2]相关演算!BV72="","",[2]相关演算!BV72)</f>
        <v/>
      </c>
      <c r="BW72" s="228">
        <f>IF([2]相关演算!BW72="","",[2]相关演算!BW72)</f>
        <v>7.7610667649438247E-2</v>
      </c>
      <c r="BX72" s="228">
        <f>IF([2]相关演算!BX72="","",[2]相关演算!BX72)</f>
        <v>0.27560615334517408</v>
      </c>
      <c r="BY72" s="228">
        <f>IF([2]相关演算!BY72="","",[2]相关演算!BY72)</f>
        <v>0.1545797088581542</v>
      </c>
      <c r="BZ72" s="228">
        <f>IF([2]相关演算!BZ72="","",[2]相关演算!BZ72)</f>
        <v>0.11223710644046317</v>
      </c>
      <c r="CA72" s="228" t="str">
        <f>IF([2]相关演算!CA72="","",[2]相关演算!CA72)</f>
        <v/>
      </c>
      <c r="CB72" s="228" t="str">
        <f>IF([2]相关演算!CB72="","",[2]相关演算!CB72)</f>
        <v/>
      </c>
      <c r="CC72" s="228" t="str">
        <f>IF([2]相关演算!CC72="","",[2]相关演算!CC72)</f>
        <v/>
      </c>
      <c r="CD72" s="228" t="str">
        <f>IF([2]相关演算!CD72="","",[2]相关演算!CD72)</f>
        <v/>
      </c>
      <c r="CE72" s="228" t="str">
        <f>IF([2]相关演算!CE72="","",[2]相关演算!CE72)</f>
        <v/>
      </c>
      <c r="CF72" s="228" t="str">
        <f>IF([2]相关演算!CF72="","",[2]相关演算!CF72)</f>
        <v/>
      </c>
      <c r="CG72" s="228" t="str">
        <f>IF([2]相关演算!CG72="","",[2]相关演算!CG72)</f>
        <v/>
      </c>
      <c r="CH72" s="228" t="str">
        <f>IF([2]相关演算!CH72="","",[2]相关演算!CH72)</f>
        <v/>
      </c>
      <c r="CI72" s="228" t="str">
        <f>IF([2]相关演算!CI72="","",[2]相关演算!CI72)</f>
        <v/>
      </c>
      <c r="CJ72" s="228">
        <f>IF([2]相关演算!CJ72="","",[2]相关演算!CJ72)</f>
        <v>48</v>
      </c>
      <c r="CK72" s="228">
        <f>IF([2]相关演算!CK72="","",[2]相关演算!CK72)</f>
        <v>247.44632478675572</v>
      </c>
      <c r="CL72" s="228">
        <f>IF([2]相关演算!CL72="","",[2]相关演算!CL72)</f>
        <v>257.33387585026759</v>
      </c>
      <c r="CM72" s="228">
        <f>IF([2]相关演算!CM72="","",[2]相关演算!CM72)</f>
        <v>211.82922979791462</v>
      </c>
      <c r="CN72" s="228">
        <f>IF([2]相关演算!CN72="","",[2]相关演算!CN72)</f>
        <v>211.82922979791462</v>
      </c>
      <c r="CO72" s="228" t="str">
        <f>IF([2]相关演算!CO72="","",[2]相关演算!CO72)</f>
        <v/>
      </c>
      <c r="CP72" s="228" t="str">
        <f>IF([2]相关演算!CP72="","",[2]相关演算!CP72)</f>
        <v/>
      </c>
      <c r="CQ72" s="228">
        <f>IF([2]相关演算!CQ72="","",[2]相关演算!CQ72)</f>
        <v>48</v>
      </c>
      <c r="CR72" s="228">
        <f>IF([2]相关演算!CR72="","",[2]相关演算!CR72)</f>
        <v>3.9695696559015337E-2</v>
      </c>
      <c r="CS72" s="228">
        <f>IF([2]相关演算!CS72="","",[2]相关演算!CS72)</f>
        <v>5.8881575677028362E-2</v>
      </c>
      <c r="CT72" s="228">
        <f>IF([2]相关演算!CT72="","",[2]相关演算!CT72)</f>
        <v>0.10902455274785142</v>
      </c>
      <c r="CU72" s="228">
        <f>IF([2]相关演算!CU72="","",[2]相关演算!CU72)</f>
        <v>0.10857592140689634</v>
      </c>
      <c r="CV72" s="228" t="str">
        <f>IF([2]相关演算!CV72="","",[2]相关演算!CV72)</f>
        <v/>
      </c>
      <c r="CW72" s="228">
        <f>IF([2]相关演算!CW72="","",[2]相关演算!CW72)</f>
        <v>4.5864382699622536E-2</v>
      </c>
      <c r="CX72" s="228">
        <f>IF([2]相关演算!CX72="","",[2]相关演算!CX72)</f>
        <v>4.8718786127204552E-2</v>
      </c>
      <c r="CY72" s="228">
        <f>IF([2]相关演算!CY72="","",[2]相关演算!CY72)</f>
        <v>3.9909266258497805E-2</v>
      </c>
      <c r="CZ72" s="228">
        <f>IF([2]相关演算!CZ72="","",[2]相关演算!CZ72)</f>
        <v>3.7888484246382151E-2</v>
      </c>
      <c r="DA72" s="228" t="str">
        <f>IF([2]相关演算!DA72="","",[2]相关演算!DA72)</f>
        <v/>
      </c>
      <c r="DB72" s="228" t="str">
        <f>IF([2]相关演算!DB72="","",[2]相关演算!DB72)</f>
        <v/>
      </c>
      <c r="DC72" s="228">
        <f>IF([2]相关演算!DC72="","",[2]相关演算!DC72)</f>
        <v>8.5560079258637872E-2</v>
      </c>
      <c r="DD72" s="228">
        <f>IF([2]相关演算!DD72="","",[2]相关演算!DD72)</f>
        <v>0.10760036180423291</v>
      </c>
      <c r="DE72" s="228">
        <f>IF([2]相关演算!DE72="","",[2]相关演算!DE72)</f>
        <v>0.14893381900634922</v>
      </c>
      <c r="DF72" s="228">
        <f>IF([2]相关演算!DF72="","",[2]相关演算!DF72)</f>
        <v>0.14646440565327851</v>
      </c>
      <c r="DG72" s="228" t="str">
        <f>IF([2]相关演算!DG72="","",[2]相关演算!DG72)</f>
        <v/>
      </c>
      <c r="DH72" s="228" t="str">
        <f>IF([2]相关演算!DH72="","",[2]相关演算!DH72)</f>
        <v/>
      </c>
      <c r="DI72" s="228" t="str">
        <f>IF([2]相关演算!DI72="","",[2]相关演算!DI72)</f>
        <v/>
      </c>
      <c r="DJ72" s="228" t="str">
        <f>IF([2]相关演算!DJ72="","",[2]相关演算!DJ72)</f>
        <v/>
      </c>
      <c r="DK72" s="228" t="str">
        <f>IF([2]相关演算!DK72="","",[2]相关演算!DK72)</f>
        <v/>
      </c>
      <c r="DL72" s="228" t="str">
        <f>IF([2]相关演算!DL72="","",[2]相关演算!DL72)</f>
        <v/>
      </c>
      <c r="DM72" s="228" t="str">
        <f>IF([2]相关演算!DM72="","",[2]相关演算!DM72)</f>
        <v/>
      </c>
      <c r="DN72" s="228" t="str">
        <f>IF([2]相关演算!DN72="","",[2]相关演算!DN72)</f>
        <v/>
      </c>
      <c r="DO72" s="228" t="str">
        <f>IF([2]相关演算!DO72="","",[2]相关演算!DO72)</f>
        <v/>
      </c>
      <c r="DP72" s="228" t="str">
        <f>IF([2]相关演算!DP72="","",[2]相关演算!DP72)</f>
        <v/>
      </c>
      <c r="DQ72" s="228">
        <f>IF([2]相关演算!DQ72="","",[2]相关演算!DQ72)</f>
        <v>0</v>
      </c>
      <c r="DR72" s="228">
        <f>IF([2]相关演算!DR72="","",[2]相关演算!DR72)</f>
        <v>0</v>
      </c>
      <c r="DS72" s="228">
        <f>IF([2]相关演算!DS72="","",[2]相关演算!DS72)</f>
        <v>0.7</v>
      </c>
      <c r="DT72" s="228">
        <f>IF([2]相关演算!DT72="","",[2]相关演算!DT72)</f>
        <v>0.3</v>
      </c>
      <c r="DU72" s="228">
        <f>IF([2]相关演算!DU72="","",[2]相关演算!DU72)</f>
        <v>0.5</v>
      </c>
      <c r="DV72" s="228">
        <f>IF([2]相关演算!DV72="","",[2]相关演算!DV72)</f>
        <v>0.5</v>
      </c>
      <c r="DW72" s="228">
        <f>IF([2]相关演算!DW72="","",[2]相关演算!DW72)</f>
        <v>0</v>
      </c>
      <c r="DX72" s="228">
        <f>IF([2]相关演算!DX72="","",[2]相关演算!DX72)</f>
        <v>0</v>
      </c>
      <c r="DY72" s="228">
        <f>IF([2]相关演算!DY72="","",[2]相关演算!DY72)</f>
        <v>0</v>
      </c>
      <c r="DZ72" s="228">
        <f>IF([2]相关演算!DZ72="","",[2]相关演算!DZ72)</f>
        <v>0.25</v>
      </c>
      <c r="EA72" s="228">
        <f>IF([2]相关演算!EA72="","",[2]相关演算!EA72)</f>
        <v>0.75</v>
      </c>
      <c r="EB72" s="228">
        <f>IF([2]相关演算!EB72="","",[2]相关演算!EB72)</f>
        <v>0</v>
      </c>
      <c r="EC72" s="228">
        <f>IF([2]相关演算!EC72="","",[2]相关演算!EC72)</f>
        <v>0</v>
      </c>
      <c r="ED72" s="228">
        <f>IF([2]相关演算!ED72="","",[2]相关演算!ED72)</f>
        <v>0</v>
      </c>
      <c r="EE72" s="228">
        <f>IF([2]相关演算!EE72="","",[2]相关演算!EE72)</f>
        <v>0.625</v>
      </c>
      <c r="EF72" s="228">
        <f>IF([2]相关演算!EF72="","",[2]相关演算!EF72)</f>
        <v>0.375</v>
      </c>
      <c r="EG72" s="228" t="str">
        <f>IF([2]相关演算!EG72="","",[2]相关演算!EG72)</f>
        <v/>
      </c>
      <c r="EH72" s="228" t="str">
        <f>IF([2]相关演算!EH72="","",[2]相关演算!EH72)</f>
        <v/>
      </c>
      <c r="EI72" s="228" t="str">
        <f>IF([2]相关演算!EI72="","",[2]相关演算!EI72)</f>
        <v/>
      </c>
      <c r="EJ72" s="228" t="str">
        <f>IF([2]相关演算!EJ72="","",[2]相关演算!EJ72)</f>
        <v/>
      </c>
      <c r="EK72" s="228" t="str">
        <f>IF([2]相关演算!EK72="","",[2]相关演算!EK72)</f>
        <v/>
      </c>
      <c r="EL72" s="228" t="str">
        <f>IF([2]相关演算!EL72="","",[2]相关演算!EL72)</f>
        <v/>
      </c>
      <c r="EM72" s="228" t="str">
        <f>IF([2]相关演算!EM72="","",[2]相关演算!EM72)</f>
        <v/>
      </c>
      <c r="EN72" s="228" t="str">
        <f>IF([2]相关演算!EN72="","",[2]相关演算!EN72)</f>
        <v/>
      </c>
      <c r="EO72" s="228" t="str">
        <f>IF([2]相关演算!EO72="","",[2]相关演算!EO72)</f>
        <v/>
      </c>
      <c r="EP72" s="228" t="str">
        <f>IF([2]相关演算!EP72="","",[2]相关演算!EP72)</f>
        <v/>
      </c>
      <c r="EQ72" s="228" t="str">
        <f>IF([2]相关演算!EQ72="","",[2]相关演算!EQ72)</f>
        <v/>
      </c>
      <c r="ER72" s="228" t="str">
        <f>IF([2]相关演算!ER72="","",[2]相关演算!ER72)</f>
        <v/>
      </c>
      <c r="ES72" s="228" t="str">
        <f>IF([2]相关演算!ES72="","",[2]相关演算!ES72)</f>
        <v/>
      </c>
      <c r="ET72" s="228" t="str">
        <f>IF([2]相关演算!ET72="","",[2]相关演算!ET72)</f>
        <v/>
      </c>
      <c r="EU72" s="228" t="str">
        <f>IF([2]相关演算!EU72="","",[2]相关演算!EU72)</f>
        <v/>
      </c>
      <c r="EV72" s="228" t="str">
        <f>IF([2]相关演算!EV72="","",[2]相关演算!EV72)</f>
        <v/>
      </c>
      <c r="EW72" s="228" t="str">
        <f>IF([2]相关演算!EW72="","",[2]相关演算!EW72)</f>
        <v/>
      </c>
      <c r="EX72" s="228" t="str">
        <f>IF([2]相关演算!EX72="","",[2]相关演算!EX72)</f>
        <v/>
      </c>
      <c r="EY72" s="228" t="str">
        <f>IF([2]相关演算!EY72="","",[2]相关演算!EY72)</f>
        <v/>
      </c>
      <c r="EZ72" s="228" t="str">
        <f>IF([2]相关演算!EZ72="","",[2]相关演算!EZ72)</f>
        <v/>
      </c>
      <c r="FA72" s="228" t="str">
        <f>IF([2]相关演算!FA72="","",[2]相关演算!FA72)</f>
        <v/>
      </c>
      <c r="FB72" s="228" t="str">
        <f>IF([2]相关演算!FB72="","",[2]相关演算!FB72)</f>
        <v/>
      </c>
      <c r="FC72" s="228" t="str">
        <f>IF([2]相关演算!FC72="","",[2]相关演算!FC72)</f>
        <v/>
      </c>
      <c r="FD72" s="228" t="str">
        <f>IF([2]相关演算!FD72="","",[2]相关演算!FD72)</f>
        <v/>
      </c>
      <c r="FE72" s="228" t="str">
        <f>IF([2]相关演算!FE72="","",[2]相关演算!FE72)</f>
        <v/>
      </c>
      <c r="FF72" s="228" t="str">
        <f>IF([2]相关演算!FF72="","",[2]相关演算!FF72)</f>
        <v/>
      </c>
      <c r="FG72" s="228" t="str">
        <f>IF([2]相关演算!FG72="","",[2]相关演算!FG72)</f>
        <v>墨子</v>
      </c>
      <c r="FH72" s="228">
        <f>IF([2]相关演算!FH72="","",[2]相关演算!FH72)</f>
        <v>10059</v>
      </c>
      <c r="FI72" s="228" t="str">
        <f>IF([2]相关演算!FI72="","",[2]相关演算!FI72)</f>
        <v/>
      </c>
      <c r="FJ72" s="228" t="str">
        <f>IF([2]相关演算!FJ72="","",[2]相关演算!FJ72)</f>
        <v/>
      </c>
      <c r="FK72" s="228" t="str">
        <f>IF([2]相关演算!FK72="","",[2]相关演算!FK72)</f>
        <v/>
      </c>
      <c r="FL72" s="228" t="str">
        <f>IF([2]相关演算!FL72="","",[2]相关演算!FL72)</f>
        <v/>
      </c>
      <c r="FM72" s="228">
        <f>IF([2]相关演算!FM72="","",[2]相关演算!FM72)</f>
        <v>0</v>
      </c>
      <c r="FN72" s="228" t="str">
        <f>IF([2]相关演算!FN72="","",[2]相关演算!FN72)</f>
        <v/>
      </c>
      <c r="FO72" s="228">
        <f>IF([2]相关演算!FO72="","",[2]相关演算!FO72)</f>
        <v>0</v>
      </c>
      <c r="FP72" s="228">
        <f>IF([2]相关演算!FP72="","",[2]相关演算!FP72)</f>
        <v>0</v>
      </c>
      <c r="FQ72" s="228">
        <f>IF([2]相关演算!FQ72="","",[2]相关演算!FQ72)</f>
        <v>0</v>
      </c>
      <c r="FR72" s="228">
        <f>IF([2]相关演算!FR72="","",[2]相关演算!FR72)</f>
        <v>0</v>
      </c>
      <c r="FS72" s="228">
        <f>IF([2]相关演算!FS72="","",[2]相关演算!FS72)</f>
        <v>0</v>
      </c>
      <c r="FT72" s="228">
        <f>IF([2]相关演算!FT72="","",[2]相关演算!FT72)</f>
        <v>0</v>
      </c>
      <c r="FU72" s="228">
        <f>IF([2]相关演算!FU72="","",[2]相关演算!FU72)</f>
        <v>0</v>
      </c>
      <c r="FV72" s="228">
        <f>IF([2]相关演算!FV72="","",[2]相关演算!FV72)</f>
        <v>0</v>
      </c>
      <c r="FW72" s="228">
        <f>IF([2]相关演算!FW72="","",[2]相关演算!FW72)</f>
        <v>0</v>
      </c>
      <c r="FX72" s="228">
        <f>IF([2]相关演算!FX72="","",[2]相关演算!FX72)</f>
        <v>0</v>
      </c>
      <c r="FY72" s="228">
        <f>IF([2]相关演算!FY72="","",[2]相关演算!FY72)</f>
        <v>0</v>
      </c>
      <c r="FZ72" s="228" t="str">
        <f ca="1">IF([2]相关演算!FZ72="","",[2]相关演算!FZ72)</f>
        <v/>
      </c>
      <c r="GA72" s="228">
        <f>IF([2]相关演算!GA72="","",[2]相关演算!GA72)</f>
        <v>0</v>
      </c>
      <c r="GB72" s="228" t="str">
        <f>IF([2]相关演算!GB72="","",[2]相关演算!GB72)</f>
        <v/>
      </c>
      <c r="GC72" s="228" t="str">
        <f>IF([2]相关演算!GC72="","",[2]相关演算!GC72)</f>
        <v/>
      </c>
      <c r="GD72" s="228">
        <f>IF([2]相关演算!GD72="","",[2]相关演算!GD72)</f>
        <v>0</v>
      </c>
      <c r="GE72" s="228">
        <f>IF([2]相关演算!GE72="","",[2]相关演算!GE72)</f>
        <v>0</v>
      </c>
      <c r="GF72" s="228">
        <f>IF([2]相关演算!GF72="","",[2]相关演算!GF72)</f>
        <v>2</v>
      </c>
      <c r="GG72" s="228" t="str">
        <f>IF([2]相关演算!GG72="","",[2]相关演算!GG72)</f>
        <v/>
      </c>
      <c r="GH72" s="228" t="str">
        <f>IF([2]相关演算!GH72="","",[2]相关演算!GH72)</f>
        <v/>
      </c>
      <c r="GI72" s="228" t="str">
        <f>IF([2]相关演算!GI72="","",[2]相关演算!GI72)</f>
        <v/>
      </c>
      <c r="GJ72" s="228" t="str">
        <f>IF([2]相关演算!GJ72="","",[2]相关演算!GJ72)</f>
        <v/>
      </c>
      <c r="GK72" s="228" t="str">
        <f>IF([2]相关演算!GK72="","",[2]相关演算!GK72)</f>
        <v/>
      </c>
      <c r="GL72" s="228" t="str">
        <f>IF([2]相关演算!GL72="","",[2]相关演算!GL72)</f>
        <v/>
      </c>
      <c r="GM72" s="228" t="str">
        <f>IF([2]相关演算!GM72="","",[2]相关演算!GM72)</f>
        <v/>
      </c>
      <c r="GN72" s="228" t="str">
        <f>IF([2]相关演算!GN72="","",[2]相关演算!GN72)</f>
        <v/>
      </c>
      <c r="GO72" s="228" t="str">
        <f>IF([2]相关演算!GO72="","",[2]相关演算!GO72)</f>
        <v/>
      </c>
      <c r="GP72" s="228" t="str">
        <f>IF([2]相关演算!GP72="","",[2]相关演算!GP72)</f>
        <v/>
      </c>
      <c r="GQ72" s="228" t="str">
        <f>IF([2]相关演算!GQ72="","",[2]相关演算!GQ72)</f>
        <v/>
      </c>
      <c r="GR72" s="228" t="str">
        <f>IF([2]相关演算!GR72="","",[2]相关演算!GR72)</f>
        <v/>
      </c>
      <c r="GS72" s="228" t="str">
        <f>IF([2]相关演算!GS72="","",[2]相关演算!GS72)</f>
        <v/>
      </c>
      <c r="GT72" s="228" t="str">
        <f>IF([2]相关演算!GT72="","",[2]相关演算!GT72)</f>
        <v/>
      </c>
      <c r="GU72" s="228" t="str">
        <f>IF([2]相关演算!GU72="","",[2]相关演算!GU72)</f>
        <v/>
      </c>
      <c r="GV72" s="228" t="str">
        <f>IF([2]相关演算!GV72="","",[2]相关演算!GV72)</f>
        <v/>
      </c>
      <c r="GW72" s="228" t="str">
        <f>IF([2]相关演算!GW72="","",[2]相关演算!GW72)</f>
        <v/>
      </c>
      <c r="GX72" s="228" t="str">
        <f>IF([2]相关演算!GX72="","",[2]相关演算!GX72)</f>
        <v/>
      </c>
      <c r="GY72" s="228" t="str">
        <f>IF([2]相关演算!GY72="","",[2]相关演算!GY72)</f>
        <v/>
      </c>
      <c r="GZ72" s="228" t="str">
        <f>IF([2]相关演算!GZ72="","",[2]相关演算!GZ72)</f>
        <v/>
      </c>
    </row>
    <row r="73" spans="1:208">
      <c r="A73" s="228" t="str">
        <f>IF([2]相关演算!A73="","",[2]相关演算!A73)</f>
        <v/>
      </c>
      <c r="B73" s="228">
        <f>IF([2]相关演算!B73="","",[2]相关演算!B73)</f>
        <v>54</v>
      </c>
      <c r="C73" s="228">
        <f>IF([2]相关演算!C73="","",[2]相关演算!C73)</f>
        <v>0.5</v>
      </c>
      <c r="D73" s="228">
        <f>IF([2]相关演算!D73="","",[2]相关演算!D73)</f>
        <v>0.5</v>
      </c>
      <c r="E73" s="228">
        <f>IF([2]相关演算!E73="","",[2]相关演算!E73)</f>
        <v>0.5</v>
      </c>
      <c r="F73" s="228">
        <f>IF([2]相关演算!F73="","",[2]相关演算!F73)</f>
        <v>0.5</v>
      </c>
      <c r="G73" s="228">
        <f>IF([2]相关演算!G73="","",[2]相关演算!G73)</f>
        <v>0.12320470274763959</v>
      </c>
      <c r="H73" s="228">
        <f>IF([2]相关演算!H73="","",[2]相关演算!H73)</f>
        <v>1.5018924022833268E-2</v>
      </c>
      <c r="I73" s="228">
        <f>IF([2]相关演算!I73="","",[2]相关演算!I73)</f>
        <v>0.35424810122303085</v>
      </c>
      <c r="J73" s="228">
        <f>IF([2]相关演算!J73="","",[2]相关演算!J73)</f>
        <v>0.35424810122303085</v>
      </c>
      <c r="K73" s="228">
        <f>IF([2]相关演算!K73="","",[2]相关演算!K73)</f>
        <v>0</v>
      </c>
      <c r="L73" s="228">
        <f>IF([2]相关演算!L73="","",[2]相关演算!L73)</f>
        <v>0.2094367246756392</v>
      </c>
      <c r="M73" s="228">
        <f>IF([2]相关演算!M73="","",[2]相关演算!M73)</f>
        <v>0.34175353019345517</v>
      </c>
      <c r="N73" s="228">
        <f>IF([2]相关演算!N73="","",[2]相关演算!N73)</f>
        <v>0.1878884990711128</v>
      </c>
      <c r="O73" s="228" t="str">
        <f>IF([2]相关演算!O73="","",[2]相关演算!O73)</f>
        <v/>
      </c>
      <c r="P73" s="228" t="str">
        <f>IF([2]相关演算!P73="","",[2]相关演算!P73)</f>
        <v/>
      </c>
      <c r="Q73" s="228" t="str">
        <f>IF([2]相关演算!Q73="","",[2]相关演算!Q73)</f>
        <v/>
      </c>
      <c r="R73" s="228">
        <f>IF([2]相关演算!R73="","",[2]相关演算!R73)</f>
        <v>3.7898399999999999</v>
      </c>
      <c r="S73" s="228">
        <f>IF([2]相关演算!S73="","",[2]相关演算!S73)</f>
        <v>3.62704</v>
      </c>
      <c r="T73" s="228">
        <f>IF([2]相关演算!T73="","",[2]相关演算!T73)</f>
        <v>1.8</v>
      </c>
      <c r="U73" s="228">
        <f>IF([2]相关演算!U73="","",[2]相关演算!U73)</f>
        <v>2.3839999999999999</v>
      </c>
      <c r="V73" s="228">
        <f>IF([2]相关演算!V73="","",[2]相关演算!V73)</f>
        <v>3.1230059958433434</v>
      </c>
      <c r="W73" s="228">
        <f>IF([2]相关演算!W73="","",[2]相关演算!W73)</f>
        <v>1.6860754046468309</v>
      </c>
      <c r="X73" s="228">
        <f>IF([2]相关演算!X73="","",[2]相关演算!X73)</f>
        <v>1.1703713840018979</v>
      </c>
      <c r="Y73" s="228">
        <f>IF([2]相关演算!Y73="","",[2]相关演算!Y73)</f>
        <v>1.1572217279674493</v>
      </c>
      <c r="Z73" s="228">
        <f>IF([2]相关演算!Z73="","",[2]相关演算!Z73)</f>
        <v>0.15596210620274964</v>
      </c>
      <c r="AA73" s="228">
        <f>IF([2]相关演算!AA73="","",[2]相关演算!AA73)</f>
        <v>0.16296247865240765</v>
      </c>
      <c r="AB73" s="228">
        <f>IF([2]相关演算!AB73="","",[2]相关演算!AB73)</f>
        <v>0.32837301587301593</v>
      </c>
      <c r="AC73" s="228">
        <f>IF([2]相关演算!AC73="","",[2]相关演算!AC73)</f>
        <v>0.24793264621284761</v>
      </c>
      <c r="AD73" s="228">
        <f>IF([2]相关演算!AD73="","",[2]相关演算!AD73)</f>
        <v>0.32818968837382917</v>
      </c>
      <c r="AE73" s="228">
        <f>IF([2]相关演算!AE73="","",[2]相关演算!AE73)</f>
        <v>0.41003185989601398</v>
      </c>
      <c r="AF73" s="228">
        <f>IF([2]相关演算!AF73="","",[2]相关演算!AF73)</f>
        <v>0.39767269856959014</v>
      </c>
      <c r="AG73" s="228">
        <f>IF([2]相关演算!AG73="","",[2]相关演算!AG73)</f>
        <v>0.45446767857723736</v>
      </c>
      <c r="AH73" s="228">
        <f>IF([2]相关演算!AH73="","",[2]相关演算!AH73)</f>
        <v>0.23860361914175407</v>
      </c>
      <c r="AI73" s="228">
        <f>IF([2]相关演算!AI73="","",[2]相关演算!AI73)</f>
        <v>0.19702380952380955</v>
      </c>
      <c r="AJ73" s="228">
        <f>IF([2]相关演算!AJ73="","",[2]相关演算!AJ73)</f>
        <v>0.32818968837382917</v>
      </c>
      <c r="AK73" s="228">
        <f>IF([2]相关演算!AK73="","",[2]相关演算!AK73)</f>
        <v>0.15596210620274964</v>
      </c>
      <c r="AL73" s="228">
        <f>IF([2]相关演算!AL73="","",[2]相关演算!AL73)</f>
        <v>1.0867221048601174E+17</v>
      </c>
      <c r="AM73" s="228">
        <f>IF([2]相关演算!AM73="","",[2]相关演算!AM73)</f>
        <v>1.1354997192981173E+17</v>
      </c>
      <c r="AN73" s="228">
        <f>IF([2]相关演算!AN73="","",[2]相关演算!AN73)</f>
        <v>2.2880571677128026E+17</v>
      </c>
      <c r="AO73" s="228">
        <f>IF([2]相关演算!AO73="","",[2]相关演算!AO73)</f>
        <v>2.5280650206566112E+17</v>
      </c>
      <c r="AP73" s="228">
        <f>IF([2]相关演算!AP73="","",[2]相关演算!AP73)</f>
        <v>2.3479845089504237E+17</v>
      </c>
      <c r="AQ73" s="228">
        <f>IF([2]相关演算!AQ73="","",[2]相关演算!AQ73)</f>
        <v>2.2734575948992989E+17</v>
      </c>
      <c r="AR73" s="228">
        <f>IF([2]相关演算!AR73="","",[2]相关演算!AR73)</f>
        <v>1.3640745569395792E+17</v>
      </c>
      <c r="AS73" s="228">
        <f>IF([2]相关演算!AS73="","",[2]相关演算!AS73)</f>
        <v>1.3728343006276814E+17</v>
      </c>
      <c r="AT73" s="228">
        <f>IF([2]相关演算!AT73="","",[2]相关演算!AT73)</f>
        <v>2.5280650206566112E+17</v>
      </c>
      <c r="AU73" s="228">
        <f>IF([2]相关演算!AU73="","",[2]相关演算!AU73)</f>
        <v>1.0867221048601174E+17</v>
      </c>
      <c r="AV73" s="228" t="str">
        <f>IF([2]相关演算!AV73="","",[2]相关演算!AV73)</f>
        <v/>
      </c>
      <c r="AW73" s="228" t="str">
        <f>IF([2]相关演算!AW73="","",[2]相关演算!AW73)</f>
        <v/>
      </c>
      <c r="AX73" s="228" t="str">
        <f>IF([2]相关演算!AX73="","",[2]相关演算!AX73)</f>
        <v/>
      </c>
      <c r="AY73" s="228" t="str">
        <f>IF([2]相关演算!AY73="","",[2]相关演算!AY73)</f>
        <v/>
      </c>
      <c r="AZ73" s="228" t="str">
        <f>IF([2]相关演算!AZ73="","",[2]相关演算!AZ73)</f>
        <v/>
      </c>
      <c r="BA73" s="228" t="str">
        <f>IF([2]相关演算!BA73="","",[2]相关演算!BA73)</f>
        <v/>
      </c>
      <c r="BB73" s="228" t="str">
        <f>IF([2]相关演算!BB73="","",[2]相关演算!BB73)</f>
        <v/>
      </c>
      <c r="BC73" s="228" t="str">
        <f>IF([2]相关演算!BC73="","",[2]相关演算!BC73)</f>
        <v/>
      </c>
      <c r="BD73" s="228">
        <f>IF([2]相关演算!BD73="","",[2]相关演算!BD73)</f>
        <v>49</v>
      </c>
      <c r="BE73" s="228">
        <f>IF([2]相关演算!BE73="","",[2]相关演算!BE73)</f>
        <v>240</v>
      </c>
      <c r="BF73" s="228">
        <f>IF([2]相关演算!BF73="","",[2]相关演算!BF73)</f>
        <v>180.61576084709608</v>
      </c>
      <c r="BG73" s="228">
        <f>IF([2]相关演算!BG73="","",[2]相关演算!BG73)</f>
        <v>141.44733787877334</v>
      </c>
      <c r="BH73" s="228">
        <f>IF([2]相关演算!BH73="","",[2]相关演算!BH73)</f>
        <v>179.44709249223561</v>
      </c>
      <c r="BI73" s="228" t="str">
        <f>IF([2]相关演算!BI73="","",[2]相关演算!BI73)</f>
        <v/>
      </c>
      <c r="BJ73" s="228" t="str">
        <f>IF([2]相关演算!BJ73="","",[2]相关演算!BJ73)</f>
        <v/>
      </c>
      <c r="BK73" s="228">
        <f>IF([2]相关演算!BK73="","",[2]相关演算!BK73)</f>
        <v>49</v>
      </c>
      <c r="BL73" s="228">
        <f>IF([2]相关演算!BL73="","",[2]相关演算!BL73)</f>
        <v>4.4036238262236627E-2</v>
      </c>
      <c r="BM73" s="228">
        <f>IF([2]相关演算!BM73="","",[2]相关演算!BM73)</f>
        <v>0.10853252015785841</v>
      </c>
      <c r="BN73" s="228">
        <f>IF([2]相关演算!BN73="","",[2]相关演算!BN73)</f>
        <v>9.2181538284954678E-2</v>
      </c>
      <c r="BO73" s="228">
        <f>IF([2]相关演算!BO73="","",[2]相关演算!BO73)</f>
        <v>4.895679240445075E-2</v>
      </c>
      <c r="BP73" s="228" t="str">
        <f>IF([2]相关演算!BP73="","",[2]相关演算!BP73)</f>
        <v/>
      </c>
      <c r="BQ73" s="228">
        <f>IF([2]相关演算!BQ73="","",[2]相关演算!BQ73)</f>
        <v>3.5058761956826334E-2</v>
      </c>
      <c r="BR73" s="228">
        <f>IF([2]相关演算!BR73="","",[2]相关演算!BR73)</f>
        <v>0.17115121904432529</v>
      </c>
      <c r="BS73" s="228">
        <f>IF([2]相关演算!BS73="","",[2]相关演算!BS73)</f>
        <v>6.5622244840801813E-2</v>
      </c>
      <c r="BT73" s="228">
        <f>IF([2]相关演算!BT73="","",[2]相关演算!BT73)</f>
        <v>6.5692601017319635E-2</v>
      </c>
      <c r="BU73" s="228" t="str">
        <f>IF([2]相关演算!BU73="","",[2]相关演算!BU73)</f>
        <v/>
      </c>
      <c r="BV73" s="228" t="str">
        <f>IF([2]相关演算!BV73="","",[2]相关演算!BV73)</f>
        <v/>
      </c>
      <c r="BW73" s="228">
        <f>IF([2]相关演算!BW73="","",[2]相关演算!BW73)</f>
        <v>7.9095000219062961E-2</v>
      </c>
      <c r="BX73" s="228">
        <f>IF([2]相关演算!BX73="","",[2]相关演算!BX73)</f>
        <v>0.2796837392021837</v>
      </c>
      <c r="BY73" s="228">
        <f>IF([2]相关演算!BY73="","",[2]相关演算!BY73)</f>
        <v>0.15780378312575649</v>
      </c>
      <c r="BZ73" s="228">
        <f>IF([2]相关演算!BZ73="","",[2]相关演算!BZ73)</f>
        <v>0.11464939342177038</v>
      </c>
      <c r="CA73" s="228" t="str">
        <f>IF([2]相关演算!CA73="","",[2]相关演算!CA73)</f>
        <v/>
      </c>
      <c r="CB73" s="228" t="str">
        <f>IF([2]相关演算!CB73="","",[2]相关演算!CB73)</f>
        <v/>
      </c>
      <c r="CC73" s="228" t="str">
        <f>IF([2]相关演算!CC73="","",[2]相关演算!CC73)</f>
        <v/>
      </c>
      <c r="CD73" s="228" t="str">
        <f>IF([2]相关演算!CD73="","",[2]相关演算!CD73)</f>
        <v/>
      </c>
      <c r="CE73" s="228" t="str">
        <f>IF([2]相关演算!CE73="","",[2]相关演算!CE73)</f>
        <v/>
      </c>
      <c r="CF73" s="228" t="str">
        <f>IF([2]相关演算!CF73="","",[2]相关演算!CF73)</f>
        <v/>
      </c>
      <c r="CG73" s="228" t="str">
        <f>IF([2]相关演算!CG73="","",[2]相关演算!CG73)</f>
        <v/>
      </c>
      <c r="CH73" s="228" t="str">
        <f>IF([2]相关演算!CH73="","",[2]相关演算!CH73)</f>
        <v/>
      </c>
      <c r="CI73" s="228" t="str">
        <f>IF([2]相关演算!CI73="","",[2]相关演算!CI73)</f>
        <v/>
      </c>
      <c r="CJ73" s="228">
        <f>IF([2]相关演算!CJ73="","",[2]相关演算!CJ73)</f>
        <v>49</v>
      </c>
      <c r="CK73" s="228">
        <f>IF([2]相关演算!CK73="","",[2]相关演算!CK73)</f>
        <v>250.07519066248534</v>
      </c>
      <c r="CL73" s="228">
        <f>IF([2]相关演算!CL73="","",[2]相关演算!CL73)</f>
        <v>260.88485052943503</v>
      </c>
      <c r="CM73" s="228">
        <f>IF([2]相关演算!CM73="","",[2]相关演算!CM73)</f>
        <v>215.86593963067497</v>
      </c>
      <c r="CN73" s="228">
        <f>IF([2]相关演算!CN73="","",[2]相关演算!CN73)</f>
        <v>215.86593963067497</v>
      </c>
      <c r="CO73" s="228" t="str">
        <f>IF([2]相关演算!CO73="","",[2]相关演算!CO73)</f>
        <v/>
      </c>
      <c r="CP73" s="228" t="str">
        <f>IF([2]相关演算!CP73="","",[2]相关演算!CP73)</f>
        <v/>
      </c>
      <c r="CQ73" s="228">
        <f>IF([2]相关演算!CQ73="","",[2]相关演算!CQ73)</f>
        <v>49</v>
      </c>
      <c r="CR73" s="228">
        <f>IF([2]相关演算!CR73="","",[2]相关演算!CR73)</f>
        <v>4.0554936983983526E-2</v>
      </c>
      <c r="CS73" s="228">
        <f>IF([2]相关演算!CS73="","",[2]相关演算!CS73)</f>
        <v>6.0144098245464163E-2</v>
      </c>
      <c r="CT73" s="228">
        <f>IF([2]相关演算!CT73="","",[2]相关演算!CT73)</f>
        <v>0.11161840260900908</v>
      </c>
      <c r="CU73" s="228">
        <f>IF([2]相关演算!CU73="","",[2]相关演算!CU73)</f>
        <v>0.11104756747874495</v>
      </c>
      <c r="CV73" s="228" t="str">
        <f>IF([2]相关演算!CV73="","",[2]相关演算!CV73)</f>
        <v/>
      </c>
      <c r="CW73" s="228">
        <f>IF([2]相关演算!CW73="","",[2]相关演算!CW73)</f>
        <v>4.6663950759749974E-2</v>
      </c>
      <c r="CX73" s="228">
        <f>IF([2]相关演算!CX73="","",[2]相关演算!CX73)</f>
        <v>4.980319187636896E-2</v>
      </c>
      <c r="CY73" s="228">
        <f>IF([2]相关演算!CY73="","",[2]相关演算!CY73)</f>
        <v>4.0931822400224284E-2</v>
      </c>
      <c r="CZ73" s="228">
        <f>IF([2]相关演算!CZ73="","",[2]相关演算!CZ73)</f>
        <v>3.8892210248305893E-2</v>
      </c>
      <c r="DA73" s="228" t="str">
        <f>IF([2]相关演算!DA73="","",[2]相关演算!DA73)</f>
        <v/>
      </c>
      <c r="DB73" s="228" t="str">
        <f>IF([2]相关演算!DB73="","",[2]相关演算!DB73)</f>
        <v/>
      </c>
      <c r="DC73" s="228">
        <f>IF([2]相关演算!DC73="","",[2]相关演算!DC73)</f>
        <v>8.72188877437335E-2</v>
      </c>
      <c r="DD73" s="228">
        <f>IF([2]相关演算!DD73="","",[2]相关演算!DD73)</f>
        <v>0.10994729012183313</v>
      </c>
      <c r="DE73" s="228">
        <f>IF([2]相关演算!DE73="","",[2]相关演算!DE73)</f>
        <v>0.15255022500923338</v>
      </c>
      <c r="DF73" s="228">
        <f>IF([2]相关演算!DF73="","",[2]相关演算!DF73)</f>
        <v>0.14993977772705083</v>
      </c>
      <c r="DG73" s="228" t="str">
        <f>IF([2]相关演算!DG73="","",[2]相关演算!DG73)</f>
        <v/>
      </c>
      <c r="DH73" s="228" t="str">
        <f>IF([2]相关演算!DH73="","",[2]相关演算!DH73)</f>
        <v/>
      </c>
      <c r="DI73" s="228" t="str">
        <f>IF([2]相关演算!DI73="","",[2]相关演算!DI73)</f>
        <v/>
      </c>
      <c r="DJ73" s="228" t="str">
        <f>IF([2]相关演算!DJ73="","",[2]相关演算!DJ73)</f>
        <v/>
      </c>
      <c r="DK73" s="228" t="str">
        <f>IF([2]相关演算!DK73="","",[2]相关演算!DK73)</f>
        <v/>
      </c>
      <c r="DL73" s="228" t="str">
        <f>IF([2]相关演算!DL73="","",[2]相关演算!DL73)</f>
        <v/>
      </c>
      <c r="DM73" s="228" t="str">
        <f>IF([2]相关演算!DM73="","",[2]相关演算!DM73)</f>
        <v/>
      </c>
      <c r="DN73" s="228" t="str">
        <f>IF([2]相关演算!DN73="","",[2]相关演算!DN73)</f>
        <v/>
      </c>
      <c r="DO73" s="228" t="str">
        <f>IF([2]相关演算!DO73="","",[2]相关演算!DO73)</f>
        <v/>
      </c>
      <c r="DP73" s="228" t="str">
        <f>IF([2]相关演算!DP73="","",[2]相关演算!DP73)</f>
        <v/>
      </c>
      <c r="DQ73" s="228">
        <f>IF([2]相关演算!DQ73="","",[2]相关演算!DQ73)</f>
        <v>0</v>
      </c>
      <c r="DR73" s="228">
        <f>IF([2]相关演算!DR73="","",[2]相关演算!DR73)</f>
        <v>0</v>
      </c>
      <c r="DS73" s="228">
        <f>IF([2]相关演算!DS73="","",[2]相关演算!DS73)</f>
        <v>0.7</v>
      </c>
      <c r="DT73" s="228">
        <f>IF([2]相关演算!DT73="","",[2]相关演算!DT73)</f>
        <v>0.3</v>
      </c>
      <c r="DU73" s="228">
        <f>IF([2]相关演算!DU73="","",[2]相关演算!DU73)</f>
        <v>0.5</v>
      </c>
      <c r="DV73" s="228">
        <f>IF([2]相关演算!DV73="","",[2]相关演算!DV73)</f>
        <v>0.5</v>
      </c>
      <c r="DW73" s="228">
        <f>IF([2]相关演算!DW73="","",[2]相关演算!DW73)</f>
        <v>0</v>
      </c>
      <c r="DX73" s="228">
        <f>IF([2]相关演算!DX73="","",[2]相关演算!DX73)</f>
        <v>0</v>
      </c>
      <c r="DY73" s="228">
        <f>IF([2]相关演算!DY73="","",[2]相关演算!DY73)</f>
        <v>0</v>
      </c>
      <c r="DZ73" s="228">
        <f>IF([2]相关演算!DZ73="","",[2]相关演算!DZ73)</f>
        <v>0.25</v>
      </c>
      <c r="EA73" s="228">
        <f>IF([2]相关演算!EA73="","",[2]相关演算!EA73)</f>
        <v>0.75</v>
      </c>
      <c r="EB73" s="228">
        <f>IF([2]相关演算!EB73="","",[2]相关演算!EB73)</f>
        <v>0</v>
      </c>
      <c r="EC73" s="228">
        <f>IF([2]相关演算!EC73="","",[2]相关演算!EC73)</f>
        <v>0</v>
      </c>
      <c r="ED73" s="228">
        <f>IF([2]相关演算!ED73="","",[2]相关演算!ED73)</f>
        <v>0</v>
      </c>
      <c r="EE73" s="228">
        <f>IF([2]相关演算!EE73="","",[2]相关演算!EE73)</f>
        <v>0.625</v>
      </c>
      <c r="EF73" s="228">
        <f>IF([2]相关演算!EF73="","",[2]相关演算!EF73)</f>
        <v>0.375</v>
      </c>
      <c r="EG73" s="228" t="str">
        <f>IF([2]相关演算!EG73="","",[2]相关演算!EG73)</f>
        <v/>
      </c>
      <c r="EH73" s="228" t="str">
        <f>IF([2]相关演算!EH73="","",[2]相关演算!EH73)</f>
        <v/>
      </c>
      <c r="EI73" s="228" t="str">
        <f>IF([2]相关演算!EI73="","",[2]相关演算!EI73)</f>
        <v/>
      </c>
      <c r="EJ73" s="228" t="str">
        <f>IF([2]相关演算!EJ73="","",[2]相关演算!EJ73)</f>
        <v/>
      </c>
      <c r="EK73" s="228" t="str">
        <f>IF([2]相关演算!EK73="","",[2]相关演算!EK73)</f>
        <v/>
      </c>
      <c r="EL73" s="228" t="str">
        <f>IF([2]相关演算!EL73="","",[2]相关演算!EL73)</f>
        <v/>
      </c>
      <c r="EM73" s="228" t="str">
        <f>IF([2]相关演算!EM73="","",[2]相关演算!EM73)</f>
        <v/>
      </c>
      <c r="EN73" s="228" t="str">
        <f>IF([2]相关演算!EN73="","",[2]相关演算!EN73)</f>
        <v/>
      </c>
      <c r="EO73" s="228" t="str">
        <f>IF([2]相关演算!EO73="","",[2]相关演算!EO73)</f>
        <v/>
      </c>
      <c r="EP73" s="228" t="str">
        <f>IF([2]相关演算!EP73="","",[2]相关演算!EP73)</f>
        <v/>
      </c>
      <c r="EQ73" s="228" t="str">
        <f>IF([2]相关演算!EQ73="","",[2]相关演算!EQ73)</f>
        <v/>
      </c>
      <c r="ER73" s="228" t="str">
        <f>IF([2]相关演算!ER73="","",[2]相关演算!ER73)</f>
        <v/>
      </c>
      <c r="ES73" s="228" t="str">
        <f>IF([2]相关演算!ES73="","",[2]相关演算!ES73)</f>
        <v/>
      </c>
      <c r="ET73" s="228" t="str">
        <f>IF([2]相关演算!ET73="","",[2]相关演算!ET73)</f>
        <v/>
      </c>
      <c r="EU73" s="228" t="str">
        <f>IF([2]相关演算!EU73="","",[2]相关演算!EU73)</f>
        <v/>
      </c>
      <c r="EV73" s="228" t="str">
        <f>IF([2]相关演算!EV73="","",[2]相关演算!EV73)</f>
        <v/>
      </c>
      <c r="EW73" s="228" t="str">
        <f>IF([2]相关演算!EW73="","",[2]相关演算!EW73)</f>
        <v/>
      </c>
      <c r="EX73" s="228" t="str">
        <f>IF([2]相关演算!EX73="","",[2]相关演算!EX73)</f>
        <v/>
      </c>
      <c r="EY73" s="228" t="str">
        <f>IF([2]相关演算!EY73="","",[2]相关演算!EY73)</f>
        <v/>
      </c>
      <c r="EZ73" s="228" t="str">
        <f>IF([2]相关演算!EZ73="","",[2]相关演算!EZ73)</f>
        <v/>
      </c>
      <c r="FA73" s="228" t="str">
        <f>IF([2]相关演算!FA73="","",[2]相关演算!FA73)</f>
        <v/>
      </c>
      <c r="FB73" s="228" t="str">
        <f>IF([2]相关演算!FB73="","",[2]相关演算!FB73)</f>
        <v/>
      </c>
      <c r="FC73" s="228" t="str">
        <f>IF([2]相关演算!FC73="","",[2]相关演算!FC73)</f>
        <v/>
      </c>
      <c r="FD73" s="228" t="str">
        <f>IF([2]相关演算!FD73="","",[2]相关演算!FD73)</f>
        <v/>
      </c>
      <c r="FE73" s="228" t="str">
        <f>IF([2]相关演算!FE73="","",[2]相关演算!FE73)</f>
        <v/>
      </c>
      <c r="FF73" s="228" t="str">
        <f>IF([2]相关演算!FF73="","",[2]相关演算!FF73)</f>
        <v/>
      </c>
      <c r="FG73" s="228" t="str">
        <f>IF([2]相关演算!FG73="","",[2]相关演算!FG73)</f>
        <v>褒姒</v>
      </c>
      <c r="FH73" s="228">
        <f>IF([2]相关演算!FH73="","",[2]相关演算!FH73)</f>
        <v>10060</v>
      </c>
      <c r="FI73" s="228" t="str">
        <f>IF([2]相关演算!FI73="","",[2]相关演算!FI73)</f>
        <v>rectangle</v>
      </c>
      <c r="FJ73" s="228">
        <f>IF([2]相关演算!FJ73="","",[2]相关演算!FJ73)</f>
        <v>500</v>
      </c>
      <c r="FK73" s="228">
        <f>IF([2]相关演算!FK73="","",[2]相关演算!FK73)</f>
        <v>60</v>
      </c>
      <c r="FL73" s="228">
        <f>IF([2]相关演算!FL73="","",[2]相关演算!FL73)</f>
        <v>170</v>
      </c>
      <c r="FM73" s="228">
        <f>IF([2]相关演算!FM73="","",[2]相关演算!FM73)</f>
        <v>0</v>
      </c>
      <c r="FN73" s="228">
        <f>IF([2]相关演算!FN73="","",[2]相关演算!FN73)</f>
        <v>500</v>
      </c>
      <c r="FO73" s="228">
        <f>IF([2]相关演算!FO73="","",[2]相关演算!FO73)</f>
        <v>0</v>
      </c>
      <c r="FP73" s="228">
        <f>IF([2]相关演算!FP73="","",[2]相关演算!FP73)</f>
        <v>0</v>
      </c>
      <c r="FQ73" s="228">
        <f>IF([2]相关演算!FQ73="","",[2]相关演算!FQ73)</f>
        <v>0</v>
      </c>
      <c r="FR73" s="228">
        <f>IF([2]相关演算!FR73="","",[2]相关演算!FR73)</f>
        <v>0</v>
      </c>
      <c r="FS73" s="228">
        <f>IF([2]相关演算!FS73="","",[2]相关演算!FS73)</f>
        <v>0</v>
      </c>
      <c r="FT73" s="228">
        <f>IF([2]相关演算!FT73="","",[2]相关演算!FT73)</f>
        <v>0</v>
      </c>
      <c r="FU73" s="228">
        <f>IF([2]相关演算!FU73="","",[2]相关演算!FU73)</f>
        <v>0</v>
      </c>
      <c r="FV73" s="228">
        <f>IF([2]相关演算!FV73="","",[2]相关演算!FV73)</f>
        <v>0</v>
      </c>
      <c r="FW73" s="228">
        <f>IF([2]相关演算!FW73="","",[2]相关演算!FW73)</f>
        <v>10200</v>
      </c>
      <c r="FX73" s="228">
        <f>IF([2]相关演算!FX73="","",[2]相关演算!FX73)</f>
        <v>0</v>
      </c>
      <c r="FY73" s="228">
        <f>IF([2]相关演算!FY73="","",[2]相关演算!FY73)</f>
        <v>10200</v>
      </c>
      <c r="FZ73" s="228" t="str">
        <f ca="1">IF([2]相关演算!FZ73="","",[2]相关演算!FZ73)</f>
        <v/>
      </c>
      <c r="GA73" s="228">
        <f>IF([2]相关演算!GA73="","",[2]相关演算!GA73)</f>
        <v>0</v>
      </c>
      <c r="GB73" s="228">
        <f ca="1">IF([2]相关演算!GB73="","",[2]相关演算!GB73)</f>
        <v>500</v>
      </c>
      <c r="GC73" s="228">
        <f ca="1">IF([2]相关演算!GC73="","",[2]相关演算!GC73)</f>
        <v>1</v>
      </c>
      <c r="GD73" s="228">
        <f>IF([2]相关演算!GD73="","",[2]相关演算!GD73)</f>
        <v>1</v>
      </c>
      <c r="GE73" s="228">
        <f ca="1">IF([2]相关演算!GE73="","",[2]相关演算!GE73)</f>
        <v>2.5</v>
      </c>
      <c r="GF73" s="228">
        <f ca="1">IF([2]相关演算!GF73="","",[2]相关演算!GF73)</f>
        <v>2.5</v>
      </c>
      <c r="GG73" s="228" t="str">
        <f>IF([2]相关演算!GG73="","",[2]相关演算!GG73)</f>
        <v/>
      </c>
      <c r="GH73" s="228" t="str">
        <f>IF([2]相关演算!GH73="","",[2]相关演算!GH73)</f>
        <v/>
      </c>
      <c r="GI73" s="228" t="str">
        <f>IF([2]相关演算!GI73="","",[2]相关演算!GI73)</f>
        <v/>
      </c>
      <c r="GJ73" s="228" t="str">
        <f>IF([2]相关演算!GJ73="","",[2]相关演算!GJ73)</f>
        <v/>
      </c>
      <c r="GK73" s="228" t="str">
        <f>IF([2]相关演算!GK73="","",[2]相关演算!GK73)</f>
        <v/>
      </c>
      <c r="GL73" s="228" t="str">
        <f>IF([2]相关演算!GL73="","",[2]相关演算!GL73)</f>
        <v/>
      </c>
      <c r="GM73" s="228" t="str">
        <f>IF([2]相关演算!GM73="","",[2]相关演算!GM73)</f>
        <v/>
      </c>
      <c r="GN73" s="228" t="str">
        <f>IF([2]相关演算!GN73="","",[2]相关演算!GN73)</f>
        <v/>
      </c>
      <c r="GO73" s="228" t="str">
        <f>IF([2]相关演算!GO73="","",[2]相关演算!GO73)</f>
        <v/>
      </c>
      <c r="GP73" s="228" t="str">
        <f>IF([2]相关演算!GP73="","",[2]相关演算!GP73)</f>
        <v/>
      </c>
      <c r="GQ73" s="228" t="str">
        <f>IF([2]相关演算!GQ73="","",[2]相关演算!GQ73)</f>
        <v/>
      </c>
      <c r="GR73" s="228" t="str">
        <f>IF([2]相关演算!GR73="","",[2]相关演算!GR73)</f>
        <v/>
      </c>
      <c r="GS73" s="228" t="str">
        <f>IF([2]相关演算!GS73="","",[2]相关演算!GS73)</f>
        <v/>
      </c>
      <c r="GT73" s="228" t="str">
        <f>IF([2]相关演算!GT73="","",[2]相关演算!GT73)</f>
        <v/>
      </c>
      <c r="GU73" s="228" t="str">
        <f>IF([2]相关演算!GU73="","",[2]相关演算!GU73)</f>
        <v/>
      </c>
      <c r="GV73" s="228" t="str">
        <f>IF([2]相关演算!GV73="","",[2]相关演算!GV73)</f>
        <v/>
      </c>
      <c r="GW73" s="228" t="str">
        <f>IF([2]相关演算!GW73="","",[2]相关演算!GW73)</f>
        <v/>
      </c>
      <c r="GX73" s="228" t="str">
        <f>IF([2]相关演算!GX73="","",[2]相关演算!GX73)</f>
        <v/>
      </c>
      <c r="GY73" s="228" t="str">
        <f>IF([2]相关演算!GY73="","",[2]相关演算!GY73)</f>
        <v/>
      </c>
      <c r="GZ73" s="228" t="str">
        <f>IF([2]相关演算!GZ73="","",[2]相关演算!GZ73)</f>
        <v/>
      </c>
    </row>
    <row r="74" spans="1:208">
      <c r="A74" s="228" t="str">
        <f>IF([2]相关演算!A74="","",[2]相关演算!A74)</f>
        <v/>
      </c>
      <c r="B74" s="228">
        <f>IF([2]相关演算!B74="","",[2]相关演算!B74)</f>
        <v>55</v>
      </c>
      <c r="C74" s="228">
        <f>IF([2]相关演算!C74="","",[2]相关演算!C74)</f>
        <v>0.5</v>
      </c>
      <c r="D74" s="228">
        <f>IF([2]相关演算!D74="","",[2]相关演算!D74)</f>
        <v>0.5</v>
      </c>
      <c r="E74" s="228">
        <f>IF([2]相关演算!E74="","",[2]相关演算!E74)</f>
        <v>0.5</v>
      </c>
      <c r="F74" s="228">
        <f>IF([2]相关演算!F74="","",[2]相关演算!F74)</f>
        <v>0.5</v>
      </c>
      <c r="G74" s="228">
        <f>IF([2]相关演算!G74="","",[2]相关演算!G74)</f>
        <v>0.11781516118778562</v>
      </c>
      <c r="H74" s="228">
        <f>IF([2]相关演算!H74="","",[2]相关演算!H74)</f>
        <v>1.5018924022833268E-2</v>
      </c>
      <c r="I74" s="228">
        <f>IF([2]相关演算!I74="","",[2]相关演算!I74)</f>
        <v>0.34234293527797865</v>
      </c>
      <c r="J74" s="228">
        <f>IF([2]相关演算!J74="","",[2]相关演算!J74)</f>
        <v>0.34234293527797865</v>
      </c>
      <c r="K74" s="228">
        <f>IF([2]相关演算!K74="","",[2]相关演算!K74)</f>
        <v>0</v>
      </c>
      <c r="L74" s="228">
        <f>IF([2]相关演算!L74="","",[2]相关演算!L74)</f>
        <v>0.20725448116139403</v>
      </c>
      <c r="M74" s="228">
        <f>IF([2]相关演算!M74="","",[2]相关演算!M74)</f>
        <v>0.32905468651873288</v>
      </c>
      <c r="N74" s="228">
        <f>IF([2]相关演算!N74="","",[2]相关演算!N74)</f>
        <v>0.17462193523147221</v>
      </c>
      <c r="O74" s="228" t="str">
        <f>IF([2]相关演算!O74="","",[2]相关演算!O74)</f>
        <v/>
      </c>
      <c r="P74" s="228" t="str">
        <f>IF([2]相关演算!P74="","",[2]相关演算!P74)</f>
        <v/>
      </c>
      <c r="Q74" s="228" t="str">
        <f>IF([2]相关演算!Q74="","",[2]相关演算!Q74)</f>
        <v/>
      </c>
      <c r="R74" s="228">
        <f>IF([2]相关演算!R74="","",[2]相关演算!R74)</f>
        <v>3.7898399999999999</v>
      </c>
      <c r="S74" s="228">
        <f>IF([2]相关演算!S74="","",[2]相关演算!S74)</f>
        <v>3.62704</v>
      </c>
      <c r="T74" s="228">
        <f>IF([2]相关演算!T74="","",[2]相关演算!T74)</f>
        <v>1.8</v>
      </c>
      <c r="U74" s="228">
        <f>IF([2]相关演算!U74="","",[2]相关演算!U74)</f>
        <v>2.3839999999999999</v>
      </c>
      <c r="V74" s="228">
        <f>IF([2]相关演算!V74="","",[2]相关演算!V74)</f>
        <v>3.0948119465187802</v>
      </c>
      <c r="W74" s="228">
        <f>IF([2]相关演算!W74="","",[2]相关演算!W74)</f>
        <v>1.6661680585976855</v>
      </c>
      <c r="X74" s="228">
        <f>IF([2]相关演算!X74="","",[2]相关演算!X74)</f>
        <v>1.1483931901354303</v>
      </c>
      <c r="Y74" s="228">
        <f>IF([2]相关演算!Y74="","",[2]相关演算!Y74)</f>
        <v>1.1397064685697611</v>
      </c>
      <c r="Z74" s="228">
        <f>IF([2]相关演算!Z74="","",[2]相关演算!Z74)</f>
        <v>0.15596210620274964</v>
      </c>
      <c r="AA74" s="228">
        <f>IF([2]相关演算!AA74="","",[2]相关演算!AA74)</f>
        <v>0.16296247865240765</v>
      </c>
      <c r="AB74" s="228">
        <f>IF([2]相关演算!AB74="","",[2]相关演算!AB74)</f>
        <v>0.32837301587301593</v>
      </c>
      <c r="AC74" s="228">
        <f>IF([2]相关演算!AC74="","",[2]相关演算!AC74)</f>
        <v>0.24793264621284761</v>
      </c>
      <c r="AD74" s="228">
        <f>IF([2]相关演算!AD74="","",[2]相关演算!AD74)</f>
        <v>0.33147043512164054</v>
      </c>
      <c r="AE74" s="228">
        <f>IF([2]相关演算!AE74="","",[2]相关演算!AE74)</f>
        <v>0.41656413860896813</v>
      </c>
      <c r="AF74" s="228">
        <f>IF([2]相关演算!AF74="","",[2]相关演算!AF74)</f>
        <v>0.41411028049114518</v>
      </c>
      <c r="AG74" s="228">
        <f>IF([2]相关演算!AG74="","",[2]相关演算!AG74)</f>
        <v>0.48303965047207903</v>
      </c>
      <c r="AH74" s="228">
        <f>IF([2]相关演算!AH74="","",[2]相关演算!AH74)</f>
        <v>0.2484661682946871</v>
      </c>
      <c r="AI74" s="228">
        <f>IF([2]相关演算!AI74="","",[2]相关演算!AI74)</f>
        <v>0.19702380952380955</v>
      </c>
      <c r="AJ74" s="228">
        <f>IF([2]相关演算!AJ74="","",[2]相关演算!AJ74)</f>
        <v>0.33147043512164054</v>
      </c>
      <c r="AK74" s="228">
        <f>IF([2]相关演算!AK74="","",[2]相关演算!AK74)</f>
        <v>0.15596210620274964</v>
      </c>
      <c r="AL74" s="228">
        <f>IF([2]相关演算!AL74="","",[2]相关演算!AL74)</f>
        <v>5.5346893725460512E+17</v>
      </c>
      <c r="AM74" s="228">
        <f>IF([2]相关演算!AM74="","",[2]相关演算!AM74)</f>
        <v>5.7831143774675213E+17</v>
      </c>
      <c r="AN74" s="228">
        <f>IF([2]相关演算!AN74="","",[2]相关演算!AN74)</f>
        <v>1.1653103984249894E+18</v>
      </c>
      <c r="AO74" s="228">
        <f>IF([2]相关演算!AO74="","",[2]相关演算!AO74)</f>
        <v>1.3112637475870149E+18</v>
      </c>
      <c r="AP74" s="228">
        <f>IF([2]相关演算!AP74="","",[2]相关演算!AP74)</f>
        <v>1.2219281902085345E+18</v>
      </c>
      <c r="AQ74" s="228">
        <f>IF([2]相关演算!AQ74="","",[2]相关演算!AQ74)</f>
        <v>1.1915385411309437E+18</v>
      </c>
      <c r="AR74" s="228">
        <f>IF([2]相关演算!AR74="","",[2]相关演算!AR74)</f>
        <v>7.1492312467856627E+17</v>
      </c>
      <c r="AS74" s="228">
        <f>IF([2]相关演算!AS74="","",[2]相关演算!AS74)</f>
        <v>6.9918623905499366E+17</v>
      </c>
      <c r="AT74" s="228">
        <f>IF([2]相关演算!AT74="","",[2]相关演算!AT74)</f>
        <v>1.3112637475870149E+18</v>
      </c>
      <c r="AU74" s="228">
        <f>IF([2]相关演算!AU74="","",[2]相关演算!AU74)</f>
        <v>5.5346893725460512E+17</v>
      </c>
      <c r="AV74" s="228" t="str">
        <f>IF([2]相关演算!AV74="","",[2]相关演算!AV74)</f>
        <v/>
      </c>
      <c r="AW74" s="228" t="str">
        <f>IF([2]相关演算!AW74="","",[2]相关演算!AW74)</f>
        <v/>
      </c>
      <c r="AX74" s="228" t="str">
        <f>IF([2]相关演算!AX74="","",[2]相关演算!AX74)</f>
        <v/>
      </c>
      <c r="AY74" s="228" t="str">
        <f>IF([2]相关演算!AY74="","",[2]相关演算!AY74)</f>
        <v/>
      </c>
      <c r="AZ74" s="228" t="str">
        <f>IF([2]相关演算!AZ74="","",[2]相关演算!AZ74)</f>
        <v/>
      </c>
      <c r="BA74" s="228" t="str">
        <f>IF([2]相关演算!BA74="","",[2]相关演算!BA74)</f>
        <v/>
      </c>
      <c r="BB74" s="228" t="str">
        <f>IF([2]相关演算!BB74="","",[2]相关演算!BB74)</f>
        <v/>
      </c>
      <c r="BC74" s="228" t="str">
        <f>IF([2]相关演算!BC74="","",[2]相关演算!BC74)</f>
        <v/>
      </c>
      <c r="BD74" s="228">
        <f>IF([2]相关演算!BD74="","",[2]相关演算!BD74)</f>
        <v>50</v>
      </c>
      <c r="BE74" s="228">
        <f>IF([2]相关演算!BE74="","",[2]相关演算!BE74)</f>
        <v>240</v>
      </c>
      <c r="BF74" s="228">
        <f>IF([2]相关演算!BF74="","",[2]相关演算!BF74)</f>
        <v>183.05559640492382</v>
      </c>
      <c r="BG74" s="228">
        <f>IF([2]相关演算!BG74="","",[2]相关演算!BG74)</f>
        <v>145.19740025667724</v>
      </c>
      <c r="BH74" s="228">
        <f>IF([2]相关演算!BH74="","",[2]相关演算!BH74)</f>
        <v>182.47103089457011</v>
      </c>
      <c r="BI74" s="228" t="str">
        <f>IF([2]相关演算!BI74="","",[2]相关演算!BI74)</f>
        <v/>
      </c>
      <c r="BJ74" s="228" t="str">
        <f>IF([2]相关演算!BJ74="","",[2]相关演算!BJ74)</f>
        <v/>
      </c>
      <c r="BK74" s="228">
        <f>IF([2]相关演算!BK74="","",[2]相关演算!BK74)</f>
        <v>50</v>
      </c>
      <c r="BL74" s="228">
        <f>IF([2]相关演算!BL74="","",[2]相关演算!BL74)</f>
        <v>4.4955483714785027E-2</v>
      </c>
      <c r="BM74" s="228">
        <f>IF([2]相关演算!BM74="","",[2]相关演算!BM74)</f>
        <v>0.11076591338150954</v>
      </c>
      <c r="BN74" s="228">
        <f>IF([2]相关演算!BN74="","",[2]相关演算!BN74)</f>
        <v>9.410694005118389E-2</v>
      </c>
      <c r="BO74" s="228">
        <f>IF([2]相关演算!BO74="","",[2]相关演算!BO74)</f>
        <v>4.9998909828463778E-2</v>
      </c>
      <c r="BP74" s="228" t="str">
        <f>IF([2]相关演算!BP74="","",[2]相关演算!BP74)</f>
        <v/>
      </c>
      <c r="BQ74" s="228">
        <f>IF([2]相关演算!BQ74="","",[2]相关演算!BQ74)</f>
        <v>3.5623849073901925E-2</v>
      </c>
      <c r="BR74" s="228">
        <f>IF([2]相关演算!BR74="","",[2]相关演算!BR74)</f>
        <v>0.17300061370233111</v>
      </c>
      <c r="BS74" s="228">
        <f>IF([2]相关演算!BS74="","",[2]相关演算!BS74)</f>
        <v>6.692079113196471E-2</v>
      </c>
      <c r="BT74" s="228">
        <f>IF([2]相关演算!BT74="","",[2]相关演算!BT74)</f>
        <v>6.7062770574613073E-2</v>
      </c>
      <c r="BU74" s="228" t="str">
        <f>IF([2]相关演算!BU74="","",[2]相关演算!BU74)</f>
        <v/>
      </c>
      <c r="BV74" s="228" t="str">
        <f>IF([2]相关演算!BV74="","",[2]相关演算!BV74)</f>
        <v/>
      </c>
      <c r="BW74" s="228">
        <f>IF([2]相关演算!BW74="","",[2]相关演算!BW74)</f>
        <v>8.0579332788686953E-2</v>
      </c>
      <c r="BX74" s="228">
        <f>IF([2]相关演算!BX74="","",[2]相关演算!BX74)</f>
        <v>0.28376652708384065</v>
      </c>
      <c r="BY74" s="228">
        <f>IF([2]相关演算!BY74="","",[2]相关演算!BY74)</f>
        <v>0.16102773118314861</v>
      </c>
      <c r="BZ74" s="228">
        <f>IF([2]相关演算!BZ74="","",[2]相关演算!BZ74)</f>
        <v>0.11706168040307685</v>
      </c>
      <c r="CA74" s="228" t="str">
        <f>IF([2]相关演算!CA74="","",[2]相关演算!CA74)</f>
        <v/>
      </c>
      <c r="CB74" s="228" t="str">
        <f>IF([2]相关演算!CB74="","",[2]相关演算!CB74)</f>
        <v/>
      </c>
      <c r="CC74" s="228" t="str">
        <f>IF([2]相关演算!CC74="","",[2]相关演算!CC74)</f>
        <v/>
      </c>
      <c r="CD74" s="228" t="str">
        <f>IF([2]相关演算!CD74="","",[2]相关演算!CD74)</f>
        <v/>
      </c>
      <c r="CE74" s="228" t="str">
        <f>IF([2]相关演算!CE74="","",[2]相关演算!CE74)</f>
        <v/>
      </c>
      <c r="CF74" s="228" t="str">
        <f>IF([2]相关演算!CF74="","",[2]相关演算!CF74)</f>
        <v/>
      </c>
      <c r="CG74" s="228" t="str">
        <f>IF([2]相关演算!CG74="","",[2]相关演算!CG74)</f>
        <v/>
      </c>
      <c r="CH74" s="228" t="str">
        <f>IF([2]相关演算!CH74="","",[2]相关演算!CH74)</f>
        <v/>
      </c>
      <c r="CI74" s="228" t="str">
        <f>IF([2]相关演算!CI74="","",[2]相关演算!CI74)</f>
        <v/>
      </c>
      <c r="CJ74" s="228">
        <f>IF([2]相关演算!CJ74="","",[2]相关演算!CJ74)</f>
        <v>50</v>
      </c>
      <c r="CK74" s="228">
        <f>IF([2]相关演算!CK74="","",[2]相关演算!CK74)</f>
        <v>252.68942815045955</v>
      </c>
      <c r="CL74" s="228">
        <f>IF([2]相关演算!CL74="","",[2]相关演算!CL74)</f>
        <v>264.4097477530774</v>
      </c>
      <c r="CM74" s="228">
        <f>IF([2]相关演算!CM74="","",[2]相关演算!CM74)</f>
        <v>219.86898414944972</v>
      </c>
      <c r="CN74" s="228">
        <f>IF([2]相关演算!CN74="","",[2]相关演算!CN74)</f>
        <v>219.86898414944972</v>
      </c>
      <c r="CO74" s="228" t="str">
        <f>IF([2]相关演算!CO74="","",[2]相关演算!CO74)</f>
        <v/>
      </c>
      <c r="CP74" s="228" t="str">
        <f>IF([2]相关演算!CP74="","",[2]相关演算!CP74)</f>
        <v/>
      </c>
      <c r="CQ74" s="228">
        <f>IF([2]相关演算!CQ74="","",[2]相关演算!CQ74)</f>
        <v>50</v>
      </c>
      <c r="CR74" s="228">
        <f>IF([2]相关演算!CR74="","",[2]相关演算!CR74)</f>
        <v>4.1414177408951695E-2</v>
      </c>
      <c r="CS74" s="228">
        <f>IF([2]相关演算!CS74="","",[2]相关演算!CS74)</f>
        <v>6.1406620813899984E-2</v>
      </c>
      <c r="CT74" s="228">
        <f>IF([2]相关演算!CT74="","",[2]相关演算!CT74)</f>
        <v>0.11421225247016673</v>
      </c>
      <c r="CU74" s="228">
        <f>IF([2]相关演算!CU74="","",[2]相关演算!CU74)</f>
        <v>0.11351921355059356</v>
      </c>
      <c r="CV74" s="228" t="str">
        <f>IF([2]相关演算!CV74="","",[2]相关演算!CV74)</f>
        <v/>
      </c>
      <c r="CW74" s="228">
        <f>IF([2]相关演算!CW74="","",[2]相关演算!CW74)</f>
        <v>4.7463518819877447E-2</v>
      </c>
      <c r="CX74" s="228">
        <f>IF([2]相关演算!CX74="","",[2]相关演算!CX74)</f>
        <v>5.0893720307770597E-2</v>
      </c>
      <c r="CY74" s="228">
        <f>IF([2]相关演算!CY74="","",[2]相关演算!CY74)</f>
        <v>4.1954378541950811E-2</v>
      </c>
      <c r="CZ74" s="228">
        <f>IF([2]相关演算!CZ74="","",[2]相关演算!CZ74)</f>
        <v>3.9895936250229622E-2</v>
      </c>
      <c r="DA74" s="228" t="str">
        <f>IF([2]相关演算!DA74="","",[2]相关演算!DA74)</f>
        <v/>
      </c>
      <c r="DB74" s="228" t="str">
        <f>IF([2]相关演算!DB74="","",[2]相关演算!DB74)</f>
        <v/>
      </c>
      <c r="DC74" s="228">
        <f>IF([2]相关演算!DC74="","",[2]相关演算!DC74)</f>
        <v>8.8877696228829142E-2</v>
      </c>
      <c r="DD74" s="228">
        <f>IF([2]相关演算!DD74="","",[2]相关演算!DD74)</f>
        <v>0.11230034112167059</v>
      </c>
      <c r="DE74" s="228">
        <f>IF([2]相关演算!DE74="","",[2]相关演算!DE74)</f>
        <v>0.15616663101211753</v>
      </c>
      <c r="DF74" s="228">
        <f>IF([2]相关演算!DF74="","",[2]相关演算!DF74)</f>
        <v>0.15341514980082319</v>
      </c>
      <c r="DG74" s="228" t="str">
        <f>IF([2]相关演算!DG74="","",[2]相关演算!DG74)</f>
        <v/>
      </c>
      <c r="DH74" s="228" t="str">
        <f>IF([2]相关演算!DH74="","",[2]相关演算!DH74)</f>
        <v/>
      </c>
      <c r="DI74" s="228" t="str">
        <f>IF([2]相关演算!DI74="","",[2]相关演算!DI74)</f>
        <v/>
      </c>
      <c r="DJ74" s="228" t="str">
        <f>IF([2]相关演算!DJ74="","",[2]相关演算!DJ74)</f>
        <v/>
      </c>
      <c r="DK74" s="228" t="str">
        <f>IF([2]相关演算!DK74="","",[2]相关演算!DK74)</f>
        <v/>
      </c>
      <c r="DL74" s="228" t="str">
        <f>IF([2]相关演算!DL74="","",[2]相关演算!DL74)</f>
        <v/>
      </c>
      <c r="DM74" s="228" t="str">
        <f>IF([2]相关演算!DM74="","",[2]相关演算!DM74)</f>
        <v/>
      </c>
      <c r="DN74" s="228" t="str">
        <f>IF([2]相关演算!DN74="","",[2]相关演算!DN74)</f>
        <v/>
      </c>
      <c r="DO74" s="228" t="str">
        <f>IF([2]相关演算!DO74="","",[2]相关演算!DO74)</f>
        <v/>
      </c>
      <c r="DP74" s="228" t="str">
        <f>IF([2]相关演算!DP74="","",[2]相关演算!DP74)</f>
        <v/>
      </c>
      <c r="DQ74" s="228">
        <f>IF([2]相关演算!DQ74="","",[2]相关演算!DQ74)</f>
        <v>0</v>
      </c>
      <c r="DR74" s="228">
        <f>IF([2]相关演算!DR74="","",[2]相关演算!DR74)</f>
        <v>0</v>
      </c>
      <c r="DS74" s="228">
        <f>IF([2]相关演算!DS74="","",[2]相关演算!DS74)</f>
        <v>0.7</v>
      </c>
      <c r="DT74" s="228">
        <f>IF([2]相关演算!DT74="","",[2]相关演算!DT74)</f>
        <v>0.3</v>
      </c>
      <c r="DU74" s="228">
        <f>IF([2]相关演算!DU74="","",[2]相关演算!DU74)</f>
        <v>0.5</v>
      </c>
      <c r="DV74" s="228">
        <f>IF([2]相关演算!DV74="","",[2]相关演算!DV74)</f>
        <v>0.5</v>
      </c>
      <c r="DW74" s="228">
        <f>IF([2]相关演算!DW74="","",[2]相关演算!DW74)</f>
        <v>0</v>
      </c>
      <c r="DX74" s="228">
        <f>IF([2]相关演算!DX74="","",[2]相关演算!DX74)</f>
        <v>0</v>
      </c>
      <c r="DY74" s="228">
        <f>IF([2]相关演算!DY74="","",[2]相关演算!DY74)</f>
        <v>0</v>
      </c>
      <c r="DZ74" s="228">
        <f>IF([2]相关演算!DZ74="","",[2]相关演算!DZ74)</f>
        <v>0.25</v>
      </c>
      <c r="EA74" s="228">
        <f>IF([2]相关演算!EA74="","",[2]相关演算!EA74)</f>
        <v>0.75</v>
      </c>
      <c r="EB74" s="228">
        <f>IF([2]相关演算!EB74="","",[2]相关演算!EB74)</f>
        <v>0</v>
      </c>
      <c r="EC74" s="228">
        <f>IF([2]相关演算!EC74="","",[2]相关演算!EC74)</f>
        <v>0</v>
      </c>
      <c r="ED74" s="228">
        <f>IF([2]相关演算!ED74="","",[2]相关演算!ED74)</f>
        <v>0</v>
      </c>
      <c r="EE74" s="228">
        <f>IF([2]相关演算!EE74="","",[2]相关演算!EE74)</f>
        <v>0.625</v>
      </c>
      <c r="EF74" s="228">
        <f>IF([2]相关演算!EF74="","",[2]相关演算!EF74)</f>
        <v>0.375</v>
      </c>
      <c r="EG74" s="228" t="str">
        <f>IF([2]相关演算!EG74="","",[2]相关演算!EG74)</f>
        <v/>
      </c>
      <c r="EH74" s="228" t="str">
        <f>IF([2]相关演算!EH74="","",[2]相关演算!EH74)</f>
        <v/>
      </c>
      <c r="EI74" s="228" t="str">
        <f>IF([2]相关演算!EI74="","",[2]相关演算!EI74)</f>
        <v/>
      </c>
      <c r="EJ74" s="228" t="str">
        <f>IF([2]相关演算!EJ74="","",[2]相关演算!EJ74)</f>
        <v/>
      </c>
      <c r="EK74" s="228" t="str">
        <f>IF([2]相关演算!EK74="","",[2]相关演算!EK74)</f>
        <v/>
      </c>
      <c r="EL74" s="228" t="str">
        <f>IF([2]相关演算!EL74="","",[2]相关演算!EL74)</f>
        <v/>
      </c>
      <c r="EM74" s="228" t="str">
        <f>IF([2]相关演算!EM74="","",[2]相关演算!EM74)</f>
        <v/>
      </c>
      <c r="EN74" s="228" t="str">
        <f>IF([2]相关演算!EN74="","",[2]相关演算!EN74)</f>
        <v/>
      </c>
      <c r="EO74" s="228" t="str">
        <f>IF([2]相关演算!EO74="","",[2]相关演算!EO74)</f>
        <v/>
      </c>
      <c r="EP74" s="228" t="str">
        <f>IF([2]相关演算!EP74="","",[2]相关演算!EP74)</f>
        <v/>
      </c>
      <c r="EQ74" s="228" t="str">
        <f>IF([2]相关演算!EQ74="","",[2]相关演算!EQ74)</f>
        <v/>
      </c>
      <c r="ER74" s="228" t="str">
        <f>IF([2]相关演算!ER74="","",[2]相关演算!ER74)</f>
        <v/>
      </c>
      <c r="ES74" s="228" t="str">
        <f>IF([2]相关演算!ES74="","",[2]相关演算!ES74)</f>
        <v/>
      </c>
      <c r="ET74" s="228" t="str">
        <f>IF([2]相关演算!ET74="","",[2]相关演算!ET74)</f>
        <v/>
      </c>
      <c r="EU74" s="228" t="str">
        <f>IF([2]相关演算!EU74="","",[2]相关演算!EU74)</f>
        <v/>
      </c>
      <c r="EV74" s="228" t="str">
        <f>IF([2]相关演算!EV74="","",[2]相关演算!EV74)</f>
        <v/>
      </c>
      <c r="EW74" s="228" t="str">
        <f>IF([2]相关演算!EW74="","",[2]相关演算!EW74)</f>
        <v/>
      </c>
      <c r="EX74" s="228" t="str">
        <f>IF([2]相关演算!EX74="","",[2]相关演算!EX74)</f>
        <v/>
      </c>
      <c r="EY74" s="228" t="str">
        <f>IF([2]相关演算!EY74="","",[2]相关演算!EY74)</f>
        <v/>
      </c>
      <c r="EZ74" s="228" t="str">
        <f>IF([2]相关演算!EZ74="","",[2]相关演算!EZ74)</f>
        <v/>
      </c>
      <c r="FA74" s="228" t="str">
        <f>IF([2]相关演算!FA74="","",[2]相关演算!FA74)</f>
        <v/>
      </c>
      <c r="FB74" s="228" t="str">
        <f>IF([2]相关演算!FB74="","",[2]相关演算!FB74)</f>
        <v/>
      </c>
      <c r="FC74" s="228" t="str">
        <f>IF([2]相关演算!FC74="","",[2]相关演算!FC74)</f>
        <v/>
      </c>
      <c r="FD74" s="228" t="str">
        <f>IF([2]相关演算!FD74="","",[2]相关演算!FD74)</f>
        <v/>
      </c>
      <c r="FE74" s="228" t="str">
        <f>IF([2]相关演算!FE74="","",[2]相关演算!FE74)</f>
        <v/>
      </c>
      <c r="FF74" s="228" t="str">
        <f>IF([2]相关演算!FF74="","",[2]相关演算!FF74)</f>
        <v/>
      </c>
      <c r="FG74" s="228" t="str">
        <f>IF([2]相关演算!FG74="","",[2]相关演算!FG74)</f>
        <v>鲁班</v>
      </c>
      <c r="FH74" s="228">
        <f>IF([2]相关演算!FH74="","",[2]相关演算!FH74)</f>
        <v>10061</v>
      </c>
      <c r="FI74" s="228" t="str">
        <f>IF([2]相关演算!FI74="","",[2]相关演算!FI74)</f>
        <v>fanwei</v>
      </c>
      <c r="FJ74" s="228">
        <f>IF([2]相关演算!FJ74="","",[2]相关演算!FJ74)</f>
        <v>130</v>
      </c>
      <c r="FK74" s="228" t="str">
        <f>IF([2]相关演算!FK74="","",[2]相关演算!FK74)</f>
        <v/>
      </c>
      <c r="FL74" s="228" t="str">
        <f>IF([2]相关演算!FL74="","",[2]相关演算!FL74)</f>
        <v/>
      </c>
      <c r="FM74" s="228">
        <f>IF([2]相关演算!FM74="","",[2]相关演算!FM74)</f>
        <v>0</v>
      </c>
      <c r="FN74" s="228">
        <f>IF([2]相关演算!FN74="","",[2]相关演算!FN74)</f>
        <v>130</v>
      </c>
      <c r="FO74" s="228">
        <f>IF([2]相关演算!FO74="","",[2]相关演算!FO74)</f>
        <v>0</v>
      </c>
      <c r="FP74" s="228">
        <f>IF([2]相关演算!FP74="","",[2]相关演算!FP74)</f>
        <v>0</v>
      </c>
      <c r="FQ74" s="228">
        <f>IF([2]相关演算!FQ74="","",[2]相关演算!FQ74)</f>
        <v>0</v>
      </c>
      <c r="FR74" s="228">
        <f>IF([2]相关演算!FR74="","",[2]相关演算!FR74)</f>
        <v>53066</v>
      </c>
      <c r="FS74" s="228">
        <f>IF([2]相关演算!FS74="","",[2]相关演算!FS74)</f>
        <v>0</v>
      </c>
      <c r="FT74" s="228">
        <f>IF([2]相关演算!FT74="","",[2]相关演算!FT74)</f>
        <v>0</v>
      </c>
      <c r="FU74" s="228">
        <f>IF([2]相关演算!FU74="","",[2]相关演算!FU74)</f>
        <v>0</v>
      </c>
      <c r="FV74" s="228">
        <f>IF([2]相关演算!FV74="","",[2]相关演算!FV74)</f>
        <v>0</v>
      </c>
      <c r="FW74" s="228">
        <f>IF([2]相关演算!FW74="","",[2]相关演算!FW74)</f>
        <v>0</v>
      </c>
      <c r="FX74" s="228">
        <f>IF([2]相关演算!FX74="","",[2]相关演算!FX74)</f>
        <v>0</v>
      </c>
      <c r="FY74" s="228">
        <f>IF([2]相关演算!FY74="","",[2]相关演算!FY74)</f>
        <v>53066</v>
      </c>
      <c r="FZ74" s="228" t="str">
        <f ca="1">IF([2]相关演算!FZ74="","",[2]相关演算!FZ74)</f>
        <v/>
      </c>
      <c r="GA74" s="228">
        <f>IF([2]相关演算!GA74="","",[2]相关演算!GA74)</f>
        <v>0</v>
      </c>
      <c r="GB74" s="228">
        <f ca="1">IF([2]相关演算!GB74="","",[2]相关演算!GB74)</f>
        <v>130</v>
      </c>
      <c r="GC74" s="228">
        <f ca="1">IF([2]相关演算!GC74="","",[2]相关演算!GC74)</f>
        <v>0.65404657457344972</v>
      </c>
      <c r="GD74" s="228">
        <f>IF([2]相关演算!GD74="","",[2]相关演算!GD74)</f>
        <v>2</v>
      </c>
      <c r="GE74" s="228">
        <f ca="1">IF([2]相关演算!GE74="","",[2]相关演算!GE74)</f>
        <v>8.3000000000000007</v>
      </c>
      <c r="GF74" s="228">
        <f ca="1">IF([2]相关演算!GF74="","",[2]相关演算!GF74)</f>
        <v>7.15</v>
      </c>
      <c r="GG74" s="228" t="str">
        <f>IF([2]相关演算!GG74="","",[2]相关演算!GG74)</f>
        <v/>
      </c>
      <c r="GH74" s="228" t="str">
        <f>IF([2]相关演算!GH74="","",[2]相关演算!GH74)</f>
        <v/>
      </c>
      <c r="GI74" s="228" t="str">
        <f>IF([2]相关演算!GI74="","",[2]相关演算!GI74)</f>
        <v/>
      </c>
      <c r="GJ74" s="228" t="str">
        <f>IF([2]相关演算!GJ74="","",[2]相关演算!GJ74)</f>
        <v/>
      </c>
      <c r="GK74" s="228" t="str">
        <f>IF([2]相关演算!GK74="","",[2]相关演算!GK74)</f>
        <v/>
      </c>
      <c r="GL74" s="228" t="str">
        <f>IF([2]相关演算!GL74="","",[2]相关演算!GL74)</f>
        <v/>
      </c>
      <c r="GM74" s="228" t="str">
        <f>IF([2]相关演算!GM74="","",[2]相关演算!GM74)</f>
        <v/>
      </c>
      <c r="GN74" s="228" t="str">
        <f>IF([2]相关演算!GN74="","",[2]相关演算!GN74)</f>
        <v/>
      </c>
      <c r="GO74" s="228" t="str">
        <f>IF([2]相关演算!GO74="","",[2]相关演算!GO74)</f>
        <v/>
      </c>
      <c r="GP74" s="228" t="str">
        <f>IF([2]相关演算!GP74="","",[2]相关演算!GP74)</f>
        <v/>
      </c>
      <c r="GQ74" s="228" t="str">
        <f>IF([2]相关演算!GQ74="","",[2]相关演算!GQ74)</f>
        <v/>
      </c>
      <c r="GR74" s="228" t="str">
        <f>IF([2]相关演算!GR74="","",[2]相关演算!GR74)</f>
        <v/>
      </c>
      <c r="GS74" s="228" t="str">
        <f>IF([2]相关演算!GS74="","",[2]相关演算!GS74)</f>
        <v/>
      </c>
      <c r="GT74" s="228" t="str">
        <f>IF([2]相关演算!GT74="","",[2]相关演算!GT74)</f>
        <v/>
      </c>
      <c r="GU74" s="228" t="str">
        <f>IF([2]相关演算!GU74="","",[2]相关演算!GU74)</f>
        <v/>
      </c>
      <c r="GV74" s="228" t="str">
        <f>IF([2]相关演算!GV74="","",[2]相关演算!GV74)</f>
        <v/>
      </c>
      <c r="GW74" s="228" t="str">
        <f>IF([2]相关演算!GW74="","",[2]相关演算!GW74)</f>
        <v/>
      </c>
      <c r="GX74" s="228" t="str">
        <f>IF([2]相关演算!GX74="","",[2]相关演算!GX74)</f>
        <v/>
      </c>
      <c r="GY74" s="228" t="str">
        <f>IF([2]相关演算!GY74="","",[2]相关演算!GY74)</f>
        <v/>
      </c>
      <c r="GZ74" s="228" t="str">
        <f>IF([2]相关演算!GZ74="","",[2]相关演算!GZ74)</f>
        <v/>
      </c>
    </row>
    <row r="75" spans="1:208">
      <c r="A75" s="228" t="str">
        <f>IF([2]相关演算!A75="","",[2]相关演算!A75)</f>
        <v/>
      </c>
      <c r="B75" s="228">
        <f>IF([2]相关演算!B75="","",[2]相关演算!B75)</f>
        <v>56</v>
      </c>
      <c r="C75" s="228">
        <f>IF([2]相关演算!C75="","",[2]相关演算!C75)</f>
        <v>0.5</v>
      </c>
      <c r="D75" s="228">
        <f>IF([2]相关演算!D75="","",[2]相关演算!D75)</f>
        <v>0.5</v>
      </c>
      <c r="E75" s="228">
        <f>IF([2]相关演算!E75="","",[2]相关演算!E75)</f>
        <v>0.5</v>
      </c>
      <c r="F75" s="228">
        <f>IF([2]相关演算!F75="","",[2]相关演算!F75)</f>
        <v>0.5</v>
      </c>
      <c r="G75" s="228">
        <f>IF([2]相关演算!G75="","",[2]相关演算!G75)</f>
        <v>0.11255098865621624</v>
      </c>
      <c r="H75" s="228">
        <f>IF([2]相关演算!H75="","",[2]相关演算!H75)</f>
        <v>1.5018924022833268E-2</v>
      </c>
      <c r="I75" s="228">
        <f>IF([2]相关演算!I75="","",[2]相关演算!I75)</f>
        <v>0.3306599990972342</v>
      </c>
      <c r="J75" s="228">
        <f>IF([2]相关演算!J75="","",[2]相关演算!J75)</f>
        <v>0.3306599990972342</v>
      </c>
      <c r="K75" s="228">
        <f>IF([2]相关演算!K75="","",[2]相关演算!K75)</f>
        <v>0</v>
      </c>
      <c r="L75" s="228">
        <f>IF([2]相关演算!L75="","",[2]相关演算!L75)</f>
        <v>0.20512111990186799</v>
      </c>
      <c r="M75" s="228">
        <f>IF([2]相关演算!M75="","",[2]相关演算!M75)</f>
        <v>0.31659288792593876</v>
      </c>
      <c r="N75" s="228">
        <f>IF([2]相关演算!N75="","",[2]相关演算!N75)</f>
        <v>0.16166397207683986</v>
      </c>
      <c r="O75" s="228" t="str">
        <f>IF([2]相关演算!O75="","",[2]相关演算!O75)</f>
        <v/>
      </c>
      <c r="P75" s="228" t="str">
        <f>IF([2]相关演算!P75="","",[2]相关演算!P75)</f>
        <v/>
      </c>
      <c r="Q75" s="228" t="str">
        <f>IF([2]相关演算!Q75="","",[2]相关演算!Q75)</f>
        <v/>
      </c>
      <c r="R75" s="228">
        <f>IF([2]相关演算!R75="","",[2]相关演算!R75)</f>
        <v>3.7898399999999999</v>
      </c>
      <c r="S75" s="228">
        <f>IF([2]相关演算!S75="","",[2]相关演算!S75)</f>
        <v>3.62704</v>
      </c>
      <c r="T75" s="228">
        <f>IF([2]相关演算!T75="","",[2]相关演算!T75)</f>
        <v>1.8</v>
      </c>
      <c r="U75" s="228">
        <f>IF([2]相关演算!U75="","",[2]相关演算!U75)</f>
        <v>2.3839999999999999</v>
      </c>
      <c r="V75" s="228">
        <f>IF([2]相关演算!V75="","",[2]相关演算!V75)</f>
        <v>3.0672095058578011</v>
      </c>
      <c r="W75" s="228">
        <f>IF([2]相关演算!W75="","",[2]相关演算!W75)</f>
        <v>1.6466771083974263</v>
      </c>
      <c r="X75" s="228">
        <f>IF([2]相关演算!X75="","",[2]相关演算!X75)</f>
        <v>1.1268634717649668</v>
      </c>
      <c r="Y75" s="228">
        <f>IF([2]相关演算!Y75="","",[2]相关演算!Y75)</f>
        <v>1.1225350699480354</v>
      </c>
      <c r="Z75" s="228">
        <f>IF([2]相关演算!Z75="","",[2]相关演算!Z75)</f>
        <v>0.15596210620274964</v>
      </c>
      <c r="AA75" s="228">
        <f>IF([2]相关演算!AA75="","",[2]相关演算!AA75)</f>
        <v>0.16296247865240765</v>
      </c>
      <c r="AB75" s="228">
        <f>IF([2]相关演算!AB75="","",[2]相关演算!AB75)</f>
        <v>0.32837301587301593</v>
      </c>
      <c r="AC75" s="228">
        <f>IF([2]相关演算!AC75="","",[2]相关演算!AC75)</f>
        <v>0.24793264621284761</v>
      </c>
      <c r="AD75" s="228">
        <f>IF([2]相关演算!AD75="","",[2]相关演算!AD75)</f>
        <v>0.33474971467422321</v>
      </c>
      <c r="AE75" s="228">
        <f>IF([2]相关演算!AE75="","",[2]相关演算!AE75)</f>
        <v>0.42320180688930453</v>
      </c>
      <c r="AF75" s="228">
        <f>IF([2]相关演算!AF75="","",[2]相关演算!AF75)</f>
        <v>0.43212186009655312</v>
      </c>
      <c r="AG75" s="228">
        <f>IF([2]相关演算!AG75="","",[2]相关演算!AG75)</f>
        <v>0.51830861881941714</v>
      </c>
      <c r="AH75" s="228">
        <f>IF([2]相关演算!AH75="","",[2]相关演算!AH75)</f>
        <v>0.25927311605793185</v>
      </c>
      <c r="AI75" s="228">
        <f>IF([2]相关演算!AI75="","",[2]相关演算!AI75)</f>
        <v>0.19702380952380955</v>
      </c>
      <c r="AJ75" s="228">
        <f>IF([2]相关演算!AJ75="","",[2]相关演算!AJ75)</f>
        <v>0.33474971467422321</v>
      </c>
      <c r="AK75" s="228">
        <f>IF([2]相关演算!AK75="","",[2]相关演算!AK75)</f>
        <v>0.15596210620274964</v>
      </c>
      <c r="AL75" s="228">
        <f>IF([2]相关演算!AL75="","",[2]相关演算!AL75)</f>
        <v>2.8188242710418821E+18</v>
      </c>
      <c r="AM75" s="228">
        <f>IF([2]相关演算!AM75="","",[2]相关演算!AM75)</f>
        <v>2.9453474390592051E+18</v>
      </c>
      <c r="AN75" s="228">
        <f>IF([2]相关演算!AN75="","",[2]相关演算!AN75)</f>
        <v>5.9349405418696151E+18</v>
      </c>
      <c r="AO75" s="228">
        <f>IF([2]相关演算!AO75="","",[2]相关演算!AO75)</f>
        <v>6.8012990239047014E+18</v>
      </c>
      <c r="AP75" s="228">
        <f>IF([2]相关演算!AP75="","",[2]相关演算!AP75)</f>
        <v>6.3591071250028882E+18</v>
      </c>
      <c r="AQ75" s="228">
        <f>IF([2]相关演算!AQ75="","",[2]相关演算!AQ75)</f>
        <v>6.2449552531167631E+18</v>
      </c>
      <c r="AR75" s="228">
        <f>IF([2]相关演算!AR75="","",[2]相关演算!AR75)</f>
        <v>3.746973151870058E+18</v>
      </c>
      <c r="AS75" s="228">
        <f>IF([2]相关演算!AS75="","",[2]相关演算!AS75)</f>
        <v>3.560964325121769E+18</v>
      </c>
      <c r="AT75" s="228">
        <f>IF([2]相关演算!AT75="","",[2]相关演算!AT75)</f>
        <v>6.8012990239047014E+18</v>
      </c>
      <c r="AU75" s="228">
        <f>IF([2]相关演算!AU75="","",[2]相关演算!AU75)</f>
        <v>2.8188242710418821E+18</v>
      </c>
      <c r="AV75" s="228" t="str">
        <f>IF([2]相关演算!AV75="","",[2]相关演算!AV75)</f>
        <v/>
      </c>
      <c r="AW75" s="228" t="str">
        <f>IF([2]相关演算!AW75="","",[2]相关演算!AW75)</f>
        <v/>
      </c>
      <c r="AX75" s="228" t="str">
        <f>IF([2]相关演算!AX75="","",[2]相关演算!AX75)</f>
        <v/>
      </c>
      <c r="AY75" s="228" t="str">
        <f>IF([2]相关演算!AY75="","",[2]相关演算!AY75)</f>
        <v/>
      </c>
      <c r="AZ75" s="228" t="str">
        <f>IF([2]相关演算!AZ75="","",[2]相关演算!AZ75)</f>
        <v/>
      </c>
      <c r="BA75" s="228" t="str">
        <f>IF([2]相关演算!BA75="","",[2]相关演算!BA75)</f>
        <v/>
      </c>
      <c r="BB75" s="228" t="str">
        <f>IF([2]相关演算!BB75="","",[2]相关演算!BB75)</f>
        <v/>
      </c>
      <c r="BC75" s="228" t="str">
        <f>IF([2]相关演算!BC75="","",[2]相关演算!BC75)</f>
        <v/>
      </c>
      <c r="BD75" s="228">
        <f>IF([2]相关演算!BD75="","",[2]相关演算!BD75)</f>
        <v>51</v>
      </c>
      <c r="BE75" s="228">
        <f>IF([2]相关演算!BE75="","",[2]相关演算!BE75)</f>
        <v>240</v>
      </c>
      <c r="BF75" s="228">
        <f>IF([2]相关演算!BF75="","",[2]相关演算!BF75)</f>
        <v>185.46875703096995</v>
      </c>
      <c r="BG75" s="228">
        <f>IF([2]相关演算!BG75="","",[2]相关演算!BG75)</f>
        <v>148.48371545188593</v>
      </c>
      <c r="BH75" s="228">
        <f>IF([2]相关演算!BH75="","",[2]相关演算!BH75)</f>
        <v>185.4246278374533</v>
      </c>
      <c r="BI75" s="228" t="str">
        <f>IF([2]相关演算!BI75="","",[2]相关演算!BI75)</f>
        <v/>
      </c>
      <c r="BJ75" s="228" t="str">
        <f>IF([2]相关演算!BJ75="","",[2]相关演算!BJ75)</f>
        <v/>
      </c>
      <c r="BK75" s="228">
        <f>IF([2]相关演算!BK75="","",[2]相关演算!BK75)</f>
        <v>51</v>
      </c>
      <c r="BL75" s="228">
        <f>IF([2]相关演算!BL75="","",[2]相关演算!BL75)</f>
        <v>4.5874729167333428E-2</v>
      </c>
      <c r="BM75" s="228">
        <f>IF([2]相关演算!BM75="","",[2]相关演算!BM75)</f>
        <v>0.11299930660515972</v>
      </c>
      <c r="BN75" s="228">
        <f>IF([2]相关演算!BN75="","",[2]相关演算!BN75)</f>
        <v>9.6034300162012531E-2</v>
      </c>
      <c r="BO75" s="228">
        <f>IF([2]相关演算!BO75="","",[2]相关演算!BO75)</f>
        <v>5.1041027252477555E-2</v>
      </c>
      <c r="BP75" s="228" t="str">
        <f>IF([2]相关演算!BP75="","",[2]相关演算!BP75)</f>
        <v/>
      </c>
      <c r="BQ75" s="228">
        <f>IF([2]相关演算!BQ75="","",[2]相关演算!BQ75)</f>
        <v>3.6188936190978183E-2</v>
      </c>
      <c r="BR75" s="228">
        <f>IF([2]相关演算!BR75="","",[2]相关演算!BR75)</f>
        <v>0.17485040079471112</v>
      </c>
      <c r="BS75" s="228">
        <f>IF([2]相关演算!BS75="","",[2]相关演算!BS75)</f>
        <v>6.8219337423127191E-2</v>
      </c>
      <c r="BT75" s="228">
        <f>IF([2]相关演算!BT75="","",[2]相关演算!BT75)</f>
        <v>6.8432940131907094E-2</v>
      </c>
      <c r="BU75" s="228" t="str">
        <f>IF([2]相关演算!BU75="","",[2]相关演算!BU75)</f>
        <v/>
      </c>
      <c r="BV75" s="228" t="str">
        <f>IF([2]相关演算!BV75="","",[2]相关演算!BV75)</f>
        <v/>
      </c>
      <c r="BW75" s="228">
        <f>IF([2]相关演算!BW75="","",[2]相关演算!BW75)</f>
        <v>8.206366535831161E-2</v>
      </c>
      <c r="BX75" s="228">
        <f>IF([2]相关演算!BX75="","",[2]相关演算!BX75)</f>
        <v>0.28784970739987081</v>
      </c>
      <c r="BY75" s="228">
        <f>IF([2]相关演算!BY75="","",[2]相关演算!BY75)</f>
        <v>0.16425363758513972</v>
      </c>
      <c r="BZ75" s="228">
        <f>IF([2]相关演算!BZ75="","",[2]相关演算!BZ75)</f>
        <v>0.11947396738438465</v>
      </c>
      <c r="CA75" s="228" t="str">
        <f>IF([2]相关演算!CA75="","",[2]相关演算!CA75)</f>
        <v/>
      </c>
      <c r="CB75" s="228" t="str">
        <f>IF([2]相关演算!CB75="","",[2]相关演算!CB75)</f>
        <v/>
      </c>
      <c r="CC75" s="228" t="str">
        <f>IF([2]相关演算!CC75="","",[2]相关演算!CC75)</f>
        <v/>
      </c>
      <c r="CD75" s="228" t="str">
        <f>IF([2]相关演算!CD75="","",[2]相关演算!CD75)</f>
        <v/>
      </c>
      <c r="CE75" s="228" t="str">
        <f>IF([2]相关演算!CE75="","",[2]相关演算!CE75)</f>
        <v/>
      </c>
      <c r="CF75" s="228" t="str">
        <f>IF([2]相关演算!CF75="","",[2]相关演算!CF75)</f>
        <v/>
      </c>
      <c r="CG75" s="228" t="str">
        <f>IF([2]相关演算!CG75="","",[2]相关演算!CG75)</f>
        <v/>
      </c>
      <c r="CH75" s="228" t="str">
        <f>IF([2]相关演算!CH75="","",[2]相关演算!CH75)</f>
        <v/>
      </c>
      <c r="CI75" s="228" t="str">
        <f>IF([2]相关演算!CI75="","",[2]相关演算!CI75)</f>
        <v/>
      </c>
      <c r="CJ75" s="228">
        <f>IF([2]相关演算!CJ75="","",[2]相关演算!CJ75)</f>
        <v>51</v>
      </c>
      <c r="CK75" s="228">
        <f>IF([2]相关演算!CK75="","",[2]相关演算!CK75)</f>
        <v>255.28937752948269</v>
      </c>
      <c r="CL75" s="228">
        <f>IF([2]相关演算!CL75="","",[2]相关演算!CL75)</f>
        <v>267.91797314435621</v>
      </c>
      <c r="CM75" s="228">
        <f>IF([2]相关演算!CM75="","",[2]相关演算!CM75)</f>
        <v>224.26857983109048</v>
      </c>
      <c r="CN75" s="228">
        <f>IF([2]相关演算!CN75="","",[2]相关演算!CN75)</f>
        <v>224.26857983109048</v>
      </c>
      <c r="CO75" s="228" t="str">
        <f>IF([2]相关演算!CO75="","",[2]相关演算!CO75)</f>
        <v/>
      </c>
      <c r="CP75" s="228" t="str">
        <f>IF([2]相关演算!CP75="","",[2]相关演算!CP75)</f>
        <v/>
      </c>
      <c r="CQ75" s="228">
        <f>IF([2]相关演算!CQ75="","",[2]相关演算!CQ75)</f>
        <v>51</v>
      </c>
      <c r="CR75" s="228" t="e">
        <f>IF([2]相关演算!CR75="","",[2]相关演算!CR75)</f>
        <v>#VALUE!</v>
      </c>
      <c r="CS75" s="228" t="e">
        <f>IF([2]相关演算!CS75="","",[2]相关演算!CS75)</f>
        <v>#VALUE!</v>
      </c>
      <c r="CT75" s="228" t="e">
        <f>IF([2]相关演算!CT75="","",[2]相关演算!CT75)</f>
        <v>#VALUE!</v>
      </c>
      <c r="CU75" s="228" t="e">
        <f>IF([2]相关演算!CU75="","",[2]相关演算!CU75)</f>
        <v>#VALUE!</v>
      </c>
      <c r="CV75" s="228" t="str">
        <f>IF([2]相关演算!CV75="","",[2]相关演算!CV75)</f>
        <v/>
      </c>
      <c r="CW75" s="228">
        <f>IF([2]相关演算!CW75="","",[2]相关演算!CW75)</f>
        <v>4.8263086880004913E-2</v>
      </c>
      <c r="CX75" s="228">
        <f>IF([2]相关演算!CX75="","",[2]相关演算!CX75)</f>
        <v>5.1989330034428238E-2</v>
      </c>
      <c r="CY75" s="228">
        <f>IF([2]相关演算!CY75="","",[2]相关演算!CY75)</f>
        <v>4.2981328493271041E-2</v>
      </c>
      <c r="CZ75" s="228">
        <f>IF([2]相关演算!CZ75="","",[2]相关演算!CZ75)</f>
        <v>4.0921457805430106E-2</v>
      </c>
      <c r="DA75" s="228" t="str">
        <f>IF([2]相关演算!DA75="","",[2]相关演算!DA75)</f>
        <v/>
      </c>
      <c r="DB75" s="228" t="str">
        <f>IF([2]相关演算!DB75="","",[2]相关演算!DB75)</f>
        <v/>
      </c>
      <c r="DC75" s="228" t="e">
        <f>IF([2]相关演算!DC75="","",[2]相关演算!DC75)</f>
        <v>#VALUE!</v>
      </c>
      <c r="DD75" s="228" t="e">
        <f>IF([2]相关演算!DD75="","",[2]相关演算!DD75)</f>
        <v>#VALUE!</v>
      </c>
      <c r="DE75" s="228" t="e">
        <f>IF([2]相关演算!DE75="","",[2]相关演算!DE75)</f>
        <v>#VALUE!</v>
      </c>
      <c r="DF75" s="228" t="e">
        <f>IF([2]相关演算!DF75="","",[2]相关演算!DF75)</f>
        <v>#VALUE!</v>
      </c>
      <c r="DG75" s="228" t="str">
        <f>IF([2]相关演算!DG75="","",[2]相关演算!DG75)</f>
        <v/>
      </c>
      <c r="DH75" s="228" t="str">
        <f>IF([2]相关演算!DH75="","",[2]相关演算!DH75)</f>
        <v/>
      </c>
      <c r="DI75" s="228" t="str">
        <f>IF([2]相关演算!DI75="","",[2]相关演算!DI75)</f>
        <v/>
      </c>
      <c r="DJ75" s="228" t="str">
        <f>IF([2]相关演算!DJ75="","",[2]相关演算!DJ75)</f>
        <v/>
      </c>
      <c r="DK75" s="228" t="str">
        <f>IF([2]相关演算!DK75="","",[2]相关演算!DK75)</f>
        <v/>
      </c>
      <c r="DL75" s="228" t="str">
        <f>IF([2]相关演算!DL75="","",[2]相关演算!DL75)</f>
        <v/>
      </c>
      <c r="DM75" s="228" t="str">
        <f>IF([2]相关演算!DM75="","",[2]相关演算!DM75)</f>
        <v/>
      </c>
      <c r="DN75" s="228" t="str">
        <f>IF([2]相关演算!DN75="","",[2]相关演算!DN75)</f>
        <v/>
      </c>
      <c r="DO75" s="228" t="str">
        <f>IF([2]相关演算!DO75="","",[2]相关演算!DO75)</f>
        <v/>
      </c>
      <c r="DP75" s="228" t="str">
        <f>IF([2]相关演算!DP75="","",[2]相关演算!DP75)</f>
        <v/>
      </c>
      <c r="DQ75" s="228">
        <f>IF([2]相关演算!DQ75="","",[2]相关演算!DQ75)</f>
        <v>0</v>
      </c>
      <c r="DR75" s="228">
        <f>IF([2]相关演算!DR75="","",[2]相关演算!DR75)</f>
        <v>0</v>
      </c>
      <c r="DS75" s="228">
        <f>IF([2]相关演算!DS75="","",[2]相关演算!DS75)</f>
        <v>0.7</v>
      </c>
      <c r="DT75" s="228">
        <f>IF([2]相关演算!DT75="","",[2]相关演算!DT75)</f>
        <v>0.3</v>
      </c>
      <c r="DU75" s="228">
        <f>IF([2]相关演算!DU75="","",[2]相关演算!DU75)</f>
        <v>0.5</v>
      </c>
      <c r="DV75" s="228">
        <f>IF([2]相关演算!DV75="","",[2]相关演算!DV75)</f>
        <v>0.5</v>
      </c>
      <c r="DW75" s="228">
        <f>IF([2]相关演算!DW75="","",[2]相关演算!DW75)</f>
        <v>0</v>
      </c>
      <c r="DX75" s="228">
        <f>IF([2]相关演算!DX75="","",[2]相关演算!DX75)</f>
        <v>0</v>
      </c>
      <c r="DY75" s="228">
        <f>IF([2]相关演算!DY75="","",[2]相关演算!DY75)</f>
        <v>0</v>
      </c>
      <c r="DZ75" s="228">
        <f>IF([2]相关演算!DZ75="","",[2]相关演算!DZ75)</f>
        <v>0.25</v>
      </c>
      <c r="EA75" s="228">
        <f>IF([2]相关演算!EA75="","",[2]相关演算!EA75)</f>
        <v>0.75</v>
      </c>
      <c r="EB75" s="228">
        <f>IF([2]相关演算!EB75="","",[2]相关演算!EB75)</f>
        <v>0</v>
      </c>
      <c r="EC75" s="228">
        <f>IF([2]相关演算!EC75="","",[2]相关演算!EC75)</f>
        <v>0</v>
      </c>
      <c r="ED75" s="228">
        <f>IF([2]相关演算!ED75="","",[2]相关演算!ED75)</f>
        <v>0</v>
      </c>
      <c r="EE75" s="228">
        <f>IF([2]相关演算!EE75="","",[2]相关演算!EE75)</f>
        <v>0.625</v>
      </c>
      <c r="EF75" s="228">
        <f>IF([2]相关演算!EF75="","",[2]相关演算!EF75)</f>
        <v>0.375</v>
      </c>
      <c r="EG75" s="228" t="str">
        <f>IF([2]相关演算!EG75="","",[2]相关演算!EG75)</f>
        <v/>
      </c>
      <c r="EH75" s="228" t="str">
        <f>IF([2]相关演算!EH75="","",[2]相关演算!EH75)</f>
        <v/>
      </c>
      <c r="EI75" s="228" t="str">
        <f>IF([2]相关演算!EI75="","",[2]相关演算!EI75)</f>
        <v/>
      </c>
      <c r="EJ75" s="228" t="str">
        <f>IF([2]相关演算!EJ75="","",[2]相关演算!EJ75)</f>
        <v/>
      </c>
      <c r="EK75" s="228" t="str">
        <f>IF([2]相关演算!EK75="","",[2]相关演算!EK75)</f>
        <v/>
      </c>
      <c r="EL75" s="228" t="str">
        <f>IF([2]相关演算!EL75="","",[2]相关演算!EL75)</f>
        <v/>
      </c>
      <c r="EM75" s="228" t="str">
        <f>IF([2]相关演算!EM75="","",[2]相关演算!EM75)</f>
        <v/>
      </c>
      <c r="EN75" s="228" t="str">
        <f>IF([2]相关演算!EN75="","",[2]相关演算!EN75)</f>
        <v/>
      </c>
      <c r="EO75" s="228" t="str">
        <f>IF([2]相关演算!EO75="","",[2]相关演算!EO75)</f>
        <v/>
      </c>
      <c r="EP75" s="228" t="str">
        <f>IF([2]相关演算!EP75="","",[2]相关演算!EP75)</f>
        <v/>
      </c>
      <c r="EQ75" s="228" t="str">
        <f>IF([2]相关演算!EQ75="","",[2]相关演算!EQ75)</f>
        <v/>
      </c>
      <c r="ER75" s="228" t="str">
        <f>IF([2]相关演算!ER75="","",[2]相关演算!ER75)</f>
        <v/>
      </c>
      <c r="ES75" s="228" t="str">
        <f>IF([2]相关演算!ES75="","",[2]相关演算!ES75)</f>
        <v/>
      </c>
      <c r="ET75" s="228" t="str">
        <f>IF([2]相关演算!ET75="","",[2]相关演算!ET75)</f>
        <v/>
      </c>
      <c r="EU75" s="228" t="str">
        <f>IF([2]相关演算!EU75="","",[2]相关演算!EU75)</f>
        <v/>
      </c>
      <c r="EV75" s="228" t="str">
        <f>IF([2]相关演算!EV75="","",[2]相关演算!EV75)</f>
        <v/>
      </c>
      <c r="EW75" s="228" t="str">
        <f>IF([2]相关演算!EW75="","",[2]相关演算!EW75)</f>
        <v/>
      </c>
      <c r="EX75" s="228" t="str">
        <f>IF([2]相关演算!EX75="","",[2]相关演算!EX75)</f>
        <v/>
      </c>
      <c r="EY75" s="228" t="str">
        <f>IF([2]相关演算!EY75="","",[2]相关演算!EY75)</f>
        <v/>
      </c>
      <c r="EZ75" s="228" t="str">
        <f>IF([2]相关演算!EZ75="","",[2]相关演算!EZ75)</f>
        <v/>
      </c>
      <c r="FA75" s="228" t="str">
        <f>IF([2]相关演算!FA75="","",[2]相关演算!FA75)</f>
        <v/>
      </c>
      <c r="FB75" s="228" t="str">
        <f>IF([2]相关演算!FB75="","",[2]相关演算!FB75)</f>
        <v/>
      </c>
      <c r="FC75" s="228" t="str">
        <f>IF([2]相关演算!FC75="","",[2]相关演算!FC75)</f>
        <v/>
      </c>
      <c r="FD75" s="228" t="str">
        <f>IF([2]相关演算!FD75="","",[2]相关演算!FD75)</f>
        <v/>
      </c>
      <c r="FE75" s="228" t="str">
        <f>IF([2]相关演算!FE75="","",[2]相关演算!FE75)</f>
        <v/>
      </c>
      <c r="FF75" s="228" t="str">
        <f>IF([2]相关演算!FF75="","",[2]相关演算!FF75)</f>
        <v/>
      </c>
      <c r="FG75" s="228" t="str">
        <f>IF([2]相关演算!FG75="","",[2]相关演算!FG75)</f>
        <v>伍子胥</v>
      </c>
      <c r="FH75" s="228">
        <f>IF([2]相关演算!FH75="","",[2]相关演算!FH75)</f>
        <v>10062</v>
      </c>
      <c r="FI75" s="228" t="str">
        <f>IF([2]相关演算!FI75="","",[2]相关演算!FI75)</f>
        <v>nomarl</v>
      </c>
      <c r="FJ75" s="228">
        <f>IF([2]相关演算!FJ75="","",[2]相关演算!FJ75)</f>
        <v>999</v>
      </c>
      <c r="FK75" s="228" t="str">
        <f>IF([2]相关演算!FK75="","",[2]相关演算!FK75)</f>
        <v/>
      </c>
      <c r="FL75" s="228" t="str">
        <f>IF([2]相关演算!FL75="","",[2]相关演算!FL75)</f>
        <v/>
      </c>
      <c r="FM75" s="228">
        <f>IF([2]相关演算!FM75="","",[2]相关演算!FM75)</f>
        <v>0</v>
      </c>
      <c r="FN75" s="228">
        <f>IF([2]相关演算!FN75="","",[2]相关演算!FN75)</f>
        <v>999</v>
      </c>
      <c r="FO75" s="228">
        <f>IF([2]相关演算!FO75="","",[2]相关演算!FO75)</f>
        <v>0</v>
      </c>
      <c r="FP75" s="228">
        <f>IF([2]相关演算!FP75="","",[2]相关演算!FP75)</f>
        <v>0</v>
      </c>
      <c r="FQ75" s="228">
        <f>IF([2]相关演算!FQ75="","",[2]相关演算!FQ75)</f>
        <v>0</v>
      </c>
      <c r="FR75" s="228">
        <f>IF([2]相关演算!FR75="","",[2]相关演算!FR75)</f>
        <v>0</v>
      </c>
      <c r="FS75" s="228">
        <f>IF([2]相关演算!FS75="","",[2]相关演算!FS75)</f>
        <v>0</v>
      </c>
      <c r="FT75" s="228">
        <f>IF([2]相关演算!FT75="","",[2]相关演算!FT75)</f>
        <v>0</v>
      </c>
      <c r="FU75" s="228">
        <f>IF([2]相关演算!FU75="","",[2]相关演算!FU75)</f>
        <v>0</v>
      </c>
      <c r="FV75" s="228">
        <f>IF([2]相关演算!FV75="","",[2]相关演算!FV75)</f>
        <v>0</v>
      </c>
      <c r="FW75" s="228">
        <f>IF([2]相关演算!FW75="","",[2]相关演算!FW75)</f>
        <v>0</v>
      </c>
      <c r="FX75" s="228">
        <f>IF([2]相关演算!FX75="","",[2]相关演算!FX75)</f>
        <v>0</v>
      </c>
      <c r="FY75" s="228">
        <f>IF([2]相关演算!FY75="","",[2]相关演算!FY75)</f>
        <v>0</v>
      </c>
      <c r="FZ75" s="228" t="str">
        <f ca="1">IF([2]相关演算!FZ75="","",[2]相关演算!FZ75)</f>
        <v/>
      </c>
      <c r="GA75" s="228">
        <f>IF([2]相关演算!GA75="","",[2]相关演算!GA75)</f>
        <v>1</v>
      </c>
      <c r="GB75" s="228">
        <f ca="1">IF([2]相关演算!GB75="","",[2]相关演算!GB75)</f>
        <v>999</v>
      </c>
      <c r="GC75" s="228">
        <f ca="1">IF([2]相关演算!GC75="","",[2]相关演算!GC75)</f>
        <v>1</v>
      </c>
      <c r="GD75" s="228">
        <f>IF([2]相关演算!GD75="","",[2]相关演算!GD75)</f>
        <v>0</v>
      </c>
      <c r="GE75" s="228">
        <f>IF([2]相关演算!GE75="","",[2]相关演算!GE75)</f>
        <v>0</v>
      </c>
      <c r="GF75" s="228">
        <f>IF([2]相关演算!GF75="","",[2]相关演算!GF75)</f>
        <v>1</v>
      </c>
      <c r="GG75" s="228">
        <f>IF([2]相关演算!GG75="","",[2]相关演算!GG75)</f>
        <v>1</v>
      </c>
      <c r="GH75" s="228" t="str">
        <f>IF([2]相关演算!GH75="","",[2]相关演算!GH75)</f>
        <v/>
      </c>
      <c r="GI75" s="228" t="str">
        <f>IF([2]相关演算!GI75="","",[2]相关演算!GI75)</f>
        <v/>
      </c>
      <c r="GJ75" s="228" t="str">
        <f>IF([2]相关演算!GJ75="","",[2]相关演算!GJ75)</f>
        <v/>
      </c>
      <c r="GK75" s="228" t="str">
        <f>IF([2]相关演算!GK75="","",[2]相关演算!GK75)</f>
        <v/>
      </c>
      <c r="GL75" s="228" t="str">
        <f>IF([2]相关演算!GL75="","",[2]相关演算!GL75)</f>
        <v/>
      </c>
      <c r="GM75" s="228" t="str">
        <f>IF([2]相关演算!GM75="","",[2]相关演算!GM75)</f>
        <v/>
      </c>
      <c r="GN75" s="228" t="str">
        <f>IF([2]相关演算!GN75="","",[2]相关演算!GN75)</f>
        <v/>
      </c>
      <c r="GO75" s="228" t="str">
        <f>IF([2]相关演算!GO75="","",[2]相关演算!GO75)</f>
        <v/>
      </c>
      <c r="GP75" s="228" t="str">
        <f>IF([2]相关演算!GP75="","",[2]相关演算!GP75)</f>
        <v/>
      </c>
      <c r="GQ75" s="228" t="str">
        <f>IF([2]相关演算!GQ75="","",[2]相关演算!GQ75)</f>
        <v/>
      </c>
      <c r="GR75" s="228" t="str">
        <f>IF([2]相关演算!GR75="","",[2]相关演算!GR75)</f>
        <v/>
      </c>
      <c r="GS75" s="228" t="str">
        <f>IF([2]相关演算!GS75="","",[2]相关演算!GS75)</f>
        <v/>
      </c>
      <c r="GT75" s="228" t="str">
        <f>IF([2]相关演算!GT75="","",[2]相关演算!GT75)</f>
        <v/>
      </c>
      <c r="GU75" s="228" t="str">
        <f>IF([2]相关演算!GU75="","",[2]相关演算!GU75)</f>
        <v/>
      </c>
      <c r="GV75" s="228" t="str">
        <f>IF([2]相关演算!GV75="","",[2]相关演算!GV75)</f>
        <v/>
      </c>
      <c r="GW75" s="228" t="str">
        <f>IF([2]相关演算!GW75="","",[2]相关演算!GW75)</f>
        <v/>
      </c>
      <c r="GX75" s="228" t="str">
        <f>IF([2]相关演算!GX75="","",[2]相关演算!GX75)</f>
        <v/>
      </c>
      <c r="GY75" s="228" t="str">
        <f>IF([2]相关演算!GY75="","",[2]相关演算!GY75)</f>
        <v/>
      </c>
      <c r="GZ75" s="228" t="str">
        <f>IF([2]相关演算!GZ75="","",[2]相关演算!GZ75)</f>
        <v/>
      </c>
    </row>
    <row r="76" spans="1:208">
      <c r="A76" s="228" t="str">
        <f>IF([2]相关演算!A76="","",[2]相关演算!A76)</f>
        <v/>
      </c>
      <c r="B76" s="228">
        <f>IF([2]相关演算!B76="","",[2]相关演算!B76)</f>
        <v>57</v>
      </c>
      <c r="C76" s="228">
        <f>IF([2]相关演算!C76="","",[2]相关演算!C76)</f>
        <v>0.5</v>
      </c>
      <c r="D76" s="228">
        <f>IF([2]相关演算!D76="","",[2]相关演算!D76)</f>
        <v>0.5</v>
      </c>
      <c r="E76" s="228">
        <f>IF([2]相关演算!E76="","",[2]相关演算!E76)</f>
        <v>0.5</v>
      </c>
      <c r="F76" s="228">
        <f>IF([2]相关演算!F76="","",[2]相关演算!F76)</f>
        <v>0.5</v>
      </c>
      <c r="G76" s="228">
        <f>IF([2]相关演算!G76="","",[2]相关演算!G76)</f>
        <v>0.10740926887645813</v>
      </c>
      <c r="H76" s="228">
        <f>IF([2]相关演算!H76="","",[2]相关演算!H76)</f>
        <v>1.5018924022833268E-2</v>
      </c>
      <c r="I76" s="228">
        <f>IF([2]相关演算!I76="","",[2]相关演算!I76)</f>
        <v>0.31919514439186364</v>
      </c>
      <c r="J76" s="228">
        <f>IF([2]相关演算!J76="","",[2]相关演算!J76)</f>
        <v>0.31919514439186364</v>
      </c>
      <c r="K76" s="228">
        <f>IF([2]相关演算!K76="","",[2]相关演算!K76)</f>
        <v>0</v>
      </c>
      <c r="L76" s="228">
        <f>IF([2]相关演算!L76="","",[2]相关演算!L76)</f>
        <v>0.20303554593455533</v>
      </c>
      <c r="M76" s="228">
        <f>IF([2]相关演算!M76="","",[2]相关演算!M76)</f>
        <v>0.30436370957354347</v>
      </c>
      <c r="N76" s="228">
        <f>IF([2]相关演算!N76="","",[2]相关演算!N76)</f>
        <v>0.14900743108051223</v>
      </c>
      <c r="O76" s="228" t="str">
        <f>IF([2]相关演算!O76="","",[2]相关演算!O76)</f>
        <v/>
      </c>
      <c r="P76" s="228" t="str">
        <f>IF([2]相关演算!P76="","",[2]相关演算!P76)</f>
        <v/>
      </c>
      <c r="Q76" s="228" t="str">
        <f>IF([2]相关演算!Q76="","",[2]相关演算!Q76)</f>
        <v/>
      </c>
      <c r="R76" s="228">
        <f>IF([2]相关演算!R76="","",[2]相关演算!R76)</f>
        <v>3.7898399999999999</v>
      </c>
      <c r="S76" s="228">
        <f>IF([2]相关演算!S76="","",[2]相关演算!S76)</f>
        <v>3.62704</v>
      </c>
      <c r="T76" s="228">
        <f>IF([2]相关演算!T76="","",[2]相关演算!T76)</f>
        <v>1.8</v>
      </c>
      <c r="U76" s="228">
        <f>IF([2]相关演算!U76="","",[2]相关演算!U76)</f>
        <v>2.3839999999999999</v>
      </c>
      <c r="V76" s="228">
        <f>IF([2]相关演算!V76="","",[2]相关演算!V76)</f>
        <v>3.0401861155812036</v>
      </c>
      <c r="W76" s="228">
        <f>IF([2]相关演算!W76="","",[2]相关演算!W76)</f>
        <v>1.6275937393914084</v>
      </c>
      <c r="X76" s="228">
        <f>IF([2]相关演算!X76="","",[2]相关演算!X76)</f>
        <v>1.1057729740030113</v>
      </c>
      <c r="Y76" s="228">
        <f>IF([2]相关演算!Y76="","",[2]相关演算!Y76)</f>
        <v>1.1057007242773038</v>
      </c>
      <c r="Z76" s="228">
        <f>IF([2]相关演算!Z76="","",[2]相关演算!Z76)</f>
        <v>0.15596210620274964</v>
      </c>
      <c r="AA76" s="228">
        <f>IF([2]相关演算!AA76="","",[2]相关演算!AA76)</f>
        <v>0.16296247865240765</v>
      </c>
      <c r="AB76" s="228">
        <f>IF([2]相关演算!AB76="","",[2]相关演算!AB76)</f>
        <v>0.32837301587301593</v>
      </c>
      <c r="AC76" s="228">
        <f>IF([2]相关演算!AC76="","",[2]相关演算!AC76)</f>
        <v>0.24793264621284761</v>
      </c>
      <c r="AD76" s="228">
        <f>IF([2]相关演算!AD76="","",[2]相关演算!AD76)</f>
        <v>0.33802690773376354</v>
      </c>
      <c r="AE76" s="228">
        <f>IF([2]相关演算!AE76="","",[2]相关演算!AE76)</f>
        <v>0.42994816103448741</v>
      </c>
      <c r="AF76" s="228">
        <f>IF([2]相关演算!AF76="","",[2]相关演算!AF76)</f>
        <v>0.45205265314347948</v>
      </c>
      <c r="AG76" s="228">
        <f>IF([2]相关演算!AG76="","",[2]相关演算!AG76)</f>
        <v>0.56571877878424415</v>
      </c>
      <c r="AH76" s="228">
        <f>IF([2]相关演算!AH76="","",[2]相关演算!AH76)</f>
        <v>0.2712315918860877</v>
      </c>
      <c r="AI76" s="228">
        <f>IF([2]相关演算!AI76="","",[2]相关演算!AI76)</f>
        <v>0.19702380952380955</v>
      </c>
      <c r="AJ76" s="228">
        <f>IF([2]相关演算!AJ76="","",[2]相关演算!AJ76)</f>
        <v>0.33802690773376354</v>
      </c>
      <c r="AK76" s="228">
        <f>IF([2]相关演算!AK76="","",[2]相关演算!AK76)</f>
        <v>0.15596210620274964</v>
      </c>
      <c r="AL76" s="228">
        <f>IF([2]相关演算!AL76="","",[2]相关演算!AL76)</f>
        <v>1.4356307529070252E+19</v>
      </c>
      <c r="AM76" s="228">
        <f>IF([2]相关演算!AM76="","",[2]相关演算!AM76)</f>
        <v>1.5000691617950519E+19</v>
      </c>
      <c r="AN76" s="228">
        <f>IF([2]相关演算!AN76="","",[2]相关演算!AN76)</f>
        <v>3.0226726958872945E+19</v>
      </c>
      <c r="AO76" s="228">
        <f>IF([2]相关演算!AO76="","",[2]相关演算!AO76)</f>
        <v>3.5277165633298653E+19</v>
      </c>
      <c r="AP76" s="228">
        <f>IF([2]相关演算!AP76="","",[2]相关演算!AP76)</f>
        <v>3.3093796960655516E+19</v>
      </c>
      <c r="AQ76" s="228">
        <f>IF([2]相关演算!AQ76="","",[2]相关演算!AQ76)</f>
        <v>3.2730343809453679E+19</v>
      </c>
      <c r="AR76" s="228">
        <f>IF([2]相关演算!AR76="","",[2]相关演算!AR76)</f>
        <v>1.9638206285672206E+19</v>
      </c>
      <c r="AS76" s="228">
        <f>IF([2]相关演算!AS76="","",[2]相关演算!AS76)</f>
        <v>1.8136036175323767E+19</v>
      </c>
      <c r="AT76" s="228">
        <f>IF([2]相关演算!AT76="","",[2]相关演算!AT76)</f>
        <v>3.5277165633298653E+19</v>
      </c>
      <c r="AU76" s="228">
        <f>IF([2]相关演算!AU76="","",[2]相关演算!AU76)</f>
        <v>1.4356307529070252E+19</v>
      </c>
      <c r="AV76" s="228" t="str">
        <f>IF([2]相关演算!AV76="","",[2]相关演算!AV76)</f>
        <v/>
      </c>
      <c r="AW76" s="228" t="str">
        <f>IF([2]相关演算!AW76="","",[2]相关演算!AW76)</f>
        <v/>
      </c>
      <c r="AX76" s="228" t="str">
        <f>IF([2]相关演算!AX76="","",[2]相关演算!AX76)</f>
        <v/>
      </c>
      <c r="AY76" s="228" t="str">
        <f>IF([2]相关演算!AY76="","",[2]相关演算!AY76)</f>
        <v/>
      </c>
      <c r="AZ76" s="228" t="str">
        <f>IF([2]相关演算!AZ76="","",[2]相关演算!AZ76)</f>
        <v/>
      </c>
      <c r="BA76" s="228" t="str">
        <f>IF([2]相关演算!BA76="","",[2]相关演算!BA76)</f>
        <v/>
      </c>
      <c r="BB76" s="228" t="str">
        <f>IF([2]相关演算!BB76="","",[2]相关演算!BB76)</f>
        <v/>
      </c>
      <c r="BC76" s="228" t="str">
        <f>IF([2]相关演算!BC76="","",[2]相关演算!BC76)</f>
        <v/>
      </c>
      <c r="BD76" s="228">
        <f>IF([2]相关演算!BD76="","",[2]相关演算!BD76)</f>
        <v>52</v>
      </c>
      <c r="BE76" s="228">
        <f>IF([2]相关演算!BE76="","",[2]相关演算!BE76)</f>
        <v>240</v>
      </c>
      <c r="BF76" s="228">
        <f>IF([2]相关演算!BF76="","",[2]相关演算!BF76)</f>
        <v>187.8666502580044</v>
      </c>
      <c r="BG76" s="228">
        <f>IF([2]相关演算!BG76="","",[2]相关演算!BG76)</f>
        <v>151.70868609678408</v>
      </c>
      <c r="BH76" s="228">
        <f>IF([2]相关演算!BH76="","",[2]相关演算!BH76)</f>
        <v>188.30951957144978</v>
      </c>
      <c r="BI76" s="228" t="str">
        <f>IF([2]相关演算!BI76="","",[2]相关演算!BI76)</f>
        <v/>
      </c>
      <c r="BJ76" s="228" t="str">
        <f>IF([2]相关演算!BJ76="","",[2]相关演算!BJ76)</f>
        <v/>
      </c>
      <c r="BK76" s="228">
        <f>IF([2]相关演算!BK76="","",[2]相关演算!BK76)</f>
        <v>52</v>
      </c>
      <c r="BL76" s="228">
        <f>IF([2]相关演算!BL76="","",[2]相关演算!BL76)</f>
        <v>4.6793974619881828E-2</v>
      </c>
      <c r="BM76" s="228">
        <f>IF([2]相关演算!BM76="","",[2]相关演算!BM76)</f>
        <v>0.11523296115460013</v>
      </c>
      <c r="BN76" s="228">
        <f>IF([2]相关演算!BN76="","",[2]相关演算!BN76)</f>
        <v>9.7969138171772774E-2</v>
      </c>
      <c r="BO76" s="228">
        <f>IF([2]相关演算!BO76="","",[2]相关演算!BO76)</f>
        <v>5.2084818773594971E-2</v>
      </c>
      <c r="BP76" s="228" t="str">
        <f>IF([2]相关演算!BP76="","",[2]相关演算!BP76)</f>
        <v/>
      </c>
      <c r="BQ76" s="228">
        <f>IF([2]相关演算!BQ76="","",[2]相关演算!BQ76)</f>
        <v>3.6754023308054495E-2</v>
      </c>
      <c r="BR76" s="228">
        <f>IF([2]相关演算!BR76="","",[2]相关演算!BR76)</f>
        <v>0.1767001878870911</v>
      </c>
      <c r="BS76" s="228">
        <f>IF([2]相关演算!BS76="","",[2]相关演算!BS76)</f>
        <v>6.9520819078178669E-2</v>
      </c>
      <c r="BT76" s="228">
        <f>IF([2]相关演算!BT76="","",[2]相关演算!BT76)</f>
        <v>6.9801511586267351E-2</v>
      </c>
      <c r="BU76" s="228" t="str">
        <f>IF([2]相关演算!BU76="","",[2]相关演算!BU76)</f>
        <v/>
      </c>
      <c r="BV76" s="228" t="str">
        <f>IF([2]相关演算!BV76="","",[2]相关演算!BV76)</f>
        <v/>
      </c>
      <c r="BW76" s="228">
        <f>IF([2]相关演算!BW76="","",[2]相关演算!BW76)</f>
        <v>8.3547997927936324E-2</v>
      </c>
      <c r="BX76" s="228">
        <f>IF([2]相关演算!BX76="","",[2]相关演算!BX76)</f>
        <v>0.29193314904169121</v>
      </c>
      <c r="BY76" s="228">
        <f>IF([2]相关演算!BY76="","",[2]相关演算!BY76)</f>
        <v>0.16748995724995144</v>
      </c>
      <c r="BZ76" s="228">
        <f>IF([2]相关演算!BZ76="","",[2]相关演算!BZ76)</f>
        <v>0.12188633035986232</v>
      </c>
      <c r="CA76" s="228" t="str">
        <f>IF([2]相关演算!CA76="","",[2]相关演算!CA76)</f>
        <v/>
      </c>
      <c r="CB76" s="228" t="str">
        <f>IF([2]相关演算!CB76="","",[2]相关演算!CB76)</f>
        <v/>
      </c>
      <c r="CC76" s="228" t="str">
        <f>IF([2]相关演算!CC76="","",[2]相关演算!CC76)</f>
        <v/>
      </c>
      <c r="CD76" s="228" t="str">
        <f>IF([2]相关演算!CD76="","",[2]相关演算!CD76)</f>
        <v/>
      </c>
      <c r="CE76" s="228" t="str">
        <f>IF([2]相关演算!CE76="","",[2]相关演算!CE76)</f>
        <v/>
      </c>
      <c r="CF76" s="228" t="str">
        <f>IF([2]相关演算!CF76="","",[2]相关演算!CF76)</f>
        <v/>
      </c>
      <c r="CG76" s="228" t="str">
        <f>IF([2]相关演算!CG76="","",[2]相关演算!CG76)</f>
        <v/>
      </c>
      <c r="CH76" s="228" t="str">
        <f>IF([2]相关演算!CH76="","",[2]相关演算!CH76)</f>
        <v/>
      </c>
      <c r="CI76" s="228" t="str">
        <f>IF([2]相关演算!CI76="","",[2]相关演算!CI76)</f>
        <v/>
      </c>
      <c r="CJ76" s="228">
        <f>IF([2]相关演算!CJ76="","",[2]相关演算!CJ76)</f>
        <v>52</v>
      </c>
      <c r="CK76" s="228">
        <f>IF([2]相关演算!CK76="","",[2]相关演算!CK76)</f>
        <v>257.87537116295073</v>
      </c>
      <c r="CL76" s="228">
        <f>IF([2]相关演算!CL76="","",[2]相关演算!CL76)</f>
        <v>271.41665641125275</v>
      </c>
      <c r="CM76" s="228">
        <f>IF([2]相关演算!CM76="","",[2]相关演算!CM76)</f>
        <v>228.55094660786753</v>
      </c>
      <c r="CN76" s="228">
        <f>IF([2]相关演算!CN76="","",[2]相关演算!CN76)</f>
        <v>228.55094660786753</v>
      </c>
      <c r="CO76" s="228" t="str">
        <f>IF([2]相关演算!CO76="","",[2]相关演算!CO76)</f>
        <v/>
      </c>
      <c r="CP76" s="228" t="str">
        <f>IF([2]相关演算!CP76="","",[2]相关演算!CP76)</f>
        <v/>
      </c>
      <c r="CQ76" s="228">
        <f>IF([2]相关演算!CQ76="","",[2]相关演算!CQ76)</f>
        <v>52</v>
      </c>
      <c r="CR76" s="228" t="e">
        <f>IF([2]相关演算!CR76="","",[2]相关演算!CR76)</f>
        <v>#VALUE!</v>
      </c>
      <c r="CS76" s="228" t="e">
        <f>IF([2]相关演算!CS76="","",[2]相关演算!CS76)</f>
        <v>#VALUE!</v>
      </c>
      <c r="CT76" s="228" t="e">
        <f>IF([2]相关演算!CT76="","",[2]相关演算!CT76)</f>
        <v>#VALUE!</v>
      </c>
      <c r="CU76" s="228" t="e">
        <f>IF([2]相关演算!CU76="","",[2]相关演算!CU76)</f>
        <v>#VALUE!</v>
      </c>
      <c r="CV76" s="228" t="str">
        <f>IF([2]相关演算!CV76="","",[2]相关演算!CV76)</f>
        <v/>
      </c>
      <c r="CW76" s="228">
        <f>IF([2]相关演算!CW76="","",[2]相关演算!CW76)</f>
        <v>4.9414190363969268E-2</v>
      </c>
      <c r="CX76" s="228">
        <f>IF([2]相关演算!CX76="","",[2]相关演算!CX76)</f>
        <v>5.3084939761086324E-2</v>
      </c>
      <c r="CY76" s="228">
        <f>IF([2]相关演算!CY76="","",[2]相关演算!CY76)</f>
        <v>4.4017086816434403E-2</v>
      </c>
      <c r="CZ76" s="228">
        <f>IF([2]相关演算!CZ76="","",[2]相关演算!CZ76)</f>
        <v>4.1990673411017948E-2</v>
      </c>
      <c r="DA76" s="228" t="str">
        <f>IF([2]相关演算!DA76="","",[2]相关演算!DA76)</f>
        <v/>
      </c>
      <c r="DB76" s="228" t="str">
        <f>IF([2]相关演算!DB76="","",[2]相关演算!DB76)</f>
        <v/>
      </c>
      <c r="DC76" s="228" t="e">
        <f>IF([2]相关演算!DC76="","",[2]相关演算!DC76)</f>
        <v>#VALUE!</v>
      </c>
      <c r="DD76" s="228" t="e">
        <f>IF([2]相关演算!DD76="","",[2]相关演算!DD76)</f>
        <v>#VALUE!</v>
      </c>
      <c r="DE76" s="228" t="e">
        <f>IF([2]相关演算!DE76="","",[2]相关演算!DE76)</f>
        <v>#VALUE!</v>
      </c>
      <c r="DF76" s="228" t="e">
        <f>IF([2]相关演算!DF76="","",[2]相关演算!DF76)</f>
        <v>#VALUE!</v>
      </c>
      <c r="DG76" s="228" t="str">
        <f>IF([2]相关演算!DG76="","",[2]相关演算!DG76)</f>
        <v/>
      </c>
      <c r="DH76" s="228" t="str">
        <f>IF([2]相关演算!DH76="","",[2]相关演算!DH76)</f>
        <v/>
      </c>
      <c r="DI76" s="228" t="str">
        <f>IF([2]相关演算!DI76="","",[2]相关演算!DI76)</f>
        <v/>
      </c>
      <c r="DJ76" s="228" t="str">
        <f>IF([2]相关演算!DJ76="","",[2]相关演算!DJ76)</f>
        <v/>
      </c>
      <c r="DK76" s="228" t="str">
        <f>IF([2]相关演算!DK76="","",[2]相关演算!DK76)</f>
        <v/>
      </c>
      <c r="DL76" s="228" t="str">
        <f>IF([2]相关演算!DL76="","",[2]相关演算!DL76)</f>
        <v/>
      </c>
      <c r="DM76" s="228" t="str">
        <f>IF([2]相关演算!DM76="","",[2]相关演算!DM76)</f>
        <v/>
      </c>
      <c r="DN76" s="228" t="str">
        <f>IF([2]相关演算!DN76="","",[2]相关演算!DN76)</f>
        <v/>
      </c>
      <c r="DO76" s="228" t="str">
        <f>IF([2]相关演算!DO76="","",[2]相关演算!DO76)</f>
        <v/>
      </c>
      <c r="DP76" s="228" t="str">
        <f>IF([2]相关演算!DP76="","",[2]相关演算!DP76)</f>
        <v/>
      </c>
      <c r="DQ76" s="228">
        <f>IF([2]相关演算!DQ76="","",[2]相关演算!DQ76)</f>
        <v>0</v>
      </c>
      <c r="DR76" s="228">
        <f>IF([2]相关演算!DR76="","",[2]相关演算!DR76)</f>
        <v>0</v>
      </c>
      <c r="DS76" s="228">
        <f>IF([2]相关演算!DS76="","",[2]相关演算!DS76)</f>
        <v>0.7</v>
      </c>
      <c r="DT76" s="228">
        <f>IF([2]相关演算!DT76="","",[2]相关演算!DT76)</f>
        <v>0.3</v>
      </c>
      <c r="DU76" s="228">
        <f>IF([2]相关演算!DU76="","",[2]相关演算!DU76)</f>
        <v>0.5</v>
      </c>
      <c r="DV76" s="228">
        <f>IF([2]相关演算!DV76="","",[2]相关演算!DV76)</f>
        <v>0.5</v>
      </c>
      <c r="DW76" s="228">
        <f>IF([2]相关演算!DW76="","",[2]相关演算!DW76)</f>
        <v>0</v>
      </c>
      <c r="DX76" s="228">
        <f>IF([2]相关演算!DX76="","",[2]相关演算!DX76)</f>
        <v>0</v>
      </c>
      <c r="DY76" s="228">
        <f>IF([2]相关演算!DY76="","",[2]相关演算!DY76)</f>
        <v>0</v>
      </c>
      <c r="DZ76" s="228">
        <f>IF([2]相关演算!DZ76="","",[2]相关演算!DZ76)</f>
        <v>0.25</v>
      </c>
      <c r="EA76" s="228">
        <f>IF([2]相关演算!EA76="","",[2]相关演算!EA76)</f>
        <v>0.75</v>
      </c>
      <c r="EB76" s="228">
        <f>IF([2]相关演算!EB76="","",[2]相关演算!EB76)</f>
        <v>0</v>
      </c>
      <c r="EC76" s="228">
        <f>IF([2]相关演算!EC76="","",[2]相关演算!EC76)</f>
        <v>0</v>
      </c>
      <c r="ED76" s="228">
        <f>IF([2]相关演算!ED76="","",[2]相关演算!ED76)</f>
        <v>0</v>
      </c>
      <c r="EE76" s="228">
        <f>IF([2]相关演算!EE76="","",[2]相关演算!EE76)</f>
        <v>0.625</v>
      </c>
      <c r="EF76" s="228">
        <f>IF([2]相关演算!EF76="","",[2]相关演算!EF76)</f>
        <v>0.375</v>
      </c>
      <c r="EG76" s="228" t="str">
        <f>IF([2]相关演算!EG76="","",[2]相关演算!EG76)</f>
        <v/>
      </c>
      <c r="EH76" s="228" t="str">
        <f>IF([2]相关演算!EH76="","",[2]相关演算!EH76)</f>
        <v/>
      </c>
      <c r="EI76" s="228" t="str">
        <f>IF([2]相关演算!EI76="","",[2]相关演算!EI76)</f>
        <v/>
      </c>
      <c r="EJ76" s="228" t="str">
        <f>IF([2]相关演算!EJ76="","",[2]相关演算!EJ76)</f>
        <v/>
      </c>
      <c r="EK76" s="228" t="str">
        <f>IF([2]相关演算!EK76="","",[2]相关演算!EK76)</f>
        <v/>
      </c>
      <c r="EL76" s="228" t="str">
        <f>IF([2]相关演算!EL76="","",[2]相关演算!EL76)</f>
        <v/>
      </c>
      <c r="EM76" s="228" t="str">
        <f>IF([2]相关演算!EM76="","",[2]相关演算!EM76)</f>
        <v/>
      </c>
      <c r="EN76" s="228" t="str">
        <f>IF([2]相关演算!EN76="","",[2]相关演算!EN76)</f>
        <v/>
      </c>
      <c r="EO76" s="228" t="str">
        <f>IF([2]相关演算!EO76="","",[2]相关演算!EO76)</f>
        <v/>
      </c>
      <c r="EP76" s="228" t="str">
        <f>IF([2]相关演算!EP76="","",[2]相关演算!EP76)</f>
        <v/>
      </c>
      <c r="EQ76" s="228" t="str">
        <f>IF([2]相关演算!EQ76="","",[2]相关演算!EQ76)</f>
        <v/>
      </c>
      <c r="ER76" s="228" t="str">
        <f>IF([2]相关演算!ER76="","",[2]相关演算!ER76)</f>
        <v/>
      </c>
      <c r="ES76" s="228" t="str">
        <f>IF([2]相关演算!ES76="","",[2]相关演算!ES76)</f>
        <v/>
      </c>
      <c r="ET76" s="228" t="str">
        <f>IF([2]相关演算!ET76="","",[2]相关演算!ET76)</f>
        <v/>
      </c>
      <c r="EU76" s="228" t="str">
        <f>IF([2]相关演算!EU76="","",[2]相关演算!EU76)</f>
        <v/>
      </c>
      <c r="EV76" s="228" t="str">
        <f>IF([2]相关演算!EV76="","",[2]相关演算!EV76)</f>
        <v/>
      </c>
      <c r="EW76" s="228" t="str">
        <f>IF([2]相关演算!EW76="","",[2]相关演算!EW76)</f>
        <v/>
      </c>
      <c r="EX76" s="228" t="str">
        <f>IF([2]相关演算!EX76="","",[2]相关演算!EX76)</f>
        <v/>
      </c>
      <c r="EY76" s="228" t="str">
        <f>IF([2]相关演算!EY76="","",[2]相关演算!EY76)</f>
        <v/>
      </c>
      <c r="EZ76" s="228" t="str">
        <f>IF([2]相关演算!EZ76="","",[2]相关演算!EZ76)</f>
        <v/>
      </c>
      <c r="FA76" s="228" t="str">
        <f>IF([2]相关演算!FA76="","",[2]相关演算!FA76)</f>
        <v/>
      </c>
      <c r="FB76" s="228" t="str">
        <f>IF([2]相关演算!FB76="","",[2]相关演算!FB76)</f>
        <v/>
      </c>
      <c r="FC76" s="228" t="str">
        <f>IF([2]相关演算!FC76="","",[2]相关演算!FC76)</f>
        <v/>
      </c>
      <c r="FD76" s="228" t="str">
        <f>IF([2]相关演算!FD76="","",[2]相关演算!FD76)</f>
        <v/>
      </c>
      <c r="FE76" s="228" t="str">
        <f>IF([2]相关演算!FE76="","",[2]相关演算!FE76)</f>
        <v/>
      </c>
      <c r="FF76" s="228" t="str">
        <f>IF([2]相关演算!FF76="","",[2]相关演算!FF76)</f>
        <v/>
      </c>
      <c r="FG76" s="228" t="str">
        <f>IF([2]相关演算!FG76="","",[2]相关演算!FG76)</f>
        <v>欧冶子</v>
      </c>
      <c r="FH76" s="228">
        <f>IF([2]相关演算!FH76="","",[2]相关演算!FH76)</f>
        <v>10063</v>
      </c>
      <c r="FI76" s="228" t="str">
        <f>IF([2]相关演算!FI76="","",[2]相关演算!FI76)</f>
        <v>fanwei2</v>
      </c>
      <c r="FJ76" s="228">
        <f>IF([2]相关演算!FJ76="","",[2]相关演算!FJ76)</f>
        <v>380</v>
      </c>
      <c r="FK76" s="228">
        <f>IF([2]相关演算!FK76="","",[2]相关演算!FK76)</f>
        <v>80</v>
      </c>
      <c r="FL76" s="228">
        <f>IF([2]相关演算!FL76="","",[2]相关演算!FL76)</f>
        <v>220</v>
      </c>
      <c r="FM76" s="228">
        <f>IF([2]相关演算!FM76="","",[2]相关演算!FM76)</f>
        <v>0</v>
      </c>
      <c r="FN76" s="228">
        <f>IF([2]相关演算!FN76="","",[2]相关演算!FN76)</f>
        <v>220</v>
      </c>
      <c r="FO76" s="228">
        <f>IF([2]相关演算!FO76="","",[2]相关演算!FO76)</f>
        <v>0</v>
      </c>
      <c r="FP76" s="228">
        <f>IF([2]相关演算!FP76="","",[2]相关演算!FP76)</f>
        <v>0</v>
      </c>
      <c r="FQ76" s="228">
        <f>IF([2]相关演算!FQ76="","",[2]相关演算!FQ76)</f>
        <v>0</v>
      </c>
      <c r="FR76" s="228">
        <f>IF([2]相关演算!FR76="","",[2]相关演算!FR76)</f>
        <v>0</v>
      </c>
      <c r="FS76" s="228">
        <f>IF([2]相关演算!FS76="","",[2]相关演算!FS76)</f>
        <v>20096</v>
      </c>
      <c r="FT76" s="228">
        <f>IF([2]相关演算!FT76="","",[2]相关演算!FT76)</f>
        <v>0</v>
      </c>
      <c r="FU76" s="228">
        <f>IF([2]相关演算!FU76="","",[2]相关演算!FU76)</f>
        <v>0</v>
      </c>
      <c r="FV76" s="228">
        <f>IF([2]相关演算!FV76="","",[2]相关演算!FV76)</f>
        <v>0</v>
      </c>
      <c r="FW76" s="228">
        <f>IF([2]相关演算!FW76="","",[2]相关演算!FW76)</f>
        <v>0</v>
      </c>
      <c r="FX76" s="228">
        <f>IF([2]相关演算!FX76="","",[2]相关演算!FX76)</f>
        <v>0</v>
      </c>
      <c r="FY76" s="228">
        <f>IF([2]相关演算!FY76="","",[2]相关演算!FY76)</f>
        <v>20096</v>
      </c>
      <c r="FZ76" s="228" t="str">
        <f ca="1">IF([2]相关演算!FZ76="","",[2]相关演算!FZ76)</f>
        <v/>
      </c>
      <c r="GA76" s="228">
        <f>IF([2]相关演算!GA76="","",[2]相关演算!GA76)</f>
        <v>0</v>
      </c>
      <c r="GB76" s="228">
        <f ca="1">IF([2]相关演算!GB76="","",[2]相关演算!GB76)</f>
        <v>220</v>
      </c>
      <c r="GC76" s="228">
        <f ca="1">IF([2]相关演算!GC76="","",[2]相关演算!GC76)</f>
        <v>0.84456488135989882</v>
      </c>
      <c r="GD76" s="228">
        <f>IF([2]相关演算!GD76="","",[2]相关演算!GD76)</f>
        <v>2</v>
      </c>
      <c r="GE76" s="228">
        <f ca="1">IF([2]相关演算!GE76="","",[2]相关演算!GE76)</f>
        <v>4.0999999999999996</v>
      </c>
      <c r="GF76" s="228">
        <f ca="1">IF([2]相关演算!GF76="","",[2]相关演算!GF76)</f>
        <v>1</v>
      </c>
      <c r="GG76" s="228">
        <f>IF([2]相关演算!GG76="","",[2]相关演算!GG76)</f>
        <v>1</v>
      </c>
      <c r="GH76" s="228" t="str">
        <f>IF([2]相关演算!GH76="","",[2]相关演算!GH76)</f>
        <v/>
      </c>
      <c r="GI76" s="228" t="str">
        <f>IF([2]相关演算!GI76="","",[2]相关演算!GI76)</f>
        <v/>
      </c>
      <c r="GJ76" s="228" t="str">
        <f>IF([2]相关演算!GJ76="","",[2]相关演算!GJ76)</f>
        <v/>
      </c>
      <c r="GK76" s="228" t="str">
        <f>IF([2]相关演算!GK76="","",[2]相关演算!GK76)</f>
        <v/>
      </c>
      <c r="GL76" s="228" t="str">
        <f>IF([2]相关演算!GL76="","",[2]相关演算!GL76)</f>
        <v/>
      </c>
      <c r="GM76" s="228" t="str">
        <f>IF([2]相关演算!GM76="","",[2]相关演算!GM76)</f>
        <v/>
      </c>
      <c r="GN76" s="228" t="str">
        <f>IF([2]相关演算!GN76="","",[2]相关演算!GN76)</f>
        <v/>
      </c>
      <c r="GO76" s="228" t="str">
        <f>IF([2]相关演算!GO76="","",[2]相关演算!GO76)</f>
        <v/>
      </c>
      <c r="GP76" s="228" t="str">
        <f>IF([2]相关演算!GP76="","",[2]相关演算!GP76)</f>
        <v/>
      </c>
      <c r="GQ76" s="228" t="str">
        <f>IF([2]相关演算!GQ76="","",[2]相关演算!GQ76)</f>
        <v/>
      </c>
      <c r="GR76" s="228" t="str">
        <f>IF([2]相关演算!GR76="","",[2]相关演算!GR76)</f>
        <v/>
      </c>
      <c r="GS76" s="228" t="str">
        <f>IF([2]相关演算!GS76="","",[2]相关演算!GS76)</f>
        <v/>
      </c>
      <c r="GT76" s="228" t="str">
        <f>IF([2]相关演算!GT76="","",[2]相关演算!GT76)</f>
        <v/>
      </c>
      <c r="GU76" s="228" t="str">
        <f>IF([2]相关演算!GU76="","",[2]相关演算!GU76)</f>
        <v/>
      </c>
      <c r="GV76" s="228" t="str">
        <f>IF([2]相关演算!GV76="","",[2]相关演算!GV76)</f>
        <v/>
      </c>
      <c r="GW76" s="228" t="str">
        <f>IF([2]相关演算!GW76="","",[2]相关演算!GW76)</f>
        <v/>
      </c>
      <c r="GX76" s="228" t="str">
        <f>IF([2]相关演算!GX76="","",[2]相关演算!GX76)</f>
        <v/>
      </c>
      <c r="GY76" s="228" t="str">
        <f>IF([2]相关演算!GY76="","",[2]相关演算!GY76)</f>
        <v/>
      </c>
      <c r="GZ76" s="228" t="str">
        <f>IF([2]相关演算!GZ76="","",[2]相关演算!GZ76)</f>
        <v/>
      </c>
    </row>
    <row r="77" spans="1:208">
      <c r="A77" s="228" t="str">
        <f>IF([2]相关演算!A77="","",[2]相关演算!A77)</f>
        <v/>
      </c>
      <c r="B77" s="228">
        <f>IF([2]相关演算!B77="","",[2]相关演算!B77)</f>
        <v>58</v>
      </c>
      <c r="C77" s="228">
        <f>IF([2]相关演算!C77="","",[2]相关演算!C77)</f>
        <v>0.5</v>
      </c>
      <c r="D77" s="228">
        <f>IF([2]相关演算!D77="","",[2]相关演算!D77)</f>
        <v>0.5</v>
      </c>
      <c r="E77" s="228">
        <f>IF([2]相关演算!E77="","",[2]相关演算!E77)</f>
        <v>0.5</v>
      </c>
      <c r="F77" s="228">
        <f>IF([2]相关演算!F77="","",[2]相关演算!F77)</f>
        <v>0.5</v>
      </c>
      <c r="G77" s="228">
        <f>IF([2]相关演算!G77="","",[2]相关演算!G77)</f>
        <v>0.10238715340911532</v>
      </c>
      <c r="H77" s="228">
        <f>IF([2]相关演算!H77="","",[2]相关演算!H77)</f>
        <v>1.5018924022833268E-2</v>
      </c>
      <c r="I77" s="228">
        <f>IF([2]相关演算!I77="","",[2]相关演算!I77)</f>
        <v>0.30794430030765996</v>
      </c>
      <c r="J77" s="228">
        <f>IF([2]相关演算!J77="","",[2]相关演算!J77)</f>
        <v>0.30794430030765996</v>
      </c>
      <c r="K77" s="228">
        <f>IF([2]相关演算!K77="","",[2]相关演算!K77)</f>
        <v>0</v>
      </c>
      <c r="L77" s="228">
        <f>IF([2]相关演算!L77="","",[2]相关演算!L77)</f>
        <v>0.20099668882411043</v>
      </c>
      <c r="M77" s="228">
        <f>IF([2]相关演算!M77="","",[2]相关演算!M77)</f>
        <v>0.29236280921705959</v>
      </c>
      <c r="N77" s="228">
        <f>IF([2]相关演算!N77="","",[2]相关演算!N77)</f>
        <v>0.13664530069936071</v>
      </c>
      <c r="O77" s="228" t="str">
        <f>IF([2]相关演算!O77="","",[2]相关演算!O77)</f>
        <v/>
      </c>
      <c r="P77" s="228" t="str">
        <f>IF([2]相关演算!P77="","",[2]相关演算!P77)</f>
        <v/>
      </c>
      <c r="Q77" s="228" t="str">
        <f>IF([2]相关演算!Q77="","",[2]相关演算!Q77)</f>
        <v/>
      </c>
      <c r="R77" s="228">
        <f>IF([2]相关演算!R77="","",[2]相关演算!R77)</f>
        <v>3.7898399999999999</v>
      </c>
      <c r="S77" s="228">
        <f>IF([2]相关演算!S77="","",[2]相关演算!S77)</f>
        <v>3.62704</v>
      </c>
      <c r="T77" s="228">
        <f>IF([2]相关演算!T77="","",[2]相关演算!T77)</f>
        <v>1.8</v>
      </c>
      <c r="U77" s="228">
        <f>IF([2]相关演算!U77="","",[2]相关演算!U77)</f>
        <v>2.3839999999999999</v>
      </c>
      <c r="V77" s="228">
        <f>IF([2]相关演算!V77="","",[2]相关演算!V77)</f>
        <v>3.0137294869690572</v>
      </c>
      <c r="W77" s="228">
        <f>IF([2]相关演算!W77="","",[2]相关演算!W77)</f>
        <v>1.6089093257021512</v>
      </c>
      <c r="X77" s="228">
        <f>IF([2]相关演算!X77="","",[2]相关演算!X77)</f>
        <v>1.0851126351421483</v>
      </c>
      <c r="Y77" s="228">
        <f>IF([2]相关演算!Y77="","",[2]相关演算!Y77)</f>
        <v>1.0891967597677499</v>
      </c>
      <c r="Z77" s="228">
        <f>IF([2]相关演算!Z77="","",[2]相关演算!Z77)</f>
        <v>0.15596210620274964</v>
      </c>
      <c r="AA77" s="228">
        <f>IF([2]相关演算!AA77="","",[2]相关演算!AA77)</f>
        <v>0.16296247865240765</v>
      </c>
      <c r="AB77" s="228">
        <f>IF([2]相关演算!AB77="","",[2]相关演算!AB77)</f>
        <v>0.32837301587301593</v>
      </c>
      <c r="AC77" s="228">
        <f>IF([2]相关演算!AC77="","",[2]相关演算!AC77)</f>
        <v>0.24793264621284761</v>
      </c>
      <c r="AD77" s="228">
        <f>IF([2]相关演算!AD77="","",[2]相关演算!AD77)</f>
        <v>0.34130139701872619</v>
      </c>
      <c r="AE77" s="228">
        <f>IF([2]相关演算!AE77="","",[2]相关演算!AE77)</f>
        <v>0.43680673417295846</v>
      </c>
      <c r="AF77" s="228">
        <f>IF([2]相关演算!AF77="","",[2]相关演算!AF77)</f>
        <v>0.47438749481643472</v>
      </c>
      <c r="AG77" s="228">
        <f>IF([2]相关演算!AG77="","",[2]相关演算!AG77)</f>
        <v>0.64820991090191427</v>
      </c>
      <c r="AH77" s="228">
        <f>IF([2]相关演算!AH77="","",[2]相关演算!AH77)</f>
        <v>0.28463249688986081</v>
      </c>
      <c r="AI77" s="228">
        <f>IF([2]相关演算!AI77="","",[2]相关演算!AI77)</f>
        <v>0.19702380952380955</v>
      </c>
      <c r="AJ77" s="228">
        <f>IF([2]相关演算!AJ77="","",[2]相关演算!AJ77)</f>
        <v>0.34130139701872619</v>
      </c>
      <c r="AK77" s="228">
        <f>IF([2]相关演算!AK77="","",[2]相关演算!AK77)</f>
        <v>0.15596210620274964</v>
      </c>
      <c r="AL77" s="228">
        <f>IF([2]相关演算!AL77="","",[2]相关演算!AL77)</f>
        <v>7.3116855132320842E+19</v>
      </c>
      <c r="AM77" s="228">
        <f>IF([2]相关演算!AM77="","",[2]相关演算!AM77)</f>
        <v>7.6398711416105959E+19</v>
      </c>
      <c r="AN77" s="228">
        <f>IF([2]相关演算!AN77="","",[2]相关演算!AN77)</f>
        <v>1.5394510125259627E+20</v>
      </c>
      <c r="AO77" s="228">
        <f>IF([2]相关演算!AO77="","",[2]相关演算!AO77)</f>
        <v>1.8297657708405221E+20</v>
      </c>
      <c r="AP77" s="228">
        <f>IF([2]相关演算!AP77="","",[2]相关演算!AP77)</f>
        <v>1.7222534166266223E+20</v>
      </c>
      <c r="AQ77" s="228">
        <f>IF([2]相关演算!AQ77="","",[2]相关演算!AQ77)</f>
        <v>1.7154252712225364E+20</v>
      </c>
      <c r="AR77" s="228">
        <f>IF([2]相关演算!AR77="","",[2]相关演算!AR77)</f>
        <v>1.0292551627335218E+20</v>
      </c>
      <c r="AS77" s="228">
        <f>IF([2]相关演算!AS77="","",[2]相关演算!AS77)</f>
        <v>9.2367060751557755E+19</v>
      </c>
      <c r="AT77" s="228">
        <f>IF([2]相关演算!AT77="","",[2]相关演算!AT77)</f>
        <v>1.8297657708405221E+20</v>
      </c>
      <c r="AU77" s="228">
        <f>IF([2]相关演算!AU77="","",[2]相关演算!AU77)</f>
        <v>7.3116855132320842E+19</v>
      </c>
      <c r="AV77" s="228" t="str">
        <f>IF([2]相关演算!AV77="","",[2]相关演算!AV77)</f>
        <v/>
      </c>
      <c r="AW77" s="228" t="str">
        <f>IF([2]相关演算!AW77="","",[2]相关演算!AW77)</f>
        <v/>
      </c>
      <c r="AX77" s="228" t="str">
        <f>IF([2]相关演算!AX77="","",[2]相关演算!AX77)</f>
        <v/>
      </c>
      <c r="AY77" s="228" t="str">
        <f>IF([2]相关演算!AY77="","",[2]相关演算!AY77)</f>
        <v/>
      </c>
      <c r="AZ77" s="228" t="str">
        <f>IF([2]相关演算!AZ77="","",[2]相关演算!AZ77)</f>
        <v/>
      </c>
      <c r="BA77" s="228" t="str">
        <f>IF([2]相关演算!BA77="","",[2]相关演算!BA77)</f>
        <v/>
      </c>
      <c r="BB77" s="228" t="str">
        <f>IF([2]相关演算!BB77="","",[2]相关演算!BB77)</f>
        <v/>
      </c>
      <c r="BC77" s="228" t="str">
        <f>IF([2]相关演算!BC77="","",[2]相关演算!BC77)</f>
        <v/>
      </c>
      <c r="BD77" s="228">
        <f>IF([2]相关演算!BD77="","",[2]相关演算!BD77)</f>
        <v>53</v>
      </c>
      <c r="BE77" s="228">
        <f>IF([2]相关演算!BE77="","",[2]相关演算!BE77)</f>
        <v>240</v>
      </c>
      <c r="BF77" s="228">
        <f>IF([2]相关演算!BF77="","",[2]相关演算!BF77)</f>
        <v>189.19944708089605</v>
      </c>
      <c r="BG77" s="228">
        <f>IF([2]相关演算!BG77="","",[2]相关演算!BG77)</f>
        <v>154.87345728964411</v>
      </c>
      <c r="BH77" s="228">
        <f>IF([2]相关演算!BH77="","",[2]相关演算!BH77)</f>
        <v>191.64695686011802</v>
      </c>
      <c r="BI77" s="228" t="str">
        <f>IF([2]相关演算!BI77="","",[2]相关演算!BI77)</f>
        <v/>
      </c>
      <c r="BJ77" s="228" t="str">
        <f>IF([2]相关演算!BJ77="","",[2]相关演算!BJ77)</f>
        <v/>
      </c>
      <c r="BK77" s="228">
        <f>IF([2]相关演算!BK77="","",[2]相关演算!BK77)</f>
        <v>53</v>
      </c>
      <c r="BL77" s="228">
        <f>IF([2]相关演算!BL77="","",[2]相关演算!BL77)</f>
        <v>4.7713220072430229E-2</v>
      </c>
      <c r="BM77" s="228">
        <f>IF([2]相关演算!BM77="","",[2]相关演算!BM77)</f>
        <v>0.11746845571964148</v>
      </c>
      <c r="BN77" s="228">
        <f>IF([2]相关演算!BN77="","",[2]相关演算!BN77)</f>
        <v>9.9903976181533016E-2</v>
      </c>
      <c r="BO77" s="228">
        <f>IF([2]相关演算!BO77="","",[2]相关演算!BO77)</f>
        <v>5.3131168721676947E-2</v>
      </c>
      <c r="BP77" s="228" t="str">
        <f>IF([2]相关演算!BP77="","",[2]相关演算!BP77)</f>
        <v/>
      </c>
      <c r="BQ77" s="228">
        <f>IF([2]相关演算!BQ77="","",[2]相关演算!BQ77)</f>
        <v>3.7319110425130753E-2</v>
      </c>
      <c r="BR77" s="228">
        <f>IF([2]相关演算!BR77="","",[2]相关演算!BR77)</f>
        <v>0.17855547520185305</v>
      </c>
      <c r="BS77" s="228">
        <f>IF([2]相关演算!BS77="","",[2]相关演算!BS77)</f>
        <v>7.0825433738414906E-2</v>
      </c>
      <c r="BT77" s="228">
        <f>IF([2]相关演算!BT77="","",[2]相关演算!BT77)</f>
        <v>7.1169622408424976E-2</v>
      </c>
      <c r="BU77" s="228" t="str">
        <f>IF([2]相关演算!BU77="","",[2]相关演算!BU77)</f>
        <v/>
      </c>
      <c r="BV77" s="228" t="str">
        <f>IF([2]相关演算!BV77="","",[2]相关演算!BV77)</f>
        <v/>
      </c>
      <c r="BW77" s="228">
        <f>IF([2]相关演算!BW77="","",[2]相关演算!BW77)</f>
        <v>8.5032330497560982E-2</v>
      </c>
      <c r="BX77" s="228">
        <f>IF([2]相关演算!BX77="","",[2]相关演算!BX77)</f>
        <v>0.29602393092149454</v>
      </c>
      <c r="BY77" s="228">
        <f>IF([2]相关演算!BY77="","",[2]相关演算!BY77)</f>
        <v>0.17072940991994792</v>
      </c>
      <c r="BZ77" s="228">
        <f>IF([2]相关演算!BZ77="","",[2]相关演算!BZ77)</f>
        <v>0.12430079113010192</v>
      </c>
      <c r="CA77" s="228" t="str">
        <f>IF([2]相关演算!CA77="","",[2]相关演算!CA77)</f>
        <v/>
      </c>
      <c r="CB77" s="228" t="str">
        <f>IF([2]相关演算!CB77="","",[2]相关演算!CB77)</f>
        <v/>
      </c>
      <c r="CC77" s="228" t="str">
        <f>IF([2]相关演算!CC77="","",[2]相关演算!CC77)</f>
        <v/>
      </c>
      <c r="CD77" s="228" t="str">
        <f>IF([2]相关演算!CD77="","",[2]相关演算!CD77)</f>
        <v/>
      </c>
      <c r="CE77" s="228" t="str">
        <f>IF([2]相关演算!CE77="","",[2]相关演算!CE77)</f>
        <v/>
      </c>
      <c r="CF77" s="228" t="str">
        <f>IF([2]相关演算!CF77="","",[2]相关演算!CF77)</f>
        <v/>
      </c>
      <c r="CG77" s="228" t="str">
        <f>IF([2]相关演算!CG77="","",[2]相关演算!CG77)</f>
        <v/>
      </c>
      <c r="CH77" s="228" t="str">
        <f>IF([2]相关演算!CH77="","",[2]相关演算!CH77)</f>
        <v/>
      </c>
      <c r="CI77" s="228" t="str">
        <f>IF([2]相关演算!CI77="","",[2]相关演算!CI77)</f>
        <v/>
      </c>
      <c r="CJ77" s="228">
        <f>IF([2]相关演算!CJ77="","",[2]相关演算!CJ77)</f>
        <v>53</v>
      </c>
      <c r="CK77" s="228">
        <f>IF([2]相关演算!CK77="","",[2]相关演算!CK77)</f>
        <v>260.55328811221148</v>
      </c>
      <c r="CL77" s="228">
        <f>IF([2]相关演算!CL77="","",[2]相关演算!CL77)</f>
        <v>274.19772911726</v>
      </c>
      <c r="CM77" s="228">
        <f>IF([2]相关演算!CM77="","",[2]相关演算!CM77)</f>
        <v>232.0344331045207</v>
      </c>
      <c r="CN77" s="228">
        <f>IF([2]相关演算!CN77="","",[2]相关演算!CN77)</f>
        <v>232.0344331045207</v>
      </c>
      <c r="CO77" s="228" t="str">
        <f>IF([2]相关演算!CO77="","",[2]相关演算!CO77)</f>
        <v/>
      </c>
      <c r="CP77" s="228" t="str">
        <f>IF([2]相关演算!CP77="","",[2]相关演算!CP77)</f>
        <v/>
      </c>
      <c r="CQ77" s="228">
        <f>IF([2]相关演算!CQ77="","",[2]相关演算!CQ77)</f>
        <v>53</v>
      </c>
      <c r="CR77" s="228" t="e">
        <f>IF([2]相关演算!CR77="","",[2]相关演算!CR77)</f>
        <v>#VALUE!</v>
      </c>
      <c r="CS77" s="228" t="e">
        <f>IF([2]相关演算!CS77="","",[2]相关演算!CS77)</f>
        <v>#VALUE!</v>
      </c>
      <c r="CT77" s="228" t="e">
        <f>IF([2]相关演算!CT77="","",[2]相关演算!CT77)</f>
        <v>#VALUE!</v>
      </c>
      <c r="CU77" s="228" t="e">
        <f>IF([2]相关演算!CU77="","",[2]相关演算!CU77)</f>
        <v>#VALUE!</v>
      </c>
      <c r="CV77" s="228" t="str">
        <f>IF([2]相关演算!CV77="","",[2]相关演算!CV77)</f>
        <v/>
      </c>
      <c r="CW77" s="228">
        <f>IF([2]相关演算!CW77="","",[2]相关演算!CW77)</f>
        <v>5.0681007802025259E-2</v>
      </c>
      <c r="CX77" s="228">
        <f>IF([2]相关演算!CX77="","",[2]相关演算!CX77)</f>
        <v>5.4180549487743972E-2</v>
      </c>
      <c r="CY77" s="228">
        <f>IF([2]相关演算!CY77="","",[2]相关演算!CY77)</f>
        <v>4.5052845139597744E-2</v>
      </c>
      <c r="CZ77" s="228">
        <f>IF([2]相关演算!CZ77="","",[2]相关演算!CZ77)</f>
        <v>4.3059889016605825E-2</v>
      </c>
      <c r="DA77" s="228" t="str">
        <f>IF([2]相关演算!DA77="","",[2]相关演算!DA77)</f>
        <v/>
      </c>
      <c r="DB77" s="228" t="str">
        <f>IF([2]相关演算!DB77="","",[2]相关演算!DB77)</f>
        <v/>
      </c>
      <c r="DC77" s="228" t="e">
        <f>IF([2]相关演算!DC77="","",[2]相关演算!DC77)</f>
        <v>#VALUE!</v>
      </c>
      <c r="DD77" s="228" t="e">
        <f>IF([2]相关演算!DD77="","",[2]相关演算!DD77)</f>
        <v>#VALUE!</v>
      </c>
      <c r="DE77" s="228" t="e">
        <f>IF([2]相关演算!DE77="","",[2]相关演算!DE77)</f>
        <v>#VALUE!</v>
      </c>
      <c r="DF77" s="228" t="e">
        <f>IF([2]相关演算!DF77="","",[2]相关演算!DF77)</f>
        <v>#VALUE!</v>
      </c>
      <c r="DG77" s="228" t="str">
        <f>IF([2]相关演算!DG77="","",[2]相关演算!DG77)</f>
        <v/>
      </c>
      <c r="DH77" s="228" t="str">
        <f>IF([2]相关演算!DH77="","",[2]相关演算!DH77)</f>
        <v/>
      </c>
      <c r="DI77" s="228" t="str">
        <f>IF([2]相关演算!DI77="","",[2]相关演算!DI77)</f>
        <v/>
      </c>
      <c r="DJ77" s="228" t="str">
        <f>IF([2]相关演算!DJ77="","",[2]相关演算!DJ77)</f>
        <v/>
      </c>
      <c r="DK77" s="228" t="str">
        <f>IF([2]相关演算!DK77="","",[2]相关演算!DK77)</f>
        <v/>
      </c>
      <c r="DL77" s="228" t="str">
        <f>IF([2]相关演算!DL77="","",[2]相关演算!DL77)</f>
        <v/>
      </c>
      <c r="DM77" s="228" t="str">
        <f>IF([2]相关演算!DM77="","",[2]相关演算!DM77)</f>
        <v/>
      </c>
      <c r="DN77" s="228" t="str">
        <f>IF([2]相关演算!DN77="","",[2]相关演算!DN77)</f>
        <v/>
      </c>
      <c r="DO77" s="228" t="str">
        <f>IF([2]相关演算!DO77="","",[2]相关演算!DO77)</f>
        <v/>
      </c>
      <c r="DP77" s="228" t="str">
        <f>IF([2]相关演算!DP77="","",[2]相关演算!DP77)</f>
        <v/>
      </c>
      <c r="DQ77" s="228">
        <f>IF([2]相关演算!DQ77="","",[2]相关演算!DQ77)</f>
        <v>0</v>
      </c>
      <c r="DR77" s="228">
        <f>IF([2]相关演算!DR77="","",[2]相关演算!DR77)</f>
        <v>0</v>
      </c>
      <c r="DS77" s="228">
        <f>IF([2]相关演算!DS77="","",[2]相关演算!DS77)</f>
        <v>0.7</v>
      </c>
      <c r="DT77" s="228">
        <f>IF([2]相关演算!DT77="","",[2]相关演算!DT77)</f>
        <v>0.3</v>
      </c>
      <c r="DU77" s="228">
        <f>IF([2]相关演算!DU77="","",[2]相关演算!DU77)</f>
        <v>0.5</v>
      </c>
      <c r="DV77" s="228">
        <f>IF([2]相关演算!DV77="","",[2]相关演算!DV77)</f>
        <v>0.5</v>
      </c>
      <c r="DW77" s="228">
        <f>IF([2]相关演算!DW77="","",[2]相关演算!DW77)</f>
        <v>0</v>
      </c>
      <c r="DX77" s="228">
        <f>IF([2]相关演算!DX77="","",[2]相关演算!DX77)</f>
        <v>0</v>
      </c>
      <c r="DY77" s="228">
        <f>IF([2]相关演算!DY77="","",[2]相关演算!DY77)</f>
        <v>0</v>
      </c>
      <c r="DZ77" s="228">
        <f>IF([2]相关演算!DZ77="","",[2]相关演算!DZ77)</f>
        <v>0.25</v>
      </c>
      <c r="EA77" s="228">
        <f>IF([2]相关演算!EA77="","",[2]相关演算!EA77)</f>
        <v>0.75</v>
      </c>
      <c r="EB77" s="228">
        <f>IF([2]相关演算!EB77="","",[2]相关演算!EB77)</f>
        <v>0</v>
      </c>
      <c r="EC77" s="228">
        <f>IF([2]相关演算!EC77="","",[2]相关演算!EC77)</f>
        <v>0</v>
      </c>
      <c r="ED77" s="228">
        <f>IF([2]相关演算!ED77="","",[2]相关演算!ED77)</f>
        <v>0</v>
      </c>
      <c r="EE77" s="228">
        <f>IF([2]相关演算!EE77="","",[2]相关演算!EE77)</f>
        <v>0.625</v>
      </c>
      <c r="EF77" s="228">
        <f>IF([2]相关演算!EF77="","",[2]相关演算!EF77)</f>
        <v>0.375</v>
      </c>
      <c r="EG77" s="228" t="str">
        <f>IF([2]相关演算!EG77="","",[2]相关演算!EG77)</f>
        <v/>
      </c>
      <c r="EH77" s="228" t="str">
        <f>IF([2]相关演算!EH77="","",[2]相关演算!EH77)</f>
        <v/>
      </c>
      <c r="EI77" s="228" t="str">
        <f>IF([2]相关演算!EI77="","",[2]相关演算!EI77)</f>
        <v/>
      </c>
      <c r="EJ77" s="228" t="str">
        <f>IF([2]相关演算!EJ77="","",[2]相关演算!EJ77)</f>
        <v/>
      </c>
      <c r="EK77" s="228" t="str">
        <f>IF([2]相关演算!EK77="","",[2]相关演算!EK77)</f>
        <v/>
      </c>
      <c r="EL77" s="228" t="str">
        <f>IF([2]相关演算!EL77="","",[2]相关演算!EL77)</f>
        <v/>
      </c>
      <c r="EM77" s="228" t="str">
        <f>IF([2]相关演算!EM77="","",[2]相关演算!EM77)</f>
        <v/>
      </c>
      <c r="EN77" s="228" t="str">
        <f>IF([2]相关演算!EN77="","",[2]相关演算!EN77)</f>
        <v/>
      </c>
      <c r="EO77" s="228" t="str">
        <f>IF([2]相关演算!EO77="","",[2]相关演算!EO77)</f>
        <v/>
      </c>
      <c r="EP77" s="228" t="str">
        <f>IF([2]相关演算!EP77="","",[2]相关演算!EP77)</f>
        <v/>
      </c>
      <c r="EQ77" s="228" t="str">
        <f>IF([2]相关演算!EQ77="","",[2]相关演算!EQ77)</f>
        <v/>
      </c>
      <c r="ER77" s="228" t="str">
        <f>IF([2]相关演算!ER77="","",[2]相关演算!ER77)</f>
        <v/>
      </c>
      <c r="ES77" s="228" t="str">
        <f>IF([2]相关演算!ES77="","",[2]相关演算!ES77)</f>
        <v/>
      </c>
      <c r="ET77" s="228" t="str">
        <f>IF([2]相关演算!ET77="","",[2]相关演算!ET77)</f>
        <v/>
      </c>
      <c r="EU77" s="228" t="str">
        <f>IF([2]相关演算!EU77="","",[2]相关演算!EU77)</f>
        <v/>
      </c>
      <c r="EV77" s="228" t="str">
        <f>IF([2]相关演算!EV77="","",[2]相关演算!EV77)</f>
        <v/>
      </c>
      <c r="EW77" s="228" t="str">
        <f>IF([2]相关演算!EW77="","",[2]相关演算!EW77)</f>
        <v/>
      </c>
      <c r="EX77" s="228" t="str">
        <f>IF([2]相关演算!EX77="","",[2]相关演算!EX77)</f>
        <v/>
      </c>
      <c r="EY77" s="228" t="str">
        <f>IF([2]相关演算!EY77="","",[2]相关演算!EY77)</f>
        <v/>
      </c>
      <c r="EZ77" s="228" t="str">
        <f>IF([2]相关演算!EZ77="","",[2]相关演算!EZ77)</f>
        <v/>
      </c>
      <c r="FA77" s="228" t="str">
        <f>IF([2]相关演算!FA77="","",[2]相关演算!FA77)</f>
        <v/>
      </c>
      <c r="FB77" s="228" t="str">
        <f>IF([2]相关演算!FB77="","",[2]相关演算!FB77)</f>
        <v/>
      </c>
      <c r="FC77" s="228" t="str">
        <f>IF([2]相关演算!FC77="","",[2]相关演算!FC77)</f>
        <v/>
      </c>
      <c r="FD77" s="228" t="str">
        <f>IF([2]相关演算!FD77="","",[2]相关演算!FD77)</f>
        <v/>
      </c>
      <c r="FE77" s="228" t="str">
        <f>IF([2]相关演算!FE77="","",[2]相关演算!FE77)</f>
        <v/>
      </c>
      <c r="FF77" s="228" t="str">
        <f>IF([2]相关演算!FF77="","",[2]相关演算!FF77)</f>
        <v/>
      </c>
      <c r="FG77" s="228" t="str">
        <f>IF([2]相关演算!FG77="","",[2]相关演算!FG77)</f>
        <v>勾践</v>
      </c>
      <c r="FH77" s="228">
        <f>IF([2]相关演算!FH77="","",[2]相关演算!FH77)</f>
        <v>10064</v>
      </c>
      <c r="FI77" s="228" t="str">
        <f>IF([2]相关演算!FI77="","",[2]相关演算!FI77)</f>
        <v>rectangle</v>
      </c>
      <c r="FJ77" s="228">
        <f>IF([2]相关演算!FJ77="","",[2]相关演算!FJ77)</f>
        <v>500</v>
      </c>
      <c r="FK77" s="228">
        <f>IF([2]相关演算!FK77="","",[2]相关演算!FK77)</f>
        <v>500</v>
      </c>
      <c r="FL77" s="228">
        <f>IF([2]相关演算!FL77="","",[2]相关演算!FL77)</f>
        <v>250</v>
      </c>
      <c r="FM77" s="228">
        <f>IF([2]相关演算!FM77="","",[2]相关演算!FM77)</f>
        <v>0</v>
      </c>
      <c r="FN77" s="228">
        <f>IF([2]相关演算!FN77="","",[2]相关演算!FN77)</f>
        <v>500</v>
      </c>
      <c r="FO77" s="228">
        <f>IF([2]相关演算!FO77="","",[2]相关演算!FO77)</f>
        <v>0</v>
      </c>
      <c r="FP77" s="228">
        <f>IF([2]相关演算!FP77="","",[2]相关演算!FP77)</f>
        <v>0</v>
      </c>
      <c r="FQ77" s="228">
        <f>IF([2]相关演算!FQ77="","",[2]相关演算!FQ77)</f>
        <v>0</v>
      </c>
      <c r="FR77" s="228">
        <f>IF([2]相关演算!FR77="","",[2]相关演算!FR77)</f>
        <v>0</v>
      </c>
      <c r="FS77" s="228">
        <f>IF([2]相关演算!FS77="","",[2]相关演算!FS77)</f>
        <v>0</v>
      </c>
      <c r="FT77" s="228">
        <f>IF([2]相关演算!FT77="","",[2]相关演算!FT77)</f>
        <v>0</v>
      </c>
      <c r="FU77" s="228">
        <f>IF([2]相关演算!FU77="","",[2]相关演算!FU77)</f>
        <v>0</v>
      </c>
      <c r="FV77" s="228">
        <f>IF([2]相关演算!FV77="","",[2]相关演算!FV77)</f>
        <v>0</v>
      </c>
      <c r="FW77" s="228">
        <f>IF([2]相关演算!FW77="","",[2]相关演算!FW77)</f>
        <v>125000</v>
      </c>
      <c r="FX77" s="228">
        <f>IF([2]相关演算!FX77="","",[2]相关演算!FX77)</f>
        <v>0</v>
      </c>
      <c r="FY77" s="228">
        <f>IF([2]相关演算!FY77="","",[2]相关演算!FY77)</f>
        <v>125000</v>
      </c>
      <c r="FZ77" s="228" t="str">
        <f ca="1">IF([2]相关演算!FZ77="","",[2]相关演算!FZ77)</f>
        <v/>
      </c>
      <c r="GA77" s="228">
        <f>IF([2]相关演算!GA77="","",[2]相关演算!GA77)</f>
        <v>0</v>
      </c>
      <c r="GB77" s="228">
        <f ca="1">IF([2]相关演算!GB77="","",[2]相关演算!GB77)</f>
        <v>500</v>
      </c>
      <c r="GC77" s="228">
        <f ca="1">IF([2]相关演算!GC77="","",[2]相关演算!GC77)</f>
        <v>1</v>
      </c>
      <c r="GD77" s="228">
        <f>IF([2]相关演算!GD77="","",[2]相关演算!GD77)</f>
        <v>1</v>
      </c>
      <c r="GE77" s="228">
        <f ca="1">IF([2]相关演算!GE77="","",[2]相关演算!GE77)</f>
        <v>12</v>
      </c>
      <c r="GF77" s="228">
        <f ca="1">IF([2]相关演算!GF77="","",[2]相关演算!GF77)</f>
        <v>6</v>
      </c>
      <c r="GG77" s="228" t="str">
        <f>IF([2]相关演算!GG77="","",[2]相关演算!GG77)</f>
        <v/>
      </c>
      <c r="GH77" s="228" t="str">
        <f>IF([2]相关演算!GH77="","",[2]相关演算!GH77)</f>
        <v/>
      </c>
      <c r="GI77" s="228" t="str">
        <f>IF([2]相关演算!GI77="","",[2]相关演算!GI77)</f>
        <v/>
      </c>
      <c r="GJ77" s="228" t="str">
        <f>IF([2]相关演算!GJ77="","",[2]相关演算!GJ77)</f>
        <v/>
      </c>
      <c r="GK77" s="228" t="str">
        <f>IF([2]相关演算!GK77="","",[2]相关演算!GK77)</f>
        <v/>
      </c>
      <c r="GL77" s="228" t="str">
        <f>IF([2]相关演算!GL77="","",[2]相关演算!GL77)</f>
        <v/>
      </c>
      <c r="GM77" s="228" t="str">
        <f>IF([2]相关演算!GM77="","",[2]相关演算!GM77)</f>
        <v/>
      </c>
      <c r="GN77" s="228" t="str">
        <f>IF([2]相关演算!GN77="","",[2]相关演算!GN77)</f>
        <v/>
      </c>
      <c r="GO77" s="228" t="str">
        <f>IF([2]相关演算!GO77="","",[2]相关演算!GO77)</f>
        <v/>
      </c>
      <c r="GP77" s="228" t="str">
        <f>IF([2]相关演算!GP77="","",[2]相关演算!GP77)</f>
        <v/>
      </c>
      <c r="GQ77" s="228" t="str">
        <f>IF([2]相关演算!GQ77="","",[2]相关演算!GQ77)</f>
        <v/>
      </c>
      <c r="GR77" s="228" t="str">
        <f>IF([2]相关演算!GR77="","",[2]相关演算!GR77)</f>
        <v/>
      </c>
      <c r="GS77" s="228" t="str">
        <f>IF([2]相关演算!GS77="","",[2]相关演算!GS77)</f>
        <v/>
      </c>
      <c r="GT77" s="228" t="str">
        <f>IF([2]相关演算!GT77="","",[2]相关演算!GT77)</f>
        <v/>
      </c>
      <c r="GU77" s="228" t="str">
        <f>IF([2]相关演算!GU77="","",[2]相关演算!GU77)</f>
        <v/>
      </c>
      <c r="GV77" s="228" t="str">
        <f>IF([2]相关演算!GV77="","",[2]相关演算!GV77)</f>
        <v/>
      </c>
      <c r="GW77" s="228" t="str">
        <f>IF([2]相关演算!GW77="","",[2]相关演算!GW77)</f>
        <v/>
      </c>
      <c r="GX77" s="228" t="str">
        <f>IF([2]相关演算!GX77="","",[2]相关演算!GX77)</f>
        <v/>
      </c>
      <c r="GY77" s="228" t="str">
        <f>IF([2]相关演算!GY77="","",[2]相关演算!GY77)</f>
        <v/>
      </c>
      <c r="GZ77" s="228" t="str">
        <f>IF([2]相关演算!GZ77="","",[2]相关演算!GZ77)</f>
        <v/>
      </c>
    </row>
    <row r="78" spans="1:208">
      <c r="A78" s="228" t="str">
        <f>IF([2]相关演算!A78="","",[2]相关演算!A78)</f>
        <v/>
      </c>
      <c r="B78" s="228">
        <f>IF([2]相关演算!B78="","",[2]相关演算!B78)</f>
        <v>59</v>
      </c>
      <c r="C78" s="228">
        <f>IF([2]相关演算!C78="","",[2]相关演算!C78)</f>
        <v>0.5</v>
      </c>
      <c r="D78" s="228">
        <f>IF([2]相关演算!D78="","",[2]相关演算!D78)</f>
        <v>0.5</v>
      </c>
      <c r="E78" s="228">
        <f>IF([2]相关演算!E78="","",[2]相关演算!E78)</f>
        <v>0.5</v>
      </c>
      <c r="F78" s="228">
        <f>IF([2]相关演算!F78="","",[2]相关演算!F78)</f>
        <v>0.5</v>
      </c>
      <c r="G78" s="228">
        <f>IF([2]相关演算!G78="","",[2]相关演算!G78)</f>
        <v>9.7481860073874396E-2</v>
      </c>
      <c r="H78" s="228">
        <f>IF([2]相关演算!H78="","",[2]相关演算!H78)</f>
        <v>1.5018924022833268E-2</v>
      </c>
      <c r="I78" s="228">
        <f>IF([2]相关演算!I78="","",[2]相关演算!I78)</f>
        <v>0.29690347197969474</v>
      </c>
      <c r="J78" s="228">
        <f>IF([2]相关演算!J78="","",[2]相关演算!J78)</f>
        <v>0.29690347197969474</v>
      </c>
      <c r="K78" s="228">
        <f>IF([2]相关演算!K78="","",[2]相关演算!K78)</f>
        <v>0</v>
      </c>
      <c r="L78" s="228">
        <f>IF([2]相关演算!L78="","",[2]相关演算!L78)</f>
        <v>0.19900350211293955</v>
      </c>
      <c r="M78" s="228">
        <f>IF([2]相关演算!M78="","",[2]相关演算!M78)</f>
        <v>0.28058592566722995</v>
      </c>
      <c r="N78" s="228">
        <f>IF([2]相关演算!N78="","",[2]相关演算!N78)</f>
        <v>0.1245707324895369</v>
      </c>
      <c r="O78" s="228" t="str">
        <f>IF([2]相关演算!O78="","",[2]相关演算!O78)</f>
        <v/>
      </c>
      <c r="P78" s="228" t="str">
        <f>IF([2]相关演算!P78="","",[2]相关演算!P78)</f>
        <v/>
      </c>
      <c r="Q78" s="228" t="str">
        <f>IF([2]相关演算!Q78="","",[2]相关演算!Q78)</f>
        <v/>
      </c>
      <c r="R78" s="228">
        <f>IF([2]相关演算!R78="","",[2]相关演算!R78)</f>
        <v>3.7898399999999999</v>
      </c>
      <c r="S78" s="228">
        <f>IF([2]相关演算!S78="","",[2]相关演算!S78)</f>
        <v>3.62704</v>
      </c>
      <c r="T78" s="228">
        <f>IF([2]相关演算!T78="","",[2]相关演算!T78)</f>
        <v>1.8</v>
      </c>
      <c r="U78" s="228">
        <f>IF([2]相关演算!U78="","",[2]相关演算!U78)</f>
        <v>2.3839999999999999</v>
      </c>
      <c r="V78" s="228">
        <f>IF([2]相关演算!V78="","",[2]相关演算!V78)</f>
        <v>2.98782759501383</v>
      </c>
      <c r="W78" s="228">
        <f>IF([2]相关演算!W78="","",[2]相关演算!W78)</f>
        <v>1.5906154261417089</v>
      </c>
      <c r="X78" s="228">
        <f>IF([2]相关演算!X78="","",[2]相关演算!X78)</f>
        <v>1.0648735825767823</v>
      </c>
      <c r="Y78" s="228">
        <f>IF([2]相关演算!Y78="","",[2]相关演算!Y78)</f>
        <v>1.0730166379191928</v>
      </c>
      <c r="Z78" s="228">
        <f>IF([2]相关演算!Z78="","",[2]相关演算!Z78)</f>
        <v>0.15596210620274964</v>
      </c>
      <c r="AA78" s="228">
        <f>IF([2]相关演算!AA78="","",[2]相关演算!AA78)</f>
        <v>0.16296247865240765</v>
      </c>
      <c r="AB78" s="228">
        <f>IF([2]相关演算!AB78="","",[2]相关演算!AB78)</f>
        <v>0.32837301587301593</v>
      </c>
      <c r="AC78" s="228">
        <f>IF([2]相关演算!AC78="","",[2]相关演算!AC78)</f>
        <v>0.24793264621284761</v>
      </c>
      <c r="AD78" s="228">
        <f>IF([2]相关演算!AD78="","",[2]相关演算!AD78)</f>
        <v>0.34457256769070077</v>
      </c>
      <c r="AE78" s="228">
        <f>IF([2]相关演算!AE78="","",[2]相关演算!AE78)</f>
        <v>0.44378131922940078</v>
      </c>
      <c r="AF78" s="228">
        <f>IF([2]相关演算!AF78="","",[2]相关演算!AF78)</f>
        <v>0.49984359280989499</v>
      </c>
      <c r="AG78" s="228">
        <f>IF([2]相关演算!AG78="","",[2]相关演算!AG78)</f>
        <v>0.74272961115847269</v>
      </c>
      <c r="AH78" s="228">
        <f>IF([2]相关演算!AH78="","",[2]相关演算!AH78)</f>
        <v>0.29990615568593698</v>
      </c>
      <c r="AI78" s="228">
        <f>IF([2]相关演算!AI78="","",[2]相关演算!AI78)</f>
        <v>0.19702380952380955</v>
      </c>
      <c r="AJ78" s="228">
        <f>IF([2]相关演算!AJ78="","",[2]相关演算!AJ78)</f>
        <v>0.34457256769070077</v>
      </c>
      <c r="AK78" s="228">
        <f>IF([2]相关演算!AK78="","",[2]相关演算!AK78)</f>
        <v>0.15596210620274964</v>
      </c>
      <c r="AL78" s="228">
        <f>IF([2]相关演算!AL78="","",[2]相关演算!AL78)</f>
        <v>3.7238506444748862E+20</v>
      </c>
      <c r="AM78" s="228">
        <f>IF([2]相关演算!AM78="","",[2]相关演算!AM78)</f>
        <v>3.890995998515761E+20</v>
      </c>
      <c r="AN78" s="228">
        <f>IF([2]相关演算!AN78="","",[2]相关演算!AN78)</f>
        <v>7.8404434035870151E+20</v>
      </c>
      <c r="AO78" s="228">
        <f>IF([2]相关演算!AO78="","",[2]相关演算!AO78)</f>
        <v>9.4906796394644059E+20</v>
      </c>
      <c r="AP78" s="228">
        <f>IF([2]相关演算!AP78="","",[2]相关演算!AP78)</f>
        <v>8.9628785557863675E+20</v>
      </c>
      <c r="AQ78" s="228">
        <f>IF([2]相关演算!AQ78="","",[2]相关演算!AQ78)</f>
        <v>8.9906903461825597E+20</v>
      </c>
      <c r="AR78" s="228">
        <f>IF([2]相关演算!AR78="","",[2]相关演算!AR78)</f>
        <v>5.3944142077095353E+20</v>
      </c>
      <c r="AS78" s="228">
        <f>IF([2]相关演算!AS78="","",[2]相关演算!AS78)</f>
        <v>4.704266042152209E+20</v>
      </c>
      <c r="AT78" s="228">
        <f>IF([2]相关演算!AT78="","",[2]相关演算!AT78)</f>
        <v>9.4906796394644059E+20</v>
      </c>
      <c r="AU78" s="228">
        <f>IF([2]相关演算!AU78="","",[2]相关演算!AU78)</f>
        <v>3.7238506444748862E+20</v>
      </c>
      <c r="AV78" s="228" t="str">
        <f>IF([2]相关演算!AV78="","",[2]相关演算!AV78)</f>
        <v/>
      </c>
      <c r="AW78" s="228" t="str">
        <f>IF([2]相关演算!AW78="","",[2]相关演算!AW78)</f>
        <v/>
      </c>
      <c r="AX78" s="228" t="str">
        <f>IF([2]相关演算!AX78="","",[2]相关演算!AX78)</f>
        <v/>
      </c>
      <c r="AY78" s="228" t="str">
        <f>IF([2]相关演算!AY78="","",[2]相关演算!AY78)</f>
        <v/>
      </c>
      <c r="AZ78" s="228" t="str">
        <f>IF([2]相关演算!AZ78="","",[2]相关演算!AZ78)</f>
        <v/>
      </c>
      <c r="BA78" s="228" t="str">
        <f>IF([2]相关演算!BA78="","",[2]相关演算!BA78)</f>
        <v/>
      </c>
      <c r="BB78" s="228" t="str">
        <f>IF([2]相关演算!BB78="","",[2]相关演算!BB78)</f>
        <v/>
      </c>
      <c r="BC78" s="228" t="str">
        <f>IF([2]相关演算!BC78="","",[2]相关演算!BC78)</f>
        <v/>
      </c>
      <c r="BD78" s="228">
        <f>IF([2]相关演算!BD78="","",[2]相关演算!BD78)</f>
        <v>54</v>
      </c>
      <c r="BE78" s="228">
        <f>IF([2]相关演算!BE78="","",[2]相关演算!BE78)</f>
        <v>240</v>
      </c>
      <c r="BF78" s="228">
        <f>IF([2]相关演算!BF78="","",[2]相关演算!BF78)</f>
        <v>189.73518607784658</v>
      </c>
      <c r="BG78" s="228">
        <f>IF([2]相关演算!BG78="","",[2]相关演算!BG78)</f>
        <v>157.97915275357079</v>
      </c>
      <c r="BH78" s="228">
        <f>IF([2]相关演算!BH78="","",[2]相关演算!BH78)</f>
        <v>194.90676022293292</v>
      </c>
      <c r="BI78" s="228" t="str">
        <f>IF([2]相关演算!BI78="","",[2]相关演算!BI78)</f>
        <v/>
      </c>
      <c r="BJ78" s="228" t="str">
        <f>IF([2]相关演算!BJ78="","",[2]相关演算!BJ78)</f>
        <v/>
      </c>
      <c r="BK78" s="228">
        <f>IF([2]相关演算!BK78="","",[2]相关演算!BK78)</f>
        <v>54</v>
      </c>
      <c r="BL78" s="228">
        <f>IF([2]相关演算!BL78="","",[2]相关演算!BL78)</f>
        <v>4.863863986646294E-2</v>
      </c>
      <c r="BM78" s="228">
        <f>IF([2]相关演算!BM78="","",[2]相关演算!BM78)</f>
        <v>0.11970395028468295</v>
      </c>
      <c r="BN78" s="228">
        <f>IF([2]相关演算!BN78="","",[2]相关演算!BN78)</f>
        <v>0.10183881419129248</v>
      </c>
      <c r="BO78" s="228">
        <f>IF([2]相关演算!BO78="","",[2]相关演算!BO78)</f>
        <v>5.41775186697597E-2</v>
      </c>
      <c r="BP78" s="228" t="str">
        <f>IF([2]相关演算!BP78="","",[2]相关演算!BP78)</f>
        <v/>
      </c>
      <c r="BQ78" s="228">
        <f>IF([2]相关演算!BQ78="","",[2]相关演算!BQ78)</f>
        <v>3.7884197542207065E-2</v>
      </c>
      <c r="BR78" s="228">
        <f>IF([2]相关演算!BR78="","",[2]相关演算!BR78)</f>
        <v>0.18041098818056753</v>
      </c>
      <c r="BS78" s="228">
        <f>IF([2]相关演算!BS78="","",[2]相关演算!BS78)</f>
        <v>7.2130048398651073E-2</v>
      </c>
      <c r="BT78" s="228">
        <f>IF([2]相关演算!BT78="","",[2]相关演算!BT78)</f>
        <v>7.2537733230582602E-2</v>
      </c>
      <c r="BU78" s="228" t="str">
        <f>IF([2]相关演算!BU78="","",[2]相关演算!BU78)</f>
        <v/>
      </c>
      <c r="BV78" s="228" t="str">
        <f>IF([2]相关演算!BV78="","",[2]相关演算!BV78)</f>
        <v/>
      </c>
      <c r="BW78" s="228">
        <f>IF([2]相关演算!BW78="","",[2]相关演算!BW78)</f>
        <v>8.6522837408670006E-2</v>
      </c>
      <c r="BX78" s="228">
        <f>IF([2]相关演算!BX78="","",[2]相关演算!BX78)</f>
        <v>0.3001149384652505</v>
      </c>
      <c r="BY78" s="228">
        <f>IF([2]相关演算!BY78="","",[2]相关演算!BY78)</f>
        <v>0.17396886258994354</v>
      </c>
      <c r="BZ78" s="228">
        <f>IF([2]相关演算!BZ78="","",[2]相关演算!BZ78)</f>
        <v>0.1267152519003423</v>
      </c>
      <c r="CA78" s="228" t="str">
        <f>IF([2]相关演算!CA78="","",[2]相关演算!CA78)</f>
        <v/>
      </c>
      <c r="CB78" s="228" t="str">
        <f>IF([2]相关演算!CB78="","",[2]相关演算!CB78)</f>
        <v/>
      </c>
      <c r="CC78" s="228" t="str">
        <f>IF([2]相关演算!CC78="","",[2]相关演算!CC78)</f>
        <v/>
      </c>
      <c r="CD78" s="228" t="str">
        <f>IF([2]相关演算!CD78="","",[2]相关演算!CD78)</f>
        <v/>
      </c>
      <c r="CE78" s="228" t="str">
        <f>IF([2]相关演算!CE78="","",[2]相关演算!CE78)</f>
        <v/>
      </c>
      <c r="CF78" s="228" t="str">
        <f>IF([2]相关演算!CF78="","",[2]相关演算!CF78)</f>
        <v/>
      </c>
      <c r="CG78" s="228" t="str">
        <f>IF([2]相关演算!CG78="","",[2]相关演算!CG78)</f>
        <v/>
      </c>
      <c r="CH78" s="228" t="str">
        <f>IF([2]相关演算!CH78="","",[2]相关演算!CH78)</f>
        <v/>
      </c>
      <c r="CI78" s="228" t="str">
        <f>IF([2]相关演算!CI78="","",[2]相关演算!CI78)</f>
        <v/>
      </c>
      <c r="CJ78" s="228">
        <f>IF([2]相关演算!CJ78="","",[2]相关演算!CJ78)</f>
        <v>54</v>
      </c>
      <c r="CK78" s="228">
        <f>IF([2]相关演算!CK78="","",[2]相关演算!CK78)</f>
        <v>263.21543567028323</v>
      </c>
      <c r="CL78" s="228">
        <f>IF([2]相关演算!CL78="","",[2]相关演算!CL78)</f>
        <v>276.19772911726</v>
      </c>
      <c r="CM78" s="228">
        <f>IF([2]相关演算!CM78="","",[2]相关演算!CM78)</f>
        <v>235.49022785323629</v>
      </c>
      <c r="CN78" s="228">
        <f>IF([2]相关演算!CN78="","",[2]相关演算!CN78)</f>
        <v>235.49022785323629</v>
      </c>
      <c r="CO78" s="228" t="str">
        <f>IF([2]相关演算!CO78="","",[2]相关演算!CO78)</f>
        <v/>
      </c>
      <c r="CP78" s="228" t="str">
        <f>IF([2]相关演算!CP78="","",[2]相关演算!CP78)</f>
        <v/>
      </c>
      <c r="CQ78" s="228">
        <f>IF([2]相关演算!CQ78="","",[2]相关演算!CQ78)</f>
        <v>54</v>
      </c>
      <c r="CR78" s="228" t="e">
        <f>IF([2]相关演算!CR78="","",[2]相关演算!CR78)</f>
        <v>#VALUE!</v>
      </c>
      <c r="CS78" s="228" t="e">
        <f>IF([2]相关演算!CS78="","",[2]相关演算!CS78)</f>
        <v>#VALUE!</v>
      </c>
      <c r="CT78" s="228" t="e">
        <f>IF([2]相关演算!CT78="","",[2]相关演算!CT78)</f>
        <v>#VALUE!</v>
      </c>
      <c r="CU78" s="228" t="e">
        <f>IF([2]相关演算!CU78="","",[2]相关演算!CU78)</f>
        <v>#VALUE!</v>
      </c>
      <c r="CV78" s="228" t="str">
        <f>IF([2]相关演算!CV78="","",[2]相关演算!CV78)</f>
        <v/>
      </c>
      <c r="CW78" s="228">
        <f>IF([2]相关演算!CW78="","",[2]相关演算!CW78)</f>
        <v>5.1947825240081291E-2</v>
      </c>
      <c r="CX78" s="228">
        <f>IF([2]相关演算!CX78="","",[2]相关演算!CX78)</f>
        <v>5.5277849618777582E-2</v>
      </c>
      <c r="CY78" s="228">
        <f>IF([2]相关演算!CY78="","",[2]相关演算!CY78)</f>
        <v>4.6088603462761127E-2</v>
      </c>
      <c r="CZ78" s="228">
        <f>IF([2]相关演算!CZ78="","",[2]相关演算!CZ78)</f>
        <v>4.4129104622193674E-2</v>
      </c>
      <c r="DA78" s="228" t="str">
        <f>IF([2]相关演算!DA78="","",[2]相关演算!DA78)</f>
        <v/>
      </c>
      <c r="DB78" s="228" t="str">
        <f>IF([2]相关演算!DB78="","",[2]相关演算!DB78)</f>
        <v/>
      </c>
      <c r="DC78" s="228" t="e">
        <f>IF([2]相关演算!DC78="","",[2]相关演算!DC78)</f>
        <v>#VALUE!</v>
      </c>
      <c r="DD78" s="228" t="e">
        <f>IF([2]相关演算!DD78="","",[2]相关演算!DD78)</f>
        <v>#VALUE!</v>
      </c>
      <c r="DE78" s="228" t="e">
        <f>IF([2]相关演算!DE78="","",[2]相关演算!DE78)</f>
        <v>#VALUE!</v>
      </c>
      <c r="DF78" s="228" t="e">
        <f>IF([2]相关演算!DF78="","",[2]相关演算!DF78)</f>
        <v>#VALUE!</v>
      </c>
      <c r="DG78" s="228" t="str">
        <f>IF([2]相关演算!DG78="","",[2]相关演算!DG78)</f>
        <v/>
      </c>
      <c r="DH78" s="228" t="str">
        <f>IF([2]相关演算!DH78="","",[2]相关演算!DH78)</f>
        <v/>
      </c>
      <c r="DI78" s="228" t="str">
        <f>IF([2]相关演算!DI78="","",[2]相关演算!DI78)</f>
        <v/>
      </c>
      <c r="DJ78" s="228" t="str">
        <f>IF([2]相关演算!DJ78="","",[2]相关演算!DJ78)</f>
        <v/>
      </c>
      <c r="DK78" s="228" t="str">
        <f>IF([2]相关演算!DK78="","",[2]相关演算!DK78)</f>
        <v/>
      </c>
      <c r="DL78" s="228" t="str">
        <f>IF([2]相关演算!DL78="","",[2]相关演算!DL78)</f>
        <v/>
      </c>
      <c r="DM78" s="228" t="str">
        <f>IF([2]相关演算!DM78="","",[2]相关演算!DM78)</f>
        <v/>
      </c>
      <c r="DN78" s="228" t="str">
        <f>IF([2]相关演算!DN78="","",[2]相关演算!DN78)</f>
        <v/>
      </c>
      <c r="DO78" s="228" t="str">
        <f>IF([2]相关演算!DO78="","",[2]相关演算!DO78)</f>
        <v/>
      </c>
      <c r="DP78" s="228" t="str">
        <f>IF([2]相关演算!DP78="","",[2]相关演算!DP78)</f>
        <v/>
      </c>
      <c r="DQ78" s="228">
        <f>IF([2]相关演算!DQ78="","",[2]相关演算!DQ78)</f>
        <v>0</v>
      </c>
      <c r="DR78" s="228">
        <f>IF([2]相关演算!DR78="","",[2]相关演算!DR78)</f>
        <v>0</v>
      </c>
      <c r="DS78" s="228">
        <f>IF([2]相关演算!DS78="","",[2]相关演算!DS78)</f>
        <v>0.7</v>
      </c>
      <c r="DT78" s="228">
        <f>IF([2]相关演算!DT78="","",[2]相关演算!DT78)</f>
        <v>0.3</v>
      </c>
      <c r="DU78" s="228">
        <f>IF([2]相关演算!DU78="","",[2]相关演算!DU78)</f>
        <v>0.5</v>
      </c>
      <c r="DV78" s="228">
        <f>IF([2]相关演算!DV78="","",[2]相关演算!DV78)</f>
        <v>0.5</v>
      </c>
      <c r="DW78" s="228">
        <f>IF([2]相关演算!DW78="","",[2]相关演算!DW78)</f>
        <v>0</v>
      </c>
      <c r="DX78" s="228">
        <f>IF([2]相关演算!DX78="","",[2]相关演算!DX78)</f>
        <v>0</v>
      </c>
      <c r="DY78" s="228">
        <f>IF([2]相关演算!DY78="","",[2]相关演算!DY78)</f>
        <v>0</v>
      </c>
      <c r="DZ78" s="228">
        <f>IF([2]相关演算!DZ78="","",[2]相关演算!DZ78)</f>
        <v>0.25</v>
      </c>
      <c r="EA78" s="228">
        <f>IF([2]相关演算!EA78="","",[2]相关演算!EA78)</f>
        <v>0.75</v>
      </c>
      <c r="EB78" s="228">
        <f>IF([2]相关演算!EB78="","",[2]相关演算!EB78)</f>
        <v>0</v>
      </c>
      <c r="EC78" s="228">
        <f>IF([2]相关演算!EC78="","",[2]相关演算!EC78)</f>
        <v>0</v>
      </c>
      <c r="ED78" s="228">
        <f>IF([2]相关演算!ED78="","",[2]相关演算!ED78)</f>
        <v>0</v>
      </c>
      <c r="EE78" s="228">
        <f>IF([2]相关演算!EE78="","",[2]相关演算!EE78)</f>
        <v>0.625</v>
      </c>
      <c r="EF78" s="228">
        <f>IF([2]相关演算!EF78="","",[2]相关演算!EF78)</f>
        <v>0.375</v>
      </c>
      <c r="EG78" s="228" t="str">
        <f>IF([2]相关演算!EG78="","",[2]相关演算!EG78)</f>
        <v/>
      </c>
      <c r="EH78" s="228" t="str">
        <f>IF([2]相关演算!EH78="","",[2]相关演算!EH78)</f>
        <v/>
      </c>
      <c r="EI78" s="228" t="str">
        <f>IF([2]相关演算!EI78="","",[2]相关演算!EI78)</f>
        <v/>
      </c>
      <c r="EJ78" s="228" t="str">
        <f>IF([2]相关演算!EJ78="","",[2]相关演算!EJ78)</f>
        <v/>
      </c>
      <c r="EK78" s="228" t="str">
        <f>IF([2]相关演算!EK78="","",[2]相关演算!EK78)</f>
        <v/>
      </c>
      <c r="EL78" s="228" t="str">
        <f>IF([2]相关演算!EL78="","",[2]相关演算!EL78)</f>
        <v/>
      </c>
      <c r="EM78" s="228" t="str">
        <f>IF([2]相关演算!EM78="","",[2]相关演算!EM78)</f>
        <v/>
      </c>
      <c r="EN78" s="228" t="str">
        <f>IF([2]相关演算!EN78="","",[2]相关演算!EN78)</f>
        <v/>
      </c>
      <c r="EO78" s="228" t="str">
        <f>IF([2]相关演算!EO78="","",[2]相关演算!EO78)</f>
        <v/>
      </c>
      <c r="EP78" s="228" t="str">
        <f>IF([2]相关演算!EP78="","",[2]相关演算!EP78)</f>
        <v/>
      </c>
      <c r="EQ78" s="228" t="str">
        <f>IF([2]相关演算!EQ78="","",[2]相关演算!EQ78)</f>
        <v/>
      </c>
      <c r="ER78" s="228" t="str">
        <f>IF([2]相关演算!ER78="","",[2]相关演算!ER78)</f>
        <v/>
      </c>
      <c r="ES78" s="228" t="str">
        <f>IF([2]相关演算!ES78="","",[2]相关演算!ES78)</f>
        <v/>
      </c>
      <c r="ET78" s="228" t="str">
        <f>IF([2]相关演算!ET78="","",[2]相关演算!ET78)</f>
        <v/>
      </c>
      <c r="EU78" s="228" t="str">
        <f>IF([2]相关演算!EU78="","",[2]相关演算!EU78)</f>
        <v/>
      </c>
      <c r="EV78" s="228" t="str">
        <f>IF([2]相关演算!EV78="","",[2]相关演算!EV78)</f>
        <v/>
      </c>
      <c r="EW78" s="228" t="str">
        <f>IF([2]相关演算!EW78="","",[2]相关演算!EW78)</f>
        <v/>
      </c>
      <c r="EX78" s="228" t="str">
        <f>IF([2]相关演算!EX78="","",[2]相关演算!EX78)</f>
        <v/>
      </c>
      <c r="EY78" s="228" t="str">
        <f>IF([2]相关演算!EY78="","",[2]相关演算!EY78)</f>
        <v/>
      </c>
      <c r="EZ78" s="228" t="str">
        <f>IF([2]相关演算!EZ78="","",[2]相关演算!EZ78)</f>
        <v/>
      </c>
      <c r="FA78" s="228" t="str">
        <f>IF([2]相关演算!FA78="","",[2]相关演算!FA78)</f>
        <v/>
      </c>
      <c r="FB78" s="228" t="str">
        <f>IF([2]相关演算!FB78="","",[2]相关演算!FB78)</f>
        <v/>
      </c>
      <c r="FC78" s="228" t="str">
        <f>IF([2]相关演算!FC78="","",[2]相关演算!FC78)</f>
        <v/>
      </c>
      <c r="FD78" s="228" t="str">
        <f>IF([2]相关演算!FD78="","",[2]相关演算!FD78)</f>
        <v/>
      </c>
      <c r="FE78" s="228" t="str">
        <f>IF([2]相关演算!FE78="","",[2]相关演算!FE78)</f>
        <v/>
      </c>
      <c r="FF78" s="228" t="str">
        <f>IF([2]相关演算!FF78="","",[2]相关演算!FF78)</f>
        <v/>
      </c>
      <c r="FG78" s="228" t="str">
        <f>IF([2]相关演算!FG78="","",[2]相关演算!FG78)</f>
        <v>晋文公</v>
      </c>
      <c r="FH78" s="228">
        <f>IF([2]相关演算!FH78="","",[2]相关演算!FH78)</f>
        <v>10065</v>
      </c>
      <c r="FI78" s="228" t="str">
        <f>IF([2]相关演算!FI78="","",[2]相关演算!FI78)</f>
        <v/>
      </c>
      <c r="FJ78" s="228" t="str">
        <f>IF([2]相关演算!FJ78="","",[2]相关演算!FJ78)</f>
        <v/>
      </c>
      <c r="FK78" s="228" t="str">
        <f>IF([2]相关演算!FK78="","",[2]相关演算!FK78)</f>
        <v/>
      </c>
      <c r="FL78" s="228" t="str">
        <f>IF([2]相关演算!FL78="","",[2]相关演算!FL78)</f>
        <v/>
      </c>
      <c r="FM78" s="228">
        <f>IF([2]相关演算!FM78="","",[2]相关演算!FM78)</f>
        <v>0</v>
      </c>
      <c r="FN78" s="228" t="str">
        <f>IF([2]相关演算!FN78="","",[2]相关演算!FN78)</f>
        <v/>
      </c>
      <c r="FO78" s="228">
        <f>IF([2]相关演算!FO78="","",[2]相关演算!FO78)</f>
        <v>0</v>
      </c>
      <c r="FP78" s="228">
        <f>IF([2]相关演算!FP78="","",[2]相关演算!FP78)</f>
        <v>0</v>
      </c>
      <c r="FQ78" s="228">
        <f>IF([2]相关演算!FQ78="","",[2]相关演算!FQ78)</f>
        <v>0</v>
      </c>
      <c r="FR78" s="228">
        <f>IF([2]相关演算!FR78="","",[2]相关演算!FR78)</f>
        <v>0</v>
      </c>
      <c r="FS78" s="228">
        <f>IF([2]相关演算!FS78="","",[2]相关演算!FS78)</f>
        <v>0</v>
      </c>
      <c r="FT78" s="228">
        <f>IF([2]相关演算!FT78="","",[2]相关演算!FT78)</f>
        <v>0</v>
      </c>
      <c r="FU78" s="228">
        <f>IF([2]相关演算!FU78="","",[2]相关演算!FU78)</f>
        <v>0</v>
      </c>
      <c r="FV78" s="228">
        <f>IF([2]相关演算!FV78="","",[2]相关演算!FV78)</f>
        <v>0</v>
      </c>
      <c r="FW78" s="228">
        <f>IF([2]相关演算!FW78="","",[2]相关演算!FW78)</f>
        <v>0</v>
      </c>
      <c r="FX78" s="228">
        <f>IF([2]相关演算!FX78="","",[2]相关演算!FX78)</f>
        <v>0</v>
      </c>
      <c r="FY78" s="228">
        <f>IF([2]相关演算!FY78="","",[2]相关演算!FY78)</f>
        <v>0</v>
      </c>
      <c r="FZ78" s="228" t="str">
        <f ca="1">IF([2]相关演算!FZ78="","",[2]相关演算!FZ78)</f>
        <v/>
      </c>
      <c r="GA78" s="228">
        <f>IF([2]相关演算!GA78="","",[2]相关演算!GA78)</f>
        <v>0</v>
      </c>
      <c r="GB78" s="228" t="str">
        <f>IF([2]相关演算!GB78="","",[2]相关演算!GB78)</f>
        <v/>
      </c>
      <c r="GC78" s="228" t="str">
        <f>IF([2]相关演算!GC78="","",[2]相关演算!GC78)</f>
        <v/>
      </c>
      <c r="GD78" s="228">
        <f>IF([2]相关演算!GD78="","",[2]相关演算!GD78)</f>
        <v>0</v>
      </c>
      <c r="GE78" s="228">
        <f>IF([2]相关演算!GE78="","",[2]相关演算!GE78)</f>
        <v>0</v>
      </c>
      <c r="GF78" s="228">
        <f>IF([2]相关演算!GF78="","",[2]相关演算!GF78)</f>
        <v>2</v>
      </c>
      <c r="GG78" s="228" t="str">
        <f>IF([2]相关演算!GG78="","",[2]相关演算!GG78)</f>
        <v/>
      </c>
      <c r="GH78" s="228" t="str">
        <f>IF([2]相关演算!GH78="","",[2]相关演算!GH78)</f>
        <v/>
      </c>
      <c r="GI78" s="228" t="str">
        <f>IF([2]相关演算!GI78="","",[2]相关演算!GI78)</f>
        <v/>
      </c>
      <c r="GJ78" s="228" t="str">
        <f>IF([2]相关演算!GJ78="","",[2]相关演算!GJ78)</f>
        <v/>
      </c>
      <c r="GK78" s="228" t="str">
        <f>IF([2]相关演算!GK78="","",[2]相关演算!GK78)</f>
        <v/>
      </c>
      <c r="GL78" s="228" t="str">
        <f>IF([2]相关演算!GL78="","",[2]相关演算!GL78)</f>
        <v/>
      </c>
      <c r="GM78" s="228" t="str">
        <f>IF([2]相关演算!GM78="","",[2]相关演算!GM78)</f>
        <v/>
      </c>
      <c r="GN78" s="228" t="str">
        <f>IF([2]相关演算!GN78="","",[2]相关演算!GN78)</f>
        <v/>
      </c>
      <c r="GO78" s="228" t="str">
        <f>IF([2]相关演算!GO78="","",[2]相关演算!GO78)</f>
        <v/>
      </c>
      <c r="GP78" s="228" t="str">
        <f>IF([2]相关演算!GP78="","",[2]相关演算!GP78)</f>
        <v/>
      </c>
      <c r="GQ78" s="228" t="str">
        <f>IF([2]相关演算!GQ78="","",[2]相关演算!GQ78)</f>
        <v/>
      </c>
      <c r="GR78" s="228" t="str">
        <f>IF([2]相关演算!GR78="","",[2]相关演算!GR78)</f>
        <v/>
      </c>
      <c r="GS78" s="228" t="str">
        <f>IF([2]相关演算!GS78="","",[2]相关演算!GS78)</f>
        <v/>
      </c>
      <c r="GT78" s="228" t="str">
        <f>IF([2]相关演算!GT78="","",[2]相关演算!GT78)</f>
        <v/>
      </c>
      <c r="GU78" s="228" t="str">
        <f>IF([2]相关演算!GU78="","",[2]相关演算!GU78)</f>
        <v/>
      </c>
      <c r="GV78" s="228" t="str">
        <f>IF([2]相关演算!GV78="","",[2]相关演算!GV78)</f>
        <v/>
      </c>
      <c r="GW78" s="228" t="str">
        <f>IF([2]相关演算!GW78="","",[2]相关演算!GW78)</f>
        <v/>
      </c>
      <c r="GX78" s="228" t="str">
        <f>IF([2]相关演算!GX78="","",[2]相关演算!GX78)</f>
        <v/>
      </c>
      <c r="GY78" s="228" t="str">
        <f>IF([2]相关演算!GY78="","",[2]相关演算!GY78)</f>
        <v/>
      </c>
      <c r="GZ78" s="228" t="str">
        <f>IF([2]相关演算!GZ78="","",[2]相关演算!GZ78)</f>
        <v/>
      </c>
    </row>
    <row r="79" spans="1:208">
      <c r="A79" s="228" t="str">
        <f>IF([2]相关演算!A79="","",[2]相关演算!A79)</f>
        <v/>
      </c>
      <c r="B79" s="228">
        <f>IF([2]相关演算!B79="","",[2]相关演算!B79)</f>
        <v>60</v>
      </c>
      <c r="C79" s="228">
        <f>IF([2]相关演算!C79="","",[2]相关演算!C79)</f>
        <v>0.5</v>
      </c>
      <c r="D79" s="228">
        <f>IF([2]相关演算!D79="","",[2]相关演算!D79)</f>
        <v>0.5</v>
      </c>
      <c r="E79" s="228">
        <f>IF([2]相关演算!E79="","",[2]相关演算!E79)</f>
        <v>0.5</v>
      </c>
      <c r="F79" s="228">
        <f>IF([2]相关演算!F79="","",[2]相关演算!F79)</f>
        <v>0.5</v>
      </c>
      <c r="G79" s="228">
        <f>IF([2]相关演算!G79="","",[2]相关演算!G79)</f>
        <v>9.2690671408216296E-2</v>
      </c>
      <c r="H79" s="228">
        <f>IF([2]相关演算!H79="","",[2]相关演算!H79)</f>
        <v>1.5018924022833268E-2</v>
      </c>
      <c r="I79" s="228">
        <f>IF([2]相关演算!I79="","",[2]相关演算!I79)</f>
        <v>0.28606873911385156</v>
      </c>
      <c r="J79" s="228">
        <f>IF([2]相关演算!J79="","",[2]相关演算!J79)</f>
        <v>0.28606873911385156</v>
      </c>
      <c r="K79" s="228">
        <f>IF([2]相关演算!K79="","",[2]相关演算!K79)</f>
        <v>0</v>
      </c>
      <c r="L79" s="228">
        <f>IF([2]相关演算!L79="","",[2]相关演算!L79)</f>
        <v>0.19705496278409884</v>
      </c>
      <c r="M79" s="228">
        <f>IF([2]相关演算!M79="","",[2]相关演算!M79)</f>
        <v>0.26902887727699726</v>
      </c>
      <c r="N79" s="228">
        <f>IF([2]相关演算!N79="","",[2]相关演算!N79)</f>
        <v>0.11277703731253237</v>
      </c>
      <c r="O79" s="228" t="str">
        <f>IF([2]相关演算!O79="","",[2]相关演算!O79)</f>
        <v/>
      </c>
      <c r="P79" s="228" t="str">
        <f>IF([2]相关演算!P79="","",[2]相关演算!P79)</f>
        <v/>
      </c>
      <c r="Q79" s="228" t="str">
        <f>IF([2]相关演算!Q79="","",[2]相关演算!Q79)</f>
        <v/>
      </c>
      <c r="R79" s="228">
        <f>IF([2]相关演算!R79="","",[2]相关演算!R79)</f>
        <v>3.7898399999999999</v>
      </c>
      <c r="S79" s="228">
        <f>IF([2]相关演算!S79="","",[2]相关演算!S79)</f>
        <v>3.62704</v>
      </c>
      <c r="T79" s="228">
        <f>IF([2]相关演算!T79="","",[2]相关演算!T79)</f>
        <v>1.8</v>
      </c>
      <c r="U79" s="228">
        <f>IF([2]相关演算!U79="","",[2]相关演算!U79)</f>
        <v>2.3839999999999999</v>
      </c>
      <c r="V79" s="228">
        <f>IF([2]相关演算!V79="","",[2]相关演算!V79)</f>
        <v>2.9624686727015708</v>
      </c>
      <c r="W79" s="228">
        <f>IF([2]相关演算!W79="","",[2]相关演算!W79)</f>
        <v>1.5727037802134596</v>
      </c>
      <c r="X79" s="228">
        <f>IF([2]相关演算!X79="","",[2]相关演算!X79)</f>
        <v>1.045047128811923</v>
      </c>
      <c r="Y79" s="228">
        <f>IF([2]相关演算!Y79="","",[2]相关演算!Y79)</f>
        <v>1.057153950831569</v>
      </c>
      <c r="Z79" s="228">
        <f>IF([2]相关演算!Z79="","",[2]相关演算!Z79)</f>
        <v>0.15596210620274964</v>
      </c>
      <c r="AA79" s="228">
        <f>IF([2]相关演算!AA79="","",[2]相关演算!AA79)</f>
        <v>0.16296247865240765</v>
      </c>
      <c r="AB79" s="228">
        <f>IF([2]相关演算!AB79="","",[2]相关演算!AB79)</f>
        <v>0.32837301587301593</v>
      </c>
      <c r="AC79" s="228">
        <f>IF([2]相关演算!AC79="","",[2]相关演算!AC79)</f>
        <v>0.24793264621284761</v>
      </c>
      <c r="AD79" s="228">
        <f>IF([2]相关演算!AD79="","",[2]相关演算!AD79)</f>
        <v>0.34783980777715329</v>
      </c>
      <c r="AE79" s="228">
        <f>IF([2]相关演算!AE79="","",[2]相关演算!AE79)</f>
        <v>0.45087599469114586</v>
      </c>
      <c r="AF79" s="228">
        <f>IF([2]相关演算!AF79="","",[2]相关演算!AF79)</f>
        <v>0.52956072896351292</v>
      </c>
      <c r="AG79" s="228">
        <f>IF([2]相关演算!AG79="","",[2]相关演算!AG79)</f>
        <v>0.85103184325592662</v>
      </c>
      <c r="AH79" s="228">
        <f>IF([2]相关演算!AH79="","",[2]相关演算!AH79)</f>
        <v>0.31773643737810775</v>
      </c>
      <c r="AI79" s="228">
        <f>IF([2]相关演算!AI79="","",[2]相关演算!AI79)</f>
        <v>0.19702380952380955</v>
      </c>
      <c r="AJ79" s="228">
        <f>IF([2]相关演算!AJ79="","",[2]相关演算!AJ79)</f>
        <v>0.34783980777715329</v>
      </c>
      <c r="AK79" s="228">
        <f>IF([2]相关演算!AK79="","",[2]相关演算!AK79)</f>
        <v>0.15596210620274964</v>
      </c>
      <c r="AL79" s="228">
        <f>IF([2]相关演算!AL79="","",[2]相关演算!AL79)</f>
        <v>1.896561825212608E+21</v>
      </c>
      <c r="AM79" s="228">
        <f>IF([2]相关演算!AM79="","",[2]相关演算!AM79)</f>
        <v>1.9816891646256176E+21</v>
      </c>
      <c r="AN79" s="228">
        <f>IF([2]相关演算!AN79="","",[2]相关演算!AN79)</f>
        <v>3.9931477042576181E+21</v>
      </c>
      <c r="AO79" s="228">
        <f>IF([2]相关演算!AO79="","",[2]相关演算!AO79)</f>
        <v>4.9226519292449244E+21</v>
      </c>
      <c r="AP79" s="228">
        <f>IF([2]相关演算!AP79="","",[2]相关演算!AP79)</f>
        <v>4.6644234367741156E+21</v>
      </c>
      <c r="AQ79" s="228">
        <f>IF([2]相关演算!AQ79="","",[2]相关演算!AQ79)</f>
        <v>4.7120975921809274E+21</v>
      </c>
      <c r="AR79" s="228">
        <f>IF([2]相关演算!AR79="","",[2]相关演算!AR79)</f>
        <v>2.8272585553085564E+21</v>
      </c>
      <c r="AS79" s="228">
        <f>IF([2]相关演算!AS79="","",[2]相关演算!AS79)</f>
        <v>2.3958886225545706E+21</v>
      </c>
      <c r="AT79" s="228">
        <f>IF([2]相关演算!AT79="","",[2]相关演算!AT79)</f>
        <v>4.9226519292449244E+21</v>
      </c>
      <c r="AU79" s="228">
        <f>IF([2]相关演算!AU79="","",[2]相关演算!AU79)</f>
        <v>1.896561825212608E+21</v>
      </c>
      <c r="AV79" s="228" t="str">
        <f>IF([2]相关演算!AV79="","",[2]相关演算!AV79)</f>
        <v/>
      </c>
      <c r="AW79" s="228" t="str">
        <f>IF([2]相关演算!AW79="","",[2]相关演算!AW79)</f>
        <v/>
      </c>
      <c r="AX79" s="228" t="str">
        <f>IF([2]相关演算!AX79="","",[2]相关演算!AX79)</f>
        <v/>
      </c>
      <c r="AY79" s="228" t="str">
        <f>IF([2]相关演算!AY79="","",[2]相关演算!AY79)</f>
        <v/>
      </c>
      <c r="AZ79" s="228" t="str">
        <f>IF([2]相关演算!AZ79="","",[2]相关演算!AZ79)</f>
        <v/>
      </c>
      <c r="BA79" s="228" t="str">
        <f>IF([2]相关演算!BA79="","",[2]相关演算!BA79)</f>
        <v/>
      </c>
      <c r="BB79" s="228" t="str">
        <f>IF([2]相关演算!BB79="","",[2]相关演算!BB79)</f>
        <v/>
      </c>
      <c r="BC79" s="228" t="str">
        <f>IF([2]相关演算!BC79="","",[2]相关演算!BC79)</f>
        <v/>
      </c>
      <c r="BD79" s="228">
        <f>IF([2]相关演算!BD79="","",[2]相关演算!BD79)</f>
        <v>55</v>
      </c>
      <c r="BE79" s="228">
        <f>IF([2]相关演算!BE79="","",[2]相关演算!BE79)</f>
        <v>240</v>
      </c>
      <c r="BF79" s="228">
        <f>IF([2]相关演算!BF79="","",[2]相关演算!BF79)</f>
        <v>190.25892452126541</v>
      </c>
      <c r="BG79" s="228">
        <f>IF([2]相关演算!BG79="","",[2]相关演算!BG79)</f>
        <v>161.02687523550409</v>
      </c>
      <c r="BH79" s="228">
        <f>IF([2]相关演算!BH79="","",[2]相关演算!BH79)</f>
        <v>198.09073554444666</v>
      </c>
      <c r="BI79" s="228" t="str">
        <f>IF([2]相关演算!BI79="","",[2]相关演算!BI79)</f>
        <v/>
      </c>
      <c r="BJ79" s="228" t="str">
        <f>IF([2]相关演算!BJ79="","",[2]相关演算!BJ79)</f>
        <v/>
      </c>
      <c r="BK79" s="228">
        <f>IF([2]相关演算!BK79="","",[2]相关演算!BK79)</f>
        <v>55</v>
      </c>
      <c r="BL79" s="228">
        <f>IF([2]相关演算!BL79="","",[2]相关演算!BL79)</f>
        <v>4.9565662318644232E-2</v>
      </c>
      <c r="BM79" s="228">
        <f>IF([2]相关演算!BM79="","",[2]相关演算!BM79)</f>
        <v>0.12193944484972435</v>
      </c>
      <c r="BN79" s="228">
        <f>IF([2]相关演算!BN79="","",[2]相关演算!BN79)</f>
        <v>0.10377546555214778</v>
      </c>
      <c r="BO79" s="228">
        <f>IF([2]相关演算!BO79="","",[2]相关演算!BO79)</f>
        <v>5.5223868617841676E-2</v>
      </c>
      <c r="BP79" s="228" t="str">
        <f>IF([2]相关演算!BP79="","",[2]相关演算!BP79)</f>
        <v/>
      </c>
      <c r="BQ79" s="228">
        <f>IF([2]相关演算!BQ79="","",[2]相关演算!BQ79)</f>
        <v>3.8449284659283378E-2</v>
      </c>
      <c r="BR79" s="228">
        <f>IF([2]相关演算!BR79="","",[2]相关演算!BR79)</f>
        <v>0.18226650115928203</v>
      </c>
      <c r="BS79" s="228">
        <f>IF([2]相关演算!BS79="","",[2]相关演算!BS79)</f>
        <v>7.3408242713325134E-2</v>
      </c>
      <c r="BT79" s="228">
        <f>IF([2]相关演算!BT79="","",[2]相关演算!BT79)</f>
        <v>7.3905844052740172E-2</v>
      </c>
      <c r="BU79" s="228" t="str">
        <f>IF([2]相关演算!BU79="","",[2]相关演算!BU79)</f>
        <v/>
      </c>
      <c r="BV79" s="228" t="str">
        <f>IF([2]相关演算!BV79="","",[2]相关演算!BV79)</f>
        <v/>
      </c>
      <c r="BW79" s="228">
        <f>IF([2]相关演算!BW79="","",[2]相关演算!BW79)</f>
        <v>8.8014946977927611E-2</v>
      </c>
      <c r="BX79" s="228">
        <f>IF([2]相关演算!BX79="","",[2]相关演算!BX79)</f>
        <v>0.30420594600900641</v>
      </c>
      <c r="BY79" s="228">
        <f>IF([2]相关演算!BY79="","",[2]相关演算!BY79)</f>
        <v>0.17718370826547292</v>
      </c>
      <c r="BZ79" s="228">
        <f>IF([2]相关演算!BZ79="","",[2]相关演算!BZ79)</f>
        <v>0.12912971267058185</v>
      </c>
      <c r="CA79" s="228" t="str">
        <f>IF([2]相关演算!CA79="","",[2]相关演算!CA79)</f>
        <v/>
      </c>
      <c r="CB79" s="228" t="str">
        <f>IF([2]相关演算!CB79="","",[2]相关演算!CB79)</f>
        <v/>
      </c>
      <c r="CC79" s="228" t="str">
        <f>IF([2]相关演算!CC79="","",[2]相关演算!CC79)</f>
        <v/>
      </c>
      <c r="CD79" s="228" t="str">
        <f>IF([2]相关演算!CD79="","",[2]相关演算!CD79)</f>
        <v/>
      </c>
      <c r="CE79" s="228" t="str">
        <f>IF([2]相关演算!CE79="","",[2]相关演算!CE79)</f>
        <v/>
      </c>
      <c r="CF79" s="228" t="str">
        <f>IF([2]相关演算!CF79="","",[2]相关演算!CF79)</f>
        <v/>
      </c>
      <c r="CG79" s="228" t="str">
        <f>IF([2]相关演算!CG79="","",[2]相关演算!CG79)</f>
        <v/>
      </c>
      <c r="CH79" s="228" t="str">
        <f>IF([2]相关演算!CH79="","",[2]相关演算!CH79)</f>
        <v/>
      </c>
      <c r="CI79" s="228" t="str">
        <f>IF([2]相关演算!CI79="","",[2]相关演算!CI79)</f>
        <v/>
      </c>
      <c r="CJ79" s="228">
        <f>IF([2]相关演算!CJ79="","",[2]相关演算!CJ79)</f>
        <v>55</v>
      </c>
      <c r="CK79" s="228">
        <f>IF([2]相关演算!CK79="","",[2]相关演算!CK79)</f>
        <v>265.86218065746573</v>
      </c>
      <c r="CL79" s="228">
        <f>IF([2]相关演算!CL79="","",[2]相关演算!CL79)</f>
        <v>278.19772911726</v>
      </c>
      <c r="CM79" s="228">
        <f>IF([2]相关演算!CM79="","",[2]相关演算!CM79)</f>
        <v>238.91884776664256</v>
      </c>
      <c r="CN79" s="228">
        <f>IF([2]相关演算!CN79="","",[2]相关演算!CN79)</f>
        <v>238.91884776664256</v>
      </c>
      <c r="CO79" s="228" t="str">
        <f>IF([2]相关演算!CO79="","",[2]相关演算!CO79)</f>
        <v/>
      </c>
      <c r="CP79" s="228" t="str">
        <f>IF([2]相关演算!CP79="","",[2]相关演算!CP79)</f>
        <v/>
      </c>
      <c r="CQ79" s="228">
        <f>IF([2]相关演算!CQ79="","",[2]相关演算!CQ79)</f>
        <v>55</v>
      </c>
      <c r="CR79" s="228" t="e">
        <f>IF([2]相关演算!CR79="","",[2]相关演算!CR79)</f>
        <v>#VALUE!</v>
      </c>
      <c r="CS79" s="228" t="e">
        <f>IF([2]相关演算!CS79="","",[2]相关演算!CS79)</f>
        <v>#VALUE!</v>
      </c>
      <c r="CT79" s="228" t="e">
        <f>IF([2]相关演算!CT79="","",[2]相关演算!CT79)</f>
        <v>#VALUE!</v>
      </c>
      <c r="CU79" s="228" t="e">
        <f>IF([2]相关演算!CU79="","",[2]相关演算!CU79)</f>
        <v>#VALUE!</v>
      </c>
      <c r="CV79" s="228" t="str">
        <f>IF([2]相关演算!CV79="","",[2]相关演算!CV79)</f>
        <v/>
      </c>
      <c r="CW79" s="228">
        <f>IF([2]相关演算!CW79="","",[2]相关演算!CW79)</f>
        <v>5.322222164796539E-2</v>
      </c>
      <c r="CX79" s="228">
        <f>IF([2]相关演算!CX79="","",[2]相关演算!CX79)</f>
        <v>5.638528893985234E-2</v>
      </c>
      <c r="CY79" s="228">
        <f>IF([2]相关演算!CY79="","",[2]相关演算!CY79)</f>
        <v>4.713546374622845E-2</v>
      </c>
      <c r="CZ79" s="228">
        <f>IF([2]相关演算!CZ79="","",[2]相关演算!CZ79)</f>
        <v>4.5211116727688301E-2</v>
      </c>
      <c r="DA79" s="228" t="str">
        <f>IF([2]相关演算!DA79="","",[2]相关演算!DA79)</f>
        <v/>
      </c>
      <c r="DB79" s="228" t="str">
        <f>IF([2]相关演算!DB79="","",[2]相关演算!DB79)</f>
        <v/>
      </c>
      <c r="DC79" s="228" t="e">
        <f>IF([2]相关演算!DC79="","",[2]相关演算!DC79)</f>
        <v>#VALUE!</v>
      </c>
      <c r="DD79" s="228" t="e">
        <f>IF([2]相关演算!DD79="","",[2]相关演算!DD79)</f>
        <v>#VALUE!</v>
      </c>
      <c r="DE79" s="228" t="e">
        <f>IF([2]相关演算!DE79="","",[2]相关演算!DE79)</f>
        <v>#VALUE!</v>
      </c>
      <c r="DF79" s="228" t="e">
        <f>IF([2]相关演算!DF79="","",[2]相关演算!DF79)</f>
        <v>#VALUE!</v>
      </c>
      <c r="DG79" s="228" t="str">
        <f>IF([2]相关演算!DG79="","",[2]相关演算!DG79)</f>
        <v/>
      </c>
      <c r="DH79" s="228" t="str">
        <f>IF([2]相关演算!DH79="","",[2]相关演算!DH79)</f>
        <v/>
      </c>
      <c r="DI79" s="228" t="str">
        <f>IF([2]相关演算!DI79="","",[2]相关演算!DI79)</f>
        <v/>
      </c>
      <c r="DJ79" s="228" t="str">
        <f>IF([2]相关演算!DJ79="","",[2]相关演算!DJ79)</f>
        <v/>
      </c>
      <c r="DK79" s="228" t="str">
        <f>IF([2]相关演算!DK79="","",[2]相关演算!DK79)</f>
        <v/>
      </c>
      <c r="DL79" s="228" t="str">
        <f>IF([2]相关演算!DL79="","",[2]相关演算!DL79)</f>
        <v/>
      </c>
      <c r="DM79" s="228" t="str">
        <f>IF([2]相关演算!DM79="","",[2]相关演算!DM79)</f>
        <v/>
      </c>
      <c r="DN79" s="228" t="str">
        <f>IF([2]相关演算!DN79="","",[2]相关演算!DN79)</f>
        <v/>
      </c>
      <c r="DO79" s="228" t="str">
        <f>IF([2]相关演算!DO79="","",[2]相关演算!DO79)</f>
        <v/>
      </c>
      <c r="DP79" s="228" t="str">
        <f>IF([2]相关演算!DP79="","",[2]相关演算!DP79)</f>
        <v/>
      </c>
      <c r="DQ79" s="228">
        <f>IF([2]相关演算!DQ79="","",[2]相关演算!DQ79)</f>
        <v>0</v>
      </c>
      <c r="DR79" s="228">
        <f>IF([2]相关演算!DR79="","",[2]相关演算!DR79)</f>
        <v>0</v>
      </c>
      <c r="DS79" s="228">
        <f>IF([2]相关演算!DS79="","",[2]相关演算!DS79)</f>
        <v>0.7</v>
      </c>
      <c r="DT79" s="228">
        <f>IF([2]相关演算!DT79="","",[2]相关演算!DT79)</f>
        <v>0.3</v>
      </c>
      <c r="DU79" s="228">
        <f>IF([2]相关演算!DU79="","",[2]相关演算!DU79)</f>
        <v>0.5</v>
      </c>
      <c r="DV79" s="228">
        <f>IF([2]相关演算!DV79="","",[2]相关演算!DV79)</f>
        <v>0.5</v>
      </c>
      <c r="DW79" s="228">
        <f>IF([2]相关演算!DW79="","",[2]相关演算!DW79)</f>
        <v>0</v>
      </c>
      <c r="DX79" s="228">
        <f>IF([2]相关演算!DX79="","",[2]相关演算!DX79)</f>
        <v>0</v>
      </c>
      <c r="DY79" s="228">
        <f>IF([2]相关演算!DY79="","",[2]相关演算!DY79)</f>
        <v>0</v>
      </c>
      <c r="DZ79" s="228">
        <f>IF([2]相关演算!DZ79="","",[2]相关演算!DZ79)</f>
        <v>0.25</v>
      </c>
      <c r="EA79" s="228">
        <f>IF([2]相关演算!EA79="","",[2]相关演算!EA79)</f>
        <v>0.75</v>
      </c>
      <c r="EB79" s="228">
        <f>IF([2]相关演算!EB79="","",[2]相关演算!EB79)</f>
        <v>0</v>
      </c>
      <c r="EC79" s="228">
        <f>IF([2]相关演算!EC79="","",[2]相关演算!EC79)</f>
        <v>0</v>
      </c>
      <c r="ED79" s="228">
        <f>IF([2]相关演算!ED79="","",[2]相关演算!ED79)</f>
        <v>0</v>
      </c>
      <c r="EE79" s="228">
        <f>IF([2]相关演算!EE79="","",[2]相关演算!EE79)</f>
        <v>0.625</v>
      </c>
      <c r="EF79" s="228">
        <f>IF([2]相关演算!EF79="","",[2]相关演算!EF79)</f>
        <v>0.375</v>
      </c>
      <c r="EG79" s="228" t="str">
        <f>IF([2]相关演算!EG79="","",[2]相关演算!EG79)</f>
        <v/>
      </c>
      <c r="EH79" s="228" t="str">
        <f>IF([2]相关演算!EH79="","",[2]相关演算!EH79)</f>
        <v/>
      </c>
      <c r="EI79" s="228" t="str">
        <f>IF([2]相关演算!EI79="","",[2]相关演算!EI79)</f>
        <v/>
      </c>
      <c r="EJ79" s="228" t="str">
        <f>IF([2]相关演算!EJ79="","",[2]相关演算!EJ79)</f>
        <v/>
      </c>
      <c r="EK79" s="228" t="str">
        <f>IF([2]相关演算!EK79="","",[2]相关演算!EK79)</f>
        <v/>
      </c>
      <c r="EL79" s="228" t="str">
        <f>IF([2]相关演算!EL79="","",[2]相关演算!EL79)</f>
        <v/>
      </c>
      <c r="EM79" s="228" t="str">
        <f>IF([2]相关演算!EM79="","",[2]相关演算!EM79)</f>
        <v/>
      </c>
      <c r="EN79" s="228" t="str">
        <f>IF([2]相关演算!EN79="","",[2]相关演算!EN79)</f>
        <v/>
      </c>
      <c r="EO79" s="228" t="str">
        <f>IF([2]相关演算!EO79="","",[2]相关演算!EO79)</f>
        <v/>
      </c>
      <c r="EP79" s="228" t="str">
        <f>IF([2]相关演算!EP79="","",[2]相关演算!EP79)</f>
        <v/>
      </c>
      <c r="EQ79" s="228" t="str">
        <f>IF([2]相关演算!EQ79="","",[2]相关演算!EQ79)</f>
        <v/>
      </c>
      <c r="ER79" s="228" t="str">
        <f>IF([2]相关演算!ER79="","",[2]相关演算!ER79)</f>
        <v/>
      </c>
      <c r="ES79" s="228" t="str">
        <f>IF([2]相关演算!ES79="","",[2]相关演算!ES79)</f>
        <v/>
      </c>
      <c r="ET79" s="228" t="str">
        <f>IF([2]相关演算!ET79="","",[2]相关演算!ET79)</f>
        <v/>
      </c>
      <c r="EU79" s="228" t="str">
        <f>IF([2]相关演算!EU79="","",[2]相关演算!EU79)</f>
        <v/>
      </c>
      <c r="EV79" s="228" t="str">
        <f>IF([2]相关演算!EV79="","",[2]相关演算!EV79)</f>
        <v/>
      </c>
      <c r="EW79" s="228" t="str">
        <f>IF([2]相关演算!EW79="","",[2]相关演算!EW79)</f>
        <v/>
      </c>
      <c r="EX79" s="228" t="str">
        <f>IF([2]相关演算!EX79="","",[2]相关演算!EX79)</f>
        <v/>
      </c>
      <c r="EY79" s="228" t="str">
        <f>IF([2]相关演算!EY79="","",[2]相关演算!EY79)</f>
        <v/>
      </c>
      <c r="EZ79" s="228" t="str">
        <f>IF([2]相关演算!EZ79="","",[2]相关演算!EZ79)</f>
        <v/>
      </c>
      <c r="FA79" s="228" t="str">
        <f>IF([2]相关演算!FA79="","",[2]相关演算!FA79)</f>
        <v/>
      </c>
      <c r="FB79" s="228" t="str">
        <f>IF([2]相关演算!FB79="","",[2]相关演算!FB79)</f>
        <v/>
      </c>
      <c r="FC79" s="228" t="str">
        <f>IF([2]相关演算!FC79="","",[2]相关演算!FC79)</f>
        <v/>
      </c>
      <c r="FD79" s="228" t="str">
        <f>IF([2]相关演算!FD79="","",[2]相关演算!FD79)</f>
        <v/>
      </c>
      <c r="FE79" s="228" t="str">
        <f>IF([2]相关演算!FE79="","",[2]相关演算!FE79)</f>
        <v/>
      </c>
      <c r="FF79" s="228" t="str">
        <f>IF([2]相关演算!FF79="","",[2]相关演算!FF79)</f>
        <v/>
      </c>
      <c r="FG79" s="228" t="str">
        <f>IF([2]相关演算!FG79="","",[2]相关演算!FG79)</f>
        <v>范蠡</v>
      </c>
      <c r="FH79" s="228">
        <f>IF([2]相关演算!FH79="","",[2]相关演算!FH79)</f>
        <v>10066</v>
      </c>
      <c r="FI79" s="228" t="str">
        <f>IF([2]相关演算!FI79="","",[2]相关演算!FI79)</f>
        <v/>
      </c>
      <c r="FJ79" s="228" t="str">
        <f>IF([2]相关演算!FJ79="","",[2]相关演算!FJ79)</f>
        <v/>
      </c>
      <c r="FK79" s="228" t="str">
        <f>IF([2]相关演算!FK79="","",[2]相关演算!FK79)</f>
        <v/>
      </c>
      <c r="FL79" s="228" t="str">
        <f>IF([2]相关演算!FL79="","",[2]相关演算!FL79)</f>
        <v/>
      </c>
      <c r="FM79" s="228">
        <f>IF([2]相关演算!FM79="","",[2]相关演算!FM79)</f>
        <v>0</v>
      </c>
      <c r="FN79" s="228" t="str">
        <f>IF([2]相关演算!FN79="","",[2]相关演算!FN79)</f>
        <v/>
      </c>
      <c r="FO79" s="228">
        <f>IF([2]相关演算!FO79="","",[2]相关演算!FO79)</f>
        <v>0</v>
      </c>
      <c r="FP79" s="228">
        <f>IF([2]相关演算!FP79="","",[2]相关演算!FP79)</f>
        <v>0</v>
      </c>
      <c r="FQ79" s="228">
        <f>IF([2]相关演算!FQ79="","",[2]相关演算!FQ79)</f>
        <v>0</v>
      </c>
      <c r="FR79" s="228">
        <f>IF([2]相关演算!FR79="","",[2]相关演算!FR79)</f>
        <v>0</v>
      </c>
      <c r="FS79" s="228">
        <f>IF([2]相关演算!FS79="","",[2]相关演算!FS79)</f>
        <v>0</v>
      </c>
      <c r="FT79" s="228">
        <f>IF([2]相关演算!FT79="","",[2]相关演算!FT79)</f>
        <v>0</v>
      </c>
      <c r="FU79" s="228">
        <f>IF([2]相关演算!FU79="","",[2]相关演算!FU79)</f>
        <v>0</v>
      </c>
      <c r="FV79" s="228">
        <f>IF([2]相关演算!FV79="","",[2]相关演算!FV79)</f>
        <v>0</v>
      </c>
      <c r="FW79" s="228">
        <f>IF([2]相关演算!FW79="","",[2]相关演算!FW79)</f>
        <v>0</v>
      </c>
      <c r="FX79" s="228">
        <f>IF([2]相关演算!FX79="","",[2]相关演算!FX79)</f>
        <v>0</v>
      </c>
      <c r="FY79" s="228">
        <f>IF([2]相关演算!FY79="","",[2]相关演算!FY79)</f>
        <v>0</v>
      </c>
      <c r="FZ79" s="228" t="str">
        <f ca="1">IF([2]相关演算!FZ79="","",[2]相关演算!FZ79)</f>
        <v/>
      </c>
      <c r="GA79" s="228">
        <f>IF([2]相关演算!GA79="","",[2]相关演算!GA79)</f>
        <v>0</v>
      </c>
      <c r="GB79" s="228" t="str">
        <f>IF([2]相关演算!GB79="","",[2]相关演算!GB79)</f>
        <v/>
      </c>
      <c r="GC79" s="228" t="str">
        <f>IF([2]相关演算!GC79="","",[2]相关演算!GC79)</f>
        <v/>
      </c>
      <c r="GD79" s="228">
        <f>IF([2]相关演算!GD79="","",[2]相关演算!GD79)</f>
        <v>0</v>
      </c>
      <c r="GE79" s="228">
        <f>IF([2]相关演算!GE79="","",[2]相关演算!GE79)</f>
        <v>0</v>
      </c>
      <c r="GF79" s="228">
        <f>IF([2]相关演算!GF79="","",[2]相关演算!GF79)</f>
        <v>2</v>
      </c>
      <c r="GG79" s="228" t="str">
        <f>IF([2]相关演算!GG79="","",[2]相关演算!GG79)</f>
        <v/>
      </c>
      <c r="GH79" s="228" t="str">
        <f>IF([2]相关演算!GH79="","",[2]相关演算!GH79)</f>
        <v/>
      </c>
      <c r="GI79" s="228" t="str">
        <f>IF([2]相关演算!GI79="","",[2]相关演算!GI79)</f>
        <v/>
      </c>
      <c r="GJ79" s="228" t="str">
        <f>IF([2]相关演算!GJ79="","",[2]相关演算!GJ79)</f>
        <v/>
      </c>
      <c r="GK79" s="228" t="str">
        <f>IF([2]相关演算!GK79="","",[2]相关演算!GK79)</f>
        <v/>
      </c>
      <c r="GL79" s="228" t="str">
        <f>IF([2]相关演算!GL79="","",[2]相关演算!GL79)</f>
        <v/>
      </c>
      <c r="GM79" s="228" t="str">
        <f>IF([2]相关演算!GM79="","",[2]相关演算!GM79)</f>
        <v/>
      </c>
      <c r="GN79" s="228" t="str">
        <f>IF([2]相关演算!GN79="","",[2]相关演算!GN79)</f>
        <v/>
      </c>
      <c r="GO79" s="228" t="str">
        <f>IF([2]相关演算!GO79="","",[2]相关演算!GO79)</f>
        <v/>
      </c>
      <c r="GP79" s="228" t="str">
        <f>IF([2]相关演算!GP79="","",[2]相关演算!GP79)</f>
        <v/>
      </c>
      <c r="GQ79" s="228" t="str">
        <f>IF([2]相关演算!GQ79="","",[2]相关演算!GQ79)</f>
        <v/>
      </c>
      <c r="GR79" s="228" t="str">
        <f>IF([2]相关演算!GR79="","",[2]相关演算!GR79)</f>
        <v/>
      </c>
      <c r="GS79" s="228" t="str">
        <f>IF([2]相关演算!GS79="","",[2]相关演算!GS79)</f>
        <v/>
      </c>
      <c r="GT79" s="228" t="str">
        <f>IF([2]相关演算!GT79="","",[2]相关演算!GT79)</f>
        <v/>
      </c>
      <c r="GU79" s="228" t="str">
        <f>IF([2]相关演算!GU79="","",[2]相关演算!GU79)</f>
        <v/>
      </c>
      <c r="GV79" s="228" t="str">
        <f>IF([2]相关演算!GV79="","",[2]相关演算!GV79)</f>
        <v/>
      </c>
      <c r="GW79" s="228" t="str">
        <f>IF([2]相关演算!GW79="","",[2]相关演算!GW79)</f>
        <v/>
      </c>
      <c r="GX79" s="228" t="str">
        <f>IF([2]相关演算!GX79="","",[2]相关演算!GX79)</f>
        <v/>
      </c>
      <c r="GY79" s="228" t="str">
        <f>IF([2]相关演算!GY79="","",[2]相关演算!GY79)</f>
        <v/>
      </c>
      <c r="GZ79" s="228" t="str">
        <f>IF([2]相关演算!GZ79="","",[2]相关演算!GZ79)</f>
        <v/>
      </c>
    </row>
    <row r="80" spans="1:208">
      <c r="A80" s="228" t="str">
        <f>IF([2]相关演算!A80="","",[2]相关演算!A80)</f>
        <v/>
      </c>
      <c r="B80" s="228">
        <f>IF([2]相关演算!B80="","",[2]相关演算!B80)</f>
        <v>61</v>
      </c>
      <c r="C80" s="228">
        <f>IF([2]相关演算!C80="","",[2]相关演算!C80)</f>
        <v>0.5</v>
      </c>
      <c r="D80" s="228">
        <f>IF([2]相关演算!D80="","",[2]相关演算!D80)</f>
        <v>0.5</v>
      </c>
      <c r="E80" s="228">
        <f>IF([2]相关演算!E80="","",[2]相关演算!E80)</f>
        <v>0.5</v>
      </c>
      <c r="F80" s="228">
        <f>IF([2]相关演算!F80="","",[2]相关演算!F80)</f>
        <v>0.5</v>
      </c>
      <c r="G80" s="228">
        <f>IF([2]相关演算!G80="","",[2]相关演算!G80)</f>
        <v>8.80109331619809E-2</v>
      </c>
      <c r="H80" s="228">
        <f>IF([2]相关演算!H80="","",[2]相关演算!H80)</f>
        <v>1.5018924022833268E-2</v>
      </c>
      <c r="I80" s="228">
        <f>IF([2]相关演算!I80="","",[2]相关演算!I80)</f>
        <v>0.27543625459483745</v>
      </c>
      <c r="J80" s="228">
        <f>IF([2]相关演算!J80="","",[2]相关演算!J80)</f>
        <v>0.27543625459483745</v>
      </c>
      <c r="K80" s="228">
        <f>IF([2]相关演算!K80="","",[2]相关演算!K80)</f>
        <v>0</v>
      </c>
      <c r="L80" s="228">
        <f>IF([2]相关演算!L80="","",[2]相关演算!L80)</f>
        <v>0.19515007073622423</v>
      </c>
      <c r="M80" s="228">
        <f>IF([2]相关演算!M80="","",[2]相关演算!M80)</f>
        <v>0.25768756045671554</v>
      </c>
      <c r="N80" s="228">
        <f>IF([2]相关演算!N80="","",[2]相关演算!N80)</f>
        <v>0.10125768162949139</v>
      </c>
      <c r="O80" s="228" t="str">
        <f>IF([2]相关演算!O80="","",[2]相关演算!O80)</f>
        <v/>
      </c>
      <c r="P80" s="228" t="str">
        <f>IF([2]相关演算!P80="","",[2]相关演算!P80)</f>
        <v/>
      </c>
      <c r="Q80" s="228" t="str">
        <f>IF([2]相关演算!Q80="","",[2]相关演算!Q80)</f>
        <v/>
      </c>
      <c r="R80" s="228">
        <f>IF([2]相关演算!R80="","",[2]相关演算!R80)</f>
        <v>3.7898399999999999</v>
      </c>
      <c r="S80" s="228">
        <f>IF([2]相关演算!S80="","",[2]相关演算!S80)</f>
        <v>3.62704</v>
      </c>
      <c r="T80" s="228">
        <f>IF([2]相关演算!T80="","",[2]相关演算!T80)</f>
        <v>1.8</v>
      </c>
      <c r="U80" s="228">
        <f>IF([2]相关演算!U80="","",[2]相关演算!U80)</f>
        <v>2.3839999999999999</v>
      </c>
      <c r="V80" s="228">
        <f>IF([2]相关演算!V80="","",[2]相关演算!V80)</f>
        <v>2.9376412054183123</v>
      </c>
      <c r="W80" s="228">
        <f>IF([2]相关演算!W80="","",[2]相关演算!W80)</f>
        <v>1.5551663042013362</v>
      </c>
      <c r="X80" s="228">
        <f>IF([2]相关演算!X80="","",[2]相关演算!X80)</f>
        <v>1.0256247675571462</v>
      </c>
      <c r="Y80" s="228">
        <f>IF([2]相关演算!Y80="","",[2]相关演算!Y80)</f>
        <v>1.0416024185702546</v>
      </c>
      <c r="Z80" s="228">
        <f>IF([2]相关演算!Z80="","",[2]相关演算!Z80)</f>
        <v>0.15596210620274964</v>
      </c>
      <c r="AA80" s="228">
        <f>IF([2]相关演算!AA80="","",[2]相关演算!AA80)</f>
        <v>0.16296247865240765</v>
      </c>
      <c r="AB80" s="228">
        <f>IF([2]相关演算!AB80="","",[2]相关演算!AB80)</f>
        <v>0.32837301587301593</v>
      </c>
      <c r="AC80" s="228">
        <f>IF([2]相关演算!AC80="","",[2]相关演算!AC80)</f>
        <v>0.24793264621284761</v>
      </c>
      <c r="AD80" s="228">
        <f>IF([2]相关演算!AD80="","",[2]相关演算!AD80)</f>
        <v>0.35110250858952735</v>
      </c>
      <c r="AE80" s="228">
        <f>IF([2]相关演算!AE80="","",[2]相关演算!AE80)</f>
        <v>0.45809515360485242</v>
      </c>
      <c r="AF80" s="228">
        <f>IF([2]相关演算!AF80="","",[2]相关演算!AF80)</f>
        <v>0.56555298524187336</v>
      </c>
      <c r="AG80" s="228">
        <f>IF([2]相关演算!AG80="","",[2]相关演算!AG80)</f>
        <v>0.97512632774385122</v>
      </c>
      <c r="AH80" s="228">
        <f>IF([2]相关演算!AH80="","",[2]相关演算!AH80)</f>
        <v>0.33933179114512402</v>
      </c>
      <c r="AI80" s="228">
        <f>IF([2]相关演算!AI80="","",[2]相关演算!AI80)</f>
        <v>0.19702380952380955</v>
      </c>
      <c r="AJ80" s="228">
        <f>IF([2]相关演算!AJ80="","",[2]相关演算!AJ80)</f>
        <v>0.35110250858952735</v>
      </c>
      <c r="AK80" s="228">
        <f>IF([2]相关演算!AK80="","",[2]相关演算!AK80)</f>
        <v>0.15596210620274964</v>
      </c>
      <c r="AL80" s="228">
        <f>IF([2]相关演算!AL80="","",[2]相关演算!AL80)</f>
        <v>9.6592132721289588E+21</v>
      </c>
      <c r="AM80" s="228">
        <f>IF([2]相关演算!AM80="","",[2]相关演算!AM80)</f>
        <v>1.0092767884347827E+22</v>
      </c>
      <c r="AN80" s="228">
        <f>IF([2]相关演算!AN80="","",[2]相关演算!AN80)</f>
        <v>2.0337151570691679E+22</v>
      </c>
      <c r="AO80" s="228">
        <f>IF([2]相关演算!AO80="","",[2]相关演算!AO80)</f>
        <v>2.5532946993315966E+22</v>
      </c>
      <c r="AP80" s="228">
        <f>IF([2]相关演算!AP80="","",[2]相关演算!AP80)</f>
        <v>2.4274395622019888E+22</v>
      </c>
      <c r="AQ80" s="228">
        <f>IF([2]相关演算!AQ80="","",[2]相关演算!AQ80)</f>
        <v>2.4696505900311691E+22</v>
      </c>
      <c r="AR80" s="228">
        <f>IF([2]相关演算!AR80="","",[2]相关演算!AR80)</f>
        <v>1.4817903540187014E+22</v>
      </c>
      <c r="AS80" s="228">
        <f>IF([2]相关演算!AS80="","",[2]相关演算!AS80)</f>
        <v>1.2202290942415007E+22</v>
      </c>
      <c r="AT80" s="228">
        <f>IF([2]相关演算!AT80="","",[2]相关演算!AT80)</f>
        <v>2.5532946993315966E+22</v>
      </c>
      <c r="AU80" s="228">
        <f>IF([2]相关演算!AU80="","",[2]相关演算!AU80)</f>
        <v>9.6592132721289588E+21</v>
      </c>
      <c r="AV80" s="228" t="str">
        <f>IF([2]相关演算!AV80="","",[2]相关演算!AV80)</f>
        <v/>
      </c>
      <c r="AW80" s="228" t="str">
        <f>IF([2]相关演算!AW80="","",[2]相关演算!AW80)</f>
        <v/>
      </c>
      <c r="AX80" s="228" t="str">
        <f>IF([2]相关演算!AX80="","",[2]相关演算!AX80)</f>
        <v/>
      </c>
      <c r="AY80" s="228" t="str">
        <f>IF([2]相关演算!AY80="","",[2]相关演算!AY80)</f>
        <v/>
      </c>
      <c r="AZ80" s="228" t="str">
        <f>IF([2]相关演算!AZ80="","",[2]相关演算!AZ80)</f>
        <v/>
      </c>
      <c r="BA80" s="228" t="str">
        <f>IF([2]相关演算!BA80="","",[2]相关演算!BA80)</f>
        <v/>
      </c>
      <c r="BB80" s="228" t="str">
        <f>IF([2]相关演算!BB80="","",[2]相关演算!BB80)</f>
        <v/>
      </c>
      <c r="BC80" s="228" t="str">
        <f>IF([2]相关演算!BC80="","",[2]相关演算!BC80)</f>
        <v/>
      </c>
      <c r="BD80" s="228">
        <f>IF([2]相关演算!BD80="","",[2]相关演算!BD80)</f>
        <v>56</v>
      </c>
      <c r="BE80" s="228">
        <f>IF([2]相关演算!BE80="","",[2]相关演算!BE80)</f>
        <v>240</v>
      </c>
      <c r="BF80" s="228">
        <f>IF([2]相关演算!BF80="","",[2]相关演算!BF80)</f>
        <v>190.77093122355168</v>
      </c>
      <c r="BG80" s="228">
        <f>IF([2]相关演算!BG80="","",[2]相关演算!BG80)</f>
        <v>164.0177068977747</v>
      </c>
      <c r="BH80" s="228">
        <f>IF([2]相关演算!BH80="","",[2]相关演算!BH80)</f>
        <v>201.20064670155844</v>
      </c>
      <c r="BI80" s="228" t="str">
        <f>IF([2]相关演算!BI80="","",[2]相关演算!BI80)</f>
        <v/>
      </c>
      <c r="BJ80" s="228" t="str">
        <f>IF([2]相关演算!BJ80="","",[2]相关演算!BJ80)</f>
        <v/>
      </c>
      <c r="BK80" s="228">
        <f>IF([2]相关演算!BK80="","",[2]相关演算!BK80)</f>
        <v>56</v>
      </c>
      <c r="BL80" s="228">
        <f>IF([2]相关演算!BL80="","",[2]相关演算!BL80)</f>
        <v>5.049268477082558E-2</v>
      </c>
      <c r="BM80" s="228">
        <f>IF([2]相关演算!BM80="","",[2]相关演算!BM80)</f>
        <v>0.12417493941476571</v>
      </c>
      <c r="BN80" s="228">
        <f>IF([2]相关演算!BN80="","",[2]相关演算!BN80)</f>
        <v>0.10571959237269385</v>
      </c>
      <c r="BO80" s="228">
        <f>IF([2]相关演算!BO80="","",[2]相关演算!BO80)</f>
        <v>5.6270218565924401E-2</v>
      </c>
      <c r="BP80" s="228" t="str">
        <f>IF([2]相关演算!BP80="","",[2]相关演算!BP80)</f>
        <v/>
      </c>
      <c r="BQ80" s="228">
        <f>IF([2]相关演算!BQ80="","",[2]相关演算!BQ80)</f>
        <v>3.9014371776359635E-2</v>
      </c>
      <c r="BR80" s="228">
        <f>IF([2]相关演算!BR80="","",[2]相关演算!BR80)</f>
        <v>0.18413050579245868</v>
      </c>
      <c r="BS80" s="228">
        <f>IF([2]相关演算!BS80="","",[2]相关演算!BS80)</f>
        <v>7.4579015878077901E-2</v>
      </c>
      <c r="BT80" s="228">
        <f>IF([2]相关演算!BT80="","",[2]相关演算!BT80)</f>
        <v>7.5268546729083147E-2</v>
      </c>
      <c r="BU80" s="228" t="str">
        <f>IF([2]相关演算!BU80="","",[2]相关演算!BU80)</f>
        <v/>
      </c>
      <c r="BV80" s="228" t="str">
        <f>IF([2]相关演算!BV80="","",[2]相关演算!BV80)</f>
        <v/>
      </c>
      <c r="BW80" s="228">
        <f>IF([2]相关演算!BW80="","",[2]相关演算!BW80)</f>
        <v>8.9507056547185215E-2</v>
      </c>
      <c r="BX80" s="228">
        <f>IF([2]相关演算!BX80="","",[2]相关演算!BX80)</f>
        <v>0.30830544520722436</v>
      </c>
      <c r="BY80" s="228">
        <f>IF([2]相关演算!BY80="","",[2]相关演算!BY80)</f>
        <v>0.18029860825077176</v>
      </c>
      <c r="BZ80" s="228">
        <f>IF([2]相关演算!BZ80="","",[2]相关演算!BZ80)</f>
        <v>0.13153876529500755</v>
      </c>
      <c r="CA80" s="228" t="str">
        <f>IF([2]相关演算!CA80="","",[2]相关演算!CA80)</f>
        <v/>
      </c>
      <c r="CB80" s="228" t="str">
        <f>IF([2]相关演算!CB80="","",[2]相关演算!CB80)</f>
        <v/>
      </c>
      <c r="CC80" s="228" t="str">
        <f>IF([2]相关演算!CC80="","",[2]相关演算!CC80)</f>
        <v/>
      </c>
      <c r="CD80" s="228" t="str">
        <f>IF([2]相关演算!CD80="","",[2]相关演算!CD80)</f>
        <v/>
      </c>
      <c r="CE80" s="228" t="str">
        <f>IF([2]相关演算!CE80="","",[2]相关演算!CE80)</f>
        <v/>
      </c>
      <c r="CF80" s="228" t="str">
        <f>IF([2]相关演算!CF80="","",[2]相关演算!CF80)</f>
        <v/>
      </c>
      <c r="CG80" s="228" t="str">
        <f>IF([2]相关演算!CG80="","",[2]相关演算!CG80)</f>
        <v/>
      </c>
      <c r="CH80" s="228" t="str">
        <f>IF([2]相关演算!CH80="","",[2]相关演算!CH80)</f>
        <v/>
      </c>
      <c r="CI80" s="228" t="str">
        <f>IF([2]相关演算!CI80="","",[2]相关演算!CI80)</f>
        <v/>
      </c>
      <c r="CJ80" s="228">
        <f>IF([2]相关演算!CJ80="","",[2]相关演算!CJ80)</f>
        <v>56</v>
      </c>
      <c r="CK80" s="228">
        <f>IF([2]相关演算!CK80="","",[2]相关演算!CK80)</f>
        <v>268.49388136125401</v>
      </c>
      <c r="CL80" s="228">
        <f>IF([2]相关演算!CL80="","",[2]相关演算!CL80)</f>
        <v>280.19772911726</v>
      </c>
      <c r="CM80" s="228">
        <f>IF([2]相关演算!CM80="","",[2]相关演算!CM80)</f>
        <v>242.32080010833189</v>
      </c>
      <c r="CN80" s="228">
        <f>IF([2]相关演算!CN80="","",[2]相关演算!CN80)</f>
        <v>242.32080010833189</v>
      </c>
      <c r="CO80" s="228" t="str">
        <f>IF([2]相关演算!CO80="","",[2]相关演算!CO80)</f>
        <v/>
      </c>
      <c r="CP80" s="228" t="str">
        <f>IF([2]相关演算!CP80="","",[2]相关演算!CP80)</f>
        <v/>
      </c>
      <c r="CQ80" s="228">
        <f>IF([2]相关演算!CQ80="","",[2]相关演算!CQ80)</f>
        <v>56</v>
      </c>
      <c r="CR80" s="228" t="e">
        <f>IF([2]相关演算!CR80="","",[2]相关演算!CR80)</f>
        <v>#VALUE!</v>
      </c>
      <c r="CS80" s="228" t="e">
        <f>IF([2]相关演算!CS80="","",[2]相关演算!CS80)</f>
        <v>#VALUE!</v>
      </c>
      <c r="CT80" s="228" t="e">
        <f>IF([2]相关演算!CT80="","",[2]相关演算!CT80)</f>
        <v>#VALUE!</v>
      </c>
      <c r="CU80" s="228" t="e">
        <f>IF([2]相关演算!CU80="","",[2]相关演算!CU80)</f>
        <v>#VALUE!</v>
      </c>
      <c r="CV80" s="228" t="str">
        <f>IF([2]相关演算!CV80="","",[2]相关演算!CV80)</f>
        <v/>
      </c>
      <c r="CW80" s="228">
        <f>IF([2]相关演算!CW80="","",[2]相关演算!CW80)</f>
        <v>5.4500313620299001E-2</v>
      </c>
      <c r="CX80" s="228">
        <f>IF([2]相关演算!CX80="","",[2]相关演算!CX80)</f>
        <v>5.749272826092764E-2</v>
      </c>
      <c r="CY80" s="228">
        <f>IF([2]相关演算!CY80="","",[2]相关演算!CY80)</f>
        <v>4.8187729714764885E-2</v>
      </c>
      <c r="CZ80" s="228">
        <f>IF([2]相关演算!CZ80="","",[2]相关演算!CZ80)</f>
        <v>4.6299359611044588E-2</v>
      </c>
      <c r="DA80" s="228" t="str">
        <f>IF([2]相关演算!DA80="","",[2]相关演算!DA80)</f>
        <v/>
      </c>
      <c r="DB80" s="228" t="str">
        <f>IF([2]相关演算!DB80="","",[2]相关演算!DB80)</f>
        <v/>
      </c>
      <c r="DC80" s="228" t="e">
        <f>IF([2]相关演算!DC80="","",[2]相关演算!DC80)</f>
        <v>#VALUE!</v>
      </c>
      <c r="DD80" s="228" t="e">
        <f>IF([2]相关演算!DD80="","",[2]相关演算!DD80)</f>
        <v>#VALUE!</v>
      </c>
      <c r="DE80" s="228" t="e">
        <f>IF([2]相关演算!DE80="","",[2]相关演算!DE80)</f>
        <v>#VALUE!</v>
      </c>
      <c r="DF80" s="228" t="e">
        <f>IF([2]相关演算!DF80="","",[2]相关演算!DF80)</f>
        <v>#VALUE!</v>
      </c>
      <c r="DG80" s="228" t="str">
        <f>IF([2]相关演算!DG80="","",[2]相关演算!DG80)</f>
        <v/>
      </c>
      <c r="DH80" s="228" t="str">
        <f>IF([2]相关演算!DH80="","",[2]相关演算!DH80)</f>
        <v/>
      </c>
      <c r="DI80" s="228" t="str">
        <f>IF([2]相关演算!DI80="","",[2]相关演算!DI80)</f>
        <v/>
      </c>
      <c r="DJ80" s="228" t="str">
        <f>IF([2]相关演算!DJ80="","",[2]相关演算!DJ80)</f>
        <v/>
      </c>
      <c r="DK80" s="228" t="str">
        <f>IF([2]相关演算!DK80="","",[2]相关演算!DK80)</f>
        <v/>
      </c>
      <c r="DL80" s="228" t="str">
        <f>IF([2]相关演算!DL80="","",[2]相关演算!DL80)</f>
        <v/>
      </c>
      <c r="DM80" s="228" t="str">
        <f>IF([2]相关演算!DM80="","",[2]相关演算!DM80)</f>
        <v/>
      </c>
      <c r="DN80" s="228" t="str">
        <f>IF([2]相关演算!DN80="","",[2]相关演算!DN80)</f>
        <v/>
      </c>
      <c r="DO80" s="228" t="str">
        <f>IF([2]相关演算!DO80="","",[2]相关演算!DO80)</f>
        <v/>
      </c>
      <c r="DP80" s="228" t="str">
        <f>IF([2]相关演算!DP80="","",[2]相关演算!DP80)</f>
        <v/>
      </c>
      <c r="DQ80" s="228">
        <f>IF([2]相关演算!DQ80="","",[2]相关演算!DQ80)</f>
        <v>0</v>
      </c>
      <c r="DR80" s="228">
        <f>IF([2]相关演算!DR80="","",[2]相关演算!DR80)</f>
        <v>0</v>
      </c>
      <c r="DS80" s="228">
        <f>IF([2]相关演算!DS80="","",[2]相关演算!DS80)</f>
        <v>0.7</v>
      </c>
      <c r="DT80" s="228">
        <f>IF([2]相关演算!DT80="","",[2]相关演算!DT80)</f>
        <v>0.3</v>
      </c>
      <c r="DU80" s="228">
        <f>IF([2]相关演算!DU80="","",[2]相关演算!DU80)</f>
        <v>0.5</v>
      </c>
      <c r="DV80" s="228">
        <f>IF([2]相关演算!DV80="","",[2]相关演算!DV80)</f>
        <v>0.5</v>
      </c>
      <c r="DW80" s="228">
        <f>IF([2]相关演算!DW80="","",[2]相关演算!DW80)</f>
        <v>0</v>
      </c>
      <c r="DX80" s="228">
        <f>IF([2]相关演算!DX80="","",[2]相关演算!DX80)</f>
        <v>0</v>
      </c>
      <c r="DY80" s="228">
        <f>IF([2]相关演算!DY80="","",[2]相关演算!DY80)</f>
        <v>0</v>
      </c>
      <c r="DZ80" s="228">
        <f>IF([2]相关演算!DZ80="","",[2]相关演算!DZ80)</f>
        <v>0.25</v>
      </c>
      <c r="EA80" s="228">
        <f>IF([2]相关演算!EA80="","",[2]相关演算!EA80)</f>
        <v>0.75</v>
      </c>
      <c r="EB80" s="228">
        <f>IF([2]相关演算!EB80="","",[2]相关演算!EB80)</f>
        <v>0</v>
      </c>
      <c r="EC80" s="228">
        <f>IF([2]相关演算!EC80="","",[2]相关演算!EC80)</f>
        <v>0</v>
      </c>
      <c r="ED80" s="228">
        <f>IF([2]相关演算!ED80="","",[2]相关演算!ED80)</f>
        <v>0</v>
      </c>
      <c r="EE80" s="228">
        <f>IF([2]相关演算!EE80="","",[2]相关演算!EE80)</f>
        <v>0.625</v>
      </c>
      <c r="EF80" s="228">
        <f>IF([2]相关演算!EF80="","",[2]相关演算!EF80)</f>
        <v>0.375</v>
      </c>
      <c r="EG80" s="228" t="str">
        <f>IF([2]相关演算!EG80="","",[2]相关演算!EG80)</f>
        <v/>
      </c>
      <c r="EH80" s="228" t="str">
        <f>IF([2]相关演算!EH80="","",[2]相关演算!EH80)</f>
        <v/>
      </c>
      <c r="EI80" s="228" t="str">
        <f>IF([2]相关演算!EI80="","",[2]相关演算!EI80)</f>
        <v/>
      </c>
      <c r="EJ80" s="228" t="str">
        <f>IF([2]相关演算!EJ80="","",[2]相关演算!EJ80)</f>
        <v/>
      </c>
      <c r="EK80" s="228" t="str">
        <f>IF([2]相关演算!EK80="","",[2]相关演算!EK80)</f>
        <v/>
      </c>
      <c r="EL80" s="228" t="str">
        <f>IF([2]相关演算!EL80="","",[2]相关演算!EL80)</f>
        <v/>
      </c>
      <c r="EM80" s="228" t="str">
        <f>IF([2]相关演算!EM80="","",[2]相关演算!EM80)</f>
        <v/>
      </c>
      <c r="EN80" s="228" t="str">
        <f>IF([2]相关演算!EN80="","",[2]相关演算!EN80)</f>
        <v/>
      </c>
      <c r="EO80" s="228" t="str">
        <f>IF([2]相关演算!EO80="","",[2]相关演算!EO80)</f>
        <v/>
      </c>
      <c r="EP80" s="228" t="str">
        <f>IF([2]相关演算!EP80="","",[2]相关演算!EP80)</f>
        <v/>
      </c>
      <c r="EQ80" s="228" t="str">
        <f>IF([2]相关演算!EQ80="","",[2]相关演算!EQ80)</f>
        <v/>
      </c>
      <c r="ER80" s="228" t="str">
        <f>IF([2]相关演算!ER80="","",[2]相关演算!ER80)</f>
        <v/>
      </c>
      <c r="ES80" s="228" t="str">
        <f>IF([2]相关演算!ES80="","",[2]相关演算!ES80)</f>
        <v/>
      </c>
      <c r="ET80" s="228" t="str">
        <f>IF([2]相关演算!ET80="","",[2]相关演算!ET80)</f>
        <v/>
      </c>
      <c r="EU80" s="228" t="str">
        <f>IF([2]相关演算!EU80="","",[2]相关演算!EU80)</f>
        <v/>
      </c>
      <c r="EV80" s="228" t="str">
        <f>IF([2]相关演算!EV80="","",[2]相关演算!EV80)</f>
        <v/>
      </c>
      <c r="EW80" s="228" t="str">
        <f>IF([2]相关演算!EW80="","",[2]相关演算!EW80)</f>
        <v/>
      </c>
      <c r="EX80" s="228" t="str">
        <f>IF([2]相关演算!EX80="","",[2]相关演算!EX80)</f>
        <v/>
      </c>
      <c r="EY80" s="228" t="str">
        <f>IF([2]相关演算!EY80="","",[2]相关演算!EY80)</f>
        <v/>
      </c>
      <c r="EZ80" s="228" t="str">
        <f>IF([2]相关演算!EZ80="","",[2]相关演算!EZ80)</f>
        <v/>
      </c>
      <c r="FA80" s="228" t="str">
        <f>IF([2]相关演算!FA80="","",[2]相关演算!FA80)</f>
        <v/>
      </c>
      <c r="FB80" s="228" t="str">
        <f>IF([2]相关演算!FB80="","",[2]相关演算!FB80)</f>
        <v/>
      </c>
      <c r="FC80" s="228" t="str">
        <f>IF([2]相关演算!FC80="","",[2]相关演算!FC80)</f>
        <v/>
      </c>
      <c r="FD80" s="228" t="str">
        <f>IF([2]相关演算!FD80="","",[2]相关演算!FD80)</f>
        <v/>
      </c>
      <c r="FE80" s="228" t="str">
        <f>IF([2]相关演算!FE80="","",[2]相关演算!FE80)</f>
        <v/>
      </c>
      <c r="FF80" s="228" t="str">
        <f>IF([2]相关演算!FF80="","",[2]相关演算!FF80)</f>
        <v/>
      </c>
      <c r="FG80" s="228" t="str">
        <f>IF([2]相关演算!FG80="","",[2]相关演算!FG80)</f>
        <v>孙武</v>
      </c>
      <c r="FH80" s="228">
        <f>IF([2]相关演算!FH80="","",[2]相关演算!FH80)</f>
        <v>10067</v>
      </c>
      <c r="FI80" s="228" t="str">
        <f>IF([2]相关演算!FI80="","",[2]相关演算!FI80)</f>
        <v/>
      </c>
      <c r="FJ80" s="228" t="str">
        <f>IF([2]相关演算!FJ80="","",[2]相关演算!FJ80)</f>
        <v/>
      </c>
      <c r="FK80" s="228" t="str">
        <f>IF([2]相关演算!FK80="","",[2]相关演算!FK80)</f>
        <v/>
      </c>
      <c r="FL80" s="228" t="str">
        <f>IF([2]相关演算!FL80="","",[2]相关演算!FL80)</f>
        <v/>
      </c>
      <c r="FM80" s="228">
        <f>IF([2]相关演算!FM80="","",[2]相关演算!FM80)</f>
        <v>0</v>
      </c>
      <c r="FN80" s="228" t="str">
        <f>IF([2]相关演算!FN80="","",[2]相关演算!FN80)</f>
        <v/>
      </c>
      <c r="FO80" s="228">
        <f>IF([2]相关演算!FO80="","",[2]相关演算!FO80)</f>
        <v>0</v>
      </c>
      <c r="FP80" s="228">
        <f>IF([2]相关演算!FP80="","",[2]相关演算!FP80)</f>
        <v>0</v>
      </c>
      <c r="FQ80" s="228">
        <f>IF([2]相关演算!FQ80="","",[2]相关演算!FQ80)</f>
        <v>0</v>
      </c>
      <c r="FR80" s="228">
        <f>IF([2]相关演算!FR80="","",[2]相关演算!FR80)</f>
        <v>0</v>
      </c>
      <c r="FS80" s="228">
        <f>IF([2]相关演算!FS80="","",[2]相关演算!FS80)</f>
        <v>0</v>
      </c>
      <c r="FT80" s="228">
        <f>IF([2]相关演算!FT80="","",[2]相关演算!FT80)</f>
        <v>0</v>
      </c>
      <c r="FU80" s="228">
        <f>IF([2]相关演算!FU80="","",[2]相关演算!FU80)</f>
        <v>0</v>
      </c>
      <c r="FV80" s="228">
        <f>IF([2]相关演算!FV80="","",[2]相关演算!FV80)</f>
        <v>0</v>
      </c>
      <c r="FW80" s="228">
        <f>IF([2]相关演算!FW80="","",[2]相关演算!FW80)</f>
        <v>0</v>
      </c>
      <c r="FX80" s="228">
        <f>IF([2]相关演算!FX80="","",[2]相关演算!FX80)</f>
        <v>0</v>
      </c>
      <c r="FY80" s="228">
        <f>IF([2]相关演算!FY80="","",[2]相关演算!FY80)</f>
        <v>0</v>
      </c>
      <c r="FZ80" s="228" t="str">
        <f ca="1">IF([2]相关演算!FZ80="","",[2]相关演算!FZ80)</f>
        <v/>
      </c>
      <c r="GA80" s="228">
        <f>IF([2]相关演算!GA80="","",[2]相关演算!GA80)</f>
        <v>0</v>
      </c>
      <c r="GB80" s="228" t="str">
        <f>IF([2]相关演算!GB80="","",[2]相关演算!GB80)</f>
        <v/>
      </c>
      <c r="GC80" s="228" t="str">
        <f>IF([2]相关演算!GC80="","",[2]相关演算!GC80)</f>
        <v/>
      </c>
      <c r="GD80" s="228">
        <f>IF([2]相关演算!GD80="","",[2]相关演算!GD80)</f>
        <v>0</v>
      </c>
      <c r="GE80" s="228">
        <f>IF([2]相关演算!GE80="","",[2]相关演算!GE80)</f>
        <v>0</v>
      </c>
      <c r="GF80" s="228">
        <f>IF([2]相关演算!GF80="","",[2]相关演算!GF80)</f>
        <v>2</v>
      </c>
      <c r="GG80" s="228" t="str">
        <f>IF([2]相关演算!GG80="","",[2]相关演算!GG80)</f>
        <v/>
      </c>
      <c r="GH80" s="228" t="str">
        <f>IF([2]相关演算!GH80="","",[2]相关演算!GH80)</f>
        <v/>
      </c>
      <c r="GI80" s="228" t="str">
        <f>IF([2]相关演算!GI80="","",[2]相关演算!GI80)</f>
        <v/>
      </c>
      <c r="GJ80" s="228" t="str">
        <f>IF([2]相关演算!GJ80="","",[2]相关演算!GJ80)</f>
        <v/>
      </c>
      <c r="GK80" s="228" t="str">
        <f>IF([2]相关演算!GK80="","",[2]相关演算!GK80)</f>
        <v/>
      </c>
      <c r="GL80" s="228" t="str">
        <f>IF([2]相关演算!GL80="","",[2]相关演算!GL80)</f>
        <v/>
      </c>
      <c r="GM80" s="228" t="str">
        <f>IF([2]相关演算!GM80="","",[2]相关演算!GM80)</f>
        <v/>
      </c>
      <c r="GN80" s="228" t="str">
        <f>IF([2]相关演算!GN80="","",[2]相关演算!GN80)</f>
        <v/>
      </c>
      <c r="GO80" s="228" t="str">
        <f>IF([2]相关演算!GO80="","",[2]相关演算!GO80)</f>
        <v/>
      </c>
      <c r="GP80" s="228" t="str">
        <f>IF([2]相关演算!GP80="","",[2]相关演算!GP80)</f>
        <v/>
      </c>
      <c r="GQ80" s="228" t="str">
        <f>IF([2]相关演算!GQ80="","",[2]相关演算!GQ80)</f>
        <v/>
      </c>
      <c r="GR80" s="228" t="str">
        <f>IF([2]相关演算!GR80="","",[2]相关演算!GR80)</f>
        <v/>
      </c>
      <c r="GS80" s="228" t="str">
        <f>IF([2]相关演算!GS80="","",[2]相关演算!GS80)</f>
        <v/>
      </c>
      <c r="GT80" s="228" t="str">
        <f>IF([2]相关演算!GT80="","",[2]相关演算!GT80)</f>
        <v/>
      </c>
      <c r="GU80" s="228" t="str">
        <f>IF([2]相关演算!GU80="","",[2]相关演算!GU80)</f>
        <v/>
      </c>
      <c r="GV80" s="228" t="str">
        <f>IF([2]相关演算!GV80="","",[2]相关演算!GV80)</f>
        <v/>
      </c>
      <c r="GW80" s="228" t="str">
        <f>IF([2]相关演算!GW80="","",[2]相关演算!GW80)</f>
        <v/>
      </c>
      <c r="GX80" s="228" t="str">
        <f>IF([2]相关演算!GX80="","",[2]相关演算!GX80)</f>
        <v/>
      </c>
      <c r="GY80" s="228" t="str">
        <f>IF([2]相关演算!GY80="","",[2]相关演算!GY80)</f>
        <v/>
      </c>
      <c r="GZ80" s="228" t="str">
        <f>IF([2]相关演算!GZ80="","",[2]相关演算!GZ80)</f>
        <v/>
      </c>
    </row>
    <row r="81" spans="1:208">
      <c r="A81" s="228" t="str">
        <f>IF([2]相关演算!A81="","",[2]相关演算!A81)</f>
        <v/>
      </c>
      <c r="B81" s="228">
        <f>IF([2]相关演算!B81="","",[2]相关演算!B81)</f>
        <v>62</v>
      </c>
      <c r="C81" s="228">
        <f>IF([2]相关演算!C81="","",[2]相关演算!C81)</f>
        <v>0.5</v>
      </c>
      <c r="D81" s="228">
        <f>IF([2]相关演算!D81="","",[2]相关演算!D81)</f>
        <v>0.5</v>
      </c>
      <c r="E81" s="228">
        <f>IF([2]相关演算!E81="","",[2]相关演算!E81)</f>
        <v>0.5</v>
      </c>
      <c r="F81" s="228">
        <f>IF([2]相关演算!F81="","",[2]相关演算!F81)</f>
        <v>0.5</v>
      </c>
      <c r="G81" s="228">
        <f>IF([2]相关演算!G81="","",[2]相关演算!G81)</f>
        <v>8.3440052826950245E-2</v>
      </c>
      <c r="H81" s="228">
        <f>IF([2]相关演算!H81="","",[2]相关演算!H81)</f>
        <v>1.5018924022833268E-2</v>
      </c>
      <c r="I81" s="228">
        <f>IF([2]相关演算!I81="","",[2]相关演算!I81)</f>
        <v>0.26500224312017823</v>
      </c>
      <c r="J81" s="228">
        <f>IF([2]相关演算!J81="","",[2]相关演算!J81)</f>
        <v>0.26500224312017823</v>
      </c>
      <c r="K81" s="228">
        <f>IF([2]相关演算!K81="","",[2]相关演算!K81)</f>
        <v>0</v>
      </c>
      <c r="L81" s="228">
        <f>IF([2]相关演算!L81="","",[2]相关演算!L81)</f>
        <v>0.19328784827022197</v>
      </c>
      <c r="M81" s="228">
        <f>IF([2]相关演算!M81="","",[2]相关演算!M81)</f>
        <v>0.24655794821707902</v>
      </c>
      <c r="N81" s="228">
        <f>IF([2]相关演算!N81="","",[2]相关演算!N81)</f>
        <v>9.0006283881723617E-2</v>
      </c>
      <c r="O81" s="228" t="str">
        <f>IF([2]相关演算!O81="","",[2]相关演算!O81)</f>
        <v/>
      </c>
      <c r="P81" s="228" t="str">
        <f>IF([2]相关演算!P81="","",[2]相关演算!P81)</f>
        <v/>
      </c>
      <c r="Q81" s="228" t="str">
        <f>IF([2]相关演算!Q81="","",[2]相关演算!Q81)</f>
        <v/>
      </c>
      <c r="R81" s="228">
        <f>IF([2]相关演算!R81="","",[2]相关演算!R81)</f>
        <v>3.7898399999999999</v>
      </c>
      <c r="S81" s="228">
        <f>IF([2]相关演算!S81="","",[2]相关演算!S81)</f>
        <v>3.62704</v>
      </c>
      <c r="T81" s="228">
        <f>IF([2]相关演算!T81="","",[2]相关演算!T81)</f>
        <v>1.8</v>
      </c>
      <c r="U81" s="228">
        <f>IF([2]相关演算!U81="","",[2]相关演算!U81)</f>
        <v>2.3839999999999999</v>
      </c>
      <c r="V81" s="228">
        <f>IF([2]相关演算!V81="","",[2]相关演算!V81)</f>
        <v>2.9133339254789288</v>
      </c>
      <c r="W81" s="228">
        <f>IF([2]相关演算!W81="","",[2]相关演算!W81)</f>
        <v>1.5379950873445669</v>
      </c>
      <c r="X81" s="228">
        <f>IF([2]相关演算!X81="","",[2]相关演算!X81)</f>
        <v>1.0065981699038868</v>
      </c>
      <c r="Y81" s="228">
        <f>IF([2]相关演算!Y81="","",[2]相关演算!Y81)</f>
        <v>1.0263558865851041</v>
      </c>
      <c r="Z81" s="228">
        <f>IF([2]相关演算!Z81="","",[2]相关演算!Z81)</f>
        <v>0.15596210620274964</v>
      </c>
      <c r="AA81" s="228">
        <f>IF([2]相关演算!AA81="","",[2]相关演算!AA81)</f>
        <v>0.16296247865240765</v>
      </c>
      <c r="AB81" s="228">
        <f>IF([2]相关演算!AB81="","",[2]相关演算!AB81)</f>
        <v>0.32837301587301593</v>
      </c>
      <c r="AC81" s="228">
        <f>IF([2]相关演算!AC81="","",[2]相关演算!AC81)</f>
        <v>0.24793264621284761</v>
      </c>
      <c r="AD81" s="228">
        <f>IF([2]相关演算!AD81="","",[2]相关演算!AD81)</f>
        <v>0.35436006513616747</v>
      </c>
      <c r="AE81" s="228">
        <f>IF([2]相关演算!AE81="","",[2]相关演算!AE81)</f>
        <v>0.46544353631233903</v>
      </c>
      <c r="AF81" s="228">
        <f>IF([2]相关演算!AF81="","",[2]相关演算!AF81)</f>
        <v>0.6120651662063451</v>
      </c>
      <c r="AG81" s="228">
        <f>IF([2]相关演算!AG81="","",[2]相关演算!AG81)</f>
        <v>1.1173158355876678</v>
      </c>
      <c r="AH81" s="228">
        <f>IF([2]相关演算!AH81="","",[2]相关演算!AH81)</f>
        <v>0.36723909972380703</v>
      </c>
      <c r="AI81" s="228">
        <f>IF([2]相关演算!AI81="","",[2]相关演算!AI81)</f>
        <v>0.19702380952380955</v>
      </c>
      <c r="AJ81" s="228">
        <f>IF([2]相关演算!AJ81="","",[2]相关演算!AJ81)</f>
        <v>0.35436006513616747</v>
      </c>
      <c r="AK81" s="228">
        <f>IF([2]相关演算!AK81="","",[2]相关演算!AK81)</f>
        <v>0.15596210620274964</v>
      </c>
      <c r="AL81" s="228">
        <f>IF([2]相关演算!AL81="","",[2]相关演算!AL81)</f>
        <v>4.9194494899217473E+22</v>
      </c>
      <c r="AM81" s="228">
        <f>IF([2]相关演算!AM81="","",[2]相关演算!AM81)</f>
        <v>5.1402594001954454E+22</v>
      </c>
      <c r="AN81" s="228">
        <f>IF([2]相关演算!AN81="","",[2]相关演算!AN81)</f>
        <v>1.0357736919380522E+23</v>
      </c>
      <c r="AO81" s="228">
        <f>IF([2]相关演算!AO81="","",[2]相关演算!AO81)</f>
        <v>1.3243499470080982E+23</v>
      </c>
      <c r="AP81" s="228">
        <f>IF([2]相关演算!AP81="","",[2]相关演算!AP81)</f>
        <v>1.2632778537401766E+23</v>
      </c>
      <c r="AQ81" s="228">
        <f>IF([2]相关演算!AQ81="","",[2]相关演算!AQ81)</f>
        <v>1.2943649653950368E+23</v>
      </c>
      <c r="AR81" s="228">
        <f>IF([2]相关演算!AR81="","",[2]相关演算!AR81)</f>
        <v>7.7661897923702211E+22</v>
      </c>
      <c r="AS81" s="228">
        <f>IF([2]相关演算!AS81="","",[2]相关演算!AS81)</f>
        <v>6.2146421516283125E+22</v>
      </c>
      <c r="AT81" s="228">
        <f>IF([2]相关演算!AT81="","",[2]相关演算!AT81)</f>
        <v>1.3243499470080982E+23</v>
      </c>
      <c r="AU81" s="228">
        <f>IF([2]相关演算!AU81="","",[2]相关演算!AU81)</f>
        <v>4.9194494899217473E+22</v>
      </c>
      <c r="AV81" s="228" t="str">
        <f>IF([2]相关演算!AV81="","",[2]相关演算!AV81)</f>
        <v/>
      </c>
      <c r="AW81" s="228" t="str">
        <f>IF([2]相关演算!AW81="","",[2]相关演算!AW81)</f>
        <v/>
      </c>
      <c r="AX81" s="228" t="str">
        <f>IF([2]相关演算!AX81="","",[2]相关演算!AX81)</f>
        <v/>
      </c>
      <c r="AY81" s="228" t="str">
        <f>IF([2]相关演算!AY81="","",[2]相关演算!AY81)</f>
        <v/>
      </c>
      <c r="AZ81" s="228" t="str">
        <f>IF([2]相关演算!AZ81="","",[2]相关演算!AZ81)</f>
        <v/>
      </c>
      <c r="BA81" s="228" t="str">
        <f>IF([2]相关演算!BA81="","",[2]相关演算!BA81)</f>
        <v/>
      </c>
      <c r="BB81" s="228" t="str">
        <f>IF([2]相关演算!BB81="","",[2]相关演算!BB81)</f>
        <v/>
      </c>
      <c r="BC81" s="228" t="str">
        <f>IF([2]相关演算!BC81="","",[2]相关演算!BC81)</f>
        <v/>
      </c>
      <c r="BD81" s="228">
        <f>IF([2]相关演算!BD81="","",[2]相关演算!BD81)</f>
        <v>57</v>
      </c>
      <c r="BE81" s="228">
        <f>IF([2]相关演算!BE81="","",[2]相关演算!BE81)</f>
        <v>240</v>
      </c>
      <c r="BF81" s="228">
        <f>IF([2]相关演算!BF81="","",[2]相关演算!BF81)</f>
        <v>191.27146897570671</v>
      </c>
      <c r="BG81" s="228">
        <f>IF([2]相关演算!BG81="","",[2]相关演算!BG81)</f>
        <v>166.95270970234958</v>
      </c>
      <c r="BH81" s="228">
        <f>IF([2]相关演算!BH81="","",[2]相关演算!BH81)</f>
        <v>204.23821654067703</v>
      </c>
      <c r="BI81" s="228" t="str">
        <f>IF([2]相关演算!BI81="","",[2]相关演算!BI81)</f>
        <v/>
      </c>
      <c r="BJ81" s="228" t="str">
        <f>IF([2]相关演算!BJ81="","",[2]相关演算!BJ81)</f>
        <v/>
      </c>
      <c r="BK81" s="228">
        <f>IF([2]相关演算!BK81="","",[2]相关演算!BK81)</f>
        <v>57</v>
      </c>
      <c r="BL81" s="228">
        <f>IF([2]相关演算!BL81="","",[2]相关演算!BL81)</f>
        <v>5.1419707223006983E-2</v>
      </c>
      <c r="BM81" s="228">
        <f>IF([2]相关演算!BM81="","",[2]相关演算!BM81)</f>
        <v>0.12641168241844619</v>
      </c>
      <c r="BN81" s="228">
        <f>IF([2]相关演算!BN81="","",[2]相关演算!BN81)</f>
        <v>0.10766371919323997</v>
      </c>
      <c r="BO81" s="228">
        <f>IF([2]相关演算!BO81="","",[2]相关演算!BO81)</f>
        <v>5.731656851400635E-2</v>
      </c>
      <c r="BP81" s="228" t="str">
        <f>IF([2]相关演算!BP81="","",[2]相关演算!BP81)</f>
        <v/>
      </c>
      <c r="BQ81" s="228">
        <f>IF([2]相关演算!BQ81="","",[2]相关演算!BQ81)</f>
        <v>3.9579458893435171E-2</v>
      </c>
      <c r="BR81" s="228">
        <f>IF([2]相关演算!BR81="","",[2]相关演算!BR81)</f>
        <v>0.18599501256453319</v>
      </c>
      <c r="BS81" s="228">
        <f>IF([2]相关演算!BS81="","",[2]相关演算!BS81)</f>
        <v>7.5749789042830598E-2</v>
      </c>
      <c r="BT81" s="228">
        <f>IF([2]相关演算!BT81="","",[2]相关演算!BT81)</f>
        <v>7.6630963912688477E-2</v>
      </c>
      <c r="BU81" s="228" t="str">
        <f>IF([2]相关演算!BU81="","",[2]相关演算!BU81)</f>
        <v/>
      </c>
      <c r="BV81" s="228" t="str">
        <f>IF([2]相关演算!BV81="","",[2]相关演算!BV81)</f>
        <v/>
      </c>
      <c r="BW81" s="228">
        <f>IF([2]相关演算!BW81="","",[2]相关演算!BW81)</f>
        <v>9.0999166116442154E-2</v>
      </c>
      <c r="BX81" s="228">
        <f>IF([2]相关演算!BX81="","",[2]相关演算!BX81)</f>
        <v>0.31240669498297935</v>
      </c>
      <c r="BY81" s="228">
        <f>IF([2]相关演算!BY81="","",[2]相关演算!BY81)</f>
        <v>0.18341350823607055</v>
      </c>
      <c r="BZ81" s="228">
        <f>IF([2]相关演算!BZ81="","",[2]相关演算!BZ81)</f>
        <v>0.13394753242669483</v>
      </c>
      <c r="CA81" s="228" t="str">
        <f>IF([2]相关演算!CA81="","",[2]相关演算!CA81)</f>
        <v/>
      </c>
      <c r="CB81" s="228" t="str">
        <f>IF([2]相关演算!CB81="","",[2]相关演算!CB81)</f>
        <v/>
      </c>
      <c r="CC81" s="228" t="str">
        <f>IF([2]相关演算!CC81="","",[2]相关演算!CC81)</f>
        <v/>
      </c>
      <c r="CD81" s="228" t="str">
        <f>IF([2]相关演算!CD81="","",[2]相关演算!CD81)</f>
        <v/>
      </c>
      <c r="CE81" s="228" t="str">
        <f>IF([2]相关演算!CE81="","",[2]相关演算!CE81)</f>
        <v/>
      </c>
      <c r="CF81" s="228" t="str">
        <f>IF([2]相关演算!CF81="","",[2]相关演算!CF81)</f>
        <v/>
      </c>
      <c r="CG81" s="228" t="str">
        <f>IF([2]相关演算!CG81="","",[2]相关演算!CG81)</f>
        <v/>
      </c>
      <c r="CH81" s="228" t="str">
        <f>IF([2]相关演算!CH81="","",[2]相关演算!CH81)</f>
        <v/>
      </c>
      <c r="CI81" s="228" t="str">
        <f>IF([2]相关演算!CI81="","",[2]相关演算!CI81)</f>
        <v/>
      </c>
      <c r="CJ81" s="228">
        <f>IF([2]相关演算!CJ81="","",[2]相关演算!CJ81)</f>
        <v>57</v>
      </c>
      <c r="CK81" s="228">
        <f>IF([2]相关演算!CK81="","",[2]相关演算!CK81)</f>
        <v>271.11088773482504</v>
      </c>
      <c r="CL81" s="228">
        <f>IF([2]相关演算!CL81="","",[2]相关演算!CL81)</f>
        <v>282.19772911726</v>
      </c>
      <c r="CM81" s="228">
        <f>IF([2]相关演算!CM81="","",[2]相关演算!CM81)</f>
        <v>245.69658267297635</v>
      </c>
      <c r="CN81" s="228">
        <f>IF([2]相关演算!CN81="","",[2]相关演算!CN81)</f>
        <v>245.69658267297635</v>
      </c>
      <c r="CO81" s="228" t="str">
        <f>IF([2]相关演算!CO81="","",[2]相关演算!CO81)</f>
        <v/>
      </c>
      <c r="CP81" s="228" t="str">
        <f>IF([2]相关演算!CP81="","",[2]相关演算!CP81)</f>
        <v/>
      </c>
      <c r="CQ81" s="228">
        <f>IF([2]相关演算!CQ81="","",[2]相关演算!CQ81)</f>
        <v>57</v>
      </c>
      <c r="CR81" s="228" t="e">
        <f>IF([2]相关演算!CR81="","",[2]相关演算!CR81)</f>
        <v>#VALUE!</v>
      </c>
      <c r="CS81" s="228" t="e">
        <f>IF([2]相关演算!CS81="","",[2]相关演算!CS81)</f>
        <v>#VALUE!</v>
      </c>
      <c r="CT81" s="228" t="e">
        <f>IF([2]相关演算!CT81="","",[2]相关演算!CT81)</f>
        <v>#VALUE!</v>
      </c>
      <c r="CU81" s="228" t="e">
        <f>IF([2]相关演算!CU81="","",[2]相关演算!CU81)</f>
        <v>#VALUE!</v>
      </c>
      <c r="CV81" s="228" t="str">
        <f>IF([2]相关演算!CV81="","",[2]相关演算!CV81)</f>
        <v/>
      </c>
      <c r="CW81" s="228">
        <f>IF([2]相关演算!CW81="","",[2]相关演算!CW81)</f>
        <v>5.5778405592632203E-2</v>
      </c>
      <c r="CX81" s="228">
        <f>IF([2]相关演算!CX81="","",[2]相关演算!CX81)</f>
        <v>5.8600167582002427E-2</v>
      </c>
      <c r="CY81" s="228">
        <f>IF([2]相关演算!CY81="","",[2]相关演算!CY81)</f>
        <v>4.9239995683301327E-2</v>
      </c>
      <c r="CZ81" s="228">
        <f>IF([2]相关演算!CZ81="","",[2]相关演算!CZ81)</f>
        <v>4.7387602494400868E-2</v>
      </c>
      <c r="DA81" s="228" t="str">
        <f>IF([2]相关演算!DA81="","",[2]相关演算!DA81)</f>
        <v/>
      </c>
      <c r="DB81" s="228" t="str">
        <f>IF([2]相关演算!DB81="","",[2]相关演算!DB81)</f>
        <v/>
      </c>
      <c r="DC81" s="228" t="e">
        <f>IF([2]相关演算!DC81="","",[2]相关演算!DC81)</f>
        <v>#VALUE!</v>
      </c>
      <c r="DD81" s="228" t="e">
        <f>IF([2]相关演算!DD81="","",[2]相关演算!DD81)</f>
        <v>#VALUE!</v>
      </c>
      <c r="DE81" s="228" t="e">
        <f>IF([2]相关演算!DE81="","",[2]相关演算!DE81)</f>
        <v>#VALUE!</v>
      </c>
      <c r="DF81" s="228" t="e">
        <f>IF([2]相关演算!DF81="","",[2]相关演算!DF81)</f>
        <v>#VALUE!</v>
      </c>
      <c r="DG81" s="228" t="str">
        <f>IF([2]相关演算!DG81="","",[2]相关演算!DG81)</f>
        <v/>
      </c>
      <c r="DH81" s="228" t="str">
        <f>IF([2]相关演算!DH81="","",[2]相关演算!DH81)</f>
        <v/>
      </c>
      <c r="DI81" s="228" t="str">
        <f>IF([2]相关演算!DI81="","",[2]相关演算!DI81)</f>
        <v/>
      </c>
      <c r="DJ81" s="228" t="str">
        <f>IF([2]相关演算!DJ81="","",[2]相关演算!DJ81)</f>
        <v/>
      </c>
      <c r="DK81" s="228" t="str">
        <f>IF([2]相关演算!DK81="","",[2]相关演算!DK81)</f>
        <v/>
      </c>
      <c r="DL81" s="228" t="str">
        <f>IF([2]相关演算!DL81="","",[2]相关演算!DL81)</f>
        <v/>
      </c>
      <c r="DM81" s="228" t="str">
        <f>IF([2]相关演算!DM81="","",[2]相关演算!DM81)</f>
        <v/>
      </c>
      <c r="DN81" s="228" t="str">
        <f>IF([2]相关演算!DN81="","",[2]相关演算!DN81)</f>
        <v/>
      </c>
      <c r="DO81" s="228" t="str">
        <f>IF([2]相关演算!DO81="","",[2]相关演算!DO81)</f>
        <v/>
      </c>
      <c r="DP81" s="228" t="str">
        <f>IF([2]相关演算!DP81="","",[2]相关演算!DP81)</f>
        <v/>
      </c>
      <c r="DQ81" s="228">
        <f>IF([2]相关演算!DQ81="","",[2]相关演算!DQ81)</f>
        <v>0</v>
      </c>
      <c r="DR81" s="228">
        <f>IF([2]相关演算!DR81="","",[2]相关演算!DR81)</f>
        <v>0</v>
      </c>
      <c r="DS81" s="228">
        <f>IF([2]相关演算!DS81="","",[2]相关演算!DS81)</f>
        <v>0.7</v>
      </c>
      <c r="DT81" s="228">
        <f>IF([2]相关演算!DT81="","",[2]相关演算!DT81)</f>
        <v>0.3</v>
      </c>
      <c r="DU81" s="228">
        <f>IF([2]相关演算!DU81="","",[2]相关演算!DU81)</f>
        <v>0.5</v>
      </c>
      <c r="DV81" s="228">
        <f>IF([2]相关演算!DV81="","",[2]相关演算!DV81)</f>
        <v>0.5</v>
      </c>
      <c r="DW81" s="228">
        <f>IF([2]相关演算!DW81="","",[2]相关演算!DW81)</f>
        <v>0</v>
      </c>
      <c r="DX81" s="228">
        <f>IF([2]相关演算!DX81="","",[2]相关演算!DX81)</f>
        <v>0</v>
      </c>
      <c r="DY81" s="228">
        <f>IF([2]相关演算!DY81="","",[2]相关演算!DY81)</f>
        <v>0</v>
      </c>
      <c r="DZ81" s="228">
        <f>IF([2]相关演算!DZ81="","",[2]相关演算!DZ81)</f>
        <v>0.25</v>
      </c>
      <c r="EA81" s="228">
        <f>IF([2]相关演算!EA81="","",[2]相关演算!EA81)</f>
        <v>0.75</v>
      </c>
      <c r="EB81" s="228">
        <f>IF([2]相关演算!EB81="","",[2]相关演算!EB81)</f>
        <v>0</v>
      </c>
      <c r="EC81" s="228">
        <f>IF([2]相关演算!EC81="","",[2]相关演算!EC81)</f>
        <v>0</v>
      </c>
      <c r="ED81" s="228">
        <f>IF([2]相关演算!ED81="","",[2]相关演算!ED81)</f>
        <v>0</v>
      </c>
      <c r="EE81" s="228">
        <f>IF([2]相关演算!EE81="","",[2]相关演算!EE81)</f>
        <v>0.625</v>
      </c>
      <c r="EF81" s="228">
        <f>IF([2]相关演算!EF81="","",[2]相关演算!EF81)</f>
        <v>0.375</v>
      </c>
      <c r="EG81" s="228" t="str">
        <f>IF([2]相关演算!EG81="","",[2]相关演算!EG81)</f>
        <v/>
      </c>
      <c r="EH81" s="228" t="str">
        <f>IF([2]相关演算!EH81="","",[2]相关演算!EH81)</f>
        <v/>
      </c>
      <c r="EI81" s="228" t="str">
        <f>IF([2]相关演算!EI81="","",[2]相关演算!EI81)</f>
        <v/>
      </c>
      <c r="EJ81" s="228" t="str">
        <f>IF([2]相关演算!EJ81="","",[2]相关演算!EJ81)</f>
        <v/>
      </c>
      <c r="EK81" s="228" t="str">
        <f>IF([2]相关演算!EK81="","",[2]相关演算!EK81)</f>
        <v/>
      </c>
      <c r="EL81" s="228" t="str">
        <f>IF([2]相关演算!EL81="","",[2]相关演算!EL81)</f>
        <v/>
      </c>
      <c r="EM81" s="228" t="str">
        <f>IF([2]相关演算!EM81="","",[2]相关演算!EM81)</f>
        <v/>
      </c>
      <c r="EN81" s="228" t="str">
        <f>IF([2]相关演算!EN81="","",[2]相关演算!EN81)</f>
        <v/>
      </c>
      <c r="EO81" s="228" t="str">
        <f>IF([2]相关演算!EO81="","",[2]相关演算!EO81)</f>
        <v/>
      </c>
      <c r="EP81" s="228" t="str">
        <f>IF([2]相关演算!EP81="","",[2]相关演算!EP81)</f>
        <v/>
      </c>
      <c r="EQ81" s="228" t="str">
        <f>IF([2]相关演算!EQ81="","",[2]相关演算!EQ81)</f>
        <v/>
      </c>
      <c r="ER81" s="228" t="str">
        <f>IF([2]相关演算!ER81="","",[2]相关演算!ER81)</f>
        <v/>
      </c>
      <c r="ES81" s="228" t="str">
        <f>IF([2]相关演算!ES81="","",[2]相关演算!ES81)</f>
        <v/>
      </c>
      <c r="ET81" s="228" t="str">
        <f>IF([2]相关演算!ET81="","",[2]相关演算!ET81)</f>
        <v/>
      </c>
      <c r="EU81" s="228" t="str">
        <f>IF([2]相关演算!EU81="","",[2]相关演算!EU81)</f>
        <v/>
      </c>
      <c r="EV81" s="228" t="str">
        <f>IF([2]相关演算!EV81="","",[2]相关演算!EV81)</f>
        <v/>
      </c>
      <c r="EW81" s="228" t="str">
        <f>IF([2]相关演算!EW81="","",[2]相关演算!EW81)</f>
        <v/>
      </c>
      <c r="EX81" s="228" t="str">
        <f>IF([2]相关演算!EX81="","",[2]相关演算!EX81)</f>
        <v/>
      </c>
      <c r="EY81" s="228" t="str">
        <f>IF([2]相关演算!EY81="","",[2]相关演算!EY81)</f>
        <v/>
      </c>
      <c r="EZ81" s="228" t="str">
        <f>IF([2]相关演算!EZ81="","",[2]相关演算!EZ81)</f>
        <v/>
      </c>
      <c r="FA81" s="228" t="str">
        <f>IF([2]相关演算!FA81="","",[2]相关演算!FA81)</f>
        <v/>
      </c>
      <c r="FB81" s="228" t="str">
        <f>IF([2]相关演算!FB81="","",[2]相关演算!FB81)</f>
        <v/>
      </c>
      <c r="FC81" s="228" t="str">
        <f>IF([2]相关演算!FC81="","",[2]相关演算!FC81)</f>
        <v/>
      </c>
      <c r="FD81" s="228" t="str">
        <f>IF([2]相关演算!FD81="","",[2]相关演算!FD81)</f>
        <v/>
      </c>
      <c r="FE81" s="228" t="str">
        <f>IF([2]相关演算!FE81="","",[2]相关演算!FE81)</f>
        <v/>
      </c>
      <c r="FF81" s="228" t="str">
        <f>IF([2]相关演算!FF81="","",[2]相关演算!FF81)</f>
        <v/>
      </c>
      <c r="FG81" s="228" t="str">
        <f>IF([2]相关演算!FG81="","",[2]相关演算!FG81)</f>
        <v>鬼谷子</v>
      </c>
      <c r="FH81" s="228">
        <f>IF([2]相关演算!FH81="","",[2]相关演算!FH81)</f>
        <v>10068</v>
      </c>
      <c r="FI81" s="228" t="str">
        <f>IF([2]相关演算!FI81="","",[2]相关演算!FI81)</f>
        <v/>
      </c>
      <c r="FJ81" s="228" t="str">
        <f>IF([2]相关演算!FJ81="","",[2]相关演算!FJ81)</f>
        <v/>
      </c>
      <c r="FK81" s="228" t="str">
        <f>IF([2]相关演算!FK81="","",[2]相关演算!FK81)</f>
        <v/>
      </c>
      <c r="FL81" s="228" t="str">
        <f>IF([2]相关演算!FL81="","",[2]相关演算!FL81)</f>
        <v/>
      </c>
      <c r="FM81" s="228">
        <f>IF([2]相关演算!FM81="","",[2]相关演算!FM81)</f>
        <v>0</v>
      </c>
      <c r="FN81" s="228" t="str">
        <f>IF([2]相关演算!FN81="","",[2]相关演算!FN81)</f>
        <v/>
      </c>
      <c r="FO81" s="228">
        <f>IF([2]相关演算!FO81="","",[2]相关演算!FO81)</f>
        <v>0</v>
      </c>
      <c r="FP81" s="228">
        <f>IF([2]相关演算!FP81="","",[2]相关演算!FP81)</f>
        <v>0</v>
      </c>
      <c r="FQ81" s="228">
        <f>IF([2]相关演算!FQ81="","",[2]相关演算!FQ81)</f>
        <v>0</v>
      </c>
      <c r="FR81" s="228">
        <f>IF([2]相关演算!FR81="","",[2]相关演算!FR81)</f>
        <v>0</v>
      </c>
      <c r="FS81" s="228">
        <f>IF([2]相关演算!FS81="","",[2]相关演算!FS81)</f>
        <v>0</v>
      </c>
      <c r="FT81" s="228">
        <f>IF([2]相关演算!FT81="","",[2]相关演算!FT81)</f>
        <v>0</v>
      </c>
      <c r="FU81" s="228">
        <f>IF([2]相关演算!FU81="","",[2]相关演算!FU81)</f>
        <v>0</v>
      </c>
      <c r="FV81" s="228">
        <f>IF([2]相关演算!FV81="","",[2]相关演算!FV81)</f>
        <v>0</v>
      </c>
      <c r="FW81" s="228">
        <f>IF([2]相关演算!FW81="","",[2]相关演算!FW81)</f>
        <v>0</v>
      </c>
      <c r="FX81" s="228">
        <f>IF([2]相关演算!FX81="","",[2]相关演算!FX81)</f>
        <v>0</v>
      </c>
      <c r="FY81" s="228">
        <f>IF([2]相关演算!FY81="","",[2]相关演算!FY81)</f>
        <v>0</v>
      </c>
      <c r="FZ81" s="228" t="str">
        <f ca="1">IF([2]相关演算!FZ81="","",[2]相关演算!FZ81)</f>
        <v/>
      </c>
      <c r="GA81" s="228">
        <f>IF([2]相关演算!GA81="","",[2]相关演算!GA81)</f>
        <v>0</v>
      </c>
      <c r="GB81" s="228" t="str">
        <f>IF([2]相关演算!GB81="","",[2]相关演算!GB81)</f>
        <v/>
      </c>
      <c r="GC81" s="228" t="str">
        <f>IF([2]相关演算!GC81="","",[2]相关演算!GC81)</f>
        <v/>
      </c>
      <c r="GD81" s="228">
        <f>IF([2]相关演算!GD81="","",[2]相关演算!GD81)</f>
        <v>0</v>
      </c>
      <c r="GE81" s="228">
        <f>IF([2]相关演算!GE81="","",[2]相关演算!GE81)</f>
        <v>0</v>
      </c>
      <c r="GF81" s="228">
        <f>IF([2]相关演算!GF81="","",[2]相关演算!GF81)</f>
        <v>2</v>
      </c>
      <c r="GG81" s="228" t="str">
        <f>IF([2]相关演算!GG81="","",[2]相关演算!GG81)</f>
        <v/>
      </c>
      <c r="GH81" s="228" t="str">
        <f>IF([2]相关演算!GH81="","",[2]相关演算!GH81)</f>
        <v/>
      </c>
      <c r="GI81" s="228" t="str">
        <f>IF([2]相关演算!GI81="","",[2]相关演算!GI81)</f>
        <v/>
      </c>
      <c r="GJ81" s="228" t="str">
        <f>IF([2]相关演算!GJ81="","",[2]相关演算!GJ81)</f>
        <v/>
      </c>
      <c r="GK81" s="228" t="str">
        <f>IF([2]相关演算!GK81="","",[2]相关演算!GK81)</f>
        <v/>
      </c>
      <c r="GL81" s="228" t="str">
        <f>IF([2]相关演算!GL81="","",[2]相关演算!GL81)</f>
        <v/>
      </c>
      <c r="GM81" s="228" t="str">
        <f>IF([2]相关演算!GM81="","",[2]相关演算!GM81)</f>
        <v/>
      </c>
      <c r="GN81" s="228" t="str">
        <f>IF([2]相关演算!GN81="","",[2]相关演算!GN81)</f>
        <v/>
      </c>
      <c r="GO81" s="228" t="str">
        <f>IF([2]相关演算!GO81="","",[2]相关演算!GO81)</f>
        <v/>
      </c>
      <c r="GP81" s="228" t="str">
        <f>IF([2]相关演算!GP81="","",[2]相关演算!GP81)</f>
        <v/>
      </c>
      <c r="GQ81" s="228" t="str">
        <f>IF([2]相关演算!GQ81="","",[2]相关演算!GQ81)</f>
        <v/>
      </c>
      <c r="GR81" s="228" t="str">
        <f>IF([2]相关演算!GR81="","",[2]相关演算!GR81)</f>
        <v/>
      </c>
      <c r="GS81" s="228" t="str">
        <f>IF([2]相关演算!GS81="","",[2]相关演算!GS81)</f>
        <v/>
      </c>
      <c r="GT81" s="228" t="str">
        <f>IF([2]相关演算!GT81="","",[2]相关演算!GT81)</f>
        <v/>
      </c>
      <c r="GU81" s="228" t="str">
        <f>IF([2]相关演算!GU81="","",[2]相关演算!GU81)</f>
        <v/>
      </c>
      <c r="GV81" s="228" t="str">
        <f>IF([2]相关演算!GV81="","",[2]相关演算!GV81)</f>
        <v/>
      </c>
      <c r="GW81" s="228" t="str">
        <f>IF([2]相关演算!GW81="","",[2]相关演算!GW81)</f>
        <v/>
      </c>
      <c r="GX81" s="228" t="str">
        <f>IF([2]相关演算!GX81="","",[2]相关演算!GX81)</f>
        <v/>
      </c>
      <c r="GY81" s="228" t="str">
        <f>IF([2]相关演算!GY81="","",[2]相关演算!GY81)</f>
        <v/>
      </c>
      <c r="GZ81" s="228" t="str">
        <f>IF([2]相关演算!GZ81="","",[2]相关演算!GZ81)</f>
        <v/>
      </c>
    </row>
    <row r="82" spans="1:208">
      <c r="A82" s="228" t="str">
        <f>IF([2]相关演算!A82="","",[2]相关演算!A82)</f>
        <v/>
      </c>
      <c r="B82" s="228">
        <f>IF([2]相关演算!B82="","",[2]相关演算!B82)</f>
        <v>63</v>
      </c>
      <c r="C82" s="228">
        <f>IF([2]相关演算!C82="","",[2]相关演算!C82)</f>
        <v>0.5</v>
      </c>
      <c r="D82" s="228">
        <f>IF([2]相关演算!D82="","",[2]相关演算!D82)</f>
        <v>0.5</v>
      </c>
      <c r="E82" s="228">
        <f>IF([2]相关演算!E82="","",[2]相关演算!E82)</f>
        <v>0.5</v>
      </c>
      <c r="F82" s="228">
        <f>IF([2]相关演算!F82="","",[2]相关演算!F82)</f>
        <v>0.5</v>
      </c>
      <c r="G82" s="228">
        <f>IF([2]相关演算!G82="","",[2]相关演算!G82)</f>
        <v>7.8975498200635985E-2</v>
      </c>
      <c r="H82" s="228">
        <f>IF([2]相关演算!H82="","",[2]相关演算!H82)</f>
        <v>1.5018924022833268E-2</v>
      </c>
      <c r="I82" s="228">
        <f>IF([2]相关演算!I82="","",[2]相关演算!I82)</f>
        <v>0.25476299985971262</v>
      </c>
      <c r="J82" s="228">
        <f>IF([2]相关演算!J82="","",[2]相关演算!J82)</f>
        <v>0.25476299985971262</v>
      </c>
      <c r="K82" s="228">
        <f>IF([2]相关演算!K82="","",[2]相关演算!K82)</f>
        <v>0</v>
      </c>
      <c r="L82" s="228">
        <f>IF([2]相关演算!L82="","",[2]相关演算!L82)</f>
        <v>0.19146733958745818</v>
      </c>
      <c r="M82" s="228">
        <f>IF([2]相关演算!M82="","",[2]相关演算!M82)</f>
        <v>0.2356360887392491</v>
      </c>
      <c r="N82" s="228">
        <f>IF([2]相关演算!N82="","",[2]相关演算!N82)</f>
        <v>7.9016610955411598E-2</v>
      </c>
      <c r="O82" s="228" t="str">
        <f>IF([2]相关演算!O82="","",[2]相关演算!O82)</f>
        <v/>
      </c>
      <c r="P82" s="228" t="str">
        <f>IF([2]相关演算!P82="","",[2]相关演算!P82)</f>
        <v/>
      </c>
      <c r="Q82" s="228" t="str">
        <f>IF([2]相关演算!Q82="","",[2]相关演算!Q82)</f>
        <v/>
      </c>
      <c r="R82" s="228">
        <f>IF([2]相关演算!R82="","",[2]相关演算!R82)</f>
        <v>3.7898399999999999</v>
      </c>
      <c r="S82" s="228">
        <f>IF([2]相关演算!S82="","",[2]相关演算!S82)</f>
        <v>3.62704</v>
      </c>
      <c r="T82" s="228">
        <f>IF([2]相关演算!T82="","",[2]相关演算!T82)</f>
        <v>1.8</v>
      </c>
      <c r="U82" s="228">
        <f>IF([2]相关演算!U82="","",[2]相关演算!U82)</f>
        <v>2.3839999999999999</v>
      </c>
      <c r="V82" s="228">
        <f>IF([2]相关演算!V82="","",[2]相关演算!V82)</f>
        <v>2.8895358067757506</v>
      </c>
      <c r="W82" s="228">
        <f>IF([2]相关演算!W82="","",[2]相关演算!W82)</f>
        <v>1.5211823880960491</v>
      </c>
      <c r="X82" s="228">
        <f>IF([2]相关演算!X82="","",[2]相关演算!X82)</f>
        <v>0.98795918058427201</v>
      </c>
      <c r="Y82" s="228">
        <f>IF([2]相关演算!Y82="","",[2]相关演算!Y82)</f>
        <v>1.0114083231820945</v>
      </c>
      <c r="Z82" s="228">
        <f>IF([2]相关演算!Z82="","",[2]相关演算!Z82)</f>
        <v>0.15596210620274964</v>
      </c>
      <c r="AA82" s="228">
        <f>IF([2]相关演算!AA82="","",[2]相关演算!AA82)</f>
        <v>0.16296247865240765</v>
      </c>
      <c r="AB82" s="228">
        <f>IF([2]相关演算!AB82="","",[2]相关演算!AB82)</f>
        <v>0.32837301587301593</v>
      </c>
      <c r="AC82" s="228">
        <f>IF([2]相关演算!AC82="","",[2]相关演算!AC82)</f>
        <v>0.24793264621284761</v>
      </c>
      <c r="AD82" s="228">
        <f>IF([2]相关演算!AD82="","",[2]相关演算!AD82)</f>
        <v>0.35761187652952442</v>
      </c>
      <c r="AE82" s="228">
        <f>IF([2]相关演算!AE82="","",[2]相关演算!AE82)</f>
        <v>0.4729262675317446</v>
      </c>
      <c r="AF82" s="228">
        <f>IF([2]相关演算!AF82="","",[2]相关演算!AF82)</f>
        <v>0.682097064977645</v>
      </c>
      <c r="AG82" s="228">
        <f>IF([2]相关演算!AG82="","",[2]相关演算!AG82)</f>
        <v>1.2802389197545079</v>
      </c>
      <c r="AH82" s="228">
        <f>IF([2]相关演算!AH82="","",[2]相关演算!AH82)</f>
        <v>0.40925823898658698</v>
      </c>
      <c r="AI82" s="228">
        <f>IF([2]相关演算!AI82="","",[2]相关演算!AI82)</f>
        <v>0.19702380952380955</v>
      </c>
      <c r="AJ82" s="228">
        <f>IF([2]相关演算!AJ82="","",[2]相关演算!AJ82)</f>
        <v>0.35761187652952442</v>
      </c>
      <c r="AK82" s="228">
        <f>IF([2]相关演算!AK82="","",[2]相关演算!AK82)</f>
        <v>0.15596210620274964</v>
      </c>
      <c r="AL82" s="228">
        <f>IF([2]相关演算!AL82="","",[2]相关演算!AL82)</f>
        <v>2.5054818236306809E+23</v>
      </c>
      <c r="AM82" s="228">
        <f>IF([2]相关演算!AM82="","",[2]相关演算!AM82)</f>
        <v>2.6179405891493946E+23</v>
      </c>
      <c r="AN82" s="228">
        <f>IF([2]相关演算!AN82="","",[2]相关演算!AN82)</f>
        <v>5.275208463593584E+23</v>
      </c>
      <c r="AO82" s="228">
        <f>IF([2]相关演算!AO82="","",[2]相关演算!AO82)</f>
        <v>6.869174884510943E+23</v>
      </c>
      <c r="AP82" s="228">
        <f>IF([2]相关演算!AP82="","",[2]相关演算!AP82)</f>
        <v>6.5742972990962313E+23</v>
      </c>
      <c r="AQ82" s="228">
        <f>IF([2]相关演算!AQ82="","",[2]相关演算!AQ82)</f>
        <v>6.7838773242045959E+23</v>
      </c>
      <c r="AR82" s="228">
        <f>IF([2]相关演算!AR82="","",[2]相关演算!AR82)</f>
        <v>4.0703263945227575E+23</v>
      </c>
      <c r="AS82" s="228">
        <f>IF([2]相关演算!AS82="","",[2]相关演算!AS82)</f>
        <v>3.1651250781561505E+23</v>
      </c>
      <c r="AT82" s="228">
        <f>IF([2]相关演算!AT82="","",[2]相关演算!AT82)</f>
        <v>6.869174884510943E+23</v>
      </c>
      <c r="AU82" s="228">
        <f>IF([2]相关演算!AU82="","",[2]相关演算!AU82)</f>
        <v>2.5054818236306809E+23</v>
      </c>
      <c r="AV82" s="228" t="str">
        <f>IF([2]相关演算!AV82="","",[2]相关演算!AV82)</f>
        <v/>
      </c>
      <c r="AW82" s="228" t="str">
        <f>IF([2]相关演算!AW82="","",[2]相关演算!AW82)</f>
        <v/>
      </c>
      <c r="AX82" s="228" t="str">
        <f>IF([2]相关演算!AX82="","",[2]相关演算!AX82)</f>
        <v/>
      </c>
      <c r="AY82" s="228" t="str">
        <f>IF([2]相关演算!AY82="","",[2]相关演算!AY82)</f>
        <v/>
      </c>
      <c r="AZ82" s="228" t="str">
        <f>IF([2]相关演算!AZ82="","",[2]相关演算!AZ82)</f>
        <v/>
      </c>
      <c r="BA82" s="228" t="str">
        <f>IF([2]相关演算!BA82="","",[2]相关演算!BA82)</f>
        <v/>
      </c>
      <c r="BB82" s="228" t="str">
        <f>IF([2]相关演算!BB82="","",[2]相关演算!BB82)</f>
        <v/>
      </c>
      <c r="BC82" s="228" t="str">
        <f>IF([2]相关演算!BC82="","",[2]相关演算!BC82)</f>
        <v/>
      </c>
      <c r="BD82" s="228">
        <f>IF([2]相关演算!BD82="","",[2]相关演算!BD82)</f>
        <v>58</v>
      </c>
      <c r="BE82" s="228">
        <f>IF([2]相关演算!BE82="","",[2]相关演算!BE82)</f>
        <v>240</v>
      </c>
      <c r="BF82" s="228">
        <f>IF([2]相关演算!BF82="","",[2]相关演算!BF82)</f>
        <v>191.76079468221351</v>
      </c>
      <c r="BG82" s="228">
        <f>IF([2]相关演算!BG82="","",[2]相关演算!BG82)</f>
        <v>169.83292578790571</v>
      </c>
      <c r="BH82" s="228">
        <f>IF([2]相关演算!BH82="","",[2]相关演算!BH82)</f>
        <v>207.20512783215344</v>
      </c>
      <c r="BI82" s="228" t="str">
        <f>IF([2]相关演算!BI82="","",[2]相关演算!BI82)</f>
        <v/>
      </c>
      <c r="BJ82" s="228" t="str">
        <f>IF([2]相关演算!BJ82="","",[2]相关演算!BJ82)</f>
        <v/>
      </c>
      <c r="BK82" s="228">
        <f>IF([2]相关演算!BK82="","",[2]相关演算!BK82)</f>
        <v>58</v>
      </c>
      <c r="BL82" s="228">
        <f>IF([2]相关演算!BL82="","",[2]相关演算!BL82)</f>
        <v>5.2346729675188386E-2</v>
      </c>
      <c r="BM82" s="228">
        <f>IF([2]相关演算!BM82="","",[2]相关演算!BM82)</f>
        <v>0.1286492117344179</v>
      </c>
      <c r="BN82" s="228">
        <f>IF([2]相关演算!BN82="","",[2]相关演算!BN82)</f>
        <v>0.10960784601378609</v>
      </c>
      <c r="BO82" s="228">
        <f>IF([2]相关演算!BO82="","",[2]相关演算!BO82)</f>
        <v>5.8362918462089131E-2</v>
      </c>
      <c r="BP82" s="228" t="str">
        <f>IF([2]相关演算!BP82="","",[2]相关演算!BP82)</f>
        <v/>
      </c>
      <c r="BQ82" s="228">
        <f>IF([2]相关演算!BQ82="","",[2]相关演算!BQ82)</f>
        <v>4.0144546010511484E-2</v>
      </c>
      <c r="BR82" s="228">
        <f>IF([2]相关演算!BR82="","",[2]相关演算!BR82)</f>
        <v>0.18785951933660702</v>
      </c>
      <c r="BS82" s="228">
        <f>IF([2]相关演算!BS82="","",[2]相关演算!BS82)</f>
        <v>7.6920562207582893E-2</v>
      </c>
      <c r="BT82" s="228">
        <f>IF([2]相关演算!BT82="","",[2]相关演算!BT82)</f>
        <v>7.7993381096293751E-2</v>
      </c>
      <c r="BU82" s="228" t="str">
        <f>IF([2]相关演算!BU82="","",[2]相关演算!BU82)</f>
        <v/>
      </c>
      <c r="BV82" s="228" t="str">
        <f>IF([2]相关演算!BV82="","",[2]相关演算!BV82)</f>
        <v/>
      </c>
      <c r="BW82" s="228">
        <f>IF([2]相关演算!BW82="","",[2]相关演算!BW82)</f>
        <v>9.249127568569987E-2</v>
      </c>
      <c r="BX82" s="228">
        <f>IF([2]相关演算!BX82="","",[2]相关演算!BX82)</f>
        <v>0.31650873107102495</v>
      </c>
      <c r="BY82" s="228">
        <f>IF([2]相关演算!BY82="","",[2]相关演算!BY82)</f>
        <v>0.18652840822136899</v>
      </c>
      <c r="BZ82" s="228">
        <f>IF([2]相关演算!BZ82="","",[2]相关演算!BZ82)</f>
        <v>0.13635629955838288</v>
      </c>
      <c r="CA82" s="228" t="str">
        <f>IF([2]相关演算!CA82="","",[2]相关演算!CA82)</f>
        <v/>
      </c>
      <c r="CB82" s="228" t="str">
        <f>IF([2]相关演算!CB82="","",[2]相关演算!CB82)</f>
        <v/>
      </c>
      <c r="CC82" s="228" t="str">
        <f>IF([2]相关演算!CC82="","",[2]相关演算!CC82)</f>
        <v/>
      </c>
      <c r="CD82" s="228" t="str">
        <f>IF([2]相关演算!CD82="","",[2]相关演算!CD82)</f>
        <v/>
      </c>
      <c r="CE82" s="228" t="str">
        <f>IF([2]相关演算!CE82="","",[2]相关演算!CE82)</f>
        <v/>
      </c>
      <c r="CF82" s="228" t="str">
        <f>IF([2]相关演算!CF82="","",[2]相关演算!CF82)</f>
        <v/>
      </c>
      <c r="CG82" s="228" t="str">
        <f>IF([2]相关演算!CG82="","",[2]相关演算!CG82)</f>
        <v/>
      </c>
      <c r="CH82" s="228" t="str">
        <f>IF([2]相关演算!CH82="","",[2]相关演算!CH82)</f>
        <v/>
      </c>
      <c r="CI82" s="228" t="str">
        <f>IF([2]相关演算!CI82="","",[2]相关演算!CI82)</f>
        <v/>
      </c>
      <c r="CJ82" s="228">
        <f>IF([2]相关演算!CJ82="","",[2]相关演算!CJ82)</f>
        <v>58</v>
      </c>
      <c r="CK82" s="228">
        <f>IF([2]相关演算!CK82="","",[2]相关演算!CK82)</f>
        <v>273.71354159090617</v>
      </c>
      <c r="CL82" s="228">
        <f>IF([2]相关演算!CL82="","",[2]相关演算!CL82)</f>
        <v>284.19772911726</v>
      </c>
      <c r="CM82" s="228">
        <f>IF([2]相关演算!CM82="","",[2]相关演算!CM82)</f>
        <v>249.0466839630808</v>
      </c>
      <c r="CN82" s="228">
        <f>IF([2]相关演算!CN82="","",[2]相关演算!CN82)</f>
        <v>249.0466839630808</v>
      </c>
      <c r="CO82" s="228" t="str">
        <f>IF([2]相关演算!CO82="","",[2]相关演算!CO82)</f>
        <v/>
      </c>
      <c r="CP82" s="228" t="str">
        <f>IF([2]相关演算!CP82="","",[2]相关演算!CP82)</f>
        <v/>
      </c>
      <c r="CQ82" s="228">
        <f>IF([2]相关演算!CQ82="","",[2]相关演算!CQ82)</f>
        <v>58</v>
      </c>
      <c r="CR82" s="228" t="e">
        <f>IF([2]相关演算!CR82="","",[2]相关演算!CR82)</f>
        <v>#VALUE!</v>
      </c>
      <c r="CS82" s="228" t="e">
        <f>IF([2]相关演算!CS82="","",[2]相关演算!CS82)</f>
        <v>#VALUE!</v>
      </c>
      <c r="CT82" s="228" t="e">
        <f>IF([2]相关演算!CT82="","",[2]相关演算!CT82)</f>
        <v>#VALUE!</v>
      </c>
      <c r="CU82" s="228" t="e">
        <f>IF([2]相关演算!CU82="","",[2]相关演算!CU82)</f>
        <v>#VALUE!</v>
      </c>
      <c r="CV82" s="228" t="str">
        <f>IF([2]相关演算!CV82="","",[2]相关演算!CV82)</f>
        <v/>
      </c>
      <c r="CW82" s="228">
        <f>IF([2]相关演算!CW82="","",[2]相关演算!CW82)</f>
        <v>5.7068437128302348E-2</v>
      </c>
      <c r="CX82" s="228">
        <f>IF([2]相关演算!CX82="","",[2]相关演算!CX82)</f>
        <v>5.9707606903077186E-2</v>
      </c>
      <c r="CY82" s="228">
        <f>IF([2]相关演算!CY82="","",[2]相关演算!CY82)</f>
        <v>5.0292261651837755E-2</v>
      </c>
      <c r="CZ82" s="228">
        <f>IF([2]相关演算!CZ82="","",[2]相关演算!CZ82)</f>
        <v>4.8475845377757142E-2</v>
      </c>
      <c r="DA82" s="228" t="str">
        <f>IF([2]相关演算!DA82="","",[2]相关演算!DA82)</f>
        <v/>
      </c>
      <c r="DB82" s="228" t="str">
        <f>IF([2]相关演算!DB82="","",[2]相关演算!DB82)</f>
        <v/>
      </c>
      <c r="DC82" s="228" t="e">
        <f>IF([2]相关演算!DC82="","",[2]相关演算!DC82)</f>
        <v>#VALUE!</v>
      </c>
      <c r="DD82" s="228" t="e">
        <f>IF([2]相关演算!DD82="","",[2]相关演算!DD82)</f>
        <v>#VALUE!</v>
      </c>
      <c r="DE82" s="228" t="e">
        <f>IF([2]相关演算!DE82="","",[2]相关演算!DE82)</f>
        <v>#VALUE!</v>
      </c>
      <c r="DF82" s="228" t="e">
        <f>IF([2]相关演算!DF82="","",[2]相关演算!DF82)</f>
        <v>#VALUE!</v>
      </c>
      <c r="DG82" s="228" t="str">
        <f>IF([2]相关演算!DG82="","",[2]相关演算!DG82)</f>
        <v/>
      </c>
      <c r="DH82" s="228" t="str">
        <f>IF([2]相关演算!DH82="","",[2]相关演算!DH82)</f>
        <v/>
      </c>
      <c r="DI82" s="228" t="str">
        <f>IF([2]相关演算!DI82="","",[2]相关演算!DI82)</f>
        <v/>
      </c>
      <c r="DJ82" s="228" t="str">
        <f>IF([2]相关演算!DJ82="","",[2]相关演算!DJ82)</f>
        <v/>
      </c>
      <c r="DK82" s="228" t="str">
        <f>IF([2]相关演算!DK82="","",[2]相关演算!DK82)</f>
        <v/>
      </c>
      <c r="DL82" s="228" t="str">
        <f>IF([2]相关演算!DL82="","",[2]相关演算!DL82)</f>
        <v/>
      </c>
      <c r="DM82" s="228" t="str">
        <f>IF([2]相关演算!DM82="","",[2]相关演算!DM82)</f>
        <v/>
      </c>
      <c r="DN82" s="228" t="str">
        <f>IF([2]相关演算!DN82="","",[2]相关演算!DN82)</f>
        <v/>
      </c>
      <c r="DO82" s="228" t="str">
        <f>IF([2]相关演算!DO82="","",[2]相关演算!DO82)</f>
        <v/>
      </c>
      <c r="DP82" s="228" t="str">
        <f>IF([2]相关演算!DP82="","",[2]相关演算!DP82)</f>
        <v/>
      </c>
      <c r="DQ82" s="228">
        <f>IF([2]相关演算!DQ82="","",[2]相关演算!DQ82)</f>
        <v>0</v>
      </c>
      <c r="DR82" s="228">
        <f>IF([2]相关演算!DR82="","",[2]相关演算!DR82)</f>
        <v>0</v>
      </c>
      <c r="DS82" s="228">
        <f>IF([2]相关演算!DS82="","",[2]相关演算!DS82)</f>
        <v>0.7</v>
      </c>
      <c r="DT82" s="228">
        <f>IF([2]相关演算!DT82="","",[2]相关演算!DT82)</f>
        <v>0.3</v>
      </c>
      <c r="DU82" s="228">
        <f>IF([2]相关演算!DU82="","",[2]相关演算!DU82)</f>
        <v>0.5</v>
      </c>
      <c r="DV82" s="228">
        <f>IF([2]相关演算!DV82="","",[2]相关演算!DV82)</f>
        <v>0.5</v>
      </c>
      <c r="DW82" s="228">
        <f>IF([2]相关演算!DW82="","",[2]相关演算!DW82)</f>
        <v>0</v>
      </c>
      <c r="DX82" s="228">
        <f>IF([2]相关演算!DX82="","",[2]相关演算!DX82)</f>
        <v>0</v>
      </c>
      <c r="DY82" s="228">
        <f>IF([2]相关演算!DY82="","",[2]相关演算!DY82)</f>
        <v>0</v>
      </c>
      <c r="DZ82" s="228">
        <f>IF([2]相关演算!DZ82="","",[2]相关演算!DZ82)</f>
        <v>0.25</v>
      </c>
      <c r="EA82" s="228">
        <f>IF([2]相关演算!EA82="","",[2]相关演算!EA82)</f>
        <v>0.75</v>
      </c>
      <c r="EB82" s="228">
        <f>IF([2]相关演算!EB82="","",[2]相关演算!EB82)</f>
        <v>0</v>
      </c>
      <c r="EC82" s="228">
        <f>IF([2]相关演算!EC82="","",[2]相关演算!EC82)</f>
        <v>0</v>
      </c>
      <c r="ED82" s="228">
        <f>IF([2]相关演算!ED82="","",[2]相关演算!ED82)</f>
        <v>0</v>
      </c>
      <c r="EE82" s="228">
        <f>IF([2]相关演算!EE82="","",[2]相关演算!EE82)</f>
        <v>0.625</v>
      </c>
      <c r="EF82" s="228">
        <f>IF([2]相关演算!EF82="","",[2]相关演算!EF82)</f>
        <v>0.375</v>
      </c>
      <c r="EG82" s="228" t="str">
        <f>IF([2]相关演算!EG82="","",[2]相关演算!EG82)</f>
        <v/>
      </c>
      <c r="EH82" s="228" t="str">
        <f>IF([2]相关演算!EH82="","",[2]相关演算!EH82)</f>
        <v/>
      </c>
      <c r="EI82" s="228" t="str">
        <f>IF([2]相关演算!EI82="","",[2]相关演算!EI82)</f>
        <v/>
      </c>
      <c r="EJ82" s="228" t="str">
        <f>IF([2]相关演算!EJ82="","",[2]相关演算!EJ82)</f>
        <v/>
      </c>
      <c r="EK82" s="228" t="str">
        <f>IF([2]相关演算!EK82="","",[2]相关演算!EK82)</f>
        <v/>
      </c>
      <c r="EL82" s="228" t="str">
        <f>IF([2]相关演算!EL82="","",[2]相关演算!EL82)</f>
        <v/>
      </c>
      <c r="EM82" s="228" t="str">
        <f>IF([2]相关演算!EM82="","",[2]相关演算!EM82)</f>
        <v/>
      </c>
      <c r="EN82" s="228" t="str">
        <f>IF([2]相关演算!EN82="","",[2]相关演算!EN82)</f>
        <v/>
      </c>
      <c r="EO82" s="228" t="str">
        <f>IF([2]相关演算!EO82="","",[2]相关演算!EO82)</f>
        <v/>
      </c>
      <c r="EP82" s="228" t="str">
        <f>IF([2]相关演算!EP82="","",[2]相关演算!EP82)</f>
        <v/>
      </c>
      <c r="EQ82" s="228" t="str">
        <f>IF([2]相关演算!EQ82="","",[2]相关演算!EQ82)</f>
        <v/>
      </c>
      <c r="ER82" s="228" t="str">
        <f>IF([2]相关演算!ER82="","",[2]相关演算!ER82)</f>
        <v/>
      </c>
      <c r="ES82" s="228" t="str">
        <f>IF([2]相关演算!ES82="","",[2]相关演算!ES82)</f>
        <v/>
      </c>
      <c r="ET82" s="228" t="str">
        <f>IF([2]相关演算!ET82="","",[2]相关演算!ET82)</f>
        <v/>
      </c>
      <c r="EU82" s="228" t="str">
        <f>IF([2]相关演算!EU82="","",[2]相关演算!EU82)</f>
        <v/>
      </c>
      <c r="EV82" s="228" t="str">
        <f>IF([2]相关演算!EV82="","",[2]相关演算!EV82)</f>
        <v/>
      </c>
      <c r="EW82" s="228" t="str">
        <f>IF([2]相关演算!EW82="","",[2]相关演算!EW82)</f>
        <v/>
      </c>
      <c r="EX82" s="228" t="str">
        <f>IF([2]相关演算!EX82="","",[2]相关演算!EX82)</f>
        <v/>
      </c>
      <c r="EY82" s="228" t="str">
        <f>IF([2]相关演算!EY82="","",[2]相关演算!EY82)</f>
        <v/>
      </c>
      <c r="EZ82" s="228" t="str">
        <f>IF([2]相关演算!EZ82="","",[2]相关演算!EZ82)</f>
        <v/>
      </c>
      <c r="FA82" s="228" t="str">
        <f>IF([2]相关演算!FA82="","",[2]相关演算!FA82)</f>
        <v/>
      </c>
      <c r="FB82" s="228" t="str">
        <f>IF([2]相关演算!FB82="","",[2]相关演算!FB82)</f>
        <v/>
      </c>
      <c r="FC82" s="228" t="str">
        <f>IF([2]相关演算!FC82="","",[2]相关演算!FC82)</f>
        <v/>
      </c>
      <c r="FD82" s="228" t="str">
        <f>IF([2]相关演算!FD82="","",[2]相关演算!FD82)</f>
        <v/>
      </c>
      <c r="FE82" s="228" t="str">
        <f>IF([2]相关演算!FE82="","",[2]相关演算!FE82)</f>
        <v/>
      </c>
      <c r="FF82" s="228" t="str">
        <f>IF([2]相关演算!FF82="","",[2]相关演算!FF82)</f>
        <v/>
      </c>
      <c r="FG82" s="228" t="str">
        <f>IF([2]相关演算!FG82="","",[2]相关演算!FG82)</f>
        <v>孔丘</v>
      </c>
      <c r="FH82" s="228">
        <f>IF([2]相关演算!FH82="","",[2]相关演算!FH82)</f>
        <v>10069</v>
      </c>
      <c r="FI82" s="228" t="str">
        <f>IF([2]相关演算!FI82="","",[2]相关演算!FI82)</f>
        <v/>
      </c>
      <c r="FJ82" s="228" t="str">
        <f>IF([2]相关演算!FJ82="","",[2]相关演算!FJ82)</f>
        <v/>
      </c>
      <c r="FK82" s="228" t="str">
        <f>IF([2]相关演算!FK82="","",[2]相关演算!FK82)</f>
        <v/>
      </c>
      <c r="FL82" s="228" t="str">
        <f>IF([2]相关演算!FL82="","",[2]相关演算!FL82)</f>
        <v/>
      </c>
      <c r="FM82" s="228">
        <f>IF([2]相关演算!FM82="","",[2]相关演算!FM82)</f>
        <v>0</v>
      </c>
      <c r="FN82" s="228" t="str">
        <f>IF([2]相关演算!FN82="","",[2]相关演算!FN82)</f>
        <v/>
      </c>
      <c r="FO82" s="228">
        <f>IF([2]相关演算!FO82="","",[2]相关演算!FO82)</f>
        <v>0</v>
      </c>
      <c r="FP82" s="228">
        <f>IF([2]相关演算!FP82="","",[2]相关演算!FP82)</f>
        <v>0</v>
      </c>
      <c r="FQ82" s="228">
        <f>IF([2]相关演算!FQ82="","",[2]相关演算!FQ82)</f>
        <v>0</v>
      </c>
      <c r="FR82" s="228">
        <f>IF([2]相关演算!FR82="","",[2]相关演算!FR82)</f>
        <v>0</v>
      </c>
      <c r="FS82" s="228">
        <f>IF([2]相关演算!FS82="","",[2]相关演算!FS82)</f>
        <v>0</v>
      </c>
      <c r="FT82" s="228">
        <f>IF([2]相关演算!FT82="","",[2]相关演算!FT82)</f>
        <v>0</v>
      </c>
      <c r="FU82" s="228">
        <f>IF([2]相关演算!FU82="","",[2]相关演算!FU82)</f>
        <v>0</v>
      </c>
      <c r="FV82" s="228">
        <f>IF([2]相关演算!FV82="","",[2]相关演算!FV82)</f>
        <v>0</v>
      </c>
      <c r="FW82" s="228">
        <f>IF([2]相关演算!FW82="","",[2]相关演算!FW82)</f>
        <v>0</v>
      </c>
      <c r="FX82" s="228">
        <f>IF([2]相关演算!FX82="","",[2]相关演算!FX82)</f>
        <v>0</v>
      </c>
      <c r="FY82" s="228">
        <f>IF([2]相关演算!FY82="","",[2]相关演算!FY82)</f>
        <v>0</v>
      </c>
      <c r="FZ82" s="228" t="str">
        <f ca="1">IF([2]相关演算!FZ82="","",[2]相关演算!FZ82)</f>
        <v/>
      </c>
      <c r="GA82" s="228">
        <f>IF([2]相关演算!GA82="","",[2]相关演算!GA82)</f>
        <v>0</v>
      </c>
      <c r="GB82" s="228" t="str">
        <f>IF([2]相关演算!GB82="","",[2]相关演算!GB82)</f>
        <v/>
      </c>
      <c r="GC82" s="228" t="str">
        <f>IF([2]相关演算!GC82="","",[2]相关演算!GC82)</f>
        <v/>
      </c>
      <c r="GD82" s="228">
        <f>IF([2]相关演算!GD82="","",[2]相关演算!GD82)</f>
        <v>0</v>
      </c>
      <c r="GE82" s="228">
        <f>IF([2]相关演算!GE82="","",[2]相关演算!GE82)</f>
        <v>0</v>
      </c>
      <c r="GF82" s="228">
        <f>IF([2]相关演算!GF82="","",[2]相关演算!GF82)</f>
        <v>2</v>
      </c>
      <c r="GG82" s="228" t="str">
        <f>IF([2]相关演算!GG82="","",[2]相关演算!GG82)</f>
        <v/>
      </c>
      <c r="GH82" s="228" t="str">
        <f>IF([2]相关演算!GH82="","",[2]相关演算!GH82)</f>
        <v/>
      </c>
      <c r="GI82" s="228" t="str">
        <f>IF([2]相关演算!GI82="","",[2]相关演算!GI82)</f>
        <v/>
      </c>
      <c r="GJ82" s="228" t="str">
        <f>IF([2]相关演算!GJ82="","",[2]相关演算!GJ82)</f>
        <v/>
      </c>
      <c r="GK82" s="228" t="str">
        <f>IF([2]相关演算!GK82="","",[2]相关演算!GK82)</f>
        <v/>
      </c>
      <c r="GL82" s="228" t="str">
        <f>IF([2]相关演算!GL82="","",[2]相关演算!GL82)</f>
        <v/>
      </c>
      <c r="GM82" s="228" t="str">
        <f>IF([2]相关演算!GM82="","",[2]相关演算!GM82)</f>
        <v/>
      </c>
      <c r="GN82" s="228" t="str">
        <f>IF([2]相关演算!GN82="","",[2]相关演算!GN82)</f>
        <v/>
      </c>
      <c r="GO82" s="228" t="str">
        <f>IF([2]相关演算!GO82="","",[2]相关演算!GO82)</f>
        <v/>
      </c>
      <c r="GP82" s="228" t="str">
        <f>IF([2]相关演算!GP82="","",[2]相关演算!GP82)</f>
        <v/>
      </c>
      <c r="GQ82" s="228" t="str">
        <f>IF([2]相关演算!GQ82="","",[2]相关演算!GQ82)</f>
        <v/>
      </c>
      <c r="GR82" s="228" t="str">
        <f>IF([2]相关演算!GR82="","",[2]相关演算!GR82)</f>
        <v/>
      </c>
      <c r="GS82" s="228" t="str">
        <f>IF([2]相关演算!GS82="","",[2]相关演算!GS82)</f>
        <v/>
      </c>
      <c r="GT82" s="228" t="str">
        <f>IF([2]相关演算!GT82="","",[2]相关演算!GT82)</f>
        <v/>
      </c>
      <c r="GU82" s="228" t="str">
        <f>IF([2]相关演算!GU82="","",[2]相关演算!GU82)</f>
        <v/>
      </c>
      <c r="GV82" s="228" t="str">
        <f>IF([2]相关演算!GV82="","",[2]相关演算!GV82)</f>
        <v/>
      </c>
      <c r="GW82" s="228" t="str">
        <f>IF([2]相关演算!GW82="","",[2]相关演算!GW82)</f>
        <v/>
      </c>
      <c r="GX82" s="228" t="str">
        <f>IF([2]相关演算!GX82="","",[2]相关演算!GX82)</f>
        <v/>
      </c>
      <c r="GY82" s="228" t="str">
        <f>IF([2]相关演算!GY82="","",[2]相关演算!GY82)</f>
        <v/>
      </c>
      <c r="GZ82" s="228" t="str">
        <f>IF([2]相关演算!GZ82="","",[2]相关演算!GZ82)</f>
        <v/>
      </c>
    </row>
    <row r="83" spans="1:208">
      <c r="A83" s="228" t="str">
        <f>IF([2]相关演算!A83="","",[2]相关演算!A83)</f>
        <v/>
      </c>
      <c r="B83" s="228">
        <f>IF([2]相关演算!B83="","",[2]相关演算!B83)</f>
        <v>64</v>
      </c>
      <c r="C83" s="228">
        <f>IF([2]相关演算!C83="","",[2]相关演算!C83)</f>
        <v>0.5</v>
      </c>
      <c r="D83" s="228">
        <f>IF([2]相关演算!D83="","",[2]相关演算!D83)</f>
        <v>0.5</v>
      </c>
      <c r="E83" s="228">
        <f>IF([2]相关演算!E83="","",[2]相关演算!E83)</f>
        <v>0.5</v>
      </c>
      <c r="F83" s="228">
        <f>IF([2]相关演算!F83="","",[2]相关演算!F83)</f>
        <v>0.5</v>
      </c>
      <c r="G83" s="228">
        <f>IF([2]相关演算!G83="","",[2]相关演算!G83)</f>
        <v>7.4614795983475382E-2</v>
      </c>
      <c r="H83" s="228">
        <f>IF([2]相关演算!H83="","",[2]相关演算!H83)</f>
        <v>1.5018924022833268E-2</v>
      </c>
      <c r="I83" s="228">
        <f>IF([2]相关演算!I83="","",[2]相关演算!I83)</f>
        <v>0.24471488914010914</v>
      </c>
      <c r="J83" s="228">
        <f>IF([2]相关演算!J83="","",[2]相关演算!J83)</f>
        <v>0.24471488914010914</v>
      </c>
      <c r="K83" s="228">
        <f>IF([2]相关演算!K83="","",[2]相关演算!K83)</f>
        <v>0</v>
      </c>
      <c r="L83" s="228">
        <f>IF([2]相关演算!L83="","",[2]相关演算!L83)</f>
        <v>0.18968761029918829</v>
      </c>
      <c r="M83" s="228">
        <f>IF([2]相关演算!M83="","",[2]相关演算!M83)</f>
        <v>0.224918103971672</v>
      </c>
      <c r="N83" s="228">
        <f>IF([2]相关演算!N83="","",[2]相关演算!N83)</f>
        <v>7.1727013452853552E-2</v>
      </c>
      <c r="O83" s="228" t="str">
        <f>IF([2]相关演算!O83="","",[2]相关演算!O83)</f>
        <v/>
      </c>
      <c r="P83" s="228" t="str">
        <f>IF([2]相关演算!P83="","",[2]相关演算!P83)</f>
        <v/>
      </c>
      <c r="Q83" s="228" t="str">
        <f>IF([2]相关演算!Q83="","",[2]相关演算!Q83)</f>
        <v/>
      </c>
      <c r="R83" s="228">
        <f>IF([2]相关演算!R83="","",[2]相关演算!R83)</f>
        <v>3.7898399999999999</v>
      </c>
      <c r="S83" s="228">
        <f>IF([2]相关演算!S83="","",[2]相关演算!S83)</f>
        <v>3.62704</v>
      </c>
      <c r="T83" s="228">
        <f>IF([2]相关演算!T83="","",[2]相关演算!T83)</f>
        <v>1.8</v>
      </c>
      <c r="U83" s="228">
        <f>IF([2]相关演算!U83="","",[2]相关演算!U83)</f>
        <v>2.3839999999999999</v>
      </c>
      <c r="V83" s="228">
        <f>IF([2]相关演算!V83="","",[2]相关演算!V83)</f>
        <v>2.8690483748738944</v>
      </c>
      <c r="W83" s="228">
        <f>IF([2]相关演算!W83="","",[2]相关演算!W83)</f>
        <v>1.5068038270029489</v>
      </c>
      <c r="X83" s="228">
        <f>IF([2]相关演算!X83="","",[2]相关演算!X83)</f>
        <v>0.97059536837805238</v>
      </c>
      <c r="Y83" s="228">
        <f>IF([2]相关演算!Y83="","",[2]相关演算!Y83)</f>
        <v>0.99675381704649046</v>
      </c>
      <c r="Z83" s="228">
        <f>IF([2]相关演算!Z83="","",[2]相关演算!Z83)</f>
        <v>0.15596210620274964</v>
      </c>
      <c r="AA83" s="228">
        <f>IF([2]相关演算!AA83="","",[2]相关演算!AA83)</f>
        <v>0.16296247865240765</v>
      </c>
      <c r="AB83" s="228">
        <f>IF([2]相关演算!AB83="","",[2]相关演算!AB83)</f>
        <v>0.32837301587301593</v>
      </c>
      <c r="AC83" s="228">
        <f>IF([2]相关演算!AC83="","",[2]相关演算!AC83)</f>
        <v>0.24793264621284761</v>
      </c>
      <c r="AD83" s="228">
        <f>IF([2]相关演算!AD83="","",[2]相关演算!AD83)</f>
        <v>0.36046230832352588</v>
      </c>
      <c r="AE83" s="228">
        <f>IF([2]相关演算!AE83="","",[2]相关演算!AE83)</f>
        <v>0.47971169299146144</v>
      </c>
      <c r="AF83" s="228">
        <f>IF([2]相关演算!AF83="","",[2]相关演算!AF83)</f>
        <v>0.76014194523572365</v>
      </c>
      <c r="AG83" s="228">
        <f>IF([2]相关演算!AG83="","",[2]相关演算!AG83)</f>
        <v>1.4669188777693536</v>
      </c>
      <c r="AH83" s="228">
        <f>IF([2]相关演算!AH83="","",[2]相关演算!AH83)</f>
        <v>0.45608516714143416</v>
      </c>
      <c r="AI83" s="228">
        <f>IF([2]相关演算!AI83="","",[2]相关演算!AI83)</f>
        <v>0.19702380952380955</v>
      </c>
      <c r="AJ83" s="228">
        <f>IF([2]相关演算!AJ83="","",[2]相关演算!AJ83)</f>
        <v>0.36046230832352588</v>
      </c>
      <c r="AK83" s="228">
        <f>IF([2]相关演算!AK83="","",[2]相关演算!AK83)</f>
        <v>0.15596210620274964</v>
      </c>
      <c r="AL83" s="228">
        <f>IF([2]相关演算!AL83="","",[2]相关演算!AL83)</f>
        <v>1.2760450496349291E+24</v>
      </c>
      <c r="AM83" s="228">
        <f>IF([2]相关演算!AM83="","",[2]相关演算!AM83)</f>
        <v>1.3333204406095319E+24</v>
      </c>
      <c r="AN83" s="228">
        <f>IF([2]相关演算!AN83="","",[2]相关演算!AN83)</f>
        <v>2.6866703171713415E+24</v>
      </c>
      <c r="AO83" s="228">
        <f>IF([2]相关演算!AO83="","",[2]相关演算!AO83)</f>
        <v>3.5629226021864592E+24</v>
      </c>
      <c r="AP83" s="228">
        <f>IF([2]相关演算!AP83="","",[2]相关演算!AP83)</f>
        <v>3.4213680584155571E+24</v>
      </c>
      <c r="AQ83" s="228">
        <f>IF([2]相关演算!AQ83="","",[2]相关演算!AQ83)</f>
        <v>3.5554880408719826E+24</v>
      </c>
      <c r="AR83" s="228">
        <f>IF([2]相关演算!AR83="","",[2]相关演算!AR83)</f>
        <v>2.1332928245231894E+24</v>
      </c>
      <c r="AS83" s="228">
        <f>IF([2]相关演算!AS83="","",[2]相关演算!AS83)</f>
        <v>1.6120021903028048E+24</v>
      </c>
      <c r="AT83" s="228">
        <f>IF([2]相关演算!AT83="","",[2]相关演算!AT83)</f>
        <v>3.5629226021864592E+24</v>
      </c>
      <c r="AU83" s="228">
        <f>IF([2]相关演算!AU83="","",[2]相关演算!AU83)</f>
        <v>1.2760450496349291E+24</v>
      </c>
      <c r="AV83" s="228" t="str">
        <f>IF([2]相关演算!AV83="","",[2]相关演算!AV83)</f>
        <v/>
      </c>
      <c r="AW83" s="228" t="str">
        <f>IF([2]相关演算!AW83="","",[2]相关演算!AW83)</f>
        <v/>
      </c>
      <c r="AX83" s="228" t="str">
        <f>IF([2]相关演算!AX83="","",[2]相关演算!AX83)</f>
        <v/>
      </c>
      <c r="AY83" s="228" t="str">
        <f>IF([2]相关演算!AY83="","",[2]相关演算!AY83)</f>
        <v/>
      </c>
      <c r="AZ83" s="228" t="str">
        <f>IF([2]相关演算!AZ83="","",[2]相关演算!AZ83)</f>
        <v/>
      </c>
      <c r="BA83" s="228" t="str">
        <f>IF([2]相关演算!BA83="","",[2]相关演算!BA83)</f>
        <v/>
      </c>
      <c r="BB83" s="228" t="str">
        <f>IF([2]相关演算!BB83="","",[2]相关演算!BB83)</f>
        <v/>
      </c>
      <c r="BC83" s="228" t="str">
        <f>IF([2]相关演算!BC83="","",[2]相关演算!BC83)</f>
        <v/>
      </c>
      <c r="BD83" s="228">
        <f>IF([2]相关演算!BD83="","",[2]相关演算!BD83)</f>
        <v>59</v>
      </c>
      <c r="BE83" s="228">
        <f>IF([2]相关演算!BE83="","",[2]相关演算!BE83)</f>
        <v>240</v>
      </c>
      <c r="BF83" s="228">
        <f>IF([2]相关演算!BF83="","",[2]相关演算!BF83)</f>
        <v>192.23915949289452</v>
      </c>
      <c r="BG83" s="228">
        <f>IF([2]相关演算!BG83="","",[2]相关演算!BG83)</f>
        <v>172.65937783986482</v>
      </c>
      <c r="BH83" s="228">
        <f>IF([2]相关演算!BH83="","",[2]相关演算!BH83)</f>
        <v>210.10302420251114</v>
      </c>
      <c r="BI83" s="228" t="str">
        <f>IF([2]相关演算!BI83="","",[2]相关演算!BI83)</f>
        <v/>
      </c>
      <c r="BJ83" s="228" t="str">
        <f>IF([2]相关演算!BJ83="","",[2]相关演算!BJ83)</f>
        <v/>
      </c>
      <c r="BK83" s="228">
        <f>IF([2]相关演算!BK83="","",[2]相关演算!BK83)</f>
        <v>59</v>
      </c>
      <c r="BL83" s="228">
        <f>IF([2]相关演算!BL83="","",[2]相关演算!BL83)</f>
        <v>5.3273752127369678E-2</v>
      </c>
      <c r="BM83" s="228">
        <f>IF([2]相关演算!BM83="","",[2]相关演算!BM83)</f>
        <v>0.13088674105038967</v>
      </c>
      <c r="BN83" s="228">
        <f>IF([2]相关演算!BN83="","",[2]相关演算!BN83)</f>
        <v>0.11155298254185791</v>
      </c>
      <c r="BO83" s="228">
        <f>IF([2]相关演算!BO83="","",[2]相关演算!BO83)</f>
        <v>5.9409268410171079E-2</v>
      </c>
      <c r="BP83" s="228" t="str">
        <f>IF([2]相关演算!BP83="","",[2]相关演算!BP83)</f>
        <v/>
      </c>
      <c r="BQ83" s="228">
        <f>IF([2]相关演算!BQ83="","",[2]相关演算!BQ83)</f>
        <v>4.0709633127587797E-2</v>
      </c>
      <c r="BR83" s="228">
        <f>IF([2]相关演算!BR83="","",[2]相关演算!BR83)</f>
        <v>0.18973551860197185</v>
      </c>
      <c r="BS83" s="228">
        <f>IF([2]相关演算!BS83="","",[2]相关演算!BS83)</f>
        <v>7.8030241469716197E-2</v>
      </c>
      <c r="BT83" s="228">
        <f>IF([2]相关演算!BT83="","",[2]相关演算!BT83)</f>
        <v>7.9355756960723778E-2</v>
      </c>
      <c r="BU83" s="228" t="str">
        <f>IF([2]相关演算!BU83="","",[2]相关演算!BU83)</f>
        <v/>
      </c>
      <c r="BV83" s="228" t="str">
        <f>IF([2]相关演算!BV83="","",[2]相关演算!BV83)</f>
        <v/>
      </c>
      <c r="BW83" s="228">
        <f>IF([2]相关演算!BW83="","",[2]相关演算!BW83)</f>
        <v>9.3983385254957474E-2</v>
      </c>
      <c r="BX83" s="228">
        <f>IF([2]相关演算!BX83="","",[2]相关演算!BX83)</f>
        <v>0.32062225965236152</v>
      </c>
      <c r="BY83" s="228">
        <f>IF([2]相关演算!BY83="","",[2]相关演算!BY83)</f>
        <v>0.18958322401157413</v>
      </c>
      <c r="BZ83" s="228">
        <f>IF([2]相关演算!BZ83="","",[2]相关演算!BZ83)</f>
        <v>0.13876502537089486</v>
      </c>
      <c r="CA83" s="228" t="str">
        <f>IF([2]相关演算!CA83="","",[2]相关演算!CA83)</f>
        <v/>
      </c>
      <c r="CB83" s="228" t="str">
        <f>IF([2]相关演算!CB83="","",[2]相关演算!CB83)</f>
        <v/>
      </c>
      <c r="CC83" s="228" t="str">
        <f>IF([2]相关演算!CC83="","",[2]相关演算!CC83)</f>
        <v/>
      </c>
      <c r="CD83" s="228" t="str">
        <f>IF([2]相关演算!CD83="","",[2]相关演算!CD83)</f>
        <v/>
      </c>
      <c r="CE83" s="228" t="str">
        <f>IF([2]相关演算!CE83="","",[2]相关演算!CE83)</f>
        <v/>
      </c>
      <c r="CF83" s="228" t="str">
        <f>IF([2]相关演算!CF83="","",[2]相关演算!CF83)</f>
        <v/>
      </c>
      <c r="CG83" s="228" t="str">
        <f>IF([2]相关演算!CG83="","",[2]相关演算!CG83)</f>
        <v/>
      </c>
      <c r="CH83" s="228" t="str">
        <f>IF([2]相关演算!CH83="","",[2]相关演算!CH83)</f>
        <v/>
      </c>
      <c r="CI83" s="228" t="str">
        <f>IF([2]相关演算!CI83="","",[2]相关演算!CI83)</f>
        <v/>
      </c>
      <c r="CJ83" s="228">
        <f>IF([2]相关演算!CJ83="","",[2]相关演算!CJ83)</f>
        <v>59</v>
      </c>
      <c r="CK83" s="228">
        <f>IF([2]相关演算!CK83="","",[2]相关演算!CK83)</f>
        <v>276.30217679113508</v>
      </c>
      <c r="CL83" s="228">
        <f>IF([2]相关演算!CL83="","",[2]相关演算!CL83)</f>
        <v>286.19772911726</v>
      </c>
      <c r="CM83" s="228">
        <f>IF([2]相关演算!CM83="","",[2]相关演算!CM83)</f>
        <v>252.37158336243661</v>
      </c>
      <c r="CN83" s="228">
        <f>IF([2]相关演算!CN83="","",[2]相关演算!CN83)</f>
        <v>252.37158336243661</v>
      </c>
      <c r="CO83" s="228" t="str">
        <f>IF([2]相关演算!CO83="","",[2]相关演算!CO83)</f>
        <v/>
      </c>
      <c r="CP83" s="228" t="str">
        <f>IF([2]相关演算!CP83="","",[2]相关演算!CP83)</f>
        <v/>
      </c>
      <c r="CQ83" s="228">
        <f>IF([2]相关演算!CQ83="","",[2]相关演算!CQ83)</f>
        <v>59</v>
      </c>
      <c r="CR83" s="228" t="e">
        <f>IF([2]相关演算!CR83="","",[2]相关演算!CR83)</f>
        <v>#VALUE!</v>
      </c>
      <c r="CS83" s="228" t="e">
        <f>IF([2]相关演算!CS83="","",[2]相关演算!CS83)</f>
        <v>#VALUE!</v>
      </c>
      <c r="CT83" s="228" t="e">
        <f>IF([2]相关演算!CT83="","",[2]相关演算!CT83)</f>
        <v>#VALUE!</v>
      </c>
      <c r="CU83" s="228" t="e">
        <f>IF([2]相关演算!CU83="","",[2]相关演算!CU83)</f>
        <v>#VALUE!</v>
      </c>
      <c r="CV83" s="228" t="str">
        <f>IF([2]相关演算!CV83="","",[2]相关演算!CV83)</f>
        <v/>
      </c>
      <c r="CW83" s="228">
        <f>IF([2]相关演算!CW83="","",[2]相关演算!CW83)</f>
        <v>5.8366895670843168E-2</v>
      </c>
      <c r="CX83" s="228">
        <f>IF([2]相关演算!CX83="","",[2]相关演算!CX83)</f>
        <v>6.0818919168951789E-2</v>
      </c>
      <c r="CY83" s="228">
        <f>IF([2]相关演算!CY83="","",[2]相关演算!CY83)</f>
        <v>5.1360801809144596E-2</v>
      </c>
      <c r="CZ83" s="228">
        <f>IF([2]相关演算!CZ83="","",[2]相关演算!CZ83)</f>
        <v>4.9582891780541614E-2</v>
      </c>
      <c r="DA83" s="228" t="str">
        <f>IF([2]相关演算!DA83="","",[2]相关演算!DA83)</f>
        <v/>
      </c>
      <c r="DB83" s="228" t="str">
        <f>IF([2]相关演算!DB83="","",[2]相关演算!DB83)</f>
        <v/>
      </c>
      <c r="DC83" s="228" t="e">
        <f>IF([2]相关演算!DC83="","",[2]相关演算!DC83)</f>
        <v>#VALUE!</v>
      </c>
      <c r="DD83" s="228" t="e">
        <f>IF([2]相关演算!DD83="","",[2]相关演算!DD83)</f>
        <v>#VALUE!</v>
      </c>
      <c r="DE83" s="228" t="e">
        <f>IF([2]相关演算!DE83="","",[2]相关演算!DE83)</f>
        <v>#VALUE!</v>
      </c>
      <c r="DF83" s="228" t="e">
        <f>IF([2]相关演算!DF83="","",[2]相关演算!DF83)</f>
        <v>#VALUE!</v>
      </c>
      <c r="DG83" s="228" t="str">
        <f>IF([2]相关演算!DG83="","",[2]相关演算!DG83)</f>
        <v/>
      </c>
      <c r="DH83" s="228" t="str">
        <f>IF([2]相关演算!DH83="","",[2]相关演算!DH83)</f>
        <v/>
      </c>
      <c r="DI83" s="228" t="str">
        <f>IF([2]相关演算!DI83="","",[2]相关演算!DI83)</f>
        <v/>
      </c>
      <c r="DJ83" s="228" t="str">
        <f>IF([2]相关演算!DJ83="","",[2]相关演算!DJ83)</f>
        <v/>
      </c>
      <c r="DK83" s="228" t="str">
        <f>IF([2]相关演算!DK83="","",[2]相关演算!DK83)</f>
        <v/>
      </c>
      <c r="DL83" s="228" t="str">
        <f>IF([2]相关演算!DL83="","",[2]相关演算!DL83)</f>
        <v/>
      </c>
      <c r="DM83" s="228" t="str">
        <f>IF([2]相关演算!DM83="","",[2]相关演算!DM83)</f>
        <v/>
      </c>
      <c r="DN83" s="228" t="str">
        <f>IF([2]相关演算!DN83="","",[2]相关演算!DN83)</f>
        <v/>
      </c>
      <c r="DO83" s="228" t="str">
        <f>IF([2]相关演算!DO83="","",[2]相关演算!DO83)</f>
        <v/>
      </c>
      <c r="DP83" s="228" t="str">
        <f>IF([2]相关演算!DP83="","",[2]相关演算!DP83)</f>
        <v/>
      </c>
      <c r="DQ83" s="228">
        <f>IF([2]相关演算!DQ83="","",[2]相关演算!DQ83)</f>
        <v>0</v>
      </c>
      <c r="DR83" s="228">
        <f>IF([2]相关演算!DR83="","",[2]相关演算!DR83)</f>
        <v>0</v>
      </c>
      <c r="DS83" s="228">
        <f>IF([2]相关演算!DS83="","",[2]相关演算!DS83)</f>
        <v>0.7</v>
      </c>
      <c r="DT83" s="228">
        <f>IF([2]相关演算!DT83="","",[2]相关演算!DT83)</f>
        <v>0.3</v>
      </c>
      <c r="DU83" s="228">
        <f>IF([2]相关演算!DU83="","",[2]相关演算!DU83)</f>
        <v>0.5</v>
      </c>
      <c r="DV83" s="228">
        <f>IF([2]相关演算!DV83="","",[2]相关演算!DV83)</f>
        <v>0.5</v>
      </c>
      <c r="DW83" s="228">
        <f>IF([2]相关演算!DW83="","",[2]相关演算!DW83)</f>
        <v>0</v>
      </c>
      <c r="DX83" s="228">
        <f>IF([2]相关演算!DX83="","",[2]相关演算!DX83)</f>
        <v>0</v>
      </c>
      <c r="DY83" s="228">
        <f>IF([2]相关演算!DY83="","",[2]相关演算!DY83)</f>
        <v>0</v>
      </c>
      <c r="DZ83" s="228">
        <f>IF([2]相关演算!DZ83="","",[2]相关演算!DZ83)</f>
        <v>0.25</v>
      </c>
      <c r="EA83" s="228">
        <f>IF([2]相关演算!EA83="","",[2]相关演算!EA83)</f>
        <v>0.75</v>
      </c>
      <c r="EB83" s="228">
        <f>IF([2]相关演算!EB83="","",[2]相关演算!EB83)</f>
        <v>0</v>
      </c>
      <c r="EC83" s="228">
        <f>IF([2]相关演算!EC83="","",[2]相关演算!EC83)</f>
        <v>0</v>
      </c>
      <c r="ED83" s="228">
        <f>IF([2]相关演算!ED83="","",[2]相关演算!ED83)</f>
        <v>0</v>
      </c>
      <c r="EE83" s="228">
        <f>IF([2]相关演算!EE83="","",[2]相关演算!EE83)</f>
        <v>0.625</v>
      </c>
      <c r="EF83" s="228">
        <f>IF([2]相关演算!EF83="","",[2]相关演算!EF83)</f>
        <v>0.375</v>
      </c>
      <c r="EG83" s="228" t="str">
        <f>IF([2]相关演算!EG83="","",[2]相关演算!EG83)</f>
        <v/>
      </c>
      <c r="EH83" s="228" t="str">
        <f>IF([2]相关演算!EH83="","",[2]相关演算!EH83)</f>
        <v/>
      </c>
      <c r="EI83" s="228" t="str">
        <f>IF([2]相关演算!EI83="","",[2]相关演算!EI83)</f>
        <v/>
      </c>
      <c r="EJ83" s="228" t="str">
        <f>IF([2]相关演算!EJ83="","",[2]相关演算!EJ83)</f>
        <v/>
      </c>
      <c r="EK83" s="228" t="str">
        <f>IF([2]相关演算!EK83="","",[2]相关演算!EK83)</f>
        <v/>
      </c>
      <c r="EL83" s="228" t="str">
        <f>IF([2]相关演算!EL83="","",[2]相关演算!EL83)</f>
        <v/>
      </c>
      <c r="EM83" s="228" t="str">
        <f>IF([2]相关演算!EM83="","",[2]相关演算!EM83)</f>
        <v/>
      </c>
      <c r="EN83" s="228" t="str">
        <f>IF([2]相关演算!EN83="","",[2]相关演算!EN83)</f>
        <v/>
      </c>
      <c r="EO83" s="228" t="str">
        <f>IF([2]相关演算!EO83="","",[2]相关演算!EO83)</f>
        <v/>
      </c>
      <c r="EP83" s="228" t="str">
        <f>IF([2]相关演算!EP83="","",[2]相关演算!EP83)</f>
        <v/>
      </c>
      <c r="EQ83" s="228" t="str">
        <f>IF([2]相关演算!EQ83="","",[2]相关演算!EQ83)</f>
        <v/>
      </c>
      <c r="ER83" s="228" t="str">
        <f>IF([2]相关演算!ER83="","",[2]相关演算!ER83)</f>
        <v/>
      </c>
      <c r="ES83" s="228" t="str">
        <f>IF([2]相关演算!ES83="","",[2]相关演算!ES83)</f>
        <v/>
      </c>
      <c r="ET83" s="228" t="str">
        <f>IF([2]相关演算!ET83="","",[2]相关演算!ET83)</f>
        <v/>
      </c>
      <c r="EU83" s="228" t="str">
        <f>IF([2]相关演算!EU83="","",[2]相关演算!EU83)</f>
        <v/>
      </c>
      <c r="EV83" s="228" t="str">
        <f>IF([2]相关演算!EV83="","",[2]相关演算!EV83)</f>
        <v/>
      </c>
      <c r="EW83" s="228" t="str">
        <f>IF([2]相关演算!EW83="","",[2]相关演算!EW83)</f>
        <v/>
      </c>
      <c r="EX83" s="228" t="str">
        <f>IF([2]相关演算!EX83="","",[2]相关演算!EX83)</f>
        <v/>
      </c>
      <c r="EY83" s="228" t="str">
        <f>IF([2]相关演算!EY83="","",[2]相关演算!EY83)</f>
        <v/>
      </c>
      <c r="EZ83" s="228" t="str">
        <f>IF([2]相关演算!EZ83="","",[2]相关演算!EZ83)</f>
        <v/>
      </c>
      <c r="FA83" s="228" t="str">
        <f>IF([2]相关演算!FA83="","",[2]相关演算!FA83)</f>
        <v/>
      </c>
      <c r="FB83" s="228" t="str">
        <f>IF([2]相关演算!FB83="","",[2]相关演算!FB83)</f>
        <v/>
      </c>
      <c r="FC83" s="228" t="str">
        <f>IF([2]相关演算!FC83="","",[2]相关演算!FC83)</f>
        <v/>
      </c>
      <c r="FD83" s="228" t="str">
        <f>IF([2]相关演算!FD83="","",[2]相关演算!FD83)</f>
        <v/>
      </c>
      <c r="FE83" s="228" t="str">
        <f>IF([2]相关演算!FE83="","",[2]相关演算!FE83)</f>
        <v/>
      </c>
      <c r="FF83" s="228" t="str">
        <f>IF([2]相关演算!FF83="","",[2]相关演算!FF83)</f>
        <v/>
      </c>
      <c r="FG83" s="228" t="str">
        <f>IF([2]相关演算!FG83="","",[2]相关演算!FG83)</f>
        <v>老子</v>
      </c>
      <c r="FH83" s="228">
        <f>IF([2]相关演算!FH83="","",[2]相关演算!FH83)</f>
        <v>10070</v>
      </c>
      <c r="FI83" s="228" t="str">
        <f>IF([2]相关演算!FI83="","",[2]相关演算!FI83)</f>
        <v/>
      </c>
      <c r="FJ83" s="228" t="str">
        <f>IF([2]相关演算!FJ83="","",[2]相关演算!FJ83)</f>
        <v/>
      </c>
      <c r="FK83" s="228" t="str">
        <f>IF([2]相关演算!FK83="","",[2]相关演算!FK83)</f>
        <v/>
      </c>
      <c r="FL83" s="228" t="str">
        <f>IF([2]相关演算!FL83="","",[2]相关演算!FL83)</f>
        <v/>
      </c>
      <c r="FM83" s="228">
        <f>IF([2]相关演算!FM83="","",[2]相关演算!FM83)</f>
        <v>0</v>
      </c>
      <c r="FN83" s="228" t="str">
        <f>IF([2]相关演算!FN83="","",[2]相关演算!FN83)</f>
        <v/>
      </c>
      <c r="FO83" s="228">
        <f>IF([2]相关演算!FO83="","",[2]相关演算!FO83)</f>
        <v>0</v>
      </c>
      <c r="FP83" s="228">
        <f>IF([2]相关演算!FP83="","",[2]相关演算!FP83)</f>
        <v>0</v>
      </c>
      <c r="FQ83" s="228">
        <f>IF([2]相关演算!FQ83="","",[2]相关演算!FQ83)</f>
        <v>0</v>
      </c>
      <c r="FR83" s="228">
        <f>IF([2]相关演算!FR83="","",[2]相关演算!FR83)</f>
        <v>0</v>
      </c>
      <c r="FS83" s="228">
        <f>IF([2]相关演算!FS83="","",[2]相关演算!FS83)</f>
        <v>0</v>
      </c>
      <c r="FT83" s="228">
        <f>IF([2]相关演算!FT83="","",[2]相关演算!FT83)</f>
        <v>0</v>
      </c>
      <c r="FU83" s="228">
        <f>IF([2]相关演算!FU83="","",[2]相关演算!FU83)</f>
        <v>0</v>
      </c>
      <c r="FV83" s="228">
        <f>IF([2]相关演算!FV83="","",[2]相关演算!FV83)</f>
        <v>0</v>
      </c>
      <c r="FW83" s="228">
        <f>IF([2]相关演算!FW83="","",[2]相关演算!FW83)</f>
        <v>0</v>
      </c>
      <c r="FX83" s="228">
        <f>IF([2]相关演算!FX83="","",[2]相关演算!FX83)</f>
        <v>0</v>
      </c>
      <c r="FY83" s="228">
        <f>IF([2]相关演算!FY83="","",[2]相关演算!FY83)</f>
        <v>0</v>
      </c>
      <c r="FZ83" s="228" t="str">
        <f ca="1">IF([2]相关演算!FZ83="","",[2]相关演算!FZ83)</f>
        <v/>
      </c>
      <c r="GA83" s="228">
        <f>IF([2]相关演算!GA83="","",[2]相关演算!GA83)</f>
        <v>0</v>
      </c>
      <c r="GB83" s="228" t="str">
        <f>IF([2]相关演算!GB83="","",[2]相关演算!GB83)</f>
        <v/>
      </c>
      <c r="GC83" s="228" t="str">
        <f>IF([2]相关演算!GC83="","",[2]相关演算!GC83)</f>
        <v/>
      </c>
      <c r="GD83" s="228">
        <f>IF([2]相关演算!GD83="","",[2]相关演算!GD83)</f>
        <v>0</v>
      </c>
      <c r="GE83" s="228">
        <f>IF([2]相关演算!GE83="","",[2]相关演算!GE83)</f>
        <v>0</v>
      </c>
      <c r="GF83" s="228">
        <f>IF([2]相关演算!GF83="","",[2]相关演算!GF83)</f>
        <v>2</v>
      </c>
      <c r="GG83" s="228" t="str">
        <f>IF([2]相关演算!GG83="","",[2]相关演算!GG83)</f>
        <v/>
      </c>
      <c r="GH83" s="228" t="str">
        <f>IF([2]相关演算!GH83="","",[2]相关演算!GH83)</f>
        <v/>
      </c>
      <c r="GI83" s="228" t="str">
        <f>IF([2]相关演算!GI83="","",[2]相关演算!GI83)</f>
        <v/>
      </c>
      <c r="GJ83" s="228" t="str">
        <f>IF([2]相关演算!GJ83="","",[2]相关演算!GJ83)</f>
        <v/>
      </c>
      <c r="GK83" s="228" t="str">
        <f>IF([2]相关演算!GK83="","",[2]相关演算!GK83)</f>
        <v/>
      </c>
      <c r="GL83" s="228" t="str">
        <f>IF([2]相关演算!GL83="","",[2]相关演算!GL83)</f>
        <v/>
      </c>
      <c r="GM83" s="228" t="str">
        <f>IF([2]相关演算!GM83="","",[2]相关演算!GM83)</f>
        <v/>
      </c>
      <c r="GN83" s="228" t="str">
        <f>IF([2]相关演算!GN83="","",[2]相关演算!GN83)</f>
        <v/>
      </c>
      <c r="GO83" s="228" t="str">
        <f>IF([2]相关演算!GO83="","",[2]相关演算!GO83)</f>
        <v/>
      </c>
      <c r="GP83" s="228" t="str">
        <f>IF([2]相关演算!GP83="","",[2]相关演算!GP83)</f>
        <v/>
      </c>
      <c r="GQ83" s="228" t="str">
        <f>IF([2]相关演算!GQ83="","",[2]相关演算!GQ83)</f>
        <v/>
      </c>
      <c r="GR83" s="228" t="str">
        <f>IF([2]相关演算!GR83="","",[2]相关演算!GR83)</f>
        <v/>
      </c>
      <c r="GS83" s="228" t="str">
        <f>IF([2]相关演算!GS83="","",[2]相关演算!GS83)</f>
        <v/>
      </c>
      <c r="GT83" s="228" t="str">
        <f>IF([2]相关演算!GT83="","",[2]相关演算!GT83)</f>
        <v/>
      </c>
      <c r="GU83" s="228" t="str">
        <f>IF([2]相关演算!GU83="","",[2]相关演算!GU83)</f>
        <v/>
      </c>
      <c r="GV83" s="228" t="str">
        <f>IF([2]相关演算!GV83="","",[2]相关演算!GV83)</f>
        <v/>
      </c>
      <c r="GW83" s="228" t="str">
        <f>IF([2]相关演算!GW83="","",[2]相关演算!GW83)</f>
        <v/>
      </c>
      <c r="GX83" s="228" t="str">
        <f>IF([2]相关演算!GX83="","",[2]相关演算!GX83)</f>
        <v/>
      </c>
      <c r="GY83" s="228" t="str">
        <f>IF([2]相关演算!GY83="","",[2]相关演算!GY83)</f>
        <v/>
      </c>
      <c r="GZ83" s="228" t="str">
        <f>IF([2]相关演算!GZ83="","",[2]相关演算!GZ83)</f>
        <v/>
      </c>
    </row>
    <row r="84" spans="1:208">
      <c r="A84" s="228" t="str">
        <f>IF([2]相关演算!A84="","",[2]相关演算!A84)</f>
        <v/>
      </c>
      <c r="B84" s="228">
        <f>IF([2]相关演算!B84="","",[2]相关演算!B84)</f>
        <v>65</v>
      </c>
      <c r="C84" s="228">
        <f>IF([2]相关演算!C84="","",[2]相关演算!C84)</f>
        <v>0.5</v>
      </c>
      <c r="D84" s="228">
        <f>IF([2]相关演算!D84="","",[2]相关演算!D84)</f>
        <v>0.5</v>
      </c>
      <c r="E84" s="228">
        <f>IF([2]相关演算!E84="","",[2]相关演算!E84)</f>
        <v>0.5</v>
      </c>
      <c r="F84" s="228">
        <f>IF([2]相关演算!F84="","",[2]相关演算!F84)</f>
        <v>0.5</v>
      </c>
      <c r="G84" s="228">
        <f>IF([2]相关演算!G84="","",[2]相关演算!G84)</f>
        <v>6.8512798983256573E-2</v>
      </c>
      <c r="H84" s="228">
        <f>IF([2]相关演算!H84="","",[2]相关演算!H84)</f>
        <v>1.5018924022833268E-2</v>
      </c>
      <c r="I84" s="228">
        <f>IF([2]相关演算!I84="","",[2]相关演算!I84)</f>
        <v>0.23485434315393824</v>
      </c>
      <c r="J84" s="228">
        <f>IF([2]相关演算!J84="","",[2]相关演算!J84)</f>
        <v>0.23485434315393824</v>
      </c>
      <c r="K84" s="228">
        <f>IF([2]相关演算!K84="","",[2]相关演算!K84)</f>
        <v>0</v>
      </c>
      <c r="L84" s="228">
        <f>IF([2]相关演算!L84="","",[2]相关演算!L84)</f>
        <v>0.18794774694697564</v>
      </c>
      <c r="M84" s="228">
        <f>IF([2]相关演算!M84="","",[2]相关演算!M84)</f>
        <v>0.21440018825308968</v>
      </c>
      <c r="N84" s="228">
        <f>IF([2]相关演算!N84="","",[2]相关演算!N84)</f>
        <v>6.5618375812720495E-2</v>
      </c>
      <c r="O84" s="228" t="str">
        <f>IF([2]相关演算!O84="","",[2]相关演算!O84)</f>
        <v/>
      </c>
      <c r="P84" s="228" t="str">
        <f>IF([2]相关演算!P84="","",[2]相关演算!P84)</f>
        <v/>
      </c>
      <c r="Q84" s="228" t="str">
        <f>IF([2]相关演算!Q84="","",[2]相关演算!Q84)</f>
        <v/>
      </c>
      <c r="R84" s="228">
        <f>IF([2]相关演算!R84="","",[2]相关演算!R84)</f>
        <v>3.7898399999999999</v>
      </c>
      <c r="S84" s="228">
        <f>IF([2]相关演算!S84="","",[2]相关演算!S84)</f>
        <v>3.62704</v>
      </c>
      <c r="T84" s="228">
        <f>IF([2]相关演算!T84="","",[2]相关演算!T84)</f>
        <v>1.8</v>
      </c>
      <c r="U84" s="228">
        <f>IF([2]相关演算!U84="","",[2]相关演算!U84)</f>
        <v>2.3839999999999999</v>
      </c>
      <c r="V84" s="228">
        <f>IF([2]相关演算!V84="","",[2]相关演算!V84)</f>
        <v>2.8490425426864934</v>
      </c>
      <c r="W84" s="228">
        <f>IF([2]相关演算!W84="","",[2]相关演算!W84)</f>
        <v>1.4927423513432603</v>
      </c>
      <c r="X84" s="228">
        <f>IF([2]相关演算!X84="","",[2]相关演算!X84)</f>
        <v>0.9526661423251962</v>
      </c>
      <c r="Y84" s="228">
        <f>IF([2]相关演算!Y84="","",[2]相关演算!Y84)</f>
        <v>0.98149498764360332</v>
      </c>
      <c r="Z84" s="228">
        <f>IF([2]相关演算!Z84="","",[2]相关演算!Z84)</f>
        <v>0.15596210620274964</v>
      </c>
      <c r="AA84" s="228">
        <f>IF([2]相关演算!AA84="","",[2]相关演算!AA84)</f>
        <v>0.16296247865240765</v>
      </c>
      <c r="AB84" s="228">
        <f>IF([2]相关演算!AB84="","",[2]相关演算!AB84)</f>
        <v>0.32837301587301593</v>
      </c>
      <c r="AC84" s="228">
        <f>IF([2]相关演算!AC84="","",[2]相关演算!AC84)</f>
        <v>0.24793264621284761</v>
      </c>
      <c r="AD84" s="228">
        <f>IF([2]相关演算!AD84="","",[2]相关演算!AD84)</f>
        <v>0.36329255172448621</v>
      </c>
      <c r="AE84" s="228">
        <f>IF([2]相关演算!AE84="","",[2]相关演算!AE84)</f>
        <v>0.48658887198037359</v>
      </c>
      <c r="AF84" s="228">
        <f>IF([2]相关演算!AF84="","",[2]相关演算!AF84)</f>
        <v>0.84711664449939716</v>
      </c>
      <c r="AG84" s="228">
        <f>IF([2]相关演算!AG84="","",[2]相关演算!AG84)</f>
        <v>1.680819853819729</v>
      </c>
      <c r="AH84" s="228">
        <f>IF([2]相关演算!AH84="","",[2]相关演算!AH84)</f>
        <v>0.5082699866996383</v>
      </c>
      <c r="AI84" s="228">
        <f>IF([2]相关演算!AI84="","",[2]相关演算!AI84)</f>
        <v>0.19702380952380955</v>
      </c>
      <c r="AJ84" s="228">
        <f>IF([2]相关演算!AJ84="","",[2]相关演算!AJ84)</f>
        <v>0.36329255172448621</v>
      </c>
      <c r="AK84" s="228">
        <f>IF([2]相关演算!AK84="","",[2]相关演算!AK84)</f>
        <v>0.15596210620274964</v>
      </c>
      <c r="AL84" s="228">
        <f>IF([2]相关演算!AL84="","",[2]相关演算!AL84)</f>
        <v>6.4989135157175503E+24</v>
      </c>
      <c r="AM84" s="228">
        <f>IF([2]相关演算!AM84="","",[2]相关演算!AM84)</f>
        <v>6.7906178036103188E+24</v>
      </c>
      <c r="AN84" s="228">
        <f>IF([2]相关演算!AN84="","",[2]相关演算!AN84)</f>
        <v>1.3683245776892705E+25</v>
      </c>
      <c r="AO84" s="228">
        <f>IF([2]相关演算!AO84="","",[2]相关演算!AO84)</f>
        <v>1.8480265363159291E+25</v>
      </c>
      <c r="AP84" s="228">
        <f>IF([2]相关演算!AP84="","",[2]相关演算!AP84)</f>
        <v>1.7805339275964034E+25</v>
      </c>
      <c r="AQ84" s="228">
        <f>IF([2]相关演算!AQ84="","",[2]相关演算!AQ84)</f>
        <v>1.8634616465836364E+25</v>
      </c>
      <c r="AR84" s="228">
        <f>IF([2]相关演算!AR84="","",[2]相关演算!AR84)</f>
        <v>1.1180769879501817E+25</v>
      </c>
      <c r="AS84" s="228">
        <f>IF([2]相关演算!AS84="","",[2]相关演算!AS84)</f>
        <v>8.2099474661356235E+24</v>
      </c>
      <c r="AT84" s="228">
        <f>IF([2]相关演算!AT84="","",[2]相关演算!AT84)</f>
        <v>1.8480265363159291E+25</v>
      </c>
      <c r="AU84" s="228">
        <f>IF([2]相关演算!AU84="","",[2]相关演算!AU84)</f>
        <v>6.4989135157175503E+24</v>
      </c>
      <c r="AV84" s="228" t="str">
        <f>IF([2]相关演算!AV84="","",[2]相关演算!AV84)</f>
        <v/>
      </c>
      <c r="AW84" s="228" t="str">
        <f>IF([2]相关演算!AW84="","",[2]相关演算!AW84)</f>
        <v/>
      </c>
      <c r="AX84" s="228" t="str">
        <f>IF([2]相关演算!AX84="","",[2]相关演算!AX84)</f>
        <v/>
      </c>
      <c r="AY84" s="228" t="str">
        <f>IF([2]相关演算!AY84="","",[2]相关演算!AY84)</f>
        <v/>
      </c>
      <c r="AZ84" s="228" t="str">
        <f>IF([2]相关演算!AZ84="","",[2]相关演算!AZ84)</f>
        <v/>
      </c>
      <c r="BA84" s="228" t="str">
        <f>IF([2]相关演算!BA84="","",[2]相关演算!BA84)</f>
        <v/>
      </c>
      <c r="BB84" s="228" t="str">
        <f>IF([2]相关演算!BB84="","",[2]相关演算!BB84)</f>
        <v/>
      </c>
      <c r="BC84" s="228" t="str">
        <f>IF([2]相关演算!BC84="","",[2]相关演算!BC84)</f>
        <v/>
      </c>
      <c r="BD84" s="228">
        <f>IF([2]相关演算!BD84="","",[2]相关演算!BD84)</f>
        <v>60</v>
      </c>
      <c r="BE84" s="228">
        <f>IF([2]相关演算!BE84="","",[2]相关演算!BE84)</f>
        <v>240</v>
      </c>
      <c r="BF84" s="228">
        <f>IF([2]相关演算!BF84="","",[2]相关演算!BF84)</f>
        <v>192.70680893181628</v>
      </c>
      <c r="BG84" s="228">
        <f>IF([2]相关演算!BG84="","",[2]相关演算!BG84)</f>
        <v>175.43306945352063</v>
      </c>
      <c r="BH84" s="228">
        <f>IF([2]相关演算!BH84="","",[2]相关演算!BH84)</f>
        <v>212.93351104499223</v>
      </c>
      <c r="BI84" s="228" t="str">
        <f>IF([2]相关演算!BI84="","",[2]相关演算!BI84)</f>
        <v/>
      </c>
      <c r="BJ84" s="228" t="str">
        <f>IF([2]相关演算!BJ84="","",[2]相关演算!BJ84)</f>
        <v/>
      </c>
      <c r="BK84" s="228">
        <f>IF([2]相关演算!BK84="","",[2]相关演算!BK84)</f>
        <v>60</v>
      </c>
      <c r="BL84" s="228">
        <f>IF([2]相关演算!BL84="","",[2]相关演算!BL84)</f>
        <v>5.4200774579551025E-2</v>
      </c>
      <c r="BM84" s="228">
        <f>IF([2]相关演算!BM84="","",[2]相关演算!BM84)</f>
        <v>0.13312427036636149</v>
      </c>
      <c r="BN84" s="228">
        <f>IF([2]相关演算!BN84="","",[2]相关演算!BN84)</f>
        <v>0.1135062482654442</v>
      </c>
      <c r="BO84" s="228">
        <f>IF([2]相关演算!BO84="","",[2]相关演算!BO84)</f>
        <v>6.0458690069285947E-2</v>
      </c>
      <c r="BP84" s="228" t="str">
        <f>IF([2]相关演算!BP84="","",[2]相关演算!BP84)</f>
        <v/>
      </c>
      <c r="BQ84" s="228">
        <f>IF([2]相关演算!BQ84="","",[2]相关演算!BQ84)</f>
        <v>4.1278951532400354E-2</v>
      </c>
      <c r="BR84" s="228">
        <f>IF([2]相关演算!BR84="","",[2]相关演算!BR84)</f>
        <v>0.19161308375212308</v>
      </c>
      <c r="BS84" s="228">
        <f>IF([2]相关演算!BS84="","",[2]相关演算!BS84)</f>
        <v>7.9064442469404556E-2</v>
      </c>
      <c r="BT84" s="228">
        <f>IF([2]相关演算!BT84="","",[2]相关演算!BT84)</f>
        <v>8.0716896209851091E-2</v>
      </c>
      <c r="BU84" s="228" t="str">
        <f>IF([2]相关演算!BU84="","",[2]相关演算!BU84)</f>
        <v/>
      </c>
      <c r="BV84" s="228" t="str">
        <f>IF([2]相关演算!BV84="","",[2]相关演算!BV84)</f>
        <v/>
      </c>
      <c r="BW84" s="228">
        <f>IF([2]相关演算!BW84="","",[2]相关演算!BW84)</f>
        <v>9.547972611195138E-2</v>
      </c>
      <c r="BX84" s="228">
        <f>IF([2]相关演算!BX84="","",[2]相关演算!BX84)</f>
        <v>0.32473735411848459</v>
      </c>
      <c r="BY84" s="228">
        <f>IF([2]相关演算!BY84="","",[2]相关演算!BY84)</f>
        <v>0.19257069073484875</v>
      </c>
      <c r="BZ84" s="228">
        <f>IF([2]相关演算!BZ84="","",[2]相关演算!BZ84)</f>
        <v>0.14117558627913704</v>
      </c>
      <c r="CA84" s="228" t="str">
        <f>IF([2]相关演算!CA84="","",[2]相关演算!CA84)</f>
        <v/>
      </c>
      <c r="CB84" s="228" t="str">
        <f>IF([2]相关演算!CB84="","",[2]相关演算!CB84)</f>
        <v/>
      </c>
      <c r="CC84" s="228" t="str">
        <f>IF([2]相关演算!CC84="","",[2]相关演算!CC84)</f>
        <v/>
      </c>
      <c r="CD84" s="228" t="str">
        <f>IF([2]相关演算!CD84="","",[2]相关演算!CD84)</f>
        <v/>
      </c>
      <c r="CE84" s="228" t="str">
        <f>IF([2]相关演算!CE84="","",[2]相关演算!CE84)</f>
        <v/>
      </c>
      <c r="CF84" s="228" t="str">
        <f>IF([2]相关演算!CF84="","",[2]相关演算!CF84)</f>
        <v/>
      </c>
      <c r="CG84" s="228" t="str">
        <f>IF([2]相关演算!CG84="","",[2]相关演算!CG84)</f>
        <v/>
      </c>
      <c r="CH84" s="228" t="str">
        <f>IF([2]相关演算!CH84="","",[2]相关演算!CH84)</f>
        <v/>
      </c>
      <c r="CI84" s="228" t="str">
        <f>IF([2]相关演算!CI84="","",[2]相关演算!CI84)</f>
        <v/>
      </c>
      <c r="CJ84" s="228">
        <f>IF([2]相关演算!CJ84="","",[2]相关演算!CJ84)</f>
        <v>60</v>
      </c>
      <c r="CK84" s="228">
        <f>IF([2]相关演算!CK84="","",[2]相关演算!CK84)</f>
        <v>278.87711943101402</v>
      </c>
      <c r="CL84" s="228">
        <f>IF([2]相关演算!CL84="","",[2]相关演算!CL84)</f>
        <v>288.19772911726</v>
      </c>
      <c r="CM84" s="228">
        <f>IF([2]相关演算!CM84="","",[2]相关演算!CM84)</f>
        <v>255.6717513063378</v>
      </c>
      <c r="CN84" s="228">
        <f>IF([2]相关演算!CN84="","",[2]相关演算!CN84)</f>
        <v>255.6717513063378</v>
      </c>
      <c r="CO84" s="228" t="str">
        <f>IF([2]相关演算!CO84="","",[2]相关演算!CO84)</f>
        <v/>
      </c>
      <c r="CP84" s="228" t="str">
        <f>IF([2]相关演算!CP84="","",[2]相关演算!CP84)</f>
        <v/>
      </c>
      <c r="CQ84" s="228">
        <f>IF([2]相关演算!CQ84="","",[2]相关演算!CQ84)</f>
        <v>60</v>
      </c>
      <c r="CR84" s="228" t="e">
        <f>IF([2]相关演算!CR84="","",[2]相关演算!CR84)</f>
        <v>#VALUE!</v>
      </c>
      <c r="CS84" s="228" t="e">
        <f>IF([2]相关演算!CS84="","",[2]相关演算!CS84)</f>
        <v>#VALUE!</v>
      </c>
      <c r="CT84" s="228" t="e">
        <f>IF([2]相关演算!CT84="","",[2]相关演算!CT84)</f>
        <v>#VALUE!</v>
      </c>
      <c r="CU84" s="228" t="e">
        <f>IF([2]相关演算!CU84="","",[2]相关演算!CU84)</f>
        <v>#VALUE!</v>
      </c>
      <c r="CV84" s="228" t="str">
        <f>IF([2]相关演算!CV84="","",[2]相关演算!CV84)</f>
        <v/>
      </c>
      <c r="CW84" s="228">
        <f>IF([2]相关演算!CW84="","",[2]相关演算!CW84)</f>
        <v>5.9665354213384425E-2</v>
      </c>
      <c r="CX84" s="228">
        <f>IF([2]相关演算!CX84="","",[2]相关演算!CX84)</f>
        <v>6.1931862131970827E-2</v>
      </c>
      <c r="CY84" s="228">
        <f>IF([2]相关演算!CY84="","",[2]相关演算!CY84)</f>
        <v>5.2429631591220979E-2</v>
      </c>
      <c r="CZ84" s="228">
        <f>IF([2]相关演算!CZ84="","",[2]相关演算!CZ84)</f>
        <v>5.069027282151041E-2</v>
      </c>
      <c r="DA84" s="228" t="str">
        <f>IF([2]相关演算!DA84="","",[2]相关演算!DA84)</f>
        <v/>
      </c>
      <c r="DB84" s="228" t="str">
        <f>IF([2]相关演算!DB84="","",[2]相关演算!DB84)</f>
        <v/>
      </c>
      <c r="DC84" s="228" t="e">
        <f>IF([2]相关演算!DC84="","",[2]相关演算!DC84)</f>
        <v>#VALUE!</v>
      </c>
      <c r="DD84" s="228" t="e">
        <f>IF([2]相关演算!DD84="","",[2]相关演算!DD84)</f>
        <v>#VALUE!</v>
      </c>
      <c r="DE84" s="228" t="e">
        <f>IF([2]相关演算!DE84="","",[2]相关演算!DE84)</f>
        <v>#VALUE!</v>
      </c>
      <c r="DF84" s="228" t="e">
        <f>IF([2]相关演算!DF84="","",[2]相关演算!DF84)</f>
        <v>#VALUE!</v>
      </c>
      <c r="DG84" s="228" t="str">
        <f>IF([2]相关演算!DG84="","",[2]相关演算!DG84)</f>
        <v/>
      </c>
      <c r="DH84" s="228" t="str">
        <f>IF([2]相关演算!DH84="","",[2]相关演算!DH84)</f>
        <v/>
      </c>
      <c r="DI84" s="228" t="str">
        <f>IF([2]相关演算!DI84="","",[2]相关演算!DI84)</f>
        <v/>
      </c>
      <c r="DJ84" s="228" t="str">
        <f>IF([2]相关演算!DJ84="","",[2]相关演算!DJ84)</f>
        <v/>
      </c>
      <c r="DK84" s="228" t="str">
        <f>IF([2]相关演算!DK84="","",[2]相关演算!DK84)</f>
        <v/>
      </c>
      <c r="DL84" s="228" t="str">
        <f>IF([2]相关演算!DL84="","",[2]相关演算!DL84)</f>
        <v/>
      </c>
      <c r="DM84" s="228" t="str">
        <f>IF([2]相关演算!DM84="","",[2]相关演算!DM84)</f>
        <v/>
      </c>
      <c r="DN84" s="228" t="str">
        <f>IF([2]相关演算!DN84="","",[2]相关演算!DN84)</f>
        <v/>
      </c>
      <c r="DO84" s="228" t="str">
        <f>IF([2]相关演算!DO84="","",[2]相关演算!DO84)</f>
        <v/>
      </c>
      <c r="DP84" s="228" t="str">
        <f>IF([2]相关演算!DP84="","",[2]相关演算!DP84)</f>
        <v/>
      </c>
      <c r="DQ84" s="228">
        <f>IF([2]相关演算!DQ84="","",[2]相关演算!DQ84)</f>
        <v>0</v>
      </c>
      <c r="DR84" s="228">
        <f>IF([2]相关演算!DR84="","",[2]相关演算!DR84)</f>
        <v>0</v>
      </c>
      <c r="DS84" s="228">
        <f>IF([2]相关演算!DS84="","",[2]相关演算!DS84)</f>
        <v>0.7</v>
      </c>
      <c r="DT84" s="228">
        <f>IF([2]相关演算!DT84="","",[2]相关演算!DT84)</f>
        <v>0.3</v>
      </c>
      <c r="DU84" s="228">
        <f>IF([2]相关演算!DU84="","",[2]相关演算!DU84)</f>
        <v>0.5</v>
      </c>
      <c r="DV84" s="228">
        <f>IF([2]相关演算!DV84="","",[2]相关演算!DV84)</f>
        <v>0.5</v>
      </c>
      <c r="DW84" s="228">
        <f>IF([2]相关演算!DW84="","",[2]相关演算!DW84)</f>
        <v>0</v>
      </c>
      <c r="DX84" s="228">
        <f>IF([2]相关演算!DX84="","",[2]相关演算!DX84)</f>
        <v>0</v>
      </c>
      <c r="DY84" s="228">
        <f>IF([2]相关演算!DY84="","",[2]相关演算!DY84)</f>
        <v>0</v>
      </c>
      <c r="DZ84" s="228">
        <f>IF([2]相关演算!DZ84="","",[2]相关演算!DZ84)</f>
        <v>0.25</v>
      </c>
      <c r="EA84" s="228">
        <f>IF([2]相关演算!EA84="","",[2]相关演算!EA84)</f>
        <v>0.75</v>
      </c>
      <c r="EB84" s="228">
        <f>IF([2]相关演算!EB84="","",[2]相关演算!EB84)</f>
        <v>0</v>
      </c>
      <c r="EC84" s="228">
        <f>IF([2]相关演算!EC84="","",[2]相关演算!EC84)</f>
        <v>0</v>
      </c>
      <c r="ED84" s="228">
        <f>IF([2]相关演算!ED84="","",[2]相关演算!ED84)</f>
        <v>0</v>
      </c>
      <c r="EE84" s="228">
        <f>IF([2]相关演算!EE84="","",[2]相关演算!EE84)</f>
        <v>0.625</v>
      </c>
      <c r="EF84" s="228">
        <f>IF([2]相关演算!EF84="","",[2]相关演算!EF84)</f>
        <v>0.375</v>
      </c>
      <c r="EG84" s="228" t="str">
        <f>IF([2]相关演算!EG84="","",[2]相关演算!EG84)</f>
        <v/>
      </c>
      <c r="EH84" s="228" t="str">
        <f>IF([2]相关演算!EH84="","",[2]相关演算!EH84)</f>
        <v/>
      </c>
      <c r="EI84" s="228" t="str">
        <f>IF([2]相关演算!EI84="","",[2]相关演算!EI84)</f>
        <v/>
      </c>
      <c r="EJ84" s="228" t="str">
        <f>IF([2]相关演算!EJ84="","",[2]相关演算!EJ84)</f>
        <v/>
      </c>
      <c r="EK84" s="228" t="str">
        <f>IF([2]相关演算!EK84="","",[2]相关演算!EK84)</f>
        <v/>
      </c>
      <c r="EL84" s="228" t="str">
        <f>IF([2]相关演算!EL84="","",[2]相关演算!EL84)</f>
        <v/>
      </c>
      <c r="EM84" s="228" t="str">
        <f>IF([2]相关演算!EM84="","",[2]相关演算!EM84)</f>
        <v/>
      </c>
      <c r="EN84" s="228" t="str">
        <f>IF([2]相关演算!EN84="","",[2]相关演算!EN84)</f>
        <v/>
      </c>
      <c r="EO84" s="228" t="str">
        <f>IF([2]相关演算!EO84="","",[2]相关演算!EO84)</f>
        <v/>
      </c>
      <c r="EP84" s="228" t="str">
        <f>IF([2]相关演算!EP84="","",[2]相关演算!EP84)</f>
        <v/>
      </c>
      <c r="EQ84" s="228" t="str">
        <f>IF([2]相关演算!EQ84="","",[2]相关演算!EQ84)</f>
        <v/>
      </c>
      <c r="ER84" s="228" t="str">
        <f>IF([2]相关演算!ER84="","",[2]相关演算!ER84)</f>
        <v/>
      </c>
      <c r="ES84" s="228" t="str">
        <f>IF([2]相关演算!ES84="","",[2]相关演算!ES84)</f>
        <v/>
      </c>
      <c r="ET84" s="228" t="str">
        <f>IF([2]相关演算!ET84="","",[2]相关演算!ET84)</f>
        <v/>
      </c>
      <c r="EU84" s="228" t="str">
        <f>IF([2]相关演算!EU84="","",[2]相关演算!EU84)</f>
        <v/>
      </c>
      <c r="EV84" s="228" t="str">
        <f>IF([2]相关演算!EV84="","",[2]相关演算!EV84)</f>
        <v/>
      </c>
      <c r="EW84" s="228" t="str">
        <f>IF([2]相关演算!EW84="","",[2]相关演算!EW84)</f>
        <v/>
      </c>
      <c r="EX84" s="228" t="str">
        <f>IF([2]相关演算!EX84="","",[2]相关演算!EX84)</f>
        <v/>
      </c>
      <c r="EY84" s="228" t="str">
        <f>IF([2]相关演算!EY84="","",[2]相关演算!EY84)</f>
        <v/>
      </c>
      <c r="EZ84" s="228" t="str">
        <f>IF([2]相关演算!EZ84="","",[2]相关演算!EZ84)</f>
        <v/>
      </c>
      <c r="FA84" s="228" t="str">
        <f>IF([2]相关演算!FA84="","",[2]相关演算!FA84)</f>
        <v/>
      </c>
      <c r="FB84" s="228" t="str">
        <f>IF([2]相关演算!FB84="","",[2]相关演算!FB84)</f>
        <v/>
      </c>
      <c r="FC84" s="228" t="str">
        <f>IF([2]相关演算!FC84="","",[2]相关演算!FC84)</f>
        <v/>
      </c>
      <c r="FD84" s="228" t="str">
        <f>IF([2]相关演算!FD84="","",[2]相关演算!FD84)</f>
        <v/>
      </c>
      <c r="FE84" s="228" t="str">
        <f>IF([2]相关演算!FE84="","",[2]相关演算!FE84)</f>
        <v/>
      </c>
      <c r="FF84" s="228" t="str">
        <f>IF([2]相关演算!FF84="","",[2]相关演算!FF84)</f>
        <v/>
      </c>
      <c r="FG84" s="228" t="str">
        <f>IF([2]相关演算!FG84="","",[2]相关演算!FG84)</f>
        <v>星官</v>
      </c>
      <c r="FH84" s="228">
        <f>IF([2]相关演算!FH84="","",[2]相关演算!FH84)</f>
        <v>6053</v>
      </c>
      <c r="FI84" s="228" t="str">
        <f>IF([2]相关演算!FI84="","",[2]相关演算!FI84)</f>
        <v>fanwei2</v>
      </c>
      <c r="FJ84" s="228">
        <f>IF([2]相关演算!FJ84="","",[2]相关演算!FJ84)</f>
        <v>999</v>
      </c>
      <c r="FK84" s="228">
        <f>IF([2]相关演算!FK84="","",[2]相关演算!FK84)</f>
        <v>50</v>
      </c>
      <c r="FL84" s="228">
        <f>IF([2]相关演算!FL84="","",[2]相关演算!FL84)</f>
        <v>999</v>
      </c>
      <c r="FM84" s="228">
        <f>IF([2]相关演算!FM84="","",[2]相关演算!FM84)</f>
        <v>0</v>
      </c>
      <c r="FN84" s="228">
        <f>IF([2]相关演算!FN84="","",[2]相关演算!FN84)</f>
        <v>999</v>
      </c>
      <c r="FO84" s="228">
        <f>IF([2]相关演算!FO84="","",[2]相关演算!FO84)</f>
        <v>0</v>
      </c>
      <c r="FP84" s="228">
        <f>IF([2]相关演算!FP84="","",[2]相关演算!FP84)</f>
        <v>0</v>
      </c>
      <c r="FQ84" s="228">
        <f>IF([2]相关演算!FQ84="","",[2]相关演算!FQ84)</f>
        <v>0</v>
      </c>
      <c r="FR84" s="228">
        <f>IF([2]相关演算!FR84="","",[2]相关演算!FR84)</f>
        <v>0</v>
      </c>
      <c r="FS84" s="228">
        <f>IF([2]相关演算!FS84="","",[2]相关演算!FS84)</f>
        <v>7850</v>
      </c>
      <c r="FT84" s="228">
        <f>IF([2]相关演算!FT84="","",[2]相关演算!FT84)</f>
        <v>0</v>
      </c>
      <c r="FU84" s="228">
        <f>IF([2]相关演算!FU84="","",[2]相关演算!FU84)</f>
        <v>0</v>
      </c>
      <c r="FV84" s="228">
        <f>IF([2]相关演算!FV84="","",[2]相关演算!FV84)</f>
        <v>0</v>
      </c>
      <c r="FW84" s="228">
        <f>IF([2]相关演算!FW84="","",[2]相关演算!FW84)</f>
        <v>0</v>
      </c>
      <c r="FX84" s="228">
        <f>IF([2]相关演算!FX84="","",[2]相关演算!FX84)</f>
        <v>1</v>
      </c>
      <c r="FY84" s="228">
        <f>IF([2]相关演算!FY84="","",[2]相关演算!FY84)</f>
        <v>7851</v>
      </c>
      <c r="FZ84" s="228" t="str">
        <f ca="1">IF([2]相关演算!FZ84="","",[2]相关演算!FZ84)</f>
        <v/>
      </c>
      <c r="GA84" s="228">
        <f>IF([2]相关演算!GA84="","",[2]相关演算!GA84)</f>
        <v>0</v>
      </c>
      <c r="GB84" s="228">
        <f ca="1">IF([2]相关演算!GB84="","",[2]相关演算!GB84)</f>
        <v>999</v>
      </c>
      <c r="GC84" s="228">
        <f ca="1">IF([2]相关演算!GC84="","",[2]相关演算!GC84)</f>
        <v>1</v>
      </c>
      <c r="GD84" s="228">
        <f>IF([2]相关演算!GD84="","",[2]相关演算!GD84)</f>
        <v>2</v>
      </c>
      <c r="GE84" s="228">
        <f ca="1">IF([2]相关演算!GE84="","",[2]相关演算!GE84)</f>
        <v>1.9</v>
      </c>
      <c r="GF84" s="228">
        <f ca="1">IF([2]相关演算!GF84="","",[2]相关演算!GF84)</f>
        <v>2</v>
      </c>
      <c r="GG84" s="228" t="str">
        <f>IF([2]相关演算!GG84="","",[2]相关演算!GG84)</f>
        <v/>
      </c>
      <c r="GH84" s="228" t="str">
        <f>IF([2]相关演算!GH84="","",[2]相关演算!GH84)</f>
        <v/>
      </c>
      <c r="GI84" s="228" t="str">
        <f>IF([2]相关演算!GI84="","",[2]相关演算!GI84)</f>
        <v/>
      </c>
      <c r="GJ84" s="228" t="str">
        <f>IF([2]相关演算!GJ84="","",[2]相关演算!GJ84)</f>
        <v/>
      </c>
      <c r="GK84" s="228" t="str">
        <f>IF([2]相关演算!GK84="","",[2]相关演算!GK84)</f>
        <v/>
      </c>
      <c r="GL84" s="228" t="str">
        <f>IF([2]相关演算!GL84="","",[2]相关演算!GL84)</f>
        <v/>
      </c>
      <c r="GM84" s="228" t="str">
        <f>IF([2]相关演算!GM84="","",[2]相关演算!GM84)</f>
        <v/>
      </c>
      <c r="GN84" s="228" t="str">
        <f>IF([2]相关演算!GN84="","",[2]相关演算!GN84)</f>
        <v/>
      </c>
      <c r="GO84" s="228" t="str">
        <f>IF([2]相关演算!GO84="","",[2]相关演算!GO84)</f>
        <v/>
      </c>
      <c r="GP84" s="228" t="str">
        <f>IF([2]相关演算!GP84="","",[2]相关演算!GP84)</f>
        <v/>
      </c>
      <c r="GQ84" s="228" t="str">
        <f>IF([2]相关演算!GQ84="","",[2]相关演算!GQ84)</f>
        <v/>
      </c>
      <c r="GR84" s="228" t="str">
        <f>IF([2]相关演算!GR84="","",[2]相关演算!GR84)</f>
        <v/>
      </c>
      <c r="GS84" s="228" t="str">
        <f>IF([2]相关演算!GS84="","",[2]相关演算!GS84)</f>
        <v/>
      </c>
      <c r="GT84" s="228" t="str">
        <f>IF([2]相关演算!GT84="","",[2]相关演算!GT84)</f>
        <v/>
      </c>
      <c r="GU84" s="228" t="str">
        <f>IF([2]相关演算!GU84="","",[2]相关演算!GU84)</f>
        <v/>
      </c>
      <c r="GV84" s="228" t="str">
        <f>IF([2]相关演算!GV84="","",[2]相关演算!GV84)</f>
        <v/>
      </c>
      <c r="GW84" s="228" t="str">
        <f>IF([2]相关演算!GW84="","",[2]相关演算!GW84)</f>
        <v/>
      </c>
      <c r="GX84" s="228" t="str">
        <f>IF([2]相关演算!GX84="","",[2]相关演算!GX84)</f>
        <v/>
      </c>
      <c r="GY84" s="228" t="str">
        <f>IF([2]相关演算!GY84="","",[2]相关演算!GY84)</f>
        <v/>
      </c>
      <c r="GZ84" s="228" t="str">
        <f>IF([2]相关演算!GZ84="","",[2]相关演算!GZ84)</f>
        <v/>
      </c>
    </row>
    <row r="85" spans="1:208">
      <c r="A85" s="228" t="str">
        <f>IF([2]相关演算!A85="","",[2]相关演算!A85)</f>
        <v/>
      </c>
      <c r="B85" s="228">
        <f>IF([2]相关演算!B85="","",[2]相关演算!B85)</f>
        <v>66</v>
      </c>
      <c r="C85" s="228">
        <f>IF([2]相关演算!C85="","",[2]相关演算!C85)</f>
        <v>0.5</v>
      </c>
      <c r="D85" s="228">
        <f>IF([2]相关演算!D85="","",[2]相关演算!D85)</f>
        <v>0.5</v>
      </c>
      <c r="E85" s="228">
        <f>IF([2]相关演算!E85="","",[2]相关演算!E85)</f>
        <v>0.5</v>
      </c>
      <c r="F85" s="228">
        <f>IF([2]相关演算!F85="","",[2]相关演算!F85)</f>
        <v>0.5</v>
      </c>
      <c r="G85" s="228">
        <f>IF([2]相关演算!G85="","",[2]相关演算!G85)</f>
        <v>6.2484430051044704E-2</v>
      </c>
      <c r="H85" s="228">
        <f>IF([2]相关演算!H85="","",[2]相关演算!H85)</f>
        <v>1.5018924022833268E-2</v>
      </c>
      <c r="I85" s="228">
        <f>IF([2]相关演算!I85="","",[2]相关演算!I85)</f>
        <v>0.22517786069284249</v>
      </c>
      <c r="J85" s="228">
        <f>IF([2]相关演算!J85="","",[2]相关演算!J85)</f>
        <v>0.22517786069284249</v>
      </c>
      <c r="K85" s="228">
        <f>IF([2]相关演算!K85="","",[2]相关演算!K85)</f>
        <v>0</v>
      </c>
      <c r="L85" s="228">
        <f>IF([2]相关演算!L85="","",[2]相关演算!L85)</f>
        <v>0.18624685653385256</v>
      </c>
      <c r="M85" s="228">
        <f>IF([2]相关演算!M85="","",[2]相关演算!M85)</f>
        <v>0.20407860696125421</v>
      </c>
      <c r="N85" s="228">
        <f>IF([2]相关演算!N85="","",[2]相关演算!N85)</f>
        <v>5.9612692470166692E-2</v>
      </c>
      <c r="O85" s="228" t="str">
        <f>IF([2]相关演算!O85="","",[2]相关演算!O85)</f>
        <v/>
      </c>
      <c r="P85" s="228" t="str">
        <f>IF([2]相关演算!P85="","",[2]相关演算!P85)</f>
        <v/>
      </c>
      <c r="Q85" s="228" t="str">
        <f>IF([2]相关演算!Q85="","",[2]相关演算!Q85)</f>
        <v/>
      </c>
      <c r="R85" s="228">
        <f>IF([2]相关演算!R85="","",[2]相关演算!R85)</f>
        <v>3.7898399999999999</v>
      </c>
      <c r="S85" s="228">
        <f>IF([2]相关演算!S85="","",[2]相关演算!S85)</f>
        <v>3.62704</v>
      </c>
      <c r="T85" s="228">
        <f>IF([2]相关演算!T85="","",[2]相关演算!T85)</f>
        <v>1.8</v>
      </c>
      <c r="U85" s="228">
        <f>IF([2]相关演算!U85="","",[2]相关演算!U85)</f>
        <v>2.3839999999999999</v>
      </c>
      <c r="V85" s="228">
        <f>IF([2]相关演算!V85="","",[2]相关演算!V85)</f>
        <v>2.829388539653932</v>
      </c>
      <c r="W85" s="228">
        <f>IF([2]相关演算!W85="","",[2]相关演算!W85)</f>
        <v>1.478923770965908</v>
      </c>
      <c r="X85" s="228">
        <f>IF([2]相关演算!X85="","",[2]相关演算!X85)</f>
        <v>0.93504813585259106</v>
      </c>
      <c r="Y85" s="228">
        <f>IF([2]相关演算!Y85="","",[2]相关演算!Y85)</f>
        <v>0.96650543111532117</v>
      </c>
      <c r="Z85" s="228">
        <f>IF([2]相关演算!Z85="","",[2]相关演算!Z85)</f>
        <v>0.15596210620274964</v>
      </c>
      <c r="AA85" s="228">
        <f>IF([2]相关演算!AA85="","",[2]相关演算!AA85)</f>
        <v>0.16296247865240765</v>
      </c>
      <c r="AB85" s="228">
        <f>IF([2]相关演算!AB85="","",[2]相关演算!AB85)</f>
        <v>0.32837301587301593</v>
      </c>
      <c r="AC85" s="228">
        <f>IF([2]相关演算!AC85="","",[2]相关演算!AC85)</f>
        <v>0.24793264621284761</v>
      </c>
      <c r="AD85" s="228">
        <f>IF([2]相关演算!AD85="","",[2]相关演算!AD85)</f>
        <v>0.36611926793173738</v>
      </c>
      <c r="AE85" s="228">
        <f>IF([2]相关演算!AE85="","",[2]相关演算!AE85)</f>
        <v>0.49358969939887692</v>
      </c>
      <c r="AF85" s="228">
        <f>IF([2]相关演算!AF85="","",[2]相关演算!AF85)</f>
        <v>0.94404290394129575</v>
      </c>
      <c r="AG85" s="228">
        <f>IF([2]相关演算!AG85="","",[2]相关演算!AG85)</f>
        <v>1.9259111214729214</v>
      </c>
      <c r="AH85" s="228">
        <f>IF([2]相关演算!AH85="","",[2]相关演算!AH85)</f>
        <v>0.56642574236477738</v>
      </c>
      <c r="AI85" s="228">
        <f>IF([2]相关演算!AI85="","",[2]相关演算!AI85)</f>
        <v>0.19702380952380955</v>
      </c>
      <c r="AJ85" s="228">
        <f>IF([2]相关演算!AJ85="","",[2]相关演算!AJ85)</f>
        <v>0.36611926793173738</v>
      </c>
      <c r="AK85" s="228">
        <f>IF([2]相关演算!AK85="","",[2]相关演算!AK85)</f>
        <v>0.15596210620274964</v>
      </c>
      <c r="AL85" s="228">
        <f>IF([2]相关演算!AL85="","",[2]相关演算!AL85)</f>
        <v>3.309904842063354E+25</v>
      </c>
      <c r="AM85" s="228">
        <f>IF([2]相关演算!AM85="","",[2]相关演算!AM85)</f>
        <v>3.4584702034290382E+25</v>
      </c>
      <c r="AN85" s="228">
        <f>IF([2]相关演算!AN85="","",[2]相关演算!AN85)</f>
        <v>6.9688943148029525E+25</v>
      </c>
      <c r="AO85" s="228">
        <f>IF([2]相关演算!AO85="","",[2]相关演算!AO85)</f>
        <v>9.5853950822059469E+25</v>
      </c>
      <c r="AP85" s="228">
        <f>IF([2]相关演算!AP85="","",[2]相关演算!AP85)</f>
        <v>9.2661795316755477E+25</v>
      </c>
      <c r="AQ85" s="228">
        <f>IF([2]相关演算!AQ85="","",[2]相关演算!AQ85)</f>
        <v>9.7665616319625436E+25</v>
      </c>
      <c r="AR85" s="228">
        <f>IF([2]相关演算!AR85="","",[2]相关演算!AR85)</f>
        <v>5.859936979177526E+25</v>
      </c>
      <c r="AS85" s="228">
        <f>IF([2]相关演算!AS85="","",[2]相关演算!AS85)</f>
        <v>4.181336588881771E+25</v>
      </c>
      <c r="AT85" s="228">
        <f>IF([2]相关演算!AT85="","",[2]相关演算!AT85)</f>
        <v>9.5853950822059469E+25</v>
      </c>
      <c r="AU85" s="228">
        <f>IF([2]相关演算!AU85="","",[2]相关演算!AU85)</f>
        <v>3.309904842063354E+25</v>
      </c>
      <c r="AV85" s="228" t="str">
        <f>IF([2]相关演算!AV85="","",[2]相关演算!AV85)</f>
        <v/>
      </c>
      <c r="AW85" s="228" t="str">
        <f>IF([2]相关演算!AW85="","",[2]相关演算!AW85)</f>
        <v/>
      </c>
      <c r="AX85" s="228" t="str">
        <f>IF([2]相关演算!AX85="","",[2]相关演算!AX85)</f>
        <v/>
      </c>
      <c r="AY85" s="228" t="str">
        <f>IF([2]相关演算!AY85="","",[2]相关演算!AY85)</f>
        <v/>
      </c>
      <c r="AZ85" s="228" t="str">
        <f>IF([2]相关演算!AZ85="","",[2]相关演算!AZ85)</f>
        <v/>
      </c>
      <c r="BA85" s="228" t="str">
        <f>IF([2]相关演算!BA85="","",[2]相关演算!BA85)</f>
        <v/>
      </c>
      <c r="BB85" s="228" t="str">
        <f>IF([2]相关演算!BB85="","",[2]相关演算!BB85)</f>
        <v/>
      </c>
      <c r="BC85" s="228" t="str">
        <f>IF([2]相关演算!BC85="","",[2]相关演算!BC85)</f>
        <v/>
      </c>
      <c r="BD85" s="228">
        <f>IF([2]相关演算!BD85="","",[2]相关演算!BD85)</f>
        <v>61</v>
      </c>
      <c r="BE85" s="228">
        <f>IF([2]相关演算!BE85="","",[2]相关演算!BE85)</f>
        <v>240</v>
      </c>
      <c r="BF85" s="228">
        <f>IF([2]相关演算!BF85="","",[2]相关演算!BF85)</f>
        <v>193.16398302330617</v>
      </c>
      <c r="BG85" s="228">
        <f>IF([2]相关演算!BG85="","",[2]相关演算!BG85)</f>
        <v>178.15498549038827</v>
      </c>
      <c r="BH85" s="228">
        <f>IF([2]相关演算!BH85="","",[2]相关演算!BH85)</f>
        <v>215.69815640892205</v>
      </c>
      <c r="BI85" s="228" t="str">
        <f>IF([2]相关演算!BI85="","",[2]相关演算!BI85)</f>
        <v/>
      </c>
      <c r="BJ85" s="228" t="str">
        <f>IF([2]相关演算!BJ85="","",[2]相关演算!BJ85)</f>
        <v/>
      </c>
      <c r="BK85" s="228">
        <f>IF([2]相关演算!BK85="","",[2]相关演算!BK85)</f>
        <v>61</v>
      </c>
      <c r="BL85" s="228">
        <f>IF([2]相关演算!BL85="","",[2]相关演算!BL85)</f>
        <v>5.5127797031732428E-2</v>
      </c>
      <c r="BM85" s="228">
        <f>IF([2]相关演算!BM85="","",[2]相关演算!BM85)</f>
        <v>0.13536187422094526</v>
      </c>
      <c r="BN85" s="228">
        <f>IF([2]相关演算!BN85="","",[2]相关演算!BN85)</f>
        <v>0.11545951398903048</v>
      </c>
      <c r="BO85" s="228">
        <f>IF([2]相关演算!BO85="","",[2]相关演算!BO85)</f>
        <v>6.1509115685252996E-2</v>
      </c>
      <c r="BP85" s="228" t="str">
        <f>IF([2]相关演算!BP85="","",[2]相关演算!BP85)</f>
        <v/>
      </c>
      <c r="BQ85" s="228">
        <f>IF([2]相关演算!BQ85="","",[2]相关演算!BQ85)</f>
        <v>4.1848521079783707E-2</v>
      </c>
      <c r="BR85" s="228">
        <f>IF([2]相关演算!BR85="","",[2]相关演算!BR85)</f>
        <v>0.19349064890227438</v>
      </c>
      <c r="BS85" s="228">
        <f>IF([2]相关演算!BS85="","",[2]相关演算!BS85)</f>
        <v>8.0098643469092554E-2</v>
      </c>
      <c r="BT85" s="228">
        <f>IF([2]相关演算!BT85="","",[2]相关演算!BT85)</f>
        <v>8.2078035458978377E-2</v>
      </c>
      <c r="BU85" s="228" t="str">
        <f>IF([2]相关演算!BU85="","",[2]相关演算!BU85)</f>
        <v/>
      </c>
      <c r="BV85" s="228" t="str">
        <f>IF([2]相关演算!BV85="","",[2]相关演算!BV85)</f>
        <v/>
      </c>
      <c r="BW85" s="228">
        <f>IF([2]相关演算!BW85="","",[2]相关演算!BW85)</f>
        <v>9.6976318111516135E-2</v>
      </c>
      <c r="BX85" s="228">
        <f>IF([2]相关演算!BX85="","",[2]相关演算!BX85)</f>
        <v>0.32885252312321966</v>
      </c>
      <c r="BY85" s="228">
        <f>IF([2]相关演算!BY85="","",[2]相关演算!BY85)</f>
        <v>0.19555815745812305</v>
      </c>
      <c r="BZ85" s="228">
        <f>IF([2]相关演算!BZ85="","",[2]相关演算!BZ85)</f>
        <v>0.14358715114423137</v>
      </c>
      <c r="CA85" s="228" t="str">
        <f>IF([2]相关演算!CA85="","",[2]相关演算!CA85)</f>
        <v/>
      </c>
      <c r="CB85" s="228" t="str">
        <f>IF([2]相关演算!CB85="","",[2]相关演算!CB85)</f>
        <v/>
      </c>
      <c r="CC85" s="228" t="str">
        <f>IF([2]相关演算!CC85="","",[2]相关演算!CC85)</f>
        <v/>
      </c>
      <c r="CD85" s="228" t="str">
        <f>IF([2]相关演算!CD85="","",[2]相关演算!CD85)</f>
        <v/>
      </c>
      <c r="CE85" s="228" t="str">
        <f>IF([2]相关演算!CE85="","",[2]相关演算!CE85)</f>
        <v/>
      </c>
      <c r="CF85" s="228" t="str">
        <f>IF([2]相关演算!CF85="","",[2]相关演算!CF85)</f>
        <v/>
      </c>
      <c r="CG85" s="228" t="str">
        <f>IF([2]相关演算!CG85="","",[2]相关演算!CG85)</f>
        <v/>
      </c>
      <c r="CH85" s="228" t="str">
        <f>IF([2]相关演算!CH85="","",[2]相关演算!CH85)</f>
        <v/>
      </c>
      <c r="CI85" s="228" t="str">
        <f>IF([2]相关演算!CI85="","",[2]相关演算!CI85)</f>
        <v/>
      </c>
      <c r="CJ85" s="228">
        <f>IF([2]相关演算!CJ85="","",[2]相关演算!CJ85)</f>
        <v>61</v>
      </c>
      <c r="CK85" s="228">
        <f>IF([2]相关演算!CK85="","",[2]相关演算!CK85)</f>
        <v>281.43868802056227</v>
      </c>
      <c r="CL85" s="228">
        <f>IF([2]相关演算!CL85="","",[2]相关演算!CL85)</f>
        <v>290.19772911726</v>
      </c>
      <c r="CM85" s="228">
        <f>IF([2]相关演算!CM85="","",[2]相关演算!CM85)</f>
        <v>258.94764944861947</v>
      </c>
      <c r="CN85" s="228">
        <f>IF([2]相关演算!CN85="","",[2]相关演算!CN85)</f>
        <v>258.94764944861947</v>
      </c>
      <c r="CO85" s="228" t="str">
        <f>IF([2]相关演算!CO85="","",[2]相关演算!CO85)</f>
        <v/>
      </c>
      <c r="CP85" s="228" t="str">
        <f>IF([2]相关演算!CP85="","",[2]相关演算!CP85)</f>
        <v/>
      </c>
      <c r="CQ85" s="228">
        <f>IF([2]相关演算!CQ85="","",[2]相关演算!CQ85)</f>
        <v>61</v>
      </c>
      <c r="CR85" s="228" t="e">
        <f>IF([2]相关演算!CR85="","",[2]相关演算!CR85)</f>
        <v>#VALUE!</v>
      </c>
      <c r="CS85" s="228" t="e">
        <f>IF([2]相关演算!CS85="","",[2]相关演算!CS85)</f>
        <v>#VALUE!</v>
      </c>
      <c r="CT85" s="228" t="e">
        <f>IF([2]相关演算!CT85="","",[2]相关演算!CT85)</f>
        <v>#VALUE!</v>
      </c>
      <c r="CU85" s="228" t="e">
        <f>IF([2]相关演算!CU85="","",[2]相关演算!CU85)</f>
        <v>#VALUE!</v>
      </c>
      <c r="CV85" s="228" t="str">
        <f>IF([2]相关演算!CV85="","",[2]相关演算!CV85)</f>
        <v/>
      </c>
      <c r="CW85" s="228">
        <f>IF([2]相关演算!CW85="","",[2]相关演算!CW85)</f>
        <v>6.0973959665482275E-2</v>
      </c>
      <c r="CX85" s="228">
        <f>IF([2]相关演算!CX85="","",[2]相关演算!CX85)</f>
        <v>6.3044805094990372E-2</v>
      </c>
      <c r="CY85" s="228">
        <f>IF([2]相关演算!CY85="","",[2]相关演算!CY85)</f>
        <v>5.3498461373297328E-2</v>
      </c>
      <c r="CZ85" s="228">
        <f>IF([2]相关演算!CZ85="","",[2]相关演算!CZ85)</f>
        <v>5.1797653862479219E-2</v>
      </c>
      <c r="DA85" s="228" t="str">
        <f>IF([2]相关演算!DA85="","",[2]相关演算!DA85)</f>
        <v/>
      </c>
      <c r="DB85" s="228" t="str">
        <f>IF([2]相关演算!DB85="","",[2]相关演算!DB85)</f>
        <v/>
      </c>
      <c r="DC85" s="228" t="e">
        <f>IF([2]相关演算!DC85="","",[2]相关演算!DC85)</f>
        <v>#VALUE!</v>
      </c>
      <c r="DD85" s="228" t="e">
        <f>IF([2]相关演算!DD85="","",[2]相关演算!DD85)</f>
        <v>#VALUE!</v>
      </c>
      <c r="DE85" s="228" t="e">
        <f>IF([2]相关演算!DE85="","",[2]相关演算!DE85)</f>
        <v>#VALUE!</v>
      </c>
      <c r="DF85" s="228" t="e">
        <f>IF([2]相关演算!DF85="","",[2]相关演算!DF85)</f>
        <v>#VALUE!</v>
      </c>
      <c r="DG85" s="228" t="str">
        <f>IF([2]相关演算!DG85="","",[2]相关演算!DG85)</f>
        <v/>
      </c>
      <c r="DH85" s="228" t="str">
        <f>IF([2]相关演算!DH85="","",[2]相关演算!DH85)</f>
        <v/>
      </c>
      <c r="DI85" s="228" t="str">
        <f>IF([2]相关演算!DI85="","",[2]相关演算!DI85)</f>
        <v/>
      </c>
      <c r="DJ85" s="228" t="str">
        <f>IF([2]相关演算!DJ85="","",[2]相关演算!DJ85)</f>
        <v/>
      </c>
      <c r="DK85" s="228" t="str">
        <f>IF([2]相关演算!DK85="","",[2]相关演算!DK85)</f>
        <v/>
      </c>
      <c r="DL85" s="228" t="str">
        <f>IF([2]相关演算!DL85="","",[2]相关演算!DL85)</f>
        <v/>
      </c>
      <c r="DM85" s="228" t="str">
        <f>IF([2]相关演算!DM85="","",[2]相关演算!DM85)</f>
        <v/>
      </c>
      <c r="DN85" s="228" t="str">
        <f>IF([2]相关演算!DN85="","",[2]相关演算!DN85)</f>
        <v/>
      </c>
      <c r="DO85" s="228" t="str">
        <f>IF([2]相关演算!DO85="","",[2]相关演算!DO85)</f>
        <v/>
      </c>
      <c r="DP85" s="228" t="str">
        <f>IF([2]相关演算!DP85="","",[2]相关演算!DP85)</f>
        <v/>
      </c>
      <c r="DQ85" s="228">
        <f>IF([2]相关演算!DQ85="","",[2]相关演算!DQ85)</f>
        <v>0</v>
      </c>
      <c r="DR85" s="228">
        <f>IF([2]相关演算!DR85="","",[2]相关演算!DR85)</f>
        <v>0</v>
      </c>
      <c r="DS85" s="228">
        <f>IF([2]相关演算!DS85="","",[2]相关演算!DS85)</f>
        <v>0.7</v>
      </c>
      <c r="DT85" s="228">
        <f>IF([2]相关演算!DT85="","",[2]相关演算!DT85)</f>
        <v>0.3</v>
      </c>
      <c r="DU85" s="228">
        <f>IF([2]相关演算!DU85="","",[2]相关演算!DU85)</f>
        <v>0.5</v>
      </c>
      <c r="DV85" s="228">
        <f>IF([2]相关演算!DV85="","",[2]相关演算!DV85)</f>
        <v>0.5</v>
      </c>
      <c r="DW85" s="228">
        <f>IF([2]相关演算!DW85="","",[2]相关演算!DW85)</f>
        <v>0</v>
      </c>
      <c r="DX85" s="228">
        <f>IF([2]相关演算!DX85="","",[2]相关演算!DX85)</f>
        <v>0</v>
      </c>
      <c r="DY85" s="228">
        <f>IF([2]相关演算!DY85="","",[2]相关演算!DY85)</f>
        <v>0</v>
      </c>
      <c r="DZ85" s="228">
        <f>IF([2]相关演算!DZ85="","",[2]相关演算!DZ85)</f>
        <v>0.25</v>
      </c>
      <c r="EA85" s="228">
        <f>IF([2]相关演算!EA85="","",[2]相关演算!EA85)</f>
        <v>0.75</v>
      </c>
      <c r="EB85" s="228">
        <f>IF([2]相关演算!EB85="","",[2]相关演算!EB85)</f>
        <v>0</v>
      </c>
      <c r="EC85" s="228">
        <f>IF([2]相关演算!EC85="","",[2]相关演算!EC85)</f>
        <v>0</v>
      </c>
      <c r="ED85" s="228">
        <f>IF([2]相关演算!ED85="","",[2]相关演算!ED85)</f>
        <v>0</v>
      </c>
      <c r="EE85" s="228">
        <f>IF([2]相关演算!EE85="","",[2]相关演算!EE85)</f>
        <v>0.625</v>
      </c>
      <c r="EF85" s="228">
        <f>IF([2]相关演算!EF85="","",[2]相关演算!EF85)</f>
        <v>0.375</v>
      </c>
      <c r="EG85" s="228" t="str">
        <f>IF([2]相关演算!EG85="","",[2]相关演算!EG85)</f>
        <v/>
      </c>
      <c r="EH85" s="228" t="str">
        <f>IF([2]相关演算!EH85="","",[2]相关演算!EH85)</f>
        <v/>
      </c>
      <c r="EI85" s="228" t="str">
        <f>IF([2]相关演算!EI85="","",[2]相关演算!EI85)</f>
        <v/>
      </c>
      <c r="EJ85" s="228" t="str">
        <f>IF([2]相关演算!EJ85="","",[2]相关演算!EJ85)</f>
        <v/>
      </c>
      <c r="EK85" s="228" t="str">
        <f>IF([2]相关演算!EK85="","",[2]相关演算!EK85)</f>
        <v/>
      </c>
      <c r="EL85" s="228" t="str">
        <f>IF([2]相关演算!EL85="","",[2]相关演算!EL85)</f>
        <v/>
      </c>
      <c r="EM85" s="228" t="str">
        <f>IF([2]相关演算!EM85="","",[2]相关演算!EM85)</f>
        <v/>
      </c>
      <c r="EN85" s="228" t="str">
        <f>IF([2]相关演算!EN85="","",[2]相关演算!EN85)</f>
        <v/>
      </c>
      <c r="EO85" s="228" t="str">
        <f>IF([2]相关演算!EO85="","",[2]相关演算!EO85)</f>
        <v/>
      </c>
      <c r="EP85" s="228" t="str">
        <f>IF([2]相关演算!EP85="","",[2]相关演算!EP85)</f>
        <v/>
      </c>
      <c r="EQ85" s="228" t="str">
        <f>IF([2]相关演算!EQ85="","",[2]相关演算!EQ85)</f>
        <v/>
      </c>
      <c r="ER85" s="228" t="str">
        <f>IF([2]相关演算!ER85="","",[2]相关演算!ER85)</f>
        <v/>
      </c>
      <c r="ES85" s="228" t="str">
        <f>IF([2]相关演算!ES85="","",[2]相关演算!ES85)</f>
        <v/>
      </c>
      <c r="ET85" s="228" t="str">
        <f>IF([2]相关演算!ET85="","",[2]相关演算!ET85)</f>
        <v/>
      </c>
      <c r="EU85" s="228" t="str">
        <f>IF([2]相关演算!EU85="","",[2]相关演算!EU85)</f>
        <v/>
      </c>
      <c r="EV85" s="228" t="str">
        <f>IF([2]相关演算!EV85="","",[2]相关演算!EV85)</f>
        <v/>
      </c>
      <c r="EW85" s="228" t="str">
        <f>IF([2]相关演算!EW85="","",[2]相关演算!EW85)</f>
        <v/>
      </c>
      <c r="EX85" s="228" t="str">
        <f>IF([2]相关演算!EX85="","",[2]相关演算!EX85)</f>
        <v/>
      </c>
      <c r="EY85" s="228" t="str">
        <f>IF([2]相关演算!EY85="","",[2]相关演算!EY85)</f>
        <v/>
      </c>
      <c r="EZ85" s="228" t="str">
        <f>IF([2]相关演算!EZ85="","",[2]相关演算!EZ85)</f>
        <v/>
      </c>
      <c r="FA85" s="228" t="str">
        <f>IF([2]相关演算!FA85="","",[2]相关演算!FA85)</f>
        <v/>
      </c>
      <c r="FB85" s="228" t="str">
        <f>IF([2]相关演算!FB85="","",[2]相关演算!FB85)</f>
        <v/>
      </c>
      <c r="FC85" s="228" t="str">
        <f>IF([2]相关演算!FC85="","",[2]相关演算!FC85)</f>
        <v/>
      </c>
      <c r="FD85" s="228" t="str">
        <f>IF([2]相关演算!FD85="","",[2]相关演算!FD85)</f>
        <v/>
      </c>
      <c r="FE85" s="228" t="str">
        <f>IF([2]相关演算!FE85="","",[2]相关演算!FE85)</f>
        <v/>
      </c>
      <c r="FF85" s="228" t="str">
        <f>IF([2]相关演算!FF85="","",[2]相关演算!FF85)</f>
        <v/>
      </c>
      <c r="FG85" s="228" t="str">
        <f>IF([2]相关演算!FG85="","",[2]相关演算!FG85)</f>
        <v>星官（驻守）</v>
      </c>
      <c r="FH85" s="228">
        <f>IF([2]相关演算!FH85="","",[2]相关演算!FH85)</f>
        <v>6053</v>
      </c>
      <c r="FI85" s="228" t="str">
        <f>IF([2]相关演算!FI85="","",[2]相关演算!FI85)</f>
        <v>fanwei2</v>
      </c>
      <c r="FJ85" s="228">
        <f>IF([2]相关演算!FJ85="","",[2]相关演算!FJ85)</f>
        <v>999</v>
      </c>
      <c r="FK85" s="228">
        <f>IF([2]相关演算!FK85="","",[2]相关演算!FK85)</f>
        <v>100</v>
      </c>
      <c r="FL85" s="228">
        <f>IF([2]相关演算!FL85="","",[2]相关演算!FL85)</f>
        <v>999</v>
      </c>
      <c r="FM85" s="228">
        <f>IF([2]相关演算!FM85="","",[2]相关演算!FM85)</f>
        <v>0</v>
      </c>
      <c r="FN85" s="228">
        <f>IF([2]相关演算!FN85="","",[2]相关演算!FN85)</f>
        <v>999</v>
      </c>
      <c r="FO85" s="228">
        <f>IF([2]相关演算!FO85="","",[2]相关演算!FO85)</f>
        <v>0</v>
      </c>
      <c r="FP85" s="228">
        <f>IF([2]相关演算!FP85="","",[2]相关演算!FP85)</f>
        <v>0</v>
      </c>
      <c r="FQ85" s="228">
        <f>IF([2]相关演算!FQ85="","",[2]相关演算!FQ85)</f>
        <v>0</v>
      </c>
      <c r="FR85" s="228">
        <f>IF([2]相关演算!FR85="","",[2]相关演算!FR85)</f>
        <v>0</v>
      </c>
      <c r="FS85" s="228">
        <f>IF([2]相关演算!FS85="","",[2]相关演算!FS85)</f>
        <v>31400</v>
      </c>
      <c r="FT85" s="228">
        <f>IF([2]相关演算!FT85="","",[2]相关演算!FT85)</f>
        <v>0</v>
      </c>
      <c r="FU85" s="228">
        <f>IF([2]相关演算!FU85="","",[2]相关演算!FU85)</f>
        <v>0</v>
      </c>
      <c r="FV85" s="228">
        <f>IF([2]相关演算!FV85="","",[2]相关演算!FV85)</f>
        <v>0</v>
      </c>
      <c r="FW85" s="228">
        <f>IF([2]相关演算!FW85="","",[2]相关演算!FW85)</f>
        <v>0</v>
      </c>
      <c r="FX85" s="228">
        <f>IF([2]相关演算!FX85="","",[2]相关演算!FX85)</f>
        <v>1</v>
      </c>
      <c r="FY85" s="228">
        <f>IF([2]相关演算!FY85="","",[2]相关演算!FY85)</f>
        <v>31401</v>
      </c>
      <c r="FZ85" s="228" t="str">
        <f ca="1">IF([2]相关演算!FZ85="","",[2]相关演算!FZ85)</f>
        <v/>
      </c>
      <c r="GA85" s="228">
        <f>IF([2]相关演算!GA85="","",[2]相关演算!GA85)</f>
        <v>0</v>
      </c>
      <c r="GB85" s="228">
        <f ca="1">IF([2]相关演算!GB85="","",[2]相关演算!GB85)</f>
        <v>999</v>
      </c>
      <c r="GC85" s="228">
        <f ca="1">IF([2]相关演算!GC85="","",[2]相关演算!GC85)</f>
        <v>1</v>
      </c>
      <c r="GD85" s="228">
        <f>IF([2]相关演算!GD85="","",[2]相关演算!GD85)</f>
        <v>2</v>
      </c>
      <c r="GE85" s="228">
        <f ca="1">IF([2]相关演算!GE85="","",[2]相关演算!GE85)</f>
        <v>7.5</v>
      </c>
      <c r="GF85" s="228">
        <f ca="1">IF([2]相关演算!GF85="","",[2]相关演算!GF85)</f>
        <v>6.56</v>
      </c>
      <c r="GG85" s="228" t="str">
        <f>IF([2]相关演算!GG85="","",[2]相关演算!GG85)</f>
        <v/>
      </c>
      <c r="GH85" s="228" t="str">
        <f>IF([2]相关演算!GH85="","",[2]相关演算!GH85)</f>
        <v/>
      </c>
      <c r="GI85" s="228" t="str">
        <f>IF([2]相关演算!GI85="","",[2]相关演算!GI85)</f>
        <v/>
      </c>
      <c r="GJ85" s="228" t="str">
        <f>IF([2]相关演算!GJ85="","",[2]相关演算!GJ85)</f>
        <v/>
      </c>
      <c r="GK85" s="228" t="str">
        <f>IF([2]相关演算!GK85="","",[2]相关演算!GK85)</f>
        <v/>
      </c>
      <c r="GL85" s="228" t="str">
        <f>IF([2]相关演算!GL85="","",[2]相关演算!GL85)</f>
        <v/>
      </c>
      <c r="GM85" s="228" t="str">
        <f>IF([2]相关演算!GM85="","",[2]相关演算!GM85)</f>
        <v/>
      </c>
      <c r="GN85" s="228" t="str">
        <f>IF([2]相关演算!GN85="","",[2]相关演算!GN85)</f>
        <v/>
      </c>
      <c r="GO85" s="228" t="str">
        <f>IF([2]相关演算!GO85="","",[2]相关演算!GO85)</f>
        <v/>
      </c>
      <c r="GP85" s="228" t="str">
        <f>IF([2]相关演算!GP85="","",[2]相关演算!GP85)</f>
        <v/>
      </c>
      <c r="GQ85" s="228" t="str">
        <f>IF([2]相关演算!GQ85="","",[2]相关演算!GQ85)</f>
        <v/>
      </c>
      <c r="GR85" s="228" t="str">
        <f>IF([2]相关演算!GR85="","",[2]相关演算!GR85)</f>
        <v/>
      </c>
      <c r="GS85" s="228" t="str">
        <f>IF([2]相关演算!GS85="","",[2]相关演算!GS85)</f>
        <v/>
      </c>
      <c r="GT85" s="228" t="str">
        <f>IF([2]相关演算!GT85="","",[2]相关演算!GT85)</f>
        <v/>
      </c>
      <c r="GU85" s="228" t="str">
        <f>IF([2]相关演算!GU85="","",[2]相关演算!GU85)</f>
        <v/>
      </c>
      <c r="GV85" s="228" t="str">
        <f>IF([2]相关演算!GV85="","",[2]相关演算!GV85)</f>
        <v/>
      </c>
      <c r="GW85" s="228" t="str">
        <f>IF([2]相关演算!GW85="","",[2]相关演算!GW85)</f>
        <v/>
      </c>
      <c r="GX85" s="228" t="str">
        <f>IF([2]相关演算!GX85="","",[2]相关演算!GX85)</f>
        <v/>
      </c>
      <c r="GY85" s="228" t="str">
        <f>IF([2]相关演算!GY85="","",[2]相关演算!GY85)</f>
        <v/>
      </c>
      <c r="GZ85" s="228" t="str">
        <f>IF([2]相关演算!GZ85="","",[2]相关演算!GZ85)</f>
        <v/>
      </c>
    </row>
    <row r="86" spans="1:208">
      <c r="A86" s="228" t="str">
        <f>IF([2]相关演算!A86="","",[2]相关演算!A86)</f>
        <v/>
      </c>
      <c r="B86" s="228">
        <f>IF([2]相关演算!B86="","",[2]相关演算!B86)</f>
        <v>67</v>
      </c>
      <c r="C86" s="228">
        <f>IF([2]相关演算!C86="","",[2]相关演算!C86)</f>
        <v>0.5</v>
      </c>
      <c r="D86" s="228">
        <f>IF([2]相关演算!D86="","",[2]相关演算!D86)</f>
        <v>0.5</v>
      </c>
      <c r="E86" s="228">
        <f>IF([2]相关演算!E86="","",[2]相关演算!E86)</f>
        <v>0.5</v>
      </c>
      <c r="F86" s="228">
        <f>IF([2]相关演算!F86="","",[2]相关演算!F86)</f>
        <v>0.5</v>
      </c>
      <c r="G86" s="228">
        <f>IF([2]相关演算!G86="","",[2]相关演算!G86)</f>
        <v>5.6974949723372199E-2</v>
      </c>
      <c r="H86" s="228">
        <f>IF([2]相关演算!H86="","",[2]相关演算!H86)</f>
        <v>1.5018924022833268E-2</v>
      </c>
      <c r="I86" s="228">
        <f>IF([2]相关演算!I86="","",[2]相关演算!I86)</f>
        <v>0.21568200590435388</v>
      </c>
      <c r="J86" s="228">
        <f>IF([2]相关演算!J86="","",[2]相关演算!J86)</f>
        <v>0.21568200590435388</v>
      </c>
      <c r="K86" s="228">
        <f>IF([2]相关演算!K86="","",[2]相关演算!K86)</f>
        <v>0</v>
      </c>
      <c r="L86" s="228">
        <f>IF([2]相关演算!L86="","",[2]相关演算!L86)</f>
        <v>0.18458406606598343</v>
      </c>
      <c r="M86" s="228">
        <f>IF([2]相关演算!M86="","",[2]相关演算!M86)</f>
        <v>0.19394969518686633</v>
      </c>
      <c r="N86" s="228">
        <f>IF([2]相关演算!N86="","",[2]相关演算!N86)</f>
        <v>5.3707568549839199E-2</v>
      </c>
      <c r="O86" s="228" t="str">
        <f>IF([2]相关演算!O86="","",[2]相关演算!O86)</f>
        <v/>
      </c>
      <c r="P86" s="228" t="str">
        <f>IF([2]相关演算!P86="","",[2]相关演算!P86)</f>
        <v/>
      </c>
      <c r="Q86" s="228" t="str">
        <f>IF([2]相关演算!Q86="","",[2]相关演算!Q86)</f>
        <v/>
      </c>
      <c r="R86" s="228">
        <f>IF([2]相关演算!R86="","",[2]相关演算!R86)</f>
        <v>3.7898399999999999</v>
      </c>
      <c r="S86" s="228">
        <f>IF([2]相关演算!S86="","",[2]相关演算!S86)</f>
        <v>3.62704</v>
      </c>
      <c r="T86" s="228">
        <f>IF([2]相关演算!T86="","",[2]相关演算!T86)</f>
        <v>1.8</v>
      </c>
      <c r="U86" s="228">
        <f>IF([2]相关演算!U86="","",[2]相关演算!U86)</f>
        <v>2.3839999999999999</v>
      </c>
      <c r="V86" s="228">
        <f>IF([2]相关演算!V86="","",[2]相关演算!V86)</f>
        <v>2.8102651184815044</v>
      </c>
      <c r="W86" s="228">
        <f>IF([2]相关演算!W86="","",[2]相关演算!W86)</f>
        <v>1.4654861888945281</v>
      </c>
      <c r="X86" s="228">
        <f>IF([2]相关演算!X86="","",[2]相关演算!X86)</f>
        <v>0.91802114648619282</v>
      </c>
      <c r="Y86" s="228">
        <f>IF([2]相关演算!Y86="","",[2]相关演算!Y86)</f>
        <v>0.95199613288001772</v>
      </c>
      <c r="Z86" s="228">
        <f>IF([2]相关演算!Z86="","",[2]相关演算!Z86)</f>
        <v>0.15596210620274964</v>
      </c>
      <c r="AA86" s="228">
        <f>IF([2]相关演算!AA86="","",[2]相关演算!AA86)</f>
        <v>0.16296247865240765</v>
      </c>
      <c r="AB86" s="228">
        <f>IF([2]相关演算!AB86="","",[2]相关演算!AB86)</f>
        <v>0.32837301587301593</v>
      </c>
      <c r="AC86" s="228">
        <f>IF([2]相关演算!AC86="","",[2]相关演算!AC86)</f>
        <v>0.24793264621284761</v>
      </c>
      <c r="AD86" s="228">
        <f>IF([2]相关演算!AD86="","",[2]相关演算!AD86)</f>
        <v>0.3689148272457955</v>
      </c>
      <c r="AE86" s="228">
        <f>IF([2]相关演算!AE86="","",[2]相关演算!AE86)</f>
        <v>0.50065577741356293</v>
      </c>
      <c r="AF86" s="228">
        <f>IF([2]相关演算!AF86="","",[2]相关演算!AF86)</f>
        <v>1.0520593713615183</v>
      </c>
      <c r="AG86" s="228">
        <f>IF([2]相关演算!AG86="","",[2]相关演算!AG86)</f>
        <v>2.2067407398740171</v>
      </c>
      <c r="AH86" s="228">
        <f>IF([2]相关演算!AH86="","",[2]相关演算!AH86)</f>
        <v>0.73644155995306271</v>
      </c>
      <c r="AI86" s="228">
        <f>IF([2]相关演算!AI86="","",[2]相关演算!AI86)</f>
        <v>0.22986111111111113</v>
      </c>
      <c r="AJ86" s="228">
        <f>IF([2]相关演算!AJ86="","",[2]相关演算!AJ86)</f>
        <v>0.3689148272457955</v>
      </c>
      <c r="AK86" s="228">
        <f>IF([2]相关演算!AK86="","",[2]相关演算!AK86)</f>
        <v>0.15596210620274964</v>
      </c>
      <c r="AL86" s="228">
        <f>IF([2]相关演算!AL86="","",[2]相关演算!AL86)</f>
        <v>1.6857387064805143E+26</v>
      </c>
      <c r="AM86" s="228">
        <f>IF([2]相关演算!AM86="","",[2]相关演算!AM86)</f>
        <v>1.7614032322136089E+26</v>
      </c>
      <c r="AN86" s="228">
        <f>IF([2]相关演算!AN86="","",[2]相关演算!AN86)</f>
        <v>3.5492666552044881E+26</v>
      </c>
      <c r="AO86" s="228">
        <f>IF([2]相关演算!AO86="","",[2]相关演算!AO86)</f>
        <v>4.9717791966960511E+26</v>
      </c>
      <c r="AP86" s="228">
        <f>IF([2]相关演算!AP86="","",[2]相关演算!AP86)</f>
        <v>4.8222660507879618E+26</v>
      </c>
      <c r="AQ86" s="228">
        <f>IF([2]相关演算!AQ86="","",[2]相关演算!AQ86)</f>
        <v>5.1187383591069647E+26</v>
      </c>
      <c r="AR86" s="228">
        <f>IF([2]相关演算!AR86="","",[2]相关演算!AR86)</f>
        <v>3.5831168513748751E+26</v>
      </c>
      <c r="AS86" s="228">
        <f>IF([2]相关演算!AS86="","",[2]相关演算!AS86)</f>
        <v>2.4844866586431414E+26</v>
      </c>
      <c r="AT86" s="228">
        <f>IF([2]相关演算!AT86="","",[2]相关演算!AT86)</f>
        <v>4.9717791966960511E+26</v>
      </c>
      <c r="AU86" s="228">
        <f>IF([2]相关演算!AU86="","",[2]相关演算!AU86)</f>
        <v>1.6857387064805143E+26</v>
      </c>
      <c r="AV86" s="228" t="str">
        <f>IF([2]相关演算!AV86="","",[2]相关演算!AV86)</f>
        <v/>
      </c>
      <c r="AW86" s="228" t="str">
        <f>IF([2]相关演算!AW86="","",[2]相关演算!AW86)</f>
        <v/>
      </c>
      <c r="AX86" s="228" t="str">
        <f>IF([2]相关演算!AX86="","",[2]相关演算!AX86)</f>
        <v/>
      </c>
      <c r="AY86" s="228" t="str">
        <f>IF([2]相关演算!AY86="","",[2]相关演算!AY86)</f>
        <v/>
      </c>
      <c r="AZ86" s="228" t="str">
        <f>IF([2]相关演算!AZ86="","",[2]相关演算!AZ86)</f>
        <v/>
      </c>
      <c r="BA86" s="228" t="str">
        <f>IF([2]相关演算!BA86="","",[2]相关演算!BA86)</f>
        <v/>
      </c>
      <c r="BB86" s="228" t="str">
        <f>IF([2]相关演算!BB86="","",[2]相关演算!BB86)</f>
        <v/>
      </c>
      <c r="BC86" s="228" t="str">
        <f>IF([2]相关演算!BC86="","",[2]相关演算!BC86)</f>
        <v/>
      </c>
      <c r="BD86" s="228">
        <f>IF([2]相关演算!BD86="","",[2]相关演算!BD86)</f>
        <v>62</v>
      </c>
      <c r="BE86" s="228">
        <f>IF([2]相关演算!BE86="","",[2]相关演算!BE86)</f>
        <v>240</v>
      </c>
      <c r="BF86" s="228">
        <f>IF([2]相关演算!BF86="","",[2]相关演算!BF86)</f>
        <v>193.61091641514673</v>
      </c>
      <c r="BG86" s="228">
        <f>IF([2]相关演算!BG86="","",[2]相关演算!BG86)</f>
        <v>180.82609242790105</v>
      </c>
      <c r="BH86" s="228">
        <f>IF([2]相关演算!BH86="","",[2]相关演算!BH86)</f>
        <v>218.39849186838634</v>
      </c>
      <c r="BI86" s="228" t="str">
        <f>IF([2]相关演算!BI86="","",[2]相关演算!BI86)</f>
        <v/>
      </c>
      <c r="BJ86" s="228" t="str">
        <f>IF([2]相关演算!BJ86="","",[2]相关演算!BJ86)</f>
        <v/>
      </c>
      <c r="BK86" s="228">
        <f>IF([2]相关演算!BK86="","",[2]相关演算!BK86)</f>
        <v>62</v>
      </c>
      <c r="BL86" s="228">
        <f>IF([2]相关演算!BL86="","",[2]相关演算!BL86)</f>
        <v>5.6054819483913776E-2</v>
      </c>
      <c r="BM86" s="228">
        <f>IF([2]相关演算!BM86="","",[2]相关演算!BM86)</f>
        <v>0.1376013715014392</v>
      </c>
      <c r="BN86" s="228">
        <f>IF([2]相关演算!BN86="","",[2]相关演算!BN86)</f>
        <v>0.11741277971261671</v>
      </c>
      <c r="BO86" s="228">
        <f>IF([2]相关演算!BO86="","",[2]相关演算!BO86)</f>
        <v>6.2559541301220878E-2</v>
      </c>
      <c r="BP86" s="228" t="str">
        <f>IF([2]相关演算!BP86="","",[2]相关演算!BP86)</f>
        <v/>
      </c>
      <c r="BQ86" s="228">
        <f>IF([2]相关演算!BQ86="","",[2]相关演算!BQ86)</f>
        <v>4.2418090627167837E-2</v>
      </c>
      <c r="BR86" s="228">
        <f>IF([2]相关演算!BR86="","",[2]相关演算!BR86)</f>
        <v>0.19537835768543119</v>
      </c>
      <c r="BS86" s="228">
        <f>IF([2]相关演算!BS86="","",[2]相关演算!BS86)</f>
        <v>8.1132844468780982E-2</v>
      </c>
      <c r="BT86" s="228">
        <f>IF([2]相关演算!BT86="","",[2]相关演算!BT86)</f>
        <v>8.3439174708105635E-2</v>
      </c>
      <c r="BU86" s="228" t="str">
        <f>IF([2]相关演算!BU86="","",[2]相关演算!BU86)</f>
        <v/>
      </c>
      <c r="BV86" s="228" t="str">
        <f>IF([2]相关演算!BV86="","",[2]相关演算!BV86)</f>
        <v/>
      </c>
      <c r="BW86" s="228">
        <f>IF([2]相关演算!BW86="","",[2]相关演算!BW86)</f>
        <v>9.8472910111081613E-2</v>
      </c>
      <c r="BX86" s="228">
        <f>IF([2]相关演算!BX86="","",[2]相关演算!BX86)</f>
        <v>0.33297972918687035</v>
      </c>
      <c r="BY86" s="228">
        <f>IF([2]相关演算!BY86="","",[2]相关演算!BY86)</f>
        <v>0.19854562418139771</v>
      </c>
      <c r="BZ86" s="228">
        <f>IF([2]相关演算!BZ86="","",[2]相关演算!BZ86)</f>
        <v>0.14599871600932651</v>
      </c>
      <c r="CA86" s="228" t="str">
        <f>IF([2]相关演算!CA86="","",[2]相关演算!CA86)</f>
        <v/>
      </c>
      <c r="CB86" s="228" t="str">
        <f>IF([2]相关演算!CB86="","",[2]相关演算!CB86)</f>
        <v/>
      </c>
      <c r="CC86" s="228" t="str">
        <f>IF([2]相关演算!CC86="","",[2]相关演算!CC86)</f>
        <v/>
      </c>
      <c r="CD86" s="228" t="str">
        <f>IF([2]相关演算!CD86="","",[2]相关演算!CD86)</f>
        <v/>
      </c>
      <c r="CE86" s="228" t="str">
        <f>IF([2]相关演算!CE86="","",[2]相关演算!CE86)</f>
        <v/>
      </c>
      <c r="CF86" s="228" t="str">
        <f>IF([2]相关演算!CF86="","",[2]相关演算!CF86)</f>
        <v/>
      </c>
      <c r="CG86" s="228" t="str">
        <f>IF([2]相关演算!CG86="","",[2]相关演算!CG86)</f>
        <v/>
      </c>
      <c r="CH86" s="228" t="str">
        <f>IF([2]相关演算!CH86="","",[2]相关演算!CH86)</f>
        <v/>
      </c>
      <c r="CI86" s="228" t="str">
        <f>IF([2]相关演算!CI86="","",[2]相关演算!CI86)</f>
        <v/>
      </c>
      <c r="CJ86" s="228">
        <f>IF([2]相关演算!CJ86="","",[2]相关演算!CJ86)</f>
        <v>62</v>
      </c>
      <c r="CK86" s="228">
        <f>IF([2]相关演算!CK86="","",[2]相关演算!CK86)</f>
        <v>283.98719366076597</v>
      </c>
      <c r="CL86" s="228">
        <f>IF([2]相关演算!CL86="","",[2]相关演算!CL86)</f>
        <v>292.19772911726</v>
      </c>
      <c r="CM86" s="228">
        <f>IF([2]相关演算!CM86="","",[2]相关演算!CM86)</f>
        <v>262.19973082557863</v>
      </c>
      <c r="CN86" s="228">
        <f>IF([2]相关演算!CN86="","",[2]相关演算!CN86)</f>
        <v>262.19973082557863</v>
      </c>
      <c r="CO86" s="228" t="str">
        <f>IF([2]相关演算!CO86="","",[2]相关演算!CO86)</f>
        <v/>
      </c>
      <c r="CP86" s="228" t="str">
        <f>IF([2]相关演算!CP86="","",[2]相关演算!CP86)</f>
        <v/>
      </c>
      <c r="CQ86" s="228">
        <f>IF([2]相关演算!CQ86="","",[2]相关演算!CQ86)</f>
        <v>62</v>
      </c>
      <c r="CR86" s="228" t="e">
        <f>IF([2]相关演算!CR86="","",[2]相关演算!CR86)</f>
        <v>#VALUE!</v>
      </c>
      <c r="CS86" s="228" t="e">
        <f>IF([2]相关演算!CS86="","",[2]相关演算!CS86)</f>
        <v>#VALUE!</v>
      </c>
      <c r="CT86" s="228" t="e">
        <f>IF([2]相关演算!CT86="","",[2]相关演算!CT86)</f>
        <v>#VALUE!</v>
      </c>
      <c r="CU86" s="228" t="e">
        <f>IF([2]相关演算!CU86="","",[2]相关演算!CU86)</f>
        <v>#VALUE!</v>
      </c>
      <c r="CV86" s="228" t="str">
        <f>IF([2]相关演算!CV86="","",[2]相关演算!CV86)</f>
        <v/>
      </c>
      <c r="CW86" s="228">
        <f>IF([2]相关演算!CW86="","",[2]相关演算!CW86)</f>
        <v>6.2292943614662581E-2</v>
      </c>
      <c r="CX86" s="228">
        <f>IF([2]相关演算!CX86="","",[2]相关演算!CX86)</f>
        <v>6.4157748058009903E-2</v>
      </c>
      <c r="CY86" s="228">
        <f>IF([2]相关演算!CY86="","",[2]相关演算!CY86)</f>
        <v>5.4571647094527158E-2</v>
      </c>
      <c r="CZ86" s="228">
        <f>IF([2]相关演算!CZ86="","",[2]相关演算!CZ86)</f>
        <v>5.291008030577015E-2</v>
      </c>
      <c r="DA86" s="228" t="str">
        <f>IF([2]相关演算!DA86="","",[2]相关演算!DA86)</f>
        <v/>
      </c>
      <c r="DB86" s="228" t="str">
        <f>IF([2]相关演算!DB86="","",[2]相关演算!DB86)</f>
        <v/>
      </c>
      <c r="DC86" s="228" t="e">
        <f>IF([2]相关演算!DC86="","",[2]相关演算!DC86)</f>
        <v>#VALUE!</v>
      </c>
      <c r="DD86" s="228" t="e">
        <f>IF([2]相关演算!DD86="","",[2]相关演算!DD86)</f>
        <v>#VALUE!</v>
      </c>
      <c r="DE86" s="228" t="e">
        <f>IF([2]相关演算!DE86="","",[2]相关演算!DE86)</f>
        <v>#VALUE!</v>
      </c>
      <c r="DF86" s="228" t="e">
        <f>IF([2]相关演算!DF86="","",[2]相关演算!DF86)</f>
        <v>#VALUE!</v>
      </c>
      <c r="DG86" s="228" t="str">
        <f>IF([2]相关演算!DG86="","",[2]相关演算!DG86)</f>
        <v/>
      </c>
      <c r="DH86" s="228" t="str">
        <f>IF([2]相关演算!DH86="","",[2]相关演算!DH86)</f>
        <v/>
      </c>
      <c r="DI86" s="228" t="str">
        <f>IF([2]相关演算!DI86="","",[2]相关演算!DI86)</f>
        <v/>
      </c>
      <c r="DJ86" s="228" t="str">
        <f>IF([2]相关演算!DJ86="","",[2]相关演算!DJ86)</f>
        <v/>
      </c>
      <c r="DK86" s="228" t="str">
        <f>IF([2]相关演算!DK86="","",[2]相关演算!DK86)</f>
        <v/>
      </c>
      <c r="DL86" s="228" t="str">
        <f>IF([2]相关演算!DL86="","",[2]相关演算!DL86)</f>
        <v/>
      </c>
      <c r="DM86" s="228" t="str">
        <f>IF([2]相关演算!DM86="","",[2]相关演算!DM86)</f>
        <v/>
      </c>
      <c r="DN86" s="228" t="str">
        <f>IF([2]相关演算!DN86="","",[2]相关演算!DN86)</f>
        <v/>
      </c>
      <c r="DO86" s="228" t="str">
        <f>IF([2]相关演算!DO86="","",[2]相关演算!DO86)</f>
        <v/>
      </c>
      <c r="DP86" s="228" t="str">
        <f>IF([2]相关演算!DP86="","",[2]相关演算!DP86)</f>
        <v/>
      </c>
      <c r="DQ86" s="228">
        <f>IF([2]相关演算!DQ86="","",[2]相关演算!DQ86)</f>
        <v>0</v>
      </c>
      <c r="DR86" s="228">
        <f>IF([2]相关演算!DR86="","",[2]相关演算!DR86)</f>
        <v>0</v>
      </c>
      <c r="DS86" s="228">
        <f>IF([2]相关演算!DS86="","",[2]相关演算!DS86)</f>
        <v>0.7</v>
      </c>
      <c r="DT86" s="228">
        <f>IF([2]相关演算!DT86="","",[2]相关演算!DT86)</f>
        <v>0.3</v>
      </c>
      <c r="DU86" s="228">
        <f>IF([2]相关演算!DU86="","",[2]相关演算!DU86)</f>
        <v>0.5</v>
      </c>
      <c r="DV86" s="228">
        <f>IF([2]相关演算!DV86="","",[2]相关演算!DV86)</f>
        <v>0.5</v>
      </c>
      <c r="DW86" s="228">
        <f>IF([2]相关演算!DW86="","",[2]相关演算!DW86)</f>
        <v>0</v>
      </c>
      <c r="DX86" s="228">
        <f>IF([2]相关演算!DX86="","",[2]相关演算!DX86)</f>
        <v>0</v>
      </c>
      <c r="DY86" s="228">
        <f>IF([2]相关演算!DY86="","",[2]相关演算!DY86)</f>
        <v>0</v>
      </c>
      <c r="DZ86" s="228">
        <f>IF([2]相关演算!DZ86="","",[2]相关演算!DZ86)</f>
        <v>0.25</v>
      </c>
      <c r="EA86" s="228">
        <f>IF([2]相关演算!EA86="","",[2]相关演算!EA86)</f>
        <v>0.75</v>
      </c>
      <c r="EB86" s="228">
        <f>IF([2]相关演算!EB86="","",[2]相关演算!EB86)</f>
        <v>0</v>
      </c>
      <c r="EC86" s="228">
        <f>IF([2]相关演算!EC86="","",[2]相关演算!EC86)</f>
        <v>0</v>
      </c>
      <c r="ED86" s="228">
        <f>IF([2]相关演算!ED86="","",[2]相关演算!ED86)</f>
        <v>0</v>
      </c>
      <c r="EE86" s="228">
        <f>IF([2]相关演算!EE86="","",[2]相关演算!EE86)</f>
        <v>0.625</v>
      </c>
      <c r="EF86" s="228">
        <f>IF([2]相关演算!EF86="","",[2]相关演算!EF86)</f>
        <v>0.375</v>
      </c>
      <c r="EG86" s="228" t="str">
        <f>IF([2]相关演算!EG86="","",[2]相关演算!EG86)</f>
        <v/>
      </c>
      <c r="EH86" s="228" t="str">
        <f>IF([2]相关演算!EH86="","",[2]相关演算!EH86)</f>
        <v/>
      </c>
      <c r="EI86" s="228" t="str">
        <f>IF([2]相关演算!EI86="","",[2]相关演算!EI86)</f>
        <v/>
      </c>
      <c r="EJ86" s="228" t="str">
        <f>IF([2]相关演算!EJ86="","",[2]相关演算!EJ86)</f>
        <v/>
      </c>
      <c r="EK86" s="228" t="str">
        <f>IF([2]相关演算!EK86="","",[2]相关演算!EK86)</f>
        <v/>
      </c>
      <c r="EL86" s="228" t="str">
        <f>IF([2]相关演算!EL86="","",[2]相关演算!EL86)</f>
        <v/>
      </c>
      <c r="EM86" s="228" t="str">
        <f>IF([2]相关演算!EM86="","",[2]相关演算!EM86)</f>
        <v/>
      </c>
      <c r="EN86" s="228" t="str">
        <f>IF([2]相关演算!EN86="","",[2]相关演算!EN86)</f>
        <v/>
      </c>
      <c r="EO86" s="228" t="str">
        <f>IF([2]相关演算!EO86="","",[2]相关演算!EO86)</f>
        <v/>
      </c>
      <c r="EP86" s="228" t="str">
        <f>IF([2]相关演算!EP86="","",[2]相关演算!EP86)</f>
        <v/>
      </c>
      <c r="EQ86" s="228" t="str">
        <f>IF([2]相关演算!EQ86="","",[2]相关演算!EQ86)</f>
        <v/>
      </c>
      <c r="ER86" s="228" t="str">
        <f>IF([2]相关演算!ER86="","",[2]相关演算!ER86)</f>
        <v/>
      </c>
      <c r="ES86" s="228" t="str">
        <f>IF([2]相关演算!ES86="","",[2]相关演算!ES86)</f>
        <v/>
      </c>
      <c r="ET86" s="228" t="str">
        <f>IF([2]相关演算!ET86="","",[2]相关演算!ET86)</f>
        <v/>
      </c>
      <c r="EU86" s="228" t="str">
        <f>IF([2]相关演算!EU86="","",[2]相关演算!EU86)</f>
        <v/>
      </c>
      <c r="EV86" s="228" t="str">
        <f>IF([2]相关演算!EV86="","",[2]相关演算!EV86)</f>
        <v/>
      </c>
      <c r="EW86" s="228" t="str">
        <f>IF([2]相关演算!EW86="","",[2]相关演算!EW86)</f>
        <v/>
      </c>
      <c r="EX86" s="228" t="str">
        <f>IF([2]相关演算!EX86="","",[2]相关演算!EX86)</f>
        <v/>
      </c>
      <c r="EY86" s="228" t="str">
        <f>IF([2]相关演算!EY86="","",[2]相关演算!EY86)</f>
        <v/>
      </c>
      <c r="EZ86" s="228" t="str">
        <f>IF([2]相关演算!EZ86="","",[2]相关演算!EZ86)</f>
        <v/>
      </c>
      <c r="FA86" s="228" t="str">
        <f>IF([2]相关演算!FA86="","",[2]相关演算!FA86)</f>
        <v/>
      </c>
      <c r="FB86" s="228" t="str">
        <f>IF([2]相关演算!FB86="","",[2]相关演算!FB86)</f>
        <v/>
      </c>
      <c r="FC86" s="228" t="str">
        <f>IF([2]相关演算!FC86="","",[2]相关演算!FC86)</f>
        <v/>
      </c>
      <c r="FD86" s="228" t="str">
        <f>IF([2]相关演算!FD86="","",[2]相关演算!FD86)</f>
        <v/>
      </c>
      <c r="FE86" s="228" t="str">
        <f>IF([2]相关演算!FE86="","",[2]相关演算!FE86)</f>
        <v/>
      </c>
      <c r="FF86" s="228" t="str">
        <f>IF([2]相关演算!FF86="","",[2]相关演算!FF86)</f>
        <v/>
      </c>
      <c r="FG86" s="228" t="str">
        <f>IF([2]相关演算!FG86="","",[2]相关演算!FG86)</f>
        <v>大戟士</v>
      </c>
      <c r="FH86" s="228">
        <f>IF([2]相关演算!FH86="","",[2]相关演算!FH86)</f>
        <v>6021</v>
      </c>
      <c r="FI86" s="228" t="str">
        <f>IF([2]相关演算!FI86="","",[2]相关演算!FI86)</f>
        <v>sectorFanwei</v>
      </c>
      <c r="FJ86" s="228">
        <f>IF([2]相关演算!FJ86="","",[2]相关演算!FJ86)</f>
        <v>0</v>
      </c>
      <c r="FK86" s="228">
        <f>IF([2]相关演算!FK86="","",[2]相关演算!FK86)</f>
        <v>100</v>
      </c>
      <c r="FL86" s="228">
        <f>IF([2]相关演算!FL86="","",[2]相关演算!FL86)</f>
        <v>45</v>
      </c>
      <c r="FM86" s="228">
        <f>IF([2]相关演算!FM86="","",[2]相关演算!FM86)</f>
        <v>0</v>
      </c>
      <c r="FN86" s="228">
        <f>IF([2]相关演算!FN86="","",[2]相关演算!FN86)</f>
        <v>45</v>
      </c>
      <c r="FO86" s="228">
        <f>IF([2]相关演算!FO86="","",[2]相关演算!FO86)</f>
        <v>0</v>
      </c>
      <c r="FP86" s="228">
        <f>IF([2]相关演算!FP86="","",[2]相关演算!FP86)</f>
        <v>0</v>
      </c>
      <c r="FQ86" s="228">
        <f>IF([2]相关演算!FQ86="","",[2]相关演算!FQ86)</f>
        <v>0</v>
      </c>
      <c r="FR86" s="228">
        <f>IF([2]相关演算!FR86="","",[2]相关演算!FR86)</f>
        <v>0</v>
      </c>
      <c r="FS86" s="228">
        <f>IF([2]相关演算!FS86="","",[2]相关演算!FS86)</f>
        <v>0</v>
      </c>
      <c r="FT86" s="228">
        <f>IF([2]相关演算!FT86="","",[2]相关演算!FT86)</f>
        <v>0</v>
      </c>
      <c r="FU86" s="228">
        <f>IF([2]相关演算!FU86="","",[2]相关演算!FU86)</f>
        <v>0</v>
      </c>
      <c r="FV86" s="228">
        <f>IF([2]相关演算!FV86="","",[2]相关演算!FV86)</f>
        <v>3925</v>
      </c>
      <c r="FW86" s="228">
        <f>IF([2]相关演算!FW86="","",[2]相关演算!FW86)</f>
        <v>0</v>
      </c>
      <c r="FX86" s="228">
        <f>IF([2]相关演算!FX86="","",[2]相关演算!FX86)</f>
        <v>1</v>
      </c>
      <c r="FY86" s="228">
        <f>IF([2]相关演算!FY86="","",[2]相关演算!FY86)</f>
        <v>3926</v>
      </c>
      <c r="FZ86" s="228" t="str">
        <f ca="1">IF([2]相关演算!FZ86="","",[2]相关演算!FZ86)</f>
        <v/>
      </c>
      <c r="GA86" s="228">
        <f>IF([2]相关演算!GA86="","",[2]相关演算!GA86)</f>
        <v>0</v>
      </c>
      <c r="GB86" s="228">
        <f ca="1">IF([2]相关演算!GB86="","",[2]相关演算!GB86)</f>
        <v>45</v>
      </c>
      <c r="GC86" s="228">
        <f ca="1">IF([2]相关演算!GC86="","",[2]相关演算!GC86)</f>
        <v>0.53350531909421128</v>
      </c>
      <c r="GD86" s="228">
        <f>IF([2]相关演算!GD86="","",[2]相关演算!GD86)</f>
        <v>2</v>
      </c>
      <c r="GE86" s="228">
        <f ca="1">IF([2]相关演算!GE86="","",[2]相关演算!GE86)</f>
        <v>0.5</v>
      </c>
      <c r="GF86" s="228">
        <f ca="1">IF([2]相关演算!GF86="","",[2]相关演算!GF86)</f>
        <v>2</v>
      </c>
      <c r="GG86" s="228" t="str">
        <f>IF([2]相关演算!GG86="","",[2]相关演算!GG86)</f>
        <v/>
      </c>
      <c r="GH86" s="228" t="str">
        <f>IF([2]相关演算!GH86="","",[2]相关演算!GH86)</f>
        <v/>
      </c>
      <c r="GI86" s="228" t="str">
        <f>IF([2]相关演算!GI86="","",[2]相关演算!GI86)</f>
        <v/>
      </c>
      <c r="GJ86" s="228" t="str">
        <f>IF([2]相关演算!GJ86="","",[2]相关演算!GJ86)</f>
        <v/>
      </c>
      <c r="GK86" s="228" t="str">
        <f>IF([2]相关演算!GK86="","",[2]相关演算!GK86)</f>
        <v/>
      </c>
      <c r="GL86" s="228" t="str">
        <f>IF([2]相关演算!GL86="","",[2]相关演算!GL86)</f>
        <v/>
      </c>
      <c r="GM86" s="228" t="str">
        <f>IF([2]相关演算!GM86="","",[2]相关演算!GM86)</f>
        <v/>
      </c>
      <c r="GN86" s="228" t="str">
        <f>IF([2]相关演算!GN86="","",[2]相关演算!GN86)</f>
        <v/>
      </c>
      <c r="GO86" s="228" t="str">
        <f>IF([2]相关演算!GO86="","",[2]相关演算!GO86)</f>
        <v/>
      </c>
      <c r="GP86" s="228" t="str">
        <f>IF([2]相关演算!GP86="","",[2]相关演算!GP86)</f>
        <v/>
      </c>
      <c r="GQ86" s="228" t="str">
        <f>IF([2]相关演算!GQ86="","",[2]相关演算!GQ86)</f>
        <v/>
      </c>
      <c r="GR86" s="228" t="str">
        <f>IF([2]相关演算!GR86="","",[2]相关演算!GR86)</f>
        <v/>
      </c>
      <c r="GS86" s="228" t="str">
        <f>IF([2]相关演算!GS86="","",[2]相关演算!GS86)</f>
        <v/>
      </c>
      <c r="GT86" s="228" t="str">
        <f>IF([2]相关演算!GT86="","",[2]相关演算!GT86)</f>
        <v/>
      </c>
      <c r="GU86" s="228" t="str">
        <f>IF([2]相关演算!GU86="","",[2]相关演算!GU86)</f>
        <v/>
      </c>
      <c r="GV86" s="228" t="str">
        <f>IF([2]相关演算!GV86="","",[2]相关演算!GV86)</f>
        <v/>
      </c>
      <c r="GW86" s="228" t="str">
        <f>IF([2]相关演算!GW86="","",[2]相关演算!GW86)</f>
        <v/>
      </c>
      <c r="GX86" s="228" t="str">
        <f>IF([2]相关演算!GX86="","",[2]相关演算!GX86)</f>
        <v/>
      </c>
      <c r="GY86" s="228" t="str">
        <f>IF([2]相关演算!GY86="","",[2]相关演算!GY86)</f>
        <v/>
      </c>
      <c r="GZ86" s="228" t="str">
        <f>IF([2]相关演算!GZ86="","",[2]相关演算!GZ86)</f>
        <v/>
      </c>
    </row>
    <row r="87" spans="1:208">
      <c r="A87" s="228" t="str">
        <f>IF([2]相关演算!A87="","",[2]相关演算!A87)</f>
        <v/>
      </c>
      <c r="B87" s="228">
        <f>IF([2]相关演算!B87="","",[2]相关演算!B87)</f>
        <v>68</v>
      </c>
      <c r="C87" s="228">
        <f>IF([2]相关演算!C87="","",[2]相关演算!C87)</f>
        <v>0.5</v>
      </c>
      <c r="D87" s="228">
        <f>IF([2]相关演算!D87="","",[2]相关演算!D87)</f>
        <v>0.5</v>
      </c>
      <c r="E87" s="228">
        <f>IF([2]相关演算!E87="","",[2]相关演算!E87)</f>
        <v>0.5</v>
      </c>
      <c r="F87" s="228">
        <f>IF([2]相关演算!F87="","",[2]相关演算!F87)</f>
        <v>0.5</v>
      </c>
      <c r="G87" s="228">
        <f>IF([2]相关演算!G87="","",[2]相关演算!G87)</f>
        <v>5.5299488859478559E-2</v>
      </c>
      <c r="H87" s="228">
        <f>IF([2]相关演算!H87="","",[2]相关演算!H87)</f>
        <v>1.5018924022833268E-2</v>
      </c>
      <c r="I87" s="228">
        <f>IF([2]相关演算!I87="","",[2]相关演算!I87)</f>
        <v>0.20636340707191703</v>
      </c>
      <c r="J87" s="228">
        <f>IF([2]相关演算!J87="","",[2]相关演算!J87)</f>
        <v>0.20636340707191703</v>
      </c>
      <c r="K87" s="228">
        <f>IF([2]相关演算!K87="","",[2]相关演算!K87)</f>
        <v>0</v>
      </c>
      <c r="L87" s="228">
        <f>IF([2]相关演算!L87="","",[2]相关演算!L87)</f>
        <v>0.18295852210459457</v>
      </c>
      <c r="M87" s="228">
        <f>IF([2]相关演算!M87="","",[2]相关演算!M87)</f>
        <v>0.18400985643226708</v>
      </c>
      <c r="N87" s="228">
        <f>IF([2]相关演算!N87="","",[2]相关演算!N87)</f>
        <v>4.9583357192562544E-2</v>
      </c>
      <c r="O87" s="228" t="str">
        <f>IF([2]相关演算!O87="","",[2]相关演算!O87)</f>
        <v/>
      </c>
      <c r="P87" s="228" t="str">
        <f>IF([2]相关演算!P87="","",[2]相关演算!P87)</f>
        <v/>
      </c>
      <c r="Q87" s="228" t="str">
        <f>IF([2]相关演算!Q87="","",[2]相关演算!Q87)</f>
        <v/>
      </c>
      <c r="R87" s="228">
        <f>IF([2]相关演算!R87="","",[2]相关演算!R87)</f>
        <v>3.7898399999999999</v>
      </c>
      <c r="S87" s="228">
        <f>IF([2]相关演算!S87="","",[2]相关演算!S87)</f>
        <v>3.62704</v>
      </c>
      <c r="T87" s="228">
        <f>IF([2]相关演算!T87="","",[2]相关演算!T87)</f>
        <v>1.8</v>
      </c>
      <c r="U87" s="228">
        <f>IF([2]相关演算!U87="","",[2]相关演算!U87)</f>
        <v>2.3839999999999999</v>
      </c>
      <c r="V87" s="228">
        <f>IF([2]相关演算!V87="","",[2]相关演算!V87)</f>
        <v>2.7944189145070335</v>
      </c>
      <c r="W87" s="228">
        <f>IF([2]相关演算!W87="","",[2]相关演算!W87)</f>
        <v>1.4545038473855216</v>
      </c>
      <c r="X87" s="228">
        <f>IF([2]相关演算!X87="","",[2]相关演算!X87)</f>
        <v>0.90413929071896848</v>
      </c>
      <c r="Y87" s="228">
        <f>IF([2]相关演算!Y87="","",[2]相关演算!Y87)</f>
        <v>0.93956672144036235</v>
      </c>
      <c r="Z87" s="228">
        <f>IF([2]相关演算!Z87="","",[2]相关演算!Z87)</f>
        <v>0.15596210620274964</v>
      </c>
      <c r="AA87" s="228">
        <f>IF([2]相关演算!AA87="","",[2]相关演算!AA87)</f>
        <v>0.16296247865240765</v>
      </c>
      <c r="AB87" s="228">
        <f>IF([2]相关演算!AB87="","",[2]相关演算!AB87)</f>
        <v>0.32837301587301593</v>
      </c>
      <c r="AC87" s="228">
        <f>IF([2]相关演算!AC87="","",[2]相关演算!AC87)</f>
        <v>0.24793264621284761</v>
      </c>
      <c r="AD87" s="228">
        <f>IF([2]相关演算!AD87="","",[2]相关演算!AD87)</f>
        <v>0.37126587924957105</v>
      </c>
      <c r="AE87" s="228">
        <f>IF([2]相关演算!AE87="","",[2]相关演算!AE87)</f>
        <v>0.50682432214212769</v>
      </c>
      <c r="AF87" s="228">
        <f>IF([2]相关演算!AF87="","",[2]相关演算!AF87)</f>
        <v>1.1724349775298135</v>
      </c>
      <c r="AG87" s="228">
        <f>IF([2]相关演算!AG87="","",[2]相关演算!AG87)</f>
        <v>2.528519950232913</v>
      </c>
      <c r="AH87" s="228">
        <f>IF([2]相关演算!AH87="","",[2]相关演算!AH87)</f>
        <v>0.82070448427086939</v>
      </c>
      <c r="AI87" s="228">
        <f>IF([2]相关演算!AI87="","",[2]相关演算!AI87)</f>
        <v>0.22986111111111113</v>
      </c>
      <c r="AJ87" s="228">
        <f>IF([2]相关演算!AJ87="","",[2]相关演算!AJ87)</f>
        <v>0.37126587924957105</v>
      </c>
      <c r="AK87" s="228">
        <f>IF([2]相关演算!AK87="","",[2]相关演算!AK87)</f>
        <v>0.15596210620274964</v>
      </c>
      <c r="AL87" s="228">
        <f>IF([2]相关演算!AL87="","",[2]相关演算!AL87)</f>
        <v>8.5854884720948869E+26</v>
      </c>
      <c r="AM87" s="228">
        <f>IF([2]相关演算!AM87="","",[2]相关演算!AM87)</f>
        <v>8.9708488550122832E+26</v>
      </c>
      <c r="AN87" s="228">
        <f>IF([2]相关演算!AN87="","",[2]相关演算!AN87)</f>
        <v>1.8076459795046622E+27</v>
      </c>
      <c r="AO87" s="228">
        <f>IF([2]相关演算!AO87="","",[2]相关演算!AO87)</f>
        <v>2.5787761661057155E+27</v>
      </c>
      <c r="AP87" s="228">
        <f>IF([2]相关演算!AP87="","",[2]相关演算!AP87)</f>
        <v>2.5095833493285665E+27</v>
      </c>
      <c r="AQ87" s="228">
        <f>IF([2]相关演算!AQ87="","",[2]相关演算!AQ87)</f>
        <v>2.6827744887458408E+27</v>
      </c>
      <c r="AR87" s="228">
        <f>IF([2]相关演算!AR87="","",[2]相关演算!AR87)</f>
        <v>1.8779421421220883E+27</v>
      </c>
      <c r="AS87" s="228">
        <f>IF([2]相关演算!AS87="","",[2]相关演算!AS87)</f>
        <v>1.2653521856532634E+27</v>
      </c>
      <c r="AT87" s="228">
        <f>IF([2]相关演算!AT87="","",[2]相关演算!AT87)</f>
        <v>2.5787761661057155E+27</v>
      </c>
      <c r="AU87" s="228">
        <f>IF([2]相关演算!AU87="","",[2]相关演算!AU87)</f>
        <v>8.5854884720948869E+26</v>
      </c>
      <c r="AV87" s="228" t="str">
        <f>IF([2]相关演算!AV87="","",[2]相关演算!AV87)</f>
        <v/>
      </c>
      <c r="AW87" s="228" t="str">
        <f>IF([2]相关演算!AW87="","",[2]相关演算!AW87)</f>
        <v/>
      </c>
      <c r="AX87" s="228" t="str">
        <f>IF([2]相关演算!AX87="","",[2]相关演算!AX87)</f>
        <v/>
      </c>
      <c r="AY87" s="228" t="str">
        <f>IF([2]相关演算!AY87="","",[2]相关演算!AY87)</f>
        <v/>
      </c>
      <c r="AZ87" s="228" t="str">
        <f>IF([2]相关演算!AZ87="","",[2]相关演算!AZ87)</f>
        <v/>
      </c>
      <c r="BA87" s="228" t="str">
        <f>IF([2]相关演算!BA87="","",[2]相关演算!BA87)</f>
        <v/>
      </c>
      <c r="BB87" s="228" t="str">
        <f>IF([2]相关演算!BB87="","",[2]相关演算!BB87)</f>
        <v/>
      </c>
      <c r="BC87" s="228" t="str">
        <f>IF([2]相关演算!BC87="","",[2]相关演算!BC87)</f>
        <v/>
      </c>
      <c r="BD87" s="228">
        <f>IF([2]相关演算!BD87="","",[2]相关演算!BD87)</f>
        <v>63</v>
      </c>
      <c r="BE87" s="228">
        <f>IF([2]相关演算!BE87="","",[2]相关演算!BE87)</f>
        <v>240</v>
      </c>
      <c r="BF87" s="228">
        <f>IF([2]相关演算!BF87="","",[2]相关演算!BF87)</f>
        <v>194.04783849901</v>
      </c>
      <c r="BG87" s="228">
        <f>IF([2]相关演算!BG87="","",[2]相关演算!BG87)</f>
        <v>183.44733870258023</v>
      </c>
      <c r="BH87" s="228">
        <f>IF([2]相关演算!BH87="","",[2]相关演算!BH87)</f>
        <v>221.03601337070123</v>
      </c>
      <c r="BI87" s="228" t="str">
        <f>IF([2]相关演算!BI87="","",[2]相关演算!BI87)</f>
        <v/>
      </c>
      <c r="BJ87" s="228" t="str">
        <f>IF([2]相关演算!BJ87="","",[2]相关演算!BJ87)</f>
        <v/>
      </c>
      <c r="BK87" s="228">
        <f>IF([2]相关演算!BK87="","",[2]相关演算!BK87)</f>
        <v>63</v>
      </c>
      <c r="BL87" s="228">
        <f>IF([2]相关演算!BL87="","",[2]相关演算!BL87)</f>
        <v>5.6986003365762372E-2</v>
      </c>
      <c r="BM87" s="228">
        <f>IF([2]相关演算!BM87="","",[2]相关演算!BM87)</f>
        <v>0.13984086878193308</v>
      </c>
      <c r="BN87" s="228">
        <f>IF([2]相关演算!BN87="","",[2]相关演算!BN87)</f>
        <v>0.11936604543620299</v>
      </c>
      <c r="BO87" s="228">
        <f>IF([2]相关演算!BO87="","",[2]相关演算!BO87)</f>
        <v>6.3609966917187927E-2</v>
      </c>
      <c r="BP87" s="228" t="str">
        <f>IF([2]相关演算!BP87="","",[2]相关演算!BP87)</f>
        <v/>
      </c>
      <c r="BQ87" s="228">
        <f>IF([2]相关演算!BQ87="","",[2]相关演算!BQ87)</f>
        <v>4.2987660174551134E-2</v>
      </c>
      <c r="BR87" s="228">
        <f>IF([2]相关演算!BR87="","",[2]相关演算!BR87)</f>
        <v>0.19726913366286167</v>
      </c>
      <c r="BS87" s="228">
        <f>IF([2]相关演算!BS87="","",[2]相关演算!BS87)</f>
        <v>8.2167862460120283E-2</v>
      </c>
      <c r="BT87" s="228">
        <f>IF([2]相关演算!BT87="","",[2]相关演算!BT87)</f>
        <v>8.4786981686952728E-2</v>
      </c>
      <c r="BU87" s="228" t="str">
        <f>IF([2]相关演算!BU87="","",[2]相关演算!BU87)</f>
        <v/>
      </c>
      <c r="BV87" s="228" t="str">
        <f>IF([2]相关演算!BV87="","",[2]相关演算!BV87)</f>
        <v/>
      </c>
      <c r="BW87" s="228">
        <f>IF([2]相关演算!BW87="","",[2]相关演算!BW87)</f>
        <v>9.9973663540313507E-2</v>
      </c>
      <c r="BX87" s="228">
        <f>IF([2]相关演算!BX87="","",[2]相关演算!BX87)</f>
        <v>0.33711000244479472</v>
      </c>
      <c r="BY87" s="228">
        <f>IF([2]相关演算!BY87="","",[2]相关演算!BY87)</f>
        <v>0.20153390789632328</v>
      </c>
      <c r="BZ87" s="228">
        <f>IF([2]相关演算!BZ87="","",[2]相关演算!BZ87)</f>
        <v>0.14839694860414065</v>
      </c>
      <c r="CA87" s="228" t="str">
        <f>IF([2]相关演算!CA87="","",[2]相关演算!CA87)</f>
        <v/>
      </c>
      <c r="CB87" s="228" t="str">
        <f>IF([2]相关演算!CB87="","",[2]相关演算!CB87)</f>
        <v/>
      </c>
      <c r="CC87" s="228" t="str">
        <f>IF([2]相关演算!CC87="","",[2]相关演算!CC87)</f>
        <v/>
      </c>
      <c r="CD87" s="228" t="str">
        <f>IF([2]相关演算!CD87="","",[2]相关演算!CD87)</f>
        <v/>
      </c>
      <c r="CE87" s="228" t="str">
        <f>IF([2]相关演算!CE87="","",[2]相关演算!CE87)</f>
        <v/>
      </c>
      <c r="CF87" s="228" t="str">
        <f>IF([2]相关演算!CF87="","",[2]相关演算!CF87)</f>
        <v/>
      </c>
      <c r="CG87" s="228" t="str">
        <f>IF([2]相关演算!CG87="","",[2]相关演算!CG87)</f>
        <v/>
      </c>
      <c r="CH87" s="228" t="str">
        <f>IF([2]相关演算!CH87="","",[2]相关演算!CH87)</f>
        <v/>
      </c>
      <c r="CI87" s="228" t="str">
        <f>IF([2]相关演算!CI87="","",[2]相关演算!CI87)</f>
        <v/>
      </c>
      <c r="CJ87" s="228">
        <f>IF([2]相关演算!CJ87="","",[2]相关演算!CJ87)</f>
        <v>63</v>
      </c>
      <c r="CK87" s="228">
        <f>IF([2]相关演算!CK87="","",[2]相关演算!CK87)</f>
        <v>286.52294021592365</v>
      </c>
      <c r="CL87" s="228">
        <f>IF([2]相关演算!CL87="","",[2]相关演算!CL87)</f>
        <v>294.19772911726</v>
      </c>
      <c r="CM87" s="228">
        <f>IF([2]相关演算!CM87="","",[2]相关演算!CM87)</f>
        <v>265.42844001683449</v>
      </c>
      <c r="CN87" s="228">
        <f>IF([2]相关演算!CN87="","",[2]相关演算!CN87)</f>
        <v>265.42844001683449</v>
      </c>
      <c r="CO87" s="228" t="str">
        <f>IF([2]相关演算!CO87="","",[2]相关演算!CO87)</f>
        <v/>
      </c>
      <c r="CP87" s="228" t="str">
        <f>IF([2]相关演算!CP87="","",[2]相关演算!CP87)</f>
        <v/>
      </c>
      <c r="CQ87" s="228">
        <f>IF([2]相关演算!CQ87="","",[2]相关演算!CQ87)</f>
        <v>63</v>
      </c>
      <c r="CR87" s="228" t="e">
        <f>IF([2]相关演算!CR87="","",[2]相关演算!CR87)</f>
        <v>#VALUE!</v>
      </c>
      <c r="CS87" s="228" t="e">
        <f>IF([2]相关演算!CS87="","",[2]相关演算!CS87)</f>
        <v>#VALUE!</v>
      </c>
      <c r="CT87" s="228" t="e">
        <f>IF([2]相关演算!CT87="","",[2]相关演算!CT87)</f>
        <v>#VALUE!</v>
      </c>
      <c r="CU87" s="228" t="e">
        <f>IF([2]相关演算!CU87="","",[2]相关演算!CU87)</f>
        <v>#VALUE!</v>
      </c>
      <c r="CV87" s="228" t="str">
        <f>IF([2]相关演算!CV87="","",[2]相关演算!CV87)</f>
        <v/>
      </c>
      <c r="CW87" s="228">
        <f>IF([2]相关演算!CW87="","",[2]相关演算!CW87)</f>
        <v>6.3611927563842929E-2</v>
      </c>
      <c r="CX87" s="228">
        <f>IF([2]相关演算!CX87="","",[2]相关演算!CX87)</f>
        <v>6.5272852191770134E-2</v>
      </c>
      <c r="CY87" s="228">
        <f>IF([2]相关演算!CY87="","",[2]相关演算!CY87)</f>
        <v>5.5657090965278676E-2</v>
      </c>
      <c r="CZ87" s="228">
        <f>IF([2]相关演算!CZ87="","",[2]相关演算!CZ87)</f>
        <v>5.4036705132895713E-2</v>
      </c>
      <c r="DA87" s="228" t="str">
        <f>IF([2]相关演算!DA87="","",[2]相关演算!DA87)</f>
        <v/>
      </c>
      <c r="DB87" s="228" t="str">
        <f>IF([2]相关演算!DB87="","",[2]相关演算!DB87)</f>
        <v/>
      </c>
      <c r="DC87" s="228" t="e">
        <f>IF([2]相关演算!DC87="","",[2]相关演算!DC87)</f>
        <v>#VALUE!</v>
      </c>
      <c r="DD87" s="228" t="e">
        <f>IF([2]相关演算!DD87="","",[2]相关演算!DD87)</f>
        <v>#VALUE!</v>
      </c>
      <c r="DE87" s="228" t="e">
        <f>IF([2]相关演算!DE87="","",[2]相关演算!DE87)</f>
        <v>#VALUE!</v>
      </c>
      <c r="DF87" s="228" t="e">
        <f>IF([2]相关演算!DF87="","",[2]相关演算!DF87)</f>
        <v>#VALUE!</v>
      </c>
      <c r="DG87" s="228" t="str">
        <f>IF([2]相关演算!DG87="","",[2]相关演算!DG87)</f>
        <v/>
      </c>
      <c r="DH87" s="228" t="str">
        <f>IF([2]相关演算!DH87="","",[2]相关演算!DH87)</f>
        <v/>
      </c>
      <c r="DI87" s="228" t="str">
        <f>IF([2]相关演算!DI87="","",[2]相关演算!DI87)</f>
        <v/>
      </c>
      <c r="DJ87" s="228" t="str">
        <f>IF([2]相关演算!DJ87="","",[2]相关演算!DJ87)</f>
        <v/>
      </c>
      <c r="DK87" s="228" t="str">
        <f>IF([2]相关演算!DK87="","",[2]相关演算!DK87)</f>
        <v/>
      </c>
      <c r="DL87" s="228" t="str">
        <f>IF([2]相关演算!DL87="","",[2]相关演算!DL87)</f>
        <v/>
      </c>
      <c r="DM87" s="228" t="str">
        <f>IF([2]相关演算!DM87="","",[2]相关演算!DM87)</f>
        <v/>
      </c>
      <c r="DN87" s="228" t="str">
        <f>IF([2]相关演算!DN87="","",[2]相关演算!DN87)</f>
        <v/>
      </c>
      <c r="DO87" s="228" t="str">
        <f>IF([2]相关演算!DO87="","",[2]相关演算!DO87)</f>
        <v/>
      </c>
      <c r="DP87" s="228" t="str">
        <f>IF([2]相关演算!DP87="","",[2]相关演算!DP87)</f>
        <v/>
      </c>
      <c r="DQ87" s="228">
        <f>IF([2]相关演算!DQ87="","",[2]相关演算!DQ87)</f>
        <v>0</v>
      </c>
      <c r="DR87" s="228">
        <f>IF([2]相关演算!DR87="","",[2]相关演算!DR87)</f>
        <v>0</v>
      </c>
      <c r="DS87" s="228">
        <f>IF([2]相关演算!DS87="","",[2]相关演算!DS87)</f>
        <v>0.7</v>
      </c>
      <c r="DT87" s="228">
        <f>IF([2]相关演算!DT87="","",[2]相关演算!DT87)</f>
        <v>0.3</v>
      </c>
      <c r="DU87" s="228">
        <f>IF([2]相关演算!DU87="","",[2]相关演算!DU87)</f>
        <v>0.5</v>
      </c>
      <c r="DV87" s="228">
        <f>IF([2]相关演算!DV87="","",[2]相关演算!DV87)</f>
        <v>0.5</v>
      </c>
      <c r="DW87" s="228">
        <f>IF([2]相关演算!DW87="","",[2]相关演算!DW87)</f>
        <v>0</v>
      </c>
      <c r="DX87" s="228">
        <f>IF([2]相关演算!DX87="","",[2]相关演算!DX87)</f>
        <v>0</v>
      </c>
      <c r="DY87" s="228">
        <f>IF([2]相关演算!DY87="","",[2]相关演算!DY87)</f>
        <v>0</v>
      </c>
      <c r="DZ87" s="228">
        <f>IF([2]相关演算!DZ87="","",[2]相关演算!DZ87)</f>
        <v>0.25</v>
      </c>
      <c r="EA87" s="228">
        <f>IF([2]相关演算!EA87="","",[2]相关演算!EA87)</f>
        <v>0.75</v>
      </c>
      <c r="EB87" s="228">
        <f>IF([2]相关演算!EB87="","",[2]相关演算!EB87)</f>
        <v>0</v>
      </c>
      <c r="EC87" s="228">
        <f>IF([2]相关演算!EC87="","",[2]相关演算!EC87)</f>
        <v>0</v>
      </c>
      <c r="ED87" s="228">
        <f>IF([2]相关演算!ED87="","",[2]相关演算!ED87)</f>
        <v>0</v>
      </c>
      <c r="EE87" s="228">
        <f>IF([2]相关演算!EE87="","",[2]相关演算!EE87)</f>
        <v>0.625</v>
      </c>
      <c r="EF87" s="228">
        <f>IF([2]相关演算!EF87="","",[2]相关演算!EF87)</f>
        <v>0.375</v>
      </c>
      <c r="EG87" s="228" t="str">
        <f>IF([2]相关演算!EG87="","",[2]相关演算!EG87)</f>
        <v/>
      </c>
      <c r="EH87" s="228" t="str">
        <f>IF([2]相关演算!EH87="","",[2]相关演算!EH87)</f>
        <v/>
      </c>
      <c r="EI87" s="228" t="str">
        <f>IF([2]相关演算!EI87="","",[2]相关演算!EI87)</f>
        <v/>
      </c>
      <c r="EJ87" s="228" t="str">
        <f>IF([2]相关演算!EJ87="","",[2]相关演算!EJ87)</f>
        <v/>
      </c>
      <c r="EK87" s="228" t="str">
        <f>IF([2]相关演算!EK87="","",[2]相关演算!EK87)</f>
        <v/>
      </c>
      <c r="EL87" s="228" t="str">
        <f>IF([2]相关演算!EL87="","",[2]相关演算!EL87)</f>
        <v/>
      </c>
      <c r="EM87" s="228" t="str">
        <f>IF([2]相关演算!EM87="","",[2]相关演算!EM87)</f>
        <v/>
      </c>
      <c r="EN87" s="228" t="str">
        <f>IF([2]相关演算!EN87="","",[2]相关演算!EN87)</f>
        <v/>
      </c>
      <c r="EO87" s="228" t="str">
        <f>IF([2]相关演算!EO87="","",[2]相关演算!EO87)</f>
        <v/>
      </c>
      <c r="EP87" s="228" t="str">
        <f>IF([2]相关演算!EP87="","",[2]相关演算!EP87)</f>
        <v/>
      </c>
      <c r="EQ87" s="228" t="str">
        <f>IF([2]相关演算!EQ87="","",[2]相关演算!EQ87)</f>
        <v/>
      </c>
      <c r="ER87" s="228" t="str">
        <f>IF([2]相关演算!ER87="","",[2]相关演算!ER87)</f>
        <v/>
      </c>
      <c r="ES87" s="228" t="str">
        <f>IF([2]相关演算!ES87="","",[2]相关演算!ES87)</f>
        <v/>
      </c>
      <c r="ET87" s="228" t="str">
        <f>IF([2]相关演算!ET87="","",[2]相关演算!ET87)</f>
        <v/>
      </c>
      <c r="EU87" s="228" t="str">
        <f>IF([2]相关演算!EU87="","",[2]相关演算!EU87)</f>
        <v/>
      </c>
      <c r="EV87" s="228" t="str">
        <f>IF([2]相关演算!EV87="","",[2]相关演算!EV87)</f>
        <v/>
      </c>
      <c r="EW87" s="228" t="str">
        <f>IF([2]相关演算!EW87="","",[2]相关演算!EW87)</f>
        <v/>
      </c>
      <c r="EX87" s="228" t="str">
        <f>IF([2]相关演算!EX87="","",[2]相关演算!EX87)</f>
        <v/>
      </c>
      <c r="EY87" s="228" t="str">
        <f>IF([2]相关演算!EY87="","",[2]相关演算!EY87)</f>
        <v/>
      </c>
      <c r="EZ87" s="228" t="str">
        <f>IF([2]相关演算!EZ87="","",[2]相关演算!EZ87)</f>
        <v/>
      </c>
      <c r="FA87" s="228" t="str">
        <f>IF([2]相关演算!FA87="","",[2]相关演算!FA87)</f>
        <v/>
      </c>
      <c r="FB87" s="228" t="str">
        <f>IF([2]相关演算!FB87="","",[2]相关演算!FB87)</f>
        <v/>
      </c>
      <c r="FC87" s="228" t="str">
        <f>IF([2]相关演算!FC87="","",[2]相关演算!FC87)</f>
        <v/>
      </c>
      <c r="FD87" s="228" t="str">
        <f>IF([2]相关演算!FD87="","",[2]相关演算!FD87)</f>
        <v/>
      </c>
      <c r="FE87" s="228" t="str">
        <f>IF([2]相关演算!FE87="","",[2]相关演算!FE87)</f>
        <v/>
      </c>
      <c r="FF87" s="228" t="str">
        <f>IF([2]相关演算!FF87="","",[2]相关演算!FF87)</f>
        <v/>
      </c>
      <c r="FG87" s="228" t="str">
        <f>IF([2]相关演算!FG87="","",[2]相关演算!FG87)</f>
        <v>典藏吕不韦</v>
      </c>
      <c r="FH87" s="228">
        <f>IF([2]相关演算!FH87="","",[2]相关演算!FH87)</f>
        <v>10072</v>
      </c>
      <c r="FI87" s="228" t="str">
        <f>IF([2]相关演算!FI87="","",[2]相关演算!FI87)</f>
        <v>fanwei2</v>
      </c>
      <c r="FJ87" s="228">
        <f>IF([2]相关演算!FJ87="","",[2]相关演算!FJ87)</f>
        <v>500</v>
      </c>
      <c r="FK87" s="228">
        <f>IF([2]相关演算!FK87="","",[2]相关演算!FK87)</f>
        <v>90</v>
      </c>
      <c r="FL87" s="228">
        <f>IF([2]相关演算!FL87="","",[2]相关演算!FL87)</f>
        <v>300</v>
      </c>
      <c r="FM87" s="228">
        <f>IF([2]相关演算!FM87="","",[2]相关演算!FM87)</f>
        <v>0</v>
      </c>
      <c r="FN87" s="228">
        <f>IF([2]相关演算!FN87="","",[2]相关演算!FN87)</f>
        <v>300</v>
      </c>
      <c r="FO87" s="228">
        <f>IF([2]相关演算!FO87="","",[2]相关演算!FO87)</f>
        <v>0</v>
      </c>
      <c r="FP87" s="228">
        <f>IF([2]相关演算!FP87="","",[2]相关演算!FP87)</f>
        <v>0</v>
      </c>
      <c r="FQ87" s="228">
        <f>IF([2]相关演算!FQ87="","",[2]相关演算!FQ87)</f>
        <v>0</v>
      </c>
      <c r="FR87" s="228">
        <f>IF([2]相关演算!FR87="","",[2]相关演算!FR87)</f>
        <v>0</v>
      </c>
      <c r="FS87" s="228">
        <f>IF([2]相关演算!FS87="","",[2]相关演算!FS87)</f>
        <v>25434.000000000004</v>
      </c>
      <c r="FT87" s="228">
        <f>IF([2]相关演算!FT87="","",[2]相关演算!FT87)</f>
        <v>0</v>
      </c>
      <c r="FU87" s="228">
        <f>IF([2]相关演算!FU87="","",[2]相关演算!FU87)</f>
        <v>0</v>
      </c>
      <c r="FV87" s="228">
        <f>IF([2]相关演算!FV87="","",[2]相关演算!FV87)</f>
        <v>0</v>
      </c>
      <c r="FW87" s="228">
        <f>IF([2]相关演算!FW87="","",[2]相关演算!FW87)</f>
        <v>0</v>
      </c>
      <c r="FX87" s="228">
        <f>IF([2]相关演算!FX87="","",[2]相关演算!FX87)</f>
        <v>1</v>
      </c>
      <c r="FY87" s="228">
        <f>IF([2]相关演算!FY87="","",[2]相关演算!FY87)</f>
        <v>25435.000000000004</v>
      </c>
      <c r="FZ87" s="228" t="str">
        <f ca="1">IF([2]相关演算!FZ87="","",[2]相关演算!FZ87)</f>
        <v/>
      </c>
      <c r="GA87" s="228">
        <f>IF([2]相关演算!GA87="","",[2]相关演算!GA87)</f>
        <v>0</v>
      </c>
      <c r="GB87" s="228">
        <f ca="1">IF([2]相关演算!GB87="","",[2]相关演算!GB87)</f>
        <v>300</v>
      </c>
      <c r="GC87" s="228">
        <f ca="1">IF([2]相关演算!GC87="","",[2]相关演算!GC87)</f>
        <v>0.94868329805051377</v>
      </c>
      <c r="GD87" s="228">
        <f>IF([2]相关演算!GD87="","",[2]相关演算!GD87)</f>
        <v>2</v>
      </c>
      <c r="GE87" s="228">
        <f ca="1">IF([2]相关演算!GE87="","",[2]相关演算!GE87)</f>
        <v>5.8</v>
      </c>
      <c r="GF87" s="228">
        <f ca="1">IF([2]相关演算!GF87="","",[2]相关演算!GF87)</f>
        <v>5.26</v>
      </c>
      <c r="GG87" s="228" t="str">
        <f>IF([2]相关演算!GG87="","",[2]相关演算!GG87)</f>
        <v/>
      </c>
      <c r="GH87" s="228" t="str">
        <f>IF([2]相关演算!GH87="","",[2]相关演算!GH87)</f>
        <v/>
      </c>
      <c r="GI87" s="228" t="str">
        <f>IF([2]相关演算!GI87="","",[2]相关演算!GI87)</f>
        <v/>
      </c>
      <c r="GJ87" s="228" t="str">
        <f>IF([2]相关演算!GJ87="","",[2]相关演算!GJ87)</f>
        <v/>
      </c>
      <c r="GK87" s="228" t="str">
        <f>IF([2]相关演算!GK87="","",[2]相关演算!GK87)</f>
        <v/>
      </c>
      <c r="GL87" s="228" t="str">
        <f>IF([2]相关演算!GL87="","",[2]相关演算!GL87)</f>
        <v/>
      </c>
      <c r="GM87" s="228" t="str">
        <f>IF([2]相关演算!GM87="","",[2]相关演算!GM87)</f>
        <v/>
      </c>
      <c r="GN87" s="228" t="str">
        <f>IF([2]相关演算!GN87="","",[2]相关演算!GN87)</f>
        <v/>
      </c>
      <c r="GO87" s="228" t="str">
        <f>IF([2]相关演算!GO87="","",[2]相关演算!GO87)</f>
        <v/>
      </c>
      <c r="GP87" s="228" t="str">
        <f>IF([2]相关演算!GP87="","",[2]相关演算!GP87)</f>
        <v/>
      </c>
      <c r="GQ87" s="228" t="str">
        <f>IF([2]相关演算!GQ87="","",[2]相关演算!GQ87)</f>
        <v/>
      </c>
      <c r="GR87" s="228" t="str">
        <f>IF([2]相关演算!GR87="","",[2]相关演算!GR87)</f>
        <v/>
      </c>
      <c r="GS87" s="228" t="str">
        <f>IF([2]相关演算!GS87="","",[2]相关演算!GS87)</f>
        <v/>
      </c>
      <c r="GT87" s="228" t="str">
        <f>IF([2]相关演算!GT87="","",[2]相关演算!GT87)</f>
        <v/>
      </c>
      <c r="GU87" s="228" t="str">
        <f>IF([2]相关演算!GU87="","",[2]相关演算!GU87)</f>
        <v/>
      </c>
      <c r="GV87" s="228" t="str">
        <f>IF([2]相关演算!GV87="","",[2]相关演算!GV87)</f>
        <v/>
      </c>
      <c r="GW87" s="228" t="str">
        <f>IF([2]相关演算!GW87="","",[2]相关演算!GW87)</f>
        <v/>
      </c>
      <c r="GX87" s="228" t="str">
        <f>IF([2]相关演算!GX87="","",[2]相关演算!GX87)</f>
        <v/>
      </c>
      <c r="GY87" s="228" t="str">
        <f>IF([2]相关演算!GY87="","",[2]相关演算!GY87)</f>
        <v/>
      </c>
      <c r="GZ87" s="228" t="str">
        <f>IF([2]相关演算!GZ87="","",[2]相关演算!GZ87)</f>
        <v/>
      </c>
    </row>
    <row r="88" spans="1:208">
      <c r="A88" s="228" t="str">
        <f>IF([2]相关演算!A88="","",[2]相关演算!A88)</f>
        <v/>
      </c>
      <c r="B88" s="228">
        <f>IF([2]相关演算!B88="","",[2]相关演算!B88)</f>
        <v>69</v>
      </c>
      <c r="C88" s="228">
        <f>IF([2]相关演算!C88="","",[2]相关演算!C88)</f>
        <v>0.5</v>
      </c>
      <c r="D88" s="228">
        <f>IF([2]相关演算!D88="","",[2]相关演算!D88)</f>
        <v>0.5</v>
      </c>
      <c r="E88" s="228">
        <f>IF([2]相关演算!E88="","",[2]相关演算!E88)</f>
        <v>0.5</v>
      </c>
      <c r="F88" s="228">
        <f>IF([2]相关演算!F88="","",[2]相关演算!F88)</f>
        <v>0.5</v>
      </c>
      <c r="G88" s="228">
        <f>IF([2]相关演算!G88="","",[2]相关演算!G88)</f>
        <v>5.3663001792911183E-2</v>
      </c>
      <c r="H88" s="228">
        <f>IF([2]相关演算!H88="","",[2]相关演算!H88)</f>
        <v>1.5018924022833268E-2</v>
      </c>
      <c r="I88" s="228">
        <f>IF([2]相关演算!I88="","",[2]相关演算!I88)</f>
        <v>0.19721875541768571</v>
      </c>
      <c r="J88" s="228">
        <f>IF([2]相关演算!J88="","",[2]相关演算!J88)</f>
        <v>0.19721875541768571</v>
      </c>
      <c r="K88" s="228">
        <f>IF([2]相关演算!K88="","",[2]相关演算!K88)</f>
        <v>0</v>
      </c>
      <c r="L88" s="228">
        <f>IF([2]相关演算!L88="","",[2]相关演算!L88)</f>
        <v>0.18136939032794083</v>
      </c>
      <c r="M88" s="228">
        <f>IF([2]相关演算!M88="","",[2]相关演算!M88)</f>
        <v>0.1742555613344203</v>
      </c>
      <c r="N88" s="228">
        <f>IF([2]相关演算!N88="","",[2]相关演算!N88)</f>
        <v>4.5555081336396699E-2</v>
      </c>
      <c r="O88" s="228" t="str">
        <f>IF([2]相关演算!O88="","",[2]相关演算!O88)</f>
        <v/>
      </c>
      <c r="P88" s="228" t="str">
        <f>IF([2]相关演算!P88="","",[2]相关演算!P88)</f>
        <v/>
      </c>
      <c r="Q88" s="228" t="str">
        <f>IF([2]相关演算!Q88="","",[2]相关演算!Q88)</f>
        <v/>
      </c>
      <c r="R88" s="228">
        <f>IF([2]相关演算!R88="","",[2]相关演算!R88)</f>
        <v>3.7898399999999999</v>
      </c>
      <c r="S88" s="228">
        <f>IF([2]相关演算!S88="","",[2]相关演算!S88)</f>
        <v>3.62704</v>
      </c>
      <c r="T88" s="228">
        <f>IF([2]相关演算!T88="","",[2]相关演算!T88)</f>
        <v>1.8</v>
      </c>
      <c r="U88" s="228">
        <f>IF([2]相关演算!U88="","",[2]相关演算!U88)</f>
        <v>2.3839999999999999</v>
      </c>
      <c r="V88" s="228">
        <f>IF([2]相关演算!V88="","",[2]相关演算!V88)</f>
        <v>2.7788910896464594</v>
      </c>
      <c r="W88" s="228">
        <f>IF([2]相关演算!W88="","",[2]相关演算!W88)</f>
        <v>1.4437404342081339</v>
      </c>
      <c r="X88" s="228">
        <f>IF([2]相关演算!X88="","",[2]相关演算!X88)</f>
        <v>0.89053127199970028</v>
      </c>
      <c r="Y88" s="228">
        <f>IF([2]相关演算!Y88="","",[2]相关演算!Y88)</f>
        <v>0.92737672088485823</v>
      </c>
      <c r="Z88" s="228">
        <f>IF([2]相关演算!Z88="","",[2]相关演算!Z88)</f>
        <v>0.15596210620274964</v>
      </c>
      <c r="AA88" s="228">
        <f>IF([2]相关演算!AA88="","",[2]相关演算!AA88)</f>
        <v>0.16296247865240765</v>
      </c>
      <c r="AB88" s="228">
        <f>IF([2]相关演算!AB88="","",[2]相关演算!AB88)</f>
        <v>0.32837301587301593</v>
      </c>
      <c r="AC88" s="228">
        <f>IF([2]相关演算!AC88="","",[2]相关演算!AC88)</f>
        <v>0.24793264621284761</v>
      </c>
      <c r="AD88" s="228">
        <f>IF([2]相关演算!AD88="","",[2]相关演算!AD88)</f>
        <v>0.37360078793471918</v>
      </c>
      <c r="AE88" s="228">
        <f>IF([2]相关演算!AE88="","",[2]相关演算!AE88)</f>
        <v>0.51306164076518201</v>
      </c>
      <c r="AF88" s="228">
        <f>IF([2]相关演算!AF88="","",[2]相关演算!AF88)</f>
        <v>1.3065838430357752</v>
      </c>
      <c r="AG88" s="228">
        <f>IF([2]相关演算!AG88="","",[2]相关演算!AG88)</f>
        <v>2.8972198787116481</v>
      </c>
      <c r="AH88" s="228">
        <f>IF([2]相关演算!AH88="","",[2]相关演算!AH88)</f>
        <v>0.91460869012504264</v>
      </c>
      <c r="AI88" s="228">
        <f>IF([2]相关演算!AI88="","",[2]相关演算!AI88)</f>
        <v>0.22986111111111113</v>
      </c>
      <c r="AJ88" s="228">
        <f>IF([2]相关演算!AJ88="","",[2]相关演算!AJ88)</f>
        <v>0.37360078793471918</v>
      </c>
      <c r="AK88" s="228">
        <f>IF([2]相关演算!AK88="","",[2]相关演算!AK88)</f>
        <v>0.15596210620274964</v>
      </c>
      <c r="AL88" s="228">
        <f>IF([2]相关演算!AL88="","",[2]相关演算!AL88)</f>
        <v>4.3726000963914048E+27</v>
      </c>
      <c r="AM88" s="228">
        <f>IF([2]相关演算!AM88="","",[2]相关演算!AM88)</f>
        <v>4.5688646249580453E+27</v>
      </c>
      <c r="AN88" s="228">
        <f>IF([2]相关演算!AN88="","",[2]相关演算!AN88)</f>
        <v>9.2063637496155115E+27</v>
      </c>
      <c r="AO88" s="228">
        <f>IF([2]相关演算!AO88="","",[2]相关演算!AO88)</f>
        <v>1.3375667445758944E+28</v>
      </c>
      <c r="AP88" s="228">
        <f>IF([2]相关演算!AP88="","",[2]相关演算!AP88)</f>
        <v>1.306026776809232E+28</v>
      </c>
      <c r="AQ88" s="228">
        <f>IF([2]相关演算!AQ88="","",[2]相关演算!AQ88)</f>
        <v>1.4060650208191483E+28</v>
      </c>
      <c r="AR88" s="228">
        <f>IF([2]相关演算!AR88="","",[2]相关演算!AR88)</f>
        <v>9.8424551457340371E+27</v>
      </c>
      <c r="AS88" s="228">
        <f>IF([2]相关演算!AS88="","",[2]相关演算!AS88)</f>
        <v>6.4444546247308582E+27</v>
      </c>
      <c r="AT88" s="228">
        <f>IF([2]相关演算!AT88="","",[2]相关演算!AT88)</f>
        <v>1.3375667445758944E+28</v>
      </c>
      <c r="AU88" s="228">
        <f>IF([2]相关演算!AU88="","",[2]相关演算!AU88)</f>
        <v>4.3726000963914048E+27</v>
      </c>
      <c r="AV88" s="228" t="str">
        <f>IF([2]相关演算!AV88="","",[2]相关演算!AV88)</f>
        <v/>
      </c>
      <c r="AW88" s="228" t="str">
        <f>IF([2]相关演算!AW88="","",[2]相关演算!AW88)</f>
        <v/>
      </c>
      <c r="AX88" s="228" t="str">
        <f>IF([2]相关演算!AX88="","",[2]相关演算!AX88)</f>
        <v/>
      </c>
      <c r="AY88" s="228" t="str">
        <f>IF([2]相关演算!AY88="","",[2]相关演算!AY88)</f>
        <v/>
      </c>
      <c r="AZ88" s="228" t="str">
        <f>IF([2]相关演算!AZ88="","",[2]相关演算!AZ88)</f>
        <v/>
      </c>
      <c r="BA88" s="228" t="str">
        <f>IF([2]相关演算!BA88="","",[2]相关演算!BA88)</f>
        <v/>
      </c>
      <c r="BB88" s="228" t="str">
        <f>IF([2]相关演算!BB88="","",[2]相关演算!BB88)</f>
        <v/>
      </c>
      <c r="BC88" s="228" t="str">
        <f>IF([2]相关演算!BC88="","",[2]相关演算!BC88)</f>
        <v/>
      </c>
      <c r="BD88" s="228">
        <f>IF([2]相关演算!BD88="","",[2]相关演算!BD88)</f>
        <v>64</v>
      </c>
      <c r="BE88" s="228">
        <f>IF([2]相关演算!BE88="","",[2]相关演算!BE88)</f>
        <v>240</v>
      </c>
      <c r="BF88" s="228">
        <f>IF([2]相关演算!BF88="","",[2]相关演算!BF88)</f>
        <v>194.47497352819482</v>
      </c>
      <c r="BG88" s="228">
        <f>IF([2]相关演算!BG88="","",[2]相关演算!BG88)</f>
        <v>186.0196550467987</v>
      </c>
      <c r="BH88" s="228">
        <f>IF([2]相关演算!BH88="","",[2]相关演算!BH88)</f>
        <v>222.78551677131512</v>
      </c>
      <c r="BI88" s="228" t="str">
        <f>IF([2]相关演算!BI88="","",[2]相关演算!BI88)</f>
        <v/>
      </c>
      <c r="BJ88" s="228" t="str">
        <f>IF([2]相关演算!BJ88="","",[2]相关演算!BJ88)</f>
        <v/>
      </c>
      <c r="BK88" s="228">
        <f>IF([2]相关演算!BK88="","",[2]相关演算!BK88)</f>
        <v>64</v>
      </c>
      <c r="BL88" s="228">
        <f>IF([2]相关演算!BL88="","",[2]相关演算!BL88)</f>
        <v>5.7920788615937524E-2</v>
      </c>
      <c r="BM88" s="228">
        <f>IF([2]相关演算!BM88="","",[2]相关演算!BM88)</f>
        <v>0.14208036606242702</v>
      </c>
      <c r="BN88" s="228">
        <f>IF([2]相关演算!BN88="","",[2]相关演算!BN88)</f>
        <v>0.12132786615726576</v>
      </c>
      <c r="BO88" s="228">
        <f>IF([2]相关演算!BO88="","",[2]相关演算!BO88)</f>
        <v>6.4660392533155808E-2</v>
      </c>
      <c r="BP88" s="228" t="str">
        <f>IF([2]相关演算!BP88="","",[2]相关演算!BP88)</f>
        <v/>
      </c>
      <c r="BQ88" s="228">
        <f>IF([2]相关演算!BQ88="","",[2]相关演算!BQ88)</f>
        <v>4.3557229721935264E-2</v>
      </c>
      <c r="BR88" s="228">
        <f>IF([2]相关演算!BR88="","",[2]相关演算!BR88)</f>
        <v>0.19915990964029215</v>
      </c>
      <c r="BS88" s="228">
        <f>IF([2]相关演算!BS88="","",[2]相关演算!BS88)</f>
        <v>8.3210045253255024E-2</v>
      </c>
      <c r="BT88" s="228">
        <f>IF([2]相关演算!BT88="","",[2]相关演算!BT88)</f>
        <v>8.5528305385421777E-2</v>
      </c>
      <c r="BU88" s="228" t="str">
        <f>IF([2]相关演算!BU88="","",[2]相关演算!BU88)</f>
        <v/>
      </c>
      <c r="BV88" s="228" t="str">
        <f>IF([2]相关演算!BV88="","",[2]相关演算!BV88)</f>
        <v/>
      </c>
      <c r="BW88" s="228">
        <f>IF([2]相关演算!BW88="","",[2]相关演算!BW88)</f>
        <v>0.10147801833787279</v>
      </c>
      <c r="BX88" s="228">
        <f>IF([2]相关演算!BX88="","",[2]相关演算!BX88)</f>
        <v>0.3412402757027192</v>
      </c>
      <c r="BY88" s="228">
        <f>IF([2]相关演算!BY88="","",[2]相关演算!BY88)</f>
        <v>0.2045379114105208</v>
      </c>
      <c r="BZ88" s="228">
        <f>IF([2]相关演算!BZ88="","",[2]相关演算!BZ88)</f>
        <v>0.15018869791857758</v>
      </c>
      <c r="CA88" s="228" t="str">
        <f>IF([2]相关演算!CA88="","",[2]相关演算!CA88)</f>
        <v/>
      </c>
      <c r="CB88" s="228" t="str">
        <f>IF([2]相关演算!CB88="","",[2]相关演算!CB88)</f>
        <v/>
      </c>
      <c r="CC88" s="228" t="str">
        <f>IF([2]相关演算!CC88="","",[2]相关演算!CC88)</f>
        <v/>
      </c>
      <c r="CD88" s="228" t="str">
        <f>IF([2]相关演算!CD88="","",[2]相关演算!CD88)</f>
        <v/>
      </c>
      <c r="CE88" s="228" t="str">
        <f>IF([2]相关演算!CE88="","",[2]相关演算!CE88)</f>
        <v/>
      </c>
      <c r="CF88" s="228" t="str">
        <f>IF([2]相关演算!CF88="","",[2]相关演算!CF88)</f>
        <v/>
      </c>
      <c r="CG88" s="228" t="str">
        <f>IF([2]相关演算!CG88="","",[2]相关演算!CG88)</f>
        <v/>
      </c>
      <c r="CH88" s="228" t="str">
        <f>IF([2]相关演算!CH88="","",[2]相关演算!CH88)</f>
        <v/>
      </c>
      <c r="CI88" s="228" t="str">
        <f>IF([2]相关演算!CI88="","",[2]相关演算!CI88)</f>
        <v/>
      </c>
      <c r="CJ88" s="228">
        <f>IF([2]相关演算!CJ88="","",[2]相关演算!CJ88)</f>
        <v>64</v>
      </c>
      <c r="CK88" s="228">
        <f>IF([2]相关演算!CK88="","",[2]相关演算!CK88)</f>
        <v>289.04622448198296</v>
      </c>
      <c r="CL88" s="228">
        <f>IF([2]相关演算!CL88="","",[2]相关演算!CL88)</f>
        <v>296.19772911726</v>
      </c>
      <c r="CM88" s="228">
        <f>IF([2]相关演算!CM88="","",[2]相关演算!CM88)</f>
        <v>268.63421330318693</v>
      </c>
      <c r="CN88" s="228">
        <f>IF([2]相关演算!CN88="","",[2]相关演算!CN88)</f>
        <v>268.63421330318693</v>
      </c>
      <c r="CO88" s="228" t="str">
        <f>IF([2]相关演算!CO88="","",[2]相关演算!CO88)</f>
        <v/>
      </c>
      <c r="CP88" s="228" t="str">
        <f>IF([2]相关演算!CP88="","",[2]相关演算!CP88)</f>
        <v/>
      </c>
      <c r="CQ88" s="228">
        <f>IF([2]相关演算!CQ88="","",[2]相关演算!CQ88)</f>
        <v>64</v>
      </c>
      <c r="CR88" s="228" t="e">
        <f>IF([2]相关演算!CR88="","",[2]相关演算!CR88)</f>
        <v>#VALUE!</v>
      </c>
      <c r="CS88" s="228" t="e">
        <f>IF([2]相关演算!CS88="","",[2]相关演算!CS88)</f>
        <v>#VALUE!</v>
      </c>
      <c r="CT88" s="228" t="e">
        <f>IF([2]相关演算!CT88="","",[2]相关演算!CT88)</f>
        <v>#VALUE!</v>
      </c>
      <c r="CU88" s="228" t="e">
        <f>IF([2]相关演算!CU88="","",[2]相关演算!CU88)</f>
        <v>#VALUE!</v>
      </c>
      <c r="CV88" s="228" t="str">
        <f>IF([2]相关演算!CV88="","",[2]相关演算!CV88)</f>
        <v/>
      </c>
      <c r="CW88" s="228">
        <f>IF([2]相关演算!CW88="","",[2]相关演算!CW88)</f>
        <v>6.4939114412050011E-2</v>
      </c>
      <c r="CX88" s="228">
        <f>IF([2]相关演算!CX88="","",[2]相关演算!CX88)</f>
        <v>6.6395253753366815E-2</v>
      </c>
      <c r="CY88" s="228">
        <f>IF([2]相关演算!CY88="","",[2]相关演算!CY88)</f>
        <v>5.6742534836029784E-2</v>
      </c>
      <c r="CZ88" s="228">
        <f>IF([2]相关演算!CZ88="","",[2]相关演算!CZ88)</f>
        <v>5.5163329960020838E-2</v>
      </c>
      <c r="DA88" s="228" t="str">
        <f>IF([2]相关演算!DA88="","",[2]相关演算!DA88)</f>
        <v/>
      </c>
      <c r="DB88" s="228" t="str">
        <f>IF([2]相关演算!DB88="","",[2]相关演算!DB88)</f>
        <v/>
      </c>
      <c r="DC88" s="228" t="e">
        <f>IF([2]相关演算!DC88="","",[2]相关演算!DC88)</f>
        <v>#VALUE!</v>
      </c>
      <c r="DD88" s="228" t="e">
        <f>IF([2]相关演算!DD88="","",[2]相关演算!DD88)</f>
        <v>#VALUE!</v>
      </c>
      <c r="DE88" s="228" t="e">
        <f>IF([2]相关演算!DE88="","",[2]相关演算!DE88)</f>
        <v>#VALUE!</v>
      </c>
      <c r="DF88" s="228" t="e">
        <f>IF([2]相关演算!DF88="","",[2]相关演算!DF88)</f>
        <v>#VALUE!</v>
      </c>
      <c r="DG88" s="228" t="str">
        <f>IF([2]相关演算!DG88="","",[2]相关演算!DG88)</f>
        <v/>
      </c>
      <c r="DH88" s="228" t="str">
        <f>IF([2]相关演算!DH88="","",[2]相关演算!DH88)</f>
        <v/>
      </c>
      <c r="DI88" s="228" t="str">
        <f>IF([2]相关演算!DI88="","",[2]相关演算!DI88)</f>
        <v/>
      </c>
      <c r="DJ88" s="228" t="str">
        <f>IF([2]相关演算!DJ88="","",[2]相关演算!DJ88)</f>
        <v/>
      </c>
      <c r="DK88" s="228" t="str">
        <f>IF([2]相关演算!DK88="","",[2]相关演算!DK88)</f>
        <v/>
      </c>
      <c r="DL88" s="228" t="str">
        <f>IF([2]相关演算!DL88="","",[2]相关演算!DL88)</f>
        <v/>
      </c>
      <c r="DM88" s="228" t="str">
        <f>IF([2]相关演算!DM88="","",[2]相关演算!DM88)</f>
        <v/>
      </c>
      <c r="DN88" s="228" t="str">
        <f>IF([2]相关演算!DN88="","",[2]相关演算!DN88)</f>
        <v/>
      </c>
      <c r="DO88" s="228" t="str">
        <f>IF([2]相关演算!DO88="","",[2]相关演算!DO88)</f>
        <v/>
      </c>
      <c r="DP88" s="228" t="str">
        <f>IF([2]相关演算!DP88="","",[2]相关演算!DP88)</f>
        <v/>
      </c>
      <c r="DQ88" s="228">
        <f>IF([2]相关演算!DQ88="","",[2]相关演算!DQ88)</f>
        <v>0</v>
      </c>
      <c r="DR88" s="228">
        <f>IF([2]相关演算!DR88="","",[2]相关演算!DR88)</f>
        <v>0</v>
      </c>
      <c r="DS88" s="228">
        <f>IF([2]相关演算!DS88="","",[2]相关演算!DS88)</f>
        <v>0.7</v>
      </c>
      <c r="DT88" s="228">
        <f>IF([2]相关演算!DT88="","",[2]相关演算!DT88)</f>
        <v>0.3</v>
      </c>
      <c r="DU88" s="228">
        <f>IF([2]相关演算!DU88="","",[2]相关演算!DU88)</f>
        <v>0.5</v>
      </c>
      <c r="DV88" s="228">
        <f>IF([2]相关演算!DV88="","",[2]相关演算!DV88)</f>
        <v>0.5</v>
      </c>
      <c r="DW88" s="228">
        <f>IF([2]相关演算!DW88="","",[2]相关演算!DW88)</f>
        <v>0</v>
      </c>
      <c r="DX88" s="228">
        <f>IF([2]相关演算!DX88="","",[2]相关演算!DX88)</f>
        <v>0</v>
      </c>
      <c r="DY88" s="228">
        <f>IF([2]相关演算!DY88="","",[2]相关演算!DY88)</f>
        <v>0</v>
      </c>
      <c r="DZ88" s="228">
        <f>IF([2]相关演算!DZ88="","",[2]相关演算!DZ88)</f>
        <v>0.25</v>
      </c>
      <c r="EA88" s="228">
        <f>IF([2]相关演算!EA88="","",[2]相关演算!EA88)</f>
        <v>0.75</v>
      </c>
      <c r="EB88" s="228">
        <f>IF([2]相关演算!EB88="","",[2]相关演算!EB88)</f>
        <v>0</v>
      </c>
      <c r="EC88" s="228">
        <f>IF([2]相关演算!EC88="","",[2]相关演算!EC88)</f>
        <v>0</v>
      </c>
      <c r="ED88" s="228">
        <f>IF([2]相关演算!ED88="","",[2]相关演算!ED88)</f>
        <v>0</v>
      </c>
      <c r="EE88" s="228">
        <f>IF([2]相关演算!EE88="","",[2]相关演算!EE88)</f>
        <v>0.625</v>
      </c>
      <c r="EF88" s="228">
        <f>IF([2]相关演算!EF88="","",[2]相关演算!EF88)</f>
        <v>0.375</v>
      </c>
      <c r="EG88" s="228" t="str">
        <f>IF([2]相关演算!EG88="","",[2]相关演算!EG88)</f>
        <v/>
      </c>
      <c r="EH88" s="228" t="str">
        <f>IF([2]相关演算!EH88="","",[2]相关演算!EH88)</f>
        <v/>
      </c>
      <c r="EI88" s="228" t="str">
        <f>IF([2]相关演算!EI88="","",[2]相关演算!EI88)</f>
        <v/>
      </c>
      <c r="EJ88" s="228" t="str">
        <f>IF([2]相关演算!EJ88="","",[2]相关演算!EJ88)</f>
        <v/>
      </c>
      <c r="EK88" s="228" t="str">
        <f>IF([2]相关演算!EK88="","",[2]相关演算!EK88)</f>
        <v/>
      </c>
      <c r="EL88" s="228" t="str">
        <f>IF([2]相关演算!EL88="","",[2]相关演算!EL88)</f>
        <v/>
      </c>
      <c r="EM88" s="228" t="str">
        <f>IF([2]相关演算!EM88="","",[2]相关演算!EM88)</f>
        <v/>
      </c>
      <c r="EN88" s="228" t="str">
        <f>IF([2]相关演算!EN88="","",[2]相关演算!EN88)</f>
        <v/>
      </c>
      <c r="EO88" s="228" t="str">
        <f>IF([2]相关演算!EO88="","",[2]相关演算!EO88)</f>
        <v/>
      </c>
      <c r="EP88" s="228" t="str">
        <f>IF([2]相关演算!EP88="","",[2]相关演算!EP88)</f>
        <v/>
      </c>
      <c r="EQ88" s="228" t="str">
        <f>IF([2]相关演算!EQ88="","",[2]相关演算!EQ88)</f>
        <v/>
      </c>
      <c r="ER88" s="228" t="str">
        <f>IF([2]相关演算!ER88="","",[2]相关演算!ER88)</f>
        <v/>
      </c>
      <c r="ES88" s="228" t="str">
        <f>IF([2]相关演算!ES88="","",[2]相关演算!ES88)</f>
        <v/>
      </c>
      <c r="ET88" s="228" t="str">
        <f>IF([2]相关演算!ET88="","",[2]相关演算!ET88)</f>
        <v/>
      </c>
      <c r="EU88" s="228" t="str">
        <f>IF([2]相关演算!EU88="","",[2]相关演算!EU88)</f>
        <v/>
      </c>
      <c r="EV88" s="228" t="str">
        <f>IF([2]相关演算!EV88="","",[2]相关演算!EV88)</f>
        <v/>
      </c>
      <c r="EW88" s="228" t="str">
        <f>IF([2]相关演算!EW88="","",[2]相关演算!EW88)</f>
        <v/>
      </c>
      <c r="EX88" s="228" t="str">
        <f>IF([2]相关演算!EX88="","",[2]相关演算!EX88)</f>
        <v/>
      </c>
      <c r="EY88" s="228" t="str">
        <f>IF([2]相关演算!EY88="","",[2]相关演算!EY88)</f>
        <v/>
      </c>
      <c r="EZ88" s="228" t="str">
        <f>IF([2]相关演算!EZ88="","",[2]相关演算!EZ88)</f>
        <v/>
      </c>
      <c r="FA88" s="228" t="str">
        <f>IF([2]相关演算!FA88="","",[2]相关演算!FA88)</f>
        <v/>
      </c>
      <c r="FB88" s="228" t="str">
        <f>IF([2]相关演算!FB88="","",[2]相关演算!FB88)</f>
        <v/>
      </c>
      <c r="FC88" s="228" t="str">
        <f>IF([2]相关演算!FC88="","",[2]相关演算!FC88)</f>
        <v/>
      </c>
      <c r="FD88" s="228" t="str">
        <f>IF([2]相关演算!FD88="","",[2]相关演算!FD88)</f>
        <v/>
      </c>
      <c r="FE88" s="228" t="str">
        <f>IF([2]相关演算!FE88="","",[2]相关演算!FE88)</f>
        <v/>
      </c>
      <c r="FF88" s="228" t="str">
        <f>IF([2]相关演算!FF88="","",[2]相关演算!FF88)</f>
        <v/>
      </c>
      <c r="FG88" s="228" t="str">
        <f>IF([2]相关演算!FG88="","",[2]相关演算!FG88)</f>
        <v/>
      </c>
      <c r="FH88" s="228">
        <f>IF([2]相关演算!FH88="","",[2]相关演算!FH88)</f>
        <v>10073</v>
      </c>
      <c r="FI88" s="228" t="str">
        <f>IF([2]相关演算!FI88="","",[2]相关演算!FI88)</f>
        <v/>
      </c>
      <c r="FJ88" s="228" t="str">
        <f>IF([2]相关演算!FJ88="","",[2]相关演算!FJ88)</f>
        <v/>
      </c>
      <c r="FK88" s="228" t="str">
        <f>IF([2]相关演算!FK88="","",[2]相关演算!FK88)</f>
        <v/>
      </c>
      <c r="FL88" s="228" t="str">
        <f>IF([2]相关演算!FL88="","",[2]相关演算!FL88)</f>
        <v/>
      </c>
      <c r="FM88" s="228" t="str">
        <f>IF([2]相关演算!FM88="","",[2]相关演算!FM88)</f>
        <v/>
      </c>
      <c r="FN88" s="228" t="str">
        <f>IF([2]相关演算!FN88="","",[2]相关演算!FN88)</f>
        <v/>
      </c>
      <c r="FO88" s="228" t="str">
        <f>IF([2]相关演算!FO88="","",[2]相关演算!FO88)</f>
        <v/>
      </c>
      <c r="FP88" s="228" t="str">
        <f>IF([2]相关演算!FP88="","",[2]相关演算!FP88)</f>
        <v/>
      </c>
      <c r="FQ88" s="228" t="str">
        <f>IF([2]相关演算!FQ88="","",[2]相关演算!FQ88)</f>
        <v/>
      </c>
      <c r="FR88" s="228" t="str">
        <f>IF([2]相关演算!FR88="","",[2]相关演算!FR88)</f>
        <v/>
      </c>
      <c r="FS88" s="228" t="str">
        <f>IF([2]相关演算!FS88="","",[2]相关演算!FS88)</f>
        <v/>
      </c>
      <c r="FT88" s="228" t="str">
        <f>IF([2]相关演算!FT88="","",[2]相关演算!FT88)</f>
        <v/>
      </c>
      <c r="FU88" s="228" t="str">
        <f>IF([2]相关演算!FU88="","",[2]相关演算!FU88)</f>
        <v/>
      </c>
      <c r="FV88" s="228" t="str">
        <f>IF([2]相关演算!FV88="","",[2]相关演算!FV88)</f>
        <v/>
      </c>
      <c r="FW88" s="228" t="str">
        <f>IF([2]相关演算!FW88="","",[2]相关演算!FW88)</f>
        <v/>
      </c>
      <c r="FX88" s="228" t="str">
        <f>IF([2]相关演算!FX88="","",[2]相关演算!FX88)</f>
        <v/>
      </c>
      <c r="FY88" s="228" t="str">
        <f>IF([2]相关演算!FY88="","",[2]相关演算!FY88)</f>
        <v/>
      </c>
      <c r="FZ88" s="228" t="str">
        <f>IF([2]相关演算!FZ88="","",[2]相关演算!FZ88)</f>
        <v/>
      </c>
      <c r="GA88" s="228" t="str">
        <f>IF([2]相关演算!GA88="","",[2]相关演算!GA88)</f>
        <v/>
      </c>
      <c r="GB88" s="228" t="str">
        <f>IF([2]相关演算!GB88="","",[2]相关演算!GB88)</f>
        <v/>
      </c>
      <c r="GC88" s="228" t="str">
        <f>IF([2]相关演算!GC88="","",[2]相关演算!GC88)</f>
        <v/>
      </c>
      <c r="GD88" s="228" t="str">
        <f>IF([2]相关演算!GD88="","",[2]相关演算!GD88)</f>
        <v/>
      </c>
      <c r="GE88" s="228" t="str">
        <f>IF([2]相关演算!GE88="","",[2]相关演算!GE88)</f>
        <v/>
      </c>
      <c r="GF88" s="228" t="str">
        <f>IF([2]相关演算!GF88="","",[2]相关演算!GF88)</f>
        <v/>
      </c>
      <c r="GG88" s="228" t="str">
        <f>IF([2]相关演算!GG88="","",[2]相关演算!GG88)</f>
        <v/>
      </c>
      <c r="GH88" s="228" t="str">
        <f>IF([2]相关演算!GH88="","",[2]相关演算!GH88)</f>
        <v/>
      </c>
      <c r="GI88" s="228" t="str">
        <f>IF([2]相关演算!GI88="","",[2]相关演算!GI88)</f>
        <v/>
      </c>
      <c r="GJ88" s="228" t="str">
        <f>IF([2]相关演算!GJ88="","",[2]相关演算!GJ88)</f>
        <v/>
      </c>
      <c r="GK88" s="228" t="str">
        <f>IF([2]相关演算!GK88="","",[2]相关演算!GK88)</f>
        <v/>
      </c>
      <c r="GL88" s="228" t="str">
        <f>IF([2]相关演算!GL88="","",[2]相关演算!GL88)</f>
        <v/>
      </c>
      <c r="GM88" s="228" t="str">
        <f>IF([2]相关演算!GM88="","",[2]相关演算!GM88)</f>
        <v/>
      </c>
      <c r="GN88" s="228" t="str">
        <f>IF([2]相关演算!GN88="","",[2]相关演算!GN88)</f>
        <v/>
      </c>
      <c r="GO88" s="228" t="str">
        <f>IF([2]相关演算!GO88="","",[2]相关演算!GO88)</f>
        <v/>
      </c>
      <c r="GP88" s="228" t="str">
        <f>IF([2]相关演算!GP88="","",[2]相关演算!GP88)</f>
        <v/>
      </c>
      <c r="GQ88" s="228" t="str">
        <f>IF([2]相关演算!GQ88="","",[2]相关演算!GQ88)</f>
        <v/>
      </c>
      <c r="GR88" s="228" t="str">
        <f>IF([2]相关演算!GR88="","",[2]相关演算!GR88)</f>
        <v/>
      </c>
      <c r="GS88" s="228" t="str">
        <f>IF([2]相关演算!GS88="","",[2]相关演算!GS88)</f>
        <v/>
      </c>
      <c r="GT88" s="228" t="str">
        <f>IF([2]相关演算!GT88="","",[2]相关演算!GT88)</f>
        <v/>
      </c>
      <c r="GU88" s="228" t="str">
        <f>IF([2]相关演算!GU88="","",[2]相关演算!GU88)</f>
        <v/>
      </c>
      <c r="GV88" s="228" t="str">
        <f>IF([2]相关演算!GV88="","",[2]相关演算!GV88)</f>
        <v/>
      </c>
      <c r="GW88" s="228" t="str">
        <f>IF([2]相关演算!GW88="","",[2]相关演算!GW88)</f>
        <v/>
      </c>
      <c r="GX88" s="228" t="str">
        <f>IF([2]相关演算!GX88="","",[2]相关演算!GX88)</f>
        <v/>
      </c>
      <c r="GY88" s="228" t="str">
        <f>IF([2]相关演算!GY88="","",[2]相关演算!GY88)</f>
        <v/>
      </c>
      <c r="GZ88" s="228" t="str">
        <f>IF([2]相关演算!GZ88="","",[2]相关演算!GZ88)</f>
        <v/>
      </c>
    </row>
    <row r="89" spans="1:208">
      <c r="A89" s="228" t="str">
        <f>IF([2]相关演算!A89="","",[2]相关演算!A89)</f>
        <v/>
      </c>
      <c r="B89" s="228">
        <f>IF([2]相关演算!B89="","",[2]相关演算!B89)</f>
        <v>70</v>
      </c>
      <c r="C89" s="228">
        <f>IF([2]相关演算!C89="","",[2]相关演算!C89)</f>
        <v>0.5</v>
      </c>
      <c r="D89" s="228">
        <f>IF([2]相关演算!D89="","",[2]相关演算!D89)</f>
        <v>0.5</v>
      </c>
      <c r="E89" s="228">
        <f>IF([2]相关演算!E89="","",[2]相关演算!E89)</f>
        <v>0.5</v>
      </c>
      <c r="F89" s="228">
        <f>IF([2]相关演算!F89="","",[2]相关演算!F89)</f>
        <v>0.5</v>
      </c>
      <c r="G89" s="228">
        <f>IF([2]相关演算!G89="","",[2]相关演算!G89)</f>
        <v>5.2064581933184577E-2</v>
      </c>
      <c r="H89" s="228">
        <f>IF([2]相关演算!H89="","",[2]相关演算!H89)</f>
        <v>1.5018924022833268E-2</v>
      </c>
      <c r="I89" s="228">
        <f>IF([2]相关演算!I89="","",[2]相关演算!I89)</f>
        <v>0.18824480392766668</v>
      </c>
      <c r="J89" s="228">
        <f>IF([2]相关演算!J89="","",[2]相关演算!J89)</f>
        <v>0.18824480392766668</v>
      </c>
      <c r="K89" s="228">
        <f>IF([2]相关演算!K89="","",[2]相关演算!K89)</f>
        <v>0</v>
      </c>
      <c r="L89" s="228">
        <f>IF([2]相关演算!L89="","",[2]相关演算!L89)</f>
        <v>0.17981585510308412</v>
      </c>
      <c r="M89" s="228">
        <f>IF([2]相关演算!M89="","",[2]相关演算!M89)</f>
        <v>0.16468334641173335</v>
      </c>
      <c r="N89" s="228">
        <f>IF([2]相关演算!N89="","",[2]相关演算!N89)</f>
        <v>4.162050937399274E-2</v>
      </c>
      <c r="O89" s="228" t="str">
        <f>IF([2]相关演算!O89="","",[2]相关演算!O89)</f>
        <v/>
      </c>
      <c r="P89" s="228" t="str">
        <f>IF([2]相关演算!P89="","",[2]相关演算!P89)</f>
        <v/>
      </c>
      <c r="Q89" s="228" t="str">
        <f>IF([2]相关演算!Q89="","",[2]相关演算!Q89)</f>
        <v/>
      </c>
      <c r="R89" s="228">
        <f>IF([2]相关演算!R89="","",[2]相关演算!R89)</f>
        <v>3.7898399999999999</v>
      </c>
      <c r="S89" s="228">
        <f>IF([2]相关演算!S89="","",[2]相关演算!S89)</f>
        <v>3.62704</v>
      </c>
      <c r="T89" s="228">
        <f>IF([2]相关演算!T89="","",[2]相关演算!T89)</f>
        <v>1.8</v>
      </c>
      <c r="U89" s="228">
        <f>IF([2]相关演算!U89="","",[2]相关演算!U89)</f>
        <v>2.3839999999999999</v>
      </c>
      <c r="V89" s="228">
        <f>IF([2]相关演算!V89="","",[2]相关演算!V89)</f>
        <v>2.7636751788676404</v>
      </c>
      <c r="W89" s="228">
        <f>IF([2]相关演算!W89="","",[2]相关演算!W89)</f>
        <v>1.4331915387920098</v>
      </c>
      <c r="X89" s="228">
        <f>IF([2]相关演算!X89="","",[2]相关演算!X89)</f>
        <v>0.87719164073054356</v>
      </c>
      <c r="Y89" s="228">
        <f>IF([2]相关演算!Y89="","",[2]相关演算!Y89)</f>
        <v>0.91542149334865963</v>
      </c>
      <c r="Z89" s="228">
        <f>IF([2]相关演算!Z89="","",[2]相关演算!Z89)</f>
        <v>0.15596210620274964</v>
      </c>
      <c r="AA89" s="228">
        <f>IF([2]相关演算!AA89="","",[2]相关演算!AA89)</f>
        <v>0.16296247865240765</v>
      </c>
      <c r="AB89" s="228">
        <f>IF([2]相关演算!AB89="","",[2]相关演算!AB89)</f>
        <v>0.32837301587301593</v>
      </c>
      <c r="AC89" s="228">
        <f>IF([2]相关演算!AC89="","",[2]相关演算!AC89)</f>
        <v>0.24793264621284761</v>
      </c>
      <c r="AD89" s="228">
        <f>IF([2]相关演算!AD89="","",[2]相关演算!AD89)</f>
        <v>0.37591928975812422</v>
      </c>
      <c r="AE89" s="228">
        <f>IF([2]相关演算!AE89="","",[2]相关演算!AE89)</f>
        <v>0.51936979208270051</v>
      </c>
      <c r="AF89" s="228">
        <f>IF([2]相关演算!AF89="","",[2]相关演算!AF89)</f>
        <v>1.4560818907662829</v>
      </c>
      <c r="AG89" s="228">
        <f>IF([2]相关演算!AG89="","",[2]相关演算!AG89)</f>
        <v>3.3196823401882751</v>
      </c>
      <c r="AH89" s="228">
        <f>IF([2]相关演算!AH89="","",[2]相关演算!AH89)</f>
        <v>1.019257323536398</v>
      </c>
      <c r="AI89" s="228">
        <f>IF([2]相关演算!AI89="","",[2]相关演算!AI89)</f>
        <v>0.22986111111111113</v>
      </c>
      <c r="AJ89" s="228">
        <f>IF([2]相关演算!AJ89="","",[2]相关演算!AJ89)</f>
        <v>0.37591928975812422</v>
      </c>
      <c r="AK89" s="228">
        <f>IF([2]相关演算!AK89="","",[2]相关演算!AK89)</f>
        <v>0.15596210620274964</v>
      </c>
      <c r="AL89" s="228">
        <f>IF([2]相关演算!AL89="","",[2]相关演算!AL89)</f>
        <v>2.2269707384857595E+28</v>
      </c>
      <c r="AM89" s="228">
        <f>IF([2]相关演算!AM89="","",[2]相关演算!AM89)</f>
        <v>2.3269285101743515E+28</v>
      </c>
      <c r="AN89" s="228">
        <f>IF([2]相关演算!AN89="","",[2]相关演算!AN89)</f>
        <v>4.6888126575237943E+28</v>
      </c>
      <c r="AO89" s="228">
        <f>IF([2]相关演算!AO89="","",[2]相关演算!AO89)</f>
        <v>6.9377281351917599E+28</v>
      </c>
      <c r="AP89" s="228">
        <f>IF([2]相关演算!AP89="","",[2]相关演算!AP89)</f>
        <v>6.7967694406287381E+28</v>
      </c>
      <c r="AQ89" s="228">
        <f>IF([2]相关演算!AQ89="","",[2]相关演算!AQ89)</f>
        <v>7.3693068540225325E+28</v>
      </c>
      <c r="AR89" s="228">
        <f>IF([2]相关演算!AR89="","",[2]相关演算!AR89)</f>
        <v>5.158514797815772E+28</v>
      </c>
      <c r="AS89" s="228">
        <f>IF([2]相关演算!AS89="","",[2]相关演算!AS89)</f>
        <v>3.2821688602666559E+28</v>
      </c>
      <c r="AT89" s="228">
        <f>IF([2]相关演算!AT89="","",[2]相关演算!AT89)</f>
        <v>6.9377281351917599E+28</v>
      </c>
      <c r="AU89" s="228">
        <f>IF([2]相关演算!AU89="","",[2]相关演算!AU89)</f>
        <v>2.2269707384857595E+28</v>
      </c>
      <c r="AV89" s="228" t="str">
        <f>IF([2]相关演算!AV89="","",[2]相关演算!AV89)</f>
        <v/>
      </c>
      <c r="AW89" s="228" t="str">
        <f>IF([2]相关演算!AW89="","",[2]相关演算!AW89)</f>
        <v/>
      </c>
      <c r="AX89" s="228" t="str">
        <f>IF([2]相关演算!AX89="","",[2]相关演算!AX89)</f>
        <v/>
      </c>
      <c r="AY89" s="228" t="str">
        <f>IF([2]相关演算!AY89="","",[2]相关演算!AY89)</f>
        <v/>
      </c>
      <c r="AZ89" s="228" t="str">
        <f>IF([2]相关演算!AZ89="","",[2]相关演算!AZ89)</f>
        <v/>
      </c>
      <c r="BA89" s="228" t="str">
        <f>IF([2]相关演算!BA89="","",[2]相关演算!BA89)</f>
        <v/>
      </c>
      <c r="BB89" s="228" t="str">
        <f>IF([2]相关演算!BB89="","",[2]相关演算!BB89)</f>
        <v/>
      </c>
      <c r="BC89" s="228" t="str">
        <f>IF([2]相关演算!BC89="","",[2]相关演算!BC89)</f>
        <v/>
      </c>
      <c r="BD89" s="228">
        <f>IF([2]相关演算!BD89="","",[2]相关演算!BD89)</f>
        <v>65</v>
      </c>
      <c r="BE89" s="228">
        <f>IF([2]相关演算!BE89="","",[2]相关演算!BE89)</f>
        <v>240</v>
      </c>
      <c r="BF89" s="228">
        <f>IF([2]相关演算!BF89="","",[2]相关演算!BF89)</f>
        <v>194.89254073272585</v>
      </c>
      <c r="BG89" s="228">
        <f>IF([2]相关演算!BG89="","",[2]相关演算!BG89)</f>
        <v>188.54395481925846</v>
      </c>
      <c r="BH89" s="228">
        <f>IF([2]相关演算!BH89="","",[2]相关演算!BH89)</f>
        <v>224.25158980494709</v>
      </c>
      <c r="BI89" s="228" t="str">
        <f>IF([2]相关演算!BI89="","",[2]相关演算!BI89)</f>
        <v/>
      </c>
      <c r="BJ89" s="228" t="str">
        <f>IF([2]相关演算!BJ89="","",[2]相关演算!BJ89)</f>
        <v/>
      </c>
      <c r="BK89" s="228">
        <f>IF([2]相关演算!BK89="","",[2]相关演算!BK89)</f>
        <v>65</v>
      </c>
      <c r="BL89" s="228">
        <f>IF([2]相关演算!BL89="","",[2]相关演算!BL89)</f>
        <v>5.8855573866112787E-2</v>
      </c>
      <c r="BM89" s="228">
        <f>IF([2]相关演算!BM89="","",[2]相关演算!BM89)</f>
        <v>0.14431986334292091</v>
      </c>
      <c r="BN89" s="228">
        <f>IF([2]相关演算!BN89="","",[2]相关演算!BN89)</f>
        <v>0.12329011869129697</v>
      </c>
      <c r="BO89" s="228">
        <f>IF([2]相关演算!BO89="","",[2]相关演算!BO89)</f>
        <v>6.5710818149123662E-2</v>
      </c>
      <c r="BP89" s="228" t="str">
        <f>IF([2]相关演算!BP89="","",[2]相关演算!BP89)</f>
        <v/>
      </c>
      <c r="BQ89" s="228">
        <f>IF([2]相关演算!BQ89="","",[2]相关演算!BQ89)</f>
        <v>4.4126799269318617E-2</v>
      </c>
      <c r="BR89" s="228">
        <f>IF([2]相关演算!BR89="","",[2]相关演算!BR89)</f>
        <v>0.20105879253359552</v>
      </c>
      <c r="BS89" s="228">
        <f>IF([2]相关演算!BS89="","",[2]相关演算!BS89)</f>
        <v>8.4252228046389779E-2</v>
      </c>
      <c r="BT89" s="228">
        <f>IF([2]相关演算!BT89="","",[2]相关演算!BT89)</f>
        <v>8.6269629083890853E-2</v>
      </c>
      <c r="BU89" s="228" t="str">
        <f>IF([2]相关演算!BU89="","",[2]相关演算!BU89)</f>
        <v/>
      </c>
      <c r="BV89" s="228" t="str">
        <f>IF([2]相关演算!BV89="","",[2]相关演算!BV89)</f>
        <v/>
      </c>
      <c r="BW89" s="228">
        <f>IF([2]相关演算!BW89="","",[2]相关演算!BW89)</f>
        <v>0.1029823731354314</v>
      </c>
      <c r="BX89" s="228">
        <f>IF([2]相关演算!BX89="","",[2]相关演算!BX89)</f>
        <v>0.34537865587651639</v>
      </c>
      <c r="BY89" s="228">
        <f>IF([2]相关演算!BY89="","",[2]相关演算!BY89)</f>
        <v>0.20754234673768673</v>
      </c>
      <c r="BZ89" s="228">
        <f>IF([2]相关演算!BZ89="","",[2]相关演算!BZ89)</f>
        <v>0.15198044723301452</v>
      </c>
      <c r="CA89" s="228" t="str">
        <f>IF([2]相关演算!CA89="","",[2]相关演算!CA89)</f>
        <v/>
      </c>
      <c r="CB89" s="228" t="str">
        <f>IF([2]相关演算!CB89="","",[2]相关演算!CB89)</f>
        <v/>
      </c>
      <c r="CC89" s="228" t="str">
        <f>IF([2]相关演算!CC89="","",[2]相关演算!CC89)</f>
        <v/>
      </c>
      <c r="CD89" s="228" t="str">
        <f>IF([2]相关演算!CD89="","",[2]相关演算!CD89)</f>
        <v/>
      </c>
      <c r="CE89" s="228" t="str">
        <f>IF([2]相关演算!CE89="","",[2]相关演算!CE89)</f>
        <v/>
      </c>
      <c r="CF89" s="228" t="str">
        <f>IF([2]相关演算!CF89="","",[2]相关演算!CF89)</f>
        <v/>
      </c>
      <c r="CG89" s="228" t="str">
        <f>IF([2]相关演算!CG89="","",[2]相关演算!CG89)</f>
        <v/>
      </c>
      <c r="CH89" s="228" t="str">
        <f>IF([2]相关演算!CH89="","",[2]相关演算!CH89)</f>
        <v/>
      </c>
      <c r="CI89" s="228" t="str">
        <f>IF([2]相关演算!CI89="","",[2]相关演算!CI89)</f>
        <v/>
      </c>
      <c r="CJ89" s="228">
        <f>IF([2]相关演算!CJ89="","",[2]相关演算!CJ89)</f>
        <v>65</v>
      </c>
      <c r="CK89" s="228">
        <f>IF([2]相关演算!CK89="","",[2]相关演算!CK89)</f>
        <v>291.77846412200921</v>
      </c>
      <c r="CL89" s="228">
        <f>IF([2]相关演算!CL89="","",[2]相关演算!CL89)</f>
        <v>298.19772911726</v>
      </c>
      <c r="CM89" s="228">
        <f>IF([2]相关演算!CM89="","",[2]相关演算!CM89)</f>
        <v>271.8174788215274</v>
      </c>
      <c r="CN89" s="228">
        <f>IF([2]相关演算!CN89="","",[2]相关演算!CN89)</f>
        <v>271.8174788215274</v>
      </c>
      <c r="CO89" s="228" t="str">
        <f>IF([2]相关演算!CO89="","",[2]相关演算!CO89)</f>
        <v/>
      </c>
      <c r="CP89" s="228" t="str">
        <f>IF([2]相关演算!CP89="","",[2]相关演算!CP89)</f>
        <v/>
      </c>
      <c r="CQ89" s="228">
        <f>IF([2]相关演算!CQ89="","",[2]相关演算!CQ89)</f>
        <v>65</v>
      </c>
      <c r="CR89" s="228" t="e">
        <f>IF([2]相关演算!CR89="","",[2]相关演算!CR89)</f>
        <v>#VALUE!</v>
      </c>
      <c r="CS89" s="228" t="e">
        <f>IF([2]相关演算!CS89="","",[2]相关演算!CS89)</f>
        <v>#VALUE!</v>
      </c>
      <c r="CT89" s="228" t="e">
        <f>IF([2]相关演算!CT89="","",[2]相关演算!CT89)</f>
        <v>#VALUE!</v>
      </c>
      <c r="CU89" s="228" t="e">
        <f>IF([2]相关演算!CU89="","",[2]相关演算!CU89)</f>
        <v>#VALUE!</v>
      </c>
      <c r="CV89" s="228" t="str">
        <f>IF([2]相关演算!CV89="","",[2]相关演算!CV89)</f>
        <v/>
      </c>
      <c r="CW89" s="228">
        <f>IF([2]相关演算!CW89="","",[2]相关演算!CW89)</f>
        <v>6.6278783308597572E-2</v>
      </c>
      <c r="CX89" s="228">
        <f>IF([2]相关演算!CX89="","",[2]相关演算!CX89)</f>
        <v>6.7517655314963496E-2</v>
      </c>
      <c r="CY89" s="228">
        <f>IF([2]相关演算!CY89="","",[2]相关演算!CY89)</f>
        <v>5.7827978706780879E-2</v>
      </c>
      <c r="CZ89" s="228">
        <f>IF([2]相关演算!CZ89="","",[2]相关演算!CZ89)</f>
        <v>5.628995478714597E-2</v>
      </c>
      <c r="DA89" s="228" t="str">
        <f>IF([2]相关演算!DA89="","",[2]相关演算!DA89)</f>
        <v/>
      </c>
      <c r="DB89" s="228" t="str">
        <f>IF([2]相关演算!DB89="","",[2]相关演算!DB89)</f>
        <v/>
      </c>
      <c r="DC89" s="228" t="e">
        <f>IF([2]相关演算!DC89="","",[2]相关演算!DC89)</f>
        <v>#VALUE!</v>
      </c>
      <c r="DD89" s="228" t="e">
        <f>IF([2]相关演算!DD89="","",[2]相关演算!DD89)</f>
        <v>#VALUE!</v>
      </c>
      <c r="DE89" s="228" t="e">
        <f>IF([2]相关演算!DE89="","",[2]相关演算!DE89)</f>
        <v>#VALUE!</v>
      </c>
      <c r="DF89" s="228" t="e">
        <f>IF([2]相关演算!DF89="","",[2]相关演算!DF89)</f>
        <v>#VALUE!</v>
      </c>
      <c r="DG89" s="228" t="str">
        <f>IF([2]相关演算!DG89="","",[2]相关演算!DG89)</f>
        <v/>
      </c>
      <c r="DH89" s="228" t="str">
        <f>IF([2]相关演算!DH89="","",[2]相关演算!DH89)</f>
        <v/>
      </c>
      <c r="DI89" s="228" t="str">
        <f>IF([2]相关演算!DI89="","",[2]相关演算!DI89)</f>
        <v/>
      </c>
      <c r="DJ89" s="228" t="str">
        <f>IF([2]相关演算!DJ89="","",[2]相关演算!DJ89)</f>
        <v/>
      </c>
      <c r="DK89" s="228" t="str">
        <f>IF([2]相关演算!DK89="","",[2]相关演算!DK89)</f>
        <v/>
      </c>
      <c r="DL89" s="228" t="str">
        <f>IF([2]相关演算!DL89="","",[2]相关演算!DL89)</f>
        <v/>
      </c>
      <c r="DM89" s="228" t="str">
        <f>IF([2]相关演算!DM89="","",[2]相关演算!DM89)</f>
        <v/>
      </c>
      <c r="DN89" s="228" t="str">
        <f>IF([2]相关演算!DN89="","",[2]相关演算!DN89)</f>
        <v/>
      </c>
      <c r="DO89" s="228" t="str">
        <f>IF([2]相关演算!DO89="","",[2]相关演算!DO89)</f>
        <v/>
      </c>
      <c r="DP89" s="228" t="str">
        <f>IF([2]相关演算!DP89="","",[2]相关演算!DP89)</f>
        <v/>
      </c>
      <c r="DQ89" s="228">
        <f>IF([2]相关演算!DQ89="","",[2]相关演算!DQ89)</f>
        <v>0</v>
      </c>
      <c r="DR89" s="228">
        <f>IF([2]相关演算!DR89="","",[2]相关演算!DR89)</f>
        <v>0.2</v>
      </c>
      <c r="DS89" s="228">
        <f>IF([2]相关演算!DS89="","",[2]相关演算!DS89)</f>
        <v>0.7</v>
      </c>
      <c r="DT89" s="228">
        <f>IF([2]相关演算!DT89="","",[2]相关演算!DT89)</f>
        <v>0.1</v>
      </c>
      <c r="DU89" s="228">
        <f>IF([2]相关演算!DU89="","",[2]相关演算!DU89)</f>
        <v>0.5</v>
      </c>
      <c r="DV89" s="228">
        <f>IF([2]相关演算!DV89="","",[2]相关演算!DV89)</f>
        <v>0.5</v>
      </c>
      <c r="DW89" s="228">
        <f>IF([2]相关演算!DW89="","",[2]相关演算!DW89)</f>
        <v>0</v>
      </c>
      <c r="DX89" s="228">
        <f>IF([2]相关演算!DX89="","",[2]相关演算!DX89)</f>
        <v>0</v>
      </c>
      <c r="DY89" s="228">
        <f>IF([2]相关演算!DY89="","",[2]相关演算!DY89)</f>
        <v>0</v>
      </c>
      <c r="DZ89" s="228">
        <f>IF([2]相关演算!DZ89="","",[2]相关演算!DZ89)</f>
        <v>0.25</v>
      </c>
      <c r="EA89" s="228">
        <f>IF([2]相关演算!EA89="","",[2]相关演算!EA89)</f>
        <v>0.75</v>
      </c>
      <c r="EB89" s="228">
        <f>IF([2]相关演算!EB89="","",[2]相关演算!EB89)</f>
        <v>0</v>
      </c>
      <c r="EC89" s="228">
        <f>IF([2]相关演算!EC89="","",[2]相关演算!EC89)</f>
        <v>0</v>
      </c>
      <c r="ED89" s="228">
        <f>IF([2]相关演算!ED89="","",[2]相关演算!ED89)</f>
        <v>0.25</v>
      </c>
      <c r="EE89" s="228">
        <f>IF([2]相关演算!EE89="","",[2]相关演算!EE89)</f>
        <v>0.625</v>
      </c>
      <c r="EF89" s="228">
        <f>IF([2]相关演算!EF89="","",[2]相关演算!EF89)</f>
        <v>0.125</v>
      </c>
      <c r="EG89" s="228" t="str">
        <f>IF([2]相关演算!EG89="","",[2]相关演算!EG89)</f>
        <v/>
      </c>
      <c r="EH89" s="228" t="str">
        <f>IF([2]相关演算!EH89="","",[2]相关演算!EH89)</f>
        <v/>
      </c>
      <c r="EI89" s="228" t="str">
        <f>IF([2]相关演算!EI89="","",[2]相关演算!EI89)</f>
        <v/>
      </c>
      <c r="EJ89" s="228" t="str">
        <f>IF([2]相关演算!EJ89="","",[2]相关演算!EJ89)</f>
        <v/>
      </c>
      <c r="EK89" s="228" t="str">
        <f>IF([2]相关演算!EK89="","",[2]相关演算!EK89)</f>
        <v/>
      </c>
      <c r="EL89" s="228" t="str">
        <f>IF([2]相关演算!EL89="","",[2]相关演算!EL89)</f>
        <v/>
      </c>
      <c r="EM89" s="228" t="str">
        <f>IF([2]相关演算!EM89="","",[2]相关演算!EM89)</f>
        <v/>
      </c>
      <c r="EN89" s="228" t="str">
        <f>IF([2]相关演算!EN89="","",[2]相关演算!EN89)</f>
        <v/>
      </c>
      <c r="EO89" s="228" t="str">
        <f>IF([2]相关演算!EO89="","",[2]相关演算!EO89)</f>
        <v/>
      </c>
      <c r="EP89" s="228" t="str">
        <f>IF([2]相关演算!EP89="","",[2]相关演算!EP89)</f>
        <v/>
      </c>
      <c r="EQ89" s="228" t="str">
        <f>IF([2]相关演算!EQ89="","",[2]相关演算!EQ89)</f>
        <v/>
      </c>
      <c r="ER89" s="228" t="str">
        <f>IF([2]相关演算!ER89="","",[2]相关演算!ER89)</f>
        <v/>
      </c>
      <c r="ES89" s="228" t="str">
        <f>IF([2]相关演算!ES89="","",[2]相关演算!ES89)</f>
        <v/>
      </c>
      <c r="ET89" s="228" t="str">
        <f>IF([2]相关演算!ET89="","",[2]相关演算!ET89)</f>
        <v/>
      </c>
      <c r="EU89" s="228" t="str">
        <f>IF([2]相关演算!EU89="","",[2]相关演算!EU89)</f>
        <v/>
      </c>
      <c r="EV89" s="228" t="str">
        <f>IF([2]相关演算!EV89="","",[2]相关演算!EV89)</f>
        <v/>
      </c>
      <c r="EW89" s="228" t="str">
        <f>IF([2]相关演算!EW89="","",[2]相关演算!EW89)</f>
        <v/>
      </c>
      <c r="EX89" s="228" t="str">
        <f>IF([2]相关演算!EX89="","",[2]相关演算!EX89)</f>
        <v/>
      </c>
      <c r="EY89" s="228" t="str">
        <f>IF([2]相关演算!EY89="","",[2]相关演算!EY89)</f>
        <v/>
      </c>
      <c r="EZ89" s="228" t="str">
        <f>IF([2]相关演算!EZ89="","",[2]相关演算!EZ89)</f>
        <v/>
      </c>
      <c r="FA89" s="228" t="str">
        <f>IF([2]相关演算!FA89="","",[2]相关演算!FA89)</f>
        <v/>
      </c>
      <c r="FB89" s="228" t="str">
        <f>IF([2]相关演算!FB89="","",[2]相关演算!FB89)</f>
        <v/>
      </c>
      <c r="FC89" s="228" t="str">
        <f>IF([2]相关演算!FC89="","",[2]相关演算!FC89)</f>
        <v/>
      </c>
      <c r="FD89" s="228" t="str">
        <f>IF([2]相关演算!FD89="","",[2]相关演算!FD89)</f>
        <v/>
      </c>
      <c r="FE89" s="228" t="str">
        <f>IF([2]相关演算!FE89="","",[2]相关演算!FE89)</f>
        <v/>
      </c>
      <c r="FF89" s="228" t="str">
        <f>IF([2]相关演算!FF89="","",[2]相关演算!FF89)</f>
        <v/>
      </c>
      <c r="FG89" s="228" t="str">
        <f>IF([2]相关演算!FG89="","",[2]相关演算!FG89)</f>
        <v/>
      </c>
      <c r="FH89" s="228">
        <f>IF([2]相关演算!FH89="","",[2]相关演算!FH89)</f>
        <v>10074</v>
      </c>
      <c r="FI89" s="228" t="str">
        <f>IF([2]相关演算!FI89="","",[2]相关演算!FI89)</f>
        <v/>
      </c>
      <c r="FJ89" s="228" t="str">
        <f>IF([2]相关演算!FJ89="","",[2]相关演算!FJ89)</f>
        <v/>
      </c>
      <c r="FK89" s="228" t="str">
        <f>IF([2]相关演算!FK89="","",[2]相关演算!FK89)</f>
        <v/>
      </c>
      <c r="FL89" s="228" t="str">
        <f>IF([2]相关演算!FL89="","",[2]相关演算!FL89)</f>
        <v/>
      </c>
      <c r="FM89" s="228" t="str">
        <f>IF([2]相关演算!FM89="","",[2]相关演算!FM89)</f>
        <v/>
      </c>
      <c r="FN89" s="228" t="str">
        <f>IF([2]相关演算!FN89="","",[2]相关演算!FN89)</f>
        <v/>
      </c>
      <c r="FO89" s="228" t="str">
        <f>IF([2]相关演算!FO89="","",[2]相关演算!FO89)</f>
        <v/>
      </c>
      <c r="FP89" s="228" t="str">
        <f>IF([2]相关演算!FP89="","",[2]相关演算!FP89)</f>
        <v/>
      </c>
      <c r="FQ89" s="228" t="str">
        <f>IF([2]相关演算!FQ89="","",[2]相关演算!FQ89)</f>
        <v/>
      </c>
      <c r="FR89" s="228" t="str">
        <f>IF([2]相关演算!FR89="","",[2]相关演算!FR89)</f>
        <v/>
      </c>
      <c r="FS89" s="228" t="str">
        <f>IF([2]相关演算!FS89="","",[2]相关演算!FS89)</f>
        <v/>
      </c>
      <c r="FT89" s="228" t="str">
        <f>IF([2]相关演算!FT89="","",[2]相关演算!FT89)</f>
        <v/>
      </c>
      <c r="FU89" s="228" t="str">
        <f>IF([2]相关演算!FU89="","",[2]相关演算!FU89)</f>
        <v/>
      </c>
      <c r="FV89" s="228" t="str">
        <f>IF([2]相关演算!FV89="","",[2]相关演算!FV89)</f>
        <v/>
      </c>
      <c r="FW89" s="228" t="str">
        <f>IF([2]相关演算!FW89="","",[2]相关演算!FW89)</f>
        <v/>
      </c>
      <c r="FX89" s="228" t="str">
        <f>IF([2]相关演算!FX89="","",[2]相关演算!FX89)</f>
        <v/>
      </c>
      <c r="FY89" s="228" t="str">
        <f>IF([2]相关演算!FY89="","",[2]相关演算!FY89)</f>
        <v/>
      </c>
      <c r="FZ89" s="228" t="str">
        <f>IF([2]相关演算!FZ89="","",[2]相关演算!FZ89)</f>
        <v/>
      </c>
      <c r="GA89" s="228" t="str">
        <f>IF([2]相关演算!GA89="","",[2]相关演算!GA89)</f>
        <v/>
      </c>
      <c r="GB89" s="228" t="str">
        <f>IF([2]相关演算!GB89="","",[2]相关演算!GB89)</f>
        <v/>
      </c>
      <c r="GC89" s="228" t="str">
        <f>IF([2]相关演算!GC89="","",[2]相关演算!GC89)</f>
        <v/>
      </c>
      <c r="GD89" s="228" t="str">
        <f>IF([2]相关演算!GD89="","",[2]相关演算!GD89)</f>
        <v/>
      </c>
      <c r="GE89" s="228" t="str">
        <f>IF([2]相关演算!GE89="","",[2]相关演算!GE89)</f>
        <v/>
      </c>
      <c r="GF89" s="228" t="str">
        <f>IF([2]相关演算!GF89="","",[2]相关演算!GF89)</f>
        <v/>
      </c>
      <c r="GG89" s="228" t="str">
        <f>IF([2]相关演算!GG89="","",[2]相关演算!GG89)</f>
        <v/>
      </c>
      <c r="GH89" s="228" t="str">
        <f>IF([2]相关演算!GH89="","",[2]相关演算!GH89)</f>
        <v/>
      </c>
      <c r="GI89" s="228" t="str">
        <f>IF([2]相关演算!GI89="","",[2]相关演算!GI89)</f>
        <v/>
      </c>
      <c r="GJ89" s="228" t="str">
        <f>IF([2]相关演算!GJ89="","",[2]相关演算!GJ89)</f>
        <v/>
      </c>
      <c r="GK89" s="228" t="str">
        <f>IF([2]相关演算!GK89="","",[2]相关演算!GK89)</f>
        <v/>
      </c>
      <c r="GL89" s="228" t="str">
        <f>IF([2]相关演算!GL89="","",[2]相关演算!GL89)</f>
        <v/>
      </c>
      <c r="GM89" s="228" t="str">
        <f>IF([2]相关演算!GM89="","",[2]相关演算!GM89)</f>
        <v/>
      </c>
      <c r="GN89" s="228" t="str">
        <f>IF([2]相关演算!GN89="","",[2]相关演算!GN89)</f>
        <v/>
      </c>
      <c r="GO89" s="228" t="str">
        <f>IF([2]相关演算!GO89="","",[2]相关演算!GO89)</f>
        <v/>
      </c>
      <c r="GP89" s="228" t="str">
        <f>IF([2]相关演算!GP89="","",[2]相关演算!GP89)</f>
        <v/>
      </c>
      <c r="GQ89" s="228" t="str">
        <f>IF([2]相关演算!GQ89="","",[2]相关演算!GQ89)</f>
        <v/>
      </c>
      <c r="GR89" s="228" t="str">
        <f>IF([2]相关演算!GR89="","",[2]相关演算!GR89)</f>
        <v/>
      </c>
      <c r="GS89" s="228" t="str">
        <f>IF([2]相关演算!GS89="","",[2]相关演算!GS89)</f>
        <v/>
      </c>
      <c r="GT89" s="228" t="str">
        <f>IF([2]相关演算!GT89="","",[2]相关演算!GT89)</f>
        <v/>
      </c>
      <c r="GU89" s="228" t="str">
        <f>IF([2]相关演算!GU89="","",[2]相关演算!GU89)</f>
        <v/>
      </c>
      <c r="GV89" s="228" t="str">
        <f>IF([2]相关演算!GV89="","",[2]相关演算!GV89)</f>
        <v/>
      </c>
      <c r="GW89" s="228" t="str">
        <f>IF([2]相关演算!GW89="","",[2]相关演算!GW89)</f>
        <v/>
      </c>
      <c r="GX89" s="228" t="str">
        <f>IF([2]相关演算!GX89="","",[2]相关演算!GX89)</f>
        <v/>
      </c>
      <c r="GY89" s="228" t="str">
        <f>IF([2]相关演算!GY89="","",[2]相关演算!GY89)</f>
        <v/>
      </c>
      <c r="GZ89" s="228" t="str">
        <f>IF([2]相关演算!GZ89="","",[2]相关演算!GZ89)</f>
        <v/>
      </c>
    </row>
    <row r="90" spans="1:208">
      <c r="A90" s="228" t="str">
        <f>IF([2]相关演算!A90="","",[2]相关演算!A90)</f>
        <v/>
      </c>
      <c r="B90" s="228">
        <f>IF([2]相关演算!B90="","",[2]相关演算!B90)</f>
        <v>71</v>
      </c>
      <c r="C90" s="228">
        <f>IF([2]相关演算!C90="","",[2]相关演算!C90)</f>
        <v>0.5</v>
      </c>
      <c r="D90" s="228">
        <f>IF([2]相关演算!D90="","",[2]相关演算!D90)</f>
        <v>0.5</v>
      </c>
      <c r="E90" s="228">
        <f>IF([2]相关演算!E90="","",[2]相关演算!E90)</f>
        <v>0.5</v>
      </c>
      <c r="F90" s="228">
        <f>IF([2]相关演算!F90="","",[2]相关演算!F90)</f>
        <v>0.5</v>
      </c>
      <c r="G90" s="228">
        <f>IF([2]相关演算!G90="","",[2]相关演算!G90)</f>
        <v>5.0503343778502685E-2</v>
      </c>
      <c r="H90" s="228">
        <f>IF([2]相关演算!H90="","",[2]相关演算!H90)</f>
        <v>1.5018924022833268E-2</v>
      </c>
      <c r="I90" s="228">
        <f>IF([2]相关演算!I90="","",[2]相关演算!I90)</f>
        <v>0.17943836619879466</v>
      </c>
      <c r="J90" s="228">
        <f>IF([2]相关演算!J90="","",[2]相关演算!J90)</f>
        <v>0.17943836619879466</v>
      </c>
      <c r="K90" s="228">
        <f>IF([2]相关演算!K90="","",[2]相关演算!K90)</f>
        <v>0</v>
      </c>
      <c r="L90" s="228">
        <f>IF([2]相关演算!L90="","",[2]相关演算!L90)</f>
        <v>0.1782971190672642</v>
      </c>
      <c r="M90" s="228">
        <f>IF([2]相关演算!M90="","",[2]相关演算!M90)</f>
        <v>0.15528981283426987</v>
      </c>
      <c r="N90" s="228">
        <f>IF([2]相关演算!N90="","",[2]相关演算!N90)</f>
        <v>3.7777461608621936E-2</v>
      </c>
      <c r="O90" s="228" t="str">
        <f>IF([2]相关演算!O90="","",[2]相关演算!O90)</f>
        <v/>
      </c>
      <c r="P90" s="228" t="str">
        <f>IF([2]相关演算!P90="","",[2]相关演算!P90)</f>
        <v/>
      </c>
      <c r="Q90" s="228" t="str">
        <f>IF([2]相关演算!Q90="","",[2]相关演算!Q90)</f>
        <v/>
      </c>
      <c r="R90" s="228">
        <f>IF([2]相关演算!R90="","",[2]相关演算!R90)</f>
        <v>3.7898399999999999</v>
      </c>
      <c r="S90" s="228">
        <f>IF([2]相关演算!S90="","",[2]相关演算!S90)</f>
        <v>3.62704</v>
      </c>
      <c r="T90" s="228">
        <f>IF([2]相关演算!T90="","",[2]相关演算!T90)</f>
        <v>1.8</v>
      </c>
      <c r="U90" s="228">
        <f>IF([2]相关演算!U90="","",[2]相关演算!U90)</f>
        <v>2.3839999999999999</v>
      </c>
      <c r="V90" s="228">
        <f>IF([2]相关演算!V90="","",[2]相关演算!V90)</f>
        <v>2.7487648498850938</v>
      </c>
      <c r="W90" s="228">
        <f>IF([2]相关演算!W90="","",[2]相关演算!W90)</f>
        <v>1.4228528404320444</v>
      </c>
      <c r="X90" s="228">
        <f>IF([2]相关演算!X90="","",[2]相关演算!X90)</f>
        <v>0.86411505680755818</v>
      </c>
      <c r="Y90" s="228">
        <f>IF([2]相关演算!Y90="","",[2]相关演算!Y90)</f>
        <v>0.90369649139754848</v>
      </c>
      <c r="Z90" s="228">
        <f>IF([2]相关演算!Z90="","",[2]相关演算!Z90)</f>
        <v>0.15596210620274964</v>
      </c>
      <c r="AA90" s="228">
        <f>IF([2]相关演算!AA90="","",[2]相关演算!AA90)</f>
        <v>0.16296247865240765</v>
      </c>
      <c r="AB90" s="228">
        <f>IF([2]相关演算!AB90="","",[2]相关演算!AB90)</f>
        <v>0.32837301587301593</v>
      </c>
      <c r="AC90" s="228">
        <f>IF([2]相关演算!AC90="","",[2]相关演算!AC90)</f>
        <v>0.24793264621284761</v>
      </c>
      <c r="AD90" s="228">
        <f>IF([2]相关演算!AD90="","",[2]相关演算!AD90)</f>
        <v>0.37822113066267582</v>
      </c>
      <c r="AE90" s="228">
        <f>IF([2]相关演算!AE90="","",[2]相关演算!AE90)</f>
        <v>0.52575098877855619</v>
      </c>
      <c r="AF90" s="228">
        <f>IF([2]相关演算!AF90="","",[2]相关演算!AF90)</f>
        <v>1.6226853591663934</v>
      </c>
      <c r="AG90" s="228">
        <f>IF([2]相关演算!AG90="","",[2]相关演算!AG90)</f>
        <v>3.8037467990377269</v>
      </c>
      <c r="AH90" s="228">
        <f>IF([2]相关演算!AH90="","",[2]相关演算!AH90)</f>
        <v>1.1358797514164753</v>
      </c>
      <c r="AI90" s="228">
        <f>IF([2]相关演算!AI90="","",[2]相关演算!AI90)</f>
        <v>0.22986111111111113</v>
      </c>
      <c r="AJ90" s="228">
        <f>IF([2]相关演算!AJ90="","",[2]相关演算!AJ90)</f>
        <v>0.37822113066267582</v>
      </c>
      <c r="AK90" s="228">
        <f>IF([2]相关演算!AK90="","",[2]相关演算!AK90)</f>
        <v>0.15596210620274964</v>
      </c>
      <c r="AL90" s="228">
        <f>IF([2]相关演算!AL90="","",[2]相关演算!AL90)</f>
        <v>1.1341990030519081E+29</v>
      </c>
      <c r="AM90" s="228">
        <f>IF([2]相关演算!AM90="","",[2]相关演算!AM90)</f>
        <v>1.1851076221178139E+29</v>
      </c>
      <c r="AN90" s="228">
        <f>IF([2]相关演算!AN90="","",[2]相关演算!AN90)</f>
        <v>2.388018194292346E+29</v>
      </c>
      <c r="AO90" s="228">
        <f>IF([2]相关演算!AO90="","",[2]相关演算!AO90)</f>
        <v>3.5984799915979286E+29</v>
      </c>
      <c r="AP90" s="228">
        <f>IF([2]相关演算!AP90="","",[2]相关演算!AP90)</f>
        <v>3.537146071532072E+29</v>
      </c>
      <c r="AQ90" s="228">
        <f>IF([2]相关演算!AQ90="","",[2]相关演算!AQ90)</f>
        <v>3.8623166570992129E+29</v>
      </c>
      <c r="AR90" s="228">
        <f>IF([2]相关演算!AR90="","",[2]相关演算!AR90)</f>
        <v>2.7036216599694488E+29</v>
      </c>
      <c r="AS90" s="228">
        <f>IF([2]相关演算!AS90="","",[2]相关演算!AS90)</f>
        <v>1.6716127360046421E+29</v>
      </c>
      <c r="AT90" s="228">
        <f>IF([2]相关演算!AT90="","",[2]相关演算!AT90)</f>
        <v>3.5984799915979286E+29</v>
      </c>
      <c r="AU90" s="228">
        <f>IF([2]相关演算!AU90="","",[2]相关演算!AU90)</f>
        <v>1.1341990030519081E+29</v>
      </c>
      <c r="AV90" s="228" t="str">
        <f>IF([2]相关演算!AV90="","",[2]相关演算!AV90)</f>
        <v/>
      </c>
      <c r="AW90" s="228" t="str">
        <f>IF([2]相关演算!AW90="","",[2]相关演算!AW90)</f>
        <v/>
      </c>
      <c r="AX90" s="228" t="str">
        <f>IF([2]相关演算!AX90="","",[2]相关演算!AX90)</f>
        <v/>
      </c>
      <c r="AY90" s="228" t="str">
        <f>IF([2]相关演算!AY90="","",[2]相关演算!AY90)</f>
        <v/>
      </c>
      <c r="AZ90" s="228" t="str">
        <f>IF([2]相关演算!AZ90="","",[2]相关演算!AZ90)</f>
        <v/>
      </c>
      <c r="BA90" s="228" t="str">
        <f>IF([2]相关演算!BA90="","",[2]相关演算!BA90)</f>
        <v/>
      </c>
      <c r="BB90" s="228" t="str">
        <f>IF([2]相关演算!BB90="","",[2]相关演算!BB90)</f>
        <v/>
      </c>
      <c r="BC90" s="228" t="str">
        <f>IF([2]相关演算!BC90="","",[2]相关演算!BC90)</f>
        <v/>
      </c>
      <c r="BD90" s="228">
        <f>IF([2]相关演算!BD90="","",[2]相关演算!BD90)</f>
        <v>66</v>
      </c>
      <c r="BE90" s="228">
        <f>IF([2]相关演算!BE90="","",[2]相关演算!BE90)</f>
        <v>240</v>
      </c>
      <c r="BF90" s="228">
        <f>IF([2]相关演算!BF90="","",[2]相关演算!BF90)</f>
        <v>195.30075443187539</v>
      </c>
      <c r="BG90" s="228">
        <f>IF([2]相关演算!BG90="","",[2]相关演算!BG90)</f>
        <v>191.02113432929897</v>
      </c>
      <c r="BH90" s="228">
        <f>IF([2]相关演算!BH90="","",[2]相关演算!BH90)</f>
        <v>225.69295380716002</v>
      </c>
      <c r="BI90" s="228" t="str">
        <f>IF([2]相关演算!BI90="","",[2]相关演算!BI90)</f>
        <v/>
      </c>
      <c r="BJ90" s="228" t="str">
        <f>IF([2]相关演算!BJ90="","",[2]相关演算!BJ90)</f>
        <v/>
      </c>
      <c r="BK90" s="228">
        <f>IF([2]相关演算!BK90="","",[2]相关演算!BK90)</f>
        <v>66</v>
      </c>
      <c r="BL90" s="228">
        <f>IF([2]相关演算!BL90="","",[2]相关演算!BL90)</f>
        <v>5.9790359116287994E-2</v>
      </c>
      <c r="BM90" s="228">
        <f>IF([2]相关演算!BM90="","",[2]相关演算!BM90)</f>
        <v>0.14656011443750749</v>
      </c>
      <c r="BN90" s="228">
        <f>IF([2]相关演算!BN90="","",[2]相关演算!BN90)</f>
        <v>0.12525237122532823</v>
      </c>
      <c r="BO90" s="228">
        <f>IF([2]相关演算!BO90="","",[2]相关演算!BO90)</f>
        <v>6.6761243765090739E-2</v>
      </c>
      <c r="BP90" s="228" t="str">
        <f>IF([2]相关演算!BP90="","",[2]相关演算!BP90)</f>
        <v/>
      </c>
      <c r="BQ90" s="228">
        <f>IF([2]相关演算!BQ90="","",[2]相关演算!BQ90)</f>
        <v>4.4696368816702747E-2</v>
      </c>
      <c r="BR90" s="228">
        <f>IF([2]相关演算!BR90="","",[2]相关演算!BR90)</f>
        <v>0.20296292708714467</v>
      </c>
      <c r="BS90" s="228">
        <f>IF([2]相关演算!BS90="","",[2]相关演算!BS90)</f>
        <v>8.5294410839524479E-2</v>
      </c>
      <c r="BT90" s="228">
        <f>IF([2]相关演算!BT90="","",[2]相关演算!BT90)</f>
        <v>8.7010952782359929E-2</v>
      </c>
      <c r="BU90" s="228" t="str">
        <f>IF([2]相关演算!BU90="","",[2]相关演算!BU90)</f>
        <v/>
      </c>
      <c r="BV90" s="228" t="str">
        <f>IF([2]相关演算!BV90="","",[2]相关演算!BV90)</f>
        <v/>
      </c>
      <c r="BW90" s="228">
        <f>IF([2]相关演算!BW90="","",[2]相关演算!BW90)</f>
        <v>0.10448672793299074</v>
      </c>
      <c r="BX90" s="228">
        <f>IF([2]相关演算!BX90="","",[2]相关演算!BX90)</f>
        <v>0.34952304152465219</v>
      </c>
      <c r="BY90" s="228">
        <f>IF([2]相关演算!BY90="","",[2]相关演算!BY90)</f>
        <v>0.21054678206485272</v>
      </c>
      <c r="BZ90" s="228">
        <f>IF([2]相关演算!BZ90="","",[2]相关演算!BZ90)</f>
        <v>0.15377219654745067</v>
      </c>
      <c r="CA90" s="228" t="str">
        <f>IF([2]相关演算!CA90="","",[2]相关演算!CA90)</f>
        <v/>
      </c>
      <c r="CB90" s="228" t="str">
        <f>IF([2]相关演算!CB90="","",[2]相关演算!CB90)</f>
        <v/>
      </c>
      <c r="CC90" s="228" t="str">
        <f>IF([2]相关演算!CC90="","",[2]相关演算!CC90)</f>
        <v/>
      </c>
      <c r="CD90" s="228" t="str">
        <f>IF([2]相关演算!CD90="","",[2]相关演算!CD90)</f>
        <v/>
      </c>
      <c r="CE90" s="228" t="str">
        <f>IF([2]相关演算!CE90="","",[2]相关演算!CE90)</f>
        <v/>
      </c>
      <c r="CF90" s="228" t="str">
        <f>IF([2]相关演算!CF90="","",[2]相关演算!CF90)</f>
        <v/>
      </c>
      <c r="CG90" s="228" t="str">
        <f>IF([2]相关演算!CG90="","",[2]相关演算!CG90)</f>
        <v/>
      </c>
      <c r="CH90" s="228" t="str">
        <f>IF([2]相关演算!CH90="","",[2]相关演算!CH90)</f>
        <v/>
      </c>
      <c r="CI90" s="228" t="str">
        <f>IF([2]相关演算!CI90="","",[2]相关演算!CI90)</f>
        <v/>
      </c>
      <c r="CJ90" s="228">
        <f>IF([2]相关演算!CJ90="","",[2]相关演算!CJ90)</f>
        <v>66</v>
      </c>
      <c r="CK90" s="228">
        <f>IF([2]相关演算!CK90="","",[2]相关演算!CK90)</f>
        <v>294.50186839387464</v>
      </c>
      <c r="CL90" s="228">
        <f>IF([2]相关演算!CL90="","",[2]相关演算!CL90)</f>
        <v>300.19772911726</v>
      </c>
      <c r="CM90" s="228">
        <f>IF([2]相关演算!CM90="","",[2]相关演算!CM90)</f>
        <v>274.97865671685889</v>
      </c>
      <c r="CN90" s="228">
        <f>IF([2]相关演算!CN90="","",[2]相关演算!CN90)</f>
        <v>274.97865671685889</v>
      </c>
      <c r="CO90" s="228" t="str">
        <f>IF([2]相关演算!CO90="","",[2]相关演算!CO90)</f>
        <v/>
      </c>
      <c r="CP90" s="228" t="str">
        <f>IF([2]相关演算!CP90="","",[2]相关演算!CP90)</f>
        <v/>
      </c>
      <c r="CQ90" s="228">
        <f>IF([2]相关演算!CQ90="","",[2]相关演算!CQ90)</f>
        <v>66</v>
      </c>
      <c r="CR90" s="228" t="e">
        <f>IF([2]相关演算!CR90="","",[2]相关演算!CR90)</f>
        <v>#VALUE!</v>
      </c>
      <c r="CS90" s="228" t="e">
        <f>IF([2]相关演算!CS90="","",[2]相关演算!CS90)</f>
        <v>#VALUE!</v>
      </c>
      <c r="CT90" s="228" t="e">
        <f>IF([2]相关演算!CT90="","",[2]相关演算!CT90)</f>
        <v>#VALUE!</v>
      </c>
      <c r="CU90" s="228" t="e">
        <f>IF([2]相关演算!CU90="","",[2]相关演算!CU90)</f>
        <v>#VALUE!</v>
      </c>
      <c r="CV90" s="228" t="str">
        <f>IF([2]相关演算!CV90="","",[2]相关演算!CV90)</f>
        <v/>
      </c>
      <c r="CW90" s="228">
        <f>IF([2]相关演算!CW90="","",[2]相关演算!CW90)</f>
        <v>6.7618452205145202E-2</v>
      </c>
      <c r="CX90" s="228">
        <f>IF([2]相关演算!CX90="","",[2]相关演算!CX90)</f>
        <v>6.8640056876560204E-2</v>
      </c>
      <c r="CY90" s="228">
        <f>IF([2]相关演算!CY90="","",[2]相关演算!CY90)</f>
        <v>5.8921934486768301E-2</v>
      </c>
      <c r="CZ90" s="228">
        <f>IF([2]相关演算!CZ90="","",[2]相关演算!CZ90)</f>
        <v>5.742646381167725E-2</v>
      </c>
      <c r="DA90" s="228" t="str">
        <f>IF([2]相关演算!DA90="","",[2]相关演算!DA90)</f>
        <v/>
      </c>
      <c r="DB90" s="228" t="str">
        <f>IF([2]相关演算!DB90="","",[2]相关演算!DB90)</f>
        <v/>
      </c>
      <c r="DC90" s="228" t="e">
        <f>IF([2]相关演算!DC90="","",[2]相关演算!DC90)</f>
        <v>#VALUE!</v>
      </c>
      <c r="DD90" s="228" t="e">
        <f>IF([2]相关演算!DD90="","",[2]相关演算!DD90)</f>
        <v>#VALUE!</v>
      </c>
      <c r="DE90" s="228" t="e">
        <f>IF([2]相关演算!DE90="","",[2]相关演算!DE90)</f>
        <v>#VALUE!</v>
      </c>
      <c r="DF90" s="228" t="e">
        <f>IF([2]相关演算!DF90="","",[2]相关演算!DF90)</f>
        <v>#VALUE!</v>
      </c>
      <c r="DG90" s="228" t="str">
        <f>IF([2]相关演算!DG90="","",[2]相关演算!DG90)</f>
        <v/>
      </c>
      <c r="DH90" s="228" t="str">
        <f>IF([2]相关演算!DH90="","",[2]相关演算!DH90)</f>
        <v/>
      </c>
      <c r="DI90" s="228" t="str">
        <f>IF([2]相关演算!DI90="","",[2]相关演算!DI90)</f>
        <v/>
      </c>
      <c r="DJ90" s="228" t="str">
        <f>IF([2]相关演算!DJ90="","",[2]相关演算!DJ90)</f>
        <v/>
      </c>
      <c r="DK90" s="228" t="str">
        <f>IF([2]相关演算!DK90="","",[2]相关演算!DK90)</f>
        <v/>
      </c>
      <c r="DL90" s="228" t="str">
        <f>IF([2]相关演算!DL90="","",[2]相关演算!DL90)</f>
        <v/>
      </c>
      <c r="DM90" s="228" t="str">
        <f>IF([2]相关演算!DM90="","",[2]相关演算!DM90)</f>
        <v/>
      </c>
      <c r="DN90" s="228" t="str">
        <f>IF([2]相关演算!DN90="","",[2]相关演算!DN90)</f>
        <v/>
      </c>
      <c r="DO90" s="228" t="str">
        <f>IF([2]相关演算!DO90="","",[2]相关演算!DO90)</f>
        <v/>
      </c>
      <c r="DP90" s="228" t="str">
        <f>IF([2]相关演算!DP90="","",[2]相关演算!DP90)</f>
        <v/>
      </c>
      <c r="DQ90" s="228" t="str">
        <f>IF([2]相关演算!DQ90="","",[2]相关演算!DQ90)</f>
        <v/>
      </c>
      <c r="DR90" s="228" t="str">
        <f>IF([2]相关演算!DR90="","",[2]相关演算!DR90)</f>
        <v/>
      </c>
      <c r="DS90" s="228" t="str">
        <f>IF([2]相关演算!DS90="","",[2]相关演算!DS90)</f>
        <v/>
      </c>
      <c r="DT90" s="228" t="str">
        <f>IF([2]相关演算!DT90="","",[2]相关演算!DT90)</f>
        <v/>
      </c>
      <c r="DU90" s="228" t="str">
        <f>IF([2]相关演算!DU90="","",[2]相关演算!DU90)</f>
        <v/>
      </c>
      <c r="DV90" s="228" t="str">
        <f>IF([2]相关演算!DV90="","",[2]相关演算!DV90)</f>
        <v/>
      </c>
      <c r="DW90" s="228" t="str">
        <f>IF([2]相关演算!DW90="","",[2]相关演算!DW90)</f>
        <v/>
      </c>
      <c r="DX90" s="228" t="str">
        <f>IF([2]相关演算!DX90="","",[2]相关演算!DX90)</f>
        <v/>
      </c>
      <c r="DY90" s="228" t="str">
        <f>IF([2]相关演算!DY90="","",[2]相关演算!DY90)</f>
        <v/>
      </c>
      <c r="DZ90" s="228" t="str">
        <f>IF([2]相关演算!DZ90="","",[2]相关演算!DZ90)</f>
        <v/>
      </c>
      <c r="EA90" s="228" t="str">
        <f>IF([2]相关演算!EA90="","",[2]相关演算!EA90)</f>
        <v/>
      </c>
      <c r="EB90" s="228" t="str">
        <f>IF([2]相关演算!EB90="","",[2]相关演算!EB90)</f>
        <v/>
      </c>
      <c r="EC90" s="228" t="str">
        <f>IF([2]相关演算!EC90="","",[2]相关演算!EC90)</f>
        <v/>
      </c>
      <c r="ED90" s="228" t="str">
        <f>IF([2]相关演算!ED90="","",[2]相关演算!ED90)</f>
        <v/>
      </c>
      <c r="EE90" s="228" t="str">
        <f>IF([2]相关演算!EE90="","",[2]相关演算!EE90)</f>
        <v/>
      </c>
      <c r="EF90" s="228" t="str">
        <f>IF([2]相关演算!EF90="","",[2]相关演算!EF90)</f>
        <v/>
      </c>
      <c r="EG90" s="228" t="str">
        <f>IF([2]相关演算!EG90="","",[2]相关演算!EG90)</f>
        <v/>
      </c>
      <c r="EH90" s="228" t="str">
        <f>IF([2]相关演算!EH90="","",[2]相关演算!EH90)</f>
        <v/>
      </c>
      <c r="EI90" s="228" t="str">
        <f>IF([2]相关演算!EI90="","",[2]相关演算!EI90)</f>
        <v/>
      </c>
      <c r="EJ90" s="228" t="str">
        <f>IF([2]相关演算!EJ90="","",[2]相关演算!EJ90)</f>
        <v/>
      </c>
      <c r="EK90" s="228" t="str">
        <f>IF([2]相关演算!EK90="","",[2]相关演算!EK90)</f>
        <v/>
      </c>
      <c r="EL90" s="228" t="str">
        <f>IF([2]相关演算!EL90="","",[2]相关演算!EL90)</f>
        <v/>
      </c>
      <c r="EM90" s="228" t="str">
        <f>IF([2]相关演算!EM90="","",[2]相关演算!EM90)</f>
        <v/>
      </c>
      <c r="EN90" s="228" t="str">
        <f>IF([2]相关演算!EN90="","",[2]相关演算!EN90)</f>
        <v/>
      </c>
      <c r="EO90" s="228" t="str">
        <f>IF([2]相关演算!EO90="","",[2]相关演算!EO90)</f>
        <v/>
      </c>
      <c r="EP90" s="228" t="str">
        <f>IF([2]相关演算!EP90="","",[2]相关演算!EP90)</f>
        <v/>
      </c>
      <c r="EQ90" s="228" t="str">
        <f>IF([2]相关演算!EQ90="","",[2]相关演算!EQ90)</f>
        <v/>
      </c>
      <c r="ER90" s="228" t="str">
        <f>IF([2]相关演算!ER90="","",[2]相关演算!ER90)</f>
        <v/>
      </c>
      <c r="ES90" s="228" t="str">
        <f>IF([2]相关演算!ES90="","",[2]相关演算!ES90)</f>
        <v/>
      </c>
      <c r="ET90" s="228" t="str">
        <f>IF([2]相关演算!ET90="","",[2]相关演算!ET90)</f>
        <v/>
      </c>
      <c r="EU90" s="228" t="str">
        <f>IF([2]相关演算!EU90="","",[2]相关演算!EU90)</f>
        <v/>
      </c>
      <c r="EV90" s="228" t="str">
        <f>IF([2]相关演算!EV90="","",[2]相关演算!EV90)</f>
        <v/>
      </c>
      <c r="EW90" s="228" t="str">
        <f>IF([2]相关演算!EW90="","",[2]相关演算!EW90)</f>
        <v/>
      </c>
      <c r="EX90" s="228" t="str">
        <f>IF([2]相关演算!EX90="","",[2]相关演算!EX90)</f>
        <v/>
      </c>
      <c r="EY90" s="228" t="str">
        <f>IF([2]相关演算!EY90="","",[2]相关演算!EY90)</f>
        <v/>
      </c>
      <c r="EZ90" s="228" t="str">
        <f>IF([2]相关演算!EZ90="","",[2]相关演算!EZ90)</f>
        <v/>
      </c>
      <c r="FA90" s="228" t="str">
        <f>IF([2]相关演算!FA90="","",[2]相关演算!FA90)</f>
        <v/>
      </c>
      <c r="FB90" s="228" t="str">
        <f>IF([2]相关演算!FB90="","",[2]相关演算!FB90)</f>
        <v/>
      </c>
      <c r="FC90" s="228" t="str">
        <f>IF([2]相关演算!FC90="","",[2]相关演算!FC90)</f>
        <v/>
      </c>
      <c r="FD90" s="228" t="str">
        <f>IF([2]相关演算!FD90="","",[2]相关演算!FD90)</f>
        <v/>
      </c>
      <c r="FE90" s="228" t="str">
        <f>IF([2]相关演算!FE90="","",[2]相关演算!FE90)</f>
        <v/>
      </c>
      <c r="FF90" s="228" t="str">
        <f>IF([2]相关演算!FF90="","",[2]相关演算!FF90)</f>
        <v/>
      </c>
      <c r="FG90" s="228" t="str">
        <f>IF([2]相关演算!FG90="","",[2]相关演算!FG90)</f>
        <v/>
      </c>
      <c r="FH90" s="228">
        <f>IF([2]相关演算!FH90="","",[2]相关演算!FH90)</f>
        <v>10075</v>
      </c>
      <c r="FI90" s="228" t="str">
        <f>IF([2]相关演算!FI90="","",[2]相关演算!FI90)</f>
        <v/>
      </c>
      <c r="FJ90" s="228" t="str">
        <f>IF([2]相关演算!FJ90="","",[2]相关演算!FJ90)</f>
        <v/>
      </c>
      <c r="FK90" s="228" t="str">
        <f>IF([2]相关演算!FK90="","",[2]相关演算!FK90)</f>
        <v/>
      </c>
      <c r="FL90" s="228" t="str">
        <f>IF([2]相关演算!FL90="","",[2]相关演算!FL90)</f>
        <v/>
      </c>
      <c r="FM90" s="228" t="str">
        <f>IF([2]相关演算!FM90="","",[2]相关演算!FM90)</f>
        <v/>
      </c>
      <c r="FN90" s="228" t="str">
        <f>IF([2]相关演算!FN90="","",[2]相关演算!FN90)</f>
        <v/>
      </c>
      <c r="FO90" s="228" t="str">
        <f>IF([2]相关演算!FO90="","",[2]相关演算!FO90)</f>
        <v/>
      </c>
      <c r="FP90" s="228" t="str">
        <f>IF([2]相关演算!FP90="","",[2]相关演算!FP90)</f>
        <v/>
      </c>
      <c r="FQ90" s="228" t="str">
        <f>IF([2]相关演算!FQ90="","",[2]相关演算!FQ90)</f>
        <v/>
      </c>
      <c r="FR90" s="228" t="str">
        <f>IF([2]相关演算!FR90="","",[2]相关演算!FR90)</f>
        <v/>
      </c>
      <c r="FS90" s="228" t="str">
        <f>IF([2]相关演算!FS90="","",[2]相关演算!FS90)</f>
        <v/>
      </c>
      <c r="FT90" s="228" t="str">
        <f>IF([2]相关演算!FT90="","",[2]相关演算!FT90)</f>
        <v/>
      </c>
      <c r="FU90" s="228" t="str">
        <f>IF([2]相关演算!FU90="","",[2]相关演算!FU90)</f>
        <v/>
      </c>
      <c r="FV90" s="228" t="str">
        <f>IF([2]相关演算!FV90="","",[2]相关演算!FV90)</f>
        <v/>
      </c>
      <c r="FW90" s="228" t="str">
        <f>IF([2]相关演算!FW90="","",[2]相关演算!FW90)</f>
        <v/>
      </c>
      <c r="FX90" s="228" t="str">
        <f>IF([2]相关演算!FX90="","",[2]相关演算!FX90)</f>
        <v/>
      </c>
      <c r="FY90" s="228" t="str">
        <f>IF([2]相关演算!FY90="","",[2]相关演算!FY90)</f>
        <v/>
      </c>
      <c r="FZ90" s="228" t="str">
        <f>IF([2]相关演算!FZ90="","",[2]相关演算!FZ90)</f>
        <v/>
      </c>
      <c r="GA90" s="228" t="str">
        <f>IF([2]相关演算!GA90="","",[2]相关演算!GA90)</f>
        <v/>
      </c>
      <c r="GB90" s="228" t="str">
        <f>IF([2]相关演算!GB90="","",[2]相关演算!GB90)</f>
        <v/>
      </c>
      <c r="GC90" s="228" t="str">
        <f>IF([2]相关演算!GC90="","",[2]相关演算!GC90)</f>
        <v/>
      </c>
      <c r="GD90" s="228" t="str">
        <f>IF([2]相关演算!GD90="","",[2]相关演算!GD90)</f>
        <v/>
      </c>
      <c r="GE90" s="228" t="str">
        <f>IF([2]相关演算!GE90="","",[2]相关演算!GE90)</f>
        <v/>
      </c>
      <c r="GF90" s="228" t="str">
        <f>IF([2]相关演算!GF90="","",[2]相关演算!GF90)</f>
        <v/>
      </c>
      <c r="GG90" s="228" t="str">
        <f>IF([2]相关演算!GG90="","",[2]相关演算!GG90)</f>
        <v/>
      </c>
      <c r="GH90" s="228" t="str">
        <f>IF([2]相关演算!GH90="","",[2]相关演算!GH90)</f>
        <v/>
      </c>
      <c r="GI90" s="228" t="str">
        <f>IF([2]相关演算!GI90="","",[2]相关演算!GI90)</f>
        <v/>
      </c>
      <c r="GJ90" s="228" t="str">
        <f>IF([2]相关演算!GJ90="","",[2]相关演算!GJ90)</f>
        <v/>
      </c>
      <c r="GK90" s="228" t="str">
        <f>IF([2]相关演算!GK90="","",[2]相关演算!GK90)</f>
        <v/>
      </c>
      <c r="GL90" s="228" t="str">
        <f>IF([2]相关演算!GL90="","",[2]相关演算!GL90)</f>
        <v/>
      </c>
      <c r="GM90" s="228" t="str">
        <f>IF([2]相关演算!GM90="","",[2]相关演算!GM90)</f>
        <v/>
      </c>
      <c r="GN90" s="228" t="str">
        <f>IF([2]相关演算!GN90="","",[2]相关演算!GN90)</f>
        <v/>
      </c>
      <c r="GO90" s="228" t="str">
        <f>IF([2]相关演算!GO90="","",[2]相关演算!GO90)</f>
        <v/>
      </c>
      <c r="GP90" s="228" t="str">
        <f>IF([2]相关演算!GP90="","",[2]相关演算!GP90)</f>
        <v/>
      </c>
      <c r="GQ90" s="228" t="str">
        <f>IF([2]相关演算!GQ90="","",[2]相关演算!GQ90)</f>
        <v/>
      </c>
      <c r="GR90" s="228" t="str">
        <f>IF([2]相关演算!GR90="","",[2]相关演算!GR90)</f>
        <v/>
      </c>
      <c r="GS90" s="228" t="str">
        <f>IF([2]相关演算!GS90="","",[2]相关演算!GS90)</f>
        <v/>
      </c>
      <c r="GT90" s="228" t="str">
        <f>IF([2]相关演算!GT90="","",[2]相关演算!GT90)</f>
        <v/>
      </c>
      <c r="GU90" s="228" t="str">
        <f>IF([2]相关演算!GU90="","",[2]相关演算!GU90)</f>
        <v/>
      </c>
      <c r="GV90" s="228" t="str">
        <f>IF([2]相关演算!GV90="","",[2]相关演算!GV90)</f>
        <v/>
      </c>
      <c r="GW90" s="228" t="str">
        <f>IF([2]相关演算!GW90="","",[2]相关演算!GW90)</f>
        <v/>
      </c>
      <c r="GX90" s="228" t="str">
        <f>IF([2]相关演算!GX90="","",[2]相关演算!GX90)</f>
        <v/>
      </c>
      <c r="GY90" s="228" t="str">
        <f>IF([2]相关演算!GY90="","",[2]相关演算!GY90)</f>
        <v/>
      </c>
      <c r="GZ90" s="228" t="str">
        <f>IF([2]相关演算!GZ90="","",[2]相关演算!GZ90)</f>
        <v/>
      </c>
    </row>
    <row r="91" spans="1:208">
      <c r="A91" s="228" t="str">
        <f>IF([2]相关演算!A91="","",[2]相关演算!A91)</f>
        <v/>
      </c>
      <c r="B91" s="228">
        <f>IF([2]相关演算!B91="","",[2]相关演算!B91)</f>
        <v>72</v>
      </c>
      <c r="C91" s="228">
        <f>IF([2]相关演算!C91="","",[2]相关演算!C91)</f>
        <v>0.5</v>
      </c>
      <c r="D91" s="228">
        <f>IF([2]相关演算!D91="","",[2]相关演算!D91)</f>
        <v>0.5</v>
      </c>
      <c r="E91" s="228">
        <f>IF([2]相关演算!E91="","",[2]相关演算!E91)</f>
        <v>0.5</v>
      </c>
      <c r="F91" s="228">
        <f>IF([2]相关演算!F91="","",[2]相关演算!F91)</f>
        <v>0.5</v>
      </c>
      <c r="G91" s="228">
        <f>IF([2]相关演算!G91="","",[2]相关演算!G91)</f>
        <v>4.8978422425203547E-2</v>
      </c>
      <c r="H91" s="228">
        <f>IF([2]相关演算!H91="","",[2]相关演算!H91)</f>
        <v>1.5018924022833268E-2</v>
      </c>
      <c r="I91" s="228">
        <f>IF([2]相关演算!I91="","",[2]相关演算!I91)</f>
        <v>0.17079631530752828</v>
      </c>
      <c r="J91" s="228">
        <f>IF([2]相关演算!J91="","",[2]相关演算!J91)</f>
        <v>0.17079631530752828</v>
      </c>
      <c r="K91" s="228">
        <f>IF([2]相关演算!K91="","",[2]相关演算!K91)</f>
        <v>0</v>
      </c>
      <c r="L91" s="228">
        <f>IF([2]相关演算!L91="","",[2]相关演算!L91)</f>
        <v>0.17681240271864665</v>
      </c>
      <c r="M91" s="228">
        <f>IF([2]相关演算!M91="","",[2]相关演算!M91)</f>
        <v>0.14607162521691908</v>
      </c>
      <c r="N91" s="228">
        <f>IF([2]相关演算!N91="","",[2]相关演算!N91)</f>
        <v>3.4023809046654821E-2</v>
      </c>
      <c r="O91" s="228" t="str">
        <f>IF([2]相关演算!O91="","",[2]相关演算!O91)</f>
        <v/>
      </c>
      <c r="P91" s="228" t="str">
        <f>IF([2]相关演算!P91="","",[2]相关演算!P91)</f>
        <v/>
      </c>
      <c r="Q91" s="228" t="str">
        <f>IF([2]相关演算!Q91="","",[2]相关演算!Q91)</f>
        <v/>
      </c>
      <c r="R91" s="228">
        <f>IF([2]相关演算!R91="","",[2]相关演算!R91)</f>
        <v>3.7898399999999999</v>
      </c>
      <c r="S91" s="228">
        <f>IF([2]相关演算!S91="","",[2]相关演算!S91)</f>
        <v>3.62704</v>
      </c>
      <c r="T91" s="228">
        <f>IF([2]相关演算!T91="","",[2]相关演算!T91)</f>
        <v>1.8</v>
      </c>
      <c r="U91" s="228">
        <f>IF([2]相关演算!U91="","",[2]相关演算!U91)</f>
        <v>2.3839999999999999</v>
      </c>
      <c r="V91" s="228">
        <f>IF([2]相关演算!V91="","",[2]相关演算!V91)</f>
        <v>2.7341539004030779</v>
      </c>
      <c r="W91" s="228">
        <f>IF([2]相关演算!W91="","",[2]相关演算!W91)</f>
        <v>1.4127201064356305</v>
      </c>
      <c r="X91" s="228">
        <f>IF([2]相关演算!X91="","",[2]相关演算!X91)</f>
        <v>0.85129628739822283</v>
      </c>
      <c r="Y91" s="228">
        <f>IF([2]相关演算!Y91="","",[2]相关演算!Y91)</f>
        <v>0.89219725625175916</v>
      </c>
      <c r="Z91" s="228">
        <f>IF([2]相关演算!Z91="","",[2]相关演算!Z91)</f>
        <v>0.15596210620274964</v>
      </c>
      <c r="AA91" s="228">
        <f>IF([2]相关演算!AA91="","",[2]相关演算!AA91)</f>
        <v>0.16296247865240765</v>
      </c>
      <c r="AB91" s="228">
        <f>IF([2]相关演算!AB91="","",[2]相关演算!AB91)</f>
        <v>0.32837301587301593</v>
      </c>
      <c r="AC91" s="228">
        <f>IF([2]相关演算!AC91="","",[2]相关演算!AC91)</f>
        <v>0.24793264621284761</v>
      </c>
      <c r="AD91" s="228">
        <f>IF([2]相关演算!AD91="","",[2]相关演算!AD91)</f>
        <v>0.38050606611704935</v>
      </c>
      <c r="AE91" s="228">
        <f>IF([2]相关演算!AE91="","",[2]相关演算!AE91)</f>
        <v>0.53220761116623982</v>
      </c>
      <c r="AF91" s="228">
        <f>IF([2]相关演算!AF91="","",[2]相关演算!AF91)</f>
        <v>1.8083514337694693</v>
      </c>
      <c r="AG91" s="228">
        <f>IF([2]相关演算!AG91="","",[2]相关演算!AG91)</f>
        <v>4.3583958428893457</v>
      </c>
      <c r="AH91" s="228">
        <f>IF([2]相关演算!AH91="","",[2]相关演算!AH91)</f>
        <v>1.2658460036386283</v>
      </c>
      <c r="AI91" s="228">
        <f>IF([2]相关演算!AI91="","",[2]相关演算!AI91)</f>
        <v>0.22986111111111113</v>
      </c>
      <c r="AJ91" s="228">
        <f>IF([2]相关演算!AJ91="","",[2]相关演算!AJ91)</f>
        <v>0.38050606611704935</v>
      </c>
      <c r="AK91" s="228">
        <f>IF([2]相关演算!AK91="","",[2]相关演算!AK91)</f>
        <v>0.15596210620274964</v>
      </c>
      <c r="AL91" s="228">
        <f>IF([2]相关演算!AL91="","",[2]相关演算!AL91)</f>
        <v>5.7764898132367999E+29</v>
      </c>
      <c r="AM91" s="228">
        <f>IF([2]相关演算!AM91="","",[2]相关演算!AM91)</f>
        <v>6.0357680515784502E+29</v>
      </c>
      <c r="AN91" s="228">
        <f>IF([2]相关演算!AN91="","",[2]相关演算!AN91)</f>
        <v>1.2162206752109583E+30</v>
      </c>
      <c r="AO91" s="228">
        <f>IF([2]相关演算!AO91="","",[2]相关演算!AO91)</f>
        <v>1.8664695412675917E+30</v>
      </c>
      <c r="AP91" s="228">
        <f>IF([2]相关演算!AP91="","",[2]相关演算!AP91)</f>
        <v>1.840786632626661E+30</v>
      </c>
      <c r="AQ91" s="228">
        <f>IF([2]相关演算!AQ91="","",[2]相关演算!AQ91)</f>
        <v>2.0242731447074068E+30</v>
      </c>
      <c r="AR91" s="228">
        <f>IF([2]相关演算!AR91="","",[2]相关演算!AR91)</f>
        <v>1.4169912012951848E+30</v>
      </c>
      <c r="AS91" s="228">
        <f>IF([2]相关演算!AS91="","",[2]相关演算!AS91)</f>
        <v>8.5135447264767081E+29</v>
      </c>
      <c r="AT91" s="228">
        <f>IF([2]相关演算!AT91="","",[2]相关演算!AT91)</f>
        <v>1.8664695412675917E+30</v>
      </c>
      <c r="AU91" s="228">
        <f>IF([2]相关演算!AU91="","",[2]相关演算!AU91)</f>
        <v>5.7764898132367999E+29</v>
      </c>
      <c r="AV91" s="228" t="str">
        <f>IF([2]相关演算!AV91="","",[2]相关演算!AV91)</f>
        <v/>
      </c>
      <c r="AW91" s="228" t="str">
        <f>IF([2]相关演算!AW91="","",[2]相关演算!AW91)</f>
        <v/>
      </c>
      <c r="AX91" s="228" t="str">
        <f>IF([2]相关演算!AX91="","",[2]相关演算!AX91)</f>
        <v/>
      </c>
      <c r="AY91" s="228" t="str">
        <f>IF([2]相关演算!AY91="","",[2]相关演算!AY91)</f>
        <v/>
      </c>
      <c r="AZ91" s="228" t="str">
        <f>IF([2]相关演算!AZ91="","",[2]相关演算!AZ91)</f>
        <v/>
      </c>
      <c r="BA91" s="228" t="str">
        <f>IF([2]相关演算!BA91="","",[2]相关演算!BA91)</f>
        <v/>
      </c>
      <c r="BB91" s="228" t="str">
        <f>IF([2]相关演算!BB91="","",[2]相关演算!BB91)</f>
        <v/>
      </c>
      <c r="BC91" s="228" t="str">
        <f>IF([2]相关演算!BC91="","",[2]相关演算!BC91)</f>
        <v/>
      </c>
      <c r="BD91" s="228">
        <f>IF([2]相关演算!BD91="","",[2]相关演算!BD91)</f>
        <v>67</v>
      </c>
      <c r="BE91" s="228">
        <f>IF([2]相关演算!BE91="","",[2]相关演算!BE91)</f>
        <v>240</v>
      </c>
      <c r="BF91" s="228">
        <f>IF([2]相关演算!BF91="","",[2]相关演算!BF91)</f>
        <v>195.69982414416395</v>
      </c>
      <c r="BG91" s="228">
        <f>IF([2]相关演算!BG91="","",[2]相关演算!BG91)</f>
        <v>193.45207315515208</v>
      </c>
      <c r="BH91" s="228">
        <f>IF([2]相关演算!BH91="","",[2]相关演算!BH91)</f>
        <v>227.11018354803861</v>
      </c>
      <c r="BI91" s="228" t="str">
        <f>IF([2]相关演算!BI91="","",[2]相关演算!BI91)</f>
        <v/>
      </c>
      <c r="BJ91" s="228" t="str">
        <f>IF([2]相关演算!BJ91="","",[2]相关演算!BJ91)</f>
        <v/>
      </c>
      <c r="BK91" s="228">
        <f>IF([2]相关演算!BK91="","",[2]相关演算!BK91)</f>
        <v>67</v>
      </c>
      <c r="BL91" s="228">
        <f>IF([2]相关演算!BL91="","",[2]相关演算!BL91)</f>
        <v>6.0725144366463146E-2</v>
      </c>
      <c r="BM91" s="228">
        <f>IF([2]相关演算!BM91="","",[2]相关演算!BM91)</f>
        <v>0.14880151275086201</v>
      </c>
      <c r="BN91" s="228">
        <f>IF([2]相关演算!BN91="","",[2]相关演算!BN91)</f>
        <v>0.12721462375935944</v>
      </c>
      <c r="BO91" s="228">
        <f>IF([2]相关演算!BO91="","",[2]相关演算!BO91)</f>
        <v>6.7811669381058592E-2</v>
      </c>
      <c r="BP91" s="228" t="str">
        <f>IF([2]相关演算!BP91="","",[2]相关演算!BP91)</f>
        <v/>
      </c>
      <c r="BQ91" s="228">
        <f>IF([2]相关演算!BQ91="","",[2]相关演算!BQ91)</f>
        <v>4.5265938364086045E-2</v>
      </c>
      <c r="BR91" s="228">
        <f>IF([2]相关演算!BR91="","",[2]相关演算!BR91)</f>
        <v>0.20486706164069313</v>
      </c>
      <c r="BS91" s="228">
        <f>IF([2]相关演算!BS91="","",[2]相关演算!BS91)</f>
        <v>8.633659363265922E-2</v>
      </c>
      <c r="BT91" s="228">
        <f>IF([2]相关演算!BT91="","",[2]相关演算!BT91)</f>
        <v>8.7752276480829006E-2</v>
      </c>
      <c r="BU91" s="228" t="str">
        <f>IF([2]相关演算!BU91="","",[2]相关演算!BU91)</f>
        <v/>
      </c>
      <c r="BV91" s="228" t="str">
        <f>IF([2]相关演算!BV91="","",[2]相关演算!BV91)</f>
        <v/>
      </c>
      <c r="BW91" s="228">
        <f>IF([2]相关演算!BW91="","",[2]相关演算!BW91)</f>
        <v>0.10599108273054919</v>
      </c>
      <c r="BX91" s="228">
        <f>IF([2]相关演算!BX91="","",[2]相关演算!BX91)</f>
        <v>0.35366857439155513</v>
      </c>
      <c r="BY91" s="228">
        <f>IF([2]相关演算!BY91="","",[2]相关演算!BY91)</f>
        <v>0.21355121739201866</v>
      </c>
      <c r="BZ91" s="228">
        <f>IF([2]相关演算!BZ91="","",[2]相关演算!BZ91)</f>
        <v>0.1555639458618876</v>
      </c>
      <c r="CA91" s="228" t="str">
        <f>IF([2]相关演算!CA91="","",[2]相关演算!CA91)</f>
        <v/>
      </c>
      <c r="CB91" s="228" t="str">
        <f>IF([2]相关演算!CB91="","",[2]相关演算!CB91)</f>
        <v/>
      </c>
      <c r="CC91" s="228" t="str">
        <f>IF([2]相关演算!CC91="","",[2]相关演算!CC91)</f>
        <v/>
      </c>
      <c r="CD91" s="228" t="str">
        <f>IF([2]相关演算!CD91="","",[2]相关演算!CD91)</f>
        <v/>
      </c>
      <c r="CE91" s="228" t="str">
        <f>IF([2]相关演算!CE91="","",[2]相关演算!CE91)</f>
        <v/>
      </c>
      <c r="CF91" s="228" t="str">
        <f>IF([2]相关演算!CF91="","",[2]相关演算!CF91)</f>
        <v/>
      </c>
      <c r="CG91" s="228" t="str">
        <f>IF([2]相关演算!CG91="","",[2]相关演算!CG91)</f>
        <v/>
      </c>
      <c r="CH91" s="228" t="str">
        <f>IF([2]相关演算!CH91="","",[2]相关演算!CH91)</f>
        <v/>
      </c>
      <c r="CI91" s="228" t="str">
        <f>IF([2]相关演算!CI91="","",[2]相关演算!CI91)</f>
        <v/>
      </c>
      <c r="CJ91" s="228">
        <f>IF([2]相关演算!CJ91="","",[2]相关演算!CJ91)</f>
        <v>67</v>
      </c>
      <c r="CK91" s="228">
        <f>IF([2]相关演算!CK91="","",[2]相关演算!CK91)</f>
        <v>297.1630060331953</v>
      </c>
      <c r="CL91" s="228">
        <f>IF([2]相关演算!CL91="","",[2]相关演算!CL91)</f>
        <v>302.19772911726</v>
      </c>
      <c r="CM91" s="228">
        <f>IF([2]相关演算!CM91="","",[2]相关演算!CM91)</f>
        <v>278.11815929147753</v>
      </c>
      <c r="CN91" s="228">
        <f>IF([2]相关演算!CN91="","",[2]相关演算!CN91)</f>
        <v>278.11815929147753</v>
      </c>
      <c r="CO91" s="228" t="str">
        <f>IF([2]相关演算!CO91="","",[2]相关演算!CO91)</f>
        <v/>
      </c>
      <c r="CP91" s="228" t="str">
        <f>IF([2]相关演算!CP91="","",[2]相关演算!CP91)</f>
        <v/>
      </c>
      <c r="CQ91" s="228">
        <f>IF([2]相关演算!CQ91="","",[2]相关演算!CQ91)</f>
        <v>67</v>
      </c>
      <c r="CR91" s="228" t="e">
        <f>IF([2]相关演算!CR91="","",[2]相关演算!CR91)</f>
        <v>#VALUE!</v>
      </c>
      <c r="CS91" s="228" t="e">
        <f>IF([2]相关演算!CS91="","",[2]相关演算!CS91)</f>
        <v>#VALUE!</v>
      </c>
      <c r="CT91" s="228" t="e">
        <f>IF([2]相关演算!CT91="","",[2]相关演算!CT91)</f>
        <v>#VALUE!</v>
      </c>
      <c r="CU91" s="228" t="e">
        <f>IF([2]相关演算!CU91="","",[2]相关演算!CU91)</f>
        <v>#VALUE!</v>
      </c>
      <c r="CV91" s="228" t="str">
        <f>IF([2]相关演算!CV91="","",[2]相关演算!CV91)</f>
        <v/>
      </c>
      <c r="CW91" s="228">
        <f>IF([2]相关演算!CW91="","",[2]相关演算!CW91)</f>
        <v>6.896422493110739E-2</v>
      </c>
      <c r="CX91" s="228">
        <f>IF([2]相关演算!CX91="","",[2]相关演算!CX91)</f>
        <v>6.9762458438156844E-2</v>
      </c>
      <c r="CY91" s="228">
        <f>IF([2]相关演算!CY91="","",[2]相关演算!CY91)</f>
        <v>6.0024036897389541E-2</v>
      </c>
      <c r="CZ91" s="228">
        <f>IF([2]相关演算!CZ91="","",[2]相关演算!CZ91)</f>
        <v>5.8572432864874811E-2</v>
      </c>
      <c r="DA91" s="228" t="str">
        <f>IF([2]相关演算!DA91="","",[2]相关演算!DA91)</f>
        <v/>
      </c>
      <c r="DB91" s="228" t="str">
        <f>IF([2]相关演算!DB91="","",[2]相关演算!DB91)</f>
        <v/>
      </c>
      <c r="DC91" s="228" t="e">
        <f>IF([2]相关演算!DC91="","",[2]相关演算!DC91)</f>
        <v>#VALUE!</v>
      </c>
      <c r="DD91" s="228" t="e">
        <f>IF([2]相关演算!DD91="","",[2]相关演算!DD91)</f>
        <v>#VALUE!</v>
      </c>
      <c r="DE91" s="228" t="e">
        <f>IF([2]相关演算!DE91="","",[2]相关演算!DE91)</f>
        <v>#VALUE!</v>
      </c>
      <c r="DF91" s="228" t="e">
        <f>IF([2]相关演算!DF91="","",[2]相关演算!DF91)</f>
        <v>#VALUE!</v>
      </c>
      <c r="DG91" s="228" t="str">
        <f>IF([2]相关演算!DG91="","",[2]相关演算!DG91)</f>
        <v/>
      </c>
      <c r="DH91" s="228" t="str">
        <f>IF([2]相关演算!DH91="","",[2]相关演算!DH91)</f>
        <v/>
      </c>
      <c r="DI91" s="228" t="str">
        <f>IF([2]相关演算!DI91="","",[2]相关演算!DI91)</f>
        <v/>
      </c>
      <c r="DJ91" s="228" t="str">
        <f>IF([2]相关演算!DJ91="","",[2]相关演算!DJ91)</f>
        <v/>
      </c>
      <c r="DK91" s="228" t="str">
        <f>IF([2]相关演算!DK91="","",[2]相关演算!DK91)</f>
        <v/>
      </c>
      <c r="DL91" s="228" t="str">
        <f>IF([2]相关演算!DL91="","",[2]相关演算!DL91)</f>
        <v/>
      </c>
      <c r="DM91" s="228" t="str">
        <f>IF([2]相关演算!DM91="","",[2]相关演算!DM91)</f>
        <v/>
      </c>
      <c r="DN91" s="228" t="str">
        <f>IF([2]相关演算!DN91="","",[2]相关演算!DN91)</f>
        <v/>
      </c>
      <c r="DO91" s="228" t="str">
        <f>IF([2]相关演算!DO91="","",[2]相关演算!DO91)</f>
        <v/>
      </c>
      <c r="DP91" s="228" t="str">
        <f>IF([2]相关演算!DP91="","",[2]相关演算!DP91)</f>
        <v/>
      </c>
      <c r="DQ91" s="228" t="str">
        <f>IF([2]相关演算!DQ91="","",[2]相关演算!DQ91)</f>
        <v/>
      </c>
      <c r="DR91" s="228" t="str">
        <f>IF([2]相关演算!DR91="","",[2]相关演算!DR91)</f>
        <v/>
      </c>
      <c r="DS91" s="228" t="str">
        <f>IF([2]相关演算!DS91="","",[2]相关演算!DS91)</f>
        <v/>
      </c>
      <c r="DT91" s="228" t="str">
        <f>IF([2]相关演算!DT91="","",[2]相关演算!DT91)</f>
        <v/>
      </c>
      <c r="DU91" s="228" t="str">
        <f>IF([2]相关演算!DU91="","",[2]相关演算!DU91)</f>
        <v/>
      </c>
      <c r="DV91" s="228" t="str">
        <f>IF([2]相关演算!DV91="","",[2]相关演算!DV91)</f>
        <v/>
      </c>
      <c r="DW91" s="228" t="str">
        <f>IF([2]相关演算!DW91="","",[2]相关演算!DW91)</f>
        <v/>
      </c>
      <c r="DX91" s="228" t="str">
        <f>IF([2]相关演算!DX91="","",[2]相关演算!DX91)</f>
        <v/>
      </c>
      <c r="DY91" s="228" t="str">
        <f>IF([2]相关演算!DY91="","",[2]相关演算!DY91)</f>
        <v/>
      </c>
      <c r="DZ91" s="228" t="str">
        <f>IF([2]相关演算!DZ91="","",[2]相关演算!DZ91)</f>
        <v/>
      </c>
      <c r="EA91" s="228" t="str">
        <f>IF([2]相关演算!EA91="","",[2]相关演算!EA91)</f>
        <v/>
      </c>
      <c r="EB91" s="228" t="str">
        <f>IF([2]相关演算!EB91="","",[2]相关演算!EB91)</f>
        <v/>
      </c>
      <c r="EC91" s="228" t="str">
        <f>IF([2]相关演算!EC91="","",[2]相关演算!EC91)</f>
        <v/>
      </c>
      <c r="ED91" s="228" t="str">
        <f>IF([2]相关演算!ED91="","",[2]相关演算!ED91)</f>
        <v/>
      </c>
      <c r="EE91" s="228" t="str">
        <f>IF([2]相关演算!EE91="","",[2]相关演算!EE91)</f>
        <v/>
      </c>
      <c r="EF91" s="228" t="str">
        <f>IF([2]相关演算!EF91="","",[2]相关演算!EF91)</f>
        <v/>
      </c>
      <c r="EG91" s="228" t="str">
        <f>IF([2]相关演算!EG91="","",[2]相关演算!EG91)</f>
        <v/>
      </c>
      <c r="EH91" s="228" t="str">
        <f>IF([2]相关演算!EH91="","",[2]相关演算!EH91)</f>
        <v/>
      </c>
      <c r="EI91" s="228" t="str">
        <f>IF([2]相关演算!EI91="","",[2]相关演算!EI91)</f>
        <v/>
      </c>
      <c r="EJ91" s="228" t="str">
        <f>IF([2]相关演算!EJ91="","",[2]相关演算!EJ91)</f>
        <v/>
      </c>
      <c r="EK91" s="228" t="str">
        <f>IF([2]相关演算!EK91="","",[2]相关演算!EK91)</f>
        <v/>
      </c>
      <c r="EL91" s="228" t="str">
        <f>IF([2]相关演算!EL91="","",[2]相关演算!EL91)</f>
        <v/>
      </c>
      <c r="EM91" s="228" t="str">
        <f>IF([2]相关演算!EM91="","",[2]相关演算!EM91)</f>
        <v/>
      </c>
      <c r="EN91" s="228" t="str">
        <f>IF([2]相关演算!EN91="","",[2]相关演算!EN91)</f>
        <v/>
      </c>
      <c r="EO91" s="228" t="str">
        <f>IF([2]相关演算!EO91="","",[2]相关演算!EO91)</f>
        <v/>
      </c>
      <c r="EP91" s="228" t="str">
        <f>IF([2]相关演算!EP91="","",[2]相关演算!EP91)</f>
        <v/>
      </c>
      <c r="EQ91" s="228" t="str">
        <f>IF([2]相关演算!EQ91="","",[2]相关演算!EQ91)</f>
        <v/>
      </c>
      <c r="ER91" s="228" t="str">
        <f>IF([2]相关演算!ER91="","",[2]相关演算!ER91)</f>
        <v/>
      </c>
      <c r="ES91" s="228" t="str">
        <f>IF([2]相关演算!ES91="","",[2]相关演算!ES91)</f>
        <v/>
      </c>
      <c r="ET91" s="228" t="str">
        <f>IF([2]相关演算!ET91="","",[2]相关演算!ET91)</f>
        <v/>
      </c>
      <c r="EU91" s="228" t="str">
        <f>IF([2]相关演算!EU91="","",[2]相关演算!EU91)</f>
        <v/>
      </c>
      <c r="EV91" s="228" t="str">
        <f>IF([2]相关演算!EV91="","",[2]相关演算!EV91)</f>
        <v/>
      </c>
      <c r="EW91" s="228" t="str">
        <f>IF([2]相关演算!EW91="","",[2]相关演算!EW91)</f>
        <v/>
      </c>
      <c r="EX91" s="228" t="str">
        <f>IF([2]相关演算!EX91="","",[2]相关演算!EX91)</f>
        <v/>
      </c>
      <c r="EY91" s="228" t="str">
        <f>IF([2]相关演算!EY91="","",[2]相关演算!EY91)</f>
        <v/>
      </c>
      <c r="EZ91" s="228" t="str">
        <f>IF([2]相关演算!EZ91="","",[2]相关演算!EZ91)</f>
        <v/>
      </c>
      <c r="FA91" s="228" t="str">
        <f>IF([2]相关演算!FA91="","",[2]相关演算!FA91)</f>
        <v/>
      </c>
      <c r="FB91" s="228" t="str">
        <f>IF([2]相关演算!FB91="","",[2]相关演算!FB91)</f>
        <v/>
      </c>
      <c r="FC91" s="228" t="str">
        <f>IF([2]相关演算!FC91="","",[2]相关演算!FC91)</f>
        <v/>
      </c>
      <c r="FD91" s="228" t="str">
        <f>IF([2]相关演算!FD91="","",[2]相关演算!FD91)</f>
        <v/>
      </c>
      <c r="FE91" s="228" t="str">
        <f>IF([2]相关演算!FE91="","",[2]相关演算!FE91)</f>
        <v/>
      </c>
      <c r="FF91" s="228" t="str">
        <f>IF([2]相关演算!FF91="","",[2]相关演算!FF91)</f>
        <v/>
      </c>
      <c r="FG91" s="228" t="str">
        <f>IF([2]相关演算!FG91="","",[2]相关演算!FG91)</f>
        <v/>
      </c>
      <c r="FH91" s="228">
        <f>IF([2]相关演算!FH91="","",[2]相关演算!FH91)</f>
        <v>10076</v>
      </c>
      <c r="FI91" s="228" t="str">
        <f>IF([2]相关演算!FI91="","",[2]相关演算!FI91)</f>
        <v/>
      </c>
      <c r="FJ91" s="228" t="str">
        <f>IF([2]相关演算!FJ91="","",[2]相关演算!FJ91)</f>
        <v/>
      </c>
      <c r="FK91" s="228" t="str">
        <f>IF([2]相关演算!FK91="","",[2]相关演算!FK91)</f>
        <v/>
      </c>
      <c r="FL91" s="228" t="str">
        <f>IF([2]相关演算!FL91="","",[2]相关演算!FL91)</f>
        <v/>
      </c>
      <c r="FM91" s="228" t="str">
        <f>IF([2]相关演算!FM91="","",[2]相关演算!FM91)</f>
        <v/>
      </c>
      <c r="FN91" s="228" t="str">
        <f>IF([2]相关演算!FN91="","",[2]相关演算!FN91)</f>
        <v/>
      </c>
      <c r="FO91" s="228" t="str">
        <f>IF([2]相关演算!FO91="","",[2]相关演算!FO91)</f>
        <v/>
      </c>
      <c r="FP91" s="228" t="str">
        <f>IF([2]相关演算!FP91="","",[2]相关演算!FP91)</f>
        <v/>
      </c>
      <c r="FQ91" s="228" t="str">
        <f>IF([2]相关演算!FQ91="","",[2]相关演算!FQ91)</f>
        <v/>
      </c>
      <c r="FR91" s="228" t="str">
        <f>IF([2]相关演算!FR91="","",[2]相关演算!FR91)</f>
        <v/>
      </c>
      <c r="FS91" s="228" t="str">
        <f>IF([2]相关演算!FS91="","",[2]相关演算!FS91)</f>
        <v/>
      </c>
      <c r="FT91" s="228" t="str">
        <f>IF([2]相关演算!FT91="","",[2]相关演算!FT91)</f>
        <v/>
      </c>
      <c r="FU91" s="228" t="str">
        <f>IF([2]相关演算!FU91="","",[2]相关演算!FU91)</f>
        <v/>
      </c>
      <c r="FV91" s="228" t="str">
        <f>IF([2]相关演算!FV91="","",[2]相关演算!FV91)</f>
        <v/>
      </c>
      <c r="FW91" s="228" t="str">
        <f>IF([2]相关演算!FW91="","",[2]相关演算!FW91)</f>
        <v/>
      </c>
      <c r="FX91" s="228" t="str">
        <f>IF([2]相关演算!FX91="","",[2]相关演算!FX91)</f>
        <v/>
      </c>
      <c r="FY91" s="228" t="str">
        <f>IF([2]相关演算!FY91="","",[2]相关演算!FY91)</f>
        <v/>
      </c>
      <c r="FZ91" s="228" t="str">
        <f>IF([2]相关演算!FZ91="","",[2]相关演算!FZ91)</f>
        <v/>
      </c>
      <c r="GA91" s="228" t="str">
        <f>IF([2]相关演算!GA91="","",[2]相关演算!GA91)</f>
        <v/>
      </c>
      <c r="GB91" s="228" t="str">
        <f>IF([2]相关演算!GB91="","",[2]相关演算!GB91)</f>
        <v/>
      </c>
      <c r="GC91" s="228" t="str">
        <f>IF([2]相关演算!GC91="","",[2]相关演算!GC91)</f>
        <v/>
      </c>
      <c r="GD91" s="228" t="str">
        <f>IF([2]相关演算!GD91="","",[2]相关演算!GD91)</f>
        <v/>
      </c>
      <c r="GE91" s="228" t="str">
        <f>IF([2]相关演算!GE91="","",[2]相关演算!GE91)</f>
        <v/>
      </c>
      <c r="GF91" s="228" t="str">
        <f>IF([2]相关演算!GF91="","",[2]相关演算!GF91)</f>
        <v/>
      </c>
      <c r="GG91" s="228" t="str">
        <f>IF([2]相关演算!GG91="","",[2]相关演算!GG91)</f>
        <v/>
      </c>
      <c r="GH91" s="228" t="str">
        <f>IF([2]相关演算!GH91="","",[2]相关演算!GH91)</f>
        <v/>
      </c>
      <c r="GI91" s="228" t="str">
        <f>IF([2]相关演算!GI91="","",[2]相关演算!GI91)</f>
        <v/>
      </c>
      <c r="GJ91" s="228" t="str">
        <f>IF([2]相关演算!GJ91="","",[2]相关演算!GJ91)</f>
        <v/>
      </c>
      <c r="GK91" s="228" t="str">
        <f>IF([2]相关演算!GK91="","",[2]相关演算!GK91)</f>
        <v/>
      </c>
      <c r="GL91" s="228" t="str">
        <f>IF([2]相关演算!GL91="","",[2]相关演算!GL91)</f>
        <v/>
      </c>
      <c r="GM91" s="228" t="str">
        <f>IF([2]相关演算!GM91="","",[2]相关演算!GM91)</f>
        <v/>
      </c>
      <c r="GN91" s="228" t="str">
        <f>IF([2]相关演算!GN91="","",[2]相关演算!GN91)</f>
        <v/>
      </c>
      <c r="GO91" s="228" t="str">
        <f>IF([2]相关演算!GO91="","",[2]相关演算!GO91)</f>
        <v/>
      </c>
      <c r="GP91" s="228" t="str">
        <f>IF([2]相关演算!GP91="","",[2]相关演算!GP91)</f>
        <v/>
      </c>
      <c r="GQ91" s="228" t="str">
        <f>IF([2]相关演算!GQ91="","",[2]相关演算!GQ91)</f>
        <v/>
      </c>
      <c r="GR91" s="228" t="str">
        <f>IF([2]相关演算!GR91="","",[2]相关演算!GR91)</f>
        <v/>
      </c>
      <c r="GS91" s="228" t="str">
        <f>IF([2]相关演算!GS91="","",[2]相关演算!GS91)</f>
        <v/>
      </c>
      <c r="GT91" s="228" t="str">
        <f>IF([2]相关演算!GT91="","",[2]相关演算!GT91)</f>
        <v/>
      </c>
      <c r="GU91" s="228" t="str">
        <f>IF([2]相关演算!GU91="","",[2]相关演算!GU91)</f>
        <v/>
      </c>
      <c r="GV91" s="228" t="str">
        <f>IF([2]相关演算!GV91="","",[2]相关演算!GV91)</f>
        <v/>
      </c>
      <c r="GW91" s="228" t="str">
        <f>IF([2]相关演算!GW91="","",[2]相关演算!GW91)</f>
        <v/>
      </c>
      <c r="GX91" s="228" t="str">
        <f>IF([2]相关演算!GX91="","",[2]相关演算!GX91)</f>
        <v/>
      </c>
      <c r="GY91" s="228" t="str">
        <f>IF([2]相关演算!GY91="","",[2]相关演算!GY91)</f>
        <v/>
      </c>
      <c r="GZ91" s="228" t="str">
        <f>IF([2]相关演算!GZ91="","",[2]相关演算!GZ91)</f>
        <v/>
      </c>
    </row>
    <row r="92" spans="1:208">
      <c r="A92" s="228" t="str">
        <f>IF([2]相关演算!A92="","",[2]相关演算!A92)</f>
        <v/>
      </c>
      <c r="B92" s="228">
        <f>IF([2]相关演算!B92="","",[2]相关演算!B92)</f>
        <v>73</v>
      </c>
      <c r="C92" s="228">
        <f>IF([2]相关演算!C92="","",[2]相关演算!C92)</f>
        <v>0.5</v>
      </c>
      <c r="D92" s="228">
        <f>IF([2]相关演算!D92="","",[2]相关演算!D92)</f>
        <v>0.5</v>
      </c>
      <c r="E92" s="228">
        <f>IF([2]相关演算!E92="","",[2]相关演算!E92)</f>
        <v>0.5</v>
      </c>
      <c r="F92" s="228">
        <f>IF([2]相关演算!F92="","",[2]相关演算!F92)</f>
        <v>0.5</v>
      </c>
      <c r="G92" s="228">
        <f>IF([2]相关演算!G92="","",[2]相关演算!G92)</f>
        <v>4.7488973088614994E-2</v>
      </c>
      <c r="H92" s="228">
        <f>IF([2]相关演算!H92="","",[2]相关演算!H92)</f>
        <v>1.5018924022833268E-2</v>
      </c>
      <c r="I92" s="228">
        <f>IF([2]相关演算!I92="","",[2]相关演算!I92)</f>
        <v>0.16231558269956553</v>
      </c>
      <c r="J92" s="228">
        <f>IF([2]相关演算!J92="","",[2]相关演算!J92)</f>
        <v>0.16231558269956553</v>
      </c>
      <c r="K92" s="228">
        <f>IF([2]相关演算!K92="","",[2]相关演算!K92)</f>
        <v>0</v>
      </c>
      <c r="L92" s="228">
        <f>IF([2]相关演算!L92="","",[2]相关演算!L92)</f>
        <v>0.17536094401623814</v>
      </c>
      <c r="M92" s="228">
        <f>IF([2]相关演算!M92="","",[2]相关演算!M92)</f>
        <v>0.13702551043509215</v>
      </c>
      <c r="N92" s="228">
        <f>IF([2]相关演算!N92="","",[2]相关演算!N92)</f>
        <v>3.0357472218129164E-2</v>
      </c>
      <c r="O92" s="228" t="str">
        <f>IF([2]相关演算!O92="","",[2]相关演算!O92)</f>
        <v/>
      </c>
      <c r="P92" s="228" t="str">
        <f>IF([2]相关演算!P92="","",[2]相关演算!P92)</f>
        <v/>
      </c>
      <c r="Q92" s="228" t="str">
        <f>IF([2]相关演算!Q92="","",[2]相关演算!Q92)</f>
        <v/>
      </c>
      <c r="R92" s="228">
        <f>IF([2]相关演算!R92="","",[2]相关演算!R92)</f>
        <v>3.7898399999999999</v>
      </c>
      <c r="S92" s="228">
        <f>IF([2]相关演算!S92="","",[2]相关演算!S92)</f>
        <v>3.62704</v>
      </c>
      <c r="T92" s="228">
        <f>IF([2]相关演算!T92="","",[2]相关演算!T92)</f>
        <v>1.8</v>
      </c>
      <c r="U92" s="228">
        <f>IF([2]相关演算!U92="","",[2]相关演算!U92)</f>
        <v>2.3839999999999999</v>
      </c>
      <c r="V92" s="228">
        <f>IF([2]相关演算!V92="","",[2]相关演算!V92)</f>
        <v>2.7198362554165785</v>
      </c>
      <c r="W92" s="228">
        <f>IF([2]相关演算!W92="","",[2]相关演算!W92)</f>
        <v>1.4027891903085683</v>
      </c>
      <c r="X92" s="228">
        <f>IF([2]相关演算!X92="","",[2]相关演算!X92)</f>
        <v>0.83873020476454441</v>
      </c>
      <c r="Y92" s="228">
        <f>IF([2]相关演算!Y92="","",[2]相关演算!Y92)</f>
        <v>0.88091941604497259</v>
      </c>
      <c r="Z92" s="228">
        <f>IF([2]相关演算!Z92="","",[2]相关演算!Z92)</f>
        <v>0.15596210620274964</v>
      </c>
      <c r="AA92" s="228">
        <f>IF([2]相关演算!AA92="","",[2]相关演算!AA92)</f>
        <v>0.16296247865240765</v>
      </c>
      <c r="AB92" s="228">
        <f>IF([2]相关演算!AB92="","",[2]相关演算!AB92)</f>
        <v>0.32837301587301593</v>
      </c>
      <c r="AC92" s="228">
        <f>IF([2]相关演算!AC92="","",[2]相关演算!AC92)</f>
        <v>0.24793264621284761</v>
      </c>
      <c r="AD92" s="228">
        <f>IF([2]相关演算!AD92="","",[2]相关演算!AD92)</f>
        <v>0.38277386114557282</v>
      </c>
      <c r="AE92" s="228">
        <f>IF([2]相关演算!AE92="","",[2]相关演算!AE92)</f>
        <v>0.53874222250658388</v>
      </c>
      <c r="AF92" s="228">
        <f>IF([2]相关演算!AF92="","",[2]相关演算!AF92)</f>
        <v>2.0152612393668421</v>
      </c>
      <c r="AG92" s="228">
        <f>IF([2]相关演算!AG92="","",[2]相关演算!AG92)</f>
        <v>4.9939218688585285</v>
      </c>
      <c r="AH92" s="228">
        <f>IF([2]相关演算!AH92="","",[2]相关演算!AH92)</f>
        <v>1.4106828675567893</v>
      </c>
      <c r="AI92" s="228">
        <f>IF([2]相关演算!AI92="","",[2]相关演算!AI92)</f>
        <v>0.22986111111111113</v>
      </c>
      <c r="AJ92" s="228">
        <f>IF([2]相关演算!AJ92="","",[2]相关演算!AJ92)</f>
        <v>0.38277386114557282</v>
      </c>
      <c r="AK92" s="228">
        <f>IF([2]相关演算!AK92="","",[2]相关演算!AK92)</f>
        <v>0.15596210620274964</v>
      </c>
      <c r="AL92" s="228">
        <f>IF([2]相关演算!AL92="","",[2]相关演算!AL92)</f>
        <v>2.941973540149673E+30</v>
      </c>
      <c r="AM92" s="228">
        <f>IF([2]相关演算!AM92="","",[2]相关演算!AM92)</f>
        <v>3.0740242736227624E+30</v>
      </c>
      <c r="AN92" s="228">
        <f>IF([2]相关演算!AN92="","",[2]相关演算!AN92)</f>
        <v>6.1942272230004366E+30</v>
      </c>
      <c r="AO92" s="228">
        <f>IF([2]相关演算!AO92="","",[2]相关演算!AO92)</f>
        <v>9.6810557696965012E+30</v>
      </c>
      <c r="AP92" s="228">
        <f>IF([2]相关演算!AP92="","",[2]相关演算!AP92)</f>
        <v>9.5797441166723321E+30</v>
      </c>
      <c r="AQ92" s="228">
        <f>IF([2]相关演算!AQ92="","",[2]相关演算!AQ92)</f>
        <v>1.0609388427154938E+31</v>
      </c>
      <c r="AR92" s="228">
        <f>IF([2]相关演算!AR92="","",[2]相关演算!AR92)</f>
        <v>7.4265718990084566E+30</v>
      </c>
      <c r="AS92" s="228">
        <f>IF([2]相关演算!AS92="","",[2]相关演算!AS92)</f>
        <v>4.3359590561003055E+30</v>
      </c>
      <c r="AT92" s="228">
        <f>IF([2]相关演算!AT92="","",[2]相关演算!AT92)</f>
        <v>9.6810557696965012E+30</v>
      </c>
      <c r="AU92" s="228">
        <f>IF([2]相关演算!AU92="","",[2]相关演算!AU92)</f>
        <v>2.941973540149673E+30</v>
      </c>
      <c r="AV92" s="228" t="str">
        <f>IF([2]相关演算!AV92="","",[2]相关演算!AV92)</f>
        <v/>
      </c>
      <c r="AW92" s="228" t="str">
        <f>IF([2]相关演算!AW92="","",[2]相关演算!AW92)</f>
        <v/>
      </c>
      <c r="AX92" s="228" t="str">
        <f>IF([2]相关演算!AX92="","",[2]相关演算!AX92)</f>
        <v/>
      </c>
      <c r="AY92" s="228" t="str">
        <f>IF([2]相关演算!AY92="","",[2]相关演算!AY92)</f>
        <v/>
      </c>
      <c r="AZ92" s="228" t="str">
        <f>IF([2]相关演算!AZ92="","",[2]相关演算!AZ92)</f>
        <v/>
      </c>
      <c r="BA92" s="228" t="str">
        <f>IF([2]相关演算!BA92="","",[2]相关演算!BA92)</f>
        <v/>
      </c>
      <c r="BB92" s="228" t="str">
        <f>IF([2]相关演算!BB92="","",[2]相关演算!BB92)</f>
        <v/>
      </c>
      <c r="BC92" s="228" t="str">
        <f>IF([2]相关演算!BC92="","",[2]相关演算!BC92)</f>
        <v/>
      </c>
      <c r="BD92" s="228">
        <f>IF([2]相关演算!BD92="","",[2]相关演算!BD92)</f>
        <v>68</v>
      </c>
      <c r="BE92" s="228">
        <f>IF([2]相关演算!BE92="","",[2]相关演算!BE92)</f>
        <v>240</v>
      </c>
      <c r="BF92" s="228">
        <f>IF([2]相关演算!BF92="","",[2]相关演算!BF92)</f>
        <v>196.0899546948973</v>
      </c>
      <c r="BG92" s="228">
        <f>IF([2]相关演算!BG92="","",[2]相关演算!BG92)</f>
        <v>195.8376344562559</v>
      </c>
      <c r="BH92" s="228">
        <f>IF([2]相关演算!BH92="","",[2]相关演算!BH92)</f>
        <v>228.09999427378497</v>
      </c>
      <c r="BI92" s="228" t="str">
        <f>IF([2]相关演算!BI92="","",[2]相关演算!BI92)</f>
        <v/>
      </c>
      <c r="BJ92" s="228" t="str">
        <f>IF([2]相关演算!BJ92="","",[2]相关演算!BJ92)</f>
        <v/>
      </c>
      <c r="BK92" s="228">
        <f>IF([2]相关演算!BK92="","",[2]相关演算!BK92)</f>
        <v>68</v>
      </c>
      <c r="BL92" s="228">
        <f>IF([2]相关演算!BL92="","",[2]相关演算!BL92)</f>
        <v>6.1659929616638409E-2</v>
      </c>
      <c r="BM92" s="228">
        <f>IF([2]相关演算!BM92="","",[2]相关演算!BM92)</f>
        <v>0.15104291106421652</v>
      </c>
      <c r="BN92" s="228">
        <f>IF([2]相关演算!BN92="","",[2]相关演算!BN92)</f>
        <v>0.12918174983672737</v>
      </c>
      <c r="BO92" s="228">
        <f>IF([2]相关演算!BO92="","",[2]相关演算!BO92)</f>
        <v>6.8865809664807209E-2</v>
      </c>
      <c r="BP92" s="228" t="str">
        <f>IF([2]相关演算!BP92="","",[2]相关演算!BP92)</f>
        <v/>
      </c>
      <c r="BQ92" s="228">
        <f>IF([2]相关演算!BQ92="","",[2]相关演算!BQ92)</f>
        <v>4.5835507911470175E-2</v>
      </c>
      <c r="BR92" s="228">
        <f>IF([2]相关演算!BR92="","",[2]相关演算!BR92)</f>
        <v>0.20685044136280428</v>
      </c>
      <c r="BS92" s="228">
        <f>IF([2]相关演算!BS92="","",[2]相关演算!BS92)</f>
        <v>8.7384248765782158E-2</v>
      </c>
      <c r="BT92" s="228">
        <f>IF([2]相关演算!BT92="","",[2]相关演算!BT92)</f>
        <v>8.8493600179297999E-2</v>
      </c>
      <c r="BU92" s="228" t="str">
        <f>IF([2]相关演算!BU92="","",[2]相关演算!BU92)</f>
        <v/>
      </c>
      <c r="BV92" s="228" t="str">
        <f>IF([2]相关演算!BV92="","",[2]相关演算!BV92)</f>
        <v/>
      </c>
      <c r="BW92" s="228">
        <f>IF([2]相关演算!BW92="","",[2]相关演算!BW92)</f>
        <v>0.10749543752810858</v>
      </c>
      <c r="BX92" s="228">
        <f>IF([2]相关演算!BX92="","",[2]相关演算!BX92)</f>
        <v>0.35789335242702081</v>
      </c>
      <c r="BY92" s="228">
        <f>IF([2]相关演算!BY92="","",[2]相关演算!BY92)</f>
        <v>0.21656599860250952</v>
      </c>
      <c r="BZ92" s="228">
        <f>IF([2]相关演算!BZ92="","",[2]相关演算!BZ92)</f>
        <v>0.15735940984410521</v>
      </c>
      <c r="CA92" s="228" t="str">
        <f>IF([2]相关演算!CA92="","",[2]相关演算!CA92)</f>
        <v/>
      </c>
      <c r="CB92" s="228" t="str">
        <f>IF([2]相关演算!CB92="","",[2]相关演算!CB92)</f>
        <v/>
      </c>
      <c r="CC92" s="228" t="str">
        <f>IF([2]相关演算!CC92="","",[2]相关演算!CC92)</f>
        <v/>
      </c>
      <c r="CD92" s="228" t="str">
        <f>IF([2]相关演算!CD92="","",[2]相关演算!CD92)</f>
        <v/>
      </c>
      <c r="CE92" s="228" t="str">
        <f>IF([2]相关演算!CE92="","",[2]相关演算!CE92)</f>
        <v/>
      </c>
      <c r="CF92" s="228" t="str">
        <f>IF([2]相关演算!CF92="","",[2]相关演算!CF92)</f>
        <v/>
      </c>
      <c r="CG92" s="228" t="str">
        <f>IF([2]相关演算!CG92="","",[2]相关演算!CG92)</f>
        <v/>
      </c>
      <c r="CH92" s="228" t="str">
        <f>IF([2]相关演算!CH92="","",[2]相关演算!CH92)</f>
        <v/>
      </c>
      <c r="CI92" s="228" t="str">
        <f>IF([2]相关演算!CI92="","",[2]相关演算!CI92)</f>
        <v/>
      </c>
      <c r="CJ92" s="228">
        <f>IF([2]相关演算!CJ92="","",[2]相关演算!CJ92)</f>
        <v>68</v>
      </c>
      <c r="CK92" s="228">
        <f>IF([2]相关演算!CK92="","",[2]相关演算!CK92)</f>
        <v>299.36406133686256</v>
      </c>
      <c r="CL92" s="228">
        <f>IF([2]相关演算!CL92="","",[2]相关演算!CL92)</f>
        <v>304.19772911726</v>
      </c>
      <c r="CM92" s="228">
        <f>IF([2]相关演算!CM92="","",[2]相关演算!CM92)</f>
        <v>281.23639115136996</v>
      </c>
      <c r="CN92" s="228">
        <f>IF([2]相关演算!CN92="","",[2]相关演算!CN92)</f>
        <v>281.23639115136996</v>
      </c>
      <c r="CO92" s="228" t="str">
        <f>IF([2]相关演算!CO92="","",[2]相关演算!CO92)</f>
        <v/>
      </c>
      <c r="CP92" s="228" t="str">
        <f>IF([2]相关演算!CP92="","",[2]相关演算!CP92)</f>
        <v/>
      </c>
      <c r="CQ92" s="228">
        <f>IF([2]相关演算!CQ92="","",[2]相关演算!CQ92)</f>
        <v>68</v>
      </c>
      <c r="CR92" s="228" t="e">
        <f>IF([2]相关演算!CR92="","",[2]相关演算!CR92)</f>
        <v>#VALUE!</v>
      </c>
      <c r="CS92" s="228" t="e">
        <f>IF([2]相关演算!CS92="","",[2]相关演算!CS92)</f>
        <v>#VALUE!</v>
      </c>
      <c r="CT92" s="228" t="e">
        <f>IF([2]相关演算!CT92="","",[2]相关演算!CT92)</f>
        <v>#VALUE!</v>
      </c>
      <c r="CU92" s="228" t="e">
        <f>IF([2]相关演算!CU92="","",[2]相关演算!CU92)</f>
        <v>#VALUE!</v>
      </c>
      <c r="CV92" s="228" t="str">
        <f>IF([2]相关演算!CV92="","",[2]相关演算!CV92)</f>
        <v/>
      </c>
      <c r="CW92" s="228">
        <f>IF([2]相关演算!CW92="","",[2]相关演算!CW92)</f>
        <v>7.0324739043239298E-2</v>
      </c>
      <c r="CX92" s="228">
        <f>IF([2]相关演算!CX92="","",[2]相关演算!CX92)</f>
        <v>7.0891624586243054E-2</v>
      </c>
      <c r="CY92" s="228">
        <f>IF([2]相关演算!CY92="","",[2]相关演算!CY92)</f>
        <v>6.1126139308010773E-2</v>
      </c>
      <c r="CZ92" s="228">
        <f>IF([2]相关演算!CZ92="","",[2]相关演算!CZ92)</f>
        <v>5.9718401918072331E-2</v>
      </c>
      <c r="DA92" s="228" t="str">
        <f>IF([2]相关演算!DA92="","",[2]相关演算!DA92)</f>
        <v/>
      </c>
      <c r="DB92" s="228" t="str">
        <f>IF([2]相关演算!DB92="","",[2]相关演算!DB92)</f>
        <v/>
      </c>
      <c r="DC92" s="228" t="e">
        <f>IF([2]相关演算!DC92="","",[2]相关演算!DC92)</f>
        <v>#VALUE!</v>
      </c>
      <c r="DD92" s="228" t="e">
        <f>IF([2]相关演算!DD92="","",[2]相关演算!DD92)</f>
        <v>#VALUE!</v>
      </c>
      <c r="DE92" s="228" t="e">
        <f>IF([2]相关演算!DE92="","",[2]相关演算!DE92)</f>
        <v>#VALUE!</v>
      </c>
      <c r="DF92" s="228" t="e">
        <f>IF([2]相关演算!DF92="","",[2]相关演算!DF92)</f>
        <v>#VALUE!</v>
      </c>
      <c r="DG92" s="228" t="str">
        <f>IF([2]相关演算!DG92="","",[2]相关演算!DG92)</f>
        <v/>
      </c>
      <c r="DH92" s="228" t="str">
        <f>IF([2]相关演算!DH92="","",[2]相关演算!DH92)</f>
        <v/>
      </c>
      <c r="DI92" s="228" t="str">
        <f>IF([2]相关演算!DI92="","",[2]相关演算!DI92)</f>
        <v/>
      </c>
      <c r="DJ92" s="228" t="str">
        <f>IF([2]相关演算!DJ92="","",[2]相关演算!DJ92)</f>
        <v/>
      </c>
      <c r="DK92" s="228" t="str">
        <f>IF([2]相关演算!DK92="","",[2]相关演算!DK92)</f>
        <v/>
      </c>
      <c r="DL92" s="228" t="str">
        <f>IF([2]相关演算!DL92="","",[2]相关演算!DL92)</f>
        <v/>
      </c>
      <c r="DM92" s="228" t="str">
        <f>IF([2]相关演算!DM92="","",[2]相关演算!DM92)</f>
        <v/>
      </c>
      <c r="DN92" s="228" t="str">
        <f>IF([2]相关演算!DN92="","",[2]相关演算!DN92)</f>
        <v/>
      </c>
      <c r="DO92" s="228" t="str">
        <f>IF([2]相关演算!DO92="","",[2]相关演算!DO92)</f>
        <v/>
      </c>
      <c r="DP92" s="228" t="str">
        <f>IF([2]相关演算!DP92="","",[2]相关演算!DP92)</f>
        <v/>
      </c>
      <c r="DQ92" s="228" t="str">
        <f>IF([2]相关演算!DQ92="","",[2]相关演算!DQ92)</f>
        <v/>
      </c>
      <c r="DR92" s="228" t="str">
        <f>IF([2]相关演算!DR92="","",[2]相关演算!DR92)</f>
        <v/>
      </c>
      <c r="DS92" s="228" t="str">
        <f>IF([2]相关演算!DS92="","",[2]相关演算!DS92)</f>
        <v/>
      </c>
      <c r="DT92" s="228" t="str">
        <f>IF([2]相关演算!DT92="","",[2]相关演算!DT92)</f>
        <v/>
      </c>
      <c r="DU92" s="228" t="str">
        <f>IF([2]相关演算!DU92="","",[2]相关演算!DU92)</f>
        <v/>
      </c>
      <c r="DV92" s="228" t="str">
        <f>IF([2]相关演算!DV92="","",[2]相关演算!DV92)</f>
        <v/>
      </c>
      <c r="DW92" s="228" t="str">
        <f>IF([2]相关演算!DW92="","",[2]相关演算!DW92)</f>
        <v/>
      </c>
      <c r="DX92" s="228" t="str">
        <f>IF([2]相关演算!DX92="","",[2]相关演算!DX92)</f>
        <v/>
      </c>
      <c r="DY92" s="228" t="str">
        <f>IF([2]相关演算!DY92="","",[2]相关演算!DY92)</f>
        <v/>
      </c>
      <c r="DZ92" s="228" t="str">
        <f>IF([2]相关演算!DZ92="","",[2]相关演算!DZ92)</f>
        <v/>
      </c>
      <c r="EA92" s="228" t="str">
        <f>IF([2]相关演算!EA92="","",[2]相关演算!EA92)</f>
        <v/>
      </c>
      <c r="EB92" s="228" t="str">
        <f>IF([2]相关演算!EB92="","",[2]相关演算!EB92)</f>
        <v/>
      </c>
      <c r="EC92" s="228" t="str">
        <f>IF([2]相关演算!EC92="","",[2]相关演算!EC92)</f>
        <v/>
      </c>
      <c r="ED92" s="228" t="str">
        <f>IF([2]相关演算!ED92="","",[2]相关演算!ED92)</f>
        <v/>
      </c>
      <c r="EE92" s="228" t="str">
        <f>IF([2]相关演算!EE92="","",[2]相关演算!EE92)</f>
        <v/>
      </c>
      <c r="EF92" s="228" t="str">
        <f>IF([2]相关演算!EF92="","",[2]相关演算!EF92)</f>
        <v/>
      </c>
      <c r="EG92" s="228" t="str">
        <f>IF([2]相关演算!EG92="","",[2]相关演算!EG92)</f>
        <v/>
      </c>
      <c r="EH92" s="228" t="str">
        <f>IF([2]相关演算!EH92="","",[2]相关演算!EH92)</f>
        <v/>
      </c>
      <c r="EI92" s="228" t="str">
        <f>IF([2]相关演算!EI92="","",[2]相关演算!EI92)</f>
        <v/>
      </c>
      <c r="EJ92" s="228" t="str">
        <f>IF([2]相关演算!EJ92="","",[2]相关演算!EJ92)</f>
        <v/>
      </c>
      <c r="EK92" s="228" t="str">
        <f>IF([2]相关演算!EK92="","",[2]相关演算!EK92)</f>
        <v/>
      </c>
      <c r="EL92" s="228" t="str">
        <f>IF([2]相关演算!EL92="","",[2]相关演算!EL92)</f>
        <v/>
      </c>
      <c r="EM92" s="228" t="str">
        <f>IF([2]相关演算!EM92="","",[2]相关演算!EM92)</f>
        <v/>
      </c>
      <c r="EN92" s="228" t="str">
        <f>IF([2]相关演算!EN92="","",[2]相关演算!EN92)</f>
        <v/>
      </c>
      <c r="EO92" s="228" t="str">
        <f>IF([2]相关演算!EO92="","",[2]相关演算!EO92)</f>
        <v/>
      </c>
      <c r="EP92" s="228" t="str">
        <f>IF([2]相关演算!EP92="","",[2]相关演算!EP92)</f>
        <v/>
      </c>
      <c r="EQ92" s="228" t="str">
        <f>IF([2]相关演算!EQ92="","",[2]相关演算!EQ92)</f>
        <v/>
      </c>
      <c r="ER92" s="228" t="str">
        <f>IF([2]相关演算!ER92="","",[2]相关演算!ER92)</f>
        <v/>
      </c>
      <c r="ES92" s="228" t="str">
        <f>IF([2]相关演算!ES92="","",[2]相关演算!ES92)</f>
        <v/>
      </c>
      <c r="ET92" s="228" t="str">
        <f>IF([2]相关演算!ET92="","",[2]相关演算!ET92)</f>
        <v/>
      </c>
      <c r="EU92" s="228" t="str">
        <f>IF([2]相关演算!EU92="","",[2]相关演算!EU92)</f>
        <v/>
      </c>
      <c r="EV92" s="228" t="str">
        <f>IF([2]相关演算!EV92="","",[2]相关演算!EV92)</f>
        <v/>
      </c>
      <c r="EW92" s="228" t="str">
        <f>IF([2]相关演算!EW92="","",[2]相关演算!EW92)</f>
        <v/>
      </c>
      <c r="EX92" s="228" t="str">
        <f>IF([2]相关演算!EX92="","",[2]相关演算!EX92)</f>
        <v/>
      </c>
      <c r="EY92" s="228" t="str">
        <f>IF([2]相关演算!EY92="","",[2]相关演算!EY92)</f>
        <v/>
      </c>
      <c r="EZ92" s="228" t="str">
        <f>IF([2]相关演算!EZ92="","",[2]相关演算!EZ92)</f>
        <v/>
      </c>
      <c r="FA92" s="228" t="str">
        <f>IF([2]相关演算!FA92="","",[2]相关演算!FA92)</f>
        <v/>
      </c>
      <c r="FB92" s="228" t="str">
        <f>IF([2]相关演算!FB92="","",[2]相关演算!FB92)</f>
        <v/>
      </c>
      <c r="FC92" s="228" t="str">
        <f>IF([2]相关演算!FC92="","",[2]相关演算!FC92)</f>
        <v/>
      </c>
      <c r="FD92" s="228" t="str">
        <f>IF([2]相关演算!FD92="","",[2]相关演算!FD92)</f>
        <v/>
      </c>
      <c r="FE92" s="228" t="str">
        <f>IF([2]相关演算!FE92="","",[2]相关演算!FE92)</f>
        <v/>
      </c>
      <c r="FF92" s="228" t="str">
        <f>IF([2]相关演算!FF92="","",[2]相关演算!FF92)</f>
        <v/>
      </c>
      <c r="FG92" s="228" t="str">
        <f>IF([2]相关演算!FG92="","",[2]相关演算!FG92)</f>
        <v/>
      </c>
      <c r="FH92" s="228">
        <f>IF([2]相关演算!FH92="","",[2]相关演算!FH92)</f>
        <v>10077</v>
      </c>
      <c r="FI92" s="228" t="str">
        <f>IF([2]相关演算!FI92="","",[2]相关演算!FI92)</f>
        <v/>
      </c>
      <c r="FJ92" s="228" t="str">
        <f>IF([2]相关演算!FJ92="","",[2]相关演算!FJ92)</f>
        <v/>
      </c>
      <c r="FK92" s="228" t="str">
        <f>IF([2]相关演算!FK92="","",[2]相关演算!FK92)</f>
        <v/>
      </c>
      <c r="FL92" s="228" t="str">
        <f>IF([2]相关演算!FL92="","",[2]相关演算!FL92)</f>
        <v/>
      </c>
      <c r="FM92" s="228" t="str">
        <f>IF([2]相关演算!FM92="","",[2]相关演算!FM92)</f>
        <v/>
      </c>
      <c r="FN92" s="228" t="str">
        <f>IF([2]相关演算!FN92="","",[2]相关演算!FN92)</f>
        <v/>
      </c>
      <c r="FO92" s="228" t="str">
        <f>IF([2]相关演算!FO92="","",[2]相关演算!FO92)</f>
        <v/>
      </c>
      <c r="FP92" s="228" t="str">
        <f>IF([2]相关演算!FP92="","",[2]相关演算!FP92)</f>
        <v/>
      </c>
      <c r="FQ92" s="228" t="str">
        <f>IF([2]相关演算!FQ92="","",[2]相关演算!FQ92)</f>
        <v/>
      </c>
      <c r="FR92" s="228" t="str">
        <f>IF([2]相关演算!FR92="","",[2]相关演算!FR92)</f>
        <v/>
      </c>
      <c r="FS92" s="228" t="str">
        <f>IF([2]相关演算!FS92="","",[2]相关演算!FS92)</f>
        <v/>
      </c>
      <c r="FT92" s="228" t="str">
        <f>IF([2]相关演算!FT92="","",[2]相关演算!FT92)</f>
        <v/>
      </c>
      <c r="FU92" s="228" t="str">
        <f>IF([2]相关演算!FU92="","",[2]相关演算!FU92)</f>
        <v/>
      </c>
      <c r="FV92" s="228" t="str">
        <f>IF([2]相关演算!FV92="","",[2]相关演算!FV92)</f>
        <v/>
      </c>
      <c r="FW92" s="228" t="str">
        <f>IF([2]相关演算!FW92="","",[2]相关演算!FW92)</f>
        <v/>
      </c>
      <c r="FX92" s="228" t="str">
        <f>IF([2]相关演算!FX92="","",[2]相关演算!FX92)</f>
        <v/>
      </c>
      <c r="FY92" s="228" t="str">
        <f>IF([2]相关演算!FY92="","",[2]相关演算!FY92)</f>
        <v/>
      </c>
      <c r="FZ92" s="228" t="str">
        <f>IF([2]相关演算!FZ92="","",[2]相关演算!FZ92)</f>
        <v/>
      </c>
      <c r="GA92" s="228" t="str">
        <f>IF([2]相关演算!GA92="","",[2]相关演算!GA92)</f>
        <v/>
      </c>
      <c r="GB92" s="228" t="str">
        <f>IF([2]相关演算!GB92="","",[2]相关演算!GB92)</f>
        <v/>
      </c>
      <c r="GC92" s="228" t="str">
        <f>IF([2]相关演算!GC92="","",[2]相关演算!GC92)</f>
        <v/>
      </c>
      <c r="GD92" s="228" t="str">
        <f>IF([2]相关演算!GD92="","",[2]相关演算!GD92)</f>
        <v/>
      </c>
      <c r="GE92" s="228" t="str">
        <f>IF([2]相关演算!GE92="","",[2]相关演算!GE92)</f>
        <v/>
      </c>
      <c r="GF92" s="228" t="str">
        <f>IF([2]相关演算!GF92="","",[2]相关演算!GF92)</f>
        <v/>
      </c>
      <c r="GG92" s="228" t="str">
        <f>IF([2]相关演算!GG92="","",[2]相关演算!GG92)</f>
        <v/>
      </c>
      <c r="GH92" s="228" t="str">
        <f>IF([2]相关演算!GH92="","",[2]相关演算!GH92)</f>
        <v/>
      </c>
      <c r="GI92" s="228" t="str">
        <f>IF([2]相关演算!GI92="","",[2]相关演算!GI92)</f>
        <v/>
      </c>
      <c r="GJ92" s="228" t="str">
        <f>IF([2]相关演算!GJ92="","",[2]相关演算!GJ92)</f>
        <v/>
      </c>
      <c r="GK92" s="228" t="str">
        <f>IF([2]相关演算!GK92="","",[2]相关演算!GK92)</f>
        <v/>
      </c>
      <c r="GL92" s="228" t="str">
        <f>IF([2]相关演算!GL92="","",[2]相关演算!GL92)</f>
        <v/>
      </c>
      <c r="GM92" s="228" t="str">
        <f>IF([2]相关演算!GM92="","",[2]相关演算!GM92)</f>
        <v/>
      </c>
      <c r="GN92" s="228" t="str">
        <f>IF([2]相关演算!GN92="","",[2]相关演算!GN92)</f>
        <v/>
      </c>
      <c r="GO92" s="228" t="str">
        <f>IF([2]相关演算!GO92="","",[2]相关演算!GO92)</f>
        <v/>
      </c>
      <c r="GP92" s="228" t="str">
        <f>IF([2]相关演算!GP92="","",[2]相关演算!GP92)</f>
        <v/>
      </c>
      <c r="GQ92" s="228" t="str">
        <f>IF([2]相关演算!GQ92="","",[2]相关演算!GQ92)</f>
        <v/>
      </c>
      <c r="GR92" s="228" t="str">
        <f>IF([2]相关演算!GR92="","",[2]相关演算!GR92)</f>
        <v/>
      </c>
      <c r="GS92" s="228" t="str">
        <f>IF([2]相关演算!GS92="","",[2]相关演算!GS92)</f>
        <v/>
      </c>
      <c r="GT92" s="228" t="str">
        <f>IF([2]相关演算!GT92="","",[2]相关演算!GT92)</f>
        <v/>
      </c>
      <c r="GU92" s="228" t="str">
        <f>IF([2]相关演算!GU92="","",[2]相关演算!GU92)</f>
        <v/>
      </c>
      <c r="GV92" s="228" t="str">
        <f>IF([2]相关演算!GV92="","",[2]相关演算!GV92)</f>
        <v/>
      </c>
      <c r="GW92" s="228" t="str">
        <f>IF([2]相关演算!GW92="","",[2]相关演算!GW92)</f>
        <v/>
      </c>
      <c r="GX92" s="228" t="str">
        <f>IF([2]相关演算!GX92="","",[2]相关演算!GX92)</f>
        <v/>
      </c>
      <c r="GY92" s="228" t="str">
        <f>IF([2]相关演算!GY92="","",[2]相关演算!GY92)</f>
        <v/>
      </c>
      <c r="GZ92" s="228" t="str">
        <f>IF([2]相关演算!GZ92="","",[2]相关演算!GZ92)</f>
        <v/>
      </c>
    </row>
    <row r="93" spans="1:208">
      <c r="A93" s="228" t="str">
        <f>IF([2]相关演算!A93="","",[2]相关演算!A93)</f>
        <v/>
      </c>
      <c r="B93" s="228">
        <f>IF([2]相关演算!B93="","",[2]相关演算!B93)</f>
        <v>74</v>
      </c>
      <c r="C93" s="228">
        <f>IF([2]相关演算!C93="","",[2]相关演算!C93)</f>
        <v>0.5</v>
      </c>
      <c r="D93" s="228">
        <f>IF([2]相关演算!D93="","",[2]相关演算!D93)</f>
        <v>0.5</v>
      </c>
      <c r="E93" s="228">
        <f>IF([2]相关演算!E93="","",[2]相关演算!E93)</f>
        <v>0.5</v>
      </c>
      <c r="F93" s="228">
        <f>IF([2]相关演算!F93="","",[2]相关演算!F93)</f>
        <v>0.5</v>
      </c>
      <c r="G93" s="228">
        <f>IF([2]相关演算!G93="","",[2]相关演算!G93)</f>
        <v>4.6034170635056021E-2</v>
      </c>
      <c r="H93" s="228">
        <f>IF([2]相关演算!H93="","",[2]相关演算!H93)</f>
        <v>1.5018924022833268E-2</v>
      </c>
      <c r="I93" s="228">
        <f>IF([2]相关演算!I93="","",[2]相关演算!I93)</f>
        <v>0.15399315710028474</v>
      </c>
      <c r="J93" s="228">
        <f>IF([2]相关演算!J93="","",[2]相关演算!J93)</f>
        <v>0.15399315710028474</v>
      </c>
      <c r="K93" s="228">
        <f>IF([2]相关演算!K93="","",[2]相关演算!K93)</f>
        <v>0</v>
      </c>
      <c r="L93" s="228">
        <f>IF([2]相关演算!L93="","",[2]相关演算!L93)</f>
        <v>0.17394199798876359</v>
      </c>
      <c r="M93" s="228">
        <f>IF([2]相关演算!M93="","",[2]相关演算!M93)</f>
        <v>0.12814825646252598</v>
      </c>
      <c r="N93" s="228">
        <f>IF([2]相关演算!N93="","",[2]相关演算!N93)</f>
        <v>2.6776420024753212E-2</v>
      </c>
      <c r="O93" s="228" t="str">
        <f>IF([2]相关演算!O93="","",[2]相关演算!O93)</f>
        <v/>
      </c>
      <c r="P93" s="228" t="str">
        <f>IF([2]相关演算!P93="","",[2]相关演算!P93)</f>
        <v/>
      </c>
      <c r="Q93" s="228" t="str">
        <f>IF([2]相关演算!Q93="","",[2]相关演算!Q93)</f>
        <v/>
      </c>
      <c r="R93" s="228">
        <f>IF([2]相关演算!R93="","",[2]相关演算!R93)</f>
        <v>3.7898399999999999</v>
      </c>
      <c r="S93" s="228">
        <f>IF([2]相关演算!S93="","",[2]相关演算!S93)</f>
        <v>3.62704</v>
      </c>
      <c r="T93" s="228">
        <f>IF([2]相关演算!T93="","",[2]相关演算!T93)</f>
        <v>1.8</v>
      </c>
      <c r="U93" s="228">
        <f>IF([2]相关演算!U93="","",[2]相关演算!U93)</f>
        <v>2.3839999999999999</v>
      </c>
      <c r="V93" s="228">
        <f>IF([2]相关演算!V93="","",[2]相关演算!V93)</f>
        <v>2.7058059645689854</v>
      </c>
      <c r="W93" s="228">
        <f>IF([2]相关演算!W93="","",[2]相关演算!W93)</f>
        <v>1.3930560299788226</v>
      </c>
      <c r="X93" s="228">
        <f>IF([2]相关演算!X93="","",[2]相关演算!X93)</f>
        <v>0.82641178413081484</v>
      </c>
      <c r="Y93" s="228">
        <f>IF([2]相关演算!Y93="","",[2]相关演算!Y93)</f>
        <v>0.86985868411778011</v>
      </c>
      <c r="Z93" s="228">
        <f>IF([2]相关演算!Z93="","",[2]相关演算!Z93)</f>
        <v>0.15596210620274964</v>
      </c>
      <c r="AA93" s="228">
        <f>IF([2]相关演算!AA93="","",[2]相关演算!AA93)</f>
        <v>0.16296247865240765</v>
      </c>
      <c r="AB93" s="228">
        <f>IF([2]相关演算!AB93="","",[2]相关演算!AB93)</f>
        <v>0.32837301587301593</v>
      </c>
      <c r="AC93" s="228">
        <f>IF([2]相关演算!AC93="","",[2]相关演算!AC93)</f>
        <v>0.24793264621284761</v>
      </c>
      <c r="AD93" s="228">
        <f>IF([2]相关演算!AD93="","",[2]相关演算!AD93)</f>
        <v>0.38502429034831204</v>
      </c>
      <c r="AE93" s="228">
        <f>IF([2]相关演算!AE93="","",[2]相关演算!AE93)</f>
        <v>0.54535758612488028</v>
      </c>
      <c r="AF93" s="228">
        <f>IF([2]相关演算!AF93="","",[2]相关演算!AF93)</f>
        <v>2.2458454629190827</v>
      </c>
      <c r="AG93" s="228">
        <f>IF([2]相关演算!AG93="","",[2]相关演算!AG93)</f>
        <v>5.7221180753812115</v>
      </c>
      <c r="AH93" s="228">
        <f>IF([2]相关演算!AH93="","",[2]相关演算!AH93)</f>
        <v>1.5720918240433579</v>
      </c>
      <c r="AI93" s="228">
        <f>IF([2]相关演算!AI93="","",[2]相关演算!AI93)</f>
        <v>0.22986111111111113</v>
      </c>
      <c r="AJ93" s="228">
        <f>IF([2]相关演算!AJ93="","",[2]相关演算!AJ93)</f>
        <v>0.38502429034831204</v>
      </c>
      <c r="AK93" s="228">
        <f>IF([2]相关演算!AK93="","",[2]相关演算!AK93)</f>
        <v>0.15596210620274964</v>
      </c>
      <c r="AL93" s="228">
        <f>IF([2]相关演算!AL93="","",[2]相关演算!AL93)</f>
        <v>1.4983508308293782E+31</v>
      </c>
      <c r="AM93" s="228">
        <f>IF([2]相关演算!AM93="","",[2]相关演算!AM93)</f>
        <v>1.5656044357686548E+31</v>
      </c>
      <c r="AN93" s="228">
        <f>IF([2]相关演算!AN93="","",[2]相关演算!AN93)</f>
        <v>3.1547277292835483E+31</v>
      </c>
      <c r="AO93" s="228">
        <f>IF([2]相关演算!AO93="","",[2]相关演算!AO93)</f>
        <v>5.0213967463044218E+31</v>
      </c>
      <c r="AP93" s="228">
        <f>IF([2]相关演算!AP93="","",[2]相关演算!AP93)</f>
        <v>4.9854500089435835E+31</v>
      </c>
      <c r="AQ93" s="228">
        <f>IF([2]相关演算!AQ93="","",[2]相关演算!AQ93)</f>
        <v>5.5604710803254114E+31</v>
      </c>
      <c r="AR93" s="228">
        <f>IF([2]相关演算!AR93="","",[2]相关演算!AR93)</f>
        <v>3.8923297562277875E+31</v>
      </c>
      <c r="AS93" s="228">
        <f>IF([2]相关演算!AS93="","",[2]相关演算!AS93)</f>
        <v>2.2083094104984837E+31</v>
      </c>
      <c r="AT93" s="228">
        <f>IF([2]相关演算!AT93="","",[2]相关演算!AT93)</f>
        <v>5.0213967463044218E+31</v>
      </c>
      <c r="AU93" s="228">
        <f>IF([2]相关演算!AU93="","",[2]相关演算!AU93)</f>
        <v>1.4983508308293782E+31</v>
      </c>
      <c r="AV93" s="228" t="str">
        <f>IF([2]相关演算!AV93="","",[2]相关演算!AV93)</f>
        <v/>
      </c>
      <c r="AW93" s="228" t="str">
        <f>IF([2]相关演算!AW93="","",[2]相关演算!AW93)</f>
        <v/>
      </c>
      <c r="AX93" s="228" t="str">
        <f>IF([2]相关演算!AX93="","",[2]相关演算!AX93)</f>
        <v/>
      </c>
      <c r="AY93" s="228" t="str">
        <f>IF([2]相关演算!AY93="","",[2]相关演算!AY93)</f>
        <v/>
      </c>
      <c r="AZ93" s="228" t="str">
        <f>IF([2]相关演算!AZ93="","",[2]相关演算!AZ93)</f>
        <v/>
      </c>
      <c r="BA93" s="228" t="str">
        <f>IF([2]相关演算!BA93="","",[2]相关演算!BA93)</f>
        <v/>
      </c>
      <c r="BB93" s="228" t="str">
        <f>IF([2]相关演算!BB93="","",[2]相关演算!BB93)</f>
        <v/>
      </c>
      <c r="BC93" s="228" t="str">
        <f>IF([2]相关演算!BC93="","",[2]相关演算!BC93)</f>
        <v/>
      </c>
      <c r="BD93" s="228">
        <f>IF([2]相关演算!BD93="","",[2]相关演算!BD93)</f>
        <v>69</v>
      </c>
      <c r="BE93" s="228">
        <f>IF([2]相关演算!BE93="","",[2]相关演算!BE93)</f>
        <v>240</v>
      </c>
      <c r="BF93" s="228">
        <f>IF([2]相关演算!BF93="","",[2]相关演算!BF93)</f>
        <v>196.47134632129419</v>
      </c>
      <c r="BG93" s="228">
        <f>IF([2]相关演算!BG93="","",[2]相关演算!BG93)</f>
        <v>198.17866527973914</v>
      </c>
      <c r="BH93" s="228">
        <f>IF([2]相关演算!BH93="","",[2]相关演算!BH93)</f>
        <v>229.06678047926476</v>
      </c>
      <c r="BI93" s="228" t="str">
        <f>IF([2]相关演算!BI93="","",[2]相关演算!BI93)</f>
        <v/>
      </c>
      <c r="BJ93" s="228" t="str">
        <f>IF([2]相关演算!BJ93="","",[2]相关演算!BJ93)</f>
        <v/>
      </c>
      <c r="BK93" s="228">
        <f>IF([2]相关演算!BK93="","",[2]相关演算!BK93)</f>
        <v>69</v>
      </c>
      <c r="BL93" s="228">
        <f>IF([2]相关演算!BL93="","",[2]相关演算!BL93)</f>
        <v>6.2594714866813672E-2</v>
      </c>
      <c r="BM93" s="228">
        <f>IF([2]相关演算!BM93="","",[2]相关演算!BM93)</f>
        <v>0.15328430937757104</v>
      </c>
      <c r="BN93" s="228">
        <f>IF([2]相关演算!BN93="","",[2]相关演算!BN93)</f>
        <v>0.13115078806307628</v>
      </c>
      <c r="BO93" s="228">
        <f>IF([2]相关演算!BO93="","",[2]相关演算!BO93)</f>
        <v>6.9920155942855222E-2</v>
      </c>
      <c r="BP93" s="228" t="str">
        <f>IF([2]相关演算!BP93="","",[2]相关演算!BP93)</f>
        <v/>
      </c>
      <c r="BQ93" s="228">
        <f>IF([2]相关演算!BQ93="","",[2]相关演算!BQ93)</f>
        <v>4.6405077458853528E-2</v>
      </c>
      <c r="BR93" s="228">
        <f>IF([2]相关演算!BR93="","",[2]相关演算!BR93)</f>
        <v>0.20895434600307131</v>
      </c>
      <c r="BS93" s="228">
        <f>IF([2]相关演算!BS93="","",[2]相关演算!BS93)</f>
        <v>8.8434430322779298E-2</v>
      </c>
      <c r="BT93" s="228">
        <f>IF([2]相关演算!BT93="","",[2]相关演算!BT93)</f>
        <v>8.9234923877767075E-2</v>
      </c>
      <c r="BU93" s="228" t="str">
        <f>IF([2]相关演算!BU93="","",[2]相关演算!BU93)</f>
        <v/>
      </c>
      <c r="BV93" s="228" t="str">
        <f>IF([2]相关演算!BV93="","",[2]相关演算!BV93)</f>
        <v/>
      </c>
      <c r="BW93" s="228">
        <f>IF([2]相关演算!BW93="","",[2]相关演算!BW93)</f>
        <v>0.1089997923256672</v>
      </c>
      <c r="BX93" s="228">
        <f>IF([2]相关演算!BX93="","",[2]相关演算!BX93)</f>
        <v>0.36223865538064237</v>
      </c>
      <c r="BY93" s="228">
        <f>IF([2]相关演算!BY93="","",[2]相关演算!BY93)</f>
        <v>0.2195852183858556</v>
      </c>
      <c r="BZ93" s="228">
        <f>IF([2]相关演算!BZ93="","",[2]相关演算!BZ93)</f>
        <v>0.1591550798206223</v>
      </c>
      <c r="CA93" s="228" t="str">
        <f>IF([2]相关演算!CA93="","",[2]相关演算!CA93)</f>
        <v/>
      </c>
      <c r="CB93" s="228" t="str">
        <f>IF([2]相关演算!CB93="","",[2]相关演算!CB93)</f>
        <v/>
      </c>
      <c r="CC93" s="228" t="str">
        <f>IF([2]相关演算!CC93="","",[2]相关演算!CC93)</f>
        <v/>
      </c>
      <c r="CD93" s="228" t="str">
        <f>IF([2]相关演算!CD93="","",[2]相关演算!CD93)</f>
        <v/>
      </c>
      <c r="CE93" s="228" t="str">
        <f>IF([2]相关演算!CE93="","",[2]相关演算!CE93)</f>
        <v/>
      </c>
      <c r="CF93" s="228" t="str">
        <f>IF([2]相关演算!CF93="","",[2]相关演算!CF93)</f>
        <v/>
      </c>
      <c r="CG93" s="228" t="str">
        <f>IF([2]相关演算!CG93="","",[2]相关演算!CG93)</f>
        <v/>
      </c>
      <c r="CH93" s="228" t="str">
        <f>IF([2]相关演算!CH93="","",[2]相关演算!CH93)</f>
        <v/>
      </c>
      <c r="CI93" s="228" t="str">
        <f>IF([2]相关演算!CI93="","",[2]相关演算!CI93)</f>
        <v/>
      </c>
      <c r="CJ93" s="228">
        <f>IF([2]相关演算!CJ93="","",[2]相关演算!CJ93)</f>
        <v>69</v>
      </c>
      <c r="CK93" s="228">
        <f>IF([2]相关演算!CK93="","",[2]相关演算!CK93)</f>
        <v>301.56043978485064</v>
      </c>
      <c r="CL93" s="228">
        <f>IF([2]相关演算!CL93="","",[2]相关演算!CL93)</f>
        <v>306.19772911726</v>
      </c>
      <c r="CM93" s="228">
        <f>IF([2]相关演算!CM93="","",[2]相关演算!CM93)</f>
        <v>284.33374934987773</v>
      </c>
      <c r="CN93" s="228">
        <f>IF([2]相关演算!CN93="","",[2]相关演算!CN93)</f>
        <v>284.33374934987773</v>
      </c>
      <c r="CO93" s="228" t="str">
        <f>IF([2]相关演算!CO93="","",[2]相关演算!CO93)</f>
        <v/>
      </c>
      <c r="CP93" s="228" t="str">
        <f>IF([2]相关演算!CP93="","",[2]相关演算!CP93)</f>
        <v/>
      </c>
      <c r="CQ93" s="228">
        <f>IF([2]相关演算!CQ93="","",[2]相关演算!CQ93)</f>
        <v>69</v>
      </c>
      <c r="CR93" s="228" t="e">
        <f>IF([2]相关演算!CR93="","",[2]相关演算!CR93)</f>
        <v>#VALUE!</v>
      </c>
      <c r="CS93" s="228" t="e">
        <f>IF([2]相关演算!CS93="","",[2]相关演算!CS93)</f>
        <v>#VALUE!</v>
      </c>
      <c r="CT93" s="228" t="e">
        <f>IF([2]相关演算!CT93="","",[2]相关演算!CT93)</f>
        <v>#VALUE!</v>
      </c>
      <c r="CU93" s="228" t="e">
        <f>IF([2]相关演算!CU93="","",[2]相关演算!CU93)</f>
        <v>#VALUE!</v>
      </c>
      <c r="CV93" s="228" t="str">
        <f>IF([2]相关演算!CV93="","",[2]相关演算!CV93)</f>
        <v/>
      </c>
      <c r="CW93" s="228">
        <f>IF([2]相关演算!CW93="","",[2]相关演算!CW93)</f>
        <v>7.168525315537122E-2</v>
      </c>
      <c r="CX93" s="228">
        <f>IF([2]相关演算!CX93="","",[2]相关演算!CX93)</f>
        <v>7.2023463096370602E-2</v>
      </c>
      <c r="CY93" s="228">
        <f>IF([2]相关演算!CY93="","",[2]相关演算!CY93)</f>
        <v>6.2228241718631998E-2</v>
      </c>
      <c r="CZ93" s="228">
        <f>IF([2]相关演算!CZ93="","",[2]相关演算!CZ93)</f>
        <v>6.0864370971269892E-2</v>
      </c>
      <c r="DA93" s="228" t="str">
        <f>IF([2]相关演算!DA93="","",[2]相关演算!DA93)</f>
        <v/>
      </c>
      <c r="DB93" s="228" t="str">
        <f>IF([2]相关演算!DB93="","",[2]相关演算!DB93)</f>
        <v/>
      </c>
      <c r="DC93" s="228" t="e">
        <f>IF([2]相关演算!DC93="","",[2]相关演算!DC93)</f>
        <v>#VALUE!</v>
      </c>
      <c r="DD93" s="228" t="e">
        <f>IF([2]相关演算!DD93="","",[2]相关演算!DD93)</f>
        <v>#VALUE!</v>
      </c>
      <c r="DE93" s="228" t="e">
        <f>IF([2]相关演算!DE93="","",[2]相关演算!DE93)</f>
        <v>#VALUE!</v>
      </c>
      <c r="DF93" s="228" t="e">
        <f>IF([2]相关演算!DF93="","",[2]相关演算!DF93)</f>
        <v>#VALUE!</v>
      </c>
      <c r="DG93" s="228" t="str">
        <f>IF([2]相关演算!DG93="","",[2]相关演算!DG93)</f>
        <v/>
      </c>
      <c r="DH93" s="228" t="str">
        <f>IF([2]相关演算!DH93="","",[2]相关演算!DH93)</f>
        <v/>
      </c>
      <c r="DI93" s="228" t="str">
        <f>IF([2]相关演算!DI93="","",[2]相关演算!DI93)</f>
        <v/>
      </c>
      <c r="DJ93" s="228" t="str">
        <f>IF([2]相关演算!DJ93="","",[2]相关演算!DJ93)</f>
        <v/>
      </c>
      <c r="DK93" s="228" t="str">
        <f>IF([2]相关演算!DK93="","",[2]相关演算!DK93)</f>
        <v/>
      </c>
      <c r="DL93" s="228" t="str">
        <f>IF([2]相关演算!DL93="","",[2]相关演算!DL93)</f>
        <v/>
      </c>
      <c r="DM93" s="228" t="str">
        <f>IF([2]相关演算!DM93="","",[2]相关演算!DM93)</f>
        <v/>
      </c>
      <c r="DN93" s="228" t="str">
        <f>IF([2]相关演算!DN93="","",[2]相关演算!DN93)</f>
        <v/>
      </c>
      <c r="DO93" s="228" t="str">
        <f>IF([2]相关演算!DO93="","",[2]相关演算!DO93)</f>
        <v/>
      </c>
      <c r="DP93" s="228" t="str">
        <f>IF([2]相关演算!DP93="","",[2]相关演算!DP93)</f>
        <v/>
      </c>
      <c r="DQ93" s="228" t="str">
        <f>IF([2]相关演算!DQ93="","",[2]相关演算!DQ93)</f>
        <v/>
      </c>
      <c r="DR93" s="228" t="str">
        <f>IF([2]相关演算!DR93="","",[2]相关演算!DR93)</f>
        <v/>
      </c>
      <c r="DS93" s="228" t="str">
        <f>IF([2]相关演算!DS93="","",[2]相关演算!DS93)</f>
        <v/>
      </c>
      <c r="DT93" s="228" t="str">
        <f>IF([2]相关演算!DT93="","",[2]相关演算!DT93)</f>
        <v/>
      </c>
      <c r="DU93" s="228" t="str">
        <f>IF([2]相关演算!DU93="","",[2]相关演算!DU93)</f>
        <v/>
      </c>
      <c r="DV93" s="228" t="str">
        <f>IF([2]相关演算!DV93="","",[2]相关演算!DV93)</f>
        <v/>
      </c>
      <c r="DW93" s="228" t="str">
        <f>IF([2]相关演算!DW93="","",[2]相关演算!DW93)</f>
        <v/>
      </c>
      <c r="DX93" s="228" t="str">
        <f>IF([2]相关演算!DX93="","",[2]相关演算!DX93)</f>
        <v/>
      </c>
      <c r="DY93" s="228" t="str">
        <f>IF([2]相关演算!DY93="","",[2]相关演算!DY93)</f>
        <v/>
      </c>
      <c r="DZ93" s="228" t="str">
        <f>IF([2]相关演算!DZ93="","",[2]相关演算!DZ93)</f>
        <v/>
      </c>
      <c r="EA93" s="228" t="str">
        <f>IF([2]相关演算!EA93="","",[2]相关演算!EA93)</f>
        <v/>
      </c>
      <c r="EB93" s="228" t="str">
        <f>IF([2]相关演算!EB93="","",[2]相关演算!EB93)</f>
        <v/>
      </c>
      <c r="EC93" s="228" t="str">
        <f>IF([2]相关演算!EC93="","",[2]相关演算!EC93)</f>
        <v/>
      </c>
      <c r="ED93" s="228" t="str">
        <f>IF([2]相关演算!ED93="","",[2]相关演算!ED93)</f>
        <v/>
      </c>
      <c r="EE93" s="228" t="str">
        <f>IF([2]相关演算!EE93="","",[2]相关演算!EE93)</f>
        <v/>
      </c>
      <c r="EF93" s="228" t="str">
        <f>IF([2]相关演算!EF93="","",[2]相关演算!EF93)</f>
        <v/>
      </c>
      <c r="EG93" s="228" t="str">
        <f>IF([2]相关演算!EG93="","",[2]相关演算!EG93)</f>
        <v/>
      </c>
      <c r="EH93" s="228" t="str">
        <f>IF([2]相关演算!EH93="","",[2]相关演算!EH93)</f>
        <v/>
      </c>
      <c r="EI93" s="228" t="str">
        <f>IF([2]相关演算!EI93="","",[2]相关演算!EI93)</f>
        <v/>
      </c>
      <c r="EJ93" s="228" t="str">
        <f>IF([2]相关演算!EJ93="","",[2]相关演算!EJ93)</f>
        <v/>
      </c>
      <c r="EK93" s="228" t="str">
        <f>IF([2]相关演算!EK93="","",[2]相关演算!EK93)</f>
        <v/>
      </c>
      <c r="EL93" s="228" t="str">
        <f>IF([2]相关演算!EL93="","",[2]相关演算!EL93)</f>
        <v/>
      </c>
      <c r="EM93" s="228" t="str">
        <f>IF([2]相关演算!EM93="","",[2]相关演算!EM93)</f>
        <v/>
      </c>
      <c r="EN93" s="228" t="str">
        <f>IF([2]相关演算!EN93="","",[2]相关演算!EN93)</f>
        <v/>
      </c>
      <c r="EO93" s="228" t="str">
        <f>IF([2]相关演算!EO93="","",[2]相关演算!EO93)</f>
        <v/>
      </c>
      <c r="EP93" s="228" t="str">
        <f>IF([2]相关演算!EP93="","",[2]相关演算!EP93)</f>
        <v/>
      </c>
      <c r="EQ93" s="228" t="str">
        <f>IF([2]相关演算!EQ93="","",[2]相关演算!EQ93)</f>
        <v/>
      </c>
      <c r="ER93" s="228" t="str">
        <f>IF([2]相关演算!ER93="","",[2]相关演算!ER93)</f>
        <v/>
      </c>
      <c r="ES93" s="228" t="str">
        <f>IF([2]相关演算!ES93="","",[2]相关演算!ES93)</f>
        <v/>
      </c>
      <c r="ET93" s="228" t="str">
        <f>IF([2]相关演算!ET93="","",[2]相关演算!ET93)</f>
        <v/>
      </c>
      <c r="EU93" s="228" t="str">
        <f>IF([2]相关演算!EU93="","",[2]相关演算!EU93)</f>
        <v/>
      </c>
      <c r="EV93" s="228" t="str">
        <f>IF([2]相关演算!EV93="","",[2]相关演算!EV93)</f>
        <v/>
      </c>
      <c r="EW93" s="228" t="str">
        <f>IF([2]相关演算!EW93="","",[2]相关演算!EW93)</f>
        <v/>
      </c>
      <c r="EX93" s="228" t="str">
        <f>IF([2]相关演算!EX93="","",[2]相关演算!EX93)</f>
        <v/>
      </c>
      <c r="EY93" s="228" t="str">
        <f>IF([2]相关演算!EY93="","",[2]相关演算!EY93)</f>
        <v/>
      </c>
      <c r="EZ93" s="228" t="str">
        <f>IF([2]相关演算!EZ93="","",[2]相关演算!EZ93)</f>
        <v/>
      </c>
      <c r="FA93" s="228" t="str">
        <f>IF([2]相关演算!FA93="","",[2]相关演算!FA93)</f>
        <v/>
      </c>
      <c r="FB93" s="228" t="str">
        <f>IF([2]相关演算!FB93="","",[2]相关演算!FB93)</f>
        <v/>
      </c>
      <c r="FC93" s="228" t="str">
        <f>IF([2]相关演算!FC93="","",[2]相关演算!FC93)</f>
        <v/>
      </c>
      <c r="FD93" s="228" t="str">
        <f>IF([2]相关演算!FD93="","",[2]相关演算!FD93)</f>
        <v/>
      </c>
      <c r="FE93" s="228" t="str">
        <f>IF([2]相关演算!FE93="","",[2]相关演算!FE93)</f>
        <v/>
      </c>
      <c r="FF93" s="228" t="str">
        <f>IF([2]相关演算!FF93="","",[2]相关演算!FF93)</f>
        <v/>
      </c>
      <c r="FG93" s="228" t="str">
        <f>IF([2]相关演算!FG93="","",[2]相关演算!FG93)</f>
        <v/>
      </c>
      <c r="FH93" s="228">
        <f>IF([2]相关演算!FH93="","",[2]相关演算!FH93)</f>
        <v>10078</v>
      </c>
      <c r="FI93" s="228" t="str">
        <f>IF([2]相关演算!FI93="","",[2]相关演算!FI93)</f>
        <v/>
      </c>
      <c r="FJ93" s="228" t="str">
        <f>IF([2]相关演算!FJ93="","",[2]相关演算!FJ93)</f>
        <v/>
      </c>
      <c r="FK93" s="228" t="str">
        <f>IF([2]相关演算!FK93="","",[2]相关演算!FK93)</f>
        <v/>
      </c>
      <c r="FL93" s="228" t="str">
        <f>IF([2]相关演算!FL93="","",[2]相关演算!FL93)</f>
        <v/>
      </c>
      <c r="FM93" s="228" t="str">
        <f>IF([2]相关演算!FM93="","",[2]相关演算!FM93)</f>
        <v/>
      </c>
      <c r="FN93" s="228" t="str">
        <f>IF([2]相关演算!FN93="","",[2]相关演算!FN93)</f>
        <v/>
      </c>
      <c r="FO93" s="228" t="str">
        <f>IF([2]相关演算!FO93="","",[2]相关演算!FO93)</f>
        <v/>
      </c>
      <c r="FP93" s="228" t="str">
        <f>IF([2]相关演算!FP93="","",[2]相关演算!FP93)</f>
        <v/>
      </c>
      <c r="FQ93" s="228" t="str">
        <f>IF([2]相关演算!FQ93="","",[2]相关演算!FQ93)</f>
        <v/>
      </c>
      <c r="FR93" s="228" t="str">
        <f>IF([2]相关演算!FR93="","",[2]相关演算!FR93)</f>
        <v/>
      </c>
      <c r="FS93" s="228" t="str">
        <f>IF([2]相关演算!FS93="","",[2]相关演算!FS93)</f>
        <v/>
      </c>
      <c r="FT93" s="228" t="str">
        <f>IF([2]相关演算!FT93="","",[2]相关演算!FT93)</f>
        <v/>
      </c>
      <c r="FU93" s="228" t="str">
        <f>IF([2]相关演算!FU93="","",[2]相关演算!FU93)</f>
        <v/>
      </c>
      <c r="FV93" s="228" t="str">
        <f>IF([2]相关演算!FV93="","",[2]相关演算!FV93)</f>
        <v/>
      </c>
      <c r="FW93" s="228" t="str">
        <f>IF([2]相关演算!FW93="","",[2]相关演算!FW93)</f>
        <v/>
      </c>
      <c r="FX93" s="228" t="str">
        <f>IF([2]相关演算!FX93="","",[2]相关演算!FX93)</f>
        <v/>
      </c>
      <c r="FY93" s="228" t="str">
        <f>IF([2]相关演算!FY93="","",[2]相关演算!FY93)</f>
        <v/>
      </c>
      <c r="FZ93" s="228" t="str">
        <f>IF([2]相关演算!FZ93="","",[2]相关演算!FZ93)</f>
        <v/>
      </c>
      <c r="GA93" s="228" t="str">
        <f>IF([2]相关演算!GA93="","",[2]相关演算!GA93)</f>
        <v/>
      </c>
      <c r="GB93" s="228" t="str">
        <f>IF([2]相关演算!GB93="","",[2]相关演算!GB93)</f>
        <v/>
      </c>
      <c r="GC93" s="228" t="str">
        <f>IF([2]相关演算!GC93="","",[2]相关演算!GC93)</f>
        <v/>
      </c>
      <c r="GD93" s="228" t="str">
        <f>IF([2]相关演算!GD93="","",[2]相关演算!GD93)</f>
        <v/>
      </c>
      <c r="GE93" s="228" t="str">
        <f>IF([2]相关演算!GE93="","",[2]相关演算!GE93)</f>
        <v/>
      </c>
      <c r="GF93" s="228" t="str">
        <f>IF([2]相关演算!GF93="","",[2]相关演算!GF93)</f>
        <v/>
      </c>
      <c r="GG93" s="228" t="str">
        <f>IF([2]相关演算!GG93="","",[2]相关演算!GG93)</f>
        <v/>
      </c>
      <c r="GH93" s="228" t="str">
        <f>IF([2]相关演算!GH93="","",[2]相关演算!GH93)</f>
        <v/>
      </c>
      <c r="GI93" s="228" t="str">
        <f>IF([2]相关演算!GI93="","",[2]相关演算!GI93)</f>
        <v/>
      </c>
      <c r="GJ93" s="228" t="str">
        <f>IF([2]相关演算!GJ93="","",[2]相关演算!GJ93)</f>
        <v/>
      </c>
      <c r="GK93" s="228" t="str">
        <f>IF([2]相关演算!GK93="","",[2]相关演算!GK93)</f>
        <v/>
      </c>
      <c r="GL93" s="228" t="str">
        <f>IF([2]相关演算!GL93="","",[2]相关演算!GL93)</f>
        <v/>
      </c>
      <c r="GM93" s="228" t="str">
        <f>IF([2]相关演算!GM93="","",[2]相关演算!GM93)</f>
        <v/>
      </c>
      <c r="GN93" s="228" t="str">
        <f>IF([2]相关演算!GN93="","",[2]相关演算!GN93)</f>
        <v/>
      </c>
      <c r="GO93" s="228" t="str">
        <f>IF([2]相关演算!GO93="","",[2]相关演算!GO93)</f>
        <v/>
      </c>
      <c r="GP93" s="228" t="str">
        <f>IF([2]相关演算!GP93="","",[2]相关演算!GP93)</f>
        <v/>
      </c>
      <c r="GQ93" s="228" t="str">
        <f>IF([2]相关演算!GQ93="","",[2]相关演算!GQ93)</f>
        <v/>
      </c>
      <c r="GR93" s="228" t="str">
        <f>IF([2]相关演算!GR93="","",[2]相关演算!GR93)</f>
        <v/>
      </c>
      <c r="GS93" s="228" t="str">
        <f>IF([2]相关演算!GS93="","",[2]相关演算!GS93)</f>
        <v/>
      </c>
      <c r="GT93" s="228" t="str">
        <f>IF([2]相关演算!GT93="","",[2]相关演算!GT93)</f>
        <v/>
      </c>
      <c r="GU93" s="228" t="str">
        <f>IF([2]相关演算!GU93="","",[2]相关演算!GU93)</f>
        <v/>
      </c>
      <c r="GV93" s="228" t="str">
        <f>IF([2]相关演算!GV93="","",[2]相关演算!GV93)</f>
        <v/>
      </c>
      <c r="GW93" s="228" t="str">
        <f>IF([2]相关演算!GW93="","",[2]相关演算!GW93)</f>
        <v/>
      </c>
      <c r="GX93" s="228" t="str">
        <f>IF([2]相关演算!GX93="","",[2]相关演算!GX93)</f>
        <v/>
      </c>
      <c r="GY93" s="228" t="str">
        <f>IF([2]相关演算!GY93="","",[2]相关演算!GY93)</f>
        <v/>
      </c>
      <c r="GZ93" s="228" t="str">
        <f>IF([2]相关演算!GZ93="","",[2]相关演算!GZ93)</f>
        <v/>
      </c>
    </row>
    <row r="94" spans="1:208">
      <c r="A94" s="228" t="str">
        <f>IF([2]相关演算!A94="","",[2]相关演算!A94)</f>
        <v/>
      </c>
      <c r="B94" s="228">
        <f>IF([2]相关演算!B94="","",[2]相关演算!B94)</f>
        <v>75</v>
      </c>
      <c r="C94" s="228">
        <f>IF([2]相关演算!C94="","",[2]相关演算!C94)</f>
        <v>0.5</v>
      </c>
      <c r="D94" s="228">
        <f>IF([2]相关演算!D94="","",[2]相关演算!D94)</f>
        <v>0.5</v>
      </c>
      <c r="E94" s="228">
        <f>IF([2]相关演算!E94="","",[2]相关演算!E94)</f>
        <v>0.5</v>
      </c>
      <c r="F94" s="228">
        <f>IF([2]相关演算!F94="","",[2]相关演算!F94)</f>
        <v>0.5</v>
      </c>
      <c r="G94" s="228">
        <f>IF([2]相关演算!G94="","",[2]相关演算!G94)</f>
        <v>4.461320912472444E-2</v>
      </c>
      <c r="H94" s="228">
        <f>IF([2]相关演算!H94="","",[2]相关演算!H94)</f>
        <v>1.5018924022833268E-2</v>
      </c>
      <c r="I94" s="228">
        <f>IF([2]相关演算!I94="","",[2]相关演算!I94)</f>
        <v>0.14582608344552389</v>
      </c>
      <c r="J94" s="228">
        <f>IF([2]相关演算!J94="","",[2]相关演算!J94)</f>
        <v>0.14582608344552389</v>
      </c>
      <c r="K94" s="228">
        <f>IF([2]相关演算!K94="","",[2]相关演算!K94)</f>
        <v>0</v>
      </c>
      <c r="L94" s="228">
        <f>IF([2]相关演算!L94="","",[2]相关演算!L94)</f>
        <v>0.17255483635230445</v>
      </c>
      <c r="M94" s="228">
        <f>IF([2]相关演算!M94="","",[2]相关演算!M94)</f>
        <v>0.11943671123078105</v>
      </c>
      <c r="N94" s="228">
        <f>IF([2]相关演算!N94="","",[2]相关演算!N94)</f>
        <v>2.3278668614706247E-2</v>
      </c>
      <c r="O94" s="228" t="str">
        <f>IF([2]相关演算!O94="","",[2]相关演算!O94)</f>
        <v/>
      </c>
      <c r="P94" s="228" t="str">
        <f>IF([2]相关演算!P94="","",[2]相关演算!P94)</f>
        <v/>
      </c>
      <c r="Q94" s="228" t="str">
        <f>IF([2]相关演算!Q94="","",[2]相关演算!Q94)</f>
        <v/>
      </c>
      <c r="R94" s="228">
        <f>IF([2]相关演算!R94="","",[2]相关演算!R94)</f>
        <v>3.7898399999999999</v>
      </c>
      <c r="S94" s="228">
        <f>IF([2]相关演算!S94="","",[2]相关演算!S94)</f>
        <v>3.62704</v>
      </c>
      <c r="T94" s="228">
        <f>IF([2]相关演算!T94="","",[2]相关演算!T94)</f>
        <v>1.8</v>
      </c>
      <c r="U94" s="228">
        <f>IF([2]相关演算!U94="","",[2]相关演算!U94)</f>
        <v>2.3839999999999999</v>
      </c>
      <c r="V94" s="228">
        <f>IF([2]相关演算!V94="","",[2]相关演算!V94)</f>
        <v>2.6920571995652476</v>
      </c>
      <c r="W94" s="228">
        <f>IF([2]相关演算!W94="","",[2]相关演算!W94)</f>
        <v>1.3835166460573243</v>
      </c>
      <c r="X94" s="228">
        <f>IF([2]相关演算!X94="","",[2]相关演算!X94)</f>
        <v>0.81433610159509084</v>
      </c>
      <c r="Y94" s="228">
        <f>IF([2]相关演算!Y94="","",[2]相关演算!Y94)</f>
        <v>0.85901085734492377</v>
      </c>
      <c r="Z94" s="228">
        <f>IF([2]相关演算!Z94="","",[2]相关演算!Z94)</f>
        <v>0.15596210620274964</v>
      </c>
      <c r="AA94" s="228">
        <f>IF([2]相关演算!AA94="","",[2]相关演算!AA94)</f>
        <v>0.16296247865240765</v>
      </c>
      <c r="AB94" s="228">
        <f>IF([2]相关演算!AB94="","",[2]相关演算!AB94)</f>
        <v>0.32837301587301593</v>
      </c>
      <c r="AC94" s="228">
        <f>IF([2]相关演算!AC94="","",[2]相关演算!AC94)</f>
        <v>0.24793264621284761</v>
      </c>
      <c r="AD94" s="228">
        <f>IF([2]相关演算!AD94="","",[2]相关演算!AD94)</f>
        <v>0.38725713791153143</v>
      </c>
      <c r="AE94" s="228">
        <f>IF([2]相关演算!AE94="","",[2]相关演算!AE94)</f>
        <v>0.55205668459450674</v>
      </c>
      <c r="AF94" s="228">
        <f>IF([2]相关演算!AF94="","",[2]相关演算!AF94)</f>
        <v>2.5028129082157626</v>
      </c>
      <c r="AG94" s="228">
        <f>IF([2]相关演算!AG94="","",[2]相关演算!AG94)</f>
        <v>6.5564973038091274</v>
      </c>
      <c r="AH94" s="228">
        <f>IF([2]相关演算!AH94="","",[2]相关演算!AH94)</f>
        <v>1.7519690357510338</v>
      </c>
      <c r="AI94" s="228">
        <f>IF([2]相关演算!AI94="","",[2]相关演算!AI94)</f>
        <v>0.22986111111111113</v>
      </c>
      <c r="AJ94" s="228">
        <f>IF([2]相关演算!AJ94="","",[2]相关演算!AJ94)</f>
        <v>0.38725713791153143</v>
      </c>
      <c r="AK94" s="228">
        <f>IF([2]相关演算!AK94="","",[2]相关演算!AK94)</f>
        <v>0.15596210620274964</v>
      </c>
      <c r="AL94" s="228">
        <f>IF([2]相关演算!AL94="","",[2]相关演算!AL94)</f>
        <v>7.6311196603517742E+31</v>
      </c>
      <c r="AM94" s="228">
        <f>IF([2]相关演算!AM94="","",[2]相关演算!AM94)</f>
        <v>7.9736431176902406E+31</v>
      </c>
      <c r="AN94" s="228">
        <f>IF([2]相关演算!AN94="","",[2]相关演算!AN94)</f>
        <v>1.6067068074215255E+32</v>
      </c>
      <c r="AO94" s="228">
        <f>IF([2]相关演算!AO94="","",[2]相关演算!AO94)</f>
        <v>2.604511933783344E+32</v>
      </c>
      <c r="AP94" s="228">
        <f>IF([2]相关演算!AP94="","",[2]相关演算!AP94)</f>
        <v>2.594506856234197E+32</v>
      </c>
      <c r="AQ94" s="228">
        <f>IF([2]相关演算!AQ94="","",[2]相关演算!AQ94)</f>
        <v>2.9142903803953368E+32</v>
      </c>
      <c r="AR94" s="228">
        <f>IF([2]相关演算!AR94="","",[2]相关演算!AR94)</f>
        <v>2.0400032662767356E+32</v>
      </c>
      <c r="AS94" s="228">
        <f>IF([2]相关演算!AS94="","",[2]相关演算!AS94)</f>
        <v>1.1246947651950678E+32</v>
      </c>
      <c r="AT94" s="228">
        <f>IF([2]相关演算!AT94="","",[2]相关演算!AT94)</f>
        <v>2.604511933783344E+32</v>
      </c>
      <c r="AU94" s="228">
        <f>IF([2]相关演算!AU94="","",[2]相关演算!AU94)</f>
        <v>7.6311196603517742E+31</v>
      </c>
      <c r="AV94" s="228" t="str">
        <f>IF([2]相关演算!AV94="","",[2]相关演算!AV94)</f>
        <v/>
      </c>
      <c r="AW94" s="228" t="str">
        <f>IF([2]相关演算!AW94="","",[2]相关演算!AW94)</f>
        <v/>
      </c>
      <c r="AX94" s="228" t="str">
        <f>IF([2]相关演算!AX94="","",[2]相关演算!AX94)</f>
        <v/>
      </c>
      <c r="AY94" s="228" t="str">
        <f>IF([2]相关演算!AY94="","",[2]相关演算!AY94)</f>
        <v/>
      </c>
      <c r="AZ94" s="228" t="str">
        <f>IF([2]相关演算!AZ94="","",[2]相关演算!AZ94)</f>
        <v/>
      </c>
      <c r="BA94" s="228" t="str">
        <f>IF([2]相关演算!BA94="","",[2]相关演算!BA94)</f>
        <v/>
      </c>
      <c r="BB94" s="228" t="str">
        <f>IF([2]相关演算!BB94="","",[2]相关演算!BB94)</f>
        <v/>
      </c>
      <c r="BC94" s="228" t="str">
        <f>IF([2]相关演算!BC94="","",[2]相关演算!BC94)</f>
        <v/>
      </c>
      <c r="BD94" s="228">
        <f>IF([2]相关演算!BD94="","",[2]相关演算!BD94)</f>
        <v>70</v>
      </c>
      <c r="BE94" s="228">
        <f>IF([2]相关演算!BE94="","",[2]相关演算!BE94)</f>
        <v>240</v>
      </c>
      <c r="BF94" s="228">
        <f>IF([2]相关演算!BF94="","",[2]相关演算!BF94)</f>
        <v>196.84419477525978</v>
      </c>
      <c r="BG94" s="228">
        <f>IF([2]相关演算!BG94="","",[2]相关演算!BG94)</f>
        <v>200.475996861184</v>
      </c>
      <c r="BH94" s="228">
        <f>IF([2]相关演算!BH94="","",[2]相关演算!BH94)</f>
        <v>230.01107775024175</v>
      </c>
      <c r="BI94" s="228" t="str">
        <f>IF([2]相关演算!BI94="","",[2]相关演算!BI94)</f>
        <v/>
      </c>
      <c r="BJ94" s="228" t="str">
        <f>IF([2]相关演算!BJ94="","",[2]相关演算!BJ94)</f>
        <v/>
      </c>
      <c r="BK94" s="228">
        <f>IF([2]相关演算!BK94="","",[2]相关演算!BK94)</f>
        <v>70</v>
      </c>
      <c r="BL94" s="228">
        <f>IF([2]相关演算!BL94="","",[2]相关演算!BL94)</f>
        <v>6.352950011698888E-2</v>
      </c>
      <c r="BM94" s="228">
        <f>IF([2]相关演算!BM94="","",[2]相关演算!BM94)</f>
        <v>0.15552570769092555</v>
      </c>
      <c r="BN94" s="228">
        <f>IF([2]相关演算!BN94="","",[2]相关演算!BN94)</f>
        <v>0.13311982628942615</v>
      </c>
      <c r="BO94" s="228">
        <f>IF([2]相关演算!BO94="","",[2]相关演算!BO94)</f>
        <v>7.0974502220903291E-2</v>
      </c>
      <c r="BP94" s="228" t="str">
        <f>IF([2]相关演算!BP94="","",[2]相关演算!BP94)</f>
        <v/>
      </c>
      <c r="BQ94" s="228">
        <f>IF([2]相关演算!BQ94="","",[2]相关演算!BQ94)</f>
        <v>4.6974647006237658E-2</v>
      </c>
      <c r="BR94" s="228">
        <f>IF([2]相关演算!BR94="","",[2]相关演算!BR94)</f>
        <v>0.21105825064333908</v>
      </c>
      <c r="BS94" s="228">
        <f>IF([2]相关演算!BS94="","",[2]相关演算!BS94)</f>
        <v>8.948461187977591E-2</v>
      </c>
      <c r="BT94" s="228">
        <f>IF([2]相关演算!BT94="","",[2]相关演算!BT94)</f>
        <v>8.9976247576236151E-2</v>
      </c>
      <c r="BU94" s="228" t="str">
        <f>IF([2]相关演算!BU94="","",[2]相关演算!BU94)</f>
        <v/>
      </c>
      <c r="BV94" s="228" t="str">
        <f>IF([2]相关演算!BV94="","",[2]相关演算!BV94)</f>
        <v/>
      </c>
      <c r="BW94" s="228">
        <f>IF([2]相关演算!BW94="","",[2]相关演算!BW94)</f>
        <v>0.11050414712322654</v>
      </c>
      <c r="BX94" s="228">
        <f>IF([2]相关演算!BX94="","",[2]相关演算!BX94)</f>
        <v>0.3665839583342646</v>
      </c>
      <c r="BY94" s="228">
        <f>IF([2]相关演算!BY94="","",[2]相关演算!BY94)</f>
        <v>0.22260443816920206</v>
      </c>
      <c r="BZ94" s="228">
        <f>IF([2]相关演算!BZ94="","",[2]相关演算!BZ94)</f>
        <v>0.16095074979713944</v>
      </c>
      <c r="CA94" s="228" t="str">
        <f>IF([2]相关演算!CA94="","",[2]相关演算!CA94)</f>
        <v/>
      </c>
      <c r="CB94" s="228" t="str">
        <f>IF([2]相关演算!CB94="","",[2]相关演算!CB94)</f>
        <v/>
      </c>
      <c r="CC94" s="228" t="str">
        <f>IF([2]相关演算!CC94="","",[2]相关演算!CC94)</f>
        <v/>
      </c>
      <c r="CD94" s="228" t="str">
        <f>IF([2]相关演算!CD94="","",[2]相关演算!CD94)</f>
        <v/>
      </c>
      <c r="CE94" s="228" t="str">
        <f>IF([2]相关演算!CE94="","",[2]相关演算!CE94)</f>
        <v/>
      </c>
      <c r="CF94" s="228" t="str">
        <f>IF([2]相关演算!CF94="","",[2]相关演算!CF94)</f>
        <v/>
      </c>
      <c r="CG94" s="228" t="str">
        <f>IF([2]相关演算!CG94="","",[2]相关演算!CG94)</f>
        <v/>
      </c>
      <c r="CH94" s="228" t="str">
        <f>IF([2]相关演算!CH94="","",[2]相关演算!CH94)</f>
        <v/>
      </c>
      <c r="CI94" s="228" t="str">
        <f>IF([2]相关演算!CI94="","",[2]相关演算!CI94)</f>
        <v/>
      </c>
      <c r="CJ94" s="228">
        <f>IF([2]相关演算!CJ94="","",[2]相关演算!CJ94)</f>
        <v>70</v>
      </c>
      <c r="CK94" s="228">
        <f>IF([2]相关演算!CK94="","",[2]相关演算!CK94)</f>
        <v>303.75225016801784</v>
      </c>
      <c r="CL94" s="228">
        <f>IF([2]相关演算!CL94="","",[2]相关演算!CL94)</f>
        <v>308.19772911726</v>
      </c>
      <c r="CM94" s="228">
        <f>IF([2]相关演算!CM94="","",[2]相关演算!CM94)</f>
        <v>287.41062352867999</v>
      </c>
      <c r="CN94" s="228">
        <f>IF([2]相关演算!CN94="","",[2]相关演算!CN94)</f>
        <v>287.41062352867999</v>
      </c>
      <c r="CO94" s="228" t="str">
        <f>IF([2]相关演算!CO94="","",[2]相关演算!CO94)</f>
        <v/>
      </c>
      <c r="CP94" s="228" t="str">
        <f>IF([2]相关演算!CP94="","",[2]相关演算!CP94)</f>
        <v/>
      </c>
      <c r="CQ94" s="228">
        <f>IF([2]相关演算!CQ94="","",[2]相关演算!CQ94)</f>
        <v>70</v>
      </c>
      <c r="CR94" s="228" t="e">
        <f>IF([2]相关演算!CR94="","",[2]相关演算!CR94)</f>
        <v>#VALUE!</v>
      </c>
      <c r="CS94" s="228" t="e">
        <f>IF([2]相关演算!CS94="","",[2]相关演算!CS94)</f>
        <v>#VALUE!</v>
      </c>
      <c r="CT94" s="228" t="e">
        <f>IF([2]相关演算!CT94="","",[2]相关演算!CT94)</f>
        <v>#VALUE!</v>
      </c>
      <c r="CU94" s="228" t="e">
        <f>IF([2]相关演算!CU94="","",[2]相关演算!CU94)</f>
        <v>#VALUE!</v>
      </c>
      <c r="CV94" s="228" t="str">
        <f>IF([2]相关演算!CV94="","",[2]相关演算!CV94)</f>
        <v/>
      </c>
      <c r="CW94" s="228">
        <f>IF([2]相关演算!CW94="","",[2]相关演算!CW94)</f>
        <v>7.2996424369035598E-2</v>
      </c>
      <c r="CX94" s="228">
        <f>IF([2]相关演算!CX94="","",[2]相关演算!CX94)</f>
        <v>7.3155301606497677E-2</v>
      </c>
      <c r="CY94" s="228">
        <f>IF([2]相关演算!CY94="","",[2]相关演算!CY94)</f>
        <v>6.3342504175864178E-2</v>
      </c>
      <c r="CZ94" s="228">
        <f>IF([2]相关演算!CZ94="","",[2]相关演算!CZ94)</f>
        <v>6.2024497198866185E-2</v>
      </c>
      <c r="DA94" s="228" t="str">
        <f>IF([2]相关演算!DA94="","",[2]相关演算!DA94)</f>
        <v/>
      </c>
      <c r="DB94" s="228" t="str">
        <f>IF([2]相关演算!DB94="","",[2]相关演算!DB94)</f>
        <v/>
      </c>
      <c r="DC94" s="228" t="e">
        <f>IF([2]相关演算!DC94="","",[2]相关演算!DC94)</f>
        <v>#VALUE!</v>
      </c>
      <c r="DD94" s="228" t="e">
        <f>IF([2]相关演算!DD94="","",[2]相关演算!DD94)</f>
        <v>#VALUE!</v>
      </c>
      <c r="DE94" s="228" t="e">
        <f>IF([2]相关演算!DE94="","",[2]相关演算!DE94)</f>
        <v>#VALUE!</v>
      </c>
      <c r="DF94" s="228" t="e">
        <f>IF([2]相关演算!DF94="","",[2]相关演算!DF94)</f>
        <v>#VALUE!</v>
      </c>
      <c r="DG94" s="228" t="str">
        <f>IF([2]相关演算!DG94="","",[2]相关演算!DG94)</f>
        <v/>
      </c>
      <c r="DH94" s="228" t="str">
        <f>IF([2]相关演算!DH94="","",[2]相关演算!DH94)</f>
        <v/>
      </c>
      <c r="DI94" s="228" t="str">
        <f>IF([2]相关演算!DI94="","",[2]相关演算!DI94)</f>
        <v/>
      </c>
      <c r="DJ94" s="228" t="str">
        <f>IF([2]相关演算!DJ94="","",[2]相关演算!DJ94)</f>
        <v/>
      </c>
      <c r="DK94" s="228" t="str">
        <f>IF([2]相关演算!DK94="","",[2]相关演算!DK94)</f>
        <v/>
      </c>
      <c r="DL94" s="228" t="str">
        <f>IF([2]相关演算!DL94="","",[2]相关演算!DL94)</f>
        <v/>
      </c>
      <c r="DM94" s="228" t="str">
        <f>IF([2]相关演算!DM94="","",[2]相关演算!DM94)</f>
        <v/>
      </c>
      <c r="DN94" s="228" t="str">
        <f>IF([2]相关演算!DN94="","",[2]相关演算!DN94)</f>
        <v/>
      </c>
      <c r="DO94" s="228" t="str">
        <f>IF([2]相关演算!DO94="","",[2]相关演算!DO94)</f>
        <v/>
      </c>
      <c r="DP94" s="228" t="str">
        <f>IF([2]相关演算!DP94="","",[2]相关演算!DP94)</f>
        <v/>
      </c>
      <c r="DQ94" s="228" t="str">
        <f>IF([2]相关演算!DQ94="","",[2]相关演算!DQ94)</f>
        <v/>
      </c>
      <c r="DR94" s="228" t="str">
        <f>IF([2]相关演算!DR94="","",[2]相关演算!DR94)</f>
        <v/>
      </c>
      <c r="DS94" s="228" t="str">
        <f>IF([2]相关演算!DS94="","",[2]相关演算!DS94)</f>
        <v/>
      </c>
      <c r="DT94" s="228" t="str">
        <f>IF([2]相关演算!DT94="","",[2]相关演算!DT94)</f>
        <v/>
      </c>
      <c r="DU94" s="228" t="str">
        <f>IF([2]相关演算!DU94="","",[2]相关演算!DU94)</f>
        <v/>
      </c>
      <c r="DV94" s="228" t="str">
        <f>IF([2]相关演算!DV94="","",[2]相关演算!DV94)</f>
        <v/>
      </c>
      <c r="DW94" s="228" t="str">
        <f>IF([2]相关演算!DW94="","",[2]相关演算!DW94)</f>
        <v/>
      </c>
      <c r="DX94" s="228" t="str">
        <f>IF([2]相关演算!DX94="","",[2]相关演算!DX94)</f>
        <v/>
      </c>
      <c r="DY94" s="228" t="str">
        <f>IF([2]相关演算!DY94="","",[2]相关演算!DY94)</f>
        <v/>
      </c>
      <c r="DZ94" s="228" t="str">
        <f>IF([2]相关演算!DZ94="","",[2]相关演算!DZ94)</f>
        <v/>
      </c>
      <c r="EA94" s="228" t="str">
        <f>IF([2]相关演算!EA94="","",[2]相关演算!EA94)</f>
        <v/>
      </c>
      <c r="EB94" s="228" t="str">
        <f>IF([2]相关演算!EB94="","",[2]相关演算!EB94)</f>
        <v/>
      </c>
      <c r="EC94" s="228" t="str">
        <f>IF([2]相关演算!EC94="","",[2]相关演算!EC94)</f>
        <v/>
      </c>
      <c r="ED94" s="228" t="str">
        <f>IF([2]相关演算!ED94="","",[2]相关演算!ED94)</f>
        <v/>
      </c>
      <c r="EE94" s="228" t="str">
        <f>IF([2]相关演算!EE94="","",[2]相关演算!EE94)</f>
        <v/>
      </c>
      <c r="EF94" s="228" t="str">
        <f>IF([2]相关演算!EF94="","",[2]相关演算!EF94)</f>
        <v/>
      </c>
      <c r="EG94" s="228" t="str">
        <f>IF([2]相关演算!EG94="","",[2]相关演算!EG94)</f>
        <v/>
      </c>
      <c r="EH94" s="228" t="str">
        <f>IF([2]相关演算!EH94="","",[2]相关演算!EH94)</f>
        <v/>
      </c>
      <c r="EI94" s="228" t="str">
        <f>IF([2]相关演算!EI94="","",[2]相关演算!EI94)</f>
        <v/>
      </c>
      <c r="EJ94" s="228" t="str">
        <f>IF([2]相关演算!EJ94="","",[2]相关演算!EJ94)</f>
        <v/>
      </c>
      <c r="EK94" s="228" t="str">
        <f>IF([2]相关演算!EK94="","",[2]相关演算!EK94)</f>
        <v/>
      </c>
      <c r="EL94" s="228" t="str">
        <f>IF([2]相关演算!EL94="","",[2]相关演算!EL94)</f>
        <v/>
      </c>
      <c r="EM94" s="228" t="str">
        <f>IF([2]相关演算!EM94="","",[2]相关演算!EM94)</f>
        <v/>
      </c>
      <c r="EN94" s="228" t="str">
        <f>IF([2]相关演算!EN94="","",[2]相关演算!EN94)</f>
        <v/>
      </c>
      <c r="EO94" s="228" t="str">
        <f>IF([2]相关演算!EO94="","",[2]相关演算!EO94)</f>
        <v/>
      </c>
      <c r="EP94" s="228" t="str">
        <f>IF([2]相关演算!EP94="","",[2]相关演算!EP94)</f>
        <v/>
      </c>
      <c r="EQ94" s="228" t="str">
        <f>IF([2]相关演算!EQ94="","",[2]相关演算!EQ94)</f>
        <v/>
      </c>
      <c r="ER94" s="228" t="str">
        <f>IF([2]相关演算!ER94="","",[2]相关演算!ER94)</f>
        <v/>
      </c>
      <c r="ES94" s="228" t="str">
        <f>IF([2]相关演算!ES94="","",[2]相关演算!ES94)</f>
        <v/>
      </c>
      <c r="ET94" s="228" t="str">
        <f>IF([2]相关演算!ET94="","",[2]相关演算!ET94)</f>
        <v/>
      </c>
      <c r="EU94" s="228" t="str">
        <f>IF([2]相关演算!EU94="","",[2]相关演算!EU94)</f>
        <v/>
      </c>
      <c r="EV94" s="228" t="str">
        <f>IF([2]相关演算!EV94="","",[2]相关演算!EV94)</f>
        <v/>
      </c>
      <c r="EW94" s="228" t="str">
        <f>IF([2]相关演算!EW94="","",[2]相关演算!EW94)</f>
        <v/>
      </c>
      <c r="EX94" s="228" t="str">
        <f>IF([2]相关演算!EX94="","",[2]相关演算!EX94)</f>
        <v/>
      </c>
      <c r="EY94" s="228" t="str">
        <f>IF([2]相关演算!EY94="","",[2]相关演算!EY94)</f>
        <v/>
      </c>
      <c r="EZ94" s="228" t="str">
        <f>IF([2]相关演算!EZ94="","",[2]相关演算!EZ94)</f>
        <v/>
      </c>
      <c r="FA94" s="228" t="str">
        <f>IF([2]相关演算!FA94="","",[2]相关演算!FA94)</f>
        <v/>
      </c>
      <c r="FB94" s="228" t="str">
        <f>IF([2]相关演算!FB94="","",[2]相关演算!FB94)</f>
        <v/>
      </c>
      <c r="FC94" s="228" t="str">
        <f>IF([2]相关演算!FC94="","",[2]相关演算!FC94)</f>
        <v/>
      </c>
      <c r="FD94" s="228" t="str">
        <f>IF([2]相关演算!FD94="","",[2]相关演算!FD94)</f>
        <v/>
      </c>
      <c r="FE94" s="228" t="str">
        <f>IF([2]相关演算!FE94="","",[2]相关演算!FE94)</f>
        <v/>
      </c>
      <c r="FF94" s="228" t="str">
        <f>IF([2]相关演算!FF94="","",[2]相关演算!FF94)</f>
        <v/>
      </c>
      <c r="FG94" s="228" t="str">
        <f>IF([2]相关演算!FG94="","",[2]相关演算!FG94)</f>
        <v/>
      </c>
      <c r="FH94" s="228">
        <f>IF([2]相关演算!FH94="","",[2]相关演算!FH94)</f>
        <v>10079</v>
      </c>
      <c r="FI94" s="228" t="str">
        <f>IF([2]相关演算!FI94="","",[2]相关演算!FI94)</f>
        <v/>
      </c>
      <c r="FJ94" s="228" t="str">
        <f>IF([2]相关演算!FJ94="","",[2]相关演算!FJ94)</f>
        <v/>
      </c>
      <c r="FK94" s="228" t="str">
        <f>IF([2]相关演算!FK94="","",[2]相关演算!FK94)</f>
        <v/>
      </c>
      <c r="FL94" s="228" t="str">
        <f>IF([2]相关演算!FL94="","",[2]相关演算!FL94)</f>
        <v/>
      </c>
      <c r="FM94" s="228" t="str">
        <f>IF([2]相关演算!FM94="","",[2]相关演算!FM94)</f>
        <v/>
      </c>
      <c r="FN94" s="228" t="str">
        <f>IF([2]相关演算!FN94="","",[2]相关演算!FN94)</f>
        <v/>
      </c>
      <c r="FO94" s="228" t="str">
        <f>IF([2]相关演算!FO94="","",[2]相关演算!FO94)</f>
        <v/>
      </c>
      <c r="FP94" s="228" t="str">
        <f>IF([2]相关演算!FP94="","",[2]相关演算!FP94)</f>
        <v/>
      </c>
      <c r="FQ94" s="228" t="str">
        <f>IF([2]相关演算!FQ94="","",[2]相关演算!FQ94)</f>
        <v/>
      </c>
      <c r="FR94" s="228" t="str">
        <f>IF([2]相关演算!FR94="","",[2]相关演算!FR94)</f>
        <v/>
      </c>
      <c r="FS94" s="228" t="str">
        <f>IF([2]相关演算!FS94="","",[2]相关演算!FS94)</f>
        <v/>
      </c>
      <c r="FT94" s="228" t="str">
        <f>IF([2]相关演算!FT94="","",[2]相关演算!FT94)</f>
        <v/>
      </c>
      <c r="FU94" s="228" t="str">
        <f>IF([2]相关演算!FU94="","",[2]相关演算!FU94)</f>
        <v/>
      </c>
      <c r="FV94" s="228" t="str">
        <f>IF([2]相关演算!FV94="","",[2]相关演算!FV94)</f>
        <v/>
      </c>
      <c r="FW94" s="228" t="str">
        <f>IF([2]相关演算!FW94="","",[2]相关演算!FW94)</f>
        <v/>
      </c>
      <c r="FX94" s="228" t="str">
        <f>IF([2]相关演算!FX94="","",[2]相关演算!FX94)</f>
        <v/>
      </c>
      <c r="FY94" s="228" t="str">
        <f>IF([2]相关演算!FY94="","",[2]相关演算!FY94)</f>
        <v/>
      </c>
      <c r="FZ94" s="228" t="str">
        <f>IF([2]相关演算!FZ94="","",[2]相关演算!FZ94)</f>
        <v/>
      </c>
      <c r="GA94" s="228" t="str">
        <f>IF([2]相关演算!GA94="","",[2]相关演算!GA94)</f>
        <v/>
      </c>
      <c r="GB94" s="228" t="str">
        <f>IF([2]相关演算!GB94="","",[2]相关演算!GB94)</f>
        <v/>
      </c>
      <c r="GC94" s="228" t="str">
        <f>IF([2]相关演算!GC94="","",[2]相关演算!GC94)</f>
        <v/>
      </c>
      <c r="GD94" s="228" t="str">
        <f>IF([2]相关演算!GD94="","",[2]相关演算!GD94)</f>
        <v/>
      </c>
      <c r="GE94" s="228" t="str">
        <f>IF([2]相关演算!GE94="","",[2]相关演算!GE94)</f>
        <v/>
      </c>
      <c r="GF94" s="228" t="str">
        <f>IF([2]相关演算!GF94="","",[2]相关演算!GF94)</f>
        <v/>
      </c>
      <c r="GG94" s="228" t="str">
        <f>IF([2]相关演算!GG94="","",[2]相关演算!GG94)</f>
        <v/>
      </c>
      <c r="GH94" s="228" t="str">
        <f>IF([2]相关演算!GH94="","",[2]相关演算!GH94)</f>
        <v/>
      </c>
      <c r="GI94" s="228" t="str">
        <f>IF([2]相关演算!GI94="","",[2]相关演算!GI94)</f>
        <v/>
      </c>
      <c r="GJ94" s="228" t="str">
        <f>IF([2]相关演算!GJ94="","",[2]相关演算!GJ94)</f>
        <v/>
      </c>
      <c r="GK94" s="228" t="str">
        <f>IF([2]相关演算!GK94="","",[2]相关演算!GK94)</f>
        <v/>
      </c>
      <c r="GL94" s="228" t="str">
        <f>IF([2]相关演算!GL94="","",[2]相关演算!GL94)</f>
        <v/>
      </c>
      <c r="GM94" s="228" t="str">
        <f>IF([2]相关演算!GM94="","",[2]相关演算!GM94)</f>
        <v/>
      </c>
      <c r="GN94" s="228" t="str">
        <f>IF([2]相关演算!GN94="","",[2]相关演算!GN94)</f>
        <v/>
      </c>
      <c r="GO94" s="228" t="str">
        <f>IF([2]相关演算!GO94="","",[2]相关演算!GO94)</f>
        <v/>
      </c>
      <c r="GP94" s="228" t="str">
        <f>IF([2]相关演算!GP94="","",[2]相关演算!GP94)</f>
        <v/>
      </c>
      <c r="GQ94" s="228" t="str">
        <f>IF([2]相关演算!GQ94="","",[2]相关演算!GQ94)</f>
        <v/>
      </c>
      <c r="GR94" s="228" t="str">
        <f>IF([2]相关演算!GR94="","",[2]相关演算!GR94)</f>
        <v/>
      </c>
      <c r="GS94" s="228" t="str">
        <f>IF([2]相关演算!GS94="","",[2]相关演算!GS94)</f>
        <v/>
      </c>
      <c r="GT94" s="228" t="str">
        <f>IF([2]相关演算!GT94="","",[2]相关演算!GT94)</f>
        <v/>
      </c>
      <c r="GU94" s="228" t="str">
        <f>IF([2]相关演算!GU94="","",[2]相关演算!GU94)</f>
        <v/>
      </c>
      <c r="GV94" s="228" t="str">
        <f>IF([2]相关演算!GV94="","",[2]相关演算!GV94)</f>
        <v/>
      </c>
      <c r="GW94" s="228" t="str">
        <f>IF([2]相关演算!GW94="","",[2]相关演算!GW94)</f>
        <v/>
      </c>
      <c r="GX94" s="228" t="str">
        <f>IF([2]相关演算!GX94="","",[2]相关演算!GX94)</f>
        <v/>
      </c>
      <c r="GY94" s="228" t="str">
        <f>IF([2]相关演算!GY94="","",[2]相关演算!GY94)</f>
        <v/>
      </c>
      <c r="GZ94" s="228" t="str">
        <f>IF([2]相关演算!GZ94="","",[2]相关演算!GZ94)</f>
        <v/>
      </c>
    </row>
    <row r="95" spans="1:208">
      <c r="A95" s="228" t="str">
        <f>IF([2]相关演算!A95="","",[2]相关演算!A95)</f>
        <v/>
      </c>
      <c r="B95" s="228">
        <f>IF([2]相关演算!B95="","",[2]相关演算!B95)</f>
        <v>76</v>
      </c>
      <c r="C95" s="228">
        <f>IF([2]相关演算!C95="","",[2]相关演算!C95)</f>
        <v>0.5</v>
      </c>
      <c r="D95" s="228">
        <f>IF([2]相关演算!D95="","",[2]相关演算!D95)</f>
        <v>0.5</v>
      </c>
      <c r="E95" s="228">
        <f>IF([2]相关演算!E95="","",[2]相关演算!E95)</f>
        <v>0.5</v>
      </c>
      <c r="F95" s="228">
        <f>IF([2]相关演算!F95="","",[2]相关演算!F95)</f>
        <v>0.5</v>
      </c>
      <c r="G95" s="228">
        <f>IF([2]相关演算!G95="","",[2]相关演算!G95)</f>
        <v>4.3225301365217808E-2</v>
      </c>
      <c r="H95" s="228">
        <f>IF([2]相关演算!H95="","",[2]相关演算!H95)</f>
        <v>1.5018924022833268E-2</v>
      </c>
      <c r="I95" s="228">
        <f>IF([2]相关演算!I95="","",[2]相关演算!I95)</f>
        <v>0.13781146183231854</v>
      </c>
      <c r="J95" s="228">
        <f>IF([2]相关演算!J95="","",[2]相关演算!J95)</f>
        <v>0.13781146183231854</v>
      </c>
      <c r="K95" s="228">
        <f>IF([2]相关演算!K95="","",[2]相关演算!K95)</f>
        <v>0</v>
      </c>
      <c r="L95" s="228">
        <f>IF([2]相关演算!L95="","",[2]相关演算!L95)</f>
        <v>0.17119874713650199</v>
      </c>
      <c r="M95" s="228">
        <f>IF([2]相关演算!M95="","",[2]相关演算!M95)</f>
        <v>0.11088778151002868</v>
      </c>
      <c r="N95" s="228">
        <f>IF([2]相关演算!N95="","",[2]相关演算!N95)</f>
        <v>2.1086048561094139E-2</v>
      </c>
      <c r="O95" s="228" t="str">
        <f>IF([2]相关演算!O95="","",[2]相关演算!O95)</f>
        <v/>
      </c>
      <c r="P95" s="228" t="str">
        <f>IF([2]相关演算!P95="","",[2]相关演算!P95)</f>
        <v/>
      </c>
      <c r="Q95" s="228" t="str">
        <f>IF([2]相关演算!Q95="","",[2]相关演算!Q95)</f>
        <v/>
      </c>
      <c r="R95" s="228">
        <f>IF([2]相关演算!R95="","",[2]相关演算!R95)</f>
        <v>3.7898399999999999</v>
      </c>
      <c r="S95" s="228">
        <f>IF([2]相关演算!S95="","",[2]相关演算!S95)</f>
        <v>3.62704</v>
      </c>
      <c r="T95" s="228">
        <f>IF([2]相关演算!T95="","",[2]相关演算!T95)</f>
        <v>1.8</v>
      </c>
      <c r="U95" s="228">
        <f>IF([2]相关演算!U95="","",[2]相关演算!U95)</f>
        <v>2.3839999999999999</v>
      </c>
      <c r="V95" s="228">
        <f>IF([2]相关演算!V95="","",[2]相关演算!V95)</f>
        <v>2.6795834339625304</v>
      </c>
      <c r="W95" s="228">
        <f>IF([2]相关演算!W95="","",[2]相关演算!W95)</f>
        <v>1.3749072751892555</v>
      </c>
      <c r="X95" s="228">
        <f>IF([2]相关演算!X95="","",[2]相关演算!X95)</f>
        <v>0.80281651183563563</v>
      </c>
      <c r="Y95" s="228">
        <f>IF([2]相关演算!Y95="","",[2]相关演算!Y95)</f>
        <v>0.8483718144956417</v>
      </c>
      <c r="Z95" s="228">
        <f>IF([2]相关演算!Z95="","",[2]相关演算!Z95)</f>
        <v>0.15596210620274964</v>
      </c>
      <c r="AA95" s="228">
        <f>IF([2]相关演算!AA95="","",[2]相关演算!AA95)</f>
        <v>0.16296247865240765</v>
      </c>
      <c r="AB95" s="228">
        <f>IF([2]相关演算!AB95="","",[2]相关演算!AB95)</f>
        <v>0.32837301587301593</v>
      </c>
      <c r="AC95" s="228">
        <f>IF([2]相关演算!AC95="","",[2]相关演算!AC95)</f>
        <v>0.24793264621284761</v>
      </c>
      <c r="AD95" s="228">
        <f>IF([2]相关演算!AD95="","",[2]相关演算!AD95)</f>
        <v>0.38930699474313835</v>
      </c>
      <c r="AE95" s="228">
        <f>IF([2]相关演算!AE95="","",[2]相关演算!AE95)</f>
        <v>0.55839979472784129</v>
      </c>
      <c r="AF95" s="228">
        <f>IF([2]相关演算!AF95="","",[2]相关演算!AF95)</f>
        <v>2.7891823177315098</v>
      </c>
      <c r="AG95" s="228">
        <f>IF([2]相关演算!AG95="","",[2]相关演算!AG95)</f>
        <v>7.5125427907204605</v>
      </c>
      <c r="AH95" s="228">
        <f>IF([2]相关演算!AH95="","",[2]相关演算!AH95)</f>
        <v>1.9524276224120567</v>
      </c>
      <c r="AI95" s="228">
        <f>IF([2]相关演算!AI95="","",[2]相关演算!AI95)</f>
        <v>0.22986111111111113</v>
      </c>
      <c r="AJ95" s="228">
        <f>IF([2]相关演算!AJ95="","",[2]相关演算!AJ95)</f>
        <v>0.38930699474313835</v>
      </c>
      <c r="AK95" s="228">
        <f>IF([2]相关演算!AK95="","",[2]相关演算!AK95)</f>
        <v>0.15596210620274964</v>
      </c>
      <c r="AL95" s="228">
        <f>IF([2]相关演算!AL95="","",[2]相关演算!AL95)</f>
        <v>3.8865388580839426E+32</v>
      </c>
      <c r="AM95" s="228">
        <f>IF([2]相关演算!AM95="","",[2]相关演算!AM95)</f>
        <v>4.0609864864795156E+32</v>
      </c>
      <c r="AN95" s="228">
        <f>IF([2]相关演算!AN95="","",[2]相关演算!AN95)</f>
        <v>8.1829780144004444E+32</v>
      </c>
      <c r="AO95" s="228">
        <f>IF([2]相关演算!AO95="","",[2]相关演算!AO95)</f>
        <v>1.3509154436387184E+33</v>
      </c>
      <c r="AP95" s="228">
        <f>IF([2]相关演算!AP95="","",[2]相关演算!AP95)</f>
        <v>1.3502223099159414E+33</v>
      </c>
      <c r="AQ95" s="228">
        <f>IF([2]相关演算!AQ95="","",[2]相关演算!AQ95)</f>
        <v>1.5274044768105801E+33</v>
      </c>
      <c r="AR95" s="228">
        <f>IF([2]相关演算!AR95="","",[2]相关演算!AR95)</f>
        <v>1.069183133767406E+33</v>
      </c>
      <c r="AS95" s="228">
        <f>IF([2]相关演算!AS95="","",[2]相关演算!AS95)</f>
        <v>5.7280846100803105E+32</v>
      </c>
      <c r="AT95" s="228">
        <f>IF([2]相关演算!AT95="","",[2]相关演算!AT95)</f>
        <v>1.3509154436387184E+33</v>
      </c>
      <c r="AU95" s="228">
        <f>IF([2]相关演算!AU95="","",[2]相关演算!AU95)</f>
        <v>3.8865388580839426E+32</v>
      </c>
      <c r="AV95" s="228" t="str">
        <f>IF([2]相关演算!AV95="","",[2]相关演算!AV95)</f>
        <v/>
      </c>
      <c r="AW95" s="228" t="str">
        <f>IF([2]相关演算!AW95="","",[2]相关演算!AW95)</f>
        <v/>
      </c>
      <c r="AX95" s="228" t="str">
        <f>IF([2]相关演算!AX95="","",[2]相关演算!AX95)</f>
        <v/>
      </c>
      <c r="AY95" s="228" t="str">
        <f>IF([2]相关演算!AY95="","",[2]相关演算!AY95)</f>
        <v/>
      </c>
      <c r="AZ95" s="228" t="str">
        <f>IF([2]相关演算!AZ95="","",[2]相关演算!AZ95)</f>
        <v/>
      </c>
      <c r="BA95" s="228" t="str">
        <f>IF([2]相关演算!BA95="","",[2]相关演算!BA95)</f>
        <v/>
      </c>
      <c r="BB95" s="228" t="str">
        <f>IF([2]相关演算!BB95="","",[2]相关演算!BB95)</f>
        <v/>
      </c>
      <c r="BC95" s="228" t="str">
        <f>IF([2]相关演算!BC95="","",[2]相关演算!BC95)</f>
        <v/>
      </c>
      <c r="BD95" s="228">
        <f>IF([2]相关演算!BD95="","",[2]相关演算!BD95)</f>
        <v>71</v>
      </c>
      <c r="BE95" s="228">
        <f>IF([2]相关演算!BE95="","",[2]相关演算!BE95)</f>
        <v>240</v>
      </c>
      <c r="BF95" s="228">
        <f>IF([2]相关演算!BF95="","",[2]相关演算!BF95)</f>
        <v>197.20869142385661</v>
      </c>
      <c r="BG95" s="228">
        <f>IF([2]相关演算!BG95="","",[2]相关演算!BG95)</f>
        <v>202.73044491977524</v>
      </c>
      <c r="BH95" s="228">
        <f>IF([2]相关演算!BH95="","",[2]相关演算!BH95)</f>
        <v>230.93340921393073</v>
      </c>
      <c r="BI95" s="228" t="str">
        <f>IF([2]相关演算!BI95="","",[2]相关演算!BI95)</f>
        <v/>
      </c>
      <c r="BJ95" s="228" t="str">
        <f>IF([2]相关演算!BJ95="","",[2]相关演算!BJ95)</f>
        <v/>
      </c>
      <c r="BK95" s="228">
        <f>IF([2]相关演算!BK95="","",[2]相关演算!BK95)</f>
        <v>71</v>
      </c>
      <c r="BL95" s="228">
        <f>IF([2]相关演算!BL95="","",[2]相关演算!BL95)</f>
        <v>6.4464285367164031E-2</v>
      </c>
      <c r="BM95" s="228">
        <f>IF([2]相关演算!BM95="","",[2]相关演算!BM95)</f>
        <v>0.15776836911858438</v>
      </c>
      <c r="BN95" s="228">
        <f>IF([2]相关演算!BN95="","",[2]相关演算!BN95)</f>
        <v>0.13508886451577506</v>
      </c>
      <c r="BO95" s="228">
        <f>IF([2]相关演算!BO95="","",[2]相关演算!BO95)</f>
        <v>7.2028848498952192E-2</v>
      </c>
      <c r="BP95" s="228" t="str">
        <f>IF([2]相关演算!BP95="","",[2]相关演算!BP95)</f>
        <v/>
      </c>
      <c r="BQ95" s="228">
        <f>IF([2]相关演算!BQ95="","",[2]相关演算!BQ95)</f>
        <v>4.754421655362101E-2</v>
      </c>
      <c r="BR95" s="228">
        <f>IF([2]相关演算!BR95="","",[2]相关演算!BR95)</f>
        <v>0.21316330672726055</v>
      </c>
      <c r="BS95" s="228">
        <f>IF([2]相关演算!BS95="","",[2]相关演算!BS95)</f>
        <v>9.0534793436773051E-2</v>
      </c>
      <c r="BT95" s="228">
        <f>IF([2]相关演算!BT95="","",[2]相关演算!BT95)</f>
        <v>9.0625373000766979E-2</v>
      </c>
      <c r="BU95" s="228" t="str">
        <f>IF([2]相关演算!BU95="","",[2]相关演算!BU95)</f>
        <v/>
      </c>
      <c r="BV95" s="228" t="str">
        <f>IF([2]相关演算!BV95="","",[2]相关演算!BV95)</f>
        <v/>
      </c>
      <c r="BW95" s="228">
        <f>IF([2]相关演算!BW95="","",[2]相关演算!BW95)</f>
        <v>0.11200850192078504</v>
      </c>
      <c r="BX95" s="228">
        <f>IF([2]相关演算!BX95="","",[2]相关演算!BX95)</f>
        <v>0.37093167584584497</v>
      </c>
      <c r="BY95" s="228">
        <f>IF([2]相关演算!BY95="","",[2]相关演算!BY95)</f>
        <v>0.22562365795254813</v>
      </c>
      <c r="BZ95" s="228">
        <f>IF([2]相关演算!BZ95="","",[2]相关演算!BZ95)</f>
        <v>0.16265422149971917</v>
      </c>
      <c r="CA95" s="228" t="str">
        <f>IF([2]相关演算!CA95="","",[2]相关演算!CA95)</f>
        <v/>
      </c>
      <c r="CB95" s="228" t="str">
        <f>IF([2]相关演算!CB95="","",[2]相关演算!CB95)</f>
        <v/>
      </c>
      <c r="CC95" s="228" t="str">
        <f>IF([2]相关演算!CC95="","",[2]相关演算!CC95)</f>
        <v/>
      </c>
      <c r="CD95" s="228" t="str">
        <f>IF([2]相关演算!CD95="","",[2]相关演算!CD95)</f>
        <v/>
      </c>
      <c r="CE95" s="228" t="str">
        <f>IF([2]相关演算!CE95="","",[2]相关演算!CE95)</f>
        <v/>
      </c>
      <c r="CF95" s="228" t="str">
        <f>IF([2]相关演算!CF95="","",[2]相关演算!CF95)</f>
        <v/>
      </c>
      <c r="CG95" s="228" t="str">
        <f>IF([2]相关演算!CG95="","",[2]相关演算!CG95)</f>
        <v/>
      </c>
      <c r="CH95" s="228" t="str">
        <f>IF([2]相关演算!CH95="","",[2]相关演算!CH95)</f>
        <v/>
      </c>
      <c r="CI95" s="228" t="str">
        <f>IF([2]相关演算!CI95="","",[2]相关演算!CI95)</f>
        <v/>
      </c>
      <c r="CJ95" s="228">
        <f>IF([2]相关演算!CJ95="","",[2]相关演算!CJ95)</f>
        <v>71</v>
      </c>
      <c r="CK95" s="228">
        <f>IF([2]相关演算!CK95="","",[2]相关演算!CK95)</f>
        <v>305.93959874657969</v>
      </c>
      <c r="CL95" s="228">
        <f>IF([2]相关演算!CL95="","",[2]相关演算!CL95)</f>
        <v>310.19772911726</v>
      </c>
      <c r="CM95" s="228">
        <f>IF([2]相关演算!CM95="","",[2]相关演算!CM95)</f>
        <v>290.46739605614465</v>
      </c>
      <c r="CN95" s="228">
        <f>IF([2]相关演算!CN95="","",[2]相关演算!CN95)</f>
        <v>290.46739605614465</v>
      </c>
      <c r="CO95" s="228" t="str">
        <f>IF([2]相关演算!CO95="","",[2]相关演算!CO95)</f>
        <v/>
      </c>
      <c r="CP95" s="228" t="str">
        <f>IF([2]相关演算!CP95="","",[2]相关演算!CP95)</f>
        <v/>
      </c>
      <c r="CQ95" s="228">
        <f>IF([2]相关演算!CQ95="","",[2]相关演算!CQ95)</f>
        <v>71</v>
      </c>
      <c r="CR95" s="228" t="e">
        <f>IF([2]相关演算!CR95="","",[2]相关演算!CR95)</f>
        <v>#VALUE!</v>
      </c>
      <c r="CS95" s="228" t="e">
        <f>IF([2]相关演算!CS95="","",[2]相关演算!CS95)</f>
        <v>#VALUE!</v>
      </c>
      <c r="CT95" s="228" t="e">
        <f>IF([2]相关演算!CT95="","",[2]相关演算!CT95)</f>
        <v>#VALUE!</v>
      </c>
      <c r="CU95" s="228" t="e">
        <f>IF([2]相关演算!CU95="","",[2]相关演算!CU95)</f>
        <v>#VALUE!</v>
      </c>
      <c r="CV95" s="228" t="str">
        <f>IF([2]相关演算!CV95="","",[2]相关演算!CV95)</f>
        <v/>
      </c>
      <c r="CW95" s="228">
        <f>IF([2]相关演算!CW95="","",[2]相关演算!CW95)</f>
        <v>7.4087431208894605E-2</v>
      </c>
      <c r="CX95" s="228">
        <f>IF([2]相关演算!CX95="","",[2]相关演算!CX95)</f>
        <v>7.4287140116625253E-2</v>
      </c>
      <c r="CY95" s="228">
        <f>IF([2]相关演算!CY95="","",[2]相关演算!CY95)</f>
        <v>6.4461303824821861E-2</v>
      </c>
      <c r="CZ95" s="228">
        <f>IF([2]相关演算!CZ95="","",[2]相关演算!CZ95)</f>
        <v>6.3189905792278428E-2</v>
      </c>
      <c r="DA95" s="228" t="str">
        <f>IF([2]相关演算!DA95="","",[2]相关演算!DA95)</f>
        <v/>
      </c>
      <c r="DB95" s="228" t="str">
        <f>IF([2]相关演算!DB95="","",[2]相关演算!DB95)</f>
        <v/>
      </c>
      <c r="DC95" s="228" t="e">
        <f>IF([2]相关演算!DC95="","",[2]相关演算!DC95)</f>
        <v>#VALUE!</v>
      </c>
      <c r="DD95" s="228" t="e">
        <f>IF([2]相关演算!DD95="","",[2]相关演算!DD95)</f>
        <v>#VALUE!</v>
      </c>
      <c r="DE95" s="228" t="e">
        <f>IF([2]相关演算!DE95="","",[2]相关演算!DE95)</f>
        <v>#VALUE!</v>
      </c>
      <c r="DF95" s="228" t="e">
        <f>IF([2]相关演算!DF95="","",[2]相关演算!DF95)</f>
        <v>#VALUE!</v>
      </c>
      <c r="DG95" s="228" t="str">
        <f>IF([2]相关演算!DG95="","",[2]相关演算!DG95)</f>
        <v/>
      </c>
      <c r="DH95" s="228" t="str">
        <f>IF([2]相关演算!DH95="","",[2]相关演算!DH95)</f>
        <v/>
      </c>
      <c r="DI95" s="228" t="str">
        <f>IF([2]相关演算!DI95="","",[2]相关演算!DI95)</f>
        <v/>
      </c>
      <c r="DJ95" s="228" t="str">
        <f>IF([2]相关演算!DJ95="","",[2]相关演算!DJ95)</f>
        <v/>
      </c>
      <c r="DK95" s="228" t="str">
        <f>IF([2]相关演算!DK95="","",[2]相关演算!DK95)</f>
        <v/>
      </c>
      <c r="DL95" s="228" t="str">
        <f>IF([2]相关演算!DL95="","",[2]相关演算!DL95)</f>
        <v/>
      </c>
      <c r="DM95" s="228" t="str">
        <f>IF([2]相关演算!DM95="","",[2]相关演算!DM95)</f>
        <v/>
      </c>
      <c r="DN95" s="228" t="str">
        <f>IF([2]相关演算!DN95="","",[2]相关演算!DN95)</f>
        <v/>
      </c>
      <c r="DO95" s="228" t="str">
        <f>IF([2]相关演算!DO95="","",[2]相关演算!DO95)</f>
        <v/>
      </c>
      <c r="DP95" s="228" t="str">
        <f>IF([2]相关演算!DP95="","",[2]相关演算!DP95)</f>
        <v/>
      </c>
      <c r="DQ95" s="228" t="str">
        <f>IF([2]相关演算!DQ95="","",[2]相关演算!DQ95)</f>
        <v/>
      </c>
      <c r="DR95" s="228" t="str">
        <f>IF([2]相关演算!DR95="","",[2]相关演算!DR95)</f>
        <v/>
      </c>
      <c r="DS95" s="228" t="str">
        <f>IF([2]相关演算!DS95="","",[2]相关演算!DS95)</f>
        <v/>
      </c>
      <c r="DT95" s="228" t="str">
        <f>IF([2]相关演算!DT95="","",[2]相关演算!DT95)</f>
        <v/>
      </c>
      <c r="DU95" s="228" t="str">
        <f>IF([2]相关演算!DU95="","",[2]相关演算!DU95)</f>
        <v/>
      </c>
      <c r="DV95" s="228" t="str">
        <f>IF([2]相关演算!DV95="","",[2]相关演算!DV95)</f>
        <v/>
      </c>
      <c r="DW95" s="228" t="str">
        <f>IF([2]相关演算!DW95="","",[2]相关演算!DW95)</f>
        <v/>
      </c>
      <c r="DX95" s="228" t="str">
        <f>IF([2]相关演算!DX95="","",[2]相关演算!DX95)</f>
        <v/>
      </c>
      <c r="DY95" s="228" t="str">
        <f>IF([2]相关演算!DY95="","",[2]相关演算!DY95)</f>
        <v/>
      </c>
      <c r="DZ95" s="228" t="str">
        <f>IF([2]相关演算!DZ95="","",[2]相关演算!DZ95)</f>
        <v/>
      </c>
      <c r="EA95" s="228" t="str">
        <f>IF([2]相关演算!EA95="","",[2]相关演算!EA95)</f>
        <v/>
      </c>
      <c r="EB95" s="228" t="str">
        <f>IF([2]相关演算!EB95="","",[2]相关演算!EB95)</f>
        <v/>
      </c>
      <c r="EC95" s="228" t="str">
        <f>IF([2]相关演算!EC95="","",[2]相关演算!EC95)</f>
        <v/>
      </c>
      <c r="ED95" s="228" t="str">
        <f>IF([2]相关演算!ED95="","",[2]相关演算!ED95)</f>
        <v/>
      </c>
      <c r="EE95" s="228" t="str">
        <f>IF([2]相关演算!EE95="","",[2]相关演算!EE95)</f>
        <v/>
      </c>
      <c r="EF95" s="228" t="str">
        <f>IF([2]相关演算!EF95="","",[2]相关演算!EF95)</f>
        <v/>
      </c>
      <c r="EG95" s="228" t="str">
        <f>IF([2]相关演算!EG95="","",[2]相关演算!EG95)</f>
        <v/>
      </c>
      <c r="EH95" s="228" t="str">
        <f>IF([2]相关演算!EH95="","",[2]相关演算!EH95)</f>
        <v/>
      </c>
      <c r="EI95" s="228" t="str">
        <f>IF([2]相关演算!EI95="","",[2]相关演算!EI95)</f>
        <v/>
      </c>
      <c r="EJ95" s="228" t="str">
        <f>IF([2]相关演算!EJ95="","",[2]相关演算!EJ95)</f>
        <v/>
      </c>
      <c r="EK95" s="228" t="str">
        <f>IF([2]相关演算!EK95="","",[2]相关演算!EK95)</f>
        <v/>
      </c>
      <c r="EL95" s="228" t="str">
        <f>IF([2]相关演算!EL95="","",[2]相关演算!EL95)</f>
        <v/>
      </c>
      <c r="EM95" s="228" t="str">
        <f>IF([2]相关演算!EM95="","",[2]相关演算!EM95)</f>
        <v/>
      </c>
      <c r="EN95" s="228" t="str">
        <f>IF([2]相关演算!EN95="","",[2]相关演算!EN95)</f>
        <v/>
      </c>
      <c r="EO95" s="228" t="str">
        <f>IF([2]相关演算!EO95="","",[2]相关演算!EO95)</f>
        <v/>
      </c>
      <c r="EP95" s="228" t="str">
        <f>IF([2]相关演算!EP95="","",[2]相关演算!EP95)</f>
        <v/>
      </c>
      <c r="EQ95" s="228" t="str">
        <f>IF([2]相关演算!EQ95="","",[2]相关演算!EQ95)</f>
        <v/>
      </c>
      <c r="ER95" s="228" t="str">
        <f>IF([2]相关演算!ER95="","",[2]相关演算!ER95)</f>
        <v/>
      </c>
      <c r="ES95" s="228" t="str">
        <f>IF([2]相关演算!ES95="","",[2]相关演算!ES95)</f>
        <v/>
      </c>
      <c r="ET95" s="228" t="str">
        <f>IF([2]相关演算!ET95="","",[2]相关演算!ET95)</f>
        <v/>
      </c>
      <c r="EU95" s="228" t="str">
        <f>IF([2]相关演算!EU95="","",[2]相关演算!EU95)</f>
        <v/>
      </c>
      <c r="EV95" s="228" t="str">
        <f>IF([2]相关演算!EV95="","",[2]相关演算!EV95)</f>
        <v/>
      </c>
      <c r="EW95" s="228" t="str">
        <f>IF([2]相关演算!EW95="","",[2]相关演算!EW95)</f>
        <v/>
      </c>
      <c r="EX95" s="228" t="str">
        <f>IF([2]相关演算!EX95="","",[2]相关演算!EX95)</f>
        <v/>
      </c>
      <c r="EY95" s="228" t="str">
        <f>IF([2]相关演算!EY95="","",[2]相关演算!EY95)</f>
        <v/>
      </c>
      <c r="EZ95" s="228" t="str">
        <f>IF([2]相关演算!EZ95="","",[2]相关演算!EZ95)</f>
        <v/>
      </c>
      <c r="FA95" s="228" t="str">
        <f>IF([2]相关演算!FA95="","",[2]相关演算!FA95)</f>
        <v/>
      </c>
      <c r="FB95" s="228" t="str">
        <f>IF([2]相关演算!FB95="","",[2]相关演算!FB95)</f>
        <v/>
      </c>
      <c r="FC95" s="228" t="str">
        <f>IF([2]相关演算!FC95="","",[2]相关演算!FC95)</f>
        <v/>
      </c>
      <c r="FD95" s="228" t="str">
        <f>IF([2]相关演算!FD95="","",[2]相关演算!FD95)</f>
        <v/>
      </c>
      <c r="FE95" s="228" t="str">
        <f>IF([2]相关演算!FE95="","",[2]相关演算!FE95)</f>
        <v/>
      </c>
      <c r="FF95" s="228" t="str">
        <f>IF([2]相关演算!FF95="","",[2]相关演算!FF95)</f>
        <v/>
      </c>
      <c r="FG95" s="228" t="str">
        <f>IF([2]相关演算!FG95="","",[2]相关演算!FG95)</f>
        <v/>
      </c>
      <c r="FH95" s="228">
        <f>IF([2]相关演算!FH95="","",[2]相关演算!FH95)</f>
        <v>10080</v>
      </c>
      <c r="FI95" s="228" t="str">
        <f>IF([2]相关演算!FI95="","",[2]相关演算!FI95)</f>
        <v/>
      </c>
      <c r="FJ95" s="228" t="str">
        <f>IF([2]相关演算!FJ95="","",[2]相关演算!FJ95)</f>
        <v/>
      </c>
      <c r="FK95" s="228" t="str">
        <f>IF([2]相关演算!FK95="","",[2]相关演算!FK95)</f>
        <v/>
      </c>
      <c r="FL95" s="228" t="str">
        <f>IF([2]相关演算!FL95="","",[2]相关演算!FL95)</f>
        <v/>
      </c>
      <c r="FM95" s="228" t="str">
        <f>IF([2]相关演算!FM95="","",[2]相关演算!FM95)</f>
        <v/>
      </c>
      <c r="FN95" s="228" t="str">
        <f>IF([2]相关演算!FN95="","",[2]相关演算!FN95)</f>
        <v/>
      </c>
      <c r="FO95" s="228" t="str">
        <f>IF([2]相关演算!FO95="","",[2]相关演算!FO95)</f>
        <v/>
      </c>
      <c r="FP95" s="228" t="str">
        <f>IF([2]相关演算!FP95="","",[2]相关演算!FP95)</f>
        <v/>
      </c>
      <c r="FQ95" s="228" t="str">
        <f>IF([2]相关演算!FQ95="","",[2]相关演算!FQ95)</f>
        <v/>
      </c>
      <c r="FR95" s="228" t="str">
        <f>IF([2]相关演算!FR95="","",[2]相关演算!FR95)</f>
        <v/>
      </c>
      <c r="FS95" s="228" t="str">
        <f>IF([2]相关演算!FS95="","",[2]相关演算!FS95)</f>
        <v/>
      </c>
      <c r="FT95" s="228" t="str">
        <f>IF([2]相关演算!FT95="","",[2]相关演算!FT95)</f>
        <v/>
      </c>
      <c r="FU95" s="228" t="str">
        <f>IF([2]相关演算!FU95="","",[2]相关演算!FU95)</f>
        <v/>
      </c>
      <c r="FV95" s="228" t="str">
        <f>IF([2]相关演算!FV95="","",[2]相关演算!FV95)</f>
        <v/>
      </c>
      <c r="FW95" s="228" t="str">
        <f>IF([2]相关演算!FW95="","",[2]相关演算!FW95)</f>
        <v/>
      </c>
      <c r="FX95" s="228" t="str">
        <f>IF([2]相关演算!FX95="","",[2]相关演算!FX95)</f>
        <v/>
      </c>
      <c r="FY95" s="228" t="str">
        <f>IF([2]相关演算!FY95="","",[2]相关演算!FY95)</f>
        <v/>
      </c>
      <c r="FZ95" s="228" t="str">
        <f>IF([2]相关演算!FZ95="","",[2]相关演算!FZ95)</f>
        <v/>
      </c>
      <c r="GA95" s="228" t="str">
        <f>IF([2]相关演算!GA95="","",[2]相关演算!GA95)</f>
        <v/>
      </c>
      <c r="GB95" s="228" t="str">
        <f>IF([2]相关演算!GB95="","",[2]相关演算!GB95)</f>
        <v/>
      </c>
      <c r="GC95" s="228" t="str">
        <f>IF([2]相关演算!GC95="","",[2]相关演算!GC95)</f>
        <v/>
      </c>
      <c r="GD95" s="228" t="str">
        <f>IF([2]相关演算!GD95="","",[2]相关演算!GD95)</f>
        <v/>
      </c>
      <c r="GE95" s="228" t="str">
        <f>IF([2]相关演算!GE95="","",[2]相关演算!GE95)</f>
        <v/>
      </c>
      <c r="GF95" s="228" t="str">
        <f>IF([2]相关演算!GF95="","",[2]相关演算!GF95)</f>
        <v/>
      </c>
      <c r="GG95" s="228" t="str">
        <f>IF([2]相关演算!GG95="","",[2]相关演算!GG95)</f>
        <v/>
      </c>
      <c r="GH95" s="228" t="str">
        <f>IF([2]相关演算!GH95="","",[2]相关演算!GH95)</f>
        <v/>
      </c>
      <c r="GI95" s="228" t="str">
        <f>IF([2]相关演算!GI95="","",[2]相关演算!GI95)</f>
        <v/>
      </c>
      <c r="GJ95" s="228" t="str">
        <f>IF([2]相关演算!GJ95="","",[2]相关演算!GJ95)</f>
        <v/>
      </c>
      <c r="GK95" s="228" t="str">
        <f>IF([2]相关演算!GK95="","",[2]相关演算!GK95)</f>
        <v/>
      </c>
      <c r="GL95" s="228" t="str">
        <f>IF([2]相关演算!GL95="","",[2]相关演算!GL95)</f>
        <v/>
      </c>
      <c r="GM95" s="228" t="str">
        <f>IF([2]相关演算!GM95="","",[2]相关演算!GM95)</f>
        <v/>
      </c>
      <c r="GN95" s="228" t="str">
        <f>IF([2]相关演算!GN95="","",[2]相关演算!GN95)</f>
        <v/>
      </c>
      <c r="GO95" s="228" t="str">
        <f>IF([2]相关演算!GO95="","",[2]相关演算!GO95)</f>
        <v/>
      </c>
      <c r="GP95" s="228" t="str">
        <f>IF([2]相关演算!GP95="","",[2]相关演算!GP95)</f>
        <v/>
      </c>
      <c r="GQ95" s="228" t="str">
        <f>IF([2]相关演算!GQ95="","",[2]相关演算!GQ95)</f>
        <v/>
      </c>
      <c r="GR95" s="228" t="str">
        <f>IF([2]相关演算!GR95="","",[2]相关演算!GR95)</f>
        <v/>
      </c>
      <c r="GS95" s="228" t="str">
        <f>IF([2]相关演算!GS95="","",[2]相关演算!GS95)</f>
        <v/>
      </c>
      <c r="GT95" s="228" t="str">
        <f>IF([2]相关演算!GT95="","",[2]相关演算!GT95)</f>
        <v/>
      </c>
      <c r="GU95" s="228" t="str">
        <f>IF([2]相关演算!GU95="","",[2]相关演算!GU95)</f>
        <v/>
      </c>
      <c r="GV95" s="228" t="str">
        <f>IF([2]相关演算!GV95="","",[2]相关演算!GV95)</f>
        <v/>
      </c>
      <c r="GW95" s="228" t="str">
        <f>IF([2]相关演算!GW95="","",[2]相关演算!GW95)</f>
        <v/>
      </c>
      <c r="GX95" s="228" t="str">
        <f>IF([2]相关演算!GX95="","",[2]相关演算!GX95)</f>
        <v/>
      </c>
      <c r="GY95" s="228" t="str">
        <f>IF([2]相关演算!GY95="","",[2]相关演算!GY95)</f>
        <v/>
      </c>
      <c r="GZ95" s="228" t="str">
        <f>IF([2]相关演算!GZ95="","",[2]相关演算!GZ95)</f>
        <v/>
      </c>
    </row>
    <row r="96" spans="1:208">
      <c r="A96" s="228" t="str">
        <f>IF([2]相关演算!A96="","",[2]相关演算!A96)</f>
        <v/>
      </c>
      <c r="B96" s="228">
        <f>IF([2]相关演算!B96="","",[2]相关演算!B96)</f>
        <v>77</v>
      </c>
      <c r="C96" s="228">
        <f>IF([2]相关演算!C96="","",[2]相关演算!C96)</f>
        <v>0.5</v>
      </c>
      <c r="D96" s="228">
        <f>IF([2]相关演算!D96="","",[2]相关演算!D96)</f>
        <v>0.5</v>
      </c>
      <c r="E96" s="228">
        <f>IF([2]相关演算!E96="","",[2]相关演算!E96)</f>
        <v>0.5</v>
      </c>
      <c r="F96" s="228">
        <f>IF([2]相关演算!F96="","",[2]相关演算!F96)</f>
        <v>0.5</v>
      </c>
      <c r="G96" s="228">
        <f>IF([2]相关演算!G96="","",[2]相关演算!G96)</f>
        <v>4.0490926365217804E-2</v>
      </c>
      <c r="H96" s="228">
        <f>IF([2]相关演算!H96="","",[2]相关演算!H96)</f>
        <v>1.5018924022833268E-2</v>
      </c>
      <c r="I96" s="228">
        <f>IF([2]相关演算!I96="","",[2]相关演算!I96)</f>
        <v>0.12994644648922637</v>
      </c>
      <c r="J96" s="228">
        <f>IF([2]相关演算!J96="","",[2]相关演算!J96)</f>
        <v>0.12994644648922637</v>
      </c>
      <c r="K96" s="228">
        <f>IF([2]相关演算!K96="","",[2]相关演算!K96)</f>
        <v>0</v>
      </c>
      <c r="L96" s="228">
        <f>IF([2]相关演算!L96="","",[2]相关演算!L96)</f>
        <v>0.16987303431913353</v>
      </c>
      <c r="M96" s="228">
        <f>IF([2]相关演算!M96="","",[2]相关演算!M96)</f>
        <v>0.10249843181073037</v>
      </c>
      <c r="N96" s="228">
        <f>IF([2]相关演算!N96="","",[2]相关演算!N96)</f>
        <v>2.1086048561094139E-2</v>
      </c>
      <c r="O96" s="228" t="str">
        <f>IF([2]相关演算!O96="","",[2]相关演算!O96)</f>
        <v/>
      </c>
      <c r="P96" s="228" t="str">
        <f>IF([2]相关演算!P96="","",[2]相关演算!P96)</f>
        <v/>
      </c>
      <c r="Q96" s="228" t="str">
        <f>IF([2]相关演算!Q96="","",[2]相关演算!Q96)</f>
        <v/>
      </c>
      <c r="R96" s="228">
        <f>IF([2]相关演算!R96="","",[2]相关演算!R96)</f>
        <v>3.7898399999999999</v>
      </c>
      <c r="S96" s="228">
        <f>IF([2]相关演算!S96="","",[2]相关演算!S96)</f>
        <v>3.62704</v>
      </c>
      <c r="T96" s="228">
        <f>IF([2]相关演算!T96="","",[2]相关演算!T96)</f>
        <v>1.8</v>
      </c>
      <c r="U96" s="228">
        <f>IF([2]相关演算!U96="","",[2]相关演算!U96)</f>
        <v>2.3839999999999999</v>
      </c>
      <c r="V96" s="228">
        <f>IF([2]相关演算!V96="","",[2]相关演算!V96)</f>
        <v>2.6685316772329029</v>
      </c>
      <c r="W96" s="228">
        <f>IF([2]相关演算!W96="","",[2]相关演算!W96)</f>
        <v>1.367320795429817</v>
      </c>
      <c r="X96" s="228">
        <f>IF([2]相关演算!X96="","",[2]相关演算!X96)</f>
        <v>0.79119712439747758</v>
      </c>
      <c r="Y96" s="228">
        <f>IF([2]相关演算!Y96="","",[2]相关演算!Y96)</f>
        <v>0.83727041920544809</v>
      </c>
      <c r="Z96" s="228">
        <f>IF([2]相关演算!Z96="","",[2]相关演算!Z96)</f>
        <v>0.15596210620274964</v>
      </c>
      <c r="AA96" s="228">
        <f>IF([2]相关演算!AA96="","",[2]相关演算!AA96)</f>
        <v>0.16296247865240765</v>
      </c>
      <c r="AB96" s="228">
        <f>IF([2]相关演算!AB96="","",[2]相关演算!AB96)</f>
        <v>0.32837301587301593</v>
      </c>
      <c r="AC96" s="228">
        <f>IF([2]相关演算!AC96="","",[2]相关演算!AC96)</f>
        <v>0.24793264621284761</v>
      </c>
      <c r="AD96" s="228">
        <f>IF([2]相关演算!AD96="","",[2]相关演算!AD96)</f>
        <v>0.39114264947879052</v>
      </c>
      <c r="AE96" s="228">
        <f>IF([2]相关演算!AE96="","",[2]相关演算!AE96)</f>
        <v>0.56428807235473</v>
      </c>
      <c r="AF96" s="228">
        <f>IF([2]相关演算!AF96="","",[2]相关演算!AF96)</f>
        <v>3.1083178355077661</v>
      </c>
      <c r="AG96" s="228">
        <f>IF([2]相关演算!AG96="","",[2]相关演算!AG96)</f>
        <v>8.6079954840547277</v>
      </c>
      <c r="AH96" s="228">
        <f>IF([2]相关演算!AH96="","",[2]相关演算!AH96)</f>
        <v>2.1758224848554359</v>
      </c>
      <c r="AI96" s="228">
        <f>IF([2]相关演算!AI96="","",[2]相关演算!AI96)</f>
        <v>0.22986111111111113</v>
      </c>
      <c r="AJ96" s="228">
        <f>IF([2]相关演算!AJ96="","",[2]相关演算!AJ96)</f>
        <v>0.39114264947879052</v>
      </c>
      <c r="AK96" s="228">
        <f>IF([2]相关演算!AK96="","",[2]相关演算!AK96)</f>
        <v>0.15596210620274964</v>
      </c>
      <c r="AL96" s="228">
        <f>IF([2]相关演算!AL96="","",[2]相关演算!AL96)</f>
        <v>1.9794191373877798E+33</v>
      </c>
      <c r="AM96" s="228">
        <f>IF([2]相关演算!AM96="","",[2]相关演算!AM96)</f>
        <v>2.0682655343303647E+33</v>
      </c>
      <c r="AN96" s="228">
        <f>IF([2]相关演算!AN96="","",[2]相关演算!AN96)</f>
        <v>4.1676010131320456E+33</v>
      </c>
      <c r="AO96" s="228">
        <f>IF([2]相关演算!AO96="","",[2]相关演算!AO96)</f>
        <v>7.0069655361901887E+33</v>
      </c>
      <c r="AP96" s="228">
        <f>IF([2]相关演算!AP96="","",[2]相关演算!AP96)</f>
        <v>7.0267699690756783E+33</v>
      </c>
      <c r="AQ96" s="228">
        <f>IF([2]相关演算!AQ96="","",[2]相关演算!AQ96)</f>
        <v>8.0052573054320176E+33</v>
      </c>
      <c r="AR96" s="228">
        <f>IF([2]相关演算!AR96="","",[2]相关演算!AR96)</f>
        <v>5.6036801138024119E+33</v>
      </c>
      <c r="AS96" s="228">
        <f>IF([2]相关演算!AS96="","",[2]相关演算!AS96)</f>
        <v>2.9173207091924316E+33</v>
      </c>
      <c r="AT96" s="228">
        <f>IF([2]相关演算!AT96="","",[2]相关演算!AT96)</f>
        <v>7.0069655361901887E+33</v>
      </c>
      <c r="AU96" s="228">
        <f>IF([2]相关演算!AU96="","",[2]相关演算!AU96)</f>
        <v>1.9794191373877798E+33</v>
      </c>
      <c r="AV96" s="228" t="str">
        <f>IF([2]相关演算!AV96="","",[2]相关演算!AV96)</f>
        <v/>
      </c>
      <c r="AW96" s="228" t="str">
        <f>IF([2]相关演算!AW96="","",[2]相关演算!AW96)</f>
        <v/>
      </c>
      <c r="AX96" s="228" t="str">
        <f>IF([2]相关演算!AX96="","",[2]相关演算!AX96)</f>
        <v/>
      </c>
      <c r="AY96" s="228" t="str">
        <f>IF([2]相关演算!AY96="","",[2]相关演算!AY96)</f>
        <v/>
      </c>
      <c r="AZ96" s="228" t="str">
        <f>IF([2]相关演算!AZ96="","",[2]相关演算!AZ96)</f>
        <v/>
      </c>
      <c r="BA96" s="228" t="str">
        <f>IF([2]相关演算!BA96="","",[2]相关演算!BA96)</f>
        <v/>
      </c>
      <c r="BB96" s="228" t="str">
        <f>IF([2]相关演算!BB96="","",[2]相关演算!BB96)</f>
        <v/>
      </c>
      <c r="BC96" s="228" t="str">
        <f>IF([2]相关演算!BC96="","",[2]相关演算!BC96)</f>
        <v/>
      </c>
      <c r="BD96" s="228">
        <f>IF([2]相关演算!BD96="","",[2]相关演算!BD96)</f>
        <v>72</v>
      </c>
      <c r="BE96" s="228">
        <f>IF([2]相关演算!BE96="","",[2]相关演算!BE96)</f>
        <v>240</v>
      </c>
      <c r="BF96" s="228">
        <f>IF([2]相关演算!BF96="","",[2]相关演算!BF96)</f>
        <v>197.5650233475248</v>
      </c>
      <c r="BG96" s="228">
        <f>IF([2]相关演算!BG96="","",[2]相关演算!BG96)</f>
        <v>204.94280994793942</v>
      </c>
      <c r="BH96" s="228">
        <f>IF([2]相关演算!BH96="","",[2]相关演算!BH96)</f>
        <v>231.83428582880285</v>
      </c>
      <c r="BI96" s="228" t="str">
        <f>IF([2]相关演算!BI96="","",[2]相关演算!BI96)</f>
        <v/>
      </c>
      <c r="BJ96" s="228" t="str">
        <f>IF([2]相关演算!BJ96="","",[2]相关演算!BJ96)</f>
        <v/>
      </c>
      <c r="BK96" s="228">
        <f>IF([2]相关演算!BK96="","",[2]相关演算!BK96)</f>
        <v>72</v>
      </c>
      <c r="BL96" s="228">
        <f>IF([2]相关演算!BL96="","",[2]相关演算!BL96)</f>
        <v>6.5400837573214687E-2</v>
      </c>
      <c r="BM96" s="228">
        <f>IF([2]相关演算!BM96="","",[2]相关演算!BM96)</f>
        <v>0.16001160143604115</v>
      </c>
      <c r="BN96" s="228">
        <f>IF([2]相关演算!BN96="","",[2]相关演算!BN96)</f>
        <v>0.13905975865631293</v>
      </c>
      <c r="BO96" s="228">
        <f>IF([2]相关演算!BO96="","",[2]相关演算!BO96)</f>
        <v>7.3083194777000204E-2</v>
      </c>
      <c r="BP96" s="228" t="str">
        <f>IF([2]相关演算!BP96="","",[2]相关演算!BP96)</f>
        <v/>
      </c>
      <c r="BQ96" s="228">
        <f>IF([2]相关演算!BQ96="","",[2]相关演算!BQ96)</f>
        <v>4.8113786101005085E-2</v>
      </c>
      <c r="BR96" s="228">
        <f>IF([2]相关演算!BR96="","",[2]相关演算!BR96)</f>
        <v>0.2152756330828848</v>
      </c>
      <c r="BS96" s="228">
        <f>IF([2]相关演算!BS96="","",[2]相关演算!BS96)</f>
        <v>9.1586506976040802E-2</v>
      </c>
      <c r="BT96" s="228">
        <f>IF([2]相关演算!BT96="","",[2]相关演算!BT96)</f>
        <v>9.1178213422441479E-2</v>
      </c>
      <c r="BU96" s="228" t="str">
        <f>IF([2]相关演算!BU96="","",[2]相关演算!BU96)</f>
        <v/>
      </c>
      <c r="BV96" s="228" t="str">
        <f>IF([2]相关演算!BV96="","",[2]相关演算!BV96)</f>
        <v/>
      </c>
      <c r="BW96" s="228">
        <f>IF([2]相关演算!BW96="","",[2]相关演算!BW96)</f>
        <v>0.11351462367421977</v>
      </c>
      <c r="BX96" s="228">
        <f>IF([2]相关演算!BX96="","",[2]相关演算!BX96)</f>
        <v>0.37528723451892598</v>
      </c>
      <c r="BY96" s="228">
        <f>IF([2]相关演算!BY96="","",[2]相关演算!BY96)</f>
        <v>0.23064626563235374</v>
      </c>
      <c r="BZ96" s="228">
        <f>IF([2]相关演算!BZ96="","",[2]相关演算!BZ96)</f>
        <v>0.16426140819944168</v>
      </c>
      <c r="CA96" s="228" t="str">
        <f>IF([2]相关演算!CA96="","",[2]相关演算!CA96)</f>
        <v/>
      </c>
      <c r="CB96" s="228" t="str">
        <f>IF([2]相关演算!CB96="","",[2]相关演算!CB96)</f>
        <v/>
      </c>
      <c r="CC96" s="228" t="str">
        <f>IF([2]相关演算!CC96="","",[2]相关演算!CC96)</f>
        <v/>
      </c>
      <c r="CD96" s="228" t="str">
        <f>IF([2]相关演算!CD96="","",[2]相关演算!CD96)</f>
        <v/>
      </c>
      <c r="CE96" s="228" t="str">
        <f>IF([2]相关演算!CE96="","",[2]相关演算!CE96)</f>
        <v/>
      </c>
      <c r="CF96" s="228" t="str">
        <f>IF([2]相关演算!CF96="","",[2]相关演算!CF96)</f>
        <v/>
      </c>
      <c r="CG96" s="228" t="str">
        <f>IF([2]相关演算!CG96="","",[2]相关演算!CG96)</f>
        <v/>
      </c>
      <c r="CH96" s="228" t="str">
        <f>IF([2]相关演算!CH96="","",[2]相关演算!CH96)</f>
        <v/>
      </c>
      <c r="CI96" s="228" t="str">
        <f>IF([2]相关演算!CI96="","",[2]相关演算!CI96)</f>
        <v/>
      </c>
      <c r="CJ96" s="228">
        <f>IF([2]相关演算!CJ96="","",[2]相关演算!CJ96)</f>
        <v>72</v>
      </c>
      <c r="CK96" s="228">
        <f>IF([2]相关演算!CK96="","",[2]相关演算!CK96)</f>
        <v>308.12258930897559</v>
      </c>
      <c r="CL96" s="228">
        <f>IF([2]相关演算!CL96="","",[2]相关演算!CL96)</f>
        <v>312.19772911726</v>
      </c>
      <c r="CM96" s="228">
        <f>IF([2]相关演算!CM96="","",[2]相关演算!CM96)</f>
        <v>293.5044421630966</v>
      </c>
      <c r="CN96" s="228">
        <f>IF([2]相关演算!CN96="","",[2]相关演算!CN96)</f>
        <v>293.5044421630966</v>
      </c>
      <c r="CO96" s="228" t="str">
        <f>IF([2]相关演算!CO96="","",[2]相关演算!CO96)</f>
        <v/>
      </c>
      <c r="CP96" s="228" t="str">
        <f>IF([2]相关演算!CP96="","",[2]相关演算!CP96)</f>
        <v/>
      </c>
      <c r="CQ96" s="228">
        <f>IF([2]相关演算!CQ96="","",[2]相关演算!CQ96)</f>
        <v>72</v>
      </c>
      <c r="CR96" s="228" t="e">
        <f>IF([2]相关演算!CR96="","",[2]相关演算!CR96)</f>
        <v>#VALUE!</v>
      </c>
      <c r="CS96" s="228" t="e">
        <f>IF([2]相关演算!CS96="","",[2]相关演算!CS96)</f>
        <v>#VALUE!</v>
      </c>
      <c r="CT96" s="228" t="e">
        <f>IF([2]相关演算!CT96="","",[2]相关演算!CT96)</f>
        <v>#VALUE!</v>
      </c>
      <c r="CU96" s="228" t="e">
        <f>IF([2]相关演算!CU96="","",[2]相关演算!CU96)</f>
        <v>#VALUE!</v>
      </c>
      <c r="CV96" s="228" t="str">
        <f>IF([2]相关演算!CV96="","",[2]相关演算!CV96)</f>
        <v/>
      </c>
      <c r="CW96" s="228">
        <f>IF([2]相关演算!CW96="","",[2]相关演算!CW96)</f>
        <v>7.5178438048753599E-2</v>
      </c>
      <c r="CX96" s="228">
        <f>IF([2]相关演算!CX96="","",[2]相关演算!CX96)</f>
        <v>7.5420562735321467E-2</v>
      </c>
      <c r="CY96" s="228">
        <f>IF([2]相关演算!CY96="","",[2]相关演算!CY96)</f>
        <v>6.5580103473779114E-2</v>
      </c>
      <c r="CZ96" s="228">
        <f>IF([2]相关演算!CZ96="","",[2]相关演算!CZ96)</f>
        <v>6.4355314385690227E-2</v>
      </c>
      <c r="DA96" s="228" t="str">
        <f>IF([2]相关演算!DA96="","",[2]相关演算!DA96)</f>
        <v/>
      </c>
      <c r="DB96" s="228" t="str">
        <f>IF([2]相关演算!DB96="","",[2]相关演算!DB96)</f>
        <v/>
      </c>
      <c r="DC96" s="228" t="e">
        <f>IF([2]相关演算!DC96="","",[2]相关演算!DC96)</f>
        <v>#VALUE!</v>
      </c>
      <c r="DD96" s="228" t="e">
        <f>IF([2]相关演算!DD96="","",[2]相关演算!DD96)</f>
        <v>#VALUE!</v>
      </c>
      <c r="DE96" s="228" t="e">
        <f>IF([2]相关演算!DE96="","",[2]相关演算!DE96)</f>
        <v>#VALUE!</v>
      </c>
      <c r="DF96" s="228" t="e">
        <f>IF([2]相关演算!DF96="","",[2]相关演算!DF96)</f>
        <v>#VALUE!</v>
      </c>
      <c r="DG96" s="228" t="str">
        <f>IF([2]相关演算!DG96="","",[2]相关演算!DG96)</f>
        <v/>
      </c>
      <c r="DH96" s="228" t="str">
        <f>IF([2]相关演算!DH96="","",[2]相关演算!DH96)</f>
        <v/>
      </c>
      <c r="DI96" s="228" t="str">
        <f>IF([2]相关演算!DI96="","",[2]相关演算!DI96)</f>
        <v/>
      </c>
      <c r="DJ96" s="228" t="str">
        <f>IF([2]相关演算!DJ96="","",[2]相关演算!DJ96)</f>
        <v/>
      </c>
      <c r="DK96" s="228" t="str">
        <f>IF([2]相关演算!DK96="","",[2]相关演算!DK96)</f>
        <v/>
      </c>
      <c r="DL96" s="228" t="str">
        <f>IF([2]相关演算!DL96="","",[2]相关演算!DL96)</f>
        <v/>
      </c>
      <c r="DM96" s="228" t="str">
        <f>IF([2]相关演算!DM96="","",[2]相关演算!DM96)</f>
        <v/>
      </c>
      <c r="DN96" s="228" t="str">
        <f>IF([2]相关演算!DN96="","",[2]相关演算!DN96)</f>
        <v/>
      </c>
      <c r="DO96" s="228" t="str">
        <f>IF([2]相关演算!DO96="","",[2]相关演算!DO96)</f>
        <v/>
      </c>
      <c r="DP96" s="228" t="str">
        <f>IF([2]相关演算!DP96="","",[2]相关演算!DP96)</f>
        <v/>
      </c>
      <c r="DQ96" s="228" t="str">
        <f>IF([2]相关演算!DQ96="","",[2]相关演算!DQ96)</f>
        <v/>
      </c>
      <c r="DR96" s="228" t="str">
        <f>IF([2]相关演算!DR96="","",[2]相关演算!DR96)</f>
        <v/>
      </c>
      <c r="DS96" s="228" t="str">
        <f>IF([2]相关演算!DS96="","",[2]相关演算!DS96)</f>
        <v/>
      </c>
      <c r="DT96" s="228" t="str">
        <f>IF([2]相关演算!DT96="","",[2]相关演算!DT96)</f>
        <v/>
      </c>
      <c r="DU96" s="228" t="str">
        <f>IF([2]相关演算!DU96="","",[2]相关演算!DU96)</f>
        <v/>
      </c>
      <c r="DV96" s="228" t="str">
        <f>IF([2]相关演算!DV96="","",[2]相关演算!DV96)</f>
        <v/>
      </c>
      <c r="DW96" s="228" t="str">
        <f>IF([2]相关演算!DW96="","",[2]相关演算!DW96)</f>
        <v/>
      </c>
      <c r="DX96" s="228" t="str">
        <f>IF([2]相关演算!DX96="","",[2]相关演算!DX96)</f>
        <v/>
      </c>
      <c r="DY96" s="228" t="str">
        <f>IF([2]相关演算!DY96="","",[2]相关演算!DY96)</f>
        <v/>
      </c>
      <c r="DZ96" s="228" t="str">
        <f>IF([2]相关演算!DZ96="","",[2]相关演算!DZ96)</f>
        <v/>
      </c>
      <c r="EA96" s="228" t="str">
        <f>IF([2]相关演算!EA96="","",[2]相关演算!EA96)</f>
        <v/>
      </c>
      <c r="EB96" s="228" t="str">
        <f>IF([2]相关演算!EB96="","",[2]相关演算!EB96)</f>
        <v/>
      </c>
      <c r="EC96" s="228" t="str">
        <f>IF([2]相关演算!EC96="","",[2]相关演算!EC96)</f>
        <v/>
      </c>
      <c r="ED96" s="228" t="str">
        <f>IF([2]相关演算!ED96="","",[2]相关演算!ED96)</f>
        <v/>
      </c>
      <c r="EE96" s="228" t="str">
        <f>IF([2]相关演算!EE96="","",[2]相关演算!EE96)</f>
        <v/>
      </c>
      <c r="EF96" s="228" t="str">
        <f>IF([2]相关演算!EF96="","",[2]相关演算!EF96)</f>
        <v/>
      </c>
      <c r="EG96" s="228" t="str">
        <f>IF([2]相关演算!EG96="","",[2]相关演算!EG96)</f>
        <v/>
      </c>
      <c r="EH96" s="228" t="str">
        <f>IF([2]相关演算!EH96="","",[2]相关演算!EH96)</f>
        <v/>
      </c>
      <c r="EI96" s="228" t="str">
        <f>IF([2]相关演算!EI96="","",[2]相关演算!EI96)</f>
        <v/>
      </c>
      <c r="EJ96" s="228" t="str">
        <f>IF([2]相关演算!EJ96="","",[2]相关演算!EJ96)</f>
        <v/>
      </c>
      <c r="EK96" s="228" t="str">
        <f>IF([2]相关演算!EK96="","",[2]相关演算!EK96)</f>
        <v/>
      </c>
      <c r="EL96" s="228" t="str">
        <f>IF([2]相关演算!EL96="","",[2]相关演算!EL96)</f>
        <v/>
      </c>
      <c r="EM96" s="228" t="str">
        <f>IF([2]相关演算!EM96="","",[2]相关演算!EM96)</f>
        <v/>
      </c>
      <c r="EN96" s="228" t="str">
        <f>IF([2]相关演算!EN96="","",[2]相关演算!EN96)</f>
        <v/>
      </c>
      <c r="EO96" s="228" t="str">
        <f>IF([2]相关演算!EO96="","",[2]相关演算!EO96)</f>
        <v/>
      </c>
      <c r="EP96" s="228" t="str">
        <f>IF([2]相关演算!EP96="","",[2]相关演算!EP96)</f>
        <v/>
      </c>
      <c r="EQ96" s="228" t="str">
        <f>IF([2]相关演算!EQ96="","",[2]相关演算!EQ96)</f>
        <v/>
      </c>
      <c r="ER96" s="228" t="str">
        <f>IF([2]相关演算!ER96="","",[2]相关演算!ER96)</f>
        <v/>
      </c>
      <c r="ES96" s="228" t="str">
        <f>IF([2]相关演算!ES96="","",[2]相关演算!ES96)</f>
        <v/>
      </c>
      <c r="ET96" s="228" t="str">
        <f>IF([2]相关演算!ET96="","",[2]相关演算!ET96)</f>
        <v/>
      </c>
      <c r="EU96" s="228" t="str">
        <f>IF([2]相关演算!EU96="","",[2]相关演算!EU96)</f>
        <v/>
      </c>
      <c r="EV96" s="228" t="str">
        <f>IF([2]相关演算!EV96="","",[2]相关演算!EV96)</f>
        <v/>
      </c>
      <c r="EW96" s="228" t="str">
        <f>IF([2]相关演算!EW96="","",[2]相关演算!EW96)</f>
        <v/>
      </c>
      <c r="EX96" s="228" t="str">
        <f>IF([2]相关演算!EX96="","",[2]相关演算!EX96)</f>
        <v/>
      </c>
      <c r="EY96" s="228" t="str">
        <f>IF([2]相关演算!EY96="","",[2]相关演算!EY96)</f>
        <v/>
      </c>
      <c r="EZ96" s="228" t="str">
        <f>IF([2]相关演算!EZ96="","",[2]相关演算!EZ96)</f>
        <v/>
      </c>
      <c r="FA96" s="228" t="str">
        <f>IF([2]相关演算!FA96="","",[2]相关演算!FA96)</f>
        <v/>
      </c>
      <c r="FB96" s="228" t="str">
        <f>IF([2]相关演算!FB96="","",[2]相关演算!FB96)</f>
        <v/>
      </c>
      <c r="FC96" s="228" t="str">
        <f>IF([2]相关演算!FC96="","",[2]相关演算!FC96)</f>
        <v/>
      </c>
      <c r="FD96" s="228" t="str">
        <f>IF([2]相关演算!FD96="","",[2]相关演算!FD96)</f>
        <v/>
      </c>
      <c r="FE96" s="228" t="str">
        <f>IF([2]相关演算!FE96="","",[2]相关演算!FE96)</f>
        <v/>
      </c>
      <c r="FF96" s="228" t="str">
        <f>IF([2]相关演算!FF96="","",[2]相关演算!FF96)</f>
        <v/>
      </c>
      <c r="FG96" s="228" t="str">
        <f>IF([2]相关演算!FG96="","",[2]相关演算!FG96)</f>
        <v/>
      </c>
      <c r="FH96" s="228">
        <f>IF([2]相关演算!FH96="","",[2]相关演算!FH96)</f>
        <v>10081</v>
      </c>
      <c r="FI96" s="228" t="str">
        <f>IF([2]相关演算!FI96="","",[2]相关演算!FI96)</f>
        <v/>
      </c>
      <c r="FJ96" s="228" t="str">
        <f>IF([2]相关演算!FJ96="","",[2]相关演算!FJ96)</f>
        <v/>
      </c>
      <c r="FK96" s="228" t="str">
        <f>IF([2]相关演算!FK96="","",[2]相关演算!FK96)</f>
        <v/>
      </c>
      <c r="FL96" s="228" t="str">
        <f>IF([2]相关演算!FL96="","",[2]相关演算!FL96)</f>
        <v/>
      </c>
      <c r="FM96" s="228" t="str">
        <f>IF([2]相关演算!FM96="","",[2]相关演算!FM96)</f>
        <v/>
      </c>
      <c r="FN96" s="228" t="str">
        <f>IF([2]相关演算!FN96="","",[2]相关演算!FN96)</f>
        <v/>
      </c>
      <c r="FO96" s="228" t="str">
        <f>IF([2]相关演算!FO96="","",[2]相关演算!FO96)</f>
        <v/>
      </c>
      <c r="FP96" s="228" t="str">
        <f>IF([2]相关演算!FP96="","",[2]相关演算!FP96)</f>
        <v/>
      </c>
      <c r="FQ96" s="228" t="str">
        <f>IF([2]相关演算!FQ96="","",[2]相关演算!FQ96)</f>
        <v/>
      </c>
      <c r="FR96" s="228" t="str">
        <f>IF([2]相关演算!FR96="","",[2]相关演算!FR96)</f>
        <v/>
      </c>
      <c r="FS96" s="228" t="str">
        <f>IF([2]相关演算!FS96="","",[2]相关演算!FS96)</f>
        <v/>
      </c>
      <c r="FT96" s="228" t="str">
        <f>IF([2]相关演算!FT96="","",[2]相关演算!FT96)</f>
        <v/>
      </c>
      <c r="FU96" s="228" t="str">
        <f>IF([2]相关演算!FU96="","",[2]相关演算!FU96)</f>
        <v/>
      </c>
      <c r="FV96" s="228" t="str">
        <f>IF([2]相关演算!FV96="","",[2]相关演算!FV96)</f>
        <v/>
      </c>
      <c r="FW96" s="228" t="str">
        <f>IF([2]相关演算!FW96="","",[2]相关演算!FW96)</f>
        <v/>
      </c>
      <c r="FX96" s="228" t="str">
        <f>IF([2]相关演算!FX96="","",[2]相关演算!FX96)</f>
        <v/>
      </c>
      <c r="FY96" s="228" t="str">
        <f>IF([2]相关演算!FY96="","",[2]相关演算!FY96)</f>
        <v/>
      </c>
      <c r="FZ96" s="228" t="str">
        <f>IF([2]相关演算!FZ96="","",[2]相关演算!FZ96)</f>
        <v/>
      </c>
      <c r="GA96" s="228" t="str">
        <f>IF([2]相关演算!GA96="","",[2]相关演算!GA96)</f>
        <v/>
      </c>
      <c r="GB96" s="228" t="str">
        <f>IF([2]相关演算!GB96="","",[2]相关演算!GB96)</f>
        <v/>
      </c>
      <c r="GC96" s="228" t="str">
        <f>IF([2]相关演算!GC96="","",[2]相关演算!GC96)</f>
        <v/>
      </c>
      <c r="GD96" s="228" t="str">
        <f>IF([2]相关演算!GD96="","",[2]相关演算!GD96)</f>
        <v/>
      </c>
      <c r="GE96" s="228" t="str">
        <f>IF([2]相关演算!GE96="","",[2]相关演算!GE96)</f>
        <v/>
      </c>
      <c r="GF96" s="228" t="str">
        <f>IF([2]相关演算!GF96="","",[2]相关演算!GF96)</f>
        <v/>
      </c>
      <c r="GG96" s="228" t="str">
        <f>IF([2]相关演算!GG96="","",[2]相关演算!GG96)</f>
        <v/>
      </c>
      <c r="GH96" s="228" t="str">
        <f>IF([2]相关演算!GH96="","",[2]相关演算!GH96)</f>
        <v/>
      </c>
      <c r="GI96" s="228" t="str">
        <f>IF([2]相关演算!GI96="","",[2]相关演算!GI96)</f>
        <v/>
      </c>
      <c r="GJ96" s="228" t="str">
        <f>IF([2]相关演算!GJ96="","",[2]相关演算!GJ96)</f>
        <v/>
      </c>
      <c r="GK96" s="228" t="str">
        <f>IF([2]相关演算!GK96="","",[2]相关演算!GK96)</f>
        <v/>
      </c>
      <c r="GL96" s="228" t="str">
        <f>IF([2]相关演算!GL96="","",[2]相关演算!GL96)</f>
        <v/>
      </c>
      <c r="GM96" s="228" t="str">
        <f>IF([2]相关演算!GM96="","",[2]相关演算!GM96)</f>
        <v/>
      </c>
      <c r="GN96" s="228" t="str">
        <f>IF([2]相关演算!GN96="","",[2]相关演算!GN96)</f>
        <v/>
      </c>
      <c r="GO96" s="228" t="str">
        <f>IF([2]相关演算!GO96="","",[2]相关演算!GO96)</f>
        <v/>
      </c>
      <c r="GP96" s="228" t="str">
        <f>IF([2]相关演算!GP96="","",[2]相关演算!GP96)</f>
        <v/>
      </c>
      <c r="GQ96" s="228" t="str">
        <f>IF([2]相关演算!GQ96="","",[2]相关演算!GQ96)</f>
        <v/>
      </c>
      <c r="GR96" s="228" t="str">
        <f>IF([2]相关演算!GR96="","",[2]相关演算!GR96)</f>
        <v/>
      </c>
      <c r="GS96" s="228" t="str">
        <f>IF([2]相关演算!GS96="","",[2]相关演算!GS96)</f>
        <v/>
      </c>
      <c r="GT96" s="228" t="str">
        <f>IF([2]相关演算!GT96="","",[2]相关演算!GT96)</f>
        <v/>
      </c>
      <c r="GU96" s="228" t="str">
        <f>IF([2]相关演算!GU96="","",[2]相关演算!GU96)</f>
        <v/>
      </c>
      <c r="GV96" s="228" t="str">
        <f>IF([2]相关演算!GV96="","",[2]相关演算!GV96)</f>
        <v/>
      </c>
      <c r="GW96" s="228" t="str">
        <f>IF([2]相关演算!GW96="","",[2]相关演算!GW96)</f>
        <v/>
      </c>
      <c r="GX96" s="228" t="str">
        <f>IF([2]相关演算!GX96="","",[2]相关演算!GX96)</f>
        <v/>
      </c>
      <c r="GY96" s="228" t="str">
        <f>IF([2]相关演算!GY96="","",[2]相关演算!GY96)</f>
        <v/>
      </c>
      <c r="GZ96" s="228" t="str">
        <f>IF([2]相关演算!GZ96="","",[2]相关演算!GZ96)</f>
        <v/>
      </c>
    </row>
    <row r="97" spans="1:208">
      <c r="A97" s="228" t="str">
        <f>IF([2]相关演算!A97="","",[2]相关演算!A97)</f>
        <v/>
      </c>
      <c r="B97" s="228">
        <f>IF([2]相关演算!B97="","",[2]相关演算!B97)</f>
        <v>78</v>
      </c>
      <c r="C97" s="228">
        <f>IF([2]相关演算!C97="","",[2]相关演算!C97)</f>
        <v>0.5</v>
      </c>
      <c r="D97" s="228">
        <f>IF([2]相关演算!D97="","",[2]相关演算!D97)</f>
        <v>0.5</v>
      </c>
      <c r="E97" s="228">
        <f>IF([2]相关演算!E97="","",[2]相关演算!E97)</f>
        <v>0.5</v>
      </c>
      <c r="F97" s="228">
        <f>IF([2]相关演算!F97="","",[2]相关演算!F97)</f>
        <v>0.5</v>
      </c>
      <c r="G97" s="228">
        <f>IF([2]相关演算!G97="","",[2]相关演算!G97)</f>
        <v>3.77565513652178E-2</v>
      </c>
      <c r="H97" s="228">
        <f>IF([2]相关演算!H97="","",[2]相关演算!H97)</f>
        <v>1.5018924022833268E-2</v>
      </c>
      <c r="I97" s="228">
        <f>IF([2]相关演算!I97="","",[2]相关演算!I97)</f>
        <v>0.12222824476587191</v>
      </c>
      <c r="J97" s="228">
        <f>IF([2]相关演算!J97="","",[2]相关演算!J97)</f>
        <v>0.12222824476587191</v>
      </c>
      <c r="K97" s="228">
        <f>IF([2]相关演算!K97="","",[2]相关演算!K97)</f>
        <v>0</v>
      </c>
      <c r="L97" s="228">
        <f>IF([2]相关演算!L97="","",[2]相关演算!L97)</f>
        <v>0.1685770174688741</v>
      </c>
      <c r="M97" s="228">
        <f>IF([2]相关演算!M97="","",[2]相关演算!M97)</f>
        <v>9.426568330581897E-2</v>
      </c>
      <c r="N97" s="228">
        <f>IF([2]相关演算!N97="","",[2]相关演算!N97)</f>
        <v>2.1086048561094139E-2</v>
      </c>
      <c r="O97" s="228" t="str">
        <f>IF([2]相关演算!O97="","",[2]相关演算!O97)</f>
        <v/>
      </c>
      <c r="P97" s="228" t="str">
        <f>IF([2]相关演算!P97="","",[2]相关演算!P97)</f>
        <v/>
      </c>
      <c r="Q97" s="228" t="str">
        <f>IF([2]相关演算!Q97="","",[2]相关演算!Q97)</f>
        <v/>
      </c>
      <c r="R97" s="228">
        <f>IF([2]相关演算!R97="","",[2]相关演算!R97)</f>
        <v>3.7898399999999999</v>
      </c>
      <c r="S97" s="228">
        <f>IF([2]相关演算!S97="","",[2]相关演算!S97)</f>
        <v>3.62704</v>
      </c>
      <c r="T97" s="228">
        <f>IF([2]相关演算!T97="","",[2]相关演算!T97)</f>
        <v>1.8</v>
      </c>
      <c r="U97" s="228">
        <f>IF([2]相关演算!U97="","",[2]相关演算!U97)</f>
        <v>2.3839999999999999</v>
      </c>
      <c r="V97" s="228">
        <f>IF([2]相关演算!V97="","",[2]相关演算!V97)</f>
        <v>2.6576681739960315</v>
      </c>
      <c r="W97" s="228">
        <f>IF([2]相关演算!W97="","",[2]相关演算!W97)</f>
        <v>1.359859596625888</v>
      </c>
      <c r="X97" s="228">
        <f>IF([2]相关演算!X97="","",[2]相关演算!X97)</f>
        <v>0.77976592498711306</v>
      </c>
      <c r="Y97" s="228">
        <f>IF([2]相关演算!Y97="","",[2]相关演算!Y97)</f>
        <v>0.82635454731415581</v>
      </c>
      <c r="Z97" s="228">
        <f>IF([2]相关演算!Z97="","",[2]相关演算!Z97)</f>
        <v>0.15596210620274964</v>
      </c>
      <c r="AA97" s="228">
        <f>IF([2]相关演算!AA97="","",[2]相关演算!AA97)</f>
        <v>0.16296247865240765</v>
      </c>
      <c r="AB97" s="228">
        <f>IF([2]相关演算!AB97="","",[2]相关演算!AB97)</f>
        <v>0.32837301587301593</v>
      </c>
      <c r="AC97" s="228">
        <f>IF([2]相关演算!AC97="","",[2]相关演算!AC97)</f>
        <v>0.24793264621284761</v>
      </c>
      <c r="AD97" s="228">
        <f>IF([2]相关演算!AD97="","",[2]相关演算!AD97)</f>
        <v>0.39296517451844026</v>
      </c>
      <c r="AE97" s="228">
        <f>IF([2]相关演算!AE97="","",[2]相关演算!AE97)</f>
        <v>0.57024323666931798</v>
      </c>
      <c r="AF97" s="228">
        <f>IF([2]相关演算!AF97="","",[2]相关演算!AF97)</f>
        <v>3.4639685276628538</v>
      </c>
      <c r="AG97" s="228">
        <f>IF([2]相关演算!AG97="","",[2]相关演算!AG97)</f>
        <v>9.8631832546807434</v>
      </c>
      <c r="AH97" s="228">
        <f>IF([2]相关演算!AH97="","",[2]相关演算!AH97)</f>
        <v>2.4247779693639977</v>
      </c>
      <c r="AI97" s="228">
        <f>IF([2]相关演算!AI97="","",[2]相关演算!AI97)</f>
        <v>0.22986111111111113</v>
      </c>
      <c r="AJ97" s="228">
        <f>IF([2]相关演算!AJ97="","",[2]相关演算!AJ97)</f>
        <v>0.39296517451844026</v>
      </c>
      <c r="AK97" s="228">
        <f>IF([2]相关演算!AK97="","",[2]相关演算!AK97)</f>
        <v>0.15596210620274964</v>
      </c>
      <c r="AL97" s="228">
        <f>IF([2]相关演算!AL97="","",[2]相关演算!AL97)</f>
        <v>1.0081206607023606E+34</v>
      </c>
      <c r="AM97" s="228">
        <f>IF([2]相关演算!AM97="","",[2]相关演算!AM97)</f>
        <v>1.0533702426100024E+34</v>
      </c>
      <c r="AN97" s="228">
        <f>IF([2]相关演算!AN97="","",[2]相关演算!AN97)</f>
        <v>2.1225644470867916E+34</v>
      </c>
      <c r="AO97" s="228">
        <f>IF([2]相关演算!AO97="","",[2]相关演算!AO97)</f>
        <v>3.6343922379858029E+34</v>
      </c>
      <c r="AP97" s="228">
        <f>IF([2]相关演算!AP97="","",[2]相关演算!AP97)</f>
        <v>3.656841975998582E+34</v>
      </c>
      <c r="AQ97" s="228">
        <f>IF([2]相关演算!AQ97="","",[2]相关演算!AQ97)</f>
        <v>4.195623719788274E+34</v>
      </c>
      <c r="AR97" s="228">
        <f>IF([2]相关演算!AR97="","",[2]相关演算!AR97)</f>
        <v>2.9369366038517918E+34</v>
      </c>
      <c r="AS97" s="228">
        <f>IF([2]相关演算!AS97="","",[2]相关演算!AS97)</f>
        <v>1.485795112960754E+34</v>
      </c>
      <c r="AT97" s="228">
        <f>IF([2]相关演算!AT97="","",[2]相关演算!AT97)</f>
        <v>3.6343922379858029E+34</v>
      </c>
      <c r="AU97" s="228">
        <f>IF([2]相关演算!AU97="","",[2]相关演算!AU97)</f>
        <v>1.0081206607023606E+34</v>
      </c>
      <c r="AV97" s="228" t="str">
        <f>IF([2]相关演算!AV97="","",[2]相关演算!AV97)</f>
        <v/>
      </c>
      <c r="AW97" s="228" t="str">
        <f>IF([2]相关演算!AW97="","",[2]相关演算!AW97)</f>
        <v/>
      </c>
      <c r="AX97" s="228" t="str">
        <f>IF([2]相关演算!AX97="","",[2]相关演算!AX97)</f>
        <v/>
      </c>
      <c r="AY97" s="228" t="str">
        <f>IF([2]相关演算!AY97="","",[2]相关演算!AY97)</f>
        <v/>
      </c>
      <c r="AZ97" s="228" t="str">
        <f>IF([2]相关演算!AZ97="","",[2]相关演算!AZ97)</f>
        <v/>
      </c>
      <c r="BA97" s="228" t="str">
        <f>IF([2]相关演算!BA97="","",[2]相关演算!BA97)</f>
        <v/>
      </c>
      <c r="BB97" s="228" t="str">
        <f>IF([2]相关演算!BB97="","",[2]相关演算!BB97)</f>
        <v/>
      </c>
      <c r="BC97" s="228" t="str">
        <f>IF([2]相关演算!BC97="","",[2]相关演算!BC97)</f>
        <v/>
      </c>
      <c r="BD97" s="228">
        <f>IF([2]相关演算!BD97="","",[2]相关演算!BD97)</f>
        <v>73</v>
      </c>
      <c r="BE97" s="228">
        <f>IF([2]相关演算!BE97="","",[2]相关演算!BE97)</f>
        <v>240</v>
      </c>
      <c r="BF97" s="228">
        <f>IF([2]相关演算!BF97="","",[2]相关演算!BF97)</f>
        <v>197.91337343610283</v>
      </c>
      <c r="BG97" s="228">
        <f>IF([2]相关演算!BG97="","",[2]相关演算!BG97)</f>
        <v>207.11387749557787</v>
      </c>
      <c r="BH97" s="228">
        <f>IF([2]相关演算!BH97="","",[2]相关演算!BH97)</f>
        <v>232.71420666764899</v>
      </c>
      <c r="BI97" s="228" t="str">
        <f>IF([2]相关演算!BI97="","",[2]相关演算!BI97)</f>
        <v/>
      </c>
      <c r="BJ97" s="228" t="str">
        <f>IF([2]相关演算!BJ97="","",[2]相关演算!BJ97)</f>
        <v/>
      </c>
      <c r="BK97" s="228">
        <f>IF([2]相关演算!BK97="","",[2]相关演算!BK97)</f>
        <v>73</v>
      </c>
      <c r="BL97" s="228">
        <f>IF([2]相关演算!BL97="","",[2]相关演算!BL97)</f>
        <v>6.6343371643815929E-2</v>
      </c>
      <c r="BM97" s="228">
        <f>IF([2]相关演算!BM97="","",[2]相关演算!BM97)</f>
        <v>0.16225483375349775</v>
      </c>
      <c r="BN97" s="228">
        <f>IF([2]相关演算!BN97="","",[2]相关演算!BN97)</f>
        <v>0.1459404886670716</v>
      </c>
      <c r="BO97" s="228">
        <f>IF([2]相关演算!BO97="","",[2]相关演算!BO97)</f>
        <v>7.4137541055049105E-2</v>
      </c>
      <c r="BP97" s="228" t="str">
        <f>IF([2]相关演算!BP97="","",[2]相关演算!BP97)</f>
        <v/>
      </c>
      <c r="BQ97" s="228">
        <f>IF([2]相关演算!BQ97="","",[2]相关演算!BQ97)</f>
        <v>4.8942418399080034E-2</v>
      </c>
      <c r="BR97" s="228">
        <f>IF([2]相关演算!BR97="","",[2]相关演算!BR97)</f>
        <v>0.21738795943850978</v>
      </c>
      <c r="BS97" s="228">
        <f>IF([2]相关演算!BS97="","",[2]相关演算!BS97)</f>
        <v>9.2644697700170309E-2</v>
      </c>
      <c r="BT97" s="228">
        <f>IF([2]相关演算!BT97="","",[2]相关演算!BT97)</f>
        <v>9.1731053844116589E-2</v>
      </c>
      <c r="BU97" s="228" t="str">
        <f>IF([2]相关演算!BU97="","",[2]相关演算!BU97)</f>
        <v/>
      </c>
      <c r="BV97" s="228" t="str">
        <f>IF([2]相关演算!BV97="","",[2]相关演算!BV97)</f>
        <v/>
      </c>
      <c r="BW97" s="228">
        <f>IF([2]相关演算!BW97="","",[2]相关演算!BW97)</f>
        <v>0.11528579004289596</v>
      </c>
      <c r="BX97" s="228">
        <f>IF([2]相关演算!BX97="","",[2]相关演算!BX97)</f>
        <v>0.37964279319200755</v>
      </c>
      <c r="BY97" s="228">
        <f>IF([2]相关演算!BY97="","",[2]相关演算!BY97)</f>
        <v>0.23858518636724191</v>
      </c>
      <c r="BZ97" s="228">
        <f>IF([2]相关演算!BZ97="","",[2]相关演算!BZ97)</f>
        <v>0.16586859489916569</v>
      </c>
      <c r="CA97" s="228" t="str">
        <f>IF([2]相关演算!CA97="","",[2]相关演算!CA97)</f>
        <v/>
      </c>
      <c r="CB97" s="228" t="str">
        <f>IF([2]相关演算!CB97="","",[2]相关演算!CB97)</f>
        <v/>
      </c>
      <c r="CC97" s="228" t="str">
        <f>IF([2]相关演算!CC97="","",[2]相关演算!CC97)</f>
        <v/>
      </c>
      <c r="CD97" s="228" t="str">
        <f>IF([2]相关演算!CD97="","",[2]相关演算!CD97)</f>
        <v/>
      </c>
      <c r="CE97" s="228" t="str">
        <f>IF([2]相关演算!CE97="","",[2]相关演算!CE97)</f>
        <v/>
      </c>
      <c r="CF97" s="228" t="str">
        <f>IF([2]相关演算!CF97="","",[2]相关演算!CF97)</f>
        <v/>
      </c>
      <c r="CG97" s="228" t="str">
        <f>IF([2]相关演算!CG97="","",[2]相关演算!CG97)</f>
        <v/>
      </c>
      <c r="CH97" s="228" t="str">
        <f>IF([2]相关演算!CH97="","",[2]相关演算!CH97)</f>
        <v/>
      </c>
      <c r="CI97" s="228" t="str">
        <f>IF([2]相关演算!CI97="","",[2]相关演算!CI97)</f>
        <v/>
      </c>
      <c r="CJ97" s="228">
        <f>IF([2]相关演算!CJ97="","",[2]相关演算!CJ97)</f>
        <v>73</v>
      </c>
      <c r="CK97" s="228">
        <f>IF([2]相关演算!CK97="","",[2]相关演算!CK97)</f>
        <v>310.30132322936618</v>
      </c>
      <c r="CL97" s="228">
        <f>IF([2]相关演算!CL97="","",[2]相关演算!CL97)</f>
        <v>314.19772911726</v>
      </c>
      <c r="CM97" s="228">
        <f>IF([2]相关演算!CM97="","",[2]相关演算!CM97)</f>
        <v>296.52213007605212</v>
      </c>
      <c r="CN97" s="228">
        <f>IF([2]相关演算!CN97="","",[2]相关演算!CN97)</f>
        <v>296.52213007605212</v>
      </c>
      <c r="CO97" s="228" t="str">
        <f>IF([2]相关演算!CO97="","",[2]相关演算!CO97)</f>
        <v/>
      </c>
      <c r="CP97" s="228" t="str">
        <f>IF([2]相关演算!CP97="","",[2]相关演算!CP97)</f>
        <v/>
      </c>
      <c r="CQ97" s="228">
        <f>IF([2]相关演算!CQ97="","",[2]相关演算!CQ97)</f>
        <v>73</v>
      </c>
      <c r="CR97" s="228" t="e">
        <f>IF([2]相关演算!CR97="","",[2]相关演算!CR97)</f>
        <v>#VALUE!</v>
      </c>
      <c r="CS97" s="228" t="e">
        <f>IF([2]相关演算!CS97="","",[2]相关演算!CS97)</f>
        <v>#VALUE!</v>
      </c>
      <c r="CT97" s="228" t="e">
        <f>IF([2]相关演算!CT97="","",[2]相关演算!CT97)</f>
        <v>#VALUE!</v>
      </c>
      <c r="CU97" s="228" t="e">
        <f>IF([2]相关演算!CU97="","",[2]相关演算!CU97)</f>
        <v>#VALUE!</v>
      </c>
      <c r="CV97" s="228" t="str">
        <f>IF([2]相关演算!CV97="","",[2]相关演算!CV97)</f>
        <v/>
      </c>
      <c r="CW97" s="228">
        <f>IF([2]相关演算!CW97="","",[2]相关演算!CW97)</f>
        <v>7.6269444888612162E-2</v>
      </c>
      <c r="CX97" s="228">
        <f>IF([2]相关演算!CX97="","",[2]相关演算!CX97)</f>
        <v>7.6561815163998889E-2</v>
      </c>
      <c r="CY97" s="228">
        <f>IF([2]相关演算!CY97="","",[2]相关演算!CY97)</f>
        <v>6.6698903122736325E-2</v>
      </c>
      <c r="CZ97" s="228">
        <f>IF([2]相关演算!CZ97="","",[2]相关演算!CZ97)</f>
        <v>6.5520722979102025E-2</v>
      </c>
      <c r="DA97" s="228" t="str">
        <f>IF([2]相关演算!DA97="","",[2]相关演算!DA97)</f>
        <v/>
      </c>
      <c r="DB97" s="228" t="str">
        <f>IF([2]相关演算!DB97="","",[2]相关演算!DB97)</f>
        <v/>
      </c>
      <c r="DC97" s="228" t="e">
        <f>IF([2]相关演算!DC97="","",[2]相关演算!DC97)</f>
        <v>#VALUE!</v>
      </c>
      <c r="DD97" s="228" t="e">
        <f>IF([2]相关演算!DD97="","",[2]相关演算!DD97)</f>
        <v>#VALUE!</v>
      </c>
      <c r="DE97" s="228" t="e">
        <f>IF([2]相关演算!DE97="","",[2]相关演算!DE97)</f>
        <v>#VALUE!</v>
      </c>
      <c r="DF97" s="228" t="e">
        <f>IF([2]相关演算!DF97="","",[2]相关演算!DF97)</f>
        <v>#VALUE!</v>
      </c>
      <c r="DG97" s="228" t="str">
        <f>IF([2]相关演算!DG97="","",[2]相关演算!DG97)</f>
        <v/>
      </c>
      <c r="DH97" s="228" t="str">
        <f>IF([2]相关演算!DH97="","",[2]相关演算!DH97)</f>
        <v/>
      </c>
      <c r="DI97" s="228" t="str">
        <f>IF([2]相关演算!DI97="","",[2]相关演算!DI97)</f>
        <v/>
      </c>
      <c r="DJ97" s="228" t="str">
        <f>IF([2]相关演算!DJ97="","",[2]相关演算!DJ97)</f>
        <v/>
      </c>
      <c r="DK97" s="228" t="str">
        <f>IF([2]相关演算!DK97="","",[2]相关演算!DK97)</f>
        <v/>
      </c>
      <c r="DL97" s="228" t="str">
        <f>IF([2]相关演算!DL97="","",[2]相关演算!DL97)</f>
        <v/>
      </c>
      <c r="DM97" s="228" t="str">
        <f>IF([2]相关演算!DM97="","",[2]相关演算!DM97)</f>
        <v/>
      </c>
      <c r="DN97" s="228" t="str">
        <f>IF([2]相关演算!DN97="","",[2]相关演算!DN97)</f>
        <v/>
      </c>
      <c r="DO97" s="228" t="str">
        <f>IF([2]相关演算!DO97="","",[2]相关演算!DO97)</f>
        <v/>
      </c>
      <c r="DP97" s="228" t="str">
        <f>IF([2]相关演算!DP97="","",[2]相关演算!DP97)</f>
        <v/>
      </c>
      <c r="DQ97" s="228" t="str">
        <f>IF([2]相关演算!DQ97="","",[2]相关演算!DQ97)</f>
        <v/>
      </c>
      <c r="DR97" s="228" t="str">
        <f>IF([2]相关演算!DR97="","",[2]相关演算!DR97)</f>
        <v/>
      </c>
      <c r="DS97" s="228" t="str">
        <f>IF([2]相关演算!DS97="","",[2]相关演算!DS97)</f>
        <v/>
      </c>
      <c r="DT97" s="228" t="str">
        <f>IF([2]相关演算!DT97="","",[2]相关演算!DT97)</f>
        <v/>
      </c>
      <c r="DU97" s="228" t="str">
        <f>IF([2]相关演算!DU97="","",[2]相关演算!DU97)</f>
        <v/>
      </c>
      <c r="DV97" s="228" t="str">
        <f>IF([2]相关演算!DV97="","",[2]相关演算!DV97)</f>
        <v/>
      </c>
      <c r="DW97" s="228" t="str">
        <f>IF([2]相关演算!DW97="","",[2]相关演算!DW97)</f>
        <v/>
      </c>
      <c r="DX97" s="228" t="str">
        <f>IF([2]相关演算!DX97="","",[2]相关演算!DX97)</f>
        <v/>
      </c>
      <c r="DY97" s="228" t="str">
        <f>IF([2]相关演算!DY97="","",[2]相关演算!DY97)</f>
        <v/>
      </c>
      <c r="DZ97" s="228" t="str">
        <f>IF([2]相关演算!DZ97="","",[2]相关演算!DZ97)</f>
        <v/>
      </c>
      <c r="EA97" s="228" t="str">
        <f>IF([2]相关演算!EA97="","",[2]相关演算!EA97)</f>
        <v/>
      </c>
      <c r="EB97" s="228" t="str">
        <f>IF([2]相关演算!EB97="","",[2]相关演算!EB97)</f>
        <v/>
      </c>
      <c r="EC97" s="228" t="str">
        <f>IF([2]相关演算!EC97="","",[2]相关演算!EC97)</f>
        <v/>
      </c>
      <c r="ED97" s="228" t="str">
        <f>IF([2]相关演算!ED97="","",[2]相关演算!ED97)</f>
        <v/>
      </c>
      <c r="EE97" s="228" t="str">
        <f>IF([2]相关演算!EE97="","",[2]相关演算!EE97)</f>
        <v/>
      </c>
      <c r="EF97" s="228" t="str">
        <f>IF([2]相关演算!EF97="","",[2]相关演算!EF97)</f>
        <v/>
      </c>
      <c r="EG97" s="228" t="str">
        <f>IF([2]相关演算!EG97="","",[2]相关演算!EG97)</f>
        <v/>
      </c>
      <c r="EH97" s="228" t="str">
        <f>IF([2]相关演算!EH97="","",[2]相关演算!EH97)</f>
        <v/>
      </c>
      <c r="EI97" s="228" t="str">
        <f>IF([2]相关演算!EI97="","",[2]相关演算!EI97)</f>
        <v/>
      </c>
      <c r="EJ97" s="228" t="str">
        <f>IF([2]相关演算!EJ97="","",[2]相关演算!EJ97)</f>
        <v/>
      </c>
      <c r="EK97" s="228" t="str">
        <f>IF([2]相关演算!EK97="","",[2]相关演算!EK97)</f>
        <v/>
      </c>
      <c r="EL97" s="228" t="str">
        <f>IF([2]相关演算!EL97="","",[2]相关演算!EL97)</f>
        <v/>
      </c>
      <c r="EM97" s="228" t="str">
        <f>IF([2]相关演算!EM97="","",[2]相关演算!EM97)</f>
        <v/>
      </c>
      <c r="EN97" s="228" t="str">
        <f>IF([2]相关演算!EN97="","",[2]相关演算!EN97)</f>
        <v/>
      </c>
      <c r="EO97" s="228" t="str">
        <f>IF([2]相关演算!EO97="","",[2]相关演算!EO97)</f>
        <v/>
      </c>
      <c r="EP97" s="228" t="str">
        <f>IF([2]相关演算!EP97="","",[2]相关演算!EP97)</f>
        <v/>
      </c>
      <c r="EQ97" s="228" t="str">
        <f>IF([2]相关演算!EQ97="","",[2]相关演算!EQ97)</f>
        <v/>
      </c>
      <c r="ER97" s="228" t="str">
        <f>IF([2]相关演算!ER97="","",[2]相关演算!ER97)</f>
        <v/>
      </c>
      <c r="ES97" s="228" t="str">
        <f>IF([2]相关演算!ES97="","",[2]相关演算!ES97)</f>
        <v/>
      </c>
      <c r="ET97" s="228" t="str">
        <f>IF([2]相关演算!ET97="","",[2]相关演算!ET97)</f>
        <v/>
      </c>
      <c r="EU97" s="228" t="str">
        <f>IF([2]相关演算!EU97="","",[2]相关演算!EU97)</f>
        <v/>
      </c>
      <c r="EV97" s="228" t="str">
        <f>IF([2]相关演算!EV97="","",[2]相关演算!EV97)</f>
        <v/>
      </c>
      <c r="EW97" s="228" t="str">
        <f>IF([2]相关演算!EW97="","",[2]相关演算!EW97)</f>
        <v/>
      </c>
      <c r="EX97" s="228" t="str">
        <f>IF([2]相关演算!EX97="","",[2]相关演算!EX97)</f>
        <v/>
      </c>
      <c r="EY97" s="228" t="str">
        <f>IF([2]相关演算!EY97="","",[2]相关演算!EY97)</f>
        <v/>
      </c>
      <c r="EZ97" s="228" t="str">
        <f>IF([2]相关演算!EZ97="","",[2]相关演算!EZ97)</f>
        <v/>
      </c>
      <c r="FA97" s="228" t="str">
        <f>IF([2]相关演算!FA97="","",[2]相关演算!FA97)</f>
        <v/>
      </c>
      <c r="FB97" s="228" t="str">
        <f>IF([2]相关演算!FB97="","",[2]相关演算!FB97)</f>
        <v/>
      </c>
      <c r="FC97" s="228" t="str">
        <f>IF([2]相关演算!FC97="","",[2]相关演算!FC97)</f>
        <v/>
      </c>
      <c r="FD97" s="228" t="str">
        <f>IF([2]相关演算!FD97="","",[2]相关演算!FD97)</f>
        <v/>
      </c>
      <c r="FE97" s="228" t="str">
        <f>IF([2]相关演算!FE97="","",[2]相关演算!FE97)</f>
        <v/>
      </c>
      <c r="FF97" s="228" t="str">
        <f>IF([2]相关演算!FF97="","",[2]相关演算!FF97)</f>
        <v/>
      </c>
      <c r="FG97" s="228" t="str">
        <f>IF([2]相关演算!FG97="","",[2]相关演算!FG97)</f>
        <v/>
      </c>
      <c r="FH97" s="228">
        <f>IF([2]相关演算!FH97="","",[2]相关演算!FH97)</f>
        <v>10082</v>
      </c>
      <c r="FI97" s="228" t="str">
        <f>IF([2]相关演算!FI97="","",[2]相关演算!FI97)</f>
        <v/>
      </c>
      <c r="FJ97" s="228" t="str">
        <f>IF([2]相关演算!FJ97="","",[2]相关演算!FJ97)</f>
        <v/>
      </c>
      <c r="FK97" s="228" t="str">
        <f>IF([2]相关演算!FK97="","",[2]相关演算!FK97)</f>
        <v/>
      </c>
      <c r="FL97" s="228" t="str">
        <f>IF([2]相关演算!FL97="","",[2]相关演算!FL97)</f>
        <v/>
      </c>
      <c r="FM97" s="228" t="str">
        <f>IF([2]相关演算!FM97="","",[2]相关演算!FM97)</f>
        <v/>
      </c>
      <c r="FN97" s="228" t="str">
        <f>IF([2]相关演算!FN97="","",[2]相关演算!FN97)</f>
        <v/>
      </c>
      <c r="FO97" s="228" t="str">
        <f>IF([2]相关演算!FO97="","",[2]相关演算!FO97)</f>
        <v/>
      </c>
      <c r="FP97" s="228" t="str">
        <f>IF([2]相关演算!FP97="","",[2]相关演算!FP97)</f>
        <v/>
      </c>
      <c r="FQ97" s="228" t="str">
        <f>IF([2]相关演算!FQ97="","",[2]相关演算!FQ97)</f>
        <v/>
      </c>
      <c r="FR97" s="228" t="str">
        <f>IF([2]相关演算!FR97="","",[2]相关演算!FR97)</f>
        <v/>
      </c>
      <c r="FS97" s="228" t="str">
        <f>IF([2]相关演算!FS97="","",[2]相关演算!FS97)</f>
        <v/>
      </c>
      <c r="FT97" s="228" t="str">
        <f>IF([2]相关演算!FT97="","",[2]相关演算!FT97)</f>
        <v/>
      </c>
      <c r="FU97" s="228" t="str">
        <f>IF([2]相关演算!FU97="","",[2]相关演算!FU97)</f>
        <v/>
      </c>
      <c r="FV97" s="228" t="str">
        <f>IF([2]相关演算!FV97="","",[2]相关演算!FV97)</f>
        <v/>
      </c>
      <c r="FW97" s="228" t="str">
        <f>IF([2]相关演算!FW97="","",[2]相关演算!FW97)</f>
        <v/>
      </c>
      <c r="FX97" s="228" t="str">
        <f>IF([2]相关演算!FX97="","",[2]相关演算!FX97)</f>
        <v/>
      </c>
      <c r="FY97" s="228" t="str">
        <f>IF([2]相关演算!FY97="","",[2]相关演算!FY97)</f>
        <v/>
      </c>
      <c r="FZ97" s="228" t="str">
        <f>IF([2]相关演算!FZ97="","",[2]相关演算!FZ97)</f>
        <v/>
      </c>
      <c r="GA97" s="228" t="str">
        <f>IF([2]相关演算!GA97="","",[2]相关演算!GA97)</f>
        <v/>
      </c>
      <c r="GB97" s="228" t="str">
        <f>IF([2]相关演算!GB97="","",[2]相关演算!GB97)</f>
        <v/>
      </c>
      <c r="GC97" s="228" t="str">
        <f>IF([2]相关演算!GC97="","",[2]相关演算!GC97)</f>
        <v/>
      </c>
      <c r="GD97" s="228" t="str">
        <f>IF([2]相关演算!GD97="","",[2]相关演算!GD97)</f>
        <v/>
      </c>
      <c r="GE97" s="228" t="str">
        <f>IF([2]相关演算!GE97="","",[2]相关演算!GE97)</f>
        <v/>
      </c>
      <c r="GF97" s="228" t="str">
        <f>IF([2]相关演算!GF97="","",[2]相关演算!GF97)</f>
        <v/>
      </c>
      <c r="GG97" s="228" t="str">
        <f>IF([2]相关演算!GG97="","",[2]相关演算!GG97)</f>
        <v/>
      </c>
      <c r="GH97" s="228" t="str">
        <f>IF([2]相关演算!GH97="","",[2]相关演算!GH97)</f>
        <v/>
      </c>
      <c r="GI97" s="228" t="str">
        <f>IF([2]相关演算!GI97="","",[2]相关演算!GI97)</f>
        <v/>
      </c>
      <c r="GJ97" s="228" t="str">
        <f>IF([2]相关演算!GJ97="","",[2]相关演算!GJ97)</f>
        <v/>
      </c>
      <c r="GK97" s="228" t="str">
        <f>IF([2]相关演算!GK97="","",[2]相关演算!GK97)</f>
        <v/>
      </c>
      <c r="GL97" s="228" t="str">
        <f>IF([2]相关演算!GL97="","",[2]相关演算!GL97)</f>
        <v/>
      </c>
      <c r="GM97" s="228" t="str">
        <f>IF([2]相关演算!GM97="","",[2]相关演算!GM97)</f>
        <v/>
      </c>
      <c r="GN97" s="228" t="str">
        <f>IF([2]相关演算!GN97="","",[2]相关演算!GN97)</f>
        <v/>
      </c>
      <c r="GO97" s="228" t="str">
        <f>IF([2]相关演算!GO97="","",[2]相关演算!GO97)</f>
        <v/>
      </c>
      <c r="GP97" s="228" t="str">
        <f>IF([2]相关演算!GP97="","",[2]相关演算!GP97)</f>
        <v/>
      </c>
      <c r="GQ97" s="228" t="str">
        <f>IF([2]相关演算!GQ97="","",[2]相关演算!GQ97)</f>
        <v/>
      </c>
      <c r="GR97" s="228" t="str">
        <f>IF([2]相关演算!GR97="","",[2]相关演算!GR97)</f>
        <v/>
      </c>
      <c r="GS97" s="228" t="str">
        <f>IF([2]相关演算!GS97="","",[2]相关演算!GS97)</f>
        <v/>
      </c>
      <c r="GT97" s="228" t="str">
        <f>IF([2]相关演算!GT97="","",[2]相关演算!GT97)</f>
        <v/>
      </c>
      <c r="GU97" s="228" t="str">
        <f>IF([2]相关演算!GU97="","",[2]相关演算!GU97)</f>
        <v/>
      </c>
      <c r="GV97" s="228" t="str">
        <f>IF([2]相关演算!GV97="","",[2]相关演算!GV97)</f>
        <v/>
      </c>
      <c r="GW97" s="228" t="str">
        <f>IF([2]相关演算!GW97="","",[2]相关演算!GW97)</f>
        <v/>
      </c>
      <c r="GX97" s="228" t="str">
        <f>IF([2]相关演算!GX97="","",[2]相关演算!GX97)</f>
        <v/>
      </c>
      <c r="GY97" s="228" t="str">
        <f>IF([2]相关演算!GY97="","",[2]相关演算!GY97)</f>
        <v/>
      </c>
      <c r="GZ97" s="228" t="str">
        <f>IF([2]相关演算!GZ97="","",[2]相关演算!GZ97)</f>
        <v/>
      </c>
    </row>
    <row r="98" spans="1:208">
      <c r="A98" s="228" t="str">
        <f>IF([2]相关演算!A98="","",[2]相关演算!A98)</f>
        <v/>
      </c>
      <c r="B98" s="228">
        <f>IF([2]相关演算!B98="","",[2]相关演算!B98)</f>
        <v>79</v>
      </c>
      <c r="C98" s="228">
        <f>IF([2]相关演算!C98="","",[2]相关演算!C98)</f>
        <v>0.5</v>
      </c>
      <c r="D98" s="228">
        <f>IF([2]相关演算!D98="","",[2]相关演算!D98)</f>
        <v>0.5</v>
      </c>
      <c r="E98" s="228">
        <f>IF([2]相关演算!E98="","",[2]相关演算!E98)</f>
        <v>0.5</v>
      </c>
      <c r="F98" s="228">
        <f>IF([2]相关演算!F98="","",[2]相关演算!F98)</f>
        <v>0.5</v>
      </c>
      <c r="G98" s="228">
        <f>IF([2]相关演算!G98="","",[2]相关演算!G98)</f>
        <v>3.5022176365217803E-2</v>
      </c>
      <c r="H98" s="228">
        <f>IF([2]相关演算!H98="","",[2]相关演算!H98)</f>
        <v>1.5018924022833268E-2</v>
      </c>
      <c r="I98" s="228">
        <f>IF([2]相关演算!I98="","",[2]相关演算!I98)</f>
        <v>0.11465411614135343</v>
      </c>
      <c r="J98" s="228">
        <f>IF([2]相关演算!J98="","",[2]相关演算!J98)</f>
        <v>0.11465411614135343</v>
      </c>
      <c r="K98" s="228">
        <f>IF([2]相关演算!K98="","",[2]相关演算!K98)</f>
        <v>0</v>
      </c>
      <c r="L98" s="228">
        <f>IF([2]相关演算!L98="","",[2]相关演算!L98)</f>
        <v>0.16731003139606049</v>
      </c>
      <c r="M98" s="228">
        <f>IF([2]相关演算!M98="","",[2]相关演算!M98)</f>
        <v>8.618661277299923E-2</v>
      </c>
      <c r="N98" s="228">
        <f>IF([2]相关演算!N98="","",[2]相关演算!N98)</f>
        <v>2.1086048561094139E-2</v>
      </c>
      <c r="O98" s="228" t="str">
        <f>IF([2]相关演算!O98="","",[2]相关演算!O98)</f>
        <v/>
      </c>
      <c r="P98" s="228" t="str">
        <f>IF([2]相关演算!P98="","",[2]相关演算!P98)</f>
        <v/>
      </c>
      <c r="Q98" s="228" t="str">
        <f>IF([2]相关演算!Q98="","",[2]相关演算!Q98)</f>
        <v/>
      </c>
      <c r="R98" s="228">
        <f>IF([2]相关演算!R98="","",[2]相关演算!R98)</f>
        <v>3.7898399999999999</v>
      </c>
      <c r="S98" s="228">
        <f>IF([2]相关演算!S98="","",[2]相关演算!S98)</f>
        <v>3.62704</v>
      </c>
      <c r="T98" s="228">
        <f>IF([2]相关演算!T98="","",[2]相关演算!T98)</f>
        <v>1.8</v>
      </c>
      <c r="U98" s="228">
        <f>IF([2]相关演算!U98="","",[2]相关演算!U98)</f>
        <v>2.3839999999999999</v>
      </c>
      <c r="V98" s="228">
        <f>IF([2]相关演算!V98="","",[2]相关演算!V98)</f>
        <v>2.6469893387896941</v>
      </c>
      <c r="W98" s="228">
        <f>IF([2]相关演算!W98="","",[2]相关演算!W98)</f>
        <v>1.3525213401996321</v>
      </c>
      <c r="X98" s="228">
        <f>IF([2]相关演算!X98="","",[2]相关演算!X98)</f>
        <v>0.76851931206940149</v>
      </c>
      <c r="Y98" s="228">
        <f>IF([2]相关演算!Y98="","",[2]相关演算!Y98)</f>
        <v>0.81562066866720107</v>
      </c>
      <c r="Z98" s="228">
        <f>IF([2]相关演算!Z98="","",[2]相关演算!Z98)</f>
        <v>0.15596210620274964</v>
      </c>
      <c r="AA98" s="228">
        <f>IF([2]相关演算!AA98="","",[2]相关演算!AA98)</f>
        <v>0.16296247865240765</v>
      </c>
      <c r="AB98" s="228">
        <f>IF([2]相关演算!AB98="","",[2]相关演算!AB98)</f>
        <v>0.32837301587301593</v>
      </c>
      <c r="AC98" s="228">
        <f>IF([2]相关演算!AC98="","",[2]相关演算!AC98)</f>
        <v>0.24793264621284761</v>
      </c>
      <c r="AD98" s="228">
        <f>IF([2]相关演算!AD98="","",[2]相关演算!AD98)</f>
        <v>0.39477452609673991</v>
      </c>
      <c r="AE98" s="228">
        <f>IF([2]相关演算!AE98="","",[2]相关演算!AE98)</f>
        <v>0.57626791255913257</v>
      </c>
      <c r="AF98" s="228">
        <f>IF([2]相关演算!AF98="","",[2]相关演算!AF98)</f>
        <v>3.8603124248002212</v>
      </c>
      <c r="AG98" s="228">
        <f>IF([2]相关演算!AG98="","",[2]相关演算!AG98)</f>
        <v>11.301398112443076</v>
      </c>
      <c r="AH98" s="228">
        <f>IF([2]相关演算!AH98="","",[2]相关演算!AH98)</f>
        <v>2.7022186973601547</v>
      </c>
      <c r="AI98" s="228">
        <f>IF([2]相关演算!AI98="","",[2]相关演算!AI98)</f>
        <v>0.22986111111111113</v>
      </c>
      <c r="AJ98" s="228">
        <f>IF([2]相关演算!AJ98="","",[2]相关演算!AJ98)</f>
        <v>0.39477452609673991</v>
      </c>
      <c r="AK98" s="228">
        <f>IF([2]相关演算!AK98="","",[2]相关演算!AK98)</f>
        <v>0.15596210620274964</v>
      </c>
      <c r="AL98" s="228">
        <f>IF([2]相关演算!AL98="","",[2]相关演算!AL98)</f>
        <v>5.13437122708723E+34</v>
      </c>
      <c r="AM98" s="228">
        <f>IF([2]相关演算!AM98="","",[2]相关演算!AM98)</f>
        <v>5.3648279178790423E+34</v>
      </c>
      <c r="AN98" s="228">
        <f>IF([2]相关演算!AN98="","",[2]相关演算!AN98)</f>
        <v>1.0810247472924571E+35</v>
      </c>
      <c r="AO98" s="228">
        <f>IF([2]相关演算!AO98="","",[2]相关演算!AO98)</f>
        <v>1.8850966044159133E+35</v>
      </c>
      <c r="AP98" s="228">
        <f>IF([2]相关演算!AP98="","",[2]相关演算!AP98)</f>
        <v>1.9030782701407072E+35</v>
      </c>
      <c r="AQ98" s="228">
        <f>IF([2]相关演算!AQ98="","",[2]相关演算!AQ98)</f>
        <v>2.1989622227514402E+35</v>
      </c>
      <c r="AR98" s="228">
        <f>IF([2]相关演算!AR98="","",[2]相关演算!AR98)</f>
        <v>1.5392735559260081E+35</v>
      </c>
      <c r="AS98" s="228">
        <f>IF([2]相关演算!AS98="","",[2]相关演算!AS98)</f>
        <v>7.5671732310471989E+34</v>
      </c>
      <c r="AT98" s="228">
        <f>IF([2]相关演算!AT98="","",[2]相关演算!AT98)</f>
        <v>1.8850966044159133E+35</v>
      </c>
      <c r="AU98" s="228">
        <f>IF([2]相关演算!AU98="","",[2]相关演算!AU98)</f>
        <v>5.13437122708723E+34</v>
      </c>
      <c r="AV98" s="228" t="str">
        <f>IF([2]相关演算!AV98="","",[2]相关演算!AV98)</f>
        <v/>
      </c>
      <c r="AW98" s="228" t="str">
        <f>IF([2]相关演算!AW98="","",[2]相关演算!AW98)</f>
        <v/>
      </c>
      <c r="AX98" s="228" t="str">
        <f>IF([2]相关演算!AX98="","",[2]相关演算!AX98)</f>
        <v/>
      </c>
      <c r="AY98" s="228" t="str">
        <f>IF([2]相关演算!AY98="","",[2]相关演算!AY98)</f>
        <v/>
      </c>
      <c r="AZ98" s="228" t="str">
        <f>IF([2]相关演算!AZ98="","",[2]相关演算!AZ98)</f>
        <v/>
      </c>
      <c r="BA98" s="228" t="str">
        <f>IF([2]相关演算!BA98="","",[2]相关演算!BA98)</f>
        <v/>
      </c>
      <c r="BB98" s="228" t="str">
        <f>IF([2]相关演算!BB98="","",[2]相关演算!BB98)</f>
        <v/>
      </c>
      <c r="BC98" s="228" t="str">
        <f>IF([2]相关演算!BC98="","",[2]相关演算!BC98)</f>
        <v/>
      </c>
      <c r="BD98" s="228">
        <f>IF([2]相关演算!BD98="","",[2]相关演算!BD98)</f>
        <v>74</v>
      </c>
      <c r="BE98" s="228">
        <f>IF([2]相关演算!BE98="","",[2]相关演算!BE98)</f>
        <v>240</v>
      </c>
      <c r="BF98" s="228">
        <f>IF([2]相关演算!BF98="","",[2]相关演算!BF98)</f>
        <v>198.25392048269674</v>
      </c>
      <c r="BG98" s="228">
        <f>IF([2]相关演算!BG98="","",[2]相关演算!BG98)</f>
        <v>209.24441844899374</v>
      </c>
      <c r="BH98" s="228">
        <f>IF([2]相关演算!BH98="","",[2]相关演算!BH98)</f>
        <v>233.57365919405922</v>
      </c>
      <c r="BI98" s="228" t="str">
        <f>IF([2]相关演算!BI98="","",[2]相关演算!BI98)</f>
        <v/>
      </c>
      <c r="BJ98" s="228" t="str">
        <f>IF([2]相关演算!BJ98="","",[2]相关演算!BJ98)</f>
        <v/>
      </c>
      <c r="BK98" s="228">
        <f>IF([2]相关演算!BK98="","",[2]相关演算!BK98)</f>
        <v>74</v>
      </c>
      <c r="BL98" s="228">
        <f>IF([2]相关演算!BL98="","",[2]相关演算!BL98)</f>
        <v>6.7285905714417171E-2</v>
      </c>
      <c r="BM98" s="228">
        <f>IF([2]相关演算!BM98="","",[2]相关演算!BM98)</f>
        <v>0.16449806607095441</v>
      </c>
      <c r="BN98" s="228">
        <f>IF([2]相关演算!BN98="","",[2]相关演算!BN98)</f>
        <v>0.15283921527252797</v>
      </c>
      <c r="BO98" s="228">
        <f>IF([2]相关演算!BO98="","",[2]相关演算!BO98)</f>
        <v>7.5191887333097174E-2</v>
      </c>
      <c r="BP98" s="228" t="str">
        <f>IF([2]相关演算!BP98="","",[2]相关演算!BP98)</f>
        <v/>
      </c>
      <c r="BQ98" s="228">
        <f>IF([2]相关演算!BQ98="","",[2]相关演算!BQ98)</f>
        <v>4.9799834060792414E-2</v>
      </c>
      <c r="BR98" s="228">
        <f>IF([2]相关演算!BR98="","",[2]相关演算!BR98)</f>
        <v>0.21950028579413469</v>
      </c>
      <c r="BS98" s="228">
        <f>IF([2]相关演算!BS98="","",[2]相关演算!BS98)</f>
        <v>9.3702888424299344E-2</v>
      </c>
      <c r="BT98" s="228">
        <f>IF([2]相关演算!BT98="","",[2]相关演算!BT98)</f>
        <v>9.2283894265791089E-2</v>
      </c>
      <c r="BU98" s="228" t="str">
        <f>IF([2]相关演算!BU98="","",[2]相关演算!BU98)</f>
        <v/>
      </c>
      <c r="BV98" s="228" t="str">
        <f>IF([2]相关演算!BV98="","",[2]相关演算!BV98)</f>
        <v/>
      </c>
      <c r="BW98" s="228">
        <f>IF([2]相关演算!BW98="","",[2]相关演算!BW98)</f>
        <v>0.11708573977520959</v>
      </c>
      <c r="BX98" s="228">
        <f>IF([2]相关演算!BX98="","",[2]相关演算!BX98)</f>
        <v>0.38399835186508913</v>
      </c>
      <c r="BY98" s="228">
        <f>IF([2]相关演算!BY98="","",[2]相关演算!BY98)</f>
        <v>0.24654210369682733</v>
      </c>
      <c r="BZ98" s="228">
        <f>IF([2]相关演算!BZ98="","",[2]相关演算!BZ98)</f>
        <v>0.16747578159888826</v>
      </c>
      <c r="CA98" s="228" t="str">
        <f>IF([2]相关演算!CA98="","",[2]相关演算!CA98)</f>
        <v/>
      </c>
      <c r="CB98" s="228" t="str">
        <f>IF([2]相关演算!CB98="","",[2]相关演算!CB98)</f>
        <v/>
      </c>
      <c r="CC98" s="228" t="str">
        <f>IF([2]相关演算!CC98="","",[2]相关演算!CC98)</f>
        <v/>
      </c>
      <c r="CD98" s="228" t="str">
        <f>IF([2]相关演算!CD98="","",[2]相关演算!CD98)</f>
        <v/>
      </c>
      <c r="CE98" s="228" t="str">
        <f>IF([2]相关演算!CE98="","",[2]相关演算!CE98)</f>
        <v/>
      </c>
      <c r="CF98" s="228" t="str">
        <f>IF([2]相关演算!CF98="","",[2]相关演算!CF98)</f>
        <v/>
      </c>
      <c r="CG98" s="228" t="str">
        <f>IF([2]相关演算!CG98="","",[2]相关演算!CG98)</f>
        <v/>
      </c>
      <c r="CH98" s="228" t="str">
        <f>IF([2]相关演算!CH98="","",[2]相关演算!CH98)</f>
        <v/>
      </c>
      <c r="CI98" s="228" t="str">
        <f>IF([2]相关演算!CI98="","",[2]相关演算!CI98)</f>
        <v/>
      </c>
      <c r="CJ98" s="228">
        <f>IF([2]相关演算!CJ98="","",[2]相关演算!CJ98)</f>
        <v>74</v>
      </c>
      <c r="CK98" s="228">
        <f>IF([2]相关演算!CK98="","",[2]相关演算!CK98)</f>
        <v>312.47589952379326</v>
      </c>
      <c r="CL98" s="228">
        <f>IF([2]相关演算!CL98="","",[2]相关演算!CL98)</f>
        <v>316.19772911726</v>
      </c>
      <c r="CM98" s="228">
        <f>IF([2]相关演算!CM98="","",[2]相关演算!CM98)</f>
        <v>299.52082114796582</v>
      </c>
      <c r="CN98" s="228">
        <f>IF([2]相关演算!CN98="","",[2]相关演算!CN98)</f>
        <v>299.52082114796582</v>
      </c>
      <c r="CO98" s="228" t="str">
        <f>IF([2]相关演算!CO98="","",[2]相关演算!CO98)</f>
        <v/>
      </c>
      <c r="CP98" s="228" t="str">
        <f>IF([2]相关演算!CP98="","",[2]相关演算!CP98)</f>
        <v/>
      </c>
      <c r="CQ98" s="228">
        <f>IF([2]相关演算!CQ98="","",[2]相关演算!CQ98)</f>
        <v>74</v>
      </c>
      <c r="CR98" s="228" t="e">
        <f>IF([2]相关演算!CR98="","",[2]相关演算!CR98)</f>
        <v>#VALUE!</v>
      </c>
      <c r="CS98" s="228" t="e">
        <f>IF([2]相关演算!CS98="","",[2]相关演算!CS98)</f>
        <v>#VALUE!</v>
      </c>
      <c r="CT98" s="228" t="e">
        <f>IF([2]相关演算!CT98="","",[2]相关演算!CT98)</f>
        <v>#VALUE!</v>
      </c>
      <c r="CU98" s="228" t="e">
        <f>IF([2]相关演算!CU98="","",[2]相关演算!CU98)</f>
        <v>#VALUE!</v>
      </c>
      <c r="CV98" s="228" t="str">
        <f>IF([2]相关演算!CV98="","",[2]相关演算!CV98)</f>
        <v/>
      </c>
      <c r="CW98" s="228">
        <f>IF([2]相关演算!CW98="","",[2]相关演算!CW98)</f>
        <v>7.7281758888944035E-2</v>
      </c>
      <c r="CX98" s="228">
        <f>IF([2]相关演算!CX98="","",[2]相关演算!CX98)</f>
        <v>7.7703067592676339E-2</v>
      </c>
      <c r="CY98" s="228">
        <f>IF([2]相关演算!CY98="","",[2]相关演算!CY98)</f>
        <v>6.7832985750940239E-2</v>
      </c>
      <c r="CZ98" s="228">
        <f>IF([2]相关演算!CZ98="","",[2]相关演算!CZ98)</f>
        <v>6.6703971907845619E-2</v>
      </c>
      <c r="DA98" s="228" t="str">
        <f>IF([2]相关演算!DA98="","",[2]相关演算!DA98)</f>
        <v/>
      </c>
      <c r="DB98" s="228" t="str">
        <f>IF([2]相关演算!DB98="","",[2]相关演算!DB98)</f>
        <v/>
      </c>
      <c r="DC98" s="228" t="e">
        <f>IF([2]相关演算!DC98="","",[2]相关演算!DC98)</f>
        <v>#VALUE!</v>
      </c>
      <c r="DD98" s="228" t="e">
        <f>IF([2]相关演算!DD98="","",[2]相关演算!DD98)</f>
        <v>#VALUE!</v>
      </c>
      <c r="DE98" s="228" t="e">
        <f>IF([2]相关演算!DE98="","",[2]相关演算!DE98)</f>
        <v>#VALUE!</v>
      </c>
      <c r="DF98" s="228" t="e">
        <f>IF([2]相关演算!DF98="","",[2]相关演算!DF98)</f>
        <v>#VALUE!</v>
      </c>
      <c r="DG98" s="228" t="str">
        <f>IF([2]相关演算!DG98="","",[2]相关演算!DG98)</f>
        <v/>
      </c>
      <c r="DH98" s="228" t="str">
        <f>IF([2]相关演算!DH98="","",[2]相关演算!DH98)</f>
        <v/>
      </c>
      <c r="DI98" s="228" t="str">
        <f>IF([2]相关演算!DI98="","",[2]相关演算!DI98)</f>
        <v/>
      </c>
      <c r="DJ98" s="228" t="str">
        <f>IF([2]相关演算!DJ98="","",[2]相关演算!DJ98)</f>
        <v/>
      </c>
      <c r="DK98" s="228" t="str">
        <f>IF([2]相关演算!DK98="","",[2]相关演算!DK98)</f>
        <v/>
      </c>
      <c r="DL98" s="228" t="str">
        <f>IF([2]相关演算!DL98="","",[2]相关演算!DL98)</f>
        <v/>
      </c>
      <c r="DM98" s="228" t="str">
        <f>IF([2]相关演算!DM98="","",[2]相关演算!DM98)</f>
        <v/>
      </c>
      <c r="DN98" s="228" t="str">
        <f>IF([2]相关演算!DN98="","",[2]相关演算!DN98)</f>
        <v/>
      </c>
      <c r="DO98" s="228" t="str">
        <f>IF([2]相关演算!DO98="","",[2]相关演算!DO98)</f>
        <v/>
      </c>
      <c r="DP98" s="228" t="str">
        <f>IF([2]相关演算!DP98="","",[2]相关演算!DP98)</f>
        <v/>
      </c>
      <c r="DQ98" s="228" t="str">
        <f>IF([2]相关演算!DQ98="","",[2]相关演算!DQ98)</f>
        <v/>
      </c>
      <c r="DR98" s="228" t="str">
        <f>IF([2]相关演算!DR98="","",[2]相关演算!DR98)</f>
        <v/>
      </c>
      <c r="DS98" s="228" t="str">
        <f>IF([2]相关演算!DS98="","",[2]相关演算!DS98)</f>
        <v/>
      </c>
      <c r="DT98" s="228" t="str">
        <f>IF([2]相关演算!DT98="","",[2]相关演算!DT98)</f>
        <v/>
      </c>
      <c r="DU98" s="228" t="str">
        <f>IF([2]相关演算!DU98="","",[2]相关演算!DU98)</f>
        <v/>
      </c>
      <c r="DV98" s="228" t="str">
        <f>IF([2]相关演算!DV98="","",[2]相关演算!DV98)</f>
        <v/>
      </c>
      <c r="DW98" s="228" t="str">
        <f>IF([2]相关演算!DW98="","",[2]相关演算!DW98)</f>
        <v/>
      </c>
      <c r="DX98" s="228" t="str">
        <f>IF([2]相关演算!DX98="","",[2]相关演算!DX98)</f>
        <v/>
      </c>
      <c r="DY98" s="228" t="str">
        <f>IF([2]相关演算!DY98="","",[2]相关演算!DY98)</f>
        <v/>
      </c>
      <c r="DZ98" s="228" t="str">
        <f>IF([2]相关演算!DZ98="","",[2]相关演算!DZ98)</f>
        <v/>
      </c>
      <c r="EA98" s="228" t="str">
        <f>IF([2]相关演算!EA98="","",[2]相关演算!EA98)</f>
        <v/>
      </c>
      <c r="EB98" s="228" t="str">
        <f>IF([2]相关演算!EB98="","",[2]相关演算!EB98)</f>
        <v/>
      </c>
      <c r="EC98" s="228" t="str">
        <f>IF([2]相关演算!EC98="","",[2]相关演算!EC98)</f>
        <v/>
      </c>
      <c r="ED98" s="228" t="str">
        <f>IF([2]相关演算!ED98="","",[2]相关演算!ED98)</f>
        <v/>
      </c>
      <c r="EE98" s="228" t="str">
        <f>IF([2]相关演算!EE98="","",[2]相关演算!EE98)</f>
        <v/>
      </c>
      <c r="EF98" s="228" t="str">
        <f>IF([2]相关演算!EF98="","",[2]相关演算!EF98)</f>
        <v/>
      </c>
      <c r="EG98" s="228" t="str">
        <f>IF([2]相关演算!EG98="","",[2]相关演算!EG98)</f>
        <v/>
      </c>
      <c r="EH98" s="228" t="str">
        <f>IF([2]相关演算!EH98="","",[2]相关演算!EH98)</f>
        <v/>
      </c>
      <c r="EI98" s="228" t="str">
        <f>IF([2]相关演算!EI98="","",[2]相关演算!EI98)</f>
        <v/>
      </c>
      <c r="EJ98" s="228" t="str">
        <f>IF([2]相关演算!EJ98="","",[2]相关演算!EJ98)</f>
        <v/>
      </c>
      <c r="EK98" s="228" t="str">
        <f>IF([2]相关演算!EK98="","",[2]相关演算!EK98)</f>
        <v/>
      </c>
      <c r="EL98" s="228" t="str">
        <f>IF([2]相关演算!EL98="","",[2]相关演算!EL98)</f>
        <v/>
      </c>
      <c r="EM98" s="228" t="str">
        <f>IF([2]相关演算!EM98="","",[2]相关演算!EM98)</f>
        <v/>
      </c>
      <c r="EN98" s="228" t="str">
        <f>IF([2]相关演算!EN98="","",[2]相关演算!EN98)</f>
        <v/>
      </c>
      <c r="EO98" s="228" t="str">
        <f>IF([2]相关演算!EO98="","",[2]相关演算!EO98)</f>
        <v/>
      </c>
      <c r="EP98" s="228" t="str">
        <f>IF([2]相关演算!EP98="","",[2]相关演算!EP98)</f>
        <v/>
      </c>
      <c r="EQ98" s="228" t="str">
        <f>IF([2]相关演算!EQ98="","",[2]相关演算!EQ98)</f>
        <v/>
      </c>
      <c r="ER98" s="228" t="str">
        <f>IF([2]相关演算!ER98="","",[2]相关演算!ER98)</f>
        <v/>
      </c>
      <c r="ES98" s="228" t="str">
        <f>IF([2]相关演算!ES98="","",[2]相关演算!ES98)</f>
        <v/>
      </c>
      <c r="ET98" s="228" t="str">
        <f>IF([2]相关演算!ET98="","",[2]相关演算!ET98)</f>
        <v/>
      </c>
      <c r="EU98" s="228" t="str">
        <f>IF([2]相关演算!EU98="","",[2]相关演算!EU98)</f>
        <v/>
      </c>
      <c r="EV98" s="228" t="str">
        <f>IF([2]相关演算!EV98="","",[2]相关演算!EV98)</f>
        <v/>
      </c>
      <c r="EW98" s="228" t="str">
        <f>IF([2]相关演算!EW98="","",[2]相关演算!EW98)</f>
        <v/>
      </c>
      <c r="EX98" s="228" t="str">
        <f>IF([2]相关演算!EX98="","",[2]相关演算!EX98)</f>
        <v/>
      </c>
      <c r="EY98" s="228" t="str">
        <f>IF([2]相关演算!EY98="","",[2]相关演算!EY98)</f>
        <v/>
      </c>
      <c r="EZ98" s="228" t="str">
        <f>IF([2]相关演算!EZ98="","",[2]相关演算!EZ98)</f>
        <v/>
      </c>
      <c r="FA98" s="228" t="str">
        <f>IF([2]相关演算!FA98="","",[2]相关演算!FA98)</f>
        <v/>
      </c>
      <c r="FB98" s="228" t="str">
        <f>IF([2]相关演算!FB98="","",[2]相关演算!FB98)</f>
        <v/>
      </c>
      <c r="FC98" s="228" t="str">
        <f>IF([2]相关演算!FC98="","",[2]相关演算!FC98)</f>
        <v/>
      </c>
      <c r="FD98" s="228" t="str">
        <f>IF([2]相关演算!FD98="","",[2]相关演算!FD98)</f>
        <v/>
      </c>
      <c r="FE98" s="228" t="str">
        <f>IF([2]相关演算!FE98="","",[2]相关演算!FE98)</f>
        <v/>
      </c>
      <c r="FF98" s="228" t="str">
        <f>IF([2]相关演算!FF98="","",[2]相关演算!FF98)</f>
        <v/>
      </c>
      <c r="FG98" s="228" t="str">
        <f>IF([2]相关演算!FG98="","",[2]相关演算!FG98)</f>
        <v/>
      </c>
      <c r="FH98" s="228">
        <f>IF([2]相关演算!FH98="","",[2]相关演算!FH98)</f>
        <v>10083</v>
      </c>
      <c r="FI98" s="228" t="str">
        <f>IF([2]相关演算!FI98="","",[2]相关演算!FI98)</f>
        <v/>
      </c>
      <c r="FJ98" s="228" t="str">
        <f>IF([2]相关演算!FJ98="","",[2]相关演算!FJ98)</f>
        <v/>
      </c>
      <c r="FK98" s="228" t="str">
        <f>IF([2]相关演算!FK98="","",[2]相关演算!FK98)</f>
        <v/>
      </c>
      <c r="FL98" s="228" t="str">
        <f>IF([2]相关演算!FL98="","",[2]相关演算!FL98)</f>
        <v/>
      </c>
      <c r="FM98" s="228" t="str">
        <f>IF([2]相关演算!FM98="","",[2]相关演算!FM98)</f>
        <v/>
      </c>
      <c r="FN98" s="228" t="str">
        <f>IF([2]相关演算!FN98="","",[2]相关演算!FN98)</f>
        <v/>
      </c>
      <c r="FO98" s="228" t="str">
        <f>IF([2]相关演算!FO98="","",[2]相关演算!FO98)</f>
        <v/>
      </c>
      <c r="FP98" s="228" t="str">
        <f>IF([2]相关演算!FP98="","",[2]相关演算!FP98)</f>
        <v/>
      </c>
      <c r="FQ98" s="228" t="str">
        <f>IF([2]相关演算!FQ98="","",[2]相关演算!FQ98)</f>
        <v/>
      </c>
      <c r="FR98" s="228" t="str">
        <f>IF([2]相关演算!FR98="","",[2]相关演算!FR98)</f>
        <v/>
      </c>
      <c r="FS98" s="228" t="str">
        <f>IF([2]相关演算!FS98="","",[2]相关演算!FS98)</f>
        <v/>
      </c>
      <c r="FT98" s="228" t="str">
        <f>IF([2]相关演算!FT98="","",[2]相关演算!FT98)</f>
        <v/>
      </c>
      <c r="FU98" s="228" t="str">
        <f>IF([2]相关演算!FU98="","",[2]相关演算!FU98)</f>
        <v/>
      </c>
      <c r="FV98" s="228" t="str">
        <f>IF([2]相关演算!FV98="","",[2]相关演算!FV98)</f>
        <v/>
      </c>
      <c r="FW98" s="228" t="str">
        <f>IF([2]相关演算!FW98="","",[2]相关演算!FW98)</f>
        <v/>
      </c>
      <c r="FX98" s="228" t="str">
        <f>IF([2]相关演算!FX98="","",[2]相关演算!FX98)</f>
        <v/>
      </c>
      <c r="FY98" s="228" t="str">
        <f>IF([2]相关演算!FY98="","",[2]相关演算!FY98)</f>
        <v/>
      </c>
      <c r="FZ98" s="228" t="str">
        <f>IF([2]相关演算!FZ98="","",[2]相关演算!FZ98)</f>
        <v/>
      </c>
      <c r="GA98" s="228" t="str">
        <f>IF([2]相关演算!GA98="","",[2]相关演算!GA98)</f>
        <v/>
      </c>
      <c r="GB98" s="228" t="str">
        <f>IF([2]相关演算!GB98="","",[2]相关演算!GB98)</f>
        <v/>
      </c>
      <c r="GC98" s="228" t="str">
        <f>IF([2]相关演算!GC98="","",[2]相关演算!GC98)</f>
        <v/>
      </c>
      <c r="GD98" s="228" t="str">
        <f>IF([2]相关演算!GD98="","",[2]相关演算!GD98)</f>
        <v/>
      </c>
      <c r="GE98" s="228" t="str">
        <f>IF([2]相关演算!GE98="","",[2]相关演算!GE98)</f>
        <v/>
      </c>
      <c r="GF98" s="228" t="str">
        <f>IF([2]相关演算!GF98="","",[2]相关演算!GF98)</f>
        <v/>
      </c>
      <c r="GG98" s="228" t="str">
        <f>IF([2]相关演算!GG98="","",[2]相关演算!GG98)</f>
        <v/>
      </c>
      <c r="GH98" s="228" t="str">
        <f>IF([2]相关演算!GH98="","",[2]相关演算!GH98)</f>
        <v/>
      </c>
      <c r="GI98" s="228" t="str">
        <f>IF([2]相关演算!GI98="","",[2]相关演算!GI98)</f>
        <v/>
      </c>
      <c r="GJ98" s="228" t="str">
        <f>IF([2]相关演算!GJ98="","",[2]相关演算!GJ98)</f>
        <v/>
      </c>
      <c r="GK98" s="228" t="str">
        <f>IF([2]相关演算!GK98="","",[2]相关演算!GK98)</f>
        <v/>
      </c>
      <c r="GL98" s="228" t="str">
        <f>IF([2]相关演算!GL98="","",[2]相关演算!GL98)</f>
        <v/>
      </c>
      <c r="GM98" s="228" t="str">
        <f>IF([2]相关演算!GM98="","",[2]相关演算!GM98)</f>
        <v/>
      </c>
      <c r="GN98" s="228" t="str">
        <f>IF([2]相关演算!GN98="","",[2]相关演算!GN98)</f>
        <v/>
      </c>
      <c r="GO98" s="228" t="str">
        <f>IF([2]相关演算!GO98="","",[2]相关演算!GO98)</f>
        <v/>
      </c>
      <c r="GP98" s="228" t="str">
        <f>IF([2]相关演算!GP98="","",[2]相关演算!GP98)</f>
        <v/>
      </c>
      <c r="GQ98" s="228" t="str">
        <f>IF([2]相关演算!GQ98="","",[2]相关演算!GQ98)</f>
        <v/>
      </c>
      <c r="GR98" s="228" t="str">
        <f>IF([2]相关演算!GR98="","",[2]相关演算!GR98)</f>
        <v/>
      </c>
      <c r="GS98" s="228" t="str">
        <f>IF([2]相关演算!GS98="","",[2]相关演算!GS98)</f>
        <v/>
      </c>
      <c r="GT98" s="228" t="str">
        <f>IF([2]相关演算!GT98="","",[2]相关演算!GT98)</f>
        <v/>
      </c>
      <c r="GU98" s="228" t="str">
        <f>IF([2]相关演算!GU98="","",[2]相关演算!GU98)</f>
        <v/>
      </c>
      <c r="GV98" s="228" t="str">
        <f>IF([2]相关演算!GV98="","",[2]相关演算!GV98)</f>
        <v/>
      </c>
      <c r="GW98" s="228" t="str">
        <f>IF([2]相关演算!GW98="","",[2]相关演算!GW98)</f>
        <v/>
      </c>
      <c r="GX98" s="228" t="str">
        <f>IF([2]相关演算!GX98="","",[2]相关演算!GX98)</f>
        <v/>
      </c>
      <c r="GY98" s="228" t="str">
        <f>IF([2]相关演算!GY98="","",[2]相关演算!GY98)</f>
        <v/>
      </c>
      <c r="GZ98" s="228" t="str">
        <f>IF([2]相关演算!GZ98="","",[2]相关演算!GZ98)</f>
        <v/>
      </c>
    </row>
    <row r="99" spans="1:208">
      <c r="A99" s="228" t="str">
        <f>IF([2]相关演算!A99="","",[2]相关演算!A99)</f>
        <v/>
      </c>
      <c r="B99" s="228">
        <f>IF([2]相关演算!B99="","",[2]相关演算!B99)</f>
        <v>80</v>
      </c>
      <c r="C99" s="228">
        <f>IF([2]相关演算!C99="","",[2]相关演算!C99)</f>
        <v>0.5</v>
      </c>
      <c r="D99" s="228">
        <f>IF([2]相关演算!D99="","",[2]相关演算!D99)</f>
        <v>0.5</v>
      </c>
      <c r="E99" s="228">
        <f>IF([2]相关演算!E99="","",[2]相关演算!E99)</f>
        <v>0.5</v>
      </c>
      <c r="F99" s="228">
        <f>IF([2]相关演算!F99="","",[2]相关演算!F99)</f>
        <v>0.5</v>
      </c>
      <c r="G99" s="228">
        <f>IF([2]相关演算!G99="","",[2]相关演算!G99)</f>
        <v>3.2287801365217805E-2</v>
      </c>
      <c r="H99" s="228">
        <f>IF([2]相关演算!H99="","",[2]相关演算!H99)</f>
        <v>1.5018924022833268E-2</v>
      </c>
      <c r="I99" s="228">
        <f>IF([2]相关演算!I99="","",[2]相关演算!I99)</f>
        <v>0.10722137125115927</v>
      </c>
      <c r="J99" s="228">
        <f>IF([2]相关演算!J99="","",[2]相关演算!J99)</f>
        <v>0.10722137125115927</v>
      </c>
      <c r="K99" s="228">
        <f>IF([2]相关演算!K99="","",[2]相关演算!K99)</f>
        <v>0</v>
      </c>
      <c r="L99" s="228">
        <f>IF([2]相关演算!L99="","",[2]相关演算!L99)</f>
        <v>0.1660714258112779</v>
      </c>
      <c r="M99" s="228">
        <f>IF([2]相关演算!M99="","",[2]相关演算!M99)</f>
        <v>7.825835155679213E-2</v>
      </c>
      <c r="N99" s="228">
        <f>IF([2]相关演算!N99="","",[2]相关演算!N99)</f>
        <v>2.1086048561094139E-2</v>
      </c>
      <c r="O99" s="228" t="str">
        <f>IF([2]相关演算!O99="","",[2]相关演算!O99)</f>
        <v/>
      </c>
      <c r="P99" s="228" t="str">
        <f>IF([2]相关演算!P99="","",[2]相关演算!P99)</f>
        <v/>
      </c>
      <c r="Q99" s="228" t="str">
        <f>IF([2]相关演算!Q99="","",[2]相关演算!Q99)</f>
        <v/>
      </c>
      <c r="R99" s="228">
        <f>IF([2]相关演算!R99="","",[2]相关演算!R99)</f>
        <v>3.7898399999999999</v>
      </c>
      <c r="S99" s="228">
        <f>IF([2]相关演算!S99="","",[2]相关演算!S99)</f>
        <v>3.62704</v>
      </c>
      <c r="T99" s="228">
        <f>IF([2]相关演算!T99="","",[2]相关演算!T99)</f>
        <v>1.8</v>
      </c>
      <c r="U99" s="228">
        <f>IF([2]相关演算!U99="","",[2]相关演算!U99)</f>
        <v>2.3839999999999999</v>
      </c>
      <c r="V99" s="228">
        <f>IF([2]相关演算!V99="","",[2]相关演算!V99)</f>
        <v>2.6364916546795905</v>
      </c>
      <c r="W99" s="228">
        <f>IF([2]相关演算!W99="","",[2]相关演算!W99)</f>
        <v>1.3453037312266662</v>
      </c>
      <c r="X99" s="228">
        <f>IF([2]相关演算!X99="","",[2]相关演算!X99)</f>
        <v>0.75745375332455789</v>
      </c>
      <c r="Y99" s="228">
        <f>IF([2]相关演算!Y99="","",[2]相关演算!Y99)</f>
        <v>0.80506532050818302</v>
      </c>
      <c r="Z99" s="228">
        <f>IF([2]相关演算!Z99="","",[2]相关演算!Z99)</f>
        <v>0.15596210620274964</v>
      </c>
      <c r="AA99" s="228">
        <f>IF([2]相关演算!AA99="","",[2]相关演算!AA99)</f>
        <v>0.16296247865240765</v>
      </c>
      <c r="AB99" s="228">
        <f>IF([2]相关演算!AB99="","",[2]相关演算!AB99)</f>
        <v>0.32837301587301593</v>
      </c>
      <c r="AC99" s="228">
        <f>IF([2]相关演算!AC99="","",[2]相关演算!AC99)</f>
        <v>0.24793264621284761</v>
      </c>
      <c r="AD99" s="228">
        <f>IF([2]相关演算!AD99="","",[2]相关演算!AD99)</f>
        <v>0.39657066554114723</v>
      </c>
      <c r="AE99" s="228">
        <f>IF([2]相关演算!AE99="","",[2]相关演算!AE99)</f>
        <v>0.58236492117303551</v>
      </c>
      <c r="AF99" s="228">
        <f>IF([2]相关演算!AF99="","",[2]相关演算!AF99)</f>
        <v>4.3020056037060419</v>
      </c>
      <c r="AG99" s="228">
        <f>IF([2]相关演算!AG99="","",[2]相关演算!AG99)</f>
        <v>12.949328426532016</v>
      </c>
      <c r="AH99" s="228">
        <f>IF([2]相关演算!AH99="","",[2]相关演算!AH99)</f>
        <v>3.0114039225942291</v>
      </c>
      <c r="AI99" s="228">
        <f>IF([2]相关演算!AI99="","",[2]相关演算!AI99)</f>
        <v>0.22986111111111113</v>
      </c>
      <c r="AJ99" s="228">
        <f>IF([2]相关演算!AJ99="","",[2]相关演算!AJ99)</f>
        <v>0.39657066554114723</v>
      </c>
      <c r="AK99" s="228">
        <f>IF([2]相关演算!AK99="","",[2]相关演算!AK99)</f>
        <v>0.15596210620274964</v>
      </c>
      <c r="AL99" s="228">
        <f>IF([2]相关演算!AL99="","",[2]相关演算!AL99)</f>
        <v>2.6149417351663942E+35</v>
      </c>
      <c r="AM99" s="228">
        <f>IF([2]相关演算!AM99="","",[2]相关演算!AM99)</f>
        <v>2.7323136181577456E+35</v>
      </c>
      <c r="AN99" s="228">
        <f>IF([2]相关演算!AN99="","",[2]相关演算!AN99)</f>
        <v>5.5056726586683284E+35</v>
      </c>
      <c r="AO99" s="228">
        <f>IF([2]相关演算!AO99="","",[2]相关演算!AO99)</f>
        <v>9.7776711353252885E+35</v>
      </c>
      <c r="AP99" s="228">
        <f>IF([2]相关演算!AP99="","",[2]相关演算!AP99)</f>
        <v>9.9039196280631158E+35</v>
      </c>
      <c r="AQ99" s="228">
        <f>IF([2]相关演算!AQ99="","",[2]相关演算!AQ99)</f>
        <v>1.1524948803874069E+36</v>
      </c>
      <c r="AR99" s="228">
        <f>IF([2]相关演算!AR99="","",[2]相关演算!AR99)</f>
        <v>8.0674641627118474E+35</v>
      </c>
      <c r="AS99" s="228">
        <f>IF([2]相关演算!AS99="","",[2]相关演算!AS99)</f>
        <v>3.8539708610678298E+35</v>
      </c>
      <c r="AT99" s="228">
        <f>IF([2]相关演算!AT99="","",[2]相关演算!AT99)</f>
        <v>9.7776711353252885E+35</v>
      </c>
      <c r="AU99" s="228">
        <f>IF([2]相关演算!AU99="","",[2]相关演算!AU99)</f>
        <v>2.6149417351663942E+35</v>
      </c>
      <c r="AV99" s="228" t="str">
        <f>IF([2]相关演算!AV99="","",[2]相关演算!AV99)</f>
        <v/>
      </c>
      <c r="AW99" s="228" t="str">
        <f>IF([2]相关演算!AW99="","",[2]相关演算!AW99)</f>
        <v/>
      </c>
      <c r="AX99" s="228" t="str">
        <f>IF([2]相关演算!AX99="","",[2]相关演算!AX99)</f>
        <v/>
      </c>
      <c r="AY99" s="228" t="str">
        <f>IF([2]相关演算!AY99="","",[2]相关演算!AY99)</f>
        <v/>
      </c>
      <c r="AZ99" s="228" t="str">
        <f>IF([2]相关演算!AZ99="","",[2]相关演算!AZ99)</f>
        <v/>
      </c>
      <c r="BA99" s="228" t="str">
        <f>IF([2]相关演算!BA99="","",[2]相关演算!BA99)</f>
        <v/>
      </c>
      <c r="BB99" s="228" t="str">
        <f>IF([2]相关演算!BB99="","",[2]相关演算!BB99)</f>
        <v/>
      </c>
      <c r="BC99" s="228" t="str">
        <f>IF([2]相关演算!BC99="","",[2]相关演算!BC99)</f>
        <v/>
      </c>
      <c r="BD99" s="228">
        <f>IF([2]相关演算!BD99="","",[2]相关演算!BD99)</f>
        <v>75</v>
      </c>
      <c r="BE99" s="228">
        <f>IF([2]相关演算!BE99="","",[2]相关演算!BE99)</f>
        <v>240</v>
      </c>
      <c r="BF99" s="228">
        <f>IF([2]相关演算!BF99="","",[2]相关演算!BF99)</f>
        <v>198.58683927544695</v>
      </c>
      <c r="BG99" s="228">
        <f>IF([2]相关演算!BG99="","",[2]相关演算!BG99)</f>
        <v>211.33518930461256</v>
      </c>
      <c r="BH99" s="228">
        <f>IF([2]相关演算!BH99="","",[2]相关演算!BH99)</f>
        <v>234.41311953247049</v>
      </c>
      <c r="BI99" s="228" t="str">
        <f>IF([2]相关演算!BI99="","",[2]相关演算!BI99)</f>
        <v/>
      </c>
      <c r="BJ99" s="228" t="str">
        <f>IF([2]相关演算!BJ99="","",[2]相关演算!BJ99)</f>
        <v/>
      </c>
      <c r="BK99" s="228">
        <f>IF([2]相关演算!BK99="","",[2]相关演算!BK99)</f>
        <v>75</v>
      </c>
      <c r="BL99" s="228">
        <f>IF([2]相关演算!BL99="","",[2]相关演算!BL99)</f>
        <v>6.8228439785018413E-2</v>
      </c>
      <c r="BM99" s="228">
        <f>IF([2]相关演算!BM99="","",[2]相关演算!BM99)</f>
        <v>0.16674129838841117</v>
      </c>
      <c r="BN99" s="228">
        <f>IF([2]相关演算!BN99="","",[2]相关演算!BN99)</f>
        <v>0.15979062288216483</v>
      </c>
      <c r="BO99" s="228">
        <f>IF([2]相关演算!BO99="","",[2]相关演算!BO99)</f>
        <v>7.6246233611145187E-2</v>
      </c>
      <c r="BP99" s="228" t="str">
        <f>IF([2]相关演算!BP99="","",[2]相关演算!BP99)</f>
        <v/>
      </c>
      <c r="BQ99" s="228">
        <f>IF([2]相关演算!BQ99="","",[2]相关演算!BQ99)</f>
        <v>5.0657249722504016E-2</v>
      </c>
      <c r="BR99" s="228">
        <f>IF([2]相关演算!BR99="","",[2]相关演算!BR99)</f>
        <v>0.22161966927274074</v>
      </c>
      <c r="BS99" s="228">
        <f>IF([2]相关演算!BS99="","",[2]相关演算!BS99)</f>
        <v>9.4761079148428906E-2</v>
      </c>
      <c r="BT99" s="228">
        <f>IF([2]相关演算!BT99="","",[2]相关演算!BT99)</f>
        <v>9.2836734687465672E-2</v>
      </c>
      <c r="BU99" s="228" t="str">
        <f>IF([2]相关演算!BU99="","",[2]相关演算!BU99)</f>
        <v/>
      </c>
      <c r="BV99" s="228" t="str">
        <f>IF([2]相关演算!BV99="","",[2]相关演算!BV99)</f>
        <v/>
      </c>
      <c r="BW99" s="228">
        <f>IF([2]相关演算!BW99="","",[2]相关演算!BW99)</f>
        <v>0.11888568950752243</v>
      </c>
      <c r="BX99" s="228">
        <f>IF([2]相关演算!BX99="","",[2]相关演算!BX99)</f>
        <v>0.38836096766115191</v>
      </c>
      <c r="BY99" s="228">
        <f>IF([2]相关演算!BY99="","",[2]相关演算!BY99)</f>
        <v>0.25455170203059374</v>
      </c>
      <c r="BZ99" s="228">
        <f>IF([2]相关演算!BZ99="","",[2]相关演算!BZ99)</f>
        <v>0.16908296829861086</v>
      </c>
      <c r="CA99" s="228" t="str">
        <f>IF([2]相关演算!CA99="","",[2]相关演算!CA99)</f>
        <v/>
      </c>
      <c r="CB99" s="228" t="str">
        <f>IF([2]相关演算!CB99="","",[2]相关演算!CB99)</f>
        <v/>
      </c>
      <c r="CC99" s="228" t="str">
        <f>IF([2]相关演算!CC99="","",[2]相关演算!CC99)</f>
        <v/>
      </c>
      <c r="CD99" s="228" t="str">
        <f>IF([2]相关演算!CD99="","",[2]相关演算!CD99)</f>
        <v/>
      </c>
      <c r="CE99" s="228" t="str">
        <f>IF([2]相关演算!CE99="","",[2]相关演算!CE99)</f>
        <v/>
      </c>
      <c r="CF99" s="228" t="str">
        <f>IF([2]相关演算!CF99="","",[2]相关演算!CF99)</f>
        <v/>
      </c>
      <c r="CG99" s="228" t="str">
        <f>IF([2]相关演算!CG99="","",[2]相关演算!CG99)</f>
        <v/>
      </c>
      <c r="CH99" s="228" t="str">
        <f>IF([2]相关演算!CH99="","",[2]相关演算!CH99)</f>
        <v/>
      </c>
      <c r="CI99" s="228" t="str">
        <f>IF([2]相关演算!CI99="","",[2]相关演算!CI99)</f>
        <v/>
      </c>
      <c r="CJ99" s="228">
        <f>IF([2]相关演算!CJ99="","",[2]相关演算!CJ99)</f>
        <v>75</v>
      </c>
      <c r="CK99" s="228">
        <f>IF([2]相关演算!CK99="","",[2]相关演算!CK99)</f>
        <v>314.64641490503305</v>
      </c>
      <c r="CL99" s="228">
        <f>IF([2]相关演算!CL99="","",[2]相关演算!CL99)</f>
        <v>318.19772911726</v>
      </c>
      <c r="CM99" s="228">
        <f>IF([2]相关演算!CM99="","",[2]相关演算!CM99)</f>
        <v>302.50086998653717</v>
      </c>
      <c r="CN99" s="228">
        <f>IF([2]相关演算!CN99="","",[2]相关演算!CN99)</f>
        <v>302.50086998653717</v>
      </c>
      <c r="CO99" s="228" t="str">
        <f>IF([2]相关演算!CO99="","",[2]相关演算!CO99)</f>
        <v/>
      </c>
      <c r="CP99" s="228" t="str">
        <f>IF([2]相关演算!CP99="","",[2]相关演算!CP99)</f>
        <v/>
      </c>
      <c r="CQ99" s="228">
        <f>IF([2]相关演算!CQ99="","",[2]相关演算!CQ99)</f>
        <v>75</v>
      </c>
      <c r="CR99" s="228" t="e">
        <f>IF([2]相关演算!CR99="","",[2]相关演算!CR99)</f>
        <v>#VALUE!</v>
      </c>
      <c r="CS99" s="228" t="e">
        <f>IF([2]相关演算!CS99="","",[2]相关演算!CS99)</f>
        <v>#VALUE!</v>
      </c>
      <c r="CT99" s="228" t="e">
        <f>IF([2]相关演算!CT99="","",[2]相关演算!CT99)</f>
        <v>#VALUE!</v>
      </c>
      <c r="CU99" s="228" t="e">
        <f>IF([2]相关演算!CU99="","",[2]相关演算!CU99)</f>
        <v>#VALUE!</v>
      </c>
      <c r="CV99" s="228" t="str">
        <f>IF([2]相关演算!CV99="","",[2]相关演算!CV99)</f>
        <v/>
      </c>
      <c r="CW99" s="228">
        <f>IF([2]相关演算!CW99="","",[2]相关演算!CW99)</f>
        <v>7.8041672321754019E-2</v>
      </c>
      <c r="CX99" s="228">
        <f>IF([2]相关演算!CX99="","",[2]相关演算!CX99)</f>
        <v>7.8844320021353761E-2</v>
      </c>
      <c r="CY99" s="228">
        <f>IF([2]相关演算!CY99="","",[2]相关演算!CY99)</f>
        <v>6.8968515657056861E-2</v>
      </c>
      <c r="CZ99" s="228">
        <f>IF([2]相关演算!CZ99="","",[2]相关演算!CZ99)</f>
        <v>6.7888910292739343E-2</v>
      </c>
      <c r="DA99" s="228" t="str">
        <f>IF([2]相关演算!DA99="","",[2]相关演算!DA99)</f>
        <v/>
      </c>
      <c r="DB99" s="228" t="str">
        <f>IF([2]相关演算!DB99="","",[2]相关演算!DB99)</f>
        <v/>
      </c>
      <c r="DC99" s="228" t="e">
        <f>IF([2]相关演算!DC99="","",[2]相关演算!DC99)</f>
        <v>#VALUE!</v>
      </c>
      <c r="DD99" s="228" t="e">
        <f>IF([2]相关演算!DD99="","",[2]相关演算!DD99)</f>
        <v>#VALUE!</v>
      </c>
      <c r="DE99" s="228" t="e">
        <f>IF([2]相关演算!DE99="","",[2]相关演算!DE99)</f>
        <v>#VALUE!</v>
      </c>
      <c r="DF99" s="228" t="e">
        <f>IF([2]相关演算!DF99="","",[2]相关演算!DF99)</f>
        <v>#VALUE!</v>
      </c>
      <c r="DG99" s="228" t="str">
        <f>IF([2]相关演算!DG99="","",[2]相关演算!DG99)</f>
        <v/>
      </c>
      <c r="DH99" s="228" t="str">
        <f>IF([2]相关演算!DH99="","",[2]相关演算!DH99)</f>
        <v/>
      </c>
      <c r="DI99" s="228" t="str">
        <f>IF([2]相关演算!DI99="","",[2]相关演算!DI99)</f>
        <v/>
      </c>
      <c r="DJ99" s="228" t="str">
        <f>IF([2]相关演算!DJ99="","",[2]相关演算!DJ99)</f>
        <v/>
      </c>
      <c r="DK99" s="228" t="str">
        <f>IF([2]相关演算!DK99="","",[2]相关演算!DK99)</f>
        <v/>
      </c>
      <c r="DL99" s="228" t="str">
        <f>IF([2]相关演算!DL99="","",[2]相关演算!DL99)</f>
        <v/>
      </c>
      <c r="DM99" s="228" t="str">
        <f>IF([2]相关演算!DM99="","",[2]相关演算!DM99)</f>
        <v/>
      </c>
      <c r="DN99" s="228" t="str">
        <f>IF([2]相关演算!DN99="","",[2]相关演算!DN99)</f>
        <v/>
      </c>
      <c r="DO99" s="228" t="str">
        <f>IF([2]相关演算!DO99="","",[2]相关演算!DO99)</f>
        <v/>
      </c>
      <c r="DP99" s="228" t="str">
        <f>IF([2]相关演算!DP99="","",[2]相关演算!DP99)</f>
        <v/>
      </c>
      <c r="DQ99" s="228" t="str">
        <f>IF([2]相关演算!DQ99="","",[2]相关演算!DQ99)</f>
        <v/>
      </c>
      <c r="DR99" s="228" t="str">
        <f>IF([2]相关演算!DR99="","",[2]相关演算!DR99)</f>
        <v/>
      </c>
      <c r="DS99" s="228" t="str">
        <f>IF([2]相关演算!DS99="","",[2]相关演算!DS99)</f>
        <v/>
      </c>
      <c r="DT99" s="228" t="str">
        <f>IF([2]相关演算!DT99="","",[2]相关演算!DT99)</f>
        <v/>
      </c>
      <c r="DU99" s="228" t="str">
        <f>IF([2]相关演算!DU99="","",[2]相关演算!DU99)</f>
        <v/>
      </c>
      <c r="DV99" s="228" t="str">
        <f>IF([2]相关演算!DV99="","",[2]相关演算!DV99)</f>
        <v/>
      </c>
      <c r="DW99" s="228" t="str">
        <f>IF([2]相关演算!DW99="","",[2]相关演算!DW99)</f>
        <v/>
      </c>
      <c r="DX99" s="228" t="str">
        <f>IF([2]相关演算!DX99="","",[2]相关演算!DX99)</f>
        <v/>
      </c>
      <c r="DY99" s="228" t="str">
        <f>IF([2]相关演算!DY99="","",[2]相关演算!DY99)</f>
        <v/>
      </c>
      <c r="DZ99" s="228" t="str">
        <f>IF([2]相关演算!DZ99="","",[2]相关演算!DZ99)</f>
        <v/>
      </c>
      <c r="EA99" s="228" t="str">
        <f>IF([2]相关演算!EA99="","",[2]相关演算!EA99)</f>
        <v/>
      </c>
      <c r="EB99" s="228" t="str">
        <f>IF([2]相关演算!EB99="","",[2]相关演算!EB99)</f>
        <v/>
      </c>
      <c r="EC99" s="228" t="str">
        <f>IF([2]相关演算!EC99="","",[2]相关演算!EC99)</f>
        <v/>
      </c>
      <c r="ED99" s="228" t="str">
        <f>IF([2]相关演算!ED99="","",[2]相关演算!ED99)</f>
        <v/>
      </c>
      <c r="EE99" s="228" t="str">
        <f>IF([2]相关演算!EE99="","",[2]相关演算!EE99)</f>
        <v/>
      </c>
      <c r="EF99" s="228" t="str">
        <f>IF([2]相关演算!EF99="","",[2]相关演算!EF99)</f>
        <v/>
      </c>
      <c r="EG99" s="228" t="str">
        <f>IF([2]相关演算!EG99="","",[2]相关演算!EG99)</f>
        <v/>
      </c>
      <c r="EH99" s="228" t="str">
        <f>IF([2]相关演算!EH99="","",[2]相关演算!EH99)</f>
        <v/>
      </c>
      <c r="EI99" s="228" t="str">
        <f>IF([2]相关演算!EI99="","",[2]相关演算!EI99)</f>
        <v/>
      </c>
      <c r="EJ99" s="228" t="str">
        <f>IF([2]相关演算!EJ99="","",[2]相关演算!EJ99)</f>
        <v/>
      </c>
      <c r="EK99" s="228" t="str">
        <f>IF([2]相关演算!EK99="","",[2]相关演算!EK99)</f>
        <v/>
      </c>
      <c r="EL99" s="228" t="str">
        <f>IF([2]相关演算!EL99="","",[2]相关演算!EL99)</f>
        <v/>
      </c>
      <c r="EM99" s="228" t="str">
        <f>IF([2]相关演算!EM99="","",[2]相关演算!EM99)</f>
        <v/>
      </c>
      <c r="EN99" s="228" t="str">
        <f>IF([2]相关演算!EN99="","",[2]相关演算!EN99)</f>
        <v/>
      </c>
      <c r="EO99" s="228" t="str">
        <f>IF([2]相关演算!EO99="","",[2]相关演算!EO99)</f>
        <v/>
      </c>
      <c r="EP99" s="228" t="str">
        <f>IF([2]相关演算!EP99="","",[2]相关演算!EP99)</f>
        <v/>
      </c>
      <c r="EQ99" s="228" t="str">
        <f>IF([2]相关演算!EQ99="","",[2]相关演算!EQ99)</f>
        <v/>
      </c>
      <c r="ER99" s="228" t="str">
        <f>IF([2]相关演算!ER99="","",[2]相关演算!ER99)</f>
        <v/>
      </c>
      <c r="ES99" s="228" t="str">
        <f>IF([2]相关演算!ES99="","",[2]相关演算!ES99)</f>
        <v/>
      </c>
      <c r="ET99" s="228" t="str">
        <f>IF([2]相关演算!ET99="","",[2]相关演算!ET99)</f>
        <v/>
      </c>
      <c r="EU99" s="228" t="str">
        <f>IF([2]相关演算!EU99="","",[2]相关演算!EU99)</f>
        <v/>
      </c>
      <c r="EV99" s="228" t="str">
        <f>IF([2]相关演算!EV99="","",[2]相关演算!EV99)</f>
        <v/>
      </c>
      <c r="EW99" s="228" t="str">
        <f>IF([2]相关演算!EW99="","",[2]相关演算!EW99)</f>
        <v/>
      </c>
      <c r="EX99" s="228" t="str">
        <f>IF([2]相关演算!EX99="","",[2]相关演算!EX99)</f>
        <v/>
      </c>
      <c r="EY99" s="228" t="str">
        <f>IF([2]相关演算!EY99="","",[2]相关演算!EY99)</f>
        <v/>
      </c>
      <c r="EZ99" s="228" t="str">
        <f>IF([2]相关演算!EZ99="","",[2]相关演算!EZ99)</f>
        <v/>
      </c>
      <c r="FA99" s="228" t="str">
        <f>IF([2]相关演算!FA99="","",[2]相关演算!FA99)</f>
        <v/>
      </c>
      <c r="FB99" s="228" t="str">
        <f>IF([2]相关演算!FB99="","",[2]相关演算!FB99)</f>
        <v/>
      </c>
      <c r="FC99" s="228" t="str">
        <f>IF([2]相关演算!FC99="","",[2]相关演算!FC99)</f>
        <v/>
      </c>
      <c r="FD99" s="228" t="str">
        <f>IF([2]相关演算!FD99="","",[2]相关演算!FD99)</f>
        <v/>
      </c>
      <c r="FE99" s="228" t="str">
        <f>IF([2]相关演算!FE99="","",[2]相关演算!FE99)</f>
        <v/>
      </c>
      <c r="FF99" s="228" t="str">
        <f>IF([2]相关演算!FF99="","",[2]相关演算!FF99)</f>
        <v/>
      </c>
      <c r="FG99" s="228" t="str">
        <f>IF([2]相关演算!FG99="","",[2]相关演算!FG99)</f>
        <v/>
      </c>
      <c r="FH99" s="228">
        <f>IF([2]相关演算!FH99="","",[2]相关演算!FH99)</f>
        <v>10084</v>
      </c>
      <c r="FI99" s="228" t="str">
        <f>IF([2]相关演算!FI99="","",[2]相关演算!FI99)</f>
        <v/>
      </c>
      <c r="FJ99" s="228" t="str">
        <f>IF([2]相关演算!FJ99="","",[2]相关演算!FJ99)</f>
        <v/>
      </c>
      <c r="FK99" s="228" t="str">
        <f>IF([2]相关演算!FK99="","",[2]相关演算!FK99)</f>
        <v/>
      </c>
      <c r="FL99" s="228" t="str">
        <f>IF([2]相关演算!FL99="","",[2]相关演算!FL99)</f>
        <v/>
      </c>
      <c r="FM99" s="228" t="str">
        <f>IF([2]相关演算!FM99="","",[2]相关演算!FM99)</f>
        <v/>
      </c>
      <c r="FN99" s="228" t="str">
        <f>IF([2]相关演算!FN99="","",[2]相关演算!FN99)</f>
        <v/>
      </c>
      <c r="FO99" s="228" t="str">
        <f>IF([2]相关演算!FO99="","",[2]相关演算!FO99)</f>
        <v/>
      </c>
      <c r="FP99" s="228" t="str">
        <f>IF([2]相关演算!FP99="","",[2]相关演算!FP99)</f>
        <v/>
      </c>
      <c r="FQ99" s="228" t="str">
        <f>IF([2]相关演算!FQ99="","",[2]相关演算!FQ99)</f>
        <v/>
      </c>
      <c r="FR99" s="228" t="str">
        <f>IF([2]相关演算!FR99="","",[2]相关演算!FR99)</f>
        <v/>
      </c>
      <c r="FS99" s="228" t="str">
        <f>IF([2]相关演算!FS99="","",[2]相关演算!FS99)</f>
        <v/>
      </c>
      <c r="FT99" s="228" t="str">
        <f>IF([2]相关演算!FT99="","",[2]相关演算!FT99)</f>
        <v/>
      </c>
      <c r="FU99" s="228" t="str">
        <f>IF([2]相关演算!FU99="","",[2]相关演算!FU99)</f>
        <v/>
      </c>
      <c r="FV99" s="228" t="str">
        <f>IF([2]相关演算!FV99="","",[2]相关演算!FV99)</f>
        <v/>
      </c>
      <c r="FW99" s="228" t="str">
        <f>IF([2]相关演算!FW99="","",[2]相关演算!FW99)</f>
        <v/>
      </c>
      <c r="FX99" s="228" t="str">
        <f>IF([2]相关演算!FX99="","",[2]相关演算!FX99)</f>
        <v/>
      </c>
      <c r="FY99" s="228" t="str">
        <f>IF([2]相关演算!FY99="","",[2]相关演算!FY99)</f>
        <v/>
      </c>
      <c r="FZ99" s="228" t="str">
        <f>IF([2]相关演算!FZ99="","",[2]相关演算!FZ99)</f>
        <v/>
      </c>
      <c r="GA99" s="228" t="str">
        <f>IF([2]相关演算!GA99="","",[2]相关演算!GA99)</f>
        <v/>
      </c>
      <c r="GB99" s="228" t="str">
        <f>IF([2]相关演算!GB99="","",[2]相关演算!GB99)</f>
        <v/>
      </c>
      <c r="GC99" s="228" t="str">
        <f>IF([2]相关演算!GC99="","",[2]相关演算!GC99)</f>
        <v/>
      </c>
      <c r="GD99" s="228" t="str">
        <f>IF([2]相关演算!GD99="","",[2]相关演算!GD99)</f>
        <v/>
      </c>
      <c r="GE99" s="228" t="str">
        <f>IF([2]相关演算!GE99="","",[2]相关演算!GE99)</f>
        <v/>
      </c>
      <c r="GF99" s="228" t="str">
        <f>IF([2]相关演算!GF99="","",[2]相关演算!GF99)</f>
        <v/>
      </c>
      <c r="GG99" s="228" t="str">
        <f>IF([2]相关演算!GG99="","",[2]相关演算!GG99)</f>
        <v/>
      </c>
      <c r="GH99" s="228" t="str">
        <f>IF([2]相关演算!GH99="","",[2]相关演算!GH99)</f>
        <v/>
      </c>
      <c r="GI99" s="228" t="str">
        <f>IF([2]相关演算!GI99="","",[2]相关演算!GI99)</f>
        <v/>
      </c>
      <c r="GJ99" s="228" t="str">
        <f>IF([2]相关演算!GJ99="","",[2]相关演算!GJ99)</f>
        <v/>
      </c>
      <c r="GK99" s="228" t="str">
        <f>IF([2]相关演算!GK99="","",[2]相关演算!GK99)</f>
        <v/>
      </c>
      <c r="GL99" s="228" t="str">
        <f>IF([2]相关演算!GL99="","",[2]相关演算!GL99)</f>
        <v/>
      </c>
      <c r="GM99" s="228" t="str">
        <f>IF([2]相关演算!GM99="","",[2]相关演算!GM99)</f>
        <v/>
      </c>
      <c r="GN99" s="228" t="str">
        <f>IF([2]相关演算!GN99="","",[2]相关演算!GN99)</f>
        <v/>
      </c>
      <c r="GO99" s="228" t="str">
        <f>IF([2]相关演算!GO99="","",[2]相关演算!GO99)</f>
        <v/>
      </c>
      <c r="GP99" s="228" t="str">
        <f>IF([2]相关演算!GP99="","",[2]相关演算!GP99)</f>
        <v/>
      </c>
      <c r="GQ99" s="228" t="str">
        <f>IF([2]相关演算!GQ99="","",[2]相关演算!GQ99)</f>
        <v/>
      </c>
      <c r="GR99" s="228" t="str">
        <f>IF([2]相关演算!GR99="","",[2]相关演算!GR99)</f>
        <v/>
      </c>
      <c r="GS99" s="228" t="str">
        <f>IF([2]相关演算!GS99="","",[2]相关演算!GS99)</f>
        <v/>
      </c>
      <c r="GT99" s="228" t="str">
        <f>IF([2]相关演算!GT99="","",[2]相关演算!GT99)</f>
        <v/>
      </c>
      <c r="GU99" s="228" t="str">
        <f>IF([2]相关演算!GU99="","",[2]相关演算!GU99)</f>
        <v/>
      </c>
      <c r="GV99" s="228" t="str">
        <f>IF([2]相关演算!GV99="","",[2]相关演算!GV99)</f>
        <v/>
      </c>
      <c r="GW99" s="228" t="str">
        <f>IF([2]相关演算!GW99="","",[2]相关演算!GW99)</f>
        <v/>
      </c>
      <c r="GX99" s="228" t="str">
        <f>IF([2]相关演算!GX99="","",[2]相关演算!GX99)</f>
        <v/>
      </c>
      <c r="GY99" s="228" t="str">
        <f>IF([2]相关演算!GY99="","",[2]相关演算!GY99)</f>
        <v/>
      </c>
      <c r="GZ99" s="228" t="str">
        <f>IF([2]相关演算!GZ99="","",[2]相关演算!GZ99)</f>
        <v/>
      </c>
    </row>
    <row r="100" spans="1:208">
      <c r="A100" s="228" t="str">
        <f>IF([2]相关演算!A100="","",[2]相关演算!A100)</f>
        <v/>
      </c>
      <c r="B100" s="228">
        <f>IF([2]相关演算!B100="","",[2]相关演算!B100)</f>
        <v>81</v>
      </c>
      <c r="C100" s="228">
        <f>IF([2]相关演算!C100="","",[2]相关演算!C100)</f>
        <v>0.5</v>
      </c>
      <c r="D100" s="228">
        <f>IF([2]相关演算!D100="","",[2]相关演算!D100)</f>
        <v>0.5</v>
      </c>
      <c r="E100" s="228">
        <f>IF([2]相关演算!E100="","",[2]相关演算!E100)</f>
        <v>0.5</v>
      </c>
      <c r="F100" s="228">
        <f>IF([2]相关演算!F100="","",[2]相关演算!F100)</f>
        <v>0.5</v>
      </c>
      <c r="G100" s="228">
        <f>IF([2]相关演算!G100="","",[2]相关演算!G100)</f>
        <v>2.9553426365217801E-2</v>
      </c>
      <c r="H100" s="228">
        <f>IF([2]相关演算!H100="","",[2]相关演算!H100)</f>
        <v>1.5018924022833268E-2</v>
      </c>
      <c r="I100" s="228">
        <f>IF([2]相关演算!I100="","",[2]相关演算!I100)</f>
        <v>9.9927370932248738E-2</v>
      </c>
      <c r="J100" s="228">
        <f>IF([2]相关演算!J100="","",[2]相关演算!J100)</f>
        <v>9.9927370932248738E-2</v>
      </c>
      <c r="K100" s="228">
        <f>IF([2]相关演算!K100="","",[2]相关演算!K100)</f>
        <v>0</v>
      </c>
      <c r="L100" s="228">
        <f>IF([2]相关演算!L100="","",[2]相关演算!L100)</f>
        <v>0.16486056499159446</v>
      </c>
      <c r="M100" s="228">
        <f>IF([2]相关演算!M100="","",[2]相关演算!M100)</f>
        <v>7.0478084549954231E-2</v>
      </c>
      <c r="N100" s="228">
        <f>IF([2]相关演算!N100="","",[2]相关演算!N100)</f>
        <v>2.1086048561094139E-2</v>
      </c>
      <c r="O100" s="228" t="str">
        <f>IF([2]相关演算!O100="","",[2]相关演算!O100)</f>
        <v/>
      </c>
      <c r="P100" s="228" t="str">
        <f>IF([2]相关演算!P100="","",[2]相关演算!P100)</f>
        <v/>
      </c>
      <c r="Q100" s="228" t="str">
        <f>IF([2]相关演算!Q100="","",[2]相关演算!Q100)</f>
        <v/>
      </c>
      <c r="R100" s="228">
        <f>IF([2]相关演算!R100="","",[2]相关演算!R100)</f>
        <v>3.7898399999999999</v>
      </c>
      <c r="S100" s="228">
        <f>IF([2]相关演算!S100="","",[2]相关演算!S100)</f>
        <v>3.62704</v>
      </c>
      <c r="T100" s="228">
        <f>IF([2]相关演算!T100="","",[2]相关演算!T100)</f>
        <v>1.8</v>
      </c>
      <c r="U100" s="228">
        <f>IF([2]相关演算!U100="","",[2]相关演算!U100)</f>
        <v>2.3839999999999999</v>
      </c>
      <c r="V100" s="228">
        <f>IF([2]相关演算!V100="","",[2]相关演算!V100)</f>
        <v>2.6261716719443298</v>
      </c>
      <c r="W100" s="228">
        <f>IF([2]相关演算!W100="","",[2]相关演算!W100)</f>
        <v>1.3382045176211961</v>
      </c>
      <c r="X100" s="228">
        <f>IF([2]相关演算!X100="","",[2]相关演算!X100)</f>
        <v>0.74656578431163134</v>
      </c>
      <c r="Y100" s="228">
        <f>IF([2]相关演算!Y100="","",[2]相关演算!Y100)</f>
        <v>0.79468510618712196</v>
      </c>
      <c r="Z100" s="228">
        <f>IF([2]相关演算!Z100="","",[2]相关演算!Z100)</f>
        <v>0.15596210620274964</v>
      </c>
      <c r="AA100" s="228">
        <f>IF([2]相关演算!AA100="","",[2]相关演算!AA100)</f>
        <v>0.16296247865240765</v>
      </c>
      <c r="AB100" s="228">
        <f>IF([2]相关演算!AB100="","",[2]相关演算!AB100)</f>
        <v>0.32837301587301593</v>
      </c>
      <c r="AC100" s="228">
        <f>IF([2]相关演算!AC100="","",[2]相关演算!AC100)</f>
        <v>0.24793264621284761</v>
      </c>
      <c r="AD100" s="228">
        <f>IF([2]相关演算!AD100="","",[2]相关演算!AD100)</f>
        <v>0.39835355919577498</v>
      </c>
      <c r="AE100" s="228">
        <f>IF([2]相关演算!AE100="","",[2]相关演算!AE100)</f>
        <v>0.58853729844376279</v>
      </c>
      <c r="AF100" s="228">
        <f>IF([2]相关演算!AF100="","",[2]相关演算!AF100)</f>
        <v>4.7942368849267352</v>
      </c>
      <c r="AG100" s="228">
        <f>IF([2]相关演算!AG100="","",[2]相关演算!AG100)</f>
        <v>14.837554170714977</v>
      </c>
      <c r="AH100" s="228">
        <f>IF([2]相关演算!AH100="","",[2]相关演算!AH100)</f>
        <v>3.3559658194487145</v>
      </c>
      <c r="AI100" s="228">
        <f>IF([2]相关演算!AI100="","",[2]相关演算!AI100)</f>
        <v>0.22986111111111113</v>
      </c>
      <c r="AJ100" s="228">
        <f>IF([2]相关演算!AJ100="","",[2]相关演算!AJ100)</f>
        <v>0.39835355919577498</v>
      </c>
      <c r="AK100" s="228">
        <f>IF([2]相关演算!AK100="","",[2]相关演算!AK100)</f>
        <v>0.15596210620274964</v>
      </c>
      <c r="AL100" s="228">
        <f>IF([2]相关演算!AL100="","",[2]相关演算!AL100)</f>
        <v>1.3317931204974909E+36</v>
      </c>
      <c r="AM100" s="228">
        <f>IF([2]相关演算!AM100="","",[2]相关演算!AM100)</f>
        <v>1.3915707683913437E+36</v>
      </c>
      <c r="AN100" s="228">
        <f>IF([2]相关演算!AN100="","",[2]相关演算!AN100)</f>
        <v>2.8040460221034468E+36</v>
      </c>
      <c r="AO100" s="228">
        <f>IF([2]相关演算!AO100="","",[2]相关演算!AO100)</f>
        <v>5.0715094710064117E+36</v>
      </c>
      <c r="AP100" s="228">
        <f>IF([2]相关演算!AP100="","",[2]相关演算!AP100)</f>
        <v>5.1541560606375679E+36</v>
      </c>
      <c r="AQ100" s="228">
        <f>IF([2]相关演算!AQ100="","",[2]相关演算!AQ100)</f>
        <v>6.0403240927769289E+36</v>
      </c>
      <c r="AR100" s="228">
        <f>IF([2]相关演算!AR100="","",[2]相关演算!AR100)</f>
        <v>4.2282268649438503E+36</v>
      </c>
      <c r="AS100" s="228">
        <f>IF([2]相关演算!AS100="","",[2]相关演算!AS100)</f>
        <v>1.9628322154724126E+36</v>
      </c>
      <c r="AT100" s="228">
        <f>IF([2]相关演算!AT100="","",[2]相关演算!AT100)</f>
        <v>5.0715094710064117E+36</v>
      </c>
      <c r="AU100" s="228">
        <f>IF([2]相关演算!AU100="","",[2]相关演算!AU100)</f>
        <v>1.3317931204974909E+36</v>
      </c>
      <c r="AV100" s="228" t="str">
        <f>IF([2]相关演算!AV100="","",[2]相关演算!AV100)</f>
        <v/>
      </c>
      <c r="AW100" s="228" t="str">
        <f>IF([2]相关演算!AW100="","",[2]相关演算!AW100)</f>
        <v/>
      </c>
      <c r="AX100" s="228" t="str">
        <f>IF([2]相关演算!AX100="","",[2]相关演算!AX100)</f>
        <v/>
      </c>
      <c r="AY100" s="228" t="str">
        <f>IF([2]相关演算!AY100="","",[2]相关演算!AY100)</f>
        <v/>
      </c>
      <c r="AZ100" s="228" t="str">
        <f>IF([2]相关演算!AZ100="","",[2]相关演算!AZ100)</f>
        <v/>
      </c>
      <c r="BA100" s="228" t="str">
        <f>IF([2]相关演算!BA100="","",[2]相关演算!BA100)</f>
        <v/>
      </c>
      <c r="BB100" s="228" t="str">
        <f>IF([2]相关演算!BB100="","",[2]相关演算!BB100)</f>
        <v/>
      </c>
      <c r="BC100" s="228" t="str">
        <f>IF([2]相关演算!BC100="","",[2]相关演算!BC100)</f>
        <v/>
      </c>
      <c r="BD100" s="228">
        <f>IF([2]相关演算!BD100="","",[2]相关演算!BD100)</f>
        <v>76</v>
      </c>
      <c r="BE100" s="228">
        <f>IF([2]相关演算!BE100="","",[2]相关演算!BE100)</f>
        <v>240</v>
      </c>
      <c r="BF100" s="228">
        <f>IF([2]相关演算!BF100="","",[2]相关演算!BF100)</f>
        <v>198.91230068723954</v>
      </c>
      <c r="BG100" s="228">
        <f>IF([2]相关演算!BG100="","",[2]相关演算!BG100)</f>
        <v>213.38693243759312</v>
      </c>
      <c r="BH100" s="228">
        <f>IF([2]相关演算!BH100="","",[2]相关演算!BH100)</f>
        <v>234.93934834533738</v>
      </c>
      <c r="BI100" s="228" t="str">
        <f>IF([2]相关演算!BI100="","",[2]相关演算!BI100)</f>
        <v/>
      </c>
      <c r="BJ100" s="228" t="str">
        <f>IF([2]相关演算!BJ100="","",[2]相关演算!BJ100)</f>
        <v/>
      </c>
      <c r="BK100" s="228">
        <f>IF([2]相关演算!BK100="","",[2]相关演算!BK100)</f>
        <v>76</v>
      </c>
      <c r="BL100" s="228">
        <f>IF([2]相关演算!BL100="","",[2]相关演算!BL100)</f>
        <v>6.9170973855619655E-2</v>
      </c>
      <c r="BM100" s="228">
        <f>IF([2]相关演算!BM100="","",[2]相关演算!BM100)</f>
        <v>0.16898614503685244</v>
      </c>
      <c r="BN100" s="228">
        <f>IF([2]相关演算!BN100="","",[2]相关演算!BN100)</f>
        <v>0.16678432051704806</v>
      </c>
      <c r="BO100" s="228">
        <f>IF([2]相关演算!BO100="","",[2]相关演算!BO100)</f>
        <v>7.7304245812169714E-2</v>
      </c>
      <c r="BP100" s="228" t="str">
        <f>IF([2]相关演算!BP100="","",[2]相关演算!BP100)</f>
        <v/>
      </c>
      <c r="BQ100" s="228">
        <f>IF([2]相关演算!BQ100="","",[2]相关演算!BQ100)</f>
        <v>5.1514665384215674E-2</v>
      </c>
      <c r="BR100" s="228">
        <f>IF([2]相关演算!BR100="","",[2]相关演算!BR100)</f>
        <v>0.2237405347661359</v>
      </c>
      <c r="BS100" s="228">
        <f>IF([2]相关演算!BS100="","",[2]相关演算!BS100)</f>
        <v>9.5819269872557955E-2</v>
      </c>
      <c r="BT100" s="228">
        <f>IF([2]相关演算!BT100="","",[2]相关演算!BT100)</f>
        <v>9.3389575109140172E-2</v>
      </c>
      <c r="BU100" s="228" t="str">
        <f>IF([2]相关演算!BU100="","",[2]相关演算!BU100)</f>
        <v/>
      </c>
      <c r="BV100" s="228" t="str">
        <f>IF([2]相关演算!BV100="","",[2]相关演算!BV100)</f>
        <v/>
      </c>
      <c r="BW100" s="228">
        <f>IF([2]相关演算!BW100="","",[2]相关演算!BW100)</f>
        <v>0.12068563923983533</v>
      </c>
      <c r="BX100" s="228">
        <f>IF([2]相关演算!BX100="","",[2]相关演算!BX100)</f>
        <v>0.39272667980298837</v>
      </c>
      <c r="BY100" s="228">
        <f>IF([2]相关演算!BY100="","",[2]相关演算!BY100)</f>
        <v>0.26260359038960601</v>
      </c>
      <c r="BZ100" s="228">
        <f>IF([2]相关演算!BZ100="","",[2]相关演算!BZ100)</f>
        <v>0.17069382092130989</v>
      </c>
      <c r="CA100" s="228" t="str">
        <f>IF([2]相关演算!CA100="","",[2]相关演算!CA100)</f>
        <v/>
      </c>
      <c r="CB100" s="228" t="str">
        <f>IF([2]相关演算!CB100="","",[2]相关演算!CB100)</f>
        <v/>
      </c>
      <c r="CC100" s="228" t="str">
        <f>IF([2]相关演算!CC100="","",[2]相关演算!CC100)</f>
        <v/>
      </c>
      <c r="CD100" s="228" t="str">
        <f>IF([2]相关演算!CD100="","",[2]相关演算!CD100)</f>
        <v/>
      </c>
      <c r="CE100" s="228" t="str">
        <f>IF([2]相关演算!CE100="","",[2]相关演算!CE100)</f>
        <v/>
      </c>
      <c r="CF100" s="228" t="str">
        <f>IF([2]相关演算!CF100="","",[2]相关演算!CF100)</f>
        <v/>
      </c>
      <c r="CG100" s="228" t="str">
        <f>IF([2]相关演算!CG100="","",[2]相关演算!CG100)</f>
        <v/>
      </c>
      <c r="CH100" s="228" t="str">
        <f>IF([2]相关演算!CH100="","",[2]相关演算!CH100)</f>
        <v/>
      </c>
      <c r="CI100" s="228" t="str">
        <f>IF([2]相关演算!CI100="","",[2]相关演算!CI100)</f>
        <v/>
      </c>
      <c r="CJ100" s="228">
        <f>IF([2]相关演算!CJ100="","",[2]相关演算!CJ100)</f>
        <v>76</v>
      </c>
      <c r="CK100" s="228">
        <f>IF([2]相关演算!CK100="","",[2]相关演算!CK100)</f>
        <v>316.81296383617382</v>
      </c>
      <c r="CL100" s="228">
        <f>IF([2]相关演算!CL100="","",[2]相关演算!CL100)</f>
        <v>320.19772911726</v>
      </c>
      <c r="CM100" s="228">
        <f>IF([2]相关演算!CM100="","",[2]相关演算!CM100)</f>
        <v>305.46262458012177</v>
      </c>
      <c r="CN100" s="228">
        <f>IF([2]相关演算!CN100="","",[2]相关演算!CN100)</f>
        <v>305.46262458012177</v>
      </c>
      <c r="CO100" s="228" t="str">
        <f>IF([2]相关演算!CO100="","",[2]相关演算!CO100)</f>
        <v/>
      </c>
      <c r="CP100" s="228" t="str">
        <f>IF([2]相关演算!CP100="","",[2]相关演算!CP100)</f>
        <v/>
      </c>
      <c r="CQ100" s="228">
        <f>IF([2]相关演算!CQ100="","",[2]相关演算!CQ100)</f>
        <v>76</v>
      </c>
      <c r="CR100" s="228" t="e">
        <f>IF([2]相关演算!CR100="","",[2]相关演算!CR100)</f>
        <v>#VALUE!</v>
      </c>
      <c r="CS100" s="228" t="e">
        <f>IF([2]相关演算!CS100="","",[2]相关演算!CS100)</f>
        <v>#VALUE!</v>
      </c>
      <c r="CT100" s="228" t="e">
        <f>IF([2]相关演算!CT100="","",[2]相关演算!CT100)</f>
        <v>#VALUE!</v>
      </c>
      <c r="CU100" s="228" t="e">
        <f>IF([2]相关演算!CU100="","",[2]相关演算!CU100)</f>
        <v>#VALUE!</v>
      </c>
      <c r="CV100" s="228" t="str">
        <f>IF([2]相关演算!CV100="","",[2]相关演算!CV100)</f>
        <v/>
      </c>
      <c r="CW100" s="228">
        <f>IF([2]相关演算!CW100="","",[2]相关演算!CW100)</f>
        <v>7.8801585754563558E-2</v>
      </c>
      <c r="CX100" s="228">
        <f>IF([2]相关演算!CX100="","",[2]相关演算!CX100)</f>
        <v>7.9985572450031198E-2</v>
      </c>
      <c r="CY100" s="228">
        <f>IF([2]相关演算!CY100="","",[2]相关演算!CY100)</f>
        <v>7.0104045563172998E-2</v>
      </c>
      <c r="CZ100" s="228">
        <f>IF([2]相关演算!CZ100="","",[2]相关演算!CZ100)</f>
        <v>6.9073848677632596E-2</v>
      </c>
      <c r="DA100" s="228" t="str">
        <f>IF([2]相关演算!DA100="","",[2]相关演算!DA100)</f>
        <v/>
      </c>
      <c r="DB100" s="228" t="str">
        <f>IF([2]相关演算!DB100="","",[2]相关演算!DB100)</f>
        <v/>
      </c>
      <c r="DC100" s="228" t="e">
        <f>IF([2]相关演算!DC100="","",[2]相关演算!DC100)</f>
        <v>#VALUE!</v>
      </c>
      <c r="DD100" s="228" t="e">
        <f>IF([2]相关演算!DD100="","",[2]相关演算!DD100)</f>
        <v>#VALUE!</v>
      </c>
      <c r="DE100" s="228" t="e">
        <f>IF([2]相关演算!DE100="","",[2]相关演算!DE100)</f>
        <v>#VALUE!</v>
      </c>
      <c r="DF100" s="228" t="e">
        <f>IF([2]相关演算!DF100="","",[2]相关演算!DF100)</f>
        <v>#VALUE!</v>
      </c>
      <c r="DG100" s="228" t="str">
        <f>IF([2]相关演算!DG100="","",[2]相关演算!DG100)</f>
        <v/>
      </c>
      <c r="DH100" s="228" t="str">
        <f>IF([2]相关演算!DH100="","",[2]相关演算!DH100)</f>
        <v/>
      </c>
      <c r="DI100" s="228" t="str">
        <f>IF([2]相关演算!DI100="","",[2]相关演算!DI100)</f>
        <v/>
      </c>
      <c r="DJ100" s="228" t="str">
        <f>IF([2]相关演算!DJ100="","",[2]相关演算!DJ100)</f>
        <v/>
      </c>
      <c r="DK100" s="228" t="str">
        <f>IF([2]相关演算!DK100="","",[2]相关演算!DK100)</f>
        <v/>
      </c>
      <c r="DL100" s="228" t="str">
        <f>IF([2]相关演算!DL100="","",[2]相关演算!DL100)</f>
        <v/>
      </c>
      <c r="DM100" s="228" t="str">
        <f>IF([2]相关演算!DM100="","",[2]相关演算!DM100)</f>
        <v/>
      </c>
      <c r="DN100" s="228" t="str">
        <f>IF([2]相关演算!DN100="","",[2]相关演算!DN100)</f>
        <v/>
      </c>
      <c r="DO100" s="228" t="str">
        <f>IF([2]相关演算!DO100="","",[2]相关演算!DO100)</f>
        <v/>
      </c>
      <c r="DP100" s="228" t="str">
        <f>IF([2]相关演算!DP100="","",[2]相关演算!DP100)</f>
        <v/>
      </c>
      <c r="DQ100" s="228" t="str">
        <f>IF([2]相关演算!DQ100="","",[2]相关演算!DQ100)</f>
        <v/>
      </c>
      <c r="DR100" s="228" t="str">
        <f>IF([2]相关演算!DR100="","",[2]相关演算!DR100)</f>
        <v/>
      </c>
      <c r="DS100" s="228" t="str">
        <f>IF([2]相关演算!DS100="","",[2]相关演算!DS100)</f>
        <v/>
      </c>
      <c r="DT100" s="228" t="str">
        <f>IF([2]相关演算!DT100="","",[2]相关演算!DT100)</f>
        <v/>
      </c>
      <c r="DU100" s="228" t="str">
        <f>IF([2]相关演算!DU100="","",[2]相关演算!DU100)</f>
        <v/>
      </c>
      <c r="DV100" s="228" t="str">
        <f>IF([2]相关演算!DV100="","",[2]相关演算!DV100)</f>
        <v/>
      </c>
      <c r="DW100" s="228" t="str">
        <f>IF([2]相关演算!DW100="","",[2]相关演算!DW100)</f>
        <v/>
      </c>
      <c r="DX100" s="228" t="str">
        <f>IF([2]相关演算!DX100="","",[2]相关演算!DX100)</f>
        <v/>
      </c>
      <c r="DY100" s="228" t="str">
        <f>IF([2]相关演算!DY100="","",[2]相关演算!DY100)</f>
        <v/>
      </c>
      <c r="DZ100" s="228" t="str">
        <f>IF([2]相关演算!DZ100="","",[2]相关演算!DZ100)</f>
        <v/>
      </c>
      <c r="EA100" s="228" t="str">
        <f>IF([2]相关演算!EA100="","",[2]相关演算!EA100)</f>
        <v/>
      </c>
      <c r="EB100" s="228" t="str">
        <f>IF([2]相关演算!EB100="","",[2]相关演算!EB100)</f>
        <v/>
      </c>
      <c r="EC100" s="228" t="str">
        <f>IF([2]相关演算!EC100="","",[2]相关演算!EC100)</f>
        <v/>
      </c>
      <c r="ED100" s="228" t="str">
        <f>IF([2]相关演算!ED100="","",[2]相关演算!ED100)</f>
        <v/>
      </c>
      <c r="EE100" s="228" t="str">
        <f>IF([2]相关演算!EE100="","",[2]相关演算!EE100)</f>
        <v/>
      </c>
      <c r="EF100" s="228" t="str">
        <f>IF([2]相关演算!EF100="","",[2]相关演算!EF100)</f>
        <v/>
      </c>
      <c r="EG100" s="228" t="str">
        <f>IF([2]相关演算!EG100="","",[2]相关演算!EG100)</f>
        <v/>
      </c>
      <c r="EH100" s="228" t="str">
        <f>IF([2]相关演算!EH100="","",[2]相关演算!EH100)</f>
        <v/>
      </c>
      <c r="EI100" s="228" t="str">
        <f>IF([2]相关演算!EI100="","",[2]相关演算!EI100)</f>
        <v/>
      </c>
      <c r="EJ100" s="228" t="str">
        <f>IF([2]相关演算!EJ100="","",[2]相关演算!EJ100)</f>
        <v/>
      </c>
      <c r="EK100" s="228" t="str">
        <f>IF([2]相关演算!EK100="","",[2]相关演算!EK100)</f>
        <v/>
      </c>
      <c r="EL100" s="228" t="str">
        <f>IF([2]相关演算!EL100="","",[2]相关演算!EL100)</f>
        <v/>
      </c>
      <c r="EM100" s="228" t="str">
        <f>IF([2]相关演算!EM100="","",[2]相关演算!EM100)</f>
        <v/>
      </c>
      <c r="EN100" s="228" t="str">
        <f>IF([2]相关演算!EN100="","",[2]相关演算!EN100)</f>
        <v/>
      </c>
      <c r="EO100" s="228" t="str">
        <f>IF([2]相关演算!EO100="","",[2]相关演算!EO100)</f>
        <v/>
      </c>
      <c r="EP100" s="228" t="str">
        <f>IF([2]相关演算!EP100="","",[2]相关演算!EP100)</f>
        <v/>
      </c>
      <c r="EQ100" s="228" t="str">
        <f>IF([2]相关演算!EQ100="","",[2]相关演算!EQ100)</f>
        <v/>
      </c>
      <c r="ER100" s="228" t="str">
        <f>IF([2]相关演算!ER100="","",[2]相关演算!ER100)</f>
        <v/>
      </c>
      <c r="ES100" s="228" t="str">
        <f>IF([2]相关演算!ES100="","",[2]相关演算!ES100)</f>
        <v/>
      </c>
      <c r="ET100" s="228" t="str">
        <f>IF([2]相关演算!ET100="","",[2]相关演算!ET100)</f>
        <v/>
      </c>
      <c r="EU100" s="228" t="str">
        <f>IF([2]相关演算!EU100="","",[2]相关演算!EU100)</f>
        <v/>
      </c>
      <c r="EV100" s="228" t="str">
        <f>IF([2]相关演算!EV100="","",[2]相关演算!EV100)</f>
        <v/>
      </c>
      <c r="EW100" s="228" t="str">
        <f>IF([2]相关演算!EW100="","",[2]相关演算!EW100)</f>
        <v/>
      </c>
      <c r="EX100" s="228" t="str">
        <f>IF([2]相关演算!EX100="","",[2]相关演算!EX100)</f>
        <v/>
      </c>
      <c r="EY100" s="228" t="str">
        <f>IF([2]相关演算!EY100="","",[2]相关演算!EY100)</f>
        <v/>
      </c>
      <c r="EZ100" s="228" t="str">
        <f>IF([2]相关演算!EZ100="","",[2]相关演算!EZ100)</f>
        <v/>
      </c>
      <c r="FA100" s="228" t="str">
        <f>IF([2]相关演算!FA100="","",[2]相关演算!FA100)</f>
        <v/>
      </c>
      <c r="FB100" s="228" t="str">
        <f>IF([2]相关演算!FB100="","",[2]相关演算!FB100)</f>
        <v/>
      </c>
      <c r="FC100" s="228" t="str">
        <f>IF([2]相关演算!FC100="","",[2]相关演算!FC100)</f>
        <v/>
      </c>
      <c r="FD100" s="228" t="str">
        <f>IF([2]相关演算!FD100="","",[2]相关演算!FD100)</f>
        <v/>
      </c>
      <c r="FE100" s="228" t="str">
        <f>IF([2]相关演算!FE100="","",[2]相关演算!FE100)</f>
        <v/>
      </c>
      <c r="FF100" s="228" t="str">
        <f>IF([2]相关演算!FF100="","",[2]相关演算!FF100)</f>
        <v/>
      </c>
      <c r="FG100" s="228" t="str">
        <f>IF([2]相关演算!FG100="","",[2]相关演算!FG100)</f>
        <v>赵云</v>
      </c>
      <c r="FH100" s="228">
        <f>IF([2]相关演算!FH100="","",[2]相关演算!FH100)</f>
        <v>10085</v>
      </c>
      <c r="FI100" s="228" t="str">
        <f>IF([2]相关演算!FI100="","",[2]相关演算!FI100)</f>
        <v>zhixian2</v>
      </c>
      <c r="FJ100" s="228">
        <f>IF([2]相关演算!FJ100="","",[2]相关演算!FJ100)</f>
        <v>50</v>
      </c>
      <c r="FK100" s="228" t="str">
        <f>IF([2]相关演算!FK100="","",[2]相关演算!FK100)</f>
        <v/>
      </c>
      <c r="FL100" s="228">
        <f>IF([2]相关演算!FL100="","",[2]相关演算!FL100)</f>
        <v>50</v>
      </c>
      <c r="FM100" s="228">
        <f>IF([2]相关演算!FM100="","",[2]相关演算!FM100)</f>
        <v>0</v>
      </c>
      <c r="FN100" s="228">
        <f>IF([2]相关演算!FN100="","",[2]相关演算!FN100)</f>
        <v>50</v>
      </c>
      <c r="FO100" s="228">
        <f>IF([2]相关演算!FO100="","",[2]相关演算!FO100)</f>
        <v>0</v>
      </c>
      <c r="FP100" s="228">
        <f>IF([2]相关演算!FP100="","",[2]相关演算!FP100)</f>
        <v>7850</v>
      </c>
      <c r="FQ100" s="228">
        <f>IF([2]相关演算!FQ100="","",[2]相关演算!FQ100)</f>
        <v>0</v>
      </c>
      <c r="FR100" s="228">
        <f>IF([2]相关演算!FR100="","",[2]相关演算!FR100)</f>
        <v>0</v>
      </c>
      <c r="FS100" s="228">
        <f>IF([2]相关演算!FS100="","",[2]相关演算!FS100)</f>
        <v>0</v>
      </c>
      <c r="FT100" s="228">
        <f>IF([2]相关演算!FT100="","",[2]相关演算!FT100)</f>
        <v>0</v>
      </c>
      <c r="FU100" s="228">
        <f>IF([2]相关演算!FU100="","",[2]相关演算!FU100)</f>
        <v>0</v>
      </c>
      <c r="FV100" s="228">
        <f>IF([2]相关演算!FV100="","",[2]相关演算!FV100)</f>
        <v>0</v>
      </c>
      <c r="FW100" s="228">
        <f>IF([2]相关演算!FW100="","",[2]相关演算!FW100)</f>
        <v>0</v>
      </c>
      <c r="FX100" s="228">
        <f>IF([2]相关演算!FX100="","",[2]相关演算!FX100)</f>
        <v>1</v>
      </c>
      <c r="FY100" s="228">
        <f>IF([2]相关演算!FY100="","",[2]相关演算!FY100)</f>
        <v>7851</v>
      </c>
      <c r="FZ100" s="228" t="str">
        <f ca="1">IF([2]相关演算!FZ100="","",[2]相关演算!FZ100)</f>
        <v/>
      </c>
      <c r="GA100" s="228">
        <f>IF([2]相关演算!GA100="","",[2]相关演算!GA100)</f>
        <v>0</v>
      </c>
      <c r="GB100" s="228">
        <f ca="1">IF([2]相关演算!GB100="","",[2]相关演算!GB100)</f>
        <v>50</v>
      </c>
      <c r="GC100" s="228">
        <f ca="1">IF([2]相关演算!GC100="","",[2]相关演算!GC100)</f>
        <v>0.53722813232690148</v>
      </c>
      <c r="GD100" s="228">
        <f>IF([2]相关演算!GD100="","",[2]相关演算!GD100)</f>
        <v>2</v>
      </c>
      <c r="GE100" s="228">
        <f ca="1">IF([2]相关演算!GE100="","",[2]相关演算!GE100)</f>
        <v>1</v>
      </c>
      <c r="GF100" s="228">
        <f ca="1">IF([2]相关演算!GF100="","",[2]相关演算!GF100)</f>
        <v>2</v>
      </c>
      <c r="GG100" s="228" t="str">
        <f>IF([2]相关演算!GG100="","",[2]相关演算!GG100)</f>
        <v/>
      </c>
      <c r="GH100" s="228" t="str">
        <f>IF([2]相关演算!GH100="","",[2]相关演算!GH100)</f>
        <v/>
      </c>
      <c r="GI100" s="228" t="str">
        <f>IF([2]相关演算!GI100="","",[2]相关演算!GI100)</f>
        <v/>
      </c>
      <c r="GJ100" s="228" t="str">
        <f>IF([2]相关演算!GJ100="","",[2]相关演算!GJ100)</f>
        <v/>
      </c>
      <c r="GK100" s="228" t="str">
        <f>IF([2]相关演算!GK100="","",[2]相关演算!GK100)</f>
        <v/>
      </c>
      <c r="GL100" s="228" t="str">
        <f>IF([2]相关演算!GL100="","",[2]相关演算!GL100)</f>
        <v/>
      </c>
      <c r="GM100" s="228" t="str">
        <f>IF([2]相关演算!GM100="","",[2]相关演算!GM100)</f>
        <v/>
      </c>
      <c r="GN100" s="228" t="str">
        <f>IF([2]相关演算!GN100="","",[2]相关演算!GN100)</f>
        <v/>
      </c>
      <c r="GO100" s="228" t="str">
        <f>IF([2]相关演算!GO100="","",[2]相关演算!GO100)</f>
        <v/>
      </c>
      <c r="GP100" s="228" t="str">
        <f>IF([2]相关演算!GP100="","",[2]相关演算!GP100)</f>
        <v/>
      </c>
      <c r="GQ100" s="228" t="str">
        <f>IF([2]相关演算!GQ100="","",[2]相关演算!GQ100)</f>
        <v/>
      </c>
      <c r="GR100" s="228" t="str">
        <f>IF([2]相关演算!GR100="","",[2]相关演算!GR100)</f>
        <v/>
      </c>
      <c r="GS100" s="228" t="str">
        <f>IF([2]相关演算!GS100="","",[2]相关演算!GS100)</f>
        <v/>
      </c>
      <c r="GT100" s="228" t="str">
        <f>IF([2]相关演算!GT100="","",[2]相关演算!GT100)</f>
        <v/>
      </c>
      <c r="GU100" s="228" t="str">
        <f>IF([2]相关演算!GU100="","",[2]相关演算!GU100)</f>
        <v/>
      </c>
      <c r="GV100" s="228" t="str">
        <f>IF([2]相关演算!GV100="","",[2]相关演算!GV100)</f>
        <v/>
      </c>
      <c r="GW100" s="228" t="str">
        <f>IF([2]相关演算!GW100="","",[2]相关演算!GW100)</f>
        <v/>
      </c>
      <c r="GX100" s="228" t="str">
        <f>IF([2]相关演算!GX100="","",[2]相关演算!GX100)</f>
        <v/>
      </c>
      <c r="GY100" s="228" t="str">
        <f>IF([2]相关演算!GY100="","",[2]相关演算!GY100)</f>
        <v/>
      </c>
      <c r="GZ100" s="228" t="str">
        <f>IF([2]相关演算!GZ100="","",[2]相关演算!GZ100)</f>
        <v/>
      </c>
    </row>
    <row r="101" spans="1:208">
      <c r="A101" s="228" t="str">
        <f>IF([2]相关演算!A101="","",[2]相关演算!A101)</f>
        <v/>
      </c>
      <c r="B101" s="228">
        <f>IF([2]相关演算!B101="","",[2]相关演算!B101)</f>
        <v>82</v>
      </c>
      <c r="C101" s="228">
        <f>IF([2]相关演算!C101="","",[2]相关演算!C101)</f>
        <v>0.5</v>
      </c>
      <c r="D101" s="228">
        <f>IF([2]相关演算!D101="","",[2]相关演算!D101)</f>
        <v>0.5</v>
      </c>
      <c r="E101" s="228">
        <f>IF([2]相关演算!E101="","",[2]相关演算!E101)</f>
        <v>0.5</v>
      </c>
      <c r="F101" s="228">
        <f>IF([2]相关演算!F101="","",[2]相关演算!F101)</f>
        <v>0.5</v>
      </c>
      <c r="G101" s="228">
        <f>IF([2]相关演算!G101="","",[2]相关演算!G101)</f>
        <v>2.68190513652178E-2</v>
      </c>
      <c r="H101" s="228">
        <f>IF([2]相关演算!H101="","",[2]相关演算!H101)</f>
        <v>1.5018924022833268E-2</v>
      </c>
      <c r="I101" s="228">
        <f>IF([2]相关演算!I101="","",[2]相关演算!I101)</f>
        <v>9.2769525285957874E-2</v>
      </c>
      <c r="J101" s="228">
        <f>IF([2]相关演算!J101="","",[2]相关演算!J101)</f>
        <v>9.2769525285957874E-2</v>
      </c>
      <c r="K101" s="228">
        <f>IF([2]相关演算!K101="","",[2]相关演算!K101)</f>
        <v>0</v>
      </c>
      <c r="L101" s="228">
        <f>IF([2]相关演算!L101="","",[2]相关演算!L101)</f>
        <v>0.16367682745427192</v>
      </c>
      <c r="M101" s="228">
        <f>IF([2]相关演算!M101="","",[2]相关演算!M101)</f>
        <v>6.2843049193910649E-2</v>
      </c>
      <c r="N101" s="228">
        <f>IF([2]相关演算!N101="","",[2]相关演算!N101)</f>
        <v>2.1086048561094139E-2</v>
      </c>
      <c r="O101" s="228" t="str">
        <f>IF([2]相关演算!O101="","",[2]相关演算!O101)</f>
        <v/>
      </c>
      <c r="P101" s="228" t="str">
        <f>IF([2]相关演算!P101="","",[2]相关演算!P101)</f>
        <v/>
      </c>
      <c r="Q101" s="228" t="str">
        <f>IF([2]相关演算!Q101="","",[2]相关演算!Q101)</f>
        <v/>
      </c>
      <c r="R101" s="228">
        <f>IF([2]相关演算!R101="","",[2]相关演算!R101)</f>
        <v>3.7898399999999999</v>
      </c>
      <c r="S101" s="228">
        <f>IF([2]相关演算!S101="","",[2]相关演算!S101)</f>
        <v>3.62704</v>
      </c>
      <c r="T101" s="228">
        <f>IF([2]相关演算!T101="","",[2]相关演算!T101)</f>
        <v>1.8</v>
      </c>
      <c r="U101" s="228">
        <f>IF([2]相关演算!U101="","",[2]相关演算!U101)</f>
        <v>2.3839999999999999</v>
      </c>
      <c r="V101" s="228">
        <f>IF([2]相关演算!V101="","",[2]相关演算!V101)</f>
        <v>2.6160260067857672</v>
      </c>
      <c r="W101" s="228">
        <f>IF([2]相关演算!W101="","",[2]相关演算!W101)</f>
        <v>1.3312214893363612</v>
      </c>
      <c r="X101" s="228">
        <f>IF([2]相关演算!X101="","",[2]相关演算!X101)</f>
        <v>0.73585200715792753</v>
      </c>
      <c r="Y101" s="228">
        <f>IF([2]相关演算!Y101="","",[2]相关演算!Y101)</f>
        <v>0.78447669389358266</v>
      </c>
      <c r="Z101" s="228">
        <f>IF([2]相关演算!Z101="","",[2]相关演算!Z101)</f>
        <v>0.15596210620274964</v>
      </c>
      <c r="AA101" s="228">
        <f>IF([2]相关演算!AA101="","",[2]相关演算!AA101)</f>
        <v>0.16296247865240765</v>
      </c>
      <c r="AB101" s="228">
        <f>IF([2]相关演算!AB101="","",[2]相关演算!AB101)</f>
        <v>0.32837301587301593</v>
      </c>
      <c r="AC101" s="228">
        <f>IF([2]相关演算!AC101="","",[2]相关演算!AC101)</f>
        <v>0.24793264621284761</v>
      </c>
      <c r="AD101" s="228">
        <f>IF([2]相关演算!AD101="","",[2]相关演算!AD101)</f>
        <v>0.40012317834299754</v>
      </c>
      <c r="AE101" s="228">
        <f>IF([2]相关演算!AE101="","",[2]相关演算!AE101)</f>
        <v>0.59478831592202541</v>
      </c>
      <c r="AF101" s="228">
        <f>IF([2]相关演算!AF101="","",[2]相关演算!AF101)</f>
        <v>5.3427887887899086</v>
      </c>
      <c r="AG101" s="228">
        <f>IF([2]相关演算!AG101="","",[2]相关演算!AG101)</f>
        <v>17.001114383494016</v>
      </c>
      <c r="AH101" s="228">
        <f>IF([2]相关演算!AH101="","",[2]相关演算!AH101)</f>
        <v>3.7399521521529357</v>
      </c>
      <c r="AI101" s="228">
        <f>IF([2]相关演算!AI101="","",[2]相关演算!AI101)</f>
        <v>0.22986111111111113</v>
      </c>
      <c r="AJ101" s="228">
        <f>IF([2]相关演算!AJ101="","",[2]相关演算!AJ101)</f>
        <v>0.40012317834299754</v>
      </c>
      <c r="AK101" s="228">
        <f>IF([2]相关演算!AK101="","",[2]相关演算!AK101)</f>
        <v>0.15596210620274964</v>
      </c>
      <c r="AL101" s="228">
        <f>IF([2]相关演算!AL101="","",[2]相关演算!AL101)</f>
        <v>6.7828391430357498E+36</v>
      </c>
      <c r="AM101" s="228">
        <f>IF([2]相关演算!AM101="","",[2]相关演算!AM101)</f>
        <v>7.087287456946226E+36</v>
      </c>
      <c r="AN101" s="228">
        <f>IF([2]相关演算!AN101="","",[2]相关演算!AN101)</f>
        <v>1.4281041721023657E+37</v>
      </c>
      <c r="AO101" s="228">
        <f>IF([2]相关演算!AO101="","",[2]相关演算!AO101)</f>
        <v>2.6305045402462355E+37</v>
      </c>
      <c r="AP101" s="228">
        <f>IF([2]相关演算!AP101="","",[2]相关演算!AP101)</f>
        <v>2.6823041477571327E+37</v>
      </c>
      <c r="AQ101" s="228">
        <f>IF([2]相关演算!AQ101="","",[2]相关演算!AQ101)</f>
        <v>3.1657854422326768E+37</v>
      </c>
      <c r="AR101" s="228">
        <f>IF([2]相关演算!AR101="","",[2]相关演算!AR101)</f>
        <v>2.2160498095628738E+37</v>
      </c>
      <c r="AS101" s="228">
        <f>IF([2]相关演算!AS101="","",[2]相关演算!AS101)</f>
        <v>9.9967292047165591E+36</v>
      </c>
      <c r="AT101" s="228">
        <f>IF([2]相关演算!AT101="","",[2]相关演算!AT101)</f>
        <v>2.6305045402462355E+37</v>
      </c>
      <c r="AU101" s="228">
        <f>IF([2]相关演算!AU101="","",[2]相关演算!AU101)</f>
        <v>6.7828391430357498E+36</v>
      </c>
      <c r="AV101" s="228" t="str">
        <f>IF([2]相关演算!AV101="","",[2]相关演算!AV101)</f>
        <v/>
      </c>
      <c r="AW101" s="228" t="str">
        <f>IF([2]相关演算!AW101="","",[2]相关演算!AW101)</f>
        <v/>
      </c>
      <c r="AX101" s="228" t="str">
        <f>IF([2]相关演算!AX101="","",[2]相关演算!AX101)</f>
        <v/>
      </c>
      <c r="AY101" s="228" t="str">
        <f>IF([2]相关演算!AY101="","",[2]相关演算!AY101)</f>
        <v/>
      </c>
      <c r="AZ101" s="228" t="str">
        <f>IF([2]相关演算!AZ101="","",[2]相关演算!AZ101)</f>
        <v/>
      </c>
      <c r="BA101" s="228" t="str">
        <f>IF([2]相关演算!BA101="","",[2]相关演算!BA101)</f>
        <v/>
      </c>
      <c r="BB101" s="228" t="str">
        <f>IF([2]相关演算!BB101="","",[2]相关演算!BB101)</f>
        <v/>
      </c>
      <c r="BC101" s="228" t="str">
        <f>IF([2]相关演算!BC101="","",[2]相关演算!BC101)</f>
        <v/>
      </c>
      <c r="BD101" s="228">
        <f>IF([2]相关演算!BD101="","",[2]相关演算!BD101)</f>
        <v>77</v>
      </c>
      <c r="BE101" s="228">
        <f>IF([2]相关演算!BE101="","",[2]相关演算!BE101)</f>
        <v>240</v>
      </c>
      <c r="BF101" s="228">
        <f>IF([2]相关演算!BF101="","",[2]相关演算!BF101)</f>
        <v>199.23047176340796</v>
      </c>
      <c r="BG101" s="228">
        <f>IF([2]相关演算!BG101="","",[2]相关演算!BG101)</f>
        <v>215.40037636542471</v>
      </c>
      <c r="BH101" s="228">
        <f>IF([2]相关演算!BH101="","",[2]相关演算!BH101)</f>
        <v>234.93934834533738</v>
      </c>
      <c r="BI101" s="228" t="str">
        <f>IF([2]相关演算!BI101="","",[2]相关演算!BI101)</f>
        <v/>
      </c>
      <c r="BJ101" s="228" t="str">
        <f>IF([2]相关演算!BJ101="","",[2]相关演算!BJ101)</f>
        <v/>
      </c>
      <c r="BK101" s="228">
        <f>IF([2]相关演算!BK101="","",[2]相关演算!BK101)</f>
        <v>77</v>
      </c>
      <c r="BL101" s="228">
        <f>IF([2]相关演算!BL101="","",[2]相关演算!BL101)</f>
        <v>7.0113507926221008E-2</v>
      </c>
      <c r="BM101" s="228">
        <f>IF([2]相关演算!BM101="","",[2]相关演算!BM101)</f>
        <v>0.17123114427829877</v>
      </c>
      <c r="BN101" s="228">
        <f>IF([2]相关演算!BN101="","",[2]相关演算!BN101)</f>
        <v>0.17381895242463696</v>
      </c>
      <c r="BO101" s="228">
        <f>IF([2]相关演算!BO101="","",[2]相关演算!BO101)</f>
        <v>7.8362359714445884E-2</v>
      </c>
      <c r="BP101" s="228" t="str">
        <f>IF([2]相关演算!BP101="","",[2]相关演算!BP101)</f>
        <v/>
      </c>
      <c r="BQ101" s="228">
        <f>IF([2]相关演算!BQ101="","",[2]相关演算!BQ101)</f>
        <v>5.2372081045927277E-2</v>
      </c>
      <c r="BR101" s="228">
        <f>IF([2]相关演算!BR101="","",[2]相关演算!BR101)</f>
        <v>0.22586140025953103</v>
      </c>
      <c r="BS101" s="228">
        <f>IF([2]相关演算!BS101="","",[2]相关演算!BS101)</f>
        <v>9.6882447115513748E-2</v>
      </c>
      <c r="BT101" s="228">
        <f>IF([2]相关演算!BT101="","",[2]相关演算!BT101)</f>
        <v>9.3942415530814671E-2</v>
      </c>
      <c r="BU101" s="228" t="str">
        <f>IF([2]相关演算!BU101="","",[2]相关演算!BU101)</f>
        <v/>
      </c>
      <c r="BV101" s="228" t="str">
        <f>IF([2]相关演算!BV101="","",[2]相关演算!BV101)</f>
        <v/>
      </c>
      <c r="BW101" s="228">
        <f>IF([2]相关演算!BW101="","",[2]相关演算!BW101)</f>
        <v>0.12248558897214828</v>
      </c>
      <c r="BX101" s="228">
        <f>IF([2]相关演算!BX101="","",[2]相关演算!BX101)</f>
        <v>0.39709254453782983</v>
      </c>
      <c r="BY101" s="228">
        <f>IF([2]相关演算!BY101="","",[2]相关演算!BY101)</f>
        <v>0.27070139954015071</v>
      </c>
      <c r="BZ101" s="228">
        <f>IF([2]相关演算!BZ101="","",[2]相关演算!BZ101)</f>
        <v>0.17230477524526056</v>
      </c>
      <c r="CA101" s="228" t="str">
        <f>IF([2]相关演算!CA101="","",[2]相关演算!CA101)</f>
        <v/>
      </c>
      <c r="CB101" s="228" t="str">
        <f>IF([2]相关演算!CB101="","",[2]相关演算!CB101)</f>
        <v/>
      </c>
      <c r="CC101" s="228" t="str">
        <f>IF([2]相关演算!CC101="","",[2]相关演算!CC101)</f>
        <v/>
      </c>
      <c r="CD101" s="228" t="str">
        <f>IF([2]相关演算!CD101="","",[2]相关演算!CD101)</f>
        <v/>
      </c>
      <c r="CE101" s="228" t="str">
        <f>IF([2]相关演算!CE101="","",[2]相关演算!CE101)</f>
        <v/>
      </c>
      <c r="CF101" s="228" t="str">
        <f>IF([2]相关演算!CF101="","",[2]相关演算!CF101)</f>
        <v/>
      </c>
      <c r="CG101" s="228" t="str">
        <f>IF([2]相关演算!CG101="","",[2]相关演算!CG101)</f>
        <v/>
      </c>
      <c r="CH101" s="228" t="str">
        <f>IF([2]相关演算!CH101="","",[2]相关演算!CH101)</f>
        <v/>
      </c>
      <c r="CI101" s="228" t="str">
        <f>IF([2]相关演算!CI101="","",[2]相关演算!CI101)</f>
        <v/>
      </c>
      <c r="CJ101" s="228">
        <f>IF([2]相关演算!CJ101="","",[2]相关演算!CJ101)</f>
        <v>77</v>
      </c>
      <c r="CK101" s="228">
        <f>IF([2]相关演算!CK101="","",[2]相关演算!CK101)</f>
        <v>319.14108883617388</v>
      </c>
      <c r="CL101" s="228">
        <f>IF([2]相关演算!CL101="","",[2]相关演算!CL101)</f>
        <v>322.19772911726</v>
      </c>
      <c r="CM101" s="228">
        <f>IF([2]相关演算!CM101="","",[2]相关演算!CM101)</f>
        <v>308.40642642129285</v>
      </c>
      <c r="CN101" s="228">
        <f>IF([2]相关演算!CN101="","",[2]相关演算!CN101)</f>
        <v>308.40642642129285</v>
      </c>
      <c r="CO101" s="228" t="str">
        <f>IF([2]相关演算!CO101="","",[2]相关演算!CO101)</f>
        <v/>
      </c>
      <c r="CP101" s="228" t="str">
        <f>IF([2]相关演算!CP101="","",[2]相关演算!CP101)</f>
        <v/>
      </c>
      <c r="CQ101" s="228">
        <f>IF([2]相关演算!CQ101="","",[2]相关演算!CQ101)</f>
        <v>77</v>
      </c>
      <c r="CR101" s="228" t="e">
        <f>IF([2]相关演算!CR101="","",[2]相关演算!CR101)</f>
        <v>#VALUE!</v>
      </c>
      <c r="CS101" s="228" t="e">
        <f>IF([2]相关演算!CS101="","",[2]相关演算!CS101)</f>
        <v>#VALUE!</v>
      </c>
      <c r="CT101" s="228" t="e">
        <f>IF([2]相关演算!CT101="","",[2]相关演算!CT101)</f>
        <v>#VALUE!</v>
      </c>
      <c r="CU101" s="228" t="e">
        <f>IF([2]相关演算!CU101="","",[2]相关演算!CU101)</f>
        <v>#VALUE!</v>
      </c>
      <c r="CV101" s="228" t="str">
        <f>IF([2]相关演算!CV101="","",[2]相关演算!CV101)</f>
        <v/>
      </c>
      <c r="CW101" s="228">
        <f>IF([2]相关演算!CW101="","",[2]相关演算!CW101)</f>
        <v>7.9561499187373527E-2</v>
      </c>
      <c r="CX101" s="228">
        <f>IF([2]相关演算!CX101="","",[2]相关演算!CX101)</f>
        <v>8.1132293471905662E-2</v>
      </c>
      <c r="CY101" s="228">
        <f>IF([2]相关演算!CY101="","",[2]相关演算!CY101)</f>
        <v>7.1240682007187861E-2</v>
      </c>
      <c r="CZ101" s="228">
        <f>IF([2]相关演算!CZ101="","",[2]相关演算!CZ101)</f>
        <v>7.0260082277596891E-2</v>
      </c>
      <c r="DA101" s="228" t="str">
        <f>IF([2]相关演算!DA101="","",[2]相关演算!DA101)</f>
        <v/>
      </c>
      <c r="DB101" s="228" t="str">
        <f>IF([2]相关演算!DB101="","",[2]相关演算!DB101)</f>
        <v/>
      </c>
      <c r="DC101" s="228" t="e">
        <f>IF([2]相关演算!DC101="","",[2]相关演算!DC101)</f>
        <v>#VALUE!</v>
      </c>
      <c r="DD101" s="228" t="e">
        <f>IF([2]相关演算!DD101="","",[2]相关演算!DD101)</f>
        <v>#VALUE!</v>
      </c>
      <c r="DE101" s="228" t="e">
        <f>IF([2]相关演算!DE101="","",[2]相关演算!DE101)</f>
        <v>#VALUE!</v>
      </c>
      <c r="DF101" s="228" t="e">
        <f>IF([2]相关演算!DF101="","",[2]相关演算!DF101)</f>
        <v>#VALUE!</v>
      </c>
      <c r="DG101" s="228" t="str">
        <f>IF([2]相关演算!DG101="","",[2]相关演算!DG101)</f>
        <v/>
      </c>
      <c r="DH101" s="228" t="str">
        <f>IF([2]相关演算!DH101="","",[2]相关演算!DH101)</f>
        <v/>
      </c>
      <c r="DI101" s="228" t="str">
        <f>IF([2]相关演算!DI101="","",[2]相关演算!DI101)</f>
        <v/>
      </c>
      <c r="DJ101" s="228" t="str">
        <f>IF([2]相关演算!DJ101="","",[2]相关演算!DJ101)</f>
        <v/>
      </c>
      <c r="DK101" s="228" t="str">
        <f>IF([2]相关演算!DK101="","",[2]相关演算!DK101)</f>
        <v/>
      </c>
      <c r="DL101" s="228" t="str">
        <f>IF([2]相关演算!DL101="","",[2]相关演算!DL101)</f>
        <v/>
      </c>
      <c r="DM101" s="228" t="str">
        <f>IF([2]相关演算!DM101="","",[2]相关演算!DM101)</f>
        <v/>
      </c>
      <c r="DN101" s="228" t="str">
        <f>IF([2]相关演算!DN101="","",[2]相关演算!DN101)</f>
        <v/>
      </c>
      <c r="DO101" s="228" t="str">
        <f>IF([2]相关演算!DO101="","",[2]相关演算!DO101)</f>
        <v/>
      </c>
      <c r="DP101" s="228" t="str">
        <f>IF([2]相关演算!DP101="","",[2]相关演算!DP101)</f>
        <v/>
      </c>
      <c r="DQ101" s="228" t="str">
        <f>IF([2]相关演算!DQ101="","",[2]相关演算!DQ101)</f>
        <v/>
      </c>
      <c r="DR101" s="228" t="str">
        <f>IF([2]相关演算!DR101="","",[2]相关演算!DR101)</f>
        <v/>
      </c>
      <c r="DS101" s="228" t="str">
        <f>IF([2]相关演算!DS101="","",[2]相关演算!DS101)</f>
        <v/>
      </c>
      <c r="DT101" s="228" t="str">
        <f>IF([2]相关演算!DT101="","",[2]相关演算!DT101)</f>
        <v/>
      </c>
      <c r="DU101" s="228" t="str">
        <f>IF([2]相关演算!DU101="","",[2]相关演算!DU101)</f>
        <v/>
      </c>
      <c r="DV101" s="228" t="str">
        <f>IF([2]相关演算!DV101="","",[2]相关演算!DV101)</f>
        <v/>
      </c>
      <c r="DW101" s="228" t="str">
        <f>IF([2]相关演算!DW101="","",[2]相关演算!DW101)</f>
        <v/>
      </c>
      <c r="DX101" s="228" t="str">
        <f>IF([2]相关演算!DX101="","",[2]相关演算!DX101)</f>
        <v/>
      </c>
      <c r="DY101" s="228" t="str">
        <f>IF([2]相关演算!DY101="","",[2]相关演算!DY101)</f>
        <v/>
      </c>
      <c r="DZ101" s="228" t="str">
        <f>IF([2]相关演算!DZ101="","",[2]相关演算!DZ101)</f>
        <v/>
      </c>
      <c r="EA101" s="228" t="str">
        <f>IF([2]相关演算!EA101="","",[2]相关演算!EA101)</f>
        <v/>
      </c>
      <c r="EB101" s="228" t="str">
        <f>IF([2]相关演算!EB101="","",[2]相关演算!EB101)</f>
        <v/>
      </c>
      <c r="EC101" s="228" t="str">
        <f>IF([2]相关演算!EC101="","",[2]相关演算!EC101)</f>
        <v/>
      </c>
      <c r="ED101" s="228" t="str">
        <f>IF([2]相关演算!ED101="","",[2]相关演算!ED101)</f>
        <v/>
      </c>
      <c r="EE101" s="228" t="str">
        <f>IF([2]相关演算!EE101="","",[2]相关演算!EE101)</f>
        <v/>
      </c>
      <c r="EF101" s="228" t="str">
        <f>IF([2]相关演算!EF101="","",[2]相关演算!EF101)</f>
        <v/>
      </c>
      <c r="EG101" s="228" t="str">
        <f>IF([2]相关演算!EG101="","",[2]相关演算!EG101)</f>
        <v/>
      </c>
      <c r="EH101" s="228" t="str">
        <f>IF([2]相关演算!EH101="","",[2]相关演算!EH101)</f>
        <v/>
      </c>
      <c r="EI101" s="228" t="str">
        <f>IF([2]相关演算!EI101="","",[2]相关演算!EI101)</f>
        <v/>
      </c>
      <c r="EJ101" s="228" t="str">
        <f>IF([2]相关演算!EJ101="","",[2]相关演算!EJ101)</f>
        <v/>
      </c>
      <c r="EK101" s="228" t="str">
        <f>IF([2]相关演算!EK101="","",[2]相关演算!EK101)</f>
        <v/>
      </c>
      <c r="EL101" s="228" t="str">
        <f>IF([2]相关演算!EL101="","",[2]相关演算!EL101)</f>
        <v/>
      </c>
      <c r="EM101" s="228" t="str">
        <f>IF([2]相关演算!EM101="","",[2]相关演算!EM101)</f>
        <v/>
      </c>
      <c r="EN101" s="228" t="str">
        <f>IF([2]相关演算!EN101="","",[2]相关演算!EN101)</f>
        <v/>
      </c>
      <c r="EO101" s="228" t="str">
        <f>IF([2]相关演算!EO101="","",[2]相关演算!EO101)</f>
        <v/>
      </c>
      <c r="EP101" s="228" t="str">
        <f>IF([2]相关演算!EP101="","",[2]相关演算!EP101)</f>
        <v/>
      </c>
      <c r="EQ101" s="228" t="str">
        <f>IF([2]相关演算!EQ101="","",[2]相关演算!EQ101)</f>
        <v/>
      </c>
      <c r="ER101" s="228" t="str">
        <f>IF([2]相关演算!ER101="","",[2]相关演算!ER101)</f>
        <v/>
      </c>
      <c r="ES101" s="228" t="str">
        <f>IF([2]相关演算!ES101="","",[2]相关演算!ES101)</f>
        <v/>
      </c>
      <c r="ET101" s="228" t="str">
        <f>IF([2]相关演算!ET101="","",[2]相关演算!ET101)</f>
        <v/>
      </c>
      <c r="EU101" s="228" t="str">
        <f>IF([2]相关演算!EU101="","",[2]相关演算!EU101)</f>
        <v/>
      </c>
      <c r="EV101" s="228" t="str">
        <f>IF([2]相关演算!EV101="","",[2]相关演算!EV101)</f>
        <v/>
      </c>
      <c r="EW101" s="228" t="str">
        <f>IF([2]相关演算!EW101="","",[2]相关演算!EW101)</f>
        <v/>
      </c>
      <c r="EX101" s="228" t="str">
        <f>IF([2]相关演算!EX101="","",[2]相关演算!EX101)</f>
        <v/>
      </c>
      <c r="EY101" s="228" t="str">
        <f>IF([2]相关演算!EY101="","",[2]相关演算!EY101)</f>
        <v/>
      </c>
      <c r="EZ101" s="228" t="str">
        <f>IF([2]相关演算!EZ101="","",[2]相关演算!EZ101)</f>
        <v/>
      </c>
      <c r="FA101" s="228" t="str">
        <f>IF([2]相关演算!FA101="","",[2]相关演算!FA101)</f>
        <v/>
      </c>
      <c r="FB101" s="228" t="str">
        <f>IF([2]相关演算!FB101="","",[2]相关演算!FB101)</f>
        <v/>
      </c>
      <c r="FC101" s="228" t="str">
        <f>IF([2]相关演算!FC101="","",[2]相关演算!FC101)</f>
        <v/>
      </c>
      <c r="FD101" s="228" t="str">
        <f>IF([2]相关演算!FD101="","",[2]相关演算!FD101)</f>
        <v/>
      </c>
      <c r="FE101" s="228" t="str">
        <f>IF([2]相关演算!FE101="","",[2]相关演算!FE101)</f>
        <v/>
      </c>
      <c r="FF101" s="228" t="str">
        <f>IF([2]相关演算!FF101="","",[2]相关演算!FF101)</f>
        <v/>
      </c>
      <c r="FG101" s="228" t="str">
        <f>IF([2]相关演算!FG101="","",[2]相关演算!FG101)</f>
        <v/>
      </c>
      <c r="FH101" s="228">
        <f>IF([2]相关演算!FH101="","",[2]相关演算!FH101)</f>
        <v>10086</v>
      </c>
      <c r="FI101" s="228" t="str">
        <f>IF([2]相关演算!FI101="","",[2]相关演算!FI101)</f>
        <v/>
      </c>
      <c r="FJ101" s="228" t="str">
        <f>IF([2]相关演算!FJ101="","",[2]相关演算!FJ101)</f>
        <v/>
      </c>
      <c r="FK101" s="228" t="str">
        <f>IF([2]相关演算!FK101="","",[2]相关演算!FK101)</f>
        <v/>
      </c>
      <c r="FL101" s="228" t="str">
        <f>IF([2]相关演算!FL101="","",[2]相关演算!FL101)</f>
        <v/>
      </c>
      <c r="FM101" s="228" t="str">
        <f>IF([2]相关演算!FM101="","",[2]相关演算!FM101)</f>
        <v/>
      </c>
      <c r="FN101" s="228" t="str">
        <f>IF([2]相关演算!FN101="","",[2]相关演算!FN101)</f>
        <v/>
      </c>
      <c r="FO101" s="228" t="str">
        <f>IF([2]相关演算!FO101="","",[2]相关演算!FO101)</f>
        <v/>
      </c>
      <c r="FP101" s="228" t="str">
        <f>IF([2]相关演算!FP101="","",[2]相关演算!FP101)</f>
        <v/>
      </c>
      <c r="FQ101" s="228" t="str">
        <f>IF([2]相关演算!FQ101="","",[2]相关演算!FQ101)</f>
        <v/>
      </c>
      <c r="FR101" s="228" t="str">
        <f>IF([2]相关演算!FR101="","",[2]相关演算!FR101)</f>
        <v/>
      </c>
      <c r="FS101" s="228" t="str">
        <f>IF([2]相关演算!FS101="","",[2]相关演算!FS101)</f>
        <v/>
      </c>
      <c r="FT101" s="228" t="str">
        <f>IF([2]相关演算!FT101="","",[2]相关演算!FT101)</f>
        <v/>
      </c>
      <c r="FU101" s="228" t="str">
        <f>IF([2]相关演算!FU101="","",[2]相关演算!FU101)</f>
        <v/>
      </c>
      <c r="FV101" s="228" t="str">
        <f>IF([2]相关演算!FV101="","",[2]相关演算!FV101)</f>
        <v/>
      </c>
      <c r="FW101" s="228" t="str">
        <f>IF([2]相关演算!FW101="","",[2]相关演算!FW101)</f>
        <v/>
      </c>
      <c r="FX101" s="228" t="str">
        <f>IF([2]相关演算!FX101="","",[2]相关演算!FX101)</f>
        <v/>
      </c>
      <c r="FY101" s="228" t="str">
        <f>IF([2]相关演算!FY101="","",[2]相关演算!FY101)</f>
        <v/>
      </c>
      <c r="FZ101" s="228" t="str">
        <f>IF([2]相关演算!FZ101="","",[2]相关演算!FZ101)</f>
        <v/>
      </c>
      <c r="GA101" s="228" t="str">
        <f>IF([2]相关演算!GA101="","",[2]相关演算!GA101)</f>
        <v/>
      </c>
      <c r="GB101" s="228" t="str">
        <f>IF([2]相关演算!GB101="","",[2]相关演算!GB101)</f>
        <v/>
      </c>
      <c r="GC101" s="228" t="str">
        <f>IF([2]相关演算!GC101="","",[2]相关演算!GC101)</f>
        <v/>
      </c>
      <c r="GD101" s="228" t="str">
        <f>IF([2]相关演算!GD101="","",[2]相关演算!GD101)</f>
        <v/>
      </c>
      <c r="GE101" s="228" t="str">
        <f>IF([2]相关演算!GE101="","",[2]相关演算!GE101)</f>
        <v/>
      </c>
      <c r="GF101" s="228" t="str">
        <f>IF([2]相关演算!GF101="","",[2]相关演算!GF101)</f>
        <v/>
      </c>
      <c r="GG101" s="228" t="str">
        <f>IF([2]相关演算!GG101="","",[2]相关演算!GG101)</f>
        <v/>
      </c>
      <c r="GH101" s="228" t="str">
        <f>IF([2]相关演算!GH101="","",[2]相关演算!GH101)</f>
        <v/>
      </c>
      <c r="GI101" s="228" t="str">
        <f>IF([2]相关演算!GI101="","",[2]相关演算!GI101)</f>
        <v/>
      </c>
      <c r="GJ101" s="228" t="str">
        <f>IF([2]相关演算!GJ101="","",[2]相关演算!GJ101)</f>
        <v/>
      </c>
      <c r="GK101" s="228" t="str">
        <f>IF([2]相关演算!GK101="","",[2]相关演算!GK101)</f>
        <v/>
      </c>
      <c r="GL101" s="228" t="str">
        <f>IF([2]相关演算!GL101="","",[2]相关演算!GL101)</f>
        <v/>
      </c>
      <c r="GM101" s="228" t="str">
        <f>IF([2]相关演算!GM101="","",[2]相关演算!GM101)</f>
        <v/>
      </c>
      <c r="GN101" s="228" t="str">
        <f>IF([2]相关演算!GN101="","",[2]相关演算!GN101)</f>
        <v/>
      </c>
      <c r="GO101" s="228" t="str">
        <f>IF([2]相关演算!GO101="","",[2]相关演算!GO101)</f>
        <v/>
      </c>
      <c r="GP101" s="228" t="str">
        <f>IF([2]相关演算!GP101="","",[2]相关演算!GP101)</f>
        <v/>
      </c>
      <c r="GQ101" s="228" t="str">
        <f>IF([2]相关演算!GQ101="","",[2]相关演算!GQ101)</f>
        <v/>
      </c>
      <c r="GR101" s="228" t="str">
        <f>IF([2]相关演算!GR101="","",[2]相关演算!GR101)</f>
        <v/>
      </c>
      <c r="GS101" s="228" t="str">
        <f>IF([2]相关演算!GS101="","",[2]相关演算!GS101)</f>
        <v/>
      </c>
      <c r="GT101" s="228" t="str">
        <f>IF([2]相关演算!GT101="","",[2]相关演算!GT101)</f>
        <v/>
      </c>
      <c r="GU101" s="228" t="str">
        <f>IF([2]相关演算!GU101="","",[2]相关演算!GU101)</f>
        <v/>
      </c>
      <c r="GV101" s="228" t="str">
        <f>IF([2]相关演算!GV101="","",[2]相关演算!GV101)</f>
        <v/>
      </c>
      <c r="GW101" s="228" t="str">
        <f>IF([2]相关演算!GW101="","",[2]相关演算!GW101)</f>
        <v/>
      </c>
      <c r="GX101" s="228" t="str">
        <f>IF([2]相关演算!GX101="","",[2]相关演算!GX101)</f>
        <v/>
      </c>
      <c r="GY101" s="228" t="str">
        <f>IF([2]相关演算!GY101="","",[2]相关演算!GY101)</f>
        <v/>
      </c>
      <c r="GZ101" s="228" t="str">
        <f>IF([2]相关演算!GZ101="","",[2]相关演算!GZ101)</f>
        <v/>
      </c>
    </row>
    <row r="102" spans="1:208">
      <c r="A102" s="228" t="str">
        <f>IF([2]相关演算!A102="","",[2]相关演算!A102)</f>
        <v/>
      </c>
      <c r="B102" s="228">
        <f>IF([2]相关演算!B102="","",[2]相关演算!B102)</f>
        <v>83</v>
      </c>
      <c r="C102" s="228">
        <f>IF([2]相关演算!C102="","",[2]相关演算!C102)</f>
        <v>0.5</v>
      </c>
      <c r="D102" s="228">
        <f>IF([2]相关演算!D102="","",[2]相关演算!D102)</f>
        <v>0.5</v>
      </c>
      <c r="E102" s="228">
        <f>IF([2]相关演算!E102="","",[2]相关演算!E102)</f>
        <v>0.5</v>
      </c>
      <c r="F102" s="228">
        <f>IF([2]相关演算!F102="","",[2]相关演算!F102)</f>
        <v>0.5</v>
      </c>
      <c r="G102" s="228">
        <f>IF([2]相关演算!G102="","",[2]相关演算!G102)</f>
        <v>2.40846763652178E-2</v>
      </c>
      <c r="H102" s="228">
        <f>IF([2]相关演算!H102="","",[2]相关演算!H102)</f>
        <v>1.5018924022833268E-2</v>
      </c>
      <c r="I102" s="228">
        <f>IF([2]相关演算!I102="","",[2]相关演算!I102)</f>
        <v>8.5745292758397762E-2</v>
      </c>
      <c r="J102" s="228">
        <f>IF([2]相关演算!J102="","",[2]相关演算!J102)</f>
        <v>8.5745292758397762E-2</v>
      </c>
      <c r="K102" s="228">
        <f>IF([2]相关演算!K102="","",[2]相关演算!K102)</f>
        <v>0</v>
      </c>
      <c r="L102" s="228">
        <f>IF([2]相关演算!L102="","",[2]相关演算!L102)</f>
        <v>0.16251960563778539</v>
      </c>
      <c r="M102" s="228">
        <f>IF([2]相关演算!M102="","",[2]相关演算!M102)</f>
        <v>5.5350534497846528E-2</v>
      </c>
      <c r="N102" s="228">
        <f>IF([2]相关演算!N102="","",[2]相关演算!N102)</f>
        <v>2.1086048561094139E-2</v>
      </c>
      <c r="O102" s="228" t="str">
        <f>IF([2]相关演算!O102="","",[2]相关演算!O102)</f>
        <v/>
      </c>
      <c r="P102" s="228" t="str">
        <f>IF([2]相关演算!P102="","",[2]相关演算!P102)</f>
        <v/>
      </c>
      <c r="Q102" s="228" t="str">
        <f>IF([2]相关演算!Q102="","",[2]相关演算!Q102)</f>
        <v/>
      </c>
      <c r="R102" s="228">
        <f>IF([2]相关演算!R102="","",[2]相关演算!R102)</f>
        <v>3.7898399999999999</v>
      </c>
      <c r="S102" s="228">
        <f>IF([2]相关演算!S102="","",[2]相关演算!S102)</f>
        <v>3.62704</v>
      </c>
      <c r="T102" s="228">
        <f>IF([2]相关演算!T102="","",[2]相关演算!T102)</f>
        <v>1.8</v>
      </c>
      <c r="U102" s="228">
        <f>IF([2]相关演算!U102="","",[2]相关演算!U102)</f>
        <v>2.3839999999999999</v>
      </c>
      <c r="V102" s="228">
        <f>IF([2]相关演算!V102="","",[2]相关演算!V102)</f>
        <v>2.6060513400642003</v>
      </c>
      <c r="W102" s="228">
        <f>IF([2]相关演算!W102="","",[2]相关演算!W102)</f>
        <v>1.3243524775795099</v>
      </c>
      <c r="X102" s="228">
        <f>IF([2]相关演算!X102="","",[2]相关演算!X102)</f>
        <v>0.72530908927387105</v>
      </c>
      <c r="Y102" s="228">
        <f>IF([2]相关演算!Y102="","",[2]相关演算!Y102)</f>
        <v>0.77443681541418297</v>
      </c>
      <c r="Z102" s="228">
        <f>IF([2]相关演算!Z102="","",[2]相关演算!Z102)</f>
        <v>0.15596210620274964</v>
      </c>
      <c r="AA102" s="228">
        <f>IF([2]相关演算!AA102="","",[2]相关演算!AA102)</f>
        <v>0.16296247865240765</v>
      </c>
      <c r="AB102" s="228">
        <f>IF([2]相关演算!AB102="","",[2]相关演算!AB102)</f>
        <v>0.32837301587301593</v>
      </c>
      <c r="AC102" s="228">
        <f>IF([2]相关演算!AC102="","",[2]相关演算!AC102)</f>
        <v>0.24793264621284761</v>
      </c>
      <c r="AD102" s="228">
        <f>IF([2]相关演算!AD102="","",[2]相关演算!AD102)</f>
        <v>0.40187949912297616</v>
      </c>
      <c r="AE102" s="228">
        <f>IF([2]相关演算!AE102="","",[2]相关演算!AE102)</f>
        <v>0.60112150428487443</v>
      </c>
      <c r="AF102" s="228">
        <f>IF([2]相关演算!AF102="","",[2]相关演算!AF102)</f>
        <v>5.9541054659537052</v>
      </c>
      <c r="AG102" s="228">
        <f>IF([2]相关演算!AG102="","",[2]相关演算!AG102)</f>
        <v>19.480157373317226</v>
      </c>
      <c r="AH102" s="228">
        <f>IF([2]相关演算!AH102="","",[2]相关演算!AH102)</f>
        <v>4.1678738261675932</v>
      </c>
      <c r="AI102" s="228">
        <f>IF([2]相关演算!AI102="","",[2]相关演算!AI102)</f>
        <v>0.22986111111111113</v>
      </c>
      <c r="AJ102" s="228">
        <f>IF([2]相关演算!AJ102="","",[2]相关演算!AJ102)</f>
        <v>0.40187949912297616</v>
      </c>
      <c r="AK102" s="228">
        <f>IF([2]相关演算!AK102="","",[2]相关演算!AK102)</f>
        <v>0.15596210620274964</v>
      </c>
      <c r="AL102" s="228">
        <f>IF([2]相关演算!AL102="","",[2]相关演算!AL102)</f>
        <v>3.4545085217974452E+37</v>
      </c>
      <c r="AM102" s="228">
        <f>IF([2]相关演算!AM102="","",[2]相关演算!AM102)</f>
        <v>3.6095644316711814E+37</v>
      </c>
      <c r="AN102" s="228">
        <f>IF([2]相关演算!AN102="","",[2]相关演算!AN102)</f>
        <v>7.2733525423604577E+37</v>
      </c>
      <c r="AO102" s="228">
        <f>IF([2]相关演算!AO102="","",[2]相关演算!AO102)</f>
        <v>1.3643973605520871E+38</v>
      </c>
      <c r="AP102" s="228">
        <f>IF([2]相关演算!AP102="","",[2]相关演算!AP102)</f>
        <v>1.3959134058864971E+38</v>
      </c>
      <c r="AQ102" s="228">
        <f>IF([2]相关演算!AQ102="","",[2]相关演算!AQ102)</f>
        <v>1.6592151865223546E+38</v>
      </c>
      <c r="AR102" s="228">
        <f>IF([2]相关演算!AR102="","",[2]相关演算!AR102)</f>
        <v>1.1614506305656482E+38</v>
      </c>
      <c r="AS102" s="228">
        <f>IF([2]相关演算!AS102="","",[2]相关演算!AS102)</f>
        <v>5.0913467796523197E+37</v>
      </c>
      <c r="AT102" s="228">
        <f>IF([2]相关演算!AT102="","",[2]相关演算!AT102)</f>
        <v>1.3643973605520871E+38</v>
      </c>
      <c r="AU102" s="228">
        <f>IF([2]相关演算!AU102="","",[2]相关演算!AU102)</f>
        <v>3.4545085217974452E+37</v>
      </c>
      <c r="AV102" s="228" t="str">
        <f>IF([2]相关演算!AV102="","",[2]相关演算!AV102)</f>
        <v/>
      </c>
      <c r="AW102" s="228" t="str">
        <f>IF([2]相关演算!AW102="","",[2]相关演算!AW102)</f>
        <v/>
      </c>
      <c r="AX102" s="228" t="str">
        <f>IF([2]相关演算!AX102="","",[2]相关演算!AX102)</f>
        <v/>
      </c>
      <c r="AY102" s="228" t="str">
        <f>IF([2]相关演算!AY102="","",[2]相关演算!AY102)</f>
        <v/>
      </c>
      <c r="AZ102" s="228" t="str">
        <f>IF([2]相关演算!AZ102="","",[2]相关演算!AZ102)</f>
        <v/>
      </c>
      <c r="BA102" s="228" t="str">
        <f>IF([2]相关演算!BA102="","",[2]相关演算!BA102)</f>
        <v/>
      </c>
      <c r="BB102" s="228" t="str">
        <f>IF([2]相关演算!BB102="","",[2]相关演算!BB102)</f>
        <v/>
      </c>
      <c r="BC102" s="228" t="str">
        <f>IF([2]相关演算!BC102="","",[2]相关演算!BC102)</f>
        <v/>
      </c>
      <c r="BD102" s="228">
        <f>IF([2]相关演算!BD102="","",[2]相关演算!BD102)</f>
        <v>78</v>
      </c>
      <c r="BE102" s="228">
        <f>IF([2]相关演算!BE102="","",[2]相关演算!BE102)</f>
        <v>240</v>
      </c>
      <c r="BF102" s="228">
        <f>IF([2]相关演算!BF102="","",[2]相关演算!BF102)</f>
        <v>199.5415158074702</v>
      </c>
      <c r="BG102" s="228">
        <f>IF([2]相关演算!BG102="","",[2]相关演算!BG102)</f>
        <v>217.37623600660342</v>
      </c>
      <c r="BH102" s="228">
        <f>IF([2]相关演算!BH102="","",[2]相关演算!BH102)</f>
        <v>234.93934834533738</v>
      </c>
      <c r="BI102" s="228" t="str">
        <f>IF([2]相关演算!BI102="","",[2]相关演算!BI102)</f>
        <v/>
      </c>
      <c r="BJ102" s="228" t="str">
        <f>IF([2]相关演算!BJ102="","",[2]相关演算!BJ102)</f>
        <v/>
      </c>
      <c r="BK102" s="228">
        <f>IF([2]相关演算!BK102="","",[2]相关演算!BK102)</f>
        <v>78</v>
      </c>
      <c r="BL102" s="228">
        <f>IF([2]相关演算!BL102="","",[2]相关演算!BL102)</f>
        <v>7.105604199682225E-2</v>
      </c>
      <c r="BM102" s="228">
        <f>IF([2]相关演算!BM102="","",[2]相关演算!BM102)</f>
        <v>0.17347614351974516</v>
      </c>
      <c r="BN102" s="228">
        <f>IF([2]相关演算!BN102="","",[2]相关演算!BN102)</f>
        <v>0.18089630178429061</v>
      </c>
      <c r="BO102" s="228">
        <f>IF([2]相关演算!BO102="","",[2]相关演算!BO102)</f>
        <v>7.9420473616722109E-2</v>
      </c>
      <c r="BP102" s="228" t="str">
        <f>IF([2]相关演算!BP102="","",[2]相关演算!BP102)</f>
        <v/>
      </c>
      <c r="BQ102" s="228">
        <f>IF([2]相关演算!BQ102="","",[2]相关演算!BQ102)</f>
        <v>5.3229496707639656E-2</v>
      </c>
      <c r="BR102" s="228">
        <f>IF([2]相关演算!BR102="","",[2]相关演算!BR102)</f>
        <v>0.22798629161683265</v>
      </c>
      <c r="BS102" s="228">
        <f>IF([2]相关演算!BS102="","",[2]相关演算!BS102)</f>
        <v>9.7948651020670574E-2</v>
      </c>
      <c r="BT102" s="228">
        <f>IF([2]相关演算!BT102="","",[2]相关演算!BT102)</f>
        <v>9.4495255952489782E-2</v>
      </c>
      <c r="BU102" s="228" t="str">
        <f>IF([2]相关演算!BU102="","",[2]相关演算!BU102)</f>
        <v/>
      </c>
      <c r="BV102" s="228" t="str">
        <f>IF([2]相关演算!BV102="","",[2]相关演算!BV102)</f>
        <v/>
      </c>
      <c r="BW102" s="228">
        <f>IF([2]相关演算!BW102="","",[2]相关演算!BW102)</f>
        <v>0.12428553870446191</v>
      </c>
      <c r="BX102" s="228">
        <f>IF([2]相关演算!BX102="","",[2]相关演算!BX102)</f>
        <v>0.40146243513657781</v>
      </c>
      <c r="BY102" s="228">
        <f>IF([2]相关演算!BY102="","",[2]相关演算!BY102)</f>
        <v>0.27884495280496119</v>
      </c>
      <c r="BZ102" s="228">
        <f>IF([2]相关演算!BZ102="","",[2]相关演算!BZ102)</f>
        <v>0.17391572956921189</v>
      </c>
      <c r="CA102" s="228" t="str">
        <f>IF([2]相关演算!CA102="","",[2]相关演算!CA102)</f>
        <v/>
      </c>
      <c r="CB102" s="228" t="str">
        <f>IF([2]相关演算!CB102="","",[2]相关演算!CB102)</f>
        <v/>
      </c>
      <c r="CC102" s="228" t="str">
        <f>IF([2]相关演算!CC102="","",[2]相关演算!CC102)</f>
        <v/>
      </c>
      <c r="CD102" s="228" t="str">
        <f>IF([2]相关演算!CD102="","",[2]相关演算!CD102)</f>
        <v/>
      </c>
      <c r="CE102" s="228" t="str">
        <f>IF([2]相关演算!CE102="","",[2]相关演算!CE102)</f>
        <v/>
      </c>
      <c r="CF102" s="228" t="str">
        <f>IF([2]相关演算!CF102="","",[2]相关演算!CF102)</f>
        <v/>
      </c>
      <c r="CG102" s="228" t="str">
        <f>IF([2]相关演算!CG102="","",[2]相关演算!CG102)</f>
        <v/>
      </c>
      <c r="CH102" s="228" t="str">
        <f>IF([2]相关演算!CH102="","",[2]相关演算!CH102)</f>
        <v/>
      </c>
      <c r="CI102" s="228" t="str">
        <f>IF([2]相关演算!CI102="","",[2]相关演算!CI102)</f>
        <v/>
      </c>
      <c r="CJ102" s="228">
        <f>IF([2]相关演算!CJ102="","",[2]相关演算!CJ102)</f>
        <v>78</v>
      </c>
      <c r="CK102" s="228">
        <f>IF([2]相关演算!CK102="","",[2]相关演算!CK102)</f>
        <v>321.46921383617388</v>
      </c>
      <c r="CL102" s="228">
        <f>IF([2]相关演算!CL102="","",[2]相关演算!CL102)</f>
        <v>324.19772911726</v>
      </c>
      <c r="CM102" s="228">
        <f>IF([2]相关演算!CM102="","",[2]相关演算!CM102)</f>
        <v>311.33261062809538</v>
      </c>
      <c r="CN102" s="228">
        <f>IF([2]相关演算!CN102="","",[2]相关演算!CN102)</f>
        <v>311.33261062809538</v>
      </c>
      <c r="CO102" s="228" t="str">
        <f>IF([2]相关演算!CO102="","",[2]相关演算!CO102)</f>
        <v/>
      </c>
      <c r="CP102" s="228" t="str">
        <f>IF([2]相关演算!CP102="","",[2]相关演算!CP102)</f>
        <v/>
      </c>
      <c r="CQ102" s="228">
        <f>IF([2]相关演算!CQ102="","",[2]相关演算!CQ102)</f>
        <v>78</v>
      </c>
      <c r="CR102" s="228" t="e">
        <f>IF([2]相关演算!CR102="","",[2]相关演算!CR102)</f>
        <v>#VALUE!</v>
      </c>
      <c r="CS102" s="228" t="e">
        <f>IF([2]相关演算!CS102="","",[2]相关演算!CS102)</f>
        <v>#VALUE!</v>
      </c>
      <c r="CT102" s="228" t="e">
        <f>IF([2]相关演算!CT102="","",[2]相关演算!CT102)</f>
        <v>#VALUE!</v>
      </c>
      <c r="CU102" s="228" t="e">
        <f>IF([2]相关演算!CU102="","",[2]相关演算!CU102)</f>
        <v>#VALUE!</v>
      </c>
      <c r="CV102" s="228" t="str">
        <f>IF([2]相关演算!CV102="","",[2]相关演算!CV102)</f>
        <v/>
      </c>
      <c r="CW102" s="228">
        <f>IF([2]相关演算!CW102="","",[2]相关演算!CW102)</f>
        <v>8.032141262018351E-2</v>
      </c>
      <c r="CX102" s="228">
        <f>IF([2]相关演算!CX102="","",[2]相关演算!CX102)</f>
        <v>8.2282935433449625E-2</v>
      </c>
      <c r="CY102" s="228">
        <f>IF([2]相关演算!CY102="","",[2]相关演算!CY102)</f>
        <v>7.2392969584385083E-2</v>
      </c>
      <c r="CZ102" s="228">
        <f>IF([2]相关演算!CZ102="","",[2]相关演算!CZ102)</f>
        <v>7.1464635705197316E-2</v>
      </c>
      <c r="DA102" s="228" t="str">
        <f>IF([2]相关演算!DA102="","",[2]相关演算!DA102)</f>
        <v/>
      </c>
      <c r="DB102" s="228" t="str">
        <f>IF([2]相关演算!DB102="","",[2]相关演算!DB102)</f>
        <v/>
      </c>
      <c r="DC102" s="228" t="e">
        <f>IF([2]相关演算!DC102="","",[2]相关演算!DC102)</f>
        <v>#VALUE!</v>
      </c>
      <c r="DD102" s="228" t="e">
        <f>IF([2]相关演算!DD102="","",[2]相关演算!DD102)</f>
        <v>#VALUE!</v>
      </c>
      <c r="DE102" s="228" t="e">
        <f>IF([2]相关演算!DE102="","",[2]相关演算!DE102)</f>
        <v>#VALUE!</v>
      </c>
      <c r="DF102" s="228" t="e">
        <f>IF([2]相关演算!DF102="","",[2]相关演算!DF102)</f>
        <v>#VALUE!</v>
      </c>
      <c r="DG102" s="228" t="str">
        <f>IF([2]相关演算!DG102="","",[2]相关演算!DG102)</f>
        <v/>
      </c>
      <c r="DH102" s="228" t="str">
        <f>IF([2]相关演算!DH102="","",[2]相关演算!DH102)</f>
        <v/>
      </c>
      <c r="DI102" s="228" t="str">
        <f>IF([2]相关演算!DI102="","",[2]相关演算!DI102)</f>
        <v/>
      </c>
      <c r="DJ102" s="228" t="str">
        <f>IF([2]相关演算!DJ102="","",[2]相关演算!DJ102)</f>
        <v/>
      </c>
      <c r="DK102" s="228" t="str">
        <f>IF([2]相关演算!DK102="","",[2]相关演算!DK102)</f>
        <v/>
      </c>
      <c r="DL102" s="228" t="str">
        <f>IF([2]相关演算!DL102="","",[2]相关演算!DL102)</f>
        <v/>
      </c>
      <c r="DM102" s="228" t="str">
        <f>IF([2]相关演算!DM102="","",[2]相关演算!DM102)</f>
        <v/>
      </c>
      <c r="DN102" s="228" t="str">
        <f>IF([2]相关演算!DN102="","",[2]相关演算!DN102)</f>
        <v/>
      </c>
      <c r="DO102" s="228" t="str">
        <f>IF([2]相关演算!DO102="","",[2]相关演算!DO102)</f>
        <v/>
      </c>
      <c r="DP102" s="228" t="str">
        <f>IF([2]相关演算!DP102="","",[2]相关演算!DP102)</f>
        <v/>
      </c>
      <c r="DQ102" s="228" t="str">
        <f>IF([2]相关演算!DQ102="","",[2]相关演算!DQ102)</f>
        <v/>
      </c>
      <c r="DR102" s="228" t="str">
        <f>IF([2]相关演算!DR102="","",[2]相关演算!DR102)</f>
        <v/>
      </c>
      <c r="DS102" s="228" t="str">
        <f>IF([2]相关演算!DS102="","",[2]相关演算!DS102)</f>
        <v/>
      </c>
      <c r="DT102" s="228" t="str">
        <f>IF([2]相关演算!DT102="","",[2]相关演算!DT102)</f>
        <v/>
      </c>
      <c r="DU102" s="228" t="str">
        <f>IF([2]相关演算!DU102="","",[2]相关演算!DU102)</f>
        <v/>
      </c>
      <c r="DV102" s="228" t="str">
        <f>IF([2]相关演算!DV102="","",[2]相关演算!DV102)</f>
        <v/>
      </c>
      <c r="DW102" s="228" t="str">
        <f>IF([2]相关演算!DW102="","",[2]相关演算!DW102)</f>
        <v/>
      </c>
      <c r="DX102" s="228" t="str">
        <f>IF([2]相关演算!DX102="","",[2]相关演算!DX102)</f>
        <v/>
      </c>
      <c r="DY102" s="228" t="str">
        <f>IF([2]相关演算!DY102="","",[2]相关演算!DY102)</f>
        <v/>
      </c>
      <c r="DZ102" s="228" t="str">
        <f>IF([2]相关演算!DZ102="","",[2]相关演算!DZ102)</f>
        <v/>
      </c>
      <c r="EA102" s="228" t="str">
        <f>IF([2]相关演算!EA102="","",[2]相关演算!EA102)</f>
        <v/>
      </c>
      <c r="EB102" s="228" t="str">
        <f>IF([2]相关演算!EB102="","",[2]相关演算!EB102)</f>
        <v/>
      </c>
      <c r="EC102" s="228" t="str">
        <f>IF([2]相关演算!EC102="","",[2]相关演算!EC102)</f>
        <v/>
      </c>
      <c r="ED102" s="228" t="str">
        <f>IF([2]相关演算!ED102="","",[2]相关演算!ED102)</f>
        <v/>
      </c>
      <c r="EE102" s="228" t="str">
        <f>IF([2]相关演算!EE102="","",[2]相关演算!EE102)</f>
        <v/>
      </c>
      <c r="EF102" s="228" t="str">
        <f>IF([2]相关演算!EF102="","",[2]相关演算!EF102)</f>
        <v/>
      </c>
      <c r="EG102" s="228" t="str">
        <f>IF([2]相关演算!EG102="","",[2]相关演算!EG102)</f>
        <v/>
      </c>
      <c r="EH102" s="228" t="str">
        <f>IF([2]相关演算!EH102="","",[2]相关演算!EH102)</f>
        <v/>
      </c>
      <c r="EI102" s="228" t="str">
        <f>IF([2]相关演算!EI102="","",[2]相关演算!EI102)</f>
        <v/>
      </c>
      <c r="EJ102" s="228" t="str">
        <f>IF([2]相关演算!EJ102="","",[2]相关演算!EJ102)</f>
        <v/>
      </c>
      <c r="EK102" s="228" t="str">
        <f>IF([2]相关演算!EK102="","",[2]相关演算!EK102)</f>
        <v/>
      </c>
      <c r="EL102" s="228" t="str">
        <f>IF([2]相关演算!EL102="","",[2]相关演算!EL102)</f>
        <v/>
      </c>
      <c r="EM102" s="228" t="str">
        <f>IF([2]相关演算!EM102="","",[2]相关演算!EM102)</f>
        <v/>
      </c>
      <c r="EN102" s="228" t="str">
        <f>IF([2]相关演算!EN102="","",[2]相关演算!EN102)</f>
        <v/>
      </c>
      <c r="EO102" s="228" t="str">
        <f>IF([2]相关演算!EO102="","",[2]相关演算!EO102)</f>
        <v/>
      </c>
      <c r="EP102" s="228" t="str">
        <f>IF([2]相关演算!EP102="","",[2]相关演算!EP102)</f>
        <v/>
      </c>
      <c r="EQ102" s="228" t="str">
        <f>IF([2]相关演算!EQ102="","",[2]相关演算!EQ102)</f>
        <v/>
      </c>
      <c r="ER102" s="228" t="str">
        <f>IF([2]相关演算!ER102="","",[2]相关演算!ER102)</f>
        <v/>
      </c>
      <c r="ES102" s="228" t="str">
        <f>IF([2]相关演算!ES102="","",[2]相关演算!ES102)</f>
        <v/>
      </c>
      <c r="ET102" s="228" t="str">
        <f>IF([2]相关演算!ET102="","",[2]相关演算!ET102)</f>
        <v/>
      </c>
      <c r="EU102" s="228" t="str">
        <f>IF([2]相关演算!EU102="","",[2]相关演算!EU102)</f>
        <v/>
      </c>
      <c r="EV102" s="228" t="str">
        <f>IF([2]相关演算!EV102="","",[2]相关演算!EV102)</f>
        <v/>
      </c>
      <c r="EW102" s="228" t="str">
        <f>IF([2]相关演算!EW102="","",[2]相关演算!EW102)</f>
        <v/>
      </c>
      <c r="EX102" s="228" t="str">
        <f>IF([2]相关演算!EX102="","",[2]相关演算!EX102)</f>
        <v/>
      </c>
      <c r="EY102" s="228" t="str">
        <f>IF([2]相关演算!EY102="","",[2]相关演算!EY102)</f>
        <v/>
      </c>
      <c r="EZ102" s="228" t="str">
        <f>IF([2]相关演算!EZ102="","",[2]相关演算!EZ102)</f>
        <v/>
      </c>
      <c r="FA102" s="228" t="str">
        <f>IF([2]相关演算!FA102="","",[2]相关演算!FA102)</f>
        <v/>
      </c>
      <c r="FB102" s="228" t="str">
        <f>IF([2]相关演算!FB102="","",[2]相关演算!FB102)</f>
        <v/>
      </c>
      <c r="FC102" s="228" t="str">
        <f>IF([2]相关演算!FC102="","",[2]相关演算!FC102)</f>
        <v/>
      </c>
      <c r="FD102" s="228" t="str">
        <f>IF([2]相关演算!FD102="","",[2]相关演算!FD102)</f>
        <v/>
      </c>
      <c r="FE102" s="228" t="str">
        <f>IF([2]相关演算!FE102="","",[2]相关演算!FE102)</f>
        <v/>
      </c>
      <c r="FF102" s="228" t="str">
        <f>IF([2]相关演算!FF102="","",[2]相关演算!FF102)</f>
        <v/>
      </c>
      <c r="FG102" s="228" t="str">
        <f>IF([2]相关演算!FG102="","",[2]相关演算!FG102)</f>
        <v>陆逊</v>
      </c>
      <c r="FH102" s="228">
        <f>IF([2]相关演算!FH102="","",[2]相关演算!FH102)</f>
        <v>10087</v>
      </c>
      <c r="FI102" s="228" t="str">
        <f>IF([2]相关演算!FI102="","",[2]相关演算!FI102)</f>
        <v>fanwei</v>
      </c>
      <c r="FJ102" s="228">
        <f>IF([2]相关演算!FJ102="","",[2]相关演算!FJ102)</f>
        <v>120</v>
      </c>
      <c r="FK102" s="228" t="str">
        <f>IF([2]相关演算!FK102="","",[2]相关演算!FK102)</f>
        <v/>
      </c>
      <c r="FL102" s="228" t="str">
        <f>IF([2]相关演算!FL102="","",[2]相关演算!FL102)</f>
        <v/>
      </c>
      <c r="FM102" s="228">
        <f>IF([2]相关演算!FM102="","",[2]相关演算!FM102)</f>
        <v>0</v>
      </c>
      <c r="FN102" s="228">
        <f>IF([2]相关演算!FN102="","",[2]相关演算!FN102)</f>
        <v>120</v>
      </c>
      <c r="FO102" s="228">
        <f>IF([2]相关演算!FO102="","",[2]相关演算!FO102)</f>
        <v>0</v>
      </c>
      <c r="FP102" s="228">
        <f>IF([2]相关演算!FP102="","",[2]相关演算!FP102)</f>
        <v>0</v>
      </c>
      <c r="FQ102" s="228">
        <f>IF([2]相关演算!FQ102="","",[2]相关演算!FQ102)</f>
        <v>0</v>
      </c>
      <c r="FR102" s="228">
        <f>IF([2]相关演算!FR102="","",[2]相关演算!FR102)</f>
        <v>45216</v>
      </c>
      <c r="FS102" s="228">
        <f>IF([2]相关演算!FS102="","",[2]相关演算!FS102)</f>
        <v>0</v>
      </c>
      <c r="FT102" s="228">
        <f>IF([2]相关演算!FT102="","",[2]相关演算!FT102)</f>
        <v>0</v>
      </c>
      <c r="FU102" s="228">
        <f>IF([2]相关演算!FU102="","",[2]相关演算!FU102)</f>
        <v>0</v>
      </c>
      <c r="FV102" s="228">
        <f>IF([2]相关演算!FV102="","",[2]相关演算!FV102)</f>
        <v>0</v>
      </c>
      <c r="FW102" s="228">
        <f>IF([2]相关演算!FW102="","",[2]相关演算!FW102)</f>
        <v>0</v>
      </c>
      <c r="FX102" s="228">
        <f>IF([2]相关演算!FX102="","",[2]相关演算!FX102)</f>
        <v>1</v>
      </c>
      <c r="FY102" s="228">
        <f>IF([2]相关演算!FY102="","",[2]相关演算!FY102)</f>
        <v>45217</v>
      </c>
      <c r="FZ102" s="228" t="str">
        <f ca="1">IF([2]相关演算!FZ102="","",[2]相关演算!FZ102)</f>
        <v/>
      </c>
      <c r="GA102" s="228">
        <f>IF([2]相关演算!GA102="","",[2]相关演算!GA102)</f>
        <v>0</v>
      </c>
      <c r="GB102" s="228">
        <f ca="1">IF([2]相关演算!GB102="","",[2]相关演算!GB102)</f>
        <v>120</v>
      </c>
      <c r="GC102" s="228">
        <f ca="1">IF([2]相关演算!GC102="","",[2]相关演算!GC102)</f>
        <v>0.62751647126690069</v>
      </c>
      <c r="GD102" s="228">
        <f>IF([2]相关演算!GD102="","",[2]相关演算!GD102)</f>
        <v>2</v>
      </c>
      <c r="GE102" s="228">
        <f ca="1">IF([2]相关演算!GE102="","",[2]相关演算!GE102)</f>
        <v>6.8</v>
      </c>
      <c r="GF102" s="228">
        <f ca="1">IF([2]相关演算!GF102="","",[2]相关演算!GF102)</f>
        <v>6.03</v>
      </c>
      <c r="GG102" s="228" t="str">
        <f>IF([2]相关演算!GG102="","",[2]相关演算!GG102)</f>
        <v/>
      </c>
      <c r="GH102" s="228" t="str">
        <f>IF([2]相关演算!GH102="","",[2]相关演算!GH102)</f>
        <v/>
      </c>
      <c r="GI102" s="228" t="str">
        <f>IF([2]相关演算!GI102="","",[2]相关演算!GI102)</f>
        <v/>
      </c>
      <c r="GJ102" s="228" t="str">
        <f>IF([2]相关演算!GJ102="","",[2]相关演算!GJ102)</f>
        <v/>
      </c>
      <c r="GK102" s="228" t="str">
        <f>IF([2]相关演算!GK102="","",[2]相关演算!GK102)</f>
        <v/>
      </c>
      <c r="GL102" s="228" t="str">
        <f>IF([2]相关演算!GL102="","",[2]相关演算!GL102)</f>
        <v/>
      </c>
      <c r="GM102" s="228" t="str">
        <f>IF([2]相关演算!GM102="","",[2]相关演算!GM102)</f>
        <v/>
      </c>
      <c r="GN102" s="228" t="str">
        <f>IF([2]相关演算!GN102="","",[2]相关演算!GN102)</f>
        <v/>
      </c>
      <c r="GO102" s="228" t="str">
        <f>IF([2]相关演算!GO102="","",[2]相关演算!GO102)</f>
        <v/>
      </c>
      <c r="GP102" s="228" t="str">
        <f>IF([2]相关演算!GP102="","",[2]相关演算!GP102)</f>
        <v/>
      </c>
      <c r="GQ102" s="228" t="str">
        <f>IF([2]相关演算!GQ102="","",[2]相关演算!GQ102)</f>
        <v/>
      </c>
      <c r="GR102" s="228" t="str">
        <f>IF([2]相关演算!GR102="","",[2]相关演算!GR102)</f>
        <v/>
      </c>
      <c r="GS102" s="228" t="str">
        <f>IF([2]相关演算!GS102="","",[2]相关演算!GS102)</f>
        <v/>
      </c>
      <c r="GT102" s="228" t="str">
        <f>IF([2]相关演算!GT102="","",[2]相关演算!GT102)</f>
        <v/>
      </c>
      <c r="GU102" s="228" t="str">
        <f>IF([2]相关演算!GU102="","",[2]相关演算!GU102)</f>
        <v/>
      </c>
      <c r="GV102" s="228" t="str">
        <f>IF([2]相关演算!GV102="","",[2]相关演算!GV102)</f>
        <v/>
      </c>
      <c r="GW102" s="228" t="str">
        <f>IF([2]相关演算!GW102="","",[2]相关演算!GW102)</f>
        <v/>
      </c>
      <c r="GX102" s="228" t="str">
        <f>IF([2]相关演算!GX102="","",[2]相关演算!GX102)</f>
        <v/>
      </c>
      <c r="GY102" s="228" t="str">
        <f>IF([2]相关演算!GY102="","",[2]相关演算!GY102)</f>
        <v/>
      </c>
      <c r="GZ102" s="228" t="str">
        <f>IF([2]相关演算!GZ102="","",[2]相关演算!GZ102)</f>
        <v/>
      </c>
    </row>
    <row r="103" spans="1:208">
      <c r="A103" s="228" t="str">
        <f>IF([2]相关演算!A103="","",[2]相关演算!A103)</f>
        <v/>
      </c>
      <c r="B103" s="228">
        <f>IF([2]相关演算!B103="","",[2]相关演算!B103)</f>
        <v>84</v>
      </c>
      <c r="C103" s="228">
        <f>IF([2]相关演算!C103="","",[2]相关演算!C103)</f>
        <v>0.5</v>
      </c>
      <c r="D103" s="228">
        <f>IF([2]相关演算!D103="","",[2]相关演算!D103)</f>
        <v>0.5</v>
      </c>
      <c r="E103" s="228">
        <f>IF([2]相关演算!E103="","",[2]相关演算!E103)</f>
        <v>0.5</v>
      </c>
      <c r="F103" s="228">
        <f>IF([2]相关演算!F103="","",[2]相关演算!F103)</f>
        <v>0.5</v>
      </c>
      <c r="G103" s="228">
        <f>IF([2]相关演算!G103="","",[2]相关演算!G103)</f>
        <v>2.1350301365217803E-2</v>
      </c>
      <c r="H103" s="228">
        <f>IF([2]相关演算!H103="","",[2]相关演算!H103)</f>
        <v>1.5018924022833268E-2</v>
      </c>
      <c r="I103" s="228">
        <f>IF([2]相关演算!I103="","",[2]相关演算!I103)</f>
        <v>7.8852179238018794E-2</v>
      </c>
      <c r="J103" s="228">
        <f>IF([2]相关演算!J103="","",[2]相关演算!J103)</f>
        <v>7.8852179238018794E-2</v>
      </c>
      <c r="K103" s="228">
        <f>IF([2]相关演算!K103="","",[2]相关演算!K103)</f>
        <v>0</v>
      </c>
      <c r="L103" s="228">
        <f>IF([2]相关演算!L103="","",[2]相关演算!L103)</f>
        <v>0.16138830558998815</v>
      </c>
      <c r="M103" s="228">
        <f>IF([2]相关演算!M103="","",[2]相关演算!M103)</f>
        <v>4.7997880076108959E-2</v>
      </c>
      <c r="N103" s="228">
        <f>IF([2]相关演算!N103="","",[2]相关演算!N103)</f>
        <v>2.1086048561094139E-2</v>
      </c>
      <c r="O103" s="228" t="str">
        <f>IF([2]相关演算!O103="","",[2]相关演算!O103)</f>
        <v/>
      </c>
      <c r="P103" s="228" t="str">
        <f>IF([2]相关演算!P103="","",[2]相关演算!P103)</f>
        <v/>
      </c>
      <c r="Q103" s="228" t="str">
        <f>IF([2]相关演算!Q103="","",[2]相关演算!Q103)</f>
        <v/>
      </c>
      <c r="R103" s="228">
        <f>IF([2]相关演算!R103="","",[2]相关演算!R103)</f>
        <v>3.7898399999999999</v>
      </c>
      <c r="S103" s="228">
        <f>IF([2]相关演算!S103="","",[2]相关演算!S103)</f>
        <v>3.62704</v>
      </c>
      <c r="T103" s="228">
        <f>IF([2]相关演算!T103="","",[2]相关演算!T103)</f>
        <v>1.8</v>
      </c>
      <c r="U103" s="228">
        <f>IF([2]相关演算!U103="","",[2]相关演算!U103)</f>
        <v>2.3839999999999999</v>
      </c>
      <c r="V103" s="228">
        <f>IF([2]相关演算!V103="","",[2]相关演算!V103)</f>
        <v>2.5962444160579423</v>
      </c>
      <c r="W103" s="228">
        <f>IF([2]相关演算!W103="","",[2]相关演算!W103)</f>
        <v>1.3175953540421199</v>
      </c>
      <c r="X103" s="228">
        <f>IF([2]相关演算!X103="","",[2]相关演算!X103)</f>
        <v>0.71493376209280879</v>
      </c>
      <c r="Y103" s="228">
        <f>IF([2]相关演算!Y103="","",[2]相关演算!Y103)</f>
        <v>0.76456226491401613</v>
      </c>
      <c r="Z103" s="228">
        <f>IF([2]相关演算!Z103="","",[2]相关演算!Z103)</f>
        <v>0.15596210620274964</v>
      </c>
      <c r="AA103" s="228">
        <f>IF([2]相关演算!AA103="","",[2]相关演算!AA103)</f>
        <v>0.16296247865240765</v>
      </c>
      <c r="AB103" s="228">
        <f>IF([2]相关演算!AB103="","",[2]相关演算!AB103)</f>
        <v>0.32837301587301593</v>
      </c>
      <c r="AC103" s="228">
        <f>IF([2]相关演算!AC103="","",[2]相关演算!AC103)</f>
        <v>0.24793264621284761</v>
      </c>
      <c r="AD103" s="228">
        <f>IF([2]相关演算!AD103="","",[2]相关演算!AD103)</f>
        <v>0.4036225024512306</v>
      </c>
      <c r="AE103" s="228">
        <f>IF([2]相关演算!AE103="","",[2]相关演算!AE103)</f>
        <v>0.60754067994997507</v>
      </c>
      <c r="AF103" s="228">
        <f>IF([2]相关演算!AF103="","",[2]相关演算!AF103)</f>
        <v>6.6353684005032862</v>
      </c>
      <c r="AG103" s="228">
        <f>IF([2]相关演算!AG103="","",[2]相关演算!AG103)</f>
        <v>22.320685734438111</v>
      </c>
      <c r="AH103" s="228">
        <f>IF([2]相关演算!AH103="","",[2]相关演算!AH103)</f>
        <v>4.6447578803522998</v>
      </c>
      <c r="AI103" s="228">
        <f>IF([2]相关演算!AI103="","",[2]相关演算!AI103)</f>
        <v>0.22986111111111113</v>
      </c>
      <c r="AJ103" s="228">
        <f>IF([2]相关演算!AJ103="","",[2]相关演算!AJ103)</f>
        <v>0.4036225024512306</v>
      </c>
      <c r="AK103" s="228">
        <f>IF([2]相关演算!AK103="","",[2]相关演算!AK103)</f>
        <v>0.15596210620274964</v>
      </c>
      <c r="AL103" s="228">
        <f>IF([2]相关演算!AL103="","",[2]相关演算!AL103)</f>
        <v>1.7593855427669947E+38</v>
      </c>
      <c r="AM103" s="228">
        <f>IF([2]相关演算!AM103="","",[2]相关演算!AM103)</f>
        <v>1.8383557130332094E+38</v>
      </c>
      <c r="AN103" s="228">
        <f>IF([2]相关演算!AN103="","",[2]相关演算!AN103)</f>
        <v>3.7043276141111488E+38</v>
      </c>
      <c r="AO103" s="228">
        <f>IF([2]相关演算!AO103="","",[2]相关演算!AO103)</f>
        <v>7.0768939152153817E+38</v>
      </c>
      <c r="AP103" s="228">
        <f>IF([2]相关演算!AP103="","",[2]相关演算!AP103)</f>
        <v>7.2645536426694314E+38</v>
      </c>
      <c r="AQ103" s="228">
        <f>IF([2]相关演算!AQ103="","",[2]相关演算!AQ103)</f>
        <v>8.6960884918494543E+38</v>
      </c>
      <c r="AR103" s="228">
        <f>IF([2]相关演算!AR103="","",[2]相关演算!AR103)</f>
        <v>6.0872619442946179E+38</v>
      </c>
      <c r="AS103" s="228">
        <f>IF([2]相关演算!AS103="","",[2]相关演算!AS103)</f>
        <v>2.593029329877804E+38</v>
      </c>
      <c r="AT103" s="228">
        <f>IF([2]相关演算!AT103="","",[2]相关演算!AT103)</f>
        <v>7.0768939152153817E+38</v>
      </c>
      <c r="AU103" s="228">
        <f>IF([2]相关演算!AU103="","",[2]相关演算!AU103)</f>
        <v>1.7593855427669947E+38</v>
      </c>
      <c r="AV103" s="228" t="str">
        <f>IF([2]相关演算!AV103="","",[2]相关演算!AV103)</f>
        <v/>
      </c>
      <c r="AW103" s="228" t="str">
        <f>IF([2]相关演算!AW103="","",[2]相关演算!AW103)</f>
        <v/>
      </c>
      <c r="AX103" s="228" t="str">
        <f>IF([2]相关演算!AX103="","",[2]相关演算!AX103)</f>
        <v/>
      </c>
      <c r="AY103" s="228" t="str">
        <f>IF([2]相关演算!AY103="","",[2]相关演算!AY103)</f>
        <v/>
      </c>
      <c r="AZ103" s="228" t="str">
        <f>IF([2]相关演算!AZ103="","",[2]相关演算!AZ103)</f>
        <v/>
      </c>
      <c r="BA103" s="228" t="str">
        <f>IF([2]相关演算!BA103="","",[2]相关演算!BA103)</f>
        <v/>
      </c>
      <c r="BB103" s="228" t="str">
        <f>IF([2]相关演算!BB103="","",[2]相关演算!BB103)</f>
        <v/>
      </c>
      <c r="BC103" s="228" t="str">
        <f>IF([2]相关演算!BC103="","",[2]相关演算!BC103)</f>
        <v/>
      </c>
      <c r="BD103" s="228">
        <f>IF([2]相关演算!BD103="","",[2]相关演算!BD103)</f>
        <v>79</v>
      </c>
      <c r="BE103" s="228">
        <f>IF([2]相关演算!BE103="","",[2]相关演算!BE103)</f>
        <v>240</v>
      </c>
      <c r="BF103" s="228">
        <f>IF([2]相关演算!BF103="","",[2]相关演算!BF103)</f>
        <v>199.8455924649455</v>
      </c>
      <c r="BG103" s="228">
        <f>IF([2]相关演算!BG103="","",[2]相关演算!BG103)</f>
        <v>219.31521293448017</v>
      </c>
      <c r="BH103" s="228">
        <f>IF([2]相关演算!BH103="","",[2]相关演算!BH103)</f>
        <v>234.93934834533738</v>
      </c>
      <c r="BI103" s="228" t="str">
        <f>IF([2]相关演算!BI103="","",[2]相关演算!BI103)</f>
        <v/>
      </c>
      <c r="BJ103" s="228" t="str">
        <f>IF([2]相关演算!BJ103="","",[2]相关演算!BJ103)</f>
        <v/>
      </c>
      <c r="BK103" s="228">
        <f>IF([2]相关演算!BK103="","",[2]相关演算!BK103)</f>
        <v>79</v>
      </c>
      <c r="BL103" s="228">
        <f>IF([2]相关演算!BL103="","",[2]相关演算!BL103)</f>
        <v>7.1998576067423492E-2</v>
      </c>
      <c r="BM103" s="228">
        <f>IF([2]相关演算!BM103="","",[2]相关演算!BM103)</f>
        <v>0.1757211427611915</v>
      </c>
      <c r="BN103" s="228">
        <f>IF([2]相关演算!BN103="","",[2]相关演算!BN103)</f>
        <v>0.18802792562017112</v>
      </c>
      <c r="BO103" s="228">
        <f>IF([2]相关演算!BO103="","",[2]相关演算!BO103)</f>
        <v>8.0478587518997446E-2</v>
      </c>
      <c r="BP103" s="228" t="str">
        <f>IF([2]相关演算!BP103="","",[2]相关演算!BP103)</f>
        <v/>
      </c>
      <c r="BQ103" s="228">
        <f>IF([2]相关演算!BQ103="","",[2]相关演算!BQ103)</f>
        <v>5.4086912369351314E-2</v>
      </c>
      <c r="BR103" s="228">
        <f>IF([2]相关演算!BR103="","",[2]相关演算!BR103)</f>
        <v>0.23011580953469155</v>
      </c>
      <c r="BS103" s="228">
        <f>IF([2]相关演算!BS103="","",[2]相关演算!BS103)</f>
        <v>9.9014854925826873E-2</v>
      </c>
      <c r="BT103" s="228">
        <f>IF([2]相关演算!BT103="","",[2]相关演算!BT103)</f>
        <v>9.504809637416442E-2</v>
      </c>
      <c r="BU103" s="228" t="str">
        <f>IF([2]相关演算!BU103="","",[2]相关演算!BU103)</f>
        <v/>
      </c>
      <c r="BV103" s="228" t="str">
        <f>IF([2]相关演算!BV103="","",[2]相关演算!BV103)</f>
        <v/>
      </c>
      <c r="BW103" s="228">
        <f>IF([2]相关演算!BW103="","",[2]相关演算!BW103)</f>
        <v>0.12608548843677481</v>
      </c>
      <c r="BX103" s="228">
        <f>IF([2]相关演算!BX103="","",[2]相关演算!BX103)</f>
        <v>0.40583695229588301</v>
      </c>
      <c r="BY103" s="228">
        <f>IF([2]相关演算!BY103="","",[2]相关演算!BY103)</f>
        <v>0.28704278054599797</v>
      </c>
      <c r="BZ103" s="228">
        <f>IF([2]相关演算!BZ103="","",[2]相关演算!BZ103)</f>
        <v>0.17552668389316187</v>
      </c>
      <c r="CA103" s="228" t="str">
        <f>IF([2]相关演算!CA103="","",[2]相关演算!CA103)</f>
        <v/>
      </c>
      <c r="CB103" s="228" t="str">
        <f>IF([2]相关演算!CB103="","",[2]相关演算!CB103)</f>
        <v/>
      </c>
      <c r="CC103" s="228" t="str">
        <f>IF([2]相关演算!CC103="","",[2]相关演算!CC103)</f>
        <v/>
      </c>
      <c r="CD103" s="228" t="str">
        <f>IF([2]相关演算!CD103="","",[2]相关演算!CD103)</f>
        <v/>
      </c>
      <c r="CE103" s="228" t="str">
        <f>IF([2]相关演算!CE103="","",[2]相关演算!CE103)</f>
        <v/>
      </c>
      <c r="CF103" s="228" t="str">
        <f>IF([2]相关演算!CF103="","",[2]相关演算!CF103)</f>
        <v/>
      </c>
      <c r="CG103" s="228" t="str">
        <f>IF([2]相关演算!CG103="","",[2]相关演算!CG103)</f>
        <v/>
      </c>
      <c r="CH103" s="228" t="str">
        <f>IF([2]相关演算!CH103="","",[2]相关演算!CH103)</f>
        <v/>
      </c>
      <c r="CI103" s="228" t="str">
        <f>IF([2]相关演算!CI103="","",[2]相关演算!CI103)</f>
        <v/>
      </c>
      <c r="CJ103" s="228">
        <f>IF([2]相关演算!CJ103="","",[2]相关演算!CJ103)</f>
        <v>79</v>
      </c>
      <c r="CK103" s="228">
        <f>IF([2]相关演算!CK103="","",[2]相关演算!CK103)</f>
        <v>323.79733883617388</v>
      </c>
      <c r="CL103" s="228">
        <f>IF([2]相关演算!CL103="","",[2]相关演算!CL103)</f>
        <v>326.19772911726</v>
      </c>
      <c r="CM103" s="228">
        <f>IF([2]相关演算!CM103="","",[2]相关演算!CM103)</f>
        <v>314.2415060630376</v>
      </c>
      <c r="CN103" s="228">
        <f>IF([2]相关演算!CN103="","",[2]相关演算!CN103)</f>
        <v>314.2415060630376</v>
      </c>
      <c r="CO103" s="228" t="str">
        <f>IF([2]相关演算!CO103="","",[2]相关演算!CO103)</f>
        <v/>
      </c>
      <c r="CP103" s="228" t="str">
        <f>IF([2]相关演算!CP103="","",[2]相关演算!CP103)</f>
        <v/>
      </c>
      <c r="CQ103" s="228">
        <f>IF([2]相关演算!CQ103="","",[2]相关演算!CQ103)</f>
        <v>79</v>
      </c>
      <c r="CR103" s="228" t="e">
        <f>IF([2]相关演算!CR103="","",[2]相关演算!CR103)</f>
        <v>#VALUE!</v>
      </c>
      <c r="CS103" s="228" t="e">
        <f>IF([2]相关演算!CS103="","",[2]相关演算!CS103)</f>
        <v>#VALUE!</v>
      </c>
      <c r="CT103" s="228" t="e">
        <f>IF([2]相关演算!CT103="","",[2]相关演算!CT103)</f>
        <v>#VALUE!</v>
      </c>
      <c r="CU103" s="228" t="e">
        <f>IF([2]相关演算!CU103="","",[2]相关演算!CU103)</f>
        <v>#VALUE!</v>
      </c>
      <c r="CV103" s="228" t="str">
        <f>IF([2]相关演算!CV103="","",[2]相关演算!CV103)</f>
        <v/>
      </c>
      <c r="CW103" s="228">
        <f>IF([2]相关演算!CW103="","",[2]相关演算!CW103)</f>
        <v>8.108132605299305E-2</v>
      </c>
      <c r="CX103" s="228">
        <f>IF([2]相关演算!CX103="","",[2]相关演算!CX103)</f>
        <v>8.3433577394993602E-2</v>
      </c>
      <c r="CY103" s="228">
        <f>IF([2]相关演算!CY103="","",[2]相关演算!CY103)</f>
        <v>7.354525716158189E-2</v>
      </c>
      <c r="CZ103" s="228">
        <f>IF([2]相关演算!CZ103="","",[2]相关演算!CZ103)</f>
        <v>7.2669189132797296E-2</v>
      </c>
      <c r="DA103" s="228" t="str">
        <f>IF([2]相关演算!DA103="","",[2]相关演算!DA103)</f>
        <v/>
      </c>
      <c r="DB103" s="228" t="str">
        <f>IF([2]相关演算!DB103="","",[2]相关演算!DB103)</f>
        <v/>
      </c>
      <c r="DC103" s="228" t="e">
        <f>IF([2]相关演算!DC103="","",[2]相关演算!DC103)</f>
        <v>#VALUE!</v>
      </c>
      <c r="DD103" s="228" t="e">
        <f>IF([2]相关演算!DD103="","",[2]相关演算!DD103)</f>
        <v>#VALUE!</v>
      </c>
      <c r="DE103" s="228" t="e">
        <f>IF([2]相关演算!DE103="","",[2]相关演算!DE103)</f>
        <v>#VALUE!</v>
      </c>
      <c r="DF103" s="228" t="e">
        <f>IF([2]相关演算!DF103="","",[2]相关演算!DF103)</f>
        <v>#VALUE!</v>
      </c>
      <c r="DG103" s="228" t="str">
        <f>IF([2]相关演算!DG103="","",[2]相关演算!DG103)</f>
        <v/>
      </c>
      <c r="DH103" s="228" t="str">
        <f>IF([2]相关演算!DH103="","",[2]相关演算!DH103)</f>
        <v/>
      </c>
      <c r="DI103" s="228" t="str">
        <f>IF([2]相关演算!DI103="","",[2]相关演算!DI103)</f>
        <v/>
      </c>
      <c r="DJ103" s="228" t="str">
        <f>IF([2]相关演算!DJ103="","",[2]相关演算!DJ103)</f>
        <v/>
      </c>
      <c r="DK103" s="228" t="str">
        <f>IF([2]相关演算!DK103="","",[2]相关演算!DK103)</f>
        <v/>
      </c>
      <c r="DL103" s="228" t="str">
        <f>IF([2]相关演算!DL103="","",[2]相关演算!DL103)</f>
        <v/>
      </c>
      <c r="DM103" s="228" t="str">
        <f>IF([2]相关演算!DM103="","",[2]相关演算!DM103)</f>
        <v/>
      </c>
      <c r="DN103" s="228" t="str">
        <f>IF([2]相关演算!DN103="","",[2]相关演算!DN103)</f>
        <v/>
      </c>
      <c r="DO103" s="228" t="str">
        <f>IF([2]相关演算!DO103="","",[2]相关演算!DO103)</f>
        <v/>
      </c>
      <c r="DP103" s="228" t="str">
        <f>IF([2]相关演算!DP103="","",[2]相关演算!DP103)</f>
        <v/>
      </c>
      <c r="DQ103" s="228" t="str">
        <f>IF([2]相关演算!DQ103="","",[2]相关演算!DQ103)</f>
        <v/>
      </c>
      <c r="DR103" s="228" t="str">
        <f>IF([2]相关演算!DR103="","",[2]相关演算!DR103)</f>
        <v/>
      </c>
      <c r="DS103" s="228" t="str">
        <f>IF([2]相关演算!DS103="","",[2]相关演算!DS103)</f>
        <v/>
      </c>
      <c r="DT103" s="228" t="str">
        <f>IF([2]相关演算!DT103="","",[2]相关演算!DT103)</f>
        <v/>
      </c>
      <c r="DU103" s="228" t="str">
        <f>IF([2]相关演算!DU103="","",[2]相关演算!DU103)</f>
        <v/>
      </c>
      <c r="DV103" s="228" t="str">
        <f>IF([2]相关演算!DV103="","",[2]相关演算!DV103)</f>
        <v/>
      </c>
      <c r="DW103" s="228" t="str">
        <f>IF([2]相关演算!DW103="","",[2]相关演算!DW103)</f>
        <v/>
      </c>
      <c r="DX103" s="228" t="str">
        <f>IF([2]相关演算!DX103="","",[2]相关演算!DX103)</f>
        <v/>
      </c>
      <c r="DY103" s="228" t="str">
        <f>IF([2]相关演算!DY103="","",[2]相关演算!DY103)</f>
        <v/>
      </c>
      <c r="DZ103" s="228" t="str">
        <f>IF([2]相关演算!DZ103="","",[2]相关演算!DZ103)</f>
        <v/>
      </c>
      <c r="EA103" s="228" t="str">
        <f>IF([2]相关演算!EA103="","",[2]相关演算!EA103)</f>
        <v/>
      </c>
      <c r="EB103" s="228" t="str">
        <f>IF([2]相关演算!EB103="","",[2]相关演算!EB103)</f>
        <v/>
      </c>
      <c r="EC103" s="228" t="str">
        <f>IF([2]相关演算!EC103="","",[2]相关演算!EC103)</f>
        <v/>
      </c>
      <c r="ED103" s="228" t="str">
        <f>IF([2]相关演算!ED103="","",[2]相关演算!ED103)</f>
        <v/>
      </c>
      <c r="EE103" s="228" t="str">
        <f>IF([2]相关演算!EE103="","",[2]相关演算!EE103)</f>
        <v/>
      </c>
      <c r="EF103" s="228" t="str">
        <f>IF([2]相关演算!EF103="","",[2]相关演算!EF103)</f>
        <v/>
      </c>
      <c r="EG103" s="228" t="str">
        <f>IF([2]相关演算!EG103="","",[2]相关演算!EG103)</f>
        <v/>
      </c>
      <c r="EH103" s="228" t="str">
        <f>IF([2]相关演算!EH103="","",[2]相关演算!EH103)</f>
        <v/>
      </c>
      <c r="EI103" s="228" t="str">
        <f>IF([2]相关演算!EI103="","",[2]相关演算!EI103)</f>
        <v/>
      </c>
      <c r="EJ103" s="228" t="str">
        <f>IF([2]相关演算!EJ103="","",[2]相关演算!EJ103)</f>
        <v/>
      </c>
      <c r="EK103" s="228" t="str">
        <f>IF([2]相关演算!EK103="","",[2]相关演算!EK103)</f>
        <v/>
      </c>
      <c r="EL103" s="228" t="str">
        <f>IF([2]相关演算!EL103="","",[2]相关演算!EL103)</f>
        <v/>
      </c>
      <c r="EM103" s="228" t="str">
        <f>IF([2]相关演算!EM103="","",[2]相关演算!EM103)</f>
        <v/>
      </c>
      <c r="EN103" s="228" t="str">
        <f>IF([2]相关演算!EN103="","",[2]相关演算!EN103)</f>
        <v/>
      </c>
      <c r="EO103" s="228" t="str">
        <f>IF([2]相关演算!EO103="","",[2]相关演算!EO103)</f>
        <v/>
      </c>
      <c r="EP103" s="228" t="str">
        <f>IF([2]相关演算!EP103="","",[2]相关演算!EP103)</f>
        <v/>
      </c>
      <c r="EQ103" s="228" t="str">
        <f>IF([2]相关演算!EQ103="","",[2]相关演算!EQ103)</f>
        <v/>
      </c>
      <c r="ER103" s="228" t="str">
        <f>IF([2]相关演算!ER103="","",[2]相关演算!ER103)</f>
        <v/>
      </c>
      <c r="ES103" s="228" t="str">
        <f>IF([2]相关演算!ES103="","",[2]相关演算!ES103)</f>
        <v/>
      </c>
      <c r="ET103" s="228" t="str">
        <f>IF([2]相关演算!ET103="","",[2]相关演算!ET103)</f>
        <v/>
      </c>
      <c r="EU103" s="228" t="str">
        <f>IF([2]相关演算!EU103="","",[2]相关演算!EU103)</f>
        <v/>
      </c>
      <c r="EV103" s="228" t="str">
        <f>IF([2]相关演算!EV103="","",[2]相关演算!EV103)</f>
        <v/>
      </c>
      <c r="EW103" s="228" t="str">
        <f>IF([2]相关演算!EW103="","",[2]相关演算!EW103)</f>
        <v/>
      </c>
      <c r="EX103" s="228" t="str">
        <f>IF([2]相关演算!EX103="","",[2]相关演算!EX103)</f>
        <v/>
      </c>
      <c r="EY103" s="228" t="str">
        <f>IF([2]相关演算!EY103="","",[2]相关演算!EY103)</f>
        <v/>
      </c>
      <c r="EZ103" s="228" t="str">
        <f>IF([2]相关演算!EZ103="","",[2]相关演算!EZ103)</f>
        <v/>
      </c>
      <c r="FA103" s="228" t="str">
        <f>IF([2]相关演算!FA103="","",[2]相关演算!FA103)</f>
        <v/>
      </c>
      <c r="FB103" s="228" t="str">
        <f>IF([2]相关演算!FB103="","",[2]相关演算!FB103)</f>
        <v/>
      </c>
      <c r="FC103" s="228" t="str">
        <f>IF([2]相关演算!FC103="","",[2]相关演算!FC103)</f>
        <v/>
      </c>
      <c r="FD103" s="228" t="str">
        <f>IF([2]相关演算!FD103="","",[2]相关演算!FD103)</f>
        <v/>
      </c>
      <c r="FE103" s="228" t="str">
        <f>IF([2]相关演算!FE103="","",[2]相关演算!FE103)</f>
        <v/>
      </c>
      <c r="FF103" s="228" t="str">
        <f>IF([2]相关演算!FF103="","",[2]相关演算!FF103)</f>
        <v/>
      </c>
      <c r="FG103" s="228" t="str">
        <f>IF([2]相关演算!FG103="","",[2]相关演算!FG103)</f>
        <v>诸葛亮</v>
      </c>
      <c r="FH103" s="228">
        <f>IF([2]相关演算!FH103="","",[2]相关演算!FH103)</f>
        <v>10088</v>
      </c>
      <c r="FI103" s="228" t="str">
        <f>IF([2]相关演算!FI103="","",[2]相关演算!FI103)</f>
        <v>fanwei</v>
      </c>
      <c r="FJ103" s="228">
        <f>IF([2]相关演算!FJ103="","",[2]相关演算!FJ103)</f>
        <v>500</v>
      </c>
      <c r="FK103" s="228" t="str">
        <f>IF([2]相关演算!FK103="","",[2]相关演算!FK103)</f>
        <v/>
      </c>
      <c r="FL103" s="228" t="str">
        <f>IF([2]相关演算!FL103="","",[2]相关演算!FL103)</f>
        <v/>
      </c>
      <c r="FM103" s="228">
        <f>IF([2]相关演算!FM103="","",[2]相关演算!FM103)</f>
        <v>0</v>
      </c>
      <c r="FN103" s="228">
        <f>IF([2]相关演算!FN103="","",[2]相关演算!FN103)</f>
        <v>120</v>
      </c>
      <c r="FO103" s="228">
        <f>IF([2]相关演算!FO103="","",[2]相关演算!FO103)</f>
        <v>0</v>
      </c>
      <c r="FP103" s="228">
        <f>IF([2]相关演算!FP103="","",[2]相关演算!FP103)</f>
        <v>0</v>
      </c>
      <c r="FQ103" s="228">
        <f>IF([2]相关演算!FQ103="","",[2]相关演算!FQ103)</f>
        <v>0</v>
      </c>
      <c r="FR103" s="228">
        <f>IF([2]相关演算!FR103="","",[2]相关演算!FR103)</f>
        <v>785000</v>
      </c>
      <c r="FS103" s="228">
        <f>IF([2]相关演算!FS103="","",[2]相关演算!FS103)</f>
        <v>0</v>
      </c>
      <c r="FT103" s="228">
        <f>IF([2]相关演算!FT103="","",[2]相关演算!FT103)</f>
        <v>0</v>
      </c>
      <c r="FU103" s="228">
        <f>IF([2]相关演算!FU103="","",[2]相关演算!FU103)</f>
        <v>0</v>
      </c>
      <c r="FV103" s="228">
        <f>IF([2]相关演算!FV103="","",[2]相关演算!FV103)</f>
        <v>0</v>
      </c>
      <c r="FW103" s="228">
        <f>IF([2]相关演算!FW103="","",[2]相关演算!FW103)</f>
        <v>0</v>
      </c>
      <c r="FX103" s="228">
        <f>IF([2]相关演算!FX103="","",[2]相关演算!FX103)</f>
        <v>2</v>
      </c>
      <c r="FY103" s="228">
        <f>IF([2]相关演算!FY103="","",[2]相关演算!FY103)</f>
        <v>785002</v>
      </c>
      <c r="FZ103" s="228" t="str">
        <f ca="1">IF([2]相关演算!FZ103="","",[2]相关演算!FZ103)</f>
        <v/>
      </c>
      <c r="GA103" s="228">
        <f>IF([2]相关演算!GA103="","",[2]相关演算!GA103)</f>
        <v>0</v>
      </c>
      <c r="GB103" s="228">
        <f ca="1">IF([2]相关演算!GB103="","",[2]相关演算!GB103)</f>
        <v>120</v>
      </c>
      <c r="GC103" s="228">
        <f ca="1">IF([2]相关演算!GC103="","",[2]相关演算!GC103)</f>
        <v>0.62751647126690069</v>
      </c>
      <c r="GD103" s="228">
        <f>IF([2]相关演算!GD103="","",[2]相关演算!GD103)</f>
        <v>2</v>
      </c>
      <c r="GE103" s="228">
        <f ca="1">IF([2]相关演算!GE103="","",[2]相关演算!GE103)</f>
        <v>12</v>
      </c>
      <c r="GF103" s="228">
        <f ca="1">IF([2]相关演算!GF103="","",[2]相关演算!GF103)</f>
        <v>9.6</v>
      </c>
      <c r="GG103" s="228" t="str">
        <f>IF([2]相关演算!GG103="","",[2]相关演算!GG103)</f>
        <v/>
      </c>
      <c r="GH103" s="228" t="str">
        <f>IF([2]相关演算!GH103="","",[2]相关演算!GH103)</f>
        <v/>
      </c>
      <c r="GI103" s="228" t="str">
        <f>IF([2]相关演算!GI103="","",[2]相关演算!GI103)</f>
        <v/>
      </c>
      <c r="GJ103" s="228" t="str">
        <f>IF([2]相关演算!GJ103="","",[2]相关演算!GJ103)</f>
        <v/>
      </c>
      <c r="GK103" s="228" t="str">
        <f>IF([2]相关演算!GK103="","",[2]相关演算!GK103)</f>
        <v/>
      </c>
      <c r="GL103" s="228" t="str">
        <f>IF([2]相关演算!GL103="","",[2]相关演算!GL103)</f>
        <v/>
      </c>
      <c r="GM103" s="228" t="str">
        <f>IF([2]相关演算!GM103="","",[2]相关演算!GM103)</f>
        <v/>
      </c>
      <c r="GN103" s="228" t="str">
        <f>IF([2]相关演算!GN103="","",[2]相关演算!GN103)</f>
        <v/>
      </c>
      <c r="GO103" s="228" t="str">
        <f>IF([2]相关演算!GO103="","",[2]相关演算!GO103)</f>
        <v/>
      </c>
      <c r="GP103" s="228" t="str">
        <f>IF([2]相关演算!GP103="","",[2]相关演算!GP103)</f>
        <v/>
      </c>
      <c r="GQ103" s="228" t="str">
        <f>IF([2]相关演算!GQ103="","",[2]相关演算!GQ103)</f>
        <v/>
      </c>
      <c r="GR103" s="228" t="str">
        <f>IF([2]相关演算!GR103="","",[2]相关演算!GR103)</f>
        <v/>
      </c>
      <c r="GS103" s="228" t="str">
        <f>IF([2]相关演算!GS103="","",[2]相关演算!GS103)</f>
        <v/>
      </c>
      <c r="GT103" s="228" t="str">
        <f>IF([2]相关演算!GT103="","",[2]相关演算!GT103)</f>
        <v/>
      </c>
      <c r="GU103" s="228" t="str">
        <f>IF([2]相关演算!GU103="","",[2]相关演算!GU103)</f>
        <v/>
      </c>
      <c r="GV103" s="228" t="str">
        <f>IF([2]相关演算!GV103="","",[2]相关演算!GV103)</f>
        <v/>
      </c>
      <c r="GW103" s="228" t="str">
        <f>IF([2]相关演算!GW103="","",[2]相关演算!GW103)</f>
        <v/>
      </c>
      <c r="GX103" s="228" t="str">
        <f>IF([2]相关演算!GX103="","",[2]相关演算!GX103)</f>
        <v/>
      </c>
      <c r="GY103" s="228" t="str">
        <f>IF([2]相关演算!GY103="","",[2]相关演算!GY103)</f>
        <v/>
      </c>
      <c r="GZ103" s="228" t="str">
        <f>IF([2]相关演算!GZ103="","",[2]相关演算!GZ103)</f>
        <v/>
      </c>
    </row>
    <row r="104" spans="1:208">
      <c r="A104" s="228" t="str">
        <f>IF([2]相关演算!A104="","",[2]相关演算!A104)</f>
        <v/>
      </c>
      <c r="B104" s="228">
        <f>IF([2]相关演算!B104="","",[2]相关演算!B104)</f>
        <v>85</v>
      </c>
      <c r="C104" s="228">
        <f>IF([2]相关演算!C104="","",[2]相关演算!C104)</f>
        <v>0.5</v>
      </c>
      <c r="D104" s="228">
        <f>IF([2]相关演算!D104="","",[2]相关演算!D104)</f>
        <v>0.5</v>
      </c>
      <c r="E104" s="228">
        <f>IF([2]相关演算!E104="","",[2]相关演算!E104)</f>
        <v>0.5</v>
      </c>
      <c r="F104" s="228">
        <f>IF([2]相关演算!F104="","",[2]相关演算!F104)</f>
        <v>0.5</v>
      </c>
      <c r="G104" s="228">
        <f>IF([2]相关演算!G104="","",[2]相关演算!G104)</f>
        <v>2.0284957227944503E-2</v>
      </c>
      <c r="H104" s="228">
        <f>IF([2]相关演算!H104="","",[2]相关演算!H104)</f>
        <v>1.5018924022833268E-2</v>
      </c>
      <c r="I104" s="228">
        <f>IF([2]相关演算!I104="","",[2]相关演算!I104)</f>
        <v>7.2087737170020205E-2</v>
      </c>
      <c r="J104" s="228">
        <f>IF([2]相关演算!J104="","",[2]相关演算!J104)</f>
        <v>7.2087737170020205E-2</v>
      </c>
      <c r="K104" s="228">
        <f>IF([2]相关演算!K104="","",[2]相关演算!K104)</f>
        <v>0</v>
      </c>
      <c r="L104" s="228">
        <f>IF([2]相关演算!L104="","",[2]相关演算!L104)</f>
        <v>0.1602823466632616</v>
      </c>
      <c r="M104" s="228">
        <f>IF([2]相关演算!M104="","",[2]相关演算!M104)</f>
        <v>4.0782475203577133E-2</v>
      </c>
      <c r="N104" s="228">
        <f>IF([2]相关演算!N104="","",[2]相关演算!N104)</f>
        <v>2.1086048561094139E-2</v>
      </c>
      <c r="O104" s="228" t="str">
        <f>IF([2]相关演算!O104="","",[2]相关演算!O104)</f>
        <v/>
      </c>
      <c r="P104" s="228" t="str">
        <f>IF([2]相关演算!P104="","",[2]相关演算!P104)</f>
        <v/>
      </c>
      <c r="Q104" s="228" t="str">
        <f>IF([2]相关演算!Q104="","",[2]相关演算!Q104)</f>
        <v/>
      </c>
      <c r="R104" s="228">
        <f>IF([2]相关演算!R104="","",[2]相关演算!R104)</f>
        <v>3.7898399999999999</v>
      </c>
      <c r="S104" s="228">
        <f>IF([2]相关演算!S104="","",[2]相关演算!S104)</f>
        <v>3.62704</v>
      </c>
      <c r="T104" s="228">
        <f>IF([2]相关演算!T104="","",[2]相关演算!T104)</f>
        <v>1.8</v>
      </c>
      <c r="U104" s="228">
        <f>IF([2]相关演算!U104="","",[2]相关演算!U104)</f>
        <v>2.3839999999999999</v>
      </c>
      <c r="V104" s="228">
        <f>IF([2]相关演算!V104="","",[2]相关演算!V104)</f>
        <v>2.5872963580856903</v>
      </c>
      <c r="W104" s="228">
        <f>IF([2]相关演算!W104="","",[2]相关演算!W104)</f>
        <v>1.3114821200201667</v>
      </c>
      <c r="X104" s="228">
        <f>IF([2]相关演算!X104="","",[2]相关演算!X104)</f>
        <v>0.70579099958741409</v>
      </c>
      <c r="Y104" s="228">
        <f>IF([2]相关演算!Y104="","",[2]相关演算!Y104)</f>
        <v>0.75565744163414439</v>
      </c>
      <c r="Z104" s="228">
        <f>IF([2]相关演算!Z104="","",[2]相关演算!Z104)</f>
        <v>0.15596210620274964</v>
      </c>
      <c r="AA104" s="228">
        <f>IF([2]相关演算!AA104="","",[2]相关演算!AA104)</f>
        <v>0.16296247865240765</v>
      </c>
      <c r="AB104" s="228">
        <f>IF([2]相关演算!AB104="","",[2]相关演算!AB104)</f>
        <v>0.32837301587301593</v>
      </c>
      <c r="AC104" s="228">
        <f>IF([2]相关演算!AC104="","",[2]相关演算!AC104)</f>
        <v>0.24793264621284761</v>
      </c>
      <c r="AD104" s="228">
        <f>IF([2]相关演算!AD104="","",[2]相关演算!AD104)</f>
        <v>0.40522709353016229</v>
      </c>
      <c r="AE104" s="228">
        <f>IF([2]相关演算!AE104="","",[2]相关演算!AE104)</f>
        <v>0.61363070884666415</v>
      </c>
      <c r="AF104" s="228">
        <f>IF([2]相关演算!AF104="","",[2]相关演算!AF104)</f>
        <v>7.3945807749217103</v>
      </c>
      <c r="AG104" s="228">
        <f>IF([2]相关演算!AG104="","",[2]相关演算!AG104)</f>
        <v>25.575409998379779</v>
      </c>
      <c r="AH104" s="228">
        <f>IF([2]相关演算!AH104="","",[2]相关演算!AH104)</f>
        <v>5.2989326842145292</v>
      </c>
      <c r="AI104" s="228">
        <f>IF([2]相关演算!AI104="","",[2]相关演算!AI104)</f>
        <v>0.26245360684159263</v>
      </c>
      <c r="AJ104" s="228">
        <f>IF([2]相关演算!AJ104="","",[2]相关演算!AJ104)</f>
        <v>0.40522709353016229</v>
      </c>
      <c r="AK104" s="228">
        <f>IF([2]相关演算!AK104="","",[2]相关演算!AK104)</f>
        <v>0.15596210620274964</v>
      </c>
      <c r="AL104" s="228">
        <f>IF([2]相关演算!AL104="","",[2]相关演算!AL104)</f>
        <v>8.9605727372381723E+38</v>
      </c>
      <c r="AM104" s="228">
        <f>IF([2]相关演算!AM104="","",[2]相关演算!AM104)</f>
        <v>9.3627688094132485E+38</v>
      </c>
      <c r="AN104" s="228">
        <f>IF([2]相关演算!AN104="","",[2]相关演算!AN104)</f>
        <v>1.8866187212497077E+39</v>
      </c>
      <c r="AO104" s="228">
        <f>IF([2]相关演算!AO104="","",[2]相关演算!AO104)</f>
        <v>3.6706628827651232E+39</v>
      </c>
      <c r="AP104" s="228">
        <f>IF([2]相关演算!AP104="","",[2]相关演算!AP104)</f>
        <v>3.7805883520193647E+39</v>
      </c>
      <c r="AQ104" s="228">
        <f>IF([2]相关演算!AQ104="","",[2]相关演算!AQ104)</f>
        <v>4.5576942443841152E+39</v>
      </c>
      <c r="AR104" s="228">
        <f>IF([2]相关演算!AR104="","",[2]相关演算!AR104)</f>
        <v>3.9465036414727534E+39</v>
      </c>
      <c r="AS104" s="228">
        <f>IF([2]相关演算!AS104="","",[2]相关演算!AS104)</f>
        <v>1.5078884810630604E+39</v>
      </c>
      <c r="AT104" s="228">
        <f>IF([2]相关演算!AT104="","",[2]相关演算!AT104)</f>
        <v>3.6706628827651232E+39</v>
      </c>
      <c r="AU104" s="228">
        <f>IF([2]相关演算!AU104="","",[2]相关演算!AU104)</f>
        <v>8.9605727372381723E+38</v>
      </c>
      <c r="AV104" s="228" t="str">
        <f>IF([2]相关演算!AV104="","",[2]相关演算!AV104)</f>
        <v/>
      </c>
      <c r="AW104" s="228" t="str">
        <f>IF([2]相关演算!AW104="","",[2]相关演算!AW104)</f>
        <v/>
      </c>
      <c r="AX104" s="228" t="str">
        <f>IF([2]相关演算!AX104="","",[2]相关演算!AX104)</f>
        <v/>
      </c>
      <c r="AY104" s="228" t="str">
        <f>IF([2]相关演算!AY104="","",[2]相关演算!AY104)</f>
        <v/>
      </c>
      <c r="AZ104" s="228" t="str">
        <f>IF([2]相关演算!AZ104="","",[2]相关演算!AZ104)</f>
        <v/>
      </c>
      <c r="BA104" s="228" t="str">
        <f>IF([2]相关演算!BA104="","",[2]相关演算!BA104)</f>
        <v/>
      </c>
      <c r="BB104" s="228" t="str">
        <f>IF([2]相关演算!BB104="","",[2]相关演算!BB104)</f>
        <v/>
      </c>
      <c r="BC104" s="228" t="str">
        <f>IF([2]相关演算!BC104="","",[2]相关演算!BC104)</f>
        <v/>
      </c>
      <c r="BD104" s="228">
        <f>IF([2]相关演算!BD104="","",[2]相关演算!BD104)</f>
        <v>80</v>
      </c>
      <c r="BE104" s="228">
        <f>IF([2]相关演算!BE104="","",[2]相关演算!BE104)</f>
        <v>240</v>
      </c>
      <c r="BF104" s="228">
        <f>IF([2]相关演算!BF104="","",[2]相关演算!BF104)</f>
        <v>200.14285780529329</v>
      </c>
      <c r="BG104" s="228">
        <f>IF([2]相关演算!BG104="","",[2]相关演算!BG104)</f>
        <v>221.21799562636988</v>
      </c>
      <c r="BH104" s="228">
        <f>IF([2]相关演算!BH104="","",[2]相关演算!BH104)</f>
        <v>234.93934834533738</v>
      </c>
      <c r="BI104" s="228" t="str">
        <f>IF([2]相关演算!BI104="","",[2]相关演算!BI104)</f>
        <v/>
      </c>
      <c r="BJ104" s="228" t="str">
        <f>IF([2]相关演算!BJ104="","",[2]相关演算!BJ104)</f>
        <v/>
      </c>
      <c r="BK104" s="228">
        <f>IF([2]相关演算!BK104="","",[2]相关演算!BK104)</f>
        <v>80</v>
      </c>
      <c r="BL104" s="228">
        <f>IF([2]相关演算!BL104="","",[2]相关演算!BL104)</f>
        <v>7.2941110138024734E-2</v>
      </c>
      <c r="BM104" s="228">
        <f>IF([2]相关演算!BM104="","",[2]相关演算!BM104)</f>
        <v>0.17796626178449526</v>
      </c>
      <c r="BN104" s="228">
        <f>IF([2]相关演算!BN104="","",[2]相关演算!BN104)</f>
        <v>0.19519679038104887</v>
      </c>
      <c r="BO104" s="228">
        <f>IF([2]相关演算!BO104="","",[2]相关演算!BO104)</f>
        <v>8.1536701421273672E-2</v>
      </c>
      <c r="BP104" s="228" t="str">
        <f>IF([2]相关演算!BP104="","",[2]相关演算!BP104)</f>
        <v/>
      </c>
      <c r="BQ104" s="228">
        <f>IF([2]相关演算!BQ104="","",[2]相关演算!BQ104)</f>
        <v>5.4944328031062917E-2</v>
      </c>
      <c r="BR104" s="228">
        <f>IF([2]相关演算!BR104="","",[2]相关演算!BR104)</f>
        <v>0.23224532745254972</v>
      </c>
      <c r="BS104" s="228">
        <f>IF([2]相关演算!BS104="","",[2]相关演算!BS104)</f>
        <v>0.1000810588309837</v>
      </c>
      <c r="BT104" s="228">
        <f>IF([2]相关演算!BT104="","",[2]相关演算!BT104)</f>
        <v>9.560093679583892E-2</v>
      </c>
      <c r="BU104" s="228" t="str">
        <f>IF([2]相关演算!BU104="","",[2]相关演算!BU104)</f>
        <v/>
      </c>
      <c r="BV104" s="228" t="str">
        <f>IF([2]相关演算!BV104="","",[2]相关演算!BV104)</f>
        <v/>
      </c>
      <c r="BW104" s="228">
        <f>IF([2]相关演算!BW104="","",[2]相关演算!BW104)</f>
        <v>0.12788543816908765</v>
      </c>
      <c r="BX104" s="228">
        <f>IF([2]相关演算!BX104="","",[2]相关演算!BX104)</f>
        <v>0.41021158923704498</v>
      </c>
      <c r="BY104" s="228">
        <f>IF([2]相关演算!BY104="","",[2]相关演算!BY104)</f>
        <v>0.29527784921203259</v>
      </c>
      <c r="BZ104" s="228">
        <f>IF([2]相关演算!BZ104="","",[2]相关演算!BZ104)</f>
        <v>0.17713763821711259</v>
      </c>
      <c r="CA104" s="228" t="str">
        <f>IF([2]相关演算!CA104="","",[2]相关演算!CA104)</f>
        <v/>
      </c>
      <c r="CB104" s="228" t="str">
        <f>IF([2]相关演算!CB104="","",[2]相关演算!CB104)</f>
        <v/>
      </c>
      <c r="CC104" s="228" t="str">
        <f>IF([2]相关演算!CC104="","",[2]相关演算!CC104)</f>
        <v/>
      </c>
      <c r="CD104" s="228" t="str">
        <f>IF([2]相关演算!CD104="","",[2]相关演算!CD104)</f>
        <v/>
      </c>
      <c r="CE104" s="228" t="str">
        <f>IF([2]相关演算!CE104="","",[2]相关演算!CE104)</f>
        <v/>
      </c>
      <c r="CF104" s="228" t="str">
        <f>IF([2]相关演算!CF104="","",[2]相关演算!CF104)</f>
        <v/>
      </c>
      <c r="CG104" s="228" t="str">
        <f>IF([2]相关演算!CG104="","",[2]相关演算!CG104)</f>
        <v/>
      </c>
      <c r="CH104" s="228" t="str">
        <f>IF([2]相关演算!CH104="","",[2]相关演算!CH104)</f>
        <v/>
      </c>
      <c r="CI104" s="228" t="str">
        <f>IF([2]相关演算!CI104="","",[2]相关演算!CI104)</f>
        <v/>
      </c>
      <c r="CJ104" s="228">
        <f>IF([2]相关演算!CJ104="","",[2]相关演算!CJ104)</f>
        <v>80</v>
      </c>
      <c r="CK104" s="228">
        <f>IF([2]相关演算!CK104="","",[2]相关演算!CK104)</f>
        <v>326.12546383617388</v>
      </c>
      <c r="CL104" s="228">
        <f>IF([2]相关演算!CL104="","",[2]相关演算!CL104)</f>
        <v>328.19772911726</v>
      </c>
      <c r="CM104" s="228">
        <f>IF([2]相关演算!CM104="","",[2]相关演算!CM104)</f>
        <v>317.13343544986088</v>
      </c>
      <c r="CN104" s="228">
        <f>IF([2]相关演算!CN104="","",[2]相关演算!CN104)</f>
        <v>317.13343544986088</v>
      </c>
      <c r="CO104" s="228" t="str">
        <f>IF([2]相关演算!CO104="","",[2]相关演算!CO104)</f>
        <v/>
      </c>
      <c r="CP104" s="228" t="str">
        <f>IF([2]相关演算!CP104="","",[2]相关演算!CP104)</f>
        <v/>
      </c>
      <c r="CQ104" s="228">
        <f>IF([2]相关演算!CQ104="","",[2]相关演算!CQ104)</f>
        <v>80</v>
      </c>
      <c r="CR104" s="228" t="e">
        <f>IF([2]相关演算!CR104="","",[2]相关演算!CR104)</f>
        <v>#VALUE!</v>
      </c>
      <c r="CS104" s="228" t="e">
        <f>IF([2]相关演算!CS104="","",[2]相关演算!CS104)</f>
        <v>#VALUE!</v>
      </c>
      <c r="CT104" s="228" t="e">
        <f>IF([2]相关演算!CT104="","",[2]相关演算!CT104)</f>
        <v>#VALUE!</v>
      </c>
      <c r="CU104" s="228" t="e">
        <f>IF([2]相关演算!CU104="","",[2]相关演算!CU104)</f>
        <v>#VALUE!</v>
      </c>
      <c r="CV104" s="228" t="str">
        <f>IF([2]相关演算!CV104="","",[2]相关演算!CV104)</f>
        <v/>
      </c>
      <c r="CW104" s="228">
        <f>IF([2]相关演算!CW104="","",[2]相关演算!CW104)</f>
        <v>8.1845323930170036E-2</v>
      </c>
      <c r="CX104" s="228">
        <f>IF([2]相关演算!CX104="","",[2]相关演算!CX104)</f>
        <v>8.4584219356537566E-2</v>
      </c>
      <c r="CY104" s="228">
        <f>IF([2]相关演算!CY104="","",[2]相关演算!CY104)</f>
        <v>7.4697544738779126E-2</v>
      </c>
      <c r="CZ104" s="228">
        <f>IF([2]相关演算!CZ104="","",[2]相关演算!CZ104)</f>
        <v>7.3873742560397734E-2</v>
      </c>
      <c r="DA104" s="228" t="str">
        <f>IF([2]相关演算!DA104="","",[2]相关演算!DA104)</f>
        <v/>
      </c>
      <c r="DB104" s="228" t="str">
        <f>IF([2]相关演算!DB104="","",[2]相关演算!DB104)</f>
        <v/>
      </c>
      <c r="DC104" s="228" t="e">
        <f>IF([2]相关演算!DC104="","",[2]相关演算!DC104)</f>
        <v>#VALUE!</v>
      </c>
      <c r="DD104" s="228" t="e">
        <f>IF([2]相关演算!DD104="","",[2]相关演算!DD104)</f>
        <v>#VALUE!</v>
      </c>
      <c r="DE104" s="228" t="e">
        <f>IF([2]相关演算!DE104="","",[2]相关演算!DE104)</f>
        <v>#VALUE!</v>
      </c>
      <c r="DF104" s="228" t="e">
        <f>IF([2]相关演算!DF104="","",[2]相关演算!DF104)</f>
        <v>#VALUE!</v>
      </c>
      <c r="DG104" s="228" t="str">
        <f>IF([2]相关演算!DG104="","",[2]相关演算!DG104)</f>
        <v/>
      </c>
      <c r="DH104" s="228" t="str">
        <f>IF([2]相关演算!DH104="","",[2]相关演算!DH104)</f>
        <v/>
      </c>
      <c r="DI104" s="228" t="str">
        <f>IF([2]相关演算!DI104="","",[2]相关演算!DI104)</f>
        <v/>
      </c>
      <c r="DJ104" s="228" t="str">
        <f>IF([2]相关演算!DJ104="","",[2]相关演算!DJ104)</f>
        <v/>
      </c>
      <c r="DK104" s="228" t="str">
        <f>IF([2]相关演算!DK104="","",[2]相关演算!DK104)</f>
        <v/>
      </c>
      <c r="DL104" s="228" t="str">
        <f>IF([2]相关演算!DL104="","",[2]相关演算!DL104)</f>
        <v/>
      </c>
      <c r="DM104" s="228" t="str">
        <f>IF([2]相关演算!DM104="","",[2]相关演算!DM104)</f>
        <v/>
      </c>
      <c r="DN104" s="228" t="str">
        <f>IF([2]相关演算!DN104="","",[2]相关演算!DN104)</f>
        <v/>
      </c>
      <c r="DO104" s="228" t="str">
        <f>IF([2]相关演算!DO104="","",[2]相关演算!DO104)</f>
        <v/>
      </c>
      <c r="DP104" s="228" t="str">
        <f>IF([2]相关演算!DP104="","",[2]相关演算!DP104)</f>
        <v/>
      </c>
      <c r="DQ104" s="228" t="str">
        <f>IF([2]相关演算!DQ104="","",[2]相关演算!DQ104)</f>
        <v/>
      </c>
      <c r="DR104" s="228" t="str">
        <f>IF([2]相关演算!DR104="","",[2]相关演算!DR104)</f>
        <v/>
      </c>
      <c r="DS104" s="228" t="str">
        <f>IF([2]相关演算!DS104="","",[2]相关演算!DS104)</f>
        <v/>
      </c>
      <c r="DT104" s="228" t="str">
        <f>IF([2]相关演算!DT104="","",[2]相关演算!DT104)</f>
        <v/>
      </c>
      <c r="DU104" s="228" t="str">
        <f>IF([2]相关演算!DU104="","",[2]相关演算!DU104)</f>
        <v/>
      </c>
      <c r="DV104" s="228" t="str">
        <f>IF([2]相关演算!DV104="","",[2]相关演算!DV104)</f>
        <v/>
      </c>
      <c r="DW104" s="228" t="str">
        <f>IF([2]相关演算!DW104="","",[2]相关演算!DW104)</f>
        <v/>
      </c>
      <c r="DX104" s="228" t="str">
        <f>IF([2]相关演算!DX104="","",[2]相关演算!DX104)</f>
        <v/>
      </c>
      <c r="DY104" s="228" t="str">
        <f>IF([2]相关演算!DY104="","",[2]相关演算!DY104)</f>
        <v/>
      </c>
      <c r="DZ104" s="228" t="str">
        <f>IF([2]相关演算!DZ104="","",[2]相关演算!DZ104)</f>
        <v/>
      </c>
      <c r="EA104" s="228" t="str">
        <f>IF([2]相关演算!EA104="","",[2]相关演算!EA104)</f>
        <v/>
      </c>
      <c r="EB104" s="228" t="str">
        <f>IF([2]相关演算!EB104="","",[2]相关演算!EB104)</f>
        <v/>
      </c>
      <c r="EC104" s="228" t="str">
        <f>IF([2]相关演算!EC104="","",[2]相关演算!EC104)</f>
        <v/>
      </c>
      <c r="ED104" s="228" t="str">
        <f>IF([2]相关演算!ED104="","",[2]相关演算!ED104)</f>
        <v/>
      </c>
      <c r="EE104" s="228" t="str">
        <f>IF([2]相关演算!EE104="","",[2]相关演算!EE104)</f>
        <v/>
      </c>
      <c r="EF104" s="228" t="str">
        <f>IF([2]相关演算!EF104="","",[2]相关演算!EF104)</f>
        <v/>
      </c>
      <c r="EG104" s="228" t="str">
        <f>IF([2]相关演算!EG104="","",[2]相关演算!EG104)</f>
        <v/>
      </c>
      <c r="EH104" s="228" t="str">
        <f>IF([2]相关演算!EH104="","",[2]相关演算!EH104)</f>
        <v/>
      </c>
      <c r="EI104" s="228" t="str">
        <f>IF([2]相关演算!EI104="","",[2]相关演算!EI104)</f>
        <v/>
      </c>
      <c r="EJ104" s="228" t="str">
        <f>IF([2]相关演算!EJ104="","",[2]相关演算!EJ104)</f>
        <v/>
      </c>
      <c r="EK104" s="228" t="str">
        <f>IF([2]相关演算!EK104="","",[2]相关演算!EK104)</f>
        <v/>
      </c>
      <c r="EL104" s="228" t="str">
        <f>IF([2]相关演算!EL104="","",[2]相关演算!EL104)</f>
        <v/>
      </c>
      <c r="EM104" s="228" t="str">
        <f>IF([2]相关演算!EM104="","",[2]相关演算!EM104)</f>
        <v/>
      </c>
      <c r="EN104" s="228" t="str">
        <f>IF([2]相关演算!EN104="","",[2]相关演算!EN104)</f>
        <v/>
      </c>
      <c r="EO104" s="228" t="str">
        <f>IF([2]相关演算!EO104="","",[2]相关演算!EO104)</f>
        <v/>
      </c>
      <c r="EP104" s="228" t="str">
        <f>IF([2]相关演算!EP104="","",[2]相关演算!EP104)</f>
        <v/>
      </c>
      <c r="EQ104" s="228" t="str">
        <f>IF([2]相关演算!EQ104="","",[2]相关演算!EQ104)</f>
        <v/>
      </c>
      <c r="ER104" s="228" t="str">
        <f>IF([2]相关演算!ER104="","",[2]相关演算!ER104)</f>
        <v/>
      </c>
      <c r="ES104" s="228" t="str">
        <f>IF([2]相关演算!ES104="","",[2]相关演算!ES104)</f>
        <v/>
      </c>
      <c r="ET104" s="228" t="str">
        <f>IF([2]相关演算!ET104="","",[2]相关演算!ET104)</f>
        <v/>
      </c>
      <c r="EU104" s="228" t="str">
        <f>IF([2]相关演算!EU104="","",[2]相关演算!EU104)</f>
        <v/>
      </c>
      <c r="EV104" s="228" t="str">
        <f>IF([2]相关演算!EV104="","",[2]相关演算!EV104)</f>
        <v/>
      </c>
      <c r="EW104" s="228" t="str">
        <f>IF([2]相关演算!EW104="","",[2]相关演算!EW104)</f>
        <v/>
      </c>
      <c r="EX104" s="228" t="str">
        <f>IF([2]相关演算!EX104="","",[2]相关演算!EX104)</f>
        <v/>
      </c>
      <c r="EY104" s="228" t="str">
        <f>IF([2]相关演算!EY104="","",[2]相关演算!EY104)</f>
        <v/>
      </c>
      <c r="EZ104" s="228" t="str">
        <f>IF([2]相关演算!EZ104="","",[2]相关演算!EZ104)</f>
        <v/>
      </c>
      <c r="FA104" s="228" t="str">
        <f>IF([2]相关演算!FA104="","",[2]相关演算!FA104)</f>
        <v/>
      </c>
      <c r="FB104" s="228" t="str">
        <f>IF([2]相关演算!FB104="","",[2]相关演算!FB104)</f>
        <v/>
      </c>
      <c r="FC104" s="228" t="str">
        <f>IF([2]相关演算!FC104="","",[2]相关演算!FC104)</f>
        <v/>
      </c>
      <c r="FD104" s="228" t="str">
        <f>IF([2]相关演算!FD104="","",[2]相关演算!FD104)</f>
        <v/>
      </c>
      <c r="FE104" s="228" t="str">
        <f>IF([2]相关演算!FE104="","",[2]相关演算!FE104)</f>
        <v/>
      </c>
      <c r="FF104" s="228" t="str">
        <f>IF([2]相关演算!FF104="","",[2]相关演算!FF104)</f>
        <v/>
      </c>
      <c r="FG104" s="228" t="str">
        <f>IF([2]相关演算!FG104="","",[2]相关演算!FG104)</f>
        <v>太史慈</v>
      </c>
      <c r="FH104" s="228">
        <f>IF([2]相关演算!FH104="","",[2]相关演算!FH104)</f>
        <v>10089</v>
      </c>
      <c r="FI104" s="228" t="str">
        <f>IF([2]相关演算!FI104="","",[2]相关演算!FI104)</f>
        <v>fanwei</v>
      </c>
      <c r="FJ104" s="228">
        <f>IF([2]相关演算!FJ104="","",[2]相关演算!FJ104)</f>
        <v>80</v>
      </c>
      <c r="FK104" s="228" t="str">
        <f>IF([2]相关演算!FK104="","",[2]相关演算!FK104)</f>
        <v/>
      </c>
      <c r="FL104" s="228" t="str">
        <f>IF([2]相关演算!FL104="","",[2]相关演算!FL104)</f>
        <v/>
      </c>
      <c r="FM104" s="228">
        <f>IF([2]相关演算!FM104="","",[2]相关演算!FM104)</f>
        <v>0</v>
      </c>
      <c r="FN104" s="228">
        <f>IF([2]相关演算!FN104="","",[2]相关演算!FN104)</f>
        <v>100</v>
      </c>
      <c r="FO104" s="228">
        <f>IF([2]相关演算!FO104="","",[2]相关演算!FO104)</f>
        <v>0</v>
      </c>
      <c r="FP104" s="228">
        <f>IF([2]相关演算!FP104="","",[2]相关演算!FP104)</f>
        <v>0</v>
      </c>
      <c r="FQ104" s="228">
        <f>IF([2]相关演算!FQ104="","",[2]相关演算!FQ104)</f>
        <v>0</v>
      </c>
      <c r="FR104" s="228">
        <f>IF([2]相关演算!FR104="","",[2]相关演算!FR104)</f>
        <v>20096</v>
      </c>
      <c r="FS104" s="228">
        <f>IF([2]相关演算!FS104="","",[2]相关演算!FS104)</f>
        <v>0</v>
      </c>
      <c r="FT104" s="228">
        <f>IF([2]相关演算!FT104="","",[2]相关演算!FT104)</f>
        <v>0</v>
      </c>
      <c r="FU104" s="228">
        <f>IF([2]相关演算!FU104="","",[2]相关演算!FU104)</f>
        <v>0</v>
      </c>
      <c r="FV104" s="228">
        <f>IF([2]相关演算!FV104="","",[2]相关演算!FV104)</f>
        <v>0</v>
      </c>
      <c r="FW104" s="228">
        <f>IF([2]相关演算!FW104="","",[2]相关演算!FW104)</f>
        <v>0</v>
      </c>
      <c r="FX104" s="228">
        <f>IF([2]相关演算!FX104="","",[2]相关演算!FX104)</f>
        <v>0</v>
      </c>
      <c r="FY104" s="228">
        <f>IF([2]相关演算!FY104="","",[2]相关演算!FY104)</f>
        <v>20096</v>
      </c>
      <c r="FZ104" s="228" t="str">
        <f ca="1">IF([2]相关演算!FZ104="","",[2]相关演算!FZ104)</f>
        <v/>
      </c>
      <c r="GA104" s="228">
        <f>IF([2]相关演算!GA104="","",[2]相关演算!GA104)</f>
        <v>0</v>
      </c>
      <c r="GB104" s="228">
        <f ca="1">IF([2]相关演算!GB104="","",[2]相关演算!GB104)</f>
        <v>100</v>
      </c>
      <c r="GC104" s="228">
        <f ca="1">IF([2]相关演算!GC104="","",[2]相关演算!GC104)</f>
        <v>0.57445626465380284</v>
      </c>
      <c r="GD104" s="228">
        <f>IF([2]相关演算!GD104="","",[2]相关演算!GD104)</f>
        <v>2</v>
      </c>
      <c r="GE104" s="228">
        <f ca="1">IF([2]相关演算!GE104="","",[2]相关演算!GE104)</f>
        <v>2.8</v>
      </c>
      <c r="GF104" s="228">
        <f ca="1">IF([2]相关演算!GF104="","",[2]相关演算!GF104)</f>
        <v>2.8</v>
      </c>
      <c r="GG104" s="228" t="str">
        <f>IF([2]相关演算!GG104="","",[2]相关演算!GG104)</f>
        <v/>
      </c>
      <c r="GH104" s="228" t="str">
        <f>IF([2]相关演算!GH104="","",[2]相关演算!GH104)</f>
        <v/>
      </c>
      <c r="GI104" s="228" t="str">
        <f>IF([2]相关演算!GI104="","",[2]相关演算!GI104)</f>
        <v/>
      </c>
      <c r="GJ104" s="228" t="str">
        <f>IF([2]相关演算!GJ104="","",[2]相关演算!GJ104)</f>
        <v/>
      </c>
      <c r="GK104" s="228" t="str">
        <f>IF([2]相关演算!GK104="","",[2]相关演算!GK104)</f>
        <v/>
      </c>
      <c r="GL104" s="228" t="str">
        <f>IF([2]相关演算!GL104="","",[2]相关演算!GL104)</f>
        <v/>
      </c>
      <c r="GM104" s="228" t="str">
        <f>IF([2]相关演算!GM104="","",[2]相关演算!GM104)</f>
        <v/>
      </c>
      <c r="GN104" s="228" t="str">
        <f>IF([2]相关演算!GN104="","",[2]相关演算!GN104)</f>
        <v/>
      </c>
      <c r="GO104" s="228" t="str">
        <f>IF([2]相关演算!GO104="","",[2]相关演算!GO104)</f>
        <v/>
      </c>
      <c r="GP104" s="228" t="str">
        <f>IF([2]相关演算!GP104="","",[2]相关演算!GP104)</f>
        <v/>
      </c>
      <c r="GQ104" s="228" t="str">
        <f>IF([2]相关演算!GQ104="","",[2]相关演算!GQ104)</f>
        <v/>
      </c>
      <c r="GR104" s="228" t="str">
        <f>IF([2]相关演算!GR104="","",[2]相关演算!GR104)</f>
        <v/>
      </c>
      <c r="GS104" s="228" t="str">
        <f>IF([2]相关演算!GS104="","",[2]相关演算!GS104)</f>
        <v/>
      </c>
      <c r="GT104" s="228" t="str">
        <f>IF([2]相关演算!GT104="","",[2]相关演算!GT104)</f>
        <v/>
      </c>
      <c r="GU104" s="228" t="str">
        <f>IF([2]相关演算!GU104="","",[2]相关演算!GU104)</f>
        <v/>
      </c>
      <c r="GV104" s="228" t="str">
        <f>IF([2]相关演算!GV104="","",[2]相关演算!GV104)</f>
        <v/>
      </c>
      <c r="GW104" s="228" t="str">
        <f>IF([2]相关演算!GW104="","",[2]相关演算!GW104)</f>
        <v/>
      </c>
      <c r="GX104" s="228" t="str">
        <f>IF([2]相关演算!GX104="","",[2]相关演算!GX104)</f>
        <v/>
      </c>
      <c r="GY104" s="228" t="str">
        <f>IF([2]相关演算!GY104="","",[2]相关演算!GY104)</f>
        <v/>
      </c>
      <c r="GZ104" s="228" t="str">
        <f>IF([2]相关演算!GZ104="","",[2]相关演算!GZ104)</f>
        <v/>
      </c>
    </row>
    <row r="105" spans="1:208">
      <c r="A105" s="228" t="str">
        <f>IF([2]相关演算!A105="","",[2]相关演算!A105)</f>
        <v/>
      </c>
      <c r="B105" s="228" t="str">
        <f>IF([2]相关演算!B105="","",[2]相关演算!B105)</f>
        <v/>
      </c>
      <c r="C105" s="228" t="str">
        <f>IF([2]相关演算!C105="","",[2]相关演算!C105)</f>
        <v/>
      </c>
      <c r="D105" s="228" t="str">
        <f>IF([2]相关演算!D105="","",[2]相关演算!D105)</f>
        <v/>
      </c>
      <c r="E105" s="228" t="str">
        <f>IF([2]相关演算!E105="","",[2]相关演算!E105)</f>
        <v/>
      </c>
      <c r="F105" s="228" t="str">
        <f>IF([2]相关演算!F105="","",[2]相关演算!F105)</f>
        <v/>
      </c>
      <c r="G105" s="228" t="str">
        <f>IF([2]相关演算!G105="","",[2]相关演算!G105)</f>
        <v/>
      </c>
      <c r="H105" s="228" t="str">
        <f>IF([2]相关演算!H105="","",[2]相关演算!H105)</f>
        <v/>
      </c>
      <c r="I105" s="228" t="str">
        <f>IF([2]相关演算!I105="","",[2]相关演算!I105)</f>
        <v/>
      </c>
      <c r="J105" s="228" t="str">
        <f>IF([2]相关演算!J105="","",[2]相关演算!J105)</f>
        <v/>
      </c>
      <c r="K105" s="228" t="str">
        <f>IF([2]相关演算!K105="","",[2]相关演算!K105)</f>
        <v/>
      </c>
      <c r="L105" s="228" t="str">
        <f>IF([2]相关演算!L105="","",[2]相关演算!L105)</f>
        <v/>
      </c>
      <c r="M105" s="228" t="str">
        <f>IF([2]相关演算!M105="","",[2]相关演算!M105)</f>
        <v/>
      </c>
      <c r="N105" s="228" t="str">
        <f>IF([2]相关演算!N105="","",[2]相关演算!N105)</f>
        <v/>
      </c>
      <c r="O105" s="228" t="str">
        <f>IF([2]相关演算!O105="","",[2]相关演算!O105)</f>
        <v/>
      </c>
      <c r="P105" s="228" t="str">
        <f>IF([2]相关演算!P105="","",[2]相关演算!P105)</f>
        <v/>
      </c>
      <c r="Q105" s="228" t="str">
        <f>IF([2]相关演算!Q105="","",[2]相关演算!Q105)</f>
        <v/>
      </c>
      <c r="R105" s="228" t="str">
        <f>IF([2]相关演算!R105="","",[2]相关演算!R105)</f>
        <v/>
      </c>
      <c r="S105" s="228" t="str">
        <f>IF([2]相关演算!S105="","",[2]相关演算!S105)</f>
        <v/>
      </c>
      <c r="T105" s="228" t="str">
        <f>IF([2]相关演算!T105="","",[2]相关演算!T105)</f>
        <v/>
      </c>
      <c r="U105" s="228" t="str">
        <f>IF([2]相关演算!U105="","",[2]相关演算!U105)</f>
        <v/>
      </c>
      <c r="V105" s="228" t="str">
        <f>IF([2]相关演算!V105="","",[2]相关演算!V105)</f>
        <v/>
      </c>
      <c r="W105" s="228" t="str">
        <f>IF([2]相关演算!W105="","",[2]相关演算!W105)</f>
        <v/>
      </c>
      <c r="X105" s="228" t="str">
        <f>IF([2]相关演算!X105="","",[2]相关演算!X105)</f>
        <v/>
      </c>
      <c r="Y105" s="228" t="str">
        <f>IF([2]相关演算!Y105="","",[2]相关演算!Y105)</f>
        <v/>
      </c>
      <c r="Z105" s="228" t="str">
        <f>IF([2]相关演算!Z105="","",[2]相关演算!Z105)</f>
        <v/>
      </c>
      <c r="AA105" s="228" t="str">
        <f>IF([2]相关演算!AA105="","",[2]相关演算!AA105)</f>
        <v/>
      </c>
      <c r="AB105" s="228" t="str">
        <f>IF([2]相关演算!AB105="","",[2]相关演算!AB105)</f>
        <v/>
      </c>
      <c r="AC105" s="228" t="str">
        <f>IF([2]相关演算!AC105="","",[2]相关演算!AC105)</f>
        <v/>
      </c>
      <c r="AD105" s="228" t="str">
        <f>IF([2]相关演算!AD105="","",[2]相关演算!AD105)</f>
        <v/>
      </c>
      <c r="AE105" s="228" t="str">
        <f>IF([2]相关演算!AE105="","",[2]相关演算!AE105)</f>
        <v/>
      </c>
      <c r="AF105" s="228" t="str">
        <f>IF([2]相关演算!AF105="","",[2]相关演算!AF105)</f>
        <v/>
      </c>
      <c r="AG105" s="228" t="str">
        <f>IF([2]相关演算!AG105="","",[2]相关演算!AG105)</f>
        <v/>
      </c>
      <c r="AH105" s="228" t="str">
        <f>IF([2]相关演算!AH105="","",[2]相关演算!AH105)</f>
        <v/>
      </c>
      <c r="AI105" s="228" t="str">
        <f>IF([2]相关演算!AI105="","",[2]相关演算!AI105)</f>
        <v/>
      </c>
      <c r="AJ105" s="228" t="str">
        <f>IF([2]相关演算!AJ105="","",[2]相关演算!AJ105)</f>
        <v/>
      </c>
      <c r="AK105" s="228" t="str">
        <f>IF([2]相关演算!AK105="","",[2]相关演算!AK105)</f>
        <v/>
      </c>
      <c r="AL105" s="228" t="str">
        <f>IF([2]相关演算!AL105="","",[2]相关演算!AL105)</f>
        <v/>
      </c>
      <c r="AM105" s="228" t="str">
        <f>IF([2]相关演算!AM105="","",[2]相关演算!AM105)</f>
        <v/>
      </c>
      <c r="AN105" s="228" t="str">
        <f>IF([2]相关演算!AN105="","",[2]相关演算!AN105)</f>
        <v/>
      </c>
      <c r="AO105" s="228" t="str">
        <f>IF([2]相关演算!AO105="","",[2]相关演算!AO105)</f>
        <v/>
      </c>
      <c r="AP105" s="228" t="str">
        <f>IF([2]相关演算!AP105="","",[2]相关演算!AP105)</f>
        <v/>
      </c>
      <c r="AQ105" s="228" t="str">
        <f>IF([2]相关演算!AQ105="","",[2]相关演算!AQ105)</f>
        <v/>
      </c>
      <c r="AR105" s="228" t="str">
        <f>IF([2]相关演算!AR105="","",[2]相关演算!AR105)</f>
        <v/>
      </c>
      <c r="AS105" s="228" t="str">
        <f>IF([2]相关演算!AS105="","",[2]相关演算!AS105)</f>
        <v/>
      </c>
      <c r="AT105" s="228" t="str">
        <f>IF([2]相关演算!AT105="","",[2]相关演算!AT105)</f>
        <v/>
      </c>
      <c r="AU105" s="228" t="str">
        <f>IF([2]相关演算!AU105="","",[2]相关演算!AU105)</f>
        <v/>
      </c>
      <c r="AV105" s="228" t="str">
        <f>IF([2]相关演算!AV105="","",[2]相关演算!AV105)</f>
        <v/>
      </c>
      <c r="AW105" s="228" t="str">
        <f>IF([2]相关演算!AW105="","",[2]相关演算!AW105)</f>
        <v/>
      </c>
      <c r="AX105" s="228" t="str">
        <f>IF([2]相关演算!AX105="","",[2]相关演算!AX105)</f>
        <v/>
      </c>
      <c r="AY105" s="228" t="str">
        <f>IF([2]相关演算!AY105="","",[2]相关演算!AY105)</f>
        <v/>
      </c>
      <c r="AZ105" s="228" t="str">
        <f>IF([2]相关演算!AZ105="","",[2]相关演算!AZ105)</f>
        <v/>
      </c>
      <c r="BA105" s="228" t="str">
        <f>IF([2]相关演算!BA105="","",[2]相关演算!BA105)</f>
        <v/>
      </c>
      <c r="BB105" s="228" t="str">
        <f>IF([2]相关演算!BB105="","",[2]相关演算!BB105)</f>
        <v/>
      </c>
      <c r="BC105" s="228" t="str">
        <f>IF([2]相关演算!BC105="","",[2]相关演算!BC105)</f>
        <v/>
      </c>
      <c r="BD105" s="228">
        <f>IF([2]相关演算!BD105="","",[2]相关演算!BD105)</f>
        <v>81</v>
      </c>
      <c r="BE105" s="228">
        <f>IF([2]相关演算!BE105="","",[2]相关演算!BE105)</f>
        <v>240</v>
      </c>
      <c r="BF105" s="228">
        <f>IF([2]相关演算!BF105="","",[2]相关演算!BF105)</f>
        <v>200.43346440201734</v>
      </c>
      <c r="BG105" s="228">
        <f>IF([2]相关演算!BG105="","",[2]相关演算!BG105)</f>
        <v>223.08525970801099</v>
      </c>
      <c r="BH105" s="228">
        <f>IF([2]相关演算!BH105="","",[2]相关演算!BH105)</f>
        <v>234.93934834533738</v>
      </c>
      <c r="BI105" s="228" t="str">
        <f>IF([2]相关演算!BI105="","",[2]相关演算!BI105)</f>
        <v/>
      </c>
      <c r="BJ105" s="228" t="str">
        <f>IF([2]相关演算!BJ105="","",[2]相关演算!BJ105)</f>
        <v/>
      </c>
      <c r="BK105" s="228">
        <f>IF([2]相关演算!BK105="","",[2]相关演算!BK105)</f>
        <v>81</v>
      </c>
      <c r="BL105" s="228">
        <f>IF([2]相关演算!BL105="","",[2]相关演算!BL105)</f>
        <v>7.3883644208625976E-2</v>
      </c>
      <c r="BM105" s="228">
        <f>IF([2]相关演算!BM105="","",[2]相关演算!BM105)</f>
        <v>0.18021296086191213</v>
      </c>
      <c r="BN105" s="228">
        <f>IF([2]相关演算!BN105="","",[2]相关演算!BN105)</f>
        <v>0.20239663181352491</v>
      </c>
      <c r="BO105" s="228">
        <f>IF([2]相关演算!BO105="","",[2]相关演算!BO105)</f>
        <v>8.2594815323549897E-2</v>
      </c>
      <c r="BP105" s="228" t="str">
        <f>IF([2]相关演算!BP105="","",[2]相关演算!BP105)</f>
        <v/>
      </c>
      <c r="BQ105" s="228">
        <f>IF([2]相关演算!BQ105="","",[2]相关演算!BQ105)</f>
        <v>5.5802314933161234E-2</v>
      </c>
      <c r="BR105" s="228">
        <f>IF([2]相关演算!BR105="","",[2]相关演算!BR105)</f>
        <v>0.23437530698106218</v>
      </c>
      <c r="BS105" s="228">
        <f>IF([2]相关演算!BS105="","",[2]相关演算!BS105)</f>
        <v>0.1011472627361405</v>
      </c>
      <c r="BT105" s="228">
        <f>IF([2]相关演算!BT105="","",[2]相关演算!BT105)</f>
        <v>9.6154445850567732E-2</v>
      </c>
      <c r="BU105" s="228" t="str">
        <f>IF([2]相关演算!BU105="","",[2]相关演算!BU105)</f>
        <v/>
      </c>
      <c r="BV105" s="228" t="str">
        <f>IF([2]相关演算!BV105="","",[2]相关演算!BV105)</f>
        <v/>
      </c>
      <c r="BW105" s="228">
        <f>IF([2]相关演算!BW105="","",[2]相关演算!BW105)</f>
        <v>0.12968595914178721</v>
      </c>
      <c r="BX105" s="228">
        <f>IF([2]相关演算!BX105="","",[2]相关演算!BX105)</f>
        <v>0.41458826784297431</v>
      </c>
      <c r="BY105" s="228">
        <f>IF([2]相关演算!BY105="","",[2]相关演算!BY105)</f>
        <v>0.30354389454966541</v>
      </c>
      <c r="BZ105" s="228">
        <f>IF([2]相关演算!BZ105="","",[2]相关演算!BZ105)</f>
        <v>0.17874926117411763</v>
      </c>
      <c r="CA105" s="228" t="str">
        <f>IF([2]相关演算!CA105="","",[2]相关演算!CA105)</f>
        <v/>
      </c>
      <c r="CB105" s="228" t="str">
        <f>IF([2]相关演算!CB105="","",[2]相关演算!CB105)</f>
        <v/>
      </c>
      <c r="CC105" s="228" t="str">
        <f>IF([2]相关演算!CC105="","",[2]相关演算!CC105)</f>
        <v/>
      </c>
      <c r="CD105" s="228" t="str">
        <f>IF([2]相关演算!CD105="","",[2]相关演算!CD105)</f>
        <v/>
      </c>
      <c r="CE105" s="228" t="str">
        <f>IF([2]相关演算!CE105="","",[2]相关演算!CE105)</f>
        <v/>
      </c>
      <c r="CF105" s="228" t="str">
        <f>IF([2]相关演算!CF105="","",[2]相关演算!CF105)</f>
        <v/>
      </c>
      <c r="CG105" s="228" t="str">
        <f>IF([2]相关演算!CG105="","",[2]相关演算!CG105)</f>
        <v/>
      </c>
      <c r="CH105" s="228" t="str">
        <f>IF([2]相关演算!CH105="","",[2]相关演算!CH105)</f>
        <v/>
      </c>
      <c r="CI105" s="228" t="str">
        <f>IF([2]相关演算!CI105="","",[2]相关演算!CI105)</f>
        <v/>
      </c>
      <c r="CJ105" s="228">
        <f>IF([2]相关演算!CJ105="","",[2]相关演算!CJ105)</f>
        <v>81</v>
      </c>
      <c r="CK105" s="228">
        <f>IF([2]相关演算!CK105="","",[2]相关演算!CK105)</f>
        <v>328.45358883617382</v>
      </c>
      <c r="CL105" s="228">
        <f>IF([2]相关演算!CL105="","",[2]相关演算!CL105)</f>
        <v>330.19772911726</v>
      </c>
      <c r="CM105" s="228">
        <f>IF([2]相关演算!CM105="","",[2]相关演算!CM105)</f>
        <v>320.00871548813018</v>
      </c>
      <c r="CN105" s="228">
        <f>IF([2]相关演算!CN105="","",[2]相关演算!CN105)</f>
        <v>320.00871548813018</v>
      </c>
      <c r="CO105" s="228" t="str">
        <f>IF([2]相关演算!CO105="","",[2]相关演算!CO105)</f>
        <v/>
      </c>
      <c r="CP105" s="228" t="str">
        <f>IF([2]相关演算!CP105="","",[2]相关演算!CP105)</f>
        <v/>
      </c>
      <c r="CQ105" s="228">
        <f>IF([2]相关演算!CQ105="","",[2]相关演算!CQ105)</f>
        <v>81</v>
      </c>
      <c r="CR105" s="228" t="e">
        <f>IF([2]相关演算!CR105="","",[2]相关演算!CR105)</f>
        <v>#VALUE!</v>
      </c>
      <c r="CS105" s="228" t="e">
        <f>IF([2]相关演算!CS105="","",[2]相关演算!CS105)</f>
        <v>#VALUE!</v>
      </c>
      <c r="CT105" s="228" t="e">
        <f>IF([2]相关演算!CT105="","",[2]相关演算!CT105)</f>
        <v>#VALUE!</v>
      </c>
      <c r="CU105" s="228" t="e">
        <f>IF([2]相关演算!CU105="","",[2]相关演算!CU105)</f>
        <v>#VALUE!</v>
      </c>
      <c r="CV105" s="228" t="str">
        <f>IF([2]相关演算!CV105="","",[2]相关演算!CV105)</f>
        <v/>
      </c>
      <c r="CW105" s="228">
        <f>IF([2]相关演算!CW105="","",[2]相关演算!CW105)</f>
        <v>8.2613449496757113E-2</v>
      </c>
      <c r="CX105" s="228">
        <f>IF([2]相关演算!CX105="","",[2]相关演算!CX105)</f>
        <v>8.5734861318081543E-2</v>
      </c>
      <c r="CY105" s="228">
        <f>IF([2]相关演算!CY105="","",[2]相关演算!CY105)</f>
        <v>7.5852940877161587E-2</v>
      </c>
      <c r="CZ105" s="228">
        <f>IF([2]相关演算!CZ105="","",[2]相关演算!CZ105)</f>
        <v>7.5081944726966304E-2</v>
      </c>
      <c r="DA105" s="228" t="str">
        <f>IF([2]相关演算!DA105="","",[2]相关演算!DA105)</f>
        <v/>
      </c>
      <c r="DB105" s="228" t="str">
        <f>IF([2]相关演算!DB105="","",[2]相关演算!DB105)</f>
        <v/>
      </c>
      <c r="DC105" s="228" t="e">
        <f>IF([2]相关演算!DC105="","",[2]相关演算!DC105)</f>
        <v>#VALUE!</v>
      </c>
      <c r="DD105" s="228" t="e">
        <f>IF([2]相关演算!DD105="","",[2]相关演算!DD105)</f>
        <v>#VALUE!</v>
      </c>
      <c r="DE105" s="228" t="e">
        <f>IF([2]相关演算!DE105="","",[2]相关演算!DE105)</f>
        <v>#VALUE!</v>
      </c>
      <c r="DF105" s="228" t="e">
        <f>IF([2]相关演算!DF105="","",[2]相关演算!DF105)</f>
        <v>#VALUE!</v>
      </c>
      <c r="DG105" s="228" t="str">
        <f>IF([2]相关演算!DG105="","",[2]相关演算!DG105)</f>
        <v/>
      </c>
      <c r="DH105" s="228" t="str">
        <f>IF([2]相关演算!DH105="","",[2]相关演算!DH105)</f>
        <v/>
      </c>
      <c r="DI105" s="228" t="str">
        <f>IF([2]相关演算!DI105="","",[2]相关演算!DI105)</f>
        <v/>
      </c>
      <c r="DJ105" s="228" t="str">
        <f>IF([2]相关演算!DJ105="","",[2]相关演算!DJ105)</f>
        <v/>
      </c>
      <c r="DK105" s="228" t="str">
        <f>IF([2]相关演算!DK105="","",[2]相关演算!DK105)</f>
        <v/>
      </c>
      <c r="DL105" s="228" t="str">
        <f>IF([2]相关演算!DL105="","",[2]相关演算!DL105)</f>
        <v/>
      </c>
      <c r="DM105" s="228" t="str">
        <f>IF([2]相关演算!DM105="","",[2]相关演算!DM105)</f>
        <v/>
      </c>
      <c r="DN105" s="228" t="str">
        <f>IF([2]相关演算!DN105="","",[2]相关演算!DN105)</f>
        <v/>
      </c>
      <c r="DO105" s="228" t="str">
        <f>IF([2]相关演算!DO105="","",[2]相关演算!DO105)</f>
        <v/>
      </c>
      <c r="DP105" s="228" t="str">
        <f>IF([2]相关演算!DP105="","",[2]相关演算!DP105)</f>
        <v/>
      </c>
      <c r="DQ105" s="228" t="str">
        <f>IF([2]相关演算!DQ105="","",[2]相关演算!DQ105)</f>
        <v/>
      </c>
      <c r="DR105" s="228" t="str">
        <f>IF([2]相关演算!DR105="","",[2]相关演算!DR105)</f>
        <v/>
      </c>
      <c r="DS105" s="228" t="str">
        <f>IF([2]相关演算!DS105="","",[2]相关演算!DS105)</f>
        <v/>
      </c>
      <c r="DT105" s="228" t="str">
        <f>IF([2]相关演算!DT105="","",[2]相关演算!DT105)</f>
        <v/>
      </c>
      <c r="DU105" s="228" t="str">
        <f>IF([2]相关演算!DU105="","",[2]相关演算!DU105)</f>
        <v/>
      </c>
      <c r="DV105" s="228" t="str">
        <f>IF([2]相关演算!DV105="","",[2]相关演算!DV105)</f>
        <v/>
      </c>
      <c r="DW105" s="228" t="str">
        <f>IF([2]相关演算!DW105="","",[2]相关演算!DW105)</f>
        <v/>
      </c>
      <c r="DX105" s="228" t="str">
        <f>IF([2]相关演算!DX105="","",[2]相关演算!DX105)</f>
        <v/>
      </c>
      <c r="DY105" s="228" t="str">
        <f>IF([2]相关演算!DY105="","",[2]相关演算!DY105)</f>
        <v/>
      </c>
      <c r="DZ105" s="228" t="str">
        <f>IF([2]相关演算!DZ105="","",[2]相关演算!DZ105)</f>
        <v/>
      </c>
      <c r="EA105" s="228" t="str">
        <f>IF([2]相关演算!EA105="","",[2]相关演算!EA105)</f>
        <v/>
      </c>
      <c r="EB105" s="228" t="str">
        <f>IF([2]相关演算!EB105="","",[2]相关演算!EB105)</f>
        <v/>
      </c>
      <c r="EC105" s="228" t="str">
        <f>IF([2]相关演算!EC105="","",[2]相关演算!EC105)</f>
        <v/>
      </c>
      <c r="ED105" s="228" t="str">
        <f>IF([2]相关演算!ED105="","",[2]相关演算!ED105)</f>
        <v/>
      </c>
      <c r="EE105" s="228" t="str">
        <f>IF([2]相关演算!EE105="","",[2]相关演算!EE105)</f>
        <v/>
      </c>
      <c r="EF105" s="228" t="str">
        <f>IF([2]相关演算!EF105="","",[2]相关演算!EF105)</f>
        <v/>
      </c>
      <c r="EG105" s="228" t="str">
        <f>IF([2]相关演算!EG105="","",[2]相关演算!EG105)</f>
        <v/>
      </c>
      <c r="EH105" s="228" t="str">
        <f>IF([2]相关演算!EH105="","",[2]相关演算!EH105)</f>
        <v/>
      </c>
      <c r="EI105" s="228" t="str">
        <f>IF([2]相关演算!EI105="","",[2]相关演算!EI105)</f>
        <v/>
      </c>
      <c r="EJ105" s="228" t="str">
        <f>IF([2]相关演算!EJ105="","",[2]相关演算!EJ105)</f>
        <v/>
      </c>
      <c r="EK105" s="228" t="str">
        <f>IF([2]相关演算!EK105="","",[2]相关演算!EK105)</f>
        <v/>
      </c>
      <c r="EL105" s="228" t="str">
        <f>IF([2]相关演算!EL105="","",[2]相关演算!EL105)</f>
        <v/>
      </c>
      <c r="EM105" s="228" t="str">
        <f>IF([2]相关演算!EM105="","",[2]相关演算!EM105)</f>
        <v/>
      </c>
      <c r="EN105" s="228" t="str">
        <f>IF([2]相关演算!EN105="","",[2]相关演算!EN105)</f>
        <v/>
      </c>
      <c r="EO105" s="228" t="str">
        <f>IF([2]相关演算!EO105="","",[2]相关演算!EO105)</f>
        <v/>
      </c>
      <c r="EP105" s="228" t="str">
        <f>IF([2]相关演算!EP105="","",[2]相关演算!EP105)</f>
        <v/>
      </c>
      <c r="EQ105" s="228" t="str">
        <f>IF([2]相关演算!EQ105="","",[2]相关演算!EQ105)</f>
        <v/>
      </c>
      <c r="ER105" s="228" t="str">
        <f>IF([2]相关演算!ER105="","",[2]相关演算!ER105)</f>
        <v/>
      </c>
      <c r="ES105" s="228" t="str">
        <f>IF([2]相关演算!ES105="","",[2]相关演算!ES105)</f>
        <v/>
      </c>
      <c r="ET105" s="228" t="str">
        <f>IF([2]相关演算!ET105="","",[2]相关演算!ET105)</f>
        <v/>
      </c>
      <c r="EU105" s="228" t="str">
        <f>IF([2]相关演算!EU105="","",[2]相关演算!EU105)</f>
        <v/>
      </c>
      <c r="EV105" s="228" t="str">
        <f>IF([2]相关演算!EV105="","",[2]相关演算!EV105)</f>
        <v/>
      </c>
      <c r="EW105" s="228" t="str">
        <f>IF([2]相关演算!EW105="","",[2]相关演算!EW105)</f>
        <v/>
      </c>
      <c r="EX105" s="228" t="str">
        <f>IF([2]相关演算!EX105="","",[2]相关演算!EX105)</f>
        <v/>
      </c>
      <c r="EY105" s="228" t="str">
        <f>IF([2]相关演算!EY105="","",[2]相关演算!EY105)</f>
        <v/>
      </c>
      <c r="EZ105" s="228" t="str">
        <f>IF([2]相关演算!EZ105="","",[2]相关演算!EZ105)</f>
        <v/>
      </c>
      <c r="FA105" s="228" t="str">
        <f>IF([2]相关演算!FA105="","",[2]相关演算!FA105)</f>
        <v/>
      </c>
      <c r="FB105" s="228" t="str">
        <f>IF([2]相关演算!FB105="","",[2]相关演算!FB105)</f>
        <v/>
      </c>
      <c r="FC105" s="228" t="str">
        <f>IF([2]相关演算!FC105="","",[2]相关演算!FC105)</f>
        <v/>
      </c>
      <c r="FD105" s="228" t="str">
        <f>IF([2]相关演算!FD105="","",[2]相关演算!FD105)</f>
        <v/>
      </c>
      <c r="FE105" s="228" t="str">
        <f>IF([2]相关演算!FE105="","",[2]相关演算!FE105)</f>
        <v/>
      </c>
      <c r="FF105" s="228" t="str">
        <f>IF([2]相关演算!FF105="","",[2]相关演算!FF105)</f>
        <v/>
      </c>
      <c r="FG105" s="228" t="str">
        <f>IF([2]相关演算!FG105="","",[2]相关演算!FG105)</f>
        <v>孙策</v>
      </c>
      <c r="FH105" s="228">
        <f>IF([2]相关演算!FH105="","",[2]相关演算!FH105)</f>
        <v>10090</v>
      </c>
      <c r="FI105" s="228" t="str">
        <f>IF([2]相关演算!FI105="","",[2]相关演算!FI105)</f>
        <v>fanwei</v>
      </c>
      <c r="FJ105" s="228">
        <f>IF([2]相关演算!FJ105="","",[2]相关演算!FJ105)</f>
        <v>240</v>
      </c>
      <c r="FK105" s="228" t="str">
        <f>IF([2]相关演算!FK105="","",[2]相关演算!FK105)</f>
        <v/>
      </c>
      <c r="FL105" s="228" t="str">
        <f>IF([2]相关演算!FL105="","",[2]相关演算!FL105)</f>
        <v/>
      </c>
      <c r="FM105" s="228">
        <f>IF([2]相关演算!FM105="","",[2]相关演算!FM105)</f>
        <v>0</v>
      </c>
      <c r="FN105" s="228">
        <f>IF([2]相关演算!FN105="","",[2]相关演算!FN105)</f>
        <v>100</v>
      </c>
      <c r="FO105" s="228">
        <f>IF([2]相关演算!FO105="","",[2]相关演算!FO105)</f>
        <v>0</v>
      </c>
      <c r="FP105" s="228">
        <f>IF([2]相关演算!FP105="","",[2]相关演算!FP105)</f>
        <v>0</v>
      </c>
      <c r="FQ105" s="228">
        <f>IF([2]相关演算!FQ105="","",[2]相关演算!FQ105)</f>
        <v>0</v>
      </c>
      <c r="FR105" s="228">
        <f>IF([2]相关演算!FR105="","",[2]相关演算!FR105)</f>
        <v>180864</v>
      </c>
      <c r="FS105" s="228">
        <f>IF([2]相关演算!FS105="","",[2]相关演算!FS105)</f>
        <v>0</v>
      </c>
      <c r="FT105" s="228">
        <f>IF([2]相关演算!FT105="","",[2]相关演算!FT105)</f>
        <v>0</v>
      </c>
      <c r="FU105" s="228">
        <f>IF([2]相关演算!FU105="","",[2]相关演算!FU105)</f>
        <v>0</v>
      </c>
      <c r="FV105" s="228">
        <f>IF([2]相关演算!FV105="","",[2]相关演算!FV105)</f>
        <v>0</v>
      </c>
      <c r="FW105" s="228">
        <f>IF([2]相关演算!FW105="","",[2]相关演算!FW105)</f>
        <v>0</v>
      </c>
      <c r="FX105" s="228">
        <f>IF([2]相关演算!FX105="","",[2]相关演算!FX105)</f>
        <v>0</v>
      </c>
      <c r="FY105" s="228">
        <f>IF([2]相关演算!FY105="","",[2]相关演算!FY105)</f>
        <v>180864</v>
      </c>
      <c r="FZ105" s="228" t="str">
        <f ca="1">IF([2]相关演算!FZ105="","",[2]相关演算!FZ105)</f>
        <v/>
      </c>
      <c r="GA105" s="228">
        <f>IF([2]相关演算!GA105="","",[2]相关演算!GA105)</f>
        <v>0</v>
      </c>
      <c r="GB105" s="228">
        <f ca="1">IF([2]相关演算!GB105="","",[2]相关演算!GB105)</f>
        <v>100</v>
      </c>
      <c r="GC105" s="228">
        <f ca="1">IF([2]相关演算!GC105="","",[2]相关演算!GC105)</f>
        <v>0.57445626465380284</v>
      </c>
      <c r="GD105" s="228">
        <f>IF([2]相关演算!GD105="","",[2]相关演算!GD105)</f>
        <v>2</v>
      </c>
      <c r="GE105" s="228">
        <f ca="1">IF([2]相关演算!GE105="","",[2]相关演算!GE105)</f>
        <v>12</v>
      </c>
      <c r="GF105" s="228">
        <f ca="1">IF([2]相关演算!GF105="","",[2]相关演算!GF105)</f>
        <v>9.6</v>
      </c>
      <c r="GG105" s="228" t="str">
        <f>IF([2]相关演算!GG105="","",[2]相关演算!GG105)</f>
        <v/>
      </c>
      <c r="GH105" s="228" t="str">
        <f>IF([2]相关演算!GH105="","",[2]相关演算!GH105)</f>
        <v/>
      </c>
      <c r="GI105" s="228" t="str">
        <f>IF([2]相关演算!GI105="","",[2]相关演算!GI105)</f>
        <v/>
      </c>
      <c r="GJ105" s="228" t="str">
        <f>IF([2]相关演算!GJ105="","",[2]相关演算!GJ105)</f>
        <v/>
      </c>
      <c r="GK105" s="228" t="str">
        <f>IF([2]相关演算!GK105="","",[2]相关演算!GK105)</f>
        <v/>
      </c>
      <c r="GL105" s="228" t="str">
        <f>IF([2]相关演算!GL105="","",[2]相关演算!GL105)</f>
        <v/>
      </c>
      <c r="GM105" s="228" t="str">
        <f>IF([2]相关演算!GM105="","",[2]相关演算!GM105)</f>
        <v/>
      </c>
      <c r="GN105" s="228" t="str">
        <f>IF([2]相关演算!GN105="","",[2]相关演算!GN105)</f>
        <v/>
      </c>
      <c r="GO105" s="228" t="str">
        <f>IF([2]相关演算!GO105="","",[2]相关演算!GO105)</f>
        <v/>
      </c>
      <c r="GP105" s="228" t="str">
        <f>IF([2]相关演算!GP105="","",[2]相关演算!GP105)</f>
        <v/>
      </c>
      <c r="GQ105" s="228" t="str">
        <f>IF([2]相关演算!GQ105="","",[2]相关演算!GQ105)</f>
        <v/>
      </c>
      <c r="GR105" s="228" t="str">
        <f>IF([2]相关演算!GR105="","",[2]相关演算!GR105)</f>
        <v/>
      </c>
      <c r="GS105" s="228" t="str">
        <f>IF([2]相关演算!GS105="","",[2]相关演算!GS105)</f>
        <v/>
      </c>
      <c r="GT105" s="228" t="str">
        <f>IF([2]相关演算!GT105="","",[2]相关演算!GT105)</f>
        <v/>
      </c>
      <c r="GU105" s="228" t="str">
        <f>IF([2]相关演算!GU105="","",[2]相关演算!GU105)</f>
        <v/>
      </c>
      <c r="GV105" s="228" t="str">
        <f>IF([2]相关演算!GV105="","",[2]相关演算!GV105)</f>
        <v/>
      </c>
      <c r="GW105" s="228" t="str">
        <f>IF([2]相关演算!GW105="","",[2]相关演算!GW105)</f>
        <v/>
      </c>
      <c r="GX105" s="228" t="str">
        <f>IF([2]相关演算!GX105="","",[2]相关演算!GX105)</f>
        <v/>
      </c>
      <c r="GY105" s="228" t="str">
        <f>IF([2]相关演算!GY105="","",[2]相关演算!GY105)</f>
        <v/>
      </c>
      <c r="GZ105" s="228" t="str">
        <f>IF([2]相关演算!GZ105="","",[2]相关演算!GZ105)</f>
        <v/>
      </c>
    </row>
    <row r="106" spans="1:208">
      <c r="A106" s="228" t="str">
        <f>IF([2]相关演算!A106="","",[2]相关演算!A106)</f>
        <v/>
      </c>
      <c r="B106" s="228" t="str">
        <f>IF([2]相关演算!B106="","",[2]相关演算!B106)</f>
        <v/>
      </c>
      <c r="C106" s="228" t="str">
        <f>IF([2]相关演算!C106="","",[2]相关演算!C106)</f>
        <v/>
      </c>
      <c r="D106" s="228" t="str">
        <f>IF([2]相关演算!D106="","",[2]相关演算!D106)</f>
        <v/>
      </c>
      <c r="E106" s="228" t="str">
        <f>IF([2]相关演算!E106="","",[2]相关演算!E106)</f>
        <v/>
      </c>
      <c r="F106" s="228" t="str">
        <f>IF([2]相关演算!F106="","",[2]相关演算!F106)</f>
        <v/>
      </c>
      <c r="G106" s="228" t="str">
        <f>IF([2]相关演算!G106="","",[2]相关演算!G106)</f>
        <v/>
      </c>
      <c r="H106" s="228" t="str">
        <f>IF([2]相关演算!H106="","",[2]相关演算!H106)</f>
        <v/>
      </c>
      <c r="I106" s="228" t="str">
        <f>IF([2]相关演算!I106="","",[2]相关演算!I106)</f>
        <v/>
      </c>
      <c r="J106" s="228" t="str">
        <f>IF([2]相关演算!J106="","",[2]相关演算!J106)</f>
        <v/>
      </c>
      <c r="K106" s="228" t="str">
        <f>IF([2]相关演算!K106="","",[2]相关演算!K106)</f>
        <v/>
      </c>
      <c r="L106" s="228" t="str">
        <f>IF([2]相关演算!L106="","",[2]相关演算!L106)</f>
        <v/>
      </c>
      <c r="M106" s="228" t="str">
        <f>IF([2]相关演算!M106="","",[2]相关演算!M106)</f>
        <v/>
      </c>
      <c r="N106" s="228" t="str">
        <f>IF([2]相关演算!N106="","",[2]相关演算!N106)</f>
        <v/>
      </c>
      <c r="O106" s="228" t="str">
        <f>IF([2]相关演算!O106="","",[2]相关演算!O106)</f>
        <v/>
      </c>
      <c r="P106" s="228" t="str">
        <f>IF([2]相关演算!P106="","",[2]相关演算!P106)</f>
        <v/>
      </c>
      <c r="Q106" s="228" t="str">
        <f>IF([2]相关演算!Q106="","",[2]相关演算!Q106)</f>
        <v/>
      </c>
      <c r="R106" s="228" t="str">
        <f>IF([2]相关演算!R106="","",[2]相关演算!R106)</f>
        <v/>
      </c>
      <c r="S106" s="228" t="str">
        <f>IF([2]相关演算!S106="","",[2]相关演算!S106)</f>
        <v/>
      </c>
      <c r="T106" s="228" t="str">
        <f>IF([2]相关演算!T106="","",[2]相关演算!T106)</f>
        <v/>
      </c>
      <c r="U106" s="228" t="str">
        <f>IF([2]相关演算!U106="","",[2]相关演算!U106)</f>
        <v/>
      </c>
      <c r="V106" s="228" t="str">
        <f>IF([2]相关演算!V106="","",[2]相关演算!V106)</f>
        <v/>
      </c>
      <c r="W106" s="228" t="str">
        <f>IF([2]相关演算!W106="","",[2]相关演算!W106)</f>
        <v/>
      </c>
      <c r="X106" s="228" t="str">
        <f>IF([2]相关演算!X106="","",[2]相关演算!X106)</f>
        <v/>
      </c>
      <c r="Y106" s="228" t="str">
        <f>IF([2]相关演算!Y106="","",[2]相关演算!Y106)</f>
        <v/>
      </c>
      <c r="Z106" s="228" t="str">
        <f>IF([2]相关演算!Z106="","",[2]相关演算!Z106)</f>
        <v/>
      </c>
      <c r="AA106" s="228" t="str">
        <f>IF([2]相关演算!AA106="","",[2]相关演算!AA106)</f>
        <v/>
      </c>
      <c r="AB106" s="228" t="str">
        <f>IF([2]相关演算!AB106="","",[2]相关演算!AB106)</f>
        <v/>
      </c>
      <c r="AC106" s="228" t="str">
        <f>IF([2]相关演算!AC106="","",[2]相关演算!AC106)</f>
        <v/>
      </c>
      <c r="AD106" s="228" t="str">
        <f>IF([2]相关演算!AD106="","",[2]相关演算!AD106)</f>
        <v/>
      </c>
      <c r="AE106" s="228" t="str">
        <f>IF([2]相关演算!AE106="","",[2]相关演算!AE106)</f>
        <v/>
      </c>
      <c r="AF106" s="228" t="str">
        <f>IF([2]相关演算!AF106="","",[2]相关演算!AF106)</f>
        <v/>
      </c>
      <c r="AG106" s="228" t="str">
        <f>IF([2]相关演算!AG106="","",[2]相关演算!AG106)</f>
        <v/>
      </c>
      <c r="AH106" s="228" t="str">
        <f>IF([2]相关演算!AH106="","",[2]相关演算!AH106)</f>
        <v/>
      </c>
      <c r="AI106" s="228" t="str">
        <f>IF([2]相关演算!AI106="","",[2]相关演算!AI106)</f>
        <v/>
      </c>
      <c r="AJ106" s="228" t="str">
        <f>IF([2]相关演算!AJ106="","",[2]相关演算!AJ106)</f>
        <v/>
      </c>
      <c r="AK106" s="228" t="str">
        <f>IF([2]相关演算!AK106="","",[2]相关演算!AK106)</f>
        <v/>
      </c>
      <c r="AL106" s="228" t="str">
        <f>IF([2]相关演算!AL106="","",[2]相关演算!AL106)</f>
        <v/>
      </c>
      <c r="AM106" s="228" t="str">
        <f>IF([2]相关演算!AM106="","",[2]相关演算!AM106)</f>
        <v/>
      </c>
      <c r="AN106" s="228" t="str">
        <f>IF([2]相关演算!AN106="","",[2]相关演算!AN106)</f>
        <v/>
      </c>
      <c r="AO106" s="228" t="str">
        <f>IF([2]相关演算!AO106="","",[2]相关演算!AO106)</f>
        <v/>
      </c>
      <c r="AP106" s="228" t="str">
        <f>IF([2]相关演算!AP106="","",[2]相关演算!AP106)</f>
        <v/>
      </c>
      <c r="AQ106" s="228" t="str">
        <f>IF([2]相关演算!AQ106="","",[2]相关演算!AQ106)</f>
        <v/>
      </c>
      <c r="AR106" s="228" t="str">
        <f>IF([2]相关演算!AR106="","",[2]相关演算!AR106)</f>
        <v/>
      </c>
      <c r="AS106" s="228" t="str">
        <f>IF([2]相关演算!AS106="","",[2]相关演算!AS106)</f>
        <v/>
      </c>
      <c r="AT106" s="228" t="str">
        <f>IF([2]相关演算!AT106="","",[2]相关演算!AT106)</f>
        <v/>
      </c>
      <c r="AU106" s="228" t="str">
        <f>IF([2]相关演算!AU106="","",[2]相关演算!AU106)</f>
        <v/>
      </c>
      <c r="AV106" s="228" t="str">
        <f>IF([2]相关演算!AV106="","",[2]相关演算!AV106)</f>
        <v/>
      </c>
      <c r="AW106" s="228" t="str">
        <f>IF([2]相关演算!AW106="","",[2]相关演算!AW106)</f>
        <v/>
      </c>
      <c r="AX106" s="228" t="str">
        <f>IF([2]相关演算!AX106="","",[2]相关演算!AX106)</f>
        <v/>
      </c>
      <c r="AY106" s="228" t="str">
        <f>IF([2]相关演算!AY106="","",[2]相关演算!AY106)</f>
        <v/>
      </c>
      <c r="AZ106" s="228" t="str">
        <f>IF([2]相关演算!AZ106="","",[2]相关演算!AZ106)</f>
        <v/>
      </c>
      <c r="BA106" s="228" t="str">
        <f>IF([2]相关演算!BA106="","",[2]相关演算!BA106)</f>
        <v/>
      </c>
      <c r="BB106" s="228" t="str">
        <f>IF([2]相关演算!BB106="","",[2]相关演算!BB106)</f>
        <v/>
      </c>
      <c r="BC106" s="228" t="str">
        <f>IF([2]相关演算!BC106="","",[2]相关演算!BC106)</f>
        <v/>
      </c>
      <c r="BD106" s="228">
        <f>IF([2]相关演算!BD106="","",[2]相关演算!BD106)</f>
        <v>82</v>
      </c>
      <c r="BE106" s="228">
        <f>IF([2]相关演算!BE106="","",[2]相关演算!BE106)</f>
        <v>240</v>
      </c>
      <c r="BF106" s="228">
        <f>IF([2]相关演算!BF106="","",[2]相关演算!BF106)</f>
        <v>200.71756141097475</v>
      </c>
      <c r="BG106" s="228">
        <f>IF([2]相关演算!BG106="","",[2]相关演算!BG106)</f>
        <v>224.91766819346142</v>
      </c>
      <c r="BH106" s="228">
        <f>IF([2]相关演算!BH106="","",[2]相关演算!BH106)</f>
        <v>234.93934834533738</v>
      </c>
      <c r="BI106" s="228" t="str">
        <f>IF([2]相关演算!BI106="","",[2]相关演算!BI106)</f>
        <v/>
      </c>
      <c r="BJ106" s="228" t="str">
        <f>IF([2]相关演算!BJ106="","",[2]相关演算!BJ106)</f>
        <v/>
      </c>
      <c r="BK106" s="228">
        <f>IF([2]相关演算!BK106="","",[2]相关演算!BK106)</f>
        <v>82</v>
      </c>
      <c r="BL106" s="228">
        <f>IF([2]相关演算!BL106="","",[2]相关演算!BL106)</f>
        <v>7.4832904061620575E-2</v>
      </c>
      <c r="BM106" s="228">
        <f>IF([2]相关演算!BM106="","",[2]相关演算!BM106)</f>
        <v>0.182459659939329</v>
      </c>
      <c r="BN106" s="228">
        <f>IF([2]相关演算!BN106="","",[2]相关演算!BN106)</f>
        <v>0.20962285485209881</v>
      </c>
      <c r="BO106" s="228">
        <f>IF([2]相关演算!BO106="","",[2]相关演算!BO106)</f>
        <v>8.3652929225826123E-2</v>
      </c>
      <c r="BP106" s="228" t="str">
        <f>IF([2]相关演算!BP106="","",[2]相关演算!BP106)</f>
        <v/>
      </c>
      <c r="BQ106" s="228">
        <f>IF([2]相关演算!BQ106="","",[2]相关演算!BQ106)</f>
        <v>5.6666705631905789E-2</v>
      </c>
      <c r="BR106" s="228">
        <f>IF([2]相关演算!BR106="","",[2]相关演算!BR106)</f>
        <v>0.23651358668040598</v>
      </c>
      <c r="BS106" s="228">
        <f>IF([2]相关演算!BS106="","",[2]相关演算!BS106)</f>
        <v>0.10222128294551519</v>
      </c>
      <c r="BT106" s="228">
        <f>IF([2]相关演算!BT106="","",[2]相关演算!BT106)</f>
        <v>9.6714716259867911E-2</v>
      </c>
      <c r="BU106" s="228" t="str">
        <f>IF([2]相关演算!BU106="","",[2]相关演算!BU106)</f>
        <v/>
      </c>
      <c r="BV106" s="228" t="str">
        <f>IF([2]相关演算!BV106="","",[2]相关演算!BV106)</f>
        <v/>
      </c>
      <c r="BW106" s="228">
        <f>IF([2]相关演算!BW106="","",[2]相关演算!BW106)</f>
        <v>0.13149960969352636</v>
      </c>
      <c r="BX106" s="228">
        <f>IF([2]相关演算!BX106="","",[2]相关演算!BX106)</f>
        <v>0.41897324661973501</v>
      </c>
      <c r="BY106" s="228">
        <f>IF([2]相关演算!BY106="","",[2]相关演算!BY106)</f>
        <v>0.311844137797614</v>
      </c>
      <c r="BZ106" s="228">
        <f>IF([2]相关演算!BZ106="","",[2]相关演算!BZ106)</f>
        <v>0.18036764548569403</v>
      </c>
      <c r="CA106" s="228" t="str">
        <f>IF([2]相关演算!CA106="","",[2]相关演算!CA106)</f>
        <v/>
      </c>
      <c r="CB106" s="228" t="str">
        <f>IF([2]相关演算!CB106="","",[2]相关演算!CB106)</f>
        <v/>
      </c>
      <c r="CC106" s="228" t="str">
        <f>IF([2]相关演算!CC106="","",[2]相关演算!CC106)</f>
        <v/>
      </c>
      <c r="CD106" s="228" t="str">
        <f>IF([2]相关演算!CD106="","",[2]相关演算!CD106)</f>
        <v/>
      </c>
      <c r="CE106" s="228" t="str">
        <f>IF([2]相关演算!CE106="","",[2]相关演算!CE106)</f>
        <v/>
      </c>
      <c r="CF106" s="228" t="str">
        <f>IF([2]相关演算!CF106="","",[2]相关演算!CF106)</f>
        <v/>
      </c>
      <c r="CG106" s="228" t="str">
        <f>IF([2]相关演算!CG106="","",[2]相关演算!CG106)</f>
        <v/>
      </c>
      <c r="CH106" s="228" t="str">
        <f>IF([2]相关演算!CH106="","",[2]相关演算!CH106)</f>
        <v/>
      </c>
      <c r="CI106" s="228" t="str">
        <f>IF([2]相关演算!CI106="","",[2]相关演算!CI106)</f>
        <v/>
      </c>
      <c r="CJ106" s="228">
        <f>IF([2]相关演算!CJ106="","",[2]相关演算!CJ106)</f>
        <v>82</v>
      </c>
      <c r="CK106" s="228">
        <f>IF([2]相关演算!CK106="","",[2]相关演算!CK106)</f>
        <v>330.78171383617388</v>
      </c>
      <c r="CL106" s="228">
        <f>IF([2]相关演算!CL106="","",[2]相关演算!CL106)</f>
        <v>332.19772911726</v>
      </c>
      <c r="CM106" s="228">
        <f>IF([2]相关演算!CM106="","",[2]相关演算!CM106)</f>
        <v>322.86765696568506</v>
      </c>
      <c r="CN106" s="228">
        <f>IF([2]相关演算!CN106="","",[2]相关演算!CN106)</f>
        <v>322.86765696568506</v>
      </c>
      <c r="CO106" s="228" t="str">
        <f>IF([2]相关演算!CO106="","",[2]相关演算!CO106)</f>
        <v/>
      </c>
      <c r="CP106" s="228" t="str">
        <f>IF([2]相关演算!CP106="","",[2]相关演算!CP106)</f>
        <v/>
      </c>
      <c r="CQ106" s="228">
        <f>IF([2]相关演算!CQ106="","",[2]相关演算!CQ106)</f>
        <v>82</v>
      </c>
      <c r="CR106" s="228" t="e">
        <f>IF([2]相关演算!CR106="","",[2]相关演算!CR106)</f>
        <v>#VALUE!</v>
      </c>
      <c r="CS106" s="228" t="e">
        <f>IF([2]相关演算!CS106="","",[2]相关演算!CS106)</f>
        <v>#VALUE!</v>
      </c>
      <c r="CT106" s="228" t="e">
        <f>IF([2]相关演算!CT106="","",[2]相关演算!CT106)</f>
        <v>#VALUE!</v>
      </c>
      <c r="CU106" s="228" t="e">
        <f>IF([2]相关演算!CU106="","",[2]相关演算!CU106)</f>
        <v>#VALUE!</v>
      </c>
      <c r="CV106" s="228" t="str">
        <f>IF([2]相关演算!CV106="","",[2]相关演算!CV106)</f>
        <v/>
      </c>
      <c r="CW106" s="228">
        <f>IF([2]相关演算!CW106="","",[2]相关演算!CW106)</f>
        <v>8.3381575063344246E-2</v>
      </c>
      <c r="CX106" s="228">
        <f>IF([2]相关演算!CX106="","",[2]相关演算!CX106)</f>
        <v>8.6894481304485349E-2</v>
      </c>
      <c r="CY106" s="228">
        <f>IF([2]相关演算!CY106="","",[2]相关演算!CY106)</f>
        <v>7.7022008010676019E-2</v>
      </c>
      <c r="CZ106" s="228">
        <f>IF([2]相关演算!CZ106="","",[2]相关演算!CZ106)</f>
        <v>7.6306193511149673E-2</v>
      </c>
      <c r="DA106" s="228" t="str">
        <f>IF([2]相关演算!DA106="","",[2]相关演算!DA106)</f>
        <v/>
      </c>
      <c r="DB106" s="228" t="str">
        <f>IF([2]相关演算!DB106="","",[2]相关演算!DB106)</f>
        <v/>
      </c>
      <c r="DC106" s="228" t="e">
        <f>IF([2]相关演算!DC106="","",[2]相关演算!DC106)</f>
        <v>#VALUE!</v>
      </c>
      <c r="DD106" s="228" t="e">
        <f>IF([2]相关演算!DD106="","",[2]相关演算!DD106)</f>
        <v>#VALUE!</v>
      </c>
      <c r="DE106" s="228" t="e">
        <f>IF([2]相关演算!DE106="","",[2]相关演算!DE106)</f>
        <v>#VALUE!</v>
      </c>
      <c r="DF106" s="228" t="e">
        <f>IF([2]相关演算!DF106="","",[2]相关演算!DF106)</f>
        <v>#VALUE!</v>
      </c>
      <c r="DG106" s="228" t="str">
        <f>IF([2]相关演算!DG106="","",[2]相关演算!DG106)</f>
        <v/>
      </c>
      <c r="DH106" s="228" t="str">
        <f>IF([2]相关演算!DH106="","",[2]相关演算!DH106)</f>
        <v/>
      </c>
      <c r="DI106" s="228" t="str">
        <f>IF([2]相关演算!DI106="","",[2]相关演算!DI106)</f>
        <v/>
      </c>
      <c r="DJ106" s="228" t="str">
        <f>IF([2]相关演算!DJ106="","",[2]相关演算!DJ106)</f>
        <v/>
      </c>
      <c r="DK106" s="228" t="str">
        <f>IF([2]相关演算!DK106="","",[2]相关演算!DK106)</f>
        <v/>
      </c>
      <c r="DL106" s="228" t="str">
        <f>IF([2]相关演算!DL106="","",[2]相关演算!DL106)</f>
        <v/>
      </c>
      <c r="DM106" s="228" t="str">
        <f>IF([2]相关演算!DM106="","",[2]相关演算!DM106)</f>
        <v/>
      </c>
      <c r="DN106" s="228" t="str">
        <f>IF([2]相关演算!DN106="","",[2]相关演算!DN106)</f>
        <v/>
      </c>
      <c r="DO106" s="228" t="str">
        <f>IF([2]相关演算!DO106="","",[2]相关演算!DO106)</f>
        <v/>
      </c>
      <c r="DP106" s="228" t="str">
        <f>IF([2]相关演算!DP106="","",[2]相关演算!DP106)</f>
        <v/>
      </c>
      <c r="DQ106" s="228" t="str">
        <f>IF([2]相关演算!DQ106="","",[2]相关演算!DQ106)</f>
        <v/>
      </c>
      <c r="DR106" s="228" t="str">
        <f>IF([2]相关演算!DR106="","",[2]相关演算!DR106)</f>
        <v/>
      </c>
      <c r="DS106" s="228" t="str">
        <f>IF([2]相关演算!DS106="","",[2]相关演算!DS106)</f>
        <v/>
      </c>
      <c r="DT106" s="228" t="str">
        <f>IF([2]相关演算!DT106="","",[2]相关演算!DT106)</f>
        <v/>
      </c>
      <c r="DU106" s="228" t="str">
        <f>IF([2]相关演算!DU106="","",[2]相关演算!DU106)</f>
        <v/>
      </c>
      <c r="DV106" s="228" t="str">
        <f>IF([2]相关演算!DV106="","",[2]相关演算!DV106)</f>
        <v/>
      </c>
      <c r="DW106" s="228" t="str">
        <f>IF([2]相关演算!DW106="","",[2]相关演算!DW106)</f>
        <v/>
      </c>
      <c r="DX106" s="228" t="str">
        <f>IF([2]相关演算!DX106="","",[2]相关演算!DX106)</f>
        <v/>
      </c>
      <c r="DY106" s="228" t="str">
        <f>IF([2]相关演算!DY106="","",[2]相关演算!DY106)</f>
        <v/>
      </c>
      <c r="DZ106" s="228" t="str">
        <f>IF([2]相关演算!DZ106="","",[2]相关演算!DZ106)</f>
        <v/>
      </c>
      <c r="EA106" s="228" t="str">
        <f>IF([2]相关演算!EA106="","",[2]相关演算!EA106)</f>
        <v/>
      </c>
      <c r="EB106" s="228" t="str">
        <f>IF([2]相关演算!EB106="","",[2]相关演算!EB106)</f>
        <v/>
      </c>
      <c r="EC106" s="228" t="str">
        <f>IF([2]相关演算!EC106="","",[2]相关演算!EC106)</f>
        <v/>
      </c>
      <c r="ED106" s="228" t="str">
        <f>IF([2]相关演算!ED106="","",[2]相关演算!ED106)</f>
        <v/>
      </c>
      <c r="EE106" s="228" t="str">
        <f>IF([2]相关演算!EE106="","",[2]相关演算!EE106)</f>
        <v/>
      </c>
      <c r="EF106" s="228" t="str">
        <f>IF([2]相关演算!EF106="","",[2]相关演算!EF106)</f>
        <v/>
      </c>
      <c r="EG106" s="228" t="str">
        <f>IF([2]相关演算!EG106="","",[2]相关演算!EG106)</f>
        <v/>
      </c>
      <c r="EH106" s="228" t="str">
        <f>IF([2]相关演算!EH106="","",[2]相关演算!EH106)</f>
        <v/>
      </c>
      <c r="EI106" s="228" t="str">
        <f>IF([2]相关演算!EI106="","",[2]相关演算!EI106)</f>
        <v/>
      </c>
      <c r="EJ106" s="228" t="str">
        <f>IF([2]相关演算!EJ106="","",[2]相关演算!EJ106)</f>
        <v/>
      </c>
      <c r="EK106" s="228" t="str">
        <f>IF([2]相关演算!EK106="","",[2]相关演算!EK106)</f>
        <v/>
      </c>
      <c r="EL106" s="228" t="str">
        <f>IF([2]相关演算!EL106="","",[2]相关演算!EL106)</f>
        <v/>
      </c>
      <c r="EM106" s="228" t="str">
        <f>IF([2]相关演算!EM106="","",[2]相关演算!EM106)</f>
        <v/>
      </c>
      <c r="EN106" s="228" t="str">
        <f>IF([2]相关演算!EN106="","",[2]相关演算!EN106)</f>
        <v/>
      </c>
      <c r="EO106" s="228" t="str">
        <f>IF([2]相关演算!EO106="","",[2]相关演算!EO106)</f>
        <v/>
      </c>
      <c r="EP106" s="228" t="str">
        <f>IF([2]相关演算!EP106="","",[2]相关演算!EP106)</f>
        <v/>
      </c>
      <c r="EQ106" s="228" t="str">
        <f>IF([2]相关演算!EQ106="","",[2]相关演算!EQ106)</f>
        <v/>
      </c>
      <c r="ER106" s="228" t="str">
        <f>IF([2]相关演算!ER106="","",[2]相关演算!ER106)</f>
        <v/>
      </c>
      <c r="ES106" s="228" t="str">
        <f>IF([2]相关演算!ES106="","",[2]相关演算!ES106)</f>
        <v/>
      </c>
      <c r="ET106" s="228" t="str">
        <f>IF([2]相关演算!ET106="","",[2]相关演算!ET106)</f>
        <v/>
      </c>
      <c r="EU106" s="228" t="str">
        <f>IF([2]相关演算!EU106="","",[2]相关演算!EU106)</f>
        <v/>
      </c>
      <c r="EV106" s="228" t="str">
        <f>IF([2]相关演算!EV106="","",[2]相关演算!EV106)</f>
        <v/>
      </c>
      <c r="EW106" s="228" t="str">
        <f>IF([2]相关演算!EW106="","",[2]相关演算!EW106)</f>
        <v/>
      </c>
      <c r="EX106" s="228" t="str">
        <f>IF([2]相关演算!EX106="","",[2]相关演算!EX106)</f>
        <v/>
      </c>
      <c r="EY106" s="228" t="str">
        <f>IF([2]相关演算!EY106="","",[2]相关演算!EY106)</f>
        <v/>
      </c>
      <c r="EZ106" s="228" t="str">
        <f>IF([2]相关演算!EZ106="","",[2]相关演算!EZ106)</f>
        <v/>
      </c>
      <c r="FA106" s="228" t="str">
        <f>IF([2]相关演算!FA106="","",[2]相关演算!FA106)</f>
        <v/>
      </c>
      <c r="FB106" s="228" t="str">
        <f>IF([2]相关演算!FB106="","",[2]相关演算!FB106)</f>
        <v/>
      </c>
      <c r="FC106" s="228" t="str">
        <f>IF([2]相关演算!FC106="","",[2]相关演算!FC106)</f>
        <v/>
      </c>
      <c r="FD106" s="228" t="str">
        <f>IF([2]相关演算!FD106="","",[2]相关演算!FD106)</f>
        <v/>
      </c>
      <c r="FE106" s="228" t="str">
        <f>IF([2]相关演算!FE106="","",[2]相关演算!FE106)</f>
        <v/>
      </c>
      <c r="FF106" s="228" t="str">
        <f>IF([2]相关演算!FF106="","",[2]相关演算!FF106)</f>
        <v/>
      </c>
      <c r="FG106" s="228" t="str">
        <f>IF([2]相关演算!FG106="","",[2]相关演算!FG106)</f>
        <v/>
      </c>
      <c r="FH106" s="228">
        <f>IF([2]相关演算!FH106="","",[2]相关演算!FH106)</f>
        <v>10091</v>
      </c>
      <c r="FI106" s="228" t="str">
        <f>IF([2]相关演算!FI106="","",[2]相关演算!FI106)</f>
        <v/>
      </c>
      <c r="FJ106" s="228" t="str">
        <f>IF([2]相关演算!FJ106="","",[2]相关演算!FJ106)</f>
        <v/>
      </c>
      <c r="FK106" s="228" t="str">
        <f>IF([2]相关演算!FK106="","",[2]相关演算!FK106)</f>
        <v/>
      </c>
      <c r="FL106" s="228" t="str">
        <f>IF([2]相关演算!FL106="","",[2]相关演算!FL106)</f>
        <v/>
      </c>
      <c r="FM106" s="228" t="str">
        <f>IF([2]相关演算!FM106="","",[2]相关演算!FM106)</f>
        <v/>
      </c>
      <c r="FN106" s="228" t="str">
        <f>IF([2]相关演算!FN106="","",[2]相关演算!FN106)</f>
        <v/>
      </c>
      <c r="FO106" s="228" t="str">
        <f>IF([2]相关演算!FO106="","",[2]相关演算!FO106)</f>
        <v/>
      </c>
      <c r="FP106" s="228" t="str">
        <f>IF([2]相关演算!FP106="","",[2]相关演算!FP106)</f>
        <v/>
      </c>
      <c r="FQ106" s="228" t="str">
        <f>IF([2]相关演算!FQ106="","",[2]相关演算!FQ106)</f>
        <v/>
      </c>
      <c r="FR106" s="228" t="str">
        <f>IF([2]相关演算!FR106="","",[2]相关演算!FR106)</f>
        <v/>
      </c>
      <c r="FS106" s="228" t="str">
        <f>IF([2]相关演算!FS106="","",[2]相关演算!FS106)</f>
        <v/>
      </c>
      <c r="FT106" s="228" t="str">
        <f>IF([2]相关演算!FT106="","",[2]相关演算!FT106)</f>
        <v/>
      </c>
      <c r="FU106" s="228" t="str">
        <f>IF([2]相关演算!FU106="","",[2]相关演算!FU106)</f>
        <v/>
      </c>
      <c r="FV106" s="228" t="str">
        <f>IF([2]相关演算!FV106="","",[2]相关演算!FV106)</f>
        <v/>
      </c>
      <c r="FW106" s="228" t="str">
        <f>IF([2]相关演算!FW106="","",[2]相关演算!FW106)</f>
        <v/>
      </c>
      <c r="FX106" s="228" t="str">
        <f>IF([2]相关演算!FX106="","",[2]相关演算!FX106)</f>
        <v/>
      </c>
      <c r="FY106" s="228" t="str">
        <f>IF([2]相关演算!FY106="","",[2]相关演算!FY106)</f>
        <v/>
      </c>
      <c r="FZ106" s="228" t="str">
        <f>IF([2]相关演算!FZ106="","",[2]相关演算!FZ106)</f>
        <v/>
      </c>
      <c r="GA106" s="228" t="str">
        <f>IF([2]相关演算!GA106="","",[2]相关演算!GA106)</f>
        <v/>
      </c>
      <c r="GB106" s="228" t="str">
        <f>IF([2]相关演算!GB106="","",[2]相关演算!GB106)</f>
        <v/>
      </c>
      <c r="GC106" s="228" t="str">
        <f>IF([2]相关演算!GC106="","",[2]相关演算!GC106)</f>
        <v/>
      </c>
      <c r="GD106" s="228" t="str">
        <f>IF([2]相关演算!GD106="","",[2]相关演算!GD106)</f>
        <v/>
      </c>
      <c r="GE106" s="228" t="str">
        <f>IF([2]相关演算!GE106="","",[2]相关演算!GE106)</f>
        <v/>
      </c>
      <c r="GF106" s="228" t="str">
        <f>IF([2]相关演算!GF106="","",[2]相关演算!GF106)</f>
        <v/>
      </c>
      <c r="GG106" s="228" t="str">
        <f>IF([2]相关演算!GG106="","",[2]相关演算!GG106)</f>
        <v/>
      </c>
      <c r="GH106" s="228" t="str">
        <f>IF([2]相关演算!GH106="","",[2]相关演算!GH106)</f>
        <v/>
      </c>
      <c r="GI106" s="228" t="str">
        <f>IF([2]相关演算!GI106="","",[2]相关演算!GI106)</f>
        <v/>
      </c>
      <c r="GJ106" s="228" t="str">
        <f>IF([2]相关演算!GJ106="","",[2]相关演算!GJ106)</f>
        <v/>
      </c>
      <c r="GK106" s="228" t="str">
        <f>IF([2]相关演算!GK106="","",[2]相关演算!GK106)</f>
        <v/>
      </c>
      <c r="GL106" s="228" t="str">
        <f>IF([2]相关演算!GL106="","",[2]相关演算!GL106)</f>
        <v/>
      </c>
      <c r="GM106" s="228" t="str">
        <f>IF([2]相关演算!GM106="","",[2]相关演算!GM106)</f>
        <v/>
      </c>
      <c r="GN106" s="228" t="str">
        <f>IF([2]相关演算!GN106="","",[2]相关演算!GN106)</f>
        <v/>
      </c>
      <c r="GO106" s="228" t="str">
        <f>IF([2]相关演算!GO106="","",[2]相关演算!GO106)</f>
        <v/>
      </c>
      <c r="GP106" s="228" t="str">
        <f>IF([2]相关演算!GP106="","",[2]相关演算!GP106)</f>
        <v/>
      </c>
      <c r="GQ106" s="228" t="str">
        <f>IF([2]相关演算!GQ106="","",[2]相关演算!GQ106)</f>
        <v/>
      </c>
      <c r="GR106" s="228" t="str">
        <f>IF([2]相关演算!GR106="","",[2]相关演算!GR106)</f>
        <v/>
      </c>
      <c r="GS106" s="228" t="str">
        <f>IF([2]相关演算!GS106="","",[2]相关演算!GS106)</f>
        <v/>
      </c>
      <c r="GT106" s="228" t="str">
        <f>IF([2]相关演算!GT106="","",[2]相关演算!GT106)</f>
        <v/>
      </c>
      <c r="GU106" s="228" t="str">
        <f>IF([2]相关演算!GU106="","",[2]相关演算!GU106)</f>
        <v/>
      </c>
      <c r="GV106" s="228" t="str">
        <f>IF([2]相关演算!GV106="","",[2]相关演算!GV106)</f>
        <v/>
      </c>
      <c r="GW106" s="228" t="str">
        <f>IF([2]相关演算!GW106="","",[2]相关演算!GW106)</f>
        <v/>
      </c>
      <c r="GX106" s="228" t="str">
        <f>IF([2]相关演算!GX106="","",[2]相关演算!GX106)</f>
        <v/>
      </c>
      <c r="GY106" s="228" t="str">
        <f>IF([2]相关演算!GY106="","",[2]相关演算!GY106)</f>
        <v/>
      </c>
      <c r="GZ106" s="228" t="str">
        <f>IF([2]相关演算!GZ106="","",[2]相关演算!GZ106)</f>
        <v/>
      </c>
    </row>
    <row r="107" spans="1:208">
      <c r="A107" s="228" t="str">
        <f>IF([2]相关演算!A107="","",[2]相关演算!A107)</f>
        <v/>
      </c>
      <c r="B107" s="228" t="str">
        <f>IF([2]相关演算!B107="","",[2]相关演算!B107)</f>
        <v/>
      </c>
      <c r="C107" s="228" t="str">
        <f>IF([2]相关演算!C107="","",[2]相关演算!C107)</f>
        <v/>
      </c>
      <c r="D107" s="228" t="str">
        <f>IF([2]相关演算!D107="","",[2]相关演算!D107)</f>
        <v/>
      </c>
      <c r="E107" s="228" t="str">
        <f>IF([2]相关演算!E107="","",[2]相关演算!E107)</f>
        <v/>
      </c>
      <c r="F107" s="228" t="str">
        <f>IF([2]相关演算!F107="","",[2]相关演算!F107)</f>
        <v/>
      </c>
      <c r="G107" s="228" t="str">
        <f>IF([2]相关演算!G107="","",[2]相关演算!G107)</f>
        <v/>
      </c>
      <c r="H107" s="228" t="str">
        <f>IF([2]相关演算!H107="","",[2]相关演算!H107)</f>
        <v/>
      </c>
      <c r="I107" s="228" t="str">
        <f>IF([2]相关演算!I107="","",[2]相关演算!I107)</f>
        <v/>
      </c>
      <c r="J107" s="228" t="str">
        <f>IF([2]相关演算!J107="","",[2]相关演算!J107)</f>
        <v/>
      </c>
      <c r="K107" s="228" t="str">
        <f>IF([2]相关演算!K107="","",[2]相关演算!K107)</f>
        <v/>
      </c>
      <c r="L107" s="228" t="str">
        <f>IF([2]相关演算!L107="","",[2]相关演算!L107)</f>
        <v/>
      </c>
      <c r="M107" s="228" t="str">
        <f>IF([2]相关演算!M107="","",[2]相关演算!M107)</f>
        <v/>
      </c>
      <c r="N107" s="228" t="str">
        <f>IF([2]相关演算!N107="","",[2]相关演算!N107)</f>
        <v/>
      </c>
      <c r="O107" s="228" t="str">
        <f>IF([2]相关演算!O107="","",[2]相关演算!O107)</f>
        <v/>
      </c>
      <c r="P107" s="228" t="str">
        <f>IF([2]相关演算!P107="","",[2]相关演算!P107)</f>
        <v/>
      </c>
      <c r="Q107" s="228" t="str">
        <f>IF([2]相关演算!Q107="","",[2]相关演算!Q107)</f>
        <v/>
      </c>
      <c r="R107" s="228" t="str">
        <f>IF([2]相关演算!R107="","",[2]相关演算!R107)</f>
        <v/>
      </c>
      <c r="S107" s="228" t="str">
        <f>IF([2]相关演算!S107="","",[2]相关演算!S107)</f>
        <v/>
      </c>
      <c r="T107" s="228" t="str">
        <f>IF([2]相关演算!T107="","",[2]相关演算!T107)</f>
        <v/>
      </c>
      <c r="U107" s="228" t="str">
        <f>IF([2]相关演算!U107="","",[2]相关演算!U107)</f>
        <v/>
      </c>
      <c r="V107" s="228" t="str">
        <f>IF([2]相关演算!V107="","",[2]相关演算!V107)</f>
        <v/>
      </c>
      <c r="W107" s="228" t="str">
        <f>IF([2]相关演算!W107="","",[2]相关演算!W107)</f>
        <v/>
      </c>
      <c r="X107" s="228" t="str">
        <f>IF([2]相关演算!X107="","",[2]相关演算!X107)</f>
        <v/>
      </c>
      <c r="Y107" s="228" t="str">
        <f>IF([2]相关演算!Y107="","",[2]相关演算!Y107)</f>
        <v/>
      </c>
      <c r="Z107" s="228" t="str">
        <f>IF([2]相关演算!Z107="","",[2]相关演算!Z107)</f>
        <v/>
      </c>
      <c r="AA107" s="228" t="str">
        <f>IF([2]相关演算!AA107="","",[2]相关演算!AA107)</f>
        <v/>
      </c>
      <c r="AB107" s="228" t="str">
        <f>IF([2]相关演算!AB107="","",[2]相关演算!AB107)</f>
        <v/>
      </c>
      <c r="AC107" s="228" t="str">
        <f>IF([2]相关演算!AC107="","",[2]相关演算!AC107)</f>
        <v/>
      </c>
      <c r="AD107" s="228" t="str">
        <f>IF([2]相关演算!AD107="","",[2]相关演算!AD107)</f>
        <v/>
      </c>
      <c r="AE107" s="228" t="str">
        <f>IF([2]相关演算!AE107="","",[2]相关演算!AE107)</f>
        <v/>
      </c>
      <c r="AF107" s="228" t="str">
        <f>IF([2]相关演算!AF107="","",[2]相关演算!AF107)</f>
        <v/>
      </c>
      <c r="AG107" s="228" t="str">
        <f>IF([2]相关演算!AG107="","",[2]相关演算!AG107)</f>
        <v/>
      </c>
      <c r="AH107" s="228" t="str">
        <f>IF([2]相关演算!AH107="","",[2]相关演算!AH107)</f>
        <v/>
      </c>
      <c r="AI107" s="228" t="str">
        <f>IF([2]相关演算!AI107="","",[2]相关演算!AI107)</f>
        <v/>
      </c>
      <c r="AJ107" s="228" t="str">
        <f>IF([2]相关演算!AJ107="","",[2]相关演算!AJ107)</f>
        <v/>
      </c>
      <c r="AK107" s="228" t="str">
        <f>IF([2]相关演算!AK107="","",[2]相关演算!AK107)</f>
        <v/>
      </c>
      <c r="AL107" s="228" t="str">
        <f>IF([2]相关演算!AL107="","",[2]相关演算!AL107)</f>
        <v/>
      </c>
      <c r="AM107" s="228" t="str">
        <f>IF([2]相关演算!AM107="","",[2]相关演算!AM107)</f>
        <v/>
      </c>
      <c r="AN107" s="228" t="str">
        <f>IF([2]相关演算!AN107="","",[2]相关演算!AN107)</f>
        <v/>
      </c>
      <c r="AO107" s="228" t="str">
        <f>IF([2]相关演算!AO107="","",[2]相关演算!AO107)</f>
        <v/>
      </c>
      <c r="AP107" s="228" t="str">
        <f>IF([2]相关演算!AP107="","",[2]相关演算!AP107)</f>
        <v/>
      </c>
      <c r="AQ107" s="228" t="str">
        <f>IF([2]相关演算!AQ107="","",[2]相关演算!AQ107)</f>
        <v/>
      </c>
      <c r="AR107" s="228" t="str">
        <f>IF([2]相关演算!AR107="","",[2]相关演算!AR107)</f>
        <v/>
      </c>
      <c r="AS107" s="228" t="str">
        <f>IF([2]相关演算!AS107="","",[2]相关演算!AS107)</f>
        <v/>
      </c>
      <c r="AT107" s="228" t="str">
        <f>IF([2]相关演算!AT107="","",[2]相关演算!AT107)</f>
        <v/>
      </c>
      <c r="AU107" s="228" t="str">
        <f>IF([2]相关演算!AU107="","",[2]相关演算!AU107)</f>
        <v/>
      </c>
      <c r="AV107" s="228" t="str">
        <f>IF([2]相关演算!AV107="","",[2]相关演算!AV107)</f>
        <v/>
      </c>
      <c r="AW107" s="228" t="str">
        <f>IF([2]相关演算!AW107="","",[2]相关演算!AW107)</f>
        <v/>
      </c>
      <c r="AX107" s="228" t="str">
        <f>IF([2]相关演算!AX107="","",[2]相关演算!AX107)</f>
        <v/>
      </c>
      <c r="AY107" s="228" t="str">
        <f>IF([2]相关演算!AY107="","",[2]相关演算!AY107)</f>
        <v/>
      </c>
      <c r="AZ107" s="228" t="str">
        <f>IF([2]相关演算!AZ107="","",[2]相关演算!AZ107)</f>
        <v/>
      </c>
      <c r="BA107" s="228" t="str">
        <f>IF([2]相关演算!BA107="","",[2]相关演算!BA107)</f>
        <v/>
      </c>
      <c r="BB107" s="228" t="str">
        <f>IF([2]相关演算!BB107="","",[2]相关演算!BB107)</f>
        <v/>
      </c>
      <c r="BC107" s="228" t="str">
        <f>IF([2]相关演算!BC107="","",[2]相关演算!BC107)</f>
        <v/>
      </c>
      <c r="BD107" s="228">
        <f>IF([2]相关演算!BD107="","",[2]相关演算!BD107)</f>
        <v>83</v>
      </c>
      <c r="BE107" s="228">
        <f>IF([2]相关演算!BE107="","",[2]相关演算!BE107)</f>
        <v>240</v>
      </c>
      <c r="BF107" s="228">
        <f>IF([2]相关演算!BF107="","",[2]相关演算!BF107)</f>
        <v>200.99529464693151</v>
      </c>
      <c r="BG107" s="228">
        <f>IF([2]相关演算!BG107="","",[2]相关演算!BG107)</f>
        <v>226.71587172051682</v>
      </c>
      <c r="BH107" s="228">
        <f>IF([2]相关演算!BH107="","",[2]相关演算!BH107)</f>
        <v>234.93934834533738</v>
      </c>
      <c r="BI107" s="228" t="str">
        <f>IF([2]相关演算!BI107="","",[2]相关演算!BI107)</f>
        <v/>
      </c>
      <c r="BJ107" s="228" t="str">
        <f>IF([2]相关演算!BJ107="","",[2]相关演算!BJ107)</f>
        <v/>
      </c>
      <c r="BK107" s="228">
        <f>IF([2]相关演算!BK107="","",[2]相关演算!BK107)</f>
        <v>83</v>
      </c>
      <c r="BL107" s="228">
        <f>IF([2]相关演算!BL107="","",[2]相关演算!BL107)</f>
        <v>7.5783173202260745E-2</v>
      </c>
      <c r="BM107" s="228">
        <f>IF([2]相关演算!BM107="","",[2]相关演算!BM107)</f>
        <v>0.18470635901674581</v>
      </c>
      <c r="BN107" s="228">
        <f>IF([2]相关演算!BN107="","",[2]相关演算!BN107)</f>
        <v>0.21688992420151659</v>
      </c>
      <c r="BO107" s="228">
        <f>IF([2]相关演算!BO107="","",[2]相关演算!BO107)</f>
        <v>8.4711043128102292E-2</v>
      </c>
      <c r="BP107" s="228" t="str">
        <f>IF([2]相关演算!BP107="","",[2]相关演算!BP107)</f>
        <v/>
      </c>
      <c r="BQ107" s="228">
        <f>IF([2]相关演算!BQ107="","",[2]相关演算!BQ107)</f>
        <v>5.7531096330651121E-2</v>
      </c>
      <c r="BR107" s="228">
        <f>IF([2]相关演算!BR107="","",[2]相关演算!BR107)</f>
        <v>0.23865186637974986</v>
      </c>
      <c r="BS107" s="228">
        <f>IF([2]相关演算!BS107="","",[2]相关演算!BS107)</f>
        <v>0.10329549784813197</v>
      </c>
      <c r="BT107" s="228">
        <f>IF([2]相关演算!BT107="","",[2]相关演算!BT107)</f>
        <v>9.7274986669168229E-2</v>
      </c>
      <c r="BU107" s="228" t="str">
        <f>IF([2]相关演算!BU107="","",[2]相关演算!BU107)</f>
        <v/>
      </c>
      <c r="BV107" s="228" t="str">
        <f>IF([2]相关演算!BV107="","",[2]相关演算!BV107)</f>
        <v/>
      </c>
      <c r="BW107" s="228">
        <f>IF([2]相关演算!BW107="","",[2]相关演算!BW107)</f>
        <v>0.13331426953291187</v>
      </c>
      <c r="BX107" s="228">
        <f>IF([2]相关演算!BX107="","",[2]相关演算!BX107)</f>
        <v>0.4233582253964957</v>
      </c>
      <c r="BY107" s="228">
        <f>IF([2]相关演算!BY107="","",[2]相关演算!BY107)</f>
        <v>0.32018542204964856</v>
      </c>
      <c r="BZ107" s="228">
        <f>IF([2]相关演算!BZ107="","",[2]相关演算!BZ107)</f>
        <v>0.18198602979727052</v>
      </c>
      <c r="CA107" s="228" t="str">
        <f>IF([2]相关演算!CA107="","",[2]相关演算!CA107)</f>
        <v/>
      </c>
      <c r="CB107" s="228" t="str">
        <f>IF([2]相关演算!CB107="","",[2]相关演算!CB107)</f>
        <v/>
      </c>
      <c r="CC107" s="228" t="str">
        <f>IF([2]相关演算!CC107="","",[2]相关演算!CC107)</f>
        <v/>
      </c>
      <c r="CD107" s="228" t="str">
        <f>IF([2]相关演算!CD107="","",[2]相关演算!CD107)</f>
        <v/>
      </c>
      <c r="CE107" s="228" t="str">
        <f>IF([2]相关演算!CE107="","",[2]相关演算!CE107)</f>
        <v/>
      </c>
      <c r="CF107" s="228" t="str">
        <f>IF([2]相关演算!CF107="","",[2]相关演算!CF107)</f>
        <v/>
      </c>
      <c r="CG107" s="228" t="str">
        <f>IF([2]相关演算!CG107="","",[2]相关演算!CG107)</f>
        <v/>
      </c>
      <c r="CH107" s="228" t="str">
        <f>IF([2]相关演算!CH107="","",[2]相关演算!CH107)</f>
        <v/>
      </c>
      <c r="CI107" s="228" t="str">
        <f>IF([2]相关演算!CI107="","",[2]相关演算!CI107)</f>
        <v/>
      </c>
      <c r="CJ107" s="228">
        <f>IF([2]相关演算!CJ107="","",[2]相关演算!CJ107)</f>
        <v>83</v>
      </c>
      <c r="CK107" s="228">
        <f>IF([2]相关演算!CK107="","",[2]相关演算!CK107)</f>
        <v>333.10983883617388</v>
      </c>
      <c r="CL107" s="228">
        <f>IF([2]相关演算!CL107="","",[2]相关演算!CL107)</f>
        <v>334.19772911726</v>
      </c>
      <c r="CM107" s="228">
        <f>IF([2]相关演算!CM107="","",[2]相关演算!CM107)</f>
        <v>325.71056486899226</v>
      </c>
      <c r="CN107" s="228">
        <f>IF([2]相关演算!CN107="","",[2]相关演算!CN107)</f>
        <v>325.71056486899226</v>
      </c>
      <c r="CO107" s="228" t="str">
        <f>IF([2]相关演算!CO107="","",[2]相关演算!CO107)</f>
        <v/>
      </c>
      <c r="CP107" s="228" t="str">
        <f>IF([2]相关演算!CP107="","",[2]相关演算!CP107)</f>
        <v/>
      </c>
      <c r="CQ107" s="228">
        <f>IF([2]相关演算!CQ107="","",[2]相关演算!CQ107)</f>
        <v>83</v>
      </c>
      <c r="CR107" s="228" t="e">
        <f>IF([2]相关演算!CR107="","",[2]相关演算!CR107)</f>
        <v>#VALUE!</v>
      </c>
      <c r="CS107" s="228" t="e">
        <f>IF([2]相关演算!CS107="","",[2]相关演算!CS107)</f>
        <v>#VALUE!</v>
      </c>
      <c r="CT107" s="228" t="e">
        <f>IF([2]相关演算!CT107="","",[2]相关演算!CT107)</f>
        <v>#VALUE!</v>
      </c>
      <c r="CU107" s="228" t="e">
        <f>IF([2]相关演算!CU107="","",[2]相关演算!CU107)</f>
        <v>#VALUE!</v>
      </c>
      <c r="CV107" s="228" t="str">
        <f>IF([2]相关演算!CV107="","",[2]相关演算!CV107)</f>
        <v/>
      </c>
      <c r="CW107" s="228">
        <f>IF([2]相关演算!CW107="","",[2]相关演算!CW107)</f>
        <v>8.4149700629931323E-2</v>
      </c>
      <c r="CX107" s="228">
        <f>IF([2]相关演算!CX107="","",[2]相关演算!CX107)</f>
        <v>8.8054487081561203E-2</v>
      </c>
      <c r="CY107" s="228">
        <f>IF([2]相关演算!CY107="","",[2]相关演算!CY107)</f>
        <v>7.8191075144190492E-2</v>
      </c>
      <c r="CZ107" s="228">
        <f>IF([2]相关演算!CZ107="","",[2]相关演算!CZ107)</f>
        <v>7.7530442295333041E-2</v>
      </c>
      <c r="DA107" s="228" t="str">
        <f>IF([2]相关演算!DA107="","",[2]相关演算!DA107)</f>
        <v/>
      </c>
      <c r="DB107" s="228" t="str">
        <f>IF([2]相关演算!DB107="","",[2]相关演算!DB107)</f>
        <v/>
      </c>
      <c r="DC107" s="228" t="e">
        <f>IF([2]相关演算!DC107="","",[2]相关演算!DC107)</f>
        <v>#VALUE!</v>
      </c>
      <c r="DD107" s="228" t="e">
        <f>IF([2]相关演算!DD107="","",[2]相关演算!DD107)</f>
        <v>#VALUE!</v>
      </c>
      <c r="DE107" s="228" t="e">
        <f>IF([2]相关演算!DE107="","",[2]相关演算!DE107)</f>
        <v>#VALUE!</v>
      </c>
      <c r="DF107" s="228" t="e">
        <f>IF([2]相关演算!DF107="","",[2]相关演算!DF107)</f>
        <v>#VALUE!</v>
      </c>
      <c r="DG107" s="228" t="str">
        <f>IF([2]相关演算!DG107="","",[2]相关演算!DG107)</f>
        <v/>
      </c>
      <c r="DH107" s="228" t="str">
        <f>IF([2]相关演算!DH107="","",[2]相关演算!DH107)</f>
        <v/>
      </c>
      <c r="DI107" s="228" t="str">
        <f>IF([2]相关演算!DI107="","",[2]相关演算!DI107)</f>
        <v/>
      </c>
      <c r="DJ107" s="228" t="str">
        <f>IF([2]相关演算!DJ107="","",[2]相关演算!DJ107)</f>
        <v/>
      </c>
      <c r="DK107" s="228" t="str">
        <f>IF([2]相关演算!DK107="","",[2]相关演算!DK107)</f>
        <v/>
      </c>
      <c r="DL107" s="228" t="str">
        <f>IF([2]相关演算!DL107="","",[2]相关演算!DL107)</f>
        <v/>
      </c>
      <c r="DM107" s="228" t="str">
        <f>IF([2]相关演算!DM107="","",[2]相关演算!DM107)</f>
        <v/>
      </c>
      <c r="DN107" s="228" t="str">
        <f>IF([2]相关演算!DN107="","",[2]相关演算!DN107)</f>
        <v/>
      </c>
      <c r="DO107" s="228" t="str">
        <f>IF([2]相关演算!DO107="","",[2]相关演算!DO107)</f>
        <v/>
      </c>
      <c r="DP107" s="228" t="str">
        <f>IF([2]相关演算!DP107="","",[2]相关演算!DP107)</f>
        <v/>
      </c>
      <c r="DQ107" s="228" t="str">
        <f>IF([2]相关演算!DQ107="","",[2]相关演算!DQ107)</f>
        <v/>
      </c>
      <c r="DR107" s="228" t="str">
        <f>IF([2]相关演算!DR107="","",[2]相关演算!DR107)</f>
        <v/>
      </c>
      <c r="DS107" s="228" t="str">
        <f>IF([2]相关演算!DS107="","",[2]相关演算!DS107)</f>
        <v/>
      </c>
      <c r="DT107" s="228" t="str">
        <f>IF([2]相关演算!DT107="","",[2]相关演算!DT107)</f>
        <v/>
      </c>
      <c r="DU107" s="228" t="str">
        <f>IF([2]相关演算!DU107="","",[2]相关演算!DU107)</f>
        <v/>
      </c>
      <c r="DV107" s="228" t="str">
        <f>IF([2]相关演算!DV107="","",[2]相关演算!DV107)</f>
        <v/>
      </c>
      <c r="DW107" s="228" t="str">
        <f>IF([2]相关演算!DW107="","",[2]相关演算!DW107)</f>
        <v/>
      </c>
      <c r="DX107" s="228" t="str">
        <f>IF([2]相关演算!DX107="","",[2]相关演算!DX107)</f>
        <v/>
      </c>
      <c r="DY107" s="228" t="str">
        <f>IF([2]相关演算!DY107="","",[2]相关演算!DY107)</f>
        <v/>
      </c>
      <c r="DZ107" s="228" t="str">
        <f>IF([2]相关演算!DZ107="","",[2]相关演算!DZ107)</f>
        <v/>
      </c>
      <c r="EA107" s="228" t="str">
        <f>IF([2]相关演算!EA107="","",[2]相关演算!EA107)</f>
        <v/>
      </c>
      <c r="EB107" s="228" t="str">
        <f>IF([2]相关演算!EB107="","",[2]相关演算!EB107)</f>
        <v/>
      </c>
      <c r="EC107" s="228" t="str">
        <f>IF([2]相关演算!EC107="","",[2]相关演算!EC107)</f>
        <v/>
      </c>
      <c r="ED107" s="228" t="str">
        <f>IF([2]相关演算!ED107="","",[2]相关演算!ED107)</f>
        <v/>
      </c>
      <c r="EE107" s="228" t="str">
        <f>IF([2]相关演算!EE107="","",[2]相关演算!EE107)</f>
        <v/>
      </c>
      <c r="EF107" s="228" t="str">
        <f>IF([2]相关演算!EF107="","",[2]相关演算!EF107)</f>
        <v/>
      </c>
      <c r="EG107" s="228" t="str">
        <f>IF([2]相关演算!EG107="","",[2]相关演算!EG107)</f>
        <v/>
      </c>
      <c r="EH107" s="228" t="str">
        <f>IF([2]相关演算!EH107="","",[2]相关演算!EH107)</f>
        <v/>
      </c>
      <c r="EI107" s="228" t="str">
        <f>IF([2]相关演算!EI107="","",[2]相关演算!EI107)</f>
        <v/>
      </c>
      <c r="EJ107" s="228" t="str">
        <f>IF([2]相关演算!EJ107="","",[2]相关演算!EJ107)</f>
        <v/>
      </c>
      <c r="EK107" s="228" t="str">
        <f>IF([2]相关演算!EK107="","",[2]相关演算!EK107)</f>
        <v/>
      </c>
      <c r="EL107" s="228" t="str">
        <f>IF([2]相关演算!EL107="","",[2]相关演算!EL107)</f>
        <v/>
      </c>
      <c r="EM107" s="228" t="str">
        <f>IF([2]相关演算!EM107="","",[2]相关演算!EM107)</f>
        <v/>
      </c>
      <c r="EN107" s="228" t="str">
        <f>IF([2]相关演算!EN107="","",[2]相关演算!EN107)</f>
        <v/>
      </c>
      <c r="EO107" s="228" t="str">
        <f>IF([2]相关演算!EO107="","",[2]相关演算!EO107)</f>
        <v/>
      </c>
      <c r="EP107" s="228" t="str">
        <f>IF([2]相关演算!EP107="","",[2]相关演算!EP107)</f>
        <v/>
      </c>
      <c r="EQ107" s="228" t="str">
        <f>IF([2]相关演算!EQ107="","",[2]相关演算!EQ107)</f>
        <v/>
      </c>
      <c r="ER107" s="228" t="str">
        <f>IF([2]相关演算!ER107="","",[2]相关演算!ER107)</f>
        <v/>
      </c>
      <c r="ES107" s="228" t="str">
        <f>IF([2]相关演算!ES107="","",[2]相关演算!ES107)</f>
        <v/>
      </c>
      <c r="ET107" s="228" t="str">
        <f>IF([2]相关演算!ET107="","",[2]相关演算!ET107)</f>
        <v/>
      </c>
      <c r="EU107" s="228" t="str">
        <f>IF([2]相关演算!EU107="","",[2]相关演算!EU107)</f>
        <v/>
      </c>
      <c r="EV107" s="228" t="str">
        <f>IF([2]相关演算!EV107="","",[2]相关演算!EV107)</f>
        <v/>
      </c>
      <c r="EW107" s="228" t="str">
        <f>IF([2]相关演算!EW107="","",[2]相关演算!EW107)</f>
        <v/>
      </c>
      <c r="EX107" s="228" t="str">
        <f>IF([2]相关演算!EX107="","",[2]相关演算!EX107)</f>
        <v/>
      </c>
      <c r="EY107" s="228" t="str">
        <f>IF([2]相关演算!EY107="","",[2]相关演算!EY107)</f>
        <v/>
      </c>
      <c r="EZ107" s="228" t="str">
        <f>IF([2]相关演算!EZ107="","",[2]相关演算!EZ107)</f>
        <v/>
      </c>
      <c r="FA107" s="228" t="str">
        <f>IF([2]相关演算!FA107="","",[2]相关演算!FA107)</f>
        <v/>
      </c>
      <c r="FB107" s="228" t="str">
        <f>IF([2]相关演算!FB107="","",[2]相关演算!FB107)</f>
        <v/>
      </c>
      <c r="FC107" s="228" t="str">
        <f>IF([2]相关演算!FC107="","",[2]相关演算!FC107)</f>
        <v/>
      </c>
      <c r="FD107" s="228" t="str">
        <f>IF([2]相关演算!FD107="","",[2]相关演算!FD107)</f>
        <v/>
      </c>
      <c r="FE107" s="228" t="str">
        <f>IF([2]相关演算!FE107="","",[2]相关演算!FE107)</f>
        <v/>
      </c>
      <c r="FF107" s="228" t="str">
        <f>IF([2]相关演算!FF107="","",[2]相关演算!FF107)</f>
        <v/>
      </c>
      <c r="FG107" s="228" t="str">
        <f>IF([2]相关演算!FG107="","",[2]相关演算!FG107)</f>
        <v/>
      </c>
      <c r="FH107" s="228">
        <f>IF([2]相关演算!FH107="","",[2]相关演算!FH107)</f>
        <v>10092</v>
      </c>
      <c r="FI107" s="228" t="str">
        <f>IF([2]相关演算!FI107="","",[2]相关演算!FI107)</f>
        <v/>
      </c>
      <c r="FJ107" s="228" t="str">
        <f>IF([2]相关演算!FJ107="","",[2]相关演算!FJ107)</f>
        <v/>
      </c>
      <c r="FK107" s="228" t="str">
        <f>IF([2]相关演算!FK107="","",[2]相关演算!FK107)</f>
        <v/>
      </c>
      <c r="FL107" s="228" t="str">
        <f>IF([2]相关演算!FL107="","",[2]相关演算!FL107)</f>
        <v/>
      </c>
      <c r="FM107" s="228" t="str">
        <f>IF([2]相关演算!FM107="","",[2]相关演算!FM107)</f>
        <v/>
      </c>
      <c r="FN107" s="228" t="str">
        <f>IF([2]相关演算!FN107="","",[2]相关演算!FN107)</f>
        <v/>
      </c>
      <c r="FO107" s="228" t="str">
        <f>IF([2]相关演算!FO107="","",[2]相关演算!FO107)</f>
        <v/>
      </c>
      <c r="FP107" s="228" t="str">
        <f>IF([2]相关演算!FP107="","",[2]相关演算!FP107)</f>
        <v/>
      </c>
      <c r="FQ107" s="228" t="str">
        <f>IF([2]相关演算!FQ107="","",[2]相关演算!FQ107)</f>
        <v/>
      </c>
      <c r="FR107" s="228" t="str">
        <f>IF([2]相关演算!FR107="","",[2]相关演算!FR107)</f>
        <v/>
      </c>
      <c r="FS107" s="228" t="str">
        <f>IF([2]相关演算!FS107="","",[2]相关演算!FS107)</f>
        <v/>
      </c>
      <c r="FT107" s="228" t="str">
        <f>IF([2]相关演算!FT107="","",[2]相关演算!FT107)</f>
        <v/>
      </c>
      <c r="FU107" s="228" t="str">
        <f>IF([2]相关演算!FU107="","",[2]相关演算!FU107)</f>
        <v/>
      </c>
      <c r="FV107" s="228" t="str">
        <f>IF([2]相关演算!FV107="","",[2]相关演算!FV107)</f>
        <v/>
      </c>
      <c r="FW107" s="228" t="str">
        <f>IF([2]相关演算!FW107="","",[2]相关演算!FW107)</f>
        <v/>
      </c>
      <c r="FX107" s="228" t="str">
        <f>IF([2]相关演算!FX107="","",[2]相关演算!FX107)</f>
        <v/>
      </c>
      <c r="FY107" s="228" t="str">
        <f>IF([2]相关演算!FY107="","",[2]相关演算!FY107)</f>
        <v/>
      </c>
      <c r="FZ107" s="228" t="str">
        <f>IF([2]相关演算!FZ107="","",[2]相关演算!FZ107)</f>
        <v/>
      </c>
      <c r="GA107" s="228" t="str">
        <f>IF([2]相关演算!GA107="","",[2]相关演算!GA107)</f>
        <v/>
      </c>
      <c r="GB107" s="228" t="str">
        <f>IF([2]相关演算!GB107="","",[2]相关演算!GB107)</f>
        <v/>
      </c>
      <c r="GC107" s="228" t="str">
        <f>IF([2]相关演算!GC107="","",[2]相关演算!GC107)</f>
        <v/>
      </c>
      <c r="GD107" s="228" t="str">
        <f>IF([2]相关演算!GD107="","",[2]相关演算!GD107)</f>
        <v/>
      </c>
      <c r="GE107" s="228" t="str">
        <f>IF([2]相关演算!GE107="","",[2]相关演算!GE107)</f>
        <v/>
      </c>
      <c r="GF107" s="228" t="str">
        <f>IF([2]相关演算!GF107="","",[2]相关演算!GF107)</f>
        <v/>
      </c>
      <c r="GG107" s="228" t="str">
        <f>IF([2]相关演算!GG107="","",[2]相关演算!GG107)</f>
        <v/>
      </c>
      <c r="GH107" s="228" t="str">
        <f>IF([2]相关演算!GH107="","",[2]相关演算!GH107)</f>
        <v/>
      </c>
      <c r="GI107" s="228" t="str">
        <f>IF([2]相关演算!GI107="","",[2]相关演算!GI107)</f>
        <v/>
      </c>
      <c r="GJ107" s="228" t="str">
        <f>IF([2]相关演算!GJ107="","",[2]相关演算!GJ107)</f>
        <v/>
      </c>
      <c r="GK107" s="228" t="str">
        <f>IF([2]相关演算!GK107="","",[2]相关演算!GK107)</f>
        <v/>
      </c>
      <c r="GL107" s="228" t="str">
        <f>IF([2]相关演算!GL107="","",[2]相关演算!GL107)</f>
        <v/>
      </c>
      <c r="GM107" s="228" t="str">
        <f>IF([2]相关演算!GM107="","",[2]相关演算!GM107)</f>
        <v/>
      </c>
      <c r="GN107" s="228" t="str">
        <f>IF([2]相关演算!GN107="","",[2]相关演算!GN107)</f>
        <v/>
      </c>
      <c r="GO107" s="228" t="str">
        <f>IF([2]相关演算!GO107="","",[2]相关演算!GO107)</f>
        <v/>
      </c>
      <c r="GP107" s="228" t="str">
        <f>IF([2]相关演算!GP107="","",[2]相关演算!GP107)</f>
        <v/>
      </c>
      <c r="GQ107" s="228" t="str">
        <f>IF([2]相关演算!GQ107="","",[2]相关演算!GQ107)</f>
        <v/>
      </c>
      <c r="GR107" s="228" t="str">
        <f>IF([2]相关演算!GR107="","",[2]相关演算!GR107)</f>
        <v/>
      </c>
      <c r="GS107" s="228" t="str">
        <f>IF([2]相关演算!GS107="","",[2]相关演算!GS107)</f>
        <v/>
      </c>
      <c r="GT107" s="228" t="str">
        <f>IF([2]相关演算!GT107="","",[2]相关演算!GT107)</f>
        <v/>
      </c>
      <c r="GU107" s="228" t="str">
        <f>IF([2]相关演算!GU107="","",[2]相关演算!GU107)</f>
        <v/>
      </c>
      <c r="GV107" s="228" t="str">
        <f>IF([2]相关演算!GV107="","",[2]相关演算!GV107)</f>
        <v/>
      </c>
      <c r="GW107" s="228" t="str">
        <f>IF([2]相关演算!GW107="","",[2]相关演算!GW107)</f>
        <v/>
      </c>
      <c r="GX107" s="228" t="str">
        <f>IF([2]相关演算!GX107="","",[2]相关演算!GX107)</f>
        <v/>
      </c>
      <c r="GY107" s="228" t="str">
        <f>IF([2]相关演算!GY107="","",[2]相关演算!GY107)</f>
        <v/>
      </c>
      <c r="GZ107" s="228" t="str">
        <f>IF([2]相关演算!GZ107="","",[2]相关演算!GZ107)</f>
        <v/>
      </c>
    </row>
    <row r="108" spans="1:208">
      <c r="A108" s="228" t="str">
        <f>IF([2]相关演算!A108="","",[2]相关演算!A108)</f>
        <v/>
      </c>
      <c r="B108" s="228" t="str">
        <f>IF([2]相关演算!B108="","",[2]相关演算!B108)</f>
        <v/>
      </c>
      <c r="C108" s="228" t="str">
        <f>IF([2]相关演算!C108="","",[2]相关演算!C108)</f>
        <v/>
      </c>
      <c r="D108" s="228" t="str">
        <f>IF([2]相关演算!D108="","",[2]相关演算!D108)</f>
        <v/>
      </c>
      <c r="E108" s="228" t="str">
        <f>IF([2]相关演算!E108="","",[2]相关演算!E108)</f>
        <v/>
      </c>
      <c r="F108" s="228" t="str">
        <f>IF([2]相关演算!F108="","",[2]相关演算!F108)</f>
        <v/>
      </c>
      <c r="G108" s="228" t="str">
        <f>IF([2]相关演算!G108="","",[2]相关演算!G108)</f>
        <v/>
      </c>
      <c r="H108" s="228" t="str">
        <f>IF([2]相关演算!H108="","",[2]相关演算!H108)</f>
        <v/>
      </c>
      <c r="I108" s="228" t="str">
        <f>IF([2]相关演算!I108="","",[2]相关演算!I108)</f>
        <v/>
      </c>
      <c r="J108" s="228" t="str">
        <f>IF([2]相关演算!J108="","",[2]相关演算!J108)</f>
        <v/>
      </c>
      <c r="K108" s="228" t="str">
        <f>IF([2]相关演算!K108="","",[2]相关演算!K108)</f>
        <v/>
      </c>
      <c r="L108" s="228" t="str">
        <f>IF([2]相关演算!L108="","",[2]相关演算!L108)</f>
        <v/>
      </c>
      <c r="M108" s="228" t="str">
        <f>IF([2]相关演算!M108="","",[2]相关演算!M108)</f>
        <v/>
      </c>
      <c r="N108" s="228" t="str">
        <f>IF([2]相关演算!N108="","",[2]相关演算!N108)</f>
        <v/>
      </c>
      <c r="O108" s="228" t="str">
        <f>IF([2]相关演算!O108="","",[2]相关演算!O108)</f>
        <v/>
      </c>
      <c r="P108" s="228" t="str">
        <f>IF([2]相关演算!P108="","",[2]相关演算!P108)</f>
        <v/>
      </c>
      <c r="Q108" s="228" t="str">
        <f>IF([2]相关演算!Q108="","",[2]相关演算!Q108)</f>
        <v/>
      </c>
      <c r="R108" s="228" t="str">
        <f>IF([2]相关演算!R108="","",[2]相关演算!R108)</f>
        <v/>
      </c>
      <c r="S108" s="228" t="str">
        <f>IF([2]相关演算!S108="","",[2]相关演算!S108)</f>
        <v/>
      </c>
      <c r="T108" s="228" t="str">
        <f>IF([2]相关演算!T108="","",[2]相关演算!T108)</f>
        <v/>
      </c>
      <c r="U108" s="228" t="str">
        <f>IF([2]相关演算!U108="","",[2]相关演算!U108)</f>
        <v/>
      </c>
      <c r="V108" s="228" t="str">
        <f>IF([2]相关演算!V108="","",[2]相关演算!V108)</f>
        <v/>
      </c>
      <c r="W108" s="228" t="str">
        <f>IF([2]相关演算!W108="","",[2]相关演算!W108)</f>
        <v/>
      </c>
      <c r="X108" s="228" t="str">
        <f>IF([2]相关演算!X108="","",[2]相关演算!X108)</f>
        <v/>
      </c>
      <c r="Y108" s="228" t="str">
        <f>IF([2]相关演算!Y108="","",[2]相关演算!Y108)</f>
        <v/>
      </c>
      <c r="Z108" s="228" t="str">
        <f>IF([2]相关演算!Z108="","",[2]相关演算!Z108)</f>
        <v/>
      </c>
      <c r="AA108" s="228" t="str">
        <f>IF([2]相关演算!AA108="","",[2]相关演算!AA108)</f>
        <v/>
      </c>
      <c r="AB108" s="228" t="str">
        <f>IF([2]相关演算!AB108="","",[2]相关演算!AB108)</f>
        <v/>
      </c>
      <c r="AC108" s="228" t="str">
        <f>IF([2]相关演算!AC108="","",[2]相关演算!AC108)</f>
        <v/>
      </c>
      <c r="AD108" s="228" t="str">
        <f>IF([2]相关演算!AD108="","",[2]相关演算!AD108)</f>
        <v/>
      </c>
      <c r="AE108" s="228" t="str">
        <f>IF([2]相关演算!AE108="","",[2]相关演算!AE108)</f>
        <v/>
      </c>
      <c r="AF108" s="228" t="str">
        <f>IF([2]相关演算!AF108="","",[2]相关演算!AF108)</f>
        <v/>
      </c>
      <c r="AG108" s="228" t="str">
        <f>IF([2]相关演算!AG108="","",[2]相关演算!AG108)</f>
        <v/>
      </c>
      <c r="AH108" s="228" t="str">
        <f>IF([2]相关演算!AH108="","",[2]相关演算!AH108)</f>
        <v/>
      </c>
      <c r="AI108" s="228" t="str">
        <f>IF([2]相关演算!AI108="","",[2]相关演算!AI108)</f>
        <v/>
      </c>
      <c r="AJ108" s="228" t="str">
        <f>IF([2]相关演算!AJ108="","",[2]相关演算!AJ108)</f>
        <v/>
      </c>
      <c r="AK108" s="228" t="str">
        <f>IF([2]相关演算!AK108="","",[2]相关演算!AK108)</f>
        <v/>
      </c>
      <c r="AL108" s="228" t="str">
        <f>IF([2]相关演算!AL108="","",[2]相关演算!AL108)</f>
        <v/>
      </c>
      <c r="AM108" s="228" t="str">
        <f>IF([2]相关演算!AM108="","",[2]相关演算!AM108)</f>
        <v/>
      </c>
      <c r="AN108" s="228" t="str">
        <f>IF([2]相关演算!AN108="","",[2]相关演算!AN108)</f>
        <v/>
      </c>
      <c r="AO108" s="228" t="str">
        <f>IF([2]相关演算!AO108="","",[2]相关演算!AO108)</f>
        <v/>
      </c>
      <c r="AP108" s="228" t="str">
        <f>IF([2]相关演算!AP108="","",[2]相关演算!AP108)</f>
        <v/>
      </c>
      <c r="AQ108" s="228" t="str">
        <f>IF([2]相关演算!AQ108="","",[2]相关演算!AQ108)</f>
        <v/>
      </c>
      <c r="AR108" s="228" t="str">
        <f>IF([2]相关演算!AR108="","",[2]相关演算!AR108)</f>
        <v/>
      </c>
      <c r="AS108" s="228" t="str">
        <f>IF([2]相关演算!AS108="","",[2]相关演算!AS108)</f>
        <v/>
      </c>
      <c r="AT108" s="228" t="str">
        <f>IF([2]相关演算!AT108="","",[2]相关演算!AT108)</f>
        <v/>
      </c>
      <c r="AU108" s="228" t="str">
        <f>IF([2]相关演算!AU108="","",[2]相关演算!AU108)</f>
        <v/>
      </c>
      <c r="AV108" s="228" t="str">
        <f>IF([2]相关演算!AV108="","",[2]相关演算!AV108)</f>
        <v/>
      </c>
      <c r="AW108" s="228" t="str">
        <f>IF([2]相关演算!AW108="","",[2]相关演算!AW108)</f>
        <v/>
      </c>
      <c r="AX108" s="228" t="str">
        <f>IF([2]相关演算!AX108="","",[2]相关演算!AX108)</f>
        <v/>
      </c>
      <c r="AY108" s="228" t="str">
        <f>IF([2]相关演算!AY108="","",[2]相关演算!AY108)</f>
        <v/>
      </c>
      <c r="AZ108" s="228" t="str">
        <f>IF([2]相关演算!AZ108="","",[2]相关演算!AZ108)</f>
        <v/>
      </c>
      <c r="BA108" s="228" t="str">
        <f>IF([2]相关演算!BA108="","",[2]相关演算!BA108)</f>
        <v/>
      </c>
      <c r="BB108" s="228" t="str">
        <f>IF([2]相关演算!BB108="","",[2]相关演算!BB108)</f>
        <v/>
      </c>
      <c r="BC108" s="228" t="str">
        <f>IF([2]相关演算!BC108="","",[2]相关演算!BC108)</f>
        <v/>
      </c>
      <c r="BD108" s="228">
        <f>IF([2]相关演算!BD108="","",[2]相关演算!BD108)</f>
        <v>84</v>
      </c>
      <c r="BE108" s="228">
        <f>IF([2]相关演算!BE108="","",[2]相关演算!BE108)</f>
        <v>240</v>
      </c>
      <c r="BF108" s="228">
        <f>IF([2]相关演算!BF108="","",[2]相关演算!BF108)</f>
        <v>201.26680665840283</v>
      </c>
      <c r="BG108" s="228">
        <f>IF([2]相关演算!BG108="","",[2]相关演算!BG108)</f>
        <v>228.48050878173385</v>
      </c>
      <c r="BH108" s="228">
        <f>IF([2]相关演算!BH108="","",[2]相关演算!BH108)</f>
        <v>234.93934834533738</v>
      </c>
      <c r="BI108" s="228" t="str">
        <f>IF([2]相关演算!BI108="","",[2]相关演算!BI108)</f>
        <v/>
      </c>
      <c r="BJ108" s="228" t="str">
        <f>IF([2]相关演算!BJ108="","",[2]相关演算!BJ108)</f>
        <v/>
      </c>
      <c r="BK108" s="228">
        <f>IF([2]相关演算!BK108="","",[2]相关演算!BK108)</f>
        <v>84</v>
      </c>
      <c r="BL108" s="228">
        <f>IF([2]相关演算!BL108="","",[2]相关演算!BL108)</f>
        <v>7.6733442342900859E-2</v>
      </c>
      <c r="BM108" s="228">
        <f>IF([2]相关演算!BM108="","",[2]相关演算!BM108)</f>
        <v>0.18695305809416257</v>
      </c>
      <c r="BN108" s="228">
        <f>IF([2]相关演算!BN108="","",[2]相关演算!BN108)</f>
        <v>0.22418476540443044</v>
      </c>
      <c r="BO108" s="228">
        <f>IF([2]相关演算!BO108="","",[2]相关演算!BO108)</f>
        <v>8.5772145606491601E-2</v>
      </c>
      <c r="BP108" s="228" t="str">
        <f>IF([2]相关演算!BP108="","",[2]相关演算!BP108)</f>
        <v/>
      </c>
      <c r="BQ108" s="228">
        <f>IF([2]相关演算!BQ108="","",[2]相关演算!BQ108)</f>
        <v>5.8395487029395676E-2</v>
      </c>
      <c r="BR108" s="228">
        <f>IF([2]相关演算!BR108="","",[2]相关演算!BR108)</f>
        <v>0.24079014607909371</v>
      </c>
      <c r="BS108" s="228">
        <f>IF([2]相关演算!BS108="","",[2]相关演算!BS108)</f>
        <v>0.10436971275074869</v>
      </c>
      <c r="BT108" s="228">
        <f>IF([2]相关演算!BT108="","",[2]相关演算!BT108)</f>
        <v>9.7835257078468491E-2</v>
      </c>
      <c r="BU108" s="228" t="str">
        <f>IF([2]相关演算!BU108="","",[2]相关演算!BU108)</f>
        <v/>
      </c>
      <c r="BV108" s="228" t="str">
        <f>IF([2]相关演算!BV108="","",[2]相关演算!BV108)</f>
        <v/>
      </c>
      <c r="BW108" s="228">
        <f>IF([2]相关演算!BW108="","",[2]相关演算!BW108)</f>
        <v>0.13512892937229654</v>
      </c>
      <c r="BX108" s="228">
        <f>IF([2]相关演算!BX108="","",[2]相关演算!BX108)</f>
        <v>0.42774320417325629</v>
      </c>
      <c r="BY108" s="228">
        <f>IF([2]相关演算!BY108="","",[2]相关演算!BY108)</f>
        <v>0.32855447815517913</v>
      </c>
      <c r="BZ108" s="228">
        <f>IF([2]相关演算!BZ108="","",[2]相关演算!BZ108)</f>
        <v>0.18360740268496009</v>
      </c>
      <c r="CA108" s="228" t="str">
        <f>IF([2]相关演算!CA108="","",[2]相关演算!CA108)</f>
        <v/>
      </c>
      <c r="CB108" s="228" t="str">
        <f>IF([2]相关演算!CB108="","",[2]相关演算!CB108)</f>
        <v/>
      </c>
      <c r="CC108" s="228" t="str">
        <f>IF([2]相关演算!CC108="","",[2]相关演算!CC108)</f>
        <v/>
      </c>
      <c r="CD108" s="228" t="str">
        <f>IF([2]相关演算!CD108="","",[2]相关演算!CD108)</f>
        <v/>
      </c>
      <c r="CE108" s="228" t="str">
        <f>IF([2]相关演算!CE108="","",[2]相关演算!CE108)</f>
        <v/>
      </c>
      <c r="CF108" s="228" t="str">
        <f>IF([2]相关演算!CF108="","",[2]相关演算!CF108)</f>
        <v/>
      </c>
      <c r="CG108" s="228" t="str">
        <f>IF([2]相关演算!CG108="","",[2]相关演算!CG108)</f>
        <v/>
      </c>
      <c r="CH108" s="228" t="str">
        <f>IF([2]相关演算!CH108="","",[2]相关演算!CH108)</f>
        <v/>
      </c>
      <c r="CI108" s="228" t="str">
        <f>IF([2]相关演算!CI108="","",[2]相关演算!CI108)</f>
        <v/>
      </c>
      <c r="CJ108" s="228">
        <f>IF([2]相关演算!CJ108="","",[2]相关演算!CJ108)</f>
        <v>84</v>
      </c>
      <c r="CK108" s="228">
        <f>IF([2]相关演算!CK108="","",[2]相关演算!CK108)</f>
        <v>335.43796383617388</v>
      </c>
      <c r="CL108" s="228">
        <f>IF([2]相关演算!CL108="","",[2]相关演算!CL108)</f>
        <v>336.19772911726</v>
      </c>
      <c r="CM108" s="228">
        <f>IF([2]相关演算!CM108="","",[2]相关演算!CM108)</f>
        <v>328.53773849143772</v>
      </c>
      <c r="CN108" s="228">
        <f>IF([2]相关演算!CN108="","",[2]相关演算!CN108)</f>
        <v>328.53773849143772</v>
      </c>
      <c r="CO108" s="228" t="str">
        <f>IF([2]相关演算!CO108="","",[2]相关演算!CO108)</f>
        <v/>
      </c>
      <c r="CP108" s="228" t="str">
        <f>IF([2]相关演算!CP108="","",[2]相关演算!CP108)</f>
        <v/>
      </c>
      <c r="CQ108" s="228">
        <f>IF([2]相关演算!CQ108="","",[2]相关演算!CQ108)</f>
        <v>84</v>
      </c>
      <c r="CR108" s="228" t="e">
        <f>IF([2]相关演算!CR108="","",[2]相关演算!CR108)</f>
        <v>#VALUE!</v>
      </c>
      <c r="CS108" s="228" t="e">
        <f>IF([2]相关演算!CS108="","",[2]相关演算!CS108)</f>
        <v>#VALUE!</v>
      </c>
      <c r="CT108" s="228" t="e">
        <f>IF([2]相关演算!CT108="","",[2]相关演算!CT108)</f>
        <v>#VALUE!</v>
      </c>
      <c r="CU108" s="228" t="e">
        <f>IF([2]相关演算!CU108="","",[2]相关演算!CU108)</f>
        <v>#VALUE!</v>
      </c>
      <c r="CV108" s="228" t="str">
        <f>IF([2]相关演算!CV108="","",[2]相关演算!CV108)</f>
        <v/>
      </c>
      <c r="CW108" s="228">
        <f>IF([2]相关演算!CW108="","",[2]相关演算!CW108)</f>
        <v>8.4917826196518859E-2</v>
      </c>
      <c r="CX108" s="228">
        <f>IF([2]相关演算!CX108="","",[2]相关演算!CX108)</f>
        <v>8.9214492858637084E-2</v>
      </c>
      <c r="CY108" s="228">
        <f>IF([2]相关演算!CY108="","",[2]相关演算!CY108)</f>
        <v>7.9360142277704923E-2</v>
      </c>
      <c r="CZ108" s="228">
        <f>IF([2]相关演算!CZ108="","",[2]相关演算!CZ108)</f>
        <v>7.8754691079516437E-2</v>
      </c>
      <c r="DA108" s="228" t="str">
        <f>IF([2]相关演算!DA108="","",[2]相关演算!DA108)</f>
        <v/>
      </c>
      <c r="DB108" s="228" t="str">
        <f>IF([2]相关演算!DB108="","",[2]相关演算!DB108)</f>
        <v/>
      </c>
      <c r="DC108" s="228" t="e">
        <f>IF([2]相关演算!DC108="","",[2]相关演算!DC108)</f>
        <v>#VALUE!</v>
      </c>
      <c r="DD108" s="228" t="e">
        <f>IF([2]相关演算!DD108="","",[2]相关演算!DD108)</f>
        <v>#VALUE!</v>
      </c>
      <c r="DE108" s="228" t="e">
        <f>IF([2]相关演算!DE108="","",[2]相关演算!DE108)</f>
        <v>#VALUE!</v>
      </c>
      <c r="DF108" s="228" t="e">
        <f>IF([2]相关演算!DF108="","",[2]相关演算!DF108)</f>
        <v>#VALUE!</v>
      </c>
      <c r="DG108" s="228" t="str">
        <f>IF([2]相关演算!DG108="","",[2]相关演算!DG108)</f>
        <v/>
      </c>
      <c r="DH108" s="228" t="str">
        <f>IF([2]相关演算!DH108="","",[2]相关演算!DH108)</f>
        <v/>
      </c>
      <c r="DI108" s="228" t="str">
        <f>IF([2]相关演算!DI108="","",[2]相关演算!DI108)</f>
        <v/>
      </c>
      <c r="DJ108" s="228" t="str">
        <f>IF([2]相关演算!DJ108="","",[2]相关演算!DJ108)</f>
        <v/>
      </c>
      <c r="DK108" s="228" t="str">
        <f>IF([2]相关演算!DK108="","",[2]相关演算!DK108)</f>
        <v/>
      </c>
      <c r="DL108" s="228" t="str">
        <f>IF([2]相关演算!DL108="","",[2]相关演算!DL108)</f>
        <v/>
      </c>
      <c r="DM108" s="228" t="str">
        <f>IF([2]相关演算!DM108="","",[2]相关演算!DM108)</f>
        <v/>
      </c>
      <c r="DN108" s="228" t="str">
        <f>IF([2]相关演算!DN108="","",[2]相关演算!DN108)</f>
        <v/>
      </c>
      <c r="DO108" s="228" t="str">
        <f>IF([2]相关演算!DO108="","",[2]相关演算!DO108)</f>
        <v/>
      </c>
      <c r="DP108" s="228" t="str">
        <f>IF([2]相关演算!DP108="","",[2]相关演算!DP108)</f>
        <v/>
      </c>
      <c r="DQ108" s="228" t="str">
        <f>IF([2]相关演算!DQ108="","",[2]相关演算!DQ108)</f>
        <v/>
      </c>
      <c r="DR108" s="228" t="str">
        <f>IF([2]相关演算!DR108="","",[2]相关演算!DR108)</f>
        <v/>
      </c>
      <c r="DS108" s="228" t="str">
        <f>IF([2]相关演算!DS108="","",[2]相关演算!DS108)</f>
        <v/>
      </c>
      <c r="DT108" s="228" t="str">
        <f>IF([2]相关演算!DT108="","",[2]相关演算!DT108)</f>
        <v/>
      </c>
      <c r="DU108" s="228" t="str">
        <f>IF([2]相关演算!DU108="","",[2]相关演算!DU108)</f>
        <v/>
      </c>
      <c r="DV108" s="228" t="str">
        <f>IF([2]相关演算!DV108="","",[2]相关演算!DV108)</f>
        <v/>
      </c>
      <c r="DW108" s="228" t="str">
        <f>IF([2]相关演算!DW108="","",[2]相关演算!DW108)</f>
        <v/>
      </c>
      <c r="DX108" s="228" t="str">
        <f>IF([2]相关演算!DX108="","",[2]相关演算!DX108)</f>
        <v/>
      </c>
      <c r="DY108" s="228" t="str">
        <f>IF([2]相关演算!DY108="","",[2]相关演算!DY108)</f>
        <v/>
      </c>
      <c r="DZ108" s="228" t="str">
        <f>IF([2]相关演算!DZ108="","",[2]相关演算!DZ108)</f>
        <v/>
      </c>
      <c r="EA108" s="228" t="str">
        <f>IF([2]相关演算!EA108="","",[2]相关演算!EA108)</f>
        <v/>
      </c>
      <c r="EB108" s="228" t="str">
        <f>IF([2]相关演算!EB108="","",[2]相关演算!EB108)</f>
        <v/>
      </c>
      <c r="EC108" s="228" t="str">
        <f>IF([2]相关演算!EC108="","",[2]相关演算!EC108)</f>
        <v/>
      </c>
      <c r="ED108" s="228" t="str">
        <f>IF([2]相关演算!ED108="","",[2]相关演算!ED108)</f>
        <v/>
      </c>
      <c r="EE108" s="228" t="str">
        <f>IF([2]相关演算!EE108="","",[2]相关演算!EE108)</f>
        <v/>
      </c>
      <c r="EF108" s="228" t="str">
        <f>IF([2]相关演算!EF108="","",[2]相关演算!EF108)</f>
        <v/>
      </c>
      <c r="EG108" s="228" t="str">
        <f>IF([2]相关演算!EG108="","",[2]相关演算!EG108)</f>
        <v/>
      </c>
      <c r="EH108" s="228" t="str">
        <f>IF([2]相关演算!EH108="","",[2]相关演算!EH108)</f>
        <v/>
      </c>
      <c r="EI108" s="228" t="str">
        <f>IF([2]相关演算!EI108="","",[2]相关演算!EI108)</f>
        <v/>
      </c>
      <c r="EJ108" s="228" t="str">
        <f>IF([2]相关演算!EJ108="","",[2]相关演算!EJ108)</f>
        <v/>
      </c>
      <c r="EK108" s="228" t="str">
        <f>IF([2]相关演算!EK108="","",[2]相关演算!EK108)</f>
        <v/>
      </c>
      <c r="EL108" s="228" t="str">
        <f>IF([2]相关演算!EL108="","",[2]相关演算!EL108)</f>
        <v/>
      </c>
      <c r="EM108" s="228" t="str">
        <f>IF([2]相关演算!EM108="","",[2]相关演算!EM108)</f>
        <v/>
      </c>
      <c r="EN108" s="228" t="str">
        <f>IF([2]相关演算!EN108="","",[2]相关演算!EN108)</f>
        <v/>
      </c>
      <c r="EO108" s="228" t="str">
        <f>IF([2]相关演算!EO108="","",[2]相关演算!EO108)</f>
        <v/>
      </c>
      <c r="EP108" s="228" t="str">
        <f>IF([2]相关演算!EP108="","",[2]相关演算!EP108)</f>
        <v/>
      </c>
      <c r="EQ108" s="228" t="str">
        <f>IF([2]相关演算!EQ108="","",[2]相关演算!EQ108)</f>
        <v/>
      </c>
      <c r="ER108" s="228" t="str">
        <f>IF([2]相关演算!ER108="","",[2]相关演算!ER108)</f>
        <v/>
      </c>
      <c r="ES108" s="228" t="str">
        <f>IF([2]相关演算!ES108="","",[2]相关演算!ES108)</f>
        <v/>
      </c>
      <c r="ET108" s="228" t="str">
        <f>IF([2]相关演算!ET108="","",[2]相关演算!ET108)</f>
        <v/>
      </c>
      <c r="EU108" s="228" t="str">
        <f>IF([2]相关演算!EU108="","",[2]相关演算!EU108)</f>
        <v/>
      </c>
      <c r="EV108" s="228" t="str">
        <f>IF([2]相关演算!EV108="","",[2]相关演算!EV108)</f>
        <v/>
      </c>
      <c r="EW108" s="228" t="str">
        <f>IF([2]相关演算!EW108="","",[2]相关演算!EW108)</f>
        <v/>
      </c>
      <c r="EX108" s="228" t="str">
        <f>IF([2]相关演算!EX108="","",[2]相关演算!EX108)</f>
        <v/>
      </c>
      <c r="EY108" s="228" t="str">
        <f>IF([2]相关演算!EY108="","",[2]相关演算!EY108)</f>
        <v/>
      </c>
      <c r="EZ108" s="228" t="str">
        <f>IF([2]相关演算!EZ108="","",[2]相关演算!EZ108)</f>
        <v/>
      </c>
      <c r="FA108" s="228" t="str">
        <f>IF([2]相关演算!FA108="","",[2]相关演算!FA108)</f>
        <v/>
      </c>
      <c r="FB108" s="228" t="str">
        <f>IF([2]相关演算!FB108="","",[2]相关演算!FB108)</f>
        <v/>
      </c>
      <c r="FC108" s="228" t="str">
        <f>IF([2]相关演算!FC108="","",[2]相关演算!FC108)</f>
        <v/>
      </c>
      <c r="FD108" s="228" t="str">
        <f>IF([2]相关演算!FD108="","",[2]相关演算!FD108)</f>
        <v/>
      </c>
      <c r="FE108" s="228" t="str">
        <f>IF([2]相关演算!FE108="","",[2]相关演算!FE108)</f>
        <v/>
      </c>
      <c r="FF108" s="228" t="str">
        <f>IF([2]相关演算!FF108="","",[2]相关演算!FF108)</f>
        <v/>
      </c>
      <c r="FG108" s="228" t="str">
        <f>IF([2]相关演算!FG108="","",[2]相关演算!FG108)</f>
        <v/>
      </c>
      <c r="FH108" s="228">
        <f>IF([2]相关演算!FH108="","",[2]相关演算!FH108)</f>
        <v>10093</v>
      </c>
      <c r="FI108" s="228" t="str">
        <f>IF([2]相关演算!FI108="","",[2]相关演算!FI108)</f>
        <v/>
      </c>
      <c r="FJ108" s="228" t="str">
        <f>IF([2]相关演算!FJ108="","",[2]相关演算!FJ108)</f>
        <v/>
      </c>
      <c r="FK108" s="228" t="str">
        <f>IF([2]相关演算!FK108="","",[2]相关演算!FK108)</f>
        <v/>
      </c>
      <c r="FL108" s="228" t="str">
        <f>IF([2]相关演算!FL108="","",[2]相关演算!FL108)</f>
        <v/>
      </c>
      <c r="FM108" s="228" t="str">
        <f>IF([2]相关演算!FM108="","",[2]相关演算!FM108)</f>
        <v/>
      </c>
      <c r="FN108" s="228" t="str">
        <f>IF([2]相关演算!FN108="","",[2]相关演算!FN108)</f>
        <v/>
      </c>
      <c r="FO108" s="228" t="str">
        <f>IF([2]相关演算!FO108="","",[2]相关演算!FO108)</f>
        <v/>
      </c>
      <c r="FP108" s="228" t="str">
        <f>IF([2]相关演算!FP108="","",[2]相关演算!FP108)</f>
        <v/>
      </c>
      <c r="FQ108" s="228" t="str">
        <f>IF([2]相关演算!FQ108="","",[2]相关演算!FQ108)</f>
        <v/>
      </c>
      <c r="FR108" s="228" t="str">
        <f>IF([2]相关演算!FR108="","",[2]相关演算!FR108)</f>
        <v/>
      </c>
      <c r="FS108" s="228" t="str">
        <f>IF([2]相关演算!FS108="","",[2]相关演算!FS108)</f>
        <v/>
      </c>
      <c r="FT108" s="228" t="str">
        <f>IF([2]相关演算!FT108="","",[2]相关演算!FT108)</f>
        <v/>
      </c>
      <c r="FU108" s="228" t="str">
        <f>IF([2]相关演算!FU108="","",[2]相关演算!FU108)</f>
        <v/>
      </c>
      <c r="FV108" s="228" t="str">
        <f>IF([2]相关演算!FV108="","",[2]相关演算!FV108)</f>
        <v/>
      </c>
      <c r="FW108" s="228" t="str">
        <f>IF([2]相关演算!FW108="","",[2]相关演算!FW108)</f>
        <v/>
      </c>
      <c r="FX108" s="228" t="str">
        <f>IF([2]相关演算!FX108="","",[2]相关演算!FX108)</f>
        <v/>
      </c>
      <c r="FY108" s="228" t="str">
        <f>IF([2]相关演算!FY108="","",[2]相关演算!FY108)</f>
        <v/>
      </c>
      <c r="FZ108" s="228" t="str">
        <f>IF([2]相关演算!FZ108="","",[2]相关演算!FZ108)</f>
        <v/>
      </c>
      <c r="GA108" s="228" t="str">
        <f>IF([2]相关演算!GA108="","",[2]相关演算!GA108)</f>
        <v/>
      </c>
      <c r="GB108" s="228" t="str">
        <f>IF([2]相关演算!GB108="","",[2]相关演算!GB108)</f>
        <v/>
      </c>
      <c r="GC108" s="228" t="str">
        <f>IF([2]相关演算!GC108="","",[2]相关演算!GC108)</f>
        <v/>
      </c>
      <c r="GD108" s="228" t="str">
        <f>IF([2]相关演算!GD108="","",[2]相关演算!GD108)</f>
        <v/>
      </c>
      <c r="GE108" s="228" t="str">
        <f>IF([2]相关演算!GE108="","",[2]相关演算!GE108)</f>
        <v/>
      </c>
      <c r="GF108" s="228" t="str">
        <f>IF([2]相关演算!GF108="","",[2]相关演算!GF108)</f>
        <v/>
      </c>
      <c r="GG108" s="228" t="str">
        <f>IF([2]相关演算!GG108="","",[2]相关演算!GG108)</f>
        <v/>
      </c>
      <c r="GH108" s="228" t="str">
        <f>IF([2]相关演算!GH108="","",[2]相关演算!GH108)</f>
        <v/>
      </c>
      <c r="GI108" s="228" t="str">
        <f>IF([2]相关演算!GI108="","",[2]相关演算!GI108)</f>
        <v/>
      </c>
      <c r="GJ108" s="228" t="str">
        <f>IF([2]相关演算!GJ108="","",[2]相关演算!GJ108)</f>
        <v/>
      </c>
      <c r="GK108" s="228" t="str">
        <f>IF([2]相关演算!GK108="","",[2]相关演算!GK108)</f>
        <v/>
      </c>
      <c r="GL108" s="228" t="str">
        <f>IF([2]相关演算!GL108="","",[2]相关演算!GL108)</f>
        <v/>
      </c>
      <c r="GM108" s="228" t="str">
        <f>IF([2]相关演算!GM108="","",[2]相关演算!GM108)</f>
        <v/>
      </c>
      <c r="GN108" s="228" t="str">
        <f>IF([2]相关演算!GN108="","",[2]相关演算!GN108)</f>
        <v/>
      </c>
      <c r="GO108" s="228" t="str">
        <f>IF([2]相关演算!GO108="","",[2]相关演算!GO108)</f>
        <v/>
      </c>
      <c r="GP108" s="228" t="str">
        <f>IF([2]相关演算!GP108="","",[2]相关演算!GP108)</f>
        <v/>
      </c>
      <c r="GQ108" s="228" t="str">
        <f>IF([2]相关演算!GQ108="","",[2]相关演算!GQ108)</f>
        <v/>
      </c>
      <c r="GR108" s="228" t="str">
        <f>IF([2]相关演算!GR108="","",[2]相关演算!GR108)</f>
        <v/>
      </c>
      <c r="GS108" s="228" t="str">
        <f>IF([2]相关演算!GS108="","",[2]相关演算!GS108)</f>
        <v/>
      </c>
      <c r="GT108" s="228" t="str">
        <f>IF([2]相关演算!GT108="","",[2]相关演算!GT108)</f>
        <v/>
      </c>
      <c r="GU108" s="228" t="str">
        <f>IF([2]相关演算!GU108="","",[2]相关演算!GU108)</f>
        <v/>
      </c>
      <c r="GV108" s="228" t="str">
        <f>IF([2]相关演算!GV108="","",[2]相关演算!GV108)</f>
        <v/>
      </c>
      <c r="GW108" s="228" t="str">
        <f>IF([2]相关演算!GW108="","",[2]相关演算!GW108)</f>
        <v/>
      </c>
      <c r="GX108" s="228" t="str">
        <f>IF([2]相关演算!GX108="","",[2]相关演算!GX108)</f>
        <v/>
      </c>
      <c r="GY108" s="228" t="str">
        <f>IF([2]相关演算!GY108="","",[2]相关演算!GY108)</f>
        <v/>
      </c>
      <c r="GZ108" s="228" t="str">
        <f>IF([2]相关演算!GZ108="","",[2]相关演算!GZ108)</f>
        <v/>
      </c>
    </row>
    <row r="109" spans="1:208">
      <c r="A109" s="228" t="str">
        <f>IF([2]相关演算!A109="","",[2]相关演算!A109)</f>
        <v/>
      </c>
      <c r="B109" s="228" t="str">
        <f>IF([2]相关演算!B109="","",[2]相关演算!B109)</f>
        <v/>
      </c>
      <c r="C109" s="228" t="str">
        <f>IF([2]相关演算!C109="","",[2]相关演算!C109)</f>
        <v/>
      </c>
      <c r="D109" s="228" t="str">
        <f>IF([2]相关演算!D109="","",[2]相关演算!D109)</f>
        <v/>
      </c>
      <c r="E109" s="228" t="str">
        <f>IF([2]相关演算!E109="","",[2]相关演算!E109)</f>
        <v/>
      </c>
      <c r="F109" s="228" t="str">
        <f>IF([2]相关演算!F109="","",[2]相关演算!F109)</f>
        <v/>
      </c>
      <c r="G109" s="228" t="str">
        <f>IF([2]相关演算!G109="","",[2]相关演算!G109)</f>
        <v/>
      </c>
      <c r="H109" s="228" t="str">
        <f>IF([2]相关演算!H109="","",[2]相关演算!H109)</f>
        <v/>
      </c>
      <c r="I109" s="228" t="str">
        <f>IF([2]相关演算!I109="","",[2]相关演算!I109)</f>
        <v/>
      </c>
      <c r="J109" s="228" t="str">
        <f>IF([2]相关演算!J109="","",[2]相关演算!J109)</f>
        <v/>
      </c>
      <c r="K109" s="228" t="str">
        <f>IF([2]相关演算!K109="","",[2]相关演算!K109)</f>
        <v/>
      </c>
      <c r="L109" s="228" t="str">
        <f>IF([2]相关演算!L109="","",[2]相关演算!L109)</f>
        <v/>
      </c>
      <c r="M109" s="228" t="str">
        <f>IF([2]相关演算!M109="","",[2]相关演算!M109)</f>
        <v/>
      </c>
      <c r="N109" s="228" t="str">
        <f>IF([2]相关演算!N109="","",[2]相关演算!N109)</f>
        <v/>
      </c>
      <c r="O109" s="228" t="str">
        <f>IF([2]相关演算!O109="","",[2]相关演算!O109)</f>
        <v/>
      </c>
      <c r="P109" s="228" t="str">
        <f>IF([2]相关演算!P109="","",[2]相关演算!P109)</f>
        <v/>
      </c>
      <c r="Q109" s="228" t="str">
        <f>IF([2]相关演算!Q109="","",[2]相关演算!Q109)</f>
        <v/>
      </c>
      <c r="R109" s="228" t="str">
        <f>IF([2]相关演算!R109="","",[2]相关演算!R109)</f>
        <v/>
      </c>
      <c r="S109" s="228" t="str">
        <f>IF([2]相关演算!S109="","",[2]相关演算!S109)</f>
        <v/>
      </c>
      <c r="T109" s="228" t="str">
        <f>IF([2]相关演算!T109="","",[2]相关演算!T109)</f>
        <v/>
      </c>
      <c r="U109" s="228" t="str">
        <f>IF([2]相关演算!U109="","",[2]相关演算!U109)</f>
        <v/>
      </c>
      <c r="V109" s="228" t="str">
        <f>IF([2]相关演算!V109="","",[2]相关演算!V109)</f>
        <v/>
      </c>
      <c r="W109" s="228" t="str">
        <f>IF([2]相关演算!W109="","",[2]相关演算!W109)</f>
        <v/>
      </c>
      <c r="X109" s="228" t="str">
        <f>IF([2]相关演算!X109="","",[2]相关演算!X109)</f>
        <v/>
      </c>
      <c r="Y109" s="228" t="str">
        <f>IF([2]相关演算!Y109="","",[2]相关演算!Y109)</f>
        <v/>
      </c>
      <c r="Z109" s="228" t="str">
        <f>IF([2]相关演算!Z109="","",[2]相关演算!Z109)</f>
        <v/>
      </c>
      <c r="AA109" s="228" t="str">
        <f>IF([2]相关演算!AA109="","",[2]相关演算!AA109)</f>
        <v/>
      </c>
      <c r="AB109" s="228" t="str">
        <f>IF([2]相关演算!AB109="","",[2]相关演算!AB109)</f>
        <v/>
      </c>
      <c r="AC109" s="228" t="str">
        <f>IF([2]相关演算!AC109="","",[2]相关演算!AC109)</f>
        <v/>
      </c>
      <c r="AD109" s="228" t="str">
        <f>IF([2]相关演算!AD109="","",[2]相关演算!AD109)</f>
        <v/>
      </c>
      <c r="AE109" s="228" t="str">
        <f>IF([2]相关演算!AE109="","",[2]相关演算!AE109)</f>
        <v/>
      </c>
      <c r="AF109" s="228" t="str">
        <f>IF([2]相关演算!AF109="","",[2]相关演算!AF109)</f>
        <v/>
      </c>
      <c r="AG109" s="228" t="str">
        <f>IF([2]相关演算!AG109="","",[2]相关演算!AG109)</f>
        <v/>
      </c>
      <c r="AH109" s="228" t="str">
        <f>IF([2]相关演算!AH109="","",[2]相关演算!AH109)</f>
        <v/>
      </c>
      <c r="AI109" s="228" t="str">
        <f>IF([2]相关演算!AI109="","",[2]相关演算!AI109)</f>
        <v/>
      </c>
      <c r="AJ109" s="228" t="str">
        <f>IF([2]相关演算!AJ109="","",[2]相关演算!AJ109)</f>
        <v/>
      </c>
      <c r="AK109" s="228" t="str">
        <f>IF([2]相关演算!AK109="","",[2]相关演算!AK109)</f>
        <v/>
      </c>
      <c r="AL109" s="228" t="str">
        <f>IF([2]相关演算!AL109="","",[2]相关演算!AL109)</f>
        <v/>
      </c>
      <c r="AM109" s="228" t="str">
        <f>IF([2]相关演算!AM109="","",[2]相关演算!AM109)</f>
        <v/>
      </c>
      <c r="AN109" s="228" t="str">
        <f>IF([2]相关演算!AN109="","",[2]相关演算!AN109)</f>
        <v/>
      </c>
      <c r="AO109" s="228" t="str">
        <f>IF([2]相关演算!AO109="","",[2]相关演算!AO109)</f>
        <v/>
      </c>
      <c r="AP109" s="228" t="str">
        <f>IF([2]相关演算!AP109="","",[2]相关演算!AP109)</f>
        <v/>
      </c>
      <c r="AQ109" s="228" t="str">
        <f>IF([2]相关演算!AQ109="","",[2]相关演算!AQ109)</f>
        <v/>
      </c>
      <c r="AR109" s="228" t="str">
        <f>IF([2]相关演算!AR109="","",[2]相关演算!AR109)</f>
        <v/>
      </c>
      <c r="AS109" s="228" t="str">
        <f>IF([2]相关演算!AS109="","",[2]相关演算!AS109)</f>
        <v/>
      </c>
      <c r="AT109" s="228" t="str">
        <f>IF([2]相关演算!AT109="","",[2]相关演算!AT109)</f>
        <v/>
      </c>
      <c r="AU109" s="228" t="str">
        <f>IF([2]相关演算!AU109="","",[2]相关演算!AU109)</f>
        <v/>
      </c>
      <c r="AV109" s="228" t="str">
        <f>IF([2]相关演算!AV109="","",[2]相关演算!AV109)</f>
        <v/>
      </c>
      <c r="AW109" s="228" t="str">
        <f>IF([2]相关演算!AW109="","",[2]相关演算!AW109)</f>
        <v/>
      </c>
      <c r="AX109" s="228" t="str">
        <f>IF([2]相关演算!AX109="","",[2]相关演算!AX109)</f>
        <v/>
      </c>
      <c r="AY109" s="228" t="str">
        <f>IF([2]相关演算!AY109="","",[2]相关演算!AY109)</f>
        <v/>
      </c>
      <c r="AZ109" s="228" t="str">
        <f>IF([2]相关演算!AZ109="","",[2]相关演算!AZ109)</f>
        <v/>
      </c>
      <c r="BA109" s="228" t="str">
        <f>IF([2]相关演算!BA109="","",[2]相关演算!BA109)</f>
        <v/>
      </c>
      <c r="BB109" s="228" t="str">
        <f>IF([2]相关演算!BB109="","",[2]相关演算!BB109)</f>
        <v/>
      </c>
      <c r="BC109" s="228" t="str">
        <f>IF([2]相关演算!BC109="","",[2]相关演算!BC109)</f>
        <v/>
      </c>
      <c r="BD109" s="228">
        <f>IF([2]相关演算!BD109="","",[2]相关演算!BD109)</f>
        <v>85</v>
      </c>
      <c r="BE109" s="228">
        <f>IF([2]相关演算!BE109="","",[2]相关演算!BE109)</f>
        <v>240</v>
      </c>
      <c r="BF109" s="228">
        <f>IF([2]相关演算!BF109="","",[2]相关演算!BF109)</f>
        <v>201.53223680081723</v>
      </c>
      <c r="BG109" s="228">
        <f>IF([2]相关演算!BG109="","",[2]相关演算!BG109)</f>
        <v>230.21220595114147</v>
      </c>
      <c r="BH109" s="228">
        <f>IF([2]相关演算!BH109="","",[2]相关演算!BH109)</f>
        <v>234.93934834533738</v>
      </c>
      <c r="BI109" s="228" t="str">
        <f>IF([2]相关演算!BI109="","",[2]相关演算!BI109)</f>
        <v/>
      </c>
      <c r="BJ109" s="228" t="str">
        <f>IF([2]相关演算!BJ109="","",[2]相关演算!BJ109)</f>
        <v/>
      </c>
      <c r="BK109" s="228">
        <f>IF([2]相关演算!BK109="","",[2]相关演算!BK109)</f>
        <v>85</v>
      </c>
      <c r="BL109" s="228">
        <f>IF([2]相关演算!BL109="","",[2]相关演算!BL109)</f>
        <v>7.7683711483541029E-2</v>
      </c>
      <c r="BM109" s="228">
        <f>IF([2]相关演算!BM109="","",[2]相关演算!BM109)</f>
        <v>0.18920001575295958</v>
      </c>
      <c r="BN109" s="228">
        <f>IF([2]相关演算!BN109="","",[2]相关演算!BN109)</f>
        <v>0.2315063361039803</v>
      </c>
      <c r="BO109" s="228">
        <f>IF([2]相关演算!BO109="","",[2]相关演算!BO109)</f>
        <v>8.6833876168305679E-2</v>
      </c>
      <c r="BP109" s="228" t="str">
        <f>IF([2]相关演算!BP109="","",[2]相关演算!BP109)</f>
        <v/>
      </c>
      <c r="BQ109" s="228">
        <f>IF([2]相关演算!BQ109="","",[2]相关演算!BQ109)</f>
        <v>5.9259877728141008E-2</v>
      </c>
      <c r="BR109" s="228">
        <f>IF([2]相关演算!BR109="","",[2]相关演算!BR109)</f>
        <v>0.24293364033935519</v>
      </c>
      <c r="BS109" s="228">
        <f>IF([2]相关演算!BS109="","",[2]相关演算!BS109)</f>
        <v>0.10544392765336599</v>
      </c>
      <c r="BT109" s="228">
        <f>IF([2]相关演算!BT109="","",[2]相关演算!BT109)</f>
        <v>9.8395527487769391E-2</v>
      </c>
      <c r="BU109" s="228" t="str">
        <f>IF([2]相关演算!BU109="","",[2]相关演算!BU109)</f>
        <v/>
      </c>
      <c r="BV109" s="228" t="str">
        <f>IF([2]相关演算!BV109="","",[2]相关演算!BV109)</f>
        <v/>
      </c>
      <c r="BW109" s="228">
        <f>IF([2]相关演算!BW109="","",[2]相关演算!BW109)</f>
        <v>0.13694358921168204</v>
      </c>
      <c r="BX109" s="228">
        <f>IF([2]相关演算!BX109="","",[2]相关演算!BX109)</f>
        <v>0.4321336560923148</v>
      </c>
      <c r="BY109" s="228">
        <f>IF([2]相关演算!BY109="","",[2]相关演算!BY109)</f>
        <v>0.33695026375734627</v>
      </c>
      <c r="BZ109" s="228">
        <f>IF([2]相关演算!BZ109="","",[2]相关演算!BZ109)</f>
        <v>0.18522940365607507</v>
      </c>
      <c r="CA109" s="228" t="str">
        <f>IF([2]相关演算!CA109="","",[2]相关演算!CA109)</f>
        <v/>
      </c>
      <c r="CB109" s="228" t="str">
        <f>IF([2]相关演算!CB109="","",[2]相关演算!CB109)</f>
        <v/>
      </c>
      <c r="CC109" s="228" t="str">
        <f>IF([2]相关演算!CC109="","",[2]相关演算!CC109)</f>
        <v/>
      </c>
      <c r="CD109" s="228" t="str">
        <f>IF([2]相关演算!CD109="","",[2]相关演算!CD109)</f>
        <v/>
      </c>
      <c r="CE109" s="228" t="str">
        <f>IF([2]相关演算!CE109="","",[2]相关演算!CE109)</f>
        <v/>
      </c>
      <c r="CF109" s="228" t="str">
        <f>IF([2]相关演算!CF109="","",[2]相关演算!CF109)</f>
        <v/>
      </c>
      <c r="CG109" s="228" t="str">
        <f>IF([2]相关演算!CG109="","",[2]相关演算!CG109)</f>
        <v/>
      </c>
      <c r="CH109" s="228" t="str">
        <f>IF([2]相关演算!CH109="","",[2]相关演算!CH109)</f>
        <v/>
      </c>
      <c r="CI109" s="228" t="str">
        <f>IF([2]相关演算!CI109="","",[2]相关演算!CI109)</f>
        <v/>
      </c>
      <c r="CJ109" s="228">
        <f>IF([2]相关演算!CJ109="","",[2]相关演算!CJ109)</f>
        <v>85</v>
      </c>
      <c r="CK109" s="228">
        <f>IF([2]相关演算!CK109="","",[2]相关演算!CK109)</f>
        <v>337.56580513264663</v>
      </c>
      <c r="CL109" s="228">
        <f>IF([2]相关演算!CL109="","",[2]相关演算!CL109)</f>
        <v>338.19772911726</v>
      </c>
      <c r="CM109" s="228">
        <f>IF([2]相关演算!CM109="","",[2]相关演算!CM109)</f>
        <v>331.34947153959757</v>
      </c>
      <c r="CN109" s="228">
        <f>IF([2]相关演算!CN109="","",[2]相关演算!CN109)</f>
        <v>331.34947153959757</v>
      </c>
      <c r="CO109" s="228" t="str">
        <f>IF([2]相关演算!CO109="","",[2]相关演算!CO109)</f>
        <v/>
      </c>
      <c r="CP109" s="228" t="str">
        <f>IF([2]相关演算!CP109="","",[2]相关演算!CP109)</f>
        <v/>
      </c>
      <c r="CQ109" s="228">
        <f>IF([2]相关演算!CQ109="","",[2]相关演算!CQ109)</f>
        <v>85</v>
      </c>
      <c r="CR109" s="228" t="e">
        <f>IF([2]相关演算!CR109="","",[2]相关演算!CR109)</f>
        <v>#VALUE!</v>
      </c>
      <c r="CS109" s="228" t="e">
        <f>IF([2]相关演算!CS109="","",[2]相关演算!CS109)</f>
        <v>#VALUE!</v>
      </c>
      <c r="CT109" s="228" t="e">
        <f>IF([2]相关演算!CT109="","",[2]相关演算!CT109)</f>
        <v>#VALUE!</v>
      </c>
      <c r="CU109" s="228" t="e">
        <f>IF([2]相关演算!CU109="","",[2]相关演算!CU109)</f>
        <v>#VALUE!</v>
      </c>
      <c r="CV109" s="228" t="str">
        <f>IF([2]相关演算!CV109="","",[2]相关演算!CV109)</f>
        <v/>
      </c>
      <c r="CW109" s="228">
        <f>IF([2]相关演算!CW109="","",[2]相关演算!CW109)</f>
        <v>8.5685951763105964E-2</v>
      </c>
      <c r="CX109" s="228">
        <f>IF([2]相关演算!CX109="","",[2]相关演算!CX109)</f>
        <v>9.0374498635712938E-2</v>
      </c>
      <c r="CY109" s="228">
        <f>IF([2]相关演算!CY109="","",[2]相关演算!CY109)</f>
        <v>8.0533753392239366E-2</v>
      </c>
      <c r="CZ109" s="228">
        <f>IF([2]相关演算!CZ109="","",[2]相关演算!CZ109)</f>
        <v>7.9984288647419619E-2</v>
      </c>
      <c r="DA109" s="228" t="str">
        <f>IF([2]相关演算!DA109="","",[2]相关演算!DA109)</f>
        <v/>
      </c>
      <c r="DB109" s="228" t="str">
        <f>IF([2]相关演算!DB109="","",[2]相关演算!DB109)</f>
        <v/>
      </c>
      <c r="DC109" s="228" t="e">
        <f>IF([2]相关演算!DC109="","",[2]相关演算!DC109)</f>
        <v>#VALUE!</v>
      </c>
      <c r="DD109" s="228" t="e">
        <f>IF([2]相关演算!DD109="","",[2]相关演算!DD109)</f>
        <v>#VALUE!</v>
      </c>
      <c r="DE109" s="228" t="e">
        <f>IF([2]相关演算!DE109="","",[2]相关演算!DE109)</f>
        <v>#VALUE!</v>
      </c>
      <c r="DF109" s="228" t="e">
        <f>IF([2]相关演算!DF109="","",[2]相关演算!DF109)</f>
        <v>#VALUE!</v>
      </c>
      <c r="DG109" s="228" t="str">
        <f>IF([2]相关演算!DG109="","",[2]相关演算!DG109)</f>
        <v/>
      </c>
      <c r="DH109" s="228" t="str">
        <f>IF([2]相关演算!DH109="","",[2]相关演算!DH109)</f>
        <v/>
      </c>
      <c r="DI109" s="228" t="str">
        <f>IF([2]相关演算!DI109="","",[2]相关演算!DI109)</f>
        <v/>
      </c>
      <c r="DJ109" s="228" t="str">
        <f>IF([2]相关演算!DJ109="","",[2]相关演算!DJ109)</f>
        <v/>
      </c>
      <c r="DK109" s="228" t="str">
        <f>IF([2]相关演算!DK109="","",[2]相关演算!DK109)</f>
        <v/>
      </c>
      <c r="DL109" s="228" t="str">
        <f>IF([2]相关演算!DL109="","",[2]相关演算!DL109)</f>
        <v/>
      </c>
      <c r="DM109" s="228" t="str">
        <f>IF([2]相关演算!DM109="","",[2]相关演算!DM109)</f>
        <v/>
      </c>
      <c r="DN109" s="228" t="str">
        <f>IF([2]相关演算!DN109="","",[2]相关演算!DN109)</f>
        <v/>
      </c>
      <c r="DO109" s="228" t="str">
        <f>IF([2]相关演算!DO109="","",[2]相关演算!DO109)</f>
        <v/>
      </c>
      <c r="DP109" s="228" t="str">
        <f>IF([2]相关演算!DP109="","",[2]相关演算!DP109)</f>
        <v/>
      </c>
      <c r="DQ109" s="228" t="str">
        <f>IF([2]相关演算!DQ109="","",[2]相关演算!DQ109)</f>
        <v/>
      </c>
      <c r="DR109" s="228" t="str">
        <f>IF([2]相关演算!DR109="","",[2]相关演算!DR109)</f>
        <v/>
      </c>
      <c r="DS109" s="228" t="str">
        <f>IF([2]相关演算!DS109="","",[2]相关演算!DS109)</f>
        <v/>
      </c>
      <c r="DT109" s="228" t="str">
        <f>IF([2]相关演算!DT109="","",[2]相关演算!DT109)</f>
        <v/>
      </c>
      <c r="DU109" s="228" t="str">
        <f>IF([2]相关演算!DU109="","",[2]相关演算!DU109)</f>
        <v/>
      </c>
      <c r="DV109" s="228" t="str">
        <f>IF([2]相关演算!DV109="","",[2]相关演算!DV109)</f>
        <v/>
      </c>
      <c r="DW109" s="228" t="str">
        <f>IF([2]相关演算!DW109="","",[2]相关演算!DW109)</f>
        <v/>
      </c>
      <c r="DX109" s="228" t="str">
        <f>IF([2]相关演算!DX109="","",[2]相关演算!DX109)</f>
        <v/>
      </c>
      <c r="DY109" s="228" t="str">
        <f>IF([2]相关演算!DY109="","",[2]相关演算!DY109)</f>
        <v/>
      </c>
      <c r="DZ109" s="228" t="str">
        <f>IF([2]相关演算!DZ109="","",[2]相关演算!DZ109)</f>
        <v/>
      </c>
      <c r="EA109" s="228" t="str">
        <f>IF([2]相关演算!EA109="","",[2]相关演算!EA109)</f>
        <v/>
      </c>
      <c r="EB109" s="228" t="str">
        <f>IF([2]相关演算!EB109="","",[2]相关演算!EB109)</f>
        <v/>
      </c>
      <c r="EC109" s="228" t="str">
        <f>IF([2]相关演算!EC109="","",[2]相关演算!EC109)</f>
        <v/>
      </c>
      <c r="ED109" s="228" t="str">
        <f>IF([2]相关演算!ED109="","",[2]相关演算!ED109)</f>
        <v/>
      </c>
      <c r="EE109" s="228" t="str">
        <f>IF([2]相关演算!EE109="","",[2]相关演算!EE109)</f>
        <v/>
      </c>
      <c r="EF109" s="228" t="str">
        <f>IF([2]相关演算!EF109="","",[2]相关演算!EF109)</f>
        <v/>
      </c>
      <c r="EG109" s="228" t="str">
        <f>IF([2]相关演算!EG109="","",[2]相关演算!EG109)</f>
        <v/>
      </c>
      <c r="EH109" s="228" t="str">
        <f>IF([2]相关演算!EH109="","",[2]相关演算!EH109)</f>
        <v/>
      </c>
      <c r="EI109" s="228" t="str">
        <f>IF([2]相关演算!EI109="","",[2]相关演算!EI109)</f>
        <v/>
      </c>
      <c r="EJ109" s="228" t="str">
        <f>IF([2]相关演算!EJ109="","",[2]相关演算!EJ109)</f>
        <v/>
      </c>
      <c r="EK109" s="228" t="str">
        <f>IF([2]相关演算!EK109="","",[2]相关演算!EK109)</f>
        <v/>
      </c>
      <c r="EL109" s="228" t="str">
        <f>IF([2]相关演算!EL109="","",[2]相关演算!EL109)</f>
        <v/>
      </c>
      <c r="EM109" s="228" t="str">
        <f>IF([2]相关演算!EM109="","",[2]相关演算!EM109)</f>
        <v/>
      </c>
      <c r="EN109" s="228" t="str">
        <f>IF([2]相关演算!EN109="","",[2]相关演算!EN109)</f>
        <v/>
      </c>
      <c r="EO109" s="228" t="str">
        <f>IF([2]相关演算!EO109="","",[2]相关演算!EO109)</f>
        <v/>
      </c>
      <c r="EP109" s="228" t="str">
        <f>IF([2]相关演算!EP109="","",[2]相关演算!EP109)</f>
        <v/>
      </c>
      <c r="EQ109" s="228" t="str">
        <f>IF([2]相关演算!EQ109="","",[2]相关演算!EQ109)</f>
        <v/>
      </c>
      <c r="ER109" s="228" t="str">
        <f>IF([2]相关演算!ER109="","",[2]相关演算!ER109)</f>
        <v/>
      </c>
      <c r="ES109" s="228" t="str">
        <f>IF([2]相关演算!ES109="","",[2]相关演算!ES109)</f>
        <v/>
      </c>
      <c r="ET109" s="228" t="str">
        <f>IF([2]相关演算!ET109="","",[2]相关演算!ET109)</f>
        <v/>
      </c>
      <c r="EU109" s="228" t="str">
        <f>IF([2]相关演算!EU109="","",[2]相关演算!EU109)</f>
        <v/>
      </c>
      <c r="EV109" s="228" t="str">
        <f>IF([2]相关演算!EV109="","",[2]相关演算!EV109)</f>
        <v/>
      </c>
      <c r="EW109" s="228" t="str">
        <f>IF([2]相关演算!EW109="","",[2]相关演算!EW109)</f>
        <v/>
      </c>
      <c r="EX109" s="228" t="str">
        <f>IF([2]相关演算!EX109="","",[2]相关演算!EX109)</f>
        <v/>
      </c>
      <c r="EY109" s="228" t="str">
        <f>IF([2]相关演算!EY109="","",[2]相关演算!EY109)</f>
        <v/>
      </c>
      <c r="EZ109" s="228" t="str">
        <f>IF([2]相关演算!EZ109="","",[2]相关演算!EZ109)</f>
        <v/>
      </c>
      <c r="FA109" s="228" t="str">
        <f>IF([2]相关演算!FA109="","",[2]相关演算!FA109)</f>
        <v/>
      </c>
      <c r="FB109" s="228" t="str">
        <f>IF([2]相关演算!FB109="","",[2]相关演算!FB109)</f>
        <v/>
      </c>
      <c r="FC109" s="228" t="str">
        <f>IF([2]相关演算!FC109="","",[2]相关演算!FC109)</f>
        <v/>
      </c>
      <c r="FD109" s="228" t="str">
        <f>IF([2]相关演算!FD109="","",[2]相关演算!FD109)</f>
        <v/>
      </c>
      <c r="FE109" s="228" t="str">
        <f>IF([2]相关演算!FE109="","",[2]相关演算!FE109)</f>
        <v/>
      </c>
      <c r="FF109" s="228" t="str">
        <f>IF([2]相关演算!FF109="","",[2]相关演算!FF109)</f>
        <v/>
      </c>
      <c r="FG109" s="228" t="str">
        <f>IF([2]相关演算!FG109="","",[2]相关演算!FG109)</f>
        <v/>
      </c>
      <c r="FH109" s="228">
        <f>IF([2]相关演算!FH109="","",[2]相关演算!FH109)</f>
        <v>10094</v>
      </c>
      <c r="FI109" s="228" t="str">
        <f>IF([2]相关演算!FI109="","",[2]相关演算!FI109)</f>
        <v/>
      </c>
      <c r="FJ109" s="228" t="str">
        <f>IF([2]相关演算!FJ109="","",[2]相关演算!FJ109)</f>
        <v/>
      </c>
      <c r="FK109" s="228" t="str">
        <f>IF([2]相关演算!FK109="","",[2]相关演算!FK109)</f>
        <v/>
      </c>
      <c r="FL109" s="228" t="str">
        <f>IF([2]相关演算!FL109="","",[2]相关演算!FL109)</f>
        <v/>
      </c>
      <c r="FM109" s="228" t="str">
        <f>IF([2]相关演算!FM109="","",[2]相关演算!FM109)</f>
        <v/>
      </c>
      <c r="FN109" s="228" t="str">
        <f>IF([2]相关演算!FN109="","",[2]相关演算!FN109)</f>
        <v/>
      </c>
      <c r="FO109" s="228" t="str">
        <f>IF([2]相关演算!FO109="","",[2]相关演算!FO109)</f>
        <v/>
      </c>
      <c r="FP109" s="228" t="str">
        <f>IF([2]相关演算!FP109="","",[2]相关演算!FP109)</f>
        <v/>
      </c>
      <c r="FQ109" s="228" t="str">
        <f>IF([2]相关演算!FQ109="","",[2]相关演算!FQ109)</f>
        <v/>
      </c>
      <c r="FR109" s="228" t="str">
        <f>IF([2]相关演算!FR109="","",[2]相关演算!FR109)</f>
        <v/>
      </c>
      <c r="FS109" s="228" t="str">
        <f>IF([2]相关演算!FS109="","",[2]相关演算!FS109)</f>
        <v/>
      </c>
      <c r="FT109" s="228" t="str">
        <f>IF([2]相关演算!FT109="","",[2]相关演算!FT109)</f>
        <v/>
      </c>
      <c r="FU109" s="228" t="str">
        <f>IF([2]相关演算!FU109="","",[2]相关演算!FU109)</f>
        <v/>
      </c>
      <c r="FV109" s="228" t="str">
        <f>IF([2]相关演算!FV109="","",[2]相关演算!FV109)</f>
        <v/>
      </c>
      <c r="FW109" s="228" t="str">
        <f>IF([2]相关演算!FW109="","",[2]相关演算!FW109)</f>
        <v/>
      </c>
      <c r="FX109" s="228" t="str">
        <f>IF([2]相关演算!FX109="","",[2]相关演算!FX109)</f>
        <v/>
      </c>
      <c r="FY109" s="228" t="str">
        <f>IF([2]相关演算!FY109="","",[2]相关演算!FY109)</f>
        <v/>
      </c>
      <c r="FZ109" s="228" t="str">
        <f>IF([2]相关演算!FZ109="","",[2]相关演算!FZ109)</f>
        <v/>
      </c>
      <c r="GA109" s="228" t="str">
        <f>IF([2]相关演算!GA109="","",[2]相关演算!GA109)</f>
        <v/>
      </c>
      <c r="GB109" s="228" t="str">
        <f>IF([2]相关演算!GB109="","",[2]相关演算!GB109)</f>
        <v/>
      </c>
      <c r="GC109" s="228" t="str">
        <f>IF([2]相关演算!GC109="","",[2]相关演算!GC109)</f>
        <v/>
      </c>
      <c r="GD109" s="228" t="str">
        <f>IF([2]相关演算!GD109="","",[2]相关演算!GD109)</f>
        <v/>
      </c>
      <c r="GE109" s="228" t="str">
        <f>IF([2]相关演算!GE109="","",[2]相关演算!GE109)</f>
        <v/>
      </c>
      <c r="GF109" s="228" t="str">
        <f>IF([2]相关演算!GF109="","",[2]相关演算!GF109)</f>
        <v/>
      </c>
      <c r="GG109" s="228" t="str">
        <f>IF([2]相关演算!GG109="","",[2]相关演算!GG109)</f>
        <v/>
      </c>
      <c r="GH109" s="228" t="str">
        <f>IF([2]相关演算!GH109="","",[2]相关演算!GH109)</f>
        <v/>
      </c>
      <c r="GI109" s="228" t="str">
        <f>IF([2]相关演算!GI109="","",[2]相关演算!GI109)</f>
        <v/>
      </c>
      <c r="GJ109" s="228" t="str">
        <f>IF([2]相关演算!GJ109="","",[2]相关演算!GJ109)</f>
        <v/>
      </c>
      <c r="GK109" s="228" t="str">
        <f>IF([2]相关演算!GK109="","",[2]相关演算!GK109)</f>
        <v/>
      </c>
      <c r="GL109" s="228" t="str">
        <f>IF([2]相关演算!GL109="","",[2]相关演算!GL109)</f>
        <v/>
      </c>
      <c r="GM109" s="228" t="str">
        <f>IF([2]相关演算!GM109="","",[2]相关演算!GM109)</f>
        <v/>
      </c>
      <c r="GN109" s="228" t="str">
        <f>IF([2]相关演算!GN109="","",[2]相关演算!GN109)</f>
        <v/>
      </c>
      <c r="GO109" s="228" t="str">
        <f>IF([2]相关演算!GO109="","",[2]相关演算!GO109)</f>
        <v/>
      </c>
      <c r="GP109" s="228" t="str">
        <f>IF([2]相关演算!GP109="","",[2]相关演算!GP109)</f>
        <v/>
      </c>
      <c r="GQ109" s="228" t="str">
        <f>IF([2]相关演算!GQ109="","",[2]相关演算!GQ109)</f>
        <v/>
      </c>
      <c r="GR109" s="228" t="str">
        <f>IF([2]相关演算!GR109="","",[2]相关演算!GR109)</f>
        <v/>
      </c>
      <c r="GS109" s="228" t="str">
        <f>IF([2]相关演算!GS109="","",[2]相关演算!GS109)</f>
        <v/>
      </c>
      <c r="GT109" s="228" t="str">
        <f>IF([2]相关演算!GT109="","",[2]相关演算!GT109)</f>
        <v/>
      </c>
      <c r="GU109" s="228" t="str">
        <f>IF([2]相关演算!GU109="","",[2]相关演算!GU109)</f>
        <v/>
      </c>
      <c r="GV109" s="228" t="str">
        <f>IF([2]相关演算!GV109="","",[2]相关演算!GV109)</f>
        <v/>
      </c>
      <c r="GW109" s="228" t="str">
        <f>IF([2]相关演算!GW109="","",[2]相关演算!GW109)</f>
        <v/>
      </c>
      <c r="GX109" s="228" t="str">
        <f>IF([2]相关演算!GX109="","",[2]相关演算!GX109)</f>
        <v/>
      </c>
      <c r="GY109" s="228" t="str">
        <f>IF([2]相关演算!GY109="","",[2]相关演算!GY109)</f>
        <v/>
      </c>
      <c r="GZ109" s="228" t="str">
        <f>IF([2]相关演算!GZ109="","",[2]相关演算!GZ109)</f>
        <v/>
      </c>
    </row>
    <row r="110" spans="1:208">
      <c r="A110" s="228" t="str">
        <f>IF([2]相关演算!A110="","",[2]相关演算!A110)</f>
        <v/>
      </c>
      <c r="B110" s="228" t="str">
        <f>IF([2]相关演算!B110="","",[2]相关演算!B110)</f>
        <v/>
      </c>
      <c r="C110" s="228" t="str">
        <f>IF([2]相关演算!C110="","",[2]相关演算!C110)</f>
        <v/>
      </c>
      <c r="D110" s="228" t="str">
        <f>IF([2]相关演算!D110="","",[2]相关演算!D110)</f>
        <v/>
      </c>
      <c r="E110" s="228" t="str">
        <f>IF([2]相关演算!E110="","",[2]相关演算!E110)</f>
        <v/>
      </c>
      <c r="F110" s="228" t="str">
        <f>IF([2]相关演算!F110="","",[2]相关演算!F110)</f>
        <v/>
      </c>
      <c r="G110" s="228" t="str">
        <f>IF([2]相关演算!G110="","",[2]相关演算!G110)</f>
        <v/>
      </c>
      <c r="H110" s="228" t="str">
        <f>IF([2]相关演算!H110="","",[2]相关演算!H110)</f>
        <v/>
      </c>
      <c r="I110" s="228" t="str">
        <f>IF([2]相关演算!I110="","",[2]相关演算!I110)</f>
        <v/>
      </c>
      <c r="J110" s="228" t="str">
        <f>IF([2]相关演算!J110="","",[2]相关演算!J110)</f>
        <v/>
      </c>
      <c r="K110" s="228" t="str">
        <f>IF([2]相关演算!K110="","",[2]相关演算!K110)</f>
        <v/>
      </c>
      <c r="L110" s="228" t="str">
        <f>IF([2]相关演算!L110="","",[2]相关演算!L110)</f>
        <v/>
      </c>
      <c r="M110" s="228" t="str">
        <f>IF([2]相关演算!M110="","",[2]相关演算!M110)</f>
        <v/>
      </c>
      <c r="N110" s="228" t="str">
        <f>IF([2]相关演算!N110="","",[2]相关演算!N110)</f>
        <v/>
      </c>
      <c r="O110" s="228" t="str">
        <f>IF([2]相关演算!O110="","",[2]相关演算!O110)</f>
        <v/>
      </c>
      <c r="P110" s="228" t="str">
        <f>IF([2]相关演算!P110="","",[2]相关演算!P110)</f>
        <v/>
      </c>
      <c r="Q110" s="228" t="str">
        <f>IF([2]相关演算!Q110="","",[2]相关演算!Q110)</f>
        <v/>
      </c>
      <c r="R110" s="228" t="str">
        <f>IF([2]相关演算!R110="","",[2]相关演算!R110)</f>
        <v/>
      </c>
      <c r="S110" s="228" t="str">
        <f>IF([2]相关演算!S110="","",[2]相关演算!S110)</f>
        <v/>
      </c>
      <c r="T110" s="228" t="str">
        <f>IF([2]相关演算!T110="","",[2]相关演算!T110)</f>
        <v/>
      </c>
      <c r="U110" s="228" t="str">
        <f>IF([2]相关演算!U110="","",[2]相关演算!U110)</f>
        <v/>
      </c>
      <c r="V110" s="228" t="str">
        <f>IF([2]相关演算!V110="","",[2]相关演算!V110)</f>
        <v/>
      </c>
      <c r="W110" s="228" t="str">
        <f>IF([2]相关演算!W110="","",[2]相关演算!W110)</f>
        <v/>
      </c>
      <c r="X110" s="228" t="str">
        <f>IF([2]相关演算!X110="","",[2]相关演算!X110)</f>
        <v/>
      </c>
      <c r="Y110" s="228" t="str">
        <f>IF([2]相关演算!Y110="","",[2]相关演算!Y110)</f>
        <v/>
      </c>
      <c r="Z110" s="228" t="str">
        <f>IF([2]相关演算!Z110="","",[2]相关演算!Z110)</f>
        <v/>
      </c>
      <c r="AA110" s="228" t="str">
        <f>IF([2]相关演算!AA110="","",[2]相关演算!AA110)</f>
        <v/>
      </c>
      <c r="AB110" s="228" t="str">
        <f>IF([2]相关演算!AB110="","",[2]相关演算!AB110)</f>
        <v/>
      </c>
      <c r="AC110" s="228" t="str">
        <f>IF([2]相关演算!AC110="","",[2]相关演算!AC110)</f>
        <v/>
      </c>
      <c r="AD110" s="228" t="str">
        <f>IF([2]相关演算!AD110="","",[2]相关演算!AD110)</f>
        <v/>
      </c>
      <c r="AE110" s="228" t="str">
        <f>IF([2]相关演算!AE110="","",[2]相关演算!AE110)</f>
        <v/>
      </c>
      <c r="AF110" s="228" t="str">
        <f>IF([2]相关演算!AF110="","",[2]相关演算!AF110)</f>
        <v/>
      </c>
      <c r="AG110" s="228" t="str">
        <f>IF([2]相关演算!AG110="","",[2]相关演算!AG110)</f>
        <v/>
      </c>
      <c r="AH110" s="228" t="str">
        <f>IF([2]相关演算!AH110="","",[2]相关演算!AH110)</f>
        <v/>
      </c>
      <c r="AI110" s="228" t="str">
        <f>IF([2]相关演算!AI110="","",[2]相关演算!AI110)</f>
        <v/>
      </c>
      <c r="AJ110" s="228" t="str">
        <f>IF([2]相关演算!AJ110="","",[2]相关演算!AJ110)</f>
        <v/>
      </c>
      <c r="AK110" s="228" t="str">
        <f>IF([2]相关演算!AK110="","",[2]相关演算!AK110)</f>
        <v/>
      </c>
      <c r="AL110" s="228" t="str">
        <f>IF([2]相关演算!AL110="","",[2]相关演算!AL110)</f>
        <v/>
      </c>
      <c r="AM110" s="228" t="str">
        <f>IF([2]相关演算!AM110="","",[2]相关演算!AM110)</f>
        <v/>
      </c>
      <c r="AN110" s="228" t="str">
        <f>IF([2]相关演算!AN110="","",[2]相关演算!AN110)</f>
        <v/>
      </c>
      <c r="AO110" s="228" t="str">
        <f>IF([2]相关演算!AO110="","",[2]相关演算!AO110)</f>
        <v/>
      </c>
      <c r="AP110" s="228" t="str">
        <f>IF([2]相关演算!AP110="","",[2]相关演算!AP110)</f>
        <v/>
      </c>
      <c r="AQ110" s="228" t="str">
        <f>IF([2]相关演算!AQ110="","",[2]相关演算!AQ110)</f>
        <v/>
      </c>
      <c r="AR110" s="228" t="str">
        <f>IF([2]相关演算!AR110="","",[2]相关演算!AR110)</f>
        <v/>
      </c>
      <c r="AS110" s="228" t="str">
        <f>IF([2]相关演算!AS110="","",[2]相关演算!AS110)</f>
        <v/>
      </c>
      <c r="AT110" s="228" t="str">
        <f>IF([2]相关演算!AT110="","",[2]相关演算!AT110)</f>
        <v/>
      </c>
      <c r="AU110" s="228" t="str">
        <f>IF([2]相关演算!AU110="","",[2]相关演算!AU110)</f>
        <v/>
      </c>
      <c r="AV110" s="228" t="str">
        <f>IF([2]相关演算!AV110="","",[2]相关演算!AV110)</f>
        <v/>
      </c>
      <c r="AW110" s="228" t="str">
        <f>IF([2]相关演算!AW110="","",[2]相关演算!AW110)</f>
        <v/>
      </c>
      <c r="AX110" s="228" t="str">
        <f>IF([2]相关演算!AX110="","",[2]相关演算!AX110)</f>
        <v/>
      </c>
      <c r="AY110" s="228" t="str">
        <f>IF([2]相关演算!AY110="","",[2]相关演算!AY110)</f>
        <v/>
      </c>
      <c r="AZ110" s="228" t="str">
        <f>IF([2]相关演算!AZ110="","",[2]相关演算!AZ110)</f>
        <v/>
      </c>
      <c r="BA110" s="228" t="str">
        <f>IF([2]相关演算!BA110="","",[2]相关演算!BA110)</f>
        <v/>
      </c>
      <c r="BB110" s="228" t="str">
        <f>IF([2]相关演算!BB110="","",[2]相关演算!BB110)</f>
        <v/>
      </c>
      <c r="BC110" s="228" t="str">
        <f>IF([2]相关演算!BC110="","",[2]相关演算!BC110)</f>
        <v/>
      </c>
      <c r="BD110" s="228" t="str">
        <f>IF([2]相关演算!BD110="","",[2]相关演算!BD110)</f>
        <v/>
      </c>
      <c r="BE110" s="228" t="str">
        <f>IF([2]相关演算!BE110="","",[2]相关演算!BE110)</f>
        <v/>
      </c>
      <c r="BF110" s="228" t="str">
        <f>IF([2]相关演算!BF110="","",[2]相关演算!BF110)</f>
        <v/>
      </c>
      <c r="BG110" s="228" t="str">
        <f>IF([2]相关演算!BG110="","",[2]相关演算!BG110)</f>
        <v/>
      </c>
      <c r="BH110" s="228" t="str">
        <f>IF([2]相关演算!BH110="","",[2]相关演算!BH110)</f>
        <v/>
      </c>
      <c r="BI110" s="228" t="str">
        <f>IF([2]相关演算!BI110="","",[2]相关演算!BI110)</f>
        <v/>
      </c>
      <c r="BJ110" s="228" t="str">
        <f>IF([2]相关演算!BJ110="","",[2]相关演算!BJ110)</f>
        <v/>
      </c>
      <c r="BK110" s="228">
        <f>IF([2]相关演算!BK110="","",[2]相关演算!BK110)</f>
        <v>86</v>
      </c>
      <c r="BL110" s="228">
        <f>IF([2]相关演算!BL110="","",[2]相关演算!BL110)</f>
        <v>7.8633980624181199E-2</v>
      </c>
      <c r="BM110" s="228">
        <f>IF([2]相关演算!BM110="","",[2]相关演算!BM110)</f>
        <v>0.19144834761168406</v>
      </c>
      <c r="BN110" s="228">
        <f>IF([2]相关演算!BN110="","",[2]相关演算!BN110)</f>
        <v>0.23886825144419782</v>
      </c>
      <c r="BO110" s="228">
        <f>IF([2]相关演算!BO110="","",[2]相关演算!BO110)</f>
        <v>8.7895606730119813E-2</v>
      </c>
      <c r="BP110" s="228" t="str">
        <f>IF([2]相关演算!BP110="","",[2]相关演算!BP110)</f>
        <v/>
      </c>
      <c r="BQ110" s="228">
        <f>IF([2]相关演算!BQ110="","",[2]相关演算!BQ110)</f>
        <v>6.0124268426885508E-2</v>
      </c>
      <c r="BR110" s="228">
        <f>IF([2]相关演算!BR110="","",[2]相关演算!BR110)</f>
        <v>0.24508078744420611</v>
      </c>
      <c r="BS110" s="228">
        <f>IF([2]相关演算!BS110="","",[2]相关演算!BS110)</f>
        <v>0.10652014317785383</v>
      </c>
      <c r="BT110" s="228">
        <f>IF([2]相关演算!BT110="","",[2]相关演算!BT110)</f>
        <v>9.8955797897069625E-2</v>
      </c>
      <c r="BU110" s="228" t="str">
        <f>IF([2]相关演算!BU110="","",[2]相关演算!BU110)</f>
        <v/>
      </c>
      <c r="BV110" s="228" t="str">
        <f>IF([2]相关演算!BV110="","",[2]相关演算!BV110)</f>
        <v/>
      </c>
      <c r="BW110" s="228">
        <f>IF([2]相关演算!BW110="","",[2]相关演算!BW110)</f>
        <v>0.13875824905106671</v>
      </c>
      <c r="BX110" s="228">
        <f>IF([2]相关演算!BX110="","",[2]相关演算!BX110)</f>
        <v>0.43652913505589019</v>
      </c>
      <c r="BY110" s="228">
        <f>IF([2]相关演算!BY110="","",[2]相关演算!BY110)</f>
        <v>0.34538839462205162</v>
      </c>
      <c r="BZ110" s="228">
        <f>IF([2]相关演算!BZ110="","",[2]相关演算!BZ110)</f>
        <v>0.18685140462718944</v>
      </c>
      <c r="CA110" s="228" t="str">
        <f>IF([2]相关演算!CA110="","",[2]相关演算!CA110)</f>
        <v/>
      </c>
      <c r="CB110" s="228" t="str">
        <f>IF([2]相关演算!CB110="","",[2]相关演算!CB110)</f>
        <v/>
      </c>
      <c r="CC110" s="228" t="str">
        <f>IF([2]相关演算!CC110="","",[2]相关演算!CC110)</f>
        <v/>
      </c>
      <c r="CD110" s="228" t="str">
        <f>IF([2]相关演算!CD110="","",[2]相关演算!CD110)</f>
        <v/>
      </c>
      <c r="CE110" s="228" t="str">
        <f>IF([2]相关演算!CE110="","",[2]相关演算!CE110)</f>
        <v/>
      </c>
      <c r="CF110" s="228" t="str">
        <f>IF([2]相关演算!CF110="","",[2]相关演算!CF110)</f>
        <v/>
      </c>
      <c r="CG110" s="228" t="str">
        <f>IF([2]相关演算!CG110="","",[2]相关演算!CG110)</f>
        <v/>
      </c>
      <c r="CH110" s="228" t="str">
        <f>IF([2]相关演算!CH110="","",[2]相关演算!CH110)</f>
        <v/>
      </c>
      <c r="CI110" s="228" t="str">
        <f>IF([2]相关演算!CI110="","",[2]相关演算!CI110)</f>
        <v/>
      </c>
      <c r="CJ110" s="228" t="str">
        <f>IF([2]相关演算!CJ110="","",[2]相关演算!CJ110)</f>
        <v/>
      </c>
      <c r="CK110" s="228" t="str">
        <f>IF([2]相关演算!CK110="","",[2]相关演算!CK110)</f>
        <v/>
      </c>
      <c r="CL110" s="228" t="str">
        <f>IF([2]相关演算!CL110="","",[2]相关演算!CL110)</f>
        <v/>
      </c>
      <c r="CM110" s="228" t="str">
        <f>IF([2]相关演算!CM110="","",[2]相关演算!CM110)</f>
        <v/>
      </c>
      <c r="CN110" s="228" t="str">
        <f>IF([2]相关演算!CN110="","",[2]相关演算!CN110)</f>
        <v/>
      </c>
      <c r="CO110" s="228" t="str">
        <f>IF([2]相关演算!CO110="","",[2]相关演算!CO110)</f>
        <v/>
      </c>
      <c r="CP110" s="228" t="str">
        <f>IF([2]相关演算!CP110="","",[2]相关演算!CP110)</f>
        <v/>
      </c>
      <c r="CQ110" s="228">
        <f>IF([2]相关演算!CQ110="","",[2]相关演算!CQ110)</f>
        <v>86</v>
      </c>
      <c r="CR110" s="228" t="e">
        <f>IF([2]相关演算!CR110="","",[2]相关演算!CR110)</f>
        <v>#VALUE!</v>
      </c>
      <c r="CS110" s="228" t="e">
        <f>IF([2]相关演算!CS110="","",[2]相关演算!CS110)</f>
        <v>#VALUE!</v>
      </c>
      <c r="CT110" s="228" t="e">
        <f>IF([2]相关演算!CT110="","",[2]相关演算!CT110)</f>
        <v>#VALUE!</v>
      </c>
      <c r="CU110" s="228" t="e">
        <f>IF([2]相关演算!CU110="","",[2]相关演算!CU110)</f>
        <v>#VALUE!</v>
      </c>
      <c r="CV110" s="228" t="str">
        <f>IF([2]相关演算!CV110="","",[2]相关演算!CV110)</f>
        <v/>
      </c>
      <c r="CW110" s="228">
        <f>IF([2]相关演算!CW110="","",[2]相关演算!CW110)</f>
        <v>8.6460136649819705E-2</v>
      </c>
      <c r="CX110" s="228">
        <f>IF([2]相关演算!CX110="","",[2]相关演算!CX110)</f>
        <v>9.1536655650483731E-2</v>
      </c>
      <c r="CY110" s="228">
        <f>IF([2]相关演算!CY110="","",[2]相关演算!CY110)</f>
        <v>8.17196165161541E-2</v>
      </c>
      <c r="CZ110" s="228">
        <f>IF([2]相关演算!CZ110="","",[2]相关演算!CZ110)</f>
        <v>8.1228308227215107E-2</v>
      </c>
      <c r="DA110" s="228" t="str">
        <f>IF([2]相关演算!DA110="","",[2]相关演算!DA110)</f>
        <v/>
      </c>
      <c r="DB110" s="228" t="str">
        <f>IF([2]相关演算!DB110="","",[2]相关演算!DB110)</f>
        <v/>
      </c>
      <c r="DC110" s="228" t="e">
        <f>IF([2]相关演算!DC110="","",[2]相关演算!DC110)</f>
        <v>#VALUE!</v>
      </c>
      <c r="DD110" s="228" t="e">
        <f>IF([2]相关演算!DD110="","",[2]相关演算!DD110)</f>
        <v>#VALUE!</v>
      </c>
      <c r="DE110" s="228" t="e">
        <f>IF([2]相关演算!DE110="","",[2]相关演算!DE110)</f>
        <v>#VALUE!</v>
      </c>
      <c r="DF110" s="228" t="e">
        <f>IF([2]相关演算!DF110="","",[2]相关演算!DF110)</f>
        <v>#VALUE!</v>
      </c>
      <c r="DG110" s="228" t="str">
        <f>IF([2]相关演算!DG110="","",[2]相关演算!DG110)</f>
        <v/>
      </c>
      <c r="DH110" s="228" t="str">
        <f>IF([2]相关演算!DH110="","",[2]相关演算!DH110)</f>
        <v/>
      </c>
      <c r="DI110" s="228" t="str">
        <f>IF([2]相关演算!DI110="","",[2]相关演算!DI110)</f>
        <v/>
      </c>
      <c r="DJ110" s="228" t="str">
        <f>IF([2]相关演算!DJ110="","",[2]相关演算!DJ110)</f>
        <v/>
      </c>
      <c r="DK110" s="228" t="str">
        <f>IF([2]相关演算!DK110="","",[2]相关演算!DK110)</f>
        <v/>
      </c>
      <c r="DL110" s="228" t="str">
        <f>IF([2]相关演算!DL110="","",[2]相关演算!DL110)</f>
        <v/>
      </c>
      <c r="DM110" s="228" t="str">
        <f>IF([2]相关演算!DM110="","",[2]相关演算!DM110)</f>
        <v/>
      </c>
      <c r="DN110" s="228" t="str">
        <f>IF([2]相关演算!DN110="","",[2]相关演算!DN110)</f>
        <v/>
      </c>
      <c r="DO110" s="228" t="str">
        <f>IF([2]相关演算!DO110="","",[2]相关演算!DO110)</f>
        <v/>
      </c>
      <c r="DP110" s="228" t="str">
        <f>IF([2]相关演算!DP110="","",[2]相关演算!DP110)</f>
        <v/>
      </c>
      <c r="DQ110" s="228" t="str">
        <f>IF([2]相关演算!DQ110="","",[2]相关演算!DQ110)</f>
        <v/>
      </c>
      <c r="DR110" s="228" t="str">
        <f>IF([2]相关演算!DR110="","",[2]相关演算!DR110)</f>
        <v/>
      </c>
      <c r="DS110" s="228" t="str">
        <f>IF([2]相关演算!DS110="","",[2]相关演算!DS110)</f>
        <v/>
      </c>
      <c r="DT110" s="228" t="str">
        <f>IF([2]相关演算!DT110="","",[2]相关演算!DT110)</f>
        <v/>
      </c>
      <c r="DU110" s="228" t="str">
        <f>IF([2]相关演算!DU110="","",[2]相关演算!DU110)</f>
        <v/>
      </c>
      <c r="DV110" s="228" t="str">
        <f>IF([2]相关演算!DV110="","",[2]相关演算!DV110)</f>
        <v/>
      </c>
      <c r="DW110" s="228" t="str">
        <f>IF([2]相关演算!DW110="","",[2]相关演算!DW110)</f>
        <v/>
      </c>
      <c r="DX110" s="228" t="str">
        <f>IF([2]相关演算!DX110="","",[2]相关演算!DX110)</f>
        <v/>
      </c>
      <c r="DY110" s="228" t="str">
        <f>IF([2]相关演算!DY110="","",[2]相关演算!DY110)</f>
        <v/>
      </c>
      <c r="DZ110" s="228" t="str">
        <f>IF([2]相关演算!DZ110="","",[2]相关演算!DZ110)</f>
        <v/>
      </c>
      <c r="EA110" s="228" t="str">
        <f>IF([2]相关演算!EA110="","",[2]相关演算!EA110)</f>
        <v/>
      </c>
      <c r="EB110" s="228" t="str">
        <f>IF([2]相关演算!EB110="","",[2]相关演算!EB110)</f>
        <v/>
      </c>
      <c r="EC110" s="228" t="str">
        <f>IF([2]相关演算!EC110="","",[2]相关演算!EC110)</f>
        <v/>
      </c>
      <c r="ED110" s="228" t="str">
        <f>IF([2]相关演算!ED110="","",[2]相关演算!ED110)</f>
        <v/>
      </c>
      <c r="EE110" s="228" t="str">
        <f>IF([2]相关演算!EE110="","",[2]相关演算!EE110)</f>
        <v/>
      </c>
      <c r="EF110" s="228" t="str">
        <f>IF([2]相关演算!EF110="","",[2]相关演算!EF110)</f>
        <v/>
      </c>
      <c r="EG110" s="228" t="str">
        <f>IF([2]相关演算!EG110="","",[2]相关演算!EG110)</f>
        <v/>
      </c>
      <c r="EH110" s="228" t="str">
        <f>IF([2]相关演算!EH110="","",[2]相关演算!EH110)</f>
        <v/>
      </c>
      <c r="EI110" s="228" t="str">
        <f>IF([2]相关演算!EI110="","",[2]相关演算!EI110)</f>
        <v/>
      </c>
      <c r="EJ110" s="228" t="str">
        <f>IF([2]相关演算!EJ110="","",[2]相关演算!EJ110)</f>
        <v/>
      </c>
      <c r="EK110" s="228" t="str">
        <f>IF([2]相关演算!EK110="","",[2]相关演算!EK110)</f>
        <v/>
      </c>
      <c r="EL110" s="228" t="str">
        <f>IF([2]相关演算!EL110="","",[2]相关演算!EL110)</f>
        <v/>
      </c>
      <c r="EM110" s="228" t="str">
        <f>IF([2]相关演算!EM110="","",[2]相关演算!EM110)</f>
        <v/>
      </c>
      <c r="EN110" s="228" t="str">
        <f>IF([2]相关演算!EN110="","",[2]相关演算!EN110)</f>
        <v/>
      </c>
      <c r="EO110" s="228" t="str">
        <f>IF([2]相关演算!EO110="","",[2]相关演算!EO110)</f>
        <v/>
      </c>
      <c r="EP110" s="228" t="str">
        <f>IF([2]相关演算!EP110="","",[2]相关演算!EP110)</f>
        <v/>
      </c>
      <c r="EQ110" s="228" t="str">
        <f>IF([2]相关演算!EQ110="","",[2]相关演算!EQ110)</f>
        <v/>
      </c>
      <c r="ER110" s="228" t="str">
        <f>IF([2]相关演算!ER110="","",[2]相关演算!ER110)</f>
        <v/>
      </c>
      <c r="ES110" s="228" t="str">
        <f>IF([2]相关演算!ES110="","",[2]相关演算!ES110)</f>
        <v/>
      </c>
      <c r="ET110" s="228" t="str">
        <f>IF([2]相关演算!ET110="","",[2]相关演算!ET110)</f>
        <v/>
      </c>
      <c r="EU110" s="228" t="str">
        <f>IF([2]相关演算!EU110="","",[2]相关演算!EU110)</f>
        <v/>
      </c>
      <c r="EV110" s="228" t="str">
        <f>IF([2]相关演算!EV110="","",[2]相关演算!EV110)</f>
        <v/>
      </c>
      <c r="EW110" s="228" t="str">
        <f>IF([2]相关演算!EW110="","",[2]相关演算!EW110)</f>
        <v/>
      </c>
      <c r="EX110" s="228" t="str">
        <f>IF([2]相关演算!EX110="","",[2]相关演算!EX110)</f>
        <v/>
      </c>
      <c r="EY110" s="228" t="str">
        <f>IF([2]相关演算!EY110="","",[2]相关演算!EY110)</f>
        <v/>
      </c>
      <c r="EZ110" s="228" t="str">
        <f>IF([2]相关演算!EZ110="","",[2]相关演算!EZ110)</f>
        <v/>
      </c>
      <c r="FA110" s="228" t="str">
        <f>IF([2]相关演算!FA110="","",[2]相关演算!FA110)</f>
        <v/>
      </c>
      <c r="FB110" s="228" t="str">
        <f>IF([2]相关演算!FB110="","",[2]相关演算!FB110)</f>
        <v/>
      </c>
      <c r="FC110" s="228" t="str">
        <f>IF([2]相关演算!FC110="","",[2]相关演算!FC110)</f>
        <v/>
      </c>
      <c r="FD110" s="228" t="str">
        <f>IF([2]相关演算!FD110="","",[2]相关演算!FD110)</f>
        <v/>
      </c>
      <c r="FE110" s="228" t="str">
        <f>IF([2]相关演算!FE110="","",[2]相关演算!FE110)</f>
        <v/>
      </c>
      <c r="FF110" s="228" t="str">
        <f>IF([2]相关演算!FF110="","",[2]相关演算!FF110)</f>
        <v/>
      </c>
      <c r="FG110" s="228" t="str">
        <f>IF([2]相关演算!FG110="","",[2]相关演算!FG110)</f>
        <v/>
      </c>
      <c r="FH110" s="228">
        <f>IF([2]相关演算!FH110="","",[2]相关演算!FH110)</f>
        <v>10095</v>
      </c>
      <c r="FI110" s="228" t="str">
        <f>IF([2]相关演算!FI110="","",[2]相关演算!FI110)</f>
        <v/>
      </c>
      <c r="FJ110" s="228" t="str">
        <f>IF([2]相关演算!FJ110="","",[2]相关演算!FJ110)</f>
        <v/>
      </c>
      <c r="FK110" s="228" t="str">
        <f>IF([2]相关演算!FK110="","",[2]相关演算!FK110)</f>
        <v/>
      </c>
      <c r="FL110" s="228" t="str">
        <f>IF([2]相关演算!FL110="","",[2]相关演算!FL110)</f>
        <v/>
      </c>
      <c r="FM110" s="228" t="str">
        <f>IF([2]相关演算!FM110="","",[2]相关演算!FM110)</f>
        <v/>
      </c>
      <c r="FN110" s="228" t="str">
        <f>IF([2]相关演算!FN110="","",[2]相关演算!FN110)</f>
        <v/>
      </c>
      <c r="FO110" s="228" t="str">
        <f>IF([2]相关演算!FO110="","",[2]相关演算!FO110)</f>
        <v/>
      </c>
      <c r="FP110" s="228" t="str">
        <f>IF([2]相关演算!FP110="","",[2]相关演算!FP110)</f>
        <v/>
      </c>
      <c r="FQ110" s="228" t="str">
        <f>IF([2]相关演算!FQ110="","",[2]相关演算!FQ110)</f>
        <v/>
      </c>
      <c r="FR110" s="228" t="str">
        <f>IF([2]相关演算!FR110="","",[2]相关演算!FR110)</f>
        <v/>
      </c>
      <c r="FS110" s="228" t="str">
        <f>IF([2]相关演算!FS110="","",[2]相关演算!FS110)</f>
        <v/>
      </c>
      <c r="FT110" s="228" t="str">
        <f>IF([2]相关演算!FT110="","",[2]相关演算!FT110)</f>
        <v/>
      </c>
      <c r="FU110" s="228" t="str">
        <f>IF([2]相关演算!FU110="","",[2]相关演算!FU110)</f>
        <v/>
      </c>
      <c r="FV110" s="228" t="str">
        <f>IF([2]相关演算!FV110="","",[2]相关演算!FV110)</f>
        <v/>
      </c>
      <c r="FW110" s="228" t="str">
        <f>IF([2]相关演算!FW110="","",[2]相关演算!FW110)</f>
        <v/>
      </c>
      <c r="FX110" s="228" t="str">
        <f>IF([2]相关演算!FX110="","",[2]相关演算!FX110)</f>
        <v/>
      </c>
      <c r="FY110" s="228" t="str">
        <f>IF([2]相关演算!FY110="","",[2]相关演算!FY110)</f>
        <v/>
      </c>
      <c r="FZ110" s="228" t="str">
        <f>IF([2]相关演算!FZ110="","",[2]相关演算!FZ110)</f>
        <v/>
      </c>
      <c r="GA110" s="228" t="str">
        <f>IF([2]相关演算!GA110="","",[2]相关演算!GA110)</f>
        <v/>
      </c>
      <c r="GB110" s="228" t="str">
        <f>IF([2]相关演算!GB110="","",[2]相关演算!GB110)</f>
        <v/>
      </c>
      <c r="GC110" s="228" t="str">
        <f>IF([2]相关演算!GC110="","",[2]相关演算!GC110)</f>
        <v/>
      </c>
      <c r="GD110" s="228" t="str">
        <f>IF([2]相关演算!GD110="","",[2]相关演算!GD110)</f>
        <v/>
      </c>
      <c r="GE110" s="228" t="str">
        <f>IF([2]相关演算!GE110="","",[2]相关演算!GE110)</f>
        <v/>
      </c>
      <c r="GF110" s="228" t="str">
        <f>IF([2]相关演算!GF110="","",[2]相关演算!GF110)</f>
        <v/>
      </c>
      <c r="GG110" s="228" t="str">
        <f>IF([2]相关演算!GG110="","",[2]相关演算!GG110)</f>
        <v/>
      </c>
      <c r="GH110" s="228" t="str">
        <f>IF([2]相关演算!GH110="","",[2]相关演算!GH110)</f>
        <v/>
      </c>
      <c r="GI110" s="228" t="str">
        <f>IF([2]相关演算!GI110="","",[2]相关演算!GI110)</f>
        <v/>
      </c>
      <c r="GJ110" s="228" t="str">
        <f>IF([2]相关演算!GJ110="","",[2]相关演算!GJ110)</f>
        <v/>
      </c>
      <c r="GK110" s="228" t="str">
        <f>IF([2]相关演算!GK110="","",[2]相关演算!GK110)</f>
        <v/>
      </c>
      <c r="GL110" s="228" t="str">
        <f>IF([2]相关演算!GL110="","",[2]相关演算!GL110)</f>
        <v/>
      </c>
      <c r="GM110" s="228" t="str">
        <f>IF([2]相关演算!GM110="","",[2]相关演算!GM110)</f>
        <v/>
      </c>
      <c r="GN110" s="228" t="str">
        <f>IF([2]相关演算!GN110="","",[2]相关演算!GN110)</f>
        <v/>
      </c>
      <c r="GO110" s="228" t="str">
        <f>IF([2]相关演算!GO110="","",[2]相关演算!GO110)</f>
        <v/>
      </c>
      <c r="GP110" s="228" t="str">
        <f>IF([2]相关演算!GP110="","",[2]相关演算!GP110)</f>
        <v/>
      </c>
      <c r="GQ110" s="228" t="str">
        <f>IF([2]相关演算!GQ110="","",[2]相关演算!GQ110)</f>
        <v/>
      </c>
      <c r="GR110" s="228" t="str">
        <f>IF([2]相关演算!GR110="","",[2]相关演算!GR110)</f>
        <v/>
      </c>
      <c r="GS110" s="228" t="str">
        <f>IF([2]相关演算!GS110="","",[2]相关演算!GS110)</f>
        <v/>
      </c>
      <c r="GT110" s="228" t="str">
        <f>IF([2]相关演算!GT110="","",[2]相关演算!GT110)</f>
        <v/>
      </c>
      <c r="GU110" s="228" t="str">
        <f>IF([2]相关演算!GU110="","",[2]相关演算!GU110)</f>
        <v/>
      </c>
      <c r="GV110" s="228" t="str">
        <f>IF([2]相关演算!GV110="","",[2]相关演算!GV110)</f>
        <v/>
      </c>
      <c r="GW110" s="228" t="str">
        <f>IF([2]相关演算!GW110="","",[2]相关演算!GW110)</f>
        <v/>
      </c>
      <c r="GX110" s="228" t="str">
        <f>IF([2]相关演算!GX110="","",[2]相关演算!GX110)</f>
        <v/>
      </c>
      <c r="GY110" s="228" t="str">
        <f>IF([2]相关演算!GY110="","",[2]相关演算!GY110)</f>
        <v/>
      </c>
      <c r="GZ110" s="228" t="str">
        <f>IF([2]相关演算!GZ110="","",[2]相关演算!GZ110)</f>
        <v/>
      </c>
    </row>
    <row r="111" spans="1:208">
      <c r="A111" s="228" t="str">
        <f>IF([2]相关演算!A111="","",[2]相关演算!A111)</f>
        <v/>
      </c>
      <c r="B111" s="228" t="str">
        <f>IF([2]相关演算!B111="","",[2]相关演算!B111)</f>
        <v/>
      </c>
      <c r="C111" s="228" t="str">
        <f>IF([2]相关演算!C111="","",[2]相关演算!C111)</f>
        <v/>
      </c>
      <c r="D111" s="228" t="str">
        <f>IF([2]相关演算!D111="","",[2]相关演算!D111)</f>
        <v/>
      </c>
      <c r="E111" s="228" t="str">
        <f>IF([2]相关演算!E111="","",[2]相关演算!E111)</f>
        <v/>
      </c>
      <c r="F111" s="228" t="str">
        <f>IF([2]相关演算!F111="","",[2]相关演算!F111)</f>
        <v/>
      </c>
      <c r="G111" s="228" t="str">
        <f>IF([2]相关演算!G111="","",[2]相关演算!G111)</f>
        <v/>
      </c>
      <c r="H111" s="228" t="str">
        <f>IF([2]相关演算!H111="","",[2]相关演算!H111)</f>
        <v/>
      </c>
      <c r="I111" s="228" t="str">
        <f>IF([2]相关演算!I111="","",[2]相关演算!I111)</f>
        <v/>
      </c>
      <c r="J111" s="228" t="str">
        <f>IF([2]相关演算!J111="","",[2]相关演算!J111)</f>
        <v/>
      </c>
      <c r="K111" s="228" t="str">
        <f>IF([2]相关演算!K111="","",[2]相关演算!K111)</f>
        <v/>
      </c>
      <c r="L111" s="228" t="str">
        <f>IF([2]相关演算!L111="","",[2]相关演算!L111)</f>
        <v/>
      </c>
      <c r="M111" s="228" t="str">
        <f>IF([2]相关演算!M111="","",[2]相关演算!M111)</f>
        <v/>
      </c>
      <c r="N111" s="228" t="str">
        <f>IF([2]相关演算!N111="","",[2]相关演算!N111)</f>
        <v/>
      </c>
      <c r="O111" s="228" t="str">
        <f>IF([2]相关演算!O111="","",[2]相关演算!O111)</f>
        <v/>
      </c>
      <c r="P111" s="228" t="str">
        <f>IF([2]相关演算!P111="","",[2]相关演算!P111)</f>
        <v/>
      </c>
      <c r="Q111" s="228" t="str">
        <f>IF([2]相关演算!Q111="","",[2]相关演算!Q111)</f>
        <v/>
      </c>
      <c r="R111" s="228" t="str">
        <f>IF([2]相关演算!R111="","",[2]相关演算!R111)</f>
        <v/>
      </c>
      <c r="S111" s="228" t="str">
        <f>IF([2]相关演算!S111="","",[2]相关演算!S111)</f>
        <v/>
      </c>
      <c r="T111" s="228" t="str">
        <f>IF([2]相关演算!T111="","",[2]相关演算!T111)</f>
        <v/>
      </c>
      <c r="U111" s="228" t="str">
        <f>IF([2]相关演算!U111="","",[2]相关演算!U111)</f>
        <v/>
      </c>
      <c r="V111" s="228" t="str">
        <f>IF([2]相关演算!V111="","",[2]相关演算!V111)</f>
        <v/>
      </c>
      <c r="W111" s="228" t="str">
        <f>IF([2]相关演算!W111="","",[2]相关演算!W111)</f>
        <v/>
      </c>
      <c r="X111" s="228" t="str">
        <f>IF([2]相关演算!X111="","",[2]相关演算!X111)</f>
        <v/>
      </c>
      <c r="Y111" s="228" t="str">
        <f>IF([2]相关演算!Y111="","",[2]相关演算!Y111)</f>
        <v/>
      </c>
      <c r="Z111" s="228" t="str">
        <f>IF([2]相关演算!Z111="","",[2]相关演算!Z111)</f>
        <v/>
      </c>
      <c r="AA111" s="228" t="str">
        <f>IF([2]相关演算!AA111="","",[2]相关演算!AA111)</f>
        <v/>
      </c>
      <c r="AB111" s="228" t="str">
        <f>IF([2]相关演算!AB111="","",[2]相关演算!AB111)</f>
        <v/>
      </c>
      <c r="AC111" s="228" t="str">
        <f>IF([2]相关演算!AC111="","",[2]相关演算!AC111)</f>
        <v/>
      </c>
      <c r="AD111" s="228" t="str">
        <f>IF([2]相关演算!AD111="","",[2]相关演算!AD111)</f>
        <v/>
      </c>
      <c r="AE111" s="228" t="str">
        <f>IF([2]相关演算!AE111="","",[2]相关演算!AE111)</f>
        <v/>
      </c>
      <c r="AF111" s="228" t="str">
        <f>IF([2]相关演算!AF111="","",[2]相关演算!AF111)</f>
        <v/>
      </c>
      <c r="AG111" s="228" t="str">
        <f>IF([2]相关演算!AG111="","",[2]相关演算!AG111)</f>
        <v/>
      </c>
      <c r="AH111" s="228" t="str">
        <f>IF([2]相关演算!AH111="","",[2]相关演算!AH111)</f>
        <v/>
      </c>
      <c r="AI111" s="228" t="str">
        <f>IF([2]相关演算!AI111="","",[2]相关演算!AI111)</f>
        <v/>
      </c>
      <c r="AJ111" s="228" t="str">
        <f>IF([2]相关演算!AJ111="","",[2]相关演算!AJ111)</f>
        <v/>
      </c>
      <c r="AK111" s="228" t="str">
        <f>IF([2]相关演算!AK111="","",[2]相关演算!AK111)</f>
        <v/>
      </c>
      <c r="AL111" s="228" t="str">
        <f>IF([2]相关演算!AL111="","",[2]相关演算!AL111)</f>
        <v/>
      </c>
      <c r="AM111" s="228" t="str">
        <f>IF([2]相关演算!AM111="","",[2]相关演算!AM111)</f>
        <v/>
      </c>
      <c r="AN111" s="228" t="str">
        <f>IF([2]相关演算!AN111="","",[2]相关演算!AN111)</f>
        <v/>
      </c>
      <c r="AO111" s="228" t="str">
        <f>IF([2]相关演算!AO111="","",[2]相关演算!AO111)</f>
        <v/>
      </c>
      <c r="AP111" s="228" t="str">
        <f>IF([2]相关演算!AP111="","",[2]相关演算!AP111)</f>
        <v/>
      </c>
      <c r="AQ111" s="228" t="str">
        <f>IF([2]相关演算!AQ111="","",[2]相关演算!AQ111)</f>
        <v/>
      </c>
      <c r="AR111" s="228" t="str">
        <f>IF([2]相关演算!AR111="","",[2]相关演算!AR111)</f>
        <v/>
      </c>
      <c r="AS111" s="228" t="str">
        <f>IF([2]相关演算!AS111="","",[2]相关演算!AS111)</f>
        <v/>
      </c>
      <c r="AT111" s="228" t="str">
        <f>IF([2]相关演算!AT111="","",[2]相关演算!AT111)</f>
        <v/>
      </c>
      <c r="AU111" s="228" t="str">
        <f>IF([2]相关演算!AU111="","",[2]相关演算!AU111)</f>
        <v/>
      </c>
      <c r="AV111" s="228" t="str">
        <f>IF([2]相关演算!AV111="","",[2]相关演算!AV111)</f>
        <v/>
      </c>
      <c r="AW111" s="228" t="str">
        <f>IF([2]相关演算!AW111="","",[2]相关演算!AW111)</f>
        <v/>
      </c>
      <c r="AX111" s="228" t="str">
        <f>IF([2]相关演算!AX111="","",[2]相关演算!AX111)</f>
        <v/>
      </c>
      <c r="AY111" s="228" t="str">
        <f>IF([2]相关演算!AY111="","",[2]相关演算!AY111)</f>
        <v/>
      </c>
      <c r="AZ111" s="228" t="str">
        <f>IF([2]相关演算!AZ111="","",[2]相关演算!AZ111)</f>
        <v/>
      </c>
      <c r="BA111" s="228" t="str">
        <f>IF([2]相关演算!BA111="","",[2]相关演算!BA111)</f>
        <v/>
      </c>
      <c r="BB111" s="228" t="str">
        <f>IF([2]相关演算!BB111="","",[2]相关演算!BB111)</f>
        <v/>
      </c>
      <c r="BC111" s="228" t="str">
        <f>IF([2]相关演算!BC111="","",[2]相关演算!BC111)</f>
        <v/>
      </c>
      <c r="BD111" s="228" t="str">
        <f>IF([2]相关演算!BD111="","",[2]相关演算!BD111)</f>
        <v/>
      </c>
      <c r="BE111" s="228" t="str">
        <f>IF([2]相关演算!BE111="","",[2]相关演算!BE111)</f>
        <v/>
      </c>
      <c r="BF111" s="228" t="str">
        <f>IF([2]相关演算!BF111="","",[2]相关演算!BF111)</f>
        <v/>
      </c>
      <c r="BG111" s="228" t="str">
        <f>IF([2]相关演算!BG111="","",[2]相关演算!BG111)</f>
        <v/>
      </c>
      <c r="BH111" s="228" t="str">
        <f>IF([2]相关演算!BH111="","",[2]相关演算!BH111)</f>
        <v/>
      </c>
      <c r="BI111" s="228" t="str">
        <f>IF([2]相关演算!BI111="","",[2]相关演算!BI111)</f>
        <v/>
      </c>
      <c r="BJ111" s="228" t="str">
        <f>IF([2]相关演算!BJ111="","",[2]相关演算!BJ111)</f>
        <v/>
      </c>
      <c r="BK111" s="228">
        <f>IF([2]相关演算!BK111="","",[2]相关演算!BK111)</f>
        <v>87</v>
      </c>
      <c r="BL111" s="228">
        <f>IF([2]相关演算!BL111="","",[2]相关演算!BL111)</f>
        <v>7.9584249764821424E-2</v>
      </c>
      <c r="BM111" s="228">
        <f>IF([2]相关演算!BM111="","",[2]相关演算!BM111)</f>
        <v>0.19369667947040842</v>
      </c>
      <c r="BN111" s="228">
        <f>IF([2]相关演算!BN111="","",[2]相关演算!BN111)</f>
        <v>0.24625822777434159</v>
      </c>
      <c r="BO111" s="228">
        <f>IF([2]相关演算!BO111="","",[2]相关演算!BO111)</f>
        <v>8.8957337291933891E-2</v>
      </c>
      <c r="BP111" s="228" t="str">
        <f>IF([2]相关演算!BP111="","",[2]相关演算!BP111)</f>
        <v/>
      </c>
      <c r="BQ111" s="228">
        <f>IF([2]相关演算!BQ111="","",[2]相关演算!BQ111)</f>
        <v>6.098865912563084E-2</v>
      </c>
      <c r="BR111" s="228">
        <f>IF([2]相关演算!BR111="","",[2]相关演算!BR111)</f>
        <v>0.24722793454905698</v>
      </c>
      <c r="BS111" s="228">
        <f>IF([2]相关演算!BS111="","",[2]相关演算!BS111)</f>
        <v>0.10760236090092012</v>
      </c>
      <c r="BT111" s="228">
        <f>IF([2]相关演算!BT111="","",[2]相关演算!BT111)</f>
        <v>9.9516068306369887E-2</v>
      </c>
      <c r="BU111" s="228" t="str">
        <f>IF([2]相关演算!BU111="","",[2]相关演算!BU111)</f>
        <v/>
      </c>
      <c r="BV111" s="228" t="str">
        <f>IF([2]相关演算!BV111="","",[2]相关演算!BV111)</f>
        <v/>
      </c>
      <c r="BW111" s="228">
        <f>IF([2]相关演算!BW111="","",[2]相关演算!BW111)</f>
        <v>0.14057290889045226</v>
      </c>
      <c r="BX111" s="228">
        <f>IF([2]相关演算!BX111="","",[2]相关演算!BX111)</f>
        <v>0.44092461401946537</v>
      </c>
      <c r="BY111" s="228">
        <f>IF([2]相关演算!BY111="","",[2]相关演算!BY111)</f>
        <v>0.35386058867526171</v>
      </c>
      <c r="BZ111" s="228">
        <f>IF([2]相关演算!BZ111="","",[2]相关演算!BZ111)</f>
        <v>0.18847340559830378</v>
      </c>
      <c r="CA111" s="228" t="str">
        <f>IF([2]相关演算!CA111="","",[2]相关演算!CA111)</f>
        <v/>
      </c>
      <c r="CB111" s="228" t="str">
        <f>IF([2]相关演算!CB111="","",[2]相关演算!CB111)</f>
        <v/>
      </c>
      <c r="CC111" s="228" t="str">
        <f>IF([2]相关演算!CC111="","",[2]相关演算!CC111)</f>
        <v/>
      </c>
      <c r="CD111" s="228" t="str">
        <f>IF([2]相关演算!CD111="","",[2]相关演算!CD111)</f>
        <v/>
      </c>
      <c r="CE111" s="228" t="str">
        <f>IF([2]相关演算!CE111="","",[2]相关演算!CE111)</f>
        <v/>
      </c>
      <c r="CF111" s="228" t="str">
        <f>IF([2]相关演算!CF111="","",[2]相关演算!CF111)</f>
        <v/>
      </c>
      <c r="CG111" s="228" t="str">
        <f>IF([2]相关演算!CG111="","",[2]相关演算!CG111)</f>
        <v/>
      </c>
      <c r="CH111" s="228" t="str">
        <f>IF([2]相关演算!CH111="","",[2]相关演算!CH111)</f>
        <v/>
      </c>
      <c r="CI111" s="228" t="str">
        <f>IF([2]相关演算!CI111="","",[2]相关演算!CI111)</f>
        <v/>
      </c>
      <c r="CJ111" s="228" t="str">
        <f>IF([2]相关演算!CJ111="","",[2]相关演算!CJ111)</f>
        <v/>
      </c>
      <c r="CK111" s="228" t="str">
        <f>IF([2]相关演算!CK111="","",[2]相关演算!CK111)</f>
        <v/>
      </c>
      <c r="CL111" s="228" t="str">
        <f>IF([2]相关演算!CL111="","",[2]相关演算!CL111)</f>
        <v/>
      </c>
      <c r="CM111" s="228" t="str">
        <f>IF([2]相关演算!CM111="","",[2]相关演算!CM111)</f>
        <v/>
      </c>
      <c r="CN111" s="228" t="str">
        <f>IF([2]相关演算!CN111="","",[2]相关演算!CN111)</f>
        <v/>
      </c>
      <c r="CO111" s="228" t="str">
        <f>IF([2]相关演算!CO111="","",[2]相关演算!CO111)</f>
        <v/>
      </c>
      <c r="CP111" s="228" t="str">
        <f>IF([2]相关演算!CP111="","",[2]相关演算!CP111)</f>
        <v/>
      </c>
      <c r="CQ111" s="228">
        <f>IF([2]相关演算!CQ111="","",[2]相关演算!CQ111)</f>
        <v>87</v>
      </c>
      <c r="CR111" s="228" t="e">
        <f>IF([2]相关演算!CR111="","",[2]相关演算!CR111)</f>
        <v>#VALUE!</v>
      </c>
      <c r="CS111" s="228" t="e">
        <f>IF([2]相关演算!CS111="","",[2]相关演算!CS111)</f>
        <v>#VALUE!</v>
      </c>
      <c r="CT111" s="228" t="e">
        <f>IF([2]相关演算!CT111="","",[2]相关演算!CT111)</f>
        <v>#VALUE!</v>
      </c>
      <c r="CU111" s="228" t="e">
        <f>IF([2]相关演算!CU111="","",[2]相关演算!CU111)</f>
        <v>#VALUE!</v>
      </c>
      <c r="CV111" s="228" t="str">
        <f>IF([2]相关演算!CV111="","",[2]相关演算!CV111)</f>
        <v/>
      </c>
      <c r="CW111" s="228">
        <f>IF([2]相关演算!CW111="","",[2]相关演算!CW111)</f>
        <v>8.7236486283307602E-2</v>
      </c>
      <c r="CX111" s="228">
        <f>IF([2]相关演算!CX111="","",[2]相关演算!CX111)</f>
        <v>9.270390507055612E-2</v>
      </c>
      <c r="CY111" s="228">
        <f>IF([2]相关演算!CY111="","",[2]相关演算!CY111)</f>
        <v>8.2905479640068405E-2</v>
      </c>
      <c r="CZ111" s="228">
        <f>IF([2]相关演算!CZ111="","",[2]相关演算!CZ111)</f>
        <v>8.2472327807010151E-2</v>
      </c>
      <c r="DA111" s="228" t="str">
        <f>IF([2]相关演算!DA111="","",[2]相关演算!DA111)</f>
        <v/>
      </c>
      <c r="DB111" s="228" t="str">
        <f>IF([2]相关演算!DB111="","",[2]相关演算!DB111)</f>
        <v/>
      </c>
      <c r="DC111" s="228" t="e">
        <f>IF([2]相关演算!DC111="","",[2]相关演算!DC111)</f>
        <v>#VALUE!</v>
      </c>
      <c r="DD111" s="228" t="e">
        <f>IF([2]相关演算!DD111="","",[2]相关演算!DD111)</f>
        <v>#VALUE!</v>
      </c>
      <c r="DE111" s="228" t="e">
        <f>IF([2]相关演算!DE111="","",[2]相关演算!DE111)</f>
        <v>#VALUE!</v>
      </c>
      <c r="DF111" s="228" t="e">
        <f>IF([2]相关演算!DF111="","",[2]相关演算!DF111)</f>
        <v>#VALUE!</v>
      </c>
      <c r="DG111" s="228" t="str">
        <f>IF([2]相关演算!DG111="","",[2]相关演算!DG111)</f>
        <v/>
      </c>
      <c r="DH111" s="228" t="str">
        <f>IF([2]相关演算!DH111="","",[2]相关演算!DH111)</f>
        <v/>
      </c>
      <c r="DI111" s="228" t="str">
        <f>IF([2]相关演算!DI111="","",[2]相关演算!DI111)</f>
        <v/>
      </c>
      <c r="DJ111" s="228" t="str">
        <f>IF([2]相关演算!DJ111="","",[2]相关演算!DJ111)</f>
        <v/>
      </c>
      <c r="DK111" s="228" t="str">
        <f>IF([2]相关演算!DK111="","",[2]相关演算!DK111)</f>
        <v/>
      </c>
      <c r="DL111" s="228" t="str">
        <f>IF([2]相关演算!DL111="","",[2]相关演算!DL111)</f>
        <v/>
      </c>
      <c r="DM111" s="228" t="str">
        <f>IF([2]相关演算!DM111="","",[2]相关演算!DM111)</f>
        <v/>
      </c>
      <c r="DN111" s="228" t="str">
        <f>IF([2]相关演算!DN111="","",[2]相关演算!DN111)</f>
        <v/>
      </c>
      <c r="DO111" s="228" t="str">
        <f>IF([2]相关演算!DO111="","",[2]相关演算!DO111)</f>
        <v/>
      </c>
      <c r="DP111" s="228" t="str">
        <f>IF([2]相关演算!DP111="","",[2]相关演算!DP111)</f>
        <v/>
      </c>
      <c r="DQ111" s="228" t="str">
        <f>IF([2]相关演算!DQ111="","",[2]相关演算!DQ111)</f>
        <v/>
      </c>
      <c r="DR111" s="228" t="str">
        <f>IF([2]相关演算!DR111="","",[2]相关演算!DR111)</f>
        <v/>
      </c>
      <c r="DS111" s="228" t="str">
        <f>IF([2]相关演算!DS111="","",[2]相关演算!DS111)</f>
        <v/>
      </c>
      <c r="DT111" s="228" t="str">
        <f>IF([2]相关演算!DT111="","",[2]相关演算!DT111)</f>
        <v/>
      </c>
      <c r="DU111" s="228" t="str">
        <f>IF([2]相关演算!DU111="","",[2]相关演算!DU111)</f>
        <v/>
      </c>
      <c r="DV111" s="228" t="str">
        <f>IF([2]相关演算!DV111="","",[2]相关演算!DV111)</f>
        <v/>
      </c>
      <c r="DW111" s="228" t="str">
        <f>IF([2]相关演算!DW111="","",[2]相关演算!DW111)</f>
        <v/>
      </c>
      <c r="DX111" s="228" t="str">
        <f>IF([2]相关演算!DX111="","",[2]相关演算!DX111)</f>
        <v/>
      </c>
      <c r="DY111" s="228" t="str">
        <f>IF([2]相关演算!DY111="","",[2]相关演算!DY111)</f>
        <v/>
      </c>
      <c r="DZ111" s="228" t="str">
        <f>IF([2]相关演算!DZ111="","",[2]相关演算!DZ111)</f>
        <v/>
      </c>
      <c r="EA111" s="228" t="str">
        <f>IF([2]相关演算!EA111="","",[2]相关演算!EA111)</f>
        <v/>
      </c>
      <c r="EB111" s="228" t="str">
        <f>IF([2]相关演算!EB111="","",[2]相关演算!EB111)</f>
        <v/>
      </c>
      <c r="EC111" s="228" t="str">
        <f>IF([2]相关演算!EC111="","",[2]相关演算!EC111)</f>
        <v/>
      </c>
      <c r="ED111" s="228" t="str">
        <f>IF([2]相关演算!ED111="","",[2]相关演算!ED111)</f>
        <v/>
      </c>
      <c r="EE111" s="228" t="str">
        <f>IF([2]相关演算!EE111="","",[2]相关演算!EE111)</f>
        <v/>
      </c>
      <c r="EF111" s="228" t="str">
        <f>IF([2]相关演算!EF111="","",[2]相关演算!EF111)</f>
        <v/>
      </c>
      <c r="EG111" s="228" t="str">
        <f>IF([2]相关演算!EG111="","",[2]相关演算!EG111)</f>
        <v/>
      </c>
      <c r="EH111" s="228" t="str">
        <f>IF([2]相关演算!EH111="","",[2]相关演算!EH111)</f>
        <v/>
      </c>
      <c r="EI111" s="228" t="str">
        <f>IF([2]相关演算!EI111="","",[2]相关演算!EI111)</f>
        <v/>
      </c>
      <c r="EJ111" s="228" t="str">
        <f>IF([2]相关演算!EJ111="","",[2]相关演算!EJ111)</f>
        <v/>
      </c>
      <c r="EK111" s="228" t="str">
        <f>IF([2]相关演算!EK111="","",[2]相关演算!EK111)</f>
        <v/>
      </c>
      <c r="EL111" s="228" t="str">
        <f>IF([2]相关演算!EL111="","",[2]相关演算!EL111)</f>
        <v/>
      </c>
      <c r="EM111" s="228" t="str">
        <f>IF([2]相关演算!EM111="","",[2]相关演算!EM111)</f>
        <v/>
      </c>
      <c r="EN111" s="228" t="str">
        <f>IF([2]相关演算!EN111="","",[2]相关演算!EN111)</f>
        <v/>
      </c>
      <c r="EO111" s="228" t="str">
        <f>IF([2]相关演算!EO111="","",[2]相关演算!EO111)</f>
        <v/>
      </c>
      <c r="EP111" s="228" t="str">
        <f>IF([2]相关演算!EP111="","",[2]相关演算!EP111)</f>
        <v/>
      </c>
      <c r="EQ111" s="228" t="str">
        <f>IF([2]相关演算!EQ111="","",[2]相关演算!EQ111)</f>
        <v/>
      </c>
      <c r="ER111" s="228" t="str">
        <f>IF([2]相关演算!ER111="","",[2]相关演算!ER111)</f>
        <v/>
      </c>
      <c r="ES111" s="228" t="str">
        <f>IF([2]相关演算!ES111="","",[2]相关演算!ES111)</f>
        <v/>
      </c>
      <c r="ET111" s="228" t="str">
        <f>IF([2]相关演算!ET111="","",[2]相关演算!ET111)</f>
        <v/>
      </c>
      <c r="EU111" s="228" t="str">
        <f>IF([2]相关演算!EU111="","",[2]相关演算!EU111)</f>
        <v/>
      </c>
      <c r="EV111" s="228" t="str">
        <f>IF([2]相关演算!EV111="","",[2]相关演算!EV111)</f>
        <v/>
      </c>
      <c r="EW111" s="228" t="str">
        <f>IF([2]相关演算!EW111="","",[2]相关演算!EW111)</f>
        <v/>
      </c>
      <c r="EX111" s="228" t="str">
        <f>IF([2]相关演算!EX111="","",[2]相关演算!EX111)</f>
        <v/>
      </c>
      <c r="EY111" s="228" t="str">
        <f>IF([2]相关演算!EY111="","",[2]相关演算!EY111)</f>
        <v/>
      </c>
      <c r="EZ111" s="228" t="str">
        <f>IF([2]相关演算!EZ111="","",[2]相关演算!EZ111)</f>
        <v/>
      </c>
      <c r="FA111" s="228" t="str">
        <f>IF([2]相关演算!FA111="","",[2]相关演算!FA111)</f>
        <v/>
      </c>
      <c r="FB111" s="228" t="str">
        <f>IF([2]相关演算!FB111="","",[2]相关演算!FB111)</f>
        <v/>
      </c>
      <c r="FC111" s="228" t="str">
        <f>IF([2]相关演算!FC111="","",[2]相关演算!FC111)</f>
        <v/>
      </c>
      <c r="FD111" s="228" t="str">
        <f>IF([2]相关演算!FD111="","",[2]相关演算!FD111)</f>
        <v/>
      </c>
      <c r="FE111" s="228" t="str">
        <f>IF([2]相关演算!FE111="","",[2]相关演算!FE111)</f>
        <v/>
      </c>
      <c r="FF111" s="228" t="str">
        <f>IF([2]相关演算!FF111="","",[2]相关演算!FF111)</f>
        <v/>
      </c>
      <c r="FG111" s="228" t="str">
        <f>IF([2]相关演算!FG111="","",[2]相关演算!FG111)</f>
        <v/>
      </c>
      <c r="FH111" s="228">
        <f>IF([2]相关演算!FH111="","",[2]相关演算!FH111)</f>
        <v>10096</v>
      </c>
      <c r="FI111" s="228" t="str">
        <f>IF([2]相关演算!FI111="","",[2]相关演算!FI111)</f>
        <v/>
      </c>
      <c r="FJ111" s="228" t="str">
        <f>IF([2]相关演算!FJ111="","",[2]相关演算!FJ111)</f>
        <v/>
      </c>
      <c r="FK111" s="228" t="str">
        <f>IF([2]相关演算!FK111="","",[2]相关演算!FK111)</f>
        <v/>
      </c>
      <c r="FL111" s="228" t="str">
        <f>IF([2]相关演算!FL111="","",[2]相关演算!FL111)</f>
        <v/>
      </c>
      <c r="FM111" s="228" t="str">
        <f>IF([2]相关演算!FM111="","",[2]相关演算!FM111)</f>
        <v/>
      </c>
      <c r="FN111" s="228" t="str">
        <f>IF([2]相关演算!FN111="","",[2]相关演算!FN111)</f>
        <v/>
      </c>
      <c r="FO111" s="228" t="str">
        <f>IF([2]相关演算!FO111="","",[2]相关演算!FO111)</f>
        <v/>
      </c>
      <c r="FP111" s="228" t="str">
        <f>IF([2]相关演算!FP111="","",[2]相关演算!FP111)</f>
        <v/>
      </c>
      <c r="FQ111" s="228" t="str">
        <f>IF([2]相关演算!FQ111="","",[2]相关演算!FQ111)</f>
        <v/>
      </c>
      <c r="FR111" s="228" t="str">
        <f>IF([2]相关演算!FR111="","",[2]相关演算!FR111)</f>
        <v/>
      </c>
      <c r="FS111" s="228" t="str">
        <f>IF([2]相关演算!FS111="","",[2]相关演算!FS111)</f>
        <v/>
      </c>
      <c r="FT111" s="228" t="str">
        <f>IF([2]相关演算!FT111="","",[2]相关演算!FT111)</f>
        <v/>
      </c>
      <c r="FU111" s="228" t="str">
        <f>IF([2]相关演算!FU111="","",[2]相关演算!FU111)</f>
        <v/>
      </c>
      <c r="FV111" s="228" t="str">
        <f>IF([2]相关演算!FV111="","",[2]相关演算!FV111)</f>
        <v/>
      </c>
      <c r="FW111" s="228" t="str">
        <f>IF([2]相关演算!FW111="","",[2]相关演算!FW111)</f>
        <v/>
      </c>
      <c r="FX111" s="228" t="str">
        <f>IF([2]相关演算!FX111="","",[2]相关演算!FX111)</f>
        <v/>
      </c>
      <c r="FY111" s="228" t="str">
        <f>IF([2]相关演算!FY111="","",[2]相关演算!FY111)</f>
        <v/>
      </c>
      <c r="FZ111" s="228" t="str">
        <f>IF([2]相关演算!FZ111="","",[2]相关演算!FZ111)</f>
        <v/>
      </c>
      <c r="GA111" s="228" t="str">
        <f>IF([2]相关演算!GA111="","",[2]相关演算!GA111)</f>
        <v/>
      </c>
      <c r="GB111" s="228" t="str">
        <f>IF([2]相关演算!GB111="","",[2]相关演算!GB111)</f>
        <v/>
      </c>
      <c r="GC111" s="228" t="str">
        <f>IF([2]相关演算!GC111="","",[2]相关演算!GC111)</f>
        <v/>
      </c>
      <c r="GD111" s="228" t="str">
        <f>IF([2]相关演算!GD111="","",[2]相关演算!GD111)</f>
        <v/>
      </c>
      <c r="GE111" s="228" t="str">
        <f>IF([2]相关演算!GE111="","",[2]相关演算!GE111)</f>
        <v/>
      </c>
      <c r="GF111" s="228" t="str">
        <f>IF([2]相关演算!GF111="","",[2]相关演算!GF111)</f>
        <v/>
      </c>
      <c r="GG111" s="228" t="str">
        <f>IF([2]相关演算!GG111="","",[2]相关演算!GG111)</f>
        <v/>
      </c>
      <c r="GH111" s="228" t="str">
        <f>IF([2]相关演算!GH111="","",[2]相关演算!GH111)</f>
        <v/>
      </c>
      <c r="GI111" s="228" t="str">
        <f>IF([2]相关演算!GI111="","",[2]相关演算!GI111)</f>
        <v/>
      </c>
      <c r="GJ111" s="228" t="str">
        <f>IF([2]相关演算!GJ111="","",[2]相关演算!GJ111)</f>
        <v/>
      </c>
      <c r="GK111" s="228" t="str">
        <f>IF([2]相关演算!GK111="","",[2]相关演算!GK111)</f>
        <v/>
      </c>
      <c r="GL111" s="228" t="str">
        <f>IF([2]相关演算!GL111="","",[2]相关演算!GL111)</f>
        <v/>
      </c>
      <c r="GM111" s="228" t="str">
        <f>IF([2]相关演算!GM111="","",[2]相关演算!GM111)</f>
        <v/>
      </c>
      <c r="GN111" s="228" t="str">
        <f>IF([2]相关演算!GN111="","",[2]相关演算!GN111)</f>
        <v/>
      </c>
      <c r="GO111" s="228" t="str">
        <f>IF([2]相关演算!GO111="","",[2]相关演算!GO111)</f>
        <v/>
      </c>
      <c r="GP111" s="228" t="str">
        <f>IF([2]相关演算!GP111="","",[2]相关演算!GP111)</f>
        <v/>
      </c>
      <c r="GQ111" s="228" t="str">
        <f>IF([2]相关演算!GQ111="","",[2]相关演算!GQ111)</f>
        <v/>
      </c>
      <c r="GR111" s="228" t="str">
        <f>IF([2]相关演算!GR111="","",[2]相关演算!GR111)</f>
        <v/>
      </c>
      <c r="GS111" s="228" t="str">
        <f>IF([2]相关演算!GS111="","",[2]相关演算!GS111)</f>
        <v/>
      </c>
      <c r="GT111" s="228" t="str">
        <f>IF([2]相关演算!GT111="","",[2]相关演算!GT111)</f>
        <v/>
      </c>
      <c r="GU111" s="228" t="str">
        <f>IF([2]相关演算!GU111="","",[2]相关演算!GU111)</f>
        <v/>
      </c>
      <c r="GV111" s="228" t="str">
        <f>IF([2]相关演算!GV111="","",[2]相关演算!GV111)</f>
        <v/>
      </c>
      <c r="GW111" s="228" t="str">
        <f>IF([2]相关演算!GW111="","",[2]相关演算!GW111)</f>
        <v/>
      </c>
      <c r="GX111" s="228" t="str">
        <f>IF([2]相关演算!GX111="","",[2]相关演算!GX111)</f>
        <v/>
      </c>
      <c r="GY111" s="228" t="str">
        <f>IF([2]相关演算!GY111="","",[2]相关演算!GY111)</f>
        <v/>
      </c>
      <c r="GZ111" s="228" t="str">
        <f>IF([2]相关演算!GZ111="","",[2]相关演算!GZ111)</f>
        <v/>
      </c>
    </row>
    <row r="112" spans="1:208">
      <c r="A112" s="228" t="str">
        <f>IF([2]相关演算!A112="","",[2]相关演算!A112)</f>
        <v/>
      </c>
      <c r="B112" s="228" t="str">
        <f>IF([2]相关演算!B112="","",[2]相关演算!B112)</f>
        <v/>
      </c>
      <c r="C112" s="228" t="str">
        <f>IF([2]相关演算!C112="","",[2]相关演算!C112)</f>
        <v/>
      </c>
      <c r="D112" s="228" t="str">
        <f>IF([2]相关演算!D112="","",[2]相关演算!D112)</f>
        <v/>
      </c>
      <c r="E112" s="228" t="str">
        <f>IF([2]相关演算!E112="","",[2]相关演算!E112)</f>
        <v/>
      </c>
      <c r="F112" s="228" t="str">
        <f>IF([2]相关演算!F112="","",[2]相关演算!F112)</f>
        <v/>
      </c>
      <c r="G112" s="228" t="str">
        <f>IF([2]相关演算!G112="","",[2]相关演算!G112)</f>
        <v/>
      </c>
      <c r="H112" s="228" t="str">
        <f>IF([2]相关演算!H112="","",[2]相关演算!H112)</f>
        <v/>
      </c>
      <c r="I112" s="228" t="str">
        <f>IF([2]相关演算!I112="","",[2]相关演算!I112)</f>
        <v/>
      </c>
      <c r="J112" s="228" t="str">
        <f>IF([2]相关演算!J112="","",[2]相关演算!J112)</f>
        <v/>
      </c>
      <c r="K112" s="228" t="str">
        <f>IF([2]相关演算!K112="","",[2]相关演算!K112)</f>
        <v/>
      </c>
      <c r="L112" s="228" t="str">
        <f>IF([2]相关演算!L112="","",[2]相关演算!L112)</f>
        <v/>
      </c>
      <c r="M112" s="228" t="str">
        <f>IF([2]相关演算!M112="","",[2]相关演算!M112)</f>
        <v/>
      </c>
      <c r="N112" s="228" t="str">
        <f>IF([2]相关演算!N112="","",[2]相关演算!N112)</f>
        <v/>
      </c>
      <c r="O112" s="228" t="str">
        <f>IF([2]相关演算!O112="","",[2]相关演算!O112)</f>
        <v/>
      </c>
      <c r="P112" s="228" t="str">
        <f>IF([2]相关演算!P112="","",[2]相关演算!P112)</f>
        <v/>
      </c>
      <c r="Q112" s="228" t="str">
        <f>IF([2]相关演算!Q112="","",[2]相关演算!Q112)</f>
        <v/>
      </c>
      <c r="R112" s="228" t="str">
        <f>IF([2]相关演算!R112="","",[2]相关演算!R112)</f>
        <v/>
      </c>
      <c r="S112" s="228" t="str">
        <f>IF([2]相关演算!S112="","",[2]相关演算!S112)</f>
        <v/>
      </c>
      <c r="T112" s="228" t="str">
        <f>IF([2]相关演算!T112="","",[2]相关演算!T112)</f>
        <v/>
      </c>
      <c r="U112" s="228" t="str">
        <f>IF([2]相关演算!U112="","",[2]相关演算!U112)</f>
        <v/>
      </c>
      <c r="V112" s="228" t="str">
        <f>IF([2]相关演算!V112="","",[2]相关演算!V112)</f>
        <v/>
      </c>
      <c r="W112" s="228" t="str">
        <f>IF([2]相关演算!W112="","",[2]相关演算!W112)</f>
        <v/>
      </c>
      <c r="X112" s="228" t="str">
        <f>IF([2]相关演算!X112="","",[2]相关演算!X112)</f>
        <v/>
      </c>
      <c r="Y112" s="228" t="str">
        <f>IF([2]相关演算!Y112="","",[2]相关演算!Y112)</f>
        <v/>
      </c>
      <c r="Z112" s="228" t="str">
        <f>IF([2]相关演算!Z112="","",[2]相关演算!Z112)</f>
        <v/>
      </c>
      <c r="AA112" s="228" t="str">
        <f>IF([2]相关演算!AA112="","",[2]相关演算!AA112)</f>
        <v/>
      </c>
      <c r="AB112" s="228" t="str">
        <f>IF([2]相关演算!AB112="","",[2]相关演算!AB112)</f>
        <v/>
      </c>
      <c r="AC112" s="228" t="str">
        <f>IF([2]相关演算!AC112="","",[2]相关演算!AC112)</f>
        <v/>
      </c>
      <c r="AD112" s="228" t="str">
        <f>IF([2]相关演算!AD112="","",[2]相关演算!AD112)</f>
        <v/>
      </c>
      <c r="AE112" s="228" t="str">
        <f>IF([2]相关演算!AE112="","",[2]相关演算!AE112)</f>
        <v/>
      </c>
      <c r="AF112" s="228" t="str">
        <f>IF([2]相关演算!AF112="","",[2]相关演算!AF112)</f>
        <v/>
      </c>
      <c r="AG112" s="228" t="str">
        <f>IF([2]相关演算!AG112="","",[2]相关演算!AG112)</f>
        <v/>
      </c>
      <c r="AH112" s="228" t="str">
        <f>IF([2]相关演算!AH112="","",[2]相关演算!AH112)</f>
        <v/>
      </c>
      <c r="AI112" s="228" t="str">
        <f>IF([2]相关演算!AI112="","",[2]相关演算!AI112)</f>
        <v/>
      </c>
      <c r="AJ112" s="228" t="str">
        <f>IF([2]相关演算!AJ112="","",[2]相关演算!AJ112)</f>
        <v/>
      </c>
      <c r="AK112" s="228" t="str">
        <f>IF([2]相关演算!AK112="","",[2]相关演算!AK112)</f>
        <v/>
      </c>
      <c r="AL112" s="228" t="str">
        <f>IF([2]相关演算!AL112="","",[2]相关演算!AL112)</f>
        <v/>
      </c>
      <c r="AM112" s="228" t="str">
        <f>IF([2]相关演算!AM112="","",[2]相关演算!AM112)</f>
        <v/>
      </c>
      <c r="AN112" s="228" t="str">
        <f>IF([2]相关演算!AN112="","",[2]相关演算!AN112)</f>
        <v/>
      </c>
      <c r="AO112" s="228" t="str">
        <f>IF([2]相关演算!AO112="","",[2]相关演算!AO112)</f>
        <v/>
      </c>
      <c r="AP112" s="228" t="str">
        <f>IF([2]相关演算!AP112="","",[2]相关演算!AP112)</f>
        <v/>
      </c>
      <c r="AQ112" s="228" t="str">
        <f>IF([2]相关演算!AQ112="","",[2]相关演算!AQ112)</f>
        <v/>
      </c>
      <c r="AR112" s="228" t="str">
        <f>IF([2]相关演算!AR112="","",[2]相关演算!AR112)</f>
        <v/>
      </c>
      <c r="AS112" s="228" t="str">
        <f>IF([2]相关演算!AS112="","",[2]相关演算!AS112)</f>
        <v/>
      </c>
      <c r="AT112" s="228" t="str">
        <f>IF([2]相关演算!AT112="","",[2]相关演算!AT112)</f>
        <v/>
      </c>
      <c r="AU112" s="228" t="str">
        <f>IF([2]相关演算!AU112="","",[2]相关演算!AU112)</f>
        <v/>
      </c>
      <c r="AV112" s="228" t="str">
        <f>IF([2]相关演算!AV112="","",[2]相关演算!AV112)</f>
        <v/>
      </c>
      <c r="AW112" s="228" t="str">
        <f>IF([2]相关演算!AW112="","",[2]相关演算!AW112)</f>
        <v/>
      </c>
      <c r="AX112" s="228" t="str">
        <f>IF([2]相关演算!AX112="","",[2]相关演算!AX112)</f>
        <v/>
      </c>
      <c r="AY112" s="228" t="str">
        <f>IF([2]相关演算!AY112="","",[2]相关演算!AY112)</f>
        <v/>
      </c>
      <c r="AZ112" s="228" t="str">
        <f>IF([2]相关演算!AZ112="","",[2]相关演算!AZ112)</f>
        <v/>
      </c>
      <c r="BA112" s="228" t="str">
        <f>IF([2]相关演算!BA112="","",[2]相关演算!BA112)</f>
        <v/>
      </c>
      <c r="BB112" s="228" t="str">
        <f>IF([2]相关演算!BB112="","",[2]相关演算!BB112)</f>
        <v/>
      </c>
      <c r="BC112" s="228" t="str">
        <f>IF([2]相关演算!BC112="","",[2]相关演算!BC112)</f>
        <v/>
      </c>
      <c r="BD112" s="228" t="str">
        <f>IF([2]相关演算!BD112="","",[2]相关演算!BD112)</f>
        <v/>
      </c>
      <c r="BE112" s="228" t="str">
        <f>IF([2]相关演算!BE112="","",[2]相关演算!BE112)</f>
        <v/>
      </c>
      <c r="BF112" s="228" t="str">
        <f>IF([2]相关演算!BF112="","",[2]相关演算!BF112)</f>
        <v/>
      </c>
      <c r="BG112" s="228" t="str">
        <f>IF([2]相关演算!BG112="","",[2]相关演算!BG112)</f>
        <v/>
      </c>
      <c r="BH112" s="228" t="str">
        <f>IF([2]相关演算!BH112="","",[2]相关演算!BH112)</f>
        <v/>
      </c>
      <c r="BI112" s="228" t="str">
        <f>IF([2]相关演算!BI112="","",[2]相关演算!BI112)</f>
        <v/>
      </c>
      <c r="BJ112" s="228" t="str">
        <f>IF([2]相关演算!BJ112="","",[2]相关演算!BJ112)</f>
        <v/>
      </c>
      <c r="BK112" s="228">
        <f>IF([2]相关演算!BK112="","",[2]相关演算!BK112)</f>
        <v>88</v>
      </c>
      <c r="BL112" s="228">
        <f>IF([2]相关演算!BL112="","",[2]相关演算!BL112)</f>
        <v>8.0534518905461594E-2</v>
      </c>
      <c r="BM112" s="228">
        <f>IF([2]相关演算!BM112="","",[2]相关演算!BM112)</f>
        <v>0.19594501132913283</v>
      </c>
      <c r="BN112" s="228">
        <f>IF([2]相关演算!BN112="","",[2]相关演算!BN112)</f>
        <v>0.25367173765604228</v>
      </c>
      <c r="BO112" s="228">
        <f>IF([2]相关演算!BO112="","",[2]相关演算!BO112)</f>
        <v>9.0019067853748025E-2</v>
      </c>
      <c r="BP112" s="228" t="str">
        <f>IF([2]相关演算!BP112="","",[2]相关演算!BP112)</f>
        <v/>
      </c>
      <c r="BQ112" s="228">
        <f>IF([2]相关演算!BQ112="","",[2]相关演算!BQ112)</f>
        <v>6.1853049824376172E-2</v>
      </c>
      <c r="BR112" s="228">
        <f>IF([2]相关演算!BR112="","",[2]相关演算!BR112)</f>
        <v>0.24937571692518387</v>
      </c>
      <c r="BS112" s="228">
        <f>IF([2]相关演算!BS112="","",[2]相关演算!BS112)</f>
        <v>0.10868457862398639</v>
      </c>
      <c r="BT112" s="228">
        <f>IF([2]相关演算!BT112="","",[2]相关演算!BT112)</f>
        <v>0.1000763387156702</v>
      </c>
      <c r="BU112" s="228" t="str">
        <f>IF([2]相关演算!BU112="","",[2]相关演算!BU112)</f>
        <v/>
      </c>
      <c r="BV112" s="228" t="str">
        <f>IF([2]相关演算!BV112="","",[2]相关演算!BV112)</f>
        <v/>
      </c>
      <c r="BW112" s="228">
        <f>IF([2]相关演算!BW112="","",[2]相关演算!BW112)</f>
        <v>0.14238756872983777</v>
      </c>
      <c r="BX112" s="228">
        <f>IF([2]相关演算!BX112="","",[2]相关演算!BX112)</f>
        <v>0.44532072825431668</v>
      </c>
      <c r="BY112" s="228">
        <f>IF([2]相关演算!BY112="","",[2]相关演算!BY112)</f>
        <v>0.36235631628002868</v>
      </c>
      <c r="BZ112" s="228">
        <f>IF([2]相关演算!BZ112="","",[2]相关演算!BZ112)</f>
        <v>0.19009540656941823</v>
      </c>
      <c r="CA112" s="228" t="str">
        <f>IF([2]相关演算!CA112="","",[2]相关演算!CA112)</f>
        <v/>
      </c>
      <c r="CB112" s="228" t="str">
        <f>IF([2]相关演算!CB112="","",[2]相关演算!CB112)</f>
        <v/>
      </c>
      <c r="CC112" s="228" t="str">
        <f>IF([2]相关演算!CC112="","",[2]相关演算!CC112)</f>
        <v/>
      </c>
      <c r="CD112" s="228" t="str">
        <f>IF([2]相关演算!CD112="","",[2]相关演算!CD112)</f>
        <v/>
      </c>
      <c r="CE112" s="228" t="str">
        <f>IF([2]相关演算!CE112="","",[2]相关演算!CE112)</f>
        <v/>
      </c>
      <c r="CF112" s="228" t="str">
        <f>IF([2]相关演算!CF112="","",[2]相关演算!CF112)</f>
        <v/>
      </c>
      <c r="CG112" s="228" t="str">
        <f>IF([2]相关演算!CG112="","",[2]相关演算!CG112)</f>
        <v/>
      </c>
      <c r="CH112" s="228" t="str">
        <f>IF([2]相关演算!CH112="","",[2]相关演算!CH112)</f>
        <v/>
      </c>
      <c r="CI112" s="228" t="str">
        <f>IF([2]相关演算!CI112="","",[2]相关演算!CI112)</f>
        <v/>
      </c>
      <c r="CJ112" s="228" t="str">
        <f>IF([2]相关演算!CJ112="","",[2]相关演算!CJ112)</f>
        <v/>
      </c>
      <c r="CK112" s="228" t="str">
        <f>IF([2]相关演算!CK112="","",[2]相关演算!CK112)</f>
        <v/>
      </c>
      <c r="CL112" s="228" t="str">
        <f>IF([2]相关演算!CL112="","",[2]相关演算!CL112)</f>
        <v/>
      </c>
      <c r="CM112" s="228" t="str">
        <f>IF([2]相关演算!CM112="","",[2]相关演算!CM112)</f>
        <v/>
      </c>
      <c r="CN112" s="228" t="str">
        <f>IF([2]相关演算!CN112="","",[2]相关演算!CN112)</f>
        <v/>
      </c>
      <c r="CO112" s="228" t="str">
        <f>IF([2]相关演算!CO112="","",[2]相关演算!CO112)</f>
        <v/>
      </c>
      <c r="CP112" s="228" t="str">
        <f>IF([2]相关演算!CP112="","",[2]相关演算!CP112)</f>
        <v/>
      </c>
      <c r="CQ112" s="228">
        <f>IF([2]相关演算!CQ112="","",[2]相关演算!CQ112)</f>
        <v>88</v>
      </c>
      <c r="CR112" s="228" t="e">
        <f>IF([2]相关演算!CR112="","",[2]相关演算!CR112)</f>
        <v>#VALUE!</v>
      </c>
      <c r="CS112" s="228" t="e">
        <f>IF([2]相关演算!CS112="","",[2]相关演算!CS112)</f>
        <v>#VALUE!</v>
      </c>
      <c r="CT112" s="228" t="e">
        <f>IF([2]相关演算!CT112="","",[2]相关演算!CT112)</f>
        <v>#VALUE!</v>
      </c>
      <c r="CU112" s="228" t="e">
        <f>IF([2]相关演算!CU112="","",[2]相关演算!CU112)</f>
        <v>#VALUE!</v>
      </c>
      <c r="CV112" s="228" t="str">
        <f>IF([2]相关演算!CV112="","",[2]相关演算!CV112)</f>
        <v/>
      </c>
      <c r="CW112" s="228">
        <f>IF([2]相关演算!CW112="","",[2]相关演算!CW112)</f>
        <v>8.801283591679504E-2</v>
      </c>
      <c r="CX112" s="228">
        <f>IF([2]相关演算!CX112="","",[2]相关演算!CX112)</f>
        <v>9.3871154490628522E-2</v>
      </c>
      <c r="CY112" s="228">
        <f>IF([2]相关演算!CY112="","",[2]相关演算!CY112)</f>
        <v>8.4091342763982682E-2</v>
      </c>
      <c r="CZ112" s="228">
        <f>IF([2]相关演算!CZ112="","",[2]相关演算!CZ112)</f>
        <v>8.3716347386805168E-2</v>
      </c>
      <c r="DA112" s="228" t="str">
        <f>IF([2]相关演算!DA112="","",[2]相关演算!DA112)</f>
        <v/>
      </c>
      <c r="DB112" s="228" t="str">
        <f>IF([2]相关演算!DB112="","",[2]相关演算!DB112)</f>
        <v/>
      </c>
      <c r="DC112" s="228" t="e">
        <f>IF([2]相关演算!DC112="","",[2]相关演算!DC112)</f>
        <v>#VALUE!</v>
      </c>
      <c r="DD112" s="228" t="e">
        <f>IF([2]相关演算!DD112="","",[2]相关演算!DD112)</f>
        <v>#VALUE!</v>
      </c>
      <c r="DE112" s="228" t="e">
        <f>IF([2]相关演算!DE112="","",[2]相关演算!DE112)</f>
        <v>#VALUE!</v>
      </c>
      <c r="DF112" s="228" t="e">
        <f>IF([2]相关演算!DF112="","",[2]相关演算!DF112)</f>
        <v>#VALUE!</v>
      </c>
      <c r="DG112" s="228" t="str">
        <f>IF([2]相关演算!DG112="","",[2]相关演算!DG112)</f>
        <v/>
      </c>
      <c r="DH112" s="228" t="str">
        <f>IF([2]相关演算!DH112="","",[2]相关演算!DH112)</f>
        <v/>
      </c>
      <c r="DI112" s="228" t="str">
        <f>IF([2]相关演算!DI112="","",[2]相关演算!DI112)</f>
        <v/>
      </c>
      <c r="DJ112" s="228" t="str">
        <f>IF([2]相关演算!DJ112="","",[2]相关演算!DJ112)</f>
        <v/>
      </c>
      <c r="DK112" s="228" t="str">
        <f>IF([2]相关演算!DK112="","",[2]相关演算!DK112)</f>
        <v/>
      </c>
      <c r="DL112" s="228" t="str">
        <f>IF([2]相关演算!DL112="","",[2]相关演算!DL112)</f>
        <v/>
      </c>
      <c r="DM112" s="228" t="str">
        <f>IF([2]相关演算!DM112="","",[2]相关演算!DM112)</f>
        <v/>
      </c>
      <c r="DN112" s="228" t="str">
        <f>IF([2]相关演算!DN112="","",[2]相关演算!DN112)</f>
        <v/>
      </c>
      <c r="DO112" s="228" t="str">
        <f>IF([2]相关演算!DO112="","",[2]相关演算!DO112)</f>
        <v/>
      </c>
      <c r="DP112" s="228" t="str">
        <f>IF([2]相关演算!DP112="","",[2]相关演算!DP112)</f>
        <v/>
      </c>
      <c r="DQ112" s="228" t="str">
        <f>IF([2]相关演算!DQ112="","",[2]相关演算!DQ112)</f>
        <v/>
      </c>
      <c r="DR112" s="228" t="str">
        <f>IF([2]相关演算!DR112="","",[2]相关演算!DR112)</f>
        <v/>
      </c>
      <c r="DS112" s="228" t="str">
        <f>IF([2]相关演算!DS112="","",[2]相关演算!DS112)</f>
        <v/>
      </c>
      <c r="DT112" s="228" t="str">
        <f>IF([2]相关演算!DT112="","",[2]相关演算!DT112)</f>
        <v/>
      </c>
      <c r="DU112" s="228" t="str">
        <f>IF([2]相关演算!DU112="","",[2]相关演算!DU112)</f>
        <v/>
      </c>
      <c r="DV112" s="228" t="str">
        <f>IF([2]相关演算!DV112="","",[2]相关演算!DV112)</f>
        <v/>
      </c>
      <c r="DW112" s="228" t="str">
        <f>IF([2]相关演算!DW112="","",[2]相关演算!DW112)</f>
        <v/>
      </c>
      <c r="DX112" s="228" t="str">
        <f>IF([2]相关演算!DX112="","",[2]相关演算!DX112)</f>
        <v/>
      </c>
      <c r="DY112" s="228" t="str">
        <f>IF([2]相关演算!DY112="","",[2]相关演算!DY112)</f>
        <v/>
      </c>
      <c r="DZ112" s="228" t="str">
        <f>IF([2]相关演算!DZ112="","",[2]相关演算!DZ112)</f>
        <v/>
      </c>
      <c r="EA112" s="228" t="str">
        <f>IF([2]相关演算!EA112="","",[2]相关演算!EA112)</f>
        <v/>
      </c>
      <c r="EB112" s="228" t="str">
        <f>IF([2]相关演算!EB112="","",[2]相关演算!EB112)</f>
        <v/>
      </c>
      <c r="EC112" s="228" t="str">
        <f>IF([2]相关演算!EC112="","",[2]相关演算!EC112)</f>
        <v/>
      </c>
      <c r="ED112" s="228" t="str">
        <f>IF([2]相关演算!ED112="","",[2]相关演算!ED112)</f>
        <v/>
      </c>
      <c r="EE112" s="228" t="str">
        <f>IF([2]相关演算!EE112="","",[2]相关演算!EE112)</f>
        <v/>
      </c>
      <c r="EF112" s="228" t="str">
        <f>IF([2]相关演算!EF112="","",[2]相关演算!EF112)</f>
        <v/>
      </c>
      <c r="EG112" s="228" t="str">
        <f>IF([2]相关演算!EG112="","",[2]相关演算!EG112)</f>
        <v/>
      </c>
      <c r="EH112" s="228" t="str">
        <f>IF([2]相关演算!EH112="","",[2]相关演算!EH112)</f>
        <v/>
      </c>
      <c r="EI112" s="228" t="str">
        <f>IF([2]相关演算!EI112="","",[2]相关演算!EI112)</f>
        <v/>
      </c>
      <c r="EJ112" s="228" t="str">
        <f>IF([2]相关演算!EJ112="","",[2]相关演算!EJ112)</f>
        <v/>
      </c>
      <c r="EK112" s="228" t="str">
        <f>IF([2]相关演算!EK112="","",[2]相关演算!EK112)</f>
        <v/>
      </c>
      <c r="EL112" s="228" t="str">
        <f>IF([2]相关演算!EL112="","",[2]相关演算!EL112)</f>
        <v/>
      </c>
      <c r="EM112" s="228" t="str">
        <f>IF([2]相关演算!EM112="","",[2]相关演算!EM112)</f>
        <v/>
      </c>
      <c r="EN112" s="228" t="str">
        <f>IF([2]相关演算!EN112="","",[2]相关演算!EN112)</f>
        <v/>
      </c>
      <c r="EO112" s="228" t="str">
        <f>IF([2]相关演算!EO112="","",[2]相关演算!EO112)</f>
        <v/>
      </c>
      <c r="EP112" s="228" t="str">
        <f>IF([2]相关演算!EP112="","",[2]相关演算!EP112)</f>
        <v/>
      </c>
      <c r="EQ112" s="228" t="str">
        <f>IF([2]相关演算!EQ112="","",[2]相关演算!EQ112)</f>
        <v/>
      </c>
      <c r="ER112" s="228" t="str">
        <f>IF([2]相关演算!ER112="","",[2]相关演算!ER112)</f>
        <v/>
      </c>
      <c r="ES112" s="228" t="str">
        <f>IF([2]相关演算!ES112="","",[2]相关演算!ES112)</f>
        <v/>
      </c>
      <c r="ET112" s="228" t="str">
        <f>IF([2]相关演算!ET112="","",[2]相关演算!ET112)</f>
        <v/>
      </c>
      <c r="EU112" s="228" t="str">
        <f>IF([2]相关演算!EU112="","",[2]相关演算!EU112)</f>
        <v/>
      </c>
      <c r="EV112" s="228" t="str">
        <f>IF([2]相关演算!EV112="","",[2]相关演算!EV112)</f>
        <v/>
      </c>
      <c r="EW112" s="228" t="str">
        <f>IF([2]相关演算!EW112="","",[2]相关演算!EW112)</f>
        <v/>
      </c>
      <c r="EX112" s="228" t="str">
        <f>IF([2]相关演算!EX112="","",[2]相关演算!EX112)</f>
        <v/>
      </c>
      <c r="EY112" s="228" t="str">
        <f>IF([2]相关演算!EY112="","",[2]相关演算!EY112)</f>
        <v/>
      </c>
      <c r="EZ112" s="228" t="str">
        <f>IF([2]相关演算!EZ112="","",[2]相关演算!EZ112)</f>
        <v/>
      </c>
      <c r="FA112" s="228" t="str">
        <f>IF([2]相关演算!FA112="","",[2]相关演算!FA112)</f>
        <v/>
      </c>
      <c r="FB112" s="228" t="str">
        <f>IF([2]相关演算!FB112="","",[2]相关演算!FB112)</f>
        <v/>
      </c>
      <c r="FC112" s="228" t="str">
        <f>IF([2]相关演算!FC112="","",[2]相关演算!FC112)</f>
        <v/>
      </c>
      <c r="FD112" s="228" t="str">
        <f>IF([2]相关演算!FD112="","",[2]相关演算!FD112)</f>
        <v/>
      </c>
      <c r="FE112" s="228" t="str">
        <f>IF([2]相关演算!FE112="","",[2]相关演算!FE112)</f>
        <v/>
      </c>
      <c r="FF112" s="228" t="str">
        <f>IF([2]相关演算!FF112="","",[2]相关演算!FF112)</f>
        <v/>
      </c>
      <c r="FG112" s="228" t="str">
        <f>IF([2]相关演算!FG112="","",[2]相关演算!FG112)</f>
        <v/>
      </c>
      <c r="FH112" s="228">
        <f>IF([2]相关演算!FH112="","",[2]相关演算!FH112)</f>
        <v>10097</v>
      </c>
      <c r="FI112" s="228" t="str">
        <f>IF([2]相关演算!FI112="","",[2]相关演算!FI112)</f>
        <v/>
      </c>
      <c r="FJ112" s="228" t="str">
        <f>IF([2]相关演算!FJ112="","",[2]相关演算!FJ112)</f>
        <v/>
      </c>
      <c r="FK112" s="228" t="str">
        <f>IF([2]相关演算!FK112="","",[2]相关演算!FK112)</f>
        <v/>
      </c>
      <c r="FL112" s="228" t="str">
        <f>IF([2]相关演算!FL112="","",[2]相关演算!FL112)</f>
        <v/>
      </c>
      <c r="FM112" s="228" t="str">
        <f>IF([2]相关演算!FM112="","",[2]相关演算!FM112)</f>
        <v/>
      </c>
      <c r="FN112" s="228" t="str">
        <f>IF([2]相关演算!FN112="","",[2]相关演算!FN112)</f>
        <v/>
      </c>
      <c r="FO112" s="228" t="str">
        <f>IF([2]相关演算!FO112="","",[2]相关演算!FO112)</f>
        <v/>
      </c>
      <c r="FP112" s="228" t="str">
        <f>IF([2]相关演算!FP112="","",[2]相关演算!FP112)</f>
        <v/>
      </c>
      <c r="FQ112" s="228" t="str">
        <f>IF([2]相关演算!FQ112="","",[2]相关演算!FQ112)</f>
        <v/>
      </c>
      <c r="FR112" s="228" t="str">
        <f>IF([2]相关演算!FR112="","",[2]相关演算!FR112)</f>
        <v/>
      </c>
      <c r="FS112" s="228" t="str">
        <f>IF([2]相关演算!FS112="","",[2]相关演算!FS112)</f>
        <v/>
      </c>
      <c r="FT112" s="228" t="str">
        <f>IF([2]相关演算!FT112="","",[2]相关演算!FT112)</f>
        <v/>
      </c>
      <c r="FU112" s="228" t="str">
        <f>IF([2]相关演算!FU112="","",[2]相关演算!FU112)</f>
        <v/>
      </c>
      <c r="FV112" s="228" t="str">
        <f>IF([2]相关演算!FV112="","",[2]相关演算!FV112)</f>
        <v/>
      </c>
      <c r="FW112" s="228" t="str">
        <f>IF([2]相关演算!FW112="","",[2]相关演算!FW112)</f>
        <v/>
      </c>
      <c r="FX112" s="228" t="str">
        <f>IF([2]相关演算!FX112="","",[2]相关演算!FX112)</f>
        <v/>
      </c>
      <c r="FY112" s="228" t="str">
        <f>IF([2]相关演算!FY112="","",[2]相关演算!FY112)</f>
        <v/>
      </c>
      <c r="FZ112" s="228" t="str">
        <f>IF([2]相关演算!FZ112="","",[2]相关演算!FZ112)</f>
        <v/>
      </c>
      <c r="GA112" s="228" t="str">
        <f>IF([2]相关演算!GA112="","",[2]相关演算!GA112)</f>
        <v/>
      </c>
      <c r="GB112" s="228" t="str">
        <f>IF([2]相关演算!GB112="","",[2]相关演算!GB112)</f>
        <v/>
      </c>
      <c r="GC112" s="228" t="str">
        <f>IF([2]相关演算!GC112="","",[2]相关演算!GC112)</f>
        <v/>
      </c>
      <c r="GD112" s="228" t="str">
        <f>IF([2]相关演算!GD112="","",[2]相关演算!GD112)</f>
        <v/>
      </c>
      <c r="GE112" s="228" t="str">
        <f>IF([2]相关演算!GE112="","",[2]相关演算!GE112)</f>
        <v/>
      </c>
      <c r="GF112" s="228" t="str">
        <f>IF([2]相关演算!GF112="","",[2]相关演算!GF112)</f>
        <v/>
      </c>
      <c r="GG112" s="228" t="str">
        <f>IF([2]相关演算!GG112="","",[2]相关演算!GG112)</f>
        <v/>
      </c>
      <c r="GH112" s="228" t="str">
        <f>IF([2]相关演算!GH112="","",[2]相关演算!GH112)</f>
        <v/>
      </c>
      <c r="GI112" s="228" t="str">
        <f>IF([2]相关演算!GI112="","",[2]相关演算!GI112)</f>
        <v/>
      </c>
      <c r="GJ112" s="228" t="str">
        <f>IF([2]相关演算!GJ112="","",[2]相关演算!GJ112)</f>
        <v/>
      </c>
      <c r="GK112" s="228" t="str">
        <f>IF([2]相关演算!GK112="","",[2]相关演算!GK112)</f>
        <v/>
      </c>
      <c r="GL112" s="228" t="str">
        <f>IF([2]相关演算!GL112="","",[2]相关演算!GL112)</f>
        <v/>
      </c>
      <c r="GM112" s="228" t="str">
        <f>IF([2]相关演算!GM112="","",[2]相关演算!GM112)</f>
        <v/>
      </c>
      <c r="GN112" s="228" t="str">
        <f>IF([2]相关演算!GN112="","",[2]相关演算!GN112)</f>
        <v/>
      </c>
      <c r="GO112" s="228" t="str">
        <f>IF([2]相关演算!GO112="","",[2]相关演算!GO112)</f>
        <v/>
      </c>
      <c r="GP112" s="228" t="str">
        <f>IF([2]相关演算!GP112="","",[2]相关演算!GP112)</f>
        <v/>
      </c>
      <c r="GQ112" s="228" t="str">
        <f>IF([2]相关演算!GQ112="","",[2]相关演算!GQ112)</f>
        <v/>
      </c>
      <c r="GR112" s="228" t="str">
        <f>IF([2]相关演算!GR112="","",[2]相关演算!GR112)</f>
        <v/>
      </c>
      <c r="GS112" s="228" t="str">
        <f>IF([2]相关演算!GS112="","",[2]相关演算!GS112)</f>
        <v/>
      </c>
      <c r="GT112" s="228" t="str">
        <f>IF([2]相关演算!GT112="","",[2]相关演算!GT112)</f>
        <v/>
      </c>
      <c r="GU112" s="228" t="str">
        <f>IF([2]相关演算!GU112="","",[2]相关演算!GU112)</f>
        <v/>
      </c>
      <c r="GV112" s="228" t="str">
        <f>IF([2]相关演算!GV112="","",[2]相关演算!GV112)</f>
        <v/>
      </c>
      <c r="GW112" s="228" t="str">
        <f>IF([2]相关演算!GW112="","",[2]相关演算!GW112)</f>
        <v/>
      </c>
      <c r="GX112" s="228" t="str">
        <f>IF([2]相关演算!GX112="","",[2]相关演算!GX112)</f>
        <v/>
      </c>
      <c r="GY112" s="228" t="str">
        <f>IF([2]相关演算!GY112="","",[2]相关演算!GY112)</f>
        <v/>
      </c>
      <c r="GZ112" s="228" t="str">
        <f>IF([2]相关演算!GZ112="","",[2]相关演算!GZ112)</f>
        <v/>
      </c>
    </row>
    <row r="113" spans="1:208">
      <c r="A113" s="228" t="str">
        <f>IF([2]相关演算!A113="","",[2]相关演算!A113)</f>
        <v/>
      </c>
      <c r="B113" s="228" t="str">
        <f>IF([2]相关演算!B113="","",[2]相关演算!B113)</f>
        <v/>
      </c>
      <c r="C113" s="228" t="str">
        <f>IF([2]相关演算!C113="","",[2]相关演算!C113)</f>
        <v/>
      </c>
      <c r="D113" s="228" t="str">
        <f>IF([2]相关演算!D113="","",[2]相关演算!D113)</f>
        <v/>
      </c>
      <c r="E113" s="228" t="str">
        <f>IF([2]相关演算!E113="","",[2]相关演算!E113)</f>
        <v/>
      </c>
      <c r="F113" s="228" t="str">
        <f>IF([2]相关演算!F113="","",[2]相关演算!F113)</f>
        <v/>
      </c>
      <c r="G113" s="228" t="str">
        <f>IF([2]相关演算!G113="","",[2]相关演算!G113)</f>
        <v/>
      </c>
      <c r="H113" s="228" t="str">
        <f>IF([2]相关演算!H113="","",[2]相关演算!H113)</f>
        <v/>
      </c>
      <c r="I113" s="228" t="str">
        <f>IF([2]相关演算!I113="","",[2]相关演算!I113)</f>
        <v/>
      </c>
      <c r="J113" s="228" t="str">
        <f>IF([2]相关演算!J113="","",[2]相关演算!J113)</f>
        <v/>
      </c>
      <c r="K113" s="228" t="str">
        <f>IF([2]相关演算!K113="","",[2]相关演算!K113)</f>
        <v/>
      </c>
      <c r="L113" s="228" t="str">
        <f>IF([2]相关演算!L113="","",[2]相关演算!L113)</f>
        <v/>
      </c>
      <c r="M113" s="228" t="str">
        <f>IF([2]相关演算!M113="","",[2]相关演算!M113)</f>
        <v/>
      </c>
      <c r="N113" s="228" t="str">
        <f>IF([2]相关演算!N113="","",[2]相关演算!N113)</f>
        <v/>
      </c>
      <c r="O113" s="228" t="str">
        <f>IF([2]相关演算!O113="","",[2]相关演算!O113)</f>
        <v/>
      </c>
      <c r="P113" s="228" t="str">
        <f>IF([2]相关演算!P113="","",[2]相关演算!P113)</f>
        <v/>
      </c>
      <c r="Q113" s="228" t="str">
        <f>IF([2]相关演算!Q113="","",[2]相关演算!Q113)</f>
        <v/>
      </c>
      <c r="R113" s="228" t="str">
        <f>IF([2]相关演算!R113="","",[2]相关演算!R113)</f>
        <v/>
      </c>
      <c r="S113" s="228" t="str">
        <f>IF([2]相关演算!S113="","",[2]相关演算!S113)</f>
        <v/>
      </c>
      <c r="T113" s="228" t="str">
        <f>IF([2]相关演算!T113="","",[2]相关演算!T113)</f>
        <v/>
      </c>
      <c r="U113" s="228" t="str">
        <f>IF([2]相关演算!U113="","",[2]相关演算!U113)</f>
        <v/>
      </c>
      <c r="V113" s="228" t="str">
        <f>IF([2]相关演算!V113="","",[2]相关演算!V113)</f>
        <v/>
      </c>
      <c r="W113" s="228" t="str">
        <f>IF([2]相关演算!W113="","",[2]相关演算!W113)</f>
        <v/>
      </c>
      <c r="X113" s="228" t="str">
        <f>IF([2]相关演算!X113="","",[2]相关演算!X113)</f>
        <v/>
      </c>
      <c r="Y113" s="228" t="str">
        <f>IF([2]相关演算!Y113="","",[2]相关演算!Y113)</f>
        <v/>
      </c>
      <c r="Z113" s="228" t="str">
        <f>IF([2]相关演算!Z113="","",[2]相关演算!Z113)</f>
        <v/>
      </c>
      <c r="AA113" s="228" t="str">
        <f>IF([2]相关演算!AA113="","",[2]相关演算!AA113)</f>
        <v/>
      </c>
      <c r="AB113" s="228" t="str">
        <f>IF([2]相关演算!AB113="","",[2]相关演算!AB113)</f>
        <v/>
      </c>
      <c r="AC113" s="228" t="str">
        <f>IF([2]相关演算!AC113="","",[2]相关演算!AC113)</f>
        <v/>
      </c>
      <c r="AD113" s="228" t="str">
        <f>IF([2]相关演算!AD113="","",[2]相关演算!AD113)</f>
        <v/>
      </c>
      <c r="AE113" s="228" t="str">
        <f>IF([2]相关演算!AE113="","",[2]相关演算!AE113)</f>
        <v/>
      </c>
      <c r="AF113" s="228" t="str">
        <f>IF([2]相关演算!AF113="","",[2]相关演算!AF113)</f>
        <v/>
      </c>
      <c r="AG113" s="228" t="str">
        <f>IF([2]相关演算!AG113="","",[2]相关演算!AG113)</f>
        <v/>
      </c>
      <c r="AH113" s="228" t="str">
        <f>IF([2]相关演算!AH113="","",[2]相关演算!AH113)</f>
        <v/>
      </c>
      <c r="AI113" s="228" t="str">
        <f>IF([2]相关演算!AI113="","",[2]相关演算!AI113)</f>
        <v/>
      </c>
      <c r="AJ113" s="228" t="str">
        <f>IF([2]相关演算!AJ113="","",[2]相关演算!AJ113)</f>
        <v/>
      </c>
      <c r="AK113" s="228" t="str">
        <f>IF([2]相关演算!AK113="","",[2]相关演算!AK113)</f>
        <v/>
      </c>
      <c r="AL113" s="228" t="str">
        <f>IF([2]相关演算!AL113="","",[2]相关演算!AL113)</f>
        <v/>
      </c>
      <c r="AM113" s="228" t="str">
        <f>IF([2]相关演算!AM113="","",[2]相关演算!AM113)</f>
        <v/>
      </c>
      <c r="AN113" s="228" t="str">
        <f>IF([2]相关演算!AN113="","",[2]相关演算!AN113)</f>
        <v/>
      </c>
      <c r="AO113" s="228" t="str">
        <f>IF([2]相关演算!AO113="","",[2]相关演算!AO113)</f>
        <v/>
      </c>
      <c r="AP113" s="228" t="str">
        <f>IF([2]相关演算!AP113="","",[2]相关演算!AP113)</f>
        <v/>
      </c>
      <c r="AQ113" s="228" t="str">
        <f>IF([2]相关演算!AQ113="","",[2]相关演算!AQ113)</f>
        <v/>
      </c>
      <c r="AR113" s="228" t="str">
        <f>IF([2]相关演算!AR113="","",[2]相关演算!AR113)</f>
        <v/>
      </c>
      <c r="AS113" s="228" t="str">
        <f>IF([2]相关演算!AS113="","",[2]相关演算!AS113)</f>
        <v/>
      </c>
      <c r="AT113" s="228" t="str">
        <f>IF([2]相关演算!AT113="","",[2]相关演算!AT113)</f>
        <v/>
      </c>
      <c r="AU113" s="228" t="str">
        <f>IF([2]相关演算!AU113="","",[2]相关演算!AU113)</f>
        <v/>
      </c>
      <c r="AV113" s="228" t="str">
        <f>IF([2]相关演算!AV113="","",[2]相关演算!AV113)</f>
        <v/>
      </c>
      <c r="AW113" s="228" t="str">
        <f>IF([2]相关演算!AW113="","",[2]相关演算!AW113)</f>
        <v/>
      </c>
      <c r="AX113" s="228" t="str">
        <f>IF([2]相关演算!AX113="","",[2]相关演算!AX113)</f>
        <v/>
      </c>
      <c r="AY113" s="228" t="str">
        <f>IF([2]相关演算!AY113="","",[2]相关演算!AY113)</f>
        <v/>
      </c>
      <c r="AZ113" s="228" t="str">
        <f>IF([2]相关演算!AZ113="","",[2]相关演算!AZ113)</f>
        <v/>
      </c>
      <c r="BA113" s="228" t="str">
        <f>IF([2]相关演算!BA113="","",[2]相关演算!BA113)</f>
        <v/>
      </c>
      <c r="BB113" s="228" t="str">
        <f>IF([2]相关演算!BB113="","",[2]相关演算!BB113)</f>
        <v/>
      </c>
      <c r="BC113" s="228" t="str">
        <f>IF([2]相关演算!BC113="","",[2]相关演算!BC113)</f>
        <v/>
      </c>
      <c r="BD113" s="228" t="str">
        <f>IF([2]相关演算!BD113="","",[2]相关演算!BD113)</f>
        <v/>
      </c>
      <c r="BE113" s="228" t="str">
        <f>IF([2]相关演算!BE113="","",[2]相关演算!BE113)</f>
        <v/>
      </c>
      <c r="BF113" s="228" t="str">
        <f>IF([2]相关演算!BF113="","",[2]相关演算!BF113)</f>
        <v/>
      </c>
      <c r="BG113" s="228" t="str">
        <f>IF([2]相关演算!BG113="","",[2]相关演算!BG113)</f>
        <v/>
      </c>
      <c r="BH113" s="228" t="str">
        <f>IF([2]相关演算!BH113="","",[2]相关演算!BH113)</f>
        <v/>
      </c>
      <c r="BI113" s="228" t="str">
        <f>IF([2]相关演算!BI113="","",[2]相关演算!BI113)</f>
        <v/>
      </c>
      <c r="BJ113" s="228" t="str">
        <f>IF([2]相关演算!BJ113="","",[2]相关演算!BJ113)</f>
        <v/>
      </c>
      <c r="BK113" s="228">
        <f>IF([2]相关演算!BK113="","",[2]相关演算!BK113)</f>
        <v>89</v>
      </c>
      <c r="BL113" s="228">
        <f>IF([2]相关演算!BL113="","",[2]相关演算!BL113)</f>
        <v>8.1484788046101708E-2</v>
      </c>
      <c r="BM113" s="228">
        <f>IF([2]相关演算!BM113="","",[2]相关演算!BM113)</f>
        <v>0.1981933431878572</v>
      </c>
      <c r="BN113" s="228">
        <f>IF([2]相关演算!BN113="","",[2]相关演算!BN113)</f>
        <v>0.2611177207913194</v>
      </c>
      <c r="BO113" s="228">
        <f>IF([2]相关演算!BO113="","",[2]相关演算!BO113)</f>
        <v>9.1080798415562103E-2</v>
      </c>
      <c r="BP113" s="228" t="str">
        <f>IF([2]相关演算!BP113="","",[2]相关演算!BP113)</f>
        <v/>
      </c>
      <c r="BQ113" s="228">
        <f>IF([2]相关演算!BQ113="","",[2]相关演算!BQ113)</f>
        <v>6.2717440523120727E-2</v>
      </c>
      <c r="BR113" s="228">
        <f>IF([2]相关演算!BR113="","",[2]相关演算!BR113)</f>
        <v>0.25153183351434955</v>
      </c>
      <c r="BS113" s="228">
        <f>IF([2]相关演算!BS113="","",[2]相关演算!BS113)</f>
        <v>0.10976679634705272</v>
      </c>
      <c r="BT113" s="228">
        <f>IF([2]相关演算!BT113="","",[2]相关演算!BT113)</f>
        <v>0.10063660912497099</v>
      </c>
      <c r="BU113" s="228" t="str">
        <f>IF([2]相关演算!BU113="","",[2]相关演算!BU113)</f>
        <v/>
      </c>
      <c r="BV113" s="228" t="str">
        <f>IF([2]相关演算!BV113="","",[2]相关演算!BV113)</f>
        <v/>
      </c>
      <c r="BW113" s="228">
        <f>IF([2]相关演算!BW113="","",[2]相关演算!BW113)</f>
        <v>0.14420222856922243</v>
      </c>
      <c r="BX113" s="228">
        <f>IF([2]相关演算!BX113="","",[2]相关演算!BX113)</f>
        <v>0.44972517670220674</v>
      </c>
      <c r="BY113" s="228">
        <f>IF([2]相关演算!BY113="","",[2]相关演算!BY113)</f>
        <v>0.37088451713837212</v>
      </c>
      <c r="BZ113" s="228">
        <f>IF([2]相关演算!BZ113="","",[2]相关演算!BZ113)</f>
        <v>0.1917174075405331</v>
      </c>
      <c r="CA113" s="228" t="str">
        <f>IF([2]相关演算!CA113="","",[2]相关演算!CA113)</f>
        <v/>
      </c>
      <c r="CB113" s="228" t="str">
        <f>IF([2]相关演算!CB113="","",[2]相关演算!CB113)</f>
        <v/>
      </c>
      <c r="CC113" s="228" t="str">
        <f>IF([2]相关演算!CC113="","",[2]相关演算!CC113)</f>
        <v/>
      </c>
      <c r="CD113" s="228" t="str">
        <f>IF([2]相关演算!CD113="","",[2]相关演算!CD113)</f>
        <v/>
      </c>
      <c r="CE113" s="228" t="str">
        <f>IF([2]相关演算!CE113="","",[2]相关演算!CE113)</f>
        <v/>
      </c>
      <c r="CF113" s="228" t="str">
        <f>IF([2]相关演算!CF113="","",[2]相关演算!CF113)</f>
        <v/>
      </c>
      <c r="CG113" s="228" t="str">
        <f>IF([2]相关演算!CG113="","",[2]相关演算!CG113)</f>
        <v/>
      </c>
      <c r="CH113" s="228" t="str">
        <f>IF([2]相关演算!CH113="","",[2]相关演算!CH113)</f>
        <v/>
      </c>
      <c r="CI113" s="228" t="str">
        <f>IF([2]相关演算!CI113="","",[2]相关演算!CI113)</f>
        <v/>
      </c>
      <c r="CJ113" s="228" t="str">
        <f>IF([2]相关演算!CJ113="","",[2]相关演算!CJ113)</f>
        <v/>
      </c>
      <c r="CK113" s="228" t="str">
        <f>IF([2]相关演算!CK113="","",[2]相关演算!CK113)</f>
        <v/>
      </c>
      <c r="CL113" s="228" t="str">
        <f>IF([2]相关演算!CL113="","",[2]相关演算!CL113)</f>
        <v/>
      </c>
      <c r="CM113" s="228" t="str">
        <f>IF([2]相关演算!CM113="","",[2]相关演算!CM113)</f>
        <v/>
      </c>
      <c r="CN113" s="228" t="str">
        <f>IF([2]相关演算!CN113="","",[2]相关演算!CN113)</f>
        <v/>
      </c>
      <c r="CO113" s="228" t="str">
        <f>IF([2]相关演算!CO113="","",[2]相关演算!CO113)</f>
        <v/>
      </c>
      <c r="CP113" s="228" t="str">
        <f>IF([2]相关演算!CP113="","",[2]相关演算!CP113)</f>
        <v/>
      </c>
      <c r="CQ113" s="228">
        <f>IF([2]相关演算!CQ113="","",[2]相关演算!CQ113)</f>
        <v>89</v>
      </c>
      <c r="CR113" s="228" t="e">
        <f>IF([2]相关演算!CR113="","",[2]相关演算!CR113)</f>
        <v>#VALUE!</v>
      </c>
      <c r="CS113" s="228" t="e">
        <f>IF([2]相关演算!CS113="","",[2]相关演算!CS113)</f>
        <v>#VALUE!</v>
      </c>
      <c r="CT113" s="228" t="e">
        <f>IF([2]相关演算!CT113="","",[2]相关演算!CT113)</f>
        <v>#VALUE!</v>
      </c>
      <c r="CU113" s="228" t="e">
        <f>IF([2]相关演算!CU113="","",[2]相关演算!CU113)</f>
        <v>#VALUE!</v>
      </c>
      <c r="CV113" s="228" t="str">
        <f>IF([2]相关演算!CV113="","",[2]相关演算!CV113)</f>
        <v/>
      </c>
      <c r="CW113" s="228">
        <f>IF([2]相关演算!CW113="","",[2]相关演算!CW113)</f>
        <v>8.8789185550282909E-2</v>
      </c>
      <c r="CX113" s="228">
        <f>IF([2]相关演算!CX113="","",[2]相关演算!CX113)</f>
        <v>9.5038403910700953E-2</v>
      </c>
      <c r="CY113" s="228">
        <f>IF([2]相关演算!CY113="","",[2]相关演算!CY113)</f>
        <v>8.5282604762319233E-2</v>
      </c>
      <c r="CZ113" s="228">
        <f>IF([2]相关演算!CZ113="","",[2]相关演算!CZ113)</f>
        <v>8.49667405617959E-2</v>
      </c>
      <c r="DA113" s="228" t="str">
        <f>IF([2]相关演算!DA113="","",[2]相关演算!DA113)</f>
        <v/>
      </c>
      <c r="DB113" s="228" t="str">
        <f>IF([2]相关演算!DB113="","",[2]相关演算!DB113)</f>
        <v/>
      </c>
      <c r="DC113" s="228" t="e">
        <f>IF([2]相关演算!DC113="","",[2]相关演算!DC113)</f>
        <v>#VALUE!</v>
      </c>
      <c r="DD113" s="228" t="e">
        <f>IF([2]相关演算!DD113="","",[2]相关演算!DD113)</f>
        <v>#VALUE!</v>
      </c>
      <c r="DE113" s="228" t="e">
        <f>IF([2]相关演算!DE113="","",[2]相关演算!DE113)</f>
        <v>#VALUE!</v>
      </c>
      <c r="DF113" s="228" t="e">
        <f>IF([2]相关演算!DF113="","",[2]相关演算!DF113)</f>
        <v>#VALUE!</v>
      </c>
      <c r="DG113" s="228" t="str">
        <f>IF([2]相关演算!DG113="","",[2]相关演算!DG113)</f>
        <v/>
      </c>
      <c r="DH113" s="228" t="str">
        <f>IF([2]相关演算!DH113="","",[2]相关演算!DH113)</f>
        <v/>
      </c>
      <c r="DI113" s="228" t="str">
        <f>IF([2]相关演算!DI113="","",[2]相关演算!DI113)</f>
        <v/>
      </c>
      <c r="DJ113" s="228" t="str">
        <f>IF([2]相关演算!DJ113="","",[2]相关演算!DJ113)</f>
        <v/>
      </c>
      <c r="DK113" s="228" t="str">
        <f>IF([2]相关演算!DK113="","",[2]相关演算!DK113)</f>
        <v/>
      </c>
      <c r="DL113" s="228" t="str">
        <f>IF([2]相关演算!DL113="","",[2]相关演算!DL113)</f>
        <v/>
      </c>
      <c r="DM113" s="228" t="str">
        <f>IF([2]相关演算!DM113="","",[2]相关演算!DM113)</f>
        <v/>
      </c>
      <c r="DN113" s="228" t="str">
        <f>IF([2]相关演算!DN113="","",[2]相关演算!DN113)</f>
        <v/>
      </c>
      <c r="DO113" s="228" t="str">
        <f>IF([2]相关演算!DO113="","",[2]相关演算!DO113)</f>
        <v/>
      </c>
      <c r="DP113" s="228" t="str">
        <f>IF([2]相关演算!DP113="","",[2]相关演算!DP113)</f>
        <v/>
      </c>
      <c r="DQ113" s="228" t="str">
        <f>IF([2]相关演算!DQ113="","",[2]相关演算!DQ113)</f>
        <v/>
      </c>
      <c r="DR113" s="228" t="str">
        <f>IF([2]相关演算!DR113="","",[2]相关演算!DR113)</f>
        <v/>
      </c>
      <c r="DS113" s="228" t="str">
        <f>IF([2]相关演算!DS113="","",[2]相关演算!DS113)</f>
        <v/>
      </c>
      <c r="DT113" s="228" t="str">
        <f>IF([2]相关演算!DT113="","",[2]相关演算!DT113)</f>
        <v/>
      </c>
      <c r="DU113" s="228" t="str">
        <f>IF([2]相关演算!DU113="","",[2]相关演算!DU113)</f>
        <v/>
      </c>
      <c r="DV113" s="228" t="str">
        <f>IF([2]相关演算!DV113="","",[2]相关演算!DV113)</f>
        <v/>
      </c>
      <c r="DW113" s="228" t="str">
        <f>IF([2]相关演算!DW113="","",[2]相关演算!DW113)</f>
        <v/>
      </c>
      <c r="DX113" s="228" t="str">
        <f>IF([2]相关演算!DX113="","",[2]相关演算!DX113)</f>
        <v/>
      </c>
      <c r="DY113" s="228" t="str">
        <f>IF([2]相关演算!DY113="","",[2]相关演算!DY113)</f>
        <v/>
      </c>
      <c r="DZ113" s="228" t="str">
        <f>IF([2]相关演算!DZ113="","",[2]相关演算!DZ113)</f>
        <v/>
      </c>
      <c r="EA113" s="228" t="str">
        <f>IF([2]相关演算!EA113="","",[2]相关演算!EA113)</f>
        <v/>
      </c>
      <c r="EB113" s="228" t="str">
        <f>IF([2]相关演算!EB113="","",[2]相关演算!EB113)</f>
        <v/>
      </c>
      <c r="EC113" s="228" t="str">
        <f>IF([2]相关演算!EC113="","",[2]相关演算!EC113)</f>
        <v/>
      </c>
      <c r="ED113" s="228" t="str">
        <f>IF([2]相关演算!ED113="","",[2]相关演算!ED113)</f>
        <v/>
      </c>
      <c r="EE113" s="228" t="str">
        <f>IF([2]相关演算!EE113="","",[2]相关演算!EE113)</f>
        <v/>
      </c>
      <c r="EF113" s="228" t="str">
        <f>IF([2]相关演算!EF113="","",[2]相关演算!EF113)</f>
        <v/>
      </c>
      <c r="EG113" s="228" t="str">
        <f>IF([2]相关演算!EG113="","",[2]相关演算!EG113)</f>
        <v/>
      </c>
      <c r="EH113" s="228" t="str">
        <f>IF([2]相关演算!EH113="","",[2]相关演算!EH113)</f>
        <v/>
      </c>
      <c r="EI113" s="228" t="str">
        <f>IF([2]相关演算!EI113="","",[2]相关演算!EI113)</f>
        <v/>
      </c>
      <c r="EJ113" s="228" t="str">
        <f>IF([2]相关演算!EJ113="","",[2]相关演算!EJ113)</f>
        <v/>
      </c>
      <c r="EK113" s="228" t="str">
        <f>IF([2]相关演算!EK113="","",[2]相关演算!EK113)</f>
        <v/>
      </c>
      <c r="EL113" s="228" t="str">
        <f>IF([2]相关演算!EL113="","",[2]相关演算!EL113)</f>
        <v/>
      </c>
      <c r="EM113" s="228" t="str">
        <f>IF([2]相关演算!EM113="","",[2]相关演算!EM113)</f>
        <v/>
      </c>
      <c r="EN113" s="228" t="str">
        <f>IF([2]相关演算!EN113="","",[2]相关演算!EN113)</f>
        <v/>
      </c>
      <c r="EO113" s="228" t="str">
        <f>IF([2]相关演算!EO113="","",[2]相关演算!EO113)</f>
        <v/>
      </c>
      <c r="EP113" s="228" t="str">
        <f>IF([2]相关演算!EP113="","",[2]相关演算!EP113)</f>
        <v/>
      </c>
      <c r="EQ113" s="228" t="str">
        <f>IF([2]相关演算!EQ113="","",[2]相关演算!EQ113)</f>
        <v/>
      </c>
      <c r="ER113" s="228" t="str">
        <f>IF([2]相关演算!ER113="","",[2]相关演算!ER113)</f>
        <v/>
      </c>
      <c r="ES113" s="228" t="str">
        <f>IF([2]相关演算!ES113="","",[2]相关演算!ES113)</f>
        <v/>
      </c>
      <c r="ET113" s="228" t="str">
        <f>IF([2]相关演算!ET113="","",[2]相关演算!ET113)</f>
        <v/>
      </c>
      <c r="EU113" s="228" t="str">
        <f>IF([2]相关演算!EU113="","",[2]相关演算!EU113)</f>
        <v/>
      </c>
      <c r="EV113" s="228" t="str">
        <f>IF([2]相关演算!EV113="","",[2]相关演算!EV113)</f>
        <v/>
      </c>
      <c r="EW113" s="228" t="str">
        <f>IF([2]相关演算!EW113="","",[2]相关演算!EW113)</f>
        <v/>
      </c>
      <c r="EX113" s="228" t="str">
        <f>IF([2]相关演算!EX113="","",[2]相关演算!EX113)</f>
        <v/>
      </c>
      <c r="EY113" s="228" t="str">
        <f>IF([2]相关演算!EY113="","",[2]相关演算!EY113)</f>
        <v/>
      </c>
      <c r="EZ113" s="228" t="str">
        <f>IF([2]相关演算!EZ113="","",[2]相关演算!EZ113)</f>
        <v/>
      </c>
      <c r="FA113" s="228" t="str">
        <f>IF([2]相关演算!FA113="","",[2]相关演算!FA113)</f>
        <v/>
      </c>
      <c r="FB113" s="228" t="str">
        <f>IF([2]相关演算!FB113="","",[2]相关演算!FB113)</f>
        <v/>
      </c>
      <c r="FC113" s="228" t="str">
        <f>IF([2]相关演算!FC113="","",[2]相关演算!FC113)</f>
        <v/>
      </c>
      <c r="FD113" s="228" t="str">
        <f>IF([2]相关演算!FD113="","",[2]相关演算!FD113)</f>
        <v/>
      </c>
      <c r="FE113" s="228" t="str">
        <f>IF([2]相关演算!FE113="","",[2]相关演算!FE113)</f>
        <v/>
      </c>
      <c r="FF113" s="228" t="str">
        <f>IF([2]相关演算!FF113="","",[2]相关演算!FF113)</f>
        <v/>
      </c>
      <c r="FG113" s="228" t="str">
        <f>IF([2]相关演算!FG113="","",[2]相关演算!FG113)</f>
        <v/>
      </c>
      <c r="FH113" s="228">
        <f>IF([2]相关演算!FH113="","",[2]相关演算!FH113)</f>
        <v>10098</v>
      </c>
      <c r="FI113" s="228" t="str">
        <f>IF([2]相关演算!FI113="","",[2]相关演算!FI113)</f>
        <v/>
      </c>
      <c r="FJ113" s="228" t="str">
        <f>IF([2]相关演算!FJ113="","",[2]相关演算!FJ113)</f>
        <v/>
      </c>
      <c r="FK113" s="228" t="str">
        <f>IF([2]相关演算!FK113="","",[2]相关演算!FK113)</f>
        <v/>
      </c>
      <c r="FL113" s="228" t="str">
        <f>IF([2]相关演算!FL113="","",[2]相关演算!FL113)</f>
        <v/>
      </c>
      <c r="FM113" s="228" t="str">
        <f>IF([2]相关演算!FM113="","",[2]相关演算!FM113)</f>
        <v/>
      </c>
      <c r="FN113" s="228" t="str">
        <f>IF([2]相关演算!FN113="","",[2]相关演算!FN113)</f>
        <v/>
      </c>
      <c r="FO113" s="228" t="str">
        <f>IF([2]相关演算!FO113="","",[2]相关演算!FO113)</f>
        <v/>
      </c>
      <c r="FP113" s="228" t="str">
        <f>IF([2]相关演算!FP113="","",[2]相关演算!FP113)</f>
        <v/>
      </c>
      <c r="FQ113" s="228" t="str">
        <f>IF([2]相关演算!FQ113="","",[2]相关演算!FQ113)</f>
        <v/>
      </c>
      <c r="FR113" s="228" t="str">
        <f>IF([2]相关演算!FR113="","",[2]相关演算!FR113)</f>
        <v/>
      </c>
      <c r="FS113" s="228" t="str">
        <f>IF([2]相关演算!FS113="","",[2]相关演算!FS113)</f>
        <v/>
      </c>
      <c r="FT113" s="228" t="str">
        <f>IF([2]相关演算!FT113="","",[2]相关演算!FT113)</f>
        <v/>
      </c>
      <c r="FU113" s="228" t="str">
        <f>IF([2]相关演算!FU113="","",[2]相关演算!FU113)</f>
        <v/>
      </c>
      <c r="FV113" s="228" t="str">
        <f>IF([2]相关演算!FV113="","",[2]相关演算!FV113)</f>
        <v/>
      </c>
      <c r="FW113" s="228" t="str">
        <f>IF([2]相关演算!FW113="","",[2]相关演算!FW113)</f>
        <v/>
      </c>
      <c r="FX113" s="228" t="str">
        <f>IF([2]相关演算!FX113="","",[2]相关演算!FX113)</f>
        <v/>
      </c>
      <c r="FY113" s="228" t="str">
        <f>IF([2]相关演算!FY113="","",[2]相关演算!FY113)</f>
        <v/>
      </c>
      <c r="FZ113" s="228" t="str">
        <f>IF([2]相关演算!FZ113="","",[2]相关演算!FZ113)</f>
        <v/>
      </c>
      <c r="GA113" s="228" t="str">
        <f>IF([2]相关演算!GA113="","",[2]相关演算!GA113)</f>
        <v/>
      </c>
      <c r="GB113" s="228" t="str">
        <f>IF([2]相关演算!GB113="","",[2]相关演算!GB113)</f>
        <v/>
      </c>
      <c r="GC113" s="228" t="str">
        <f>IF([2]相关演算!GC113="","",[2]相关演算!GC113)</f>
        <v/>
      </c>
      <c r="GD113" s="228" t="str">
        <f>IF([2]相关演算!GD113="","",[2]相关演算!GD113)</f>
        <v/>
      </c>
      <c r="GE113" s="228" t="str">
        <f>IF([2]相关演算!GE113="","",[2]相关演算!GE113)</f>
        <v/>
      </c>
      <c r="GF113" s="228" t="str">
        <f>IF([2]相关演算!GF113="","",[2]相关演算!GF113)</f>
        <v/>
      </c>
      <c r="GG113" s="228" t="str">
        <f>IF([2]相关演算!GG113="","",[2]相关演算!GG113)</f>
        <v/>
      </c>
      <c r="GH113" s="228" t="str">
        <f>IF([2]相关演算!GH113="","",[2]相关演算!GH113)</f>
        <v/>
      </c>
      <c r="GI113" s="228" t="str">
        <f>IF([2]相关演算!GI113="","",[2]相关演算!GI113)</f>
        <v/>
      </c>
      <c r="GJ113" s="228" t="str">
        <f>IF([2]相关演算!GJ113="","",[2]相关演算!GJ113)</f>
        <v/>
      </c>
      <c r="GK113" s="228" t="str">
        <f>IF([2]相关演算!GK113="","",[2]相关演算!GK113)</f>
        <v/>
      </c>
      <c r="GL113" s="228" t="str">
        <f>IF([2]相关演算!GL113="","",[2]相关演算!GL113)</f>
        <v/>
      </c>
      <c r="GM113" s="228" t="str">
        <f>IF([2]相关演算!GM113="","",[2]相关演算!GM113)</f>
        <v/>
      </c>
      <c r="GN113" s="228" t="str">
        <f>IF([2]相关演算!GN113="","",[2]相关演算!GN113)</f>
        <v/>
      </c>
      <c r="GO113" s="228" t="str">
        <f>IF([2]相关演算!GO113="","",[2]相关演算!GO113)</f>
        <v/>
      </c>
      <c r="GP113" s="228" t="str">
        <f>IF([2]相关演算!GP113="","",[2]相关演算!GP113)</f>
        <v/>
      </c>
      <c r="GQ113" s="228" t="str">
        <f>IF([2]相关演算!GQ113="","",[2]相关演算!GQ113)</f>
        <v/>
      </c>
      <c r="GR113" s="228" t="str">
        <f>IF([2]相关演算!GR113="","",[2]相关演算!GR113)</f>
        <v/>
      </c>
      <c r="GS113" s="228" t="str">
        <f>IF([2]相关演算!GS113="","",[2]相关演算!GS113)</f>
        <v/>
      </c>
      <c r="GT113" s="228" t="str">
        <f>IF([2]相关演算!GT113="","",[2]相关演算!GT113)</f>
        <v/>
      </c>
      <c r="GU113" s="228" t="str">
        <f>IF([2]相关演算!GU113="","",[2]相关演算!GU113)</f>
        <v/>
      </c>
      <c r="GV113" s="228" t="str">
        <f>IF([2]相关演算!GV113="","",[2]相关演算!GV113)</f>
        <v/>
      </c>
      <c r="GW113" s="228" t="str">
        <f>IF([2]相关演算!GW113="","",[2]相关演算!GW113)</f>
        <v/>
      </c>
      <c r="GX113" s="228" t="str">
        <f>IF([2]相关演算!GX113="","",[2]相关演算!GX113)</f>
        <v/>
      </c>
      <c r="GY113" s="228" t="str">
        <f>IF([2]相关演算!GY113="","",[2]相关演算!GY113)</f>
        <v/>
      </c>
      <c r="GZ113" s="228" t="str">
        <f>IF([2]相关演算!GZ113="","",[2]相关演算!GZ113)</f>
        <v/>
      </c>
    </row>
    <row r="114" spans="1:208">
      <c r="A114" s="228" t="str">
        <f>IF([2]相关演算!A114="","",[2]相关演算!A114)</f>
        <v/>
      </c>
      <c r="B114" s="228" t="str">
        <f>IF([2]相关演算!B114="","",[2]相关演算!B114)</f>
        <v/>
      </c>
      <c r="C114" s="228" t="str">
        <f>IF([2]相关演算!C114="","",[2]相关演算!C114)</f>
        <v/>
      </c>
      <c r="D114" s="228" t="str">
        <f>IF([2]相关演算!D114="","",[2]相关演算!D114)</f>
        <v/>
      </c>
      <c r="E114" s="228" t="str">
        <f>IF([2]相关演算!E114="","",[2]相关演算!E114)</f>
        <v/>
      </c>
      <c r="F114" s="228" t="str">
        <f>IF([2]相关演算!F114="","",[2]相关演算!F114)</f>
        <v/>
      </c>
      <c r="G114" s="228" t="str">
        <f>IF([2]相关演算!G114="","",[2]相关演算!G114)</f>
        <v/>
      </c>
      <c r="H114" s="228" t="str">
        <f>IF([2]相关演算!H114="","",[2]相关演算!H114)</f>
        <v/>
      </c>
      <c r="I114" s="228" t="str">
        <f>IF([2]相关演算!I114="","",[2]相关演算!I114)</f>
        <v/>
      </c>
      <c r="J114" s="228" t="str">
        <f>IF([2]相关演算!J114="","",[2]相关演算!J114)</f>
        <v/>
      </c>
      <c r="K114" s="228" t="str">
        <f>IF([2]相关演算!K114="","",[2]相关演算!K114)</f>
        <v/>
      </c>
      <c r="L114" s="228" t="str">
        <f>IF([2]相关演算!L114="","",[2]相关演算!L114)</f>
        <v/>
      </c>
      <c r="M114" s="228" t="str">
        <f>IF([2]相关演算!M114="","",[2]相关演算!M114)</f>
        <v/>
      </c>
      <c r="N114" s="228" t="str">
        <f>IF([2]相关演算!N114="","",[2]相关演算!N114)</f>
        <v/>
      </c>
      <c r="O114" s="228" t="str">
        <f>IF([2]相关演算!O114="","",[2]相关演算!O114)</f>
        <v/>
      </c>
      <c r="P114" s="228" t="str">
        <f>IF([2]相关演算!P114="","",[2]相关演算!P114)</f>
        <v/>
      </c>
      <c r="Q114" s="228" t="str">
        <f>IF([2]相关演算!Q114="","",[2]相关演算!Q114)</f>
        <v/>
      </c>
      <c r="R114" s="228" t="str">
        <f>IF([2]相关演算!R114="","",[2]相关演算!R114)</f>
        <v/>
      </c>
      <c r="S114" s="228" t="str">
        <f>IF([2]相关演算!S114="","",[2]相关演算!S114)</f>
        <v/>
      </c>
      <c r="T114" s="228" t="str">
        <f>IF([2]相关演算!T114="","",[2]相关演算!T114)</f>
        <v/>
      </c>
      <c r="U114" s="228" t="str">
        <f>IF([2]相关演算!U114="","",[2]相关演算!U114)</f>
        <v/>
      </c>
      <c r="V114" s="228" t="str">
        <f>IF([2]相关演算!V114="","",[2]相关演算!V114)</f>
        <v/>
      </c>
      <c r="W114" s="228" t="str">
        <f>IF([2]相关演算!W114="","",[2]相关演算!W114)</f>
        <v/>
      </c>
      <c r="X114" s="228" t="str">
        <f>IF([2]相关演算!X114="","",[2]相关演算!X114)</f>
        <v/>
      </c>
      <c r="Y114" s="228" t="str">
        <f>IF([2]相关演算!Y114="","",[2]相关演算!Y114)</f>
        <v/>
      </c>
      <c r="Z114" s="228" t="str">
        <f>IF([2]相关演算!Z114="","",[2]相关演算!Z114)</f>
        <v/>
      </c>
      <c r="AA114" s="228" t="str">
        <f>IF([2]相关演算!AA114="","",[2]相关演算!AA114)</f>
        <v/>
      </c>
      <c r="AB114" s="228" t="str">
        <f>IF([2]相关演算!AB114="","",[2]相关演算!AB114)</f>
        <v/>
      </c>
      <c r="AC114" s="228" t="str">
        <f>IF([2]相关演算!AC114="","",[2]相关演算!AC114)</f>
        <v/>
      </c>
      <c r="AD114" s="228" t="str">
        <f>IF([2]相关演算!AD114="","",[2]相关演算!AD114)</f>
        <v/>
      </c>
      <c r="AE114" s="228" t="str">
        <f>IF([2]相关演算!AE114="","",[2]相关演算!AE114)</f>
        <v/>
      </c>
      <c r="AF114" s="228" t="str">
        <f>IF([2]相关演算!AF114="","",[2]相关演算!AF114)</f>
        <v/>
      </c>
      <c r="AG114" s="228" t="str">
        <f>IF([2]相关演算!AG114="","",[2]相关演算!AG114)</f>
        <v/>
      </c>
      <c r="AH114" s="228" t="str">
        <f>IF([2]相关演算!AH114="","",[2]相关演算!AH114)</f>
        <v/>
      </c>
      <c r="AI114" s="228" t="str">
        <f>IF([2]相关演算!AI114="","",[2]相关演算!AI114)</f>
        <v/>
      </c>
      <c r="AJ114" s="228" t="str">
        <f>IF([2]相关演算!AJ114="","",[2]相关演算!AJ114)</f>
        <v/>
      </c>
      <c r="AK114" s="228" t="str">
        <f>IF([2]相关演算!AK114="","",[2]相关演算!AK114)</f>
        <v/>
      </c>
      <c r="AL114" s="228" t="str">
        <f>IF([2]相关演算!AL114="","",[2]相关演算!AL114)</f>
        <v/>
      </c>
      <c r="AM114" s="228" t="str">
        <f>IF([2]相关演算!AM114="","",[2]相关演算!AM114)</f>
        <v/>
      </c>
      <c r="AN114" s="228" t="str">
        <f>IF([2]相关演算!AN114="","",[2]相关演算!AN114)</f>
        <v/>
      </c>
      <c r="AO114" s="228" t="str">
        <f>IF([2]相关演算!AO114="","",[2]相关演算!AO114)</f>
        <v/>
      </c>
      <c r="AP114" s="228" t="str">
        <f>IF([2]相关演算!AP114="","",[2]相关演算!AP114)</f>
        <v/>
      </c>
      <c r="AQ114" s="228" t="str">
        <f>IF([2]相关演算!AQ114="","",[2]相关演算!AQ114)</f>
        <v/>
      </c>
      <c r="AR114" s="228" t="str">
        <f>IF([2]相关演算!AR114="","",[2]相关演算!AR114)</f>
        <v/>
      </c>
      <c r="AS114" s="228" t="str">
        <f>IF([2]相关演算!AS114="","",[2]相关演算!AS114)</f>
        <v/>
      </c>
      <c r="AT114" s="228" t="str">
        <f>IF([2]相关演算!AT114="","",[2]相关演算!AT114)</f>
        <v/>
      </c>
      <c r="AU114" s="228" t="str">
        <f>IF([2]相关演算!AU114="","",[2]相关演算!AU114)</f>
        <v/>
      </c>
      <c r="AV114" s="228" t="str">
        <f>IF([2]相关演算!AV114="","",[2]相关演算!AV114)</f>
        <v/>
      </c>
      <c r="AW114" s="228" t="str">
        <f>IF([2]相关演算!AW114="","",[2]相关演算!AW114)</f>
        <v/>
      </c>
      <c r="AX114" s="228" t="str">
        <f>IF([2]相关演算!AX114="","",[2]相关演算!AX114)</f>
        <v/>
      </c>
      <c r="AY114" s="228" t="str">
        <f>IF([2]相关演算!AY114="","",[2]相关演算!AY114)</f>
        <v/>
      </c>
      <c r="AZ114" s="228" t="str">
        <f>IF([2]相关演算!AZ114="","",[2]相关演算!AZ114)</f>
        <v/>
      </c>
      <c r="BA114" s="228" t="str">
        <f>IF([2]相关演算!BA114="","",[2]相关演算!BA114)</f>
        <v/>
      </c>
      <c r="BB114" s="228" t="str">
        <f>IF([2]相关演算!BB114="","",[2]相关演算!BB114)</f>
        <v/>
      </c>
      <c r="BC114" s="228" t="str">
        <f>IF([2]相关演算!BC114="","",[2]相关演算!BC114)</f>
        <v/>
      </c>
      <c r="BD114" s="228" t="str">
        <f>IF([2]相关演算!BD114="","",[2]相关演算!BD114)</f>
        <v/>
      </c>
      <c r="BE114" s="228" t="str">
        <f>IF([2]相关演算!BE114="","",[2]相关演算!BE114)</f>
        <v/>
      </c>
      <c r="BF114" s="228" t="str">
        <f>IF([2]相关演算!BF114="","",[2]相关演算!BF114)</f>
        <v/>
      </c>
      <c r="BG114" s="228" t="str">
        <f>IF([2]相关演算!BG114="","",[2]相关演算!BG114)</f>
        <v/>
      </c>
      <c r="BH114" s="228" t="str">
        <f>IF([2]相关演算!BH114="","",[2]相关演算!BH114)</f>
        <v/>
      </c>
      <c r="BI114" s="228" t="str">
        <f>IF([2]相关演算!BI114="","",[2]相关演算!BI114)</f>
        <v/>
      </c>
      <c r="BJ114" s="228" t="str">
        <f>IF([2]相关演算!BJ114="","",[2]相关演算!BJ114)</f>
        <v/>
      </c>
      <c r="BK114" s="228">
        <f>IF([2]相关演算!BK114="","",[2]相关演算!BK114)</f>
        <v>90</v>
      </c>
      <c r="BL114" s="228">
        <f>IF([2]相关演算!BL114="","",[2]相关演算!BL114)</f>
        <v>8.2435057186741878E-2</v>
      </c>
      <c r="BM114" s="228">
        <f>IF([2]相关演算!BM114="","",[2]相关演算!BM114)</f>
        <v>0.20044195140888499</v>
      </c>
      <c r="BN114" s="228">
        <f>IF([2]相关演算!BN114="","",[2]相关演算!BN114)</f>
        <v>0.2685940325456706</v>
      </c>
      <c r="BO114" s="228">
        <f>IF([2]相关演算!BO114="","",[2]相关演算!BO114)</f>
        <v>9.2142528977377125E-2</v>
      </c>
      <c r="BP114" s="228" t="str">
        <f>IF([2]相关演算!BP114="","",[2]相关演算!BP114)</f>
        <v/>
      </c>
      <c r="BQ114" s="228">
        <f>IF([2]相关演算!BQ114="","",[2]相关演算!BQ114)</f>
        <v>6.3583533670194925E-2</v>
      </c>
      <c r="BR114" s="228">
        <f>IF([2]相关演算!BR114="","",[2]相关演算!BR114)</f>
        <v>0.25368795010351441</v>
      </c>
      <c r="BS114" s="228">
        <f>IF([2]相关演算!BS114="","",[2]相关演算!BS114)</f>
        <v>0.11084901407011893</v>
      </c>
      <c r="BT114" s="228">
        <f>IF([2]相关演算!BT114="","",[2]相关演算!BT114)</f>
        <v>0.10119687953427128</v>
      </c>
      <c r="BU114" s="228" t="str">
        <f>IF([2]相关演算!BU114="","",[2]相关演算!BU114)</f>
        <v/>
      </c>
      <c r="BV114" s="228" t="str">
        <f>IF([2]相关演算!BV114="","",[2]相关演算!BV114)</f>
        <v/>
      </c>
      <c r="BW114" s="228">
        <f>IF([2]相关演算!BW114="","",[2]相关演算!BW114)</f>
        <v>0.1460185908569368</v>
      </c>
      <c r="BX114" s="228">
        <f>IF([2]相关演算!BX114="","",[2]相关演算!BX114)</f>
        <v>0.4541299015123994</v>
      </c>
      <c r="BY114" s="228">
        <f>IF([2]相关演算!BY114="","",[2]相关演算!BY114)</f>
        <v>0.37944304661578954</v>
      </c>
      <c r="BZ114" s="228">
        <f>IF([2]相关演算!BZ114="","",[2]相关演算!BZ114)</f>
        <v>0.19333940851164841</v>
      </c>
      <c r="CA114" s="228" t="str">
        <f>IF([2]相关演算!CA114="","",[2]相关演算!CA114)</f>
        <v/>
      </c>
      <c r="CB114" s="228" t="str">
        <f>IF([2]相关演算!CB114="","",[2]相关演算!CB114)</f>
        <v/>
      </c>
      <c r="CC114" s="228" t="str">
        <f>IF([2]相关演算!CC114="","",[2]相关演算!CC114)</f>
        <v/>
      </c>
      <c r="CD114" s="228" t="str">
        <f>IF([2]相关演算!CD114="","",[2]相关演算!CD114)</f>
        <v/>
      </c>
      <c r="CE114" s="228" t="str">
        <f>IF([2]相关演算!CE114="","",[2]相关演算!CE114)</f>
        <v/>
      </c>
      <c r="CF114" s="228" t="str">
        <f>IF([2]相关演算!CF114="","",[2]相关演算!CF114)</f>
        <v/>
      </c>
      <c r="CG114" s="228" t="str">
        <f>IF([2]相关演算!CG114="","",[2]相关演算!CG114)</f>
        <v/>
      </c>
      <c r="CH114" s="228" t="str">
        <f>IF([2]相关演算!CH114="","",[2]相关演算!CH114)</f>
        <v/>
      </c>
      <c r="CI114" s="228" t="str">
        <f>IF([2]相关演算!CI114="","",[2]相关演算!CI114)</f>
        <v/>
      </c>
      <c r="CJ114" s="228" t="str">
        <f>IF([2]相关演算!CJ114="","",[2]相关演算!CJ114)</f>
        <v/>
      </c>
      <c r="CK114" s="228" t="str">
        <f>IF([2]相关演算!CK114="","",[2]相关演算!CK114)</f>
        <v/>
      </c>
      <c r="CL114" s="228" t="str">
        <f>IF([2]相关演算!CL114="","",[2]相关演算!CL114)</f>
        <v/>
      </c>
      <c r="CM114" s="228" t="str">
        <f>IF([2]相关演算!CM114="","",[2]相关演算!CM114)</f>
        <v/>
      </c>
      <c r="CN114" s="228" t="str">
        <f>IF([2]相关演算!CN114="","",[2]相关演算!CN114)</f>
        <v/>
      </c>
      <c r="CO114" s="228" t="str">
        <f>IF([2]相关演算!CO114="","",[2]相关演算!CO114)</f>
        <v/>
      </c>
      <c r="CP114" s="228" t="str">
        <f>IF([2]相关演算!CP114="","",[2]相关演算!CP114)</f>
        <v/>
      </c>
      <c r="CQ114" s="228">
        <f>IF([2]相关演算!CQ114="","",[2]相关演算!CQ114)</f>
        <v>90</v>
      </c>
      <c r="CR114" s="228" t="e">
        <f>IF([2]相关演算!CR114="","",[2]相关演算!CR114)</f>
        <v>#VALUE!</v>
      </c>
      <c r="CS114" s="228" t="e">
        <f>IF([2]相关演算!CS114="","",[2]相关演算!CS114)</f>
        <v>#VALUE!</v>
      </c>
      <c r="CT114" s="228" t="e">
        <f>IF([2]相关演算!CT114="","",[2]相关演算!CT114)</f>
        <v>#VALUE!</v>
      </c>
      <c r="CU114" s="228" t="e">
        <f>IF([2]相关演算!CU114="","",[2]相关演算!CU114)</f>
        <v>#VALUE!</v>
      </c>
      <c r="CV114" s="228" t="str">
        <f>IF([2]相关演算!CV114="","",[2]相关演算!CV114)</f>
        <v/>
      </c>
      <c r="CW114" s="228">
        <f>IF([2]相关演算!CW114="","",[2]相关演算!CW114)</f>
        <v>8.9565535183770348E-2</v>
      </c>
      <c r="CX114" s="228">
        <f>IF([2]相关演算!CX114="","",[2]相关演算!CX114)</f>
        <v>9.6205653330773355E-2</v>
      </c>
      <c r="CY114" s="228">
        <f>IF([2]相关演算!CY114="","",[2]相关演算!CY114)</f>
        <v>8.6485274938272738E-2</v>
      </c>
      <c r="CZ114" s="228">
        <f>IF([2]相关演算!CZ114="","",[2]相关演算!CZ114)</f>
        <v>8.6230601563664161E-2</v>
      </c>
      <c r="DA114" s="228" t="str">
        <f>IF([2]相关演算!DA114="","",[2]相关演算!DA114)</f>
        <v/>
      </c>
      <c r="DB114" s="228" t="str">
        <f>IF([2]相关演算!DB114="","",[2]相关演算!DB114)</f>
        <v/>
      </c>
      <c r="DC114" s="228" t="e">
        <f>IF([2]相关演算!DC114="","",[2]相关演算!DC114)</f>
        <v>#VALUE!</v>
      </c>
      <c r="DD114" s="228" t="e">
        <f>IF([2]相关演算!DD114="","",[2]相关演算!DD114)</f>
        <v>#VALUE!</v>
      </c>
      <c r="DE114" s="228" t="e">
        <f>IF([2]相关演算!DE114="","",[2]相关演算!DE114)</f>
        <v>#VALUE!</v>
      </c>
      <c r="DF114" s="228" t="e">
        <f>IF([2]相关演算!DF114="","",[2]相关演算!DF114)</f>
        <v>#VALUE!</v>
      </c>
      <c r="DG114" s="228" t="str">
        <f>IF([2]相关演算!DG114="","",[2]相关演算!DG114)</f>
        <v/>
      </c>
      <c r="DH114" s="228" t="str">
        <f>IF([2]相关演算!DH114="","",[2]相关演算!DH114)</f>
        <v/>
      </c>
      <c r="DI114" s="228" t="str">
        <f>IF([2]相关演算!DI114="","",[2]相关演算!DI114)</f>
        <v/>
      </c>
      <c r="DJ114" s="228" t="str">
        <f>IF([2]相关演算!DJ114="","",[2]相关演算!DJ114)</f>
        <v/>
      </c>
      <c r="DK114" s="228" t="str">
        <f>IF([2]相关演算!DK114="","",[2]相关演算!DK114)</f>
        <v/>
      </c>
      <c r="DL114" s="228" t="str">
        <f>IF([2]相关演算!DL114="","",[2]相关演算!DL114)</f>
        <v/>
      </c>
      <c r="DM114" s="228" t="str">
        <f>IF([2]相关演算!DM114="","",[2]相关演算!DM114)</f>
        <v/>
      </c>
      <c r="DN114" s="228" t="str">
        <f>IF([2]相关演算!DN114="","",[2]相关演算!DN114)</f>
        <v/>
      </c>
      <c r="DO114" s="228" t="str">
        <f>IF([2]相关演算!DO114="","",[2]相关演算!DO114)</f>
        <v/>
      </c>
      <c r="DP114" s="228" t="str">
        <f>IF([2]相关演算!DP114="","",[2]相关演算!DP114)</f>
        <v/>
      </c>
      <c r="DQ114" s="228" t="str">
        <f>IF([2]相关演算!DQ114="","",[2]相关演算!DQ114)</f>
        <v/>
      </c>
      <c r="DR114" s="228" t="str">
        <f>IF([2]相关演算!DR114="","",[2]相关演算!DR114)</f>
        <v/>
      </c>
      <c r="DS114" s="228" t="str">
        <f>IF([2]相关演算!DS114="","",[2]相关演算!DS114)</f>
        <v/>
      </c>
      <c r="DT114" s="228" t="str">
        <f>IF([2]相关演算!DT114="","",[2]相关演算!DT114)</f>
        <v/>
      </c>
      <c r="DU114" s="228" t="str">
        <f>IF([2]相关演算!DU114="","",[2]相关演算!DU114)</f>
        <v/>
      </c>
      <c r="DV114" s="228" t="str">
        <f>IF([2]相关演算!DV114="","",[2]相关演算!DV114)</f>
        <v/>
      </c>
      <c r="DW114" s="228" t="str">
        <f>IF([2]相关演算!DW114="","",[2]相关演算!DW114)</f>
        <v/>
      </c>
      <c r="DX114" s="228" t="str">
        <f>IF([2]相关演算!DX114="","",[2]相关演算!DX114)</f>
        <v/>
      </c>
      <c r="DY114" s="228" t="str">
        <f>IF([2]相关演算!DY114="","",[2]相关演算!DY114)</f>
        <v/>
      </c>
      <c r="DZ114" s="228" t="str">
        <f>IF([2]相关演算!DZ114="","",[2]相关演算!DZ114)</f>
        <v/>
      </c>
      <c r="EA114" s="228" t="str">
        <f>IF([2]相关演算!EA114="","",[2]相关演算!EA114)</f>
        <v/>
      </c>
      <c r="EB114" s="228" t="str">
        <f>IF([2]相关演算!EB114="","",[2]相关演算!EB114)</f>
        <v/>
      </c>
      <c r="EC114" s="228" t="str">
        <f>IF([2]相关演算!EC114="","",[2]相关演算!EC114)</f>
        <v/>
      </c>
      <c r="ED114" s="228" t="str">
        <f>IF([2]相关演算!ED114="","",[2]相关演算!ED114)</f>
        <v/>
      </c>
      <c r="EE114" s="228" t="str">
        <f>IF([2]相关演算!EE114="","",[2]相关演算!EE114)</f>
        <v/>
      </c>
      <c r="EF114" s="228" t="str">
        <f>IF([2]相关演算!EF114="","",[2]相关演算!EF114)</f>
        <v/>
      </c>
      <c r="EG114" s="228" t="str">
        <f>IF([2]相关演算!EG114="","",[2]相关演算!EG114)</f>
        <v/>
      </c>
      <c r="EH114" s="228" t="str">
        <f>IF([2]相关演算!EH114="","",[2]相关演算!EH114)</f>
        <v/>
      </c>
      <c r="EI114" s="228" t="str">
        <f>IF([2]相关演算!EI114="","",[2]相关演算!EI114)</f>
        <v/>
      </c>
      <c r="EJ114" s="228" t="str">
        <f>IF([2]相关演算!EJ114="","",[2]相关演算!EJ114)</f>
        <v/>
      </c>
      <c r="EK114" s="228" t="str">
        <f>IF([2]相关演算!EK114="","",[2]相关演算!EK114)</f>
        <v/>
      </c>
      <c r="EL114" s="228" t="str">
        <f>IF([2]相关演算!EL114="","",[2]相关演算!EL114)</f>
        <v/>
      </c>
      <c r="EM114" s="228" t="str">
        <f>IF([2]相关演算!EM114="","",[2]相关演算!EM114)</f>
        <v/>
      </c>
      <c r="EN114" s="228" t="str">
        <f>IF([2]相关演算!EN114="","",[2]相关演算!EN114)</f>
        <v/>
      </c>
      <c r="EO114" s="228" t="str">
        <f>IF([2]相关演算!EO114="","",[2]相关演算!EO114)</f>
        <v/>
      </c>
      <c r="EP114" s="228" t="str">
        <f>IF([2]相关演算!EP114="","",[2]相关演算!EP114)</f>
        <v/>
      </c>
      <c r="EQ114" s="228" t="str">
        <f>IF([2]相关演算!EQ114="","",[2]相关演算!EQ114)</f>
        <v/>
      </c>
      <c r="ER114" s="228" t="str">
        <f>IF([2]相关演算!ER114="","",[2]相关演算!ER114)</f>
        <v/>
      </c>
      <c r="ES114" s="228" t="str">
        <f>IF([2]相关演算!ES114="","",[2]相关演算!ES114)</f>
        <v/>
      </c>
      <c r="ET114" s="228" t="str">
        <f>IF([2]相关演算!ET114="","",[2]相关演算!ET114)</f>
        <v/>
      </c>
      <c r="EU114" s="228" t="str">
        <f>IF([2]相关演算!EU114="","",[2]相关演算!EU114)</f>
        <v/>
      </c>
      <c r="EV114" s="228" t="str">
        <f>IF([2]相关演算!EV114="","",[2]相关演算!EV114)</f>
        <v/>
      </c>
      <c r="EW114" s="228" t="str">
        <f>IF([2]相关演算!EW114="","",[2]相关演算!EW114)</f>
        <v/>
      </c>
      <c r="EX114" s="228" t="str">
        <f>IF([2]相关演算!EX114="","",[2]相关演算!EX114)</f>
        <v/>
      </c>
      <c r="EY114" s="228" t="str">
        <f>IF([2]相关演算!EY114="","",[2]相关演算!EY114)</f>
        <v/>
      </c>
      <c r="EZ114" s="228" t="str">
        <f>IF([2]相关演算!EZ114="","",[2]相关演算!EZ114)</f>
        <v/>
      </c>
      <c r="FA114" s="228" t="str">
        <f>IF([2]相关演算!FA114="","",[2]相关演算!FA114)</f>
        <v/>
      </c>
      <c r="FB114" s="228" t="str">
        <f>IF([2]相关演算!FB114="","",[2]相关演算!FB114)</f>
        <v/>
      </c>
      <c r="FC114" s="228" t="str">
        <f>IF([2]相关演算!FC114="","",[2]相关演算!FC114)</f>
        <v/>
      </c>
      <c r="FD114" s="228" t="str">
        <f>IF([2]相关演算!FD114="","",[2]相关演算!FD114)</f>
        <v/>
      </c>
      <c r="FE114" s="228" t="str">
        <f>IF([2]相关演算!FE114="","",[2]相关演算!FE114)</f>
        <v/>
      </c>
      <c r="FF114" s="228" t="str">
        <f>IF([2]相关演算!FF114="","",[2]相关演算!FF114)</f>
        <v/>
      </c>
      <c r="FG114" s="228" t="str">
        <f>IF([2]相关演算!FG114="","",[2]相关演算!FG114)</f>
        <v/>
      </c>
      <c r="FH114" s="228">
        <f>IF([2]相关演算!FH114="","",[2]相关演算!FH114)</f>
        <v>10099</v>
      </c>
      <c r="FI114" s="228" t="str">
        <f>IF([2]相关演算!FI114="","",[2]相关演算!FI114)</f>
        <v/>
      </c>
      <c r="FJ114" s="228" t="str">
        <f>IF([2]相关演算!FJ114="","",[2]相关演算!FJ114)</f>
        <v/>
      </c>
      <c r="FK114" s="228" t="str">
        <f>IF([2]相关演算!FK114="","",[2]相关演算!FK114)</f>
        <v/>
      </c>
      <c r="FL114" s="228" t="str">
        <f>IF([2]相关演算!FL114="","",[2]相关演算!FL114)</f>
        <v/>
      </c>
      <c r="FM114" s="228" t="str">
        <f>IF([2]相关演算!FM114="","",[2]相关演算!FM114)</f>
        <v/>
      </c>
      <c r="FN114" s="228" t="str">
        <f>IF([2]相关演算!FN114="","",[2]相关演算!FN114)</f>
        <v/>
      </c>
      <c r="FO114" s="228" t="str">
        <f>IF([2]相关演算!FO114="","",[2]相关演算!FO114)</f>
        <v/>
      </c>
      <c r="FP114" s="228" t="str">
        <f>IF([2]相关演算!FP114="","",[2]相关演算!FP114)</f>
        <v/>
      </c>
      <c r="FQ114" s="228" t="str">
        <f>IF([2]相关演算!FQ114="","",[2]相关演算!FQ114)</f>
        <v/>
      </c>
      <c r="FR114" s="228" t="str">
        <f>IF([2]相关演算!FR114="","",[2]相关演算!FR114)</f>
        <v/>
      </c>
      <c r="FS114" s="228" t="str">
        <f>IF([2]相关演算!FS114="","",[2]相关演算!FS114)</f>
        <v/>
      </c>
      <c r="FT114" s="228" t="str">
        <f>IF([2]相关演算!FT114="","",[2]相关演算!FT114)</f>
        <v/>
      </c>
      <c r="FU114" s="228" t="str">
        <f>IF([2]相关演算!FU114="","",[2]相关演算!FU114)</f>
        <v/>
      </c>
      <c r="FV114" s="228" t="str">
        <f>IF([2]相关演算!FV114="","",[2]相关演算!FV114)</f>
        <v/>
      </c>
      <c r="FW114" s="228" t="str">
        <f>IF([2]相关演算!FW114="","",[2]相关演算!FW114)</f>
        <v/>
      </c>
      <c r="FX114" s="228" t="str">
        <f>IF([2]相关演算!FX114="","",[2]相关演算!FX114)</f>
        <v/>
      </c>
      <c r="FY114" s="228" t="str">
        <f>IF([2]相关演算!FY114="","",[2]相关演算!FY114)</f>
        <v/>
      </c>
      <c r="FZ114" s="228" t="str">
        <f>IF([2]相关演算!FZ114="","",[2]相关演算!FZ114)</f>
        <v/>
      </c>
      <c r="GA114" s="228" t="str">
        <f>IF([2]相关演算!GA114="","",[2]相关演算!GA114)</f>
        <v/>
      </c>
      <c r="GB114" s="228" t="str">
        <f>IF([2]相关演算!GB114="","",[2]相关演算!GB114)</f>
        <v/>
      </c>
      <c r="GC114" s="228" t="str">
        <f>IF([2]相关演算!GC114="","",[2]相关演算!GC114)</f>
        <v/>
      </c>
      <c r="GD114" s="228" t="str">
        <f>IF([2]相关演算!GD114="","",[2]相关演算!GD114)</f>
        <v/>
      </c>
      <c r="GE114" s="228" t="str">
        <f>IF([2]相关演算!GE114="","",[2]相关演算!GE114)</f>
        <v/>
      </c>
      <c r="GF114" s="228" t="str">
        <f>IF([2]相关演算!GF114="","",[2]相关演算!GF114)</f>
        <v/>
      </c>
      <c r="GG114" s="228" t="str">
        <f>IF([2]相关演算!GG114="","",[2]相关演算!GG114)</f>
        <v/>
      </c>
      <c r="GH114" s="228" t="str">
        <f>IF([2]相关演算!GH114="","",[2]相关演算!GH114)</f>
        <v/>
      </c>
      <c r="GI114" s="228" t="str">
        <f>IF([2]相关演算!GI114="","",[2]相关演算!GI114)</f>
        <v/>
      </c>
      <c r="GJ114" s="228" t="str">
        <f>IF([2]相关演算!GJ114="","",[2]相关演算!GJ114)</f>
        <v/>
      </c>
      <c r="GK114" s="228" t="str">
        <f>IF([2]相关演算!GK114="","",[2]相关演算!GK114)</f>
        <v/>
      </c>
      <c r="GL114" s="228" t="str">
        <f>IF([2]相关演算!GL114="","",[2]相关演算!GL114)</f>
        <v/>
      </c>
      <c r="GM114" s="228" t="str">
        <f>IF([2]相关演算!GM114="","",[2]相关演算!GM114)</f>
        <v/>
      </c>
      <c r="GN114" s="228" t="str">
        <f>IF([2]相关演算!GN114="","",[2]相关演算!GN114)</f>
        <v/>
      </c>
      <c r="GO114" s="228" t="str">
        <f>IF([2]相关演算!GO114="","",[2]相关演算!GO114)</f>
        <v/>
      </c>
      <c r="GP114" s="228" t="str">
        <f>IF([2]相关演算!GP114="","",[2]相关演算!GP114)</f>
        <v/>
      </c>
      <c r="GQ114" s="228" t="str">
        <f>IF([2]相关演算!GQ114="","",[2]相关演算!GQ114)</f>
        <v/>
      </c>
      <c r="GR114" s="228" t="str">
        <f>IF([2]相关演算!GR114="","",[2]相关演算!GR114)</f>
        <v/>
      </c>
      <c r="GS114" s="228" t="str">
        <f>IF([2]相关演算!GS114="","",[2]相关演算!GS114)</f>
        <v/>
      </c>
      <c r="GT114" s="228" t="str">
        <f>IF([2]相关演算!GT114="","",[2]相关演算!GT114)</f>
        <v/>
      </c>
      <c r="GU114" s="228" t="str">
        <f>IF([2]相关演算!GU114="","",[2]相关演算!GU114)</f>
        <v/>
      </c>
      <c r="GV114" s="228" t="str">
        <f>IF([2]相关演算!GV114="","",[2]相关演算!GV114)</f>
        <v/>
      </c>
      <c r="GW114" s="228" t="str">
        <f>IF([2]相关演算!GW114="","",[2]相关演算!GW114)</f>
        <v/>
      </c>
      <c r="GX114" s="228" t="str">
        <f>IF([2]相关演算!GX114="","",[2]相关演算!GX114)</f>
        <v/>
      </c>
      <c r="GY114" s="228" t="str">
        <f>IF([2]相关演算!GY114="","",[2]相关演算!GY114)</f>
        <v/>
      </c>
      <c r="GZ114" s="228" t="str">
        <f>IF([2]相关演算!GZ114="","",[2]相关演算!GZ114)</f>
        <v/>
      </c>
    </row>
    <row r="115" spans="1:208">
      <c r="A115" s="228" t="str">
        <f>IF([2]相关演算!A115="","",[2]相关演算!A115)</f>
        <v/>
      </c>
      <c r="B115" s="228" t="str">
        <f>IF([2]相关演算!B115="","",[2]相关演算!B115)</f>
        <v/>
      </c>
      <c r="C115" s="228" t="str">
        <f>IF([2]相关演算!C115="","",[2]相关演算!C115)</f>
        <v/>
      </c>
      <c r="D115" s="228" t="str">
        <f>IF([2]相关演算!D115="","",[2]相关演算!D115)</f>
        <v/>
      </c>
      <c r="E115" s="228" t="str">
        <f>IF([2]相关演算!E115="","",[2]相关演算!E115)</f>
        <v/>
      </c>
      <c r="F115" s="228" t="str">
        <f>IF([2]相关演算!F115="","",[2]相关演算!F115)</f>
        <v/>
      </c>
      <c r="G115" s="228" t="str">
        <f>IF([2]相关演算!G115="","",[2]相关演算!G115)</f>
        <v/>
      </c>
      <c r="H115" s="228" t="str">
        <f>IF([2]相关演算!H115="","",[2]相关演算!H115)</f>
        <v/>
      </c>
      <c r="I115" s="228" t="str">
        <f>IF([2]相关演算!I115="","",[2]相关演算!I115)</f>
        <v/>
      </c>
      <c r="J115" s="228" t="str">
        <f>IF([2]相关演算!J115="","",[2]相关演算!J115)</f>
        <v/>
      </c>
      <c r="K115" s="228" t="str">
        <f>IF([2]相关演算!K115="","",[2]相关演算!K115)</f>
        <v/>
      </c>
      <c r="L115" s="228" t="str">
        <f>IF([2]相关演算!L115="","",[2]相关演算!L115)</f>
        <v/>
      </c>
      <c r="M115" s="228" t="str">
        <f>IF([2]相关演算!M115="","",[2]相关演算!M115)</f>
        <v/>
      </c>
      <c r="N115" s="228" t="str">
        <f>IF([2]相关演算!N115="","",[2]相关演算!N115)</f>
        <v/>
      </c>
      <c r="O115" s="228" t="str">
        <f>IF([2]相关演算!O115="","",[2]相关演算!O115)</f>
        <v/>
      </c>
      <c r="P115" s="228" t="str">
        <f>IF([2]相关演算!P115="","",[2]相关演算!P115)</f>
        <v/>
      </c>
      <c r="Q115" s="228" t="str">
        <f>IF([2]相关演算!Q115="","",[2]相关演算!Q115)</f>
        <v/>
      </c>
      <c r="R115" s="228" t="str">
        <f>IF([2]相关演算!R115="","",[2]相关演算!R115)</f>
        <v/>
      </c>
      <c r="S115" s="228" t="str">
        <f>IF([2]相关演算!S115="","",[2]相关演算!S115)</f>
        <v/>
      </c>
      <c r="T115" s="228" t="str">
        <f>IF([2]相关演算!T115="","",[2]相关演算!T115)</f>
        <v/>
      </c>
      <c r="U115" s="228" t="str">
        <f>IF([2]相关演算!U115="","",[2]相关演算!U115)</f>
        <v/>
      </c>
      <c r="V115" s="228" t="str">
        <f>IF([2]相关演算!V115="","",[2]相关演算!V115)</f>
        <v/>
      </c>
      <c r="W115" s="228" t="str">
        <f>IF([2]相关演算!W115="","",[2]相关演算!W115)</f>
        <v/>
      </c>
      <c r="X115" s="228" t="str">
        <f>IF([2]相关演算!X115="","",[2]相关演算!X115)</f>
        <v/>
      </c>
      <c r="Y115" s="228" t="str">
        <f>IF([2]相关演算!Y115="","",[2]相关演算!Y115)</f>
        <v/>
      </c>
      <c r="Z115" s="228" t="str">
        <f>IF([2]相关演算!Z115="","",[2]相关演算!Z115)</f>
        <v/>
      </c>
      <c r="AA115" s="228" t="str">
        <f>IF([2]相关演算!AA115="","",[2]相关演算!AA115)</f>
        <v/>
      </c>
      <c r="AB115" s="228" t="str">
        <f>IF([2]相关演算!AB115="","",[2]相关演算!AB115)</f>
        <v/>
      </c>
      <c r="AC115" s="228" t="str">
        <f>IF([2]相关演算!AC115="","",[2]相关演算!AC115)</f>
        <v/>
      </c>
      <c r="AD115" s="228" t="str">
        <f>IF([2]相关演算!AD115="","",[2]相关演算!AD115)</f>
        <v/>
      </c>
      <c r="AE115" s="228" t="str">
        <f>IF([2]相关演算!AE115="","",[2]相关演算!AE115)</f>
        <v/>
      </c>
      <c r="AF115" s="228" t="str">
        <f>IF([2]相关演算!AF115="","",[2]相关演算!AF115)</f>
        <v/>
      </c>
      <c r="AG115" s="228" t="str">
        <f>IF([2]相关演算!AG115="","",[2]相关演算!AG115)</f>
        <v/>
      </c>
      <c r="AH115" s="228" t="str">
        <f>IF([2]相关演算!AH115="","",[2]相关演算!AH115)</f>
        <v/>
      </c>
      <c r="AI115" s="228" t="str">
        <f>IF([2]相关演算!AI115="","",[2]相关演算!AI115)</f>
        <v/>
      </c>
      <c r="AJ115" s="228" t="str">
        <f>IF([2]相关演算!AJ115="","",[2]相关演算!AJ115)</f>
        <v/>
      </c>
      <c r="AK115" s="228" t="str">
        <f>IF([2]相关演算!AK115="","",[2]相关演算!AK115)</f>
        <v/>
      </c>
      <c r="AL115" s="228" t="str">
        <f>IF([2]相关演算!AL115="","",[2]相关演算!AL115)</f>
        <v/>
      </c>
      <c r="AM115" s="228" t="str">
        <f>IF([2]相关演算!AM115="","",[2]相关演算!AM115)</f>
        <v/>
      </c>
      <c r="AN115" s="228" t="str">
        <f>IF([2]相关演算!AN115="","",[2]相关演算!AN115)</f>
        <v/>
      </c>
      <c r="AO115" s="228" t="str">
        <f>IF([2]相关演算!AO115="","",[2]相关演算!AO115)</f>
        <v/>
      </c>
      <c r="AP115" s="228" t="str">
        <f>IF([2]相关演算!AP115="","",[2]相关演算!AP115)</f>
        <v/>
      </c>
      <c r="AQ115" s="228" t="str">
        <f>IF([2]相关演算!AQ115="","",[2]相关演算!AQ115)</f>
        <v/>
      </c>
      <c r="AR115" s="228" t="str">
        <f>IF([2]相关演算!AR115="","",[2]相关演算!AR115)</f>
        <v/>
      </c>
      <c r="AS115" s="228" t="str">
        <f>IF([2]相关演算!AS115="","",[2]相关演算!AS115)</f>
        <v/>
      </c>
      <c r="AT115" s="228" t="str">
        <f>IF([2]相关演算!AT115="","",[2]相关演算!AT115)</f>
        <v/>
      </c>
      <c r="AU115" s="228" t="str">
        <f>IF([2]相关演算!AU115="","",[2]相关演算!AU115)</f>
        <v/>
      </c>
      <c r="AV115" s="228" t="str">
        <f>IF([2]相关演算!AV115="","",[2]相关演算!AV115)</f>
        <v/>
      </c>
      <c r="AW115" s="228" t="str">
        <f>IF([2]相关演算!AW115="","",[2]相关演算!AW115)</f>
        <v/>
      </c>
      <c r="AX115" s="228" t="str">
        <f>IF([2]相关演算!AX115="","",[2]相关演算!AX115)</f>
        <v/>
      </c>
      <c r="AY115" s="228" t="str">
        <f>IF([2]相关演算!AY115="","",[2]相关演算!AY115)</f>
        <v/>
      </c>
      <c r="AZ115" s="228" t="str">
        <f>IF([2]相关演算!AZ115="","",[2]相关演算!AZ115)</f>
        <v/>
      </c>
      <c r="BA115" s="228" t="str">
        <f>IF([2]相关演算!BA115="","",[2]相关演算!BA115)</f>
        <v/>
      </c>
      <c r="BB115" s="228" t="str">
        <f>IF([2]相关演算!BB115="","",[2]相关演算!BB115)</f>
        <v/>
      </c>
      <c r="BC115" s="228" t="str">
        <f>IF([2]相关演算!BC115="","",[2]相关演算!BC115)</f>
        <v/>
      </c>
      <c r="BD115" s="228" t="str">
        <f>IF([2]相关演算!BD115="","",[2]相关演算!BD115)</f>
        <v/>
      </c>
      <c r="BE115" s="228" t="str">
        <f>IF([2]相关演算!BE115="","",[2]相关演算!BE115)</f>
        <v/>
      </c>
      <c r="BF115" s="228" t="str">
        <f>IF([2]相关演算!BF115="","",[2]相关演算!BF115)</f>
        <v/>
      </c>
      <c r="BG115" s="228" t="str">
        <f>IF([2]相关演算!BG115="","",[2]相关演算!BG115)</f>
        <v/>
      </c>
      <c r="BH115" s="228" t="str">
        <f>IF([2]相关演算!BH115="","",[2]相关演算!BH115)</f>
        <v/>
      </c>
      <c r="BI115" s="228" t="str">
        <f>IF([2]相关演算!BI115="","",[2]相关演算!BI115)</f>
        <v/>
      </c>
      <c r="BJ115" s="228" t="str">
        <f>IF([2]相关演算!BJ115="","",[2]相关演算!BJ115)</f>
        <v/>
      </c>
      <c r="BK115" s="228">
        <f>IF([2]相关演算!BK115="","",[2]相关演算!BK115)</f>
        <v>91</v>
      </c>
      <c r="BL115" s="228">
        <f>IF([2]相关演算!BL115="","",[2]相关演算!BL115)</f>
        <v>8.3388880299384016E-2</v>
      </c>
      <c r="BM115" s="228">
        <f>IF([2]相关演算!BM115="","",[2]相关演算!BM115)</f>
        <v>0.20269184906679349</v>
      </c>
      <c r="BN115" s="228">
        <f>IF([2]相关演算!BN115="","",[2]相关演算!BN115)</f>
        <v>0.27609093106317062</v>
      </c>
      <c r="BO115" s="228">
        <f>IF([2]相关演算!BO115="","",[2]相关演算!BO115)</f>
        <v>9.3204259539191203E-2</v>
      </c>
      <c r="BP115" s="228" t="str">
        <f>IF([2]相关演算!BP115="","",[2]相关演算!BP115)</f>
        <v/>
      </c>
      <c r="BQ115" s="228">
        <f>IF([2]相关演算!BQ115="","",[2]相关演算!BQ115)</f>
        <v>6.4455806765897128E-2</v>
      </c>
      <c r="BR115" s="228">
        <f>IF([2]相关演算!BR115="","",[2]相关演算!BR115)</f>
        <v>0.25584406669268006</v>
      </c>
      <c r="BS115" s="228">
        <f>IF([2]相关演算!BS115="","",[2]相关演算!BS115)</f>
        <v>0.11193477589836717</v>
      </c>
      <c r="BT115" s="228">
        <f>IF([2]相关演算!BT115="","",[2]相关演算!BT115)</f>
        <v>0.10175714994357155</v>
      </c>
      <c r="BU115" s="228" t="str">
        <f>IF([2]相关演算!BU115="","",[2]相关演算!BU115)</f>
        <v/>
      </c>
      <c r="BV115" s="228" t="str">
        <f>IF([2]相关演算!BV115="","",[2]相关演算!BV115)</f>
        <v/>
      </c>
      <c r="BW115" s="228">
        <f>IF([2]相关演算!BW115="","",[2]相关演算!BW115)</f>
        <v>0.14784468706528114</v>
      </c>
      <c r="BX115" s="228">
        <f>IF([2]相关演算!BX115="","",[2]相关演算!BX115)</f>
        <v>0.45853591575947356</v>
      </c>
      <c r="BY115" s="228">
        <f>IF([2]相关演算!BY115="","",[2]相关演算!BY115)</f>
        <v>0.38802570696153782</v>
      </c>
      <c r="BZ115" s="228">
        <f>IF([2]相关演算!BZ115="","",[2]相关演算!BZ115)</f>
        <v>0.19496140948276275</v>
      </c>
      <c r="CA115" s="228" t="str">
        <f>IF([2]相关演算!CA115="","",[2]相关演算!CA115)</f>
        <v/>
      </c>
      <c r="CB115" s="228" t="str">
        <f>IF([2]相关演算!CB115="","",[2]相关演算!CB115)</f>
        <v/>
      </c>
      <c r="CC115" s="228" t="str">
        <f>IF([2]相关演算!CC115="","",[2]相关演算!CC115)</f>
        <v/>
      </c>
      <c r="CD115" s="228" t="str">
        <f>IF([2]相关演算!CD115="","",[2]相关演算!CD115)</f>
        <v/>
      </c>
      <c r="CE115" s="228" t="str">
        <f>IF([2]相关演算!CE115="","",[2]相关演算!CE115)</f>
        <v/>
      </c>
      <c r="CF115" s="228" t="str">
        <f>IF([2]相关演算!CF115="","",[2]相关演算!CF115)</f>
        <v/>
      </c>
      <c r="CG115" s="228" t="str">
        <f>IF([2]相关演算!CG115="","",[2]相关演算!CG115)</f>
        <v/>
      </c>
      <c r="CH115" s="228" t="str">
        <f>IF([2]相关演算!CH115="","",[2]相关演算!CH115)</f>
        <v/>
      </c>
      <c r="CI115" s="228" t="str">
        <f>IF([2]相关演算!CI115="","",[2]相关演算!CI115)</f>
        <v/>
      </c>
      <c r="CJ115" s="228" t="str">
        <f>IF([2]相关演算!CJ115="","",[2]相关演算!CJ115)</f>
        <v/>
      </c>
      <c r="CK115" s="228" t="str">
        <f>IF([2]相关演算!CK115="","",[2]相关演算!CK115)</f>
        <v/>
      </c>
      <c r="CL115" s="228" t="str">
        <f>IF([2]相关演算!CL115="","",[2]相关演算!CL115)</f>
        <v/>
      </c>
      <c r="CM115" s="228" t="str">
        <f>IF([2]相关演算!CM115="","",[2]相关演算!CM115)</f>
        <v/>
      </c>
      <c r="CN115" s="228" t="str">
        <f>IF([2]相关演算!CN115="","",[2]相关演算!CN115)</f>
        <v/>
      </c>
      <c r="CO115" s="228" t="str">
        <f>IF([2]相关演算!CO115="","",[2]相关演算!CO115)</f>
        <v/>
      </c>
      <c r="CP115" s="228" t="str">
        <f>IF([2]相关演算!CP115="","",[2]相关演算!CP115)</f>
        <v/>
      </c>
      <c r="CQ115" s="228">
        <f>IF([2]相关演算!CQ115="","",[2]相关演算!CQ115)</f>
        <v>91</v>
      </c>
      <c r="CR115" s="228" t="e">
        <f>IF([2]相关演算!CR115="","",[2]相关演算!CR115)</f>
        <v>#VALUE!</v>
      </c>
      <c r="CS115" s="228" t="e">
        <f>IF([2]相关演算!CS115="","",[2]相关演算!CS115)</f>
        <v>#VALUE!</v>
      </c>
      <c r="CT115" s="228" t="e">
        <f>IF([2]相关演算!CT115="","",[2]相关演算!CT115)</f>
        <v>#VALUE!</v>
      </c>
      <c r="CU115" s="228" t="e">
        <f>IF([2]相关演算!CU115="","",[2]相关演算!CU115)</f>
        <v>#VALUE!</v>
      </c>
      <c r="CV115" s="228" t="str">
        <f>IF([2]相关演算!CV115="","",[2]相关演算!CV115)</f>
        <v/>
      </c>
      <c r="CW115" s="228">
        <f>IF([2]相关演算!CW115="","",[2]相关演算!CW115)</f>
        <v>9.0341884817258231E-2</v>
      </c>
      <c r="CX115" s="228">
        <f>IF([2]相关演算!CX115="","",[2]相关演算!CX115)</f>
        <v>9.7377821471257772E-2</v>
      </c>
      <c r="CY115" s="228">
        <f>IF([2]相关演算!CY115="","",[2]相关演算!CY115)</f>
        <v>8.7687945114226229E-2</v>
      </c>
      <c r="CZ115" s="228">
        <f>IF([2]相关演算!CZ115="","",[2]相关演算!CZ115)</f>
        <v>8.749446256553238E-2</v>
      </c>
      <c r="DA115" s="228" t="str">
        <f>IF([2]相关演算!DA115="","",[2]相关演算!DA115)</f>
        <v/>
      </c>
      <c r="DB115" s="228" t="str">
        <f>IF([2]相关演算!DB115="","",[2]相关演算!DB115)</f>
        <v/>
      </c>
      <c r="DC115" s="228" t="e">
        <f>IF([2]相关演算!DC115="","",[2]相关演算!DC115)</f>
        <v>#VALUE!</v>
      </c>
      <c r="DD115" s="228" t="e">
        <f>IF([2]相关演算!DD115="","",[2]相关演算!DD115)</f>
        <v>#VALUE!</v>
      </c>
      <c r="DE115" s="228" t="e">
        <f>IF([2]相关演算!DE115="","",[2]相关演算!DE115)</f>
        <v>#VALUE!</v>
      </c>
      <c r="DF115" s="228" t="e">
        <f>IF([2]相关演算!DF115="","",[2]相关演算!DF115)</f>
        <v>#VALUE!</v>
      </c>
      <c r="DG115" s="228" t="str">
        <f>IF([2]相关演算!DG115="","",[2]相关演算!DG115)</f>
        <v/>
      </c>
      <c r="DH115" s="228" t="str">
        <f>IF([2]相关演算!DH115="","",[2]相关演算!DH115)</f>
        <v/>
      </c>
      <c r="DI115" s="228" t="str">
        <f>IF([2]相关演算!DI115="","",[2]相关演算!DI115)</f>
        <v/>
      </c>
      <c r="DJ115" s="228" t="str">
        <f>IF([2]相关演算!DJ115="","",[2]相关演算!DJ115)</f>
        <v/>
      </c>
      <c r="DK115" s="228" t="str">
        <f>IF([2]相关演算!DK115="","",[2]相关演算!DK115)</f>
        <v/>
      </c>
      <c r="DL115" s="228" t="str">
        <f>IF([2]相关演算!DL115="","",[2]相关演算!DL115)</f>
        <v/>
      </c>
      <c r="DM115" s="228" t="str">
        <f>IF([2]相关演算!DM115="","",[2]相关演算!DM115)</f>
        <v/>
      </c>
      <c r="DN115" s="228" t="str">
        <f>IF([2]相关演算!DN115="","",[2]相关演算!DN115)</f>
        <v/>
      </c>
      <c r="DO115" s="228" t="str">
        <f>IF([2]相关演算!DO115="","",[2]相关演算!DO115)</f>
        <v/>
      </c>
      <c r="DP115" s="228" t="str">
        <f>IF([2]相关演算!DP115="","",[2]相关演算!DP115)</f>
        <v/>
      </c>
      <c r="DQ115" s="228" t="str">
        <f>IF([2]相关演算!DQ115="","",[2]相关演算!DQ115)</f>
        <v/>
      </c>
      <c r="DR115" s="228" t="str">
        <f>IF([2]相关演算!DR115="","",[2]相关演算!DR115)</f>
        <v/>
      </c>
      <c r="DS115" s="228" t="str">
        <f>IF([2]相关演算!DS115="","",[2]相关演算!DS115)</f>
        <v/>
      </c>
      <c r="DT115" s="228" t="str">
        <f>IF([2]相关演算!DT115="","",[2]相关演算!DT115)</f>
        <v/>
      </c>
      <c r="DU115" s="228" t="str">
        <f>IF([2]相关演算!DU115="","",[2]相关演算!DU115)</f>
        <v/>
      </c>
      <c r="DV115" s="228" t="str">
        <f>IF([2]相关演算!DV115="","",[2]相关演算!DV115)</f>
        <v/>
      </c>
      <c r="DW115" s="228" t="str">
        <f>IF([2]相关演算!DW115="","",[2]相关演算!DW115)</f>
        <v/>
      </c>
      <c r="DX115" s="228" t="str">
        <f>IF([2]相关演算!DX115="","",[2]相关演算!DX115)</f>
        <v/>
      </c>
      <c r="DY115" s="228" t="str">
        <f>IF([2]相关演算!DY115="","",[2]相关演算!DY115)</f>
        <v/>
      </c>
      <c r="DZ115" s="228" t="str">
        <f>IF([2]相关演算!DZ115="","",[2]相关演算!DZ115)</f>
        <v/>
      </c>
      <c r="EA115" s="228" t="str">
        <f>IF([2]相关演算!EA115="","",[2]相关演算!EA115)</f>
        <v/>
      </c>
      <c r="EB115" s="228" t="str">
        <f>IF([2]相关演算!EB115="","",[2]相关演算!EB115)</f>
        <v/>
      </c>
      <c r="EC115" s="228" t="str">
        <f>IF([2]相关演算!EC115="","",[2]相关演算!EC115)</f>
        <v/>
      </c>
      <c r="ED115" s="228" t="str">
        <f>IF([2]相关演算!ED115="","",[2]相关演算!ED115)</f>
        <v/>
      </c>
      <c r="EE115" s="228" t="str">
        <f>IF([2]相关演算!EE115="","",[2]相关演算!EE115)</f>
        <v/>
      </c>
      <c r="EF115" s="228" t="str">
        <f>IF([2]相关演算!EF115="","",[2]相关演算!EF115)</f>
        <v/>
      </c>
      <c r="EG115" s="228" t="str">
        <f>IF([2]相关演算!EG115="","",[2]相关演算!EG115)</f>
        <v/>
      </c>
      <c r="EH115" s="228" t="str">
        <f>IF([2]相关演算!EH115="","",[2]相关演算!EH115)</f>
        <v/>
      </c>
      <c r="EI115" s="228" t="str">
        <f>IF([2]相关演算!EI115="","",[2]相关演算!EI115)</f>
        <v/>
      </c>
      <c r="EJ115" s="228" t="str">
        <f>IF([2]相关演算!EJ115="","",[2]相关演算!EJ115)</f>
        <v/>
      </c>
      <c r="EK115" s="228" t="str">
        <f>IF([2]相关演算!EK115="","",[2]相关演算!EK115)</f>
        <v/>
      </c>
      <c r="EL115" s="228" t="str">
        <f>IF([2]相关演算!EL115="","",[2]相关演算!EL115)</f>
        <v/>
      </c>
      <c r="EM115" s="228" t="str">
        <f>IF([2]相关演算!EM115="","",[2]相关演算!EM115)</f>
        <v/>
      </c>
      <c r="EN115" s="228" t="str">
        <f>IF([2]相关演算!EN115="","",[2]相关演算!EN115)</f>
        <v/>
      </c>
      <c r="EO115" s="228" t="str">
        <f>IF([2]相关演算!EO115="","",[2]相关演算!EO115)</f>
        <v/>
      </c>
      <c r="EP115" s="228" t="str">
        <f>IF([2]相关演算!EP115="","",[2]相关演算!EP115)</f>
        <v/>
      </c>
      <c r="EQ115" s="228" t="str">
        <f>IF([2]相关演算!EQ115="","",[2]相关演算!EQ115)</f>
        <v/>
      </c>
      <c r="ER115" s="228" t="str">
        <f>IF([2]相关演算!ER115="","",[2]相关演算!ER115)</f>
        <v/>
      </c>
      <c r="ES115" s="228" t="str">
        <f>IF([2]相关演算!ES115="","",[2]相关演算!ES115)</f>
        <v/>
      </c>
      <c r="ET115" s="228" t="str">
        <f>IF([2]相关演算!ET115="","",[2]相关演算!ET115)</f>
        <v/>
      </c>
      <c r="EU115" s="228" t="str">
        <f>IF([2]相关演算!EU115="","",[2]相关演算!EU115)</f>
        <v/>
      </c>
      <c r="EV115" s="228" t="str">
        <f>IF([2]相关演算!EV115="","",[2]相关演算!EV115)</f>
        <v/>
      </c>
      <c r="EW115" s="228" t="str">
        <f>IF([2]相关演算!EW115="","",[2]相关演算!EW115)</f>
        <v/>
      </c>
      <c r="EX115" s="228" t="str">
        <f>IF([2]相关演算!EX115="","",[2]相关演算!EX115)</f>
        <v/>
      </c>
      <c r="EY115" s="228" t="str">
        <f>IF([2]相关演算!EY115="","",[2]相关演算!EY115)</f>
        <v/>
      </c>
      <c r="EZ115" s="228" t="str">
        <f>IF([2]相关演算!EZ115="","",[2]相关演算!EZ115)</f>
        <v/>
      </c>
      <c r="FA115" s="228" t="str">
        <f>IF([2]相关演算!FA115="","",[2]相关演算!FA115)</f>
        <v/>
      </c>
      <c r="FB115" s="228" t="str">
        <f>IF([2]相关演算!FB115="","",[2]相关演算!FB115)</f>
        <v/>
      </c>
      <c r="FC115" s="228" t="str">
        <f>IF([2]相关演算!FC115="","",[2]相关演算!FC115)</f>
        <v/>
      </c>
      <c r="FD115" s="228" t="str">
        <f>IF([2]相关演算!FD115="","",[2]相关演算!FD115)</f>
        <v/>
      </c>
      <c r="FE115" s="228" t="str">
        <f>IF([2]相关演算!FE115="","",[2]相关演算!FE115)</f>
        <v/>
      </c>
      <c r="FF115" s="228" t="str">
        <f>IF([2]相关演算!FF115="","",[2]相关演算!FF115)</f>
        <v/>
      </c>
      <c r="FG115" s="228" t="str">
        <f>IF([2]相关演算!FG115="","",[2]相关演算!FG115)</f>
        <v/>
      </c>
      <c r="FH115" s="228">
        <f>IF([2]相关演算!FH115="","",[2]相关演算!FH115)</f>
        <v>10100</v>
      </c>
      <c r="FI115" s="228" t="str">
        <f>IF([2]相关演算!FI115="","",[2]相关演算!FI115)</f>
        <v/>
      </c>
      <c r="FJ115" s="228" t="str">
        <f>IF([2]相关演算!FJ115="","",[2]相关演算!FJ115)</f>
        <v/>
      </c>
      <c r="FK115" s="228" t="str">
        <f>IF([2]相关演算!FK115="","",[2]相关演算!FK115)</f>
        <v/>
      </c>
      <c r="FL115" s="228" t="str">
        <f>IF([2]相关演算!FL115="","",[2]相关演算!FL115)</f>
        <v/>
      </c>
      <c r="FM115" s="228" t="str">
        <f>IF([2]相关演算!FM115="","",[2]相关演算!FM115)</f>
        <v/>
      </c>
      <c r="FN115" s="228" t="str">
        <f>IF([2]相关演算!FN115="","",[2]相关演算!FN115)</f>
        <v/>
      </c>
      <c r="FO115" s="228" t="str">
        <f>IF([2]相关演算!FO115="","",[2]相关演算!FO115)</f>
        <v/>
      </c>
      <c r="FP115" s="228" t="str">
        <f>IF([2]相关演算!FP115="","",[2]相关演算!FP115)</f>
        <v/>
      </c>
      <c r="FQ115" s="228" t="str">
        <f>IF([2]相关演算!FQ115="","",[2]相关演算!FQ115)</f>
        <v/>
      </c>
      <c r="FR115" s="228" t="str">
        <f>IF([2]相关演算!FR115="","",[2]相关演算!FR115)</f>
        <v/>
      </c>
      <c r="FS115" s="228" t="str">
        <f>IF([2]相关演算!FS115="","",[2]相关演算!FS115)</f>
        <v/>
      </c>
      <c r="FT115" s="228" t="str">
        <f>IF([2]相关演算!FT115="","",[2]相关演算!FT115)</f>
        <v/>
      </c>
      <c r="FU115" s="228" t="str">
        <f>IF([2]相关演算!FU115="","",[2]相关演算!FU115)</f>
        <v/>
      </c>
      <c r="FV115" s="228" t="str">
        <f>IF([2]相关演算!FV115="","",[2]相关演算!FV115)</f>
        <v/>
      </c>
      <c r="FW115" s="228" t="str">
        <f>IF([2]相关演算!FW115="","",[2]相关演算!FW115)</f>
        <v/>
      </c>
      <c r="FX115" s="228" t="str">
        <f>IF([2]相关演算!FX115="","",[2]相关演算!FX115)</f>
        <v/>
      </c>
      <c r="FY115" s="228" t="str">
        <f>IF([2]相关演算!FY115="","",[2]相关演算!FY115)</f>
        <v/>
      </c>
      <c r="FZ115" s="228" t="str">
        <f>IF([2]相关演算!FZ115="","",[2]相关演算!FZ115)</f>
        <v/>
      </c>
      <c r="GA115" s="228" t="str">
        <f>IF([2]相关演算!GA115="","",[2]相关演算!GA115)</f>
        <v/>
      </c>
      <c r="GB115" s="228" t="str">
        <f>IF([2]相关演算!GB115="","",[2]相关演算!GB115)</f>
        <v/>
      </c>
      <c r="GC115" s="228" t="str">
        <f>IF([2]相关演算!GC115="","",[2]相关演算!GC115)</f>
        <v/>
      </c>
      <c r="GD115" s="228" t="str">
        <f>IF([2]相关演算!GD115="","",[2]相关演算!GD115)</f>
        <v/>
      </c>
      <c r="GE115" s="228" t="str">
        <f>IF([2]相关演算!GE115="","",[2]相关演算!GE115)</f>
        <v/>
      </c>
      <c r="GF115" s="228" t="str">
        <f>IF([2]相关演算!GF115="","",[2]相关演算!GF115)</f>
        <v/>
      </c>
      <c r="GG115" s="228" t="str">
        <f>IF([2]相关演算!GG115="","",[2]相关演算!GG115)</f>
        <v/>
      </c>
      <c r="GH115" s="228" t="str">
        <f>IF([2]相关演算!GH115="","",[2]相关演算!GH115)</f>
        <v/>
      </c>
      <c r="GI115" s="228" t="str">
        <f>IF([2]相关演算!GI115="","",[2]相关演算!GI115)</f>
        <v/>
      </c>
      <c r="GJ115" s="228" t="str">
        <f>IF([2]相关演算!GJ115="","",[2]相关演算!GJ115)</f>
        <v/>
      </c>
      <c r="GK115" s="228" t="str">
        <f>IF([2]相关演算!GK115="","",[2]相关演算!GK115)</f>
        <v/>
      </c>
      <c r="GL115" s="228" t="str">
        <f>IF([2]相关演算!GL115="","",[2]相关演算!GL115)</f>
        <v/>
      </c>
      <c r="GM115" s="228" t="str">
        <f>IF([2]相关演算!GM115="","",[2]相关演算!GM115)</f>
        <v/>
      </c>
      <c r="GN115" s="228" t="str">
        <f>IF([2]相关演算!GN115="","",[2]相关演算!GN115)</f>
        <v/>
      </c>
      <c r="GO115" s="228" t="str">
        <f>IF([2]相关演算!GO115="","",[2]相关演算!GO115)</f>
        <v/>
      </c>
      <c r="GP115" s="228" t="str">
        <f>IF([2]相关演算!GP115="","",[2]相关演算!GP115)</f>
        <v/>
      </c>
      <c r="GQ115" s="228" t="str">
        <f>IF([2]相关演算!GQ115="","",[2]相关演算!GQ115)</f>
        <v/>
      </c>
      <c r="GR115" s="228" t="str">
        <f>IF([2]相关演算!GR115="","",[2]相关演算!GR115)</f>
        <v/>
      </c>
      <c r="GS115" s="228" t="str">
        <f>IF([2]相关演算!GS115="","",[2]相关演算!GS115)</f>
        <v/>
      </c>
      <c r="GT115" s="228" t="str">
        <f>IF([2]相关演算!GT115="","",[2]相关演算!GT115)</f>
        <v/>
      </c>
      <c r="GU115" s="228" t="str">
        <f>IF([2]相关演算!GU115="","",[2]相关演算!GU115)</f>
        <v/>
      </c>
      <c r="GV115" s="228" t="str">
        <f>IF([2]相关演算!GV115="","",[2]相关演算!GV115)</f>
        <v/>
      </c>
      <c r="GW115" s="228" t="str">
        <f>IF([2]相关演算!GW115="","",[2]相关演算!GW115)</f>
        <v/>
      </c>
      <c r="GX115" s="228" t="str">
        <f>IF([2]相关演算!GX115="","",[2]相关演算!GX115)</f>
        <v/>
      </c>
      <c r="GY115" s="228" t="str">
        <f>IF([2]相关演算!GY115="","",[2]相关演算!GY115)</f>
        <v/>
      </c>
      <c r="GZ115" s="228" t="str">
        <f>IF([2]相关演算!GZ115="","",[2]相关演算!GZ115)</f>
        <v/>
      </c>
    </row>
    <row r="116" spans="1:208">
      <c r="A116" s="228" t="str">
        <f>IF([2]相关演算!A116="","",[2]相关演算!A116)</f>
        <v/>
      </c>
      <c r="B116" s="228" t="str">
        <f>IF([2]相关演算!B116="","",[2]相关演算!B116)</f>
        <v/>
      </c>
      <c r="C116" s="228" t="str">
        <f>IF([2]相关演算!C116="","",[2]相关演算!C116)</f>
        <v/>
      </c>
      <c r="D116" s="228" t="str">
        <f>IF([2]相关演算!D116="","",[2]相关演算!D116)</f>
        <v/>
      </c>
      <c r="E116" s="228" t="str">
        <f>IF([2]相关演算!E116="","",[2]相关演算!E116)</f>
        <v/>
      </c>
      <c r="F116" s="228" t="str">
        <f>IF([2]相关演算!F116="","",[2]相关演算!F116)</f>
        <v/>
      </c>
      <c r="G116" s="228" t="str">
        <f>IF([2]相关演算!G116="","",[2]相关演算!G116)</f>
        <v/>
      </c>
      <c r="H116" s="228" t="str">
        <f>IF([2]相关演算!H116="","",[2]相关演算!H116)</f>
        <v/>
      </c>
      <c r="I116" s="228" t="str">
        <f>IF([2]相关演算!I116="","",[2]相关演算!I116)</f>
        <v/>
      </c>
      <c r="J116" s="228" t="str">
        <f>IF([2]相关演算!J116="","",[2]相关演算!J116)</f>
        <v/>
      </c>
      <c r="K116" s="228" t="str">
        <f>IF([2]相关演算!K116="","",[2]相关演算!K116)</f>
        <v/>
      </c>
      <c r="L116" s="228" t="str">
        <f>IF([2]相关演算!L116="","",[2]相关演算!L116)</f>
        <v/>
      </c>
      <c r="M116" s="228" t="str">
        <f>IF([2]相关演算!M116="","",[2]相关演算!M116)</f>
        <v/>
      </c>
      <c r="N116" s="228" t="str">
        <f>IF([2]相关演算!N116="","",[2]相关演算!N116)</f>
        <v/>
      </c>
      <c r="O116" s="228" t="str">
        <f>IF([2]相关演算!O116="","",[2]相关演算!O116)</f>
        <v/>
      </c>
      <c r="P116" s="228" t="str">
        <f>IF([2]相关演算!P116="","",[2]相关演算!P116)</f>
        <v/>
      </c>
      <c r="Q116" s="228" t="str">
        <f>IF([2]相关演算!Q116="","",[2]相关演算!Q116)</f>
        <v/>
      </c>
      <c r="R116" s="228" t="str">
        <f>IF([2]相关演算!R116="","",[2]相关演算!R116)</f>
        <v/>
      </c>
      <c r="S116" s="228" t="str">
        <f>IF([2]相关演算!S116="","",[2]相关演算!S116)</f>
        <v/>
      </c>
      <c r="T116" s="228" t="str">
        <f>IF([2]相关演算!T116="","",[2]相关演算!T116)</f>
        <v/>
      </c>
      <c r="U116" s="228" t="str">
        <f>IF([2]相关演算!U116="","",[2]相关演算!U116)</f>
        <v/>
      </c>
      <c r="V116" s="228" t="str">
        <f>IF([2]相关演算!V116="","",[2]相关演算!V116)</f>
        <v/>
      </c>
      <c r="W116" s="228" t="str">
        <f>IF([2]相关演算!W116="","",[2]相关演算!W116)</f>
        <v/>
      </c>
      <c r="X116" s="228" t="str">
        <f>IF([2]相关演算!X116="","",[2]相关演算!X116)</f>
        <v/>
      </c>
      <c r="Y116" s="228" t="str">
        <f>IF([2]相关演算!Y116="","",[2]相关演算!Y116)</f>
        <v/>
      </c>
      <c r="Z116" s="228" t="str">
        <f>IF([2]相关演算!Z116="","",[2]相关演算!Z116)</f>
        <v/>
      </c>
      <c r="AA116" s="228" t="str">
        <f>IF([2]相关演算!AA116="","",[2]相关演算!AA116)</f>
        <v/>
      </c>
      <c r="AB116" s="228" t="str">
        <f>IF([2]相关演算!AB116="","",[2]相关演算!AB116)</f>
        <v/>
      </c>
      <c r="AC116" s="228" t="str">
        <f>IF([2]相关演算!AC116="","",[2]相关演算!AC116)</f>
        <v/>
      </c>
      <c r="AD116" s="228" t="str">
        <f>IF([2]相关演算!AD116="","",[2]相关演算!AD116)</f>
        <v/>
      </c>
      <c r="AE116" s="228" t="str">
        <f>IF([2]相关演算!AE116="","",[2]相关演算!AE116)</f>
        <v/>
      </c>
      <c r="AF116" s="228" t="str">
        <f>IF([2]相关演算!AF116="","",[2]相关演算!AF116)</f>
        <v/>
      </c>
      <c r="AG116" s="228" t="str">
        <f>IF([2]相关演算!AG116="","",[2]相关演算!AG116)</f>
        <v/>
      </c>
      <c r="AH116" s="228" t="str">
        <f>IF([2]相关演算!AH116="","",[2]相关演算!AH116)</f>
        <v/>
      </c>
      <c r="AI116" s="228" t="str">
        <f>IF([2]相关演算!AI116="","",[2]相关演算!AI116)</f>
        <v/>
      </c>
      <c r="AJ116" s="228" t="str">
        <f>IF([2]相关演算!AJ116="","",[2]相关演算!AJ116)</f>
        <v/>
      </c>
      <c r="AK116" s="228" t="str">
        <f>IF([2]相关演算!AK116="","",[2]相关演算!AK116)</f>
        <v/>
      </c>
      <c r="AL116" s="228" t="str">
        <f>IF([2]相关演算!AL116="","",[2]相关演算!AL116)</f>
        <v/>
      </c>
      <c r="AM116" s="228" t="str">
        <f>IF([2]相关演算!AM116="","",[2]相关演算!AM116)</f>
        <v/>
      </c>
      <c r="AN116" s="228" t="str">
        <f>IF([2]相关演算!AN116="","",[2]相关演算!AN116)</f>
        <v/>
      </c>
      <c r="AO116" s="228" t="str">
        <f>IF([2]相关演算!AO116="","",[2]相关演算!AO116)</f>
        <v/>
      </c>
      <c r="AP116" s="228" t="str">
        <f>IF([2]相关演算!AP116="","",[2]相关演算!AP116)</f>
        <v/>
      </c>
      <c r="AQ116" s="228" t="str">
        <f>IF([2]相关演算!AQ116="","",[2]相关演算!AQ116)</f>
        <v/>
      </c>
      <c r="AR116" s="228" t="str">
        <f>IF([2]相关演算!AR116="","",[2]相关演算!AR116)</f>
        <v/>
      </c>
      <c r="AS116" s="228" t="str">
        <f>IF([2]相关演算!AS116="","",[2]相关演算!AS116)</f>
        <v/>
      </c>
      <c r="AT116" s="228" t="str">
        <f>IF([2]相关演算!AT116="","",[2]相关演算!AT116)</f>
        <v/>
      </c>
      <c r="AU116" s="228" t="str">
        <f>IF([2]相关演算!AU116="","",[2]相关演算!AU116)</f>
        <v/>
      </c>
      <c r="AV116" s="228" t="str">
        <f>IF([2]相关演算!AV116="","",[2]相关演算!AV116)</f>
        <v/>
      </c>
      <c r="AW116" s="228" t="str">
        <f>IF([2]相关演算!AW116="","",[2]相关演算!AW116)</f>
        <v/>
      </c>
      <c r="AX116" s="228" t="str">
        <f>IF([2]相关演算!AX116="","",[2]相关演算!AX116)</f>
        <v/>
      </c>
      <c r="AY116" s="228" t="str">
        <f>IF([2]相关演算!AY116="","",[2]相关演算!AY116)</f>
        <v/>
      </c>
      <c r="AZ116" s="228" t="str">
        <f>IF([2]相关演算!AZ116="","",[2]相关演算!AZ116)</f>
        <v/>
      </c>
      <c r="BA116" s="228" t="str">
        <f>IF([2]相关演算!BA116="","",[2]相关演算!BA116)</f>
        <v/>
      </c>
      <c r="BB116" s="228" t="str">
        <f>IF([2]相关演算!BB116="","",[2]相关演算!BB116)</f>
        <v/>
      </c>
      <c r="BC116" s="228" t="str">
        <f>IF([2]相关演算!BC116="","",[2]相关演算!BC116)</f>
        <v/>
      </c>
      <c r="BD116" s="228" t="str">
        <f>IF([2]相关演算!BD116="","",[2]相关演算!BD116)</f>
        <v/>
      </c>
      <c r="BE116" s="228" t="str">
        <f>IF([2]相关演算!BE116="","",[2]相关演算!BE116)</f>
        <v/>
      </c>
      <c r="BF116" s="228" t="str">
        <f>IF([2]相关演算!BF116="","",[2]相关演算!BF116)</f>
        <v/>
      </c>
      <c r="BG116" s="228" t="str">
        <f>IF([2]相关演算!BG116="","",[2]相关演算!BG116)</f>
        <v/>
      </c>
      <c r="BH116" s="228" t="str">
        <f>IF([2]相关演算!BH116="","",[2]相关演算!BH116)</f>
        <v/>
      </c>
      <c r="BI116" s="228" t="str">
        <f>IF([2]相关演算!BI116="","",[2]相关演算!BI116)</f>
        <v/>
      </c>
      <c r="BJ116" s="228" t="str">
        <f>IF([2]相关演算!BJ116="","",[2]相关演算!BJ116)</f>
        <v/>
      </c>
      <c r="BK116" s="228">
        <f>IF([2]相关演算!BK116="","",[2]相关演算!BK116)</f>
        <v>92</v>
      </c>
      <c r="BL116" s="228">
        <f>IF([2]相关演算!BL116="","",[2]相关演算!BL116)</f>
        <v>8.4346870989854605E-2</v>
      </c>
      <c r="BM116" s="228">
        <f>IF([2]相关演算!BM116="","",[2]相关演算!BM116)</f>
        <v>0.20494174672470206</v>
      </c>
      <c r="BN116" s="228">
        <f>IF([2]相关演算!BN116="","",[2]相关演算!BN116)</f>
        <v>0.28361596112248116</v>
      </c>
      <c r="BO116" s="228">
        <f>IF([2]相关演算!BO116="","",[2]相关演算!BO116)</f>
        <v>9.4267299074025312E-2</v>
      </c>
      <c r="BP116" s="228" t="str">
        <f>IF([2]相关演算!BP116="","",[2]相关演算!BP116)</f>
        <v/>
      </c>
      <c r="BQ116" s="228">
        <f>IF([2]相关演算!BQ116="","",[2]相关演算!BQ116)</f>
        <v>6.5328079861598498E-2</v>
      </c>
      <c r="BR116" s="228">
        <f>IF([2]相关演算!BR116="","",[2]相关演算!BR116)</f>
        <v>0.25800472090425436</v>
      </c>
      <c r="BS116" s="228">
        <f>IF([2]相关演算!BS116="","",[2]相关演算!BS116)</f>
        <v>0.11302498248558471</v>
      </c>
      <c r="BT116" s="228">
        <f>IF([2]相关演算!BT116="","",[2]相关演算!BT116)</f>
        <v>0.10232079219215093</v>
      </c>
      <c r="BU116" s="228" t="str">
        <f>IF([2]相关演算!BU116="","",[2]相关演算!BU116)</f>
        <v/>
      </c>
      <c r="BV116" s="228" t="str">
        <f>IF([2]相关演算!BV116="","",[2]相关演算!BV116)</f>
        <v/>
      </c>
      <c r="BW116" s="228">
        <f>IF([2]相关演算!BW116="","",[2]相关演算!BW116)</f>
        <v>0.1496749508514531</v>
      </c>
      <c r="BX116" s="228">
        <f>IF([2]相关演算!BX116="","",[2]相关演算!BX116)</f>
        <v>0.46294646762895642</v>
      </c>
      <c r="BY116" s="228">
        <f>IF([2]相关演算!BY116="","",[2]相关演算!BY116)</f>
        <v>0.3966409436080659</v>
      </c>
      <c r="BZ116" s="228">
        <f>IF([2]相关演算!BZ116="","",[2]相关演算!BZ116)</f>
        <v>0.19658809126617624</v>
      </c>
      <c r="CA116" s="228" t="str">
        <f>IF([2]相关演算!CA116="","",[2]相关演算!CA116)</f>
        <v/>
      </c>
      <c r="CB116" s="228" t="str">
        <f>IF([2]相关演算!CB116="","",[2]相关演算!CB116)</f>
        <v/>
      </c>
      <c r="CC116" s="228" t="str">
        <f>IF([2]相关演算!CC116="","",[2]相关演算!CC116)</f>
        <v/>
      </c>
      <c r="CD116" s="228" t="str">
        <f>IF([2]相关演算!CD116="","",[2]相关演算!CD116)</f>
        <v/>
      </c>
      <c r="CE116" s="228" t="str">
        <f>IF([2]相关演算!CE116="","",[2]相关演算!CE116)</f>
        <v/>
      </c>
      <c r="CF116" s="228" t="str">
        <f>IF([2]相关演算!CF116="","",[2]相关演算!CF116)</f>
        <v/>
      </c>
      <c r="CG116" s="228" t="str">
        <f>IF([2]相关演算!CG116="","",[2]相关演算!CG116)</f>
        <v/>
      </c>
      <c r="CH116" s="228" t="str">
        <f>IF([2]相关演算!CH116="","",[2]相关演算!CH116)</f>
        <v/>
      </c>
      <c r="CI116" s="228" t="str">
        <f>IF([2]相关演算!CI116="","",[2]相关演算!CI116)</f>
        <v/>
      </c>
      <c r="CJ116" s="228" t="str">
        <f>IF([2]相关演算!CJ116="","",[2]相关演算!CJ116)</f>
        <v/>
      </c>
      <c r="CK116" s="228" t="str">
        <f>IF([2]相关演算!CK116="","",[2]相关演算!CK116)</f>
        <v/>
      </c>
      <c r="CL116" s="228" t="str">
        <f>IF([2]相关演算!CL116="","",[2]相关演算!CL116)</f>
        <v/>
      </c>
      <c r="CM116" s="228" t="str">
        <f>IF([2]相关演算!CM116="","",[2]相关演算!CM116)</f>
        <v/>
      </c>
      <c r="CN116" s="228" t="str">
        <f>IF([2]相关演算!CN116="","",[2]相关演算!CN116)</f>
        <v/>
      </c>
      <c r="CO116" s="228" t="str">
        <f>IF([2]相关演算!CO116="","",[2]相关演算!CO116)</f>
        <v/>
      </c>
      <c r="CP116" s="228" t="str">
        <f>IF([2]相关演算!CP116="","",[2]相关演算!CP116)</f>
        <v/>
      </c>
      <c r="CQ116" s="228">
        <f>IF([2]相关演算!CQ116="","",[2]相关演算!CQ116)</f>
        <v>92</v>
      </c>
      <c r="CR116" s="228" t="e">
        <f>IF([2]相关演算!CR116="","",[2]相关演算!CR116)</f>
        <v>#VALUE!</v>
      </c>
      <c r="CS116" s="228" t="e">
        <f>IF([2]相关演算!CS116="","",[2]相关演算!CS116)</f>
        <v>#VALUE!</v>
      </c>
      <c r="CT116" s="228" t="e">
        <f>IF([2]相关演算!CT116="","",[2]相关演算!CT116)</f>
        <v>#VALUE!</v>
      </c>
      <c r="CU116" s="228" t="e">
        <f>IF([2]相关演算!CU116="","",[2]相关演算!CU116)</f>
        <v>#VALUE!</v>
      </c>
      <c r="CV116" s="228" t="str">
        <f>IF([2]相关演算!CV116="","",[2]相关演算!CV116)</f>
        <v/>
      </c>
      <c r="CW116" s="228">
        <f>IF([2]相关演算!CW116="","",[2]相关演算!CW116)</f>
        <v>9.1126106393366588E-2</v>
      </c>
      <c r="CX116" s="228">
        <f>IF([2]相关演算!CX116="","",[2]相关演算!CX116)</f>
        <v>9.8553316756537945E-2</v>
      </c>
      <c r="CY116" s="228">
        <f>IF([2]相关演算!CY116="","",[2]相关演算!CY116)</f>
        <v>8.8890615290179303E-2</v>
      </c>
      <c r="CZ116" s="228">
        <f>IF([2]相关演算!CZ116="","",[2]相关演算!CZ116)</f>
        <v>8.8758323567400141E-2</v>
      </c>
      <c r="DA116" s="228" t="str">
        <f>IF([2]相关演算!DA116="","",[2]相关演算!DA116)</f>
        <v/>
      </c>
      <c r="DB116" s="228" t="str">
        <f>IF([2]相关演算!DB116="","",[2]相关演算!DB116)</f>
        <v/>
      </c>
      <c r="DC116" s="228" t="e">
        <f>IF([2]相关演算!DC116="","",[2]相关演算!DC116)</f>
        <v>#VALUE!</v>
      </c>
      <c r="DD116" s="228" t="e">
        <f>IF([2]相关演算!DD116="","",[2]相关演算!DD116)</f>
        <v>#VALUE!</v>
      </c>
      <c r="DE116" s="228" t="e">
        <f>IF([2]相关演算!DE116="","",[2]相关演算!DE116)</f>
        <v>#VALUE!</v>
      </c>
      <c r="DF116" s="228" t="e">
        <f>IF([2]相关演算!DF116="","",[2]相关演算!DF116)</f>
        <v>#VALUE!</v>
      </c>
      <c r="DG116" s="228" t="str">
        <f>IF([2]相关演算!DG116="","",[2]相关演算!DG116)</f>
        <v/>
      </c>
      <c r="DH116" s="228" t="str">
        <f>IF([2]相关演算!DH116="","",[2]相关演算!DH116)</f>
        <v/>
      </c>
      <c r="DI116" s="228" t="str">
        <f>IF([2]相关演算!DI116="","",[2]相关演算!DI116)</f>
        <v/>
      </c>
      <c r="DJ116" s="228" t="str">
        <f>IF([2]相关演算!DJ116="","",[2]相关演算!DJ116)</f>
        <v/>
      </c>
      <c r="DK116" s="228" t="str">
        <f>IF([2]相关演算!DK116="","",[2]相关演算!DK116)</f>
        <v/>
      </c>
      <c r="DL116" s="228" t="str">
        <f>IF([2]相关演算!DL116="","",[2]相关演算!DL116)</f>
        <v/>
      </c>
      <c r="DM116" s="228" t="str">
        <f>IF([2]相关演算!DM116="","",[2]相关演算!DM116)</f>
        <v/>
      </c>
      <c r="DN116" s="228" t="str">
        <f>IF([2]相关演算!DN116="","",[2]相关演算!DN116)</f>
        <v/>
      </c>
      <c r="DO116" s="228" t="str">
        <f>IF([2]相关演算!DO116="","",[2]相关演算!DO116)</f>
        <v/>
      </c>
      <c r="DP116" s="228" t="str">
        <f>IF([2]相关演算!DP116="","",[2]相关演算!DP116)</f>
        <v/>
      </c>
      <c r="DQ116" s="228" t="str">
        <f>IF([2]相关演算!DQ116="","",[2]相关演算!DQ116)</f>
        <v/>
      </c>
      <c r="DR116" s="228" t="str">
        <f>IF([2]相关演算!DR116="","",[2]相关演算!DR116)</f>
        <v/>
      </c>
      <c r="DS116" s="228" t="str">
        <f>IF([2]相关演算!DS116="","",[2]相关演算!DS116)</f>
        <v/>
      </c>
      <c r="DT116" s="228" t="str">
        <f>IF([2]相关演算!DT116="","",[2]相关演算!DT116)</f>
        <v/>
      </c>
      <c r="DU116" s="228" t="str">
        <f>IF([2]相关演算!DU116="","",[2]相关演算!DU116)</f>
        <v/>
      </c>
      <c r="DV116" s="228" t="str">
        <f>IF([2]相关演算!DV116="","",[2]相关演算!DV116)</f>
        <v/>
      </c>
      <c r="DW116" s="228" t="str">
        <f>IF([2]相关演算!DW116="","",[2]相关演算!DW116)</f>
        <v/>
      </c>
      <c r="DX116" s="228" t="str">
        <f>IF([2]相关演算!DX116="","",[2]相关演算!DX116)</f>
        <v/>
      </c>
      <c r="DY116" s="228" t="str">
        <f>IF([2]相关演算!DY116="","",[2]相关演算!DY116)</f>
        <v/>
      </c>
      <c r="DZ116" s="228" t="str">
        <f>IF([2]相关演算!DZ116="","",[2]相关演算!DZ116)</f>
        <v/>
      </c>
      <c r="EA116" s="228" t="str">
        <f>IF([2]相关演算!EA116="","",[2]相关演算!EA116)</f>
        <v/>
      </c>
      <c r="EB116" s="228" t="str">
        <f>IF([2]相关演算!EB116="","",[2]相关演算!EB116)</f>
        <v/>
      </c>
      <c r="EC116" s="228" t="str">
        <f>IF([2]相关演算!EC116="","",[2]相关演算!EC116)</f>
        <v/>
      </c>
      <c r="ED116" s="228" t="str">
        <f>IF([2]相关演算!ED116="","",[2]相关演算!ED116)</f>
        <v/>
      </c>
      <c r="EE116" s="228" t="str">
        <f>IF([2]相关演算!EE116="","",[2]相关演算!EE116)</f>
        <v/>
      </c>
      <c r="EF116" s="228" t="str">
        <f>IF([2]相关演算!EF116="","",[2]相关演算!EF116)</f>
        <v/>
      </c>
      <c r="EG116" s="228" t="str">
        <f>IF([2]相关演算!EG116="","",[2]相关演算!EG116)</f>
        <v/>
      </c>
      <c r="EH116" s="228" t="str">
        <f>IF([2]相关演算!EH116="","",[2]相关演算!EH116)</f>
        <v/>
      </c>
      <c r="EI116" s="228" t="str">
        <f>IF([2]相关演算!EI116="","",[2]相关演算!EI116)</f>
        <v/>
      </c>
      <c r="EJ116" s="228" t="str">
        <f>IF([2]相关演算!EJ116="","",[2]相关演算!EJ116)</f>
        <v/>
      </c>
      <c r="EK116" s="228" t="str">
        <f>IF([2]相关演算!EK116="","",[2]相关演算!EK116)</f>
        <v/>
      </c>
      <c r="EL116" s="228" t="str">
        <f>IF([2]相关演算!EL116="","",[2]相关演算!EL116)</f>
        <v/>
      </c>
      <c r="EM116" s="228" t="str">
        <f>IF([2]相关演算!EM116="","",[2]相关演算!EM116)</f>
        <v/>
      </c>
      <c r="EN116" s="228" t="str">
        <f>IF([2]相关演算!EN116="","",[2]相关演算!EN116)</f>
        <v/>
      </c>
      <c r="EO116" s="228" t="str">
        <f>IF([2]相关演算!EO116="","",[2]相关演算!EO116)</f>
        <v/>
      </c>
      <c r="EP116" s="228" t="str">
        <f>IF([2]相关演算!EP116="","",[2]相关演算!EP116)</f>
        <v/>
      </c>
      <c r="EQ116" s="228" t="str">
        <f>IF([2]相关演算!EQ116="","",[2]相关演算!EQ116)</f>
        <v/>
      </c>
      <c r="ER116" s="228" t="str">
        <f>IF([2]相关演算!ER116="","",[2]相关演算!ER116)</f>
        <v/>
      </c>
      <c r="ES116" s="228" t="str">
        <f>IF([2]相关演算!ES116="","",[2]相关演算!ES116)</f>
        <v/>
      </c>
      <c r="ET116" s="228" t="str">
        <f>IF([2]相关演算!ET116="","",[2]相关演算!ET116)</f>
        <v/>
      </c>
      <c r="EU116" s="228" t="str">
        <f>IF([2]相关演算!EU116="","",[2]相关演算!EU116)</f>
        <v/>
      </c>
      <c r="EV116" s="228" t="str">
        <f>IF([2]相关演算!EV116="","",[2]相关演算!EV116)</f>
        <v/>
      </c>
      <c r="EW116" s="228" t="str">
        <f>IF([2]相关演算!EW116="","",[2]相关演算!EW116)</f>
        <v/>
      </c>
      <c r="EX116" s="228" t="str">
        <f>IF([2]相关演算!EX116="","",[2]相关演算!EX116)</f>
        <v/>
      </c>
      <c r="EY116" s="228" t="str">
        <f>IF([2]相关演算!EY116="","",[2]相关演算!EY116)</f>
        <v/>
      </c>
      <c r="EZ116" s="228" t="str">
        <f>IF([2]相关演算!EZ116="","",[2]相关演算!EZ116)</f>
        <v/>
      </c>
      <c r="FA116" s="228" t="str">
        <f>IF([2]相关演算!FA116="","",[2]相关演算!FA116)</f>
        <v/>
      </c>
      <c r="FB116" s="228" t="str">
        <f>IF([2]相关演算!FB116="","",[2]相关演算!FB116)</f>
        <v/>
      </c>
      <c r="FC116" s="228" t="str">
        <f>IF([2]相关演算!FC116="","",[2]相关演算!FC116)</f>
        <v/>
      </c>
      <c r="FD116" s="228" t="str">
        <f>IF([2]相关演算!FD116="","",[2]相关演算!FD116)</f>
        <v/>
      </c>
      <c r="FE116" s="228" t="str">
        <f>IF([2]相关演算!FE116="","",[2]相关演算!FE116)</f>
        <v/>
      </c>
      <c r="FF116" s="228" t="str">
        <f>IF([2]相关演算!FF116="","",[2]相关演算!FF116)</f>
        <v/>
      </c>
      <c r="FG116" s="228" t="str">
        <f>IF([2]相关演算!FG116="","",[2]相关演算!FG116)</f>
        <v/>
      </c>
      <c r="FH116" s="228">
        <f>IF([2]相关演算!FH116="","",[2]相关演算!FH116)</f>
        <v>10101</v>
      </c>
      <c r="FI116" s="228" t="str">
        <f>IF([2]相关演算!FI116="","",[2]相关演算!FI116)</f>
        <v/>
      </c>
      <c r="FJ116" s="228" t="str">
        <f>IF([2]相关演算!FJ116="","",[2]相关演算!FJ116)</f>
        <v/>
      </c>
      <c r="FK116" s="228" t="str">
        <f>IF([2]相关演算!FK116="","",[2]相关演算!FK116)</f>
        <v/>
      </c>
      <c r="FL116" s="228" t="str">
        <f>IF([2]相关演算!FL116="","",[2]相关演算!FL116)</f>
        <v/>
      </c>
      <c r="FM116" s="228" t="str">
        <f>IF([2]相关演算!FM116="","",[2]相关演算!FM116)</f>
        <v/>
      </c>
      <c r="FN116" s="228" t="str">
        <f>IF([2]相关演算!FN116="","",[2]相关演算!FN116)</f>
        <v/>
      </c>
      <c r="FO116" s="228" t="str">
        <f>IF([2]相关演算!FO116="","",[2]相关演算!FO116)</f>
        <v/>
      </c>
      <c r="FP116" s="228" t="str">
        <f>IF([2]相关演算!FP116="","",[2]相关演算!FP116)</f>
        <v/>
      </c>
      <c r="FQ116" s="228" t="str">
        <f>IF([2]相关演算!FQ116="","",[2]相关演算!FQ116)</f>
        <v/>
      </c>
      <c r="FR116" s="228" t="str">
        <f>IF([2]相关演算!FR116="","",[2]相关演算!FR116)</f>
        <v/>
      </c>
      <c r="FS116" s="228" t="str">
        <f>IF([2]相关演算!FS116="","",[2]相关演算!FS116)</f>
        <v/>
      </c>
      <c r="FT116" s="228" t="str">
        <f>IF([2]相关演算!FT116="","",[2]相关演算!FT116)</f>
        <v/>
      </c>
      <c r="FU116" s="228" t="str">
        <f>IF([2]相关演算!FU116="","",[2]相关演算!FU116)</f>
        <v/>
      </c>
      <c r="FV116" s="228" t="str">
        <f>IF([2]相关演算!FV116="","",[2]相关演算!FV116)</f>
        <v/>
      </c>
      <c r="FW116" s="228" t="str">
        <f>IF([2]相关演算!FW116="","",[2]相关演算!FW116)</f>
        <v/>
      </c>
      <c r="FX116" s="228" t="str">
        <f>IF([2]相关演算!FX116="","",[2]相关演算!FX116)</f>
        <v/>
      </c>
      <c r="FY116" s="228" t="str">
        <f>IF([2]相关演算!FY116="","",[2]相关演算!FY116)</f>
        <v/>
      </c>
      <c r="FZ116" s="228" t="str">
        <f>IF([2]相关演算!FZ116="","",[2]相关演算!FZ116)</f>
        <v/>
      </c>
      <c r="GA116" s="228" t="str">
        <f>IF([2]相关演算!GA116="","",[2]相关演算!GA116)</f>
        <v/>
      </c>
      <c r="GB116" s="228" t="str">
        <f>IF([2]相关演算!GB116="","",[2]相关演算!GB116)</f>
        <v/>
      </c>
      <c r="GC116" s="228" t="str">
        <f>IF([2]相关演算!GC116="","",[2]相关演算!GC116)</f>
        <v/>
      </c>
      <c r="GD116" s="228" t="str">
        <f>IF([2]相关演算!GD116="","",[2]相关演算!GD116)</f>
        <v/>
      </c>
      <c r="GE116" s="228" t="str">
        <f>IF([2]相关演算!GE116="","",[2]相关演算!GE116)</f>
        <v/>
      </c>
      <c r="GF116" s="228" t="str">
        <f>IF([2]相关演算!GF116="","",[2]相关演算!GF116)</f>
        <v/>
      </c>
      <c r="GG116" s="228" t="str">
        <f>IF([2]相关演算!GG116="","",[2]相关演算!GG116)</f>
        <v/>
      </c>
      <c r="GH116" s="228" t="str">
        <f>IF([2]相关演算!GH116="","",[2]相关演算!GH116)</f>
        <v/>
      </c>
      <c r="GI116" s="228" t="str">
        <f>IF([2]相关演算!GI116="","",[2]相关演算!GI116)</f>
        <v/>
      </c>
      <c r="GJ116" s="228" t="str">
        <f>IF([2]相关演算!GJ116="","",[2]相关演算!GJ116)</f>
        <v/>
      </c>
      <c r="GK116" s="228" t="str">
        <f>IF([2]相关演算!GK116="","",[2]相关演算!GK116)</f>
        <v/>
      </c>
      <c r="GL116" s="228" t="str">
        <f>IF([2]相关演算!GL116="","",[2]相关演算!GL116)</f>
        <v/>
      </c>
      <c r="GM116" s="228" t="str">
        <f>IF([2]相关演算!GM116="","",[2]相关演算!GM116)</f>
        <v/>
      </c>
      <c r="GN116" s="228" t="str">
        <f>IF([2]相关演算!GN116="","",[2]相关演算!GN116)</f>
        <v/>
      </c>
      <c r="GO116" s="228" t="str">
        <f>IF([2]相关演算!GO116="","",[2]相关演算!GO116)</f>
        <v/>
      </c>
      <c r="GP116" s="228" t="str">
        <f>IF([2]相关演算!GP116="","",[2]相关演算!GP116)</f>
        <v/>
      </c>
      <c r="GQ116" s="228" t="str">
        <f>IF([2]相关演算!GQ116="","",[2]相关演算!GQ116)</f>
        <v/>
      </c>
      <c r="GR116" s="228" t="str">
        <f>IF([2]相关演算!GR116="","",[2]相关演算!GR116)</f>
        <v/>
      </c>
      <c r="GS116" s="228" t="str">
        <f>IF([2]相关演算!GS116="","",[2]相关演算!GS116)</f>
        <v/>
      </c>
      <c r="GT116" s="228" t="str">
        <f>IF([2]相关演算!GT116="","",[2]相关演算!GT116)</f>
        <v/>
      </c>
      <c r="GU116" s="228" t="str">
        <f>IF([2]相关演算!GU116="","",[2]相关演算!GU116)</f>
        <v/>
      </c>
      <c r="GV116" s="228" t="str">
        <f>IF([2]相关演算!GV116="","",[2]相关演算!GV116)</f>
        <v/>
      </c>
      <c r="GW116" s="228" t="str">
        <f>IF([2]相关演算!GW116="","",[2]相关演算!GW116)</f>
        <v/>
      </c>
      <c r="GX116" s="228" t="str">
        <f>IF([2]相关演算!GX116="","",[2]相关演算!GX116)</f>
        <v/>
      </c>
      <c r="GY116" s="228" t="str">
        <f>IF([2]相关演算!GY116="","",[2]相关演算!GY116)</f>
        <v/>
      </c>
      <c r="GZ116" s="228" t="str">
        <f>IF([2]相关演算!GZ116="","",[2]相关演算!GZ116)</f>
        <v/>
      </c>
    </row>
    <row r="117" spans="1:208">
      <c r="A117" s="228" t="str">
        <f>IF([2]相关演算!A117="","",[2]相关演算!A117)</f>
        <v/>
      </c>
      <c r="B117" s="228" t="str">
        <f>IF([2]相关演算!B117="","",[2]相关演算!B117)</f>
        <v/>
      </c>
      <c r="C117" s="228" t="str">
        <f>IF([2]相关演算!C117="","",[2]相关演算!C117)</f>
        <v/>
      </c>
      <c r="D117" s="228" t="str">
        <f>IF([2]相关演算!D117="","",[2]相关演算!D117)</f>
        <v/>
      </c>
      <c r="E117" s="228" t="str">
        <f>IF([2]相关演算!E117="","",[2]相关演算!E117)</f>
        <v/>
      </c>
      <c r="F117" s="228" t="str">
        <f>IF([2]相关演算!F117="","",[2]相关演算!F117)</f>
        <v/>
      </c>
      <c r="G117" s="228" t="str">
        <f>IF([2]相关演算!G117="","",[2]相关演算!G117)</f>
        <v/>
      </c>
      <c r="H117" s="228" t="str">
        <f>IF([2]相关演算!H117="","",[2]相关演算!H117)</f>
        <v/>
      </c>
      <c r="I117" s="228" t="str">
        <f>IF([2]相关演算!I117="","",[2]相关演算!I117)</f>
        <v/>
      </c>
      <c r="J117" s="228" t="str">
        <f>IF([2]相关演算!J117="","",[2]相关演算!J117)</f>
        <v/>
      </c>
      <c r="K117" s="228" t="str">
        <f>IF([2]相关演算!K117="","",[2]相关演算!K117)</f>
        <v/>
      </c>
      <c r="L117" s="228" t="str">
        <f>IF([2]相关演算!L117="","",[2]相关演算!L117)</f>
        <v/>
      </c>
      <c r="M117" s="228" t="str">
        <f>IF([2]相关演算!M117="","",[2]相关演算!M117)</f>
        <v/>
      </c>
      <c r="N117" s="228" t="str">
        <f>IF([2]相关演算!N117="","",[2]相关演算!N117)</f>
        <v/>
      </c>
      <c r="O117" s="228" t="str">
        <f>IF([2]相关演算!O117="","",[2]相关演算!O117)</f>
        <v/>
      </c>
      <c r="P117" s="228" t="str">
        <f>IF([2]相关演算!P117="","",[2]相关演算!P117)</f>
        <v/>
      </c>
      <c r="Q117" s="228" t="str">
        <f>IF([2]相关演算!Q117="","",[2]相关演算!Q117)</f>
        <v/>
      </c>
      <c r="R117" s="228" t="str">
        <f>IF([2]相关演算!R117="","",[2]相关演算!R117)</f>
        <v/>
      </c>
      <c r="S117" s="228" t="str">
        <f>IF([2]相关演算!S117="","",[2]相关演算!S117)</f>
        <v/>
      </c>
      <c r="T117" s="228" t="str">
        <f>IF([2]相关演算!T117="","",[2]相关演算!T117)</f>
        <v/>
      </c>
      <c r="U117" s="228" t="str">
        <f>IF([2]相关演算!U117="","",[2]相关演算!U117)</f>
        <v/>
      </c>
      <c r="V117" s="228" t="str">
        <f>IF([2]相关演算!V117="","",[2]相关演算!V117)</f>
        <v/>
      </c>
      <c r="W117" s="228" t="str">
        <f>IF([2]相关演算!W117="","",[2]相关演算!W117)</f>
        <v/>
      </c>
      <c r="X117" s="228" t="str">
        <f>IF([2]相关演算!X117="","",[2]相关演算!X117)</f>
        <v/>
      </c>
      <c r="Y117" s="228" t="str">
        <f>IF([2]相关演算!Y117="","",[2]相关演算!Y117)</f>
        <v/>
      </c>
      <c r="Z117" s="228" t="str">
        <f>IF([2]相关演算!Z117="","",[2]相关演算!Z117)</f>
        <v/>
      </c>
      <c r="AA117" s="228" t="str">
        <f>IF([2]相关演算!AA117="","",[2]相关演算!AA117)</f>
        <v/>
      </c>
      <c r="AB117" s="228" t="str">
        <f>IF([2]相关演算!AB117="","",[2]相关演算!AB117)</f>
        <v/>
      </c>
      <c r="AC117" s="228" t="str">
        <f>IF([2]相关演算!AC117="","",[2]相关演算!AC117)</f>
        <v/>
      </c>
      <c r="AD117" s="228" t="str">
        <f>IF([2]相关演算!AD117="","",[2]相关演算!AD117)</f>
        <v/>
      </c>
      <c r="AE117" s="228" t="str">
        <f>IF([2]相关演算!AE117="","",[2]相关演算!AE117)</f>
        <v/>
      </c>
      <c r="AF117" s="228" t="str">
        <f>IF([2]相关演算!AF117="","",[2]相关演算!AF117)</f>
        <v/>
      </c>
      <c r="AG117" s="228" t="str">
        <f>IF([2]相关演算!AG117="","",[2]相关演算!AG117)</f>
        <v/>
      </c>
      <c r="AH117" s="228" t="str">
        <f>IF([2]相关演算!AH117="","",[2]相关演算!AH117)</f>
        <v/>
      </c>
      <c r="AI117" s="228" t="str">
        <f>IF([2]相关演算!AI117="","",[2]相关演算!AI117)</f>
        <v/>
      </c>
      <c r="AJ117" s="228" t="str">
        <f>IF([2]相关演算!AJ117="","",[2]相关演算!AJ117)</f>
        <v/>
      </c>
      <c r="AK117" s="228" t="str">
        <f>IF([2]相关演算!AK117="","",[2]相关演算!AK117)</f>
        <v/>
      </c>
      <c r="AL117" s="228" t="str">
        <f>IF([2]相关演算!AL117="","",[2]相关演算!AL117)</f>
        <v/>
      </c>
      <c r="AM117" s="228" t="str">
        <f>IF([2]相关演算!AM117="","",[2]相关演算!AM117)</f>
        <v/>
      </c>
      <c r="AN117" s="228" t="str">
        <f>IF([2]相关演算!AN117="","",[2]相关演算!AN117)</f>
        <v/>
      </c>
      <c r="AO117" s="228" t="str">
        <f>IF([2]相关演算!AO117="","",[2]相关演算!AO117)</f>
        <v/>
      </c>
      <c r="AP117" s="228" t="str">
        <f>IF([2]相关演算!AP117="","",[2]相关演算!AP117)</f>
        <v/>
      </c>
      <c r="AQ117" s="228" t="str">
        <f>IF([2]相关演算!AQ117="","",[2]相关演算!AQ117)</f>
        <v/>
      </c>
      <c r="AR117" s="228" t="str">
        <f>IF([2]相关演算!AR117="","",[2]相关演算!AR117)</f>
        <v/>
      </c>
      <c r="AS117" s="228" t="str">
        <f>IF([2]相关演算!AS117="","",[2]相关演算!AS117)</f>
        <v/>
      </c>
      <c r="AT117" s="228" t="str">
        <f>IF([2]相关演算!AT117="","",[2]相关演算!AT117)</f>
        <v/>
      </c>
      <c r="AU117" s="228" t="str">
        <f>IF([2]相关演算!AU117="","",[2]相关演算!AU117)</f>
        <v/>
      </c>
      <c r="AV117" s="228" t="str">
        <f>IF([2]相关演算!AV117="","",[2]相关演算!AV117)</f>
        <v/>
      </c>
      <c r="AW117" s="228" t="str">
        <f>IF([2]相关演算!AW117="","",[2]相关演算!AW117)</f>
        <v/>
      </c>
      <c r="AX117" s="228" t="str">
        <f>IF([2]相关演算!AX117="","",[2]相关演算!AX117)</f>
        <v/>
      </c>
      <c r="AY117" s="228" t="str">
        <f>IF([2]相关演算!AY117="","",[2]相关演算!AY117)</f>
        <v/>
      </c>
      <c r="AZ117" s="228" t="str">
        <f>IF([2]相关演算!AZ117="","",[2]相关演算!AZ117)</f>
        <v/>
      </c>
      <c r="BA117" s="228" t="str">
        <f>IF([2]相关演算!BA117="","",[2]相关演算!BA117)</f>
        <v/>
      </c>
      <c r="BB117" s="228" t="str">
        <f>IF([2]相关演算!BB117="","",[2]相关演算!BB117)</f>
        <v/>
      </c>
      <c r="BC117" s="228" t="str">
        <f>IF([2]相关演算!BC117="","",[2]相关演算!BC117)</f>
        <v/>
      </c>
      <c r="BD117" s="228" t="str">
        <f>IF([2]相关演算!BD117="","",[2]相关演算!BD117)</f>
        <v/>
      </c>
      <c r="BE117" s="228" t="str">
        <f>IF([2]相关演算!BE117="","",[2]相关演算!BE117)</f>
        <v/>
      </c>
      <c r="BF117" s="228" t="str">
        <f>IF([2]相关演算!BF117="","",[2]相关演算!BF117)</f>
        <v/>
      </c>
      <c r="BG117" s="228" t="str">
        <f>IF([2]相关演算!BG117="","",[2]相关演算!BG117)</f>
        <v/>
      </c>
      <c r="BH117" s="228" t="str">
        <f>IF([2]相关演算!BH117="","",[2]相关演算!BH117)</f>
        <v/>
      </c>
      <c r="BI117" s="228" t="str">
        <f>IF([2]相关演算!BI117="","",[2]相关演算!BI117)</f>
        <v/>
      </c>
      <c r="BJ117" s="228" t="str">
        <f>IF([2]相关演算!BJ117="","",[2]相关演算!BJ117)</f>
        <v/>
      </c>
      <c r="BK117" s="228">
        <f>IF([2]相关演算!BK117="","",[2]相关演算!BK117)</f>
        <v>93</v>
      </c>
      <c r="BL117" s="228">
        <f>IF([2]相关演算!BL117="","",[2]相关演算!BL117)</f>
        <v>8.5304861680325195E-2</v>
      </c>
      <c r="BM117" s="228">
        <f>IF([2]相关演算!BM117="","",[2]相关演算!BM117)</f>
        <v>0.20719164438261056</v>
      </c>
      <c r="BN117" s="228">
        <f>IF([2]相关演算!BN117="","",[2]相关演算!BN117)</f>
        <v>0.29117035326413915</v>
      </c>
      <c r="BO117" s="228">
        <f>IF([2]相关演算!BO117="","",[2]相关演算!BO117)</f>
        <v>9.53316299795538E-2</v>
      </c>
      <c r="BP117" s="228" t="str">
        <f>IF([2]相关演算!BP117="","",[2]相关演算!BP117)</f>
        <v/>
      </c>
      <c r="BQ117" s="228">
        <f>IF([2]相关演算!BQ117="","",[2]相关演算!BQ117)</f>
        <v>6.6200352957299868E-2</v>
      </c>
      <c r="BR117" s="228">
        <f>IF([2]相关演算!BR117="","",[2]相关演算!BR117)</f>
        <v>0.26016990569070392</v>
      </c>
      <c r="BS117" s="228">
        <f>IF([2]相关演算!BS117="","",[2]相关演算!BS117)</f>
        <v>0.11411518907280227</v>
      </c>
      <c r="BT117" s="228">
        <f>IF([2]相关演算!BT117="","",[2]相关演算!BT117)</f>
        <v>0.10288837679797333</v>
      </c>
      <c r="BU117" s="228" t="str">
        <f>IF([2]相关演算!BU117="","",[2]相关演算!BU117)</f>
        <v/>
      </c>
      <c r="BV117" s="228" t="str">
        <f>IF([2]相关演算!BV117="","",[2]相关演算!BV117)</f>
        <v/>
      </c>
      <c r="BW117" s="228">
        <f>IF([2]相关演算!BW117="","",[2]相关演算!BW117)</f>
        <v>0.15150521463762506</v>
      </c>
      <c r="BX117" s="228">
        <f>IF([2]相关演算!BX117="","",[2]相关演算!BX117)</f>
        <v>0.46736155007331448</v>
      </c>
      <c r="BY117" s="228">
        <f>IF([2]相关演算!BY117="","",[2]相关演算!BY117)</f>
        <v>0.40528554233694142</v>
      </c>
      <c r="BZ117" s="228">
        <f>IF([2]相关演算!BZ117="","",[2]相关演算!BZ117)</f>
        <v>0.19822000677752713</v>
      </c>
      <c r="CA117" s="228" t="str">
        <f>IF([2]相关演算!CA117="","",[2]相关演算!CA117)</f>
        <v/>
      </c>
      <c r="CB117" s="228" t="str">
        <f>IF([2]相关演算!CB117="","",[2]相关演算!CB117)</f>
        <v/>
      </c>
      <c r="CC117" s="228" t="str">
        <f>IF([2]相关演算!CC117="","",[2]相关演算!CC117)</f>
        <v/>
      </c>
      <c r="CD117" s="228" t="str">
        <f>IF([2]相关演算!CD117="","",[2]相关演算!CD117)</f>
        <v/>
      </c>
      <c r="CE117" s="228" t="str">
        <f>IF([2]相关演算!CE117="","",[2]相关演算!CE117)</f>
        <v/>
      </c>
      <c r="CF117" s="228" t="str">
        <f>IF([2]相关演算!CF117="","",[2]相关演算!CF117)</f>
        <v/>
      </c>
      <c r="CG117" s="228" t="str">
        <f>IF([2]相关演算!CG117="","",[2]相关演算!CG117)</f>
        <v/>
      </c>
      <c r="CH117" s="228" t="str">
        <f>IF([2]相关演算!CH117="","",[2]相关演算!CH117)</f>
        <v/>
      </c>
      <c r="CI117" s="228" t="str">
        <f>IF([2]相关演算!CI117="","",[2]相关演算!CI117)</f>
        <v/>
      </c>
      <c r="CJ117" s="228" t="str">
        <f>IF([2]相关演算!CJ117="","",[2]相关演算!CJ117)</f>
        <v/>
      </c>
      <c r="CK117" s="228" t="str">
        <f>IF([2]相关演算!CK117="","",[2]相关演算!CK117)</f>
        <v/>
      </c>
      <c r="CL117" s="228" t="str">
        <f>IF([2]相关演算!CL117="","",[2]相关演算!CL117)</f>
        <v/>
      </c>
      <c r="CM117" s="228" t="str">
        <f>IF([2]相关演算!CM117="","",[2]相关演算!CM117)</f>
        <v/>
      </c>
      <c r="CN117" s="228" t="str">
        <f>IF([2]相关演算!CN117="","",[2]相关演算!CN117)</f>
        <v/>
      </c>
      <c r="CO117" s="228" t="str">
        <f>IF([2]相关演算!CO117="","",[2]相关演算!CO117)</f>
        <v/>
      </c>
      <c r="CP117" s="228" t="str">
        <f>IF([2]相关演算!CP117="","",[2]相关演算!CP117)</f>
        <v/>
      </c>
      <c r="CQ117" s="228">
        <f>IF([2]相关演算!CQ117="","",[2]相关演算!CQ117)</f>
        <v>93</v>
      </c>
      <c r="CR117" s="228" t="e">
        <f>IF([2]相关演算!CR117="","",[2]相关演算!CR117)</f>
        <v>#VALUE!</v>
      </c>
      <c r="CS117" s="228" t="e">
        <f>IF([2]相关演算!CS117="","",[2]相关演算!CS117)</f>
        <v>#VALUE!</v>
      </c>
      <c r="CT117" s="228" t="e">
        <f>IF([2]相关演算!CT117="","",[2]相关演算!CT117)</f>
        <v>#VALUE!</v>
      </c>
      <c r="CU117" s="228" t="e">
        <f>IF([2]相关演算!CU117="","",[2]相关演算!CU117)</f>
        <v>#VALUE!</v>
      </c>
      <c r="CV117" s="228" t="str">
        <f>IF([2]相关演算!CV117="","",[2]相关演算!CV117)</f>
        <v/>
      </c>
      <c r="CW117" s="228">
        <f>IF([2]相关演算!CW117="","",[2]相关演算!CW117)</f>
        <v>9.1910691983871223E-2</v>
      </c>
      <c r="CX117" s="228">
        <f>IF([2]相关演算!CX117="","",[2]相关演算!CX117)</f>
        <v>9.9728812041818118E-2</v>
      </c>
      <c r="CY117" s="228">
        <f>IF([2]相关演算!CY117="","",[2]相关演算!CY117)</f>
        <v>9.0098511343802742E-2</v>
      </c>
      <c r="CZ117" s="228">
        <f>IF([2]相关演算!CZ117="","",[2]相关演算!CZ117)</f>
        <v>9.002853602747854E-2</v>
      </c>
      <c r="DA117" s="228" t="str">
        <f>IF([2]相关演算!DA117="","",[2]相关演算!DA117)</f>
        <v/>
      </c>
      <c r="DB117" s="228" t="str">
        <f>IF([2]相关演算!DB117="","",[2]相关演算!DB117)</f>
        <v/>
      </c>
      <c r="DC117" s="228" t="e">
        <f>IF([2]相关演算!DC117="","",[2]相关演算!DC117)</f>
        <v>#VALUE!</v>
      </c>
      <c r="DD117" s="228" t="e">
        <f>IF([2]相关演算!DD117="","",[2]相关演算!DD117)</f>
        <v>#VALUE!</v>
      </c>
      <c r="DE117" s="228" t="e">
        <f>IF([2]相关演算!DE117="","",[2]相关演算!DE117)</f>
        <v>#VALUE!</v>
      </c>
      <c r="DF117" s="228" t="e">
        <f>IF([2]相关演算!DF117="","",[2]相关演算!DF117)</f>
        <v>#VALUE!</v>
      </c>
      <c r="DG117" s="228" t="str">
        <f>IF([2]相关演算!DG117="","",[2]相关演算!DG117)</f>
        <v/>
      </c>
      <c r="DH117" s="228" t="str">
        <f>IF([2]相关演算!DH117="","",[2]相关演算!DH117)</f>
        <v/>
      </c>
      <c r="DI117" s="228" t="str">
        <f>IF([2]相关演算!DI117="","",[2]相关演算!DI117)</f>
        <v/>
      </c>
      <c r="DJ117" s="228" t="str">
        <f>IF([2]相关演算!DJ117="","",[2]相关演算!DJ117)</f>
        <v/>
      </c>
      <c r="DK117" s="228" t="str">
        <f>IF([2]相关演算!DK117="","",[2]相关演算!DK117)</f>
        <v/>
      </c>
      <c r="DL117" s="228" t="str">
        <f>IF([2]相关演算!DL117="","",[2]相关演算!DL117)</f>
        <v/>
      </c>
      <c r="DM117" s="228" t="str">
        <f>IF([2]相关演算!DM117="","",[2]相关演算!DM117)</f>
        <v/>
      </c>
      <c r="DN117" s="228" t="str">
        <f>IF([2]相关演算!DN117="","",[2]相关演算!DN117)</f>
        <v/>
      </c>
      <c r="DO117" s="228" t="str">
        <f>IF([2]相关演算!DO117="","",[2]相关演算!DO117)</f>
        <v/>
      </c>
      <c r="DP117" s="228" t="str">
        <f>IF([2]相关演算!DP117="","",[2]相关演算!DP117)</f>
        <v/>
      </c>
      <c r="DQ117" s="228" t="str">
        <f>IF([2]相关演算!DQ117="","",[2]相关演算!DQ117)</f>
        <v/>
      </c>
      <c r="DR117" s="228" t="str">
        <f>IF([2]相关演算!DR117="","",[2]相关演算!DR117)</f>
        <v/>
      </c>
      <c r="DS117" s="228" t="str">
        <f>IF([2]相关演算!DS117="","",[2]相关演算!DS117)</f>
        <v/>
      </c>
      <c r="DT117" s="228" t="str">
        <f>IF([2]相关演算!DT117="","",[2]相关演算!DT117)</f>
        <v/>
      </c>
      <c r="DU117" s="228" t="str">
        <f>IF([2]相关演算!DU117="","",[2]相关演算!DU117)</f>
        <v/>
      </c>
      <c r="DV117" s="228" t="str">
        <f>IF([2]相关演算!DV117="","",[2]相关演算!DV117)</f>
        <v/>
      </c>
      <c r="DW117" s="228" t="str">
        <f>IF([2]相关演算!DW117="","",[2]相关演算!DW117)</f>
        <v/>
      </c>
      <c r="DX117" s="228" t="str">
        <f>IF([2]相关演算!DX117="","",[2]相关演算!DX117)</f>
        <v/>
      </c>
      <c r="DY117" s="228" t="str">
        <f>IF([2]相关演算!DY117="","",[2]相关演算!DY117)</f>
        <v/>
      </c>
      <c r="DZ117" s="228" t="str">
        <f>IF([2]相关演算!DZ117="","",[2]相关演算!DZ117)</f>
        <v/>
      </c>
      <c r="EA117" s="228" t="str">
        <f>IF([2]相关演算!EA117="","",[2]相关演算!EA117)</f>
        <v/>
      </c>
      <c r="EB117" s="228" t="str">
        <f>IF([2]相关演算!EB117="","",[2]相关演算!EB117)</f>
        <v/>
      </c>
      <c r="EC117" s="228" t="str">
        <f>IF([2]相关演算!EC117="","",[2]相关演算!EC117)</f>
        <v/>
      </c>
      <c r="ED117" s="228" t="str">
        <f>IF([2]相关演算!ED117="","",[2]相关演算!ED117)</f>
        <v/>
      </c>
      <c r="EE117" s="228" t="str">
        <f>IF([2]相关演算!EE117="","",[2]相关演算!EE117)</f>
        <v/>
      </c>
      <c r="EF117" s="228" t="str">
        <f>IF([2]相关演算!EF117="","",[2]相关演算!EF117)</f>
        <v/>
      </c>
      <c r="EG117" s="228" t="str">
        <f>IF([2]相关演算!EG117="","",[2]相关演算!EG117)</f>
        <v/>
      </c>
      <c r="EH117" s="228" t="str">
        <f>IF([2]相关演算!EH117="","",[2]相关演算!EH117)</f>
        <v/>
      </c>
      <c r="EI117" s="228" t="str">
        <f>IF([2]相关演算!EI117="","",[2]相关演算!EI117)</f>
        <v/>
      </c>
      <c r="EJ117" s="228" t="str">
        <f>IF([2]相关演算!EJ117="","",[2]相关演算!EJ117)</f>
        <v/>
      </c>
      <c r="EK117" s="228" t="str">
        <f>IF([2]相关演算!EK117="","",[2]相关演算!EK117)</f>
        <v/>
      </c>
      <c r="EL117" s="228" t="str">
        <f>IF([2]相关演算!EL117="","",[2]相关演算!EL117)</f>
        <v/>
      </c>
      <c r="EM117" s="228" t="str">
        <f>IF([2]相关演算!EM117="","",[2]相关演算!EM117)</f>
        <v/>
      </c>
      <c r="EN117" s="228" t="str">
        <f>IF([2]相关演算!EN117="","",[2]相关演算!EN117)</f>
        <v/>
      </c>
      <c r="EO117" s="228" t="str">
        <f>IF([2]相关演算!EO117="","",[2]相关演算!EO117)</f>
        <v/>
      </c>
      <c r="EP117" s="228" t="str">
        <f>IF([2]相关演算!EP117="","",[2]相关演算!EP117)</f>
        <v/>
      </c>
      <c r="EQ117" s="228" t="str">
        <f>IF([2]相关演算!EQ117="","",[2]相关演算!EQ117)</f>
        <v/>
      </c>
      <c r="ER117" s="228" t="str">
        <f>IF([2]相关演算!ER117="","",[2]相关演算!ER117)</f>
        <v/>
      </c>
      <c r="ES117" s="228" t="str">
        <f>IF([2]相关演算!ES117="","",[2]相关演算!ES117)</f>
        <v/>
      </c>
      <c r="ET117" s="228" t="str">
        <f>IF([2]相关演算!ET117="","",[2]相关演算!ET117)</f>
        <v/>
      </c>
      <c r="EU117" s="228" t="str">
        <f>IF([2]相关演算!EU117="","",[2]相关演算!EU117)</f>
        <v/>
      </c>
      <c r="EV117" s="228" t="str">
        <f>IF([2]相关演算!EV117="","",[2]相关演算!EV117)</f>
        <v/>
      </c>
      <c r="EW117" s="228" t="str">
        <f>IF([2]相关演算!EW117="","",[2]相关演算!EW117)</f>
        <v/>
      </c>
      <c r="EX117" s="228" t="str">
        <f>IF([2]相关演算!EX117="","",[2]相关演算!EX117)</f>
        <v/>
      </c>
      <c r="EY117" s="228" t="str">
        <f>IF([2]相关演算!EY117="","",[2]相关演算!EY117)</f>
        <v/>
      </c>
      <c r="EZ117" s="228" t="str">
        <f>IF([2]相关演算!EZ117="","",[2]相关演算!EZ117)</f>
        <v/>
      </c>
      <c r="FA117" s="228" t="str">
        <f>IF([2]相关演算!FA117="","",[2]相关演算!FA117)</f>
        <v/>
      </c>
      <c r="FB117" s="228" t="str">
        <f>IF([2]相关演算!FB117="","",[2]相关演算!FB117)</f>
        <v/>
      </c>
      <c r="FC117" s="228" t="str">
        <f>IF([2]相关演算!FC117="","",[2]相关演算!FC117)</f>
        <v/>
      </c>
      <c r="FD117" s="228" t="str">
        <f>IF([2]相关演算!FD117="","",[2]相关演算!FD117)</f>
        <v/>
      </c>
      <c r="FE117" s="228" t="str">
        <f>IF([2]相关演算!FE117="","",[2]相关演算!FE117)</f>
        <v/>
      </c>
      <c r="FF117" s="228" t="str">
        <f>IF([2]相关演算!FF117="","",[2]相关演算!FF117)</f>
        <v/>
      </c>
      <c r="FG117" s="228" t="str">
        <f>IF([2]相关演算!FG117="","",[2]相关演算!FG117)</f>
        <v/>
      </c>
      <c r="FH117" s="228">
        <f>IF([2]相关演算!FH117="","",[2]相关演算!FH117)</f>
        <v>10102</v>
      </c>
      <c r="FI117" s="228" t="str">
        <f>IF([2]相关演算!FI117="","",[2]相关演算!FI117)</f>
        <v/>
      </c>
      <c r="FJ117" s="228" t="str">
        <f>IF([2]相关演算!FJ117="","",[2]相关演算!FJ117)</f>
        <v/>
      </c>
      <c r="FK117" s="228" t="str">
        <f>IF([2]相关演算!FK117="","",[2]相关演算!FK117)</f>
        <v/>
      </c>
      <c r="FL117" s="228" t="str">
        <f>IF([2]相关演算!FL117="","",[2]相关演算!FL117)</f>
        <v/>
      </c>
      <c r="FM117" s="228" t="str">
        <f>IF([2]相关演算!FM117="","",[2]相关演算!FM117)</f>
        <v/>
      </c>
      <c r="FN117" s="228" t="str">
        <f>IF([2]相关演算!FN117="","",[2]相关演算!FN117)</f>
        <v/>
      </c>
      <c r="FO117" s="228" t="str">
        <f>IF([2]相关演算!FO117="","",[2]相关演算!FO117)</f>
        <v/>
      </c>
      <c r="FP117" s="228" t="str">
        <f>IF([2]相关演算!FP117="","",[2]相关演算!FP117)</f>
        <v/>
      </c>
      <c r="FQ117" s="228" t="str">
        <f>IF([2]相关演算!FQ117="","",[2]相关演算!FQ117)</f>
        <v/>
      </c>
      <c r="FR117" s="228" t="str">
        <f>IF([2]相关演算!FR117="","",[2]相关演算!FR117)</f>
        <v/>
      </c>
      <c r="FS117" s="228" t="str">
        <f>IF([2]相关演算!FS117="","",[2]相关演算!FS117)</f>
        <v/>
      </c>
      <c r="FT117" s="228" t="str">
        <f>IF([2]相关演算!FT117="","",[2]相关演算!FT117)</f>
        <v/>
      </c>
      <c r="FU117" s="228" t="str">
        <f>IF([2]相关演算!FU117="","",[2]相关演算!FU117)</f>
        <v/>
      </c>
      <c r="FV117" s="228" t="str">
        <f>IF([2]相关演算!FV117="","",[2]相关演算!FV117)</f>
        <v/>
      </c>
      <c r="FW117" s="228" t="str">
        <f>IF([2]相关演算!FW117="","",[2]相关演算!FW117)</f>
        <v/>
      </c>
      <c r="FX117" s="228" t="str">
        <f>IF([2]相关演算!FX117="","",[2]相关演算!FX117)</f>
        <v/>
      </c>
      <c r="FY117" s="228" t="str">
        <f>IF([2]相关演算!FY117="","",[2]相关演算!FY117)</f>
        <v/>
      </c>
      <c r="FZ117" s="228" t="str">
        <f>IF([2]相关演算!FZ117="","",[2]相关演算!FZ117)</f>
        <v/>
      </c>
      <c r="GA117" s="228" t="str">
        <f>IF([2]相关演算!GA117="","",[2]相关演算!GA117)</f>
        <v/>
      </c>
      <c r="GB117" s="228" t="str">
        <f>IF([2]相关演算!GB117="","",[2]相关演算!GB117)</f>
        <v/>
      </c>
      <c r="GC117" s="228" t="str">
        <f>IF([2]相关演算!GC117="","",[2]相关演算!GC117)</f>
        <v/>
      </c>
      <c r="GD117" s="228" t="str">
        <f>IF([2]相关演算!GD117="","",[2]相关演算!GD117)</f>
        <v/>
      </c>
      <c r="GE117" s="228" t="str">
        <f>IF([2]相关演算!GE117="","",[2]相关演算!GE117)</f>
        <v/>
      </c>
      <c r="GF117" s="228" t="str">
        <f>IF([2]相关演算!GF117="","",[2]相关演算!GF117)</f>
        <v/>
      </c>
      <c r="GG117" s="228" t="str">
        <f>IF([2]相关演算!GG117="","",[2]相关演算!GG117)</f>
        <v/>
      </c>
      <c r="GH117" s="228" t="str">
        <f>IF([2]相关演算!GH117="","",[2]相关演算!GH117)</f>
        <v/>
      </c>
      <c r="GI117" s="228" t="str">
        <f>IF([2]相关演算!GI117="","",[2]相关演算!GI117)</f>
        <v/>
      </c>
      <c r="GJ117" s="228" t="str">
        <f>IF([2]相关演算!GJ117="","",[2]相关演算!GJ117)</f>
        <v/>
      </c>
      <c r="GK117" s="228" t="str">
        <f>IF([2]相关演算!GK117="","",[2]相关演算!GK117)</f>
        <v/>
      </c>
      <c r="GL117" s="228" t="str">
        <f>IF([2]相关演算!GL117="","",[2]相关演算!GL117)</f>
        <v/>
      </c>
      <c r="GM117" s="228" t="str">
        <f>IF([2]相关演算!GM117="","",[2]相关演算!GM117)</f>
        <v/>
      </c>
      <c r="GN117" s="228" t="str">
        <f>IF([2]相关演算!GN117="","",[2]相关演算!GN117)</f>
        <v/>
      </c>
      <c r="GO117" s="228" t="str">
        <f>IF([2]相关演算!GO117="","",[2]相关演算!GO117)</f>
        <v/>
      </c>
      <c r="GP117" s="228" t="str">
        <f>IF([2]相关演算!GP117="","",[2]相关演算!GP117)</f>
        <v/>
      </c>
      <c r="GQ117" s="228" t="str">
        <f>IF([2]相关演算!GQ117="","",[2]相关演算!GQ117)</f>
        <v/>
      </c>
      <c r="GR117" s="228" t="str">
        <f>IF([2]相关演算!GR117="","",[2]相关演算!GR117)</f>
        <v/>
      </c>
      <c r="GS117" s="228" t="str">
        <f>IF([2]相关演算!GS117="","",[2]相关演算!GS117)</f>
        <v/>
      </c>
      <c r="GT117" s="228" t="str">
        <f>IF([2]相关演算!GT117="","",[2]相关演算!GT117)</f>
        <v/>
      </c>
      <c r="GU117" s="228" t="str">
        <f>IF([2]相关演算!GU117="","",[2]相关演算!GU117)</f>
        <v/>
      </c>
      <c r="GV117" s="228" t="str">
        <f>IF([2]相关演算!GV117="","",[2]相关演算!GV117)</f>
        <v/>
      </c>
      <c r="GW117" s="228" t="str">
        <f>IF([2]相关演算!GW117="","",[2]相关演算!GW117)</f>
        <v/>
      </c>
      <c r="GX117" s="228" t="str">
        <f>IF([2]相关演算!GX117="","",[2]相关演算!GX117)</f>
        <v/>
      </c>
      <c r="GY117" s="228" t="str">
        <f>IF([2]相关演算!GY117="","",[2]相关演算!GY117)</f>
        <v/>
      </c>
      <c r="GZ117" s="228" t="str">
        <f>IF([2]相关演算!GZ117="","",[2]相关演算!GZ117)</f>
        <v/>
      </c>
    </row>
    <row r="118" spans="1:208">
      <c r="A118" s="228" t="str">
        <f>IF([2]相关演算!A118="","",[2]相关演算!A118)</f>
        <v/>
      </c>
      <c r="B118" s="228" t="str">
        <f>IF([2]相关演算!B118="","",[2]相关演算!B118)</f>
        <v/>
      </c>
      <c r="C118" s="228" t="str">
        <f>IF([2]相关演算!C118="","",[2]相关演算!C118)</f>
        <v/>
      </c>
      <c r="D118" s="228" t="str">
        <f>IF([2]相关演算!D118="","",[2]相关演算!D118)</f>
        <v/>
      </c>
      <c r="E118" s="228" t="str">
        <f>IF([2]相关演算!E118="","",[2]相关演算!E118)</f>
        <v/>
      </c>
      <c r="F118" s="228" t="str">
        <f>IF([2]相关演算!F118="","",[2]相关演算!F118)</f>
        <v/>
      </c>
      <c r="G118" s="228" t="str">
        <f>IF([2]相关演算!G118="","",[2]相关演算!G118)</f>
        <v/>
      </c>
      <c r="H118" s="228" t="str">
        <f>IF([2]相关演算!H118="","",[2]相关演算!H118)</f>
        <v/>
      </c>
      <c r="I118" s="228" t="str">
        <f>IF([2]相关演算!I118="","",[2]相关演算!I118)</f>
        <v/>
      </c>
      <c r="J118" s="228" t="str">
        <f>IF([2]相关演算!J118="","",[2]相关演算!J118)</f>
        <v/>
      </c>
      <c r="K118" s="228" t="str">
        <f>IF([2]相关演算!K118="","",[2]相关演算!K118)</f>
        <v/>
      </c>
      <c r="L118" s="228" t="str">
        <f>IF([2]相关演算!L118="","",[2]相关演算!L118)</f>
        <v/>
      </c>
      <c r="M118" s="228" t="str">
        <f>IF([2]相关演算!M118="","",[2]相关演算!M118)</f>
        <v/>
      </c>
      <c r="N118" s="228" t="str">
        <f>IF([2]相关演算!N118="","",[2]相关演算!N118)</f>
        <v/>
      </c>
      <c r="O118" s="228" t="str">
        <f>IF([2]相关演算!O118="","",[2]相关演算!O118)</f>
        <v/>
      </c>
      <c r="P118" s="228" t="str">
        <f>IF([2]相关演算!P118="","",[2]相关演算!P118)</f>
        <v/>
      </c>
      <c r="Q118" s="228" t="str">
        <f>IF([2]相关演算!Q118="","",[2]相关演算!Q118)</f>
        <v/>
      </c>
      <c r="R118" s="228" t="str">
        <f>IF([2]相关演算!R118="","",[2]相关演算!R118)</f>
        <v/>
      </c>
      <c r="S118" s="228" t="str">
        <f>IF([2]相关演算!S118="","",[2]相关演算!S118)</f>
        <v/>
      </c>
      <c r="T118" s="228" t="str">
        <f>IF([2]相关演算!T118="","",[2]相关演算!T118)</f>
        <v/>
      </c>
      <c r="U118" s="228" t="str">
        <f>IF([2]相关演算!U118="","",[2]相关演算!U118)</f>
        <v/>
      </c>
      <c r="V118" s="228" t="str">
        <f>IF([2]相关演算!V118="","",[2]相关演算!V118)</f>
        <v/>
      </c>
      <c r="W118" s="228" t="str">
        <f>IF([2]相关演算!W118="","",[2]相关演算!W118)</f>
        <v/>
      </c>
      <c r="X118" s="228" t="str">
        <f>IF([2]相关演算!X118="","",[2]相关演算!X118)</f>
        <v/>
      </c>
      <c r="Y118" s="228" t="str">
        <f>IF([2]相关演算!Y118="","",[2]相关演算!Y118)</f>
        <v/>
      </c>
      <c r="Z118" s="228" t="str">
        <f>IF([2]相关演算!Z118="","",[2]相关演算!Z118)</f>
        <v/>
      </c>
      <c r="AA118" s="228" t="str">
        <f>IF([2]相关演算!AA118="","",[2]相关演算!AA118)</f>
        <v/>
      </c>
      <c r="AB118" s="228" t="str">
        <f>IF([2]相关演算!AB118="","",[2]相关演算!AB118)</f>
        <v/>
      </c>
      <c r="AC118" s="228" t="str">
        <f>IF([2]相关演算!AC118="","",[2]相关演算!AC118)</f>
        <v/>
      </c>
      <c r="AD118" s="228" t="str">
        <f>IF([2]相关演算!AD118="","",[2]相关演算!AD118)</f>
        <v/>
      </c>
      <c r="AE118" s="228" t="str">
        <f>IF([2]相关演算!AE118="","",[2]相关演算!AE118)</f>
        <v/>
      </c>
      <c r="AF118" s="228" t="str">
        <f>IF([2]相关演算!AF118="","",[2]相关演算!AF118)</f>
        <v/>
      </c>
      <c r="AG118" s="228" t="str">
        <f>IF([2]相关演算!AG118="","",[2]相关演算!AG118)</f>
        <v/>
      </c>
      <c r="AH118" s="228" t="str">
        <f>IF([2]相关演算!AH118="","",[2]相关演算!AH118)</f>
        <v/>
      </c>
      <c r="AI118" s="228" t="str">
        <f>IF([2]相关演算!AI118="","",[2]相关演算!AI118)</f>
        <v/>
      </c>
      <c r="AJ118" s="228" t="str">
        <f>IF([2]相关演算!AJ118="","",[2]相关演算!AJ118)</f>
        <v/>
      </c>
      <c r="AK118" s="228" t="str">
        <f>IF([2]相关演算!AK118="","",[2]相关演算!AK118)</f>
        <v/>
      </c>
      <c r="AL118" s="228" t="str">
        <f>IF([2]相关演算!AL118="","",[2]相关演算!AL118)</f>
        <v/>
      </c>
      <c r="AM118" s="228" t="str">
        <f>IF([2]相关演算!AM118="","",[2]相关演算!AM118)</f>
        <v/>
      </c>
      <c r="AN118" s="228" t="str">
        <f>IF([2]相关演算!AN118="","",[2]相关演算!AN118)</f>
        <v/>
      </c>
      <c r="AO118" s="228" t="str">
        <f>IF([2]相关演算!AO118="","",[2]相关演算!AO118)</f>
        <v/>
      </c>
      <c r="AP118" s="228" t="str">
        <f>IF([2]相关演算!AP118="","",[2]相关演算!AP118)</f>
        <v/>
      </c>
      <c r="AQ118" s="228" t="str">
        <f>IF([2]相关演算!AQ118="","",[2]相关演算!AQ118)</f>
        <v/>
      </c>
      <c r="AR118" s="228" t="str">
        <f>IF([2]相关演算!AR118="","",[2]相关演算!AR118)</f>
        <v/>
      </c>
      <c r="AS118" s="228" t="str">
        <f>IF([2]相关演算!AS118="","",[2]相关演算!AS118)</f>
        <v/>
      </c>
      <c r="AT118" s="228" t="str">
        <f>IF([2]相关演算!AT118="","",[2]相关演算!AT118)</f>
        <v/>
      </c>
      <c r="AU118" s="228" t="str">
        <f>IF([2]相关演算!AU118="","",[2]相关演算!AU118)</f>
        <v/>
      </c>
      <c r="AV118" s="228" t="str">
        <f>IF([2]相关演算!AV118="","",[2]相关演算!AV118)</f>
        <v/>
      </c>
      <c r="AW118" s="228" t="str">
        <f>IF([2]相关演算!AW118="","",[2]相关演算!AW118)</f>
        <v/>
      </c>
      <c r="AX118" s="228" t="str">
        <f>IF([2]相关演算!AX118="","",[2]相关演算!AX118)</f>
        <v/>
      </c>
      <c r="AY118" s="228" t="str">
        <f>IF([2]相关演算!AY118="","",[2]相关演算!AY118)</f>
        <v/>
      </c>
      <c r="AZ118" s="228" t="str">
        <f>IF([2]相关演算!AZ118="","",[2]相关演算!AZ118)</f>
        <v/>
      </c>
      <c r="BA118" s="228" t="str">
        <f>IF([2]相关演算!BA118="","",[2]相关演算!BA118)</f>
        <v/>
      </c>
      <c r="BB118" s="228" t="str">
        <f>IF([2]相关演算!BB118="","",[2]相关演算!BB118)</f>
        <v/>
      </c>
      <c r="BC118" s="228" t="str">
        <f>IF([2]相关演算!BC118="","",[2]相关演算!BC118)</f>
        <v/>
      </c>
      <c r="BD118" s="228" t="str">
        <f>IF([2]相关演算!BD118="","",[2]相关演算!BD118)</f>
        <v/>
      </c>
      <c r="BE118" s="228" t="str">
        <f>IF([2]相关演算!BE118="","",[2]相关演算!BE118)</f>
        <v/>
      </c>
      <c r="BF118" s="228" t="str">
        <f>IF([2]相关演算!BF118="","",[2]相关演算!BF118)</f>
        <v/>
      </c>
      <c r="BG118" s="228" t="str">
        <f>IF([2]相关演算!BG118="","",[2]相关演算!BG118)</f>
        <v/>
      </c>
      <c r="BH118" s="228" t="str">
        <f>IF([2]相关演算!BH118="","",[2]相关演算!BH118)</f>
        <v/>
      </c>
      <c r="BI118" s="228" t="str">
        <f>IF([2]相关演算!BI118="","",[2]相关演算!BI118)</f>
        <v/>
      </c>
      <c r="BJ118" s="228" t="str">
        <f>IF([2]相关演算!BJ118="","",[2]相关演算!BJ118)</f>
        <v/>
      </c>
      <c r="BK118" s="228">
        <f>IF([2]相关演算!BK118="","",[2]相关演算!BK118)</f>
        <v>94</v>
      </c>
      <c r="BL118" s="228">
        <f>IF([2]相关演算!BL118="","",[2]相关演算!BL118)</f>
        <v>8.6262852370795839E-2</v>
      </c>
      <c r="BM118" s="228">
        <f>IF([2]相关演算!BM118="","",[2]相关演算!BM118)</f>
        <v>0.20944154204051912</v>
      </c>
      <c r="BN118" s="228">
        <f>IF([2]相关演算!BN118="","",[2]相关演算!BN118)</f>
        <v>0.2987426393954018</v>
      </c>
      <c r="BO118" s="228">
        <f>IF([2]相关演算!BO118="","",[2]相关演算!BO118)</f>
        <v>9.6395960885082232E-2</v>
      </c>
      <c r="BP118" s="228" t="str">
        <f>IF([2]相关演算!BP118="","",[2]相关演算!BP118)</f>
        <v/>
      </c>
      <c r="BQ118" s="228">
        <f>IF([2]相关演算!BQ118="","",[2]相关演算!BQ118)</f>
        <v>6.7072626053002016E-2</v>
      </c>
      <c r="BR118" s="228">
        <f>IF([2]相关演算!BR118="","",[2]相关演算!BR118)</f>
        <v>0.26233509047715348</v>
      </c>
      <c r="BS118" s="228">
        <f>IF([2]相关演算!BS118="","",[2]相关演算!BS118)</f>
        <v>0.11520539566001975</v>
      </c>
      <c r="BT118" s="228">
        <f>IF([2]相关演算!BT118="","",[2]相关演算!BT118)</f>
        <v>0.10345596140379576</v>
      </c>
      <c r="BU118" s="228" t="str">
        <f>IF([2]相关演算!BU118="","",[2]相关演算!BU118)</f>
        <v/>
      </c>
      <c r="BV118" s="228" t="str">
        <f>IF([2]相关演算!BV118="","",[2]相关演算!BV118)</f>
        <v/>
      </c>
      <c r="BW118" s="228">
        <f>IF([2]相关演算!BW118="","",[2]相关演算!BW118)</f>
        <v>0.15333547842379786</v>
      </c>
      <c r="BX118" s="228">
        <f>IF([2]相关演算!BX118="","",[2]相关演算!BX118)</f>
        <v>0.4717766325176726</v>
      </c>
      <c r="BY118" s="228">
        <f>IF([2]相关演算!BY118="","",[2]相关演算!BY118)</f>
        <v>0.41394803505542155</v>
      </c>
      <c r="BZ118" s="228">
        <f>IF([2]相关演算!BZ118="","",[2]相关演算!BZ118)</f>
        <v>0.19985192228887799</v>
      </c>
      <c r="CA118" s="228" t="str">
        <f>IF([2]相关演算!CA118="","",[2]相关演算!CA118)</f>
        <v/>
      </c>
      <c r="CB118" s="228" t="str">
        <f>IF([2]相关演算!CB118="","",[2]相关演算!CB118)</f>
        <v/>
      </c>
      <c r="CC118" s="228" t="str">
        <f>IF([2]相关演算!CC118="","",[2]相关演算!CC118)</f>
        <v/>
      </c>
      <c r="CD118" s="228" t="str">
        <f>IF([2]相关演算!CD118="","",[2]相关演算!CD118)</f>
        <v/>
      </c>
      <c r="CE118" s="228" t="str">
        <f>IF([2]相关演算!CE118="","",[2]相关演算!CE118)</f>
        <v/>
      </c>
      <c r="CF118" s="228" t="str">
        <f>IF([2]相关演算!CF118="","",[2]相关演算!CF118)</f>
        <v/>
      </c>
      <c r="CG118" s="228" t="str">
        <f>IF([2]相关演算!CG118="","",[2]相关演算!CG118)</f>
        <v/>
      </c>
      <c r="CH118" s="228" t="str">
        <f>IF([2]相关演算!CH118="","",[2]相关演算!CH118)</f>
        <v/>
      </c>
      <c r="CI118" s="228" t="str">
        <f>IF([2]相关演算!CI118="","",[2]相关演算!CI118)</f>
        <v/>
      </c>
      <c r="CJ118" s="228" t="str">
        <f>IF([2]相关演算!CJ118="","",[2]相关演算!CJ118)</f>
        <v/>
      </c>
      <c r="CK118" s="228" t="str">
        <f>IF([2]相关演算!CK118="","",[2]相关演算!CK118)</f>
        <v/>
      </c>
      <c r="CL118" s="228" t="str">
        <f>IF([2]相关演算!CL118="","",[2]相关演算!CL118)</f>
        <v/>
      </c>
      <c r="CM118" s="228" t="str">
        <f>IF([2]相关演算!CM118="","",[2]相关演算!CM118)</f>
        <v/>
      </c>
      <c r="CN118" s="228" t="str">
        <f>IF([2]相关演算!CN118="","",[2]相关演算!CN118)</f>
        <v/>
      </c>
      <c r="CO118" s="228" t="str">
        <f>IF([2]相关演算!CO118="","",[2]相关演算!CO118)</f>
        <v/>
      </c>
      <c r="CP118" s="228" t="str">
        <f>IF([2]相关演算!CP118="","",[2]相关演算!CP118)</f>
        <v/>
      </c>
      <c r="CQ118" s="228">
        <f>IF([2]相关演算!CQ118="","",[2]相关演算!CQ118)</f>
        <v>94</v>
      </c>
      <c r="CR118" s="228" t="e">
        <f>IF([2]相关演算!CR118="","",[2]相关演算!CR118)</f>
        <v>#VALUE!</v>
      </c>
      <c r="CS118" s="228" t="e">
        <f>IF([2]相关演算!CS118="","",[2]相关演算!CS118)</f>
        <v>#VALUE!</v>
      </c>
      <c r="CT118" s="228" t="e">
        <f>IF([2]相关演算!CT118="","",[2]相关演算!CT118)</f>
        <v>#VALUE!</v>
      </c>
      <c r="CU118" s="228" t="e">
        <f>IF([2]相关演算!CU118="","",[2]相关演算!CU118)</f>
        <v>#VALUE!</v>
      </c>
      <c r="CV118" s="228" t="str">
        <f>IF([2]相关演算!CV118="","",[2]相关演算!CV118)</f>
        <v/>
      </c>
      <c r="CW118" s="228">
        <f>IF([2]相关演算!CW118="","",[2]相关演算!CW118)</f>
        <v>9.2695277574375845E-2</v>
      </c>
      <c r="CX118" s="228">
        <f>IF([2]相关演算!CX118="","",[2]相关演算!CX118)</f>
        <v>0.10090430732709833</v>
      </c>
      <c r="CY118" s="228">
        <f>IF([2]相关演算!CY118="","",[2]相关演算!CY118)</f>
        <v>9.1316704220679001E-2</v>
      </c>
      <c r="CZ118" s="228">
        <f>IF([2]相关演算!CZ118="","",[2]相关演算!CZ118)</f>
        <v>9.1311263101697945E-2</v>
      </c>
      <c r="DA118" s="228" t="str">
        <f>IF([2]相关演算!DA118="","",[2]相关演算!DA118)</f>
        <v/>
      </c>
      <c r="DB118" s="228" t="str">
        <f>IF([2]相关演算!DB118="","",[2]相关演算!DB118)</f>
        <v/>
      </c>
      <c r="DC118" s="228" t="e">
        <f>IF([2]相关演算!DC118="","",[2]相关演算!DC118)</f>
        <v>#VALUE!</v>
      </c>
      <c r="DD118" s="228" t="e">
        <f>IF([2]相关演算!DD118="","",[2]相关演算!DD118)</f>
        <v>#VALUE!</v>
      </c>
      <c r="DE118" s="228" t="e">
        <f>IF([2]相关演算!DE118="","",[2]相关演算!DE118)</f>
        <v>#VALUE!</v>
      </c>
      <c r="DF118" s="228" t="e">
        <f>IF([2]相关演算!DF118="","",[2]相关演算!DF118)</f>
        <v>#VALUE!</v>
      </c>
      <c r="DG118" s="228" t="str">
        <f>IF([2]相关演算!DG118="","",[2]相关演算!DG118)</f>
        <v/>
      </c>
      <c r="DH118" s="228" t="str">
        <f>IF([2]相关演算!DH118="","",[2]相关演算!DH118)</f>
        <v/>
      </c>
      <c r="DI118" s="228" t="str">
        <f>IF([2]相关演算!DI118="","",[2]相关演算!DI118)</f>
        <v/>
      </c>
      <c r="DJ118" s="228" t="str">
        <f>IF([2]相关演算!DJ118="","",[2]相关演算!DJ118)</f>
        <v/>
      </c>
      <c r="DK118" s="228" t="str">
        <f>IF([2]相关演算!DK118="","",[2]相关演算!DK118)</f>
        <v/>
      </c>
      <c r="DL118" s="228" t="str">
        <f>IF([2]相关演算!DL118="","",[2]相关演算!DL118)</f>
        <v/>
      </c>
      <c r="DM118" s="228" t="str">
        <f>IF([2]相关演算!DM118="","",[2]相关演算!DM118)</f>
        <v/>
      </c>
      <c r="DN118" s="228" t="str">
        <f>IF([2]相关演算!DN118="","",[2]相关演算!DN118)</f>
        <v/>
      </c>
      <c r="DO118" s="228" t="str">
        <f>IF([2]相关演算!DO118="","",[2]相关演算!DO118)</f>
        <v/>
      </c>
      <c r="DP118" s="228" t="str">
        <f>IF([2]相关演算!DP118="","",[2]相关演算!DP118)</f>
        <v/>
      </c>
      <c r="DQ118" s="228" t="str">
        <f>IF([2]相关演算!DQ118="","",[2]相关演算!DQ118)</f>
        <v/>
      </c>
      <c r="DR118" s="228" t="str">
        <f>IF([2]相关演算!DR118="","",[2]相关演算!DR118)</f>
        <v/>
      </c>
      <c r="DS118" s="228" t="str">
        <f>IF([2]相关演算!DS118="","",[2]相关演算!DS118)</f>
        <v/>
      </c>
      <c r="DT118" s="228" t="str">
        <f>IF([2]相关演算!DT118="","",[2]相关演算!DT118)</f>
        <v/>
      </c>
      <c r="DU118" s="228" t="str">
        <f>IF([2]相关演算!DU118="","",[2]相关演算!DU118)</f>
        <v/>
      </c>
      <c r="DV118" s="228" t="str">
        <f>IF([2]相关演算!DV118="","",[2]相关演算!DV118)</f>
        <v/>
      </c>
      <c r="DW118" s="228" t="str">
        <f>IF([2]相关演算!DW118="","",[2]相关演算!DW118)</f>
        <v/>
      </c>
      <c r="DX118" s="228" t="str">
        <f>IF([2]相关演算!DX118="","",[2]相关演算!DX118)</f>
        <v/>
      </c>
      <c r="DY118" s="228" t="str">
        <f>IF([2]相关演算!DY118="","",[2]相关演算!DY118)</f>
        <v/>
      </c>
      <c r="DZ118" s="228" t="str">
        <f>IF([2]相关演算!DZ118="","",[2]相关演算!DZ118)</f>
        <v/>
      </c>
      <c r="EA118" s="228" t="str">
        <f>IF([2]相关演算!EA118="","",[2]相关演算!EA118)</f>
        <v/>
      </c>
      <c r="EB118" s="228" t="str">
        <f>IF([2]相关演算!EB118="","",[2]相关演算!EB118)</f>
        <v/>
      </c>
      <c r="EC118" s="228" t="str">
        <f>IF([2]相关演算!EC118="","",[2]相关演算!EC118)</f>
        <v/>
      </c>
      <c r="ED118" s="228" t="str">
        <f>IF([2]相关演算!ED118="","",[2]相关演算!ED118)</f>
        <v/>
      </c>
      <c r="EE118" s="228" t="str">
        <f>IF([2]相关演算!EE118="","",[2]相关演算!EE118)</f>
        <v/>
      </c>
      <c r="EF118" s="228" t="str">
        <f>IF([2]相关演算!EF118="","",[2]相关演算!EF118)</f>
        <v/>
      </c>
      <c r="EG118" s="228" t="str">
        <f>IF([2]相关演算!EG118="","",[2]相关演算!EG118)</f>
        <v/>
      </c>
      <c r="EH118" s="228" t="str">
        <f>IF([2]相关演算!EH118="","",[2]相关演算!EH118)</f>
        <v/>
      </c>
      <c r="EI118" s="228" t="str">
        <f>IF([2]相关演算!EI118="","",[2]相关演算!EI118)</f>
        <v/>
      </c>
      <c r="EJ118" s="228" t="str">
        <f>IF([2]相关演算!EJ118="","",[2]相关演算!EJ118)</f>
        <v/>
      </c>
      <c r="EK118" s="228" t="str">
        <f>IF([2]相关演算!EK118="","",[2]相关演算!EK118)</f>
        <v/>
      </c>
      <c r="EL118" s="228" t="str">
        <f>IF([2]相关演算!EL118="","",[2]相关演算!EL118)</f>
        <v/>
      </c>
      <c r="EM118" s="228" t="str">
        <f>IF([2]相关演算!EM118="","",[2]相关演算!EM118)</f>
        <v/>
      </c>
      <c r="EN118" s="228" t="str">
        <f>IF([2]相关演算!EN118="","",[2]相关演算!EN118)</f>
        <v/>
      </c>
      <c r="EO118" s="228" t="str">
        <f>IF([2]相关演算!EO118="","",[2]相关演算!EO118)</f>
        <v/>
      </c>
      <c r="EP118" s="228" t="str">
        <f>IF([2]相关演算!EP118="","",[2]相关演算!EP118)</f>
        <v/>
      </c>
      <c r="EQ118" s="228" t="str">
        <f>IF([2]相关演算!EQ118="","",[2]相关演算!EQ118)</f>
        <v/>
      </c>
      <c r="ER118" s="228" t="str">
        <f>IF([2]相关演算!ER118="","",[2]相关演算!ER118)</f>
        <v/>
      </c>
      <c r="ES118" s="228" t="str">
        <f>IF([2]相关演算!ES118="","",[2]相关演算!ES118)</f>
        <v/>
      </c>
      <c r="ET118" s="228" t="str">
        <f>IF([2]相关演算!ET118="","",[2]相关演算!ET118)</f>
        <v/>
      </c>
      <c r="EU118" s="228" t="str">
        <f>IF([2]相关演算!EU118="","",[2]相关演算!EU118)</f>
        <v/>
      </c>
      <c r="EV118" s="228" t="str">
        <f>IF([2]相关演算!EV118="","",[2]相关演算!EV118)</f>
        <v/>
      </c>
      <c r="EW118" s="228" t="str">
        <f>IF([2]相关演算!EW118="","",[2]相关演算!EW118)</f>
        <v/>
      </c>
      <c r="EX118" s="228" t="str">
        <f>IF([2]相关演算!EX118="","",[2]相关演算!EX118)</f>
        <v/>
      </c>
      <c r="EY118" s="228" t="str">
        <f>IF([2]相关演算!EY118="","",[2]相关演算!EY118)</f>
        <v/>
      </c>
      <c r="EZ118" s="228" t="str">
        <f>IF([2]相关演算!EZ118="","",[2]相关演算!EZ118)</f>
        <v/>
      </c>
      <c r="FA118" s="228" t="str">
        <f>IF([2]相关演算!FA118="","",[2]相关演算!FA118)</f>
        <v/>
      </c>
      <c r="FB118" s="228" t="str">
        <f>IF([2]相关演算!FB118="","",[2]相关演算!FB118)</f>
        <v/>
      </c>
      <c r="FC118" s="228" t="str">
        <f>IF([2]相关演算!FC118="","",[2]相关演算!FC118)</f>
        <v/>
      </c>
      <c r="FD118" s="228" t="str">
        <f>IF([2]相关演算!FD118="","",[2]相关演算!FD118)</f>
        <v/>
      </c>
      <c r="FE118" s="228" t="str">
        <f>IF([2]相关演算!FE118="","",[2]相关演算!FE118)</f>
        <v/>
      </c>
      <c r="FF118" s="228" t="str">
        <f>IF([2]相关演算!FF118="","",[2]相关演算!FF118)</f>
        <v/>
      </c>
      <c r="FG118" s="228" t="str">
        <f>IF([2]相关演算!FG118="","",[2]相关演算!FG118)</f>
        <v/>
      </c>
      <c r="FH118" s="228">
        <f>IF([2]相关演算!FH118="","",[2]相关演算!FH118)</f>
        <v>10103</v>
      </c>
      <c r="FI118" s="228" t="str">
        <f>IF([2]相关演算!FI118="","",[2]相关演算!FI118)</f>
        <v/>
      </c>
      <c r="FJ118" s="228" t="str">
        <f>IF([2]相关演算!FJ118="","",[2]相关演算!FJ118)</f>
        <v/>
      </c>
      <c r="FK118" s="228" t="str">
        <f>IF([2]相关演算!FK118="","",[2]相关演算!FK118)</f>
        <v/>
      </c>
      <c r="FL118" s="228" t="str">
        <f>IF([2]相关演算!FL118="","",[2]相关演算!FL118)</f>
        <v/>
      </c>
      <c r="FM118" s="228" t="str">
        <f>IF([2]相关演算!FM118="","",[2]相关演算!FM118)</f>
        <v/>
      </c>
      <c r="FN118" s="228" t="str">
        <f>IF([2]相关演算!FN118="","",[2]相关演算!FN118)</f>
        <v/>
      </c>
      <c r="FO118" s="228" t="str">
        <f>IF([2]相关演算!FO118="","",[2]相关演算!FO118)</f>
        <v/>
      </c>
      <c r="FP118" s="228" t="str">
        <f>IF([2]相关演算!FP118="","",[2]相关演算!FP118)</f>
        <v/>
      </c>
      <c r="FQ118" s="228" t="str">
        <f>IF([2]相关演算!FQ118="","",[2]相关演算!FQ118)</f>
        <v/>
      </c>
      <c r="FR118" s="228" t="str">
        <f>IF([2]相关演算!FR118="","",[2]相关演算!FR118)</f>
        <v/>
      </c>
      <c r="FS118" s="228" t="str">
        <f>IF([2]相关演算!FS118="","",[2]相关演算!FS118)</f>
        <v/>
      </c>
      <c r="FT118" s="228" t="str">
        <f>IF([2]相关演算!FT118="","",[2]相关演算!FT118)</f>
        <v/>
      </c>
      <c r="FU118" s="228" t="str">
        <f>IF([2]相关演算!FU118="","",[2]相关演算!FU118)</f>
        <v/>
      </c>
      <c r="FV118" s="228" t="str">
        <f>IF([2]相关演算!FV118="","",[2]相关演算!FV118)</f>
        <v/>
      </c>
      <c r="FW118" s="228" t="str">
        <f>IF([2]相关演算!FW118="","",[2]相关演算!FW118)</f>
        <v/>
      </c>
      <c r="FX118" s="228" t="str">
        <f>IF([2]相关演算!FX118="","",[2]相关演算!FX118)</f>
        <v/>
      </c>
      <c r="FY118" s="228" t="str">
        <f>IF([2]相关演算!FY118="","",[2]相关演算!FY118)</f>
        <v/>
      </c>
      <c r="FZ118" s="228" t="str">
        <f>IF([2]相关演算!FZ118="","",[2]相关演算!FZ118)</f>
        <v/>
      </c>
      <c r="GA118" s="228" t="str">
        <f>IF([2]相关演算!GA118="","",[2]相关演算!GA118)</f>
        <v/>
      </c>
      <c r="GB118" s="228" t="str">
        <f>IF([2]相关演算!GB118="","",[2]相关演算!GB118)</f>
        <v/>
      </c>
      <c r="GC118" s="228" t="str">
        <f>IF([2]相关演算!GC118="","",[2]相关演算!GC118)</f>
        <v/>
      </c>
      <c r="GD118" s="228" t="str">
        <f>IF([2]相关演算!GD118="","",[2]相关演算!GD118)</f>
        <v/>
      </c>
      <c r="GE118" s="228" t="str">
        <f>IF([2]相关演算!GE118="","",[2]相关演算!GE118)</f>
        <v/>
      </c>
      <c r="GF118" s="228" t="str">
        <f>IF([2]相关演算!GF118="","",[2]相关演算!GF118)</f>
        <v/>
      </c>
      <c r="GG118" s="228" t="str">
        <f>IF([2]相关演算!GG118="","",[2]相关演算!GG118)</f>
        <v/>
      </c>
      <c r="GH118" s="228" t="str">
        <f>IF([2]相关演算!GH118="","",[2]相关演算!GH118)</f>
        <v/>
      </c>
      <c r="GI118" s="228" t="str">
        <f>IF([2]相关演算!GI118="","",[2]相关演算!GI118)</f>
        <v/>
      </c>
      <c r="GJ118" s="228" t="str">
        <f>IF([2]相关演算!GJ118="","",[2]相关演算!GJ118)</f>
        <v/>
      </c>
      <c r="GK118" s="228" t="str">
        <f>IF([2]相关演算!GK118="","",[2]相关演算!GK118)</f>
        <v/>
      </c>
      <c r="GL118" s="228" t="str">
        <f>IF([2]相关演算!GL118="","",[2]相关演算!GL118)</f>
        <v/>
      </c>
      <c r="GM118" s="228" t="str">
        <f>IF([2]相关演算!GM118="","",[2]相关演算!GM118)</f>
        <v/>
      </c>
      <c r="GN118" s="228" t="str">
        <f>IF([2]相关演算!GN118="","",[2]相关演算!GN118)</f>
        <v/>
      </c>
      <c r="GO118" s="228" t="str">
        <f>IF([2]相关演算!GO118="","",[2]相关演算!GO118)</f>
        <v/>
      </c>
      <c r="GP118" s="228" t="str">
        <f>IF([2]相关演算!GP118="","",[2]相关演算!GP118)</f>
        <v/>
      </c>
      <c r="GQ118" s="228" t="str">
        <f>IF([2]相关演算!GQ118="","",[2]相关演算!GQ118)</f>
        <v/>
      </c>
      <c r="GR118" s="228" t="str">
        <f>IF([2]相关演算!GR118="","",[2]相关演算!GR118)</f>
        <v/>
      </c>
      <c r="GS118" s="228" t="str">
        <f>IF([2]相关演算!GS118="","",[2]相关演算!GS118)</f>
        <v/>
      </c>
      <c r="GT118" s="228" t="str">
        <f>IF([2]相关演算!GT118="","",[2]相关演算!GT118)</f>
        <v/>
      </c>
      <c r="GU118" s="228" t="str">
        <f>IF([2]相关演算!GU118="","",[2]相关演算!GU118)</f>
        <v/>
      </c>
      <c r="GV118" s="228" t="str">
        <f>IF([2]相关演算!GV118="","",[2]相关演算!GV118)</f>
        <v/>
      </c>
      <c r="GW118" s="228" t="str">
        <f>IF([2]相关演算!GW118="","",[2]相关演算!GW118)</f>
        <v/>
      </c>
      <c r="GX118" s="228" t="str">
        <f>IF([2]相关演算!GX118="","",[2]相关演算!GX118)</f>
        <v/>
      </c>
      <c r="GY118" s="228" t="str">
        <f>IF([2]相关演算!GY118="","",[2]相关演算!GY118)</f>
        <v/>
      </c>
      <c r="GZ118" s="228" t="str">
        <f>IF([2]相关演算!GZ118="","",[2]相关演算!GZ118)</f>
        <v/>
      </c>
    </row>
    <row r="119" spans="1:208">
      <c r="A119" s="228" t="str">
        <f>IF([2]相关演算!A119="","",[2]相关演算!A119)</f>
        <v/>
      </c>
      <c r="B119" s="228" t="str">
        <f>IF([2]相关演算!B119="","",[2]相关演算!B119)</f>
        <v/>
      </c>
      <c r="C119" s="228" t="str">
        <f>IF([2]相关演算!C119="","",[2]相关演算!C119)</f>
        <v/>
      </c>
      <c r="D119" s="228" t="str">
        <f>IF([2]相关演算!D119="","",[2]相关演算!D119)</f>
        <v/>
      </c>
      <c r="E119" s="228" t="str">
        <f>IF([2]相关演算!E119="","",[2]相关演算!E119)</f>
        <v/>
      </c>
      <c r="F119" s="228" t="str">
        <f>IF([2]相关演算!F119="","",[2]相关演算!F119)</f>
        <v/>
      </c>
      <c r="G119" s="228" t="str">
        <f>IF([2]相关演算!G119="","",[2]相关演算!G119)</f>
        <v/>
      </c>
      <c r="H119" s="228" t="str">
        <f>IF([2]相关演算!H119="","",[2]相关演算!H119)</f>
        <v/>
      </c>
      <c r="I119" s="228" t="str">
        <f>IF([2]相关演算!I119="","",[2]相关演算!I119)</f>
        <v/>
      </c>
      <c r="J119" s="228" t="str">
        <f>IF([2]相关演算!J119="","",[2]相关演算!J119)</f>
        <v/>
      </c>
      <c r="K119" s="228" t="str">
        <f>IF([2]相关演算!K119="","",[2]相关演算!K119)</f>
        <v/>
      </c>
      <c r="L119" s="228" t="str">
        <f>IF([2]相关演算!L119="","",[2]相关演算!L119)</f>
        <v/>
      </c>
      <c r="M119" s="228" t="str">
        <f>IF([2]相关演算!M119="","",[2]相关演算!M119)</f>
        <v/>
      </c>
      <c r="N119" s="228" t="str">
        <f>IF([2]相关演算!N119="","",[2]相关演算!N119)</f>
        <v/>
      </c>
      <c r="O119" s="228" t="str">
        <f>IF([2]相关演算!O119="","",[2]相关演算!O119)</f>
        <v/>
      </c>
      <c r="P119" s="228" t="str">
        <f>IF([2]相关演算!P119="","",[2]相关演算!P119)</f>
        <v/>
      </c>
      <c r="Q119" s="228" t="str">
        <f>IF([2]相关演算!Q119="","",[2]相关演算!Q119)</f>
        <v/>
      </c>
      <c r="R119" s="228" t="str">
        <f>IF([2]相关演算!R119="","",[2]相关演算!R119)</f>
        <v/>
      </c>
      <c r="S119" s="228" t="str">
        <f>IF([2]相关演算!S119="","",[2]相关演算!S119)</f>
        <v/>
      </c>
      <c r="T119" s="228" t="str">
        <f>IF([2]相关演算!T119="","",[2]相关演算!T119)</f>
        <v/>
      </c>
      <c r="U119" s="228" t="str">
        <f>IF([2]相关演算!U119="","",[2]相关演算!U119)</f>
        <v/>
      </c>
      <c r="V119" s="228" t="str">
        <f>IF([2]相关演算!V119="","",[2]相关演算!V119)</f>
        <v/>
      </c>
      <c r="W119" s="228" t="str">
        <f>IF([2]相关演算!W119="","",[2]相关演算!W119)</f>
        <v/>
      </c>
      <c r="X119" s="228" t="str">
        <f>IF([2]相关演算!X119="","",[2]相关演算!X119)</f>
        <v/>
      </c>
      <c r="Y119" s="228" t="str">
        <f>IF([2]相关演算!Y119="","",[2]相关演算!Y119)</f>
        <v/>
      </c>
      <c r="Z119" s="228" t="str">
        <f>IF([2]相关演算!Z119="","",[2]相关演算!Z119)</f>
        <v/>
      </c>
      <c r="AA119" s="228" t="str">
        <f>IF([2]相关演算!AA119="","",[2]相关演算!AA119)</f>
        <v/>
      </c>
      <c r="AB119" s="228" t="str">
        <f>IF([2]相关演算!AB119="","",[2]相关演算!AB119)</f>
        <v/>
      </c>
      <c r="AC119" s="228" t="str">
        <f>IF([2]相关演算!AC119="","",[2]相关演算!AC119)</f>
        <v/>
      </c>
      <c r="AD119" s="228" t="str">
        <f>IF([2]相关演算!AD119="","",[2]相关演算!AD119)</f>
        <v/>
      </c>
      <c r="AE119" s="228" t="str">
        <f>IF([2]相关演算!AE119="","",[2]相关演算!AE119)</f>
        <v/>
      </c>
      <c r="AF119" s="228" t="str">
        <f>IF([2]相关演算!AF119="","",[2]相关演算!AF119)</f>
        <v/>
      </c>
      <c r="AG119" s="228" t="str">
        <f>IF([2]相关演算!AG119="","",[2]相关演算!AG119)</f>
        <v/>
      </c>
      <c r="AH119" s="228" t="str">
        <f>IF([2]相关演算!AH119="","",[2]相关演算!AH119)</f>
        <v/>
      </c>
      <c r="AI119" s="228" t="str">
        <f>IF([2]相关演算!AI119="","",[2]相关演算!AI119)</f>
        <v/>
      </c>
      <c r="AJ119" s="228" t="str">
        <f>IF([2]相关演算!AJ119="","",[2]相关演算!AJ119)</f>
        <v/>
      </c>
      <c r="AK119" s="228" t="str">
        <f>IF([2]相关演算!AK119="","",[2]相关演算!AK119)</f>
        <v/>
      </c>
      <c r="AL119" s="228" t="str">
        <f>IF([2]相关演算!AL119="","",[2]相关演算!AL119)</f>
        <v/>
      </c>
      <c r="AM119" s="228" t="str">
        <f>IF([2]相关演算!AM119="","",[2]相关演算!AM119)</f>
        <v/>
      </c>
      <c r="AN119" s="228" t="str">
        <f>IF([2]相关演算!AN119="","",[2]相关演算!AN119)</f>
        <v/>
      </c>
      <c r="AO119" s="228" t="str">
        <f>IF([2]相关演算!AO119="","",[2]相关演算!AO119)</f>
        <v/>
      </c>
      <c r="AP119" s="228" t="str">
        <f>IF([2]相关演算!AP119="","",[2]相关演算!AP119)</f>
        <v/>
      </c>
      <c r="AQ119" s="228" t="str">
        <f>IF([2]相关演算!AQ119="","",[2]相关演算!AQ119)</f>
        <v/>
      </c>
      <c r="AR119" s="228" t="str">
        <f>IF([2]相关演算!AR119="","",[2]相关演算!AR119)</f>
        <v/>
      </c>
      <c r="AS119" s="228" t="str">
        <f>IF([2]相关演算!AS119="","",[2]相关演算!AS119)</f>
        <v/>
      </c>
      <c r="AT119" s="228" t="str">
        <f>IF([2]相关演算!AT119="","",[2]相关演算!AT119)</f>
        <v/>
      </c>
      <c r="AU119" s="228" t="str">
        <f>IF([2]相关演算!AU119="","",[2]相关演算!AU119)</f>
        <v/>
      </c>
      <c r="AV119" s="228" t="str">
        <f>IF([2]相关演算!AV119="","",[2]相关演算!AV119)</f>
        <v/>
      </c>
      <c r="AW119" s="228" t="str">
        <f>IF([2]相关演算!AW119="","",[2]相关演算!AW119)</f>
        <v/>
      </c>
      <c r="AX119" s="228" t="str">
        <f>IF([2]相关演算!AX119="","",[2]相关演算!AX119)</f>
        <v/>
      </c>
      <c r="AY119" s="228" t="str">
        <f>IF([2]相关演算!AY119="","",[2]相关演算!AY119)</f>
        <v/>
      </c>
      <c r="AZ119" s="228" t="str">
        <f>IF([2]相关演算!AZ119="","",[2]相关演算!AZ119)</f>
        <v/>
      </c>
      <c r="BA119" s="228" t="str">
        <f>IF([2]相关演算!BA119="","",[2]相关演算!BA119)</f>
        <v/>
      </c>
      <c r="BB119" s="228" t="str">
        <f>IF([2]相关演算!BB119="","",[2]相关演算!BB119)</f>
        <v/>
      </c>
      <c r="BC119" s="228" t="str">
        <f>IF([2]相关演算!BC119="","",[2]相关演算!BC119)</f>
        <v/>
      </c>
      <c r="BD119" s="228" t="str">
        <f>IF([2]相关演算!BD119="","",[2]相关演算!BD119)</f>
        <v/>
      </c>
      <c r="BE119" s="228" t="str">
        <f>IF([2]相关演算!BE119="","",[2]相关演算!BE119)</f>
        <v/>
      </c>
      <c r="BF119" s="228" t="str">
        <f>IF([2]相关演算!BF119="","",[2]相关演算!BF119)</f>
        <v/>
      </c>
      <c r="BG119" s="228" t="str">
        <f>IF([2]相关演算!BG119="","",[2]相关演算!BG119)</f>
        <v/>
      </c>
      <c r="BH119" s="228" t="str">
        <f>IF([2]相关演算!BH119="","",[2]相关演算!BH119)</f>
        <v/>
      </c>
      <c r="BI119" s="228" t="str">
        <f>IF([2]相关演算!BI119="","",[2]相关演算!BI119)</f>
        <v/>
      </c>
      <c r="BJ119" s="228" t="str">
        <f>IF([2]相关演算!BJ119="","",[2]相关演算!BJ119)</f>
        <v/>
      </c>
      <c r="BK119" s="228">
        <f>IF([2]相关演算!BK119="","",[2]相关演算!BK119)</f>
        <v>95</v>
      </c>
      <c r="BL119" s="228">
        <f>IF([2]相关演算!BL119="","",[2]相关演算!BL119)</f>
        <v>8.7220843061266429E-2</v>
      </c>
      <c r="BM119" s="228">
        <f>IF([2]相关演算!BM119="","",[2]相关演算!BM119)</f>
        <v>0.2116916255653512</v>
      </c>
      <c r="BN119" s="228">
        <f>IF([2]相关演算!BN119="","",[2]相关演算!BN119)</f>
        <v>0.30634178746264334</v>
      </c>
      <c r="BO119" s="228">
        <f>IF([2]相关演算!BO119="","",[2]相关演算!BO119)</f>
        <v>9.746029179061072E-2</v>
      </c>
      <c r="BP119" s="228" t="str">
        <f>IF([2]相关演算!BP119="","",[2]相关演算!BP119)</f>
        <v/>
      </c>
      <c r="BQ119" s="228">
        <f>IF([2]相关演算!BQ119="","",[2]相关演算!BQ119)</f>
        <v>6.7944899148703441E-2</v>
      </c>
      <c r="BR119" s="228">
        <f>IF([2]相关演算!BR119="","",[2]相关演算!BR119)</f>
        <v>0.26450027526360387</v>
      </c>
      <c r="BS119" s="228">
        <f>IF([2]相关演算!BS119="","",[2]相关演算!BS119)</f>
        <v>0.11629560224723676</v>
      </c>
      <c r="BT119" s="228">
        <f>IF([2]相关演算!BT119="","",[2]相关演算!BT119)</f>
        <v>0.10402354600961755</v>
      </c>
      <c r="BU119" s="228" t="str">
        <f>IF([2]相关演算!BU119="","",[2]相关演算!BU119)</f>
        <v/>
      </c>
      <c r="BV119" s="228" t="str">
        <f>IF([2]相关演算!BV119="","",[2]相关演算!BV119)</f>
        <v/>
      </c>
      <c r="BW119" s="228">
        <f>IF([2]相关演算!BW119="","",[2]相关演算!BW119)</f>
        <v>0.15516574220996987</v>
      </c>
      <c r="BX119" s="228">
        <f>IF([2]相关演算!BX119="","",[2]相关演算!BX119)</f>
        <v>0.47619190082895507</v>
      </c>
      <c r="BY119" s="228">
        <f>IF([2]相关演算!BY119="","",[2]相关演算!BY119)</f>
        <v>0.42263738970988007</v>
      </c>
      <c r="BZ119" s="228">
        <f>IF([2]相关演算!BZ119="","",[2]相关演算!BZ119)</f>
        <v>0.20148383780022827</v>
      </c>
      <c r="CA119" s="228" t="str">
        <f>IF([2]相关演算!CA119="","",[2]相关演算!CA119)</f>
        <v/>
      </c>
      <c r="CB119" s="228" t="str">
        <f>IF([2]相关演算!CB119="","",[2]相关演算!CB119)</f>
        <v/>
      </c>
      <c r="CC119" s="228" t="str">
        <f>IF([2]相关演算!CC119="","",[2]相关演算!CC119)</f>
        <v/>
      </c>
      <c r="CD119" s="228" t="str">
        <f>IF([2]相关演算!CD119="","",[2]相关演算!CD119)</f>
        <v/>
      </c>
      <c r="CE119" s="228" t="str">
        <f>IF([2]相关演算!CE119="","",[2]相关演算!CE119)</f>
        <v/>
      </c>
      <c r="CF119" s="228" t="str">
        <f>IF([2]相关演算!CF119="","",[2]相关演算!CF119)</f>
        <v/>
      </c>
      <c r="CG119" s="228" t="str">
        <f>IF([2]相关演算!CG119="","",[2]相关演算!CG119)</f>
        <v/>
      </c>
      <c r="CH119" s="228" t="str">
        <f>IF([2]相关演算!CH119="","",[2]相关演算!CH119)</f>
        <v/>
      </c>
      <c r="CI119" s="228" t="str">
        <f>IF([2]相关演算!CI119="","",[2]相关演算!CI119)</f>
        <v/>
      </c>
      <c r="CJ119" s="228" t="str">
        <f>IF([2]相关演算!CJ119="","",[2]相关演算!CJ119)</f>
        <v/>
      </c>
      <c r="CK119" s="228" t="str">
        <f>IF([2]相关演算!CK119="","",[2]相关演算!CK119)</f>
        <v/>
      </c>
      <c r="CL119" s="228" t="str">
        <f>IF([2]相关演算!CL119="","",[2]相关演算!CL119)</f>
        <v/>
      </c>
      <c r="CM119" s="228" t="str">
        <f>IF([2]相关演算!CM119="","",[2]相关演算!CM119)</f>
        <v/>
      </c>
      <c r="CN119" s="228" t="str">
        <f>IF([2]相关演算!CN119="","",[2]相关演算!CN119)</f>
        <v/>
      </c>
      <c r="CO119" s="228" t="str">
        <f>IF([2]相关演算!CO119="","",[2]相关演算!CO119)</f>
        <v/>
      </c>
      <c r="CP119" s="228" t="str">
        <f>IF([2]相关演算!CP119="","",[2]相关演算!CP119)</f>
        <v/>
      </c>
      <c r="CQ119" s="228">
        <f>IF([2]相关演算!CQ119="","",[2]相关演算!CQ119)</f>
        <v>95</v>
      </c>
      <c r="CR119" s="228" t="e">
        <f>IF([2]相关演算!CR119="","",[2]相关演算!CR119)</f>
        <v>#VALUE!</v>
      </c>
      <c r="CS119" s="228" t="e">
        <f>IF([2]相关演算!CS119="","",[2]相关演算!CS119)</f>
        <v>#VALUE!</v>
      </c>
      <c r="CT119" s="228" t="e">
        <f>IF([2]相关演算!CT119="","",[2]相关演算!CT119)</f>
        <v>#VALUE!</v>
      </c>
      <c r="CU119" s="228" t="e">
        <f>IF([2]相关演算!CU119="","",[2]相关演算!CU119)</f>
        <v>#VALUE!</v>
      </c>
      <c r="CV119" s="228" t="str">
        <f>IF([2]相关演算!CV119="","",[2]相关演算!CV119)</f>
        <v/>
      </c>
      <c r="CW119" s="228">
        <f>IF([2]相关演算!CW119="","",[2]相关演算!CW119)</f>
        <v>9.3479863164880467E-2</v>
      </c>
      <c r="CX119" s="228">
        <f>IF([2]相关演算!CX119="","",[2]相关演算!CX119)</f>
        <v>0.10207980261237851</v>
      </c>
      <c r="CY119" s="228">
        <f>IF([2]相关演算!CY119="","",[2]相关演算!CY119)</f>
        <v>9.2534897097554705E-2</v>
      </c>
      <c r="CZ119" s="228">
        <f>IF([2]相关演算!CZ119="","",[2]相关演算!CZ119)</f>
        <v>9.2593990175916824E-2</v>
      </c>
      <c r="DA119" s="228" t="str">
        <f>IF([2]相关演算!DA119="","",[2]相关演算!DA119)</f>
        <v/>
      </c>
      <c r="DB119" s="228" t="str">
        <f>IF([2]相关演算!DB119="","",[2]相关演算!DB119)</f>
        <v/>
      </c>
      <c r="DC119" s="228" t="e">
        <f>IF([2]相关演算!DC119="","",[2]相关演算!DC119)</f>
        <v>#VALUE!</v>
      </c>
      <c r="DD119" s="228" t="e">
        <f>IF([2]相关演算!DD119="","",[2]相关演算!DD119)</f>
        <v>#VALUE!</v>
      </c>
      <c r="DE119" s="228" t="e">
        <f>IF([2]相关演算!DE119="","",[2]相关演算!DE119)</f>
        <v>#VALUE!</v>
      </c>
      <c r="DF119" s="228" t="e">
        <f>IF([2]相关演算!DF119="","",[2]相关演算!DF119)</f>
        <v>#VALUE!</v>
      </c>
      <c r="DG119" s="228" t="str">
        <f>IF([2]相关演算!DG119="","",[2]相关演算!DG119)</f>
        <v/>
      </c>
      <c r="DH119" s="228" t="str">
        <f>IF([2]相关演算!DH119="","",[2]相关演算!DH119)</f>
        <v/>
      </c>
      <c r="DI119" s="228" t="str">
        <f>IF([2]相关演算!DI119="","",[2]相关演算!DI119)</f>
        <v/>
      </c>
      <c r="DJ119" s="228" t="str">
        <f>IF([2]相关演算!DJ119="","",[2]相关演算!DJ119)</f>
        <v/>
      </c>
      <c r="DK119" s="228" t="str">
        <f>IF([2]相关演算!DK119="","",[2]相关演算!DK119)</f>
        <v/>
      </c>
      <c r="DL119" s="228" t="str">
        <f>IF([2]相关演算!DL119="","",[2]相关演算!DL119)</f>
        <v/>
      </c>
      <c r="DM119" s="228" t="str">
        <f>IF([2]相关演算!DM119="","",[2]相关演算!DM119)</f>
        <v/>
      </c>
      <c r="DN119" s="228" t="str">
        <f>IF([2]相关演算!DN119="","",[2]相关演算!DN119)</f>
        <v/>
      </c>
      <c r="DO119" s="228" t="str">
        <f>IF([2]相关演算!DO119="","",[2]相关演算!DO119)</f>
        <v/>
      </c>
      <c r="DP119" s="228" t="str">
        <f>IF([2]相关演算!DP119="","",[2]相关演算!DP119)</f>
        <v/>
      </c>
      <c r="DQ119" s="228" t="str">
        <f>IF([2]相关演算!DQ119="","",[2]相关演算!DQ119)</f>
        <v/>
      </c>
      <c r="DR119" s="228" t="str">
        <f>IF([2]相关演算!DR119="","",[2]相关演算!DR119)</f>
        <v/>
      </c>
      <c r="DS119" s="228" t="str">
        <f>IF([2]相关演算!DS119="","",[2]相关演算!DS119)</f>
        <v/>
      </c>
      <c r="DT119" s="228" t="str">
        <f>IF([2]相关演算!DT119="","",[2]相关演算!DT119)</f>
        <v/>
      </c>
      <c r="DU119" s="228" t="str">
        <f>IF([2]相关演算!DU119="","",[2]相关演算!DU119)</f>
        <v/>
      </c>
      <c r="DV119" s="228" t="str">
        <f>IF([2]相关演算!DV119="","",[2]相关演算!DV119)</f>
        <v/>
      </c>
      <c r="DW119" s="228" t="str">
        <f>IF([2]相关演算!DW119="","",[2]相关演算!DW119)</f>
        <v/>
      </c>
      <c r="DX119" s="228" t="str">
        <f>IF([2]相关演算!DX119="","",[2]相关演算!DX119)</f>
        <v/>
      </c>
      <c r="DY119" s="228" t="str">
        <f>IF([2]相关演算!DY119="","",[2]相关演算!DY119)</f>
        <v/>
      </c>
      <c r="DZ119" s="228" t="str">
        <f>IF([2]相关演算!DZ119="","",[2]相关演算!DZ119)</f>
        <v/>
      </c>
      <c r="EA119" s="228" t="str">
        <f>IF([2]相关演算!EA119="","",[2]相关演算!EA119)</f>
        <v/>
      </c>
      <c r="EB119" s="228" t="str">
        <f>IF([2]相关演算!EB119="","",[2]相关演算!EB119)</f>
        <v/>
      </c>
      <c r="EC119" s="228" t="str">
        <f>IF([2]相关演算!EC119="","",[2]相关演算!EC119)</f>
        <v/>
      </c>
      <c r="ED119" s="228" t="str">
        <f>IF([2]相关演算!ED119="","",[2]相关演算!ED119)</f>
        <v/>
      </c>
      <c r="EE119" s="228" t="str">
        <f>IF([2]相关演算!EE119="","",[2]相关演算!EE119)</f>
        <v/>
      </c>
      <c r="EF119" s="228" t="str">
        <f>IF([2]相关演算!EF119="","",[2]相关演算!EF119)</f>
        <v/>
      </c>
      <c r="EG119" s="228" t="str">
        <f>IF([2]相关演算!EG119="","",[2]相关演算!EG119)</f>
        <v/>
      </c>
      <c r="EH119" s="228" t="str">
        <f>IF([2]相关演算!EH119="","",[2]相关演算!EH119)</f>
        <v/>
      </c>
      <c r="EI119" s="228" t="str">
        <f>IF([2]相关演算!EI119="","",[2]相关演算!EI119)</f>
        <v/>
      </c>
      <c r="EJ119" s="228" t="str">
        <f>IF([2]相关演算!EJ119="","",[2]相关演算!EJ119)</f>
        <v/>
      </c>
      <c r="EK119" s="228" t="str">
        <f>IF([2]相关演算!EK119="","",[2]相关演算!EK119)</f>
        <v/>
      </c>
      <c r="EL119" s="228" t="str">
        <f>IF([2]相关演算!EL119="","",[2]相关演算!EL119)</f>
        <v/>
      </c>
      <c r="EM119" s="228" t="str">
        <f>IF([2]相关演算!EM119="","",[2]相关演算!EM119)</f>
        <v/>
      </c>
      <c r="EN119" s="228" t="str">
        <f>IF([2]相关演算!EN119="","",[2]相关演算!EN119)</f>
        <v/>
      </c>
      <c r="EO119" s="228" t="str">
        <f>IF([2]相关演算!EO119="","",[2]相关演算!EO119)</f>
        <v/>
      </c>
      <c r="EP119" s="228" t="str">
        <f>IF([2]相关演算!EP119="","",[2]相关演算!EP119)</f>
        <v/>
      </c>
      <c r="EQ119" s="228" t="str">
        <f>IF([2]相关演算!EQ119="","",[2]相关演算!EQ119)</f>
        <v/>
      </c>
      <c r="ER119" s="228" t="str">
        <f>IF([2]相关演算!ER119="","",[2]相关演算!ER119)</f>
        <v/>
      </c>
      <c r="ES119" s="228" t="str">
        <f>IF([2]相关演算!ES119="","",[2]相关演算!ES119)</f>
        <v/>
      </c>
      <c r="ET119" s="228" t="str">
        <f>IF([2]相关演算!ET119="","",[2]相关演算!ET119)</f>
        <v/>
      </c>
      <c r="EU119" s="228" t="str">
        <f>IF([2]相关演算!EU119="","",[2]相关演算!EU119)</f>
        <v/>
      </c>
      <c r="EV119" s="228" t="str">
        <f>IF([2]相关演算!EV119="","",[2]相关演算!EV119)</f>
        <v/>
      </c>
      <c r="EW119" s="228" t="str">
        <f>IF([2]相关演算!EW119="","",[2]相关演算!EW119)</f>
        <v/>
      </c>
      <c r="EX119" s="228" t="str">
        <f>IF([2]相关演算!EX119="","",[2]相关演算!EX119)</f>
        <v/>
      </c>
      <c r="EY119" s="228" t="str">
        <f>IF([2]相关演算!EY119="","",[2]相关演算!EY119)</f>
        <v/>
      </c>
      <c r="EZ119" s="228" t="str">
        <f>IF([2]相关演算!EZ119="","",[2]相关演算!EZ119)</f>
        <v/>
      </c>
      <c r="FA119" s="228" t="str">
        <f>IF([2]相关演算!FA119="","",[2]相关演算!FA119)</f>
        <v/>
      </c>
      <c r="FB119" s="228" t="str">
        <f>IF([2]相关演算!FB119="","",[2]相关演算!FB119)</f>
        <v/>
      </c>
      <c r="FC119" s="228" t="str">
        <f>IF([2]相关演算!FC119="","",[2]相关演算!FC119)</f>
        <v/>
      </c>
      <c r="FD119" s="228" t="str">
        <f>IF([2]相关演算!FD119="","",[2]相关演算!FD119)</f>
        <v/>
      </c>
      <c r="FE119" s="228" t="str">
        <f>IF([2]相关演算!FE119="","",[2]相关演算!FE119)</f>
        <v/>
      </c>
      <c r="FF119" s="228" t="str">
        <f>IF([2]相关演算!FF119="","",[2]相关演算!FF119)</f>
        <v/>
      </c>
      <c r="FG119" s="228" t="str">
        <f>IF([2]相关演算!FG119="","",[2]相关演算!FG119)</f>
        <v/>
      </c>
      <c r="FH119" s="228">
        <f>IF([2]相关演算!FH119="","",[2]相关演算!FH119)</f>
        <v>10104</v>
      </c>
      <c r="FI119" s="228" t="str">
        <f>IF([2]相关演算!FI119="","",[2]相关演算!FI119)</f>
        <v/>
      </c>
      <c r="FJ119" s="228" t="str">
        <f>IF([2]相关演算!FJ119="","",[2]相关演算!FJ119)</f>
        <v/>
      </c>
      <c r="FK119" s="228" t="str">
        <f>IF([2]相关演算!FK119="","",[2]相关演算!FK119)</f>
        <v/>
      </c>
      <c r="FL119" s="228" t="str">
        <f>IF([2]相关演算!FL119="","",[2]相关演算!FL119)</f>
        <v/>
      </c>
      <c r="FM119" s="228" t="str">
        <f>IF([2]相关演算!FM119="","",[2]相关演算!FM119)</f>
        <v/>
      </c>
      <c r="FN119" s="228" t="str">
        <f>IF([2]相关演算!FN119="","",[2]相关演算!FN119)</f>
        <v/>
      </c>
      <c r="FO119" s="228" t="str">
        <f>IF([2]相关演算!FO119="","",[2]相关演算!FO119)</f>
        <v/>
      </c>
      <c r="FP119" s="228" t="str">
        <f>IF([2]相关演算!FP119="","",[2]相关演算!FP119)</f>
        <v/>
      </c>
      <c r="FQ119" s="228" t="str">
        <f>IF([2]相关演算!FQ119="","",[2]相关演算!FQ119)</f>
        <v/>
      </c>
      <c r="FR119" s="228" t="str">
        <f>IF([2]相关演算!FR119="","",[2]相关演算!FR119)</f>
        <v/>
      </c>
      <c r="FS119" s="228" t="str">
        <f>IF([2]相关演算!FS119="","",[2]相关演算!FS119)</f>
        <v/>
      </c>
      <c r="FT119" s="228" t="str">
        <f>IF([2]相关演算!FT119="","",[2]相关演算!FT119)</f>
        <v/>
      </c>
      <c r="FU119" s="228" t="str">
        <f>IF([2]相关演算!FU119="","",[2]相关演算!FU119)</f>
        <v/>
      </c>
      <c r="FV119" s="228" t="str">
        <f>IF([2]相关演算!FV119="","",[2]相关演算!FV119)</f>
        <v/>
      </c>
      <c r="FW119" s="228" t="str">
        <f>IF([2]相关演算!FW119="","",[2]相关演算!FW119)</f>
        <v/>
      </c>
      <c r="FX119" s="228" t="str">
        <f>IF([2]相关演算!FX119="","",[2]相关演算!FX119)</f>
        <v/>
      </c>
      <c r="FY119" s="228" t="str">
        <f>IF([2]相关演算!FY119="","",[2]相关演算!FY119)</f>
        <v/>
      </c>
      <c r="FZ119" s="228" t="str">
        <f>IF([2]相关演算!FZ119="","",[2]相关演算!FZ119)</f>
        <v/>
      </c>
      <c r="GA119" s="228" t="str">
        <f>IF([2]相关演算!GA119="","",[2]相关演算!GA119)</f>
        <v/>
      </c>
      <c r="GB119" s="228" t="str">
        <f>IF([2]相关演算!GB119="","",[2]相关演算!GB119)</f>
        <v/>
      </c>
      <c r="GC119" s="228" t="str">
        <f>IF([2]相关演算!GC119="","",[2]相关演算!GC119)</f>
        <v/>
      </c>
      <c r="GD119" s="228" t="str">
        <f>IF([2]相关演算!GD119="","",[2]相关演算!GD119)</f>
        <v/>
      </c>
      <c r="GE119" s="228" t="str">
        <f>IF([2]相关演算!GE119="","",[2]相关演算!GE119)</f>
        <v/>
      </c>
      <c r="GF119" s="228" t="str">
        <f>IF([2]相关演算!GF119="","",[2]相关演算!GF119)</f>
        <v/>
      </c>
      <c r="GG119" s="228" t="str">
        <f>IF([2]相关演算!GG119="","",[2]相关演算!GG119)</f>
        <v/>
      </c>
      <c r="GH119" s="228" t="str">
        <f>IF([2]相关演算!GH119="","",[2]相关演算!GH119)</f>
        <v/>
      </c>
      <c r="GI119" s="228" t="str">
        <f>IF([2]相关演算!GI119="","",[2]相关演算!GI119)</f>
        <v/>
      </c>
      <c r="GJ119" s="228" t="str">
        <f>IF([2]相关演算!GJ119="","",[2]相关演算!GJ119)</f>
        <v/>
      </c>
      <c r="GK119" s="228" t="str">
        <f>IF([2]相关演算!GK119="","",[2]相关演算!GK119)</f>
        <v/>
      </c>
      <c r="GL119" s="228" t="str">
        <f>IF([2]相关演算!GL119="","",[2]相关演算!GL119)</f>
        <v/>
      </c>
      <c r="GM119" s="228" t="str">
        <f>IF([2]相关演算!GM119="","",[2]相关演算!GM119)</f>
        <v/>
      </c>
      <c r="GN119" s="228" t="str">
        <f>IF([2]相关演算!GN119="","",[2]相关演算!GN119)</f>
        <v/>
      </c>
      <c r="GO119" s="228" t="str">
        <f>IF([2]相关演算!GO119="","",[2]相关演算!GO119)</f>
        <v/>
      </c>
      <c r="GP119" s="228" t="str">
        <f>IF([2]相关演算!GP119="","",[2]相关演算!GP119)</f>
        <v/>
      </c>
      <c r="GQ119" s="228" t="str">
        <f>IF([2]相关演算!GQ119="","",[2]相关演算!GQ119)</f>
        <v/>
      </c>
      <c r="GR119" s="228" t="str">
        <f>IF([2]相关演算!GR119="","",[2]相关演算!GR119)</f>
        <v/>
      </c>
      <c r="GS119" s="228" t="str">
        <f>IF([2]相关演算!GS119="","",[2]相关演算!GS119)</f>
        <v/>
      </c>
      <c r="GT119" s="228" t="str">
        <f>IF([2]相关演算!GT119="","",[2]相关演算!GT119)</f>
        <v/>
      </c>
      <c r="GU119" s="228" t="str">
        <f>IF([2]相关演算!GU119="","",[2]相关演算!GU119)</f>
        <v/>
      </c>
      <c r="GV119" s="228" t="str">
        <f>IF([2]相关演算!GV119="","",[2]相关演算!GV119)</f>
        <v/>
      </c>
      <c r="GW119" s="228" t="str">
        <f>IF([2]相关演算!GW119="","",[2]相关演算!GW119)</f>
        <v/>
      </c>
      <c r="GX119" s="228" t="str">
        <f>IF([2]相关演算!GX119="","",[2]相关演算!GX119)</f>
        <v/>
      </c>
      <c r="GY119" s="228" t="str">
        <f>IF([2]相关演算!GY119="","",[2]相关演算!GY119)</f>
        <v/>
      </c>
      <c r="GZ119" s="228" t="str">
        <f>IF([2]相关演算!GZ119="","",[2]相关演算!GZ119)</f>
        <v/>
      </c>
    </row>
    <row r="120" spans="1:208">
      <c r="A120" s="228" t="str">
        <f>IF([2]相关演算!A120="","",[2]相关演算!A120)</f>
        <v/>
      </c>
      <c r="B120" s="228" t="str">
        <f>IF([2]相关演算!B120="","",[2]相关演算!B120)</f>
        <v/>
      </c>
      <c r="C120" s="228" t="str">
        <f>IF([2]相关演算!C120="","",[2]相关演算!C120)</f>
        <v/>
      </c>
      <c r="D120" s="228" t="str">
        <f>IF([2]相关演算!D120="","",[2]相关演算!D120)</f>
        <v/>
      </c>
      <c r="E120" s="228" t="str">
        <f>IF([2]相关演算!E120="","",[2]相关演算!E120)</f>
        <v/>
      </c>
      <c r="F120" s="228" t="str">
        <f>IF([2]相关演算!F120="","",[2]相关演算!F120)</f>
        <v/>
      </c>
      <c r="G120" s="228" t="str">
        <f>IF([2]相关演算!G120="","",[2]相关演算!G120)</f>
        <v/>
      </c>
      <c r="H120" s="228" t="str">
        <f>IF([2]相关演算!H120="","",[2]相关演算!H120)</f>
        <v/>
      </c>
      <c r="I120" s="228" t="str">
        <f>IF([2]相关演算!I120="","",[2]相关演算!I120)</f>
        <v/>
      </c>
      <c r="J120" s="228" t="str">
        <f>IF([2]相关演算!J120="","",[2]相关演算!J120)</f>
        <v/>
      </c>
      <c r="K120" s="228" t="str">
        <f>IF([2]相关演算!K120="","",[2]相关演算!K120)</f>
        <v/>
      </c>
      <c r="L120" s="228" t="str">
        <f>IF([2]相关演算!L120="","",[2]相关演算!L120)</f>
        <v/>
      </c>
      <c r="M120" s="228" t="str">
        <f>IF([2]相关演算!M120="","",[2]相关演算!M120)</f>
        <v/>
      </c>
      <c r="N120" s="228" t="str">
        <f>IF([2]相关演算!N120="","",[2]相关演算!N120)</f>
        <v/>
      </c>
      <c r="O120" s="228" t="str">
        <f>IF([2]相关演算!O120="","",[2]相关演算!O120)</f>
        <v/>
      </c>
      <c r="P120" s="228" t="str">
        <f>IF([2]相关演算!P120="","",[2]相关演算!P120)</f>
        <v/>
      </c>
      <c r="Q120" s="228" t="str">
        <f>IF([2]相关演算!Q120="","",[2]相关演算!Q120)</f>
        <v/>
      </c>
      <c r="R120" s="228" t="str">
        <f>IF([2]相关演算!R120="","",[2]相关演算!R120)</f>
        <v/>
      </c>
      <c r="S120" s="228" t="str">
        <f>IF([2]相关演算!S120="","",[2]相关演算!S120)</f>
        <v/>
      </c>
      <c r="T120" s="228" t="str">
        <f>IF([2]相关演算!T120="","",[2]相关演算!T120)</f>
        <v/>
      </c>
      <c r="U120" s="228" t="str">
        <f>IF([2]相关演算!U120="","",[2]相关演算!U120)</f>
        <v/>
      </c>
      <c r="V120" s="228" t="str">
        <f>IF([2]相关演算!V120="","",[2]相关演算!V120)</f>
        <v/>
      </c>
      <c r="W120" s="228" t="str">
        <f>IF([2]相关演算!W120="","",[2]相关演算!W120)</f>
        <v/>
      </c>
      <c r="X120" s="228" t="str">
        <f>IF([2]相关演算!X120="","",[2]相关演算!X120)</f>
        <v/>
      </c>
      <c r="Y120" s="228" t="str">
        <f>IF([2]相关演算!Y120="","",[2]相关演算!Y120)</f>
        <v/>
      </c>
      <c r="Z120" s="228" t="str">
        <f>IF([2]相关演算!Z120="","",[2]相关演算!Z120)</f>
        <v/>
      </c>
      <c r="AA120" s="228" t="str">
        <f>IF([2]相关演算!AA120="","",[2]相关演算!AA120)</f>
        <v/>
      </c>
      <c r="AB120" s="228" t="str">
        <f>IF([2]相关演算!AB120="","",[2]相关演算!AB120)</f>
        <v/>
      </c>
      <c r="AC120" s="228" t="str">
        <f>IF([2]相关演算!AC120="","",[2]相关演算!AC120)</f>
        <v/>
      </c>
      <c r="AD120" s="228" t="str">
        <f>IF([2]相关演算!AD120="","",[2]相关演算!AD120)</f>
        <v/>
      </c>
      <c r="AE120" s="228" t="str">
        <f>IF([2]相关演算!AE120="","",[2]相关演算!AE120)</f>
        <v/>
      </c>
      <c r="AF120" s="228" t="str">
        <f>IF([2]相关演算!AF120="","",[2]相关演算!AF120)</f>
        <v/>
      </c>
      <c r="AG120" s="228" t="str">
        <f>IF([2]相关演算!AG120="","",[2]相关演算!AG120)</f>
        <v/>
      </c>
      <c r="AH120" s="228" t="str">
        <f>IF([2]相关演算!AH120="","",[2]相关演算!AH120)</f>
        <v/>
      </c>
      <c r="AI120" s="228" t="str">
        <f>IF([2]相关演算!AI120="","",[2]相关演算!AI120)</f>
        <v/>
      </c>
      <c r="AJ120" s="228" t="str">
        <f>IF([2]相关演算!AJ120="","",[2]相关演算!AJ120)</f>
        <v/>
      </c>
      <c r="AK120" s="228" t="str">
        <f>IF([2]相关演算!AK120="","",[2]相关演算!AK120)</f>
        <v/>
      </c>
      <c r="AL120" s="228" t="str">
        <f>IF([2]相关演算!AL120="","",[2]相关演算!AL120)</f>
        <v/>
      </c>
      <c r="AM120" s="228" t="str">
        <f>IF([2]相关演算!AM120="","",[2]相关演算!AM120)</f>
        <v/>
      </c>
      <c r="AN120" s="228" t="str">
        <f>IF([2]相关演算!AN120="","",[2]相关演算!AN120)</f>
        <v/>
      </c>
      <c r="AO120" s="228" t="str">
        <f>IF([2]相关演算!AO120="","",[2]相关演算!AO120)</f>
        <v/>
      </c>
      <c r="AP120" s="228" t="str">
        <f>IF([2]相关演算!AP120="","",[2]相关演算!AP120)</f>
        <v/>
      </c>
      <c r="AQ120" s="228" t="str">
        <f>IF([2]相关演算!AQ120="","",[2]相关演算!AQ120)</f>
        <v/>
      </c>
      <c r="AR120" s="228" t="str">
        <f>IF([2]相关演算!AR120="","",[2]相关演算!AR120)</f>
        <v/>
      </c>
      <c r="AS120" s="228" t="str">
        <f>IF([2]相关演算!AS120="","",[2]相关演算!AS120)</f>
        <v/>
      </c>
      <c r="AT120" s="228" t="str">
        <f>IF([2]相关演算!AT120="","",[2]相关演算!AT120)</f>
        <v/>
      </c>
      <c r="AU120" s="228" t="str">
        <f>IF([2]相关演算!AU120="","",[2]相关演算!AU120)</f>
        <v/>
      </c>
      <c r="AV120" s="228" t="str">
        <f>IF([2]相关演算!AV120="","",[2]相关演算!AV120)</f>
        <v/>
      </c>
      <c r="AW120" s="228" t="str">
        <f>IF([2]相关演算!AW120="","",[2]相关演算!AW120)</f>
        <v/>
      </c>
      <c r="AX120" s="228" t="str">
        <f>IF([2]相关演算!AX120="","",[2]相关演算!AX120)</f>
        <v/>
      </c>
      <c r="AY120" s="228" t="str">
        <f>IF([2]相关演算!AY120="","",[2]相关演算!AY120)</f>
        <v/>
      </c>
      <c r="AZ120" s="228" t="str">
        <f>IF([2]相关演算!AZ120="","",[2]相关演算!AZ120)</f>
        <v/>
      </c>
      <c r="BA120" s="228" t="str">
        <f>IF([2]相关演算!BA120="","",[2]相关演算!BA120)</f>
        <v/>
      </c>
      <c r="BB120" s="228" t="str">
        <f>IF([2]相关演算!BB120="","",[2]相关演算!BB120)</f>
        <v/>
      </c>
      <c r="BC120" s="228" t="str">
        <f>IF([2]相关演算!BC120="","",[2]相关演算!BC120)</f>
        <v/>
      </c>
      <c r="BD120" s="228" t="str">
        <f>IF([2]相关演算!BD120="","",[2]相关演算!BD120)</f>
        <v/>
      </c>
      <c r="BE120" s="228" t="str">
        <f>IF([2]相关演算!BE120="","",[2]相关演算!BE120)</f>
        <v/>
      </c>
      <c r="BF120" s="228" t="str">
        <f>IF([2]相关演算!BF120="","",[2]相关演算!BF120)</f>
        <v/>
      </c>
      <c r="BG120" s="228" t="str">
        <f>IF([2]相关演算!BG120="","",[2]相关演算!BG120)</f>
        <v/>
      </c>
      <c r="BH120" s="228" t="str">
        <f>IF([2]相关演算!BH120="","",[2]相关演算!BH120)</f>
        <v/>
      </c>
      <c r="BI120" s="228" t="str">
        <f>IF([2]相关演算!BI120="","",[2]相关演算!BI120)</f>
        <v/>
      </c>
      <c r="BJ120" s="228" t="str">
        <f>IF([2]相关演算!BJ120="","",[2]相关演算!BJ120)</f>
        <v/>
      </c>
      <c r="BK120" s="228">
        <f>IF([2]相关演算!BK120="","",[2]相关演算!BK120)</f>
        <v>96</v>
      </c>
      <c r="BL120" s="228">
        <f>IF([2]相关演算!BL120="","",[2]相关演算!BL120)</f>
        <v>8.8178833751737018E-2</v>
      </c>
      <c r="BM120" s="228">
        <f>IF([2]相关演算!BM120="","",[2]相关演算!BM120)</f>
        <v>0.21394302215006261</v>
      </c>
      <c r="BN120" s="228">
        <f>IF([2]相关演算!BN120="","",[2]相关演算!BN120)</f>
        <v>0.31396656266990686</v>
      </c>
      <c r="BO120" s="228">
        <f>IF([2]相关演算!BO120="","",[2]相关演算!BO120)</f>
        <v>9.8524622696139152E-2</v>
      </c>
      <c r="BP120" s="228" t="str">
        <f>IF([2]相关演算!BP120="","",[2]相关演算!BP120)</f>
        <v/>
      </c>
      <c r="BQ120" s="228">
        <f>IF([2]相关演算!BQ120="","",[2]相关演算!BQ120)</f>
        <v>6.8817172244404812E-2</v>
      </c>
      <c r="BR120" s="228">
        <f>IF([2]相关演算!BR120="","",[2]相关演算!BR120)</f>
        <v>0.26667348877254815</v>
      </c>
      <c r="BS120" s="228">
        <f>IF([2]相关演算!BS120="","",[2]相关演算!BS120)</f>
        <v>0.11760775254287054</v>
      </c>
      <c r="BT120" s="228">
        <f>IF([2]相关演算!BT120="","",[2]相关演算!BT120)</f>
        <v>0.10459113061544001</v>
      </c>
      <c r="BU120" s="228" t="str">
        <f>IF([2]相关演算!BU120="","",[2]相关演算!BU120)</f>
        <v/>
      </c>
      <c r="BV120" s="228" t="str">
        <f>IF([2]相关演算!BV120="","",[2]相关演算!BV120)</f>
        <v/>
      </c>
      <c r="BW120" s="228">
        <f>IF([2]相关演算!BW120="","",[2]相关演算!BW120)</f>
        <v>0.15699600599614183</v>
      </c>
      <c r="BX120" s="228">
        <f>IF([2]相关演算!BX120="","",[2]相关演算!BX120)</f>
        <v>0.48061651092261076</v>
      </c>
      <c r="BY120" s="228">
        <f>IF([2]相关演算!BY120="","",[2]相关演算!BY120)</f>
        <v>0.43157431521277739</v>
      </c>
      <c r="BZ120" s="228">
        <f>IF([2]相关演算!BZ120="","",[2]相关演算!BZ120)</f>
        <v>0.20311575331157916</v>
      </c>
      <c r="CA120" s="228" t="str">
        <f>IF([2]相关演算!CA120="","",[2]相关演算!CA120)</f>
        <v/>
      </c>
      <c r="CB120" s="228" t="str">
        <f>IF([2]相关演算!CB120="","",[2]相关演算!CB120)</f>
        <v/>
      </c>
      <c r="CC120" s="228" t="str">
        <f>IF([2]相关演算!CC120="","",[2]相关演算!CC120)</f>
        <v/>
      </c>
      <c r="CD120" s="228" t="str">
        <f>IF([2]相关演算!CD120="","",[2]相关演算!CD120)</f>
        <v/>
      </c>
      <c r="CE120" s="228" t="str">
        <f>IF([2]相关演算!CE120="","",[2]相关演算!CE120)</f>
        <v/>
      </c>
      <c r="CF120" s="228" t="str">
        <f>IF([2]相关演算!CF120="","",[2]相关演算!CF120)</f>
        <v/>
      </c>
      <c r="CG120" s="228" t="str">
        <f>IF([2]相关演算!CG120="","",[2]相关演算!CG120)</f>
        <v/>
      </c>
      <c r="CH120" s="228" t="str">
        <f>IF([2]相关演算!CH120="","",[2]相关演算!CH120)</f>
        <v/>
      </c>
      <c r="CI120" s="228" t="str">
        <f>IF([2]相关演算!CI120="","",[2]相关演算!CI120)</f>
        <v/>
      </c>
      <c r="CJ120" s="228" t="str">
        <f>IF([2]相关演算!CJ120="","",[2]相关演算!CJ120)</f>
        <v/>
      </c>
      <c r="CK120" s="228" t="str">
        <f>IF([2]相关演算!CK120="","",[2]相关演算!CK120)</f>
        <v/>
      </c>
      <c r="CL120" s="228" t="str">
        <f>IF([2]相关演算!CL120="","",[2]相关演算!CL120)</f>
        <v/>
      </c>
      <c r="CM120" s="228" t="str">
        <f>IF([2]相关演算!CM120="","",[2]相关演算!CM120)</f>
        <v/>
      </c>
      <c r="CN120" s="228" t="str">
        <f>IF([2]相关演算!CN120="","",[2]相关演算!CN120)</f>
        <v/>
      </c>
      <c r="CO120" s="228" t="str">
        <f>IF([2]相关演算!CO120="","",[2]相关演算!CO120)</f>
        <v/>
      </c>
      <c r="CP120" s="228" t="str">
        <f>IF([2]相关演算!CP120="","",[2]相关演算!CP120)</f>
        <v/>
      </c>
      <c r="CQ120" s="228">
        <f>IF([2]相关演算!CQ120="","",[2]相关演算!CQ120)</f>
        <v>96</v>
      </c>
      <c r="CR120" s="228" t="e">
        <f>IF([2]相关演算!CR120="","",[2]相关演算!CR120)</f>
        <v>#VALUE!</v>
      </c>
      <c r="CS120" s="228" t="e">
        <f>IF([2]相关演算!CS120="","",[2]相关演算!CS120)</f>
        <v>#VALUE!</v>
      </c>
      <c r="CT120" s="228" t="e">
        <f>IF([2]相关演算!CT120="","",[2]相关演算!CT120)</f>
        <v>#VALUE!</v>
      </c>
      <c r="CU120" s="228" t="e">
        <f>IF([2]相关演算!CU120="","",[2]相关演算!CU120)</f>
        <v>#VALUE!</v>
      </c>
      <c r="CV120" s="228" t="str">
        <f>IF([2]相关演算!CV120="","",[2]相关演算!CV120)</f>
        <v/>
      </c>
      <c r="CW120" s="228">
        <f>IF([2]相关演算!CW120="","",[2]相关演算!CW120)</f>
        <v>9.4264448755385158E-2</v>
      </c>
      <c r="CX120" s="228">
        <f>IF([2]相关演算!CX120="","",[2]相关演算!CX120)</f>
        <v>0.10326231861707168</v>
      </c>
      <c r="CY120" s="228">
        <f>IF([2]相关演算!CY120="","",[2]相关演算!CY120)</f>
        <v>9.3753089974430937E-2</v>
      </c>
      <c r="CZ120" s="228">
        <f>IF([2]相关演算!CZ120="","",[2]相关演算!CZ120)</f>
        <v>9.3876717250136216E-2</v>
      </c>
      <c r="DA120" s="228" t="str">
        <f>IF([2]相关演算!DA120="","",[2]相关演算!DA120)</f>
        <v/>
      </c>
      <c r="DB120" s="228" t="str">
        <f>IF([2]相关演算!DB120="","",[2]相关演算!DB120)</f>
        <v/>
      </c>
      <c r="DC120" s="228" t="e">
        <f>IF([2]相关演算!DC120="","",[2]相关演算!DC120)</f>
        <v>#VALUE!</v>
      </c>
      <c r="DD120" s="228" t="e">
        <f>IF([2]相关演算!DD120="","",[2]相关演算!DD120)</f>
        <v>#VALUE!</v>
      </c>
      <c r="DE120" s="228" t="e">
        <f>IF([2]相关演算!DE120="","",[2]相关演算!DE120)</f>
        <v>#VALUE!</v>
      </c>
      <c r="DF120" s="228" t="e">
        <f>IF([2]相关演算!DF120="","",[2]相关演算!DF120)</f>
        <v>#VALUE!</v>
      </c>
      <c r="DG120" s="228" t="str">
        <f>IF([2]相关演算!DG120="","",[2]相关演算!DG120)</f>
        <v/>
      </c>
      <c r="DH120" s="228" t="str">
        <f>IF([2]相关演算!DH120="","",[2]相关演算!DH120)</f>
        <v/>
      </c>
      <c r="DI120" s="228" t="str">
        <f>IF([2]相关演算!DI120="","",[2]相关演算!DI120)</f>
        <v/>
      </c>
      <c r="DJ120" s="228" t="str">
        <f>IF([2]相关演算!DJ120="","",[2]相关演算!DJ120)</f>
        <v/>
      </c>
      <c r="DK120" s="228" t="str">
        <f>IF([2]相关演算!DK120="","",[2]相关演算!DK120)</f>
        <v/>
      </c>
      <c r="DL120" s="228" t="str">
        <f>IF([2]相关演算!DL120="","",[2]相关演算!DL120)</f>
        <v/>
      </c>
      <c r="DM120" s="228" t="str">
        <f>IF([2]相关演算!DM120="","",[2]相关演算!DM120)</f>
        <v/>
      </c>
      <c r="DN120" s="228" t="str">
        <f>IF([2]相关演算!DN120="","",[2]相关演算!DN120)</f>
        <v/>
      </c>
      <c r="DO120" s="228" t="str">
        <f>IF([2]相关演算!DO120="","",[2]相关演算!DO120)</f>
        <v/>
      </c>
      <c r="DP120" s="228" t="str">
        <f>IF([2]相关演算!DP120="","",[2]相关演算!DP120)</f>
        <v/>
      </c>
      <c r="DQ120" s="228" t="str">
        <f>IF([2]相关演算!DQ120="","",[2]相关演算!DQ120)</f>
        <v/>
      </c>
      <c r="DR120" s="228" t="str">
        <f>IF([2]相关演算!DR120="","",[2]相关演算!DR120)</f>
        <v/>
      </c>
      <c r="DS120" s="228" t="str">
        <f>IF([2]相关演算!DS120="","",[2]相关演算!DS120)</f>
        <v/>
      </c>
      <c r="DT120" s="228" t="str">
        <f>IF([2]相关演算!DT120="","",[2]相关演算!DT120)</f>
        <v/>
      </c>
      <c r="DU120" s="228" t="str">
        <f>IF([2]相关演算!DU120="","",[2]相关演算!DU120)</f>
        <v/>
      </c>
      <c r="DV120" s="228" t="str">
        <f>IF([2]相关演算!DV120="","",[2]相关演算!DV120)</f>
        <v/>
      </c>
      <c r="DW120" s="228" t="str">
        <f>IF([2]相关演算!DW120="","",[2]相关演算!DW120)</f>
        <v/>
      </c>
      <c r="DX120" s="228" t="str">
        <f>IF([2]相关演算!DX120="","",[2]相关演算!DX120)</f>
        <v/>
      </c>
      <c r="DY120" s="228" t="str">
        <f>IF([2]相关演算!DY120="","",[2]相关演算!DY120)</f>
        <v/>
      </c>
      <c r="DZ120" s="228" t="str">
        <f>IF([2]相关演算!DZ120="","",[2]相关演算!DZ120)</f>
        <v/>
      </c>
      <c r="EA120" s="228" t="str">
        <f>IF([2]相关演算!EA120="","",[2]相关演算!EA120)</f>
        <v/>
      </c>
      <c r="EB120" s="228" t="str">
        <f>IF([2]相关演算!EB120="","",[2]相关演算!EB120)</f>
        <v/>
      </c>
      <c r="EC120" s="228" t="str">
        <f>IF([2]相关演算!EC120="","",[2]相关演算!EC120)</f>
        <v/>
      </c>
      <c r="ED120" s="228" t="str">
        <f>IF([2]相关演算!ED120="","",[2]相关演算!ED120)</f>
        <v/>
      </c>
      <c r="EE120" s="228" t="str">
        <f>IF([2]相关演算!EE120="","",[2]相关演算!EE120)</f>
        <v/>
      </c>
      <c r="EF120" s="228" t="str">
        <f>IF([2]相关演算!EF120="","",[2]相关演算!EF120)</f>
        <v/>
      </c>
      <c r="EG120" s="228" t="str">
        <f>IF([2]相关演算!EG120="","",[2]相关演算!EG120)</f>
        <v/>
      </c>
      <c r="EH120" s="228" t="str">
        <f>IF([2]相关演算!EH120="","",[2]相关演算!EH120)</f>
        <v/>
      </c>
      <c r="EI120" s="228" t="str">
        <f>IF([2]相关演算!EI120="","",[2]相关演算!EI120)</f>
        <v/>
      </c>
      <c r="EJ120" s="228" t="str">
        <f>IF([2]相关演算!EJ120="","",[2]相关演算!EJ120)</f>
        <v/>
      </c>
      <c r="EK120" s="228" t="str">
        <f>IF([2]相关演算!EK120="","",[2]相关演算!EK120)</f>
        <v/>
      </c>
      <c r="EL120" s="228" t="str">
        <f>IF([2]相关演算!EL120="","",[2]相关演算!EL120)</f>
        <v/>
      </c>
      <c r="EM120" s="228" t="str">
        <f>IF([2]相关演算!EM120="","",[2]相关演算!EM120)</f>
        <v/>
      </c>
      <c r="EN120" s="228" t="str">
        <f>IF([2]相关演算!EN120="","",[2]相关演算!EN120)</f>
        <v/>
      </c>
      <c r="EO120" s="228" t="str">
        <f>IF([2]相关演算!EO120="","",[2]相关演算!EO120)</f>
        <v/>
      </c>
      <c r="EP120" s="228" t="str">
        <f>IF([2]相关演算!EP120="","",[2]相关演算!EP120)</f>
        <v/>
      </c>
      <c r="EQ120" s="228" t="str">
        <f>IF([2]相关演算!EQ120="","",[2]相关演算!EQ120)</f>
        <v/>
      </c>
      <c r="ER120" s="228" t="str">
        <f>IF([2]相关演算!ER120="","",[2]相关演算!ER120)</f>
        <v/>
      </c>
      <c r="ES120" s="228" t="str">
        <f>IF([2]相关演算!ES120="","",[2]相关演算!ES120)</f>
        <v/>
      </c>
      <c r="ET120" s="228" t="str">
        <f>IF([2]相关演算!ET120="","",[2]相关演算!ET120)</f>
        <v/>
      </c>
      <c r="EU120" s="228" t="str">
        <f>IF([2]相关演算!EU120="","",[2]相关演算!EU120)</f>
        <v/>
      </c>
      <c r="EV120" s="228" t="str">
        <f>IF([2]相关演算!EV120="","",[2]相关演算!EV120)</f>
        <v/>
      </c>
      <c r="EW120" s="228" t="str">
        <f>IF([2]相关演算!EW120="","",[2]相关演算!EW120)</f>
        <v/>
      </c>
      <c r="EX120" s="228" t="str">
        <f>IF([2]相关演算!EX120="","",[2]相关演算!EX120)</f>
        <v/>
      </c>
      <c r="EY120" s="228" t="str">
        <f>IF([2]相关演算!EY120="","",[2]相关演算!EY120)</f>
        <v/>
      </c>
      <c r="EZ120" s="228" t="str">
        <f>IF([2]相关演算!EZ120="","",[2]相关演算!EZ120)</f>
        <v/>
      </c>
      <c r="FA120" s="228" t="str">
        <f>IF([2]相关演算!FA120="","",[2]相关演算!FA120)</f>
        <v/>
      </c>
      <c r="FB120" s="228" t="str">
        <f>IF([2]相关演算!FB120="","",[2]相关演算!FB120)</f>
        <v/>
      </c>
      <c r="FC120" s="228" t="str">
        <f>IF([2]相关演算!FC120="","",[2]相关演算!FC120)</f>
        <v/>
      </c>
      <c r="FD120" s="228" t="str">
        <f>IF([2]相关演算!FD120="","",[2]相关演算!FD120)</f>
        <v/>
      </c>
      <c r="FE120" s="228" t="str">
        <f>IF([2]相关演算!FE120="","",[2]相关演算!FE120)</f>
        <v/>
      </c>
      <c r="FF120" s="228" t="str">
        <f>IF([2]相关演算!FF120="","",[2]相关演算!FF120)</f>
        <v/>
      </c>
      <c r="FG120" s="228" t="str">
        <f>IF([2]相关演算!FG120="","",[2]相关演算!FG120)</f>
        <v/>
      </c>
      <c r="FH120" s="228">
        <f>IF([2]相关演算!FH120="","",[2]相关演算!FH120)</f>
        <v>10105</v>
      </c>
      <c r="FI120" s="228" t="str">
        <f>IF([2]相关演算!FI120="","",[2]相关演算!FI120)</f>
        <v/>
      </c>
      <c r="FJ120" s="228" t="str">
        <f>IF([2]相关演算!FJ120="","",[2]相关演算!FJ120)</f>
        <v/>
      </c>
      <c r="FK120" s="228" t="str">
        <f>IF([2]相关演算!FK120="","",[2]相关演算!FK120)</f>
        <v/>
      </c>
      <c r="FL120" s="228" t="str">
        <f>IF([2]相关演算!FL120="","",[2]相关演算!FL120)</f>
        <v/>
      </c>
      <c r="FM120" s="228" t="str">
        <f>IF([2]相关演算!FM120="","",[2]相关演算!FM120)</f>
        <v/>
      </c>
      <c r="FN120" s="228" t="str">
        <f>IF([2]相关演算!FN120="","",[2]相关演算!FN120)</f>
        <v/>
      </c>
      <c r="FO120" s="228" t="str">
        <f>IF([2]相关演算!FO120="","",[2]相关演算!FO120)</f>
        <v/>
      </c>
      <c r="FP120" s="228" t="str">
        <f>IF([2]相关演算!FP120="","",[2]相关演算!FP120)</f>
        <v/>
      </c>
      <c r="FQ120" s="228" t="str">
        <f>IF([2]相关演算!FQ120="","",[2]相关演算!FQ120)</f>
        <v/>
      </c>
      <c r="FR120" s="228" t="str">
        <f>IF([2]相关演算!FR120="","",[2]相关演算!FR120)</f>
        <v/>
      </c>
      <c r="FS120" s="228" t="str">
        <f>IF([2]相关演算!FS120="","",[2]相关演算!FS120)</f>
        <v/>
      </c>
      <c r="FT120" s="228" t="str">
        <f>IF([2]相关演算!FT120="","",[2]相关演算!FT120)</f>
        <v/>
      </c>
      <c r="FU120" s="228" t="str">
        <f>IF([2]相关演算!FU120="","",[2]相关演算!FU120)</f>
        <v/>
      </c>
      <c r="FV120" s="228" t="str">
        <f>IF([2]相关演算!FV120="","",[2]相关演算!FV120)</f>
        <v/>
      </c>
      <c r="FW120" s="228" t="str">
        <f>IF([2]相关演算!FW120="","",[2]相关演算!FW120)</f>
        <v/>
      </c>
      <c r="FX120" s="228" t="str">
        <f>IF([2]相关演算!FX120="","",[2]相关演算!FX120)</f>
        <v/>
      </c>
      <c r="FY120" s="228" t="str">
        <f>IF([2]相关演算!FY120="","",[2]相关演算!FY120)</f>
        <v/>
      </c>
      <c r="FZ120" s="228" t="str">
        <f>IF([2]相关演算!FZ120="","",[2]相关演算!FZ120)</f>
        <v/>
      </c>
      <c r="GA120" s="228" t="str">
        <f>IF([2]相关演算!GA120="","",[2]相关演算!GA120)</f>
        <v/>
      </c>
      <c r="GB120" s="228" t="str">
        <f>IF([2]相关演算!GB120="","",[2]相关演算!GB120)</f>
        <v/>
      </c>
      <c r="GC120" s="228" t="str">
        <f>IF([2]相关演算!GC120="","",[2]相关演算!GC120)</f>
        <v/>
      </c>
      <c r="GD120" s="228" t="str">
        <f>IF([2]相关演算!GD120="","",[2]相关演算!GD120)</f>
        <v/>
      </c>
      <c r="GE120" s="228" t="str">
        <f>IF([2]相关演算!GE120="","",[2]相关演算!GE120)</f>
        <v/>
      </c>
      <c r="GF120" s="228" t="str">
        <f>IF([2]相关演算!GF120="","",[2]相关演算!GF120)</f>
        <v/>
      </c>
      <c r="GG120" s="228" t="str">
        <f>IF([2]相关演算!GG120="","",[2]相关演算!GG120)</f>
        <v/>
      </c>
      <c r="GH120" s="228" t="str">
        <f>IF([2]相关演算!GH120="","",[2]相关演算!GH120)</f>
        <v/>
      </c>
      <c r="GI120" s="228" t="str">
        <f>IF([2]相关演算!GI120="","",[2]相关演算!GI120)</f>
        <v/>
      </c>
      <c r="GJ120" s="228" t="str">
        <f>IF([2]相关演算!GJ120="","",[2]相关演算!GJ120)</f>
        <v/>
      </c>
      <c r="GK120" s="228" t="str">
        <f>IF([2]相关演算!GK120="","",[2]相关演算!GK120)</f>
        <v/>
      </c>
      <c r="GL120" s="228" t="str">
        <f>IF([2]相关演算!GL120="","",[2]相关演算!GL120)</f>
        <v/>
      </c>
      <c r="GM120" s="228" t="str">
        <f>IF([2]相关演算!GM120="","",[2]相关演算!GM120)</f>
        <v/>
      </c>
      <c r="GN120" s="228" t="str">
        <f>IF([2]相关演算!GN120="","",[2]相关演算!GN120)</f>
        <v/>
      </c>
      <c r="GO120" s="228" t="str">
        <f>IF([2]相关演算!GO120="","",[2]相关演算!GO120)</f>
        <v/>
      </c>
      <c r="GP120" s="228" t="str">
        <f>IF([2]相关演算!GP120="","",[2]相关演算!GP120)</f>
        <v/>
      </c>
      <c r="GQ120" s="228" t="str">
        <f>IF([2]相关演算!GQ120="","",[2]相关演算!GQ120)</f>
        <v/>
      </c>
      <c r="GR120" s="228" t="str">
        <f>IF([2]相关演算!GR120="","",[2]相关演算!GR120)</f>
        <v/>
      </c>
      <c r="GS120" s="228" t="str">
        <f>IF([2]相关演算!GS120="","",[2]相关演算!GS120)</f>
        <v/>
      </c>
      <c r="GT120" s="228" t="str">
        <f>IF([2]相关演算!GT120="","",[2]相关演算!GT120)</f>
        <v/>
      </c>
      <c r="GU120" s="228" t="str">
        <f>IF([2]相关演算!GU120="","",[2]相关演算!GU120)</f>
        <v/>
      </c>
      <c r="GV120" s="228" t="str">
        <f>IF([2]相关演算!GV120="","",[2]相关演算!GV120)</f>
        <v/>
      </c>
      <c r="GW120" s="228" t="str">
        <f>IF([2]相关演算!GW120="","",[2]相关演算!GW120)</f>
        <v/>
      </c>
      <c r="GX120" s="228" t="str">
        <f>IF([2]相关演算!GX120="","",[2]相关演算!GX120)</f>
        <v/>
      </c>
      <c r="GY120" s="228" t="str">
        <f>IF([2]相关演算!GY120="","",[2]相关演算!GY120)</f>
        <v/>
      </c>
      <c r="GZ120" s="228" t="str">
        <f>IF([2]相关演算!GZ120="","",[2]相关演算!GZ120)</f>
        <v/>
      </c>
    </row>
    <row r="121" spans="1:208">
      <c r="A121" s="228" t="str">
        <f>IF([2]相关演算!A121="","",[2]相关演算!A121)</f>
        <v/>
      </c>
      <c r="B121" s="228" t="str">
        <f>IF([2]相关演算!B121="","",[2]相关演算!B121)</f>
        <v/>
      </c>
      <c r="C121" s="228" t="str">
        <f>IF([2]相关演算!C121="","",[2]相关演算!C121)</f>
        <v/>
      </c>
      <c r="D121" s="228" t="str">
        <f>IF([2]相关演算!D121="","",[2]相关演算!D121)</f>
        <v/>
      </c>
      <c r="E121" s="228" t="str">
        <f>IF([2]相关演算!E121="","",[2]相关演算!E121)</f>
        <v/>
      </c>
      <c r="F121" s="228" t="str">
        <f>IF([2]相关演算!F121="","",[2]相关演算!F121)</f>
        <v/>
      </c>
      <c r="G121" s="228" t="str">
        <f>IF([2]相关演算!G121="","",[2]相关演算!G121)</f>
        <v/>
      </c>
      <c r="H121" s="228" t="str">
        <f>IF([2]相关演算!H121="","",[2]相关演算!H121)</f>
        <v/>
      </c>
      <c r="I121" s="228" t="str">
        <f>IF([2]相关演算!I121="","",[2]相关演算!I121)</f>
        <v/>
      </c>
      <c r="J121" s="228" t="str">
        <f>IF([2]相关演算!J121="","",[2]相关演算!J121)</f>
        <v/>
      </c>
      <c r="K121" s="228" t="str">
        <f>IF([2]相关演算!K121="","",[2]相关演算!K121)</f>
        <v/>
      </c>
      <c r="L121" s="228" t="str">
        <f>IF([2]相关演算!L121="","",[2]相关演算!L121)</f>
        <v/>
      </c>
      <c r="M121" s="228" t="str">
        <f>IF([2]相关演算!M121="","",[2]相关演算!M121)</f>
        <v/>
      </c>
      <c r="N121" s="228" t="str">
        <f>IF([2]相关演算!N121="","",[2]相关演算!N121)</f>
        <v/>
      </c>
      <c r="O121" s="228" t="str">
        <f>IF([2]相关演算!O121="","",[2]相关演算!O121)</f>
        <v/>
      </c>
      <c r="P121" s="228" t="str">
        <f>IF([2]相关演算!P121="","",[2]相关演算!P121)</f>
        <v/>
      </c>
      <c r="Q121" s="228" t="str">
        <f>IF([2]相关演算!Q121="","",[2]相关演算!Q121)</f>
        <v/>
      </c>
      <c r="R121" s="228" t="str">
        <f>IF([2]相关演算!R121="","",[2]相关演算!R121)</f>
        <v/>
      </c>
      <c r="S121" s="228" t="str">
        <f>IF([2]相关演算!S121="","",[2]相关演算!S121)</f>
        <v/>
      </c>
      <c r="T121" s="228" t="str">
        <f>IF([2]相关演算!T121="","",[2]相关演算!T121)</f>
        <v/>
      </c>
      <c r="U121" s="228" t="str">
        <f>IF([2]相关演算!U121="","",[2]相关演算!U121)</f>
        <v/>
      </c>
      <c r="V121" s="228" t="str">
        <f>IF([2]相关演算!V121="","",[2]相关演算!V121)</f>
        <v/>
      </c>
      <c r="W121" s="228" t="str">
        <f>IF([2]相关演算!W121="","",[2]相关演算!W121)</f>
        <v/>
      </c>
      <c r="X121" s="228" t="str">
        <f>IF([2]相关演算!X121="","",[2]相关演算!X121)</f>
        <v/>
      </c>
      <c r="Y121" s="228" t="str">
        <f>IF([2]相关演算!Y121="","",[2]相关演算!Y121)</f>
        <v/>
      </c>
      <c r="Z121" s="228" t="str">
        <f>IF([2]相关演算!Z121="","",[2]相关演算!Z121)</f>
        <v/>
      </c>
      <c r="AA121" s="228" t="str">
        <f>IF([2]相关演算!AA121="","",[2]相关演算!AA121)</f>
        <v/>
      </c>
      <c r="AB121" s="228" t="str">
        <f>IF([2]相关演算!AB121="","",[2]相关演算!AB121)</f>
        <v/>
      </c>
      <c r="AC121" s="228" t="str">
        <f>IF([2]相关演算!AC121="","",[2]相关演算!AC121)</f>
        <v/>
      </c>
      <c r="AD121" s="228" t="str">
        <f>IF([2]相关演算!AD121="","",[2]相关演算!AD121)</f>
        <v/>
      </c>
      <c r="AE121" s="228" t="str">
        <f>IF([2]相关演算!AE121="","",[2]相关演算!AE121)</f>
        <v/>
      </c>
      <c r="AF121" s="228" t="str">
        <f>IF([2]相关演算!AF121="","",[2]相关演算!AF121)</f>
        <v/>
      </c>
      <c r="AG121" s="228" t="str">
        <f>IF([2]相关演算!AG121="","",[2]相关演算!AG121)</f>
        <v/>
      </c>
      <c r="AH121" s="228" t="str">
        <f>IF([2]相关演算!AH121="","",[2]相关演算!AH121)</f>
        <v/>
      </c>
      <c r="AI121" s="228" t="str">
        <f>IF([2]相关演算!AI121="","",[2]相关演算!AI121)</f>
        <v/>
      </c>
      <c r="AJ121" s="228" t="str">
        <f>IF([2]相关演算!AJ121="","",[2]相关演算!AJ121)</f>
        <v/>
      </c>
      <c r="AK121" s="228" t="str">
        <f>IF([2]相关演算!AK121="","",[2]相关演算!AK121)</f>
        <v/>
      </c>
      <c r="AL121" s="228" t="str">
        <f>IF([2]相关演算!AL121="","",[2]相关演算!AL121)</f>
        <v/>
      </c>
      <c r="AM121" s="228" t="str">
        <f>IF([2]相关演算!AM121="","",[2]相关演算!AM121)</f>
        <v/>
      </c>
      <c r="AN121" s="228" t="str">
        <f>IF([2]相关演算!AN121="","",[2]相关演算!AN121)</f>
        <v/>
      </c>
      <c r="AO121" s="228" t="str">
        <f>IF([2]相关演算!AO121="","",[2]相关演算!AO121)</f>
        <v/>
      </c>
      <c r="AP121" s="228" t="str">
        <f>IF([2]相关演算!AP121="","",[2]相关演算!AP121)</f>
        <v/>
      </c>
      <c r="AQ121" s="228" t="str">
        <f>IF([2]相关演算!AQ121="","",[2]相关演算!AQ121)</f>
        <v/>
      </c>
      <c r="AR121" s="228" t="str">
        <f>IF([2]相关演算!AR121="","",[2]相关演算!AR121)</f>
        <v/>
      </c>
      <c r="AS121" s="228" t="str">
        <f>IF([2]相关演算!AS121="","",[2]相关演算!AS121)</f>
        <v/>
      </c>
      <c r="AT121" s="228" t="str">
        <f>IF([2]相关演算!AT121="","",[2]相关演算!AT121)</f>
        <v/>
      </c>
      <c r="AU121" s="228" t="str">
        <f>IF([2]相关演算!AU121="","",[2]相关演算!AU121)</f>
        <v/>
      </c>
      <c r="AV121" s="228" t="str">
        <f>IF([2]相关演算!AV121="","",[2]相关演算!AV121)</f>
        <v/>
      </c>
      <c r="AW121" s="228" t="str">
        <f>IF([2]相关演算!AW121="","",[2]相关演算!AW121)</f>
        <v/>
      </c>
      <c r="AX121" s="228" t="str">
        <f>IF([2]相关演算!AX121="","",[2]相关演算!AX121)</f>
        <v/>
      </c>
      <c r="AY121" s="228" t="str">
        <f>IF([2]相关演算!AY121="","",[2]相关演算!AY121)</f>
        <v/>
      </c>
      <c r="AZ121" s="228" t="str">
        <f>IF([2]相关演算!AZ121="","",[2]相关演算!AZ121)</f>
        <v/>
      </c>
      <c r="BA121" s="228" t="str">
        <f>IF([2]相关演算!BA121="","",[2]相关演算!BA121)</f>
        <v/>
      </c>
      <c r="BB121" s="228" t="str">
        <f>IF([2]相关演算!BB121="","",[2]相关演算!BB121)</f>
        <v/>
      </c>
      <c r="BC121" s="228" t="str">
        <f>IF([2]相关演算!BC121="","",[2]相关演算!BC121)</f>
        <v/>
      </c>
      <c r="BD121" s="228" t="str">
        <f>IF([2]相关演算!BD121="","",[2]相关演算!BD121)</f>
        <v/>
      </c>
      <c r="BE121" s="228" t="str">
        <f>IF([2]相关演算!BE121="","",[2]相关演算!BE121)</f>
        <v/>
      </c>
      <c r="BF121" s="228" t="str">
        <f>IF([2]相关演算!BF121="","",[2]相关演算!BF121)</f>
        <v/>
      </c>
      <c r="BG121" s="228" t="str">
        <f>IF([2]相关演算!BG121="","",[2]相关演算!BG121)</f>
        <v/>
      </c>
      <c r="BH121" s="228" t="str">
        <f>IF([2]相关演算!BH121="","",[2]相关演算!BH121)</f>
        <v/>
      </c>
      <c r="BI121" s="228" t="str">
        <f>IF([2]相关演算!BI121="","",[2]相关演算!BI121)</f>
        <v/>
      </c>
      <c r="BJ121" s="228" t="str">
        <f>IF([2]相关演算!BJ121="","",[2]相关演算!BJ121)</f>
        <v/>
      </c>
      <c r="BK121" s="228">
        <f>IF([2]相关演算!BK121="","",[2]相关演算!BK121)</f>
        <v>97</v>
      </c>
      <c r="BL121" s="228">
        <f>IF([2]相关演算!BL121="","",[2]相关演算!BL121)</f>
        <v>8.9136824442207607E-2</v>
      </c>
      <c r="BM121" s="228">
        <f>IF([2]相关演算!BM121="","",[2]相关演算!BM121)</f>
        <v>0.21619441873477407</v>
      </c>
      <c r="BN121" s="228">
        <f>IF([2]相关演算!BN121="","",[2]相关演算!BN121)</f>
        <v>0.32160679559956751</v>
      </c>
      <c r="BO121" s="228">
        <f>IF([2]相关演算!BO121="","",[2]相关演算!BO121)</f>
        <v>9.958895360166764E-2</v>
      </c>
      <c r="BP121" s="228" t="str">
        <f>IF([2]相关演算!BP121="","",[2]相关演算!BP121)</f>
        <v/>
      </c>
      <c r="BQ121" s="228">
        <f>IF([2]相关演算!BQ121="","",[2]相关演算!BQ121)</f>
        <v>6.9689445340106182E-2</v>
      </c>
      <c r="BR121" s="228">
        <f>IF([2]相关演算!BR121="","",[2]相关演算!BR121)</f>
        <v>0.26884783727481526</v>
      </c>
      <c r="BS121" s="228">
        <f>IF([2]相关演算!BS121="","",[2]相关演算!BS121)</f>
        <v>0.11909781789988172</v>
      </c>
      <c r="BT121" s="228">
        <f>IF([2]相关演算!BT121="","",[2]相关演算!BT121)</f>
        <v>0.10515871522126238</v>
      </c>
      <c r="BU121" s="228" t="str">
        <f>IF([2]相关演算!BU121="","",[2]相关演算!BU121)</f>
        <v/>
      </c>
      <c r="BV121" s="228" t="str">
        <f>IF([2]相关演算!BV121="","",[2]相关演算!BV121)</f>
        <v/>
      </c>
      <c r="BW121" s="228">
        <f>IF([2]相关演算!BW121="","",[2]相关演算!BW121)</f>
        <v>0.15882626978231379</v>
      </c>
      <c r="BX121" s="228">
        <f>IF([2]相关演算!BX121="","",[2]相关演算!BX121)</f>
        <v>0.48504225600958933</v>
      </c>
      <c r="BY121" s="228">
        <f>IF([2]相关演算!BY121="","",[2]相关演算!BY121)</f>
        <v>0.44070461349944923</v>
      </c>
      <c r="BZ121" s="228">
        <f>IF([2]相关演算!BZ121="","",[2]相关演算!BZ121)</f>
        <v>0.20474766882293002</v>
      </c>
      <c r="CA121" s="228" t="str">
        <f>IF([2]相关演算!CA121="","",[2]相关演算!CA121)</f>
        <v/>
      </c>
      <c r="CB121" s="228" t="str">
        <f>IF([2]相关演算!CB121="","",[2]相关演算!CB121)</f>
        <v/>
      </c>
      <c r="CC121" s="228" t="str">
        <f>IF([2]相关演算!CC121="","",[2]相关演算!CC121)</f>
        <v/>
      </c>
      <c r="CD121" s="228" t="str">
        <f>IF([2]相关演算!CD121="","",[2]相关演算!CD121)</f>
        <v/>
      </c>
      <c r="CE121" s="228" t="str">
        <f>IF([2]相关演算!CE121="","",[2]相关演算!CE121)</f>
        <v/>
      </c>
      <c r="CF121" s="228" t="str">
        <f>IF([2]相关演算!CF121="","",[2]相关演算!CF121)</f>
        <v/>
      </c>
      <c r="CG121" s="228" t="str">
        <f>IF([2]相关演算!CG121="","",[2]相关演算!CG121)</f>
        <v/>
      </c>
      <c r="CH121" s="228" t="str">
        <f>IF([2]相关演算!CH121="","",[2]相关演算!CH121)</f>
        <v/>
      </c>
      <c r="CI121" s="228" t="str">
        <f>IF([2]相关演算!CI121="","",[2]相关演算!CI121)</f>
        <v/>
      </c>
      <c r="CJ121" s="228" t="str">
        <f>IF([2]相关演算!CJ121="","",[2]相关演算!CJ121)</f>
        <v/>
      </c>
      <c r="CK121" s="228" t="str">
        <f>IF([2]相关演算!CK121="","",[2]相关演算!CK121)</f>
        <v/>
      </c>
      <c r="CL121" s="228" t="str">
        <f>IF([2]相关演算!CL121="","",[2]相关演算!CL121)</f>
        <v/>
      </c>
      <c r="CM121" s="228" t="str">
        <f>IF([2]相关演算!CM121="","",[2]相关演算!CM121)</f>
        <v/>
      </c>
      <c r="CN121" s="228" t="str">
        <f>IF([2]相关演算!CN121="","",[2]相关演算!CN121)</f>
        <v/>
      </c>
      <c r="CO121" s="228" t="str">
        <f>IF([2]相关演算!CO121="","",[2]相关演算!CO121)</f>
        <v/>
      </c>
      <c r="CP121" s="228" t="str">
        <f>IF([2]相关演算!CP121="","",[2]相关演算!CP121)</f>
        <v/>
      </c>
      <c r="CQ121" s="228">
        <f>IF([2]相关演算!CQ121="","",[2]相关演算!CQ121)</f>
        <v>97</v>
      </c>
      <c r="CR121" s="228" t="e">
        <f>IF([2]相关演算!CR121="","",[2]相关演算!CR121)</f>
        <v>#VALUE!</v>
      </c>
      <c r="CS121" s="228" t="e">
        <f>IF([2]相关演算!CS121="","",[2]相关演算!CS121)</f>
        <v>#VALUE!</v>
      </c>
      <c r="CT121" s="228" t="e">
        <f>IF([2]相关演算!CT121="","",[2]相关演算!CT121)</f>
        <v>#VALUE!</v>
      </c>
      <c r="CU121" s="228" t="e">
        <f>IF([2]相关演算!CU121="","",[2]相关演算!CU121)</f>
        <v>#VALUE!</v>
      </c>
      <c r="CV121" s="228" t="str">
        <f>IF([2]相关演算!CV121="","",[2]相关演算!CV121)</f>
        <v/>
      </c>
      <c r="CW121" s="228">
        <f>IF([2]相关演算!CW121="","",[2]相关演算!CW121)</f>
        <v>9.5050307187353675E-2</v>
      </c>
      <c r="CX121" s="228">
        <f>IF([2]相关演算!CX121="","",[2]相关演算!CX121)</f>
        <v>0.10444600695225457</v>
      </c>
      <c r="CY121" s="228">
        <f>IF([2]相关演算!CY121="","",[2]相关演算!CY121)</f>
        <v>9.5197394533711024E-2</v>
      </c>
      <c r="CZ121" s="228">
        <f>IF([2]相关演算!CZ121="","",[2]相关演算!CZ121)</f>
        <v>9.5398627129308494E-2</v>
      </c>
      <c r="DA121" s="228" t="str">
        <f>IF([2]相关演算!DA121="","",[2]相关演算!DA121)</f>
        <v/>
      </c>
      <c r="DB121" s="228" t="str">
        <f>IF([2]相关演算!DB121="","",[2]相关演算!DB121)</f>
        <v/>
      </c>
      <c r="DC121" s="228" t="e">
        <f>IF([2]相关演算!DC121="","",[2]相关演算!DC121)</f>
        <v>#VALUE!</v>
      </c>
      <c r="DD121" s="228" t="e">
        <f>IF([2]相关演算!DD121="","",[2]相关演算!DD121)</f>
        <v>#VALUE!</v>
      </c>
      <c r="DE121" s="228" t="e">
        <f>IF([2]相关演算!DE121="","",[2]相关演算!DE121)</f>
        <v>#VALUE!</v>
      </c>
      <c r="DF121" s="228" t="e">
        <f>IF([2]相关演算!DF121="","",[2]相关演算!DF121)</f>
        <v>#VALUE!</v>
      </c>
      <c r="DG121" s="228" t="str">
        <f>IF([2]相关演算!DG121="","",[2]相关演算!DG121)</f>
        <v/>
      </c>
      <c r="DH121" s="228" t="str">
        <f>IF([2]相关演算!DH121="","",[2]相关演算!DH121)</f>
        <v/>
      </c>
      <c r="DI121" s="228" t="str">
        <f>IF([2]相关演算!DI121="","",[2]相关演算!DI121)</f>
        <v/>
      </c>
      <c r="DJ121" s="228" t="str">
        <f>IF([2]相关演算!DJ121="","",[2]相关演算!DJ121)</f>
        <v/>
      </c>
      <c r="DK121" s="228" t="str">
        <f>IF([2]相关演算!DK121="","",[2]相关演算!DK121)</f>
        <v/>
      </c>
      <c r="DL121" s="228" t="str">
        <f>IF([2]相关演算!DL121="","",[2]相关演算!DL121)</f>
        <v/>
      </c>
      <c r="DM121" s="228" t="str">
        <f>IF([2]相关演算!DM121="","",[2]相关演算!DM121)</f>
        <v/>
      </c>
      <c r="DN121" s="228" t="str">
        <f>IF([2]相关演算!DN121="","",[2]相关演算!DN121)</f>
        <v/>
      </c>
      <c r="DO121" s="228" t="str">
        <f>IF([2]相关演算!DO121="","",[2]相关演算!DO121)</f>
        <v/>
      </c>
      <c r="DP121" s="228" t="str">
        <f>IF([2]相关演算!DP121="","",[2]相关演算!DP121)</f>
        <v/>
      </c>
      <c r="DQ121" s="228" t="str">
        <f>IF([2]相关演算!DQ121="","",[2]相关演算!DQ121)</f>
        <v/>
      </c>
      <c r="DR121" s="228" t="str">
        <f>IF([2]相关演算!DR121="","",[2]相关演算!DR121)</f>
        <v/>
      </c>
      <c r="DS121" s="228" t="str">
        <f>IF([2]相关演算!DS121="","",[2]相关演算!DS121)</f>
        <v/>
      </c>
      <c r="DT121" s="228" t="str">
        <f>IF([2]相关演算!DT121="","",[2]相关演算!DT121)</f>
        <v/>
      </c>
      <c r="DU121" s="228" t="str">
        <f>IF([2]相关演算!DU121="","",[2]相关演算!DU121)</f>
        <v/>
      </c>
      <c r="DV121" s="228" t="str">
        <f>IF([2]相关演算!DV121="","",[2]相关演算!DV121)</f>
        <v/>
      </c>
      <c r="DW121" s="228" t="str">
        <f>IF([2]相关演算!DW121="","",[2]相关演算!DW121)</f>
        <v/>
      </c>
      <c r="DX121" s="228" t="str">
        <f>IF([2]相关演算!DX121="","",[2]相关演算!DX121)</f>
        <v/>
      </c>
      <c r="DY121" s="228" t="str">
        <f>IF([2]相关演算!DY121="","",[2]相关演算!DY121)</f>
        <v/>
      </c>
      <c r="DZ121" s="228" t="str">
        <f>IF([2]相关演算!DZ121="","",[2]相关演算!DZ121)</f>
        <v/>
      </c>
      <c r="EA121" s="228" t="str">
        <f>IF([2]相关演算!EA121="","",[2]相关演算!EA121)</f>
        <v/>
      </c>
      <c r="EB121" s="228" t="str">
        <f>IF([2]相关演算!EB121="","",[2]相关演算!EB121)</f>
        <v/>
      </c>
      <c r="EC121" s="228" t="str">
        <f>IF([2]相关演算!EC121="","",[2]相关演算!EC121)</f>
        <v/>
      </c>
      <c r="ED121" s="228" t="str">
        <f>IF([2]相关演算!ED121="","",[2]相关演算!ED121)</f>
        <v/>
      </c>
      <c r="EE121" s="228" t="str">
        <f>IF([2]相关演算!EE121="","",[2]相关演算!EE121)</f>
        <v/>
      </c>
      <c r="EF121" s="228" t="str">
        <f>IF([2]相关演算!EF121="","",[2]相关演算!EF121)</f>
        <v/>
      </c>
      <c r="EG121" s="228" t="str">
        <f>IF([2]相关演算!EG121="","",[2]相关演算!EG121)</f>
        <v/>
      </c>
      <c r="EH121" s="228" t="str">
        <f>IF([2]相关演算!EH121="","",[2]相关演算!EH121)</f>
        <v/>
      </c>
      <c r="EI121" s="228" t="str">
        <f>IF([2]相关演算!EI121="","",[2]相关演算!EI121)</f>
        <v/>
      </c>
      <c r="EJ121" s="228" t="str">
        <f>IF([2]相关演算!EJ121="","",[2]相关演算!EJ121)</f>
        <v/>
      </c>
      <c r="EK121" s="228" t="str">
        <f>IF([2]相关演算!EK121="","",[2]相关演算!EK121)</f>
        <v/>
      </c>
      <c r="EL121" s="228" t="str">
        <f>IF([2]相关演算!EL121="","",[2]相关演算!EL121)</f>
        <v/>
      </c>
      <c r="EM121" s="228" t="str">
        <f>IF([2]相关演算!EM121="","",[2]相关演算!EM121)</f>
        <v/>
      </c>
      <c r="EN121" s="228" t="str">
        <f>IF([2]相关演算!EN121="","",[2]相关演算!EN121)</f>
        <v/>
      </c>
      <c r="EO121" s="228" t="str">
        <f>IF([2]相关演算!EO121="","",[2]相关演算!EO121)</f>
        <v/>
      </c>
      <c r="EP121" s="228" t="str">
        <f>IF([2]相关演算!EP121="","",[2]相关演算!EP121)</f>
        <v/>
      </c>
      <c r="EQ121" s="228" t="str">
        <f>IF([2]相关演算!EQ121="","",[2]相关演算!EQ121)</f>
        <v/>
      </c>
      <c r="ER121" s="228" t="str">
        <f>IF([2]相关演算!ER121="","",[2]相关演算!ER121)</f>
        <v/>
      </c>
      <c r="ES121" s="228" t="str">
        <f>IF([2]相关演算!ES121="","",[2]相关演算!ES121)</f>
        <v/>
      </c>
      <c r="ET121" s="228" t="str">
        <f>IF([2]相关演算!ET121="","",[2]相关演算!ET121)</f>
        <v/>
      </c>
      <c r="EU121" s="228" t="str">
        <f>IF([2]相关演算!EU121="","",[2]相关演算!EU121)</f>
        <v/>
      </c>
      <c r="EV121" s="228" t="str">
        <f>IF([2]相关演算!EV121="","",[2]相关演算!EV121)</f>
        <v/>
      </c>
      <c r="EW121" s="228" t="str">
        <f>IF([2]相关演算!EW121="","",[2]相关演算!EW121)</f>
        <v/>
      </c>
      <c r="EX121" s="228" t="str">
        <f>IF([2]相关演算!EX121="","",[2]相关演算!EX121)</f>
        <v/>
      </c>
      <c r="EY121" s="228" t="str">
        <f>IF([2]相关演算!EY121="","",[2]相关演算!EY121)</f>
        <v/>
      </c>
      <c r="EZ121" s="228" t="str">
        <f>IF([2]相关演算!EZ121="","",[2]相关演算!EZ121)</f>
        <v/>
      </c>
      <c r="FA121" s="228" t="str">
        <f>IF([2]相关演算!FA121="","",[2]相关演算!FA121)</f>
        <v/>
      </c>
      <c r="FB121" s="228" t="str">
        <f>IF([2]相关演算!FB121="","",[2]相关演算!FB121)</f>
        <v/>
      </c>
      <c r="FC121" s="228" t="str">
        <f>IF([2]相关演算!FC121="","",[2]相关演算!FC121)</f>
        <v/>
      </c>
      <c r="FD121" s="228" t="str">
        <f>IF([2]相关演算!FD121="","",[2]相关演算!FD121)</f>
        <v/>
      </c>
      <c r="FE121" s="228" t="str">
        <f>IF([2]相关演算!FE121="","",[2]相关演算!FE121)</f>
        <v/>
      </c>
      <c r="FF121" s="228" t="str">
        <f>IF([2]相关演算!FF121="","",[2]相关演算!FF121)</f>
        <v/>
      </c>
      <c r="FG121" s="228" t="str">
        <f>IF([2]相关演算!FG121="","",[2]相关演算!FG121)</f>
        <v/>
      </c>
      <c r="FH121" s="228">
        <f>IF([2]相关演算!FH121="","",[2]相关演算!FH121)</f>
        <v>10106</v>
      </c>
      <c r="FI121" s="228" t="str">
        <f>IF([2]相关演算!FI121="","",[2]相关演算!FI121)</f>
        <v/>
      </c>
      <c r="FJ121" s="228" t="str">
        <f>IF([2]相关演算!FJ121="","",[2]相关演算!FJ121)</f>
        <v/>
      </c>
      <c r="FK121" s="228" t="str">
        <f>IF([2]相关演算!FK121="","",[2]相关演算!FK121)</f>
        <v/>
      </c>
      <c r="FL121" s="228" t="str">
        <f>IF([2]相关演算!FL121="","",[2]相关演算!FL121)</f>
        <v/>
      </c>
      <c r="FM121" s="228" t="str">
        <f>IF([2]相关演算!FM121="","",[2]相关演算!FM121)</f>
        <v/>
      </c>
      <c r="FN121" s="228" t="str">
        <f>IF([2]相关演算!FN121="","",[2]相关演算!FN121)</f>
        <v/>
      </c>
      <c r="FO121" s="228" t="str">
        <f>IF([2]相关演算!FO121="","",[2]相关演算!FO121)</f>
        <v/>
      </c>
      <c r="FP121" s="228" t="str">
        <f>IF([2]相关演算!FP121="","",[2]相关演算!FP121)</f>
        <v/>
      </c>
      <c r="FQ121" s="228" t="str">
        <f>IF([2]相关演算!FQ121="","",[2]相关演算!FQ121)</f>
        <v/>
      </c>
      <c r="FR121" s="228" t="str">
        <f>IF([2]相关演算!FR121="","",[2]相关演算!FR121)</f>
        <v/>
      </c>
      <c r="FS121" s="228" t="str">
        <f>IF([2]相关演算!FS121="","",[2]相关演算!FS121)</f>
        <v/>
      </c>
      <c r="FT121" s="228" t="str">
        <f>IF([2]相关演算!FT121="","",[2]相关演算!FT121)</f>
        <v/>
      </c>
      <c r="FU121" s="228" t="str">
        <f>IF([2]相关演算!FU121="","",[2]相关演算!FU121)</f>
        <v/>
      </c>
      <c r="FV121" s="228" t="str">
        <f>IF([2]相关演算!FV121="","",[2]相关演算!FV121)</f>
        <v/>
      </c>
      <c r="FW121" s="228" t="str">
        <f>IF([2]相关演算!FW121="","",[2]相关演算!FW121)</f>
        <v/>
      </c>
      <c r="FX121" s="228" t="str">
        <f>IF([2]相关演算!FX121="","",[2]相关演算!FX121)</f>
        <v/>
      </c>
      <c r="FY121" s="228" t="str">
        <f>IF([2]相关演算!FY121="","",[2]相关演算!FY121)</f>
        <v/>
      </c>
      <c r="FZ121" s="228" t="str">
        <f>IF([2]相关演算!FZ121="","",[2]相关演算!FZ121)</f>
        <v/>
      </c>
      <c r="GA121" s="228" t="str">
        <f>IF([2]相关演算!GA121="","",[2]相关演算!GA121)</f>
        <v/>
      </c>
      <c r="GB121" s="228" t="str">
        <f>IF([2]相关演算!GB121="","",[2]相关演算!GB121)</f>
        <v/>
      </c>
      <c r="GC121" s="228" t="str">
        <f>IF([2]相关演算!GC121="","",[2]相关演算!GC121)</f>
        <v/>
      </c>
      <c r="GD121" s="228" t="str">
        <f>IF([2]相关演算!GD121="","",[2]相关演算!GD121)</f>
        <v/>
      </c>
      <c r="GE121" s="228" t="str">
        <f>IF([2]相关演算!GE121="","",[2]相关演算!GE121)</f>
        <v/>
      </c>
      <c r="GF121" s="228" t="str">
        <f>IF([2]相关演算!GF121="","",[2]相关演算!GF121)</f>
        <v/>
      </c>
      <c r="GG121" s="228" t="str">
        <f>IF([2]相关演算!GG121="","",[2]相关演算!GG121)</f>
        <v/>
      </c>
      <c r="GH121" s="228" t="str">
        <f>IF([2]相关演算!GH121="","",[2]相关演算!GH121)</f>
        <v/>
      </c>
      <c r="GI121" s="228" t="str">
        <f>IF([2]相关演算!GI121="","",[2]相关演算!GI121)</f>
        <v/>
      </c>
      <c r="GJ121" s="228" t="str">
        <f>IF([2]相关演算!GJ121="","",[2]相关演算!GJ121)</f>
        <v/>
      </c>
      <c r="GK121" s="228" t="str">
        <f>IF([2]相关演算!GK121="","",[2]相关演算!GK121)</f>
        <v/>
      </c>
      <c r="GL121" s="228" t="str">
        <f>IF([2]相关演算!GL121="","",[2]相关演算!GL121)</f>
        <v/>
      </c>
      <c r="GM121" s="228" t="str">
        <f>IF([2]相关演算!GM121="","",[2]相关演算!GM121)</f>
        <v/>
      </c>
      <c r="GN121" s="228" t="str">
        <f>IF([2]相关演算!GN121="","",[2]相关演算!GN121)</f>
        <v/>
      </c>
      <c r="GO121" s="228" t="str">
        <f>IF([2]相关演算!GO121="","",[2]相关演算!GO121)</f>
        <v/>
      </c>
      <c r="GP121" s="228" t="str">
        <f>IF([2]相关演算!GP121="","",[2]相关演算!GP121)</f>
        <v/>
      </c>
      <c r="GQ121" s="228" t="str">
        <f>IF([2]相关演算!GQ121="","",[2]相关演算!GQ121)</f>
        <v/>
      </c>
      <c r="GR121" s="228" t="str">
        <f>IF([2]相关演算!GR121="","",[2]相关演算!GR121)</f>
        <v/>
      </c>
      <c r="GS121" s="228" t="str">
        <f>IF([2]相关演算!GS121="","",[2]相关演算!GS121)</f>
        <v/>
      </c>
      <c r="GT121" s="228" t="str">
        <f>IF([2]相关演算!GT121="","",[2]相关演算!GT121)</f>
        <v/>
      </c>
      <c r="GU121" s="228" t="str">
        <f>IF([2]相关演算!GU121="","",[2]相关演算!GU121)</f>
        <v/>
      </c>
      <c r="GV121" s="228" t="str">
        <f>IF([2]相关演算!GV121="","",[2]相关演算!GV121)</f>
        <v/>
      </c>
      <c r="GW121" s="228" t="str">
        <f>IF([2]相关演算!GW121="","",[2]相关演算!GW121)</f>
        <v/>
      </c>
      <c r="GX121" s="228" t="str">
        <f>IF([2]相关演算!GX121="","",[2]相关演算!GX121)</f>
        <v/>
      </c>
      <c r="GY121" s="228" t="str">
        <f>IF([2]相关演算!GY121="","",[2]相关演算!GY121)</f>
        <v/>
      </c>
      <c r="GZ121" s="228" t="str">
        <f>IF([2]相关演算!GZ121="","",[2]相关演算!GZ121)</f>
        <v/>
      </c>
    </row>
    <row r="122" spans="1:208">
      <c r="A122" s="228" t="str">
        <f>IF([2]相关演算!A122="","",[2]相关演算!A122)</f>
        <v/>
      </c>
      <c r="B122" s="228" t="str">
        <f>IF([2]相关演算!B122="","",[2]相关演算!B122)</f>
        <v/>
      </c>
      <c r="C122" s="228" t="str">
        <f>IF([2]相关演算!C122="","",[2]相关演算!C122)</f>
        <v/>
      </c>
      <c r="D122" s="228" t="str">
        <f>IF([2]相关演算!D122="","",[2]相关演算!D122)</f>
        <v/>
      </c>
      <c r="E122" s="228" t="str">
        <f>IF([2]相关演算!E122="","",[2]相关演算!E122)</f>
        <v/>
      </c>
      <c r="F122" s="228" t="str">
        <f>IF([2]相关演算!F122="","",[2]相关演算!F122)</f>
        <v/>
      </c>
      <c r="G122" s="228" t="str">
        <f>IF([2]相关演算!G122="","",[2]相关演算!G122)</f>
        <v/>
      </c>
      <c r="H122" s="228" t="str">
        <f>IF([2]相关演算!H122="","",[2]相关演算!H122)</f>
        <v/>
      </c>
      <c r="I122" s="228" t="str">
        <f>IF([2]相关演算!I122="","",[2]相关演算!I122)</f>
        <v/>
      </c>
      <c r="J122" s="228" t="str">
        <f>IF([2]相关演算!J122="","",[2]相关演算!J122)</f>
        <v/>
      </c>
      <c r="K122" s="228" t="str">
        <f>IF([2]相关演算!K122="","",[2]相关演算!K122)</f>
        <v/>
      </c>
      <c r="L122" s="228" t="str">
        <f>IF([2]相关演算!L122="","",[2]相关演算!L122)</f>
        <v/>
      </c>
      <c r="M122" s="228" t="str">
        <f>IF([2]相关演算!M122="","",[2]相关演算!M122)</f>
        <v/>
      </c>
      <c r="N122" s="228" t="str">
        <f>IF([2]相关演算!N122="","",[2]相关演算!N122)</f>
        <v/>
      </c>
      <c r="O122" s="228" t="str">
        <f>IF([2]相关演算!O122="","",[2]相关演算!O122)</f>
        <v/>
      </c>
      <c r="P122" s="228" t="str">
        <f>IF([2]相关演算!P122="","",[2]相关演算!P122)</f>
        <v/>
      </c>
      <c r="Q122" s="228" t="str">
        <f>IF([2]相关演算!Q122="","",[2]相关演算!Q122)</f>
        <v/>
      </c>
      <c r="R122" s="228" t="str">
        <f>IF([2]相关演算!R122="","",[2]相关演算!R122)</f>
        <v/>
      </c>
      <c r="S122" s="228" t="str">
        <f>IF([2]相关演算!S122="","",[2]相关演算!S122)</f>
        <v/>
      </c>
      <c r="T122" s="228" t="str">
        <f>IF([2]相关演算!T122="","",[2]相关演算!T122)</f>
        <v/>
      </c>
      <c r="U122" s="228" t="str">
        <f>IF([2]相关演算!U122="","",[2]相关演算!U122)</f>
        <v/>
      </c>
      <c r="V122" s="228" t="str">
        <f>IF([2]相关演算!V122="","",[2]相关演算!V122)</f>
        <v/>
      </c>
      <c r="W122" s="228" t="str">
        <f>IF([2]相关演算!W122="","",[2]相关演算!W122)</f>
        <v/>
      </c>
      <c r="X122" s="228" t="str">
        <f>IF([2]相关演算!X122="","",[2]相关演算!X122)</f>
        <v/>
      </c>
      <c r="Y122" s="228" t="str">
        <f>IF([2]相关演算!Y122="","",[2]相关演算!Y122)</f>
        <v/>
      </c>
      <c r="Z122" s="228" t="str">
        <f>IF([2]相关演算!Z122="","",[2]相关演算!Z122)</f>
        <v/>
      </c>
      <c r="AA122" s="228" t="str">
        <f>IF([2]相关演算!AA122="","",[2]相关演算!AA122)</f>
        <v/>
      </c>
      <c r="AB122" s="228" t="str">
        <f>IF([2]相关演算!AB122="","",[2]相关演算!AB122)</f>
        <v/>
      </c>
      <c r="AC122" s="228" t="str">
        <f>IF([2]相关演算!AC122="","",[2]相关演算!AC122)</f>
        <v/>
      </c>
      <c r="AD122" s="228" t="str">
        <f>IF([2]相关演算!AD122="","",[2]相关演算!AD122)</f>
        <v/>
      </c>
      <c r="AE122" s="228" t="str">
        <f>IF([2]相关演算!AE122="","",[2]相关演算!AE122)</f>
        <v/>
      </c>
      <c r="AF122" s="228" t="str">
        <f>IF([2]相关演算!AF122="","",[2]相关演算!AF122)</f>
        <v/>
      </c>
      <c r="AG122" s="228" t="str">
        <f>IF([2]相关演算!AG122="","",[2]相关演算!AG122)</f>
        <v/>
      </c>
      <c r="AH122" s="228" t="str">
        <f>IF([2]相关演算!AH122="","",[2]相关演算!AH122)</f>
        <v/>
      </c>
      <c r="AI122" s="228" t="str">
        <f>IF([2]相关演算!AI122="","",[2]相关演算!AI122)</f>
        <v/>
      </c>
      <c r="AJ122" s="228" t="str">
        <f>IF([2]相关演算!AJ122="","",[2]相关演算!AJ122)</f>
        <v/>
      </c>
      <c r="AK122" s="228" t="str">
        <f>IF([2]相关演算!AK122="","",[2]相关演算!AK122)</f>
        <v/>
      </c>
      <c r="AL122" s="228" t="str">
        <f>IF([2]相关演算!AL122="","",[2]相关演算!AL122)</f>
        <v/>
      </c>
      <c r="AM122" s="228" t="str">
        <f>IF([2]相关演算!AM122="","",[2]相关演算!AM122)</f>
        <v/>
      </c>
      <c r="AN122" s="228" t="str">
        <f>IF([2]相关演算!AN122="","",[2]相关演算!AN122)</f>
        <v/>
      </c>
      <c r="AO122" s="228" t="str">
        <f>IF([2]相关演算!AO122="","",[2]相关演算!AO122)</f>
        <v/>
      </c>
      <c r="AP122" s="228" t="str">
        <f>IF([2]相关演算!AP122="","",[2]相关演算!AP122)</f>
        <v/>
      </c>
      <c r="AQ122" s="228" t="str">
        <f>IF([2]相关演算!AQ122="","",[2]相关演算!AQ122)</f>
        <v/>
      </c>
      <c r="AR122" s="228" t="str">
        <f>IF([2]相关演算!AR122="","",[2]相关演算!AR122)</f>
        <v/>
      </c>
      <c r="AS122" s="228" t="str">
        <f>IF([2]相关演算!AS122="","",[2]相关演算!AS122)</f>
        <v/>
      </c>
      <c r="AT122" s="228" t="str">
        <f>IF([2]相关演算!AT122="","",[2]相关演算!AT122)</f>
        <v/>
      </c>
      <c r="AU122" s="228" t="str">
        <f>IF([2]相关演算!AU122="","",[2]相关演算!AU122)</f>
        <v/>
      </c>
      <c r="AV122" s="228" t="str">
        <f>IF([2]相关演算!AV122="","",[2]相关演算!AV122)</f>
        <v/>
      </c>
      <c r="AW122" s="228" t="str">
        <f>IF([2]相关演算!AW122="","",[2]相关演算!AW122)</f>
        <v/>
      </c>
      <c r="AX122" s="228" t="str">
        <f>IF([2]相关演算!AX122="","",[2]相关演算!AX122)</f>
        <v/>
      </c>
      <c r="AY122" s="228" t="str">
        <f>IF([2]相关演算!AY122="","",[2]相关演算!AY122)</f>
        <v/>
      </c>
      <c r="AZ122" s="228" t="str">
        <f>IF([2]相关演算!AZ122="","",[2]相关演算!AZ122)</f>
        <v/>
      </c>
      <c r="BA122" s="228" t="str">
        <f>IF([2]相关演算!BA122="","",[2]相关演算!BA122)</f>
        <v/>
      </c>
      <c r="BB122" s="228" t="str">
        <f>IF([2]相关演算!BB122="","",[2]相关演算!BB122)</f>
        <v/>
      </c>
      <c r="BC122" s="228" t="str">
        <f>IF([2]相关演算!BC122="","",[2]相关演算!BC122)</f>
        <v/>
      </c>
      <c r="BD122" s="228" t="str">
        <f>IF([2]相关演算!BD122="","",[2]相关演算!BD122)</f>
        <v/>
      </c>
      <c r="BE122" s="228" t="str">
        <f>IF([2]相关演算!BE122="","",[2]相关演算!BE122)</f>
        <v/>
      </c>
      <c r="BF122" s="228" t="str">
        <f>IF([2]相关演算!BF122="","",[2]相关演算!BF122)</f>
        <v/>
      </c>
      <c r="BG122" s="228" t="str">
        <f>IF([2]相关演算!BG122="","",[2]相关演算!BG122)</f>
        <v/>
      </c>
      <c r="BH122" s="228" t="str">
        <f>IF([2]相关演算!BH122="","",[2]相关演算!BH122)</f>
        <v/>
      </c>
      <c r="BI122" s="228" t="str">
        <f>IF([2]相关演算!BI122="","",[2]相关演算!BI122)</f>
        <v/>
      </c>
      <c r="BJ122" s="228" t="str">
        <f>IF([2]相关演算!BJ122="","",[2]相关演算!BJ122)</f>
        <v/>
      </c>
      <c r="BK122" s="228">
        <f>IF([2]相关演算!BK122="","",[2]相关演算!BK122)</f>
        <v>98</v>
      </c>
      <c r="BL122" s="228">
        <f>IF([2]相关演算!BL122="","",[2]相关演算!BL122)</f>
        <v>9.0094815132678252E-2</v>
      </c>
      <c r="BM122" s="228">
        <f>IF([2]相关演算!BM122="","",[2]相关演算!BM122)</f>
        <v>0.21844581531948554</v>
      </c>
      <c r="BN122" s="228">
        <f>IF([2]相关演算!BN122="","",[2]相关演算!BN122)</f>
        <v>0.32927523311086615</v>
      </c>
      <c r="BO122" s="228">
        <f>IF([2]相关演算!BO122="","",[2]相关演算!BO122)</f>
        <v>0.10065328450719613</v>
      </c>
      <c r="BP122" s="228" t="str">
        <f>IF([2]相关演算!BP122="","",[2]相关演算!BP122)</f>
        <v/>
      </c>
      <c r="BQ122" s="228">
        <f>IF([2]相关演算!BQ122="","",[2]相关演算!BQ122)</f>
        <v>7.0561718435808385E-2</v>
      </c>
      <c r="BR122" s="228">
        <f>IF([2]相关演算!BR122="","",[2]相关演算!BR122)</f>
        <v>0.27102218577708231</v>
      </c>
      <c r="BS122" s="228">
        <f>IF([2]相关演算!BS122="","",[2]相关演算!BS122)</f>
        <v>0.1205878832568929</v>
      </c>
      <c r="BT122" s="228">
        <f>IF([2]相关演算!BT122="","",[2]相关演算!BT122)</f>
        <v>0.10572629982708481</v>
      </c>
      <c r="BU122" s="228" t="str">
        <f>IF([2]相关演算!BU122="","",[2]相关演算!BU122)</f>
        <v/>
      </c>
      <c r="BV122" s="228" t="str">
        <f>IF([2]相关演算!BV122="","",[2]相关演算!BV122)</f>
        <v/>
      </c>
      <c r="BW122" s="228">
        <f>IF([2]相关演算!BW122="","",[2]相关演算!BW122)</f>
        <v>0.16065653356848664</v>
      </c>
      <c r="BX122" s="228">
        <f>IF([2]相关演算!BX122="","",[2]相关演算!BX122)</f>
        <v>0.48946800109656785</v>
      </c>
      <c r="BY122" s="228">
        <f>IF([2]相关演算!BY122="","",[2]相关演算!BY122)</f>
        <v>0.44986311636775905</v>
      </c>
      <c r="BZ122" s="228">
        <f>IF([2]相关演算!BZ122="","",[2]相关演算!BZ122)</f>
        <v>0.20637958433428094</v>
      </c>
      <c r="CA122" s="228" t="str">
        <f>IF([2]相关演算!CA122="","",[2]相关演算!CA122)</f>
        <v/>
      </c>
      <c r="CB122" s="228" t="str">
        <f>IF([2]相关演算!CB122="","",[2]相关演算!CB122)</f>
        <v/>
      </c>
      <c r="CC122" s="228" t="str">
        <f>IF([2]相关演算!CC122="","",[2]相关演算!CC122)</f>
        <v/>
      </c>
      <c r="CD122" s="228" t="str">
        <f>IF([2]相关演算!CD122="","",[2]相关演算!CD122)</f>
        <v/>
      </c>
      <c r="CE122" s="228" t="str">
        <f>IF([2]相关演算!CE122="","",[2]相关演算!CE122)</f>
        <v/>
      </c>
      <c r="CF122" s="228" t="str">
        <f>IF([2]相关演算!CF122="","",[2]相关演算!CF122)</f>
        <v/>
      </c>
      <c r="CG122" s="228" t="str">
        <f>IF([2]相关演算!CG122="","",[2]相关演算!CG122)</f>
        <v/>
      </c>
      <c r="CH122" s="228" t="str">
        <f>IF([2]相关演算!CH122="","",[2]相关演算!CH122)</f>
        <v/>
      </c>
      <c r="CI122" s="228" t="str">
        <f>IF([2]相关演算!CI122="","",[2]相关演算!CI122)</f>
        <v/>
      </c>
      <c r="CJ122" s="228" t="str">
        <f>IF([2]相关演算!CJ122="","",[2]相关演算!CJ122)</f>
        <v/>
      </c>
      <c r="CK122" s="228" t="str">
        <f>IF([2]相关演算!CK122="","",[2]相关演算!CK122)</f>
        <v/>
      </c>
      <c r="CL122" s="228" t="str">
        <f>IF([2]相关演算!CL122="","",[2]相关演算!CL122)</f>
        <v/>
      </c>
      <c r="CM122" s="228" t="str">
        <f>IF([2]相关演算!CM122="","",[2]相关演算!CM122)</f>
        <v/>
      </c>
      <c r="CN122" s="228" t="str">
        <f>IF([2]相关演算!CN122="","",[2]相关演算!CN122)</f>
        <v/>
      </c>
      <c r="CO122" s="228" t="str">
        <f>IF([2]相关演算!CO122="","",[2]相关演算!CO122)</f>
        <v/>
      </c>
      <c r="CP122" s="228" t="str">
        <f>IF([2]相关演算!CP122="","",[2]相关演算!CP122)</f>
        <v/>
      </c>
      <c r="CQ122" s="228">
        <f>IF([2]相关演算!CQ122="","",[2]相关演算!CQ122)</f>
        <v>98</v>
      </c>
      <c r="CR122" s="228" t="e">
        <f>IF([2]相关演算!CR122="","",[2]相关演算!CR122)</f>
        <v>#VALUE!</v>
      </c>
      <c r="CS122" s="228" t="e">
        <f>IF([2]相关演算!CS122="","",[2]相关演算!CS122)</f>
        <v>#VALUE!</v>
      </c>
      <c r="CT122" s="228" t="e">
        <f>IF([2]相关演算!CT122="","",[2]相关演算!CT122)</f>
        <v>#VALUE!</v>
      </c>
      <c r="CU122" s="228" t="e">
        <f>IF([2]相关演算!CU122="","",[2]相关演算!CU122)</f>
        <v>#VALUE!</v>
      </c>
      <c r="CV122" s="228" t="str">
        <f>IF([2]相关演算!CV122="","",[2]相关演算!CV122)</f>
        <v/>
      </c>
      <c r="CW122" s="228">
        <f>IF([2]相关演算!CW122="","",[2]相关演算!CW122)</f>
        <v>9.584314058887991E-2</v>
      </c>
      <c r="CX122" s="228">
        <f>IF([2]相关演算!CX122="","",[2]相关演算!CX122)</f>
        <v>0.10562969528743692</v>
      </c>
      <c r="CY122" s="228">
        <f>IF([2]相关演算!CY122="","",[2]相关演算!CY122)</f>
        <v>9.7130750720809303E-2</v>
      </c>
      <c r="CZ122" s="228">
        <f>IF([2]相关演算!CZ122="","",[2]相关演算!CZ122)</f>
        <v>9.7437859859139039E-2</v>
      </c>
      <c r="DA122" s="228" t="str">
        <f>IF([2]相关演算!DA122="","",[2]相关演算!DA122)</f>
        <v/>
      </c>
      <c r="DB122" s="228" t="str">
        <f>IF([2]相关演算!DB122="","",[2]相关演算!DB122)</f>
        <v/>
      </c>
      <c r="DC122" s="228" t="e">
        <f>IF([2]相关演算!DC122="","",[2]相关演算!DC122)</f>
        <v>#VALUE!</v>
      </c>
      <c r="DD122" s="228" t="e">
        <f>IF([2]相关演算!DD122="","",[2]相关演算!DD122)</f>
        <v>#VALUE!</v>
      </c>
      <c r="DE122" s="228" t="e">
        <f>IF([2]相关演算!DE122="","",[2]相关演算!DE122)</f>
        <v>#VALUE!</v>
      </c>
      <c r="DF122" s="228" t="e">
        <f>IF([2]相关演算!DF122="","",[2]相关演算!DF122)</f>
        <v>#VALUE!</v>
      </c>
      <c r="DG122" s="228" t="str">
        <f>IF([2]相关演算!DG122="","",[2]相关演算!DG122)</f>
        <v/>
      </c>
      <c r="DH122" s="228" t="str">
        <f>IF([2]相关演算!DH122="","",[2]相关演算!DH122)</f>
        <v/>
      </c>
      <c r="DI122" s="228" t="str">
        <f>IF([2]相关演算!DI122="","",[2]相关演算!DI122)</f>
        <v/>
      </c>
      <c r="DJ122" s="228" t="str">
        <f>IF([2]相关演算!DJ122="","",[2]相关演算!DJ122)</f>
        <v/>
      </c>
      <c r="DK122" s="228" t="str">
        <f>IF([2]相关演算!DK122="","",[2]相关演算!DK122)</f>
        <v/>
      </c>
      <c r="DL122" s="228" t="str">
        <f>IF([2]相关演算!DL122="","",[2]相关演算!DL122)</f>
        <v/>
      </c>
      <c r="DM122" s="228" t="str">
        <f>IF([2]相关演算!DM122="","",[2]相关演算!DM122)</f>
        <v/>
      </c>
      <c r="DN122" s="228" t="str">
        <f>IF([2]相关演算!DN122="","",[2]相关演算!DN122)</f>
        <v/>
      </c>
      <c r="DO122" s="228" t="str">
        <f>IF([2]相关演算!DO122="","",[2]相关演算!DO122)</f>
        <v/>
      </c>
      <c r="DP122" s="228" t="str">
        <f>IF([2]相关演算!DP122="","",[2]相关演算!DP122)</f>
        <v/>
      </c>
      <c r="DQ122" s="228" t="str">
        <f>IF([2]相关演算!DQ122="","",[2]相关演算!DQ122)</f>
        <v/>
      </c>
      <c r="DR122" s="228" t="str">
        <f>IF([2]相关演算!DR122="","",[2]相关演算!DR122)</f>
        <v/>
      </c>
      <c r="DS122" s="228" t="str">
        <f>IF([2]相关演算!DS122="","",[2]相关演算!DS122)</f>
        <v/>
      </c>
      <c r="DT122" s="228" t="str">
        <f>IF([2]相关演算!DT122="","",[2]相关演算!DT122)</f>
        <v/>
      </c>
      <c r="DU122" s="228" t="str">
        <f>IF([2]相关演算!DU122="","",[2]相关演算!DU122)</f>
        <v/>
      </c>
      <c r="DV122" s="228" t="str">
        <f>IF([2]相关演算!DV122="","",[2]相关演算!DV122)</f>
        <v/>
      </c>
      <c r="DW122" s="228" t="str">
        <f>IF([2]相关演算!DW122="","",[2]相关演算!DW122)</f>
        <v/>
      </c>
      <c r="DX122" s="228" t="str">
        <f>IF([2]相关演算!DX122="","",[2]相关演算!DX122)</f>
        <v/>
      </c>
      <c r="DY122" s="228" t="str">
        <f>IF([2]相关演算!DY122="","",[2]相关演算!DY122)</f>
        <v/>
      </c>
      <c r="DZ122" s="228" t="str">
        <f>IF([2]相关演算!DZ122="","",[2]相关演算!DZ122)</f>
        <v/>
      </c>
      <c r="EA122" s="228" t="str">
        <f>IF([2]相关演算!EA122="","",[2]相关演算!EA122)</f>
        <v/>
      </c>
      <c r="EB122" s="228" t="str">
        <f>IF([2]相关演算!EB122="","",[2]相关演算!EB122)</f>
        <v/>
      </c>
      <c r="EC122" s="228" t="str">
        <f>IF([2]相关演算!EC122="","",[2]相关演算!EC122)</f>
        <v/>
      </c>
      <c r="ED122" s="228" t="str">
        <f>IF([2]相关演算!ED122="","",[2]相关演算!ED122)</f>
        <v/>
      </c>
      <c r="EE122" s="228" t="str">
        <f>IF([2]相关演算!EE122="","",[2]相关演算!EE122)</f>
        <v/>
      </c>
      <c r="EF122" s="228" t="str">
        <f>IF([2]相关演算!EF122="","",[2]相关演算!EF122)</f>
        <v/>
      </c>
      <c r="EG122" s="228" t="str">
        <f>IF([2]相关演算!EG122="","",[2]相关演算!EG122)</f>
        <v/>
      </c>
      <c r="EH122" s="228" t="str">
        <f>IF([2]相关演算!EH122="","",[2]相关演算!EH122)</f>
        <v/>
      </c>
      <c r="EI122" s="228" t="str">
        <f>IF([2]相关演算!EI122="","",[2]相关演算!EI122)</f>
        <v/>
      </c>
      <c r="EJ122" s="228" t="str">
        <f>IF([2]相关演算!EJ122="","",[2]相关演算!EJ122)</f>
        <v/>
      </c>
      <c r="EK122" s="228" t="str">
        <f>IF([2]相关演算!EK122="","",[2]相关演算!EK122)</f>
        <v/>
      </c>
      <c r="EL122" s="228" t="str">
        <f>IF([2]相关演算!EL122="","",[2]相关演算!EL122)</f>
        <v/>
      </c>
      <c r="EM122" s="228" t="str">
        <f>IF([2]相关演算!EM122="","",[2]相关演算!EM122)</f>
        <v/>
      </c>
      <c r="EN122" s="228" t="str">
        <f>IF([2]相关演算!EN122="","",[2]相关演算!EN122)</f>
        <v/>
      </c>
      <c r="EO122" s="228" t="str">
        <f>IF([2]相关演算!EO122="","",[2]相关演算!EO122)</f>
        <v/>
      </c>
      <c r="EP122" s="228" t="str">
        <f>IF([2]相关演算!EP122="","",[2]相关演算!EP122)</f>
        <v/>
      </c>
      <c r="EQ122" s="228" t="str">
        <f>IF([2]相关演算!EQ122="","",[2]相关演算!EQ122)</f>
        <v/>
      </c>
      <c r="ER122" s="228" t="str">
        <f>IF([2]相关演算!ER122="","",[2]相关演算!ER122)</f>
        <v/>
      </c>
      <c r="ES122" s="228" t="str">
        <f>IF([2]相关演算!ES122="","",[2]相关演算!ES122)</f>
        <v/>
      </c>
      <c r="ET122" s="228" t="str">
        <f>IF([2]相关演算!ET122="","",[2]相关演算!ET122)</f>
        <v/>
      </c>
      <c r="EU122" s="228" t="str">
        <f>IF([2]相关演算!EU122="","",[2]相关演算!EU122)</f>
        <v/>
      </c>
      <c r="EV122" s="228" t="str">
        <f>IF([2]相关演算!EV122="","",[2]相关演算!EV122)</f>
        <v/>
      </c>
      <c r="EW122" s="228" t="str">
        <f>IF([2]相关演算!EW122="","",[2]相关演算!EW122)</f>
        <v/>
      </c>
      <c r="EX122" s="228" t="str">
        <f>IF([2]相关演算!EX122="","",[2]相关演算!EX122)</f>
        <v/>
      </c>
      <c r="EY122" s="228" t="str">
        <f>IF([2]相关演算!EY122="","",[2]相关演算!EY122)</f>
        <v/>
      </c>
      <c r="EZ122" s="228" t="str">
        <f>IF([2]相关演算!EZ122="","",[2]相关演算!EZ122)</f>
        <v/>
      </c>
      <c r="FA122" s="228" t="str">
        <f>IF([2]相关演算!FA122="","",[2]相关演算!FA122)</f>
        <v/>
      </c>
      <c r="FB122" s="228" t="str">
        <f>IF([2]相关演算!FB122="","",[2]相关演算!FB122)</f>
        <v/>
      </c>
      <c r="FC122" s="228" t="str">
        <f>IF([2]相关演算!FC122="","",[2]相关演算!FC122)</f>
        <v/>
      </c>
      <c r="FD122" s="228" t="str">
        <f>IF([2]相关演算!FD122="","",[2]相关演算!FD122)</f>
        <v/>
      </c>
      <c r="FE122" s="228" t="str">
        <f>IF([2]相关演算!FE122="","",[2]相关演算!FE122)</f>
        <v/>
      </c>
      <c r="FF122" s="228" t="str">
        <f>IF([2]相关演算!FF122="","",[2]相关演算!FF122)</f>
        <v/>
      </c>
      <c r="FG122" s="228" t="str">
        <f>IF([2]相关演算!FG122="","",[2]相关演算!FG122)</f>
        <v/>
      </c>
      <c r="FH122" s="228">
        <f>IF([2]相关演算!FH122="","",[2]相关演算!FH122)</f>
        <v>10107</v>
      </c>
      <c r="FI122" s="228" t="str">
        <f>IF([2]相关演算!FI122="","",[2]相关演算!FI122)</f>
        <v/>
      </c>
      <c r="FJ122" s="228" t="str">
        <f>IF([2]相关演算!FJ122="","",[2]相关演算!FJ122)</f>
        <v/>
      </c>
      <c r="FK122" s="228" t="str">
        <f>IF([2]相关演算!FK122="","",[2]相关演算!FK122)</f>
        <v/>
      </c>
      <c r="FL122" s="228" t="str">
        <f>IF([2]相关演算!FL122="","",[2]相关演算!FL122)</f>
        <v/>
      </c>
      <c r="FM122" s="228" t="str">
        <f>IF([2]相关演算!FM122="","",[2]相关演算!FM122)</f>
        <v/>
      </c>
      <c r="FN122" s="228" t="str">
        <f>IF([2]相关演算!FN122="","",[2]相关演算!FN122)</f>
        <v/>
      </c>
      <c r="FO122" s="228" t="str">
        <f>IF([2]相关演算!FO122="","",[2]相关演算!FO122)</f>
        <v/>
      </c>
      <c r="FP122" s="228" t="str">
        <f>IF([2]相关演算!FP122="","",[2]相关演算!FP122)</f>
        <v/>
      </c>
      <c r="FQ122" s="228" t="str">
        <f>IF([2]相关演算!FQ122="","",[2]相关演算!FQ122)</f>
        <v/>
      </c>
      <c r="FR122" s="228" t="str">
        <f>IF([2]相关演算!FR122="","",[2]相关演算!FR122)</f>
        <v/>
      </c>
      <c r="FS122" s="228" t="str">
        <f>IF([2]相关演算!FS122="","",[2]相关演算!FS122)</f>
        <v/>
      </c>
      <c r="FT122" s="228" t="str">
        <f>IF([2]相关演算!FT122="","",[2]相关演算!FT122)</f>
        <v/>
      </c>
      <c r="FU122" s="228" t="str">
        <f>IF([2]相关演算!FU122="","",[2]相关演算!FU122)</f>
        <v/>
      </c>
      <c r="FV122" s="228" t="str">
        <f>IF([2]相关演算!FV122="","",[2]相关演算!FV122)</f>
        <v/>
      </c>
      <c r="FW122" s="228" t="str">
        <f>IF([2]相关演算!FW122="","",[2]相关演算!FW122)</f>
        <v/>
      </c>
      <c r="FX122" s="228" t="str">
        <f>IF([2]相关演算!FX122="","",[2]相关演算!FX122)</f>
        <v/>
      </c>
      <c r="FY122" s="228" t="str">
        <f>IF([2]相关演算!FY122="","",[2]相关演算!FY122)</f>
        <v/>
      </c>
      <c r="FZ122" s="228" t="str">
        <f>IF([2]相关演算!FZ122="","",[2]相关演算!FZ122)</f>
        <v/>
      </c>
      <c r="GA122" s="228" t="str">
        <f>IF([2]相关演算!GA122="","",[2]相关演算!GA122)</f>
        <v/>
      </c>
      <c r="GB122" s="228" t="str">
        <f>IF([2]相关演算!GB122="","",[2]相关演算!GB122)</f>
        <v/>
      </c>
      <c r="GC122" s="228" t="str">
        <f>IF([2]相关演算!GC122="","",[2]相关演算!GC122)</f>
        <v/>
      </c>
      <c r="GD122" s="228" t="str">
        <f>IF([2]相关演算!GD122="","",[2]相关演算!GD122)</f>
        <v/>
      </c>
      <c r="GE122" s="228" t="str">
        <f>IF([2]相关演算!GE122="","",[2]相关演算!GE122)</f>
        <v/>
      </c>
      <c r="GF122" s="228" t="str">
        <f>IF([2]相关演算!GF122="","",[2]相关演算!GF122)</f>
        <v/>
      </c>
      <c r="GG122" s="228" t="str">
        <f>IF([2]相关演算!GG122="","",[2]相关演算!GG122)</f>
        <v/>
      </c>
      <c r="GH122" s="228" t="str">
        <f>IF([2]相关演算!GH122="","",[2]相关演算!GH122)</f>
        <v/>
      </c>
      <c r="GI122" s="228" t="str">
        <f>IF([2]相关演算!GI122="","",[2]相关演算!GI122)</f>
        <v/>
      </c>
      <c r="GJ122" s="228" t="str">
        <f>IF([2]相关演算!GJ122="","",[2]相关演算!GJ122)</f>
        <v/>
      </c>
      <c r="GK122" s="228" t="str">
        <f>IF([2]相关演算!GK122="","",[2]相关演算!GK122)</f>
        <v/>
      </c>
      <c r="GL122" s="228" t="str">
        <f>IF([2]相关演算!GL122="","",[2]相关演算!GL122)</f>
        <v/>
      </c>
      <c r="GM122" s="228" t="str">
        <f>IF([2]相关演算!GM122="","",[2]相关演算!GM122)</f>
        <v/>
      </c>
      <c r="GN122" s="228" t="str">
        <f>IF([2]相关演算!GN122="","",[2]相关演算!GN122)</f>
        <v/>
      </c>
      <c r="GO122" s="228" t="str">
        <f>IF([2]相关演算!GO122="","",[2]相关演算!GO122)</f>
        <v/>
      </c>
      <c r="GP122" s="228" t="str">
        <f>IF([2]相关演算!GP122="","",[2]相关演算!GP122)</f>
        <v/>
      </c>
      <c r="GQ122" s="228" t="str">
        <f>IF([2]相关演算!GQ122="","",[2]相关演算!GQ122)</f>
        <v/>
      </c>
      <c r="GR122" s="228" t="str">
        <f>IF([2]相关演算!GR122="","",[2]相关演算!GR122)</f>
        <v/>
      </c>
      <c r="GS122" s="228" t="str">
        <f>IF([2]相关演算!GS122="","",[2]相关演算!GS122)</f>
        <v/>
      </c>
      <c r="GT122" s="228" t="str">
        <f>IF([2]相关演算!GT122="","",[2]相关演算!GT122)</f>
        <v/>
      </c>
      <c r="GU122" s="228" t="str">
        <f>IF([2]相关演算!GU122="","",[2]相关演算!GU122)</f>
        <v/>
      </c>
      <c r="GV122" s="228" t="str">
        <f>IF([2]相关演算!GV122="","",[2]相关演算!GV122)</f>
        <v/>
      </c>
      <c r="GW122" s="228" t="str">
        <f>IF([2]相关演算!GW122="","",[2]相关演算!GW122)</f>
        <v/>
      </c>
      <c r="GX122" s="228" t="str">
        <f>IF([2]相关演算!GX122="","",[2]相关演算!GX122)</f>
        <v/>
      </c>
      <c r="GY122" s="228" t="str">
        <f>IF([2]相关演算!GY122="","",[2]相关演算!GY122)</f>
        <v/>
      </c>
      <c r="GZ122" s="228" t="str">
        <f>IF([2]相关演算!GZ122="","",[2]相关演算!GZ122)</f>
        <v/>
      </c>
    </row>
    <row r="123" spans="1:208">
      <c r="A123" s="228" t="str">
        <f>IF([2]相关演算!A123="","",[2]相关演算!A123)</f>
        <v/>
      </c>
      <c r="B123" s="228" t="str">
        <f>IF([2]相关演算!B123="","",[2]相关演算!B123)</f>
        <v/>
      </c>
      <c r="C123" s="228" t="str">
        <f>IF([2]相关演算!C123="","",[2]相关演算!C123)</f>
        <v/>
      </c>
      <c r="D123" s="228" t="str">
        <f>IF([2]相关演算!D123="","",[2]相关演算!D123)</f>
        <v/>
      </c>
      <c r="E123" s="228" t="str">
        <f>IF([2]相关演算!E123="","",[2]相关演算!E123)</f>
        <v/>
      </c>
      <c r="F123" s="228" t="str">
        <f>IF([2]相关演算!F123="","",[2]相关演算!F123)</f>
        <v/>
      </c>
      <c r="G123" s="228" t="str">
        <f>IF([2]相关演算!G123="","",[2]相关演算!G123)</f>
        <v/>
      </c>
      <c r="H123" s="228" t="str">
        <f>IF([2]相关演算!H123="","",[2]相关演算!H123)</f>
        <v/>
      </c>
      <c r="I123" s="228" t="str">
        <f>IF([2]相关演算!I123="","",[2]相关演算!I123)</f>
        <v/>
      </c>
      <c r="J123" s="228" t="str">
        <f>IF([2]相关演算!J123="","",[2]相关演算!J123)</f>
        <v/>
      </c>
      <c r="K123" s="228" t="str">
        <f>IF([2]相关演算!K123="","",[2]相关演算!K123)</f>
        <v/>
      </c>
      <c r="L123" s="228" t="str">
        <f>IF([2]相关演算!L123="","",[2]相关演算!L123)</f>
        <v/>
      </c>
      <c r="M123" s="228" t="str">
        <f>IF([2]相关演算!M123="","",[2]相关演算!M123)</f>
        <v/>
      </c>
      <c r="N123" s="228" t="str">
        <f>IF([2]相关演算!N123="","",[2]相关演算!N123)</f>
        <v/>
      </c>
      <c r="O123" s="228" t="str">
        <f>IF([2]相关演算!O123="","",[2]相关演算!O123)</f>
        <v/>
      </c>
      <c r="P123" s="228" t="str">
        <f>IF([2]相关演算!P123="","",[2]相关演算!P123)</f>
        <v/>
      </c>
      <c r="Q123" s="228" t="str">
        <f>IF([2]相关演算!Q123="","",[2]相关演算!Q123)</f>
        <v/>
      </c>
      <c r="R123" s="228" t="str">
        <f>IF([2]相关演算!R123="","",[2]相关演算!R123)</f>
        <v/>
      </c>
      <c r="S123" s="228" t="str">
        <f>IF([2]相关演算!S123="","",[2]相关演算!S123)</f>
        <v/>
      </c>
      <c r="T123" s="228" t="str">
        <f>IF([2]相关演算!T123="","",[2]相关演算!T123)</f>
        <v/>
      </c>
      <c r="U123" s="228" t="str">
        <f>IF([2]相关演算!U123="","",[2]相关演算!U123)</f>
        <v/>
      </c>
      <c r="V123" s="228" t="str">
        <f>IF([2]相关演算!V123="","",[2]相关演算!V123)</f>
        <v/>
      </c>
      <c r="W123" s="228" t="str">
        <f>IF([2]相关演算!W123="","",[2]相关演算!W123)</f>
        <v/>
      </c>
      <c r="X123" s="228" t="str">
        <f>IF([2]相关演算!X123="","",[2]相关演算!X123)</f>
        <v/>
      </c>
      <c r="Y123" s="228" t="str">
        <f>IF([2]相关演算!Y123="","",[2]相关演算!Y123)</f>
        <v/>
      </c>
      <c r="Z123" s="228" t="str">
        <f>IF([2]相关演算!Z123="","",[2]相关演算!Z123)</f>
        <v/>
      </c>
      <c r="AA123" s="228" t="str">
        <f>IF([2]相关演算!AA123="","",[2]相关演算!AA123)</f>
        <v/>
      </c>
      <c r="AB123" s="228" t="str">
        <f>IF([2]相关演算!AB123="","",[2]相关演算!AB123)</f>
        <v/>
      </c>
      <c r="AC123" s="228" t="str">
        <f>IF([2]相关演算!AC123="","",[2]相关演算!AC123)</f>
        <v/>
      </c>
      <c r="AD123" s="228" t="str">
        <f>IF([2]相关演算!AD123="","",[2]相关演算!AD123)</f>
        <v/>
      </c>
      <c r="AE123" s="228" t="str">
        <f>IF([2]相关演算!AE123="","",[2]相关演算!AE123)</f>
        <v/>
      </c>
      <c r="AF123" s="228" t="str">
        <f>IF([2]相关演算!AF123="","",[2]相关演算!AF123)</f>
        <v/>
      </c>
      <c r="AG123" s="228" t="str">
        <f>IF([2]相关演算!AG123="","",[2]相关演算!AG123)</f>
        <v/>
      </c>
      <c r="AH123" s="228" t="str">
        <f>IF([2]相关演算!AH123="","",[2]相关演算!AH123)</f>
        <v/>
      </c>
      <c r="AI123" s="228" t="str">
        <f>IF([2]相关演算!AI123="","",[2]相关演算!AI123)</f>
        <v/>
      </c>
      <c r="AJ123" s="228" t="str">
        <f>IF([2]相关演算!AJ123="","",[2]相关演算!AJ123)</f>
        <v/>
      </c>
      <c r="AK123" s="228" t="str">
        <f>IF([2]相关演算!AK123="","",[2]相关演算!AK123)</f>
        <v/>
      </c>
      <c r="AL123" s="228" t="str">
        <f>IF([2]相关演算!AL123="","",[2]相关演算!AL123)</f>
        <v/>
      </c>
      <c r="AM123" s="228" t="str">
        <f>IF([2]相关演算!AM123="","",[2]相关演算!AM123)</f>
        <v/>
      </c>
      <c r="AN123" s="228" t="str">
        <f>IF([2]相关演算!AN123="","",[2]相关演算!AN123)</f>
        <v/>
      </c>
      <c r="AO123" s="228" t="str">
        <f>IF([2]相关演算!AO123="","",[2]相关演算!AO123)</f>
        <v/>
      </c>
      <c r="AP123" s="228" t="str">
        <f>IF([2]相关演算!AP123="","",[2]相关演算!AP123)</f>
        <v/>
      </c>
      <c r="AQ123" s="228" t="str">
        <f>IF([2]相关演算!AQ123="","",[2]相关演算!AQ123)</f>
        <v/>
      </c>
      <c r="AR123" s="228" t="str">
        <f>IF([2]相关演算!AR123="","",[2]相关演算!AR123)</f>
        <v/>
      </c>
      <c r="AS123" s="228" t="str">
        <f>IF([2]相关演算!AS123="","",[2]相关演算!AS123)</f>
        <v/>
      </c>
      <c r="AT123" s="228" t="str">
        <f>IF([2]相关演算!AT123="","",[2]相关演算!AT123)</f>
        <v/>
      </c>
      <c r="AU123" s="228" t="str">
        <f>IF([2]相关演算!AU123="","",[2]相关演算!AU123)</f>
        <v/>
      </c>
      <c r="AV123" s="228" t="str">
        <f>IF([2]相关演算!AV123="","",[2]相关演算!AV123)</f>
        <v/>
      </c>
      <c r="AW123" s="228" t="str">
        <f>IF([2]相关演算!AW123="","",[2]相关演算!AW123)</f>
        <v/>
      </c>
      <c r="AX123" s="228" t="str">
        <f>IF([2]相关演算!AX123="","",[2]相关演算!AX123)</f>
        <v/>
      </c>
      <c r="AY123" s="228" t="str">
        <f>IF([2]相关演算!AY123="","",[2]相关演算!AY123)</f>
        <v/>
      </c>
      <c r="AZ123" s="228" t="str">
        <f>IF([2]相关演算!AZ123="","",[2]相关演算!AZ123)</f>
        <v/>
      </c>
      <c r="BA123" s="228" t="str">
        <f>IF([2]相关演算!BA123="","",[2]相关演算!BA123)</f>
        <v/>
      </c>
      <c r="BB123" s="228" t="str">
        <f>IF([2]相关演算!BB123="","",[2]相关演算!BB123)</f>
        <v/>
      </c>
      <c r="BC123" s="228" t="str">
        <f>IF([2]相关演算!BC123="","",[2]相关演算!BC123)</f>
        <v/>
      </c>
      <c r="BD123" s="228" t="str">
        <f>IF([2]相关演算!BD123="","",[2]相关演算!BD123)</f>
        <v/>
      </c>
      <c r="BE123" s="228" t="str">
        <f>IF([2]相关演算!BE123="","",[2]相关演算!BE123)</f>
        <v/>
      </c>
      <c r="BF123" s="228" t="str">
        <f>IF([2]相关演算!BF123="","",[2]相关演算!BF123)</f>
        <v/>
      </c>
      <c r="BG123" s="228" t="str">
        <f>IF([2]相关演算!BG123="","",[2]相关演算!BG123)</f>
        <v/>
      </c>
      <c r="BH123" s="228" t="str">
        <f>IF([2]相关演算!BH123="","",[2]相关演算!BH123)</f>
        <v/>
      </c>
      <c r="BI123" s="228" t="str">
        <f>IF([2]相关演算!BI123="","",[2]相关演算!BI123)</f>
        <v/>
      </c>
      <c r="BJ123" s="228" t="str">
        <f>IF([2]相关演算!BJ123="","",[2]相关演算!BJ123)</f>
        <v/>
      </c>
      <c r="BK123" s="228">
        <f>IF([2]相关演算!BK123="","",[2]相关演算!BK123)</f>
        <v>99</v>
      </c>
      <c r="BL123" s="228">
        <f>IF([2]相关演算!BL123="","",[2]相关演算!BL123)</f>
        <v>9.1052805823148841E-2</v>
      </c>
      <c r="BM123" s="228">
        <f>IF([2]相关演算!BM123="","",[2]相关演算!BM123)</f>
        <v>0.220697211904197</v>
      </c>
      <c r="BN123" s="228">
        <f>IF([2]相关演算!BN123="","",[2]相关演算!BN123)</f>
        <v>0.33696325955392809</v>
      </c>
      <c r="BO123" s="228">
        <f>IF([2]相关演算!BO123="","",[2]相关演算!BO123)</f>
        <v>0.10171761541272456</v>
      </c>
      <c r="BP123" s="228" t="str">
        <f>IF([2]相关演算!BP123="","",[2]相关演算!BP123)</f>
        <v/>
      </c>
      <c r="BQ123" s="228">
        <f>IF([2]相关演算!BQ123="","",[2]相关演算!BQ123)</f>
        <v>7.1436367241237697E-2</v>
      </c>
      <c r="BR123" s="228">
        <f>IF([2]相关演算!BR123="","",[2]相关演算!BR123)</f>
        <v>0.27319836213465698</v>
      </c>
      <c r="BS123" s="228">
        <f>IF([2]相关演算!BS123="","",[2]相关演算!BS123)</f>
        <v>0.1220779486139035</v>
      </c>
      <c r="BT123" s="228">
        <f>IF([2]相关演算!BT123="","",[2]相关演算!BT123)</f>
        <v>0.10629388443290663</v>
      </c>
      <c r="BU123" s="228" t="str">
        <f>IF([2]相关演算!BU123="","",[2]相关演算!BU123)</f>
        <v/>
      </c>
      <c r="BV123" s="228" t="str">
        <f>IF([2]相关演算!BV123="","",[2]相关演算!BV123)</f>
        <v/>
      </c>
      <c r="BW123" s="228">
        <f>IF([2]相关演算!BW123="","",[2]相关演算!BW123)</f>
        <v>0.16248917306438654</v>
      </c>
      <c r="BX123" s="228">
        <f>IF([2]相关演算!BX123="","",[2]相关演算!BX123)</f>
        <v>0.49389557403885398</v>
      </c>
      <c r="BY123" s="228">
        <f>IF([2]相关演算!BY123="","",[2]相关演算!BY123)</f>
        <v>0.45904120816783156</v>
      </c>
      <c r="BZ123" s="228">
        <f>IF([2]相关演算!BZ123="","",[2]相关演算!BZ123)</f>
        <v>0.20801149984563119</v>
      </c>
      <c r="CA123" s="228" t="str">
        <f>IF([2]相关演算!CA123="","",[2]相关演算!CA123)</f>
        <v/>
      </c>
      <c r="CB123" s="228" t="str">
        <f>IF([2]相关演算!CB123="","",[2]相关演算!CB123)</f>
        <v/>
      </c>
      <c r="CC123" s="228" t="str">
        <f>IF([2]相关演算!CC123="","",[2]相关演算!CC123)</f>
        <v/>
      </c>
      <c r="CD123" s="228" t="str">
        <f>IF([2]相关演算!CD123="","",[2]相关演算!CD123)</f>
        <v/>
      </c>
      <c r="CE123" s="228" t="str">
        <f>IF([2]相关演算!CE123="","",[2]相关演算!CE123)</f>
        <v/>
      </c>
      <c r="CF123" s="228" t="str">
        <f>IF([2]相关演算!CF123="","",[2]相关演算!CF123)</f>
        <v/>
      </c>
      <c r="CG123" s="228" t="str">
        <f>IF([2]相关演算!CG123="","",[2]相关演算!CG123)</f>
        <v/>
      </c>
      <c r="CH123" s="228" t="str">
        <f>IF([2]相关演算!CH123="","",[2]相关演算!CH123)</f>
        <v/>
      </c>
      <c r="CI123" s="228" t="str">
        <f>IF([2]相关演算!CI123="","",[2]相关演算!CI123)</f>
        <v/>
      </c>
      <c r="CJ123" s="228" t="str">
        <f>IF([2]相关演算!CJ123="","",[2]相关演算!CJ123)</f>
        <v/>
      </c>
      <c r="CK123" s="228" t="str">
        <f>IF([2]相关演算!CK123="","",[2]相关演算!CK123)</f>
        <v/>
      </c>
      <c r="CL123" s="228" t="str">
        <f>IF([2]相关演算!CL123="","",[2]相关演算!CL123)</f>
        <v/>
      </c>
      <c r="CM123" s="228" t="str">
        <f>IF([2]相关演算!CM123="","",[2]相关演算!CM123)</f>
        <v/>
      </c>
      <c r="CN123" s="228" t="str">
        <f>IF([2]相关演算!CN123="","",[2]相关演算!CN123)</f>
        <v/>
      </c>
      <c r="CO123" s="228" t="str">
        <f>IF([2]相关演算!CO123="","",[2]相关演算!CO123)</f>
        <v/>
      </c>
      <c r="CP123" s="228" t="str">
        <f>IF([2]相关演算!CP123="","",[2]相关演算!CP123)</f>
        <v/>
      </c>
      <c r="CQ123" s="228">
        <f>IF([2]相关演算!CQ123="","",[2]相关演算!CQ123)</f>
        <v>99</v>
      </c>
      <c r="CR123" s="228" t="e">
        <f>IF([2]相关演算!CR123="","",[2]相关演算!CR123)</f>
        <v>#VALUE!</v>
      </c>
      <c r="CS123" s="228" t="e">
        <f>IF([2]相关演算!CS123="","",[2]相关演算!CS123)</f>
        <v>#VALUE!</v>
      </c>
      <c r="CT123" s="228" t="e">
        <f>IF([2]相关演算!CT123="","",[2]相关演算!CT123)</f>
        <v>#VALUE!</v>
      </c>
      <c r="CU123" s="228" t="e">
        <f>IF([2]相关演算!CU123="","",[2]相关演算!CU123)</f>
        <v>#VALUE!</v>
      </c>
      <c r="CV123" s="228" t="str">
        <f>IF([2]相关演算!CV123="","",[2]相关演算!CV123)</f>
        <v/>
      </c>
      <c r="CW123" s="228">
        <f>IF([2]相关演算!CW123="","",[2]相关演算!CW123)</f>
        <v>9.6635973990406049E-2</v>
      </c>
      <c r="CX123" s="228">
        <f>IF([2]相关演算!CX123="","",[2]相关演算!CX123)</f>
        <v>0.10681338362261981</v>
      </c>
      <c r="CY123" s="228">
        <f>IF([2]相关演算!CY123="","",[2]相关演算!CY123)</f>
        <v>9.9064106907908067E-2</v>
      </c>
      <c r="CZ123" s="228">
        <f>IF([2]相关演算!CZ123="","",[2]相关演算!CZ123)</f>
        <v>9.9477092588970084E-2</v>
      </c>
      <c r="DA123" s="228" t="str">
        <f>IF([2]相关演算!DA123="","",[2]相关演算!DA123)</f>
        <v/>
      </c>
      <c r="DB123" s="228" t="str">
        <f>IF([2]相关演算!DB123="","",[2]相关演算!DB123)</f>
        <v/>
      </c>
      <c r="DC123" s="228" t="e">
        <f>IF([2]相关演算!DC123="","",[2]相关演算!DC123)</f>
        <v>#VALUE!</v>
      </c>
      <c r="DD123" s="228" t="e">
        <f>IF([2]相关演算!DD123="","",[2]相关演算!DD123)</f>
        <v>#VALUE!</v>
      </c>
      <c r="DE123" s="228" t="e">
        <f>IF([2]相关演算!DE123="","",[2]相关演算!DE123)</f>
        <v>#VALUE!</v>
      </c>
      <c r="DF123" s="228" t="e">
        <f>IF([2]相关演算!DF123="","",[2]相关演算!DF123)</f>
        <v>#VALUE!</v>
      </c>
      <c r="DG123" s="228" t="str">
        <f>IF([2]相关演算!DG123="","",[2]相关演算!DG123)</f>
        <v/>
      </c>
      <c r="DH123" s="228" t="str">
        <f>IF([2]相关演算!DH123="","",[2]相关演算!DH123)</f>
        <v/>
      </c>
      <c r="DI123" s="228" t="str">
        <f>IF([2]相关演算!DI123="","",[2]相关演算!DI123)</f>
        <v/>
      </c>
      <c r="DJ123" s="228" t="str">
        <f>IF([2]相关演算!DJ123="","",[2]相关演算!DJ123)</f>
        <v/>
      </c>
      <c r="DK123" s="228" t="str">
        <f>IF([2]相关演算!DK123="","",[2]相关演算!DK123)</f>
        <v/>
      </c>
      <c r="DL123" s="228" t="str">
        <f>IF([2]相关演算!DL123="","",[2]相关演算!DL123)</f>
        <v/>
      </c>
      <c r="DM123" s="228" t="str">
        <f>IF([2]相关演算!DM123="","",[2]相关演算!DM123)</f>
        <v/>
      </c>
      <c r="DN123" s="228" t="str">
        <f>IF([2]相关演算!DN123="","",[2]相关演算!DN123)</f>
        <v/>
      </c>
      <c r="DO123" s="228" t="str">
        <f>IF([2]相关演算!DO123="","",[2]相关演算!DO123)</f>
        <v/>
      </c>
      <c r="DP123" s="228" t="str">
        <f>IF([2]相关演算!DP123="","",[2]相关演算!DP123)</f>
        <v/>
      </c>
      <c r="DQ123" s="228" t="str">
        <f>IF([2]相关演算!DQ123="","",[2]相关演算!DQ123)</f>
        <v/>
      </c>
      <c r="DR123" s="228" t="str">
        <f>IF([2]相关演算!DR123="","",[2]相关演算!DR123)</f>
        <v/>
      </c>
      <c r="DS123" s="228" t="str">
        <f>IF([2]相关演算!DS123="","",[2]相关演算!DS123)</f>
        <v/>
      </c>
      <c r="DT123" s="228" t="str">
        <f>IF([2]相关演算!DT123="","",[2]相关演算!DT123)</f>
        <v/>
      </c>
      <c r="DU123" s="228" t="str">
        <f>IF([2]相关演算!DU123="","",[2]相关演算!DU123)</f>
        <v/>
      </c>
      <c r="DV123" s="228" t="str">
        <f>IF([2]相关演算!DV123="","",[2]相关演算!DV123)</f>
        <v/>
      </c>
      <c r="DW123" s="228" t="str">
        <f>IF([2]相关演算!DW123="","",[2]相关演算!DW123)</f>
        <v/>
      </c>
      <c r="DX123" s="228" t="str">
        <f>IF([2]相关演算!DX123="","",[2]相关演算!DX123)</f>
        <v/>
      </c>
      <c r="DY123" s="228" t="str">
        <f>IF([2]相关演算!DY123="","",[2]相关演算!DY123)</f>
        <v/>
      </c>
      <c r="DZ123" s="228" t="str">
        <f>IF([2]相关演算!DZ123="","",[2]相关演算!DZ123)</f>
        <v/>
      </c>
      <c r="EA123" s="228" t="str">
        <f>IF([2]相关演算!EA123="","",[2]相关演算!EA123)</f>
        <v/>
      </c>
      <c r="EB123" s="228" t="str">
        <f>IF([2]相关演算!EB123="","",[2]相关演算!EB123)</f>
        <v/>
      </c>
      <c r="EC123" s="228" t="str">
        <f>IF([2]相关演算!EC123="","",[2]相关演算!EC123)</f>
        <v/>
      </c>
      <c r="ED123" s="228" t="str">
        <f>IF([2]相关演算!ED123="","",[2]相关演算!ED123)</f>
        <v/>
      </c>
      <c r="EE123" s="228" t="str">
        <f>IF([2]相关演算!EE123="","",[2]相关演算!EE123)</f>
        <v/>
      </c>
      <c r="EF123" s="228" t="str">
        <f>IF([2]相关演算!EF123="","",[2]相关演算!EF123)</f>
        <v/>
      </c>
      <c r="EG123" s="228" t="str">
        <f>IF([2]相关演算!EG123="","",[2]相关演算!EG123)</f>
        <v/>
      </c>
      <c r="EH123" s="228" t="str">
        <f>IF([2]相关演算!EH123="","",[2]相关演算!EH123)</f>
        <v/>
      </c>
      <c r="EI123" s="228" t="str">
        <f>IF([2]相关演算!EI123="","",[2]相关演算!EI123)</f>
        <v/>
      </c>
      <c r="EJ123" s="228" t="str">
        <f>IF([2]相关演算!EJ123="","",[2]相关演算!EJ123)</f>
        <v/>
      </c>
      <c r="EK123" s="228" t="str">
        <f>IF([2]相关演算!EK123="","",[2]相关演算!EK123)</f>
        <v/>
      </c>
      <c r="EL123" s="228" t="str">
        <f>IF([2]相关演算!EL123="","",[2]相关演算!EL123)</f>
        <v/>
      </c>
      <c r="EM123" s="228" t="str">
        <f>IF([2]相关演算!EM123="","",[2]相关演算!EM123)</f>
        <v/>
      </c>
      <c r="EN123" s="228" t="str">
        <f>IF([2]相关演算!EN123="","",[2]相关演算!EN123)</f>
        <v/>
      </c>
      <c r="EO123" s="228" t="str">
        <f>IF([2]相关演算!EO123="","",[2]相关演算!EO123)</f>
        <v/>
      </c>
      <c r="EP123" s="228" t="str">
        <f>IF([2]相关演算!EP123="","",[2]相关演算!EP123)</f>
        <v/>
      </c>
      <c r="EQ123" s="228" t="str">
        <f>IF([2]相关演算!EQ123="","",[2]相关演算!EQ123)</f>
        <v/>
      </c>
      <c r="ER123" s="228" t="str">
        <f>IF([2]相关演算!ER123="","",[2]相关演算!ER123)</f>
        <v/>
      </c>
      <c r="ES123" s="228" t="str">
        <f>IF([2]相关演算!ES123="","",[2]相关演算!ES123)</f>
        <v/>
      </c>
      <c r="ET123" s="228" t="str">
        <f>IF([2]相关演算!ET123="","",[2]相关演算!ET123)</f>
        <v/>
      </c>
      <c r="EU123" s="228" t="str">
        <f>IF([2]相关演算!EU123="","",[2]相关演算!EU123)</f>
        <v/>
      </c>
      <c r="EV123" s="228" t="str">
        <f>IF([2]相关演算!EV123="","",[2]相关演算!EV123)</f>
        <v/>
      </c>
      <c r="EW123" s="228" t="str">
        <f>IF([2]相关演算!EW123="","",[2]相关演算!EW123)</f>
        <v/>
      </c>
      <c r="EX123" s="228" t="str">
        <f>IF([2]相关演算!EX123="","",[2]相关演算!EX123)</f>
        <v/>
      </c>
      <c r="EY123" s="228" t="str">
        <f>IF([2]相关演算!EY123="","",[2]相关演算!EY123)</f>
        <v/>
      </c>
      <c r="EZ123" s="228" t="str">
        <f>IF([2]相关演算!EZ123="","",[2]相关演算!EZ123)</f>
        <v/>
      </c>
      <c r="FA123" s="228" t="str">
        <f>IF([2]相关演算!FA123="","",[2]相关演算!FA123)</f>
        <v/>
      </c>
      <c r="FB123" s="228" t="str">
        <f>IF([2]相关演算!FB123="","",[2]相关演算!FB123)</f>
        <v/>
      </c>
      <c r="FC123" s="228" t="str">
        <f>IF([2]相关演算!FC123="","",[2]相关演算!FC123)</f>
        <v/>
      </c>
      <c r="FD123" s="228" t="str">
        <f>IF([2]相关演算!FD123="","",[2]相关演算!FD123)</f>
        <v/>
      </c>
      <c r="FE123" s="228" t="str">
        <f>IF([2]相关演算!FE123="","",[2]相关演算!FE123)</f>
        <v/>
      </c>
      <c r="FF123" s="228" t="str">
        <f>IF([2]相关演算!FF123="","",[2]相关演算!FF123)</f>
        <v/>
      </c>
      <c r="FG123" s="228" t="str">
        <f>IF([2]相关演算!FG123="","",[2]相关演算!FG123)</f>
        <v/>
      </c>
      <c r="FH123" s="228">
        <f>IF([2]相关演算!FH123="","",[2]相关演算!FH123)</f>
        <v>10108</v>
      </c>
      <c r="FI123" s="228" t="str">
        <f>IF([2]相关演算!FI123="","",[2]相关演算!FI123)</f>
        <v/>
      </c>
      <c r="FJ123" s="228" t="str">
        <f>IF([2]相关演算!FJ123="","",[2]相关演算!FJ123)</f>
        <v/>
      </c>
      <c r="FK123" s="228" t="str">
        <f>IF([2]相关演算!FK123="","",[2]相关演算!FK123)</f>
        <v/>
      </c>
      <c r="FL123" s="228" t="str">
        <f>IF([2]相关演算!FL123="","",[2]相关演算!FL123)</f>
        <v/>
      </c>
      <c r="FM123" s="228" t="str">
        <f>IF([2]相关演算!FM123="","",[2]相关演算!FM123)</f>
        <v/>
      </c>
      <c r="FN123" s="228" t="str">
        <f>IF([2]相关演算!FN123="","",[2]相关演算!FN123)</f>
        <v/>
      </c>
      <c r="FO123" s="228" t="str">
        <f>IF([2]相关演算!FO123="","",[2]相关演算!FO123)</f>
        <v/>
      </c>
      <c r="FP123" s="228" t="str">
        <f>IF([2]相关演算!FP123="","",[2]相关演算!FP123)</f>
        <v/>
      </c>
      <c r="FQ123" s="228" t="str">
        <f>IF([2]相关演算!FQ123="","",[2]相关演算!FQ123)</f>
        <v/>
      </c>
      <c r="FR123" s="228" t="str">
        <f>IF([2]相关演算!FR123="","",[2]相关演算!FR123)</f>
        <v/>
      </c>
      <c r="FS123" s="228" t="str">
        <f>IF([2]相关演算!FS123="","",[2]相关演算!FS123)</f>
        <v/>
      </c>
      <c r="FT123" s="228" t="str">
        <f>IF([2]相关演算!FT123="","",[2]相关演算!FT123)</f>
        <v/>
      </c>
      <c r="FU123" s="228" t="str">
        <f>IF([2]相关演算!FU123="","",[2]相关演算!FU123)</f>
        <v/>
      </c>
      <c r="FV123" s="228" t="str">
        <f>IF([2]相关演算!FV123="","",[2]相关演算!FV123)</f>
        <v/>
      </c>
      <c r="FW123" s="228" t="str">
        <f>IF([2]相关演算!FW123="","",[2]相关演算!FW123)</f>
        <v/>
      </c>
      <c r="FX123" s="228" t="str">
        <f>IF([2]相关演算!FX123="","",[2]相关演算!FX123)</f>
        <v/>
      </c>
      <c r="FY123" s="228" t="str">
        <f>IF([2]相关演算!FY123="","",[2]相关演算!FY123)</f>
        <v/>
      </c>
      <c r="FZ123" s="228" t="str">
        <f>IF([2]相关演算!FZ123="","",[2]相关演算!FZ123)</f>
        <v/>
      </c>
      <c r="GA123" s="228" t="str">
        <f>IF([2]相关演算!GA123="","",[2]相关演算!GA123)</f>
        <v/>
      </c>
      <c r="GB123" s="228" t="str">
        <f>IF([2]相关演算!GB123="","",[2]相关演算!GB123)</f>
        <v/>
      </c>
      <c r="GC123" s="228" t="str">
        <f>IF([2]相关演算!GC123="","",[2]相关演算!GC123)</f>
        <v/>
      </c>
      <c r="GD123" s="228" t="str">
        <f>IF([2]相关演算!GD123="","",[2]相关演算!GD123)</f>
        <v/>
      </c>
      <c r="GE123" s="228" t="str">
        <f>IF([2]相关演算!GE123="","",[2]相关演算!GE123)</f>
        <v/>
      </c>
      <c r="GF123" s="228" t="str">
        <f>IF([2]相关演算!GF123="","",[2]相关演算!GF123)</f>
        <v/>
      </c>
      <c r="GG123" s="228" t="str">
        <f>IF([2]相关演算!GG123="","",[2]相关演算!GG123)</f>
        <v/>
      </c>
      <c r="GH123" s="228" t="str">
        <f>IF([2]相关演算!GH123="","",[2]相关演算!GH123)</f>
        <v/>
      </c>
      <c r="GI123" s="228" t="str">
        <f>IF([2]相关演算!GI123="","",[2]相关演算!GI123)</f>
        <v/>
      </c>
      <c r="GJ123" s="228" t="str">
        <f>IF([2]相关演算!GJ123="","",[2]相关演算!GJ123)</f>
        <v/>
      </c>
      <c r="GK123" s="228" t="str">
        <f>IF([2]相关演算!GK123="","",[2]相关演算!GK123)</f>
        <v/>
      </c>
      <c r="GL123" s="228" t="str">
        <f>IF([2]相关演算!GL123="","",[2]相关演算!GL123)</f>
        <v/>
      </c>
      <c r="GM123" s="228" t="str">
        <f>IF([2]相关演算!GM123="","",[2]相关演算!GM123)</f>
        <v/>
      </c>
      <c r="GN123" s="228" t="str">
        <f>IF([2]相关演算!GN123="","",[2]相关演算!GN123)</f>
        <v/>
      </c>
      <c r="GO123" s="228" t="str">
        <f>IF([2]相关演算!GO123="","",[2]相关演算!GO123)</f>
        <v/>
      </c>
      <c r="GP123" s="228" t="str">
        <f>IF([2]相关演算!GP123="","",[2]相关演算!GP123)</f>
        <v/>
      </c>
      <c r="GQ123" s="228" t="str">
        <f>IF([2]相关演算!GQ123="","",[2]相关演算!GQ123)</f>
        <v/>
      </c>
      <c r="GR123" s="228" t="str">
        <f>IF([2]相关演算!GR123="","",[2]相关演算!GR123)</f>
        <v/>
      </c>
      <c r="GS123" s="228" t="str">
        <f>IF([2]相关演算!GS123="","",[2]相关演算!GS123)</f>
        <v/>
      </c>
      <c r="GT123" s="228" t="str">
        <f>IF([2]相关演算!GT123="","",[2]相关演算!GT123)</f>
        <v/>
      </c>
      <c r="GU123" s="228" t="str">
        <f>IF([2]相关演算!GU123="","",[2]相关演算!GU123)</f>
        <v/>
      </c>
      <c r="GV123" s="228" t="str">
        <f>IF([2]相关演算!GV123="","",[2]相关演算!GV123)</f>
        <v/>
      </c>
      <c r="GW123" s="228" t="str">
        <f>IF([2]相关演算!GW123="","",[2]相关演算!GW123)</f>
        <v/>
      </c>
      <c r="GX123" s="228" t="str">
        <f>IF([2]相关演算!GX123="","",[2]相关演算!GX123)</f>
        <v/>
      </c>
      <c r="GY123" s="228" t="str">
        <f>IF([2]相关演算!GY123="","",[2]相关演算!GY123)</f>
        <v/>
      </c>
      <c r="GZ123" s="228" t="str">
        <f>IF([2]相关演算!GZ123="","",[2]相关演算!GZ123)</f>
        <v/>
      </c>
    </row>
    <row r="124" spans="1:208">
      <c r="A124" s="228" t="str">
        <f>IF([2]相关演算!A124="","",[2]相关演算!A124)</f>
        <v/>
      </c>
      <c r="B124" s="228" t="str">
        <f>IF([2]相关演算!B124="","",[2]相关演算!B124)</f>
        <v/>
      </c>
      <c r="C124" s="228" t="str">
        <f>IF([2]相关演算!C124="","",[2]相关演算!C124)</f>
        <v/>
      </c>
      <c r="D124" s="228" t="str">
        <f>IF([2]相关演算!D124="","",[2]相关演算!D124)</f>
        <v/>
      </c>
      <c r="E124" s="228" t="str">
        <f>IF([2]相关演算!E124="","",[2]相关演算!E124)</f>
        <v/>
      </c>
      <c r="F124" s="228" t="str">
        <f>IF([2]相关演算!F124="","",[2]相关演算!F124)</f>
        <v/>
      </c>
      <c r="G124" s="228" t="str">
        <f>IF([2]相关演算!G124="","",[2]相关演算!G124)</f>
        <v/>
      </c>
      <c r="H124" s="228" t="str">
        <f>IF([2]相关演算!H124="","",[2]相关演算!H124)</f>
        <v/>
      </c>
      <c r="I124" s="228" t="str">
        <f>IF([2]相关演算!I124="","",[2]相关演算!I124)</f>
        <v/>
      </c>
      <c r="J124" s="228" t="str">
        <f>IF([2]相关演算!J124="","",[2]相关演算!J124)</f>
        <v/>
      </c>
      <c r="K124" s="228" t="str">
        <f>IF([2]相关演算!K124="","",[2]相关演算!K124)</f>
        <v/>
      </c>
      <c r="L124" s="228" t="str">
        <f>IF([2]相关演算!L124="","",[2]相关演算!L124)</f>
        <v/>
      </c>
      <c r="M124" s="228" t="str">
        <f>IF([2]相关演算!M124="","",[2]相关演算!M124)</f>
        <v/>
      </c>
      <c r="N124" s="228" t="str">
        <f>IF([2]相关演算!N124="","",[2]相关演算!N124)</f>
        <v/>
      </c>
      <c r="O124" s="228" t="str">
        <f>IF([2]相关演算!O124="","",[2]相关演算!O124)</f>
        <v/>
      </c>
      <c r="P124" s="228" t="str">
        <f>IF([2]相关演算!P124="","",[2]相关演算!P124)</f>
        <v/>
      </c>
      <c r="Q124" s="228" t="str">
        <f>IF([2]相关演算!Q124="","",[2]相关演算!Q124)</f>
        <v/>
      </c>
      <c r="R124" s="228" t="str">
        <f>IF([2]相关演算!R124="","",[2]相关演算!R124)</f>
        <v/>
      </c>
      <c r="S124" s="228" t="str">
        <f>IF([2]相关演算!S124="","",[2]相关演算!S124)</f>
        <v/>
      </c>
      <c r="T124" s="228" t="str">
        <f>IF([2]相关演算!T124="","",[2]相关演算!T124)</f>
        <v/>
      </c>
      <c r="U124" s="228" t="str">
        <f>IF([2]相关演算!U124="","",[2]相关演算!U124)</f>
        <v/>
      </c>
      <c r="V124" s="228" t="str">
        <f>IF([2]相关演算!V124="","",[2]相关演算!V124)</f>
        <v/>
      </c>
      <c r="W124" s="228" t="str">
        <f>IF([2]相关演算!W124="","",[2]相关演算!W124)</f>
        <v/>
      </c>
      <c r="X124" s="228" t="str">
        <f>IF([2]相关演算!X124="","",[2]相关演算!X124)</f>
        <v/>
      </c>
      <c r="Y124" s="228" t="str">
        <f>IF([2]相关演算!Y124="","",[2]相关演算!Y124)</f>
        <v/>
      </c>
      <c r="Z124" s="228" t="str">
        <f>IF([2]相关演算!Z124="","",[2]相关演算!Z124)</f>
        <v/>
      </c>
      <c r="AA124" s="228" t="str">
        <f>IF([2]相关演算!AA124="","",[2]相关演算!AA124)</f>
        <v/>
      </c>
      <c r="AB124" s="228" t="str">
        <f>IF([2]相关演算!AB124="","",[2]相关演算!AB124)</f>
        <v/>
      </c>
      <c r="AC124" s="228" t="str">
        <f>IF([2]相关演算!AC124="","",[2]相关演算!AC124)</f>
        <v/>
      </c>
      <c r="AD124" s="228" t="str">
        <f>IF([2]相关演算!AD124="","",[2]相关演算!AD124)</f>
        <v/>
      </c>
      <c r="AE124" s="228" t="str">
        <f>IF([2]相关演算!AE124="","",[2]相关演算!AE124)</f>
        <v/>
      </c>
      <c r="AF124" s="228" t="str">
        <f>IF([2]相关演算!AF124="","",[2]相关演算!AF124)</f>
        <v/>
      </c>
      <c r="AG124" s="228" t="str">
        <f>IF([2]相关演算!AG124="","",[2]相关演算!AG124)</f>
        <v/>
      </c>
      <c r="AH124" s="228" t="str">
        <f>IF([2]相关演算!AH124="","",[2]相关演算!AH124)</f>
        <v/>
      </c>
      <c r="AI124" s="228" t="str">
        <f>IF([2]相关演算!AI124="","",[2]相关演算!AI124)</f>
        <v/>
      </c>
      <c r="AJ124" s="228" t="str">
        <f>IF([2]相关演算!AJ124="","",[2]相关演算!AJ124)</f>
        <v/>
      </c>
      <c r="AK124" s="228" t="str">
        <f>IF([2]相关演算!AK124="","",[2]相关演算!AK124)</f>
        <v/>
      </c>
      <c r="AL124" s="228" t="str">
        <f>IF([2]相关演算!AL124="","",[2]相关演算!AL124)</f>
        <v/>
      </c>
      <c r="AM124" s="228" t="str">
        <f>IF([2]相关演算!AM124="","",[2]相关演算!AM124)</f>
        <v/>
      </c>
      <c r="AN124" s="228" t="str">
        <f>IF([2]相关演算!AN124="","",[2]相关演算!AN124)</f>
        <v/>
      </c>
      <c r="AO124" s="228" t="str">
        <f>IF([2]相关演算!AO124="","",[2]相关演算!AO124)</f>
        <v/>
      </c>
      <c r="AP124" s="228" t="str">
        <f>IF([2]相关演算!AP124="","",[2]相关演算!AP124)</f>
        <v/>
      </c>
      <c r="AQ124" s="228" t="str">
        <f>IF([2]相关演算!AQ124="","",[2]相关演算!AQ124)</f>
        <v/>
      </c>
      <c r="AR124" s="228" t="str">
        <f>IF([2]相关演算!AR124="","",[2]相关演算!AR124)</f>
        <v/>
      </c>
      <c r="AS124" s="228" t="str">
        <f>IF([2]相关演算!AS124="","",[2]相关演算!AS124)</f>
        <v/>
      </c>
      <c r="AT124" s="228" t="str">
        <f>IF([2]相关演算!AT124="","",[2]相关演算!AT124)</f>
        <v/>
      </c>
      <c r="AU124" s="228" t="str">
        <f>IF([2]相关演算!AU124="","",[2]相关演算!AU124)</f>
        <v/>
      </c>
      <c r="AV124" s="228" t="str">
        <f>IF([2]相关演算!AV124="","",[2]相关演算!AV124)</f>
        <v/>
      </c>
      <c r="AW124" s="228" t="str">
        <f>IF([2]相关演算!AW124="","",[2]相关演算!AW124)</f>
        <v/>
      </c>
      <c r="AX124" s="228" t="str">
        <f>IF([2]相关演算!AX124="","",[2]相关演算!AX124)</f>
        <v/>
      </c>
      <c r="AY124" s="228" t="str">
        <f>IF([2]相关演算!AY124="","",[2]相关演算!AY124)</f>
        <v/>
      </c>
      <c r="AZ124" s="228" t="str">
        <f>IF([2]相关演算!AZ124="","",[2]相关演算!AZ124)</f>
        <v/>
      </c>
      <c r="BA124" s="228" t="str">
        <f>IF([2]相关演算!BA124="","",[2]相关演算!BA124)</f>
        <v/>
      </c>
      <c r="BB124" s="228" t="str">
        <f>IF([2]相关演算!BB124="","",[2]相关演算!BB124)</f>
        <v/>
      </c>
      <c r="BC124" s="228" t="str">
        <f>IF([2]相关演算!BC124="","",[2]相关演算!BC124)</f>
        <v/>
      </c>
      <c r="BD124" s="228" t="str">
        <f>IF([2]相关演算!BD124="","",[2]相关演算!BD124)</f>
        <v/>
      </c>
      <c r="BE124" s="228" t="str">
        <f>IF([2]相关演算!BE124="","",[2]相关演算!BE124)</f>
        <v/>
      </c>
      <c r="BF124" s="228" t="str">
        <f>IF([2]相关演算!BF124="","",[2]相关演算!BF124)</f>
        <v/>
      </c>
      <c r="BG124" s="228" t="str">
        <f>IF([2]相关演算!BG124="","",[2]相关演算!BG124)</f>
        <v/>
      </c>
      <c r="BH124" s="228" t="str">
        <f>IF([2]相关演算!BH124="","",[2]相关演算!BH124)</f>
        <v/>
      </c>
      <c r="BI124" s="228" t="str">
        <f>IF([2]相关演算!BI124="","",[2]相关演算!BI124)</f>
        <v/>
      </c>
      <c r="BJ124" s="228" t="str">
        <f>IF([2]相关演算!BJ124="","",[2]相关演算!BJ124)</f>
        <v/>
      </c>
      <c r="BK124" s="228">
        <f>IF([2]相关演算!BK124="","",[2]相关演算!BK124)</f>
        <v>100</v>
      </c>
      <c r="BL124" s="228">
        <f>IF([2]相关演算!BL124="","",[2]相关演算!BL124)</f>
        <v>9.2010796513619431E-2</v>
      </c>
      <c r="BM124" s="228">
        <f>IF([2]相关演算!BM124="","",[2]相关演算!BM124)</f>
        <v>0.22294860848890846</v>
      </c>
      <c r="BN124" s="228">
        <f>IF([2]相关演算!BN124="","",[2]相关演算!BN124)</f>
        <v>0.3446645644004</v>
      </c>
      <c r="BO124" s="228">
        <f>IF([2]相关演算!BO124="","",[2]相关演算!BO124)</f>
        <v>0.10278194631825305</v>
      </c>
      <c r="BP124" s="228" t="str">
        <f>IF([2]相关演算!BP124="","",[2]相关演算!BP124)</f>
        <v/>
      </c>
      <c r="BQ124" s="228">
        <f>IF([2]相关演算!BQ124="","",[2]相关演算!BQ124)</f>
        <v>7.2316507061816471E-2</v>
      </c>
      <c r="BR124" s="228">
        <f>IF([2]相关演算!BR124="","",[2]相关演算!BR124)</f>
        <v>0.27538196684068306</v>
      </c>
      <c r="BS124" s="228">
        <f>IF([2]相关演算!BS124="","",[2]相关演算!BS124)</f>
        <v>0.12435237217712924</v>
      </c>
      <c r="BT124" s="228">
        <f>IF([2]相关演算!BT124="","",[2]相关演算!BT124)</f>
        <v>0.10686146903872906</v>
      </c>
      <c r="BU124" s="228" t="str">
        <f>IF([2]相关演算!BU124="","",[2]相关演算!BU124)</f>
        <v/>
      </c>
      <c r="BV124" s="228" t="str">
        <f>IF([2]相关演算!BV124="","",[2]相关演算!BV124)</f>
        <v/>
      </c>
      <c r="BW124" s="228">
        <f>IF([2]相关演算!BW124="","",[2]相关演算!BW124)</f>
        <v>0.1643273035754359</v>
      </c>
      <c r="BX124" s="228">
        <f>IF([2]相关演算!BX124="","",[2]相关演算!BX124)</f>
        <v>0.49833057532959152</v>
      </c>
      <c r="BY124" s="228">
        <f>IF([2]相关演算!BY124="","",[2]相关演算!BY124)</f>
        <v>0.46901693657752924</v>
      </c>
      <c r="BZ124" s="228">
        <f>IF([2]相关演算!BZ124="","",[2]相关演算!BZ124)</f>
        <v>0.20964341535698211</v>
      </c>
      <c r="CA124" s="228" t="str">
        <f>IF([2]相关演算!CA124="","",[2]相关演算!CA124)</f>
        <v/>
      </c>
      <c r="CB124" s="228" t="str">
        <f>IF([2]相关演算!CB124="","",[2]相关演算!CB124)</f>
        <v/>
      </c>
      <c r="CC124" s="228" t="str">
        <f>IF([2]相关演算!CC124="","",[2]相关演算!CC124)</f>
        <v/>
      </c>
      <c r="CD124" s="228" t="str">
        <f>IF([2]相关演算!CD124="","",[2]相关演算!CD124)</f>
        <v/>
      </c>
      <c r="CE124" s="228" t="str">
        <f>IF([2]相关演算!CE124="","",[2]相关演算!CE124)</f>
        <v/>
      </c>
      <c r="CF124" s="228" t="str">
        <f>IF([2]相关演算!CF124="","",[2]相关演算!CF124)</f>
        <v/>
      </c>
      <c r="CG124" s="228" t="str">
        <f>IF([2]相关演算!CG124="","",[2]相关演算!CG124)</f>
        <v/>
      </c>
      <c r="CH124" s="228" t="str">
        <f>IF([2]相关演算!CH124="","",[2]相关演算!CH124)</f>
        <v/>
      </c>
      <c r="CI124" s="228" t="str">
        <f>IF([2]相关演算!CI124="","",[2]相关演算!CI124)</f>
        <v/>
      </c>
      <c r="CJ124" s="228" t="str">
        <f>IF([2]相关演算!CJ124="","",[2]相关演算!CJ124)</f>
        <v/>
      </c>
      <c r="CK124" s="228" t="str">
        <f>IF([2]相关演算!CK124="","",[2]相关演算!CK124)</f>
        <v/>
      </c>
      <c r="CL124" s="228" t="str">
        <f>IF([2]相关演算!CL124="","",[2]相关演算!CL124)</f>
        <v/>
      </c>
      <c r="CM124" s="228" t="str">
        <f>IF([2]相关演算!CM124="","",[2]相关演算!CM124)</f>
        <v/>
      </c>
      <c r="CN124" s="228" t="str">
        <f>IF([2]相关演算!CN124="","",[2]相关演算!CN124)</f>
        <v/>
      </c>
      <c r="CO124" s="228" t="str">
        <f>IF([2]相关演算!CO124="","",[2]相关演算!CO124)</f>
        <v/>
      </c>
      <c r="CP124" s="228" t="str">
        <f>IF([2]相关演算!CP124="","",[2]相关演算!CP124)</f>
        <v/>
      </c>
      <c r="CQ124" s="228">
        <f>IF([2]相关演算!CQ124="","",[2]相关演算!CQ124)</f>
        <v>100</v>
      </c>
      <c r="CR124" s="228" t="e">
        <f>IF([2]相关演算!CR124="","",[2]相关演算!CR124)</f>
        <v>#VALUE!</v>
      </c>
      <c r="CS124" s="228" t="e">
        <f>IF([2]相关演算!CS124="","",[2]相关演算!CS124)</f>
        <v>#VALUE!</v>
      </c>
      <c r="CT124" s="228" t="e">
        <f>IF([2]相关演算!CT124="","",[2]相关演算!CT124)</f>
        <v>#VALUE!</v>
      </c>
      <c r="CU124" s="228" t="e">
        <f>IF([2]相关演算!CU124="","",[2]相关演算!CU124)</f>
        <v>#VALUE!</v>
      </c>
      <c r="CV124" s="228" t="str">
        <f>IF([2]相关演算!CV124="","",[2]相关演算!CV124)</f>
        <v/>
      </c>
      <c r="CW124" s="228">
        <f>IF([2]相关演算!CW124="","",[2]相关演算!CW124)</f>
        <v>9.7428807391932284E-2</v>
      </c>
      <c r="CX124" s="228">
        <f>IF([2]相关演算!CX124="","",[2]相关演算!CX124)</f>
        <v>0.10799770459258676</v>
      </c>
      <c r="CY124" s="228">
        <f>IF([2]相关演算!CY124="","",[2]相关演算!CY124)</f>
        <v>0.10101496370161017</v>
      </c>
      <c r="CZ124" s="228">
        <f>IF([2]相关演算!CZ124="","",[2]相关演算!CZ124)</f>
        <v>0.10152715052730583</v>
      </c>
      <c r="DA124" s="228" t="str">
        <f>IF([2]相关演算!DA124="","",[2]相关演算!DA124)</f>
        <v/>
      </c>
      <c r="DB124" s="228" t="str">
        <f>IF([2]相关演算!DB124="","",[2]相关演算!DB124)</f>
        <v/>
      </c>
      <c r="DC124" s="228" t="e">
        <f>IF([2]相关演算!DC124="","",[2]相关演算!DC124)</f>
        <v>#VALUE!</v>
      </c>
      <c r="DD124" s="228" t="e">
        <f>IF([2]相关演算!DD124="","",[2]相关演算!DD124)</f>
        <v>#VALUE!</v>
      </c>
      <c r="DE124" s="228" t="e">
        <f>IF([2]相关演算!DE124="","",[2]相关演算!DE124)</f>
        <v>#VALUE!</v>
      </c>
      <c r="DF124" s="228" t="e">
        <f>IF([2]相关演算!DF124="","",[2]相关演算!DF124)</f>
        <v>#VALUE!</v>
      </c>
      <c r="DG124" s="228" t="str">
        <f>IF([2]相关演算!DG124="","",[2]相关演算!DG124)</f>
        <v/>
      </c>
      <c r="DH124" s="228" t="str">
        <f>IF([2]相关演算!DH124="","",[2]相关演算!DH124)</f>
        <v/>
      </c>
      <c r="DI124" s="228" t="str">
        <f>IF([2]相关演算!DI124="","",[2]相关演算!DI124)</f>
        <v/>
      </c>
      <c r="DJ124" s="228" t="str">
        <f>IF([2]相关演算!DJ124="","",[2]相关演算!DJ124)</f>
        <v/>
      </c>
      <c r="DK124" s="228" t="str">
        <f>IF([2]相关演算!DK124="","",[2]相关演算!DK124)</f>
        <v/>
      </c>
      <c r="DL124" s="228" t="str">
        <f>IF([2]相关演算!DL124="","",[2]相关演算!DL124)</f>
        <v/>
      </c>
      <c r="DM124" s="228" t="str">
        <f>IF([2]相关演算!DM124="","",[2]相关演算!DM124)</f>
        <v/>
      </c>
      <c r="DN124" s="228" t="str">
        <f>IF([2]相关演算!DN124="","",[2]相关演算!DN124)</f>
        <v/>
      </c>
      <c r="DO124" s="228" t="str">
        <f>IF([2]相关演算!DO124="","",[2]相关演算!DO124)</f>
        <v/>
      </c>
      <c r="DP124" s="228" t="str">
        <f>IF([2]相关演算!DP124="","",[2]相关演算!DP124)</f>
        <v/>
      </c>
      <c r="DQ124" s="228" t="str">
        <f>IF([2]相关演算!DQ124="","",[2]相关演算!DQ124)</f>
        <v/>
      </c>
      <c r="DR124" s="228" t="str">
        <f>IF([2]相关演算!DR124="","",[2]相关演算!DR124)</f>
        <v/>
      </c>
      <c r="DS124" s="228" t="str">
        <f>IF([2]相关演算!DS124="","",[2]相关演算!DS124)</f>
        <v/>
      </c>
      <c r="DT124" s="228" t="str">
        <f>IF([2]相关演算!DT124="","",[2]相关演算!DT124)</f>
        <v/>
      </c>
      <c r="DU124" s="228" t="str">
        <f>IF([2]相关演算!DU124="","",[2]相关演算!DU124)</f>
        <v/>
      </c>
      <c r="DV124" s="228" t="str">
        <f>IF([2]相关演算!DV124="","",[2]相关演算!DV124)</f>
        <v/>
      </c>
      <c r="DW124" s="228" t="str">
        <f>IF([2]相关演算!DW124="","",[2]相关演算!DW124)</f>
        <v/>
      </c>
      <c r="DX124" s="228" t="str">
        <f>IF([2]相关演算!DX124="","",[2]相关演算!DX124)</f>
        <v/>
      </c>
      <c r="DY124" s="228" t="str">
        <f>IF([2]相关演算!DY124="","",[2]相关演算!DY124)</f>
        <v/>
      </c>
      <c r="DZ124" s="228" t="str">
        <f>IF([2]相关演算!DZ124="","",[2]相关演算!DZ124)</f>
        <v/>
      </c>
      <c r="EA124" s="228" t="str">
        <f>IF([2]相关演算!EA124="","",[2]相关演算!EA124)</f>
        <v/>
      </c>
      <c r="EB124" s="228" t="str">
        <f>IF([2]相关演算!EB124="","",[2]相关演算!EB124)</f>
        <v/>
      </c>
      <c r="EC124" s="228" t="str">
        <f>IF([2]相关演算!EC124="","",[2]相关演算!EC124)</f>
        <v/>
      </c>
      <c r="ED124" s="228" t="str">
        <f>IF([2]相关演算!ED124="","",[2]相关演算!ED124)</f>
        <v/>
      </c>
      <c r="EE124" s="228" t="str">
        <f>IF([2]相关演算!EE124="","",[2]相关演算!EE124)</f>
        <v/>
      </c>
      <c r="EF124" s="228" t="str">
        <f>IF([2]相关演算!EF124="","",[2]相关演算!EF124)</f>
        <v/>
      </c>
      <c r="EG124" s="228" t="str">
        <f>IF([2]相关演算!EG124="","",[2]相关演算!EG124)</f>
        <v/>
      </c>
      <c r="EH124" s="228" t="str">
        <f>IF([2]相关演算!EH124="","",[2]相关演算!EH124)</f>
        <v/>
      </c>
      <c r="EI124" s="228" t="str">
        <f>IF([2]相关演算!EI124="","",[2]相关演算!EI124)</f>
        <v/>
      </c>
      <c r="EJ124" s="228" t="str">
        <f>IF([2]相关演算!EJ124="","",[2]相关演算!EJ124)</f>
        <v/>
      </c>
      <c r="EK124" s="228" t="str">
        <f>IF([2]相关演算!EK124="","",[2]相关演算!EK124)</f>
        <v/>
      </c>
      <c r="EL124" s="228" t="str">
        <f>IF([2]相关演算!EL124="","",[2]相关演算!EL124)</f>
        <v/>
      </c>
      <c r="EM124" s="228" t="str">
        <f>IF([2]相关演算!EM124="","",[2]相关演算!EM124)</f>
        <v/>
      </c>
      <c r="EN124" s="228" t="str">
        <f>IF([2]相关演算!EN124="","",[2]相关演算!EN124)</f>
        <v/>
      </c>
      <c r="EO124" s="228" t="str">
        <f>IF([2]相关演算!EO124="","",[2]相关演算!EO124)</f>
        <v/>
      </c>
      <c r="EP124" s="228" t="str">
        <f>IF([2]相关演算!EP124="","",[2]相关演算!EP124)</f>
        <v/>
      </c>
      <c r="EQ124" s="228" t="str">
        <f>IF([2]相关演算!EQ124="","",[2]相关演算!EQ124)</f>
        <v/>
      </c>
      <c r="ER124" s="228" t="str">
        <f>IF([2]相关演算!ER124="","",[2]相关演算!ER124)</f>
        <v/>
      </c>
      <c r="ES124" s="228" t="str">
        <f>IF([2]相关演算!ES124="","",[2]相关演算!ES124)</f>
        <v/>
      </c>
      <c r="ET124" s="228" t="str">
        <f>IF([2]相关演算!ET124="","",[2]相关演算!ET124)</f>
        <v/>
      </c>
      <c r="EU124" s="228" t="str">
        <f>IF([2]相关演算!EU124="","",[2]相关演算!EU124)</f>
        <v/>
      </c>
      <c r="EV124" s="228" t="str">
        <f>IF([2]相关演算!EV124="","",[2]相关演算!EV124)</f>
        <v/>
      </c>
      <c r="EW124" s="228" t="str">
        <f>IF([2]相关演算!EW124="","",[2]相关演算!EW124)</f>
        <v/>
      </c>
      <c r="EX124" s="228" t="str">
        <f>IF([2]相关演算!EX124="","",[2]相关演算!EX124)</f>
        <v/>
      </c>
      <c r="EY124" s="228" t="str">
        <f>IF([2]相关演算!EY124="","",[2]相关演算!EY124)</f>
        <v/>
      </c>
      <c r="EZ124" s="228" t="str">
        <f>IF([2]相关演算!EZ124="","",[2]相关演算!EZ124)</f>
        <v/>
      </c>
      <c r="FA124" s="228" t="str">
        <f>IF([2]相关演算!FA124="","",[2]相关演算!FA124)</f>
        <v/>
      </c>
      <c r="FB124" s="228" t="str">
        <f>IF([2]相关演算!FB124="","",[2]相关演算!FB124)</f>
        <v/>
      </c>
      <c r="FC124" s="228" t="str">
        <f>IF([2]相关演算!FC124="","",[2]相关演算!FC124)</f>
        <v/>
      </c>
      <c r="FD124" s="228" t="str">
        <f>IF([2]相关演算!FD124="","",[2]相关演算!FD124)</f>
        <v/>
      </c>
      <c r="FE124" s="228" t="str">
        <f>IF([2]相关演算!FE124="","",[2]相关演算!FE124)</f>
        <v/>
      </c>
      <c r="FF124" s="228" t="str">
        <f>IF([2]相关演算!FF124="","",[2]相关演算!FF124)</f>
        <v/>
      </c>
      <c r="FG124" s="228" t="str">
        <f>IF([2]相关演算!FG124="","",[2]相关演算!FG124)</f>
        <v/>
      </c>
      <c r="FH124" s="228">
        <f>IF([2]相关演算!FH124="","",[2]相关演算!FH124)</f>
        <v>10109</v>
      </c>
      <c r="FI124" s="228" t="str">
        <f>IF([2]相关演算!FI124="","",[2]相关演算!FI124)</f>
        <v/>
      </c>
      <c r="FJ124" s="228" t="str">
        <f>IF([2]相关演算!FJ124="","",[2]相关演算!FJ124)</f>
        <v/>
      </c>
      <c r="FK124" s="228" t="str">
        <f>IF([2]相关演算!FK124="","",[2]相关演算!FK124)</f>
        <v/>
      </c>
      <c r="FL124" s="228" t="str">
        <f>IF([2]相关演算!FL124="","",[2]相关演算!FL124)</f>
        <v/>
      </c>
      <c r="FM124" s="228" t="str">
        <f>IF([2]相关演算!FM124="","",[2]相关演算!FM124)</f>
        <v/>
      </c>
      <c r="FN124" s="228" t="str">
        <f>IF([2]相关演算!FN124="","",[2]相关演算!FN124)</f>
        <v/>
      </c>
      <c r="FO124" s="228" t="str">
        <f>IF([2]相关演算!FO124="","",[2]相关演算!FO124)</f>
        <v/>
      </c>
      <c r="FP124" s="228" t="str">
        <f>IF([2]相关演算!FP124="","",[2]相关演算!FP124)</f>
        <v/>
      </c>
      <c r="FQ124" s="228" t="str">
        <f>IF([2]相关演算!FQ124="","",[2]相关演算!FQ124)</f>
        <v/>
      </c>
      <c r="FR124" s="228" t="str">
        <f>IF([2]相关演算!FR124="","",[2]相关演算!FR124)</f>
        <v/>
      </c>
      <c r="FS124" s="228" t="str">
        <f>IF([2]相关演算!FS124="","",[2]相关演算!FS124)</f>
        <v/>
      </c>
      <c r="FT124" s="228" t="str">
        <f>IF([2]相关演算!FT124="","",[2]相关演算!FT124)</f>
        <v/>
      </c>
      <c r="FU124" s="228" t="str">
        <f>IF([2]相关演算!FU124="","",[2]相关演算!FU124)</f>
        <v/>
      </c>
      <c r="FV124" s="228" t="str">
        <f>IF([2]相关演算!FV124="","",[2]相关演算!FV124)</f>
        <v/>
      </c>
      <c r="FW124" s="228" t="str">
        <f>IF([2]相关演算!FW124="","",[2]相关演算!FW124)</f>
        <v/>
      </c>
      <c r="FX124" s="228" t="str">
        <f>IF([2]相关演算!FX124="","",[2]相关演算!FX124)</f>
        <v/>
      </c>
      <c r="FY124" s="228" t="str">
        <f>IF([2]相关演算!FY124="","",[2]相关演算!FY124)</f>
        <v/>
      </c>
      <c r="FZ124" s="228" t="str">
        <f>IF([2]相关演算!FZ124="","",[2]相关演算!FZ124)</f>
        <v/>
      </c>
      <c r="GA124" s="228" t="str">
        <f>IF([2]相关演算!GA124="","",[2]相关演算!GA124)</f>
        <v/>
      </c>
      <c r="GB124" s="228" t="str">
        <f>IF([2]相关演算!GB124="","",[2]相关演算!GB124)</f>
        <v/>
      </c>
      <c r="GC124" s="228" t="str">
        <f>IF([2]相关演算!GC124="","",[2]相关演算!GC124)</f>
        <v/>
      </c>
      <c r="GD124" s="228" t="str">
        <f>IF([2]相关演算!GD124="","",[2]相关演算!GD124)</f>
        <v/>
      </c>
      <c r="GE124" s="228" t="str">
        <f>IF([2]相关演算!GE124="","",[2]相关演算!GE124)</f>
        <v/>
      </c>
      <c r="GF124" s="228" t="str">
        <f>IF([2]相关演算!GF124="","",[2]相关演算!GF124)</f>
        <v/>
      </c>
      <c r="GG124" s="228" t="str">
        <f>IF([2]相关演算!GG124="","",[2]相关演算!GG124)</f>
        <v/>
      </c>
      <c r="GH124" s="228" t="str">
        <f>IF([2]相关演算!GH124="","",[2]相关演算!GH124)</f>
        <v/>
      </c>
      <c r="GI124" s="228" t="str">
        <f>IF([2]相关演算!GI124="","",[2]相关演算!GI124)</f>
        <v/>
      </c>
      <c r="GJ124" s="228" t="str">
        <f>IF([2]相关演算!GJ124="","",[2]相关演算!GJ124)</f>
        <v/>
      </c>
      <c r="GK124" s="228" t="str">
        <f>IF([2]相关演算!GK124="","",[2]相关演算!GK124)</f>
        <v/>
      </c>
      <c r="GL124" s="228" t="str">
        <f>IF([2]相关演算!GL124="","",[2]相关演算!GL124)</f>
        <v/>
      </c>
      <c r="GM124" s="228" t="str">
        <f>IF([2]相关演算!GM124="","",[2]相关演算!GM124)</f>
        <v/>
      </c>
      <c r="GN124" s="228" t="str">
        <f>IF([2]相关演算!GN124="","",[2]相关演算!GN124)</f>
        <v/>
      </c>
      <c r="GO124" s="228" t="str">
        <f>IF([2]相关演算!GO124="","",[2]相关演算!GO124)</f>
        <v/>
      </c>
      <c r="GP124" s="228" t="str">
        <f>IF([2]相关演算!GP124="","",[2]相关演算!GP124)</f>
        <v/>
      </c>
      <c r="GQ124" s="228" t="str">
        <f>IF([2]相关演算!GQ124="","",[2]相关演算!GQ124)</f>
        <v/>
      </c>
      <c r="GR124" s="228" t="str">
        <f>IF([2]相关演算!GR124="","",[2]相关演算!GR124)</f>
        <v/>
      </c>
      <c r="GS124" s="228" t="str">
        <f>IF([2]相关演算!GS124="","",[2]相关演算!GS124)</f>
        <v/>
      </c>
      <c r="GT124" s="228" t="str">
        <f>IF([2]相关演算!GT124="","",[2]相关演算!GT124)</f>
        <v/>
      </c>
      <c r="GU124" s="228" t="str">
        <f>IF([2]相关演算!GU124="","",[2]相关演算!GU124)</f>
        <v/>
      </c>
      <c r="GV124" s="228" t="str">
        <f>IF([2]相关演算!GV124="","",[2]相关演算!GV124)</f>
        <v/>
      </c>
      <c r="GW124" s="228" t="str">
        <f>IF([2]相关演算!GW124="","",[2]相关演算!GW124)</f>
        <v/>
      </c>
      <c r="GX124" s="228" t="str">
        <f>IF([2]相关演算!GX124="","",[2]相关演算!GX124)</f>
        <v/>
      </c>
      <c r="GY124" s="228" t="str">
        <f>IF([2]相关演算!GY124="","",[2]相关演算!GY124)</f>
        <v/>
      </c>
      <c r="GZ124" s="228" t="str">
        <f>IF([2]相关演算!GZ124="","",[2]相关演算!GZ124)</f>
        <v/>
      </c>
    </row>
    <row r="125" spans="1:208">
      <c r="A125" s="228" t="str">
        <f>IF([2]相关演算!A125="","",[2]相关演算!A125)</f>
        <v/>
      </c>
      <c r="B125" s="228" t="str">
        <f>IF([2]相关演算!B125="","",[2]相关演算!B125)</f>
        <v/>
      </c>
      <c r="C125" s="228" t="str">
        <f>IF([2]相关演算!C125="","",[2]相关演算!C125)</f>
        <v/>
      </c>
      <c r="D125" s="228" t="str">
        <f>IF([2]相关演算!D125="","",[2]相关演算!D125)</f>
        <v/>
      </c>
      <c r="E125" s="228" t="str">
        <f>IF([2]相关演算!E125="","",[2]相关演算!E125)</f>
        <v/>
      </c>
      <c r="F125" s="228" t="str">
        <f>IF([2]相关演算!F125="","",[2]相关演算!F125)</f>
        <v/>
      </c>
      <c r="G125" s="228" t="str">
        <f>IF([2]相关演算!G125="","",[2]相关演算!G125)</f>
        <v/>
      </c>
      <c r="H125" s="228" t="str">
        <f>IF([2]相关演算!H125="","",[2]相关演算!H125)</f>
        <v/>
      </c>
      <c r="I125" s="228" t="str">
        <f>IF([2]相关演算!I125="","",[2]相关演算!I125)</f>
        <v/>
      </c>
      <c r="J125" s="228" t="str">
        <f>IF([2]相关演算!J125="","",[2]相关演算!J125)</f>
        <v/>
      </c>
      <c r="K125" s="228" t="str">
        <f>IF([2]相关演算!K125="","",[2]相关演算!K125)</f>
        <v/>
      </c>
      <c r="L125" s="228" t="str">
        <f>IF([2]相关演算!L125="","",[2]相关演算!L125)</f>
        <v/>
      </c>
      <c r="M125" s="228" t="str">
        <f>IF([2]相关演算!M125="","",[2]相关演算!M125)</f>
        <v/>
      </c>
      <c r="N125" s="228" t="str">
        <f>IF([2]相关演算!N125="","",[2]相关演算!N125)</f>
        <v/>
      </c>
      <c r="O125" s="228" t="str">
        <f>IF([2]相关演算!O125="","",[2]相关演算!O125)</f>
        <v/>
      </c>
      <c r="P125" s="228" t="str">
        <f>IF([2]相关演算!P125="","",[2]相关演算!P125)</f>
        <v/>
      </c>
      <c r="Q125" s="228" t="str">
        <f>IF([2]相关演算!Q125="","",[2]相关演算!Q125)</f>
        <v/>
      </c>
      <c r="R125" s="228" t="str">
        <f>IF([2]相关演算!R125="","",[2]相关演算!R125)</f>
        <v/>
      </c>
      <c r="S125" s="228" t="str">
        <f>IF([2]相关演算!S125="","",[2]相关演算!S125)</f>
        <v/>
      </c>
      <c r="T125" s="228" t="str">
        <f>IF([2]相关演算!T125="","",[2]相关演算!T125)</f>
        <v/>
      </c>
      <c r="U125" s="228" t="str">
        <f>IF([2]相关演算!U125="","",[2]相关演算!U125)</f>
        <v/>
      </c>
      <c r="V125" s="228" t="str">
        <f>IF([2]相关演算!V125="","",[2]相关演算!V125)</f>
        <v/>
      </c>
      <c r="W125" s="228" t="str">
        <f>IF([2]相关演算!W125="","",[2]相关演算!W125)</f>
        <v/>
      </c>
      <c r="X125" s="228" t="str">
        <f>IF([2]相关演算!X125="","",[2]相关演算!X125)</f>
        <v/>
      </c>
      <c r="Y125" s="228" t="str">
        <f>IF([2]相关演算!Y125="","",[2]相关演算!Y125)</f>
        <v/>
      </c>
      <c r="Z125" s="228" t="str">
        <f>IF([2]相关演算!Z125="","",[2]相关演算!Z125)</f>
        <v/>
      </c>
      <c r="AA125" s="228" t="str">
        <f>IF([2]相关演算!AA125="","",[2]相关演算!AA125)</f>
        <v/>
      </c>
      <c r="AB125" s="228" t="str">
        <f>IF([2]相关演算!AB125="","",[2]相关演算!AB125)</f>
        <v/>
      </c>
      <c r="AC125" s="228" t="str">
        <f>IF([2]相关演算!AC125="","",[2]相关演算!AC125)</f>
        <v/>
      </c>
      <c r="AD125" s="228" t="str">
        <f>IF([2]相关演算!AD125="","",[2]相关演算!AD125)</f>
        <v/>
      </c>
      <c r="AE125" s="228" t="str">
        <f>IF([2]相关演算!AE125="","",[2]相关演算!AE125)</f>
        <v/>
      </c>
      <c r="AF125" s="228" t="str">
        <f>IF([2]相关演算!AF125="","",[2]相关演算!AF125)</f>
        <v/>
      </c>
      <c r="AG125" s="228" t="str">
        <f>IF([2]相关演算!AG125="","",[2]相关演算!AG125)</f>
        <v/>
      </c>
      <c r="AH125" s="228" t="str">
        <f>IF([2]相关演算!AH125="","",[2]相关演算!AH125)</f>
        <v/>
      </c>
      <c r="AI125" s="228" t="str">
        <f>IF([2]相关演算!AI125="","",[2]相关演算!AI125)</f>
        <v/>
      </c>
      <c r="AJ125" s="228" t="str">
        <f>IF([2]相关演算!AJ125="","",[2]相关演算!AJ125)</f>
        <v/>
      </c>
      <c r="AK125" s="228" t="str">
        <f>IF([2]相关演算!AK125="","",[2]相关演算!AK125)</f>
        <v/>
      </c>
      <c r="AL125" s="228" t="str">
        <f>IF([2]相关演算!AL125="","",[2]相关演算!AL125)</f>
        <v/>
      </c>
      <c r="AM125" s="228" t="str">
        <f>IF([2]相关演算!AM125="","",[2]相关演算!AM125)</f>
        <v/>
      </c>
      <c r="AN125" s="228" t="str">
        <f>IF([2]相关演算!AN125="","",[2]相关演算!AN125)</f>
        <v/>
      </c>
      <c r="AO125" s="228" t="str">
        <f>IF([2]相关演算!AO125="","",[2]相关演算!AO125)</f>
        <v/>
      </c>
      <c r="AP125" s="228" t="str">
        <f>IF([2]相关演算!AP125="","",[2]相关演算!AP125)</f>
        <v/>
      </c>
      <c r="AQ125" s="228" t="str">
        <f>IF([2]相关演算!AQ125="","",[2]相关演算!AQ125)</f>
        <v/>
      </c>
      <c r="AR125" s="228" t="str">
        <f>IF([2]相关演算!AR125="","",[2]相关演算!AR125)</f>
        <v/>
      </c>
      <c r="AS125" s="228" t="str">
        <f>IF([2]相关演算!AS125="","",[2]相关演算!AS125)</f>
        <v/>
      </c>
      <c r="AT125" s="228" t="str">
        <f>IF([2]相关演算!AT125="","",[2]相关演算!AT125)</f>
        <v/>
      </c>
      <c r="AU125" s="228" t="str">
        <f>IF([2]相关演算!AU125="","",[2]相关演算!AU125)</f>
        <v/>
      </c>
      <c r="AV125" s="228" t="str">
        <f>IF([2]相关演算!AV125="","",[2]相关演算!AV125)</f>
        <v/>
      </c>
      <c r="AW125" s="228" t="str">
        <f>IF([2]相关演算!AW125="","",[2]相关演算!AW125)</f>
        <v/>
      </c>
      <c r="AX125" s="228" t="str">
        <f>IF([2]相关演算!AX125="","",[2]相关演算!AX125)</f>
        <v/>
      </c>
      <c r="AY125" s="228" t="str">
        <f>IF([2]相关演算!AY125="","",[2]相关演算!AY125)</f>
        <v/>
      </c>
      <c r="AZ125" s="228" t="str">
        <f>IF([2]相关演算!AZ125="","",[2]相关演算!AZ125)</f>
        <v/>
      </c>
      <c r="BA125" s="228" t="str">
        <f>IF([2]相关演算!BA125="","",[2]相关演算!BA125)</f>
        <v/>
      </c>
      <c r="BB125" s="228" t="str">
        <f>IF([2]相关演算!BB125="","",[2]相关演算!BB125)</f>
        <v/>
      </c>
      <c r="BC125" s="228" t="str">
        <f>IF([2]相关演算!BC125="","",[2]相关演算!BC125)</f>
        <v/>
      </c>
      <c r="BD125" s="228" t="str">
        <f>IF([2]相关演算!BD125="","",[2]相关演算!BD125)</f>
        <v/>
      </c>
      <c r="BE125" s="228" t="str">
        <f>IF([2]相关演算!BE125="","",[2]相关演算!BE125)</f>
        <v/>
      </c>
      <c r="BF125" s="228" t="str">
        <f>IF([2]相关演算!BF125="","",[2]相关演算!BF125)</f>
        <v/>
      </c>
      <c r="BG125" s="228" t="str">
        <f>IF([2]相关演算!BG125="","",[2]相关演算!BG125)</f>
        <v/>
      </c>
      <c r="BH125" s="228" t="str">
        <f>IF([2]相关演算!BH125="","",[2]相关演算!BH125)</f>
        <v/>
      </c>
      <c r="BI125" s="228" t="str">
        <f>IF([2]相关演算!BI125="","",[2]相关演算!BI125)</f>
        <v/>
      </c>
      <c r="BJ125" s="228" t="str">
        <f>IF([2]相关演算!BJ125="","",[2]相关演算!BJ125)</f>
        <v/>
      </c>
      <c r="BK125" s="228" t="str">
        <f>IF([2]相关演算!BK125="","",[2]相关演算!BK125)</f>
        <v/>
      </c>
      <c r="BL125" s="228" t="str">
        <f>IF([2]相关演算!BL125="","",[2]相关演算!BL125)</f>
        <v/>
      </c>
      <c r="BM125" s="228" t="str">
        <f>IF([2]相关演算!BM125="","",[2]相关演算!BM125)</f>
        <v/>
      </c>
      <c r="BN125" s="228" t="str">
        <f>IF([2]相关演算!BN125="","",[2]相关演算!BN125)</f>
        <v/>
      </c>
      <c r="BO125" s="228" t="str">
        <f>IF([2]相关演算!BO125="","",[2]相关演算!BO125)</f>
        <v/>
      </c>
      <c r="BP125" s="228" t="str">
        <f>IF([2]相关演算!BP125="","",[2]相关演算!BP125)</f>
        <v/>
      </c>
      <c r="BQ125" s="228" t="str">
        <f>IF([2]相关演算!BQ125="","",[2]相关演算!BQ125)</f>
        <v/>
      </c>
      <c r="BR125" s="228" t="str">
        <f>IF([2]相关演算!BR125="","",[2]相关演算!BR125)</f>
        <v/>
      </c>
      <c r="BS125" s="228" t="str">
        <f>IF([2]相关演算!BS125="","",[2]相关演算!BS125)</f>
        <v/>
      </c>
      <c r="BT125" s="228" t="str">
        <f>IF([2]相关演算!BT125="","",[2]相关演算!BT125)</f>
        <v/>
      </c>
      <c r="BU125" s="228" t="str">
        <f>IF([2]相关演算!BU125="","",[2]相关演算!BU125)</f>
        <v/>
      </c>
      <c r="BV125" s="228" t="str">
        <f>IF([2]相关演算!BV125="","",[2]相关演算!BV125)</f>
        <v/>
      </c>
      <c r="BW125" s="228" t="str">
        <f>IF([2]相关演算!BW125="","",[2]相关演算!BW125)</f>
        <v/>
      </c>
      <c r="BX125" s="228" t="str">
        <f>IF([2]相关演算!BX125="","",[2]相关演算!BX125)</f>
        <v/>
      </c>
      <c r="BY125" s="228" t="str">
        <f>IF([2]相关演算!BY125="","",[2]相关演算!BY125)</f>
        <v/>
      </c>
      <c r="BZ125" s="228" t="str">
        <f>IF([2]相关演算!BZ125="","",[2]相关演算!BZ125)</f>
        <v/>
      </c>
      <c r="CA125" s="228" t="str">
        <f>IF([2]相关演算!CA125="","",[2]相关演算!CA125)</f>
        <v/>
      </c>
      <c r="CB125" s="228" t="str">
        <f>IF([2]相关演算!CB125="","",[2]相关演算!CB125)</f>
        <v/>
      </c>
      <c r="CC125" s="228" t="str">
        <f>IF([2]相关演算!CC125="","",[2]相关演算!CC125)</f>
        <v/>
      </c>
      <c r="CD125" s="228" t="str">
        <f>IF([2]相关演算!CD125="","",[2]相关演算!CD125)</f>
        <v/>
      </c>
      <c r="CE125" s="228" t="str">
        <f>IF([2]相关演算!CE125="","",[2]相关演算!CE125)</f>
        <v/>
      </c>
      <c r="CF125" s="228" t="str">
        <f>IF([2]相关演算!CF125="","",[2]相关演算!CF125)</f>
        <v/>
      </c>
      <c r="CG125" s="228" t="str">
        <f>IF([2]相关演算!CG125="","",[2]相关演算!CG125)</f>
        <v/>
      </c>
      <c r="CH125" s="228" t="str">
        <f>IF([2]相关演算!CH125="","",[2]相关演算!CH125)</f>
        <v/>
      </c>
      <c r="CI125" s="228" t="str">
        <f>IF([2]相关演算!CI125="","",[2]相关演算!CI125)</f>
        <v/>
      </c>
      <c r="CJ125" s="228" t="str">
        <f>IF([2]相关演算!CJ125="","",[2]相关演算!CJ125)</f>
        <v/>
      </c>
      <c r="CK125" s="228" t="str">
        <f>IF([2]相关演算!CK125="","",[2]相关演算!CK125)</f>
        <v/>
      </c>
      <c r="CL125" s="228" t="str">
        <f>IF([2]相关演算!CL125="","",[2]相关演算!CL125)</f>
        <v/>
      </c>
      <c r="CM125" s="228" t="str">
        <f>IF([2]相关演算!CM125="","",[2]相关演算!CM125)</f>
        <v/>
      </c>
      <c r="CN125" s="228" t="str">
        <f>IF([2]相关演算!CN125="","",[2]相关演算!CN125)</f>
        <v/>
      </c>
      <c r="CO125" s="228" t="str">
        <f>IF([2]相关演算!CO125="","",[2]相关演算!CO125)</f>
        <v/>
      </c>
      <c r="CP125" s="228" t="str">
        <f>IF([2]相关演算!CP125="","",[2]相关演算!CP125)</f>
        <v/>
      </c>
      <c r="CQ125" s="228" t="str">
        <f>IF([2]相关演算!CQ125="","",[2]相关演算!CQ125)</f>
        <v/>
      </c>
      <c r="CR125" s="228" t="str">
        <f>IF([2]相关演算!CR125="","",[2]相关演算!CR125)</f>
        <v/>
      </c>
      <c r="CS125" s="228" t="str">
        <f>IF([2]相关演算!CS125="","",[2]相关演算!CS125)</f>
        <v/>
      </c>
      <c r="CT125" s="228" t="str">
        <f>IF([2]相关演算!CT125="","",[2]相关演算!CT125)</f>
        <v/>
      </c>
      <c r="CU125" s="228" t="str">
        <f>IF([2]相关演算!CU125="","",[2]相关演算!CU125)</f>
        <v/>
      </c>
      <c r="CV125" s="228" t="str">
        <f>IF([2]相关演算!CV125="","",[2]相关演算!CV125)</f>
        <v/>
      </c>
      <c r="CW125" s="228" t="str">
        <f>IF([2]相关演算!CW125="","",[2]相关演算!CW125)</f>
        <v/>
      </c>
      <c r="CX125" s="228" t="str">
        <f>IF([2]相关演算!CX125="","",[2]相关演算!CX125)</f>
        <v/>
      </c>
      <c r="CY125" s="228" t="str">
        <f>IF([2]相关演算!CY125="","",[2]相关演算!CY125)</f>
        <v/>
      </c>
      <c r="CZ125" s="228" t="str">
        <f>IF([2]相关演算!CZ125="","",[2]相关演算!CZ125)</f>
        <v/>
      </c>
      <c r="DA125" s="228" t="str">
        <f>IF([2]相关演算!DA125="","",[2]相关演算!DA125)</f>
        <v/>
      </c>
      <c r="DB125" s="228" t="str">
        <f>IF([2]相关演算!DB125="","",[2]相关演算!DB125)</f>
        <v/>
      </c>
      <c r="DC125" s="228" t="str">
        <f>IF([2]相关演算!DC125="","",[2]相关演算!DC125)</f>
        <v/>
      </c>
      <c r="DD125" s="228" t="str">
        <f>IF([2]相关演算!DD125="","",[2]相关演算!DD125)</f>
        <v/>
      </c>
      <c r="DE125" s="228" t="str">
        <f>IF([2]相关演算!DE125="","",[2]相关演算!DE125)</f>
        <v/>
      </c>
      <c r="DF125" s="228" t="str">
        <f>IF([2]相关演算!DF125="","",[2]相关演算!DF125)</f>
        <v/>
      </c>
      <c r="DG125" s="228" t="str">
        <f>IF([2]相关演算!DG125="","",[2]相关演算!DG125)</f>
        <v/>
      </c>
      <c r="DH125" s="228" t="str">
        <f>IF([2]相关演算!DH125="","",[2]相关演算!DH125)</f>
        <v/>
      </c>
      <c r="DI125" s="228" t="str">
        <f>IF([2]相关演算!DI125="","",[2]相关演算!DI125)</f>
        <v/>
      </c>
      <c r="DJ125" s="228" t="str">
        <f>IF([2]相关演算!DJ125="","",[2]相关演算!DJ125)</f>
        <v/>
      </c>
      <c r="DK125" s="228" t="str">
        <f>IF([2]相关演算!DK125="","",[2]相关演算!DK125)</f>
        <v/>
      </c>
      <c r="DL125" s="228" t="str">
        <f>IF([2]相关演算!DL125="","",[2]相关演算!DL125)</f>
        <v/>
      </c>
      <c r="DM125" s="228" t="str">
        <f>IF([2]相关演算!DM125="","",[2]相关演算!DM125)</f>
        <v/>
      </c>
      <c r="DN125" s="228" t="str">
        <f>IF([2]相关演算!DN125="","",[2]相关演算!DN125)</f>
        <v/>
      </c>
      <c r="DO125" s="228" t="str">
        <f>IF([2]相关演算!DO125="","",[2]相关演算!DO125)</f>
        <v/>
      </c>
      <c r="DP125" s="228" t="str">
        <f>IF([2]相关演算!DP125="","",[2]相关演算!DP125)</f>
        <v/>
      </c>
      <c r="DQ125" s="228" t="str">
        <f>IF([2]相关演算!DQ125="","",[2]相关演算!DQ125)</f>
        <v/>
      </c>
      <c r="DR125" s="228" t="str">
        <f>IF([2]相关演算!DR125="","",[2]相关演算!DR125)</f>
        <v/>
      </c>
      <c r="DS125" s="228" t="str">
        <f>IF([2]相关演算!DS125="","",[2]相关演算!DS125)</f>
        <v/>
      </c>
      <c r="DT125" s="228" t="str">
        <f>IF([2]相关演算!DT125="","",[2]相关演算!DT125)</f>
        <v/>
      </c>
      <c r="DU125" s="228" t="str">
        <f>IF([2]相关演算!DU125="","",[2]相关演算!DU125)</f>
        <v/>
      </c>
      <c r="DV125" s="228" t="str">
        <f>IF([2]相关演算!DV125="","",[2]相关演算!DV125)</f>
        <v/>
      </c>
      <c r="DW125" s="228" t="str">
        <f>IF([2]相关演算!DW125="","",[2]相关演算!DW125)</f>
        <v/>
      </c>
      <c r="DX125" s="228" t="str">
        <f>IF([2]相关演算!DX125="","",[2]相关演算!DX125)</f>
        <v/>
      </c>
      <c r="DY125" s="228" t="str">
        <f>IF([2]相关演算!DY125="","",[2]相关演算!DY125)</f>
        <v/>
      </c>
      <c r="DZ125" s="228" t="str">
        <f>IF([2]相关演算!DZ125="","",[2]相关演算!DZ125)</f>
        <v/>
      </c>
      <c r="EA125" s="228" t="str">
        <f>IF([2]相关演算!EA125="","",[2]相关演算!EA125)</f>
        <v/>
      </c>
      <c r="EB125" s="228" t="str">
        <f>IF([2]相关演算!EB125="","",[2]相关演算!EB125)</f>
        <v/>
      </c>
      <c r="EC125" s="228" t="str">
        <f>IF([2]相关演算!EC125="","",[2]相关演算!EC125)</f>
        <v/>
      </c>
      <c r="ED125" s="228" t="str">
        <f>IF([2]相关演算!ED125="","",[2]相关演算!ED125)</f>
        <v/>
      </c>
      <c r="EE125" s="228" t="str">
        <f>IF([2]相关演算!EE125="","",[2]相关演算!EE125)</f>
        <v/>
      </c>
      <c r="EF125" s="228" t="str">
        <f>IF([2]相关演算!EF125="","",[2]相关演算!EF125)</f>
        <v/>
      </c>
      <c r="EG125" s="228" t="str">
        <f>IF([2]相关演算!EG125="","",[2]相关演算!EG125)</f>
        <v/>
      </c>
      <c r="EH125" s="228" t="str">
        <f>IF([2]相关演算!EH125="","",[2]相关演算!EH125)</f>
        <v/>
      </c>
      <c r="EI125" s="228" t="str">
        <f>IF([2]相关演算!EI125="","",[2]相关演算!EI125)</f>
        <v/>
      </c>
      <c r="EJ125" s="228" t="str">
        <f>IF([2]相关演算!EJ125="","",[2]相关演算!EJ125)</f>
        <v/>
      </c>
      <c r="EK125" s="228" t="str">
        <f>IF([2]相关演算!EK125="","",[2]相关演算!EK125)</f>
        <v/>
      </c>
      <c r="EL125" s="228" t="str">
        <f>IF([2]相关演算!EL125="","",[2]相关演算!EL125)</f>
        <v/>
      </c>
      <c r="EM125" s="228" t="str">
        <f>IF([2]相关演算!EM125="","",[2]相关演算!EM125)</f>
        <v/>
      </c>
      <c r="EN125" s="228" t="str">
        <f>IF([2]相关演算!EN125="","",[2]相关演算!EN125)</f>
        <v/>
      </c>
      <c r="EO125" s="228" t="str">
        <f>IF([2]相关演算!EO125="","",[2]相关演算!EO125)</f>
        <v/>
      </c>
      <c r="EP125" s="228" t="str">
        <f>IF([2]相关演算!EP125="","",[2]相关演算!EP125)</f>
        <v/>
      </c>
      <c r="EQ125" s="228" t="str">
        <f>IF([2]相关演算!EQ125="","",[2]相关演算!EQ125)</f>
        <v/>
      </c>
      <c r="ER125" s="228" t="str">
        <f>IF([2]相关演算!ER125="","",[2]相关演算!ER125)</f>
        <v/>
      </c>
      <c r="ES125" s="228" t="str">
        <f>IF([2]相关演算!ES125="","",[2]相关演算!ES125)</f>
        <v/>
      </c>
      <c r="ET125" s="228" t="str">
        <f>IF([2]相关演算!ET125="","",[2]相关演算!ET125)</f>
        <v/>
      </c>
      <c r="EU125" s="228" t="str">
        <f>IF([2]相关演算!EU125="","",[2]相关演算!EU125)</f>
        <v/>
      </c>
      <c r="EV125" s="228" t="str">
        <f>IF([2]相关演算!EV125="","",[2]相关演算!EV125)</f>
        <v/>
      </c>
      <c r="EW125" s="228" t="str">
        <f>IF([2]相关演算!EW125="","",[2]相关演算!EW125)</f>
        <v/>
      </c>
      <c r="EX125" s="228" t="str">
        <f>IF([2]相关演算!EX125="","",[2]相关演算!EX125)</f>
        <v/>
      </c>
      <c r="EY125" s="228" t="str">
        <f>IF([2]相关演算!EY125="","",[2]相关演算!EY125)</f>
        <v/>
      </c>
      <c r="EZ125" s="228" t="str">
        <f>IF([2]相关演算!EZ125="","",[2]相关演算!EZ125)</f>
        <v/>
      </c>
      <c r="FA125" s="228" t="str">
        <f>IF([2]相关演算!FA125="","",[2]相关演算!FA125)</f>
        <v/>
      </c>
      <c r="FB125" s="228" t="str">
        <f>IF([2]相关演算!FB125="","",[2]相关演算!FB125)</f>
        <v/>
      </c>
      <c r="FC125" s="228" t="str">
        <f>IF([2]相关演算!FC125="","",[2]相关演算!FC125)</f>
        <v/>
      </c>
      <c r="FD125" s="228" t="str">
        <f>IF([2]相关演算!FD125="","",[2]相关演算!FD125)</f>
        <v/>
      </c>
      <c r="FE125" s="228" t="str">
        <f>IF([2]相关演算!FE125="","",[2]相关演算!FE125)</f>
        <v/>
      </c>
      <c r="FF125" s="228" t="str">
        <f>IF([2]相关演算!FF125="","",[2]相关演算!FF125)</f>
        <v/>
      </c>
      <c r="FG125" s="228" t="str">
        <f>IF([2]相关演算!FG125="","",[2]相关演算!FG125)</f>
        <v/>
      </c>
      <c r="FH125" s="228">
        <f>IF([2]相关演算!FH125="","",[2]相关演算!FH125)</f>
        <v>10110</v>
      </c>
      <c r="FI125" s="228" t="str">
        <f>IF([2]相关演算!FI125="","",[2]相关演算!FI125)</f>
        <v/>
      </c>
      <c r="FJ125" s="228" t="str">
        <f>IF([2]相关演算!FJ125="","",[2]相关演算!FJ125)</f>
        <v/>
      </c>
      <c r="FK125" s="228" t="str">
        <f>IF([2]相关演算!FK125="","",[2]相关演算!FK125)</f>
        <v/>
      </c>
      <c r="FL125" s="228" t="str">
        <f>IF([2]相关演算!FL125="","",[2]相关演算!FL125)</f>
        <v/>
      </c>
      <c r="FM125" s="228" t="str">
        <f>IF([2]相关演算!FM125="","",[2]相关演算!FM125)</f>
        <v/>
      </c>
      <c r="FN125" s="228" t="str">
        <f>IF([2]相关演算!FN125="","",[2]相关演算!FN125)</f>
        <v/>
      </c>
      <c r="FO125" s="228" t="str">
        <f>IF([2]相关演算!FO125="","",[2]相关演算!FO125)</f>
        <v/>
      </c>
      <c r="FP125" s="228" t="str">
        <f>IF([2]相关演算!FP125="","",[2]相关演算!FP125)</f>
        <v/>
      </c>
      <c r="FQ125" s="228" t="str">
        <f>IF([2]相关演算!FQ125="","",[2]相关演算!FQ125)</f>
        <v/>
      </c>
      <c r="FR125" s="228" t="str">
        <f>IF([2]相关演算!FR125="","",[2]相关演算!FR125)</f>
        <v/>
      </c>
      <c r="FS125" s="228" t="str">
        <f>IF([2]相关演算!FS125="","",[2]相关演算!FS125)</f>
        <v/>
      </c>
      <c r="FT125" s="228" t="str">
        <f>IF([2]相关演算!FT125="","",[2]相关演算!FT125)</f>
        <v/>
      </c>
      <c r="FU125" s="228" t="str">
        <f>IF([2]相关演算!FU125="","",[2]相关演算!FU125)</f>
        <v/>
      </c>
      <c r="FV125" s="228" t="str">
        <f>IF([2]相关演算!FV125="","",[2]相关演算!FV125)</f>
        <v/>
      </c>
      <c r="FW125" s="228" t="str">
        <f>IF([2]相关演算!FW125="","",[2]相关演算!FW125)</f>
        <v/>
      </c>
      <c r="FX125" s="228" t="str">
        <f>IF([2]相关演算!FX125="","",[2]相关演算!FX125)</f>
        <v/>
      </c>
      <c r="FY125" s="228" t="str">
        <f>IF([2]相关演算!FY125="","",[2]相关演算!FY125)</f>
        <v/>
      </c>
      <c r="FZ125" s="228" t="str">
        <f>IF([2]相关演算!FZ125="","",[2]相关演算!FZ125)</f>
        <v/>
      </c>
      <c r="GA125" s="228" t="str">
        <f>IF([2]相关演算!GA125="","",[2]相关演算!GA125)</f>
        <v/>
      </c>
      <c r="GB125" s="228" t="str">
        <f>IF([2]相关演算!GB125="","",[2]相关演算!GB125)</f>
        <v/>
      </c>
      <c r="GC125" s="228" t="str">
        <f>IF([2]相关演算!GC125="","",[2]相关演算!GC125)</f>
        <v/>
      </c>
      <c r="GD125" s="228" t="str">
        <f>IF([2]相关演算!GD125="","",[2]相关演算!GD125)</f>
        <v/>
      </c>
      <c r="GE125" s="228" t="str">
        <f>IF([2]相关演算!GE125="","",[2]相关演算!GE125)</f>
        <v/>
      </c>
      <c r="GF125" s="228" t="str">
        <f>IF([2]相关演算!GF125="","",[2]相关演算!GF125)</f>
        <v/>
      </c>
      <c r="GG125" s="228" t="str">
        <f>IF([2]相关演算!GG125="","",[2]相关演算!GG125)</f>
        <v/>
      </c>
      <c r="GH125" s="228" t="str">
        <f>IF([2]相关演算!GH125="","",[2]相关演算!GH125)</f>
        <v/>
      </c>
      <c r="GI125" s="228" t="str">
        <f>IF([2]相关演算!GI125="","",[2]相关演算!GI125)</f>
        <v/>
      </c>
      <c r="GJ125" s="228" t="str">
        <f>IF([2]相关演算!GJ125="","",[2]相关演算!GJ125)</f>
        <v/>
      </c>
      <c r="GK125" s="228" t="str">
        <f>IF([2]相关演算!GK125="","",[2]相关演算!GK125)</f>
        <v/>
      </c>
      <c r="GL125" s="228" t="str">
        <f>IF([2]相关演算!GL125="","",[2]相关演算!GL125)</f>
        <v/>
      </c>
      <c r="GM125" s="228" t="str">
        <f>IF([2]相关演算!GM125="","",[2]相关演算!GM125)</f>
        <v/>
      </c>
      <c r="GN125" s="228" t="str">
        <f>IF([2]相关演算!GN125="","",[2]相关演算!GN125)</f>
        <v/>
      </c>
      <c r="GO125" s="228" t="str">
        <f>IF([2]相关演算!GO125="","",[2]相关演算!GO125)</f>
        <v/>
      </c>
      <c r="GP125" s="228" t="str">
        <f>IF([2]相关演算!GP125="","",[2]相关演算!GP125)</f>
        <v/>
      </c>
      <c r="GQ125" s="228" t="str">
        <f>IF([2]相关演算!GQ125="","",[2]相关演算!GQ125)</f>
        <v/>
      </c>
      <c r="GR125" s="228" t="str">
        <f>IF([2]相关演算!GR125="","",[2]相关演算!GR125)</f>
        <v/>
      </c>
      <c r="GS125" s="228" t="str">
        <f>IF([2]相关演算!GS125="","",[2]相关演算!GS125)</f>
        <v/>
      </c>
      <c r="GT125" s="228" t="str">
        <f>IF([2]相关演算!GT125="","",[2]相关演算!GT125)</f>
        <v/>
      </c>
      <c r="GU125" s="228" t="str">
        <f>IF([2]相关演算!GU125="","",[2]相关演算!GU125)</f>
        <v/>
      </c>
      <c r="GV125" s="228" t="str">
        <f>IF([2]相关演算!GV125="","",[2]相关演算!GV125)</f>
        <v/>
      </c>
      <c r="GW125" s="228" t="str">
        <f>IF([2]相关演算!GW125="","",[2]相关演算!GW125)</f>
        <v/>
      </c>
      <c r="GX125" s="228" t="str">
        <f>IF([2]相关演算!GX125="","",[2]相关演算!GX125)</f>
        <v/>
      </c>
      <c r="GY125" s="228" t="str">
        <f>IF([2]相关演算!GY125="","",[2]相关演算!GY125)</f>
        <v/>
      </c>
      <c r="GZ125" s="228" t="str">
        <f>IF([2]相关演算!GZ125="","",[2]相关演算!GZ125)</f>
        <v/>
      </c>
    </row>
    <row r="126" spans="1:208">
      <c r="A126" s="228" t="str">
        <f>IF([2]相关演算!A126="","",[2]相关演算!A126)</f>
        <v/>
      </c>
      <c r="B126" s="228" t="str">
        <f>IF([2]相关演算!B126="","",[2]相关演算!B126)</f>
        <v/>
      </c>
      <c r="C126" s="228" t="str">
        <f>IF([2]相关演算!C126="","",[2]相关演算!C126)</f>
        <v/>
      </c>
      <c r="D126" s="228" t="str">
        <f>IF([2]相关演算!D126="","",[2]相关演算!D126)</f>
        <v/>
      </c>
      <c r="E126" s="228" t="str">
        <f>IF([2]相关演算!E126="","",[2]相关演算!E126)</f>
        <v/>
      </c>
      <c r="F126" s="228" t="str">
        <f>IF([2]相关演算!F126="","",[2]相关演算!F126)</f>
        <v/>
      </c>
      <c r="G126" s="228" t="str">
        <f>IF([2]相关演算!G126="","",[2]相关演算!G126)</f>
        <v/>
      </c>
      <c r="H126" s="228" t="str">
        <f>IF([2]相关演算!H126="","",[2]相关演算!H126)</f>
        <v/>
      </c>
      <c r="I126" s="228" t="str">
        <f>IF([2]相关演算!I126="","",[2]相关演算!I126)</f>
        <v/>
      </c>
      <c r="J126" s="228" t="str">
        <f>IF([2]相关演算!J126="","",[2]相关演算!J126)</f>
        <v/>
      </c>
      <c r="K126" s="228" t="str">
        <f>IF([2]相关演算!K126="","",[2]相关演算!K126)</f>
        <v/>
      </c>
      <c r="L126" s="228" t="str">
        <f>IF([2]相关演算!L126="","",[2]相关演算!L126)</f>
        <v/>
      </c>
      <c r="M126" s="228" t="str">
        <f>IF([2]相关演算!M126="","",[2]相关演算!M126)</f>
        <v/>
      </c>
      <c r="N126" s="228" t="str">
        <f>IF([2]相关演算!N126="","",[2]相关演算!N126)</f>
        <v/>
      </c>
      <c r="O126" s="228" t="str">
        <f>IF([2]相关演算!O126="","",[2]相关演算!O126)</f>
        <v/>
      </c>
      <c r="P126" s="228" t="str">
        <f>IF([2]相关演算!P126="","",[2]相关演算!P126)</f>
        <v/>
      </c>
      <c r="Q126" s="228" t="str">
        <f>IF([2]相关演算!Q126="","",[2]相关演算!Q126)</f>
        <v/>
      </c>
      <c r="R126" s="228" t="str">
        <f>IF([2]相关演算!R126="","",[2]相关演算!R126)</f>
        <v/>
      </c>
      <c r="S126" s="228" t="str">
        <f>IF([2]相关演算!S126="","",[2]相关演算!S126)</f>
        <v/>
      </c>
      <c r="T126" s="228" t="str">
        <f>IF([2]相关演算!T126="","",[2]相关演算!T126)</f>
        <v/>
      </c>
      <c r="U126" s="228" t="str">
        <f>IF([2]相关演算!U126="","",[2]相关演算!U126)</f>
        <v/>
      </c>
      <c r="V126" s="228" t="str">
        <f>IF([2]相关演算!V126="","",[2]相关演算!V126)</f>
        <v/>
      </c>
      <c r="W126" s="228" t="str">
        <f>IF([2]相关演算!W126="","",[2]相关演算!W126)</f>
        <v/>
      </c>
      <c r="X126" s="228" t="str">
        <f>IF([2]相关演算!X126="","",[2]相关演算!X126)</f>
        <v/>
      </c>
      <c r="Y126" s="228" t="str">
        <f>IF([2]相关演算!Y126="","",[2]相关演算!Y126)</f>
        <v/>
      </c>
      <c r="Z126" s="228" t="str">
        <f>IF([2]相关演算!Z126="","",[2]相关演算!Z126)</f>
        <v/>
      </c>
      <c r="AA126" s="228" t="str">
        <f>IF([2]相关演算!AA126="","",[2]相关演算!AA126)</f>
        <v/>
      </c>
      <c r="AB126" s="228" t="str">
        <f>IF([2]相关演算!AB126="","",[2]相关演算!AB126)</f>
        <v/>
      </c>
      <c r="AC126" s="228" t="str">
        <f>IF([2]相关演算!AC126="","",[2]相关演算!AC126)</f>
        <v/>
      </c>
      <c r="AD126" s="228" t="str">
        <f>IF([2]相关演算!AD126="","",[2]相关演算!AD126)</f>
        <v/>
      </c>
      <c r="AE126" s="228" t="str">
        <f>IF([2]相关演算!AE126="","",[2]相关演算!AE126)</f>
        <v/>
      </c>
      <c r="AF126" s="228" t="str">
        <f>IF([2]相关演算!AF126="","",[2]相关演算!AF126)</f>
        <v/>
      </c>
      <c r="AG126" s="228" t="str">
        <f>IF([2]相关演算!AG126="","",[2]相关演算!AG126)</f>
        <v/>
      </c>
      <c r="AH126" s="228" t="str">
        <f>IF([2]相关演算!AH126="","",[2]相关演算!AH126)</f>
        <v/>
      </c>
      <c r="AI126" s="228" t="str">
        <f>IF([2]相关演算!AI126="","",[2]相关演算!AI126)</f>
        <v/>
      </c>
      <c r="AJ126" s="228" t="str">
        <f>IF([2]相关演算!AJ126="","",[2]相关演算!AJ126)</f>
        <v/>
      </c>
      <c r="AK126" s="228" t="str">
        <f>IF([2]相关演算!AK126="","",[2]相关演算!AK126)</f>
        <v/>
      </c>
      <c r="AL126" s="228" t="str">
        <f>IF([2]相关演算!AL126="","",[2]相关演算!AL126)</f>
        <v/>
      </c>
      <c r="AM126" s="228" t="str">
        <f>IF([2]相关演算!AM126="","",[2]相关演算!AM126)</f>
        <v/>
      </c>
      <c r="AN126" s="228" t="str">
        <f>IF([2]相关演算!AN126="","",[2]相关演算!AN126)</f>
        <v/>
      </c>
      <c r="AO126" s="228" t="str">
        <f>IF([2]相关演算!AO126="","",[2]相关演算!AO126)</f>
        <v/>
      </c>
      <c r="AP126" s="228" t="str">
        <f>IF([2]相关演算!AP126="","",[2]相关演算!AP126)</f>
        <v/>
      </c>
      <c r="AQ126" s="228" t="str">
        <f>IF([2]相关演算!AQ126="","",[2]相关演算!AQ126)</f>
        <v/>
      </c>
      <c r="AR126" s="228" t="str">
        <f>IF([2]相关演算!AR126="","",[2]相关演算!AR126)</f>
        <v/>
      </c>
      <c r="AS126" s="228" t="str">
        <f>IF([2]相关演算!AS126="","",[2]相关演算!AS126)</f>
        <v/>
      </c>
      <c r="AT126" s="228" t="str">
        <f>IF([2]相关演算!AT126="","",[2]相关演算!AT126)</f>
        <v/>
      </c>
      <c r="AU126" s="228" t="str">
        <f>IF([2]相关演算!AU126="","",[2]相关演算!AU126)</f>
        <v/>
      </c>
      <c r="AV126" s="228" t="str">
        <f>IF([2]相关演算!AV126="","",[2]相关演算!AV126)</f>
        <v/>
      </c>
      <c r="AW126" s="228" t="str">
        <f>IF([2]相关演算!AW126="","",[2]相关演算!AW126)</f>
        <v/>
      </c>
      <c r="AX126" s="228" t="str">
        <f>IF([2]相关演算!AX126="","",[2]相关演算!AX126)</f>
        <v/>
      </c>
      <c r="AY126" s="228" t="str">
        <f>IF([2]相关演算!AY126="","",[2]相关演算!AY126)</f>
        <v/>
      </c>
      <c r="AZ126" s="228" t="str">
        <f>IF([2]相关演算!AZ126="","",[2]相关演算!AZ126)</f>
        <v/>
      </c>
      <c r="BA126" s="228" t="str">
        <f>IF([2]相关演算!BA126="","",[2]相关演算!BA126)</f>
        <v/>
      </c>
      <c r="BB126" s="228" t="str">
        <f>IF([2]相关演算!BB126="","",[2]相关演算!BB126)</f>
        <v/>
      </c>
      <c r="BC126" s="228" t="str">
        <f>IF([2]相关演算!BC126="","",[2]相关演算!BC126)</f>
        <v/>
      </c>
      <c r="BD126" s="228" t="str">
        <f>IF([2]相关演算!BD126="","",[2]相关演算!BD126)</f>
        <v/>
      </c>
      <c r="BE126" s="228" t="str">
        <f>IF([2]相关演算!BE126="","",[2]相关演算!BE126)</f>
        <v/>
      </c>
      <c r="BF126" s="228" t="str">
        <f>IF([2]相关演算!BF126="","",[2]相关演算!BF126)</f>
        <v/>
      </c>
      <c r="BG126" s="228" t="str">
        <f>IF([2]相关演算!BG126="","",[2]相关演算!BG126)</f>
        <v/>
      </c>
      <c r="BH126" s="228" t="str">
        <f>IF([2]相关演算!BH126="","",[2]相关演算!BH126)</f>
        <v/>
      </c>
      <c r="BI126" s="228" t="str">
        <f>IF([2]相关演算!BI126="","",[2]相关演算!BI126)</f>
        <v/>
      </c>
      <c r="BJ126" s="228" t="str">
        <f>IF([2]相关演算!BJ126="","",[2]相关演算!BJ126)</f>
        <v/>
      </c>
      <c r="BK126" s="228" t="str">
        <f>IF([2]相关演算!BK126="","",[2]相关演算!BK126)</f>
        <v/>
      </c>
      <c r="BL126" s="228" t="str">
        <f>IF([2]相关演算!BL126="","",[2]相关演算!BL126)</f>
        <v/>
      </c>
      <c r="BM126" s="228" t="str">
        <f>IF([2]相关演算!BM126="","",[2]相关演算!BM126)</f>
        <v/>
      </c>
      <c r="BN126" s="228" t="str">
        <f>IF([2]相关演算!BN126="","",[2]相关演算!BN126)</f>
        <v/>
      </c>
      <c r="BO126" s="228" t="str">
        <f>IF([2]相关演算!BO126="","",[2]相关演算!BO126)</f>
        <v/>
      </c>
      <c r="BP126" s="228" t="str">
        <f>IF([2]相关演算!BP126="","",[2]相关演算!BP126)</f>
        <v/>
      </c>
      <c r="BQ126" s="228" t="str">
        <f>IF([2]相关演算!BQ126="","",[2]相关演算!BQ126)</f>
        <v/>
      </c>
      <c r="BR126" s="228" t="str">
        <f>IF([2]相关演算!BR126="","",[2]相关演算!BR126)</f>
        <v/>
      </c>
      <c r="BS126" s="228" t="str">
        <f>IF([2]相关演算!BS126="","",[2]相关演算!BS126)</f>
        <v/>
      </c>
      <c r="BT126" s="228" t="str">
        <f>IF([2]相关演算!BT126="","",[2]相关演算!BT126)</f>
        <v/>
      </c>
      <c r="BU126" s="228" t="str">
        <f>IF([2]相关演算!BU126="","",[2]相关演算!BU126)</f>
        <v/>
      </c>
      <c r="BV126" s="228" t="str">
        <f>IF([2]相关演算!BV126="","",[2]相关演算!BV126)</f>
        <v/>
      </c>
      <c r="BW126" s="228" t="str">
        <f>IF([2]相关演算!BW126="","",[2]相关演算!BW126)</f>
        <v/>
      </c>
      <c r="BX126" s="228" t="str">
        <f>IF([2]相关演算!BX126="","",[2]相关演算!BX126)</f>
        <v/>
      </c>
      <c r="BY126" s="228" t="str">
        <f>IF([2]相关演算!BY126="","",[2]相关演算!BY126)</f>
        <v/>
      </c>
      <c r="BZ126" s="228" t="str">
        <f>IF([2]相关演算!BZ126="","",[2]相关演算!BZ126)</f>
        <v/>
      </c>
      <c r="CA126" s="228" t="str">
        <f>IF([2]相关演算!CA126="","",[2]相关演算!CA126)</f>
        <v/>
      </c>
      <c r="CB126" s="228" t="str">
        <f>IF([2]相关演算!CB126="","",[2]相关演算!CB126)</f>
        <v/>
      </c>
      <c r="CC126" s="228" t="str">
        <f>IF([2]相关演算!CC126="","",[2]相关演算!CC126)</f>
        <v/>
      </c>
      <c r="CD126" s="228" t="str">
        <f>IF([2]相关演算!CD126="","",[2]相关演算!CD126)</f>
        <v/>
      </c>
      <c r="CE126" s="228" t="str">
        <f>IF([2]相关演算!CE126="","",[2]相关演算!CE126)</f>
        <v/>
      </c>
      <c r="CF126" s="228" t="str">
        <f>IF([2]相关演算!CF126="","",[2]相关演算!CF126)</f>
        <v/>
      </c>
      <c r="CG126" s="228" t="str">
        <f>IF([2]相关演算!CG126="","",[2]相关演算!CG126)</f>
        <v/>
      </c>
      <c r="CH126" s="228" t="str">
        <f>IF([2]相关演算!CH126="","",[2]相关演算!CH126)</f>
        <v/>
      </c>
      <c r="CI126" s="228" t="str">
        <f>IF([2]相关演算!CI126="","",[2]相关演算!CI126)</f>
        <v/>
      </c>
      <c r="CJ126" s="228" t="str">
        <f>IF([2]相关演算!CJ126="","",[2]相关演算!CJ126)</f>
        <v/>
      </c>
      <c r="CK126" s="228" t="str">
        <f>IF([2]相关演算!CK126="","",[2]相关演算!CK126)</f>
        <v/>
      </c>
      <c r="CL126" s="228" t="str">
        <f>IF([2]相关演算!CL126="","",[2]相关演算!CL126)</f>
        <v/>
      </c>
      <c r="CM126" s="228" t="str">
        <f>IF([2]相关演算!CM126="","",[2]相关演算!CM126)</f>
        <v/>
      </c>
      <c r="CN126" s="228" t="str">
        <f>IF([2]相关演算!CN126="","",[2]相关演算!CN126)</f>
        <v/>
      </c>
      <c r="CO126" s="228" t="str">
        <f>IF([2]相关演算!CO126="","",[2]相关演算!CO126)</f>
        <v/>
      </c>
      <c r="CP126" s="228" t="str">
        <f>IF([2]相关演算!CP126="","",[2]相关演算!CP126)</f>
        <v/>
      </c>
      <c r="CQ126" s="228" t="str">
        <f>IF([2]相关演算!CQ126="","",[2]相关演算!CQ126)</f>
        <v/>
      </c>
      <c r="CR126" s="228" t="str">
        <f>IF([2]相关演算!CR126="","",[2]相关演算!CR126)</f>
        <v/>
      </c>
      <c r="CS126" s="228" t="str">
        <f>IF([2]相关演算!CS126="","",[2]相关演算!CS126)</f>
        <v/>
      </c>
      <c r="CT126" s="228" t="str">
        <f>IF([2]相关演算!CT126="","",[2]相关演算!CT126)</f>
        <v/>
      </c>
      <c r="CU126" s="228" t="str">
        <f>IF([2]相关演算!CU126="","",[2]相关演算!CU126)</f>
        <v/>
      </c>
      <c r="CV126" s="228" t="str">
        <f>IF([2]相关演算!CV126="","",[2]相关演算!CV126)</f>
        <v/>
      </c>
      <c r="CW126" s="228" t="str">
        <f>IF([2]相关演算!CW126="","",[2]相关演算!CW126)</f>
        <v/>
      </c>
      <c r="CX126" s="228" t="str">
        <f>IF([2]相关演算!CX126="","",[2]相关演算!CX126)</f>
        <v/>
      </c>
      <c r="CY126" s="228" t="str">
        <f>IF([2]相关演算!CY126="","",[2]相关演算!CY126)</f>
        <v/>
      </c>
      <c r="CZ126" s="228" t="str">
        <f>IF([2]相关演算!CZ126="","",[2]相关演算!CZ126)</f>
        <v/>
      </c>
      <c r="DA126" s="228" t="str">
        <f>IF([2]相关演算!DA126="","",[2]相关演算!DA126)</f>
        <v/>
      </c>
      <c r="DB126" s="228" t="str">
        <f>IF([2]相关演算!DB126="","",[2]相关演算!DB126)</f>
        <v/>
      </c>
      <c r="DC126" s="228" t="str">
        <f>IF([2]相关演算!DC126="","",[2]相关演算!DC126)</f>
        <v/>
      </c>
      <c r="DD126" s="228" t="str">
        <f>IF([2]相关演算!DD126="","",[2]相关演算!DD126)</f>
        <v/>
      </c>
      <c r="DE126" s="228" t="str">
        <f>IF([2]相关演算!DE126="","",[2]相关演算!DE126)</f>
        <v/>
      </c>
      <c r="DF126" s="228" t="str">
        <f>IF([2]相关演算!DF126="","",[2]相关演算!DF126)</f>
        <v/>
      </c>
      <c r="DG126" s="228" t="str">
        <f>IF([2]相关演算!DG126="","",[2]相关演算!DG126)</f>
        <v/>
      </c>
      <c r="DH126" s="228" t="str">
        <f>IF([2]相关演算!DH126="","",[2]相关演算!DH126)</f>
        <v/>
      </c>
      <c r="DI126" s="228" t="str">
        <f>IF([2]相关演算!DI126="","",[2]相关演算!DI126)</f>
        <v/>
      </c>
      <c r="DJ126" s="228" t="str">
        <f>IF([2]相关演算!DJ126="","",[2]相关演算!DJ126)</f>
        <v/>
      </c>
      <c r="DK126" s="228" t="str">
        <f>IF([2]相关演算!DK126="","",[2]相关演算!DK126)</f>
        <v/>
      </c>
      <c r="DL126" s="228" t="str">
        <f>IF([2]相关演算!DL126="","",[2]相关演算!DL126)</f>
        <v/>
      </c>
      <c r="DM126" s="228" t="str">
        <f>IF([2]相关演算!DM126="","",[2]相关演算!DM126)</f>
        <v/>
      </c>
      <c r="DN126" s="228" t="str">
        <f>IF([2]相关演算!DN126="","",[2]相关演算!DN126)</f>
        <v/>
      </c>
      <c r="DO126" s="228" t="str">
        <f>IF([2]相关演算!DO126="","",[2]相关演算!DO126)</f>
        <v/>
      </c>
      <c r="DP126" s="228" t="str">
        <f>IF([2]相关演算!DP126="","",[2]相关演算!DP126)</f>
        <v/>
      </c>
      <c r="DQ126" s="228" t="str">
        <f>IF([2]相关演算!DQ126="","",[2]相关演算!DQ126)</f>
        <v/>
      </c>
      <c r="DR126" s="228" t="str">
        <f>IF([2]相关演算!DR126="","",[2]相关演算!DR126)</f>
        <v/>
      </c>
      <c r="DS126" s="228" t="str">
        <f>IF([2]相关演算!DS126="","",[2]相关演算!DS126)</f>
        <v/>
      </c>
      <c r="DT126" s="228" t="str">
        <f>IF([2]相关演算!DT126="","",[2]相关演算!DT126)</f>
        <v/>
      </c>
      <c r="DU126" s="228" t="str">
        <f>IF([2]相关演算!DU126="","",[2]相关演算!DU126)</f>
        <v/>
      </c>
      <c r="DV126" s="228" t="str">
        <f>IF([2]相关演算!DV126="","",[2]相关演算!DV126)</f>
        <v/>
      </c>
      <c r="DW126" s="228" t="str">
        <f>IF([2]相关演算!DW126="","",[2]相关演算!DW126)</f>
        <v/>
      </c>
      <c r="DX126" s="228" t="str">
        <f>IF([2]相关演算!DX126="","",[2]相关演算!DX126)</f>
        <v/>
      </c>
      <c r="DY126" s="228" t="str">
        <f>IF([2]相关演算!DY126="","",[2]相关演算!DY126)</f>
        <v/>
      </c>
      <c r="DZ126" s="228" t="str">
        <f>IF([2]相关演算!DZ126="","",[2]相关演算!DZ126)</f>
        <v/>
      </c>
      <c r="EA126" s="228" t="str">
        <f>IF([2]相关演算!EA126="","",[2]相关演算!EA126)</f>
        <v/>
      </c>
      <c r="EB126" s="228" t="str">
        <f>IF([2]相关演算!EB126="","",[2]相关演算!EB126)</f>
        <v/>
      </c>
      <c r="EC126" s="228" t="str">
        <f>IF([2]相关演算!EC126="","",[2]相关演算!EC126)</f>
        <v/>
      </c>
      <c r="ED126" s="228" t="str">
        <f>IF([2]相关演算!ED126="","",[2]相关演算!ED126)</f>
        <v/>
      </c>
      <c r="EE126" s="228" t="str">
        <f>IF([2]相关演算!EE126="","",[2]相关演算!EE126)</f>
        <v/>
      </c>
      <c r="EF126" s="228" t="str">
        <f>IF([2]相关演算!EF126="","",[2]相关演算!EF126)</f>
        <v/>
      </c>
      <c r="EG126" s="228" t="str">
        <f>IF([2]相关演算!EG126="","",[2]相关演算!EG126)</f>
        <v/>
      </c>
      <c r="EH126" s="228" t="str">
        <f>IF([2]相关演算!EH126="","",[2]相关演算!EH126)</f>
        <v/>
      </c>
      <c r="EI126" s="228" t="str">
        <f>IF([2]相关演算!EI126="","",[2]相关演算!EI126)</f>
        <v/>
      </c>
      <c r="EJ126" s="228" t="str">
        <f>IF([2]相关演算!EJ126="","",[2]相关演算!EJ126)</f>
        <v/>
      </c>
      <c r="EK126" s="228" t="str">
        <f>IF([2]相关演算!EK126="","",[2]相关演算!EK126)</f>
        <v/>
      </c>
      <c r="EL126" s="228" t="str">
        <f>IF([2]相关演算!EL126="","",[2]相关演算!EL126)</f>
        <v/>
      </c>
      <c r="EM126" s="228" t="str">
        <f>IF([2]相关演算!EM126="","",[2]相关演算!EM126)</f>
        <v/>
      </c>
      <c r="EN126" s="228" t="str">
        <f>IF([2]相关演算!EN126="","",[2]相关演算!EN126)</f>
        <v/>
      </c>
      <c r="EO126" s="228" t="str">
        <f>IF([2]相关演算!EO126="","",[2]相关演算!EO126)</f>
        <v/>
      </c>
      <c r="EP126" s="228" t="str">
        <f>IF([2]相关演算!EP126="","",[2]相关演算!EP126)</f>
        <v/>
      </c>
      <c r="EQ126" s="228" t="str">
        <f>IF([2]相关演算!EQ126="","",[2]相关演算!EQ126)</f>
        <v/>
      </c>
      <c r="ER126" s="228" t="str">
        <f>IF([2]相关演算!ER126="","",[2]相关演算!ER126)</f>
        <v/>
      </c>
      <c r="ES126" s="228" t="str">
        <f>IF([2]相关演算!ES126="","",[2]相关演算!ES126)</f>
        <v/>
      </c>
      <c r="ET126" s="228" t="str">
        <f>IF([2]相关演算!ET126="","",[2]相关演算!ET126)</f>
        <v/>
      </c>
      <c r="EU126" s="228" t="str">
        <f>IF([2]相关演算!EU126="","",[2]相关演算!EU126)</f>
        <v/>
      </c>
      <c r="EV126" s="228" t="str">
        <f>IF([2]相关演算!EV126="","",[2]相关演算!EV126)</f>
        <v/>
      </c>
      <c r="EW126" s="228" t="str">
        <f>IF([2]相关演算!EW126="","",[2]相关演算!EW126)</f>
        <v/>
      </c>
      <c r="EX126" s="228" t="str">
        <f>IF([2]相关演算!EX126="","",[2]相关演算!EX126)</f>
        <v/>
      </c>
      <c r="EY126" s="228" t="str">
        <f>IF([2]相关演算!EY126="","",[2]相关演算!EY126)</f>
        <v/>
      </c>
      <c r="EZ126" s="228" t="str">
        <f>IF([2]相关演算!EZ126="","",[2]相关演算!EZ126)</f>
        <v/>
      </c>
      <c r="FA126" s="228" t="str">
        <f>IF([2]相关演算!FA126="","",[2]相关演算!FA126)</f>
        <v/>
      </c>
      <c r="FB126" s="228" t="str">
        <f>IF([2]相关演算!FB126="","",[2]相关演算!FB126)</f>
        <v/>
      </c>
      <c r="FC126" s="228" t="str">
        <f>IF([2]相关演算!FC126="","",[2]相关演算!FC126)</f>
        <v/>
      </c>
      <c r="FD126" s="228" t="str">
        <f>IF([2]相关演算!FD126="","",[2]相关演算!FD126)</f>
        <v/>
      </c>
      <c r="FE126" s="228" t="str">
        <f>IF([2]相关演算!FE126="","",[2]相关演算!FE126)</f>
        <v/>
      </c>
      <c r="FF126" s="228" t="str">
        <f>IF([2]相关演算!FF126="","",[2]相关演算!FF126)</f>
        <v/>
      </c>
      <c r="FG126" s="228" t="str">
        <f>IF([2]相关演算!FG126="","",[2]相关演算!FG126)</f>
        <v/>
      </c>
      <c r="FH126" s="228">
        <f>IF([2]相关演算!FH126="","",[2]相关演算!FH126)</f>
        <v>10111</v>
      </c>
      <c r="FI126" s="228" t="str">
        <f>IF([2]相关演算!FI126="","",[2]相关演算!FI126)</f>
        <v/>
      </c>
      <c r="FJ126" s="228" t="str">
        <f>IF([2]相关演算!FJ126="","",[2]相关演算!FJ126)</f>
        <v/>
      </c>
      <c r="FK126" s="228" t="str">
        <f>IF([2]相关演算!FK126="","",[2]相关演算!FK126)</f>
        <v/>
      </c>
      <c r="FL126" s="228" t="str">
        <f>IF([2]相关演算!FL126="","",[2]相关演算!FL126)</f>
        <v/>
      </c>
      <c r="FM126" s="228" t="str">
        <f>IF([2]相关演算!FM126="","",[2]相关演算!FM126)</f>
        <v/>
      </c>
      <c r="FN126" s="228" t="str">
        <f>IF([2]相关演算!FN126="","",[2]相关演算!FN126)</f>
        <v/>
      </c>
      <c r="FO126" s="228" t="str">
        <f>IF([2]相关演算!FO126="","",[2]相关演算!FO126)</f>
        <v/>
      </c>
      <c r="FP126" s="228" t="str">
        <f>IF([2]相关演算!FP126="","",[2]相关演算!FP126)</f>
        <v/>
      </c>
      <c r="FQ126" s="228" t="str">
        <f>IF([2]相关演算!FQ126="","",[2]相关演算!FQ126)</f>
        <v/>
      </c>
      <c r="FR126" s="228" t="str">
        <f>IF([2]相关演算!FR126="","",[2]相关演算!FR126)</f>
        <v/>
      </c>
      <c r="FS126" s="228" t="str">
        <f>IF([2]相关演算!FS126="","",[2]相关演算!FS126)</f>
        <v/>
      </c>
      <c r="FT126" s="228" t="str">
        <f>IF([2]相关演算!FT126="","",[2]相关演算!FT126)</f>
        <v/>
      </c>
      <c r="FU126" s="228" t="str">
        <f>IF([2]相关演算!FU126="","",[2]相关演算!FU126)</f>
        <v/>
      </c>
      <c r="FV126" s="228" t="str">
        <f>IF([2]相关演算!FV126="","",[2]相关演算!FV126)</f>
        <v/>
      </c>
      <c r="FW126" s="228" t="str">
        <f>IF([2]相关演算!FW126="","",[2]相关演算!FW126)</f>
        <v/>
      </c>
      <c r="FX126" s="228" t="str">
        <f>IF([2]相关演算!FX126="","",[2]相关演算!FX126)</f>
        <v/>
      </c>
      <c r="FY126" s="228" t="str">
        <f>IF([2]相关演算!FY126="","",[2]相关演算!FY126)</f>
        <v/>
      </c>
      <c r="FZ126" s="228" t="str">
        <f>IF([2]相关演算!FZ126="","",[2]相关演算!FZ126)</f>
        <v/>
      </c>
      <c r="GA126" s="228" t="str">
        <f>IF([2]相关演算!GA126="","",[2]相关演算!GA126)</f>
        <v/>
      </c>
      <c r="GB126" s="228" t="str">
        <f>IF([2]相关演算!GB126="","",[2]相关演算!GB126)</f>
        <v/>
      </c>
      <c r="GC126" s="228" t="str">
        <f>IF([2]相关演算!GC126="","",[2]相关演算!GC126)</f>
        <v/>
      </c>
      <c r="GD126" s="228" t="str">
        <f>IF([2]相关演算!GD126="","",[2]相关演算!GD126)</f>
        <v/>
      </c>
      <c r="GE126" s="228" t="str">
        <f>IF([2]相关演算!GE126="","",[2]相关演算!GE126)</f>
        <v/>
      </c>
      <c r="GF126" s="228" t="str">
        <f>IF([2]相关演算!GF126="","",[2]相关演算!GF126)</f>
        <v/>
      </c>
      <c r="GG126" s="228" t="str">
        <f>IF([2]相关演算!GG126="","",[2]相关演算!GG126)</f>
        <v/>
      </c>
      <c r="GH126" s="228" t="str">
        <f>IF([2]相关演算!GH126="","",[2]相关演算!GH126)</f>
        <v/>
      </c>
      <c r="GI126" s="228" t="str">
        <f>IF([2]相关演算!GI126="","",[2]相关演算!GI126)</f>
        <v/>
      </c>
      <c r="GJ126" s="228" t="str">
        <f>IF([2]相关演算!GJ126="","",[2]相关演算!GJ126)</f>
        <v/>
      </c>
      <c r="GK126" s="228" t="str">
        <f>IF([2]相关演算!GK126="","",[2]相关演算!GK126)</f>
        <v/>
      </c>
      <c r="GL126" s="228" t="str">
        <f>IF([2]相关演算!GL126="","",[2]相关演算!GL126)</f>
        <v/>
      </c>
      <c r="GM126" s="228" t="str">
        <f>IF([2]相关演算!GM126="","",[2]相关演算!GM126)</f>
        <v/>
      </c>
      <c r="GN126" s="228" t="str">
        <f>IF([2]相关演算!GN126="","",[2]相关演算!GN126)</f>
        <v/>
      </c>
      <c r="GO126" s="228" t="str">
        <f>IF([2]相关演算!GO126="","",[2]相关演算!GO126)</f>
        <v/>
      </c>
      <c r="GP126" s="228" t="str">
        <f>IF([2]相关演算!GP126="","",[2]相关演算!GP126)</f>
        <v/>
      </c>
      <c r="GQ126" s="228" t="str">
        <f>IF([2]相关演算!GQ126="","",[2]相关演算!GQ126)</f>
        <v/>
      </c>
      <c r="GR126" s="228" t="str">
        <f>IF([2]相关演算!GR126="","",[2]相关演算!GR126)</f>
        <v/>
      </c>
      <c r="GS126" s="228" t="str">
        <f>IF([2]相关演算!GS126="","",[2]相关演算!GS126)</f>
        <v/>
      </c>
      <c r="GT126" s="228" t="str">
        <f>IF([2]相关演算!GT126="","",[2]相关演算!GT126)</f>
        <v/>
      </c>
      <c r="GU126" s="228" t="str">
        <f>IF([2]相关演算!GU126="","",[2]相关演算!GU126)</f>
        <v/>
      </c>
      <c r="GV126" s="228" t="str">
        <f>IF([2]相关演算!GV126="","",[2]相关演算!GV126)</f>
        <v/>
      </c>
      <c r="GW126" s="228" t="str">
        <f>IF([2]相关演算!GW126="","",[2]相关演算!GW126)</f>
        <v/>
      </c>
      <c r="GX126" s="228" t="str">
        <f>IF([2]相关演算!GX126="","",[2]相关演算!GX126)</f>
        <v/>
      </c>
      <c r="GY126" s="228" t="str">
        <f>IF([2]相关演算!GY126="","",[2]相关演算!GY126)</f>
        <v/>
      </c>
      <c r="GZ126" s="228" t="str">
        <f>IF([2]相关演算!GZ126="","",[2]相关演算!GZ126)</f>
        <v/>
      </c>
    </row>
    <row r="127" spans="1:208">
      <c r="A127" s="228" t="str">
        <f>IF([2]相关演算!A127="","",[2]相关演算!A127)</f>
        <v/>
      </c>
      <c r="B127" s="228" t="str">
        <f>IF([2]相关演算!B127="","",[2]相关演算!B127)</f>
        <v/>
      </c>
      <c r="C127" s="228" t="str">
        <f>IF([2]相关演算!C127="","",[2]相关演算!C127)</f>
        <v/>
      </c>
      <c r="D127" s="228" t="str">
        <f>IF([2]相关演算!D127="","",[2]相关演算!D127)</f>
        <v/>
      </c>
      <c r="E127" s="228" t="str">
        <f>IF([2]相关演算!E127="","",[2]相关演算!E127)</f>
        <v/>
      </c>
      <c r="F127" s="228" t="str">
        <f>IF([2]相关演算!F127="","",[2]相关演算!F127)</f>
        <v/>
      </c>
      <c r="G127" s="228" t="str">
        <f>IF([2]相关演算!G127="","",[2]相关演算!G127)</f>
        <v/>
      </c>
      <c r="H127" s="228" t="str">
        <f>IF([2]相关演算!H127="","",[2]相关演算!H127)</f>
        <v/>
      </c>
      <c r="I127" s="228" t="str">
        <f>IF([2]相关演算!I127="","",[2]相关演算!I127)</f>
        <v/>
      </c>
      <c r="J127" s="228" t="str">
        <f>IF([2]相关演算!J127="","",[2]相关演算!J127)</f>
        <v/>
      </c>
      <c r="K127" s="228" t="str">
        <f>IF([2]相关演算!K127="","",[2]相关演算!K127)</f>
        <v/>
      </c>
      <c r="L127" s="228" t="str">
        <f>IF([2]相关演算!L127="","",[2]相关演算!L127)</f>
        <v/>
      </c>
      <c r="M127" s="228" t="str">
        <f>IF([2]相关演算!M127="","",[2]相关演算!M127)</f>
        <v/>
      </c>
      <c r="N127" s="228" t="str">
        <f>IF([2]相关演算!N127="","",[2]相关演算!N127)</f>
        <v/>
      </c>
      <c r="O127" s="228" t="str">
        <f>IF([2]相关演算!O127="","",[2]相关演算!O127)</f>
        <v/>
      </c>
      <c r="P127" s="228" t="str">
        <f>IF([2]相关演算!P127="","",[2]相关演算!P127)</f>
        <v/>
      </c>
      <c r="Q127" s="228" t="str">
        <f>IF([2]相关演算!Q127="","",[2]相关演算!Q127)</f>
        <v/>
      </c>
      <c r="R127" s="228" t="str">
        <f>IF([2]相关演算!R127="","",[2]相关演算!R127)</f>
        <v/>
      </c>
      <c r="S127" s="228" t="str">
        <f>IF([2]相关演算!S127="","",[2]相关演算!S127)</f>
        <v/>
      </c>
      <c r="T127" s="228" t="str">
        <f>IF([2]相关演算!T127="","",[2]相关演算!T127)</f>
        <v/>
      </c>
      <c r="U127" s="228" t="str">
        <f>IF([2]相关演算!U127="","",[2]相关演算!U127)</f>
        <v/>
      </c>
      <c r="V127" s="228" t="str">
        <f>IF([2]相关演算!V127="","",[2]相关演算!V127)</f>
        <v/>
      </c>
      <c r="W127" s="228" t="str">
        <f>IF([2]相关演算!W127="","",[2]相关演算!W127)</f>
        <v/>
      </c>
      <c r="X127" s="228" t="str">
        <f>IF([2]相关演算!X127="","",[2]相关演算!X127)</f>
        <v/>
      </c>
      <c r="Y127" s="228" t="str">
        <f>IF([2]相关演算!Y127="","",[2]相关演算!Y127)</f>
        <v/>
      </c>
      <c r="Z127" s="228" t="str">
        <f>IF([2]相关演算!Z127="","",[2]相关演算!Z127)</f>
        <v/>
      </c>
      <c r="AA127" s="228" t="str">
        <f>IF([2]相关演算!AA127="","",[2]相关演算!AA127)</f>
        <v/>
      </c>
      <c r="AB127" s="228" t="str">
        <f>IF([2]相关演算!AB127="","",[2]相关演算!AB127)</f>
        <v/>
      </c>
      <c r="AC127" s="228" t="str">
        <f>IF([2]相关演算!AC127="","",[2]相关演算!AC127)</f>
        <v/>
      </c>
      <c r="AD127" s="228" t="str">
        <f>IF([2]相关演算!AD127="","",[2]相关演算!AD127)</f>
        <v/>
      </c>
      <c r="AE127" s="228" t="str">
        <f>IF([2]相关演算!AE127="","",[2]相关演算!AE127)</f>
        <v/>
      </c>
      <c r="AF127" s="228" t="str">
        <f>IF([2]相关演算!AF127="","",[2]相关演算!AF127)</f>
        <v/>
      </c>
      <c r="AG127" s="228" t="str">
        <f>IF([2]相关演算!AG127="","",[2]相关演算!AG127)</f>
        <v/>
      </c>
      <c r="AH127" s="228" t="str">
        <f>IF([2]相关演算!AH127="","",[2]相关演算!AH127)</f>
        <v/>
      </c>
      <c r="AI127" s="228" t="str">
        <f>IF([2]相关演算!AI127="","",[2]相关演算!AI127)</f>
        <v/>
      </c>
      <c r="AJ127" s="228" t="str">
        <f>IF([2]相关演算!AJ127="","",[2]相关演算!AJ127)</f>
        <v/>
      </c>
      <c r="AK127" s="228" t="str">
        <f>IF([2]相关演算!AK127="","",[2]相关演算!AK127)</f>
        <v/>
      </c>
      <c r="AL127" s="228" t="str">
        <f>IF([2]相关演算!AL127="","",[2]相关演算!AL127)</f>
        <v/>
      </c>
      <c r="AM127" s="228" t="str">
        <f>IF([2]相关演算!AM127="","",[2]相关演算!AM127)</f>
        <v/>
      </c>
      <c r="AN127" s="228" t="str">
        <f>IF([2]相关演算!AN127="","",[2]相关演算!AN127)</f>
        <v/>
      </c>
      <c r="AO127" s="228" t="str">
        <f>IF([2]相关演算!AO127="","",[2]相关演算!AO127)</f>
        <v/>
      </c>
      <c r="AP127" s="228" t="str">
        <f>IF([2]相关演算!AP127="","",[2]相关演算!AP127)</f>
        <v/>
      </c>
      <c r="AQ127" s="228" t="str">
        <f>IF([2]相关演算!AQ127="","",[2]相关演算!AQ127)</f>
        <v/>
      </c>
      <c r="AR127" s="228" t="str">
        <f>IF([2]相关演算!AR127="","",[2]相关演算!AR127)</f>
        <v/>
      </c>
      <c r="AS127" s="228" t="str">
        <f>IF([2]相关演算!AS127="","",[2]相关演算!AS127)</f>
        <v/>
      </c>
      <c r="AT127" s="228" t="str">
        <f>IF([2]相关演算!AT127="","",[2]相关演算!AT127)</f>
        <v/>
      </c>
      <c r="AU127" s="228" t="str">
        <f>IF([2]相关演算!AU127="","",[2]相关演算!AU127)</f>
        <v/>
      </c>
      <c r="AV127" s="228" t="str">
        <f>IF([2]相关演算!AV127="","",[2]相关演算!AV127)</f>
        <v/>
      </c>
      <c r="AW127" s="228" t="str">
        <f>IF([2]相关演算!AW127="","",[2]相关演算!AW127)</f>
        <v/>
      </c>
      <c r="AX127" s="228" t="str">
        <f>IF([2]相关演算!AX127="","",[2]相关演算!AX127)</f>
        <v/>
      </c>
      <c r="AY127" s="228" t="str">
        <f>IF([2]相关演算!AY127="","",[2]相关演算!AY127)</f>
        <v/>
      </c>
      <c r="AZ127" s="228" t="str">
        <f>IF([2]相关演算!AZ127="","",[2]相关演算!AZ127)</f>
        <v/>
      </c>
      <c r="BA127" s="228" t="str">
        <f>IF([2]相关演算!BA127="","",[2]相关演算!BA127)</f>
        <v/>
      </c>
      <c r="BB127" s="228" t="str">
        <f>IF([2]相关演算!BB127="","",[2]相关演算!BB127)</f>
        <v/>
      </c>
      <c r="BC127" s="228" t="str">
        <f>IF([2]相关演算!BC127="","",[2]相关演算!BC127)</f>
        <v/>
      </c>
      <c r="BD127" s="228" t="str">
        <f>IF([2]相关演算!BD127="","",[2]相关演算!BD127)</f>
        <v/>
      </c>
      <c r="BE127" s="228" t="str">
        <f>IF([2]相关演算!BE127="","",[2]相关演算!BE127)</f>
        <v/>
      </c>
      <c r="BF127" s="228" t="str">
        <f>IF([2]相关演算!BF127="","",[2]相关演算!BF127)</f>
        <v/>
      </c>
      <c r="BG127" s="228" t="str">
        <f>IF([2]相关演算!BG127="","",[2]相关演算!BG127)</f>
        <v/>
      </c>
      <c r="BH127" s="228" t="str">
        <f>IF([2]相关演算!BH127="","",[2]相关演算!BH127)</f>
        <v/>
      </c>
      <c r="BI127" s="228" t="str">
        <f>IF([2]相关演算!BI127="","",[2]相关演算!BI127)</f>
        <v/>
      </c>
      <c r="BJ127" s="228" t="str">
        <f>IF([2]相关演算!BJ127="","",[2]相关演算!BJ127)</f>
        <v/>
      </c>
      <c r="BK127" s="228" t="str">
        <f>IF([2]相关演算!BK127="","",[2]相关演算!BK127)</f>
        <v/>
      </c>
      <c r="BL127" s="228" t="str">
        <f>IF([2]相关演算!BL127="","",[2]相关演算!BL127)</f>
        <v/>
      </c>
      <c r="BM127" s="228" t="str">
        <f>IF([2]相关演算!BM127="","",[2]相关演算!BM127)</f>
        <v/>
      </c>
      <c r="BN127" s="228" t="str">
        <f>IF([2]相关演算!BN127="","",[2]相关演算!BN127)</f>
        <v/>
      </c>
      <c r="BO127" s="228" t="str">
        <f>IF([2]相关演算!BO127="","",[2]相关演算!BO127)</f>
        <v/>
      </c>
      <c r="BP127" s="228" t="str">
        <f>IF([2]相关演算!BP127="","",[2]相关演算!BP127)</f>
        <v/>
      </c>
      <c r="BQ127" s="228" t="str">
        <f>IF([2]相关演算!BQ127="","",[2]相关演算!BQ127)</f>
        <v/>
      </c>
      <c r="BR127" s="228" t="str">
        <f>IF([2]相关演算!BR127="","",[2]相关演算!BR127)</f>
        <v/>
      </c>
      <c r="BS127" s="228" t="str">
        <f>IF([2]相关演算!BS127="","",[2]相关演算!BS127)</f>
        <v/>
      </c>
      <c r="BT127" s="228" t="str">
        <f>IF([2]相关演算!BT127="","",[2]相关演算!BT127)</f>
        <v/>
      </c>
      <c r="BU127" s="228" t="str">
        <f>IF([2]相关演算!BU127="","",[2]相关演算!BU127)</f>
        <v/>
      </c>
      <c r="BV127" s="228" t="str">
        <f>IF([2]相关演算!BV127="","",[2]相关演算!BV127)</f>
        <v/>
      </c>
      <c r="BW127" s="228" t="str">
        <f>IF([2]相关演算!BW127="","",[2]相关演算!BW127)</f>
        <v/>
      </c>
      <c r="BX127" s="228" t="str">
        <f>IF([2]相关演算!BX127="","",[2]相关演算!BX127)</f>
        <v/>
      </c>
      <c r="BY127" s="228" t="str">
        <f>IF([2]相关演算!BY127="","",[2]相关演算!BY127)</f>
        <v/>
      </c>
      <c r="BZ127" s="228" t="str">
        <f>IF([2]相关演算!BZ127="","",[2]相关演算!BZ127)</f>
        <v/>
      </c>
      <c r="CA127" s="228" t="str">
        <f>IF([2]相关演算!CA127="","",[2]相关演算!CA127)</f>
        <v/>
      </c>
      <c r="CB127" s="228" t="str">
        <f>IF([2]相关演算!CB127="","",[2]相关演算!CB127)</f>
        <v/>
      </c>
      <c r="CC127" s="228" t="str">
        <f>IF([2]相关演算!CC127="","",[2]相关演算!CC127)</f>
        <v/>
      </c>
      <c r="CD127" s="228" t="str">
        <f>IF([2]相关演算!CD127="","",[2]相关演算!CD127)</f>
        <v/>
      </c>
      <c r="CE127" s="228" t="str">
        <f>IF([2]相关演算!CE127="","",[2]相关演算!CE127)</f>
        <v/>
      </c>
      <c r="CF127" s="228" t="str">
        <f>IF([2]相关演算!CF127="","",[2]相关演算!CF127)</f>
        <v/>
      </c>
      <c r="CG127" s="228" t="str">
        <f>IF([2]相关演算!CG127="","",[2]相关演算!CG127)</f>
        <v/>
      </c>
      <c r="CH127" s="228" t="str">
        <f>IF([2]相关演算!CH127="","",[2]相关演算!CH127)</f>
        <v/>
      </c>
      <c r="CI127" s="228" t="str">
        <f>IF([2]相关演算!CI127="","",[2]相关演算!CI127)</f>
        <v/>
      </c>
      <c r="CJ127" s="228" t="str">
        <f>IF([2]相关演算!CJ127="","",[2]相关演算!CJ127)</f>
        <v/>
      </c>
      <c r="CK127" s="228" t="str">
        <f>IF([2]相关演算!CK127="","",[2]相关演算!CK127)</f>
        <v/>
      </c>
      <c r="CL127" s="228" t="str">
        <f>IF([2]相关演算!CL127="","",[2]相关演算!CL127)</f>
        <v/>
      </c>
      <c r="CM127" s="228" t="str">
        <f>IF([2]相关演算!CM127="","",[2]相关演算!CM127)</f>
        <v/>
      </c>
      <c r="CN127" s="228" t="str">
        <f>IF([2]相关演算!CN127="","",[2]相关演算!CN127)</f>
        <v/>
      </c>
      <c r="CO127" s="228" t="str">
        <f>IF([2]相关演算!CO127="","",[2]相关演算!CO127)</f>
        <v/>
      </c>
      <c r="CP127" s="228" t="str">
        <f>IF([2]相关演算!CP127="","",[2]相关演算!CP127)</f>
        <v/>
      </c>
      <c r="CQ127" s="228" t="str">
        <f>IF([2]相关演算!CQ127="","",[2]相关演算!CQ127)</f>
        <v/>
      </c>
      <c r="CR127" s="228" t="str">
        <f>IF([2]相关演算!CR127="","",[2]相关演算!CR127)</f>
        <v/>
      </c>
      <c r="CS127" s="228" t="str">
        <f>IF([2]相关演算!CS127="","",[2]相关演算!CS127)</f>
        <v/>
      </c>
      <c r="CT127" s="228" t="str">
        <f>IF([2]相关演算!CT127="","",[2]相关演算!CT127)</f>
        <v/>
      </c>
      <c r="CU127" s="228" t="str">
        <f>IF([2]相关演算!CU127="","",[2]相关演算!CU127)</f>
        <v/>
      </c>
      <c r="CV127" s="228" t="str">
        <f>IF([2]相关演算!CV127="","",[2]相关演算!CV127)</f>
        <v/>
      </c>
      <c r="CW127" s="228" t="str">
        <f>IF([2]相关演算!CW127="","",[2]相关演算!CW127)</f>
        <v/>
      </c>
      <c r="CX127" s="228" t="str">
        <f>IF([2]相关演算!CX127="","",[2]相关演算!CX127)</f>
        <v/>
      </c>
      <c r="CY127" s="228" t="str">
        <f>IF([2]相关演算!CY127="","",[2]相关演算!CY127)</f>
        <v/>
      </c>
      <c r="CZ127" s="228" t="str">
        <f>IF([2]相关演算!CZ127="","",[2]相关演算!CZ127)</f>
        <v/>
      </c>
      <c r="DA127" s="228" t="str">
        <f>IF([2]相关演算!DA127="","",[2]相关演算!DA127)</f>
        <v/>
      </c>
      <c r="DB127" s="228" t="str">
        <f>IF([2]相关演算!DB127="","",[2]相关演算!DB127)</f>
        <v/>
      </c>
      <c r="DC127" s="228" t="str">
        <f>IF([2]相关演算!DC127="","",[2]相关演算!DC127)</f>
        <v/>
      </c>
      <c r="DD127" s="228" t="str">
        <f>IF([2]相关演算!DD127="","",[2]相关演算!DD127)</f>
        <v/>
      </c>
      <c r="DE127" s="228" t="str">
        <f>IF([2]相关演算!DE127="","",[2]相关演算!DE127)</f>
        <v/>
      </c>
      <c r="DF127" s="228" t="str">
        <f>IF([2]相关演算!DF127="","",[2]相关演算!DF127)</f>
        <v/>
      </c>
      <c r="DG127" s="228" t="str">
        <f>IF([2]相关演算!DG127="","",[2]相关演算!DG127)</f>
        <v/>
      </c>
      <c r="DH127" s="228" t="str">
        <f>IF([2]相关演算!DH127="","",[2]相关演算!DH127)</f>
        <v/>
      </c>
      <c r="DI127" s="228" t="str">
        <f>IF([2]相关演算!DI127="","",[2]相关演算!DI127)</f>
        <v/>
      </c>
      <c r="DJ127" s="228" t="str">
        <f>IF([2]相关演算!DJ127="","",[2]相关演算!DJ127)</f>
        <v/>
      </c>
      <c r="DK127" s="228" t="str">
        <f>IF([2]相关演算!DK127="","",[2]相关演算!DK127)</f>
        <v/>
      </c>
      <c r="DL127" s="228" t="str">
        <f>IF([2]相关演算!DL127="","",[2]相关演算!DL127)</f>
        <v/>
      </c>
      <c r="DM127" s="228" t="str">
        <f>IF([2]相关演算!DM127="","",[2]相关演算!DM127)</f>
        <v/>
      </c>
      <c r="DN127" s="228" t="str">
        <f>IF([2]相关演算!DN127="","",[2]相关演算!DN127)</f>
        <v/>
      </c>
      <c r="DO127" s="228" t="str">
        <f>IF([2]相关演算!DO127="","",[2]相关演算!DO127)</f>
        <v/>
      </c>
      <c r="DP127" s="228" t="str">
        <f>IF([2]相关演算!DP127="","",[2]相关演算!DP127)</f>
        <v/>
      </c>
      <c r="DQ127" s="228" t="str">
        <f>IF([2]相关演算!DQ127="","",[2]相关演算!DQ127)</f>
        <v/>
      </c>
      <c r="DR127" s="228" t="str">
        <f>IF([2]相关演算!DR127="","",[2]相关演算!DR127)</f>
        <v/>
      </c>
      <c r="DS127" s="228" t="str">
        <f>IF([2]相关演算!DS127="","",[2]相关演算!DS127)</f>
        <v/>
      </c>
      <c r="DT127" s="228" t="str">
        <f>IF([2]相关演算!DT127="","",[2]相关演算!DT127)</f>
        <v/>
      </c>
      <c r="DU127" s="228" t="str">
        <f>IF([2]相关演算!DU127="","",[2]相关演算!DU127)</f>
        <v/>
      </c>
      <c r="DV127" s="228" t="str">
        <f>IF([2]相关演算!DV127="","",[2]相关演算!DV127)</f>
        <v/>
      </c>
      <c r="DW127" s="228" t="str">
        <f>IF([2]相关演算!DW127="","",[2]相关演算!DW127)</f>
        <v/>
      </c>
      <c r="DX127" s="228" t="str">
        <f>IF([2]相关演算!DX127="","",[2]相关演算!DX127)</f>
        <v/>
      </c>
      <c r="DY127" s="228" t="str">
        <f>IF([2]相关演算!DY127="","",[2]相关演算!DY127)</f>
        <v/>
      </c>
      <c r="DZ127" s="228" t="str">
        <f>IF([2]相关演算!DZ127="","",[2]相关演算!DZ127)</f>
        <v/>
      </c>
      <c r="EA127" s="228" t="str">
        <f>IF([2]相关演算!EA127="","",[2]相关演算!EA127)</f>
        <v/>
      </c>
      <c r="EB127" s="228" t="str">
        <f>IF([2]相关演算!EB127="","",[2]相关演算!EB127)</f>
        <v/>
      </c>
      <c r="EC127" s="228" t="str">
        <f>IF([2]相关演算!EC127="","",[2]相关演算!EC127)</f>
        <v/>
      </c>
      <c r="ED127" s="228" t="str">
        <f>IF([2]相关演算!ED127="","",[2]相关演算!ED127)</f>
        <v/>
      </c>
      <c r="EE127" s="228" t="str">
        <f>IF([2]相关演算!EE127="","",[2]相关演算!EE127)</f>
        <v/>
      </c>
      <c r="EF127" s="228" t="str">
        <f>IF([2]相关演算!EF127="","",[2]相关演算!EF127)</f>
        <v/>
      </c>
      <c r="EG127" s="228" t="str">
        <f>IF([2]相关演算!EG127="","",[2]相关演算!EG127)</f>
        <v/>
      </c>
      <c r="EH127" s="228" t="str">
        <f>IF([2]相关演算!EH127="","",[2]相关演算!EH127)</f>
        <v/>
      </c>
      <c r="EI127" s="228" t="str">
        <f>IF([2]相关演算!EI127="","",[2]相关演算!EI127)</f>
        <v/>
      </c>
      <c r="EJ127" s="228" t="str">
        <f>IF([2]相关演算!EJ127="","",[2]相关演算!EJ127)</f>
        <v/>
      </c>
      <c r="EK127" s="228" t="str">
        <f>IF([2]相关演算!EK127="","",[2]相关演算!EK127)</f>
        <v/>
      </c>
      <c r="EL127" s="228" t="str">
        <f>IF([2]相关演算!EL127="","",[2]相关演算!EL127)</f>
        <v/>
      </c>
      <c r="EM127" s="228" t="str">
        <f>IF([2]相关演算!EM127="","",[2]相关演算!EM127)</f>
        <v/>
      </c>
      <c r="EN127" s="228" t="str">
        <f>IF([2]相关演算!EN127="","",[2]相关演算!EN127)</f>
        <v/>
      </c>
      <c r="EO127" s="228" t="str">
        <f>IF([2]相关演算!EO127="","",[2]相关演算!EO127)</f>
        <v/>
      </c>
      <c r="EP127" s="228" t="str">
        <f>IF([2]相关演算!EP127="","",[2]相关演算!EP127)</f>
        <v/>
      </c>
      <c r="EQ127" s="228" t="str">
        <f>IF([2]相关演算!EQ127="","",[2]相关演算!EQ127)</f>
        <v/>
      </c>
      <c r="ER127" s="228" t="str">
        <f>IF([2]相关演算!ER127="","",[2]相关演算!ER127)</f>
        <v/>
      </c>
      <c r="ES127" s="228" t="str">
        <f>IF([2]相关演算!ES127="","",[2]相关演算!ES127)</f>
        <v/>
      </c>
      <c r="ET127" s="228" t="str">
        <f>IF([2]相关演算!ET127="","",[2]相关演算!ET127)</f>
        <v/>
      </c>
      <c r="EU127" s="228" t="str">
        <f>IF([2]相关演算!EU127="","",[2]相关演算!EU127)</f>
        <v/>
      </c>
      <c r="EV127" s="228" t="str">
        <f>IF([2]相关演算!EV127="","",[2]相关演算!EV127)</f>
        <v/>
      </c>
      <c r="EW127" s="228" t="str">
        <f>IF([2]相关演算!EW127="","",[2]相关演算!EW127)</f>
        <v/>
      </c>
      <c r="EX127" s="228" t="str">
        <f>IF([2]相关演算!EX127="","",[2]相关演算!EX127)</f>
        <v/>
      </c>
      <c r="EY127" s="228" t="str">
        <f>IF([2]相关演算!EY127="","",[2]相关演算!EY127)</f>
        <v/>
      </c>
      <c r="EZ127" s="228" t="str">
        <f>IF([2]相关演算!EZ127="","",[2]相关演算!EZ127)</f>
        <v/>
      </c>
      <c r="FA127" s="228" t="str">
        <f>IF([2]相关演算!FA127="","",[2]相关演算!FA127)</f>
        <v/>
      </c>
      <c r="FB127" s="228" t="str">
        <f>IF([2]相关演算!FB127="","",[2]相关演算!FB127)</f>
        <v/>
      </c>
      <c r="FC127" s="228" t="str">
        <f>IF([2]相关演算!FC127="","",[2]相关演算!FC127)</f>
        <v/>
      </c>
      <c r="FD127" s="228" t="str">
        <f>IF([2]相关演算!FD127="","",[2]相关演算!FD127)</f>
        <v/>
      </c>
      <c r="FE127" s="228" t="str">
        <f>IF([2]相关演算!FE127="","",[2]相关演算!FE127)</f>
        <v/>
      </c>
      <c r="FF127" s="228" t="str">
        <f>IF([2]相关演算!FF127="","",[2]相关演算!FF127)</f>
        <v/>
      </c>
      <c r="FG127" s="228" t="str">
        <f>IF([2]相关演算!FG127="","",[2]相关演算!FG127)</f>
        <v/>
      </c>
      <c r="FH127" s="228">
        <f>IF([2]相关演算!FH127="","",[2]相关演算!FH127)</f>
        <v>10112</v>
      </c>
      <c r="FI127" s="228" t="str">
        <f>IF([2]相关演算!FI127="","",[2]相关演算!FI127)</f>
        <v/>
      </c>
      <c r="FJ127" s="228" t="str">
        <f>IF([2]相关演算!FJ127="","",[2]相关演算!FJ127)</f>
        <v/>
      </c>
      <c r="FK127" s="228" t="str">
        <f>IF([2]相关演算!FK127="","",[2]相关演算!FK127)</f>
        <v/>
      </c>
      <c r="FL127" s="228" t="str">
        <f>IF([2]相关演算!FL127="","",[2]相关演算!FL127)</f>
        <v/>
      </c>
      <c r="FM127" s="228" t="str">
        <f>IF([2]相关演算!FM127="","",[2]相关演算!FM127)</f>
        <v/>
      </c>
      <c r="FN127" s="228" t="str">
        <f>IF([2]相关演算!FN127="","",[2]相关演算!FN127)</f>
        <v/>
      </c>
      <c r="FO127" s="228" t="str">
        <f>IF([2]相关演算!FO127="","",[2]相关演算!FO127)</f>
        <v/>
      </c>
      <c r="FP127" s="228" t="str">
        <f>IF([2]相关演算!FP127="","",[2]相关演算!FP127)</f>
        <v/>
      </c>
      <c r="FQ127" s="228" t="str">
        <f>IF([2]相关演算!FQ127="","",[2]相关演算!FQ127)</f>
        <v/>
      </c>
      <c r="FR127" s="228" t="str">
        <f>IF([2]相关演算!FR127="","",[2]相关演算!FR127)</f>
        <v/>
      </c>
      <c r="FS127" s="228" t="str">
        <f>IF([2]相关演算!FS127="","",[2]相关演算!FS127)</f>
        <v/>
      </c>
      <c r="FT127" s="228" t="str">
        <f>IF([2]相关演算!FT127="","",[2]相关演算!FT127)</f>
        <v/>
      </c>
      <c r="FU127" s="228" t="str">
        <f>IF([2]相关演算!FU127="","",[2]相关演算!FU127)</f>
        <v/>
      </c>
      <c r="FV127" s="228" t="str">
        <f>IF([2]相关演算!FV127="","",[2]相关演算!FV127)</f>
        <v/>
      </c>
      <c r="FW127" s="228" t="str">
        <f>IF([2]相关演算!FW127="","",[2]相关演算!FW127)</f>
        <v/>
      </c>
      <c r="FX127" s="228" t="str">
        <f>IF([2]相关演算!FX127="","",[2]相关演算!FX127)</f>
        <v/>
      </c>
      <c r="FY127" s="228" t="str">
        <f>IF([2]相关演算!FY127="","",[2]相关演算!FY127)</f>
        <v/>
      </c>
      <c r="FZ127" s="228" t="str">
        <f>IF([2]相关演算!FZ127="","",[2]相关演算!FZ127)</f>
        <v/>
      </c>
      <c r="GA127" s="228" t="str">
        <f>IF([2]相关演算!GA127="","",[2]相关演算!GA127)</f>
        <v/>
      </c>
      <c r="GB127" s="228" t="str">
        <f>IF([2]相关演算!GB127="","",[2]相关演算!GB127)</f>
        <v/>
      </c>
      <c r="GC127" s="228" t="str">
        <f>IF([2]相关演算!GC127="","",[2]相关演算!GC127)</f>
        <v/>
      </c>
      <c r="GD127" s="228" t="str">
        <f>IF([2]相关演算!GD127="","",[2]相关演算!GD127)</f>
        <v/>
      </c>
      <c r="GE127" s="228" t="str">
        <f>IF([2]相关演算!GE127="","",[2]相关演算!GE127)</f>
        <v/>
      </c>
      <c r="GF127" s="228" t="str">
        <f>IF([2]相关演算!GF127="","",[2]相关演算!GF127)</f>
        <v/>
      </c>
      <c r="GG127" s="228" t="str">
        <f>IF([2]相关演算!GG127="","",[2]相关演算!GG127)</f>
        <v/>
      </c>
      <c r="GH127" s="228" t="str">
        <f>IF([2]相关演算!GH127="","",[2]相关演算!GH127)</f>
        <v/>
      </c>
      <c r="GI127" s="228" t="str">
        <f>IF([2]相关演算!GI127="","",[2]相关演算!GI127)</f>
        <v/>
      </c>
      <c r="GJ127" s="228" t="str">
        <f>IF([2]相关演算!GJ127="","",[2]相关演算!GJ127)</f>
        <v/>
      </c>
      <c r="GK127" s="228" t="str">
        <f>IF([2]相关演算!GK127="","",[2]相关演算!GK127)</f>
        <v/>
      </c>
      <c r="GL127" s="228" t="str">
        <f>IF([2]相关演算!GL127="","",[2]相关演算!GL127)</f>
        <v/>
      </c>
      <c r="GM127" s="228" t="str">
        <f>IF([2]相关演算!GM127="","",[2]相关演算!GM127)</f>
        <v/>
      </c>
      <c r="GN127" s="228" t="str">
        <f>IF([2]相关演算!GN127="","",[2]相关演算!GN127)</f>
        <v/>
      </c>
      <c r="GO127" s="228" t="str">
        <f>IF([2]相关演算!GO127="","",[2]相关演算!GO127)</f>
        <v/>
      </c>
      <c r="GP127" s="228" t="str">
        <f>IF([2]相关演算!GP127="","",[2]相关演算!GP127)</f>
        <v/>
      </c>
      <c r="GQ127" s="228" t="str">
        <f>IF([2]相关演算!GQ127="","",[2]相关演算!GQ127)</f>
        <v/>
      </c>
      <c r="GR127" s="228" t="str">
        <f>IF([2]相关演算!GR127="","",[2]相关演算!GR127)</f>
        <v/>
      </c>
      <c r="GS127" s="228" t="str">
        <f>IF([2]相关演算!GS127="","",[2]相关演算!GS127)</f>
        <v/>
      </c>
      <c r="GT127" s="228" t="str">
        <f>IF([2]相关演算!GT127="","",[2]相关演算!GT127)</f>
        <v/>
      </c>
      <c r="GU127" s="228" t="str">
        <f>IF([2]相关演算!GU127="","",[2]相关演算!GU127)</f>
        <v/>
      </c>
      <c r="GV127" s="228" t="str">
        <f>IF([2]相关演算!GV127="","",[2]相关演算!GV127)</f>
        <v/>
      </c>
      <c r="GW127" s="228" t="str">
        <f>IF([2]相关演算!GW127="","",[2]相关演算!GW127)</f>
        <v/>
      </c>
      <c r="GX127" s="228" t="str">
        <f>IF([2]相关演算!GX127="","",[2]相关演算!GX127)</f>
        <v/>
      </c>
      <c r="GY127" s="228" t="str">
        <f>IF([2]相关演算!GY127="","",[2]相关演算!GY127)</f>
        <v/>
      </c>
      <c r="GZ127" s="228" t="str">
        <f>IF([2]相关演算!GZ127="","",[2]相关演算!GZ127)</f>
        <v/>
      </c>
    </row>
    <row r="128" spans="1:208">
      <c r="A128" s="228" t="str">
        <f>IF([2]相关演算!A128="","",[2]相关演算!A128)</f>
        <v/>
      </c>
      <c r="B128" s="228" t="str">
        <f>IF([2]相关演算!B128="","",[2]相关演算!B128)</f>
        <v/>
      </c>
      <c r="C128" s="228" t="str">
        <f>IF([2]相关演算!C128="","",[2]相关演算!C128)</f>
        <v/>
      </c>
      <c r="D128" s="228" t="str">
        <f>IF([2]相关演算!D128="","",[2]相关演算!D128)</f>
        <v/>
      </c>
      <c r="E128" s="228" t="str">
        <f>IF([2]相关演算!E128="","",[2]相关演算!E128)</f>
        <v/>
      </c>
      <c r="F128" s="228" t="str">
        <f>IF([2]相关演算!F128="","",[2]相关演算!F128)</f>
        <v/>
      </c>
      <c r="G128" s="228" t="str">
        <f>IF([2]相关演算!G128="","",[2]相关演算!G128)</f>
        <v/>
      </c>
      <c r="H128" s="228" t="str">
        <f>IF([2]相关演算!H128="","",[2]相关演算!H128)</f>
        <v/>
      </c>
      <c r="I128" s="228" t="str">
        <f>IF([2]相关演算!I128="","",[2]相关演算!I128)</f>
        <v/>
      </c>
      <c r="J128" s="228" t="str">
        <f>IF([2]相关演算!J128="","",[2]相关演算!J128)</f>
        <v/>
      </c>
      <c r="K128" s="228" t="str">
        <f>IF([2]相关演算!K128="","",[2]相关演算!K128)</f>
        <v/>
      </c>
      <c r="L128" s="228" t="str">
        <f>IF([2]相关演算!L128="","",[2]相关演算!L128)</f>
        <v/>
      </c>
      <c r="M128" s="228" t="str">
        <f>IF([2]相关演算!M128="","",[2]相关演算!M128)</f>
        <v/>
      </c>
      <c r="N128" s="228" t="str">
        <f>IF([2]相关演算!N128="","",[2]相关演算!N128)</f>
        <v/>
      </c>
      <c r="O128" s="228" t="str">
        <f>IF([2]相关演算!O128="","",[2]相关演算!O128)</f>
        <v/>
      </c>
      <c r="P128" s="228" t="str">
        <f>IF([2]相关演算!P128="","",[2]相关演算!P128)</f>
        <v/>
      </c>
      <c r="Q128" s="228" t="str">
        <f>IF([2]相关演算!Q128="","",[2]相关演算!Q128)</f>
        <v/>
      </c>
      <c r="R128" s="228" t="str">
        <f>IF([2]相关演算!R128="","",[2]相关演算!R128)</f>
        <v/>
      </c>
      <c r="S128" s="228" t="str">
        <f>IF([2]相关演算!S128="","",[2]相关演算!S128)</f>
        <v/>
      </c>
      <c r="T128" s="228" t="str">
        <f>IF([2]相关演算!T128="","",[2]相关演算!T128)</f>
        <v/>
      </c>
      <c r="U128" s="228" t="str">
        <f>IF([2]相关演算!U128="","",[2]相关演算!U128)</f>
        <v/>
      </c>
      <c r="V128" s="228" t="str">
        <f>IF([2]相关演算!V128="","",[2]相关演算!V128)</f>
        <v/>
      </c>
      <c r="W128" s="228" t="str">
        <f>IF([2]相关演算!W128="","",[2]相关演算!W128)</f>
        <v/>
      </c>
      <c r="X128" s="228" t="str">
        <f>IF([2]相关演算!X128="","",[2]相关演算!X128)</f>
        <v/>
      </c>
      <c r="Y128" s="228" t="str">
        <f>IF([2]相关演算!Y128="","",[2]相关演算!Y128)</f>
        <v/>
      </c>
      <c r="Z128" s="228" t="str">
        <f>IF([2]相关演算!Z128="","",[2]相关演算!Z128)</f>
        <v/>
      </c>
      <c r="AA128" s="228" t="str">
        <f>IF([2]相关演算!AA128="","",[2]相关演算!AA128)</f>
        <v/>
      </c>
      <c r="AB128" s="228" t="str">
        <f>IF([2]相关演算!AB128="","",[2]相关演算!AB128)</f>
        <v/>
      </c>
      <c r="AC128" s="228" t="str">
        <f>IF([2]相关演算!AC128="","",[2]相关演算!AC128)</f>
        <v/>
      </c>
      <c r="AD128" s="228" t="str">
        <f>IF([2]相关演算!AD128="","",[2]相关演算!AD128)</f>
        <v/>
      </c>
      <c r="AE128" s="228" t="str">
        <f>IF([2]相关演算!AE128="","",[2]相关演算!AE128)</f>
        <v/>
      </c>
      <c r="AF128" s="228" t="str">
        <f>IF([2]相关演算!AF128="","",[2]相关演算!AF128)</f>
        <v/>
      </c>
      <c r="AG128" s="228" t="str">
        <f>IF([2]相关演算!AG128="","",[2]相关演算!AG128)</f>
        <v/>
      </c>
      <c r="AH128" s="228" t="str">
        <f>IF([2]相关演算!AH128="","",[2]相关演算!AH128)</f>
        <v/>
      </c>
      <c r="AI128" s="228" t="str">
        <f>IF([2]相关演算!AI128="","",[2]相关演算!AI128)</f>
        <v/>
      </c>
      <c r="AJ128" s="228" t="str">
        <f>IF([2]相关演算!AJ128="","",[2]相关演算!AJ128)</f>
        <v/>
      </c>
      <c r="AK128" s="228" t="str">
        <f>IF([2]相关演算!AK128="","",[2]相关演算!AK128)</f>
        <v/>
      </c>
      <c r="AL128" s="228" t="str">
        <f>IF([2]相关演算!AL128="","",[2]相关演算!AL128)</f>
        <v/>
      </c>
      <c r="AM128" s="228" t="str">
        <f>IF([2]相关演算!AM128="","",[2]相关演算!AM128)</f>
        <v/>
      </c>
      <c r="AN128" s="228" t="str">
        <f>IF([2]相关演算!AN128="","",[2]相关演算!AN128)</f>
        <v/>
      </c>
      <c r="AO128" s="228" t="str">
        <f>IF([2]相关演算!AO128="","",[2]相关演算!AO128)</f>
        <v/>
      </c>
      <c r="AP128" s="228" t="str">
        <f>IF([2]相关演算!AP128="","",[2]相关演算!AP128)</f>
        <v/>
      </c>
      <c r="AQ128" s="228" t="str">
        <f>IF([2]相关演算!AQ128="","",[2]相关演算!AQ128)</f>
        <v/>
      </c>
      <c r="AR128" s="228" t="str">
        <f>IF([2]相关演算!AR128="","",[2]相关演算!AR128)</f>
        <v/>
      </c>
      <c r="AS128" s="228" t="str">
        <f>IF([2]相关演算!AS128="","",[2]相关演算!AS128)</f>
        <v/>
      </c>
      <c r="AT128" s="228" t="str">
        <f>IF([2]相关演算!AT128="","",[2]相关演算!AT128)</f>
        <v/>
      </c>
      <c r="AU128" s="228" t="str">
        <f>IF([2]相关演算!AU128="","",[2]相关演算!AU128)</f>
        <v/>
      </c>
      <c r="AV128" s="228" t="str">
        <f>IF([2]相关演算!AV128="","",[2]相关演算!AV128)</f>
        <v/>
      </c>
      <c r="AW128" s="228" t="str">
        <f>IF([2]相关演算!AW128="","",[2]相关演算!AW128)</f>
        <v/>
      </c>
      <c r="AX128" s="228" t="str">
        <f>IF([2]相关演算!AX128="","",[2]相关演算!AX128)</f>
        <v/>
      </c>
      <c r="AY128" s="228" t="str">
        <f>IF([2]相关演算!AY128="","",[2]相关演算!AY128)</f>
        <v/>
      </c>
      <c r="AZ128" s="228" t="str">
        <f>IF([2]相关演算!AZ128="","",[2]相关演算!AZ128)</f>
        <v/>
      </c>
      <c r="BA128" s="228" t="str">
        <f>IF([2]相关演算!BA128="","",[2]相关演算!BA128)</f>
        <v/>
      </c>
      <c r="BB128" s="228" t="str">
        <f>IF([2]相关演算!BB128="","",[2]相关演算!BB128)</f>
        <v/>
      </c>
      <c r="BC128" s="228" t="str">
        <f>IF([2]相关演算!BC128="","",[2]相关演算!BC128)</f>
        <v/>
      </c>
      <c r="BD128" s="228" t="str">
        <f>IF([2]相关演算!BD128="","",[2]相关演算!BD128)</f>
        <v/>
      </c>
      <c r="BE128" s="228" t="str">
        <f>IF([2]相关演算!BE128="","",[2]相关演算!BE128)</f>
        <v/>
      </c>
      <c r="BF128" s="228" t="str">
        <f>IF([2]相关演算!BF128="","",[2]相关演算!BF128)</f>
        <v/>
      </c>
      <c r="BG128" s="228" t="str">
        <f>IF([2]相关演算!BG128="","",[2]相关演算!BG128)</f>
        <v/>
      </c>
      <c r="BH128" s="228" t="str">
        <f>IF([2]相关演算!BH128="","",[2]相关演算!BH128)</f>
        <v/>
      </c>
      <c r="BI128" s="228" t="str">
        <f>IF([2]相关演算!BI128="","",[2]相关演算!BI128)</f>
        <v/>
      </c>
      <c r="BJ128" s="228" t="str">
        <f>IF([2]相关演算!BJ128="","",[2]相关演算!BJ128)</f>
        <v/>
      </c>
      <c r="BK128" s="228" t="str">
        <f>IF([2]相关演算!BK128="","",[2]相关演算!BK128)</f>
        <v/>
      </c>
      <c r="BL128" s="228" t="str">
        <f>IF([2]相关演算!BL128="","",[2]相关演算!BL128)</f>
        <v/>
      </c>
      <c r="BM128" s="228" t="str">
        <f>IF([2]相关演算!BM128="","",[2]相关演算!BM128)</f>
        <v/>
      </c>
      <c r="BN128" s="228" t="str">
        <f>IF([2]相关演算!BN128="","",[2]相关演算!BN128)</f>
        <v/>
      </c>
      <c r="BO128" s="228" t="str">
        <f>IF([2]相关演算!BO128="","",[2]相关演算!BO128)</f>
        <v/>
      </c>
      <c r="BP128" s="228" t="str">
        <f>IF([2]相关演算!BP128="","",[2]相关演算!BP128)</f>
        <v/>
      </c>
      <c r="BQ128" s="228" t="str">
        <f>IF([2]相关演算!BQ128="","",[2]相关演算!BQ128)</f>
        <v/>
      </c>
      <c r="BR128" s="228" t="str">
        <f>IF([2]相关演算!BR128="","",[2]相关演算!BR128)</f>
        <v/>
      </c>
      <c r="BS128" s="228" t="str">
        <f>IF([2]相关演算!BS128="","",[2]相关演算!BS128)</f>
        <v/>
      </c>
      <c r="BT128" s="228" t="str">
        <f>IF([2]相关演算!BT128="","",[2]相关演算!BT128)</f>
        <v/>
      </c>
      <c r="BU128" s="228" t="str">
        <f>IF([2]相关演算!BU128="","",[2]相关演算!BU128)</f>
        <v/>
      </c>
      <c r="BV128" s="228" t="str">
        <f>IF([2]相关演算!BV128="","",[2]相关演算!BV128)</f>
        <v/>
      </c>
      <c r="BW128" s="228" t="str">
        <f>IF([2]相关演算!BW128="","",[2]相关演算!BW128)</f>
        <v/>
      </c>
      <c r="BX128" s="228" t="str">
        <f>IF([2]相关演算!BX128="","",[2]相关演算!BX128)</f>
        <v/>
      </c>
      <c r="BY128" s="228" t="str">
        <f>IF([2]相关演算!BY128="","",[2]相关演算!BY128)</f>
        <v/>
      </c>
      <c r="BZ128" s="228" t="str">
        <f>IF([2]相关演算!BZ128="","",[2]相关演算!BZ128)</f>
        <v/>
      </c>
      <c r="CA128" s="228" t="str">
        <f>IF([2]相关演算!CA128="","",[2]相关演算!CA128)</f>
        <v/>
      </c>
      <c r="CB128" s="228" t="str">
        <f>IF([2]相关演算!CB128="","",[2]相关演算!CB128)</f>
        <v/>
      </c>
      <c r="CC128" s="228" t="str">
        <f>IF([2]相关演算!CC128="","",[2]相关演算!CC128)</f>
        <v/>
      </c>
      <c r="CD128" s="228" t="str">
        <f>IF([2]相关演算!CD128="","",[2]相关演算!CD128)</f>
        <v/>
      </c>
      <c r="CE128" s="228" t="str">
        <f>IF([2]相关演算!CE128="","",[2]相关演算!CE128)</f>
        <v/>
      </c>
      <c r="CF128" s="228" t="str">
        <f>IF([2]相关演算!CF128="","",[2]相关演算!CF128)</f>
        <v/>
      </c>
      <c r="CG128" s="228" t="str">
        <f>IF([2]相关演算!CG128="","",[2]相关演算!CG128)</f>
        <v/>
      </c>
      <c r="CH128" s="228" t="str">
        <f>IF([2]相关演算!CH128="","",[2]相关演算!CH128)</f>
        <v/>
      </c>
      <c r="CI128" s="228" t="str">
        <f>IF([2]相关演算!CI128="","",[2]相关演算!CI128)</f>
        <v/>
      </c>
      <c r="CJ128" s="228" t="str">
        <f>IF([2]相关演算!CJ128="","",[2]相关演算!CJ128)</f>
        <v/>
      </c>
      <c r="CK128" s="228" t="str">
        <f>IF([2]相关演算!CK128="","",[2]相关演算!CK128)</f>
        <v/>
      </c>
      <c r="CL128" s="228" t="str">
        <f>IF([2]相关演算!CL128="","",[2]相关演算!CL128)</f>
        <v/>
      </c>
      <c r="CM128" s="228" t="str">
        <f>IF([2]相关演算!CM128="","",[2]相关演算!CM128)</f>
        <v/>
      </c>
      <c r="CN128" s="228" t="str">
        <f>IF([2]相关演算!CN128="","",[2]相关演算!CN128)</f>
        <v/>
      </c>
      <c r="CO128" s="228" t="str">
        <f>IF([2]相关演算!CO128="","",[2]相关演算!CO128)</f>
        <v/>
      </c>
      <c r="CP128" s="228" t="str">
        <f>IF([2]相关演算!CP128="","",[2]相关演算!CP128)</f>
        <v/>
      </c>
      <c r="CQ128" s="228" t="str">
        <f>IF([2]相关演算!CQ128="","",[2]相关演算!CQ128)</f>
        <v/>
      </c>
      <c r="CR128" s="228" t="str">
        <f>IF([2]相关演算!CR128="","",[2]相关演算!CR128)</f>
        <v/>
      </c>
      <c r="CS128" s="228" t="str">
        <f>IF([2]相关演算!CS128="","",[2]相关演算!CS128)</f>
        <v/>
      </c>
      <c r="CT128" s="228" t="str">
        <f>IF([2]相关演算!CT128="","",[2]相关演算!CT128)</f>
        <v/>
      </c>
      <c r="CU128" s="228" t="str">
        <f>IF([2]相关演算!CU128="","",[2]相关演算!CU128)</f>
        <v/>
      </c>
      <c r="CV128" s="228" t="str">
        <f>IF([2]相关演算!CV128="","",[2]相关演算!CV128)</f>
        <v/>
      </c>
      <c r="CW128" s="228" t="str">
        <f>IF([2]相关演算!CW128="","",[2]相关演算!CW128)</f>
        <v/>
      </c>
      <c r="CX128" s="228" t="str">
        <f>IF([2]相关演算!CX128="","",[2]相关演算!CX128)</f>
        <v/>
      </c>
      <c r="CY128" s="228" t="str">
        <f>IF([2]相关演算!CY128="","",[2]相关演算!CY128)</f>
        <v/>
      </c>
      <c r="CZ128" s="228" t="str">
        <f>IF([2]相关演算!CZ128="","",[2]相关演算!CZ128)</f>
        <v/>
      </c>
      <c r="DA128" s="228" t="str">
        <f>IF([2]相关演算!DA128="","",[2]相关演算!DA128)</f>
        <v/>
      </c>
      <c r="DB128" s="228" t="str">
        <f>IF([2]相关演算!DB128="","",[2]相关演算!DB128)</f>
        <v/>
      </c>
      <c r="DC128" s="228" t="str">
        <f>IF([2]相关演算!DC128="","",[2]相关演算!DC128)</f>
        <v/>
      </c>
      <c r="DD128" s="228" t="str">
        <f>IF([2]相关演算!DD128="","",[2]相关演算!DD128)</f>
        <v/>
      </c>
      <c r="DE128" s="228" t="str">
        <f>IF([2]相关演算!DE128="","",[2]相关演算!DE128)</f>
        <v/>
      </c>
      <c r="DF128" s="228" t="str">
        <f>IF([2]相关演算!DF128="","",[2]相关演算!DF128)</f>
        <v/>
      </c>
      <c r="DG128" s="228" t="str">
        <f>IF([2]相关演算!DG128="","",[2]相关演算!DG128)</f>
        <v/>
      </c>
      <c r="DH128" s="228" t="str">
        <f>IF([2]相关演算!DH128="","",[2]相关演算!DH128)</f>
        <v/>
      </c>
      <c r="DI128" s="228" t="str">
        <f>IF([2]相关演算!DI128="","",[2]相关演算!DI128)</f>
        <v/>
      </c>
      <c r="DJ128" s="228" t="str">
        <f>IF([2]相关演算!DJ128="","",[2]相关演算!DJ128)</f>
        <v/>
      </c>
      <c r="DK128" s="228" t="str">
        <f>IF([2]相关演算!DK128="","",[2]相关演算!DK128)</f>
        <v/>
      </c>
      <c r="DL128" s="228" t="str">
        <f>IF([2]相关演算!DL128="","",[2]相关演算!DL128)</f>
        <v/>
      </c>
      <c r="DM128" s="228" t="str">
        <f>IF([2]相关演算!DM128="","",[2]相关演算!DM128)</f>
        <v/>
      </c>
      <c r="DN128" s="228" t="str">
        <f>IF([2]相关演算!DN128="","",[2]相关演算!DN128)</f>
        <v/>
      </c>
      <c r="DO128" s="228" t="str">
        <f>IF([2]相关演算!DO128="","",[2]相关演算!DO128)</f>
        <v/>
      </c>
      <c r="DP128" s="228" t="str">
        <f>IF([2]相关演算!DP128="","",[2]相关演算!DP128)</f>
        <v/>
      </c>
      <c r="DQ128" s="228" t="str">
        <f>IF([2]相关演算!DQ128="","",[2]相关演算!DQ128)</f>
        <v/>
      </c>
      <c r="DR128" s="228" t="str">
        <f>IF([2]相关演算!DR128="","",[2]相关演算!DR128)</f>
        <v/>
      </c>
      <c r="DS128" s="228" t="str">
        <f>IF([2]相关演算!DS128="","",[2]相关演算!DS128)</f>
        <v/>
      </c>
      <c r="DT128" s="228" t="str">
        <f>IF([2]相关演算!DT128="","",[2]相关演算!DT128)</f>
        <v/>
      </c>
      <c r="DU128" s="228" t="str">
        <f>IF([2]相关演算!DU128="","",[2]相关演算!DU128)</f>
        <v/>
      </c>
      <c r="DV128" s="228" t="str">
        <f>IF([2]相关演算!DV128="","",[2]相关演算!DV128)</f>
        <v/>
      </c>
      <c r="DW128" s="228" t="str">
        <f>IF([2]相关演算!DW128="","",[2]相关演算!DW128)</f>
        <v/>
      </c>
      <c r="DX128" s="228" t="str">
        <f>IF([2]相关演算!DX128="","",[2]相关演算!DX128)</f>
        <v/>
      </c>
      <c r="DY128" s="228" t="str">
        <f>IF([2]相关演算!DY128="","",[2]相关演算!DY128)</f>
        <v/>
      </c>
      <c r="DZ128" s="228" t="str">
        <f>IF([2]相关演算!DZ128="","",[2]相关演算!DZ128)</f>
        <v/>
      </c>
      <c r="EA128" s="228" t="str">
        <f>IF([2]相关演算!EA128="","",[2]相关演算!EA128)</f>
        <v/>
      </c>
      <c r="EB128" s="228" t="str">
        <f>IF([2]相关演算!EB128="","",[2]相关演算!EB128)</f>
        <v/>
      </c>
      <c r="EC128" s="228" t="str">
        <f>IF([2]相关演算!EC128="","",[2]相关演算!EC128)</f>
        <v/>
      </c>
      <c r="ED128" s="228" t="str">
        <f>IF([2]相关演算!ED128="","",[2]相关演算!ED128)</f>
        <v/>
      </c>
      <c r="EE128" s="228" t="str">
        <f>IF([2]相关演算!EE128="","",[2]相关演算!EE128)</f>
        <v/>
      </c>
      <c r="EF128" s="228" t="str">
        <f>IF([2]相关演算!EF128="","",[2]相关演算!EF128)</f>
        <v/>
      </c>
      <c r="EG128" s="228" t="str">
        <f>IF([2]相关演算!EG128="","",[2]相关演算!EG128)</f>
        <v/>
      </c>
      <c r="EH128" s="228" t="str">
        <f>IF([2]相关演算!EH128="","",[2]相关演算!EH128)</f>
        <v/>
      </c>
      <c r="EI128" s="228" t="str">
        <f>IF([2]相关演算!EI128="","",[2]相关演算!EI128)</f>
        <v/>
      </c>
      <c r="EJ128" s="228" t="str">
        <f>IF([2]相关演算!EJ128="","",[2]相关演算!EJ128)</f>
        <v/>
      </c>
      <c r="EK128" s="228" t="str">
        <f>IF([2]相关演算!EK128="","",[2]相关演算!EK128)</f>
        <v/>
      </c>
      <c r="EL128" s="228" t="str">
        <f>IF([2]相关演算!EL128="","",[2]相关演算!EL128)</f>
        <v/>
      </c>
      <c r="EM128" s="228" t="str">
        <f>IF([2]相关演算!EM128="","",[2]相关演算!EM128)</f>
        <v/>
      </c>
      <c r="EN128" s="228" t="str">
        <f>IF([2]相关演算!EN128="","",[2]相关演算!EN128)</f>
        <v/>
      </c>
      <c r="EO128" s="228" t="str">
        <f>IF([2]相关演算!EO128="","",[2]相关演算!EO128)</f>
        <v/>
      </c>
      <c r="EP128" s="228" t="str">
        <f>IF([2]相关演算!EP128="","",[2]相关演算!EP128)</f>
        <v/>
      </c>
      <c r="EQ128" s="228" t="str">
        <f>IF([2]相关演算!EQ128="","",[2]相关演算!EQ128)</f>
        <v/>
      </c>
      <c r="ER128" s="228" t="str">
        <f>IF([2]相关演算!ER128="","",[2]相关演算!ER128)</f>
        <v/>
      </c>
      <c r="ES128" s="228" t="str">
        <f>IF([2]相关演算!ES128="","",[2]相关演算!ES128)</f>
        <v/>
      </c>
      <c r="ET128" s="228" t="str">
        <f>IF([2]相关演算!ET128="","",[2]相关演算!ET128)</f>
        <v/>
      </c>
      <c r="EU128" s="228" t="str">
        <f>IF([2]相关演算!EU128="","",[2]相关演算!EU128)</f>
        <v/>
      </c>
      <c r="EV128" s="228" t="str">
        <f>IF([2]相关演算!EV128="","",[2]相关演算!EV128)</f>
        <v/>
      </c>
      <c r="EW128" s="228" t="str">
        <f>IF([2]相关演算!EW128="","",[2]相关演算!EW128)</f>
        <v/>
      </c>
      <c r="EX128" s="228" t="str">
        <f>IF([2]相关演算!EX128="","",[2]相关演算!EX128)</f>
        <v/>
      </c>
      <c r="EY128" s="228" t="str">
        <f>IF([2]相关演算!EY128="","",[2]相关演算!EY128)</f>
        <v/>
      </c>
      <c r="EZ128" s="228" t="str">
        <f>IF([2]相关演算!EZ128="","",[2]相关演算!EZ128)</f>
        <v/>
      </c>
      <c r="FA128" s="228" t="str">
        <f>IF([2]相关演算!FA128="","",[2]相关演算!FA128)</f>
        <v/>
      </c>
      <c r="FB128" s="228" t="str">
        <f>IF([2]相关演算!FB128="","",[2]相关演算!FB128)</f>
        <v/>
      </c>
      <c r="FC128" s="228" t="str">
        <f>IF([2]相关演算!FC128="","",[2]相关演算!FC128)</f>
        <v/>
      </c>
      <c r="FD128" s="228" t="str">
        <f>IF([2]相关演算!FD128="","",[2]相关演算!FD128)</f>
        <v/>
      </c>
      <c r="FE128" s="228" t="str">
        <f>IF([2]相关演算!FE128="","",[2]相关演算!FE128)</f>
        <v/>
      </c>
      <c r="FF128" s="228" t="str">
        <f>IF([2]相关演算!FF128="","",[2]相关演算!FF128)</f>
        <v/>
      </c>
      <c r="FG128" s="228" t="str">
        <f>IF([2]相关演算!FG128="","",[2]相关演算!FG128)</f>
        <v/>
      </c>
      <c r="FH128" s="228">
        <f>IF([2]相关演算!FH128="","",[2]相关演算!FH128)</f>
        <v>10113</v>
      </c>
      <c r="FI128" s="228" t="str">
        <f>IF([2]相关演算!FI128="","",[2]相关演算!FI128)</f>
        <v/>
      </c>
      <c r="FJ128" s="228" t="str">
        <f>IF([2]相关演算!FJ128="","",[2]相关演算!FJ128)</f>
        <v/>
      </c>
      <c r="FK128" s="228" t="str">
        <f>IF([2]相关演算!FK128="","",[2]相关演算!FK128)</f>
        <v/>
      </c>
      <c r="FL128" s="228" t="str">
        <f>IF([2]相关演算!FL128="","",[2]相关演算!FL128)</f>
        <v/>
      </c>
      <c r="FM128" s="228" t="str">
        <f>IF([2]相关演算!FM128="","",[2]相关演算!FM128)</f>
        <v/>
      </c>
      <c r="FN128" s="228" t="str">
        <f>IF([2]相关演算!FN128="","",[2]相关演算!FN128)</f>
        <v/>
      </c>
      <c r="FO128" s="228" t="str">
        <f>IF([2]相关演算!FO128="","",[2]相关演算!FO128)</f>
        <v/>
      </c>
      <c r="FP128" s="228" t="str">
        <f>IF([2]相关演算!FP128="","",[2]相关演算!FP128)</f>
        <v/>
      </c>
      <c r="FQ128" s="228" t="str">
        <f>IF([2]相关演算!FQ128="","",[2]相关演算!FQ128)</f>
        <v/>
      </c>
      <c r="FR128" s="228" t="str">
        <f>IF([2]相关演算!FR128="","",[2]相关演算!FR128)</f>
        <v/>
      </c>
      <c r="FS128" s="228" t="str">
        <f>IF([2]相关演算!FS128="","",[2]相关演算!FS128)</f>
        <v/>
      </c>
      <c r="FT128" s="228" t="str">
        <f>IF([2]相关演算!FT128="","",[2]相关演算!FT128)</f>
        <v/>
      </c>
      <c r="FU128" s="228" t="str">
        <f>IF([2]相关演算!FU128="","",[2]相关演算!FU128)</f>
        <v/>
      </c>
      <c r="FV128" s="228" t="str">
        <f>IF([2]相关演算!FV128="","",[2]相关演算!FV128)</f>
        <v/>
      </c>
      <c r="FW128" s="228" t="str">
        <f>IF([2]相关演算!FW128="","",[2]相关演算!FW128)</f>
        <v/>
      </c>
      <c r="FX128" s="228" t="str">
        <f>IF([2]相关演算!FX128="","",[2]相关演算!FX128)</f>
        <v/>
      </c>
      <c r="FY128" s="228" t="str">
        <f>IF([2]相关演算!FY128="","",[2]相关演算!FY128)</f>
        <v/>
      </c>
      <c r="FZ128" s="228" t="str">
        <f>IF([2]相关演算!FZ128="","",[2]相关演算!FZ128)</f>
        <v/>
      </c>
      <c r="GA128" s="228" t="str">
        <f>IF([2]相关演算!GA128="","",[2]相关演算!GA128)</f>
        <v/>
      </c>
      <c r="GB128" s="228" t="str">
        <f>IF([2]相关演算!GB128="","",[2]相关演算!GB128)</f>
        <v/>
      </c>
      <c r="GC128" s="228" t="str">
        <f>IF([2]相关演算!GC128="","",[2]相关演算!GC128)</f>
        <v/>
      </c>
      <c r="GD128" s="228" t="str">
        <f>IF([2]相关演算!GD128="","",[2]相关演算!GD128)</f>
        <v/>
      </c>
      <c r="GE128" s="228" t="str">
        <f>IF([2]相关演算!GE128="","",[2]相关演算!GE128)</f>
        <v/>
      </c>
      <c r="GF128" s="228" t="str">
        <f>IF([2]相关演算!GF128="","",[2]相关演算!GF128)</f>
        <v/>
      </c>
      <c r="GG128" s="228" t="str">
        <f>IF([2]相关演算!GG128="","",[2]相关演算!GG128)</f>
        <v/>
      </c>
      <c r="GH128" s="228" t="str">
        <f>IF([2]相关演算!GH128="","",[2]相关演算!GH128)</f>
        <v/>
      </c>
      <c r="GI128" s="228" t="str">
        <f>IF([2]相关演算!GI128="","",[2]相关演算!GI128)</f>
        <v/>
      </c>
      <c r="GJ128" s="228" t="str">
        <f>IF([2]相关演算!GJ128="","",[2]相关演算!GJ128)</f>
        <v/>
      </c>
      <c r="GK128" s="228" t="str">
        <f>IF([2]相关演算!GK128="","",[2]相关演算!GK128)</f>
        <v/>
      </c>
      <c r="GL128" s="228" t="str">
        <f>IF([2]相关演算!GL128="","",[2]相关演算!GL128)</f>
        <v/>
      </c>
      <c r="GM128" s="228" t="str">
        <f>IF([2]相关演算!GM128="","",[2]相关演算!GM128)</f>
        <v/>
      </c>
      <c r="GN128" s="228" t="str">
        <f>IF([2]相关演算!GN128="","",[2]相关演算!GN128)</f>
        <v/>
      </c>
      <c r="GO128" s="228" t="str">
        <f>IF([2]相关演算!GO128="","",[2]相关演算!GO128)</f>
        <v/>
      </c>
      <c r="GP128" s="228" t="str">
        <f>IF([2]相关演算!GP128="","",[2]相关演算!GP128)</f>
        <v/>
      </c>
      <c r="GQ128" s="228" t="str">
        <f>IF([2]相关演算!GQ128="","",[2]相关演算!GQ128)</f>
        <v/>
      </c>
      <c r="GR128" s="228" t="str">
        <f>IF([2]相关演算!GR128="","",[2]相关演算!GR128)</f>
        <v/>
      </c>
      <c r="GS128" s="228" t="str">
        <f>IF([2]相关演算!GS128="","",[2]相关演算!GS128)</f>
        <v/>
      </c>
      <c r="GT128" s="228" t="str">
        <f>IF([2]相关演算!GT128="","",[2]相关演算!GT128)</f>
        <v/>
      </c>
      <c r="GU128" s="228" t="str">
        <f>IF([2]相关演算!GU128="","",[2]相关演算!GU128)</f>
        <v/>
      </c>
      <c r="GV128" s="228" t="str">
        <f>IF([2]相关演算!GV128="","",[2]相关演算!GV128)</f>
        <v/>
      </c>
      <c r="GW128" s="228" t="str">
        <f>IF([2]相关演算!GW128="","",[2]相关演算!GW128)</f>
        <v/>
      </c>
      <c r="GX128" s="228" t="str">
        <f>IF([2]相关演算!GX128="","",[2]相关演算!GX128)</f>
        <v/>
      </c>
      <c r="GY128" s="228" t="str">
        <f>IF([2]相关演算!GY128="","",[2]相关演算!GY128)</f>
        <v/>
      </c>
      <c r="GZ128" s="228" t="str">
        <f>IF([2]相关演算!GZ128="","",[2]相关演算!GZ128)</f>
        <v/>
      </c>
    </row>
    <row r="129" spans="1:208">
      <c r="A129" s="228" t="str">
        <f>IF([2]相关演算!A129="","",[2]相关演算!A129)</f>
        <v/>
      </c>
      <c r="B129" s="228" t="str">
        <f>IF([2]相关演算!B129="","",[2]相关演算!B129)</f>
        <v/>
      </c>
      <c r="C129" s="228" t="str">
        <f>IF([2]相关演算!C129="","",[2]相关演算!C129)</f>
        <v/>
      </c>
      <c r="D129" s="228" t="str">
        <f>IF([2]相关演算!D129="","",[2]相关演算!D129)</f>
        <v/>
      </c>
      <c r="E129" s="228" t="str">
        <f>IF([2]相关演算!E129="","",[2]相关演算!E129)</f>
        <v/>
      </c>
      <c r="F129" s="228" t="str">
        <f>IF([2]相关演算!F129="","",[2]相关演算!F129)</f>
        <v/>
      </c>
      <c r="G129" s="228" t="str">
        <f>IF([2]相关演算!G129="","",[2]相关演算!G129)</f>
        <v/>
      </c>
      <c r="H129" s="228" t="str">
        <f>IF([2]相关演算!H129="","",[2]相关演算!H129)</f>
        <v/>
      </c>
      <c r="I129" s="228" t="str">
        <f>IF([2]相关演算!I129="","",[2]相关演算!I129)</f>
        <v/>
      </c>
      <c r="J129" s="228" t="str">
        <f>IF([2]相关演算!J129="","",[2]相关演算!J129)</f>
        <v/>
      </c>
      <c r="K129" s="228" t="str">
        <f>IF([2]相关演算!K129="","",[2]相关演算!K129)</f>
        <v/>
      </c>
      <c r="L129" s="228" t="str">
        <f>IF([2]相关演算!L129="","",[2]相关演算!L129)</f>
        <v/>
      </c>
      <c r="M129" s="228" t="str">
        <f>IF([2]相关演算!M129="","",[2]相关演算!M129)</f>
        <v/>
      </c>
      <c r="N129" s="228" t="str">
        <f>IF([2]相关演算!N129="","",[2]相关演算!N129)</f>
        <v/>
      </c>
      <c r="O129" s="228" t="str">
        <f>IF([2]相关演算!O129="","",[2]相关演算!O129)</f>
        <v/>
      </c>
      <c r="P129" s="228" t="str">
        <f>IF([2]相关演算!P129="","",[2]相关演算!P129)</f>
        <v/>
      </c>
      <c r="Q129" s="228" t="str">
        <f>IF([2]相关演算!Q129="","",[2]相关演算!Q129)</f>
        <v/>
      </c>
      <c r="R129" s="228" t="str">
        <f>IF([2]相关演算!R129="","",[2]相关演算!R129)</f>
        <v/>
      </c>
      <c r="S129" s="228" t="str">
        <f>IF([2]相关演算!S129="","",[2]相关演算!S129)</f>
        <v/>
      </c>
      <c r="T129" s="228" t="str">
        <f>IF([2]相关演算!T129="","",[2]相关演算!T129)</f>
        <v/>
      </c>
      <c r="U129" s="228" t="str">
        <f>IF([2]相关演算!U129="","",[2]相关演算!U129)</f>
        <v/>
      </c>
      <c r="V129" s="228" t="str">
        <f>IF([2]相关演算!V129="","",[2]相关演算!V129)</f>
        <v/>
      </c>
      <c r="W129" s="228" t="str">
        <f>IF([2]相关演算!W129="","",[2]相关演算!W129)</f>
        <v/>
      </c>
      <c r="X129" s="228" t="str">
        <f>IF([2]相关演算!X129="","",[2]相关演算!X129)</f>
        <v/>
      </c>
      <c r="Y129" s="228" t="str">
        <f>IF([2]相关演算!Y129="","",[2]相关演算!Y129)</f>
        <v/>
      </c>
      <c r="Z129" s="228" t="str">
        <f>IF([2]相关演算!Z129="","",[2]相关演算!Z129)</f>
        <v/>
      </c>
      <c r="AA129" s="228" t="str">
        <f>IF([2]相关演算!AA129="","",[2]相关演算!AA129)</f>
        <v/>
      </c>
      <c r="AB129" s="228" t="str">
        <f>IF([2]相关演算!AB129="","",[2]相关演算!AB129)</f>
        <v/>
      </c>
      <c r="AC129" s="228" t="str">
        <f>IF([2]相关演算!AC129="","",[2]相关演算!AC129)</f>
        <v/>
      </c>
      <c r="AD129" s="228" t="str">
        <f>IF([2]相关演算!AD129="","",[2]相关演算!AD129)</f>
        <v/>
      </c>
      <c r="AE129" s="228" t="str">
        <f>IF([2]相关演算!AE129="","",[2]相关演算!AE129)</f>
        <v/>
      </c>
      <c r="AF129" s="228" t="str">
        <f>IF([2]相关演算!AF129="","",[2]相关演算!AF129)</f>
        <v/>
      </c>
      <c r="AG129" s="228" t="str">
        <f>IF([2]相关演算!AG129="","",[2]相关演算!AG129)</f>
        <v/>
      </c>
      <c r="AH129" s="228" t="str">
        <f>IF([2]相关演算!AH129="","",[2]相关演算!AH129)</f>
        <v/>
      </c>
      <c r="AI129" s="228" t="str">
        <f>IF([2]相关演算!AI129="","",[2]相关演算!AI129)</f>
        <v/>
      </c>
      <c r="AJ129" s="228" t="str">
        <f>IF([2]相关演算!AJ129="","",[2]相关演算!AJ129)</f>
        <v/>
      </c>
      <c r="AK129" s="228" t="str">
        <f>IF([2]相关演算!AK129="","",[2]相关演算!AK129)</f>
        <v/>
      </c>
      <c r="AL129" s="228" t="str">
        <f>IF([2]相关演算!AL129="","",[2]相关演算!AL129)</f>
        <v/>
      </c>
      <c r="AM129" s="228" t="str">
        <f>IF([2]相关演算!AM129="","",[2]相关演算!AM129)</f>
        <v/>
      </c>
      <c r="AN129" s="228" t="str">
        <f>IF([2]相关演算!AN129="","",[2]相关演算!AN129)</f>
        <v/>
      </c>
      <c r="AO129" s="228" t="str">
        <f>IF([2]相关演算!AO129="","",[2]相关演算!AO129)</f>
        <v/>
      </c>
      <c r="AP129" s="228" t="str">
        <f>IF([2]相关演算!AP129="","",[2]相关演算!AP129)</f>
        <v/>
      </c>
      <c r="AQ129" s="228" t="str">
        <f>IF([2]相关演算!AQ129="","",[2]相关演算!AQ129)</f>
        <v/>
      </c>
      <c r="AR129" s="228" t="str">
        <f>IF([2]相关演算!AR129="","",[2]相关演算!AR129)</f>
        <v/>
      </c>
      <c r="AS129" s="228" t="str">
        <f>IF([2]相关演算!AS129="","",[2]相关演算!AS129)</f>
        <v/>
      </c>
      <c r="AT129" s="228" t="str">
        <f>IF([2]相关演算!AT129="","",[2]相关演算!AT129)</f>
        <v/>
      </c>
      <c r="AU129" s="228" t="str">
        <f>IF([2]相关演算!AU129="","",[2]相关演算!AU129)</f>
        <v/>
      </c>
      <c r="AV129" s="228" t="str">
        <f>IF([2]相关演算!AV129="","",[2]相关演算!AV129)</f>
        <v/>
      </c>
      <c r="AW129" s="228" t="str">
        <f>IF([2]相关演算!AW129="","",[2]相关演算!AW129)</f>
        <v/>
      </c>
      <c r="AX129" s="228" t="str">
        <f>IF([2]相关演算!AX129="","",[2]相关演算!AX129)</f>
        <v/>
      </c>
      <c r="AY129" s="228" t="str">
        <f>IF([2]相关演算!AY129="","",[2]相关演算!AY129)</f>
        <v/>
      </c>
      <c r="AZ129" s="228" t="str">
        <f>IF([2]相关演算!AZ129="","",[2]相关演算!AZ129)</f>
        <v/>
      </c>
      <c r="BA129" s="228" t="str">
        <f>IF([2]相关演算!BA129="","",[2]相关演算!BA129)</f>
        <v/>
      </c>
      <c r="BB129" s="228" t="str">
        <f>IF([2]相关演算!BB129="","",[2]相关演算!BB129)</f>
        <v/>
      </c>
      <c r="BC129" s="228" t="str">
        <f>IF([2]相关演算!BC129="","",[2]相关演算!BC129)</f>
        <v/>
      </c>
      <c r="BD129" s="228" t="str">
        <f>IF([2]相关演算!BD129="","",[2]相关演算!BD129)</f>
        <v/>
      </c>
      <c r="BE129" s="228" t="str">
        <f>IF([2]相关演算!BE129="","",[2]相关演算!BE129)</f>
        <v/>
      </c>
      <c r="BF129" s="228" t="str">
        <f>IF([2]相关演算!BF129="","",[2]相关演算!BF129)</f>
        <v/>
      </c>
      <c r="BG129" s="228" t="str">
        <f>IF([2]相关演算!BG129="","",[2]相关演算!BG129)</f>
        <v/>
      </c>
      <c r="BH129" s="228" t="str">
        <f>IF([2]相关演算!BH129="","",[2]相关演算!BH129)</f>
        <v/>
      </c>
      <c r="BI129" s="228" t="str">
        <f>IF([2]相关演算!BI129="","",[2]相关演算!BI129)</f>
        <v/>
      </c>
      <c r="BJ129" s="228" t="str">
        <f>IF([2]相关演算!BJ129="","",[2]相关演算!BJ129)</f>
        <v/>
      </c>
      <c r="BK129" s="228" t="str">
        <f>IF([2]相关演算!BK129="","",[2]相关演算!BK129)</f>
        <v/>
      </c>
      <c r="BL129" s="228" t="str">
        <f>IF([2]相关演算!BL129="","",[2]相关演算!BL129)</f>
        <v/>
      </c>
      <c r="BM129" s="228" t="str">
        <f>IF([2]相关演算!BM129="","",[2]相关演算!BM129)</f>
        <v/>
      </c>
      <c r="BN129" s="228" t="str">
        <f>IF([2]相关演算!BN129="","",[2]相关演算!BN129)</f>
        <v/>
      </c>
      <c r="BO129" s="228" t="str">
        <f>IF([2]相关演算!BO129="","",[2]相关演算!BO129)</f>
        <v/>
      </c>
      <c r="BP129" s="228" t="str">
        <f>IF([2]相关演算!BP129="","",[2]相关演算!BP129)</f>
        <v/>
      </c>
      <c r="BQ129" s="228" t="str">
        <f>IF([2]相关演算!BQ129="","",[2]相关演算!BQ129)</f>
        <v/>
      </c>
      <c r="BR129" s="228" t="str">
        <f>IF([2]相关演算!BR129="","",[2]相关演算!BR129)</f>
        <v/>
      </c>
      <c r="BS129" s="228" t="str">
        <f>IF([2]相关演算!BS129="","",[2]相关演算!BS129)</f>
        <v/>
      </c>
      <c r="BT129" s="228" t="str">
        <f>IF([2]相关演算!BT129="","",[2]相关演算!BT129)</f>
        <v/>
      </c>
      <c r="BU129" s="228" t="str">
        <f>IF([2]相关演算!BU129="","",[2]相关演算!BU129)</f>
        <v/>
      </c>
      <c r="BV129" s="228" t="str">
        <f>IF([2]相关演算!BV129="","",[2]相关演算!BV129)</f>
        <v/>
      </c>
      <c r="BW129" s="228" t="str">
        <f>IF([2]相关演算!BW129="","",[2]相关演算!BW129)</f>
        <v/>
      </c>
      <c r="BX129" s="228" t="str">
        <f>IF([2]相关演算!BX129="","",[2]相关演算!BX129)</f>
        <v/>
      </c>
      <c r="BY129" s="228" t="str">
        <f>IF([2]相关演算!BY129="","",[2]相关演算!BY129)</f>
        <v/>
      </c>
      <c r="BZ129" s="228" t="str">
        <f>IF([2]相关演算!BZ129="","",[2]相关演算!BZ129)</f>
        <v/>
      </c>
      <c r="CA129" s="228" t="str">
        <f>IF([2]相关演算!CA129="","",[2]相关演算!CA129)</f>
        <v/>
      </c>
      <c r="CB129" s="228" t="str">
        <f>IF([2]相关演算!CB129="","",[2]相关演算!CB129)</f>
        <v/>
      </c>
      <c r="CC129" s="228" t="str">
        <f>IF([2]相关演算!CC129="","",[2]相关演算!CC129)</f>
        <v/>
      </c>
      <c r="CD129" s="228" t="str">
        <f>IF([2]相关演算!CD129="","",[2]相关演算!CD129)</f>
        <v/>
      </c>
      <c r="CE129" s="228" t="str">
        <f>IF([2]相关演算!CE129="","",[2]相关演算!CE129)</f>
        <v/>
      </c>
      <c r="CF129" s="228" t="str">
        <f>IF([2]相关演算!CF129="","",[2]相关演算!CF129)</f>
        <v/>
      </c>
      <c r="CG129" s="228" t="str">
        <f>IF([2]相关演算!CG129="","",[2]相关演算!CG129)</f>
        <v/>
      </c>
      <c r="CH129" s="228" t="str">
        <f>IF([2]相关演算!CH129="","",[2]相关演算!CH129)</f>
        <v/>
      </c>
      <c r="CI129" s="228" t="str">
        <f>IF([2]相关演算!CI129="","",[2]相关演算!CI129)</f>
        <v/>
      </c>
      <c r="CJ129" s="228" t="str">
        <f>IF([2]相关演算!CJ129="","",[2]相关演算!CJ129)</f>
        <v/>
      </c>
      <c r="CK129" s="228" t="str">
        <f>IF([2]相关演算!CK129="","",[2]相关演算!CK129)</f>
        <v/>
      </c>
      <c r="CL129" s="228" t="str">
        <f>IF([2]相关演算!CL129="","",[2]相关演算!CL129)</f>
        <v/>
      </c>
      <c r="CM129" s="228" t="str">
        <f>IF([2]相关演算!CM129="","",[2]相关演算!CM129)</f>
        <v/>
      </c>
      <c r="CN129" s="228" t="str">
        <f>IF([2]相关演算!CN129="","",[2]相关演算!CN129)</f>
        <v/>
      </c>
      <c r="CO129" s="228" t="str">
        <f>IF([2]相关演算!CO129="","",[2]相关演算!CO129)</f>
        <v/>
      </c>
      <c r="CP129" s="228" t="str">
        <f>IF([2]相关演算!CP129="","",[2]相关演算!CP129)</f>
        <v/>
      </c>
      <c r="CQ129" s="228" t="str">
        <f>IF([2]相关演算!CQ129="","",[2]相关演算!CQ129)</f>
        <v/>
      </c>
      <c r="CR129" s="228" t="str">
        <f>IF([2]相关演算!CR129="","",[2]相关演算!CR129)</f>
        <v/>
      </c>
      <c r="CS129" s="228" t="str">
        <f>IF([2]相关演算!CS129="","",[2]相关演算!CS129)</f>
        <v/>
      </c>
      <c r="CT129" s="228" t="str">
        <f>IF([2]相关演算!CT129="","",[2]相关演算!CT129)</f>
        <v/>
      </c>
      <c r="CU129" s="228" t="str">
        <f>IF([2]相关演算!CU129="","",[2]相关演算!CU129)</f>
        <v/>
      </c>
      <c r="CV129" s="228" t="str">
        <f>IF([2]相关演算!CV129="","",[2]相关演算!CV129)</f>
        <v/>
      </c>
      <c r="CW129" s="228" t="str">
        <f>IF([2]相关演算!CW129="","",[2]相关演算!CW129)</f>
        <v/>
      </c>
      <c r="CX129" s="228" t="str">
        <f>IF([2]相关演算!CX129="","",[2]相关演算!CX129)</f>
        <v/>
      </c>
      <c r="CY129" s="228" t="str">
        <f>IF([2]相关演算!CY129="","",[2]相关演算!CY129)</f>
        <v/>
      </c>
      <c r="CZ129" s="228" t="str">
        <f>IF([2]相关演算!CZ129="","",[2]相关演算!CZ129)</f>
        <v/>
      </c>
      <c r="DA129" s="228" t="str">
        <f>IF([2]相关演算!DA129="","",[2]相关演算!DA129)</f>
        <v/>
      </c>
      <c r="DB129" s="228" t="str">
        <f>IF([2]相关演算!DB129="","",[2]相关演算!DB129)</f>
        <v/>
      </c>
      <c r="DC129" s="228" t="str">
        <f>IF([2]相关演算!DC129="","",[2]相关演算!DC129)</f>
        <v/>
      </c>
      <c r="DD129" s="228" t="str">
        <f>IF([2]相关演算!DD129="","",[2]相关演算!DD129)</f>
        <v/>
      </c>
      <c r="DE129" s="228" t="str">
        <f>IF([2]相关演算!DE129="","",[2]相关演算!DE129)</f>
        <v/>
      </c>
      <c r="DF129" s="228" t="str">
        <f>IF([2]相关演算!DF129="","",[2]相关演算!DF129)</f>
        <v/>
      </c>
      <c r="DG129" s="228" t="str">
        <f>IF([2]相关演算!DG129="","",[2]相关演算!DG129)</f>
        <v/>
      </c>
      <c r="DH129" s="228" t="str">
        <f>IF([2]相关演算!DH129="","",[2]相关演算!DH129)</f>
        <v/>
      </c>
      <c r="DI129" s="228" t="str">
        <f>IF([2]相关演算!DI129="","",[2]相关演算!DI129)</f>
        <v/>
      </c>
      <c r="DJ129" s="228" t="str">
        <f>IF([2]相关演算!DJ129="","",[2]相关演算!DJ129)</f>
        <v/>
      </c>
      <c r="DK129" s="228" t="str">
        <f>IF([2]相关演算!DK129="","",[2]相关演算!DK129)</f>
        <v/>
      </c>
      <c r="DL129" s="228" t="str">
        <f>IF([2]相关演算!DL129="","",[2]相关演算!DL129)</f>
        <v/>
      </c>
      <c r="DM129" s="228" t="str">
        <f>IF([2]相关演算!DM129="","",[2]相关演算!DM129)</f>
        <v/>
      </c>
      <c r="DN129" s="228" t="str">
        <f>IF([2]相关演算!DN129="","",[2]相关演算!DN129)</f>
        <v/>
      </c>
      <c r="DO129" s="228" t="str">
        <f>IF([2]相关演算!DO129="","",[2]相关演算!DO129)</f>
        <v/>
      </c>
      <c r="DP129" s="228" t="str">
        <f>IF([2]相关演算!DP129="","",[2]相关演算!DP129)</f>
        <v/>
      </c>
      <c r="DQ129" s="228" t="str">
        <f>IF([2]相关演算!DQ129="","",[2]相关演算!DQ129)</f>
        <v/>
      </c>
      <c r="DR129" s="228" t="str">
        <f>IF([2]相关演算!DR129="","",[2]相关演算!DR129)</f>
        <v/>
      </c>
      <c r="DS129" s="228" t="str">
        <f>IF([2]相关演算!DS129="","",[2]相关演算!DS129)</f>
        <v/>
      </c>
      <c r="DT129" s="228" t="str">
        <f>IF([2]相关演算!DT129="","",[2]相关演算!DT129)</f>
        <v/>
      </c>
      <c r="DU129" s="228" t="str">
        <f>IF([2]相关演算!DU129="","",[2]相关演算!DU129)</f>
        <v/>
      </c>
      <c r="DV129" s="228" t="str">
        <f>IF([2]相关演算!DV129="","",[2]相关演算!DV129)</f>
        <v/>
      </c>
      <c r="DW129" s="228" t="str">
        <f>IF([2]相关演算!DW129="","",[2]相关演算!DW129)</f>
        <v/>
      </c>
      <c r="DX129" s="228" t="str">
        <f>IF([2]相关演算!DX129="","",[2]相关演算!DX129)</f>
        <v/>
      </c>
      <c r="DY129" s="228" t="str">
        <f>IF([2]相关演算!DY129="","",[2]相关演算!DY129)</f>
        <v/>
      </c>
      <c r="DZ129" s="228" t="str">
        <f>IF([2]相关演算!DZ129="","",[2]相关演算!DZ129)</f>
        <v/>
      </c>
      <c r="EA129" s="228" t="str">
        <f>IF([2]相关演算!EA129="","",[2]相关演算!EA129)</f>
        <v/>
      </c>
      <c r="EB129" s="228" t="str">
        <f>IF([2]相关演算!EB129="","",[2]相关演算!EB129)</f>
        <v/>
      </c>
      <c r="EC129" s="228" t="str">
        <f>IF([2]相关演算!EC129="","",[2]相关演算!EC129)</f>
        <v/>
      </c>
      <c r="ED129" s="228" t="str">
        <f>IF([2]相关演算!ED129="","",[2]相关演算!ED129)</f>
        <v/>
      </c>
      <c r="EE129" s="228" t="str">
        <f>IF([2]相关演算!EE129="","",[2]相关演算!EE129)</f>
        <v/>
      </c>
      <c r="EF129" s="228" t="str">
        <f>IF([2]相关演算!EF129="","",[2]相关演算!EF129)</f>
        <v/>
      </c>
      <c r="EG129" s="228" t="str">
        <f>IF([2]相关演算!EG129="","",[2]相关演算!EG129)</f>
        <v/>
      </c>
      <c r="EH129" s="228" t="str">
        <f>IF([2]相关演算!EH129="","",[2]相关演算!EH129)</f>
        <v/>
      </c>
      <c r="EI129" s="228" t="str">
        <f>IF([2]相关演算!EI129="","",[2]相关演算!EI129)</f>
        <v/>
      </c>
      <c r="EJ129" s="228" t="str">
        <f>IF([2]相关演算!EJ129="","",[2]相关演算!EJ129)</f>
        <v/>
      </c>
      <c r="EK129" s="228" t="str">
        <f>IF([2]相关演算!EK129="","",[2]相关演算!EK129)</f>
        <v/>
      </c>
      <c r="EL129" s="228" t="str">
        <f>IF([2]相关演算!EL129="","",[2]相关演算!EL129)</f>
        <v/>
      </c>
      <c r="EM129" s="228" t="str">
        <f>IF([2]相关演算!EM129="","",[2]相关演算!EM129)</f>
        <v/>
      </c>
      <c r="EN129" s="228" t="str">
        <f>IF([2]相关演算!EN129="","",[2]相关演算!EN129)</f>
        <v/>
      </c>
      <c r="EO129" s="228" t="str">
        <f>IF([2]相关演算!EO129="","",[2]相关演算!EO129)</f>
        <v/>
      </c>
      <c r="EP129" s="228" t="str">
        <f>IF([2]相关演算!EP129="","",[2]相关演算!EP129)</f>
        <v/>
      </c>
      <c r="EQ129" s="228" t="str">
        <f>IF([2]相关演算!EQ129="","",[2]相关演算!EQ129)</f>
        <v/>
      </c>
      <c r="ER129" s="228" t="str">
        <f>IF([2]相关演算!ER129="","",[2]相关演算!ER129)</f>
        <v/>
      </c>
      <c r="ES129" s="228" t="str">
        <f>IF([2]相关演算!ES129="","",[2]相关演算!ES129)</f>
        <v/>
      </c>
      <c r="ET129" s="228" t="str">
        <f>IF([2]相关演算!ET129="","",[2]相关演算!ET129)</f>
        <v/>
      </c>
      <c r="EU129" s="228" t="str">
        <f>IF([2]相关演算!EU129="","",[2]相关演算!EU129)</f>
        <v/>
      </c>
      <c r="EV129" s="228" t="str">
        <f>IF([2]相关演算!EV129="","",[2]相关演算!EV129)</f>
        <v/>
      </c>
      <c r="EW129" s="228" t="str">
        <f>IF([2]相关演算!EW129="","",[2]相关演算!EW129)</f>
        <v/>
      </c>
      <c r="EX129" s="228" t="str">
        <f>IF([2]相关演算!EX129="","",[2]相关演算!EX129)</f>
        <v/>
      </c>
      <c r="EY129" s="228" t="str">
        <f>IF([2]相关演算!EY129="","",[2]相关演算!EY129)</f>
        <v/>
      </c>
      <c r="EZ129" s="228" t="str">
        <f>IF([2]相关演算!EZ129="","",[2]相关演算!EZ129)</f>
        <v/>
      </c>
      <c r="FA129" s="228" t="str">
        <f>IF([2]相关演算!FA129="","",[2]相关演算!FA129)</f>
        <v/>
      </c>
      <c r="FB129" s="228" t="str">
        <f>IF([2]相关演算!FB129="","",[2]相关演算!FB129)</f>
        <v/>
      </c>
      <c r="FC129" s="228" t="str">
        <f>IF([2]相关演算!FC129="","",[2]相关演算!FC129)</f>
        <v/>
      </c>
      <c r="FD129" s="228" t="str">
        <f>IF([2]相关演算!FD129="","",[2]相关演算!FD129)</f>
        <v/>
      </c>
      <c r="FE129" s="228" t="str">
        <f>IF([2]相关演算!FE129="","",[2]相关演算!FE129)</f>
        <v/>
      </c>
      <c r="FF129" s="228" t="str">
        <f>IF([2]相关演算!FF129="","",[2]相关演算!FF129)</f>
        <v/>
      </c>
      <c r="FG129" s="228" t="str">
        <f>IF([2]相关演算!FG129="","",[2]相关演算!FG129)</f>
        <v/>
      </c>
      <c r="FH129" s="228">
        <f>IF([2]相关演算!FH129="","",[2]相关演算!FH129)</f>
        <v>10114</v>
      </c>
      <c r="FI129" s="228" t="str">
        <f>IF([2]相关演算!FI129="","",[2]相关演算!FI129)</f>
        <v/>
      </c>
      <c r="FJ129" s="228" t="str">
        <f>IF([2]相关演算!FJ129="","",[2]相关演算!FJ129)</f>
        <v/>
      </c>
      <c r="FK129" s="228" t="str">
        <f>IF([2]相关演算!FK129="","",[2]相关演算!FK129)</f>
        <v/>
      </c>
      <c r="FL129" s="228" t="str">
        <f>IF([2]相关演算!FL129="","",[2]相关演算!FL129)</f>
        <v/>
      </c>
      <c r="FM129" s="228" t="str">
        <f>IF([2]相关演算!FM129="","",[2]相关演算!FM129)</f>
        <v/>
      </c>
      <c r="FN129" s="228" t="str">
        <f>IF([2]相关演算!FN129="","",[2]相关演算!FN129)</f>
        <v/>
      </c>
      <c r="FO129" s="228" t="str">
        <f>IF([2]相关演算!FO129="","",[2]相关演算!FO129)</f>
        <v/>
      </c>
      <c r="FP129" s="228" t="str">
        <f>IF([2]相关演算!FP129="","",[2]相关演算!FP129)</f>
        <v/>
      </c>
      <c r="FQ129" s="228" t="str">
        <f>IF([2]相关演算!FQ129="","",[2]相关演算!FQ129)</f>
        <v/>
      </c>
      <c r="FR129" s="228" t="str">
        <f>IF([2]相关演算!FR129="","",[2]相关演算!FR129)</f>
        <v/>
      </c>
      <c r="FS129" s="228" t="str">
        <f>IF([2]相关演算!FS129="","",[2]相关演算!FS129)</f>
        <v/>
      </c>
      <c r="FT129" s="228" t="str">
        <f>IF([2]相关演算!FT129="","",[2]相关演算!FT129)</f>
        <v/>
      </c>
      <c r="FU129" s="228" t="str">
        <f>IF([2]相关演算!FU129="","",[2]相关演算!FU129)</f>
        <v/>
      </c>
      <c r="FV129" s="228" t="str">
        <f>IF([2]相关演算!FV129="","",[2]相关演算!FV129)</f>
        <v/>
      </c>
      <c r="FW129" s="228" t="str">
        <f>IF([2]相关演算!FW129="","",[2]相关演算!FW129)</f>
        <v/>
      </c>
      <c r="FX129" s="228" t="str">
        <f>IF([2]相关演算!FX129="","",[2]相关演算!FX129)</f>
        <v/>
      </c>
      <c r="FY129" s="228" t="str">
        <f>IF([2]相关演算!FY129="","",[2]相关演算!FY129)</f>
        <v/>
      </c>
      <c r="FZ129" s="228" t="str">
        <f>IF([2]相关演算!FZ129="","",[2]相关演算!FZ129)</f>
        <v/>
      </c>
      <c r="GA129" s="228" t="str">
        <f>IF([2]相关演算!GA129="","",[2]相关演算!GA129)</f>
        <v/>
      </c>
      <c r="GB129" s="228" t="str">
        <f>IF([2]相关演算!GB129="","",[2]相关演算!GB129)</f>
        <v/>
      </c>
      <c r="GC129" s="228" t="str">
        <f>IF([2]相关演算!GC129="","",[2]相关演算!GC129)</f>
        <v/>
      </c>
      <c r="GD129" s="228" t="str">
        <f>IF([2]相关演算!GD129="","",[2]相关演算!GD129)</f>
        <v/>
      </c>
      <c r="GE129" s="228" t="str">
        <f>IF([2]相关演算!GE129="","",[2]相关演算!GE129)</f>
        <v/>
      </c>
      <c r="GF129" s="228" t="str">
        <f>IF([2]相关演算!GF129="","",[2]相关演算!GF129)</f>
        <v/>
      </c>
      <c r="GG129" s="228" t="str">
        <f>IF([2]相关演算!GG129="","",[2]相关演算!GG129)</f>
        <v/>
      </c>
      <c r="GH129" s="228" t="str">
        <f>IF([2]相关演算!GH129="","",[2]相关演算!GH129)</f>
        <v/>
      </c>
      <c r="GI129" s="228" t="str">
        <f>IF([2]相关演算!GI129="","",[2]相关演算!GI129)</f>
        <v/>
      </c>
      <c r="GJ129" s="228" t="str">
        <f>IF([2]相关演算!GJ129="","",[2]相关演算!GJ129)</f>
        <v/>
      </c>
      <c r="GK129" s="228" t="str">
        <f>IF([2]相关演算!GK129="","",[2]相关演算!GK129)</f>
        <v/>
      </c>
      <c r="GL129" s="228" t="str">
        <f>IF([2]相关演算!GL129="","",[2]相关演算!GL129)</f>
        <v/>
      </c>
      <c r="GM129" s="228" t="str">
        <f>IF([2]相关演算!GM129="","",[2]相关演算!GM129)</f>
        <v/>
      </c>
      <c r="GN129" s="228" t="str">
        <f>IF([2]相关演算!GN129="","",[2]相关演算!GN129)</f>
        <v/>
      </c>
      <c r="GO129" s="228" t="str">
        <f>IF([2]相关演算!GO129="","",[2]相关演算!GO129)</f>
        <v/>
      </c>
      <c r="GP129" s="228" t="str">
        <f>IF([2]相关演算!GP129="","",[2]相关演算!GP129)</f>
        <v/>
      </c>
      <c r="GQ129" s="228" t="str">
        <f>IF([2]相关演算!GQ129="","",[2]相关演算!GQ129)</f>
        <v/>
      </c>
      <c r="GR129" s="228" t="str">
        <f>IF([2]相关演算!GR129="","",[2]相关演算!GR129)</f>
        <v/>
      </c>
      <c r="GS129" s="228" t="str">
        <f>IF([2]相关演算!GS129="","",[2]相关演算!GS129)</f>
        <v/>
      </c>
      <c r="GT129" s="228" t="str">
        <f>IF([2]相关演算!GT129="","",[2]相关演算!GT129)</f>
        <v/>
      </c>
      <c r="GU129" s="228" t="str">
        <f>IF([2]相关演算!GU129="","",[2]相关演算!GU129)</f>
        <v/>
      </c>
      <c r="GV129" s="228" t="str">
        <f>IF([2]相关演算!GV129="","",[2]相关演算!GV129)</f>
        <v/>
      </c>
      <c r="GW129" s="228" t="str">
        <f>IF([2]相关演算!GW129="","",[2]相关演算!GW129)</f>
        <v/>
      </c>
      <c r="GX129" s="228" t="str">
        <f>IF([2]相关演算!GX129="","",[2]相关演算!GX129)</f>
        <v/>
      </c>
      <c r="GY129" s="228" t="str">
        <f>IF([2]相关演算!GY129="","",[2]相关演算!GY129)</f>
        <v/>
      </c>
      <c r="GZ129" s="228" t="str">
        <f>IF([2]相关演算!GZ129="","",[2]相关演算!GZ129)</f>
        <v/>
      </c>
    </row>
    <row r="130" spans="1:208">
      <c r="A130" s="228" t="str">
        <f>IF([2]相关演算!A130="","",[2]相关演算!A130)</f>
        <v/>
      </c>
      <c r="B130" s="228" t="str">
        <f>IF([2]相关演算!B130="","",[2]相关演算!B130)</f>
        <v/>
      </c>
      <c r="C130" s="228" t="str">
        <f>IF([2]相关演算!C130="","",[2]相关演算!C130)</f>
        <v/>
      </c>
      <c r="D130" s="228" t="str">
        <f>IF([2]相关演算!D130="","",[2]相关演算!D130)</f>
        <v/>
      </c>
      <c r="E130" s="228" t="str">
        <f>IF([2]相关演算!E130="","",[2]相关演算!E130)</f>
        <v/>
      </c>
      <c r="F130" s="228" t="str">
        <f>IF([2]相关演算!F130="","",[2]相关演算!F130)</f>
        <v/>
      </c>
      <c r="G130" s="228" t="str">
        <f>IF([2]相关演算!G130="","",[2]相关演算!G130)</f>
        <v/>
      </c>
      <c r="H130" s="228" t="str">
        <f>IF([2]相关演算!H130="","",[2]相关演算!H130)</f>
        <v/>
      </c>
      <c r="I130" s="228" t="str">
        <f>IF([2]相关演算!I130="","",[2]相关演算!I130)</f>
        <v/>
      </c>
      <c r="J130" s="228" t="str">
        <f>IF([2]相关演算!J130="","",[2]相关演算!J130)</f>
        <v/>
      </c>
      <c r="K130" s="228" t="str">
        <f>IF([2]相关演算!K130="","",[2]相关演算!K130)</f>
        <v/>
      </c>
      <c r="L130" s="228" t="str">
        <f>IF([2]相关演算!L130="","",[2]相关演算!L130)</f>
        <v/>
      </c>
      <c r="M130" s="228" t="str">
        <f>IF([2]相关演算!M130="","",[2]相关演算!M130)</f>
        <v/>
      </c>
      <c r="N130" s="228" t="str">
        <f>IF([2]相关演算!N130="","",[2]相关演算!N130)</f>
        <v/>
      </c>
      <c r="O130" s="228" t="str">
        <f>IF([2]相关演算!O130="","",[2]相关演算!O130)</f>
        <v/>
      </c>
      <c r="P130" s="228" t="str">
        <f>IF([2]相关演算!P130="","",[2]相关演算!P130)</f>
        <v/>
      </c>
      <c r="Q130" s="228" t="str">
        <f>IF([2]相关演算!Q130="","",[2]相关演算!Q130)</f>
        <v/>
      </c>
      <c r="R130" s="228" t="str">
        <f>IF([2]相关演算!R130="","",[2]相关演算!R130)</f>
        <v/>
      </c>
      <c r="S130" s="228" t="str">
        <f>IF([2]相关演算!S130="","",[2]相关演算!S130)</f>
        <v/>
      </c>
      <c r="T130" s="228" t="str">
        <f>IF([2]相关演算!T130="","",[2]相关演算!T130)</f>
        <v/>
      </c>
      <c r="U130" s="228" t="str">
        <f>IF([2]相关演算!U130="","",[2]相关演算!U130)</f>
        <v/>
      </c>
      <c r="V130" s="228" t="str">
        <f>IF([2]相关演算!V130="","",[2]相关演算!V130)</f>
        <v/>
      </c>
      <c r="W130" s="228" t="str">
        <f>IF([2]相关演算!W130="","",[2]相关演算!W130)</f>
        <v/>
      </c>
      <c r="X130" s="228" t="str">
        <f>IF([2]相关演算!X130="","",[2]相关演算!X130)</f>
        <v/>
      </c>
      <c r="Y130" s="228" t="str">
        <f>IF([2]相关演算!Y130="","",[2]相关演算!Y130)</f>
        <v/>
      </c>
      <c r="Z130" s="228" t="str">
        <f>IF([2]相关演算!Z130="","",[2]相关演算!Z130)</f>
        <v/>
      </c>
      <c r="AA130" s="228" t="str">
        <f>IF([2]相关演算!AA130="","",[2]相关演算!AA130)</f>
        <v/>
      </c>
      <c r="AB130" s="228" t="str">
        <f>IF([2]相关演算!AB130="","",[2]相关演算!AB130)</f>
        <v/>
      </c>
      <c r="AC130" s="228" t="str">
        <f>IF([2]相关演算!AC130="","",[2]相关演算!AC130)</f>
        <v/>
      </c>
      <c r="AD130" s="228" t="str">
        <f>IF([2]相关演算!AD130="","",[2]相关演算!AD130)</f>
        <v/>
      </c>
      <c r="AE130" s="228" t="str">
        <f>IF([2]相关演算!AE130="","",[2]相关演算!AE130)</f>
        <v/>
      </c>
      <c r="AF130" s="228" t="str">
        <f>IF([2]相关演算!AF130="","",[2]相关演算!AF130)</f>
        <v/>
      </c>
      <c r="AG130" s="228" t="str">
        <f>IF([2]相关演算!AG130="","",[2]相关演算!AG130)</f>
        <v/>
      </c>
      <c r="AH130" s="228" t="str">
        <f>IF([2]相关演算!AH130="","",[2]相关演算!AH130)</f>
        <v/>
      </c>
      <c r="AI130" s="228" t="str">
        <f>IF([2]相关演算!AI130="","",[2]相关演算!AI130)</f>
        <v/>
      </c>
      <c r="AJ130" s="228" t="str">
        <f>IF([2]相关演算!AJ130="","",[2]相关演算!AJ130)</f>
        <v/>
      </c>
      <c r="AK130" s="228" t="str">
        <f>IF([2]相关演算!AK130="","",[2]相关演算!AK130)</f>
        <v/>
      </c>
      <c r="AL130" s="228" t="str">
        <f>IF([2]相关演算!AL130="","",[2]相关演算!AL130)</f>
        <v/>
      </c>
      <c r="AM130" s="228" t="str">
        <f>IF([2]相关演算!AM130="","",[2]相关演算!AM130)</f>
        <v/>
      </c>
      <c r="AN130" s="228" t="str">
        <f>IF([2]相关演算!AN130="","",[2]相关演算!AN130)</f>
        <v/>
      </c>
      <c r="AO130" s="228" t="str">
        <f>IF([2]相关演算!AO130="","",[2]相关演算!AO130)</f>
        <v/>
      </c>
      <c r="AP130" s="228" t="str">
        <f>IF([2]相关演算!AP130="","",[2]相关演算!AP130)</f>
        <v/>
      </c>
      <c r="AQ130" s="228" t="str">
        <f>IF([2]相关演算!AQ130="","",[2]相关演算!AQ130)</f>
        <v/>
      </c>
      <c r="AR130" s="228" t="str">
        <f>IF([2]相关演算!AR130="","",[2]相关演算!AR130)</f>
        <v/>
      </c>
      <c r="AS130" s="228" t="str">
        <f>IF([2]相关演算!AS130="","",[2]相关演算!AS130)</f>
        <v/>
      </c>
      <c r="AT130" s="228" t="str">
        <f>IF([2]相关演算!AT130="","",[2]相关演算!AT130)</f>
        <v/>
      </c>
      <c r="AU130" s="228" t="str">
        <f>IF([2]相关演算!AU130="","",[2]相关演算!AU130)</f>
        <v/>
      </c>
      <c r="AV130" s="228" t="str">
        <f>IF([2]相关演算!AV130="","",[2]相关演算!AV130)</f>
        <v/>
      </c>
      <c r="AW130" s="228" t="str">
        <f>IF([2]相关演算!AW130="","",[2]相关演算!AW130)</f>
        <v/>
      </c>
      <c r="AX130" s="228" t="str">
        <f>IF([2]相关演算!AX130="","",[2]相关演算!AX130)</f>
        <v/>
      </c>
      <c r="AY130" s="228" t="str">
        <f>IF([2]相关演算!AY130="","",[2]相关演算!AY130)</f>
        <v/>
      </c>
      <c r="AZ130" s="228" t="str">
        <f>IF([2]相关演算!AZ130="","",[2]相关演算!AZ130)</f>
        <v/>
      </c>
      <c r="BA130" s="228" t="str">
        <f>IF([2]相关演算!BA130="","",[2]相关演算!BA130)</f>
        <v/>
      </c>
      <c r="BB130" s="228" t="str">
        <f>IF([2]相关演算!BB130="","",[2]相关演算!BB130)</f>
        <v/>
      </c>
      <c r="BC130" s="228" t="str">
        <f>IF([2]相关演算!BC130="","",[2]相关演算!BC130)</f>
        <v/>
      </c>
      <c r="BD130" s="228" t="str">
        <f>IF([2]相关演算!BD130="","",[2]相关演算!BD130)</f>
        <v/>
      </c>
      <c r="BE130" s="228" t="str">
        <f>IF([2]相关演算!BE130="","",[2]相关演算!BE130)</f>
        <v/>
      </c>
      <c r="BF130" s="228" t="str">
        <f>IF([2]相关演算!BF130="","",[2]相关演算!BF130)</f>
        <v/>
      </c>
      <c r="BG130" s="228" t="str">
        <f>IF([2]相关演算!BG130="","",[2]相关演算!BG130)</f>
        <v/>
      </c>
      <c r="BH130" s="228" t="str">
        <f>IF([2]相关演算!BH130="","",[2]相关演算!BH130)</f>
        <v/>
      </c>
      <c r="BI130" s="228" t="str">
        <f>IF([2]相关演算!BI130="","",[2]相关演算!BI130)</f>
        <v/>
      </c>
      <c r="BJ130" s="228" t="str">
        <f>IF([2]相关演算!BJ130="","",[2]相关演算!BJ130)</f>
        <v/>
      </c>
      <c r="BK130" s="228" t="str">
        <f>IF([2]相关演算!BK130="","",[2]相关演算!BK130)</f>
        <v/>
      </c>
      <c r="BL130" s="228" t="str">
        <f>IF([2]相关演算!BL130="","",[2]相关演算!BL130)</f>
        <v/>
      </c>
      <c r="BM130" s="228" t="str">
        <f>IF([2]相关演算!BM130="","",[2]相关演算!BM130)</f>
        <v/>
      </c>
      <c r="BN130" s="228" t="str">
        <f>IF([2]相关演算!BN130="","",[2]相关演算!BN130)</f>
        <v/>
      </c>
      <c r="BO130" s="228" t="str">
        <f>IF([2]相关演算!BO130="","",[2]相关演算!BO130)</f>
        <v/>
      </c>
      <c r="BP130" s="228" t="str">
        <f>IF([2]相关演算!BP130="","",[2]相关演算!BP130)</f>
        <v/>
      </c>
      <c r="BQ130" s="228" t="str">
        <f>IF([2]相关演算!BQ130="","",[2]相关演算!BQ130)</f>
        <v/>
      </c>
      <c r="BR130" s="228" t="str">
        <f>IF([2]相关演算!BR130="","",[2]相关演算!BR130)</f>
        <v/>
      </c>
      <c r="BS130" s="228" t="str">
        <f>IF([2]相关演算!BS130="","",[2]相关演算!BS130)</f>
        <v/>
      </c>
      <c r="BT130" s="228" t="str">
        <f>IF([2]相关演算!BT130="","",[2]相关演算!BT130)</f>
        <v/>
      </c>
      <c r="BU130" s="228" t="str">
        <f>IF([2]相关演算!BU130="","",[2]相关演算!BU130)</f>
        <v/>
      </c>
      <c r="BV130" s="228" t="str">
        <f>IF([2]相关演算!BV130="","",[2]相关演算!BV130)</f>
        <v/>
      </c>
      <c r="BW130" s="228" t="str">
        <f>IF([2]相关演算!BW130="","",[2]相关演算!BW130)</f>
        <v/>
      </c>
      <c r="BX130" s="228" t="str">
        <f>IF([2]相关演算!BX130="","",[2]相关演算!BX130)</f>
        <v/>
      </c>
      <c r="BY130" s="228" t="str">
        <f>IF([2]相关演算!BY130="","",[2]相关演算!BY130)</f>
        <v/>
      </c>
      <c r="BZ130" s="228" t="str">
        <f>IF([2]相关演算!BZ130="","",[2]相关演算!BZ130)</f>
        <v/>
      </c>
      <c r="CA130" s="228" t="str">
        <f>IF([2]相关演算!CA130="","",[2]相关演算!CA130)</f>
        <v/>
      </c>
      <c r="CB130" s="228" t="str">
        <f>IF([2]相关演算!CB130="","",[2]相关演算!CB130)</f>
        <v/>
      </c>
      <c r="CC130" s="228" t="str">
        <f>IF([2]相关演算!CC130="","",[2]相关演算!CC130)</f>
        <v/>
      </c>
      <c r="CD130" s="228" t="str">
        <f>IF([2]相关演算!CD130="","",[2]相关演算!CD130)</f>
        <v/>
      </c>
      <c r="CE130" s="228" t="str">
        <f>IF([2]相关演算!CE130="","",[2]相关演算!CE130)</f>
        <v/>
      </c>
      <c r="CF130" s="228" t="str">
        <f>IF([2]相关演算!CF130="","",[2]相关演算!CF130)</f>
        <v/>
      </c>
      <c r="CG130" s="228" t="str">
        <f>IF([2]相关演算!CG130="","",[2]相关演算!CG130)</f>
        <v/>
      </c>
      <c r="CH130" s="228" t="str">
        <f>IF([2]相关演算!CH130="","",[2]相关演算!CH130)</f>
        <v/>
      </c>
      <c r="CI130" s="228" t="str">
        <f>IF([2]相关演算!CI130="","",[2]相关演算!CI130)</f>
        <v/>
      </c>
      <c r="CJ130" s="228" t="str">
        <f>IF([2]相关演算!CJ130="","",[2]相关演算!CJ130)</f>
        <v/>
      </c>
      <c r="CK130" s="228" t="str">
        <f>IF([2]相关演算!CK130="","",[2]相关演算!CK130)</f>
        <v/>
      </c>
      <c r="CL130" s="228" t="str">
        <f>IF([2]相关演算!CL130="","",[2]相关演算!CL130)</f>
        <v/>
      </c>
      <c r="CM130" s="228" t="str">
        <f>IF([2]相关演算!CM130="","",[2]相关演算!CM130)</f>
        <v/>
      </c>
      <c r="CN130" s="228" t="str">
        <f>IF([2]相关演算!CN130="","",[2]相关演算!CN130)</f>
        <v/>
      </c>
      <c r="CO130" s="228" t="str">
        <f>IF([2]相关演算!CO130="","",[2]相关演算!CO130)</f>
        <v/>
      </c>
      <c r="CP130" s="228" t="str">
        <f>IF([2]相关演算!CP130="","",[2]相关演算!CP130)</f>
        <v/>
      </c>
      <c r="CQ130" s="228" t="str">
        <f>IF([2]相关演算!CQ130="","",[2]相关演算!CQ130)</f>
        <v/>
      </c>
      <c r="CR130" s="228" t="str">
        <f>IF([2]相关演算!CR130="","",[2]相关演算!CR130)</f>
        <v/>
      </c>
      <c r="CS130" s="228" t="str">
        <f>IF([2]相关演算!CS130="","",[2]相关演算!CS130)</f>
        <v/>
      </c>
      <c r="CT130" s="228" t="str">
        <f>IF([2]相关演算!CT130="","",[2]相关演算!CT130)</f>
        <v/>
      </c>
      <c r="CU130" s="228" t="str">
        <f>IF([2]相关演算!CU130="","",[2]相关演算!CU130)</f>
        <v/>
      </c>
      <c r="CV130" s="228" t="str">
        <f>IF([2]相关演算!CV130="","",[2]相关演算!CV130)</f>
        <v/>
      </c>
      <c r="CW130" s="228" t="str">
        <f>IF([2]相关演算!CW130="","",[2]相关演算!CW130)</f>
        <v/>
      </c>
      <c r="CX130" s="228" t="str">
        <f>IF([2]相关演算!CX130="","",[2]相关演算!CX130)</f>
        <v/>
      </c>
      <c r="CY130" s="228" t="str">
        <f>IF([2]相关演算!CY130="","",[2]相关演算!CY130)</f>
        <v/>
      </c>
      <c r="CZ130" s="228" t="str">
        <f>IF([2]相关演算!CZ130="","",[2]相关演算!CZ130)</f>
        <v/>
      </c>
      <c r="DA130" s="228" t="str">
        <f>IF([2]相关演算!DA130="","",[2]相关演算!DA130)</f>
        <v/>
      </c>
      <c r="DB130" s="228" t="str">
        <f>IF([2]相关演算!DB130="","",[2]相关演算!DB130)</f>
        <v/>
      </c>
      <c r="DC130" s="228" t="str">
        <f>IF([2]相关演算!DC130="","",[2]相关演算!DC130)</f>
        <v/>
      </c>
      <c r="DD130" s="228" t="str">
        <f>IF([2]相关演算!DD130="","",[2]相关演算!DD130)</f>
        <v/>
      </c>
      <c r="DE130" s="228" t="str">
        <f>IF([2]相关演算!DE130="","",[2]相关演算!DE130)</f>
        <v/>
      </c>
      <c r="DF130" s="228" t="str">
        <f>IF([2]相关演算!DF130="","",[2]相关演算!DF130)</f>
        <v/>
      </c>
      <c r="DG130" s="228" t="str">
        <f>IF([2]相关演算!DG130="","",[2]相关演算!DG130)</f>
        <v/>
      </c>
      <c r="DH130" s="228" t="str">
        <f>IF([2]相关演算!DH130="","",[2]相关演算!DH130)</f>
        <v/>
      </c>
      <c r="DI130" s="228" t="str">
        <f>IF([2]相关演算!DI130="","",[2]相关演算!DI130)</f>
        <v/>
      </c>
      <c r="DJ130" s="228" t="str">
        <f>IF([2]相关演算!DJ130="","",[2]相关演算!DJ130)</f>
        <v/>
      </c>
      <c r="DK130" s="228" t="str">
        <f>IF([2]相关演算!DK130="","",[2]相关演算!DK130)</f>
        <v/>
      </c>
      <c r="DL130" s="228" t="str">
        <f>IF([2]相关演算!DL130="","",[2]相关演算!DL130)</f>
        <v/>
      </c>
      <c r="DM130" s="228" t="str">
        <f>IF([2]相关演算!DM130="","",[2]相关演算!DM130)</f>
        <v/>
      </c>
      <c r="DN130" s="228" t="str">
        <f>IF([2]相关演算!DN130="","",[2]相关演算!DN130)</f>
        <v/>
      </c>
      <c r="DO130" s="228" t="str">
        <f>IF([2]相关演算!DO130="","",[2]相关演算!DO130)</f>
        <v/>
      </c>
      <c r="DP130" s="228" t="str">
        <f>IF([2]相关演算!DP130="","",[2]相关演算!DP130)</f>
        <v/>
      </c>
      <c r="DQ130" s="228" t="str">
        <f>IF([2]相关演算!DQ130="","",[2]相关演算!DQ130)</f>
        <v/>
      </c>
      <c r="DR130" s="228" t="str">
        <f>IF([2]相关演算!DR130="","",[2]相关演算!DR130)</f>
        <v/>
      </c>
      <c r="DS130" s="228" t="str">
        <f>IF([2]相关演算!DS130="","",[2]相关演算!DS130)</f>
        <v/>
      </c>
      <c r="DT130" s="228" t="str">
        <f>IF([2]相关演算!DT130="","",[2]相关演算!DT130)</f>
        <v/>
      </c>
      <c r="DU130" s="228" t="str">
        <f>IF([2]相关演算!DU130="","",[2]相关演算!DU130)</f>
        <v/>
      </c>
      <c r="DV130" s="228" t="str">
        <f>IF([2]相关演算!DV130="","",[2]相关演算!DV130)</f>
        <v/>
      </c>
      <c r="DW130" s="228" t="str">
        <f>IF([2]相关演算!DW130="","",[2]相关演算!DW130)</f>
        <v/>
      </c>
      <c r="DX130" s="228" t="str">
        <f>IF([2]相关演算!DX130="","",[2]相关演算!DX130)</f>
        <v/>
      </c>
      <c r="DY130" s="228" t="str">
        <f>IF([2]相关演算!DY130="","",[2]相关演算!DY130)</f>
        <v/>
      </c>
      <c r="DZ130" s="228" t="str">
        <f>IF([2]相关演算!DZ130="","",[2]相关演算!DZ130)</f>
        <v/>
      </c>
      <c r="EA130" s="228" t="str">
        <f>IF([2]相关演算!EA130="","",[2]相关演算!EA130)</f>
        <v/>
      </c>
      <c r="EB130" s="228" t="str">
        <f>IF([2]相关演算!EB130="","",[2]相关演算!EB130)</f>
        <v/>
      </c>
      <c r="EC130" s="228" t="str">
        <f>IF([2]相关演算!EC130="","",[2]相关演算!EC130)</f>
        <v/>
      </c>
      <c r="ED130" s="228" t="str">
        <f>IF([2]相关演算!ED130="","",[2]相关演算!ED130)</f>
        <v/>
      </c>
      <c r="EE130" s="228" t="str">
        <f>IF([2]相关演算!EE130="","",[2]相关演算!EE130)</f>
        <v/>
      </c>
      <c r="EF130" s="228" t="str">
        <f>IF([2]相关演算!EF130="","",[2]相关演算!EF130)</f>
        <v/>
      </c>
      <c r="EG130" s="228" t="str">
        <f>IF([2]相关演算!EG130="","",[2]相关演算!EG130)</f>
        <v/>
      </c>
      <c r="EH130" s="228" t="str">
        <f>IF([2]相关演算!EH130="","",[2]相关演算!EH130)</f>
        <v/>
      </c>
      <c r="EI130" s="228" t="str">
        <f>IF([2]相关演算!EI130="","",[2]相关演算!EI130)</f>
        <v/>
      </c>
      <c r="EJ130" s="228" t="str">
        <f>IF([2]相关演算!EJ130="","",[2]相关演算!EJ130)</f>
        <v/>
      </c>
      <c r="EK130" s="228" t="str">
        <f>IF([2]相关演算!EK130="","",[2]相关演算!EK130)</f>
        <v/>
      </c>
      <c r="EL130" s="228" t="str">
        <f>IF([2]相关演算!EL130="","",[2]相关演算!EL130)</f>
        <v/>
      </c>
      <c r="EM130" s="228" t="str">
        <f>IF([2]相关演算!EM130="","",[2]相关演算!EM130)</f>
        <v/>
      </c>
      <c r="EN130" s="228" t="str">
        <f>IF([2]相关演算!EN130="","",[2]相关演算!EN130)</f>
        <v/>
      </c>
      <c r="EO130" s="228" t="str">
        <f>IF([2]相关演算!EO130="","",[2]相关演算!EO130)</f>
        <v/>
      </c>
      <c r="EP130" s="228" t="str">
        <f>IF([2]相关演算!EP130="","",[2]相关演算!EP130)</f>
        <v/>
      </c>
      <c r="EQ130" s="228" t="str">
        <f>IF([2]相关演算!EQ130="","",[2]相关演算!EQ130)</f>
        <v/>
      </c>
      <c r="ER130" s="228" t="str">
        <f>IF([2]相关演算!ER130="","",[2]相关演算!ER130)</f>
        <v/>
      </c>
      <c r="ES130" s="228" t="str">
        <f>IF([2]相关演算!ES130="","",[2]相关演算!ES130)</f>
        <v/>
      </c>
      <c r="ET130" s="228" t="str">
        <f>IF([2]相关演算!ET130="","",[2]相关演算!ET130)</f>
        <v/>
      </c>
      <c r="EU130" s="228" t="str">
        <f>IF([2]相关演算!EU130="","",[2]相关演算!EU130)</f>
        <v/>
      </c>
      <c r="EV130" s="228" t="str">
        <f>IF([2]相关演算!EV130="","",[2]相关演算!EV130)</f>
        <v/>
      </c>
      <c r="EW130" s="228" t="str">
        <f>IF([2]相关演算!EW130="","",[2]相关演算!EW130)</f>
        <v/>
      </c>
      <c r="EX130" s="228" t="str">
        <f>IF([2]相关演算!EX130="","",[2]相关演算!EX130)</f>
        <v/>
      </c>
      <c r="EY130" s="228" t="str">
        <f>IF([2]相关演算!EY130="","",[2]相关演算!EY130)</f>
        <v/>
      </c>
      <c r="EZ130" s="228" t="str">
        <f>IF([2]相关演算!EZ130="","",[2]相关演算!EZ130)</f>
        <v/>
      </c>
      <c r="FA130" s="228" t="str">
        <f>IF([2]相关演算!FA130="","",[2]相关演算!FA130)</f>
        <v/>
      </c>
      <c r="FB130" s="228" t="str">
        <f>IF([2]相关演算!FB130="","",[2]相关演算!FB130)</f>
        <v/>
      </c>
      <c r="FC130" s="228" t="str">
        <f>IF([2]相关演算!FC130="","",[2]相关演算!FC130)</f>
        <v/>
      </c>
      <c r="FD130" s="228" t="str">
        <f>IF([2]相关演算!FD130="","",[2]相关演算!FD130)</f>
        <v/>
      </c>
      <c r="FE130" s="228" t="str">
        <f>IF([2]相关演算!FE130="","",[2]相关演算!FE130)</f>
        <v/>
      </c>
      <c r="FF130" s="228" t="str">
        <f>IF([2]相关演算!FF130="","",[2]相关演算!FF130)</f>
        <v/>
      </c>
      <c r="FG130" s="228" t="str">
        <f>IF([2]相关演算!FG130="","",[2]相关演算!FG130)</f>
        <v/>
      </c>
      <c r="FH130" s="228">
        <f>IF([2]相关演算!FH130="","",[2]相关演算!FH130)</f>
        <v>10115</v>
      </c>
      <c r="FI130" s="228" t="str">
        <f>IF([2]相关演算!FI130="","",[2]相关演算!FI130)</f>
        <v/>
      </c>
      <c r="FJ130" s="228" t="str">
        <f>IF([2]相关演算!FJ130="","",[2]相关演算!FJ130)</f>
        <v/>
      </c>
      <c r="FK130" s="228" t="str">
        <f>IF([2]相关演算!FK130="","",[2]相关演算!FK130)</f>
        <v/>
      </c>
      <c r="FL130" s="228" t="str">
        <f>IF([2]相关演算!FL130="","",[2]相关演算!FL130)</f>
        <v/>
      </c>
      <c r="FM130" s="228" t="str">
        <f>IF([2]相关演算!FM130="","",[2]相关演算!FM130)</f>
        <v/>
      </c>
      <c r="FN130" s="228" t="str">
        <f>IF([2]相关演算!FN130="","",[2]相关演算!FN130)</f>
        <v/>
      </c>
      <c r="FO130" s="228" t="str">
        <f>IF([2]相关演算!FO130="","",[2]相关演算!FO130)</f>
        <v/>
      </c>
      <c r="FP130" s="228" t="str">
        <f>IF([2]相关演算!FP130="","",[2]相关演算!FP130)</f>
        <v/>
      </c>
      <c r="FQ130" s="228" t="str">
        <f>IF([2]相关演算!FQ130="","",[2]相关演算!FQ130)</f>
        <v/>
      </c>
      <c r="FR130" s="228" t="str">
        <f>IF([2]相关演算!FR130="","",[2]相关演算!FR130)</f>
        <v/>
      </c>
      <c r="FS130" s="228" t="str">
        <f>IF([2]相关演算!FS130="","",[2]相关演算!FS130)</f>
        <v/>
      </c>
      <c r="FT130" s="228" t="str">
        <f>IF([2]相关演算!FT130="","",[2]相关演算!FT130)</f>
        <v/>
      </c>
      <c r="FU130" s="228" t="str">
        <f>IF([2]相关演算!FU130="","",[2]相关演算!FU130)</f>
        <v/>
      </c>
      <c r="FV130" s="228" t="str">
        <f>IF([2]相关演算!FV130="","",[2]相关演算!FV130)</f>
        <v/>
      </c>
      <c r="FW130" s="228" t="str">
        <f>IF([2]相关演算!FW130="","",[2]相关演算!FW130)</f>
        <v/>
      </c>
      <c r="FX130" s="228" t="str">
        <f>IF([2]相关演算!FX130="","",[2]相关演算!FX130)</f>
        <v/>
      </c>
      <c r="FY130" s="228" t="str">
        <f>IF([2]相关演算!FY130="","",[2]相关演算!FY130)</f>
        <v/>
      </c>
      <c r="FZ130" s="228" t="str">
        <f>IF([2]相关演算!FZ130="","",[2]相关演算!FZ130)</f>
        <v/>
      </c>
      <c r="GA130" s="228" t="str">
        <f>IF([2]相关演算!GA130="","",[2]相关演算!GA130)</f>
        <v/>
      </c>
      <c r="GB130" s="228" t="str">
        <f>IF([2]相关演算!GB130="","",[2]相关演算!GB130)</f>
        <v/>
      </c>
      <c r="GC130" s="228" t="str">
        <f>IF([2]相关演算!GC130="","",[2]相关演算!GC130)</f>
        <v/>
      </c>
      <c r="GD130" s="228" t="str">
        <f>IF([2]相关演算!GD130="","",[2]相关演算!GD130)</f>
        <v/>
      </c>
      <c r="GE130" s="228" t="str">
        <f>IF([2]相关演算!GE130="","",[2]相关演算!GE130)</f>
        <v/>
      </c>
      <c r="GF130" s="228" t="str">
        <f>IF([2]相关演算!GF130="","",[2]相关演算!GF130)</f>
        <v/>
      </c>
      <c r="GG130" s="228" t="str">
        <f>IF([2]相关演算!GG130="","",[2]相关演算!GG130)</f>
        <v/>
      </c>
      <c r="GH130" s="228" t="str">
        <f>IF([2]相关演算!GH130="","",[2]相关演算!GH130)</f>
        <v/>
      </c>
      <c r="GI130" s="228" t="str">
        <f>IF([2]相关演算!GI130="","",[2]相关演算!GI130)</f>
        <v/>
      </c>
      <c r="GJ130" s="228" t="str">
        <f>IF([2]相关演算!GJ130="","",[2]相关演算!GJ130)</f>
        <v/>
      </c>
      <c r="GK130" s="228" t="str">
        <f>IF([2]相关演算!GK130="","",[2]相关演算!GK130)</f>
        <v/>
      </c>
      <c r="GL130" s="228" t="str">
        <f>IF([2]相关演算!GL130="","",[2]相关演算!GL130)</f>
        <v/>
      </c>
      <c r="GM130" s="228" t="str">
        <f>IF([2]相关演算!GM130="","",[2]相关演算!GM130)</f>
        <v/>
      </c>
      <c r="GN130" s="228" t="str">
        <f>IF([2]相关演算!GN130="","",[2]相关演算!GN130)</f>
        <v/>
      </c>
      <c r="GO130" s="228" t="str">
        <f>IF([2]相关演算!GO130="","",[2]相关演算!GO130)</f>
        <v/>
      </c>
      <c r="GP130" s="228" t="str">
        <f>IF([2]相关演算!GP130="","",[2]相关演算!GP130)</f>
        <v/>
      </c>
      <c r="GQ130" s="228" t="str">
        <f>IF([2]相关演算!GQ130="","",[2]相关演算!GQ130)</f>
        <v/>
      </c>
      <c r="GR130" s="228" t="str">
        <f>IF([2]相关演算!GR130="","",[2]相关演算!GR130)</f>
        <v/>
      </c>
      <c r="GS130" s="228" t="str">
        <f>IF([2]相关演算!GS130="","",[2]相关演算!GS130)</f>
        <v/>
      </c>
      <c r="GT130" s="228" t="str">
        <f>IF([2]相关演算!GT130="","",[2]相关演算!GT130)</f>
        <v/>
      </c>
      <c r="GU130" s="228" t="str">
        <f>IF([2]相关演算!GU130="","",[2]相关演算!GU130)</f>
        <v/>
      </c>
      <c r="GV130" s="228" t="str">
        <f>IF([2]相关演算!GV130="","",[2]相关演算!GV130)</f>
        <v/>
      </c>
      <c r="GW130" s="228" t="str">
        <f>IF([2]相关演算!GW130="","",[2]相关演算!GW130)</f>
        <v/>
      </c>
      <c r="GX130" s="228" t="str">
        <f>IF([2]相关演算!GX130="","",[2]相关演算!GX130)</f>
        <v/>
      </c>
      <c r="GY130" s="228" t="str">
        <f>IF([2]相关演算!GY130="","",[2]相关演算!GY130)</f>
        <v/>
      </c>
      <c r="GZ130" s="228" t="str">
        <f>IF([2]相关演算!GZ130="","",[2]相关演算!GZ130)</f>
        <v/>
      </c>
    </row>
    <row r="131" spans="1:208">
      <c r="A131" s="228" t="str">
        <f>IF([2]相关演算!A131="","",[2]相关演算!A131)</f>
        <v/>
      </c>
      <c r="B131" s="228" t="str">
        <f>IF([2]相关演算!B131="","",[2]相关演算!B131)</f>
        <v/>
      </c>
      <c r="C131" s="228" t="str">
        <f>IF([2]相关演算!C131="","",[2]相关演算!C131)</f>
        <v/>
      </c>
      <c r="D131" s="228" t="str">
        <f>IF([2]相关演算!D131="","",[2]相关演算!D131)</f>
        <v/>
      </c>
      <c r="E131" s="228" t="str">
        <f>IF([2]相关演算!E131="","",[2]相关演算!E131)</f>
        <v/>
      </c>
      <c r="F131" s="228" t="str">
        <f>IF([2]相关演算!F131="","",[2]相关演算!F131)</f>
        <v/>
      </c>
      <c r="G131" s="228" t="str">
        <f>IF([2]相关演算!G131="","",[2]相关演算!G131)</f>
        <v/>
      </c>
      <c r="H131" s="228" t="str">
        <f>IF([2]相关演算!H131="","",[2]相关演算!H131)</f>
        <v/>
      </c>
      <c r="I131" s="228" t="str">
        <f>IF([2]相关演算!I131="","",[2]相关演算!I131)</f>
        <v/>
      </c>
      <c r="J131" s="228" t="str">
        <f>IF([2]相关演算!J131="","",[2]相关演算!J131)</f>
        <v/>
      </c>
      <c r="K131" s="228" t="str">
        <f>IF([2]相关演算!K131="","",[2]相关演算!K131)</f>
        <v/>
      </c>
      <c r="L131" s="228" t="str">
        <f>IF([2]相关演算!L131="","",[2]相关演算!L131)</f>
        <v/>
      </c>
      <c r="M131" s="228" t="str">
        <f>IF([2]相关演算!M131="","",[2]相关演算!M131)</f>
        <v/>
      </c>
      <c r="N131" s="228" t="str">
        <f>IF([2]相关演算!N131="","",[2]相关演算!N131)</f>
        <v/>
      </c>
      <c r="O131" s="228" t="str">
        <f>IF([2]相关演算!O131="","",[2]相关演算!O131)</f>
        <v/>
      </c>
      <c r="P131" s="228" t="str">
        <f>IF([2]相关演算!P131="","",[2]相关演算!P131)</f>
        <v/>
      </c>
      <c r="Q131" s="228" t="str">
        <f>IF([2]相关演算!Q131="","",[2]相关演算!Q131)</f>
        <v/>
      </c>
      <c r="R131" s="228" t="str">
        <f>IF([2]相关演算!R131="","",[2]相关演算!R131)</f>
        <v/>
      </c>
      <c r="S131" s="228" t="str">
        <f>IF([2]相关演算!S131="","",[2]相关演算!S131)</f>
        <v/>
      </c>
      <c r="T131" s="228" t="str">
        <f>IF([2]相关演算!T131="","",[2]相关演算!T131)</f>
        <v/>
      </c>
      <c r="U131" s="228" t="str">
        <f>IF([2]相关演算!U131="","",[2]相关演算!U131)</f>
        <v/>
      </c>
      <c r="V131" s="228" t="str">
        <f>IF([2]相关演算!V131="","",[2]相关演算!V131)</f>
        <v/>
      </c>
      <c r="W131" s="228" t="str">
        <f>IF([2]相关演算!W131="","",[2]相关演算!W131)</f>
        <v/>
      </c>
      <c r="X131" s="228" t="str">
        <f>IF([2]相关演算!X131="","",[2]相关演算!X131)</f>
        <v/>
      </c>
      <c r="Y131" s="228" t="str">
        <f>IF([2]相关演算!Y131="","",[2]相关演算!Y131)</f>
        <v/>
      </c>
      <c r="Z131" s="228" t="str">
        <f>IF([2]相关演算!Z131="","",[2]相关演算!Z131)</f>
        <v/>
      </c>
      <c r="AA131" s="228" t="str">
        <f>IF([2]相关演算!AA131="","",[2]相关演算!AA131)</f>
        <v/>
      </c>
      <c r="AB131" s="228" t="str">
        <f>IF([2]相关演算!AB131="","",[2]相关演算!AB131)</f>
        <v/>
      </c>
      <c r="AC131" s="228" t="str">
        <f>IF([2]相关演算!AC131="","",[2]相关演算!AC131)</f>
        <v/>
      </c>
      <c r="AD131" s="228" t="str">
        <f>IF([2]相关演算!AD131="","",[2]相关演算!AD131)</f>
        <v/>
      </c>
      <c r="AE131" s="228" t="str">
        <f>IF([2]相关演算!AE131="","",[2]相关演算!AE131)</f>
        <v/>
      </c>
      <c r="AF131" s="228" t="str">
        <f>IF([2]相关演算!AF131="","",[2]相关演算!AF131)</f>
        <v/>
      </c>
      <c r="AG131" s="228" t="str">
        <f>IF([2]相关演算!AG131="","",[2]相关演算!AG131)</f>
        <v/>
      </c>
      <c r="AH131" s="228" t="str">
        <f>IF([2]相关演算!AH131="","",[2]相关演算!AH131)</f>
        <v/>
      </c>
      <c r="AI131" s="228" t="str">
        <f>IF([2]相关演算!AI131="","",[2]相关演算!AI131)</f>
        <v/>
      </c>
      <c r="AJ131" s="228" t="str">
        <f>IF([2]相关演算!AJ131="","",[2]相关演算!AJ131)</f>
        <v/>
      </c>
      <c r="AK131" s="228" t="str">
        <f>IF([2]相关演算!AK131="","",[2]相关演算!AK131)</f>
        <v/>
      </c>
      <c r="AL131" s="228" t="str">
        <f>IF([2]相关演算!AL131="","",[2]相关演算!AL131)</f>
        <v/>
      </c>
      <c r="AM131" s="228" t="str">
        <f>IF([2]相关演算!AM131="","",[2]相关演算!AM131)</f>
        <v/>
      </c>
      <c r="AN131" s="228" t="str">
        <f>IF([2]相关演算!AN131="","",[2]相关演算!AN131)</f>
        <v/>
      </c>
      <c r="AO131" s="228" t="str">
        <f>IF([2]相关演算!AO131="","",[2]相关演算!AO131)</f>
        <v/>
      </c>
      <c r="AP131" s="228" t="str">
        <f>IF([2]相关演算!AP131="","",[2]相关演算!AP131)</f>
        <v/>
      </c>
      <c r="AQ131" s="228" t="str">
        <f>IF([2]相关演算!AQ131="","",[2]相关演算!AQ131)</f>
        <v/>
      </c>
      <c r="AR131" s="228" t="str">
        <f>IF([2]相关演算!AR131="","",[2]相关演算!AR131)</f>
        <v/>
      </c>
      <c r="AS131" s="228" t="str">
        <f>IF([2]相关演算!AS131="","",[2]相关演算!AS131)</f>
        <v/>
      </c>
      <c r="AT131" s="228" t="str">
        <f>IF([2]相关演算!AT131="","",[2]相关演算!AT131)</f>
        <v/>
      </c>
      <c r="AU131" s="228" t="str">
        <f>IF([2]相关演算!AU131="","",[2]相关演算!AU131)</f>
        <v/>
      </c>
      <c r="AV131" s="228" t="str">
        <f>IF([2]相关演算!AV131="","",[2]相关演算!AV131)</f>
        <v/>
      </c>
      <c r="AW131" s="228" t="str">
        <f>IF([2]相关演算!AW131="","",[2]相关演算!AW131)</f>
        <v/>
      </c>
      <c r="AX131" s="228" t="str">
        <f>IF([2]相关演算!AX131="","",[2]相关演算!AX131)</f>
        <v/>
      </c>
      <c r="AY131" s="228" t="str">
        <f>IF([2]相关演算!AY131="","",[2]相关演算!AY131)</f>
        <v/>
      </c>
      <c r="AZ131" s="228" t="str">
        <f>IF([2]相关演算!AZ131="","",[2]相关演算!AZ131)</f>
        <v/>
      </c>
      <c r="BA131" s="228" t="str">
        <f>IF([2]相关演算!BA131="","",[2]相关演算!BA131)</f>
        <v/>
      </c>
      <c r="BB131" s="228" t="str">
        <f>IF([2]相关演算!BB131="","",[2]相关演算!BB131)</f>
        <v/>
      </c>
      <c r="BC131" s="228" t="str">
        <f>IF([2]相关演算!BC131="","",[2]相关演算!BC131)</f>
        <v/>
      </c>
      <c r="BD131" s="228" t="str">
        <f>IF([2]相关演算!BD131="","",[2]相关演算!BD131)</f>
        <v/>
      </c>
      <c r="BE131" s="228" t="str">
        <f>IF([2]相关演算!BE131="","",[2]相关演算!BE131)</f>
        <v/>
      </c>
      <c r="BF131" s="228" t="str">
        <f>IF([2]相关演算!BF131="","",[2]相关演算!BF131)</f>
        <v/>
      </c>
      <c r="BG131" s="228" t="str">
        <f>IF([2]相关演算!BG131="","",[2]相关演算!BG131)</f>
        <v/>
      </c>
      <c r="BH131" s="228" t="str">
        <f>IF([2]相关演算!BH131="","",[2]相关演算!BH131)</f>
        <v/>
      </c>
      <c r="BI131" s="228" t="str">
        <f>IF([2]相关演算!BI131="","",[2]相关演算!BI131)</f>
        <v/>
      </c>
      <c r="BJ131" s="228" t="str">
        <f>IF([2]相关演算!BJ131="","",[2]相关演算!BJ131)</f>
        <v/>
      </c>
      <c r="BK131" s="228" t="str">
        <f>IF([2]相关演算!BK131="","",[2]相关演算!BK131)</f>
        <v/>
      </c>
      <c r="BL131" s="228" t="str">
        <f>IF([2]相关演算!BL131="","",[2]相关演算!BL131)</f>
        <v/>
      </c>
      <c r="BM131" s="228" t="str">
        <f>IF([2]相关演算!BM131="","",[2]相关演算!BM131)</f>
        <v/>
      </c>
      <c r="BN131" s="228" t="str">
        <f>IF([2]相关演算!BN131="","",[2]相关演算!BN131)</f>
        <v/>
      </c>
      <c r="BO131" s="228" t="str">
        <f>IF([2]相关演算!BO131="","",[2]相关演算!BO131)</f>
        <v/>
      </c>
      <c r="BP131" s="228" t="str">
        <f>IF([2]相关演算!BP131="","",[2]相关演算!BP131)</f>
        <v/>
      </c>
      <c r="BQ131" s="228" t="str">
        <f>IF([2]相关演算!BQ131="","",[2]相关演算!BQ131)</f>
        <v/>
      </c>
      <c r="BR131" s="228" t="str">
        <f>IF([2]相关演算!BR131="","",[2]相关演算!BR131)</f>
        <v/>
      </c>
      <c r="BS131" s="228" t="str">
        <f>IF([2]相关演算!BS131="","",[2]相关演算!BS131)</f>
        <v/>
      </c>
      <c r="BT131" s="228" t="str">
        <f>IF([2]相关演算!BT131="","",[2]相关演算!BT131)</f>
        <v/>
      </c>
      <c r="BU131" s="228" t="str">
        <f>IF([2]相关演算!BU131="","",[2]相关演算!BU131)</f>
        <v/>
      </c>
      <c r="BV131" s="228" t="str">
        <f>IF([2]相关演算!BV131="","",[2]相关演算!BV131)</f>
        <v/>
      </c>
      <c r="BW131" s="228" t="str">
        <f>IF([2]相关演算!BW131="","",[2]相关演算!BW131)</f>
        <v/>
      </c>
      <c r="BX131" s="228" t="str">
        <f>IF([2]相关演算!BX131="","",[2]相关演算!BX131)</f>
        <v/>
      </c>
      <c r="BY131" s="228" t="str">
        <f>IF([2]相关演算!BY131="","",[2]相关演算!BY131)</f>
        <v/>
      </c>
      <c r="BZ131" s="228" t="str">
        <f>IF([2]相关演算!BZ131="","",[2]相关演算!BZ131)</f>
        <v/>
      </c>
      <c r="CA131" s="228" t="str">
        <f>IF([2]相关演算!CA131="","",[2]相关演算!CA131)</f>
        <v/>
      </c>
      <c r="CB131" s="228" t="str">
        <f>IF([2]相关演算!CB131="","",[2]相关演算!CB131)</f>
        <v/>
      </c>
      <c r="CC131" s="228" t="str">
        <f>IF([2]相关演算!CC131="","",[2]相关演算!CC131)</f>
        <v/>
      </c>
      <c r="CD131" s="228" t="str">
        <f>IF([2]相关演算!CD131="","",[2]相关演算!CD131)</f>
        <v/>
      </c>
      <c r="CE131" s="228" t="str">
        <f>IF([2]相关演算!CE131="","",[2]相关演算!CE131)</f>
        <v/>
      </c>
      <c r="CF131" s="228" t="str">
        <f>IF([2]相关演算!CF131="","",[2]相关演算!CF131)</f>
        <v/>
      </c>
      <c r="CG131" s="228" t="str">
        <f>IF([2]相关演算!CG131="","",[2]相关演算!CG131)</f>
        <v/>
      </c>
      <c r="CH131" s="228" t="str">
        <f>IF([2]相关演算!CH131="","",[2]相关演算!CH131)</f>
        <v/>
      </c>
      <c r="CI131" s="228" t="str">
        <f>IF([2]相关演算!CI131="","",[2]相关演算!CI131)</f>
        <v/>
      </c>
      <c r="CJ131" s="228" t="str">
        <f>IF([2]相关演算!CJ131="","",[2]相关演算!CJ131)</f>
        <v/>
      </c>
      <c r="CK131" s="228" t="str">
        <f>IF([2]相关演算!CK131="","",[2]相关演算!CK131)</f>
        <v/>
      </c>
      <c r="CL131" s="228" t="str">
        <f>IF([2]相关演算!CL131="","",[2]相关演算!CL131)</f>
        <v/>
      </c>
      <c r="CM131" s="228" t="str">
        <f>IF([2]相关演算!CM131="","",[2]相关演算!CM131)</f>
        <v/>
      </c>
      <c r="CN131" s="228" t="str">
        <f>IF([2]相关演算!CN131="","",[2]相关演算!CN131)</f>
        <v/>
      </c>
      <c r="CO131" s="228" t="str">
        <f>IF([2]相关演算!CO131="","",[2]相关演算!CO131)</f>
        <v/>
      </c>
      <c r="CP131" s="228" t="str">
        <f>IF([2]相关演算!CP131="","",[2]相关演算!CP131)</f>
        <v/>
      </c>
      <c r="CQ131" s="228" t="str">
        <f>IF([2]相关演算!CQ131="","",[2]相关演算!CQ131)</f>
        <v/>
      </c>
      <c r="CR131" s="228" t="str">
        <f>IF([2]相关演算!CR131="","",[2]相关演算!CR131)</f>
        <v/>
      </c>
      <c r="CS131" s="228" t="str">
        <f>IF([2]相关演算!CS131="","",[2]相关演算!CS131)</f>
        <v/>
      </c>
      <c r="CT131" s="228" t="str">
        <f>IF([2]相关演算!CT131="","",[2]相关演算!CT131)</f>
        <v/>
      </c>
      <c r="CU131" s="228" t="str">
        <f>IF([2]相关演算!CU131="","",[2]相关演算!CU131)</f>
        <v/>
      </c>
      <c r="CV131" s="228" t="str">
        <f>IF([2]相关演算!CV131="","",[2]相关演算!CV131)</f>
        <v/>
      </c>
      <c r="CW131" s="228" t="str">
        <f>IF([2]相关演算!CW131="","",[2]相关演算!CW131)</f>
        <v/>
      </c>
      <c r="CX131" s="228" t="str">
        <f>IF([2]相关演算!CX131="","",[2]相关演算!CX131)</f>
        <v/>
      </c>
      <c r="CY131" s="228" t="str">
        <f>IF([2]相关演算!CY131="","",[2]相关演算!CY131)</f>
        <v/>
      </c>
      <c r="CZ131" s="228" t="str">
        <f>IF([2]相关演算!CZ131="","",[2]相关演算!CZ131)</f>
        <v/>
      </c>
      <c r="DA131" s="228" t="str">
        <f>IF([2]相关演算!DA131="","",[2]相关演算!DA131)</f>
        <v/>
      </c>
      <c r="DB131" s="228" t="str">
        <f>IF([2]相关演算!DB131="","",[2]相关演算!DB131)</f>
        <v/>
      </c>
      <c r="DC131" s="228" t="str">
        <f>IF([2]相关演算!DC131="","",[2]相关演算!DC131)</f>
        <v/>
      </c>
      <c r="DD131" s="228" t="str">
        <f>IF([2]相关演算!DD131="","",[2]相关演算!DD131)</f>
        <v/>
      </c>
      <c r="DE131" s="228" t="str">
        <f>IF([2]相关演算!DE131="","",[2]相关演算!DE131)</f>
        <v/>
      </c>
      <c r="DF131" s="228" t="str">
        <f>IF([2]相关演算!DF131="","",[2]相关演算!DF131)</f>
        <v/>
      </c>
      <c r="DG131" s="228" t="str">
        <f>IF([2]相关演算!DG131="","",[2]相关演算!DG131)</f>
        <v/>
      </c>
      <c r="DH131" s="228" t="str">
        <f>IF([2]相关演算!DH131="","",[2]相关演算!DH131)</f>
        <v/>
      </c>
      <c r="DI131" s="228" t="str">
        <f>IF([2]相关演算!DI131="","",[2]相关演算!DI131)</f>
        <v/>
      </c>
      <c r="DJ131" s="228" t="str">
        <f>IF([2]相关演算!DJ131="","",[2]相关演算!DJ131)</f>
        <v/>
      </c>
      <c r="DK131" s="228" t="str">
        <f>IF([2]相关演算!DK131="","",[2]相关演算!DK131)</f>
        <v/>
      </c>
      <c r="DL131" s="228" t="str">
        <f>IF([2]相关演算!DL131="","",[2]相关演算!DL131)</f>
        <v/>
      </c>
      <c r="DM131" s="228" t="str">
        <f>IF([2]相关演算!DM131="","",[2]相关演算!DM131)</f>
        <v/>
      </c>
      <c r="DN131" s="228" t="str">
        <f>IF([2]相关演算!DN131="","",[2]相关演算!DN131)</f>
        <v/>
      </c>
      <c r="DO131" s="228" t="str">
        <f>IF([2]相关演算!DO131="","",[2]相关演算!DO131)</f>
        <v/>
      </c>
      <c r="DP131" s="228" t="str">
        <f>IF([2]相关演算!DP131="","",[2]相关演算!DP131)</f>
        <v/>
      </c>
      <c r="DQ131" s="228" t="str">
        <f>IF([2]相关演算!DQ131="","",[2]相关演算!DQ131)</f>
        <v/>
      </c>
      <c r="DR131" s="228" t="str">
        <f>IF([2]相关演算!DR131="","",[2]相关演算!DR131)</f>
        <v/>
      </c>
      <c r="DS131" s="228" t="str">
        <f>IF([2]相关演算!DS131="","",[2]相关演算!DS131)</f>
        <v/>
      </c>
      <c r="DT131" s="228" t="str">
        <f>IF([2]相关演算!DT131="","",[2]相关演算!DT131)</f>
        <v/>
      </c>
      <c r="DU131" s="228" t="str">
        <f>IF([2]相关演算!DU131="","",[2]相关演算!DU131)</f>
        <v/>
      </c>
      <c r="DV131" s="228" t="str">
        <f>IF([2]相关演算!DV131="","",[2]相关演算!DV131)</f>
        <v/>
      </c>
      <c r="DW131" s="228" t="str">
        <f>IF([2]相关演算!DW131="","",[2]相关演算!DW131)</f>
        <v/>
      </c>
      <c r="DX131" s="228" t="str">
        <f>IF([2]相关演算!DX131="","",[2]相关演算!DX131)</f>
        <v/>
      </c>
      <c r="DY131" s="228" t="str">
        <f>IF([2]相关演算!DY131="","",[2]相关演算!DY131)</f>
        <v/>
      </c>
      <c r="DZ131" s="228" t="str">
        <f>IF([2]相关演算!DZ131="","",[2]相关演算!DZ131)</f>
        <v/>
      </c>
      <c r="EA131" s="228" t="str">
        <f>IF([2]相关演算!EA131="","",[2]相关演算!EA131)</f>
        <v/>
      </c>
      <c r="EB131" s="228" t="str">
        <f>IF([2]相关演算!EB131="","",[2]相关演算!EB131)</f>
        <v/>
      </c>
      <c r="EC131" s="228" t="str">
        <f>IF([2]相关演算!EC131="","",[2]相关演算!EC131)</f>
        <v/>
      </c>
      <c r="ED131" s="228" t="str">
        <f>IF([2]相关演算!ED131="","",[2]相关演算!ED131)</f>
        <v/>
      </c>
      <c r="EE131" s="228" t="str">
        <f>IF([2]相关演算!EE131="","",[2]相关演算!EE131)</f>
        <v/>
      </c>
      <c r="EF131" s="228" t="str">
        <f>IF([2]相关演算!EF131="","",[2]相关演算!EF131)</f>
        <v/>
      </c>
      <c r="EG131" s="228" t="str">
        <f>IF([2]相关演算!EG131="","",[2]相关演算!EG131)</f>
        <v/>
      </c>
      <c r="EH131" s="228" t="str">
        <f>IF([2]相关演算!EH131="","",[2]相关演算!EH131)</f>
        <v/>
      </c>
      <c r="EI131" s="228" t="str">
        <f>IF([2]相关演算!EI131="","",[2]相关演算!EI131)</f>
        <v/>
      </c>
      <c r="EJ131" s="228" t="str">
        <f>IF([2]相关演算!EJ131="","",[2]相关演算!EJ131)</f>
        <v/>
      </c>
      <c r="EK131" s="228" t="str">
        <f>IF([2]相关演算!EK131="","",[2]相关演算!EK131)</f>
        <v/>
      </c>
      <c r="EL131" s="228" t="str">
        <f>IF([2]相关演算!EL131="","",[2]相关演算!EL131)</f>
        <v/>
      </c>
      <c r="EM131" s="228" t="str">
        <f>IF([2]相关演算!EM131="","",[2]相关演算!EM131)</f>
        <v/>
      </c>
      <c r="EN131" s="228" t="str">
        <f>IF([2]相关演算!EN131="","",[2]相关演算!EN131)</f>
        <v/>
      </c>
      <c r="EO131" s="228" t="str">
        <f>IF([2]相关演算!EO131="","",[2]相关演算!EO131)</f>
        <v/>
      </c>
      <c r="EP131" s="228" t="str">
        <f>IF([2]相关演算!EP131="","",[2]相关演算!EP131)</f>
        <v/>
      </c>
      <c r="EQ131" s="228" t="str">
        <f>IF([2]相关演算!EQ131="","",[2]相关演算!EQ131)</f>
        <v/>
      </c>
      <c r="ER131" s="228" t="str">
        <f>IF([2]相关演算!ER131="","",[2]相关演算!ER131)</f>
        <v/>
      </c>
      <c r="ES131" s="228" t="str">
        <f>IF([2]相关演算!ES131="","",[2]相关演算!ES131)</f>
        <v/>
      </c>
      <c r="ET131" s="228" t="str">
        <f>IF([2]相关演算!ET131="","",[2]相关演算!ET131)</f>
        <v/>
      </c>
      <c r="EU131" s="228" t="str">
        <f>IF([2]相关演算!EU131="","",[2]相关演算!EU131)</f>
        <v/>
      </c>
      <c r="EV131" s="228" t="str">
        <f>IF([2]相关演算!EV131="","",[2]相关演算!EV131)</f>
        <v/>
      </c>
      <c r="EW131" s="228" t="str">
        <f>IF([2]相关演算!EW131="","",[2]相关演算!EW131)</f>
        <v/>
      </c>
      <c r="EX131" s="228" t="str">
        <f>IF([2]相关演算!EX131="","",[2]相关演算!EX131)</f>
        <v/>
      </c>
      <c r="EY131" s="228" t="str">
        <f>IF([2]相关演算!EY131="","",[2]相关演算!EY131)</f>
        <v/>
      </c>
      <c r="EZ131" s="228" t="str">
        <f>IF([2]相关演算!EZ131="","",[2]相关演算!EZ131)</f>
        <v/>
      </c>
      <c r="FA131" s="228" t="str">
        <f>IF([2]相关演算!FA131="","",[2]相关演算!FA131)</f>
        <v/>
      </c>
      <c r="FB131" s="228" t="str">
        <f>IF([2]相关演算!FB131="","",[2]相关演算!FB131)</f>
        <v/>
      </c>
      <c r="FC131" s="228" t="str">
        <f>IF([2]相关演算!FC131="","",[2]相关演算!FC131)</f>
        <v/>
      </c>
      <c r="FD131" s="228" t="str">
        <f>IF([2]相关演算!FD131="","",[2]相关演算!FD131)</f>
        <v/>
      </c>
      <c r="FE131" s="228" t="str">
        <f>IF([2]相关演算!FE131="","",[2]相关演算!FE131)</f>
        <v/>
      </c>
      <c r="FF131" s="228" t="str">
        <f>IF([2]相关演算!FF131="","",[2]相关演算!FF131)</f>
        <v/>
      </c>
      <c r="FG131" s="228" t="str">
        <f>IF([2]相关演算!FG131="","",[2]相关演算!FG131)</f>
        <v/>
      </c>
      <c r="FH131" s="228">
        <f>IF([2]相关演算!FH131="","",[2]相关演算!FH131)</f>
        <v>10116</v>
      </c>
      <c r="FI131" s="228" t="str">
        <f>IF([2]相关演算!FI131="","",[2]相关演算!FI131)</f>
        <v/>
      </c>
      <c r="FJ131" s="228" t="str">
        <f>IF([2]相关演算!FJ131="","",[2]相关演算!FJ131)</f>
        <v/>
      </c>
      <c r="FK131" s="228" t="str">
        <f>IF([2]相关演算!FK131="","",[2]相关演算!FK131)</f>
        <v/>
      </c>
      <c r="FL131" s="228" t="str">
        <f>IF([2]相关演算!FL131="","",[2]相关演算!FL131)</f>
        <v/>
      </c>
      <c r="FM131" s="228" t="str">
        <f>IF([2]相关演算!FM131="","",[2]相关演算!FM131)</f>
        <v/>
      </c>
      <c r="FN131" s="228" t="str">
        <f>IF([2]相关演算!FN131="","",[2]相关演算!FN131)</f>
        <v/>
      </c>
      <c r="FO131" s="228" t="str">
        <f>IF([2]相关演算!FO131="","",[2]相关演算!FO131)</f>
        <v/>
      </c>
      <c r="FP131" s="228" t="str">
        <f>IF([2]相关演算!FP131="","",[2]相关演算!FP131)</f>
        <v/>
      </c>
      <c r="FQ131" s="228" t="str">
        <f>IF([2]相关演算!FQ131="","",[2]相关演算!FQ131)</f>
        <v/>
      </c>
      <c r="FR131" s="228" t="str">
        <f>IF([2]相关演算!FR131="","",[2]相关演算!FR131)</f>
        <v/>
      </c>
      <c r="FS131" s="228" t="str">
        <f>IF([2]相关演算!FS131="","",[2]相关演算!FS131)</f>
        <v/>
      </c>
      <c r="FT131" s="228" t="str">
        <f>IF([2]相关演算!FT131="","",[2]相关演算!FT131)</f>
        <v/>
      </c>
      <c r="FU131" s="228" t="str">
        <f>IF([2]相关演算!FU131="","",[2]相关演算!FU131)</f>
        <v/>
      </c>
      <c r="FV131" s="228" t="str">
        <f>IF([2]相关演算!FV131="","",[2]相关演算!FV131)</f>
        <v/>
      </c>
      <c r="FW131" s="228" t="str">
        <f>IF([2]相关演算!FW131="","",[2]相关演算!FW131)</f>
        <v/>
      </c>
      <c r="FX131" s="228" t="str">
        <f>IF([2]相关演算!FX131="","",[2]相关演算!FX131)</f>
        <v/>
      </c>
      <c r="FY131" s="228" t="str">
        <f>IF([2]相关演算!FY131="","",[2]相关演算!FY131)</f>
        <v/>
      </c>
      <c r="FZ131" s="228" t="str">
        <f>IF([2]相关演算!FZ131="","",[2]相关演算!FZ131)</f>
        <v/>
      </c>
      <c r="GA131" s="228" t="str">
        <f>IF([2]相关演算!GA131="","",[2]相关演算!GA131)</f>
        <v/>
      </c>
      <c r="GB131" s="228" t="str">
        <f>IF([2]相关演算!GB131="","",[2]相关演算!GB131)</f>
        <v/>
      </c>
      <c r="GC131" s="228" t="str">
        <f>IF([2]相关演算!GC131="","",[2]相关演算!GC131)</f>
        <v/>
      </c>
      <c r="GD131" s="228" t="str">
        <f>IF([2]相关演算!GD131="","",[2]相关演算!GD131)</f>
        <v/>
      </c>
      <c r="GE131" s="228" t="str">
        <f>IF([2]相关演算!GE131="","",[2]相关演算!GE131)</f>
        <v/>
      </c>
      <c r="GF131" s="228" t="str">
        <f>IF([2]相关演算!GF131="","",[2]相关演算!GF131)</f>
        <v/>
      </c>
      <c r="GG131" s="228" t="str">
        <f>IF([2]相关演算!GG131="","",[2]相关演算!GG131)</f>
        <v/>
      </c>
      <c r="GH131" s="228" t="str">
        <f>IF([2]相关演算!GH131="","",[2]相关演算!GH131)</f>
        <v/>
      </c>
      <c r="GI131" s="228" t="str">
        <f>IF([2]相关演算!GI131="","",[2]相关演算!GI131)</f>
        <v/>
      </c>
      <c r="GJ131" s="228" t="str">
        <f>IF([2]相关演算!GJ131="","",[2]相关演算!GJ131)</f>
        <v/>
      </c>
      <c r="GK131" s="228" t="str">
        <f>IF([2]相关演算!GK131="","",[2]相关演算!GK131)</f>
        <v/>
      </c>
      <c r="GL131" s="228" t="str">
        <f>IF([2]相关演算!GL131="","",[2]相关演算!GL131)</f>
        <v/>
      </c>
      <c r="GM131" s="228" t="str">
        <f>IF([2]相关演算!GM131="","",[2]相关演算!GM131)</f>
        <v/>
      </c>
      <c r="GN131" s="228" t="str">
        <f>IF([2]相关演算!GN131="","",[2]相关演算!GN131)</f>
        <v/>
      </c>
      <c r="GO131" s="228" t="str">
        <f>IF([2]相关演算!GO131="","",[2]相关演算!GO131)</f>
        <v/>
      </c>
      <c r="GP131" s="228" t="str">
        <f>IF([2]相关演算!GP131="","",[2]相关演算!GP131)</f>
        <v/>
      </c>
      <c r="GQ131" s="228" t="str">
        <f>IF([2]相关演算!GQ131="","",[2]相关演算!GQ131)</f>
        <v/>
      </c>
      <c r="GR131" s="228" t="str">
        <f>IF([2]相关演算!GR131="","",[2]相关演算!GR131)</f>
        <v/>
      </c>
      <c r="GS131" s="228" t="str">
        <f>IF([2]相关演算!GS131="","",[2]相关演算!GS131)</f>
        <v/>
      </c>
      <c r="GT131" s="228" t="str">
        <f>IF([2]相关演算!GT131="","",[2]相关演算!GT131)</f>
        <v/>
      </c>
      <c r="GU131" s="228" t="str">
        <f>IF([2]相关演算!GU131="","",[2]相关演算!GU131)</f>
        <v/>
      </c>
      <c r="GV131" s="228" t="str">
        <f>IF([2]相关演算!GV131="","",[2]相关演算!GV131)</f>
        <v/>
      </c>
      <c r="GW131" s="228" t="str">
        <f>IF([2]相关演算!GW131="","",[2]相关演算!GW131)</f>
        <v/>
      </c>
      <c r="GX131" s="228" t="str">
        <f>IF([2]相关演算!GX131="","",[2]相关演算!GX131)</f>
        <v/>
      </c>
      <c r="GY131" s="228" t="str">
        <f>IF([2]相关演算!GY131="","",[2]相关演算!GY131)</f>
        <v/>
      </c>
      <c r="GZ131" s="228" t="str">
        <f>IF([2]相关演算!GZ131="","",[2]相关演算!GZ131)</f>
        <v/>
      </c>
    </row>
    <row r="132" spans="1:208">
      <c r="A132" s="228" t="str">
        <f>IF([2]相关演算!A132="","",[2]相关演算!A132)</f>
        <v/>
      </c>
      <c r="B132" s="228" t="str">
        <f>IF([2]相关演算!B132="","",[2]相关演算!B132)</f>
        <v/>
      </c>
      <c r="C132" s="228" t="str">
        <f>IF([2]相关演算!C132="","",[2]相关演算!C132)</f>
        <v/>
      </c>
      <c r="D132" s="228" t="str">
        <f>IF([2]相关演算!D132="","",[2]相关演算!D132)</f>
        <v/>
      </c>
      <c r="E132" s="228" t="str">
        <f>IF([2]相关演算!E132="","",[2]相关演算!E132)</f>
        <v/>
      </c>
      <c r="F132" s="228" t="str">
        <f>IF([2]相关演算!F132="","",[2]相关演算!F132)</f>
        <v/>
      </c>
      <c r="G132" s="228" t="str">
        <f>IF([2]相关演算!G132="","",[2]相关演算!G132)</f>
        <v/>
      </c>
      <c r="H132" s="228" t="str">
        <f>IF([2]相关演算!H132="","",[2]相关演算!H132)</f>
        <v/>
      </c>
      <c r="I132" s="228" t="str">
        <f>IF([2]相关演算!I132="","",[2]相关演算!I132)</f>
        <v/>
      </c>
      <c r="J132" s="228" t="str">
        <f>IF([2]相关演算!J132="","",[2]相关演算!J132)</f>
        <v/>
      </c>
      <c r="K132" s="228" t="str">
        <f>IF([2]相关演算!K132="","",[2]相关演算!K132)</f>
        <v/>
      </c>
      <c r="L132" s="228" t="str">
        <f>IF([2]相关演算!L132="","",[2]相关演算!L132)</f>
        <v/>
      </c>
      <c r="M132" s="228" t="str">
        <f>IF([2]相关演算!M132="","",[2]相关演算!M132)</f>
        <v/>
      </c>
      <c r="N132" s="228" t="str">
        <f>IF([2]相关演算!N132="","",[2]相关演算!N132)</f>
        <v/>
      </c>
      <c r="O132" s="228" t="str">
        <f>IF([2]相关演算!O132="","",[2]相关演算!O132)</f>
        <v/>
      </c>
      <c r="P132" s="228" t="str">
        <f>IF([2]相关演算!P132="","",[2]相关演算!P132)</f>
        <v/>
      </c>
      <c r="Q132" s="228" t="str">
        <f>IF([2]相关演算!Q132="","",[2]相关演算!Q132)</f>
        <v/>
      </c>
      <c r="R132" s="228" t="str">
        <f>IF([2]相关演算!R132="","",[2]相关演算!R132)</f>
        <v/>
      </c>
      <c r="S132" s="228" t="str">
        <f>IF([2]相关演算!S132="","",[2]相关演算!S132)</f>
        <v/>
      </c>
      <c r="T132" s="228" t="str">
        <f>IF([2]相关演算!T132="","",[2]相关演算!T132)</f>
        <v/>
      </c>
      <c r="U132" s="228" t="str">
        <f>IF([2]相关演算!U132="","",[2]相关演算!U132)</f>
        <v/>
      </c>
      <c r="V132" s="228" t="str">
        <f>IF([2]相关演算!V132="","",[2]相关演算!V132)</f>
        <v/>
      </c>
      <c r="W132" s="228" t="str">
        <f>IF([2]相关演算!W132="","",[2]相关演算!W132)</f>
        <v/>
      </c>
      <c r="X132" s="228" t="str">
        <f>IF([2]相关演算!X132="","",[2]相关演算!X132)</f>
        <v/>
      </c>
      <c r="Y132" s="228" t="str">
        <f>IF([2]相关演算!Y132="","",[2]相关演算!Y132)</f>
        <v/>
      </c>
      <c r="Z132" s="228" t="str">
        <f>IF([2]相关演算!Z132="","",[2]相关演算!Z132)</f>
        <v/>
      </c>
      <c r="AA132" s="228" t="str">
        <f>IF([2]相关演算!AA132="","",[2]相关演算!AA132)</f>
        <v/>
      </c>
      <c r="AB132" s="228" t="str">
        <f>IF([2]相关演算!AB132="","",[2]相关演算!AB132)</f>
        <v/>
      </c>
      <c r="AC132" s="228" t="str">
        <f>IF([2]相关演算!AC132="","",[2]相关演算!AC132)</f>
        <v/>
      </c>
      <c r="AD132" s="228" t="str">
        <f>IF([2]相关演算!AD132="","",[2]相关演算!AD132)</f>
        <v/>
      </c>
      <c r="AE132" s="228" t="str">
        <f>IF([2]相关演算!AE132="","",[2]相关演算!AE132)</f>
        <v/>
      </c>
      <c r="AF132" s="228" t="str">
        <f>IF([2]相关演算!AF132="","",[2]相关演算!AF132)</f>
        <v/>
      </c>
      <c r="AG132" s="228" t="str">
        <f>IF([2]相关演算!AG132="","",[2]相关演算!AG132)</f>
        <v/>
      </c>
      <c r="AH132" s="228" t="str">
        <f>IF([2]相关演算!AH132="","",[2]相关演算!AH132)</f>
        <v/>
      </c>
      <c r="AI132" s="228" t="str">
        <f>IF([2]相关演算!AI132="","",[2]相关演算!AI132)</f>
        <v/>
      </c>
      <c r="AJ132" s="228" t="str">
        <f>IF([2]相关演算!AJ132="","",[2]相关演算!AJ132)</f>
        <v/>
      </c>
      <c r="AK132" s="228" t="str">
        <f>IF([2]相关演算!AK132="","",[2]相关演算!AK132)</f>
        <v/>
      </c>
      <c r="AL132" s="228" t="str">
        <f>IF([2]相关演算!AL132="","",[2]相关演算!AL132)</f>
        <v/>
      </c>
      <c r="AM132" s="228" t="str">
        <f>IF([2]相关演算!AM132="","",[2]相关演算!AM132)</f>
        <v/>
      </c>
      <c r="AN132" s="228" t="str">
        <f>IF([2]相关演算!AN132="","",[2]相关演算!AN132)</f>
        <v/>
      </c>
      <c r="AO132" s="228" t="str">
        <f>IF([2]相关演算!AO132="","",[2]相关演算!AO132)</f>
        <v/>
      </c>
      <c r="AP132" s="228" t="str">
        <f>IF([2]相关演算!AP132="","",[2]相关演算!AP132)</f>
        <v/>
      </c>
      <c r="AQ132" s="228" t="str">
        <f>IF([2]相关演算!AQ132="","",[2]相关演算!AQ132)</f>
        <v/>
      </c>
      <c r="AR132" s="228" t="str">
        <f>IF([2]相关演算!AR132="","",[2]相关演算!AR132)</f>
        <v/>
      </c>
      <c r="AS132" s="228" t="str">
        <f>IF([2]相关演算!AS132="","",[2]相关演算!AS132)</f>
        <v/>
      </c>
      <c r="AT132" s="228" t="str">
        <f>IF([2]相关演算!AT132="","",[2]相关演算!AT132)</f>
        <v/>
      </c>
      <c r="AU132" s="228" t="str">
        <f>IF([2]相关演算!AU132="","",[2]相关演算!AU132)</f>
        <v/>
      </c>
      <c r="AV132" s="228" t="str">
        <f>IF([2]相关演算!AV132="","",[2]相关演算!AV132)</f>
        <v/>
      </c>
      <c r="AW132" s="228" t="str">
        <f>IF([2]相关演算!AW132="","",[2]相关演算!AW132)</f>
        <v/>
      </c>
      <c r="AX132" s="228" t="str">
        <f>IF([2]相关演算!AX132="","",[2]相关演算!AX132)</f>
        <v/>
      </c>
      <c r="AY132" s="228" t="str">
        <f>IF([2]相关演算!AY132="","",[2]相关演算!AY132)</f>
        <v/>
      </c>
      <c r="AZ132" s="228" t="str">
        <f>IF([2]相关演算!AZ132="","",[2]相关演算!AZ132)</f>
        <v/>
      </c>
      <c r="BA132" s="228" t="str">
        <f>IF([2]相关演算!BA132="","",[2]相关演算!BA132)</f>
        <v/>
      </c>
      <c r="BB132" s="228" t="str">
        <f>IF([2]相关演算!BB132="","",[2]相关演算!BB132)</f>
        <v/>
      </c>
      <c r="BC132" s="228" t="str">
        <f>IF([2]相关演算!BC132="","",[2]相关演算!BC132)</f>
        <v/>
      </c>
      <c r="BD132" s="228" t="str">
        <f>IF([2]相关演算!BD132="","",[2]相关演算!BD132)</f>
        <v/>
      </c>
      <c r="BE132" s="228" t="str">
        <f>IF([2]相关演算!BE132="","",[2]相关演算!BE132)</f>
        <v/>
      </c>
      <c r="BF132" s="228" t="str">
        <f>IF([2]相关演算!BF132="","",[2]相关演算!BF132)</f>
        <v/>
      </c>
      <c r="BG132" s="228" t="str">
        <f>IF([2]相关演算!BG132="","",[2]相关演算!BG132)</f>
        <v/>
      </c>
      <c r="BH132" s="228" t="str">
        <f>IF([2]相关演算!BH132="","",[2]相关演算!BH132)</f>
        <v/>
      </c>
      <c r="BI132" s="228" t="str">
        <f>IF([2]相关演算!BI132="","",[2]相关演算!BI132)</f>
        <v/>
      </c>
      <c r="BJ132" s="228" t="str">
        <f>IF([2]相关演算!BJ132="","",[2]相关演算!BJ132)</f>
        <v/>
      </c>
      <c r="BK132" s="228" t="str">
        <f>IF([2]相关演算!BK132="","",[2]相关演算!BK132)</f>
        <v/>
      </c>
      <c r="BL132" s="228" t="str">
        <f>IF([2]相关演算!BL132="","",[2]相关演算!BL132)</f>
        <v/>
      </c>
      <c r="BM132" s="228" t="str">
        <f>IF([2]相关演算!BM132="","",[2]相关演算!BM132)</f>
        <v/>
      </c>
      <c r="BN132" s="228" t="str">
        <f>IF([2]相关演算!BN132="","",[2]相关演算!BN132)</f>
        <v/>
      </c>
      <c r="BO132" s="228" t="str">
        <f>IF([2]相关演算!BO132="","",[2]相关演算!BO132)</f>
        <v/>
      </c>
      <c r="BP132" s="228" t="str">
        <f>IF([2]相关演算!BP132="","",[2]相关演算!BP132)</f>
        <v/>
      </c>
      <c r="BQ132" s="228" t="str">
        <f>IF([2]相关演算!BQ132="","",[2]相关演算!BQ132)</f>
        <v/>
      </c>
      <c r="BR132" s="228" t="str">
        <f>IF([2]相关演算!BR132="","",[2]相关演算!BR132)</f>
        <v/>
      </c>
      <c r="BS132" s="228" t="str">
        <f>IF([2]相关演算!BS132="","",[2]相关演算!BS132)</f>
        <v/>
      </c>
      <c r="BT132" s="228" t="str">
        <f>IF([2]相关演算!BT132="","",[2]相关演算!BT132)</f>
        <v/>
      </c>
      <c r="BU132" s="228" t="str">
        <f>IF([2]相关演算!BU132="","",[2]相关演算!BU132)</f>
        <v/>
      </c>
      <c r="BV132" s="228" t="str">
        <f>IF([2]相关演算!BV132="","",[2]相关演算!BV132)</f>
        <v/>
      </c>
      <c r="BW132" s="228" t="str">
        <f>IF([2]相关演算!BW132="","",[2]相关演算!BW132)</f>
        <v/>
      </c>
      <c r="BX132" s="228" t="str">
        <f>IF([2]相关演算!BX132="","",[2]相关演算!BX132)</f>
        <v/>
      </c>
      <c r="BY132" s="228" t="str">
        <f>IF([2]相关演算!BY132="","",[2]相关演算!BY132)</f>
        <v/>
      </c>
      <c r="BZ132" s="228" t="str">
        <f>IF([2]相关演算!BZ132="","",[2]相关演算!BZ132)</f>
        <v/>
      </c>
      <c r="CA132" s="228" t="str">
        <f>IF([2]相关演算!CA132="","",[2]相关演算!CA132)</f>
        <v/>
      </c>
      <c r="CB132" s="228" t="str">
        <f>IF([2]相关演算!CB132="","",[2]相关演算!CB132)</f>
        <v/>
      </c>
      <c r="CC132" s="228" t="str">
        <f>IF([2]相关演算!CC132="","",[2]相关演算!CC132)</f>
        <v/>
      </c>
      <c r="CD132" s="228" t="str">
        <f>IF([2]相关演算!CD132="","",[2]相关演算!CD132)</f>
        <v/>
      </c>
      <c r="CE132" s="228" t="str">
        <f>IF([2]相关演算!CE132="","",[2]相关演算!CE132)</f>
        <v/>
      </c>
      <c r="CF132" s="228" t="str">
        <f>IF([2]相关演算!CF132="","",[2]相关演算!CF132)</f>
        <v/>
      </c>
      <c r="CG132" s="228" t="str">
        <f>IF([2]相关演算!CG132="","",[2]相关演算!CG132)</f>
        <v/>
      </c>
      <c r="CH132" s="228" t="str">
        <f>IF([2]相关演算!CH132="","",[2]相关演算!CH132)</f>
        <v/>
      </c>
      <c r="CI132" s="228" t="str">
        <f>IF([2]相关演算!CI132="","",[2]相关演算!CI132)</f>
        <v/>
      </c>
      <c r="CJ132" s="228" t="str">
        <f>IF([2]相关演算!CJ132="","",[2]相关演算!CJ132)</f>
        <v/>
      </c>
      <c r="CK132" s="228" t="str">
        <f>IF([2]相关演算!CK132="","",[2]相关演算!CK132)</f>
        <v/>
      </c>
      <c r="CL132" s="228" t="str">
        <f>IF([2]相关演算!CL132="","",[2]相关演算!CL132)</f>
        <v/>
      </c>
      <c r="CM132" s="228" t="str">
        <f>IF([2]相关演算!CM132="","",[2]相关演算!CM132)</f>
        <v/>
      </c>
      <c r="CN132" s="228" t="str">
        <f>IF([2]相关演算!CN132="","",[2]相关演算!CN132)</f>
        <v/>
      </c>
      <c r="CO132" s="228" t="str">
        <f>IF([2]相关演算!CO132="","",[2]相关演算!CO132)</f>
        <v/>
      </c>
      <c r="CP132" s="228" t="str">
        <f>IF([2]相关演算!CP132="","",[2]相关演算!CP132)</f>
        <v/>
      </c>
      <c r="CQ132" s="228" t="str">
        <f>IF([2]相关演算!CQ132="","",[2]相关演算!CQ132)</f>
        <v/>
      </c>
      <c r="CR132" s="228" t="str">
        <f>IF([2]相关演算!CR132="","",[2]相关演算!CR132)</f>
        <v/>
      </c>
      <c r="CS132" s="228" t="str">
        <f>IF([2]相关演算!CS132="","",[2]相关演算!CS132)</f>
        <v/>
      </c>
      <c r="CT132" s="228" t="str">
        <f>IF([2]相关演算!CT132="","",[2]相关演算!CT132)</f>
        <v/>
      </c>
      <c r="CU132" s="228" t="str">
        <f>IF([2]相关演算!CU132="","",[2]相关演算!CU132)</f>
        <v/>
      </c>
      <c r="CV132" s="228" t="str">
        <f>IF([2]相关演算!CV132="","",[2]相关演算!CV132)</f>
        <v/>
      </c>
      <c r="CW132" s="228" t="str">
        <f>IF([2]相关演算!CW132="","",[2]相关演算!CW132)</f>
        <v/>
      </c>
      <c r="CX132" s="228" t="str">
        <f>IF([2]相关演算!CX132="","",[2]相关演算!CX132)</f>
        <v/>
      </c>
      <c r="CY132" s="228" t="str">
        <f>IF([2]相关演算!CY132="","",[2]相关演算!CY132)</f>
        <v/>
      </c>
      <c r="CZ132" s="228" t="str">
        <f>IF([2]相关演算!CZ132="","",[2]相关演算!CZ132)</f>
        <v/>
      </c>
      <c r="DA132" s="228" t="str">
        <f>IF([2]相关演算!DA132="","",[2]相关演算!DA132)</f>
        <v/>
      </c>
      <c r="DB132" s="228" t="str">
        <f>IF([2]相关演算!DB132="","",[2]相关演算!DB132)</f>
        <v/>
      </c>
      <c r="DC132" s="228" t="str">
        <f>IF([2]相关演算!DC132="","",[2]相关演算!DC132)</f>
        <v/>
      </c>
      <c r="DD132" s="228" t="str">
        <f>IF([2]相关演算!DD132="","",[2]相关演算!DD132)</f>
        <v/>
      </c>
      <c r="DE132" s="228" t="str">
        <f>IF([2]相关演算!DE132="","",[2]相关演算!DE132)</f>
        <v/>
      </c>
      <c r="DF132" s="228" t="str">
        <f>IF([2]相关演算!DF132="","",[2]相关演算!DF132)</f>
        <v/>
      </c>
      <c r="DG132" s="228" t="str">
        <f>IF([2]相关演算!DG132="","",[2]相关演算!DG132)</f>
        <v/>
      </c>
      <c r="DH132" s="228" t="str">
        <f>IF([2]相关演算!DH132="","",[2]相关演算!DH132)</f>
        <v/>
      </c>
      <c r="DI132" s="228" t="str">
        <f>IF([2]相关演算!DI132="","",[2]相关演算!DI132)</f>
        <v/>
      </c>
      <c r="DJ132" s="228" t="str">
        <f>IF([2]相关演算!DJ132="","",[2]相关演算!DJ132)</f>
        <v/>
      </c>
      <c r="DK132" s="228" t="str">
        <f>IF([2]相关演算!DK132="","",[2]相关演算!DK132)</f>
        <v/>
      </c>
      <c r="DL132" s="228" t="str">
        <f>IF([2]相关演算!DL132="","",[2]相关演算!DL132)</f>
        <v/>
      </c>
      <c r="DM132" s="228" t="str">
        <f>IF([2]相关演算!DM132="","",[2]相关演算!DM132)</f>
        <v/>
      </c>
      <c r="DN132" s="228" t="str">
        <f>IF([2]相关演算!DN132="","",[2]相关演算!DN132)</f>
        <v/>
      </c>
      <c r="DO132" s="228" t="str">
        <f>IF([2]相关演算!DO132="","",[2]相关演算!DO132)</f>
        <v/>
      </c>
      <c r="DP132" s="228" t="str">
        <f>IF([2]相关演算!DP132="","",[2]相关演算!DP132)</f>
        <v/>
      </c>
      <c r="DQ132" s="228" t="str">
        <f>IF([2]相关演算!DQ132="","",[2]相关演算!DQ132)</f>
        <v/>
      </c>
      <c r="DR132" s="228" t="str">
        <f>IF([2]相关演算!DR132="","",[2]相关演算!DR132)</f>
        <v/>
      </c>
      <c r="DS132" s="228" t="str">
        <f>IF([2]相关演算!DS132="","",[2]相关演算!DS132)</f>
        <v/>
      </c>
      <c r="DT132" s="228" t="str">
        <f>IF([2]相关演算!DT132="","",[2]相关演算!DT132)</f>
        <v/>
      </c>
      <c r="DU132" s="228" t="str">
        <f>IF([2]相关演算!DU132="","",[2]相关演算!DU132)</f>
        <v/>
      </c>
      <c r="DV132" s="228" t="str">
        <f>IF([2]相关演算!DV132="","",[2]相关演算!DV132)</f>
        <v/>
      </c>
      <c r="DW132" s="228" t="str">
        <f>IF([2]相关演算!DW132="","",[2]相关演算!DW132)</f>
        <v/>
      </c>
      <c r="DX132" s="228" t="str">
        <f>IF([2]相关演算!DX132="","",[2]相关演算!DX132)</f>
        <v/>
      </c>
      <c r="DY132" s="228" t="str">
        <f>IF([2]相关演算!DY132="","",[2]相关演算!DY132)</f>
        <v/>
      </c>
      <c r="DZ132" s="228" t="str">
        <f>IF([2]相关演算!DZ132="","",[2]相关演算!DZ132)</f>
        <v/>
      </c>
      <c r="EA132" s="228" t="str">
        <f>IF([2]相关演算!EA132="","",[2]相关演算!EA132)</f>
        <v/>
      </c>
      <c r="EB132" s="228" t="str">
        <f>IF([2]相关演算!EB132="","",[2]相关演算!EB132)</f>
        <v/>
      </c>
      <c r="EC132" s="228" t="str">
        <f>IF([2]相关演算!EC132="","",[2]相关演算!EC132)</f>
        <v/>
      </c>
      <c r="ED132" s="228" t="str">
        <f>IF([2]相关演算!ED132="","",[2]相关演算!ED132)</f>
        <v/>
      </c>
      <c r="EE132" s="228" t="str">
        <f>IF([2]相关演算!EE132="","",[2]相关演算!EE132)</f>
        <v/>
      </c>
      <c r="EF132" s="228" t="str">
        <f>IF([2]相关演算!EF132="","",[2]相关演算!EF132)</f>
        <v/>
      </c>
      <c r="EG132" s="228" t="str">
        <f>IF([2]相关演算!EG132="","",[2]相关演算!EG132)</f>
        <v/>
      </c>
      <c r="EH132" s="228" t="str">
        <f>IF([2]相关演算!EH132="","",[2]相关演算!EH132)</f>
        <v/>
      </c>
      <c r="EI132" s="228" t="str">
        <f>IF([2]相关演算!EI132="","",[2]相关演算!EI132)</f>
        <v/>
      </c>
      <c r="EJ132" s="228" t="str">
        <f>IF([2]相关演算!EJ132="","",[2]相关演算!EJ132)</f>
        <v/>
      </c>
      <c r="EK132" s="228" t="str">
        <f>IF([2]相关演算!EK132="","",[2]相关演算!EK132)</f>
        <v/>
      </c>
      <c r="EL132" s="228" t="str">
        <f>IF([2]相关演算!EL132="","",[2]相关演算!EL132)</f>
        <v/>
      </c>
      <c r="EM132" s="228" t="str">
        <f>IF([2]相关演算!EM132="","",[2]相关演算!EM132)</f>
        <v/>
      </c>
      <c r="EN132" s="228" t="str">
        <f>IF([2]相关演算!EN132="","",[2]相关演算!EN132)</f>
        <v/>
      </c>
      <c r="EO132" s="228" t="str">
        <f>IF([2]相关演算!EO132="","",[2]相关演算!EO132)</f>
        <v/>
      </c>
      <c r="EP132" s="228" t="str">
        <f>IF([2]相关演算!EP132="","",[2]相关演算!EP132)</f>
        <v/>
      </c>
      <c r="EQ132" s="228" t="str">
        <f>IF([2]相关演算!EQ132="","",[2]相关演算!EQ132)</f>
        <v/>
      </c>
      <c r="ER132" s="228" t="str">
        <f>IF([2]相关演算!ER132="","",[2]相关演算!ER132)</f>
        <v/>
      </c>
      <c r="ES132" s="228" t="str">
        <f>IF([2]相关演算!ES132="","",[2]相关演算!ES132)</f>
        <v/>
      </c>
      <c r="ET132" s="228" t="str">
        <f>IF([2]相关演算!ET132="","",[2]相关演算!ET132)</f>
        <v/>
      </c>
      <c r="EU132" s="228" t="str">
        <f>IF([2]相关演算!EU132="","",[2]相关演算!EU132)</f>
        <v/>
      </c>
      <c r="EV132" s="228" t="str">
        <f>IF([2]相关演算!EV132="","",[2]相关演算!EV132)</f>
        <v/>
      </c>
      <c r="EW132" s="228" t="str">
        <f>IF([2]相关演算!EW132="","",[2]相关演算!EW132)</f>
        <v/>
      </c>
      <c r="EX132" s="228" t="str">
        <f>IF([2]相关演算!EX132="","",[2]相关演算!EX132)</f>
        <v/>
      </c>
      <c r="EY132" s="228" t="str">
        <f>IF([2]相关演算!EY132="","",[2]相关演算!EY132)</f>
        <v/>
      </c>
      <c r="EZ132" s="228" t="str">
        <f>IF([2]相关演算!EZ132="","",[2]相关演算!EZ132)</f>
        <v/>
      </c>
      <c r="FA132" s="228" t="str">
        <f>IF([2]相关演算!FA132="","",[2]相关演算!FA132)</f>
        <v/>
      </c>
      <c r="FB132" s="228" t="str">
        <f>IF([2]相关演算!FB132="","",[2]相关演算!FB132)</f>
        <v/>
      </c>
      <c r="FC132" s="228" t="str">
        <f>IF([2]相关演算!FC132="","",[2]相关演算!FC132)</f>
        <v/>
      </c>
      <c r="FD132" s="228" t="str">
        <f>IF([2]相关演算!FD132="","",[2]相关演算!FD132)</f>
        <v/>
      </c>
      <c r="FE132" s="228" t="str">
        <f>IF([2]相关演算!FE132="","",[2]相关演算!FE132)</f>
        <v/>
      </c>
      <c r="FF132" s="228" t="str">
        <f>IF([2]相关演算!FF132="","",[2]相关演算!FF132)</f>
        <v/>
      </c>
      <c r="FG132" s="228" t="str">
        <f>IF([2]相关演算!FG132="","",[2]相关演算!FG132)</f>
        <v/>
      </c>
      <c r="FH132" s="228">
        <f>IF([2]相关演算!FH132="","",[2]相关演算!FH132)</f>
        <v>10117</v>
      </c>
      <c r="FI132" s="228" t="str">
        <f>IF([2]相关演算!FI132="","",[2]相关演算!FI132)</f>
        <v/>
      </c>
      <c r="FJ132" s="228" t="str">
        <f>IF([2]相关演算!FJ132="","",[2]相关演算!FJ132)</f>
        <v/>
      </c>
      <c r="FK132" s="228" t="str">
        <f>IF([2]相关演算!FK132="","",[2]相关演算!FK132)</f>
        <v/>
      </c>
      <c r="FL132" s="228" t="str">
        <f>IF([2]相关演算!FL132="","",[2]相关演算!FL132)</f>
        <v/>
      </c>
      <c r="FM132" s="228" t="str">
        <f>IF([2]相关演算!FM132="","",[2]相关演算!FM132)</f>
        <v/>
      </c>
      <c r="FN132" s="228" t="str">
        <f>IF([2]相关演算!FN132="","",[2]相关演算!FN132)</f>
        <v/>
      </c>
      <c r="FO132" s="228" t="str">
        <f>IF([2]相关演算!FO132="","",[2]相关演算!FO132)</f>
        <v/>
      </c>
      <c r="FP132" s="228" t="str">
        <f>IF([2]相关演算!FP132="","",[2]相关演算!FP132)</f>
        <v/>
      </c>
      <c r="FQ132" s="228" t="str">
        <f>IF([2]相关演算!FQ132="","",[2]相关演算!FQ132)</f>
        <v/>
      </c>
      <c r="FR132" s="228" t="str">
        <f>IF([2]相关演算!FR132="","",[2]相关演算!FR132)</f>
        <v/>
      </c>
      <c r="FS132" s="228" t="str">
        <f>IF([2]相关演算!FS132="","",[2]相关演算!FS132)</f>
        <v/>
      </c>
      <c r="FT132" s="228" t="str">
        <f>IF([2]相关演算!FT132="","",[2]相关演算!FT132)</f>
        <v/>
      </c>
      <c r="FU132" s="228" t="str">
        <f>IF([2]相关演算!FU132="","",[2]相关演算!FU132)</f>
        <v/>
      </c>
      <c r="FV132" s="228" t="str">
        <f>IF([2]相关演算!FV132="","",[2]相关演算!FV132)</f>
        <v/>
      </c>
      <c r="FW132" s="228" t="str">
        <f>IF([2]相关演算!FW132="","",[2]相关演算!FW132)</f>
        <v/>
      </c>
      <c r="FX132" s="228" t="str">
        <f>IF([2]相关演算!FX132="","",[2]相关演算!FX132)</f>
        <v/>
      </c>
      <c r="FY132" s="228" t="str">
        <f>IF([2]相关演算!FY132="","",[2]相关演算!FY132)</f>
        <v/>
      </c>
      <c r="FZ132" s="228" t="str">
        <f>IF([2]相关演算!FZ132="","",[2]相关演算!FZ132)</f>
        <v/>
      </c>
      <c r="GA132" s="228" t="str">
        <f>IF([2]相关演算!GA132="","",[2]相关演算!GA132)</f>
        <v/>
      </c>
      <c r="GB132" s="228" t="str">
        <f>IF([2]相关演算!GB132="","",[2]相关演算!GB132)</f>
        <v/>
      </c>
      <c r="GC132" s="228" t="str">
        <f>IF([2]相关演算!GC132="","",[2]相关演算!GC132)</f>
        <v/>
      </c>
      <c r="GD132" s="228" t="str">
        <f>IF([2]相关演算!GD132="","",[2]相关演算!GD132)</f>
        <v/>
      </c>
      <c r="GE132" s="228" t="str">
        <f>IF([2]相关演算!GE132="","",[2]相关演算!GE132)</f>
        <v/>
      </c>
      <c r="GF132" s="228" t="str">
        <f>IF([2]相关演算!GF132="","",[2]相关演算!GF132)</f>
        <v/>
      </c>
      <c r="GG132" s="228" t="str">
        <f>IF([2]相关演算!GG132="","",[2]相关演算!GG132)</f>
        <v/>
      </c>
      <c r="GH132" s="228" t="str">
        <f>IF([2]相关演算!GH132="","",[2]相关演算!GH132)</f>
        <v/>
      </c>
      <c r="GI132" s="228" t="str">
        <f>IF([2]相关演算!GI132="","",[2]相关演算!GI132)</f>
        <v/>
      </c>
      <c r="GJ132" s="228" t="str">
        <f>IF([2]相关演算!GJ132="","",[2]相关演算!GJ132)</f>
        <v/>
      </c>
      <c r="GK132" s="228" t="str">
        <f>IF([2]相关演算!GK132="","",[2]相关演算!GK132)</f>
        <v/>
      </c>
      <c r="GL132" s="228" t="str">
        <f>IF([2]相关演算!GL132="","",[2]相关演算!GL132)</f>
        <v/>
      </c>
      <c r="GM132" s="228" t="str">
        <f>IF([2]相关演算!GM132="","",[2]相关演算!GM132)</f>
        <v/>
      </c>
      <c r="GN132" s="228" t="str">
        <f>IF([2]相关演算!GN132="","",[2]相关演算!GN132)</f>
        <v/>
      </c>
      <c r="GO132" s="228" t="str">
        <f>IF([2]相关演算!GO132="","",[2]相关演算!GO132)</f>
        <v/>
      </c>
      <c r="GP132" s="228" t="str">
        <f>IF([2]相关演算!GP132="","",[2]相关演算!GP132)</f>
        <v/>
      </c>
      <c r="GQ132" s="228" t="str">
        <f>IF([2]相关演算!GQ132="","",[2]相关演算!GQ132)</f>
        <v/>
      </c>
      <c r="GR132" s="228" t="str">
        <f>IF([2]相关演算!GR132="","",[2]相关演算!GR132)</f>
        <v/>
      </c>
      <c r="GS132" s="228" t="str">
        <f>IF([2]相关演算!GS132="","",[2]相关演算!GS132)</f>
        <v/>
      </c>
      <c r="GT132" s="228" t="str">
        <f>IF([2]相关演算!GT132="","",[2]相关演算!GT132)</f>
        <v/>
      </c>
      <c r="GU132" s="228" t="str">
        <f>IF([2]相关演算!GU132="","",[2]相关演算!GU132)</f>
        <v/>
      </c>
      <c r="GV132" s="228" t="str">
        <f>IF([2]相关演算!GV132="","",[2]相关演算!GV132)</f>
        <v/>
      </c>
      <c r="GW132" s="228" t="str">
        <f>IF([2]相关演算!GW132="","",[2]相关演算!GW132)</f>
        <v/>
      </c>
      <c r="GX132" s="228" t="str">
        <f>IF([2]相关演算!GX132="","",[2]相关演算!GX132)</f>
        <v/>
      </c>
      <c r="GY132" s="228" t="str">
        <f>IF([2]相关演算!GY132="","",[2]相关演算!GY132)</f>
        <v/>
      </c>
      <c r="GZ132" s="228" t="str">
        <f>IF([2]相关演算!GZ132="","",[2]相关演算!GZ132)</f>
        <v/>
      </c>
    </row>
    <row r="133" spans="1:208">
      <c r="A133" s="228" t="str">
        <f>IF([2]相关演算!A133="","",[2]相关演算!A133)</f>
        <v/>
      </c>
      <c r="B133" s="228" t="str">
        <f>IF([2]相关演算!B133="","",[2]相关演算!B133)</f>
        <v/>
      </c>
      <c r="C133" s="228" t="str">
        <f>IF([2]相关演算!C133="","",[2]相关演算!C133)</f>
        <v/>
      </c>
      <c r="D133" s="228" t="str">
        <f>IF([2]相关演算!D133="","",[2]相关演算!D133)</f>
        <v/>
      </c>
      <c r="E133" s="228" t="str">
        <f>IF([2]相关演算!E133="","",[2]相关演算!E133)</f>
        <v/>
      </c>
      <c r="F133" s="228" t="str">
        <f>IF([2]相关演算!F133="","",[2]相关演算!F133)</f>
        <v/>
      </c>
      <c r="G133" s="228" t="str">
        <f>IF([2]相关演算!G133="","",[2]相关演算!G133)</f>
        <v/>
      </c>
      <c r="H133" s="228" t="str">
        <f>IF([2]相关演算!H133="","",[2]相关演算!H133)</f>
        <v/>
      </c>
      <c r="I133" s="228" t="str">
        <f>IF([2]相关演算!I133="","",[2]相关演算!I133)</f>
        <v/>
      </c>
      <c r="J133" s="228" t="str">
        <f>IF([2]相关演算!J133="","",[2]相关演算!J133)</f>
        <v/>
      </c>
      <c r="K133" s="228" t="str">
        <f>IF([2]相关演算!K133="","",[2]相关演算!K133)</f>
        <v/>
      </c>
      <c r="L133" s="228" t="str">
        <f>IF([2]相关演算!L133="","",[2]相关演算!L133)</f>
        <v/>
      </c>
      <c r="M133" s="228" t="str">
        <f>IF([2]相关演算!M133="","",[2]相关演算!M133)</f>
        <v/>
      </c>
      <c r="N133" s="228" t="str">
        <f>IF([2]相关演算!N133="","",[2]相关演算!N133)</f>
        <v/>
      </c>
      <c r="O133" s="228" t="str">
        <f>IF([2]相关演算!O133="","",[2]相关演算!O133)</f>
        <v/>
      </c>
      <c r="P133" s="228" t="str">
        <f>IF([2]相关演算!P133="","",[2]相关演算!P133)</f>
        <v/>
      </c>
      <c r="Q133" s="228" t="str">
        <f>IF([2]相关演算!Q133="","",[2]相关演算!Q133)</f>
        <v/>
      </c>
      <c r="R133" s="228" t="str">
        <f>IF([2]相关演算!R133="","",[2]相关演算!R133)</f>
        <v/>
      </c>
      <c r="S133" s="228" t="str">
        <f>IF([2]相关演算!S133="","",[2]相关演算!S133)</f>
        <v/>
      </c>
      <c r="T133" s="228" t="str">
        <f>IF([2]相关演算!T133="","",[2]相关演算!T133)</f>
        <v/>
      </c>
      <c r="U133" s="228" t="str">
        <f>IF([2]相关演算!U133="","",[2]相关演算!U133)</f>
        <v/>
      </c>
      <c r="V133" s="228" t="str">
        <f>IF([2]相关演算!V133="","",[2]相关演算!V133)</f>
        <v/>
      </c>
      <c r="W133" s="228" t="str">
        <f>IF([2]相关演算!W133="","",[2]相关演算!W133)</f>
        <v/>
      </c>
      <c r="X133" s="228" t="str">
        <f>IF([2]相关演算!X133="","",[2]相关演算!X133)</f>
        <v/>
      </c>
      <c r="Y133" s="228" t="str">
        <f>IF([2]相关演算!Y133="","",[2]相关演算!Y133)</f>
        <v/>
      </c>
      <c r="Z133" s="228" t="str">
        <f>IF([2]相关演算!Z133="","",[2]相关演算!Z133)</f>
        <v/>
      </c>
      <c r="AA133" s="228" t="str">
        <f>IF([2]相关演算!AA133="","",[2]相关演算!AA133)</f>
        <v/>
      </c>
      <c r="AB133" s="228" t="str">
        <f>IF([2]相关演算!AB133="","",[2]相关演算!AB133)</f>
        <v/>
      </c>
      <c r="AC133" s="228" t="str">
        <f>IF([2]相关演算!AC133="","",[2]相关演算!AC133)</f>
        <v/>
      </c>
      <c r="AD133" s="228" t="str">
        <f>IF([2]相关演算!AD133="","",[2]相关演算!AD133)</f>
        <v/>
      </c>
      <c r="AE133" s="228" t="str">
        <f>IF([2]相关演算!AE133="","",[2]相关演算!AE133)</f>
        <v/>
      </c>
      <c r="AF133" s="228" t="str">
        <f>IF([2]相关演算!AF133="","",[2]相关演算!AF133)</f>
        <v/>
      </c>
      <c r="AG133" s="228" t="str">
        <f>IF([2]相关演算!AG133="","",[2]相关演算!AG133)</f>
        <v/>
      </c>
      <c r="AH133" s="228" t="str">
        <f>IF([2]相关演算!AH133="","",[2]相关演算!AH133)</f>
        <v/>
      </c>
      <c r="AI133" s="228" t="str">
        <f>IF([2]相关演算!AI133="","",[2]相关演算!AI133)</f>
        <v/>
      </c>
      <c r="AJ133" s="228" t="str">
        <f>IF([2]相关演算!AJ133="","",[2]相关演算!AJ133)</f>
        <v/>
      </c>
      <c r="AK133" s="228" t="str">
        <f>IF([2]相关演算!AK133="","",[2]相关演算!AK133)</f>
        <v/>
      </c>
      <c r="AL133" s="228" t="str">
        <f>IF([2]相关演算!AL133="","",[2]相关演算!AL133)</f>
        <v/>
      </c>
      <c r="AM133" s="228" t="str">
        <f>IF([2]相关演算!AM133="","",[2]相关演算!AM133)</f>
        <v/>
      </c>
      <c r="AN133" s="228" t="str">
        <f>IF([2]相关演算!AN133="","",[2]相关演算!AN133)</f>
        <v/>
      </c>
      <c r="AO133" s="228" t="str">
        <f>IF([2]相关演算!AO133="","",[2]相关演算!AO133)</f>
        <v/>
      </c>
      <c r="AP133" s="228" t="str">
        <f>IF([2]相关演算!AP133="","",[2]相关演算!AP133)</f>
        <v/>
      </c>
      <c r="AQ133" s="228" t="str">
        <f>IF([2]相关演算!AQ133="","",[2]相关演算!AQ133)</f>
        <v/>
      </c>
      <c r="AR133" s="228" t="str">
        <f>IF([2]相关演算!AR133="","",[2]相关演算!AR133)</f>
        <v/>
      </c>
      <c r="AS133" s="228" t="str">
        <f>IF([2]相关演算!AS133="","",[2]相关演算!AS133)</f>
        <v/>
      </c>
      <c r="AT133" s="228" t="str">
        <f>IF([2]相关演算!AT133="","",[2]相关演算!AT133)</f>
        <v/>
      </c>
      <c r="AU133" s="228" t="str">
        <f>IF([2]相关演算!AU133="","",[2]相关演算!AU133)</f>
        <v/>
      </c>
      <c r="AV133" s="228" t="str">
        <f>IF([2]相关演算!AV133="","",[2]相关演算!AV133)</f>
        <v/>
      </c>
      <c r="AW133" s="228" t="str">
        <f>IF([2]相关演算!AW133="","",[2]相关演算!AW133)</f>
        <v/>
      </c>
      <c r="AX133" s="228" t="str">
        <f>IF([2]相关演算!AX133="","",[2]相关演算!AX133)</f>
        <v/>
      </c>
      <c r="AY133" s="228" t="str">
        <f>IF([2]相关演算!AY133="","",[2]相关演算!AY133)</f>
        <v/>
      </c>
      <c r="AZ133" s="228" t="str">
        <f>IF([2]相关演算!AZ133="","",[2]相关演算!AZ133)</f>
        <v/>
      </c>
      <c r="BA133" s="228" t="str">
        <f>IF([2]相关演算!BA133="","",[2]相关演算!BA133)</f>
        <v/>
      </c>
      <c r="BB133" s="228" t="str">
        <f>IF([2]相关演算!BB133="","",[2]相关演算!BB133)</f>
        <v/>
      </c>
      <c r="BC133" s="228" t="str">
        <f>IF([2]相关演算!BC133="","",[2]相关演算!BC133)</f>
        <v/>
      </c>
      <c r="BD133" s="228" t="str">
        <f>IF([2]相关演算!BD133="","",[2]相关演算!BD133)</f>
        <v/>
      </c>
      <c r="BE133" s="228" t="str">
        <f>IF([2]相关演算!BE133="","",[2]相关演算!BE133)</f>
        <v/>
      </c>
      <c r="BF133" s="228" t="str">
        <f>IF([2]相关演算!BF133="","",[2]相关演算!BF133)</f>
        <v/>
      </c>
      <c r="BG133" s="228" t="str">
        <f>IF([2]相关演算!BG133="","",[2]相关演算!BG133)</f>
        <v/>
      </c>
      <c r="BH133" s="228" t="str">
        <f>IF([2]相关演算!BH133="","",[2]相关演算!BH133)</f>
        <v/>
      </c>
      <c r="BI133" s="228" t="str">
        <f>IF([2]相关演算!BI133="","",[2]相关演算!BI133)</f>
        <v/>
      </c>
      <c r="BJ133" s="228" t="str">
        <f>IF([2]相关演算!BJ133="","",[2]相关演算!BJ133)</f>
        <v/>
      </c>
      <c r="BK133" s="228" t="str">
        <f>IF([2]相关演算!BK133="","",[2]相关演算!BK133)</f>
        <v/>
      </c>
      <c r="BL133" s="228" t="str">
        <f>IF([2]相关演算!BL133="","",[2]相关演算!BL133)</f>
        <v/>
      </c>
      <c r="BM133" s="228" t="str">
        <f>IF([2]相关演算!BM133="","",[2]相关演算!BM133)</f>
        <v/>
      </c>
      <c r="BN133" s="228" t="str">
        <f>IF([2]相关演算!BN133="","",[2]相关演算!BN133)</f>
        <v/>
      </c>
      <c r="BO133" s="228" t="str">
        <f>IF([2]相关演算!BO133="","",[2]相关演算!BO133)</f>
        <v/>
      </c>
      <c r="BP133" s="228" t="str">
        <f>IF([2]相关演算!BP133="","",[2]相关演算!BP133)</f>
        <v/>
      </c>
      <c r="BQ133" s="228" t="str">
        <f>IF([2]相关演算!BQ133="","",[2]相关演算!BQ133)</f>
        <v/>
      </c>
      <c r="BR133" s="228" t="str">
        <f>IF([2]相关演算!BR133="","",[2]相关演算!BR133)</f>
        <v/>
      </c>
      <c r="BS133" s="228" t="str">
        <f>IF([2]相关演算!BS133="","",[2]相关演算!BS133)</f>
        <v/>
      </c>
      <c r="BT133" s="228" t="str">
        <f>IF([2]相关演算!BT133="","",[2]相关演算!BT133)</f>
        <v/>
      </c>
      <c r="BU133" s="228" t="str">
        <f>IF([2]相关演算!BU133="","",[2]相关演算!BU133)</f>
        <v/>
      </c>
      <c r="BV133" s="228" t="str">
        <f>IF([2]相关演算!BV133="","",[2]相关演算!BV133)</f>
        <v/>
      </c>
      <c r="BW133" s="228" t="str">
        <f>IF([2]相关演算!BW133="","",[2]相关演算!BW133)</f>
        <v/>
      </c>
      <c r="BX133" s="228" t="str">
        <f>IF([2]相关演算!BX133="","",[2]相关演算!BX133)</f>
        <v/>
      </c>
      <c r="BY133" s="228" t="str">
        <f>IF([2]相关演算!BY133="","",[2]相关演算!BY133)</f>
        <v/>
      </c>
      <c r="BZ133" s="228" t="str">
        <f>IF([2]相关演算!BZ133="","",[2]相关演算!BZ133)</f>
        <v/>
      </c>
      <c r="CA133" s="228" t="str">
        <f>IF([2]相关演算!CA133="","",[2]相关演算!CA133)</f>
        <v/>
      </c>
      <c r="CB133" s="228" t="str">
        <f>IF([2]相关演算!CB133="","",[2]相关演算!CB133)</f>
        <v/>
      </c>
      <c r="CC133" s="228" t="str">
        <f>IF([2]相关演算!CC133="","",[2]相关演算!CC133)</f>
        <v/>
      </c>
      <c r="CD133" s="228" t="str">
        <f>IF([2]相关演算!CD133="","",[2]相关演算!CD133)</f>
        <v/>
      </c>
      <c r="CE133" s="228" t="str">
        <f>IF([2]相关演算!CE133="","",[2]相关演算!CE133)</f>
        <v/>
      </c>
      <c r="CF133" s="228" t="str">
        <f>IF([2]相关演算!CF133="","",[2]相关演算!CF133)</f>
        <v/>
      </c>
      <c r="CG133" s="228" t="str">
        <f>IF([2]相关演算!CG133="","",[2]相关演算!CG133)</f>
        <v/>
      </c>
      <c r="CH133" s="228" t="str">
        <f>IF([2]相关演算!CH133="","",[2]相关演算!CH133)</f>
        <v/>
      </c>
      <c r="CI133" s="228" t="str">
        <f>IF([2]相关演算!CI133="","",[2]相关演算!CI133)</f>
        <v/>
      </c>
      <c r="CJ133" s="228" t="str">
        <f>IF([2]相关演算!CJ133="","",[2]相关演算!CJ133)</f>
        <v/>
      </c>
      <c r="CK133" s="228" t="str">
        <f>IF([2]相关演算!CK133="","",[2]相关演算!CK133)</f>
        <v/>
      </c>
      <c r="CL133" s="228" t="str">
        <f>IF([2]相关演算!CL133="","",[2]相关演算!CL133)</f>
        <v/>
      </c>
      <c r="CM133" s="228" t="str">
        <f>IF([2]相关演算!CM133="","",[2]相关演算!CM133)</f>
        <v/>
      </c>
      <c r="CN133" s="228" t="str">
        <f>IF([2]相关演算!CN133="","",[2]相关演算!CN133)</f>
        <v/>
      </c>
      <c r="CO133" s="228" t="str">
        <f>IF([2]相关演算!CO133="","",[2]相关演算!CO133)</f>
        <v/>
      </c>
      <c r="CP133" s="228" t="str">
        <f>IF([2]相关演算!CP133="","",[2]相关演算!CP133)</f>
        <v/>
      </c>
      <c r="CQ133" s="228" t="str">
        <f>IF([2]相关演算!CQ133="","",[2]相关演算!CQ133)</f>
        <v/>
      </c>
      <c r="CR133" s="228" t="str">
        <f>IF([2]相关演算!CR133="","",[2]相关演算!CR133)</f>
        <v/>
      </c>
      <c r="CS133" s="228" t="str">
        <f>IF([2]相关演算!CS133="","",[2]相关演算!CS133)</f>
        <v/>
      </c>
      <c r="CT133" s="228" t="str">
        <f>IF([2]相关演算!CT133="","",[2]相关演算!CT133)</f>
        <v/>
      </c>
      <c r="CU133" s="228" t="str">
        <f>IF([2]相关演算!CU133="","",[2]相关演算!CU133)</f>
        <v/>
      </c>
      <c r="CV133" s="228" t="str">
        <f>IF([2]相关演算!CV133="","",[2]相关演算!CV133)</f>
        <v/>
      </c>
      <c r="CW133" s="228" t="str">
        <f>IF([2]相关演算!CW133="","",[2]相关演算!CW133)</f>
        <v/>
      </c>
      <c r="CX133" s="228" t="str">
        <f>IF([2]相关演算!CX133="","",[2]相关演算!CX133)</f>
        <v/>
      </c>
      <c r="CY133" s="228" t="str">
        <f>IF([2]相关演算!CY133="","",[2]相关演算!CY133)</f>
        <v/>
      </c>
      <c r="CZ133" s="228" t="str">
        <f>IF([2]相关演算!CZ133="","",[2]相关演算!CZ133)</f>
        <v/>
      </c>
      <c r="DA133" s="228" t="str">
        <f>IF([2]相关演算!DA133="","",[2]相关演算!DA133)</f>
        <v/>
      </c>
      <c r="DB133" s="228" t="str">
        <f>IF([2]相关演算!DB133="","",[2]相关演算!DB133)</f>
        <v/>
      </c>
      <c r="DC133" s="228" t="str">
        <f>IF([2]相关演算!DC133="","",[2]相关演算!DC133)</f>
        <v/>
      </c>
      <c r="DD133" s="228" t="str">
        <f>IF([2]相关演算!DD133="","",[2]相关演算!DD133)</f>
        <v/>
      </c>
      <c r="DE133" s="228" t="str">
        <f>IF([2]相关演算!DE133="","",[2]相关演算!DE133)</f>
        <v/>
      </c>
      <c r="DF133" s="228" t="str">
        <f>IF([2]相关演算!DF133="","",[2]相关演算!DF133)</f>
        <v/>
      </c>
      <c r="DG133" s="228" t="str">
        <f>IF([2]相关演算!DG133="","",[2]相关演算!DG133)</f>
        <v/>
      </c>
      <c r="DH133" s="228" t="str">
        <f>IF([2]相关演算!DH133="","",[2]相关演算!DH133)</f>
        <v/>
      </c>
      <c r="DI133" s="228" t="str">
        <f>IF([2]相关演算!DI133="","",[2]相关演算!DI133)</f>
        <v/>
      </c>
      <c r="DJ133" s="228" t="str">
        <f>IF([2]相关演算!DJ133="","",[2]相关演算!DJ133)</f>
        <v/>
      </c>
      <c r="DK133" s="228" t="str">
        <f>IF([2]相关演算!DK133="","",[2]相关演算!DK133)</f>
        <v/>
      </c>
      <c r="DL133" s="228" t="str">
        <f>IF([2]相关演算!DL133="","",[2]相关演算!DL133)</f>
        <v/>
      </c>
      <c r="DM133" s="228" t="str">
        <f>IF([2]相关演算!DM133="","",[2]相关演算!DM133)</f>
        <v/>
      </c>
      <c r="DN133" s="228" t="str">
        <f>IF([2]相关演算!DN133="","",[2]相关演算!DN133)</f>
        <v/>
      </c>
      <c r="DO133" s="228" t="str">
        <f>IF([2]相关演算!DO133="","",[2]相关演算!DO133)</f>
        <v/>
      </c>
      <c r="DP133" s="228" t="str">
        <f>IF([2]相关演算!DP133="","",[2]相关演算!DP133)</f>
        <v/>
      </c>
      <c r="DQ133" s="228" t="str">
        <f>IF([2]相关演算!DQ133="","",[2]相关演算!DQ133)</f>
        <v/>
      </c>
      <c r="DR133" s="228" t="str">
        <f>IF([2]相关演算!DR133="","",[2]相关演算!DR133)</f>
        <v/>
      </c>
      <c r="DS133" s="228" t="str">
        <f>IF([2]相关演算!DS133="","",[2]相关演算!DS133)</f>
        <v/>
      </c>
      <c r="DT133" s="228" t="str">
        <f>IF([2]相关演算!DT133="","",[2]相关演算!DT133)</f>
        <v/>
      </c>
      <c r="DU133" s="228" t="str">
        <f>IF([2]相关演算!DU133="","",[2]相关演算!DU133)</f>
        <v/>
      </c>
      <c r="DV133" s="228" t="str">
        <f>IF([2]相关演算!DV133="","",[2]相关演算!DV133)</f>
        <v/>
      </c>
      <c r="DW133" s="228" t="str">
        <f>IF([2]相关演算!DW133="","",[2]相关演算!DW133)</f>
        <v/>
      </c>
      <c r="DX133" s="228" t="str">
        <f>IF([2]相关演算!DX133="","",[2]相关演算!DX133)</f>
        <v/>
      </c>
      <c r="DY133" s="228" t="str">
        <f>IF([2]相关演算!DY133="","",[2]相关演算!DY133)</f>
        <v/>
      </c>
      <c r="DZ133" s="228" t="str">
        <f>IF([2]相关演算!DZ133="","",[2]相关演算!DZ133)</f>
        <v/>
      </c>
      <c r="EA133" s="228" t="str">
        <f>IF([2]相关演算!EA133="","",[2]相关演算!EA133)</f>
        <v/>
      </c>
      <c r="EB133" s="228" t="str">
        <f>IF([2]相关演算!EB133="","",[2]相关演算!EB133)</f>
        <v/>
      </c>
      <c r="EC133" s="228" t="str">
        <f>IF([2]相关演算!EC133="","",[2]相关演算!EC133)</f>
        <v/>
      </c>
      <c r="ED133" s="228" t="str">
        <f>IF([2]相关演算!ED133="","",[2]相关演算!ED133)</f>
        <v/>
      </c>
      <c r="EE133" s="228" t="str">
        <f>IF([2]相关演算!EE133="","",[2]相关演算!EE133)</f>
        <v/>
      </c>
      <c r="EF133" s="228" t="str">
        <f>IF([2]相关演算!EF133="","",[2]相关演算!EF133)</f>
        <v/>
      </c>
      <c r="EG133" s="228" t="str">
        <f>IF([2]相关演算!EG133="","",[2]相关演算!EG133)</f>
        <v/>
      </c>
      <c r="EH133" s="228" t="str">
        <f>IF([2]相关演算!EH133="","",[2]相关演算!EH133)</f>
        <v/>
      </c>
      <c r="EI133" s="228" t="str">
        <f>IF([2]相关演算!EI133="","",[2]相关演算!EI133)</f>
        <v/>
      </c>
      <c r="EJ133" s="228" t="str">
        <f>IF([2]相关演算!EJ133="","",[2]相关演算!EJ133)</f>
        <v/>
      </c>
      <c r="EK133" s="228" t="str">
        <f>IF([2]相关演算!EK133="","",[2]相关演算!EK133)</f>
        <v/>
      </c>
      <c r="EL133" s="228" t="str">
        <f>IF([2]相关演算!EL133="","",[2]相关演算!EL133)</f>
        <v/>
      </c>
      <c r="EM133" s="228" t="str">
        <f>IF([2]相关演算!EM133="","",[2]相关演算!EM133)</f>
        <v/>
      </c>
      <c r="EN133" s="228" t="str">
        <f>IF([2]相关演算!EN133="","",[2]相关演算!EN133)</f>
        <v/>
      </c>
      <c r="EO133" s="228" t="str">
        <f>IF([2]相关演算!EO133="","",[2]相关演算!EO133)</f>
        <v/>
      </c>
      <c r="EP133" s="228" t="str">
        <f>IF([2]相关演算!EP133="","",[2]相关演算!EP133)</f>
        <v/>
      </c>
      <c r="EQ133" s="228" t="str">
        <f>IF([2]相关演算!EQ133="","",[2]相关演算!EQ133)</f>
        <v/>
      </c>
      <c r="ER133" s="228" t="str">
        <f>IF([2]相关演算!ER133="","",[2]相关演算!ER133)</f>
        <v/>
      </c>
      <c r="ES133" s="228" t="str">
        <f>IF([2]相关演算!ES133="","",[2]相关演算!ES133)</f>
        <v/>
      </c>
      <c r="ET133" s="228" t="str">
        <f>IF([2]相关演算!ET133="","",[2]相关演算!ET133)</f>
        <v/>
      </c>
      <c r="EU133" s="228" t="str">
        <f>IF([2]相关演算!EU133="","",[2]相关演算!EU133)</f>
        <v/>
      </c>
      <c r="EV133" s="228" t="str">
        <f>IF([2]相关演算!EV133="","",[2]相关演算!EV133)</f>
        <v/>
      </c>
      <c r="EW133" s="228" t="str">
        <f>IF([2]相关演算!EW133="","",[2]相关演算!EW133)</f>
        <v/>
      </c>
      <c r="EX133" s="228" t="str">
        <f>IF([2]相关演算!EX133="","",[2]相关演算!EX133)</f>
        <v/>
      </c>
      <c r="EY133" s="228" t="str">
        <f>IF([2]相关演算!EY133="","",[2]相关演算!EY133)</f>
        <v/>
      </c>
      <c r="EZ133" s="228" t="str">
        <f>IF([2]相关演算!EZ133="","",[2]相关演算!EZ133)</f>
        <v/>
      </c>
      <c r="FA133" s="228" t="str">
        <f>IF([2]相关演算!FA133="","",[2]相关演算!FA133)</f>
        <v/>
      </c>
      <c r="FB133" s="228" t="str">
        <f>IF([2]相关演算!FB133="","",[2]相关演算!FB133)</f>
        <v/>
      </c>
      <c r="FC133" s="228" t="str">
        <f>IF([2]相关演算!FC133="","",[2]相关演算!FC133)</f>
        <v/>
      </c>
      <c r="FD133" s="228" t="str">
        <f>IF([2]相关演算!FD133="","",[2]相关演算!FD133)</f>
        <v/>
      </c>
      <c r="FE133" s="228" t="str">
        <f>IF([2]相关演算!FE133="","",[2]相关演算!FE133)</f>
        <v/>
      </c>
      <c r="FF133" s="228" t="str">
        <f>IF([2]相关演算!FF133="","",[2]相关演算!FF133)</f>
        <v/>
      </c>
      <c r="FG133" s="228" t="str">
        <f>IF([2]相关演算!FG133="","",[2]相关演算!FG133)</f>
        <v/>
      </c>
      <c r="FH133" s="228">
        <f>IF([2]相关演算!FH133="","",[2]相关演算!FH133)</f>
        <v>10118</v>
      </c>
      <c r="FI133" s="228" t="str">
        <f>IF([2]相关演算!FI133="","",[2]相关演算!FI133)</f>
        <v/>
      </c>
      <c r="FJ133" s="228" t="str">
        <f>IF([2]相关演算!FJ133="","",[2]相关演算!FJ133)</f>
        <v/>
      </c>
      <c r="FK133" s="228" t="str">
        <f>IF([2]相关演算!FK133="","",[2]相关演算!FK133)</f>
        <v/>
      </c>
      <c r="FL133" s="228" t="str">
        <f>IF([2]相关演算!FL133="","",[2]相关演算!FL133)</f>
        <v/>
      </c>
      <c r="FM133" s="228" t="str">
        <f>IF([2]相关演算!FM133="","",[2]相关演算!FM133)</f>
        <v/>
      </c>
      <c r="FN133" s="228" t="str">
        <f>IF([2]相关演算!FN133="","",[2]相关演算!FN133)</f>
        <v/>
      </c>
      <c r="FO133" s="228" t="str">
        <f>IF([2]相关演算!FO133="","",[2]相关演算!FO133)</f>
        <v/>
      </c>
      <c r="FP133" s="228" t="str">
        <f>IF([2]相关演算!FP133="","",[2]相关演算!FP133)</f>
        <v/>
      </c>
      <c r="FQ133" s="228" t="str">
        <f>IF([2]相关演算!FQ133="","",[2]相关演算!FQ133)</f>
        <v/>
      </c>
      <c r="FR133" s="228" t="str">
        <f>IF([2]相关演算!FR133="","",[2]相关演算!FR133)</f>
        <v/>
      </c>
      <c r="FS133" s="228" t="str">
        <f>IF([2]相关演算!FS133="","",[2]相关演算!FS133)</f>
        <v/>
      </c>
      <c r="FT133" s="228" t="str">
        <f>IF([2]相关演算!FT133="","",[2]相关演算!FT133)</f>
        <v/>
      </c>
      <c r="FU133" s="228" t="str">
        <f>IF([2]相关演算!FU133="","",[2]相关演算!FU133)</f>
        <v/>
      </c>
      <c r="FV133" s="228" t="str">
        <f>IF([2]相关演算!FV133="","",[2]相关演算!FV133)</f>
        <v/>
      </c>
      <c r="FW133" s="228" t="str">
        <f>IF([2]相关演算!FW133="","",[2]相关演算!FW133)</f>
        <v/>
      </c>
      <c r="FX133" s="228" t="str">
        <f>IF([2]相关演算!FX133="","",[2]相关演算!FX133)</f>
        <v/>
      </c>
      <c r="FY133" s="228" t="str">
        <f>IF([2]相关演算!FY133="","",[2]相关演算!FY133)</f>
        <v/>
      </c>
      <c r="FZ133" s="228" t="str">
        <f>IF([2]相关演算!FZ133="","",[2]相关演算!FZ133)</f>
        <v/>
      </c>
      <c r="GA133" s="228" t="str">
        <f>IF([2]相关演算!GA133="","",[2]相关演算!GA133)</f>
        <v/>
      </c>
      <c r="GB133" s="228" t="str">
        <f>IF([2]相关演算!GB133="","",[2]相关演算!GB133)</f>
        <v/>
      </c>
      <c r="GC133" s="228" t="str">
        <f>IF([2]相关演算!GC133="","",[2]相关演算!GC133)</f>
        <v/>
      </c>
      <c r="GD133" s="228" t="str">
        <f>IF([2]相关演算!GD133="","",[2]相关演算!GD133)</f>
        <v/>
      </c>
      <c r="GE133" s="228" t="str">
        <f>IF([2]相关演算!GE133="","",[2]相关演算!GE133)</f>
        <v/>
      </c>
      <c r="GF133" s="228" t="str">
        <f>IF([2]相关演算!GF133="","",[2]相关演算!GF133)</f>
        <v/>
      </c>
      <c r="GG133" s="228" t="str">
        <f>IF([2]相关演算!GG133="","",[2]相关演算!GG133)</f>
        <v/>
      </c>
      <c r="GH133" s="228" t="str">
        <f>IF([2]相关演算!GH133="","",[2]相关演算!GH133)</f>
        <v/>
      </c>
      <c r="GI133" s="228" t="str">
        <f>IF([2]相关演算!GI133="","",[2]相关演算!GI133)</f>
        <v/>
      </c>
      <c r="GJ133" s="228" t="str">
        <f>IF([2]相关演算!GJ133="","",[2]相关演算!GJ133)</f>
        <v/>
      </c>
      <c r="GK133" s="228" t="str">
        <f>IF([2]相关演算!GK133="","",[2]相关演算!GK133)</f>
        <v/>
      </c>
      <c r="GL133" s="228" t="str">
        <f>IF([2]相关演算!GL133="","",[2]相关演算!GL133)</f>
        <v/>
      </c>
      <c r="GM133" s="228" t="str">
        <f>IF([2]相关演算!GM133="","",[2]相关演算!GM133)</f>
        <v/>
      </c>
      <c r="GN133" s="228" t="str">
        <f>IF([2]相关演算!GN133="","",[2]相关演算!GN133)</f>
        <v/>
      </c>
      <c r="GO133" s="228" t="str">
        <f>IF([2]相关演算!GO133="","",[2]相关演算!GO133)</f>
        <v/>
      </c>
      <c r="GP133" s="228" t="str">
        <f>IF([2]相关演算!GP133="","",[2]相关演算!GP133)</f>
        <v/>
      </c>
      <c r="GQ133" s="228" t="str">
        <f>IF([2]相关演算!GQ133="","",[2]相关演算!GQ133)</f>
        <v/>
      </c>
      <c r="GR133" s="228" t="str">
        <f>IF([2]相关演算!GR133="","",[2]相关演算!GR133)</f>
        <v/>
      </c>
      <c r="GS133" s="228" t="str">
        <f>IF([2]相关演算!GS133="","",[2]相关演算!GS133)</f>
        <v/>
      </c>
      <c r="GT133" s="228" t="str">
        <f>IF([2]相关演算!GT133="","",[2]相关演算!GT133)</f>
        <v/>
      </c>
      <c r="GU133" s="228" t="str">
        <f>IF([2]相关演算!GU133="","",[2]相关演算!GU133)</f>
        <v/>
      </c>
      <c r="GV133" s="228" t="str">
        <f>IF([2]相关演算!GV133="","",[2]相关演算!GV133)</f>
        <v/>
      </c>
      <c r="GW133" s="228" t="str">
        <f>IF([2]相关演算!GW133="","",[2]相关演算!GW133)</f>
        <v/>
      </c>
      <c r="GX133" s="228" t="str">
        <f>IF([2]相关演算!GX133="","",[2]相关演算!GX133)</f>
        <v/>
      </c>
      <c r="GY133" s="228" t="str">
        <f>IF([2]相关演算!GY133="","",[2]相关演算!GY133)</f>
        <v/>
      </c>
      <c r="GZ133" s="228" t="str">
        <f>IF([2]相关演算!GZ133="","",[2]相关演算!GZ133)</f>
        <v/>
      </c>
    </row>
    <row r="134" spans="1:208">
      <c r="A134" s="228" t="str">
        <f>IF([2]相关演算!A134="","",[2]相关演算!A134)</f>
        <v/>
      </c>
      <c r="B134" s="228" t="str">
        <f>IF([2]相关演算!B134="","",[2]相关演算!B134)</f>
        <v/>
      </c>
      <c r="C134" s="228" t="str">
        <f>IF([2]相关演算!C134="","",[2]相关演算!C134)</f>
        <v/>
      </c>
      <c r="D134" s="228" t="str">
        <f>IF([2]相关演算!D134="","",[2]相关演算!D134)</f>
        <v/>
      </c>
      <c r="E134" s="228" t="str">
        <f>IF([2]相关演算!E134="","",[2]相关演算!E134)</f>
        <v/>
      </c>
      <c r="F134" s="228" t="str">
        <f>IF([2]相关演算!F134="","",[2]相关演算!F134)</f>
        <v/>
      </c>
      <c r="G134" s="228" t="str">
        <f>IF([2]相关演算!G134="","",[2]相关演算!G134)</f>
        <v/>
      </c>
      <c r="H134" s="228" t="str">
        <f>IF([2]相关演算!H134="","",[2]相关演算!H134)</f>
        <v/>
      </c>
      <c r="I134" s="228" t="str">
        <f>IF([2]相关演算!I134="","",[2]相关演算!I134)</f>
        <v/>
      </c>
      <c r="J134" s="228" t="str">
        <f>IF([2]相关演算!J134="","",[2]相关演算!J134)</f>
        <v/>
      </c>
      <c r="K134" s="228" t="str">
        <f>IF([2]相关演算!K134="","",[2]相关演算!K134)</f>
        <v/>
      </c>
      <c r="L134" s="228" t="str">
        <f>IF([2]相关演算!L134="","",[2]相关演算!L134)</f>
        <v/>
      </c>
      <c r="M134" s="228" t="str">
        <f>IF([2]相关演算!M134="","",[2]相关演算!M134)</f>
        <v/>
      </c>
      <c r="N134" s="228" t="str">
        <f>IF([2]相关演算!N134="","",[2]相关演算!N134)</f>
        <v/>
      </c>
      <c r="O134" s="228" t="str">
        <f>IF([2]相关演算!O134="","",[2]相关演算!O134)</f>
        <v/>
      </c>
      <c r="P134" s="228" t="str">
        <f>IF([2]相关演算!P134="","",[2]相关演算!P134)</f>
        <v/>
      </c>
      <c r="Q134" s="228" t="str">
        <f>IF([2]相关演算!Q134="","",[2]相关演算!Q134)</f>
        <v/>
      </c>
      <c r="R134" s="228" t="str">
        <f>IF([2]相关演算!R134="","",[2]相关演算!R134)</f>
        <v/>
      </c>
      <c r="S134" s="228" t="str">
        <f>IF([2]相关演算!S134="","",[2]相关演算!S134)</f>
        <v/>
      </c>
      <c r="T134" s="228" t="str">
        <f>IF([2]相关演算!T134="","",[2]相关演算!T134)</f>
        <v/>
      </c>
      <c r="U134" s="228" t="str">
        <f>IF([2]相关演算!U134="","",[2]相关演算!U134)</f>
        <v/>
      </c>
      <c r="V134" s="228" t="str">
        <f>IF([2]相关演算!V134="","",[2]相关演算!V134)</f>
        <v/>
      </c>
      <c r="W134" s="228" t="str">
        <f>IF([2]相关演算!W134="","",[2]相关演算!W134)</f>
        <v/>
      </c>
      <c r="X134" s="228" t="str">
        <f>IF([2]相关演算!X134="","",[2]相关演算!X134)</f>
        <v/>
      </c>
      <c r="Y134" s="228" t="str">
        <f>IF([2]相关演算!Y134="","",[2]相关演算!Y134)</f>
        <v/>
      </c>
      <c r="Z134" s="228" t="str">
        <f>IF([2]相关演算!Z134="","",[2]相关演算!Z134)</f>
        <v/>
      </c>
      <c r="AA134" s="228" t="str">
        <f>IF([2]相关演算!AA134="","",[2]相关演算!AA134)</f>
        <v/>
      </c>
      <c r="AB134" s="228" t="str">
        <f>IF([2]相关演算!AB134="","",[2]相关演算!AB134)</f>
        <v/>
      </c>
      <c r="AC134" s="228" t="str">
        <f>IF([2]相关演算!AC134="","",[2]相关演算!AC134)</f>
        <v/>
      </c>
      <c r="AD134" s="228" t="str">
        <f>IF([2]相关演算!AD134="","",[2]相关演算!AD134)</f>
        <v/>
      </c>
      <c r="AE134" s="228" t="str">
        <f>IF([2]相关演算!AE134="","",[2]相关演算!AE134)</f>
        <v/>
      </c>
      <c r="AF134" s="228" t="str">
        <f>IF([2]相关演算!AF134="","",[2]相关演算!AF134)</f>
        <v/>
      </c>
      <c r="AG134" s="228" t="str">
        <f>IF([2]相关演算!AG134="","",[2]相关演算!AG134)</f>
        <v/>
      </c>
      <c r="AH134" s="228" t="str">
        <f>IF([2]相关演算!AH134="","",[2]相关演算!AH134)</f>
        <v/>
      </c>
      <c r="AI134" s="228" t="str">
        <f>IF([2]相关演算!AI134="","",[2]相关演算!AI134)</f>
        <v/>
      </c>
      <c r="AJ134" s="228" t="str">
        <f>IF([2]相关演算!AJ134="","",[2]相关演算!AJ134)</f>
        <v/>
      </c>
      <c r="AK134" s="228" t="str">
        <f>IF([2]相关演算!AK134="","",[2]相关演算!AK134)</f>
        <v/>
      </c>
      <c r="AL134" s="228" t="str">
        <f>IF([2]相关演算!AL134="","",[2]相关演算!AL134)</f>
        <v/>
      </c>
      <c r="AM134" s="228" t="str">
        <f>IF([2]相关演算!AM134="","",[2]相关演算!AM134)</f>
        <v/>
      </c>
      <c r="AN134" s="228" t="str">
        <f>IF([2]相关演算!AN134="","",[2]相关演算!AN134)</f>
        <v/>
      </c>
      <c r="AO134" s="228" t="str">
        <f>IF([2]相关演算!AO134="","",[2]相关演算!AO134)</f>
        <v/>
      </c>
      <c r="AP134" s="228" t="str">
        <f>IF([2]相关演算!AP134="","",[2]相关演算!AP134)</f>
        <v/>
      </c>
      <c r="AQ134" s="228" t="str">
        <f>IF([2]相关演算!AQ134="","",[2]相关演算!AQ134)</f>
        <v/>
      </c>
      <c r="AR134" s="228" t="str">
        <f>IF([2]相关演算!AR134="","",[2]相关演算!AR134)</f>
        <v/>
      </c>
      <c r="AS134" s="228" t="str">
        <f>IF([2]相关演算!AS134="","",[2]相关演算!AS134)</f>
        <v/>
      </c>
      <c r="AT134" s="228" t="str">
        <f>IF([2]相关演算!AT134="","",[2]相关演算!AT134)</f>
        <v/>
      </c>
      <c r="AU134" s="228" t="str">
        <f>IF([2]相关演算!AU134="","",[2]相关演算!AU134)</f>
        <v/>
      </c>
      <c r="AV134" s="228" t="str">
        <f>IF([2]相关演算!AV134="","",[2]相关演算!AV134)</f>
        <v/>
      </c>
      <c r="AW134" s="228" t="str">
        <f>IF([2]相关演算!AW134="","",[2]相关演算!AW134)</f>
        <v/>
      </c>
      <c r="AX134" s="228" t="str">
        <f>IF([2]相关演算!AX134="","",[2]相关演算!AX134)</f>
        <v/>
      </c>
      <c r="AY134" s="228" t="str">
        <f>IF([2]相关演算!AY134="","",[2]相关演算!AY134)</f>
        <v/>
      </c>
      <c r="AZ134" s="228" t="str">
        <f>IF([2]相关演算!AZ134="","",[2]相关演算!AZ134)</f>
        <v/>
      </c>
      <c r="BA134" s="228" t="str">
        <f>IF([2]相关演算!BA134="","",[2]相关演算!BA134)</f>
        <v/>
      </c>
      <c r="BB134" s="228" t="str">
        <f>IF([2]相关演算!BB134="","",[2]相关演算!BB134)</f>
        <v/>
      </c>
      <c r="BC134" s="228" t="str">
        <f>IF([2]相关演算!BC134="","",[2]相关演算!BC134)</f>
        <v/>
      </c>
      <c r="BD134" s="228" t="str">
        <f>IF([2]相关演算!BD134="","",[2]相关演算!BD134)</f>
        <v/>
      </c>
      <c r="BE134" s="228" t="str">
        <f>IF([2]相关演算!BE134="","",[2]相关演算!BE134)</f>
        <v/>
      </c>
      <c r="BF134" s="228" t="str">
        <f>IF([2]相关演算!BF134="","",[2]相关演算!BF134)</f>
        <v/>
      </c>
      <c r="BG134" s="228" t="str">
        <f>IF([2]相关演算!BG134="","",[2]相关演算!BG134)</f>
        <v/>
      </c>
      <c r="BH134" s="228" t="str">
        <f>IF([2]相关演算!BH134="","",[2]相关演算!BH134)</f>
        <v/>
      </c>
      <c r="BI134" s="228" t="str">
        <f>IF([2]相关演算!BI134="","",[2]相关演算!BI134)</f>
        <v/>
      </c>
      <c r="BJ134" s="228" t="str">
        <f>IF([2]相关演算!BJ134="","",[2]相关演算!BJ134)</f>
        <v/>
      </c>
      <c r="BK134" s="228" t="str">
        <f>IF([2]相关演算!BK134="","",[2]相关演算!BK134)</f>
        <v/>
      </c>
      <c r="BL134" s="228" t="str">
        <f>IF([2]相关演算!BL134="","",[2]相关演算!BL134)</f>
        <v/>
      </c>
      <c r="BM134" s="228" t="str">
        <f>IF([2]相关演算!BM134="","",[2]相关演算!BM134)</f>
        <v/>
      </c>
      <c r="BN134" s="228" t="str">
        <f>IF([2]相关演算!BN134="","",[2]相关演算!BN134)</f>
        <v/>
      </c>
      <c r="BO134" s="228" t="str">
        <f>IF([2]相关演算!BO134="","",[2]相关演算!BO134)</f>
        <v/>
      </c>
      <c r="BP134" s="228" t="str">
        <f>IF([2]相关演算!BP134="","",[2]相关演算!BP134)</f>
        <v/>
      </c>
      <c r="BQ134" s="228" t="str">
        <f>IF([2]相关演算!BQ134="","",[2]相关演算!BQ134)</f>
        <v/>
      </c>
      <c r="BR134" s="228" t="str">
        <f>IF([2]相关演算!BR134="","",[2]相关演算!BR134)</f>
        <v/>
      </c>
      <c r="BS134" s="228" t="str">
        <f>IF([2]相关演算!BS134="","",[2]相关演算!BS134)</f>
        <v/>
      </c>
      <c r="BT134" s="228" t="str">
        <f>IF([2]相关演算!BT134="","",[2]相关演算!BT134)</f>
        <v/>
      </c>
      <c r="BU134" s="228" t="str">
        <f>IF([2]相关演算!BU134="","",[2]相关演算!BU134)</f>
        <v/>
      </c>
      <c r="BV134" s="228" t="str">
        <f>IF([2]相关演算!BV134="","",[2]相关演算!BV134)</f>
        <v/>
      </c>
      <c r="BW134" s="228" t="str">
        <f>IF([2]相关演算!BW134="","",[2]相关演算!BW134)</f>
        <v/>
      </c>
      <c r="BX134" s="228" t="str">
        <f>IF([2]相关演算!BX134="","",[2]相关演算!BX134)</f>
        <v/>
      </c>
      <c r="BY134" s="228" t="str">
        <f>IF([2]相关演算!BY134="","",[2]相关演算!BY134)</f>
        <v/>
      </c>
      <c r="BZ134" s="228" t="str">
        <f>IF([2]相关演算!BZ134="","",[2]相关演算!BZ134)</f>
        <v/>
      </c>
      <c r="CA134" s="228" t="str">
        <f>IF([2]相关演算!CA134="","",[2]相关演算!CA134)</f>
        <v/>
      </c>
      <c r="CB134" s="228" t="str">
        <f>IF([2]相关演算!CB134="","",[2]相关演算!CB134)</f>
        <v/>
      </c>
      <c r="CC134" s="228" t="str">
        <f>IF([2]相关演算!CC134="","",[2]相关演算!CC134)</f>
        <v/>
      </c>
      <c r="CD134" s="228" t="str">
        <f>IF([2]相关演算!CD134="","",[2]相关演算!CD134)</f>
        <v/>
      </c>
      <c r="CE134" s="228" t="str">
        <f>IF([2]相关演算!CE134="","",[2]相关演算!CE134)</f>
        <v/>
      </c>
      <c r="CF134" s="228" t="str">
        <f>IF([2]相关演算!CF134="","",[2]相关演算!CF134)</f>
        <v/>
      </c>
      <c r="CG134" s="228" t="str">
        <f>IF([2]相关演算!CG134="","",[2]相关演算!CG134)</f>
        <v/>
      </c>
      <c r="CH134" s="228" t="str">
        <f>IF([2]相关演算!CH134="","",[2]相关演算!CH134)</f>
        <v/>
      </c>
      <c r="CI134" s="228" t="str">
        <f>IF([2]相关演算!CI134="","",[2]相关演算!CI134)</f>
        <v/>
      </c>
      <c r="CJ134" s="228" t="str">
        <f>IF([2]相关演算!CJ134="","",[2]相关演算!CJ134)</f>
        <v/>
      </c>
      <c r="CK134" s="228" t="str">
        <f>IF([2]相关演算!CK134="","",[2]相关演算!CK134)</f>
        <v/>
      </c>
      <c r="CL134" s="228" t="str">
        <f>IF([2]相关演算!CL134="","",[2]相关演算!CL134)</f>
        <v/>
      </c>
      <c r="CM134" s="228" t="str">
        <f>IF([2]相关演算!CM134="","",[2]相关演算!CM134)</f>
        <v/>
      </c>
      <c r="CN134" s="228" t="str">
        <f>IF([2]相关演算!CN134="","",[2]相关演算!CN134)</f>
        <v/>
      </c>
      <c r="CO134" s="228" t="str">
        <f>IF([2]相关演算!CO134="","",[2]相关演算!CO134)</f>
        <v/>
      </c>
      <c r="CP134" s="228" t="str">
        <f>IF([2]相关演算!CP134="","",[2]相关演算!CP134)</f>
        <v/>
      </c>
      <c r="CQ134" s="228" t="str">
        <f>IF([2]相关演算!CQ134="","",[2]相关演算!CQ134)</f>
        <v/>
      </c>
      <c r="CR134" s="228" t="str">
        <f>IF([2]相关演算!CR134="","",[2]相关演算!CR134)</f>
        <v/>
      </c>
      <c r="CS134" s="228" t="str">
        <f>IF([2]相关演算!CS134="","",[2]相关演算!CS134)</f>
        <v/>
      </c>
      <c r="CT134" s="228" t="str">
        <f>IF([2]相关演算!CT134="","",[2]相关演算!CT134)</f>
        <v/>
      </c>
      <c r="CU134" s="228" t="str">
        <f>IF([2]相关演算!CU134="","",[2]相关演算!CU134)</f>
        <v/>
      </c>
      <c r="CV134" s="228" t="str">
        <f>IF([2]相关演算!CV134="","",[2]相关演算!CV134)</f>
        <v/>
      </c>
      <c r="CW134" s="228" t="str">
        <f>IF([2]相关演算!CW134="","",[2]相关演算!CW134)</f>
        <v/>
      </c>
      <c r="CX134" s="228" t="str">
        <f>IF([2]相关演算!CX134="","",[2]相关演算!CX134)</f>
        <v/>
      </c>
      <c r="CY134" s="228" t="str">
        <f>IF([2]相关演算!CY134="","",[2]相关演算!CY134)</f>
        <v/>
      </c>
      <c r="CZ134" s="228" t="str">
        <f>IF([2]相关演算!CZ134="","",[2]相关演算!CZ134)</f>
        <v/>
      </c>
      <c r="DA134" s="228" t="str">
        <f>IF([2]相关演算!DA134="","",[2]相关演算!DA134)</f>
        <v/>
      </c>
      <c r="DB134" s="228" t="str">
        <f>IF([2]相关演算!DB134="","",[2]相关演算!DB134)</f>
        <v/>
      </c>
      <c r="DC134" s="228" t="str">
        <f>IF([2]相关演算!DC134="","",[2]相关演算!DC134)</f>
        <v/>
      </c>
      <c r="DD134" s="228" t="str">
        <f>IF([2]相关演算!DD134="","",[2]相关演算!DD134)</f>
        <v/>
      </c>
      <c r="DE134" s="228" t="str">
        <f>IF([2]相关演算!DE134="","",[2]相关演算!DE134)</f>
        <v/>
      </c>
      <c r="DF134" s="228" t="str">
        <f>IF([2]相关演算!DF134="","",[2]相关演算!DF134)</f>
        <v/>
      </c>
      <c r="DG134" s="228" t="str">
        <f>IF([2]相关演算!DG134="","",[2]相关演算!DG134)</f>
        <v/>
      </c>
      <c r="DH134" s="228" t="str">
        <f>IF([2]相关演算!DH134="","",[2]相关演算!DH134)</f>
        <v/>
      </c>
      <c r="DI134" s="228" t="str">
        <f>IF([2]相关演算!DI134="","",[2]相关演算!DI134)</f>
        <v/>
      </c>
      <c r="DJ134" s="228" t="str">
        <f>IF([2]相关演算!DJ134="","",[2]相关演算!DJ134)</f>
        <v/>
      </c>
      <c r="DK134" s="228" t="str">
        <f>IF([2]相关演算!DK134="","",[2]相关演算!DK134)</f>
        <v/>
      </c>
      <c r="DL134" s="228" t="str">
        <f>IF([2]相关演算!DL134="","",[2]相关演算!DL134)</f>
        <v/>
      </c>
      <c r="DM134" s="228" t="str">
        <f>IF([2]相关演算!DM134="","",[2]相关演算!DM134)</f>
        <v/>
      </c>
      <c r="DN134" s="228" t="str">
        <f>IF([2]相关演算!DN134="","",[2]相关演算!DN134)</f>
        <v/>
      </c>
      <c r="DO134" s="228" t="str">
        <f>IF([2]相关演算!DO134="","",[2]相关演算!DO134)</f>
        <v/>
      </c>
      <c r="DP134" s="228" t="str">
        <f>IF([2]相关演算!DP134="","",[2]相关演算!DP134)</f>
        <v/>
      </c>
      <c r="DQ134" s="228" t="str">
        <f>IF([2]相关演算!DQ134="","",[2]相关演算!DQ134)</f>
        <v/>
      </c>
      <c r="DR134" s="228" t="str">
        <f>IF([2]相关演算!DR134="","",[2]相关演算!DR134)</f>
        <v/>
      </c>
      <c r="DS134" s="228" t="str">
        <f>IF([2]相关演算!DS134="","",[2]相关演算!DS134)</f>
        <v/>
      </c>
      <c r="DT134" s="228" t="str">
        <f>IF([2]相关演算!DT134="","",[2]相关演算!DT134)</f>
        <v/>
      </c>
      <c r="DU134" s="228" t="str">
        <f>IF([2]相关演算!DU134="","",[2]相关演算!DU134)</f>
        <v/>
      </c>
      <c r="DV134" s="228" t="str">
        <f>IF([2]相关演算!DV134="","",[2]相关演算!DV134)</f>
        <v/>
      </c>
      <c r="DW134" s="228" t="str">
        <f>IF([2]相关演算!DW134="","",[2]相关演算!DW134)</f>
        <v/>
      </c>
      <c r="DX134" s="228" t="str">
        <f>IF([2]相关演算!DX134="","",[2]相关演算!DX134)</f>
        <v/>
      </c>
      <c r="DY134" s="228" t="str">
        <f>IF([2]相关演算!DY134="","",[2]相关演算!DY134)</f>
        <v/>
      </c>
      <c r="DZ134" s="228" t="str">
        <f>IF([2]相关演算!DZ134="","",[2]相关演算!DZ134)</f>
        <v/>
      </c>
      <c r="EA134" s="228" t="str">
        <f>IF([2]相关演算!EA134="","",[2]相关演算!EA134)</f>
        <v/>
      </c>
      <c r="EB134" s="228" t="str">
        <f>IF([2]相关演算!EB134="","",[2]相关演算!EB134)</f>
        <v/>
      </c>
      <c r="EC134" s="228" t="str">
        <f>IF([2]相关演算!EC134="","",[2]相关演算!EC134)</f>
        <v/>
      </c>
      <c r="ED134" s="228" t="str">
        <f>IF([2]相关演算!ED134="","",[2]相关演算!ED134)</f>
        <v/>
      </c>
      <c r="EE134" s="228" t="str">
        <f>IF([2]相关演算!EE134="","",[2]相关演算!EE134)</f>
        <v/>
      </c>
      <c r="EF134" s="228" t="str">
        <f>IF([2]相关演算!EF134="","",[2]相关演算!EF134)</f>
        <v/>
      </c>
      <c r="EG134" s="228" t="str">
        <f>IF([2]相关演算!EG134="","",[2]相关演算!EG134)</f>
        <v/>
      </c>
      <c r="EH134" s="228" t="str">
        <f>IF([2]相关演算!EH134="","",[2]相关演算!EH134)</f>
        <v/>
      </c>
      <c r="EI134" s="228" t="str">
        <f>IF([2]相关演算!EI134="","",[2]相关演算!EI134)</f>
        <v/>
      </c>
      <c r="EJ134" s="228" t="str">
        <f>IF([2]相关演算!EJ134="","",[2]相关演算!EJ134)</f>
        <v/>
      </c>
      <c r="EK134" s="228" t="str">
        <f>IF([2]相关演算!EK134="","",[2]相关演算!EK134)</f>
        <v/>
      </c>
      <c r="EL134" s="228" t="str">
        <f>IF([2]相关演算!EL134="","",[2]相关演算!EL134)</f>
        <v/>
      </c>
      <c r="EM134" s="228" t="str">
        <f>IF([2]相关演算!EM134="","",[2]相关演算!EM134)</f>
        <v/>
      </c>
      <c r="EN134" s="228" t="str">
        <f>IF([2]相关演算!EN134="","",[2]相关演算!EN134)</f>
        <v/>
      </c>
      <c r="EO134" s="228" t="str">
        <f>IF([2]相关演算!EO134="","",[2]相关演算!EO134)</f>
        <v/>
      </c>
      <c r="EP134" s="228" t="str">
        <f>IF([2]相关演算!EP134="","",[2]相关演算!EP134)</f>
        <v/>
      </c>
      <c r="EQ134" s="228" t="str">
        <f>IF([2]相关演算!EQ134="","",[2]相关演算!EQ134)</f>
        <v/>
      </c>
      <c r="ER134" s="228" t="str">
        <f>IF([2]相关演算!ER134="","",[2]相关演算!ER134)</f>
        <v/>
      </c>
      <c r="ES134" s="228" t="str">
        <f>IF([2]相关演算!ES134="","",[2]相关演算!ES134)</f>
        <v/>
      </c>
      <c r="ET134" s="228" t="str">
        <f>IF([2]相关演算!ET134="","",[2]相关演算!ET134)</f>
        <v/>
      </c>
      <c r="EU134" s="228" t="str">
        <f>IF([2]相关演算!EU134="","",[2]相关演算!EU134)</f>
        <v/>
      </c>
      <c r="EV134" s="228" t="str">
        <f>IF([2]相关演算!EV134="","",[2]相关演算!EV134)</f>
        <v/>
      </c>
      <c r="EW134" s="228" t="str">
        <f>IF([2]相关演算!EW134="","",[2]相关演算!EW134)</f>
        <v/>
      </c>
      <c r="EX134" s="228" t="str">
        <f>IF([2]相关演算!EX134="","",[2]相关演算!EX134)</f>
        <v/>
      </c>
      <c r="EY134" s="228" t="str">
        <f>IF([2]相关演算!EY134="","",[2]相关演算!EY134)</f>
        <v/>
      </c>
      <c r="EZ134" s="228" t="str">
        <f>IF([2]相关演算!EZ134="","",[2]相关演算!EZ134)</f>
        <v/>
      </c>
      <c r="FA134" s="228" t="str">
        <f>IF([2]相关演算!FA134="","",[2]相关演算!FA134)</f>
        <v/>
      </c>
      <c r="FB134" s="228" t="str">
        <f>IF([2]相关演算!FB134="","",[2]相关演算!FB134)</f>
        <v/>
      </c>
      <c r="FC134" s="228" t="str">
        <f>IF([2]相关演算!FC134="","",[2]相关演算!FC134)</f>
        <v/>
      </c>
      <c r="FD134" s="228" t="str">
        <f>IF([2]相关演算!FD134="","",[2]相关演算!FD134)</f>
        <v/>
      </c>
      <c r="FE134" s="228" t="str">
        <f>IF([2]相关演算!FE134="","",[2]相关演算!FE134)</f>
        <v/>
      </c>
      <c r="FF134" s="228" t="str">
        <f>IF([2]相关演算!FF134="","",[2]相关演算!FF134)</f>
        <v/>
      </c>
      <c r="FG134" s="228" t="str">
        <f>IF([2]相关演算!FG134="","",[2]相关演算!FG134)</f>
        <v/>
      </c>
      <c r="FH134" s="228">
        <f>IF([2]相关演算!FH134="","",[2]相关演算!FH134)</f>
        <v>10119</v>
      </c>
      <c r="FI134" s="228" t="str">
        <f>IF([2]相关演算!FI134="","",[2]相关演算!FI134)</f>
        <v/>
      </c>
      <c r="FJ134" s="228" t="str">
        <f>IF([2]相关演算!FJ134="","",[2]相关演算!FJ134)</f>
        <v/>
      </c>
      <c r="FK134" s="228" t="str">
        <f>IF([2]相关演算!FK134="","",[2]相关演算!FK134)</f>
        <v/>
      </c>
      <c r="FL134" s="228" t="str">
        <f>IF([2]相关演算!FL134="","",[2]相关演算!FL134)</f>
        <v/>
      </c>
      <c r="FM134" s="228" t="str">
        <f>IF([2]相关演算!FM134="","",[2]相关演算!FM134)</f>
        <v/>
      </c>
      <c r="FN134" s="228" t="str">
        <f>IF([2]相关演算!FN134="","",[2]相关演算!FN134)</f>
        <v/>
      </c>
      <c r="FO134" s="228" t="str">
        <f>IF([2]相关演算!FO134="","",[2]相关演算!FO134)</f>
        <v/>
      </c>
      <c r="FP134" s="228" t="str">
        <f>IF([2]相关演算!FP134="","",[2]相关演算!FP134)</f>
        <v/>
      </c>
      <c r="FQ134" s="228" t="str">
        <f>IF([2]相关演算!FQ134="","",[2]相关演算!FQ134)</f>
        <v/>
      </c>
      <c r="FR134" s="228" t="str">
        <f>IF([2]相关演算!FR134="","",[2]相关演算!FR134)</f>
        <v/>
      </c>
      <c r="FS134" s="228" t="str">
        <f>IF([2]相关演算!FS134="","",[2]相关演算!FS134)</f>
        <v/>
      </c>
      <c r="FT134" s="228" t="str">
        <f>IF([2]相关演算!FT134="","",[2]相关演算!FT134)</f>
        <v/>
      </c>
      <c r="FU134" s="228" t="str">
        <f>IF([2]相关演算!FU134="","",[2]相关演算!FU134)</f>
        <v/>
      </c>
      <c r="FV134" s="228" t="str">
        <f>IF([2]相关演算!FV134="","",[2]相关演算!FV134)</f>
        <v/>
      </c>
      <c r="FW134" s="228" t="str">
        <f>IF([2]相关演算!FW134="","",[2]相关演算!FW134)</f>
        <v/>
      </c>
      <c r="FX134" s="228" t="str">
        <f>IF([2]相关演算!FX134="","",[2]相关演算!FX134)</f>
        <v/>
      </c>
      <c r="FY134" s="228" t="str">
        <f>IF([2]相关演算!FY134="","",[2]相关演算!FY134)</f>
        <v/>
      </c>
      <c r="FZ134" s="228" t="str">
        <f>IF([2]相关演算!FZ134="","",[2]相关演算!FZ134)</f>
        <v/>
      </c>
      <c r="GA134" s="228" t="str">
        <f>IF([2]相关演算!GA134="","",[2]相关演算!GA134)</f>
        <v/>
      </c>
      <c r="GB134" s="228" t="str">
        <f>IF([2]相关演算!GB134="","",[2]相关演算!GB134)</f>
        <v/>
      </c>
      <c r="GC134" s="228" t="str">
        <f>IF([2]相关演算!GC134="","",[2]相关演算!GC134)</f>
        <v/>
      </c>
      <c r="GD134" s="228" t="str">
        <f>IF([2]相关演算!GD134="","",[2]相关演算!GD134)</f>
        <v/>
      </c>
      <c r="GE134" s="228" t="str">
        <f>IF([2]相关演算!GE134="","",[2]相关演算!GE134)</f>
        <v/>
      </c>
      <c r="GF134" s="228" t="str">
        <f>IF([2]相关演算!GF134="","",[2]相关演算!GF134)</f>
        <v/>
      </c>
      <c r="GG134" s="228" t="str">
        <f>IF([2]相关演算!GG134="","",[2]相关演算!GG134)</f>
        <v/>
      </c>
      <c r="GH134" s="228" t="str">
        <f>IF([2]相关演算!GH134="","",[2]相关演算!GH134)</f>
        <v/>
      </c>
      <c r="GI134" s="228" t="str">
        <f>IF([2]相关演算!GI134="","",[2]相关演算!GI134)</f>
        <v/>
      </c>
      <c r="GJ134" s="228" t="str">
        <f>IF([2]相关演算!GJ134="","",[2]相关演算!GJ134)</f>
        <v/>
      </c>
      <c r="GK134" s="228" t="str">
        <f>IF([2]相关演算!GK134="","",[2]相关演算!GK134)</f>
        <v/>
      </c>
      <c r="GL134" s="228" t="str">
        <f>IF([2]相关演算!GL134="","",[2]相关演算!GL134)</f>
        <v/>
      </c>
      <c r="GM134" s="228" t="str">
        <f>IF([2]相关演算!GM134="","",[2]相关演算!GM134)</f>
        <v/>
      </c>
      <c r="GN134" s="228" t="str">
        <f>IF([2]相关演算!GN134="","",[2]相关演算!GN134)</f>
        <v/>
      </c>
      <c r="GO134" s="228" t="str">
        <f>IF([2]相关演算!GO134="","",[2]相关演算!GO134)</f>
        <v/>
      </c>
      <c r="GP134" s="228" t="str">
        <f>IF([2]相关演算!GP134="","",[2]相关演算!GP134)</f>
        <v/>
      </c>
      <c r="GQ134" s="228" t="str">
        <f>IF([2]相关演算!GQ134="","",[2]相关演算!GQ134)</f>
        <v/>
      </c>
      <c r="GR134" s="228" t="str">
        <f>IF([2]相关演算!GR134="","",[2]相关演算!GR134)</f>
        <v/>
      </c>
      <c r="GS134" s="228" t="str">
        <f>IF([2]相关演算!GS134="","",[2]相关演算!GS134)</f>
        <v/>
      </c>
      <c r="GT134" s="228" t="str">
        <f>IF([2]相关演算!GT134="","",[2]相关演算!GT134)</f>
        <v/>
      </c>
      <c r="GU134" s="228" t="str">
        <f>IF([2]相关演算!GU134="","",[2]相关演算!GU134)</f>
        <v/>
      </c>
      <c r="GV134" s="228" t="str">
        <f>IF([2]相关演算!GV134="","",[2]相关演算!GV134)</f>
        <v/>
      </c>
      <c r="GW134" s="228" t="str">
        <f>IF([2]相关演算!GW134="","",[2]相关演算!GW134)</f>
        <v/>
      </c>
      <c r="GX134" s="228" t="str">
        <f>IF([2]相关演算!GX134="","",[2]相关演算!GX134)</f>
        <v/>
      </c>
      <c r="GY134" s="228" t="str">
        <f>IF([2]相关演算!GY134="","",[2]相关演算!GY134)</f>
        <v/>
      </c>
      <c r="GZ134" s="228" t="str">
        <f>IF([2]相关演算!GZ134="","",[2]相关演算!GZ134)</f>
        <v/>
      </c>
    </row>
    <row r="135" spans="1:208">
      <c r="A135" s="228" t="str">
        <f>IF([2]相关演算!A135="","",[2]相关演算!A135)</f>
        <v/>
      </c>
      <c r="B135" s="228" t="str">
        <f>IF([2]相关演算!B135="","",[2]相关演算!B135)</f>
        <v/>
      </c>
      <c r="C135" s="228" t="str">
        <f>IF([2]相关演算!C135="","",[2]相关演算!C135)</f>
        <v/>
      </c>
      <c r="D135" s="228" t="str">
        <f>IF([2]相关演算!D135="","",[2]相关演算!D135)</f>
        <v/>
      </c>
      <c r="E135" s="228" t="str">
        <f>IF([2]相关演算!E135="","",[2]相关演算!E135)</f>
        <v/>
      </c>
      <c r="F135" s="228" t="str">
        <f>IF([2]相关演算!F135="","",[2]相关演算!F135)</f>
        <v/>
      </c>
      <c r="G135" s="228" t="str">
        <f>IF([2]相关演算!G135="","",[2]相关演算!G135)</f>
        <v/>
      </c>
      <c r="H135" s="228" t="str">
        <f>IF([2]相关演算!H135="","",[2]相关演算!H135)</f>
        <v/>
      </c>
      <c r="I135" s="228" t="str">
        <f>IF([2]相关演算!I135="","",[2]相关演算!I135)</f>
        <v/>
      </c>
      <c r="J135" s="228" t="str">
        <f>IF([2]相关演算!J135="","",[2]相关演算!J135)</f>
        <v/>
      </c>
      <c r="K135" s="228" t="str">
        <f>IF([2]相关演算!K135="","",[2]相关演算!K135)</f>
        <v/>
      </c>
      <c r="L135" s="228" t="str">
        <f>IF([2]相关演算!L135="","",[2]相关演算!L135)</f>
        <v/>
      </c>
      <c r="M135" s="228" t="str">
        <f>IF([2]相关演算!M135="","",[2]相关演算!M135)</f>
        <v/>
      </c>
      <c r="N135" s="228" t="str">
        <f>IF([2]相关演算!N135="","",[2]相关演算!N135)</f>
        <v/>
      </c>
      <c r="O135" s="228" t="str">
        <f>IF([2]相关演算!O135="","",[2]相关演算!O135)</f>
        <v/>
      </c>
      <c r="P135" s="228" t="str">
        <f>IF([2]相关演算!P135="","",[2]相关演算!P135)</f>
        <v/>
      </c>
      <c r="Q135" s="228" t="str">
        <f>IF([2]相关演算!Q135="","",[2]相关演算!Q135)</f>
        <v/>
      </c>
      <c r="R135" s="228" t="str">
        <f>IF([2]相关演算!R135="","",[2]相关演算!R135)</f>
        <v/>
      </c>
      <c r="S135" s="228" t="str">
        <f>IF([2]相关演算!S135="","",[2]相关演算!S135)</f>
        <v/>
      </c>
      <c r="T135" s="228" t="str">
        <f>IF([2]相关演算!T135="","",[2]相关演算!T135)</f>
        <v/>
      </c>
      <c r="U135" s="228" t="str">
        <f>IF([2]相关演算!U135="","",[2]相关演算!U135)</f>
        <v/>
      </c>
      <c r="V135" s="228" t="str">
        <f>IF([2]相关演算!V135="","",[2]相关演算!V135)</f>
        <v/>
      </c>
      <c r="W135" s="228" t="str">
        <f>IF([2]相关演算!W135="","",[2]相关演算!W135)</f>
        <v/>
      </c>
      <c r="X135" s="228" t="str">
        <f>IF([2]相关演算!X135="","",[2]相关演算!X135)</f>
        <v/>
      </c>
      <c r="Y135" s="228" t="str">
        <f>IF([2]相关演算!Y135="","",[2]相关演算!Y135)</f>
        <v/>
      </c>
      <c r="Z135" s="228" t="str">
        <f>IF([2]相关演算!Z135="","",[2]相关演算!Z135)</f>
        <v/>
      </c>
      <c r="AA135" s="228" t="str">
        <f>IF([2]相关演算!AA135="","",[2]相关演算!AA135)</f>
        <v/>
      </c>
      <c r="AB135" s="228" t="str">
        <f>IF([2]相关演算!AB135="","",[2]相关演算!AB135)</f>
        <v/>
      </c>
      <c r="AC135" s="228" t="str">
        <f>IF([2]相关演算!AC135="","",[2]相关演算!AC135)</f>
        <v/>
      </c>
      <c r="AD135" s="228" t="str">
        <f>IF([2]相关演算!AD135="","",[2]相关演算!AD135)</f>
        <v/>
      </c>
      <c r="AE135" s="228" t="str">
        <f>IF([2]相关演算!AE135="","",[2]相关演算!AE135)</f>
        <v/>
      </c>
      <c r="AF135" s="228" t="str">
        <f>IF([2]相关演算!AF135="","",[2]相关演算!AF135)</f>
        <v/>
      </c>
      <c r="AG135" s="228" t="str">
        <f>IF([2]相关演算!AG135="","",[2]相关演算!AG135)</f>
        <v/>
      </c>
      <c r="AH135" s="228" t="str">
        <f>IF([2]相关演算!AH135="","",[2]相关演算!AH135)</f>
        <v/>
      </c>
      <c r="AI135" s="228" t="str">
        <f>IF([2]相关演算!AI135="","",[2]相关演算!AI135)</f>
        <v/>
      </c>
      <c r="AJ135" s="228" t="str">
        <f>IF([2]相关演算!AJ135="","",[2]相关演算!AJ135)</f>
        <v/>
      </c>
      <c r="AK135" s="228" t="str">
        <f>IF([2]相关演算!AK135="","",[2]相关演算!AK135)</f>
        <v/>
      </c>
      <c r="AL135" s="228" t="str">
        <f>IF([2]相关演算!AL135="","",[2]相关演算!AL135)</f>
        <v/>
      </c>
      <c r="AM135" s="228" t="str">
        <f>IF([2]相关演算!AM135="","",[2]相关演算!AM135)</f>
        <v/>
      </c>
      <c r="AN135" s="228" t="str">
        <f>IF([2]相关演算!AN135="","",[2]相关演算!AN135)</f>
        <v/>
      </c>
      <c r="AO135" s="228" t="str">
        <f>IF([2]相关演算!AO135="","",[2]相关演算!AO135)</f>
        <v/>
      </c>
      <c r="AP135" s="228" t="str">
        <f>IF([2]相关演算!AP135="","",[2]相关演算!AP135)</f>
        <v/>
      </c>
      <c r="AQ135" s="228" t="str">
        <f>IF([2]相关演算!AQ135="","",[2]相关演算!AQ135)</f>
        <v/>
      </c>
      <c r="AR135" s="228" t="str">
        <f>IF([2]相关演算!AR135="","",[2]相关演算!AR135)</f>
        <v/>
      </c>
      <c r="AS135" s="228" t="str">
        <f>IF([2]相关演算!AS135="","",[2]相关演算!AS135)</f>
        <v/>
      </c>
      <c r="AT135" s="228" t="str">
        <f>IF([2]相关演算!AT135="","",[2]相关演算!AT135)</f>
        <v/>
      </c>
      <c r="AU135" s="228" t="str">
        <f>IF([2]相关演算!AU135="","",[2]相关演算!AU135)</f>
        <v/>
      </c>
      <c r="AV135" s="228" t="str">
        <f>IF([2]相关演算!AV135="","",[2]相关演算!AV135)</f>
        <v/>
      </c>
      <c r="AW135" s="228" t="str">
        <f>IF([2]相关演算!AW135="","",[2]相关演算!AW135)</f>
        <v/>
      </c>
      <c r="AX135" s="228" t="str">
        <f>IF([2]相关演算!AX135="","",[2]相关演算!AX135)</f>
        <v/>
      </c>
      <c r="AY135" s="228" t="str">
        <f>IF([2]相关演算!AY135="","",[2]相关演算!AY135)</f>
        <v/>
      </c>
      <c r="AZ135" s="228" t="str">
        <f>IF([2]相关演算!AZ135="","",[2]相关演算!AZ135)</f>
        <v/>
      </c>
      <c r="BA135" s="228" t="str">
        <f>IF([2]相关演算!BA135="","",[2]相关演算!BA135)</f>
        <v/>
      </c>
      <c r="BB135" s="228" t="str">
        <f>IF([2]相关演算!BB135="","",[2]相关演算!BB135)</f>
        <v/>
      </c>
      <c r="BC135" s="228" t="str">
        <f>IF([2]相关演算!BC135="","",[2]相关演算!BC135)</f>
        <v/>
      </c>
      <c r="BD135" s="228" t="str">
        <f>IF([2]相关演算!BD135="","",[2]相关演算!BD135)</f>
        <v/>
      </c>
      <c r="BE135" s="228" t="str">
        <f>IF([2]相关演算!BE135="","",[2]相关演算!BE135)</f>
        <v/>
      </c>
      <c r="BF135" s="228" t="str">
        <f>IF([2]相关演算!BF135="","",[2]相关演算!BF135)</f>
        <v/>
      </c>
      <c r="BG135" s="228" t="str">
        <f>IF([2]相关演算!BG135="","",[2]相关演算!BG135)</f>
        <v/>
      </c>
      <c r="BH135" s="228" t="str">
        <f>IF([2]相关演算!BH135="","",[2]相关演算!BH135)</f>
        <v/>
      </c>
      <c r="BI135" s="228" t="str">
        <f>IF([2]相关演算!BI135="","",[2]相关演算!BI135)</f>
        <v/>
      </c>
      <c r="BJ135" s="228" t="str">
        <f>IF([2]相关演算!BJ135="","",[2]相关演算!BJ135)</f>
        <v/>
      </c>
      <c r="BK135" s="228" t="str">
        <f>IF([2]相关演算!BK135="","",[2]相关演算!BK135)</f>
        <v/>
      </c>
      <c r="BL135" s="228" t="str">
        <f>IF([2]相关演算!BL135="","",[2]相关演算!BL135)</f>
        <v/>
      </c>
      <c r="BM135" s="228" t="str">
        <f>IF([2]相关演算!BM135="","",[2]相关演算!BM135)</f>
        <v/>
      </c>
      <c r="BN135" s="228" t="str">
        <f>IF([2]相关演算!BN135="","",[2]相关演算!BN135)</f>
        <v/>
      </c>
      <c r="BO135" s="228" t="str">
        <f>IF([2]相关演算!BO135="","",[2]相关演算!BO135)</f>
        <v/>
      </c>
      <c r="BP135" s="228" t="str">
        <f>IF([2]相关演算!BP135="","",[2]相关演算!BP135)</f>
        <v/>
      </c>
      <c r="BQ135" s="228" t="str">
        <f>IF([2]相关演算!BQ135="","",[2]相关演算!BQ135)</f>
        <v/>
      </c>
      <c r="BR135" s="228" t="str">
        <f>IF([2]相关演算!BR135="","",[2]相关演算!BR135)</f>
        <v/>
      </c>
      <c r="BS135" s="228" t="str">
        <f>IF([2]相关演算!BS135="","",[2]相关演算!BS135)</f>
        <v/>
      </c>
      <c r="BT135" s="228" t="str">
        <f>IF([2]相关演算!BT135="","",[2]相关演算!BT135)</f>
        <v/>
      </c>
      <c r="BU135" s="228" t="str">
        <f>IF([2]相关演算!BU135="","",[2]相关演算!BU135)</f>
        <v/>
      </c>
      <c r="BV135" s="228" t="str">
        <f>IF([2]相关演算!BV135="","",[2]相关演算!BV135)</f>
        <v/>
      </c>
      <c r="BW135" s="228" t="str">
        <f>IF([2]相关演算!BW135="","",[2]相关演算!BW135)</f>
        <v/>
      </c>
      <c r="BX135" s="228" t="str">
        <f>IF([2]相关演算!BX135="","",[2]相关演算!BX135)</f>
        <v/>
      </c>
      <c r="BY135" s="228" t="str">
        <f>IF([2]相关演算!BY135="","",[2]相关演算!BY135)</f>
        <v/>
      </c>
      <c r="BZ135" s="228" t="str">
        <f>IF([2]相关演算!BZ135="","",[2]相关演算!BZ135)</f>
        <v/>
      </c>
      <c r="CA135" s="228" t="str">
        <f>IF([2]相关演算!CA135="","",[2]相关演算!CA135)</f>
        <v/>
      </c>
      <c r="CB135" s="228" t="str">
        <f>IF([2]相关演算!CB135="","",[2]相关演算!CB135)</f>
        <v/>
      </c>
      <c r="CC135" s="228" t="str">
        <f>IF([2]相关演算!CC135="","",[2]相关演算!CC135)</f>
        <v/>
      </c>
      <c r="CD135" s="228" t="str">
        <f>IF([2]相关演算!CD135="","",[2]相关演算!CD135)</f>
        <v/>
      </c>
      <c r="CE135" s="228" t="str">
        <f>IF([2]相关演算!CE135="","",[2]相关演算!CE135)</f>
        <v/>
      </c>
      <c r="CF135" s="228" t="str">
        <f>IF([2]相关演算!CF135="","",[2]相关演算!CF135)</f>
        <v/>
      </c>
      <c r="CG135" s="228" t="str">
        <f>IF([2]相关演算!CG135="","",[2]相关演算!CG135)</f>
        <v/>
      </c>
      <c r="CH135" s="228" t="str">
        <f>IF([2]相关演算!CH135="","",[2]相关演算!CH135)</f>
        <v/>
      </c>
      <c r="CI135" s="228" t="str">
        <f>IF([2]相关演算!CI135="","",[2]相关演算!CI135)</f>
        <v/>
      </c>
      <c r="CJ135" s="228" t="str">
        <f>IF([2]相关演算!CJ135="","",[2]相关演算!CJ135)</f>
        <v/>
      </c>
      <c r="CK135" s="228" t="str">
        <f>IF([2]相关演算!CK135="","",[2]相关演算!CK135)</f>
        <v/>
      </c>
      <c r="CL135" s="228" t="str">
        <f>IF([2]相关演算!CL135="","",[2]相关演算!CL135)</f>
        <v/>
      </c>
      <c r="CM135" s="228" t="str">
        <f>IF([2]相关演算!CM135="","",[2]相关演算!CM135)</f>
        <v/>
      </c>
      <c r="CN135" s="228" t="str">
        <f>IF([2]相关演算!CN135="","",[2]相关演算!CN135)</f>
        <v/>
      </c>
      <c r="CO135" s="228" t="str">
        <f>IF([2]相关演算!CO135="","",[2]相关演算!CO135)</f>
        <v/>
      </c>
      <c r="CP135" s="228" t="str">
        <f>IF([2]相关演算!CP135="","",[2]相关演算!CP135)</f>
        <v/>
      </c>
      <c r="CQ135" s="228" t="str">
        <f>IF([2]相关演算!CQ135="","",[2]相关演算!CQ135)</f>
        <v/>
      </c>
      <c r="CR135" s="228" t="str">
        <f>IF([2]相关演算!CR135="","",[2]相关演算!CR135)</f>
        <v/>
      </c>
      <c r="CS135" s="228" t="str">
        <f>IF([2]相关演算!CS135="","",[2]相关演算!CS135)</f>
        <v/>
      </c>
      <c r="CT135" s="228" t="str">
        <f>IF([2]相关演算!CT135="","",[2]相关演算!CT135)</f>
        <v/>
      </c>
      <c r="CU135" s="228" t="str">
        <f>IF([2]相关演算!CU135="","",[2]相关演算!CU135)</f>
        <v/>
      </c>
      <c r="CV135" s="228" t="str">
        <f>IF([2]相关演算!CV135="","",[2]相关演算!CV135)</f>
        <v/>
      </c>
      <c r="CW135" s="228" t="str">
        <f>IF([2]相关演算!CW135="","",[2]相关演算!CW135)</f>
        <v/>
      </c>
      <c r="CX135" s="228" t="str">
        <f>IF([2]相关演算!CX135="","",[2]相关演算!CX135)</f>
        <v/>
      </c>
      <c r="CY135" s="228" t="str">
        <f>IF([2]相关演算!CY135="","",[2]相关演算!CY135)</f>
        <v/>
      </c>
      <c r="CZ135" s="228" t="str">
        <f>IF([2]相关演算!CZ135="","",[2]相关演算!CZ135)</f>
        <v/>
      </c>
      <c r="DA135" s="228" t="str">
        <f>IF([2]相关演算!DA135="","",[2]相关演算!DA135)</f>
        <v/>
      </c>
      <c r="DB135" s="228" t="str">
        <f>IF([2]相关演算!DB135="","",[2]相关演算!DB135)</f>
        <v/>
      </c>
      <c r="DC135" s="228" t="str">
        <f>IF([2]相关演算!DC135="","",[2]相关演算!DC135)</f>
        <v/>
      </c>
      <c r="DD135" s="228" t="str">
        <f>IF([2]相关演算!DD135="","",[2]相关演算!DD135)</f>
        <v/>
      </c>
      <c r="DE135" s="228" t="str">
        <f>IF([2]相关演算!DE135="","",[2]相关演算!DE135)</f>
        <v/>
      </c>
      <c r="DF135" s="228" t="str">
        <f>IF([2]相关演算!DF135="","",[2]相关演算!DF135)</f>
        <v/>
      </c>
      <c r="DG135" s="228" t="str">
        <f>IF([2]相关演算!DG135="","",[2]相关演算!DG135)</f>
        <v/>
      </c>
      <c r="DH135" s="228" t="str">
        <f>IF([2]相关演算!DH135="","",[2]相关演算!DH135)</f>
        <v/>
      </c>
      <c r="DI135" s="228" t="str">
        <f>IF([2]相关演算!DI135="","",[2]相关演算!DI135)</f>
        <v/>
      </c>
      <c r="DJ135" s="228" t="str">
        <f>IF([2]相关演算!DJ135="","",[2]相关演算!DJ135)</f>
        <v/>
      </c>
      <c r="DK135" s="228" t="str">
        <f>IF([2]相关演算!DK135="","",[2]相关演算!DK135)</f>
        <v/>
      </c>
      <c r="DL135" s="228" t="str">
        <f>IF([2]相关演算!DL135="","",[2]相关演算!DL135)</f>
        <v/>
      </c>
      <c r="DM135" s="228" t="str">
        <f>IF([2]相关演算!DM135="","",[2]相关演算!DM135)</f>
        <v/>
      </c>
      <c r="DN135" s="228" t="str">
        <f>IF([2]相关演算!DN135="","",[2]相关演算!DN135)</f>
        <v/>
      </c>
      <c r="DO135" s="228" t="str">
        <f>IF([2]相关演算!DO135="","",[2]相关演算!DO135)</f>
        <v/>
      </c>
      <c r="DP135" s="228" t="str">
        <f>IF([2]相关演算!DP135="","",[2]相关演算!DP135)</f>
        <v/>
      </c>
      <c r="DQ135" s="228" t="str">
        <f>IF([2]相关演算!DQ135="","",[2]相关演算!DQ135)</f>
        <v/>
      </c>
      <c r="DR135" s="228" t="str">
        <f>IF([2]相关演算!DR135="","",[2]相关演算!DR135)</f>
        <v/>
      </c>
      <c r="DS135" s="228" t="str">
        <f>IF([2]相关演算!DS135="","",[2]相关演算!DS135)</f>
        <v/>
      </c>
      <c r="DT135" s="228" t="str">
        <f>IF([2]相关演算!DT135="","",[2]相关演算!DT135)</f>
        <v/>
      </c>
      <c r="DU135" s="228" t="str">
        <f>IF([2]相关演算!DU135="","",[2]相关演算!DU135)</f>
        <v/>
      </c>
      <c r="DV135" s="228" t="str">
        <f>IF([2]相关演算!DV135="","",[2]相关演算!DV135)</f>
        <v/>
      </c>
      <c r="DW135" s="228" t="str">
        <f>IF([2]相关演算!DW135="","",[2]相关演算!DW135)</f>
        <v/>
      </c>
      <c r="DX135" s="228" t="str">
        <f>IF([2]相关演算!DX135="","",[2]相关演算!DX135)</f>
        <v/>
      </c>
      <c r="DY135" s="228" t="str">
        <f>IF([2]相关演算!DY135="","",[2]相关演算!DY135)</f>
        <v/>
      </c>
      <c r="DZ135" s="228" t="str">
        <f>IF([2]相关演算!DZ135="","",[2]相关演算!DZ135)</f>
        <v/>
      </c>
      <c r="EA135" s="228" t="str">
        <f>IF([2]相关演算!EA135="","",[2]相关演算!EA135)</f>
        <v/>
      </c>
      <c r="EB135" s="228" t="str">
        <f>IF([2]相关演算!EB135="","",[2]相关演算!EB135)</f>
        <v/>
      </c>
      <c r="EC135" s="228" t="str">
        <f>IF([2]相关演算!EC135="","",[2]相关演算!EC135)</f>
        <v/>
      </c>
      <c r="ED135" s="228" t="str">
        <f>IF([2]相关演算!ED135="","",[2]相关演算!ED135)</f>
        <v/>
      </c>
      <c r="EE135" s="228" t="str">
        <f>IF([2]相关演算!EE135="","",[2]相关演算!EE135)</f>
        <v/>
      </c>
      <c r="EF135" s="228" t="str">
        <f>IF([2]相关演算!EF135="","",[2]相关演算!EF135)</f>
        <v/>
      </c>
      <c r="EG135" s="228" t="str">
        <f>IF([2]相关演算!EG135="","",[2]相关演算!EG135)</f>
        <v/>
      </c>
      <c r="EH135" s="228" t="str">
        <f>IF([2]相关演算!EH135="","",[2]相关演算!EH135)</f>
        <v/>
      </c>
      <c r="EI135" s="228" t="str">
        <f>IF([2]相关演算!EI135="","",[2]相关演算!EI135)</f>
        <v/>
      </c>
      <c r="EJ135" s="228" t="str">
        <f>IF([2]相关演算!EJ135="","",[2]相关演算!EJ135)</f>
        <v/>
      </c>
      <c r="EK135" s="228" t="str">
        <f>IF([2]相关演算!EK135="","",[2]相关演算!EK135)</f>
        <v/>
      </c>
      <c r="EL135" s="228" t="str">
        <f>IF([2]相关演算!EL135="","",[2]相关演算!EL135)</f>
        <v/>
      </c>
      <c r="EM135" s="228" t="str">
        <f>IF([2]相关演算!EM135="","",[2]相关演算!EM135)</f>
        <v/>
      </c>
      <c r="EN135" s="228" t="str">
        <f>IF([2]相关演算!EN135="","",[2]相关演算!EN135)</f>
        <v/>
      </c>
      <c r="EO135" s="228" t="str">
        <f>IF([2]相关演算!EO135="","",[2]相关演算!EO135)</f>
        <v/>
      </c>
      <c r="EP135" s="228" t="str">
        <f>IF([2]相关演算!EP135="","",[2]相关演算!EP135)</f>
        <v/>
      </c>
      <c r="EQ135" s="228" t="str">
        <f>IF([2]相关演算!EQ135="","",[2]相关演算!EQ135)</f>
        <v/>
      </c>
      <c r="ER135" s="228" t="str">
        <f>IF([2]相关演算!ER135="","",[2]相关演算!ER135)</f>
        <v/>
      </c>
      <c r="ES135" s="228" t="str">
        <f>IF([2]相关演算!ES135="","",[2]相关演算!ES135)</f>
        <v/>
      </c>
      <c r="ET135" s="228" t="str">
        <f>IF([2]相关演算!ET135="","",[2]相关演算!ET135)</f>
        <v/>
      </c>
      <c r="EU135" s="228" t="str">
        <f>IF([2]相关演算!EU135="","",[2]相关演算!EU135)</f>
        <v/>
      </c>
      <c r="EV135" s="228" t="str">
        <f>IF([2]相关演算!EV135="","",[2]相关演算!EV135)</f>
        <v/>
      </c>
      <c r="EW135" s="228" t="str">
        <f>IF([2]相关演算!EW135="","",[2]相关演算!EW135)</f>
        <v/>
      </c>
      <c r="EX135" s="228" t="str">
        <f>IF([2]相关演算!EX135="","",[2]相关演算!EX135)</f>
        <v/>
      </c>
      <c r="EY135" s="228" t="str">
        <f>IF([2]相关演算!EY135="","",[2]相关演算!EY135)</f>
        <v/>
      </c>
      <c r="EZ135" s="228" t="str">
        <f>IF([2]相关演算!EZ135="","",[2]相关演算!EZ135)</f>
        <v/>
      </c>
      <c r="FA135" s="228" t="str">
        <f>IF([2]相关演算!FA135="","",[2]相关演算!FA135)</f>
        <v/>
      </c>
      <c r="FB135" s="228" t="str">
        <f>IF([2]相关演算!FB135="","",[2]相关演算!FB135)</f>
        <v/>
      </c>
      <c r="FC135" s="228" t="str">
        <f>IF([2]相关演算!FC135="","",[2]相关演算!FC135)</f>
        <v/>
      </c>
      <c r="FD135" s="228" t="str">
        <f>IF([2]相关演算!FD135="","",[2]相关演算!FD135)</f>
        <v/>
      </c>
      <c r="FE135" s="228" t="str">
        <f>IF([2]相关演算!FE135="","",[2]相关演算!FE135)</f>
        <v/>
      </c>
      <c r="FF135" s="228" t="str">
        <f>IF([2]相关演算!FF135="","",[2]相关演算!FF135)</f>
        <v/>
      </c>
      <c r="FG135" s="228" t="str">
        <f>IF([2]相关演算!FG135="","",[2]相关演算!FG135)</f>
        <v/>
      </c>
      <c r="FH135" s="228">
        <f>IF([2]相关演算!FH135="","",[2]相关演算!FH135)</f>
        <v>10120</v>
      </c>
      <c r="FI135" s="228" t="str">
        <f>IF([2]相关演算!FI135="","",[2]相关演算!FI135)</f>
        <v/>
      </c>
      <c r="FJ135" s="228" t="str">
        <f>IF([2]相关演算!FJ135="","",[2]相关演算!FJ135)</f>
        <v/>
      </c>
      <c r="FK135" s="228" t="str">
        <f>IF([2]相关演算!FK135="","",[2]相关演算!FK135)</f>
        <v/>
      </c>
      <c r="FL135" s="228" t="str">
        <f>IF([2]相关演算!FL135="","",[2]相关演算!FL135)</f>
        <v/>
      </c>
      <c r="FM135" s="228" t="str">
        <f>IF([2]相关演算!FM135="","",[2]相关演算!FM135)</f>
        <v/>
      </c>
      <c r="FN135" s="228" t="str">
        <f>IF([2]相关演算!FN135="","",[2]相关演算!FN135)</f>
        <v/>
      </c>
      <c r="FO135" s="228" t="str">
        <f>IF([2]相关演算!FO135="","",[2]相关演算!FO135)</f>
        <v/>
      </c>
      <c r="FP135" s="228" t="str">
        <f>IF([2]相关演算!FP135="","",[2]相关演算!FP135)</f>
        <v/>
      </c>
      <c r="FQ135" s="228" t="str">
        <f>IF([2]相关演算!FQ135="","",[2]相关演算!FQ135)</f>
        <v/>
      </c>
      <c r="FR135" s="228" t="str">
        <f>IF([2]相关演算!FR135="","",[2]相关演算!FR135)</f>
        <v/>
      </c>
      <c r="FS135" s="228" t="str">
        <f>IF([2]相关演算!FS135="","",[2]相关演算!FS135)</f>
        <v/>
      </c>
      <c r="FT135" s="228" t="str">
        <f>IF([2]相关演算!FT135="","",[2]相关演算!FT135)</f>
        <v/>
      </c>
      <c r="FU135" s="228" t="str">
        <f>IF([2]相关演算!FU135="","",[2]相关演算!FU135)</f>
        <v/>
      </c>
      <c r="FV135" s="228" t="str">
        <f>IF([2]相关演算!FV135="","",[2]相关演算!FV135)</f>
        <v/>
      </c>
      <c r="FW135" s="228" t="str">
        <f>IF([2]相关演算!FW135="","",[2]相关演算!FW135)</f>
        <v/>
      </c>
      <c r="FX135" s="228" t="str">
        <f>IF([2]相关演算!FX135="","",[2]相关演算!FX135)</f>
        <v/>
      </c>
      <c r="FY135" s="228" t="str">
        <f>IF([2]相关演算!FY135="","",[2]相关演算!FY135)</f>
        <v/>
      </c>
      <c r="FZ135" s="228" t="str">
        <f>IF([2]相关演算!FZ135="","",[2]相关演算!FZ135)</f>
        <v/>
      </c>
      <c r="GA135" s="228" t="str">
        <f>IF([2]相关演算!GA135="","",[2]相关演算!GA135)</f>
        <v/>
      </c>
      <c r="GB135" s="228" t="str">
        <f>IF([2]相关演算!GB135="","",[2]相关演算!GB135)</f>
        <v/>
      </c>
      <c r="GC135" s="228" t="str">
        <f>IF([2]相关演算!GC135="","",[2]相关演算!GC135)</f>
        <v/>
      </c>
      <c r="GD135" s="228" t="str">
        <f>IF([2]相关演算!GD135="","",[2]相关演算!GD135)</f>
        <v/>
      </c>
      <c r="GE135" s="228" t="str">
        <f>IF([2]相关演算!GE135="","",[2]相关演算!GE135)</f>
        <v/>
      </c>
      <c r="GF135" s="228" t="str">
        <f>IF([2]相关演算!GF135="","",[2]相关演算!GF135)</f>
        <v/>
      </c>
      <c r="GG135" s="228" t="str">
        <f>IF([2]相关演算!GG135="","",[2]相关演算!GG135)</f>
        <v/>
      </c>
      <c r="GH135" s="228" t="str">
        <f>IF([2]相关演算!GH135="","",[2]相关演算!GH135)</f>
        <v/>
      </c>
      <c r="GI135" s="228" t="str">
        <f>IF([2]相关演算!GI135="","",[2]相关演算!GI135)</f>
        <v/>
      </c>
      <c r="GJ135" s="228" t="str">
        <f>IF([2]相关演算!GJ135="","",[2]相关演算!GJ135)</f>
        <v/>
      </c>
      <c r="GK135" s="228" t="str">
        <f>IF([2]相关演算!GK135="","",[2]相关演算!GK135)</f>
        <v/>
      </c>
      <c r="GL135" s="228" t="str">
        <f>IF([2]相关演算!GL135="","",[2]相关演算!GL135)</f>
        <v/>
      </c>
      <c r="GM135" s="228" t="str">
        <f>IF([2]相关演算!GM135="","",[2]相关演算!GM135)</f>
        <v/>
      </c>
      <c r="GN135" s="228" t="str">
        <f>IF([2]相关演算!GN135="","",[2]相关演算!GN135)</f>
        <v/>
      </c>
      <c r="GO135" s="228" t="str">
        <f>IF([2]相关演算!GO135="","",[2]相关演算!GO135)</f>
        <v/>
      </c>
      <c r="GP135" s="228" t="str">
        <f>IF([2]相关演算!GP135="","",[2]相关演算!GP135)</f>
        <v/>
      </c>
      <c r="GQ135" s="228" t="str">
        <f>IF([2]相关演算!GQ135="","",[2]相关演算!GQ135)</f>
        <v/>
      </c>
      <c r="GR135" s="228" t="str">
        <f>IF([2]相关演算!GR135="","",[2]相关演算!GR135)</f>
        <v/>
      </c>
      <c r="GS135" s="228" t="str">
        <f>IF([2]相关演算!GS135="","",[2]相关演算!GS135)</f>
        <v/>
      </c>
      <c r="GT135" s="228" t="str">
        <f>IF([2]相关演算!GT135="","",[2]相关演算!GT135)</f>
        <v/>
      </c>
      <c r="GU135" s="228" t="str">
        <f>IF([2]相关演算!GU135="","",[2]相关演算!GU135)</f>
        <v/>
      </c>
      <c r="GV135" s="228" t="str">
        <f>IF([2]相关演算!GV135="","",[2]相关演算!GV135)</f>
        <v/>
      </c>
      <c r="GW135" s="228" t="str">
        <f>IF([2]相关演算!GW135="","",[2]相关演算!GW135)</f>
        <v/>
      </c>
      <c r="GX135" s="228" t="str">
        <f>IF([2]相关演算!GX135="","",[2]相关演算!GX135)</f>
        <v/>
      </c>
      <c r="GY135" s="228" t="str">
        <f>IF([2]相关演算!GY135="","",[2]相关演算!GY135)</f>
        <v/>
      </c>
      <c r="GZ135" s="228" t="str">
        <f>IF([2]相关演算!GZ135="","",[2]相关演算!GZ135)</f>
        <v/>
      </c>
    </row>
    <row r="136" spans="1:208">
      <c r="A136" s="228" t="str">
        <f>IF([2]相关演算!A136="","",[2]相关演算!A136)</f>
        <v/>
      </c>
      <c r="B136" s="228" t="str">
        <f>IF([2]相关演算!B136="","",[2]相关演算!B136)</f>
        <v/>
      </c>
      <c r="C136" s="228" t="str">
        <f>IF([2]相关演算!C136="","",[2]相关演算!C136)</f>
        <v/>
      </c>
      <c r="D136" s="228" t="str">
        <f>IF([2]相关演算!D136="","",[2]相关演算!D136)</f>
        <v/>
      </c>
      <c r="E136" s="228" t="str">
        <f>IF([2]相关演算!E136="","",[2]相关演算!E136)</f>
        <v/>
      </c>
      <c r="F136" s="228" t="str">
        <f>IF([2]相关演算!F136="","",[2]相关演算!F136)</f>
        <v/>
      </c>
      <c r="G136" s="228" t="str">
        <f>IF([2]相关演算!G136="","",[2]相关演算!G136)</f>
        <v/>
      </c>
      <c r="H136" s="228" t="str">
        <f>IF([2]相关演算!H136="","",[2]相关演算!H136)</f>
        <v/>
      </c>
      <c r="I136" s="228" t="str">
        <f>IF([2]相关演算!I136="","",[2]相关演算!I136)</f>
        <v/>
      </c>
      <c r="J136" s="228" t="str">
        <f>IF([2]相关演算!J136="","",[2]相关演算!J136)</f>
        <v/>
      </c>
      <c r="K136" s="228" t="str">
        <f>IF([2]相关演算!K136="","",[2]相关演算!K136)</f>
        <v/>
      </c>
      <c r="L136" s="228" t="str">
        <f>IF([2]相关演算!L136="","",[2]相关演算!L136)</f>
        <v/>
      </c>
      <c r="M136" s="228" t="str">
        <f>IF([2]相关演算!M136="","",[2]相关演算!M136)</f>
        <v/>
      </c>
      <c r="N136" s="228" t="str">
        <f>IF([2]相关演算!N136="","",[2]相关演算!N136)</f>
        <v/>
      </c>
      <c r="O136" s="228" t="str">
        <f>IF([2]相关演算!O136="","",[2]相关演算!O136)</f>
        <v/>
      </c>
      <c r="P136" s="228" t="str">
        <f>IF([2]相关演算!P136="","",[2]相关演算!P136)</f>
        <v/>
      </c>
      <c r="Q136" s="228" t="str">
        <f>IF([2]相关演算!Q136="","",[2]相关演算!Q136)</f>
        <v/>
      </c>
      <c r="R136" s="228" t="str">
        <f>IF([2]相关演算!R136="","",[2]相关演算!R136)</f>
        <v/>
      </c>
      <c r="S136" s="228" t="str">
        <f>IF([2]相关演算!S136="","",[2]相关演算!S136)</f>
        <v/>
      </c>
      <c r="T136" s="228" t="str">
        <f>IF([2]相关演算!T136="","",[2]相关演算!T136)</f>
        <v/>
      </c>
      <c r="U136" s="228" t="str">
        <f>IF([2]相关演算!U136="","",[2]相关演算!U136)</f>
        <v/>
      </c>
      <c r="V136" s="228" t="str">
        <f>IF([2]相关演算!V136="","",[2]相关演算!V136)</f>
        <v/>
      </c>
      <c r="W136" s="228" t="str">
        <f>IF([2]相关演算!W136="","",[2]相关演算!W136)</f>
        <v/>
      </c>
      <c r="X136" s="228" t="str">
        <f>IF([2]相关演算!X136="","",[2]相关演算!X136)</f>
        <v/>
      </c>
      <c r="Y136" s="228" t="str">
        <f>IF([2]相关演算!Y136="","",[2]相关演算!Y136)</f>
        <v/>
      </c>
      <c r="Z136" s="228" t="str">
        <f>IF([2]相关演算!Z136="","",[2]相关演算!Z136)</f>
        <v/>
      </c>
      <c r="AA136" s="228" t="str">
        <f>IF([2]相关演算!AA136="","",[2]相关演算!AA136)</f>
        <v/>
      </c>
      <c r="AB136" s="228" t="str">
        <f>IF([2]相关演算!AB136="","",[2]相关演算!AB136)</f>
        <v/>
      </c>
      <c r="AC136" s="228" t="str">
        <f>IF([2]相关演算!AC136="","",[2]相关演算!AC136)</f>
        <v/>
      </c>
      <c r="AD136" s="228" t="str">
        <f>IF([2]相关演算!AD136="","",[2]相关演算!AD136)</f>
        <v/>
      </c>
      <c r="AE136" s="228" t="str">
        <f>IF([2]相关演算!AE136="","",[2]相关演算!AE136)</f>
        <v/>
      </c>
      <c r="AF136" s="228" t="str">
        <f>IF([2]相关演算!AF136="","",[2]相关演算!AF136)</f>
        <v/>
      </c>
      <c r="AG136" s="228" t="str">
        <f>IF([2]相关演算!AG136="","",[2]相关演算!AG136)</f>
        <v/>
      </c>
      <c r="AH136" s="228" t="str">
        <f>IF([2]相关演算!AH136="","",[2]相关演算!AH136)</f>
        <v/>
      </c>
      <c r="AI136" s="228" t="str">
        <f>IF([2]相关演算!AI136="","",[2]相关演算!AI136)</f>
        <v/>
      </c>
      <c r="AJ136" s="228" t="str">
        <f>IF([2]相关演算!AJ136="","",[2]相关演算!AJ136)</f>
        <v/>
      </c>
      <c r="AK136" s="228" t="str">
        <f>IF([2]相关演算!AK136="","",[2]相关演算!AK136)</f>
        <v/>
      </c>
      <c r="AL136" s="228" t="str">
        <f>IF([2]相关演算!AL136="","",[2]相关演算!AL136)</f>
        <v/>
      </c>
      <c r="AM136" s="228" t="str">
        <f>IF([2]相关演算!AM136="","",[2]相关演算!AM136)</f>
        <v/>
      </c>
      <c r="AN136" s="228" t="str">
        <f>IF([2]相关演算!AN136="","",[2]相关演算!AN136)</f>
        <v/>
      </c>
      <c r="AO136" s="228" t="str">
        <f>IF([2]相关演算!AO136="","",[2]相关演算!AO136)</f>
        <v/>
      </c>
      <c r="AP136" s="228" t="str">
        <f>IF([2]相关演算!AP136="","",[2]相关演算!AP136)</f>
        <v/>
      </c>
      <c r="AQ136" s="228" t="str">
        <f>IF([2]相关演算!AQ136="","",[2]相关演算!AQ136)</f>
        <v/>
      </c>
      <c r="AR136" s="228" t="str">
        <f>IF([2]相关演算!AR136="","",[2]相关演算!AR136)</f>
        <v/>
      </c>
      <c r="AS136" s="228" t="str">
        <f>IF([2]相关演算!AS136="","",[2]相关演算!AS136)</f>
        <v/>
      </c>
      <c r="AT136" s="228" t="str">
        <f>IF([2]相关演算!AT136="","",[2]相关演算!AT136)</f>
        <v/>
      </c>
      <c r="AU136" s="228" t="str">
        <f>IF([2]相关演算!AU136="","",[2]相关演算!AU136)</f>
        <v/>
      </c>
      <c r="AV136" s="228" t="str">
        <f>IF([2]相关演算!AV136="","",[2]相关演算!AV136)</f>
        <v/>
      </c>
      <c r="AW136" s="228" t="str">
        <f>IF([2]相关演算!AW136="","",[2]相关演算!AW136)</f>
        <v/>
      </c>
      <c r="AX136" s="228" t="str">
        <f>IF([2]相关演算!AX136="","",[2]相关演算!AX136)</f>
        <v/>
      </c>
      <c r="AY136" s="228" t="str">
        <f>IF([2]相关演算!AY136="","",[2]相关演算!AY136)</f>
        <v/>
      </c>
      <c r="AZ136" s="228" t="str">
        <f>IF([2]相关演算!AZ136="","",[2]相关演算!AZ136)</f>
        <v/>
      </c>
      <c r="BA136" s="228" t="str">
        <f>IF([2]相关演算!BA136="","",[2]相关演算!BA136)</f>
        <v/>
      </c>
      <c r="BB136" s="228" t="str">
        <f>IF([2]相关演算!BB136="","",[2]相关演算!BB136)</f>
        <v/>
      </c>
      <c r="BC136" s="228" t="str">
        <f>IF([2]相关演算!BC136="","",[2]相关演算!BC136)</f>
        <v/>
      </c>
      <c r="BD136" s="228" t="str">
        <f>IF([2]相关演算!BD136="","",[2]相关演算!BD136)</f>
        <v/>
      </c>
      <c r="BE136" s="228" t="str">
        <f>IF([2]相关演算!BE136="","",[2]相关演算!BE136)</f>
        <v/>
      </c>
      <c r="BF136" s="228" t="str">
        <f>IF([2]相关演算!BF136="","",[2]相关演算!BF136)</f>
        <v/>
      </c>
      <c r="BG136" s="228" t="str">
        <f>IF([2]相关演算!BG136="","",[2]相关演算!BG136)</f>
        <v/>
      </c>
      <c r="BH136" s="228" t="str">
        <f>IF([2]相关演算!BH136="","",[2]相关演算!BH136)</f>
        <v/>
      </c>
      <c r="BI136" s="228" t="str">
        <f>IF([2]相关演算!BI136="","",[2]相关演算!BI136)</f>
        <v/>
      </c>
      <c r="BJ136" s="228" t="str">
        <f>IF([2]相关演算!BJ136="","",[2]相关演算!BJ136)</f>
        <v/>
      </c>
      <c r="BK136" s="228" t="str">
        <f>IF([2]相关演算!BK136="","",[2]相关演算!BK136)</f>
        <v/>
      </c>
      <c r="BL136" s="228" t="str">
        <f>IF([2]相关演算!BL136="","",[2]相关演算!BL136)</f>
        <v/>
      </c>
      <c r="BM136" s="228" t="str">
        <f>IF([2]相关演算!BM136="","",[2]相关演算!BM136)</f>
        <v/>
      </c>
      <c r="BN136" s="228" t="str">
        <f>IF([2]相关演算!BN136="","",[2]相关演算!BN136)</f>
        <v/>
      </c>
      <c r="BO136" s="228" t="str">
        <f>IF([2]相关演算!BO136="","",[2]相关演算!BO136)</f>
        <v/>
      </c>
      <c r="BP136" s="228" t="str">
        <f>IF([2]相关演算!BP136="","",[2]相关演算!BP136)</f>
        <v/>
      </c>
      <c r="BQ136" s="228" t="str">
        <f>IF([2]相关演算!BQ136="","",[2]相关演算!BQ136)</f>
        <v/>
      </c>
      <c r="BR136" s="228" t="str">
        <f>IF([2]相关演算!BR136="","",[2]相关演算!BR136)</f>
        <v/>
      </c>
      <c r="BS136" s="228" t="str">
        <f>IF([2]相关演算!BS136="","",[2]相关演算!BS136)</f>
        <v/>
      </c>
      <c r="BT136" s="228" t="str">
        <f>IF([2]相关演算!BT136="","",[2]相关演算!BT136)</f>
        <v/>
      </c>
      <c r="BU136" s="228" t="str">
        <f>IF([2]相关演算!BU136="","",[2]相关演算!BU136)</f>
        <v/>
      </c>
      <c r="BV136" s="228" t="str">
        <f>IF([2]相关演算!BV136="","",[2]相关演算!BV136)</f>
        <v/>
      </c>
      <c r="BW136" s="228" t="str">
        <f>IF([2]相关演算!BW136="","",[2]相关演算!BW136)</f>
        <v/>
      </c>
      <c r="BX136" s="228" t="str">
        <f>IF([2]相关演算!BX136="","",[2]相关演算!BX136)</f>
        <v/>
      </c>
      <c r="BY136" s="228" t="str">
        <f>IF([2]相关演算!BY136="","",[2]相关演算!BY136)</f>
        <v/>
      </c>
      <c r="BZ136" s="228" t="str">
        <f>IF([2]相关演算!BZ136="","",[2]相关演算!BZ136)</f>
        <v/>
      </c>
      <c r="CA136" s="228" t="str">
        <f>IF([2]相关演算!CA136="","",[2]相关演算!CA136)</f>
        <v/>
      </c>
      <c r="CB136" s="228" t="str">
        <f>IF([2]相关演算!CB136="","",[2]相关演算!CB136)</f>
        <v/>
      </c>
      <c r="CC136" s="228" t="str">
        <f>IF([2]相关演算!CC136="","",[2]相关演算!CC136)</f>
        <v/>
      </c>
      <c r="CD136" s="228" t="str">
        <f>IF([2]相关演算!CD136="","",[2]相关演算!CD136)</f>
        <v/>
      </c>
      <c r="CE136" s="228" t="str">
        <f>IF([2]相关演算!CE136="","",[2]相关演算!CE136)</f>
        <v/>
      </c>
      <c r="CF136" s="228" t="str">
        <f>IF([2]相关演算!CF136="","",[2]相关演算!CF136)</f>
        <v/>
      </c>
      <c r="CG136" s="228" t="str">
        <f>IF([2]相关演算!CG136="","",[2]相关演算!CG136)</f>
        <v/>
      </c>
      <c r="CH136" s="228" t="str">
        <f>IF([2]相关演算!CH136="","",[2]相关演算!CH136)</f>
        <v/>
      </c>
      <c r="CI136" s="228" t="str">
        <f>IF([2]相关演算!CI136="","",[2]相关演算!CI136)</f>
        <v/>
      </c>
      <c r="CJ136" s="228" t="str">
        <f>IF([2]相关演算!CJ136="","",[2]相关演算!CJ136)</f>
        <v/>
      </c>
      <c r="CK136" s="228" t="str">
        <f>IF([2]相关演算!CK136="","",[2]相关演算!CK136)</f>
        <v/>
      </c>
      <c r="CL136" s="228" t="str">
        <f>IF([2]相关演算!CL136="","",[2]相关演算!CL136)</f>
        <v/>
      </c>
      <c r="CM136" s="228" t="str">
        <f>IF([2]相关演算!CM136="","",[2]相关演算!CM136)</f>
        <v/>
      </c>
      <c r="CN136" s="228" t="str">
        <f>IF([2]相关演算!CN136="","",[2]相关演算!CN136)</f>
        <v/>
      </c>
      <c r="CO136" s="228" t="str">
        <f>IF([2]相关演算!CO136="","",[2]相关演算!CO136)</f>
        <v/>
      </c>
      <c r="CP136" s="228" t="str">
        <f>IF([2]相关演算!CP136="","",[2]相关演算!CP136)</f>
        <v/>
      </c>
      <c r="CQ136" s="228" t="str">
        <f>IF([2]相关演算!CQ136="","",[2]相关演算!CQ136)</f>
        <v/>
      </c>
      <c r="CR136" s="228" t="str">
        <f>IF([2]相关演算!CR136="","",[2]相关演算!CR136)</f>
        <v/>
      </c>
      <c r="CS136" s="228" t="str">
        <f>IF([2]相关演算!CS136="","",[2]相关演算!CS136)</f>
        <v/>
      </c>
      <c r="CT136" s="228" t="str">
        <f>IF([2]相关演算!CT136="","",[2]相关演算!CT136)</f>
        <v/>
      </c>
      <c r="CU136" s="228" t="str">
        <f>IF([2]相关演算!CU136="","",[2]相关演算!CU136)</f>
        <v/>
      </c>
      <c r="CV136" s="228" t="str">
        <f>IF([2]相关演算!CV136="","",[2]相关演算!CV136)</f>
        <v/>
      </c>
      <c r="CW136" s="228" t="str">
        <f>IF([2]相关演算!CW136="","",[2]相关演算!CW136)</f>
        <v/>
      </c>
      <c r="CX136" s="228" t="str">
        <f>IF([2]相关演算!CX136="","",[2]相关演算!CX136)</f>
        <v/>
      </c>
      <c r="CY136" s="228" t="str">
        <f>IF([2]相关演算!CY136="","",[2]相关演算!CY136)</f>
        <v/>
      </c>
      <c r="CZ136" s="228" t="str">
        <f>IF([2]相关演算!CZ136="","",[2]相关演算!CZ136)</f>
        <v/>
      </c>
      <c r="DA136" s="228" t="str">
        <f>IF([2]相关演算!DA136="","",[2]相关演算!DA136)</f>
        <v/>
      </c>
      <c r="DB136" s="228" t="str">
        <f>IF([2]相关演算!DB136="","",[2]相关演算!DB136)</f>
        <v/>
      </c>
      <c r="DC136" s="228" t="str">
        <f>IF([2]相关演算!DC136="","",[2]相关演算!DC136)</f>
        <v/>
      </c>
      <c r="DD136" s="228" t="str">
        <f>IF([2]相关演算!DD136="","",[2]相关演算!DD136)</f>
        <v/>
      </c>
      <c r="DE136" s="228" t="str">
        <f>IF([2]相关演算!DE136="","",[2]相关演算!DE136)</f>
        <v/>
      </c>
      <c r="DF136" s="228" t="str">
        <f>IF([2]相关演算!DF136="","",[2]相关演算!DF136)</f>
        <v/>
      </c>
      <c r="DG136" s="228" t="str">
        <f>IF([2]相关演算!DG136="","",[2]相关演算!DG136)</f>
        <v/>
      </c>
      <c r="DH136" s="228" t="str">
        <f>IF([2]相关演算!DH136="","",[2]相关演算!DH136)</f>
        <v/>
      </c>
      <c r="DI136" s="228" t="str">
        <f>IF([2]相关演算!DI136="","",[2]相关演算!DI136)</f>
        <v/>
      </c>
      <c r="DJ136" s="228" t="str">
        <f>IF([2]相关演算!DJ136="","",[2]相关演算!DJ136)</f>
        <v/>
      </c>
      <c r="DK136" s="228" t="str">
        <f>IF([2]相关演算!DK136="","",[2]相关演算!DK136)</f>
        <v/>
      </c>
      <c r="DL136" s="228" t="str">
        <f>IF([2]相关演算!DL136="","",[2]相关演算!DL136)</f>
        <v/>
      </c>
      <c r="DM136" s="228" t="str">
        <f>IF([2]相关演算!DM136="","",[2]相关演算!DM136)</f>
        <v/>
      </c>
      <c r="DN136" s="228" t="str">
        <f>IF([2]相关演算!DN136="","",[2]相关演算!DN136)</f>
        <v/>
      </c>
      <c r="DO136" s="228" t="str">
        <f>IF([2]相关演算!DO136="","",[2]相关演算!DO136)</f>
        <v/>
      </c>
      <c r="DP136" s="228" t="str">
        <f>IF([2]相关演算!DP136="","",[2]相关演算!DP136)</f>
        <v/>
      </c>
      <c r="DQ136" s="228" t="str">
        <f>IF([2]相关演算!DQ136="","",[2]相关演算!DQ136)</f>
        <v/>
      </c>
      <c r="DR136" s="228" t="str">
        <f>IF([2]相关演算!DR136="","",[2]相关演算!DR136)</f>
        <v/>
      </c>
      <c r="DS136" s="228" t="str">
        <f>IF([2]相关演算!DS136="","",[2]相关演算!DS136)</f>
        <v/>
      </c>
      <c r="DT136" s="228" t="str">
        <f>IF([2]相关演算!DT136="","",[2]相关演算!DT136)</f>
        <v/>
      </c>
      <c r="DU136" s="228" t="str">
        <f>IF([2]相关演算!DU136="","",[2]相关演算!DU136)</f>
        <v/>
      </c>
      <c r="DV136" s="228" t="str">
        <f>IF([2]相关演算!DV136="","",[2]相关演算!DV136)</f>
        <v/>
      </c>
      <c r="DW136" s="228" t="str">
        <f>IF([2]相关演算!DW136="","",[2]相关演算!DW136)</f>
        <v/>
      </c>
      <c r="DX136" s="228" t="str">
        <f>IF([2]相关演算!DX136="","",[2]相关演算!DX136)</f>
        <v/>
      </c>
      <c r="DY136" s="228" t="str">
        <f>IF([2]相关演算!DY136="","",[2]相关演算!DY136)</f>
        <v/>
      </c>
      <c r="DZ136" s="228" t="str">
        <f>IF([2]相关演算!DZ136="","",[2]相关演算!DZ136)</f>
        <v/>
      </c>
      <c r="EA136" s="228" t="str">
        <f>IF([2]相关演算!EA136="","",[2]相关演算!EA136)</f>
        <v/>
      </c>
      <c r="EB136" s="228" t="str">
        <f>IF([2]相关演算!EB136="","",[2]相关演算!EB136)</f>
        <v/>
      </c>
      <c r="EC136" s="228" t="str">
        <f>IF([2]相关演算!EC136="","",[2]相关演算!EC136)</f>
        <v/>
      </c>
      <c r="ED136" s="228" t="str">
        <f>IF([2]相关演算!ED136="","",[2]相关演算!ED136)</f>
        <v/>
      </c>
      <c r="EE136" s="228" t="str">
        <f>IF([2]相关演算!EE136="","",[2]相关演算!EE136)</f>
        <v/>
      </c>
      <c r="EF136" s="228" t="str">
        <f>IF([2]相关演算!EF136="","",[2]相关演算!EF136)</f>
        <v/>
      </c>
      <c r="EG136" s="228" t="str">
        <f>IF([2]相关演算!EG136="","",[2]相关演算!EG136)</f>
        <v/>
      </c>
      <c r="EH136" s="228" t="str">
        <f>IF([2]相关演算!EH136="","",[2]相关演算!EH136)</f>
        <v/>
      </c>
      <c r="EI136" s="228" t="str">
        <f>IF([2]相关演算!EI136="","",[2]相关演算!EI136)</f>
        <v/>
      </c>
      <c r="EJ136" s="228" t="str">
        <f>IF([2]相关演算!EJ136="","",[2]相关演算!EJ136)</f>
        <v/>
      </c>
      <c r="EK136" s="228" t="str">
        <f>IF([2]相关演算!EK136="","",[2]相关演算!EK136)</f>
        <v/>
      </c>
      <c r="EL136" s="228" t="str">
        <f>IF([2]相关演算!EL136="","",[2]相关演算!EL136)</f>
        <v/>
      </c>
      <c r="EM136" s="228" t="str">
        <f>IF([2]相关演算!EM136="","",[2]相关演算!EM136)</f>
        <v/>
      </c>
      <c r="EN136" s="228" t="str">
        <f>IF([2]相关演算!EN136="","",[2]相关演算!EN136)</f>
        <v/>
      </c>
      <c r="EO136" s="228" t="str">
        <f>IF([2]相关演算!EO136="","",[2]相关演算!EO136)</f>
        <v/>
      </c>
      <c r="EP136" s="228" t="str">
        <f>IF([2]相关演算!EP136="","",[2]相关演算!EP136)</f>
        <v/>
      </c>
      <c r="EQ136" s="228" t="str">
        <f>IF([2]相关演算!EQ136="","",[2]相关演算!EQ136)</f>
        <v/>
      </c>
      <c r="ER136" s="228" t="str">
        <f>IF([2]相关演算!ER136="","",[2]相关演算!ER136)</f>
        <v/>
      </c>
      <c r="ES136" s="228" t="str">
        <f>IF([2]相关演算!ES136="","",[2]相关演算!ES136)</f>
        <v/>
      </c>
      <c r="ET136" s="228" t="str">
        <f>IF([2]相关演算!ET136="","",[2]相关演算!ET136)</f>
        <v/>
      </c>
      <c r="EU136" s="228" t="str">
        <f>IF([2]相关演算!EU136="","",[2]相关演算!EU136)</f>
        <v/>
      </c>
      <c r="EV136" s="228" t="str">
        <f>IF([2]相关演算!EV136="","",[2]相关演算!EV136)</f>
        <v/>
      </c>
      <c r="EW136" s="228" t="str">
        <f>IF([2]相关演算!EW136="","",[2]相关演算!EW136)</f>
        <v/>
      </c>
      <c r="EX136" s="228" t="str">
        <f>IF([2]相关演算!EX136="","",[2]相关演算!EX136)</f>
        <v/>
      </c>
      <c r="EY136" s="228" t="str">
        <f>IF([2]相关演算!EY136="","",[2]相关演算!EY136)</f>
        <v/>
      </c>
      <c r="EZ136" s="228" t="str">
        <f>IF([2]相关演算!EZ136="","",[2]相关演算!EZ136)</f>
        <v/>
      </c>
      <c r="FA136" s="228" t="str">
        <f>IF([2]相关演算!FA136="","",[2]相关演算!FA136)</f>
        <v/>
      </c>
      <c r="FB136" s="228" t="str">
        <f>IF([2]相关演算!FB136="","",[2]相关演算!FB136)</f>
        <v/>
      </c>
      <c r="FC136" s="228" t="str">
        <f>IF([2]相关演算!FC136="","",[2]相关演算!FC136)</f>
        <v/>
      </c>
      <c r="FD136" s="228" t="str">
        <f>IF([2]相关演算!FD136="","",[2]相关演算!FD136)</f>
        <v/>
      </c>
      <c r="FE136" s="228" t="str">
        <f>IF([2]相关演算!FE136="","",[2]相关演算!FE136)</f>
        <v/>
      </c>
      <c r="FF136" s="228" t="str">
        <f>IF([2]相关演算!FF136="","",[2]相关演算!FF136)</f>
        <v/>
      </c>
      <c r="FG136" s="228" t="str">
        <f>IF([2]相关演算!FG136="","",[2]相关演算!FG136)</f>
        <v/>
      </c>
      <c r="FH136" s="228">
        <f>IF([2]相关演算!FH136="","",[2]相关演算!FH136)</f>
        <v>10121</v>
      </c>
      <c r="FI136" s="228" t="str">
        <f>IF([2]相关演算!FI136="","",[2]相关演算!FI136)</f>
        <v/>
      </c>
      <c r="FJ136" s="228" t="str">
        <f>IF([2]相关演算!FJ136="","",[2]相关演算!FJ136)</f>
        <v/>
      </c>
      <c r="FK136" s="228" t="str">
        <f>IF([2]相关演算!FK136="","",[2]相关演算!FK136)</f>
        <v/>
      </c>
      <c r="FL136" s="228" t="str">
        <f>IF([2]相关演算!FL136="","",[2]相关演算!FL136)</f>
        <v/>
      </c>
      <c r="FM136" s="228" t="str">
        <f>IF([2]相关演算!FM136="","",[2]相关演算!FM136)</f>
        <v/>
      </c>
      <c r="FN136" s="228" t="str">
        <f>IF([2]相关演算!FN136="","",[2]相关演算!FN136)</f>
        <v/>
      </c>
      <c r="FO136" s="228" t="str">
        <f>IF([2]相关演算!FO136="","",[2]相关演算!FO136)</f>
        <v/>
      </c>
      <c r="FP136" s="228" t="str">
        <f>IF([2]相关演算!FP136="","",[2]相关演算!FP136)</f>
        <v/>
      </c>
      <c r="FQ136" s="228" t="str">
        <f>IF([2]相关演算!FQ136="","",[2]相关演算!FQ136)</f>
        <v/>
      </c>
      <c r="FR136" s="228" t="str">
        <f>IF([2]相关演算!FR136="","",[2]相关演算!FR136)</f>
        <v/>
      </c>
      <c r="FS136" s="228" t="str">
        <f>IF([2]相关演算!FS136="","",[2]相关演算!FS136)</f>
        <v/>
      </c>
      <c r="FT136" s="228" t="str">
        <f>IF([2]相关演算!FT136="","",[2]相关演算!FT136)</f>
        <v/>
      </c>
      <c r="FU136" s="228" t="str">
        <f>IF([2]相关演算!FU136="","",[2]相关演算!FU136)</f>
        <v/>
      </c>
      <c r="FV136" s="228" t="str">
        <f>IF([2]相关演算!FV136="","",[2]相关演算!FV136)</f>
        <v/>
      </c>
      <c r="FW136" s="228" t="str">
        <f>IF([2]相关演算!FW136="","",[2]相关演算!FW136)</f>
        <v/>
      </c>
      <c r="FX136" s="228" t="str">
        <f>IF([2]相关演算!FX136="","",[2]相关演算!FX136)</f>
        <v/>
      </c>
      <c r="FY136" s="228" t="str">
        <f>IF([2]相关演算!FY136="","",[2]相关演算!FY136)</f>
        <v/>
      </c>
      <c r="FZ136" s="228" t="str">
        <f>IF([2]相关演算!FZ136="","",[2]相关演算!FZ136)</f>
        <v/>
      </c>
      <c r="GA136" s="228" t="str">
        <f>IF([2]相关演算!GA136="","",[2]相关演算!GA136)</f>
        <v/>
      </c>
      <c r="GB136" s="228" t="str">
        <f>IF([2]相关演算!GB136="","",[2]相关演算!GB136)</f>
        <v/>
      </c>
      <c r="GC136" s="228" t="str">
        <f>IF([2]相关演算!GC136="","",[2]相关演算!GC136)</f>
        <v/>
      </c>
      <c r="GD136" s="228" t="str">
        <f>IF([2]相关演算!GD136="","",[2]相关演算!GD136)</f>
        <v/>
      </c>
      <c r="GE136" s="228" t="str">
        <f>IF([2]相关演算!GE136="","",[2]相关演算!GE136)</f>
        <v/>
      </c>
      <c r="GF136" s="228" t="str">
        <f>IF([2]相关演算!GF136="","",[2]相关演算!GF136)</f>
        <v/>
      </c>
      <c r="GG136" s="228" t="str">
        <f>IF([2]相关演算!GG136="","",[2]相关演算!GG136)</f>
        <v/>
      </c>
      <c r="GH136" s="228" t="str">
        <f>IF([2]相关演算!GH136="","",[2]相关演算!GH136)</f>
        <v/>
      </c>
      <c r="GI136" s="228" t="str">
        <f>IF([2]相关演算!GI136="","",[2]相关演算!GI136)</f>
        <v/>
      </c>
      <c r="GJ136" s="228" t="str">
        <f>IF([2]相关演算!GJ136="","",[2]相关演算!GJ136)</f>
        <v/>
      </c>
      <c r="GK136" s="228" t="str">
        <f>IF([2]相关演算!GK136="","",[2]相关演算!GK136)</f>
        <v/>
      </c>
      <c r="GL136" s="228" t="str">
        <f>IF([2]相关演算!GL136="","",[2]相关演算!GL136)</f>
        <v/>
      </c>
      <c r="GM136" s="228" t="str">
        <f>IF([2]相关演算!GM136="","",[2]相关演算!GM136)</f>
        <v/>
      </c>
      <c r="GN136" s="228" t="str">
        <f>IF([2]相关演算!GN136="","",[2]相关演算!GN136)</f>
        <v/>
      </c>
      <c r="GO136" s="228" t="str">
        <f>IF([2]相关演算!GO136="","",[2]相关演算!GO136)</f>
        <v/>
      </c>
      <c r="GP136" s="228" t="str">
        <f>IF([2]相关演算!GP136="","",[2]相关演算!GP136)</f>
        <v/>
      </c>
      <c r="GQ136" s="228" t="str">
        <f>IF([2]相关演算!GQ136="","",[2]相关演算!GQ136)</f>
        <v/>
      </c>
      <c r="GR136" s="228" t="str">
        <f>IF([2]相关演算!GR136="","",[2]相关演算!GR136)</f>
        <v/>
      </c>
      <c r="GS136" s="228" t="str">
        <f>IF([2]相关演算!GS136="","",[2]相关演算!GS136)</f>
        <v/>
      </c>
      <c r="GT136" s="228" t="str">
        <f>IF([2]相关演算!GT136="","",[2]相关演算!GT136)</f>
        <v/>
      </c>
      <c r="GU136" s="228" t="str">
        <f>IF([2]相关演算!GU136="","",[2]相关演算!GU136)</f>
        <v/>
      </c>
      <c r="GV136" s="228" t="str">
        <f>IF([2]相关演算!GV136="","",[2]相关演算!GV136)</f>
        <v/>
      </c>
      <c r="GW136" s="228" t="str">
        <f>IF([2]相关演算!GW136="","",[2]相关演算!GW136)</f>
        <v/>
      </c>
      <c r="GX136" s="228" t="str">
        <f>IF([2]相关演算!GX136="","",[2]相关演算!GX136)</f>
        <v/>
      </c>
      <c r="GY136" s="228" t="str">
        <f>IF([2]相关演算!GY136="","",[2]相关演算!GY136)</f>
        <v/>
      </c>
      <c r="GZ136" s="228" t="str">
        <f>IF([2]相关演算!GZ136="","",[2]相关演算!GZ136)</f>
        <v/>
      </c>
    </row>
    <row r="137" spans="1:208">
      <c r="A137" s="228" t="str">
        <f>IF([2]相关演算!A137="","",[2]相关演算!A137)</f>
        <v/>
      </c>
      <c r="B137" s="228" t="str">
        <f>IF([2]相关演算!B137="","",[2]相关演算!B137)</f>
        <v/>
      </c>
      <c r="C137" s="228" t="str">
        <f>IF([2]相关演算!C137="","",[2]相关演算!C137)</f>
        <v/>
      </c>
      <c r="D137" s="228" t="str">
        <f>IF([2]相关演算!D137="","",[2]相关演算!D137)</f>
        <v/>
      </c>
      <c r="E137" s="228" t="str">
        <f>IF([2]相关演算!E137="","",[2]相关演算!E137)</f>
        <v/>
      </c>
      <c r="F137" s="228" t="str">
        <f>IF([2]相关演算!F137="","",[2]相关演算!F137)</f>
        <v/>
      </c>
      <c r="G137" s="228" t="str">
        <f>IF([2]相关演算!G137="","",[2]相关演算!G137)</f>
        <v/>
      </c>
      <c r="H137" s="228" t="str">
        <f>IF([2]相关演算!H137="","",[2]相关演算!H137)</f>
        <v/>
      </c>
      <c r="I137" s="228" t="str">
        <f>IF([2]相关演算!I137="","",[2]相关演算!I137)</f>
        <v/>
      </c>
      <c r="J137" s="228" t="str">
        <f>IF([2]相关演算!J137="","",[2]相关演算!J137)</f>
        <v/>
      </c>
      <c r="K137" s="228" t="str">
        <f>IF([2]相关演算!K137="","",[2]相关演算!K137)</f>
        <v/>
      </c>
      <c r="L137" s="228" t="str">
        <f>IF([2]相关演算!L137="","",[2]相关演算!L137)</f>
        <v/>
      </c>
      <c r="M137" s="228" t="str">
        <f>IF([2]相关演算!M137="","",[2]相关演算!M137)</f>
        <v/>
      </c>
      <c r="N137" s="228" t="str">
        <f>IF([2]相关演算!N137="","",[2]相关演算!N137)</f>
        <v/>
      </c>
      <c r="O137" s="228" t="str">
        <f>IF([2]相关演算!O137="","",[2]相关演算!O137)</f>
        <v/>
      </c>
      <c r="P137" s="228" t="str">
        <f>IF([2]相关演算!P137="","",[2]相关演算!P137)</f>
        <v/>
      </c>
      <c r="Q137" s="228" t="str">
        <f>IF([2]相关演算!Q137="","",[2]相关演算!Q137)</f>
        <v/>
      </c>
      <c r="R137" s="228" t="str">
        <f>IF([2]相关演算!R137="","",[2]相关演算!R137)</f>
        <v/>
      </c>
      <c r="S137" s="228" t="str">
        <f>IF([2]相关演算!S137="","",[2]相关演算!S137)</f>
        <v/>
      </c>
      <c r="T137" s="228" t="str">
        <f>IF([2]相关演算!T137="","",[2]相关演算!T137)</f>
        <v/>
      </c>
      <c r="U137" s="228" t="str">
        <f>IF([2]相关演算!U137="","",[2]相关演算!U137)</f>
        <v/>
      </c>
      <c r="V137" s="228" t="str">
        <f>IF([2]相关演算!V137="","",[2]相关演算!V137)</f>
        <v/>
      </c>
      <c r="W137" s="228" t="str">
        <f>IF([2]相关演算!W137="","",[2]相关演算!W137)</f>
        <v/>
      </c>
      <c r="X137" s="228" t="str">
        <f>IF([2]相关演算!X137="","",[2]相关演算!X137)</f>
        <v/>
      </c>
      <c r="Y137" s="228" t="str">
        <f>IF([2]相关演算!Y137="","",[2]相关演算!Y137)</f>
        <v/>
      </c>
      <c r="Z137" s="228" t="str">
        <f>IF([2]相关演算!Z137="","",[2]相关演算!Z137)</f>
        <v/>
      </c>
      <c r="AA137" s="228" t="str">
        <f>IF([2]相关演算!AA137="","",[2]相关演算!AA137)</f>
        <v/>
      </c>
      <c r="AB137" s="228" t="str">
        <f>IF([2]相关演算!AB137="","",[2]相关演算!AB137)</f>
        <v/>
      </c>
      <c r="AC137" s="228" t="str">
        <f>IF([2]相关演算!AC137="","",[2]相关演算!AC137)</f>
        <v/>
      </c>
      <c r="AD137" s="228" t="str">
        <f>IF([2]相关演算!AD137="","",[2]相关演算!AD137)</f>
        <v/>
      </c>
      <c r="AE137" s="228" t="str">
        <f>IF([2]相关演算!AE137="","",[2]相关演算!AE137)</f>
        <v/>
      </c>
      <c r="AF137" s="228" t="str">
        <f>IF([2]相关演算!AF137="","",[2]相关演算!AF137)</f>
        <v/>
      </c>
      <c r="AG137" s="228" t="str">
        <f>IF([2]相关演算!AG137="","",[2]相关演算!AG137)</f>
        <v/>
      </c>
      <c r="AH137" s="228" t="str">
        <f>IF([2]相关演算!AH137="","",[2]相关演算!AH137)</f>
        <v/>
      </c>
      <c r="AI137" s="228" t="str">
        <f>IF([2]相关演算!AI137="","",[2]相关演算!AI137)</f>
        <v/>
      </c>
      <c r="AJ137" s="228" t="str">
        <f>IF([2]相关演算!AJ137="","",[2]相关演算!AJ137)</f>
        <v/>
      </c>
      <c r="AK137" s="228" t="str">
        <f>IF([2]相关演算!AK137="","",[2]相关演算!AK137)</f>
        <v/>
      </c>
      <c r="AL137" s="228" t="str">
        <f>IF([2]相关演算!AL137="","",[2]相关演算!AL137)</f>
        <v/>
      </c>
      <c r="AM137" s="228" t="str">
        <f>IF([2]相关演算!AM137="","",[2]相关演算!AM137)</f>
        <v/>
      </c>
      <c r="AN137" s="228" t="str">
        <f>IF([2]相关演算!AN137="","",[2]相关演算!AN137)</f>
        <v/>
      </c>
      <c r="AO137" s="228" t="str">
        <f>IF([2]相关演算!AO137="","",[2]相关演算!AO137)</f>
        <v/>
      </c>
      <c r="AP137" s="228" t="str">
        <f>IF([2]相关演算!AP137="","",[2]相关演算!AP137)</f>
        <v/>
      </c>
      <c r="AQ137" s="228" t="str">
        <f>IF([2]相关演算!AQ137="","",[2]相关演算!AQ137)</f>
        <v/>
      </c>
      <c r="AR137" s="228" t="str">
        <f>IF([2]相关演算!AR137="","",[2]相关演算!AR137)</f>
        <v/>
      </c>
      <c r="AS137" s="228" t="str">
        <f>IF([2]相关演算!AS137="","",[2]相关演算!AS137)</f>
        <v/>
      </c>
      <c r="AT137" s="228" t="str">
        <f>IF([2]相关演算!AT137="","",[2]相关演算!AT137)</f>
        <v/>
      </c>
      <c r="AU137" s="228" t="str">
        <f>IF([2]相关演算!AU137="","",[2]相关演算!AU137)</f>
        <v/>
      </c>
      <c r="AV137" s="228" t="str">
        <f>IF([2]相关演算!AV137="","",[2]相关演算!AV137)</f>
        <v/>
      </c>
      <c r="AW137" s="228" t="str">
        <f>IF([2]相关演算!AW137="","",[2]相关演算!AW137)</f>
        <v/>
      </c>
      <c r="AX137" s="228" t="str">
        <f>IF([2]相关演算!AX137="","",[2]相关演算!AX137)</f>
        <v/>
      </c>
      <c r="AY137" s="228" t="str">
        <f>IF([2]相关演算!AY137="","",[2]相关演算!AY137)</f>
        <v/>
      </c>
      <c r="AZ137" s="228" t="str">
        <f>IF([2]相关演算!AZ137="","",[2]相关演算!AZ137)</f>
        <v/>
      </c>
      <c r="BA137" s="228" t="str">
        <f>IF([2]相关演算!BA137="","",[2]相关演算!BA137)</f>
        <v/>
      </c>
      <c r="BB137" s="228" t="str">
        <f>IF([2]相关演算!BB137="","",[2]相关演算!BB137)</f>
        <v/>
      </c>
      <c r="BC137" s="228" t="str">
        <f>IF([2]相关演算!BC137="","",[2]相关演算!BC137)</f>
        <v/>
      </c>
      <c r="BD137" s="228" t="str">
        <f>IF([2]相关演算!BD137="","",[2]相关演算!BD137)</f>
        <v/>
      </c>
      <c r="BE137" s="228" t="str">
        <f>IF([2]相关演算!BE137="","",[2]相关演算!BE137)</f>
        <v/>
      </c>
      <c r="BF137" s="228" t="str">
        <f>IF([2]相关演算!BF137="","",[2]相关演算!BF137)</f>
        <v/>
      </c>
      <c r="BG137" s="228" t="str">
        <f>IF([2]相关演算!BG137="","",[2]相关演算!BG137)</f>
        <v/>
      </c>
      <c r="BH137" s="228" t="str">
        <f>IF([2]相关演算!BH137="","",[2]相关演算!BH137)</f>
        <v/>
      </c>
      <c r="BI137" s="228" t="str">
        <f>IF([2]相关演算!BI137="","",[2]相关演算!BI137)</f>
        <v/>
      </c>
      <c r="BJ137" s="228" t="str">
        <f>IF([2]相关演算!BJ137="","",[2]相关演算!BJ137)</f>
        <v/>
      </c>
      <c r="BK137" s="228" t="str">
        <f>IF([2]相关演算!BK137="","",[2]相关演算!BK137)</f>
        <v/>
      </c>
      <c r="BL137" s="228" t="str">
        <f>IF([2]相关演算!BL137="","",[2]相关演算!BL137)</f>
        <v/>
      </c>
      <c r="BM137" s="228" t="str">
        <f>IF([2]相关演算!BM137="","",[2]相关演算!BM137)</f>
        <v/>
      </c>
      <c r="BN137" s="228" t="str">
        <f>IF([2]相关演算!BN137="","",[2]相关演算!BN137)</f>
        <v/>
      </c>
      <c r="BO137" s="228" t="str">
        <f>IF([2]相关演算!BO137="","",[2]相关演算!BO137)</f>
        <v/>
      </c>
      <c r="BP137" s="228" t="str">
        <f>IF([2]相关演算!BP137="","",[2]相关演算!BP137)</f>
        <v/>
      </c>
      <c r="BQ137" s="228" t="str">
        <f>IF([2]相关演算!BQ137="","",[2]相关演算!BQ137)</f>
        <v/>
      </c>
      <c r="BR137" s="228" t="str">
        <f>IF([2]相关演算!BR137="","",[2]相关演算!BR137)</f>
        <v/>
      </c>
      <c r="BS137" s="228" t="str">
        <f>IF([2]相关演算!BS137="","",[2]相关演算!BS137)</f>
        <v/>
      </c>
      <c r="BT137" s="228" t="str">
        <f>IF([2]相关演算!BT137="","",[2]相关演算!BT137)</f>
        <v/>
      </c>
      <c r="BU137" s="228" t="str">
        <f>IF([2]相关演算!BU137="","",[2]相关演算!BU137)</f>
        <v/>
      </c>
      <c r="BV137" s="228" t="str">
        <f>IF([2]相关演算!BV137="","",[2]相关演算!BV137)</f>
        <v/>
      </c>
      <c r="BW137" s="228" t="str">
        <f>IF([2]相关演算!BW137="","",[2]相关演算!BW137)</f>
        <v/>
      </c>
      <c r="BX137" s="228" t="str">
        <f>IF([2]相关演算!BX137="","",[2]相关演算!BX137)</f>
        <v/>
      </c>
      <c r="BY137" s="228" t="str">
        <f>IF([2]相关演算!BY137="","",[2]相关演算!BY137)</f>
        <v/>
      </c>
      <c r="BZ137" s="228" t="str">
        <f>IF([2]相关演算!BZ137="","",[2]相关演算!BZ137)</f>
        <v/>
      </c>
      <c r="CA137" s="228" t="str">
        <f>IF([2]相关演算!CA137="","",[2]相关演算!CA137)</f>
        <v/>
      </c>
      <c r="CB137" s="228" t="str">
        <f>IF([2]相关演算!CB137="","",[2]相关演算!CB137)</f>
        <v/>
      </c>
      <c r="CC137" s="228" t="str">
        <f>IF([2]相关演算!CC137="","",[2]相关演算!CC137)</f>
        <v/>
      </c>
      <c r="CD137" s="228" t="str">
        <f>IF([2]相关演算!CD137="","",[2]相关演算!CD137)</f>
        <v/>
      </c>
      <c r="CE137" s="228" t="str">
        <f>IF([2]相关演算!CE137="","",[2]相关演算!CE137)</f>
        <v/>
      </c>
      <c r="CF137" s="228" t="str">
        <f>IF([2]相关演算!CF137="","",[2]相关演算!CF137)</f>
        <v/>
      </c>
      <c r="CG137" s="228" t="str">
        <f>IF([2]相关演算!CG137="","",[2]相关演算!CG137)</f>
        <v/>
      </c>
      <c r="CH137" s="228" t="str">
        <f>IF([2]相关演算!CH137="","",[2]相关演算!CH137)</f>
        <v/>
      </c>
      <c r="CI137" s="228" t="str">
        <f>IF([2]相关演算!CI137="","",[2]相关演算!CI137)</f>
        <v/>
      </c>
      <c r="CJ137" s="228" t="str">
        <f>IF([2]相关演算!CJ137="","",[2]相关演算!CJ137)</f>
        <v/>
      </c>
      <c r="CK137" s="228" t="str">
        <f>IF([2]相关演算!CK137="","",[2]相关演算!CK137)</f>
        <v/>
      </c>
      <c r="CL137" s="228" t="str">
        <f>IF([2]相关演算!CL137="","",[2]相关演算!CL137)</f>
        <v/>
      </c>
      <c r="CM137" s="228" t="str">
        <f>IF([2]相关演算!CM137="","",[2]相关演算!CM137)</f>
        <v/>
      </c>
      <c r="CN137" s="228" t="str">
        <f>IF([2]相关演算!CN137="","",[2]相关演算!CN137)</f>
        <v/>
      </c>
      <c r="CO137" s="228" t="str">
        <f>IF([2]相关演算!CO137="","",[2]相关演算!CO137)</f>
        <v/>
      </c>
      <c r="CP137" s="228" t="str">
        <f>IF([2]相关演算!CP137="","",[2]相关演算!CP137)</f>
        <v/>
      </c>
      <c r="CQ137" s="228" t="str">
        <f>IF([2]相关演算!CQ137="","",[2]相关演算!CQ137)</f>
        <v/>
      </c>
      <c r="CR137" s="228" t="str">
        <f>IF([2]相关演算!CR137="","",[2]相关演算!CR137)</f>
        <v/>
      </c>
      <c r="CS137" s="228" t="str">
        <f>IF([2]相关演算!CS137="","",[2]相关演算!CS137)</f>
        <v/>
      </c>
      <c r="CT137" s="228" t="str">
        <f>IF([2]相关演算!CT137="","",[2]相关演算!CT137)</f>
        <v/>
      </c>
      <c r="CU137" s="228" t="str">
        <f>IF([2]相关演算!CU137="","",[2]相关演算!CU137)</f>
        <v/>
      </c>
      <c r="CV137" s="228" t="str">
        <f>IF([2]相关演算!CV137="","",[2]相关演算!CV137)</f>
        <v/>
      </c>
      <c r="CW137" s="228" t="str">
        <f>IF([2]相关演算!CW137="","",[2]相关演算!CW137)</f>
        <v/>
      </c>
      <c r="CX137" s="228" t="str">
        <f>IF([2]相关演算!CX137="","",[2]相关演算!CX137)</f>
        <v/>
      </c>
      <c r="CY137" s="228" t="str">
        <f>IF([2]相关演算!CY137="","",[2]相关演算!CY137)</f>
        <v/>
      </c>
      <c r="CZ137" s="228" t="str">
        <f>IF([2]相关演算!CZ137="","",[2]相关演算!CZ137)</f>
        <v/>
      </c>
      <c r="DA137" s="228" t="str">
        <f>IF([2]相关演算!DA137="","",[2]相关演算!DA137)</f>
        <v/>
      </c>
      <c r="DB137" s="228" t="str">
        <f>IF([2]相关演算!DB137="","",[2]相关演算!DB137)</f>
        <v/>
      </c>
      <c r="DC137" s="228" t="str">
        <f>IF([2]相关演算!DC137="","",[2]相关演算!DC137)</f>
        <v/>
      </c>
      <c r="DD137" s="228" t="str">
        <f>IF([2]相关演算!DD137="","",[2]相关演算!DD137)</f>
        <v/>
      </c>
      <c r="DE137" s="228" t="str">
        <f>IF([2]相关演算!DE137="","",[2]相关演算!DE137)</f>
        <v/>
      </c>
      <c r="DF137" s="228" t="str">
        <f>IF([2]相关演算!DF137="","",[2]相关演算!DF137)</f>
        <v/>
      </c>
      <c r="DG137" s="228" t="str">
        <f>IF([2]相关演算!DG137="","",[2]相关演算!DG137)</f>
        <v/>
      </c>
      <c r="DH137" s="228" t="str">
        <f>IF([2]相关演算!DH137="","",[2]相关演算!DH137)</f>
        <v/>
      </c>
      <c r="DI137" s="228" t="str">
        <f>IF([2]相关演算!DI137="","",[2]相关演算!DI137)</f>
        <v/>
      </c>
      <c r="DJ137" s="228" t="str">
        <f>IF([2]相关演算!DJ137="","",[2]相关演算!DJ137)</f>
        <v/>
      </c>
      <c r="DK137" s="228" t="str">
        <f>IF([2]相关演算!DK137="","",[2]相关演算!DK137)</f>
        <v/>
      </c>
      <c r="DL137" s="228" t="str">
        <f>IF([2]相关演算!DL137="","",[2]相关演算!DL137)</f>
        <v/>
      </c>
      <c r="DM137" s="228" t="str">
        <f>IF([2]相关演算!DM137="","",[2]相关演算!DM137)</f>
        <v/>
      </c>
      <c r="DN137" s="228" t="str">
        <f>IF([2]相关演算!DN137="","",[2]相关演算!DN137)</f>
        <v/>
      </c>
      <c r="DO137" s="228" t="str">
        <f>IF([2]相关演算!DO137="","",[2]相关演算!DO137)</f>
        <v/>
      </c>
      <c r="DP137" s="228" t="str">
        <f>IF([2]相关演算!DP137="","",[2]相关演算!DP137)</f>
        <v/>
      </c>
      <c r="DQ137" s="228" t="str">
        <f>IF([2]相关演算!DQ137="","",[2]相关演算!DQ137)</f>
        <v/>
      </c>
      <c r="DR137" s="228" t="str">
        <f>IF([2]相关演算!DR137="","",[2]相关演算!DR137)</f>
        <v/>
      </c>
      <c r="DS137" s="228" t="str">
        <f>IF([2]相关演算!DS137="","",[2]相关演算!DS137)</f>
        <v/>
      </c>
      <c r="DT137" s="228" t="str">
        <f>IF([2]相关演算!DT137="","",[2]相关演算!DT137)</f>
        <v/>
      </c>
      <c r="DU137" s="228" t="str">
        <f>IF([2]相关演算!DU137="","",[2]相关演算!DU137)</f>
        <v/>
      </c>
      <c r="DV137" s="228" t="str">
        <f>IF([2]相关演算!DV137="","",[2]相关演算!DV137)</f>
        <v/>
      </c>
      <c r="DW137" s="228" t="str">
        <f>IF([2]相关演算!DW137="","",[2]相关演算!DW137)</f>
        <v/>
      </c>
      <c r="DX137" s="228" t="str">
        <f>IF([2]相关演算!DX137="","",[2]相关演算!DX137)</f>
        <v/>
      </c>
      <c r="DY137" s="228" t="str">
        <f>IF([2]相关演算!DY137="","",[2]相关演算!DY137)</f>
        <v/>
      </c>
      <c r="DZ137" s="228" t="str">
        <f>IF([2]相关演算!DZ137="","",[2]相关演算!DZ137)</f>
        <v/>
      </c>
      <c r="EA137" s="228" t="str">
        <f>IF([2]相关演算!EA137="","",[2]相关演算!EA137)</f>
        <v/>
      </c>
      <c r="EB137" s="228" t="str">
        <f>IF([2]相关演算!EB137="","",[2]相关演算!EB137)</f>
        <v/>
      </c>
      <c r="EC137" s="228" t="str">
        <f>IF([2]相关演算!EC137="","",[2]相关演算!EC137)</f>
        <v/>
      </c>
      <c r="ED137" s="228" t="str">
        <f>IF([2]相关演算!ED137="","",[2]相关演算!ED137)</f>
        <v/>
      </c>
      <c r="EE137" s="228" t="str">
        <f>IF([2]相关演算!EE137="","",[2]相关演算!EE137)</f>
        <v/>
      </c>
      <c r="EF137" s="228" t="str">
        <f>IF([2]相关演算!EF137="","",[2]相关演算!EF137)</f>
        <v/>
      </c>
      <c r="EG137" s="228" t="str">
        <f>IF([2]相关演算!EG137="","",[2]相关演算!EG137)</f>
        <v/>
      </c>
      <c r="EH137" s="228" t="str">
        <f>IF([2]相关演算!EH137="","",[2]相关演算!EH137)</f>
        <v/>
      </c>
      <c r="EI137" s="228" t="str">
        <f>IF([2]相关演算!EI137="","",[2]相关演算!EI137)</f>
        <v/>
      </c>
      <c r="EJ137" s="228" t="str">
        <f>IF([2]相关演算!EJ137="","",[2]相关演算!EJ137)</f>
        <v/>
      </c>
      <c r="EK137" s="228" t="str">
        <f>IF([2]相关演算!EK137="","",[2]相关演算!EK137)</f>
        <v/>
      </c>
      <c r="EL137" s="228" t="str">
        <f>IF([2]相关演算!EL137="","",[2]相关演算!EL137)</f>
        <v/>
      </c>
      <c r="EM137" s="228" t="str">
        <f>IF([2]相关演算!EM137="","",[2]相关演算!EM137)</f>
        <v/>
      </c>
      <c r="EN137" s="228" t="str">
        <f>IF([2]相关演算!EN137="","",[2]相关演算!EN137)</f>
        <v/>
      </c>
      <c r="EO137" s="228" t="str">
        <f>IF([2]相关演算!EO137="","",[2]相关演算!EO137)</f>
        <v/>
      </c>
      <c r="EP137" s="228" t="str">
        <f>IF([2]相关演算!EP137="","",[2]相关演算!EP137)</f>
        <v/>
      </c>
      <c r="EQ137" s="228" t="str">
        <f>IF([2]相关演算!EQ137="","",[2]相关演算!EQ137)</f>
        <v/>
      </c>
      <c r="ER137" s="228" t="str">
        <f>IF([2]相关演算!ER137="","",[2]相关演算!ER137)</f>
        <v/>
      </c>
      <c r="ES137" s="228" t="str">
        <f>IF([2]相关演算!ES137="","",[2]相关演算!ES137)</f>
        <v/>
      </c>
      <c r="ET137" s="228" t="str">
        <f>IF([2]相关演算!ET137="","",[2]相关演算!ET137)</f>
        <v/>
      </c>
      <c r="EU137" s="228" t="str">
        <f>IF([2]相关演算!EU137="","",[2]相关演算!EU137)</f>
        <v/>
      </c>
      <c r="EV137" s="228" t="str">
        <f>IF([2]相关演算!EV137="","",[2]相关演算!EV137)</f>
        <v/>
      </c>
      <c r="EW137" s="228" t="str">
        <f>IF([2]相关演算!EW137="","",[2]相关演算!EW137)</f>
        <v/>
      </c>
      <c r="EX137" s="228" t="str">
        <f>IF([2]相关演算!EX137="","",[2]相关演算!EX137)</f>
        <v/>
      </c>
      <c r="EY137" s="228" t="str">
        <f>IF([2]相关演算!EY137="","",[2]相关演算!EY137)</f>
        <v/>
      </c>
      <c r="EZ137" s="228" t="str">
        <f>IF([2]相关演算!EZ137="","",[2]相关演算!EZ137)</f>
        <v/>
      </c>
      <c r="FA137" s="228" t="str">
        <f>IF([2]相关演算!FA137="","",[2]相关演算!FA137)</f>
        <v/>
      </c>
      <c r="FB137" s="228" t="str">
        <f>IF([2]相关演算!FB137="","",[2]相关演算!FB137)</f>
        <v/>
      </c>
      <c r="FC137" s="228" t="str">
        <f>IF([2]相关演算!FC137="","",[2]相关演算!FC137)</f>
        <v/>
      </c>
      <c r="FD137" s="228" t="str">
        <f>IF([2]相关演算!FD137="","",[2]相关演算!FD137)</f>
        <v/>
      </c>
      <c r="FE137" s="228" t="str">
        <f>IF([2]相关演算!FE137="","",[2]相关演算!FE137)</f>
        <v/>
      </c>
      <c r="FF137" s="228" t="str">
        <f>IF([2]相关演算!FF137="","",[2]相关演算!FF137)</f>
        <v/>
      </c>
      <c r="FG137" s="228" t="str">
        <f>IF([2]相关演算!FG137="","",[2]相关演算!FG137)</f>
        <v/>
      </c>
      <c r="FH137" s="228">
        <f>IF([2]相关演算!FH137="","",[2]相关演算!FH137)</f>
        <v>10122</v>
      </c>
      <c r="FI137" s="228" t="str">
        <f>IF([2]相关演算!FI137="","",[2]相关演算!FI137)</f>
        <v/>
      </c>
      <c r="FJ137" s="228" t="str">
        <f>IF([2]相关演算!FJ137="","",[2]相关演算!FJ137)</f>
        <v/>
      </c>
      <c r="FK137" s="228" t="str">
        <f>IF([2]相关演算!FK137="","",[2]相关演算!FK137)</f>
        <v/>
      </c>
      <c r="FL137" s="228" t="str">
        <f>IF([2]相关演算!FL137="","",[2]相关演算!FL137)</f>
        <v/>
      </c>
      <c r="FM137" s="228" t="str">
        <f>IF([2]相关演算!FM137="","",[2]相关演算!FM137)</f>
        <v/>
      </c>
      <c r="FN137" s="228" t="str">
        <f>IF([2]相关演算!FN137="","",[2]相关演算!FN137)</f>
        <v/>
      </c>
      <c r="FO137" s="228" t="str">
        <f>IF([2]相关演算!FO137="","",[2]相关演算!FO137)</f>
        <v/>
      </c>
      <c r="FP137" s="228" t="str">
        <f>IF([2]相关演算!FP137="","",[2]相关演算!FP137)</f>
        <v/>
      </c>
      <c r="FQ137" s="228" t="str">
        <f>IF([2]相关演算!FQ137="","",[2]相关演算!FQ137)</f>
        <v/>
      </c>
      <c r="FR137" s="228" t="str">
        <f>IF([2]相关演算!FR137="","",[2]相关演算!FR137)</f>
        <v/>
      </c>
      <c r="FS137" s="228" t="str">
        <f>IF([2]相关演算!FS137="","",[2]相关演算!FS137)</f>
        <v/>
      </c>
      <c r="FT137" s="228" t="str">
        <f>IF([2]相关演算!FT137="","",[2]相关演算!FT137)</f>
        <v/>
      </c>
      <c r="FU137" s="228" t="str">
        <f>IF([2]相关演算!FU137="","",[2]相关演算!FU137)</f>
        <v/>
      </c>
      <c r="FV137" s="228" t="str">
        <f>IF([2]相关演算!FV137="","",[2]相关演算!FV137)</f>
        <v/>
      </c>
      <c r="FW137" s="228" t="str">
        <f>IF([2]相关演算!FW137="","",[2]相关演算!FW137)</f>
        <v/>
      </c>
      <c r="FX137" s="228" t="str">
        <f>IF([2]相关演算!FX137="","",[2]相关演算!FX137)</f>
        <v/>
      </c>
      <c r="FY137" s="228" t="str">
        <f>IF([2]相关演算!FY137="","",[2]相关演算!FY137)</f>
        <v/>
      </c>
      <c r="FZ137" s="228" t="str">
        <f>IF([2]相关演算!FZ137="","",[2]相关演算!FZ137)</f>
        <v/>
      </c>
      <c r="GA137" s="228" t="str">
        <f>IF([2]相关演算!GA137="","",[2]相关演算!GA137)</f>
        <v/>
      </c>
      <c r="GB137" s="228" t="str">
        <f>IF([2]相关演算!GB137="","",[2]相关演算!GB137)</f>
        <v/>
      </c>
      <c r="GC137" s="228" t="str">
        <f>IF([2]相关演算!GC137="","",[2]相关演算!GC137)</f>
        <v/>
      </c>
      <c r="GD137" s="228" t="str">
        <f>IF([2]相关演算!GD137="","",[2]相关演算!GD137)</f>
        <v/>
      </c>
      <c r="GE137" s="228" t="str">
        <f>IF([2]相关演算!GE137="","",[2]相关演算!GE137)</f>
        <v/>
      </c>
      <c r="GF137" s="228" t="str">
        <f>IF([2]相关演算!GF137="","",[2]相关演算!GF137)</f>
        <v/>
      </c>
      <c r="GG137" s="228" t="str">
        <f>IF([2]相关演算!GG137="","",[2]相关演算!GG137)</f>
        <v/>
      </c>
      <c r="GH137" s="228" t="str">
        <f>IF([2]相关演算!GH137="","",[2]相关演算!GH137)</f>
        <v/>
      </c>
      <c r="GI137" s="228" t="str">
        <f>IF([2]相关演算!GI137="","",[2]相关演算!GI137)</f>
        <v/>
      </c>
      <c r="GJ137" s="228" t="str">
        <f>IF([2]相关演算!GJ137="","",[2]相关演算!GJ137)</f>
        <v/>
      </c>
      <c r="GK137" s="228" t="str">
        <f>IF([2]相关演算!GK137="","",[2]相关演算!GK137)</f>
        <v/>
      </c>
      <c r="GL137" s="228" t="str">
        <f>IF([2]相关演算!GL137="","",[2]相关演算!GL137)</f>
        <v/>
      </c>
      <c r="GM137" s="228" t="str">
        <f>IF([2]相关演算!GM137="","",[2]相关演算!GM137)</f>
        <v/>
      </c>
      <c r="GN137" s="228" t="str">
        <f>IF([2]相关演算!GN137="","",[2]相关演算!GN137)</f>
        <v/>
      </c>
      <c r="GO137" s="228" t="str">
        <f>IF([2]相关演算!GO137="","",[2]相关演算!GO137)</f>
        <v/>
      </c>
      <c r="GP137" s="228" t="str">
        <f>IF([2]相关演算!GP137="","",[2]相关演算!GP137)</f>
        <v/>
      </c>
      <c r="GQ137" s="228" t="str">
        <f>IF([2]相关演算!GQ137="","",[2]相关演算!GQ137)</f>
        <v/>
      </c>
      <c r="GR137" s="228" t="str">
        <f>IF([2]相关演算!GR137="","",[2]相关演算!GR137)</f>
        <v/>
      </c>
      <c r="GS137" s="228" t="str">
        <f>IF([2]相关演算!GS137="","",[2]相关演算!GS137)</f>
        <v/>
      </c>
      <c r="GT137" s="228" t="str">
        <f>IF([2]相关演算!GT137="","",[2]相关演算!GT137)</f>
        <v/>
      </c>
      <c r="GU137" s="228" t="str">
        <f>IF([2]相关演算!GU137="","",[2]相关演算!GU137)</f>
        <v/>
      </c>
      <c r="GV137" s="228" t="str">
        <f>IF([2]相关演算!GV137="","",[2]相关演算!GV137)</f>
        <v/>
      </c>
      <c r="GW137" s="228" t="str">
        <f>IF([2]相关演算!GW137="","",[2]相关演算!GW137)</f>
        <v/>
      </c>
      <c r="GX137" s="228" t="str">
        <f>IF([2]相关演算!GX137="","",[2]相关演算!GX137)</f>
        <v/>
      </c>
      <c r="GY137" s="228" t="str">
        <f>IF([2]相关演算!GY137="","",[2]相关演算!GY137)</f>
        <v/>
      </c>
      <c r="GZ137" s="228" t="str">
        <f>IF([2]相关演算!GZ137="","",[2]相关演算!GZ137)</f>
        <v/>
      </c>
    </row>
    <row r="138" spans="1:208">
      <c r="A138" s="228" t="str">
        <f>IF([2]相关演算!A138="","",[2]相关演算!A138)</f>
        <v/>
      </c>
      <c r="B138" s="228" t="str">
        <f>IF([2]相关演算!B138="","",[2]相关演算!B138)</f>
        <v/>
      </c>
      <c r="C138" s="228" t="str">
        <f>IF([2]相关演算!C138="","",[2]相关演算!C138)</f>
        <v/>
      </c>
      <c r="D138" s="228" t="str">
        <f>IF([2]相关演算!D138="","",[2]相关演算!D138)</f>
        <v/>
      </c>
      <c r="E138" s="228" t="str">
        <f>IF([2]相关演算!E138="","",[2]相关演算!E138)</f>
        <v/>
      </c>
      <c r="F138" s="228" t="str">
        <f>IF([2]相关演算!F138="","",[2]相关演算!F138)</f>
        <v/>
      </c>
      <c r="G138" s="228" t="str">
        <f>IF([2]相关演算!G138="","",[2]相关演算!G138)</f>
        <v/>
      </c>
      <c r="H138" s="228" t="str">
        <f>IF([2]相关演算!H138="","",[2]相关演算!H138)</f>
        <v/>
      </c>
      <c r="I138" s="228" t="str">
        <f>IF([2]相关演算!I138="","",[2]相关演算!I138)</f>
        <v/>
      </c>
      <c r="J138" s="228" t="str">
        <f>IF([2]相关演算!J138="","",[2]相关演算!J138)</f>
        <v/>
      </c>
      <c r="K138" s="228" t="str">
        <f>IF([2]相关演算!K138="","",[2]相关演算!K138)</f>
        <v/>
      </c>
      <c r="L138" s="228" t="str">
        <f>IF([2]相关演算!L138="","",[2]相关演算!L138)</f>
        <v/>
      </c>
      <c r="M138" s="228" t="str">
        <f>IF([2]相关演算!M138="","",[2]相关演算!M138)</f>
        <v/>
      </c>
      <c r="N138" s="228" t="str">
        <f>IF([2]相关演算!N138="","",[2]相关演算!N138)</f>
        <v/>
      </c>
      <c r="O138" s="228" t="str">
        <f>IF([2]相关演算!O138="","",[2]相关演算!O138)</f>
        <v/>
      </c>
      <c r="P138" s="228" t="str">
        <f>IF([2]相关演算!P138="","",[2]相关演算!P138)</f>
        <v/>
      </c>
      <c r="Q138" s="228" t="str">
        <f>IF([2]相关演算!Q138="","",[2]相关演算!Q138)</f>
        <v/>
      </c>
      <c r="R138" s="228" t="str">
        <f>IF([2]相关演算!R138="","",[2]相关演算!R138)</f>
        <v/>
      </c>
      <c r="S138" s="228" t="str">
        <f>IF([2]相关演算!S138="","",[2]相关演算!S138)</f>
        <v/>
      </c>
      <c r="T138" s="228" t="str">
        <f>IF([2]相关演算!T138="","",[2]相关演算!T138)</f>
        <v/>
      </c>
      <c r="U138" s="228" t="str">
        <f>IF([2]相关演算!U138="","",[2]相关演算!U138)</f>
        <v/>
      </c>
      <c r="V138" s="228" t="str">
        <f>IF([2]相关演算!V138="","",[2]相关演算!V138)</f>
        <v/>
      </c>
      <c r="W138" s="228" t="str">
        <f>IF([2]相关演算!W138="","",[2]相关演算!W138)</f>
        <v/>
      </c>
      <c r="X138" s="228" t="str">
        <f>IF([2]相关演算!X138="","",[2]相关演算!X138)</f>
        <v/>
      </c>
      <c r="Y138" s="228" t="str">
        <f>IF([2]相关演算!Y138="","",[2]相关演算!Y138)</f>
        <v/>
      </c>
      <c r="Z138" s="228" t="str">
        <f>IF([2]相关演算!Z138="","",[2]相关演算!Z138)</f>
        <v/>
      </c>
      <c r="AA138" s="228" t="str">
        <f>IF([2]相关演算!AA138="","",[2]相关演算!AA138)</f>
        <v/>
      </c>
      <c r="AB138" s="228" t="str">
        <f>IF([2]相关演算!AB138="","",[2]相关演算!AB138)</f>
        <v/>
      </c>
      <c r="AC138" s="228" t="str">
        <f>IF([2]相关演算!AC138="","",[2]相关演算!AC138)</f>
        <v/>
      </c>
      <c r="AD138" s="228" t="str">
        <f>IF([2]相关演算!AD138="","",[2]相关演算!AD138)</f>
        <v/>
      </c>
      <c r="AE138" s="228" t="str">
        <f>IF([2]相关演算!AE138="","",[2]相关演算!AE138)</f>
        <v/>
      </c>
      <c r="AF138" s="228" t="str">
        <f>IF([2]相关演算!AF138="","",[2]相关演算!AF138)</f>
        <v/>
      </c>
      <c r="AG138" s="228" t="str">
        <f>IF([2]相关演算!AG138="","",[2]相关演算!AG138)</f>
        <v/>
      </c>
      <c r="AH138" s="228" t="str">
        <f>IF([2]相关演算!AH138="","",[2]相关演算!AH138)</f>
        <v/>
      </c>
      <c r="AI138" s="228" t="str">
        <f>IF([2]相关演算!AI138="","",[2]相关演算!AI138)</f>
        <v/>
      </c>
      <c r="AJ138" s="228" t="str">
        <f>IF([2]相关演算!AJ138="","",[2]相关演算!AJ138)</f>
        <v/>
      </c>
      <c r="AK138" s="228" t="str">
        <f>IF([2]相关演算!AK138="","",[2]相关演算!AK138)</f>
        <v/>
      </c>
      <c r="AL138" s="228" t="str">
        <f>IF([2]相关演算!AL138="","",[2]相关演算!AL138)</f>
        <v/>
      </c>
      <c r="AM138" s="228" t="str">
        <f>IF([2]相关演算!AM138="","",[2]相关演算!AM138)</f>
        <v/>
      </c>
      <c r="AN138" s="228" t="str">
        <f>IF([2]相关演算!AN138="","",[2]相关演算!AN138)</f>
        <v/>
      </c>
      <c r="AO138" s="228" t="str">
        <f>IF([2]相关演算!AO138="","",[2]相关演算!AO138)</f>
        <v/>
      </c>
      <c r="AP138" s="228" t="str">
        <f>IF([2]相关演算!AP138="","",[2]相关演算!AP138)</f>
        <v/>
      </c>
      <c r="AQ138" s="228" t="str">
        <f>IF([2]相关演算!AQ138="","",[2]相关演算!AQ138)</f>
        <v/>
      </c>
      <c r="AR138" s="228" t="str">
        <f>IF([2]相关演算!AR138="","",[2]相关演算!AR138)</f>
        <v/>
      </c>
      <c r="AS138" s="228" t="str">
        <f>IF([2]相关演算!AS138="","",[2]相关演算!AS138)</f>
        <v/>
      </c>
      <c r="AT138" s="228" t="str">
        <f>IF([2]相关演算!AT138="","",[2]相关演算!AT138)</f>
        <v/>
      </c>
      <c r="AU138" s="228" t="str">
        <f>IF([2]相关演算!AU138="","",[2]相关演算!AU138)</f>
        <v/>
      </c>
      <c r="AV138" s="228" t="str">
        <f>IF([2]相关演算!AV138="","",[2]相关演算!AV138)</f>
        <v/>
      </c>
      <c r="AW138" s="228" t="str">
        <f>IF([2]相关演算!AW138="","",[2]相关演算!AW138)</f>
        <v/>
      </c>
      <c r="AX138" s="228" t="str">
        <f>IF([2]相关演算!AX138="","",[2]相关演算!AX138)</f>
        <v/>
      </c>
      <c r="AY138" s="228" t="str">
        <f>IF([2]相关演算!AY138="","",[2]相关演算!AY138)</f>
        <v/>
      </c>
      <c r="AZ138" s="228" t="str">
        <f>IF([2]相关演算!AZ138="","",[2]相关演算!AZ138)</f>
        <v/>
      </c>
      <c r="BA138" s="228" t="str">
        <f>IF([2]相关演算!BA138="","",[2]相关演算!BA138)</f>
        <v/>
      </c>
      <c r="BB138" s="228" t="str">
        <f>IF([2]相关演算!BB138="","",[2]相关演算!BB138)</f>
        <v/>
      </c>
      <c r="BC138" s="228" t="str">
        <f>IF([2]相关演算!BC138="","",[2]相关演算!BC138)</f>
        <v/>
      </c>
      <c r="BD138" s="228" t="str">
        <f>IF([2]相关演算!BD138="","",[2]相关演算!BD138)</f>
        <v/>
      </c>
      <c r="BE138" s="228" t="str">
        <f>IF([2]相关演算!BE138="","",[2]相关演算!BE138)</f>
        <v/>
      </c>
      <c r="BF138" s="228" t="str">
        <f>IF([2]相关演算!BF138="","",[2]相关演算!BF138)</f>
        <v/>
      </c>
      <c r="BG138" s="228" t="str">
        <f>IF([2]相关演算!BG138="","",[2]相关演算!BG138)</f>
        <v/>
      </c>
      <c r="BH138" s="228" t="str">
        <f>IF([2]相关演算!BH138="","",[2]相关演算!BH138)</f>
        <v/>
      </c>
      <c r="BI138" s="228" t="str">
        <f>IF([2]相关演算!BI138="","",[2]相关演算!BI138)</f>
        <v/>
      </c>
      <c r="BJ138" s="228" t="str">
        <f>IF([2]相关演算!BJ138="","",[2]相关演算!BJ138)</f>
        <v/>
      </c>
      <c r="BK138" s="228" t="str">
        <f>IF([2]相关演算!BK138="","",[2]相关演算!BK138)</f>
        <v/>
      </c>
      <c r="BL138" s="228" t="str">
        <f>IF([2]相关演算!BL138="","",[2]相关演算!BL138)</f>
        <v/>
      </c>
      <c r="BM138" s="228" t="str">
        <f>IF([2]相关演算!BM138="","",[2]相关演算!BM138)</f>
        <v/>
      </c>
      <c r="BN138" s="228" t="str">
        <f>IF([2]相关演算!BN138="","",[2]相关演算!BN138)</f>
        <v/>
      </c>
      <c r="BO138" s="228" t="str">
        <f>IF([2]相关演算!BO138="","",[2]相关演算!BO138)</f>
        <v/>
      </c>
      <c r="BP138" s="228" t="str">
        <f>IF([2]相关演算!BP138="","",[2]相关演算!BP138)</f>
        <v/>
      </c>
      <c r="BQ138" s="228" t="str">
        <f>IF([2]相关演算!BQ138="","",[2]相关演算!BQ138)</f>
        <v/>
      </c>
      <c r="BR138" s="228" t="str">
        <f>IF([2]相关演算!BR138="","",[2]相关演算!BR138)</f>
        <v/>
      </c>
      <c r="BS138" s="228" t="str">
        <f>IF([2]相关演算!BS138="","",[2]相关演算!BS138)</f>
        <v/>
      </c>
      <c r="BT138" s="228" t="str">
        <f>IF([2]相关演算!BT138="","",[2]相关演算!BT138)</f>
        <v/>
      </c>
      <c r="BU138" s="228" t="str">
        <f>IF([2]相关演算!BU138="","",[2]相关演算!BU138)</f>
        <v/>
      </c>
      <c r="BV138" s="228" t="str">
        <f>IF([2]相关演算!BV138="","",[2]相关演算!BV138)</f>
        <v/>
      </c>
      <c r="BW138" s="228" t="str">
        <f>IF([2]相关演算!BW138="","",[2]相关演算!BW138)</f>
        <v/>
      </c>
      <c r="BX138" s="228" t="str">
        <f>IF([2]相关演算!BX138="","",[2]相关演算!BX138)</f>
        <v/>
      </c>
      <c r="BY138" s="228" t="str">
        <f>IF([2]相关演算!BY138="","",[2]相关演算!BY138)</f>
        <v/>
      </c>
      <c r="BZ138" s="228" t="str">
        <f>IF([2]相关演算!BZ138="","",[2]相关演算!BZ138)</f>
        <v/>
      </c>
      <c r="CA138" s="228" t="str">
        <f>IF([2]相关演算!CA138="","",[2]相关演算!CA138)</f>
        <v/>
      </c>
      <c r="CB138" s="228" t="str">
        <f>IF([2]相关演算!CB138="","",[2]相关演算!CB138)</f>
        <v/>
      </c>
      <c r="CC138" s="228" t="str">
        <f>IF([2]相关演算!CC138="","",[2]相关演算!CC138)</f>
        <v/>
      </c>
      <c r="CD138" s="228" t="str">
        <f>IF([2]相关演算!CD138="","",[2]相关演算!CD138)</f>
        <v/>
      </c>
      <c r="CE138" s="228" t="str">
        <f>IF([2]相关演算!CE138="","",[2]相关演算!CE138)</f>
        <v/>
      </c>
      <c r="CF138" s="228" t="str">
        <f>IF([2]相关演算!CF138="","",[2]相关演算!CF138)</f>
        <v/>
      </c>
      <c r="CG138" s="228" t="str">
        <f>IF([2]相关演算!CG138="","",[2]相关演算!CG138)</f>
        <v/>
      </c>
      <c r="CH138" s="228" t="str">
        <f>IF([2]相关演算!CH138="","",[2]相关演算!CH138)</f>
        <v/>
      </c>
      <c r="CI138" s="228" t="str">
        <f>IF([2]相关演算!CI138="","",[2]相关演算!CI138)</f>
        <v/>
      </c>
      <c r="CJ138" s="228" t="str">
        <f>IF([2]相关演算!CJ138="","",[2]相关演算!CJ138)</f>
        <v/>
      </c>
      <c r="CK138" s="228" t="str">
        <f>IF([2]相关演算!CK138="","",[2]相关演算!CK138)</f>
        <v/>
      </c>
      <c r="CL138" s="228" t="str">
        <f>IF([2]相关演算!CL138="","",[2]相关演算!CL138)</f>
        <v/>
      </c>
      <c r="CM138" s="228" t="str">
        <f>IF([2]相关演算!CM138="","",[2]相关演算!CM138)</f>
        <v/>
      </c>
      <c r="CN138" s="228" t="str">
        <f>IF([2]相关演算!CN138="","",[2]相关演算!CN138)</f>
        <v/>
      </c>
      <c r="CO138" s="228" t="str">
        <f>IF([2]相关演算!CO138="","",[2]相关演算!CO138)</f>
        <v/>
      </c>
      <c r="CP138" s="228" t="str">
        <f>IF([2]相关演算!CP138="","",[2]相关演算!CP138)</f>
        <v/>
      </c>
      <c r="CQ138" s="228" t="str">
        <f>IF([2]相关演算!CQ138="","",[2]相关演算!CQ138)</f>
        <v/>
      </c>
      <c r="CR138" s="228" t="str">
        <f>IF([2]相关演算!CR138="","",[2]相关演算!CR138)</f>
        <v/>
      </c>
      <c r="CS138" s="228" t="str">
        <f>IF([2]相关演算!CS138="","",[2]相关演算!CS138)</f>
        <v/>
      </c>
      <c r="CT138" s="228" t="str">
        <f>IF([2]相关演算!CT138="","",[2]相关演算!CT138)</f>
        <v/>
      </c>
      <c r="CU138" s="228" t="str">
        <f>IF([2]相关演算!CU138="","",[2]相关演算!CU138)</f>
        <v/>
      </c>
      <c r="CV138" s="228" t="str">
        <f>IF([2]相关演算!CV138="","",[2]相关演算!CV138)</f>
        <v/>
      </c>
      <c r="CW138" s="228" t="str">
        <f>IF([2]相关演算!CW138="","",[2]相关演算!CW138)</f>
        <v/>
      </c>
      <c r="CX138" s="228" t="str">
        <f>IF([2]相关演算!CX138="","",[2]相关演算!CX138)</f>
        <v/>
      </c>
      <c r="CY138" s="228" t="str">
        <f>IF([2]相关演算!CY138="","",[2]相关演算!CY138)</f>
        <v/>
      </c>
      <c r="CZ138" s="228" t="str">
        <f>IF([2]相关演算!CZ138="","",[2]相关演算!CZ138)</f>
        <v/>
      </c>
      <c r="DA138" s="228" t="str">
        <f>IF([2]相关演算!DA138="","",[2]相关演算!DA138)</f>
        <v/>
      </c>
      <c r="DB138" s="228" t="str">
        <f>IF([2]相关演算!DB138="","",[2]相关演算!DB138)</f>
        <v/>
      </c>
      <c r="DC138" s="228" t="str">
        <f>IF([2]相关演算!DC138="","",[2]相关演算!DC138)</f>
        <v/>
      </c>
      <c r="DD138" s="228" t="str">
        <f>IF([2]相关演算!DD138="","",[2]相关演算!DD138)</f>
        <v/>
      </c>
      <c r="DE138" s="228" t="str">
        <f>IF([2]相关演算!DE138="","",[2]相关演算!DE138)</f>
        <v/>
      </c>
      <c r="DF138" s="228" t="str">
        <f>IF([2]相关演算!DF138="","",[2]相关演算!DF138)</f>
        <v/>
      </c>
      <c r="DG138" s="228" t="str">
        <f>IF([2]相关演算!DG138="","",[2]相关演算!DG138)</f>
        <v/>
      </c>
      <c r="DH138" s="228" t="str">
        <f>IF([2]相关演算!DH138="","",[2]相关演算!DH138)</f>
        <v/>
      </c>
      <c r="DI138" s="228" t="str">
        <f>IF([2]相关演算!DI138="","",[2]相关演算!DI138)</f>
        <v/>
      </c>
      <c r="DJ138" s="228" t="str">
        <f>IF([2]相关演算!DJ138="","",[2]相关演算!DJ138)</f>
        <v/>
      </c>
      <c r="DK138" s="228" t="str">
        <f>IF([2]相关演算!DK138="","",[2]相关演算!DK138)</f>
        <v/>
      </c>
      <c r="DL138" s="228" t="str">
        <f>IF([2]相关演算!DL138="","",[2]相关演算!DL138)</f>
        <v/>
      </c>
      <c r="DM138" s="228" t="str">
        <f>IF([2]相关演算!DM138="","",[2]相关演算!DM138)</f>
        <v/>
      </c>
      <c r="DN138" s="228" t="str">
        <f>IF([2]相关演算!DN138="","",[2]相关演算!DN138)</f>
        <v/>
      </c>
      <c r="DO138" s="228" t="str">
        <f>IF([2]相关演算!DO138="","",[2]相关演算!DO138)</f>
        <v/>
      </c>
      <c r="DP138" s="228" t="str">
        <f>IF([2]相关演算!DP138="","",[2]相关演算!DP138)</f>
        <v/>
      </c>
      <c r="DQ138" s="228" t="str">
        <f>IF([2]相关演算!DQ138="","",[2]相关演算!DQ138)</f>
        <v/>
      </c>
      <c r="DR138" s="228" t="str">
        <f>IF([2]相关演算!DR138="","",[2]相关演算!DR138)</f>
        <v/>
      </c>
      <c r="DS138" s="228" t="str">
        <f>IF([2]相关演算!DS138="","",[2]相关演算!DS138)</f>
        <v/>
      </c>
      <c r="DT138" s="228" t="str">
        <f>IF([2]相关演算!DT138="","",[2]相关演算!DT138)</f>
        <v/>
      </c>
      <c r="DU138" s="228" t="str">
        <f>IF([2]相关演算!DU138="","",[2]相关演算!DU138)</f>
        <v/>
      </c>
      <c r="DV138" s="228" t="str">
        <f>IF([2]相关演算!DV138="","",[2]相关演算!DV138)</f>
        <v/>
      </c>
      <c r="DW138" s="228" t="str">
        <f>IF([2]相关演算!DW138="","",[2]相关演算!DW138)</f>
        <v/>
      </c>
      <c r="DX138" s="228" t="str">
        <f>IF([2]相关演算!DX138="","",[2]相关演算!DX138)</f>
        <v/>
      </c>
      <c r="DY138" s="228" t="str">
        <f>IF([2]相关演算!DY138="","",[2]相关演算!DY138)</f>
        <v/>
      </c>
      <c r="DZ138" s="228" t="str">
        <f>IF([2]相关演算!DZ138="","",[2]相关演算!DZ138)</f>
        <v/>
      </c>
      <c r="EA138" s="228" t="str">
        <f>IF([2]相关演算!EA138="","",[2]相关演算!EA138)</f>
        <v/>
      </c>
      <c r="EB138" s="228" t="str">
        <f>IF([2]相关演算!EB138="","",[2]相关演算!EB138)</f>
        <v/>
      </c>
      <c r="EC138" s="228" t="str">
        <f>IF([2]相关演算!EC138="","",[2]相关演算!EC138)</f>
        <v/>
      </c>
      <c r="ED138" s="228" t="str">
        <f>IF([2]相关演算!ED138="","",[2]相关演算!ED138)</f>
        <v/>
      </c>
      <c r="EE138" s="228" t="str">
        <f>IF([2]相关演算!EE138="","",[2]相关演算!EE138)</f>
        <v/>
      </c>
      <c r="EF138" s="228" t="str">
        <f>IF([2]相关演算!EF138="","",[2]相关演算!EF138)</f>
        <v/>
      </c>
      <c r="EG138" s="228" t="str">
        <f>IF([2]相关演算!EG138="","",[2]相关演算!EG138)</f>
        <v/>
      </c>
      <c r="EH138" s="228" t="str">
        <f>IF([2]相关演算!EH138="","",[2]相关演算!EH138)</f>
        <v/>
      </c>
      <c r="EI138" s="228" t="str">
        <f>IF([2]相关演算!EI138="","",[2]相关演算!EI138)</f>
        <v/>
      </c>
      <c r="EJ138" s="228" t="str">
        <f>IF([2]相关演算!EJ138="","",[2]相关演算!EJ138)</f>
        <v/>
      </c>
      <c r="EK138" s="228" t="str">
        <f>IF([2]相关演算!EK138="","",[2]相关演算!EK138)</f>
        <v/>
      </c>
      <c r="EL138" s="228" t="str">
        <f>IF([2]相关演算!EL138="","",[2]相关演算!EL138)</f>
        <v/>
      </c>
      <c r="EM138" s="228" t="str">
        <f>IF([2]相关演算!EM138="","",[2]相关演算!EM138)</f>
        <v/>
      </c>
      <c r="EN138" s="228" t="str">
        <f>IF([2]相关演算!EN138="","",[2]相关演算!EN138)</f>
        <v/>
      </c>
      <c r="EO138" s="228" t="str">
        <f>IF([2]相关演算!EO138="","",[2]相关演算!EO138)</f>
        <v/>
      </c>
      <c r="EP138" s="228" t="str">
        <f>IF([2]相关演算!EP138="","",[2]相关演算!EP138)</f>
        <v/>
      </c>
      <c r="EQ138" s="228" t="str">
        <f>IF([2]相关演算!EQ138="","",[2]相关演算!EQ138)</f>
        <v/>
      </c>
      <c r="ER138" s="228" t="str">
        <f>IF([2]相关演算!ER138="","",[2]相关演算!ER138)</f>
        <v/>
      </c>
      <c r="ES138" s="228" t="str">
        <f>IF([2]相关演算!ES138="","",[2]相关演算!ES138)</f>
        <v/>
      </c>
      <c r="ET138" s="228" t="str">
        <f>IF([2]相关演算!ET138="","",[2]相关演算!ET138)</f>
        <v/>
      </c>
      <c r="EU138" s="228" t="str">
        <f>IF([2]相关演算!EU138="","",[2]相关演算!EU138)</f>
        <v/>
      </c>
      <c r="EV138" s="228" t="str">
        <f>IF([2]相关演算!EV138="","",[2]相关演算!EV138)</f>
        <v/>
      </c>
      <c r="EW138" s="228" t="str">
        <f>IF([2]相关演算!EW138="","",[2]相关演算!EW138)</f>
        <v/>
      </c>
      <c r="EX138" s="228" t="str">
        <f>IF([2]相关演算!EX138="","",[2]相关演算!EX138)</f>
        <v/>
      </c>
      <c r="EY138" s="228" t="str">
        <f>IF([2]相关演算!EY138="","",[2]相关演算!EY138)</f>
        <v/>
      </c>
      <c r="EZ138" s="228" t="str">
        <f>IF([2]相关演算!EZ138="","",[2]相关演算!EZ138)</f>
        <v/>
      </c>
      <c r="FA138" s="228" t="str">
        <f>IF([2]相关演算!FA138="","",[2]相关演算!FA138)</f>
        <v/>
      </c>
      <c r="FB138" s="228" t="str">
        <f>IF([2]相关演算!FB138="","",[2]相关演算!FB138)</f>
        <v/>
      </c>
      <c r="FC138" s="228" t="str">
        <f>IF([2]相关演算!FC138="","",[2]相关演算!FC138)</f>
        <v/>
      </c>
      <c r="FD138" s="228" t="str">
        <f>IF([2]相关演算!FD138="","",[2]相关演算!FD138)</f>
        <v/>
      </c>
      <c r="FE138" s="228" t="str">
        <f>IF([2]相关演算!FE138="","",[2]相关演算!FE138)</f>
        <v/>
      </c>
      <c r="FF138" s="228" t="str">
        <f>IF([2]相关演算!FF138="","",[2]相关演算!FF138)</f>
        <v/>
      </c>
      <c r="FG138" s="228" t="str">
        <f>IF([2]相关演算!FG138="","",[2]相关演算!FG138)</f>
        <v/>
      </c>
      <c r="FH138" s="228">
        <f>IF([2]相关演算!FH138="","",[2]相关演算!FH138)</f>
        <v>10123</v>
      </c>
      <c r="FI138" s="228" t="str">
        <f>IF([2]相关演算!FI138="","",[2]相关演算!FI138)</f>
        <v/>
      </c>
      <c r="FJ138" s="228" t="str">
        <f>IF([2]相关演算!FJ138="","",[2]相关演算!FJ138)</f>
        <v/>
      </c>
      <c r="FK138" s="228" t="str">
        <f>IF([2]相关演算!FK138="","",[2]相关演算!FK138)</f>
        <v/>
      </c>
      <c r="FL138" s="228" t="str">
        <f>IF([2]相关演算!FL138="","",[2]相关演算!FL138)</f>
        <v/>
      </c>
      <c r="FM138" s="228" t="str">
        <f>IF([2]相关演算!FM138="","",[2]相关演算!FM138)</f>
        <v/>
      </c>
      <c r="FN138" s="228" t="str">
        <f>IF([2]相关演算!FN138="","",[2]相关演算!FN138)</f>
        <v/>
      </c>
      <c r="FO138" s="228" t="str">
        <f>IF([2]相关演算!FO138="","",[2]相关演算!FO138)</f>
        <v/>
      </c>
      <c r="FP138" s="228" t="str">
        <f>IF([2]相关演算!FP138="","",[2]相关演算!FP138)</f>
        <v/>
      </c>
      <c r="FQ138" s="228" t="str">
        <f>IF([2]相关演算!FQ138="","",[2]相关演算!FQ138)</f>
        <v/>
      </c>
      <c r="FR138" s="228" t="str">
        <f>IF([2]相关演算!FR138="","",[2]相关演算!FR138)</f>
        <v/>
      </c>
      <c r="FS138" s="228" t="str">
        <f>IF([2]相关演算!FS138="","",[2]相关演算!FS138)</f>
        <v/>
      </c>
      <c r="FT138" s="228" t="str">
        <f>IF([2]相关演算!FT138="","",[2]相关演算!FT138)</f>
        <v/>
      </c>
      <c r="FU138" s="228" t="str">
        <f>IF([2]相关演算!FU138="","",[2]相关演算!FU138)</f>
        <v/>
      </c>
      <c r="FV138" s="228" t="str">
        <f>IF([2]相关演算!FV138="","",[2]相关演算!FV138)</f>
        <v/>
      </c>
      <c r="FW138" s="228" t="str">
        <f>IF([2]相关演算!FW138="","",[2]相关演算!FW138)</f>
        <v/>
      </c>
      <c r="FX138" s="228" t="str">
        <f>IF([2]相关演算!FX138="","",[2]相关演算!FX138)</f>
        <v/>
      </c>
      <c r="FY138" s="228" t="str">
        <f>IF([2]相关演算!FY138="","",[2]相关演算!FY138)</f>
        <v/>
      </c>
      <c r="FZ138" s="228" t="str">
        <f>IF([2]相关演算!FZ138="","",[2]相关演算!FZ138)</f>
        <v/>
      </c>
      <c r="GA138" s="228" t="str">
        <f>IF([2]相关演算!GA138="","",[2]相关演算!GA138)</f>
        <v/>
      </c>
      <c r="GB138" s="228" t="str">
        <f>IF([2]相关演算!GB138="","",[2]相关演算!GB138)</f>
        <v/>
      </c>
      <c r="GC138" s="228" t="str">
        <f>IF([2]相关演算!GC138="","",[2]相关演算!GC138)</f>
        <v/>
      </c>
      <c r="GD138" s="228" t="str">
        <f>IF([2]相关演算!GD138="","",[2]相关演算!GD138)</f>
        <v/>
      </c>
      <c r="GE138" s="228" t="str">
        <f>IF([2]相关演算!GE138="","",[2]相关演算!GE138)</f>
        <v/>
      </c>
      <c r="GF138" s="228" t="str">
        <f>IF([2]相关演算!GF138="","",[2]相关演算!GF138)</f>
        <v/>
      </c>
      <c r="GG138" s="228" t="str">
        <f>IF([2]相关演算!GG138="","",[2]相关演算!GG138)</f>
        <v/>
      </c>
      <c r="GH138" s="228" t="str">
        <f>IF([2]相关演算!GH138="","",[2]相关演算!GH138)</f>
        <v/>
      </c>
      <c r="GI138" s="228" t="str">
        <f>IF([2]相关演算!GI138="","",[2]相关演算!GI138)</f>
        <v/>
      </c>
      <c r="GJ138" s="228" t="str">
        <f>IF([2]相关演算!GJ138="","",[2]相关演算!GJ138)</f>
        <v/>
      </c>
      <c r="GK138" s="228" t="str">
        <f>IF([2]相关演算!GK138="","",[2]相关演算!GK138)</f>
        <v/>
      </c>
      <c r="GL138" s="228" t="str">
        <f>IF([2]相关演算!GL138="","",[2]相关演算!GL138)</f>
        <v/>
      </c>
      <c r="GM138" s="228" t="str">
        <f>IF([2]相关演算!GM138="","",[2]相关演算!GM138)</f>
        <v/>
      </c>
      <c r="GN138" s="228" t="str">
        <f>IF([2]相关演算!GN138="","",[2]相关演算!GN138)</f>
        <v/>
      </c>
      <c r="GO138" s="228" t="str">
        <f>IF([2]相关演算!GO138="","",[2]相关演算!GO138)</f>
        <v/>
      </c>
      <c r="GP138" s="228" t="str">
        <f>IF([2]相关演算!GP138="","",[2]相关演算!GP138)</f>
        <v/>
      </c>
      <c r="GQ138" s="228" t="str">
        <f>IF([2]相关演算!GQ138="","",[2]相关演算!GQ138)</f>
        <v/>
      </c>
      <c r="GR138" s="228" t="str">
        <f>IF([2]相关演算!GR138="","",[2]相关演算!GR138)</f>
        <v/>
      </c>
      <c r="GS138" s="228" t="str">
        <f>IF([2]相关演算!GS138="","",[2]相关演算!GS138)</f>
        <v/>
      </c>
      <c r="GT138" s="228" t="str">
        <f>IF([2]相关演算!GT138="","",[2]相关演算!GT138)</f>
        <v/>
      </c>
      <c r="GU138" s="228" t="str">
        <f>IF([2]相关演算!GU138="","",[2]相关演算!GU138)</f>
        <v/>
      </c>
      <c r="GV138" s="228" t="str">
        <f>IF([2]相关演算!GV138="","",[2]相关演算!GV138)</f>
        <v/>
      </c>
      <c r="GW138" s="228" t="str">
        <f>IF([2]相关演算!GW138="","",[2]相关演算!GW138)</f>
        <v/>
      </c>
      <c r="GX138" s="228" t="str">
        <f>IF([2]相关演算!GX138="","",[2]相关演算!GX138)</f>
        <v/>
      </c>
      <c r="GY138" s="228" t="str">
        <f>IF([2]相关演算!GY138="","",[2]相关演算!GY138)</f>
        <v/>
      </c>
      <c r="GZ138" s="228" t="str">
        <f>IF([2]相关演算!GZ138="","",[2]相关演算!GZ138)</f>
        <v/>
      </c>
    </row>
    <row r="139" spans="1:208">
      <c r="A139" s="228" t="str">
        <f>IF([2]相关演算!A139="","",[2]相关演算!A139)</f>
        <v/>
      </c>
      <c r="B139" s="228" t="str">
        <f>IF([2]相关演算!B139="","",[2]相关演算!B139)</f>
        <v/>
      </c>
      <c r="C139" s="228" t="str">
        <f>IF([2]相关演算!C139="","",[2]相关演算!C139)</f>
        <v/>
      </c>
      <c r="D139" s="228" t="str">
        <f>IF([2]相关演算!D139="","",[2]相关演算!D139)</f>
        <v/>
      </c>
      <c r="E139" s="228" t="str">
        <f>IF([2]相关演算!E139="","",[2]相关演算!E139)</f>
        <v/>
      </c>
      <c r="F139" s="228" t="str">
        <f>IF([2]相关演算!F139="","",[2]相关演算!F139)</f>
        <v/>
      </c>
      <c r="G139" s="228" t="str">
        <f>IF([2]相关演算!G139="","",[2]相关演算!G139)</f>
        <v/>
      </c>
      <c r="H139" s="228" t="str">
        <f>IF([2]相关演算!H139="","",[2]相关演算!H139)</f>
        <v/>
      </c>
      <c r="I139" s="228" t="str">
        <f>IF([2]相关演算!I139="","",[2]相关演算!I139)</f>
        <v/>
      </c>
      <c r="J139" s="228" t="str">
        <f>IF([2]相关演算!J139="","",[2]相关演算!J139)</f>
        <v/>
      </c>
      <c r="K139" s="228" t="str">
        <f>IF([2]相关演算!K139="","",[2]相关演算!K139)</f>
        <v/>
      </c>
      <c r="L139" s="228" t="str">
        <f>IF([2]相关演算!L139="","",[2]相关演算!L139)</f>
        <v/>
      </c>
      <c r="M139" s="228" t="str">
        <f>IF([2]相关演算!M139="","",[2]相关演算!M139)</f>
        <v/>
      </c>
      <c r="N139" s="228" t="str">
        <f>IF([2]相关演算!N139="","",[2]相关演算!N139)</f>
        <v/>
      </c>
      <c r="O139" s="228" t="str">
        <f>IF([2]相关演算!O139="","",[2]相关演算!O139)</f>
        <v/>
      </c>
      <c r="P139" s="228" t="str">
        <f>IF([2]相关演算!P139="","",[2]相关演算!P139)</f>
        <v/>
      </c>
      <c r="Q139" s="228" t="str">
        <f>IF([2]相关演算!Q139="","",[2]相关演算!Q139)</f>
        <v/>
      </c>
      <c r="R139" s="228" t="str">
        <f>IF([2]相关演算!R139="","",[2]相关演算!R139)</f>
        <v/>
      </c>
      <c r="S139" s="228" t="str">
        <f>IF([2]相关演算!S139="","",[2]相关演算!S139)</f>
        <v/>
      </c>
      <c r="T139" s="228" t="str">
        <f>IF([2]相关演算!T139="","",[2]相关演算!T139)</f>
        <v/>
      </c>
      <c r="U139" s="228" t="str">
        <f>IF([2]相关演算!U139="","",[2]相关演算!U139)</f>
        <v/>
      </c>
      <c r="V139" s="228" t="str">
        <f>IF([2]相关演算!V139="","",[2]相关演算!V139)</f>
        <v/>
      </c>
      <c r="W139" s="228" t="str">
        <f>IF([2]相关演算!W139="","",[2]相关演算!W139)</f>
        <v/>
      </c>
      <c r="X139" s="228" t="str">
        <f>IF([2]相关演算!X139="","",[2]相关演算!X139)</f>
        <v/>
      </c>
      <c r="Y139" s="228" t="str">
        <f>IF([2]相关演算!Y139="","",[2]相关演算!Y139)</f>
        <v/>
      </c>
      <c r="Z139" s="228" t="str">
        <f>IF([2]相关演算!Z139="","",[2]相关演算!Z139)</f>
        <v/>
      </c>
      <c r="AA139" s="228" t="str">
        <f>IF([2]相关演算!AA139="","",[2]相关演算!AA139)</f>
        <v/>
      </c>
      <c r="AB139" s="228" t="str">
        <f>IF([2]相关演算!AB139="","",[2]相关演算!AB139)</f>
        <v/>
      </c>
      <c r="AC139" s="228" t="str">
        <f>IF([2]相关演算!AC139="","",[2]相关演算!AC139)</f>
        <v/>
      </c>
      <c r="AD139" s="228" t="str">
        <f>IF([2]相关演算!AD139="","",[2]相关演算!AD139)</f>
        <v/>
      </c>
      <c r="AE139" s="228" t="str">
        <f>IF([2]相关演算!AE139="","",[2]相关演算!AE139)</f>
        <v/>
      </c>
      <c r="AF139" s="228" t="str">
        <f>IF([2]相关演算!AF139="","",[2]相关演算!AF139)</f>
        <v/>
      </c>
      <c r="AG139" s="228" t="str">
        <f>IF([2]相关演算!AG139="","",[2]相关演算!AG139)</f>
        <v/>
      </c>
      <c r="AH139" s="228" t="str">
        <f>IF([2]相关演算!AH139="","",[2]相关演算!AH139)</f>
        <v/>
      </c>
      <c r="AI139" s="228" t="str">
        <f>IF([2]相关演算!AI139="","",[2]相关演算!AI139)</f>
        <v/>
      </c>
      <c r="AJ139" s="228" t="str">
        <f>IF([2]相关演算!AJ139="","",[2]相关演算!AJ139)</f>
        <v/>
      </c>
      <c r="AK139" s="228" t="str">
        <f>IF([2]相关演算!AK139="","",[2]相关演算!AK139)</f>
        <v/>
      </c>
      <c r="AL139" s="228" t="str">
        <f>IF([2]相关演算!AL139="","",[2]相关演算!AL139)</f>
        <v/>
      </c>
      <c r="AM139" s="228" t="str">
        <f>IF([2]相关演算!AM139="","",[2]相关演算!AM139)</f>
        <v/>
      </c>
      <c r="AN139" s="228" t="str">
        <f>IF([2]相关演算!AN139="","",[2]相关演算!AN139)</f>
        <v/>
      </c>
      <c r="AO139" s="228" t="str">
        <f>IF([2]相关演算!AO139="","",[2]相关演算!AO139)</f>
        <v/>
      </c>
      <c r="AP139" s="228" t="str">
        <f>IF([2]相关演算!AP139="","",[2]相关演算!AP139)</f>
        <v/>
      </c>
      <c r="AQ139" s="228" t="str">
        <f>IF([2]相关演算!AQ139="","",[2]相关演算!AQ139)</f>
        <v/>
      </c>
      <c r="AR139" s="228" t="str">
        <f>IF([2]相关演算!AR139="","",[2]相关演算!AR139)</f>
        <v/>
      </c>
      <c r="AS139" s="228" t="str">
        <f>IF([2]相关演算!AS139="","",[2]相关演算!AS139)</f>
        <v/>
      </c>
      <c r="AT139" s="228" t="str">
        <f>IF([2]相关演算!AT139="","",[2]相关演算!AT139)</f>
        <v/>
      </c>
      <c r="AU139" s="228" t="str">
        <f>IF([2]相关演算!AU139="","",[2]相关演算!AU139)</f>
        <v/>
      </c>
      <c r="AV139" s="228" t="str">
        <f>IF([2]相关演算!AV139="","",[2]相关演算!AV139)</f>
        <v/>
      </c>
      <c r="AW139" s="228" t="str">
        <f>IF([2]相关演算!AW139="","",[2]相关演算!AW139)</f>
        <v/>
      </c>
      <c r="AX139" s="228" t="str">
        <f>IF([2]相关演算!AX139="","",[2]相关演算!AX139)</f>
        <v/>
      </c>
      <c r="AY139" s="228" t="str">
        <f>IF([2]相关演算!AY139="","",[2]相关演算!AY139)</f>
        <v/>
      </c>
      <c r="AZ139" s="228" t="str">
        <f>IF([2]相关演算!AZ139="","",[2]相关演算!AZ139)</f>
        <v/>
      </c>
      <c r="BA139" s="228" t="str">
        <f>IF([2]相关演算!BA139="","",[2]相关演算!BA139)</f>
        <v/>
      </c>
      <c r="BB139" s="228" t="str">
        <f>IF([2]相关演算!BB139="","",[2]相关演算!BB139)</f>
        <v/>
      </c>
      <c r="BC139" s="228" t="str">
        <f>IF([2]相关演算!BC139="","",[2]相关演算!BC139)</f>
        <v/>
      </c>
      <c r="BD139" s="228" t="str">
        <f>IF([2]相关演算!BD139="","",[2]相关演算!BD139)</f>
        <v/>
      </c>
      <c r="BE139" s="228" t="str">
        <f>IF([2]相关演算!BE139="","",[2]相关演算!BE139)</f>
        <v/>
      </c>
      <c r="BF139" s="228" t="str">
        <f>IF([2]相关演算!BF139="","",[2]相关演算!BF139)</f>
        <v/>
      </c>
      <c r="BG139" s="228" t="str">
        <f>IF([2]相关演算!BG139="","",[2]相关演算!BG139)</f>
        <v/>
      </c>
      <c r="BH139" s="228" t="str">
        <f>IF([2]相关演算!BH139="","",[2]相关演算!BH139)</f>
        <v/>
      </c>
      <c r="BI139" s="228" t="str">
        <f>IF([2]相关演算!BI139="","",[2]相关演算!BI139)</f>
        <v/>
      </c>
      <c r="BJ139" s="228" t="str">
        <f>IF([2]相关演算!BJ139="","",[2]相关演算!BJ139)</f>
        <v/>
      </c>
      <c r="BK139" s="228" t="str">
        <f>IF([2]相关演算!BK139="","",[2]相关演算!BK139)</f>
        <v/>
      </c>
      <c r="BL139" s="228" t="str">
        <f>IF([2]相关演算!BL139="","",[2]相关演算!BL139)</f>
        <v/>
      </c>
      <c r="BM139" s="228" t="str">
        <f>IF([2]相关演算!BM139="","",[2]相关演算!BM139)</f>
        <v/>
      </c>
      <c r="BN139" s="228" t="str">
        <f>IF([2]相关演算!BN139="","",[2]相关演算!BN139)</f>
        <v/>
      </c>
      <c r="BO139" s="228" t="str">
        <f>IF([2]相关演算!BO139="","",[2]相关演算!BO139)</f>
        <v/>
      </c>
      <c r="BP139" s="228" t="str">
        <f>IF([2]相关演算!BP139="","",[2]相关演算!BP139)</f>
        <v/>
      </c>
      <c r="BQ139" s="228" t="str">
        <f>IF([2]相关演算!BQ139="","",[2]相关演算!BQ139)</f>
        <v/>
      </c>
      <c r="BR139" s="228" t="str">
        <f>IF([2]相关演算!BR139="","",[2]相关演算!BR139)</f>
        <v/>
      </c>
      <c r="BS139" s="228" t="str">
        <f>IF([2]相关演算!BS139="","",[2]相关演算!BS139)</f>
        <v/>
      </c>
      <c r="BT139" s="228" t="str">
        <f>IF([2]相关演算!BT139="","",[2]相关演算!BT139)</f>
        <v/>
      </c>
      <c r="BU139" s="228" t="str">
        <f>IF([2]相关演算!BU139="","",[2]相关演算!BU139)</f>
        <v/>
      </c>
      <c r="BV139" s="228" t="str">
        <f>IF([2]相关演算!BV139="","",[2]相关演算!BV139)</f>
        <v/>
      </c>
      <c r="BW139" s="228" t="str">
        <f>IF([2]相关演算!BW139="","",[2]相关演算!BW139)</f>
        <v/>
      </c>
      <c r="BX139" s="228" t="str">
        <f>IF([2]相关演算!BX139="","",[2]相关演算!BX139)</f>
        <v/>
      </c>
      <c r="BY139" s="228" t="str">
        <f>IF([2]相关演算!BY139="","",[2]相关演算!BY139)</f>
        <v/>
      </c>
      <c r="BZ139" s="228" t="str">
        <f>IF([2]相关演算!BZ139="","",[2]相关演算!BZ139)</f>
        <v/>
      </c>
      <c r="CA139" s="228" t="str">
        <f>IF([2]相关演算!CA139="","",[2]相关演算!CA139)</f>
        <v/>
      </c>
      <c r="CB139" s="228" t="str">
        <f>IF([2]相关演算!CB139="","",[2]相关演算!CB139)</f>
        <v/>
      </c>
      <c r="CC139" s="228" t="str">
        <f>IF([2]相关演算!CC139="","",[2]相关演算!CC139)</f>
        <v/>
      </c>
      <c r="CD139" s="228" t="str">
        <f>IF([2]相关演算!CD139="","",[2]相关演算!CD139)</f>
        <v/>
      </c>
      <c r="CE139" s="228" t="str">
        <f>IF([2]相关演算!CE139="","",[2]相关演算!CE139)</f>
        <v/>
      </c>
      <c r="CF139" s="228" t="str">
        <f>IF([2]相关演算!CF139="","",[2]相关演算!CF139)</f>
        <v/>
      </c>
      <c r="CG139" s="228" t="str">
        <f>IF([2]相关演算!CG139="","",[2]相关演算!CG139)</f>
        <v/>
      </c>
      <c r="CH139" s="228" t="str">
        <f>IF([2]相关演算!CH139="","",[2]相关演算!CH139)</f>
        <v/>
      </c>
      <c r="CI139" s="228" t="str">
        <f>IF([2]相关演算!CI139="","",[2]相关演算!CI139)</f>
        <v/>
      </c>
      <c r="CJ139" s="228" t="str">
        <f>IF([2]相关演算!CJ139="","",[2]相关演算!CJ139)</f>
        <v/>
      </c>
      <c r="CK139" s="228" t="str">
        <f>IF([2]相关演算!CK139="","",[2]相关演算!CK139)</f>
        <v/>
      </c>
      <c r="CL139" s="228" t="str">
        <f>IF([2]相关演算!CL139="","",[2]相关演算!CL139)</f>
        <v/>
      </c>
      <c r="CM139" s="228" t="str">
        <f>IF([2]相关演算!CM139="","",[2]相关演算!CM139)</f>
        <v/>
      </c>
      <c r="CN139" s="228" t="str">
        <f>IF([2]相关演算!CN139="","",[2]相关演算!CN139)</f>
        <v/>
      </c>
      <c r="CO139" s="228" t="str">
        <f>IF([2]相关演算!CO139="","",[2]相关演算!CO139)</f>
        <v/>
      </c>
      <c r="CP139" s="228" t="str">
        <f>IF([2]相关演算!CP139="","",[2]相关演算!CP139)</f>
        <v/>
      </c>
      <c r="CQ139" s="228" t="str">
        <f>IF([2]相关演算!CQ139="","",[2]相关演算!CQ139)</f>
        <v/>
      </c>
      <c r="CR139" s="228" t="str">
        <f>IF([2]相关演算!CR139="","",[2]相关演算!CR139)</f>
        <v/>
      </c>
      <c r="CS139" s="228" t="str">
        <f>IF([2]相关演算!CS139="","",[2]相关演算!CS139)</f>
        <v/>
      </c>
      <c r="CT139" s="228" t="str">
        <f>IF([2]相关演算!CT139="","",[2]相关演算!CT139)</f>
        <v/>
      </c>
      <c r="CU139" s="228" t="str">
        <f>IF([2]相关演算!CU139="","",[2]相关演算!CU139)</f>
        <v/>
      </c>
      <c r="CV139" s="228" t="str">
        <f>IF([2]相关演算!CV139="","",[2]相关演算!CV139)</f>
        <v/>
      </c>
      <c r="CW139" s="228" t="str">
        <f>IF([2]相关演算!CW139="","",[2]相关演算!CW139)</f>
        <v/>
      </c>
      <c r="CX139" s="228" t="str">
        <f>IF([2]相关演算!CX139="","",[2]相关演算!CX139)</f>
        <v/>
      </c>
      <c r="CY139" s="228" t="str">
        <f>IF([2]相关演算!CY139="","",[2]相关演算!CY139)</f>
        <v/>
      </c>
      <c r="CZ139" s="228" t="str">
        <f>IF([2]相关演算!CZ139="","",[2]相关演算!CZ139)</f>
        <v/>
      </c>
      <c r="DA139" s="228" t="str">
        <f>IF([2]相关演算!DA139="","",[2]相关演算!DA139)</f>
        <v/>
      </c>
      <c r="DB139" s="228" t="str">
        <f>IF([2]相关演算!DB139="","",[2]相关演算!DB139)</f>
        <v/>
      </c>
      <c r="DC139" s="228" t="str">
        <f>IF([2]相关演算!DC139="","",[2]相关演算!DC139)</f>
        <v/>
      </c>
      <c r="DD139" s="228" t="str">
        <f>IF([2]相关演算!DD139="","",[2]相关演算!DD139)</f>
        <v/>
      </c>
      <c r="DE139" s="228" t="str">
        <f>IF([2]相关演算!DE139="","",[2]相关演算!DE139)</f>
        <v/>
      </c>
      <c r="DF139" s="228" t="str">
        <f>IF([2]相关演算!DF139="","",[2]相关演算!DF139)</f>
        <v/>
      </c>
      <c r="DG139" s="228" t="str">
        <f>IF([2]相关演算!DG139="","",[2]相关演算!DG139)</f>
        <v/>
      </c>
      <c r="DH139" s="228" t="str">
        <f>IF([2]相关演算!DH139="","",[2]相关演算!DH139)</f>
        <v/>
      </c>
      <c r="DI139" s="228" t="str">
        <f>IF([2]相关演算!DI139="","",[2]相关演算!DI139)</f>
        <v/>
      </c>
      <c r="DJ139" s="228" t="str">
        <f>IF([2]相关演算!DJ139="","",[2]相关演算!DJ139)</f>
        <v/>
      </c>
      <c r="DK139" s="228" t="str">
        <f>IF([2]相关演算!DK139="","",[2]相关演算!DK139)</f>
        <v/>
      </c>
      <c r="DL139" s="228" t="str">
        <f>IF([2]相关演算!DL139="","",[2]相关演算!DL139)</f>
        <v/>
      </c>
      <c r="DM139" s="228" t="str">
        <f>IF([2]相关演算!DM139="","",[2]相关演算!DM139)</f>
        <v/>
      </c>
      <c r="DN139" s="228" t="str">
        <f>IF([2]相关演算!DN139="","",[2]相关演算!DN139)</f>
        <v/>
      </c>
      <c r="DO139" s="228" t="str">
        <f>IF([2]相关演算!DO139="","",[2]相关演算!DO139)</f>
        <v/>
      </c>
      <c r="DP139" s="228" t="str">
        <f>IF([2]相关演算!DP139="","",[2]相关演算!DP139)</f>
        <v/>
      </c>
      <c r="DQ139" s="228" t="str">
        <f>IF([2]相关演算!DQ139="","",[2]相关演算!DQ139)</f>
        <v/>
      </c>
      <c r="DR139" s="228" t="str">
        <f>IF([2]相关演算!DR139="","",[2]相关演算!DR139)</f>
        <v/>
      </c>
      <c r="DS139" s="228" t="str">
        <f>IF([2]相关演算!DS139="","",[2]相关演算!DS139)</f>
        <v/>
      </c>
      <c r="DT139" s="228" t="str">
        <f>IF([2]相关演算!DT139="","",[2]相关演算!DT139)</f>
        <v/>
      </c>
      <c r="DU139" s="228" t="str">
        <f>IF([2]相关演算!DU139="","",[2]相关演算!DU139)</f>
        <v/>
      </c>
      <c r="DV139" s="228" t="str">
        <f>IF([2]相关演算!DV139="","",[2]相关演算!DV139)</f>
        <v/>
      </c>
      <c r="DW139" s="228" t="str">
        <f>IF([2]相关演算!DW139="","",[2]相关演算!DW139)</f>
        <v/>
      </c>
      <c r="DX139" s="228" t="str">
        <f>IF([2]相关演算!DX139="","",[2]相关演算!DX139)</f>
        <v/>
      </c>
      <c r="DY139" s="228" t="str">
        <f>IF([2]相关演算!DY139="","",[2]相关演算!DY139)</f>
        <v/>
      </c>
      <c r="DZ139" s="228" t="str">
        <f>IF([2]相关演算!DZ139="","",[2]相关演算!DZ139)</f>
        <v/>
      </c>
      <c r="EA139" s="228" t="str">
        <f>IF([2]相关演算!EA139="","",[2]相关演算!EA139)</f>
        <v/>
      </c>
      <c r="EB139" s="228" t="str">
        <f>IF([2]相关演算!EB139="","",[2]相关演算!EB139)</f>
        <v/>
      </c>
      <c r="EC139" s="228" t="str">
        <f>IF([2]相关演算!EC139="","",[2]相关演算!EC139)</f>
        <v/>
      </c>
      <c r="ED139" s="228" t="str">
        <f>IF([2]相关演算!ED139="","",[2]相关演算!ED139)</f>
        <v/>
      </c>
      <c r="EE139" s="228" t="str">
        <f>IF([2]相关演算!EE139="","",[2]相关演算!EE139)</f>
        <v/>
      </c>
      <c r="EF139" s="228" t="str">
        <f>IF([2]相关演算!EF139="","",[2]相关演算!EF139)</f>
        <v/>
      </c>
      <c r="EG139" s="228" t="str">
        <f>IF([2]相关演算!EG139="","",[2]相关演算!EG139)</f>
        <v/>
      </c>
      <c r="EH139" s="228" t="str">
        <f>IF([2]相关演算!EH139="","",[2]相关演算!EH139)</f>
        <v/>
      </c>
      <c r="EI139" s="228" t="str">
        <f>IF([2]相关演算!EI139="","",[2]相关演算!EI139)</f>
        <v/>
      </c>
      <c r="EJ139" s="228" t="str">
        <f>IF([2]相关演算!EJ139="","",[2]相关演算!EJ139)</f>
        <v/>
      </c>
      <c r="EK139" s="228" t="str">
        <f>IF([2]相关演算!EK139="","",[2]相关演算!EK139)</f>
        <v/>
      </c>
      <c r="EL139" s="228" t="str">
        <f>IF([2]相关演算!EL139="","",[2]相关演算!EL139)</f>
        <v/>
      </c>
      <c r="EM139" s="228" t="str">
        <f>IF([2]相关演算!EM139="","",[2]相关演算!EM139)</f>
        <v/>
      </c>
      <c r="EN139" s="228" t="str">
        <f>IF([2]相关演算!EN139="","",[2]相关演算!EN139)</f>
        <v/>
      </c>
      <c r="EO139" s="228" t="str">
        <f>IF([2]相关演算!EO139="","",[2]相关演算!EO139)</f>
        <v/>
      </c>
      <c r="EP139" s="228" t="str">
        <f>IF([2]相关演算!EP139="","",[2]相关演算!EP139)</f>
        <v/>
      </c>
      <c r="EQ139" s="228" t="str">
        <f>IF([2]相关演算!EQ139="","",[2]相关演算!EQ139)</f>
        <v/>
      </c>
      <c r="ER139" s="228" t="str">
        <f>IF([2]相关演算!ER139="","",[2]相关演算!ER139)</f>
        <v/>
      </c>
      <c r="ES139" s="228" t="str">
        <f>IF([2]相关演算!ES139="","",[2]相关演算!ES139)</f>
        <v/>
      </c>
      <c r="ET139" s="228" t="str">
        <f>IF([2]相关演算!ET139="","",[2]相关演算!ET139)</f>
        <v/>
      </c>
      <c r="EU139" s="228" t="str">
        <f>IF([2]相关演算!EU139="","",[2]相关演算!EU139)</f>
        <v/>
      </c>
      <c r="EV139" s="228" t="str">
        <f>IF([2]相关演算!EV139="","",[2]相关演算!EV139)</f>
        <v/>
      </c>
      <c r="EW139" s="228" t="str">
        <f>IF([2]相关演算!EW139="","",[2]相关演算!EW139)</f>
        <v/>
      </c>
      <c r="EX139" s="228" t="str">
        <f>IF([2]相关演算!EX139="","",[2]相关演算!EX139)</f>
        <v/>
      </c>
      <c r="EY139" s="228" t="str">
        <f>IF([2]相关演算!EY139="","",[2]相关演算!EY139)</f>
        <v/>
      </c>
      <c r="EZ139" s="228" t="str">
        <f>IF([2]相关演算!EZ139="","",[2]相关演算!EZ139)</f>
        <v/>
      </c>
      <c r="FA139" s="228" t="str">
        <f>IF([2]相关演算!FA139="","",[2]相关演算!FA139)</f>
        <v/>
      </c>
      <c r="FB139" s="228" t="str">
        <f>IF([2]相关演算!FB139="","",[2]相关演算!FB139)</f>
        <v/>
      </c>
      <c r="FC139" s="228" t="str">
        <f>IF([2]相关演算!FC139="","",[2]相关演算!FC139)</f>
        <v/>
      </c>
      <c r="FD139" s="228" t="str">
        <f>IF([2]相关演算!FD139="","",[2]相关演算!FD139)</f>
        <v/>
      </c>
      <c r="FE139" s="228" t="str">
        <f>IF([2]相关演算!FE139="","",[2]相关演算!FE139)</f>
        <v/>
      </c>
      <c r="FF139" s="228" t="str">
        <f>IF([2]相关演算!FF139="","",[2]相关演算!FF139)</f>
        <v/>
      </c>
      <c r="FG139" s="228" t="str">
        <f>IF([2]相关演算!FG139="","",[2]相关演算!FG139)</f>
        <v/>
      </c>
      <c r="FH139" s="228">
        <f>IF([2]相关演算!FH139="","",[2]相关演算!FH139)</f>
        <v>10124</v>
      </c>
      <c r="FI139" s="228" t="str">
        <f>IF([2]相关演算!FI139="","",[2]相关演算!FI139)</f>
        <v/>
      </c>
      <c r="FJ139" s="228" t="str">
        <f>IF([2]相关演算!FJ139="","",[2]相关演算!FJ139)</f>
        <v/>
      </c>
      <c r="FK139" s="228" t="str">
        <f>IF([2]相关演算!FK139="","",[2]相关演算!FK139)</f>
        <v/>
      </c>
      <c r="FL139" s="228" t="str">
        <f>IF([2]相关演算!FL139="","",[2]相关演算!FL139)</f>
        <v/>
      </c>
      <c r="FM139" s="228" t="str">
        <f>IF([2]相关演算!FM139="","",[2]相关演算!FM139)</f>
        <v/>
      </c>
      <c r="FN139" s="228" t="str">
        <f>IF([2]相关演算!FN139="","",[2]相关演算!FN139)</f>
        <v/>
      </c>
      <c r="FO139" s="228" t="str">
        <f>IF([2]相关演算!FO139="","",[2]相关演算!FO139)</f>
        <v/>
      </c>
      <c r="FP139" s="228" t="str">
        <f>IF([2]相关演算!FP139="","",[2]相关演算!FP139)</f>
        <v/>
      </c>
      <c r="FQ139" s="228" t="str">
        <f>IF([2]相关演算!FQ139="","",[2]相关演算!FQ139)</f>
        <v/>
      </c>
      <c r="FR139" s="228" t="str">
        <f>IF([2]相关演算!FR139="","",[2]相关演算!FR139)</f>
        <v/>
      </c>
      <c r="FS139" s="228" t="str">
        <f>IF([2]相关演算!FS139="","",[2]相关演算!FS139)</f>
        <v/>
      </c>
      <c r="FT139" s="228" t="str">
        <f>IF([2]相关演算!FT139="","",[2]相关演算!FT139)</f>
        <v/>
      </c>
      <c r="FU139" s="228" t="str">
        <f>IF([2]相关演算!FU139="","",[2]相关演算!FU139)</f>
        <v/>
      </c>
      <c r="FV139" s="228" t="str">
        <f>IF([2]相关演算!FV139="","",[2]相关演算!FV139)</f>
        <v/>
      </c>
      <c r="FW139" s="228" t="str">
        <f>IF([2]相关演算!FW139="","",[2]相关演算!FW139)</f>
        <v/>
      </c>
      <c r="FX139" s="228" t="str">
        <f>IF([2]相关演算!FX139="","",[2]相关演算!FX139)</f>
        <v/>
      </c>
      <c r="FY139" s="228" t="str">
        <f>IF([2]相关演算!FY139="","",[2]相关演算!FY139)</f>
        <v/>
      </c>
      <c r="FZ139" s="228" t="str">
        <f>IF([2]相关演算!FZ139="","",[2]相关演算!FZ139)</f>
        <v/>
      </c>
      <c r="GA139" s="228" t="str">
        <f>IF([2]相关演算!GA139="","",[2]相关演算!GA139)</f>
        <v/>
      </c>
      <c r="GB139" s="228" t="str">
        <f>IF([2]相关演算!GB139="","",[2]相关演算!GB139)</f>
        <v/>
      </c>
      <c r="GC139" s="228" t="str">
        <f>IF([2]相关演算!GC139="","",[2]相关演算!GC139)</f>
        <v/>
      </c>
      <c r="GD139" s="228" t="str">
        <f>IF([2]相关演算!GD139="","",[2]相关演算!GD139)</f>
        <v/>
      </c>
      <c r="GE139" s="228" t="str">
        <f>IF([2]相关演算!GE139="","",[2]相关演算!GE139)</f>
        <v/>
      </c>
      <c r="GF139" s="228" t="str">
        <f>IF([2]相关演算!GF139="","",[2]相关演算!GF139)</f>
        <v/>
      </c>
      <c r="GG139" s="228" t="str">
        <f>IF([2]相关演算!GG139="","",[2]相关演算!GG139)</f>
        <v/>
      </c>
      <c r="GH139" s="228" t="str">
        <f>IF([2]相关演算!GH139="","",[2]相关演算!GH139)</f>
        <v/>
      </c>
      <c r="GI139" s="228" t="str">
        <f>IF([2]相关演算!GI139="","",[2]相关演算!GI139)</f>
        <v/>
      </c>
      <c r="GJ139" s="228" t="str">
        <f>IF([2]相关演算!GJ139="","",[2]相关演算!GJ139)</f>
        <v/>
      </c>
      <c r="GK139" s="228" t="str">
        <f>IF([2]相关演算!GK139="","",[2]相关演算!GK139)</f>
        <v/>
      </c>
      <c r="GL139" s="228" t="str">
        <f>IF([2]相关演算!GL139="","",[2]相关演算!GL139)</f>
        <v/>
      </c>
      <c r="GM139" s="228" t="str">
        <f>IF([2]相关演算!GM139="","",[2]相关演算!GM139)</f>
        <v/>
      </c>
      <c r="GN139" s="228" t="str">
        <f>IF([2]相关演算!GN139="","",[2]相关演算!GN139)</f>
        <v/>
      </c>
      <c r="GO139" s="228" t="str">
        <f>IF([2]相关演算!GO139="","",[2]相关演算!GO139)</f>
        <v/>
      </c>
      <c r="GP139" s="228" t="str">
        <f>IF([2]相关演算!GP139="","",[2]相关演算!GP139)</f>
        <v/>
      </c>
      <c r="GQ139" s="228" t="str">
        <f>IF([2]相关演算!GQ139="","",[2]相关演算!GQ139)</f>
        <v/>
      </c>
      <c r="GR139" s="228" t="str">
        <f>IF([2]相关演算!GR139="","",[2]相关演算!GR139)</f>
        <v/>
      </c>
      <c r="GS139" s="228" t="str">
        <f>IF([2]相关演算!GS139="","",[2]相关演算!GS139)</f>
        <v/>
      </c>
      <c r="GT139" s="228" t="str">
        <f>IF([2]相关演算!GT139="","",[2]相关演算!GT139)</f>
        <v/>
      </c>
      <c r="GU139" s="228" t="str">
        <f>IF([2]相关演算!GU139="","",[2]相关演算!GU139)</f>
        <v/>
      </c>
      <c r="GV139" s="228" t="str">
        <f>IF([2]相关演算!GV139="","",[2]相关演算!GV139)</f>
        <v/>
      </c>
      <c r="GW139" s="228" t="str">
        <f>IF([2]相关演算!GW139="","",[2]相关演算!GW139)</f>
        <v/>
      </c>
      <c r="GX139" s="228" t="str">
        <f>IF([2]相关演算!GX139="","",[2]相关演算!GX139)</f>
        <v/>
      </c>
      <c r="GY139" s="228" t="str">
        <f>IF([2]相关演算!GY139="","",[2]相关演算!GY139)</f>
        <v/>
      </c>
      <c r="GZ139" s="228" t="str">
        <f>IF([2]相关演算!GZ139="","",[2]相关演算!GZ139)</f>
        <v/>
      </c>
    </row>
    <row r="140" spans="1:208">
      <c r="A140" s="228" t="str">
        <f>IF([2]相关演算!A140="","",[2]相关演算!A140)</f>
        <v/>
      </c>
      <c r="B140" s="228" t="str">
        <f>IF([2]相关演算!B140="","",[2]相关演算!B140)</f>
        <v/>
      </c>
      <c r="C140" s="228" t="str">
        <f>IF([2]相关演算!C140="","",[2]相关演算!C140)</f>
        <v/>
      </c>
      <c r="D140" s="228" t="str">
        <f>IF([2]相关演算!D140="","",[2]相关演算!D140)</f>
        <v/>
      </c>
      <c r="E140" s="228" t="str">
        <f>IF([2]相关演算!E140="","",[2]相关演算!E140)</f>
        <v/>
      </c>
      <c r="F140" s="228" t="str">
        <f>IF([2]相关演算!F140="","",[2]相关演算!F140)</f>
        <v/>
      </c>
      <c r="G140" s="228" t="str">
        <f>IF([2]相关演算!G140="","",[2]相关演算!G140)</f>
        <v/>
      </c>
      <c r="H140" s="228" t="str">
        <f>IF([2]相关演算!H140="","",[2]相关演算!H140)</f>
        <v/>
      </c>
      <c r="I140" s="228" t="str">
        <f>IF([2]相关演算!I140="","",[2]相关演算!I140)</f>
        <v/>
      </c>
      <c r="J140" s="228" t="str">
        <f>IF([2]相关演算!J140="","",[2]相关演算!J140)</f>
        <v/>
      </c>
      <c r="K140" s="228" t="str">
        <f>IF([2]相关演算!K140="","",[2]相关演算!K140)</f>
        <v/>
      </c>
      <c r="L140" s="228" t="str">
        <f>IF([2]相关演算!L140="","",[2]相关演算!L140)</f>
        <v/>
      </c>
      <c r="M140" s="228" t="str">
        <f>IF([2]相关演算!M140="","",[2]相关演算!M140)</f>
        <v/>
      </c>
      <c r="N140" s="228" t="str">
        <f>IF([2]相关演算!N140="","",[2]相关演算!N140)</f>
        <v/>
      </c>
      <c r="O140" s="228" t="str">
        <f>IF([2]相关演算!O140="","",[2]相关演算!O140)</f>
        <v/>
      </c>
      <c r="P140" s="228" t="str">
        <f>IF([2]相关演算!P140="","",[2]相关演算!P140)</f>
        <v/>
      </c>
      <c r="Q140" s="228" t="str">
        <f>IF([2]相关演算!Q140="","",[2]相关演算!Q140)</f>
        <v/>
      </c>
      <c r="R140" s="228" t="str">
        <f>IF([2]相关演算!R140="","",[2]相关演算!R140)</f>
        <v/>
      </c>
      <c r="S140" s="228" t="str">
        <f>IF([2]相关演算!S140="","",[2]相关演算!S140)</f>
        <v/>
      </c>
      <c r="T140" s="228" t="str">
        <f>IF([2]相关演算!T140="","",[2]相关演算!T140)</f>
        <v/>
      </c>
      <c r="U140" s="228" t="str">
        <f>IF([2]相关演算!U140="","",[2]相关演算!U140)</f>
        <v/>
      </c>
      <c r="V140" s="228" t="str">
        <f>IF([2]相关演算!V140="","",[2]相关演算!V140)</f>
        <v/>
      </c>
      <c r="W140" s="228" t="str">
        <f>IF([2]相关演算!W140="","",[2]相关演算!W140)</f>
        <v/>
      </c>
      <c r="X140" s="228" t="str">
        <f>IF([2]相关演算!X140="","",[2]相关演算!X140)</f>
        <v/>
      </c>
      <c r="Y140" s="228" t="str">
        <f>IF([2]相关演算!Y140="","",[2]相关演算!Y140)</f>
        <v/>
      </c>
      <c r="Z140" s="228" t="str">
        <f>IF([2]相关演算!Z140="","",[2]相关演算!Z140)</f>
        <v/>
      </c>
      <c r="AA140" s="228" t="str">
        <f>IF([2]相关演算!AA140="","",[2]相关演算!AA140)</f>
        <v/>
      </c>
      <c r="AB140" s="228" t="str">
        <f>IF([2]相关演算!AB140="","",[2]相关演算!AB140)</f>
        <v/>
      </c>
      <c r="AC140" s="228" t="str">
        <f>IF([2]相关演算!AC140="","",[2]相关演算!AC140)</f>
        <v/>
      </c>
      <c r="AD140" s="228" t="str">
        <f>IF([2]相关演算!AD140="","",[2]相关演算!AD140)</f>
        <v/>
      </c>
      <c r="AE140" s="228" t="str">
        <f>IF([2]相关演算!AE140="","",[2]相关演算!AE140)</f>
        <v/>
      </c>
      <c r="AF140" s="228" t="str">
        <f>IF([2]相关演算!AF140="","",[2]相关演算!AF140)</f>
        <v/>
      </c>
      <c r="AG140" s="228" t="str">
        <f>IF([2]相关演算!AG140="","",[2]相关演算!AG140)</f>
        <v/>
      </c>
      <c r="AH140" s="228" t="str">
        <f>IF([2]相关演算!AH140="","",[2]相关演算!AH140)</f>
        <v/>
      </c>
      <c r="AI140" s="228" t="str">
        <f>IF([2]相关演算!AI140="","",[2]相关演算!AI140)</f>
        <v/>
      </c>
      <c r="AJ140" s="228" t="str">
        <f>IF([2]相关演算!AJ140="","",[2]相关演算!AJ140)</f>
        <v/>
      </c>
      <c r="AK140" s="228" t="str">
        <f>IF([2]相关演算!AK140="","",[2]相关演算!AK140)</f>
        <v/>
      </c>
      <c r="AL140" s="228" t="str">
        <f>IF([2]相关演算!AL140="","",[2]相关演算!AL140)</f>
        <v/>
      </c>
      <c r="AM140" s="228" t="str">
        <f>IF([2]相关演算!AM140="","",[2]相关演算!AM140)</f>
        <v/>
      </c>
      <c r="AN140" s="228" t="str">
        <f>IF([2]相关演算!AN140="","",[2]相关演算!AN140)</f>
        <v/>
      </c>
      <c r="AO140" s="228" t="str">
        <f>IF([2]相关演算!AO140="","",[2]相关演算!AO140)</f>
        <v/>
      </c>
      <c r="AP140" s="228" t="str">
        <f>IF([2]相关演算!AP140="","",[2]相关演算!AP140)</f>
        <v/>
      </c>
      <c r="AQ140" s="228" t="str">
        <f>IF([2]相关演算!AQ140="","",[2]相关演算!AQ140)</f>
        <v/>
      </c>
      <c r="AR140" s="228" t="str">
        <f>IF([2]相关演算!AR140="","",[2]相关演算!AR140)</f>
        <v/>
      </c>
      <c r="AS140" s="228" t="str">
        <f>IF([2]相关演算!AS140="","",[2]相关演算!AS140)</f>
        <v/>
      </c>
      <c r="AT140" s="228" t="str">
        <f>IF([2]相关演算!AT140="","",[2]相关演算!AT140)</f>
        <v/>
      </c>
      <c r="AU140" s="228" t="str">
        <f>IF([2]相关演算!AU140="","",[2]相关演算!AU140)</f>
        <v/>
      </c>
      <c r="AV140" s="228" t="str">
        <f>IF([2]相关演算!AV140="","",[2]相关演算!AV140)</f>
        <v/>
      </c>
      <c r="AW140" s="228" t="str">
        <f>IF([2]相关演算!AW140="","",[2]相关演算!AW140)</f>
        <v/>
      </c>
      <c r="AX140" s="228" t="str">
        <f>IF([2]相关演算!AX140="","",[2]相关演算!AX140)</f>
        <v/>
      </c>
      <c r="AY140" s="228" t="str">
        <f>IF([2]相关演算!AY140="","",[2]相关演算!AY140)</f>
        <v/>
      </c>
      <c r="AZ140" s="228" t="str">
        <f>IF([2]相关演算!AZ140="","",[2]相关演算!AZ140)</f>
        <v/>
      </c>
      <c r="BA140" s="228" t="str">
        <f>IF([2]相关演算!BA140="","",[2]相关演算!BA140)</f>
        <v/>
      </c>
      <c r="BB140" s="228" t="str">
        <f>IF([2]相关演算!BB140="","",[2]相关演算!BB140)</f>
        <v/>
      </c>
      <c r="BC140" s="228" t="str">
        <f>IF([2]相关演算!BC140="","",[2]相关演算!BC140)</f>
        <v/>
      </c>
      <c r="BD140" s="228" t="str">
        <f>IF([2]相关演算!BD140="","",[2]相关演算!BD140)</f>
        <v/>
      </c>
      <c r="BE140" s="228" t="str">
        <f>IF([2]相关演算!BE140="","",[2]相关演算!BE140)</f>
        <v/>
      </c>
      <c r="BF140" s="228" t="str">
        <f>IF([2]相关演算!BF140="","",[2]相关演算!BF140)</f>
        <v/>
      </c>
      <c r="BG140" s="228" t="str">
        <f>IF([2]相关演算!BG140="","",[2]相关演算!BG140)</f>
        <v/>
      </c>
      <c r="BH140" s="228" t="str">
        <f>IF([2]相关演算!BH140="","",[2]相关演算!BH140)</f>
        <v/>
      </c>
      <c r="BI140" s="228" t="str">
        <f>IF([2]相关演算!BI140="","",[2]相关演算!BI140)</f>
        <v/>
      </c>
      <c r="BJ140" s="228" t="str">
        <f>IF([2]相关演算!BJ140="","",[2]相关演算!BJ140)</f>
        <v/>
      </c>
      <c r="BK140" s="228" t="str">
        <f>IF([2]相关演算!BK140="","",[2]相关演算!BK140)</f>
        <v/>
      </c>
      <c r="BL140" s="228" t="str">
        <f>IF([2]相关演算!BL140="","",[2]相关演算!BL140)</f>
        <v/>
      </c>
      <c r="BM140" s="228" t="str">
        <f>IF([2]相关演算!BM140="","",[2]相关演算!BM140)</f>
        <v/>
      </c>
      <c r="BN140" s="228" t="str">
        <f>IF([2]相关演算!BN140="","",[2]相关演算!BN140)</f>
        <v/>
      </c>
      <c r="BO140" s="228" t="str">
        <f>IF([2]相关演算!BO140="","",[2]相关演算!BO140)</f>
        <v/>
      </c>
      <c r="BP140" s="228" t="str">
        <f>IF([2]相关演算!BP140="","",[2]相关演算!BP140)</f>
        <v/>
      </c>
      <c r="BQ140" s="228" t="str">
        <f>IF([2]相关演算!BQ140="","",[2]相关演算!BQ140)</f>
        <v/>
      </c>
      <c r="BR140" s="228" t="str">
        <f>IF([2]相关演算!BR140="","",[2]相关演算!BR140)</f>
        <v/>
      </c>
      <c r="BS140" s="228" t="str">
        <f>IF([2]相关演算!BS140="","",[2]相关演算!BS140)</f>
        <v/>
      </c>
      <c r="BT140" s="228" t="str">
        <f>IF([2]相关演算!BT140="","",[2]相关演算!BT140)</f>
        <v/>
      </c>
      <c r="BU140" s="228" t="str">
        <f>IF([2]相关演算!BU140="","",[2]相关演算!BU140)</f>
        <v/>
      </c>
      <c r="BV140" s="228" t="str">
        <f>IF([2]相关演算!BV140="","",[2]相关演算!BV140)</f>
        <v/>
      </c>
      <c r="BW140" s="228" t="str">
        <f>IF([2]相关演算!BW140="","",[2]相关演算!BW140)</f>
        <v/>
      </c>
      <c r="BX140" s="228" t="str">
        <f>IF([2]相关演算!BX140="","",[2]相关演算!BX140)</f>
        <v/>
      </c>
      <c r="BY140" s="228" t="str">
        <f>IF([2]相关演算!BY140="","",[2]相关演算!BY140)</f>
        <v/>
      </c>
      <c r="BZ140" s="228" t="str">
        <f>IF([2]相关演算!BZ140="","",[2]相关演算!BZ140)</f>
        <v/>
      </c>
      <c r="CA140" s="228" t="str">
        <f>IF([2]相关演算!CA140="","",[2]相关演算!CA140)</f>
        <v/>
      </c>
      <c r="CB140" s="228" t="str">
        <f>IF([2]相关演算!CB140="","",[2]相关演算!CB140)</f>
        <v/>
      </c>
      <c r="CC140" s="228" t="str">
        <f>IF([2]相关演算!CC140="","",[2]相关演算!CC140)</f>
        <v/>
      </c>
      <c r="CD140" s="228" t="str">
        <f>IF([2]相关演算!CD140="","",[2]相关演算!CD140)</f>
        <v/>
      </c>
      <c r="CE140" s="228" t="str">
        <f>IF([2]相关演算!CE140="","",[2]相关演算!CE140)</f>
        <v/>
      </c>
      <c r="CF140" s="228" t="str">
        <f>IF([2]相关演算!CF140="","",[2]相关演算!CF140)</f>
        <v/>
      </c>
      <c r="CG140" s="228" t="str">
        <f>IF([2]相关演算!CG140="","",[2]相关演算!CG140)</f>
        <v/>
      </c>
      <c r="CH140" s="228" t="str">
        <f>IF([2]相关演算!CH140="","",[2]相关演算!CH140)</f>
        <v/>
      </c>
      <c r="CI140" s="228" t="str">
        <f>IF([2]相关演算!CI140="","",[2]相关演算!CI140)</f>
        <v/>
      </c>
      <c r="CJ140" s="228" t="str">
        <f>IF([2]相关演算!CJ140="","",[2]相关演算!CJ140)</f>
        <v/>
      </c>
      <c r="CK140" s="228" t="str">
        <f>IF([2]相关演算!CK140="","",[2]相关演算!CK140)</f>
        <v/>
      </c>
      <c r="CL140" s="228" t="str">
        <f>IF([2]相关演算!CL140="","",[2]相关演算!CL140)</f>
        <v/>
      </c>
      <c r="CM140" s="228" t="str">
        <f>IF([2]相关演算!CM140="","",[2]相关演算!CM140)</f>
        <v/>
      </c>
      <c r="CN140" s="228" t="str">
        <f>IF([2]相关演算!CN140="","",[2]相关演算!CN140)</f>
        <v/>
      </c>
      <c r="CO140" s="228" t="str">
        <f>IF([2]相关演算!CO140="","",[2]相关演算!CO140)</f>
        <v/>
      </c>
      <c r="CP140" s="228" t="str">
        <f>IF([2]相关演算!CP140="","",[2]相关演算!CP140)</f>
        <v/>
      </c>
      <c r="CQ140" s="228" t="str">
        <f>IF([2]相关演算!CQ140="","",[2]相关演算!CQ140)</f>
        <v/>
      </c>
      <c r="CR140" s="228" t="str">
        <f>IF([2]相关演算!CR140="","",[2]相关演算!CR140)</f>
        <v/>
      </c>
      <c r="CS140" s="228" t="str">
        <f>IF([2]相关演算!CS140="","",[2]相关演算!CS140)</f>
        <v/>
      </c>
      <c r="CT140" s="228" t="str">
        <f>IF([2]相关演算!CT140="","",[2]相关演算!CT140)</f>
        <v/>
      </c>
      <c r="CU140" s="228" t="str">
        <f>IF([2]相关演算!CU140="","",[2]相关演算!CU140)</f>
        <v/>
      </c>
      <c r="CV140" s="228" t="str">
        <f>IF([2]相关演算!CV140="","",[2]相关演算!CV140)</f>
        <v/>
      </c>
      <c r="CW140" s="228" t="str">
        <f>IF([2]相关演算!CW140="","",[2]相关演算!CW140)</f>
        <v/>
      </c>
      <c r="CX140" s="228" t="str">
        <f>IF([2]相关演算!CX140="","",[2]相关演算!CX140)</f>
        <v/>
      </c>
      <c r="CY140" s="228" t="str">
        <f>IF([2]相关演算!CY140="","",[2]相关演算!CY140)</f>
        <v/>
      </c>
      <c r="CZ140" s="228" t="str">
        <f>IF([2]相关演算!CZ140="","",[2]相关演算!CZ140)</f>
        <v/>
      </c>
      <c r="DA140" s="228" t="str">
        <f>IF([2]相关演算!DA140="","",[2]相关演算!DA140)</f>
        <v/>
      </c>
      <c r="DB140" s="228" t="str">
        <f>IF([2]相关演算!DB140="","",[2]相关演算!DB140)</f>
        <v/>
      </c>
      <c r="DC140" s="228" t="str">
        <f>IF([2]相关演算!DC140="","",[2]相关演算!DC140)</f>
        <v/>
      </c>
      <c r="DD140" s="228" t="str">
        <f>IF([2]相关演算!DD140="","",[2]相关演算!DD140)</f>
        <v/>
      </c>
      <c r="DE140" s="228" t="str">
        <f>IF([2]相关演算!DE140="","",[2]相关演算!DE140)</f>
        <v/>
      </c>
      <c r="DF140" s="228" t="str">
        <f>IF([2]相关演算!DF140="","",[2]相关演算!DF140)</f>
        <v/>
      </c>
      <c r="DG140" s="228" t="str">
        <f>IF([2]相关演算!DG140="","",[2]相关演算!DG140)</f>
        <v/>
      </c>
      <c r="DH140" s="228" t="str">
        <f>IF([2]相关演算!DH140="","",[2]相关演算!DH140)</f>
        <v/>
      </c>
      <c r="DI140" s="228" t="str">
        <f>IF([2]相关演算!DI140="","",[2]相关演算!DI140)</f>
        <v/>
      </c>
      <c r="DJ140" s="228" t="str">
        <f>IF([2]相关演算!DJ140="","",[2]相关演算!DJ140)</f>
        <v/>
      </c>
      <c r="DK140" s="228" t="str">
        <f>IF([2]相关演算!DK140="","",[2]相关演算!DK140)</f>
        <v/>
      </c>
      <c r="DL140" s="228" t="str">
        <f>IF([2]相关演算!DL140="","",[2]相关演算!DL140)</f>
        <v/>
      </c>
      <c r="DM140" s="228" t="str">
        <f>IF([2]相关演算!DM140="","",[2]相关演算!DM140)</f>
        <v/>
      </c>
      <c r="DN140" s="228" t="str">
        <f>IF([2]相关演算!DN140="","",[2]相关演算!DN140)</f>
        <v/>
      </c>
      <c r="DO140" s="228" t="str">
        <f>IF([2]相关演算!DO140="","",[2]相关演算!DO140)</f>
        <v/>
      </c>
      <c r="DP140" s="228" t="str">
        <f>IF([2]相关演算!DP140="","",[2]相关演算!DP140)</f>
        <v/>
      </c>
      <c r="DQ140" s="228" t="str">
        <f>IF([2]相关演算!DQ140="","",[2]相关演算!DQ140)</f>
        <v/>
      </c>
      <c r="DR140" s="228" t="str">
        <f>IF([2]相关演算!DR140="","",[2]相关演算!DR140)</f>
        <v/>
      </c>
      <c r="DS140" s="228" t="str">
        <f>IF([2]相关演算!DS140="","",[2]相关演算!DS140)</f>
        <v/>
      </c>
      <c r="DT140" s="228" t="str">
        <f>IF([2]相关演算!DT140="","",[2]相关演算!DT140)</f>
        <v/>
      </c>
      <c r="DU140" s="228" t="str">
        <f>IF([2]相关演算!DU140="","",[2]相关演算!DU140)</f>
        <v/>
      </c>
      <c r="DV140" s="228" t="str">
        <f>IF([2]相关演算!DV140="","",[2]相关演算!DV140)</f>
        <v/>
      </c>
      <c r="DW140" s="228" t="str">
        <f>IF([2]相关演算!DW140="","",[2]相关演算!DW140)</f>
        <v/>
      </c>
      <c r="DX140" s="228" t="str">
        <f>IF([2]相关演算!DX140="","",[2]相关演算!DX140)</f>
        <v/>
      </c>
      <c r="DY140" s="228" t="str">
        <f>IF([2]相关演算!DY140="","",[2]相关演算!DY140)</f>
        <v/>
      </c>
      <c r="DZ140" s="228" t="str">
        <f>IF([2]相关演算!DZ140="","",[2]相关演算!DZ140)</f>
        <v/>
      </c>
      <c r="EA140" s="228" t="str">
        <f>IF([2]相关演算!EA140="","",[2]相关演算!EA140)</f>
        <v/>
      </c>
      <c r="EB140" s="228" t="str">
        <f>IF([2]相关演算!EB140="","",[2]相关演算!EB140)</f>
        <v/>
      </c>
      <c r="EC140" s="228" t="str">
        <f>IF([2]相关演算!EC140="","",[2]相关演算!EC140)</f>
        <v/>
      </c>
      <c r="ED140" s="228" t="str">
        <f>IF([2]相关演算!ED140="","",[2]相关演算!ED140)</f>
        <v/>
      </c>
      <c r="EE140" s="228" t="str">
        <f>IF([2]相关演算!EE140="","",[2]相关演算!EE140)</f>
        <v/>
      </c>
      <c r="EF140" s="228" t="str">
        <f>IF([2]相关演算!EF140="","",[2]相关演算!EF140)</f>
        <v/>
      </c>
      <c r="EG140" s="228" t="str">
        <f>IF([2]相关演算!EG140="","",[2]相关演算!EG140)</f>
        <v/>
      </c>
      <c r="EH140" s="228" t="str">
        <f>IF([2]相关演算!EH140="","",[2]相关演算!EH140)</f>
        <v/>
      </c>
      <c r="EI140" s="228" t="str">
        <f>IF([2]相关演算!EI140="","",[2]相关演算!EI140)</f>
        <v/>
      </c>
      <c r="EJ140" s="228" t="str">
        <f>IF([2]相关演算!EJ140="","",[2]相关演算!EJ140)</f>
        <v/>
      </c>
      <c r="EK140" s="228" t="str">
        <f>IF([2]相关演算!EK140="","",[2]相关演算!EK140)</f>
        <v/>
      </c>
      <c r="EL140" s="228" t="str">
        <f>IF([2]相关演算!EL140="","",[2]相关演算!EL140)</f>
        <v/>
      </c>
      <c r="EM140" s="228" t="str">
        <f>IF([2]相关演算!EM140="","",[2]相关演算!EM140)</f>
        <v/>
      </c>
      <c r="EN140" s="228" t="str">
        <f>IF([2]相关演算!EN140="","",[2]相关演算!EN140)</f>
        <v/>
      </c>
      <c r="EO140" s="228" t="str">
        <f>IF([2]相关演算!EO140="","",[2]相关演算!EO140)</f>
        <v/>
      </c>
      <c r="EP140" s="228" t="str">
        <f>IF([2]相关演算!EP140="","",[2]相关演算!EP140)</f>
        <v/>
      </c>
      <c r="EQ140" s="228" t="str">
        <f>IF([2]相关演算!EQ140="","",[2]相关演算!EQ140)</f>
        <v/>
      </c>
      <c r="ER140" s="228" t="str">
        <f>IF([2]相关演算!ER140="","",[2]相关演算!ER140)</f>
        <v/>
      </c>
      <c r="ES140" s="228" t="str">
        <f>IF([2]相关演算!ES140="","",[2]相关演算!ES140)</f>
        <v/>
      </c>
      <c r="ET140" s="228" t="str">
        <f>IF([2]相关演算!ET140="","",[2]相关演算!ET140)</f>
        <v/>
      </c>
      <c r="EU140" s="228" t="str">
        <f>IF([2]相关演算!EU140="","",[2]相关演算!EU140)</f>
        <v/>
      </c>
      <c r="EV140" s="228" t="str">
        <f>IF([2]相关演算!EV140="","",[2]相关演算!EV140)</f>
        <v/>
      </c>
      <c r="EW140" s="228" t="str">
        <f>IF([2]相关演算!EW140="","",[2]相关演算!EW140)</f>
        <v/>
      </c>
      <c r="EX140" s="228" t="str">
        <f>IF([2]相关演算!EX140="","",[2]相关演算!EX140)</f>
        <v/>
      </c>
      <c r="EY140" s="228" t="str">
        <f>IF([2]相关演算!EY140="","",[2]相关演算!EY140)</f>
        <v/>
      </c>
      <c r="EZ140" s="228" t="str">
        <f>IF([2]相关演算!EZ140="","",[2]相关演算!EZ140)</f>
        <v/>
      </c>
      <c r="FA140" s="228" t="str">
        <f>IF([2]相关演算!FA140="","",[2]相关演算!FA140)</f>
        <v/>
      </c>
      <c r="FB140" s="228" t="str">
        <f>IF([2]相关演算!FB140="","",[2]相关演算!FB140)</f>
        <v/>
      </c>
      <c r="FC140" s="228" t="str">
        <f>IF([2]相关演算!FC140="","",[2]相关演算!FC140)</f>
        <v/>
      </c>
      <c r="FD140" s="228" t="str">
        <f>IF([2]相关演算!FD140="","",[2]相关演算!FD140)</f>
        <v/>
      </c>
      <c r="FE140" s="228" t="str">
        <f>IF([2]相关演算!FE140="","",[2]相关演算!FE140)</f>
        <v/>
      </c>
      <c r="FF140" s="228" t="str">
        <f>IF([2]相关演算!FF140="","",[2]相关演算!FF140)</f>
        <v/>
      </c>
      <c r="FG140" s="228" t="str">
        <f>IF([2]相关演算!FG140="","",[2]相关演算!FG140)</f>
        <v/>
      </c>
      <c r="FH140" s="228">
        <f>IF([2]相关演算!FH140="","",[2]相关演算!FH140)</f>
        <v>10125</v>
      </c>
      <c r="FI140" s="228" t="str">
        <f>IF([2]相关演算!FI140="","",[2]相关演算!FI140)</f>
        <v/>
      </c>
      <c r="FJ140" s="228" t="str">
        <f>IF([2]相关演算!FJ140="","",[2]相关演算!FJ140)</f>
        <v/>
      </c>
      <c r="FK140" s="228" t="str">
        <f>IF([2]相关演算!FK140="","",[2]相关演算!FK140)</f>
        <v/>
      </c>
      <c r="FL140" s="228" t="str">
        <f>IF([2]相关演算!FL140="","",[2]相关演算!FL140)</f>
        <v/>
      </c>
      <c r="FM140" s="228" t="str">
        <f>IF([2]相关演算!FM140="","",[2]相关演算!FM140)</f>
        <v/>
      </c>
      <c r="FN140" s="228" t="str">
        <f>IF([2]相关演算!FN140="","",[2]相关演算!FN140)</f>
        <v/>
      </c>
      <c r="FO140" s="228" t="str">
        <f>IF([2]相关演算!FO140="","",[2]相关演算!FO140)</f>
        <v/>
      </c>
      <c r="FP140" s="228" t="str">
        <f>IF([2]相关演算!FP140="","",[2]相关演算!FP140)</f>
        <v/>
      </c>
      <c r="FQ140" s="228" t="str">
        <f>IF([2]相关演算!FQ140="","",[2]相关演算!FQ140)</f>
        <v/>
      </c>
      <c r="FR140" s="228" t="str">
        <f>IF([2]相关演算!FR140="","",[2]相关演算!FR140)</f>
        <v/>
      </c>
      <c r="FS140" s="228" t="str">
        <f>IF([2]相关演算!FS140="","",[2]相关演算!FS140)</f>
        <v/>
      </c>
      <c r="FT140" s="228" t="str">
        <f>IF([2]相关演算!FT140="","",[2]相关演算!FT140)</f>
        <v/>
      </c>
      <c r="FU140" s="228" t="str">
        <f>IF([2]相关演算!FU140="","",[2]相关演算!FU140)</f>
        <v/>
      </c>
      <c r="FV140" s="228" t="str">
        <f>IF([2]相关演算!FV140="","",[2]相关演算!FV140)</f>
        <v/>
      </c>
      <c r="FW140" s="228" t="str">
        <f>IF([2]相关演算!FW140="","",[2]相关演算!FW140)</f>
        <v/>
      </c>
      <c r="FX140" s="228" t="str">
        <f>IF([2]相关演算!FX140="","",[2]相关演算!FX140)</f>
        <v/>
      </c>
      <c r="FY140" s="228" t="str">
        <f>IF([2]相关演算!FY140="","",[2]相关演算!FY140)</f>
        <v/>
      </c>
      <c r="FZ140" s="228" t="str">
        <f>IF([2]相关演算!FZ140="","",[2]相关演算!FZ140)</f>
        <v/>
      </c>
      <c r="GA140" s="228" t="str">
        <f>IF([2]相关演算!GA140="","",[2]相关演算!GA140)</f>
        <v/>
      </c>
      <c r="GB140" s="228" t="str">
        <f>IF([2]相关演算!GB140="","",[2]相关演算!GB140)</f>
        <v/>
      </c>
      <c r="GC140" s="228" t="str">
        <f>IF([2]相关演算!GC140="","",[2]相关演算!GC140)</f>
        <v/>
      </c>
      <c r="GD140" s="228" t="str">
        <f>IF([2]相关演算!GD140="","",[2]相关演算!GD140)</f>
        <v/>
      </c>
      <c r="GE140" s="228" t="str">
        <f>IF([2]相关演算!GE140="","",[2]相关演算!GE140)</f>
        <v/>
      </c>
      <c r="GF140" s="228" t="str">
        <f>IF([2]相关演算!GF140="","",[2]相关演算!GF140)</f>
        <v/>
      </c>
      <c r="GG140" s="228" t="str">
        <f>IF([2]相关演算!GG140="","",[2]相关演算!GG140)</f>
        <v/>
      </c>
      <c r="GH140" s="228" t="str">
        <f>IF([2]相关演算!GH140="","",[2]相关演算!GH140)</f>
        <v/>
      </c>
      <c r="GI140" s="228" t="str">
        <f>IF([2]相关演算!GI140="","",[2]相关演算!GI140)</f>
        <v/>
      </c>
      <c r="GJ140" s="228" t="str">
        <f>IF([2]相关演算!GJ140="","",[2]相关演算!GJ140)</f>
        <v/>
      </c>
      <c r="GK140" s="228" t="str">
        <f>IF([2]相关演算!GK140="","",[2]相关演算!GK140)</f>
        <v/>
      </c>
      <c r="GL140" s="228" t="str">
        <f>IF([2]相关演算!GL140="","",[2]相关演算!GL140)</f>
        <v/>
      </c>
      <c r="GM140" s="228" t="str">
        <f>IF([2]相关演算!GM140="","",[2]相关演算!GM140)</f>
        <v/>
      </c>
      <c r="GN140" s="228" t="str">
        <f>IF([2]相关演算!GN140="","",[2]相关演算!GN140)</f>
        <v/>
      </c>
      <c r="GO140" s="228" t="str">
        <f>IF([2]相关演算!GO140="","",[2]相关演算!GO140)</f>
        <v/>
      </c>
      <c r="GP140" s="228" t="str">
        <f>IF([2]相关演算!GP140="","",[2]相关演算!GP140)</f>
        <v/>
      </c>
      <c r="GQ140" s="228" t="str">
        <f>IF([2]相关演算!GQ140="","",[2]相关演算!GQ140)</f>
        <v/>
      </c>
      <c r="GR140" s="228" t="str">
        <f>IF([2]相关演算!GR140="","",[2]相关演算!GR140)</f>
        <v/>
      </c>
      <c r="GS140" s="228" t="str">
        <f>IF([2]相关演算!GS140="","",[2]相关演算!GS140)</f>
        <v/>
      </c>
      <c r="GT140" s="228" t="str">
        <f>IF([2]相关演算!GT140="","",[2]相关演算!GT140)</f>
        <v/>
      </c>
      <c r="GU140" s="228" t="str">
        <f>IF([2]相关演算!GU140="","",[2]相关演算!GU140)</f>
        <v/>
      </c>
      <c r="GV140" s="228" t="str">
        <f>IF([2]相关演算!GV140="","",[2]相关演算!GV140)</f>
        <v/>
      </c>
      <c r="GW140" s="228" t="str">
        <f>IF([2]相关演算!GW140="","",[2]相关演算!GW140)</f>
        <v/>
      </c>
      <c r="GX140" s="228" t="str">
        <f>IF([2]相关演算!GX140="","",[2]相关演算!GX140)</f>
        <v/>
      </c>
      <c r="GY140" s="228" t="str">
        <f>IF([2]相关演算!GY140="","",[2]相关演算!GY140)</f>
        <v/>
      </c>
      <c r="GZ140" s="228" t="str">
        <f>IF([2]相关演算!GZ140="","",[2]相关演算!GZ140)</f>
        <v/>
      </c>
    </row>
    <row r="141" spans="1:208">
      <c r="A141" s="228" t="str">
        <f>IF([2]相关演算!A141="","",[2]相关演算!A141)</f>
        <v/>
      </c>
      <c r="B141" s="228" t="str">
        <f>IF([2]相关演算!B141="","",[2]相关演算!B141)</f>
        <v/>
      </c>
      <c r="C141" s="228" t="str">
        <f>IF([2]相关演算!C141="","",[2]相关演算!C141)</f>
        <v/>
      </c>
      <c r="D141" s="228" t="str">
        <f>IF([2]相关演算!D141="","",[2]相关演算!D141)</f>
        <v/>
      </c>
      <c r="E141" s="228" t="str">
        <f>IF([2]相关演算!E141="","",[2]相关演算!E141)</f>
        <v/>
      </c>
      <c r="F141" s="228" t="str">
        <f>IF([2]相关演算!F141="","",[2]相关演算!F141)</f>
        <v/>
      </c>
      <c r="G141" s="228" t="str">
        <f>IF([2]相关演算!G141="","",[2]相关演算!G141)</f>
        <v/>
      </c>
      <c r="H141" s="228" t="str">
        <f>IF([2]相关演算!H141="","",[2]相关演算!H141)</f>
        <v/>
      </c>
      <c r="I141" s="228" t="str">
        <f>IF([2]相关演算!I141="","",[2]相关演算!I141)</f>
        <v/>
      </c>
      <c r="J141" s="228" t="str">
        <f>IF([2]相关演算!J141="","",[2]相关演算!J141)</f>
        <v/>
      </c>
      <c r="K141" s="228" t="str">
        <f>IF([2]相关演算!K141="","",[2]相关演算!K141)</f>
        <v/>
      </c>
      <c r="L141" s="228" t="str">
        <f>IF([2]相关演算!L141="","",[2]相关演算!L141)</f>
        <v/>
      </c>
      <c r="M141" s="228" t="str">
        <f>IF([2]相关演算!M141="","",[2]相关演算!M141)</f>
        <v/>
      </c>
      <c r="N141" s="228" t="str">
        <f>IF([2]相关演算!N141="","",[2]相关演算!N141)</f>
        <v/>
      </c>
      <c r="O141" s="228" t="str">
        <f>IF([2]相关演算!O141="","",[2]相关演算!O141)</f>
        <v/>
      </c>
      <c r="P141" s="228" t="str">
        <f>IF([2]相关演算!P141="","",[2]相关演算!P141)</f>
        <v/>
      </c>
      <c r="Q141" s="228" t="str">
        <f>IF([2]相关演算!Q141="","",[2]相关演算!Q141)</f>
        <v/>
      </c>
      <c r="R141" s="228" t="str">
        <f>IF([2]相关演算!R141="","",[2]相关演算!R141)</f>
        <v/>
      </c>
      <c r="S141" s="228" t="str">
        <f>IF([2]相关演算!S141="","",[2]相关演算!S141)</f>
        <v/>
      </c>
      <c r="T141" s="228" t="str">
        <f>IF([2]相关演算!T141="","",[2]相关演算!T141)</f>
        <v/>
      </c>
      <c r="U141" s="228" t="str">
        <f>IF([2]相关演算!U141="","",[2]相关演算!U141)</f>
        <v/>
      </c>
      <c r="V141" s="228" t="str">
        <f>IF([2]相关演算!V141="","",[2]相关演算!V141)</f>
        <v/>
      </c>
      <c r="W141" s="228" t="str">
        <f>IF([2]相关演算!W141="","",[2]相关演算!W141)</f>
        <v/>
      </c>
      <c r="X141" s="228" t="str">
        <f>IF([2]相关演算!X141="","",[2]相关演算!X141)</f>
        <v/>
      </c>
      <c r="Y141" s="228" t="str">
        <f>IF([2]相关演算!Y141="","",[2]相关演算!Y141)</f>
        <v/>
      </c>
      <c r="Z141" s="228" t="str">
        <f>IF([2]相关演算!Z141="","",[2]相关演算!Z141)</f>
        <v/>
      </c>
      <c r="AA141" s="228" t="str">
        <f>IF([2]相关演算!AA141="","",[2]相关演算!AA141)</f>
        <v/>
      </c>
      <c r="AB141" s="228" t="str">
        <f>IF([2]相关演算!AB141="","",[2]相关演算!AB141)</f>
        <v/>
      </c>
      <c r="AC141" s="228" t="str">
        <f>IF([2]相关演算!AC141="","",[2]相关演算!AC141)</f>
        <v/>
      </c>
      <c r="AD141" s="228" t="str">
        <f>IF([2]相关演算!AD141="","",[2]相关演算!AD141)</f>
        <v/>
      </c>
      <c r="AE141" s="228" t="str">
        <f>IF([2]相关演算!AE141="","",[2]相关演算!AE141)</f>
        <v/>
      </c>
      <c r="AF141" s="228" t="str">
        <f>IF([2]相关演算!AF141="","",[2]相关演算!AF141)</f>
        <v/>
      </c>
      <c r="AG141" s="228" t="str">
        <f>IF([2]相关演算!AG141="","",[2]相关演算!AG141)</f>
        <v/>
      </c>
      <c r="AH141" s="228" t="str">
        <f>IF([2]相关演算!AH141="","",[2]相关演算!AH141)</f>
        <v/>
      </c>
      <c r="AI141" s="228" t="str">
        <f>IF([2]相关演算!AI141="","",[2]相关演算!AI141)</f>
        <v/>
      </c>
      <c r="AJ141" s="228" t="str">
        <f>IF([2]相关演算!AJ141="","",[2]相关演算!AJ141)</f>
        <v/>
      </c>
      <c r="AK141" s="228" t="str">
        <f>IF([2]相关演算!AK141="","",[2]相关演算!AK141)</f>
        <v/>
      </c>
      <c r="AL141" s="228" t="str">
        <f>IF([2]相关演算!AL141="","",[2]相关演算!AL141)</f>
        <v/>
      </c>
      <c r="AM141" s="228" t="str">
        <f>IF([2]相关演算!AM141="","",[2]相关演算!AM141)</f>
        <v/>
      </c>
      <c r="AN141" s="228" t="str">
        <f>IF([2]相关演算!AN141="","",[2]相关演算!AN141)</f>
        <v/>
      </c>
      <c r="AO141" s="228" t="str">
        <f>IF([2]相关演算!AO141="","",[2]相关演算!AO141)</f>
        <v/>
      </c>
      <c r="AP141" s="228" t="str">
        <f>IF([2]相关演算!AP141="","",[2]相关演算!AP141)</f>
        <v/>
      </c>
      <c r="AQ141" s="228" t="str">
        <f>IF([2]相关演算!AQ141="","",[2]相关演算!AQ141)</f>
        <v/>
      </c>
      <c r="AR141" s="228" t="str">
        <f>IF([2]相关演算!AR141="","",[2]相关演算!AR141)</f>
        <v/>
      </c>
      <c r="AS141" s="228" t="str">
        <f>IF([2]相关演算!AS141="","",[2]相关演算!AS141)</f>
        <v/>
      </c>
      <c r="AT141" s="228" t="str">
        <f>IF([2]相关演算!AT141="","",[2]相关演算!AT141)</f>
        <v/>
      </c>
      <c r="AU141" s="228" t="str">
        <f>IF([2]相关演算!AU141="","",[2]相关演算!AU141)</f>
        <v/>
      </c>
      <c r="AV141" s="228" t="str">
        <f>IF([2]相关演算!AV141="","",[2]相关演算!AV141)</f>
        <v/>
      </c>
      <c r="AW141" s="228" t="str">
        <f>IF([2]相关演算!AW141="","",[2]相关演算!AW141)</f>
        <v/>
      </c>
      <c r="AX141" s="228" t="str">
        <f>IF([2]相关演算!AX141="","",[2]相关演算!AX141)</f>
        <v/>
      </c>
      <c r="AY141" s="228" t="str">
        <f>IF([2]相关演算!AY141="","",[2]相关演算!AY141)</f>
        <v/>
      </c>
      <c r="AZ141" s="228" t="str">
        <f>IF([2]相关演算!AZ141="","",[2]相关演算!AZ141)</f>
        <v/>
      </c>
      <c r="BA141" s="228" t="str">
        <f>IF([2]相关演算!BA141="","",[2]相关演算!BA141)</f>
        <v/>
      </c>
      <c r="BB141" s="228" t="str">
        <f>IF([2]相关演算!BB141="","",[2]相关演算!BB141)</f>
        <v/>
      </c>
      <c r="BC141" s="228" t="str">
        <f>IF([2]相关演算!BC141="","",[2]相关演算!BC141)</f>
        <v/>
      </c>
      <c r="BD141" s="228" t="str">
        <f>IF([2]相关演算!BD141="","",[2]相关演算!BD141)</f>
        <v/>
      </c>
      <c r="BE141" s="228" t="str">
        <f>IF([2]相关演算!BE141="","",[2]相关演算!BE141)</f>
        <v/>
      </c>
      <c r="BF141" s="228" t="str">
        <f>IF([2]相关演算!BF141="","",[2]相关演算!BF141)</f>
        <v/>
      </c>
      <c r="BG141" s="228" t="str">
        <f>IF([2]相关演算!BG141="","",[2]相关演算!BG141)</f>
        <v/>
      </c>
      <c r="BH141" s="228" t="str">
        <f>IF([2]相关演算!BH141="","",[2]相关演算!BH141)</f>
        <v/>
      </c>
      <c r="BI141" s="228" t="str">
        <f>IF([2]相关演算!BI141="","",[2]相关演算!BI141)</f>
        <v/>
      </c>
      <c r="BJ141" s="228" t="str">
        <f>IF([2]相关演算!BJ141="","",[2]相关演算!BJ141)</f>
        <v/>
      </c>
      <c r="BK141" s="228" t="str">
        <f>IF([2]相关演算!BK141="","",[2]相关演算!BK141)</f>
        <v/>
      </c>
      <c r="BL141" s="228" t="str">
        <f>IF([2]相关演算!BL141="","",[2]相关演算!BL141)</f>
        <v/>
      </c>
      <c r="BM141" s="228" t="str">
        <f>IF([2]相关演算!BM141="","",[2]相关演算!BM141)</f>
        <v/>
      </c>
      <c r="BN141" s="228" t="str">
        <f>IF([2]相关演算!BN141="","",[2]相关演算!BN141)</f>
        <v/>
      </c>
      <c r="BO141" s="228" t="str">
        <f>IF([2]相关演算!BO141="","",[2]相关演算!BO141)</f>
        <v/>
      </c>
      <c r="BP141" s="228" t="str">
        <f>IF([2]相关演算!BP141="","",[2]相关演算!BP141)</f>
        <v/>
      </c>
      <c r="BQ141" s="228" t="str">
        <f>IF([2]相关演算!BQ141="","",[2]相关演算!BQ141)</f>
        <v/>
      </c>
      <c r="BR141" s="228" t="str">
        <f>IF([2]相关演算!BR141="","",[2]相关演算!BR141)</f>
        <v/>
      </c>
      <c r="BS141" s="228" t="str">
        <f>IF([2]相关演算!BS141="","",[2]相关演算!BS141)</f>
        <v/>
      </c>
      <c r="BT141" s="228" t="str">
        <f>IF([2]相关演算!BT141="","",[2]相关演算!BT141)</f>
        <v/>
      </c>
      <c r="BU141" s="228" t="str">
        <f>IF([2]相关演算!BU141="","",[2]相关演算!BU141)</f>
        <v/>
      </c>
      <c r="BV141" s="228" t="str">
        <f>IF([2]相关演算!BV141="","",[2]相关演算!BV141)</f>
        <v/>
      </c>
      <c r="BW141" s="228" t="str">
        <f>IF([2]相关演算!BW141="","",[2]相关演算!BW141)</f>
        <v/>
      </c>
      <c r="BX141" s="228" t="str">
        <f>IF([2]相关演算!BX141="","",[2]相关演算!BX141)</f>
        <v/>
      </c>
      <c r="BY141" s="228" t="str">
        <f>IF([2]相关演算!BY141="","",[2]相关演算!BY141)</f>
        <v/>
      </c>
      <c r="BZ141" s="228" t="str">
        <f>IF([2]相关演算!BZ141="","",[2]相关演算!BZ141)</f>
        <v/>
      </c>
      <c r="CA141" s="228" t="str">
        <f>IF([2]相关演算!CA141="","",[2]相关演算!CA141)</f>
        <v/>
      </c>
      <c r="CB141" s="228" t="str">
        <f>IF([2]相关演算!CB141="","",[2]相关演算!CB141)</f>
        <v/>
      </c>
      <c r="CC141" s="228" t="str">
        <f>IF([2]相关演算!CC141="","",[2]相关演算!CC141)</f>
        <v/>
      </c>
      <c r="CD141" s="228" t="str">
        <f>IF([2]相关演算!CD141="","",[2]相关演算!CD141)</f>
        <v/>
      </c>
      <c r="CE141" s="228" t="str">
        <f>IF([2]相关演算!CE141="","",[2]相关演算!CE141)</f>
        <v/>
      </c>
      <c r="CF141" s="228" t="str">
        <f>IF([2]相关演算!CF141="","",[2]相关演算!CF141)</f>
        <v/>
      </c>
      <c r="CG141" s="228" t="str">
        <f>IF([2]相关演算!CG141="","",[2]相关演算!CG141)</f>
        <v/>
      </c>
      <c r="CH141" s="228" t="str">
        <f>IF([2]相关演算!CH141="","",[2]相关演算!CH141)</f>
        <v/>
      </c>
      <c r="CI141" s="228" t="str">
        <f>IF([2]相关演算!CI141="","",[2]相关演算!CI141)</f>
        <v/>
      </c>
      <c r="CJ141" s="228" t="str">
        <f>IF([2]相关演算!CJ141="","",[2]相关演算!CJ141)</f>
        <v/>
      </c>
      <c r="CK141" s="228" t="str">
        <f>IF([2]相关演算!CK141="","",[2]相关演算!CK141)</f>
        <v/>
      </c>
      <c r="CL141" s="228" t="str">
        <f>IF([2]相关演算!CL141="","",[2]相关演算!CL141)</f>
        <v/>
      </c>
      <c r="CM141" s="228" t="str">
        <f>IF([2]相关演算!CM141="","",[2]相关演算!CM141)</f>
        <v/>
      </c>
      <c r="CN141" s="228" t="str">
        <f>IF([2]相关演算!CN141="","",[2]相关演算!CN141)</f>
        <v/>
      </c>
      <c r="CO141" s="228" t="str">
        <f>IF([2]相关演算!CO141="","",[2]相关演算!CO141)</f>
        <v/>
      </c>
      <c r="CP141" s="228" t="str">
        <f>IF([2]相关演算!CP141="","",[2]相关演算!CP141)</f>
        <v/>
      </c>
      <c r="CQ141" s="228" t="str">
        <f>IF([2]相关演算!CQ141="","",[2]相关演算!CQ141)</f>
        <v/>
      </c>
      <c r="CR141" s="228" t="str">
        <f>IF([2]相关演算!CR141="","",[2]相关演算!CR141)</f>
        <v/>
      </c>
      <c r="CS141" s="228" t="str">
        <f>IF([2]相关演算!CS141="","",[2]相关演算!CS141)</f>
        <v/>
      </c>
      <c r="CT141" s="228" t="str">
        <f>IF([2]相关演算!CT141="","",[2]相关演算!CT141)</f>
        <v/>
      </c>
      <c r="CU141" s="228" t="str">
        <f>IF([2]相关演算!CU141="","",[2]相关演算!CU141)</f>
        <v/>
      </c>
      <c r="CV141" s="228" t="str">
        <f>IF([2]相关演算!CV141="","",[2]相关演算!CV141)</f>
        <v/>
      </c>
      <c r="CW141" s="228" t="str">
        <f>IF([2]相关演算!CW141="","",[2]相关演算!CW141)</f>
        <v/>
      </c>
      <c r="CX141" s="228" t="str">
        <f>IF([2]相关演算!CX141="","",[2]相关演算!CX141)</f>
        <v/>
      </c>
      <c r="CY141" s="228" t="str">
        <f>IF([2]相关演算!CY141="","",[2]相关演算!CY141)</f>
        <v/>
      </c>
      <c r="CZ141" s="228" t="str">
        <f>IF([2]相关演算!CZ141="","",[2]相关演算!CZ141)</f>
        <v/>
      </c>
      <c r="DA141" s="228" t="str">
        <f>IF([2]相关演算!DA141="","",[2]相关演算!DA141)</f>
        <v/>
      </c>
      <c r="DB141" s="228" t="str">
        <f>IF([2]相关演算!DB141="","",[2]相关演算!DB141)</f>
        <v/>
      </c>
      <c r="DC141" s="228" t="str">
        <f>IF([2]相关演算!DC141="","",[2]相关演算!DC141)</f>
        <v/>
      </c>
      <c r="DD141" s="228" t="str">
        <f>IF([2]相关演算!DD141="","",[2]相关演算!DD141)</f>
        <v/>
      </c>
      <c r="DE141" s="228" t="str">
        <f>IF([2]相关演算!DE141="","",[2]相关演算!DE141)</f>
        <v/>
      </c>
      <c r="DF141" s="228" t="str">
        <f>IF([2]相关演算!DF141="","",[2]相关演算!DF141)</f>
        <v/>
      </c>
      <c r="DG141" s="228" t="str">
        <f>IF([2]相关演算!DG141="","",[2]相关演算!DG141)</f>
        <v/>
      </c>
      <c r="DH141" s="228" t="str">
        <f>IF([2]相关演算!DH141="","",[2]相关演算!DH141)</f>
        <v/>
      </c>
      <c r="DI141" s="228" t="str">
        <f>IF([2]相关演算!DI141="","",[2]相关演算!DI141)</f>
        <v/>
      </c>
      <c r="DJ141" s="228" t="str">
        <f>IF([2]相关演算!DJ141="","",[2]相关演算!DJ141)</f>
        <v/>
      </c>
      <c r="DK141" s="228" t="str">
        <f>IF([2]相关演算!DK141="","",[2]相关演算!DK141)</f>
        <v/>
      </c>
      <c r="DL141" s="228" t="str">
        <f>IF([2]相关演算!DL141="","",[2]相关演算!DL141)</f>
        <v/>
      </c>
      <c r="DM141" s="228" t="str">
        <f>IF([2]相关演算!DM141="","",[2]相关演算!DM141)</f>
        <v/>
      </c>
      <c r="DN141" s="228" t="str">
        <f>IF([2]相关演算!DN141="","",[2]相关演算!DN141)</f>
        <v/>
      </c>
      <c r="DO141" s="228" t="str">
        <f>IF([2]相关演算!DO141="","",[2]相关演算!DO141)</f>
        <v/>
      </c>
      <c r="DP141" s="228" t="str">
        <f>IF([2]相关演算!DP141="","",[2]相关演算!DP141)</f>
        <v/>
      </c>
      <c r="DQ141" s="228" t="str">
        <f>IF([2]相关演算!DQ141="","",[2]相关演算!DQ141)</f>
        <v/>
      </c>
      <c r="DR141" s="228" t="str">
        <f>IF([2]相关演算!DR141="","",[2]相关演算!DR141)</f>
        <v/>
      </c>
      <c r="DS141" s="228" t="str">
        <f>IF([2]相关演算!DS141="","",[2]相关演算!DS141)</f>
        <v/>
      </c>
      <c r="DT141" s="228" t="str">
        <f>IF([2]相关演算!DT141="","",[2]相关演算!DT141)</f>
        <v/>
      </c>
      <c r="DU141" s="228" t="str">
        <f>IF([2]相关演算!DU141="","",[2]相关演算!DU141)</f>
        <v/>
      </c>
      <c r="DV141" s="228" t="str">
        <f>IF([2]相关演算!DV141="","",[2]相关演算!DV141)</f>
        <v/>
      </c>
      <c r="DW141" s="228" t="str">
        <f>IF([2]相关演算!DW141="","",[2]相关演算!DW141)</f>
        <v/>
      </c>
      <c r="DX141" s="228" t="str">
        <f>IF([2]相关演算!DX141="","",[2]相关演算!DX141)</f>
        <v/>
      </c>
      <c r="DY141" s="228" t="str">
        <f>IF([2]相关演算!DY141="","",[2]相关演算!DY141)</f>
        <v/>
      </c>
      <c r="DZ141" s="228" t="str">
        <f>IF([2]相关演算!DZ141="","",[2]相关演算!DZ141)</f>
        <v/>
      </c>
      <c r="EA141" s="228" t="str">
        <f>IF([2]相关演算!EA141="","",[2]相关演算!EA141)</f>
        <v/>
      </c>
      <c r="EB141" s="228" t="str">
        <f>IF([2]相关演算!EB141="","",[2]相关演算!EB141)</f>
        <v/>
      </c>
      <c r="EC141" s="228" t="str">
        <f>IF([2]相关演算!EC141="","",[2]相关演算!EC141)</f>
        <v/>
      </c>
      <c r="ED141" s="228" t="str">
        <f>IF([2]相关演算!ED141="","",[2]相关演算!ED141)</f>
        <v/>
      </c>
      <c r="EE141" s="228" t="str">
        <f>IF([2]相关演算!EE141="","",[2]相关演算!EE141)</f>
        <v/>
      </c>
      <c r="EF141" s="228" t="str">
        <f>IF([2]相关演算!EF141="","",[2]相关演算!EF141)</f>
        <v/>
      </c>
      <c r="EG141" s="228" t="str">
        <f>IF([2]相关演算!EG141="","",[2]相关演算!EG141)</f>
        <v/>
      </c>
      <c r="EH141" s="228" t="str">
        <f>IF([2]相关演算!EH141="","",[2]相关演算!EH141)</f>
        <v/>
      </c>
      <c r="EI141" s="228" t="str">
        <f>IF([2]相关演算!EI141="","",[2]相关演算!EI141)</f>
        <v/>
      </c>
      <c r="EJ141" s="228" t="str">
        <f>IF([2]相关演算!EJ141="","",[2]相关演算!EJ141)</f>
        <v/>
      </c>
      <c r="EK141" s="228" t="str">
        <f>IF([2]相关演算!EK141="","",[2]相关演算!EK141)</f>
        <v/>
      </c>
      <c r="EL141" s="228" t="str">
        <f>IF([2]相关演算!EL141="","",[2]相关演算!EL141)</f>
        <v/>
      </c>
      <c r="EM141" s="228" t="str">
        <f>IF([2]相关演算!EM141="","",[2]相关演算!EM141)</f>
        <v/>
      </c>
      <c r="EN141" s="228" t="str">
        <f>IF([2]相关演算!EN141="","",[2]相关演算!EN141)</f>
        <v/>
      </c>
      <c r="EO141" s="228" t="str">
        <f>IF([2]相关演算!EO141="","",[2]相关演算!EO141)</f>
        <v/>
      </c>
      <c r="EP141" s="228" t="str">
        <f>IF([2]相关演算!EP141="","",[2]相关演算!EP141)</f>
        <v/>
      </c>
      <c r="EQ141" s="228" t="str">
        <f>IF([2]相关演算!EQ141="","",[2]相关演算!EQ141)</f>
        <v/>
      </c>
      <c r="ER141" s="228" t="str">
        <f>IF([2]相关演算!ER141="","",[2]相关演算!ER141)</f>
        <v/>
      </c>
      <c r="ES141" s="228" t="str">
        <f>IF([2]相关演算!ES141="","",[2]相关演算!ES141)</f>
        <v/>
      </c>
      <c r="ET141" s="228" t="str">
        <f>IF([2]相关演算!ET141="","",[2]相关演算!ET141)</f>
        <v/>
      </c>
      <c r="EU141" s="228" t="str">
        <f>IF([2]相关演算!EU141="","",[2]相关演算!EU141)</f>
        <v/>
      </c>
      <c r="EV141" s="228" t="str">
        <f>IF([2]相关演算!EV141="","",[2]相关演算!EV141)</f>
        <v/>
      </c>
      <c r="EW141" s="228" t="str">
        <f>IF([2]相关演算!EW141="","",[2]相关演算!EW141)</f>
        <v/>
      </c>
      <c r="EX141" s="228" t="str">
        <f>IF([2]相关演算!EX141="","",[2]相关演算!EX141)</f>
        <v/>
      </c>
      <c r="EY141" s="228" t="str">
        <f>IF([2]相关演算!EY141="","",[2]相关演算!EY141)</f>
        <v/>
      </c>
      <c r="EZ141" s="228" t="str">
        <f>IF([2]相关演算!EZ141="","",[2]相关演算!EZ141)</f>
        <v/>
      </c>
      <c r="FA141" s="228" t="str">
        <f>IF([2]相关演算!FA141="","",[2]相关演算!FA141)</f>
        <v/>
      </c>
      <c r="FB141" s="228" t="str">
        <f>IF([2]相关演算!FB141="","",[2]相关演算!FB141)</f>
        <v/>
      </c>
      <c r="FC141" s="228" t="str">
        <f>IF([2]相关演算!FC141="","",[2]相关演算!FC141)</f>
        <v/>
      </c>
      <c r="FD141" s="228" t="str">
        <f>IF([2]相关演算!FD141="","",[2]相关演算!FD141)</f>
        <v/>
      </c>
      <c r="FE141" s="228" t="str">
        <f>IF([2]相关演算!FE141="","",[2]相关演算!FE141)</f>
        <v/>
      </c>
      <c r="FF141" s="228" t="str">
        <f>IF([2]相关演算!FF141="","",[2]相关演算!FF141)</f>
        <v/>
      </c>
      <c r="FG141" s="228" t="str">
        <f>IF([2]相关演算!FG141="","",[2]相关演算!FG141)</f>
        <v/>
      </c>
      <c r="FH141" s="228">
        <f>IF([2]相关演算!FH141="","",[2]相关演算!FH141)</f>
        <v>10126</v>
      </c>
      <c r="FI141" s="228" t="str">
        <f>IF([2]相关演算!FI141="","",[2]相关演算!FI141)</f>
        <v/>
      </c>
      <c r="FJ141" s="228" t="str">
        <f>IF([2]相关演算!FJ141="","",[2]相关演算!FJ141)</f>
        <v/>
      </c>
      <c r="FK141" s="228" t="str">
        <f>IF([2]相关演算!FK141="","",[2]相关演算!FK141)</f>
        <v/>
      </c>
      <c r="FL141" s="228" t="str">
        <f>IF([2]相关演算!FL141="","",[2]相关演算!FL141)</f>
        <v/>
      </c>
      <c r="FM141" s="228" t="str">
        <f>IF([2]相关演算!FM141="","",[2]相关演算!FM141)</f>
        <v/>
      </c>
      <c r="FN141" s="228" t="str">
        <f>IF([2]相关演算!FN141="","",[2]相关演算!FN141)</f>
        <v/>
      </c>
      <c r="FO141" s="228" t="str">
        <f>IF([2]相关演算!FO141="","",[2]相关演算!FO141)</f>
        <v/>
      </c>
      <c r="FP141" s="228" t="str">
        <f>IF([2]相关演算!FP141="","",[2]相关演算!FP141)</f>
        <v/>
      </c>
      <c r="FQ141" s="228" t="str">
        <f>IF([2]相关演算!FQ141="","",[2]相关演算!FQ141)</f>
        <v/>
      </c>
      <c r="FR141" s="228" t="str">
        <f>IF([2]相关演算!FR141="","",[2]相关演算!FR141)</f>
        <v/>
      </c>
      <c r="FS141" s="228" t="str">
        <f>IF([2]相关演算!FS141="","",[2]相关演算!FS141)</f>
        <v/>
      </c>
      <c r="FT141" s="228" t="str">
        <f>IF([2]相关演算!FT141="","",[2]相关演算!FT141)</f>
        <v/>
      </c>
      <c r="FU141" s="228" t="str">
        <f>IF([2]相关演算!FU141="","",[2]相关演算!FU141)</f>
        <v/>
      </c>
      <c r="FV141" s="228" t="str">
        <f>IF([2]相关演算!FV141="","",[2]相关演算!FV141)</f>
        <v/>
      </c>
      <c r="FW141" s="228" t="str">
        <f>IF([2]相关演算!FW141="","",[2]相关演算!FW141)</f>
        <v/>
      </c>
      <c r="FX141" s="228" t="str">
        <f>IF([2]相关演算!FX141="","",[2]相关演算!FX141)</f>
        <v/>
      </c>
      <c r="FY141" s="228" t="str">
        <f>IF([2]相关演算!FY141="","",[2]相关演算!FY141)</f>
        <v/>
      </c>
      <c r="FZ141" s="228" t="str">
        <f>IF([2]相关演算!FZ141="","",[2]相关演算!FZ141)</f>
        <v/>
      </c>
      <c r="GA141" s="228" t="str">
        <f>IF([2]相关演算!GA141="","",[2]相关演算!GA141)</f>
        <v/>
      </c>
      <c r="GB141" s="228" t="str">
        <f>IF([2]相关演算!GB141="","",[2]相关演算!GB141)</f>
        <v/>
      </c>
      <c r="GC141" s="228" t="str">
        <f>IF([2]相关演算!GC141="","",[2]相关演算!GC141)</f>
        <v/>
      </c>
      <c r="GD141" s="228" t="str">
        <f>IF([2]相关演算!GD141="","",[2]相关演算!GD141)</f>
        <v/>
      </c>
      <c r="GE141" s="228" t="str">
        <f>IF([2]相关演算!GE141="","",[2]相关演算!GE141)</f>
        <v/>
      </c>
      <c r="GF141" s="228" t="str">
        <f>IF([2]相关演算!GF141="","",[2]相关演算!GF141)</f>
        <v/>
      </c>
      <c r="GG141" s="228" t="str">
        <f>IF([2]相关演算!GG141="","",[2]相关演算!GG141)</f>
        <v/>
      </c>
      <c r="GH141" s="228" t="str">
        <f>IF([2]相关演算!GH141="","",[2]相关演算!GH141)</f>
        <v/>
      </c>
      <c r="GI141" s="228" t="str">
        <f>IF([2]相关演算!GI141="","",[2]相关演算!GI141)</f>
        <v/>
      </c>
      <c r="GJ141" s="228" t="str">
        <f>IF([2]相关演算!GJ141="","",[2]相关演算!GJ141)</f>
        <v/>
      </c>
      <c r="GK141" s="228" t="str">
        <f>IF([2]相关演算!GK141="","",[2]相关演算!GK141)</f>
        <v/>
      </c>
      <c r="GL141" s="228" t="str">
        <f>IF([2]相关演算!GL141="","",[2]相关演算!GL141)</f>
        <v/>
      </c>
      <c r="GM141" s="228" t="str">
        <f>IF([2]相关演算!GM141="","",[2]相关演算!GM141)</f>
        <v/>
      </c>
      <c r="GN141" s="228" t="str">
        <f>IF([2]相关演算!GN141="","",[2]相关演算!GN141)</f>
        <v/>
      </c>
      <c r="GO141" s="228" t="str">
        <f>IF([2]相关演算!GO141="","",[2]相关演算!GO141)</f>
        <v/>
      </c>
      <c r="GP141" s="228" t="str">
        <f>IF([2]相关演算!GP141="","",[2]相关演算!GP141)</f>
        <v/>
      </c>
      <c r="GQ141" s="228" t="str">
        <f>IF([2]相关演算!GQ141="","",[2]相关演算!GQ141)</f>
        <v/>
      </c>
      <c r="GR141" s="228" t="str">
        <f>IF([2]相关演算!GR141="","",[2]相关演算!GR141)</f>
        <v/>
      </c>
      <c r="GS141" s="228" t="str">
        <f>IF([2]相关演算!GS141="","",[2]相关演算!GS141)</f>
        <v/>
      </c>
      <c r="GT141" s="228" t="str">
        <f>IF([2]相关演算!GT141="","",[2]相关演算!GT141)</f>
        <v/>
      </c>
      <c r="GU141" s="228" t="str">
        <f>IF([2]相关演算!GU141="","",[2]相关演算!GU141)</f>
        <v/>
      </c>
      <c r="GV141" s="228" t="str">
        <f>IF([2]相关演算!GV141="","",[2]相关演算!GV141)</f>
        <v/>
      </c>
      <c r="GW141" s="228" t="str">
        <f>IF([2]相关演算!GW141="","",[2]相关演算!GW141)</f>
        <v/>
      </c>
      <c r="GX141" s="228" t="str">
        <f>IF([2]相关演算!GX141="","",[2]相关演算!GX141)</f>
        <v/>
      </c>
      <c r="GY141" s="228" t="str">
        <f>IF([2]相关演算!GY141="","",[2]相关演算!GY141)</f>
        <v/>
      </c>
      <c r="GZ141" s="228" t="str">
        <f>IF([2]相关演算!GZ141="","",[2]相关演算!GZ141)</f>
        <v/>
      </c>
    </row>
    <row r="142" spans="1:208">
      <c r="A142" s="228" t="str">
        <f>IF([2]相关演算!A142="","",[2]相关演算!A142)</f>
        <v/>
      </c>
      <c r="B142" s="228" t="str">
        <f>IF([2]相关演算!B142="","",[2]相关演算!B142)</f>
        <v/>
      </c>
      <c r="C142" s="228" t="str">
        <f>IF([2]相关演算!C142="","",[2]相关演算!C142)</f>
        <v/>
      </c>
      <c r="D142" s="228" t="str">
        <f>IF([2]相关演算!D142="","",[2]相关演算!D142)</f>
        <v/>
      </c>
      <c r="E142" s="228" t="str">
        <f>IF([2]相关演算!E142="","",[2]相关演算!E142)</f>
        <v/>
      </c>
      <c r="F142" s="228" t="str">
        <f>IF([2]相关演算!F142="","",[2]相关演算!F142)</f>
        <v/>
      </c>
      <c r="G142" s="228" t="str">
        <f>IF([2]相关演算!G142="","",[2]相关演算!G142)</f>
        <v/>
      </c>
      <c r="H142" s="228" t="str">
        <f>IF([2]相关演算!H142="","",[2]相关演算!H142)</f>
        <v/>
      </c>
      <c r="I142" s="228" t="str">
        <f>IF([2]相关演算!I142="","",[2]相关演算!I142)</f>
        <v/>
      </c>
      <c r="J142" s="228" t="str">
        <f>IF([2]相关演算!J142="","",[2]相关演算!J142)</f>
        <v/>
      </c>
      <c r="K142" s="228" t="str">
        <f>IF([2]相关演算!K142="","",[2]相关演算!K142)</f>
        <v/>
      </c>
      <c r="L142" s="228" t="str">
        <f>IF([2]相关演算!L142="","",[2]相关演算!L142)</f>
        <v/>
      </c>
      <c r="M142" s="228" t="str">
        <f>IF([2]相关演算!M142="","",[2]相关演算!M142)</f>
        <v/>
      </c>
      <c r="N142" s="228" t="str">
        <f>IF([2]相关演算!N142="","",[2]相关演算!N142)</f>
        <v/>
      </c>
      <c r="O142" s="228" t="str">
        <f>IF([2]相关演算!O142="","",[2]相关演算!O142)</f>
        <v/>
      </c>
      <c r="P142" s="228" t="str">
        <f>IF([2]相关演算!P142="","",[2]相关演算!P142)</f>
        <v/>
      </c>
      <c r="Q142" s="228" t="str">
        <f>IF([2]相关演算!Q142="","",[2]相关演算!Q142)</f>
        <v/>
      </c>
      <c r="R142" s="228" t="str">
        <f>IF([2]相关演算!R142="","",[2]相关演算!R142)</f>
        <v/>
      </c>
      <c r="S142" s="228" t="str">
        <f>IF([2]相关演算!S142="","",[2]相关演算!S142)</f>
        <v/>
      </c>
      <c r="T142" s="228" t="str">
        <f>IF([2]相关演算!T142="","",[2]相关演算!T142)</f>
        <v/>
      </c>
      <c r="U142" s="228" t="str">
        <f>IF([2]相关演算!U142="","",[2]相关演算!U142)</f>
        <v/>
      </c>
      <c r="V142" s="228" t="str">
        <f>IF([2]相关演算!V142="","",[2]相关演算!V142)</f>
        <v/>
      </c>
      <c r="W142" s="228" t="str">
        <f>IF([2]相关演算!W142="","",[2]相关演算!W142)</f>
        <v/>
      </c>
      <c r="X142" s="228" t="str">
        <f>IF([2]相关演算!X142="","",[2]相关演算!X142)</f>
        <v/>
      </c>
      <c r="Y142" s="228" t="str">
        <f>IF([2]相关演算!Y142="","",[2]相关演算!Y142)</f>
        <v/>
      </c>
      <c r="Z142" s="228" t="str">
        <f>IF([2]相关演算!Z142="","",[2]相关演算!Z142)</f>
        <v/>
      </c>
      <c r="AA142" s="228" t="str">
        <f>IF([2]相关演算!AA142="","",[2]相关演算!AA142)</f>
        <v/>
      </c>
      <c r="AB142" s="228" t="str">
        <f>IF([2]相关演算!AB142="","",[2]相关演算!AB142)</f>
        <v/>
      </c>
      <c r="AC142" s="228" t="str">
        <f>IF([2]相关演算!AC142="","",[2]相关演算!AC142)</f>
        <v/>
      </c>
      <c r="AD142" s="228" t="str">
        <f>IF([2]相关演算!AD142="","",[2]相关演算!AD142)</f>
        <v/>
      </c>
      <c r="AE142" s="228" t="str">
        <f>IF([2]相关演算!AE142="","",[2]相关演算!AE142)</f>
        <v/>
      </c>
      <c r="AF142" s="228" t="str">
        <f>IF([2]相关演算!AF142="","",[2]相关演算!AF142)</f>
        <v/>
      </c>
      <c r="AG142" s="228" t="str">
        <f>IF([2]相关演算!AG142="","",[2]相关演算!AG142)</f>
        <v/>
      </c>
      <c r="AH142" s="228" t="str">
        <f>IF([2]相关演算!AH142="","",[2]相关演算!AH142)</f>
        <v/>
      </c>
      <c r="AI142" s="228" t="str">
        <f>IF([2]相关演算!AI142="","",[2]相关演算!AI142)</f>
        <v/>
      </c>
      <c r="AJ142" s="228" t="str">
        <f>IF([2]相关演算!AJ142="","",[2]相关演算!AJ142)</f>
        <v/>
      </c>
      <c r="AK142" s="228" t="str">
        <f>IF([2]相关演算!AK142="","",[2]相关演算!AK142)</f>
        <v/>
      </c>
      <c r="AL142" s="228" t="str">
        <f>IF([2]相关演算!AL142="","",[2]相关演算!AL142)</f>
        <v/>
      </c>
      <c r="AM142" s="228" t="str">
        <f>IF([2]相关演算!AM142="","",[2]相关演算!AM142)</f>
        <v/>
      </c>
      <c r="AN142" s="228" t="str">
        <f>IF([2]相关演算!AN142="","",[2]相关演算!AN142)</f>
        <v/>
      </c>
      <c r="AO142" s="228" t="str">
        <f>IF([2]相关演算!AO142="","",[2]相关演算!AO142)</f>
        <v/>
      </c>
      <c r="AP142" s="228" t="str">
        <f>IF([2]相关演算!AP142="","",[2]相关演算!AP142)</f>
        <v/>
      </c>
      <c r="AQ142" s="228" t="str">
        <f>IF([2]相关演算!AQ142="","",[2]相关演算!AQ142)</f>
        <v/>
      </c>
      <c r="AR142" s="228" t="str">
        <f>IF([2]相关演算!AR142="","",[2]相关演算!AR142)</f>
        <v/>
      </c>
      <c r="AS142" s="228" t="str">
        <f>IF([2]相关演算!AS142="","",[2]相关演算!AS142)</f>
        <v/>
      </c>
      <c r="AT142" s="228" t="str">
        <f>IF([2]相关演算!AT142="","",[2]相关演算!AT142)</f>
        <v/>
      </c>
      <c r="AU142" s="228" t="str">
        <f>IF([2]相关演算!AU142="","",[2]相关演算!AU142)</f>
        <v/>
      </c>
      <c r="AV142" s="228" t="str">
        <f>IF([2]相关演算!AV142="","",[2]相关演算!AV142)</f>
        <v/>
      </c>
      <c r="AW142" s="228" t="str">
        <f>IF([2]相关演算!AW142="","",[2]相关演算!AW142)</f>
        <v/>
      </c>
      <c r="AX142" s="228" t="str">
        <f>IF([2]相关演算!AX142="","",[2]相关演算!AX142)</f>
        <v/>
      </c>
      <c r="AY142" s="228" t="str">
        <f>IF([2]相关演算!AY142="","",[2]相关演算!AY142)</f>
        <v/>
      </c>
      <c r="AZ142" s="228" t="str">
        <f>IF([2]相关演算!AZ142="","",[2]相关演算!AZ142)</f>
        <v/>
      </c>
      <c r="BA142" s="228" t="str">
        <f>IF([2]相关演算!BA142="","",[2]相关演算!BA142)</f>
        <v/>
      </c>
      <c r="BB142" s="228" t="str">
        <f>IF([2]相关演算!BB142="","",[2]相关演算!BB142)</f>
        <v/>
      </c>
      <c r="BC142" s="228" t="str">
        <f>IF([2]相关演算!BC142="","",[2]相关演算!BC142)</f>
        <v/>
      </c>
      <c r="BD142" s="228" t="str">
        <f>IF([2]相关演算!BD142="","",[2]相关演算!BD142)</f>
        <v/>
      </c>
      <c r="BE142" s="228" t="str">
        <f>IF([2]相关演算!BE142="","",[2]相关演算!BE142)</f>
        <v/>
      </c>
      <c r="BF142" s="228" t="str">
        <f>IF([2]相关演算!BF142="","",[2]相关演算!BF142)</f>
        <v/>
      </c>
      <c r="BG142" s="228" t="str">
        <f>IF([2]相关演算!BG142="","",[2]相关演算!BG142)</f>
        <v/>
      </c>
      <c r="BH142" s="228" t="str">
        <f>IF([2]相关演算!BH142="","",[2]相关演算!BH142)</f>
        <v/>
      </c>
      <c r="BI142" s="228" t="str">
        <f>IF([2]相关演算!BI142="","",[2]相关演算!BI142)</f>
        <v/>
      </c>
      <c r="BJ142" s="228" t="str">
        <f>IF([2]相关演算!BJ142="","",[2]相关演算!BJ142)</f>
        <v/>
      </c>
      <c r="BK142" s="228" t="str">
        <f>IF([2]相关演算!BK142="","",[2]相关演算!BK142)</f>
        <v/>
      </c>
      <c r="BL142" s="228" t="str">
        <f>IF([2]相关演算!BL142="","",[2]相关演算!BL142)</f>
        <v/>
      </c>
      <c r="BM142" s="228" t="str">
        <f>IF([2]相关演算!BM142="","",[2]相关演算!BM142)</f>
        <v/>
      </c>
      <c r="BN142" s="228" t="str">
        <f>IF([2]相关演算!BN142="","",[2]相关演算!BN142)</f>
        <v/>
      </c>
      <c r="BO142" s="228" t="str">
        <f>IF([2]相关演算!BO142="","",[2]相关演算!BO142)</f>
        <v/>
      </c>
      <c r="BP142" s="228" t="str">
        <f>IF([2]相关演算!BP142="","",[2]相关演算!BP142)</f>
        <v/>
      </c>
      <c r="BQ142" s="228" t="str">
        <f>IF([2]相关演算!BQ142="","",[2]相关演算!BQ142)</f>
        <v/>
      </c>
      <c r="BR142" s="228" t="str">
        <f>IF([2]相关演算!BR142="","",[2]相关演算!BR142)</f>
        <v/>
      </c>
      <c r="BS142" s="228" t="str">
        <f>IF([2]相关演算!BS142="","",[2]相关演算!BS142)</f>
        <v/>
      </c>
      <c r="BT142" s="228" t="str">
        <f>IF([2]相关演算!BT142="","",[2]相关演算!BT142)</f>
        <v/>
      </c>
      <c r="BU142" s="228" t="str">
        <f>IF([2]相关演算!BU142="","",[2]相关演算!BU142)</f>
        <v/>
      </c>
      <c r="BV142" s="228" t="str">
        <f>IF([2]相关演算!BV142="","",[2]相关演算!BV142)</f>
        <v/>
      </c>
      <c r="BW142" s="228" t="str">
        <f>IF([2]相关演算!BW142="","",[2]相关演算!BW142)</f>
        <v/>
      </c>
      <c r="BX142" s="228" t="str">
        <f>IF([2]相关演算!BX142="","",[2]相关演算!BX142)</f>
        <v/>
      </c>
      <c r="BY142" s="228" t="str">
        <f>IF([2]相关演算!BY142="","",[2]相关演算!BY142)</f>
        <v/>
      </c>
      <c r="BZ142" s="228" t="str">
        <f>IF([2]相关演算!BZ142="","",[2]相关演算!BZ142)</f>
        <v/>
      </c>
      <c r="CA142" s="228" t="str">
        <f>IF([2]相关演算!CA142="","",[2]相关演算!CA142)</f>
        <v/>
      </c>
      <c r="CB142" s="228" t="str">
        <f>IF([2]相关演算!CB142="","",[2]相关演算!CB142)</f>
        <v/>
      </c>
      <c r="CC142" s="228" t="str">
        <f>IF([2]相关演算!CC142="","",[2]相关演算!CC142)</f>
        <v/>
      </c>
      <c r="CD142" s="228" t="str">
        <f>IF([2]相关演算!CD142="","",[2]相关演算!CD142)</f>
        <v/>
      </c>
      <c r="CE142" s="228" t="str">
        <f>IF([2]相关演算!CE142="","",[2]相关演算!CE142)</f>
        <v/>
      </c>
      <c r="CF142" s="228" t="str">
        <f>IF([2]相关演算!CF142="","",[2]相关演算!CF142)</f>
        <v/>
      </c>
      <c r="CG142" s="228" t="str">
        <f>IF([2]相关演算!CG142="","",[2]相关演算!CG142)</f>
        <v/>
      </c>
      <c r="CH142" s="228" t="str">
        <f>IF([2]相关演算!CH142="","",[2]相关演算!CH142)</f>
        <v/>
      </c>
      <c r="CI142" s="228" t="str">
        <f>IF([2]相关演算!CI142="","",[2]相关演算!CI142)</f>
        <v/>
      </c>
      <c r="CJ142" s="228" t="str">
        <f>IF([2]相关演算!CJ142="","",[2]相关演算!CJ142)</f>
        <v/>
      </c>
      <c r="CK142" s="228" t="str">
        <f>IF([2]相关演算!CK142="","",[2]相关演算!CK142)</f>
        <v/>
      </c>
      <c r="CL142" s="228" t="str">
        <f>IF([2]相关演算!CL142="","",[2]相关演算!CL142)</f>
        <v/>
      </c>
      <c r="CM142" s="228" t="str">
        <f>IF([2]相关演算!CM142="","",[2]相关演算!CM142)</f>
        <v/>
      </c>
      <c r="CN142" s="228" t="str">
        <f>IF([2]相关演算!CN142="","",[2]相关演算!CN142)</f>
        <v/>
      </c>
      <c r="CO142" s="228" t="str">
        <f>IF([2]相关演算!CO142="","",[2]相关演算!CO142)</f>
        <v/>
      </c>
      <c r="CP142" s="228" t="str">
        <f>IF([2]相关演算!CP142="","",[2]相关演算!CP142)</f>
        <v/>
      </c>
      <c r="CQ142" s="228" t="str">
        <f>IF([2]相关演算!CQ142="","",[2]相关演算!CQ142)</f>
        <v/>
      </c>
      <c r="CR142" s="228" t="str">
        <f>IF([2]相关演算!CR142="","",[2]相关演算!CR142)</f>
        <v/>
      </c>
      <c r="CS142" s="228" t="str">
        <f>IF([2]相关演算!CS142="","",[2]相关演算!CS142)</f>
        <v/>
      </c>
      <c r="CT142" s="228" t="str">
        <f>IF([2]相关演算!CT142="","",[2]相关演算!CT142)</f>
        <v/>
      </c>
      <c r="CU142" s="228" t="str">
        <f>IF([2]相关演算!CU142="","",[2]相关演算!CU142)</f>
        <v/>
      </c>
      <c r="CV142" s="228" t="str">
        <f>IF([2]相关演算!CV142="","",[2]相关演算!CV142)</f>
        <v/>
      </c>
      <c r="CW142" s="228" t="str">
        <f>IF([2]相关演算!CW142="","",[2]相关演算!CW142)</f>
        <v/>
      </c>
      <c r="CX142" s="228" t="str">
        <f>IF([2]相关演算!CX142="","",[2]相关演算!CX142)</f>
        <v/>
      </c>
      <c r="CY142" s="228" t="str">
        <f>IF([2]相关演算!CY142="","",[2]相关演算!CY142)</f>
        <v/>
      </c>
      <c r="CZ142" s="228" t="str">
        <f>IF([2]相关演算!CZ142="","",[2]相关演算!CZ142)</f>
        <v/>
      </c>
      <c r="DA142" s="228" t="str">
        <f>IF([2]相关演算!DA142="","",[2]相关演算!DA142)</f>
        <v/>
      </c>
      <c r="DB142" s="228" t="str">
        <f>IF([2]相关演算!DB142="","",[2]相关演算!DB142)</f>
        <v/>
      </c>
      <c r="DC142" s="228" t="str">
        <f>IF([2]相关演算!DC142="","",[2]相关演算!DC142)</f>
        <v/>
      </c>
      <c r="DD142" s="228" t="str">
        <f>IF([2]相关演算!DD142="","",[2]相关演算!DD142)</f>
        <v/>
      </c>
      <c r="DE142" s="228" t="str">
        <f>IF([2]相关演算!DE142="","",[2]相关演算!DE142)</f>
        <v/>
      </c>
      <c r="DF142" s="228" t="str">
        <f>IF([2]相关演算!DF142="","",[2]相关演算!DF142)</f>
        <v/>
      </c>
      <c r="DG142" s="228" t="str">
        <f>IF([2]相关演算!DG142="","",[2]相关演算!DG142)</f>
        <v/>
      </c>
      <c r="DH142" s="228" t="str">
        <f>IF([2]相关演算!DH142="","",[2]相关演算!DH142)</f>
        <v/>
      </c>
      <c r="DI142" s="228" t="str">
        <f>IF([2]相关演算!DI142="","",[2]相关演算!DI142)</f>
        <v/>
      </c>
      <c r="DJ142" s="228" t="str">
        <f>IF([2]相关演算!DJ142="","",[2]相关演算!DJ142)</f>
        <v/>
      </c>
      <c r="DK142" s="228" t="str">
        <f>IF([2]相关演算!DK142="","",[2]相关演算!DK142)</f>
        <v/>
      </c>
      <c r="DL142" s="228" t="str">
        <f>IF([2]相关演算!DL142="","",[2]相关演算!DL142)</f>
        <v/>
      </c>
      <c r="DM142" s="228" t="str">
        <f>IF([2]相关演算!DM142="","",[2]相关演算!DM142)</f>
        <v/>
      </c>
      <c r="DN142" s="228" t="str">
        <f>IF([2]相关演算!DN142="","",[2]相关演算!DN142)</f>
        <v/>
      </c>
      <c r="DO142" s="228" t="str">
        <f>IF([2]相关演算!DO142="","",[2]相关演算!DO142)</f>
        <v/>
      </c>
      <c r="DP142" s="228" t="str">
        <f>IF([2]相关演算!DP142="","",[2]相关演算!DP142)</f>
        <v/>
      </c>
      <c r="DQ142" s="228" t="str">
        <f>IF([2]相关演算!DQ142="","",[2]相关演算!DQ142)</f>
        <v/>
      </c>
      <c r="DR142" s="228" t="str">
        <f>IF([2]相关演算!DR142="","",[2]相关演算!DR142)</f>
        <v/>
      </c>
      <c r="DS142" s="228" t="str">
        <f>IF([2]相关演算!DS142="","",[2]相关演算!DS142)</f>
        <v/>
      </c>
      <c r="DT142" s="228" t="str">
        <f>IF([2]相关演算!DT142="","",[2]相关演算!DT142)</f>
        <v/>
      </c>
      <c r="DU142" s="228" t="str">
        <f>IF([2]相关演算!DU142="","",[2]相关演算!DU142)</f>
        <v/>
      </c>
      <c r="DV142" s="228" t="str">
        <f>IF([2]相关演算!DV142="","",[2]相关演算!DV142)</f>
        <v/>
      </c>
      <c r="DW142" s="228" t="str">
        <f>IF([2]相关演算!DW142="","",[2]相关演算!DW142)</f>
        <v/>
      </c>
      <c r="DX142" s="228" t="str">
        <f>IF([2]相关演算!DX142="","",[2]相关演算!DX142)</f>
        <v/>
      </c>
      <c r="DY142" s="228" t="str">
        <f>IF([2]相关演算!DY142="","",[2]相关演算!DY142)</f>
        <v/>
      </c>
      <c r="DZ142" s="228" t="str">
        <f>IF([2]相关演算!DZ142="","",[2]相关演算!DZ142)</f>
        <v/>
      </c>
      <c r="EA142" s="228" t="str">
        <f>IF([2]相关演算!EA142="","",[2]相关演算!EA142)</f>
        <v/>
      </c>
      <c r="EB142" s="228" t="str">
        <f>IF([2]相关演算!EB142="","",[2]相关演算!EB142)</f>
        <v/>
      </c>
      <c r="EC142" s="228" t="str">
        <f>IF([2]相关演算!EC142="","",[2]相关演算!EC142)</f>
        <v/>
      </c>
      <c r="ED142" s="228" t="str">
        <f>IF([2]相关演算!ED142="","",[2]相关演算!ED142)</f>
        <v/>
      </c>
      <c r="EE142" s="228" t="str">
        <f>IF([2]相关演算!EE142="","",[2]相关演算!EE142)</f>
        <v/>
      </c>
      <c r="EF142" s="228" t="str">
        <f>IF([2]相关演算!EF142="","",[2]相关演算!EF142)</f>
        <v/>
      </c>
      <c r="EG142" s="228" t="str">
        <f>IF([2]相关演算!EG142="","",[2]相关演算!EG142)</f>
        <v/>
      </c>
      <c r="EH142" s="228" t="str">
        <f>IF([2]相关演算!EH142="","",[2]相关演算!EH142)</f>
        <v/>
      </c>
      <c r="EI142" s="228" t="str">
        <f>IF([2]相关演算!EI142="","",[2]相关演算!EI142)</f>
        <v/>
      </c>
      <c r="EJ142" s="228" t="str">
        <f>IF([2]相关演算!EJ142="","",[2]相关演算!EJ142)</f>
        <v/>
      </c>
      <c r="EK142" s="228" t="str">
        <f>IF([2]相关演算!EK142="","",[2]相关演算!EK142)</f>
        <v/>
      </c>
      <c r="EL142" s="228" t="str">
        <f>IF([2]相关演算!EL142="","",[2]相关演算!EL142)</f>
        <v/>
      </c>
      <c r="EM142" s="228" t="str">
        <f>IF([2]相关演算!EM142="","",[2]相关演算!EM142)</f>
        <v/>
      </c>
      <c r="EN142" s="228" t="str">
        <f>IF([2]相关演算!EN142="","",[2]相关演算!EN142)</f>
        <v/>
      </c>
      <c r="EO142" s="228" t="str">
        <f>IF([2]相关演算!EO142="","",[2]相关演算!EO142)</f>
        <v/>
      </c>
      <c r="EP142" s="228" t="str">
        <f>IF([2]相关演算!EP142="","",[2]相关演算!EP142)</f>
        <v/>
      </c>
      <c r="EQ142" s="228" t="str">
        <f>IF([2]相关演算!EQ142="","",[2]相关演算!EQ142)</f>
        <v/>
      </c>
      <c r="ER142" s="228" t="str">
        <f>IF([2]相关演算!ER142="","",[2]相关演算!ER142)</f>
        <v/>
      </c>
      <c r="ES142" s="228" t="str">
        <f>IF([2]相关演算!ES142="","",[2]相关演算!ES142)</f>
        <v/>
      </c>
      <c r="ET142" s="228" t="str">
        <f>IF([2]相关演算!ET142="","",[2]相关演算!ET142)</f>
        <v/>
      </c>
      <c r="EU142" s="228" t="str">
        <f>IF([2]相关演算!EU142="","",[2]相关演算!EU142)</f>
        <v/>
      </c>
      <c r="EV142" s="228" t="str">
        <f>IF([2]相关演算!EV142="","",[2]相关演算!EV142)</f>
        <v/>
      </c>
      <c r="EW142" s="228" t="str">
        <f>IF([2]相关演算!EW142="","",[2]相关演算!EW142)</f>
        <v/>
      </c>
      <c r="EX142" s="228" t="str">
        <f>IF([2]相关演算!EX142="","",[2]相关演算!EX142)</f>
        <v/>
      </c>
      <c r="EY142" s="228" t="str">
        <f>IF([2]相关演算!EY142="","",[2]相关演算!EY142)</f>
        <v/>
      </c>
      <c r="EZ142" s="228" t="str">
        <f>IF([2]相关演算!EZ142="","",[2]相关演算!EZ142)</f>
        <v/>
      </c>
      <c r="FA142" s="228" t="str">
        <f>IF([2]相关演算!FA142="","",[2]相关演算!FA142)</f>
        <v/>
      </c>
      <c r="FB142" s="228" t="str">
        <f>IF([2]相关演算!FB142="","",[2]相关演算!FB142)</f>
        <v/>
      </c>
      <c r="FC142" s="228" t="str">
        <f>IF([2]相关演算!FC142="","",[2]相关演算!FC142)</f>
        <v/>
      </c>
      <c r="FD142" s="228" t="str">
        <f>IF([2]相关演算!FD142="","",[2]相关演算!FD142)</f>
        <v/>
      </c>
      <c r="FE142" s="228" t="str">
        <f>IF([2]相关演算!FE142="","",[2]相关演算!FE142)</f>
        <v/>
      </c>
      <c r="FF142" s="228" t="str">
        <f>IF([2]相关演算!FF142="","",[2]相关演算!FF142)</f>
        <v/>
      </c>
      <c r="FG142" s="228" t="str">
        <f>IF([2]相关演算!FG142="","",[2]相关演算!FG142)</f>
        <v/>
      </c>
      <c r="FH142" s="228">
        <f>IF([2]相关演算!FH142="","",[2]相关演算!FH142)</f>
        <v>10127</v>
      </c>
      <c r="FI142" s="228" t="str">
        <f>IF([2]相关演算!FI142="","",[2]相关演算!FI142)</f>
        <v/>
      </c>
      <c r="FJ142" s="228" t="str">
        <f>IF([2]相关演算!FJ142="","",[2]相关演算!FJ142)</f>
        <v/>
      </c>
      <c r="FK142" s="228" t="str">
        <f>IF([2]相关演算!FK142="","",[2]相关演算!FK142)</f>
        <v/>
      </c>
      <c r="FL142" s="228" t="str">
        <f>IF([2]相关演算!FL142="","",[2]相关演算!FL142)</f>
        <v/>
      </c>
      <c r="FM142" s="228" t="str">
        <f>IF([2]相关演算!FM142="","",[2]相关演算!FM142)</f>
        <v/>
      </c>
      <c r="FN142" s="228" t="str">
        <f>IF([2]相关演算!FN142="","",[2]相关演算!FN142)</f>
        <v/>
      </c>
      <c r="FO142" s="228" t="str">
        <f>IF([2]相关演算!FO142="","",[2]相关演算!FO142)</f>
        <v/>
      </c>
      <c r="FP142" s="228" t="str">
        <f>IF([2]相关演算!FP142="","",[2]相关演算!FP142)</f>
        <v/>
      </c>
      <c r="FQ142" s="228" t="str">
        <f>IF([2]相关演算!FQ142="","",[2]相关演算!FQ142)</f>
        <v/>
      </c>
      <c r="FR142" s="228" t="str">
        <f>IF([2]相关演算!FR142="","",[2]相关演算!FR142)</f>
        <v/>
      </c>
      <c r="FS142" s="228" t="str">
        <f>IF([2]相关演算!FS142="","",[2]相关演算!FS142)</f>
        <v/>
      </c>
      <c r="FT142" s="228" t="str">
        <f>IF([2]相关演算!FT142="","",[2]相关演算!FT142)</f>
        <v/>
      </c>
      <c r="FU142" s="228" t="str">
        <f>IF([2]相关演算!FU142="","",[2]相关演算!FU142)</f>
        <v/>
      </c>
      <c r="FV142" s="228" t="str">
        <f>IF([2]相关演算!FV142="","",[2]相关演算!FV142)</f>
        <v/>
      </c>
      <c r="FW142" s="228" t="str">
        <f>IF([2]相关演算!FW142="","",[2]相关演算!FW142)</f>
        <v/>
      </c>
      <c r="FX142" s="228" t="str">
        <f>IF([2]相关演算!FX142="","",[2]相关演算!FX142)</f>
        <v/>
      </c>
      <c r="FY142" s="228" t="str">
        <f>IF([2]相关演算!FY142="","",[2]相关演算!FY142)</f>
        <v/>
      </c>
      <c r="FZ142" s="228" t="str">
        <f>IF([2]相关演算!FZ142="","",[2]相关演算!FZ142)</f>
        <v/>
      </c>
      <c r="GA142" s="228" t="str">
        <f>IF([2]相关演算!GA142="","",[2]相关演算!GA142)</f>
        <v/>
      </c>
      <c r="GB142" s="228" t="str">
        <f>IF([2]相关演算!GB142="","",[2]相关演算!GB142)</f>
        <v/>
      </c>
      <c r="GC142" s="228" t="str">
        <f>IF([2]相关演算!GC142="","",[2]相关演算!GC142)</f>
        <v/>
      </c>
      <c r="GD142" s="228" t="str">
        <f>IF([2]相关演算!GD142="","",[2]相关演算!GD142)</f>
        <v/>
      </c>
      <c r="GE142" s="228" t="str">
        <f>IF([2]相关演算!GE142="","",[2]相关演算!GE142)</f>
        <v/>
      </c>
      <c r="GF142" s="228" t="str">
        <f>IF([2]相关演算!GF142="","",[2]相关演算!GF142)</f>
        <v/>
      </c>
      <c r="GG142" s="228" t="str">
        <f>IF([2]相关演算!GG142="","",[2]相关演算!GG142)</f>
        <v/>
      </c>
      <c r="GH142" s="228" t="str">
        <f>IF([2]相关演算!GH142="","",[2]相关演算!GH142)</f>
        <v/>
      </c>
      <c r="GI142" s="228" t="str">
        <f>IF([2]相关演算!GI142="","",[2]相关演算!GI142)</f>
        <v/>
      </c>
      <c r="GJ142" s="228" t="str">
        <f>IF([2]相关演算!GJ142="","",[2]相关演算!GJ142)</f>
        <v/>
      </c>
      <c r="GK142" s="228" t="str">
        <f>IF([2]相关演算!GK142="","",[2]相关演算!GK142)</f>
        <v/>
      </c>
      <c r="GL142" s="228" t="str">
        <f>IF([2]相关演算!GL142="","",[2]相关演算!GL142)</f>
        <v/>
      </c>
      <c r="GM142" s="228" t="str">
        <f>IF([2]相关演算!GM142="","",[2]相关演算!GM142)</f>
        <v/>
      </c>
      <c r="GN142" s="228" t="str">
        <f>IF([2]相关演算!GN142="","",[2]相关演算!GN142)</f>
        <v/>
      </c>
      <c r="GO142" s="228" t="str">
        <f>IF([2]相关演算!GO142="","",[2]相关演算!GO142)</f>
        <v/>
      </c>
      <c r="GP142" s="228" t="str">
        <f>IF([2]相关演算!GP142="","",[2]相关演算!GP142)</f>
        <v/>
      </c>
      <c r="GQ142" s="228" t="str">
        <f>IF([2]相关演算!GQ142="","",[2]相关演算!GQ142)</f>
        <v/>
      </c>
      <c r="GR142" s="228" t="str">
        <f>IF([2]相关演算!GR142="","",[2]相关演算!GR142)</f>
        <v/>
      </c>
      <c r="GS142" s="228" t="str">
        <f>IF([2]相关演算!GS142="","",[2]相关演算!GS142)</f>
        <v/>
      </c>
      <c r="GT142" s="228" t="str">
        <f>IF([2]相关演算!GT142="","",[2]相关演算!GT142)</f>
        <v/>
      </c>
      <c r="GU142" s="228" t="str">
        <f>IF([2]相关演算!GU142="","",[2]相关演算!GU142)</f>
        <v/>
      </c>
      <c r="GV142" s="228" t="str">
        <f>IF([2]相关演算!GV142="","",[2]相关演算!GV142)</f>
        <v/>
      </c>
      <c r="GW142" s="228" t="str">
        <f>IF([2]相关演算!GW142="","",[2]相关演算!GW142)</f>
        <v/>
      </c>
      <c r="GX142" s="228" t="str">
        <f>IF([2]相关演算!GX142="","",[2]相关演算!GX142)</f>
        <v/>
      </c>
      <c r="GY142" s="228" t="str">
        <f>IF([2]相关演算!GY142="","",[2]相关演算!GY142)</f>
        <v/>
      </c>
      <c r="GZ142" s="228" t="str">
        <f>IF([2]相关演算!GZ142="","",[2]相关演算!GZ142)</f>
        <v/>
      </c>
    </row>
    <row r="143" spans="1:208">
      <c r="A143" s="228" t="str">
        <f>IF([2]相关演算!A143="","",[2]相关演算!A143)</f>
        <v/>
      </c>
      <c r="B143" s="228" t="str">
        <f>IF([2]相关演算!B143="","",[2]相关演算!B143)</f>
        <v/>
      </c>
      <c r="C143" s="228" t="str">
        <f>IF([2]相关演算!C143="","",[2]相关演算!C143)</f>
        <v/>
      </c>
      <c r="D143" s="228" t="str">
        <f>IF([2]相关演算!D143="","",[2]相关演算!D143)</f>
        <v/>
      </c>
      <c r="E143" s="228" t="str">
        <f>IF([2]相关演算!E143="","",[2]相关演算!E143)</f>
        <v/>
      </c>
      <c r="F143" s="228" t="str">
        <f>IF([2]相关演算!F143="","",[2]相关演算!F143)</f>
        <v/>
      </c>
      <c r="G143" s="228" t="str">
        <f>IF([2]相关演算!G143="","",[2]相关演算!G143)</f>
        <v/>
      </c>
      <c r="H143" s="228" t="str">
        <f>IF([2]相关演算!H143="","",[2]相关演算!H143)</f>
        <v/>
      </c>
      <c r="I143" s="228" t="str">
        <f>IF([2]相关演算!I143="","",[2]相关演算!I143)</f>
        <v/>
      </c>
      <c r="J143" s="228" t="str">
        <f>IF([2]相关演算!J143="","",[2]相关演算!J143)</f>
        <v/>
      </c>
      <c r="K143" s="228" t="str">
        <f>IF([2]相关演算!K143="","",[2]相关演算!K143)</f>
        <v/>
      </c>
      <c r="L143" s="228" t="str">
        <f>IF([2]相关演算!L143="","",[2]相关演算!L143)</f>
        <v/>
      </c>
      <c r="M143" s="228" t="str">
        <f>IF([2]相关演算!M143="","",[2]相关演算!M143)</f>
        <v/>
      </c>
      <c r="N143" s="228" t="str">
        <f>IF([2]相关演算!N143="","",[2]相关演算!N143)</f>
        <v/>
      </c>
      <c r="O143" s="228" t="str">
        <f>IF([2]相关演算!O143="","",[2]相关演算!O143)</f>
        <v/>
      </c>
      <c r="P143" s="228" t="str">
        <f>IF([2]相关演算!P143="","",[2]相关演算!P143)</f>
        <v/>
      </c>
      <c r="Q143" s="228" t="str">
        <f>IF([2]相关演算!Q143="","",[2]相关演算!Q143)</f>
        <v/>
      </c>
      <c r="R143" s="228" t="str">
        <f>IF([2]相关演算!R143="","",[2]相关演算!R143)</f>
        <v/>
      </c>
      <c r="S143" s="228" t="str">
        <f>IF([2]相关演算!S143="","",[2]相关演算!S143)</f>
        <v/>
      </c>
      <c r="T143" s="228" t="str">
        <f>IF([2]相关演算!T143="","",[2]相关演算!T143)</f>
        <v/>
      </c>
      <c r="U143" s="228" t="str">
        <f>IF([2]相关演算!U143="","",[2]相关演算!U143)</f>
        <v/>
      </c>
      <c r="V143" s="228" t="str">
        <f>IF([2]相关演算!V143="","",[2]相关演算!V143)</f>
        <v/>
      </c>
      <c r="W143" s="228" t="str">
        <f>IF([2]相关演算!W143="","",[2]相关演算!W143)</f>
        <v/>
      </c>
      <c r="X143" s="228" t="str">
        <f>IF([2]相关演算!X143="","",[2]相关演算!X143)</f>
        <v/>
      </c>
      <c r="Y143" s="228" t="str">
        <f>IF([2]相关演算!Y143="","",[2]相关演算!Y143)</f>
        <v/>
      </c>
      <c r="Z143" s="228" t="str">
        <f>IF([2]相关演算!Z143="","",[2]相关演算!Z143)</f>
        <v/>
      </c>
      <c r="AA143" s="228" t="str">
        <f>IF([2]相关演算!AA143="","",[2]相关演算!AA143)</f>
        <v/>
      </c>
      <c r="AB143" s="228" t="str">
        <f>IF([2]相关演算!AB143="","",[2]相关演算!AB143)</f>
        <v/>
      </c>
      <c r="AC143" s="228" t="str">
        <f>IF([2]相关演算!AC143="","",[2]相关演算!AC143)</f>
        <v/>
      </c>
      <c r="AD143" s="228" t="str">
        <f>IF([2]相关演算!AD143="","",[2]相关演算!AD143)</f>
        <v/>
      </c>
      <c r="AE143" s="228" t="str">
        <f>IF([2]相关演算!AE143="","",[2]相关演算!AE143)</f>
        <v/>
      </c>
      <c r="AF143" s="228" t="str">
        <f>IF([2]相关演算!AF143="","",[2]相关演算!AF143)</f>
        <v/>
      </c>
      <c r="AG143" s="228" t="str">
        <f>IF([2]相关演算!AG143="","",[2]相关演算!AG143)</f>
        <v/>
      </c>
      <c r="AH143" s="228" t="str">
        <f>IF([2]相关演算!AH143="","",[2]相关演算!AH143)</f>
        <v/>
      </c>
      <c r="AI143" s="228" t="str">
        <f>IF([2]相关演算!AI143="","",[2]相关演算!AI143)</f>
        <v/>
      </c>
      <c r="AJ143" s="228" t="str">
        <f>IF([2]相关演算!AJ143="","",[2]相关演算!AJ143)</f>
        <v/>
      </c>
      <c r="AK143" s="228" t="str">
        <f>IF([2]相关演算!AK143="","",[2]相关演算!AK143)</f>
        <v/>
      </c>
      <c r="AL143" s="228" t="str">
        <f>IF([2]相关演算!AL143="","",[2]相关演算!AL143)</f>
        <v/>
      </c>
      <c r="AM143" s="228" t="str">
        <f>IF([2]相关演算!AM143="","",[2]相关演算!AM143)</f>
        <v/>
      </c>
      <c r="AN143" s="228" t="str">
        <f>IF([2]相关演算!AN143="","",[2]相关演算!AN143)</f>
        <v/>
      </c>
      <c r="AO143" s="228" t="str">
        <f>IF([2]相关演算!AO143="","",[2]相关演算!AO143)</f>
        <v/>
      </c>
      <c r="AP143" s="228" t="str">
        <f>IF([2]相关演算!AP143="","",[2]相关演算!AP143)</f>
        <v/>
      </c>
      <c r="AQ143" s="228" t="str">
        <f>IF([2]相关演算!AQ143="","",[2]相关演算!AQ143)</f>
        <v/>
      </c>
      <c r="AR143" s="228" t="str">
        <f>IF([2]相关演算!AR143="","",[2]相关演算!AR143)</f>
        <v/>
      </c>
      <c r="AS143" s="228" t="str">
        <f>IF([2]相关演算!AS143="","",[2]相关演算!AS143)</f>
        <v/>
      </c>
      <c r="AT143" s="228" t="str">
        <f>IF([2]相关演算!AT143="","",[2]相关演算!AT143)</f>
        <v/>
      </c>
      <c r="AU143" s="228" t="str">
        <f>IF([2]相关演算!AU143="","",[2]相关演算!AU143)</f>
        <v/>
      </c>
      <c r="AV143" s="228" t="str">
        <f>IF([2]相关演算!AV143="","",[2]相关演算!AV143)</f>
        <v/>
      </c>
      <c r="AW143" s="228" t="str">
        <f>IF([2]相关演算!AW143="","",[2]相关演算!AW143)</f>
        <v/>
      </c>
      <c r="AX143" s="228" t="str">
        <f>IF([2]相关演算!AX143="","",[2]相关演算!AX143)</f>
        <v/>
      </c>
      <c r="AY143" s="228" t="str">
        <f>IF([2]相关演算!AY143="","",[2]相关演算!AY143)</f>
        <v/>
      </c>
      <c r="AZ143" s="228" t="str">
        <f>IF([2]相关演算!AZ143="","",[2]相关演算!AZ143)</f>
        <v/>
      </c>
      <c r="BA143" s="228" t="str">
        <f>IF([2]相关演算!BA143="","",[2]相关演算!BA143)</f>
        <v/>
      </c>
      <c r="BB143" s="228" t="str">
        <f>IF([2]相关演算!BB143="","",[2]相关演算!BB143)</f>
        <v/>
      </c>
      <c r="BC143" s="228" t="str">
        <f>IF([2]相关演算!BC143="","",[2]相关演算!BC143)</f>
        <v/>
      </c>
      <c r="BD143" s="228" t="str">
        <f>IF([2]相关演算!BD143="","",[2]相关演算!BD143)</f>
        <v/>
      </c>
      <c r="BE143" s="228" t="str">
        <f>IF([2]相关演算!BE143="","",[2]相关演算!BE143)</f>
        <v/>
      </c>
      <c r="BF143" s="228" t="str">
        <f>IF([2]相关演算!BF143="","",[2]相关演算!BF143)</f>
        <v/>
      </c>
      <c r="BG143" s="228" t="str">
        <f>IF([2]相关演算!BG143="","",[2]相关演算!BG143)</f>
        <v/>
      </c>
      <c r="BH143" s="228" t="str">
        <f>IF([2]相关演算!BH143="","",[2]相关演算!BH143)</f>
        <v/>
      </c>
      <c r="BI143" s="228" t="str">
        <f>IF([2]相关演算!BI143="","",[2]相关演算!BI143)</f>
        <v/>
      </c>
      <c r="BJ143" s="228" t="str">
        <f>IF([2]相关演算!BJ143="","",[2]相关演算!BJ143)</f>
        <v/>
      </c>
      <c r="BK143" s="228" t="str">
        <f>IF([2]相关演算!BK143="","",[2]相关演算!BK143)</f>
        <v/>
      </c>
      <c r="BL143" s="228" t="str">
        <f>IF([2]相关演算!BL143="","",[2]相关演算!BL143)</f>
        <v/>
      </c>
      <c r="BM143" s="228" t="str">
        <f>IF([2]相关演算!BM143="","",[2]相关演算!BM143)</f>
        <v/>
      </c>
      <c r="BN143" s="228" t="str">
        <f>IF([2]相关演算!BN143="","",[2]相关演算!BN143)</f>
        <v/>
      </c>
      <c r="BO143" s="228" t="str">
        <f>IF([2]相关演算!BO143="","",[2]相关演算!BO143)</f>
        <v/>
      </c>
      <c r="BP143" s="228" t="str">
        <f>IF([2]相关演算!BP143="","",[2]相关演算!BP143)</f>
        <v/>
      </c>
      <c r="BQ143" s="228" t="str">
        <f>IF([2]相关演算!BQ143="","",[2]相关演算!BQ143)</f>
        <v/>
      </c>
      <c r="BR143" s="228" t="str">
        <f>IF([2]相关演算!BR143="","",[2]相关演算!BR143)</f>
        <v/>
      </c>
      <c r="BS143" s="228" t="str">
        <f>IF([2]相关演算!BS143="","",[2]相关演算!BS143)</f>
        <v/>
      </c>
      <c r="BT143" s="228" t="str">
        <f>IF([2]相关演算!BT143="","",[2]相关演算!BT143)</f>
        <v/>
      </c>
      <c r="BU143" s="228" t="str">
        <f>IF([2]相关演算!BU143="","",[2]相关演算!BU143)</f>
        <v/>
      </c>
      <c r="BV143" s="228" t="str">
        <f>IF([2]相关演算!BV143="","",[2]相关演算!BV143)</f>
        <v/>
      </c>
      <c r="BW143" s="228" t="str">
        <f>IF([2]相关演算!BW143="","",[2]相关演算!BW143)</f>
        <v/>
      </c>
      <c r="BX143" s="228" t="str">
        <f>IF([2]相关演算!BX143="","",[2]相关演算!BX143)</f>
        <v/>
      </c>
      <c r="BY143" s="228" t="str">
        <f>IF([2]相关演算!BY143="","",[2]相关演算!BY143)</f>
        <v/>
      </c>
      <c r="BZ143" s="228" t="str">
        <f>IF([2]相关演算!BZ143="","",[2]相关演算!BZ143)</f>
        <v/>
      </c>
      <c r="CA143" s="228" t="str">
        <f>IF([2]相关演算!CA143="","",[2]相关演算!CA143)</f>
        <v/>
      </c>
      <c r="CB143" s="228" t="str">
        <f>IF([2]相关演算!CB143="","",[2]相关演算!CB143)</f>
        <v/>
      </c>
      <c r="CC143" s="228" t="str">
        <f>IF([2]相关演算!CC143="","",[2]相关演算!CC143)</f>
        <v/>
      </c>
      <c r="CD143" s="228" t="str">
        <f>IF([2]相关演算!CD143="","",[2]相关演算!CD143)</f>
        <v/>
      </c>
      <c r="CE143" s="228" t="str">
        <f>IF([2]相关演算!CE143="","",[2]相关演算!CE143)</f>
        <v/>
      </c>
      <c r="CF143" s="228" t="str">
        <f>IF([2]相关演算!CF143="","",[2]相关演算!CF143)</f>
        <v/>
      </c>
      <c r="CG143" s="228" t="str">
        <f>IF([2]相关演算!CG143="","",[2]相关演算!CG143)</f>
        <v/>
      </c>
      <c r="CH143" s="228" t="str">
        <f>IF([2]相关演算!CH143="","",[2]相关演算!CH143)</f>
        <v/>
      </c>
      <c r="CI143" s="228" t="str">
        <f>IF([2]相关演算!CI143="","",[2]相关演算!CI143)</f>
        <v/>
      </c>
      <c r="CJ143" s="228" t="str">
        <f>IF([2]相关演算!CJ143="","",[2]相关演算!CJ143)</f>
        <v/>
      </c>
      <c r="CK143" s="228" t="str">
        <f>IF([2]相关演算!CK143="","",[2]相关演算!CK143)</f>
        <v/>
      </c>
      <c r="CL143" s="228" t="str">
        <f>IF([2]相关演算!CL143="","",[2]相关演算!CL143)</f>
        <v/>
      </c>
      <c r="CM143" s="228" t="str">
        <f>IF([2]相关演算!CM143="","",[2]相关演算!CM143)</f>
        <v/>
      </c>
      <c r="CN143" s="228" t="str">
        <f>IF([2]相关演算!CN143="","",[2]相关演算!CN143)</f>
        <v/>
      </c>
      <c r="CO143" s="228" t="str">
        <f>IF([2]相关演算!CO143="","",[2]相关演算!CO143)</f>
        <v/>
      </c>
      <c r="CP143" s="228" t="str">
        <f>IF([2]相关演算!CP143="","",[2]相关演算!CP143)</f>
        <v/>
      </c>
      <c r="CQ143" s="228" t="str">
        <f>IF([2]相关演算!CQ143="","",[2]相关演算!CQ143)</f>
        <v/>
      </c>
      <c r="CR143" s="228" t="str">
        <f>IF([2]相关演算!CR143="","",[2]相关演算!CR143)</f>
        <v/>
      </c>
      <c r="CS143" s="228" t="str">
        <f>IF([2]相关演算!CS143="","",[2]相关演算!CS143)</f>
        <v/>
      </c>
      <c r="CT143" s="228" t="str">
        <f>IF([2]相关演算!CT143="","",[2]相关演算!CT143)</f>
        <v/>
      </c>
      <c r="CU143" s="228" t="str">
        <f>IF([2]相关演算!CU143="","",[2]相关演算!CU143)</f>
        <v/>
      </c>
      <c r="CV143" s="228" t="str">
        <f>IF([2]相关演算!CV143="","",[2]相关演算!CV143)</f>
        <v/>
      </c>
      <c r="CW143" s="228" t="str">
        <f>IF([2]相关演算!CW143="","",[2]相关演算!CW143)</f>
        <v/>
      </c>
      <c r="CX143" s="228" t="str">
        <f>IF([2]相关演算!CX143="","",[2]相关演算!CX143)</f>
        <v/>
      </c>
      <c r="CY143" s="228" t="str">
        <f>IF([2]相关演算!CY143="","",[2]相关演算!CY143)</f>
        <v/>
      </c>
      <c r="CZ143" s="228" t="str">
        <f>IF([2]相关演算!CZ143="","",[2]相关演算!CZ143)</f>
        <v/>
      </c>
      <c r="DA143" s="228" t="str">
        <f>IF([2]相关演算!DA143="","",[2]相关演算!DA143)</f>
        <v/>
      </c>
      <c r="DB143" s="228" t="str">
        <f>IF([2]相关演算!DB143="","",[2]相关演算!DB143)</f>
        <v/>
      </c>
      <c r="DC143" s="228" t="str">
        <f>IF([2]相关演算!DC143="","",[2]相关演算!DC143)</f>
        <v/>
      </c>
      <c r="DD143" s="228" t="str">
        <f>IF([2]相关演算!DD143="","",[2]相关演算!DD143)</f>
        <v/>
      </c>
      <c r="DE143" s="228" t="str">
        <f>IF([2]相关演算!DE143="","",[2]相关演算!DE143)</f>
        <v/>
      </c>
      <c r="DF143" s="228" t="str">
        <f>IF([2]相关演算!DF143="","",[2]相关演算!DF143)</f>
        <v/>
      </c>
      <c r="DG143" s="228" t="str">
        <f>IF([2]相关演算!DG143="","",[2]相关演算!DG143)</f>
        <v/>
      </c>
      <c r="DH143" s="228" t="str">
        <f>IF([2]相关演算!DH143="","",[2]相关演算!DH143)</f>
        <v/>
      </c>
      <c r="DI143" s="228" t="str">
        <f>IF([2]相关演算!DI143="","",[2]相关演算!DI143)</f>
        <v/>
      </c>
      <c r="DJ143" s="228" t="str">
        <f>IF([2]相关演算!DJ143="","",[2]相关演算!DJ143)</f>
        <v/>
      </c>
      <c r="DK143" s="228" t="str">
        <f>IF([2]相关演算!DK143="","",[2]相关演算!DK143)</f>
        <v/>
      </c>
      <c r="DL143" s="228" t="str">
        <f>IF([2]相关演算!DL143="","",[2]相关演算!DL143)</f>
        <v/>
      </c>
      <c r="DM143" s="228" t="str">
        <f>IF([2]相关演算!DM143="","",[2]相关演算!DM143)</f>
        <v/>
      </c>
      <c r="DN143" s="228" t="str">
        <f>IF([2]相关演算!DN143="","",[2]相关演算!DN143)</f>
        <v/>
      </c>
      <c r="DO143" s="228" t="str">
        <f>IF([2]相关演算!DO143="","",[2]相关演算!DO143)</f>
        <v/>
      </c>
      <c r="DP143" s="228" t="str">
        <f>IF([2]相关演算!DP143="","",[2]相关演算!DP143)</f>
        <v/>
      </c>
      <c r="DQ143" s="228" t="str">
        <f>IF([2]相关演算!DQ143="","",[2]相关演算!DQ143)</f>
        <v/>
      </c>
      <c r="DR143" s="228" t="str">
        <f>IF([2]相关演算!DR143="","",[2]相关演算!DR143)</f>
        <v/>
      </c>
      <c r="DS143" s="228" t="str">
        <f>IF([2]相关演算!DS143="","",[2]相关演算!DS143)</f>
        <v/>
      </c>
      <c r="DT143" s="228" t="str">
        <f>IF([2]相关演算!DT143="","",[2]相关演算!DT143)</f>
        <v/>
      </c>
      <c r="DU143" s="228" t="str">
        <f>IF([2]相关演算!DU143="","",[2]相关演算!DU143)</f>
        <v/>
      </c>
      <c r="DV143" s="228" t="str">
        <f>IF([2]相关演算!DV143="","",[2]相关演算!DV143)</f>
        <v/>
      </c>
      <c r="DW143" s="228" t="str">
        <f>IF([2]相关演算!DW143="","",[2]相关演算!DW143)</f>
        <v/>
      </c>
      <c r="DX143" s="228" t="str">
        <f>IF([2]相关演算!DX143="","",[2]相关演算!DX143)</f>
        <v/>
      </c>
      <c r="DY143" s="228" t="str">
        <f>IF([2]相关演算!DY143="","",[2]相关演算!DY143)</f>
        <v/>
      </c>
      <c r="DZ143" s="228" t="str">
        <f>IF([2]相关演算!DZ143="","",[2]相关演算!DZ143)</f>
        <v/>
      </c>
      <c r="EA143" s="228" t="str">
        <f>IF([2]相关演算!EA143="","",[2]相关演算!EA143)</f>
        <v/>
      </c>
      <c r="EB143" s="228" t="str">
        <f>IF([2]相关演算!EB143="","",[2]相关演算!EB143)</f>
        <v/>
      </c>
      <c r="EC143" s="228" t="str">
        <f>IF([2]相关演算!EC143="","",[2]相关演算!EC143)</f>
        <v/>
      </c>
      <c r="ED143" s="228" t="str">
        <f>IF([2]相关演算!ED143="","",[2]相关演算!ED143)</f>
        <v/>
      </c>
      <c r="EE143" s="228" t="str">
        <f>IF([2]相关演算!EE143="","",[2]相关演算!EE143)</f>
        <v/>
      </c>
      <c r="EF143" s="228" t="str">
        <f>IF([2]相关演算!EF143="","",[2]相关演算!EF143)</f>
        <v/>
      </c>
      <c r="EG143" s="228" t="str">
        <f>IF([2]相关演算!EG143="","",[2]相关演算!EG143)</f>
        <v/>
      </c>
      <c r="EH143" s="228" t="str">
        <f>IF([2]相关演算!EH143="","",[2]相关演算!EH143)</f>
        <v/>
      </c>
      <c r="EI143" s="228" t="str">
        <f>IF([2]相关演算!EI143="","",[2]相关演算!EI143)</f>
        <v/>
      </c>
      <c r="EJ143" s="228" t="str">
        <f>IF([2]相关演算!EJ143="","",[2]相关演算!EJ143)</f>
        <v/>
      </c>
      <c r="EK143" s="228" t="str">
        <f>IF([2]相关演算!EK143="","",[2]相关演算!EK143)</f>
        <v/>
      </c>
      <c r="EL143" s="228" t="str">
        <f>IF([2]相关演算!EL143="","",[2]相关演算!EL143)</f>
        <v/>
      </c>
      <c r="EM143" s="228" t="str">
        <f>IF([2]相关演算!EM143="","",[2]相关演算!EM143)</f>
        <v/>
      </c>
      <c r="EN143" s="228" t="str">
        <f>IF([2]相关演算!EN143="","",[2]相关演算!EN143)</f>
        <v/>
      </c>
      <c r="EO143" s="228" t="str">
        <f>IF([2]相关演算!EO143="","",[2]相关演算!EO143)</f>
        <v/>
      </c>
      <c r="EP143" s="228" t="str">
        <f>IF([2]相关演算!EP143="","",[2]相关演算!EP143)</f>
        <v/>
      </c>
      <c r="EQ143" s="228" t="str">
        <f>IF([2]相关演算!EQ143="","",[2]相关演算!EQ143)</f>
        <v/>
      </c>
      <c r="ER143" s="228" t="str">
        <f>IF([2]相关演算!ER143="","",[2]相关演算!ER143)</f>
        <v/>
      </c>
      <c r="ES143" s="228" t="str">
        <f>IF([2]相关演算!ES143="","",[2]相关演算!ES143)</f>
        <v/>
      </c>
      <c r="ET143" s="228" t="str">
        <f>IF([2]相关演算!ET143="","",[2]相关演算!ET143)</f>
        <v/>
      </c>
      <c r="EU143" s="228" t="str">
        <f>IF([2]相关演算!EU143="","",[2]相关演算!EU143)</f>
        <v/>
      </c>
      <c r="EV143" s="228" t="str">
        <f>IF([2]相关演算!EV143="","",[2]相关演算!EV143)</f>
        <v/>
      </c>
      <c r="EW143" s="228" t="str">
        <f>IF([2]相关演算!EW143="","",[2]相关演算!EW143)</f>
        <v/>
      </c>
      <c r="EX143" s="228" t="str">
        <f>IF([2]相关演算!EX143="","",[2]相关演算!EX143)</f>
        <v/>
      </c>
      <c r="EY143" s="228" t="str">
        <f>IF([2]相关演算!EY143="","",[2]相关演算!EY143)</f>
        <v/>
      </c>
      <c r="EZ143" s="228" t="str">
        <f>IF([2]相关演算!EZ143="","",[2]相关演算!EZ143)</f>
        <v/>
      </c>
      <c r="FA143" s="228" t="str">
        <f>IF([2]相关演算!FA143="","",[2]相关演算!FA143)</f>
        <v/>
      </c>
      <c r="FB143" s="228" t="str">
        <f>IF([2]相关演算!FB143="","",[2]相关演算!FB143)</f>
        <v/>
      </c>
      <c r="FC143" s="228" t="str">
        <f>IF([2]相关演算!FC143="","",[2]相关演算!FC143)</f>
        <v/>
      </c>
      <c r="FD143" s="228" t="str">
        <f>IF([2]相关演算!FD143="","",[2]相关演算!FD143)</f>
        <v/>
      </c>
      <c r="FE143" s="228" t="str">
        <f>IF([2]相关演算!FE143="","",[2]相关演算!FE143)</f>
        <v/>
      </c>
      <c r="FF143" s="228" t="str">
        <f>IF([2]相关演算!FF143="","",[2]相关演算!FF143)</f>
        <v/>
      </c>
      <c r="FG143" s="228" t="str">
        <f>IF([2]相关演算!FG143="","",[2]相关演算!FG143)</f>
        <v/>
      </c>
      <c r="FH143" s="228">
        <f>IF([2]相关演算!FH143="","",[2]相关演算!FH143)</f>
        <v>10128</v>
      </c>
      <c r="FI143" s="228" t="str">
        <f>IF([2]相关演算!FI143="","",[2]相关演算!FI143)</f>
        <v/>
      </c>
      <c r="FJ143" s="228" t="str">
        <f>IF([2]相关演算!FJ143="","",[2]相关演算!FJ143)</f>
        <v/>
      </c>
      <c r="FK143" s="228" t="str">
        <f>IF([2]相关演算!FK143="","",[2]相关演算!FK143)</f>
        <v/>
      </c>
      <c r="FL143" s="228" t="str">
        <f>IF([2]相关演算!FL143="","",[2]相关演算!FL143)</f>
        <v/>
      </c>
      <c r="FM143" s="228" t="str">
        <f>IF([2]相关演算!FM143="","",[2]相关演算!FM143)</f>
        <v/>
      </c>
      <c r="FN143" s="228" t="str">
        <f>IF([2]相关演算!FN143="","",[2]相关演算!FN143)</f>
        <v/>
      </c>
      <c r="FO143" s="228" t="str">
        <f>IF([2]相关演算!FO143="","",[2]相关演算!FO143)</f>
        <v/>
      </c>
      <c r="FP143" s="228" t="str">
        <f>IF([2]相关演算!FP143="","",[2]相关演算!FP143)</f>
        <v/>
      </c>
      <c r="FQ143" s="228" t="str">
        <f>IF([2]相关演算!FQ143="","",[2]相关演算!FQ143)</f>
        <v/>
      </c>
      <c r="FR143" s="228" t="str">
        <f>IF([2]相关演算!FR143="","",[2]相关演算!FR143)</f>
        <v/>
      </c>
      <c r="FS143" s="228" t="str">
        <f>IF([2]相关演算!FS143="","",[2]相关演算!FS143)</f>
        <v/>
      </c>
      <c r="FT143" s="228" t="str">
        <f>IF([2]相关演算!FT143="","",[2]相关演算!FT143)</f>
        <v/>
      </c>
      <c r="FU143" s="228" t="str">
        <f>IF([2]相关演算!FU143="","",[2]相关演算!FU143)</f>
        <v/>
      </c>
      <c r="FV143" s="228" t="str">
        <f>IF([2]相关演算!FV143="","",[2]相关演算!FV143)</f>
        <v/>
      </c>
      <c r="FW143" s="228" t="str">
        <f>IF([2]相关演算!FW143="","",[2]相关演算!FW143)</f>
        <v/>
      </c>
      <c r="FX143" s="228" t="str">
        <f>IF([2]相关演算!FX143="","",[2]相关演算!FX143)</f>
        <v/>
      </c>
      <c r="FY143" s="228" t="str">
        <f>IF([2]相关演算!FY143="","",[2]相关演算!FY143)</f>
        <v/>
      </c>
      <c r="FZ143" s="228" t="str">
        <f>IF([2]相关演算!FZ143="","",[2]相关演算!FZ143)</f>
        <v/>
      </c>
      <c r="GA143" s="228" t="str">
        <f>IF([2]相关演算!GA143="","",[2]相关演算!GA143)</f>
        <v/>
      </c>
      <c r="GB143" s="228" t="str">
        <f>IF([2]相关演算!GB143="","",[2]相关演算!GB143)</f>
        <v/>
      </c>
      <c r="GC143" s="228" t="str">
        <f>IF([2]相关演算!GC143="","",[2]相关演算!GC143)</f>
        <v/>
      </c>
      <c r="GD143" s="228" t="str">
        <f>IF([2]相关演算!GD143="","",[2]相关演算!GD143)</f>
        <v/>
      </c>
      <c r="GE143" s="228" t="str">
        <f>IF([2]相关演算!GE143="","",[2]相关演算!GE143)</f>
        <v/>
      </c>
      <c r="GF143" s="228" t="str">
        <f>IF([2]相关演算!GF143="","",[2]相关演算!GF143)</f>
        <v/>
      </c>
      <c r="GG143" s="228" t="str">
        <f>IF([2]相关演算!GG143="","",[2]相关演算!GG143)</f>
        <v/>
      </c>
      <c r="GH143" s="228" t="str">
        <f>IF([2]相关演算!GH143="","",[2]相关演算!GH143)</f>
        <v/>
      </c>
      <c r="GI143" s="228" t="str">
        <f>IF([2]相关演算!GI143="","",[2]相关演算!GI143)</f>
        <v/>
      </c>
      <c r="GJ143" s="228" t="str">
        <f>IF([2]相关演算!GJ143="","",[2]相关演算!GJ143)</f>
        <v/>
      </c>
      <c r="GK143" s="228" t="str">
        <f>IF([2]相关演算!GK143="","",[2]相关演算!GK143)</f>
        <v/>
      </c>
      <c r="GL143" s="228" t="str">
        <f>IF([2]相关演算!GL143="","",[2]相关演算!GL143)</f>
        <v/>
      </c>
      <c r="GM143" s="228" t="str">
        <f>IF([2]相关演算!GM143="","",[2]相关演算!GM143)</f>
        <v/>
      </c>
      <c r="GN143" s="228" t="str">
        <f>IF([2]相关演算!GN143="","",[2]相关演算!GN143)</f>
        <v/>
      </c>
      <c r="GO143" s="228" t="str">
        <f>IF([2]相关演算!GO143="","",[2]相关演算!GO143)</f>
        <v/>
      </c>
      <c r="GP143" s="228" t="str">
        <f>IF([2]相关演算!GP143="","",[2]相关演算!GP143)</f>
        <v/>
      </c>
      <c r="GQ143" s="228" t="str">
        <f>IF([2]相关演算!GQ143="","",[2]相关演算!GQ143)</f>
        <v/>
      </c>
      <c r="GR143" s="228" t="str">
        <f>IF([2]相关演算!GR143="","",[2]相关演算!GR143)</f>
        <v/>
      </c>
      <c r="GS143" s="228" t="str">
        <f>IF([2]相关演算!GS143="","",[2]相关演算!GS143)</f>
        <v/>
      </c>
      <c r="GT143" s="228" t="str">
        <f>IF([2]相关演算!GT143="","",[2]相关演算!GT143)</f>
        <v/>
      </c>
      <c r="GU143" s="228" t="str">
        <f>IF([2]相关演算!GU143="","",[2]相关演算!GU143)</f>
        <v/>
      </c>
      <c r="GV143" s="228" t="str">
        <f>IF([2]相关演算!GV143="","",[2]相关演算!GV143)</f>
        <v/>
      </c>
      <c r="GW143" s="228" t="str">
        <f>IF([2]相关演算!GW143="","",[2]相关演算!GW143)</f>
        <v/>
      </c>
      <c r="GX143" s="228" t="str">
        <f>IF([2]相关演算!GX143="","",[2]相关演算!GX143)</f>
        <v/>
      </c>
      <c r="GY143" s="228" t="str">
        <f>IF([2]相关演算!GY143="","",[2]相关演算!GY143)</f>
        <v/>
      </c>
      <c r="GZ143" s="228" t="str">
        <f>IF([2]相关演算!GZ143="","",[2]相关演算!GZ143)</f>
        <v/>
      </c>
    </row>
    <row r="144" spans="1:208">
      <c r="A144" s="228" t="str">
        <f>IF([2]相关演算!A144="","",[2]相关演算!A144)</f>
        <v/>
      </c>
      <c r="B144" s="228" t="str">
        <f>IF([2]相关演算!B144="","",[2]相关演算!B144)</f>
        <v/>
      </c>
      <c r="C144" s="228" t="str">
        <f>IF([2]相关演算!C144="","",[2]相关演算!C144)</f>
        <v/>
      </c>
      <c r="D144" s="228" t="str">
        <f>IF([2]相关演算!D144="","",[2]相关演算!D144)</f>
        <v/>
      </c>
      <c r="E144" s="228" t="str">
        <f>IF([2]相关演算!E144="","",[2]相关演算!E144)</f>
        <v/>
      </c>
      <c r="F144" s="228" t="str">
        <f>IF([2]相关演算!F144="","",[2]相关演算!F144)</f>
        <v/>
      </c>
      <c r="G144" s="228" t="str">
        <f>IF([2]相关演算!G144="","",[2]相关演算!G144)</f>
        <v/>
      </c>
      <c r="H144" s="228" t="str">
        <f>IF([2]相关演算!H144="","",[2]相关演算!H144)</f>
        <v/>
      </c>
      <c r="I144" s="228" t="str">
        <f>IF([2]相关演算!I144="","",[2]相关演算!I144)</f>
        <v/>
      </c>
      <c r="J144" s="228" t="str">
        <f>IF([2]相关演算!J144="","",[2]相关演算!J144)</f>
        <v/>
      </c>
      <c r="K144" s="228" t="str">
        <f>IF([2]相关演算!K144="","",[2]相关演算!K144)</f>
        <v/>
      </c>
      <c r="L144" s="228" t="str">
        <f>IF([2]相关演算!L144="","",[2]相关演算!L144)</f>
        <v/>
      </c>
      <c r="M144" s="228" t="str">
        <f>IF([2]相关演算!M144="","",[2]相关演算!M144)</f>
        <v/>
      </c>
      <c r="N144" s="228" t="str">
        <f>IF([2]相关演算!N144="","",[2]相关演算!N144)</f>
        <v/>
      </c>
      <c r="O144" s="228" t="str">
        <f>IF([2]相关演算!O144="","",[2]相关演算!O144)</f>
        <v/>
      </c>
      <c r="P144" s="228" t="str">
        <f>IF([2]相关演算!P144="","",[2]相关演算!P144)</f>
        <v/>
      </c>
      <c r="Q144" s="228" t="str">
        <f>IF([2]相关演算!Q144="","",[2]相关演算!Q144)</f>
        <v/>
      </c>
      <c r="R144" s="228" t="str">
        <f>IF([2]相关演算!R144="","",[2]相关演算!R144)</f>
        <v/>
      </c>
      <c r="S144" s="228" t="str">
        <f>IF([2]相关演算!S144="","",[2]相关演算!S144)</f>
        <v/>
      </c>
      <c r="T144" s="228" t="str">
        <f>IF([2]相关演算!T144="","",[2]相关演算!T144)</f>
        <v/>
      </c>
      <c r="U144" s="228" t="str">
        <f>IF([2]相关演算!U144="","",[2]相关演算!U144)</f>
        <v/>
      </c>
      <c r="V144" s="228" t="str">
        <f>IF([2]相关演算!V144="","",[2]相关演算!V144)</f>
        <v/>
      </c>
      <c r="W144" s="228" t="str">
        <f>IF([2]相关演算!W144="","",[2]相关演算!W144)</f>
        <v/>
      </c>
      <c r="X144" s="228" t="str">
        <f>IF([2]相关演算!X144="","",[2]相关演算!X144)</f>
        <v/>
      </c>
      <c r="Y144" s="228" t="str">
        <f>IF([2]相关演算!Y144="","",[2]相关演算!Y144)</f>
        <v/>
      </c>
      <c r="Z144" s="228" t="str">
        <f>IF([2]相关演算!Z144="","",[2]相关演算!Z144)</f>
        <v/>
      </c>
      <c r="AA144" s="228" t="str">
        <f>IF([2]相关演算!AA144="","",[2]相关演算!AA144)</f>
        <v/>
      </c>
      <c r="AB144" s="228" t="str">
        <f>IF([2]相关演算!AB144="","",[2]相关演算!AB144)</f>
        <v/>
      </c>
      <c r="AC144" s="228" t="str">
        <f>IF([2]相关演算!AC144="","",[2]相关演算!AC144)</f>
        <v/>
      </c>
      <c r="AD144" s="228" t="str">
        <f>IF([2]相关演算!AD144="","",[2]相关演算!AD144)</f>
        <v/>
      </c>
      <c r="AE144" s="228" t="str">
        <f>IF([2]相关演算!AE144="","",[2]相关演算!AE144)</f>
        <v/>
      </c>
      <c r="AF144" s="228" t="str">
        <f>IF([2]相关演算!AF144="","",[2]相关演算!AF144)</f>
        <v/>
      </c>
      <c r="AG144" s="228" t="str">
        <f>IF([2]相关演算!AG144="","",[2]相关演算!AG144)</f>
        <v/>
      </c>
      <c r="AH144" s="228" t="str">
        <f>IF([2]相关演算!AH144="","",[2]相关演算!AH144)</f>
        <v/>
      </c>
      <c r="AI144" s="228" t="str">
        <f>IF([2]相关演算!AI144="","",[2]相关演算!AI144)</f>
        <v/>
      </c>
      <c r="AJ144" s="228" t="str">
        <f>IF([2]相关演算!AJ144="","",[2]相关演算!AJ144)</f>
        <v/>
      </c>
      <c r="AK144" s="228" t="str">
        <f>IF([2]相关演算!AK144="","",[2]相关演算!AK144)</f>
        <v/>
      </c>
      <c r="AL144" s="228" t="str">
        <f>IF([2]相关演算!AL144="","",[2]相关演算!AL144)</f>
        <v/>
      </c>
      <c r="AM144" s="228" t="str">
        <f>IF([2]相关演算!AM144="","",[2]相关演算!AM144)</f>
        <v/>
      </c>
      <c r="AN144" s="228" t="str">
        <f>IF([2]相关演算!AN144="","",[2]相关演算!AN144)</f>
        <v/>
      </c>
      <c r="AO144" s="228" t="str">
        <f>IF([2]相关演算!AO144="","",[2]相关演算!AO144)</f>
        <v/>
      </c>
      <c r="AP144" s="228" t="str">
        <f>IF([2]相关演算!AP144="","",[2]相关演算!AP144)</f>
        <v/>
      </c>
      <c r="AQ144" s="228" t="str">
        <f>IF([2]相关演算!AQ144="","",[2]相关演算!AQ144)</f>
        <v/>
      </c>
      <c r="AR144" s="228" t="str">
        <f>IF([2]相关演算!AR144="","",[2]相关演算!AR144)</f>
        <v/>
      </c>
      <c r="AS144" s="228" t="str">
        <f>IF([2]相关演算!AS144="","",[2]相关演算!AS144)</f>
        <v/>
      </c>
      <c r="AT144" s="228" t="str">
        <f>IF([2]相关演算!AT144="","",[2]相关演算!AT144)</f>
        <v/>
      </c>
      <c r="AU144" s="228" t="str">
        <f>IF([2]相关演算!AU144="","",[2]相关演算!AU144)</f>
        <v/>
      </c>
      <c r="AV144" s="228" t="str">
        <f>IF([2]相关演算!AV144="","",[2]相关演算!AV144)</f>
        <v/>
      </c>
      <c r="AW144" s="228" t="str">
        <f>IF([2]相关演算!AW144="","",[2]相关演算!AW144)</f>
        <v/>
      </c>
      <c r="AX144" s="228" t="str">
        <f>IF([2]相关演算!AX144="","",[2]相关演算!AX144)</f>
        <v/>
      </c>
      <c r="AY144" s="228" t="str">
        <f>IF([2]相关演算!AY144="","",[2]相关演算!AY144)</f>
        <v/>
      </c>
      <c r="AZ144" s="228" t="str">
        <f>IF([2]相关演算!AZ144="","",[2]相关演算!AZ144)</f>
        <v/>
      </c>
      <c r="BA144" s="228" t="str">
        <f>IF([2]相关演算!BA144="","",[2]相关演算!BA144)</f>
        <v/>
      </c>
      <c r="BB144" s="228" t="str">
        <f>IF([2]相关演算!BB144="","",[2]相关演算!BB144)</f>
        <v/>
      </c>
      <c r="BC144" s="228" t="str">
        <f>IF([2]相关演算!BC144="","",[2]相关演算!BC144)</f>
        <v/>
      </c>
      <c r="BD144" s="228" t="str">
        <f>IF([2]相关演算!BD144="","",[2]相关演算!BD144)</f>
        <v/>
      </c>
      <c r="BE144" s="228" t="str">
        <f>IF([2]相关演算!BE144="","",[2]相关演算!BE144)</f>
        <v/>
      </c>
      <c r="BF144" s="228" t="str">
        <f>IF([2]相关演算!BF144="","",[2]相关演算!BF144)</f>
        <v/>
      </c>
      <c r="BG144" s="228" t="str">
        <f>IF([2]相关演算!BG144="","",[2]相关演算!BG144)</f>
        <v/>
      </c>
      <c r="BH144" s="228" t="str">
        <f>IF([2]相关演算!BH144="","",[2]相关演算!BH144)</f>
        <v/>
      </c>
      <c r="BI144" s="228" t="str">
        <f>IF([2]相关演算!BI144="","",[2]相关演算!BI144)</f>
        <v/>
      </c>
      <c r="BJ144" s="228" t="str">
        <f>IF([2]相关演算!BJ144="","",[2]相关演算!BJ144)</f>
        <v/>
      </c>
      <c r="BK144" s="228" t="str">
        <f>IF([2]相关演算!BK144="","",[2]相关演算!BK144)</f>
        <v/>
      </c>
      <c r="BL144" s="228" t="str">
        <f>IF([2]相关演算!BL144="","",[2]相关演算!BL144)</f>
        <v/>
      </c>
      <c r="BM144" s="228" t="str">
        <f>IF([2]相关演算!BM144="","",[2]相关演算!BM144)</f>
        <v/>
      </c>
      <c r="BN144" s="228" t="str">
        <f>IF([2]相关演算!BN144="","",[2]相关演算!BN144)</f>
        <v/>
      </c>
      <c r="BO144" s="228" t="str">
        <f>IF([2]相关演算!BO144="","",[2]相关演算!BO144)</f>
        <v/>
      </c>
      <c r="BP144" s="228" t="str">
        <f>IF([2]相关演算!BP144="","",[2]相关演算!BP144)</f>
        <v/>
      </c>
      <c r="BQ144" s="228" t="str">
        <f>IF([2]相关演算!BQ144="","",[2]相关演算!BQ144)</f>
        <v/>
      </c>
      <c r="BR144" s="228" t="str">
        <f>IF([2]相关演算!BR144="","",[2]相关演算!BR144)</f>
        <v/>
      </c>
      <c r="BS144" s="228" t="str">
        <f>IF([2]相关演算!BS144="","",[2]相关演算!BS144)</f>
        <v/>
      </c>
      <c r="BT144" s="228" t="str">
        <f>IF([2]相关演算!BT144="","",[2]相关演算!BT144)</f>
        <v/>
      </c>
      <c r="BU144" s="228" t="str">
        <f>IF([2]相关演算!BU144="","",[2]相关演算!BU144)</f>
        <v/>
      </c>
      <c r="BV144" s="228" t="str">
        <f>IF([2]相关演算!BV144="","",[2]相关演算!BV144)</f>
        <v/>
      </c>
      <c r="BW144" s="228" t="str">
        <f>IF([2]相关演算!BW144="","",[2]相关演算!BW144)</f>
        <v/>
      </c>
      <c r="BX144" s="228" t="str">
        <f>IF([2]相关演算!BX144="","",[2]相关演算!BX144)</f>
        <v/>
      </c>
      <c r="BY144" s="228" t="str">
        <f>IF([2]相关演算!BY144="","",[2]相关演算!BY144)</f>
        <v/>
      </c>
      <c r="BZ144" s="228" t="str">
        <f>IF([2]相关演算!BZ144="","",[2]相关演算!BZ144)</f>
        <v/>
      </c>
      <c r="CA144" s="228" t="str">
        <f>IF([2]相关演算!CA144="","",[2]相关演算!CA144)</f>
        <v/>
      </c>
      <c r="CB144" s="228" t="str">
        <f>IF([2]相关演算!CB144="","",[2]相关演算!CB144)</f>
        <v/>
      </c>
      <c r="CC144" s="228" t="str">
        <f>IF([2]相关演算!CC144="","",[2]相关演算!CC144)</f>
        <v/>
      </c>
      <c r="CD144" s="228" t="str">
        <f>IF([2]相关演算!CD144="","",[2]相关演算!CD144)</f>
        <v/>
      </c>
      <c r="CE144" s="228" t="str">
        <f>IF([2]相关演算!CE144="","",[2]相关演算!CE144)</f>
        <v/>
      </c>
      <c r="CF144" s="228" t="str">
        <f>IF([2]相关演算!CF144="","",[2]相关演算!CF144)</f>
        <v/>
      </c>
      <c r="CG144" s="228" t="str">
        <f>IF([2]相关演算!CG144="","",[2]相关演算!CG144)</f>
        <v/>
      </c>
      <c r="CH144" s="228" t="str">
        <f>IF([2]相关演算!CH144="","",[2]相关演算!CH144)</f>
        <v/>
      </c>
      <c r="CI144" s="228" t="str">
        <f>IF([2]相关演算!CI144="","",[2]相关演算!CI144)</f>
        <v/>
      </c>
      <c r="CJ144" s="228" t="str">
        <f>IF([2]相关演算!CJ144="","",[2]相关演算!CJ144)</f>
        <v/>
      </c>
      <c r="CK144" s="228" t="str">
        <f>IF([2]相关演算!CK144="","",[2]相关演算!CK144)</f>
        <v/>
      </c>
      <c r="CL144" s="228" t="str">
        <f>IF([2]相关演算!CL144="","",[2]相关演算!CL144)</f>
        <v/>
      </c>
      <c r="CM144" s="228" t="str">
        <f>IF([2]相关演算!CM144="","",[2]相关演算!CM144)</f>
        <v/>
      </c>
      <c r="CN144" s="228" t="str">
        <f>IF([2]相关演算!CN144="","",[2]相关演算!CN144)</f>
        <v/>
      </c>
      <c r="CO144" s="228" t="str">
        <f>IF([2]相关演算!CO144="","",[2]相关演算!CO144)</f>
        <v/>
      </c>
      <c r="CP144" s="228" t="str">
        <f>IF([2]相关演算!CP144="","",[2]相关演算!CP144)</f>
        <v/>
      </c>
      <c r="CQ144" s="228" t="str">
        <f>IF([2]相关演算!CQ144="","",[2]相关演算!CQ144)</f>
        <v/>
      </c>
      <c r="CR144" s="228" t="str">
        <f>IF([2]相关演算!CR144="","",[2]相关演算!CR144)</f>
        <v/>
      </c>
      <c r="CS144" s="228" t="str">
        <f>IF([2]相关演算!CS144="","",[2]相关演算!CS144)</f>
        <v/>
      </c>
      <c r="CT144" s="228" t="str">
        <f>IF([2]相关演算!CT144="","",[2]相关演算!CT144)</f>
        <v/>
      </c>
      <c r="CU144" s="228" t="str">
        <f>IF([2]相关演算!CU144="","",[2]相关演算!CU144)</f>
        <v/>
      </c>
      <c r="CV144" s="228" t="str">
        <f>IF([2]相关演算!CV144="","",[2]相关演算!CV144)</f>
        <v/>
      </c>
      <c r="CW144" s="228" t="str">
        <f>IF([2]相关演算!CW144="","",[2]相关演算!CW144)</f>
        <v/>
      </c>
      <c r="CX144" s="228" t="str">
        <f>IF([2]相关演算!CX144="","",[2]相关演算!CX144)</f>
        <v/>
      </c>
      <c r="CY144" s="228" t="str">
        <f>IF([2]相关演算!CY144="","",[2]相关演算!CY144)</f>
        <v/>
      </c>
      <c r="CZ144" s="228" t="str">
        <f>IF([2]相关演算!CZ144="","",[2]相关演算!CZ144)</f>
        <v/>
      </c>
      <c r="DA144" s="228" t="str">
        <f>IF([2]相关演算!DA144="","",[2]相关演算!DA144)</f>
        <v/>
      </c>
      <c r="DB144" s="228" t="str">
        <f>IF([2]相关演算!DB144="","",[2]相关演算!DB144)</f>
        <v/>
      </c>
      <c r="DC144" s="228" t="str">
        <f>IF([2]相关演算!DC144="","",[2]相关演算!DC144)</f>
        <v/>
      </c>
      <c r="DD144" s="228" t="str">
        <f>IF([2]相关演算!DD144="","",[2]相关演算!DD144)</f>
        <v/>
      </c>
      <c r="DE144" s="228" t="str">
        <f>IF([2]相关演算!DE144="","",[2]相关演算!DE144)</f>
        <v/>
      </c>
      <c r="DF144" s="228" t="str">
        <f>IF([2]相关演算!DF144="","",[2]相关演算!DF144)</f>
        <v/>
      </c>
      <c r="DG144" s="228" t="str">
        <f>IF([2]相关演算!DG144="","",[2]相关演算!DG144)</f>
        <v/>
      </c>
      <c r="DH144" s="228" t="str">
        <f>IF([2]相关演算!DH144="","",[2]相关演算!DH144)</f>
        <v/>
      </c>
      <c r="DI144" s="228" t="str">
        <f>IF([2]相关演算!DI144="","",[2]相关演算!DI144)</f>
        <v/>
      </c>
      <c r="DJ144" s="228" t="str">
        <f>IF([2]相关演算!DJ144="","",[2]相关演算!DJ144)</f>
        <v/>
      </c>
      <c r="DK144" s="228" t="str">
        <f>IF([2]相关演算!DK144="","",[2]相关演算!DK144)</f>
        <v/>
      </c>
      <c r="DL144" s="228" t="str">
        <f>IF([2]相关演算!DL144="","",[2]相关演算!DL144)</f>
        <v/>
      </c>
      <c r="DM144" s="228" t="str">
        <f>IF([2]相关演算!DM144="","",[2]相关演算!DM144)</f>
        <v/>
      </c>
      <c r="DN144" s="228" t="str">
        <f>IF([2]相关演算!DN144="","",[2]相关演算!DN144)</f>
        <v/>
      </c>
      <c r="DO144" s="228" t="str">
        <f>IF([2]相关演算!DO144="","",[2]相关演算!DO144)</f>
        <v/>
      </c>
      <c r="DP144" s="228" t="str">
        <f>IF([2]相关演算!DP144="","",[2]相关演算!DP144)</f>
        <v/>
      </c>
      <c r="DQ144" s="228" t="str">
        <f>IF([2]相关演算!DQ144="","",[2]相关演算!DQ144)</f>
        <v/>
      </c>
      <c r="DR144" s="228" t="str">
        <f>IF([2]相关演算!DR144="","",[2]相关演算!DR144)</f>
        <v/>
      </c>
      <c r="DS144" s="228" t="str">
        <f>IF([2]相关演算!DS144="","",[2]相关演算!DS144)</f>
        <v/>
      </c>
      <c r="DT144" s="228" t="str">
        <f>IF([2]相关演算!DT144="","",[2]相关演算!DT144)</f>
        <v/>
      </c>
      <c r="DU144" s="228" t="str">
        <f>IF([2]相关演算!DU144="","",[2]相关演算!DU144)</f>
        <v/>
      </c>
      <c r="DV144" s="228" t="str">
        <f>IF([2]相关演算!DV144="","",[2]相关演算!DV144)</f>
        <v/>
      </c>
      <c r="DW144" s="228" t="str">
        <f>IF([2]相关演算!DW144="","",[2]相关演算!DW144)</f>
        <v/>
      </c>
      <c r="DX144" s="228" t="str">
        <f>IF([2]相关演算!DX144="","",[2]相关演算!DX144)</f>
        <v/>
      </c>
      <c r="DY144" s="228" t="str">
        <f>IF([2]相关演算!DY144="","",[2]相关演算!DY144)</f>
        <v/>
      </c>
      <c r="DZ144" s="228" t="str">
        <f>IF([2]相关演算!DZ144="","",[2]相关演算!DZ144)</f>
        <v/>
      </c>
      <c r="EA144" s="228" t="str">
        <f>IF([2]相关演算!EA144="","",[2]相关演算!EA144)</f>
        <v/>
      </c>
      <c r="EB144" s="228" t="str">
        <f>IF([2]相关演算!EB144="","",[2]相关演算!EB144)</f>
        <v/>
      </c>
      <c r="EC144" s="228" t="str">
        <f>IF([2]相关演算!EC144="","",[2]相关演算!EC144)</f>
        <v/>
      </c>
      <c r="ED144" s="228" t="str">
        <f>IF([2]相关演算!ED144="","",[2]相关演算!ED144)</f>
        <v/>
      </c>
      <c r="EE144" s="228" t="str">
        <f>IF([2]相关演算!EE144="","",[2]相关演算!EE144)</f>
        <v/>
      </c>
      <c r="EF144" s="228" t="str">
        <f>IF([2]相关演算!EF144="","",[2]相关演算!EF144)</f>
        <v/>
      </c>
      <c r="EG144" s="228" t="str">
        <f>IF([2]相关演算!EG144="","",[2]相关演算!EG144)</f>
        <v/>
      </c>
      <c r="EH144" s="228" t="str">
        <f>IF([2]相关演算!EH144="","",[2]相关演算!EH144)</f>
        <v/>
      </c>
      <c r="EI144" s="228" t="str">
        <f>IF([2]相关演算!EI144="","",[2]相关演算!EI144)</f>
        <v/>
      </c>
      <c r="EJ144" s="228" t="str">
        <f>IF([2]相关演算!EJ144="","",[2]相关演算!EJ144)</f>
        <v/>
      </c>
      <c r="EK144" s="228" t="str">
        <f>IF([2]相关演算!EK144="","",[2]相关演算!EK144)</f>
        <v/>
      </c>
      <c r="EL144" s="228" t="str">
        <f>IF([2]相关演算!EL144="","",[2]相关演算!EL144)</f>
        <v/>
      </c>
      <c r="EM144" s="228" t="str">
        <f>IF([2]相关演算!EM144="","",[2]相关演算!EM144)</f>
        <v/>
      </c>
      <c r="EN144" s="228" t="str">
        <f>IF([2]相关演算!EN144="","",[2]相关演算!EN144)</f>
        <v/>
      </c>
      <c r="EO144" s="228" t="str">
        <f>IF([2]相关演算!EO144="","",[2]相关演算!EO144)</f>
        <v/>
      </c>
      <c r="EP144" s="228" t="str">
        <f>IF([2]相关演算!EP144="","",[2]相关演算!EP144)</f>
        <v/>
      </c>
      <c r="EQ144" s="228" t="str">
        <f>IF([2]相关演算!EQ144="","",[2]相关演算!EQ144)</f>
        <v/>
      </c>
      <c r="ER144" s="228" t="str">
        <f>IF([2]相关演算!ER144="","",[2]相关演算!ER144)</f>
        <v/>
      </c>
      <c r="ES144" s="228" t="str">
        <f>IF([2]相关演算!ES144="","",[2]相关演算!ES144)</f>
        <v/>
      </c>
      <c r="ET144" s="228" t="str">
        <f>IF([2]相关演算!ET144="","",[2]相关演算!ET144)</f>
        <v/>
      </c>
      <c r="EU144" s="228" t="str">
        <f>IF([2]相关演算!EU144="","",[2]相关演算!EU144)</f>
        <v/>
      </c>
      <c r="EV144" s="228" t="str">
        <f>IF([2]相关演算!EV144="","",[2]相关演算!EV144)</f>
        <v/>
      </c>
      <c r="EW144" s="228" t="str">
        <f>IF([2]相关演算!EW144="","",[2]相关演算!EW144)</f>
        <v/>
      </c>
      <c r="EX144" s="228" t="str">
        <f>IF([2]相关演算!EX144="","",[2]相关演算!EX144)</f>
        <v/>
      </c>
      <c r="EY144" s="228" t="str">
        <f>IF([2]相关演算!EY144="","",[2]相关演算!EY144)</f>
        <v/>
      </c>
      <c r="EZ144" s="228" t="str">
        <f>IF([2]相关演算!EZ144="","",[2]相关演算!EZ144)</f>
        <v/>
      </c>
      <c r="FA144" s="228" t="str">
        <f>IF([2]相关演算!FA144="","",[2]相关演算!FA144)</f>
        <v/>
      </c>
      <c r="FB144" s="228" t="str">
        <f>IF([2]相关演算!FB144="","",[2]相关演算!FB144)</f>
        <v/>
      </c>
      <c r="FC144" s="228" t="str">
        <f>IF([2]相关演算!FC144="","",[2]相关演算!FC144)</f>
        <v/>
      </c>
      <c r="FD144" s="228" t="str">
        <f>IF([2]相关演算!FD144="","",[2]相关演算!FD144)</f>
        <v/>
      </c>
      <c r="FE144" s="228" t="str">
        <f>IF([2]相关演算!FE144="","",[2]相关演算!FE144)</f>
        <v/>
      </c>
      <c r="FF144" s="228" t="str">
        <f>IF([2]相关演算!FF144="","",[2]相关演算!FF144)</f>
        <v/>
      </c>
      <c r="FG144" s="228" t="str">
        <f>IF([2]相关演算!FG144="","",[2]相关演算!FG144)</f>
        <v/>
      </c>
      <c r="FH144" s="228">
        <f>IF([2]相关演算!FH144="","",[2]相关演算!FH144)</f>
        <v>10129</v>
      </c>
      <c r="FI144" s="228" t="str">
        <f>IF([2]相关演算!FI144="","",[2]相关演算!FI144)</f>
        <v/>
      </c>
      <c r="FJ144" s="228" t="str">
        <f>IF([2]相关演算!FJ144="","",[2]相关演算!FJ144)</f>
        <v/>
      </c>
      <c r="FK144" s="228" t="str">
        <f>IF([2]相关演算!FK144="","",[2]相关演算!FK144)</f>
        <v/>
      </c>
      <c r="FL144" s="228" t="str">
        <f>IF([2]相关演算!FL144="","",[2]相关演算!FL144)</f>
        <v/>
      </c>
      <c r="FM144" s="228" t="str">
        <f>IF([2]相关演算!FM144="","",[2]相关演算!FM144)</f>
        <v/>
      </c>
      <c r="FN144" s="228" t="str">
        <f>IF([2]相关演算!FN144="","",[2]相关演算!FN144)</f>
        <v/>
      </c>
      <c r="FO144" s="228" t="str">
        <f>IF([2]相关演算!FO144="","",[2]相关演算!FO144)</f>
        <v/>
      </c>
      <c r="FP144" s="228" t="str">
        <f>IF([2]相关演算!FP144="","",[2]相关演算!FP144)</f>
        <v/>
      </c>
      <c r="FQ144" s="228" t="str">
        <f>IF([2]相关演算!FQ144="","",[2]相关演算!FQ144)</f>
        <v/>
      </c>
      <c r="FR144" s="228" t="str">
        <f>IF([2]相关演算!FR144="","",[2]相关演算!FR144)</f>
        <v/>
      </c>
      <c r="FS144" s="228" t="str">
        <f>IF([2]相关演算!FS144="","",[2]相关演算!FS144)</f>
        <v/>
      </c>
      <c r="FT144" s="228" t="str">
        <f>IF([2]相关演算!FT144="","",[2]相关演算!FT144)</f>
        <v/>
      </c>
      <c r="FU144" s="228" t="str">
        <f>IF([2]相关演算!FU144="","",[2]相关演算!FU144)</f>
        <v/>
      </c>
      <c r="FV144" s="228" t="str">
        <f>IF([2]相关演算!FV144="","",[2]相关演算!FV144)</f>
        <v/>
      </c>
      <c r="FW144" s="228" t="str">
        <f>IF([2]相关演算!FW144="","",[2]相关演算!FW144)</f>
        <v/>
      </c>
      <c r="FX144" s="228" t="str">
        <f>IF([2]相关演算!FX144="","",[2]相关演算!FX144)</f>
        <v/>
      </c>
      <c r="FY144" s="228" t="str">
        <f>IF([2]相关演算!FY144="","",[2]相关演算!FY144)</f>
        <v/>
      </c>
      <c r="FZ144" s="228" t="str">
        <f>IF([2]相关演算!FZ144="","",[2]相关演算!FZ144)</f>
        <v/>
      </c>
      <c r="GA144" s="228" t="str">
        <f>IF([2]相关演算!GA144="","",[2]相关演算!GA144)</f>
        <v/>
      </c>
      <c r="GB144" s="228" t="str">
        <f>IF([2]相关演算!GB144="","",[2]相关演算!GB144)</f>
        <v/>
      </c>
      <c r="GC144" s="228" t="str">
        <f>IF([2]相关演算!GC144="","",[2]相关演算!GC144)</f>
        <v/>
      </c>
      <c r="GD144" s="228" t="str">
        <f>IF([2]相关演算!GD144="","",[2]相关演算!GD144)</f>
        <v/>
      </c>
      <c r="GE144" s="228" t="str">
        <f>IF([2]相关演算!GE144="","",[2]相关演算!GE144)</f>
        <v/>
      </c>
      <c r="GF144" s="228" t="str">
        <f>IF([2]相关演算!GF144="","",[2]相关演算!GF144)</f>
        <v/>
      </c>
      <c r="GG144" s="228" t="str">
        <f>IF([2]相关演算!GG144="","",[2]相关演算!GG144)</f>
        <v/>
      </c>
      <c r="GH144" s="228" t="str">
        <f>IF([2]相关演算!GH144="","",[2]相关演算!GH144)</f>
        <v/>
      </c>
      <c r="GI144" s="228" t="str">
        <f>IF([2]相关演算!GI144="","",[2]相关演算!GI144)</f>
        <v/>
      </c>
      <c r="GJ144" s="228" t="str">
        <f>IF([2]相关演算!GJ144="","",[2]相关演算!GJ144)</f>
        <v/>
      </c>
      <c r="GK144" s="228" t="str">
        <f>IF([2]相关演算!GK144="","",[2]相关演算!GK144)</f>
        <v/>
      </c>
      <c r="GL144" s="228" t="str">
        <f>IF([2]相关演算!GL144="","",[2]相关演算!GL144)</f>
        <v/>
      </c>
      <c r="GM144" s="228" t="str">
        <f>IF([2]相关演算!GM144="","",[2]相关演算!GM144)</f>
        <v/>
      </c>
      <c r="GN144" s="228" t="str">
        <f>IF([2]相关演算!GN144="","",[2]相关演算!GN144)</f>
        <v/>
      </c>
      <c r="GO144" s="228" t="str">
        <f>IF([2]相关演算!GO144="","",[2]相关演算!GO144)</f>
        <v/>
      </c>
      <c r="GP144" s="228" t="str">
        <f>IF([2]相关演算!GP144="","",[2]相关演算!GP144)</f>
        <v/>
      </c>
      <c r="GQ144" s="228" t="str">
        <f>IF([2]相关演算!GQ144="","",[2]相关演算!GQ144)</f>
        <v/>
      </c>
      <c r="GR144" s="228" t="str">
        <f>IF([2]相关演算!GR144="","",[2]相关演算!GR144)</f>
        <v/>
      </c>
      <c r="GS144" s="228" t="str">
        <f>IF([2]相关演算!GS144="","",[2]相关演算!GS144)</f>
        <v/>
      </c>
      <c r="GT144" s="228" t="str">
        <f>IF([2]相关演算!GT144="","",[2]相关演算!GT144)</f>
        <v/>
      </c>
      <c r="GU144" s="228" t="str">
        <f>IF([2]相关演算!GU144="","",[2]相关演算!GU144)</f>
        <v/>
      </c>
      <c r="GV144" s="228" t="str">
        <f>IF([2]相关演算!GV144="","",[2]相关演算!GV144)</f>
        <v/>
      </c>
      <c r="GW144" s="228" t="str">
        <f>IF([2]相关演算!GW144="","",[2]相关演算!GW144)</f>
        <v/>
      </c>
      <c r="GX144" s="228" t="str">
        <f>IF([2]相关演算!GX144="","",[2]相关演算!GX144)</f>
        <v/>
      </c>
      <c r="GY144" s="228" t="str">
        <f>IF([2]相关演算!GY144="","",[2]相关演算!GY144)</f>
        <v/>
      </c>
      <c r="GZ144" s="228" t="str">
        <f>IF([2]相关演算!GZ144="","",[2]相关演算!GZ144)</f>
        <v/>
      </c>
    </row>
    <row r="145" spans="1:208">
      <c r="A145" s="228" t="str">
        <f>IF([2]相关演算!A145="","",[2]相关演算!A145)</f>
        <v/>
      </c>
      <c r="B145" s="228" t="str">
        <f>IF([2]相关演算!B145="","",[2]相关演算!B145)</f>
        <v/>
      </c>
      <c r="C145" s="228" t="str">
        <f>IF([2]相关演算!C145="","",[2]相关演算!C145)</f>
        <v/>
      </c>
      <c r="D145" s="228" t="str">
        <f>IF([2]相关演算!D145="","",[2]相关演算!D145)</f>
        <v/>
      </c>
      <c r="E145" s="228" t="str">
        <f>IF([2]相关演算!E145="","",[2]相关演算!E145)</f>
        <v/>
      </c>
      <c r="F145" s="228" t="str">
        <f>IF([2]相关演算!F145="","",[2]相关演算!F145)</f>
        <v/>
      </c>
      <c r="G145" s="228" t="str">
        <f>IF([2]相关演算!G145="","",[2]相关演算!G145)</f>
        <v/>
      </c>
      <c r="H145" s="228" t="str">
        <f>IF([2]相关演算!H145="","",[2]相关演算!H145)</f>
        <v/>
      </c>
      <c r="I145" s="228" t="str">
        <f>IF([2]相关演算!I145="","",[2]相关演算!I145)</f>
        <v/>
      </c>
      <c r="J145" s="228" t="str">
        <f>IF([2]相关演算!J145="","",[2]相关演算!J145)</f>
        <v/>
      </c>
      <c r="K145" s="228" t="str">
        <f>IF([2]相关演算!K145="","",[2]相关演算!K145)</f>
        <v/>
      </c>
      <c r="L145" s="228" t="str">
        <f>IF([2]相关演算!L145="","",[2]相关演算!L145)</f>
        <v/>
      </c>
      <c r="M145" s="228" t="str">
        <f>IF([2]相关演算!M145="","",[2]相关演算!M145)</f>
        <v/>
      </c>
      <c r="N145" s="228" t="str">
        <f>IF([2]相关演算!N145="","",[2]相关演算!N145)</f>
        <v/>
      </c>
      <c r="O145" s="228" t="str">
        <f>IF([2]相关演算!O145="","",[2]相关演算!O145)</f>
        <v/>
      </c>
      <c r="P145" s="228" t="str">
        <f>IF([2]相关演算!P145="","",[2]相关演算!P145)</f>
        <v/>
      </c>
      <c r="Q145" s="228" t="str">
        <f>IF([2]相关演算!Q145="","",[2]相关演算!Q145)</f>
        <v/>
      </c>
      <c r="R145" s="228" t="str">
        <f>IF([2]相关演算!R145="","",[2]相关演算!R145)</f>
        <v/>
      </c>
      <c r="S145" s="228" t="str">
        <f>IF([2]相关演算!S145="","",[2]相关演算!S145)</f>
        <v/>
      </c>
      <c r="T145" s="228" t="str">
        <f>IF([2]相关演算!T145="","",[2]相关演算!T145)</f>
        <v/>
      </c>
      <c r="U145" s="228" t="str">
        <f>IF([2]相关演算!U145="","",[2]相关演算!U145)</f>
        <v/>
      </c>
      <c r="V145" s="228" t="str">
        <f>IF([2]相关演算!V145="","",[2]相关演算!V145)</f>
        <v/>
      </c>
      <c r="W145" s="228" t="str">
        <f>IF([2]相关演算!W145="","",[2]相关演算!W145)</f>
        <v/>
      </c>
      <c r="X145" s="228" t="str">
        <f>IF([2]相关演算!X145="","",[2]相关演算!X145)</f>
        <v/>
      </c>
      <c r="Y145" s="228" t="str">
        <f>IF([2]相关演算!Y145="","",[2]相关演算!Y145)</f>
        <v/>
      </c>
      <c r="Z145" s="228" t="str">
        <f>IF([2]相关演算!Z145="","",[2]相关演算!Z145)</f>
        <v/>
      </c>
      <c r="AA145" s="228" t="str">
        <f>IF([2]相关演算!AA145="","",[2]相关演算!AA145)</f>
        <v/>
      </c>
      <c r="AB145" s="228" t="str">
        <f>IF([2]相关演算!AB145="","",[2]相关演算!AB145)</f>
        <v/>
      </c>
      <c r="AC145" s="228" t="str">
        <f>IF([2]相关演算!AC145="","",[2]相关演算!AC145)</f>
        <v/>
      </c>
      <c r="AD145" s="228" t="str">
        <f>IF([2]相关演算!AD145="","",[2]相关演算!AD145)</f>
        <v/>
      </c>
      <c r="AE145" s="228" t="str">
        <f>IF([2]相关演算!AE145="","",[2]相关演算!AE145)</f>
        <v/>
      </c>
      <c r="AF145" s="228" t="str">
        <f>IF([2]相关演算!AF145="","",[2]相关演算!AF145)</f>
        <v/>
      </c>
      <c r="AG145" s="228" t="str">
        <f>IF([2]相关演算!AG145="","",[2]相关演算!AG145)</f>
        <v/>
      </c>
      <c r="AH145" s="228" t="str">
        <f>IF([2]相关演算!AH145="","",[2]相关演算!AH145)</f>
        <v/>
      </c>
      <c r="AI145" s="228" t="str">
        <f>IF([2]相关演算!AI145="","",[2]相关演算!AI145)</f>
        <v/>
      </c>
      <c r="AJ145" s="228" t="str">
        <f>IF([2]相关演算!AJ145="","",[2]相关演算!AJ145)</f>
        <v/>
      </c>
      <c r="AK145" s="228" t="str">
        <f>IF([2]相关演算!AK145="","",[2]相关演算!AK145)</f>
        <v/>
      </c>
      <c r="AL145" s="228" t="str">
        <f>IF([2]相关演算!AL145="","",[2]相关演算!AL145)</f>
        <v/>
      </c>
      <c r="AM145" s="228" t="str">
        <f>IF([2]相关演算!AM145="","",[2]相关演算!AM145)</f>
        <v/>
      </c>
      <c r="AN145" s="228" t="str">
        <f>IF([2]相关演算!AN145="","",[2]相关演算!AN145)</f>
        <v/>
      </c>
      <c r="AO145" s="228" t="str">
        <f>IF([2]相关演算!AO145="","",[2]相关演算!AO145)</f>
        <v/>
      </c>
      <c r="AP145" s="228" t="str">
        <f>IF([2]相关演算!AP145="","",[2]相关演算!AP145)</f>
        <v/>
      </c>
      <c r="AQ145" s="228" t="str">
        <f>IF([2]相关演算!AQ145="","",[2]相关演算!AQ145)</f>
        <v/>
      </c>
      <c r="AR145" s="228" t="str">
        <f>IF([2]相关演算!AR145="","",[2]相关演算!AR145)</f>
        <v/>
      </c>
      <c r="AS145" s="228" t="str">
        <f>IF([2]相关演算!AS145="","",[2]相关演算!AS145)</f>
        <v/>
      </c>
      <c r="AT145" s="228" t="str">
        <f>IF([2]相关演算!AT145="","",[2]相关演算!AT145)</f>
        <v/>
      </c>
      <c r="AU145" s="228" t="str">
        <f>IF([2]相关演算!AU145="","",[2]相关演算!AU145)</f>
        <v/>
      </c>
      <c r="AV145" s="228" t="str">
        <f>IF([2]相关演算!AV145="","",[2]相关演算!AV145)</f>
        <v/>
      </c>
      <c r="AW145" s="228" t="str">
        <f>IF([2]相关演算!AW145="","",[2]相关演算!AW145)</f>
        <v/>
      </c>
      <c r="AX145" s="228" t="str">
        <f>IF([2]相关演算!AX145="","",[2]相关演算!AX145)</f>
        <v/>
      </c>
      <c r="AY145" s="228" t="str">
        <f>IF([2]相关演算!AY145="","",[2]相关演算!AY145)</f>
        <v/>
      </c>
      <c r="AZ145" s="228" t="str">
        <f>IF([2]相关演算!AZ145="","",[2]相关演算!AZ145)</f>
        <v/>
      </c>
      <c r="BA145" s="228" t="str">
        <f>IF([2]相关演算!BA145="","",[2]相关演算!BA145)</f>
        <v/>
      </c>
      <c r="BB145" s="228" t="str">
        <f>IF([2]相关演算!BB145="","",[2]相关演算!BB145)</f>
        <v/>
      </c>
      <c r="BC145" s="228" t="str">
        <f>IF([2]相关演算!BC145="","",[2]相关演算!BC145)</f>
        <v/>
      </c>
      <c r="BD145" s="228" t="str">
        <f>IF([2]相关演算!BD145="","",[2]相关演算!BD145)</f>
        <v/>
      </c>
      <c r="BE145" s="228" t="str">
        <f>IF([2]相关演算!BE145="","",[2]相关演算!BE145)</f>
        <v/>
      </c>
      <c r="BF145" s="228" t="str">
        <f>IF([2]相关演算!BF145="","",[2]相关演算!BF145)</f>
        <v/>
      </c>
      <c r="BG145" s="228" t="str">
        <f>IF([2]相关演算!BG145="","",[2]相关演算!BG145)</f>
        <v/>
      </c>
      <c r="BH145" s="228" t="str">
        <f>IF([2]相关演算!BH145="","",[2]相关演算!BH145)</f>
        <v/>
      </c>
      <c r="BI145" s="228" t="str">
        <f>IF([2]相关演算!BI145="","",[2]相关演算!BI145)</f>
        <v/>
      </c>
      <c r="BJ145" s="228" t="str">
        <f>IF([2]相关演算!BJ145="","",[2]相关演算!BJ145)</f>
        <v/>
      </c>
      <c r="BK145" s="228" t="str">
        <f>IF([2]相关演算!BK145="","",[2]相关演算!BK145)</f>
        <v/>
      </c>
      <c r="BL145" s="228" t="str">
        <f>IF([2]相关演算!BL145="","",[2]相关演算!BL145)</f>
        <v/>
      </c>
      <c r="BM145" s="228" t="str">
        <f>IF([2]相关演算!BM145="","",[2]相关演算!BM145)</f>
        <v/>
      </c>
      <c r="BN145" s="228" t="str">
        <f>IF([2]相关演算!BN145="","",[2]相关演算!BN145)</f>
        <v/>
      </c>
      <c r="BO145" s="228" t="str">
        <f>IF([2]相关演算!BO145="","",[2]相关演算!BO145)</f>
        <v/>
      </c>
      <c r="BP145" s="228" t="str">
        <f>IF([2]相关演算!BP145="","",[2]相关演算!BP145)</f>
        <v/>
      </c>
      <c r="BQ145" s="228" t="str">
        <f>IF([2]相关演算!BQ145="","",[2]相关演算!BQ145)</f>
        <v/>
      </c>
      <c r="BR145" s="228" t="str">
        <f>IF([2]相关演算!BR145="","",[2]相关演算!BR145)</f>
        <v/>
      </c>
      <c r="BS145" s="228" t="str">
        <f>IF([2]相关演算!BS145="","",[2]相关演算!BS145)</f>
        <v/>
      </c>
      <c r="BT145" s="228" t="str">
        <f>IF([2]相关演算!BT145="","",[2]相关演算!BT145)</f>
        <v/>
      </c>
      <c r="BU145" s="228" t="str">
        <f>IF([2]相关演算!BU145="","",[2]相关演算!BU145)</f>
        <v/>
      </c>
      <c r="BV145" s="228" t="str">
        <f>IF([2]相关演算!BV145="","",[2]相关演算!BV145)</f>
        <v/>
      </c>
      <c r="BW145" s="228" t="str">
        <f>IF([2]相关演算!BW145="","",[2]相关演算!BW145)</f>
        <v/>
      </c>
      <c r="BX145" s="228" t="str">
        <f>IF([2]相关演算!BX145="","",[2]相关演算!BX145)</f>
        <v/>
      </c>
      <c r="BY145" s="228" t="str">
        <f>IF([2]相关演算!BY145="","",[2]相关演算!BY145)</f>
        <v/>
      </c>
      <c r="BZ145" s="228" t="str">
        <f>IF([2]相关演算!BZ145="","",[2]相关演算!BZ145)</f>
        <v/>
      </c>
      <c r="CA145" s="228" t="str">
        <f>IF([2]相关演算!CA145="","",[2]相关演算!CA145)</f>
        <v/>
      </c>
      <c r="CB145" s="228" t="str">
        <f>IF([2]相关演算!CB145="","",[2]相关演算!CB145)</f>
        <v/>
      </c>
      <c r="CC145" s="228" t="str">
        <f>IF([2]相关演算!CC145="","",[2]相关演算!CC145)</f>
        <v/>
      </c>
      <c r="CD145" s="228" t="str">
        <f>IF([2]相关演算!CD145="","",[2]相关演算!CD145)</f>
        <v/>
      </c>
      <c r="CE145" s="228" t="str">
        <f>IF([2]相关演算!CE145="","",[2]相关演算!CE145)</f>
        <v/>
      </c>
      <c r="CF145" s="228" t="str">
        <f>IF([2]相关演算!CF145="","",[2]相关演算!CF145)</f>
        <v/>
      </c>
      <c r="CG145" s="228" t="str">
        <f>IF([2]相关演算!CG145="","",[2]相关演算!CG145)</f>
        <v/>
      </c>
      <c r="CH145" s="228" t="str">
        <f>IF([2]相关演算!CH145="","",[2]相关演算!CH145)</f>
        <v/>
      </c>
      <c r="CI145" s="228" t="str">
        <f>IF([2]相关演算!CI145="","",[2]相关演算!CI145)</f>
        <v/>
      </c>
      <c r="CJ145" s="228" t="str">
        <f>IF([2]相关演算!CJ145="","",[2]相关演算!CJ145)</f>
        <v/>
      </c>
      <c r="CK145" s="228" t="str">
        <f>IF([2]相关演算!CK145="","",[2]相关演算!CK145)</f>
        <v/>
      </c>
      <c r="CL145" s="228" t="str">
        <f>IF([2]相关演算!CL145="","",[2]相关演算!CL145)</f>
        <v/>
      </c>
      <c r="CM145" s="228" t="str">
        <f>IF([2]相关演算!CM145="","",[2]相关演算!CM145)</f>
        <v/>
      </c>
      <c r="CN145" s="228" t="str">
        <f>IF([2]相关演算!CN145="","",[2]相关演算!CN145)</f>
        <v/>
      </c>
      <c r="CO145" s="228" t="str">
        <f>IF([2]相关演算!CO145="","",[2]相关演算!CO145)</f>
        <v/>
      </c>
      <c r="CP145" s="228" t="str">
        <f>IF([2]相关演算!CP145="","",[2]相关演算!CP145)</f>
        <v/>
      </c>
      <c r="CQ145" s="228" t="str">
        <f>IF([2]相关演算!CQ145="","",[2]相关演算!CQ145)</f>
        <v/>
      </c>
      <c r="CR145" s="228" t="str">
        <f>IF([2]相关演算!CR145="","",[2]相关演算!CR145)</f>
        <v/>
      </c>
      <c r="CS145" s="228" t="str">
        <f>IF([2]相关演算!CS145="","",[2]相关演算!CS145)</f>
        <v/>
      </c>
      <c r="CT145" s="228" t="str">
        <f>IF([2]相关演算!CT145="","",[2]相关演算!CT145)</f>
        <v/>
      </c>
      <c r="CU145" s="228" t="str">
        <f>IF([2]相关演算!CU145="","",[2]相关演算!CU145)</f>
        <v/>
      </c>
      <c r="CV145" s="228" t="str">
        <f>IF([2]相关演算!CV145="","",[2]相关演算!CV145)</f>
        <v/>
      </c>
      <c r="CW145" s="228" t="str">
        <f>IF([2]相关演算!CW145="","",[2]相关演算!CW145)</f>
        <v/>
      </c>
      <c r="CX145" s="228" t="str">
        <f>IF([2]相关演算!CX145="","",[2]相关演算!CX145)</f>
        <v/>
      </c>
      <c r="CY145" s="228" t="str">
        <f>IF([2]相关演算!CY145="","",[2]相关演算!CY145)</f>
        <v/>
      </c>
      <c r="CZ145" s="228" t="str">
        <f>IF([2]相关演算!CZ145="","",[2]相关演算!CZ145)</f>
        <v/>
      </c>
      <c r="DA145" s="228" t="str">
        <f>IF([2]相关演算!DA145="","",[2]相关演算!DA145)</f>
        <v/>
      </c>
      <c r="DB145" s="228" t="str">
        <f>IF([2]相关演算!DB145="","",[2]相关演算!DB145)</f>
        <v/>
      </c>
      <c r="DC145" s="228" t="str">
        <f>IF([2]相关演算!DC145="","",[2]相关演算!DC145)</f>
        <v/>
      </c>
      <c r="DD145" s="228" t="str">
        <f>IF([2]相关演算!DD145="","",[2]相关演算!DD145)</f>
        <v/>
      </c>
      <c r="DE145" s="228" t="str">
        <f>IF([2]相关演算!DE145="","",[2]相关演算!DE145)</f>
        <v/>
      </c>
      <c r="DF145" s="228" t="str">
        <f>IF([2]相关演算!DF145="","",[2]相关演算!DF145)</f>
        <v/>
      </c>
      <c r="DG145" s="228" t="str">
        <f>IF([2]相关演算!DG145="","",[2]相关演算!DG145)</f>
        <v/>
      </c>
      <c r="DH145" s="228" t="str">
        <f>IF([2]相关演算!DH145="","",[2]相关演算!DH145)</f>
        <v/>
      </c>
      <c r="DI145" s="228" t="str">
        <f>IF([2]相关演算!DI145="","",[2]相关演算!DI145)</f>
        <v/>
      </c>
      <c r="DJ145" s="228" t="str">
        <f>IF([2]相关演算!DJ145="","",[2]相关演算!DJ145)</f>
        <v/>
      </c>
      <c r="DK145" s="228" t="str">
        <f>IF([2]相关演算!DK145="","",[2]相关演算!DK145)</f>
        <v/>
      </c>
      <c r="DL145" s="228" t="str">
        <f>IF([2]相关演算!DL145="","",[2]相关演算!DL145)</f>
        <v/>
      </c>
      <c r="DM145" s="228" t="str">
        <f>IF([2]相关演算!DM145="","",[2]相关演算!DM145)</f>
        <v/>
      </c>
      <c r="DN145" s="228" t="str">
        <f>IF([2]相关演算!DN145="","",[2]相关演算!DN145)</f>
        <v/>
      </c>
      <c r="DO145" s="228" t="str">
        <f>IF([2]相关演算!DO145="","",[2]相关演算!DO145)</f>
        <v/>
      </c>
      <c r="DP145" s="228" t="str">
        <f>IF([2]相关演算!DP145="","",[2]相关演算!DP145)</f>
        <v/>
      </c>
      <c r="DQ145" s="228" t="str">
        <f>IF([2]相关演算!DQ145="","",[2]相关演算!DQ145)</f>
        <v/>
      </c>
      <c r="DR145" s="228" t="str">
        <f>IF([2]相关演算!DR145="","",[2]相关演算!DR145)</f>
        <v/>
      </c>
      <c r="DS145" s="228" t="str">
        <f>IF([2]相关演算!DS145="","",[2]相关演算!DS145)</f>
        <v/>
      </c>
      <c r="DT145" s="228" t="str">
        <f>IF([2]相关演算!DT145="","",[2]相关演算!DT145)</f>
        <v/>
      </c>
      <c r="DU145" s="228" t="str">
        <f>IF([2]相关演算!DU145="","",[2]相关演算!DU145)</f>
        <v/>
      </c>
      <c r="DV145" s="228" t="str">
        <f>IF([2]相关演算!DV145="","",[2]相关演算!DV145)</f>
        <v/>
      </c>
      <c r="DW145" s="228" t="str">
        <f>IF([2]相关演算!DW145="","",[2]相关演算!DW145)</f>
        <v/>
      </c>
      <c r="DX145" s="228" t="str">
        <f>IF([2]相关演算!DX145="","",[2]相关演算!DX145)</f>
        <v/>
      </c>
      <c r="DY145" s="228" t="str">
        <f>IF([2]相关演算!DY145="","",[2]相关演算!DY145)</f>
        <v/>
      </c>
      <c r="DZ145" s="228" t="str">
        <f>IF([2]相关演算!DZ145="","",[2]相关演算!DZ145)</f>
        <v/>
      </c>
      <c r="EA145" s="228" t="str">
        <f>IF([2]相关演算!EA145="","",[2]相关演算!EA145)</f>
        <v/>
      </c>
      <c r="EB145" s="228" t="str">
        <f>IF([2]相关演算!EB145="","",[2]相关演算!EB145)</f>
        <v/>
      </c>
      <c r="EC145" s="228" t="str">
        <f>IF([2]相关演算!EC145="","",[2]相关演算!EC145)</f>
        <v/>
      </c>
      <c r="ED145" s="228" t="str">
        <f>IF([2]相关演算!ED145="","",[2]相关演算!ED145)</f>
        <v/>
      </c>
      <c r="EE145" s="228" t="str">
        <f>IF([2]相关演算!EE145="","",[2]相关演算!EE145)</f>
        <v/>
      </c>
      <c r="EF145" s="228" t="str">
        <f>IF([2]相关演算!EF145="","",[2]相关演算!EF145)</f>
        <v/>
      </c>
      <c r="EG145" s="228" t="str">
        <f>IF([2]相关演算!EG145="","",[2]相关演算!EG145)</f>
        <v/>
      </c>
      <c r="EH145" s="228" t="str">
        <f>IF([2]相关演算!EH145="","",[2]相关演算!EH145)</f>
        <v/>
      </c>
      <c r="EI145" s="228" t="str">
        <f>IF([2]相关演算!EI145="","",[2]相关演算!EI145)</f>
        <v/>
      </c>
      <c r="EJ145" s="228" t="str">
        <f>IF([2]相关演算!EJ145="","",[2]相关演算!EJ145)</f>
        <v/>
      </c>
      <c r="EK145" s="228" t="str">
        <f>IF([2]相关演算!EK145="","",[2]相关演算!EK145)</f>
        <v/>
      </c>
      <c r="EL145" s="228" t="str">
        <f>IF([2]相关演算!EL145="","",[2]相关演算!EL145)</f>
        <v/>
      </c>
      <c r="EM145" s="228" t="str">
        <f>IF([2]相关演算!EM145="","",[2]相关演算!EM145)</f>
        <v/>
      </c>
      <c r="EN145" s="228" t="str">
        <f>IF([2]相关演算!EN145="","",[2]相关演算!EN145)</f>
        <v/>
      </c>
      <c r="EO145" s="228" t="str">
        <f>IF([2]相关演算!EO145="","",[2]相关演算!EO145)</f>
        <v/>
      </c>
      <c r="EP145" s="228" t="str">
        <f>IF([2]相关演算!EP145="","",[2]相关演算!EP145)</f>
        <v/>
      </c>
      <c r="EQ145" s="228" t="str">
        <f>IF([2]相关演算!EQ145="","",[2]相关演算!EQ145)</f>
        <v/>
      </c>
      <c r="ER145" s="228" t="str">
        <f>IF([2]相关演算!ER145="","",[2]相关演算!ER145)</f>
        <v/>
      </c>
      <c r="ES145" s="228" t="str">
        <f>IF([2]相关演算!ES145="","",[2]相关演算!ES145)</f>
        <v/>
      </c>
      <c r="ET145" s="228" t="str">
        <f>IF([2]相关演算!ET145="","",[2]相关演算!ET145)</f>
        <v/>
      </c>
      <c r="EU145" s="228" t="str">
        <f>IF([2]相关演算!EU145="","",[2]相关演算!EU145)</f>
        <v/>
      </c>
      <c r="EV145" s="228" t="str">
        <f>IF([2]相关演算!EV145="","",[2]相关演算!EV145)</f>
        <v/>
      </c>
      <c r="EW145" s="228" t="str">
        <f>IF([2]相关演算!EW145="","",[2]相关演算!EW145)</f>
        <v/>
      </c>
      <c r="EX145" s="228" t="str">
        <f>IF([2]相关演算!EX145="","",[2]相关演算!EX145)</f>
        <v/>
      </c>
      <c r="EY145" s="228" t="str">
        <f>IF([2]相关演算!EY145="","",[2]相关演算!EY145)</f>
        <v/>
      </c>
      <c r="EZ145" s="228" t="str">
        <f>IF([2]相关演算!EZ145="","",[2]相关演算!EZ145)</f>
        <v/>
      </c>
      <c r="FA145" s="228" t="str">
        <f>IF([2]相关演算!FA145="","",[2]相关演算!FA145)</f>
        <v/>
      </c>
      <c r="FB145" s="228" t="str">
        <f>IF([2]相关演算!FB145="","",[2]相关演算!FB145)</f>
        <v/>
      </c>
      <c r="FC145" s="228" t="str">
        <f>IF([2]相关演算!FC145="","",[2]相关演算!FC145)</f>
        <v/>
      </c>
      <c r="FD145" s="228" t="str">
        <f>IF([2]相关演算!FD145="","",[2]相关演算!FD145)</f>
        <v/>
      </c>
      <c r="FE145" s="228" t="str">
        <f>IF([2]相关演算!FE145="","",[2]相关演算!FE145)</f>
        <v/>
      </c>
      <c r="FF145" s="228" t="str">
        <f>IF([2]相关演算!FF145="","",[2]相关演算!FF145)</f>
        <v/>
      </c>
      <c r="FG145" s="228" t="str">
        <f>IF([2]相关演算!FG145="","",[2]相关演算!FG145)</f>
        <v/>
      </c>
      <c r="FH145" s="228">
        <f>IF([2]相关演算!FH145="","",[2]相关演算!FH145)</f>
        <v>10130</v>
      </c>
      <c r="FI145" s="228" t="str">
        <f>IF([2]相关演算!FI145="","",[2]相关演算!FI145)</f>
        <v/>
      </c>
      <c r="FJ145" s="228" t="str">
        <f>IF([2]相关演算!FJ145="","",[2]相关演算!FJ145)</f>
        <v/>
      </c>
      <c r="FK145" s="228" t="str">
        <f>IF([2]相关演算!FK145="","",[2]相关演算!FK145)</f>
        <v/>
      </c>
      <c r="FL145" s="228" t="str">
        <f>IF([2]相关演算!FL145="","",[2]相关演算!FL145)</f>
        <v/>
      </c>
      <c r="FM145" s="228" t="str">
        <f>IF([2]相关演算!FM145="","",[2]相关演算!FM145)</f>
        <v/>
      </c>
      <c r="FN145" s="228" t="str">
        <f>IF([2]相关演算!FN145="","",[2]相关演算!FN145)</f>
        <v/>
      </c>
      <c r="FO145" s="228" t="str">
        <f>IF([2]相关演算!FO145="","",[2]相关演算!FO145)</f>
        <v/>
      </c>
      <c r="FP145" s="228" t="str">
        <f>IF([2]相关演算!FP145="","",[2]相关演算!FP145)</f>
        <v/>
      </c>
      <c r="FQ145" s="228" t="str">
        <f>IF([2]相关演算!FQ145="","",[2]相关演算!FQ145)</f>
        <v/>
      </c>
      <c r="FR145" s="228" t="str">
        <f>IF([2]相关演算!FR145="","",[2]相关演算!FR145)</f>
        <v/>
      </c>
      <c r="FS145" s="228" t="str">
        <f>IF([2]相关演算!FS145="","",[2]相关演算!FS145)</f>
        <v/>
      </c>
      <c r="FT145" s="228" t="str">
        <f>IF([2]相关演算!FT145="","",[2]相关演算!FT145)</f>
        <v/>
      </c>
      <c r="FU145" s="228" t="str">
        <f>IF([2]相关演算!FU145="","",[2]相关演算!FU145)</f>
        <v/>
      </c>
      <c r="FV145" s="228" t="str">
        <f>IF([2]相关演算!FV145="","",[2]相关演算!FV145)</f>
        <v/>
      </c>
      <c r="FW145" s="228" t="str">
        <f>IF([2]相关演算!FW145="","",[2]相关演算!FW145)</f>
        <v/>
      </c>
      <c r="FX145" s="228" t="str">
        <f>IF([2]相关演算!FX145="","",[2]相关演算!FX145)</f>
        <v/>
      </c>
      <c r="FY145" s="228" t="str">
        <f>IF([2]相关演算!FY145="","",[2]相关演算!FY145)</f>
        <v/>
      </c>
      <c r="FZ145" s="228" t="str">
        <f>IF([2]相关演算!FZ145="","",[2]相关演算!FZ145)</f>
        <v/>
      </c>
      <c r="GA145" s="228" t="str">
        <f>IF([2]相关演算!GA145="","",[2]相关演算!GA145)</f>
        <v/>
      </c>
      <c r="GB145" s="228" t="str">
        <f>IF([2]相关演算!GB145="","",[2]相关演算!GB145)</f>
        <v/>
      </c>
      <c r="GC145" s="228" t="str">
        <f>IF([2]相关演算!GC145="","",[2]相关演算!GC145)</f>
        <v/>
      </c>
      <c r="GD145" s="228" t="str">
        <f>IF([2]相关演算!GD145="","",[2]相关演算!GD145)</f>
        <v/>
      </c>
      <c r="GE145" s="228" t="str">
        <f>IF([2]相关演算!GE145="","",[2]相关演算!GE145)</f>
        <v/>
      </c>
      <c r="GF145" s="228" t="str">
        <f>IF([2]相关演算!GF145="","",[2]相关演算!GF145)</f>
        <v/>
      </c>
      <c r="GG145" s="228" t="str">
        <f>IF([2]相关演算!GG145="","",[2]相关演算!GG145)</f>
        <v/>
      </c>
      <c r="GH145" s="228" t="str">
        <f>IF([2]相关演算!GH145="","",[2]相关演算!GH145)</f>
        <v/>
      </c>
      <c r="GI145" s="228" t="str">
        <f>IF([2]相关演算!GI145="","",[2]相关演算!GI145)</f>
        <v/>
      </c>
      <c r="GJ145" s="228" t="str">
        <f>IF([2]相关演算!GJ145="","",[2]相关演算!GJ145)</f>
        <v/>
      </c>
      <c r="GK145" s="228" t="str">
        <f>IF([2]相关演算!GK145="","",[2]相关演算!GK145)</f>
        <v/>
      </c>
      <c r="GL145" s="228" t="str">
        <f>IF([2]相关演算!GL145="","",[2]相关演算!GL145)</f>
        <v/>
      </c>
      <c r="GM145" s="228" t="str">
        <f>IF([2]相关演算!GM145="","",[2]相关演算!GM145)</f>
        <v/>
      </c>
      <c r="GN145" s="228" t="str">
        <f>IF([2]相关演算!GN145="","",[2]相关演算!GN145)</f>
        <v/>
      </c>
      <c r="GO145" s="228" t="str">
        <f>IF([2]相关演算!GO145="","",[2]相关演算!GO145)</f>
        <v/>
      </c>
      <c r="GP145" s="228" t="str">
        <f>IF([2]相关演算!GP145="","",[2]相关演算!GP145)</f>
        <v/>
      </c>
      <c r="GQ145" s="228" t="str">
        <f>IF([2]相关演算!GQ145="","",[2]相关演算!GQ145)</f>
        <v/>
      </c>
      <c r="GR145" s="228" t="str">
        <f>IF([2]相关演算!GR145="","",[2]相关演算!GR145)</f>
        <v/>
      </c>
      <c r="GS145" s="228" t="str">
        <f>IF([2]相关演算!GS145="","",[2]相关演算!GS145)</f>
        <v/>
      </c>
      <c r="GT145" s="228" t="str">
        <f>IF([2]相关演算!GT145="","",[2]相关演算!GT145)</f>
        <v/>
      </c>
      <c r="GU145" s="228" t="str">
        <f>IF([2]相关演算!GU145="","",[2]相关演算!GU145)</f>
        <v/>
      </c>
      <c r="GV145" s="228" t="str">
        <f>IF([2]相关演算!GV145="","",[2]相关演算!GV145)</f>
        <v/>
      </c>
      <c r="GW145" s="228" t="str">
        <f>IF([2]相关演算!GW145="","",[2]相关演算!GW145)</f>
        <v/>
      </c>
      <c r="GX145" s="228" t="str">
        <f>IF([2]相关演算!GX145="","",[2]相关演算!GX145)</f>
        <v/>
      </c>
      <c r="GY145" s="228" t="str">
        <f>IF([2]相关演算!GY145="","",[2]相关演算!GY145)</f>
        <v/>
      </c>
      <c r="GZ145" s="228" t="str">
        <f>IF([2]相关演算!GZ145="","",[2]相关演算!GZ145)</f>
        <v/>
      </c>
    </row>
    <row r="146" spans="1:208">
      <c r="A146" s="228" t="str">
        <f>IF([2]相关演算!A146="","",[2]相关演算!A146)</f>
        <v/>
      </c>
      <c r="B146" s="228" t="str">
        <f>IF([2]相关演算!B146="","",[2]相关演算!B146)</f>
        <v/>
      </c>
      <c r="C146" s="228" t="str">
        <f>IF([2]相关演算!C146="","",[2]相关演算!C146)</f>
        <v/>
      </c>
      <c r="D146" s="228" t="str">
        <f>IF([2]相关演算!D146="","",[2]相关演算!D146)</f>
        <v/>
      </c>
      <c r="E146" s="228" t="str">
        <f>IF([2]相关演算!E146="","",[2]相关演算!E146)</f>
        <v/>
      </c>
      <c r="F146" s="228" t="str">
        <f>IF([2]相关演算!F146="","",[2]相关演算!F146)</f>
        <v/>
      </c>
      <c r="G146" s="228" t="str">
        <f>IF([2]相关演算!G146="","",[2]相关演算!G146)</f>
        <v/>
      </c>
      <c r="H146" s="228" t="str">
        <f>IF([2]相关演算!H146="","",[2]相关演算!H146)</f>
        <v/>
      </c>
      <c r="I146" s="228" t="str">
        <f>IF([2]相关演算!I146="","",[2]相关演算!I146)</f>
        <v/>
      </c>
      <c r="J146" s="228" t="str">
        <f>IF([2]相关演算!J146="","",[2]相关演算!J146)</f>
        <v/>
      </c>
      <c r="K146" s="228" t="str">
        <f>IF([2]相关演算!K146="","",[2]相关演算!K146)</f>
        <v/>
      </c>
      <c r="L146" s="228" t="str">
        <f>IF([2]相关演算!L146="","",[2]相关演算!L146)</f>
        <v/>
      </c>
      <c r="M146" s="228" t="str">
        <f>IF([2]相关演算!M146="","",[2]相关演算!M146)</f>
        <v/>
      </c>
      <c r="N146" s="228" t="str">
        <f>IF([2]相关演算!N146="","",[2]相关演算!N146)</f>
        <v/>
      </c>
      <c r="O146" s="228" t="str">
        <f>IF([2]相关演算!O146="","",[2]相关演算!O146)</f>
        <v/>
      </c>
      <c r="P146" s="228" t="str">
        <f>IF([2]相关演算!P146="","",[2]相关演算!P146)</f>
        <v/>
      </c>
      <c r="Q146" s="228" t="str">
        <f>IF([2]相关演算!Q146="","",[2]相关演算!Q146)</f>
        <v/>
      </c>
      <c r="R146" s="228" t="str">
        <f>IF([2]相关演算!R146="","",[2]相关演算!R146)</f>
        <v/>
      </c>
      <c r="S146" s="228" t="str">
        <f>IF([2]相关演算!S146="","",[2]相关演算!S146)</f>
        <v/>
      </c>
      <c r="T146" s="228" t="str">
        <f>IF([2]相关演算!T146="","",[2]相关演算!T146)</f>
        <v/>
      </c>
      <c r="U146" s="228" t="str">
        <f>IF([2]相关演算!U146="","",[2]相关演算!U146)</f>
        <v/>
      </c>
      <c r="V146" s="228" t="str">
        <f>IF([2]相关演算!V146="","",[2]相关演算!V146)</f>
        <v/>
      </c>
      <c r="W146" s="228" t="str">
        <f>IF([2]相关演算!W146="","",[2]相关演算!W146)</f>
        <v/>
      </c>
      <c r="X146" s="228" t="str">
        <f>IF([2]相关演算!X146="","",[2]相关演算!X146)</f>
        <v/>
      </c>
      <c r="Y146" s="228" t="str">
        <f>IF([2]相关演算!Y146="","",[2]相关演算!Y146)</f>
        <v/>
      </c>
      <c r="Z146" s="228" t="str">
        <f>IF([2]相关演算!Z146="","",[2]相关演算!Z146)</f>
        <v/>
      </c>
      <c r="AA146" s="228" t="str">
        <f>IF([2]相关演算!AA146="","",[2]相关演算!AA146)</f>
        <v/>
      </c>
      <c r="AB146" s="228" t="str">
        <f>IF([2]相关演算!AB146="","",[2]相关演算!AB146)</f>
        <v/>
      </c>
      <c r="AC146" s="228" t="str">
        <f>IF([2]相关演算!AC146="","",[2]相关演算!AC146)</f>
        <v/>
      </c>
      <c r="AD146" s="228" t="str">
        <f>IF([2]相关演算!AD146="","",[2]相关演算!AD146)</f>
        <v/>
      </c>
      <c r="AE146" s="228" t="str">
        <f>IF([2]相关演算!AE146="","",[2]相关演算!AE146)</f>
        <v/>
      </c>
      <c r="AF146" s="228" t="str">
        <f>IF([2]相关演算!AF146="","",[2]相关演算!AF146)</f>
        <v/>
      </c>
      <c r="AG146" s="228" t="str">
        <f>IF([2]相关演算!AG146="","",[2]相关演算!AG146)</f>
        <v/>
      </c>
      <c r="AH146" s="228" t="str">
        <f>IF([2]相关演算!AH146="","",[2]相关演算!AH146)</f>
        <v/>
      </c>
      <c r="AI146" s="228" t="str">
        <f>IF([2]相关演算!AI146="","",[2]相关演算!AI146)</f>
        <v/>
      </c>
      <c r="AJ146" s="228" t="str">
        <f>IF([2]相关演算!AJ146="","",[2]相关演算!AJ146)</f>
        <v/>
      </c>
      <c r="AK146" s="228" t="str">
        <f>IF([2]相关演算!AK146="","",[2]相关演算!AK146)</f>
        <v/>
      </c>
      <c r="AL146" s="228" t="str">
        <f>IF([2]相关演算!AL146="","",[2]相关演算!AL146)</f>
        <v/>
      </c>
      <c r="AM146" s="228" t="str">
        <f>IF([2]相关演算!AM146="","",[2]相关演算!AM146)</f>
        <v/>
      </c>
      <c r="AN146" s="228" t="str">
        <f>IF([2]相关演算!AN146="","",[2]相关演算!AN146)</f>
        <v/>
      </c>
      <c r="AO146" s="228" t="str">
        <f>IF([2]相关演算!AO146="","",[2]相关演算!AO146)</f>
        <v/>
      </c>
      <c r="AP146" s="228" t="str">
        <f>IF([2]相关演算!AP146="","",[2]相关演算!AP146)</f>
        <v/>
      </c>
      <c r="AQ146" s="228" t="str">
        <f>IF([2]相关演算!AQ146="","",[2]相关演算!AQ146)</f>
        <v/>
      </c>
      <c r="AR146" s="228" t="str">
        <f>IF([2]相关演算!AR146="","",[2]相关演算!AR146)</f>
        <v/>
      </c>
      <c r="AS146" s="228" t="str">
        <f>IF([2]相关演算!AS146="","",[2]相关演算!AS146)</f>
        <v/>
      </c>
      <c r="AT146" s="228" t="str">
        <f>IF([2]相关演算!AT146="","",[2]相关演算!AT146)</f>
        <v/>
      </c>
      <c r="AU146" s="228" t="str">
        <f>IF([2]相关演算!AU146="","",[2]相关演算!AU146)</f>
        <v/>
      </c>
      <c r="AV146" s="228" t="str">
        <f>IF([2]相关演算!AV146="","",[2]相关演算!AV146)</f>
        <v/>
      </c>
      <c r="AW146" s="228" t="str">
        <f>IF([2]相关演算!AW146="","",[2]相关演算!AW146)</f>
        <v/>
      </c>
      <c r="AX146" s="228" t="str">
        <f>IF([2]相关演算!AX146="","",[2]相关演算!AX146)</f>
        <v/>
      </c>
      <c r="AY146" s="228" t="str">
        <f>IF([2]相关演算!AY146="","",[2]相关演算!AY146)</f>
        <v/>
      </c>
      <c r="AZ146" s="228" t="str">
        <f>IF([2]相关演算!AZ146="","",[2]相关演算!AZ146)</f>
        <v/>
      </c>
      <c r="BA146" s="228" t="str">
        <f>IF([2]相关演算!BA146="","",[2]相关演算!BA146)</f>
        <v/>
      </c>
      <c r="BB146" s="228" t="str">
        <f>IF([2]相关演算!BB146="","",[2]相关演算!BB146)</f>
        <v/>
      </c>
      <c r="BC146" s="228" t="str">
        <f>IF([2]相关演算!BC146="","",[2]相关演算!BC146)</f>
        <v/>
      </c>
      <c r="BD146" s="228" t="str">
        <f>IF([2]相关演算!BD146="","",[2]相关演算!BD146)</f>
        <v/>
      </c>
      <c r="BE146" s="228" t="str">
        <f>IF([2]相关演算!BE146="","",[2]相关演算!BE146)</f>
        <v/>
      </c>
      <c r="BF146" s="228" t="str">
        <f>IF([2]相关演算!BF146="","",[2]相关演算!BF146)</f>
        <v/>
      </c>
      <c r="BG146" s="228" t="str">
        <f>IF([2]相关演算!BG146="","",[2]相关演算!BG146)</f>
        <v/>
      </c>
      <c r="BH146" s="228" t="str">
        <f>IF([2]相关演算!BH146="","",[2]相关演算!BH146)</f>
        <v/>
      </c>
      <c r="BI146" s="228" t="str">
        <f>IF([2]相关演算!BI146="","",[2]相关演算!BI146)</f>
        <v/>
      </c>
      <c r="BJ146" s="228" t="str">
        <f>IF([2]相关演算!BJ146="","",[2]相关演算!BJ146)</f>
        <v/>
      </c>
      <c r="BK146" s="228" t="str">
        <f>IF([2]相关演算!BK146="","",[2]相关演算!BK146)</f>
        <v/>
      </c>
      <c r="BL146" s="228" t="str">
        <f>IF([2]相关演算!BL146="","",[2]相关演算!BL146)</f>
        <v/>
      </c>
      <c r="BM146" s="228" t="str">
        <f>IF([2]相关演算!BM146="","",[2]相关演算!BM146)</f>
        <v/>
      </c>
      <c r="BN146" s="228" t="str">
        <f>IF([2]相关演算!BN146="","",[2]相关演算!BN146)</f>
        <v/>
      </c>
      <c r="BO146" s="228" t="str">
        <f>IF([2]相关演算!BO146="","",[2]相关演算!BO146)</f>
        <v/>
      </c>
      <c r="BP146" s="228" t="str">
        <f>IF([2]相关演算!BP146="","",[2]相关演算!BP146)</f>
        <v/>
      </c>
      <c r="BQ146" s="228" t="str">
        <f>IF([2]相关演算!BQ146="","",[2]相关演算!BQ146)</f>
        <v/>
      </c>
      <c r="BR146" s="228" t="str">
        <f>IF([2]相关演算!BR146="","",[2]相关演算!BR146)</f>
        <v/>
      </c>
      <c r="BS146" s="228" t="str">
        <f>IF([2]相关演算!BS146="","",[2]相关演算!BS146)</f>
        <v/>
      </c>
      <c r="BT146" s="228" t="str">
        <f>IF([2]相关演算!BT146="","",[2]相关演算!BT146)</f>
        <v/>
      </c>
      <c r="BU146" s="228" t="str">
        <f>IF([2]相关演算!BU146="","",[2]相关演算!BU146)</f>
        <v/>
      </c>
      <c r="BV146" s="228" t="str">
        <f>IF([2]相关演算!BV146="","",[2]相关演算!BV146)</f>
        <v/>
      </c>
      <c r="BW146" s="228" t="str">
        <f>IF([2]相关演算!BW146="","",[2]相关演算!BW146)</f>
        <v/>
      </c>
      <c r="BX146" s="228" t="str">
        <f>IF([2]相关演算!BX146="","",[2]相关演算!BX146)</f>
        <v/>
      </c>
      <c r="BY146" s="228" t="str">
        <f>IF([2]相关演算!BY146="","",[2]相关演算!BY146)</f>
        <v/>
      </c>
      <c r="BZ146" s="228" t="str">
        <f>IF([2]相关演算!BZ146="","",[2]相关演算!BZ146)</f>
        <v/>
      </c>
      <c r="CA146" s="228" t="str">
        <f>IF([2]相关演算!CA146="","",[2]相关演算!CA146)</f>
        <v/>
      </c>
      <c r="CB146" s="228" t="str">
        <f>IF([2]相关演算!CB146="","",[2]相关演算!CB146)</f>
        <v/>
      </c>
      <c r="CC146" s="228" t="str">
        <f>IF([2]相关演算!CC146="","",[2]相关演算!CC146)</f>
        <v/>
      </c>
      <c r="CD146" s="228" t="str">
        <f>IF([2]相关演算!CD146="","",[2]相关演算!CD146)</f>
        <v/>
      </c>
      <c r="CE146" s="228" t="str">
        <f>IF([2]相关演算!CE146="","",[2]相关演算!CE146)</f>
        <v/>
      </c>
      <c r="CF146" s="228" t="str">
        <f>IF([2]相关演算!CF146="","",[2]相关演算!CF146)</f>
        <v/>
      </c>
      <c r="CG146" s="228" t="str">
        <f>IF([2]相关演算!CG146="","",[2]相关演算!CG146)</f>
        <v/>
      </c>
      <c r="CH146" s="228" t="str">
        <f>IF([2]相关演算!CH146="","",[2]相关演算!CH146)</f>
        <v/>
      </c>
      <c r="CI146" s="228" t="str">
        <f>IF([2]相关演算!CI146="","",[2]相关演算!CI146)</f>
        <v/>
      </c>
      <c r="CJ146" s="228" t="str">
        <f>IF([2]相关演算!CJ146="","",[2]相关演算!CJ146)</f>
        <v/>
      </c>
      <c r="CK146" s="228" t="str">
        <f>IF([2]相关演算!CK146="","",[2]相关演算!CK146)</f>
        <v/>
      </c>
      <c r="CL146" s="228" t="str">
        <f>IF([2]相关演算!CL146="","",[2]相关演算!CL146)</f>
        <v/>
      </c>
      <c r="CM146" s="228" t="str">
        <f>IF([2]相关演算!CM146="","",[2]相关演算!CM146)</f>
        <v/>
      </c>
      <c r="CN146" s="228" t="str">
        <f>IF([2]相关演算!CN146="","",[2]相关演算!CN146)</f>
        <v/>
      </c>
      <c r="CO146" s="228" t="str">
        <f>IF([2]相关演算!CO146="","",[2]相关演算!CO146)</f>
        <v/>
      </c>
      <c r="CP146" s="228" t="str">
        <f>IF([2]相关演算!CP146="","",[2]相关演算!CP146)</f>
        <v/>
      </c>
      <c r="CQ146" s="228" t="str">
        <f>IF([2]相关演算!CQ146="","",[2]相关演算!CQ146)</f>
        <v/>
      </c>
      <c r="CR146" s="228" t="str">
        <f>IF([2]相关演算!CR146="","",[2]相关演算!CR146)</f>
        <v/>
      </c>
      <c r="CS146" s="228" t="str">
        <f>IF([2]相关演算!CS146="","",[2]相关演算!CS146)</f>
        <v/>
      </c>
      <c r="CT146" s="228" t="str">
        <f>IF([2]相关演算!CT146="","",[2]相关演算!CT146)</f>
        <v/>
      </c>
      <c r="CU146" s="228" t="str">
        <f>IF([2]相关演算!CU146="","",[2]相关演算!CU146)</f>
        <v/>
      </c>
      <c r="CV146" s="228" t="str">
        <f>IF([2]相关演算!CV146="","",[2]相关演算!CV146)</f>
        <v/>
      </c>
      <c r="CW146" s="228" t="str">
        <f>IF([2]相关演算!CW146="","",[2]相关演算!CW146)</f>
        <v/>
      </c>
      <c r="CX146" s="228" t="str">
        <f>IF([2]相关演算!CX146="","",[2]相关演算!CX146)</f>
        <v/>
      </c>
      <c r="CY146" s="228" t="str">
        <f>IF([2]相关演算!CY146="","",[2]相关演算!CY146)</f>
        <v/>
      </c>
      <c r="CZ146" s="228" t="str">
        <f>IF([2]相关演算!CZ146="","",[2]相关演算!CZ146)</f>
        <v/>
      </c>
      <c r="DA146" s="228" t="str">
        <f>IF([2]相关演算!DA146="","",[2]相关演算!DA146)</f>
        <v/>
      </c>
      <c r="DB146" s="228" t="str">
        <f>IF([2]相关演算!DB146="","",[2]相关演算!DB146)</f>
        <v/>
      </c>
      <c r="DC146" s="228" t="str">
        <f>IF([2]相关演算!DC146="","",[2]相关演算!DC146)</f>
        <v/>
      </c>
      <c r="DD146" s="228" t="str">
        <f>IF([2]相关演算!DD146="","",[2]相关演算!DD146)</f>
        <v/>
      </c>
      <c r="DE146" s="228" t="str">
        <f>IF([2]相关演算!DE146="","",[2]相关演算!DE146)</f>
        <v/>
      </c>
      <c r="DF146" s="228" t="str">
        <f>IF([2]相关演算!DF146="","",[2]相关演算!DF146)</f>
        <v/>
      </c>
      <c r="DG146" s="228" t="str">
        <f>IF([2]相关演算!DG146="","",[2]相关演算!DG146)</f>
        <v/>
      </c>
      <c r="DH146" s="228" t="str">
        <f>IF([2]相关演算!DH146="","",[2]相关演算!DH146)</f>
        <v/>
      </c>
      <c r="DI146" s="228" t="str">
        <f>IF([2]相关演算!DI146="","",[2]相关演算!DI146)</f>
        <v/>
      </c>
      <c r="DJ146" s="228" t="str">
        <f>IF([2]相关演算!DJ146="","",[2]相关演算!DJ146)</f>
        <v/>
      </c>
      <c r="DK146" s="228" t="str">
        <f>IF([2]相关演算!DK146="","",[2]相关演算!DK146)</f>
        <v/>
      </c>
      <c r="DL146" s="228" t="str">
        <f>IF([2]相关演算!DL146="","",[2]相关演算!DL146)</f>
        <v/>
      </c>
      <c r="DM146" s="228" t="str">
        <f>IF([2]相关演算!DM146="","",[2]相关演算!DM146)</f>
        <v/>
      </c>
      <c r="DN146" s="228" t="str">
        <f>IF([2]相关演算!DN146="","",[2]相关演算!DN146)</f>
        <v/>
      </c>
      <c r="DO146" s="228" t="str">
        <f>IF([2]相关演算!DO146="","",[2]相关演算!DO146)</f>
        <v/>
      </c>
      <c r="DP146" s="228" t="str">
        <f>IF([2]相关演算!DP146="","",[2]相关演算!DP146)</f>
        <v/>
      </c>
      <c r="DQ146" s="228" t="str">
        <f>IF([2]相关演算!DQ146="","",[2]相关演算!DQ146)</f>
        <v/>
      </c>
      <c r="DR146" s="228" t="str">
        <f>IF([2]相关演算!DR146="","",[2]相关演算!DR146)</f>
        <v/>
      </c>
      <c r="DS146" s="228" t="str">
        <f>IF([2]相关演算!DS146="","",[2]相关演算!DS146)</f>
        <v/>
      </c>
      <c r="DT146" s="228" t="str">
        <f>IF([2]相关演算!DT146="","",[2]相关演算!DT146)</f>
        <v/>
      </c>
      <c r="DU146" s="228" t="str">
        <f>IF([2]相关演算!DU146="","",[2]相关演算!DU146)</f>
        <v/>
      </c>
      <c r="DV146" s="228" t="str">
        <f>IF([2]相关演算!DV146="","",[2]相关演算!DV146)</f>
        <v/>
      </c>
      <c r="DW146" s="228" t="str">
        <f>IF([2]相关演算!DW146="","",[2]相关演算!DW146)</f>
        <v/>
      </c>
      <c r="DX146" s="228" t="str">
        <f>IF([2]相关演算!DX146="","",[2]相关演算!DX146)</f>
        <v/>
      </c>
      <c r="DY146" s="228" t="str">
        <f>IF([2]相关演算!DY146="","",[2]相关演算!DY146)</f>
        <v/>
      </c>
      <c r="DZ146" s="228" t="str">
        <f>IF([2]相关演算!DZ146="","",[2]相关演算!DZ146)</f>
        <v/>
      </c>
      <c r="EA146" s="228" t="str">
        <f>IF([2]相关演算!EA146="","",[2]相关演算!EA146)</f>
        <v/>
      </c>
      <c r="EB146" s="228" t="str">
        <f>IF([2]相关演算!EB146="","",[2]相关演算!EB146)</f>
        <v/>
      </c>
      <c r="EC146" s="228" t="str">
        <f>IF([2]相关演算!EC146="","",[2]相关演算!EC146)</f>
        <v/>
      </c>
      <c r="ED146" s="228" t="str">
        <f>IF([2]相关演算!ED146="","",[2]相关演算!ED146)</f>
        <v/>
      </c>
      <c r="EE146" s="228" t="str">
        <f>IF([2]相关演算!EE146="","",[2]相关演算!EE146)</f>
        <v/>
      </c>
      <c r="EF146" s="228" t="str">
        <f>IF([2]相关演算!EF146="","",[2]相关演算!EF146)</f>
        <v/>
      </c>
      <c r="EG146" s="228" t="str">
        <f>IF([2]相关演算!EG146="","",[2]相关演算!EG146)</f>
        <v/>
      </c>
      <c r="EH146" s="228" t="str">
        <f>IF([2]相关演算!EH146="","",[2]相关演算!EH146)</f>
        <v/>
      </c>
      <c r="EI146" s="228" t="str">
        <f>IF([2]相关演算!EI146="","",[2]相关演算!EI146)</f>
        <v/>
      </c>
      <c r="EJ146" s="228" t="str">
        <f>IF([2]相关演算!EJ146="","",[2]相关演算!EJ146)</f>
        <v/>
      </c>
      <c r="EK146" s="228" t="str">
        <f>IF([2]相关演算!EK146="","",[2]相关演算!EK146)</f>
        <v/>
      </c>
      <c r="EL146" s="228" t="str">
        <f>IF([2]相关演算!EL146="","",[2]相关演算!EL146)</f>
        <v/>
      </c>
      <c r="EM146" s="228" t="str">
        <f>IF([2]相关演算!EM146="","",[2]相关演算!EM146)</f>
        <v/>
      </c>
      <c r="EN146" s="228" t="str">
        <f>IF([2]相关演算!EN146="","",[2]相关演算!EN146)</f>
        <v/>
      </c>
      <c r="EO146" s="228" t="str">
        <f>IF([2]相关演算!EO146="","",[2]相关演算!EO146)</f>
        <v/>
      </c>
      <c r="EP146" s="228" t="str">
        <f>IF([2]相关演算!EP146="","",[2]相关演算!EP146)</f>
        <v/>
      </c>
      <c r="EQ146" s="228" t="str">
        <f>IF([2]相关演算!EQ146="","",[2]相关演算!EQ146)</f>
        <v/>
      </c>
      <c r="ER146" s="228" t="str">
        <f>IF([2]相关演算!ER146="","",[2]相关演算!ER146)</f>
        <v/>
      </c>
      <c r="ES146" s="228" t="str">
        <f>IF([2]相关演算!ES146="","",[2]相关演算!ES146)</f>
        <v/>
      </c>
      <c r="ET146" s="228" t="str">
        <f>IF([2]相关演算!ET146="","",[2]相关演算!ET146)</f>
        <v/>
      </c>
      <c r="EU146" s="228" t="str">
        <f>IF([2]相关演算!EU146="","",[2]相关演算!EU146)</f>
        <v/>
      </c>
      <c r="EV146" s="228" t="str">
        <f>IF([2]相关演算!EV146="","",[2]相关演算!EV146)</f>
        <v/>
      </c>
      <c r="EW146" s="228" t="str">
        <f>IF([2]相关演算!EW146="","",[2]相关演算!EW146)</f>
        <v/>
      </c>
      <c r="EX146" s="228" t="str">
        <f>IF([2]相关演算!EX146="","",[2]相关演算!EX146)</f>
        <v/>
      </c>
      <c r="EY146" s="228" t="str">
        <f>IF([2]相关演算!EY146="","",[2]相关演算!EY146)</f>
        <v/>
      </c>
      <c r="EZ146" s="228" t="str">
        <f>IF([2]相关演算!EZ146="","",[2]相关演算!EZ146)</f>
        <v/>
      </c>
      <c r="FA146" s="228" t="str">
        <f>IF([2]相关演算!FA146="","",[2]相关演算!FA146)</f>
        <v/>
      </c>
      <c r="FB146" s="228" t="str">
        <f>IF([2]相关演算!FB146="","",[2]相关演算!FB146)</f>
        <v/>
      </c>
      <c r="FC146" s="228" t="str">
        <f>IF([2]相关演算!FC146="","",[2]相关演算!FC146)</f>
        <v/>
      </c>
      <c r="FD146" s="228" t="str">
        <f>IF([2]相关演算!FD146="","",[2]相关演算!FD146)</f>
        <v/>
      </c>
      <c r="FE146" s="228" t="str">
        <f>IF([2]相关演算!FE146="","",[2]相关演算!FE146)</f>
        <v/>
      </c>
      <c r="FF146" s="228" t="str">
        <f>IF([2]相关演算!FF146="","",[2]相关演算!FF146)</f>
        <v/>
      </c>
      <c r="FG146" s="228" t="str">
        <f>IF([2]相关演算!FG146="","",[2]相关演算!FG146)</f>
        <v/>
      </c>
      <c r="FH146" s="228">
        <f>IF([2]相关演算!FH146="","",[2]相关演算!FH146)</f>
        <v>10131</v>
      </c>
      <c r="FI146" s="228" t="str">
        <f>IF([2]相关演算!FI146="","",[2]相关演算!FI146)</f>
        <v/>
      </c>
      <c r="FJ146" s="228" t="str">
        <f>IF([2]相关演算!FJ146="","",[2]相关演算!FJ146)</f>
        <v/>
      </c>
      <c r="FK146" s="228" t="str">
        <f>IF([2]相关演算!FK146="","",[2]相关演算!FK146)</f>
        <v/>
      </c>
      <c r="FL146" s="228" t="str">
        <f>IF([2]相关演算!FL146="","",[2]相关演算!FL146)</f>
        <v/>
      </c>
      <c r="FM146" s="228" t="str">
        <f>IF([2]相关演算!FM146="","",[2]相关演算!FM146)</f>
        <v/>
      </c>
      <c r="FN146" s="228" t="str">
        <f>IF([2]相关演算!FN146="","",[2]相关演算!FN146)</f>
        <v/>
      </c>
      <c r="FO146" s="228" t="str">
        <f>IF([2]相关演算!FO146="","",[2]相关演算!FO146)</f>
        <v/>
      </c>
      <c r="FP146" s="228" t="str">
        <f>IF([2]相关演算!FP146="","",[2]相关演算!FP146)</f>
        <v/>
      </c>
      <c r="FQ146" s="228" t="str">
        <f>IF([2]相关演算!FQ146="","",[2]相关演算!FQ146)</f>
        <v/>
      </c>
      <c r="FR146" s="228" t="str">
        <f>IF([2]相关演算!FR146="","",[2]相关演算!FR146)</f>
        <v/>
      </c>
      <c r="FS146" s="228" t="str">
        <f>IF([2]相关演算!FS146="","",[2]相关演算!FS146)</f>
        <v/>
      </c>
      <c r="FT146" s="228" t="str">
        <f>IF([2]相关演算!FT146="","",[2]相关演算!FT146)</f>
        <v/>
      </c>
      <c r="FU146" s="228" t="str">
        <f>IF([2]相关演算!FU146="","",[2]相关演算!FU146)</f>
        <v/>
      </c>
      <c r="FV146" s="228" t="str">
        <f>IF([2]相关演算!FV146="","",[2]相关演算!FV146)</f>
        <v/>
      </c>
      <c r="FW146" s="228" t="str">
        <f>IF([2]相关演算!FW146="","",[2]相关演算!FW146)</f>
        <v/>
      </c>
      <c r="FX146" s="228" t="str">
        <f>IF([2]相关演算!FX146="","",[2]相关演算!FX146)</f>
        <v/>
      </c>
      <c r="FY146" s="228" t="str">
        <f>IF([2]相关演算!FY146="","",[2]相关演算!FY146)</f>
        <v/>
      </c>
      <c r="FZ146" s="228" t="str">
        <f>IF([2]相关演算!FZ146="","",[2]相关演算!FZ146)</f>
        <v/>
      </c>
      <c r="GA146" s="228" t="str">
        <f>IF([2]相关演算!GA146="","",[2]相关演算!GA146)</f>
        <v/>
      </c>
      <c r="GB146" s="228" t="str">
        <f>IF([2]相关演算!GB146="","",[2]相关演算!GB146)</f>
        <v/>
      </c>
      <c r="GC146" s="228" t="str">
        <f>IF([2]相关演算!GC146="","",[2]相关演算!GC146)</f>
        <v/>
      </c>
      <c r="GD146" s="228" t="str">
        <f>IF([2]相关演算!GD146="","",[2]相关演算!GD146)</f>
        <v/>
      </c>
      <c r="GE146" s="228" t="str">
        <f>IF([2]相关演算!GE146="","",[2]相关演算!GE146)</f>
        <v/>
      </c>
      <c r="GF146" s="228" t="str">
        <f>IF([2]相关演算!GF146="","",[2]相关演算!GF146)</f>
        <v/>
      </c>
      <c r="GG146" s="228" t="str">
        <f>IF([2]相关演算!GG146="","",[2]相关演算!GG146)</f>
        <v/>
      </c>
      <c r="GH146" s="228" t="str">
        <f>IF([2]相关演算!GH146="","",[2]相关演算!GH146)</f>
        <v/>
      </c>
      <c r="GI146" s="228" t="str">
        <f>IF([2]相关演算!GI146="","",[2]相关演算!GI146)</f>
        <v/>
      </c>
      <c r="GJ146" s="228" t="str">
        <f>IF([2]相关演算!GJ146="","",[2]相关演算!GJ146)</f>
        <v/>
      </c>
      <c r="GK146" s="228" t="str">
        <f>IF([2]相关演算!GK146="","",[2]相关演算!GK146)</f>
        <v/>
      </c>
      <c r="GL146" s="228" t="str">
        <f>IF([2]相关演算!GL146="","",[2]相关演算!GL146)</f>
        <v/>
      </c>
      <c r="GM146" s="228" t="str">
        <f>IF([2]相关演算!GM146="","",[2]相关演算!GM146)</f>
        <v/>
      </c>
      <c r="GN146" s="228" t="str">
        <f>IF([2]相关演算!GN146="","",[2]相关演算!GN146)</f>
        <v/>
      </c>
      <c r="GO146" s="228" t="str">
        <f>IF([2]相关演算!GO146="","",[2]相关演算!GO146)</f>
        <v/>
      </c>
      <c r="GP146" s="228" t="str">
        <f>IF([2]相关演算!GP146="","",[2]相关演算!GP146)</f>
        <v/>
      </c>
      <c r="GQ146" s="228" t="str">
        <f>IF([2]相关演算!GQ146="","",[2]相关演算!GQ146)</f>
        <v/>
      </c>
      <c r="GR146" s="228" t="str">
        <f>IF([2]相关演算!GR146="","",[2]相关演算!GR146)</f>
        <v/>
      </c>
      <c r="GS146" s="228" t="str">
        <f>IF([2]相关演算!GS146="","",[2]相关演算!GS146)</f>
        <v/>
      </c>
      <c r="GT146" s="228" t="str">
        <f>IF([2]相关演算!GT146="","",[2]相关演算!GT146)</f>
        <v/>
      </c>
      <c r="GU146" s="228" t="str">
        <f>IF([2]相关演算!GU146="","",[2]相关演算!GU146)</f>
        <v/>
      </c>
      <c r="GV146" s="228" t="str">
        <f>IF([2]相关演算!GV146="","",[2]相关演算!GV146)</f>
        <v/>
      </c>
      <c r="GW146" s="228" t="str">
        <f>IF([2]相关演算!GW146="","",[2]相关演算!GW146)</f>
        <v/>
      </c>
      <c r="GX146" s="228" t="str">
        <f>IF([2]相关演算!GX146="","",[2]相关演算!GX146)</f>
        <v/>
      </c>
      <c r="GY146" s="228" t="str">
        <f>IF([2]相关演算!GY146="","",[2]相关演算!GY146)</f>
        <v/>
      </c>
      <c r="GZ146" s="228" t="str">
        <f>IF([2]相关演算!GZ146="","",[2]相关演算!GZ146)</f>
        <v/>
      </c>
    </row>
    <row r="147" spans="1:208">
      <c r="A147" s="228" t="str">
        <f>IF([2]相关演算!A147="","",[2]相关演算!A147)</f>
        <v/>
      </c>
      <c r="B147" s="228" t="str">
        <f>IF([2]相关演算!B147="","",[2]相关演算!B147)</f>
        <v/>
      </c>
      <c r="C147" s="228" t="str">
        <f>IF([2]相关演算!C147="","",[2]相关演算!C147)</f>
        <v/>
      </c>
      <c r="D147" s="228" t="str">
        <f>IF([2]相关演算!D147="","",[2]相关演算!D147)</f>
        <v/>
      </c>
      <c r="E147" s="228" t="str">
        <f>IF([2]相关演算!E147="","",[2]相关演算!E147)</f>
        <v/>
      </c>
      <c r="F147" s="228" t="str">
        <f>IF([2]相关演算!F147="","",[2]相关演算!F147)</f>
        <v/>
      </c>
      <c r="G147" s="228" t="str">
        <f>IF([2]相关演算!G147="","",[2]相关演算!G147)</f>
        <v/>
      </c>
      <c r="H147" s="228" t="str">
        <f>IF([2]相关演算!H147="","",[2]相关演算!H147)</f>
        <v/>
      </c>
      <c r="I147" s="228" t="str">
        <f>IF([2]相关演算!I147="","",[2]相关演算!I147)</f>
        <v/>
      </c>
      <c r="J147" s="228" t="str">
        <f>IF([2]相关演算!J147="","",[2]相关演算!J147)</f>
        <v/>
      </c>
      <c r="K147" s="228" t="str">
        <f>IF([2]相关演算!K147="","",[2]相关演算!K147)</f>
        <v/>
      </c>
      <c r="L147" s="228" t="str">
        <f>IF([2]相关演算!L147="","",[2]相关演算!L147)</f>
        <v/>
      </c>
      <c r="M147" s="228" t="str">
        <f>IF([2]相关演算!M147="","",[2]相关演算!M147)</f>
        <v/>
      </c>
      <c r="N147" s="228" t="str">
        <f>IF([2]相关演算!N147="","",[2]相关演算!N147)</f>
        <v/>
      </c>
      <c r="O147" s="228" t="str">
        <f>IF([2]相关演算!O147="","",[2]相关演算!O147)</f>
        <v/>
      </c>
      <c r="P147" s="228" t="str">
        <f>IF([2]相关演算!P147="","",[2]相关演算!P147)</f>
        <v/>
      </c>
      <c r="Q147" s="228" t="str">
        <f>IF([2]相关演算!Q147="","",[2]相关演算!Q147)</f>
        <v/>
      </c>
      <c r="R147" s="228" t="str">
        <f>IF([2]相关演算!R147="","",[2]相关演算!R147)</f>
        <v/>
      </c>
      <c r="S147" s="228" t="str">
        <f>IF([2]相关演算!S147="","",[2]相关演算!S147)</f>
        <v/>
      </c>
      <c r="T147" s="228" t="str">
        <f>IF([2]相关演算!T147="","",[2]相关演算!T147)</f>
        <v/>
      </c>
      <c r="U147" s="228" t="str">
        <f>IF([2]相关演算!U147="","",[2]相关演算!U147)</f>
        <v/>
      </c>
      <c r="V147" s="228" t="str">
        <f>IF([2]相关演算!V147="","",[2]相关演算!V147)</f>
        <v/>
      </c>
      <c r="W147" s="228" t="str">
        <f>IF([2]相关演算!W147="","",[2]相关演算!W147)</f>
        <v/>
      </c>
      <c r="X147" s="228" t="str">
        <f>IF([2]相关演算!X147="","",[2]相关演算!X147)</f>
        <v/>
      </c>
      <c r="Y147" s="228" t="str">
        <f>IF([2]相关演算!Y147="","",[2]相关演算!Y147)</f>
        <v/>
      </c>
      <c r="Z147" s="228" t="str">
        <f>IF([2]相关演算!Z147="","",[2]相关演算!Z147)</f>
        <v/>
      </c>
      <c r="AA147" s="228" t="str">
        <f>IF([2]相关演算!AA147="","",[2]相关演算!AA147)</f>
        <v/>
      </c>
      <c r="AB147" s="228" t="str">
        <f>IF([2]相关演算!AB147="","",[2]相关演算!AB147)</f>
        <v/>
      </c>
      <c r="AC147" s="228" t="str">
        <f>IF([2]相关演算!AC147="","",[2]相关演算!AC147)</f>
        <v/>
      </c>
      <c r="AD147" s="228" t="str">
        <f>IF([2]相关演算!AD147="","",[2]相关演算!AD147)</f>
        <v/>
      </c>
      <c r="AE147" s="228" t="str">
        <f>IF([2]相关演算!AE147="","",[2]相关演算!AE147)</f>
        <v/>
      </c>
      <c r="AF147" s="228" t="str">
        <f>IF([2]相关演算!AF147="","",[2]相关演算!AF147)</f>
        <v/>
      </c>
      <c r="AG147" s="228" t="str">
        <f>IF([2]相关演算!AG147="","",[2]相关演算!AG147)</f>
        <v/>
      </c>
      <c r="AH147" s="228" t="str">
        <f>IF([2]相关演算!AH147="","",[2]相关演算!AH147)</f>
        <v/>
      </c>
      <c r="AI147" s="228" t="str">
        <f>IF([2]相关演算!AI147="","",[2]相关演算!AI147)</f>
        <v/>
      </c>
      <c r="AJ147" s="228" t="str">
        <f>IF([2]相关演算!AJ147="","",[2]相关演算!AJ147)</f>
        <v/>
      </c>
      <c r="AK147" s="228" t="str">
        <f>IF([2]相关演算!AK147="","",[2]相关演算!AK147)</f>
        <v/>
      </c>
      <c r="AL147" s="228" t="str">
        <f>IF([2]相关演算!AL147="","",[2]相关演算!AL147)</f>
        <v/>
      </c>
      <c r="AM147" s="228" t="str">
        <f>IF([2]相关演算!AM147="","",[2]相关演算!AM147)</f>
        <v/>
      </c>
      <c r="AN147" s="228" t="str">
        <f>IF([2]相关演算!AN147="","",[2]相关演算!AN147)</f>
        <v/>
      </c>
      <c r="AO147" s="228" t="str">
        <f>IF([2]相关演算!AO147="","",[2]相关演算!AO147)</f>
        <v/>
      </c>
      <c r="AP147" s="228" t="str">
        <f>IF([2]相关演算!AP147="","",[2]相关演算!AP147)</f>
        <v/>
      </c>
      <c r="AQ147" s="228" t="str">
        <f>IF([2]相关演算!AQ147="","",[2]相关演算!AQ147)</f>
        <v/>
      </c>
      <c r="AR147" s="228" t="str">
        <f>IF([2]相关演算!AR147="","",[2]相关演算!AR147)</f>
        <v/>
      </c>
      <c r="AS147" s="228" t="str">
        <f>IF([2]相关演算!AS147="","",[2]相关演算!AS147)</f>
        <v/>
      </c>
      <c r="AT147" s="228" t="str">
        <f>IF([2]相关演算!AT147="","",[2]相关演算!AT147)</f>
        <v/>
      </c>
      <c r="AU147" s="228" t="str">
        <f>IF([2]相关演算!AU147="","",[2]相关演算!AU147)</f>
        <v/>
      </c>
      <c r="AV147" s="228" t="str">
        <f>IF([2]相关演算!AV147="","",[2]相关演算!AV147)</f>
        <v/>
      </c>
      <c r="AW147" s="228" t="str">
        <f>IF([2]相关演算!AW147="","",[2]相关演算!AW147)</f>
        <v/>
      </c>
      <c r="AX147" s="228" t="str">
        <f>IF([2]相关演算!AX147="","",[2]相关演算!AX147)</f>
        <v/>
      </c>
      <c r="AY147" s="228" t="str">
        <f>IF([2]相关演算!AY147="","",[2]相关演算!AY147)</f>
        <v/>
      </c>
      <c r="AZ147" s="228" t="str">
        <f>IF([2]相关演算!AZ147="","",[2]相关演算!AZ147)</f>
        <v/>
      </c>
      <c r="BA147" s="228" t="str">
        <f>IF([2]相关演算!BA147="","",[2]相关演算!BA147)</f>
        <v/>
      </c>
      <c r="BB147" s="228" t="str">
        <f>IF([2]相关演算!BB147="","",[2]相关演算!BB147)</f>
        <v/>
      </c>
      <c r="BC147" s="228" t="str">
        <f>IF([2]相关演算!BC147="","",[2]相关演算!BC147)</f>
        <v/>
      </c>
      <c r="BD147" s="228" t="str">
        <f>IF([2]相关演算!BD147="","",[2]相关演算!BD147)</f>
        <v/>
      </c>
      <c r="BE147" s="228" t="str">
        <f>IF([2]相关演算!BE147="","",[2]相关演算!BE147)</f>
        <v/>
      </c>
      <c r="BF147" s="228" t="str">
        <f>IF([2]相关演算!BF147="","",[2]相关演算!BF147)</f>
        <v/>
      </c>
      <c r="BG147" s="228" t="str">
        <f>IF([2]相关演算!BG147="","",[2]相关演算!BG147)</f>
        <v/>
      </c>
      <c r="BH147" s="228" t="str">
        <f>IF([2]相关演算!BH147="","",[2]相关演算!BH147)</f>
        <v/>
      </c>
      <c r="BI147" s="228" t="str">
        <f>IF([2]相关演算!BI147="","",[2]相关演算!BI147)</f>
        <v/>
      </c>
      <c r="BJ147" s="228" t="str">
        <f>IF([2]相关演算!BJ147="","",[2]相关演算!BJ147)</f>
        <v/>
      </c>
      <c r="BK147" s="228" t="str">
        <f>IF([2]相关演算!BK147="","",[2]相关演算!BK147)</f>
        <v/>
      </c>
      <c r="BL147" s="228" t="str">
        <f>IF([2]相关演算!BL147="","",[2]相关演算!BL147)</f>
        <v/>
      </c>
      <c r="BM147" s="228" t="str">
        <f>IF([2]相关演算!BM147="","",[2]相关演算!BM147)</f>
        <v/>
      </c>
      <c r="BN147" s="228" t="str">
        <f>IF([2]相关演算!BN147="","",[2]相关演算!BN147)</f>
        <v/>
      </c>
      <c r="BO147" s="228" t="str">
        <f>IF([2]相关演算!BO147="","",[2]相关演算!BO147)</f>
        <v/>
      </c>
      <c r="BP147" s="228" t="str">
        <f>IF([2]相关演算!BP147="","",[2]相关演算!BP147)</f>
        <v/>
      </c>
      <c r="BQ147" s="228" t="str">
        <f>IF([2]相关演算!BQ147="","",[2]相关演算!BQ147)</f>
        <v/>
      </c>
      <c r="BR147" s="228" t="str">
        <f>IF([2]相关演算!BR147="","",[2]相关演算!BR147)</f>
        <v/>
      </c>
      <c r="BS147" s="228" t="str">
        <f>IF([2]相关演算!BS147="","",[2]相关演算!BS147)</f>
        <v/>
      </c>
      <c r="BT147" s="228" t="str">
        <f>IF([2]相关演算!BT147="","",[2]相关演算!BT147)</f>
        <v/>
      </c>
      <c r="BU147" s="228" t="str">
        <f>IF([2]相关演算!BU147="","",[2]相关演算!BU147)</f>
        <v/>
      </c>
      <c r="BV147" s="228" t="str">
        <f>IF([2]相关演算!BV147="","",[2]相关演算!BV147)</f>
        <v/>
      </c>
      <c r="BW147" s="228" t="str">
        <f>IF([2]相关演算!BW147="","",[2]相关演算!BW147)</f>
        <v/>
      </c>
      <c r="BX147" s="228" t="str">
        <f>IF([2]相关演算!BX147="","",[2]相关演算!BX147)</f>
        <v/>
      </c>
      <c r="BY147" s="228" t="str">
        <f>IF([2]相关演算!BY147="","",[2]相关演算!BY147)</f>
        <v/>
      </c>
      <c r="BZ147" s="228" t="str">
        <f>IF([2]相关演算!BZ147="","",[2]相关演算!BZ147)</f>
        <v/>
      </c>
      <c r="CA147" s="228" t="str">
        <f>IF([2]相关演算!CA147="","",[2]相关演算!CA147)</f>
        <v/>
      </c>
      <c r="CB147" s="228" t="str">
        <f>IF([2]相关演算!CB147="","",[2]相关演算!CB147)</f>
        <v/>
      </c>
      <c r="CC147" s="228" t="str">
        <f>IF([2]相关演算!CC147="","",[2]相关演算!CC147)</f>
        <v/>
      </c>
      <c r="CD147" s="228" t="str">
        <f>IF([2]相关演算!CD147="","",[2]相关演算!CD147)</f>
        <v/>
      </c>
      <c r="CE147" s="228" t="str">
        <f>IF([2]相关演算!CE147="","",[2]相关演算!CE147)</f>
        <v/>
      </c>
      <c r="CF147" s="228" t="str">
        <f>IF([2]相关演算!CF147="","",[2]相关演算!CF147)</f>
        <v/>
      </c>
      <c r="CG147" s="228" t="str">
        <f>IF([2]相关演算!CG147="","",[2]相关演算!CG147)</f>
        <v/>
      </c>
      <c r="CH147" s="228" t="str">
        <f>IF([2]相关演算!CH147="","",[2]相关演算!CH147)</f>
        <v/>
      </c>
      <c r="CI147" s="228" t="str">
        <f>IF([2]相关演算!CI147="","",[2]相关演算!CI147)</f>
        <v/>
      </c>
      <c r="CJ147" s="228" t="str">
        <f>IF([2]相关演算!CJ147="","",[2]相关演算!CJ147)</f>
        <v/>
      </c>
      <c r="CK147" s="228" t="str">
        <f>IF([2]相关演算!CK147="","",[2]相关演算!CK147)</f>
        <v/>
      </c>
      <c r="CL147" s="228" t="str">
        <f>IF([2]相关演算!CL147="","",[2]相关演算!CL147)</f>
        <v/>
      </c>
      <c r="CM147" s="228" t="str">
        <f>IF([2]相关演算!CM147="","",[2]相关演算!CM147)</f>
        <v/>
      </c>
      <c r="CN147" s="228" t="str">
        <f>IF([2]相关演算!CN147="","",[2]相关演算!CN147)</f>
        <v/>
      </c>
      <c r="CO147" s="228" t="str">
        <f>IF([2]相关演算!CO147="","",[2]相关演算!CO147)</f>
        <v/>
      </c>
      <c r="CP147" s="228" t="str">
        <f>IF([2]相关演算!CP147="","",[2]相关演算!CP147)</f>
        <v/>
      </c>
      <c r="CQ147" s="228" t="str">
        <f>IF([2]相关演算!CQ147="","",[2]相关演算!CQ147)</f>
        <v/>
      </c>
      <c r="CR147" s="228" t="str">
        <f>IF([2]相关演算!CR147="","",[2]相关演算!CR147)</f>
        <v/>
      </c>
      <c r="CS147" s="228" t="str">
        <f>IF([2]相关演算!CS147="","",[2]相关演算!CS147)</f>
        <v/>
      </c>
      <c r="CT147" s="228" t="str">
        <f>IF([2]相关演算!CT147="","",[2]相关演算!CT147)</f>
        <v/>
      </c>
      <c r="CU147" s="228" t="str">
        <f>IF([2]相关演算!CU147="","",[2]相关演算!CU147)</f>
        <v/>
      </c>
      <c r="CV147" s="228" t="str">
        <f>IF([2]相关演算!CV147="","",[2]相关演算!CV147)</f>
        <v/>
      </c>
      <c r="CW147" s="228" t="str">
        <f>IF([2]相关演算!CW147="","",[2]相关演算!CW147)</f>
        <v/>
      </c>
      <c r="CX147" s="228" t="str">
        <f>IF([2]相关演算!CX147="","",[2]相关演算!CX147)</f>
        <v/>
      </c>
      <c r="CY147" s="228" t="str">
        <f>IF([2]相关演算!CY147="","",[2]相关演算!CY147)</f>
        <v/>
      </c>
      <c r="CZ147" s="228" t="str">
        <f>IF([2]相关演算!CZ147="","",[2]相关演算!CZ147)</f>
        <v/>
      </c>
      <c r="DA147" s="228" t="str">
        <f>IF([2]相关演算!DA147="","",[2]相关演算!DA147)</f>
        <v/>
      </c>
      <c r="DB147" s="228" t="str">
        <f>IF([2]相关演算!DB147="","",[2]相关演算!DB147)</f>
        <v/>
      </c>
      <c r="DC147" s="228" t="str">
        <f>IF([2]相关演算!DC147="","",[2]相关演算!DC147)</f>
        <v/>
      </c>
      <c r="DD147" s="228" t="str">
        <f>IF([2]相关演算!DD147="","",[2]相关演算!DD147)</f>
        <v/>
      </c>
      <c r="DE147" s="228" t="str">
        <f>IF([2]相关演算!DE147="","",[2]相关演算!DE147)</f>
        <v/>
      </c>
      <c r="DF147" s="228" t="str">
        <f>IF([2]相关演算!DF147="","",[2]相关演算!DF147)</f>
        <v/>
      </c>
      <c r="DG147" s="228" t="str">
        <f>IF([2]相关演算!DG147="","",[2]相关演算!DG147)</f>
        <v/>
      </c>
      <c r="DH147" s="228" t="str">
        <f>IF([2]相关演算!DH147="","",[2]相关演算!DH147)</f>
        <v/>
      </c>
      <c r="DI147" s="228" t="str">
        <f>IF([2]相关演算!DI147="","",[2]相关演算!DI147)</f>
        <v/>
      </c>
      <c r="DJ147" s="228" t="str">
        <f>IF([2]相关演算!DJ147="","",[2]相关演算!DJ147)</f>
        <v/>
      </c>
      <c r="DK147" s="228" t="str">
        <f>IF([2]相关演算!DK147="","",[2]相关演算!DK147)</f>
        <v/>
      </c>
      <c r="DL147" s="228" t="str">
        <f>IF([2]相关演算!DL147="","",[2]相关演算!DL147)</f>
        <v/>
      </c>
      <c r="DM147" s="228" t="str">
        <f>IF([2]相关演算!DM147="","",[2]相关演算!DM147)</f>
        <v/>
      </c>
      <c r="DN147" s="228" t="str">
        <f>IF([2]相关演算!DN147="","",[2]相关演算!DN147)</f>
        <v/>
      </c>
      <c r="DO147" s="228" t="str">
        <f>IF([2]相关演算!DO147="","",[2]相关演算!DO147)</f>
        <v/>
      </c>
      <c r="DP147" s="228" t="str">
        <f>IF([2]相关演算!DP147="","",[2]相关演算!DP147)</f>
        <v/>
      </c>
      <c r="DQ147" s="228" t="str">
        <f>IF([2]相关演算!DQ147="","",[2]相关演算!DQ147)</f>
        <v/>
      </c>
      <c r="DR147" s="228" t="str">
        <f>IF([2]相关演算!DR147="","",[2]相关演算!DR147)</f>
        <v/>
      </c>
      <c r="DS147" s="228" t="str">
        <f>IF([2]相关演算!DS147="","",[2]相关演算!DS147)</f>
        <v/>
      </c>
      <c r="DT147" s="228" t="str">
        <f>IF([2]相关演算!DT147="","",[2]相关演算!DT147)</f>
        <v/>
      </c>
      <c r="DU147" s="228" t="str">
        <f>IF([2]相关演算!DU147="","",[2]相关演算!DU147)</f>
        <v/>
      </c>
      <c r="DV147" s="228" t="str">
        <f>IF([2]相关演算!DV147="","",[2]相关演算!DV147)</f>
        <v/>
      </c>
      <c r="DW147" s="228" t="str">
        <f>IF([2]相关演算!DW147="","",[2]相关演算!DW147)</f>
        <v/>
      </c>
      <c r="DX147" s="228" t="str">
        <f>IF([2]相关演算!DX147="","",[2]相关演算!DX147)</f>
        <v/>
      </c>
      <c r="DY147" s="228" t="str">
        <f>IF([2]相关演算!DY147="","",[2]相关演算!DY147)</f>
        <v/>
      </c>
      <c r="DZ147" s="228" t="str">
        <f>IF([2]相关演算!DZ147="","",[2]相关演算!DZ147)</f>
        <v/>
      </c>
      <c r="EA147" s="228" t="str">
        <f>IF([2]相关演算!EA147="","",[2]相关演算!EA147)</f>
        <v/>
      </c>
      <c r="EB147" s="228" t="str">
        <f>IF([2]相关演算!EB147="","",[2]相关演算!EB147)</f>
        <v/>
      </c>
      <c r="EC147" s="228" t="str">
        <f>IF([2]相关演算!EC147="","",[2]相关演算!EC147)</f>
        <v/>
      </c>
      <c r="ED147" s="228" t="str">
        <f>IF([2]相关演算!ED147="","",[2]相关演算!ED147)</f>
        <v/>
      </c>
      <c r="EE147" s="228" t="str">
        <f>IF([2]相关演算!EE147="","",[2]相关演算!EE147)</f>
        <v/>
      </c>
      <c r="EF147" s="228" t="str">
        <f>IF([2]相关演算!EF147="","",[2]相关演算!EF147)</f>
        <v/>
      </c>
      <c r="EG147" s="228" t="str">
        <f>IF([2]相关演算!EG147="","",[2]相关演算!EG147)</f>
        <v/>
      </c>
      <c r="EH147" s="228" t="str">
        <f>IF([2]相关演算!EH147="","",[2]相关演算!EH147)</f>
        <v/>
      </c>
      <c r="EI147" s="228" t="str">
        <f>IF([2]相关演算!EI147="","",[2]相关演算!EI147)</f>
        <v/>
      </c>
      <c r="EJ147" s="228" t="str">
        <f>IF([2]相关演算!EJ147="","",[2]相关演算!EJ147)</f>
        <v/>
      </c>
      <c r="EK147" s="228" t="str">
        <f>IF([2]相关演算!EK147="","",[2]相关演算!EK147)</f>
        <v/>
      </c>
      <c r="EL147" s="228" t="str">
        <f>IF([2]相关演算!EL147="","",[2]相关演算!EL147)</f>
        <v/>
      </c>
      <c r="EM147" s="228" t="str">
        <f>IF([2]相关演算!EM147="","",[2]相关演算!EM147)</f>
        <v/>
      </c>
      <c r="EN147" s="228" t="str">
        <f>IF([2]相关演算!EN147="","",[2]相关演算!EN147)</f>
        <v/>
      </c>
      <c r="EO147" s="228" t="str">
        <f>IF([2]相关演算!EO147="","",[2]相关演算!EO147)</f>
        <v/>
      </c>
      <c r="EP147" s="228" t="str">
        <f>IF([2]相关演算!EP147="","",[2]相关演算!EP147)</f>
        <v/>
      </c>
      <c r="EQ147" s="228" t="str">
        <f>IF([2]相关演算!EQ147="","",[2]相关演算!EQ147)</f>
        <v/>
      </c>
      <c r="ER147" s="228" t="str">
        <f>IF([2]相关演算!ER147="","",[2]相关演算!ER147)</f>
        <v/>
      </c>
      <c r="ES147" s="228" t="str">
        <f>IF([2]相关演算!ES147="","",[2]相关演算!ES147)</f>
        <v/>
      </c>
      <c r="ET147" s="228" t="str">
        <f>IF([2]相关演算!ET147="","",[2]相关演算!ET147)</f>
        <v/>
      </c>
      <c r="EU147" s="228" t="str">
        <f>IF([2]相关演算!EU147="","",[2]相关演算!EU147)</f>
        <v/>
      </c>
      <c r="EV147" s="228" t="str">
        <f>IF([2]相关演算!EV147="","",[2]相关演算!EV147)</f>
        <v/>
      </c>
      <c r="EW147" s="228" t="str">
        <f>IF([2]相关演算!EW147="","",[2]相关演算!EW147)</f>
        <v/>
      </c>
      <c r="EX147" s="228" t="str">
        <f>IF([2]相关演算!EX147="","",[2]相关演算!EX147)</f>
        <v/>
      </c>
      <c r="EY147" s="228" t="str">
        <f>IF([2]相关演算!EY147="","",[2]相关演算!EY147)</f>
        <v/>
      </c>
      <c r="EZ147" s="228" t="str">
        <f>IF([2]相关演算!EZ147="","",[2]相关演算!EZ147)</f>
        <v/>
      </c>
      <c r="FA147" s="228" t="str">
        <f>IF([2]相关演算!FA147="","",[2]相关演算!FA147)</f>
        <v/>
      </c>
      <c r="FB147" s="228" t="str">
        <f>IF([2]相关演算!FB147="","",[2]相关演算!FB147)</f>
        <v/>
      </c>
      <c r="FC147" s="228" t="str">
        <f>IF([2]相关演算!FC147="","",[2]相关演算!FC147)</f>
        <v/>
      </c>
      <c r="FD147" s="228" t="str">
        <f>IF([2]相关演算!FD147="","",[2]相关演算!FD147)</f>
        <v/>
      </c>
      <c r="FE147" s="228" t="str">
        <f>IF([2]相关演算!FE147="","",[2]相关演算!FE147)</f>
        <v/>
      </c>
      <c r="FF147" s="228" t="str">
        <f>IF([2]相关演算!FF147="","",[2]相关演算!FF147)</f>
        <v/>
      </c>
      <c r="FG147" s="228" t="str">
        <f>IF([2]相关演算!FG147="","",[2]相关演算!FG147)</f>
        <v/>
      </c>
      <c r="FH147" s="228">
        <f>IF([2]相关演算!FH147="","",[2]相关演算!FH147)</f>
        <v>10132</v>
      </c>
      <c r="FI147" s="228" t="str">
        <f>IF([2]相关演算!FI147="","",[2]相关演算!FI147)</f>
        <v/>
      </c>
      <c r="FJ147" s="228" t="str">
        <f>IF([2]相关演算!FJ147="","",[2]相关演算!FJ147)</f>
        <v/>
      </c>
      <c r="FK147" s="228" t="str">
        <f>IF([2]相关演算!FK147="","",[2]相关演算!FK147)</f>
        <v/>
      </c>
      <c r="FL147" s="228" t="str">
        <f>IF([2]相关演算!FL147="","",[2]相关演算!FL147)</f>
        <v/>
      </c>
      <c r="FM147" s="228" t="str">
        <f>IF([2]相关演算!FM147="","",[2]相关演算!FM147)</f>
        <v/>
      </c>
      <c r="FN147" s="228" t="str">
        <f>IF([2]相关演算!FN147="","",[2]相关演算!FN147)</f>
        <v/>
      </c>
      <c r="FO147" s="228" t="str">
        <f>IF([2]相关演算!FO147="","",[2]相关演算!FO147)</f>
        <v/>
      </c>
      <c r="FP147" s="228" t="str">
        <f>IF([2]相关演算!FP147="","",[2]相关演算!FP147)</f>
        <v/>
      </c>
      <c r="FQ147" s="228" t="str">
        <f>IF([2]相关演算!FQ147="","",[2]相关演算!FQ147)</f>
        <v/>
      </c>
      <c r="FR147" s="228" t="str">
        <f>IF([2]相关演算!FR147="","",[2]相关演算!FR147)</f>
        <v/>
      </c>
      <c r="FS147" s="228" t="str">
        <f>IF([2]相关演算!FS147="","",[2]相关演算!FS147)</f>
        <v/>
      </c>
      <c r="FT147" s="228" t="str">
        <f>IF([2]相关演算!FT147="","",[2]相关演算!FT147)</f>
        <v/>
      </c>
      <c r="FU147" s="228" t="str">
        <f>IF([2]相关演算!FU147="","",[2]相关演算!FU147)</f>
        <v/>
      </c>
      <c r="FV147" s="228" t="str">
        <f>IF([2]相关演算!FV147="","",[2]相关演算!FV147)</f>
        <v/>
      </c>
      <c r="FW147" s="228" t="str">
        <f>IF([2]相关演算!FW147="","",[2]相关演算!FW147)</f>
        <v/>
      </c>
      <c r="FX147" s="228" t="str">
        <f>IF([2]相关演算!FX147="","",[2]相关演算!FX147)</f>
        <v/>
      </c>
      <c r="FY147" s="228" t="str">
        <f>IF([2]相关演算!FY147="","",[2]相关演算!FY147)</f>
        <v/>
      </c>
      <c r="FZ147" s="228" t="str">
        <f>IF([2]相关演算!FZ147="","",[2]相关演算!FZ147)</f>
        <v/>
      </c>
      <c r="GA147" s="228" t="str">
        <f>IF([2]相关演算!GA147="","",[2]相关演算!GA147)</f>
        <v/>
      </c>
      <c r="GB147" s="228" t="str">
        <f>IF([2]相关演算!GB147="","",[2]相关演算!GB147)</f>
        <v/>
      </c>
      <c r="GC147" s="228" t="str">
        <f>IF([2]相关演算!GC147="","",[2]相关演算!GC147)</f>
        <v/>
      </c>
      <c r="GD147" s="228" t="str">
        <f>IF([2]相关演算!GD147="","",[2]相关演算!GD147)</f>
        <v/>
      </c>
      <c r="GE147" s="228" t="str">
        <f>IF([2]相关演算!GE147="","",[2]相关演算!GE147)</f>
        <v/>
      </c>
      <c r="GF147" s="228" t="str">
        <f>IF([2]相关演算!GF147="","",[2]相关演算!GF147)</f>
        <v/>
      </c>
      <c r="GG147" s="228" t="str">
        <f>IF([2]相关演算!GG147="","",[2]相关演算!GG147)</f>
        <v/>
      </c>
      <c r="GH147" s="228" t="str">
        <f>IF([2]相关演算!GH147="","",[2]相关演算!GH147)</f>
        <v/>
      </c>
      <c r="GI147" s="228" t="str">
        <f>IF([2]相关演算!GI147="","",[2]相关演算!GI147)</f>
        <v/>
      </c>
      <c r="GJ147" s="228" t="str">
        <f>IF([2]相关演算!GJ147="","",[2]相关演算!GJ147)</f>
        <v/>
      </c>
      <c r="GK147" s="228" t="str">
        <f>IF([2]相关演算!GK147="","",[2]相关演算!GK147)</f>
        <v/>
      </c>
      <c r="GL147" s="228" t="str">
        <f>IF([2]相关演算!GL147="","",[2]相关演算!GL147)</f>
        <v/>
      </c>
      <c r="GM147" s="228" t="str">
        <f>IF([2]相关演算!GM147="","",[2]相关演算!GM147)</f>
        <v/>
      </c>
      <c r="GN147" s="228" t="str">
        <f>IF([2]相关演算!GN147="","",[2]相关演算!GN147)</f>
        <v/>
      </c>
      <c r="GO147" s="228" t="str">
        <f>IF([2]相关演算!GO147="","",[2]相关演算!GO147)</f>
        <v/>
      </c>
      <c r="GP147" s="228" t="str">
        <f>IF([2]相关演算!GP147="","",[2]相关演算!GP147)</f>
        <v/>
      </c>
      <c r="GQ147" s="228" t="str">
        <f>IF([2]相关演算!GQ147="","",[2]相关演算!GQ147)</f>
        <v/>
      </c>
      <c r="GR147" s="228" t="str">
        <f>IF([2]相关演算!GR147="","",[2]相关演算!GR147)</f>
        <v/>
      </c>
      <c r="GS147" s="228" t="str">
        <f>IF([2]相关演算!GS147="","",[2]相关演算!GS147)</f>
        <v/>
      </c>
      <c r="GT147" s="228" t="str">
        <f>IF([2]相关演算!GT147="","",[2]相关演算!GT147)</f>
        <v/>
      </c>
      <c r="GU147" s="228" t="str">
        <f>IF([2]相关演算!GU147="","",[2]相关演算!GU147)</f>
        <v/>
      </c>
      <c r="GV147" s="228" t="str">
        <f>IF([2]相关演算!GV147="","",[2]相关演算!GV147)</f>
        <v/>
      </c>
      <c r="GW147" s="228" t="str">
        <f>IF([2]相关演算!GW147="","",[2]相关演算!GW147)</f>
        <v/>
      </c>
      <c r="GX147" s="228" t="str">
        <f>IF([2]相关演算!GX147="","",[2]相关演算!GX147)</f>
        <v/>
      </c>
      <c r="GY147" s="228" t="str">
        <f>IF([2]相关演算!GY147="","",[2]相关演算!GY147)</f>
        <v/>
      </c>
      <c r="GZ147" s="228" t="str">
        <f>IF([2]相关演算!GZ147="","",[2]相关演算!GZ147)</f>
        <v/>
      </c>
    </row>
    <row r="148" spans="1:208">
      <c r="A148" s="228" t="str">
        <f>IF([2]相关演算!A148="","",[2]相关演算!A148)</f>
        <v/>
      </c>
      <c r="B148" s="228" t="str">
        <f>IF([2]相关演算!B148="","",[2]相关演算!B148)</f>
        <v/>
      </c>
      <c r="C148" s="228" t="str">
        <f>IF([2]相关演算!C148="","",[2]相关演算!C148)</f>
        <v/>
      </c>
      <c r="D148" s="228" t="str">
        <f>IF([2]相关演算!D148="","",[2]相关演算!D148)</f>
        <v/>
      </c>
      <c r="E148" s="228" t="str">
        <f>IF([2]相关演算!E148="","",[2]相关演算!E148)</f>
        <v/>
      </c>
      <c r="F148" s="228" t="str">
        <f>IF([2]相关演算!F148="","",[2]相关演算!F148)</f>
        <v/>
      </c>
      <c r="G148" s="228" t="str">
        <f>IF([2]相关演算!G148="","",[2]相关演算!G148)</f>
        <v/>
      </c>
      <c r="H148" s="228" t="str">
        <f>IF([2]相关演算!H148="","",[2]相关演算!H148)</f>
        <v/>
      </c>
      <c r="I148" s="228" t="str">
        <f>IF([2]相关演算!I148="","",[2]相关演算!I148)</f>
        <v/>
      </c>
      <c r="J148" s="228" t="str">
        <f>IF([2]相关演算!J148="","",[2]相关演算!J148)</f>
        <v/>
      </c>
      <c r="K148" s="228" t="str">
        <f>IF([2]相关演算!K148="","",[2]相关演算!K148)</f>
        <v/>
      </c>
      <c r="L148" s="228" t="str">
        <f>IF([2]相关演算!L148="","",[2]相关演算!L148)</f>
        <v/>
      </c>
      <c r="M148" s="228" t="str">
        <f>IF([2]相关演算!M148="","",[2]相关演算!M148)</f>
        <v/>
      </c>
      <c r="N148" s="228" t="str">
        <f>IF([2]相关演算!N148="","",[2]相关演算!N148)</f>
        <v/>
      </c>
      <c r="O148" s="228" t="str">
        <f>IF([2]相关演算!O148="","",[2]相关演算!O148)</f>
        <v/>
      </c>
      <c r="P148" s="228" t="str">
        <f>IF([2]相关演算!P148="","",[2]相关演算!P148)</f>
        <v/>
      </c>
      <c r="Q148" s="228" t="str">
        <f>IF([2]相关演算!Q148="","",[2]相关演算!Q148)</f>
        <v/>
      </c>
      <c r="R148" s="228" t="str">
        <f>IF([2]相关演算!R148="","",[2]相关演算!R148)</f>
        <v/>
      </c>
      <c r="S148" s="228" t="str">
        <f>IF([2]相关演算!S148="","",[2]相关演算!S148)</f>
        <v/>
      </c>
      <c r="T148" s="228" t="str">
        <f>IF([2]相关演算!T148="","",[2]相关演算!T148)</f>
        <v/>
      </c>
      <c r="U148" s="228" t="str">
        <f>IF([2]相关演算!U148="","",[2]相关演算!U148)</f>
        <v/>
      </c>
      <c r="V148" s="228" t="str">
        <f>IF([2]相关演算!V148="","",[2]相关演算!V148)</f>
        <v/>
      </c>
      <c r="W148" s="228" t="str">
        <f>IF([2]相关演算!W148="","",[2]相关演算!W148)</f>
        <v/>
      </c>
      <c r="X148" s="228" t="str">
        <f>IF([2]相关演算!X148="","",[2]相关演算!X148)</f>
        <v/>
      </c>
      <c r="Y148" s="228" t="str">
        <f>IF([2]相关演算!Y148="","",[2]相关演算!Y148)</f>
        <v/>
      </c>
      <c r="Z148" s="228" t="str">
        <f>IF([2]相关演算!Z148="","",[2]相关演算!Z148)</f>
        <v/>
      </c>
      <c r="AA148" s="228" t="str">
        <f>IF([2]相关演算!AA148="","",[2]相关演算!AA148)</f>
        <v/>
      </c>
      <c r="AB148" s="228" t="str">
        <f>IF([2]相关演算!AB148="","",[2]相关演算!AB148)</f>
        <v/>
      </c>
      <c r="AC148" s="228" t="str">
        <f>IF([2]相关演算!AC148="","",[2]相关演算!AC148)</f>
        <v/>
      </c>
      <c r="AD148" s="228" t="str">
        <f>IF([2]相关演算!AD148="","",[2]相关演算!AD148)</f>
        <v/>
      </c>
      <c r="AE148" s="228" t="str">
        <f>IF([2]相关演算!AE148="","",[2]相关演算!AE148)</f>
        <v/>
      </c>
      <c r="AF148" s="228" t="str">
        <f>IF([2]相关演算!AF148="","",[2]相关演算!AF148)</f>
        <v/>
      </c>
      <c r="AG148" s="228" t="str">
        <f>IF([2]相关演算!AG148="","",[2]相关演算!AG148)</f>
        <v/>
      </c>
      <c r="AH148" s="228" t="str">
        <f>IF([2]相关演算!AH148="","",[2]相关演算!AH148)</f>
        <v/>
      </c>
      <c r="AI148" s="228" t="str">
        <f>IF([2]相关演算!AI148="","",[2]相关演算!AI148)</f>
        <v/>
      </c>
      <c r="AJ148" s="228" t="str">
        <f>IF([2]相关演算!AJ148="","",[2]相关演算!AJ148)</f>
        <v/>
      </c>
      <c r="AK148" s="228" t="str">
        <f>IF([2]相关演算!AK148="","",[2]相关演算!AK148)</f>
        <v/>
      </c>
      <c r="AL148" s="228" t="str">
        <f>IF([2]相关演算!AL148="","",[2]相关演算!AL148)</f>
        <v/>
      </c>
      <c r="AM148" s="228" t="str">
        <f>IF([2]相关演算!AM148="","",[2]相关演算!AM148)</f>
        <v/>
      </c>
      <c r="AN148" s="228" t="str">
        <f>IF([2]相关演算!AN148="","",[2]相关演算!AN148)</f>
        <v/>
      </c>
      <c r="AO148" s="228" t="str">
        <f>IF([2]相关演算!AO148="","",[2]相关演算!AO148)</f>
        <v/>
      </c>
      <c r="AP148" s="228" t="str">
        <f>IF([2]相关演算!AP148="","",[2]相关演算!AP148)</f>
        <v/>
      </c>
      <c r="AQ148" s="228" t="str">
        <f>IF([2]相关演算!AQ148="","",[2]相关演算!AQ148)</f>
        <v/>
      </c>
      <c r="AR148" s="228" t="str">
        <f>IF([2]相关演算!AR148="","",[2]相关演算!AR148)</f>
        <v/>
      </c>
      <c r="AS148" s="228" t="str">
        <f>IF([2]相关演算!AS148="","",[2]相关演算!AS148)</f>
        <v/>
      </c>
      <c r="AT148" s="228" t="str">
        <f>IF([2]相关演算!AT148="","",[2]相关演算!AT148)</f>
        <v/>
      </c>
      <c r="AU148" s="228" t="str">
        <f>IF([2]相关演算!AU148="","",[2]相关演算!AU148)</f>
        <v/>
      </c>
      <c r="AV148" s="228" t="str">
        <f>IF([2]相关演算!AV148="","",[2]相关演算!AV148)</f>
        <v/>
      </c>
      <c r="AW148" s="228" t="str">
        <f>IF([2]相关演算!AW148="","",[2]相关演算!AW148)</f>
        <v/>
      </c>
      <c r="AX148" s="228" t="str">
        <f>IF([2]相关演算!AX148="","",[2]相关演算!AX148)</f>
        <v/>
      </c>
      <c r="AY148" s="228" t="str">
        <f>IF([2]相关演算!AY148="","",[2]相关演算!AY148)</f>
        <v/>
      </c>
      <c r="AZ148" s="228" t="str">
        <f>IF([2]相关演算!AZ148="","",[2]相关演算!AZ148)</f>
        <v/>
      </c>
      <c r="BA148" s="228" t="str">
        <f>IF([2]相关演算!BA148="","",[2]相关演算!BA148)</f>
        <v/>
      </c>
      <c r="BB148" s="228" t="str">
        <f>IF([2]相关演算!BB148="","",[2]相关演算!BB148)</f>
        <v/>
      </c>
      <c r="BC148" s="228" t="str">
        <f>IF([2]相关演算!BC148="","",[2]相关演算!BC148)</f>
        <v/>
      </c>
      <c r="BD148" s="228" t="str">
        <f>IF([2]相关演算!BD148="","",[2]相关演算!BD148)</f>
        <v/>
      </c>
      <c r="BE148" s="228" t="str">
        <f>IF([2]相关演算!BE148="","",[2]相关演算!BE148)</f>
        <v/>
      </c>
      <c r="BF148" s="228" t="str">
        <f>IF([2]相关演算!BF148="","",[2]相关演算!BF148)</f>
        <v/>
      </c>
      <c r="BG148" s="228" t="str">
        <f>IF([2]相关演算!BG148="","",[2]相关演算!BG148)</f>
        <v/>
      </c>
      <c r="BH148" s="228" t="str">
        <f>IF([2]相关演算!BH148="","",[2]相关演算!BH148)</f>
        <v/>
      </c>
      <c r="BI148" s="228" t="str">
        <f>IF([2]相关演算!BI148="","",[2]相关演算!BI148)</f>
        <v/>
      </c>
      <c r="BJ148" s="228" t="str">
        <f>IF([2]相关演算!BJ148="","",[2]相关演算!BJ148)</f>
        <v/>
      </c>
      <c r="BK148" s="228" t="str">
        <f>IF([2]相关演算!BK148="","",[2]相关演算!BK148)</f>
        <v/>
      </c>
      <c r="BL148" s="228" t="str">
        <f>IF([2]相关演算!BL148="","",[2]相关演算!BL148)</f>
        <v/>
      </c>
      <c r="BM148" s="228" t="str">
        <f>IF([2]相关演算!BM148="","",[2]相关演算!BM148)</f>
        <v/>
      </c>
      <c r="BN148" s="228" t="str">
        <f>IF([2]相关演算!BN148="","",[2]相关演算!BN148)</f>
        <v/>
      </c>
      <c r="BO148" s="228" t="str">
        <f>IF([2]相关演算!BO148="","",[2]相关演算!BO148)</f>
        <v/>
      </c>
      <c r="BP148" s="228" t="str">
        <f>IF([2]相关演算!BP148="","",[2]相关演算!BP148)</f>
        <v/>
      </c>
      <c r="BQ148" s="228" t="str">
        <f>IF([2]相关演算!BQ148="","",[2]相关演算!BQ148)</f>
        <v/>
      </c>
      <c r="BR148" s="228" t="str">
        <f>IF([2]相关演算!BR148="","",[2]相关演算!BR148)</f>
        <v/>
      </c>
      <c r="BS148" s="228" t="str">
        <f>IF([2]相关演算!BS148="","",[2]相关演算!BS148)</f>
        <v/>
      </c>
      <c r="BT148" s="228" t="str">
        <f>IF([2]相关演算!BT148="","",[2]相关演算!BT148)</f>
        <v/>
      </c>
      <c r="BU148" s="228" t="str">
        <f>IF([2]相关演算!BU148="","",[2]相关演算!BU148)</f>
        <v/>
      </c>
      <c r="BV148" s="228" t="str">
        <f>IF([2]相关演算!BV148="","",[2]相关演算!BV148)</f>
        <v/>
      </c>
      <c r="BW148" s="228" t="str">
        <f>IF([2]相关演算!BW148="","",[2]相关演算!BW148)</f>
        <v/>
      </c>
      <c r="BX148" s="228" t="str">
        <f>IF([2]相关演算!BX148="","",[2]相关演算!BX148)</f>
        <v/>
      </c>
      <c r="BY148" s="228" t="str">
        <f>IF([2]相关演算!BY148="","",[2]相关演算!BY148)</f>
        <v/>
      </c>
      <c r="BZ148" s="228" t="str">
        <f>IF([2]相关演算!BZ148="","",[2]相关演算!BZ148)</f>
        <v/>
      </c>
      <c r="CA148" s="228" t="str">
        <f>IF([2]相关演算!CA148="","",[2]相关演算!CA148)</f>
        <v/>
      </c>
      <c r="CB148" s="228" t="str">
        <f>IF([2]相关演算!CB148="","",[2]相关演算!CB148)</f>
        <v/>
      </c>
      <c r="CC148" s="228" t="str">
        <f>IF([2]相关演算!CC148="","",[2]相关演算!CC148)</f>
        <v/>
      </c>
      <c r="CD148" s="228" t="str">
        <f>IF([2]相关演算!CD148="","",[2]相关演算!CD148)</f>
        <v/>
      </c>
      <c r="CE148" s="228" t="str">
        <f>IF([2]相关演算!CE148="","",[2]相关演算!CE148)</f>
        <v/>
      </c>
      <c r="CF148" s="228" t="str">
        <f>IF([2]相关演算!CF148="","",[2]相关演算!CF148)</f>
        <v/>
      </c>
      <c r="CG148" s="228" t="str">
        <f>IF([2]相关演算!CG148="","",[2]相关演算!CG148)</f>
        <v/>
      </c>
      <c r="CH148" s="228" t="str">
        <f>IF([2]相关演算!CH148="","",[2]相关演算!CH148)</f>
        <v/>
      </c>
      <c r="CI148" s="228" t="str">
        <f>IF([2]相关演算!CI148="","",[2]相关演算!CI148)</f>
        <v/>
      </c>
      <c r="CJ148" s="228" t="str">
        <f>IF([2]相关演算!CJ148="","",[2]相关演算!CJ148)</f>
        <v/>
      </c>
      <c r="CK148" s="228" t="str">
        <f>IF([2]相关演算!CK148="","",[2]相关演算!CK148)</f>
        <v/>
      </c>
      <c r="CL148" s="228" t="str">
        <f>IF([2]相关演算!CL148="","",[2]相关演算!CL148)</f>
        <v/>
      </c>
      <c r="CM148" s="228" t="str">
        <f>IF([2]相关演算!CM148="","",[2]相关演算!CM148)</f>
        <v/>
      </c>
      <c r="CN148" s="228" t="str">
        <f>IF([2]相关演算!CN148="","",[2]相关演算!CN148)</f>
        <v/>
      </c>
      <c r="CO148" s="228" t="str">
        <f>IF([2]相关演算!CO148="","",[2]相关演算!CO148)</f>
        <v/>
      </c>
      <c r="CP148" s="228" t="str">
        <f>IF([2]相关演算!CP148="","",[2]相关演算!CP148)</f>
        <v/>
      </c>
      <c r="CQ148" s="228" t="str">
        <f>IF([2]相关演算!CQ148="","",[2]相关演算!CQ148)</f>
        <v/>
      </c>
      <c r="CR148" s="228" t="str">
        <f>IF([2]相关演算!CR148="","",[2]相关演算!CR148)</f>
        <v/>
      </c>
      <c r="CS148" s="228" t="str">
        <f>IF([2]相关演算!CS148="","",[2]相关演算!CS148)</f>
        <v/>
      </c>
      <c r="CT148" s="228" t="str">
        <f>IF([2]相关演算!CT148="","",[2]相关演算!CT148)</f>
        <v/>
      </c>
      <c r="CU148" s="228" t="str">
        <f>IF([2]相关演算!CU148="","",[2]相关演算!CU148)</f>
        <v/>
      </c>
      <c r="CV148" s="228" t="str">
        <f>IF([2]相关演算!CV148="","",[2]相关演算!CV148)</f>
        <v/>
      </c>
      <c r="CW148" s="228" t="str">
        <f>IF([2]相关演算!CW148="","",[2]相关演算!CW148)</f>
        <v/>
      </c>
      <c r="CX148" s="228" t="str">
        <f>IF([2]相关演算!CX148="","",[2]相关演算!CX148)</f>
        <v/>
      </c>
      <c r="CY148" s="228" t="str">
        <f>IF([2]相关演算!CY148="","",[2]相关演算!CY148)</f>
        <v/>
      </c>
      <c r="CZ148" s="228" t="str">
        <f>IF([2]相关演算!CZ148="","",[2]相关演算!CZ148)</f>
        <v/>
      </c>
      <c r="DA148" s="228" t="str">
        <f>IF([2]相关演算!DA148="","",[2]相关演算!DA148)</f>
        <v/>
      </c>
      <c r="DB148" s="228" t="str">
        <f>IF([2]相关演算!DB148="","",[2]相关演算!DB148)</f>
        <v/>
      </c>
      <c r="DC148" s="228" t="str">
        <f>IF([2]相关演算!DC148="","",[2]相关演算!DC148)</f>
        <v/>
      </c>
      <c r="DD148" s="228" t="str">
        <f>IF([2]相关演算!DD148="","",[2]相关演算!DD148)</f>
        <v/>
      </c>
      <c r="DE148" s="228" t="str">
        <f>IF([2]相关演算!DE148="","",[2]相关演算!DE148)</f>
        <v/>
      </c>
      <c r="DF148" s="228" t="str">
        <f>IF([2]相关演算!DF148="","",[2]相关演算!DF148)</f>
        <v/>
      </c>
      <c r="DG148" s="228" t="str">
        <f>IF([2]相关演算!DG148="","",[2]相关演算!DG148)</f>
        <v/>
      </c>
      <c r="DH148" s="228" t="str">
        <f>IF([2]相关演算!DH148="","",[2]相关演算!DH148)</f>
        <v/>
      </c>
      <c r="DI148" s="228" t="str">
        <f>IF([2]相关演算!DI148="","",[2]相关演算!DI148)</f>
        <v/>
      </c>
      <c r="DJ148" s="228" t="str">
        <f>IF([2]相关演算!DJ148="","",[2]相关演算!DJ148)</f>
        <v/>
      </c>
      <c r="DK148" s="228" t="str">
        <f>IF([2]相关演算!DK148="","",[2]相关演算!DK148)</f>
        <v/>
      </c>
      <c r="DL148" s="228" t="str">
        <f>IF([2]相关演算!DL148="","",[2]相关演算!DL148)</f>
        <v/>
      </c>
      <c r="DM148" s="228" t="str">
        <f>IF([2]相关演算!DM148="","",[2]相关演算!DM148)</f>
        <v/>
      </c>
      <c r="DN148" s="228" t="str">
        <f>IF([2]相关演算!DN148="","",[2]相关演算!DN148)</f>
        <v/>
      </c>
      <c r="DO148" s="228" t="str">
        <f>IF([2]相关演算!DO148="","",[2]相关演算!DO148)</f>
        <v/>
      </c>
      <c r="DP148" s="228" t="str">
        <f>IF([2]相关演算!DP148="","",[2]相关演算!DP148)</f>
        <v/>
      </c>
      <c r="DQ148" s="228" t="str">
        <f>IF([2]相关演算!DQ148="","",[2]相关演算!DQ148)</f>
        <v/>
      </c>
      <c r="DR148" s="228" t="str">
        <f>IF([2]相关演算!DR148="","",[2]相关演算!DR148)</f>
        <v/>
      </c>
      <c r="DS148" s="228" t="str">
        <f>IF([2]相关演算!DS148="","",[2]相关演算!DS148)</f>
        <v/>
      </c>
      <c r="DT148" s="228" t="str">
        <f>IF([2]相关演算!DT148="","",[2]相关演算!DT148)</f>
        <v/>
      </c>
      <c r="DU148" s="228" t="str">
        <f>IF([2]相关演算!DU148="","",[2]相关演算!DU148)</f>
        <v/>
      </c>
      <c r="DV148" s="228" t="str">
        <f>IF([2]相关演算!DV148="","",[2]相关演算!DV148)</f>
        <v/>
      </c>
      <c r="DW148" s="228" t="str">
        <f>IF([2]相关演算!DW148="","",[2]相关演算!DW148)</f>
        <v/>
      </c>
      <c r="DX148" s="228" t="str">
        <f>IF([2]相关演算!DX148="","",[2]相关演算!DX148)</f>
        <v/>
      </c>
      <c r="DY148" s="228" t="str">
        <f>IF([2]相关演算!DY148="","",[2]相关演算!DY148)</f>
        <v/>
      </c>
      <c r="DZ148" s="228" t="str">
        <f>IF([2]相关演算!DZ148="","",[2]相关演算!DZ148)</f>
        <v/>
      </c>
      <c r="EA148" s="228" t="str">
        <f>IF([2]相关演算!EA148="","",[2]相关演算!EA148)</f>
        <v/>
      </c>
      <c r="EB148" s="228" t="str">
        <f>IF([2]相关演算!EB148="","",[2]相关演算!EB148)</f>
        <v/>
      </c>
      <c r="EC148" s="228" t="str">
        <f>IF([2]相关演算!EC148="","",[2]相关演算!EC148)</f>
        <v/>
      </c>
      <c r="ED148" s="228" t="str">
        <f>IF([2]相关演算!ED148="","",[2]相关演算!ED148)</f>
        <v/>
      </c>
      <c r="EE148" s="228" t="str">
        <f>IF([2]相关演算!EE148="","",[2]相关演算!EE148)</f>
        <v/>
      </c>
      <c r="EF148" s="228" t="str">
        <f>IF([2]相关演算!EF148="","",[2]相关演算!EF148)</f>
        <v/>
      </c>
      <c r="EG148" s="228" t="str">
        <f>IF([2]相关演算!EG148="","",[2]相关演算!EG148)</f>
        <v/>
      </c>
      <c r="EH148" s="228" t="str">
        <f>IF([2]相关演算!EH148="","",[2]相关演算!EH148)</f>
        <v/>
      </c>
      <c r="EI148" s="228" t="str">
        <f>IF([2]相关演算!EI148="","",[2]相关演算!EI148)</f>
        <v/>
      </c>
      <c r="EJ148" s="228" t="str">
        <f>IF([2]相关演算!EJ148="","",[2]相关演算!EJ148)</f>
        <v/>
      </c>
      <c r="EK148" s="228" t="str">
        <f>IF([2]相关演算!EK148="","",[2]相关演算!EK148)</f>
        <v/>
      </c>
      <c r="EL148" s="228" t="str">
        <f>IF([2]相关演算!EL148="","",[2]相关演算!EL148)</f>
        <v/>
      </c>
      <c r="EM148" s="228" t="str">
        <f>IF([2]相关演算!EM148="","",[2]相关演算!EM148)</f>
        <v/>
      </c>
      <c r="EN148" s="228" t="str">
        <f>IF([2]相关演算!EN148="","",[2]相关演算!EN148)</f>
        <v/>
      </c>
      <c r="EO148" s="228" t="str">
        <f>IF([2]相关演算!EO148="","",[2]相关演算!EO148)</f>
        <v/>
      </c>
      <c r="EP148" s="228" t="str">
        <f>IF([2]相关演算!EP148="","",[2]相关演算!EP148)</f>
        <v/>
      </c>
      <c r="EQ148" s="228" t="str">
        <f>IF([2]相关演算!EQ148="","",[2]相关演算!EQ148)</f>
        <v/>
      </c>
      <c r="ER148" s="228" t="str">
        <f>IF([2]相关演算!ER148="","",[2]相关演算!ER148)</f>
        <v/>
      </c>
      <c r="ES148" s="228" t="str">
        <f>IF([2]相关演算!ES148="","",[2]相关演算!ES148)</f>
        <v/>
      </c>
      <c r="ET148" s="228" t="str">
        <f>IF([2]相关演算!ET148="","",[2]相关演算!ET148)</f>
        <v/>
      </c>
      <c r="EU148" s="228" t="str">
        <f>IF([2]相关演算!EU148="","",[2]相关演算!EU148)</f>
        <v/>
      </c>
      <c r="EV148" s="228" t="str">
        <f>IF([2]相关演算!EV148="","",[2]相关演算!EV148)</f>
        <v/>
      </c>
      <c r="EW148" s="228" t="str">
        <f>IF([2]相关演算!EW148="","",[2]相关演算!EW148)</f>
        <v/>
      </c>
      <c r="EX148" s="228" t="str">
        <f>IF([2]相关演算!EX148="","",[2]相关演算!EX148)</f>
        <v/>
      </c>
      <c r="EY148" s="228" t="str">
        <f>IF([2]相关演算!EY148="","",[2]相关演算!EY148)</f>
        <v/>
      </c>
      <c r="EZ148" s="228" t="str">
        <f>IF([2]相关演算!EZ148="","",[2]相关演算!EZ148)</f>
        <v/>
      </c>
      <c r="FA148" s="228" t="str">
        <f>IF([2]相关演算!FA148="","",[2]相关演算!FA148)</f>
        <v/>
      </c>
      <c r="FB148" s="228" t="str">
        <f>IF([2]相关演算!FB148="","",[2]相关演算!FB148)</f>
        <v/>
      </c>
      <c r="FC148" s="228" t="str">
        <f>IF([2]相关演算!FC148="","",[2]相关演算!FC148)</f>
        <v/>
      </c>
      <c r="FD148" s="228" t="str">
        <f>IF([2]相关演算!FD148="","",[2]相关演算!FD148)</f>
        <v/>
      </c>
      <c r="FE148" s="228" t="str">
        <f>IF([2]相关演算!FE148="","",[2]相关演算!FE148)</f>
        <v/>
      </c>
      <c r="FF148" s="228" t="str">
        <f>IF([2]相关演算!FF148="","",[2]相关演算!FF148)</f>
        <v/>
      </c>
      <c r="FG148" s="228" t="str">
        <f>IF([2]相关演算!FG148="","",[2]相关演算!FG148)</f>
        <v/>
      </c>
      <c r="FH148" s="228">
        <f>IF([2]相关演算!FH148="","",[2]相关演算!FH148)</f>
        <v>10133</v>
      </c>
      <c r="FI148" s="228" t="str">
        <f>IF([2]相关演算!FI148="","",[2]相关演算!FI148)</f>
        <v/>
      </c>
      <c r="FJ148" s="228" t="str">
        <f>IF([2]相关演算!FJ148="","",[2]相关演算!FJ148)</f>
        <v/>
      </c>
      <c r="FK148" s="228" t="str">
        <f>IF([2]相关演算!FK148="","",[2]相关演算!FK148)</f>
        <v/>
      </c>
      <c r="FL148" s="228" t="str">
        <f>IF([2]相关演算!FL148="","",[2]相关演算!FL148)</f>
        <v/>
      </c>
      <c r="FM148" s="228" t="str">
        <f>IF([2]相关演算!FM148="","",[2]相关演算!FM148)</f>
        <v/>
      </c>
      <c r="FN148" s="228" t="str">
        <f>IF([2]相关演算!FN148="","",[2]相关演算!FN148)</f>
        <v/>
      </c>
      <c r="FO148" s="228" t="str">
        <f>IF([2]相关演算!FO148="","",[2]相关演算!FO148)</f>
        <v/>
      </c>
      <c r="FP148" s="228" t="str">
        <f>IF([2]相关演算!FP148="","",[2]相关演算!FP148)</f>
        <v/>
      </c>
      <c r="FQ148" s="228" t="str">
        <f>IF([2]相关演算!FQ148="","",[2]相关演算!FQ148)</f>
        <v/>
      </c>
      <c r="FR148" s="228" t="str">
        <f>IF([2]相关演算!FR148="","",[2]相关演算!FR148)</f>
        <v/>
      </c>
      <c r="FS148" s="228" t="str">
        <f>IF([2]相关演算!FS148="","",[2]相关演算!FS148)</f>
        <v/>
      </c>
      <c r="FT148" s="228" t="str">
        <f>IF([2]相关演算!FT148="","",[2]相关演算!FT148)</f>
        <v/>
      </c>
      <c r="FU148" s="228" t="str">
        <f>IF([2]相关演算!FU148="","",[2]相关演算!FU148)</f>
        <v/>
      </c>
      <c r="FV148" s="228" t="str">
        <f>IF([2]相关演算!FV148="","",[2]相关演算!FV148)</f>
        <v/>
      </c>
      <c r="FW148" s="228" t="str">
        <f>IF([2]相关演算!FW148="","",[2]相关演算!FW148)</f>
        <v/>
      </c>
      <c r="FX148" s="228" t="str">
        <f>IF([2]相关演算!FX148="","",[2]相关演算!FX148)</f>
        <v/>
      </c>
      <c r="FY148" s="228" t="str">
        <f>IF([2]相关演算!FY148="","",[2]相关演算!FY148)</f>
        <v/>
      </c>
      <c r="FZ148" s="228" t="str">
        <f>IF([2]相关演算!FZ148="","",[2]相关演算!FZ148)</f>
        <v/>
      </c>
      <c r="GA148" s="228" t="str">
        <f>IF([2]相关演算!GA148="","",[2]相关演算!GA148)</f>
        <v/>
      </c>
      <c r="GB148" s="228" t="str">
        <f>IF([2]相关演算!GB148="","",[2]相关演算!GB148)</f>
        <v/>
      </c>
      <c r="GC148" s="228" t="str">
        <f>IF([2]相关演算!GC148="","",[2]相关演算!GC148)</f>
        <v/>
      </c>
      <c r="GD148" s="228" t="str">
        <f>IF([2]相关演算!GD148="","",[2]相关演算!GD148)</f>
        <v/>
      </c>
      <c r="GE148" s="228" t="str">
        <f>IF([2]相关演算!GE148="","",[2]相关演算!GE148)</f>
        <v/>
      </c>
      <c r="GF148" s="228" t="str">
        <f>IF([2]相关演算!GF148="","",[2]相关演算!GF148)</f>
        <v/>
      </c>
      <c r="GG148" s="228" t="str">
        <f>IF([2]相关演算!GG148="","",[2]相关演算!GG148)</f>
        <v/>
      </c>
      <c r="GH148" s="228" t="str">
        <f>IF([2]相关演算!GH148="","",[2]相关演算!GH148)</f>
        <v/>
      </c>
      <c r="GI148" s="228" t="str">
        <f>IF([2]相关演算!GI148="","",[2]相关演算!GI148)</f>
        <v/>
      </c>
      <c r="GJ148" s="228" t="str">
        <f>IF([2]相关演算!GJ148="","",[2]相关演算!GJ148)</f>
        <v/>
      </c>
      <c r="GK148" s="228" t="str">
        <f>IF([2]相关演算!GK148="","",[2]相关演算!GK148)</f>
        <v/>
      </c>
      <c r="GL148" s="228" t="str">
        <f>IF([2]相关演算!GL148="","",[2]相关演算!GL148)</f>
        <v/>
      </c>
      <c r="GM148" s="228" t="str">
        <f>IF([2]相关演算!GM148="","",[2]相关演算!GM148)</f>
        <v/>
      </c>
      <c r="GN148" s="228" t="str">
        <f>IF([2]相关演算!GN148="","",[2]相关演算!GN148)</f>
        <v/>
      </c>
      <c r="GO148" s="228" t="str">
        <f>IF([2]相关演算!GO148="","",[2]相关演算!GO148)</f>
        <v/>
      </c>
      <c r="GP148" s="228" t="str">
        <f>IF([2]相关演算!GP148="","",[2]相关演算!GP148)</f>
        <v/>
      </c>
      <c r="GQ148" s="228" t="str">
        <f>IF([2]相关演算!GQ148="","",[2]相关演算!GQ148)</f>
        <v/>
      </c>
      <c r="GR148" s="228" t="str">
        <f>IF([2]相关演算!GR148="","",[2]相关演算!GR148)</f>
        <v/>
      </c>
      <c r="GS148" s="228" t="str">
        <f>IF([2]相关演算!GS148="","",[2]相关演算!GS148)</f>
        <v/>
      </c>
      <c r="GT148" s="228" t="str">
        <f>IF([2]相关演算!GT148="","",[2]相关演算!GT148)</f>
        <v/>
      </c>
      <c r="GU148" s="228" t="str">
        <f>IF([2]相关演算!GU148="","",[2]相关演算!GU148)</f>
        <v/>
      </c>
      <c r="GV148" s="228" t="str">
        <f>IF([2]相关演算!GV148="","",[2]相关演算!GV148)</f>
        <v/>
      </c>
      <c r="GW148" s="228" t="str">
        <f>IF([2]相关演算!GW148="","",[2]相关演算!GW148)</f>
        <v/>
      </c>
      <c r="GX148" s="228" t="str">
        <f>IF([2]相关演算!GX148="","",[2]相关演算!GX148)</f>
        <v/>
      </c>
      <c r="GY148" s="228" t="str">
        <f>IF([2]相关演算!GY148="","",[2]相关演算!GY148)</f>
        <v/>
      </c>
      <c r="GZ148" s="228" t="str">
        <f>IF([2]相关演算!GZ148="","",[2]相关演算!GZ148)</f>
        <v/>
      </c>
    </row>
    <row r="149" spans="1:208">
      <c r="A149" s="228" t="str">
        <f>IF([2]相关演算!A149="","",[2]相关演算!A149)</f>
        <v/>
      </c>
      <c r="B149" s="228" t="str">
        <f>IF([2]相关演算!B149="","",[2]相关演算!B149)</f>
        <v/>
      </c>
      <c r="C149" s="228" t="str">
        <f>IF([2]相关演算!C149="","",[2]相关演算!C149)</f>
        <v/>
      </c>
      <c r="D149" s="228" t="str">
        <f>IF([2]相关演算!D149="","",[2]相关演算!D149)</f>
        <v/>
      </c>
      <c r="E149" s="228" t="str">
        <f>IF([2]相关演算!E149="","",[2]相关演算!E149)</f>
        <v/>
      </c>
      <c r="F149" s="228" t="str">
        <f>IF([2]相关演算!F149="","",[2]相关演算!F149)</f>
        <v/>
      </c>
      <c r="G149" s="228" t="str">
        <f>IF([2]相关演算!G149="","",[2]相关演算!G149)</f>
        <v/>
      </c>
      <c r="H149" s="228" t="str">
        <f>IF([2]相关演算!H149="","",[2]相关演算!H149)</f>
        <v/>
      </c>
      <c r="I149" s="228" t="str">
        <f>IF([2]相关演算!I149="","",[2]相关演算!I149)</f>
        <v/>
      </c>
      <c r="J149" s="228" t="str">
        <f>IF([2]相关演算!J149="","",[2]相关演算!J149)</f>
        <v/>
      </c>
      <c r="K149" s="228" t="str">
        <f>IF([2]相关演算!K149="","",[2]相关演算!K149)</f>
        <v/>
      </c>
      <c r="L149" s="228" t="str">
        <f>IF([2]相关演算!L149="","",[2]相关演算!L149)</f>
        <v/>
      </c>
      <c r="M149" s="228" t="str">
        <f>IF([2]相关演算!M149="","",[2]相关演算!M149)</f>
        <v/>
      </c>
      <c r="N149" s="228" t="str">
        <f>IF([2]相关演算!N149="","",[2]相关演算!N149)</f>
        <v/>
      </c>
      <c r="O149" s="228" t="str">
        <f>IF([2]相关演算!O149="","",[2]相关演算!O149)</f>
        <v/>
      </c>
      <c r="P149" s="228" t="str">
        <f>IF([2]相关演算!P149="","",[2]相关演算!P149)</f>
        <v/>
      </c>
      <c r="Q149" s="228" t="str">
        <f>IF([2]相关演算!Q149="","",[2]相关演算!Q149)</f>
        <v/>
      </c>
      <c r="R149" s="228" t="str">
        <f>IF([2]相关演算!R149="","",[2]相关演算!R149)</f>
        <v/>
      </c>
      <c r="S149" s="228" t="str">
        <f>IF([2]相关演算!S149="","",[2]相关演算!S149)</f>
        <v/>
      </c>
      <c r="T149" s="228" t="str">
        <f>IF([2]相关演算!T149="","",[2]相关演算!T149)</f>
        <v/>
      </c>
      <c r="U149" s="228" t="str">
        <f>IF([2]相关演算!U149="","",[2]相关演算!U149)</f>
        <v/>
      </c>
      <c r="V149" s="228" t="str">
        <f>IF([2]相关演算!V149="","",[2]相关演算!V149)</f>
        <v/>
      </c>
      <c r="W149" s="228" t="str">
        <f>IF([2]相关演算!W149="","",[2]相关演算!W149)</f>
        <v/>
      </c>
      <c r="X149" s="228" t="str">
        <f>IF([2]相关演算!X149="","",[2]相关演算!X149)</f>
        <v/>
      </c>
      <c r="Y149" s="228" t="str">
        <f>IF([2]相关演算!Y149="","",[2]相关演算!Y149)</f>
        <v/>
      </c>
      <c r="Z149" s="228" t="str">
        <f>IF([2]相关演算!Z149="","",[2]相关演算!Z149)</f>
        <v/>
      </c>
      <c r="AA149" s="228" t="str">
        <f>IF([2]相关演算!AA149="","",[2]相关演算!AA149)</f>
        <v/>
      </c>
      <c r="AB149" s="228" t="str">
        <f>IF([2]相关演算!AB149="","",[2]相关演算!AB149)</f>
        <v/>
      </c>
      <c r="AC149" s="228" t="str">
        <f>IF([2]相关演算!AC149="","",[2]相关演算!AC149)</f>
        <v/>
      </c>
      <c r="AD149" s="228" t="str">
        <f>IF([2]相关演算!AD149="","",[2]相关演算!AD149)</f>
        <v/>
      </c>
      <c r="AE149" s="228" t="str">
        <f>IF([2]相关演算!AE149="","",[2]相关演算!AE149)</f>
        <v/>
      </c>
      <c r="AF149" s="228" t="str">
        <f>IF([2]相关演算!AF149="","",[2]相关演算!AF149)</f>
        <v/>
      </c>
      <c r="AG149" s="228" t="str">
        <f>IF([2]相关演算!AG149="","",[2]相关演算!AG149)</f>
        <v/>
      </c>
      <c r="AH149" s="228" t="str">
        <f>IF([2]相关演算!AH149="","",[2]相关演算!AH149)</f>
        <v/>
      </c>
      <c r="AI149" s="228" t="str">
        <f>IF([2]相关演算!AI149="","",[2]相关演算!AI149)</f>
        <v/>
      </c>
      <c r="AJ149" s="228" t="str">
        <f>IF([2]相关演算!AJ149="","",[2]相关演算!AJ149)</f>
        <v/>
      </c>
      <c r="AK149" s="228" t="str">
        <f>IF([2]相关演算!AK149="","",[2]相关演算!AK149)</f>
        <v/>
      </c>
      <c r="AL149" s="228" t="str">
        <f>IF([2]相关演算!AL149="","",[2]相关演算!AL149)</f>
        <v/>
      </c>
      <c r="AM149" s="228" t="str">
        <f>IF([2]相关演算!AM149="","",[2]相关演算!AM149)</f>
        <v/>
      </c>
      <c r="AN149" s="228" t="str">
        <f>IF([2]相关演算!AN149="","",[2]相关演算!AN149)</f>
        <v/>
      </c>
      <c r="AO149" s="228" t="str">
        <f>IF([2]相关演算!AO149="","",[2]相关演算!AO149)</f>
        <v/>
      </c>
      <c r="AP149" s="228" t="str">
        <f>IF([2]相关演算!AP149="","",[2]相关演算!AP149)</f>
        <v/>
      </c>
      <c r="AQ149" s="228" t="str">
        <f>IF([2]相关演算!AQ149="","",[2]相关演算!AQ149)</f>
        <v/>
      </c>
      <c r="AR149" s="228" t="str">
        <f>IF([2]相关演算!AR149="","",[2]相关演算!AR149)</f>
        <v/>
      </c>
      <c r="AS149" s="228" t="str">
        <f>IF([2]相关演算!AS149="","",[2]相关演算!AS149)</f>
        <v/>
      </c>
      <c r="AT149" s="228" t="str">
        <f>IF([2]相关演算!AT149="","",[2]相关演算!AT149)</f>
        <v/>
      </c>
      <c r="AU149" s="228" t="str">
        <f>IF([2]相关演算!AU149="","",[2]相关演算!AU149)</f>
        <v/>
      </c>
      <c r="AV149" s="228" t="str">
        <f>IF([2]相关演算!AV149="","",[2]相关演算!AV149)</f>
        <v/>
      </c>
      <c r="AW149" s="228" t="str">
        <f>IF([2]相关演算!AW149="","",[2]相关演算!AW149)</f>
        <v/>
      </c>
      <c r="AX149" s="228" t="str">
        <f>IF([2]相关演算!AX149="","",[2]相关演算!AX149)</f>
        <v/>
      </c>
      <c r="AY149" s="228" t="str">
        <f>IF([2]相关演算!AY149="","",[2]相关演算!AY149)</f>
        <v/>
      </c>
      <c r="AZ149" s="228" t="str">
        <f>IF([2]相关演算!AZ149="","",[2]相关演算!AZ149)</f>
        <v/>
      </c>
      <c r="BA149" s="228" t="str">
        <f>IF([2]相关演算!BA149="","",[2]相关演算!BA149)</f>
        <v/>
      </c>
      <c r="BB149" s="228" t="str">
        <f>IF([2]相关演算!BB149="","",[2]相关演算!BB149)</f>
        <v/>
      </c>
      <c r="BC149" s="228" t="str">
        <f>IF([2]相关演算!BC149="","",[2]相关演算!BC149)</f>
        <v/>
      </c>
      <c r="BD149" s="228" t="str">
        <f>IF([2]相关演算!BD149="","",[2]相关演算!BD149)</f>
        <v/>
      </c>
      <c r="BE149" s="228" t="str">
        <f>IF([2]相关演算!BE149="","",[2]相关演算!BE149)</f>
        <v/>
      </c>
      <c r="BF149" s="228" t="str">
        <f>IF([2]相关演算!BF149="","",[2]相关演算!BF149)</f>
        <v/>
      </c>
      <c r="BG149" s="228" t="str">
        <f>IF([2]相关演算!BG149="","",[2]相关演算!BG149)</f>
        <v/>
      </c>
      <c r="BH149" s="228" t="str">
        <f>IF([2]相关演算!BH149="","",[2]相关演算!BH149)</f>
        <v/>
      </c>
      <c r="BI149" s="228" t="str">
        <f>IF([2]相关演算!BI149="","",[2]相关演算!BI149)</f>
        <v/>
      </c>
      <c r="BJ149" s="228" t="str">
        <f>IF([2]相关演算!BJ149="","",[2]相关演算!BJ149)</f>
        <v/>
      </c>
      <c r="BK149" s="228" t="str">
        <f>IF([2]相关演算!BK149="","",[2]相关演算!BK149)</f>
        <v/>
      </c>
      <c r="BL149" s="228" t="str">
        <f>IF([2]相关演算!BL149="","",[2]相关演算!BL149)</f>
        <v/>
      </c>
      <c r="BM149" s="228" t="str">
        <f>IF([2]相关演算!BM149="","",[2]相关演算!BM149)</f>
        <v/>
      </c>
      <c r="BN149" s="228" t="str">
        <f>IF([2]相关演算!BN149="","",[2]相关演算!BN149)</f>
        <v/>
      </c>
      <c r="BO149" s="228" t="str">
        <f>IF([2]相关演算!BO149="","",[2]相关演算!BO149)</f>
        <v/>
      </c>
      <c r="BP149" s="228" t="str">
        <f>IF([2]相关演算!BP149="","",[2]相关演算!BP149)</f>
        <v/>
      </c>
      <c r="BQ149" s="228" t="str">
        <f>IF([2]相关演算!BQ149="","",[2]相关演算!BQ149)</f>
        <v/>
      </c>
      <c r="BR149" s="228" t="str">
        <f>IF([2]相关演算!BR149="","",[2]相关演算!BR149)</f>
        <v/>
      </c>
      <c r="BS149" s="228" t="str">
        <f>IF([2]相关演算!BS149="","",[2]相关演算!BS149)</f>
        <v/>
      </c>
      <c r="BT149" s="228" t="str">
        <f>IF([2]相关演算!BT149="","",[2]相关演算!BT149)</f>
        <v/>
      </c>
      <c r="BU149" s="228" t="str">
        <f>IF([2]相关演算!BU149="","",[2]相关演算!BU149)</f>
        <v/>
      </c>
      <c r="BV149" s="228" t="str">
        <f>IF([2]相关演算!BV149="","",[2]相关演算!BV149)</f>
        <v/>
      </c>
      <c r="BW149" s="228" t="str">
        <f>IF([2]相关演算!BW149="","",[2]相关演算!BW149)</f>
        <v/>
      </c>
      <c r="BX149" s="228" t="str">
        <f>IF([2]相关演算!BX149="","",[2]相关演算!BX149)</f>
        <v/>
      </c>
      <c r="BY149" s="228" t="str">
        <f>IF([2]相关演算!BY149="","",[2]相关演算!BY149)</f>
        <v/>
      </c>
      <c r="BZ149" s="228" t="str">
        <f>IF([2]相关演算!BZ149="","",[2]相关演算!BZ149)</f>
        <v/>
      </c>
      <c r="CA149" s="228" t="str">
        <f>IF([2]相关演算!CA149="","",[2]相关演算!CA149)</f>
        <v/>
      </c>
      <c r="CB149" s="228" t="str">
        <f>IF([2]相关演算!CB149="","",[2]相关演算!CB149)</f>
        <v/>
      </c>
      <c r="CC149" s="228" t="str">
        <f>IF([2]相关演算!CC149="","",[2]相关演算!CC149)</f>
        <v/>
      </c>
      <c r="CD149" s="228" t="str">
        <f>IF([2]相关演算!CD149="","",[2]相关演算!CD149)</f>
        <v/>
      </c>
      <c r="CE149" s="228" t="str">
        <f>IF([2]相关演算!CE149="","",[2]相关演算!CE149)</f>
        <v/>
      </c>
      <c r="CF149" s="228" t="str">
        <f>IF([2]相关演算!CF149="","",[2]相关演算!CF149)</f>
        <v/>
      </c>
      <c r="CG149" s="228" t="str">
        <f>IF([2]相关演算!CG149="","",[2]相关演算!CG149)</f>
        <v/>
      </c>
      <c r="CH149" s="228" t="str">
        <f>IF([2]相关演算!CH149="","",[2]相关演算!CH149)</f>
        <v/>
      </c>
      <c r="CI149" s="228" t="str">
        <f>IF([2]相关演算!CI149="","",[2]相关演算!CI149)</f>
        <v/>
      </c>
      <c r="CJ149" s="228" t="str">
        <f>IF([2]相关演算!CJ149="","",[2]相关演算!CJ149)</f>
        <v/>
      </c>
      <c r="CK149" s="228" t="str">
        <f>IF([2]相关演算!CK149="","",[2]相关演算!CK149)</f>
        <v/>
      </c>
      <c r="CL149" s="228" t="str">
        <f>IF([2]相关演算!CL149="","",[2]相关演算!CL149)</f>
        <v/>
      </c>
      <c r="CM149" s="228" t="str">
        <f>IF([2]相关演算!CM149="","",[2]相关演算!CM149)</f>
        <v/>
      </c>
      <c r="CN149" s="228" t="str">
        <f>IF([2]相关演算!CN149="","",[2]相关演算!CN149)</f>
        <v/>
      </c>
      <c r="CO149" s="228" t="str">
        <f>IF([2]相关演算!CO149="","",[2]相关演算!CO149)</f>
        <v/>
      </c>
      <c r="CP149" s="228" t="str">
        <f>IF([2]相关演算!CP149="","",[2]相关演算!CP149)</f>
        <v/>
      </c>
      <c r="CQ149" s="228" t="str">
        <f>IF([2]相关演算!CQ149="","",[2]相关演算!CQ149)</f>
        <v/>
      </c>
      <c r="CR149" s="228" t="str">
        <f>IF([2]相关演算!CR149="","",[2]相关演算!CR149)</f>
        <v/>
      </c>
      <c r="CS149" s="228" t="str">
        <f>IF([2]相关演算!CS149="","",[2]相关演算!CS149)</f>
        <v/>
      </c>
      <c r="CT149" s="228" t="str">
        <f>IF([2]相关演算!CT149="","",[2]相关演算!CT149)</f>
        <v/>
      </c>
      <c r="CU149" s="228" t="str">
        <f>IF([2]相关演算!CU149="","",[2]相关演算!CU149)</f>
        <v/>
      </c>
      <c r="CV149" s="228" t="str">
        <f>IF([2]相关演算!CV149="","",[2]相关演算!CV149)</f>
        <v/>
      </c>
      <c r="CW149" s="228" t="str">
        <f>IF([2]相关演算!CW149="","",[2]相关演算!CW149)</f>
        <v/>
      </c>
      <c r="CX149" s="228" t="str">
        <f>IF([2]相关演算!CX149="","",[2]相关演算!CX149)</f>
        <v/>
      </c>
      <c r="CY149" s="228" t="str">
        <f>IF([2]相关演算!CY149="","",[2]相关演算!CY149)</f>
        <v/>
      </c>
      <c r="CZ149" s="228" t="str">
        <f>IF([2]相关演算!CZ149="","",[2]相关演算!CZ149)</f>
        <v/>
      </c>
      <c r="DA149" s="228" t="str">
        <f>IF([2]相关演算!DA149="","",[2]相关演算!DA149)</f>
        <v/>
      </c>
      <c r="DB149" s="228" t="str">
        <f>IF([2]相关演算!DB149="","",[2]相关演算!DB149)</f>
        <v/>
      </c>
      <c r="DC149" s="228" t="str">
        <f>IF([2]相关演算!DC149="","",[2]相关演算!DC149)</f>
        <v/>
      </c>
      <c r="DD149" s="228" t="str">
        <f>IF([2]相关演算!DD149="","",[2]相关演算!DD149)</f>
        <v/>
      </c>
      <c r="DE149" s="228" t="str">
        <f>IF([2]相关演算!DE149="","",[2]相关演算!DE149)</f>
        <v/>
      </c>
      <c r="DF149" s="228" t="str">
        <f>IF([2]相关演算!DF149="","",[2]相关演算!DF149)</f>
        <v/>
      </c>
      <c r="DG149" s="228" t="str">
        <f>IF([2]相关演算!DG149="","",[2]相关演算!DG149)</f>
        <v/>
      </c>
      <c r="DH149" s="228" t="str">
        <f>IF([2]相关演算!DH149="","",[2]相关演算!DH149)</f>
        <v/>
      </c>
      <c r="DI149" s="228" t="str">
        <f>IF([2]相关演算!DI149="","",[2]相关演算!DI149)</f>
        <v/>
      </c>
      <c r="DJ149" s="228" t="str">
        <f>IF([2]相关演算!DJ149="","",[2]相关演算!DJ149)</f>
        <v/>
      </c>
      <c r="DK149" s="228" t="str">
        <f>IF([2]相关演算!DK149="","",[2]相关演算!DK149)</f>
        <v/>
      </c>
      <c r="DL149" s="228" t="str">
        <f>IF([2]相关演算!DL149="","",[2]相关演算!DL149)</f>
        <v/>
      </c>
      <c r="DM149" s="228" t="str">
        <f>IF([2]相关演算!DM149="","",[2]相关演算!DM149)</f>
        <v/>
      </c>
      <c r="DN149" s="228" t="str">
        <f>IF([2]相关演算!DN149="","",[2]相关演算!DN149)</f>
        <v/>
      </c>
      <c r="DO149" s="228" t="str">
        <f>IF([2]相关演算!DO149="","",[2]相关演算!DO149)</f>
        <v/>
      </c>
      <c r="DP149" s="228" t="str">
        <f>IF([2]相关演算!DP149="","",[2]相关演算!DP149)</f>
        <v/>
      </c>
      <c r="DQ149" s="228" t="str">
        <f>IF([2]相关演算!DQ149="","",[2]相关演算!DQ149)</f>
        <v/>
      </c>
      <c r="DR149" s="228" t="str">
        <f>IF([2]相关演算!DR149="","",[2]相关演算!DR149)</f>
        <v/>
      </c>
      <c r="DS149" s="228" t="str">
        <f>IF([2]相关演算!DS149="","",[2]相关演算!DS149)</f>
        <v/>
      </c>
      <c r="DT149" s="228" t="str">
        <f>IF([2]相关演算!DT149="","",[2]相关演算!DT149)</f>
        <v/>
      </c>
      <c r="DU149" s="228" t="str">
        <f>IF([2]相关演算!DU149="","",[2]相关演算!DU149)</f>
        <v/>
      </c>
      <c r="DV149" s="228" t="str">
        <f>IF([2]相关演算!DV149="","",[2]相关演算!DV149)</f>
        <v/>
      </c>
      <c r="DW149" s="228" t="str">
        <f>IF([2]相关演算!DW149="","",[2]相关演算!DW149)</f>
        <v/>
      </c>
      <c r="DX149" s="228" t="str">
        <f>IF([2]相关演算!DX149="","",[2]相关演算!DX149)</f>
        <v/>
      </c>
      <c r="DY149" s="228" t="str">
        <f>IF([2]相关演算!DY149="","",[2]相关演算!DY149)</f>
        <v/>
      </c>
      <c r="DZ149" s="228" t="str">
        <f>IF([2]相关演算!DZ149="","",[2]相关演算!DZ149)</f>
        <v/>
      </c>
      <c r="EA149" s="228" t="str">
        <f>IF([2]相关演算!EA149="","",[2]相关演算!EA149)</f>
        <v/>
      </c>
      <c r="EB149" s="228" t="str">
        <f>IF([2]相关演算!EB149="","",[2]相关演算!EB149)</f>
        <v/>
      </c>
      <c r="EC149" s="228" t="str">
        <f>IF([2]相关演算!EC149="","",[2]相关演算!EC149)</f>
        <v/>
      </c>
      <c r="ED149" s="228" t="str">
        <f>IF([2]相关演算!ED149="","",[2]相关演算!ED149)</f>
        <v/>
      </c>
      <c r="EE149" s="228" t="str">
        <f>IF([2]相关演算!EE149="","",[2]相关演算!EE149)</f>
        <v/>
      </c>
      <c r="EF149" s="228" t="str">
        <f>IF([2]相关演算!EF149="","",[2]相关演算!EF149)</f>
        <v/>
      </c>
      <c r="EG149" s="228" t="str">
        <f>IF([2]相关演算!EG149="","",[2]相关演算!EG149)</f>
        <v/>
      </c>
      <c r="EH149" s="228" t="str">
        <f>IF([2]相关演算!EH149="","",[2]相关演算!EH149)</f>
        <v/>
      </c>
      <c r="EI149" s="228" t="str">
        <f>IF([2]相关演算!EI149="","",[2]相关演算!EI149)</f>
        <v/>
      </c>
      <c r="EJ149" s="228" t="str">
        <f>IF([2]相关演算!EJ149="","",[2]相关演算!EJ149)</f>
        <v/>
      </c>
      <c r="EK149" s="228" t="str">
        <f>IF([2]相关演算!EK149="","",[2]相关演算!EK149)</f>
        <v/>
      </c>
      <c r="EL149" s="228" t="str">
        <f>IF([2]相关演算!EL149="","",[2]相关演算!EL149)</f>
        <v/>
      </c>
      <c r="EM149" s="228" t="str">
        <f>IF([2]相关演算!EM149="","",[2]相关演算!EM149)</f>
        <v/>
      </c>
      <c r="EN149" s="228" t="str">
        <f>IF([2]相关演算!EN149="","",[2]相关演算!EN149)</f>
        <v/>
      </c>
      <c r="EO149" s="228" t="str">
        <f>IF([2]相关演算!EO149="","",[2]相关演算!EO149)</f>
        <v/>
      </c>
      <c r="EP149" s="228" t="str">
        <f>IF([2]相关演算!EP149="","",[2]相关演算!EP149)</f>
        <v/>
      </c>
      <c r="EQ149" s="228" t="str">
        <f>IF([2]相关演算!EQ149="","",[2]相关演算!EQ149)</f>
        <v/>
      </c>
      <c r="ER149" s="228" t="str">
        <f>IF([2]相关演算!ER149="","",[2]相关演算!ER149)</f>
        <v/>
      </c>
      <c r="ES149" s="228" t="str">
        <f>IF([2]相关演算!ES149="","",[2]相关演算!ES149)</f>
        <v/>
      </c>
      <c r="ET149" s="228" t="str">
        <f>IF([2]相关演算!ET149="","",[2]相关演算!ET149)</f>
        <v/>
      </c>
      <c r="EU149" s="228" t="str">
        <f>IF([2]相关演算!EU149="","",[2]相关演算!EU149)</f>
        <v/>
      </c>
      <c r="EV149" s="228" t="str">
        <f>IF([2]相关演算!EV149="","",[2]相关演算!EV149)</f>
        <v/>
      </c>
      <c r="EW149" s="228" t="str">
        <f>IF([2]相关演算!EW149="","",[2]相关演算!EW149)</f>
        <v/>
      </c>
      <c r="EX149" s="228" t="str">
        <f>IF([2]相关演算!EX149="","",[2]相关演算!EX149)</f>
        <v/>
      </c>
      <c r="EY149" s="228" t="str">
        <f>IF([2]相关演算!EY149="","",[2]相关演算!EY149)</f>
        <v/>
      </c>
      <c r="EZ149" s="228" t="str">
        <f>IF([2]相关演算!EZ149="","",[2]相关演算!EZ149)</f>
        <v/>
      </c>
      <c r="FA149" s="228" t="str">
        <f>IF([2]相关演算!FA149="","",[2]相关演算!FA149)</f>
        <v/>
      </c>
      <c r="FB149" s="228" t="str">
        <f>IF([2]相关演算!FB149="","",[2]相关演算!FB149)</f>
        <v/>
      </c>
      <c r="FC149" s="228" t="str">
        <f>IF([2]相关演算!FC149="","",[2]相关演算!FC149)</f>
        <v/>
      </c>
      <c r="FD149" s="228" t="str">
        <f>IF([2]相关演算!FD149="","",[2]相关演算!FD149)</f>
        <v/>
      </c>
      <c r="FE149" s="228" t="str">
        <f>IF([2]相关演算!FE149="","",[2]相关演算!FE149)</f>
        <v/>
      </c>
      <c r="FF149" s="228" t="str">
        <f>IF([2]相关演算!FF149="","",[2]相关演算!FF149)</f>
        <v/>
      </c>
      <c r="FG149" s="228" t="str">
        <f>IF([2]相关演算!FG149="","",[2]相关演算!FG149)</f>
        <v/>
      </c>
      <c r="FH149" s="228">
        <f>IF([2]相关演算!FH149="","",[2]相关演算!FH149)</f>
        <v>10134</v>
      </c>
      <c r="FI149" s="228" t="str">
        <f>IF([2]相关演算!FI149="","",[2]相关演算!FI149)</f>
        <v/>
      </c>
      <c r="FJ149" s="228" t="str">
        <f>IF([2]相关演算!FJ149="","",[2]相关演算!FJ149)</f>
        <v/>
      </c>
      <c r="FK149" s="228" t="str">
        <f>IF([2]相关演算!FK149="","",[2]相关演算!FK149)</f>
        <v/>
      </c>
      <c r="FL149" s="228" t="str">
        <f>IF([2]相关演算!FL149="","",[2]相关演算!FL149)</f>
        <v/>
      </c>
      <c r="FM149" s="228" t="str">
        <f>IF([2]相关演算!FM149="","",[2]相关演算!FM149)</f>
        <v/>
      </c>
      <c r="FN149" s="228" t="str">
        <f>IF([2]相关演算!FN149="","",[2]相关演算!FN149)</f>
        <v/>
      </c>
      <c r="FO149" s="228" t="str">
        <f>IF([2]相关演算!FO149="","",[2]相关演算!FO149)</f>
        <v/>
      </c>
      <c r="FP149" s="228" t="str">
        <f>IF([2]相关演算!FP149="","",[2]相关演算!FP149)</f>
        <v/>
      </c>
      <c r="FQ149" s="228" t="str">
        <f>IF([2]相关演算!FQ149="","",[2]相关演算!FQ149)</f>
        <v/>
      </c>
      <c r="FR149" s="228" t="str">
        <f>IF([2]相关演算!FR149="","",[2]相关演算!FR149)</f>
        <v/>
      </c>
      <c r="FS149" s="228" t="str">
        <f>IF([2]相关演算!FS149="","",[2]相关演算!FS149)</f>
        <v/>
      </c>
      <c r="FT149" s="228" t="str">
        <f>IF([2]相关演算!FT149="","",[2]相关演算!FT149)</f>
        <v/>
      </c>
      <c r="FU149" s="228" t="str">
        <f>IF([2]相关演算!FU149="","",[2]相关演算!FU149)</f>
        <v/>
      </c>
      <c r="FV149" s="228" t="str">
        <f>IF([2]相关演算!FV149="","",[2]相关演算!FV149)</f>
        <v/>
      </c>
      <c r="FW149" s="228" t="str">
        <f>IF([2]相关演算!FW149="","",[2]相关演算!FW149)</f>
        <v/>
      </c>
      <c r="FX149" s="228" t="str">
        <f>IF([2]相关演算!FX149="","",[2]相关演算!FX149)</f>
        <v/>
      </c>
      <c r="FY149" s="228" t="str">
        <f>IF([2]相关演算!FY149="","",[2]相关演算!FY149)</f>
        <v/>
      </c>
      <c r="FZ149" s="228" t="str">
        <f>IF([2]相关演算!FZ149="","",[2]相关演算!FZ149)</f>
        <v/>
      </c>
      <c r="GA149" s="228" t="str">
        <f>IF([2]相关演算!GA149="","",[2]相关演算!GA149)</f>
        <v/>
      </c>
      <c r="GB149" s="228" t="str">
        <f>IF([2]相关演算!GB149="","",[2]相关演算!GB149)</f>
        <v/>
      </c>
      <c r="GC149" s="228" t="str">
        <f>IF([2]相关演算!GC149="","",[2]相关演算!GC149)</f>
        <v/>
      </c>
      <c r="GD149" s="228" t="str">
        <f>IF([2]相关演算!GD149="","",[2]相关演算!GD149)</f>
        <v/>
      </c>
      <c r="GE149" s="228" t="str">
        <f>IF([2]相关演算!GE149="","",[2]相关演算!GE149)</f>
        <v/>
      </c>
      <c r="GF149" s="228" t="str">
        <f>IF([2]相关演算!GF149="","",[2]相关演算!GF149)</f>
        <v/>
      </c>
      <c r="GG149" s="228" t="str">
        <f>IF([2]相关演算!GG149="","",[2]相关演算!GG149)</f>
        <v/>
      </c>
      <c r="GH149" s="228" t="str">
        <f>IF([2]相关演算!GH149="","",[2]相关演算!GH149)</f>
        <v/>
      </c>
      <c r="GI149" s="228" t="str">
        <f>IF([2]相关演算!GI149="","",[2]相关演算!GI149)</f>
        <v/>
      </c>
      <c r="GJ149" s="228" t="str">
        <f>IF([2]相关演算!GJ149="","",[2]相关演算!GJ149)</f>
        <v/>
      </c>
      <c r="GK149" s="228" t="str">
        <f>IF([2]相关演算!GK149="","",[2]相关演算!GK149)</f>
        <v/>
      </c>
      <c r="GL149" s="228" t="str">
        <f>IF([2]相关演算!GL149="","",[2]相关演算!GL149)</f>
        <v/>
      </c>
      <c r="GM149" s="228" t="str">
        <f>IF([2]相关演算!GM149="","",[2]相关演算!GM149)</f>
        <v/>
      </c>
      <c r="GN149" s="228" t="str">
        <f>IF([2]相关演算!GN149="","",[2]相关演算!GN149)</f>
        <v/>
      </c>
      <c r="GO149" s="228" t="str">
        <f>IF([2]相关演算!GO149="","",[2]相关演算!GO149)</f>
        <v/>
      </c>
      <c r="GP149" s="228" t="str">
        <f>IF([2]相关演算!GP149="","",[2]相关演算!GP149)</f>
        <v/>
      </c>
      <c r="GQ149" s="228" t="str">
        <f>IF([2]相关演算!GQ149="","",[2]相关演算!GQ149)</f>
        <v/>
      </c>
      <c r="GR149" s="228" t="str">
        <f>IF([2]相关演算!GR149="","",[2]相关演算!GR149)</f>
        <v/>
      </c>
      <c r="GS149" s="228" t="str">
        <f>IF([2]相关演算!GS149="","",[2]相关演算!GS149)</f>
        <v/>
      </c>
      <c r="GT149" s="228" t="str">
        <f>IF([2]相关演算!GT149="","",[2]相关演算!GT149)</f>
        <v/>
      </c>
      <c r="GU149" s="228" t="str">
        <f>IF([2]相关演算!GU149="","",[2]相关演算!GU149)</f>
        <v/>
      </c>
      <c r="GV149" s="228" t="str">
        <f>IF([2]相关演算!GV149="","",[2]相关演算!GV149)</f>
        <v/>
      </c>
      <c r="GW149" s="228" t="str">
        <f>IF([2]相关演算!GW149="","",[2]相关演算!GW149)</f>
        <v/>
      </c>
      <c r="GX149" s="228" t="str">
        <f>IF([2]相关演算!GX149="","",[2]相关演算!GX149)</f>
        <v/>
      </c>
      <c r="GY149" s="228" t="str">
        <f>IF([2]相关演算!GY149="","",[2]相关演算!GY149)</f>
        <v/>
      </c>
      <c r="GZ149" s="228" t="str">
        <f>IF([2]相关演算!GZ149="","",[2]相关演算!GZ149)</f>
        <v/>
      </c>
    </row>
    <row r="150" spans="1:208">
      <c r="A150" s="228" t="str">
        <f>IF([2]相关演算!A150="","",[2]相关演算!A150)</f>
        <v/>
      </c>
      <c r="B150" s="228" t="str">
        <f>IF([2]相关演算!B150="","",[2]相关演算!B150)</f>
        <v/>
      </c>
      <c r="C150" s="228" t="str">
        <f>IF([2]相关演算!C150="","",[2]相关演算!C150)</f>
        <v/>
      </c>
      <c r="D150" s="228" t="str">
        <f>IF([2]相关演算!D150="","",[2]相关演算!D150)</f>
        <v/>
      </c>
      <c r="E150" s="228" t="str">
        <f>IF([2]相关演算!E150="","",[2]相关演算!E150)</f>
        <v/>
      </c>
      <c r="F150" s="228" t="str">
        <f>IF([2]相关演算!F150="","",[2]相关演算!F150)</f>
        <v/>
      </c>
      <c r="G150" s="228" t="str">
        <f>IF([2]相关演算!G150="","",[2]相关演算!G150)</f>
        <v/>
      </c>
      <c r="H150" s="228" t="str">
        <f>IF([2]相关演算!H150="","",[2]相关演算!H150)</f>
        <v/>
      </c>
      <c r="I150" s="228" t="str">
        <f>IF([2]相关演算!I150="","",[2]相关演算!I150)</f>
        <v/>
      </c>
      <c r="J150" s="228" t="str">
        <f>IF([2]相关演算!J150="","",[2]相关演算!J150)</f>
        <v/>
      </c>
      <c r="K150" s="228" t="str">
        <f>IF([2]相关演算!K150="","",[2]相关演算!K150)</f>
        <v/>
      </c>
      <c r="L150" s="228" t="str">
        <f>IF([2]相关演算!L150="","",[2]相关演算!L150)</f>
        <v/>
      </c>
      <c r="M150" s="228" t="str">
        <f>IF([2]相关演算!M150="","",[2]相关演算!M150)</f>
        <v/>
      </c>
      <c r="N150" s="228" t="str">
        <f>IF([2]相关演算!N150="","",[2]相关演算!N150)</f>
        <v/>
      </c>
      <c r="O150" s="228" t="str">
        <f>IF([2]相关演算!O150="","",[2]相关演算!O150)</f>
        <v/>
      </c>
      <c r="P150" s="228" t="str">
        <f>IF([2]相关演算!P150="","",[2]相关演算!P150)</f>
        <v/>
      </c>
      <c r="Q150" s="228" t="str">
        <f>IF([2]相关演算!Q150="","",[2]相关演算!Q150)</f>
        <v/>
      </c>
      <c r="R150" s="228" t="str">
        <f>IF([2]相关演算!R150="","",[2]相关演算!R150)</f>
        <v/>
      </c>
      <c r="S150" s="228" t="str">
        <f>IF([2]相关演算!S150="","",[2]相关演算!S150)</f>
        <v/>
      </c>
      <c r="T150" s="228" t="str">
        <f>IF([2]相关演算!T150="","",[2]相关演算!T150)</f>
        <v/>
      </c>
      <c r="U150" s="228" t="str">
        <f>IF([2]相关演算!U150="","",[2]相关演算!U150)</f>
        <v/>
      </c>
      <c r="V150" s="228" t="str">
        <f>IF([2]相关演算!V150="","",[2]相关演算!V150)</f>
        <v/>
      </c>
      <c r="W150" s="228" t="str">
        <f>IF([2]相关演算!W150="","",[2]相关演算!W150)</f>
        <v/>
      </c>
      <c r="X150" s="228" t="str">
        <f>IF([2]相关演算!X150="","",[2]相关演算!X150)</f>
        <v/>
      </c>
      <c r="Y150" s="228" t="str">
        <f>IF([2]相关演算!Y150="","",[2]相关演算!Y150)</f>
        <v/>
      </c>
      <c r="Z150" s="228" t="str">
        <f>IF([2]相关演算!Z150="","",[2]相关演算!Z150)</f>
        <v/>
      </c>
      <c r="AA150" s="228" t="str">
        <f>IF([2]相关演算!AA150="","",[2]相关演算!AA150)</f>
        <v/>
      </c>
      <c r="AB150" s="228" t="str">
        <f>IF([2]相关演算!AB150="","",[2]相关演算!AB150)</f>
        <v/>
      </c>
      <c r="AC150" s="228" t="str">
        <f>IF([2]相关演算!AC150="","",[2]相关演算!AC150)</f>
        <v/>
      </c>
      <c r="AD150" s="228" t="str">
        <f>IF([2]相关演算!AD150="","",[2]相关演算!AD150)</f>
        <v/>
      </c>
      <c r="AE150" s="228" t="str">
        <f>IF([2]相关演算!AE150="","",[2]相关演算!AE150)</f>
        <v/>
      </c>
      <c r="AF150" s="228" t="str">
        <f>IF([2]相关演算!AF150="","",[2]相关演算!AF150)</f>
        <v/>
      </c>
      <c r="AG150" s="228" t="str">
        <f>IF([2]相关演算!AG150="","",[2]相关演算!AG150)</f>
        <v/>
      </c>
      <c r="AH150" s="228" t="str">
        <f>IF([2]相关演算!AH150="","",[2]相关演算!AH150)</f>
        <v/>
      </c>
      <c r="AI150" s="228" t="str">
        <f>IF([2]相关演算!AI150="","",[2]相关演算!AI150)</f>
        <v/>
      </c>
      <c r="AJ150" s="228" t="str">
        <f>IF([2]相关演算!AJ150="","",[2]相关演算!AJ150)</f>
        <v/>
      </c>
      <c r="AK150" s="228" t="str">
        <f>IF([2]相关演算!AK150="","",[2]相关演算!AK150)</f>
        <v/>
      </c>
      <c r="AL150" s="228" t="str">
        <f>IF([2]相关演算!AL150="","",[2]相关演算!AL150)</f>
        <v/>
      </c>
      <c r="AM150" s="228" t="str">
        <f>IF([2]相关演算!AM150="","",[2]相关演算!AM150)</f>
        <v/>
      </c>
      <c r="AN150" s="228" t="str">
        <f>IF([2]相关演算!AN150="","",[2]相关演算!AN150)</f>
        <v/>
      </c>
      <c r="AO150" s="228" t="str">
        <f>IF([2]相关演算!AO150="","",[2]相关演算!AO150)</f>
        <v/>
      </c>
      <c r="AP150" s="228" t="str">
        <f>IF([2]相关演算!AP150="","",[2]相关演算!AP150)</f>
        <v/>
      </c>
      <c r="AQ150" s="228" t="str">
        <f>IF([2]相关演算!AQ150="","",[2]相关演算!AQ150)</f>
        <v/>
      </c>
      <c r="AR150" s="228" t="str">
        <f>IF([2]相关演算!AR150="","",[2]相关演算!AR150)</f>
        <v/>
      </c>
      <c r="AS150" s="228" t="str">
        <f>IF([2]相关演算!AS150="","",[2]相关演算!AS150)</f>
        <v/>
      </c>
      <c r="AT150" s="228" t="str">
        <f>IF([2]相关演算!AT150="","",[2]相关演算!AT150)</f>
        <v/>
      </c>
      <c r="AU150" s="228" t="str">
        <f>IF([2]相关演算!AU150="","",[2]相关演算!AU150)</f>
        <v/>
      </c>
      <c r="AV150" s="228" t="str">
        <f>IF([2]相关演算!AV150="","",[2]相关演算!AV150)</f>
        <v/>
      </c>
      <c r="AW150" s="228" t="str">
        <f>IF([2]相关演算!AW150="","",[2]相关演算!AW150)</f>
        <v/>
      </c>
      <c r="AX150" s="228" t="str">
        <f>IF([2]相关演算!AX150="","",[2]相关演算!AX150)</f>
        <v/>
      </c>
      <c r="AY150" s="228" t="str">
        <f>IF([2]相关演算!AY150="","",[2]相关演算!AY150)</f>
        <v/>
      </c>
      <c r="AZ150" s="228" t="str">
        <f>IF([2]相关演算!AZ150="","",[2]相关演算!AZ150)</f>
        <v/>
      </c>
      <c r="BA150" s="228" t="str">
        <f>IF([2]相关演算!BA150="","",[2]相关演算!BA150)</f>
        <v/>
      </c>
      <c r="BB150" s="228" t="str">
        <f>IF([2]相关演算!BB150="","",[2]相关演算!BB150)</f>
        <v/>
      </c>
      <c r="BC150" s="228" t="str">
        <f>IF([2]相关演算!BC150="","",[2]相关演算!BC150)</f>
        <v/>
      </c>
      <c r="BD150" s="228" t="str">
        <f>IF([2]相关演算!BD150="","",[2]相关演算!BD150)</f>
        <v/>
      </c>
      <c r="BE150" s="228" t="str">
        <f>IF([2]相关演算!BE150="","",[2]相关演算!BE150)</f>
        <v/>
      </c>
      <c r="BF150" s="228" t="str">
        <f>IF([2]相关演算!BF150="","",[2]相关演算!BF150)</f>
        <v/>
      </c>
      <c r="BG150" s="228" t="str">
        <f>IF([2]相关演算!BG150="","",[2]相关演算!BG150)</f>
        <v/>
      </c>
      <c r="BH150" s="228" t="str">
        <f>IF([2]相关演算!BH150="","",[2]相关演算!BH150)</f>
        <v/>
      </c>
      <c r="BI150" s="228" t="str">
        <f>IF([2]相关演算!BI150="","",[2]相关演算!BI150)</f>
        <v/>
      </c>
      <c r="BJ150" s="228" t="str">
        <f>IF([2]相关演算!BJ150="","",[2]相关演算!BJ150)</f>
        <v/>
      </c>
      <c r="BK150" s="228" t="str">
        <f>IF([2]相关演算!BK150="","",[2]相关演算!BK150)</f>
        <v/>
      </c>
      <c r="BL150" s="228" t="str">
        <f>IF([2]相关演算!BL150="","",[2]相关演算!BL150)</f>
        <v/>
      </c>
      <c r="BM150" s="228" t="str">
        <f>IF([2]相关演算!BM150="","",[2]相关演算!BM150)</f>
        <v/>
      </c>
      <c r="BN150" s="228" t="str">
        <f>IF([2]相关演算!BN150="","",[2]相关演算!BN150)</f>
        <v/>
      </c>
      <c r="BO150" s="228" t="str">
        <f>IF([2]相关演算!BO150="","",[2]相关演算!BO150)</f>
        <v/>
      </c>
      <c r="BP150" s="228" t="str">
        <f>IF([2]相关演算!BP150="","",[2]相关演算!BP150)</f>
        <v/>
      </c>
      <c r="BQ150" s="228" t="str">
        <f>IF([2]相关演算!BQ150="","",[2]相关演算!BQ150)</f>
        <v/>
      </c>
      <c r="BR150" s="228" t="str">
        <f>IF([2]相关演算!BR150="","",[2]相关演算!BR150)</f>
        <v/>
      </c>
      <c r="BS150" s="228" t="str">
        <f>IF([2]相关演算!BS150="","",[2]相关演算!BS150)</f>
        <v/>
      </c>
      <c r="BT150" s="228" t="str">
        <f>IF([2]相关演算!BT150="","",[2]相关演算!BT150)</f>
        <v/>
      </c>
      <c r="BU150" s="228" t="str">
        <f>IF([2]相关演算!BU150="","",[2]相关演算!BU150)</f>
        <v/>
      </c>
      <c r="BV150" s="228" t="str">
        <f>IF([2]相关演算!BV150="","",[2]相关演算!BV150)</f>
        <v/>
      </c>
      <c r="BW150" s="228" t="str">
        <f>IF([2]相关演算!BW150="","",[2]相关演算!BW150)</f>
        <v/>
      </c>
      <c r="BX150" s="228" t="str">
        <f>IF([2]相关演算!BX150="","",[2]相关演算!BX150)</f>
        <v/>
      </c>
      <c r="BY150" s="228" t="str">
        <f>IF([2]相关演算!BY150="","",[2]相关演算!BY150)</f>
        <v/>
      </c>
      <c r="BZ150" s="228" t="str">
        <f>IF([2]相关演算!BZ150="","",[2]相关演算!BZ150)</f>
        <v/>
      </c>
      <c r="CA150" s="228" t="str">
        <f>IF([2]相关演算!CA150="","",[2]相关演算!CA150)</f>
        <v/>
      </c>
      <c r="CB150" s="228" t="str">
        <f>IF([2]相关演算!CB150="","",[2]相关演算!CB150)</f>
        <v/>
      </c>
      <c r="CC150" s="228" t="str">
        <f>IF([2]相关演算!CC150="","",[2]相关演算!CC150)</f>
        <v/>
      </c>
      <c r="CD150" s="228" t="str">
        <f>IF([2]相关演算!CD150="","",[2]相关演算!CD150)</f>
        <v/>
      </c>
      <c r="CE150" s="228" t="str">
        <f>IF([2]相关演算!CE150="","",[2]相关演算!CE150)</f>
        <v/>
      </c>
      <c r="CF150" s="228" t="str">
        <f>IF([2]相关演算!CF150="","",[2]相关演算!CF150)</f>
        <v/>
      </c>
      <c r="CG150" s="228" t="str">
        <f>IF([2]相关演算!CG150="","",[2]相关演算!CG150)</f>
        <v/>
      </c>
      <c r="CH150" s="228" t="str">
        <f>IF([2]相关演算!CH150="","",[2]相关演算!CH150)</f>
        <v/>
      </c>
      <c r="CI150" s="228" t="str">
        <f>IF([2]相关演算!CI150="","",[2]相关演算!CI150)</f>
        <v/>
      </c>
      <c r="CJ150" s="228" t="str">
        <f>IF([2]相关演算!CJ150="","",[2]相关演算!CJ150)</f>
        <v/>
      </c>
      <c r="CK150" s="228" t="str">
        <f>IF([2]相关演算!CK150="","",[2]相关演算!CK150)</f>
        <v/>
      </c>
      <c r="CL150" s="228" t="str">
        <f>IF([2]相关演算!CL150="","",[2]相关演算!CL150)</f>
        <v/>
      </c>
      <c r="CM150" s="228" t="str">
        <f>IF([2]相关演算!CM150="","",[2]相关演算!CM150)</f>
        <v/>
      </c>
      <c r="CN150" s="228" t="str">
        <f>IF([2]相关演算!CN150="","",[2]相关演算!CN150)</f>
        <v/>
      </c>
      <c r="CO150" s="228" t="str">
        <f>IF([2]相关演算!CO150="","",[2]相关演算!CO150)</f>
        <v/>
      </c>
      <c r="CP150" s="228" t="str">
        <f>IF([2]相关演算!CP150="","",[2]相关演算!CP150)</f>
        <v/>
      </c>
      <c r="CQ150" s="228" t="str">
        <f>IF([2]相关演算!CQ150="","",[2]相关演算!CQ150)</f>
        <v/>
      </c>
      <c r="CR150" s="228" t="str">
        <f>IF([2]相关演算!CR150="","",[2]相关演算!CR150)</f>
        <v/>
      </c>
      <c r="CS150" s="228" t="str">
        <f>IF([2]相关演算!CS150="","",[2]相关演算!CS150)</f>
        <v/>
      </c>
      <c r="CT150" s="228" t="str">
        <f>IF([2]相关演算!CT150="","",[2]相关演算!CT150)</f>
        <v/>
      </c>
      <c r="CU150" s="228" t="str">
        <f>IF([2]相关演算!CU150="","",[2]相关演算!CU150)</f>
        <v/>
      </c>
      <c r="CV150" s="228" t="str">
        <f>IF([2]相关演算!CV150="","",[2]相关演算!CV150)</f>
        <v/>
      </c>
      <c r="CW150" s="228" t="str">
        <f>IF([2]相关演算!CW150="","",[2]相关演算!CW150)</f>
        <v/>
      </c>
      <c r="CX150" s="228" t="str">
        <f>IF([2]相关演算!CX150="","",[2]相关演算!CX150)</f>
        <v/>
      </c>
      <c r="CY150" s="228" t="str">
        <f>IF([2]相关演算!CY150="","",[2]相关演算!CY150)</f>
        <v/>
      </c>
      <c r="CZ150" s="228" t="str">
        <f>IF([2]相关演算!CZ150="","",[2]相关演算!CZ150)</f>
        <v/>
      </c>
      <c r="DA150" s="228" t="str">
        <f>IF([2]相关演算!DA150="","",[2]相关演算!DA150)</f>
        <v/>
      </c>
      <c r="DB150" s="228" t="str">
        <f>IF([2]相关演算!DB150="","",[2]相关演算!DB150)</f>
        <v/>
      </c>
      <c r="DC150" s="228" t="str">
        <f>IF([2]相关演算!DC150="","",[2]相关演算!DC150)</f>
        <v/>
      </c>
      <c r="DD150" s="228" t="str">
        <f>IF([2]相关演算!DD150="","",[2]相关演算!DD150)</f>
        <v/>
      </c>
      <c r="DE150" s="228" t="str">
        <f>IF([2]相关演算!DE150="","",[2]相关演算!DE150)</f>
        <v/>
      </c>
      <c r="DF150" s="228" t="str">
        <f>IF([2]相关演算!DF150="","",[2]相关演算!DF150)</f>
        <v/>
      </c>
      <c r="DG150" s="228" t="str">
        <f>IF([2]相关演算!DG150="","",[2]相关演算!DG150)</f>
        <v/>
      </c>
      <c r="DH150" s="228" t="str">
        <f>IF([2]相关演算!DH150="","",[2]相关演算!DH150)</f>
        <v/>
      </c>
      <c r="DI150" s="228" t="str">
        <f>IF([2]相关演算!DI150="","",[2]相关演算!DI150)</f>
        <v/>
      </c>
      <c r="DJ150" s="228" t="str">
        <f>IF([2]相关演算!DJ150="","",[2]相关演算!DJ150)</f>
        <v/>
      </c>
      <c r="DK150" s="228" t="str">
        <f>IF([2]相关演算!DK150="","",[2]相关演算!DK150)</f>
        <v/>
      </c>
      <c r="DL150" s="228" t="str">
        <f>IF([2]相关演算!DL150="","",[2]相关演算!DL150)</f>
        <v/>
      </c>
      <c r="DM150" s="228" t="str">
        <f>IF([2]相关演算!DM150="","",[2]相关演算!DM150)</f>
        <v/>
      </c>
      <c r="DN150" s="228" t="str">
        <f>IF([2]相关演算!DN150="","",[2]相关演算!DN150)</f>
        <v/>
      </c>
      <c r="DO150" s="228" t="str">
        <f>IF([2]相关演算!DO150="","",[2]相关演算!DO150)</f>
        <v/>
      </c>
      <c r="DP150" s="228" t="str">
        <f>IF([2]相关演算!DP150="","",[2]相关演算!DP150)</f>
        <v/>
      </c>
      <c r="DQ150" s="228" t="str">
        <f>IF([2]相关演算!DQ150="","",[2]相关演算!DQ150)</f>
        <v/>
      </c>
      <c r="DR150" s="228" t="str">
        <f>IF([2]相关演算!DR150="","",[2]相关演算!DR150)</f>
        <v/>
      </c>
      <c r="DS150" s="228" t="str">
        <f>IF([2]相关演算!DS150="","",[2]相关演算!DS150)</f>
        <v/>
      </c>
      <c r="DT150" s="228" t="str">
        <f>IF([2]相关演算!DT150="","",[2]相关演算!DT150)</f>
        <v/>
      </c>
      <c r="DU150" s="228" t="str">
        <f>IF([2]相关演算!DU150="","",[2]相关演算!DU150)</f>
        <v/>
      </c>
      <c r="DV150" s="228" t="str">
        <f>IF([2]相关演算!DV150="","",[2]相关演算!DV150)</f>
        <v/>
      </c>
      <c r="DW150" s="228" t="str">
        <f>IF([2]相关演算!DW150="","",[2]相关演算!DW150)</f>
        <v/>
      </c>
      <c r="DX150" s="228" t="str">
        <f>IF([2]相关演算!DX150="","",[2]相关演算!DX150)</f>
        <v/>
      </c>
      <c r="DY150" s="228" t="str">
        <f>IF([2]相关演算!DY150="","",[2]相关演算!DY150)</f>
        <v/>
      </c>
      <c r="DZ150" s="228" t="str">
        <f>IF([2]相关演算!DZ150="","",[2]相关演算!DZ150)</f>
        <v/>
      </c>
      <c r="EA150" s="228" t="str">
        <f>IF([2]相关演算!EA150="","",[2]相关演算!EA150)</f>
        <v/>
      </c>
      <c r="EB150" s="228" t="str">
        <f>IF([2]相关演算!EB150="","",[2]相关演算!EB150)</f>
        <v/>
      </c>
      <c r="EC150" s="228" t="str">
        <f>IF([2]相关演算!EC150="","",[2]相关演算!EC150)</f>
        <v/>
      </c>
      <c r="ED150" s="228" t="str">
        <f>IF([2]相关演算!ED150="","",[2]相关演算!ED150)</f>
        <v/>
      </c>
      <c r="EE150" s="228" t="str">
        <f>IF([2]相关演算!EE150="","",[2]相关演算!EE150)</f>
        <v/>
      </c>
      <c r="EF150" s="228" t="str">
        <f>IF([2]相关演算!EF150="","",[2]相关演算!EF150)</f>
        <v/>
      </c>
      <c r="EG150" s="228" t="str">
        <f>IF([2]相关演算!EG150="","",[2]相关演算!EG150)</f>
        <v/>
      </c>
      <c r="EH150" s="228" t="str">
        <f>IF([2]相关演算!EH150="","",[2]相关演算!EH150)</f>
        <v/>
      </c>
      <c r="EI150" s="228" t="str">
        <f>IF([2]相关演算!EI150="","",[2]相关演算!EI150)</f>
        <v/>
      </c>
      <c r="EJ150" s="228" t="str">
        <f>IF([2]相关演算!EJ150="","",[2]相关演算!EJ150)</f>
        <v/>
      </c>
      <c r="EK150" s="228" t="str">
        <f>IF([2]相关演算!EK150="","",[2]相关演算!EK150)</f>
        <v/>
      </c>
      <c r="EL150" s="228" t="str">
        <f>IF([2]相关演算!EL150="","",[2]相关演算!EL150)</f>
        <v/>
      </c>
      <c r="EM150" s="228" t="str">
        <f>IF([2]相关演算!EM150="","",[2]相关演算!EM150)</f>
        <v/>
      </c>
      <c r="EN150" s="228" t="str">
        <f>IF([2]相关演算!EN150="","",[2]相关演算!EN150)</f>
        <v/>
      </c>
      <c r="EO150" s="228" t="str">
        <f>IF([2]相关演算!EO150="","",[2]相关演算!EO150)</f>
        <v/>
      </c>
      <c r="EP150" s="228" t="str">
        <f>IF([2]相关演算!EP150="","",[2]相关演算!EP150)</f>
        <v/>
      </c>
      <c r="EQ150" s="228" t="str">
        <f>IF([2]相关演算!EQ150="","",[2]相关演算!EQ150)</f>
        <v/>
      </c>
      <c r="ER150" s="228" t="str">
        <f>IF([2]相关演算!ER150="","",[2]相关演算!ER150)</f>
        <v/>
      </c>
      <c r="ES150" s="228" t="str">
        <f>IF([2]相关演算!ES150="","",[2]相关演算!ES150)</f>
        <v/>
      </c>
      <c r="ET150" s="228" t="str">
        <f>IF([2]相关演算!ET150="","",[2]相关演算!ET150)</f>
        <v/>
      </c>
      <c r="EU150" s="228" t="str">
        <f>IF([2]相关演算!EU150="","",[2]相关演算!EU150)</f>
        <v/>
      </c>
      <c r="EV150" s="228" t="str">
        <f>IF([2]相关演算!EV150="","",[2]相关演算!EV150)</f>
        <v/>
      </c>
      <c r="EW150" s="228" t="str">
        <f>IF([2]相关演算!EW150="","",[2]相关演算!EW150)</f>
        <v/>
      </c>
      <c r="EX150" s="228" t="str">
        <f>IF([2]相关演算!EX150="","",[2]相关演算!EX150)</f>
        <v/>
      </c>
      <c r="EY150" s="228" t="str">
        <f>IF([2]相关演算!EY150="","",[2]相关演算!EY150)</f>
        <v/>
      </c>
      <c r="EZ150" s="228" t="str">
        <f>IF([2]相关演算!EZ150="","",[2]相关演算!EZ150)</f>
        <v/>
      </c>
      <c r="FA150" s="228" t="str">
        <f>IF([2]相关演算!FA150="","",[2]相关演算!FA150)</f>
        <v/>
      </c>
      <c r="FB150" s="228" t="str">
        <f>IF([2]相关演算!FB150="","",[2]相关演算!FB150)</f>
        <v/>
      </c>
      <c r="FC150" s="228" t="str">
        <f>IF([2]相关演算!FC150="","",[2]相关演算!FC150)</f>
        <v/>
      </c>
      <c r="FD150" s="228" t="str">
        <f>IF([2]相关演算!FD150="","",[2]相关演算!FD150)</f>
        <v/>
      </c>
      <c r="FE150" s="228" t="str">
        <f>IF([2]相关演算!FE150="","",[2]相关演算!FE150)</f>
        <v/>
      </c>
      <c r="FF150" s="228" t="str">
        <f>IF([2]相关演算!FF150="","",[2]相关演算!FF150)</f>
        <v/>
      </c>
      <c r="FG150" s="228" t="str">
        <f>IF([2]相关演算!FG150="","",[2]相关演算!FG150)</f>
        <v/>
      </c>
      <c r="FH150" s="228">
        <f>IF([2]相关演算!FH150="","",[2]相关演算!FH150)</f>
        <v>10135</v>
      </c>
      <c r="FI150" s="228" t="str">
        <f>IF([2]相关演算!FI150="","",[2]相关演算!FI150)</f>
        <v/>
      </c>
      <c r="FJ150" s="228" t="str">
        <f>IF([2]相关演算!FJ150="","",[2]相关演算!FJ150)</f>
        <v/>
      </c>
      <c r="FK150" s="228" t="str">
        <f>IF([2]相关演算!FK150="","",[2]相关演算!FK150)</f>
        <v/>
      </c>
      <c r="FL150" s="228" t="str">
        <f>IF([2]相关演算!FL150="","",[2]相关演算!FL150)</f>
        <v/>
      </c>
      <c r="FM150" s="228" t="str">
        <f>IF([2]相关演算!FM150="","",[2]相关演算!FM150)</f>
        <v/>
      </c>
      <c r="FN150" s="228" t="str">
        <f>IF([2]相关演算!FN150="","",[2]相关演算!FN150)</f>
        <v/>
      </c>
      <c r="FO150" s="228" t="str">
        <f>IF([2]相关演算!FO150="","",[2]相关演算!FO150)</f>
        <v/>
      </c>
      <c r="FP150" s="228" t="str">
        <f>IF([2]相关演算!FP150="","",[2]相关演算!FP150)</f>
        <v/>
      </c>
      <c r="FQ150" s="228" t="str">
        <f>IF([2]相关演算!FQ150="","",[2]相关演算!FQ150)</f>
        <v/>
      </c>
      <c r="FR150" s="228" t="str">
        <f>IF([2]相关演算!FR150="","",[2]相关演算!FR150)</f>
        <v/>
      </c>
      <c r="FS150" s="228" t="str">
        <f>IF([2]相关演算!FS150="","",[2]相关演算!FS150)</f>
        <v/>
      </c>
      <c r="FT150" s="228" t="str">
        <f>IF([2]相关演算!FT150="","",[2]相关演算!FT150)</f>
        <v/>
      </c>
      <c r="FU150" s="228" t="str">
        <f>IF([2]相关演算!FU150="","",[2]相关演算!FU150)</f>
        <v/>
      </c>
      <c r="FV150" s="228" t="str">
        <f>IF([2]相关演算!FV150="","",[2]相关演算!FV150)</f>
        <v/>
      </c>
      <c r="FW150" s="228" t="str">
        <f>IF([2]相关演算!FW150="","",[2]相关演算!FW150)</f>
        <v/>
      </c>
      <c r="FX150" s="228" t="str">
        <f>IF([2]相关演算!FX150="","",[2]相关演算!FX150)</f>
        <v/>
      </c>
      <c r="FY150" s="228" t="str">
        <f>IF([2]相关演算!FY150="","",[2]相关演算!FY150)</f>
        <v/>
      </c>
      <c r="FZ150" s="228" t="str">
        <f>IF([2]相关演算!FZ150="","",[2]相关演算!FZ150)</f>
        <v/>
      </c>
      <c r="GA150" s="228" t="str">
        <f>IF([2]相关演算!GA150="","",[2]相关演算!GA150)</f>
        <v/>
      </c>
      <c r="GB150" s="228" t="str">
        <f>IF([2]相关演算!GB150="","",[2]相关演算!GB150)</f>
        <v/>
      </c>
      <c r="GC150" s="228" t="str">
        <f>IF([2]相关演算!GC150="","",[2]相关演算!GC150)</f>
        <v/>
      </c>
      <c r="GD150" s="228" t="str">
        <f>IF([2]相关演算!GD150="","",[2]相关演算!GD150)</f>
        <v/>
      </c>
      <c r="GE150" s="228" t="str">
        <f>IF([2]相关演算!GE150="","",[2]相关演算!GE150)</f>
        <v/>
      </c>
      <c r="GF150" s="228" t="str">
        <f>IF([2]相关演算!GF150="","",[2]相关演算!GF150)</f>
        <v/>
      </c>
      <c r="GG150" s="228" t="str">
        <f>IF([2]相关演算!GG150="","",[2]相关演算!GG150)</f>
        <v/>
      </c>
      <c r="GH150" s="228" t="str">
        <f>IF([2]相关演算!GH150="","",[2]相关演算!GH150)</f>
        <v/>
      </c>
      <c r="GI150" s="228" t="str">
        <f>IF([2]相关演算!GI150="","",[2]相关演算!GI150)</f>
        <v/>
      </c>
      <c r="GJ150" s="228" t="str">
        <f>IF([2]相关演算!GJ150="","",[2]相关演算!GJ150)</f>
        <v/>
      </c>
      <c r="GK150" s="228" t="str">
        <f>IF([2]相关演算!GK150="","",[2]相关演算!GK150)</f>
        <v/>
      </c>
      <c r="GL150" s="228" t="str">
        <f>IF([2]相关演算!GL150="","",[2]相关演算!GL150)</f>
        <v/>
      </c>
      <c r="GM150" s="228" t="str">
        <f>IF([2]相关演算!GM150="","",[2]相关演算!GM150)</f>
        <v/>
      </c>
      <c r="GN150" s="228" t="str">
        <f>IF([2]相关演算!GN150="","",[2]相关演算!GN150)</f>
        <v/>
      </c>
      <c r="GO150" s="228" t="str">
        <f>IF([2]相关演算!GO150="","",[2]相关演算!GO150)</f>
        <v/>
      </c>
      <c r="GP150" s="228" t="str">
        <f>IF([2]相关演算!GP150="","",[2]相关演算!GP150)</f>
        <v/>
      </c>
      <c r="GQ150" s="228" t="str">
        <f>IF([2]相关演算!GQ150="","",[2]相关演算!GQ150)</f>
        <v/>
      </c>
      <c r="GR150" s="228" t="str">
        <f>IF([2]相关演算!GR150="","",[2]相关演算!GR150)</f>
        <v/>
      </c>
      <c r="GS150" s="228" t="str">
        <f>IF([2]相关演算!GS150="","",[2]相关演算!GS150)</f>
        <v/>
      </c>
      <c r="GT150" s="228" t="str">
        <f>IF([2]相关演算!GT150="","",[2]相关演算!GT150)</f>
        <v/>
      </c>
      <c r="GU150" s="228" t="str">
        <f>IF([2]相关演算!GU150="","",[2]相关演算!GU150)</f>
        <v/>
      </c>
      <c r="GV150" s="228" t="str">
        <f>IF([2]相关演算!GV150="","",[2]相关演算!GV150)</f>
        <v/>
      </c>
      <c r="GW150" s="228" t="str">
        <f>IF([2]相关演算!GW150="","",[2]相关演算!GW150)</f>
        <v/>
      </c>
      <c r="GX150" s="228" t="str">
        <f>IF([2]相关演算!GX150="","",[2]相关演算!GX150)</f>
        <v/>
      </c>
      <c r="GY150" s="228" t="str">
        <f>IF([2]相关演算!GY150="","",[2]相关演算!GY150)</f>
        <v/>
      </c>
      <c r="GZ150" s="228" t="str">
        <f>IF([2]相关演算!GZ150="","",[2]相关演算!GZ150)</f>
        <v/>
      </c>
    </row>
    <row r="151" spans="1:208">
      <c r="A151" s="228" t="str">
        <f>IF([2]相关演算!A151="","",[2]相关演算!A151)</f>
        <v/>
      </c>
      <c r="B151" s="228" t="str">
        <f>IF([2]相关演算!B151="","",[2]相关演算!B151)</f>
        <v/>
      </c>
      <c r="C151" s="228" t="str">
        <f>IF([2]相关演算!C151="","",[2]相关演算!C151)</f>
        <v/>
      </c>
      <c r="D151" s="228" t="str">
        <f>IF([2]相关演算!D151="","",[2]相关演算!D151)</f>
        <v/>
      </c>
      <c r="E151" s="228" t="str">
        <f>IF([2]相关演算!E151="","",[2]相关演算!E151)</f>
        <v/>
      </c>
      <c r="F151" s="228" t="str">
        <f>IF([2]相关演算!F151="","",[2]相关演算!F151)</f>
        <v/>
      </c>
      <c r="G151" s="228" t="str">
        <f>IF([2]相关演算!G151="","",[2]相关演算!G151)</f>
        <v/>
      </c>
      <c r="H151" s="228" t="str">
        <f>IF([2]相关演算!H151="","",[2]相关演算!H151)</f>
        <v/>
      </c>
      <c r="I151" s="228" t="str">
        <f>IF([2]相关演算!I151="","",[2]相关演算!I151)</f>
        <v/>
      </c>
      <c r="J151" s="228" t="str">
        <f>IF([2]相关演算!J151="","",[2]相关演算!J151)</f>
        <v/>
      </c>
      <c r="K151" s="228" t="str">
        <f>IF([2]相关演算!K151="","",[2]相关演算!K151)</f>
        <v/>
      </c>
      <c r="L151" s="228" t="str">
        <f>IF([2]相关演算!L151="","",[2]相关演算!L151)</f>
        <v/>
      </c>
      <c r="M151" s="228" t="str">
        <f>IF([2]相关演算!M151="","",[2]相关演算!M151)</f>
        <v/>
      </c>
      <c r="N151" s="228" t="str">
        <f>IF([2]相关演算!N151="","",[2]相关演算!N151)</f>
        <v/>
      </c>
      <c r="O151" s="228" t="str">
        <f>IF([2]相关演算!O151="","",[2]相关演算!O151)</f>
        <v/>
      </c>
      <c r="P151" s="228" t="str">
        <f>IF([2]相关演算!P151="","",[2]相关演算!P151)</f>
        <v/>
      </c>
      <c r="Q151" s="228" t="str">
        <f>IF([2]相关演算!Q151="","",[2]相关演算!Q151)</f>
        <v/>
      </c>
      <c r="R151" s="228" t="str">
        <f>IF([2]相关演算!R151="","",[2]相关演算!R151)</f>
        <v/>
      </c>
      <c r="S151" s="228" t="str">
        <f>IF([2]相关演算!S151="","",[2]相关演算!S151)</f>
        <v/>
      </c>
      <c r="T151" s="228" t="str">
        <f>IF([2]相关演算!T151="","",[2]相关演算!T151)</f>
        <v/>
      </c>
      <c r="U151" s="228" t="str">
        <f>IF([2]相关演算!U151="","",[2]相关演算!U151)</f>
        <v/>
      </c>
      <c r="V151" s="228" t="str">
        <f>IF([2]相关演算!V151="","",[2]相关演算!V151)</f>
        <v/>
      </c>
      <c r="W151" s="228" t="str">
        <f>IF([2]相关演算!W151="","",[2]相关演算!W151)</f>
        <v/>
      </c>
      <c r="X151" s="228" t="str">
        <f>IF([2]相关演算!X151="","",[2]相关演算!X151)</f>
        <v/>
      </c>
      <c r="Y151" s="228" t="str">
        <f>IF([2]相关演算!Y151="","",[2]相关演算!Y151)</f>
        <v/>
      </c>
      <c r="Z151" s="228" t="str">
        <f>IF([2]相关演算!Z151="","",[2]相关演算!Z151)</f>
        <v/>
      </c>
      <c r="AA151" s="228" t="str">
        <f>IF([2]相关演算!AA151="","",[2]相关演算!AA151)</f>
        <v/>
      </c>
      <c r="AB151" s="228" t="str">
        <f>IF([2]相关演算!AB151="","",[2]相关演算!AB151)</f>
        <v/>
      </c>
      <c r="AC151" s="228" t="str">
        <f>IF([2]相关演算!AC151="","",[2]相关演算!AC151)</f>
        <v/>
      </c>
      <c r="AD151" s="228" t="str">
        <f>IF([2]相关演算!AD151="","",[2]相关演算!AD151)</f>
        <v/>
      </c>
      <c r="AE151" s="228" t="str">
        <f>IF([2]相关演算!AE151="","",[2]相关演算!AE151)</f>
        <v/>
      </c>
      <c r="AF151" s="228" t="str">
        <f>IF([2]相关演算!AF151="","",[2]相关演算!AF151)</f>
        <v/>
      </c>
      <c r="AG151" s="228" t="str">
        <f>IF([2]相关演算!AG151="","",[2]相关演算!AG151)</f>
        <v/>
      </c>
      <c r="AH151" s="228" t="str">
        <f>IF([2]相关演算!AH151="","",[2]相关演算!AH151)</f>
        <v/>
      </c>
      <c r="AI151" s="228" t="str">
        <f>IF([2]相关演算!AI151="","",[2]相关演算!AI151)</f>
        <v/>
      </c>
      <c r="AJ151" s="228" t="str">
        <f>IF([2]相关演算!AJ151="","",[2]相关演算!AJ151)</f>
        <v/>
      </c>
      <c r="AK151" s="228" t="str">
        <f>IF([2]相关演算!AK151="","",[2]相关演算!AK151)</f>
        <v/>
      </c>
      <c r="AL151" s="228" t="str">
        <f>IF([2]相关演算!AL151="","",[2]相关演算!AL151)</f>
        <v/>
      </c>
      <c r="AM151" s="228" t="str">
        <f>IF([2]相关演算!AM151="","",[2]相关演算!AM151)</f>
        <v/>
      </c>
      <c r="AN151" s="228" t="str">
        <f>IF([2]相关演算!AN151="","",[2]相关演算!AN151)</f>
        <v/>
      </c>
      <c r="AO151" s="228" t="str">
        <f>IF([2]相关演算!AO151="","",[2]相关演算!AO151)</f>
        <v/>
      </c>
      <c r="AP151" s="228" t="str">
        <f>IF([2]相关演算!AP151="","",[2]相关演算!AP151)</f>
        <v/>
      </c>
      <c r="AQ151" s="228" t="str">
        <f>IF([2]相关演算!AQ151="","",[2]相关演算!AQ151)</f>
        <v/>
      </c>
      <c r="AR151" s="228" t="str">
        <f>IF([2]相关演算!AR151="","",[2]相关演算!AR151)</f>
        <v/>
      </c>
      <c r="AS151" s="228" t="str">
        <f>IF([2]相关演算!AS151="","",[2]相关演算!AS151)</f>
        <v/>
      </c>
      <c r="AT151" s="228" t="str">
        <f>IF([2]相关演算!AT151="","",[2]相关演算!AT151)</f>
        <v/>
      </c>
      <c r="AU151" s="228" t="str">
        <f>IF([2]相关演算!AU151="","",[2]相关演算!AU151)</f>
        <v/>
      </c>
      <c r="AV151" s="228" t="str">
        <f>IF([2]相关演算!AV151="","",[2]相关演算!AV151)</f>
        <v/>
      </c>
      <c r="AW151" s="228" t="str">
        <f>IF([2]相关演算!AW151="","",[2]相关演算!AW151)</f>
        <v/>
      </c>
      <c r="AX151" s="228" t="str">
        <f>IF([2]相关演算!AX151="","",[2]相关演算!AX151)</f>
        <v/>
      </c>
      <c r="AY151" s="228" t="str">
        <f>IF([2]相关演算!AY151="","",[2]相关演算!AY151)</f>
        <v/>
      </c>
      <c r="AZ151" s="228" t="str">
        <f>IF([2]相关演算!AZ151="","",[2]相关演算!AZ151)</f>
        <v/>
      </c>
      <c r="BA151" s="228" t="str">
        <f>IF([2]相关演算!BA151="","",[2]相关演算!BA151)</f>
        <v/>
      </c>
      <c r="BB151" s="228" t="str">
        <f>IF([2]相关演算!BB151="","",[2]相关演算!BB151)</f>
        <v/>
      </c>
      <c r="BC151" s="228" t="str">
        <f>IF([2]相关演算!BC151="","",[2]相关演算!BC151)</f>
        <v/>
      </c>
      <c r="BD151" s="228" t="str">
        <f>IF([2]相关演算!BD151="","",[2]相关演算!BD151)</f>
        <v/>
      </c>
      <c r="BE151" s="228" t="str">
        <f>IF([2]相关演算!BE151="","",[2]相关演算!BE151)</f>
        <v/>
      </c>
      <c r="BF151" s="228" t="str">
        <f>IF([2]相关演算!BF151="","",[2]相关演算!BF151)</f>
        <v/>
      </c>
      <c r="BG151" s="228" t="str">
        <f>IF([2]相关演算!BG151="","",[2]相关演算!BG151)</f>
        <v/>
      </c>
      <c r="BH151" s="228" t="str">
        <f>IF([2]相关演算!BH151="","",[2]相关演算!BH151)</f>
        <v/>
      </c>
      <c r="BI151" s="228" t="str">
        <f>IF([2]相关演算!BI151="","",[2]相关演算!BI151)</f>
        <v/>
      </c>
      <c r="BJ151" s="228" t="str">
        <f>IF([2]相关演算!BJ151="","",[2]相关演算!BJ151)</f>
        <v/>
      </c>
      <c r="BK151" s="228" t="str">
        <f>IF([2]相关演算!BK151="","",[2]相关演算!BK151)</f>
        <v/>
      </c>
      <c r="BL151" s="228" t="str">
        <f>IF([2]相关演算!BL151="","",[2]相关演算!BL151)</f>
        <v/>
      </c>
      <c r="BM151" s="228" t="str">
        <f>IF([2]相关演算!BM151="","",[2]相关演算!BM151)</f>
        <v/>
      </c>
      <c r="BN151" s="228" t="str">
        <f>IF([2]相关演算!BN151="","",[2]相关演算!BN151)</f>
        <v/>
      </c>
      <c r="BO151" s="228" t="str">
        <f>IF([2]相关演算!BO151="","",[2]相关演算!BO151)</f>
        <v/>
      </c>
      <c r="BP151" s="228" t="str">
        <f>IF([2]相关演算!BP151="","",[2]相关演算!BP151)</f>
        <v/>
      </c>
      <c r="BQ151" s="228" t="str">
        <f>IF([2]相关演算!BQ151="","",[2]相关演算!BQ151)</f>
        <v/>
      </c>
      <c r="BR151" s="228" t="str">
        <f>IF([2]相关演算!BR151="","",[2]相关演算!BR151)</f>
        <v/>
      </c>
      <c r="BS151" s="228" t="str">
        <f>IF([2]相关演算!BS151="","",[2]相关演算!BS151)</f>
        <v/>
      </c>
      <c r="BT151" s="228" t="str">
        <f>IF([2]相关演算!BT151="","",[2]相关演算!BT151)</f>
        <v/>
      </c>
      <c r="BU151" s="228" t="str">
        <f>IF([2]相关演算!BU151="","",[2]相关演算!BU151)</f>
        <v/>
      </c>
      <c r="BV151" s="228" t="str">
        <f>IF([2]相关演算!BV151="","",[2]相关演算!BV151)</f>
        <v/>
      </c>
      <c r="BW151" s="228" t="str">
        <f>IF([2]相关演算!BW151="","",[2]相关演算!BW151)</f>
        <v/>
      </c>
      <c r="BX151" s="228" t="str">
        <f>IF([2]相关演算!BX151="","",[2]相关演算!BX151)</f>
        <v/>
      </c>
      <c r="BY151" s="228" t="str">
        <f>IF([2]相关演算!BY151="","",[2]相关演算!BY151)</f>
        <v/>
      </c>
      <c r="BZ151" s="228" t="str">
        <f>IF([2]相关演算!BZ151="","",[2]相关演算!BZ151)</f>
        <v/>
      </c>
      <c r="CA151" s="228" t="str">
        <f>IF([2]相关演算!CA151="","",[2]相关演算!CA151)</f>
        <v/>
      </c>
      <c r="CB151" s="228" t="str">
        <f>IF([2]相关演算!CB151="","",[2]相关演算!CB151)</f>
        <v/>
      </c>
      <c r="CC151" s="228" t="str">
        <f>IF([2]相关演算!CC151="","",[2]相关演算!CC151)</f>
        <v/>
      </c>
      <c r="CD151" s="228" t="str">
        <f>IF([2]相关演算!CD151="","",[2]相关演算!CD151)</f>
        <v/>
      </c>
      <c r="CE151" s="228" t="str">
        <f>IF([2]相关演算!CE151="","",[2]相关演算!CE151)</f>
        <v/>
      </c>
      <c r="CF151" s="228" t="str">
        <f>IF([2]相关演算!CF151="","",[2]相关演算!CF151)</f>
        <v/>
      </c>
      <c r="CG151" s="228" t="str">
        <f>IF([2]相关演算!CG151="","",[2]相关演算!CG151)</f>
        <v/>
      </c>
      <c r="CH151" s="228" t="str">
        <f>IF([2]相关演算!CH151="","",[2]相关演算!CH151)</f>
        <v/>
      </c>
      <c r="CI151" s="228" t="str">
        <f>IF([2]相关演算!CI151="","",[2]相关演算!CI151)</f>
        <v/>
      </c>
      <c r="CJ151" s="228" t="str">
        <f>IF([2]相关演算!CJ151="","",[2]相关演算!CJ151)</f>
        <v/>
      </c>
      <c r="CK151" s="228" t="str">
        <f>IF([2]相关演算!CK151="","",[2]相关演算!CK151)</f>
        <v/>
      </c>
      <c r="CL151" s="228" t="str">
        <f>IF([2]相关演算!CL151="","",[2]相关演算!CL151)</f>
        <v/>
      </c>
      <c r="CM151" s="228" t="str">
        <f>IF([2]相关演算!CM151="","",[2]相关演算!CM151)</f>
        <v/>
      </c>
      <c r="CN151" s="228" t="str">
        <f>IF([2]相关演算!CN151="","",[2]相关演算!CN151)</f>
        <v/>
      </c>
      <c r="CO151" s="228" t="str">
        <f>IF([2]相关演算!CO151="","",[2]相关演算!CO151)</f>
        <v/>
      </c>
      <c r="CP151" s="228" t="str">
        <f>IF([2]相关演算!CP151="","",[2]相关演算!CP151)</f>
        <v/>
      </c>
      <c r="CQ151" s="228" t="str">
        <f>IF([2]相关演算!CQ151="","",[2]相关演算!CQ151)</f>
        <v/>
      </c>
      <c r="CR151" s="228" t="str">
        <f>IF([2]相关演算!CR151="","",[2]相关演算!CR151)</f>
        <v/>
      </c>
      <c r="CS151" s="228" t="str">
        <f>IF([2]相关演算!CS151="","",[2]相关演算!CS151)</f>
        <v/>
      </c>
      <c r="CT151" s="228" t="str">
        <f>IF([2]相关演算!CT151="","",[2]相关演算!CT151)</f>
        <v/>
      </c>
      <c r="CU151" s="228" t="str">
        <f>IF([2]相关演算!CU151="","",[2]相关演算!CU151)</f>
        <v/>
      </c>
      <c r="CV151" s="228" t="str">
        <f>IF([2]相关演算!CV151="","",[2]相关演算!CV151)</f>
        <v/>
      </c>
      <c r="CW151" s="228" t="str">
        <f>IF([2]相关演算!CW151="","",[2]相关演算!CW151)</f>
        <v/>
      </c>
      <c r="CX151" s="228" t="str">
        <f>IF([2]相关演算!CX151="","",[2]相关演算!CX151)</f>
        <v/>
      </c>
      <c r="CY151" s="228" t="str">
        <f>IF([2]相关演算!CY151="","",[2]相关演算!CY151)</f>
        <v/>
      </c>
      <c r="CZ151" s="228" t="str">
        <f>IF([2]相关演算!CZ151="","",[2]相关演算!CZ151)</f>
        <v/>
      </c>
      <c r="DA151" s="228" t="str">
        <f>IF([2]相关演算!DA151="","",[2]相关演算!DA151)</f>
        <v/>
      </c>
      <c r="DB151" s="228" t="str">
        <f>IF([2]相关演算!DB151="","",[2]相关演算!DB151)</f>
        <v/>
      </c>
      <c r="DC151" s="228" t="str">
        <f>IF([2]相关演算!DC151="","",[2]相关演算!DC151)</f>
        <v/>
      </c>
      <c r="DD151" s="228" t="str">
        <f>IF([2]相关演算!DD151="","",[2]相关演算!DD151)</f>
        <v/>
      </c>
      <c r="DE151" s="228" t="str">
        <f>IF([2]相关演算!DE151="","",[2]相关演算!DE151)</f>
        <v/>
      </c>
      <c r="DF151" s="228" t="str">
        <f>IF([2]相关演算!DF151="","",[2]相关演算!DF151)</f>
        <v/>
      </c>
      <c r="DG151" s="228" t="str">
        <f>IF([2]相关演算!DG151="","",[2]相关演算!DG151)</f>
        <v/>
      </c>
      <c r="DH151" s="228" t="str">
        <f>IF([2]相关演算!DH151="","",[2]相关演算!DH151)</f>
        <v/>
      </c>
      <c r="DI151" s="228" t="str">
        <f>IF([2]相关演算!DI151="","",[2]相关演算!DI151)</f>
        <v/>
      </c>
      <c r="DJ151" s="228" t="str">
        <f>IF([2]相关演算!DJ151="","",[2]相关演算!DJ151)</f>
        <v/>
      </c>
      <c r="DK151" s="228" t="str">
        <f>IF([2]相关演算!DK151="","",[2]相关演算!DK151)</f>
        <v/>
      </c>
      <c r="DL151" s="228" t="str">
        <f>IF([2]相关演算!DL151="","",[2]相关演算!DL151)</f>
        <v/>
      </c>
      <c r="DM151" s="228" t="str">
        <f>IF([2]相关演算!DM151="","",[2]相关演算!DM151)</f>
        <v/>
      </c>
      <c r="DN151" s="228" t="str">
        <f>IF([2]相关演算!DN151="","",[2]相关演算!DN151)</f>
        <v/>
      </c>
      <c r="DO151" s="228" t="str">
        <f>IF([2]相关演算!DO151="","",[2]相关演算!DO151)</f>
        <v/>
      </c>
      <c r="DP151" s="228" t="str">
        <f>IF([2]相关演算!DP151="","",[2]相关演算!DP151)</f>
        <v/>
      </c>
      <c r="DQ151" s="228" t="str">
        <f>IF([2]相关演算!DQ151="","",[2]相关演算!DQ151)</f>
        <v/>
      </c>
      <c r="DR151" s="228" t="str">
        <f>IF([2]相关演算!DR151="","",[2]相关演算!DR151)</f>
        <v/>
      </c>
      <c r="DS151" s="228" t="str">
        <f>IF([2]相关演算!DS151="","",[2]相关演算!DS151)</f>
        <v/>
      </c>
      <c r="DT151" s="228" t="str">
        <f>IF([2]相关演算!DT151="","",[2]相关演算!DT151)</f>
        <v/>
      </c>
      <c r="DU151" s="228" t="str">
        <f>IF([2]相关演算!DU151="","",[2]相关演算!DU151)</f>
        <v/>
      </c>
      <c r="DV151" s="228" t="str">
        <f>IF([2]相关演算!DV151="","",[2]相关演算!DV151)</f>
        <v/>
      </c>
      <c r="DW151" s="228" t="str">
        <f>IF([2]相关演算!DW151="","",[2]相关演算!DW151)</f>
        <v/>
      </c>
      <c r="DX151" s="228" t="str">
        <f>IF([2]相关演算!DX151="","",[2]相关演算!DX151)</f>
        <v/>
      </c>
      <c r="DY151" s="228" t="str">
        <f>IF([2]相关演算!DY151="","",[2]相关演算!DY151)</f>
        <v/>
      </c>
      <c r="DZ151" s="228" t="str">
        <f>IF([2]相关演算!DZ151="","",[2]相关演算!DZ151)</f>
        <v/>
      </c>
      <c r="EA151" s="228" t="str">
        <f>IF([2]相关演算!EA151="","",[2]相关演算!EA151)</f>
        <v/>
      </c>
      <c r="EB151" s="228" t="str">
        <f>IF([2]相关演算!EB151="","",[2]相关演算!EB151)</f>
        <v/>
      </c>
      <c r="EC151" s="228" t="str">
        <f>IF([2]相关演算!EC151="","",[2]相关演算!EC151)</f>
        <v/>
      </c>
      <c r="ED151" s="228" t="str">
        <f>IF([2]相关演算!ED151="","",[2]相关演算!ED151)</f>
        <v/>
      </c>
      <c r="EE151" s="228" t="str">
        <f>IF([2]相关演算!EE151="","",[2]相关演算!EE151)</f>
        <v/>
      </c>
      <c r="EF151" s="228" t="str">
        <f>IF([2]相关演算!EF151="","",[2]相关演算!EF151)</f>
        <v/>
      </c>
      <c r="EG151" s="228" t="str">
        <f>IF([2]相关演算!EG151="","",[2]相关演算!EG151)</f>
        <v/>
      </c>
      <c r="EH151" s="228" t="str">
        <f>IF([2]相关演算!EH151="","",[2]相关演算!EH151)</f>
        <v/>
      </c>
      <c r="EI151" s="228" t="str">
        <f>IF([2]相关演算!EI151="","",[2]相关演算!EI151)</f>
        <v/>
      </c>
      <c r="EJ151" s="228" t="str">
        <f>IF([2]相关演算!EJ151="","",[2]相关演算!EJ151)</f>
        <v/>
      </c>
      <c r="EK151" s="228" t="str">
        <f>IF([2]相关演算!EK151="","",[2]相关演算!EK151)</f>
        <v/>
      </c>
      <c r="EL151" s="228" t="str">
        <f>IF([2]相关演算!EL151="","",[2]相关演算!EL151)</f>
        <v/>
      </c>
      <c r="EM151" s="228" t="str">
        <f>IF([2]相关演算!EM151="","",[2]相关演算!EM151)</f>
        <v/>
      </c>
      <c r="EN151" s="228" t="str">
        <f>IF([2]相关演算!EN151="","",[2]相关演算!EN151)</f>
        <v/>
      </c>
      <c r="EO151" s="228" t="str">
        <f>IF([2]相关演算!EO151="","",[2]相关演算!EO151)</f>
        <v/>
      </c>
      <c r="EP151" s="228" t="str">
        <f>IF([2]相关演算!EP151="","",[2]相关演算!EP151)</f>
        <v/>
      </c>
      <c r="EQ151" s="228" t="str">
        <f>IF([2]相关演算!EQ151="","",[2]相关演算!EQ151)</f>
        <v/>
      </c>
      <c r="ER151" s="228" t="str">
        <f>IF([2]相关演算!ER151="","",[2]相关演算!ER151)</f>
        <v/>
      </c>
      <c r="ES151" s="228" t="str">
        <f>IF([2]相关演算!ES151="","",[2]相关演算!ES151)</f>
        <v/>
      </c>
      <c r="ET151" s="228" t="str">
        <f>IF([2]相关演算!ET151="","",[2]相关演算!ET151)</f>
        <v/>
      </c>
      <c r="EU151" s="228" t="str">
        <f>IF([2]相关演算!EU151="","",[2]相关演算!EU151)</f>
        <v/>
      </c>
      <c r="EV151" s="228" t="str">
        <f>IF([2]相关演算!EV151="","",[2]相关演算!EV151)</f>
        <v/>
      </c>
      <c r="EW151" s="228" t="str">
        <f>IF([2]相关演算!EW151="","",[2]相关演算!EW151)</f>
        <v/>
      </c>
      <c r="EX151" s="228" t="str">
        <f>IF([2]相关演算!EX151="","",[2]相关演算!EX151)</f>
        <v/>
      </c>
      <c r="EY151" s="228" t="str">
        <f>IF([2]相关演算!EY151="","",[2]相关演算!EY151)</f>
        <v/>
      </c>
      <c r="EZ151" s="228" t="str">
        <f>IF([2]相关演算!EZ151="","",[2]相关演算!EZ151)</f>
        <v/>
      </c>
      <c r="FA151" s="228" t="str">
        <f>IF([2]相关演算!FA151="","",[2]相关演算!FA151)</f>
        <v/>
      </c>
      <c r="FB151" s="228" t="str">
        <f>IF([2]相关演算!FB151="","",[2]相关演算!FB151)</f>
        <v/>
      </c>
      <c r="FC151" s="228" t="str">
        <f>IF([2]相关演算!FC151="","",[2]相关演算!FC151)</f>
        <v/>
      </c>
      <c r="FD151" s="228" t="str">
        <f>IF([2]相关演算!FD151="","",[2]相关演算!FD151)</f>
        <v/>
      </c>
      <c r="FE151" s="228" t="str">
        <f>IF([2]相关演算!FE151="","",[2]相关演算!FE151)</f>
        <v/>
      </c>
      <c r="FF151" s="228" t="str">
        <f>IF([2]相关演算!FF151="","",[2]相关演算!FF151)</f>
        <v/>
      </c>
      <c r="FG151" s="228" t="str">
        <f>IF([2]相关演算!FG151="","",[2]相关演算!FG151)</f>
        <v/>
      </c>
      <c r="FH151" s="228">
        <f>IF([2]相关演算!FH151="","",[2]相关演算!FH151)</f>
        <v>10136</v>
      </c>
      <c r="FI151" s="228" t="str">
        <f>IF([2]相关演算!FI151="","",[2]相关演算!FI151)</f>
        <v/>
      </c>
      <c r="FJ151" s="228" t="str">
        <f>IF([2]相关演算!FJ151="","",[2]相关演算!FJ151)</f>
        <v/>
      </c>
      <c r="FK151" s="228" t="str">
        <f>IF([2]相关演算!FK151="","",[2]相关演算!FK151)</f>
        <v/>
      </c>
      <c r="FL151" s="228" t="str">
        <f>IF([2]相关演算!FL151="","",[2]相关演算!FL151)</f>
        <v/>
      </c>
      <c r="FM151" s="228" t="str">
        <f>IF([2]相关演算!FM151="","",[2]相关演算!FM151)</f>
        <v/>
      </c>
      <c r="FN151" s="228" t="str">
        <f>IF([2]相关演算!FN151="","",[2]相关演算!FN151)</f>
        <v/>
      </c>
      <c r="FO151" s="228" t="str">
        <f>IF([2]相关演算!FO151="","",[2]相关演算!FO151)</f>
        <v/>
      </c>
      <c r="FP151" s="228" t="str">
        <f>IF([2]相关演算!FP151="","",[2]相关演算!FP151)</f>
        <v/>
      </c>
      <c r="FQ151" s="228" t="str">
        <f>IF([2]相关演算!FQ151="","",[2]相关演算!FQ151)</f>
        <v/>
      </c>
      <c r="FR151" s="228" t="str">
        <f>IF([2]相关演算!FR151="","",[2]相关演算!FR151)</f>
        <v/>
      </c>
      <c r="FS151" s="228" t="str">
        <f>IF([2]相关演算!FS151="","",[2]相关演算!FS151)</f>
        <v/>
      </c>
      <c r="FT151" s="228" t="str">
        <f>IF([2]相关演算!FT151="","",[2]相关演算!FT151)</f>
        <v/>
      </c>
      <c r="FU151" s="228" t="str">
        <f>IF([2]相关演算!FU151="","",[2]相关演算!FU151)</f>
        <v/>
      </c>
      <c r="FV151" s="228" t="str">
        <f>IF([2]相关演算!FV151="","",[2]相关演算!FV151)</f>
        <v/>
      </c>
      <c r="FW151" s="228" t="str">
        <f>IF([2]相关演算!FW151="","",[2]相关演算!FW151)</f>
        <v/>
      </c>
      <c r="FX151" s="228" t="str">
        <f>IF([2]相关演算!FX151="","",[2]相关演算!FX151)</f>
        <v/>
      </c>
      <c r="FY151" s="228" t="str">
        <f>IF([2]相关演算!FY151="","",[2]相关演算!FY151)</f>
        <v/>
      </c>
      <c r="FZ151" s="228" t="str">
        <f>IF([2]相关演算!FZ151="","",[2]相关演算!FZ151)</f>
        <v/>
      </c>
      <c r="GA151" s="228" t="str">
        <f>IF([2]相关演算!GA151="","",[2]相关演算!GA151)</f>
        <v/>
      </c>
      <c r="GB151" s="228" t="str">
        <f>IF([2]相关演算!GB151="","",[2]相关演算!GB151)</f>
        <v/>
      </c>
      <c r="GC151" s="228" t="str">
        <f>IF([2]相关演算!GC151="","",[2]相关演算!GC151)</f>
        <v/>
      </c>
      <c r="GD151" s="228" t="str">
        <f>IF([2]相关演算!GD151="","",[2]相关演算!GD151)</f>
        <v/>
      </c>
      <c r="GE151" s="228" t="str">
        <f>IF([2]相关演算!GE151="","",[2]相关演算!GE151)</f>
        <v/>
      </c>
      <c r="GF151" s="228" t="str">
        <f>IF([2]相关演算!GF151="","",[2]相关演算!GF151)</f>
        <v/>
      </c>
      <c r="GG151" s="228" t="str">
        <f>IF([2]相关演算!GG151="","",[2]相关演算!GG151)</f>
        <v/>
      </c>
      <c r="GH151" s="228" t="str">
        <f>IF([2]相关演算!GH151="","",[2]相关演算!GH151)</f>
        <v/>
      </c>
      <c r="GI151" s="228" t="str">
        <f>IF([2]相关演算!GI151="","",[2]相关演算!GI151)</f>
        <v/>
      </c>
      <c r="GJ151" s="228" t="str">
        <f>IF([2]相关演算!GJ151="","",[2]相关演算!GJ151)</f>
        <v/>
      </c>
      <c r="GK151" s="228" t="str">
        <f>IF([2]相关演算!GK151="","",[2]相关演算!GK151)</f>
        <v/>
      </c>
      <c r="GL151" s="228" t="str">
        <f>IF([2]相关演算!GL151="","",[2]相关演算!GL151)</f>
        <v/>
      </c>
      <c r="GM151" s="228" t="str">
        <f>IF([2]相关演算!GM151="","",[2]相关演算!GM151)</f>
        <v/>
      </c>
      <c r="GN151" s="228" t="str">
        <f>IF([2]相关演算!GN151="","",[2]相关演算!GN151)</f>
        <v/>
      </c>
      <c r="GO151" s="228" t="str">
        <f>IF([2]相关演算!GO151="","",[2]相关演算!GO151)</f>
        <v/>
      </c>
      <c r="GP151" s="228" t="str">
        <f>IF([2]相关演算!GP151="","",[2]相关演算!GP151)</f>
        <v/>
      </c>
      <c r="GQ151" s="228" t="str">
        <f>IF([2]相关演算!GQ151="","",[2]相关演算!GQ151)</f>
        <v/>
      </c>
      <c r="GR151" s="228" t="str">
        <f>IF([2]相关演算!GR151="","",[2]相关演算!GR151)</f>
        <v/>
      </c>
      <c r="GS151" s="228" t="str">
        <f>IF([2]相关演算!GS151="","",[2]相关演算!GS151)</f>
        <v/>
      </c>
      <c r="GT151" s="228" t="str">
        <f>IF([2]相关演算!GT151="","",[2]相关演算!GT151)</f>
        <v/>
      </c>
      <c r="GU151" s="228" t="str">
        <f>IF([2]相关演算!GU151="","",[2]相关演算!GU151)</f>
        <v/>
      </c>
      <c r="GV151" s="228" t="str">
        <f>IF([2]相关演算!GV151="","",[2]相关演算!GV151)</f>
        <v/>
      </c>
      <c r="GW151" s="228" t="str">
        <f>IF([2]相关演算!GW151="","",[2]相关演算!GW151)</f>
        <v/>
      </c>
      <c r="GX151" s="228" t="str">
        <f>IF([2]相关演算!GX151="","",[2]相关演算!GX151)</f>
        <v/>
      </c>
      <c r="GY151" s="228" t="str">
        <f>IF([2]相关演算!GY151="","",[2]相关演算!GY151)</f>
        <v/>
      </c>
      <c r="GZ151" s="228" t="str">
        <f>IF([2]相关演算!GZ151="","",[2]相关演算!GZ151)</f>
        <v/>
      </c>
    </row>
    <row r="152" spans="1:208">
      <c r="A152" s="228" t="str">
        <f>IF([2]相关演算!A152="","",[2]相关演算!A152)</f>
        <v/>
      </c>
      <c r="B152" s="228" t="str">
        <f>IF([2]相关演算!B152="","",[2]相关演算!B152)</f>
        <v/>
      </c>
      <c r="C152" s="228" t="str">
        <f>IF([2]相关演算!C152="","",[2]相关演算!C152)</f>
        <v/>
      </c>
      <c r="D152" s="228" t="str">
        <f>IF([2]相关演算!D152="","",[2]相关演算!D152)</f>
        <v/>
      </c>
      <c r="E152" s="228" t="str">
        <f>IF([2]相关演算!E152="","",[2]相关演算!E152)</f>
        <v/>
      </c>
      <c r="F152" s="228" t="str">
        <f>IF([2]相关演算!F152="","",[2]相关演算!F152)</f>
        <v/>
      </c>
      <c r="G152" s="228" t="str">
        <f>IF([2]相关演算!G152="","",[2]相关演算!G152)</f>
        <v/>
      </c>
      <c r="H152" s="228" t="str">
        <f>IF([2]相关演算!H152="","",[2]相关演算!H152)</f>
        <v/>
      </c>
      <c r="I152" s="228" t="str">
        <f>IF([2]相关演算!I152="","",[2]相关演算!I152)</f>
        <v/>
      </c>
      <c r="J152" s="228" t="str">
        <f>IF([2]相关演算!J152="","",[2]相关演算!J152)</f>
        <v/>
      </c>
      <c r="K152" s="228" t="str">
        <f>IF([2]相关演算!K152="","",[2]相关演算!K152)</f>
        <v/>
      </c>
      <c r="L152" s="228" t="str">
        <f>IF([2]相关演算!L152="","",[2]相关演算!L152)</f>
        <v/>
      </c>
      <c r="M152" s="228" t="str">
        <f>IF([2]相关演算!M152="","",[2]相关演算!M152)</f>
        <v/>
      </c>
      <c r="N152" s="228" t="str">
        <f>IF([2]相关演算!N152="","",[2]相关演算!N152)</f>
        <v/>
      </c>
      <c r="O152" s="228" t="str">
        <f>IF([2]相关演算!O152="","",[2]相关演算!O152)</f>
        <v/>
      </c>
      <c r="P152" s="228" t="str">
        <f>IF([2]相关演算!P152="","",[2]相关演算!P152)</f>
        <v/>
      </c>
      <c r="Q152" s="228" t="str">
        <f>IF([2]相关演算!Q152="","",[2]相关演算!Q152)</f>
        <v/>
      </c>
      <c r="R152" s="228" t="str">
        <f>IF([2]相关演算!R152="","",[2]相关演算!R152)</f>
        <v/>
      </c>
      <c r="S152" s="228" t="str">
        <f>IF([2]相关演算!S152="","",[2]相关演算!S152)</f>
        <v/>
      </c>
      <c r="T152" s="228" t="str">
        <f>IF([2]相关演算!T152="","",[2]相关演算!T152)</f>
        <v/>
      </c>
      <c r="U152" s="228" t="str">
        <f>IF([2]相关演算!U152="","",[2]相关演算!U152)</f>
        <v/>
      </c>
      <c r="V152" s="228" t="str">
        <f>IF([2]相关演算!V152="","",[2]相关演算!V152)</f>
        <v/>
      </c>
      <c r="W152" s="228" t="str">
        <f>IF([2]相关演算!W152="","",[2]相关演算!W152)</f>
        <v/>
      </c>
      <c r="X152" s="228" t="str">
        <f>IF([2]相关演算!X152="","",[2]相关演算!X152)</f>
        <v/>
      </c>
      <c r="Y152" s="228" t="str">
        <f>IF([2]相关演算!Y152="","",[2]相关演算!Y152)</f>
        <v/>
      </c>
      <c r="Z152" s="228" t="str">
        <f>IF([2]相关演算!Z152="","",[2]相关演算!Z152)</f>
        <v/>
      </c>
      <c r="AA152" s="228" t="str">
        <f>IF([2]相关演算!AA152="","",[2]相关演算!AA152)</f>
        <v/>
      </c>
      <c r="AB152" s="228" t="str">
        <f>IF([2]相关演算!AB152="","",[2]相关演算!AB152)</f>
        <v/>
      </c>
      <c r="AC152" s="228" t="str">
        <f>IF([2]相关演算!AC152="","",[2]相关演算!AC152)</f>
        <v/>
      </c>
      <c r="AD152" s="228" t="str">
        <f>IF([2]相关演算!AD152="","",[2]相关演算!AD152)</f>
        <v/>
      </c>
      <c r="AE152" s="228" t="str">
        <f>IF([2]相关演算!AE152="","",[2]相关演算!AE152)</f>
        <v/>
      </c>
      <c r="AF152" s="228" t="str">
        <f>IF([2]相关演算!AF152="","",[2]相关演算!AF152)</f>
        <v/>
      </c>
      <c r="AG152" s="228" t="str">
        <f>IF([2]相关演算!AG152="","",[2]相关演算!AG152)</f>
        <v/>
      </c>
      <c r="AH152" s="228" t="str">
        <f>IF([2]相关演算!AH152="","",[2]相关演算!AH152)</f>
        <v/>
      </c>
      <c r="AI152" s="228" t="str">
        <f>IF([2]相关演算!AI152="","",[2]相关演算!AI152)</f>
        <v/>
      </c>
      <c r="AJ152" s="228" t="str">
        <f>IF([2]相关演算!AJ152="","",[2]相关演算!AJ152)</f>
        <v/>
      </c>
      <c r="AK152" s="228" t="str">
        <f>IF([2]相关演算!AK152="","",[2]相关演算!AK152)</f>
        <v/>
      </c>
      <c r="AL152" s="228" t="str">
        <f>IF([2]相关演算!AL152="","",[2]相关演算!AL152)</f>
        <v/>
      </c>
      <c r="AM152" s="228" t="str">
        <f>IF([2]相关演算!AM152="","",[2]相关演算!AM152)</f>
        <v/>
      </c>
      <c r="AN152" s="228" t="str">
        <f>IF([2]相关演算!AN152="","",[2]相关演算!AN152)</f>
        <v/>
      </c>
      <c r="AO152" s="228" t="str">
        <f>IF([2]相关演算!AO152="","",[2]相关演算!AO152)</f>
        <v/>
      </c>
      <c r="AP152" s="228" t="str">
        <f>IF([2]相关演算!AP152="","",[2]相关演算!AP152)</f>
        <v/>
      </c>
      <c r="AQ152" s="228" t="str">
        <f>IF([2]相关演算!AQ152="","",[2]相关演算!AQ152)</f>
        <v/>
      </c>
      <c r="AR152" s="228" t="str">
        <f>IF([2]相关演算!AR152="","",[2]相关演算!AR152)</f>
        <v/>
      </c>
      <c r="AS152" s="228" t="str">
        <f>IF([2]相关演算!AS152="","",[2]相关演算!AS152)</f>
        <v/>
      </c>
      <c r="AT152" s="228" t="str">
        <f>IF([2]相关演算!AT152="","",[2]相关演算!AT152)</f>
        <v/>
      </c>
      <c r="AU152" s="228" t="str">
        <f>IF([2]相关演算!AU152="","",[2]相关演算!AU152)</f>
        <v/>
      </c>
      <c r="AV152" s="228" t="str">
        <f>IF([2]相关演算!AV152="","",[2]相关演算!AV152)</f>
        <v/>
      </c>
      <c r="AW152" s="228" t="str">
        <f>IF([2]相关演算!AW152="","",[2]相关演算!AW152)</f>
        <v/>
      </c>
      <c r="AX152" s="228" t="str">
        <f>IF([2]相关演算!AX152="","",[2]相关演算!AX152)</f>
        <v/>
      </c>
      <c r="AY152" s="228" t="str">
        <f>IF([2]相关演算!AY152="","",[2]相关演算!AY152)</f>
        <v/>
      </c>
      <c r="AZ152" s="228" t="str">
        <f>IF([2]相关演算!AZ152="","",[2]相关演算!AZ152)</f>
        <v/>
      </c>
      <c r="BA152" s="228" t="str">
        <f>IF([2]相关演算!BA152="","",[2]相关演算!BA152)</f>
        <v/>
      </c>
      <c r="BB152" s="228" t="str">
        <f>IF([2]相关演算!BB152="","",[2]相关演算!BB152)</f>
        <v/>
      </c>
      <c r="BC152" s="228" t="str">
        <f>IF([2]相关演算!BC152="","",[2]相关演算!BC152)</f>
        <v/>
      </c>
      <c r="BD152" s="228" t="str">
        <f>IF([2]相关演算!BD152="","",[2]相关演算!BD152)</f>
        <v/>
      </c>
      <c r="BE152" s="228" t="str">
        <f>IF([2]相关演算!BE152="","",[2]相关演算!BE152)</f>
        <v/>
      </c>
      <c r="BF152" s="228" t="str">
        <f>IF([2]相关演算!BF152="","",[2]相关演算!BF152)</f>
        <v/>
      </c>
      <c r="BG152" s="228" t="str">
        <f>IF([2]相关演算!BG152="","",[2]相关演算!BG152)</f>
        <v/>
      </c>
      <c r="BH152" s="228" t="str">
        <f>IF([2]相关演算!BH152="","",[2]相关演算!BH152)</f>
        <v/>
      </c>
      <c r="BI152" s="228" t="str">
        <f>IF([2]相关演算!BI152="","",[2]相关演算!BI152)</f>
        <v/>
      </c>
      <c r="BJ152" s="228" t="str">
        <f>IF([2]相关演算!BJ152="","",[2]相关演算!BJ152)</f>
        <v/>
      </c>
      <c r="BK152" s="228" t="str">
        <f>IF([2]相关演算!BK152="","",[2]相关演算!BK152)</f>
        <v/>
      </c>
      <c r="BL152" s="228" t="str">
        <f>IF([2]相关演算!BL152="","",[2]相关演算!BL152)</f>
        <v/>
      </c>
      <c r="BM152" s="228" t="str">
        <f>IF([2]相关演算!BM152="","",[2]相关演算!BM152)</f>
        <v/>
      </c>
      <c r="BN152" s="228" t="str">
        <f>IF([2]相关演算!BN152="","",[2]相关演算!BN152)</f>
        <v/>
      </c>
      <c r="BO152" s="228" t="str">
        <f>IF([2]相关演算!BO152="","",[2]相关演算!BO152)</f>
        <v/>
      </c>
      <c r="BP152" s="228" t="str">
        <f>IF([2]相关演算!BP152="","",[2]相关演算!BP152)</f>
        <v/>
      </c>
      <c r="BQ152" s="228" t="str">
        <f>IF([2]相关演算!BQ152="","",[2]相关演算!BQ152)</f>
        <v/>
      </c>
      <c r="BR152" s="228" t="str">
        <f>IF([2]相关演算!BR152="","",[2]相关演算!BR152)</f>
        <v/>
      </c>
      <c r="BS152" s="228" t="str">
        <f>IF([2]相关演算!BS152="","",[2]相关演算!BS152)</f>
        <v/>
      </c>
      <c r="BT152" s="228" t="str">
        <f>IF([2]相关演算!BT152="","",[2]相关演算!BT152)</f>
        <v/>
      </c>
      <c r="BU152" s="228" t="str">
        <f>IF([2]相关演算!BU152="","",[2]相关演算!BU152)</f>
        <v/>
      </c>
      <c r="BV152" s="228" t="str">
        <f>IF([2]相关演算!BV152="","",[2]相关演算!BV152)</f>
        <v/>
      </c>
      <c r="BW152" s="228" t="str">
        <f>IF([2]相关演算!BW152="","",[2]相关演算!BW152)</f>
        <v/>
      </c>
      <c r="BX152" s="228" t="str">
        <f>IF([2]相关演算!BX152="","",[2]相关演算!BX152)</f>
        <v/>
      </c>
      <c r="BY152" s="228" t="str">
        <f>IF([2]相关演算!BY152="","",[2]相关演算!BY152)</f>
        <v/>
      </c>
      <c r="BZ152" s="228" t="str">
        <f>IF([2]相关演算!BZ152="","",[2]相关演算!BZ152)</f>
        <v/>
      </c>
      <c r="CA152" s="228" t="str">
        <f>IF([2]相关演算!CA152="","",[2]相关演算!CA152)</f>
        <v/>
      </c>
      <c r="CB152" s="228" t="str">
        <f>IF([2]相关演算!CB152="","",[2]相关演算!CB152)</f>
        <v/>
      </c>
      <c r="CC152" s="228" t="str">
        <f>IF([2]相关演算!CC152="","",[2]相关演算!CC152)</f>
        <v/>
      </c>
      <c r="CD152" s="228" t="str">
        <f>IF([2]相关演算!CD152="","",[2]相关演算!CD152)</f>
        <v/>
      </c>
      <c r="CE152" s="228" t="str">
        <f>IF([2]相关演算!CE152="","",[2]相关演算!CE152)</f>
        <v/>
      </c>
      <c r="CF152" s="228" t="str">
        <f>IF([2]相关演算!CF152="","",[2]相关演算!CF152)</f>
        <v/>
      </c>
      <c r="CG152" s="228" t="str">
        <f>IF([2]相关演算!CG152="","",[2]相关演算!CG152)</f>
        <v/>
      </c>
      <c r="CH152" s="228" t="str">
        <f>IF([2]相关演算!CH152="","",[2]相关演算!CH152)</f>
        <v/>
      </c>
      <c r="CI152" s="228" t="str">
        <f>IF([2]相关演算!CI152="","",[2]相关演算!CI152)</f>
        <v/>
      </c>
      <c r="CJ152" s="228" t="str">
        <f>IF([2]相关演算!CJ152="","",[2]相关演算!CJ152)</f>
        <v/>
      </c>
      <c r="CK152" s="228" t="str">
        <f>IF([2]相关演算!CK152="","",[2]相关演算!CK152)</f>
        <v/>
      </c>
      <c r="CL152" s="228" t="str">
        <f>IF([2]相关演算!CL152="","",[2]相关演算!CL152)</f>
        <v/>
      </c>
      <c r="CM152" s="228" t="str">
        <f>IF([2]相关演算!CM152="","",[2]相关演算!CM152)</f>
        <v/>
      </c>
      <c r="CN152" s="228" t="str">
        <f>IF([2]相关演算!CN152="","",[2]相关演算!CN152)</f>
        <v/>
      </c>
      <c r="CO152" s="228" t="str">
        <f>IF([2]相关演算!CO152="","",[2]相关演算!CO152)</f>
        <v/>
      </c>
      <c r="CP152" s="228" t="str">
        <f>IF([2]相关演算!CP152="","",[2]相关演算!CP152)</f>
        <v/>
      </c>
      <c r="CQ152" s="228" t="str">
        <f>IF([2]相关演算!CQ152="","",[2]相关演算!CQ152)</f>
        <v/>
      </c>
      <c r="CR152" s="228" t="str">
        <f>IF([2]相关演算!CR152="","",[2]相关演算!CR152)</f>
        <v/>
      </c>
      <c r="CS152" s="228" t="str">
        <f>IF([2]相关演算!CS152="","",[2]相关演算!CS152)</f>
        <v/>
      </c>
      <c r="CT152" s="228" t="str">
        <f>IF([2]相关演算!CT152="","",[2]相关演算!CT152)</f>
        <v/>
      </c>
      <c r="CU152" s="228" t="str">
        <f>IF([2]相关演算!CU152="","",[2]相关演算!CU152)</f>
        <v/>
      </c>
      <c r="CV152" s="228" t="str">
        <f>IF([2]相关演算!CV152="","",[2]相关演算!CV152)</f>
        <v/>
      </c>
      <c r="CW152" s="228" t="str">
        <f>IF([2]相关演算!CW152="","",[2]相关演算!CW152)</f>
        <v/>
      </c>
      <c r="CX152" s="228" t="str">
        <f>IF([2]相关演算!CX152="","",[2]相关演算!CX152)</f>
        <v/>
      </c>
      <c r="CY152" s="228" t="str">
        <f>IF([2]相关演算!CY152="","",[2]相关演算!CY152)</f>
        <v/>
      </c>
      <c r="CZ152" s="228" t="str">
        <f>IF([2]相关演算!CZ152="","",[2]相关演算!CZ152)</f>
        <v/>
      </c>
      <c r="DA152" s="228" t="str">
        <f>IF([2]相关演算!DA152="","",[2]相关演算!DA152)</f>
        <v/>
      </c>
      <c r="DB152" s="228" t="str">
        <f>IF([2]相关演算!DB152="","",[2]相关演算!DB152)</f>
        <v/>
      </c>
      <c r="DC152" s="228" t="str">
        <f>IF([2]相关演算!DC152="","",[2]相关演算!DC152)</f>
        <v/>
      </c>
      <c r="DD152" s="228" t="str">
        <f>IF([2]相关演算!DD152="","",[2]相关演算!DD152)</f>
        <v/>
      </c>
      <c r="DE152" s="228" t="str">
        <f>IF([2]相关演算!DE152="","",[2]相关演算!DE152)</f>
        <v/>
      </c>
      <c r="DF152" s="228" t="str">
        <f>IF([2]相关演算!DF152="","",[2]相关演算!DF152)</f>
        <v/>
      </c>
      <c r="DG152" s="228" t="str">
        <f>IF([2]相关演算!DG152="","",[2]相关演算!DG152)</f>
        <v/>
      </c>
      <c r="DH152" s="228" t="str">
        <f>IF([2]相关演算!DH152="","",[2]相关演算!DH152)</f>
        <v/>
      </c>
      <c r="DI152" s="228" t="str">
        <f>IF([2]相关演算!DI152="","",[2]相关演算!DI152)</f>
        <v/>
      </c>
      <c r="DJ152" s="228" t="str">
        <f>IF([2]相关演算!DJ152="","",[2]相关演算!DJ152)</f>
        <v/>
      </c>
      <c r="DK152" s="228" t="str">
        <f>IF([2]相关演算!DK152="","",[2]相关演算!DK152)</f>
        <v/>
      </c>
      <c r="DL152" s="228" t="str">
        <f>IF([2]相关演算!DL152="","",[2]相关演算!DL152)</f>
        <v/>
      </c>
      <c r="DM152" s="228" t="str">
        <f>IF([2]相关演算!DM152="","",[2]相关演算!DM152)</f>
        <v/>
      </c>
      <c r="DN152" s="228" t="str">
        <f>IF([2]相关演算!DN152="","",[2]相关演算!DN152)</f>
        <v/>
      </c>
      <c r="DO152" s="228" t="str">
        <f>IF([2]相关演算!DO152="","",[2]相关演算!DO152)</f>
        <v/>
      </c>
      <c r="DP152" s="228" t="str">
        <f>IF([2]相关演算!DP152="","",[2]相关演算!DP152)</f>
        <v/>
      </c>
      <c r="DQ152" s="228" t="str">
        <f>IF([2]相关演算!DQ152="","",[2]相关演算!DQ152)</f>
        <v/>
      </c>
      <c r="DR152" s="228" t="str">
        <f>IF([2]相关演算!DR152="","",[2]相关演算!DR152)</f>
        <v/>
      </c>
      <c r="DS152" s="228" t="str">
        <f>IF([2]相关演算!DS152="","",[2]相关演算!DS152)</f>
        <v/>
      </c>
      <c r="DT152" s="228" t="str">
        <f>IF([2]相关演算!DT152="","",[2]相关演算!DT152)</f>
        <v/>
      </c>
      <c r="DU152" s="228" t="str">
        <f>IF([2]相关演算!DU152="","",[2]相关演算!DU152)</f>
        <v/>
      </c>
      <c r="DV152" s="228" t="str">
        <f>IF([2]相关演算!DV152="","",[2]相关演算!DV152)</f>
        <v/>
      </c>
      <c r="DW152" s="228" t="str">
        <f>IF([2]相关演算!DW152="","",[2]相关演算!DW152)</f>
        <v/>
      </c>
      <c r="DX152" s="228" t="str">
        <f>IF([2]相关演算!DX152="","",[2]相关演算!DX152)</f>
        <v/>
      </c>
      <c r="DY152" s="228" t="str">
        <f>IF([2]相关演算!DY152="","",[2]相关演算!DY152)</f>
        <v/>
      </c>
      <c r="DZ152" s="228" t="str">
        <f>IF([2]相关演算!DZ152="","",[2]相关演算!DZ152)</f>
        <v/>
      </c>
      <c r="EA152" s="228" t="str">
        <f>IF([2]相关演算!EA152="","",[2]相关演算!EA152)</f>
        <v/>
      </c>
      <c r="EB152" s="228" t="str">
        <f>IF([2]相关演算!EB152="","",[2]相关演算!EB152)</f>
        <v/>
      </c>
      <c r="EC152" s="228" t="str">
        <f>IF([2]相关演算!EC152="","",[2]相关演算!EC152)</f>
        <v/>
      </c>
      <c r="ED152" s="228" t="str">
        <f>IF([2]相关演算!ED152="","",[2]相关演算!ED152)</f>
        <v/>
      </c>
      <c r="EE152" s="228" t="str">
        <f>IF([2]相关演算!EE152="","",[2]相关演算!EE152)</f>
        <v/>
      </c>
      <c r="EF152" s="228" t="str">
        <f>IF([2]相关演算!EF152="","",[2]相关演算!EF152)</f>
        <v/>
      </c>
      <c r="EG152" s="228" t="str">
        <f>IF([2]相关演算!EG152="","",[2]相关演算!EG152)</f>
        <v/>
      </c>
      <c r="EH152" s="228" t="str">
        <f>IF([2]相关演算!EH152="","",[2]相关演算!EH152)</f>
        <v/>
      </c>
      <c r="EI152" s="228" t="str">
        <f>IF([2]相关演算!EI152="","",[2]相关演算!EI152)</f>
        <v/>
      </c>
      <c r="EJ152" s="228" t="str">
        <f>IF([2]相关演算!EJ152="","",[2]相关演算!EJ152)</f>
        <v/>
      </c>
      <c r="EK152" s="228" t="str">
        <f>IF([2]相关演算!EK152="","",[2]相关演算!EK152)</f>
        <v/>
      </c>
      <c r="EL152" s="228" t="str">
        <f>IF([2]相关演算!EL152="","",[2]相关演算!EL152)</f>
        <v/>
      </c>
      <c r="EM152" s="228" t="str">
        <f>IF([2]相关演算!EM152="","",[2]相关演算!EM152)</f>
        <v/>
      </c>
      <c r="EN152" s="228" t="str">
        <f>IF([2]相关演算!EN152="","",[2]相关演算!EN152)</f>
        <v/>
      </c>
      <c r="EO152" s="228" t="str">
        <f>IF([2]相关演算!EO152="","",[2]相关演算!EO152)</f>
        <v/>
      </c>
      <c r="EP152" s="228" t="str">
        <f>IF([2]相关演算!EP152="","",[2]相关演算!EP152)</f>
        <v/>
      </c>
      <c r="EQ152" s="228" t="str">
        <f>IF([2]相关演算!EQ152="","",[2]相关演算!EQ152)</f>
        <v/>
      </c>
      <c r="ER152" s="228" t="str">
        <f>IF([2]相关演算!ER152="","",[2]相关演算!ER152)</f>
        <v/>
      </c>
      <c r="ES152" s="228" t="str">
        <f>IF([2]相关演算!ES152="","",[2]相关演算!ES152)</f>
        <v/>
      </c>
      <c r="ET152" s="228" t="str">
        <f>IF([2]相关演算!ET152="","",[2]相关演算!ET152)</f>
        <v/>
      </c>
      <c r="EU152" s="228" t="str">
        <f>IF([2]相关演算!EU152="","",[2]相关演算!EU152)</f>
        <v/>
      </c>
      <c r="EV152" s="228" t="str">
        <f>IF([2]相关演算!EV152="","",[2]相关演算!EV152)</f>
        <v/>
      </c>
      <c r="EW152" s="228" t="str">
        <f>IF([2]相关演算!EW152="","",[2]相关演算!EW152)</f>
        <v/>
      </c>
      <c r="EX152" s="228" t="str">
        <f>IF([2]相关演算!EX152="","",[2]相关演算!EX152)</f>
        <v/>
      </c>
      <c r="EY152" s="228" t="str">
        <f>IF([2]相关演算!EY152="","",[2]相关演算!EY152)</f>
        <v/>
      </c>
      <c r="EZ152" s="228" t="str">
        <f>IF([2]相关演算!EZ152="","",[2]相关演算!EZ152)</f>
        <v/>
      </c>
      <c r="FA152" s="228" t="str">
        <f>IF([2]相关演算!FA152="","",[2]相关演算!FA152)</f>
        <v/>
      </c>
      <c r="FB152" s="228" t="str">
        <f>IF([2]相关演算!FB152="","",[2]相关演算!FB152)</f>
        <v/>
      </c>
      <c r="FC152" s="228" t="str">
        <f>IF([2]相关演算!FC152="","",[2]相关演算!FC152)</f>
        <v/>
      </c>
      <c r="FD152" s="228" t="str">
        <f>IF([2]相关演算!FD152="","",[2]相关演算!FD152)</f>
        <v/>
      </c>
      <c r="FE152" s="228" t="str">
        <f>IF([2]相关演算!FE152="","",[2]相关演算!FE152)</f>
        <v/>
      </c>
      <c r="FF152" s="228" t="str">
        <f>IF([2]相关演算!FF152="","",[2]相关演算!FF152)</f>
        <v/>
      </c>
      <c r="FG152" s="228" t="str">
        <f>IF([2]相关演算!FG152="","",[2]相关演算!FG152)</f>
        <v/>
      </c>
      <c r="FH152" s="228">
        <f>IF([2]相关演算!FH152="","",[2]相关演算!FH152)</f>
        <v>10137</v>
      </c>
      <c r="FI152" s="228" t="str">
        <f>IF([2]相关演算!FI152="","",[2]相关演算!FI152)</f>
        <v/>
      </c>
      <c r="FJ152" s="228" t="str">
        <f>IF([2]相关演算!FJ152="","",[2]相关演算!FJ152)</f>
        <v/>
      </c>
      <c r="FK152" s="228" t="str">
        <f>IF([2]相关演算!FK152="","",[2]相关演算!FK152)</f>
        <v/>
      </c>
      <c r="FL152" s="228" t="str">
        <f>IF([2]相关演算!FL152="","",[2]相关演算!FL152)</f>
        <v/>
      </c>
      <c r="FM152" s="228" t="str">
        <f>IF([2]相关演算!FM152="","",[2]相关演算!FM152)</f>
        <v/>
      </c>
      <c r="FN152" s="228" t="str">
        <f>IF([2]相关演算!FN152="","",[2]相关演算!FN152)</f>
        <v/>
      </c>
      <c r="FO152" s="228" t="str">
        <f>IF([2]相关演算!FO152="","",[2]相关演算!FO152)</f>
        <v/>
      </c>
      <c r="FP152" s="228" t="str">
        <f>IF([2]相关演算!FP152="","",[2]相关演算!FP152)</f>
        <v/>
      </c>
      <c r="FQ152" s="228" t="str">
        <f>IF([2]相关演算!FQ152="","",[2]相关演算!FQ152)</f>
        <v/>
      </c>
      <c r="FR152" s="228" t="str">
        <f>IF([2]相关演算!FR152="","",[2]相关演算!FR152)</f>
        <v/>
      </c>
      <c r="FS152" s="228" t="str">
        <f>IF([2]相关演算!FS152="","",[2]相关演算!FS152)</f>
        <v/>
      </c>
      <c r="FT152" s="228" t="str">
        <f>IF([2]相关演算!FT152="","",[2]相关演算!FT152)</f>
        <v/>
      </c>
      <c r="FU152" s="228" t="str">
        <f>IF([2]相关演算!FU152="","",[2]相关演算!FU152)</f>
        <v/>
      </c>
      <c r="FV152" s="228" t="str">
        <f>IF([2]相关演算!FV152="","",[2]相关演算!FV152)</f>
        <v/>
      </c>
      <c r="FW152" s="228" t="str">
        <f>IF([2]相关演算!FW152="","",[2]相关演算!FW152)</f>
        <v/>
      </c>
      <c r="FX152" s="228" t="str">
        <f>IF([2]相关演算!FX152="","",[2]相关演算!FX152)</f>
        <v/>
      </c>
      <c r="FY152" s="228" t="str">
        <f>IF([2]相关演算!FY152="","",[2]相关演算!FY152)</f>
        <v/>
      </c>
      <c r="FZ152" s="228" t="str">
        <f>IF([2]相关演算!FZ152="","",[2]相关演算!FZ152)</f>
        <v/>
      </c>
      <c r="GA152" s="228" t="str">
        <f>IF([2]相关演算!GA152="","",[2]相关演算!GA152)</f>
        <v/>
      </c>
      <c r="GB152" s="228" t="str">
        <f>IF([2]相关演算!GB152="","",[2]相关演算!GB152)</f>
        <v/>
      </c>
      <c r="GC152" s="228" t="str">
        <f>IF([2]相关演算!GC152="","",[2]相关演算!GC152)</f>
        <v/>
      </c>
      <c r="GD152" s="228" t="str">
        <f>IF([2]相关演算!GD152="","",[2]相关演算!GD152)</f>
        <v/>
      </c>
      <c r="GE152" s="228" t="str">
        <f>IF([2]相关演算!GE152="","",[2]相关演算!GE152)</f>
        <v/>
      </c>
      <c r="GF152" s="228" t="str">
        <f>IF([2]相关演算!GF152="","",[2]相关演算!GF152)</f>
        <v/>
      </c>
      <c r="GG152" s="228" t="str">
        <f>IF([2]相关演算!GG152="","",[2]相关演算!GG152)</f>
        <v/>
      </c>
      <c r="GH152" s="228" t="str">
        <f>IF([2]相关演算!GH152="","",[2]相关演算!GH152)</f>
        <v/>
      </c>
      <c r="GI152" s="228" t="str">
        <f>IF([2]相关演算!GI152="","",[2]相关演算!GI152)</f>
        <v/>
      </c>
      <c r="GJ152" s="228" t="str">
        <f>IF([2]相关演算!GJ152="","",[2]相关演算!GJ152)</f>
        <v/>
      </c>
      <c r="GK152" s="228" t="str">
        <f>IF([2]相关演算!GK152="","",[2]相关演算!GK152)</f>
        <v/>
      </c>
      <c r="GL152" s="228" t="str">
        <f>IF([2]相关演算!GL152="","",[2]相关演算!GL152)</f>
        <v/>
      </c>
      <c r="GM152" s="228" t="str">
        <f>IF([2]相关演算!GM152="","",[2]相关演算!GM152)</f>
        <v/>
      </c>
      <c r="GN152" s="228" t="str">
        <f>IF([2]相关演算!GN152="","",[2]相关演算!GN152)</f>
        <v/>
      </c>
      <c r="GO152" s="228" t="str">
        <f>IF([2]相关演算!GO152="","",[2]相关演算!GO152)</f>
        <v/>
      </c>
      <c r="GP152" s="228" t="str">
        <f>IF([2]相关演算!GP152="","",[2]相关演算!GP152)</f>
        <v/>
      </c>
      <c r="GQ152" s="228" t="str">
        <f>IF([2]相关演算!GQ152="","",[2]相关演算!GQ152)</f>
        <v/>
      </c>
      <c r="GR152" s="228" t="str">
        <f>IF([2]相关演算!GR152="","",[2]相关演算!GR152)</f>
        <v/>
      </c>
      <c r="GS152" s="228" t="str">
        <f>IF([2]相关演算!GS152="","",[2]相关演算!GS152)</f>
        <v/>
      </c>
      <c r="GT152" s="228" t="str">
        <f>IF([2]相关演算!GT152="","",[2]相关演算!GT152)</f>
        <v/>
      </c>
      <c r="GU152" s="228" t="str">
        <f>IF([2]相关演算!GU152="","",[2]相关演算!GU152)</f>
        <v/>
      </c>
      <c r="GV152" s="228" t="str">
        <f>IF([2]相关演算!GV152="","",[2]相关演算!GV152)</f>
        <v/>
      </c>
      <c r="GW152" s="228" t="str">
        <f>IF([2]相关演算!GW152="","",[2]相关演算!GW152)</f>
        <v/>
      </c>
      <c r="GX152" s="228" t="str">
        <f>IF([2]相关演算!GX152="","",[2]相关演算!GX152)</f>
        <v/>
      </c>
      <c r="GY152" s="228" t="str">
        <f>IF([2]相关演算!GY152="","",[2]相关演算!GY152)</f>
        <v/>
      </c>
      <c r="GZ152" s="228" t="str">
        <f>IF([2]相关演算!GZ152="","",[2]相关演算!GZ152)</f>
        <v/>
      </c>
    </row>
    <row r="153" spans="1:208">
      <c r="A153" s="228" t="str">
        <f>IF([2]相关演算!A153="","",[2]相关演算!A153)</f>
        <v/>
      </c>
      <c r="B153" s="228" t="str">
        <f>IF([2]相关演算!B153="","",[2]相关演算!B153)</f>
        <v/>
      </c>
      <c r="C153" s="228" t="str">
        <f>IF([2]相关演算!C153="","",[2]相关演算!C153)</f>
        <v/>
      </c>
      <c r="D153" s="228" t="str">
        <f>IF([2]相关演算!D153="","",[2]相关演算!D153)</f>
        <v/>
      </c>
      <c r="E153" s="228" t="str">
        <f>IF([2]相关演算!E153="","",[2]相关演算!E153)</f>
        <v/>
      </c>
      <c r="F153" s="228" t="str">
        <f>IF([2]相关演算!F153="","",[2]相关演算!F153)</f>
        <v/>
      </c>
      <c r="G153" s="228" t="str">
        <f>IF([2]相关演算!G153="","",[2]相关演算!G153)</f>
        <v/>
      </c>
      <c r="H153" s="228" t="str">
        <f>IF([2]相关演算!H153="","",[2]相关演算!H153)</f>
        <v/>
      </c>
      <c r="I153" s="228" t="str">
        <f>IF([2]相关演算!I153="","",[2]相关演算!I153)</f>
        <v/>
      </c>
      <c r="J153" s="228" t="str">
        <f>IF([2]相关演算!J153="","",[2]相关演算!J153)</f>
        <v/>
      </c>
      <c r="K153" s="228" t="str">
        <f>IF([2]相关演算!K153="","",[2]相关演算!K153)</f>
        <v/>
      </c>
      <c r="L153" s="228" t="str">
        <f>IF([2]相关演算!L153="","",[2]相关演算!L153)</f>
        <v/>
      </c>
      <c r="M153" s="228" t="str">
        <f>IF([2]相关演算!M153="","",[2]相关演算!M153)</f>
        <v/>
      </c>
      <c r="N153" s="228" t="str">
        <f>IF([2]相关演算!N153="","",[2]相关演算!N153)</f>
        <v/>
      </c>
      <c r="O153" s="228" t="str">
        <f>IF([2]相关演算!O153="","",[2]相关演算!O153)</f>
        <v/>
      </c>
      <c r="P153" s="228" t="str">
        <f>IF([2]相关演算!P153="","",[2]相关演算!P153)</f>
        <v/>
      </c>
      <c r="Q153" s="228" t="str">
        <f>IF([2]相关演算!Q153="","",[2]相关演算!Q153)</f>
        <v/>
      </c>
      <c r="R153" s="228" t="str">
        <f>IF([2]相关演算!R153="","",[2]相关演算!R153)</f>
        <v/>
      </c>
      <c r="S153" s="228" t="str">
        <f>IF([2]相关演算!S153="","",[2]相关演算!S153)</f>
        <v/>
      </c>
      <c r="T153" s="228" t="str">
        <f>IF([2]相关演算!T153="","",[2]相关演算!T153)</f>
        <v/>
      </c>
      <c r="U153" s="228" t="str">
        <f>IF([2]相关演算!U153="","",[2]相关演算!U153)</f>
        <v/>
      </c>
      <c r="V153" s="228" t="str">
        <f>IF([2]相关演算!V153="","",[2]相关演算!V153)</f>
        <v/>
      </c>
      <c r="W153" s="228" t="str">
        <f>IF([2]相关演算!W153="","",[2]相关演算!W153)</f>
        <v/>
      </c>
      <c r="X153" s="228" t="str">
        <f>IF([2]相关演算!X153="","",[2]相关演算!X153)</f>
        <v/>
      </c>
      <c r="Y153" s="228" t="str">
        <f>IF([2]相关演算!Y153="","",[2]相关演算!Y153)</f>
        <v/>
      </c>
      <c r="Z153" s="228" t="str">
        <f>IF([2]相关演算!Z153="","",[2]相关演算!Z153)</f>
        <v/>
      </c>
      <c r="AA153" s="228" t="str">
        <f>IF([2]相关演算!AA153="","",[2]相关演算!AA153)</f>
        <v/>
      </c>
      <c r="AB153" s="228" t="str">
        <f>IF([2]相关演算!AB153="","",[2]相关演算!AB153)</f>
        <v/>
      </c>
      <c r="AC153" s="228" t="str">
        <f>IF([2]相关演算!AC153="","",[2]相关演算!AC153)</f>
        <v/>
      </c>
      <c r="AD153" s="228" t="str">
        <f>IF([2]相关演算!AD153="","",[2]相关演算!AD153)</f>
        <v/>
      </c>
      <c r="AE153" s="228" t="str">
        <f>IF([2]相关演算!AE153="","",[2]相关演算!AE153)</f>
        <v/>
      </c>
      <c r="AF153" s="228" t="str">
        <f>IF([2]相关演算!AF153="","",[2]相关演算!AF153)</f>
        <v/>
      </c>
      <c r="AG153" s="228" t="str">
        <f>IF([2]相关演算!AG153="","",[2]相关演算!AG153)</f>
        <v/>
      </c>
      <c r="AH153" s="228" t="str">
        <f>IF([2]相关演算!AH153="","",[2]相关演算!AH153)</f>
        <v/>
      </c>
      <c r="AI153" s="228" t="str">
        <f>IF([2]相关演算!AI153="","",[2]相关演算!AI153)</f>
        <v/>
      </c>
      <c r="AJ153" s="228" t="str">
        <f>IF([2]相关演算!AJ153="","",[2]相关演算!AJ153)</f>
        <v/>
      </c>
      <c r="AK153" s="228" t="str">
        <f>IF([2]相关演算!AK153="","",[2]相关演算!AK153)</f>
        <v/>
      </c>
      <c r="AL153" s="228" t="str">
        <f>IF([2]相关演算!AL153="","",[2]相关演算!AL153)</f>
        <v/>
      </c>
      <c r="AM153" s="228" t="str">
        <f>IF([2]相关演算!AM153="","",[2]相关演算!AM153)</f>
        <v/>
      </c>
      <c r="AN153" s="228" t="str">
        <f>IF([2]相关演算!AN153="","",[2]相关演算!AN153)</f>
        <v/>
      </c>
      <c r="AO153" s="228" t="str">
        <f>IF([2]相关演算!AO153="","",[2]相关演算!AO153)</f>
        <v/>
      </c>
      <c r="AP153" s="228" t="str">
        <f>IF([2]相关演算!AP153="","",[2]相关演算!AP153)</f>
        <v/>
      </c>
      <c r="AQ153" s="228" t="str">
        <f>IF([2]相关演算!AQ153="","",[2]相关演算!AQ153)</f>
        <v/>
      </c>
      <c r="AR153" s="228" t="str">
        <f>IF([2]相关演算!AR153="","",[2]相关演算!AR153)</f>
        <v/>
      </c>
      <c r="AS153" s="228" t="str">
        <f>IF([2]相关演算!AS153="","",[2]相关演算!AS153)</f>
        <v/>
      </c>
      <c r="AT153" s="228" t="str">
        <f>IF([2]相关演算!AT153="","",[2]相关演算!AT153)</f>
        <v/>
      </c>
      <c r="AU153" s="228" t="str">
        <f>IF([2]相关演算!AU153="","",[2]相关演算!AU153)</f>
        <v/>
      </c>
      <c r="AV153" s="228" t="str">
        <f>IF([2]相关演算!AV153="","",[2]相关演算!AV153)</f>
        <v/>
      </c>
      <c r="AW153" s="228" t="str">
        <f>IF([2]相关演算!AW153="","",[2]相关演算!AW153)</f>
        <v/>
      </c>
      <c r="AX153" s="228" t="str">
        <f>IF([2]相关演算!AX153="","",[2]相关演算!AX153)</f>
        <v/>
      </c>
      <c r="AY153" s="228" t="str">
        <f>IF([2]相关演算!AY153="","",[2]相关演算!AY153)</f>
        <v/>
      </c>
      <c r="AZ153" s="228" t="str">
        <f>IF([2]相关演算!AZ153="","",[2]相关演算!AZ153)</f>
        <v/>
      </c>
      <c r="BA153" s="228" t="str">
        <f>IF([2]相关演算!BA153="","",[2]相关演算!BA153)</f>
        <v/>
      </c>
      <c r="BB153" s="228" t="str">
        <f>IF([2]相关演算!BB153="","",[2]相关演算!BB153)</f>
        <v/>
      </c>
      <c r="BC153" s="228" t="str">
        <f>IF([2]相关演算!BC153="","",[2]相关演算!BC153)</f>
        <v/>
      </c>
      <c r="BD153" s="228" t="str">
        <f>IF([2]相关演算!BD153="","",[2]相关演算!BD153)</f>
        <v/>
      </c>
      <c r="BE153" s="228" t="str">
        <f>IF([2]相关演算!BE153="","",[2]相关演算!BE153)</f>
        <v/>
      </c>
      <c r="BF153" s="228" t="str">
        <f>IF([2]相关演算!BF153="","",[2]相关演算!BF153)</f>
        <v/>
      </c>
      <c r="BG153" s="228" t="str">
        <f>IF([2]相关演算!BG153="","",[2]相关演算!BG153)</f>
        <v/>
      </c>
      <c r="BH153" s="228" t="str">
        <f>IF([2]相关演算!BH153="","",[2]相关演算!BH153)</f>
        <v/>
      </c>
      <c r="BI153" s="228" t="str">
        <f>IF([2]相关演算!BI153="","",[2]相关演算!BI153)</f>
        <v/>
      </c>
      <c r="BJ153" s="228" t="str">
        <f>IF([2]相关演算!BJ153="","",[2]相关演算!BJ153)</f>
        <v/>
      </c>
      <c r="BK153" s="228" t="str">
        <f>IF([2]相关演算!BK153="","",[2]相关演算!BK153)</f>
        <v/>
      </c>
      <c r="BL153" s="228" t="str">
        <f>IF([2]相关演算!BL153="","",[2]相关演算!BL153)</f>
        <v/>
      </c>
      <c r="BM153" s="228" t="str">
        <f>IF([2]相关演算!BM153="","",[2]相关演算!BM153)</f>
        <v/>
      </c>
      <c r="BN153" s="228" t="str">
        <f>IF([2]相关演算!BN153="","",[2]相关演算!BN153)</f>
        <v/>
      </c>
      <c r="BO153" s="228" t="str">
        <f>IF([2]相关演算!BO153="","",[2]相关演算!BO153)</f>
        <v/>
      </c>
      <c r="BP153" s="228" t="str">
        <f>IF([2]相关演算!BP153="","",[2]相关演算!BP153)</f>
        <v/>
      </c>
      <c r="BQ153" s="228" t="str">
        <f>IF([2]相关演算!BQ153="","",[2]相关演算!BQ153)</f>
        <v/>
      </c>
      <c r="BR153" s="228" t="str">
        <f>IF([2]相关演算!BR153="","",[2]相关演算!BR153)</f>
        <v/>
      </c>
      <c r="BS153" s="228" t="str">
        <f>IF([2]相关演算!BS153="","",[2]相关演算!BS153)</f>
        <v/>
      </c>
      <c r="BT153" s="228" t="str">
        <f>IF([2]相关演算!BT153="","",[2]相关演算!BT153)</f>
        <v/>
      </c>
      <c r="BU153" s="228" t="str">
        <f>IF([2]相关演算!BU153="","",[2]相关演算!BU153)</f>
        <v/>
      </c>
      <c r="BV153" s="228" t="str">
        <f>IF([2]相关演算!BV153="","",[2]相关演算!BV153)</f>
        <v/>
      </c>
      <c r="BW153" s="228" t="str">
        <f>IF([2]相关演算!BW153="","",[2]相关演算!BW153)</f>
        <v/>
      </c>
      <c r="BX153" s="228" t="str">
        <f>IF([2]相关演算!BX153="","",[2]相关演算!BX153)</f>
        <v/>
      </c>
      <c r="BY153" s="228" t="str">
        <f>IF([2]相关演算!BY153="","",[2]相关演算!BY153)</f>
        <v/>
      </c>
      <c r="BZ153" s="228" t="str">
        <f>IF([2]相关演算!BZ153="","",[2]相关演算!BZ153)</f>
        <v/>
      </c>
      <c r="CA153" s="228" t="str">
        <f>IF([2]相关演算!CA153="","",[2]相关演算!CA153)</f>
        <v/>
      </c>
      <c r="CB153" s="228" t="str">
        <f>IF([2]相关演算!CB153="","",[2]相关演算!CB153)</f>
        <v/>
      </c>
      <c r="CC153" s="228" t="str">
        <f>IF([2]相关演算!CC153="","",[2]相关演算!CC153)</f>
        <v/>
      </c>
      <c r="CD153" s="228" t="str">
        <f>IF([2]相关演算!CD153="","",[2]相关演算!CD153)</f>
        <v/>
      </c>
      <c r="CE153" s="228" t="str">
        <f>IF([2]相关演算!CE153="","",[2]相关演算!CE153)</f>
        <v/>
      </c>
      <c r="CF153" s="228" t="str">
        <f>IF([2]相关演算!CF153="","",[2]相关演算!CF153)</f>
        <v/>
      </c>
      <c r="CG153" s="228" t="str">
        <f>IF([2]相关演算!CG153="","",[2]相关演算!CG153)</f>
        <v/>
      </c>
      <c r="CH153" s="228" t="str">
        <f>IF([2]相关演算!CH153="","",[2]相关演算!CH153)</f>
        <v/>
      </c>
      <c r="CI153" s="228" t="str">
        <f>IF([2]相关演算!CI153="","",[2]相关演算!CI153)</f>
        <v/>
      </c>
      <c r="CJ153" s="228" t="str">
        <f>IF([2]相关演算!CJ153="","",[2]相关演算!CJ153)</f>
        <v/>
      </c>
      <c r="CK153" s="228" t="str">
        <f>IF([2]相关演算!CK153="","",[2]相关演算!CK153)</f>
        <v/>
      </c>
      <c r="CL153" s="228" t="str">
        <f>IF([2]相关演算!CL153="","",[2]相关演算!CL153)</f>
        <v/>
      </c>
      <c r="CM153" s="228" t="str">
        <f>IF([2]相关演算!CM153="","",[2]相关演算!CM153)</f>
        <v/>
      </c>
      <c r="CN153" s="228" t="str">
        <f>IF([2]相关演算!CN153="","",[2]相关演算!CN153)</f>
        <v/>
      </c>
      <c r="CO153" s="228" t="str">
        <f>IF([2]相关演算!CO153="","",[2]相关演算!CO153)</f>
        <v/>
      </c>
      <c r="CP153" s="228" t="str">
        <f>IF([2]相关演算!CP153="","",[2]相关演算!CP153)</f>
        <v/>
      </c>
      <c r="CQ153" s="228" t="str">
        <f>IF([2]相关演算!CQ153="","",[2]相关演算!CQ153)</f>
        <v/>
      </c>
      <c r="CR153" s="228" t="str">
        <f>IF([2]相关演算!CR153="","",[2]相关演算!CR153)</f>
        <v/>
      </c>
      <c r="CS153" s="228" t="str">
        <f>IF([2]相关演算!CS153="","",[2]相关演算!CS153)</f>
        <v/>
      </c>
      <c r="CT153" s="228" t="str">
        <f>IF([2]相关演算!CT153="","",[2]相关演算!CT153)</f>
        <v/>
      </c>
      <c r="CU153" s="228" t="str">
        <f>IF([2]相关演算!CU153="","",[2]相关演算!CU153)</f>
        <v/>
      </c>
      <c r="CV153" s="228" t="str">
        <f>IF([2]相关演算!CV153="","",[2]相关演算!CV153)</f>
        <v/>
      </c>
      <c r="CW153" s="228" t="str">
        <f>IF([2]相关演算!CW153="","",[2]相关演算!CW153)</f>
        <v/>
      </c>
      <c r="CX153" s="228" t="str">
        <f>IF([2]相关演算!CX153="","",[2]相关演算!CX153)</f>
        <v/>
      </c>
      <c r="CY153" s="228" t="str">
        <f>IF([2]相关演算!CY153="","",[2]相关演算!CY153)</f>
        <v/>
      </c>
      <c r="CZ153" s="228" t="str">
        <f>IF([2]相关演算!CZ153="","",[2]相关演算!CZ153)</f>
        <v/>
      </c>
      <c r="DA153" s="228" t="str">
        <f>IF([2]相关演算!DA153="","",[2]相关演算!DA153)</f>
        <v/>
      </c>
      <c r="DB153" s="228" t="str">
        <f>IF([2]相关演算!DB153="","",[2]相关演算!DB153)</f>
        <v/>
      </c>
      <c r="DC153" s="228" t="str">
        <f>IF([2]相关演算!DC153="","",[2]相关演算!DC153)</f>
        <v/>
      </c>
      <c r="DD153" s="228" t="str">
        <f>IF([2]相关演算!DD153="","",[2]相关演算!DD153)</f>
        <v/>
      </c>
      <c r="DE153" s="228" t="str">
        <f>IF([2]相关演算!DE153="","",[2]相关演算!DE153)</f>
        <v/>
      </c>
      <c r="DF153" s="228" t="str">
        <f>IF([2]相关演算!DF153="","",[2]相关演算!DF153)</f>
        <v/>
      </c>
      <c r="DG153" s="228" t="str">
        <f>IF([2]相关演算!DG153="","",[2]相关演算!DG153)</f>
        <v/>
      </c>
      <c r="DH153" s="228" t="str">
        <f>IF([2]相关演算!DH153="","",[2]相关演算!DH153)</f>
        <v/>
      </c>
      <c r="DI153" s="228" t="str">
        <f>IF([2]相关演算!DI153="","",[2]相关演算!DI153)</f>
        <v/>
      </c>
      <c r="DJ153" s="228" t="str">
        <f>IF([2]相关演算!DJ153="","",[2]相关演算!DJ153)</f>
        <v/>
      </c>
      <c r="DK153" s="228" t="str">
        <f>IF([2]相关演算!DK153="","",[2]相关演算!DK153)</f>
        <v/>
      </c>
      <c r="DL153" s="228" t="str">
        <f>IF([2]相关演算!DL153="","",[2]相关演算!DL153)</f>
        <v/>
      </c>
      <c r="DM153" s="228" t="str">
        <f>IF([2]相关演算!DM153="","",[2]相关演算!DM153)</f>
        <v/>
      </c>
      <c r="DN153" s="228" t="str">
        <f>IF([2]相关演算!DN153="","",[2]相关演算!DN153)</f>
        <v/>
      </c>
      <c r="DO153" s="228" t="str">
        <f>IF([2]相关演算!DO153="","",[2]相关演算!DO153)</f>
        <v/>
      </c>
      <c r="DP153" s="228" t="str">
        <f>IF([2]相关演算!DP153="","",[2]相关演算!DP153)</f>
        <v/>
      </c>
      <c r="DQ153" s="228" t="str">
        <f>IF([2]相关演算!DQ153="","",[2]相关演算!DQ153)</f>
        <v/>
      </c>
      <c r="DR153" s="228" t="str">
        <f>IF([2]相关演算!DR153="","",[2]相关演算!DR153)</f>
        <v/>
      </c>
      <c r="DS153" s="228" t="str">
        <f>IF([2]相关演算!DS153="","",[2]相关演算!DS153)</f>
        <v/>
      </c>
      <c r="DT153" s="228" t="str">
        <f>IF([2]相关演算!DT153="","",[2]相关演算!DT153)</f>
        <v/>
      </c>
      <c r="DU153" s="228" t="str">
        <f>IF([2]相关演算!DU153="","",[2]相关演算!DU153)</f>
        <v/>
      </c>
      <c r="DV153" s="228" t="str">
        <f>IF([2]相关演算!DV153="","",[2]相关演算!DV153)</f>
        <v/>
      </c>
      <c r="DW153" s="228" t="str">
        <f>IF([2]相关演算!DW153="","",[2]相关演算!DW153)</f>
        <v/>
      </c>
      <c r="DX153" s="228" t="str">
        <f>IF([2]相关演算!DX153="","",[2]相关演算!DX153)</f>
        <v/>
      </c>
      <c r="DY153" s="228" t="str">
        <f>IF([2]相关演算!DY153="","",[2]相关演算!DY153)</f>
        <v/>
      </c>
      <c r="DZ153" s="228" t="str">
        <f>IF([2]相关演算!DZ153="","",[2]相关演算!DZ153)</f>
        <v/>
      </c>
      <c r="EA153" s="228" t="str">
        <f>IF([2]相关演算!EA153="","",[2]相关演算!EA153)</f>
        <v/>
      </c>
      <c r="EB153" s="228" t="str">
        <f>IF([2]相关演算!EB153="","",[2]相关演算!EB153)</f>
        <v/>
      </c>
      <c r="EC153" s="228" t="str">
        <f>IF([2]相关演算!EC153="","",[2]相关演算!EC153)</f>
        <v/>
      </c>
      <c r="ED153" s="228" t="str">
        <f>IF([2]相关演算!ED153="","",[2]相关演算!ED153)</f>
        <v/>
      </c>
      <c r="EE153" s="228" t="str">
        <f>IF([2]相关演算!EE153="","",[2]相关演算!EE153)</f>
        <v/>
      </c>
      <c r="EF153" s="228" t="str">
        <f>IF([2]相关演算!EF153="","",[2]相关演算!EF153)</f>
        <v/>
      </c>
      <c r="EG153" s="228" t="str">
        <f>IF([2]相关演算!EG153="","",[2]相关演算!EG153)</f>
        <v/>
      </c>
      <c r="EH153" s="228" t="str">
        <f>IF([2]相关演算!EH153="","",[2]相关演算!EH153)</f>
        <v/>
      </c>
      <c r="EI153" s="228" t="str">
        <f>IF([2]相关演算!EI153="","",[2]相关演算!EI153)</f>
        <v/>
      </c>
      <c r="EJ153" s="228" t="str">
        <f>IF([2]相关演算!EJ153="","",[2]相关演算!EJ153)</f>
        <v/>
      </c>
      <c r="EK153" s="228" t="str">
        <f>IF([2]相关演算!EK153="","",[2]相关演算!EK153)</f>
        <v/>
      </c>
      <c r="EL153" s="228" t="str">
        <f>IF([2]相关演算!EL153="","",[2]相关演算!EL153)</f>
        <v/>
      </c>
      <c r="EM153" s="228" t="str">
        <f>IF([2]相关演算!EM153="","",[2]相关演算!EM153)</f>
        <v/>
      </c>
      <c r="EN153" s="228" t="str">
        <f>IF([2]相关演算!EN153="","",[2]相关演算!EN153)</f>
        <v/>
      </c>
      <c r="EO153" s="228" t="str">
        <f>IF([2]相关演算!EO153="","",[2]相关演算!EO153)</f>
        <v/>
      </c>
      <c r="EP153" s="228" t="str">
        <f>IF([2]相关演算!EP153="","",[2]相关演算!EP153)</f>
        <v/>
      </c>
      <c r="EQ153" s="228" t="str">
        <f>IF([2]相关演算!EQ153="","",[2]相关演算!EQ153)</f>
        <v/>
      </c>
      <c r="ER153" s="228" t="str">
        <f>IF([2]相关演算!ER153="","",[2]相关演算!ER153)</f>
        <v/>
      </c>
      <c r="ES153" s="228" t="str">
        <f>IF([2]相关演算!ES153="","",[2]相关演算!ES153)</f>
        <v/>
      </c>
      <c r="ET153" s="228" t="str">
        <f>IF([2]相关演算!ET153="","",[2]相关演算!ET153)</f>
        <v/>
      </c>
      <c r="EU153" s="228" t="str">
        <f>IF([2]相关演算!EU153="","",[2]相关演算!EU153)</f>
        <v/>
      </c>
      <c r="EV153" s="228" t="str">
        <f>IF([2]相关演算!EV153="","",[2]相关演算!EV153)</f>
        <v/>
      </c>
      <c r="EW153" s="228" t="str">
        <f>IF([2]相关演算!EW153="","",[2]相关演算!EW153)</f>
        <v/>
      </c>
      <c r="EX153" s="228" t="str">
        <f>IF([2]相关演算!EX153="","",[2]相关演算!EX153)</f>
        <v/>
      </c>
      <c r="EY153" s="228" t="str">
        <f>IF([2]相关演算!EY153="","",[2]相关演算!EY153)</f>
        <v/>
      </c>
      <c r="EZ153" s="228" t="str">
        <f>IF([2]相关演算!EZ153="","",[2]相关演算!EZ153)</f>
        <v/>
      </c>
      <c r="FA153" s="228" t="str">
        <f>IF([2]相关演算!FA153="","",[2]相关演算!FA153)</f>
        <v/>
      </c>
      <c r="FB153" s="228" t="str">
        <f>IF([2]相关演算!FB153="","",[2]相关演算!FB153)</f>
        <v/>
      </c>
      <c r="FC153" s="228" t="str">
        <f>IF([2]相关演算!FC153="","",[2]相关演算!FC153)</f>
        <v/>
      </c>
      <c r="FD153" s="228" t="str">
        <f>IF([2]相关演算!FD153="","",[2]相关演算!FD153)</f>
        <v/>
      </c>
      <c r="FE153" s="228" t="str">
        <f>IF([2]相关演算!FE153="","",[2]相关演算!FE153)</f>
        <v/>
      </c>
      <c r="FF153" s="228" t="str">
        <f>IF([2]相关演算!FF153="","",[2]相关演算!FF153)</f>
        <v/>
      </c>
      <c r="FG153" s="228" t="str">
        <f>IF([2]相关演算!FG153="","",[2]相关演算!FG153)</f>
        <v/>
      </c>
      <c r="FH153" s="228">
        <f>IF([2]相关演算!FH153="","",[2]相关演算!FH153)</f>
        <v>10138</v>
      </c>
      <c r="FI153" s="228" t="str">
        <f>IF([2]相关演算!FI153="","",[2]相关演算!FI153)</f>
        <v/>
      </c>
      <c r="FJ153" s="228" t="str">
        <f>IF([2]相关演算!FJ153="","",[2]相关演算!FJ153)</f>
        <v/>
      </c>
      <c r="FK153" s="228" t="str">
        <f>IF([2]相关演算!FK153="","",[2]相关演算!FK153)</f>
        <v/>
      </c>
      <c r="FL153" s="228" t="str">
        <f>IF([2]相关演算!FL153="","",[2]相关演算!FL153)</f>
        <v/>
      </c>
      <c r="FM153" s="228" t="str">
        <f>IF([2]相关演算!FM153="","",[2]相关演算!FM153)</f>
        <v/>
      </c>
      <c r="FN153" s="228" t="str">
        <f>IF([2]相关演算!FN153="","",[2]相关演算!FN153)</f>
        <v/>
      </c>
      <c r="FO153" s="228" t="str">
        <f>IF([2]相关演算!FO153="","",[2]相关演算!FO153)</f>
        <v/>
      </c>
      <c r="FP153" s="228" t="str">
        <f>IF([2]相关演算!FP153="","",[2]相关演算!FP153)</f>
        <v/>
      </c>
      <c r="FQ153" s="228" t="str">
        <f>IF([2]相关演算!FQ153="","",[2]相关演算!FQ153)</f>
        <v/>
      </c>
      <c r="FR153" s="228" t="str">
        <f>IF([2]相关演算!FR153="","",[2]相关演算!FR153)</f>
        <v/>
      </c>
      <c r="FS153" s="228" t="str">
        <f>IF([2]相关演算!FS153="","",[2]相关演算!FS153)</f>
        <v/>
      </c>
      <c r="FT153" s="228" t="str">
        <f>IF([2]相关演算!FT153="","",[2]相关演算!FT153)</f>
        <v/>
      </c>
      <c r="FU153" s="228" t="str">
        <f>IF([2]相关演算!FU153="","",[2]相关演算!FU153)</f>
        <v/>
      </c>
      <c r="FV153" s="228" t="str">
        <f>IF([2]相关演算!FV153="","",[2]相关演算!FV153)</f>
        <v/>
      </c>
      <c r="FW153" s="228" t="str">
        <f>IF([2]相关演算!FW153="","",[2]相关演算!FW153)</f>
        <v/>
      </c>
      <c r="FX153" s="228" t="str">
        <f>IF([2]相关演算!FX153="","",[2]相关演算!FX153)</f>
        <v/>
      </c>
      <c r="FY153" s="228" t="str">
        <f>IF([2]相关演算!FY153="","",[2]相关演算!FY153)</f>
        <v/>
      </c>
      <c r="FZ153" s="228" t="str">
        <f>IF([2]相关演算!FZ153="","",[2]相关演算!FZ153)</f>
        <v/>
      </c>
      <c r="GA153" s="228" t="str">
        <f>IF([2]相关演算!GA153="","",[2]相关演算!GA153)</f>
        <v/>
      </c>
      <c r="GB153" s="228" t="str">
        <f>IF([2]相关演算!GB153="","",[2]相关演算!GB153)</f>
        <v/>
      </c>
      <c r="GC153" s="228" t="str">
        <f>IF([2]相关演算!GC153="","",[2]相关演算!GC153)</f>
        <v/>
      </c>
      <c r="GD153" s="228" t="str">
        <f>IF([2]相关演算!GD153="","",[2]相关演算!GD153)</f>
        <v/>
      </c>
      <c r="GE153" s="228" t="str">
        <f>IF([2]相关演算!GE153="","",[2]相关演算!GE153)</f>
        <v/>
      </c>
      <c r="GF153" s="228" t="str">
        <f>IF([2]相关演算!GF153="","",[2]相关演算!GF153)</f>
        <v/>
      </c>
      <c r="GG153" s="228" t="str">
        <f>IF([2]相关演算!GG153="","",[2]相关演算!GG153)</f>
        <v/>
      </c>
      <c r="GH153" s="228" t="str">
        <f>IF([2]相关演算!GH153="","",[2]相关演算!GH153)</f>
        <v/>
      </c>
      <c r="GI153" s="228" t="str">
        <f>IF([2]相关演算!GI153="","",[2]相关演算!GI153)</f>
        <v/>
      </c>
      <c r="GJ153" s="228" t="str">
        <f>IF([2]相关演算!GJ153="","",[2]相关演算!GJ153)</f>
        <v/>
      </c>
      <c r="GK153" s="228" t="str">
        <f>IF([2]相关演算!GK153="","",[2]相关演算!GK153)</f>
        <v/>
      </c>
      <c r="GL153" s="228" t="str">
        <f>IF([2]相关演算!GL153="","",[2]相关演算!GL153)</f>
        <v/>
      </c>
      <c r="GM153" s="228" t="str">
        <f>IF([2]相关演算!GM153="","",[2]相关演算!GM153)</f>
        <v/>
      </c>
      <c r="GN153" s="228" t="str">
        <f>IF([2]相关演算!GN153="","",[2]相关演算!GN153)</f>
        <v/>
      </c>
      <c r="GO153" s="228" t="str">
        <f>IF([2]相关演算!GO153="","",[2]相关演算!GO153)</f>
        <v/>
      </c>
      <c r="GP153" s="228" t="str">
        <f>IF([2]相关演算!GP153="","",[2]相关演算!GP153)</f>
        <v/>
      </c>
      <c r="GQ153" s="228" t="str">
        <f>IF([2]相关演算!GQ153="","",[2]相关演算!GQ153)</f>
        <v/>
      </c>
      <c r="GR153" s="228" t="str">
        <f>IF([2]相关演算!GR153="","",[2]相关演算!GR153)</f>
        <v/>
      </c>
      <c r="GS153" s="228" t="str">
        <f>IF([2]相关演算!GS153="","",[2]相关演算!GS153)</f>
        <v/>
      </c>
      <c r="GT153" s="228" t="str">
        <f>IF([2]相关演算!GT153="","",[2]相关演算!GT153)</f>
        <v/>
      </c>
      <c r="GU153" s="228" t="str">
        <f>IF([2]相关演算!GU153="","",[2]相关演算!GU153)</f>
        <v/>
      </c>
      <c r="GV153" s="228" t="str">
        <f>IF([2]相关演算!GV153="","",[2]相关演算!GV153)</f>
        <v/>
      </c>
      <c r="GW153" s="228" t="str">
        <f>IF([2]相关演算!GW153="","",[2]相关演算!GW153)</f>
        <v/>
      </c>
      <c r="GX153" s="228" t="str">
        <f>IF([2]相关演算!GX153="","",[2]相关演算!GX153)</f>
        <v/>
      </c>
      <c r="GY153" s="228" t="str">
        <f>IF([2]相关演算!GY153="","",[2]相关演算!GY153)</f>
        <v/>
      </c>
      <c r="GZ153" s="228" t="str">
        <f>IF([2]相关演算!GZ153="","",[2]相关演算!GZ153)</f>
        <v/>
      </c>
    </row>
    <row r="154" spans="1:208">
      <c r="A154" s="228" t="str">
        <f>IF([2]相关演算!A154="","",[2]相关演算!A154)</f>
        <v/>
      </c>
      <c r="B154" s="228" t="str">
        <f>IF([2]相关演算!B154="","",[2]相关演算!B154)</f>
        <v/>
      </c>
      <c r="C154" s="228" t="str">
        <f>IF([2]相关演算!C154="","",[2]相关演算!C154)</f>
        <v/>
      </c>
      <c r="D154" s="228" t="str">
        <f>IF([2]相关演算!D154="","",[2]相关演算!D154)</f>
        <v/>
      </c>
      <c r="E154" s="228" t="str">
        <f>IF([2]相关演算!E154="","",[2]相关演算!E154)</f>
        <v/>
      </c>
      <c r="F154" s="228" t="str">
        <f>IF([2]相关演算!F154="","",[2]相关演算!F154)</f>
        <v/>
      </c>
      <c r="G154" s="228" t="str">
        <f>IF([2]相关演算!G154="","",[2]相关演算!G154)</f>
        <v/>
      </c>
      <c r="H154" s="228" t="str">
        <f>IF([2]相关演算!H154="","",[2]相关演算!H154)</f>
        <v/>
      </c>
      <c r="I154" s="228" t="str">
        <f>IF([2]相关演算!I154="","",[2]相关演算!I154)</f>
        <v/>
      </c>
      <c r="J154" s="228" t="str">
        <f>IF([2]相关演算!J154="","",[2]相关演算!J154)</f>
        <v/>
      </c>
      <c r="K154" s="228" t="str">
        <f>IF([2]相关演算!K154="","",[2]相关演算!K154)</f>
        <v/>
      </c>
      <c r="L154" s="228" t="str">
        <f>IF([2]相关演算!L154="","",[2]相关演算!L154)</f>
        <v/>
      </c>
      <c r="M154" s="228" t="str">
        <f>IF([2]相关演算!M154="","",[2]相关演算!M154)</f>
        <v/>
      </c>
      <c r="N154" s="228" t="str">
        <f>IF([2]相关演算!N154="","",[2]相关演算!N154)</f>
        <v/>
      </c>
      <c r="O154" s="228" t="str">
        <f>IF([2]相关演算!O154="","",[2]相关演算!O154)</f>
        <v/>
      </c>
      <c r="P154" s="228" t="str">
        <f>IF([2]相关演算!P154="","",[2]相关演算!P154)</f>
        <v/>
      </c>
      <c r="Q154" s="228" t="str">
        <f>IF([2]相关演算!Q154="","",[2]相关演算!Q154)</f>
        <v/>
      </c>
      <c r="R154" s="228" t="str">
        <f>IF([2]相关演算!R154="","",[2]相关演算!R154)</f>
        <v/>
      </c>
      <c r="S154" s="228" t="str">
        <f>IF([2]相关演算!S154="","",[2]相关演算!S154)</f>
        <v/>
      </c>
      <c r="T154" s="228" t="str">
        <f>IF([2]相关演算!T154="","",[2]相关演算!T154)</f>
        <v/>
      </c>
      <c r="U154" s="228" t="str">
        <f>IF([2]相关演算!U154="","",[2]相关演算!U154)</f>
        <v/>
      </c>
      <c r="V154" s="228" t="str">
        <f>IF([2]相关演算!V154="","",[2]相关演算!V154)</f>
        <v/>
      </c>
      <c r="W154" s="228" t="str">
        <f>IF([2]相关演算!W154="","",[2]相关演算!W154)</f>
        <v/>
      </c>
      <c r="X154" s="228" t="str">
        <f>IF([2]相关演算!X154="","",[2]相关演算!X154)</f>
        <v/>
      </c>
      <c r="Y154" s="228" t="str">
        <f>IF([2]相关演算!Y154="","",[2]相关演算!Y154)</f>
        <v/>
      </c>
      <c r="Z154" s="228" t="str">
        <f>IF([2]相关演算!Z154="","",[2]相关演算!Z154)</f>
        <v/>
      </c>
      <c r="AA154" s="228" t="str">
        <f>IF([2]相关演算!AA154="","",[2]相关演算!AA154)</f>
        <v/>
      </c>
      <c r="AB154" s="228" t="str">
        <f>IF([2]相关演算!AB154="","",[2]相关演算!AB154)</f>
        <v/>
      </c>
      <c r="AC154" s="228" t="str">
        <f>IF([2]相关演算!AC154="","",[2]相关演算!AC154)</f>
        <v/>
      </c>
      <c r="AD154" s="228" t="str">
        <f>IF([2]相关演算!AD154="","",[2]相关演算!AD154)</f>
        <v/>
      </c>
      <c r="AE154" s="228" t="str">
        <f>IF([2]相关演算!AE154="","",[2]相关演算!AE154)</f>
        <v/>
      </c>
      <c r="AF154" s="228" t="str">
        <f>IF([2]相关演算!AF154="","",[2]相关演算!AF154)</f>
        <v/>
      </c>
      <c r="AG154" s="228" t="str">
        <f>IF([2]相关演算!AG154="","",[2]相关演算!AG154)</f>
        <v/>
      </c>
      <c r="AH154" s="228" t="str">
        <f>IF([2]相关演算!AH154="","",[2]相关演算!AH154)</f>
        <v/>
      </c>
      <c r="AI154" s="228" t="str">
        <f>IF([2]相关演算!AI154="","",[2]相关演算!AI154)</f>
        <v/>
      </c>
      <c r="AJ154" s="228" t="str">
        <f>IF([2]相关演算!AJ154="","",[2]相关演算!AJ154)</f>
        <v/>
      </c>
      <c r="AK154" s="228" t="str">
        <f>IF([2]相关演算!AK154="","",[2]相关演算!AK154)</f>
        <v/>
      </c>
      <c r="AL154" s="228" t="str">
        <f>IF([2]相关演算!AL154="","",[2]相关演算!AL154)</f>
        <v/>
      </c>
      <c r="AM154" s="228" t="str">
        <f>IF([2]相关演算!AM154="","",[2]相关演算!AM154)</f>
        <v/>
      </c>
      <c r="AN154" s="228" t="str">
        <f>IF([2]相关演算!AN154="","",[2]相关演算!AN154)</f>
        <v/>
      </c>
      <c r="AO154" s="228" t="str">
        <f>IF([2]相关演算!AO154="","",[2]相关演算!AO154)</f>
        <v/>
      </c>
      <c r="AP154" s="228" t="str">
        <f>IF([2]相关演算!AP154="","",[2]相关演算!AP154)</f>
        <v/>
      </c>
      <c r="AQ154" s="228" t="str">
        <f>IF([2]相关演算!AQ154="","",[2]相关演算!AQ154)</f>
        <v/>
      </c>
      <c r="AR154" s="228" t="str">
        <f>IF([2]相关演算!AR154="","",[2]相关演算!AR154)</f>
        <v/>
      </c>
      <c r="AS154" s="228" t="str">
        <f>IF([2]相关演算!AS154="","",[2]相关演算!AS154)</f>
        <v/>
      </c>
      <c r="AT154" s="228" t="str">
        <f>IF([2]相关演算!AT154="","",[2]相关演算!AT154)</f>
        <v/>
      </c>
      <c r="AU154" s="228" t="str">
        <f>IF([2]相关演算!AU154="","",[2]相关演算!AU154)</f>
        <v/>
      </c>
      <c r="AV154" s="228" t="str">
        <f>IF([2]相关演算!AV154="","",[2]相关演算!AV154)</f>
        <v/>
      </c>
      <c r="AW154" s="228" t="str">
        <f>IF([2]相关演算!AW154="","",[2]相关演算!AW154)</f>
        <v/>
      </c>
      <c r="AX154" s="228" t="str">
        <f>IF([2]相关演算!AX154="","",[2]相关演算!AX154)</f>
        <v/>
      </c>
      <c r="AY154" s="228" t="str">
        <f>IF([2]相关演算!AY154="","",[2]相关演算!AY154)</f>
        <v/>
      </c>
      <c r="AZ154" s="228" t="str">
        <f>IF([2]相关演算!AZ154="","",[2]相关演算!AZ154)</f>
        <v/>
      </c>
      <c r="BA154" s="228" t="str">
        <f>IF([2]相关演算!BA154="","",[2]相关演算!BA154)</f>
        <v/>
      </c>
      <c r="BB154" s="228" t="str">
        <f>IF([2]相关演算!BB154="","",[2]相关演算!BB154)</f>
        <v/>
      </c>
      <c r="BC154" s="228" t="str">
        <f>IF([2]相关演算!BC154="","",[2]相关演算!BC154)</f>
        <v/>
      </c>
      <c r="BD154" s="228" t="str">
        <f>IF([2]相关演算!BD154="","",[2]相关演算!BD154)</f>
        <v/>
      </c>
      <c r="BE154" s="228" t="str">
        <f>IF([2]相关演算!BE154="","",[2]相关演算!BE154)</f>
        <v/>
      </c>
      <c r="BF154" s="228" t="str">
        <f>IF([2]相关演算!BF154="","",[2]相关演算!BF154)</f>
        <v/>
      </c>
      <c r="BG154" s="228" t="str">
        <f>IF([2]相关演算!BG154="","",[2]相关演算!BG154)</f>
        <v/>
      </c>
      <c r="BH154" s="228" t="str">
        <f>IF([2]相关演算!BH154="","",[2]相关演算!BH154)</f>
        <v/>
      </c>
      <c r="BI154" s="228" t="str">
        <f>IF([2]相关演算!BI154="","",[2]相关演算!BI154)</f>
        <v/>
      </c>
      <c r="BJ154" s="228" t="str">
        <f>IF([2]相关演算!BJ154="","",[2]相关演算!BJ154)</f>
        <v/>
      </c>
      <c r="BK154" s="228" t="str">
        <f>IF([2]相关演算!BK154="","",[2]相关演算!BK154)</f>
        <v/>
      </c>
      <c r="BL154" s="228" t="str">
        <f>IF([2]相关演算!BL154="","",[2]相关演算!BL154)</f>
        <v/>
      </c>
      <c r="BM154" s="228" t="str">
        <f>IF([2]相关演算!BM154="","",[2]相关演算!BM154)</f>
        <v/>
      </c>
      <c r="BN154" s="228" t="str">
        <f>IF([2]相关演算!BN154="","",[2]相关演算!BN154)</f>
        <v/>
      </c>
      <c r="BO154" s="228" t="str">
        <f>IF([2]相关演算!BO154="","",[2]相关演算!BO154)</f>
        <v/>
      </c>
      <c r="BP154" s="228" t="str">
        <f>IF([2]相关演算!BP154="","",[2]相关演算!BP154)</f>
        <v/>
      </c>
      <c r="BQ154" s="228" t="str">
        <f>IF([2]相关演算!BQ154="","",[2]相关演算!BQ154)</f>
        <v/>
      </c>
      <c r="BR154" s="228" t="str">
        <f>IF([2]相关演算!BR154="","",[2]相关演算!BR154)</f>
        <v/>
      </c>
      <c r="BS154" s="228" t="str">
        <f>IF([2]相关演算!BS154="","",[2]相关演算!BS154)</f>
        <v/>
      </c>
      <c r="BT154" s="228" t="str">
        <f>IF([2]相关演算!BT154="","",[2]相关演算!BT154)</f>
        <v/>
      </c>
      <c r="BU154" s="228" t="str">
        <f>IF([2]相关演算!BU154="","",[2]相关演算!BU154)</f>
        <v/>
      </c>
      <c r="BV154" s="228" t="str">
        <f>IF([2]相关演算!BV154="","",[2]相关演算!BV154)</f>
        <v/>
      </c>
      <c r="BW154" s="228" t="str">
        <f>IF([2]相关演算!BW154="","",[2]相关演算!BW154)</f>
        <v/>
      </c>
      <c r="BX154" s="228" t="str">
        <f>IF([2]相关演算!BX154="","",[2]相关演算!BX154)</f>
        <v/>
      </c>
      <c r="BY154" s="228" t="str">
        <f>IF([2]相关演算!BY154="","",[2]相关演算!BY154)</f>
        <v/>
      </c>
      <c r="BZ154" s="228" t="str">
        <f>IF([2]相关演算!BZ154="","",[2]相关演算!BZ154)</f>
        <v/>
      </c>
      <c r="CA154" s="228" t="str">
        <f>IF([2]相关演算!CA154="","",[2]相关演算!CA154)</f>
        <v/>
      </c>
      <c r="CB154" s="228" t="str">
        <f>IF([2]相关演算!CB154="","",[2]相关演算!CB154)</f>
        <v/>
      </c>
      <c r="CC154" s="228" t="str">
        <f>IF([2]相关演算!CC154="","",[2]相关演算!CC154)</f>
        <v/>
      </c>
      <c r="CD154" s="228" t="str">
        <f>IF([2]相关演算!CD154="","",[2]相关演算!CD154)</f>
        <v/>
      </c>
      <c r="CE154" s="228" t="str">
        <f>IF([2]相关演算!CE154="","",[2]相关演算!CE154)</f>
        <v/>
      </c>
      <c r="CF154" s="228" t="str">
        <f>IF([2]相关演算!CF154="","",[2]相关演算!CF154)</f>
        <v/>
      </c>
      <c r="CG154" s="228" t="str">
        <f>IF([2]相关演算!CG154="","",[2]相关演算!CG154)</f>
        <v/>
      </c>
      <c r="CH154" s="228" t="str">
        <f>IF([2]相关演算!CH154="","",[2]相关演算!CH154)</f>
        <v/>
      </c>
      <c r="CI154" s="228" t="str">
        <f>IF([2]相关演算!CI154="","",[2]相关演算!CI154)</f>
        <v/>
      </c>
      <c r="CJ154" s="228" t="str">
        <f>IF([2]相关演算!CJ154="","",[2]相关演算!CJ154)</f>
        <v/>
      </c>
      <c r="CK154" s="228" t="str">
        <f>IF([2]相关演算!CK154="","",[2]相关演算!CK154)</f>
        <v/>
      </c>
      <c r="CL154" s="228" t="str">
        <f>IF([2]相关演算!CL154="","",[2]相关演算!CL154)</f>
        <v/>
      </c>
      <c r="CM154" s="228" t="str">
        <f>IF([2]相关演算!CM154="","",[2]相关演算!CM154)</f>
        <v/>
      </c>
      <c r="CN154" s="228" t="str">
        <f>IF([2]相关演算!CN154="","",[2]相关演算!CN154)</f>
        <v/>
      </c>
      <c r="CO154" s="228" t="str">
        <f>IF([2]相关演算!CO154="","",[2]相关演算!CO154)</f>
        <v/>
      </c>
      <c r="CP154" s="228" t="str">
        <f>IF([2]相关演算!CP154="","",[2]相关演算!CP154)</f>
        <v/>
      </c>
      <c r="CQ154" s="228" t="str">
        <f>IF([2]相关演算!CQ154="","",[2]相关演算!CQ154)</f>
        <v/>
      </c>
      <c r="CR154" s="228" t="str">
        <f>IF([2]相关演算!CR154="","",[2]相关演算!CR154)</f>
        <v/>
      </c>
      <c r="CS154" s="228" t="str">
        <f>IF([2]相关演算!CS154="","",[2]相关演算!CS154)</f>
        <v/>
      </c>
      <c r="CT154" s="228" t="str">
        <f>IF([2]相关演算!CT154="","",[2]相关演算!CT154)</f>
        <v/>
      </c>
      <c r="CU154" s="228" t="str">
        <f>IF([2]相关演算!CU154="","",[2]相关演算!CU154)</f>
        <v/>
      </c>
      <c r="CV154" s="228" t="str">
        <f>IF([2]相关演算!CV154="","",[2]相关演算!CV154)</f>
        <v/>
      </c>
      <c r="CW154" s="228" t="str">
        <f>IF([2]相关演算!CW154="","",[2]相关演算!CW154)</f>
        <v/>
      </c>
      <c r="CX154" s="228" t="str">
        <f>IF([2]相关演算!CX154="","",[2]相关演算!CX154)</f>
        <v/>
      </c>
      <c r="CY154" s="228" t="str">
        <f>IF([2]相关演算!CY154="","",[2]相关演算!CY154)</f>
        <v/>
      </c>
      <c r="CZ154" s="228" t="str">
        <f>IF([2]相关演算!CZ154="","",[2]相关演算!CZ154)</f>
        <v/>
      </c>
      <c r="DA154" s="228" t="str">
        <f>IF([2]相关演算!DA154="","",[2]相关演算!DA154)</f>
        <v/>
      </c>
      <c r="DB154" s="228" t="str">
        <f>IF([2]相关演算!DB154="","",[2]相关演算!DB154)</f>
        <v/>
      </c>
      <c r="DC154" s="228" t="str">
        <f>IF([2]相关演算!DC154="","",[2]相关演算!DC154)</f>
        <v/>
      </c>
      <c r="DD154" s="228" t="str">
        <f>IF([2]相关演算!DD154="","",[2]相关演算!DD154)</f>
        <v/>
      </c>
      <c r="DE154" s="228" t="str">
        <f>IF([2]相关演算!DE154="","",[2]相关演算!DE154)</f>
        <v/>
      </c>
      <c r="DF154" s="228" t="str">
        <f>IF([2]相关演算!DF154="","",[2]相关演算!DF154)</f>
        <v/>
      </c>
      <c r="DG154" s="228" t="str">
        <f>IF([2]相关演算!DG154="","",[2]相关演算!DG154)</f>
        <v/>
      </c>
      <c r="DH154" s="228" t="str">
        <f>IF([2]相关演算!DH154="","",[2]相关演算!DH154)</f>
        <v/>
      </c>
      <c r="DI154" s="228" t="str">
        <f>IF([2]相关演算!DI154="","",[2]相关演算!DI154)</f>
        <v/>
      </c>
      <c r="DJ154" s="228" t="str">
        <f>IF([2]相关演算!DJ154="","",[2]相关演算!DJ154)</f>
        <v/>
      </c>
      <c r="DK154" s="228" t="str">
        <f>IF([2]相关演算!DK154="","",[2]相关演算!DK154)</f>
        <v/>
      </c>
      <c r="DL154" s="228" t="str">
        <f>IF([2]相关演算!DL154="","",[2]相关演算!DL154)</f>
        <v/>
      </c>
      <c r="DM154" s="228" t="str">
        <f>IF([2]相关演算!DM154="","",[2]相关演算!DM154)</f>
        <v/>
      </c>
      <c r="DN154" s="228" t="str">
        <f>IF([2]相关演算!DN154="","",[2]相关演算!DN154)</f>
        <v/>
      </c>
      <c r="DO154" s="228" t="str">
        <f>IF([2]相关演算!DO154="","",[2]相关演算!DO154)</f>
        <v/>
      </c>
      <c r="DP154" s="228" t="str">
        <f>IF([2]相关演算!DP154="","",[2]相关演算!DP154)</f>
        <v/>
      </c>
      <c r="DQ154" s="228" t="str">
        <f>IF([2]相关演算!DQ154="","",[2]相关演算!DQ154)</f>
        <v/>
      </c>
      <c r="DR154" s="228" t="str">
        <f>IF([2]相关演算!DR154="","",[2]相关演算!DR154)</f>
        <v/>
      </c>
      <c r="DS154" s="228" t="str">
        <f>IF([2]相关演算!DS154="","",[2]相关演算!DS154)</f>
        <v/>
      </c>
      <c r="DT154" s="228" t="str">
        <f>IF([2]相关演算!DT154="","",[2]相关演算!DT154)</f>
        <v/>
      </c>
      <c r="DU154" s="228" t="str">
        <f>IF([2]相关演算!DU154="","",[2]相关演算!DU154)</f>
        <v/>
      </c>
      <c r="DV154" s="228" t="str">
        <f>IF([2]相关演算!DV154="","",[2]相关演算!DV154)</f>
        <v/>
      </c>
      <c r="DW154" s="228" t="str">
        <f>IF([2]相关演算!DW154="","",[2]相关演算!DW154)</f>
        <v/>
      </c>
      <c r="DX154" s="228" t="str">
        <f>IF([2]相关演算!DX154="","",[2]相关演算!DX154)</f>
        <v/>
      </c>
      <c r="DY154" s="228" t="str">
        <f>IF([2]相关演算!DY154="","",[2]相关演算!DY154)</f>
        <v/>
      </c>
      <c r="DZ154" s="228" t="str">
        <f>IF([2]相关演算!DZ154="","",[2]相关演算!DZ154)</f>
        <v/>
      </c>
      <c r="EA154" s="228" t="str">
        <f>IF([2]相关演算!EA154="","",[2]相关演算!EA154)</f>
        <v/>
      </c>
      <c r="EB154" s="228" t="str">
        <f>IF([2]相关演算!EB154="","",[2]相关演算!EB154)</f>
        <v/>
      </c>
      <c r="EC154" s="228" t="str">
        <f>IF([2]相关演算!EC154="","",[2]相关演算!EC154)</f>
        <v/>
      </c>
      <c r="ED154" s="228" t="str">
        <f>IF([2]相关演算!ED154="","",[2]相关演算!ED154)</f>
        <v/>
      </c>
      <c r="EE154" s="228" t="str">
        <f>IF([2]相关演算!EE154="","",[2]相关演算!EE154)</f>
        <v/>
      </c>
      <c r="EF154" s="228" t="str">
        <f>IF([2]相关演算!EF154="","",[2]相关演算!EF154)</f>
        <v/>
      </c>
      <c r="EG154" s="228" t="str">
        <f>IF([2]相关演算!EG154="","",[2]相关演算!EG154)</f>
        <v/>
      </c>
      <c r="EH154" s="228" t="str">
        <f>IF([2]相关演算!EH154="","",[2]相关演算!EH154)</f>
        <v/>
      </c>
      <c r="EI154" s="228" t="str">
        <f>IF([2]相关演算!EI154="","",[2]相关演算!EI154)</f>
        <v/>
      </c>
      <c r="EJ154" s="228" t="str">
        <f>IF([2]相关演算!EJ154="","",[2]相关演算!EJ154)</f>
        <v/>
      </c>
      <c r="EK154" s="228" t="str">
        <f>IF([2]相关演算!EK154="","",[2]相关演算!EK154)</f>
        <v/>
      </c>
      <c r="EL154" s="228" t="str">
        <f>IF([2]相关演算!EL154="","",[2]相关演算!EL154)</f>
        <v/>
      </c>
      <c r="EM154" s="228" t="str">
        <f>IF([2]相关演算!EM154="","",[2]相关演算!EM154)</f>
        <v/>
      </c>
      <c r="EN154" s="228" t="str">
        <f>IF([2]相关演算!EN154="","",[2]相关演算!EN154)</f>
        <v/>
      </c>
      <c r="EO154" s="228" t="str">
        <f>IF([2]相关演算!EO154="","",[2]相关演算!EO154)</f>
        <v/>
      </c>
      <c r="EP154" s="228" t="str">
        <f>IF([2]相关演算!EP154="","",[2]相关演算!EP154)</f>
        <v/>
      </c>
      <c r="EQ154" s="228" t="str">
        <f>IF([2]相关演算!EQ154="","",[2]相关演算!EQ154)</f>
        <v/>
      </c>
      <c r="ER154" s="228" t="str">
        <f>IF([2]相关演算!ER154="","",[2]相关演算!ER154)</f>
        <v/>
      </c>
      <c r="ES154" s="228" t="str">
        <f>IF([2]相关演算!ES154="","",[2]相关演算!ES154)</f>
        <v/>
      </c>
      <c r="ET154" s="228" t="str">
        <f>IF([2]相关演算!ET154="","",[2]相关演算!ET154)</f>
        <v/>
      </c>
      <c r="EU154" s="228" t="str">
        <f>IF([2]相关演算!EU154="","",[2]相关演算!EU154)</f>
        <v/>
      </c>
      <c r="EV154" s="228" t="str">
        <f>IF([2]相关演算!EV154="","",[2]相关演算!EV154)</f>
        <v/>
      </c>
      <c r="EW154" s="228" t="str">
        <f>IF([2]相关演算!EW154="","",[2]相关演算!EW154)</f>
        <v/>
      </c>
      <c r="EX154" s="228" t="str">
        <f>IF([2]相关演算!EX154="","",[2]相关演算!EX154)</f>
        <v/>
      </c>
      <c r="EY154" s="228" t="str">
        <f>IF([2]相关演算!EY154="","",[2]相关演算!EY154)</f>
        <v/>
      </c>
      <c r="EZ154" s="228" t="str">
        <f>IF([2]相关演算!EZ154="","",[2]相关演算!EZ154)</f>
        <v/>
      </c>
      <c r="FA154" s="228" t="str">
        <f>IF([2]相关演算!FA154="","",[2]相关演算!FA154)</f>
        <v/>
      </c>
      <c r="FB154" s="228" t="str">
        <f>IF([2]相关演算!FB154="","",[2]相关演算!FB154)</f>
        <v/>
      </c>
      <c r="FC154" s="228" t="str">
        <f>IF([2]相关演算!FC154="","",[2]相关演算!FC154)</f>
        <v/>
      </c>
      <c r="FD154" s="228" t="str">
        <f>IF([2]相关演算!FD154="","",[2]相关演算!FD154)</f>
        <v/>
      </c>
      <c r="FE154" s="228" t="str">
        <f>IF([2]相关演算!FE154="","",[2]相关演算!FE154)</f>
        <v/>
      </c>
      <c r="FF154" s="228" t="str">
        <f>IF([2]相关演算!FF154="","",[2]相关演算!FF154)</f>
        <v/>
      </c>
      <c r="FG154" s="228" t="str">
        <f>IF([2]相关演算!FG154="","",[2]相关演算!FG154)</f>
        <v/>
      </c>
      <c r="FH154" s="228">
        <f>IF([2]相关演算!FH154="","",[2]相关演算!FH154)</f>
        <v>10139</v>
      </c>
      <c r="FI154" s="228" t="str">
        <f>IF([2]相关演算!FI154="","",[2]相关演算!FI154)</f>
        <v/>
      </c>
      <c r="FJ154" s="228" t="str">
        <f>IF([2]相关演算!FJ154="","",[2]相关演算!FJ154)</f>
        <v/>
      </c>
      <c r="FK154" s="228" t="str">
        <f>IF([2]相关演算!FK154="","",[2]相关演算!FK154)</f>
        <v/>
      </c>
      <c r="FL154" s="228" t="str">
        <f>IF([2]相关演算!FL154="","",[2]相关演算!FL154)</f>
        <v/>
      </c>
      <c r="FM154" s="228" t="str">
        <f>IF([2]相关演算!FM154="","",[2]相关演算!FM154)</f>
        <v/>
      </c>
      <c r="FN154" s="228" t="str">
        <f>IF([2]相关演算!FN154="","",[2]相关演算!FN154)</f>
        <v/>
      </c>
      <c r="FO154" s="228" t="str">
        <f>IF([2]相关演算!FO154="","",[2]相关演算!FO154)</f>
        <v/>
      </c>
      <c r="FP154" s="228" t="str">
        <f>IF([2]相关演算!FP154="","",[2]相关演算!FP154)</f>
        <v/>
      </c>
      <c r="FQ154" s="228" t="str">
        <f>IF([2]相关演算!FQ154="","",[2]相关演算!FQ154)</f>
        <v/>
      </c>
      <c r="FR154" s="228" t="str">
        <f>IF([2]相关演算!FR154="","",[2]相关演算!FR154)</f>
        <v/>
      </c>
      <c r="FS154" s="228" t="str">
        <f>IF([2]相关演算!FS154="","",[2]相关演算!FS154)</f>
        <v/>
      </c>
      <c r="FT154" s="228" t="str">
        <f>IF([2]相关演算!FT154="","",[2]相关演算!FT154)</f>
        <v/>
      </c>
      <c r="FU154" s="228" t="str">
        <f>IF([2]相关演算!FU154="","",[2]相关演算!FU154)</f>
        <v/>
      </c>
      <c r="FV154" s="228" t="str">
        <f>IF([2]相关演算!FV154="","",[2]相关演算!FV154)</f>
        <v/>
      </c>
      <c r="FW154" s="228" t="str">
        <f>IF([2]相关演算!FW154="","",[2]相关演算!FW154)</f>
        <v/>
      </c>
      <c r="FX154" s="228" t="str">
        <f>IF([2]相关演算!FX154="","",[2]相关演算!FX154)</f>
        <v/>
      </c>
      <c r="FY154" s="228" t="str">
        <f>IF([2]相关演算!FY154="","",[2]相关演算!FY154)</f>
        <v/>
      </c>
      <c r="FZ154" s="228" t="str">
        <f>IF([2]相关演算!FZ154="","",[2]相关演算!FZ154)</f>
        <v/>
      </c>
      <c r="GA154" s="228" t="str">
        <f>IF([2]相关演算!GA154="","",[2]相关演算!GA154)</f>
        <v/>
      </c>
      <c r="GB154" s="228" t="str">
        <f>IF([2]相关演算!GB154="","",[2]相关演算!GB154)</f>
        <v/>
      </c>
      <c r="GC154" s="228" t="str">
        <f>IF([2]相关演算!GC154="","",[2]相关演算!GC154)</f>
        <v/>
      </c>
      <c r="GD154" s="228" t="str">
        <f>IF([2]相关演算!GD154="","",[2]相关演算!GD154)</f>
        <v/>
      </c>
      <c r="GE154" s="228" t="str">
        <f>IF([2]相关演算!GE154="","",[2]相关演算!GE154)</f>
        <v/>
      </c>
      <c r="GF154" s="228" t="str">
        <f>IF([2]相关演算!GF154="","",[2]相关演算!GF154)</f>
        <v/>
      </c>
      <c r="GG154" s="228" t="str">
        <f>IF([2]相关演算!GG154="","",[2]相关演算!GG154)</f>
        <v/>
      </c>
      <c r="GH154" s="228" t="str">
        <f>IF([2]相关演算!GH154="","",[2]相关演算!GH154)</f>
        <v/>
      </c>
      <c r="GI154" s="228" t="str">
        <f>IF([2]相关演算!GI154="","",[2]相关演算!GI154)</f>
        <v/>
      </c>
      <c r="GJ154" s="228" t="str">
        <f>IF([2]相关演算!GJ154="","",[2]相关演算!GJ154)</f>
        <v/>
      </c>
      <c r="GK154" s="228" t="str">
        <f>IF([2]相关演算!GK154="","",[2]相关演算!GK154)</f>
        <v/>
      </c>
      <c r="GL154" s="228" t="str">
        <f>IF([2]相关演算!GL154="","",[2]相关演算!GL154)</f>
        <v/>
      </c>
      <c r="GM154" s="228" t="str">
        <f>IF([2]相关演算!GM154="","",[2]相关演算!GM154)</f>
        <v/>
      </c>
      <c r="GN154" s="228" t="str">
        <f>IF([2]相关演算!GN154="","",[2]相关演算!GN154)</f>
        <v/>
      </c>
      <c r="GO154" s="228" t="str">
        <f>IF([2]相关演算!GO154="","",[2]相关演算!GO154)</f>
        <v/>
      </c>
      <c r="GP154" s="228" t="str">
        <f>IF([2]相关演算!GP154="","",[2]相关演算!GP154)</f>
        <v/>
      </c>
      <c r="GQ154" s="228" t="str">
        <f>IF([2]相关演算!GQ154="","",[2]相关演算!GQ154)</f>
        <v/>
      </c>
      <c r="GR154" s="228" t="str">
        <f>IF([2]相关演算!GR154="","",[2]相关演算!GR154)</f>
        <v/>
      </c>
      <c r="GS154" s="228" t="str">
        <f>IF([2]相关演算!GS154="","",[2]相关演算!GS154)</f>
        <v/>
      </c>
      <c r="GT154" s="228" t="str">
        <f>IF([2]相关演算!GT154="","",[2]相关演算!GT154)</f>
        <v/>
      </c>
      <c r="GU154" s="228" t="str">
        <f>IF([2]相关演算!GU154="","",[2]相关演算!GU154)</f>
        <v/>
      </c>
      <c r="GV154" s="228" t="str">
        <f>IF([2]相关演算!GV154="","",[2]相关演算!GV154)</f>
        <v/>
      </c>
      <c r="GW154" s="228" t="str">
        <f>IF([2]相关演算!GW154="","",[2]相关演算!GW154)</f>
        <v/>
      </c>
      <c r="GX154" s="228" t="str">
        <f>IF([2]相关演算!GX154="","",[2]相关演算!GX154)</f>
        <v/>
      </c>
      <c r="GY154" s="228" t="str">
        <f>IF([2]相关演算!GY154="","",[2]相关演算!GY154)</f>
        <v/>
      </c>
      <c r="GZ154" s="228" t="str">
        <f>IF([2]相关演算!GZ154="","",[2]相关演算!GZ154)</f>
        <v/>
      </c>
    </row>
    <row r="155" spans="1:208">
      <c r="A155" s="228" t="str">
        <f>IF([2]相关演算!A155="","",[2]相关演算!A155)</f>
        <v/>
      </c>
      <c r="B155" s="228" t="str">
        <f>IF([2]相关演算!B155="","",[2]相关演算!B155)</f>
        <v/>
      </c>
      <c r="C155" s="228" t="str">
        <f>IF([2]相关演算!C155="","",[2]相关演算!C155)</f>
        <v/>
      </c>
      <c r="D155" s="228" t="str">
        <f>IF([2]相关演算!D155="","",[2]相关演算!D155)</f>
        <v/>
      </c>
      <c r="E155" s="228" t="str">
        <f>IF([2]相关演算!E155="","",[2]相关演算!E155)</f>
        <v/>
      </c>
      <c r="F155" s="228" t="str">
        <f>IF([2]相关演算!F155="","",[2]相关演算!F155)</f>
        <v/>
      </c>
      <c r="G155" s="228" t="str">
        <f>IF([2]相关演算!G155="","",[2]相关演算!G155)</f>
        <v/>
      </c>
      <c r="H155" s="228" t="str">
        <f>IF([2]相关演算!H155="","",[2]相关演算!H155)</f>
        <v/>
      </c>
      <c r="I155" s="228" t="str">
        <f>IF([2]相关演算!I155="","",[2]相关演算!I155)</f>
        <v/>
      </c>
      <c r="J155" s="228" t="str">
        <f>IF([2]相关演算!J155="","",[2]相关演算!J155)</f>
        <v/>
      </c>
      <c r="K155" s="228" t="str">
        <f>IF([2]相关演算!K155="","",[2]相关演算!K155)</f>
        <v/>
      </c>
      <c r="L155" s="228" t="str">
        <f>IF([2]相关演算!L155="","",[2]相关演算!L155)</f>
        <v/>
      </c>
      <c r="M155" s="228" t="str">
        <f>IF([2]相关演算!M155="","",[2]相关演算!M155)</f>
        <v/>
      </c>
      <c r="N155" s="228" t="str">
        <f>IF([2]相关演算!N155="","",[2]相关演算!N155)</f>
        <v/>
      </c>
      <c r="O155" s="228" t="str">
        <f>IF([2]相关演算!O155="","",[2]相关演算!O155)</f>
        <v/>
      </c>
      <c r="P155" s="228" t="str">
        <f>IF([2]相关演算!P155="","",[2]相关演算!P155)</f>
        <v/>
      </c>
      <c r="Q155" s="228" t="str">
        <f>IF([2]相关演算!Q155="","",[2]相关演算!Q155)</f>
        <v/>
      </c>
      <c r="R155" s="228" t="str">
        <f>IF([2]相关演算!R155="","",[2]相关演算!R155)</f>
        <v/>
      </c>
      <c r="S155" s="228" t="str">
        <f>IF([2]相关演算!S155="","",[2]相关演算!S155)</f>
        <v/>
      </c>
      <c r="T155" s="228" t="str">
        <f>IF([2]相关演算!T155="","",[2]相关演算!T155)</f>
        <v/>
      </c>
      <c r="U155" s="228" t="str">
        <f>IF([2]相关演算!U155="","",[2]相关演算!U155)</f>
        <v/>
      </c>
      <c r="V155" s="228" t="str">
        <f>IF([2]相关演算!V155="","",[2]相关演算!V155)</f>
        <v/>
      </c>
      <c r="W155" s="228" t="str">
        <f>IF([2]相关演算!W155="","",[2]相关演算!W155)</f>
        <v/>
      </c>
      <c r="X155" s="228" t="str">
        <f>IF([2]相关演算!X155="","",[2]相关演算!X155)</f>
        <v/>
      </c>
      <c r="Y155" s="228" t="str">
        <f>IF([2]相关演算!Y155="","",[2]相关演算!Y155)</f>
        <v/>
      </c>
      <c r="Z155" s="228" t="str">
        <f>IF([2]相关演算!Z155="","",[2]相关演算!Z155)</f>
        <v/>
      </c>
      <c r="AA155" s="228" t="str">
        <f>IF([2]相关演算!AA155="","",[2]相关演算!AA155)</f>
        <v/>
      </c>
      <c r="AB155" s="228" t="str">
        <f>IF([2]相关演算!AB155="","",[2]相关演算!AB155)</f>
        <v/>
      </c>
      <c r="AC155" s="228" t="str">
        <f>IF([2]相关演算!AC155="","",[2]相关演算!AC155)</f>
        <v/>
      </c>
      <c r="AD155" s="228" t="str">
        <f>IF([2]相关演算!AD155="","",[2]相关演算!AD155)</f>
        <v/>
      </c>
      <c r="AE155" s="228" t="str">
        <f>IF([2]相关演算!AE155="","",[2]相关演算!AE155)</f>
        <v/>
      </c>
      <c r="AF155" s="228" t="str">
        <f>IF([2]相关演算!AF155="","",[2]相关演算!AF155)</f>
        <v/>
      </c>
      <c r="AG155" s="228" t="str">
        <f>IF([2]相关演算!AG155="","",[2]相关演算!AG155)</f>
        <v/>
      </c>
      <c r="AH155" s="228" t="str">
        <f>IF([2]相关演算!AH155="","",[2]相关演算!AH155)</f>
        <v/>
      </c>
      <c r="AI155" s="228" t="str">
        <f>IF([2]相关演算!AI155="","",[2]相关演算!AI155)</f>
        <v/>
      </c>
      <c r="AJ155" s="228" t="str">
        <f>IF([2]相关演算!AJ155="","",[2]相关演算!AJ155)</f>
        <v/>
      </c>
      <c r="AK155" s="228" t="str">
        <f>IF([2]相关演算!AK155="","",[2]相关演算!AK155)</f>
        <v/>
      </c>
      <c r="AL155" s="228" t="str">
        <f>IF([2]相关演算!AL155="","",[2]相关演算!AL155)</f>
        <v/>
      </c>
      <c r="AM155" s="228" t="str">
        <f>IF([2]相关演算!AM155="","",[2]相关演算!AM155)</f>
        <v/>
      </c>
      <c r="AN155" s="228" t="str">
        <f>IF([2]相关演算!AN155="","",[2]相关演算!AN155)</f>
        <v/>
      </c>
      <c r="AO155" s="228" t="str">
        <f>IF([2]相关演算!AO155="","",[2]相关演算!AO155)</f>
        <v/>
      </c>
      <c r="AP155" s="228" t="str">
        <f>IF([2]相关演算!AP155="","",[2]相关演算!AP155)</f>
        <v/>
      </c>
      <c r="AQ155" s="228" t="str">
        <f>IF([2]相关演算!AQ155="","",[2]相关演算!AQ155)</f>
        <v/>
      </c>
      <c r="AR155" s="228" t="str">
        <f>IF([2]相关演算!AR155="","",[2]相关演算!AR155)</f>
        <v/>
      </c>
      <c r="AS155" s="228" t="str">
        <f>IF([2]相关演算!AS155="","",[2]相关演算!AS155)</f>
        <v/>
      </c>
      <c r="AT155" s="228" t="str">
        <f>IF([2]相关演算!AT155="","",[2]相关演算!AT155)</f>
        <v/>
      </c>
      <c r="AU155" s="228" t="str">
        <f>IF([2]相关演算!AU155="","",[2]相关演算!AU155)</f>
        <v/>
      </c>
      <c r="AV155" s="228" t="str">
        <f>IF([2]相关演算!AV155="","",[2]相关演算!AV155)</f>
        <v/>
      </c>
      <c r="AW155" s="228" t="str">
        <f>IF([2]相关演算!AW155="","",[2]相关演算!AW155)</f>
        <v/>
      </c>
      <c r="AX155" s="228" t="str">
        <f>IF([2]相关演算!AX155="","",[2]相关演算!AX155)</f>
        <v/>
      </c>
      <c r="AY155" s="228" t="str">
        <f>IF([2]相关演算!AY155="","",[2]相关演算!AY155)</f>
        <v/>
      </c>
      <c r="AZ155" s="228" t="str">
        <f>IF([2]相关演算!AZ155="","",[2]相关演算!AZ155)</f>
        <v/>
      </c>
      <c r="BA155" s="228" t="str">
        <f>IF([2]相关演算!BA155="","",[2]相关演算!BA155)</f>
        <v/>
      </c>
      <c r="BB155" s="228" t="str">
        <f>IF([2]相关演算!BB155="","",[2]相关演算!BB155)</f>
        <v/>
      </c>
      <c r="BC155" s="228" t="str">
        <f>IF([2]相关演算!BC155="","",[2]相关演算!BC155)</f>
        <v/>
      </c>
      <c r="BD155" s="228" t="str">
        <f>IF([2]相关演算!BD155="","",[2]相关演算!BD155)</f>
        <v/>
      </c>
      <c r="BE155" s="228" t="str">
        <f>IF([2]相关演算!BE155="","",[2]相关演算!BE155)</f>
        <v/>
      </c>
      <c r="BF155" s="228" t="str">
        <f>IF([2]相关演算!BF155="","",[2]相关演算!BF155)</f>
        <v/>
      </c>
      <c r="BG155" s="228" t="str">
        <f>IF([2]相关演算!BG155="","",[2]相关演算!BG155)</f>
        <v/>
      </c>
      <c r="BH155" s="228" t="str">
        <f>IF([2]相关演算!BH155="","",[2]相关演算!BH155)</f>
        <v/>
      </c>
      <c r="BI155" s="228" t="str">
        <f>IF([2]相关演算!BI155="","",[2]相关演算!BI155)</f>
        <v/>
      </c>
      <c r="BJ155" s="228" t="str">
        <f>IF([2]相关演算!BJ155="","",[2]相关演算!BJ155)</f>
        <v/>
      </c>
      <c r="BK155" s="228" t="str">
        <f>IF([2]相关演算!BK155="","",[2]相关演算!BK155)</f>
        <v/>
      </c>
      <c r="BL155" s="228" t="str">
        <f>IF([2]相关演算!BL155="","",[2]相关演算!BL155)</f>
        <v/>
      </c>
      <c r="BM155" s="228" t="str">
        <f>IF([2]相关演算!BM155="","",[2]相关演算!BM155)</f>
        <v/>
      </c>
      <c r="BN155" s="228" t="str">
        <f>IF([2]相关演算!BN155="","",[2]相关演算!BN155)</f>
        <v/>
      </c>
      <c r="BO155" s="228" t="str">
        <f>IF([2]相关演算!BO155="","",[2]相关演算!BO155)</f>
        <v/>
      </c>
      <c r="BP155" s="228" t="str">
        <f>IF([2]相关演算!BP155="","",[2]相关演算!BP155)</f>
        <v/>
      </c>
      <c r="BQ155" s="228" t="str">
        <f>IF([2]相关演算!BQ155="","",[2]相关演算!BQ155)</f>
        <v/>
      </c>
      <c r="BR155" s="228" t="str">
        <f>IF([2]相关演算!BR155="","",[2]相关演算!BR155)</f>
        <v/>
      </c>
      <c r="BS155" s="228" t="str">
        <f>IF([2]相关演算!BS155="","",[2]相关演算!BS155)</f>
        <v/>
      </c>
      <c r="BT155" s="228" t="str">
        <f>IF([2]相关演算!BT155="","",[2]相关演算!BT155)</f>
        <v/>
      </c>
      <c r="BU155" s="228" t="str">
        <f>IF([2]相关演算!BU155="","",[2]相关演算!BU155)</f>
        <v/>
      </c>
      <c r="BV155" s="228" t="str">
        <f>IF([2]相关演算!BV155="","",[2]相关演算!BV155)</f>
        <v/>
      </c>
      <c r="BW155" s="228" t="str">
        <f>IF([2]相关演算!BW155="","",[2]相关演算!BW155)</f>
        <v/>
      </c>
      <c r="BX155" s="228" t="str">
        <f>IF([2]相关演算!BX155="","",[2]相关演算!BX155)</f>
        <v/>
      </c>
      <c r="BY155" s="228" t="str">
        <f>IF([2]相关演算!BY155="","",[2]相关演算!BY155)</f>
        <v/>
      </c>
      <c r="BZ155" s="228" t="str">
        <f>IF([2]相关演算!BZ155="","",[2]相关演算!BZ155)</f>
        <v/>
      </c>
      <c r="CA155" s="228" t="str">
        <f>IF([2]相关演算!CA155="","",[2]相关演算!CA155)</f>
        <v/>
      </c>
      <c r="CB155" s="228" t="str">
        <f>IF([2]相关演算!CB155="","",[2]相关演算!CB155)</f>
        <v/>
      </c>
      <c r="CC155" s="228" t="str">
        <f>IF([2]相关演算!CC155="","",[2]相关演算!CC155)</f>
        <v/>
      </c>
      <c r="CD155" s="228" t="str">
        <f>IF([2]相关演算!CD155="","",[2]相关演算!CD155)</f>
        <v/>
      </c>
      <c r="CE155" s="228" t="str">
        <f>IF([2]相关演算!CE155="","",[2]相关演算!CE155)</f>
        <v/>
      </c>
      <c r="CF155" s="228" t="str">
        <f>IF([2]相关演算!CF155="","",[2]相关演算!CF155)</f>
        <v/>
      </c>
      <c r="CG155" s="228" t="str">
        <f>IF([2]相关演算!CG155="","",[2]相关演算!CG155)</f>
        <v/>
      </c>
      <c r="CH155" s="228" t="str">
        <f>IF([2]相关演算!CH155="","",[2]相关演算!CH155)</f>
        <v/>
      </c>
      <c r="CI155" s="228" t="str">
        <f>IF([2]相关演算!CI155="","",[2]相关演算!CI155)</f>
        <v/>
      </c>
      <c r="CJ155" s="228" t="str">
        <f>IF([2]相关演算!CJ155="","",[2]相关演算!CJ155)</f>
        <v/>
      </c>
      <c r="CK155" s="228" t="str">
        <f>IF([2]相关演算!CK155="","",[2]相关演算!CK155)</f>
        <v/>
      </c>
      <c r="CL155" s="228" t="str">
        <f>IF([2]相关演算!CL155="","",[2]相关演算!CL155)</f>
        <v/>
      </c>
      <c r="CM155" s="228" t="str">
        <f>IF([2]相关演算!CM155="","",[2]相关演算!CM155)</f>
        <v/>
      </c>
      <c r="CN155" s="228" t="str">
        <f>IF([2]相关演算!CN155="","",[2]相关演算!CN155)</f>
        <v/>
      </c>
      <c r="CO155" s="228" t="str">
        <f>IF([2]相关演算!CO155="","",[2]相关演算!CO155)</f>
        <v/>
      </c>
      <c r="CP155" s="228" t="str">
        <f>IF([2]相关演算!CP155="","",[2]相关演算!CP155)</f>
        <v/>
      </c>
      <c r="CQ155" s="228" t="str">
        <f>IF([2]相关演算!CQ155="","",[2]相关演算!CQ155)</f>
        <v/>
      </c>
      <c r="CR155" s="228" t="str">
        <f>IF([2]相关演算!CR155="","",[2]相关演算!CR155)</f>
        <v/>
      </c>
      <c r="CS155" s="228" t="str">
        <f>IF([2]相关演算!CS155="","",[2]相关演算!CS155)</f>
        <v/>
      </c>
      <c r="CT155" s="228" t="str">
        <f>IF([2]相关演算!CT155="","",[2]相关演算!CT155)</f>
        <v/>
      </c>
      <c r="CU155" s="228" t="str">
        <f>IF([2]相关演算!CU155="","",[2]相关演算!CU155)</f>
        <v/>
      </c>
      <c r="CV155" s="228" t="str">
        <f>IF([2]相关演算!CV155="","",[2]相关演算!CV155)</f>
        <v/>
      </c>
      <c r="CW155" s="228" t="str">
        <f>IF([2]相关演算!CW155="","",[2]相关演算!CW155)</f>
        <v/>
      </c>
      <c r="CX155" s="228" t="str">
        <f>IF([2]相关演算!CX155="","",[2]相关演算!CX155)</f>
        <v/>
      </c>
      <c r="CY155" s="228" t="str">
        <f>IF([2]相关演算!CY155="","",[2]相关演算!CY155)</f>
        <v/>
      </c>
      <c r="CZ155" s="228" t="str">
        <f>IF([2]相关演算!CZ155="","",[2]相关演算!CZ155)</f>
        <v/>
      </c>
      <c r="DA155" s="228" t="str">
        <f>IF([2]相关演算!DA155="","",[2]相关演算!DA155)</f>
        <v/>
      </c>
      <c r="DB155" s="228" t="str">
        <f>IF([2]相关演算!DB155="","",[2]相关演算!DB155)</f>
        <v/>
      </c>
      <c r="DC155" s="228" t="str">
        <f>IF([2]相关演算!DC155="","",[2]相关演算!DC155)</f>
        <v/>
      </c>
      <c r="DD155" s="228" t="str">
        <f>IF([2]相关演算!DD155="","",[2]相关演算!DD155)</f>
        <v/>
      </c>
      <c r="DE155" s="228" t="str">
        <f>IF([2]相关演算!DE155="","",[2]相关演算!DE155)</f>
        <v/>
      </c>
      <c r="DF155" s="228" t="str">
        <f>IF([2]相关演算!DF155="","",[2]相关演算!DF155)</f>
        <v/>
      </c>
      <c r="DG155" s="228" t="str">
        <f>IF([2]相关演算!DG155="","",[2]相关演算!DG155)</f>
        <v/>
      </c>
      <c r="DH155" s="228" t="str">
        <f>IF([2]相关演算!DH155="","",[2]相关演算!DH155)</f>
        <v/>
      </c>
      <c r="DI155" s="228" t="str">
        <f>IF([2]相关演算!DI155="","",[2]相关演算!DI155)</f>
        <v/>
      </c>
      <c r="DJ155" s="228" t="str">
        <f>IF([2]相关演算!DJ155="","",[2]相关演算!DJ155)</f>
        <v/>
      </c>
      <c r="DK155" s="228" t="str">
        <f>IF([2]相关演算!DK155="","",[2]相关演算!DK155)</f>
        <v/>
      </c>
      <c r="DL155" s="228" t="str">
        <f>IF([2]相关演算!DL155="","",[2]相关演算!DL155)</f>
        <v/>
      </c>
      <c r="DM155" s="228" t="str">
        <f>IF([2]相关演算!DM155="","",[2]相关演算!DM155)</f>
        <v/>
      </c>
      <c r="DN155" s="228" t="str">
        <f>IF([2]相关演算!DN155="","",[2]相关演算!DN155)</f>
        <v/>
      </c>
      <c r="DO155" s="228" t="str">
        <f>IF([2]相关演算!DO155="","",[2]相关演算!DO155)</f>
        <v/>
      </c>
      <c r="DP155" s="228" t="str">
        <f>IF([2]相关演算!DP155="","",[2]相关演算!DP155)</f>
        <v/>
      </c>
      <c r="DQ155" s="228" t="str">
        <f>IF([2]相关演算!DQ155="","",[2]相关演算!DQ155)</f>
        <v/>
      </c>
      <c r="DR155" s="228" t="str">
        <f>IF([2]相关演算!DR155="","",[2]相关演算!DR155)</f>
        <v/>
      </c>
      <c r="DS155" s="228" t="str">
        <f>IF([2]相关演算!DS155="","",[2]相关演算!DS155)</f>
        <v/>
      </c>
      <c r="DT155" s="228" t="str">
        <f>IF([2]相关演算!DT155="","",[2]相关演算!DT155)</f>
        <v/>
      </c>
      <c r="DU155" s="228" t="str">
        <f>IF([2]相关演算!DU155="","",[2]相关演算!DU155)</f>
        <v/>
      </c>
      <c r="DV155" s="228" t="str">
        <f>IF([2]相关演算!DV155="","",[2]相关演算!DV155)</f>
        <v/>
      </c>
      <c r="DW155" s="228" t="str">
        <f>IF([2]相关演算!DW155="","",[2]相关演算!DW155)</f>
        <v/>
      </c>
      <c r="DX155" s="228" t="str">
        <f>IF([2]相关演算!DX155="","",[2]相关演算!DX155)</f>
        <v/>
      </c>
      <c r="DY155" s="228" t="str">
        <f>IF([2]相关演算!DY155="","",[2]相关演算!DY155)</f>
        <v/>
      </c>
      <c r="DZ155" s="228" t="str">
        <f>IF([2]相关演算!DZ155="","",[2]相关演算!DZ155)</f>
        <v/>
      </c>
      <c r="EA155" s="228" t="str">
        <f>IF([2]相关演算!EA155="","",[2]相关演算!EA155)</f>
        <v/>
      </c>
      <c r="EB155" s="228" t="str">
        <f>IF([2]相关演算!EB155="","",[2]相关演算!EB155)</f>
        <v/>
      </c>
      <c r="EC155" s="228" t="str">
        <f>IF([2]相关演算!EC155="","",[2]相关演算!EC155)</f>
        <v/>
      </c>
      <c r="ED155" s="228" t="str">
        <f>IF([2]相关演算!ED155="","",[2]相关演算!ED155)</f>
        <v/>
      </c>
      <c r="EE155" s="228" t="str">
        <f>IF([2]相关演算!EE155="","",[2]相关演算!EE155)</f>
        <v/>
      </c>
      <c r="EF155" s="228" t="str">
        <f>IF([2]相关演算!EF155="","",[2]相关演算!EF155)</f>
        <v/>
      </c>
      <c r="EG155" s="228" t="str">
        <f>IF([2]相关演算!EG155="","",[2]相关演算!EG155)</f>
        <v/>
      </c>
      <c r="EH155" s="228" t="str">
        <f>IF([2]相关演算!EH155="","",[2]相关演算!EH155)</f>
        <v/>
      </c>
      <c r="EI155" s="228" t="str">
        <f>IF([2]相关演算!EI155="","",[2]相关演算!EI155)</f>
        <v/>
      </c>
      <c r="EJ155" s="228" t="str">
        <f>IF([2]相关演算!EJ155="","",[2]相关演算!EJ155)</f>
        <v/>
      </c>
      <c r="EK155" s="228" t="str">
        <f>IF([2]相关演算!EK155="","",[2]相关演算!EK155)</f>
        <v/>
      </c>
      <c r="EL155" s="228" t="str">
        <f>IF([2]相关演算!EL155="","",[2]相关演算!EL155)</f>
        <v/>
      </c>
      <c r="EM155" s="228" t="str">
        <f>IF([2]相关演算!EM155="","",[2]相关演算!EM155)</f>
        <v/>
      </c>
      <c r="EN155" s="228" t="str">
        <f>IF([2]相关演算!EN155="","",[2]相关演算!EN155)</f>
        <v/>
      </c>
      <c r="EO155" s="228" t="str">
        <f>IF([2]相关演算!EO155="","",[2]相关演算!EO155)</f>
        <v/>
      </c>
      <c r="EP155" s="228" t="str">
        <f>IF([2]相关演算!EP155="","",[2]相关演算!EP155)</f>
        <v/>
      </c>
      <c r="EQ155" s="228" t="str">
        <f>IF([2]相关演算!EQ155="","",[2]相关演算!EQ155)</f>
        <v/>
      </c>
      <c r="ER155" s="228" t="str">
        <f>IF([2]相关演算!ER155="","",[2]相关演算!ER155)</f>
        <v/>
      </c>
      <c r="ES155" s="228" t="str">
        <f>IF([2]相关演算!ES155="","",[2]相关演算!ES155)</f>
        <v/>
      </c>
      <c r="ET155" s="228" t="str">
        <f>IF([2]相关演算!ET155="","",[2]相关演算!ET155)</f>
        <v/>
      </c>
      <c r="EU155" s="228" t="str">
        <f>IF([2]相关演算!EU155="","",[2]相关演算!EU155)</f>
        <v/>
      </c>
      <c r="EV155" s="228" t="str">
        <f>IF([2]相关演算!EV155="","",[2]相关演算!EV155)</f>
        <v/>
      </c>
      <c r="EW155" s="228" t="str">
        <f>IF([2]相关演算!EW155="","",[2]相关演算!EW155)</f>
        <v/>
      </c>
      <c r="EX155" s="228" t="str">
        <f>IF([2]相关演算!EX155="","",[2]相关演算!EX155)</f>
        <v/>
      </c>
      <c r="EY155" s="228" t="str">
        <f>IF([2]相关演算!EY155="","",[2]相关演算!EY155)</f>
        <v/>
      </c>
      <c r="EZ155" s="228" t="str">
        <f>IF([2]相关演算!EZ155="","",[2]相关演算!EZ155)</f>
        <v/>
      </c>
      <c r="FA155" s="228" t="str">
        <f>IF([2]相关演算!FA155="","",[2]相关演算!FA155)</f>
        <v/>
      </c>
      <c r="FB155" s="228" t="str">
        <f>IF([2]相关演算!FB155="","",[2]相关演算!FB155)</f>
        <v/>
      </c>
      <c r="FC155" s="228" t="str">
        <f>IF([2]相关演算!FC155="","",[2]相关演算!FC155)</f>
        <v/>
      </c>
      <c r="FD155" s="228" t="str">
        <f>IF([2]相关演算!FD155="","",[2]相关演算!FD155)</f>
        <v/>
      </c>
      <c r="FE155" s="228" t="str">
        <f>IF([2]相关演算!FE155="","",[2]相关演算!FE155)</f>
        <v/>
      </c>
      <c r="FF155" s="228" t="str">
        <f>IF([2]相关演算!FF155="","",[2]相关演算!FF155)</f>
        <v/>
      </c>
      <c r="FG155" s="228" t="str">
        <f>IF([2]相关演算!FG155="","",[2]相关演算!FG155)</f>
        <v/>
      </c>
      <c r="FH155" s="228">
        <f>IF([2]相关演算!FH155="","",[2]相关演算!FH155)</f>
        <v>10140</v>
      </c>
      <c r="FI155" s="228" t="str">
        <f>IF([2]相关演算!FI155="","",[2]相关演算!FI155)</f>
        <v/>
      </c>
      <c r="FJ155" s="228" t="str">
        <f>IF([2]相关演算!FJ155="","",[2]相关演算!FJ155)</f>
        <v/>
      </c>
      <c r="FK155" s="228" t="str">
        <f>IF([2]相关演算!FK155="","",[2]相关演算!FK155)</f>
        <v/>
      </c>
      <c r="FL155" s="228" t="str">
        <f>IF([2]相关演算!FL155="","",[2]相关演算!FL155)</f>
        <v/>
      </c>
      <c r="FM155" s="228" t="str">
        <f>IF([2]相关演算!FM155="","",[2]相关演算!FM155)</f>
        <v/>
      </c>
      <c r="FN155" s="228" t="str">
        <f>IF([2]相关演算!FN155="","",[2]相关演算!FN155)</f>
        <v/>
      </c>
      <c r="FO155" s="228" t="str">
        <f>IF([2]相关演算!FO155="","",[2]相关演算!FO155)</f>
        <v/>
      </c>
      <c r="FP155" s="228" t="str">
        <f>IF([2]相关演算!FP155="","",[2]相关演算!FP155)</f>
        <v/>
      </c>
      <c r="FQ155" s="228" t="str">
        <f>IF([2]相关演算!FQ155="","",[2]相关演算!FQ155)</f>
        <v/>
      </c>
      <c r="FR155" s="228" t="str">
        <f>IF([2]相关演算!FR155="","",[2]相关演算!FR155)</f>
        <v/>
      </c>
      <c r="FS155" s="228" t="str">
        <f>IF([2]相关演算!FS155="","",[2]相关演算!FS155)</f>
        <v/>
      </c>
      <c r="FT155" s="228" t="str">
        <f>IF([2]相关演算!FT155="","",[2]相关演算!FT155)</f>
        <v/>
      </c>
      <c r="FU155" s="228" t="str">
        <f>IF([2]相关演算!FU155="","",[2]相关演算!FU155)</f>
        <v/>
      </c>
      <c r="FV155" s="228" t="str">
        <f>IF([2]相关演算!FV155="","",[2]相关演算!FV155)</f>
        <v/>
      </c>
      <c r="FW155" s="228" t="str">
        <f>IF([2]相关演算!FW155="","",[2]相关演算!FW155)</f>
        <v/>
      </c>
      <c r="FX155" s="228" t="str">
        <f>IF([2]相关演算!FX155="","",[2]相关演算!FX155)</f>
        <v/>
      </c>
      <c r="FY155" s="228" t="str">
        <f>IF([2]相关演算!FY155="","",[2]相关演算!FY155)</f>
        <v/>
      </c>
      <c r="FZ155" s="228" t="str">
        <f>IF([2]相关演算!FZ155="","",[2]相关演算!FZ155)</f>
        <v/>
      </c>
      <c r="GA155" s="228" t="str">
        <f>IF([2]相关演算!GA155="","",[2]相关演算!GA155)</f>
        <v/>
      </c>
      <c r="GB155" s="228" t="str">
        <f>IF([2]相关演算!GB155="","",[2]相关演算!GB155)</f>
        <v/>
      </c>
      <c r="GC155" s="228" t="str">
        <f>IF([2]相关演算!GC155="","",[2]相关演算!GC155)</f>
        <v/>
      </c>
      <c r="GD155" s="228" t="str">
        <f>IF([2]相关演算!GD155="","",[2]相关演算!GD155)</f>
        <v/>
      </c>
      <c r="GE155" s="228" t="str">
        <f>IF([2]相关演算!GE155="","",[2]相关演算!GE155)</f>
        <v/>
      </c>
      <c r="GF155" s="228" t="str">
        <f>IF([2]相关演算!GF155="","",[2]相关演算!GF155)</f>
        <v/>
      </c>
      <c r="GG155" s="228" t="str">
        <f>IF([2]相关演算!GG155="","",[2]相关演算!GG155)</f>
        <v/>
      </c>
      <c r="GH155" s="228" t="str">
        <f>IF([2]相关演算!GH155="","",[2]相关演算!GH155)</f>
        <v/>
      </c>
      <c r="GI155" s="228" t="str">
        <f>IF([2]相关演算!GI155="","",[2]相关演算!GI155)</f>
        <v/>
      </c>
      <c r="GJ155" s="228" t="str">
        <f>IF([2]相关演算!GJ155="","",[2]相关演算!GJ155)</f>
        <v/>
      </c>
      <c r="GK155" s="228" t="str">
        <f>IF([2]相关演算!GK155="","",[2]相关演算!GK155)</f>
        <v/>
      </c>
      <c r="GL155" s="228" t="str">
        <f>IF([2]相关演算!GL155="","",[2]相关演算!GL155)</f>
        <v/>
      </c>
      <c r="GM155" s="228" t="str">
        <f>IF([2]相关演算!GM155="","",[2]相关演算!GM155)</f>
        <v/>
      </c>
      <c r="GN155" s="228" t="str">
        <f>IF([2]相关演算!GN155="","",[2]相关演算!GN155)</f>
        <v/>
      </c>
      <c r="GO155" s="228" t="str">
        <f>IF([2]相关演算!GO155="","",[2]相关演算!GO155)</f>
        <v/>
      </c>
      <c r="GP155" s="228" t="str">
        <f>IF([2]相关演算!GP155="","",[2]相关演算!GP155)</f>
        <v/>
      </c>
      <c r="GQ155" s="228" t="str">
        <f>IF([2]相关演算!GQ155="","",[2]相关演算!GQ155)</f>
        <v/>
      </c>
      <c r="GR155" s="228" t="str">
        <f>IF([2]相关演算!GR155="","",[2]相关演算!GR155)</f>
        <v/>
      </c>
      <c r="GS155" s="228" t="str">
        <f>IF([2]相关演算!GS155="","",[2]相关演算!GS155)</f>
        <v/>
      </c>
      <c r="GT155" s="228" t="str">
        <f>IF([2]相关演算!GT155="","",[2]相关演算!GT155)</f>
        <v/>
      </c>
      <c r="GU155" s="228" t="str">
        <f>IF([2]相关演算!GU155="","",[2]相关演算!GU155)</f>
        <v/>
      </c>
      <c r="GV155" s="228" t="str">
        <f>IF([2]相关演算!GV155="","",[2]相关演算!GV155)</f>
        <v/>
      </c>
      <c r="GW155" s="228" t="str">
        <f>IF([2]相关演算!GW155="","",[2]相关演算!GW155)</f>
        <v/>
      </c>
      <c r="GX155" s="228" t="str">
        <f>IF([2]相关演算!GX155="","",[2]相关演算!GX155)</f>
        <v/>
      </c>
      <c r="GY155" s="228" t="str">
        <f>IF([2]相关演算!GY155="","",[2]相关演算!GY155)</f>
        <v/>
      </c>
      <c r="GZ155" s="228" t="str">
        <f>IF([2]相关演算!GZ155="","",[2]相关演算!GZ155)</f>
        <v/>
      </c>
    </row>
    <row r="156" spans="1:208">
      <c r="A156" s="228" t="str">
        <f>IF([2]相关演算!A156="","",[2]相关演算!A156)</f>
        <v/>
      </c>
      <c r="B156" s="228" t="str">
        <f>IF([2]相关演算!B156="","",[2]相关演算!B156)</f>
        <v/>
      </c>
      <c r="C156" s="228" t="str">
        <f>IF([2]相关演算!C156="","",[2]相关演算!C156)</f>
        <v/>
      </c>
      <c r="D156" s="228" t="str">
        <f>IF([2]相关演算!D156="","",[2]相关演算!D156)</f>
        <v/>
      </c>
      <c r="E156" s="228" t="str">
        <f>IF([2]相关演算!E156="","",[2]相关演算!E156)</f>
        <v/>
      </c>
      <c r="F156" s="228" t="str">
        <f>IF([2]相关演算!F156="","",[2]相关演算!F156)</f>
        <v/>
      </c>
      <c r="G156" s="228" t="str">
        <f>IF([2]相关演算!G156="","",[2]相关演算!G156)</f>
        <v/>
      </c>
      <c r="H156" s="228" t="str">
        <f>IF([2]相关演算!H156="","",[2]相关演算!H156)</f>
        <v/>
      </c>
      <c r="I156" s="228" t="str">
        <f>IF([2]相关演算!I156="","",[2]相关演算!I156)</f>
        <v/>
      </c>
      <c r="J156" s="228" t="str">
        <f>IF([2]相关演算!J156="","",[2]相关演算!J156)</f>
        <v/>
      </c>
      <c r="K156" s="228" t="str">
        <f>IF([2]相关演算!K156="","",[2]相关演算!K156)</f>
        <v/>
      </c>
      <c r="L156" s="228" t="str">
        <f>IF([2]相关演算!L156="","",[2]相关演算!L156)</f>
        <v/>
      </c>
      <c r="M156" s="228" t="str">
        <f>IF([2]相关演算!M156="","",[2]相关演算!M156)</f>
        <v/>
      </c>
      <c r="N156" s="228" t="str">
        <f>IF([2]相关演算!N156="","",[2]相关演算!N156)</f>
        <v/>
      </c>
      <c r="O156" s="228" t="str">
        <f>IF([2]相关演算!O156="","",[2]相关演算!O156)</f>
        <v/>
      </c>
      <c r="P156" s="228" t="str">
        <f>IF([2]相关演算!P156="","",[2]相关演算!P156)</f>
        <v/>
      </c>
      <c r="Q156" s="228" t="str">
        <f>IF([2]相关演算!Q156="","",[2]相关演算!Q156)</f>
        <v/>
      </c>
      <c r="R156" s="228" t="str">
        <f>IF([2]相关演算!R156="","",[2]相关演算!R156)</f>
        <v/>
      </c>
      <c r="S156" s="228" t="str">
        <f>IF([2]相关演算!S156="","",[2]相关演算!S156)</f>
        <v/>
      </c>
      <c r="T156" s="228" t="str">
        <f>IF([2]相关演算!T156="","",[2]相关演算!T156)</f>
        <v/>
      </c>
      <c r="U156" s="228" t="str">
        <f>IF([2]相关演算!U156="","",[2]相关演算!U156)</f>
        <v/>
      </c>
      <c r="V156" s="228" t="str">
        <f>IF([2]相关演算!V156="","",[2]相关演算!V156)</f>
        <v/>
      </c>
      <c r="W156" s="228" t="str">
        <f>IF([2]相关演算!W156="","",[2]相关演算!W156)</f>
        <v/>
      </c>
      <c r="X156" s="228" t="str">
        <f>IF([2]相关演算!X156="","",[2]相关演算!X156)</f>
        <v/>
      </c>
      <c r="Y156" s="228" t="str">
        <f>IF([2]相关演算!Y156="","",[2]相关演算!Y156)</f>
        <v/>
      </c>
      <c r="Z156" s="228" t="str">
        <f>IF([2]相关演算!Z156="","",[2]相关演算!Z156)</f>
        <v/>
      </c>
      <c r="AA156" s="228" t="str">
        <f>IF([2]相关演算!AA156="","",[2]相关演算!AA156)</f>
        <v/>
      </c>
      <c r="AB156" s="228" t="str">
        <f>IF([2]相关演算!AB156="","",[2]相关演算!AB156)</f>
        <v/>
      </c>
      <c r="AC156" s="228" t="str">
        <f>IF([2]相关演算!AC156="","",[2]相关演算!AC156)</f>
        <v/>
      </c>
      <c r="AD156" s="228" t="str">
        <f>IF([2]相关演算!AD156="","",[2]相关演算!AD156)</f>
        <v/>
      </c>
      <c r="AE156" s="228" t="str">
        <f>IF([2]相关演算!AE156="","",[2]相关演算!AE156)</f>
        <v/>
      </c>
      <c r="AF156" s="228" t="str">
        <f>IF([2]相关演算!AF156="","",[2]相关演算!AF156)</f>
        <v/>
      </c>
      <c r="AG156" s="228" t="str">
        <f>IF([2]相关演算!AG156="","",[2]相关演算!AG156)</f>
        <v/>
      </c>
      <c r="AH156" s="228" t="str">
        <f>IF([2]相关演算!AH156="","",[2]相关演算!AH156)</f>
        <v/>
      </c>
      <c r="AI156" s="228" t="str">
        <f>IF([2]相关演算!AI156="","",[2]相关演算!AI156)</f>
        <v/>
      </c>
      <c r="AJ156" s="228" t="str">
        <f>IF([2]相关演算!AJ156="","",[2]相关演算!AJ156)</f>
        <v/>
      </c>
      <c r="AK156" s="228" t="str">
        <f>IF([2]相关演算!AK156="","",[2]相关演算!AK156)</f>
        <v/>
      </c>
      <c r="AL156" s="228" t="str">
        <f>IF([2]相关演算!AL156="","",[2]相关演算!AL156)</f>
        <v/>
      </c>
      <c r="AM156" s="228" t="str">
        <f>IF([2]相关演算!AM156="","",[2]相关演算!AM156)</f>
        <v/>
      </c>
      <c r="AN156" s="228" t="str">
        <f>IF([2]相关演算!AN156="","",[2]相关演算!AN156)</f>
        <v/>
      </c>
      <c r="AO156" s="228" t="str">
        <f>IF([2]相关演算!AO156="","",[2]相关演算!AO156)</f>
        <v/>
      </c>
      <c r="AP156" s="228" t="str">
        <f>IF([2]相关演算!AP156="","",[2]相关演算!AP156)</f>
        <v/>
      </c>
      <c r="AQ156" s="228" t="str">
        <f>IF([2]相关演算!AQ156="","",[2]相关演算!AQ156)</f>
        <v/>
      </c>
      <c r="AR156" s="228" t="str">
        <f>IF([2]相关演算!AR156="","",[2]相关演算!AR156)</f>
        <v/>
      </c>
      <c r="AS156" s="228" t="str">
        <f>IF([2]相关演算!AS156="","",[2]相关演算!AS156)</f>
        <v/>
      </c>
      <c r="AT156" s="228" t="str">
        <f>IF([2]相关演算!AT156="","",[2]相关演算!AT156)</f>
        <v/>
      </c>
      <c r="AU156" s="228" t="str">
        <f>IF([2]相关演算!AU156="","",[2]相关演算!AU156)</f>
        <v/>
      </c>
      <c r="AV156" s="228" t="str">
        <f>IF([2]相关演算!AV156="","",[2]相关演算!AV156)</f>
        <v/>
      </c>
      <c r="AW156" s="228" t="str">
        <f>IF([2]相关演算!AW156="","",[2]相关演算!AW156)</f>
        <v/>
      </c>
      <c r="AX156" s="228" t="str">
        <f>IF([2]相关演算!AX156="","",[2]相关演算!AX156)</f>
        <v/>
      </c>
      <c r="AY156" s="228" t="str">
        <f>IF([2]相关演算!AY156="","",[2]相关演算!AY156)</f>
        <v/>
      </c>
      <c r="AZ156" s="228" t="str">
        <f>IF([2]相关演算!AZ156="","",[2]相关演算!AZ156)</f>
        <v/>
      </c>
      <c r="BA156" s="228" t="str">
        <f>IF([2]相关演算!BA156="","",[2]相关演算!BA156)</f>
        <v/>
      </c>
      <c r="BB156" s="228" t="str">
        <f>IF([2]相关演算!BB156="","",[2]相关演算!BB156)</f>
        <v/>
      </c>
      <c r="BC156" s="228" t="str">
        <f>IF([2]相关演算!BC156="","",[2]相关演算!BC156)</f>
        <v/>
      </c>
      <c r="BD156" s="228" t="str">
        <f>IF([2]相关演算!BD156="","",[2]相关演算!BD156)</f>
        <v/>
      </c>
      <c r="BE156" s="228" t="str">
        <f>IF([2]相关演算!BE156="","",[2]相关演算!BE156)</f>
        <v/>
      </c>
      <c r="BF156" s="228" t="str">
        <f>IF([2]相关演算!BF156="","",[2]相关演算!BF156)</f>
        <v/>
      </c>
      <c r="BG156" s="228" t="str">
        <f>IF([2]相关演算!BG156="","",[2]相关演算!BG156)</f>
        <v/>
      </c>
      <c r="BH156" s="228" t="str">
        <f>IF([2]相关演算!BH156="","",[2]相关演算!BH156)</f>
        <v/>
      </c>
      <c r="BI156" s="228" t="str">
        <f>IF([2]相关演算!BI156="","",[2]相关演算!BI156)</f>
        <v/>
      </c>
      <c r="BJ156" s="228" t="str">
        <f>IF([2]相关演算!BJ156="","",[2]相关演算!BJ156)</f>
        <v/>
      </c>
      <c r="BK156" s="228" t="str">
        <f>IF([2]相关演算!BK156="","",[2]相关演算!BK156)</f>
        <v/>
      </c>
      <c r="BL156" s="228" t="str">
        <f>IF([2]相关演算!BL156="","",[2]相关演算!BL156)</f>
        <v/>
      </c>
      <c r="BM156" s="228" t="str">
        <f>IF([2]相关演算!BM156="","",[2]相关演算!BM156)</f>
        <v/>
      </c>
      <c r="BN156" s="228" t="str">
        <f>IF([2]相关演算!BN156="","",[2]相关演算!BN156)</f>
        <v/>
      </c>
      <c r="BO156" s="228" t="str">
        <f>IF([2]相关演算!BO156="","",[2]相关演算!BO156)</f>
        <v/>
      </c>
      <c r="BP156" s="228" t="str">
        <f>IF([2]相关演算!BP156="","",[2]相关演算!BP156)</f>
        <v/>
      </c>
      <c r="BQ156" s="228" t="str">
        <f>IF([2]相关演算!BQ156="","",[2]相关演算!BQ156)</f>
        <v/>
      </c>
      <c r="BR156" s="228" t="str">
        <f>IF([2]相关演算!BR156="","",[2]相关演算!BR156)</f>
        <v/>
      </c>
      <c r="BS156" s="228" t="str">
        <f>IF([2]相关演算!BS156="","",[2]相关演算!BS156)</f>
        <v/>
      </c>
      <c r="BT156" s="228" t="str">
        <f>IF([2]相关演算!BT156="","",[2]相关演算!BT156)</f>
        <v/>
      </c>
      <c r="BU156" s="228" t="str">
        <f>IF([2]相关演算!BU156="","",[2]相关演算!BU156)</f>
        <v/>
      </c>
      <c r="BV156" s="228" t="str">
        <f>IF([2]相关演算!BV156="","",[2]相关演算!BV156)</f>
        <v/>
      </c>
      <c r="BW156" s="228" t="str">
        <f>IF([2]相关演算!BW156="","",[2]相关演算!BW156)</f>
        <v/>
      </c>
      <c r="BX156" s="228" t="str">
        <f>IF([2]相关演算!BX156="","",[2]相关演算!BX156)</f>
        <v/>
      </c>
      <c r="BY156" s="228" t="str">
        <f>IF([2]相关演算!BY156="","",[2]相关演算!BY156)</f>
        <v/>
      </c>
      <c r="BZ156" s="228" t="str">
        <f>IF([2]相关演算!BZ156="","",[2]相关演算!BZ156)</f>
        <v/>
      </c>
      <c r="CA156" s="228" t="str">
        <f>IF([2]相关演算!CA156="","",[2]相关演算!CA156)</f>
        <v/>
      </c>
      <c r="CB156" s="228" t="str">
        <f>IF([2]相关演算!CB156="","",[2]相关演算!CB156)</f>
        <v/>
      </c>
      <c r="CC156" s="228" t="str">
        <f>IF([2]相关演算!CC156="","",[2]相关演算!CC156)</f>
        <v/>
      </c>
      <c r="CD156" s="228" t="str">
        <f>IF([2]相关演算!CD156="","",[2]相关演算!CD156)</f>
        <v/>
      </c>
      <c r="CE156" s="228" t="str">
        <f>IF([2]相关演算!CE156="","",[2]相关演算!CE156)</f>
        <v/>
      </c>
      <c r="CF156" s="228" t="str">
        <f>IF([2]相关演算!CF156="","",[2]相关演算!CF156)</f>
        <v/>
      </c>
      <c r="CG156" s="228" t="str">
        <f>IF([2]相关演算!CG156="","",[2]相关演算!CG156)</f>
        <v/>
      </c>
      <c r="CH156" s="228" t="str">
        <f>IF([2]相关演算!CH156="","",[2]相关演算!CH156)</f>
        <v/>
      </c>
      <c r="CI156" s="228" t="str">
        <f>IF([2]相关演算!CI156="","",[2]相关演算!CI156)</f>
        <v/>
      </c>
      <c r="CJ156" s="228" t="str">
        <f>IF([2]相关演算!CJ156="","",[2]相关演算!CJ156)</f>
        <v/>
      </c>
      <c r="CK156" s="228" t="str">
        <f>IF([2]相关演算!CK156="","",[2]相关演算!CK156)</f>
        <v/>
      </c>
      <c r="CL156" s="228" t="str">
        <f>IF([2]相关演算!CL156="","",[2]相关演算!CL156)</f>
        <v/>
      </c>
      <c r="CM156" s="228" t="str">
        <f>IF([2]相关演算!CM156="","",[2]相关演算!CM156)</f>
        <v/>
      </c>
      <c r="CN156" s="228" t="str">
        <f>IF([2]相关演算!CN156="","",[2]相关演算!CN156)</f>
        <v/>
      </c>
      <c r="CO156" s="228" t="str">
        <f>IF([2]相关演算!CO156="","",[2]相关演算!CO156)</f>
        <v/>
      </c>
      <c r="CP156" s="228" t="str">
        <f>IF([2]相关演算!CP156="","",[2]相关演算!CP156)</f>
        <v/>
      </c>
      <c r="CQ156" s="228" t="str">
        <f>IF([2]相关演算!CQ156="","",[2]相关演算!CQ156)</f>
        <v/>
      </c>
      <c r="CR156" s="228" t="str">
        <f>IF([2]相关演算!CR156="","",[2]相关演算!CR156)</f>
        <v/>
      </c>
      <c r="CS156" s="228" t="str">
        <f>IF([2]相关演算!CS156="","",[2]相关演算!CS156)</f>
        <v/>
      </c>
      <c r="CT156" s="228" t="str">
        <f>IF([2]相关演算!CT156="","",[2]相关演算!CT156)</f>
        <v/>
      </c>
      <c r="CU156" s="228" t="str">
        <f>IF([2]相关演算!CU156="","",[2]相关演算!CU156)</f>
        <v/>
      </c>
      <c r="CV156" s="228" t="str">
        <f>IF([2]相关演算!CV156="","",[2]相关演算!CV156)</f>
        <v/>
      </c>
      <c r="CW156" s="228" t="str">
        <f>IF([2]相关演算!CW156="","",[2]相关演算!CW156)</f>
        <v/>
      </c>
      <c r="CX156" s="228" t="str">
        <f>IF([2]相关演算!CX156="","",[2]相关演算!CX156)</f>
        <v/>
      </c>
      <c r="CY156" s="228" t="str">
        <f>IF([2]相关演算!CY156="","",[2]相关演算!CY156)</f>
        <v/>
      </c>
      <c r="CZ156" s="228" t="str">
        <f>IF([2]相关演算!CZ156="","",[2]相关演算!CZ156)</f>
        <v/>
      </c>
      <c r="DA156" s="228" t="str">
        <f>IF([2]相关演算!DA156="","",[2]相关演算!DA156)</f>
        <v/>
      </c>
      <c r="DB156" s="228" t="str">
        <f>IF([2]相关演算!DB156="","",[2]相关演算!DB156)</f>
        <v/>
      </c>
      <c r="DC156" s="228" t="str">
        <f>IF([2]相关演算!DC156="","",[2]相关演算!DC156)</f>
        <v/>
      </c>
      <c r="DD156" s="228" t="str">
        <f>IF([2]相关演算!DD156="","",[2]相关演算!DD156)</f>
        <v/>
      </c>
      <c r="DE156" s="228" t="str">
        <f>IF([2]相关演算!DE156="","",[2]相关演算!DE156)</f>
        <v/>
      </c>
      <c r="DF156" s="228" t="str">
        <f>IF([2]相关演算!DF156="","",[2]相关演算!DF156)</f>
        <v/>
      </c>
      <c r="DG156" s="228" t="str">
        <f>IF([2]相关演算!DG156="","",[2]相关演算!DG156)</f>
        <v/>
      </c>
      <c r="DH156" s="228" t="str">
        <f>IF([2]相关演算!DH156="","",[2]相关演算!DH156)</f>
        <v/>
      </c>
      <c r="DI156" s="228" t="str">
        <f>IF([2]相关演算!DI156="","",[2]相关演算!DI156)</f>
        <v/>
      </c>
      <c r="DJ156" s="228" t="str">
        <f>IF([2]相关演算!DJ156="","",[2]相关演算!DJ156)</f>
        <v/>
      </c>
      <c r="DK156" s="228" t="str">
        <f>IF([2]相关演算!DK156="","",[2]相关演算!DK156)</f>
        <v/>
      </c>
      <c r="DL156" s="228" t="str">
        <f>IF([2]相关演算!DL156="","",[2]相关演算!DL156)</f>
        <v/>
      </c>
      <c r="DM156" s="228" t="str">
        <f>IF([2]相关演算!DM156="","",[2]相关演算!DM156)</f>
        <v/>
      </c>
      <c r="DN156" s="228" t="str">
        <f>IF([2]相关演算!DN156="","",[2]相关演算!DN156)</f>
        <v/>
      </c>
      <c r="DO156" s="228" t="str">
        <f>IF([2]相关演算!DO156="","",[2]相关演算!DO156)</f>
        <v/>
      </c>
      <c r="DP156" s="228" t="str">
        <f>IF([2]相关演算!DP156="","",[2]相关演算!DP156)</f>
        <v/>
      </c>
      <c r="DQ156" s="228" t="str">
        <f>IF([2]相关演算!DQ156="","",[2]相关演算!DQ156)</f>
        <v/>
      </c>
      <c r="DR156" s="228" t="str">
        <f>IF([2]相关演算!DR156="","",[2]相关演算!DR156)</f>
        <v/>
      </c>
      <c r="DS156" s="228" t="str">
        <f>IF([2]相关演算!DS156="","",[2]相关演算!DS156)</f>
        <v/>
      </c>
      <c r="DT156" s="228" t="str">
        <f>IF([2]相关演算!DT156="","",[2]相关演算!DT156)</f>
        <v/>
      </c>
      <c r="DU156" s="228" t="str">
        <f>IF([2]相关演算!DU156="","",[2]相关演算!DU156)</f>
        <v/>
      </c>
      <c r="DV156" s="228" t="str">
        <f>IF([2]相关演算!DV156="","",[2]相关演算!DV156)</f>
        <v/>
      </c>
      <c r="DW156" s="228" t="str">
        <f>IF([2]相关演算!DW156="","",[2]相关演算!DW156)</f>
        <v/>
      </c>
      <c r="DX156" s="228" t="str">
        <f>IF([2]相关演算!DX156="","",[2]相关演算!DX156)</f>
        <v/>
      </c>
      <c r="DY156" s="228" t="str">
        <f>IF([2]相关演算!DY156="","",[2]相关演算!DY156)</f>
        <v/>
      </c>
      <c r="DZ156" s="228" t="str">
        <f>IF([2]相关演算!DZ156="","",[2]相关演算!DZ156)</f>
        <v/>
      </c>
      <c r="EA156" s="228" t="str">
        <f>IF([2]相关演算!EA156="","",[2]相关演算!EA156)</f>
        <v/>
      </c>
      <c r="EB156" s="228" t="str">
        <f>IF([2]相关演算!EB156="","",[2]相关演算!EB156)</f>
        <v/>
      </c>
      <c r="EC156" s="228" t="str">
        <f>IF([2]相关演算!EC156="","",[2]相关演算!EC156)</f>
        <v/>
      </c>
      <c r="ED156" s="228" t="str">
        <f>IF([2]相关演算!ED156="","",[2]相关演算!ED156)</f>
        <v/>
      </c>
      <c r="EE156" s="228" t="str">
        <f>IF([2]相关演算!EE156="","",[2]相关演算!EE156)</f>
        <v/>
      </c>
      <c r="EF156" s="228" t="str">
        <f>IF([2]相关演算!EF156="","",[2]相关演算!EF156)</f>
        <v/>
      </c>
      <c r="EG156" s="228" t="str">
        <f>IF([2]相关演算!EG156="","",[2]相关演算!EG156)</f>
        <v/>
      </c>
      <c r="EH156" s="228" t="str">
        <f>IF([2]相关演算!EH156="","",[2]相关演算!EH156)</f>
        <v/>
      </c>
      <c r="EI156" s="228" t="str">
        <f>IF([2]相关演算!EI156="","",[2]相关演算!EI156)</f>
        <v/>
      </c>
      <c r="EJ156" s="228" t="str">
        <f>IF([2]相关演算!EJ156="","",[2]相关演算!EJ156)</f>
        <v/>
      </c>
      <c r="EK156" s="228" t="str">
        <f>IF([2]相关演算!EK156="","",[2]相关演算!EK156)</f>
        <v/>
      </c>
      <c r="EL156" s="228" t="str">
        <f>IF([2]相关演算!EL156="","",[2]相关演算!EL156)</f>
        <v/>
      </c>
      <c r="EM156" s="228" t="str">
        <f>IF([2]相关演算!EM156="","",[2]相关演算!EM156)</f>
        <v/>
      </c>
      <c r="EN156" s="228" t="str">
        <f>IF([2]相关演算!EN156="","",[2]相关演算!EN156)</f>
        <v/>
      </c>
      <c r="EO156" s="228" t="str">
        <f>IF([2]相关演算!EO156="","",[2]相关演算!EO156)</f>
        <v/>
      </c>
      <c r="EP156" s="228" t="str">
        <f>IF([2]相关演算!EP156="","",[2]相关演算!EP156)</f>
        <v/>
      </c>
      <c r="EQ156" s="228" t="str">
        <f>IF([2]相关演算!EQ156="","",[2]相关演算!EQ156)</f>
        <v/>
      </c>
      <c r="ER156" s="228" t="str">
        <f>IF([2]相关演算!ER156="","",[2]相关演算!ER156)</f>
        <v/>
      </c>
      <c r="ES156" s="228" t="str">
        <f>IF([2]相关演算!ES156="","",[2]相关演算!ES156)</f>
        <v/>
      </c>
      <c r="ET156" s="228" t="str">
        <f>IF([2]相关演算!ET156="","",[2]相关演算!ET156)</f>
        <v/>
      </c>
      <c r="EU156" s="228" t="str">
        <f>IF([2]相关演算!EU156="","",[2]相关演算!EU156)</f>
        <v/>
      </c>
      <c r="EV156" s="228" t="str">
        <f>IF([2]相关演算!EV156="","",[2]相关演算!EV156)</f>
        <v/>
      </c>
      <c r="EW156" s="228" t="str">
        <f>IF([2]相关演算!EW156="","",[2]相关演算!EW156)</f>
        <v/>
      </c>
      <c r="EX156" s="228" t="str">
        <f>IF([2]相关演算!EX156="","",[2]相关演算!EX156)</f>
        <v/>
      </c>
      <c r="EY156" s="228" t="str">
        <f>IF([2]相关演算!EY156="","",[2]相关演算!EY156)</f>
        <v/>
      </c>
      <c r="EZ156" s="228" t="str">
        <f>IF([2]相关演算!EZ156="","",[2]相关演算!EZ156)</f>
        <v/>
      </c>
      <c r="FA156" s="228" t="str">
        <f>IF([2]相关演算!FA156="","",[2]相关演算!FA156)</f>
        <v/>
      </c>
      <c r="FB156" s="228" t="str">
        <f>IF([2]相关演算!FB156="","",[2]相关演算!FB156)</f>
        <v/>
      </c>
      <c r="FC156" s="228" t="str">
        <f>IF([2]相关演算!FC156="","",[2]相关演算!FC156)</f>
        <v/>
      </c>
      <c r="FD156" s="228" t="str">
        <f>IF([2]相关演算!FD156="","",[2]相关演算!FD156)</f>
        <v/>
      </c>
      <c r="FE156" s="228" t="str">
        <f>IF([2]相关演算!FE156="","",[2]相关演算!FE156)</f>
        <v/>
      </c>
      <c r="FF156" s="228" t="str">
        <f>IF([2]相关演算!FF156="","",[2]相关演算!FF156)</f>
        <v/>
      </c>
      <c r="FG156" s="228" t="str">
        <f>IF([2]相关演算!FG156="","",[2]相关演算!FG156)</f>
        <v/>
      </c>
      <c r="FH156" s="228">
        <f>IF([2]相关演算!FH156="","",[2]相关演算!FH156)</f>
        <v>10141</v>
      </c>
      <c r="FI156" s="228" t="str">
        <f>IF([2]相关演算!FI156="","",[2]相关演算!FI156)</f>
        <v/>
      </c>
      <c r="FJ156" s="228" t="str">
        <f>IF([2]相关演算!FJ156="","",[2]相关演算!FJ156)</f>
        <v/>
      </c>
      <c r="FK156" s="228" t="str">
        <f>IF([2]相关演算!FK156="","",[2]相关演算!FK156)</f>
        <v/>
      </c>
      <c r="FL156" s="228" t="str">
        <f>IF([2]相关演算!FL156="","",[2]相关演算!FL156)</f>
        <v/>
      </c>
      <c r="FM156" s="228" t="str">
        <f>IF([2]相关演算!FM156="","",[2]相关演算!FM156)</f>
        <v/>
      </c>
      <c r="FN156" s="228" t="str">
        <f>IF([2]相关演算!FN156="","",[2]相关演算!FN156)</f>
        <v/>
      </c>
      <c r="FO156" s="228" t="str">
        <f>IF([2]相关演算!FO156="","",[2]相关演算!FO156)</f>
        <v/>
      </c>
      <c r="FP156" s="228" t="str">
        <f>IF([2]相关演算!FP156="","",[2]相关演算!FP156)</f>
        <v/>
      </c>
      <c r="FQ156" s="228" t="str">
        <f>IF([2]相关演算!FQ156="","",[2]相关演算!FQ156)</f>
        <v/>
      </c>
      <c r="FR156" s="228" t="str">
        <f>IF([2]相关演算!FR156="","",[2]相关演算!FR156)</f>
        <v/>
      </c>
      <c r="FS156" s="228" t="str">
        <f>IF([2]相关演算!FS156="","",[2]相关演算!FS156)</f>
        <v/>
      </c>
      <c r="FT156" s="228" t="str">
        <f>IF([2]相关演算!FT156="","",[2]相关演算!FT156)</f>
        <v/>
      </c>
      <c r="FU156" s="228" t="str">
        <f>IF([2]相关演算!FU156="","",[2]相关演算!FU156)</f>
        <v/>
      </c>
      <c r="FV156" s="228" t="str">
        <f>IF([2]相关演算!FV156="","",[2]相关演算!FV156)</f>
        <v/>
      </c>
      <c r="FW156" s="228" t="str">
        <f>IF([2]相关演算!FW156="","",[2]相关演算!FW156)</f>
        <v/>
      </c>
      <c r="FX156" s="228" t="str">
        <f>IF([2]相关演算!FX156="","",[2]相关演算!FX156)</f>
        <v/>
      </c>
      <c r="FY156" s="228" t="str">
        <f>IF([2]相关演算!FY156="","",[2]相关演算!FY156)</f>
        <v/>
      </c>
      <c r="FZ156" s="228" t="str">
        <f>IF([2]相关演算!FZ156="","",[2]相关演算!FZ156)</f>
        <v/>
      </c>
      <c r="GA156" s="228" t="str">
        <f>IF([2]相关演算!GA156="","",[2]相关演算!GA156)</f>
        <v/>
      </c>
      <c r="GB156" s="228" t="str">
        <f>IF([2]相关演算!GB156="","",[2]相关演算!GB156)</f>
        <v/>
      </c>
      <c r="GC156" s="228" t="str">
        <f>IF([2]相关演算!GC156="","",[2]相关演算!GC156)</f>
        <v/>
      </c>
      <c r="GD156" s="228" t="str">
        <f>IF([2]相关演算!GD156="","",[2]相关演算!GD156)</f>
        <v/>
      </c>
      <c r="GE156" s="228" t="str">
        <f>IF([2]相关演算!GE156="","",[2]相关演算!GE156)</f>
        <v/>
      </c>
      <c r="GF156" s="228" t="str">
        <f>IF([2]相关演算!GF156="","",[2]相关演算!GF156)</f>
        <v/>
      </c>
      <c r="GG156" s="228" t="str">
        <f>IF([2]相关演算!GG156="","",[2]相关演算!GG156)</f>
        <v/>
      </c>
      <c r="GH156" s="228" t="str">
        <f>IF([2]相关演算!GH156="","",[2]相关演算!GH156)</f>
        <v/>
      </c>
      <c r="GI156" s="228" t="str">
        <f>IF([2]相关演算!GI156="","",[2]相关演算!GI156)</f>
        <v/>
      </c>
      <c r="GJ156" s="228" t="str">
        <f>IF([2]相关演算!GJ156="","",[2]相关演算!GJ156)</f>
        <v/>
      </c>
      <c r="GK156" s="228" t="str">
        <f>IF([2]相关演算!GK156="","",[2]相关演算!GK156)</f>
        <v/>
      </c>
      <c r="GL156" s="228" t="str">
        <f>IF([2]相关演算!GL156="","",[2]相关演算!GL156)</f>
        <v/>
      </c>
      <c r="GM156" s="228" t="str">
        <f>IF([2]相关演算!GM156="","",[2]相关演算!GM156)</f>
        <v/>
      </c>
      <c r="GN156" s="228" t="str">
        <f>IF([2]相关演算!GN156="","",[2]相关演算!GN156)</f>
        <v/>
      </c>
      <c r="GO156" s="228" t="str">
        <f>IF([2]相关演算!GO156="","",[2]相关演算!GO156)</f>
        <v/>
      </c>
      <c r="GP156" s="228" t="str">
        <f>IF([2]相关演算!GP156="","",[2]相关演算!GP156)</f>
        <v/>
      </c>
      <c r="GQ156" s="228" t="str">
        <f>IF([2]相关演算!GQ156="","",[2]相关演算!GQ156)</f>
        <v/>
      </c>
      <c r="GR156" s="228" t="str">
        <f>IF([2]相关演算!GR156="","",[2]相关演算!GR156)</f>
        <v/>
      </c>
      <c r="GS156" s="228" t="str">
        <f>IF([2]相关演算!GS156="","",[2]相关演算!GS156)</f>
        <v/>
      </c>
      <c r="GT156" s="228" t="str">
        <f>IF([2]相关演算!GT156="","",[2]相关演算!GT156)</f>
        <v/>
      </c>
      <c r="GU156" s="228" t="str">
        <f>IF([2]相关演算!GU156="","",[2]相关演算!GU156)</f>
        <v/>
      </c>
      <c r="GV156" s="228" t="str">
        <f>IF([2]相关演算!GV156="","",[2]相关演算!GV156)</f>
        <v/>
      </c>
      <c r="GW156" s="228" t="str">
        <f>IF([2]相关演算!GW156="","",[2]相关演算!GW156)</f>
        <v/>
      </c>
      <c r="GX156" s="228" t="str">
        <f>IF([2]相关演算!GX156="","",[2]相关演算!GX156)</f>
        <v/>
      </c>
      <c r="GY156" s="228" t="str">
        <f>IF([2]相关演算!GY156="","",[2]相关演算!GY156)</f>
        <v/>
      </c>
      <c r="GZ156" s="228" t="str">
        <f>IF([2]相关演算!GZ156="","",[2]相关演算!GZ156)</f>
        <v/>
      </c>
    </row>
    <row r="157" spans="1:208">
      <c r="A157" s="228" t="str">
        <f>IF([2]相关演算!A157="","",[2]相关演算!A157)</f>
        <v/>
      </c>
      <c r="B157" s="228" t="str">
        <f>IF([2]相关演算!B157="","",[2]相关演算!B157)</f>
        <v/>
      </c>
      <c r="C157" s="228" t="str">
        <f>IF([2]相关演算!C157="","",[2]相关演算!C157)</f>
        <v/>
      </c>
      <c r="D157" s="228" t="str">
        <f>IF([2]相关演算!D157="","",[2]相关演算!D157)</f>
        <v/>
      </c>
      <c r="E157" s="228" t="str">
        <f>IF([2]相关演算!E157="","",[2]相关演算!E157)</f>
        <v/>
      </c>
      <c r="F157" s="228" t="str">
        <f>IF([2]相关演算!F157="","",[2]相关演算!F157)</f>
        <v/>
      </c>
      <c r="G157" s="228" t="str">
        <f>IF([2]相关演算!G157="","",[2]相关演算!G157)</f>
        <v/>
      </c>
      <c r="H157" s="228" t="str">
        <f>IF([2]相关演算!H157="","",[2]相关演算!H157)</f>
        <v/>
      </c>
      <c r="I157" s="228" t="str">
        <f>IF([2]相关演算!I157="","",[2]相关演算!I157)</f>
        <v/>
      </c>
      <c r="J157" s="228" t="str">
        <f>IF([2]相关演算!J157="","",[2]相关演算!J157)</f>
        <v/>
      </c>
      <c r="K157" s="228" t="str">
        <f>IF([2]相关演算!K157="","",[2]相关演算!K157)</f>
        <v/>
      </c>
      <c r="L157" s="228" t="str">
        <f>IF([2]相关演算!L157="","",[2]相关演算!L157)</f>
        <v/>
      </c>
      <c r="M157" s="228" t="str">
        <f>IF([2]相关演算!M157="","",[2]相关演算!M157)</f>
        <v/>
      </c>
      <c r="N157" s="228" t="str">
        <f>IF([2]相关演算!N157="","",[2]相关演算!N157)</f>
        <v/>
      </c>
      <c r="O157" s="228" t="str">
        <f>IF([2]相关演算!O157="","",[2]相关演算!O157)</f>
        <v/>
      </c>
      <c r="P157" s="228" t="str">
        <f>IF([2]相关演算!P157="","",[2]相关演算!P157)</f>
        <v/>
      </c>
      <c r="Q157" s="228" t="str">
        <f>IF([2]相关演算!Q157="","",[2]相关演算!Q157)</f>
        <v/>
      </c>
      <c r="R157" s="228" t="str">
        <f>IF([2]相关演算!R157="","",[2]相关演算!R157)</f>
        <v/>
      </c>
      <c r="S157" s="228" t="str">
        <f>IF([2]相关演算!S157="","",[2]相关演算!S157)</f>
        <v/>
      </c>
      <c r="T157" s="228" t="str">
        <f>IF([2]相关演算!T157="","",[2]相关演算!T157)</f>
        <v/>
      </c>
      <c r="U157" s="228" t="str">
        <f>IF([2]相关演算!U157="","",[2]相关演算!U157)</f>
        <v/>
      </c>
      <c r="V157" s="228" t="str">
        <f>IF([2]相关演算!V157="","",[2]相关演算!V157)</f>
        <v/>
      </c>
      <c r="W157" s="228" t="str">
        <f>IF([2]相关演算!W157="","",[2]相关演算!W157)</f>
        <v/>
      </c>
      <c r="X157" s="228" t="str">
        <f>IF([2]相关演算!X157="","",[2]相关演算!X157)</f>
        <v/>
      </c>
      <c r="Y157" s="228" t="str">
        <f>IF([2]相关演算!Y157="","",[2]相关演算!Y157)</f>
        <v/>
      </c>
      <c r="Z157" s="228" t="str">
        <f>IF([2]相关演算!Z157="","",[2]相关演算!Z157)</f>
        <v/>
      </c>
      <c r="AA157" s="228" t="str">
        <f>IF([2]相关演算!AA157="","",[2]相关演算!AA157)</f>
        <v/>
      </c>
      <c r="AB157" s="228" t="str">
        <f>IF([2]相关演算!AB157="","",[2]相关演算!AB157)</f>
        <v/>
      </c>
      <c r="AC157" s="228" t="str">
        <f>IF([2]相关演算!AC157="","",[2]相关演算!AC157)</f>
        <v/>
      </c>
      <c r="AD157" s="228" t="str">
        <f>IF([2]相关演算!AD157="","",[2]相关演算!AD157)</f>
        <v/>
      </c>
      <c r="AE157" s="228" t="str">
        <f>IF([2]相关演算!AE157="","",[2]相关演算!AE157)</f>
        <v/>
      </c>
      <c r="AF157" s="228" t="str">
        <f>IF([2]相关演算!AF157="","",[2]相关演算!AF157)</f>
        <v/>
      </c>
      <c r="AG157" s="228" t="str">
        <f>IF([2]相关演算!AG157="","",[2]相关演算!AG157)</f>
        <v/>
      </c>
      <c r="AH157" s="228" t="str">
        <f>IF([2]相关演算!AH157="","",[2]相关演算!AH157)</f>
        <v/>
      </c>
      <c r="AI157" s="228" t="str">
        <f>IF([2]相关演算!AI157="","",[2]相关演算!AI157)</f>
        <v/>
      </c>
      <c r="AJ157" s="228" t="str">
        <f>IF([2]相关演算!AJ157="","",[2]相关演算!AJ157)</f>
        <v/>
      </c>
      <c r="AK157" s="228" t="str">
        <f>IF([2]相关演算!AK157="","",[2]相关演算!AK157)</f>
        <v/>
      </c>
      <c r="AL157" s="228" t="str">
        <f>IF([2]相关演算!AL157="","",[2]相关演算!AL157)</f>
        <v/>
      </c>
      <c r="AM157" s="228" t="str">
        <f>IF([2]相关演算!AM157="","",[2]相关演算!AM157)</f>
        <v/>
      </c>
      <c r="AN157" s="228" t="str">
        <f>IF([2]相关演算!AN157="","",[2]相关演算!AN157)</f>
        <v/>
      </c>
      <c r="AO157" s="228" t="str">
        <f>IF([2]相关演算!AO157="","",[2]相关演算!AO157)</f>
        <v/>
      </c>
      <c r="AP157" s="228" t="str">
        <f>IF([2]相关演算!AP157="","",[2]相关演算!AP157)</f>
        <v/>
      </c>
      <c r="AQ157" s="228" t="str">
        <f>IF([2]相关演算!AQ157="","",[2]相关演算!AQ157)</f>
        <v/>
      </c>
      <c r="AR157" s="228" t="str">
        <f>IF([2]相关演算!AR157="","",[2]相关演算!AR157)</f>
        <v/>
      </c>
      <c r="AS157" s="228" t="str">
        <f>IF([2]相关演算!AS157="","",[2]相关演算!AS157)</f>
        <v/>
      </c>
      <c r="AT157" s="228" t="str">
        <f>IF([2]相关演算!AT157="","",[2]相关演算!AT157)</f>
        <v/>
      </c>
      <c r="AU157" s="228" t="str">
        <f>IF([2]相关演算!AU157="","",[2]相关演算!AU157)</f>
        <v/>
      </c>
      <c r="AV157" s="228" t="str">
        <f>IF([2]相关演算!AV157="","",[2]相关演算!AV157)</f>
        <v/>
      </c>
      <c r="AW157" s="228" t="str">
        <f>IF([2]相关演算!AW157="","",[2]相关演算!AW157)</f>
        <v/>
      </c>
      <c r="AX157" s="228" t="str">
        <f>IF([2]相关演算!AX157="","",[2]相关演算!AX157)</f>
        <v/>
      </c>
      <c r="AY157" s="228" t="str">
        <f>IF([2]相关演算!AY157="","",[2]相关演算!AY157)</f>
        <v/>
      </c>
      <c r="AZ157" s="228" t="str">
        <f>IF([2]相关演算!AZ157="","",[2]相关演算!AZ157)</f>
        <v/>
      </c>
      <c r="BA157" s="228" t="str">
        <f>IF([2]相关演算!BA157="","",[2]相关演算!BA157)</f>
        <v/>
      </c>
      <c r="BB157" s="228" t="str">
        <f>IF([2]相关演算!BB157="","",[2]相关演算!BB157)</f>
        <v/>
      </c>
      <c r="BC157" s="228" t="str">
        <f>IF([2]相关演算!BC157="","",[2]相关演算!BC157)</f>
        <v/>
      </c>
      <c r="BD157" s="228" t="str">
        <f>IF([2]相关演算!BD157="","",[2]相关演算!BD157)</f>
        <v/>
      </c>
      <c r="BE157" s="228" t="str">
        <f>IF([2]相关演算!BE157="","",[2]相关演算!BE157)</f>
        <v/>
      </c>
      <c r="BF157" s="228" t="str">
        <f>IF([2]相关演算!BF157="","",[2]相关演算!BF157)</f>
        <v/>
      </c>
      <c r="BG157" s="228" t="str">
        <f>IF([2]相关演算!BG157="","",[2]相关演算!BG157)</f>
        <v/>
      </c>
      <c r="BH157" s="228" t="str">
        <f>IF([2]相关演算!BH157="","",[2]相关演算!BH157)</f>
        <v/>
      </c>
      <c r="BI157" s="228" t="str">
        <f>IF([2]相关演算!BI157="","",[2]相关演算!BI157)</f>
        <v/>
      </c>
      <c r="BJ157" s="228" t="str">
        <f>IF([2]相关演算!BJ157="","",[2]相关演算!BJ157)</f>
        <v/>
      </c>
      <c r="BK157" s="228" t="str">
        <f>IF([2]相关演算!BK157="","",[2]相关演算!BK157)</f>
        <v/>
      </c>
      <c r="BL157" s="228" t="str">
        <f>IF([2]相关演算!BL157="","",[2]相关演算!BL157)</f>
        <v/>
      </c>
      <c r="BM157" s="228" t="str">
        <f>IF([2]相关演算!BM157="","",[2]相关演算!BM157)</f>
        <v/>
      </c>
      <c r="BN157" s="228" t="str">
        <f>IF([2]相关演算!BN157="","",[2]相关演算!BN157)</f>
        <v/>
      </c>
      <c r="BO157" s="228" t="str">
        <f>IF([2]相关演算!BO157="","",[2]相关演算!BO157)</f>
        <v/>
      </c>
      <c r="BP157" s="228" t="str">
        <f>IF([2]相关演算!BP157="","",[2]相关演算!BP157)</f>
        <v/>
      </c>
      <c r="BQ157" s="228" t="str">
        <f>IF([2]相关演算!BQ157="","",[2]相关演算!BQ157)</f>
        <v/>
      </c>
      <c r="BR157" s="228" t="str">
        <f>IF([2]相关演算!BR157="","",[2]相关演算!BR157)</f>
        <v/>
      </c>
      <c r="BS157" s="228" t="str">
        <f>IF([2]相关演算!BS157="","",[2]相关演算!BS157)</f>
        <v/>
      </c>
      <c r="BT157" s="228" t="str">
        <f>IF([2]相关演算!BT157="","",[2]相关演算!BT157)</f>
        <v/>
      </c>
      <c r="BU157" s="228" t="str">
        <f>IF([2]相关演算!BU157="","",[2]相关演算!BU157)</f>
        <v/>
      </c>
      <c r="BV157" s="228" t="str">
        <f>IF([2]相关演算!BV157="","",[2]相关演算!BV157)</f>
        <v/>
      </c>
      <c r="BW157" s="228" t="str">
        <f>IF([2]相关演算!BW157="","",[2]相关演算!BW157)</f>
        <v/>
      </c>
      <c r="BX157" s="228" t="str">
        <f>IF([2]相关演算!BX157="","",[2]相关演算!BX157)</f>
        <v/>
      </c>
      <c r="BY157" s="228" t="str">
        <f>IF([2]相关演算!BY157="","",[2]相关演算!BY157)</f>
        <v/>
      </c>
      <c r="BZ157" s="228" t="str">
        <f>IF([2]相关演算!BZ157="","",[2]相关演算!BZ157)</f>
        <v/>
      </c>
      <c r="CA157" s="228" t="str">
        <f>IF([2]相关演算!CA157="","",[2]相关演算!CA157)</f>
        <v/>
      </c>
      <c r="CB157" s="228" t="str">
        <f>IF([2]相关演算!CB157="","",[2]相关演算!CB157)</f>
        <v/>
      </c>
      <c r="CC157" s="228" t="str">
        <f>IF([2]相关演算!CC157="","",[2]相关演算!CC157)</f>
        <v/>
      </c>
      <c r="CD157" s="228" t="str">
        <f>IF([2]相关演算!CD157="","",[2]相关演算!CD157)</f>
        <v/>
      </c>
      <c r="CE157" s="228" t="str">
        <f>IF([2]相关演算!CE157="","",[2]相关演算!CE157)</f>
        <v/>
      </c>
      <c r="CF157" s="228" t="str">
        <f>IF([2]相关演算!CF157="","",[2]相关演算!CF157)</f>
        <v/>
      </c>
      <c r="CG157" s="228" t="str">
        <f>IF([2]相关演算!CG157="","",[2]相关演算!CG157)</f>
        <v/>
      </c>
      <c r="CH157" s="228" t="str">
        <f>IF([2]相关演算!CH157="","",[2]相关演算!CH157)</f>
        <v/>
      </c>
      <c r="CI157" s="228" t="str">
        <f>IF([2]相关演算!CI157="","",[2]相关演算!CI157)</f>
        <v/>
      </c>
      <c r="CJ157" s="228" t="str">
        <f>IF([2]相关演算!CJ157="","",[2]相关演算!CJ157)</f>
        <v/>
      </c>
      <c r="CK157" s="228" t="str">
        <f>IF([2]相关演算!CK157="","",[2]相关演算!CK157)</f>
        <v/>
      </c>
      <c r="CL157" s="228" t="str">
        <f>IF([2]相关演算!CL157="","",[2]相关演算!CL157)</f>
        <v/>
      </c>
      <c r="CM157" s="228" t="str">
        <f>IF([2]相关演算!CM157="","",[2]相关演算!CM157)</f>
        <v/>
      </c>
      <c r="CN157" s="228" t="str">
        <f>IF([2]相关演算!CN157="","",[2]相关演算!CN157)</f>
        <v/>
      </c>
      <c r="CO157" s="228" t="str">
        <f>IF([2]相关演算!CO157="","",[2]相关演算!CO157)</f>
        <v/>
      </c>
      <c r="CP157" s="228" t="str">
        <f>IF([2]相关演算!CP157="","",[2]相关演算!CP157)</f>
        <v/>
      </c>
      <c r="CQ157" s="228" t="str">
        <f>IF([2]相关演算!CQ157="","",[2]相关演算!CQ157)</f>
        <v/>
      </c>
      <c r="CR157" s="228" t="str">
        <f>IF([2]相关演算!CR157="","",[2]相关演算!CR157)</f>
        <v/>
      </c>
      <c r="CS157" s="228" t="str">
        <f>IF([2]相关演算!CS157="","",[2]相关演算!CS157)</f>
        <v/>
      </c>
      <c r="CT157" s="228" t="str">
        <f>IF([2]相关演算!CT157="","",[2]相关演算!CT157)</f>
        <v/>
      </c>
      <c r="CU157" s="228" t="str">
        <f>IF([2]相关演算!CU157="","",[2]相关演算!CU157)</f>
        <v/>
      </c>
      <c r="CV157" s="228" t="str">
        <f>IF([2]相关演算!CV157="","",[2]相关演算!CV157)</f>
        <v/>
      </c>
      <c r="CW157" s="228" t="str">
        <f>IF([2]相关演算!CW157="","",[2]相关演算!CW157)</f>
        <v/>
      </c>
      <c r="CX157" s="228" t="str">
        <f>IF([2]相关演算!CX157="","",[2]相关演算!CX157)</f>
        <v/>
      </c>
      <c r="CY157" s="228" t="str">
        <f>IF([2]相关演算!CY157="","",[2]相关演算!CY157)</f>
        <v/>
      </c>
      <c r="CZ157" s="228" t="str">
        <f>IF([2]相关演算!CZ157="","",[2]相关演算!CZ157)</f>
        <v/>
      </c>
      <c r="DA157" s="228" t="str">
        <f>IF([2]相关演算!DA157="","",[2]相关演算!DA157)</f>
        <v/>
      </c>
      <c r="DB157" s="228" t="str">
        <f>IF([2]相关演算!DB157="","",[2]相关演算!DB157)</f>
        <v/>
      </c>
      <c r="DC157" s="228" t="str">
        <f>IF([2]相关演算!DC157="","",[2]相关演算!DC157)</f>
        <v/>
      </c>
      <c r="DD157" s="228" t="str">
        <f>IF([2]相关演算!DD157="","",[2]相关演算!DD157)</f>
        <v/>
      </c>
      <c r="DE157" s="228" t="str">
        <f>IF([2]相关演算!DE157="","",[2]相关演算!DE157)</f>
        <v/>
      </c>
      <c r="DF157" s="228" t="str">
        <f>IF([2]相关演算!DF157="","",[2]相关演算!DF157)</f>
        <v/>
      </c>
      <c r="DG157" s="228" t="str">
        <f>IF([2]相关演算!DG157="","",[2]相关演算!DG157)</f>
        <v/>
      </c>
      <c r="DH157" s="228" t="str">
        <f>IF([2]相关演算!DH157="","",[2]相关演算!DH157)</f>
        <v/>
      </c>
      <c r="DI157" s="228" t="str">
        <f>IF([2]相关演算!DI157="","",[2]相关演算!DI157)</f>
        <v/>
      </c>
      <c r="DJ157" s="228" t="str">
        <f>IF([2]相关演算!DJ157="","",[2]相关演算!DJ157)</f>
        <v/>
      </c>
      <c r="DK157" s="228" t="str">
        <f>IF([2]相关演算!DK157="","",[2]相关演算!DK157)</f>
        <v/>
      </c>
      <c r="DL157" s="228" t="str">
        <f>IF([2]相关演算!DL157="","",[2]相关演算!DL157)</f>
        <v/>
      </c>
      <c r="DM157" s="228" t="str">
        <f>IF([2]相关演算!DM157="","",[2]相关演算!DM157)</f>
        <v/>
      </c>
      <c r="DN157" s="228" t="str">
        <f>IF([2]相关演算!DN157="","",[2]相关演算!DN157)</f>
        <v/>
      </c>
      <c r="DO157" s="228" t="str">
        <f>IF([2]相关演算!DO157="","",[2]相关演算!DO157)</f>
        <v/>
      </c>
      <c r="DP157" s="228" t="str">
        <f>IF([2]相关演算!DP157="","",[2]相关演算!DP157)</f>
        <v/>
      </c>
      <c r="DQ157" s="228" t="str">
        <f>IF([2]相关演算!DQ157="","",[2]相关演算!DQ157)</f>
        <v/>
      </c>
      <c r="DR157" s="228" t="str">
        <f>IF([2]相关演算!DR157="","",[2]相关演算!DR157)</f>
        <v/>
      </c>
      <c r="DS157" s="228" t="str">
        <f>IF([2]相关演算!DS157="","",[2]相关演算!DS157)</f>
        <v/>
      </c>
      <c r="DT157" s="228" t="str">
        <f>IF([2]相关演算!DT157="","",[2]相关演算!DT157)</f>
        <v/>
      </c>
      <c r="DU157" s="228" t="str">
        <f>IF([2]相关演算!DU157="","",[2]相关演算!DU157)</f>
        <v/>
      </c>
      <c r="DV157" s="228" t="str">
        <f>IF([2]相关演算!DV157="","",[2]相关演算!DV157)</f>
        <v/>
      </c>
      <c r="DW157" s="228" t="str">
        <f>IF([2]相关演算!DW157="","",[2]相关演算!DW157)</f>
        <v/>
      </c>
      <c r="DX157" s="228" t="str">
        <f>IF([2]相关演算!DX157="","",[2]相关演算!DX157)</f>
        <v/>
      </c>
      <c r="DY157" s="228" t="str">
        <f>IF([2]相关演算!DY157="","",[2]相关演算!DY157)</f>
        <v/>
      </c>
      <c r="DZ157" s="228" t="str">
        <f>IF([2]相关演算!DZ157="","",[2]相关演算!DZ157)</f>
        <v/>
      </c>
      <c r="EA157" s="228" t="str">
        <f>IF([2]相关演算!EA157="","",[2]相关演算!EA157)</f>
        <v/>
      </c>
      <c r="EB157" s="228" t="str">
        <f>IF([2]相关演算!EB157="","",[2]相关演算!EB157)</f>
        <v/>
      </c>
      <c r="EC157" s="228" t="str">
        <f>IF([2]相关演算!EC157="","",[2]相关演算!EC157)</f>
        <v/>
      </c>
      <c r="ED157" s="228" t="str">
        <f>IF([2]相关演算!ED157="","",[2]相关演算!ED157)</f>
        <v/>
      </c>
      <c r="EE157" s="228" t="str">
        <f>IF([2]相关演算!EE157="","",[2]相关演算!EE157)</f>
        <v/>
      </c>
      <c r="EF157" s="228" t="str">
        <f>IF([2]相关演算!EF157="","",[2]相关演算!EF157)</f>
        <v/>
      </c>
      <c r="EG157" s="228" t="str">
        <f>IF([2]相关演算!EG157="","",[2]相关演算!EG157)</f>
        <v/>
      </c>
      <c r="EH157" s="228" t="str">
        <f>IF([2]相关演算!EH157="","",[2]相关演算!EH157)</f>
        <v/>
      </c>
      <c r="EI157" s="228" t="str">
        <f>IF([2]相关演算!EI157="","",[2]相关演算!EI157)</f>
        <v/>
      </c>
      <c r="EJ157" s="228" t="str">
        <f>IF([2]相关演算!EJ157="","",[2]相关演算!EJ157)</f>
        <v/>
      </c>
      <c r="EK157" s="228" t="str">
        <f>IF([2]相关演算!EK157="","",[2]相关演算!EK157)</f>
        <v/>
      </c>
      <c r="EL157" s="228" t="str">
        <f>IF([2]相关演算!EL157="","",[2]相关演算!EL157)</f>
        <v/>
      </c>
      <c r="EM157" s="228" t="str">
        <f>IF([2]相关演算!EM157="","",[2]相关演算!EM157)</f>
        <v/>
      </c>
      <c r="EN157" s="228" t="str">
        <f>IF([2]相关演算!EN157="","",[2]相关演算!EN157)</f>
        <v/>
      </c>
      <c r="EO157" s="228" t="str">
        <f>IF([2]相关演算!EO157="","",[2]相关演算!EO157)</f>
        <v/>
      </c>
      <c r="EP157" s="228" t="str">
        <f>IF([2]相关演算!EP157="","",[2]相关演算!EP157)</f>
        <v/>
      </c>
      <c r="EQ157" s="228" t="str">
        <f>IF([2]相关演算!EQ157="","",[2]相关演算!EQ157)</f>
        <v/>
      </c>
      <c r="ER157" s="228" t="str">
        <f>IF([2]相关演算!ER157="","",[2]相关演算!ER157)</f>
        <v/>
      </c>
      <c r="ES157" s="228" t="str">
        <f>IF([2]相关演算!ES157="","",[2]相关演算!ES157)</f>
        <v/>
      </c>
      <c r="ET157" s="228" t="str">
        <f>IF([2]相关演算!ET157="","",[2]相关演算!ET157)</f>
        <v/>
      </c>
      <c r="EU157" s="228" t="str">
        <f>IF([2]相关演算!EU157="","",[2]相关演算!EU157)</f>
        <v/>
      </c>
      <c r="EV157" s="228" t="str">
        <f>IF([2]相关演算!EV157="","",[2]相关演算!EV157)</f>
        <v/>
      </c>
      <c r="EW157" s="228" t="str">
        <f>IF([2]相关演算!EW157="","",[2]相关演算!EW157)</f>
        <v/>
      </c>
      <c r="EX157" s="228" t="str">
        <f>IF([2]相关演算!EX157="","",[2]相关演算!EX157)</f>
        <v/>
      </c>
      <c r="EY157" s="228" t="str">
        <f>IF([2]相关演算!EY157="","",[2]相关演算!EY157)</f>
        <v/>
      </c>
      <c r="EZ157" s="228" t="str">
        <f>IF([2]相关演算!EZ157="","",[2]相关演算!EZ157)</f>
        <v/>
      </c>
      <c r="FA157" s="228" t="str">
        <f>IF([2]相关演算!FA157="","",[2]相关演算!FA157)</f>
        <v/>
      </c>
      <c r="FB157" s="228" t="str">
        <f>IF([2]相关演算!FB157="","",[2]相关演算!FB157)</f>
        <v/>
      </c>
      <c r="FC157" s="228" t="str">
        <f>IF([2]相关演算!FC157="","",[2]相关演算!FC157)</f>
        <v/>
      </c>
      <c r="FD157" s="228" t="str">
        <f>IF([2]相关演算!FD157="","",[2]相关演算!FD157)</f>
        <v/>
      </c>
      <c r="FE157" s="228" t="str">
        <f>IF([2]相关演算!FE157="","",[2]相关演算!FE157)</f>
        <v/>
      </c>
      <c r="FF157" s="228" t="str">
        <f>IF([2]相关演算!FF157="","",[2]相关演算!FF157)</f>
        <v/>
      </c>
      <c r="FG157" s="228" t="str">
        <f>IF([2]相关演算!FG157="","",[2]相关演算!FG157)</f>
        <v/>
      </c>
      <c r="FH157" s="228">
        <f>IF([2]相关演算!FH157="","",[2]相关演算!FH157)</f>
        <v>10142</v>
      </c>
      <c r="FI157" s="228" t="str">
        <f>IF([2]相关演算!FI157="","",[2]相关演算!FI157)</f>
        <v/>
      </c>
      <c r="FJ157" s="228" t="str">
        <f>IF([2]相关演算!FJ157="","",[2]相关演算!FJ157)</f>
        <v/>
      </c>
      <c r="FK157" s="228" t="str">
        <f>IF([2]相关演算!FK157="","",[2]相关演算!FK157)</f>
        <v/>
      </c>
      <c r="FL157" s="228" t="str">
        <f>IF([2]相关演算!FL157="","",[2]相关演算!FL157)</f>
        <v/>
      </c>
      <c r="FM157" s="228" t="str">
        <f>IF([2]相关演算!FM157="","",[2]相关演算!FM157)</f>
        <v/>
      </c>
      <c r="FN157" s="228" t="str">
        <f>IF([2]相关演算!FN157="","",[2]相关演算!FN157)</f>
        <v/>
      </c>
      <c r="FO157" s="228" t="str">
        <f>IF([2]相关演算!FO157="","",[2]相关演算!FO157)</f>
        <v/>
      </c>
      <c r="FP157" s="228" t="str">
        <f>IF([2]相关演算!FP157="","",[2]相关演算!FP157)</f>
        <v/>
      </c>
      <c r="FQ157" s="228" t="str">
        <f>IF([2]相关演算!FQ157="","",[2]相关演算!FQ157)</f>
        <v/>
      </c>
      <c r="FR157" s="228" t="str">
        <f>IF([2]相关演算!FR157="","",[2]相关演算!FR157)</f>
        <v/>
      </c>
      <c r="FS157" s="228" t="str">
        <f>IF([2]相关演算!FS157="","",[2]相关演算!FS157)</f>
        <v/>
      </c>
      <c r="FT157" s="228" t="str">
        <f>IF([2]相关演算!FT157="","",[2]相关演算!FT157)</f>
        <v/>
      </c>
      <c r="FU157" s="228" t="str">
        <f>IF([2]相关演算!FU157="","",[2]相关演算!FU157)</f>
        <v/>
      </c>
      <c r="FV157" s="228" t="str">
        <f>IF([2]相关演算!FV157="","",[2]相关演算!FV157)</f>
        <v/>
      </c>
      <c r="FW157" s="228" t="str">
        <f>IF([2]相关演算!FW157="","",[2]相关演算!FW157)</f>
        <v/>
      </c>
      <c r="FX157" s="228" t="str">
        <f>IF([2]相关演算!FX157="","",[2]相关演算!FX157)</f>
        <v/>
      </c>
      <c r="FY157" s="228" t="str">
        <f>IF([2]相关演算!FY157="","",[2]相关演算!FY157)</f>
        <v/>
      </c>
      <c r="FZ157" s="228" t="str">
        <f>IF([2]相关演算!FZ157="","",[2]相关演算!FZ157)</f>
        <v/>
      </c>
      <c r="GA157" s="228" t="str">
        <f>IF([2]相关演算!GA157="","",[2]相关演算!GA157)</f>
        <v/>
      </c>
      <c r="GB157" s="228" t="str">
        <f>IF([2]相关演算!GB157="","",[2]相关演算!GB157)</f>
        <v/>
      </c>
      <c r="GC157" s="228" t="str">
        <f>IF([2]相关演算!GC157="","",[2]相关演算!GC157)</f>
        <v/>
      </c>
      <c r="GD157" s="228" t="str">
        <f>IF([2]相关演算!GD157="","",[2]相关演算!GD157)</f>
        <v/>
      </c>
      <c r="GE157" s="228" t="str">
        <f>IF([2]相关演算!GE157="","",[2]相关演算!GE157)</f>
        <v/>
      </c>
      <c r="GF157" s="228" t="str">
        <f>IF([2]相关演算!GF157="","",[2]相关演算!GF157)</f>
        <v/>
      </c>
      <c r="GG157" s="228" t="str">
        <f>IF([2]相关演算!GG157="","",[2]相关演算!GG157)</f>
        <v/>
      </c>
      <c r="GH157" s="228" t="str">
        <f>IF([2]相关演算!GH157="","",[2]相关演算!GH157)</f>
        <v/>
      </c>
      <c r="GI157" s="228" t="str">
        <f>IF([2]相关演算!GI157="","",[2]相关演算!GI157)</f>
        <v/>
      </c>
      <c r="GJ157" s="228" t="str">
        <f>IF([2]相关演算!GJ157="","",[2]相关演算!GJ157)</f>
        <v/>
      </c>
      <c r="GK157" s="228" t="str">
        <f>IF([2]相关演算!GK157="","",[2]相关演算!GK157)</f>
        <v/>
      </c>
      <c r="GL157" s="228" t="str">
        <f>IF([2]相关演算!GL157="","",[2]相关演算!GL157)</f>
        <v/>
      </c>
      <c r="GM157" s="228" t="str">
        <f>IF([2]相关演算!GM157="","",[2]相关演算!GM157)</f>
        <v/>
      </c>
      <c r="GN157" s="228" t="str">
        <f>IF([2]相关演算!GN157="","",[2]相关演算!GN157)</f>
        <v/>
      </c>
      <c r="GO157" s="228" t="str">
        <f>IF([2]相关演算!GO157="","",[2]相关演算!GO157)</f>
        <v/>
      </c>
      <c r="GP157" s="228" t="str">
        <f>IF([2]相关演算!GP157="","",[2]相关演算!GP157)</f>
        <v/>
      </c>
      <c r="GQ157" s="228" t="str">
        <f>IF([2]相关演算!GQ157="","",[2]相关演算!GQ157)</f>
        <v/>
      </c>
      <c r="GR157" s="228" t="str">
        <f>IF([2]相关演算!GR157="","",[2]相关演算!GR157)</f>
        <v/>
      </c>
      <c r="GS157" s="228" t="str">
        <f>IF([2]相关演算!GS157="","",[2]相关演算!GS157)</f>
        <v/>
      </c>
      <c r="GT157" s="228" t="str">
        <f>IF([2]相关演算!GT157="","",[2]相关演算!GT157)</f>
        <v/>
      </c>
      <c r="GU157" s="228" t="str">
        <f>IF([2]相关演算!GU157="","",[2]相关演算!GU157)</f>
        <v/>
      </c>
      <c r="GV157" s="228" t="str">
        <f>IF([2]相关演算!GV157="","",[2]相关演算!GV157)</f>
        <v/>
      </c>
      <c r="GW157" s="228" t="str">
        <f>IF([2]相关演算!GW157="","",[2]相关演算!GW157)</f>
        <v/>
      </c>
      <c r="GX157" s="228" t="str">
        <f>IF([2]相关演算!GX157="","",[2]相关演算!GX157)</f>
        <v/>
      </c>
      <c r="GY157" s="228" t="str">
        <f>IF([2]相关演算!GY157="","",[2]相关演算!GY157)</f>
        <v/>
      </c>
      <c r="GZ157" s="228" t="str">
        <f>IF([2]相关演算!GZ157="","",[2]相关演算!GZ157)</f>
        <v/>
      </c>
    </row>
    <row r="158" spans="1:208">
      <c r="A158" s="228" t="str">
        <f>IF([2]相关演算!A158="","",[2]相关演算!A158)</f>
        <v/>
      </c>
      <c r="B158" s="228" t="str">
        <f>IF([2]相关演算!B158="","",[2]相关演算!B158)</f>
        <v/>
      </c>
      <c r="C158" s="228" t="str">
        <f>IF([2]相关演算!C158="","",[2]相关演算!C158)</f>
        <v/>
      </c>
      <c r="D158" s="228" t="str">
        <f>IF([2]相关演算!D158="","",[2]相关演算!D158)</f>
        <v/>
      </c>
      <c r="E158" s="228" t="str">
        <f>IF([2]相关演算!E158="","",[2]相关演算!E158)</f>
        <v/>
      </c>
      <c r="F158" s="228" t="str">
        <f>IF([2]相关演算!F158="","",[2]相关演算!F158)</f>
        <v/>
      </c>
      <c r="G158" s="228" t="str">
        <f>IF([2]相关演算!G158="","",[2]相关演算!G158)</f>
        <v/>
      </c>
      <c r="H158" s="228" t="str">
        <f>IF([2]相关演算!H158="","",[2]相关演算!H158)</f>
        <v/>
      </c>
      <c r="I158" s="228" t="str">
        <f>IF([2]相关演算!I158="","",[2]相关演算!I158)</f>
        <v/>
      </c>
      <c r="J158" s="228" t="str">
        <f>IF([2]相关演算!J158="","",[2]相关演算!J158)</f>
        <v/>
      </c>
      <c r="K158" s="228" t="str">
        <f>IF([2]相关演算!K158="","",[2]相关演算!K158)</f>
        <v/>
      </c>
      <c r="L158" s="228" t="str">
        <f>IF([2]相关演算!L158="","",[2]相关演算!L158)</f>
        <v/>
      </c>
      <c r="M158" s="228" t="str">
        <f>IF([2]相关演算!M158="","",[2]相关演算!M158)</f>
        <v/>
      </c>
      <c r="N158" s="228" t="str">
        <f>IF([2]相关演算!N158="","",[2]相关演算!N158)</f>
        <v/>
      </c>
      <c r="O158" s="228" t="str">
        <f>IF([2]相关演算!O158="","",[2]相关演算!O158)</f>
        <v/>
      </c>
      <c r="P158" s="228" t="str">
        <f>IF([2]相关演算!P158="","",[2]相关演算!P158)</f>
        <v/>
      </c>
      <c r="Q158" s="228" t="str">
        <f>IF([2]相关演算!Q158="","",[2]相关演算!Q158)</f>
        <v/>
      </c>
      <c r="R158" s="228" t="str">
        <f>IF([2]相关演算!R158="","",[2]相关演算!R158)</f>
        <v/>
      </c>
      <c r="S158" s="228" t="str">
        <f>IF([2]相关演算!S158="","",[2]相关演算!S158)</f>
        <v/>
      </c>
      <c r="T158" s="228" t="str">
        <f>IF([2]相关演算!T158="","",[2]相关演算!T158)</f>
        <v/>
      </c>
      <c r="U158" s="228" t="str">
        <f>IF([2]相关演算!U158="","",[2]相关演算!U158)</f>
        <v/>
      </c>
      <c r="V158" s="228" t="str">
        <f>IF([2]相关演算!V158="","",[2]相关演算!V158)</f>
        <v/>
      </c>
      <c r="W158" s="228" t="str">
        <f>IF([2]相关演算!W158="","",[2]相关演算!W158)</f>
        <v/>
      </c>
      <c r="X158" s="228" t="str">
        <f>IF([2]相关演算!X158="","",[2]相关演算!X158)</f>
        <v/>
      </c>
      <c r="Y158" s="228" t="str">
        <f>IF([2]相关演算!Y158="","",[2]相关演算!Y158)</f>
        <v/>
      </c>
      <c r="Z158" s="228" t="str">
        <f>IF([2]相关演算!Z158="","",[2]相关演算!Z158)</f>
        <v/>
      </c>
      <c r="AA158" s="228" t="str">
        <f>IF([2]相关演算!AA158="","",[2]相关演算!AA158)</f>
        <v/>
      </c>
      <c r="AB158" s="228" t="str">
        <f>IF([2]相关演算!AB158="","",[2]相关演算!AB158)</f>
        <v/>
      </c>
      <c r="AC158" s="228" t="str">
        <f>IF([2]相关演算!AC158="","",[2]相关演算!AC158)</f>
        <v/>
      </c>
      <c r="AD158" s="228" t="str">
        <f>IF([2]相关演算!AD158="","",[2]相关演算!AD158)</f>
        <v/>
      </c>
      <c r="AE158" s="228" t="str">
        <f>IF([2]相关演算!AE158="","",[2]相关演算!AE158)</f>
        <v/>
      </c>
      <c r="AF158" s="228" t="str">
        <f>IF([2]相关演算!AF158="","",[2]相关演算!AF158)</f>
        <v/>
      </c>
      <c r="AG158" s="228" t="str">
        <f>IF([2]相关演算!AG158="","",[2]相关演算!AG158)</f>
        <v/>
      </c>
      <c r="AH158" s="228" t="str">
        <f>IF([2]相关演算!AH158="","",[2]相关演算!AH158)</f>
        <v/>
      </c>
      <c r="AI158" s="228" t="str">
        <f>IF([2]相关演算!AI158="","",[2]相关演算!AI158)</f>
        <v/>
      </c>
      <c r="AJ158" s="228" t="str">
        <f>IF([2]相关演算!AJ158="","",[2]相关演算!AJ158)</f>
        <v/>
      </c>
      <c r="AK158" s="228" t="str">
        <f>IF([2]相关演算!AK158="","",[2]相关演算!AK158)</f>
        <v/>
      </c>
      <c r="AL158" s="228" t="str">
        <f>IF([2]相关演算!AL158="","",[2]相关演算!AL158)</f>
        <v/>
      </c>
      <c r="AM158" s="228" t="str">
        <f>IF([2]相关演算!AM158="","",[2]相关演算!AM158)</f>
        <v/>
      </c>
      <c r="AN158" s="228" t="str">
        <f>IF([2]相关演算!AN158="","",[2]相关演算!AN158)</f>
        <v/>
      </c>
      <c r="AO158" s="228" t="str">
        <f>IF([2]相关演算!AO158="","",[2]相关演算!AO158)</f>
        <v/>
      </c>
      <c r="AP158" s="228" t="str">
        <f>IF([2]相关演算!AP158="","",[2]相关演算!AP158)</f>
        <v/>
      </c>
      <c r="AQ158" s="228" t="str">
        <f>IF([2]相关演算!AQ158="","",[2]相关演算!AQ158)</f>
        <v/>
      </c>
      <c r="AR158" s="228" t="str">
        <f>IF([2]相关演算!AR158="","",[2]相关演算!AR158)</f>
        <v/>
      </c>
      <c r="AS158" s="228" t="str">
        <f>IF([2]相关演算!AS158="","",[2]相关演算!AS158)</f>
        <v/>
      </c>
      <c r="AT158" s="228" t="str">
        <f>IF([2]相关演算!AT158="","",[2]相关演算!AT158)</f>
        <v/>
      </c>
      <c r="AU158" s="228" t="str">
        <f>IF([2]相关演算!AU158="","",[2]相关演算!AU158)</f>
        <v/>
      </c>
      <c r="AV158" s="228" t="str">
        <f>IF([2]相关演算!AV158="","",[2]相关演算!AV158)</f>
        <v/>
      </c>
      <c r="AW158" s="228" t="str">
        <f>IF([2]相关演算!AW158="","",[2]相关演算!AW158)</f>
        <v/>
      </c>
      <c r="AX158" s="228" t="str">
        <f>IF([2]相关演算!AX158="","",[2]相关演算!AX158)</f>
        <v/>
      </c>
      <c r="AY158" s="228" t="str">
        <f>IF([2]相关演算!AY158="","",[2]相关演算!AY158)</f>
        <v/>
      </c>
      <c r="AZ158" s="228" t="str">
        <f>IF([2]相关演算!AZ158="","",[2]相关演算!AZ158)</f>
        <v/>
      </c>
      <c r="BA158" s="228" t="str">
        <f>IF([2]相关演算!BA158="","",[2]相关演算!BA158)</f>
        <v/>
      </c>
      <c r="BB158" s="228" t="str">
        <f>IF([2]相关演算!BB158="","",[2]相关演算!BB158)</f>
        <v/>
      </c>
      <c r="BC158" s="228" t="str">
        <f>IF([2]相关演算!BC158="","",[2]相关演算!BC158)</f>
        <v/>
      </c>
      <c r="BD158" s="228" t="str">
        <f>IF([2]相关演算!BD158="","",[2]相关演算!BD158)</f>
        <v/>
      </c>
      <c r="BE158" s="228" t="str">
        <f>IF([2]相关演算!BE158="","",[2]相关演算!BE158)</f>
        <v/>
      </c>
      <c r="BF158" s="228" t="str">
        <f>IF([2]相关演算!BF158="","",[2]相关演算!BF158)</f>
        <v/>
      </c>
      <c r="BG158" s="228" t="str">
        <f>IF([2]相关演算!BG158="","",[2]相关演算!BG158)</f>
        <v/>
      </c>
      <c r="BH158" s="228" t="str">
        <f>IF([2]相关演算!BH158="","",[2]相关演算!BH158)</f>
        <v/>
      </c>
      <c r="BI158" s="228" t="str">
        <f>IF([2]相关演算!BI158="","",[2]相关演算!BI158)</f>
        <v/>
      </c>
      <c r="BJ158" s="228" t="str">
        <f>IF([2]相关演算!BJ158="","",[2]相关演算!BJ158)</f>
        <v/>
      </c>
      <c r="BK158" s="228" t="str">
        <f>IF([2]相关演算!BK158="","",[2]相关演算!BK158)</f>
        <v/>
      </c>
      <c r="BL158" s="228" t="str">
        <f>IF([2]相关演算!BL158="","",[2]相关演算!BL158)</f>
        <v/>
      </c>
      <c r="BM158" s="228" t="str">
        <f>IF([2]相关演算!BM158="","",[2]相关演算!BM158)</f>
        <v/>
      </c>
      <c r="BN158" s="228" t="str">
        <f>IF([2]相关演算!BN158="","",[2]相关演算!BN158)</f>
        <v/>
      </c>
      <c r="BO158" s="228" t="str">
        <f>IF([2]相关演算!BO158="","",[2]相关演算!BO158)</f>
        <v/>
      </c>
      <c r="BP158" s="228" t="str">
        <f>IF([2]相关演算!BP158="","",[2]相关演算!BP158)</f>
        <v/>
      </c>
      <c r="BQ158" s="228" t="str">
        <f>IF([2]相关演算!BQ158="","",[2]相关演算!BQ158)</f>
        <v/>
      </c>
      <c r="BR158" s="228" t="str">
        <f>IF([2]相关演算!BR158="","",[2]相关演算!BR158)</f>
        <v/>
      </c>
      <c r="BS158" s="228" t="str">
        <f>IF([2]相关演算!BS158="","",[2]相关演算!BS158)</f>
        <v/>
      </c>
      <c r="BT158" s="228" t="str">
        <f>IF([2]相关演算!BT158="","",[2]相关演算!BT158)</f>
        <v/>
      </c>
      <c r="BU158" s="228" t="str">
        <f>IF([2]相关演算!BU158="","",[2]相关演算!BU158)</f>
        <v/>
      </c>
      <c r="BV158" s="228" t="str">
        <f>IF([2]相关演算!BV158="","",[2]相关演算!BV158)</f>
        <v/>
      </c>
      <c r="BW158" s="228" t="str">
        <f>IF([2]相关演算!BW158="","",[2]相关演算!BW158)</f>
        <v/>
      </c>
      <c r="BX158" s="228" t="str">
        <f>IF([2]相关演算!BX158="","",[2]相关演算!BX158)</f>
        <v/>
      </c>
      <c r="BY158" s="228" t="str">
        <f>IF([2]相关演算!BY158="","",[2]相关演算!BY158)</f>
        <v/>
      </c>
      <c r="BZ158" s="228" t="str">
        <f>IF([2]相关演算!BZ158="","",[2]相关演算!BZ158)</f>
        <v/>
      </c>
      <c r="CA158" s="228" t="str">
        <f>IF([2]相关演算!CA158="","",[2]相关演算!CA158)</f>
        <v/>
      </c>
      <c r="CB158" s="228" t="str">
        <f>IF([2]相关演算!CB158="","",[2]相关演算!CB158)</f>
        <v/>
      </c>
      <c r="CC158" s="228" t="str">
        <f>IF([2]相关演算!CC158="","",[2]相关演算!CC158)</f>
        <v/>
      </c>
      <c r="CD158" s="228" t="str">
        <f>IF([2]相关演算!CD158="","",[2]相关演算!CD158)</f>
        <v/>
      </c>
      <c r="CE158" s="228" t="str">
        <f>IF([2]相关演算!CE158="","",[2]相关演算!CE158)</f>
        <v/>
      </c>
      <c r="CF158" s="228" t="str">
        <f>IF([2]相关演算!CF158="","",[2]相关演算!CF158)</f>
        <v/>
      </c>
      <c r="CG158" s="228" t="str">
        <f>IF([2]相关演算!CG158="","",[2]相关演算!CG158)</f>
        <v/>
      </c>
      <c r="CH158" s="228" t="str">
        <f>IF([2]相关演算!CH158="","",[2]相关演算!CH158)</f>
        <v/>
      </c>
      <c r="CI158" s="228" t="str">
        <f>IF([2]相关演算!CI158="","",[2]相关演算!CI158)</f>
        <v/>
      </c>
      <c r="CJ158" s="228" t="str">
        <f>IF([2]相关演算!CJ158="","",[2]相关演算!CJ158)</f>
        <v/>
      </c>
      <c r="CK158" s="228" t="str">
        <f>IF([2]相关演算!CK158="","",[2]相关演算!CK158)</f>
        <v/>
      </c>
      <c r="CL158" s="228" t="str">
        <f>IF([2]相关演算!CL158="","",[2]相关演算!CL158)</f>
        <v/>
      </c>
      <c r="CM158" s="228" t="str">
        <f>IF([2]相关演算!CM158="","",[2]相关演算!CM158)</f>
        <v/>
      </c>
      <c r="CN158" s="228" t="str">
        <f>IF([2]相关演算!CN158="","",[2]相关演算!CN158)</f>
        <v/>
      </c>
      <c r="CO158" s="228" t="str">
        <f>IF([2]相关演算!CO158="","",[2]相关演算!CO158)</f>
        <v/>
      </c>
      <c r="CP158" s="228" t="str">
        <f>IF([2]相关演算!CP158="","",[2]相关演算!CP158)</f>
        <v/>
      </c>
      <c r="CQ158" s="228" t="str">
        <f>IF([2]相关演算!CQ158="","",[2]相关演算!CQ158)</f>
        <v/>
      </c>
      <c r="CR158" s="228" t="str">
        <f>IF([2]相关演算!CR158="","",[2]相关演算!CR158)</f>
        <v/>
      </c>
      <c r="CS158" s="228" t="str">
        <f>IF([2]相关演算!CS158="","",[2]相关演算!CS158)</f>
        <v/>
      </c>
      <c r="CT158" s="228" t="str">
        <f>IF([2]相关演算!CT158="","",[2]相关演算!CT158)</f>
        <v/>
      </c>
      <c r="CU158" s="228" t="str">
        <f>IF([2]相关演算!CU158="","",[2]相关演算!CU158)</f>
        <v/>
      </c>
      <c r="CV158" s="228" t="str">
        <f>IF([2]相关演算!CV158="","",[2]相关演算!CV158)</f>
        <v/>
      </c>
      <c r="CW158" s="228" t="str">
        <f>IF([2]相关演算!CW158="","",[2]相关演算!CW158)</f>
        <v/>
      </c>
      <c r="CX158" s="228" t="str">
        <f>IF([2]相关演算!CX158="","",[2]相关演算!CX158)</f>
        <v/>
      </c>
      <c r="CY158" s="228" t="str">
        <f>IF([2]相关演算!CY158="","",[2]相关演算!CY158)</f>
        <v/>
      </c>
      <c r="CZ158" s="228" t="str">
        <f>IF([2]相关演算!CZ158="","",[2]相关演算!CZ158)</f>
        <v/>
      </c>
      <c r="DA158" s="228" t="str">
        <f>IF([2]相关演算!DA158="","",[2]相关演算!DA158)</f>
        <v/>
      </c>
      <c r="DB158" s="228" t="str">
        <f>IF([2]相关演算!DB158="","",[2]相关演算!DB158)</f>
        <v/>
      </c>
      <c r="DC158" s="228" t="str">
        <f>IF([2]相关演算!DC158="","",[2]相关演算!DC158)</f>
        <v/>
      </c>
      <c r="DD158" s="228" t="str">
        <f>IF([2]相关演算!DD158="","",[2]相关演算!DD158)</f>
        <v/>
      </c>
      <c r="DE158" s="228" t="str">
        <f>IF([2]相关演算!DE158="","",[2]相关演算!DE158)</f>
        <v/>
      </c>
      <c r="DF158" s="228" t="str">
        <f>IF([2]相关演算!DF158="","",[2]相关演算!DF158)</f>
        <v/>
      </c>
      <c r="DG158" s="228" t="str">
        <f>IF([2]相关演算!DG158="","",[2]相关演算!DG158)</f>
        <v/>
      </c>
      <c r="DH158" s="228" t="str">
        <f>IF([2]相关演算!DH158="","",[2]相关演算!DH158)</f>
        <v/>
      </c>
      <c r="DI158" s="228" t="str">
        <f>IF([2]相关演算!DI158="","",[2]相关演算!DI158)</f>
        <v/>
      </c>
      <c r="DJ158" s="228" t="str">
        <f>IF([2]相关演算!DJ158="","",[2]相关演算!DJ158)</f>
        <v/>
      </c>
      <c r="DK158" s="228" t="str">
        <f>IF([2]相关演算!DK158="","",[2]相关演算!DK158)</f>
        <v/>
      </c>
      <c r="DL158" s="228" t="str">
        <f>IF([2]相关演算!DL158="","",[2]相关演算!DL158)</f>
        <v/>
      </c>
      <c r="DM158" s="228" t="str">
        <f>IF([2]相关演算!DM158="","",[2]相关演算!DM158)</f>
        <v/>
      </c>
      <c r="DN158" s="228" t="str">
        <f>IF([2]相关演算!DN158="","",[2]相关演算!DN158)</f>
        <v/>
      </c>
      <c r="DO158" s="228" t="str">
        <f>IF([2]相关演算!DO158="","",[2]相关演算!DO158)</f>
        <v/>
      </c>
      <c r="DP158" s="228" t="str">
        <f>IF([2]相关演算!DP158="","",[2]相关演算!DP158)</f>
        <v/>
      </c>
      <c r="DQ158" s="228" t="str">
        <f>IF([2]相关演算!DQ158="","",[2]相关演算!DQ158)</f>
        <v/>
      </c>
      <c r="DR158" s="228" t="str">
        <f>IF([2]相关演算!DR158="","",[2]相关演算!DR158)</f>
        <v/>
      </c>
      <c r="DS158" s="228" t="str">
        <f>IF([2]相关演算!DS158="","",[2]相关演算!DS158)</f>
        <v/>
      </c>
      <c r="DT158" s="228" t="str">
        <f>IF([2]相关演算!DT158="","",[2]相关演算!DT158)</f>
        <v/>
      </c>
      <c r="DU158" s="228" t="str">
        <f>IF([2]相关演算!DU158="","",[2]相关演算!DU158)</f>
        <v/>
      </c>
      <c r="DV158" s="228" t="str">
        <f>IF([2]相关演算!DV158="","",[2]相关演算!DV158)</f>
        <v/>
      </c>
      <c r="DW158" s="228" t="str">
        <f>IF([2]相关演算!DW158="","",[2]相关演算!DW158)</f>
        <v/>
      </c>
      <c r="DX158" s="228" t="str">
        <f>IF([2]相关演算!DX158="","",[2]相关演算!DX158)</f>
        <v/>
      </c>
      <c r="DY158" s="228" t="str">
        <f>IF([2]相关演算!DY158="","",[2]相关演算!DY158)</f>
        <v/>
      </c>
      <c r="DZ158" s="228" t="str">
        <f>IF([2]相关演算!DZ158="","",[2]相关演算!DZ158)</f>
        <v/>
      </c>
      <c r="EA158" s="228" t="str">
        <f>IF([2]相关演算!EA158="","",[2]相关演算!EA158)</f>
        <v/>
      </c>
      <c r="EB158" s="228" t="str">
        <f>IF([2]相关演算!EB158="","",[2]相关演算!EB158)</f>
        <v/>
      </c>
      <c r="EC158" s="228" t="str">
        <f>IF([2]相关演算!EC158="","",[2]相关演算!EC158)</f>
        <v/>
      </c>
      <c r="ED158" s="228" t="str">
        <f>IF([2]相关演算!ED158="","",[2]相关演算!ED158)</f>
        <v/>
      </c>
      <c r="EE158" s="228" t="str">
        <f>IF([2]相关演算!EE158="","",[2]相关演算!EE158)</f>
        <v/>
      </c>
      <c r="EF158" s="228" t="str">
        <f>IF([2]相关演算!EF158="","",[2]相关演算!EF158)</f>
        <v/>
      </c>
      <c r="EG158" s="228" t="str">
        <f>IF([2]相关演算!EG158="","",[2]相关演算!EG158)</f>
        <v/>
      </c>
      <c r="EH158" s="228" t="str">
        <f>IF([2]相关演算!EH158="","",[2]相关演算!EH158)</f>
        <v/>
      </c>
      <c r="EI158" s="228" t="str">
        <f>IF([2]相关演算!EI158="","",[2]相关演算!EI158)</f>
        <v/>
      </c>
      <c r="EJ158" s="228" t="str">
        <f>IF([2]相关演算!EJ158="","",[2]相关演算!EJ158)</f>
        <v/>
      </c>
      <c r="EK158" s="228" t="str">
        <f>IF([2]相关演算!EK158="","",[2]相关演算!EK158)</f>
        <v/>
      </c>
      <c r="EL158" s="228" t="str">
        <f>IF([2]相关演算!EL158="","",[2]相关演算!EL158)</f>
        <v/>
      </c>
      <c r="EM158" s="228" t="str">
        <f>IF([2]相关演算!EM158="","",[2]相关演算!EM158)</f>
        <v/>
      </c>
      <c r="EN158" s="228" t="str">
        <f>IF([2]相关演算!EN158="","",[2]相关演算!EN158)</f>
        <v/>
      </c>
      <c r="EO158" s="228" t="str">
        <f>IF([2]相关演算!EO158="","",[2]相关演算!EO158)</f>
        <v/>
      </c>
      <c r="EP158" s="228" t="str">
        <f>IF([2]相关演算!EP158="","",[2]相关演算!EP158)</f>
        <v/>
      </c>
      <c r="EQ158" s="228" t="str">
        <f>IF([2]相关演算!EQ158="","",[2]相关演算!EQ158)</f>
        <v/>
      </c>
      <c r="ER158" s="228" t="str">
        <f>IF([2]相关演算!ER158="","",[2]相关演算!ER158)</f>
        <v/>
      </c>
      <c r="ES158" s="228" t="str">
        <f>IF([2]相关演算!ES158="","",[2]相关演算!ES158)</f>
        <v/>
      </c>
      <c r="ET158" s="228" t="str">
        <f>IF([2]相关演算!ET158="","",[2]相关演算!ET158)</f>
        <v/>
      </c>
      <c r="EU158" s="228" t="str">
        <f>IF([2]相关演算!EU158="","",[2]相关演算!EU158)</f>
        <v/>
      </c>
      <c r="EV158" s="228" t="str">
        <f>IF([2]相关演算!EV158="","",[2]相关演算!EV158)</f>
        <v/>
      </c>
      <c r="EW158" s="228" t="str">
        <f>IF([2]相关演算!EW158="","",[2]相关演算!EW158)</f>
        <v/>
      </c>
      <c r="EX158" s="228" t="str">
        <f>IF([2]相关演算!EX158="","",[2]相关演算!EX158)</f>
        <v/>
      </c>
      <c r="EY158" s="228" t="str">
        <f>IF([2]相关演算!EY158="","",[2]相关演算!EY158)</f>
        <v/>
      </c>
      <c r="EZ158" s="228" t="str">
        <f>IF([2]相关演算!EZ158="","",[2]相关演算!EZ158)</f>
        <v/>
      </c>
      <c r="FA158" s="228" t="str">
        <f>IF([2]相关演算!FA158="","",[2]相关演算!FA158)</f>
        <v/>
      </c>
      <c r="FB158" s="228" t="str">
        <f>IF([2]相关演算!FB158="","",[2]相关演算!FB158)</f>
        <v/>
      </c>
      <c r="FC158" s="228" t="str">
        <f>IF([2]相关演算!FC158="","",[2]相关演算!FC158)</f>
        <v/>
      </c>
      <c r="FD158" s="228" t="str">
        <f>IF([2]相关演算!FD158="","",[2]相关演算!FD158)</f>
        <v/>
      </c>
      <c r="FE158" s="228" t="str">
        <f>IF([2]相关演算!FE158="","",[2]相关演算!FE158)</f>
        <v/>
      </c>
      <c r="FF158" s="228" t="str">
        <f>IF([2]相关演算!FF158="","",[2]相关演算!FF158)</f>
        <v/>
      </c>
      <c r="FG158" s="228" t="str">
        <f>IF([2]相关演算!FG158="","",[2]相关演算!FG158)</f>
        <v/>
      </c>
      <c r="FH158" s="228">
        <f>IF([2]相关演算!FH158="","",[2]相关演算!FH158)</f>
        <v>10143</v>
      </c>
      <c r="FI158" s="228" t="str">
        <f>IF([2]相关演算!FI158="","",[2]相关演算!FI158)</f>
        <v/>
      </c>
      <c r="FJ158" s="228" t="str">
        <f>IF([2]相关演算!FJ158="","",[2]相关演算!FJ158)</f>
        <v/>
      </c>
      <c r="FK158" s="228" t="str">
        <f>IF([2]相关演算!FK158="","",[2]相关演算!FK158)</f>
        <v/>
      </c>
      <c r="FL158" s="228" t="str">
        <f>IF([2]相关演算!FL158="","",[2]相关演算!FL158)</f>
        <v/>
      </c>
      <c r="FM158" s="228" t="str">
        <f>IF([2]相关演算!FM158="","",[2]相关演算!FM158)</f>
        <v/>
      </c>
      <c r="FN158" s="228" t="str">
        <f>IF([2]相关演算!FN158="","",[2]相关演算!FN158)</f>
        <v/>
      </c>
      <c r="FO158" s="228" t="str">
        <f>IF([2]相关演算!FO158="","",[2]相关演算!FO158)</f>
        <v/>
      </c>
      <c r="FP158" s="228" t="str">
        <f>IF([2]相关演算!FP158="","",[2]相关演算!FP158)</f>
        <v/>
      </c>
      <c r="FQ158" s="228" t="str">
        <f>IF([2]相关演算!FQ158="","",[2]相关演算!FQ158)</f>
        <v/>
      </c>
      <c r="FR158" s="228" t="str">
        <f>IF([2]相关演算!FR158="","",[2]相关演算!FR158)</f>
        <v/>
      </c>
      <c r="FS158" s="228" t="str">
        <f>IF([2]相关演算!FS158="","",[2]相关演算!FS158)</f>
        <v/>
      </c>
      <c r="FT158" s="228" t="str">
        <f>IF([2]相关演算!FT158="","",[2]相关演算!FT158)</f>
        <v/>
      </c>
      <c r="FU158" s="228" t="str">
        <f>IF([2]相关演算!FU158="","",[2]相关演算!FU158)</f>
        <v/>
      </c>
      <c r="FV158" s="228" t="str">
        <f>IF([2]相关演算!FV158="","",[2]相关演算!FV158)</f>
        <v/>
      </c>
      <c r="FW158" s="228" t="str">
        <f>IF([2]相关演算!FW158="","",[2]相关演算!FW158)</f>
        <v/>
      </c>
      <c r="FX158" s="228" t="str">
        <f>IF([2]相关演算!FX158="","",[2]相关演算!FX158)</f>
        <v/>
      </c>
      <c r="FY158" s="228" t="str">
        <f>IF([2]相关演算!FY158="","",[2]相关演算!FY158)</f>
        <v/>
      </c>
      <c r="FZ158" s="228" t="str">
        <f>IF([2]相关演算!FZ158="","",[2]相关演算!FZ158)</f>
        <v/>
      </c>
      <c r="GA158" s="228" t="str">
        <f>IF([2]相关演算!GA158="","",[2]相关演算!GA158)</f>
        <v/>
      </c>
      <c r="GB158" s="228" t="str">
        <f>IF([2]相关演算!GB158="","",[2]相关演算!GB158)</f>
        <v/>
      </c>
      <c r="GC158" s="228" t="str">
        <f>IF([2]相关演算!GC158="","",[2]相关演算!GC158)</f>
        <v/>
      </c>
      <c r="GD158" s="228" t="str">
        <f>IF([2]相关演算!GD158="","",[2]相关演算!GD158)</f>
        <v/>
      </c>
      <c r="GE158" s="228" t="str">
        <f>IF([2]相关演算!GE158="","",[2]相关演算!GE158)</f>
        <v/>
      </c>
      <c r="GF158" s="228" t="str">
        <f>IF([2]相关演算!GF158="","",[2]相关演算!GF158)</f>
        <v/>
      </c>
      <c r="GG158" s="228" t="str">
        <f>IF([2]相关演算!GG158="","",[2]相关演算!GG158)</f>
        <v/>
      </c>
      <c r="GH158" s="228" t="str">
        <f>IF([2]相关演算!GH158="","",[2]相关演算!GH158)</f>
        <v/>
      </c>
      <c r="GI158" s="228" t="str">
        <f>IF([2]相关演算!GI158="","",[2]相关演算!GI158)</f>
        <v/>
      </c>
      <c r="GJ158" s="228" t="str">
        <f>IF([2]相关演算!GJ158="","",[2]相关演算!GJ158)</f>
        <v/>
      </c>
      <c r="GK158" s="228" t="str">
        <f>IF([2]相关演算!GK158="","",[2]相关演算!GK158)</f>
        <v/>
      </c>
      <c r="GL158" s="228" t="str">
        <f>IF([2]相关演算!GL158="","",[2]相关演算!GL158)</f>
        <v/>
      </c>
      <c r="GM158" s="228" t="str">
        <f>IF([2]相关演算!GM158="","",[2]相关演算!GM158)</f>
        <v/>
      </c>
      <c r="GN158" s="228" t="str">
        <f>IF([2]相关演算!GN158="","",[2]相关演算!GN158)</f>
        <v/>
      </c>
      <c r="GO158" s="228" t="str">
        <f>IF([2]相关演算!GO158="","",[2]相关演算!GO158)</f>
        <v/>
      </c>
      <c r="GP158" s="228" t="str">
        <f>IF([2]相关演算!GP158="","",[2]相关演算!GP158)</f>
        <v/>
      </c>
      <c r="GQ158" s="228" t="str">
        <f>IF([2]相关演算!GQ158="","",[2]相关演算!GQ158)</f>
        <v/>
      </c>
      <c r="GR158" s="228" t="str">
        <f>IF([2]相关演算!GR158="","",[2]相关演算!GR158)</f>
        <v/>
      </c>
      <c r="GS158" s="228" t="str">
        <f>IF([2]相关演算!GS158="","",[2]相关演算!GS158)</f>
        <v/>
      </c>
      <c r="GT158" s="228" t="str">
        <f>IF([2]相关演算!GT158="","",[2]相关演算!GT158)</f>
        <v/>
      </c>
      <c r="GU158" s="228" t="str">
        <f>IF([2]相关演算!GU158="","",[2]相关演算!GU158)</f>
        <v/>
      </c>
      <c r="GV158" s="228" t="str">
        <f>IF([2]相关演算!GV158="","",[2]相关演算!GV158)</f>
        <v/>
      </c>
      <c r="GW158" s="228" t="str">
        <f>IF([2]相关演算!GW158="","",[2]相关演算!GW158)</f>
        <v/>
      </c>
      <c r="GX158" s="228" t="str">
        <f>IF([2]相关演算!GX158="","",[2]相关演算!GX158)</f>
        <v/>
      </c>
      <c r="GY158" s="228" t="str">
        <f>IF([2]相关演算!GY158="","",[2]相关演算!GY158)</f>
        <v/>
      </c>
      <c r="GZ158" s="228" t="str">
        <f>IF([2]相关演算!GZ158="","",[2]相关演算!GZ158)</f>
        <v/>
      </c>
    </row>
    <row r="159" spans="1:208">
      <c r="A159" s="228" t="str">
        <f>IF([2]相关演算!A159="","",[2]相关演算!A159)</f>
        <v/>
      </c>
      <c r="B159" s="228" t="str">
        <f>IF([2]相关演算!B159="","",[2]相关演算!B159)</f>
        <v/>
      </c>
      <c r="C159" s="228" t="str">
        <f>IF([2]相关演算!C159="","",[2]相关演算!C159)</f>
        <v/>
      </c>
      <c r="D159" s="228" t="str">
        <f>IF([2]相关演算!D159="","",[2]相关演算!D159)</f>
        <v/>
      </c>
      <c r="E159" s="228" t="str">
        <f>IF([2]相关演算!E159="","",[2]相关演算!E159)</f>
        <v/>
      </c>
      <c r="F159" s="228" t="str">
        <f>IF([2]相关演算!F159="","",[2]相关演算!F159)</f>
        <v/>
      </c>
      <c r="G159" s="228" t="str">
        <f>IF([2]相关演算!G159="","",[2]相关演算!G159)</f>
        <v/>
      </c>
      <c r="H159" s="228" t="str">
        <f>IF([2]相关演算!H159="","",[2]相关演算!H159)</f>
        <v/>
      </c>
      <c r="I159" s="228" t="str">
        <f>IF([2]相关演算!I159="","",[2]相关演算!I159)</f>
        <v/>
      </c>
      <c r="J159" s="228" t="str">
        <f>IF([2]相关演算!J159="","",[2]相关演算!J159)</f>
        <v/>
      </c>
      <c r="K159" s="228" t="str">
        <f>IF([2]相关演算!K159="","",[2]相关演算!K159)</f>
        <v/>
      </c>
      <c r="L159" s="228" t="str">
        <f>IF([2]相关演算!L159="","",[2]相关演算!L159)</f>
        <v/>
      </c>
      <c r="M159" s="228" t="str">
        <f>IF([2]相关演算!M159="","",[2]相关演算!M159)</f>
        <v/>
      </c>
      <c r="N159" s="228" t="str">
        <f>IF([2]相关演算!N159="","",[2]相关演算!N159)</f>
        <v/>
      </c>
      <c r="O159" s="228" t="str">
        <f>IF([2]相关演算!O159="","",[2]相关演算!O159)</f>
        <v/>
      </c>
      <c r="P159" s="228" t="str">
        <f>IF([2]相关演算!P159="","",[2]相关演算!P159)</f>
        <v/>
      </c>
      <c r="Q159" s="228" t="str">
        <f>IF([2]相关演算!Q159="","",[2]相关演算!Q159)</f>
        <v/>
      </c>
      <c r="R159" s="228" t="str">
        <f>IF([2]相关演算!R159="","",[2]相关演算!R159)</f>
        <v/>
      </c>
      <c r="S159" s="228" t="str">
        <f>IF([2]相关演算!S159="","",[2]相关演算!S159)</f>
        <v/>
      </c>
      <c r="T159" s="228" t="str">
        <f>IF([2]相关演算!T159="","",[2]相关演算!T159)</f>
        <v/>
      </c>
      <c r="U159" s="228" t="str">
        <f>IF([2]相关演算!U159="","",[2]相关演算!U159)</f>
        <v/>
      </c>
      <c r="V159" s="228" t="str">
        <f>IF([2]相关演算!V159="","",[2]相关演算!V159)</f>
        <v/>
      </c>
      <c r="W159" s="228" t="str">
        <f>IF([2]相关演算!W159="","",[2]相关演算!W159)</f>
        <v/>
      </c>
      <c r="X159" s="228" t="str">
        <f>IF([2]相关演算!X159="","",[2]相关演算!X159)</f>
        <v/>
      </c>
      <c r="Y159" s="228" t="str">
        <f>IF([2]相关演算!Y159="","",[2]相关演算!Y159)</f>
        <v/>
      </c>
      <c r="Z159" s="228" t="str">
        <f>IF([2]相关演算!Z159="","",[2]相关演算!Z159)</f>
        <v/>
      </c>
      <c r="AA159" s="228" t="str">
        <f>IF([2]相关演算!AA159="","",[2]相关演算!AA159)</f>
        <v/>
      </c>
      <c r="AB159" s="228" t="str">
        <f>IF([2]相关演算!AB159="","",[2]相关演算!AB159)</f>
        <v/>
      </c>
      <c r="AC159" s="228" t="str">
        <f>IF([2]相关演算!AC159="","",[2]相关演算!AC159)</f>
        <v/>
      </c>
      <c r="AD159" s="228" t="str">
        <f>IF([2]相关演算!AD159="","",[2]相关演算!AD159)</f>
        <v/>
      </c>
      <c r="AE159" s="228" t="str">
        <f>IF([2]相关演算!AE159="","",[2]相关演算!AE159)</f>
        <v/>
      </c>
      <c r="AF159" s="228" t="str">
        <f>IF([2]相关演算!AF159="","",[2]相关演算!AF159)</f>
        <v/>
      </c>
      <c r="AG159" s="228" t="str">
        <f>IF([2]相关演算!AG159="","",[2]相关演算!AG159)</f>
        <v/>
      </c>
      <c r="AH159" s="228" t="str">
        <f>IF([2]相关演算!AH159="","",[2]相关演算!AH159)</f>
        <v/>
      </c>
      <c r="AI159" s="228" t="str">
        <f>IF([2]相关演算!AI159="","",[2]相关演算!AI159)</f>
        <v/>
      </c>
      <c r="AJ159" s="228" t="str">
        <f>IF([2]相关演算!AJ159="","",[2]相关演算!AJ159)</f>
        <v/>
      </c>
      <c r="AK159" s="228" t="str">
        <f>IF([2]相关演算!AK159="","",[2]相关演算!AK159)</f>
        <v/>
      </c>
      <c r="AL159" s="228" t="str">
        <f>IF([2]相关演算!AL159="","",[2]相关演算!AL159)</f>
        <v/>
      </c>
      <c r="AM159" s="228" t="str">
        <f>IF([2]相关演算!AM159="","",[2]相关演算!AM159)</f>
        <v/>
      </c>
      <c r="AN159" s="228" t="str">
        <f>IF([2]相关演算!AN159="","",[2]相关演算!AN159)</f>
        <v/>
      </c>
      <c r="AO159" s="228" t="str">
        <f>IF([2]相关演算!AO159="","",[2]相关演算!AO159)</f>
        <v/>
      </c>
      <c r="AP159" s="228" t="str">
        <f>IF([2]相关演算!AP159="","",[2]相关演算!AP159)</f>
        <v/>
      </c>
      <c r="AQ159" s="228" t="str">
        <f>IF([2]相关演算!AQ159="","",[2]相关演算!AQ159)</f>
        <v/>
      </c>
      <c r="AR159" s="228" t="str">
        <f>IF([2]相关演算!AR159="","",[2]相关演算!AR159)</f>
        <v/>
      </c>
      <c r="AS159" s="228" t="str">
        <f>IF([2]相关演算!AS159="","",[2]相关演算!AS159)</f>
        <v/>
      </c>
      <c r="AT159" s="228" t="str">
        <f>IF([2]相关演算!AT159="","",[2]相关演算!AT159)</f>
        <v/>
      </c>
      <c r="AU159" s="228" t="str">
        <f>IF([2]相关演算!AU159="","",[2]相关演算!AU159)</f>
        <v/>
      </c>
      <c r="AV159" s="228" t="str">
        <f>IF([2]相关演算!AV159="","",[2]相关演算!AV159)</f>
        <v/>
      </c>
      <c r="AW159" s="228" t="str">
        <f>IF([2]相关演算!AW159="","",[2]相关演算!AW159)</f>
        <v/>
      </c>
      <c r="AX159" s="228" t="str">
        <f>IF([2]相关演算!AX159="","",[2]相关演算!AX159)</f>
        <v/>
      </c>
      <c r="AY159" s="228" t="str">
        <f>IF([2]相关演算!AY159="","",[2]相关演算!AY159)</f>
        <v/>
      </c>
      <c r="AZ159" s="228" t="str">
        <f>IF([2]相关演算!AZ159="","",[2]相关演算!AZ159)</f>
        <v/>
      </c>
      <c r="BA159" s="228" t="str">
        <f>IF([2]相关演算!BA159="","",[2]相关演算!BA159)</f>
        <v/>
      </c>
      <c r="BB159" s="228" t="str">
        <f>IF([2]相关演算!BB159="","",[2]相关演算!BB159)</f>
        <v/>
      </c>
      <c r="BC159" s="228" t="str">
        <f>IF([2]相关演算!BC159="","",[2]相关演算!BC159)</f>
        <v/>
      </c>
      <c r="BD159" s="228" t="str">
        <f>IF([2]相关演算!BD159="","",[2]相关演算!BD159)</f>
        <v/>
      </c>
      <c r="BE159" s="228" t="str">
        <f>IF([2]相关演算!BE159="","",[2]相关演算!BE159)</f>
        <v/>
      </c>
      <c r="BF159" s="228" t="str">
        <f>IF([2]相关演算!BF159="","",[2]相关演算!BF159)</f>
        <v/>
      </c>
      <c r="BG159" s="228" t="str">
        <f>IF([2]相关演算!BG159="","",[2]相关演算!BG159)</f>
        <v/>
      </c>
      <c r="BH159" s="228" t="str">
        <f>IF([2]相关演算!BH159="","",[2]相关演算!BH159)</f>
        <v/>
      </c>
      <c r="BI159" s="228" t="str">
        <f>IF([2]相关演算!BI159="","",[2]相关演算!BI159)</f>
        <v/>
      </c>
      <c r="BJ159" s="228" t="str">
        <f>IF([2]相关演算!BJ159="","",[2]相关演算!BJ159)</f>
        <v/>
      </c>
      <c r="BK159" s="228" t="str">
        <f>IF([2]相关演算!BK159="","",[2]相关演算!BK159)</f>
        <v/>
      </c>
      <c r="BL159" s="228" t="str">
        <f>IF([2]相关演算!BL159="","",[2]相关演算!BL159)</f>
        <v/>
      </c>
      <c r="BM159" s="228" t="str">
        <f>IF([2]相关演算!BM159="","",[2]相关演算!BM159)</f>
        <v/>
      </c>
      <c r="BN159" s="228" t="str">
        <f>IF([2]相关演算!BN159="","",[2]相关演算!BN159)</f>
        <v/>
      </c>
      <c r="BO159" s="228" t="str">
        <f>IF([2]相关演算!BO159="","",[2]相关演算!BO159)</f>
        <v/>
      </c>
      <c r="BP159" s="228" t="str">
        <f>IF([2]相关演算!BP159="","",[2]相关演算!BP159)</f>
        <v/>
      </c>
      <c r="BQ159" s="228" t="str">
        <f>IF([2]相关演算!BQ159="","",[2]相关演算!BQ159)</f>
        <v/>
      </c>
      <c r="BR159" s="228" t="str">
        <f>IF([2]相关演算!BR159="","",[2]相关演算!BR159)</f>
        <v/>
      </c>
      <c r="BS159" s="228" t="str">
        <f>IF([2]相关演算!BS159="","",[2]相关演算!BS159)</f>
        <v/>
      </c>
      <c r="BT159" s="228" t="str">
        <f>IF([2]相关演算!BT159="","",[2]相关演算!BT159)</f>
        <v/>
      </c>
      <c r="BU159" s="228" t="str">
        <f>IF([2]相关演算!BU159="","",[2]相关演算!BU159)</f>
        <v/>
      </c>
      <c r="BV159" s="228" t="str">
        <f>IF([2]相关演算!BV159="","",[2]相关演算!BV159)</f>
        <v/>
      </c>
      <c r="BW159" s="228" t="str">
        <f>IF([2]相关演算!BW159="","",[2]相关演算!BW159)</f>
        <v/>
      </c>
      <c r="BX159" s="228" t="str">
        <f>IF([2]相关演算!BX159="","",[2]相关演算!BX159)</f>
        <v/>
      </c>
      <c r="BY159" s="228" t="str">
        <f>IF([2]相关演算!BY159="","",[2]相关演算!BY159)</f>
        <v/>
      </c>
      <c r="BZ159" s="228" t="str">
        <f>IF([2]相关演算!BZ159="","",[2]相关演算!BZ159)</f>
        <v/>
      </c>
      <c r="CA159" s="228" t="str">
        <f>IF([2]相关演算!CA159="","",[2]相关演算!CA159)</f>
        <v/>
      </c>
      <c r="CB159" s="228" t="str">
        <f>IF([2]相关演算!CB159="","",[2]相关演算!CB159)</f>
        <v/>
      </c>
      <c r="CC159" s="228" t="str">
        <f>IF([2]相关演算!CC159="","",[2]相关演算!CC159)</f>
        <v/>
      </c>
      <c r="CD159" s="228" t="str">
        <f>IF([2]相关演算!CD159="","",[2]相关演算!CD159)</f>
        <v/>
      </c>
      <c r="CE159" s="228" t="str">
        <f>IF([2]相关演算!CE159="","",[2]相关演算!CE159)</f>
        <v/>
      </c>
      <c r="CF159" s="228" t="str">
        <f>IF([2]相关演算!CF159="","",[2]相关演算!CF159)</f>
        <v/>
      </c>
      <c r="CG159" s="228" t="str">
        <f>IF([2]相关演算!CG159="","",[2]相关演算!CG159)</f>
        <v/>
      </c>
      <c r="CH159" s="228" t="str">
        <f>IF([2]相关演算!CH159="","",[2]相关演算!CH159)</f>
        <v/>
      </c>
      <c r="CI159" s="228" t="str">
        <f>IF([2]相关演算!CI159="","",[2]相关演算!CI159)</f>
        <v/>
      </c>
      <c r="CJ159" s="228" t="str">
        <f>IF([2]相关演算!CJ159="","",[2]相关演算!CJ159)</f>
        <v/>
      </c>
      <c r="CK159" s="228" t="str">
        <f>IF([2]相关演算!CK159="","",[2]相关演算!CK159)</f>
        <v/>
      </c>
      <c r="CL159" s="228" t="str">
        <f>IF([2]相关演算!CL159="","",[2]相关演算!CL159)</f>
        <v/>
      </c>
      <c r="CM159" s="228" t="str">
        <f>IF([2]相关演算!CM159="","",[2]相关演算!CM159)</f>
        <v/>
      </c>
      <c r="CN159" s="228" t="str">
        <f>IF([2]相关演算!CN159="","",[2]相关演算!CN159)</f>
        <v/>
      </c>
      <c r="CO159" s="228" t="str">
        <f>IF([2]相关演算!CO159="","",[2]相关演算!CO159)</f>
        <v/>
      </c>
      <c r="CP159" s="228" t="str">
        <f>IF([2]相关演算!CP159="","",[2]相关演算!CP159)</f>
        <v/>
      </c>
      <c r="CQ159" s="228" t="str">
        <f>IF([2]相关演算!CQ159="","",[2]相关演算!CQ159)</f>
        <v/>
      </c>
      <c r="CR159" s="228" t="str">
        <f>IF([2]相关演算!CR159="","",[2]相关演算!CR159)</f>
        <v/>
      </c>
      <c r="CS159" s="228" t="str">
        <f>IF([2]相关演算!CS159="","",[2]相关演算!CS159)</f>
        <v/>
      </c>
      <c r="CT159" s="228" t="str">
        <f>IF([2]相关演算!CT159="","",[2]相关演算!CT159)</f>
        <v/>
      </c>
      <c r="CU159" s="228" t="str">
        <f>IF([2]相关演算!CU159="","",[2]相关演算!CU159)</f>
        <v/>
      </c>
      <c r="CV159" s="228" t="str">
        <f>IF([2]相关演算!CV159="","",[2]相关演算!CV159)</f>
        <v/>
      </c>
      <c r="CW159" s="228" t="str">
        <f>IF([2]相关演算!CW159="","",[2]相关演算!CW159)</f>
        <v/>
      </c>
      <c r="CX159" s="228" t="str">
        <f>IF([2]相关演算!CX159="","",[2]相关演算!CX159)</f>
        <v/>
      </c>
      <c r="CY159" s="228" t="str">
        <f>IF([2]相关演算!CY159="","",[2]相关演算!CY159)</f>
        <v/>
      </c>
      <c r="CZ159" s="228" t="str">
        <f>IF([2]相关演算!CZ159="","",[2]相关演算!CZ159)</f>
        <v/>
      </c>
      <c r="DA159" s="228" t="str">
        <f>IF([2]相关演算!DA159="","",[2]相关演算!DA159)</f>
        <v/>
      </c>
      <c r="DB159" s="228" t="str">
        <f>IF([2]相关演算!DB159="","",[2]相关演算!DB159)</f>
        <v/>
      </c>
      <c r="DC159" s="228" t="str">
        <f>IF([2]相关演算!DC159="","",[2]相关演算!DC159)</f>
        <v/>
      </c>
      <c r="DD159" s="228" t="str">
        <f>IF([2]相关演算!DD159="","",[2]相关演算!DD159)</f>
        <v/>
      </c>
      <c r="DE159" s="228" t="str">
        <f>IF([2]相关演算!DE159="","",[2]相关演算!DE159)</f>
        <v/>
      </c>
      <c r="DF159" s="228" t="str">
        <f>IF([2]相关演算!DF159="","",[2]相关演算!DF159)</f>
        <v/>
      </c>
      <c r="DG159" s="228" t="str">
        <f>IF([2]相关演算!DG159="","",[2]相关演算!DG159)</f>
        <v/>
      </c>
      <c r="DH159" s="228" t="str">
        <f>IF([2]相关演算!DH159="","",[2]相关演算!DH159)</f>
        <v/>
      </c>
      <c r="DI159" s="228" t="str">
        <f>IF([2]相关演算!DI159="","",[2]相关演算!DI159)</f>
        <v/>
      </c>
      <c r="DJ159" s="228" t="str">
        <f>IF([2]相关演算!DJ159="","",[2]相关演算!DJ159)</f>
        <v/>
      </c>
      <c r="DK159" s="228" t="str">
        <f>IF([2]相关演算!DK159="","",[2]相关演算!DK159)</f>
        <v/>
      </c>
      <c r="DL159" s="228" t="str">
        <f>IF([2]相关演算!DL159="","",[2]相关演算!DL159)</f>
        <v/>
      </c>
      <c r="DM159" s="228" t="str">
        <f>IF([2]相关演算!DM159="","",[2]相关演算!DM159)</f>
        <v/>
      </c>
      <c r="DN159" s="228" t="str">
        <f>IF([2]相关演算!DN159="","",[2]相关演算!DN159)</f>
        <v/>
      </c>
      <c r="DO159" s="228" t="str">
        <f>IF([2]相关演算!DO159="","",[2]相关演算!DO159)</f>
        <v/>
      </c>
      <c r="DP159" s="228" t="str">
        <f>IF([2]相关演算!DP159="","",[2]相关演算!DP159)</f>
        <v/>
      </c>
      <c r="DQ159" s="228" t="str">
        <f>IF([2]相关演算!DQ159="","",[2]相关演算!DQ159)</f>
        <v/>
      </c>
      <c r="DR159" s="228" t="str">
        <f>IF([2]相关演算!DR159="","",[2]相关演算!DR159)</f>
        <v/>
      </c>
      <c r="DS159" s="228" t="str">
        <f>IF([2]相关演算!DS159="","",[2]相关演算!DS159)</f>
        <v/>
      </c>
      <c r="DT159" s="228" t="str">
        <f>IF([2]相关演算!DT159="","",[2]相关演算!DT159)</f>
        <v/>
      </c>
      <c r="DU159" s="228" t="str">
        <f>IF([2]相关演算!DU159="","",[2]相关演算!DU159)</f>
        <v/>
      </c>
      <c r="DV159" s="228" t="str">
        <f>IF([2]相关演算!DV159="","",[2]相关演算!DV159)</f>
        <v/>
      </c>
      <c r="DW159" s="228" t="str">
        <f>IF([2]相关演算!DW159="","",[2]相关演算!DW159)</f>
        <v/>
      </c>
      <c r="DX159" s="228" t="str">
        <f>IF([2]相关演算!DX159="","",[2]相关演算!DX159)</f>
        <v/>
      </c>
      <c r="DY159" s="228" t="str">
        <f>IF([2]相关演算!DY159="","",[2]相关演算!DY159)</f>
        <v/>
      </c>
      <c r="DZ159" s="228" t="str">
        <f>IF([2]相关演算!DZ159="","",[2]相关演算!DZ159)</f>
        <v/>
      </c>
      <c r="EA159" s="228" t="str">
        <f>IF([2]相关演算!EA159="","",[2]相关演算!EA159)</f>
        <v/>
      </c>
      <c r="EB159" s="228" t="str">
        <f>IF([2]相关演算!EB159="","",[2]相关演算!EB159)</f>
        <v/>
      </c>
      <c r="EC159" s="228" t="str">
        <f>IF([2]相关演算!EC159="","",[2]相关演算!EC159)</f>
        <v/>
      </c>
      <c r="ED159" s="228" t="str">
        <f>IF([2]相关演算!ED159="","",[2]相关演算!ED159)</f>
        <v/>
      </c>
      <c r="EE159" s="228" t="str">
        <f>IF([2]相关演算!EE159="","",[2]相关演算!EE159)</f>
        <v/>
      </c>
      <c r="EF159" s="228" t="str">
        <f>IF([2]相关演算!EF159="","",[2]相关演算!EF159)</f>
        <v/>
      </c>
      <c r="EG159" s="228" t="str">
        <f>IF([2]相关演算!EG159="","",[2]相关演算!EG159)</f>
        <v/>
      </c>
      <c r="EH159" s="228" t="str">
        <f>IF([2]相关演算!EH159="","",[2]相关演算!EH159)</f>
        <v/>
      </c>
      <c r="EI159" s="228" t="str">
        <f>IF([2]相关演算!EI159="","",[2]相关演算!EI159)</f>
        <v/>
      </c>
      <c r="EJ159" s="228" t="str">
        <f>IF([2]相关演算!EJ159="","",[2]相关演算!EJ159)</f>
        <v/>
      </c>
      <c r="EK159" s="228" t="str">
        <f>IF([2]相关演算!EK159="","",[2]相关演算!EK159)</f>
        <v/>
      </c>
      <c r="EL159" s="228" t="str">
        <f>IF([2]相关演算!EL159="","",[2]相关演算!EL159)</f>
        <v/>
      </c>
      <c r="EM159" s="228" t="str">
        <f>IF([2]相关演算!EM159="","",[2]相关演算!EM159)</f>
        <v/>
      </c>
      <c r="EN159" s="228" t="str">
        <f>IF([2]相关演算!EN159="","",[2]相关演算!EN159)</f>
        <v/>
      </c>
      <c r="EO159" s="228" t="str">
        <f>IF([2]相关演算!EO159="","",[2]相关演算!EO159)</f>
        <v/>
      </c>
      <c r="EP159" s="228" t="str">
        <f>IF([2]相关演算!EP159="","",[2]相关演算!EP159)</f>
        <v/>
      </c>
      <c r="EQ159" s="228" t="str">
        <f>IF([2]相关演算!EQ159="","",[2]相关演算!EQ159)</f>
        <v/>
      </c>
      <c r="ER159" s="228" t="str">
        <f>IF([2]相关演算!ER159="","",[2]相关演算!ER159)</f>
        <v/>
      </c>
      <c r="ES159" s="228" t="str">
        <f>IF([2]相关演算!ES159="","",[2]相关演算!ES159)</f>
        <v/>
      </c>
      <c r="ET159" s="228" t="str">
        <f>IF([2]相关演算!ET159="","",[2]相关演算!ET159)</f>
        <v/>
      </c>
      <c r="EU159" s="228" t="str">
        <f>IF([2]相关演算!EU159="","",[2]相关演算!EU159)</f>
        <v/>
      </c>
      <c r="EV159" s="228" t="str">
        <f>IF([2]相关演算!EV159="","",[2]相关演算!EV159)</f>
        <v/>
      </c>
      <c r="EW159" s="228" t="str">
        <f>IF([2]相关演算!EW159="","",[2]相关演算!EW159)</f>
        <v/>
      </c>
      <c r="EX159" s="228" t="str">
        <f>IF([2]相关演算!EX159="","",[2]相关演算!EX159)</f>
        <v/>
      </c>
      <c r="EY159" s="228" t="str">
        <f>IF([2]相关演算!EY159="","",[2]相关演算!EY159)</f>
        <v/>
      </c>
      <c r="EZ159" s="228" t="str">
        <f>IF([2]相关演算!EZ159="","",[2]相关演算!EZ159)</f>
        <v/>
      </c>
      <c r="FA159" s="228" t="str">
        <f>IF([2]相关演算!FA159="","",[2]相关演算!FA159)</f>
        <v/>
      </c>
      <c r="FB159" s="228" t="str">
        <f>IF([2]相关演算!FB159="","",[2]相关演算!FB159)</f>
        <v/>
      </c>
      <c r="FC159" s="228" t="str">
        <f>IF([2]相关演算!FC159="","",[2]相关演算!FC159)</f>
        <v/>
      </c>
      <c r="FD159" s="228" t="str">
        <f>IF([2]相关演算!FD159="","",[2]相关演算!FD159)</f>
        <v/>
      </c>
      <c r="FE159" s="228" t="str">
        <f>IF([2]相关演算!FE159="","",[2]相关演算!FE159)</f>
        <v/>
      </c>
      <c r="FF159" s="228" t="str">
        <f>IF([2]相关演算!FF159="","",[2]相关演算!FF159)</f>
        <v/>
      </c>
      <c r="FG159" s="228" t="str">
        <f>IF([2]相关演算!FG159="","",[2]相关演算!FG159)</f>
        <v/>
      </c>
      <c r="FH159" s="228">
        <f>IF([2]相关演算!FH159="","",[2]相关演算!FH159)</f>
        <v>10144</v>
      </c>
      <c r="FI159" s="228" t="str">
        <f>IF([2]相关演算!FI159="","",[2]相关演算!FI159)</f>
        <v/>
      </c>
      <c r="FJ159" s="228" t="str">
        <f>IF([2]相关演算!FJ159="","",[2]相关演算!FJ159)</f>
        <v/>
      </c>
      <c r="FK159" s="228" t="str">
        <f>IF([2]相关演算!FK159="","",[2]相关演算!FK159)</f>
        <v/>
      </c>
      <c r="FL159" s="228" t="str">
        <f>IF([2]相关演算!FL159="","",[2]相关演算!FL159)</f>
        <v/>
      </c>
      <c r="FM159" s="228" t="str">
        <f>IF([2]相关演算!FM159="","",[2]相关演算!FM159)</f>
        <v/>
      </c>
      <c r="FN159" s="228" t="str">
        <f>IF([2]相关演算!FN159="","",[2]相关演算!FN159)</f>
        <v/>
      </c>
      <c r="FO159" s="228" t="str">
        <f>IF([2]相关演算!FO159="","",[2]相关演算!FO159)</f>
        <v/>
      </c>
      <c r="FP159" s="228" t="str">
        <f>IF([2]相关演算!FP159="","",[2]相关演算!FP159)</f>
        <v/>
      </c>
      <c r="FQ159" s="228" t="str">
        <f>IF([2]相关演算!FQ159="","",[2]相关演算!FQ159)</f>
        <v/>
      </c>
      <c r="FR159" s="228" t="str">
        <f>IF([2]相关演算!FR159="","",[2]相关演算!FR159)</f>
        <v/>
      </c>
      <c r="FS159" s="228" t="str">
        <f>IF([2]相关演算!FS159="","",[2]相关演算!FS159)</f>
        <v/>
      </c>
      <c r="FT159" s="228" t="str">
        <f>IF([2]相关演算!FT159="","",[2]相关演算!FT159)</f>
        <v/>
      </c>
      <c r="FU159" s="228" t="str">
        <f>IF([2]相关演算!FU159="","",[2]相关演算!FU159)</f>
        <v/>
      </c>
      <c r="FV159" s="228" t="str">
        <f>IF([2]相关演算!FV159="","",[2]相关演算!FV159)</f>
        <v/>
      </c>
      <c r="FW159" s="228" t="str">
        <f>IF([2]相关演算!FW159="","",[2]相关演算!FW159)</f>
        <v/>
      </c>
      <c r="FX159" s="228" t="str">
        <f>IF([2]相关演算!FX159="","",[2]相关演算!FX159)</f>
        <v/>
      </c>
      <c r="FY159" s="228" t="str">
        <f>IF([2]相关演算!FY159="","",[2]相关演算!FY159)</f>
        <v/>
      </c>
      <c r="FZ159" s="228" t="str">
        <f>IF([2]相关演算!FZ159="","",[2]相关演算!FZ159)</f>
        <v/>
      </c>
      <c r="GA159" s="228" t="str">
        <f>IF([2]相关演算!GA159="","",[2]相关演算!GA159)</f>
        <v/>
      </c>
      <c r="GB159" s="228" t="str">
        <f>IF([2]相关演算!GB159="","",[2]相关演算!GB159)</f>
        <v/>
      </c>
      <c r="GC159" s="228" t="str">
        <f>IF([2]相关演算!GC159="","",[2]相关演算!GC159)</f>
        <v/>
      </c>
      <c r="GD159" s="228" t="str">
        <f>IF([2]相关演算!GD159="","",[2]相关演算!GD159)</f>
        <v/>
      </c>
      <c r="GE159" s="228" t="str">
        <f>IF([2]相关演算!GE159="","",[2]相关演算!GE159)</f>
        <v/>
      </c>
      <c r="GF159" s="228" t="str">
        <f>IF([2]相关演算!GF159="","",[2]相关演算!GF159)</f>
        <v/>
      </c>
      <c r="GG159" s="228" t="str">
        <f>IF([2]相关演算!GG159="","",[2]相关演算!GG159)</f>
        <v/>
      </c>
      <c r="GH159" s="228" t="str">
        <f>IF([2]相关演算!GH159="","",[2]相关演算!GH159)</f>
        <v/>
      </c>
      <c r="GI159" s="228" t="str">
        <f>IF([2]相关演算!GI159="","",[2]相关演算!GI159)</f>
        <v/>
      </c>
      <c r="GJ159" s="228" t="str">
        <f>IF([2]相关演算!GJ159="","",[2]相关演算!GJ159)</f>
        <v/>
      </c>
      <c r="GK159" s="228" t="str">
        <f>IF([2]相关演算!GK159="","",[2]相关演算!GK159)</f>
        <v/>
      </c>
      <c r="GL159" s="228" t="str">
        <f>IF([2]相关演算!GL159="","",[2]相关演算!GL159)</f>
        <v/>
      </c>
      <c r="GM159" s="228" t="str">
        <f>IF([2]相关演算!GM159="","",[2]相关演算!GM159)</f>
        <v/>
      </c>
      <c r="GN159" s="228" t="str">
        <f>IF([2]相关演算!GN159="","",[2]相关演算!GN159)</f>
        <v/>
      </c>
      <c r="GO159" s="228" t="str">
        <f>IF([2]相关演算!GO159="","",[2]相关演算!GO159)</f>
        <v/>
      </c>
      <c r="GP159" s="228" t="str">
        <f>IF([2]相关演算!GP159="","",[2]相关演算!GP159)</f>
        <v/>
      </c>
      <c r="GQ159" s="228" t="str">
        <f>IF([2]相关演算!GQ159="","",[2]相关演算!GQ159)</f>
        <v/>
      </c>
      <c r="GR159" s="228" t="str">
        <f>IF([2]相关演算!GR159="","",[2]相关演算!GR159)</f>
        <v/>
      </c>
      <c r="GS159" s="228" t="str">
        <f>IF([2]相关演算!GS159="","",[2]相关演算!GS159)</f>
        <v/>
      </c>
      <c r="GT159" s="228" t="str">
        <f>IF([2]相关演算!GT159="","",[2]相关演算!GT159)</f>
        <v/>
      </c>
      <c r="GU159" s="228" t="str">
        <f>IF([2]相关演算!GU159="","",[2]相关演算!GU159)</f>
        <v/>
      </c>
      <c r="GV159" s="228" t="str">
        <f>IF([2]相关演算!GV159="","",[2]相关演算!GV159)</f>
        <v/>
      </c>
      <c r="GW159" s="228" t="str">
        <f>IF([2]相关演算!GW159="","",[2]相关演算!GW159)</f>
        <v/>
      </c>
      <c r="GX159" s="228" t="str">
        <f>IF([2]相关演算!GX159="","",[2]相关演算!GX159)</f>
        <v/>
      </c>
      <c r="GY159" s="228" t="str">
        <f>IF([2]相关演算!GY159="","",[2]相关演算!GY159)</f>
        <v/>
      </c>
      <c r="GZ159" s="228" t="str">
        <f>IF([2]相关演算!GZ159="","",[2]相关演算!GZ159)</f>
        <v/>
      </c>
    </row>
    <row r="160" spans="1:208">
      <c r="A160" s="228" t="str">
        <f>IF([2]相关演算!A160="","",[2]相关演算!A160)</f>
        <v/>
      </c>
      <c r="B160" s="228" t="str">
        <f>IF([2]相关演算!B160="","",[2]相关演算!B160)</f>
        <v/>
      </c>
      <c r="C160" s="228" t="str">
        <f>IF([2]相关演算!C160="","",[2]相关演算!C160)</f>
        <v/>
      </c>
      <c r="D160" s="228" t="str">
        <f>IF([2]相关演算!D160="","",[2]相关演算!D160)</f>
        <v/>
      </c>
      <c r="E160" s="228" t="str">
        <f>IF([2]相关演算!E160="","",[2]相关演算!E160)</f>
        <v/>
      </c>
      <c r="F160" s="228" t="str">
        <f>IF([2]相关演算!F160="","",[2]相关演算!F160)</f>
        <v/>
      </c>
      <c r="G160" s="228" t="str">
        <f>IF([2]相关演算!G160="","",[2]相关演算!G160)</f>
        <v/>
      </c>
      <c r="H160" s="228" t="str">
        <f>IF([2]相关演算!H160="","",[2]相关演算!H160)</f>
        <v/>
      </c>
      <c r="I160" s="228" t="str">
        <f>IF([2]相关演算!I160="","",[2]相关演算!I160)</f>
        <v/>
      </c>
      <c r="J160" s="228" t="str">
        <f>IF([2]相关演算!J160="","",[2]相关演算!J160)</f>
        <v/>
      </c>
      <c r="K160" s="228" t="str">
        <f>IF([2]相关演算!K160="","",[2]相关演算!K160)</f>
        <v/>
      </c>
      <c r="L160" s="228" t="str">
        <f>IF([2]相关演算!L160="","",[2]相关演算!L160)</f>
        <v/>
      </c>
      <c r="M160" s="228" t="str">
        <f>IF([2]相关演算!M160="","",[2]相关演算!M160)</f>
        <v/>
      </c>
      <c r="N160" s="228" t="str">
        <f>IF([2]相关演算!N160="","",[2]相关演算!N160)</f>
        <v/>
      </c>
      <c r="O160" s="228" t="str">
        <f>IF([2]相关演算!O160="","",[2]相关演算!O160)</f>
        <v/>
      </c>
      <c r="P160" s="228" t="str">
        <f>IF([2]相关演算!P160="","",[2]相关演算!P160)</f>
        <v/>
      </c>
      <c r="Q160" s="228" t="str">
        <f>IF([2]相关演算!Q160="","",[2]相关演算!Q160)</f>
        <v/>
      </c>
      <c r="R160" s="228" t="str">
        <f>IF([2]相关演算!R160="","",[2]相关演算!R160)</f>
        <v/>
      </c>
      <c r="S160" s="228" t="str">
        <f>IF([2]相关演算!S160="","",[2]相关演算!S160)</f>
        <v/>
      </c>
      <c r="T160" s="228" t="str">
        <f>IF([2]相关演算!T160="","",[2]相关演算!T160)</f>
        <v/>
      </c>
      <c r="U160" s="228" t="str">
        <f>IF([2]相关演算!U160="","",[2]相关演算!U160)</f>
        <v/>
      </c>
      <c r="V160" s="228" t="str">
        <f>IF([2]相关演算!V160="","",[2]相关演算!V160)</f>
        <v/>
      </c>
      <c r="W160" s="228" t="str">
        <f>IF([2]相关演算!W160="","",[2]相关演算!W160)</f>
        <v/>
      </c>
      <c r="X160" s="228" t="str">
        <f>IF([2]相关演算!X160="","",[2]相关演算!X160)</f>
        <v/>
      </c>
      <c r="Y160" s="228" t="str">
        <f>IF([2]相关演算!Y160="","",[2]相关演算!Y160)</f>
        <v/>
      </c>
      <c r="Z160" s="228" t="str">
        <f>IF([2]相关演算!Z160="","",[2]相关演算!Z160)</f>
        <v/>
      </c>
      <c r="AA160" s="228" t="str">
        <f>IF([2]相关演算!AA160="","",[2]相关演算!AA160)</f>
        <v/>
      </c>
      <c r="AB160" s="228" t="str">
        <f>IF([2]相关演算!AB160="","",[2]相关演算!AB160)</f>
        <v/>
      </c>
      <c r="AC160" s="228" t="str">
        <f>IF([2]相关演算!AC160="","",[2]相关演算!AC160)</f>
        <v/>
      </c>
      <c r="AD160" s="228" t="str">
        <f>IF([2]相关演算!AD160="","",[2]相关演算!AD160)</f>
        <v/>
      </c>
      <c r="AE160" s="228" t="str">
        <f>IF([2]相关演算!AE160="","",[2]相关演算!AE160)</f>
        <v/>
      </c>
      <c r="AF160" s="228" t="str">
        <f>IF([2]相关演算!AF160="","",[2]相关演算!AF160)</f>
        <v/>
      </c>
      <c r="AG160" s="228" t="str">
        <f>IF([2]相关演算!AG160="","",[2]相关演算!AG160)</f>
        <v/>
      </c>
      <c r="AH160" s="228" t="str">
        <f>IF([2]相关演算!AH160="","",[2]相关演算!AH160)</f>
        <v/>
      </c>
      <c r="AI160" s="228" t="str">
        <f>IF([2]相关演算!AI160="","",[2]相关演算!AI160)</f>
        <v/>
      </c>
      <c r="AJ160" s="228" t="str">
        <f>IF([2]相关演算!AJ160="","",[2]相关演算!AJ160)</f>
        <v/>
      </c>
      <c r="AK160" s="228" t="str">
        <f>IF([2]相关演算!AK160="","",[2]相关演算!AK160)</f>
        <v/>
      </c>
      <c r="AL160" s="228" t="str">
        <f>IF([2]相关演算!AL160="","",[2]相关演算!AL160)</f>
        <v/>
      </c>
      <c r="AM160" s="228" t="str">
        <f>IF([2]相关演算!AM160="","",[2]相关演算!AM160)</f>
        <v/>
      </c>
      <c r="AN160" s="228" t="str">
        <f>IF([2]相关演算!AN160="","",[2]相关演算!AN160)</f>
        <v/>
      </c>
      <c r="AO160" s="228" t="str">
        <f>IF([2]相关演算!AO160="","",[2]相关演算!AO160)</f>
        <v/>
      </c>
      <c r="AP160" s="228" t="str">
        <f>IF([2]相关演算!AP160="","",[2]相关演算!AP160)</f>
        <v/>
      </c>
      <c r="AQ160" s="228" t="str">
        <f>IF([2]相关演算!AQ160="","",[2]相关演算!AQ160)</f>
        <v/>
      </c>
      <c r="AR160" s="228" t="str">
        <f>IF([2]相关演算!AR160="","",[2]相关演算!AR160)</f>
        <v/>
      </c>
      <c r="AS160" s="228" t="str">
        <f>IF([2]相关演算!AS160="","",[2]相关演算!AS160)</f>
        <v/>
      </c>
      <c r="AT160" s="228" t="str">
        <f>IF([2]相关演算!AT160="","",[2]相关演算!AT160)</f>
        <v/>
      </c>
      <c r="AU160" s="228" t="str">
        <f>IF([2]相关演算!AU160="","",[2]相关演算!AU160)</f>
        <v/>
      </c>
      <c r="AV160" s="228" t="str">
        <f>IF([2]相关演算!AV160="","",[2]相关演算!AV160)</f>
        <v/>
      </c>
      <c r="AW160" s="228" t="str">
        <f>IF([2]相关演算!AW160="","",[2]相关演算!AW160)</f>
        <v/>
      </c>
      <c r="AX160" s="228" t="str">
        <f>IF([2]相关演算!AX160="","",[2]相关演算!AX160)</f>
        <v/>
      </c>
      <c r="AY160" s="228" t="str">
        <f>IF([2]相关演算!AY160="","",[2]相关演算!AY160)</f>
        <v/>
      </c>
      <c r="AZ160" s="228" t="str">
        <f>IF([2]相关演算!AZ160="","",[2]相关演算!AZ160)</f>
        <v/>
      </c>
      <c r="BA160" s="228" t="str">
        <f>IF([2]相关演算!BA160="","",[2]相关演算!BA160)</f>
        <v/>
      </c>
      <c r="BB160" s="228" t="str">
        <f>IF([2]相关演算!BB160="","",[2]相关演算!BB160)</f>
        <v/>
      </c>
      <c r="BC160" s="228" t="str">
        <f>IF([2]相关演算!BC160="","",[2]相关演算!BC160)</f>
        <v/>
      </c>
      <c r="BD160" s="228" t="str">
        <f>IF([2]相关演算!BD160="","",[2]相关演算!BD160)</f>
        <v/>
      </c>
      <c r="BE160" s="228" t="str">
        <f>IF([2]相关演算!BE160="","",[2]相关演算!BE160)</f>
        <v/>
      </c>
      <c r="BF160" s="228" t="str">
        <f>IF([2]相关演算!BF160="","",[2]相关演算!BF160)</f>
        <v/>
      </c>
      <c r="BG160" s="228" t="str">
        <f>IF([2]相关演算!BG160="","",[2]相关演算!BG160)</f>
        <v/>
      </c>
      <c r="BH160" s="228" t="str">
        <f>IF([2]相关演算!BH160="","",[2]相关演算!BH160)</f>
        <v/>
      </c>
      <c r="BI160" s="228" t="str">
        <f>IF([2]相关演算!BI160="","",[2]相关演算!BI160)</f>
        <v/>
      </c>
      <c r="BJ160" s="228" t="str">
        <f>IF([2]相关演算!BJ160="","",[2]相关演算!BJ160)</f>
        <v/>
      </c>
      <c r="BK160" s="228" t="str">
        <f>IF([2]相关演算!BK160="","",[2]相关演算!BK160)</f>
        <v/>
      </c>
      <c r="BL160" s="228" t="str">
        <f>IF([2]相关演算!BL160="","",[2]相关演算!BL160)</f>
        <v/>
      </c>
      <c r="BM160" s="228" t="str">
        <f>IF([2]相关演算!BM160="","",[2]相关演算!BM160)</f>
        <v/>
      </c>
      <c r="BN160" s="228" t="str">
        <f>IF([2]相关演算!BN160="","",[2]相关演算!BN160)</f>
        <v/>
      </c>
      <c r="BO160" s="228" t="str">
        <f>IF([2]相关演算!BO160="","",[2]相关演算!BO160)</f>
        <v/>
      </c>
      <c r="BP160" s="228" t="str">
        <f>IF([2]相关演算!BP160="","",[2]相关演算!BP160)</f>
        <v/>
      </c>
      <c r="BQ160" s="228" t="str">
        <f>IF([2]相关演算!BQ160="","",[2]相关演算!BQ160)</f>
        <v/>
      </c>
      <c r="BR160" s="228" t="str">
        <f>IF([2]相关演算!BR160="","",[2]相关演算!BR160)</f>
        <v/>
      </c>
      <c r="BS160" s="228" t="str">
        <f>IF([2]相关演算!BS160="","",[2]相关演算!BS160)</f>
        <v/>
      </c>
      <c r="BT160" s="228" t="str">
        <f>IF([2]相关演算!BT160="","",[2]相关演算!BT160)</f>
        <v/>
      </c>
      <c r="BU160" s="228" t="str">
        <f>IF([2]相关演算!BU160="","",[2]相关演算!BU160)</f>
        <v/>
      </c>
      <c r="BV160" s="228" t="str">
        <f>IF([2]相关演算!BV160="","",[2]相关演算!BV160)</f>
        <v/>
      </c>
      <c r="BW160" s="228" t="str">
        <f>IF([2]相关演算!BW160="","",[2]相关演算!BW160)</f>
        <v/>
      </c>
      <c r="BX160" s="228" t="str">
        <f>IF([2]相关演算!BX160="","",[2]相关演算!BX160)</f>
        <v/>
      </c>
      <c r="BY160" s="228" t="str">
        <f>IF([2]相关演算!BY160="","",[2]相关演算!BY160)</f>
        <v/>
      </c>
      <c r="BZ160" s="228" t="str">
        <f>IF([2]相关演算!BZ160="","",[2]相关演算!BZ160)</f>
        <v/>
      </c>
      <c r="CA160" s="228" t="str">
        <f>IF([2]相关演算!CA160="","",[2]相关演算!CA160)</f>
        <v/>
      </c>
      <c r="CB160" s="228" t="str">
        <f>IF([2]相关演算!CB160="","",[2]相关演算!CB160)</f>
        <v/>
      </c>
      <c r="CC160" s="228" t="str">
        <f>IF([2]相关演算!CC160="","",[2]相关演算!CC160)</f>
        <v/>
      </c>
      <c r="CD160" s="228" t="str">
        <f>IF([2]相关演算!CD160="","",[2]相关演算!CD160)</f>
        <v/>
      </c>
      <c r="CE160" s="228" t="str">
        <f>IF([2]相关演算!CE160="","",[2]相关演算!CE160)</f>
        <v/>
      </c>
      <c r="CF160" s="228" t="str">
        <f>IF([2]相关演算!CF160="","",[2]相关演算!CF160)</f>
        <v/>
      </c>
      <c r="CG160" s="228" t="str">
        <f>IF([2]相关演算!CG160="","",[2]相关演算!CG160)</f>
        <v/>
      </c>
      <c r="CH160" s="228" t="str">
        <f>IF([2]相关演算!CH160="","",[2]相关演算!CH160)</f>
        <v/>
      </c>
      <c r="CI160" s="228" t="str">
        <f>IF([2]相关演算!CI160="","",[2]相关演算!CI160)</f>
        <v/>
      </c>
      <c r="CJ160" s="228" t="str">
        <f>IF([2]相关演算!CJ160="","",[2]相关演算!CJ160)</f>
        <v/>
      </c>
      <c r="CK160" s="228" t="str">
        <f>IF([2]相关演算!CK160="","",[2]相关演算!CK160)</f>
        <v/>
      </c>
      <c r="CL160" s="228" t="str">
        <f>IF([2]相关演算!CL160="","",[2]相关演算!CL160)</f>
        <v/>
      </c>
      <c r="CM160" s="228" t="str">
        <f>IF([2]相关演算!CM160="","",[2]相关演算!CM160)</f>
        <v/>
      </c>
      <c r="CN160" s="228" t="str">
        <f>IF([2]相关演算!CN160="","",[2]相关演算!CN160)</f>
        <v/>
      </c>
      <c r="CO160" s="228" t="str">
        <f>IF([2]相关演算!CO160="","",[2]相关演算!CO160)</f>
        <v/>
      </c>
      <c r="CP160" s="228" t="str">
        <f>IF([2]相关演算!CP160="","",[2]相关演算!CP160)</f>
        <v/>
      </c>
      <c r="CQ160" s="228" t="str">
        <f>IF([2]相关演算!CQ160="","",[2]相关演算!CQ160)</f>
        <v/>
      </c>
      <c r="CR160" s="228" t="str">
        <f>IF([2]相关演算!CR160="","",[2]相关演算!CR160)</f>
        <v/>
      </c>
      <c r="CS160" s="228" t="str">
        <f>IF([2]相关演算!CS160="","",[2]相关演算!CS160)</f>
        <v/>
      </c>
      <c r="CT160" s="228" t="str">
        <f>IF([2]相关演算!CT160="","",[2]相关演算!CT160)</f>
        <v/>
      </c>
      <c r="CU160" s="228" t="str">
        <f>IF([2]相关演算!CU160="","",[2]相关演算!CU160)</f>
        <v/>
      </c>
      <c r="CV160" s="228" t="str">
        <f>IF([2]相关演算!CV160="","",[2]相关演算!CV160)</f>
        <v/>
      </c>
      <c r="CW160" s="228" t="str">
        <f>IF([2]相关演算!CW160="","",[2]相关演算!CW160)</f>
        <v/>
      </c>
      <c r="CX160" s="228" t="str">
        <f>IF([2]相关演算!CX160="","",[2]相关演算!CX160)</f>
        <v/>
      </c>
      <c r="CY160" s="228" t="str">
        <f>IF([2]相关演算!CY160="","",[2]相关演算!CY160)</f>
        <v/>
      </c>
      <c r="CZ160" s="228" t="str">
        <f>IF([2]相关演算!CZ160="","",[2]相关演算!CZ160)</f>
        <v/>
      </c>
      <c r="DA160" s="228" t="str">
        <f>IF([2]相关演算!DA160="","",[2]相关演算!DA160)</f>
        <v/>
      </c>
      <c r="DB160" s="228" t="str">
        <f>IF([2]相关演算!DB160="","",[2]相关演算!DB160)</f>
        <v/>
      </c>
      <c r="DC160" s="228" t="str">
        <f>IF([2]相关演算!DC160="","",[2]相关演算!DC160)</f>
        <v/>
      </c>
      <c r="DD160" s="228" t="str">
        <f>IF([2]相关演算!DD160="","",[2]相关演算!DD160)</f>
        <v/>
      </c>
      <c r="DE160" s="228" t="str">
        <f>IF([2]相关演算!DE160="","",[2]相关演算!DE160)</f>
        <v/>
      </c>
      <c r="DF160" s="228" t="str">
        <f>IF([2]相关演算!DF160="","",[2]相关演算!DF160)</f>
        <v/>
      </c>
      <c r="DG160" s="228" t="str">
        <f>IF([2]相关演算!DG160="","",[2]相关演算!DG160)</f>
        <v/>
      </c>
      <c r="DH160" s="228" t="str">
        <f>IF([2]相关演算!DH160="","",[2]相关演算!DH160)</f>
        <v/>
      </c>
      <c r="DI160" s="228" t="str">
        <f>IF([2]相关演算!DI160="","",[2]相关演算!DI160)</f>
        <v/>
      </c>
      <c r="DJ160" s="228" t="str">
        <f>IF([2]相关演算!DJ160="","",[2]相关演算!DJ160)</f>
        <v/>
      </c>
      <c r="DK160" s="228" t="str">
        <f>IF([2]相关演算!DK160="","",[2]相关演算!DK160)</f>
        <v/>
      </c>
      <c r="DL160" s="228" t="str">
        <f>IF([2]相关演算!DL160="","",[2]相关演算!DL160)</f>
        <v/>
      </c>
      <c r="DM160" s="228" t="str">
        <f>IF([2]相关演算!DM160="","",[2]相关演算!DM160)</f>
        <v/>
      </c>
      <c r="DN160" s="228" t="str">
        <f>IF([2]相关演算!DN160="","",[2]相关演算!DN160)</f>
        <v/>
      </c>
      <c r="DO160" s="228" t="str">
        <f>IF([2]相关演算!DO160="","",[2]相关演算!DO160)</f>
        <v/>
      </c>
      <c r="DP160" s="228" t="str">
        <f>IF([2]相关演算!DP160="","",[2]相关演算!DP160)</f>
        <v/>
      </c>
      <c r="DQ160" s="228" t="str">
        <f>IF([2]相关演算!DQ160="","",[2]相关演算!DQ160)</f>
        <v/>
      </c>
      <c r="DR160" s="228" t="str">
        <f>IF([2]相关演算!DR160="","",[2]相关演算!DR160)</f>
        <v/>
      </c>
      <c r="DS160" s="228" t="str">
        <f>IF([2]相关演算!DS160="","",[2]相关演算!DS160)</f>
        <v/>
      </c>
      <c r="DT160" s="228" t="str">
        <f>IF([2]相关演算!DT160="","",[2]相关演算!DT160)</f>
        <v/>
      </c>
      <c r="DU160" s="228" t="str">
        <f>IF([2]相关演算!DU160="","",[2]相关演算!DU160)</f>
        <v/>
      </c>
      <c r="DV160" s="228" t="str">
        <f>IF([2]相关演算!DV160="","",[2]相关演算!DV160)</f>
        <v/>
      </c>
      <c r="DW160" s="228" t="str">
        <f>IF([2]相关演算!DW160="","",[2]相关演算!DW160)</f>
        <v/>
      </c>
      <c r="DX160" s="228" t="str">
        <f>IF([2]相关演算!DX160="","",[2]相关演算!DX160)</f>
        <v/>
      </c>
      <c r="DY160" s="228" t="str">
        <f>IF([2]相关演算!DY160="","",[2]相关演算!DY160)</f>
        <v/>
      </c>
      <c r="DZ160" s="228" t="str">
        <f>IF([2]相关演算!DZ160="","",[2]相关演算!DZ160)</f>
        <v/>
      </c>
      <c r="EA160" s="228" t="str">
        <f>IF([2]相关演算!EA160="","",[2]相关演算!EA160)</f>
        <v/>
      </c>
      <c r="EB160" s="228" t="str">
        <f>IF([2]相关演算!EB160="","",[2]相关演算!EB160)</f>
        <v/>
      </c>
      <c r="EC160" s="228" t="str">
        <f>IF([2]相关演算!EC160="","",[2]相关演算!EC160)</f>
        <v/>
      </c>
      <c r="ED160" s="228" t="str">
        <f>IF([2]相关演算!ED160="","",[2]相关演算!ED160)</f>
        <v/>
      </c>
      <c r="EE160" s="228" t="str">
        <f>IF([2]相关演算!EE160="","",[2]相关演算!EE160)</f>
        <v/>
      </c>
      <c r="EF160" s="228" t="str">
        <f>IF([2]相关演算!EF160="","",[2]相关演算!EF160)</f>
        <v/>
      </c>
      <c r="EG160" s="228" t="str">
        <f>IF([2]相关演算!EG160="","",[2]相关演算!EG160)</f>
        <v/>
      </c>
      <c r="EH160" s="228" t="str">
        <f>IF([2]相关演算!EH160="","",[2]相关演算!EH160)</f>
        <v/>
      </c>
      <c r="EI160" s="228" t="str">
        <f>IF([2]相关演算!EI160="","",[2]相关演算!EI160)</f>
        <v/>
      </c>
      <c r="EJ160" s="228" t="str">
        <f>IF([2]相关演算!EJ160="","",[2]相关演算!EJ160)</f>
        <v/>
      </c>
      <c r="EK160" s="228" t="str">
        <f>IF([2]相关演算!EK160="","",[2]相关演算!EK160)</f>
        <v/>
      </c>
      <c r="EL160" s="228" t="str">
        <f>IF([2]相关演算!EL160="","",[2]相关演算!EL160)</f>
        <v/>
      </c>
      <c r="EM160" s="228" t="str">
        <f>IF([2]相关演算!EM160="","",[2]相关演算!EM160)</f>
        <v/>
      </c>
      <c r="EN160" s="228" t="str">
        <f>IF([2]相关演算!EN160="","",[2]相关演算!EN160)</f>
        <v/>
      </c>
      <c r="EO160" s="228" t="str">
        <f>IF([2]相关演算!EO160="","",[2]相关演算!EO160)</f>
        <v/>
      </c>
      <c r="EP160" s="228" t="str">
        <f>IF([2]相关演算!EP160="","",[2]相关演算!EP160)</f>
        <v/>
      </c>
      <c r="EQ160" s="228" t="str">
        <f>IF([2]相关演算!EQ160="","",[2]相关演算!EQ160)</f>
        <v/>
      </c>
      <c r="ER160" s="228" t="str">
        <f>IF([2]相关演算!ER160="","",[2]相关演算!ER160)</f>
        <v/>
      </c>
      <c r="ES160" s="228" t="str">
        <f>IF([2]相关演算!ES160="","",[2]相关演算!ES160)</f>
        <v/>
      </c>
      <c r="ET160" s="228" t="str">
        <f>IF([2]相关演算!ET160="","",[2]相关演算!ET160)</f>
        <v/>
      </c>
      <c r="EU160" s="228" t="str">
        <f>IF([2]相关演算!EU160="","",[2]相关演算!EU160)</f>
        <v/>
      </c>
      <c r="EV160" s="228" t="str">
        <f>IF([2]相关演算!EV160="","",[2]相关演算!EV160)</f>
        <v/>
      </c>
      <c r="EW160" s="228" t="str">
        <f>IF([2]相关演算!EW160="","",[2]相关演算!EW160)</f>
        <v/>
      </c>
      <c r="EX160" s="228" t="str">
        <f>IF([2]相关演算!EX160="","",[2]相关演算!EX160)</f>
        <v/>
      </c>
      <c r="EY160" s="228" t="str">
        <f>IF([2]相关演算!EY160="","",[2]相关演算!EY160)</f>
        <v/>
      </c>
      <c r="EZ160" s="228" t="str">
        <f>IF([2]相关演算!EZ160="","",[2]相关演算!EZ160)</f>
        <v/>
      </c>
      <c r="FA160" s="228" t="str">
        <f>IF([2]相关演算!FA160="","",[2]相关演算!FA160)</f>
        <v/>
      </c>
      <c r="FB160" s="228" t="str">
        <f>IF([2]相关演算!FB160="","",[2]相关演算!FB160)</f>
        <v/>
      </c>
      <c r="FC160" s="228" t="str">
        <f>IF([2]相关演算!FC160="","",[2]相关演算!FC160)</f>
        <v/>
      </c>
      <c r="FD160" s="228" t="str">
        <f>IF([2]相关演算!FD160="","",[2]相关演算!FD160)</f>
        <v/>
      </c>
      <c r="FE160" s="228" t="str">
        <f>IF([2]相关演算!FE160="","",[2]相关演算!FE160)</f>
        <v/>
      </c>
      <c r="FF160" s="228" t="str">
        <f>IF([2]相关演算!FF160="","",[2]相关演算!FF160)</f>
        <v/>
      </c>
      <c r="FG160" s="228" t="str">
        <f>IF([2]相关演算!FG160="","",[2]相关演算!FG160)</f>
        <v/>
      </c>
      <c r="FH160" s="228">
        <f>IF([2]相关演算!FH160="","",[2]相关演算!FH160)</f>
        <v>10145</v>
      </c>
      <c r="FI160" s="228" t="str">
        <f>IF([2]相关演算!FI160="","",[2]相关演算!FI160)</f>
        <v/>
      </c>
      <c r="FJ160" s="228" t="str">
        <f>IF([2]相关演算!FJ160="","",[2]相关演算!FJ160)</f>
        <v/>
      </c>
      <c r="FK160" s="228" t="str">
        <f>IF([2]相关演算!FK160="","",[2]相关演算!FK160)</f>
        <v/>
      </c>
      <c r="FL160" s="228" t="str">
        <f>IF([2]相关演算!FL160="","",[2]相关演算!FL160)</f>
        <v/>
      </c>
      <c r="FM160" s="228" t="str">
        <f>IF([2]相关演算!FM160="","",[2]相关演算!FM160)</f>
        <v/>
      </c>
      <c r="FN160" s="228" t="str">
        <f>IF([2]相关演算!FN160="","",[2]相关演算!FN160)</f>
        <v/>
      </c>
      <c r="FO160" s="228" t="str">
        <f>IF([2]相关演算!FO160="","",[2]相关演算!FO160)</f>
        <v/>
      </c>
      <c r="FP160" s="228" t="str">
        <f>IF([2]相关演算!FP160="","",[2]相关演算!FP160)</f>
        <v/>
      </c>
      <c r="FQ160" s="228" t="str">
        <f>IF([2]相关演算!FQ160="","",[2]相关演算!FQ160)</f>
        <v/>
      </c>
      <c r="FR160" s="228" t="str">
        <f>IF([2]相关演算!FR160="","",[2]相关演算!FR160)</f>
        <v/>
      </c>
      <c r="FS160" s="228" t="str">
        <f>IF([2]相关演算!FS160="","",[2]相关演算!FS160)</f>
        <v/>
      </c>
      <c r="FT160" s="228" t="str">
        <f>IF([2]相关演算!FT160="","",[2]相关演算!FT160)</f>
        <v/>
      </c>
      <c r="FU160" s="228" t="str">
        <f>IF([2]相关演算!FU160="","",[2]相关演算!FU160)</f>
        <v/>
      </c>
      <c r="FV160" s="228" t="str">
        <f>IF([2]相关演算!FV160="","",[2]相关演算!FV160)</f>
        <v/>
      </c>
      <c r="FW160" s="228" t="str">
        <f>IF([2]相关演算!FW160="","",[2]相关演算!FW160)</f>
        <v/>
      </c>
      <c r="FX160" s="228" t="str">
        <f>IF([2]相关演算!FX160="","",[2]相关演算!FX160)</f>
        <v/>
      </c>
      <c r="FY160" s="228" t="str">
        <f>IF([2]相关演算!FY160="","",[2]相关演算!FY160)</f>
        <v/>
      </c>
      <c r="FZ160" s="228" t="str">
        <f>IF([2]相关演算!FZ160="","",[2]相关演算!FZ160)</f>
        <v/>
      </c>
      <c r="GA160" s="228" t="str">
        <f>IF([2]相关演算!GA160="","",[2]相关演算!GA160)</f>
        <v/>
      </c>
      <c r="GB160" s="228" t="str">
        <f>IF([2]相关演算!GB160="","",[2]相关演算!GB160)</f>
        <v/>
      </c>
      <c r="GC160" s="228" t="str">
        <f>IF([2]相关演算!GC160="","",[2]相关演算!GC160)</f>
        <v/>
      </c>
      <c r="GD160" s="228" t="str">
        <f>IF([2]相关演算!GD160="","",[2]相关演算!GD160)</f>
        <v/>
      </c>
      <c r="GE160" s="228" t="str">
        <f>IF([2]相关演算!GE160="","",[2]相关演算!GE160)</f>
        <v/>
      </c>
      <c r="GF160" s="228" t="str">
        <f>IF([2]相关演算!GF160="","",[2]相关演算!GF160)</f>
        <v/>
      </c>
      <c r="GG160" s="228" t="str">
        <f>IF([2]相关演算!GG160="","",[2]相关演算!GG160)</f>
        <v/>
      </c>
      <c r="GH160" s="228" t="str">
        <f>IF([2]相关演算!GH160="","",[2]相关演算!GH160)</f>
        <v/>
      </c>
      <c r="GI160" s="228" t="str">
        <f>IF([2]相关演算!GI160="","",[2]相关演算!GI160)</f>
        <v/>
      </c>
      <c r="GJ160" s="228" t="str">
        <f>IF([2]相关演算!GJ160="","",[2]相关演算!GJ160)</f>
        <v/>
      </c>
      <c r="GK160" s="228" t="str">
        <f>IF([2]相关演算!GK160="","",[2]相关演算!GK160)</f>
        <v/>
      </c>
      <c r="GL160" s="228" t="str">
        <f>IF([2]相关演算!GL160="","",[2]相关演算!GL160)</f>
        <v/>
      </c>
      <c r="GM160" s="228" t="str">
        <f>IF([2]相关演算!GM160="","",[2]相关演算!GM160)</f>
        <v/>
      </c>
      <c r="GN160" s="228" t="str">
        <f>IF([2]相关演算!GN160="","",[2]相关演算!GN160)</f>
        <v/>
      </c>
      <c r="GO160" s="228" t="str">
        <f>IF([2]相关演算!GO160="","",[2]相关演算!GO160)</f>
        <v/>
      </c>
      <c r="GP160" s="228" t="str">
        <f>IF([2]相关演算!GP160="","",[2]相关演算!GP160)</f>
        <v/>
      </c>
      <c r="GQ160" s="228" t="str">
        <f>IF([2]相关演算!GQ160="","",[2]相关演算!GQ160)</f>
        <v/>
      </c>
      <c r="GR160" s="228" t="str">
        <f>IF([2]相关演算!GR160="","",[2]相关演算!GR160)</f>
        <v/>
      </c>
      <c r="GS160" s="228" t="str">
        <f>IF([2]相关演算!GS160="","",[2]相关演算!GS160)</f>
        <v/>
      </c>
      <c r="GT160" s="228" t="str">
        <f>IF([2]相关演算!GT160="","",[2]相关演算!GT160)</f>
        <v/>
      </c>
      <c r="GU160" s="228" t="str">
        <f>IF([2]相关演算!GU160="","",[2]相关演算!GU160)</f>
        <v/>
      </c>
      <c r="GV160" s="228" t="str">
        <f>IF([2]相关演算!GV160="","",[2]相关演算!GV160)</f>
        <v/>
      </c>
      <c r="GW160" s="228" t="str">
        <f>IF([2]相关演算!GW160="","",[2]相关演算!GW160)</f>
        <v/>
      </c>
      <c r="GX160" s="228" t="str">
        <f>IF([2]相关演算!GX160="","",[2]相关演算!GX160)</f>
        <v/>
      </c>
      <c r="GY160" s="228" t="str">
        <f>IF([2]相关演算!GY160="","",[2]相关演算!GY160)</f>
        <v/>
      </c>
      <c r="GZ160" s="228" t="str">
        <f>IF([2]相关演算!GZ160="","",[2]相关演算!GZ160)</f>
        <v/>
      </c>
    </row>
    <row r="161" spans="1:208">
      <c r="A161" s="228" t="str">
        <f>IF([2]相关演算!A161="","",[2]相关演算!A161)</f>
        <v/>
      </c>
      <c r="B161" s="228" t="str">
        <f>IF([2]相关演算!B161="","",[2]相关演算!B161)</f>
        <v/>
      </c>
      <c r="C161" s="228" t="str">
        <f>IF([2]相关演算!C161="","",[2]相关演算!C161)</f>
        <v/>
      </c>
      <c r="D161" s="228" t="str">
        <f>IF([2]相关演算!D161="","",[2]相关演算!D161)</f>
        <v/>
      </c>
      <c r="E161" s="228" t="str">
        <f>IF([2]相关演算!E161="","",[2]相关演算!E161)</f>
        <v/>
      </c>
      <c r="F161" s="228" t="str">
        <f>IF([2]相关演算!F161="","",[2]相关演算!F161)</f>
        <v/>
      </c>
      <c r="G161" s="228" t="str">
        <f>IF([2]相关演算!G161="","",[2]相关演算!G161)</f>
        <v/>
      </c>
      <c r="H161" s="228" t="str">
        <f>IF([2]相关演算!H161="","",[2]相关演算!H161)</f>
        <v/>
      </c>
      <c r="I161" s="228" t="str">
        <f>IF([2]相关演算!I161="","",[2]相关演算!I161)</f>
        <v/>
      </c>
      <c r="J161" s="228" t="str">
        <f>IF([2]相关演算!J161="","",[2]相关演算!J161)</f>
        <v/>
      </c>
      <c r="K161" s="228" t="str">
        <f>IF([2]相关演算!K161="","",[2]相关演算!K161)</f>
        <v/>
      </c>
      <c r="L161" s="228" t="str">
        <f>IF([2]相关演算!L161="","",[2]相关演算!L161)</f>
        <v/>
      </c>
      <c r="M161" s="228" t="str">
        <f>IF([2]相关演算!M161="","",[2]相关演算!M161)</f>
        <v/>
      </c>
      <c r="N161" s="228" t="str">
        <f>IF([2]相关演算!N161="","",[2]相关演算!N161)</f>
        <v/>
      </c>
      <c r="O161" s="228" t="str">
        <f>IF([2]相关演算!O161="","",[2]相关演算!O161)</f>
        <v/>
      </c>
      <c r="P161" s="228" t="str">
        <f>IF([2]相关演算!P161="","",[2]相关演算!P161)</f>
        <v/>
      </c>
      <c r="Q161" s="228" t="str">
        <f>IF([2]相关演算!Q161="","",[2]相关演算!Q161)</f>
        <v/>
      </c>
      <c r="R161" s="228" t="str">
        <f>IF([2]相关演算!R161="","",[2]相关演算!R161)</f>
        <v/>
      </c>
      <c r="S161" s="228" t="str">
        <f>IF([2]相关演算!S161="","",[2]相关演算!S161)</f>
        <v/>
      </c>
      <c r="T161" s="228" t="str">
        <f>IF([2]相关演算!T161="","",[2]相关演算!T161)</f>
        <v/>
      </c>
      <c r="U161" s="228" t="str">
        <f>IF([2]相关演算!U161="","",[2]相关演算!U161)</f>
        <v/>
      </c>
      <c r="V161" s="228" t="str">
        <f>IF([2]相关演算!V161="","",[2]相关演算!V161)</f>
        <v/>
      </c>
      <c r="W161" s="228" t="str">
        <f>IF([2]相关演算!W161="","",[2]相关演算!W161)</f>
        <v/>
      </c>
      <c r="X161" s="228" t="str">
        <f>IF([2]相关演算!X161="","",[2]相关演算!X161)</f>
        <v/>
      </c>
      <c r="Y161" s="228" t="str">
        <f>IF([2]相关演算!Y161="","",[2]相关演算!Y161)</f>
        <v/>
      </c>
      <c r="Z161" s="228" t="str">
        <f>IF([2]相关演算!Z161="","",[2]相关演算!Z161)</f>
        <v/>
      </c>
      <c r="AA161" s="228" t="str">
        <f>IF([2]相关演算!AA161="","",[2]相关演算!AA161)</f>
        <v/>
      </c>
      <c r="AB161" s="228" t="str">
        <f>IF([2]相关演算!AB161="","",[2]相关演算!AB161)</f>
        <v/>
      </c>
      <c r="AC161" s="228" t="str">
        <f>IF([2]相关演算!AC161="","",[2]相关演算!AC161)</f>
        <v/>
      </c>
      <c r="AD161" s="228" t="str">
        <f>IF([2]相关演算!AD161="","",[2]相关演算!AD161)</f>
        <v/>
      </c>
      <c r="AE161" s="228" t="str">
        <f>IF([2]相关演算!AE161="","",[2]相关演算!AE161)</f>
        <v/>
      </c>
      <c r="AF161" s="228" t="str">
        <f>IF([2]相关演算!AF161="","",[2]相关演算!AF161)</f>
        <v/>
      </c>
      <c r="AG161" s="228" t="str">
        <f>IF([2]相关演算!AG161="","",[2]相关演算!AG161)</f>
        <v/>
      </c>
      <c r="AH161" s="228" t="str">
        <f>IF([2]相关演算!AH161="","",[2]相关演算!AH161)</f>
        <v/>
      </c>
      <c r="AI161" s="228" t="str">
        <f>IF([2]相关演算!AI161="","",[2]相关演算!AI161)</f>
        <v/>
      </c>
      <c r="AJ161" s="228" t="str">
        <f>IF([2]相关演算!AJ161="","",[2]相关演算!AJ161)</f>
        <v/>
      </c>
      <c r="AK161" s="228" t="str">
        <f>IF([2]相关演算!AK161="","",[2]相关演算!AK161)</f>
        <v/>
      </c>
      <c r="AL161" s="228" t="str">
        <f>IF([2]相关演算!AL161="","",[2]相关演算!AL161)</f>
        <v/>
      </c>
      <c r="AM161" s="228" t="str">
        <f>IF([2]相关演算!AM161="","",[2]相关演算!AM161)</f>
        <v/>
      </c>
      <c r="AN161" s="228" t="str">
        <f>IF([2]相关演算!AN161="","",[2]相关演算!AN161)</f>
        <v/>
      </c>
      <c r="AO161" s="228" t="str">
        <f>IF([2]相关演算!AO161="","",[2]相关演算!AO161)</f>
        <v/>
      </c>
      <c r="AP161" s="228" t="str">
        <f>IF([2]相关演算!AP161="","",[2]相关演算!AP161)</f>
        <v/>
      </c>
      <c r="AQ161" s="228" t="str">
        <f>IF([2]相关演算!AQ161="","",[2]相关演算!AQ161)</f>
        <v/>
      </c>
      <c r="AR161" s="228" t="str">
        <f>IF([2]相关演算!AR161="","",[2]相关演算!AR161)</f>
        <v/>
      </c>
      <c r="AS161" s="228" t="str">
        <f>IF([2]相关演算!AS161="","",[2]相关演算!AS161)</f>
        <v/>
      </c>
      <c r="AT161" s="228" t="str">
        <f>IF([2]相关演算!AT161="","",[2]相关演算!AT161)</f>
        <v/>
      </c>
      <c r="AU161" s="228" t="str">
        <f>IF([2]相关演算!AU161="","",[2]相关演算!AU161)</f>
        <v/>
      </c>
      <c r="AV161" s="228" t="str">
        <f>IF([2]相关演算!AV161="","",[2]相关演算!AV161)</f>
        <v/>
      </c>
      <c r="AW161" s="228" t="str">
        <f>IF([2]相关演算!AW161="","",[2]相关演算!AW161)</f>
        <v/>
      </c>
      <c r="AX161" s="228" t="str">
        <f>IF([2]相关演算!AX161="","",[2]相关演算!AX161)</f>
        <v/>
      </c>
      <c r="AY161" s="228" t="str">
        <f>IF([2]相关演算!AY161="","",[2]相关演算!AY161)</f>
        <v/>
      </c>
      <c r="AZ161" s="228" t="str">
        <f>IF([2]相关演算!AZ161="","",[2]相关演算!AZ161)</f>
        <v/>
      </c>
      <c r="BA161" s="228" t="str">
        <f>IF([2]相关演算!BA161="","",[2]相关演算!BA161)</f>
        <v/>
      </c>
      <c r="BB161" s="228" t="str">
        <f>IF([2]相关演算!BB161="","",[2]相关演算!BB161)</f>
        <v/>
      </c>
      <c r="BC161" s="228" t="str">
        <f>IF([2]相关演算!BC161="","",[2]相关演算!BC161)</f>
        <v/>
      </c>
      <c r="BD161" s="228" t="str">
        <f>IF([2]相关演算!BD161="","",[2]相关演算!BD161)</f>
        <v/>
      </c>
      <c r="BE161" s="228" t="str">
        <f>IF([2]相关演算!BE161="","",[2]相关演算!BE161)</f>
        <v/>
      </c>
      <c r="BF161" s="228" t="str">
        <f>IF([2]相关演算!BF161="","",[2]相关演算!BF161)</f>
        <v/>
      </c>
      <c r="BG161" s="228" t="str">
        <f>IF([2]相关演算!BG161="","",[2]相关演算!BG161)</f>
        <v/>
      </c>
      <c r="BH161" s="228" t="str">
        <f>IF([2]相关演算!BH161="","",[2]相关演算!BH161)</f>
        <v/>
      </c>
      <c r="BI161" s="228" t="str">
        <f>IF([2]相关演算!BI161="","",[2]相关演算!BI161)</f>
        <v/>
      </c>
      <c r="BJ161" s="228" t="str">
        <f>IF([2]相关演算!BJ161="","",[2]相关演算!BJ161)</f>
        <v/>
      </c>
      <c r="BK161" s="228" t="str">
        <f>IF([2]相关演算!BK161="","",[2]相关演算!BK161)</f>
        <v/>
      </c>
      <c r="BL161" s="228" t="str">
        <f>IF([2]相关演算!BL161="","",[2]相关演算!BL161)</f>
        <v/>
      </c>
      <c r="BM161" s="228" t="str">
        <f>IF([2]相关演算!BM161="","",[2]相关演算!BM161)</f>
        <v/>
      </c>
      <c r="BN161" s="228" t="str">
        <f>IF([2]相关演算!BN161="","",[2]相关演算!BN161)</f>
        <v/>
      </c>
      <c r="BO161" s="228" t="str">
        <f>IF([2]相关演算!BO161="","",[2]相关演算!BO161)</f>
        <v/>
      </c>
      <c r="BP161" s="228" t="str">
        <f>IF([2]相关演算!BP161="","",[2]相关演算!BP161)</f>
        <v/>
      </c>
      <c r="BQ161" s="228" t="str">
        <f>IF([2]相关演算!BQ161="","",[2]相关演算!BQ161)</f>
        <v/>
      </c>
      <c r="BR161" s="228" t="str">
        <f>IF([2]相关演算!BR161="","",[2]相关演算!BR161)</f>
        <v/>
      </c>
      <c r="BS161" s="228" t="str">
        <f>IF([2]相关演算!BS161="","",[2]相关演算!BS161)</f>
        <v/>
      </c>
      <c r="BT161" s="228" t="str">
        <f>IF([2]相关演算!BT161="","",[2]相关演算!BT161)</f>
        <v/>
      </c>
      <c r="BU161" s="228" t="str">
        <f>IF([2]相关演算!BU161="","",[2]相关演算!BU161)</f>
        <v/>
      </c>
      <c r="BV161" s="228" t="str">
        <f>IF([2]相关演算!BV161="","",[2]相关演算!BV161)</f>
        <v/>
      </c>
      <c r="BW161" s="228" t="str">
        <f>IF([2]相关演算!BW161="","",[2]相关演算!BW161)</f>
        <v/>
      </c>
      <c r="BX161" s="228" t="str">
        <f>IF([2]相关演算!BX161="","",[2]相关演算!BX161)</f>
        <v/>
      </c>
      <c r="BY161" s="228" t="str">
        <f>IF([2]相关演算!BY161="","",[2]相关演算!BY161)</f>
        <v/>
      </c>
      <c r="BZ161" s="228" t="str">
        <f>IF([2]相关演算!BZ161="","",[2]相关演算!BZ161)</f>
        <v/>
      </c>
      <c r="CA161" s="228" t="str">
        <f>IF([2]相关演算!CA161="","",[2]相关演算!CA161)</f>
        <v/>
      </c>
      <c r="CB161" s="228" t="str">
        <f>IF([2]相关演算!CB161="","",[2]相关演算!CB161)</f>
        <v/>
      </c>
      <c r="CC161" s="228" t="str">
        <f>IF([2]相关演算!CC161="","",[2]相关演算!CC161)</f>
        <v/>
      </c>
      <c r="CD161" s="228" t="str">
        <f>IF([2]相关演算!CD161="","",[2]相关演算!CD161)</f>
        <v/>
      </c>
      <c r="CE161" s="228" t="str">
        <f>IF([2]相关演算!CE161="","",[2]相关演算!CE161)</f>
        <v/>
      </c>
      <c r="CF161" s="228" t="str">
        <f>IF([2]相关演算!CF161="","",[2]相关演算!CF161)</f>
        <v/>
      </c>
      <c r="CG161" s="228" t="str">
        <f>IF([2]相关演算!CG161="","",[2]相关演算!CG161)</f>
        <v/>
      </c>
      <c r="CH161" s="228" t="str">
        <f>IF([2]相关演算!CH161="","",[2]相关演算!CH161)</f>
        <v/>
      </c>
      <c r="CI161" s="228" t="str">
        <f>IF([2]相关演算!CI161="","",[2]相关演算!CI161)</f>
        <v/>
      </c>
      <c r="CJ161" s="228" t="str">
        <f>IF([2]相关演算!CJ161="","",[2]相关演算!CJ161)</f>
        <v/>
      </c>
      <c r="CK161" s="228" t="str">
        <f>IF([2]相关演算!CK161="","",[2]相关演算!CK161)</f>
        <v/>
      </c>
      <c r="CL161" s="228" t="str">
        <f>IF([2]相关演算!CL161="","",[2]相关演算!CL161)</f>
        <v/>
      </c>
      <c r="CM161" s="228" t="str">
        <f>IF([2]相关演算!CM161="","",[2]相关演算!CM161)</f>
        <v/>
      </c>
      <c r="CN161" s="228" t="str">
        <f>IF([2]相关演算!CN161="","",[2]相关演算!CN161)</f>
        <v/>
      </c>
      <c r="CO161" s="228" t="str">
        <f>IF([2]相关演算!CO161="","",[2]相关演算!CO161)</f>
        <v/>
      </c>
      <c r="CP161" s="228" t="str">
        <f>IF([2]相关演算!CP161="","",[2]相关演算!CP161)</f>
        <v/>
      </c>
      <c r="CQ161" s="228" t="str">
        <f>IF([2]相关演算!CQ161="","",[2]相关演算!CQ161)</f>
        <v/>
      </c>
      <c r="CR161" s="228" t="str">
        <f>IF([2]相关演算!CR161="","",[2]相关演算!CR161)</f>
        <v/>
      </c>
      <c r="CS161" s="228" t="str">
        <f>IF([2]相关演算!CS161="","",[2]相关演算!CS161)</f>
        <v/>
      </c>
      <c r="CT161" s="228" t="str">
        <f>IF([2]相关演算!CT161="","",[2]相关演算!CT161)</f>
        <v/>
      </c>
      <c r="CU161" s="228" t="str">
        <f>IF([2]相关演算!CU161="","",[2]相关演算!CU161)</f>
        <v/>
      </c>
      <c r="CV161" s="228" t="str">
        <f>IF([2]相关演算!CV161="","",[2]相关演算!CV161)</f>
        <v/>
      </c>
      <c r="CW161" s="228" t="str">
        <f>IF([2]相关演算!CW161="","",[2]相关演算!CW161)</f>
        <v/>
      </c>
      <c r="CX161" s="228" t="str">
        <f>IF([2]相关演算!CX161="","",[2]相关演算!CX161)</f>
        <v/>
      </c>
      <c r="CY161" s="228" t="str">
        <f>IF([2]相关演算!CY161="","",[2]相关演算!CY161)</f>
        <v/>
      </c>
      <c r="CZ161" s="228" t="str">
        <f>IF([2]相关演算!CZ161="","",[2]相关演算!CZ161)</f>
        <v/>
      </c>
      <c r="DA161" s="228" t="str">
        <f>IF([2]相关演算!DA161="","",[2]相关演算!DA161)</f>
        <v/>
      </c>
      <c r="DB161" s="228" t="str">
        <f>IF([2]相关演算!DB161="","",[2]相关演算!DB161)</f>
        <v/>
      </c>
      <c r="DC161" s="228" t="str">
        <f>IF([2]相关演算!DC161="","",[2]相关演算!DC161)</f>
        <v/>
      </c>
      <c r="DD161" s="228" t="str">
        <f>IF([2]相关演算!DD161="","",[2]相关演算!DD161)</f>
        <v/>
      </c>
      <c r="DE161" s="228" t="str">
        <f>IF([2]相关演算!DE161="","",[2]相关演算!DE161)</f>
        <v/>
      </c>
      <c r="DF161" s="228" t="str">
        <f>IF([2]相关演算!DF161="","",[2]相关演算!DF161)</f>
        <v/>
      </c>
      <c r="DG161" s="228" t="str">
        <f>IF([2]相关演算!DG161="","",[2]相关演算!DG161)</f>
        <v/>
      </c>
      <c r="DH161" s="228" t="str">
        <f>IF([2]相关演算!DH161="","",[2]相关演算!DH161)</f>
        <v/>
      </c>
      <c r="DI161" s="228" t="str">
        <f>IF([2]相关演算!DI161="","",[2]相关演算!DI161)</f>
        <v/>
      </c>
      <c r="DJ161" s="228" t="str">
        <f>IF([2]相关演算!DJ161="","",[2]相关演算!DJ161)</f>
        <v/>
      </c>
      <c r="DK161" s="228" t="str">
        <f>IF([2]相关演算!DK161="","",[2]相关演算!DK161)</f>
        <v/>
      </c>
      <c r="DL161" s="228" t="str">
        <f>IF([2]相关演算!DL161="","",[2]相关演算!DL161)</f>
        <v/>
      </c>
      <c r="DM161" s="228" t="str">
        <f>IF([2]相关演算!DM161="","",[2]相关演算!DM161)</f>
        <v/>
      </c>
      <c r="DN161" s="228" t="str">
        <f>IF([2]相关演算!DN161="","",[2]相关演算!DN161)</f>
        <v/>
      </c>
      <c r="DO161" s="228" t="str">
        <f>IF([2]相关演算!DO161="","",[2]相关演算!DO161)</f>
        <v/>
      </c>
      <c r="DP161" s="228" t="str">
        <f>IF([2]相关演算!DP161="","",[2]相关演算!DP161)</f>
        <v/>
      </c>
      <c r="DQ161" s="228" t="str">
        <f>IF([2]相关演算!DQ161="","",[2]相关演算!DQ161)</f>
        <v/>
      </c>
      <c r="DR161" s="228" t="str">
        <f>IF([2]相关演算!DR161="","",[2]相关演算!DR161)</f>
        <v/>
      </c>
      <c r="DS161" s="228" t="str">
        <f>IF([2]相关演算!DS161="","",[2]相关演算!DS161)</f>
        <v/>
      </c>
      <c r="DT161" s="228" t="str">
        <f>IF([2]相关演算!DT161="","",[2]相关演算!DT161)</f>
        <v/>
      </c>
      <c r="DU161" s="228" t="str">
        <f>IF([2]相关演算!DU161="","",[2]相关演算!DU161)</f>
        <v/>
      </c>
      <c r="DV161" s="228" t="str">
        <f>IF([2]相关演算!DV161="","",[2]相关演算!DV161)</f>
        <v/>
      </c>
      <c r="DW161" s="228" t="str">
        <f>IF([2]相关演算!DW161="","",[2]相关演算!DW161)</f>
        <v/>
      </c>
      <c r="DX161" s="228" t="str">
        <f>IF([2]相关演算!DX161="","",[2]相关演算!DX161)</f>
        <v/>
      </c>
      <c r="DY161" s="228" t="str">
        <f>IF([2]相关演算!DY161="","",[2]相关演算!DY161)</f>
        <v/>
      </c>
      <c r="DZ161" s="228" t="str">
        <f>IF([2]相关演算!DZ161="","",[2]相关演算!DZ161)</f>
        <v/>
      </c>
      <c r="EA161" s="228" t="str">
        <f>IF([2]相关演算!EA161="","",[2]相关演算!EA161)</f>
        <v/>
      </c>
      <c r="EB161" s="228" t="str">
        <f>IF([2]相关演算!EB161="","",[2]相关演算!EB161)</f>
        <v/>
      </c>
      <c r="EC161" s="228" t="str">
        <f>IF([2]相关演算!EC161="","",[2]相关演算!EC161)</f>
        <v/>
      </c>
      <c r="ED161" s="228" t="str">
        <f>IF([2]相关演算!ED161="","",[2]相关演算!ED161)</f>
        <v/>
      </c>
      <c r="EE161" s="228" t="str">
        <f>IF([2]相关演算!EE161="","",[2]相关演算!EE161)</f>
        <v/>
      </c>
      <c r="EF161" s="228" t="str">
        <f>IF([2]相关演算!EF161="","",[2]相关演算!EF161)</f>
        <v/>
      </c>
      <c r="EG161" s="228" t="str">
        <f>IF([2]相关演算!EG161="","",[2]相关演算!EG161)</f>
        <v/>
      </c>
      <c r="EH161" s="228" t="str">
        <f>IF([2]相关演算!EH161="","",[2]相关演算!EH161)</f>
        <v/>
      </c>
      <c r="EI161" s="228" t="str">
        <f>IF([2]相关演算!EI161="","",[2]相关演算!EI161)</f>
        <v/>
      </c>
      <c r="EJ161" s="228" t="str">
        <f>IF([2]相关演算!EJ161="","",[2]相关演算!EJ161)</f>
        <v/>
      </c>
      <c r="EK161" s="228" t="str">
        <f>IF([2]相关演算!EK161="","",[2]相关演算!EK161)</f>
        <v/>
      </c>
      <c r="EL161" s="228" t="str">
        <f>IF([2]相关演算!EL161="","",[2]相关演算!EL161)</f>
        <v/>
      </c>
      <c r="EM161" s="228" t="str">
        <f>IF([2]相关演算!EM161="","",[2]相关演算!EM161)</f>
        <v/>
      </c>
      <c r="EN161" s="228" t="str">
        <f>IF([2]相关演算!EN161="","",[2]相关演算!EN161)</f>
        <v/>
      </c>
      <c r="EO161" s="228" t="str">
        <f>IF([2]相关演算!EO161="","",[2]相关演算!EO161)</f>
        <v/>
      </c>
      <c r="EP161" s="228" t="str">
        <f>IF([2]相关演算!EP161="","",[2]相关演算!EP161)</f>
        <v/>
      </c>
      <c r="EQ161" s="228" t="str">
        <f>IF([2]相关演算!EQ161="","",[2]相关演算!EQ161)</f>
        <v/>
      </c>
      <c r="ER161" s="228" t="str">
        <f>IF([2]相关演算!ER161="","",[2]相关演算!ER161)</f>
        <v/>
      </c>
      <c r="ES161" s="228" t="str">
        <f>IF([2]相关演算!ES161="","",[2]相关演算!ES161)</f>
        <v/>
      </c>
      <c r="ET161" s="228" t="str">
        <f>IF([2]相关演算!ET161="","",[2]相关演算!ET161)</f>
        <v/>
      </c>
      <c r="EU161" s="228" t="str">
        <f>IF([2]相关演算!EU161="","",[2]相关演算!EU161)</f>
        <v/>
      </c>
      <c r="EV161" s="228" t="str">
        <f>IF([2]相关演算!EV161="","",[2]相关演算!EV161)</f>
        <v/>
      </c>
      <c r="EW161" s="228" t="str">
        <f>IF([2]相关演算!EW161="","",[2]相关演算!EW161)</f>
        <v/>
      </c>
      <c r="EX161" s="228" t="str">
        <f>IF([2]相关演算!EX161="","",[2]相关演算!EX161)</f>
        <v/>
      </c>
      <c r="EY161" s="228" t="str">
        <f>IF([2]相关演算!EY161="","",[2]相关演算!EY161)</f>
        <v/>
      </c>
      <c r="EZ161" s="228" t="str">
        <f>IF([2]相关演算!EZ161="","",[2]相关演算!EZ161)</f>
        <v/>
      </c>
      <c r="FA161" s="228" t="str">
        <f>IF([2]相关演算!FA161="","",[2]相关演算!FA161)</f>
        <v/>
      </c>
      <c r="FB161" s="228" t="str">
        <f>IF([2]相关演算!FB161="","",[2]相关演算!FB161)</f>
        <v/>
      </c>
      <c r="FC161" s="228" t="str">
        <f>IF([2]相关演算!FC161="","",[2]相关演算!FC161)</f>
        <v/>
      </c>
      <c r="FD161" s="228" t="str">
        <f>IF([2]相关演算!FD161="","",[2]相关演算!FD161)</f>
        <v/>
      </c>
      <c r="FE161" s="228" t="str">
        <f>IF([2]相关演算!FE161="","",[2]相关演算!FE161)</f>
        <v/>
      </c>
      <c r="FF161" s="228" t="str">
        <f>IF([2]相关演算!FF161="","",[2]相关演算!FF161)</f>
        <v/>
      </c>
      <c r="FG161" s="228" t="str">
        <f>IF([2]相关演算!FG161="","",[2]相关演算!FG161)</f>
        <v/>
      </c>
      <c r="FH161" s="228">
        <f>IF([2]相关演算!FH161="","",[2]相关演算!FH161)</f>
        <v>10146</v>
      </c>
      <c r="FI161" s="228" t="str">
        <f>IF([2]相关演算!FI161="","",[2]相关演算!FI161)</f>
        <v/>
      </c>
      <c r="FJ161" s="228" t="str">
        <f>IF([2]相关演算!FJ161="","",[2]相关演算!FJ161)</f>
        <v/>
      </c>
      <c r="FK161" s="228" t="str">
        <f>IF([2]相关演算!FK161="","",[2]相关演算!FK161)</f>
        <v/>
      </c>
      <c r="FL161" s="228" t="str">
        <f>IF([2]相关演算!FL161="","",[2]相关演算!FL161)</f>
        <v/>
      </c>
      <c r="FM161" s="228" t="str">
        <f>IF([2]相关演算!FM161="","",[2]相关演算!FM161)</f>
        <v/>
      </c>
      <c r="FN161" s="228" t="str">
        <f>IF([2]相关演算!FN161="","",[2]相关演算!FN161)</f>
        <v/>
      </c>
      <c r="FO161" s="228" t="str">
        <f>IF([2]相关演算!FO161="","",[2]相关演算!FO161)</f>
        <v/>
      </c>
      <c r="FP161" s="228" t="str">
        <f>IF([2]相关演算!FP161="","",[2]相关演算!FP161)</f>
        <v/>
      </c>
      <c r="FQ161" s="228" t="str">
        <f>IF([2]相关演算!FQ161="","",[2]相关演算!FQ161)</f>
        <v/>
      </c>
      <c r="FR161" s="228" t="str">
        <f>IF([2]相关演算!FR161="","",[2]相关演算!FR161)</f>
        <v/>
      </c>
      <c r="FS161" s="228" t="str">
        <f>IF([2]相关演算!FS161="","",[2]相关演算!FS161)</f>
        <v/>
      </c>
      <c r="FT161" s="228" t="str">
        <f>IF([2]相关演算!FT161="","",[2]相关演算!FT161)</f>
        <v/>
      </c>
      <c r="FU161" s="228" t="str">
        <f>IF([2]相关演算!FU161="","",[2]相关演算!FU161)</f>
        <v/>
      </c>
      <c r="FV161" s="228" t="str">
        <f>IF([2]相关演算!FV161="","",[2]相关演算!FV161)</f>
        <v/>
      </c>
      <c r="FW161" s="228" t="str">
        <f>IF([2]相关演算!FW161="","",[2]相关演算!FW161)</f>
        <v/>
      </c>
      <c r="FX161" s="228" t="str">
        <f>IF([2]相关演算!FX161="","",[2]相关演算!FX161)</f>
        <v/>
      </c>
      <c r="FY161" s="228" t="str">
        <f>IF([2]相关演算!FY161="","",[2]相关演算!FY161)</f>
        <v/>
      </c>
      <c r="FZ161" s="228" t="str">
        <f>IF([2]相关演算!FZ161="","",[2]相关演算!FZ161)</f>
        <v/>
      </c>
      <c r="GA161" s="228" t="str">
        <f>IF([2]相关演算!GA161="","",[2]相关演算!GA161)</f>
        <v/>
      </c>
      <c r="GB161" s="228" t="str">
        <f>IF([2]相关演算!GB161="","",[2]相关演算!GB161)</f>
        <v/>
      </c>
      <c r="GC161" s="228" t="str">
        <f>IF([2]相关演算!GC161="","",[2]相关演算!GC161)</f>
        <v/>
      </c>
      <c r="GD161" s="228" t="str">
        <f>IF([2]相关演算!GD161="","",[2]相关演算!GD161)</f>
        <v/>
      </c>
      <c r="GE161" s="228" t="str">
        <f>IF([2]相关演算!GE161="","",[2]相关演算!GE161)</f>
        <v/>
      </c>
      <c r="GF161" s="228" t="str">
        <f>IF([2]相关演算!GF161="","",[2]相关演算!GF161)</f>
        <v/>
      </c>
      <c r="GG161" s="228" t="str">
        <f>IF([2]相关演算!GG161="","",[2]相关演算!GG161)</f>
        <v/>
      </c>
      <c r="GH161" s="228" t="str">
        <f>IF([2]相关演算!GH161="","",[2]相关演算!GH161)</f>
        <v/>
      </c>
      <c r="GI161" s="228" t="str">
        <f>IF([2]相关演算!GI161="","",[2]相关演算!GI161)</f>
        <v/>
      </c>
      <c r="GJ161" s="228" t="str">
        <f>IF([2]相关演算!GJ161="","",[2]相关演算!GJ161)</f>
        <v/>
      </c>
      <c r="GK161" s="228" t="str">
        <f>IF([2]相关演算!GK161="","",[2]相关演算!GK161)</f>
        <v/>
      </c>
      <c r="GL161" s="228" t="str">
        <f>IF([2]相关演算!GL161="","",[2]相关演算!GL161)</f>
        <v/>
      </c>
      <c r="GM161" s="228" t="str">
        <f>IF([2]相关演算!GM161="","",[2]相关演算!GM161)</f>
        <v/>
      </c>
      <c r="GN161" s="228" t="str">
        <f>IF([2]相关演算!GN161="","",[2]相关演算!GN161)</f>
        <v/>
      </c>
      <c r="GO161" s="228" t="str">
        <f>IF([2]相关演算!GO161="","",[2]相关演算!GO161)</f>
        <v/>
      </c>
      <c r="GP161" s="228" t="str">
        <f>IF([2]相关演算!GP161="","",[2]相关演算!GP161)</f>
        <v/>
      </c>
      <c r="GQ161" s="228" t="str">
        <f>IF([2]相关演算!GQ161="","",[2]相关演算!GQ161)</f>
        <v/>
      </c>
      <c r="GR161" s="228" t="str">
        <f>IF([2]相关演算!GR161="","",[2]相关演算!GR161)</f>
        <v/>
      </c>
      <c r="GS161" s="228" t="str">
        <f>IF([2]相关演算!GS161="","",[2]相关演算!GS161)</f>
        <v/>
      </c>
      <c r="GT161" s="228" t="str">
        <f>IF([2]相关演算!GT161="","",[2]相关演算!GT161)</f>
        <v/>
      </c>
      <c r="GU161" s="228" t="str">
        <f>IF([2]相关演算!GU161="","",[2]相关演算!GU161)</f>
        <v/>
      </c>
      <c r="GV161" s="228" t="str">
        <f>IF([2]相关演算!GV161="","",[2]相关演算!GV161)</f>
        <v/>
      </c>
      <c r="GW161" s="228" t="str">
        <f>IF([2]相关演算!GW161="","",[2]相关演算!GW161)</f>
        <v/>
      </c>
      <c r="GX161" s="228" t="str">
        <f>IF([2]相关演算!GX161="","",[2]相关演算!GX161)</f>
        <v/>
      </c>
      <c r="GY161" s="228" t="str">
        <f>IF([2]相关演算!GY161="","",[2]相关演算!GY161)</f>
        <v/>
      </c>
      <c r="GZ161" s="228" t="str">
        <f>IF([2]相关演算!GZ161="","",[2]相关演算!GZ161)</f>
        <v/>
      </c>
    </row>
    <row r="162" spans="1:208">
      <c r="A162" s="228" t="str">
        <f>IF([2]相关演算!A162="","",[2]相关演算!A162)</f>
        <v/>
      </c>
      <c r="B162" s="228" t="str">
        <f>IF([2]相关演算!B162="","",[2]相关演算!B162)</f>
        <v/>
      </c>
      <c r="C162" s="228" t="str">
        <f>IF([2]相关演算!C162="","",[2]相关演算!C162)</f>
        <v/>
      </c>
      <c r="D162" s="228" t="str">
        <f>IF([2]相关演算!D162="","",[2]相关演算!D162)</f>
        <v/>
      </c>
      <c r="E162" s="228" t="str">
        <f>IF([2]相关演算!E162="","",[2]相关演算!E162)</f>
        <v/>
      </c>
      <c r="F162" s="228" t="str">
        <f>IF([2]相关演算!F162="","",[2]相关演算!F162)</f>
        <v/>
      </c>
      <c r="G162" s="228" t="str">
        <f>IF([2]相关演算!G162="","",[2]相关演算!G162)</f>
        <v/>
      </c>
      <c r="H162" s="228" t="str">
        <f>IF([2]相关演算!H162="","",[2]相关演算!H162)</f>
        <v/>
      </c>
      <c r="I162" s="228" t="str">
        <f>IF([2]相关演算!I162="","",[2]相关演算!I162)</f>
        <v/>
      </c>
      <c r="J162" s="228" t="str">
        <f>IF([2]相关演算!J162="","",[2]相关演算!J162)</f>
        <v/>
      </c>
      <c r="K162" s="228" t="str">
        <f>IF([2]相关演算!K162="","",[2]相关演算!K162)</f>
        <v/>
      </c>
      <c r="L162" s="228" t="str">
        <f>IF([2]相关演算!L162="","",[2]相关演算!L162)</f>
        <v/>
      </c>
      <c r="M162" s="228" t="str">
        <f>IF([2]相关演算!M162="","",[2]相关演算!M162)</f>
        <v/>
      </c>
      <c r="N162" s="228" t="str">
        <f>IF([2]相关演算!N162="","",[2]相关演算!N162)</f>
        <v/>
      </c>
      <c r="O162" s="228" t="str">
        <f>IF([2]相关演算!O162="","",[2]相关演算!O162)</f>
        <v/>
      </c>
      <c r="P162" s="228" t="str">
        <f>IF([2]相关演算!P162="","",[2]相关演算!P162)</f>
        <v/>
      </c>
      <c r="Q162" s="228" t="str">
        <f>IF([2]相关演算!Q162="","",[2]相关演算!Q162)</f>
        <v/>
      </c>
      <c r="R162" s="228" t="str">
        <f>IF([2]相关演算!R162="","",[2]相关演算!R162)</f>
        <v/>
      </c>
      <c r="S162" s="228" t="str">
        <f>IF([2]相关演算!S162="","",[2]相关演算!S162)</f>
        <v/>
      </c>
      <c r="T162" s="228" t="str">
        <f>IF([2]相关演算!T162="","",[2]相关演算!T162)</f>
        <v/>
      </c>
      <c r="U162" s="228" t="str">
        <f>IF([2]相关演算!U162="","",[2]相关演算!U162)</f>
        <v/>
      </c>
      <c r="V162" s="228" t="str">
        <f>IF([2]相关演算!V162="","",[2]相关演算!V162)</f>
        <v/>
      </c>
      <c r="W162" s="228" t="str">
        <f>IF([2]相关演算!W162="","",[2]相关演算!W162)</f>
        <v/>
      </c>
      <c r="X162" s="228" t="str">
        <f>IF([2]相关演算!X162="","",[2]相关演算!X162)</f>
        <v/>
      </c>
      <c r="Y162" s="228" t="str">
        <f>IF([2]相关演算!Y162="","",[2]相关演算!Y162)</f>
        <v/>
      </c>
      <c r="Z162" s="228" t="str">
        <f>IF([2]相关演算!Z162="","",[2]相关演算!Z162)</f>
        <v/>
      </c>
      <c r="AA162" s="228" t="str">
        <f>IF([2]相关演算!AA162="","",[2]相关演算!AA162)</f>
        <v/>
      </c>
      <c r="AB162" s="228" t="str">
        <f>IF([2]相关演算!AB162="","",[2]相关演算!AB162)</f>
        <v/>
      </c>
      <c r="AC162" s="228" t="str">
        <f>IF([2]相关演算!AC162="","",[2]相关演算!AC162)</f>
        <v/>
      </c>
      <c r="AD162" s="228" t="str">
        <f>IF([2]相关演算!AD162="","",[2]相关演算!AD162)</f>
        <v/>
      </c>
      <c r="AE162" s="228" t="str">
        <f>IF([2]相关演算!AE162="","",[2]相关演算!AE162)</f>
        <v/>
      </c>
      <c r="AF162" s="228" t="str">
        <f>IF([2]相关演算!AF162="","",[2]相关演算!AF162)</f>
        <v/>
      </c>
      <c r="AG162" s="228" t="str">
        <f>IF([2]相关演算!AG162="","",[2]相关演算!AG162)</f>
        <v/>
      </c>
      <c r="AH162" s="228" t="str">
        <f>IF([2]相关演算!AH162="","",[2]相关演算!AH162)</f>
        <v/>
      </c>
      <c r="AI162" s="228" t="str">
        <f>IF([2]相关演算!AI162="","",[2]相关演算!AI162)</f>
        <v/>
      </c>
      <c r="AJ162" s="228" t="str">
        <f>IF([2]相关演算!AJ162="","",[2]相关演算!AJ162)</f>
        <v/>
      </c>
      <c r="AK162" s="228" t="str">
        <f>IF([2]相关演算!AK162="","",[2]相关演算!AK162)</f>
        <v/>
      </c>
      <c r="AL162" s="228" t="str">
        <f>IF([2]相关演算!AL162="","",[2]相关演算!AL162)</f>
        <v/>
      </c>
      <c r="AM162" s="228" t="str">
        <f>IF([2]相关演算!AM162="","",[2]相关演算!AM162)</f>
        <v/>
      </c>
      <c r="AN162" s="228" t="str">
        <f>IF([2]相关演算!AN162="","",[2]相关演算!AN162)</f>
        <v/>
      </c>
      <c r="AO162" s="228" t="str">
        <f>IF([2]相关演算!AO162="","",[2]相关演算!AO162)</f>
        <v/>
      </c>
      <c r="AP162" s="228" t="str">
        <f>IF([2]相关演算!AP162="","",[2]相关演算!AP162)</f>
        <v/>
      </c>
      <c r="AQ162" s="228" t="str">
        <f>IF([2]相关演算!AQ162="","",[2]相关演算!AQ162)</f>
        <v/>
      </c>
      <c r="AR162" s="228" t="str">
        <f>IF([2]相关演算!AR162="","",[2]相关演算!AR162)</f>
        <v/>
      </c>
      <c r="AS162" s="228" t="str">
        <f>IF([2]相关演算!AS162="","",[2]相关演算!AS162)</f>
        <v/>
      </c>
      <c r="AT162" s="228" t="str">
        <f>IF([2]相关演算!AT162="","",[2]相关演算!AT162)</f>
        <v/>
      </c>
      <c r="AU162" s="228" t="str">
        <f>IF([2]相关演算!AU162="","",[2]相关演算!AU162)</f>
        <v/>
      </c>
      <c r="AV162" s="228" t="str">
        <f>IF([2]相关演算!AV162="","",[2]相关演算!AV162)</f>
        <v/>
      </c>
      <c r="AW162" s="228" t="str">
        <f>IF([2]相关演算!AW162="","",[2]相关演算!AW162)</f>
        <v/>
      </c>
      <c r="AX162" s="228" t="str">
        <f>IF([2]相关演算!AX162="","",[2]相关演算!AX162)</f>
        <v/>
      </c>
      <c r="AY162" s="228" t="str">
        <f>IF([2]相关演算!AY162="","",[2]相关演算!AY162)</f>
        <v/>
      </c>
      <c r="AZ162" s="228" t="str">
        <f>IF([2]相关演算!AZ162="","",[2]相关演算!AZ162)</f>
        <v/>
      </c>
      <c r="BA162" s="228" t="str">
        <f>IF([2]相关演算!BA162="","",[2]相关演算!BA162)</f>
        <v/>
      </c>
      <c r="BB162" s="228" t="str">
        <f>IF([2]相关演算!BB162="","",[2]相关演算!BB162)</f>
        <v/>
      </c>
      <c r="BC162" s="228" t="str">
        <f>IF([2]相关演算!BC162="","",[2]相关演算!BC162)</f>
        <v/>
      </c>
      <c r="BD162" s="228" t="str">
        <f>IF([2]相关演算!BD162="","",[2]相关演算!BD162)</f>
        <v/>
      </c>
      <c r="BE162" s="228" t="str">
        <f>IF([2]相关演算!BE162="","",[2]相关演算!BE162)</f>
        <v/>
      </c>
      <c r="BF162" s="228" t="str">
        <f>IF([2]相关演算!BF162="","",[2]相关演算!BF162)</f>
        <v/>
      </c>
      <c r="BG162" s="228" t="str">
        <f>IF([2]相关演算!BG162="","",[2]相关演算!BG162)</f>
        <v/>
      </c>
      <c r="BH162" s="228" t="str">
        <f>IF([2]相关演算!BH162="","",[2]相关演算!BH162)</f>
        <v/>
      </c>
      <c r="BI162" s="228" t="str">
        <f>IF([2]相关演算!BI162="","",[2]相关演算!BI162)</f>
        <v/>
      </c>
      <c r="BJ162" s="228" t="str">
        <f>IF([2]相关演算!BJ162="","",[2]相关演算!BJ162)</f>
        <v/>
      </c>
      <c r="BK162" s="228" t="str">
        <f>IF([2]相关演算!BK162="","",[2]相关演算!BK162)</f>
        <v/>
      </c>
      <c r="BL162" s="228" t="str">
        <f>IF([2]相关演算!BL162="","",[2]相关演算!BL162)</f>
        <v/>
      </c>
      <c r="BM162" s="228" t="str">
        <f>IF([2]相关演算!BM162="","",[2]相关演算!BM162)</f>
        <v/>
      </c>
      <c r="BN162" s="228" t="str">
        <f>IF([2]相关演算!BN162="","",[2]相关演算!BN162)</f>
        <v/>
      </c>
      <c r="BO162" s="228" t="str">
        <f>IF([2]相关演算!BO162="","",[2]相关演算!BO162)</f>
        <v/>
      </c>
      <c r="BP162" s="228" t="str">
        <f>IF([2]相关演算!BP162="","",[2]相关演算!BP162)</f>
        <v/>
      </c>
      <c r="BQ162" s="228" t="str">
        <f>IF([2]相关演算!BQ162="","",[2]相关演算!BQ162)</f>
        <v/>
      </c>
      <c r="BR162" s="228" t="str">
        <f>IF([2]相关演算!BR162="","",[2]相关演算!BR162)</f>
        <v/>
      </c>
      <c r="BS162" s="228" t="str">
        <f>IF([2]相关演算!BS162="","",[2]相关演算!BS162)</f>
        <v/>
      </c>
      <c r="BT162" s="228" t="str">
        <f>IF([2]相关演算!BT162="","",[2]相关演算!BT162)</f>
        <v/>
      </c>
      <c r="BU162" s="228" t="str">
        <f>IF([2]相关演算!BU162="","",[2]相关演算!BU162)</f>
        <v/>
      </c>
      <c r="BV162" s="228" t="str">
        <f>IF([2]相关演算!BV162="","",[2]相关演算!BV162)</f>
        <v/>
      </c>
      <c r="BW162" s="228" t="str">
        <f>IF([2]相关演算!BW162="","",[2]相关演算!BW162)</f>
        <v/>
      </c>
      <c r="BX162" s="228" t="str">
        <f>IF([2]相关演算!BX162="","",[2]相关演算!BX162)</f>
        <v/>
      </c>
      <c r="BY162" s="228" t="str">
        <f>IF([2]相关演算!BY162="","",[2]相关演算!BY162)</f>
        <v/>
      </c>
      <c r="BZ162" s="228" t="str">
        <f>IF([2]相关演算!BZ162="","",[2]相关演算!BZ162)</f>
        <v/>
      </c>
      <c r="CA162" s="228" t="str">
        <f>IF([2]相关演算!CA162="","",[2]相关演算!CA162)</f>
        <v/>
      </c>
      <c r="CB162" s="228" t="str">
        <f>IF([2]相关演算!CB162="","",[2]相关演算!CB162)</f>
        <v/>
      </c>
      <c r="CC162" s="228" t="str">
        <f>IF([2]相关演算!CC162="","",[2]相关演算!CC162)</f>
        <v/>
      </c>
      <c r="CD162" s="228" t="str">
        <f>IF([2]相关演算!CD162="","",[2]相关演算!CD162)</f>
        <v/>
      </c>
      <c r="CE162" s="228" t="str">
        <f>IF([2]相关演算!CE162="","",[2]相关演算!CE162)</f>
        <v/>
      </c>
      <c r="CF162" s="228" t="str">
        <f>IF([2]相关演算!CF162="","",[2]相关演算!CF162)</f>
        <v/>
      </c>
      <c r="CG162" s="228" t="str">
        <f>IF([2]相关演算!CG162="","",[2]相关演算!CG162)</f>
        <v/>
      </c>
      <c r="CH162" s="228" t="str">
        <f>IF([2]相关演算!CH162="","",[2]相关演算!CH162)</f>
        <v/>
      </c>
      <c r="CI162" s="228" t="str">
        <f>IF([2]相关演算!CI162="","",[2]相关演算!CI162)</f>
        <v/>
      </c>
      <c r="CJ162" s="228" t="str">
        <f>IF([2]相关演算!CJ162="","",[2]相关演算!CJ162)</f>
        <v/>
      </c>
      <c r="CK162" s="228" t="str">
        <f>IF([2]相关演算!CK162="","",[2]相关演算!CK162)</f>
        <v/>
      </c>
      <c r="CL162" s="228" t="str">
        <f>IF([2]相关演算!CL162="","",[2]相关演算!CL162)</f>
        <v/>
      </c>
      <c r="CM162" s="228" t="str">
        <f>IF([2]相关演算!CM162="","",[2]相关演算!CM162)</f>
        <v/>
      </c>
      <c r="CN162" s="228" t="str">
        <f>IF([2]相关演算!CN162="","",[2]相关演算!CN162)</f>
        <v/>
      </c>
      <c r="CO162" s="228" t="str">
        <f>IF([2]相关演算!CO162="","",[2]相关演算!CO162)</f>
        <v/>
      </c>
      <c r="CP162" s="228" t="str">
        <f>IF([2]相关演算!CP162="","",[2]相关演算!CP162)</f>
        <v/>
      </c>
      <c r="CQ162" s="228" t="str">
        <f>IF([2]相关演算!CQ162="","",[2]相关演算!CQ162)</f>
        <v/>
      </c>
      <c r="CR162" s="228" t="str">
        <f>IF([2]相关演算!CR162="","",[2]相关演算!CR162)</f>
        <v/>
      </c>
      <c r="CS162" s="228" t="str">
        <f>IF([2]相关演算!CS162="","",[2]相关演算!CS162)</f>
        <v/>
      </c>
      <c r="CT162" s="228" t="str">
        <f>IF([2]相关演算!CT162="","",[2]相关演算!CT162)</f>
        <v/>
      </c>
      <c r="CU162" s="228" t="str">
        <f>IF([2]相关演算!CU162="","",[2]相关演算!CU162)</f>
        <v/>
      </c>
      <c r="CV162" s="228" t="str">
        <f>IF([2]相关演算!CV162="","",[2]相关演算!CV162)</f>
        <v/>
      </c>
      <c r="CW162" s="228" t="str">
        <f>IF([2]相关演算!CW162="","",[2]相关演算!CW162)</f>
        <v/>
      </c>
      <c r="CX162" s="228" t="str">
        <f>IF([2]相关演算!CX162="","",[2]相关演算!CX162)</f>
        <v/>
      </c>
      <c r="CY162" s="228" t="str">
        <f>IF([2]相关演算!CY162="","",[2]相关演算!CY162)</f>
        <v/>
      </c>
      <c r="CZ162" s="228" t="str">
        <f>IF([2]相关演算!CZ162="","",[2]相关演算!CZ162)</f>
        <v/>
      </c>
      <c r="DA162" s="228" t="str">
        <f>IF([2]相关演算!DA162="","",[2]相关演算!DA162)</f>
        <v/>
      </c>
      <c r="DB162" s="228" t="str">
        <f>IF([2]相关演算!DB162="","",[2]相关演算!DB162)</f>
        <v/>
      </c>
      <c r="DC162" s="228" t="str">
        <f>IF([2]相关演算!DC162="","",[2]相关演算!DC162)</f>
        <v/>
      </c>
      <c r="DD162" s="228" t="str">
        <f>IF([2]相关演算!DD162="","",[2]相关演算!DD162)</f>
        <v/>
      </c>
      <c r="DE162" s="228" t="str">
        <f>IF([2]相关演算!DE162="","",[2]相关演算!DE162)</f>
        <v/>
      </c>
      <c r="DF162" s="228" t="str">
        <f>IF([2]相关演算!DF162="","",[2]相关演算!DF162)</f>
        <v/>
      </c>
      <c r="DG162" s="228" t="str">
        <f>IF([2]相关演算!DG162="","",[2]相关演算!DG162)</f>
        <v/>
      </c>
      <c r="DH162" s="228" t="str">
        <f>IF([2]相关演算!DH162="","",[2]相关演算!DH162)</f>
        <v/>
      </c>
      <c r="DI162" s="228" t="str">
        <f>IF([2]相关演算!DI162="","",[2]相关演算!DI162)</f>
        <v/>
      </c>
      <c r="DJ162" s="228" t="str">
        <f>IF([2]相关演算!DJ162="","",[2]相关演算!DJ162)</f>
        <v/>
      </c>
      <c r="DK162" s="228" t="str">
        <f>IF([2]相关演算!DK162="","",[2]相关演算!DK162)</f>
        <v/>
      </c>
      <c r="DL162" s="228" t="str">
        <f>IF([2]相关演算!DL162="","",[2]相关演算!DL162)</f>
        <v/>
      </c>
      <c r="DM162" s="228" t="str">
        <f>IF([2]相关演算!DM162="","",[2]相关演算!DM162)</f>
        <v/>
      </c>
      <c r="DN162" s="228" t="str">
        <f>IF([2]相关演算!DN162="","",[2]相关演算!DN162)</f>
        <v/>
      </c>
      <c r="DO162" s="228" t="str">
        <f>IF([2]相关演算!DO162="","",[2]相关演算!DO162)</f>
        <v/>
      </c>
      <c r="DP162" s="228" t="str">
        <f>IF([2]相关演算!DP162="","",[2]相关演算!DP162)</f>
        <v/>
      </c>
      <c r="DQ162" s="228" t="str">
        <f>IF([2]相关演算!DQ162="","",[2]相关演算!DQ162)</f>
        <v/>
      </c>
      <c r="DR162" s="228" t="str">
        <f>IF([2]相关演算!DR162="","",[2]相关演算!DR162)</f>
        <v/>
      </c>
      <c r="DS162" s="228" t="str">
        <f>IF([2]相关演算!DS162="","",[2]相关演算!DS162)</f>
        <v/>
      </c>
      <c r="DT162" s="228" t="str">
        <f>IF([2]相关演算!DT162="","",[2]相关演算!DT162)</f>
        <v/>
      </c>
      <c r="DU162" s="228" t="str">
        <f>IF([2]相关演算!DU162="","",[2]相关演算!DU162)</f>
        <v/>
      </c>
      <c r="DV162" s="228" t="str">
        <f>IF([2]相关演算!DV162="","",[2]相关演算!DV162)</f>
        <v/>
      </c>
      <c r="DW162" s="228" t="str">
        <f>IF([2]相关演算!DW162="","",[2]相关演算!DW162)</f>
        <v/>
      </c>
      <c r="DX162" s="228" t="str">
        <f>IF([2]相关演算!DX162="","",[2]相关演算!DX162)</f>
        <v/>
      </c>
      <c r="DY162" s="228" t="str">
        <f>IF([2]相关演算!DY162="","",[2]相关演算!DY162)</f>
        <v/>
      </c>
      <c r="DZ162" s="228" t="str">
        <f>IF([2]相关演算!DZ162="","",[2]相关演算!DZ162)</f>
        <v/>
      </c>
      <c r="EA162" s="228" t="str">
        <f>IF([2]相关演算!EA162="","",[2]相关演算!EA162)</f>
        <v/>
      </c>
      <c r="EB162" s="228" t="str">
        <f>IF([2]相关演算!EB162="","",[2]相关演算!EB162)</f>
        <v/>
      </c>
      <c r="EC162" s="228" t="str">
        <f>IF([2]相关演算!EC162="","",[2]相关演算!EC162)</f>
        <v/>
      </c>
      <c r="ED162" s="228" t="str">
        <f>IF([2]相关演算!ED162="","",[2]相关演算!ED162)</f>
        <v/>
      </c>
      <c r="EE162" s="228" t="str">
        <f>IF([2]相关演算!EE162="","",[2]相关演算!EE162)</f>
        <v/>
      </c>
      <c r="EF162" s="228" t="str">
        <f>IF([2]相关演算!EF162="","",[2]相关演算!EF162)</f>
        <v/>
      </c>
      <c r="EG162" s="228" t="str">
        <f>IF([2]相关演算!EG162="","",[2]相关演算!EG162)</f>
        <v/>
      </c>
      <c r="EH162" s="228" t="str">
        <f>IF([2]相关演算!EH162="","",[2]相关演算!EH162)</f>
        <v/>
      </c>
      <c r="EI162" s="228" t="str">
        <f>IF([2]相关演算!EI162="","",[2]相关演算!EI162)</f>
        <v/>
      </c>
      <c r="EJ162" s="228" t="str">
        <f>IF([2]相关演算!EJ162="","",[2]相关演算!EJ162)</f>
        <v/>
      </c>
      <c r="EK162" s="228" t="str">
        <f>IF([2]相关演算!EK162="","",[2]相关演算!EK162)</f>
        <v/>
      </c>
      <c r="EL162" s="228" t="str">
        <f>IF([2]相关演算!EL162="","",[2]相关演算!EL162)</f>
        <v/>
      </c>
      <c r="EM162" s="228" t="str">
        <f>IF([2]相关演算!EM162="","",[2]相关演算!EM162)</f>
        <v/>
      </c>
      <c r="EN162" s="228" t="str">
        <f>IF([2]相关演算!EN162="","",[2]相关演算!EN162)</f>
        <v/>
      </c>
      <c r="EO162" s="228" t="str">
        <f>IF([2]相关演算!EO162="","",[2]相关演算!EO162)</f>
        <v/>
      </c>
      <c r="EP162" s="228" t="str">
        <f>IF([2]相关演算!EP162="","",[2]相关演算!EP162)</f>
        <v/>
      </c>
      <c r="EQ162" s="228" t="str">
        <f>IF([2]相关演算!EQ162="","",[2]相关演算!EQ162)</f>
        <v/>
      </c>
      <c r="ER162" s="228" t="str">
        <f>IF([2]相关演算!ER162="","",[2]相关演算!ER162)</f>
        <v/>
      </c>
      <c r="ES162" s="228" t="str">
        <f>IF([2]相关演算!ES162="","",[2]相关演算!ES162)</f>
        <v/>
      </c>
      <c r="ET162" s="228" t="str">
        <f>IF([2]相关演算!ET162="","",[2]相关演算!ET162)</f>
        <v/>
      </c>
      <c r="EU162" s="228" t="str">
        <f>IF([2]相关演算!EU162="","",[2]相关演算!EU162)</f>
        <v/>
      </c>
      <c r="EV162" s="228" t="str">
        <f>IF([2]相关演算!EV162="","",[2]相关演算!EV162)</f>
        <v/>
      </c>
      <c r="EW162" s="228" t="str">
        <f>IF([2]相关演算!EW162="","",[2]相关演算!EW162)</f>
        <v/>
      </c>
      <c r="EX162" s="228" t="str">
        <f>IF([2]相关演算!EX162="","",[2]相关演算!EX162)</f>
        <v/>
      </c>
      <c r="EY162" s="228" t="str">
        <f>IF([2]相关演算!EY162="","",[2]相关演算!EY162)</f>
        <v/>
      </c>
      <c r="EZ162" s="228" t="str">
        <f>IF([2]相关演算!EZ162="","",[2]相关演算!EZ162)</f>
        <v/>
      </c>
      <c r="FA162" s="228" t="str">
        <f>IF([2]相关演算!FA162="","",[2]相关演算!FA162)</f>
        <v/>
      </c>
      <c r="FB162" s="228" t="str">
        <f>IF([2]相关演算!FB162="","",[2]相关演算!FB162)</f>
        <v/>
      </c>
      <c r="FC162" s="228" t="str">
        <f>IF([2]相关演算!FC162="","",[2]相关演算!FC162)</f>
        <v/>
      </c>
      <c r="FD162" s="228" t="str">
        <f>IF([2]相关演算!FD162="","",[2]相关演算!FD162)</f>
        <v/>
      </c>
      <c r="FE162" s="228" t="str">
        <f>IF([2]相关演算!FE162="","",[2]相关演算!FE162)</f>
        <v/>
      </c>
      <c r="FF162" s="228" t="str">
        <f>IF([2]相关演算!FF162="","",[2]相关演算!FF162)</f>
        <v/>
      </c>
      <c r="FG162" s="228" t="str">
        <f>IF([2]相关演算!FG162="","",[2]相关演算!FG162)</f>
        <v/>
      </c>
      <c r="FH162" s="228">
        <f>IF([2]相关演算!FH162="","",[2]相关演算!FH162)</f>
        <v>10147</v>
      </c>
      <c r="FI162" s="228" t="str">
        <f>IF([2]相关演算!FI162="","",[2]相关演算!FI162)</f>
        <v/>
      </c>
      <c r="FJ162" s="228" t="str">
        <f>IF([2]相关演算!FJ162="","",[2]相关演算!FJ162)</f>
        <v/>
      </c>
      <c r="FK162" s="228" t="str">
        <f>IF([2]相关演算!FK162="","",[2]相关演算!FK162)</f>
        <v/>
      </c>
      <c r="FL162" s="228" t="str">
        <f>IF([2]相关演算!FL162="","",[2]相关演算!FL162)</f>
        <v/>
      </c>
      <c r="FM162" s="228" t="str">
        <f>IF([2]相关演算!FM162="","",[2]相关演算!FM162)</f>
        <v/>
      </c>
      <c r="FN162" s="228" t="str">
        <f>IF([2]相关演算!FN162="","",[2]相关演算!FN162)</f>
        <v/>
      </c>
      <c r="FO162" s="228" t="str">
        <f>IF([2]相关演算!FO162="","",[2]相关演算!FO162)</f>
        <v/>
      </c>
      <c r="FP162" s="228" t="str">
        <f>IF([2]相关演算!FP162="","",[2]相关演算!FP162)</f>
        <v/>
      </c>
      <c r="FQ162" s="228" t="str">
        <f>IF([2]相关演算!FQ162="","",[2]相关演算!FQ162)</f>
        <v/>
      </c>
      <c r="FR162" s="228" t="str">
        <f>IF([2]相关演算!FR162="","",[2]相关演算!FR162)</f>
        <v/>
      </c>
      <c r="FS162" s="228" t="str">
        <f>IF([2]相关演算!FS162="","",[2]相关演算!FS162)</f>
        <v/>
      </c>
      <c r="FT162" s="228" t="str">
        <f>IF([2]相关演算!FT162="","",[2]相关演算!FT162)</f>
        <v/>
      </c>
      <c r="FU162" s="228" t="str">
        <f>IF([2]相关演算!FU162="","",[2]相关演算!FU162)</f>
        <v/>
      </c>
      <c r="FV162" s="228" t="str">
        <f>IF([2]相关演算!FV162="","",[2]相关演算!FV162)</f>
        <v/>
      </c>
      <c r="FW162" s="228" t="str">
        <f>IF([2]相关演算!FW162="","",[2]相关演算!FW162)</f>
        <v/>
      </c>
      <c r="FX162" s="228" t="str">
        <f>IF([2]相关演算!FX162="","",[2]相关演算!FX162)</f>
        <v/>
      </c>
      <c r="FY162" s="228" t="str">
        <f>IF([2]相关演算!FY162="","",[2]相关演算!FY162)</f>
        <v/>
      </c>
      <c r="FZ162" s="228" t="str">
        <f>IF([2]相关演算!FZ162="","",[2]相关演算!FZ162)</f>
        <v/>
      </c>
      <c r="GA162" s="228" t="str">
        <f>IF([2]相关演算!GA162="","",[2]相关演算!GA162)</f>
        <v/>
      </c>
      <c r="GB162" s="228" t="str">
        <f>IF([2]相关演算!GB162="","",[2]相关演算!GB162)</f>
        <v/>
      </c>
      <c r="GC162" s="228" t="str">
        <f>IF([2]相关演算!GC162="","",[2]相关演算!GC162)</f>
        <v/>
      </c>
      <c r="GD162" s="228" t="str">
        <f>IF([2]相关演算!GD162="","",[2]相关演算!GD162)</f>
        <v/>
      </c>
      <c r="GE162" s="228" t="str">
        <f>IF([2]相关演算!GE162="","",[2]相关演算!GE162)</f>
        <v/>
      </c>
      <c r="GF162" s="228" t="str">
        <f>IF([2]相关演算!GF162="","",[2]相关演算!GF162)</f>
        <v/>
      </c>
      <c r="GG162" s="228" t="str">
        <f>IF([2]相关演算!GG162="","",[2]相关演算!GG162)</f>
        <v/>
      </c>
      <c r="GH162" s="228" t="str">
        <f>IF([2]相关演算!GH162="","",[2]相关演算!GH162)</f>
        <v/>
      </c>
      <c r="GI162" s="228" t="str">
        <f>IF([2]相关演算!GI162="","",[2]相关演算!GI162)</f>
        <v/>
      </c>
      <c r="GJ162" s="228" t="str">
        <f>IF([2]相关演算!GJ162="","",[2]相关演算!GJ162)</f>
        <v/>
      </c>
      <c r="GK162" s="228" t="str">
        <f>IF([2]相关演算!GK162="","",[2]相关演算!GK162)</f>
        <v/>
      </c>
      <c r="GL162" s="228" t="str">
        <f>IF([2]相关演算!GL162="","",[2]相关演算!GL162)</f>
        <v/>
      </c>
      <c r="GM162" s="228" t="str">
        <f>IF([2]相关演算!GM162="","",[2]相关演算!GM162)</f>
        <v/>
      </c>
      <c r="GN162" s="228" t="str">
        <f>IF([2]相关演算!GN162="","",[2]相关演算!GN162)</f>
        <v/>
      </c>
      <c r="GO162" s="228" t="str">
        <f>IF([2]相关演算!GO162="","",[2]相关演算!GO162)</f>
        <v/>
      </c>
      <c r="GP162" s="228" t="str">
        <f>IF([2]相关演算!GP162="","",[2]相关演算!GP162)</f>
        <v/>
      </c>
      <c r="GQ162" s="228" t="str">
        <f>IF([2]相关演算!GQ162="","",[2]相关演算!GQ162)</f>
        <v/>
      </c>
      <c r="GR162" s="228" t="str">
        <f>IF([2]相关演算!GR162="","",[2]相关演算!GR162)</f>
        <v/>
      </c>
      <c r="GS162" s="228" t="str">
        <f>IF([2]相关演算!GS162="","",[2]相关演算!GS162)</f>
        <v/>
      </c>
      <c r="GT162" s="228" t="str">
        <f>IF([2]相关演算!GT162="","",[2]相关演算!GT162)</f>
        <v/>
      </c>
      <c r="GU162" s="228" t="str">
        <f>IF([2]相关演算!GU162="","",[2]相关演算!GU162)</f>
        <v/>
      </c>
      <c r="GV162" s="228" t="str">
        <f>IF([2]相关演算!GV162="","",[2]相关演算!GV162)</f>
        <v/>
      </c>
      <c r="GW162" s="228" t="str">
        <f>IF([2]相关演算!GW162="","",[2]相关演算!GW162)</f>
        <v/>
      </c>
      <c r="GX162" s="228" t="str">
        <f>IF([2]相关演算!GX162="","",[2]相关演算!GX162)</f>
        <v/>
      </c>
      <c r="GY162" s="228" t="str">
        <f>IF([2]相关演算!GY162="","",[2]相关演算!GY162)</f>
        <v/>
      </c>
      <c r="GZ162" s="228" t="str">
        <f>IF([2]相关演算!GZ162="","",[2]相关演算!GZ162)</f>
        <v/>
      </c>
    </row>
    <row r="163" spans="1:208">
      <c r="A163" s="228" t="str">
        <f>IF([2]相关演算!A163="","",[2]相关演算!A163)</f>
        <v/>
      </c>
      <c r="B163" s="228" t="str">
        <f>IF([2]相关演算!B163="","",[2]相关演算!B163)</f>
        <v/>
      </c>
      <c r="C163" s="228" t="str">
        <f>IF([2]相关演算!C163="","",[2]相关演算!C163)</f>
        <v/>
      </c>
      <c r="D163" s="228" t="str">
        <f>IF([2]相关演算!D163="","",[2]相关演算!D163)</f>
        <v/>
      </c>
      <c r="E163" s="228" t="str">
        <f>IF([2]相关演算!E163="","",[2]相关演算!E163)</f>
        <v/>
      </c>
      <c r="F163" s="228" t="str">
        <f>IF([2]相关演算!F163="","",[2]相关演算!F163)</f>
        <v/>
      </c>
      <c r="G163" s="228" t="str">
        <f>IF([2]相关演算!G163="","",[2]相关演算!G163)</f>
        <v/>
      </c>
      <c r="H163" s="228" t="str">
        <f>IF([2]相关演算!H163="","",[2]相关演算!H163)</f>
        <v/>
      </c>
      <c r="I163" s="228" t="str">
        <f>IF([2]相关演算!I163="","",[2]相关演算!I163)</f>
        <v/>
      </c>
      <c r="J163" s="228" t="str">
        <f>IF([2]相关演算!J163="","",[2]相关演算!J163)</f>
        <v/>
      </c>
      <c r="K163" s="228" t="str">
        <f>IF([2]相关演算!K163="","",[2]相关演算!K163)</f>
        <v/>
      </c>
      <c r="L163" s="228" t="str">
        <f>IF([2]相关演算!L163="","",[2]相关演算!L163)</f>
        <v/>
      </c>
      <c r="M163" s="228" t="str">
        <f>IF([2]相关演算!M163="","",[2]相关演算!M163)</f>
        <v/>
      </c>
      <c r="N163" s="228" t="str">
        <f>IF([2]相关演算!N163="","",[2]相关演算!N163)</f>
        <v/>
      </c>
      <c r="O163" s="228" t="str">
        <f>IF([2]相关演算!O163="","",[2]相关演算!O163)</f>
        <v/>
      </c>
      <c r="P163" s="228" t="str">
        <f>IF([2]相关演算!P163="","",[2]相关演算!P163)</f>
        <v/>
      </c>
      <c r="Q163" s="228" t="str">
        <f>IF([2]相关演算!Q163="","",[2]相关演算!Q163)</f>
        <v/>
      </c>
      <c r="R163" s="228" t="str">
        <f>IF([2]相关演算!R163="","",[2]相关演算!R163)</f>
        <v/>
      </c>
      <c r="S163" s="228" t="str">
        <f>IF([2]相关演算!S163="","",[2]相关演算!S163)</f>
        <v/>
      </c>
      <c r="T163" s="228" t="str">
        <f>IF([2]相关演算!T163="","",[2]相关演算!T163)</f>
        <v/>
      </c>
      <c r="U163" s="228" t="str">
        <f>IF([2]相关演算!U163="","",[2]相关演算!U163)</f>
        <v/>
      </c>
      <c r="V163" s="228" t="str">
        <f>IF([2]相关演算!V163="","",[2]相关演算!V163)</f>
        <v/>
      </c>
      <c r="W163" s="228" t="str">
        <f>IF([2]相关演算!W163="","",[2]相关演算!W163)</f>
        <v/>
      </c>
      <c r="X163" s="228" t="str">
        <f>IF([2]相关演算!X163="","",[2]相关演算!X163)</f>
        <v/>
      </c>
      <c r="Y163" s="228" t="str">
        <f>IF([2]相关演算!Y163="","",[2]相关演算!Y163)</f>
        <v/>
      </c>
      <c r="Z163" s="228" t="str">
        <f>IF([2]相关演算!Z163="","",[2]相关演算!Z163)</f>
        <v/>
      </c>
      <c r="AA163" s="228" t="str">
        <f>IF([2]相关演算!AA163="","",[2]相关演算!AA163)</f>
        <v/>
      </c>
      <c r="AB163" s="228" t="str">
        <f>IF([2]相关演算!AB163="","",[2]相关演算!AB163)</f>
        <v/>
      </c>
      <c r="AC163" s="228" t="str">
        <f>IF([2]相关演算!AC163="","",[2]相关演算!AC163)</f>
        <v/>
      </c>
      <c r="AD163" s="228" t="str">
        <f>IF([2]相关演算!AD163="","",[2]相关演算!AD163)</f>
        <v/>
      </c>
      <c r="AE163" s="228" t="str">
        <f>IF([2]相关演算!AE163="","",[2]相关演算!AE163)</f>
        <v/>
      </c>
      <c r="AF163" s="228" t="str">
        <f>IF([2]相关演算!AF163="","",[2]相关演算!AF163)</f>
        <v/>
      </c>
      <c r="AG163" s="228" t="str">
        <f>IF([2]相关演算!AG163="","",[2]相关演算!AG163)</f>
        <v/>
      </c>
      <c r="AH163" s="228" t="str">
        <f>IF([2]相关演算!AH163="","",[2]相关演算!AH163)</f>
        <v/>
      </c>
      <c r="AI163" s="228" t="str">
        <f>IF([2]相关演算!AI163="","",[2]相关演算!AI163)</f>
        <v/>
      </c>
      <c r="AJ163" s="228" t="str">
        <f>IF([2]相关演算!AJ163="","",[2]相关演算!AJ163)</f>
        <v/>
      </c>
      <c r="AK163" s="228" t="str">
        <f>IF([2]相关演算!AK163="","",[2]相关演算!AK163)</f>
        <v/>
      </c>
      <c r="AL163" s="228" t="str">
        <f>IF([2]相关演算!AL163="","",[2]相关演算!AL163)</f>
        <v/>
      </c>
      <c r="AM163" s="228" t="str">
        <f>IF([2]相关演算!AM163="","",[2]相关演算!AM163)</f>
        <v/>
      </c>
      <c r="AN163" s="228" t="str">
        <f>IF([2]相关演算!AN163="","",[2]相关演算!AN163)</f>
        <v/>
      </c>
      <c r="AO163" s="228" t="str">
        <f>IF([2]相关演算!AO163="","",[2]相关演算!AO163)</f>
        <v/>
      </c>
      <c r="AP163" s="228" t="str">
        <f>IF([2]相关演算!AP163="","",[2]相关演算!AP163)</f>
        <v/>
      </c>
      <c r="AQ163" s="228" t="str">
        <f>IF([2]相关演算!AQ163="","",[2]相关演算!AQ163)</f>
        <v/>
      </c>
      <c r="AR163" s="228" t="str">
        <f>IF([2]相关演算!AR163="","",[2]相关演算!AR163)</f>
        <v/>
      </c>
      <c r="AS163" s="228" t="str">
        <f>IF([2]相关演算!AS163="","",[2]相关演算!AS163)</f>
        <v/>
      </c>
      <c r="AT163" s="228" t="str">
        <f>IF([2]相关演算!AT163="","",[2]相关演算!AT163)</f>
        <v/>
      </c>
      <c r="AU163" s="228" t="str">
        <f>IF([2]相关演算!AU163="","",[2]相关演算!AU163)</f>
        <v/>
      </c>
      <c r="AV163" s="228" t="str">
        <f>IF([2]相关演算!AV163="","",[2]相关演算!AV163)</f>
        <v/>
      </c>
      <c r="AW163" s="228" t="str">
        <f>IF([2]相关演算!AW163="","",[2]相关演算!AW163)</f>
        <v/>
      </c>
      <c r="AX163" s="228" t="str">
        <f>IF([2]相关演算!AX163="","",[2]相关演算!AX163)</f>
        <v/>
      </c>
      <c r="AY163" s="228" t="str">
        <f>IF([2]相关演算!AY163="","",[2]相关演算!AY163)</f>
        <v/>
      </c>
      <c r="AZ163" s="228" t="str">
        <f>IF([2]相关演算!AZ163="","",[2]相关演算!AZ163)</f>
        <v/>
      </c>
      <c r="BA163" s="228" t="str">
        <f>IF([2]相关演算!BA163="","",[2]相关演算!BA163)</f>
        <v/>
      </c>
      <c r="BB163" s="228" t="str">
        <f>IF([2]相关演算!BB163="","",[2]相关演算!BB163)</f>
        <v/>
      </c>
      <c r="BC163" s="228" t="str">
        <f>IF([2]相关演算!BC163="","",[2]相关演算!BC163)</f>
        <v/>
      </c>
      <c r="BD163" s="228" t="str">
        <f>IF([2]相关演算!BD163="","",[2]相关演算!BD163)</f>
        <v/>
      </c>
      <c r="BE163" s="228" t="str">
        <f>IF([2]相关演算!BE163="","",[2]相关演算!BE163)</f>
        <v/>
      </c>
      <c r="BF163" s="228" t="str">
        <f>IF([2]相关演算!BF163="","",[2]相关演算!BF163)</f>
        <v/>
      </c>
      <c r="BG163" s="228" t="str">
        <f>IF([2]相关演算!BG163="","",[2]相关演算!BG163)</f>
        <v/>
      </c>
      <c r="BH163" s="228" t="str">
        <f>IF([2]相关演算!BH163="","",[2]相关演算!BH163)</f>
        <v/>
      </c>
      <c r="BI163" s="228" t="str">
        <f>IF([2]相关演算!BI163="","",[2]相关演算!BI163)</f>
        <v/>
      </c>
      <c r="BJ163" s="228" t="str">
        <f>IF([2]相关演算!BJ163="","",[2]相关演算!BJ163)</f>
        <v/>
      </c>
      <c r="BK163" s="228" t="str">
        <f>IF([2]相关演算!BK163="","",[2]相关演算!BK163)</f>
        <v/>
      </c>
      <c r="BL163" s="228" t="str">
        <f>IF([2]相关演算!BL163="","",[2]相关演算!BL163)</f>
        <v/>
      </c>
      <c r="BM163" s="228" t="str">
        <f>IF([2]相关演算!BM163="","",[2]相关演算!BM163)</f>
        <v/>
      </c>
      <c r="BN163" s="228" t="str">
        <f>IF([2]相关演算!BN163="","",[2]相关演算!BN163)</f>
        <v/>
      </c>
      <c r="BO163" s="228" t="str">
        <f>IF([2]相关演算!BO163="","",[2]相关演算!BO163)</f>
        <v/>
      </c>
      <c r="BP163" s="228" t="str">
        <f>IF([2]相关演算!BP163="","",[2]相关演算!BP163)</f>
        <v/>
      </c>
      <c r="BQ163" s="228" t="str">
        <f>IF([2]相关演算!BQ163="","",[2]相关演算!BQ163)</f>
        <v/>
      </c>
      <c r="BR163" s="228" t="str">
        <f>IF([2]相关演算!BR163="","",[2]相关演算!BR163)</f>
        <v/>
      </c>
      <c r="BS163" s="228" t="str">
        <f>IF([2]相关演算!BS163="","",[2]相关演算!BS163)</f>
        <v/>
      </c>
      <c r="BT163" s="228" t="str">
        <f>IF([2]相关演算!BT163="","",[2]相关演算!BT163)</f>
        <v/>
      </c>
      <c r="BU163" s="228" t="str">
        <f>IF([2]相关演算!BU163="","",[2]相关演算!BU163)</f>
        <v/>
      </c>
      <c r="BV163" s="228" t="str">
        <f>IF([2]相关演算!BV163="","",[2]相关演算!BV163)</f>
        <v/>
      </c>
      <c r="BW163" s="228" t="str">
        <f>IF([2]相关演算!BW163="","",[2]相关演算!BW163)</f>
        <v/>
      </c>
      <c r="BX163" s="228" t="str">
        <f>IF([2]相关演算!BX163="","",[2]相关演算!BX163)</f>
        <v/>
      </c>
      <c r="BY163" s="228" t="str">
        <f>IF([2]相关演算!BY163="","",[2]相关演算!BY163)</f>
        <v/>
      </c>
      <c r="BZ163" s="228" t="str">
        <f>IF([2]相关演算!BZ163="","",[2]相关演算!BZ163)</f>
        <v/>
      </c>
      <c r="CA163" s="228" t="str">
        <f>IF([2]相关演算!CA163="","",[2]相关演算!CA163)</f>
        <v/>
      </c>
      <c r="CB163" s="228" t="str">
        <f>IF([2]相关演算!CB163="","",[2]相关演算!CB163)</f>
        <v/>
      </c>
      <c r="CC163" s="228" t="str">
        <f>IF([2]相关演算!CC163="","",[2]相关演算!CC163)</f>
        <v/>
      </c>
      <c r="CD163" s="228" t="str">
        <f>IF([2]相关演算!CD163="","",[2]相关演算!CD163)</f>
        <v/>
      </c>
      <c r="CE163" s="228" t="str">
        <f>IF([2]相关演算!CE163="","",[2]相关演算!CE163)</f>
        <v/>
      </c>
      <c r="CF163" s="228" t="str">
        <f>IF([2]相关演算!CF163="","",[2]相关演算!CF163)</f>
        <v/>
      </c>
      <c r="CG163" s="228" t="str">
        <f>IF([2]相关演算!CG163="","",[2]相关演算!CG163)</f>
        <v/>
      </c>
      <c r="CH163" s="228" t="str">
        <f>IF([2]相关演算!CH163="","",[2]相关演算!CH163)</f>
        <v/>
      </c>
      <c r="CI163" s="228" t="str">
        <f>IF([2]相关演算!CI163="","",[2]相关演算!CI163)</f>
        <v/>
      </c>
      <c r="CJ163" s="228" t="str">
        <f>IF([2]相关演算!CJ163="","",[2]相关演算!CJ163)</f>
        <v/>
      </c>
      <c r="CK163" s="228" t="str">
        <f>IF([2]相关演算!CK163="","",[2]相关演算!CK163)</f>
        <v/>
      </c>
      <c r="CL163" s="228" t="str">
        <f>IF([2]相关演算!CL163="","",[2]相关演算!CL163)</f>
        <v/>
      </c>
      <c r="CM163" s="228" t="str">
        <f>IF([2]相关演算!CM163="","",[2]相关演算!CM163)</f>
        <v/>
      </c>
      <c r="CN163" s="228" t="str">
        <f>IF([2]相关演算!CN163="","",[2]相关演算!CN163)</f>
        <v/>
      </c>
      <c r="CO163" s="228" t="str">
        <f>IF([2]相关演算!CO163="","",[2]相关演算!CO163)</f>
        <v/>
      </c>
      <c r="CP163" s="228" t="str">
        <f>IF([2]相关演算!CP163="","",[2]相关演算!CP163)</f>
        <v/>
      </c>
      <c r="CQ163" s="228" t="str">
        <f>IF([2]相关演算!CQ163="","",[2]相关演算!CQ163)</f>
        <v/>
      </c>
      <c r="CR163" s="228" t="str">
        <f>IF([2]相关演算!CR163="","",[2]相关演算!CR163)</f>
        <v/>
      </c>
      <c r="CS163" s="228" t="str">
        <f>IF([2]相关演算!CS163="","",[2]相关演算!CS163)</f>
        <v/>
      </c>
      <c r="CT163" s="228" t="str">
        <f>IF([2]相关演算!CT163="","",[2]相关演算!CT163)</f>
        <v/>
      </c>
      <c r="CU163" s="228" t="str">
        <f>IF([2]相关演算!CU163="","",[2]相关演算!CU163)</f>
        <v/>
      </c>
      <c r="CV163" s="228" t="str">
        <f>IF([2]相关演算!CV163="","",[2]相关演算!CV163)</f>
        <v/>
      </c>
      <c r="CW163" s="228" t="str">
        <f>IF([2]相关演算!CW163="","",[2]相关演算!CW163)</f>
        <v/>
      </c>
      <c r="CX163" s="228" t="str">
        <f>IF([2]相关演算!CX163="","",[2]相关演算!CX163)</f>
        <v/>
      </c>
      <c r="CY163" s="228" t="str">
        <f>IF([2]相关演算!CY163="","",[2]相关演算!CY163)</f>
        <v/>
      </c>
      <c r="CZ163" s="228" t="str">
        <f>IF([2]相关演算!CZ163="","",[2]相关演算!CZ163)</f>
        <v/>
      </c>
      <c r="DA163" s="228" t="str">
        <f>IF([2]相关演算!DA163="","",[2]相关演算!DA163)</f>
        <v/>
      </c>
      <c r="DB163" s="228" t="str">
        <f>IF([2]相关演算!DB163="","",[2]相关演算!DB163)</f>
        <v/>
      </c>
      <c r="DC163" s="228" t="str">
        <f>IF([2]相关演算!DC163="","",[2]相关演算!DC163)</f>
        <v/>
      </c>
      <c r="DD163" s="228" t="str">
        <f>IF([2]相关演算!DD163="","",[2]相关演算!DD163)</f>
        <v/>
      </c>
      <c r="DE163" s="228" t="str">
        <f>IF([2]相关演算!DE163="","",[2]相关演算!DE163)</f>
        <v/>
      </c>
      <c r="DF163" s="228" t="str">
        <f>IF([2]相关演算!DF163="","",[2]相关演算!DF163)</f>
        <v/>
      </c>
      <c r="DG163" s="228" t="str">
        <f>IF([2]相关演算!DG163="","",[2]相关演算!DG163)</f>
        <v/>
      </c>
      <c r="DH163" s="228" t="str">
        <f>IF([2]相关演算!DH163="","",[2]相关演算!DH163)</f>
        <v/>
      </c>
      <c r="DI163" s="228" t="str">
        <f>IF([2]相关演算!DI163="","",[2]相关演算!DI163)</f>
        <v/>
      </c>
      <c r="DJ163" s="228" t="str">
        <f>IF([2]相关演算!DJ163="","",[2]相关演算!DJ163)</f>
        <v/>
      </c>
      <c r="DK163" s="228" t="str">
        <f>IF([2]相关演算!DK163="","",[2]相关演算!DK163)</f>
        <v/>
      </c>
      <c r="DL163" s="228" t="str">
        <f>IF([2]相关演算!DL163="","",[2]相关演算!DL163)</f>
        <v/>
      </c>
      <c r="DM163" s="228" t="str">
        <f>IF([2]相关演算!DM163="","",[2]相关演算!DM163)</f>
        <v/>
      </c>
      <c r="DN163" s="228" t="str">
        <f>IF([2]相关演算!DN163="","",[2]相关演算!DN163)</f>
        <v/>
      </c>
      <c r="DO163" s="228" t="str">
        <f>IF([2]相关演算!DO163="","",[2]相关演算!DO163)</f>
        <v/>
      </c>
      <c r="DP163" s="228" t="str">
        <f>IF([2]相关演算!DP163="","",[2]相关演算!DP163)</f>
        <v/>
      </c>
      <c r="DQ163" s="228" t="str">
        <f>IF([2]相关演算!DQ163="","",[2]相关演算!DQ163)</f>
        <v/>
      </c>
      <c r="DR163" s="228" t="str">
        <f>IF([2]相关演算!DR163="","",[2]相关演算!DR163)</f>
        <v/>
      </c>
      <c r="DS163" s="228" t="str">
        <f>IF([2]相关演算!DS163="","",[2]相关演算!DS163)</f>
        <v/>
      </c>
      <c r="DT163" s="228" t="str">
        <f>IF([2]相关演算!DT163="","",[2]相关演算!DT163)</f>
        <v/>
      </c>
      <c r="DU163" s="228" t="str">
        <f>IF([2]相关演算!DU163="","",[2]相关演算!DU163)</f>
        <v/>
      </c>
      <c r="DV163" s="228" t="str">
        <f>IF([2]相关演算!DV163="","",[2]相关演算!DV163)</f>
        <v/>
      </c>
      <c r="DW163" s="228" t="str">
        <f>IF([2]相关演算!DW163="","",[2]相关演算!DW163)</f>
        <v/>
      </c>
      <c r="DX163" s="228" t="str">
        <f>IF([2]相关演算!DX163="","",[2]相关演算!DX163)</f>
        <v/>
      </c>
      <c r="DY163" s="228" t="str">
        <f>IF([2]相关演算!DY163="","",[2]相关演算!DY163)</f>
        <v/>
      </c>
      <c r="DZ163" s="228" t="str">
        <f>IF([2]相关演算!DZ163="","",[2]相关演算!DZ163)</f>
        <v/>
      </c>
      <c r="EA163" s="228" t="str">
        <f>IF([2]相关演算!EA163="","",[2]相关演算!EA163)</f>
        <v/>
      </c>
      <c r="EB163" s="228" t="str">
        <f>IF([2]相关演算!EB163="","",[2]相关演算!EB163)</f>
        <v/>
      </c>
      <c r="EC163" s="228" t="str">
        <f>IF([2]相关演算!EC163="","",[2]相关演算!EC163)</f>
        <v/>
      </c>
      <c r="ED163" s="228" t="str">
        <f>IF([2]相关演算!ED163="","",[2]相关演算!ED163)</f>
        <v/>
      </c>
      <c r="EE163" s="228" t="str">
        <f>IF([2]相关演算!EE163="","",[2]相关演算!EE163)</f>
        <v/>
      </c>
      <c r="EF163" s="228" t="str">
        <f>IF([2]相关演算!EF163="","",[2]相关演算!EF163)</f>
        <v/>
      </c>
      <c r="EG163" s="228" t="str">
        <f>IF([2]相关演算!EG163="","",[2]相关演算!EG163)</f>
        <v/>
      </c>
      <c r="EH163" s="228" t="str">
        <f>IF([2]相关演算!EH163="","",[2]相关演算!EH163)</f>
        <v/>
      </c>
      <c r="EI163" s="228" t="str">
        <f>IF([2]相关演算!EI163="","",[2]相关演算!EI163)</f>
        <v/>
      </c>
      <c r="EJ163" s="228" t="str">
        <f>IF([2]相关演算!EJ163="","",[2]相关演算!EJ163)</f>
        <v/>
      </c>
      <c r="EK163" s="228" t="str">
        <f>IF([2]相关演算!EK163="","",[2]相关演算!EK163)</f>
        <v/>
      </c>
      <c r="EL163" s="228" t="str">
        <f>IF([2]相关演算!EL163="","",[2]相关演算!EL163)</f>
        <v/>
      </c>
      <c r="EM163" s="228" t="str">
        <f>IF([2]相关演算!EM163="","",[2]相关演算!EM163)</f>
        <v/>
      </c>
      <c r="EN163" s="228" t="str">
        <f>IF([2]相关演算!EN163="","",[2]相关演算!EN163)</f>
        <v/>
      </c>
      <c r="EO163" s="228" t="str">
        <f>IF([2]相关演算!EO163="","",[2]相关演算!EO163)</f>
        <v/>
      </c>
      <c r="EP163" s="228" t="str">
        <f>IF([2]相关演算!EP163="","",[2]相关演算!EP163)</f>
        <v/>
      </c>
      <c r="EQ163" s="228" t="str">
        <f>IF([2]相关演算!EQ163="","",[2]相关演算!EQ163)</f>
        <v/>
      </c>
      <c r="ER163" s="228" t="str">
        <f>IF([2]相关演算!ER163="","",[2]相关演算!ER163)</f>
        <v/>
      </c>
      <c r="ES163" s="228" t="str">
        <f>IF([2]相关演算!ES163="","",[2]相关演算!ES163)</f>
        <v/>
      </c>
      <c r="ET163" s="228" t="str">
        <f>IF([2]相关演算!ET163="","",[2]相关演算!ET163)</f>
        <v/>
      </c>
      <c r="EU163" s="228" t="str">
        <f>IF([2]相关演算!EU163="","",[2]相关演算!EU163)</f>
        <v/>
      </c>
      <c r="EV163" s="228" t="str">
        <f>IF([2]相关演算!EV163="","",[2]相关演算!EV163)</f>
        <v/>
      </c>
      <c r="EW163" s="228" t="str">
        <f>IF([2]相关演算!EW163="","",[2]相关演算!EW163)</f>
        <v/>
      </c>
      <c r="EX163" s="228" t="str">
        <f>IF([2]相关演算!EX163="","",[2]相关演算!EX163)</f>
        <v/>
      </c>
      <c r="EY163" s="228" t="str">
        <f>IF([2]相关演算!EY163="","",[2]相关演算!EY163)</f>
        <v/>
      </c>
      <c r="EZ163" s="228" t="str">
        <f>IF([2]相关演算!EZ163="","",[2]相关演算!EZ163)</f>
        <v/>
      </c>
      <c r="FA163" s="228" t="str">
        <f>IF([2]相关演算!FA163="","",[2]相关演算!FA163)</f>
        <v/>
      </c>
      <c r="FB163" s="228" t="str">
        <f>IF([2]相关演算!FB163="","",[2]相关演算!FB163)</f>
        <v/>
      </c>
      <c r="FC163" s="228" t="str">
        <f>IF([2]相关演算!FC163="","",[2]相关演算!FC163)</f>
        <v/>
      </c>
      <c r="FD163" s="228" t="str">
        <f>IF([2]相关演算!FD163="","",[2]相关演算!FD163)</f>
        <v/>
      </c>
      <c r="FE163" s="228" t="str">
        <f>IF([2]相关演算!FE163="","",[2]相关演算!FE163)</f>
        <v/>
      </c>
      <c r="FF163" s="228" t="str">
        <f>IF([2]相关演算!FF163="","",[2]相关演算!FF163)</f>
        <v/>
      </c>
      <c r="FG163" s="228" t="str">
        <f>IF([2]相关演算!FG163="","",[2]相关演算!FG163)</f>
        <v/>
      </c>
      <c r="FH163" s="228">
        <f>IF([2]相关演算!FH163="","",[2]相关演算!FH163)</f>
        <v>10148</v>
      </c>
      <c r="FI163" s="228" t="str">
        <f>IF([2]相关演算!FI163="","",[2]相关演算!FI163)</f>
        <v/>
      </c>
      <c r="FJ163" s="228" t="str">
        <f>IF([2]相关演算!FJ163="","",[2]相关演算!FJ163)</f>
        <v/>
      </c>
      <c r="FK163" s="228" t="str">
        <f>IF([2]相关演算!FK163="","",[2]相关演算!FK163)</f>
        <v/>
      </c>
      <c r="FL163" s="228" t="str">
        <f>IF([2]相关演算!FL163="","",[2]相关演算!FL163)</f>
        <v/>
      </c>
      <c r="FM163" s="228" t="str">
        <f>IF([2]相关演算!FM163="","",[2]相关演算!FM163)</f>
        <v/>
      </c>
      <c r="FN163" s="228" t="str">
        <f>IF([2]相关演算!FN163="","",[2]相关演算!FN163)</f>
        <v/>
      </c>
      <c r="FO163" s="228" t="str">
        <f>IF([2]相关演算!FO163="","",[2]相关演算!FO163)</f>
        <v/>
      </c>
      <c r="FP163" s="228" t="str">
        <f>IF([2]相关演算!FP163="","",[2]相关演算!FP163)</f>
        <v/>
      </c>
      <c r="FQ163" s="228" t="str">
        <f>IF([2]相关演算!FQ163="","",[2]相关演算!FQ163)</f>
        <v/>
      </c>
      <c r="FR163" s="228" t="str">
        <f>IF([2]相关演算!FR163="","",[2]相关演算!FR163)</f>
        <v/>
      </c>
      <c r="FS163" s="228" t="str">
        <f>IF([2]相关演算!FS163="","",[2]相关演算!FS163)</f>
        <v/>
      </c>
      <c r="FT163" s="228" t="str">
        <f>IF([2]相关演算!FT163="","",[2]相关演算!FT163)</f>
        <v/>
      </c>
      <c r="FU163" s="228" t="str">
        <f>IF([2]相关演算!FU163="","",[2]相关演算!FU163)</f>
        <v/>
      </c>
      <c r="FV163" s="228" t="str">
        <f>IF([2]相关演算!FV163="","",[2]相关演算!FV163)</f>
        <v/>
      </c>
      <c r="FW163" s="228" t="str">
        <f>IF([2]相关演算!FW163="","",[2]相关演算!FW163)</f>
        <v/>
      </c>
      <c r="FX163" s="228" t="str">
        <f>IF([2]相关演算!FX163="","",[2]相关演算!FX163)</f>
        <v/>
      </c>
      <c r="FY163" s="228" t="str">
        <f>IF([2]相关演算!FY163="","",[2]相关演算!FY163)</f>
        <v/>
      </c>
      <c r="FZ163" s="228" t="str">
        <f>IF([2]相关演算!FZ163="","",[2]相关演算!FZ163)</f>
        <v/>
      </c>
      <c r="GA163" s="228" t="str">
        <f>IF([2]相关演算!GA163="","",[2]相关演算!GA163)</f>
        <v/>
      </c>
      <c r="GB163" s="228" t="str">
        <f>IF([2]相关演算!GB163="","",[2]相关演算!GB163)</f>
        <v/>
      </c>
      <c r="GC163" s="228" t="str">
        <f>IF([2]相关演算!GC163="","",[2]相关演算!GC163)</f>
        <v/>
      </c>
      <c r="GD163" s="228" t="str">
        <f>IF([2]相关演算!GD163="","",[2]相关演算!GD163)</f>
        <v/>
      </c>
      <c r="GE163" s="228" t="str">
        <f>IF([2]相关演算!GE163="","",[2]相关演算!GE163)</f>
        <v/>
      </c>
      <c r="GF163" s="228" t="str">
        <f>IF([2]相关演算!GF163="","",[2]相关演算!GF163)</f>
        <v/>
      </c>
      <c r="GG163" s="228" t="str">
        <f>IF([2]相关演算!GG163="","",[2]相关演算!GG163)</f>
        <v/>
      </c>
      <c r="GH163" s="228" t="str">
        <f>IF([2]相关演算!GH163="","",[2]相关演算!GH163)</f>
        <v/>
      </c>
      <c r="GI163" s="228" t="str">
        <f>IF([2]相关演算!GI163="","",[2]相关演算!GI163)</f>
        <v/>
      </c>
      <c r="GJ163" s="228" t="str">
        <f>IF([2]相关演算!GJ163="","",[2]相关演算!GJ163)</f>
        <v/>
      </c>
      <c r="GK163" s="228" t="str">
        <f>IF([2]相关演算!GK163="","",[2]相关演算!GK163)</f>
        <v/>
      </c>
      <c r="GL163" s="228" t="str">
        <f>IF([2]相关演算!GL163="","",[2]相关演算!GL163)</f>
        <v/>
      </c>
      <c r="GM163" s="228" t="str">
        <f>IF([2]相关演算!GM163="","",[2]相关演算!GM163)</f>
        <v/>
      </c>
      <c r="GN163" s="228" t="str">
        <f>IF([2]相关演算!GN163="","",[2]相关演算!GN163)</f>
        <v/>
      </c>
      <c r="GO163" s="228" t="str">
        <f>IF([2]相关演算!GO163="","",[2]相关演算!GO163)</f>
        <v/>
      </c>
      <c r="GP163" s="228" t="str">
        <f>IF([2]相关演算!GP163="","",[2]相关演算!GP163)</f>
        <v/>
      </c>
      <c r="GQ163" s="228" t="str">
        <f>IF([2]相关演算!GQ163="","",[2]相关演算!GQ163)</f>
        <v/>
      </c>
      <c r="GR163" s="228" t="str">
        <f>IF([2]相关演算!GR163="","",[2]相关演算!GR163)</f>
        <v/>
      </c>
      <c r="GS163" s="228" t="str">
        <f>IF([2]相关演算!GS163="","",[2]相关演算!GS163)</f>
        <v/>
      </c>
      <c r="GT163" s="228" t="str">
        <f>IF([2]相关演算!GT163="","",[2]相关演算!GT163)</f>
        <v/>
      </c>
      <c r="GU163" s="228" t="str">
        <f>IF([2]相关演算!GU163="","",[2]相关演算!GU163)</f>
        <v/>
      </c>
      <c r="GV163" s="228" t="str">
        <f>IF([2]相关演算!GV163="","",[2]相关演算!GV163)</f>
        <v/>
      </c>
      <c r="GW163" s="228" t="str">
        <f>IF([2]相关演算!GW163="","",[2]相关演算!GW163)</f>
        <v/>
      </c>
      <c r="GX163" s="228" t="str">
        <f>IF([2]相关演算!GX163="","",[2]相关演算!GX163)</f>
        <v/>
      </c>
      <c r="GY163" s="228" t="str">
        <f>IF([2]相关演算!GY163="","",[2]相关演算!GY163)</f>
        <v/>
      </c>
      <c r="GZ163" s="228" t="str">
        <f>IF([2]相关演算!GZ163="","",[2]相关演算!GZ163)</f>
        <v/>
      </c>
    </row>
    <row r="164" spans="1:208">
      <c r="A164" s="228" t="str">
        <f>IF([2]相关演算!A164="","",[2]相关演算!A164)</f>
        <v/>
      </c>
      <c r="B164" s="228" t="str">
        <f>IF([2]相关演算!B164="","",[2]相关演算!B164)</f>
        <v/>
      </c>
      <c r="C164" s="228" t="str">
        <f>IF([2]相关演算!C164="","",[2]相关演算!C164)</f>
        <v/>
      </c>
      <c r="D164" s="228" t="str">
        <f>IF([2]相关演算!D164="","",[2]相关演算!D164)</f>
        <v/>
      </c>
      <c r="E164" s="228" t="str">
        <f>IF([2]相关演算!E164="","",[2]相关演算!E164)</f>
        <v/>
      </c>
      <c r="F164" s="228" t="str">
        <f>IF([2]相关演算!F164="","",[2]相关演算!F164)</f>
        <v/>
      </c>
      <c r="G164" s="228" t="str">
        <f>IF([2]相关演算!G164="","",[2]相关演算!G164)</f>
        <v/>
      </c>
      <c r="H164" s="228" t="str">
        <f>IF([2]相关演算!H164="","",[2]相关演算!H164)</f>
        <v/>
      </c>
      <c r="I164" s="228" t="str">
        <f>IF([2]相关演算!I164="","",[2]相关演算!I164)</f>
        <v/>
      </c>
      <c r="J164" s="228" t="str">
        <f>IF([2]相关演算!J164="","",[2]相关演算!J164)</f>
        <v/>
      </c>
      <c r="K164" s="228" t="str">
        <f>IF([2]相关演算!K164="","",[2]相关演算!K164)</f>
        <v/>
      </c>
      <c r="L164" s="228" t="str">
        <f>IF([2]相关演算!L164="","",[2]相关演算!L164)</f>
        <v/>
      </c>
      <c r="M164" s="228" t="str">
        <f>IF([2]相关演算!M164="","",[2]相关演算!M164)</f>
        <v/>
      </c>
      <c r="N164" s="228" t="str">
        <f>IF([2]相关演算!N164="","",[2]相关演算!N164)</f>
        <v/>
      </c>
      <c r="O164" s="228" t="str">
        <f>IF([2]相关演算!O164="","",[2]相关演算!O164)</f>
        <v/>
      </c>
      <c r="P164" s="228" t="str">
        <f>IF([2]相关演算!P164="","",[2]相关演算!P164)</f>
        <v/>
      </c>
      <c r="Q164" s="228" t="str">
        <f>IF([2]相关演算!Q164="","",[2]相关演算!Q164)</f>
        <v/>
      </c>
      <c r="R164" s="228" t="str">
        <f>IF([2]相关演算!R164="","",[2]相关演算!R164)</f>
        <v/>
      </c>
      <c r="S164" s="228" t="str">
        <f>IF([2]相关演算!S164="","",[2]相关演算!S164)</f>
        <v/>
      </c>
      <c r="T164" s="228" t="str">
        <f>IF([2]相关演算!T164="","",[2]相关演算!T164)</f>
        <v/>
      </c>
      <c r="U164" s="228" t="str">
        <f>IF([2]相关演算!U164="","",[2]相关演算!U164)</f>
        <v/>
      </c>
      <c r="V164" s="228" t="str">
        <f>IF([2]相关演算!V164="","",[2]相关演算!V164)</f>
        <v/>
      </c>
      <c r="W164" s="228" t="str">
        <f>IF([2]相关演算!W164="","",[2]相关演算!W164)</f>
        <v/>
      </c>
      <c r="X164" s="228" t="str">
        <f>IF([2]相关演算!X164="","",[2]相关演算!X164)</f>
        <v/>
      </c>
      <c r="Y164" s="228" t="str">
        <f>IF([2]相关演算!Y164="","",[2]相关演算!Y164)</f>
        <v/>
      </c>
      <c r="Z164" s="228" t="str">
        <f>IF([2]相关演算!Z164="","",[2]相关演算!Z164)</f>
        <v/>
      </c>
      <c r="AA164" s="228" t="str">
        <f>IF([2]相关演算!AA164="","",[2]相关演算!AA164)</f>
        <v/>
      </c>
      <c r="AB164" s="228" t="str">
        <f>IF([2]相关演算!AB164="","",[2]相关演算!AB164)</f>
        <v/>
      </c>
      <c r="AC164" s="228" t="str">
        <f>IF([2]相关演算!AC164="","",[2]相关演算!AC164)</f>
        <v/>
      </c>
      <c r="AD164" s="228" t="str">
        <f>IF([2]相关演算!AD164="","",[2]相关演算!AD164)</f>
        <v/>
      </c>
      <c r="AE164" s="228" t="str">
        <f>IF([2]相关演算!AE164="","",[2]相关演算!AE164)</f>
        <v/>
      </c>
      <c r="AF164" s="228" t="str">
        <f>IF([2]相关演算!AF164="","",[2]相关演算!AF164)</f>
        <v/>
      </c>
      <c r="AG164" s="228" t="str">
        <f>IF([2]相关演算!AG164="","",[2]相关演算!AG164)</f>
        <v/>
      </c>
      <c r="AH164" s="228" t="str">
        <f>IF([2]相关演算!AH164="","",[2]相关演算!AH164)</f>
        <v/>
      </c>
      <c r="AI164" s="228" t="str">
        <f>IF([2]相关演算!AI164="","",[2]相关演算!AI164)</f>
        <v/>
      </c>
      <c r="AJ164" s="228" t="str">
        <f>IF([2]相关演算!AJ164="","",[2]相关演算!AJ164)</f>
        <v/>
      </c>
      <c r="AK164" s="228" t="str">
        <f>IF([2]相关演算!AK164="","",[2]相关演算!AK164)</f>
        <v/>
      </c>
      <c r="AL164" s="228" t="str">
        <f>IF([2]相关演算!AL164="","",[2]相关演算!AL164)</f>
        <v/>
      </c>
      <c r="AM164" s="228" t="str">
        <f>IF([2]相关演算!AM164="","",[2]相关演算!AM164)</f>
        <v/>
      </c>
      <c r="AN164" s="228" t="str">
        <f>IF([2]相关演算!AN164="","",[2]相关演算!AN164)</f>
        <v/>
      </c>
      <c r="AO164" s="228" t="str">
        <f>IF([2]相关演算!AO164="","",[2]相关演算!AO164)</f>
        <v/>
      </c>
      <c r="AP164" s="228" t="str">
        <f>IF([2]相关演算!AP164="","",[2]相关演算!AP164)</f>
        <v/>
      </c>
      <c r="AQ164" s="228" t="str">
        <f>IF([2]相关演算!AQ164="","",[2]相关演算!AQ164)</f>
        <v/>
      </c>
      <c r="AR164" s="228" t="str">
        <f>IF([2]相关演算!AR164="","",[2]相关演算!AR164)</f>
        <v/>
      </c>
      <c r="AS164" s="228" t="str">
        <f>IF([2]相关演算!AS164="","",[2]相关演算!AS164)</f>
        <v/>
      </c>
      <c r="AT164" s="228" t="str">
        <f>IF([2]相关演算!AT164="","",[2]相关演算!AT164)</f>
        <v/>
      </c>
      <c r="AU164" s="228" t="str">
        <f>IF([2]相关演算!AU164="","",[2]相关演算!AU164)</f>
        <v/>
      </c>
      <c r="AV164" s="228" t="str">
        <f>IF([2]相关演算!AV164="","",[2]相关演算!AV164)</f>
        <v/>
      </c>
      <c r="AW164" s="228" t="str">
        <f>IF([2]相关演算!AW164="","",[2]相关演算!AW164)</f>
        <v/>
      </c>
      <c r="AX164" s="228" t="str">
        <f>IF([2]相关演算!AX164="","",[2]相关演算!AX164)</f>
        <v/>
      </c>
      <c r="AY164" s="228" t="str">
        <f>IF([2]相关演算!AY164="","",[2]相关演算!AY164)</f>
        <v/>
      </c>
      <c r="AZ164" s="228" t="str">
        <f>IF([2]相关演算!AZ164="","",[2]相关演算!AZ164)</f>
        <v/>
      </c>
      <c r="BA164" s="228" t="str">
        <f>IF([2]相关演算!BA164="","",[2]相关演算!BA164)</f>
        <v/>
      </c>
      <c r="BB164" s="228" t="str">
        <f>IF([2]相关演算!BB164="","",[2]相关演算!BB164)</f>
        <v/>
      </c>
      <c r="BC164" s="228" t="str">
        <f>IF([2]相关演算!BC164="","",[2]相关演算!BC164)</f>
        <v/>
      </c>
      <c r="BD164" s="228" t="str">
        <f>IF([2]相关演算!BD164="","",[2]相关演算!BD164)</f>
        <v/>
      </c>
      <c r="BE164" s="228" t="str">
        <f>IF([2]相关演算!BE164="","",[2]相关演算!BE164)</f>
        <v/>
      </c>
      <c r="BF164" s="228" t="str">
        <f>IF([2]相关演算!BF164="","",[2]相关演算!BF164)</f>
        <v/>
      </c>
      <c r="BG164" s="228" t="str">
        <f>IF([2]相关演算!BG164="","",[2]相关演算!BG164)</f>
        <v/>
      </c>
      <c r="BH164" s="228" t="str">
        <f>IF([2]相关演算!BH164="","",[2]相关演算!BH164)</f>
        <v/>
      </c>
      <c r="BI164" s="228" t="str">
        <f>IF([2]相关演算!BI164="","",[2]相关演算!BI164)</f>
        <v/>
      </c>
      <c r="BJ164" s="228" t="str">
        <f>IF([2]相关演算!BJ164="","",[2]相关演算!BJ164)</f>
        <v/>
      </c>
      <c r="BK164" s="228" t="str">
        <f>IF([2]相关演算!BK164="","",[2]相关演算!BK164)</f>
        <v/>
      </c>
      <c r="BL164" s="228" t="str">
        <f>IF([2]相关演算!BL164="","",[2]相关演算!BL164)</f>
        <v/>
      </c>
      <c r="BM164" s="228" t="str">
        <f>IF([2]相关演算!BM164="","",[2]相关演算!BM164)</f>
        <v/>
      </c>
      <c r="BN164" s="228" t="str">
        <f>IF([2]相关演算!BN164="","",[2]相关演算!BN164)</f>
        <v/>
      </c>
      <c r="BO164" s="228" t="str">
        <f>IF([2]相关演算!BO164="","",[2]相关演算!BO164)</f>
        <v/>
      </c>
      <c r="BP164" s="228" t="str">
        <f>IF([2]相关演算!BP164="","",[2]相关演算!BP164)</f>
        <v/>
      </c>
      <c r="BQ164" s="228" t="str">
        <f>IF([2]相关演算!BQ164="","",[2]相关演算!BQ164)</f>
        <v/>
      </c>
      <c r="BR164" s="228" t="str">
        <f>IF([2]相关演算!BR164="","",[2]相关演算!BR164)</f>
        <v/>
      </c>
      <c r="BS164" s="228" t="str">
        <f>IF([2]相关演算!BS164="","",[2]相关演算!BS164)</f>
        <v/>
      </c>
      <c r="BT164" s="228" t="str">
        <f>IF([2]相关演算!BT164="","",[2]相关演算!BT164)</f>
        <v/>
      </c>
      <c r="BU164" s="228" t="str">
        <f>IF([2]相关演算!BU164="","",[2]相关演算!BU164)</f>
        <v/>
      </c>
      <c r="BV164" s="228" t="str">
        <f>IF([2]相关演算!BV164="","",[2]相关演算!BV164)</f>
        <v/>
      </c>
      <c r="BW164" s="228" t="str">
        <f>IF([2]相关演算!BW164="","",[2]相关演算!BW164)</f>
        <v/>
      </c>
      <c r="BX164" s="228" t="str">
        <f>IF([2]相关演算!BX164="","",[2]相关演算!BX164)</f>
        <v/>
      </c>
      <c r="BY164" s="228" t="str">
        <f>IF([2]相关演算!BY164="","",[2]相关演算!BY164)</f>
        <v/>
      </c>
      <c r="BZ164" s="228" t="str">
        <f>IF([2]相关演算!BZ164="","",[2]相关演算!BZ164)</f>
        <v/>
      </c>
      <c r="CA164" s="228" t="str">
        <f>IF([2]相关演算!CA164="","",[2]相关演算!CA164)</f>
        <v/>
      </c>
      <c r="CB164" s="228" t="str">
        <f>IF([2]相关演算!CB164="","",[2]相关演算!CB164)</f>
        <v/>
      </c>
      <c r="CC164" s="228" t="str">
        <f>IF([2]相关演算!CC164="","",[2]相关演算!CC164)</f>
        <v/>
      </c>
      <c r="CD164" s="228" t="str">
        <f>IF([2]相关演算!CD164="","",[2]相关演算!CD164)</f>
        <v/>
      </c>
      <c r="CE164" s="228" t="str">
        <f>IF([2]相关演算!CE164="","",[2]相关演算!CE164)</f>
        <v/>
      </c>
      <c r="CF164" s="228" t="str">
        <f>IF([2]相关演算!CF164="","",[2]相关演算!CF164)</f>
        <v/>
      </c>
      <c r="CG164" s="228" t="str">
        <f>IF([2]相关演算!CG164="","",[2]相关演算!CG164)</f>
        <v/>
      </c>
      <c r="CH164" s="228" t="str">
        <f>IF([2]相关演算!CH164="","",[2]相关演算!CH164)</f>
        <v/>
      </c>
      <c r="CI164" s="228" t="str">
        <f>IF([2]相关演算!CI164="","",[2]相关演算!CI164)</f>
        <v/>
      </c>
      <c r="CJ164" s="228" t="str">
        <f>IF([2]相关演算!CJ164="","",[2]相关演算!CJ164)</f>
        <v/>
      </c>
      <c r="CK164" s="228" t="str">
        <f>IF([2]相关演算!CK164="","",[2]相关演算!CK164)</f>
        <v/>
      </c>
      <c r="CL164" s="228" t="str">
        <f>IF([2]相关演算!CL164="","",[2]相关演算!CL164)</f>
        <v/>
      </c>
      <c r="CM164" s="228" t="str">
        <f>IF([2]相关演算!CM164="","",[2]相关演算!CM164)</f>
        <v/>
      </c>
      <c r="CN164" s="228" t="str">
        <f>IF([2]相关演算!CN164="","",[2]相关演算!CN164)</f>
        <v/>
      </c>
      <c r="CO164" s="228" t="str">
        <f>IF([2]相关演算!CO164="","",[2]相关演算!CO164)</f>
        <v/>
      </c>
      <c r="CP164" s="228" t="str">
        <f>IF([2]相关演算!CP164="","",[2]相关演算!CP164)</f>
        <v/>
      </c>
      <c r="CQ164" s="228" t="str">
        <f>IF([2]相关演算!CQ164="","",[2]相关演算!CQ164)</f>
        <v/>
      </c>
      <c r="CR164" s="228" t="str">
        <f>IF([2]相关演算!CR164="","",[2]相关演算!CR164)</f>
        <v/>
      </c>
      <c r="CS164" s="228" t="str">
        <f>IF([2]相关演算!CS164="","",[2]相关演算!CS164)</f>
        <v/>
      </c>
      <c r="CT164" s="228" t="str">
        <f>IF([2]相关演算!CT164="","",[2]相关演算!CT164)</f>
        <v/>
      </c>
      <c r="CU164" s="228" t="str">
        <f>IF([2]相关演算!CU164="","",[2]相关演算!CU164)</f>
        <v/>
      </c>
      <c r="CV164" s="228" t="str">
        <f>IF([2]相关演算!CV164="","",[2]相关演算!CV164)</f>
        <v/>
      </c>
      <c r="CW164" s="228" t="str">
        <f>IF([2]相关演算!CW164="","",[2]相关演算!CW164)</f>
        <v/>
      </c>
      <c r="CX164" s="228" t="str">
        <f>IF([2]相关演算!CX164="","",[2]相关演算!CX164)</f>
        <v/>
      </c>
      <c r="CY164" s="228" t="str">
        <f>IF([2]相关演算!CY164="","",[2]相关演算!CY164)</f>
        <v/>
      </c>
      <c r="CZ164" s="228" t="str">
        <f>IF([2]相关演算!CZ164="","",[2]相关演算!CZ164)</f>
        <v/>
      </c>
      <c r="DA164" s="228" t="str">
        <f>IF([2]相关演算!DA164="","",[2]相关演算!DA164)</f>
        <v/>
      </c>
      <c r="DB164" s="228" t="str">
        <f>IF([2]相关演算!DB164="","",[2]相关演算!DB164)</f>
        <v/>
      </c>
      <c r="DC164" s="228" t="str">
        <f>IF([2]相关演算!DC164="","",[2]相关演算!DC164)</f>
        <v/>
      </c>
      <c r="DD164" s="228" t="str">
        <f>IF([2]相关演算!DD164="","",[2]相关演算!DD164)</f>
        <v/>
      </c>
      <c r="DE164" s="228" t="str">
        <f>IF([2]相关演算!DE164="","",[2]相关演算!DE164)</f>
        <v/>
      </c>
      <c r="DF164" s="228" t="str">
        <f>IF([2]相关演算!DF164="","",[2]相关演算!DF164)</f>
        <v/>
      </c>
      <c r="DG164" s="228" t="str">
        <f>IF([2]相关演算!DG164="","",[2]相关演算!DG164)</f>
        <v/>
      </c>
      <c r="DH164" s="228" t="str">
        <f>IF([2]相关演算!DH164="","",[2]相关演算!DH164)</f>
        <v/>
      </c>
      <c r="DI164" s="228" t="str">
        <f>IF([2]相关演算!DI164="","",[2]相关演算!DI164)</f>
        <v/>
      </c>
      <c r="DJ164" s="228" t="str">
        <f>IF([2]相关演算!DJ164="","",[2]相关演算!DJ164)</f>
        <v/>
      </c>
      <c r="DK164" s="228" t="str">
        <f>IF([2]相关演算!DK164="","",[2]相关演算!DK164)</f>
        <v/>
      </c>
      <c r="DL164" s="228" t="str">
        <f>IF([2]相关演算!DL164="","",[2]相关演算!DL164)</f>
        <v/>
      </c>
      <c r="DM164" s="228" t="str">
        <f>IF([2]相关演算!DM164="","",[2]相关演算!DM164)</f>
        <v/>
      </c>
      <c r="DN164" s="228" t="str">
        <f>IF([2]相关演算!DN164="","",[2]相关演算!DN164)</f>
        <v/>
      </c>
      <c r="DO164" s="228" t="str">
        <f>IF([2]相关演算!DO164="","",[2]相关演算!DO164)</f>
        <v/>
      </c>
      <c r="DP164" s="228" t="str">
        <f>IF([2]相关演算!DP164="","",[2]相关演算!DP164)</f>
        <v/>
      </c>
      <c r="DQ164" s="228" t="str">
        <f>IF([2]相关演算!DQ164="","",[2]相关演算!DQ164)</f>
        <v/>
      </c>
      <c r="DR164" s="228" t="str">
        <f>IF([2]相关演算!DR164="","",[2]相关演算!DR164)</f>
        <v/>
      </c>
      <c r="DS164" s="228" t="str">
        <f>IF([2]相关演算!DS164="","",[2]相关演算!DS164)</f>
        <v/>
      </c>
      <c r="DT164" s="228" t="str">
        <f>IF([2]相关演算!DT164="","",[2]相关演算!DT164)</f>
        <v/>
      </c>
      <c r="DU164" s="228" t="str">
        <f>IF([2]相关演算!DU164="","",[2]相关演算!DU164)</f>
        <v/>
      </c>
      <c r="DV164" s="228" t="str">
        <f>IF([2]相关演算!DV164="","",[2]相关演算!DV164)</f>
        <v/>
      </c>
      <c r="DW164" s="228" t="str">
        <f>IF([2]相关演算!DW164="","",[2]相关演算!DW164)</f>
        <v/>
      </c>
      <c r="DX164" s="228" t="str">
        <f>IF([2]相关演算!DX164="","",[2]相关演算!DX164)</f>
        <v/>
      </c>
      <c r="DY164" s="228" t="str">
        <f>IF([2]相关演算!DY164="","",[2]相关演算!DY164)</f>
        <v/>
      </c>
      <c r="DZ164" s="228" t="str">
        <f>IF([2]相关演算!DZ164="","",[2]相关演算!DZ164)</f>
        <v/>
      </c>
      <c r="EA164" s="228" t="str">
        <f>IF([2]相关演算!EA164="","",[2]相关演算!EA164)</f>
        <v/>
      </c>
      <c r="EB164" s="228" t="str">
        <f>IF([2]相关演算!EB164="","",[2]相关演算!EB164)</f>
        <v/>
      </c>
      <c r="EC164" s="228" t="str">
        <f>IF([2]相关演算!EC164="","",[2]相关演算!EC164)</f>
        <v/>
      </c>
      <c r="ED164" s="228" t="str">
        <f>IF([2]相关演算!ED164="","",[2]相关演算!ED164)</f>
        <v/>
      </c>
      <c r="EE164" s="228" t="str">
        <f>IF([2]相关演算!EE164="","",[2]相关演算!EE164)</f>
        <v/>
      </c>
      <c r="EF164" s="228" t="str">
        <f>IF([2]相关演算!EF164="","",[2]相关演算!EF164)</f>
        <v/>
      </c>
      <c r="EG164" s="228" t="str">
        <f>IF([2]相关演算!EG164="","",[2]相关演算!EG164)</f>
        <v/>
      </c>
      <c r="EH164" s="228" t="str">
        <f>IF([2]相关演算!EH164="","",[2]相关演算!EH164)</f>
        <v/>
      </c>
      <c r="EI164" s="228" t="str">
        <f>IF([2]相关演算!EI164="","",[2]相关演算!EI164)</f>
        <v/>
      </c>
      <c r="EJ164" s="228" t="str">
        <f>IF([2]相关演算!EJ164="","",[2]相关演算!EJ164)</f>
        <v/>
      </c>
      <c r="EK164" s="228" t="str">
        <f>IF([2]相关演算!EK164="","",[2]相关演算!EK164)</f>
        <v/>
      </c>
      <c r="EL164" s="228" t="str">
        <f>IF([2]相关演算!EL164="","",[2]相关演算!EL164)</f>
        <v/>
      </c>
      <c r="EM164" s="228" t="str">
        <f>IF([2]相关演算!EM164="","",[2]相关演算!EM164)</f>
        <v/>
      </c>
      <c r="EN164" s="228" t="str">
        <f>IF([2]相关演算!EN164="","",[2]相关演算!EN164)</f>
        <v/>
      </c>
      <c r="EO164" s="228" t="str">
        <f>IF([2]相关演算!EO164="","",[2]相关演算!EO164)</f>
        <v/>
      </c>
      <c r="EP164" s="228" t="str">
        <f>IF([2]相关演算!EP164="","",[2]相关演算!EP164)</f>
        <v/>
      </c>
      <c r="EQ164" s="228" t="str">
        <f>IF([2]相关演算!EQ164="","",[2]相关演算!EQ164)</f>
        <v/>
      </c>
      <c r="ER164" s="228" t="str">
        <f>IF([2]相关演算!ER164="","",[2]相关演算!ER164)</f>
        <v/>
      </c>
      <c r="ES164" s="228" t="str">
        <f>IF([2]相关演算!ES164="","",[2]相关演算!ES164)</f>
        <v/>
      </c>
      <c r="ET164" s="228" t="str">
        <f>IF([2]相关演算!ET164="","",[2]相关演算!ET164)</f>
        <v/>
      </c>
      <c r="EU164" s="228" t="str">
        <f>IF([2]相关演算!EU164="","",[2]相关演算!EU164)</f>
        <v/>
      </c>
      <c r="EV164" s="228" t="str">
        <f>IF([2]相关演算!EV164="","",[2]相关演算!EV164)</f>
        <v/>
      </c>
      <c r="EW164" s="228" t="str">
        <f>IF([2]相关演算!EW164="","",[2]相关演算!EW164)</f>
        <v/>
      </c>
      <c r="EX164" s="228" t="str">
        <f>IF([2]相关演算!EX164="","",[2]相关演算!EX164)</f>
        <v/>
      </c>
      <c r="EY164" s="228" t="str">
        <f>IF([2]相关演算!EY164="","",[2]相关演算!EY164)</f>
        <v/>
      </c>
      <c r="EZ164" s="228" t="str">
        <f>IF([2]相关演算!EZ164="","",[2]相关演算!EZ164)</f>
        <v/>
      </c>
      <c r="FA164" s="228" t="str">
        <f>IF([2]相关演算!FA164="","",[2]相关演算!FA164)</f>
        <v/>
      </c>
      <c r="FB164" s="228" t="str">
        <f>IF([2]相关演算!FB164="","",[2]相关演算!FB164)</f>
        <v/>
      </c>
      <c r="FC164" s="228" t="str">
        <f>IF([2]相关演算!FC164="","",[2]相关演算!FC164)</f>
        <v/>
      </c>
      <c r="FD164" s="228" t="str">
        <f>IF([2]相关演算!FD164="","",[2]相关演算!FD164)</f>
        <v/>
      </c>
      <c r="FE164" s="228" t="str">
        <f>IF([2]相关演算!FE164="","",[2]相关演算!FE164)</f>
        <v/>
      </c>
      <c r="FF164" s="228" t="str">
        <f>IF([2]相关演算!FF164="","",[2]相关演算!FF164)</f>
        <v/>
      </c>
      <c r="FG164" s="228" t="str">
        <f>IF([2]相关演算!FG164="","",[2]相关演算!FG164)</f>
        <v/>
      </c>
      <c r="FH164" s="228">
        <f>IF([2]相关演算!FH164="","",[2]相关演算!FH164)</f>
        <v>10149</v>
      </c>
      <c r="FI164" s="228" t="str">
        <f>IF([2]相关演算!FI164="","",[2]相关演算!FI164)</f>
        <v/>
      </c>
      <c r="FJ164" s="228" t="str">
        <f>IF([2]相关演算!FJ164="","",[2]相关演算!FJ164)</f>
        <v/>
      </c>
      <c r="FK164" s="228" t="str">
        <f>IF([2]相关演算!FK164="","",[2]相关演算!FK164)</f>
        <v/>
      </c>
      <c r="FL164" s="228" t="str">
        <f>IF([2]相关演算!FL164="","",[2]相关演算!FL164)</f>
        <v/>
      </c>
      <c r="FM164" s="228" t="str">
        <f>IF([2]相关演算!FM164="","",[2]相关演算!FM164)</f>
        <v/>
      </c>
      <c r="FN164" s="228" t="str">
        <f>IF([2]相关演算!FN164="","",[2]相关演算!FN164)</f>
        <v/>
      </c>
      <c r="FO164" s="228" t="str">
        <f>IF([2]相关演算!FO164="","",[2]相关演算!FO164)</f>
        <v/>
      </c>
      <c r="FP164" s="228" t="str">
        <f>IF([2]相关演算!FP164="","",[2]相关演算!FP164)</f>
        <v/>
      </c>
      <c r="FQ164" s="228" t="str">
        <f>IF([2]相关演算!FQ164="","",[2]相关演算!FQ164)</f>
        <v/>
      </c>
      <c r="FR164" s="228" t="str">
        <f>IF([2]相关演算!FR164="","",[2]相关演算!FR164)</f>
        <v/>
      </c>
      <c r="FS164" s="228" t="str">
        <f>IF([2]相关演算!FS164="","",[2]相关演算!FS164)</f>
        <v/>
      </c>
      <c r="FT164" s="228" t="str">
        <f>IF([2]相关演算!FT164="","",[2]相关演算!FT164)</f>
        <v/>
      </c>
      <c r="FU164" s="228" t="str">
        <f>IF([2]相关演算!FU164="","",[2]相关演算!FU164)</f>
        <v/>
      </c>
      <c r="FV164" s="228" t="str">
        <f>IF([2]相关演算!FV164="","",[2]相关演算!FV164)</f>
        <v/>
      </c>
      <c r="FW164" s="228" t="str">
        <f>IF([2]相关演算!FW164="","",[2]相关演算!FW164)</f>
        <v/>
      </c>
      <c r="FX164" s="228" t="str">
        <f>IF([2]相关演算!FX164="","",[2]相关演算!FX164)</f>
        <v/>
      </c>
      <c r="FY164" s="228" t="str">
        <f>IF([2]相关演算!FY164="","",[2]相关演算!FY164)</f>
        <v/>
      </c>
      <c r="FZ164" s="228" t="str">
        <f>IF([2]相关演算!FZ164="","",[2]相关演算!FZ164)</f>
        <v/>
      </c>
      <c r="GA164" s="228" t="str">
        <f>IF([2]相关演算!GA164="","",[2]相关演算!GA164)</f>
        <v/>
      </c>
      <c r="GB164" s="228" t="str">
        <f>IF([2]相关演算!GB164="","",[2]相关演算!GB164)</f>
        <v/>
      </c>
      <c r="GC164" s="228" t="str">
        <f>IF([2]相关演算!GC164="","",[2]相关演算!GC164)</f>
        <v/>
      </c>
      <c r="GD164" s="228" t="str">
        <f>IF([2]相关演算!GD164="","",[2]相关演算!GD164)</f>
        <v/>
      </c>
      <c r="GE164" s="228" t="str">
        <f>IF([2]相关演算!GE164="","",[2]相关演算!GE164)</f>
        <v/>
      </c>
      <c r="GF164" s="228" t="str">
        <f>IF([2]相关演算!GF164="","",[2]相关演算!GF164)</f>
        <v/>
      </c>
      <c r="GG164" s="228" t="str">
        <f>IF([2]相关演算!GG164="","",[2]相关演算!GG164)</f>
        <v/>
      </c>
      <c r="GH164" s="228" t="str">
        <f>IF([2]相关演算!GH164="","",[2]相关演算!GH164)</f>
        <v/>
      </c>
      <c r="GI164" s="228" t="str">
        <f>IF([2]相关演算!GI164="","",[2]相关演算!GI164)</f>
        <v/>
      </c>
      <c r="GJ164" s="228" t="str">
        <f>IF([2]相关演算!GJ164="","",[2]相关演算!GJ164)</f>
        <v/>
      </c>
      <c r="GK164" s="228" t="str">
        <f>IF([2]相关演算!GK164="","",[2]相关演算!GK164)</f>
        <v/>
      </c>
      <c r="GL164" s="228" t="str">
        <f>IF([2]相关演算!GL164="","",[2]相关演算!GL164)</f>
        <v/>
      </c>
      <c r="GM164" s="228" t="str">
        <f>IF([2]相关演算!GM164="","",[2]相关演算!GM164)</f>
        <v/>
      </c>
      <c r="GN164" s="228" t="str">
        <f>IF([2]相关演算!GN164="","",[2]相关演算!GN164)</f>
        <v/>
      </c>
      <c r="GO164" s="228" t="str">
        <f>IF([2]相关演算!GO164="","",[2]相关演算!GO164)</f>
        <v/>
      </c>
      <c r="GP164" s="228" t="str">
        <f>IF([2]相关演算!GP164="","",[2]相关演算!GP164)</f>
        <v/>
      </c>
      <c r="GQ164" s="228" t="str">
        <f>IF([2]相关演算!GQ164="","",[2]相关演算!GQ164)</f>
        <v/>
      </c>
      <c r="GR164" s="228" t="str">
        <f>IF([2]相关演算!GR164="","",[2]相关演算!GR164)</f>
        <v/>
      </c>
      <c r="GS164" s="228" t="str">
        <f>IF([2]相关演算!GS164="","",[2]相关演算!GS164)</f>
        <v/>
      </c>
      <c r="GT164" s="228" t="str">
        <f>IF([2]相关演算!GT164="","",[2]相关演算!GT164)</f>
        <v/>
      </c>
      <c r="GU164" s="228" t="str">
        <f>IF([2]相关演算!GU164="","",[2]相关演算!GU164)</f>
        <v/>
      </c>
      <c r="GV164" s="228" t="str">
        <f>IF([2]相关演算!GV164="","",[2]相关演算!GV164)</f>
        <v/>
      </c>
      <c r="GW164" s="228" t="str">
        <f>IF([2]相关演算!GW164="","",[2]相关演算!GW164)</f>
        <v/>
      </c>
      <c r="GX164" s="228" t="str">
        <f>IF([2]相关演算!GX164="","",[2]相关演算!GX164)</f>
        <v/>
      </c>
      <c r="GY164" s="228" t="str">
        <f>IF([2]相关演算!GY164="","",[2]相关演算!GY164)</f>
        <v/>
      </c>
      <c r="GZ164" s="228" t="str">
        <f>IF([2]相关演算!GZ164="","",[2]相关演算!GZ164)</f>
        <v/>
      </c>
    </row>
    <row r="165" spans="1:208">
      <c r="A165" s="228" t="str">
        <f>IF([2]相关演算!A165="","",[2]相关演算!A165)</f>
        <v/>
      </c>
      <c r="B165" s="228" t="str">
        <f>IF([2]相关演算!B165="","",[2]相关演算!B165)</f>
        <v/>
      </c>
      <c r="C165" s="228" t="str">
        <f>IF([2]相关演算!C165="","",[2]相关演算!C165)</f>
        <v/>
      </c>
      <c r="D165" s="228" t="str">
        <f>IF([2]相关演算!D165="","",[2]相关演算!D165)</f>
        <v/>
      </c>
      <c r="E165" s="228" t="str">
        <f>IF([2]相关演算!E165="","",[2]相关演算!E165)</f>
        <v/>
      </c>
      <c r="F165" s="228" t="str">
        <f>IF([2]相关演算!F165="","",[2]相关演算!F165)</f>
        <v/>
      </c>
      <c r="G165" s="228" t="str">
        <f>IF([2]相关演算!G165="","",[2]相关演算!G165)</f>
        <v/>
      </c>
      <c r="H165" s="228" t="str">
        <f>IF([2]相关演算!H165="","",[2]相关演算!H165)</f>
        <v/>
      </c>
      <c r="I165" s="228" t="str">
        <f>IF([2]相关演算!I165="","",[2]相关演算!I165)</f>
        <v/>
      </c>
      <c r="J165" s="228" t="str">
        <f>IF([2]相关演算!J165="","",[2]相关演算!J165)</f>
        <v/>
      </c>
      <c r="K165" s="228" t="str">
        <f>IF([2]相关演算!K165="","",[2]相关演算!K165)</f>
        <v/>
      </c>
      <c r="L165" s="228" t="str">
        <f>IF([2]相关演算!L165="","",[2]相关演算!L165)</f>
        <v/>
      </c>
      <c r="M165" s="228" t="str">
        <f>IF([2]相关演算!M165="","",[2]相关演算!M165)</f>
        <v/>
      </c>
      <c r="N165" s="228" t="str">
        <f>IF([2]相关演算!N165="","",[2]相关演算!N165)</f>
        <v/>
      </c>
      <c r="O165" s="228" t="str">
        <f>IF([2]相关演算!O165="","",[2]相关演算!O165)</f>
        <v/>
      </c>
      <c r="P165" s="228" t="str">
        <f>IF([2]相关演算!P165="","",[2]相关演算!P165)</f>
        <v/>
      </c>
      <c r="Q165" s="228" t="str">
        <f>IF([2]相关演算!Q165="","",[2]相关演算!Q165)</f>
        <v/>
      </c>
      <c r="R165" s="228" t="str">
        <f>IF([2]相关演算!R165="","",[2]相关演算!R165)</f>
        <v/>
      </c>
      <c r="S165" s="228" t="str">
        <f>IF([2]相关演算!S165="","",[2]相关演算!S165)</f>
        <v/>
      </c>
      <c r="T165" s="228" t="str">
        <f>IF([2]相关演算!T165="","",[2]相关演算!T165)</f>
        <v/>
      </c>
      <c r="U165" s="228" t="str">
        <f>IF([2]相关演算!U165="","",[2]相关演算!U165)</f>
        <v/>
      </c>
      <c r="V165" s="228" t="str">
        <f>IF([2]相关演算!V165="","",[2]相关演算!V165)</f>
        <v/>
      </c>
      <c r="W165" s="228" t="str">
        <f>IF([2]相关演算!W165="","",[2]相关演算!W165)</f>
        <v/>
      </c>
      <c r="X165" s="228" t="str">
        <f>IF([2]相关演算!X165="","",[2]相关演算!X165)</f>
        <v/>
      </c>
      <c r="Y165" s="228" t="str">
        <f>IF([2]相关演算!Y165="","",[2]相关演算!Y165)</f>
        <v/>
      </c>
      <c r="Z165" s="228" t="str">
        <f>IF([2]相关演算!Z165="","",[2]相关演算!Z165)</f>
        <v/>
      </c>
      <c r="AA165" s="228" t="str">
        <f>IF([2]相关演算!AA165="","",[2]相关演算!AA165)</f>
        <v/>
      </c>
      <c r="AB165" s="228" t="str">
        <f>IF([2]相关演算!AB165="","",[2]相关演算!AB165)</f>
        <v/>
      </c>
      <c r="AC165" s="228" t="str">
        <f>IF([2]相关演算!AC165="","",[2]相关演算!AC165)</f>
        <v/>
      </c>
      <c r="AD165" s="228" t="str">
        <f>IF([2]相关演算!AD165="","",[2]相关演算!AD165)</f>
        <v/>
      </c>
      <c r="AE165" s="228" t="str">
        <f>IF([2]相关演算!AE165="","",[2]相关演算!AE165)</f>
        <v/>
      </c>
      <c r="AF165" s="228" t="str">
        <f>IF([2]相关演算!AF165="","",[2]相关演算!AF165)</f>
        <v/>
      </c>
      <c r="AG165" s="228" t="str">
        <f>IF([2]相关演算!AG165="","",[2]相关演算!AG165)</f>
        <v/>
      </c>
      <c r="AH165" s="228" t="str">
        <f>IF([2]相关演算!AH165="","",[2]相关演算!AH165)</f>
        <v/>
      </c>
      <c r="AI165" s="228" t="str">
        <f>IF([2]相关演算!AI165="","",[2]相关演算!AI165)</f>
        <v/>
      </c>
      <c r="AJ165" s="228" t="str">
        <f>IF([2]相关演算!AJ165="","",[2]相关演算!AJ165)</f>
        <v/>
      </c>
      <c r="AK165" s="228" t="str">
        <f>IF([2]相关演算!AK165="","",[2]相关演算!AK165)</f>
        <v/>
      </c>
      <c r="AL165" s="228" t="str">
        <f>IF([2]相关演算!AL165="","",[2]相关演算!AL165)</f>
        <v/>
      </c>
      <c r="AM165" s="228" t="str">
        <f>IF([2]相关演算!AM165="","",[2]相关演算!AM165)</f>
        <v/>
      </c>
      <c r="AN165" s="228" t="str">
        <f>IF([2]相关演算!AN165="","",[2]相关演算!AN165)</f>
        <v/>
      </c>
      <c r="AO165" s="228" t="str">
        <f>IF([2]相关演算!AO165="","",[2]相关演算!AO165)</f>
        <v/>
      </c>
      <c r="AP165" s="228" t="str">
        <f>IF([2]相关演算!AP165="","",[2]相关演算!AP165)</f>
        <v/>
      </c>
      <c r="AQ165" s="228" t="str">
        <f>IF([2]相关演算!AQ165="","",[2]相关演算!AQ165)</f>
        <v/>
      </c>
      <c r="AR165" s="228" t="str">
        <f>IF([2]相关演算!AR165="","",[2]相关演算!AR165)</f>
        <v/>
      </c>
      <c r="AS165" s="228" t="str">
        <f>IF([2]相关演算!AS165="","",[2]相关演算!AS165)</f>
        <v/>
      </c>
      <c r="AT165" s="228" t="str">
        <f>IF([2]相关演算!AT165="","",[2]相关演算!AT165)</f>
        <v/>
      </c>
      <c r="AU165" s="228" t="str">
        <f>IF([2]相关演算!AU165="","",[2]相关演算!AU165)</f>
        <v/>
      </c>
      <c r="AV165" s="228" t="str">
        <f>IF([2]相关演算!AV165="","",[2]相关演算!AV165)</f>
        <v/>
      </c>
      <c r="AW165" s="228" t="str">
        <f>IF([2]相关演算!AW165="","",[2]相关演算!AW165)</f>
        <v/>
      </c>
      <c r="AX165" s="228" t="str">
        <f>IF([2]相关演算!AX165="","",[2]相关演算!AX165)</f>
        <v/>
      </c>
      <c r="AY165" s="228" t="str">
        <f>IF([2]相关演算!AY165="","",[2]相关演算!AY165)</f>
        <v/>
      </c>
      <c r="AZ165" s="228" t="str">
        <f>IF([2]相关演算!AZ165="","",[2]相关演算!AZ165)</f>
        <v/>
      </c>
      <c r="BA165" s="228" t="str">
        <f>IF([2]相关演算!BA165="","",[2]相关演算!BA165)</f>
        <v/>
      </c>
      <c r="BB165" s="228" t="str">
        <f>IF([2]相关演算!BB165="","",[2]相关演算!BB165)</f>
        <v/>
      </c>
      <c r="BC165" s="228" t="str">
        <f>IF([2]相关演算!BC165="","",[2]相关演算!BC165)</f>
        <v/>
      </c>
      <c r="BD165" s="228" t="str">
        <f>IF([2]相关演算!BD165="","",[2]相关演算!BD165)</f>
        <v/>
      </c>
      <c r="BE165" s="228" t="str">
        <f>IF([2]相关演算!BE165="","",[2]相关演算!BE165)</f>
        <v/>
      </c>
      <c r="BF165" s="228" t="str">
        <f>IF([2]相关演算!BF165="","",[2]相关演算!BF165)</f>
        <v/>
      </c>
      <c r="BG165" s="228" t="str">
        <f>IF([2]相关演算!BG165="","",[2]相关演算!BG165)</f>
        <v/>
      </c>
      <c r="BH165" s="228" t="str">
        <f>IF([2]相关演算!BH165="","",[2]相关演算!BH165)</f>
        <v/>
      </c>
      <c r="BI165" s="228" t="str">
        <f>IF([2]相关演算!BI165="","",[2]相关演算!BI165)</f>
        <v/>
      </c>
      <c r="BJ165" s="228" t="str">
        <f>IF([2]相关演算!BJ165="","",[2]相关演算!BJ165)</f>
        <v/>
      </c>
      <c r="BK165" s="228" t="str">
        <f>IF([2]相关演算!BK165="","",[2]相关演算!BK165)</f>
        <v/>
      </c>
      <c r="BL165" s="228" t="str">
        <f>IF([2]相关演算!BL165="","",[2]相关演算!BL165)</f>
        <v/>
      </c>
      <c r="BM165" s="228" t="str">
        <f>IF([2]相关演算!BM165="","",[2]相关演算!BM165)</f>
        <v/>
      </c>
      <c r="BN165" s="228" t="str">
        <f>IF([2]相关演算!BN165="","",[2]相关演算!BN165)</f>
        <v/>
      </c>
      <c r="BO165" s="228" t="str">
        <f>IF([2]相关演算!BO165="","",[2]相关演算!BO165)</f>
        <v/>
      </c>
      <c r="BP165" s="228" t="str">
        <f>IF([2]相关演算!BP165="","",[2]相关演算!BP165)</f>
        <v/>
      </c>
      <c r="BQ165" s="228" t="str">
        <f>IF([2]相关演算!BQ165="","",[2]相关演算!BQ165)</f>
        <v/>
      </c>
      <c r="BR165" s="228" t="str">
        <f>IF([2]相关演算!BR165="","",[2]相关演算!BR165)</f>
        <v/>
      </c>
      <c r="BS165" s="228" t="str">
        <f>IF([2]相关演算!BS165="","",[2]相关演算!BS165)</f>
        <v/>
      </c>
      <c r="BT165" s="228" t="str">
        <f>IF([2]相关演算!BT165="","",[2]相关演算!BT165)</f>
        <v/>
      </c>
      <c r="BU165" s="228" t="str">
        <f>IF([2]相关演算!BU165="","",[2]相关演算!BU165)</f>
        <v/>
      </c>
      <c r="BV165" s="228" t="str">
        <f>IF([2]相关演算!BV165="","",[2]相关演算!BV165)</f>
        <v/>
      </c>
      <c r="BW165" s="228" t="str">
        <f>IF([2]相关演算!BW165="","",[2]相关演算!BW165)</f>
        <v/>
      </c>
      <c r="BX165" s="228" t="str">
        <f>IF([2]相关演算!BX165="","",[2]相关演算!BX165)</f>
        <v/>
      </c>
      <c r="BY165" s="228" t="str">
        <f>IF([2]相关演算!BY165="","",[2]相关演算!BY165)</f>
        <v/>
      </c>
      <c r="BZ165" s="228" t="str">
        <f>IF([2]相关演算!BZ165="","",[2]相关演算!BZ165)</f>
        <v/>
      </c>
      <c r="CA165" s="228" t="str">
        <f>IF([2]相关演算!CA165="","",[2]相关演算!CA165)</f>
        <v/>
      </c>
      <c r="CB165" s="228" t="str">
        <f>IF([2]相关演算!CB165="","",[2]相关演算!CB165)</f>
        <v/>
      </c>
      <c r="CC165" s="228" t="str">
        <f>IF([2]相关演算!CC165="","",[2]相关演算!CC165)</f>
        <v/>
      </c>
      <c r="CD165" s="228" t="str">
        <f>IF([2]相关演算!CD165="","",[2]相关演算!CD165)</f>
        <v/>
      </c>
      <c r="CE165" s="228" t="str">
        <f>IF([2]相关演算!CE165="","",[2]相关演算!CE165)</f>
        <v/>
      </c>
      <c r="CF165" s="228" t="str">
        <f>IF([2]相关演算!CF165="","",[2]相关演算!CF165)</f>
        <v/>
      </c>
      <c r="CG165" s="228" t="str">
        <f>IF([2]相关演算!CG165="","",[2]相关演算!CG165)</f>
        <v/>
      </c>
      <c r="CH165" s="228" t="str">
        <f>IF([2]相关演算!CH165="","",[2]相关演算!CH165)</f>
        <v/>
      </c>
      <c r="CI165" s="228" t="str">
        <f>IF([2]相关演算!CI165="","",[2]相关演算!CI165)</f>
        <v/>
      </c>
      <c r="CJ165" s="228" t="str">
        <f>IF([2]相关演算!CJ165="","",[2]相关演算!CJ165)</f>
        <v/>
      </c>
      <c r="CK165" s="228" t="str">
        <f>IF([2]相关演算!CK165="","",[2]相关演算!CK165)</f>
        <v/>
      </c>
      <c r="CL165" s="228" t="str">
        <f>IF([2]相关演算!CL165="","",[2]相关演算!CL165)</f>
        <v/>
      </c>
      <c r="CM165" s="228" t="str">
        <f>IF([2]相关演算!CM165="","",[2]相关演算!CM165)</f>
        <v/>
      </c>
      <c r="CN165" s="228" t="str">
        <f>IF([2]相关演算!CN165="","",[2]相关演算!CN165)</f>
        <v/>
      </c>
      <c r="CO165" s="228" t="str">
        <f>IF([2]相关演算!CO165="","",[2]相关演算!CO165)</f>
        <v/>
      </c>
      <c r="CP165" s="228" t="str">
        <f>IF([2]相关演算!CP165="","",[2]相关演算!CP165)</f>
        <v/>
      </c>
      <c r="CQ165" s="228" t="str">
        <f>IF([2]相关演算!CQ165="","",[2]相关演算!CQ165)</f>
        <v/>
      </c>
      <c r="CR165" s="228" t="str">
        <f>IF([2]相关演算!CR165="","",[2]相关演算!CR165)</f>
        <v/>
      </c>
      <c r="CS165" s="228" t="str">
        <f>IF([2]相关演算!CS165="","",[2]相关演算!CS165)</f>
        <v/>
      </c>
      <c r="CT165" s="228" t="str">
        <f>IF([2]相关演算!CT165="","",[2]相关演算!CT165)</f>
        <v/>
      </c>
      <c r="CU165" s="228" t="str">
        <f>IF([2]相关演算!CU165="","",[2]相关演算!CU165)</f>
        <v/>
      </c>
      <c r="CV165" s="228" t="str">
        <f>IF([2]相关演算!CV165="","",[2]相关演算!CV165)</f>
        <v/>
      </c>
      <c r="CW165" s="228" t="str">
        <f>IF([2]相关演算!CW165="","",[2]相关演算!CW165)</f>
        <v/>
      </c>
      <c r="CX165" s="228" t="str">
        <f>IF([2]相关演算!CX165="","",[2]相关演算!CX165)</f>
        <v/>
      </c>
      <c r="CY165" s="228" t="str">
        <f>IF([2]相关演算!CY165="","",[2]相关演算!CY165)</f>
        <v/>
      </c>
      <c r="CZ165" s="228" t="str">
        <f>IF([2]相关演算!CZ165="","",[2]相关演算!CZ165)</f>
        <v/>
      </c>
      <c r="DA165" s="228" t="str">
        <f>IF([2]相关演算!DA165="","",[2]相关演算!DA165)</f>
        <v/>
      </c>
      <c r="DB165" s="228" t="str">
        <f>IF([2]相关演算!DB165="","",[2]相关演算!DB165)</f>
        <v/>
      </c>
      <c r="DC165" s="228" t="str">
        <f>IF([2]相关演算!DC165="","",[2]相关演算!DC165)</f>
        <v/>
      </c>
      <c r="DD165" s="228" t="str">
        <f>IF([2]相关演算!DD165="","",[2]相关演算!DD165)</f>
        <v/>
      </c>
      <c r="DE165" s="228" t="str">
        <f>IF([2]相关演算!DE165="","",[2]相关演算!DE165)</f>
        <v/>
      </c>
      <c r="DF165" s="228" t="str">
        <f>IF([2]相关演算!DF165="","",[2]相关演算!DF165)</f>
        <v/>
      </c>
      <c r="DG165" s="228" t="str">
        <f>IF([2]相关演算!DG165="","",[2]相关演算!DG165)</f>
        <v/>
      </c>
      <c r="DH165" s="228" t="str">
        <f>IF([2]相关演算!DH165="","",[2]相关演算!DH165)</f>
        <v/>
      </c>
      <c r="DI165" s="228" t="str">
        <f>IF([2]相关演算!DI165="","",[2]相关演算!DI165)</f>
        <v/>
      </c>
      <c r="DJ165" s="228" t="str">
        <f>IF([2]相关演算!DJ165="","",[2]相关演算!DJ165)</f>
        <v/>
      </c>
      <c r="DK165" s="228" t="str">
        <f>IF([2]相关演算!DK165="","",[2]相关演算!DK165)</f>
        <v/>
      </c>
      <c r="DL165" s="228" t="str">
        <f>IF([2]相关演算!DL165="","",[2]相关演算!DL165)</f>
        <v/>
      </c>
      <c r="DM165" s="228" t="str">
        <f>IF([2]相关演算!DM165="","",[2]相关演算!DM165)</f>
        <v/>
      </c>
      <c r="DN165" s="228" t="str">
        <f>IF([2]相关演算!DN165="","",[2]相关演算!DN165)</f>
        <v/>
      </c>
      <c r="DO165" s="228" t="str">
        <f>IF([2]相关演算!DO165="","",[2]相关演算!DO165)</f>
        <v/>
      </c>
      <c r="DP165" s="228" t="str">
        <f>IF([2]相关演算!DP165="","",[2]相关演算!DP165)</f>
        <v/>
      </c>
      <c r="DQ165" s="228" t="str">
        <f>IF([2]相关演算!DQ165="","",[2]相关演算!DQ165)</f>
        <v/>
      </c>
      <c r="DR165" s="228" t="str">
        <f>IF([2]相关演算!DR165="","",[2]相关演算!DR165)</f>
        <v/>
      </c>
      <c r="DS165" s="228" t="str">
        <f>IF([2]相关演算!DS165="","",[2]相关演算!DS165)</f>
        <v/>
      </c>
      <c r="DT165" s="228" t="str">
        <f>IF([2]相关演算!DT165="","",[2]相关演算!DT165)</f>
        <v/>
      </c>
      <c r="DU165" s="228" t="str">
        <f>IF([2]相关演算!DU165="","",[2]相关演算!DU165)</f>
        <v/>
      </c>
      <c r="DV165" s="228" t="str">
        <f>IF([2]相关演算!DV165="","",[2]相关演算!DV165)</f>
        <v/>
      </c>
      <c r="DW165" s="228" t="str">
        <f>IF([2]相关演算!DW165="","",[2]相关演算!DW165)</f>
        <v/>
      </c>
      <c r="DX165" s="228" t="str">
        <f>IF([2]相关演算!DX165="","",[2]相关演算!DX165)</f>
        <v/>
      </c>
      <c r="DY165" s="228" t="str">
        <f>IF([2]相关演算!DY165="","",[2]相关演算!DY165)</f>
        <v/>
      </c>
      <c r="DZ165" s="228" t="str">
        <f>IF([2]相关演算!DZ165="","",[2]相关演算!DZ165)</f>
        <v/>
      </c>
      <c r="EA165" s="228" t="str">
        <f>IF([2]相关演算!EA165="","",[2]相关演算!EA165)</f>
        <v/>
      </c>
      <c r="EB165" s="228" t="str">
        <f>IF([2]相关演算!EB165="","",[2]相关演算!EB165)</f>
        <v/>
      </c>
      <c r="EC165" s="228" t="str">
        <f>IF([2]相关演算!EC165="","",[2]相关演算!EC165)</f>
        <v/>
      </c>
      <c r="ED165" s="228" t="str">
        <f>IF([2]相关演算!ED165="","",[2]相关演算!ED165)</f>
        <v/>
      </c>
      <c r="EE165" s="228" t="str">
        <f>IF([2]相关演算!EE165="","",[2]相关演算!EE165)</f>
        <v/>
      </c>
      <c r="EF165" s="228" t="str">
        <f>IF([2]相关演算!EF165="","",[2]相关演算!EF165)</f>
        <v/>
      </c>
      <c r="EG165" s="228" t="str">
        <f>IF([2]相关演算!EG165="","",[2]相关演算!EG165)</f>
        <v/>
      </c>
      <c r="EH165" s="228" t="str">
        <f>IF([2]相关演算!EH165="","",[2]相关演算!EH165)</f>
        <v/>
      </c>
      <c r="EI165" s="228" t="str">
        <f>IF([2]相关演算!EI165="","",[2]相关演算!EI165)</f>
        <v/>
      </c>
      <c r="EJ165" s="228" t="str">
        <f>IF([2]相关演算!EJ165="","",[2]相关演算!EJ165)</f>
        <v/>
      </c>
      <c r="EK165" s="228" t="str">
        <f>IF([2]相关演算!EK165="","",[2]相关演算!EK165)</f>
        <v/>
      </c>
      <c r="EL165" s="228" t="str">
        <f>IF([2]相关演算!EL165="","",[2]相关演算!EL165)</f>
        <v/>
      </c>
      <c r="EM165" s="228" t="str">
        <f>IF([2]相关演算!EM165="","",[2]相关演算!EM165)</f>
        <v/>
      </c>
      <c r="EN165" s="228" t="str">
        <f>IF([2]相关演算!EN165="","",[2]相关演算!EN165)</f>
        <v/>
      </c>
      <c r="EO165" s="228" t="str">
        <f>IF([2]相关演算!EO165="","",[2]相关演算!EO165)</f>
        <v/>
      </c>
      <c r="EP165" s="228" t="str">
        <f>IF([2]相关演算!EP165="","",[2]相关演算!EP165)</f>
        <v/>
      </c>
      <c r="EQ165" s="228" t="str">
        <f>IF([2]相关演算!EQ165="","",[2]相关演算!EQ165)</f>
        <v/>
      </c>
      <c r="ER165" s="228" t="str">
        <f>IF([2]相关演算!ER165="","",[2]相关演算!ER165)</f>
        <v/>
      </c>
      <c r="ES165" s="228" t="str">
        <f>IF([2]相关演算!ES165="","",[2]相关演算!ES165)</f>
        <v/>
      </c>
      <c r="ET165" s="228" t="str">
        <f>IF([2]相关演算!ET165="","",[2]相关演算!ET165)</f>
        <v/>
      </c>
      <c r="EU165" s="228" t="str">
        <f>IF([2]相关演算!EU165="","",[2]相关演算!EU165)</f>
        <v/>
      </c>
      <c r="EV165" s="228" t="str">
        <f>IF([2]相关演算!EV165="","",[2]相关演算!EV165)</f>
        <v/>
      </c>
      <c r="EW165" s="228" t="str">
        <f>IF([2]相关演算!EW165="","",[2]相关演算!EW165)</f>
        <v/>
      </c>
      <c r="EX165" s="228" t="str">
        <f>IF([2]相关演算!EX165="","",[2]相关演算!EX165)</f>
        <v/>
      </c>
      <c r="EY165" s="228" t="str">
        <f>IF([2]相关演算!EY165="","",[2]相关演算!EY165)</f>
        <v/>
      </c>
      <c r="EZ165" s="228" t="str">
        <f>IF([2]相关演算!EZ165="","",[2]相关演算!EZ165)</f>
        <v/>
      </c>
      <c r="FA165" s="228" t="str">
        <f>IF([2]相关演算!FA165="","",[2]相关演算!FA165)</f>
        <v/>
      </c>
      <c r="FB165" s="228" t="str">
        <f>IF([2]相关演算!FB165="","",[2]相关演算!FB165)</f>
        <v/>
      </c>
      <c r="FC165" s="228" t="str">
        <f>IF([2]相关演算!FC165="","",[2]相关演算!FC165)</f>
        <v/>
      </c>
      <c r="FD165" s="228" t="str">
        <f>IF([2]相关演算!FD165="","",[2]相关演算!FD165)</f>
        <v/>
      </c>
      <c r="FE165" s="228" t="str">
        <f>IF([2]相关演算!FE165="","",[2]相关演算!FE165)</f>
        <v/>
      </c>
      <c r="FF165" s="228" t="str">
        <f>IF([2]相关演算!FF165="","",[2]相关演算!FF165)</f>
        <v/>
      </c>
      <c r="FG165" s="228" t="str">
        <f>IF([2]相关演算!FG165="","",[2]相关演算!FG165)</f>
        <v/>
      </c>
      <c r="FH165" s="228">
        <f>IF([2]相关演算!FH165="","",[2]相关演算!FH165)</f>
        <v>10150</v>
      </c>
      <c r="FI165" s="228" t="str">
        <f>IF([2]相关演算!FI165="","",[2]相关演算!FI165)</f>
        <v/>
      </c>
      <c r="FJ165" s="228" t="str">
        <f>IF([2]相关演算!FJ165="","",[2]相关演算!FJ165)</f>
        <v/>
      </c>
      <c r="FK165" s="228" t="str">
        <f>IF([2]相关演算!FK165="","",[2]相关演算!FK165)</f>
        <v/>
      </c>
      <c r="FL165" s="228" t="str">
        <f>IF([2]相关演算!FL165="","",[2]相关演算!FL165)</f>
        <v/>
      </c>
      <c r="FM165" s="228" t="str">
        <f>IF([2]相关演算!FM165="","",[2]相关演算!FM165)</f>
        <v/>
      </c>
      <c r="FN165" s="228" t="str">
        <f>IF([2]相关演算!FN165="","",[2]相关演算!FN165)</f>
        <v/>
      </c>
      <c r="FO165" s="228" t="str">
        <f>IF([2]相关演算!FO165="","",[2]相关演算!FO165)</f>
        <v/>
      </c>
      <c r="FP165" s="228" t="str">
        <f>IF([2]相关演算!FP165="","",[2]相关演算!FP165)</f>
        <v/>
      </c>
      <c r="FQ165" s="228" t="str">
        <f>IF([2]相关演算!FQ165="","",[2]相关演算!FQ165)</f>
        <v/>
      </c>
      <c r="FR165" s="228" t="str">
        <f>IF([2]相关演算!FR165="","",[2]相关演算!FR165)</f>
        <v/>
      </c>
      <c r="FS165" s="228" t="str">
        <f>IF([2]相关演算!FS165="","",[2]相关演算!FS165)</f>
        <v/>
      </c>
      <c r="FT165" s="228" t="str">
        <f>IF([2]相关演算!FT165="","",[2]相关演算!FT165)</f>
        <v/>
      </c>
      <c r="FU165" s="228" t="str">
        <f>IF([2]相关演算!FU165="","",[2]相关演算!FU165)</f>
        <v/>
      </c>
      <c r="FV165" s="228" t="str">
        <f>IF([2]相关演算!FV165="","",[2]相关演算!FV165)</f>
        <v/>
      </c>
      <c r="FW165" s="228" t="str">
        <f>IF([2]相关演算!FW165="","",[2]相关演算!FW165)</f>
        <v/>
      </c>
      <c r="FX165" s="228" t="str">
        <f>IF([2]相关演算!FX165="","",[2]相关演算!FX165)</f>
        <v/>
      </c>
      <c r="FY165" s="228" t="str">
        <f>IF([2]相关演算!FY165="","",[2]相关演算!FY165)</f>
        <v/>
      </c>
      <c r="FZ165" s="228" t="str">
        <f>IF([2]相关演算!FZ165="","",[2]相关演算!FZ165)</f>
        <v/>
      </c>
      <c r="GA165" s="228" t="str">
        <f>IF([2]相关演算!GA165="","",[2]相关演算!GA165)</f>
        <v/>
      </c>
      <c r="GB165" s="228" t="str">
        <f>IF([2]相关演算!GB165="","",[2]相关演算!GB165)</f>
        <v/>
      </c>
      <c r="GC165" s="228" t="str">
        <f>IF([2]相关演算!GC165="","",[2]相关演算!GC165)</f>
        <v/>
      </c>
      <c r="GD165" s="228" t="str">
        <f>IF([2]相关演算!GD165="","",[2]相关演算!GD165)</f>
        <v/>
      </c>
      <c r="GE165" s="228" t="str">
        <f>IF([2]相关演算!GE165="","",[2]相关演算!GE165)</f>
        <v/>
      </c>
      <c r="GF165" s="228" t="str">
        <f>IF([2]相关演算!GF165="","",[2]相关演算!GF165)</f>
        <v/>
      </c>
      <c r="GG165" s="228" t="str">
        <f>IF([2]相关演算!GG165="","",[2]相关演算!GG165)</f>
        <v/>
      </c>
      <c r="GH165" s="228" t="str">
        <f>IF([2]相关演算!GH165="","",[2]相关演算!GH165)</f>
        <v/>
      </c>
      <c r="GI165" s="228" t="str">
        <f>IF([2]相关演算!GI165="","",[2]相关演算!GI165)</f>
        <v/>
      </c>
      <c r="GJ165" s="228" t="str">
        <f>IF([2]相关演算!GJ165="","",[2]相关演算!GJ165)</f>
        <v/>
      </c>
      <c r="GK165" s="228" t="str">
        <f>IF([2]相关演算!GK165="","",[2]相关演算!GK165)</f>
        <v/>
      </c>
      <c r="GL165" s="228" t="str">
        <f>IF([2]相关演算!GL165="","",[2]相关演算!GL165)</f>
        <v/>
      </c>
      <c r="GM165" s="228" t="str">
        <f>IF([2]相关演算!GM165="","",[2]相关演算!GM165)</f>
        <v/>
      </c>
      <c r="GN165" s="228" t="str">
        <f>IF([2]相关演算!GN165="","",[2]相关演算!GN165)</f>
        <v/>
      </c>
      <c r="GO165" s="228" t="str">
        <f>IF([2]相关演算!GO165="","",[2]相关演算!GO165)</f>
        <v/>
      </c>
      <c r="GP165" s="228" t="str">
        <f>IF([2]相关演算!GP165="","",[2]相关演算!GP165)</f>
        <v/>
      </c>
      <c r="GQ165" s="228" t="str">
        <f>IF([2]相关演算!GQ165="","",[2]相关演算!GQ165)</f>
        <v/>
      </c>
      <c r="GR165" s="228" t="str">
        <f>IF([2]相关演算!GR165="","",[2]相关演算!GR165)</f>
        <v/>
      </c>
      <c r="GS165" s="228" t="str">
        <f>IF([2]相关演算!GS165="","",[2]相关演算!GS165)</f>
        <v/>
      </c>
      <c r="GT165" s="228" t="str">
        <f>IF([2]相关演算!GT165="","",[2]相关演算!GT165)</f>
        <v/>
      </c>
      <c r="GU165" s="228" t="str">
        <f>IF([2]相关演算!GU165="","",[2]相关演算!GU165)</f>
        <v/>
      </c>
      <c r="GV165" s="228" t="str">
        <f>IF([2]相关演算!GV165="","",[2]相关演算!GV165)</f>
        <v/>
      </c>
      <c r="GW165" s="228" t="str">
        <f>IF([2]相关演算!GW165="","",[2]相关演算!GW165)</f>
        <v/>
      </c>
      <c r="GX165" s="228" t="str">
        <f>IF([2]相关演算!GX165="","",[2]相关演算!GX165)</f>
        <v/>
      </c>
      <c r="GY165" s="228" t="str">
        <f>IF([2]相关演算!GY165="","",[2]相关演算!GY165)</f>
        <v/>
      </c>
      <c r="GZ165" s="228" t="str">
        <f>IF([2]相关演算!GZ165="","",[2]相关演算!GZ165)</f>
        <v/>
      </c>
    </row>
    <row r="166" spans="1:208">
      <c r="A166" s="228" t="str">
        <f>IF([2]相关演算!A166="","",[2]相关演算!A166)</f>
        <v/>
      </c>
      <c r="B166" s="228" t="str">
        <f>IF([2]相关演算!B166="","",[2]相关演算!B166)</f>
        <v/>
      </c>
      <c r="C166" s="228" t="str">
        <f>IF([2]相关演算!C166="","",[2]相关演算!C166)</f>
        <v/>
      </c>
      <c r="D166" s="228" t="str">
        <f>IF([2]相关演算!D166="","",[2]相关演算!D166)</f>
        <v/>
      </c>
      <c r="E166" s="228" t="str">
        <f>IF([2]相关演算!E166="","",[2]相关演算!E166)</f>
        <v/>
      </c>
      <c r="F166" s="228" t="str">
        <f>IF([2]相关演算!F166="","",[2]相关演算!F166)</f>
        <v/>
      </c>
      <c r="G166" s="228" t="str">
        <f>IF([2]相关演算!G166="","",[2]相关演算!G166)</f>
        <v/>
      </c>
      <c r="H166" s="228" t="str">
        <f>IF([2]相关演算!H166="","",[2]相关演算!H166)</f>
        <v/>
      </c>
      <c r="I166" s="228" t="str">
        <f>IF([2]相关演算!I166="","",[2]相关演算!I166)</f>
        <v/>
      </c>
      <c r="J166" s="228" t="str">
        <f>IF([2]相关演算!J166="","",[2]相关演算!J166)</f>
        <v/>
      </c>
      <c r="K166" s="228" t="str">
        <f>IF([2]相关演算!K166="","",[2]相关演算!K166)</f>
        <v/>
      </c>
      <c r="L166" s="228" t="str">
        <f>IF([2]相关演算!L166="","",[2]相关演算!L166)</f>
        <v/>
      </c>
      <c r="M166" s="228" t="str">
        <f>IF([2]相关演算!M166="","",[2]相关演算!M166)</f>
        <v/>
      </c>
      <c r="N166" s="228" t="str">
        <f>IF([2]相关演算!N166="","",[2]相关演算!N166)</f>
        <v/>
      </c>
      <c r="O166" s="228" t="str">
        <f>IF([2]相关演算!O166="","",[2]相关演算!O166)</f>
        <v/>
      </c>
      <c r="P166" s="228" t="str">
        <f>IF([2]相关演算!P166="","",[2]相关演算!P166)</f>
        <v/>
      </c>
      <c r="Q166" s="228" t="str">
        <f>IF([2]相关演算!Q166="","",[2]相关演算!Q166)</f>
        <v/>
      </c>
      <c r="R166" s="228" t="str">
        <f>IF([2]相关演算!R166="","",[2]相关演算!R166)</f>
        <v/>
      </c>
      <c r="S166" s="228" t="str">
        <f>IF([2]相关演算!S166="","",[2]相关演算!S166)</f>
        <v/>
      </c>
      <c r="T166" s="228" t="str">
        <f>IF([2]相关演算!T166="","",[2]相关演算!T166)</f>
        <v/>
      </c>
      <c r="U166" s="228" t="str">
        <f>IF([2]相关演算!U166="","",[2]相关演算!U166)</f>
        <v/>
      </c>
      <c r="V166" s="228" t="str">
        <f>IF([2]相关演算!V166="","",[2]相关演算!V166)</f>
        <v/>
      </c>
      <c r="W166" s="228" t="str">
        <f>IF([2]相关演算!W166="","",[2]相关演算!W166)</f>
        <v/>
      </c>
      <c r="X166" s="228" t="str">
        <f>IF([2]相关演算!X166="","",[2]相关演算!X166)</f>
        <v/>
      </c>
      <c r="Y166" s="228" t="str">
        <f>IF([2]相关演算!Y166="","",[2]相关演算!Y166)</f>
        <v/>
      </c>
      <c r="Z166" s="228" t="str">
        <f>IF([2]相关演算!Z166="","",[2]相关演算!Z166)</f>
        <v/>
      </c>
      <c r="AA166" s="228" t="str">
        <f>IF([2]相关演算!AA166="","",[2]相关演算!AA166)</f>
        <v/>
      </c>
      <c r="AB166" s="228" t="str">
        <f>IF([2]相关演算!AB166="","",[2]相关演算!AB166)</f>
        <v/>
      </c>
      <c r="AC166" s="228" t="str">
        <f>IF([2]相关演算!AC166="","",[2]相关演算!AC166)</f>
        <v/>
      </c>
      <c r="AD166" s="228" t="str">
        <f>IF([2]相关演算!AD166="","",[2]相关演算!AD166)</f>
        <v/>
      </c>
      <c r="AE166" s="228" t="str">
        <f>IF([2]相关演算!AE166="","",[2]相关演算!AE166)</f>
        <v/>
      </c>
      <c r="AF166" s="228" t="str">
        <f>IF([2]相关演算!AF166="","",[2]相关演算!AF166)</f>
        <v/>
      </c>
      <c r="AG166" s="228" t="str">
        <f>IF([2]相关演算!AG166="","",[2]相关演算!AG166)</f>
        <v/>
      </c>
      <c r="AH166" s="228" t="str">
        <f>IF([2]相关演算!AH166="","",[2]相关演算!AH166)</f>
        <v/>
      </c>
      <c r="AI166" s="228" t="str">
        <f>IF([2]相关演算!AI166="","",[2]相关演算!AI166)</f>
        <v/>
      </c>
      <c r="AJ166" s="228" t="str">
        <f>IF([2]相关演算!AJ166="","",[2]相关演算!AJ166)</f>
        <v/>
      </c>
      <c r="AK166" s="228" t="str">
        <f>IF([2]相关演算!AK166="","",[2]相关演算!AK166)</f>
        <v/>
      </c>
      <c r="AL166" s="228" t="str">
        <f>IF([2]相关演算!AL166="","",[2]相关演算!AL166)</f>
        <v/>
      </c>
      <c r="AM166" s="228" t="str">
        <f>IF([2]相关演算!AM166="","",[2]相关演算!AM166)</f>
        <v/>
      </c>
      <c r="AN166" s="228" t="str">
        <f>IF([2]相关演算!AN166="","",[2]相关演算!AN166)</f>
        <v/>
      </c>
      <c r="AO166" s="228" t="str">
        <f>IF([2]相关演算!AO166="","",[2]相关演算!AO166)</f>
        <v/>
      </c>
      <c r="AP166" s="228" t="str">
        <f>IF([2]相关演算!AP166="","",[2]相关演算!AP166)</f>
        <v/>
      </c>
      <c r="AQ166" s="228" t="str">
        <f>IF([2]相关演算!AQ166="","",[2]相关演算!AQ166)</f>
        <v/>
      </c>
      <c r="AR166" s="228" t="str">
        <f>IF([2]相关演算!AR166="","",[2]相关演算!AR166)</f>
        <v/>
      </c>
      <c r="AS166" s="228" t="str">
        <f>IF([2]相关演算!AS166="","",[2]相关演算!AS166)</f>
        <v/>
      </c>
      <c r="AT166" s="228" t="str">
        <f>IF([2]相关演算!AT166="","",[2]相关演算!AT166)</f>
        <v/>
      </c>
      <c r="AU166" s="228" t="str">
        <f>IF([2]相关演算!AU166="","",[2]相关演算!AU166)</f>
        <v/>
      </c>
      <c r="AV166" s="228" t="str">
        <f>IF([2]相关演算!AV166="","",[2]相关演算!AV166)</f>
        <v/>
      </c>
      <c r="AW166" s="228" t="str">
        <f>IF([2]相关演算!AW166="","",[2]相关演算!AW166)</f>
        <v/>
      </c>
      <c r="AX166" s="228" t="str">
        <f>IF([2]相关演算!AX166="","",[2]相关演算!AX166)</f>
        <v/>
      </c>
      <c r="AY166" s="228" t="str">
        <f>IF([2]相关演算!AY166="","",[2]相关演算!AY166)</f>
        <v/>
      </c>
      <c r="AZ166" s="228" t="str">
        <f>IF([2]相关演算!AZ166="","",[2]相关演算!AZ166)</f>
        <v/>
      </c>
      <c r="BA166" s="228" t="str">
        <f>IF([2]相关演算!BA166="","",[2]相关演算!BA166)</f>
        <v/>
      </c>
      <c r="BB166" s="228" t="str">
        <f>IF([2]相关演算!BB166="","",[2]相关演算!BB166)</f>
        <v/>
      </c>
      <c r="BC166" s="228" t="str">
        <f>IF([2]相关演算!BC166="","",[2]相关演算!BC166)</f>
        <v/>
      </c>
      <c r="BD166" s="228" t="str">
        <f>IF([2]相关演算!BD166="","",[2]相关演算!BD166)</f>
        <v/>
      </c>
      <c r="BE166" s="228" t="str">
        <f>IF([2]相关演算!BE166="","",[2]相关演算!BE166)</f>
        <v/>
      </c>
      <c r="BF166" s="228" t="str">
        <f>IF([2]相关演算!BF166="","",[2]相关演算!BF166)</f>
        <v/>
      </c>
      <c r="BG166" s="228" t="str">
        <f>IF([2]相关演算!BG166="","",[2]相关演算!BG166)</f>
        <v/>
      </c>
      <c r="BH166" s="228" t="str">
        <f>IF([2]相关演算!BH166="","",[2]相关演算!BH166)</f>
        <v/>
      </c>
      <c r="BI166" s="228" t="str">
        <f>IF([2]相关演算!BI166="","",[2]相关演算!BI166)</f>
        <v/>
      </c>
      <c r="BJ166" s="228" t="str">
        <f>IF([2]相关演算!BJ166="","",[2]相关演算!BJ166)</f>
        <v/>
      </c>
      <c r="BK166" s="228" t="str">
        <f>IF([2]相关演算!BK166="","",[2]相关演算!BK166)</f>
        <v/>
      </c>
      <c r="BL166" s="228" t="str">
        <f>IF([2]相关演算!BL166="","",[2]相关演算!BL166)</f>
        <v/>
      </c>
      <c r="BM166" s="228" t="str">
        <f>IF([2]相关演算!BM166="","",[2]相关演算!BM166)</f>
        <v/>
      </c>
      <c r="BN166" s="228" t="str">
        <f>IF([2]相关演算!BN166="","",[2]相关演算!BN166)</f>
        <v/>
      </c>
      <c r="BO166" s="228" t="str">
        <f>IF([2]相关演算!BO166="","",[2]相关演算!BO166)</f>
        <v/>
      </c>
      <c r="BP166" s="228" t="str">
        <f>IF([2]相关演算!BP166="","",[2]相关演算!BP166)</f>
        <v/>
      </c>
      <c r="BQ166" s="228" t="str">
        <f>IF([2]相关演算!BQ166="","",[2]相关演算!BQ166)</f>
        <v/>
      </c>
      <c r="BR166" s="228" t="str">
        <f>IF([2]相关演算!BR166="","",[2]相关演算!BR166)</f>
        <v/>
      </c>
      <c r="BS166" s="228" t="str">
        <f>IF([2]相关演算!BS166="","",[2]相关演算!BS166)</f>
        <v/>
      </c>
      <c r="BT166" s="228" t="str">
        <f>IF([2]相关演算!BT166="","",[2]相关演算!BT166)</f>
        <v/>
      </c>
      <c r="BU166" s="228" t="str">
        <f>IF([2]相关演算!BU166="","",[2]相关演算!BU166)</f>
        <v/>
      </c>
      <c r="BV166" s="228" t="str">
        <f>IF([2]相关演算!BV166="","",[2]相关演算!BV166)</f>
        <v/>
      </c>
      <c r="BW166" s="228" t="str">
        <f>IF([2]相关演算!BW166="","",[2]相关演算!BW166)</f>
        <v/>
      </c>
      <c r="BX166" s="228" t="str">
        <f>IF([2]相关演算!BX166="","",[2]相关演算!BX166)</f>
        <v/>
      </c>
      <c r="BY166" s="228" t="str">
        <f>IF([2]相关演算!BY166="","",[2]相关演算!BY166)</f>
        <v/>
      </c>
      <c r="BZ166" s="228" t="str">
        <f>IF([2]相关演算!BZ166="","",[2]相关演算!BZ166)</f>
        <v/>
      </c>
      <c r="CA166" s="228" t="str">
        <f>IF([2]相关演算!CA166="","",[2]相关演算!CA166)</f>
        <v/>
      </c>
      <c r="CB166" s="228" t="str">
        <f>IF([2]相关演算!CB166="","",[2]相关演算!CB166)</f>
        <v/>
      </c>
      <c r="CC166" s="228" t="str">
        <f>IF([2]相关演算!CC166="","",[2]相关演算!CC166)</f>
        <v/>
      </c>
      <c r="CD166" s="228" t="str">
        <f>IF([2]相关演算!CD166="","",[2]相关演算!CD166)</f>
        <v/>
      </c>
      <c r="CE166" s="228" t="str">
        <f>IF([2]相关演算!CE166="","",[2]相关演算!CE166)</f>
        <v/>
      </c>
      <c r="CF166" s="228" t="str">
        <f>IF([2]相关演算!CF166="","",[2]相关演算!CF166)</f>
        <v/>
      </c>
      <c r="CG166" s="228" t="str">
        <f>IF([2]相关演算!CG166="","",[2]相关演算!CG166)</f>
        <v/>
      </c>
      <c r="CH166" s="228" t="str">
        <f>IF([2]相关演算!CH166="","",[2]相关演算!CH166)</f>
        <v/>
      </c>
      <c r="CI166" s="228" t="str">
        <f>IF([2]相关演算!CI166="","",[2]相关演算!CI166)</f>
        <v/>
      </c>
      <c r="CJ166" s="228" t="str">
        <f>IF([2]相关演算!CJ166="","",[2]相关演算!CJ166)</f>
        <v/>
      </c>
      <c r="CK166" s="228" t="str">
        <f>IF([2]相关演算!CK166="","",[2]相关演算!CK166)</f>
        <v/>
      </c>
      <c r="CL166" s="228" t="str">
        <f>IF([2]相关演算!CL166="","",[2]相关演算!CL166)</f>
        <v/>
      </c>
      <c r="CM166" s="228" t="str">
        <f>IF([2]相关演算!CM166="","",[2]相关演算!CM166)</f>
        <v/>
      </c>
      <c r="CN166" s="228" t="str">
        <f>IF([2]相关演算!CN166="","",[2]相关演算!CN166)</f>
        <v/>
      </c>
      <c r="CO166" s="228" t="str">
        <f>IF([2]相关演算!CO166="","",[2]相关演算!CO166)</f>
        <v/>
      </c>
      <c r="CP166" s="228" t="str">
        <f>IF([2]相关演算!CP166="","",[2]相关演算!CP166)</f>
        <v/>
      </c>
      <c r="CQ166" s="228" t="str">
        <f>IF([2]相关演算!CQ166="","",[2]相关演算!CQ166)</f>
        <v/>
      </c>
      <c r="CR166" s="228" t="str">
        <f>IF([2]相关演算!CR166="","",[2]相关演算!CR166)</f>
        <v/>
      </c>
      <c r="CS166" s="228" t="str">
        <f>IF([2]相关演算!CS166="","",[2]相关演算!CS166)</f>
        <v/>
      </c>
      <c r="CT166" s="228" t="str">
        <f>IF([2]相关演算!CT166="","",[2]相关演算!CT166)</f>
        <v/>
      </c>
      <c r="CU166" s="228" t="str">
        <f>IF([2]相关演算!CU166="","",[2]相关演算!CU166)</f>
        <v/>
      </c>
      <c r="CV166" s="228" t="str">
        <f>IF([2]相关演算!CV166="","",[2]相关演算!CV166)</f>
        <v/>
      </c>
      <c r="CW166" s="228" t="str">
        <f>IF([2]相关演算!CW166="","",[2]相关演算!CW166)</f>
        <v/>
      </c>
      <c r="CX166" s="228" t="str">
        <f>IF([2]相关演算!CX166="","",[2]相关演算!CX166)</f>
        <v/>
      </c>
      <c r="CY166" s="228" t="str">
        <f>IF([2]相关演算!CY166="","",[2]相关演算!CY166)</f>
        <v/>
      </c>
      <c r="CZ166" s="228" t="str">
        <f>IF([2]相关演算!CZ166="","",[2]相关演算!CZ166)</f>
        <v/>
      </c>
      <c r="DA166" s="228" t="str">
        <f>IF([2]相关演算!DA166="","",[2]相关演算!DA166)</f>
        <v/>
      </c>
      <c r="DB166" s="228" t="str">
        <f>IF([2]相关演算!DB166="","",[2]相关演算!DB166)</f>
        <v/>
      </c>
      <c r="DC166" s="228" t="str">
        <f>IF([2]相关演算!DC166="","",[2]相关演算!DC166)</f>
        <v/>
      </c>
      <c r="DD166" s="228" t="str">
        <f>IF([2]相关演算!DD166="","",[2]相关演算!DD166)</f>
        <v/>
      </c>
      <c r="DE166" s="228" t="str">
        <f>IF([2]相关演算!DE166="","",[2]相关演算!DE166)</f>
        <v/>
      </c>
      <c r="DF166" s="228" t="str">
        <f>IF([2]相关演算!DF166="","",[2]相关演算!DF166)</f>
        <v/>
      </c>
      <c r="DG166" s="228" t="str">
        <f>IF([2]相关演算!DG166="","",[2]相关演算!DG166)</f>
        <v/>
      </c>
      <c r="DH166" s="228" t="str">
        <f>IF([2]相关演算!DH166="","",[2]相关演算!DH166)</f>
        <v/>
      </c>
      <c r="DI166" s="228" t="str">
        <f>IF([2]相关演算!DI166="","",[2]相关演算!DI166)</f>
        <v/>
      </c>
      <c r="DJ166" s="228" t="str">
        <f>IF([2]相关演算!DJ166="","",[2]相关演算!DJ166)</f>
        <v/>
      </c>
      <c r="DK166" s="228" t="str">
        <f>IF([2]相关演算!DK166="","",[2]相关演算!DK166)</f>
        <v/>
      </c>
      <c r="DL166" s="228" t="str">
        <f>IF([2]相关演算!DL166="","",[2]相关演算!DL166)</f>
        <v/>
      </c>
      <c r="DM166" s="228" t="str">
        <f>IF([2]相关演算!DM166="","",[2]相关演算!DM166)</f>
        <v/>
      </c>
      <c r="DN166" s="228" t="str">
        <f>IF([2]相关演算!DN166="","",[2]相关演算!DN166)</f>
        <v/>
      </c>
      <c r="DO166" s="228" t="str">
        <f>IF([2]相关演算!DO166="","",[2]相关演算!DO166)</f>
        <v/>
      </c>
      <c r="DP166" s="228" t="str">
        <f>IF([2]相关演算!DP166="","",[2]相关演算!DP166)</f>
        <v/>
      </c>
      <c r="DQ166" s="228" t="str">
        <f>IF([2]相关演算!DQ166="","",[2]相关演算!DQ166)</f>
        <v/>
      </c>
      <c r="DR166" s="228" t="str">
        <f>IF([2]相关演算!DR166="","",[2]相关演算!DR166)</f>
        <v/>
      </c>
      <c r="DS166" s="228" t="str">
        <f>IF([2]相关演算!DS166="","",[2]相关演算!DS166)</f>
        <v/>
      </c>
      <c r="DT166" s="228" t="str">
        <f>IF([2]相关演算!DT166="","",[2]相关演算!DT166)</f>
        <v/>
      </c>
      <c r="DU166" s="228" t="str">
        <f>IF([2]相关演算!DU166="","",[2]相关演算!DU166)</f>
        <v/>
      </c>
      <c r="DV166" s="228" t="str">
        <f>IF([2]相关演算!DV166="","",[2]相关演算!DV166)</f>
        <v/>
      </c>
      <c r="DW166" s="228" t="str">
        <f>IF([2]相关演算!DW166="","",[2]相关演算!DW166)</f>
        <v/>
      </c>
      <c r="DX166" s="228" t="str">
        <f>IF([2]相关演算!DX166="","",[2]相关演算!DX166)</f>
        <v/>
      </c>
      <c r="DY166" s="228" t="str">
        <f>IF([2]相关演算!DY166="","",[2]相关演算!DY166)</f>
        <v/>
      </c>
      <c r="DZ166" s="228" t="str">
        <f>IF([2]相关演算!DZ166="","",[2]相关演算!DZ166)</f>
        <v/>
      </c>
      <c r="EA166" s="228" t="str">
        <f>IF([2]相关演算!EA166="","",[2]相关演算!EA166)</f>
        <v/>
      </c>
      <c r="EB166" s="228" t="str">
        <f>IF([2]相关演算!EB166="","",[2]相关演算!EB166)</f>
        <v/>
      </c>
      <c r="EC166" s="228" t="str">
        <f>IF([2]相关演算!EC166="","",[2]相关演算!EC166)</f>
        <v/>
      </c>
      <c r="ED166" s="228" t="str">
        <f>IF([2]相关演算!ED166="","",[2]相关演算!ED166)</f>
        <v/>
      </c>
      <c r="EE166" s="228" t="str">
        <f>IF([2]相关演算!EE166="","",[2]相关演算!EE166)</f>
        <v/>
      </c>
      <c r="EF166" s="228" t="str">
        <f>IF([2]相关演算!EF166="","",[2]相关演算!EF166)</f>
        <v/>
      </c>
      <c r="EG166" s="228" t="str">
        <f>IF([2]相关演算!EG166="","",[2]相关演算!EG166)</f>
        <v/>
      </c>
      <c r="EH166" s="228" t="str">
        <f>IF([2]相关演算!EH166="","",[2]相关演算!EH166)</f>
        <v/>
      </c>
      <c r="EI166" s="228" t="str">
        <f>IF([2]相关演算!EI166="","",[2]相关演算!EI166)</f>
        <v/>
      </c>
      <c r="EJ166" s="228" t="str">
        <f>IF([2]相关演算!EJ166="","",[2]相关演算!EJ166)</f>
        <v/>
      </c>
      <c r="EK166" s="228" t="str">
        <f>IF([2]相关演算!EK166="","",[2]相关演算!EK166)</f>
        <v/>
      </c>
      <c r="EL166" s="228" t="str">
        <f>IF([2]相关演算!EL166="","",[2]相关演算!EL166)</f>
        <v/>
      </c>
      <c r="EM166" s="228" t="str">
        <f>IF([2]相关演算!EM166="","",[2]相关演算!EM166)</f>
        <v/>
      </c>
      <c r="EN166" s="228" t="str">
        <f>IF([2]相关演算!EN166="","",[2]相关演算!EN166)</f>
        <v/>
      </c>
      <c r="EO166" s="228" t="str">
        <f>IF([2]相关演算!EO166="","",[2]相关演算!EO166)</f>
        <v/>
      </c>
      <c r="EP166" s="228" t="str">
        <f>IF([2]相关演算!EP166="","",[2]相关演算!EP166)</f>
        <v/>
      </c>
      <c r="EQ166" s="228" t="str">
        <f>IF([2]相关演算!EQ166="","",[2]相关演算!EQ166)</f>
        <v/>
      </c>
      <c r="ER166" s="228" t="str">
        <f>IF([2]相关演算!ER166="","",[2]相关演算!ER166)</f>
        <v/>
      </c>
      <c r="ES166" s="228" t="str">
        <f>IF([2]相关演算!ES166="","",[2]相关演算!ES166)</f>
        <v/>
      </c>
      <c r="ET166" s="228" t="str">
        <f>IF([2]相关演算!ET166="","",[2]相关演算!ET166)</f>
        <v/>
      </c>
      <c r="EU166" s="228" t="str">
        <f>IF([2]相关演算!EU166="","",[2]相关演算!EU166)</f>
        <v/>
      </c>
      <c r="EV166" s="228" t="str">
        <f>IF([2]相关演算!EV166="","",[2]相关演算!EV166)</f>
        <v/>
      </c>
      <c r="EW166" s="228" t="str">
        <f>IF([2]相关演算!EW166="","",[2]相关演算!EW166)</f>
        <v/>
      </c>
      <c r="EX166" s="228" t="str">
        <f>IF([2]相关演算!EX166="","",[2]相关演算!EX166)</f>
        <v/>
      </c>
      <c r="EY166" s="228" t="str">
        <f>IF([2]相关演算!EY166="","",[2]相关演算!EY166)</f>
        <v/>
      </c>
      <c r="EZ166" s="228" t="str">
        <f>IF([2]相关演算!EZ166="","",[2]相关演算!EZ166)</f>
        <v/>
      </c>
      <c r="FA166" s="228" t="str">
        <f>IF([2]相关演算!FA166="","",[2]相关演算!FA166)</f>
        <v/>
      </c>
      <c r="FB166" s="228" t="str">
        <f>IF([2]相关演算!FB166="","",[2]相关演算!FB166)</f>
        <v/>
      </c>
      <c r="FC166" s="228" t="str">
        <f>IF([2]相关演算!FC166="","",[2]相关演算!FC166)</f>
        <v/>
      </c>
      <c r="FD166" s="228" t="str">
        <f>IF([2]相关演算!FD166="","",[2]相关演算!FD166)</f>
        <v/>
      </c>
      <c r="FE166" s="228" t="str">
        <f>IF([2]相关演算!FE166="","",[2]相关演算!FE166)</f>
        <v/>
      </c>
      <c r="FF166" s="228" t="str">
        <f>IF([2]相关演算!FF166="","",[2]相关演算!FF166)</f>
        <v/>
      </c>
      <c r="FG166" s="228" t="str">
        <f>IF([2]相关演算!FG166="","",[2]相关演算!FG166)</f>
        <v/>
      </c>
      <c r="FH166" s="228">
        <f>IF([2]相关演算!FH166="","",[2]相关演算!FH166)</f>
        <v>10151</v>
      </c>
      <c r="FI166" s="228" t="str">
        <f>IF([2]相关演算!FI166="","",[2]相关演算!FI166)</f>
        <v/>
      </c>
      <c r="FJ166" s="228" t="str">
        <f>IF([2]相关演算!FJ166="","",[2]相关演算!FJ166)</f>
        <v/>
      </c>
      <c r="FK166" s="228" t="str">
        <f>IF([2]相关演算!FK166="","",[2]相关演算!FK166)</f>
        <v/>
      </c>
      <c r="FL166" s="228" t="str">
        <f>IF([2]相关演算!FL166="","",[2]相关演算!FL166)</f>
        <v/>
      </c>
      <c r="FM166" s="228" t="str">
        <f>IF([2]相关演算!FM166="","",[2]相关演算!FM166)</f>
        <v/>
      </c>
      <c r="FN166" s="228" t="str">
        <f>IF([2]相关演算!FN166="","",[2]相关演算!FN166)</f>
        <v/>
      </c>
      <c r="FO166" s="228" t="str">
        <f>IF([2]相关演算!FO166="","",[2]相关演算!FO166)</f>
        <v/>
      </c>
      <c r="FP166" s="228" t="str">
        <f>IF([2]相关演算!FP166="","",[2]相关演算!FP166)</f>
        <v/>
      </c>
      <c r="FQ166" s="228" t="str">
        <f>IF([2]相关演算!FQ166="","",[2]相关演算!FQ166)</f>
        <v/>
      </c>
      <c r="FR166" s="228" t="str">
        <f>IF([2]相关演算!FR166="","",[2]相关演算!FR166)</f>
        <v/>
      </c>
      <c r="FS166" s="228" t="str">
        <f>IF([2]相关演算!FS166="","",[2]相关演算!FS166)</f>
        <v/>
      </c>
      <c r="FT166" s="228" t="str">
        <f>IF([2]相关演算!FT166="","",[2]相关演算!FT166)</f>
        <v/>
      </c>
      <c r="FU166" s="228" t="str">
        <f>IF([2]相关演算!FU166="","",[2]相关演算!FU166)</f>
        <v/>
      </c>
      <c r="FV166" s="228" t="str">
        <f>IF([2]相关演算!FV166="","",[2]相关演算!FV166)</f>
        <v/>
      </c>
      <c r="FW166" s="228" t="str">
        <f>IF([2]相关演算!FW166="","",[2]相关演算!FW166)</f>
        <v/>
      </c>
      <c r="FX166" s="228" t="str">
        <f>IF([2]相关演算!FX166="","",[2]相关演算!FX166)</f>
        <v/>
      </c>
      <c r="FY166" s="228" t="str">
        <f>IF([2]相关演算!FY166="","",[2]相关演算!FY166)</f>
        <v/>
      </c>
      <c r="FZ166" s="228" t="str">
        <f>IF([2]相关演算!FZ166="","",[2]相关演算!FZ166)</f>
        <v/>
      </c>
      <c r="GA166" s="228" t="str">
        <f>IF([2]相关演算!GA166="","",[2]相关演算!GA166)</f>
        <v/>
      </c>
      <c r="GB166" s="228" t="str">
        <f>IF([2]相关演算!GB166="","",[2]相关演算!GB166)</f>
        <v/>
      </c>
      <c r="GC166" s="228" t="str">
        <f>IF([2]相关演算!GC166="","",[2]相关演算!GC166)</f>
        <v/>
      </c>
      <c r="GD166" s="228" t="str">
        <f>IF([2]相关演算!GD166="","",[2]相关演算!GD166)</f>
        <v/>
      </c>
      <c r="GE166" s="228" t="str">
        <f>IF([2]相关演算!GE166="","",[2]相关演算!GE166)</f>
        <v/>
      </c>
      <c r="GF166" s="228" t="str">
        <f>IF([2]相关演算!GF166="","",[2]相关演算!GF166)</f>
        <v/>
      </c>
      <c r="GG166" s="228" t="str">
        <f>IF([2]相关演算!GG166="","",[2]相关演算!GG166)</f>
        <v/>
      </c>
      <c r="GH166" s="228" t="str">
        <f>IF([2]相关演算!GH166="","",[2]相关演算!GH166)</f>
        <v/>
      </c>
      <c r="GI166" s="228" t="str">
        <f>IF([2]相关演算!GI166="","",[2]相关演算!GI166)</f>
        <v/>
      </c>
      <c r="GJ166" s="228" t="str">
        <f>IF([2]相关演算!GJ166="","",[2]相关演算!GJ166)</f>
        <v/>
      </c>
      <c r="GK166" s="228" t="str">
        <f>IF([2]相关演算!GK166="","",[2]相关演算!GK166)</f>
        <v/>
      </c>
      <c r="GL166" s="228" t="str">
        <f>IF([2]相关演算!GL166="","",[2]相关演算!GL166)</f>
        <v/>
      </c>
      <c r="GM166" s="228" t="str">
        <f>IF([2]相关演算!GM166="","",[2]相关演算!GM166)</f>
        <v/>
      </c>
      <c r="GN166" s="228" t="str">
        <f>IF([2]相关演算!GN166="","",[2]相关演算!GN166)</f>
        <v/>
      </c>
      <c r="GO166" s="228" t="str">
        <f>IF([2]相关演算!GO166="","",[2]相关演算!GO166)</f>
        <v/>
      </c>
      <c r="GP166" s="228" t="str">
        <f>IF([2]相关演算!GP166="","",[2]相关演算!GP166)</f>
        <v/>
      </c>
      <c r="GQ166" s="228" t="str">
        <f>IF([2]相关演算!GQ166="","",[2]相关演算!GQ166)</f>
        <v/>
      </c>
      <c r="GR166" s="228" t="str">
        <f>IF([2]相关演算!GR166="","",[2]相关演算!GR166)</f>
        <v/>
      </c>
      <c r="GS166" s="228" t="str">
        <f>IF([2]相关演算!GS166="","",[2]相关演算!GS166)</f>
        <v/>
      </c>
      <c r="GT166" s="228" t="str">
        <f>IF([2]相关演算!GT166="","",[2]相关演算!GT166)</f>
        <v/>
      </c>
      <c r="GU166" s="228" t="str">
        <f>IF([2]相关演算!GU166="","",[2]相关演算!GU166)</f>
        <v/>
      </c>
      <c r="GV166" s="228" t="str">
        <f>IF([2]相关演算!GV166="","",[2]相关演算!GV166)</f>
        <v/>
      </c>
      <c r="GW166" s="228" t="str">
        <f>IF([2]相关演算!GW166="","",[2]相关演算!GW166)</f>
        <v/>
      </c>
      <c r="GX166" s="228" t="str">
        <f>IF([2]相关演算!GX166="","",[2]相关演算!GX166)</f>
        <v/>
      </c>
      <c r="GY166" s="228" t="str">
        <f>IF([2]相关演算!GY166="","",[2]相关演算!GY166)</f>
        <v/>
      </c>
      <c r="GZ166" s="228" t="str">
        <f>IF([2]相关演算!GZ166="","",[2]相关演算!GZ166)</f>
        <v/>
      </c>
    </row>
    <row r="167" spans="1:208">
      <c r="A167" s="228" t="str">
        <f>IF([2]相关演算!A167="","",[2]相关演算!A167)</f>
        <v/>
      </c>
      <c r="B167" s="228" t="str">
        <f>IF([2]相关演算!B167="","",[2]相关演算!B167)</f>
        <v/>
      </c>
      <c r="C167" s="228" t="str">
        <f>IF([2]相关演算!C167="","",[2]相关演算!C167)</f>
        <v/>
      </c>
      <c r="D167" s="228" t="str">
        <f>IF([2]相关演算!D167="","",[2]相关演算!D167)</f>
        <v/>
      </c>
      <c r="E167" s="228" t="str">
        <f>IF([2]相关演算!E167="","",[2]相关演算!E167)</f>
        <v/>
      </c>
      <c r="F167" s="228" t="str">
        <f>IF([2]相关演算!F167="","",[2]相关演算!F167)</f>
        <v/>
      </c>
      <c r="G167" s="228" t="str">
        <f>IF([2]相关演算!G167="","",[2]相关演算!G167)</f>
        <v/>
      </c>
      <c r="H167" s="228" t="str">
        <f>IF([2]相关演算!H167="","",[2]相关演算!H167)</f>
        <v/>
      </c>
      <c r="I167" s="228" t="str">
        <f>IF([2]相关演算!I167="","",[2]相关演算!I167)</f>
        <v/>
      </c>
      <c r="J167" s="228" t="str">
        <f>IF([2]相关演算!J167="","",[2]相关演算!J167)</f>
        <v/>
      </c>
      <c r="K167" s="228" t="str">
        <f>IF([2]相关演算!K167="","",[2]相关演算!K167)</f>
        <v/>
      </c>
      <c r="L167" s="228" t="str">
        <f>IF([2]相关演算!L167="","",[2]相关演算!L167)</f>
        <v/>
      </c>
      <c r="M167" s="228" t="str">
        <f>IF([2]相关演算!M167="","",[2]相关演算!M167)</f>
        <v/>
      </c>
      <c r="N167" s="228" t="str">
        <f>IF([2]相关演算!N167="","",[2]相关演算!N167)</f>
        <v/>
      </c>
      <c r="O167" s="228" t="str">
        <f>IF([2]相关演算!O167="","",[2]相关演算!O167)</f>
        <v/>
      </c>
      <c r="P167" s="228" t="str">
        <f>IF([2]相关演算!P167="","",[2]相关演算!P167)</f>
        <v/>
      </c>
      <c r="Q167" s="228" t="str">
        <f>IF([2]相关演算!Q167="","",[2]相关演算!Q167)</f>
        <v/>
      </c>
      <c r="R167" s="228" t="str">
        <f>IF([2]相关演算!R167="","",[2]相关演算!R167)</f>
        <v/>
      </c>
      <c r="S167" s="228" t="str">
        <f>IF([2]相关演算!S167="","",[2]相关演算!S167)</f>
        <v/>
      </c>
      <c r="T167" s="228" t="str">
        <f>IF([2]相关演算!T167="","",[2]相关演算!T167)</f>
        <v/>
      </c>
      <c r="U167" s="228" t="str">
        <f>IF([2]相关演算!U167="","",[2]相关演算!U167)</f>
        <v/>
      </c>
      <c r="V167" s="228" t="str">
        <f>IF([2]相关演算!V167="","",[2]相关演算!V167)</f>
        <v/>
      </c>
      <c r="W167" s="228" t="str">
        <f>IF([2]相关演算!W167="","",[2]相关演算!W167)</f>
        <v/>
      </c>
      <c r="X167" s="228" t="str">
        <f>IF([2]相关演算!X167="","",[2]相关演算!X167)</f>
        <v/>
      </c>
      <c r="Y167" s="228" t="str">
        <f>IF([2]相关演算!Y167="","",[2]相关演算!Y167)</f>
        <v/>
      </c>
      <c r="Z167" s="228" t="str">
        <f>IF([2]相关演算!Z167="","",[2]相关演算!Z167)</f>
        <v/>
      </c>
      <c r="AA167" s="228" t="str">
        <f>IF([2]相关演算!AA167="","",[2]相关演算!AA167)</f>
        <v/>
      </c>
      <c r="AB167" s="228" t="str">
        <f>IF([2]相关演算!AB167="","",[2]相关演算!AB167)</f>
        <v/>
      </c>
      <c r="AC167" s="228" t="str">
        <f>IF([2]相关演算!AC167="","",[2]相关演算!AC167)</f>
        <v/>
      </c>
      <c r="AD167" s="228" t="str">
        <f>IF([2]相关演算!AD167="","",[2]相关演算!AD167)</f>
        <v/>
      </c>
      <c r="AE167" s="228" t="str">
        <f>IF([2]相关演算!AE167="","",[2]相关演算!AE167)</f>
        <v/>
      </c>
      <c r="AF167" s="228" t="str">
        <f>IF([2]相关演算!AF167="","",[2]相关演算!AF167)</f>
        <v/>
      </c>
      <c r="AG167" s="228" t="str">
        <f>IF([2]相关演算!AG167="","",[2]相关演算!AG167)</f>
        <v/>
      </c>
      <c r="AH167" s="228" t="str">
        <f>IF([2]相关演算!AH167="","",[2]相关演算!AH167)</f>
        <v/>
      </c>
      <c r="AI167" s="228" t="str">
        <f>IF([2]相关演算!AI167="","",[2]相关演算!AI167)</f>
        <v/>
      </c>
      <c r="AJ167" s="228" t="str">
        <f>IF([2]相关演算!AJ167="","",[2]相关演算!AJ167)</f>
        <v/>
      </c>
      <c r="AK167" s="228" t="str">
        <f>IF([2]相关演算!AK167="","",[2]相关演算!AK167)</f>
        <v/>
      </c>
      <c r="AL167" s="228" t="str">
        <f>IF([2]相关演算!AL167="","",[2]相关演算!AL167)</f>
        <v/>
      </c>
      <c r="AM167" s="228" t="str">
        <f>IF([2]相关演算!AM167="","",[2]相关演算!AM167)</f>
        <v/>
      </c>
      <c r="AN167" s="228" t="str">
        <f>IF([2]相关演算!AN167="","",[2]相关演算!AN167)</f>
        <v/>
      </c>
      <c r="AO167" s="228" t="str">
        <f>IF([2]相关演算!AO167="","",[2]相关演算!AO167)</f>
        <v/>
      </c>
      <c r="AP167" s="228" t="str">
        <f>IF([2]相关演算!AP167="","",[2]相关演算!AP167)</f>
        <v/>
      </c>
      <c r="AQ167" s="228" t="str">
        <f>IF([2]相关演算!AQ167="","",[2]相关演算!AQ167)</f>
        <v/>
      </c>
      <c r="AR167" s="228" t="str">
        <f>IF([2]相关演算!AR167="","",[2]相关演算!AR167)</f>
        <v/>
      </c>
      <c r="AS167" s="228" t="str">
        <f>IF([2]相关演算!AS167="","",[2]相关演算!AS167)</f>
        <v/>
      </c>
      <c r="AT167" s="228" t="str">
        <f>IF([2]相关演算!AT167="","",[2]相关演算!AT167)</f>
        <v/>
      </c>
      <c r="AU167" s="228" t="str">
        <f>IF([2]相关演算!AU167="","",[2]相关演算!AU167)</f>
        <v/>
      </c>
      <c r="AV167" s="228" t="str">
        <f>IF([2]相关演算!AV167="","",[2]相关演算!AV167)</f>
        <v/>
      </c>
      <c r="AW167" s="228" t="str">
        <f>IF([2]相关演算!AW167="","",[2]相关演算!AW167)</f>
        <v/>
      </c>
      <c r="AX167" s="228" t="str">
        <f>IF([2]相关演算!AX167="","",[2]相关演算!AX167)</f>
        <v/>
      </c>
      <c r="AY167" s="228" t="str">
        <f>IF([2]相关演算!AY167="","",[2]相关演算!AY167)</f>
        <v/>
      </c>
      <c r="AZ167" s="228" t="str">
        <f>IF([2]相关演算!AZ167="","",[2]相关演算!AZ167)</f>
        <v/>
      </c>
      <c r="BA167" s="228" t="str">
        <f>IF([2]相关演算!BA167="","",[2]相关演算!BA167)</f>
        <v/>
      </c>
      <c r="BB167" s="228" t="str">
        <f>IF([2]相关演算!BB167="","",[2]相关演算!BB167)</f>
        <v/>
      </c>
      <c r="BC167" s="228" t="str">
        <f>IF([2]相关演算!BC167="","",[2]相关演算!BC167)</f>
        <v/>
      </c>
      <c r="BD167" s="228" t="str">
        <f>IF([2]相关演算!BD167="","",[2]相关演算!BD167)</f>
        <v/>
      </c>
      <c r="BE167" s="228" t="str">
        <f>IF([2]相关演算!BE167="","",[2]相关演算!BE167)</f>
        <v/>
      </c>
      <c r="BF167" s="228" t="str">
        <f>IF([2]相关演算!BF167="","",[2]相关演算!BF167)</f>
        <v/>
      </c>
      <c r="BG167" s="228" t="str">
        <f>IF([2]相关演算!BG167="","",[2]相关演算!BG167)</f>
        <v/>
      </c>
      <c r="BH167" s="228" t="str">
        <f>IF([2]相关演算!BH167="","",[2]相关演算!BH167)</f>
        <v/>
      </c>
      <c r="BI167" s="228" t="str">
        <f>IF([2]相关演算!BI167="","",[2]相关演算!BI167)</f>
        <v/>
      </c>
      <c r="BJ167" s="228" t="str">
        <f>IF([2]相关演算!BJ167="","",[2]相关演算!BJ167)</f>
        <v/>
      </c>
      <c r="BK167" s="228" t="str">
        <f>IF([2]相关演算!BK167="","",[2]相关演算!BK167)</f>
        <v/>
      </c>
      <c r="BL167" s="228" t="str">
        <f>IF([2]相关演算!BL167="","",[2]相关演算!BL167)</f>
        <v/>
      </c>
      <c r="BM167" s="228" t="str">
        <f>IF([2]相关演算!BM167="","",[2]相关演算!BM167)</f>
        <v/>
      </c>
      <c r="BN167" s="228" t="str">
        <f>IF([2]相关演算!BN167="","",[2]相关演算!BN167)</f>
        <v/>
      </c>
      <c r="BO167" s="228" t="str">
        <f>IF([2]相关演算!BO167="","",[2]相关演算!BO167)</f>
        <v/>
      </c>
      <c r="BP167" s="228" t="str">
        <f>IF([2]相关演算!BP167="","",[2]相关演算!BP167)</f>
        <v/>
      </c>
      <c r="BQ167" s="228" t="str">
        <f>IF([2]相关演算!BQ167="","",[2]相关演算!BQ167)</f>
        <v/>
      </c>
      <c r="BR167" s="228" t="str">
        <f>IF([2]相关演算!BR167="","",[2]相关演算!BR167)</f>
        <v/>
      </c>
      <c r="BS167" s="228" t="str">
        <f>IF([2]相关演算!BS167="","",[2]相关演算!BS167)</f>
        <v/>
      </c>
      <c r="BT167" s="228" t="str">
        <f>IF([2]相关演算!BT167="","",[2]相关演算!BT167)</f>
        <v/>
      </c>
      <c r="BU167" s="228" t="str">
        <f>IF([2]相关演算!BU167="","",[2]相关演算!BU167)</f>
        <v/>
      </c>
      <c r="BV167" s="228" t="str">
        <f>IF([2]相关演算!BV167="","",[2]相关演算!BV167)</f>
        <v/>
      </c>
      <c r="BW167" s="228" t="str">
        <f>IF([2]相关演算!BW167="","",[2]相关演算!BW167)</f>
        <v/>
      </c>
      <c r="BX167" s="228" t="str">
        <f>IF([2]相关演算!BX167="","",[2]相关演算!BX167)</f>
        <v/>
      </c>
      <c r="BY167" s="228" t="str">
        <f>IF([2]相关演算!BY167="","",[2]相关演算!BY167)</f>
        <v/>
      </c>
      <c r="BZ167" s="228" t="str">
        <f>IF([2]相关演算!BZ167="","",[2]相关演算!BZ167)</f>
        <v/>
      </c>
      <c r="CA167" s="228" t="str">
        <f>IF([2]相关演算!CA167="","",[2]相关演算!CA167)</f>
        <v/>
      </c>
      <c r="CB167" s="228" t="str">
        <f>IF([2]相关演算!CB167="","",[2]相关演算!CB167)</f>
        <v/>
      </c>
      <c r="CC167" s="228" t="str">
        <f>IF([2]相关演算!CC167="","",[2]相关演算!CC167)</f>
        <v/>
      </c>
      <c r="CD167" s="228" t="str">
        <f>IF([2]相关演算!CD167="","",[2]相关演算!CD167)</f>
        <v/>
      </c>
      <c r="CE167" s="228" t="str">
        <f>IF([2]相关演算!CE167="","",[2]相关演算!CE167)</f>
        <v/>
      </c>
      <c r="CF167" s="228" t="str">
        <f>IF([2]相关演算!CF167="","",[2]相关演算!CF167)</f>
        <v/>
      </c>
      <c r="CG167" s="228" t="str">
        <f>IF([2]相关演算!CG167="","",[2]相关演算!CG167)</f>
        <v/>
      </c>
      <c r="CH167" s="228" t="str">
        <f>IF([2]相关演算!CH167="","",[2]相关演算!CH167)</f>
        <v/>
      </c>
      <c r="CI167" s="228" t="str">
        <f>IF([2]相关演算!CI167="","",[2]相关演算!CI167)</f>
        <v/>
      </c>
      <c r="CJ167" s="228" t="str">
        <f>IF([2]相关演算!CJ167="","",[2]相关演算!CJ167)</f>
        <v/>
      </c>
      <c r="CK167" s="228" t="str">
        <f>IF([2]相关演算!CK167="","",[2]相关演算!CK167)</f>
        <v/>
      </c>
      <c r="CL167" s="228" t="str">
        <f>IF([2]相关演算!CL167="","",[2]相关演算!CL167)</f>
        <v/>
      </c>
      <c r="CM167" s="228" t="str">
        <f>IF([2]相关演算!CM167="","",[2]相关演算!CM167)</f>
        <v/>
      </c>
      <c r="CN167" s="228" t="str">
        <f>IF([2]相关演算!CN167="","",[2]相关演算!CN167)</f>
        <v/>
      </c>
      <c r="CO167" s="228" t="str">
        <f>IF([2]相关演算!CO167="","",[2]相关演算!CO167)</f>
        <v/>
      </c>
      <c r="CP167" s="228" t="str">
        <f>IF([2]相关演算!CP167="","",[2]相关演算!CP167)</f>
        <v/>
      </c>
      <c r="CQ167" s="228" t="str">
        <f>IF([2]相关演算!CQ167="","",[2]相关演算!CQ167)</f>
        <v/>
      </c>
      <c r="CR167" s="228" t="str">
        <f>IF([2]相关演算!CR167="","",[2]相关演算!CR167)</f>
        <v/>
      </c>
      <c r="CS167" s="228" t="str">
        <f>IF([2]相关演算!CS167="","",[2]相关演算!CS167)</f>
        <v/>
      </c>
      <c r="CT167" s="228" t="str">
        <f>IF([2]相关演算!CT167="","",[2]相关演算!CT167)</f>
        <v/>
      </c>
      <c r="CU167" s="228" t="str">
        <f>IF([2]相关演算!CU167="","",[2]相关演算!CU167)</f>
        <v/>
      </c>
      <c r="CV167" s="228" t="str">
        <f>IF([2]相关演算!CV167="","",[2]相关演算!CV167)</f>
        <v/>
      </c>
      <c r="CW167" s="228" t="str">
        <f>IF([2]相关演算!CW167="","",[2]相关演算!CW167)</f>
        <v/>
      </c>
      <c r="CX167" s="228" t="str">
        <f>IF([2]相关演算!CX167="","",[2]相关演算!CX167)</f>
        <v/>
      </c>
      <c r="CY167" s="228" t="str">
        <f>IF([2]相关演算!CY167="","",[2]相关演算!CY167)</f>
        <v/>
      </c>
      <c r="CZ167" s="228" t="str">
        <f>IF([2]相关演算!CZ167="","",[2]相关演算!CZ167)</f>
        <v/>
      </c>
      <c r="DA167" s="228" t="str">
        <f>IF([2]相关演算!DA167="","",[2]相关演算!DA167)</f>
        <v/>
      </c>
      <c r="DB167" s="228" t="str">
        <f>IF([2]相关演算!DB167="","",[2]相关演算!DB167)</f>
        <v/>
      </c>
      <c r="DC167" s="228" t="str">
        <f>IF([2]相关演算!DC167="","",[2]相关演算!DC167)</f>
        <v/>
      </c>
      <c r="DD167" s="228" t="str">
        <f>IF([2]相关演算!DD167="","",[2]相关演算!DD167)</f>
        <v/>
      </c>
      <c r="DE167" s="228" t="str">
        <f>IF([2]相关演算!DE167="","",[2]相关演算!DE167)</f>
        <v/>
      </c>
      <c r="DF167" s="228" t="str">
        <f>IF([2]相关演算!DF167="","",[2]相关演算!DF167)</f>
        <v/>
      </c>
      <c r="DG167" s="228" t="str">
        <f>IF([2]相关演算!DG167="","",[2]相关演算!DG167)</f>
        <v/>
      </c>
      <c r="DH167" s="228" t="str">
        <f>IF([2]相关演算!DH167="","",[2]相关演算!DH167)</f>
        <v/>
      </c>
      <c r="DI167" s="228" t="str">
        <f>IF([2]相关演算!DI167="","",[2]相关演算!DI167)</f>
        <v/>
      </c>
      <c r="DJ167" s="228" t="str">
        <f>IF([2]相关演算!DJ167="","",[2]相关演算!DJ167)</f>
        <v/>
      </c>
      <c r="DK167" s="228" t="str">
        <f>IF([2]相关演算!DK167="","",[2]相关演算!DK167)</f>
        <v/>
      </c>
      <c r="DL167" s="228" t="str">
        <f>IF([2]相关演算!DL167="","",[2]相关演算!DL167)</f>
        <v/>
      </c>
      <c r="DM167" s="228" t="str">
        <f>IF([2]相关演算!DM167="","",[2]相关演算!DM167)</f>
        <v/>
      </c>
      <c r="DN167" s="228" t="str">
        <f>IF([2]相关演算!DN167="","",[2]相关演算!DN167)</f>
        <v/>
      </c>
      <c r="DO167" s="228" t="str">
        <f>IF([2]相关演算!DO167="","",[2]相关演算!DO167)</f>
        <v/>
      </c>
      <c r="DP167" s="228" t="str">
        <f>IF([2]相关演算!DP167="","",[2]相关演算!DP167)</f>
        <v/>
      </c>
      <c r="DQ167" s="228" t="str">
        <f>IF([2]相关演算!DQ167="","",[2]相关演算!DQ167)</f>
        <v/>
      </c>
      <c r="DR167" s="228" t="str">
        <f>IF([2]相关演算!DR167="","",[2]相关演算!DR167)</f>
        <v/>
      </c>
      <c r="DS167" s="228" t="str">
        <f>IF([2]相关演算!DS167="","",[2]相关演算!DS167)</f>
        <v/>
      </c>
      <c r="DT167" s="228" t="str">
        <f>IF([2]相关演算!DT167="","",[2]相关演算!DT167)</f>
        <v/>
      </c>
      <c r="DU167" s="228" t="str">
        <f>IF([2]相关演算!DU167="","",[2]相关演算!DU167)</f>
        <v/>
      </c>
      <c r="DV167" s="228" t="str">
        <f>IF([2]相关演算!DV167="","",[2]相关演算!DV167)</f>
        <v/>
      </c>
      <c r="DW167" s="228" t="str">
        <f>IF([2]相关演算!DW167="","",[2]相关演算!DW167)</f>
        <v/>
      </c>
      <c r="DX167" s="228" t="str">
        <f>IF([2]相关演算!DX167="","",[2]相关演算!DX167)</f>
        <v/>
      </c>
      <c r="DY167" s="228" t="str">
        <f>IF([2]相关演算!DY167="","",[2]相关演算!DY167)</f>
        <v/>
      </c>
      <c r="DZ167" s="228" t="str">
        <f>IF([2]相关演算!DZ167="","",[2]相关演算!DZ167)</f>
        <v/>
      </c>
      <c r="EA167" s="228" t="str">
        <f>IF([2]相关演算!EA167="","",[2]相关演算!EA167)</f>
        <v/>
      </c>
      <c r="EB167" s="228" t="str">
        <f>IF([2]相关演算!EB167="","",[2]相关演算!EB167)</f>
        <v/>
      </c>
      <c r="EC167" s="228" t="str">
        <f>IF([2]相关演算!EC167="","",[2]相关演算!EC167)</f>
        <v/>
      </c>
      <c r="ED167" s="228" t="str">
        <f>IF([2]相关演算!ED167="","",[2]相关演算!ED167)</f>
        <v/>
      </c>
      <c r="EE167" s="228" t="str">
        <f>IF([2]相关演算!EE167="","",[2]相关演算!EE167)</f>
        <v/>
      </c>
      <c r="EF167" s="228" t="str">
        <f>IF([2]相关演算!EF167="","",[2]相关演算!EF167)</f>
        <v/>
      </c>
      <c r="EG167" s="228" t="str">
        <f>IF([2]相关演算!EG167="","",[2]相关演算!EG167)</f>
        <v/>
      </c>
      <c r="EH167" s="228" t="str">
        <f>IF([2]相关演算!EH167="","",[2]相关演算!EH167)</f>
        <v/>
      </c>
      <c r="EI167" s="228" t="str">
        <f>IF([2]相关演算!EI167="","",[2]相关演算!EI167)</f>
        <v/>
      </c>
      <c r="EJ167" s="228" t="str">
        <f>IF([2]相关演算!EJ167="","",[2]相关演算!EJ167)</f>
        <v/>
      </c>
      <c r="EK167" s="228" t="str">
        <f>IF([2]相关演算!EK167="","",[2]相关演算!EK167)</f>
        <v/>
      </c>
      <c r="EL167" s="228" t="str">
        <f>IF([2]相关演算!EL167="","",[2]相关演算!EL167)</f>
        <v/>
      </c>
      <c r="EM167" s="228" t="str">
        <f>IF([2]相关演算!EM167="","",[2]相关演算!EM167)</f>
        <v/>
      </c>
      <c r="EN167" s="228" t="str">
        <f>IF([2]相关演算!EN167="","",[2]相关演算!EN167)</f>
        <v/>
      </c>
      <c r="EO167" s="228" t="str">
        <f>IF([2]相关演算!EO167="","",[2]相关演算!EO167)</f>
        <v/>
      </c>
      <c r="EP167" s="228" t="str">
        <f>IF([2]相关演算!EP167="","",[2]相关演算!EP167)</f>
        <v/>
      </c>
      <c r="EQ167" s="228" t="str">
        <f>IF([2]相关演算!EQ167="","",[2]相关演算!EQ167)</f>
        <v/>
      </c>
      <c r="ER167" s="228" t="str">
        <f>IF([2]相关演算!ER167="","",[2]相关演算!ER167)</f>
        <v/>
      </c>
      <c r="ES167" s="228" t="str">
        <f>IF([2]相关演算!ES167="","",[2]相关演算!ES167)</f>
        <v/>
      </c>
      <c r="ET167" s="228" t="str">
        <f>IF([2]相关演算!ET167="","",[2]相关演算!ET167)</f>
        <v/>
      </c>
      <c r="EU167" s="228" t="str">
        <f>IF([2]相关演算!EU167="","",[2]相关演算!EU167)</f>
        <v/>
      </c>
      <c r="EV167" s="228" t="str">
        <f>IF([2]相关演算!EV167="","",[2]相关演算!EV167)</f>
        <v/>
      </c>
      <c r="EW167" s="228" t="str">
        <f>IF([2]相关演算!EW167="","",[2]相关演算!EW167)</f>
        <v/>
      </c>
      <c r="EX167" s="228" t="str">
        <f>IF([2]相关演算!EX167="","",[2]相关演算!EX167)</f>
        <v/>
      </c>
      <c r="EY167" s="228" t="str">
        <f>IF([2]相关演算!EY167="","",[2]相关演算!EY167)</f>
        <v/>
      </c>
      <c r="EZ167" s="228" t="str">
        <f>IF([2]相关演算!EZ167="","",[2]相关演算!EZ167)</f>
        <v/>
      </c>
      <c r="FA167" s="228" t="str">
        <f>IF([2]相关演算!FA167="","",[2]相关演算!FA167)</f>
        <v/>
      </c>
      <c r="FB167" s="228" t="str">
        <f>IF([2]相关演算!FB167="","",[2]相关演算!FB167)</f>
        <v/>
      </c>
      <c r="FC167" s="228" t="str">
        <f>IF([2]相关演算!FC167="","",[2]相关演算!FC167)</f>
        <v/>
      </c>
      <c r="FD167" s="228" t="str">
        <f>IF([2]相关演算!FD167="","",[2]相关演算!FD167)</f>
        <v/>
      </c>
      <c r="FE167" s="228" t="str">
        <f>IF([2]相关演算!FE167="","",[2]相关演算!FE167)</f>
        <v/>
      </c>
      <c r="FF167" s="228" t="str">
        <f>IF([2]相关演算!FF167="","",[2]相关演算!FF167)</f>
        <v/>
      </c>
      <c r="FG167" s="228" t="str">
        <f>IF([2]相关演算!FG167="","",[2]相关演算!FG167)</f>
        <v/>
      </c>
      <c r="FH167" s="228">
        <f>IF([2]相关演算!FH167="","",[2]相关演算!FH167)</f>
        <v>10152</v>
      </c>
      <c r="FI167" s="228" t="str">
        <f>IF([2]相关演算!FI167="","",[2]相关演算!FI167)</f>
        <v/>
      </c>
      <c r="FJ167" s="228" t="str">
        <f>IF([2]相关演算!FJ167="","",[2]相关演算!FJ167)</f>
        <v/>
      </c>
      <c r="FK167" s="228" t="str">
        <f>IF([2]相关演算!FK167="","",[2]相关演算!FK167)</f>
        <v/>
      </c>
      <c r="FL167" s="228" t="str">
        <f>IF([2]相关演算!FL167="","",[2]相关演算!FL167)</f>
        <v/>
      </c>
      <c r="FM167" s="228" t="str">
        <f>IF([2]相关演算!FM167="","",[2]相关演算!FM167)</f>
        <v/>
      </c>
      <c r="FN167" s="228" t="str">
        <f>IF([2]相关演算!FN167="","",[2]相关演算!FN167)</f>
        <v/>
      </c>
      <c r="FO167" s="228" t="str">
        <f>IF([2]相关演算!FO167="","",[2]相关演算!FO167)</f>
        <v/>
      </c>
      <c r="FP167" s="228" t="str">
        <f>IF([2]相关演算!FP167="","",[2]相关演算!FP167)</f>
        <v/>
      </c>
      <c r="FQ167" s="228" t="str">
        <f>IF([2]相关演算!FQ167="","",[2]相关演算!FQ167)</f>
        <v/>
      </c>
      <c r="FR167" s="228" t="str">
        <f>IF([2]相关演算!FR167="","",[2]相关演算!FR167)</f>
        <v/>
      </c>
      <c r="FS167" s="228" t="str">
        <f>IF([2]相关演算!FS167="","",[2]相关演算!FS167)</f>
        <v/>
      </c>
      <c r="FT167" s="228" t="str">
        <f>IF([2]相关演算!FT167="","",[2]相关演算!FT167)</f>
        <v/>
      </c>
      <c r="FU167" s="228" t="str">
        <f>IF([2]相关演算!FU167="","",[2]相关演算!FU167)</f>
        <v/>
      </c>
      <c r="FV167" s="228" t="str">
        <f>IF([2]相关演算!FV167="","",[2]相关演算!FV167)</f>
        <v/>
      </c>
      <c r="FW167" s="228" t="str">
        <f>IF([2]相关演算!FW167="","",[2]相关演算!FW167)</f>
        <v/>
      </c>
      <c r="FX167" s="228" t="str">
        <f>IF([2]相关演算!FX167="","",[2]相关演算!FX167)</f>
        <v/>
      </c>
      <c r="FY167" s="228" t="str">
        <f>IF([2]相关演算!FY167="","",[2]相关演算!FY167)</f>
        <v/>
      </c>
      <c r="FZ167" s="228" t="str">
        <f>IF([2]相关演算!FZ167="","",[2]相关演算!FZ167)</f>
        <v/>
      </c>
      <c r="GA167" s="228" t="str">
        <f>IF([2]相关演算!GA167="","",[2]相关演算!GA167)</f>
        <v/>
      </c>
      <c r="GB167" s="228" t="str">
        <f>IF([2]相关演算!GB167="","",[2]相关演算!GB167)</f>
        <v/>
      </c>
      <c r="GC167" s="228" t="str">
        <f>IF([2]相关演算!GC167="","",[2]相关演算!GC167)</f>
        <v/>
      </c>
      <c r="GD167" s="228" t="str">
        <f>IF([2]相关演算!GD167="","",[2]相关演算!GD167)</f>
        <v/>
      </c>
      <c r="GE167" s="228" t="str">
        <f>IF([2]相关演算!GE167="","",[2]相关演算!GE167)</f>
        <v/>
      </c>
      <c r="GF167" s="228" t="str">
        <f>IF([2]相关演算!GF167="","",[2]相关演算!GF167)</f>
        <v/>
      </c>
      <c r="GG167" s="228" t="str">
        <f>IF([2]相关演算!GG167="","",[2]相关演算!GG167)</f>
        <v/>
      </c>
      <c r="GH167" s="228" t="str">
        <f>IF([2]相关演算!GH167="","",[2]相关演算!GH167)</f>
        <v/>
      </c>
      <c r="GI167" s="228" t="str">
        <f>IF([2]相关演算!GI167="","",[2]相关演算!GI167)</f>
        <v/>
      </c>
      <c r="GJ167" s="228" t="str">
        <f>IF([2]相关演算!GJ167="","",[2]相关演算!GJ167)</f>
        <v/>
      </c>
      <c r="GK167" s="228" t="str">
        <f>IF([2]相关演算!GK167="","",[2]相关演算!GK167)</f>
        <v/>
      </c>
      <c r="GL167" s="228" t="str">
        <f>IF([2]相关演算!GL167="","",[2]相关演算!GL167)</f>
        <v/>
      </c>
      <c r="GM167" s="228" t="str">
        <f>IF([2]相关演算!GM167="","",[2]相关演算!GM167)</f>
        <v/>
      </c>
      <c r="GN167" s="228" t="str">
        <f>IF([2]相关演算!GN167="","",[2]相关演算!GN167)</f>
        <v/>
      </c>
      <c r="GO167" s="228" t="str">
        <f>IF([2]相关演算!GO167="","",[2]相关演算!GO167)</f>
        <v/>
      </c>
      <c r="GP167" s="228" t="str">
        <f>IF([2]相关演算!GP167="","",[2]相关演算!GP167)</f>
        <v/>
      </c>
      <c r="GQ167" s="228" t="str">
        <f>IF([2]相关演算!GQ167="","",[2]相关演算!GQ167)</f>
        <v/>
      </c>
      <c r="GR167" s="228" t="str">
        <f>IF([2]相关演算!GR167="","",[2]相关演算!GR167)</f>
        <v/>
      </c>
      <c r="GS167" s="228" t="str">
        <f>IF([2]相关演算!GS167="","",[2]相关演算!GS167)</f>
        <v/>
      </c>
      <c r="GT167" s="228" t="str">
        <f>IF([2]相关演算!GT167="","",[2]相关演算!GT167)</f>
        <v/>
      </c>
      <c r="GU167" s="228" t="str">
        <f>IF([2]相关演算!GU167="","",[2]相关演算!GU167)</f>
        <v/>
      </c>
      <c r="GV167" s="228" t="str">
        <f>IF([2]相关演算!GV167="","",[2]相关演算!GV167)</f>
        <v/>
      </c>
      <c r="GW167" s="228" t="str">
        <f>IF([2]相关演算!GW167="","",[2]相关演算!GW167)</f>
        <v/>
      </c>
      <c r="GX167" s="228" t="str">
        <f>IF([2]相关演算!GX167="","",[2]相关演算!GX167)</f>
        <v/>
      </c>
      <c r="GY167" s="228" t="str">
        <f>IF([2]相关演算!GY167="","",[2]相关演算!GY167)</f>
        <v/>
      </c>
      <c r="GZ167" s="228" t="str">
        <f>IF([2]相关演算!GZ167="","",[2]相关演算!GZ167)</f>
        <v/>
      </c>
    </row>
    <row r="168" spans="1:208">
      <c r="A168" s="228" t="str">
        <f>IF([2]相关演算!A168="","",[2]相关演算!A168)</f>
        <v/>
      </c>
      <c r="B168" s="228" t="str">
        <f>IF([2]相关演算!B168="","",[2]相关演算!B168)</f>
        <v/>
      </c>
      <c r="C168" s="228" t="str">
        <f>IF([2]相关演算!C168="","",[2]相关演算!C168)</f>
        <v/>
      </c>
      <c r="D168" s="228" t="str">
        <f>IF([2]相关演算!D168="","",[2]相关演算!D168)</f>
        <v/>
      </c>
      <c r="E168" s="228" t="str">
        <f>IF([2]相关演算!E168="","",[2]相关演算!E168)</f>
        <v/>
      </c>
      <c r="F168" s="228" t="str">
        <f>IF([2]相关演算!F168="","",[2]相关演算!F168)</f>
        <v/>
      </c>
      <c r="G168" s="228" t="str">
        <f>IF([2]相关演算!G168="","",[2]相关演算!G168)</f>
        <v/>
      </c>
      <c r="H168" s="228" t="str">
        <f>IF([2]相关演算!H168="","",[2]相关演算!H168)</f>
        <v/>
      </c>
      <c r="I168" s="228" t="str">
        <f>IF([2]相关演算!I168="","",[2]相关演算!I168)</f>
        <v/>
      </c>
      <c r="J168" s="228" t="str">
        <f>IF([2]相关演算!J168="","",[2]相关演算!J168)</f>
        <v/>
      </c>
      <c r="K168" s="228" t="str">
        <f>IF([2]相关演算!K168="","",[2]相关演算!K168)</f>
        <v/>
      </c>
      <c r="L168" s="228" t="str">
        <f>IF([2]相关演算!L168="","",[2]相关演算!L168)</f>
        <v/>
      </c>
      <c r="M168" s="228" t="str">
        <f>IF([2]相关演算!M168="","",[2]相关演算!M168)</f>
        <v/>
      </c>
      <c r="N168" s="228" t="str">
        <f>IF([2]相关演算!N168="","",[2]相关演算!N168)</f>
        <v/>
      </c>
      <c r="O168" s="228" t="str">
        <f>IF([2]相关演算!O168="","",[2]相关演算!O168)</f>
        <v/>
      </c>
      <c r="P168" s="228" t="str">
        <f>IF([2]相关演算!P168="","",[2]相关演算!P168)</f>
        <v/>
      </c>
      <c r="Q168" s="228" t="str">
        <f>IF([2]相关演算!Q168="","",[2]相关演算!Q168)</f>
        <v/>
      </c>
      <c r="R168" s="228" t="str">
        <f>IF([2]相关演算!R168="","",[2]相关演算!R168)</f>
        <v/>
      </c>
      <c r="S168" s="228" t="str">
        <f>IF([2]相关演算!S168="","",[2]相关演算!S168)</f>
        <v/>
      </c>
      <c r="T168" s="228" t="str">
        <f>IF([2]相关演算!T168="","",[2]相关演算!T168)</f>
        <v/>
      </c>
      <c r="U168" s="228" t="str">
        <f>IF([2]相关演算!U168="","",[2]相关演算!U168)</f>
        <v/>
      </c>
      <c r="V168" s="228" t="str">
        <f>IF([2]相关演算!V168="","",[2]相关演算!V168)</f>
        <v/>
      </c>
      <c r="W168" s="228" t="str">
        <f>IF([2]相关演算!W168="","",[2]相关演算!W168)</f>
        <v/>
      </c>
      <c r="X168" s="228" t="str">
        <f>IF([2]相关演算!X168="","",[2]相关演算!X168)</f>
        <v/>
      </c>
      <c r="Y168" s="228" t="str">
        <f>IF([2]相关演算!Y168="","",[2]相关演算!Y168)</f>
        <v/>
      </c>
      <c r="Z168" s="228" t="str">
        <f>IF([2]相关演算!Z168="","",[2]相关演算!Z168)</f>
        <v/>
      </c>
      <c r="AA168" s="228" t="str">
        <f>IF([2]相关演算!AA168="","",[2]相关演算!AA168)</f>
        <v/>
      </c>
      <c r="AB168" s="228" t="str">
        <f>IF([2]相关演算!AB168="","",[2]相关演算!AB168)</f>
        <v/>
      </c>
      <c r="AC168" s="228" t="str">
        <f>IF([2]相关演算!AC168="","",[2]相关演算!AC168)</f>
        <v/>
      </c>
      <c r="AD168" s="228" t="str">
        <f>IF([2]相关演算!AD168="","",[2]相关演算!AD168)</f>
        <v/>
      </c>
      <c r="AE168" s="228" t="str">
        <f>IF([2]相关演算!AE168="","",[2]相关演算!AE168)</f>
        <v/>
      </c>
      <c r="AF168" s="228" t="str">
        <f>IF([2]相关演算!AF168="","",[2]相关演算!AF168)</f>
        <v/>
      </c>
      <c r="AG168" s="228" t="str">
        <f>IF([2]相关演算!AG168="","",[2]相关演算!AG168)</f>
        <v/>
      </c>
      <c r="AH168" s="228" t="str">
        <f>IF([2]相关演算!AH168="","",[2]相关演算!AH168)</f>
        <v/>
      </c>
      <c r="AI168" s="228" t="str">
        <f>IF([2]相关演算!AI168="","",[2]相关演算!AI168)</f>
        <v/>
      </c>
      <c r="AJ168" s="228" t="str">
        <f>IF([2]相关演算!AJ168="","",[2]相关演算!AJ168)</f>
        <v/>
      </c>
      <c r="AK168" s="228" t="str">
        <f>IF([2]相关演算!AK168="","",[2]相关演算!AK168)</f>
        <v/>
      </c>
      <c r="AL168" s="228" t="str">
        <f>IF([2]相关演算!AL168="","",[2]相关演算!AL168)</f>
        <v/>
      </c>
      <c r="AM168" s="228" t="str">
        <f>IF([2]相关演算!AM168="","",[2]相关演算!AM168)</f>
        <v/>
      </c>
      <c r="AN168" s="228" t="str">
        <f>IF([2]相关演算!AN168="","",[2]相关演算!AN168)</f>
        <v/>
      </c>
      <c r="AO168" s="228" t="str">
        <f>IF([2]相关演算!AO168="","",[2]相关演算!AO168)</f>
        <v/>
      </c>
      <c r="AP168" s="228" t="str">
        <f>IF([2]相关演算!AP168="","",[2]相关演算!AP168)</f>
        <v/>
      </c>
      <c r="AQ168" s="228" t="str">
        <f>IF([2]相关演算!AQ168="","",[2]相关演算!AQ168)</f>
        <v/>
      </c>
      <c r="AR168" s="228" t="str">
        <f>IF([2]相关演算!AR168="","",[2]相关演算!AR168)</f>
        <v/>
      </c>
      <c r="AS168" s="228" t="str">
        <f>IF([2]相关演算!AS168="","",[2]相关演算!AS168)</f>
        <v/>
      </c>
      <c r="AT168" s="228" t="str">
        <f>IF([2]相关演算!AT168="","",[2]相关演算!AT168)</f>
        <v/>
      </c>
      <c r="AU168" s="228" t="str">
        <f>IF([2]相关演算!AU168="","",[2]相关演算!AU168)</f>
        <v/>
      </c>
      <c r="AV168" s="228" t="str">
        <f>IF([2]相关演算!AV168="","",[2]相关演算!AV168)</f>
        <v/>
      </c>
      <c r="AW168" s="228" t="str">
        <f>IF([2]相关演算!AW168="","",[2]相关演算!AW168)</f>
        <v/>
      </c>
      <c r="AX168" s="228" t="str">
        <f>IF([2]相关演算!AX168="","",[2]相关演算!AX168)</f>
        <v/>
      </c>
      <c r="AY168" s="228" t="str">
        <f>IF([2]相关演算!AY168="","",[2]相关演算!AY168)</f>
        <v/>
      </c>
      <c r="AZ168" s="228" t="str">
        <f>IF([2]相关演算!AZ168="","",[2]相关演算!AZ168)</f>
        <v/>
      </c>
      <c r="BA168" s="228" t="str">
        <f>IF([2]相关演算!BA168="","",[2]相关演算!BA168)</f>
        <v/>
      </c>
      <c r="BB168" s="228" t="str">
        <f>IF([2]相关演算!BB168="","",[2]相关演算!BB168)</f>
        <v/>
      </c>
      <c r="BC168" s="228" t="str">
        <f>IF([2]相关演算!BC168="","",[2]相关演算!BC168)</f>
        <v/>
      </c>
      <c r="BD168" s="228" t="str">
        <f>IF([2]相关演算!BD168="","",[2]相关演算!BD168)</f>
        <v/>
      </c>
      <c r="BE168" s="228" t="str">
        <f>IF([2]相关演算!BE168="","",[2]相关演算!BE168)</f>
        <v/>
      </c>
      <c r="BF168" s="228" t="str">
        <f>IF([2]相关演算!BF168="","",[2]相关演算!BF168)</f>
        <v/>
      </c>
      <c r="BG168" s="228" t="str">
        <f>IF([2]相关演算!BG168="","",[2]相关演算!BG168)</f>
        <v/>
      </c>
      <c r="BH168" s="228" t="str">
        <f>IF([2]相关演算!BH168="","",[2]相关演算!BH168)</f>
        <v/>
      </c>
      <c r="BI168" s="228" t="str">
        <f>IF([2]相关演算!BI168="","",[2]相关演算!BI168)</f>
        <v/>
      </c>
      <c r="BJ168" s="228" t="str">
        <f>IF([2]相关演算!BJ168="","",[2]相关演算!BJ168)</f>
        <v/>
      </c>
      <c r="BK168" s="228" t="str">
        <f>IF([2]相关演算!BK168="","",[2]相关演算!BK168)</f>
        <v/>
      </c>
      <c r="BL168" s="228" t="str">
        <f>IF([2]相关演算!BL168="","",[2]相关演算!BL168)</f>
        <v/>
      </c>
      <c r="BM168" s="228" t="str">
        <f>IF([2]相关演算!BM168="","",[2]相关演算!BM168)</f>
        <v/>
      </c>
      <c r="BN168" s="228" t="str">
        <f>IF([2]相关演算!BN168="","",[2]相关演算!BN168)</f>
        <v/>
      </c>
      <c r="BO168" s="228" t="str">
        <f>IF([2]相关演算!BO168="","",[2]相关演算!BO168)</f>
        <v/>
      </c>
      <c r="BP168" s="228" t="str">
        <f>IF([2]相关演算!BP168="","",[2]相关演算!BP168)</f>
        <v/>
      </c>
      <c r="BQ168" s="228" t="str">
        <f>IF([2]相关演算!BQ168="","",[2]相关演算!BQ168)</f>
        <v/>
      </c>
      <c r="BR168" s="228" t="str">
        <f>IF([2]相关演算!BR168="","",[2]相关演算!BR168)</f>
        <v/>
      </c>
      <c r="BS168" s="228" t="str">
        <f>IF([2]相关演算!BS168="","",[2]相关演算!BS168)</f>
        <v/>
      </c>
      <c r="BT168" s="228" t="str">
        <f>IF([2]相关演算!BT168="","",[2]相关演算!BT168)</f>
        <v/>
      </c>
      <c r="BU168" s="228" t="str">
        <f>IF([2]相关演算!BU168="","",[2]相关演算!BU168)</f>
        <v/>
      </c>
      <c r="BV168" s="228" t="str">
        <f>IF([2]相关演算!BV168="","",[2]相关演算!BV168)</f>
        <v/>
      </c>
      <c r="BW168" s="228" t="str">
        <f>IF([2]相关演算!BW168="","",[2]相关演算!BW168)</f>
        <v/>
      </c>
      <c r="BX168" s="228" t="str">
        <f>IF([2]相关演算!BX168="","",[2]相关演算!BX168)</f>
        <v/>
      </c>
      <c r="BY168" s="228" t="str">
        <f>IF([2]相关演算!BY168="","",[2]相关演算!BY168)</f>
        <v/>
      </c>
      <c r="BZ168" s="228" t="str">
        <f>IF([2]相关演算!BZ168="","",[2]相关演算!BZ168)</f>
        <v/>
      </c>
      <c r="CA168" s="228" t="str">
        <f>IF([2]相关演算!CA168="","",[2]相关演算!CA168)</f>
        <v/>
      </c>
      <c r="CB168" s="228" t="str">
        <f>IF([2]相关演算!CB168="","",[2]相关演算!CB168)</f>
        <v/>
      </c>
      <c r="CC168" s="228" t="str">
        <f>IF([2]相关演算!CC168="","",[2]相关演算!CC168)</f>
        <v/>
      </c>
      <c r="CD168" s="228" t="str">
        <f>IF([2]相关演算!CD168="","",[2]相关演算!CD168)</f>
        <v/>
      </c>
      <c r="CE168" s="228" t="str">
        <f>IF([2]相关演算!CE168="","",[2]相关演算!CE168)</f>
        <v/>
      </c>
      <c r="CF168" s="228" t="str">
        <f>IF([2]相关演算!CF168="","",[2]相关演算!CF168)</f>
        <v/>
      </c>
      <c r="CG168" s="228" t="str">
        <f>IF([2]相关演算!CG168="","",[2]相关演算!CG168)</f>
        <v/>
      </c>
      <c r="CH168" s="228" t="str">
        <f>IF([2]相关演算!CH168="","",[2]相关演算!CH168)</f>
        <v/>
      </c>
      <c r="CI168" s="228" t="str">
        <f>IF([2]相关演算!CI168="","",[2]相关演算!CI168)</f>
        <v/>
      </c>
      <c r="CJ168" s="228" t="str">
        <f>IF([2]相关演算!CJ168="","",[2]相关演算!CJ168)</f>
        <v/>
      </c>
      <c r="CK168" s="228" t="str">
        <f>IF([2]相关演算!CK168="","",[2]相关演算!CK168)</f>
        <v/>
      </c>
      <c r="CL168" s="228" t="str">
        <f>IF([2]相关演算!CL168="","",[2]相关演算!CL168)</f>
        <v/>
      </c>
      <c r="CM168" s="228" t="str">
        <f>IF([2]相关演算!CM168="","",[2]相关演算!CM168)</f>
        <v/>
      </c>
      <c r="CN168" s="228" t="str">
        <f>IF([2]相关演算!CN168="","",[2]相关演算!CN168)</f>
        <v/>
      </c>
      <c r="CO168" s="228" t="str">
        <f>IF([2]相关演算!CO168="","",[2]相关演算!CO168)</f>
        <v/>
      </c>
      <c r="CP168" s="228" t="str">
        <f>IF([2]相关演算!CP168="","",[2]相关演算!CP168)</f>
        <v/>
      </c>
      <c r="CQ168" s="228" t="str">
        <f>IF([2]相关演算!CQ168="","",[2]相关演算!CQ168)</f>
        <v/>
      </c>
      <c r="CR168" s="228" t="str">
        <f>IF([2]相关演算!CR168="","",[2]相关演算!CR168)</f>
        <v/>
      </c>
      <c r="CS168" s="228" t="str">
        <f>IF([2]相关演算!CS168="","",[2]相关演算!CS168)</f>
        <v/>
      </c>
      <c r="CT168" s="228" t="str">
        <f>IF([2]相关演算!CT168="","",[2]相关演算!CT168)</f>
        <v/>
      </c>
      <c r="CU168" s="228" t="str">
        <f>IF([2]相关演算!CU168="","",[2]相关演算!CU168)</f>
        <v/>
      </c>
      <c r="CV168" s="228" t="str">
        <f>IF([2]相关演算!CV168="","",[2]相关演算!CV168)</f>
        <v/>
      </c>
      <c r="CW168" s="228" t="str">
        <f>IF([2]相关演算!CW168="","",[2]相关演算!CW168)</f>
        <v/>
      </c>
      <c r="CX168" s="228" t="str">
        <f>IF([2]相关演算!CX168="","",[2]相关演算!CX168)</f>
        <v/>
      </c>
      <c r="CY168" s="228" t="str">
        <f>IF([2]相关演算!CY168="","",[2]相关演算!CY168)</f>
        <v/>
      </c>
      <c r="CZ168" s="228" t="str">
        <f>IF([2]相关演算!CZ168="","",[2]相关演算!CZ168)</f>
        <v/>
      </c>
      <c r="DA168" s="228" t="str">
        <f>IF([2]相关演算!DA168="","",[2]相关演算!DA168)</f>
        <v/>
      </c>
      <c r="DB168" s="228" t="str">
        <f>IF([2]相关演算!DB168="","",[2]相关演算!DB168)</f>
        <v/>
      </c>
      <c r="DC168" s="228" t="str">
        <f>IF([2]相关演算!DC168="","",[2]相关演算!DC168)</f>
        <v/>
      </c>
      <c r="DD168" s="228" t="str">
        <f>IF([2]相关演算!DD168="","",[2]相关演算!DD168)</f>
        <v/>
      </c>
      <c r="DE168" s="228" t="str">
        <f>IF([2]相关演算!DE168="","",[2]相关演算!DE168)</f>
        <v/>
      </c>
      <c r="DF168" s="228" t="str">
        <f>IF([2]相关演算!DF168="","",[2]相关演算!DF168)</f>
        <v/>
      </c>
      <c r="DG168" s="228" t="str">
        <f>IF([2]相关演算!DG168="","",[2]相关演算!DG168)</f>
        <v/>
      </c>
      <c r="DH168" s="228" t="str">
        <f>IF([2]相关演算!DH168="","",[2]相关演算!DH168)</f>
        <v/>
      </c>
      <c r="DI168" s="228" t="str">
        <f>IF([2]相关演算!DI168="","",[2]相关演算!DI168)</f>
        <v/>
      </c>
      <c r="DJ168" s="228" t="str">
        <f>IF([2]相关演算!DJ168="","",[2]相关演算!DJ168)</f>
        <v/>
      </c>
      <c r="DK168" s="228" t="str">
        <f>IF([2]相关演算!DK168="","",[2]相关演算!DK168)</f>
        <v/>
      </c>
      <c r="DL168" s="228" t="str">
        <f>IF([2]相关演算!DL168="","",[2]相关演算!DL168)</f>
        <v/>
      </c>
      <c r="DM168" s="228" t="str">
        <f>IF([2]相关演算!DM168="","",[2]相关演算!DM168)</f>
        <v/>
      </c>
      <c r="DN168" s="228" t="str">
        <f>IF([2]相关演算!DN168="","",[2]相关演算!DN168)</f>
        <v/>
      </c>
      <c r="DO168" s="228" t="str">
        <f>IF([2]相关演算!DO168="","",[2]相关演算!DO168)</f>
        <v/>
      </c>
      <c r="DP168" s="228" t="str">
        <f>IF([2]相关演算!DP168="","",[2]相关演算!DP168)</f>
        <v/>
      </c>
      <c r="DQ168" s="228" t="str">
        <f>IF([2]相关演算!DQ168="","",[2]相关演算!DQ168)</f>
        <v/>
      </c>
      <c r="DR168" s="228" t="str">
        <f>IF([2]相关演算!DR168="","",[2]相关演算!DR168)</f>
        <v/>
      </c>
      <c r="DS168" s="228" t="str">
        <f>IF([2]相关演算!DS168="","",[2]相关演算!DS168)</f>
        <v/>
      </c>
      <c r="DT168" s="228" t="str">
        <f>IF([2]相关演算!DT168="","",[2]相关演算!DT168)</f>
        <v/>
      </c>
      <c r="DU168" s="228" t="str">
        <f>IF([2]相关演算!DU168="","",[2]相关演算!DU168)</f>
        <v/>
      </c>
      <c r="DV168" s="228" t="str">
        <f>IF([2]相关演算!DV168="","",[2]相关演算!DV168)</f>
        <v/>
      </c>
      <c r="DW168" s="228" t="str">
        <f>IF([2]相关演算!DW168="","",[2]相关演算!DW168)</f>
        <v/>
      </c>
      <c r="DX168" s="228" t="str">
        <f>IF([2]相关演算!DX168="","",[2]相关演算!DX168)</f>
        <v/>
      </c>
      <c r="DY168" s="228" t="str">
        <f>IF([2]相关演算!DY168="","",[2]相关演算!DY168)</f>
        <v/>
      </c>
      <c r="DZ168" s="228" t="str">
        <f>IF([2]相关演算!DZ168="","",[2]相关演算!DZ168)</f>
        <v/>
      </c>
      <c r="EA168" s="228" t="str">
        <f>IF([2]相关演算!EA168="","",[2]相关演算!EA168)</f>
        <v/>
      </c>
      <c r="EB168" s="228" t="str">
        <f>IF([2]相关演算!EB168="","",[2]相关演算!EB168)</f>
        <v/>
      </c>
      <c r="EC168" s="228" t="str">
        <f>IF([2]相关演算!EC168="","",[2]相关演算!EC168)</f>
        <v/>
      </c>
      <c r="ED168" s="228" t="str">
        <f>IF([2]相关演算!ED168="","",[2]相关演算!ED168)</f>
        <v/>
      </c>
      <c r="EE168" s="228" t="str">
        <f>IF([2]相关演算!EE168="","",[2]相关演算!EE168)</f>
        <v/>
      </c>
      <c r="EF168" s="228" t="str">
        <f>IF([2]相关演算!EF168="","",[2]相关演算!EF168)</f>
        <v/>
      </c>
      <c r="EG168" s="228" t="str">
        <f>IF([2]相关演算!EG168="","",[2]相关演算!EG168)</f>
        <v/>
      </c>
      <c r="EH168" s="228" t="str">
        <f>IF([2]相关演算!EH168="","",[2]相关演算!EH168)</f>
        <v/>
      </c>
      <c r="EI168" s="228" t="str">
        <f>IF([2]相关演算!EI168="","",[2]相关演算!EI168)</f>
        <v/>
      </c>
      <c r="EJ168" s="228" t="str">
        <f>IF([2]相关演算!EJ168="","",[2]相关演算!EJ168)</f>
        <v/>
      </c>
      <c r="EK168" s="228" t="str">
        <f>IF([2]相关演算!EK168="","",[2]相关演算!EK168)</f>
        <v/>
      </c>
      <c r="EL168" s="228" t="str">
        <f>IF([2]相关演算!EL168="","",[2]相关演算!EL168)</f>
        <v/>
      </c>
      <c r="EM168" s="228" t="str">
        <f>IF([2]相关演算!EM168="","",[2]相关演算!EM168)</f>
        <v/>
      </c>
      <c r="EN168" s="228" t="str">
        <f>IF([2]相关演算!EN168="","",[2]相关演算!EN168)</f>
        <v/>
      </c>
      <c r="EO168" s="228" t="str">
        <f>IF([2]相关演算!EO168="","",[2]相关演算!EO168)</f>
        <v/>
      </c>
      <c r="EP168" s="228" t="str">
        <f>IF([2]相关演算!EP168="","",[2]相关演算!EP168)</f>
        <v/>
      </c>
      <c r="EQ168" s="228" t="str">
        <f>IF([2]相关演算!EQ168="","",[2]相关演算!EQ168)</f>
        <v/>
      </c>
      <c r="ER168" s="228" t="str">
        <f>IF([2]相关演算!ER168="","",[2]相关演算!ER168)</f>
        <v/>
      </c>
      <c r="ES168" s="228" t="str">
        <f>IF([2]相关演算!ES168="","",[2]相关演算!ES168)</f>
        <v/>
      </c>
      <c r="ET168" s="228" t="str">
        <f>IF([2]相关演算!ET168="","",[2]相关演算!ET168)</f>
        <v/>
      </c>
      <c r="EU168" s="228" t="str">
        <f>IF([2]相关演算!EU168="","",[2]相关演算!EU168)</f>
        <v/>
      </c>
      <c r="EV168" s="228" t="str">
        <f>IF([2]相关演算!EV168="","",[2]相关演算!EV168)</f>
        <v/>
      </c>
      <c r="EW168" s="228" t="str">
        <f>IF([2]相关演算!EW168="","",[2]相关演算!EW168)</f>
        <v/>
      </c>
      <c r="EX168" s="228" t="str">
        <f>IF([2]相关演算!EX168="","",[2]相关演算!EX168)</f>
        <v/>
      </c>
      <c r="EY168" s="228" t="str">
        <f>IF([2]相关演算!EY168="","",[2]相关演算!EY168)</f>
        <v/>
      </c>
      <c r="EZ168" s="228" t="str">
        <f>IF([2]相关演算!EZ168="","",[2]相关演算!EZ168)</f>
        <v/>
      </c>
      <c r="FA168" s="228" t="str">
        <f>IF([2]相关演算!FA168="","",[2]相关演算!FA168)</f>
        <v/>
      </c>
      <c r="FB168" s="228" t="str">
        <f>IF([2]相关演算!FB168="","",[2]相关演算!FB168)</f>
        <v/>
      </c>
      <c r="FC168" s="228" t="str">
        <f>IF([2]相关演算!FC168="","",[2]相关演算!FC168)</f>
        <v/>
      </c>
      <c r="FD168" s="228" t="str">
        <f>IF([2]相关演算!FD168="","",[2]相关演算!FD168)</f>
        <v/>
      </c>
      <c r="FE168" s="228" t="str">
        <f>IF([2]相关演算!FE168="","",[2]相关演算!FE168)</f>
        <v/>
      </c>
      <c r="FF168" s="228" t="str">
        <f>IF([2]相关演算!FF168="","",[2]相关演算!FF168)</f>
        <v/>
      </c>
      <c r="FG168" s="228" t="str">
        <f>IF([2]相关演算!FG168="","",[2]相关演算!FG168)</f>
        <v/>
      </c>
      <c r="FH168" s="228">
        <f>IF([2]相关演算!FH168="","",[2]相关演算!FH168)</f>
        <v>10153</v>
      </c>
      <c r="FI168" s="228" t="str">
        <f>IF([2]相关演算!FI168="","",[2]相关演算!FI168)</f>
        <v/>
      </c>
      <c r="FJ168" s="228" t="str">
        <f>IF([2]相关演算!FJ168="","",[2]相关演算!FJ168)</f>
        <v/>
      </c>
      <c r="FK168" s="228" t="str">
        <f>IF([2]相关演算!FK168="","",[2]相关演算!FK168)</f>
        <v/>
      </c>
      <c r="FL168" s="228" t="str">
        <f>IF([2]相关演算!FL168="","",[2]相关演算!FL168)</f>
        <v/>
      </c>
      <c r="FM168" s="228" t="str">
        <f>IF([2]相关演算!FM168="","",[2]相关演算!FM168)</f>
        <v/>
      </c>
      <c r="FN168" s="228" t="str">
        <f>IF([2]相关演算!FN168="","",[2]相关演算!FN168)</f>
        <v/>
      </c>
      <c r="FO168" s="228" t="str">
        <f>IF([2]相关演算!FO168="","",[2]相关演算!FO168)</f>
        <v/>
      </c>
      <c r="FP168" s="228" t="str">
        <f>IF([2]相关演算!FP168="","",[2]相关演算!FP168)</f>
        <v/>
      </c>
      <c r="FQ168" s="228" t="str">
        <f>IF([2]相关演算!FQ168="","",[2]相关演算!FQ168)</f>
        <v/>
      </c>
      <c r="FR168" s="228" t="str">
        <f>IF([2]相关演算!FR168="","",[2]相关演算!FR168)</f>
        <v/>
      </c>
      <c r="FS168" s="228" t="str">
        <f>IF([2]相关演算!FS168="","",[2]相关演算!FS168)</f>
        <v/>
      </c>
      <c r="FT168" s="228" t="str">
        <f>IF([2]相关演算!FT168="","",[2]相关演算!FT168)</f>
        <v/>
      </c>
      <c r="FU168" s="228" t="str">
        <f>IF([2]相关演算!FU168="","",[2]相关演算!FU168)</f>
        <v/>
      </c>
      <c r="FV168" s="228" t="str">
        <f>IF([2]相关演算!FV168="","",[2]相关演算!FV168)</f>
        <v/>
      </c>
      <c r="FW168" s="228" t="str">
        <f>IF([2]相关演算!FW168="","",[2]相关演算!FW168)</f>
        <v/>
      </c>
      <c r="FX168" s="228" t="str">
        <f>IF([2]相关演算!FX168="","",[2]相关演算!FX168)</f>
        <v/>
      </c>
      <c r="FY168" s="228" t="str">
        <f>IF([2]相关演算!FY168="","",[2]相关演算!FY168)</f>
        <v/>
      </c>
      <c r="FZ168" s="228" t="str">
        <f>IF([2]相关演算!FZ168="","",[2]相关演算!FZ168)</f>
        <v/>
      </c>
      <c r="GA168" s="228" t="str">
        <f>IF([2]相关演算!GA168="","",[2]相关演算!GA168)</f>
        <v/>
      </c>
      <c r="GB168" s="228" t="str">
        <f>IF([2]相关演算!GB168="","",[2]相关演算!GB168)</f>
        <v/>
      </c>
      <c r="GC168" s="228" t="str">
        <f>IF([2]相关演算!GC168="","",[2]相关演算!GC168)</f>
        <v/>
      </c>
      <c r="GD168" s="228" t="str">
        <f>IF([2]相关演算!GD168="","",[2]相关演算!GD168)</f>
        <v/>
      </c>
      <c r="GE168" s="228" t="str">
        <f>IF([2]相关演算!GE168="","",[2]相关演算!GE168)</f>
        <v/>
      </c>
      <c r="GF168" s="228" t="str">
        <f>IF([2]相关演算!GF168="","",[2]相关演算!GF168)</f>
        <v/>
      </c>
      <c r="GG168" s="228" t="str">
        <f>IF([2]相关演算!GG168="","",[2]相关演算!GG168)</f>
        <v/>
      </c>
      <c r="GH168" s="228" t="str">
        <f>IF([2]相关演算!GH168="","",[2]相关演算!GH168)</f>
        <v/>
      </c>
      <c r="GI168" s="228" t="str">
        <f>IF([2]相关演算!GI168="","",[2]相关演算!GI168)</f>
        <v/>
      </c>
      <c r="GJ168" s="228" t="str">
        <f>IF([2]相关演算!GJ168="","",[2]相关演算!GJ168)</f>
        <v/>
      </c>
      <c r="GK168" s="228" t="str">
        <f>IF([2]相关演算!GK168="","",[2]相关演算!GK168)</f>
        <v/>
      </c>
      <c r="GL168" s="228" t="str">
        <f>IF([2]相关演算!GL168="","",[2]相关演算!GL168)</f>
        <v/>
      </c>
      <c r="GM168" s="228" t="str">
        <f>IF([2]相关演算!GM168="","",[2]相关演算!GM168)</f>
        <v/>
      </c>
      <c r="GN168" s="228" t="str">
        <f>IF([2]相关演算!GN168="","",[2]相关演算!GN168)</f>
        <v/>
      </c>
      <c r="GO168" s="228" t="str">
        <f>IF([2]相关演算!GO168="","",[2]相关演算!GO168)</f>
        <v/>
      </c>
      <c r="GP168" s="228" t="str">
        <f>IF([2]相关演算!GP168="","",[2]相关演算!GP168)</f>
        <v/>
      </c>
      <c r="GQ168" s="228" t="str">
        <f>IF([2]相关演算!GQ168="","",[2]相关演算!GQ168)</f>
        <v/>
      </c>
      <c r="GR168" s="228" t="str">
        <f>IF([2]相关演算!GR168="","",[2]相关演算!GR168)</f>
        <v/>
      </c>
      <c r="GS168" s="228" t="str">
        <f>IF([2]相关演算!GS168="","",[2]相关演算!GS168)</f>
        <v/>
      </c>
      <c r="GT168" s="228" t="str">
        <f>IF([2]相关演算!GT168="","",[2]相关演算!GT168)</f>
        <v/>
      </c>
      <c r="GU168" s="228" t="str">
        <f>IF([2]相关演算!GU168="","",[2]相关演算!GU168)</f>
        <v/>
      </c>
      <c r="GV168" s="228" t="str">
        <f>IF([2]相关演算!GV168="","",[2]相关演算!GV168)</f>
        <v/>
      </c>
      <c r="GW168" s="228" t="str">
        <f>IF([2]相关演算!GW168="","",[2]相关演算!GW168)</f>
        <v/>
      </c>
      <c r="GX168" s="228" t="str">
        <f>IF([2]相关演算!GX168="","",[2]相关演算!GX168)</f>
        <v/>
      </c>
      <c r="GY168" s="228" t="str">
        <f>IF([2]相关演算!GY168="","",[2]相关演算!GY168)</f>
        <v/>
      </c>
      <c r="GZ168" s="228" t="str">
        <f>IF([2]相关演算!GZ168="","",[2]相关演算!GZ168)</f>
        <v/>
      </c>
    </row>
    <row r="169" spans="1:208">
      <c r="A169" s="228" t="str">
        <f>IF([2]相关演算!A169="","",[2]相关演算!A169)</f>
        <v/>
      </c>
      <c r="B169" s="228" t="str">
        <f>IF([2]相关演算!B169="","",[2]相关演算!B169)</f>
        <v/>
      </c>
      <c r="C169" s="228" t="str">
        <f>IF([2]相关演算!C169="","",[2]相关演算!C169)</f>
        <v/>
      </c>
      <c r="D169" s="228" t="str">
        <f>IF([2]相关演算!D169="","",[2]相关演算!D169)</f>
        <v/>
      </c>
      <c r="E169" s="228" t="str">
        <f>IF([2]相关演算!E169="","",[2]相关演算!E169)</f>
        <v/>
      </c>
      <c r="F169" s="228" t="str">
        <f>IF([2]相关演算!F169="","",[2]相关演算!F169)</f>
        <v/>
      </c>
      <c r="G169" s="228" t="str">
        <f>IF([2]相关演算!G169="","",[2]相关演算!G169)</f>
        <v/>
      </c>
      <c r="H169" s="228" t="str">
        <f>IF([2]相关演算!H169="","",[2]相关演算!H169)</f>
        <v/>
      </c>
      <c r="I169" s="228" t="str">
        <f>IF([2]相关演算!I169="","",[2]相关演算!I169)</f>
        <v/>
      </c>
      <c r="J169" s="228" t="str">
        <f>IF([2]相关演算!J169="","",[2]相关演算!J169)</f>
        <v/>
      </c>
      <c r="K169" s="228" t="str">
        <f>IF([2]相关演算!K169="","",[2]相关演算!K169)</f>
        <v/>
      </c>
      <c r="L169" s="228" t="str">
        <f>IF([2]相关演算!L169="","",[2]相关演算!L169)</f>
        <v/>
      </c>
      <c r="M169" s="228" t="str">
        <f>IF([2]相关演算!M169="","",[2]相关演算!M169)</f>
        <v/>
      </c>
      <c r="N169" s="228" t="str">
        <f>IF([2]相关演算!N169="","",[2]相关演算!N169)</f>
        <v/>
      </c>
      <c r="O169" s="228" t="str">
        <f>IF([2]相关演算!O169="","",[2]相关演算!O169)</f>
        <v/>
      </c>
      <c r="P169" s="228" t="str">
        <f>IF([2]相关演算!P169="","",[2]相关演算!P169)</f>
        <v/>
      </c>
      <c r="Q169" s="228" t="str">
        <f>IF([2]相关演算!Q169="","",[2]相关演算!Q169)</f>
        <v/>
      </c>
      <c r="R169" s="228" t="str">
        <f>IF([2]相关演算!R169="","",[2]相关演算!R169)</f>
        <v/>
      </c>
      <c r="S169" s="228" t="str">
        <f>IF([2]相关演算!S169="","",[2]相关演算!S169)</f>
        <v/>
      </c>
      <c r="T169" s="228" t="str">
        <f>IF([2]相关演算!T169="","",[2]相关演算!T169)</f>
        <v/>
      </c>
      <c r="U169" s="228" t="str">
        <f>IF([2]相关演算!U169="","",[2]相关演算!U169)</f>
        <v/>
      </c>
      <c r="V169" s="228" t="str">
        <f>IF([2]相关演算!V169="","",[2]相关演算!V169)</f>
        <v/>
      </c>
      <c r="W169" s="228" t="str">
        <f>IF([2]相关演算!W169="","",[2]相关演算!W169)</f>
        <v/>
      </c>
      <c r="X169" s="228" t="str">
        <f>IF([2]相关演算!X169="","",[2]相关演算!X169)</f>
        <v/>
      </c>
      <c r="Y169" s="228" t="str">
        <f>IF([2]相关演算!Y169="","",[2]相关演算!Y169)</f>
        <v/>
      </c>
      <c r="Z169" s="228" t="str">
        <f>IF([2]相关演算!Z169="","",[2]相关演算!Z169)</f>
        <v/>
      </c>
      <c r="AA169" s="228" t="str">
        <f>IF([2]相关演算!AA169="","",[2]相关演算!AA169)</f>
        <v/>
      </c>
      <c r="AB169" s="228" t="str">
        <f>IF([2]相关演算!AB169="","",[2]相关演算!AB169)</f>
        <v/>
      </c>
      <c r="AC169" s="228" t="str">
        <f>IF([2]相关演算!AC169="","",[2]相关演算!AC169)</f>
        <v/>
      </c>
      <c r="AD169" s="228" t="str">
        <f>IF([2]相关演算!AD169="","",[2]相关演算!AD169)</f>
        <v/>
      </c>
      <c r="AE169" s="228" t="str">
        <f>IF([2]相关演算!AE169="","",[2]相关演算!AE169)</f>
        <v/>
      </c>
      <c r="AF169" s="228" t="str">
        <f>IF([2]相关演算!AF169="","",[2]相关演算!AF169)</f>
        <v/>
      </c>
      <c r="AG169" s="228" t="str">
        <f>IF([2]相关演算!AG169="","",[2]相关演算!AG169)</f>
        <v/>
      </c>
      <c r="AH169" s="228" t="str">
        <f>IF([2]相关演算!AH169="","",[2]相关演算!AH169)</f>
        <v/>
      </c>
      <c r="AI169" s="228" t="str">
        <f>IF([2]相关演算!AI169="","",[2]相关演算!AI169)</f>
        <v/>
      </c>
      <c r="AJ169" s="228" t="str">
        <f>IF([2]相关演算!AJ169="","",[2]相关演算!AJ169)</f>
        <v/>
      </c>
      <c r="AK169" s="228" t="str">
        <f>IF([2]相关演算!AK169="","",[2]相关演算!AK169)</f>
        <v/>
      </c>
      <c r="AL169" s="228" t="str">
        <f>IF([2]相关演算!AL169="","",[2]相关演算!AL169)</f>
        <v/>
      </c>
      <c r="AM169" s="228" t="str">
        <f>IF([2]相关演算!AM169="","",[2]相关演算!AM169)</f>
        <v/>
      </c>
      <c r="AN169" s="228" t="str">
        <f>IF([2]相关演算!AN169="","",[2]相关演算!AN169)</f>
        <v/>
      </c>
      <c r="AO169" s="228" t="str">
        <f>IF([2]相关演算!AO169="","",[2]相关演算!AO169)</f>
        <v/>
      </c>
      <c r="AP169" s="228" t="str">
        <f>IF([2]相关演算!AP169="","",[2]相关演算!AP169)</f>
        <v/>
      </c>
      <c r="AQ169" s="228" t="str">
        <f>IF([2]相关演算!AQ169="","",[2]相关演算!AQ169)</f>
        <v/>
      </c>
      <c r="AR169" s="228" t="str">
        <f>IF([2]相关演算!AR169="","",[2]相关演算!AR169)</f>
        <v/>
      </c>
      <c r="AS169" s="228" t="str">
        <f>IF([2]相关演算!AS169="","",[2]相关演算!AS169)</f>
        <v/>
      </c>
      <c r="AT169" s="228" t="str">
        <f>IF([2]相关演算!AT169="","",[2]相关演算!AT169)</f>
        <v/>
      </c>
      <c r="AU169" s="228" t="str">
        <f>IF([2]相关演算!AU169="","",[2]相关演算!AU169)</f>
        <v/>
      </c>
      <c r="AV169" s="228" t="str">
        <f>IF([2]相关演算!AV169="","",[2]相关演算!AV169)</f>
        <v/>
      </c>
      <c r="AW169" s="228" t="str">
        <f>IF([2]相关演算!AW169="","",[2]相关演算!AW169)</f>
        <v/>
      </c>
      <c r="AX169" s="228" t="str">
        <f>IF([2]相关演算!AX169="","",[2]相关演算!AX169)</f>
        <v/>
      </c>
      <c r="AY169" s="228" t="str">
        <f>IF([2]相关演算!AY169="","",[2]相关演算!AY169)</f>
        <v/>
      </c>
      <c r="AZ169" s="228" t="str">
        <f>IF([2]相关演算!AZ169="","",[2]相关演算!AZ169)</f>
        <v/>
      </c>
      <c r="BA169" s="228" t="str">
        <f>IF([2]相关演算!BA169="","",[2]相关演算!BA169)</f>
        <v/>
      </c>
      <c r="BB169" s="228" t="str">
        <f>IF([2]相关演算!BB169="","",[2]相关演算!BB169)</f>
        <v/>
      </c>
      <c r="BC169" s="228" t="str">
        <f>IF([2]相关演算!BC169="","",[2]相关演算!BC169)</f>
        <v/>
      </c>
      <c r="BD169" s="228" t="str">
        <f>IF([2]相关演算!BD169="","",[2]相关演算!BD169)</f>
        <v/>
      </c>
      <c r="BE169" s="228" t="str">
        <f>IF([2]相关演算!BE169="","",[2]相关演算!BE169)</f>
        <v/>
      </c>
      <c r="BF169" s="228" t="str">
        <f>IF([2]相关演算!BF169="","",[2]相关演算!BF169)</f>
        <v/>
      </c>
      <c r="BG169" s="228" t="str">
        <f>IF([2]相关演算!BG169="","",[2]相关演算!BG169)</f>
        <v/>
      </c>
      <c r="BH169" s="228" t="str">
        <f>IF([2]相关演算!BH169="","",[2]相关演算!BH169)</f>
        <v/>
      </c>
      <c r="BI169" s="228" t="str">
        <f>IF([2]相关演算!BI169="","",[2]相关演算!BI169)</f>
        <v/>
      </c>
      <c r="BJ169" s="228" t="str">
        <f>IF([2]相关演算!BJ169="","",[2]相关演算!BJ169)</f>
        <v/>
      </c>
      <c r="BK169" s="228" t="str">
        <f>IF([2]相关演算!BK169="","",[2]相关演算!BK169)</f>
        <v/>
      </c>
      <c r="BL169" s="228" t="str">
        <f>IF([2]相关演算!BL169="","",[2]相关演算!BL169)</f>
        <v/>
      </c>
      <c r="BM169" s="228" t="str">
        <f>IF([2]相关演算!BM169="","",[2]相关演算!BM169)</f>
        <v/>
      </c>
      <c r="BN169" s="228" t="str">
        <f>IF([2]相关演算!BN169="","",[2]相关演算!BN169)</f>
        <v/>
      </c>
      <c r="BO169" s="228" t="str">
        <f>IF([2]相关演算!BO169="","",[2]相关演算!BO169)</f>
        <v/>
      </c>
      <c r="BP169" s="228" t="str">
        <f>IF([2]相关演算!BP169="","",[2]相关演算!BP169)</f>
        <v/>
      </c>
      <c r="BQ169" s="228" t="str">
        <f>IF([2]相关演算!BQ169="","",[2]相关演算!BQ169)</f>
        <v/>
      </c>
      <c r="BR169" s="228" t="str">
        <f>IF([2]相关演算!BR169="","",[2]相关演算!BR169)</f>
        <v/>
      </c>
      <c r="BS169" s="228" t="str">
        <f>IF([2]相关演算!BS169="","",[2]相关演算!BS169)</f>
        <v/>
      </c>
      <c r="BT169" s="228" t="str">
        <f>IF([2]相关演算!BT169="","",[2]相关演算!BT169)</f>
        <v/>
      </c>
      <c r="BU169" s="228" t="str">
        <f>IF([2]相关演算!BU169="","",[2]相关演算!BU169)</f>
        <v/>
      </c>
      <c r="BV169" s="228" t="str">
        <f>IF([2]相关演算!BV169="","",[2]相关演算!BV169)</f>
        <v/>
      </c>
      <c r="BW169" s="228" t="str">
        <f>IF([2]相关演算!BW169="","",[2]相关演算!BW169)</f>
        <v/>
      </c>
      <c r="BX169" s="228" t="str">
        <f>IF([2]相关演算!BX169="","",[2]相关演算!BX169)</f>
        <v/>
      </c>
      <c r="BY169" s="228" t="str">
        <f>IF([2]相关演算!BY169="","",[2]相关演算!BY169)</f>
        <v/>
      </c>
      <c r="BZ169" s="228" t="str">
        <f>IF([2]相关演算!BZ169="","",[2]相关演算!BZ169)</f>
        <v/>
      </c>
      <c r="CA169" s="228" t="str">
        <f>IF([2]相关演算!CA169="","",[2]相关演算!CA169)</f>
        <v/>
      </c>
      <c r="CB169" s="228" t="str">
        <f>IF([2]相关演算!CB169="","",[2]相关演算!CB169)</f>
        <v/>
      </c>
      <c r="CC169" s="228" t="str">
        <f>IF([2]相关演算!CC169="","",[2]相关演算!CC169)</f>
        <v/>
      </c>
      <c r="CD169" s="228" t="str">
        <f>IF([2]相关演算!CD169="","",[2]相关演算!CD169)</f>
        <v/>
      </c>
      <c r="CE169" s="228" t="str">
        <f>IF([2]相关演算!CE169="","",[2]相关演算!CE169)</f>
        <v/>
      </c>
      <c r="CF169" s="228" t="str">
        <f>IF([2]相关演算!CF169="","",[2]相关演算!CF169)</f>
        <v/>
      </c>
      <c r="CG169" s="228" t="str">
        <f>IF([2]相关演算!CG169="","",[2]相关演算!CG169)</f>
        <v/>
      </c>
      <c r="CH169" s="228" t="str">
        <f>IF([2]相关演算!CH169="","",[2]相关演算!CH169)</f>
        <v/>
      </c>
      <c r="CI169" s="228" t="str">
        <f>IF([2]相关演算!CI169="","",[2]相关演算!CI169)</f>
        <v/>
      </c>
      <c r="CJ169" s="228" t="str">
        <f>IF([2]相关演算!CJ169="","",[2]相关演算!CJ169)</f>
        <v/>
      </c>
      <c r="CK169" s="228" t="str">
        <f>IF([2]相关演算!CK169="","",[2]相关演算!CK169)</f>
        <v/>
      </c>
      <c r="CL169" s="228" t="str">
        <f>IF([2]相关演算!CL169="","",[2]相关演算!CL169)</f>
        <v/>
      </c>
      <c r="CM169" s="228" t="str">
        <f>IF([2]相关演算!CM169="","",[2]相关演算!CM169)</f>
        <v/>
      </c>
      <c r="CN169" s="228" t="str">
        <f>IF([2]相关演算!CN169="","",[2]相关演算!CN169)</f>
        <v/>
      </c>
      <c r="CO169" s="228" t="str">
        <f>IF([2]相关演算!CO169="","",[2]相关演算!CO169)</f>
        <v/>
      </c>
      <c r="CP169" s="228" t="str">
        <f>IF([2]相关演算!CP169="","",[2]相关演算!CP169)</f>
        <v/>
      </c>
      <c r="CQ169" s="228" t="str">
        <f>IF([2]相关演算!CQ169="","",[2]相关演算!CQ169)</f>
        <v/>
      </c>
      <c r="CR169" s="228" t="str">
        <f>IF([2]相关演算!CR169="","",[2]相关演算!CR169)</f>
        <v/>
      </c>
      <c r="CS169" s="228" t="str">
        <f>IF([2]相关演算!CS169="","",[2]相关演算!CS169)</f>
        <v/>
      </c>
      <c r="CT169" s="228" t="str">
        <f>IF([2]相关演算!CT169="","",[2]相关演算!CT169)</f>
        <v/>
      </c>
      <c r="CU169" s="228" t="str">
        <f>IF([2]相关演算!CU169="","",[2]相关演算!CU169)</f>
        <v/>
      </c>
      <c r="CV169" s="228" t="str">
        <f>IF([2]相关演算!CV169="","",[2]相关演算!CV169)</f>
        <v/>
      </c>
      <c r="CW169" s="228" t="str">
        <f>IF([2]相关演算!CW169="","",[2]相关演算!CW169)</f>
        <v/>
      </c>
      <c r="CX169" s="228" t="str">
        <f>IF([2]相关演算!CX169="","",[2]相关演算!CX169)</f>
        <v/>
      </c>
      <c r="CY169" s="228" t="str">
        <f>IF([2]相关演算!CY169="","",[2]相关演算!CY169)</f>
        <v/>
      </c>
      <c r="CZ169" s="228" t="str">
        <f>IF([2]相关演算!CZ169="","",[2]相关演算!CZ169)</f>
        <v/>
      </c>
      <c r="DA169" s="228" t="str">
        <f>IF([2]相关演算!DA169="","",[2]相关演算!DA169)</f>
        <v/>
      </c>
      <c r="DB169" s="228" t="str">
        <f>IF([2]相关演算!DB169="","",[2]相关演算!DB169)</f>
        <v/>
      </c>
      <c r="DC169" s="228" t="str">
        <f>IF([2]相关演算!DC169="","",[2]相关演算!DC169)</f>
        <v/>
      </c>
      <c r="DD169" s="228" t="str">
        <f>IF([2]相关演算!DD169="","",[2]相关演算!DD169)</f>
        <v/>
      </c>
      <c r="DE169" s="228" t="str">
        <f>IF([2]相关演算!DE169="","",[2]相关演算!DE169)</f>
        <v/>
      </c>
      <c r="DF169" s="228" t="str">
        <f>IF([2]相关演算!DF169="","",[2]相关演算!DF169)</f>
        <v/>
      </c>
      <c r="DG169" s="228" t="str">
        <f>IF([2]相关演算!DG169="","",[2]相关演算!DG169)</f>
        <v/>
      </c>
      <c r="DH169" s="228" t="str">
        <f>IF([2]相关演算!DH169="","",[2]相关演算!DH169)</f>
        <v/>
      </c>
      <c r="DI169" s="228" t="str">
        <f>IF([2]相关演算!DI169="","",[2]相关演算!DI169)</f>
        <v/>
      </c>
      <c r="DJ169" s="228" t="str">
        <f>IF([2]相关演算!DJ169="","",[2]相关演算!DJ169)</f>
        <v/>
      </c>
      <c r="DK169" s="228" t="str">
        <f>IF([2]相关演算!DK169="","",[2]相关演算!DK169)</f>
        <v/>
      </c>
      <c r="DL169" s="228" t="str">
        <f>IF([2]相关演算!DL169="","",[2]相关演算!DL169)</f>
        <v/>
      </c>
      <c r="DM169" s="228" t="str">
        <f>IF([2]相关演算!DM169="","",[2]相关演算!DM169)</f>
        <v/>
      </c>
      <c r="DN169" s="228" t="str">
        <f>IF([2]相关演算!DN169="","",[2]相关演算!DN169)</f>
        <v/>
      </c>
      <c r="DO169" s="228" t="str">
        <f>IF([2]相关演算!DO169="","",[2]相关演算!DO169)</f>
        <v/>
      </c>
      <c r="DP169" s="228" t="str">
        <f>IF([2]相关演算!DP169="","",[2]相关演算!DP169)</f>
        <v/>
      </c>
      <c r="DQ169" s="228" t="str">
        <f>IF([2]相关演算!DQ169="","",[2]相关演算!DQ169)</f>
        <v/>
      </c>
      <c r="DR169" s="228" t="str">
        <f>IF([2]相关演算!DR169="","",[2]相关演算!DR169)</f>
        <v/>
      </c>
      <c r="DS169" s="228" t="str">
        <f>IF([2]相关演算!DS169="","",[2]相关演算!DS169)</f>
        <v/>
      </c>
      <c r="DT169" s="228" t="str">
        <f>IF([2]相关演算!DT169="","",[2]相关演算!DT169)</f>
        <v/>
      </c>
      <c r="DU169" s="228" t="str">
        <f>IF([2]相关演算!DU169="","",[2]相关演算!DU169)</f>
        <v/>
      </c>
      <c r="DV169" s="228" t="str">
        <f>IF([2]相关演算!DV169="","",[2]相关演算!DV169)</f>
        <v/>
      </c>
      <c r="DW169" s="228" t="str">
        <f>IF([2]相关演算!DW169="","",[2]相关演算!DW169)</f>
        <v/>
      </c>
      <c r="DX169" s="228" t="str">
        <f>IF([2]相关演算!DX169="","",[2]相关演算!DX169)</f>
        <v/>
      </c>
      <c r="DY169" s="228" t="str">
        <f>IF([2]相关演算!DY169="","",[2]相关演算!DY169)</f>
        <v/>
      </c>
      <c r="DZ169" s="228" t="str">
        <f>IF([2]相关演算!DZ169="","",[2]相关演算!DZ169)</f>
        <v/>
      </c>
      <c r="EA169" s="228" t="str">
        <f>IF([2]相关演算!EA169="","",[2]相关演算!EA169)</f>
        <v/>
      </c>
      <c r="EB169" s="228" t="str">
        <f>IF([2]相关演算!EB169="","",[2]相关演算!EB169)</f>
        <v/>
      </c>
      <c r="EC169" s="228" t="str">
        <f>IF([2]相关演算!EC169="","",[2]相关演算!EC169)</f>
        <v/>
      </c>
      <c r="ED169" s="228" t="str">
        <f>IF([2]相关演算!ED169="","",[2]相关演算!ED169)</f>
        <v/>
      </c>
      <c r="EE169" s="228" t="str">
        <f>IF([2]相关演算!EE169="","",[2]相关演算!EE169)</f>
        <v/>
      </c>
      <c r="EF169" s="228" t="str">
        <f>IF([2]相关演算!EF169="","",[2]相关演算!EF169)</f>
        <v/>
      </c>
      <c r="EG169" s="228" t="str">
        <f>IF([2]相关演算!EG169="","",[2]相关演算!EG169)</f>
        <v/>
      </c>
      <c r="EH169" s="228" t="str">
        <f>IF([2]相关演算!EH169="","",[2]相关演算!EH169)</f>
        <v/>
      </c>
      <c r="EI169" s="228" t="str">
        <f>IF([2]相关演算!EI169="","",[2]相关演算!EI169)</f>
        <v/>
      </c>
      <c r="EJ169" s="228" t="str">
        <f>IF([2]相关演算!EJ169="","",[2]相关演算!EJ169)</f>
        <v/>
      </c>
      <c r="EK169" s="228" t="str">
        <f>IF([2]相关演算!EK169="","",[2]相关演算!EK169)</f>
        <v/>
      </c>
      <c r="EL169" s="228" t="str">
        <f>IF([2]相关演算!EL169="","",[2]相关演算!EL169)</f>
        <v/>
      </c>
      <c r="EM169" s="228" t="str">
        <f>IF([2]相关演算!EM169="","",[2]相关演算!EM169)</f>
        <v/>
      </c>
      <c r="EN169" s="228" t="str">
        <f>IF([2]相关演算!EN169="","",[2]相关演算!EN169)</f>
        <v/>
      </c>
      <c r="EO169" s="228" t="str">
        <f>IF([2]相关演算!EO169="","",[2]相关演算!EO169)</f>
        <v/>
      </c>
      <c r="EP169" s="228" t="str">
        <f>IF([2]相关演算!EP169="","",[2]相关演算!EP169)</f>
        <v/>
      </c>
      <c r="EQ169" s="228" t="str">
        <f>IF([2]相关演算!EQ169="","",[2]相关演算!EQ169)</f>
        <v/>
      </c>
      <c r="ER169" s="228" t="str">
        <f>IF([2]相关演算!ER169="","",[2]相关演算!ER169)</f>
        <v/>
      </c>
      <c r="ES169" s="228" t="str">
        <f>IF([2]相关演算!ES169="","",[2]相关演算!ES169)</f>
        <v/>
      </c>
      <c r="ET169" s="228" t="str">
        <f>IF([2]相关演算!ET169="","",[2]相关演算!ET169)</f>
        <v/>
      </c>
      <c r="EU169" s="228" t="str">
        <f>IF([2]相关演算!EU169="","",[2]相关演算!EU169)</f>
        <v/>
      </c>
      <c r="EV169" s="228" t="str">
        <f>IF([2]相关演算!EV169="","",[2]相关演算!EV169)</f>
        <v/>
      </c>
      <c r="EW169" s="228" t="str">
        <f>IF([2]相关演算!EW169="","",[2]相关演算!EW169)</f>
        <v/>
      </c>
      <c r="EX169" s="228" t="str">
        <f>IF([2]相关演算!EX169="","",[2]相关演算!EX169)</f>
        <v/>
      </c>
      <c r="EY169" s="228" t="str">
        <f>IF([2]相关演算!EY169="","",[2]相关演算!EY169)</f>
        <v/>
      </c>
      <c r="EZ169" s="228" t="str">
        <f>IF([2]相关演算!EZ169="","",[2]相关演算!EZ169)</f>
        <v/>
      </c>
      <c r="FA169" s="228" t="str">
        <f>IF([2]相关演算!FA169="","",[2]相关演算!FA169)</f>
        <v/>
      </c>
      <c r="FB169" s="228" t="str">
        <f>IF([2]相关演算!FB169="","",[2]相关演算!FB169)</f>
        <v/>
      </c>
      <c r="FC169" s="228" t="str">
        <f>IF([2]相关演算!FC169="","",[2]相关演算!FC169)</f>
        <v/>
      </c>
      <c r="FD169" s="228" t="str">
        <f>IF([2]相关演算!FD169="","",[2]相关演算!FD169)</f>
        <v/>
      </c>
      <c r="FE169" s="228" t="str">
        <f>IF([2]相关演算!FE169="","",[2]相关演算!FE169)</f>
        <v/>
      </c>
      <c r="FF169" s="228" t="str">
        <f>IF([2]相关演算!FF169="","",[2]相关演算!FF169)</f>
        <v/>
      </c>
      <c r="FG169" s="228" t="str">
        <f>IF([2]相关演算!FG169="","",[2]相关演算!FG169)</f>
        <v/>
      </c>
      <c r="FH169" s="228">
        <f>IF([2]相关演算!FH169="","",[2]相关演算!FH169)</f>
        <v>10154</v>
      </c>
      <c r="FI169" s="228" t="str">
        <f>IF([2]相关演算!FI169="","",[2]相关演算!FI169)</f>
        <v/>
      </c>
      <c r="FJ169" s="228" t="str">
        <f>IF([2]相关演算!FJ169="","",[2]相关演算!FJ169)</f>
        <v/>
      </c>
      <c r="FK169" s="228" t="str">
        <f>IF([2]相关演算!FK169="","",[2]相关演算!FK169)</f>
        <v/>
      </c>
      <c r="FL169" s="228" t="str">
        <f>IF([2]相关演算!FL169="","",[2]相关演算!FL169)</f>
        <v/>
      </c>
      <c r="FM169" s="228" t="str">
        <f>IF([2]相关演算!FM169="","",[2]相关演算!FM169)</f>
        <v/>
      </c>
      <c r="FN169" s="228" t="str">
        <f>IF([2]相关演算!FN169="","",[2]相关演算!FN169)</f>
        <v/>
      </c>
      <c r="FO169" s="228" t="str">
        <f>IF([2]相关演算!FO169="","",[2]相关演算!FO169)</f>
        <v/>
      </c>
      <c r="FP169" s="228" t="str">
        <f>IF([2]相关演算!FP169="","",[2]相关演算!FP169)</f>
        <v/>
      </c>
      <c r="FQ169" s="228" t="str">
        <f>IF([2]相关演算!FQ169="","",[2]相关演算!FQ169)</f>
        <v/>
      </c>
      <c r="FR169" s="228" t="str">
        <f>IF([2]相关演算!FR169="","",[2]相关演算!FR169)</f>
        <v/>
      </c>
      <c r="FS169" s="228" t="str">
        <f>IF([2]相关演算!FS169="","",[2]相关演算!FS169)</f>
        <v/>
      </c>
      <c r="FT169" s="228" t="str">
        <f>IF([2]相关演算!FT169="","",[2]相关演算!FT169)</f>
        <v/>
      </c>
      <c r="FU169" s="228" t="str">
        <f>IF([2]相关演算!FU169="","",[2]相关演算!FU169)</f>
        <v/>
      </c>
      <c r="FV169" s="228" t="str">
        <f>IF([2]相关演算!FV169="","",[2]相关演算!FV169)</f>
        <v/>
      </c>
      <c r="FW169" s="228" t="str">
        <f>IF([2]相关演算!FW169="","",[2]相关演算!FW169)</f>
        <v/>
      </c>
      <c r="FX169" s="228" t="str">
        <f>IF([2]相关演算!FX169="","",[2]相关演算!FX169)</f>
        <v/>
      </c>
      <c r="FY169" s="228" t="str">
        <f>IF([2]相关演算!FY169="","",[2]相关演算!FY169)</f>
        <v/>
      </c>
      <c r="FZ169" s="228" t="str">
        <f>IF([2]相关演算!FZ169="","",[2]相关演算!FZ169)</f>
        <v/>
      </c>
      <c r="GA169" s="228" t="str">
        <f>IF([2]相关演算!GA169="","",[2]相关演算!GA169)</f>
        <v/>
      </c>
      <c r="GB169" s="228" t="str">
        <f>IF([2]相关演算!GB169="","",[2]相关演算!GB169)</f>
        <v/>
      </c>
      <c r="GC169" s="228" t="str">
        <f>IF([2]相关演算!GC169="","",[2]相关演算!GC169)</f>
        <v/>
      </c>
      <c r="GD169" s="228" t="str">
        <f>IF([2]相关演算!GD169="","",[2]相关演算!GD169)</f>
        <v/>
      </c>
      <c r="GE169" s="228" t="str">
        <f>IF([2]相关演算!GE169="","",[2]相关演算!GE169)</f>
        <v/>
      </c>
      <c r="GF169" s="228" t="str">
        <f>IF([2]相关演算!GF169="","",[2]相关演算!GF169)</f>
        <v/>
      </c>
      <c r="GG169" s="228" t="str">
        <f>IF([2]相关演算!GG169="","",[2]相关演算!GG169)</f>
        <v/>
      </c>
      <c r="GH169" s="228" t="str">
        <f>IF([2]相关演算!GH169="","",[2]相关演算!GH169)</f>
        <v/>
      </c>
      <c r="GI169" s="228" t="str">
        <f>IF([2]相关演算!GI169="","",[2]相关演算!GI169)</f>
        <v/>
      </c>
      <c r="GJ169" s="228" t="str">
        <f>IF([2]相关演算!GJ169="","",[2]相关演算!GJ169)</f>
        <v/>
      </c>
      <c r="GK169" s="228" t="str">
        <f>IF([2]相关演算!GK169="","",[2]相关演算!GK169)</f>
        <v/>
      </c>
      <c r="GL169" s="228" t="str">
        <f>IF([2]相关演算!GL169="","",[2]相关演算!GL169)</f>
        <v/>
      </c>
      <c r="GM169" s="228" t="str">
        <f>IF([2]相关演算!GM169="","",[2]相关演算!GM169)</f>
        <v/>
      </c>
      <c r="GN169" s="228" t="str">
        <f>IF([2]相关演算!GN169="","",[2]相关演算!GN169)</f>
        <v/>
      </c>
      <c r="GO169" s="228" t="str">
        <f>IF([2]相关演算!GO169="","",[2]相关演算!GO169)</f>
        <v/>
      </c>
      <c r="GP169" s="228" t="str">
        <f>IF([2]相关演算!GP169="","",[2]相关演算!GP169)</f>
        <v/>
      </c>
      <c r="GQ169" s="228" t="str">
        <f>IF([2]相关演算!GQ169="","",[2]相关演算!GQ169)</f>
        <v/>
      </c>
      <c r="GR169" s="228" t="str">
        <f>IF([2]相关演算!GR169="","",[2]相关演算!GR169)</f>
        <v/>
      </c>
      <c r="GS169" s="228" t="str">
        <f>IF([2]相关演算!GS169="","",[2]相关演算!GS169)</f>
        <v/>
      </c>
      <c r="GT169" s="228" t="str">
        <f>IF([2]相关演算!GT169="","",[2]相关演算!GT169)</f>
        <v/>
      </c>
      <c r="GU169" s="228" t="str">
        <f>IF([2]相关演算!GU169="","",[2]相关演算!GU169)</f>
        <v/>
      </c>
      <c r="GV169" s="228" t="str">
        <f>IF([2]相关演算!GV169="","",[2]相关演算!GV169)</f>
        <v/>
      </c>
      <c r="GW169" s="228" t="str">
        <f>IF([2]相关演算!GW169="","",[2]相关演算!GW169)</f>
        <v/>
      </c>
      <c r="GX169" s="228" t="str">
        <f>IF([2]相关演算!GX169="","",[2]相关演算!GX169)</f>
        <v/>
      </c>
      <c r="GY169" s="228" t="str">
        <f>IF([2]相关演算!GY169="","",[2]相关演算!GY169)</f>
        <v/>
      </c>
      <c r="GZ169" s="228" t="str">
        <f>IF([2]相关演算!GZ169="","",[2]相关演算!GZ169)</f>
        <v/>
      </c>
    </row>
    <row r="170" spans="1:208">
      <c r="A170" s="228" t="str">
        <f>IF([2]相关演算!A170="","",[2]相关演算!A170)</f>
        <v/>
      </c>
      <c r="B170" s="228" t="str">
        <f>IF([2]相关演算!B170="","",[2]相关演算!B170)</f>
        <v/>
      </c>
      <c r="C170" s="228" t="str">
        <f>IF([2]相关演算!C170="","",[2]相关演算!C170)</f>
        <v/>
      </c>
      <c r="D170" s="228" t="str">
        <f>IF([2]相关演算!D170="","",[2]相关演算!D170)</f>
        <v/>
      </c>
      <c r="E170" s="228" t="str">
        <f>IF([2]相关演算!E170="","",[2]相关演算!E170)</f>
        <v/>
      </c>
      <c r="F170" s="228" t="str">
        <f>IF([2]相关演算!F170="","",[2]相关演算!F170)</f>
        <v/>
      </c>
      <c r="G170" s="228" t="str">
        <f>IF([2]相关演算!G170="","",[2]相关演算!G170)</f>
        <v/>
      </c>
      <c r="H170" s="228" t="str">
        <f>IF([2]相关演算!H170="","",[2]相关演算!H170)</f>
        <v/>
      </c>
      <c r="I170" s="228" t="str">
        <f>IF([2]相关演算!I170="","",[2]相关演算!I170)</f>
        <v/>
      </c>
      <c r="J170" s="228" t="str">
        <f>IF([2]相关演算!J170="","",[2]相关演算!J170)</f>
        <v/>
      </c>
      <c r="K170" s="228" t="str">
        <f>IF([2]相关演算!K170="","",[2]相关演算!K170)</f>
        <v/>
      </c>
      <c r="L170" s="228" t="str">
        <f>IF([2]相关演算!L170="","",[2]相关演算!L170)</f>
        <v/>
      </c>
      <c r="M170" s="228" t="str">
        <f>IF([2]相关演算!M170="","",[2]相关演算!M170)</f>
        <v/>
      </c>
      <c r="N170" s="228" t="str">
        <f>IF([2]相关演算!N170="","",[2]相关演算!N170)</f>
        <v/>
      </c>
      <c r="O170" s="228" t="str">
        <f>IF([2]相关演算!O170="","",[2]相关演算!O170)</f>
        <v/>
      </c>
      <c r="P170" s="228" t="str">
        <f>IF([2]相关演算!P170="","",[2]相关演算!P170)</f>
        <v/>
      </c>
      <c r="Q170" s="228" t="str">
        <f>IF([2]相关演算!Q170="","",[2]相关演算!Q170)</f>
        <v/>
      </c>
      <c r="R170" s="228" t="str">
        <f>IF([2]相关演算!R170="","",[2]相关演算!R170)</f>
        <v/>
      </c>
      <c r="S170" s="228" t="str">
        <f>IF([2]相关演算!S170="","",[2]相关演算!S170)</f>
        <v/>
      </c>
      <c r="T170" s="228" t="str">
        <f>IF([2]相关演算!T170="","",[2]相关演算!T170)</f>
        <v/>
      </c>
      <c r="U170" s="228" t="str">
        <f>IF([2]相关演算!U170="","",[2]相关演算!U170)</f>
        <v/>
      </c>
      <c r="V170" s="228" t="str">
        <f>IF([2]相关演算!V170="","",[2]相关演算!V170)</f>
        <v/>
      </c>
      <c r="W170" s="228" t="str">
        <f>IF([2]相关演算!W170="","",[2]相关演算!W170)</f>
        <v/>
      </c>
      <c r="X170" s="228" t="str">
        <f>IF([2]相关演算!X170="","",[2]相关演算!X170)</f>
        <v/>
      </c>
      <c r="Y170" s="228" t="str">
        <f>IF([2]相关演算!Y170="","",[2]相关演算!Y170)</f>
        <v/>
      </c>
      <c r="Z170" s="228" t="str">
        <f>IF([2]相关演算!Z170="","",[2]相关演算!Z170)</f>
        <v/>
      </c>
      <c r="AA170" s="228" t="str">
        <f>IF([2]相关演算!AA170="","",[2]相关演算!AA170)</f>
        <v/>
      </c>
      <c r="AB170" s="228" t="str">
        <f>IF([2]相关演算!AB170="","",[2]相关演算!AB170)</f>
        <v/>
      </c>
      <c r="AC170" s="228" t="str">
        <f>IF([2]相关演算!AC170="","",[2]相关演算!AC170)</f>
        <v/>
      </c>
      <c r="AD170" s="228" t="str">
        <f>IF([2]相关演算!AD170="","",[2]相关演算!AD170)</f>
        <v/>
      </c>
      <c r="AE170" s="228" t="str">
        <f>IF([2]相关演算!AE170="","",[2]相关演算!AE170)</f>
        <v/>
      </c>
      <c r="AF170" s="228" t="str">
        <f>IF([2]相关演算!AF170="","",[2]相关演算!AF170)</f>
        <v/>
      </c>
      <c r="AG170" s="228" t="str">
        <f>IF([2]相关演算!AG170="","",[2]相关演算!AG170)</f>
        <v/>
      </c>
      <c r="AH170" s="228" t="str">
        <f>IF([2]相关演算!AH170="","",[2]相关演算!AH170)</f>
        <v/>
      </c>
      <c r="AI170" s="228" t="str">
        <f>IF([2]相关演算!AI170="","",[2]相关演算!AI170)</f>
        <v/>
      </c>
      <c r="AJ170" s="228" t="str">
        <f>IF([2]相关演算!AJ170="","",[2]相关演算!AJ170)</f>
        <v/>
      </c>
      <c r="AK170" s="228" t="str">
        <f>IF([2]相关演算!AK170="","",[2]相关演算!AK170)</f>
        <v/>
      </c>
      <c r="AL170" s="228" t="str">
        <f>IF([2]相关演算!AL170="","",[2]相关演算!AL170)</f>
        <v/>
      </c>
      <c r="AM170" s="228" t="str">
        <f>IF([2]相关演算!AM170="","",[2]相关演算!AM170)</f>
        <v/>
      </c>
      <c r="AN170" s="228" t="str">
        <f>IF([2]相关演算!AN170="","",[2]相关演算!AN170)</f>
        <v/>
      </c>
      <c r="AO170" s="228" t="str">
        <f>IF([2]相关演算!AO170="","",[2]相关演算!AO170)</f>
        <v/>
      </c>
      <c r="AP170" s="228" t="str">
        <f>IF([2]相关演算!AP170="","",[2]相关演算!AP170)</f>
        <v/>
      </c>
      <c r="AQ170" s="228" t="str">
        <f>IF([2]相关演算!AQ170="","",[2]相关演算!AQ170)</f>
        <v/>
      </c>
      <c r="AR170" s="228" t="str">
        <f>IF([2]相关演算!AR170="","",[2]相关演算!AR170)</f>
        <v/>
      </c>
      <c r="AS170" s="228" t="str">
        <f>IF([2]相关演算!AS170="","",[2]相关演算!AS170)</f>
        <v/>
      </c>
      <c r="AT170" s="228" t="str">
        <f>IF([2]相关演算!AT170="","",[2]相关演算!AT170)</f>
        <v/>
      </c>
      <c r="AU170" s="228" t="str">
        <f>IF([2]相关演算!AU170="","",[2]相关演算!AU170)</f>
        <v/>
      </c>
      <c r="AV170" s="228" t="str">
        <f>IF([2]相关演算!AV170="","",[2]相关演算!AV170)</f>
        <v/>
      </c>
      <c r="AW170" s="228" t="str">
        <f>IF([2]相关演算!AW170="","",[2]相关演算!AW170)</f>
        <v/>
      </c>
      <c r="AX170" s="228" t="str">
        <f>IF([2]相关演算!AX170="","",[2]相关演算!AX170)</f>
        <v/>
      </c>
      <c r="AY170" s="228" t="str">
        <f>IF([2]相关演算!AY170="","",[2]相关演算!AY170)</f>
        <v/>
      </c>
      <c r="AZ170" s="228" t="str">
        <f>IF([2]相关演算!AZ170="","",[2]相关演算!AZ170)</f>
        <v/>
      </c>
      <c r="BA170" s="228" t="str">
        <f>IF([2]相关演算!BA170="","",[2]相关演算!BA170)</f>
        <v/>
      </c>
      <c r="BB170" s="228" t="str">
        <f>IF([2]相关演算!BB170="","",[2]相关演算!BB170)</f>
        <v/>
      </c>
      <c r="BC170" s="228" t="str">
        <f>IF([2]相关演算!BC170="","",[2]相关演算!BC170)</f>
        <v/>
      </c>
      <c r="BD170" s="228" t="str">
        <f>IF([2]相关演算!BD170="","",[2]相关演算!BD170)</f>
        <v/>
      </c>
      <c r="BE170" s="228" t="str">
        <f>IF([2]相关演算!BE170="","",[2]相关演算!BE170)</f>
        <v/>
      </c>
      <c r="BF170" s="228" t="str">
        <f>IF([2]相关演算!BF170="","",[2]相关演算!BF170)</f>
        <v/>
      </c>
      <c r="BG170" s="228" t="str">
        <f>IF([2]相关演算!BG170="","",[2]相关演算!BG170)</f>
        <v/>
      </c>
      <c r="BH170" s="228" t="str">
        <f>IF([2]相关演算!BH170="","",[2]相关演算!BH170)</f>
        <v/>
      </c>
      <c r="BI170" s="228" t="str">
        <f>IF([2]相关演算!BI170="","",[2]相关演算!BI170)</f>
        <v/>
      </c>
      <c r="BJ170" s="228" t="str">
        <f>IF([2]相关演算!BJ170="","",[2]相关演算!BJ170)</f>
        <v/>
      </c>
      <c r="BK170" s="228" t="str">
        <f>IF([2]相关演算!BK170="","",[2]相关演算!BK170)</f>
        <v/>
      </c>
      <c r="BL170" s="228" t="str">
        <f>IF([2]相关演算!BL170="","",[2]相关演算!BL170)</f>
        <v/>
      </c>
      <c r="BM170" s="228" t="str">
        <f>IF([2]相关演算!BM170="","",[2]相关演算!BM170)</f>
        <v/>
      </c>
      <c r="BN170" s="228" t="str">
        <f>IF([2]相关演算!BN170="","",[2]相关演算!BN170)</f>
        <v/>
      </c>
      <c r="BO170" s="228" t="str">
        <f>IF([2]相关演算!BO170="","",[2]相关演算!BO170)</f>
        <v/>
      </c>
      <c r="BP170" s="228" t="str">
        <f>IF([2]相关演算!BP170="","",[2]相关演算!BP170)</f>
        <v/>
      </c>
      <c r="BQ170" s="228" t="str">
        <f>IF([2]相关演算!BQ170="","",[2]相关演算!BQ170)</f>
        <v/>
      </c>
      <c r="BR170" s="228" t="str">
        <f>IF([2]相关演算!BR170="","",[2]相关演算!BR170)</f>
        <v/>
      </c>
      <c r="BS170" s="228" t="str">
        <f>IF([2]相关演算!BS170="","",[2]相关演算!BS170)</f>
        <v/>
      </c>
      <c r="BT170" s="228" t="str">
        <f>IF([2]相关演算!BT170="","",[2]相关演算!BT170)</f>
        <v/>
      </c>
      <c r="BU170" s="228" t="str">
        <f>IF([2]相关演算!BU170="","",[2]相关演算!BU170)</f>
        <v/>
      </c>
      <c r="BV170" s="228" t="str">
        <f>IF([2]相关演算!BV170="","",[2]相关演算!BV170)</f>
        <v/>
      </c>
      <c r="BW170" s="228" t="str">
        <f>IF([2]相关演算!BW170="","",[2]相关演算!BW170)</f>
        <v/>
      </c>
      <c r="BX170" s="228" t="str">
        <f>IF([2]相关演算!BX170="","",[2]相关演算!BX170)</f>
        <v/>
      </c>
      <c r="BY170" s="228" t="str">
        <f>IF([2]相关演算!BY170="","",[2]相关演算!BY170)</f>
        <v/>
      </c>
      <c r="BZ170" s="228" t="str">
        <f>IF([2]相关演算!BZ170="","",[2]相关演算!BZ170)</f>
        <v/>
      </c>
      <c r="CA170" s="228" t="str">
        <f>IF([2]相关演算!CA170="","",[2]相关演算!CA170)</f>
        <v/>
      </c>
      <c r="CB170" s="228" t="str">
        <f>IF([2]相关演算!CB170="","",[2]相关演算!CB170)</f>
        <v/>
      </c>
      <c r="CC170" s="228" t="str">
        <f>IF([2]相关演算!CC170="","",[2]相关演算!CC170)</f>
        <v/>
      </c>
      <c r="CD170" s="228" t="str">
        <f>IF([2]相关演算!CD170="","",[2]相关演算!CD170)</f>
        <v/>
      </c>
      <c r="CE170" s="228" t="str">
        <f>IF([2]相关演算!CE170="","",[2]相关演算!CE170)</f>
        <v/>
      </c>
      <c r="CF170" s="228" t="str">
        <f>IF([2]相关演算!CF170="","",[2]相关演算!CF170)</f>
        <v/>
      </c>
      <c r="CG170" s="228" t="str">
        <f>IF([2]相关演算!CG170="","",[2]相关演算!CG170)</f>
        <v/>
      </c>
      <c r="CH170" s="228" t="str">
        <f>IF([2]相关演算!CH170="","",[2]相关演算!CH170)</f>
        <v/>
      </c>
      <c r="CI170" s="228" t="str">
        <f>IF([2]相关演算!CI170="","",[2]相关演算!CI170)</f>
        <v/>
      </c>
      <c r="CJ170" s="228" t="str">
        <f>IF([2]相关演算!CJ170="","",[2]相关演算!CJ170)</f>
        <v/>
      </c>
      <c r="CK170" s="228" t="str">
        <f>IF([2]相关演算!CK170="","",[2]相关演算!CK170)</f>
        <v/>
      </c>
      <c r="CL170" s="228" t="str">
        <f>IF([2]相关演算!CL170="","",[2]相关演算!CL170)</f>
        <v/>
      </c>
      <c r="CM170" s="228" t="str">
        <f>IF([2]相关演算!CM170="","",[2]相关演算!CM170)</f>
        <v/>
      </c>
      <c r="CN170" s="228" t="str">
        <f>IF([2]相关演算!CN170="","",[2]相关演算!CN170)</f>
        <v/>
      </c>
      <c r="CO170" s="228" t="str">
        <f>IF([2]相关演算!CO170="","",[2]相关演算!CO170)</f>
        <v/>
      </c>
      <c r="CP170" s="228" t="str">
        <f>IF([2]相关演算!CP170="","",[2]相关演算!CP170)</f>
        <v/>
      </c>
      <c r="CQ170" s="228" t="str">
        <f>IF([2]相关演算!CQ170="","",[2]相关演算!CQ170)</f>
        <v/>
      </c>
      <c r="CR170" s="228" t="str">
        <f>IF([2]相关演算!CR170="","",[2]相关演算!CR170)</f>
        <v/>
      </c>
      <c r="CS170" s="228" t="str">
        <f>IF([2]相关演算!CS170="","",[2]相关演算!CS170)</f>
        <v/>
      </c>
      <c r="CT170" s="228" t="str">
        <f>IF([2]相关演算!CT170="","",[2]相关演算!CT170)</f>
        <v/>
      </c>
      <c r="CU170" s="228" t="str">
        <f>IF([2]相关演算!CU170="","",[2]相关演算!CU170)</f>
        <v/>
      </c>
      <c r="CV170" s="228" t="str">
        <f>IF([2]相关演算!CV170="","",[2]相关演算!CV170)</f>
        <v/>
      </c>
      <c r="CW170" s="228" t="str">
        <f>IF([2]相关演算!CW170="","",[2]相关演算!CW170)</f>
        <v/>
      </c>
      <c r="CX170" s="228" t="str">
        <f>IF([2]相关演算!CX170="","",[2]相关演算!CX170)</f>
        <v/>
      </c>
      <c r="CY170" s="228" t="str">
        <f>IF([2]相关演算!CY170="","",[2]相关演算!CY170)</f>
        <v/>
      </c>
      <c r="CZ170" s="228" t="str">
        <f>IF([2]相关演算!CZ170="","",[2]相关演算!CZ170)</f>
        <v/>
      </c>
      <c r="DA170" s="228" t="str">
        <f>IF([2]相关演算!DA170="","",[2]相关演算!DA170)</f>
        <v/>
      </c>
      <c r="DB170" s="228" t="str">
        <f>IF([2]相关演算!DB170="","",[2]相关演算!DB170)</f>
        <v/>
      </c>
      <c r="DC170" s="228" t="str">
        <f>IF([2]相关演算!DC170="","",[2]相关演算!DC170)</f>
        <v/>
      </c>
      <c r="DD170" s="228" t="str">
        <f>IF([2]相关演算!DD170="","",[2]相关演算!DD170)</f>
        <v/>
      </c>
      <c r="DE170" s="228" t="str">
        <f>IF([2]相关演算!DE170="","",[2]相关演算!DE170)</f>
        <v/>
      </c>
      <c r="DF170" s="228" t="str">
        <f>IF([2]相关演算!DF170="","",[2]相关演算!DF170)</f>
        <v/>
      </c>
      <c r="DG170" s="228" t="str">
        <f>IF([2]相关演算!DG170="","",[2]相关演算!DG170)</f>
        <v/>
      </c>
      <c r="DH170" s="228" t="str">
        <f>IF([2]相关演算!DH170="","",[2]相关演算!DH170)</f>
        <v/>
      </c>
      <c r="DI170" s="228" t="str">
        <f>IF([2]相关演算!DI170="","",[2]相关演算!DI170)</f>
        <v/>
      </c>
      <c r="DJ170" s="228" t="str">
        <f>IF([2]相关演算!DJ170="","",[2]相关演算!DJ170)</f>
        <v/>
      </c>
      <c r="DK170" s="228" t="str">
        <f>IF([2]相关演算!DK170="","",[2]相关演算!DK170)</f>
        <v/>
      </c>
      <c r="DL170" s="228" t="str">
        <f>IF([2]相关演算!DL170="","",[2]相关演算!DL170)</f>
        <v/>
      </c>
      <c r="DM170" s="228" t="str">
        <f>IF([2]相关演算!DM170="","",[2]相关演算!DM170)</f>
        <v/>
      </c>
      <c r="DN170" s="228" t="str">
        <f>IF([2]相关演算!DN170="","",[2]相关演算!DN170)</f>
        <v/>
      </c>
      <c r="DO170" s="228" t="str">
        <f>IF([2]相关演算!DO170="","",[2]相关演算!DO170)</f>
        <v/>
      </c>
      <c r="DP170" s="228" t="str">
        <f>IF([2]相关演算!DP170="","",[2]相关演算!DP170)</f>
        <v/>
      </c>
      <c r="DQ170" s="228" t="str">
        <f>IF([2]相关演算!DQ170="","",[2]相关演算!DQ170)</f>
        <v/>
      </c>
      <c r="DR170" s="228" t="str">
        <f>IF([2]相关演算!DR170="","",[2]相关演算!DR170)</f>
        <v/>
      </c>
      <c r="DS170" s="228" t="str">
        <f>IF([2]相关演算!DS170="","",[2]相关演算!DS170)</f>
        <v/>
      </c>
      <c r="DT170" s="228" t="str">
        <f>IF([2]相关演算!DT170="","",[2]相关演算!DT170)</f>
        <v/>
      </c>
      <c r="DU170" s="228" t="str">
        <f>IF([2]相关演算!DU170="","",[2]相关演算!DU170)</f>
        <v/>
      </c>
      <c r="DV170" s="228" t="str">
        <f>IF([2]相关演算!DV170="","",[2]相关演算!DV170)</f>
        <v/>
      </c>
      <c r="DW170" s="228" t="str">
        <f>IF([2]相关演算!DW170="","",[2]相关演算!DW170)</f>
        <v/>
      </c>
      <c r="DX170" s="228" t="str">
        <f>IF([2]相关演算!DX170="","",[2]相关演算!DX170)</f>
        <v/>
      </c>
      <c r="DY170" s="228" t="str">
        <f>IF([2]相关演算!DY170="","",[2]相关演算!DY170)</f>
        <v/>
      </c>
      <c r="DZ170" s="228" t="str">
        <f>IF([2]相关演算!DZ170="","",[2]相关演算!DZ170)</f>
        <v/>
      </c>
      <c r="EA170" s="228" t="str">
        <f>IF([2]相关演算!EA170="","",[2]相关演算!EA170)</f>
        <v/>
      </c>
      <c r="EB170" s="228" t="str">
        <f>IF([2]相关演算!EB170="","",[2]相关演算!EB170)</f>
        <v/>
      </c>
      <c r="EC170" s="228" t="str">
        <f>IF([2]相关演算!EC170="","",[2]相关演算!EC170)</f>
        <v/>
      </c>
      <c r="ED170" s="228" t="str">
        <f>IF([2]相关演算!ED170="","",[2]相关演算!ED170)</f>
        <v/>
      </c>
      <c r="EE170" s="228" t="str">
        <f>IF([2]相关演算!EE170="","",[2]相关演算!EE170)</f>
        <v/>
      </c>
      <c r="EF170" s="228" t="str">
        <f>IF([2]相关演算!EF170="","",[2]相关演算!EF170)</f>
        <v/>
      </c>
      <c r="EG170" s="228" t="str">
        <f>IF([2]相关演算!EG170="","",[2]相关演算!EG170)</f>
        <v/>
      </c>
      <c r="EH170" s="228" t="str">
        <f>IF([2]相关演算!EH170="","",[2]相关演算!EH170)</f>
        <v/>
      </c>
      <c r="EI170" s="228" t="str">
        <f>IF([2]相关演算!EI170="","",[2]相关演算!EI170)</f>
        <v/>
      </c>
      <c r="EJ170" s="228" t="str">
        <f>IF([2]相关演算!EJ170="","",[2]相关演算!EJ170)</f>
        <v/>
      </c>
      <c r="EK170" s="228" t="str">
        <f>IF([2]相关演算!EK170="","",[2]相关演算!EK170)</f>
        <v/>
      </c>
      <c r="EL170" s="228" t="str">
        <f>IF([2]相关演算!EL170="","",[2]相关演算!EL170)</f>
        <v/>
      </c>
      <c r="EM170" s="228" t="str">
        <f>IF([2]相关演算!EM170="","",[2]相关演算!EM170)</f>
        <v/>
      </c>
      <c r="EN170" s="228" t="str">
        <f>IF([2]相关演算!EN170="","",[2]相关演算!EN170)</f>
        <v/>
      </c>
      <c r="EO170" s="228" t="str">
        <f>IF([2]相关演算!EO170="","",[2]相关演算!EO170)</f>
        <v/>
      </c>
      <c r="EP170" s="228" t="str">
        <f>IF([2]相关演算!EP170="","",[2]相关演算!EP170)</f>
        <v/>
      </c>
      <c r="EQ170" s="228" t="str">
        <f>IF([2]相关演算!EQ170="","",[2]相关演算!EQ170)</f>
        <v/>
      </c>
      <c r="ER170" s="228" t="str">
        <f>IF([2]相关演算!ER170="","",[2]相关演算!ER170)</f>
        <v/>
      </c>
      <c r="ES170" s="228" t="str">
        <f>IF([2]相关演算!ES170="","",[2]相关演算!ES170)</f>
        <v/>
      </c>
      <c r="ET170" s="228" t="str">
        <f>IF([2]相关演算!ET170="","",[2]相关演算!ET170)</f>
        <v/>
      </c>
      <c r="EU170" s="228" t="str">
        <f>IF([2]相关演算!EU170="","",[2]相关演算!EU170)</f>
        <v/>
      </c>
      <c r="EV170" s="228" t="str">
        <f>IF([2]相关演算!EV170="","",[2]相关演算!EV170)</f>
        <v/>
      </c>
      <c r="EW170" s="228" t="str">
        <f>IF([2]相关演算!EW170="","",[2]相关演算!EW170)</f>
        <v/>
      </c>
      <c r="EX170" s="228" t="str">
        <f>IF([2]相关演算!EX170="","",[2]相关演算!EX170)</f>
        <v/>
      </c>
      <c r="EY170" s="228" t="str">
        <f>IF([2]相关演算!EY170="","",[2]相关演算!EY170)</f>
        <v/>
      </c>
      <c r="EZ170" s="228" t="str">
        <f>IF([2]相关演算!EZ170="","",[2]相关演算!EZ170)</f>
        <v/>
      </c>
      <c r="FA170" s="228" t="str">
        <f>IF([2]相关演算!FA170="","",[2]相关演算!FA170)</f>
        <v/>
      </c>
      <c r="FB170" s="228" t="str">
        <f>IF([2]相关演算!FB170="","",[2]相关演算!FB170)</f>
        <v/>
      </c>
      <c r="FC170" s="228" t="str">
        <f>IF([2]相关演算!FC170="","",[2]相关演算!FC170)</f>
        <v/>
      </c>
      <c r="FD170" s="228" t="str">
        <f>IF([2]相关演算!FD170="","",[2]相关演算!FD170)</f>
        <v/>
      </c>
      <c r="FE170" s="228" t="str">
        <f>IF([2]相关演算!FE170="","",[2]相关演算!FE170)</f>
        <v/>
      </c>
      <c r="FF170" s="228" t="str">
        <f>IF([2]相关演算!FF170="","",[2]相关演算!FF170)</f>
        <v/>
      </c>
      <c r="FG170" s="228" t="str">
        <f>IF([2]相关演算!FG170="","",[2]相关演算!FG170)</f>
        <v/>
      </c>
      <c r="FH170" s="228">
        <f>IF([2]相关演算!FH170="","",[2]相关演算!FH170)</f>
        <v>10155</v>
      </c>
      <c r="FI170" s="228" t="str">
        <f>IF([2]相关演算!FI170="","",[2]相关演算!FI170)</f>
        <v/>
      </c>
      <c r="FJ170" s="228" t="str">
        <f>IF([2]相关演算!FJ170="","",[2]相关演算!FJ170)</f>
        <v/>
      </c>
      <c r="FK170" s="228" t="str">
        <f>IF([2]相关演算!FK170="","",[2]相关演算!FK170)</f>
        <v/>
      </c>
      <c r="FL170" s="228" t="str">
        <f>IF([2]相关演算!FL170="","",[2]相关演算!FL170)</f>
        <v/>
      </c>
      <c r="FM170" s="228" t="str">
        <f>IF([2]相关演算!FM170="","",[2]相关演算!FM170)</f>
        <v/>
      </c>
      <c r="FN170" s="228" t="str">
        <f>IF([2]相关演算!FN170="","",[2]相关演算!FN170)</f>
        <v/>
      </c>
      <c r="FO170" s="228" t="str">
        <f>IF([2]相关演算!FO170="","",[2]相关演算!FO170)</f>
        <v/>
      </c>
      <c r="FP170" s="228" t="str">
        <f>IF([2]相关演算!FP170="","",[2]相关演算!FP170)</f>
        <v/>
      </c>
      <c r="FQ170" s="228" t="str">
        <f>IF([2]相关演算!FQ170="","",[2]相关演算!FQ170)</f>
        <v/>
      </c>
      <c r="FR170" s="228" t="str">
        <f>IF([2]相关演算!FR170="","",[2]相关演算!FR170)</f>
        <v/>
      </c>
      <c r="FS170" s="228" t="str">
        <f>IF([2]相关演算!FS170="","",[2]相关演算!FS170)</f>
        <v/>
      </c>
      <c r="FT170" s="228" t="str">
        <f>IF([2]相关演算!FT170="","",[2]相关演算!FT170)</f>
        <v/>
      </c>
      <c r="FU170" s="228" t="str">
        <f>IF([2]相关演算!FU170="","",[2]相关演算!FU170)</f>
        <v/>
      </c>
      <c r="FV170" s="228" t="str">
        <f>IF([2]相关演算!FV170="","",[2]相关演算!FV170)</f>
        <v/>
      </c>
      <c r="FW170" s="228" t="str">
        <f>IF([2]相关演算!FW170="","",[2]相关演算!FW170)</f>
        <v/>
      </c>
      <c r="FX170" s="228" t="str">
        <f>IF([2]相关演算!FX170="","",[2]相关演算!FX170)</f>
        <v/>
      </c>
      <c r="FY170" s="228" t="str">
        <f>IF([2]相关演算!FY170="","",[2]相关演算!FY170)</f>
        <v/>
      </c>
      <c r="FZ170" s="228" t="str">
        <f>IF([2]相关演算!FZ170="","",[2]相关演算!FZ170)</f>
        <v/>
      </c>
      <c r="GA170" s="228" t="str">
        <f>IF([2]相关演算!GA170="","",[2]相关演算!GA170)</f>
        <v/>
      </c>
      <c r="GB170" s="228" t="str">
        <f>IF([2]相关演算!GB170="","",[2]相关演算!GB170)</f>
        <v/>
      </c>
      <c r="GC170" s="228" t="str">
        <f>IF([2]相关演算!GC170="","",[2]相关演算!GC170)</f>
        <v/>
      </c>
      <c r="GD170" s="228" t="str">
        <f>IF([2]相关演算!GD170="","",[2]相关演算!GD170)</f>
        <v/>
      </c>
      <c r="GE170" s="228" t="str">
        <f>IF([2]相关演算!GE170="","",[2]相关演算!GE170)</f>
        <v/>
      </c>
      <c r="GF170" s="228" t="str">
        <f>IF([2]相关演算!GF170="","",[2]相关演算!GF170)</f>
        <v/>
      </c>
      <c r="GG170" s="228" t="str">
        <f>IF([2]相关演算!GG170="","",[2]相关演算!GG170)</f>
        <v/>
      </c>
      <c r="GH170" s="228" t="str">
        <f>IF([2]相关演算!GH170="","",[2]相关演算!GH170)</f>
        <v/>
      </c>
      <c r="GI170" s="228" t="str">
        <f>IF([2]相关演算!GI170="","",[2]相关演算!GI170)</f>
        <v/>
      </c>
      <c r="GJ170" s="228" t="str">
        <f>IF([2]相关演算!GJ170="","",[2]相关演算!GJ170)</f>
        <v/>
      </c>
      <c r="GK170" s="228" t="str">
        <f>IF([2]相关演算!GK170="","",[2]相关演算!GK170)</f>
        <v/>
      </c>
      <c r="GL170" s="228" t="str">
        <f>IF([2]相关演算!GL170="","",[2]相关演算!GL170)</f>
        <v/>
      </c>
      <c r="GM170" s="228" t="str">
        <f>IF([2]相关演算!GM170="","",[2]相关演算!GM170)</f>
        <v/>
      </c>
      <c r="GN170" s="228" t="str">
        <f>IF([2]相关演算!GN170="","",[2]相关演算!GN170)</f>
        <v/>
      </c>
      <c r="GO170" s="228" t="str">
        <f>IF([2]相关演算!GO170="","",[2]相关演算!GO170)</f>
        <v/>
      </c>
      <c r="GP170" s="228" t="str">
        <f>IF([2]相关演算!GP170="","",[2]相关演算!GP170)</f>
        <v/>
      </c>
      <c r="GQ170" s="228" t="str">
        <f>IF([2]相关演算!GQ170="","",[2]相关演算!GQ170)</f>
        <v/>
      </c>
      <c r="GR170" s="228" t="str">
        <f>IF([2]相关演算!GR170="","",[2]相关演算!GR170)</f>
        <v/>
      </c>
      <c r="GS170" s="228" t="str">
        <f>IF([2]相关演算!GS170="","",[2]相关演算!GS170)</f>
        <v/>
      </c>
      <c r="GT170" s="228" t="str">
        <f>IF([2]相关演算!GT170="","",[2]相关演算!GT170)</f>
        <v/>
      </c>
      <c r="GU170" s="228" t="str">
        <f>IF([2]相关演算!GU170="","",[2]相关演算!GU170)</f>
        <v/>
      </c>
      <c r="GV170" s="228" t="str">
        <f>IF([2]相关演算!GV170="","",[2]相关演算!GV170)</f>
        <v/>
      </c>
      <c r="GW170" s="228" t="str">
        <f>IF([2]相关演算!GW170="","",[2]相关演算!GW170)</f>
        <v/>
      </c>
      <c r="GX170" s="228" t="str">
        <f>IF([2]相关演算!GX170="","",[2]相关演算!GX170)</f>
        <v/>
      </c>
      <c r="GY170" s="228" t="str">
        <f>IF([2]相关演算!GY170="","",[2]相关演算!GY170)</f>
        <v/>
      </c>
      <c r="GZ170" s="228" t="str">
        <f>IF([2]相关演算!GZ170="","",[2]相关演算!GZ170)</f>
        <v/>
      </c>
    </row>
    <row r="171" spans="1:208">
      <c r="A171" s="228" t="str">
        <f>IF([2]相关演算!A171="","",[2]相关演算!A171)</f>
        <v/>
      </c>
      <c r="B171" s="228" t="str">
        <f>IF([2]相关演算!B171="","",[2]相关演算!B171)</f>
        <v/>
      </c>
      <c r="C171" s="228" t="str">
        <f>IF([2]相关演算!C171="","",[2]相关演算!C171)</f>
        <v/>
      </c>
      <c r="D171" s="228" t="str">
        <f>IF([2]相关演算!D171="","",[2]相关演算!D171)</f>
        <v/>
      </c>
      <c r="E171" s="228" t="str">
        <f>IF([2]相关演算!E171="","",[2]相关演算!E171)</f>
        <v/>
      </c>
      <c r="F171" s="228" t="str">
        <f>IF([2]相关演算!F171="","",[2]相关演算!F171)</f>
        <v/>
      </c>
      <c r="G171" s="228" t="str">
        <f>IF([2]相关演算!G171="","",[2]相关演算!G171)</f>
        <v/>
      </c>
      <c r="H171" s="228" t="str">
        <f>IF([2]相关演算!H171="","",[2]相关演算!H171)</f>
        <v/>
      </c>
      <c r="I171" s="228" t="str">
        <f>IF([2]相关演算!I171="","",[2]相关演算!I171)</f>
        <v/>
      </c>
      <c r="J171" s="228" t="str">
        <f>IF([2]相关演算!J171="","",[2]相关演算!J171)</f>
        <v/>
      </c>
      <c r="K171" s="228" t="str">
        <f>IF([2]相关演算!K171="","",[2]相关演算!K171)</f>
        <v/>
      </c>
      <c r="L171" s="228" t="str">
        <f>IF([2]相关演算!L171="","",[2]相关演算!L171)</f>
        <v/>
      </c>
      <c r="M171" s="228" t="str">
        <f>IF([2]相关演算!M171="","",[2]相关演算!M171)</f>
        <v/>
      </c>
      <c r="N171" s="228" t="str">
        <f>IF([2]相关演算!N171="","",[2]相关演算!N171)</f>
        <v/>
      </c>
      <c r="O171" s="228" t="str">
        <f>IF([2]相关演算!O171="","",[2]相关演算!O171)</f>
        <v/>
      </c>
      <c r="P171" s="228" t="str">
        <f>IF([2]相关演算!P171="","",[2]相关演算!P171)</f>
        <v/>
      </c>
      <c r="Q171" s="228" t="str">
        <f>IF([2]相关演算!Q171="","",[2]相关演算!Q171)</f>
        <v/>
      </c>
      <c r="R171" s="228" t="str">
        <f>IF([2]相关演算!R171="","",[2]相关演算!R171)</f>
        <v/>
      </c>
      <c r="S171" s="228" t="str">
        <f>IF([2]相关演算!S171="","",[2]相关演算!S171)</f>
        <v/>
      </c>
      <c r="T171" s="228" t="str">
        <f>IF([2]相关演算!T171="","",[2]相关演算!T171)</f>
        <v/>
      </c>
      <c r="U171" s="228" t="str">
        <f>IF([2]相关演算!U171="","",[2]相关演算!U171)</f>
        <v/>
      </c>
      <c r="V171" s="228" t="str">
        <f>IF([2]相关演算!V171="","",[2]相关演算!V171)</f>
        <v/>
      </c>
      <c r="W171" s="228" t="str">
        <f>IF([2]相关演算!W171="","",[2]相关演算!W171)</f>
        <v/>
      </c>
      <c r="X171" s="228" t="str">
        <f>IF([2]相关演算!X171="","",[2]相关演算!X171)</f>
        <v/>
      </c>
      <c r="Y171" s="228" t="str">
        <f>IF([2]相关演算!Y171="","",[2]相关演算!Y171)</f>
        <v/>
      </c>
      <c r="Z171" s="228" t="str">
        <f>IF([2]相关演算!Z171="","",[2]相关演算!Z171)</f>
        <v/>
      </c>
      <c r="AA171" s="228" t="str">
        <f>IF([2]相关演算!AA171="","",[2]相关演算!AA171)</f>
        <v/>
      </c>
      <c r="AB171" s="228" t="str">
        <f>IF([2]相关演算!AB171="","",[2]相关演算!AB171)</f>
        <v/>
      </c>
      <c r="AC171" s="228" t="str">
        <f>IF([2]相关演算!AC171="","",[2]相关演算!AC171)</f>
        <v/>
      </c>
      <c r="AD171" s="228" t="str">
        <f>IF([2]相关演算!AD171="","",[2]相关演算!AD171)</f>
        <v/>
      </c>
      <c r="AE171" s="228" t="str">
        <f>IF([2]相关演算!AE171="","",[2]相关演算!AE171)</f>
        <v/>
      </c>
      <c r="AF171" s="228" t="str">
        <f>IF([2]相关演算!AF171="","",[2]相关演算!AF171)</f>
        <v/>
      </c>
      <c r="AG171" s="228" t="str">
        <f>IF([2]相关演算!AG171="","",[2]相关演算!AG171)</f>
        <v/>
      </c>
      <c r="AH171" s="228" t="str">
        <f>IF([2]相关演算!AH171="","",[2]相关演算!AH171)</f>
        <v/>
      </c>
      <c r="AI171" s="228" t="str">
        <f>IF([2]相关演算!AI171="","",[2]相关演算!AI171)</f>
        <v/>
      </c>
      <c r="AJ171" s="228" t="str">
        <f>IF([2]相关演算!AJ171="","",[2]相关演算!AJ171)</f>
        <v/>
      </c>
      <c r="AK171" s="228" t="str">
        <f>IF([2]相关演算!AK171="","",[2]相关演算!AK171)</f>
        <v/>
      </c>
      <c r="AL171" s="228" t="str">
        <f>IF([2]相关演算!AL171="","",[2]相关演算!AL171)</f>
        <v/>
      </c>
      <c r="AM171" s="228" t="str">
        <f>IF([2]相关演算!AM171="","",[2]相关演算!AM171)</f>
        <v/>
      </c>
      <c r="AN171" s="228" t="str">
        <f>IF([2]相关演算!AN171="","",[2]相关演算!AN171)</f>
        <v/>
      </c>
      <c r="AO171" s="228" t="str">
        <f>IF([2]相关演算!AO171="","",[2]相关演算!AO171)</f>
        <v/>
      </c>
      <c r="AP171" s="228" t="str">
        <f>IF([2]相关演算!AP171="","",[2]相关演算!AP171)</f>
        <v/>
      </c>
      <c r="AQ171" s="228" t="str">
        <f>IF([2]相关演算!AQ171="","",[2]相关演算!AQ171)</f>
        <v/>
      </c>
      <c r="AR171" s="228" t="str">
        <f>IF([2]相关演算!AR171="","",[2]相关演算!AR171)</f>
        <v/>
      </c>
      <c r="AS171" s="228" t="str">
        <f>IF([2]相关演算!AS171="","",[2]相关演算!AS171)</f>
        <v/>
      </c>
      <c r="AT171" s="228" t="str">
        <f>IF([2]相关演算!AT171="","",[2]相关演算!AT171)</f>
        <v/>
      </c>
      <c r="AU171" s="228" t="str">
        <f>IF([2]相关演算!AU171="","",[2]相关演算!AU171)</f>
        <v/>
      </c>
      <c r="AV171" s="228" t="str">
        <f>IF([2]相关演算!AV171="","",[2]相关演算!AV171)</f>
        <v/>
      </c>
      <c r="AW171" s="228" t="str">
        <f>IF([2]相关演算!AW171="","",[2]相关演算!AW171)</f>
        <v/>
      </c>
      <c r="AX171" s="228" t="str">
        <f>IF([2]相关演算!AX171="","",[2]相关演算!AX171)</f>
        <v/>
      </c>
      <c r="AY171" s="228" t="str">
        <f>IF([2]相关演算!AY171="","",[2]相关演算!AY171)</f>
        <v/>
      </c>
      <c r="AZ171" s="228" t="str">
        <f>IF([2]相关演算!AZ171="","",[2]相关演算!AZ171)</f>
        <v/>
      </c>
      <c r="BA171" s="228" t="str">
        <f>IF([2]相关演算!BA171="","",[2]相关演算!BA171)</f>
        <v/>
      </c>
      <c r="BB171" s="228" t="str">
        <f>IF([2]相关演算!BB171="","",[2]相关演算!BB171)</f>
        <v/>
      </c>
      <c r="BC171" s="228" t="str">
        <f>IF([2]相关演算!BC171="","",[2]相关演算!BC171)</f>
        <v/>
      </c>
      <c r="BD171" s="228" t="str">
        <f>IF([2]相关演算!BD171="","",[2]相关演算!BD171)</f>
        <v/>
      </c>
      <c r="BE171" s="228" t="str">
        <f>IF([2]相关演算!BE171="","",[2]相关演算!BE171)</f>
        <v/>
      </c>
      <c r="BF171" s="228" t="str">
        <f>IF([2]相关演算!BF171="","",[2]相关演算!BF171)</f>
        <v/>
      </c>
      <c r="BG171" s="228" t="str">
        <f>IF([2]相关演算!BG171="","",[2]相关演算!BG171)</f>
        <v/>
      </c>
      <c r="BH171" s="228" t="str">
        <f>IF([2]相关演算!BH171="","",[2]相关演算!BH171)</f>
        <v/>
      </c>
      <c r="BI171" s="228" t="str">
        <f>IF([2]相关演算!BI171="","",[2]相关演算!BI171)</f>
        <v/>
      </c>
      <c r="BJ171" s="228" t="str">
        <f>IF([2]相关演算!BJ171="","",[2]相关演算!BJ171)</f>
        <v/>
      </c>
      <c r="BK171" s="228" t="str">
        <f>IF([2]相关演算!BK171="","",[2]相关演算!BK171)</f>
        <v/>
      </c>
      <c r="BL171" s="228" t="str">
        <f>IF([2]相关演算!BL171="","",[2]相关演算!BL171)</f>
        <v/>
      </c>
      <c r="BM171" s="228" t="str">
        <f>IF([2]相关演算!BM171="","",[2]相关演算!BM171)</f>
        <v/>
      </c>
      <c r="BN171" s="228" t="str">
        <f>IF([2]相关演算!BN171="","",[2]相关演算!BN171)</f>
        <v/>
      </c>
      <c r="BO171" s="228" t="str">
        <f>IF([2]相关演算!BO171="","",[2]相关演算!BO171)</f>
        <v/>
      </c>
      <c r="BP171" s="228" t="str">
        <f>IF([2]相关演算!BP171="","",[2]相关演算!BP171)</f>
        <v/>
      </c>
      <c r="BQ171" s="228" t="str">
        <f>IF([2]相关演算!BQ171="","",[2]相关演算!BQ171)</f>
        <v/>
      </c>
      <c r="BR171" s="228" t="str">
        <f>IF([2]相关演算!BR171="","",[2]相关演算!BR171)</f>
        <v/>
      </c>
      <c r="BS171" s="228" t="str">
        <f>IF([2]相关演算!BS171="","",[2]相关演算!BS171)</f>
        <v/>
      </c>
      <c r="BT171" s="228" t="str">
        <f>IF([2]相关演算!BT171="","",[2]相关演算!BT171)</f>
        <v/>
      </c>
      <c r="BU171" s="228" t="str">
        <f>IF([2]相关演算!BU171="","",[2]相关演算!BU171)</f>
        <v/>
      </c>
      <c r="BV171" s="228" t="str">
        <f>IF([2]相关演算!BV171="","",[2]相关演算!BV171)</f>
        <v/>
      </c>
      <c r="BW171" s="228" t="str">
        <f>IF([2]相关演算!BW171="","",[2]相关演算!BW171)</f>
        <v/>
      </c>
      <c r="BX171" s="228" t="str">
        <f>IF([2]相关演算!BX171="","",[2]相关演算!BX171)</f>
        <v/>
      </c>
      <c r="BY171" s="228" t="str">
        <f>IF([2]相关演算!BY171="","",[2]相关演算!BY171)</f>
        <v/>
      </c>
      <c r="BZ171" s="228" t="str">
        <f>IF([2]相关演算!BZ171="","",[2]相关演算!BZ171)</f>
        <v/>
      </c>
      <c r="CA171" s="228" t="str">
        <f>IF([2]相关演算!CA171="","",[2]相关演算!CA171)</f>
        <v/>
      </c>
      <c r="CB171" s="228" t="str">
        <f>IF([2]相关演算!CB171="","",[2]相关演算!CB171)</f>
        <v/>
      </c>
      <c r="CC171" s="228" t="str">
        <f>IF([2]相关演算!CC171="","",[2]相关演算!CC171)</f>
        <v/>
      </c>
      <c r="CD171" s="228" t="str">
        <f>IF([2]相关演算!CD171="","",[2]相关演算!CD171)</f>
        <v/>
      </c>
      <c r="CE171" s="228" t="str">
        <f>IF([2]相关演算!CE171="","",[2]相关演算!CE171)</f>
        <v/>
      </c>
      <c r="CF171" s="228" t="str">
        <f>IF([2]相关演算!CF171="","",[2]相关演算!CF171)</f>
        <v/>
      </c>
      <c r="CG171" s="228" t="str">
        <f>IF([2]相关演算!CG171="","",[2]相关演算!CG171)</f>
        <v/>
      </c>
      <c r="CH171" s="228" t="str">
        <f>IF([2]相关演算!CH171="","",[2]相关演算!CH171)</f>
        <v/>
      </c>
      <c r="CI171" s="228" t="str">
        <f>IF([2]相关演算!CI171="","",[2]相关演算!CI171)</f>
        <v/>
      </c>
      <c r="CJ171" s="228" t="str">
        <f>IF([2]相关演算!CJ171="","",[2]相关演算!CJ171)</f>
        <v/>
      </c>
      <c r="CK171" s="228" t="str">
        <f>IF([2]相关演算!CK171="","",[2]相关演算!CK171)</f>
        <v/>
      </c>
      <c r="CL171" s="228" t="str">
        <f>IF([2]相关演算!CL171="","",[2]相关演算!CL171)</f>
        <v/>
      </c>
      <c r="CM171" s="228" t="str">
        <f>IF([2]相关演算!CM171="","",[2]相关演算!CM171)</f>
        <v/>
      </c>
      <c r="CN171" s="228" t="str">
        <f>IF([2]相关演算!CN171="","",[2]相关演算!CN171)</f>
        <v/>
      </c>
      <c r="CO171" s="228" t="str">
        <f>IF([2]相关演算!CO171="","",[2]相关演算!CO171)</f>
        <v/>
      </c>
      <c r="CP171" s="228" t="str">
        <f>IF([2]相关演算!CP171="","",[2]相关演算!CP171)</f>
        <v/>
      </c>
      <c r="CQ171" s="228" t="str">
        <f>IF([2]相关演算!CQ171="","",[2]相关演算!CQ171)</f>
        <v/>
      </c>
      <c r="CR171" s="228" t="str">
        <f>IF([2]相关演算!CR171="","",[2]相关演算!CR171)</f>
        <v/>
      </c>
      <c r="CS171" s="228" t="str">
        <f>IF([2]相关演算!CS171="","",[2]相关演算!CS171)</f>
        <v/>
      </c>
      <c r="CT171" s="228" t="str">
        <f>IF([2]相关演算!CT171="","",[2]相关演算!CT171)</f>
        <v/>
      </c>
      <c r="CU171" s="228" t="str">
        <f>IF([2]相关演算!CU171="","",[2]相关演算!CU171)</f>
        <v/>
      </c>
      <c r="CV171" s="228" t="str">
        <f>IF([2]相关演算!CV171="","",[2]相关演算!CV171)</f>
        <v/>
      </c>
      <c r="CW171" s="228" t="str">
        <f>IF([2]相关演算!CW171="","",[2]相关演算!CW171)</f>
        <v/>
      </c>
      <c r="CX171" s="228" t="str">
        <f>IF([2]相关演算!CX171="","",[2]相关演算!CX171)</f>
        <v/>
      </c>
      <c r="CY171" s="228" t="str">
        <f>IF([2]相关演算!CY171="","",[2]相关演算!CY171)</f>
        <v/>
      </c>
      <c r="CZ171" s="228" t="str">
        <f>IF([2]相关演算!CZ171="","",[2]相关演算!CZ171)</f>
        <v/>
      </c>
      <c r="DA171" s="228" t="str">
        <f>IF([2]相关演算!DA171="","",[2]相关演算!DA171)</f>
        <v/>
      </c>
      <c r="DB171" s="228" t="str">
        <f>IF([2]相关演算!DB171="","",[2]相关演算!DB171)</f>
        <v/>
      </c>
      <c r="DC171" s="228" t="str">
        <f>IF([2]相关演算!DC171="","",[2]相关演算!DC171)</f>
        <v/>
      </c>
      <c r="DD171" s="228" t="str">
        <f>IF([2]相关演算!DD171="","",[2]相关演算!DD171)</f>
        <v/>
      </c>
      <c r="DE171" s="228" t="str">
        <f>IF([2]相关演算!DE171="","",[2]相关演算!DE171)</f>
        <v/>
      </c>
      <c r="DF171" s="228" t="str">
        <f>IF([2]相关演算!DF171="","",[2]相关演算!DF171)</f>
        <v/>
      </c>
      <c r="DG171" s="228" t="str">
        <f>IF([2]相关演算!DG171="","",[2]相关演算!DG171)</f>
        <v/>
      </c>
      <c r="DH171" s="228" t="str">
        <f>IF([2]相关演算!DH171="","",[2]相关演算!DH171)</f>
        <v/>
      </c>
      <c r="DI171" s="228" t="str">
        <f>IF([2]相关演算!DI171="","",[2]相关演算!DI171)</f>
        <v/>
      </c>
      <c r="DJ171" s="228" t="str">
        <f>IF([2]相关演算!DJ171="","",[2]相关演算!DJ171)</f>
        <v/>
      </c>
      <c r="DK171" s="228" t="str">
        <f>IF([2]相关演算!DK171="","",[2]相关演算!DK171)</f>
        <v/>
      </c>
      <c r="DL171" s="228" t="str">
        <f>IF([2]相关演算!DL171="","",[2]相关演算!DL171)</f>
        <v/>
      </c>
      <c r="DM171" s="228" t="str">
        <f>IF([2]相关演算!DM171="","",[2]相关演算!DM171)</f>
        <v/>
      </c>
      <c r="DN171" s="228" t="str">
        <f>IF([2]相关演算!DN171="","",[2]相关演算!DN171)</f>
        <v/>
      </c>
      <c r="DO171" s="228" t="str">
        <f>IF([2]相关演算!DO171="","",[2]相关演算!DO171)</f>
        <v/>
      </c>
      <c r="DP171" s="228" t="str">
        <f>IF([2]相关演算!DP171="","",[2]相关演算!DP171)</f>
        <v/>
      </c>
      <c r="DQ171" s="228" t="str">
        <f>IF([2]相关演算!DQ171="","",[2]相关演算!DQ171)</f>
        <v/>
      </c>
      <c r="DR171" s="228" t="str">
        <f>IF([2]相关演算!DR171="","",[2]相关演算!DR171)</f>
        <v/>
      </c>
      <c r="DS171" s="228" t="str">
        <f>IF([2]相关演算!DS171="","",[2]相关演算!DS171)</f>
        <v/>
      </c>
      <c r="DT171" s="228" t="str">
        <f>IF([2]相关演算!DT171="","",[2]相关演算!DT171)</f>
        <v/>
      </c>
      <c r="DU171" s="228" t="str">
        <f>IF([2]相关演算!DU171="","",[2]相关演算!DU171)</f>
        <v/>
      </c>
      <c r="DV171" s="228" t="str">
        <f>IF([2]相关演算!DV171="","",[2]相关演算!DV171)</f>
        <v/>
      </c>
      <c r="DW171" s="228" t="str">
        <f>IF([2]相关演算!DW171="","",[2]相关演算!DW171)</f>
        <v/>
      </c>
      <c r="DX171" s="228" t="str">
        <f>IF([2]相关演算!DX171="","",[2]相关演算!DX171)</f>
        <v/>
      </c>
      <c r="DY171" s="228" t="str">
        <f>IF([2]相关演算!DY171="","",[2]相关演算!DY171)</f>
        <v/>
      </c>
      <c r="DZ171" s="228" t="str">
        <f>IF([2]相关演算!DZ171="","",[2]相关演算!DZ171)</f>
        <v/>
      </c>
      <c r="EA171" s="228" t="str">
        <f>IF([2]相关演算!EA171="","",[2]相关演算!EA171)</f>
        <v/>
      </c>
      <c r="EB171" s="228" t="str">
        <f>IF([2]相关演算!EB171="","",[2]相关演算!EB171)</f>
        <v/>
      </c>
      <c r="EC171" s="228" t="str">
        <f>IF([2]相关演算!EC171="","",[2]相关演算!EC171)</f>
        <v/>
      </c>
      <c r="ED171" s="228" t="str">
        <f>IF([2]相关演算!ED171="","",[2]相关演算!ED171)</f>
        <v/>
      </c>
      <c r="EE171" s="228" t="str">
        <f>IF([2]相关演算!EE171="","",[2]相关演算!EE171)</f>
        <v/>
      </c>
      <c r="EF171" s="228" t="str">
        <f>IF([2]相关演算!EF171="","",[2]相关演算!EF171)</f>
        <v/>
      </c>
      <c r="EG171" s="228" t="str">
        <f>IF([2]相关演算!EG171="","",[2]相关演算!EG171)</f>
        <v/>
      </c>
      <c r="EH171" s="228" t="str">
        <f>IF([2]相关演算!EH171="","",[2]相关演算!EH171)</f>
        <v/>
      </c>
      <c r="EI171" s="228" t="str">
        <f>IF([2]相关演算!EI171="","",[2]相关演算!EI171)</f>
        <v/>
      </c>
      <c r="EJ171" s="228" t="str">
        <f>IF([2]相关演算!EJ171="","",[2]相关演算!EJ171)</f>
        <v/>
      </c>
      <c r="EK171" s="228" t="str">
        <f>IF([2]相关演算!EK171="","",[2]相关演算!EK171)</f>
        <v/>
      </c>
      <c r="EL171" s="228" t="str">
        <f>IF([2]相关演算!EL171="","",[2]相关演算!EL171)</f>
        <v/>
      </c>
      <c r="EM171" s="228" t="str">
        <f>IF([2]相关演算!EM171="","",[2]相关演算!EM171)</f>
        <v/>
      </c>
      <c r="EN171" s="228" t="str">
        <f>IF([2]相关演算!EN171="","",[2]相关演算!EN171)</f>
        <v/>
      </c>
      <c r="EO171" s="228" t="str">
        <f>IF([2]相关演算!EO171="","",[2]相关演算!EO171)</f>
        <v/>
      </c>
      <c r="EP171" s="228" t="str">
        <f>IF([2]相关演算!EP171="","",[2]相关演算!EP171)</f>
        <v/>
      </c>
      <c r="EQ171" s="228" t="str">
        <f>IF([2]相关演算!EQ171="","",[2]相关演算!EQ171)</f>
        <v/>
      </c>
      <c r="ER171" s="228" t="str">
        <f>IF([2]相关演算!ER171="","",[2]相关演算!ER171)</f>
        <v/>
      </c>
      <c r="ES171" s="228" t="str">
        <f>IF([2]相关演算!ES171="","",[2]相关演算!ES171)</f>
        <v/>
      </c>
      <c r="ET171" s="228" t="str">
        <f>IF([2]相关演算!ET171="","",[2]相关演算!ET171)</f>
        <v/>
      </c>
      <c r="EU171" s="228" t="str">
        <f>IF([2]相关演算!EU171="","",[2]相关演算!EU171)</f>
        <v/>
      </c>
      <c r="EV171" s="228" t="str">
        <f>IF([2]相关演算!EV171="","",[2]相关演算!EV171)</f>
        <v/>
      </c>
      <c r="EW171" s="228" t="str">
        <f>IF([2]相关演算!EW171="","",[2]相关演算!EW171)</f>
        <v/>
      </c>
      <c r="EX171" s="228" t="str">
        <f>IF([2]相关演算!EX171="","",[2]相关演算!EX171)</f>
        <v/>
      </c>
      <c r="EY171" s="228" t="str">
        <f>IF([2]相关演算!EY171="","",[2]相关演算!EY171)</f>
        <v/>
      </c>
      <c r="EZ171" s="228" t="str">
        <f>IF([2]相关演算!EZ171="","",[2]相关演算!EZ171)</f>
        <v/>
      </c>
      <c r="FA171" s="228" t="str">
        <f>IF([2]相关演算!FA171="","",[2]相关演算!FA171)</f>
        <v/>
      </c>
      <c r="FB171" s="228" t="str">
        <f>IF([2]相关演算!FB171="","",[2]相关演算!FB171)</f>
        <v/>
      </c>
      <c r="FC171" s="228" t="str">
        <f>IF([2]相关演算!FC171="","",[2]相关演算!FC171)</f>
        <v/>
      </c>
      <c r="FD171" s="228" t="str">
        <f>IF([2]相关演算!FD171="","",[2]相关演算!FD171)</f>
        <v/>
      </c>
      <c r="FE171" s="228" t="str">
        <f>IF([2]相关演算!FE171="","",[2]相关演算!FE171)</f>
        <v/>
      </c>
      <c r="FF171" s="228" t="str">
        <f>IF([2]相关演算!FF171="","",[2]相关演算!FF171)</f>
        <v/>
      </c>
      <c r="FG171" s="228" t="str">
        <f>IF([2]相关演算!FG171="","",[2]相关演算!FG171)</f>
        <v/>
      </c>
      <c r="FH171" s="228">
        <f>IF([2]相关演算!FH171="","",[2]相关演算!FH171)</f>
        <v>10156</v>
      </c>
      <c r="FI171" s="228" t="str">
        <f>IF([2]相关演算!FI171="","",[2]相关演算!FI171)</f>
        <v/>
      </c>
      <c r="FJ171" s="228" t="str">
        <f>IF([2]相关演算!FJ171="","",[2]相关演算!FJ171)</f>
        <v/>
      </c>
      <c r="FK171" s="228" t="str">
        <f>IF([2]相关演算!FK171="","",[2]相关演算!FK171)</f>
        <v/>
      </c>
      <c r="FL171" s="228" t="str">
        <f>IF([2]相关演算!FL171="","",[2]相关演算!FL171)</f>
        <v/>
      </c>
      <c r="FM171" s="228" t="str">
        <f>IF([2]相关演算!FM171="","",[2]相关演算!FM171)</f>
        <v/>
      </c>
      <c r="FN171" s="228" t="str">
        <f>IF([2]相关演算!FN171="","",[2]相关演算!FN171)</f>
        <v/>
      </c>
      <c r="FO171" s="228" t="str">
        <f>IF([2]相关演算!FO171="","",[2]相关演算!FO171)</f>
        <v/>
      </c>
      <c r="FP171" s="228" t="str">
        <f>IF([2]相关演算!FP171="","",[2]相关演算!FP171)</f>
        <v/>
      </c>
      <c r="FQ171" s="228" t="str">
        <f>IF([2]相关演算!FQ171="","",[2]相关演算!FQ171)</f>
        <v/>
      </c>
      <c r="FR171" s="228" t="str">
        <f>IF([2]相关演算!FR171="","",[2]相关演算!FR171)</f>
        <v/>
      </c>
      <c r="FS171" s="228" t="str">
        <f>IF([2]相关演算!FS171="","",[2]相关演算!FS171)</f>
        <v/>
      </c>
      <c r="FT171" s="228" t="str">
        <f>IF([2]相关演算!FT171="","",[2]相关演算!FT171)</f>
        <v/>
      </c>
      <c r="FU171" s="228" t="str">
        <f>IF([2]相关演算!FU171="","",[2]相关演算!FU171)</f>
        <v/>
      </c>
      <c r="FV171" s="228" t="str">
        <f>IF([2]相关演算!FV171="","",[2]相关演算!FV171)</f>
        <v/>
      </c>
      <c r="FW171" s="228" t="str">
        <f>IF([2]相关演算!FW171="","",[2]相关演算!FW171)</f>
        <v/>
      </c>
      <c r="FX171" s="228" t="str">
        <f>IF([2]相关演算!FX171="","",[2]相关演算!FX171)</f>
        <v/>
      </c>
      <c r="FY171" s="228" t="str">
        <f>IF([2]相关演算!FY171="","",[2]相关演算!FY171)</f>
        <v/>
      </c>
      <c r="FZ171" s="228" t="str">
        <f>IF([2]相关演算!FZ171="","",[2]相关演算!FZ171)</f>
        <v/>
      </c>
      <c r="GA171" s="228" t="str">
        <f>IF([2]相关演算!GA171="","",[2]相关演算!GA171)</f>
        <v/>
      </c>
      <c r="GB171" s="228" t="str">
        <f>IF([2]相关演算!GB171="","",[2]相关演算!GB171)</f>
        <v/>
      </c>
      <c r="GC171" s="228" t="str">
        <f>IF([2]相关演算!GC171="","",[2]相关演算!GC171)</f>
        <v/>
      </c>
      <c r="GD171" s="228" t="str">
        <f>IF([2]相关演算!GD171="","",[2]相关演算!GD171)</f>
        <v/>
      </c>
      <c r="GE171" s="228" t="str">
        <f>IF([2]相关演算!GE171="","",[2]相关演算!GE171)</f>
        <v/>
      </c>
      <c r="GF171" s="228" t="str">
        <f>IF([2]相关演算!GF171="","",[2]相关演算!GF171)</f>
        <v/>
      </c>
      <c r="GG171" s="228" t="str">
        <f>IF([2]相关演算!GG171="","",[2]相关演算!GG171)</f>
        <v/>
      </c>
      <c r="GH171" s="228" t="str">
        <f>IF([2]相关演算!GH171="","",[2]相关演算!GH171)</f>
        <v/>
      </c>
      <c r="GI171" s="228" t="str">
        <f>IF([2]相关演算!GI171="","",[2]相关演算!GI171)</f>
        <v/>
      </c>
      <c r="GJ171" s="228" t="str">
        <f>IF([2]相关演算!GJ171="","",[2]相关演算!GJ171)</f>
        <v/>
      </c>
      <c r="GK171" s="228" t="str">
        <f>IF([2]相关演算!GK171="","",[2]相关演算!GK171)</f>
        <v/>
      </c>
      <c r="GL171" s="228" t="str">
        <f>IF([2]相关演算!GL171="","",[2]相关演算!GL171)</f>
        <v/>
      </c>
      <c r="GM171" s="228" t="str">
        <f>IF([2]相关演算!GM171="","",[2]相关演算!GM171)</f>
        <v/>
      </c>
      <c r="GN171" s="228" t="str">
        <f>IF([2]相关演算!GN171="","",[2]相关演算!GN171)</f>
        <v/>
      </c>
      <c r="GO171" s="228" t="str">
        <f>IF([2]相关演算!GO171="","",[2]相关演算!GO171)</f>
        <v/>
      </c>
      <c r="GP171" s="228" t="str">
        <f>IF([2]相关演算!GP171="","",[2]相关演算!GP171)</f>
        <v/>
      </c>
      <c r="GQ171" s="228" t="str">
        <f>IF([2]相关演算!GQ171="","",[2]相关演算!GQ171)</f>
        <v/>
      </c>
      <c r="GR171" s="228" t="str">
        <f>IF([2]相关演算!GR171="","",[2]相关演算!GR171)</f>
        <v/>
      </c>
      <c r="GS171" s="228" t="str">
        <f>IF([2]相关演算!GS171="","",[2]相关演算!GS171)</f>
        <v/>
      </c>
      <c r="GT171" s="228" t="str">
        <f>IF([2]相关演算!GT171="","",[2]相关演算!GT171)</f>
        <v/>
      </c>
      <c r="GU171" s="228" t="str">
        <f>IF([2]相关演算!GU171="","",[2]相关演算!GU171)</f>
        <v/>
      </c>
      <c r="GV171" s="228" t="str">
        <f>IF([2]相关演算!GV171="","",[2]相关演算!GV171)</f>
        <v/>
      </c>
      <c r="GW171" s="228" t="str">
        <f>IF([2]相关演算!GW171="","",[2]相关演算!GW171)</f>
        <v/>
      </c>
      <c r="GX171" s="228" t="str">
        <f>IF([2]相关演算!GX171="","",[2]相关演算!GX171)</f>
        <v/>
      </c>
      <c r="GY171" s="228" t="str">
        <f>IF([2]相关演算!GY171="","",[2]相关演算!GY171)</f>
        <v/>
      </c>
      <c r="GZ171" s="228" t="str">
        <f>IF([2]相关演算!GZ171="","",[2]相关演算!GZ171)</f>
        <v/>
      </c>
    </row>
    <row r="172" spans="1:208">
      <c r="A172" s="228" t="str">
        <f>IF([2]相关演算!A172="","",[2]相关演算!A172)</f>
        <v/>
      </c>
      <c r="B172" s="228" t="str">
        <f>IF([2]相关演算!B172="","",[2]相关演算!B172)</f>
        <v/>
      </c>
      <c r="C172" s="228" t="str">
        <f>IF([2]相关演算!C172="","",[2]相关演算!C172)</f>
        <v/>
      </c>
      <c r="D172" s="228" t="str">
        <f>IF([2]相关演算!D172="","",[2]相关演算!D172)</f>
        <v/>
      </c>
      <c r="E172" s="228" t="str">
        <f>IF([2]相关演算!E172="","",[2]相关演算!E172)</f>
        <v/>
      </c>
      <c r="F172" s="228" t="str">
        <f>IF([2]相关演算!F172="","",[2]相关演算!F172)</f>
        <v/>
      </c>
      <c r="G172" s="228" t="str">
        <f>IF([2]相关演算!G172="","",[2]相关演算!G172)</f>
        <v/>
      </c>
      <c r="H172" s="228" t="str">
        <f>IF([2]相关演算!H172="","",[2]相关演算!H172)</f>
        <v/>
      </c>
      <c r="I172" s="228" t="str">
        <f>IF([2]相关演算!I172="","",[2]相关演算!I172)</f>
        <v/>
      </c>
      <c r="J172" s="228" t="str">
        <f>IF([2]相关演算!J172="","",[2]相关演算!J172)</f>
        <v/>
      </c>
      <c r="K172" s="228" t="str">
        <f>IF([2]相关演算!K172="","",[2]相关演算!K172)</f>
        <v/>
      </c>
      <c r="L172" s="228" t="str">
        <f>IF([2]相关演算!L172="","",[2]相关演算!L172)</f>
        <v/>
      </c>
      <c r="M172" s="228" t="str">
        <f>IF([2]相关演算!M172="","",[2]相关演算!M172)</f>
        <v/>
      </c>
      <c r="N172" s="228" t="str">
        <f>IF([2]相关演算!N172="","",[2]相关演算!N172)</f>
        <v/>
      </c>
      <c r="O172" s="228" t="str">
        <f>IF([2]相关演算!O172="","",[2]相关演算!O172)</f>
        <v/>
      </c>
      <c r="P172" s="228" t="str">
        <f>IF([2]相关演算!P172="","",[2]相关演算!P172)</f>
        <v/>
      </c>
      <c r="Q172" s="228" t="str">
        <f>IF([2]相关演算!Q172="","",[2]相关演算!Q172)</f>
        <v/>
      </c>
      <c r="R172" s="228" t="str">
        <f>IF([2]相关演算!R172="","",[2]相关演算!R172)</f>
        <v/>
      </c>
      <c r="S172" s="228" t="str">
        <f>IF([2]相关演算!S172="","",[2]相关演算!S172)</f>
        <v/>
      </c>
      <c r="T172" s="228" t="str">
        <f>IF([2]相关演算!T172="","",[2]相关演算!T172)</f>
        <v/>
      </c>
      <c r="U172" s="228" t="str">
        <f>IF([2]相关演算!U172="","",[2]相关演算!U172)</f>
        <v/>
      </c>
      <c r="V172" s="228" t="str">
        <f>IF([2]相关演算!V172="","",[2]相关演算!V172)</f>
        <v/>
      </c>
      <c r="W172" s="228" t="str">
        <f>IF([2]相关演算!W172="","",[2]相关演算!W172)</f>
        <v/>
      </c>
      <c r="X172" s="228" t="str">
        <f>IF([2]相关演算!X172="","",[2]相关演算!X172)</f>
        <v/>
      </c>
      <c r="Y172" s="228" t="str">
        <f>IF([2]相关演算!Y172="","",[2]相关演算!Y172)</f>
        <v/>
      </c>
      <c r="Z172" s="228" t="str">
        <f>IF([2]相关演算!Z172="","",[2]相关演算!Z172)</f>
        <v/>
      </c>
      <c r="AA172" s="228" t="str">
        <f>IF([2]相关演算!AA172="","",[2]相关演算!AA172)</f>
        <v/>
      </c>
      <c r="AB172" s="228" t="str">
        <f>IF([2]相关演算!AB172="","",[2]相关演算!AB172)</f>
        <v/>
      </c>
      <c r="AC172" s="228" t="str">
        <f>IF([2]相关演算!AC172="","",[2]相关演算!AC172)</f>
        <v/>
      </c>
      <c r="AD172" s="228" t="str">
        <f>IF([2]相关演算!AD172="","",[2]相关演算!AD172)</f>
        <v/>
      </c>
      <c r="AE172" s="228" t="str">
        <f>IF([2]相关演算!AE172="","",[2]相关演算!AE172)</f>
        <v/>
      </c>
      <c r="AF172" s="228" t="str">
        <f>IF([2]相关演算!AF172="","",[2]相关演算!AF172)</f>
        <v/>
      </c>
      <c r="AG172" s="228" t="str">
        <f>IF([2]相关演算!AG172="","",[2]相关演算!AG172)</f>
        <v/>
      </c>
      <c r="AH172" s="228" t="str">
        <f>IF([2]相关演算!AH172="","",[2]相关演算!AH172)</f>
        <v/>
      </c>
      <c r="AI172" s="228" t="str">
        <f>IF([2]相关演算!AI172="","",[2]相关演算!AI172)</f>
        <v/>
      </c>
      <c r="AJ172" s="228" t="str">
        <f>IF([2]相关演算!AJ172="","",[2]相关演算!AJ172)</f>
        <v/>
      </c>
      <c r="AK172" s="228" t="str">
        <f>IF([2]相关演算!AK172="","",[2]相关演算!AK172)</f>
        <v/>
      </c>
      <c r="AL172" s="228" t="str">
        <f>IF([2]相关演算!AL172="","",[2]相关演算!AL172)</f>
        <v/>
      </c>
      <c r="AM172" s="228" t="str">
        <f>IF([2]相关演算!AM172="","",[2]相关演算!AM172)</f>
        <v/>
      </c>
      <c r="AN172" s="228" t="str">
        <f>IF([2]相关演算!AN172="","",[2]相关演算!AN172)</f>
        <v/>
      </c>
      <c r="AO172" s="228" t="str">
        <f>IF([2]相关演算!AO172="","",[2]相关演算!AO172)</f>
        <v/>
      </c>
      <c r="AP172" s="228" t="str">
        <f>IF([2]相关演算!AP172="","",[2]相关演算!AP172)</f>
        <v/>
      </c>
      <c r="AQ172" s="228" t="str">
        <f>IF([2]相关演算!AQ172="","",[2]相关演算!AQ172)</f>
        <v/>
      </c>
      <c r="AR172" s="228" t="str">
        <f>IF([2]相关演算!AR172="","",[2]相关演算!AR172)</f>
        <v/>
      </c>
      <c r="AS172" s="228" t="str">
        <f>IF([2]相关演算!AS172="","",[2]相关演算!AS172)</f>
        <v/>
      </c>
      <c r="AT172" s="228" t="str">
        <f>IF([2]相关演算!AT172="","",[2]相关演算!AT172)</f>
        <v/>
      </c>
      <c r="AU172" s="228" t="str">
        <f>IF([2]相关演算!AU172="","",[2]相关演算!AU172)</f>
        <v/>
      </c>
      <c r="AV172" s="228" t="str">
        <f>IF([2]相关演算!AV172="","",[2]相关演算!AV172)</f>
        <v/>
      </c>
      <c r="AW172" s="228" t="str">
        <f>IF([2]相关演算!AW172="","",[2]相关演算!AW172)</f>
        <v/>
      </c>
      <c r="AX172" s="228" t="str">
        <f>IF([2]相关演算!AX172="","",[2]相关演算!AX172)</f>
        <v/>
      </c>
      <c r="AY172" s="228" t="str">
        <f>IF([2]相关演算!AY172="","",[2]相关演算!AY172)</f>
        <v/>
      </c>
      <c r="AZ172" s="228" t="str">
        <f>IF([2]相关演算!AZ172="","",[2]相关演算!AZ172)</f>
        <v/>
      </c>
      <c r="BA172" s="228" t="str">
        <f>IF([2]相关演算!BA172="","",[2]相关演算!BA172)</f>
        <v/>
      </c>
      <c r="BB172" s="228" t="str">
        <f>IF([2]相关演算!BB172="","",[2]相关演算!BB172)</f>
        <v/>
      </c>
      <c r="BC172" s="228" t="str">
        <f>IF([2]相关演算!BC172="","",[2]相关演算!BC172)</f>
        <v/>
      </c>
      <c r="BD172" s="228" t="str">
        <f>IF([2]相关演算!BD172="","",[2]相关演算!BD172)</f>
        <v/>
      </c>
      <c r="BE172" s="228" t="str">
        <f>IF([2]相关演算!BE172="","",[2]相关演算!BE172)</f>
        <v/>
      </c>
      <c r="BF172" s="228" t="str">
        <f>IF([2]相关演算!BF172="","",[2]相关演算!BF172)</f>
        <v/>
      </c>
      <c r="BG172" s="228" t="str">
        <f>IF([2]相关演算!BG172="","",[2]相关演算!BG172)</f>
        <v/>
      </c>
      <c r="BH172" s="228" t="str">
        <f>IF([2]相关演算!BH172="","",[2]相关演算!BH172)</f>
        <v/>
      </c>
      <c r="BI172" s="228" t="str">
        <f>IF([2]相关演算!BI172="","",[2]相关演算!BI172)</f>
        <v/>
      </c>
      <c r="BJ172" s="228" t="str">
        <f>IF([2]相关演算!BJ172="","",[2]相关演算!BJ172)</f>
        <v/>
      </c>
      <c r="BK172" s="228" t="str">
        <f>IF([2]相关演算!BK172="","",[2]相关演算!BK172)</f>
        <v/>
      </c>
      <c r="BL172" s="228" t="str">
        <f>IF([2]相关演算!BL172="","",[2]相关演算!BL172)</f>
        <v/>
      </c>
      <c r="BM172" s="228" t="str">
        <f>IF([2]相关演算!BM172="","",[2]相关演算!BM172)</f>
        <v/>
      </c>
      <c r="BN172" s="228" t="str">
        <f>IF([2]相关演算!BN172="","",[2]相关演算!BN172)</f>
        <v/>
      </c>
      <c r="BO172" s="228" t="str">
        <f>IF([2]相关演算!BO172="","",[2]相关演算!BO172)</f>
        <v/>
      </c>
      <c r="BP172" s="228" t="str">
        <f>IF([2]相关演算!BP172="","",[2]相关演算!BP172)</f>
        <v/>
      </c>
      <c r="BQ172" s="228" t="str">
        <f>IF([2]相关演算!BQ172="","",[2]相关演算!BQ172)</f>
        <v/>
      </c>
      <c r="BR172" s="228" t="str">
        <f>IF([2]相关演算!BR172="","",[2]相关演算!BR172)</f>
        <v/>
      </c>
      <c r="BS172" s="228" t="str">
        <f>IF([2]相关演算!BS172="","",[2]相关演算!BS172)</f>
        <v/>
      </c>
      <c r="BT172" s="228" t="str">
        <f>IF([2]相关演算!BT172="","",[2]相关演算!BT172)</f>
        <v/>
      </c>
      <c r="BU172" s="228" t="str">
        <f>IF([2]相关演算!BU172="","",[2]相关演算!BU172)</f>
        <v/>
      </c>
      <c r="BV172" s="228" t="str">
        <f>IF([2]相关演算!BV172="","",[2]相关演算!BV172)</f>
        <v/>
      </c>
      <c r="BW172" s="228" t="str">
        <f>IF([2]相关演算!BW172="","",[2]相关演算!BW172)</f>
        <v/>
      </c>
      <c r="BX172" s="228" t="str">
        <f>IF([2]相关演算!BX172="","",[2]相关演算!BX172)</f>
        <v/>
      </c>
      <c r="BY172" s="228" t="str">
        <f>IF([2]相关演算!BY172="","",[2]相关演算!BY172)</f>
        <v/>
      </c>
      <c r="BZ172" s="228" t="str">
        <f>IF([2]相关演算!BZ172="","",[2]相关演算!BZ172)</f>
        <v/>
      </c>
      <c r="CA172" s="228" t="str">
        <f>IF([2]相关演算!CA172="","",[2]相关演算!CA172)</f>
        <v/>
      </c>
      <c r="CB172" s="228" t="str">
        <f>IF([2]相关演算!CB172="","",[2]相关演算!CB172)</f>
        <v/>
      </c>
      <c r="CC172" s="228" t="str">
        <f>IF([2]相关演算!CC172="","",[2]相关演算!CC172)</f>
        <v/>
      </c>
      <c r="CD172" s="228" t="str">
        <f>IF([2]相关演算!CD172="","",[2]相关演算!CD172)</f>
        <v/>
      </c>
      <c r="CE172" s="228" t="str">
        <f>IF([2]相关演算!CE172="","",[2]相关演算!CE172)</f>
        <v/>
      </c>
      <c r="CF172" s="228" t="str">
        <f>IF([2]相关演算!CF172="","",[2]相关演算!CF172)</f>
        <v/>
      </c>
      <c r="CG172" s="228" t="str">
        <f>IF([2]相关演算!CG172="","",[2]相关演算!CG172)</f>
        <v/>
      </c>
      <c r="CH172" s="228" t="str">
        <f>IF([2]相关演算!CH172="","",[2]相关演算!CH172)</f>
        <v/>
      </c>
      <c r="CI172" s="228" t="str">
        <f>IF([2]相关演算!CI172="","",[2]相关演算!CI172)</f>
        <v/>
      </c>
      <c r="CJ172" s="228" t="str">
        <f>IF([2]相关演算!CJ172="","",[2]相关演算!CJ172)</f>
        <v/>
      </c>
      <c r="CK172" s="228" t="str">
        <f>IF([2]相关演算!CK172="","",[2]相关演算!CK172)</f>
        <v/>
      </c>
      <c r="CL172" s="228" t="str">
        <f>IF([2]相关演算!CL172="","",[2]相关演算!CL172)</f>
        <v/>
      </c>
      <c r="CM172" s="228" t="str">
        <f>IF([2]相关演算!CM172="","",[2]相关演算!CM172)</f>
        <v/>
      </c>
      <c r="CN172" s="228" t="str">
        <f>IF([2]相关演算!CN172="","",[2]相关演算!CN172)</f>
        <v/>
      </c>
      <c r="CO172" s="228" t="str">
        <f>IF([2]相关演算!CO172="","",[2]相关演算!CO172)</f>
        <v/>
      </c>
      <c r="CP172" s="228" t="str">
        <f>IF([2]相关演算!CP172="","",[2]相关演算!CP172)</f>
        <v/>
      </c>
      <c r="CQ172" s="228" t="str">
        <f>IF([2]相关演算!CQ172="","",[2]相关演算!CQ172)</f>
        <v/>
      </c>
      <c r="CR172" s="228" t="str">
        <f>IF([2]相关演算!CR172="","",[2]相关演算!CR172)</f>
        <v/>
      </c>
      <c r="CS172" s="228" t="str">
        <f>IF([2]相关演算!CS172="","",[2]相关演算!CS172)</f>
        <v/>
      </c>
      <c r="CT172" s="228" t="str">
        <f>IF([2]相关演算!CT172="","",[2]相关演算!CT172)</f>
        <v/>
      </c>
      <c r="CU172" s="228" t="str">
        <f>IF([2]相关演算!CU172="","",[2]相关演算!CU172)</f>
        <v/>
      </c>
      <c r="CV172" s="228" t="str">
        <f>IF([2]相关演算!CV172="","",[2]相关演算!CV172)</f>
        <v/>
      </c>
      <c r="CW172" s="228" t="str">
        <f>IF([2]相关演算!CW172="","",[2]相关演算!CW172)</f>
        <v/>
      </c>
      <c r="CX172" s="228" t="str">
        <f>IF([2]相关演算!CX172="","",[2]相关演算!CX172)</f>
        <v/>
      </c>
      <c r="CY172" s="228" t="str">
        <f>IF([2]相关演算!CY172="","",[2]相关演算!CY172)</f>
        <v/>
      </c>
      <c r="CZ172" s="228" t="str">
        <f>IF([2]相关演算!CZ172="","",[2]相关演算!CZ172)</f>
        <v/>
      </c>
      <c r="DA172" s="228" t="str">
        <f>IF([2]相关演算!DA172="","",[2]相关演算!DA172)</f>
        <v/>
      </c>
      <c r="DB172" s="228" t="str">
        <f>IF([2]相关演算!DB172="","",[2]相关演算!DB172)</f>
        <v/>
      </c>
      <c r="DC172" s="228" t="str">
        <f>IF([2]相关演算!DC172="","",[2]相关演算!DC172)</f>
        <v/>
      </c>
      <c r="DD172" s="228" t="str">
        <f>IF([2]相关演算!DD172="","",[2]相关演算!DD172)</f>
        <v/>
      </c>
      <c r="DE172" s="228" t="str">
        <f>IF([2]相关演算!DE172="","",[2]相关演算!DE172)</f>
        <v/>
      </c>
      <c r="DF172" s="228" t="str">
        <f>IF([2]相关演算!DF172="","",[2]相关演算!DF172)</f>
        <v/>
      </c>
      <c r="DG172" s="228" t="str">
        <f>IF([2]相关演算!DG172="","",[2]相关演算!DG172)</f>
        <v/>
      </c>
      <c r="DH172" s="228" t="str">
        <f>IF([2]相关演算!DH172="","",[2]相关演算!DH172)</f>
        <v/>
      </c>
      <c r="DI172" s="228" t="str">
        <f>IF([2]相关演算!DI172="","",[2]相关演算!DI172)</f>
        <v/>
      </c>
      <c r="DJ172" s="228" t="str">
        <f>IF([2]相关演算!DJ172="","",[2]相关演算!DJ172)</f>
        <v/>
      </c>
      <c r="DK172" s="228" t="str">
        <f>IF([2]相关演算!DK172="","",[2]相关演算!DK172)</f>
        <v/>
      </c>
      <c r="DL172" s="228" t="str">
        <f>IF([2]相关演算!DL172="","",[2]相关演算!DL172)</f>
        <v/>
      </c>
      <c r="DM172" s="228" t="str">
        <f>IF([2]相关演算!DM172="","",[2]相关演算!DM172)</f>
        <v/>
      </c>
      <c r="DN172" s="228" t="str">
        <f>IF([2]相关演算!DN172="","",[2]相关演算!DN172)</f>
        <v/>
      </c>
      <c r="DO172" s="228" t="str">
        <f>IF([2]相关演算!DO172="","",[2]相关演算!DO172)</f>
        <v/>
      </c>
      <c r="DP172" s="228" t="str">
        <f>IF([2]相关演算!DP172="","",[2]相关演算!DP172)</f>
        <v/>
      </c>
      <c r="DQ172" s="228" t="str">
        <f>IF([2]相关演算!DQ172="","",[2]相关演算!DQ172)</f>
        <v/>
      </c>
      <c r="DR172" s="228" t="str">
        <f>IF([2]相关演算!DR172="","",[2]相关演算!DR172)</f>
        <v/>
      </c>
      <c r="DS172" s="228" t="str">
        <f>IF([2]相关演算!DS172="","",[2]相关演算!DS172)</f>
        <v/>
      </c>
      <c r="DT172" s="228" t="str">
        <f>IF([2]相关演算!DT172="","",[2]相关演算!DT172)</f>
        <v/>
      </c>
      <c r="DU172" s="228" t="str">
        <f>IF([2]相关演算!DU172="","",[2]相关演算!DU172)</f>
        <v/>
      </c>
      <c r="DV172" s="228" t="str">
        <f>IF([2]相关演算!DV172="","",[2]相关演算!DV172)</f>
        <v/>
      </c>
      <c r="DW172" s="228" t="str">
        <f>IF([2]相关演算!DW172="","",[2]相关演算!DW172)</f>
        <v/>
      </c>
      <c r="DX172" s="228" t="str">
        <f>IF([2]相关演算!DX172="","",[2]相关演算!DX172)</f>
        <v/>
      </c>
      <c r="DY172" s="228" t="str">
        <f>IF([2]相关演算!DY172="","",[2]相关演算!DY172)</f>
        <v/>
      </c>
      <c r="DZ172" s="228" t="str">
        <f>IF([2]相关演算!DZ172="","",[2]相关演算!DZ172)</f>
        <v/>
      </c>
      <c r="EA172" s="228" t="str">
        <f>IF([2]相关演算!EA172="","",[2]相关演算!EA172)</f>
        <v/>
      </c>
      <c r="EB172" s="228" t="str">
        <f>IF([2]相关演算!EB172="","",[2]相关演算!EB172)</f>
        <v/>
      </c>
      <c r="EC172" s="228" t="str">
        <f>IF([2]相关演算!EC172="","",[2]相关演算!EC172)</f>
        <v/>
      </c>
      <c r="ED172" s="228" t="str">
        <f>IF([2]相关演算!ED172="","",[2]相关演算!ED172)</f>
        <v/>
      </c>
      <c r="EE172" s="228" t="str">
        <f>IF([2]相关演算!EE172="","",[2]相关演算!EE172)</f>
        <v/>
      </c>
      <c r="EF172" s="228" t="str">
        <f>IF([2]相关演算!EF172="","",[2]相关演算!EF172)</f>
        <v/>
      </c>
      <c r="EG172" s="228" t="str">
        <f>IF([2]相关演算!EG172="","",[2]相关演算!EG172)</f>
        <v/>
      </c>
      <c r="EH172" s="228" t="str">
        <f>IF([2]相关演算!EH172="","",[2]相关演算!EH172)</f>
        <v/>
      </c>
      <c r="EI172" s="228" t="str">
        <f>IF([2]相关演算!EI172="","",[2]相关演算!EI172)</f>
        <v/>
      </c>
      <c r="EJ172" s="228" t="str">
        <f>IF([2]相关演算!EJ172="","",[2]相关演算!EJ172)</f>
        <v/>
      </c>
      <c r="EK172" s="228" t="str">
        <f>IF([2]相关演算!EK172="","",[2]相关演算!EK172)</f>
        <v/>
      </c>
      <c r="EL172" s="228" t="str">
        <f>IF([2]相关演算!EL172="","",[2]相关演算!EL172)</f>
        <v/>
      </c>
      <c r="EM172" s="228" t="str">
        <f>IF([2]相关演算!EM172="","",[2]相关演算!EM172)</f>
        <v/>
      </c>
      <c r="EN172" s="228" t="str">
        <f>IF([2]相关演算!EN172="","",[2]相关演算!EN172)</f>
        <v/>
      </c>
      <c r="EO172" s="228" t="str">
        <f>IF([2]相关演算!EO172="","",[2]相关演算!EO172)</f>
        <v/>
      </c>
      <c r="EP172" s="228" t="str">
        <f>IF([2]相关演算!EP172="","",[2]相关演算!EP172)</f>
        <v/>
      </c>
      <c r="EQ172" s="228" t="str">
        <f>IF([2]相关演算!EQ172="","",[2]相关演算!EQ172)</f>
        <v/>
      </c>
      <c r="ER172" s="228" t="str">
        <f>IF([2]相关演算!ER172="","",[2]相关演算!ER172)</f>
        <v/>
      </c>
      <c r="ES172" s="228" t="str">
        <f>IF([2]相关演算!ES172="","",[2]相关演算!ES172)</f>
        <v/>
      </c>
      <c r="ET172" s="228" t="str">
        <f>IF([2]相关演算!ET172="","",[2]相关演算!ET172)</f>
        <v/>
      </c>
      <c r="EU172" s="228" t="str">
        <f>IF([2]相关演算!EU172="","",[2]相关演算!EU172)</f>
        <v/>
      </c>
      <c r="EV172" s="228" t="str">
        <f>IF([2]相关演算!EV172="","",[2]相关演算!EV172)</f>
        <v/>
      </c>
      <c r="EW172" s="228" t="str">
        <f>IF([2]相关演算!EW172="","",[2]相关演算!EW172)</f>
        <v/>
      </c>
      <c r="EX172" s="228" t="str">
        <f>IF([2]相关演算!EX172="","",[2]相关演算!EX172)</f>
        <v/>
      </c>
      <c r="EY172" s="228" t="str">
        <f>IF([2]相关演算!EY172="","",[2]相关演算!EY172)</f>
        <v/>
      </c>
      <c r="EZ172" s="228" t="str">
        <f>IF([2]相关演算!EZ172="","",[2]相关演算!EZ172)</f>
        <v/>
      </c>
      <c r="FA172" s="228" t="str">
        <f>IF([2]相关演算!FA172="","",[2]相关演算!FA172)</f>
        <v/>
      </c>
      <c r="FB172" s="228" t="str">
        <f>IF([2]相关演算!FB172="","",[2]相关演算!FB172)</f>
        <v/>
      </c>
      <c r="FC172" s="228" t="str">
        <f>IF([2]相关演算!FC172="","",[2]相关演算!FC172)</f>
        <v/>
      </c>
      <c r="FD172" s="228" t="str">
        <f>IF([2]相关演算!FD172="","",[2]相关演算!FD172)</f>
        <v/>
      </c>
      <c r="FE172" s="228" t="str">
        <f>IF([2]相关演算!FE172="","",[2]相关演算!FE172)</f>
        <v/>
      </c>
      <c r="FF172" s="228" t="str">
        <f>IF([2]相关演算!FF172="","",[2]相关演算!FF172)</f>
        <v/>
      </c>
      <c r="FG172" s="228" t="str">
        <f>IF([2]相关演算!FG172="","",[2]相关演算!FG172)</f>
        <v/>
      </c>
      <c r="FH172" s="228">
        <f>IF([2]相关演算!FH172="","",[2]相关演算!FH172)</f>
        <v>10157</v>
      </c>
      <c r="FI172" s="228" t="str">
        <f>IF([2]相关演算!FI172="","",[2]相关演算!FI172)</f>
        <v/>
      </c>
      <c r="FJ172" s="228" t="str">
        <f>IF([2]相关演算!FJ172="","",[2]相关演算!FJ172)</f>
        <v/>
      </c>
      <c r="FK172" s="228" t="str">
        <f>IF([2]相关演算!FK172="","",[2]相关演算!FK172)</f>
        <v/>
      </c>
      <c r="FL172" s="228" t="str">
        <f>IF([2]相关演算!FL172="","",[2]相关演算!FL172)</f>
        <v/>
      </c>
      <c r="FM172" s="228" t="str">
        <f>IF([2]相关演算!FM172="","",[2]相关演算!FM172)</f>
        <v/>
      </c>
      <c r="FN172" s="228" t="str">
        <f>IF([2]相关演算!FN172="","",[2]相关演算!FN172)</f>
        <v/>
      </c>
      <c r="FO172" s="228" t="str">
        <f>IF([2]相关演算!FO172="","",[2]相关演算!FO172)</f>
        <v/>
      </c>
      <c r="FP172" s="228" t="str">
        <f>IF([2]相关演算!FP172="","",[2]相关演算!FP172)</f>
        <v/>
      </c>
      <c r="FQ172" s="228" t="str">
        <f>IF([2]相关演算!FQ172="","",[2]相关演算!FQ172)</f>
        <v/>
      </c>
      <c r="FR172" s="228" t="str">
        <f>IF([2]相关演算!FR172="","",[2]相关演算!FR172)</f>
        <v/>
      </c>
      <c r="FS172" s="228" t="str">
        <f>IF([2]相关演算!FS172="","",[2]相关演算!FS172)</f>
        <v/>
      </c>
      <c r="FT172" s="228" t="str">
        <f>IF([2]相关演算!FT172="","",[2]相关演算!FT172)</f>
        <v/>
      </c>
      <c r="FU172" s="228" t="str">
        <f>IF([2]相关演算!FU172="","",[2]相关演算!FU172)</f>
        <v/>
      </c>
      <c r="FV172" s="228" t="str">
        <f>IF([2]相关演算!FV172="","",[2]相关演算!FV172)</f>
        <v/>
      </c>
      <c r="FW172" s="228" t="str">
        <f>IF([2]相关演算!FW172="","",[2]相关演算!FW172)</f>
        <v/>
      </c>
      <c r="FX172" s="228" t="str">
        <f>IF([2]相关演算!FX172="","",[2]相关演算!FX172)</f>
        <v/>
      </c>
      <c r="FY172" s="228" t="str">
        <f>IF([2]相关演算!FY172="","",[2]相关演算!FY172)</f>
        <v/>
      </c>
      <c r="FZ172" s="228" t="str">
        <f>IF([2]相关演算!FZ172="","",[2]相关演算!FZ172)</f>
        <v/>
      </c>
      <c r="GA172" s="228" t="str">
        <f>IF([2]相关演算!GA172="","",[2]相关演算!GA172)</f>
        <v/>
      </c>
      <c r="GB172" s="228" t="str">
        <f>IF([2]相关演算!GB172="","",[2]相关演算!GB172)</f>
        <v/>
      </c>
      <c r="GC172" s="228" t="str">
        <f>IF([2]相关演算!GC172="","",[2]相关演算!GC172)</f>
        <v/>
      </c>
      <c r="GD172" s="228" t="str">
        <f>IF([2]相关演算!GD172="","",[2]相关演算!GD172)</f>
        <v/>
      </c>
      <c r="GE172" s="228" t="str">
        <f>IF([2]相关演算!GE172="","",[2]相关演算!GE172)</f>
        <v/>
      </c>
      <c r="GF172" s="228" t="str">
        <f>IF([2]相关演算!GF172="","",[2]相关演算!GF172)</f>
        <v/>
      </c>
      <c r="GG172" s="228" t="str">
        <f>IF([2]相关演算!GG172="","",[2]相关演算!GG172)</f>
        <v/>
      </c>
      <c r="GH172" s="228" t="str">
        <f>IF([2]相关演算!GH172="","",[2]相关演算!GH172)</f>
        <v/>
      </c>
      <c r="GI172" s="228" t="str">
        <f>IF([2]相关演算!GI172="","",[2]相关演算!GI172)</f>
        <v/>
      </c>
      <c r="GJ172" s="228" t="str">
        <f>IF([2]相关演算!GJ172="","",[2]相关演算!GJ172)</f>
        <v/>
      </c>
      <c r="GK172" s="228" t="str">
        <f>IF([2]相关演算!GK172="","",[2]相关演算!GK172)</f>
        <v/>
      </c>
      <c r="GL172" s="228" t="str">
        <f>IF([2]相关演算!GL172="","",[2]相关演算!GL172)</f>
        <v/>
      </c>
      <c r="GM172" s="228" t="str">
        <f>IF([2]相关演算!GM172="","",[2]相关演算!GM172)</f>
        <v/>
      </c>
      <c r="GN172" s="228" t="str">
        <f>IF([2]相关演算!GN172="","",[2]相关演算!GN172)</f>
        <v/>
      </c>
      <c r="GO172" s="228" t="str">
        <f>IF([2]相关演算!GO172="","",[2]相关演算!GO172)</f>
        <v/>
      </c>
      <c r="GP172" s="228" t="str">
        <f>IF([2]相关演算!GP172="","",[2]相关演算!GP172)</f>
        <v/>
      </c>
      <c r="GQ172" s="228" t="str">
        <f>IF([2]相关演算!GQ172="","",[2]相关演算!GQ172)</f>
        <v/>
      </c>
      <c r="GR172" s="228" t="str">
        <f>IF([2]相关演算!GR172="","",[2]相关演算!GR172)</f>
        <v/>
      </c>
      <c r="GS172" s="228" t="str">
        <f>IF([2]相关演算!GS172="","",[2]相关演算!GS172)</f>
        <v/>
      </c>
      <c r="GT172" s="228" t="str">
        <f>IF([2]相关演算!GT172="","",[2]相关演算!GT172)</f>
        <v/>
      </c>
      <c r="GU172" s="228" t="str">
        <f>IF([2]相关演算!GU172="","",[2]相关演算!GU172)</f>
        <v/>
      </c>
      <c r="GV172" s="228" t="str">
        <f>IF([2]相关演算!GV172="","",[2]相关演算!GV172)</f>
        <v/>
      </c>
      <c r="GW172" s="228" t="str">
        <f>IF([2]相关演算!GW172="","",[2]相关演算!GW172)</f>
        <v/>
      </c>
      <c r="GX172" s="228" t="str">
        <f>IF([2]相关演算!GX172="","",[2]相关演算!GX172)</f>
        <v/>
      </c>
      <c r="GY172" s="228" t="str">
        <f>IF([2]相关演算!GY172="","",[2]相关演算!GY172)</f>
        <v/>
      </c>
      <c r="GZ172" s="228" t="str">
        <f>IF([2]相关演算!GZ172="","",[2]相关演算!GZ172)</f>
        <v/>
      </c>
    </row>
    <row r="173" spans="1:208">
      <c r="A173" s="228" t="str">
        <f>IF([2]相关演算!A173="","",[2]相关演算!A173)</f>
        <v/>
      </c>
      <c r="B173" s="228" t="str">
        <f>IF([2]相关演算!B173="","",[2]相关演算!B173)</f>
        <v/>
      </c>
      <c r="C173" s="228" t="str">
        <f>IF([2]相关演算!C173="","",[2]相关演算!C173)</f>
        <v/>
      </c>
      <c r="D173" s="228" t="str">
        <f>IF([2]相关演算!D173="","",[2]相关演算!D173)</f>
        <v/>
      </c>
      <c r="E173" s="228" t="str">
        <f>IF([2]相关演算!E173="","",[2]相关演算!E173)</f>
        <v/>
      </c>
      <c r="F173" s="228" t="str">
        <f>IF([2]相关演算!F173="","",[2]相关演算!F173)</f>
        <v/>
      </c>
      <c r="G173" s="228" t="str">
        <f>IF([2]相关演算!G173="","",[2]相关演算!G173)</f>
        <v/>
      </c>
      <c r="H173" s="228" t="str">
        <f>IF([2]相关演算!H173="","",[2]相关演算!H173)</f>
        <v/>
      </c>
      <c r="I173" s="228" t="str">
        <f>IF([2]相关演算!I173="","",[2]相关演算!I173)</f>
        <v/>
      </c>
      <c r="J173" s="228" t="str">
        <f>IF([2]相关演算!J173="","",[2]相关演算!J173)</f>
        <v/>
      </c>
      <c r="K173" s="228" t="str">
        <f>IF([2]相关演算!K173="","",[2]相关演算!K173)</f>
        <v/>
      </c>
      <c r="L173" s="228" t="str">
        <f>IF([2]相关演算!L173="","",[2]相关演算!L173)</f>
        <v/>
      </c>
      <c r="M173" s="228" t="str">
        <f>IF([2]相关演算!M173="","",[2]相关演算!M173)</f>
        <v/>
      </c>
      <c r="N173" s="228" t="str">
        <f>IF([2]相关演算!N173="","",[2]相关演算!N173)</f>
        <v/>
      </c>
      <c r="O173" s="228" t="str">
        <f>IF([2]相关演算!O173="","",[2]相关演算!O173)</f>
        <v/>
      </c>
      <c r="P173" s="228" t="str">
        <f>IF([2]相关演算!P173="","",[2]相关演算!P173)</f>
        <v/>
      </c>
      <c r="Q173" s="228" t="str">
        <f>IF([2]相关演算!Q173="","",[2]相关演算!Q173)</f>
        <v/>
      </c>
      <c r="R173" s="228" t="str">
        <f>IF([2]相关演算!R173="","",[2]相关演算!R173)</f>
        <v/>
      </c>
      <c r="S173" s="228" t="str">
        <f>IF([2]相关演算!S173="","",[2]相关演算!S173)</f>
        <v/>
      </c>
      <c r="T173" s="228" t="str">
        <f>IF([2]相关演算!T173="","",[2]相关演算!T173)</f>
        <v/>
      </c>
      <c r="U173" s="228" t="str">
        <f>IF([2]相关演算!U173="","",[2]相关演算!U173)</f>
        <v/>
      </c>
      <c r="V173" s="228" t="str">
        <f>IF([2]相关演算!V173="","",[2]相关演算!V173)</f>
        <v/>
      </c>
      <c r="W173" s="228" t="str">
        <f>IF([2]相关演算!W173="","",[2]相关演算!W173)</f>
        <v/>
      </c>
      <c r="X173" s="228" t="str">
        <f>IF([2]相关演算!X173="","",[2]相关演算!X173)</f>
        <v/>
      </c>
      <c r="Y173" s="228" t="str">
        <f>IF([2]相关演算!Y173="","",[2]相关演算!Y173)</f>
        <v/>
      </c>
      <c r="Z173" s="228" t="str">
        <f>IF([2]相关演算!Z173="","",[2]相关演算!Z173)</f>
        <v/>
      </c>
      <c r="AA173" s="228" t="str">
        <f>IF([2]相关演算!AA173="","",[2]相关演算!AA173)</f>
        <v/>
      </c>
      <c r="AB173" s="228" t="str">
        <f>IF([2]相关演算!AB173="","",[2]相关演算!AB173)</f>
        <v/>
      </c>
      <c r="AC173" s="228" t="str">
        <f>IF([2]相关演算!AC173="","",[2]相关演算!AC173)</f>
        <v/>
      </c>
      <c r="AD173" s="228" t="str">
        <f>IF([2]相关演算!AD173="","",[2]相关演算!AD173)</f>
        <v/>
      </c>
      <c r="AE173" s="228" t="str">
        <f>IF([2]相关演算!AE173="","",[2]相关演算!AE173)</f>
        <v/>
      </c>
      <c r="AF173" s="228" t="str">
        <f>IF([2]相关演算!AF173="","",[2]相关演算!AF173)</f>
        <v/>
      </c>
      <c r="AG173" s="228" t="str">
        <f>IF([2]相关演算!AG173="","",[2]相关演算!AG173)</f>
        <v/>
      </c>
      <c r="AH173" s="228" t="str">
        <f>IF([2]相关演算!AH173="","",[2]相关演算!AH173)</f>
        <v/>
      </c>
      <c r="AI173" s="228" t="str">
        <f>IF([2]相关演算!AI173="","",[2]相关演算!AI173)</f>
        <v/>
      </c>
      <c r="AJ173" s="228" t="str">
        <f>IF([2]相关演算!AJ173="","",[2]相关演算!AJ173)</f>
        <v/>
      </c>
      <c r="AK173" s="228" t="str">
        <f>IF([2]相关演算!AK173="","",[2]相关演算!AK173)</f>
        <v/>
      </c>
      <c r="AL173" s="228" t="str">
        <f>IF([2]相关演算!AL173="","",[2]相关演算!AL173)</f>
        <v/>
      </c>
      <c r="AM173" s="228" t="str">
        <f>IF([2]相关演算!AM173="","",[2]相关演算!AM173)</f>
        <v/>
      </c>
      <c r="AN173" s="228" t="str">
        <f>IF([2]相关演算!AN173="","",[2]相关演算!AN173)</f>
        <v/>
      </c>
      <c r="AO173" s="228" t="str">
        <f>IF([2]相关演算!AO173="","",[2]相关演算!AO173)</f>
        <v/>
      </c>
      <c r="AP173" s="228" t="str">
        <f>IF([2]相关演算!AP173="","",[2]相关演算!AP173)</f>
        <v/>
      </c>
      <c r="AQ173" s="228" t="str">
        <f>IF([2]相关演算!AQ173="","",[2]相关演算!AQ173)</f>
        <v/>
      </c>
      <c r="AR173" s="228" t="str">
        <f>IF([2]相关演算!AR173="","",[2]相关演算!AR173)</f>
        <v/>
      </c>
      <c r="AS173" s="228" t="str">
        <f>IF([2]相关演算!AS173="","",[2]相关演算!AS173)</f>
        <v/>
      </c>
      <c r="AT173" s="228" t="str">
        <f>IF([2]相关演算!AT173="","",[2]相关演算!AT173)</f>
        <v/>
      </c>
      <c r="AU173" s="228" t="str">
        <f>IF([2]相关演算!AU173="","",[2]相关演算!AU173)</f>
        <v/>
      </c>
      <c r="AV173" s="228" t="str">
        <f>IF([2]相关演算!AV173="","",[2]相关演算!AV173)</f>
        <v/>
      </c>
      <c r="AW173" s="228" t="str">
        <f>IF([2]相关演算!AW173="","",[2]相关演算!AW173)</f>
        <v/>
      </c>
      <c r="AX173" s="228" t="str">
        <f>IF([2]相关演算!AX173="","",[2]相关演算!AX173)</f>
        <v/>
      </c>
      <c r="AY173" s="228" t="str">
        <f>IF([2]相关演算!AY173="","",[2]相关演算!AY173)</f>
        <v/>
      </c>
      <c r="AZ173" s="228" t="str">
        <f>IF([2]相关演算!AZ173="","",[2]相关演算!AZ173)</f>
        <v/>
      </c>
      <c r="BA173" s="228" t="str">
        <f>IF([2]相关演算!BA173="","",[2]相关演算!BA173)</f>
        <v/>
      </c>
      <c r="BB173" s="228" t="str">
        <f>IF([2]相关演算!BB173="","",[2]相关演算!BB173)</f>
        <v/>
      </c>
      <c r="BC173" s="228" t="str">
        <f>IF([2]相关演算!BC173="","",[2]相关演算!BC173)</f>
        <v/>
      </c>
      <c r="BD173" s="228" t="str">
        <f>IF([2]相关演算!BD173="","",[2]相关演算!BD173)</f>
        <v/>
      </c>
      <c r="BE173" s="228" t="str">
        <f>IF([2]相关演算!BE173="","",[2]相关演算!BE173)</f>
        <v/>
      </c>
      <c r="BF173" s="228" t="str">
        <f>IF([2]相关演算!BF173="","",[2]相关演算!BF173)</f>
        <v/>
      </c>
      <c r="BG173" s="228" t="str">
        <f>IF([2]相关演算!BG173="","",[2]相关演算!BG173)</f>
        <v/>
      </c>
      <c r="BH173" s="228" t="str">
        <f>IF([2]相关演算!BH173="","",[2]相关演算!BH173)</f>
        <v/>
      </c>
      <c r="BI173" s="228" t="str">
        <f>IF([2]相关演算!BI173="","",[2]相关演算!BI173)</f>
        <v/>
      </c>
      <c r="BJ173" s="228" t="str">
        <f>IF([2]相关演算!BJ173="","",[2]相关演算!BJ173)</f>
        <v/>
      </c>
      <c r="BK173" s="228" t="str">
        <f>IF([2]相关演算!BK173="","",[2]相关演算!BK173)</f>
        <v/>
      </c>
      <c r="BL173" s="228" t="str">
        <f>IF([2]相关演算!BL173="","",[2]相关演算!BL173)</f>
        <v/>
      </c>
      <c r="BM173" s="228" t="str">
        <f>IF([2]相关演算!BM173="","",[2]相关演算!BM173)</f>
        <v/>
      </c>
      <c r="BN173" s="228" t="str">
        <f>IF([2]相关演算!BN173="","",[2]相关演算!BN173)</f>
        <v/>
      </c>
      <c r="BO173" s="228" t="str">
        <f>IF([2]相关演算!BO173="","",[2]相关演算!BO173)</f>
        <v/>
      </c>
      <c r="BP173" s="228" t="str">
        <f>IF([2]相关演算!BP173="","",[2]相关演算!BP173)</f>
        <v/>
      </c>
      <c r="BQ173" s="228" t="str">
        <f>IF([2]相关演算!BQ173="","",[2]相关演算!BQ173)</f>
        <v/>
      </c>
      <c r="BR173" s="228" t="str">
        <f>IF([2]相关演算!BR173="","",[2]相关演算!BR173)</f>
        <v/>
      </c>
      <c r="BS173" s="228" t="str">
        <f>IF([2]相关演算!BS173="","",[2]相关演算!BS173)</f>
        <v/>
      </c>
      <c r="BT173" s="228" t="str">
        <f>IF([2]相关演算!BT173="","",[2]相关演算!BT173)</f>
        <v/>
      </c>
      <c r="BU173" s="228" t="str">
        <f>IF([2]相关演算!BU173="","",[2]相关演算!BU173)</f>
        <v/>
      </c>
      <c r="BV173" s="228" t="str">
        <f>IF([2]相关演算!BV173="","",[2]相关演算!BV173)</f>
        <v/>
      </c>
      <c r="BW173" s="228" t="str">
        <f>IF([2]相关演算!BW173="","",[2]相关演算!BW173)</f>
        <v/>
      </c>
      <c r="BX173" s="228" t="str">
        <f>IF([2]相关演算!BX173="","",[2]相关演算!BX173)</f>
        <v/>
      </c>
      <c r="BY173" s="228" t="str">
        <f>IF([2]相关演算!BY173="","",[2]相关演算!BY173)</f>
        <v/>
      </c>
      <c r="BZ173" s="228" t="str">
        <f>IF([2]相关演算!BZ173="","",[2]相关演算!BZ173)</f>
        <v/>
      </c>
      <c r="CA173" s="228" t="str">
        <f>IF([2]相关演算!CA173="","",[2]相关演算!CA173)</f>
        <v/>
      </c>
      <c r="CB173" s="228" t="str">
        <f>IF([2]相关演算!CB173="","",[2]相关演算!CB173)</f>
        <v/>
      </c>
      <c r="CC173" s="228" t="str">
        <f>IF([2]相关演算!CC173="","",[2]相关演算!CC173)</f>
        <v/>
      </c>
      <c r="CD173" s="228" t="str">
        <f>IF([2]相关演算!CD173="","",[2]相关演算!CD173)</f>
        <v/>
      </c>
      <c r="CE173" s="228" t="str">
        <f>IF([2]相关演算!CE173="","",[2]相关演算!CE173)</f>
        <v/>
      </c>
      <c r="CF173" s="228" t="str">
        <f>IF([2]相关演算!CF173="","",[2]相关演算!CF173)</f>
        <v/>
      </c>
      <c r="CG173" s="228" t="str">
        <f>IF([2]相关演算!CG173="","",[2]相关演算!CG173)</f>
        <v/>
      </c>
      <c r="CH173" s="228" t="str">
        <f>IF([2]相关演算!CH173="","",[2]相关演算!CH173)</f>
        <v/>
      </c>
      <c r="CI173" s="228" t="str">
        <f>IF([2]相关演算!CI173="","",[2]相关演算!CI173)</f>
        <v/>
      </c>
      <c r="CJ173" s="228" t="str">
        <f>IF([2]相关演算!CJ173="","",[2]相关演算!CJ173)</f>
        <v/>
      </c>
      <c r="CK173" s="228" t="str">
        <f>IF([2]相关演算!CK173="","",[2]相关演算!CK173)</f>
        <v/>
      </c>
      <c r="CL173" s="228" t="str">
        <f>IF([2]相关演算!CL173="","",[2]相关演算!CL173)</f>
        <v/>
      </c>
      <c r="CM173" s="228" t="str">
        <f>IF([2]相关演算!CM173="","",[2]相关演算!CM173)</f>
        <v/>
      </c>
      <c r="CN173" s="228" t="str">
        <f>IF([2]相关演算!CN173="","",[2]相关演算!CN173)</f>
        <v/>
      </c>
      <c r="CO173" s="228" t="str">
        <f>IF([2]相关演算!CO173="","",[2]相关演算!CO173)</f>
        <v/>
      </c>
      <c r="CP173" s="228" t="str">
        <f>IF([2]相关演算!CP173="","",[2]相关演算!CP173)</f>
        <v/>
      </c>
      <c r="CQ173" s="228" t="str">
        <f>IF([2]相关演算!CQ173="","",[2]相关演算!CQ173)</f>
        <v/>
      </c>
      <c r="CR173" s="228" t="str">
        <f>IF([2]相关演算!CR173="","",[2]相关演算!CR173)</f>
        <v/>
      </c>
      <c r="CS173" s="228" t="str">
        <f>IF([2]相关演算!CS173="","",[2]相关演算!CS173)</f>
        <v/>
      </c>
      <c r="CT173" s="228" t="str">
        <f>IF([2]相关演算!CT173="","",[2]相关演算!CT173)</f>
        <v/>
      </c>
      <c r="CU173" s="228" t="str">
        <f>IF([2]相关演算!CU173="","",[2]相关演算!CU173)</f>
        <v/>
      </c>
      <c r="CV173" s="228" t="str">
        <f>IF([2]相关演算!CV173="","",[2]相关演算!CV173)</f>
        <v/>
      </c>
      <c r="CW173" s="228" t="str">
        <f>IF([2]相关演算!CW173="","",[2]相关演算!CW173)</f>
        <v/>
      </c>
      <c r="CX173" s="228" t="str">
        <f>IF([2]相关演算!CX173="","",[2]相关演算!CX173)</f>
        <v/>
      </c>
      <c r="CY173" s="228" t="str">
        <f>IF([2]相关演算!CY173="","",[2]相关演算!CY173)</f>
        <v/>
      </c>
      <c r="CZ173" s="228" t="str">
        <f>IF([2]相关演算!CZ173="","",[2]相关演算!CZ173)</f>
        <v/>
      </c>
      <c r="DA173" s="228" t="str">
        <f>IF([2]相关演算!DA173="","",[2]相关演算!DA173)</f>
        <v/>
      </c>
      <c r="DB173" s="228" t="str">
        <f>IF([2]相关演算!DB173="","",[2]相关演算!DB173)</f>
        <v/>
      </c>
      <c r="DC173" s="228" t="str">
        <f>IF([2]相关演算!DC173="","",[2]相关演算!DC173)</f>
        <v/>
      </c>
      <c r="DD173" s="228" t="str">
        <f>IF([2]相关演算!DD173="","",[2]相关演算!DD173)</f>
        <v/>
      </c>
      <c r="DE173" s="228" t="str">
        <f>IF([2]相关演算!DE173="","",[2]相关演算!DE173)</f>
        <v/>
      </c>
      <c r="DF173" s="228" t="str">
        <f>IF([2]相关演算!DF173="","",[2]相关演算!DF173)</f>
        <v/>
      </c>
      <c r="DG173" s="228" t="str">
        <f>IF([2]相关演算!DG173="","",[2]相关演算!DG173)</f>
        <v/>
      </c>
      <c r="DH173" s="228" t="str">
        <f>IF([2]相关演算!DH173="","",[2]相关演算!DH173)</f>
        <v/>
      </c>
      <c r="DI173" s="228" t="str">
        <f>IF([2]相关演算!DI173="","",[2]相关演算!DI173)</f>
        <v/>
      </c>
      <c r="DJ173" s="228" t="str">
        <f>IF([2]相关演算!DJ173="","",[2]相关演算!DJ173)</f>
        <v/>
      </c>
      <c r="DK173" s="228" t="str">
        <f>IF([2]相关演算!DK173="","",[2]相关演算!DK173)</f>
        <v/>
      </c>
      <c r="DL173" s="228" t="str">
        <f>IF([2]相关演算!DL173="","",[2]相关演算!DL173)</f>
        <v/>
      </c>
      <c r="DM173" s="228" t="str">
        <f>IF([2]相关演算!DM173="","",[2]相关演算!DM173)</f>
        <v/>
      </c>
      <c r="DN173" s="228" t="str">
        <f>IF([2]相关演算!DN173="","",[2]相关演算!DN173)</f>
        <v/>
      </c>
      <c r="DO173" s="228" t="str">
        <f>IF([2]相关演算!DO173="","",[2]相关演算!DO173)</f>
        <v/>
      </c>
      <c r="DP173" s="228" t="str">
        <f>IF([2]相关演算!DP173="","",[2]相关演算!DP173)</f>
        <v/>
      </c>
      <c r="DQ173" s="228" t="str">
        <f>IF([2]相关演算!DQ173="","",[2]相关演算!DQ173)</f>
        <v/>
      </c>
      <c r="DR173" s="228" t="str">
        <f>IF([2]相关演算!DR173="","",[2]相关演算!DR173)</f>
        <v/>
      </c>
      <c r="DS173" s="228" t="str">
        <f>IF([2]相关演算!DS173="","",[2]相关演算!DS173)</f>
        <v/>
      </c>
      <c r="DT173" s="228" t="str">
        <f>IF([2]相关演算!DT173="","",[2]相关演算!DT173)</f>
        <v/>
      </c>
      <c r="DU173" s="228" t="str">
        <f>IF([2]相关演算!DU173="","",[2]相关演算!DU173)</f>
        <v/>
      </c>
      <c r="DV173" s="228" t="str">
        <f>IF([2]相关演算!DV173="","",[2]相关演算!DV173)</f>
        <v/>
      </c>
      <c r="DW173" s="228" t="str">
        <f>IF([2]相关演算!DW173="","",[2]相关演算!DW173)</f>
        <v/>
      </c>
      <c r="DX173" s="228" t="str">
        <f>IF([2]相关演算!DX173="","",[2]相关演算!DX173)</f>
        <v/>
      </c>
      <c r="DY173" s="228" t="str">
        <f>IF([2]相关演算!DY173="","",[2]相关演算!DY173)</f>
        <v/>
      </c>
      <c r="DZ173" s="228" t="str">
        <f>IF([2]相关演算!DZ173="","",[2]相关演算!DZ173)</f>
        <v/>
      </c>
      <c r="EA173" s="228" t="str">
        <f>IF([2]相关演算!EA173="","",[2]相关演算!EA173)</f>
        <v/>
      </c>
      <c r="EB173" s="228" t="str">
        <f>IF([2]相关演算!EB173="","",[2]相关演算!EB173)</f>
        <v/>
      </c>
      <c r="EC173" s="228" t="str">
        <f>IF([2]相关演算!EC173="","",[2]相关演算!EC173)</f>
        <v/>
      </c>
      <c r="ED173" s="228" t="str">
        <f>IF([2]相关演算!ED173="","",[2]相关演算!ED173)</f>
        <v/>
      </c>
      <c r="EE173" s="228" t="str">
        <f>IF([2]相关演算!EE173="","",[2]相关演算!EE173)</f>
        <v/>
      </c>
      <c r="EF173" s="228" t="str">
        <f>IF([2]相关演算!EF173="","",[2]相关演算!EF173)</f>
        <v/>
      </c>
      <c r="EG173" s="228" t="str">
        <f>IF([2]相关演算!EG173="","",[2]相关演算!EG173)</f>
        <v/>
      </c>
      <c r="EH173" s="228" t="str">
        <f>IF([2]相关演算!EH173="","",[2]相关演算!EH173)</f>
        <v/>
      </c>
      <c r="EI173" s="228" t="str">
        <f>IF([2]相关演算!EI173="","",[2]相关演算!EI173)</f>
        <v/>
      </c>
      <c r="EJ173" s="228" t="str">
        <f>IF([2]相关演算!EJ173="","",[2]相关演算!EJ173)</f>
        <v/>
      </c>
      <c r="EK173" s="228" t="str">
        <f>IF([2]相关演算!EK173="","",[2]相关演算!EK173)</f>
        <v/>
      </c>
      <c r="EL173" s="228" t="str">
        <f>IF([2]相关演算!EL173="","",[2]相关演算!EL173)</f>
        <v/>
      </c>
      <c r="EM173" s="228" t="str">
        <f>IF([2]相关演算!EM173="","",[2]相关演算!EM173)</f>
        <v/>
      </c>
      <c r="EN173" s="228" t="str">
        <f>IF([2]相关演算!EN173="","",[2]相关演算!EN173)</f>
        <v/>
      </c>
      <c r="EO173" s="228" t="str">
        <f>IF([2]相关演算!EO173="","",[2]相关演算!EO173)</f>
        <v/>
      </c>
      <c r="EP173" s="228" t="str">
        <f>IF([2]相关演算!EP173="","",[2]相关演算!EP173)</f>
        <v/>
      </c>
      <c r="EQ173" s="228" t="str">
        <f>IF([2]相关演算!EQ173="","",[2]相关演算!EQ173)</f>
        <v/>
      </c>
      <c r="ER173" s="228" t="str">
        <f>IF([2]相关演算!ER173="","",[2]相关演算!ER173)</f>
        <v/>
      </c>
      <c r="ES173" s="228" t="str">
        <f>IF([2]相关演算!ES173="","",[2]相关演算!ES173)</f>
        <v/>
      </c>
      <c r="ET173" s="228" t="str">
        <f>IF([2]相关演算!ET173="","",[2]相关演算!ET173)</f>
        <v/>
      </c>
      <c r="EU173" s="228" t="str">
        <f>IF([2]相关演算!EU173="","",[2]相关演算!EU173)</f>
        <v/>
      </c>
      <c r="EV173" s="228" t="str">
        <f>IF([2]相关演算!EV173="","",[2]相关演算!EV173)</f>
        <v/>
      </c>
      <c r="EW173" s="228" t="str">
        <f>IF([2]相关演算!EW173="","",[2]相关演算!EW173)</f>
        <v/>
      </c>
      <c r="EX173" s="228" t="str">
        <f>IF([2]相关演算!EX173="","",[2]相关演算!EX173)</f>
        <v/>
      </c>
      <c r="EY173" s="228" t="str">
        <f>IF([2]相关演算!EY173="","",[2]相关演算!EY173)</f>
        <v/>
      </c>
      <c r="EZ173" s="228" t="str">
        <f>IF([2]相关演算!EZ173="","",[2]相关演算!EZ173)</f>
        <v/>
      </c>
      <c r="FA173" s="228" t="str">
        <f>IF([2]相关演算!FA173="","",[2]相关演算!FA173)</f>
        <v/>
      </c>
      <c r="FB173" s="228" t="str">
        <f>IF([2]相关演算!FB173="","",[2]相关演算!FB173)</f>
        <v/>
      </c>
      <c r="FC173" s="228" t="str">
        <f>IF([2]相关演算!FC173="","",[2]相关演算!FC173)</f>
        <v/>
      </c>
      <c r="FD173" s="228" t="str">
        <f>IF([2]相关演算!FD173="","",[2]相关演算!FD173)</f>
        <v/>
      </c>
      <c r="FE173" s="228" t="str">
        <f>IF([2]相关演算!FE173="","",[2]相关演算!FE173)</f>
        <v/>
      </c>
      <c r="FF173" s="228" t="str">
        <f>IF([2]相关演算!FF173="","",[2]相关演算!FF173)</f>
        <v/>
      </c>
      <c r="FG173" s="228" t="str">
        <f>IF([2]相关演算!FG173="","",[2]相关演算!FG173)</f>
        <v/>
      </c>
      <c r="FH173" s="228">
        <f>IF([2]相关演算!FH173="","",[2]相关演算!FH173)</f>
        <v>10158</v>
      </c>
      <c r="FI173" s="228" t="str">
        <f>IF([2]相关演算!FI173="","",[2]相关演算!FI173)</f>
        <v/>
      </c>
      <c r="FJ173" s="228" t="str">
        <f>IF([2]相关演算!FJ173="","",[2]相关演算!FJ173)</f>
        <v/>
      </c>
      <c r="FK173" s="228" t="str">
        <f>IF([2]相关演算!FK173="","",[2]相关演算!FK173)</f>
        <v/>
      </c>
      <c r="FL173" s="228" t="str">
        <f>IF([2]相关演算!FL173="","",[2]相关演算!FL173)</f>
        <v/>
      </c>
      <c r="FM173" s="228" t="str">
        <f>IF([2]相关演算!FM173="","",[2]相关演算!FM173)</f>
        <v/>
      </c>
      <c r="FN173" s="228" t="str">
        <f>IF([2]相关演算!FN173="","",[2]相关演算!FN173)</f>
        <v/>
      </c>
      <c r="FO173" s="228" t="str">
        <f>IF([2]相关演算!FO173="","",[2]相关演算!FO173)</f>
        <v/>
      </c>
      <c r="FP173" s="228" t="str">
        <f>IF([2]相关演算!FP173="","",[2]相关演算!FP173)</f>
        <v/>
      </c>
      <c r="FQ173" s="228" t="str">
        <f>IF([2]相关演算!FQ173="","",[2]相关演算!FQ173)</f>
        <v/>
      </c>
      <c r="FR173" s="228" t="str">
        <f>IF([2]相关演算!FR173="","",[2]相关演算!FR173)</f>
        <v/>
      </c>
      <c r="FS173" s="228" t="str">
        <f>IF([2]相关演算!FS173="","",[2]相关演算!FS173)</f>
        <v/>
      </c>
      <c r="FT173" s="228" t="str">
        <f>IF([2]相关演算!FT173="","",[2]相关演算!FT173)</f>
        <v/>
      </c>
      <c r="FU173" s="228" t="str">
        <f>IF([2]相关演算!FU173="","",[2]相关演算!FU173)</f>
        <v/>
      </c>
      <c r="FV173" s="228" t="str">
        <f>IF([2]相关演算!FV173="","",[2]相关演算!FV173)</f>
        <v/>
      </c>
      <c r="FW173" s="228" t="str">
        <f>IF([2]相关演算!FW173="","",[2]相关演算!FW173)</f>
        <v/>
      </c>
      <c r="FX173" s="228" t="str">
        <f>IF([2]相关演算!FX173="","",[2]相关演算!FX173)</f>
        <v/>
      </c>
      <c r="FY173" s="228" t="str">
        <f>IF([2]相关演算!FY173="","",[2]相关演算!FY173)</f>
        <v/>
      </c>
      <c r="FZ173" s="228" t="str">
        <f>IF([2]相关演算!FZ173="","",[2]相关演算!FZ173)</f>
        <v/>
      </c>
      <c r="GA173" s="228" t="str">
        <f>IF([2]相关演算!GA173="","",[2]相关演算!GA173)</f>
        <v/>
      </c>
      <c r="GB173" s="228" t="str">
        <f>IF([2]相关演算!GB173="","",[2]相关演算!GB173)</f>
        <v/>
      </c>
      <c r="GC173" s="228" t="str">
        <f>IF([2]相关演算!GC173="","",[2]相关演算!GC173)</f>
        <v/>
      </c>
      <c r="GD173" s="228" t="str">
        <f>IF([2]相关演算!GD173="","",[2]相关演算!GD173)</f>
        <v/>
      </c>
      <c r="GE173" s="228" t="str">
        <f>IF([2]相关演算!GE173="","",[2]相关演算!GE173)</f>
        <v/>
      </c>
      <c r="GF173" s="228" t="str">
        <f>IF([2]相关演算!GF173="","",[2]相关演算!GF173)</f>
        <v/>
      </c>
      <c r="GG173" s="228" t="str">
        <f>IF([2]相关演算!GG173="","",[2]相关演算!GG173)</f>
        <v/>
      </c>
      <c r="GH173" s="228" t="str">
        <f>IF([2]相关演算!GH173="","",[2]相关演算!GH173)</f>
        <v/>
      </c>
      <c r="GI173" s="228" t="str">
        <f>IF([2]相关演算!GI173="","",[2]相关演算!GI173)</f>
        <v/>
      </c>
      <c r="GJ173" s="228" t="str">
        <f>IF([2]相关演算!GJ173="","",[2]相关演算!GJ173)</f>
        <v/>
      </c>
      <c r="GK173" s="228" t="str">
        <f>IF([2]相关演算!GK173="","",[2]相关演算!GK173)</f>
        <v/>
      </c>
      <c r="GL173" s="228" t="str">
        <f>IF([2]相关演算!GL173="","",[2]相关演算!GL173)</f>
        <v/>
      </c>
      <c r="GM173" s="228" t="str">
        <f>IF([2]相关演算!GM173="","",[2]相关演算!GM173)</f>
        <v/>
      </c>
      <c r="GN173" s="228" t="str">
        <f>IF([2]相关演算!GN173="","",[2]相关演算!GN173)</f>
        <v/>
      </c>
      <c r="GO173" s="228" t="str">
        <f>IF([2]相关演算!GO173="","",[2]相关演算!GO173)</f>
        <v/>
      </c>
      <c r="GP173" s="228" t="str">
        <f>IF([2]相关演算!GP173="","",[2]相关演算!GP173)</f>
        <v/>
      </c>
      <c r="GQ173" s="228" t="str">
        <f>IF([2]相关演算!GQ173="","",[2]相关演算!GQ173)</f>
        <v/>
      </c>
      <c r="GR173" s="228" t="str">
        <f>IF([2]相关演算!GR173="","",[2]相关演算!GR173)</f>
        <v/>
      </c>
      <c r="GS173" s="228" t="str">
        <f>IF([2]相关演算!GS173="","",[2]相关演算!GS173)</f>
        <v/>
      </c>
      <c r="GT173" s="228" t="str">
        <f>IF([2]相关演算!GT173="","",[2]相关演算!GT173)</f>
        <v/>
      </c>
      <c r="GU173" s="228" t="str">
        <f>IF([2]相关演算!GU173="","",[2]相关演算!GU173)</f>
        <v/>
      </c>
      <c r="GV173" s="228" t="str">
        <f>IF([2]相关演算!GV173="","",[2]相关演算!GV173)</f>
        <v/>
      </c>
      <c r="GW173" s="228" t="str">
        <f>IF([2]相关演算!GW173="","",[2]相关演算!GW173)</f>
        <v/>
      </c>
      <c r="GX173" s="228" t="str">
        <f>IF([2]相关演算!GX173="","",[2]相关演算!GX173)</f>
        <v/>
      </c>
      <c r="GY173" s="228" t="str">
        <f>IF([2]相关演算!GY173="","",[2]相关演算!GY173)</f>
        <v/>
      </c>
      <c r="GZ173" s="228" t="str">
        <f>IF([2]相关演算!GZ173="","",[2]相关演算!GZ173)</f>
        <v/>
      </c>
    </row>
    <row r="174" spans="1:208">
      <c r="A174" s="228" t="str">
        <f>IF([2]相关演算!A174="","",[2]相关演算!A174)</f>
        <v/>
      </c>
      <c r="B174" s="228" t="str">
        <f>IF([2]相关演算!B174="","",[2]相关演算!B174)</f>
        <v/>
      </c>
      <c r="C174" s="228" t="str">
        <f>IF([2]相关演算!C174="","",[2]相关演算!C174)</f>
        <v/>
      </c>
      <c r="D174" s="228" t="str">
        <f>IF([2]相关演算!D174="","",[2]相关演算!D174)</f>
        <v/>
      </c>
      <c r="E174" s="228" t="str">
        <f>IF([2]相关演算!E174="","",[2]相关演算!E174)</f>
        <v/>
      </c>
      <c r="F174" s="228" t="str">
        <f>IF([2]相关演算!F174="","",[2]相关演算!F174)</f>
        <v/>
      </c>
      <c r="G174" s="228" t="str">
        <f>IF([2]相关演算!G174="","",[2]相关演算!G174)</f>
        <v/>
      </c>
      <c r="H174" s="228" t="str">
        <f>IF([2]相关演算!H174="","",[2]相关演算!H174)</f>
        <v/>
      </c>
      <c r="I174" s="228" t="str">
        <f>IF([2]相关演算!I174="","",[2]相关演算!I174)</f>
        <v/>
      </c>
      <c r="J174" s="228" t="str">
        <f>IF([2]相关演算!J174="","",[2]相关演算!J174)</f>
        <v/>
      </c>
      <c r="K174" s="228" t="str">
        <f>IF([2]相关演算!K174="","",[2]相关演算!K174)</f>
        <v/>
      </c>
      <c r="L174" s="228" t="str">
        <f>IF([2]相关演算!L174="","",[2]相关演算!L174)</f>
        <v/>
      </c>
      <c r="M174" s="228" t="str">
        <f>IF([2]相关演算!M174="","",[2]相关演算!M174)</f>
        <v/>
      </c>
      <c r="N174" s="228" t="str">
        <f>IF([2]相关演算!N174="","",[2]相关演算!N174)</f>
        <v/>
      </c>
      <c r="O174" s="228" t="str">
        <f>IF([2]相关演算!O174="","",[2]相关演算!O174)</f>
        <v/>
      </c>
      <c r="P174" s="228" t="str">
        <f>IF([2]相关演算!P174="","",[2]相关演算!P174)</f>
        <v/>
      </c>
      <c r="Q174" s="228" t="str">
        <f>IF([2]相关演算!Q174="","",[2]相关演算!Q174)</f>
        <v/>
      </c>
      <c r="R174" s="228" t="str">
        <f>IF([2]相关演算!R174="","",[2]相关演算!R174)</f>
        <v/>
      </c>
      <c r="S174" s="228" t="str">
        <f>IF([2]相关演算!S174="","",[2]相关演算!S174)</f>
        <v/>
      </c>
      <c r="T174" s="228" t="str">
        <f>IF([2]相关演算!T174="","",[2]相关演算!T174)</f>
        <v/>
      </c>
      <c r="U174" s="228" t="str">
        <f>IF([2]相关演算!U174="","",[2]相关演算!U174)</f>
        <v/>
      </c>
      <c r="V174" s="228" t="str">
        <f>IF([2]相关演算!V174="","",[2]相关演算!V174)</f>
        <v/>
      </c>
      <c r="W174" s="228" t="str">
        <f>IF([2]相关演算!W174="","",[2]相关演算!W174)</f>
        <v/>
      </c>
      <c r="X174" s="228" t="str">
        <f>IF([2]相关演算!X174="","",[2]相关演算!X174)</f>
        <v/>
      </c>
      <c r="Y174" s="228" t="str">
        <f>IF([2]相关演算!Y174="","",[2]相关演算!Y174)</f>
        <v/>
      </c>
      <c r="Z174" s="228" t="str">
        <f>IF([2]相关演算!Z174="","",[2]相关演算!Z174)</f>
        <v/>
      </c>
      <c r="AA174" s="228" t="str">
        <f>IF([2]相关演算!AA174="","",[2]相关演算!AA174)</f>
        <v/>
      </c>
      <c r="AB174" s="228" t="str">
        <f>IF([2]相关演算!AB174="","",[2]相关演算!AB174)</f>
        <v/>
      </c>
      <c r="AC174" s="228" t="str">
        <f>IF([2]相关演算!AC174="","",[2]相关演算!AC174)</f>
        <v/>
      </c>
      <c r="AD174" s="228" t="str">
        <f>IF([2]相关演算!AD174="","",[2]相关演算!AD174)</f>
        <v/>
      </c>
      <c r="AE174" s="228" t="str">
        <f>IF([2]相关演算!AE174="","",[2]相关演算!AE174)</f>
        <v/>
      </c>
      <c r="AF174" s="228" t="str">
        <f>IF([2]相关演算!AF174="","",[2]相关演算!AF174)</f>
        <v/>
      </c>
      <c r="AG174" s="228" t="str">
        <f>IF([2]相关演算!AG174="","",[2]相关演算!AG174)</f>
        <v/>
      </c>
      <c r="AH174" s="228" t="str">
        <f>IF([2]相关演算!AH174="","",[2]相关演算!AH174)</f>
        <v/>
      </c>
      <c r="AI174" s="228" t="str">
        <f>IF([2]相关演算!AI174="","",[2]相关演算!AI174)</f>
        <v/>
      </c>
      <c r="AJ174" s="228" t="str">
        <f>IF([2]相关演算!AJ174="","",[2]相关演算!AJ174)</f>
        <v/>
      </c>
      <c r="AK174" s="228" t="str">
        <f>IF([2]相关演算!AK174="","",[2]相关演算!AK174)</f>
        <v/>
      </c>
      <c r="AL174" s="228" t="str">
        <f>IF([2]相关演算!AL174="","",[2]相关演算!AL174)</f>
        <v/>
      </c>
      <c r="AM174" s="228" t="str">
        <f>IF([2]相关演算!AM174="","",[2]相关演算!AM174)</f>
        <v/>
      </c>
      <c r="AN174" s="228" t="str">
        <f>IF([2]相关演算!AN174="","",[2]相关演算!AN174)</f>
        <v/>
      </c>
      <c r="AO174" s="228" t="str">
        <f>IF([2]相关演算!AO174="","",[2]相关演算!AO174)</f>
        <v/>
      </c>
      <c r="AP174" s="228" t="str">
        <f>IF([2]相关演算!AP174="","",[2]相关演算!AP174)</f>
        <v/>
      </c>
      <c r="AQ174" s="228" t="str">
        <f>IF([2]相关演算!AQ174="","",[2]相关演算!AQ174)</f>
        <v/>
      </c>
      <c r="AR174" s="228" t="str">
        <f>IF([2]相关演算!AR174="","",[2]相关演算!AR174)</f>
        <v/>
      </c>
      <c r="AS174" s="228" t="str">
        <f>IF([2]相关演算!AS174="","",[2]相关演算!AS174)</f>
        <v/>
      </c>
      <c r="AT174" s="228" t="str">
        <f>IF([2]相关演算!AT174="","",[2]相关演算!AT174)</f>
        <v/>
      </c>
      <c r="AU174" s="228" t="str">
        <f>IF([2]相关演算!AU174="","",[2]相关演算!AU174)</f>
        <v/>
      </c>
      <c r="AV174" s="228" t="str">
        <f>IF([2]相关演算!AV174="","",[2]相关演算!AV174)</f>
        <v/>
      </c>
      <c r="AW174" s="228" t="str">
        <f>IF([2]相关演算!AW174="","",[2]相关演算!AW174)</f>
        <v/>
      </c>
      <c r="AX174" s="228" t="str">
        <f>IF([2]相关演算!AX174="","",[2]相关演算!AX174)</f>
        <v/>
      </c>
      <c r="AY174" s="228" t="str">
        <f>IF([2]相关演算!AY174="","",[2]相关演算!AY174)</f>
        <v/>
      </c>
      <c r="AZ174" s="228" t="str">
        <f>IF([2]相关演算!AZ174="","",[2]相关演算!AZ174)</f>
        <v/>
      </c>
      <c r="BA174" s="228" t="str">
        <f>IF([2]相关演算!BA174="","",[2]相关演算!BA174)</f>
        <v/>
      </c>
      <c r="BB174" s="228" t="str">
        <f>IF([2]相关演算!BB174="","",[2]相关演算!BB174)</f>
        <v/>
      </c>
      <c r="BC174" s="228" t="str">
        <f>IF([2]相关演算!BC174="","",[2]相关演算!BC174)</f>
        <v/>
      </c>
      <c r="BD174" s="228" t="str">
        <f>IF([2]相关演算!BD174="","",[2]相关演算!BD174)</f>
        <v/>
      </c>
      <c r="BE174" s="228" t="str">
        <f>IF([2]相关演算!BE174="","",[2]相关演算!BE174)</f>
        <v/>
      </c>
      <c r="BF174" s="228" t="str">
        <f>IF([2]相关演算!BF174="","",[2]相关演算!BF174)</f>
        <v/>
      </c>
      <c r="BG174" s="228" t="str">
        <f>IF([2]相关演算!BG174="","",[2]相关演算!BG174)</f>
        <v/>
      </c>
      <c r="BH174" s="228" t="str">
        <f>IF([2]相关演算!BH174="","",[2]相关演算!BH174)</f>
        <v/>
      </c>
      <c r="BI174" s="228" t="str">
        <f>IF([2]相关演算!BI174="","",[2]相关演算!BI174)</f>
        <v/>
      </c>
      <c r="BJ174" s="228" t="str">
        <f>IF([2]相关演算!BJ174="","",[2]相关演算!BJ174)</f>
        <v/>
      </c>
      <c r="BK174" s="228" t="str">
        <f>IF([2]相关演算!BK174="","",[2]相关演算!BK174)</f>
        <v/>
      </c>
      <c r="BL174" s="228" t="str">
        <f>IF([2]相关演算!BL174="","",[2]相关演算!BL174)</f>
        <v/>
      </c>
      <c r="BM174" s="228" t="str">
        <f>IF([2]相关演算!BM174="","",[2]相关演算!BM174)</f>
        <v/>
      </c>
      <c r="BN174" s="228" t="str">
        <f>IF([2]相关演算!BN174="","",[2]相关演算!BN174)</f>
        <v/>
      </c>
      <c r="BO174" s="228" t="str">
        <f>IF([2]相关演算!BO174="","",[2]相关演算!BO174)</f>
        <v/>
      </c>
      <c r="BP174" s="228" t="str">
        <f>IF([2]相关演算!BP174="","",[2]相关演算!BP174)</f>
        <v/>
      </c>
      <c r="BQ174" s="228" t="str">
        <f>IF([2]相关演算!BQ174="","",[2]相关演算!BQ174)</f>
        <v/>
      </c>
      <c r="BR174" s="228" t="str">
        <f>IF([2]相关演算!BR174="","",[2]相关演算!BR174)</f>
        <v/>
      </c>
      <c r="BS174" s="228" t="str">
        <f>IF([2]相关演算!BS174="","",[2]相关演算!BS174)</f>
        <v/>
      </c>
      <c r="BT174" s="228" t="str">
        <f>IF([2]相关演算!BT174="","",[2]相关演算!BT174)</f>
        <v/>
      </c>
      <c r="BU174" s="228" t="str">
        <f>IF([2]相关演算!BU174="","",[2]相关演算!BU174)</f>
        <v/>
      </c>
      <c r="BV174" s="228" t="str">
        <f>IF([2]相关演算!BV174="","",[2]相关演算!BV174)</f>
        <v/>
      </c>
      <c r="BW174" s="228" t="str">
        <f>IF([2]相关演算!BW174="","",[2]相关演算!BW174)</f>
        <v/>
      </c>
      <c r="BX174" s="228" t="str">
        <f>IF([2]相关演算!BX174="","",[2]相关演算!BX174)</f>
        <v/>
      </c>
      <c r="BY174" s="228" t="str">
        <f>IF([2]相关演算!BY174="","",[2]相关演算!BY174)</f>
        <v/>
      </c>
      <c r="BZ174" s="228" t="str">
        <f>IF([2]相关演算!BZ174="","",[2]相关演算!BZ174)</f>
        <v/>
      </c>
      <c r="CA174" s="228" t="str">
        <f>IF([2]相关演算!CA174="","",[2]相关演算!CA174)</f>
        <v/>
      </c>
      <c r="CB174" s="228" t="str">
        <f>IF([2]相关演算!CB174="","",[2]相关演算!CB174)</f>
        <v/>
      </c>
      <c r="CC174" s="228" t="str">
        <f>IF([2]相关演算!CC174="","",[2]相关演算!CC174)</f>
        <v/>
      </c>
      <c r="CD174" s="228" t="str">
        <f>IF([2]相关演算!CD174="","",[2]相关演算!CD174)</f>
        <v/>
      </c>
      <c r="CE174" s="228" t="str">
        <f>IF([2]相关演算!CE174="","",[2]相关演算!CE174)</f>
        <v/>
      </c>
      <c r="CF174" s="228" t="str">
        <f>IF([2]相关演算!CF174="","",[2]相关演算!CF174)</f>
        <v/>
      </c>
      <c r="CG174" s="228" t="str">
        <f>IF([2]相关演算!CG174="","",[2]相关演算!CG174)</f>
        <v/>
      </c>
      <c r="CH174" s="228" t="str">
        <f>IF([2]相关演算!CH174="","",[2]相关演算!CH174)</f>
        <v/>
      </c>
      <c r="CI174" s="228" t="str">
        <f>IF([2]相关演算!CI174="","",[2]相关演算!CI174)</f>
        <v/>
      </c>
      <c r="CJ174" s="228" t="str">
        <f>IF([2]相关演算!CJ174="","",[2]相关演算!CJ174)</f>
        <v/>
      </c>
      <c r="CK174" s="228" t="str">
        <f>IF([2]相关演算!CK174="","",[2]相关演算!CK174)</f>
        <v/>
      </c>
      <c r="CL174" s="228" t="str">
        <f>IF([2]相关演算!CL174="","",[2]相关演算!CL174)</f>
        <v/>
      </c>
      <c r="CM174" s="228" t="str">
        <f>IF([2]相关演算!CM174="","",[2]相关演算!CM174)</f>
        <v/>
      </c>
      <c r="CN174" s="228" t="str">
        <f>IF([2]相关演算!CN174="","",[2]相关演算!CN174)</f>
        <v/>
      </c>
      <c r="CO174" s="228" t="str">
        <f>IF([2]相关演算!CO174="","",[2]相关演算!CO174)</f>
        <v/>
      </c>
      <c r="CP174" s="228" t="str">
        <f>IF([2]相关演算!CP174="","",[2]相关演算!CP174)</f>
        <v/>
      </c>
      <c r="CQ174" s="228" t="str">
        <f>IF([2]相关演算!CQ174="","",[2]相关演算!CQ174)</f>
        <v/>
      </c>
      <c r="CR174" s="228" t="str">
        <f>IF([2]相关演算!CR174="","",[2]相关演算!CR174)</f>
        <v/>
      </c>
      <c r="CS174" s="228" t="str">
        <f>IF([2]相关演算!CS174="","",[2]相关演算!CS174)</f>
        <v/>
      </c>
      <c r="CT174" s="228" t="str">
        <f>IF([2]相关演算!CT174="","",[2]相关演算!CT174)</f>
        <v/>
      </c>
      <c r="CU174" s="228" t="str">
        <f>IF([2]相关演算!CU174="","",[2]相关演算!CU174)</f>
        <v/>
      </c>
      <c r="CV174" s="228" t="str">
        <f>IF([2]相关演算!CV174="","",[2]相关演算!CV174)</f>
        <v/>
      </c>
      <c r="CW174" s="228" t="str">
        <f>IF([2]相关演算!CW174="","",[2]相关演算!CW174)</f>
        <v/>
      </c>
      <c r="CX174" s="228" t="str">
        <f>IF([2]相关演算!CX174="","",[2]相关演算!CX174)</f>
        <v/>
      </c>
      <c r="CY174" s="228" t="str">
        <f>IF([2]相关演算!CY174="","",[2]相关演算!CY174)</f>
        <v/>
      </c>
      <c r="CZ174" s="228" t="str">
        <f>IF([2]相关演算!CZ174="","",[2]相关演算!CZ174)</f>
        <v/>
      </c>
      <c r="DA174" s="228" t="str">
        <f>IF([2]相关演算!DA174="","",[2]相关演算!DA174)</f>
        <v/>
      </c>
      <c r="DB174" s="228" t="str">
        <f>IF([2]相关演算!DB174="","",[2]相关演算!DB174)</f>
        <v/>
      </c>
      <c r="DC174" s="228" t="str">
        <f>IF([2]相关演算!DC174="","",[2]相关演算!DC174)</f>
        <v/>
      </c>
      <c r="DD174" s="228" t="str">
        <f>IF([2]相关演算!DD174="","",[2]相关演算!DD174)</f>
        <v/>
      </c>
      <c r="DE174" s="228" t="str">
        <f>IF([2]相关演算!DE174="","",[2]相关演算!DE174)</f>
        <v/>
      </c>
      <c r="DF174" s="228" t="str">
        <f>IF([2]相关演算!DF174="","",[2]相关演算!DF174)</f>
        <v/>
      </c>
      <c r="DG174" s="228" t="str">
        <f>IF([2]相关演算!DG174="","",[2]相关演算!DG174)</f>
        <v/>
      </c>
      <c r="DH174" s="228" t="str">
        <f>IF([2]相关演算!DH174="","",[2]相关演算!DH174)</f>
        <v/>
      </c>
      <c r="DI174" s="228" t="str">
        <f>IF([2]相关演算!DI174="","",[2]相关演算!DI174)</f>
        <v/>
      </c>
      <c r="DJ174" s="228" t="str">
        <f>IF([2]相关演算!DJ174="","",[2]相关演算!DJ174)</f>
        <v/>
      </c>
      <c r="DK174" s="228" t="str">
        <f>IF([2]相关演算!DK174="","",[2]相关演算!DK174)</f>
        <v/>
      </c>
      <c r="DL174" s="228" t="str">
        <f>IF([2]相关演算!DL174="","",[2]相关演算!DL174)</f>
        <v/>
      </c>
      <c r="DM174" s="228" t="str">
        <f>IF([2]相关演算!DM174="","",[2]相关演算!DM174)</f>
        <v/>
      </c>
      <c r="DN174" s="228" t="str">
        <f>IF([2]相关演算!DN174="","",[2]相关演算!DN174)</f>
        <v/>
      </c>
      <c r="DO174" s="228" t="str">
        <f>IF([2]相关演算!DO174="","",[2]相关演算!DO174)</f>
        <v/>
      </c>
      <c r="DP174" s="228" t="str">
        <f>IF([2]相关演算!DP174="","",[2]相关演算!DP174)</f>
        <v/>
      </c>
      <c r="DQ174" s="228" t="str">
        <f>IF([2]相关演算!DQ174="","",[2]相关演算!DQ174)</f>
        <v/>
      </c>
      <c r="DR174" s="228" t="str">
        <f>IF([2]相关演算!DR174="","",[2]相关演算!DR174)</f>
        <v/>
      </c>
      <c r="DS174" s="228" t="str">
        <f>IF([2]相关演算!DS174="","",[2]相关演算!DS174)</f>
        <v/>
      </c>
      <c r="DT174" s="228" t="str">
        <f>IF([2]相关演算!DT174="","",[2]相关演算!DT174)</f>
        <v/>
      </c>
      <c r="DU174" s="228" t="str">
        <f>IF([2]相关演算!DU174="","",[2]相关演算!DU174)</f>
        <v/>
      </c>
      <c r="DV174" s="228" t="str">
        <f>IF([2]相关演算!DV174="","",[2]相关演算!DV174)</f>
        <v/>
      </c>
      <c r="DW174" s="228" t="str">
        <f>IF([2]相关演算!DW174="","",[2]相关演算!DW174)</f>
        <v/>
      </c>
      <c r="DX174" s="228" t="str">
        <f>IF([2]相关演算!DX174="","",[2]相关演算!DX174)</f>
        <v/>
      </c>
      <c r="DY174" s="228" t="str">
        <f>IF([2]相关演算!DY174="","",[2]相关演算!DY174)</f>
        <v/>
      </c>
      <c r="DZ174" s="228" t="str">
        <f>IF([2]相关演算!DZ174="","",[2]相关演算!DZ174)</f>
        <v/>
      </c>
      <c r="EA174" s="228" t="str">
        <f>IF([2]相关演算!EA174="","",[2]相关演算!EA174)</f>
        <v/>
      </c>
      <c r="EB174" s="228" t="str">
        <f>IF([2]相关演算!EB174="","",[2]相关演算!EB174)</f>
        <v/>
      </c>
      <c r="EC174" s="228" t="str">
        <f>IF([2]相关演算!EC174="","",[2]相关演算!EC174)</f>
        <v/>
      </c>
      <c r="ED174" s="228" t="str">
        <f>IF([2]相关演算!ED174="","",[2]相关演算!ED174)</f>
        <v/>
      </c>
      <c r="EE174" s="228" t="str">
        <f>IF([2]相关演算!EE174="","",[2]相关演算!EE174)</f>
        <v/>
      </c>
      <c r="EF174" s="228" t="str">
        <f>IF([2]相关演算!EF174="","",[2]相关演算!EF174)</f>
        <v/>
      </c>
      <c r="EG174" s="228" t="str">
        <f>IF([2]相关演算!EG174="","",[2]相关演算!EG174)</f>
        <v/>
      </c>
      <c r="EH174" s="228" t="str">
        <f>IF([2]相关演算!EH174="","",[2]相关演算!EH174)</f>
        <v/>
      </c>
      <c r="EI174" s="228" t="str">
        <f>IF([2]相关演算!EI174="","",[2]相关演算!EI174)</f>
        <v/>
      </c>
      <c r="EJ174" s="228" t="str">
        <f>IF([2]相关演算!EJ174="","",[2]相关演算!EJ174)</f>
        <v/>
      </c>
      <c r="EK174" s="228" t="str">
        <f>IF([2]相关演算!EK174="","",[2]相关演算!EK174)</f>
        <v/>
      </c>
      <c r="EL174" s="228" t="str">
        <f>IF([2]相关演算!EL174="","",[2]相关演算!EL174)</f>
        <v/>
      </c>
      <c r="EM174" s="228" t="str">
        <f>IF([2]相关演算!EM174="","",[2]相关演算!EM174)</f>
        <v/>
      </c>
      <c r="EN174" s="228" t="str">
        <f>IF([2]相关演算!EN174="","",[2]相关演算!EN174)</f>
        <v/>
      </c>
      <c r="EO174" s="228" t="str">
        <f>IF([2]相关演算!EO174="","",[2]相关演算!EO174)</f>
        <v/>
      </c>
      <c r="EP174" s="228" t="str">
        <f>IF([2]相关演算!EP174="","",[2]相关演算!EP174)</f>
        <v/>
      </c>
      <c r="EQ174" s="228" t="str">
        <f>IF([2]相关演算!EQ174="","",[2]相关演算!EQ174)</f>
        <v/>
      </c>
      <c r="ER174" s="228" t="str">
        <f>IF([2]相关演算!ER174="","",[2]相关演算!ER174)</f>
        <v/>
      </c>
      <c r="ES174" s="228" t="str">
        <f>IF([2]相关演算!ES174="","",[2]相关演算!ES174)</f>
        <v/>
      </c>
      <c r="ET174" s="228" t="str">
        <f>IF([2]相关演算!ET174="","",[2]相关演算!ET174)</f>
        <v/>
      </c>
      <c r="EU174" s="228" t="str">
        <f>IF([2]相关演算!EU174="","",[2]相关演算!EU174)</f>
        <v/>
      </c>
      <c r="EV174" s="228" t="str">
        <f>IF([2]相关演算!EV174="","",[2]相关演算!EV174)</f>
        <v/>
      </c>
      <c r="EW174" s="228" t="str">
        <f>IF([2]相关演算!EW174="","",[2]相关演算!EW174)</f>
        <v/>
      </c>
      <c r="EX174" s="228" t="str">
        <f>IF([2]相关演算!EX174="","",[2]相关演算!EX174)</f>
        <v/>
      </c>
      <c r="EY174" s="228" t="str">
        <f>IF([2]相关演算!EY174="","",[2]相关演算!EY174)</f>
        <v/>
      </c>
      <c r="EZ174" s="228" t="str">
        <f>IF([2]相关演算!EZ174="","",[2]相关演算!EZ174)</f>
        <v/>
      </c>
      <c r="FA174" s="228" t="str">
        <f>IF([2]相关演算!FA174="","",[2]相关演算!FA174)</f>
        <v/>
      </c>
      <c r="FB174" s="228" t="str">
        <f>IF([2]相关演算!FB174="","",[2]相关演算!FB174)</f>
        <v/>
      </c>
      <c r="FC174" s="228" t="str">
        <f>IF([2]相关演算!FC174="","",[2]相关演算!FC174)</f>
        <v/>
      </c>
      <c r="FD174" s="228" t="str">
        <f>IF([2]相关演算!FD174="","",[2]相关演算!FD174)</f>
        <v/>
      </c>
      <c r="FE174" s="228" t="str">
        <f>IF([2]相关演算!FE174="","",[2]相关演算!FE174)</f>
        <v/>
      </c>
      <c r="FF174" s="228" t="str">
        <f>IF([2]相关演算!FF174="","",[2]相关演算!FF174)</f>
        <v/>
      </c>
      <c r="FG174" s="228" t="str">
        <f>IF([2]相关演算!FG174="","",[2]相关演算!FG174)</f>
        <v/>
      </c>
      <c r="FH174" s="228">
        <f>IF([2]相关演算!FH174="","",[2]相关演算!FH174)</f>
        <v>10159</v>
      </c>
      <c r="FI174" s="228" t="str">
        <f>IF([2]相关演算!FI174="","",[2]相关演算!FI174)</f>
        <v/>
      </c>
      <c r="FJ174" s="228" t="str">
        <f>IF([2]相关演算!FJ174="","",[2]相关演算!FJ174)</f>
        <v/>
      </c>
      <c r="FK174" s="228" t="str">
        <f>IF([2]相关演算!FK174="","",[2]相关演算!FK174)</f>
        <v/>
      </c>
      <c r="FL174" s="228" t="str">
        <f>IF([2]相关演算!FL174="","",[2]相关演算!FL174)</f>
        <v/>
      </c>
      <c r="FM174" s="228" t="str">
        <f>IF([2]相关演算!FM174="","",[2]相关演算!FM174)</f>
        <v/>
      </c>
      <c r="FN174" s="228" t="str">
        <f>IF([2]相关演算!FN174="","",[2]相关演算!FN174)</f>
        <v/>
      </c>
      <c r="FO174" s="228" t="str">
        <f>IF([2]相关演算!FO174="","",[2]相关演算!FO174)</f>
        <v/>
      </c>
      <c r="FP174" s="228" t="str">
        <f>IF([2]相关演算!FP174="","",[2]相关演算!FP174)</f>
        <v/>
      </c>
      <c r="FQ174" s="228" t="str">
        <f>IF([2]相关演算!FQ174="","",[2]相关演算!FQ174)</f>
        <v/>
      </c>
      <c r="FR174" s="228" t="str">
        <f>IF([2]相关演算!FR174="","",[2]相关演算!FR174)</f>
        <v/>
      </c>
      <c r="FS174" s="228" t="str">
        <f>IF([2]相关演算!FS174="","",[2]相关演算!FS174)</f>
        <v/>
      </c>
      <c r="FT174" s="228" t="str">
        <f>IF([2]相关演算!FT174="","",[2]相关演算!FT174)</f>
        <v/>
      </c>
      <c r="FU174" s="228" t="str">
        <f>IF([2]相关演算!FU174="","",[2]相关演算!FU174)</f>
        <v/>
      </c>
      <c r="FV174" s="228" t="str">
        <f>IF([2]相关演算!FV174="","",[2]相关演算!FV174)</f>
        <v/>
      </c>
      <c r="FW174" s="228" t="str">
        <f>IF([2]相关演算!FW174="","",[2]相关演算!FW174)</f>
        <v/>
      </c>
      <c r="FX174" s="228" t="str">
        <f>IF([2]相关演算!FX174="","",[2]相关演算!FX174)</f>
        <v/>
      </c>
      <c r="FY174" s="228" t="str">
        <f>IF([2]相关演算!FY174="","",[2]相关演算!FY174)</f>
        <v/>
      </c>
      <c r="FZ174" s="228" t="str">
        <f>IF([2]相关演算!FZ174="","",[2]相关演算!FZ174)</f>
        <v/>
      </c>
      <c r="GA174" s="228" t="str">
        <f>IF([2]相关演算!GA174="","",[2]相关演算!GA174)</f>
        <v/>
      </c>
      <c r="GB174" s="228" t="str">
        <f>IF([2]相关演算!GB174="","",[2]相关演算!GB174)</f>
        <v/>
      </c>
      <c r="GC174" s="228" t="str">
        <f>IF([2]相关演算!GC174="","",[2]相关演算!GC174)</f>
        <v/>
      </c>
      <c r="GD174" s="228" t="str">
        <f>IF([2]相关演算!GD174="","",[2]相关演算!GD174)</f>
        <v/>
      </c>
      <c r="GE174" s="228" t="str">
        <f>IF([2]相关演算!GE174="","",[2]相关演算!GE174)</f>
        <v/>
      </c>
      <c r="GF174" s="228" t="str">
        <f>IF([2]相关演算!GF174="","",[2]相关演算!GF174)</f>
        <v/>
      </c>
      <c r="GG174" s="228" t="str">
        <f>IF([2]相关演算!GG174="","",[2]相关演算!GG174)</f>
        <v/>
      </c>
      <c r="GH174" s="228" t="str">
        <f>IF([2]相关演算!GH174="","",[2]相关演算!GH174)</f>
        <v/>
      </c>
      <c r="GI174" s="228" t="str">
        <f>IF([2]相关演算!GI174="","",[2]相关演算!GI174)</f>
        <v/>
      </c>
      <c r="GJ174" s="228" t="str">
        <f>IF([2]相关演算!GJ174="","",[2]相关演算!GJ174)</f>
        <v/>
      </c>
      <c r="GK174" s="228" t="str">
        <f>IF([2]相关演算!GK174="","",[2]相关演算!GK174)</f>
        <v/>
      </c>
      <c r="GL174" s="228" t="str">
        <f>IF([2]相关演算!GL174="","",[2]相关演算!GL174)</f>
        <v/>
      </c>
      <c r="GM174" s="228" t="str">
        <f>IF([2]相关演算!GM174="","",[2]相关演算!GM174)</f>
        <v/>
      </c>
      <c r="GN174" s="228" t="str">
        <f>IF([2]相关演算!GN174="","",[2]相关演算!GN174)</f>
        <v/>
      </c>
      <c r="GO174" s="228" t="str">
        <f>IF([2]相关演算!GO174="","",[2]相关演算!GO174)</f>
        <v/>
      </c>
      <c r="GP174" s="228" t="str">
        <f>IF([2]相关演算!GP174="","",[2]相关演算!GP174)</f>
        <v/>
      </c>
      <c r="GQ174" s="228" t="str">
        <f>IF([2]相关演算!GQ174="","",[2]相关演算!GQ174)</f>
        <v/>
      </c>
      <c r="GR174" s="228" t="str">
        <f>IF([2]相关演算!GR174="","",[2]相关演算!GR174)</f>
        <v/>
      </c>
      <c r="GS174" s="228" t="str">
        <f>IF([2]相关演算!GS174="","",[2]相关演算!GS174)</f>
        <v/>
      </c>
      <c r="GT174" s="228" t="str">
        <f>IF([2]相关演算!GT174="","",[2]相关演算!GT174)</f>
        <v/>
      </c>
      <c r="GU174" s="228" t="str">
        <f>IF([2]相关演算!GU174="","",[2]相关演算!GU174)</f>
        <v/>
      </c>
      <c r="GV174" s="228" t="str">
        <f>IF([2]相关演算!GV174="","",[2]相关演算!GV174)</f>
        <v/>
      </c>
      <c r="GW174" s="228" t="str">
        <f>IF([2]相关演算!GW174="","",[2]相关演算!GW174)</f>
        <v/>
      </c>
      <c r="GX174" s="228" t="str">
        <f>IF([2]相关演算!GX174="","",[2]相关演算!GX174)</f>
        <v/>
      </c>
      <c r="GY174" s="228" t="str">
        <f>IF([2]相关演算!GY174="","",[2]相关演算!GY174)</f>
        <v/>
      </c>
      <c r="GZ174" s="228" t="str">
        <f>IF([2]相关演算!GZ174="","",[2]相关演算!GZ174)</f>
        <v/>
      </c>
    </row>
    <row r="175" spans="1:208">
      <c r="A175" s="228" t="str">
        <f>IF([2]相关演算!A175="","",[2]相关演算!A175)</f>
        <v/>
      </c>
      <c r="B175" s="228" t="str">
        <f>IF([2]相关演算!B175="","",[2]相关演算!B175)</f>
        <v/>
      </c>
      <c r="C175" s="228" t="str">
        <f>IF([2]相关演算!C175="","",[2]相关演算!C175)</f>
        <v/>
      </c>
      <c r="D175" s="228" t="str">
        <f>IF([2]相关演算!D175="","",[2]相关演算!D175)</f>
        <v/>
      </c>
      <c r="E175" s="228" t="str">
        <f>IF([2]相关演算!E175="","",[2]相关演算!E175)</f>
        <v/>
      </c>
      <c r="F175" s="228" t="str">
        <f>IF([2]相关演算!F175="","",[2]相关演算!F175)</f>
        <v/>
      </c>
      <c r="G175" s="228" t="str">
        <f>IF([2]相关演算!G175="","",[2]相关演算!G175)</f>
        <v/>
      </c>
      <c r="H175" s="228" t="str">
        <f>IF([2]相关演算!H175="","",[2]相关演算!H175)</f>
        <v/>
      </c>
      <c r="I175" s="228" t="str">
        <f>IF([2]相关演算!I175="","",[2]相关演算!I175)</f>
        <v/>
      </c>
      <c r="J175" s="228" t="str">
        <f>IF([2]相关演算!J175="","",[2]相关演算!J175)</f>
        <v/>
      </c>
      <c r="K175" s="228" t="str">
        <f>IF([2]相关演算!K175="","",[2]相关演算!K175)</f>
        <v/>
      </c>
      <c r="L175" s="228" t="str">
        <f>IF([2]相关演算!L175="","",[2]相关演算!L175)</f>
        <v/>
      </c>
      <c r="M175" s="228" t="str">
        <f>IF([2]相关演算!M175="","",[2]相关演算!M175)</f>
        <v/>
      </c>
      <c r="N175" s="228" t="str">
        <f>IF([2]相关演算!N175="","",[2]相关演算!N175)</f>
        <v/>
      </c>
      <c r="O175" s="228" t="str">
        <f>IF([2]相关演算!O175="","",[2]相关演算!O175)</f>
        <v/>
      </c>
      <c r="P175" s="228" t="str">
        <f>IF([2]相关演算!P175="","",[2]相关演算!P175)</f>
        <v/>
      </c>
      <c r="Q175" s="228" t="str">
        <f>IF([2]相关演算!Q175="","",[2]相关演算!Q175)</f>
        <v/>
      </c>
      <c r="R175" s="228" t="str">
        <f>IF([2]相关演算!R175="","",[2]相关演算!R175)</f>
        <v/>
      </c>
      <c r="S175" s="228" t="str">
        <f>IF([2]相关演算!S175="","",[2]相关演算!S175)</f>
        <v/>
      </c>
      <c r="T175" s="228" t="str">
        <f>IF([2]相关演算!T175="","",[2]相关演算!T175)</f>
        <v/>
      </c>
      <c r="U175" s="228" t="str">
        <f>IF([2]相关演算!U175="","",[2]相关演算!U175)</f>
        <v/>
      </c>
      <c r="V175" s="228" t="str">
        <f>IF([2]相关演算!V175="","",[2]相关演算!V175)</f>
        <v/>
      </c>
      <c r="W175" s="228" t="str">
        <f>IF([2]相关演算!W175="","",[2]相关演算!W175)</f>
        <v/>
      </c>
      <c r="X175" s="228" t="str">
        <f>IF([2]相关演算!X175="","",[2]相关演算!X175)</f>
        <v/>
      </c>
      <c r="Y175" s="228" t="str">
        <f>IF([2]相关演算!Y175="","",[2]相关演算!Y175)</f>
        <v/>
      </c>
      <c r="Z175" s="228" t="str">
        <f>IF([2]相关演算!Z175="","",[2]相关演算!Z175)</f>
        <v/>
      </c>
      <c r="AA175" s="228" t="str">
        <f>IF([2]相关演算!AA175="","",[2]相关演算!AA175)</f>
        <v/>
      </c>
      <c r="AB175" s="228" t="str">
        <f>IF([2]相关演算!AB175="","",[2]相关演算!AB175)</f>
        <v/>
      </c>
      <c r="AC175" s="228" t="str">
        <f>IF([2]相关演算!AC175="","",[2]相关演算!AC175)</f>
        <v/>
      </c>
      <c r="AD175" s="228" t="str">
        <f>IF([2]相关演算!AD175="","",[2]相关演算!AD175)</f>
        <v/>
      </c>
      <c r="AE175" s="228" t="str">
        <f>IF([2]相关演算!AE175="","",[2]相关演算!AE175)</f>
        <v/>
      </c>
      <c r="AF175" s="228" t="str">
        <f>IF([2]相关演算!AF175="","",[2]相关演算!AF175)</f>
        <v/>
      </c>
      <c r="AG175" s="228" t="str">
        <f>IF([2]相关演算!AG175="","",[2]相关演算!AG175)</f>
        <v/>
      </c>
      <c r="AH175" s="228" t="str">
        <f>IF([2]相关演算!AH175="","",[2]相关演算!AH175)</f>
        <v/>
      </c>
      <c r="AI175" s="228" t="str">
        <f>IF([2]相关演算!AI175="","",[2]相关演算!AI175)</f>
        <v/>
      </c>
      <c r="AJ175" s="228" t="str">
        <f>IF([2]相关演算!AJ175="","",[2]相关演算!AJ175)</f>
        <v/>
      </c>
      <c r="AK175" s="228" t="str">
        <f>IF([2]相关演算!AK175="","",[2]相关演算!AK175)</f>
        <v/>
      </c>
      <c r="AL175" s="228" t="str">
        <f>IF([2]相关演算!AL175="","",[2]相关演算!AL175)</f>
        <v/>
      </c>
      <c r="AM175" s="228" t="str">
        <f>IF([2]相关演算!AM175="","",[2]相关演算!AM175)</f>
        <v/>
      </c>
      <c r="AN175" s="228" t="str">
        <f>IF([2]相关演算!AN175="","",[2]相关演算!AN175)</f>
        <v/>
      </c>
      <c r="AO175" s="228" t="str">
        <f>IF([2]相关演算!AO175="","",[2]相关演算!AO175)</f>
        <v/>
      </c>
      <c r="AP175" s="228" t="str">
        <f>IF([2]相关演算!AP175="","",[2]相关演算!AP175)</f>
        <v/>
      </c>
      <c r="AQ175" s="228" t="str">
        <f>IF([2]相关演算!AQ175="","",[2]相关演算!AQ175)</f>
        <v/>
      </c>
      <c r="AR175" s="228" t="str">
        <f>IF([2]相关演算!AR175="","",[2]相关演算!AR175)</f>
        <v/>
      </c>
      <c r="AS175" s="228" t="str">
        <f>IF([2]相关演算!AS175="","",[2]相关演算!AS175)</f>
        <v/>
      </c>
      <c r="AT175" s="228" t="str">
        <f>IF([2]相关演算!AT175="","",[2]相关演算!AT175)</f>
        <v/>
      </c>
      <c r="AU175" s="228" t="str">
        <f>IF([2]相关演算!AU175="","",[2]相关演算!AU175)</f>
        <v/>
      </c>
      <c r="AV175" s="228" t="str">
        <f>IF([2]相关演算!AV175="","",[2]相关演算!AV175)</f>
        <v/>
      </c>
      <c r="AW175" s="228" t="str">
        <f>IF([2]相关演算!AW175="","",[2]相关演算!AW175)</f>
        <v/>
      </c>
      <c r="AX175" s="228" t="str">
        <f>IF([2]相关演算!AX175="","",[2]相关演算!AX175)</f>
        <v/>
      </c>
      <c r="AY175" s="228" t="str">
        <f>IF([2]相关演算!AY175="","",[2]相关演算!AY175)</f>
        <v/>
      </c>
      <c r="AZ175" s="228" t="str">
        <f>IF([2]相关演算!AZ175="","",[2]相关演算!AZ175)</f>
        <v/>
      </c>
      <c r="BA175" s="228" t="str">
        <f>IF([2]相关演算!BA175="","",[2]相关演算!BA175)</f>
        <v/>
      </c>
      <c r="BB175" s="228" t="str">
        <f>IF([2]相关演算!BB175="","",[2]相关演算!BB175)</f>
        <v/>
      </c>
      <c r="BC175" s="228" t="str">
        <f>IF([2]相关演算!BC175="","",[2]相关演算!BC175)</f>
        <v/>
      </c>
      <c r="BD175" s="228" t="str">
        <f>IF([2]相关演算!BD175="","",[2]相关演算!BD175)</f>
        <v/>
      </c>
      <c r="BE175" s="228" t="str">
        <f>IF([2]相关演算!BE175="","",[2]相关演算!BE175)</f>
        <v/>
      </c>
      <c r="BF175" s="228" t="str">
        <f>IF([2]相关演算!BF175="","",[2]相关演算!BF175)</f>
        <v/>
      </c>
      <c r="BG175" s="228" t="str">
        <f>IF([2]相关演算!BG175="","",[2]相关演算!BG175)</f>
        <v/>
      </c>
      <c r="BH175" s="228" t="str">
        <f>IF([2]相关演算!BH175="","",[2]相关演算!BH175)</f>
        <v/>
      </c>
      <c r="BI175" s="228" t="str">
        <f>IF([2]相关演算!BI175="","",[2]相关演算!BI175)</f>
        <v/>
      </c>
      <c r="BJ175" s="228" t="str">
        <f>IF([2]相关演算!BJ175="","",[2]相关演算!BJ175)</f>
        <v/>
      </c>
      <c r="BK175" s="228" t="str">
        <f>IF([2]相关演算!BK175="","",[2]相关演算!BK175)</f>
        <v/>
      </c>
      <c r="BL175" s="228" t="str">
        <f>IF([2]相关演算!BL175="","",[2]相关演算!BL175)</f>
        <v/>
      </c>
      <c r="BM175" s="228" t="str">
        <f>IF([2]相关演算!BM175="","",[2]相关演算!BM175)</f>
        <v/>
      </c>
      <c r="BN175" s="228" t="str">
        <f>IF([2]相关演算!BN175="","",[2]相关演算!BN175)</f>
        <v/>
      </c>
      <c r="BO175" s="228" t="str">
        <f>IF([2]相关演算!BO175="","",[2]相关演算!BO175)</f>
        <v/>
      </c>
      <c r="BP175" s="228" t="str">
        <f>IF([2]相关演算!BP175="","",[2]相关演算!BP175)</f>
        <v/>
      </c>
      <c r="BQ175" s="228" t="str">
        <f>IF([2]相关演算!BQ175="","",[2]相关演算!BQ175)</f>
        <v/>
      </c>
      <c r="BR175" s="228" t="str">
        <f>IF([2]相关演算!BR175="","",[2]相关演算!BR175)</f>
        <v/>
      </c>
      <c r="BS175" s="228" t="str">
        <f>IF([2]相关演算!BS175="","",[2]相关演算!BS175)</f>
        <v/>
      </c>
      <c r="BT175" s="228" t="str">
        <f>IF([2]相关演算!BT175="","",[2]相关演算!BT175)</f>
        <v/>
      </c>
      <c r="BU175" s="228" t="str">
        <f>IF([2]相关演算!BU175="","",[2]相关演算!BU175)</f>
        <v/>
      </c>
      <c r="BV175" s="228" t="str">
        <f>IF([2]相关演算!BV175="","",[2]相关演算!BV175)</f>
        <v/>
      </c>
      <c r="BW175" s="228" t="str">
        <f>IF([2]相关演算!BW175="","",[2]相关演算!BW175)</f>
        <v/>
      </c>
      <c r="BX175" s="228" t="str">
        <f>IF([2]相关演算!BX175="","",[2]相关演算!BX175)</f>
        <v/>
      </c>
      <c r="BY175" s="228" t="str">
        <f>IF([2]相关演算!BY175="","",[2]相关演算!BY175)</f>
        <v/>
      </c>
      <c r="BZ175" s="228" t="str">
        <f>IF([2]相关演算!BZ175="","",[2]相关演算!BZ175)</f>
        <v/>
      </c>
      <c r="CA175" s="228" t="str">
        <f>IF([2]相关演算!CA175="","",[2]相关演算!CA175)</f>
        <v/>
      </c>
      <c r="CB175" s="228" t="str">
        <f>IF([2]相关演算!CB175="","",[2]相关演算!CB175)</f>
        <v/>
      </c>
      <c r="CC175" s="228" t="str">
        <f>IF([2]相关演算!CC175="","",[2]相关演算!CC175)</f>
        <v/>
      </c>
      <c r="CD175" s="228" t="str">
        <f>IF([2]相关演算!CD175="","",[2]相关演算!CD175)</f>
        <v/>
      </c>
      <c r="CE175" s="228" t="str">
        <f>IF([2]相关演算!CE175="","",[2]相关演算!CE175)</f>
        <v/>
      </c>
      <c r="CF175" s="228" t="str">
        <f>IF([2]相关演算!CF175="","",[2]相关演算!CF175)</f>
        <v/>
      </c>
      <c r="CG175" s="228" t="str">
        <f>IF([2]相关演算!CG175="","",[2]相关演算!CG175)</f>
        <v/>
      </c>
      <c r="CH175" s="228" t="str">
        <f>IF([2]相关演算!CH175="","",[2]相关演算!CH175)</f>
        <v/>
      </c>
      <c r="CI175" s="228" t="str">
        <f>IF([2]相关演算!CI175="","",[2]相关演算!CI175)</f>
        <v/>
      </c>
      <c r="CJ175" s="228" t="str">
        <f>IF([2]相关演算!CJ175="","",[2]相关演算!CJ175)</f>
        <v/>
      </c>
      <c r="CK175" s="228" t="str">
        <f>IF([2]相关演算!CK175="","",[2]相关演算!CK175)</f>
        <v/>
      </c>
      <c r="CL175" s="228" t="str">
        <f>IF([2]相关演算!CL175="","",[2]相关演算!CL175)</f>
        <v/>
      </c>
      <c r="CM175" s="228" t="str">
        <f>IF([2]相关演算!CM175="","",[2]相关演算!CM175)</f>
        <v/>
      </c>
      <c r="CN175" s="228" t="str">
        <f>IF([2]相关演算!CN175="","",[2]相关演算!CN175)</f>
        <v/>
      </c>
      <c r="CO175" s="228" t="str">
        <f>IF([2]相关演算!CO175="","",[2]相关演算!CO175)</f>
        <v/>
      </c>
      <c r="CP175" s="228" t="str">
        <f>IF([2]相关演算!CP175="","",[2]相关演算!CP175)</f>
        <v/>
      </c>
      <c r="CQ175" s="228" t="str">
        <f>IF([2]相关演算!CQ175="","",[2]相关演算!CQ175)</f>
        <v/>
      </c>
      <c r="CR175" s="228" t="str">
        <f>IF([2]相关演算!CR175="","",[2]相关演算!CR175)</f>
        <v/>
      </c>
      <c r="CS175" s="228" t="str">
        <f>IF([2]相关演算!CS175="","",[2]相关演算!CS175)</f>
        <v/>
      </c>
      <c r="CT175" s="228" t="str">
        <f>IF([2]相关演算!CT175="","",[2]相关演算!CT175)</f>
        <v/>
      </c>
      <c r="CU175" s="228" t="str">
        <f>IF([2]相关演算!CU175="","",[2]相关演算!CU175)</f>
        <v/>
      </c>
      <c r="CV175" s="228" t="str">
        <f>IF([2]相关演算!CV175="","",[2]相关演算!CV175)</f>
        <v/>
      </c>
      <c r="CW175" s="228" t="str">
        <f>IF([2]相关演算!CW175="","",[2]相关演算!CW175)</f>
        <v/>
      </c>
      <c r="CX175" s="228" t="str">
        <f>IF([2]相关演算!CX175="","",[2]相关演算!CX175)</f>
        <v/>
      </c>
      <c r="CY175" s="228" t="str">
        <f>IF([2]相关演算!CY175="","",[2]相关演算!CY175)</f>
        <v/>
      </c>
      <c r="CZ175" s="228" t="str">
        <f>IF([2]相关演算!CZ175="","",[2]相关演算!CZ175)</f>
        <v/>
      </c>
      <c r="DA175" s="228" t="str">
        <f>IF([2]相关演算!DA175="","",[2]相关演算!DA175)</f>
        <v/>
      </c>
      <c r="DB175" s="228" t="str">
        <f>IF([2]相关演算!DB175="","",[2]相关演算!DB175)</f>
        <v/>
      </c>
      <c r="DC175" s="228" t="str">
        <f>IF([2]相关演算!DC175="","",[2]相关演算!DC175)</f>
        <v/>
      </c>
      <c r="DD175" s="228" t="str">
        <f>IF([2]相关演算!DD175="","",[2]相关演算!DD175)</f>
        <v/>
      </c>
      <c r="DE175" s="228" t="str">
        <f>IF([2]相关演算!DE175="","",[2]相关演算!DE175)</f>
        <v/>
      </c>
      <c r="DF175" s="228" t="str">
        <f>IF([2]相关演算!DF175="","",[2]相关演算!DF175)</f>
        <v/>
      </c>
      <c r="DG175" s="228" t="str">
        <f>IF([2]相关演算!DG175="","",[2]相关演算!DG175)</f>
        <v/>
      </c>
      <c r="DH175" s="228" t="str">
        <f>IF([2]相关演算!DH175="","",[2]相关演算!DH175)</f>
        <v/>
      </c>
      <c r="DI175" s="228" t="str">
        <f>IF([2]相关演算!DI175="","",[2]相关演算!DI175)</f>
        <v/>
      </c>
      <c r="DJ175" s="228" t="str">
        <f>IF([2]相关演算!DJ175="","",[2]相关演算!DJ175)</f>
        <v/>
      </c>
      <c r="DK175" s="228" t="str">
        <f>IF([2]相关演算!DK175="","",[2]相关演算!DK175)</f>
        <v/>
      </c>
      <c r="DL175" s="228" t="str">
        <f>IF([2]相关演算!DL175="","",[2]相关演算!DL175)</f>
        <v/>
      </c>
      <c r="DM175" s="228" t="str">
        <f>IF([2]相关演算!DM175="","",[2]相关演算!DM175)</f>
        <v/>
      </c>
      <c r="DN175" s="228" t="str">
        <f>IF([2]相关演算!DN175="","",[2]相关演算!DN175)</f>
        <v/>
      </c>
      <c r="DO175" s="228" t="str">
        <f>IF([2]相关演算!DO175="","",[2]相关演算!DO175)</f>
        <v/>
      </c>
      <c r="DP175" s="228" t="str">
        <f>IF([2]相关演算!DP175="","",[2]相关演算!DP175)</f>
        <v/>
      </c>
      <c r="DQ175" s="228" t="str">
        <f>IF([2]相关演算!DQ175="","",[2]相关演算!DQ175)</f>
        <v/>
      </c>
      <c r="DR175" s="228" t="str">
        <f>IF([2]相关演算!DR175="","",[2]相关演算!DR175)</f>
        <v/>
      </c>
      <c r="DS175" s="228" t="str">
        <f>IF([2]相关演算!DS175="","",[2]相关演算!DS175)</f>
        <v/>
      </c>
      <c r="DT175" s="228" t="str">
        <f>IF([2]相关演算!DT175="","",[2]相关演算!DT175)</f>
        <v/>
      </c>
      <c r="DU175" s="228" t="str">
        <f>IF([2]相关演算!DU175="","",[2]相关演算!DU175)</f>
        <v/>
      </c>
      <c r="DV175" s="228" t="str">
        <f>IF([2]相关演算!DV175="","",[2]相关演算!DV175)</f>
        <v/>
      </c>
      <c r="DW175" s="228" t="str">
        <f>IF([2]相关演算!DW175="","",[2]相关演算!DW175)</f>
        <v/>
      </c>
      <c r="DX175" s="228" t="str">
        <f>IF([2]相关演算!DX175="","",[2]相关演算!DX175)</f>
        <v/>
      </c>
      <c r="DY175" s="228" t="str">
        <f>IF([2]相关演算!DY175="","",[2]相关演算!DY175)</f>
        <v/>
      </c>
      <c r="DZ175" s="228" t="str">
        <f>IF([2]相关演算!DZ175="","",[2]相关演算!DZ175)</f>
        <v/>
      </c>
      <c r="EA175" s="228" t="str">
        <f>IF([2]相关演算!EA175="","",[2]相关演算!EA175)</f>
        <v/>
      </c>
      <c r="EB175" s="228" t="str">
        <f>IF([2]相关演算!EB175="","",[2]相关演算!EB175)</f>
        <v/>
      </c>
      <c r="EC175" s="228" t="str">
        <f>IF([2]相关演算!EC175="","",[2]相关演算!EC175)</f>
        <v/>
      </c>
      <c r="ED175" s="228" t="str">
        <f>IF([2]相关演算!ED175="","",[2]相关演算!ED175)</f>
        <v/>
      </c>
      <c r="EE175" s="228" t="str">
        <f>IF([2]相关演算!EE175="","",[2]相关演算!EE175)</f>
        <v/>
      </c>
      <c r="EF175" s="228" t="str">
        <f>IF([2]相关演算!EF175="","",[2]相关演算!EF175)</f>
        <v/>
      </c>
      <c r="EG175" s="228" t="str">
        <f>IF([2]相关演算!EG175="","",[2]相关演算!EG175)</f>
        <v/>
      </c>
      <c r="EH175" s="228" t="str">
        <f>IF([2]相关演算!EH175="","",[2]相关演算!EH175)</f>
        <v/>
      </c>
      <c r="EI175" s="228" t="str">
        <f>IF([2]相关演算!EI175="","",[2]相关演算!EI175)</f>
        <v/>
      </c>
      <c r="EJ175" s="228" t="str">
        <f>IF([2]相关演算!EJ175="","",[2]相关演算!EJ175)</f>
        <v/>
      </c>
      <c r="EK175" s="228" t="str">
        <f>IF([2]相关演算!EK175="","",[2]相关演算!EK175)</f>
        <v/>
      </c>
      <c r="EL175" s="228" t="str">
        <f>IF([2]相关演算!EL175="","",[2]相关演算!EL175)</f>
        <v/>
      </c>
      <c r="EM175" s="228" t="str">
        <f>IF([2]相关演算!EM175="","",[2]相关演算!EM175)</f>
        <v/>
      </c>
      <c r="EN175" s="228" t="str">
        <f>IF([2]相关演算!EN175="","",[2]相关演算!EN175)</f>
        <v/>
      </c>
      <c r="EO175" s="228" t="str">
        <f>IF([2]相关演算!EO175="","",[2]相关演算!EO175)</f>
        <v/>
      </c>
      <c r="EP175" s="228" t="str">
        <f>IF([2]相关演算!EP175="","",[2]相关演算!EP175)</f>
        <v/>
      </c>
      <c r="EQ175" s="228" t="str">
        <f>IF([2]相关演算!EQ175="","",[2]相关演算!EQ175)</f>
        <v/>
      </c>
      <c r="ER175" s="228" t="str">
        <f>IF([2]相关演算!ER175="","",[2]相关演算!ER175)</f>
        <v/>
      </c>
      <c r="ES175" s="228" t="str">
        <f>IF([2]相关演算!ES175="","",[2]相关演算!ES175)</f>
        <v/>
      </c>
      <c r="ET175" s="228" t="str">
        <f>IF([2]相关演算!ET175="","",[2]相关演算!ET175)</f>
        <v/>
      </c>
      <c r="EU175" s="228" t="str">
        <f>IF([2]相关演算!EU175="","",[2]相关演算!EU175)</f>
        <v/>
      </c>
      <c r="EV175" s="228" t="str">
        <f>IF([2]相关演算!EV175="","",[2]相关演算!EV175)</f>
        <v/>
      </c>
      <c r="EW175" s="228" t="str">
        <f>IF([2]相关演算!EW175="","",[2]相关演算!EW175)</f>
        <v/>
      </c>
      <c r="EX175" s="228" t="str">
        <f>IF([2]相关演算!EX175="","",[2]相关演算!EX175)</f>
        <v/>
      </c>
      <c r="EY175" s="228" t="str">
        <f>IF([2]相关演算!EY175="","",[2]相关演算!EY175)</f>
        <v/>
      </c>
      <c r="EZ175" s="228" t="str">
        <f>IF([2]相关演算!EZ175="","",[2]相关演算!EZ175)</f>
        <v/>
      </c>
      <c r="FA175" s="228" t="str">
        <f>IF([2]相关演算!FA175="","",[2]相关演算!FA175)</f>
        <v/>
      </c>
      <c r="FB175" s="228" t="str">
        <f>IF([2]相关演算!FB175="","",[2]相关演算!FB175)</f>
        <v/>
      </c>
      <c r="FC175" s="228" t="str">
        <f>IF([2]相关演算!FC175="","",[2]相关演算!FC175)</f>
        <v/>
      </c>
      <c r="FD175" s="228" t="str">
        <f>IF([2]相关演算!FD175="","",[2]相关演算!FD175)</f>
        <v/>
      </c>
      <c r="FE175" s="228" t="str">
        <f>IF([2]相关演算!FE175="","",[2]相关演算!FE175)</f>
        <v/>
      </c>
      <c r="FF175" s="228" t="str">
        <f>IF([2]相关演算!FF175="","",[2]相关演算!FF175)</f>
        <v/>
      </c>
      <c r="FG175" s="228" t="str">
        <f>IF([2]相关演算!FG175="","",[2]相关演算!FG175)</f>
        <v/>
      </c>
      <c r="FH175" s="228">
        <f>IF([2]相关演算!FH175="","",[2]相关演算!FH175)</f>
        <v>10160</v>
      </c>
      <c r="FI175" s="228" t="str">
        <f>IF([2]相关演算!FI175="","",[2]相关演算!FI175)</f>
        <v/>
      </c>
      <c r="FJ175" s="228" t="str">
        <f>IF([2]相关演算!FJ175="","",[2]相关演算!FJ175)</f>
        <v/>
      </c>
      <c r="FK175" s="228" t="str">
        <f>IF([2]相关演算!FK175="","",[2]相关演算!FK175)</f>
        <v/>
      </c>
      <c r="FL175" s="228" t="str">
        <f>IF([2]相关演算!FL175="","",[2]相关演算!FL175)</f>
        <v/>
      </c>
      <c r="FM175" s="228" t="str">
        <f>IF([2]相关演算!FM175="","",[2]相关演算!FM175)</f>
        <v/>
      </c>
      <c r="FN175" s="228" t="str">
        <f>IF([2]相关演算!FN175="","",[2]相关演算!FN175)</f>
        <v/>
      </c>
      <c r="FO175" s="228" t="str">
        <f>IF([2]相关演算!FO175="","",[2]相关演算!FO175)</f>
        <v/>
      </c>
      <c r="FP175" s="228" t="str">
        <f>IF([2]相关演算!FP175="","",[2]相关演算!FP175)</f>
        <v/>
      </c>
      <c r="FQ175" s="228" t="str">
        <f>IF([2]相关演算!FQ175="","",[2]相关演算!FQ175)</f>
        <v/>
      </c>
      <c r="FR175" s="228" t="str">
        <f>IF([2]相关演算!FR175="","",[2]相关演算!FR175)</f>
        <v/>
      </c>
      <c r="FS175" s="228" t="str">
        <f>IF([2]相关演算!FS175="","",[2]相关演算!FS175)</f>
        <v/>
      </c>
      <c r="FT175" s="228" t="str">
        <f>IF([2]相关演算!FT175="","",[2]相关演算!FT175)</f>
        <v/>
      </c>
      <c r="FU175" s="228" t="str">
        <f>IF([2]相关演算!FU175="","",[2]相关演算!FU175)</f>
        <v/>
      </c>
      <c r="FV175" s="228" t="str">
        <f>IF([2]相关演算!FV175="","",[2]相关演算!FV175)</f>
        <v/>
      </c>
      <c r="FW175" s="228" t="str">
        <f>IF([2]相关演算!FW175="","",[2]相关演算!FW175)</f>
        <v/>
      </c>
      <c r="FX175" s="228" t="str">
        <f>IF([2]相关演算!FX175="","",[2]相关演算!FX175)</f>
        <v/>
      </c>
      <c r="FY175" s="228" t="str">
        <f>IF([2]相关演算!FY175="","",[2]相关演算!FY175)</f>
        <v/>
      </c>
      <c r="FZ175" s="228" t="str">
        <f>IF([2]相关演算!FZ175="","",[2]相关演算!FZ175)</f>
        <v/>
      </c>
      <c r="GA175" s="228" t="str">
        <f>IF([2]相关演算!GA175="","",[2]相关演算!GA175)</f>
        <v/>
      </c>
      <c r="GB175" s="228" t="str">
        <f>IF([2]相关演算!GB175="","",[2]相关演算!GB175)</f>
        <v/>
      </c>
      <c r="GC175" s="228" t="str">
        <f>IF([2]相关演算!GC175="","",[2]相关演算!GC175)</f>
        <v/>
      </c>
      <c r="GD175" s="228" t="str">
        <f>IF([2]相关演算!GD175="","",[2]相关演算!GD175)</f>
        <v/>
      </c>
      <c r="GE175" s="228" t="str">
        <f>IF([2]相关演算!GE175="","",[2]相关演算!GE175)</f>
        <v/>
      </c>
      <c r="GF175" s="228" t="str">
        <f>IF([2]相关演算!GF175="","",[2]相关演算!GF175)</f>
        <v/>
      </c>
      <c r="GG175" s="228" t="str">
        <f>IF([2]相关演算!GG175="","",[2]相关演算!GG175)</f>
        <v/>
      </c>
      <c r="GH175" s="228" t="str">
        <f>IF([2]相关演算!GH175="","",[2]相关演算!GH175)</f>
        <v/>
      </c>
      <c r="GI175" s="228" t="str">
        <f>IF([2]相关演算!GI175="","",[2]相关演算!GI175)</f>
        <v/>
      </c>
      <c r="GJ175" s="228" t="str">
        <f>IF([2]相关演算!GJ175="","",[2]相关演算!GJ175)</f>
        <v/>
      </c>
      <c r="GK175" s="228" t="str">
        <f>IF([2]相关演算!GK175="","",[2]相关演算!GK175)</f>
        <v/>
      </c>
      <c r="GL175" s="228" t="str">
        <f>IF([2]相关演算!GL175="","",[2]相关演算!GL175)</f>
        <v/>
      </c>
      <c r="GM175" s="228" t="str">
        <f>IF([2]相关演算!GM175="","",[2]相关演算!GM175)</f>
        <v/>
      </c>
      <c r="GN175" s="228" t="str">
        <f>IF([2]相关演算!GN175="","",[2]相关演算!GN175)</f>
        <v/>
      </c>
      <c r="GO175" s="228" t="str">
        <f>IF([2]相关演算!GO175="","",[2]相关演算!GO175)</f>
        <v/>
      </c>
      <c r="GP175" s="228" t="str">
        <f>IF([2]相关演算!GP175="","",[2]相关演算!GP175)</f>
        <v/>
      </c>
      <c r="GQ175" s="228" t="str">
        <f>IF([2]相关演算!GQ175="","",[2]相关演算!GQ175)</f>
        <v/>
      </c>
      <c r="GR175" s="228" t="str">
        <f>IF([2]相关演算!GR175="","",[2]相关演算!GR175)</f>
        <v/>
      </c>
      <c r="GS175" s="228" t="str">
        <f>IF([2]相关演算!GS175="","",[2]相关演算!GS175)</f>
        <v/>
      </c>
      <c r="GT175" s="228" t="str">
        <f>IF([2]相关演算!GT175="","",[2]相关演算!GT175)</f>
        <v/>
      </c>
      <c r="GU175" s="228" t="str">
        <f>IF([2]相关演算!GU175="","",[2]相关演算!GU175)</f>
        <v/>
      </c>
      <c r="GV175" s="228" t="str">
        <f>IF([2]相关演算!GV175="","",[2]相关演算!GV175)</f>
        <v/>
      </c>
      <c r="GW175" s="228" t="str">
        <f>IF([2]相关演算!GW175="","",[2]相关演算!GW175)</f>
        <v/>
      </c>
      <c r="GX175" s="228" t="str">
        <f>IF([2]相关演算!GX175="","",[2]相关演算!GX175)</f>
        <v/>
      </c>
      <c r="GY175" s="228" t="str">
        <f>IF([2]相关演算!GY175="","",[2]相关演算!GY175)</f>
        <v/>
      </c>
      <c r="GZ175" s="228" t="str">
        <f>IF([2]相关演算!GZ175="","",[2]相关演算!GZ175)</f>
        <v/>
      </c>
    </row>
    <row r="176" spans="1:208">
      <c r="A176" s="228" t="str">
        <f>IF([2]相关演算!A176="","",[2]相关演算!A176)</f>
        <v/>
      </c>
      <c r="B176" s="228" t="str">
        <f>IF([2]相关演算!B176="","",[2]相关演算!B176)</f>
        <v/>
      </c>
      <c r="C176" s="228" t="str">
        <f>IF([2]相关演算!C176="","",[2]相关演算!C176)</f>
        <v/>
      </c>
      <c r="D176" s="228" t="str">
        <f>IF([2]相关演算!D176="","",[2]相关演算!D176)</f>
        <v/>
      </c>
      <c r="E176" s="228" t="str">
        <f>IF([2]相关演算!E176="","",[2]相关演算!E176)</f>
        <v/>
      </c>
      <c r="F176" s="228" t="str">
        <f>IF([2]相关演算!F176="","",[2]相关演算!F176)</f>
        <v/>
      </c>
      <c r="G176" s="228" t="str">
        <f>IF([2]相关演算!G176="","",[2]相关演算!G176)</f>
        <v/>
      </c>
      <c r="H176" s="228" t="str">
        <f>IF([2]相关演算!H176="","",[2]相关演算!H176)</f>
        <v/>
      </c>
      <c r="I176" s="228" t="str">
        <f>IF([2]相关演算!I176="","",[2]相关演算!I176)</f>
        <v/>
      </c>
      <c r="J176" s="228" t="str">
        <f>IF([2]相关演算!J176="","",[2]相关演算!J176)</f>
        <v/>
      </c>
      <c r="K176" s="228" t="str">
        <f>IF([2]相关演算!K176="","",[2]相关演算!K176)</f>
        <v/>
      </c>
      <c r="L176" s="228" t="str">
        <f>IF([2]相关演算!L176="","",[2]相关演算!L176)</f>
        <v/>
      </c>
      <c r="M176" s="228" t="str">
        <f>IF([2]相关演算!M176="","",[2]相关演算!M176)</f>
        <v/>
      </c>
      <c r="N176" s="228" t="str">
        <f>IF([2]相关演算!N176="","",[2]相关演算!N176)</f>
        <v/>
      </c>
      <c r="O176" s="228" t="str">
        <f>IF([2]相关演算!O176="","",[2]相关演算!O176)</f>
        <v/>
      </c>
      <c r="P176" s="228" t="str">
        <f>IF([2]相关演算!P176="","",[2]相关演算!P176)</f>
        <v/>
      </c>
      <c r="Q176" s="228" t="str">
        <f>IF([2]相关演算!Q176="","",[2]相关演算!Q176)</f>
        <v/>
      </c>
      <c r="R176" s="228" t="str">
        <f>IF([2]相关演算!R176="","",[2]相关演算!R176)</f>
        <v/>
      </c>
      <c r="S176" s="228" t="str">
        <f>IF([2]相关演算!S176="","",[2]相关演算!S176)</f>
        <v/>
      </c>
      <c r="T176" s="228" t="str">
        <f>IF([2]相关演算!T176="","",[2]相关演算!T176)</f>
        <v/>
      </c>
      <c r="U176" s="228" t="str">
        <f>IF([2]相关演算!U176="","",[2]相关演算!U176)</f>
        <v/>
      </c>
      <c r="V176" s="228" t="str">
        <f>IF([2]相关演算!V176="","",[2]相关演算!V176)</f>
        <v/>
      </c>
      <c r="W176" s="228" t="str">
        <f>IF([2]相关演算!W176="","",[2]相关演算!W176)</f>
        <v/>
      </c>
      <c r="X176" s="228" t="str">
        <f>IF([2]相关演算!X176="","",[2]相关演算!X176)</f>
        <v/>
      </c>
      <c r="Y176" s="228" t="str">
        <f>IF([2]相关演算!Y176="","",[2]相关演算!Y176)</f>
        <v/>
      </c>
      <c r="Z176" s="228" t="str">
        <f>IF([2]相关演算!Z176="","",[2]相关演算!Z176)</f>
        <v/>
      </c>
      <c r="AA176" s="228" t="str">
        <f>IF([2]相关演算!AA176="","",[2]相关演算!AA176)</f>
        <v/>
      </c>
      <c r="AB176" s="228" t="str">
        <f>IF([2]相关演算!AB176="","",[2]相关演算!AB176)</f>
        <v/>
      </c>
      <c r="AC176" s="228" t="str">
        <f>IF([2]相关演算!AC176="","",[2]相关演算!AC176)</f>
        <v/>
      </c>
      <c r="AD176" s="228" t="str">
        <f>IF([2]相关演算!AD176="","",[2]相关演算!AD176)</f>
        <v/>
      </c>
      <c r="AE176" s="228" t="str">
        <f>IF([2]相关演算!AE176="","",[2]相关演算!AE176)</f>
        <v/>
      </c>
      <c r="AF176" s="228" t="str">
        <f>IF([2]相关演算!AF176="","",[2]相关演算!AF176)</f>
        <v/>
      </c>
      <c r="AG176" s="228" t="str">
        <f>IF([2]相关演算!AG176="","",[2]相关演算!AG176)</f>
        <v/>
      </c>
      <c r="AH176" s="228" t="str">
        <f>IF([2]相关演算!AH176="","",[2]相关演算!AH176)</f>
        <v/>
      </c>
      <c r="AI176" s="228" t="str">
        <f>IF([2]相关演算!AI176="","",[2]相关演算!AI176)</f>
        <v/>
      </c>
      <c r="AJ176" s="228" t="str">
        <f>IF([2]相关演算!AJ176="","",[2]相关演算!AJ176)</f>
        <v/>
      </c>
      <c r="AK176" s="228" t="str">
        <f>IF([2]相关演算!AK176="","",[2]相关演算!AK176)</f>
        <v/>
      </c>
      <c r="AL176" s="228" t="str">
        <f>IF([2]相关演算!AL176="","",[2]相关演算!AL176)</f>
        <v/>
      </c>
      <c r="AM176" s="228" t="str">
        <f>IF([2]相关演算!AM176="","",[2]相关演算!AM176)</f>
        <v/>
      </c>
      <c r="AN176" s="228" t="str">
        <f>IF([2]相关演算!AN176="","",[2]相关演算!AN176)</f>
        <v/>
      </c>
      <c r="AO176" s="228" t="str">
        <f>IF([2]相关演算!AO176="","",[2]相关演算!AO176)</f>
        <v/>
      </c>
      <c r="AP176" s="228" t="str">
        <f>IF([2]相关演算!AP176="","",[2]相关演算!AP176)</f>
        <v/>
      </c>
      <c r="AQ176" s="228" t="str">
        <f>IF([2]相关演算!AQ176="","",[2]相关演算!AQ176)</f>
        <v/>
      </c>
      <c r="AR176" s="228" t="str">
        <f>IF([2]相关演算!AR176="","",[2]相关演算!AR176)</f>
        <v/>
      </c>
      <c r="AS176" s="228" t="str">
        <f>IF([2]相关演算!AS176="","",[2]相关演算!AS176)</f>
        <v/>
      </c>
      <c r="AT176" s="228" t="str">
        <f>IF([2]相关演算!AT176="","",[2]相关演算!AT176)</f>
        <v/>
      </c>
      <c r="AU176" s="228" t="str">
        <f>IF([2]相关演算!AU176="","",[2]相关演算!AU176)</f>
        <v/>
      </c>
      <c r="AV176" s="228" t="str">
        <f>IF([2]相关演算!AV176="","",[2]相关演算!AV176)</f>
        <v/>
      </c>
      <c r="AW176" s="228" t="str">
        <f>IF([2]相关演算!AW176="","",[2]相关演算!AW176)</f>
        <v/>
      </c>
      <c r="AX176" s="228" t="str">
        <f>IF([2]相关演算!AX176="","",[2]相关演算!AX176)</f>
        <v/>
      </c>
      <c r="AY176" s="228" t="str">
        <f>IF([2]相关演算!AY176="","",[2]相关演算!AY176)</f>
        <v/>
      </c>
      <c r="AZ176" s="228" t="str">
        <f>IF([2]相关演算!AZ176="","",[2]相关演算!AZ176)</f>
        <v/>
      </c>
      <c r="BA176" s="228" t="str">
        <f>IF([2]相关演算!BA176="","",[2]相关演算!BA176)</f>
        <v/>
      </c>
      <c r="BB176" s="228" t="str">
        <f>IF([2]相关演算!BB176="","",[2]相关演算!BB176)</f>
        <v/>
      </c>
      <c r="BC176" s="228" t="str">
        <f>IF([2]相关演算!BC176="","",[2]相关演算!BC176)</f>
        <v/>
      </c>
      <c r="BD176" s="228" t="str">
        <f>IF([2]相关演算!BD176="","",[2]相关演算!BD176)</f>
        <v/>
      </c>
      <c r="BE176" s="228" t="str">
        <f>IF([2]相关演算!BE176="","",[2]相关演算!BE176)</f>
        <v/>
      </c>
      <c r="BF176" s="228" t="str">
        <f>IF([2]相关演算!BF176="","",[2]相关演算!BF176)</f>
        <v/>
      </c>
      <c r="BG176" s="228" t="str">
        <f>IF([2]相关演算!BG176="","",[2]相关演算!BG176)</f>
        <v/>
      </c>
      <c r="BH176" s="228" t="str">
        <f>IF([2]相关演算!BH176="","",[2]相关演算!BH176)</f>
        <v/>
      </c>
      <c r="BI176" s="228" t="str">
        <f>IF([2]相关演算!BI176="","",[2]相关演算!BI176)</f>
        <v/>
      </c>
      <c r="BJ176" s="228" t="str">
        <f>IF([2]相关演算!BJ176="","",[2]相关演算!BJ176)</f>
        <v/>
      </c>
      <c r="BK176" s="228" t="str">
        <f>IF([2]相关演算!BK176="","",[2]相关演算!BK176)</f>
        <v/>
      </c>
      <c r="BL176" s="228" t="str">
        <f>IF([2]相关演算!BL176="","",[2]相关演算!BL176)</f>
        <v/>
      </c>
      <c r="BM176" s="228" t="str">
        <f>IF([2]相关演算!BM176="","",[2]相关演算!BM176)</f>
        <v/>
      </c>
      <c r="BN176" s="228" t="str">
        <f>IF([2]相关演算!BN176="","",[2]相关演算!BN176)</f>
        <v/>
      </c>
      <c r="BO176" s="228" t="str">
        <f>IF([2]相关演算!BO176="","",[2]相关演算!BO176)</f>
        <v/>
      </c>
      <c r="BP176" s="228" t="str">
        <f>IF([2]相关演算!BP176="","",[2]相关演算!BP176)</f>
        <v/>
      </c>
      <c r="BQ176" s="228" t="str">
        <f>IF([2]相关演算!BQ176="","",[2]相关演算!BQ176)</f>
        <v/>
      </c>
      <c r="BR176" s="228" t="str">
        <f>IF([2]相关演算!BR176="","",[2]相关演算!BR176)</f>
        <v/>
      </c>
      <c r="BS176" s="228" t="str">
        <f>IF([2]相关演算!BS176="","",[2]相关演算!BS176)</f>
        <v/>
      </c>
      <c r="BT176" s="228" t="str">
        <f>IF([2]相关演算!BT176="","",[2]相关演算!BT176)</f>
        <v/>
      </c>
      <c r="BU176" s="228" t="str">
        <f>IF([2]相关演算!BU176="","",[2]相关演算!BU176)</f>
        <v/>
      </c>
      <c r="BV176" s="228" t="str">
        <f>IF([2]相关演算!BV176="","",[2]相关演算!BV176)</f>
        <v/>
      </c>
      <c r="BW176" s="228" t="str">
        <f>IF([2]相关演算!BW176="","",[2]相关演算!BW176)</f>
        <v/>
      </c>
      <c r="BX176" s="228" t="str">
        <f>IF([2]相关演算!BX176="","",[2]相关演算!BX176)</f>
        <v/>
      </c>
      <c r="BY176" s="228" t="str">
        <f>IF([2]相关演算!BY176="","",[2]相关演算!BY176)</f>
        <v/>
      </c>
      <c r="BZ176" s="228" t="str">
        <f>IF([2]相关演算!BZ176="","",[2]相关演算!BZ176)</f>
        <v/>
      </c>
      <c r="CA176" s="228" t="str">
        <f>IF([2]相关演算!CA176="","",[2]相关演算!CA176)</f>
        <v/>
      </c>
      <c r="CB176" s="228" t="str">
        <f>IF([2]相关演算!CB176="","",[2]相关演算!CB176)</f>
        <v/>
      </c>
      <c r="CC176" s="228" t="str">
        <f>IF([2]相关演算!CC176="","",[2]相关演算!CC176)</f>
        <v/>
      </c>
      <c r="CD176" s="228" t="str">
        <f>IF([2]相关演算!CD176="","",[2]相关演算!CD176)</f>
        <v/>
      </c>
      <c r="CE176" s="228" t="str">
        <f>IF([2]相关演算!CE176="","",[2]相关演算!CE176)</f>
        <v/>
      </c>
      <c r="CF176" s="228" t="str">
        <f>IF([2]相关演算!CF176="","",[2]相关演算!CF176)</f>
        <v/>
      </c>
      <c r="CG176" s="228" t="str">
        <f>IF([2]相关演算!CG176="","",[2]相关演算!CG176)</f>
        <v/>
      </c>
      <c r="CH176" s="228" t="str">
        <f>IF([2]相关演算!CH176="","",[2]相关演算!CH176)</f>
        <v/>
      </c>
      <c r="CI176" s="228" t="str">
        <f>IF([2]相关演算!CI176="","",[2]相关演算!CI176)</f>
        <v/>
      </c>
      <c r="CJ176" s="228" t="str">
        <f>IF([2]相关演算!CJ176="","",[2]相关演算!CJ176)</f>
        <v/>
      </c>
      <c r="CK176" s="228" t="str">
        <f>IF([2]相关演算!CK176="","",[2]相关演算!CK176)</f>
        <v/>
      </c>
      <c r="CL176" s="228" t="str">
        <f>IF([2]相关演算!CL176="","",[2]相关演算!CL176)</f>
        <v/>
      </c>
      <c r="CM176" s="228" t="str">
        <f>IF([2]相关演算!CM176="","",[2]相关演算!CM176)</f>
        <v/>
      </c>
      <c r="CN176" s="228" t="str">
        <f>IF([2]相关演算!CN176="","",[2]相关演算!CN176)</f>
        <v/>
      </c>
      <c r="CO176" s="228" t="str">
        <f>IF([2]相关演算!CO176="","",[2]相关演算!CO176)</f>
        <v/>
      </c>
      <c r="CP176" s="228" t="str">
        <f>IF([2]相关演算!CP176="","",[2]相关演算!CP176)</f>
        <v/>
      </c>
      <c r="CQ176" s="228" t="str">
        <f>IF([2]相关演算!CQ176="","",[2]相关演算!CQ176)</f>
        <v/>
      </c>
      <c r="CR176" s="228" t="str">
        <f>IF([2]相关演算!CR176="","",[2]相关演算!CR176)</f>
        <v/>
      </c>
      <c r="CS176" s="228" t="str">
        <f>IF([2]相关演算!CS176="","",[2]相关演算!CS176)</f>
        <v/>
      </c>
      <c r="CT176" s="228" t="str">
        <f>IF([2]相关演算!CT176="","",[2]相关演算!CT176)</f>
        <v/>
      </c>
      <c r="CU176" s="228" t="str">
        <f>IF([2]相关演算!CU176="","",[2]相关演算!CU176)</f>
        <v/>
      </c>
      <c r="CV176" s="228" t="str">
        <f>IF([2]相关演算!CV176="","",[2]相关演算!CV176)</f>
        <v/>
      </c>
      <c r="CW176" s="228" t="str">
        <f>IF([2]相关演算!CW176="","",[2]相关演算!CW176)</f>
        <v/>
      </c>
      <c r="CX176" s="228" t="str">
        <f>IF([2]相关演算!CX176="","",[2]相关演算!CX176)</f>
        <v/>
      </c>
      <c r="CY176" s="228" t="str">
        <f>IF([2]相关演算!CY176="","",[2]相关演算!CY176)</f>
        <v/>
      </c>
      <c r="CZ176" s="228" t="str">
        <f>IF([2]相关演算!CZ176="","",[2]相关演算!CZ176)</f>
        <v/>
      </c>
      <c r="DA176" s="228" t="str">
        <f>IF([2]相关演算!DA176="","",[2]相关演算!DA176)</f>
        <v/>
      </c>
      <c r="DB176" s="228" t="str">
        <f>IF([2]相关演算!DB176="","",[2]相关演算!DB176)</f>
        <v/>
      </c>
      <c r="DC176" s="228" t="str">
        <f>IF([2]相关演算!DC176="","",[2]相关演算!DC176)</f>
        <v/>
      </c>
      <c r="DD176" s="228" t="str">
        <f>IF([2]相关演算!DD176="","",[2]相关演算!DD176)</f>
        <v/>
      </c>
      <c r="DE176" s="228" t="str">
        <f>IF([2]相关演算!DE176="","",[2]相关演算!DE176)</f>
        <v/>
      </c>
      <c r="DF176" s="228" t="str">
        <f>IF([2]相关演算!DF176="","",[2]相关演算!DF176)</f>
        <v/>
      </c>
      <c r="DG176" s="228" t="str">
        <f>IF([2]相关演算!DG176="","",[2]相关演算!DG176)</f>
        <v/>
      </c>
      <c r="DH176" s="228" t="str">
        <f>IF([2]相关演算!DH176="","",[2]相关演算!DH176)</f>
        <v/>
      </c>
      <c r="DI176" s="228" t="str">
        <f>IF([2]相关演算!DI176="","",[2]相关演算!DI176)</f>
        <v/>
      </c>
      <c r="DJ176" s="228" t="str">
        <f>IF([2]相关演算!DJ176="","",[2]相关演算!DJ176)</f>
        <v/>
      </c>
      <c r="DK176" s="228" t="str">
        <f>IF([2]相关演算!DK176="","",[2]相关演算!DK176)</f>
        <v/>
      </c>
      <c r="DL176" s="228" t="str">
        <f>IF([2]相关演算!DL176="","",[2]相关演算!DL176)</f>
        <v/>
      </c>
      <c r="DM176" s="228" t="str">
        <f>IF([2]相关演算!DM176="","",[2]相关演算!DM176)</f>
        <v/>
      </c>
      <c r="DN176" s="228" t="str">
        <f>IF([2]相关演算!DN176="","",[2]相关演算!DN176)</f>
        <v/>
      </c>
      <c r="DO176" s="228" t="str">
        <f>IF([2]相关演算!DO176="","",[2]相关演算!DO176)</f>
        <v/>
      </c>
      <c r="DP176" s="228" t="str">
        <f>IF([2]相关演算!DP176="","",[2]相关演算!DP176)</f>
        <v/>
      </c>
      <c r="DQ176" s="228" t="str">
        <f>IF([2]相关演算!DQ176="","",[2]相关演算!DQ176)</f>
        <v/>
      </c>
      <c r="DR176" s="228" t="str">
        <f>IF([2]相关演算!DR176="","",[2]相关演算!DR176)</f>
        <v/>
      </c>
      <c r="DS176" s="228" t="str">
        <f>IF([2]相关演算!DS176="","",[2]相关演算!DS176)</f>
        <v/>
      </c>
      <c r="DT176" s="228" t="str">
        <f>IF([2]相关演算!DT176="","",[2]相关演算!DT176)</f>
        <v/>
      </c>
      <c r="DU176" s="228" t="str">
        <f>IF([2]相关演算!DU176="","",[2]相关演算!DU176)</f>
        <v/>
      </c>
      <c r="DV176" s="228" t="str">
        <f>IF([2]相关演算!DV176="","",[2]相关演算!DV176)</f>
        <v/>
      </c>
      <c r="DW176" s="228" t="str">
        <f>IF([2]相关演算!DW176="","",[2]相关演算!DW176)</f>
        <v/>
      </c>
      <c r="DX176" s="228" t="str">
        <f>IF([2]相关演算!DX176="","",[2]相关演算!DX176)</f>
        <v/>
      </c>
      <c r="DY176" s="228" t="str">
        <f>IF([2]相关演算!DY176="","",[2]相关演算!DY176)</f>
        <v/>
      </c>
      <c r="DZ176" s="228" t="str">
        <f>IF([2]相关演算!DZ176="","",[2]相关演算!DZ176)</f>
        <v/>
      </c>
      <c r="EA176" s="228" t="str">
        <f>IF([2]相关演算!EA176="","",[2]相关演算!EA176)</f>
        <v/>
      </c>
      <c r="EB176" s="228" t="str">
        <f>IF([2]相关演算!EB176="","",[2]相关演算!EB176)</f>
        <v/>
      </c>
      <c r="EC176" s="228" t="str">
        <f>IF([2]相关演算!EC176="","",[2]相关演算!EC176)</f>
        <v/>
      </c>
      <c r="ED176" s="228" t="str">
        <f>IF([2]相关演算!ED176="","",[2]相关演算!ED176)</f>
        <v/>
      </c>
      <c r="EE176" s="228" t="str">
        <f>IF([2]相关演算!EE176="","",[2]相关演算!EE176)</f>
        <v/>
      </c>
      <c r="EF176" s="228" t="str">
        <f>IF([2]相关演算!EF176="","",[2]相关演算!EF176)</f>
        <v/>
      </c>
      <c r="EG176" s="228" t="str">
        <f>IF([2]相关演算!EG176="","",[2]相关演算!EG176)</f>
        <v/>
      </c>
      <c r="EH176" s="228" t="str">
        <f>IF([2]相关演算!EH176="","",[2]相关演算!EH176)</f>
        <v/>
      </c>
      <c r="EI176" s="228" t="str">
        <f>IF([2]相关演算!EI176="","",[2]相关演算!EI176)</f>
        <v/>
      </c>
      <c r="EJ176" s="228" t="str">
        <f>IF([2]相关演算!EJ176="","",[2]相关演算!EJ176)</f>
        <v/>
      </c>
      <c r="EK176" s="228" t="str">
        <f>IF([2]相关演算!EK176="","",[2]相关演算!EK176)</f>
        <v/>
      </c>
      <c r="EL176" s="228" t="str">
        <f>IF([2]相关演算!EL176="","",[2]相关演算!EL176)</f>
        <v/>
      </c>
      <c r="EM176" s="228" t="str">
        <f>IF([2]相关演算!EM176="","",[2]相关演算!EM176)</f>
        <v/>
      </c>
      <c r="EN176" s="228" t="str">
        <f>IF([2]相关演算!EN176="","",[2]相关演算!EN176)</f>
        <v/>
      </c>
      <c r="EO176" s="228" t="str">
        <f>IF([2]相关演算!EO176="","",[2]相关演算!EO176)</f>
        <v/>
      </c>
      <c r="EP176" s="228" t="str">
        <f>IF([2]相关演算!EP176="","",[2]相关演算!EP176)</f>
        <v/>
      </c>
      <c r="EQ176" s="228" t="str">
        <f>IF([2]相关演算!EQ176="","",[2]相关演算!EQ176)</f>
        <v/>
      </c>
      <c r="ER176" s="228" t="str">
        <f>IF([2]相关演算!ER176="","",[2]相关演算!ER176)</f>
        <v/>
      </c>
      <c r="ES176" s="228" t="str">
        <f>IF([2]相关演算!ES176="","",[2]相关演算!ES176)</f>
        <v/>
      </c>
      <c r="ET176" s="228" t="str">
        <f>IF([2]相关演算!ET176="","",[2]相关演算!ET176)</f>
        <v/>
      </c>
      <c r="EU176" s="228" t="str">
        <f>IF([2]相关演算!EU176="","",[2]相关演算!EU176)</f>
        <v/>
      </c>
      <c r="EV176" s="228" t="str">
        <f>IF([2]相关演算!EV176="","",[2]相关演算!EV176)</f>
        <v/>
      </c>
      <c r="EW176" s="228" t="str">
        <f>IF([2]相关演算!EW176="","",[2]相关演算!EW176)</f>
        <v/>
      </c>
      <c r="EX176" s="228" t="str">
        <f>IF([2]相关演算!EX176="","",[2]相关演算!EX176)</f>
        <v/>
      </c>
      <c r="EY176" s="228" t="str">
        <f>IF([2]相关演算!EY176="","",[2]相关演算!EY176)</f>
        <v/>
      </c>
      <c r="EZ176" s="228" t="str">
        <f>IF([2]相关演算!EZ176="","",[2]相关演算!EZ176)</f>
        <v/>
      </c>
      <c r="FA176" s="228" t="str">
        <f>IF([2]相关演算!FA176="","",[2]相关演算!FA176)</f>
        <v/>
      </c>
      <c r="FB176" s="228" t="str">
        <f>IF([2]相关演算!FB176="","",[2]相关演算!FB176)</f>
        <v/>
      </c>
      <c r="FC176" s="228" t="str">
        <f>IF([2]相关演算!FC176="","",[2]相关演算!FC176)</f>
        <v/>
      </c>
      <c r="FD176" s="228" t="str">
        <f>IF([2]相关演算!FD176="","",[2]相关演算!FD176)</f>
        <v/>
      </c>
      <c r="FE176" s="228" t="str">
        <f>IF([2]相关演算!FE176="","",[2]相关演算!FE176)</f>
        <v/>
      </c>
      <c r="FF176" s="228" t="str">
        <f>IF([2]相关演算!FF176="","",[2]相关演算!FF176)</f>
        <v/>
      </c>
      <c r="FG176" s="228" t="str">
        <f>IF([2]相关演算!FG176="","",[2]相关演算!FG176)</f>
        <v/>
      </c>
      <c r="FH176" s="228">
        <f>IF([2]相关演算!FH176="","",[2]相关演算!FH176)</f>
        <v>10161</v>
      </c>
      <c r="FI176" s="228" t="str">
        <f>IF([2]相关演算!FI176="","",[2]相关演算!FI176)</f>
        <v/>
      </c>
      <c r="FJ176" s="228" t="str">
        <f>IF([2]相关演算!FJ176="","",[2]相关演算!FJ176)</f>
        <v/>
      </c>
      <c r="FK176" s="228" t="str">
        <f>IF([2]相关演算!FK176="","",[2]相关演算!FK176)</f>
        <v/>
      </c>
      <c r="FL176" s="228" t="str">
        <f>IF([2]相关演算!FL176="","",[2]相关演算!FL176)</f>
        <v/>
      </c>
      <c r="FM176" s="228" t="str">
        <f>IF([2]相关演算!FM176="","",[2]相关演算!FM176)</f>
        <v/>
      </c>
      <c r="FN176" s="228" t="str">
        <f>IF([2]相关演算!FN176="","",[2]相关演算!FN176)</f>
        <v/>
      </c>
      <c r="FO176" s="228" t="str">
        <f>IF([2]相关演算!FO176="","",[2]相关演算!FO176)</f>
        <v/>
      </c>
      <c r="FP176" s="228" t="str">
        <f>IF([2]相关演算!FP176="","",[2]相关演算!FP176)</f>
        <v/>
      </c>
      <c r="FQ176" s="228" t="str">
        <f>IF([2]相关演算!FQ176="","",[2]相关演算!FQ176)</f>
        <v/>
      </c>
      <c r="FR176" s="228" t="str">
        <f>IF([2]相关演算!FR176="","",[2]相关演算!FR176)</f>
        <v/>
      </c>
      <c r="FS176" s="228" t="str">
        <f>IF([2]相关演算!FS176="","",[2]相关演算!FS176)</f>
        <v/>
      </c>
      <c r="FT176" s="228" t="str">
        <f>IF([2]相关演算!FT176="","",[2]相关演算!FT176)</f>
        <v/>
      </c>
      <c r="FU176" s="228" t="str">
        <f>IF([2]相关演算!FU176="","",[2]相关演算!FU176)</f>
        <v/>
      </c>
      <c r="FV176" s="228" t="str">
        <f>IF([2]相关演算!FV176="","",[2]相关演算!FV176)</f>
        <v/>
      </c>
      <c r="FW176" s="228" t="str">
        <f>IF([2]相关演算!FW176="","",[2]相关演算!FW176)</f>
        <v/>
      </c>
      <c r="FX176" s="228" t="str">
        <f>IF([2]相关演算!FX176="","",[2]相关演算!FX176)</f>
        <v/>
      </c>
      <c r="FY176" s="228" t="str">
        <f>IF([2]相关演算!FY176="","",[2]相关演算!FY176)</f>
        <v/>
      </c>
      <c r="FZ176" s="228" t="str">
        <f>IF([2]相关演算!FZ176="","",[2]相关演算!FZ176)</f>
        <v/>
      </c>
      <c r="GA176" s="228" t="str">
        <f>IF([2]相关演算!GA176="","",[2]相关演算!GA176)</f>
        <v/>
      </c>
      <c r="GB176" s="228" t="str">
        <f>IF([2]相关演算!GB176="","",[2]相关演算!GB176)</f>
        <v/>
      </c>
      <c r="GC176" s="228" t="str">
        <f>IF([2]相关演算!GC176="","",[2]相关演算!GC176)</f>
        <v/>
      </c>
      <c r="GD176" s="228" t="str">
        <f>IF([2]相关演算!GD176="","",[2]相关演算!GD176)</f>
        <v/>
      </c>
      <c r="GE176" s="228" t="str">
        <f>IF([2]相关演算!GE176="","",[2]相关演算!GE176)</f>
        <v/>
      </c>
      <c r="GF176" s="228" t="str">
        <f>IF([2]相关演算!GF176="","",[2]相关演算!GF176)</f>
        <v/>
      </c>
      <c r="GG176" s="228" t="str">
        <f>IF([2]相关演算!GG176="","",[2]相关演算!GG176)</f>
        <v/>
      </c>
      <c r="GH176" s="228" t="str">
        <f>IF([2]相关演算!GH176="","",[2]相关演算!GH176)</f>
        <v/>
      </c>
      <c r="GI176" s="228" t="str">
        <f>IF([2]相关演算!GI176="","",[2]相关演算!GI176)</f>
        <v/>
      </c>
      <c r="GJ176" s="228" t="str">
        <f>IF([2]相关演算!GJ176="","",[2]相关演算!GJ176)</f>
        <v/>
      </c>
      <c r="GK176" s="228" t="str">
        <f>IF([2]相关演算!GK176="","",[2]相关演算!GK176)</f>
        <v/>
      </c>
      <c r="GL176" s="228" t="str">
        <f>IF([2]相关演算!GL176="","",[2]相关演算!GL176)</f>
        <v/>
      </c>
      <c r="GM176" s="228" t="str">
        <f>IF([2]相关演算!GM176="","",[2]相关演算!GM176)</f>
        <v/>
      </c>
      <c r="GN176" s="228" t="str">
        <f>IF([2]相关演算!GN176="","",[2]相关演算!GN176)</f>
        <v/>
      </c>
      <c r="GO176" s="228" t="str">
        <f>IF([2]相关演算!GO176="","",[2]相关演算!GO176)</f>
        <v/>
      </c>
      <c r="GP176" s="228" t="str">
        <f>IF([2]相关演算!GP176="","",[2]相关演算!GP176)</f>
        <v/>
      </c>
      <c r="GQ176" s="228" t="str">
        <f>IF([2]相关演算!GQ176="","",[2]相关演算!GQ176)</f>
        <v/>
      </c>
      <c r="GR176" s="228" t="str">
        <f>IF([2]相关演算!GR176="","",[2]相关演算!GR176)</f>
        <v/>
      </c>
      <c r="GS176" s="228" t="str">
        <f>IF([2]相关演算!GS176="","",[2]相关演算!GS176)</f>
        <v/>
      </c>
      <c r="GT176" s="228" t="str">
        <f>IF([2]相关演算!GT176="","",[2]相关演算!GT176)</f>
        <v/>
      </c>
      <c r="GU176" s="228" t="str">
        <f>IF([2]相关演算!GU176="","",[2]相关演算!GU176)</f>
        <v/>
      </c>
      <c r="GV176" s="228" t="str">
        <f>IF([2]相关演算!GV176="","",[2]相关演算!GV176)</f>
        <v/>
      </c>
      <c r="GW176" s="228" t="str">
        <f>IF([2]相关演算!GW176="","",[2]相关演算!GW176)</f>
        <v/>
      </c>
      <c r="GX176" s="228" t="str">
        <f>IF([2]相关演算!GX176="","",[2]相关演算!GX176)</f>
        <v/>
      </c>
      <c r="GY176" s="228" t="str">
        <f>IF([2]相关演算!GY176="","",[2]相关演算!GY176)</f>
        <v/>
      </c>
      <c r="GZ176" s="228" t="str">
        <f>IF([2]相关演算!GZ176="","",[2]相关演算!GZ176)</f>
        <v/>
      </c>
    </row>
    <row r="177" spans="1:208">
      <c r="A177" s="228" t="str">
        <f>IF([2]相关演算!A177="","",[2]相关演算!A177)</f>
        <v/>
      </c>
      <c r="B177" s="228" t="str">
        <f>IF([2]相关演算!B177="","",[2]相关演算!B177)</f>
        <v/>
      </c>
      <c r="C177" s="228" t="str">
        <f>IF([2]相关演算!C177="","",[2]相关演算!C177)</f>
        <v/>
      </c>
      <c r="D177" s="228" t="str">
        <f>IF([2]相关演算!D177="","",[2]相关演算!D177)</f>
        <v/>
      </c>
      <c r="E177" s="228" t="str">
        <f>IF([2]相关演算!E177="","",[2]相关演算!E177)</f>
        <v/>
      </c>
      <c r="F177" s="228" t="str">
        <f>IF([2]相关演算!F177="","",[2]相关演算!F177)</f>
        <v/>
      </c>
      <c r="G177" s="228" t="str">
        <f>IF([2]相关演算!G177="","",[2]相关演算!G177)</f>
        <v/>
      </c>
      <c r="H177" s="228" t="str">
        <f>IF([2]相关演算!H177="","",[2]相关演算!H177)</f>
        <v/>
      </c>
      <c r="I177" s="228" t="str">
        <f>IF([2]相关演算!I177="","",[2]相关演算!I177)</f>
        <v/>
      </c>
      <c r="J177" s="228" t="str">
        <f>IF([2]相关演算!J177="","",[2]相关演算!J177)</f>
        <v/>
      </c>
      <c r="K177" s="228" t="str">
        <f>IF([2]相关演算!K177="","",[2]相关演算!K177)</f>
        <v/>
      </c>
      <c r="L177" s="228" t="str">
        <f>IF([2]相关演算!L177="","",[2]相关演算!L177)</f>
        <v/>
      </c>
      <c r="M177" s="228" t="str">
        <f>IF([2]相关演算!M177="","",[2]相关演算!M177)</f>
        <v/>
      </c>
      <c r="N177" s="228" t="str">
        <f>IF([2]相关演算!N177="","",[2]相关演算!N177)</f>
        <v/>
      </c>
      <c r="O177" s="228" t="str">
        <f>IF([2]相关演算!O177="","",[2]相关演算!O177)</f>
        <v/>
      </c>
      <c r="P177" s="228" t="str">
        <f>IF([2]相关演算!P177="","",[2]相关演算!P177)</f>
        <v/>
      </c>
      <c r="Q177" s="228" t="str">
        <f>IF([2]相关演算!Q177="","",[2]相关演算!Q177)</f>
        <v/>
      </c>
      <c r="R177" s="228" t="str">
        <f>IF([2]相关演算!R177="","",[2]相关演算!R177)</f>
        <v/>
      </c>
      <c r="S177" s="228" t="str">
        <f>IF([2]相关演算!S177="","",[2]相关演算!S177)</f>
        <v/>
      </c>
      <c r="T177" s="228" t="str">
        <f>IF([2]相关演算!T177="","",[2]相关演算!T177)</f>
        <v/>
      </c>
      <c r="U177" s="228" t="str">
        <f>IF([2]相关演算!U177="","",[2]相关演算!U177)</f>
        <v/>
      </c>
      <c r="V177" s="228" t="str">
        <f>IF([2]相关演算!V177="","",[2]相关演算!V177)</f>
        <v/>
      </c>
      <c r="W177" s="228" t="str">
        <f>IF([2]相关演算!W177="","",[2]相关演算!W177)</f>
        <v/>
      </c>
      <c r="X177" s="228" t="str">
        <f>IF([2]相关演算!X177="","",[2]相关演算!X177)</f>
        <v/>
      </c>
      <c r="Y177" s="228" t="str">
        <f>IF([2]相关演算!Y177="","",[2]相关演算!Y177)</f>
        <v/>
      </c>
      <c r="Z177" s="228" t="str">
        <f>IF([2]相关演算!Z177="","",[2]相关演算!Z177)</f>
        <v/>
      </c>
      <c r="AA177" s="228" t="str">
        <f>IF([2]相关演算!AA177="","",[2]相关演算!AA177)</f>
        <v/>
      </c>
      <c r="AB177" s="228" t="str">
        <f>IF([2]相关演算!AB177="","",[2]相关演算!AB177)</f>
        <v/>
      </c>
      <c r="AC177" s="228" t="str">
        <f>IF([2]相关演算!AC177="","",[2]相关演算!AC177)</f>
        <v/>
      </c>
      <c r="AD177" s="228" t="str">
        <f>IF([2]相关演算!AD177="","",[2]相关演算!AD177)</f>
        <v/>
      </c>
      <c r="AE177" s="228" t="str">
        <f>IF([2]相关演算!AE177="","",[2]相关演算!AE177)</f>
        <v/>
      </c>
      <c r="AF177" s="228" t="str">
        <f>IF([2]相关演算!AF177="","",[2]相关演算!AF177)</f>
        <v/>
      </c>
      <c r="AG177" s="228" t="str">
        <f>IF([2]相关演算!AG177="","",[2]相关演算!AG177)</f>
        <v/>
      </c>
      <c r="AH177" s="228" t="str">
        <f>IF([2]相关演算!AH177="","",[2]相关演算!AH177)</f>
        <v/>
      </c>
      <c r="AI177" s="228" t="str">
        <f>IF([2]相关演算!AI177="","",[2]相关演算!AI177)</f>
        <v/>
      </c>
      <c r="AJ177" s="228" t="str">
        <f>IF([2]相关演算!AJ177="","",[2]相关演算!AJ177)</f>
        <v/>
      </c>
      <c r="AK177" s="228" t="str">
        <f>IF([2]相关演算!AK177="","",[2]相关演算!AK177)</f>
        <v/>
      </c>
      <c r="AL177" s="228" t="str">
        <f>IF([2]相关演算!AL177="","",[2]相关演算!AL177)</f>
        <v/>
      </c>
      <c r="AM177" s="228" t="str">
        <f>IF([2]相关演算!AM177="","",[2]相关演算!AM177)</f>
        <v/>
      </c>
      <c r="AN177" s="228" t="str">
        <f>IF([2]相关演算!AN177="","",[2]相关演算!AN177)</f>
        <v/>
      </c>
      <c r="AO177" s="228" t="str">
        <f>IF([2]相关演算!AO177="","",[2]相关演算!AO177)</f>
        <v/>
      </c>
      <c r="AP177" s="228" t="str">
        <f>IF([2]相关演算!AP177="","",[2]相关演算!AP177)</f>
        <v/>
      </c>
      <c r="AQ177" s="228" t="str">
        <f>IF([2]相关演算!AQ177="","",[2]相关演算!AQ177)</f>
        <v/>
      </c>
      <c r="AR177" s="228" t="str">
        <f>IF([2]相关演算!AR177="","",[2]相关演算!AR177)</f>
        <v/>
      </c>
      <c r="AS177" s="228" t="str">
        <f>IF([2]相关演算!AS177="","",[2]相关演算!AS177)</f>
        <v/>
      </c>
      <c r="AT177" s="228" t="str">
        <f>IF([2]相关演算!AT177="","",[2]相关演算!AT177)</f>
        <v/>
      </c>
      <c r="AU177" s="228" t="str">
        <f>IF([2]相关演算!AU177="","",[2]相关演算!AU177)</f>
        <v/>
      </c>
      <c r="AV177" s="228" t="str">
        <f>IF([2]相关演算!AV177="","",[2]相关演算!AV177)</f>
        <v/>
      </c>
      <c r="AW177" s="228" t="str">
        <f>IF([2]相关演算!AW177="","",[2]相关演算!AW177)</f>
        <v/>
      </c>
      <c r="AX177" s="228" t="str">
        <f>IF([2]相关演算!AX177="","",[2]相关演算!AX177)</f>
        <v/>
      </c>
      <c r="AY177" s="228" t="str">
        <f>IF([2]相关演算!AY177="","",[2]相关演算!AY177)</f>
        <v/>
      </c>
      <c r="AZ177" s="228" t="str">
        <f>IF([2]相关演算!AZ177="","",[2]相关演算!AZ177)</f>
        <v/>
      </c>
      <c r="BA177" s="228" t="str">
        <f>IF([2]相关演算!BA177="","",[2]相关演算!BA177)</f>
        <v/>
      </c>
      <c r="BB177" s="228" t="str">
        <f>IF([2]相关演算!BB177="","",[2]相关演算!BB177)</f>
        <v/>
      </c>
      <c r="BC177" s="228" t="str">
        <f>IF([2]相关演算!BC177="","",[2]相关演算!BC177)</f>
        <v/>
      </c>
      <c r="BD177" s="228" t="str">
        <f>IF([2]相关演算!BD177="","",[2]相关演算!BD177)</f>
        <v/>
      </c>
      <c r="BE177" s="228" t="str">
        <f>IF([2]相关演算!BE177="","",[2]相关演算!BE177)</f>
        <v/>
      </c>
      <c r="BF177" s="228" t="str">
        <f>IF([2]相关演算!BF177="","",[2]相关演算!BF177)</f>
        <v/>
      </c>
      <c r="BG177" s="228" t="str">
        <f>IF([2]相关演算!BG177="","",[2]相关演算!BG177)</f>
        <v/>
      </c>
      <c r="BH177" s="228" t="str">
        <f>IF([2]相关演算!BH177="","",[2]相关演算!BH177)</f>
        <v/>
      </c>
      <c r="BI177" s="228" t="str">
        <f>IF([2]相关演算!BI177="","",[2]相关演算!BI177)</f>
        <v/>
      </c>
      <c r="BJ177" s="228" t="str">
        <f>IF([2]相关演算!BJ177="","",[2]相关演算!BJ177)</f>
        <v/>
      </c>
      <c r="BK177" s="228" t="str">
        <f>IF([2]相关演算!BK177="","",[2]相关演算!BK177)</f>
        <v/>
      </c>
      <c r="BL177" s="228" t="str">
        <f>IF([2]相关演算!BL177="","",[2]相关演算!BL177)</f>
        <v/>
      </c>
      <c r="BM177" s="228" t="str">
        <f>IF([2]相关演算!BM177="","",[2]相关演算!BM177)</f>
        <v/>
      </c>
      <c r="BN177" s="228" t="str">
        <f>IF([2]相关演算!BN177="","",[2]相关演算!BN177)</f>
        <v/>
      </c>
      <c r="BO177" s="228" t="str">
        <f>IF([2]相关演算!BO177="","",[2]相关演算!BO177)</f>
        <v/>
      </c>
      <c r="BP177" s="228" t="str">
        <f>IF([2]相关演算!BP177="","",[2]相关演算!BP177)</f>
        <v/>
      </c>
      <c r="BQ177" s="228" t="str">
        <f>IF([2]相关演算!BQ177="","",[2]相关演算!BQ177)</f>
        <v/>
      </c>
      <c r="BR177" s="228" t="str">
        <f>IF([2]相关演算!BR177="","",[2]相关演算!BR177)</f>
        <v/>
      </c>
      <c r="BS177" s="228" t="str">
        <f>IF([2]相关演算!BS177="","",[2]相关演算!BS177)</f>
        <v/>
      </c>
      <c r="BT177" s="228" t="str">
        <f>IF([2]相关演算!BT177="","",[2]相关演算!BT177)</f>
        <v/>
      </c>
      <c r="BU177" s="228" t="str">
        <f>IF([2]相关演算!BU177="","",[2]相关演算!BU177)</f>
        <v/>
      </c>
      <c r="BV177" s="228" t="str">
        <f>IF([2]相关演算!BV177="","",[2]相关演算!BV177)</f>
        <v/>
      </c>
      <c r="BW177" s="228" t="str">
        <f>IF([2]相关演算!BW177="","",[2]相关演算!BW177)</f>
        <v/>
      </c>
      <c r="BX177" s="228" t="str">
        <f>IF([2]相关演算!BX177="","",[2]相关演算!BX177)</f>
        <v/>
      </c>
      <c r="BY177" s="228" t="str">
        <f>IF([2]相关演算!BY177="","",[2]相关演算!BY177)</f>
        <v/>
      </c>
      <c r="BZ177" s="228" t="str">
        <f>IF([2]相关演算!BZ177="","",[2]相关演算!BZ177)</f>
        <v/>
      </c>
      <c r="CA177" s="228" t="str">
        <f>IF([2]相关演算!CA177="","",[2]相关演算!CA177)</f>
        <v/>
      </c>
      <c r="CB177" s="228" t="str">
        <f>IF([2]相关演算!CB177="","",[2]相关演算!CB177)</f>
        <v/>
      </c>
      <c r="CC177" s="228" t="str">
        <f>IF([2]相关演算!CC177="","",[2]相关演算!CC177)</f>
        <v/>
      </c>
      <c r="CD177" s="228" t="str">
        <f>IF([2]相关演算!CD177="","",[2]相关演算!CD177)</f>
        <v/>
      </c>
      <c r="CE177" s="228" t="str">
        <f>IF([2]相关演算!CE177="","",[2]相关演算!CE177)</f>
        <v/>
      </c>
      <c r="CF177" s="228" t="str">
        <f>IF([2]相关演算!CF177="","",[2]相关演算!CF177)</f>
        <v/>
      </c>
      <c r="CG177" s="228" t="str">
        <f>IF([2]相关演算!CG177="","",[2]相关演算!CG177)</f>
        <v/>
      </c>
      <c r="CH177" s="228" t="str">
        <f>IF([2]相关演算!CH177="","",[2]相关演算!CH177)</f>
        <v/>
      </c>
      <c r="CI177" s="228" t="str">
        <f>IF([2]相关演算!CI177="","",[2]相关演算!CI177)</f>
        <v/>
      </c>
      <c r="CJ177" s="228" t="str">
        <f>IF([2]相关演算!CJ177="","",[2]相关演算!CJ177)</f>
        <v/>
      </c>
      <c r="CK177" s="228" t="str">
        <f>IF([2]相关演算!CK177="","",[2]相关演算!CK177)</f>
        <v/>
      </c>
      <c r="CL177" s="228" t="str">
        <f>IF([2]相关演算!CL177="","",[2]相关演算!CL177)</f>
        <v/>
      </c>
      <c r="CM177" s="228" t="str">
        <f>IF([2]相关演算!CM177="","",[2]相关演算!CM177)</f>
        <v/>
      </c>
      <c r="CN177" s="228" t="str">
        <f>IF([2]相关演算!CN177="","",[2]相关演算!CN177)</f>
        <v/>
      </c>
      <c r="CO177" s="228" t="str">
        <f>IF([2]相关演算!CO177="","",[2]相关演算!CO177)</f>
        <v/>
      </c>
      <c r="CP177" s="228" t="str">
        <f>IF([2]相关演算!CP177="","",[2]相关演算!CP177)</f>
        <v/>
      </c>
      <c r="CQ177" s="228" t="str">
        <f>IF([2]相关演算!CQ177="","",[2]相关演算!CQ177)</f>
        <v/>
      </c>
      <c r="CR177" s="228" t="str">
        <f>IF([2]相关演算!CR177="","",[2]相关演算!CR177)</f>
        <v/>
      </c>
      <c r="CS177" s="228" t="str">
        <f>IF([2]相关演算!CS177="","",[2]相关演算!CS177)</f>
        <v/>
      </c>
      <c r="CT177" s="228" t="str">
        <f>IF([2]相关演算!CT177="","",[2]相关演算!CT177)</f>
        <v/>
      </c>
      <c r="CU177" s="228" t="str">
        <f>IF([2]相关演算!CU177="","",[2]相关演算!CU177)</f>
        <v/>
      </c>
      <c r="CV177" s="228" t="str">
        <f>IF([2]相关演算!CV177="","",[2]相关演算!CV177)</f>
        <v/>
      </c>
      <c r="CW177" s="228" t="str">
        <f>IF([2]相关演算!CW177="","",[2]相关演算!CW177)</f>
        <v/>
      </c>
      <c r="CX177" s="228" t="str">
        <f>IF([2]相关演算!CX177="","",[2]相关演算!CX177)</f>
        <v/>
      </c>
      <c r="CY177" s="228" t="str">
        <f>IF([2]相关演算!CY177="","",[2]相关演算!CY177)</f>
        <v/>
      </c>
      <c r="CZ177" s="228" t="str">
        <f>IF([2]相关演算!CZ177="","",[2]相关演算!CZ177)</f>
        <v/>
      </c>
      <c r="DA177" s="228" t="str">
        <f>IF([2]相关演算!DA177="","",[2]相关演算!DA177)</f>
        <v/>
      </c>
      <c r="DB177" s="228" t="str">
        <f>IF([2]相关演算!DB177="","",[2]相关演算!DB177)</f>
        <v/>
      </c>
      <c r="DC177" s="228" t="str">
        <f>IF([2]相关演算!DC177="","",[2]相关演算!DC177)</f>
        <v/>
      </c>
      <c r="DD177" s="228" t="str">
        <f>IF([2]相关演算!DD177="","",[2]相关演算!DD177)</f>
        <v/>
      </c>
      <c r="DE177" s="228" t="str">
        <f>IF([2]相关演算!DE177="","",[2]相关演算!DE177)</f>
        <v/>
      </c>
      <c r="DF177" s="228" t="str">
        <f>IF([2]相关演算!DF177="","",[2]相关演算!DF177)</f>
        <v/>
      </c>
      <c r="DG177" s="228" t="str">
        <f>IF([2]相关演算!DG177="","",[2]相关演算!DG177)</f>
        <v/>
      </c>
      <c r="DH177" s="228" t="str">
        <f>IF([2]相关演算!DH177="","",[2]相关演算!DH177)</f>
        <v/>
      </c>
      <c r="DI177" s="228" t="str">
        <f>IF([2]相关演算!DI177="","",[2]相关演算!DI177)</f>
        <v/>
      </c>
      <c r="DJ177" s="228" t="str">
        <f>IF([2]相关演算!DJ177="","",[2]相关演算!DJ177)</f>
        <v/>
      </c>
      <c r="DK177" s="228" t="str">
        <f>IF([2]相关演算!DK177="","",[2]相关演算!DK177)</f>
        <v/>
      </c>
      <c r="DL177" s="228" t="str">
        <f>IF([2]相关演算!DL177="","",[2]相关演算!DL177)</f>
        <v/>
      </c>
      <c r="DM177" s="228" t="str">
        <f>IF([2]相关演算!DM177="","",[2]相关演算!DM177)</f>
        <v/>
      </c>
      <c r="DN177" s="228" t="str">
        <f>IF([2]相关演算!DN177="","",[2]相关演算!DN177)</f>
        <v/>
      </c>
      <c r="DO177" s="228" t="str">
        <f>IF([2]相关演算!DO177="","",[2]相关演算!DO177)</f>
        <v/>
      </c>
      <c r="DP177" s="228" t="str">
        <f>IF([2]相关演算!DP177="","",[2]相关演算!DP177)</f>
        <v/>
      </c>
      <c r="DQ177" s="228" t="str">
        <f>IF([2]相关演算!DQ177="","",[2]相关演算!DQ177)</f>
        <v/>
      </c>
      <c r="DR177" s="228" t="str">
        <f>IF([2]相关演算!DR177="","",[2]相关演算!DR177)</f>
        <v/>
      </c>
      <c r="DS177" s="228" t="str">
        <f>IF([2]相关演算!DS177="","",[2]相关演算!DS177)</f>
        <v/>
      </c>
      <c r="DT177" s="228" t="str">
        <f>IF([2]相关演算!DT177="","",[2]相关演算!DT177)</f>
        <v/>
      </c>
      <c r="DU177" s="228" t="str">
        <f>IF([2]相关演算!DU177="","",[2]相关演算!DU177)</f>
        <v/>
      </c>
      <c r="DV177" s="228" t="str">
        <f>IF([2]相关演算!DV177="","",[2]相关演算!DV177)</f>
        <v/>
      </c>
      <c r="DW177" s="228" t="str">
        <f>IF([2]相关演算!DW177="","",[2]相关演算!DW177)</f>
        <v/>
      </c>
      <c r="DX177" s="228" t="str">
        <f>IF([2]相关演算!DX177="","",[2]相关演算!DX177)</f>
        <v/>
      </c>
      <c r="DY177" s="228" t="str">
        <f>IF([2]相关演算!DY177="","",[2]相关演算!DY177)</f>
        <v/>
      </c>
      <c r="DZ177" s="228" t="str">
        <f>IF([2]相关演算!DZ177="","",[2]相关演算!DZ177)</f>
        <v/>
      </c>
      <c r="EA177" s="228" t="str">
        <f>IF([2]相关演算!EA177="","",[2]相关演算!EA177)</f>
        <v/>
      </c>
      <c r="EB177" s="228" t="str">
        <f>IF([2]相关演算!EB177="","",[2]相关演算!EB177)</f>
        <v/>
      </c>
      <c r="EC177" s="228" t="str">
        <f>IF([2]相关演算!EC177="","",[2]相关演算!EC177)</f>
        <v/>
      </c>
      <c r="ED177" s="228" t="str">
        <f>IF([2]相关演算!ED177="","",[2]相关演算!ED177)</f>
        <v/>
      </c>
      <c r="EE177" s="228" t="str">
        <f>IF([2]相关演算!EE177="","",[2]相关演算!EE177)</f>
        <v/>
      </c>
      <c r="EF177" s="228" t="str">
        <f>IF([2]相关演算!EF177="","",[2]相关演算!EF177)</f>
        <v/>
      </c>
      <c r="EG177" s="228" t="str">
        <f>IF([2]相关演算!EG177="","",[2]相关演算!EG177)</f>
        <v/>
      </c>
      <c r="EH177" s="228" t="str">
        <f>IF([2]相关演算!EH177="","",[2]相关演算!EH177)</f>
        <v/>
      </c>
      <c r="EI177" s="228" t="str">
        <f>IF([2]相关演算!EI177="","",[2]相关演算!EI177)</f>
        <v/>
      </c>
      <c r="EJ177" s="228" t="str">
        <f>IF([2]相关演算!EJ177="","",[2]相关演算!EJ177)</f>
        <v/>
      </c>
      <c r="EK177" s="228" t="str">
        <f>IF([2]相关演算!EK177="","",[2]相关演算!EK177)</f>
        <v/>
      </c>
      <c r="EL177" s="228" t="str">
        <f>IF([2]相关演算!EL177="","",[2]相关演算!EL177)</f>
        <v/>
      </c>
      <c r="EM177" s="228" t="str">
        <f>IF([2]相关演算!EM177="","",[2]相关演算!EM177)</f>
        <v/>
      </c>
      <c r="EN177" s="228" t="str">
        <f>IF([2]相关演算!EN177="","",[2]相关演算!EN177)</f>
        <v/>
      </c>
      <c r="EO177" s="228" t="str">
        <f>IF([2]相关演算!EO177="","",[2]相关演算!EO177)</f>
        <v/>
      </c>
      <c r="EP177" s="228" t="str">
        <f>IF([2]相关演算!EP177="","",[2]相关演算!EP177)</f>
        <v/>
      </c>
      <c r="EQ177" s="228" t="str">
        <f>IF([2]相关演算!EQ177="","",[2]相关演算!EQ177)</f>
        <v/>
      </c>
      <c r="ER177" s="228" t="str">
        <f>IF([2]相关演算!ER177="","",[2]相关演算!ER177)</f>
        <v/>
      </c>
      <c r="ES177" s="228" t="str">
        <f>IF([2]相关演算!ES177="","",[2]相关演算!ES177)</f>
        <v/>
      </c>
      <c r="ET177" s="228" t="str">
        <f>IF([2]相关演算!ET177="","",[2]相关演算!ET177)</f>
        <v/>
      </c>
      <c r="EU177" s="228" t="str">
        <f>IF([2]相关演算!EU177="","",[2]相关演算!EU177)</f>
        <v/>
      </c>
      <c r="EV177" s="228" t="str">
        <f>IF([2]相关演算!EV177="","",[2]相关演算!EV177)</f>
        <v/>
      </c>
      <c r="EW177" s="228" t="str">
        <f>IF([2]相关演算!EW177="","",[2]相关演算!EW177)</f>
        <v/>
      </c>
      <c r="EX177" s="228" t="str">
        <f>IF([2]相关演算!EX177="","",[2]相关演算!EX177)</f>
        <v/>
      </c>
      <c r="EY177" s="228" t="str">
        <f>IF([2]相关演算!EY177="","",[2]相关演算!EY177)</f>
        <v/>
      </c>
      <c r="EZ177" s="228" t="str">
        <f>IF([2]相关演算!EZ177="","",[2]相关演算!EZ177)</f>
        <v/>
      </c>
      <c r="FA177" s="228" t="str">
        <f>IF([2]相关演算!FA177="","",[2]相关演算!FA177)</f>
        <v/>
      </c>
      <c r="FB177" s="228" t="str">
        <f>IF([2]相关演算!FB177="","",[2]相关演算!FB177)</f>
        <v/>
      </c>
      <c r="FC177" s="228" t="str">
        <f>IF([2]相关演算!FC177="","",[2]相关演算!FC177)</f>
        <v/>
      </c>
      <c r="FD177" s="228" t="str">
        <f>IF([2]相关演算!FD177="","",[2]相关演算!FD177)</f>
        <v/>
      </c>
      <c r="FE177" s="228" t="str">
        <f>IF([2]相关演算!FE177="","",[2]相关演算!FE177)</f>
        <v/>
      </c>
      <c r="FF177" s="228" t="str">
        <f>IF([2]相关演算!FF177="","",[2]相关演算!FF177)</f>
        <v/>
      </c>
      <c r="FG177" s="228" t="str">
        <f>IF([2]相关演算!FG177="","",[2]相关演算!FG177)</f>
        <v/>
      </c>
      <c r="FH177" s="228">
        <f>IF([2]相关演算!FH177="","",[2]相关演算!FH177)</f>
        <v>10162</v>
      </c>
      <c r="FI177" s="228" t="str">
        <f>IF([2]相关演算!FI177="","",[2]相关演算!FI177)</f>
        <v/>
      </c>
      <c r="FJ177" s="228" t="str">
        <f>IF([2]相关演算!FJ177="","",[2]相关演算!FJ177)</f>
        <v/>
      </c>
      <c r="FK177" s="228" t="str">
        <f>IF([2]相关演算!FK177="","",[2]相关演算!FK177)</f>
        <v/>
      </c>
      <c r="FL177" s="228" t="str">
        <f>IF([2]相关演算!FL177="","",[2]相关演算!FL177)</f>
        <v/>
      </c>
      <c r="FM177" s="228" t="str">
        <f>IF([2]相关演算!FM177="","",[2]相关演算!FM177)</f>
        <v/>
      </c>
      <c r="FN177" s="228" t="str">
        <f>IF([2]相关演算!FN177="","",[2]相关演算!FN177)</f>
        <v/>
      </c>
      <c r="FO177" s="228" t="str">
        <f>IF([2]相关演算!FO177="","",[2]相关演算!FO177)</f>
        <v/>
      </c>
      <c r="FP177" s="228" t="str">
        <f>IF([2]相关演算!FP177="","",[2]相关演算!FP177)</f>
        <v/>
      </c>
      <c r="FQ177" s="228" t="str">
        <f>IF([2]相关演算!FQ177="","",[2]相关演算!FQ177)</f>
        <v/>
      </c>
      <c r="FR177" s="228" t="str">
        <f>IF([2]相关演算!FR177="","",[2]相关演算!FR177)</f>
        <v/>
      </c>
      <c r="FS177" s="228" t="str">
        <f>IF([2]相关演算!FS177="","",[2]相关演算!FS177)</f>
        <v/>
      </c>
      <c r="FT177" s="228" t="str">
        <f>IF([2]相关演算!FT177="","",[2]相关演算!FT177)</f>
        <v/>
      </c>
      <c r="FU177" s="228" t="str">
        <f>IF([2]相关演算!FU177="","",[2]相关演算!FU177)</f>
        <v/>
      </c>
      <c r="FV177" s="228" t="str">
        <f>IF([2]相关演算!FV177="","",[2]相关演算!FV177)</f>
        <v/>
      </c>
      <c r="FW177" s="228" t="str">
        <f>IF([2]相关演算!FW177="","",[2]相关演算!FW177)</f>
        <v/>
      </c>
      <c r="FX177" s="228" t="str">
        <f>IF([2]相关演算!FX177="","",[2]相关演算!FX177)</f>
        <v/>
      </c>
      <c r="FY177" s="228" t="str">
        <f>IF([2]相关演算!FY177="","",[2]相关演算!FY177)</f>
        <v/>
      </c>
      <c r="FZ177" s="228" t="str">
        <f>IF([2]相关演算!FZ177="","",[2]相关演算!FZ177)</f>
        <v/>
      </c>
      <c r="GA177" s="228" t="str">
        <f>IF([2]相关演算!GA177="","",[2]相关演算!GA177)</f>
        <v/>
      </c>
      <c r="GB177" s="228" t="str">
        <f>IF([2]相关演算!GB177="","",[2]相关演算!GB177)</f>
        <v/>
      </c>
      <c r="GC177" s="228" t="str">
        <f>IF([2]相关演算!GC177="","",[2]相关演算!GC177)</f>
        <v/>
      </c>
      <c r="GD177" s="228" t="str">
        <f>IF([2]相关演算!GD177="","",[2]相关演算!GD177)</f>
        <v/>
      </c>
      <c r="GE177" s="228" t="str">
        <f>IF([2]相关演算!GE177="","",[2]相关演算!GE177)</f>
        <v/>
      </c>
      <c r="GF177" s="228" t="str">
        <f>IF([2]相关演算!GF177="","",[2]相关演算!GF177)</f>
        <v/>
      </c>
      <c r="GG177" s="228" t="str">
        <f>IF([2]相关演算!GG177="","",[2]相关演算!GG177)</f>
        <v/>
      </c>
      <c r="GH177" s="228" t="str">
        <f>IF([2]相关演算!GH177="","",[2]相关演算!GH177)</f>
        <v/>
      </c>
      <c r="GI177" s="228" t="str">
        <f>IF([2]相关演算!GI177="","",[2]相关演算!GI177)</f>
        <v/>
      </c>
      <c r="GJ177" s="228" t="str">
        <f>IF([2]相关演算!GJ177="","",[2]相关演算!GJ177)</f>
        <v/>
      </c>
      <c r="GK177" s="228" t="str">
        <f>IF([2]相关演算!GK177="","",[2]相关演算!GK177)</f>
        <v/>
      </c>
      <c r="GL177" s="228" t="str">
        <f>IF([2]相关演算!GL177="","",[2]相关演算!GL177)</f>
        <v/>
      </c>
      <c r="GM177" s="228" t="str">
        <f>IF([2]相关演算!GM177="","",[2]相关演算!GM177)</f>
        <v/>
      </c>
      <c r="GN177" s="228" t="str">
        <f>IF([2]相关演算!GN177="","",[2]相关演算!GN177)</f>
        <v/>
      </c>
      <c r="GO177" s="228" t="str">
        <f>IF([2]相关演算!GO177="","",[2]相关演算!GO177)</f>
        <v/>
      </c>
      <c r="GP177" s="228" t="str">
        <f>IF([2]相关演算!GP177="","",[2]相关演算!GP177)</f>
        <v/>
      </c>
      <c r="GQ177" s="228" t="str">
        <f>IF([2]相关演算!GQ177="","",[2]相关演算!GQ177)</f>
        <v/>
      </c>
      <c r="GR177" s="228" t="str">
        <f>IF([2]相关演算!GR177="","",[2]相关演算!GR177)</f>
        <v/>
      </c>
      <c r="GS177" s="228" t="str">
        <f>IF([2]相关演算!GS177="","",[2]相关演算!GS177)</f>
        <v/>
      </c>
      <c r="GT177" s="228" t="str">
        <f>IF([2]相关演算!GT177="","",[2]相关演算!GT177)</f>
        <v/>
      </c>
      <c r="GU177" s="228" t="str">
        <f>IF([2]相关演算!GU177="","",[2]相关演算!GU177)</f>
        <v/>
      </c>
      <c r="GV177" s="228" t="str">
        <f>IF([2]相关演算!GV177="","",[2]相关演算!GV177)</f>
        <v/>
      </c>
      <c r="GW177" s="228" t="str">
        <f>IF([2]相关演算!GW177="","",[2]相关演算!GW177)</f>
        <v/>
      </c>
      <c r="GX177" s="228" t="str">
        <f>IF([2]相关演算!GX177="","",[2]相关演算!GX177)</f>
        <v/>
      </c>
      <c r="GY177" s="228" t="str">
        <f>IF([2]相关演算!GY177="","",[2]相关演算!GY177)</f>
        <v/>
      </c>
      <c r="GZ177" s="228" t="str">
        <f>IF([2]相关演算!GZ177="","",[2]相关演算!GZ177)</f>
        <v/>
      </c>
    </row>
    <row r="178" spans="1:208">
      <c r="A178" s="228" t="str">
        <f>IF([2]相关演算!A178="","",[2]相关演算!A178)</f>
        <v/>
      </c>
      <c r="B178" s="228" t="str">
        <f>IF([2]相关演算!B178="","",[2]相关演算!B178)</f>
        <v/>
      </c>
      <c r="C178" s="228" t="str">
        <f>IF([2]相关演算!C178="","",[2]相关演算!C178)</f>
        <v/>
      </c>
      <c r="D178" s="228" t="str">
        <f>IF([2]相关演算!D178="","",[2]相关演算!D178)</f>
        <v/>
      </c>
      <c r="E178" s="228" t="str">
        <f>IF([2]相关演算!E178="","",[2]相关演算!E178)</f>
        <v/>
      </c>
      <c r="F178" s="228" t="str">
        <f>IF([2]相关演算!F178="","",[2]相关演算!F178)</f>
        <v/>
      </c>
      <c r="G178" s="228" t="str">
        <f>IF([2]相关演算!G178="","",[2]相关演算!G178)</f>
        <v/>
      </c>
      <c r="H178" s="228" t="str">
        <f>IF([2]相关演算!H178="","",[2]相关演算!H178)</f>
        <v/>
      </c>
      <c r="I178" s="228" t="str">
        <f>IF([2]相关演算!I178="","",[2]相关演算!I178)</f>
        <v/>
      </c>
      <c r="J178" s="228" t="str">
        <f>IF([2]相关演算!J178="","",[2]相关演算!J178)</f>
        <v/>
      </c>
      <c r="K178" s="228" t="str">
        <f>IF([2]相关演算!K178="","",[2]相关演算!K178)</f>
        <v/>
      </c>
      <c r="L178" s="228" t="str">
        <f>IF([2]相关演算!L178="","",[2]相关演算!L178)</f>
        <v/>
      </c>
      <c r="M178" s="228" t="str">
        <f>IF([2]相关演算!M178="","",[2]相关演算!M178)</f>
        <v/>
      </c>
      <c r="N178" s="228" t="str">
        <f>IF([2]相关演算!N178="","",[2]相关演算!N178)</f>
        <v/>
      </c>
      <c r="O178" s="228" t="str">
        <f>IF([2]相关演算!O178="","",[2]相关演算!O178)</f>
        <v/>
      </c>
      <c r="P178" s="228" t="str">
        <f>IF([2]相关演算!P178="","",[2]相关演算!P178)</f>
        <v/>
      </c>
      <c r="Q178" s="228" t="str">
        <f>IF([2]相关演算!Q178="","",[2]相关演算!Q178)</f>
        <v/>
      </c>
      <c r="R178" s="228" t="str">
        <f>IF([2]相关演算!R178="","",[2]相关演算!R178)</f>
        <v/>
      </c>
      <c r="S178" s="228" t="str">
        <f>IF([2]相关演算!S178="","",[2]相关演算!S178)</f>
        <v/>
      </c>
      <c r="T178" s="228" t="str">
        <f>IF([2]相关演算!T178="","",[2]相关演算!T178)</f>
        <v/>
      </c>
      <c r="U178" s="228" t="str">
        <f>IF([2]相关演算!U178="","",[2]相关演算!U178)</f>
        <v/>
      </c>
      <c r="V178" s="228" t="str">
        <f>IF([2]相关演算!V178="","",[2]相关演算!V178)</f>
        <v/>
      </c>
      <c r="W178" s="228" t="str">
        <f>IF([2]相关演算!W178="","",[2]相关演算!W178)</f>
        <v/>
      </c>
      <c r="X178" s="228" t="str">
        <f>IF([2]相关演算!X178="","",[2]相关演算!X178)</f>
        <v/>
      </c>
      <c r="Y178" s="228" t="str">
        <f>IF([2]相关演算!Y178="","",[2]相关演算!Y178)</f>
        <v/>
      </c>
      <c r="Z178" s="228" t="str">
        <f>IF([2]相关演算!Z178="","",[2]相关演算!Z178)</f>
        <v/>
      </c>
      <c r="AA178" s="228" t="str">
        <f>IF([2]相关演算!AA178="","",[2]相关演算!AA178)</f>
        <v/>
      </c>
      <c r="AB178" s="228" t="str">
        <f>IF([2]相关演算!AB178="","",[2]相关演算!AB178)</f>
        <v/>
      </c>
      <c r="AC178" s="228" t="str">
        <f>IF([2]相关演算!AC178="","",[2]相关演算!AC178)</f>
        <v/>
      </c>
      <c r="AD178" s="228" t="str">
        <f>IF([2]相关演算!AD178="","",[2]相关演算!AD178)</f>
        <v/>
      </c>
      <c r="AE178" s="228" t="str">
        <f>IF([2]相关演算!AE178="","",[2]相关演算!AE178)</f>
        <v/>
      </c>
      <c r="AF178" s="228" t="str">
        <f>IF([2]相关演算!AF178="","",[2]相关演算!AF178)</f>
        <v/>
      </c>
      <c r="AG178" s="228" t="str">
        <f>IF([2]相关演算!AG178="","",[2]相关演算!AG178)</f>
        <v/>
      </c>
      <c r="AH178" s="228" t="str">
        <f>IF([2]相关演算!AH178="","",[2]相关演算!AH178)</f>
        <v/>
      </c>
      <c r="AI178" s="228" t="str">
        <f>IF([2]相关演算!AI178="","",[2]相关演算!AI178)</f>
        <v/>
      </c>
      <c r="AJ178" s="228" t="str">
        <f>IF([2]相关演算!AJ178="","",[2]相关演算!AJ178)</f>
        <v/>
      </c>
      <c r="AK178" s="228" t="str">
        <f>IF([2]相关演算!AK178="","",[2]相关演算!AK178)</f>
        <v/>
      </c>
      <c r="AL178" s="228" t="str">
        <f>IF([2]相关演算!AL178="","",[2]相关演算!AL178)</f>
        <v/>
      </c>
      <c r="AM178" s="228" t="str">
        <f>IF([2]相关演算!AM178="","",[2]相关演算!AM178)</f>
        <v/>
      </c>
      <c r="AN178" s="228" t="str">
        <f>IF([2]相关演算!AN178="","",[2]相关演算!AN178)</f>
        <v/>
      </c>
      <c r="AO178" s="228" t="str">
        <f>IF([2]相关演算!AO178="","",[2]相关演算!AO178)</f>
        <v/>
      </c>
      <c r="AP178" s="228" t="str">
        <f>IF([2]相关演算!AP178="","",[2]相关演算!AP178)</f>
        <v/>
      </c>
      <c r="AQ178" s="228" t="str">
        <f>IF([2]相关演算!AQ178="","",[2]相关演算!AQ178)</f>
        <v/>
      </c>
      <c r="AR178" s="228" t="str">
        <f>IF([2]相关演算!AR178="","",[2]相关演算!AR178)</f>
        <v/>
      </c>
      <c r="AS178" s="228" t="str">
        <f>IF([2]相关演算!AS178="","",[2]相关演算!AS178)</f>
        <v/>
      </c>
      <c r="AT178" s="228" t="str">
        <f>IF([2]相关演算!AT178="","",[2]相关演算!AT178)</f>
        <v/>
      </c>
      <c r="AU178" s="228" t="str">
        <f>IF([2]相关演算!AU178="","",[2]相关演算!AU178)</f>
        <v/>
      </c>
      <c r="AV178" s="228" t="str">
        <f>IF([2]相关演算!AV178="","",[2]相关演算!AV178)</f>
        <v/>
      </c>
      <c r="AW178" s="228" t="str">
        <f>IF([2]相关演算!AW178="","",[2]相关演算!AW178)</f>
        <v/>
      </c>
      <c r="AX178" s="228" t="str">
        <f>IF([2]相关演算!AX178="","",[2]相关演算!AX178)</f>
        <v/>
      </c>
      <c r="AY178" s="228" t="str">
        <f>IF([2]相关演算!AY178="","",[2]相关演算!AY178)</f>
        <v/>
      </c>
      <c r="AZ178" s="228" t="str">
        <f>IF([2]相关演算!AZ178="","",[2]相关演算!AZ178)</f>
        <v/>
      </c>
      <c r="BA178" s="228" t="str">
        <f>IF([2]相关演算!BA178="","",[2]相关演算!BA178)</f>
        <v/>
      </c>
      <c r="BB178" s="228" t="str">
        <f>IF([2]相关演算!BB178="","",[2]相关演算!BB178)</f>
        <v/>
      </c>
      <c r="BC178" s="228" t="str">
        <f>IF([2]相关演算!BC178="","",[2]相关演算!BC178)</f>
        <v/>
      </c>
      <c r="BD178" s="228" t="str">
        <f>IF([2]相关演算!BD178="","",[2]相关演算!BD178)</f>
        <v/>
      </c>
      <c r="BE178" s="228" t="str">
        <f>IF([2]相关演算!BE178="","",[2]相关演算!BE178)</f>
        <v/>
      </c>
      <c r="BF178" s="228" t="str">
        <f>IF([2]相关演算!BF178="","",[2]相关演算!BF178)</f>
        <v/>
      </c>
      <c r="BG178" s="228" t="str">
        <f>IF([2]相关演算!BG178="","",[2]相关演算!BG178)</f>
        <v/>
      </c>
      <c r="BH178" s="228" t="str">
        <f>IF([2]相关演算!BH178="","",[2]相关演算!BH178)</f>
        <v/>
      </c>
      <c r="BI178" s="228" t="str">
        <f>IF([2]相关演算!BI178="","",[2]相关演算!BI178)</f>
        <v/>
      </c>
      <c r="BJ178" s="228" t="str">
        <f>IF([2]相关演算!BJ178="","",[2]相关演算!BJ178)</f>
        <v/>
      </c>
      <c r="BK178" s="228" t="str">
        <f>IF([2]相关演算!BK178="","",[2]相关演算!BK178)</f>
        <v/>
      </c>
      <c r="BL178" s="228" t="str">
        <f>IF([2]相关演算!BL178="","",[2]相关演算!BL178)</f>
        <v/>
      </c>
      <c r="BM178" s="228" t="str">
        <f>IF([2]相关演算!BM178="","",[2]相关演算!BM178)</f>
        <v/>
      </c>
      <c r="BN178" s="228" t="str">
        <f>IF([2]相关演算!BN178="","",[2]相关演算!BN178)</f>
        <v/>
      </c>
      <c r="BO178" s="228" t="str">
        <f>IF([2]相关演算!BO178="","",[2]相关演算!BO178)</f>
        <v/>
      </c>
      <c r="BP178" s="228" t="str">
        <f>IF([2]相关演算!BP178="","",[2]相关演算!BP178)</f>
        <v/>
      </c>
      <c r="BQ178" s="228" t="str">
        <f>IF([2]相关演算!BQ178="","",[2]相关演算!BQ178)</f>
        <v/>
      </c>
      <c r="BR178" s="228" t="str">
        <f>IF([2]相关演算!BR178="","",[2]相关演算!BR178)</f>
        <v/>
      </c>
      <c r="BS178" s="228" t="str">
        <f>IF([2]相关演算!BS178="","",[2]相关演算!BS178)</f>
        <v/>
      </c>
      <c r="BT178" s="228" t="str">
        <f>IF([2]相关演算!BT178="","",[2]相关演算!BT178)</f>
        <v/>
      </c>
      <c r="BU178" s="228" t="str">
        <f>IF([2]相关演算!BU178="","",[2]相关演算!BU178)</f>
        <v/>
      </c>
      <c r="BV178" s="228" t="str">
        <f>IF([2]相关演算!BV178="","",[2]相关演算!BV178)</f>
        <v/>
      </c>
      <c r="BW178" s="228" t="str">
        <f>IF([2]相关演算!BW178="","",[2]相关演算!BW178)</f>
        <v/>
      </c>
      <c r="BX178" s="228" t="str">
        <f>IF([2]相关演算!BX178="","",[2]相关演算!BX178)</f>
        <v/>
      </c>
      <c r="BY178" s="228" t="str">
        <f>IF([2]相关演算!BY178="","",[2]相关演算!BY178)</f>
        <v/>
      </c>
      <c r="BZ178" s="228" t="str">
        <f>IF([2]相关演算!BZ178="","",[2]相关演算!BZ178)</f>
        <v/>
      </c>
      <c r="CA178" s="228" t="str">
        <f>IF([2]相关演算!CA178="","",[2]相关演算!CA178)</f>
        <v/>
      </c>
      <c r="CB178" s="228" t="str">
        <f>IF([2]相关演算!CB178="","",[2]相关演算!CB178)</f>
        <v/>
      </c>
      <c r="CC178" s="228" t="str">
        <f>IF([2]相关演算!CC178="","",[2]相关演算!CC178)</f>
        <v/>
      </c>
      <c r="CD178" s="228" t="str">
        <f>IF([2]相关演算!CD178="","",[2]相关演算!CD178)</f>
        <v/>
      </c>
      <c r="CE178" s="228" t="str">
        <f>IF([2]相关演算!CE178="","",[2]相关演算!CE178)</f>
        <v/>
      </c>
      <c r="CF178" s="228" t="str">
        <f>IF([2]相关演算!CF178="","",[2]相关演算!CF178)</f>
        <v/>
      </c>
      <c r="CG178" s="228" t="str">
        <f>IF([2]相关演算!CG178="","",[2]相关演算!CG178)</f>
        <v/>
      </c>
      <c r="CH178" s="228" t="str">
        <f>IF([2]相关演算!CH178="","",[2]相关演算!CH178)</f>
        <v/>
      </c>
      <c r="CI178" s="228" t="str">
        <f>IF([2]相关演算!CI178="","",[2]相关演算!CI178)</f>
        <v/>
      </c>
      <c r="CJ178" s="228" t="str">
        <f>IF([2]相关演算!CJ178="","",[2]相关演算!CJ178)</f>
        <v/>
      </c>
      <c r="CK178" s="228" t="str">
        <f>IF([2]相关演算!CK178="","",[2]相关演算!CK178)</f>
        <v/>
      </c>
      <c r="CL178" s="228" t="str">
        <f>IF([2]相关演算!CL178="","",[2]相关演算!CL178)</f>
        <v/>
      </c>
      <c r="CM178" s="228" t="str">
        <f>IF([2]相关演算!CM178="","",[2]相关演算!CM178)</f>
        <v/>
      </c>
      <c r="CN178" s="228" t="str">
        <f>IF([2]相关演算!CN178="","",[2]相关演算!CN178)</f>
        <v/>
      </c>
      <c r="CO178" s="228" t="str">
        <f>IF([2]相关演算!CO178="","",[2]相关演算!CO178)</f>
        <v/>
      </c>
      <c r="CP178" s="228" t="str">
        <f>IF([2]相关演算!CP178="","",[2]相关演算!CP178)</f>
        <v/>
      </c>
      <c r="CQ178" s="228" t="str">
        <f>IF([2]相关演算!CQ178="","",[2]相关演算!CQ178)</f>
        <v/>
      </c>
      <c r="CR178" s="228" t="str">
        <f>IF([2]相关演算!CR178="","",[2]相关演算!CR178)</f>
        <v/>
      </c>
      <c r="CS178" s="228" t="str">
        <f>IF([2]相关演算!CS178="","",[2]相关演算!CS178)</f>
        <v/>
      </c>
      <c r="CT178" s="228" t="str">
        <f>IF([2]相关演算!CT178="","",[2]相关演算!CT178)</f>
        <v/>
      </c>
      <c r="CU178" s="228" t="str">
        <f>IF([2]相关演算!CU178="","",[2]相关演算!CU178)</f>
        <v/>
      </c>
      <c r="CV178" s="228" t="str">
        <f>IF([2]相关演算!CV178="","",[2]相关演算!CV178)</f>
        <v/>
      </c>
      <c r="CW178" s="228" t="str">
        <f>IF([2]相关演算!CW178="","",[2]相关演算!CW178)</f>
        <v/>
      </c>
      <c r="CX178" s="228" t="str">
        <f>IF([2]相关演算!CX178="","",[2]相关演算!CX178)</f>
        <v/>
      </c>
      <c r="CY178" s="228" t="str">
        <f>IF([2]相关演算!CY178="","",[2]相关演算!CY178)</f>
        <v/>
      </c>
      <c r="CZ178" s="228" t="str">
        <f>IF([2]相关演算!CZ178="","",[2]相关演算!CZ178)</f>
        <v/>
      </c>
      <c r="DA178" s="228" t="str">
        <f>IF([2]相关演算!DA178="","",[2]相关演算!DA178)</f>
        <v/>
      </c>
      <c r="DB178" s="228" t="str">
        <f>IF([2]相关演算!DB178="","",[2]相关演算!DB178)</f>
        <v/>
      </c>
      <c r="DC178" s="228" t="str">
        <f>IF([2]相关演算!DC178="","",[2]相关演算!DC178)</f>
        <v/>
      </c>
      <c r="DD178" s="228" t="str">
        <f>IF([2]相关演算!DD178="","",[2]相关演算!DD178)</f>
        <v/>
      </c>
      <c r="DE178" s="228" t="str">
        <f>IF([2]相关演算!DE178="","",[2]相关演算!DE178)</f>
        <v/>
      </c>
      <c r="DF178" s="228" t="str">
        <f>IF([2]相关演算!DF178="","",[2]相关演算!DF178)</f>
        <v/>
      </c>
      <c r="DG178" s="228" t="str">
        <f>IF([2]相关演算!DG178="","",[2]相关演算!DG178)</f>
        <v/>
      </c>
      <c r="DH178" s="228" t="str">
        <f>IF([2]相关演算!DH178="","",[2]相关演算!DH178)</f>
        <v/>
      </c>
      <c r="DI178" s="228" t="str">
        <f>IF([2]相关演算!DI178="","",[2]相关演算!DI178)</f>
        <v/>
      </c>
      <c r="DJ178" s="228" t="str">
        <f>IF([2]相关演算!DJ178="","",[2]相关演算!DJ178)</f>
        <v/>
      </c>
      <c r="DK178" s="228" t="str">
        <f>IF([2]相关演算!DK178="","",[2]相关演算!DK178)</f>
        <v/>
      </c>
      <c r="DL178" s="228" t="str">
        <f>IF([2]相关演算!DL178="","",[2]相关演算!DL178)</f>
        <v/>
      </c>
      <c r="DM178" s="228" t="str">
        <f>IF([2]相关演算!DM178="","",[2]相关演算!DM178)</f>
        <v/>
      </c>
      <c r="DN178" s="228" t="str">
        <f>IF([2]相关演算!DN178="","",[2]相关演算!DN178)</f>
        <v/>
      </c>
      <c r="DO178" s="228" t="str">
        <f>IF([2]相关演算!DO178="","",[2]相关演算!DO178)</f>
        <v/>
      </c>
      <c r="DP178" s="228" t="str">
        <f>IF([2]相关演算!DP178="","",[2]相关演算!DP178)</f>
        <v/>
      </c>
      <c r="DQ178" s="228" t="str">
        <f>IF([2]相关演算!DQ178="","",[2]相关演算!DQ178)</f>
        <v/>
      </c>
      <c r="DR178" s="228" t="str">
        <f>IF([2]相关演算!DR178="","",[2]相关演算!DR178)</f>
        <v/>
      </c>
      <c r="DS178" s="228" t="str">
        <f>IF([2]相关演算!DS178="","",[2]相关演算!DS178)</f>
        <v/>
      </c>
      <c r="DT178" s="228" t="str">
        <f>IF([2]相关演算!DT178="","",[2]相关演算!DT178)</f>
        <v/>
      </c>
      <c r="DU178" s="228" t="str">
        <f>IF([2]相关演算!DU178="","",[2]相关演算!DU178)</f>
        <v/>
      </c>
      <c r="DV178" s="228" t="str">
        <f>IF([2]相关演算!DV178="","",[2]相关演算!DV178)</f>
        <v/>
      </c>
      <c r="DW178" s="228" t="str">
        <f>IF([2]相关演算!DW178="","",[2]相关演算!DW178)</f>
        <v/>
      </c>
      <c r="DX178" s="228" t="str">
        <f>IF([2]相关演算!DX178="","",[2]相关演算!DX178)</f>
        <v/>
      </c>
      <c r="DY178" s="228" t="str">
        <f>IF([2]相关演算!DY178="","",[2]相关演算!DY178)</f>
        <v/>
      </c>
      <c r="DZ178" s="228" t="str">
        <f>IF([2]相关演算!DZ178="","",[2]相关演算!DZ178)</f>
        <v/>
      </c>
      <c r="EA178" s="228" t="str">
        <f>IF([2]相关演算!EA178="","",[2]相关演算!EA178)</f>
        <v/>
      </c>
      <c r="EB178" s="228" t="str">
        <f>IF([2]相关演算!EB178="","",[2]相关演算!EB178)</f>
        <v/>
      </c>
      <c r="EC178" s="228" t="str">
        <f>IF([2]相关演算!EC178="","",[2]相关演算!EC178)</f>
        <v/>
      </c>
      <c r="ED178" s="228" t="str">
        <f>IF([2]相关演算!ED178="","",[2]相关演算!ED178)</f>
        <v/>
      </c>
      <c r="EE178" s="228" t="str">
        <f>IF([2]相关演算!EE178="","",[2]相关演算!EE178)</f>
        <v/>
      </c>
      <c r="EF178" s="228" t="str">
        <f>IF([2]相关演算!EF178="","",[2]相关演算!EF178)</f>
        <v/>
      </c>
      <c r="EG178" s="228" t="str">
        <f>IF([2]相关演算!EG178="","",[2]相关演算!EG178)</f>
        <v/>
      </c>
      <c r="EH178" s="228" t="str">
        <f>IF([2]相关演算!EH178="","",[2]相关演算!EH178)</f>
        <v/>
      </c>
      <c r="EI178" s="228" t="str">
        <f>IF([2]相关演算!EI178="","",[2]相关演算!EI178)</f>
        <v/>
      </c>
      <c r="EJ178" s="228" t="str">
        <f>IF([2]相关演算!EJ178="","",[2]相关演算!EJ178)</f>
        <v/>
      </c>
      <c r="EK178" s="228" t="str">
        <f>IF([2]相关演算!EK178="","",[2]相关演算!EK178)</f>
        <v/>
      </c>
      <c r="EL178" s="228" t="str">
        <f>IF([2]相关演算!EL178="","",[2]相关演算!EL178)</f>
        <v/>
      </c>
      <c r="EM178" s="228" t="str">
        <f>IF([2]相关演算!EM178="","",[2]相关演算!EM178)</f>
        <v/>
      </c>
      <c r="EN178" s="228" t="str">
        <f>IF([2]相关演算!EN178="","",[2]相关演算!EN178)</f>
        <v/>
      </c>
      <c r="EO178" s="228" t="str">
        <f>IF([2]相关演算!EO178="","",[2]相关演算!EO178)</f>
        <v/>
      </c>
      <c r="EP178" s="228" t="str">
        <f>IF([2]相关演算!EP178="","",[2]相关演算!EP178)</f>
        <v/>
      </c>
      <c r="EQ178" s="228" t="str">
        <f>IF([2]相关演算!EQ178="","",[2]相关演算!EQ178)</f>
        <v/>
      </c>
      <c r="ER178" s="228" t="str">
        <f>IF([2]相关演算!ER178="","",[2]相关演算!ER178)</f>
        <v/>
      </c>
      <c r="ES178" s="228" t="str">
        <f>IF([2]相关演算!ES178="","",[2]相关演算!ES178)</f>
        <v/>
      </c>
      <c r="ET178" s="228" t="str">
        <f>IF([2]相关演算!ET178="","",[2]相关演算!ET178)</f>
        <v/>
      </c>
      <c r="EU178" s="228" t="str">
        <f>IF([2]相关演算!EU178="","",[2]相关演算!EU178)</f>
        <v/>
      </c>
      <c r="EV178" s="228" t="str">
        <f>IF([2]相关演算!EV178="","",[2]相关演算!EV178)</f>
        <v/>
      </c>
      <c r="EW178" s="228" t="str">
        <f>IF([2]相关演算!EW178="","",[2]相关演算!EW178)</f>
        <v/>
      </c>
      <c r="EX178" s="228" t="str">
        <f>IF([2]相关演算!EX178="","",[2]相关演算!EX178)</f>
        <v/>
      </c>
      <c r="EY178" s="228" t="str">
        <f>IF([2]相关演算!EY178="","",[2]相关演算!EY178)</f>
        <v/>
      </c>
      <c r="EZ178" s="228" t="str">
        <f>IF([2]相关演算!EZ178="","",[2]相关演算!EZ178)</f>
        <v/>
      </c>
      <c r="FA178" s="228" t="str">
        <f>IF([2]相关演算!FA178="","",[2]相关演算!FA178)</f>
        <v/>
      </c>
      <c r="FB178" s="228" t="str">
        <f>IF([2]相关演算!FB178="","",[2]相关演算!FB178)</f>
        <v/>
      </c>
      <c r="FC178" s="228" t="str">
        <f>IF([2]相关演算!FC178="","",[2]相关演算!FC178)</f>
        <v/>
      </c>
      <c r="FD178" s="228" t="str">
        <f>IF([2]相关演算!FD178="","",[2]相关演算!FD178)</f>
        <v/>
      </c>
      <c r="FE178" s="228" t="str">
        <f>IF([2]相关演算!FE178="","",[2]相关演算!FE178)</f>
        <v/>
      </c>
      <c r="FF178" s="228" t="str">
        <f>IF([2]相关演算!FF178="","",[2]相关演算!FF178)</f>
        <v/>
      </c>
      <c r="FG178" s="228" t="str">
        <f>IF([2]相关演算!FG178="","",[2]相关演算!FG178)</f>
        <v/>
      </c>
      <c r="FH178" s="228">
        <f>IF([2]相关演算!FH178="","",[2]相关演算!FH178)</f>
        <v>10163</v>
      </c>
      <c r="FI178" s="228" t="str">
        <f>IF([2]相关演算!FI178="","",[2]相关演算!FI178)</f>
        <v/>
      </c>
      <c r="FJ178" s="228" t="str">
        <f>IF([2]相关演算!FJ178="","",[2]相关演算!FJ178)</f>
        <v/>
      </c>
      <c r="FK178" s="228" t="str">
        <f>IF([2]相关演算!FK178="","",[2]相关演算!FK178)</f>
        <v/>
      </c>
      <c r="FL178" s="228" t="str">
        <f>IF([2]相关演算!FL178="","",[2]相关演算!FL178)</f>
        <v/>
      </c>
      <c r="FM178" s="228" t="str">
        <f>IF([2]相关演算!FM178="","",[2]相关演算!FM178)</f>
        <v/>
      </c>
      <c r="FN178" s="228" t="str">
        <f>IF([2]相关演算!FN178="","",[2]相关演算!FN178)</f>
        <v/>
      </c>
      <c r="FO178" s="228" t="str">
        <f>IF([2]相关演算!FO178="","",[2]相关演算!FO178)</f>
        <v/>
      </c>
      <c r="FP178" s="228" t="str">
        <f>IF([2]相关演算!FP178="","",[2]相关演算!FP178)</f>
        <v/>
      </c>
      <c r="FQ178" s="228" t="str">
        <f>IF([2]相关演算!FQ178="","",[2]相关演算!FQ178)</f>
        <v/>
      </c>
      <c r="FR178" s="228" t="str">
        <f>IF([2]相关演算!FR178="","",[2]相关演算!FR178)</f>
        <v/>
      </c>
      <c r="FS178" s="228" t="str">
        <f>IF([2]相关演算!FS178="","",[2]相关演算!FS178)</f>
        <v/>
      </c>
      <c r="FT178" s="228" t="str">
        <f>IF([2]相关演算!FT178="","",[2]相关演算!FT178)</f>
        <v/>
      </c>
      <c r="FU178" s="228" t="str">
        <f>IF([2]相关演算!FU178="","",[2]相关演算!FU178)</f>
        <v/>
      </c>
      <c r="FV178" s="228" t="str">
        <f>IF([2]相关演算!FV178="","",[2]相关演算!FV178)</f>
        <v/>
      </c>
      <c r="FW178" s="228" t="str">
        <f>IF([2]相关演算!FW178="","",[2]相关演算!FW178)</f>
        <v/>
      </c>
      <c r="FX178" s="228" t="str">
        <f>IF([2]相关演算!FX178="","",[2]相关演算!FX178)</f>
        <v/>
      </c>
      <c r="FY178" s="228" t="str">
        <f>IF([2]相关演算!FY178="","",[2]相关演算!FY178)</f>
        <v/>
      </c>
      <c r="FZ178" s="228" t="str">
        <f>IF([2]相关演算!FZ178="","",[2]相关演算!FZ178)</f>
        <v/>
      </c>
      <c r="GA178" s="228" t="str">
        <f>IF([2]相关演算!GA178="","",[2]相关演算!GA178)</f>
        <v/>
      </c>
      <c r="GB178" s="228" t="str">
        <f>IF([2]相关演算!GB178="","",[2]相关演算!GB178)</f>
        <v/>
      </c>
      <c r="GC178" s="228" t="str">
        <f>IF([2]相关演算!GC178="","",[2]相关演算!GC178)</f>
        <v/>
      </c>
      <c r="GD178" s="228" t="str">
        <f>IF([2]相关演算!GD178="","",[2]相关演算!GD178)</f>
        <v/>
      </c>
      <c r="GE178" s="228" t="str">
        <f>IF([2]相关演算!GE178="","",[2]相关演算!GE178)</f>
        <v/>
      </c>
      <c r="GF178" s="228" t="str">
        <f>IF([2]相关演算!GF178="","",[2]相关演算!GF178)</f>
        <v/>
      </c>
      <c r="GG178" s="228" t="str">
        <f>IF([2]相关演算!GG178="","",[2]相关演算!GG178)</f>
        <v/>
      </c>
      <c r="GH178" s="228" t="str">
        <f>IF([2]相关演算!GH178="","",[2]相关演算!GH178)</f>
        <v/>
      </c>
      <c r="GI178" s="228" t="str">
        <f>IF([2]相关演算!GI178="","",[2]相关演算!GI178)</f>
        <v/>
      </c>
      <c r="GJ178" s="228" t="str">
        <f>IF([2]相关演算!GJ178="","",[2]相关演算!GJ178)</f>
        <v/>
      </c>
      <c r="GK178" s="228" t="str">
        <f>IF([2]相关演算!GK178="","",[2]相关演算!GK178)</f>
        <v/>
      </c>
      <c r="GL178" s="228" t="str">
        <f>IF([2]相关演算!GL178="","",[2]相关演算!GL178)</f>
        <v/>
      </c>
      <c r="GM178" s="228" t="str">
        <f>IF([2]相关演算!GM178="","",[2]相关演算!GM178)</f>
        <v/>
      </c>
      <c r="GN178" s="228" t="str">
        <f>IF([2]相关演算!GN178="","",[2]相关演算!GN178)</f>
        <v/>
      </c>
      <c r="GO178" s="228" t="str">
        <f>IF([2]相关演算!GO178="","",[2]相关演算!GO178)</f>
        <v/>
      </c>
      <c r="GP178" s="228" t="str">
        <f>IF([2]相关演算!GP178="","",[2]相关演算!GP178)</f>
        <v/>
      </c>
      <c r="GQ178" s="228" t="str">
        <f>IF([2]相关演算!GQ178="","",[2]相关演算!GQ178)</f>
        <v/>
      </c>
      <c r="GR178" s="228" t="str">
        <f>IF([2]相关演算!GR178="","",[2]相关演算!GR178)</f>
        <v/>
      </c>
      <c r="GS178" s="228" t="str">
        <f>IF([2]相关演算!GS178="","",[2]相关演算!GS178)</f>
        <v/>
      </c>
      <c r="GT178" s="228" t="str">
        <f>IF([2]相关演算!GT178="","",[2]相关演算!GT178)</f>
        <v/>
      </c>
      <c r="GU178" s="228" t="str">
        <f>IF([2]相关演算!GU178="","",[2]相关演算!GU178)</f>
        <v/>
      </c>
      <c r="GV178" s="228" t="str">
        <f>IF([2]相关演算!GV178="","",[2]相关演算!GV178)</f>
        <v/>
      </c>
      <c r="GW178" s="228" t="str">
        <f>IF([2]相关演算!GW178="","",[2]相关演算!GW178)</f>
        <v/>
      </c>
      <c r="GX178" s="228" t="str">
        <f>IF([2]相关演算!GX178="","",[2]相关演算!GX178)</f>
        <v/>
      </c>
      <c r="GY178" s="228" t="str">
        <f>IF([2]相关演算!GY178="","",[2]相关演算!GY178)</f>
        <v/>
      </c>
      <c r="GZ178" s="228" t="str">
        <f>IF([2]相关演算!GZ178="","",[2]相关演算!GZ178)</f>
        <v/>
      </c>
    </row>
    <row r="179" spans="1:208">
      <c r="A179" s="228" t="str">
        <f>IF([2]相关演算!A179="","",[2]相关演算!A179)</f>
        <v/>
      </c>
      <c r="B179" s="228" t="str">
        <f>IF([2]相关演算!B179="","",[2]相关演算!B179)</f>
        <v/>
      </c>
      <c r="C179" s="228" t="str">
        <f>IF([2]相关演算!C179="","",[2]相关演算!C179)</f>
        <v/>
      </c>
      <c r="D179" s="228" t="str">
        <f>IF([2]相关演算!D179="","",[2]相关演算!D179)</f>
        <v/>
      </c>
      <c r="E179" s="228" t="str">
        <f>IF([2]相关演算!E179="","",[2]相关演算!E179)</f>
        <v/>
      </c>
      <c r="F179" s="228" t="str">
        <f>IF([2]相关演算!F179="","",[2]相关演算!F179)</f>
        <v/>
      </c>
      <c r="G179" s="228" t="str">
        <f>IF([2]相关演算!G179="","",[2]相关演算!G179)</f>
        <v/>
      </c>
      <c r="H179" s="228" t="str">
        <f>IF([2]相关演算!H179="","",[2]相关演算!H179)</f>
        <v/>
      </c>
      <c r="I179" s="228" t="str">
        <f>IF([2]相关演算!I179="","",[2]相关演算!I179)</f>
        <v/>
      </c>
      <c r="J179" s="228" t="str">
        <f>IF([2]相关演算!J179="","",[2]相关演算!J179)</f>
        <v/>
      </c>
      <c r="K179" s="228" t="str">
        <f>IF([2]相关演算!K179="","",[2]相关演算!K179)</f>
        <v/>
      </c>
      <c r="L179" s="228" t="str">
        <f>IF([2]相关演算!L179="","",[2]相关演算!L179)</f>
        <v/>
      </c>
      <c r="M179" s="228" t="str">
        <f>IF([2]相关演算!M179="","",[2]相关演算!M179)</f>
        <v/>
      </c>
      <c r="N179" s="228" t="str">
        <f>IF([2]相关演算!N179="","",[2]相关演算!N179)</f>
        <v/>
      </c>
      <c r="O179" s="228" t="str">
        <f>IF([2]相关演算!O179="","",[2]相关演算!O179)</f>
        <v/>
      </c>
      <c r="P179" s="228" t="str">
        <f>IF([2]相关演算!P179="","",[2]相关演算!P179)</f>
        <v/>
      </c>
      <c r="Q179" s="228" t="str">
        <f>IF([2]相关演算!Q179="","",[2]相关演算!Q179)</f>
        <v/>
      </c>
      <c r="R179" s="228" t="str">
        <f>IF([2]相关演算!R179="","",[2]相关演算!R179)</f>
        <v/>
      </c>
      <c r="S179" s="228" t="str">
        <f>IF([2]相关演算!S179="","",[2]相关演算!S179)</f>
        <v/>
      </c>
      <c r="T179" s="228" t="str">
        <f>IF([2]相关演算!T179="","",[2]相关演算!T179)</f>
        <v/>
      </c>
      <c r="U179" s="228" t="str">
        <f>IF([2]相关演算!U179="","",[2]相关演算!U179)</f>
        <v/>
      </c>
      <c r="V179" s="228" t="str">
        <f>IF([2]相关演算!V179="","",[2]相关演算!V179)</f>
        <v/>
      </c>
      <c r="W179" s="228" t="str">
        <f>IF([2]相关演算!W179="","",[2]相关演算!W179)</f>
        <v/>
      </c>
      <c r="X179" s="228" t="str">
        <f>IF([2]相关演算!X179="","",[2]相关演算!X179)</f>
        <v/>
      </c>
      <c r="Y179" s="228" t="str">
        <f>IF([2]相关演算!Y179="","",[2]相关演算!Y179)</f>
        <v/>
      </c>
      <c r="Z179" s="228" t="str">
        <f>IF([2]相关演算!Z179="","",[2]相关演算!Z179)</f>
        <v/>
      </c>
      <c r="AA179" s="228" t="str">
        <f>IF([2]相关演算!AA179="","",[2]相关演算!AA179)</f>
        <v/>
      </c>
      <c r="AB179" s="228" t="str">
        <f>IF([2]相关演算!AB179="","",[2]相关演算!AB179)</f>
        <v/>
      </c>
      <c r="AC179" s="228" t="str">
        <f>IF([2]相关演算!AC179="","",[2]相关演算!AC179)</f>
        <v/>
      </c>
      <c r="AD179" s="228" t="str">
        <f>IF([2]相关演算!AD179="","",[2]相关演算!AD179)</f>
        <v/>
      </c>
      <c r="AE179" s="228" t="str">
        <f>IF([2]相关演算!AE179="","",[2]相关演算!AE179)</f>
        <v/>
      </c>
      <c r="AF179" s="228" t="str">
        <f>IF([2]相关演算!AF179="","",[2]相关演算!AF179)</f>
        <v/>
      </c>
      <c r="AG179" s="228" t="str">
        <f>IF([2]相关演算!AG179="","",[2]相关演算!AG179)</f>
        <v/>
      </c>
      <c r="AH179" s="228" t="str">
        <f>IF([2]相关演算!AH179="","",[2]相关演算!AH179)</f>
        <v/>
      </c>
      <c r="AI179" s="228" t="str">
        <f>IF([2]相关演算!AI179="","",[2]相关演算!AI179)</f>
        <v/>
      </c>
      <c r="AJ179" s="228" t="str">
        <f>IF([2]相关演算!AJ179="","",[2]相关演算!AJ179)</f>
        <v/>
      </c>
      <c r="AK179" s="228" t="str">
        <f>IF([2]相关演算!AK179="","",[2]相关演算!AK179)</f>
        <v/>
      </c>
      <c r="AL179" s="228" t="str">
        <f>IF([2]相关演算!AL179="","",[2]相关演算!AL179)</f>
        <v/>
      </c>
      <c r="AM179" s="228" t="str">
        <f>IF([2]相关演算!AM179="","",[2]相关演算!AM179)</f>
        <v/>
      </c>
      <c r="AN179" s="228" t="str">
        <f>IF([2]相关演算!AN179="","",[2]相关演算!AN179)</f>
        <v/>
      </c>
      <c r="AO179" s="228" t="str">
        <f>IF([2]相关演算!AO179="","",[2]相关演算!AO179)</f>
        <v/>
      </c>
      <c r="AP179" s="228" t="str">
        <f>IF([2]相关演算!AP179="","",[2]相关演算!AP179)</f>
        <v/>
      </c>
      <c r="AQ179" s="228" t="str">
        <f>IF([2]相关演算!AQ179="","",[2]相关演算!AQ179)</f>
        <v/>
      </c>
      <c r="AR179" s="228" t="str">
        <f>IF([2]相关演算!AR179="","",[2]相关演算!AR179)</f>
        <v/>
      </c>
      <c r="AS179" s="228" t="str">
        <f>IF([2]相关演算!AS179="","",[2]相关演算!AS179)</f>
        <v/>
      </c>
      <c r="AT179" s="228" t="str">
        <f>IF([2]相关演算!AT179="","",[2]相关演算!AT179)</f>
        <v/>
      </c>
      <c r="AU179" s="228" t="str">
        <f>IF([2]相关演算!AU179="","",[2]相关演算!AU179)</f>
        <v/>
      </c>
      <c r="AV179" s="228" t="str">
        <f>IF([2]相关演算!AV179="","",[2]相关演算!AV179)</f>
        <v/>
      </c>
      <c r="AW179" s="228" t="str">
        <f>IF([2]相关演算!AW179="","",[2]相关演算!AW179)</f>
        <v/>
      </c>
      <c r="AX179" s="228" t="str">
        <f>IF([2]相关演算!AX179="","",[2]相关演算!AX179)</f>
        <v/>
      </c>
      <c r="AY179" s="228" t="str">
        <f>IF([2]相关演算!AY179="","",[2]相关演算!AY179)</f>
        <v/>
      </c>
      <c r="AZ179" s="228" t="str">
        <f>IF([2]相关演算!AZ179="","",[2]相关演算!AZ179)</f>
        <v/>
      </c>
      <c r="BA179" s="228" t="str">
        <f>IF([2]相关演算!BA179="","",[2]相关演算!BA179)</f>
        <v/>
      </c>
      <c r="BB179" s="228" t="str">
        <f>IF([2]相关演算!BB179="","",[2]相关演算!BB179)</f>
        <v/>
      </c>
      <c r="BC179" s="228" t="str">
        <f>IF([2]相关演算!BC179="","",[2]相关演算!BC179)</f>
        <v/>
      </c>
      <c r="BD179" s="228" t="str">
        <f>IF([2]相关演算!BD179="","",[2]相关演算!BD179)</f>
        <v/>
      </c>
      <c r="BE179" s="228" t="str">
        <f>IF([2]相关演算!BE179="","",[2]相关演算!BE179)</f>
        <v/>
      </c>
      <c r="BF179" s="228" t="str">
        <f>IF([2]相关演算!BF179="","",[2]相关演算!BF179)</f>
        <v/>
      </c>
      <c r="BG179" s="228" t="str">
        <f>IF([2]相关演算!BG179="","",[2]相关演算!BG179)</f>
        <v/>
      </c>
      <c r="BH179" s="228" t="str">
        <f>IF([2]相关演算!BH179="","",[2]相关演算!BH179)</f>
        <v/>
      </c>
      <c r="BI179" s="228" t="str">
        <f>IF([2]相关演算!BI179="","",[2]相关演算!BI179)</f>
        <v/>
      </c>
      <c r="BJ179" s="228" t="str">
        <f>IF([2]相关演算!BJ179="","",[2]相关演算!BJ179)</f>
        <v/>
      </c>
      <c r="BK179" s="228" t="str">
        <f>IF([2]相关演算!BK179="","",[2]相关演算!BK179)</f>
        <v/>
      </c>
      <c r="BL179" s="228" t="str">
        <f>IF([2]相关演算!BL179="","",[2]相关演算!BL179)</f>
        <v/>
      </c>
      <c r="BM179" s="228" t="str">
        <f>IF([2]相关演算!BM179="","",[2]相关演算!BM179)</f>
        <v/>
      </c>
      <c r="BN179" s="228" t="str">
        <f>IF([2]相关演算!BN179="","",[2]相关演算!BN179)</f>
        <v/>
      </c>
      <c r="BO179" s="228" t="str">
        <f>IF([2]相关演算!BO179="","",[2]相关演算!BO179)</f>
        <v/>
      </c>
      <c r="BP179" s="228" t="str">
        <f>IF([2]相关演算!BP179="","",[2]相关演算!BP179)</f>
        <v/>
      </c>
      <c r="BQ179" s="228" t="str">
        <f>IF([2]相关演算!BQ179="","",[2]相关演算!BQ179)</f>
        <v/>
      </c>
      <c r="BR179" s="228" t="str">
        <f>IF([2]相关演算!BR179="","",[2]相关演算!BR179)</f>
        <v/>
      </c>
      <c r="BS179" s="228" t="str">
        <f>IF([2]相关演算!BS179="","",[2]相关演算!BS179)</f>
        <v/>
      </c>
      <c r="BT179" s="228" t="str">
        <f>IF([2]相关演算!BT179="","",[2]相关演算!BT179)</f>
        <v/>
      </c>
      <c r="BU179" s="228" t="str">
        <f>IF([2]相关演算!BU179="","",[2]相关演算!BU179)</f>
        <v/>
      </c>
      <c r="BV179" s="228" t="str">
        <f>IF([2]相关演算!BV179="","",[2]相关演算!BV179)</f>
        <v/>
      </c>
      <c r="BW179" s="228" t="str">
        <f>IF([2]相关演算!BW179="","",[2]相关演算!BW179)</f>
        <v/>
      </c>
      <c r="BX179" s="228" t="str">
        <f>IF([2]相关演算!BX179="","",[2]相关演算!BX179)</f>
        <v/>
      </c>
      <c r="BY179" s="228" t="str">
        <f>IF([2]相关演算!BY179="","",[2]相关演算!BY179)</f>
        <v/>
      </c>
      <c r="BZ179" s="228" t="str">
        <f>IF([2]相关演算!BZ179="","",[2]相关演算!BZ179)</f>
        <v/>
      </c>
      <c r="CA179" s="228" t="str">
        <f>IF([2]相关演算!CA179="","",[2]相关演算!CA179)</f>
        <v/>
      </c>
      <c r="CB179" s="228" t="str">
        <f>IF([2]相关演算!CB179="","",[2]相关演算!CB179)</f>
        <v/>
      </c>
      <c r="CC179" s="228" t="str">
        <f>IF([2]相关演算!CC179="","",[2]相关演算!CC179)</f>
        <v/>
      </c>
      <c r="CD179" s="228" t="str">
        <f>IF([2]相关演算!CD179="","",[2]相关演算!CD179)</f>
        <v/>
      </c>
      <c r="CE179" s="228" t="str">
        <f>IF([2]相关演算!CE179="","",[2]相关演算!CE179)</f>
        <v/>
      </c>
      <c r="CF179" s="228" t="str">
        <f>IF([2]相关演算!CF179="","",[2]相关演算!CF179)</f>
        <v/>
      </c>
      <c r="CG179" s="228" t="str">
        <f>IF([2]相关演算!CG179="","",[2]相关演算!CG179)</f>
        <v/>
      </c>
      <c r="CH179" s="228" t="str">
        <f>IF([2]相关演算!CH179="","",[2]相关演算!CH179)</f>
        <v/>
      </c>
      <c r="CI179" s="228" t="str">
        <f>IF([2]相关演算!CI179="","",[2]相关演算!CI179)</f>
        <v/>
      </c>
      <c r="CJ179" s="228" t="str">
        <f>IF([2]相关演算!CJ179="","",[2]相关演算!CJ179)</f>
        <v/>
      </c>
      <c r="CK179" s="228" t="str">
        <f>IF([2]相关演算!CK179="","",[2]相关演算!CK179)</f>
        <v/>
      </c>
      <c r="CL179" s="228" t="str">
        <f>IF([2]相关演算!CL179="","",[2]相关演算!CL179)</f>
        <v/>
      </c>
      <c r="CM179" s="228" t="str">
        <f>IF([2]相关演算!CM179="","",[2]相关演算!CM179)</f>
        <v/>
      </c>
      <c r="CN179" s="228" t="str">
        <f>IF([2]相关演算!CN179="","",[2]相关演算!CN179)</f>
        <v/>
      </c>
      <c r="CO179" s="228" t="str">
        <f>IF([2]相关演算!CO179="","",[2]相关演算!CO179)</f>
        <v/>
      </c>
      <c r="CP179" s="228" t="str">
        <f>IF([2]相关演算!CP179="","",[2]相关演算!CP179)</f>
        <v/>
      </c>
      <c r="CQ179" s="228" t="str">
        <f>IF([2]相关演算!CQ179="","",[2]相关演算!CQ179)</f>
        <v/>
      </c>
      <c r="CR179" s="228" t="str">
        <f>IF([2]相关演算!CR179="","",[2]相关演算!CR179)</f>
        <v/>
      </c>
      <c r="CS179" s="228" t="str">
        <f>IF([2]相关演算!CS179="","",[2]相关演算!CS179)</f>
        <v/>
      </c>
      <c r="CT179" s="228" t="str">
        <f>IF([2]相关演算!CT179="","",[2]相关演算!CT179)</f>
        <v/>
      </c>
      <c r="CU179" s="228" t="str">
        <f>IF([2]相关演算!CU179="","",[2]相关演算!CU179)</f>
        <v/>
      </c>
      <c r="CV179" s="228" t="str">
        <f>IF([2]相关演算!CV179="","",[2]相关演算!CV179)</f>
        <v/>
      </c>
      <c r="CW179" s="228" t="str">
        <f>IF([2]相关演算!CW179="","",[2]相关演算!CW179)</f>
        <v/>
      </c>
      <c r="CX179" s="228" t="str">
        <f>IF([2]相关演算!CX179="","",[2]相关演算!CX179)</f>
        <v/>
      </c>
      <c r="CY179" s="228" t="str">
        <f>IF([2]相关演算!CY179="","",[2]相关演算!CY179)</f>
        <v/>
      </c>
      <c r="CZ179" s="228" t="str">
        <f>IF([2]相关演算!CZ179="","",[2]相关演算!CZ179)</f>
        <v/>
      </c>
      <c r="DA179" s="228" t="str">
        <f>IF([2]相关演算!DA179="","",[2]相关演算!DA179)</f>
        <v/>
      </c>
      <c r="DB179" s="228" t="str">
        <f>IF([2]相关演算!DB179="","",[2]相关演算!DB179)</f>
        <v/>
      </c>
      <c r="DC179" s="228" t="str">
        <f>IF([2]相关演算!DC179="","",[2]相关演算!DC179)</f>
        <v/>
      </c>
      <c r="DD179" s="228" t="str">
        <f>IF([2]相关演算!DD179="","",[2]相关演算!DD179)</f>
        <v/>
      </c>
      <c r="DE179" s="228" t="str">
        <f>IF([2]相关演算!DE179="","",[2]相关演算!DE179)</f>
        <v/>
      </c>
      <c r="DF179" s="228" t="str">
        <f>IF([2]相关演算!DF179="","",[2]相关演算!DF179)</f>
        <v/>
      </c>
      <c r="DG179" s="228" t="str">
        <f>IF([2]相关演算!DG179="","",[2]相关演算!DG179)</f>
        <v/>
      </c>
      <c r="DH179" s="228" t="str">
        <f>IF([2]相关演算!DH179="","",[2]相关演算!DH179)</f>
        <v/>
      </c>
      <c r="DI179" s="228" t="str">
        <f>IF([2]相关演算!DI179="","",[2]相关演算!DI179)</f>
        <v/>
      </c>
      <c r="DJ179" s="228" t="str">
        <f>IF([2]相关演算!DJ179="","",[2]相关演算!DJ179)</f>
        <v/>
      </c>
      <c r="DK179" s="228" t="str">
        <f>IF([2]相关演算!DK179="","",[2]相关演算!DK179)</f>
        <v/>
      </c>
      <c r="DL179" s="228" t="str">
        <f>IF([2]相关演算!DL179="","",[2]相关演算!DL179)</f>
        <v/>
      </c>
      <c r="DM179" s="228" t="str">
        <f>IF([2]相关演算!DM179="","",[2]相关演算!DM179)</f>
        <v/>
      </c>
      <c r="DN179" s="228" t="str">
        <f>IF([2]相关演算!DN179="","",[2]相关演算!DN179)</f>
        <v/>
      </c>
      <c r="DO179" s="228" t="str">
        <f>IF([2]相关演算!DO179="","",[2]相关演算!DO179)</f>
        <v/>
      </c>
      <c r="DP179" s="228" t="str">
        <f>IF([2]相关演算!DP179="","",[2]相关演算!DP179)</f>
        <v/>
      </c>
      <c r="DQ179" s="228" t="str">
        <f>IF([2]相关演算!DQ179="","",[2]相关演算!DQ179)</f>
        <v/>
      </c>
      <c r="DR179" s="228" t="str">
        <f>IF([2]相关演算!DR179="","",[2]相关演算!DR179)</f>
        <v/>
      </c>
      <c r="DS179" s="228" t="str">
        <f>IF([2]相关演算!DS179="","",[2]相关演算!DS179)</f>
        <v/>
      </c>
      <c r="DT179" s="228" t="str">
        <f>IF([2]相关演算!DT179="","",[2]相关演算!DT179)</f>
        <v/>
      </c>
      <c r="DU179" s="228" t="str">
        <f>IF([2]相关演算!DU179="","",[2]相关演算!DU179)</f>
        <v/>
      </c>
      <c r="DV179" s="228" t="str">
        <f>IF([2]相关演算!DV179="","",[2]相关演算!DV179)</f>
        <v/>
      </c>
      <c r="DW179" s="228" t="str">
        <f>IF([2]相关演算!DW179="","",[2]相关演算!DW179)</f>
        <v/>
      </c>
      <c r="DX179" s="228" t="str">
        <f>IF([2]相关演算!DX179="","",[2]相关演算!DX179)</f>
        <v/>
      </c>
      <c r="DY179" s="228" t="str">
        <f>IF([2]相关演算!DY179="","",[2]相关演算!DY179)</f>
        <v/>
      </c>
      <c r="DZ179" s="228" t="str">
        <f>IF([2]相关演算!DZ179="","",[2]相关演算!DZ179)</f>
        <v/>
      </c>
      <c r="EA179" s="228" t="str">
        <f>IF([2]相关演算!EA179="","",[2]相关演算!EA179)</f>
        <v/>
      </c>
      <c r="EB179" s="228" t="str">
        <f>IF([2]相关演算!EB179="","",[2]相关演算!EB179)</f>
        <v/>
      </c>
      <c r="EC179" s="228" t="str">
        <f>IF([2]相关演算!EC179="","",[2]相关演算!EC179)</f>
        <v/>
      </c>
      <c r="ED179" s="228" t="str">
        <f>IF([2]相关演算!ED179="","",[2]相关演算!ED179)</f>
        <v/>
      </c>
      <c r="EE179" s="228" t="str">
        <f>IF([2]相关演算!EE179="","",[2]相关演算!EE179)</f>
        <v/>
      </c>
      <c r="EF179" s="228" t="str">
        <f>IF([2]相关演算!EF179="","",[2]相关演算!EF179)</f>
        <v/>
      </c>
      <c r="EG179" s="228" t="str">
        <f>IF([2]相关演算!EG179="","",[2]相关演算!EG179)</f>
        <v/>
      </c>
      <c r="EH179" s="228" t="str">
        <f>IF([2]相关演算!EH179="","",[2]相关演算!EH179)</f>
        <v/>
      </c>
      <c r="EI179" s="228" t="str">
        <f>IF([2]相关演算!EI179="","",[2]相关演算!EI179)</f>
        <v/>
      </c>
      <c r="EJ179" s="228" t="str">
        <f>IF([2]相关演算!EJ179="","",[2]相关演算!EJ179)</f>
        <v/>
      </c>
      <c r="EK179" s="228" t="str">
        <f>IF([2]相关演算!EK179="","",[2]相关演算!EK179)</f>
        <v/>
      </c>
      <c r="EL179" s="228" t="str">
        <f>IF([2]相关演算!EL179="","",[2]相关演算!EL179)</f>
        <v/>
      </c>
      <c r="EM179" s="228" t="str">
        <f>IF([2]相关演算!EM179="","",[2]相关演算!EM179)</f>
        <v/>
      </c>
      <c r="EN179" s="228" t="str">
        <f>IF([2]相关演算!EN179="","",[2]相关演算!EN179)</f>
        <v/>
      </c>
      <c r="EO179" s="228" t="str">
        <f>IF([2]相关演算!EO179="","",[2]相关演算!EO179)</f>
        <v/>
      </c>
      <c r="EP179" s="228" t="str">
        <f>IF([2]相关演算!EP179="","",[2]相关演算!EP179)</f>
        <v/>
      </c>
      <c r="EQ179" s="228" t="str">
        <f>IF([2]相关演算!EQ179="","",[2]相关演算!EQ179)</f>
        <v/>
      </c>
      <c r="ER179" s="228" t="str">
        <f>IF([2]相关演算!ER179="","",[2]相关演算!ER179)</f>
        <v/>
      </c>
      <c r="ES179" s="228" t="str">
        <f>IF([2]相关演算!ES179="","",[2]相关演算!ES179)</f>
        <v/>
      </c>
      <c r="ET179" s="228" t="str">
        <f>IF([2]相关演算!ET179="","",[2]相关演算!ET179)</f>
        <v/>
      </c>
      <c r="EU179" s="228" t="str">
        <f>IF([2]相关演算!EU179="","",[2]相关演算!EU179)</f>
        <v/>
      </c>
      <c r="EV179" s="228" t="str">
        <f>IF([2]相关演算!EV179="","",[2]相关演算!EV179)</f>
        <v/>
      </c>
      <c r="EW179" s="228" t="str">
        <f>IF([2]相关演算!EW179="","",[2]相关演算!EW179)</f>
        <v/>
      </c>
      <c r="EX179" s="228" t="str">
        <f>IF([2]相关演算!EX179="","",[2]相关演算!EX179)</f>
        <v/>
      </c>
      <c r="EY179" s="228" t="str">
        <f>IF([2]相关演算!EY179="","",[2]相关演算!EY179)</f>
        <v/>
      </c>
      <c r="EZ179" s="228" t="str">
        <f>IF([2]相关演算!EZ179="","",[2]相关演算!EZ179)</f>
        <v/>
      </c>
      <c r="FA179" s="228" t="str">
        <f>IF([2]相关演算!FA179="","",[2]相关演算!FA179)</f>
        <v/>
      </c>
      <c r="FB179" s="228" t="str">
        <f>IF([2]相关演算!FB179="","",[2]相关演算!FB179)</f>
        <v/>
      </c>
      <c r="FC179" s="228" t="str">
        <f>IF([2]相关演算!FC179="","",[2]相关演算!FC179)</f>
        <v/>
      </c>
      <c r="FD179" s="228" t="str">
        <f>IF([2]相关演算!FD179="","",[2]相关演算!FD179)</f>
        <v/>
      </c>
      <c r="FE179" s="228" t="str">
        <f>IF([2]相关演算!FE179="","",[2]相关演算!FE179)</f>
        <v/>
      </c>
      <c r="FF179" s="228" t="str">
        <f>IF([2]相关演算!FF179="","",[2]相关演算!FF179)</f>
        <v/>
      </c>
      <c r="FG179" s="228" t="str">
        <f>IF([2]相关演算!FG179="","",[2]相关演算!FG179)</f>
        <v/>
      </c>
      <c r="FH179" s="228">
        <f>IF([2]相关演算!FH179="","",[2]相关演算!FH179)</f>
        <v>10164</v>
      </c>
      <c r="FI179" s="228" t="str">
        <f>IF([2]相关演算!FI179="","",[2]相关演算!FI179)</f>
        <v/>
      </c>
      <c r="FJ179" s="228" t="str">
        <f>IF([2]相关演算!FJ179="","",[2]相关演算!FJ179)</f>
        <v/>
      </c>
      <c r="FK179" s="228" t="str">
        <f>IF([2]相关演算!FK179="","",[2]相关演算!FK179)</f>
        <v/>
      </c>
      <c r="FL179" s="228" t="str">
        <f>IF([2]相关演算!FL179="","",[2]相关演算!FL179)</f>
        <v/>
      </c>
      <c r="FM179" s="228" t="str">
        <f>IF([2]相关演算!FM179="","",[2]相关演算!FM179)</f>
        <v/>
      </c>
      <c r="FN179" s="228" t="str">
        <f>IF([2]相关演算!FN179="","",[2]相关演算!FN179)</f>
        <v/>
      </c>
      <c r="FO179" s="228" t="str">
        <f>IF([2]相关演算!FO179="","",[2]相关演算!FO179)</f>
        <v/>
      </c>
      <c r="FP179" s="228" t="str">
        <f>IF([2]相关演算!FP179="","",[2]相关演算!FP179)</f>
        <v/>
      </c>
      <c r="FQ179" s="228" t="str">
        <f>IF([2]相关演算!FQ179="","",[2]相关演算!FQ179)</f>
        <v/>
      </c>
      <c r="FR179" s="228" t="str">
        <f>IF([2]相关演算!FR179="","",[2]相关演算!FR179)</f>
        <v/>
      </c>
      <c r="FS179" s="228" t="str">
        <f>IF([2]相关演算!FS179="","",[2]相关演算!FS179)</f>
        <v/>
      </c>
      <c r="FT179" s="228" t="str">
        <f>IF([2]相关演算!FT179="","",[2]相关演算!FT179)</f>
        <v/>
      </c>
      <c r="FU179" s="228" t="str">
        <f>IF([2]相关演算!FU179="","",[2]相关演算!FU179)</f>
        <v/>
      </c>
      <c r="FV179" s="228" t="str">
        <f>IF([2]相关演算!FV179="","",[2]相关演算!FV179)</f>
        <v/>
      </c>
      <c r="FW179" s="228" t="str">
        <f>IF([2]相关演算!FW179="","",[2]相关演算!FW179)</f>
        <v/>
      </c>
      <c r="FX179" s="228" t="str">
        <f>IF([2]相关演算!FX179="","",[2]相关演算!FX179)</f>
        <v/>
      </c>
      <c r="FY179" s="228" t="str">
        <f>IF([2]相关演算!FY179="","",[2]相关演算!FY179)</f>
        <v/>
      </c>
      <c r="FZ179" s="228" t="str">
        <f>IF([2]相关演算!FZ179="","",[2]相关演算!FZ179)</f>
        <v/>
      </c>
      <c r="GA179" s="228" t="str">
        <f>IF([2]相关演算!GA179="","",[2]相关演算!GA179)</f>
        <v/>
      </c>
      <c r="GB179" s="228" t="str">
        <f>IF([2]相关演算!GB179="","",[2]相关演算!GB179)</f>
        <v/>
      </c>
      <c r="GC179" s="228" t="str">
        <f>IF([2]相关演算!GC179="","",[2]相关演算!GC179)</f>
        <v/>
      </c>
      <c r="GD179" s="228" t="str">
        <f>IF([2]相关演算!GD179="","",[2]相关演算!GD179)</f>
        <v/>
      </c>
      <c r="GE179" s="228" t="str">
        <f>IF([2]相关演算!GE179="","",[2]相关演算!GE179)</f>
        <v/>
      </c>
      <c r="GF179" s="228" t="str">
        <f>IF([2]相关演算!GF179="","",[2]相关演算!GF179)</f>
        <v/>
      </c>
      <c r="GG179" s="228" t="str">
        <f>IF([2]相关演算!GG179="","",[2]相关演算!GG179)</f>
        <v/>
      </c>
      <c r="GH179" s="228" t="str">
        <f>IF([2]相关演算!GH179="","",[2]相关演算!GH179)</f>
        <v/>
      </c>
      <c r="GI179" s="228" t="str">
        <f>IF([2]相关演算!GI179="","",[2]相关演算!GI179)</f>
        <v/>
      </c>
      <c r="GJ179" s="228" t="str">
        <f>IF([2]相关演算!GJ179="","",[2]相关演算!GJ179)</f>
        <v/>
      </c>
      <c r="GK179" s="228" t="str">
        <f>IF([2]相关演算!GK179="","",[2]相关演算!GK179)</f>
        <v/>
      </c>
      <c r="GL179" s="228" t="str">
        <f>IF([2]相关演算!GL179="","",[2]相关演算!GL179)</f>
        <v/>
      </c>
      <c r="GM179" s="228" t="str">
        <f>IF([2]相关演算!GM179="","",[2]相关演算!GM179)</f>
        <v/>
      </c>
      <c r="GN179" s="228" t="str">
        <f>IF([2]相关演算!GN179="","",[2]相关演算!GN179)</f>
        <v/>
      </c>
      <c r="GO179" s="228" t="str">
        <f>IF([2]相关演算!GO179="","",[2]相关演算!GO179)</f>
        <v/>
      </c>
      <c r="GP179" s="228" t="str">
        <f>IF([2]相关演算!GP179="","",[2]相关演算!GP179)</f>
        <v/>
      </c>
      <c r="GQ179" s="228" t="str">
        <f>IF([2]相关演算!GQ179="","",[2]相关演算!GQ179)</f>
        <v/>
      </c>
      <c r="GR179" s="228" t="str">
        <f>IF([2]相关演算!GR179="","",[2]相关演算!GR179)</f>
        <v/>
      </c>
      <c r="GS179" s="228" t="str">
        <f>IF([2]相关演算!GS179="","",[2]相关演算!GS179)</f>
        <v/>
      </c>
      <c r="GT179" s="228" t="str">
        <f>IF([2]相关演算!GT179="","",[2]相关演算!GT179)</f>
        <v/>
      </c>
      <c r="GU179" s="228" t="str">
        <f>IF([2]相关演算!GU179="","",[2]相关演算!GU179)</f>
        <v/>
      </c>
      <c r="GV179" s="228" t="str">
        <f>IF([2]相关演算!GV179="","",[2]相关演算!GV179)</f>
        <v/>
      </c>
      <c r="GW179" s="228" t="str">
        <f>IF([2]相关演算!GW179="","",[2]相关演算!GW179)</f>
        <v/>
      </c>
      <c r="GX179" s="228" t="str">
        <f>IF([2]相关演算!GX179="","",[2]相关演算!GX179)</f>
        <v/>
      </c>
      <c r="GY179" s="228" t="str">
        <f>IF([2]相关演算!GY179="","",[2]相关演算!GY179)</f>
        <v/>
      </c>
      <c r="GZ179" s="228" t="str">
        <f>IF([2]相关演算!GZ179="","",[2]相关演算!GZ179)</f>
        <v/>
      </c>
    </row>
    <row r="180" spans="1:208">
      <c r="A180" s="228" t="str">
        <f>IF([2]相关演算!A180="","",[2]相关演算!A180)</f>
        <v/>
      </c>
      <c r="B180" s="228" t="str">
        <f>IF([2]相关演算!B180="","",[2]相关演算!B180)</f>
        <v/>
      </c>
      <c r="C180" s="228" t="str">
        <f>IF([2]相关演算!C180="","",[2]相关演算!C180)</f>
        <v/>
      </c>
      <c r="D180" s="228" t="str">
        <f>IF([2]相关演算!D180="","",[2]相关演算!D180)</f>
        <v/>
      </c>
      <c r="E180" s="228" t="str">
        <f>IF([2]相关演算!E180="","",[2]相关演算!E180)</f>
        <v/>
      </c>
      <c r="F180" s="228" t="str">
        <f>IF([2]相关演算!F180="","",[2]相关演算!F180)</f>
        <v/>
      </c>
      <c r="G180" s="228" t="str">
        <f>IF([2]相关演算!G180="","",[2]相关演算!G180)</f>
        <v/>
      </c>
      <c r="H180" s="228" t="str">
        <f>IF([2]相关演算!H180="","",[2]相关演算!H180)</f>
        <v/>
      </c>
      <c r="I180" s="228" t="str">
        <f>IF([2]相关演算!I180="","",[2]相关演算!I180)</f>
        <v/>
      </c>
      <c r="J180" s="228" t="str">
        <f>IF([2]相关演算!J180="","",[2]相关演算!J180)</f>
        <v/>
      </c>
      <c r="K180" s="228" t="str">
        <f>IF([2]相关演算!K180="","",[2]相关演算!K180)</f>
        <v/>
      </c>
      <c r="L180" s="228" t="str">
        <f>IF([2]相关演算!L180="","",[2]相关演算!L180)</f>
        <v/>
      </c>
      <c r="M180" s="228" t="str">
        <f>IF([2]相关演算!M180="","",[2]相关演算!M180)</f>
        <v/>
      </c>
      <c r="N180" s="228" t="str">
        <f>IF([2]相关演算!N180="","",[2]相关演算!N180)</f>
        <v/>
      </c>
      <c r="O180" s="228" t="str">
        <f>IF([2]相关演算!O180="","",[2]相关演算!O180)</f>
        <v/>
      </c>
      <c r="P180" s="228" t="str">
        <f>IF([2]相关演算!P180="","",[2]相关演算!P180)</f>
        <v/>
      </c>
      <c r="Q180" s="228" t="str">
        <f>IF([2]相关演算!Q180="","",[2]相关演算!Q180)</f>
        <v/>
      </c>
      <c r="R180" s="228" t="str">
        <f>IF([2]相关演算!R180="","",[2]相关演算!R180)</f>
        <v/>
      </c>
      <c r="S180" s="228" t="str">
        <f>IF([2]相关演算!S180="","",[2]相关演算!S180)</f>
        <v/>
      </c>
      <c r="T180" s="228" t="str">
        <f>IF([2]相关演算!T180="","",[2]相关演算!T180)</f>
        <v/>
      </c>
      <c r="U180" s="228" t="str">
        <f>IF([2]相关演算!U180="","",[2]相关演算!U180)</f>
        <v/>
      </c>
      <c r="V180" s="228" t="str">
        <f>IF([2]相关演算!V180="","",[2]相关演算!V180)</f>
        <v/>
      </c>
      <c r="W180" s="228" t="str">
        <f>IF([2]相关演算!W180="","",[2]相关演算!W180)</f>
        <v/>
      </c>
      <c r="X180" s="228" t="str">
        <f>IF([2]相关演算!X180="","",[2]相关演算!X180)</f>
        <v/>
      </c>
      <c r="Y180" s="228" t="str">
        <f>IF([2]相关演算!Y180="","",[2]相关演算!Y180)</f>
        <v/>
      </c>
      <c r="Z180" s="228" t="str">
        <f>IF([2]相关演算!Z180="","",[2]相关演算!Z180)</f>
        <v/>
      </c>
      <c r="AA180" s="228" t="str">
        <f>IF([2]相关演算!AA180="","",[2]相关演算!AA180)</f>
        <v/>
      </c>
      <c r="AB180" s="228" t="str">
        <f>IF([2]相关演算!AB180="","",[2]相关演算!AB180)</f>
        <v/>
      </c>
      <c r="AC180" s="228" t="str">
        <f>IF([2]相关演算!AC180="","",[2]相关演算!AC180)</f>
        <v/>
      </c>
      <c r="AD180" s="228" t="str">
        <f>IF([2]相关演算!AD180="","",[2]相关演算!AD180)</f>
        <v/>
      </c>
      <c r="AE180" s="228" t="str">
        <f>IF([2]相关演算!AE180="","",[2]相关演算!AE180)</f>
        <v/>
      </c>
      <c r="AF180" s="228" t="str">
        <f>IF([2]相关演算!AF180="","",[2]相关演算!AF180)</f>
        <v/>
      </c>
      <c r="AG180" s="228" t="str">
        <f>IF([2]相关演算!AG180="","",[2]相关演算!AG180)</f>
        <v/>
      </c>
      <c r="AH180" s="228" t="str">
        <f>IF([2]相关演算!AH180="","",[2]相关演算!AH180)</f>
        <v/>
      </c>
      <c r="AI180" s="228" t="str">
        <f>IF([2]相关演算!AI180="","",[2]相关演算!AI180)</f>
        <v/>
      </c>
      <c r="AJ180" s="228" t="str">
        <f>IF([2]相关演算!AJ180="","",[2]相关演算!AJ180)</f>
        <v/>
      </c>
      <c r="AK180" s="228" t="str">
        <f>IF([2]相关演算!AK180="","",[2]相关演算!AK180)</f>
        <v/>
      </c>
      <c r="AL180" s="228" t="str">
        <f>IF([2]相关演算!AL180="","",[2]相关演算!AL180)</f>
        <v/>
      </c>
      <c r="AM180" s="228" t="str">
        <f>IF([2]相关演算!AM180="","",[2]相关演算!AM180)</f>
        <v/>
      </c>
      <c r="AN180" s="228" t="str">
        <f>IF([2]相关演算!AN180="","",[2]相关演算!AN180)</f>
        <v/>
      </c>
      <c r="AO180" s="228" t="str">
        <f>IF([2]相关演算!AO180="","",[2]相关演算!AO180)</f>
        <v/>
      </c>
      <c r="AP180" s="228" t="str">
        <f>IF([2]相关演算!AP180="","",[2]相关演算!AP180)</f>
        <v/>
      </c>
      <c r="AQ180" s="228" t="str">
        <f>IF([2]相关演算!AQ180="","",[2]相关演算!AQ180)</f>
        <v/>
      </c>
      <c r="AR180" s="228" t="str">
        <f>IF([2]相关演算!AR180="","",[2]相关演算!AR180)</f>
        <v/>
      </c>
      <c r="AS180" s="228" t="str">
        <f>IF([2]相关演算!AS180="","",[2]相关演算!AS180)</f>
        <v/>
      </c>
      <c r="AT180" s="228" t="str">
        <f>IF([2]相关演算!AT180="","",[2]相关演算!AT180)</f>
        <v/>
      </c>
      <c r="AU180" s="228" t="str">
        <f>IF([2]相关演算!AU180="","",[2]相关演算!AU180)</f>
        <v/>
      </c>
      <c r="AV180" s="228" t="str">
        <f>IF([2]相关演算!AV180="","",[2]相关演算!AV180)</f>
        <v/>
      </c>
      <c r="AW180" s="228" t="str">
        <f>IF([2]相关演算!AW180="","",[2]相关演算!AW180)</f>
        <v/>
      </c>
      <c r="AX180" s="228" t="str">
        <f>IF([2]相关演算!AX180="","",[2]相关演算!AX180)</f>
        <v/>
      </c>
      <c r="AY180" s="228" t="str">
        <f>IF([2]相关演算!AY180="","",[2]相关演算!AY180)</f>
        <v/>
      </c>
      <c r="AZ180" s="228" t="str">
        <f>IF([2]相关演算!AZ180="","",[2]相关演算!AZ180)</f>
        <v/>
      </c>
      <c r="BA180" s="228" t="str">
        <f>IF([2]相关演算!BA180="","",[2]相关演算!BA180)</f>
        <v/>
      </c>
      <c r="BB180" s="228" t="str">
        <f>IF([2]相关演算!BB180="","",[2]相关演算!BB180)</f>
        <v/>
      </c>
      <c r="BC180" s="228" t="str">
        <f>IF([2]相关演算!BC180="","",[2]相关演算!BC180)</f>
        <v/>
      </c>
      <c r="BD180" s="228" t="str">
        <f>IF([2]相关演算!BD180="","",[2]相关演算!BD180)</f>
        <v/>
      </c>
      <c r="BE180" s="228" t="str">
        <f>IF([2]相关演算!BE180="","",[2]相关演算!BE180)</f>
        <v/>
      </c>
      <c r="BF180" s="228" t="str">
        <f>IF([2]相关演算!BF180="","",[2]相关演算!BF180)</f>
        <v/>
      </c>
      <c r="BG180" s="228" t="str">
        <f>IF([2]相关演算!BG180="","",[2]相关演算!BG180)</f>
        <v/>
      </c>
      <c r="BH180" s="228" t="str">
        <f>IF([2]相关演算!BH180="","",[2]相关演算!BH180)</f>
        <v/>
      </c>
      <c r="BI180" s="228" t="str">
        <f>IF([2]相关演算!BI180="","",[2]相关演算!BI180)</f>
        <v/>
      </c>
      <c r="BJ180" s="228" t="str">
        <f>IF([2]相关演算!BJ180="","",[2]相关演算!BJ180)</f>
        <v/>
      </c>
      <c r="BK180" s="228" t="str">
        <f>IF([2]相关演算!BK180="","",[2]相关演算!BK180)</f>
        <v/>
      </c>
      <c r="BL180" s="228" t="str">
        <f>IF([2]相关演算!BL180="","",[2]相关演算!BL180)</f>
        <v/>
      </c>
      <c r="BM180" s="228" t="str">
        <f>IF([2]相关演算!BM180="","",[2]相关演算!BM180)</f>
        <v/>
      </c>
      <c r="BN180" s="228" t="str">
        <f>IF([2]相关演算!BN180="","",[2]相关演算!BN180)</f>
        <v/>
      </c>
      <c r="BO180" s="228" t="str">
        <f>IF([2]相关演算!BO180="","",[2]相关演算!BO180)</f>
        <v/>
      </c>
      <c r="BP180" s="228" t="str">
        <f>IF([2]相关演算!BP180="","",[2]相关演算!BP180)</f>
        <v/>
      </c>
      <c r="BQ180" s="228" t="str">
        <f>IF([2]相关演算!BQ180="","",[2]相关演算!BQ180)</f>
        <v/>
      </c>
      <c r="BR180" s="228" t="str">
        <f>IF([2]相关演算!BR180="","",[2]相关演算!BR180)</f>
        <v/>
      </c>
      <c r="BS180" s="228" t="str">
        <f>IF([2]相关演算!BS180="","",[2]相关演算!BS180)</f>
        <v/>
      </c>
      <c r="BT180" s="228" t="str">
        <f>IF([2]相关演算!BT180="","",[2]相关演算!BT180)</f>
        <v/>
      </c>
      <c r="BU180" s="228" t="str">
        <f>IF([2]相关演算!BU180="","",[2]相关演算!BU180)</f>
        <v/>
      </c>
      <c r="BV180" s="228" t="str">
        <f>IF([2]相关演算!BV180="","",[2]相关演算!BV180)</f>
        <v/>
      </c>
      <c r="BW180" s="228" t="str">
        <f>IF([2]相关演算!BW180="","",[2]相关演算!BW180)</f>
        <v/>
      </c>
      <c r="BX180" s="228" t="str">
        <f>IF([2]相关演算!BX180="","",[2]相关演算!BX180)</f>
        <v/>
      </c>
      <c r="BY180" s="228" t="str">
        <f>IF([2]相关演算!BY180="","",[2]相关演算!BY180)</f>
        <v/>
      </c>
      <c r="BZ180" s="228" t="str">
        <f>IF([2]相关演算!BZ180="","",[2]相关演算!BZ180)</f>
        <v/>
      </c>
      <c r="CA180" s="228" t="str">
        <f>IF([2]相关演算!CA180="","",[2]相关演算!CA180)</f>
        <v/>
      </c>
      <c r="CB180" s="228" t="str">
        <f>IF([2]相关演算!CB180="","",[2]相关演算!CB180)</f>
        <v/>
      </c>
      <c r="CC180" s="228" t="str">
        <f>IF([2]相关演算!CC180="","",[2]相关演算!CC180)</f>
        <v/>
      </c>
      <c r="CD180" s="228" t="str">
        <f>IF([2]相关演算!CD180="","",[2]相关演算!CD180)</f>
        <v/>
      </c>
      <c r="CE180" s="228" t="str">
        <f>IF([2]相关演算!CE180="","",[2]相关演算!CE180)</f>
        <v/>
      </c>
      <c r="CF180" s="228" t="str">
        <f>IF([2]相关演算!CF180="","",[2]相关演算!CF180)</f>
        <v/>
      </c>
      <c r="CG180" s="228" t="str">
        <f>IF([2]相关演算!CG180="","",[2]相关演算!CG180)</f>
        <v/>
      </c>
      <c r="CH180" s="228" t="str">
        <f>IF([2]相关演算!CH180="","",[2]相关演算!CH180)</f>
        <v/>
      </c>
      <c r="CI180" s="228" t="str">
        <f>IF([2]相关演算!CI180="","",[2]相关演算!CI180)</f>
        <v/>
      </c>
      <c r="CJ180" s="228" t="str">
        <f>IF([2]相关演算!CJ180="","",[2]相关演算!CJ180)</f>
        <v/>
      </c>
      <c r="CK180" s="228" t="str">
        <f>IF([2]相关演算!CK180="","",[2]相关演算!CK180)</f>
        <v/>
      </c>
      <c r="CL180" s="228" t="str">
        <f>IF([2]相关演算!CL180="","",[2]相关演算!CL180)</f>
        <v/>
      </c>
      <c r="CM180" s="228" t="str">
        <f>IF([2]相关演算!CM180="","",[2]相关演算!CM180)</f>
        <v/>
      </c>
      <c r="CN180" s="228" t="str">
        <f>IF([2]相关演算!CN180="","",[2]相关演算!CN180)</f>
        <v/>
      </c>
      <c r="CO180" s="228" t="str">
        <f>IF([2]相关演算!CO180="","",[2]相关演算!CO180)</f>
        <v/>
      </c>
      <c r="CP180" s="228" t="str">
        <f>IF([2]相关演算!CP180="","",[2]相关演算!CP180)</f>
        <v/>
      </c>
      <c r="CQ180" s="228" t="str">
        <f>IF([2]相关演算!CQ180="","",[2]相关演算!CQ180)</f>
        <v/>
      </c>
      <c r="CR180" s="228" t="str">
        <f>IF([2]相关演算!CR180="","",[2]相关演算!CR180)</f>
        <v/>
      </c>
      <c r="CS180" s="228" t="str">
        <f>IF([2]相关演算!CS180="","",[2]相关演算!CS180)</f>
        <v/>
      </c>
      <c r="CT180" s="228" t="str">
        <f>IF([2]相关演算!CT180="","",[2]相关演算!CT180)</f>
        <v/>
      </c>
      <c r="CU180" s="228" t="str">
        <f>IF([2]相关演算!CU180="","",[2]相关演算!CU180)</f>
        <v/>
      </c>
      <c r="CV180" s="228" t="str">
        <f>IF([2]相关演算!CV180="","",[2]相关演算!CV180)</f>
        <v/>
      </c>
      <c r="CW180" s="228" t="str">
        <f>IF([2]相关演算!CW180="","",[2]相关演算!CW180)</f>
        <v/>
      </c>
      <c r="CX180" s="228" t="str">
        <f>IF([2]相关演算!CX180="","",[2]相关演算!CX180)</f>
        <v/>
      </c>
      <c r="CY180" s="228" t="str">
        <f>IF([2]相关演算!CY180="","",[2]相关演算!CY180)</f>
        <v/>
      </c>
      <c r="CZ180" s="228" t="str">
        <f>IF([2]相关演算!CZ180="","",[2]相关演算!CZ180)</f>
        <v/>
      </c>
      <c r="DA180" s="228" t="str">
        <f>IF([2]相关演算!DA180="","",[2]相关演算!DA180)</f>
        <v/>
      </c>
      <c r="DB180" s="228" t="str">
        <f>IF([2]相关演算!DB180="","",[2]相关演算!DB180)</f>
        <v/>
      </c>
      <c r="DC180" s="228" t="str">
        <f>IF([2]相关演算!DC180="","",[2]相关演算!DC180)</f>
        <v/>
      </c>
      <c r="DD180" s="228" t="str">
        <f>IF([2]相关演算!DD180="","",[2]相关演算!DD180)</f>
        <v/>
      </c>
      <c r="DE180" s="228" t="str">
        <f>IF([2]相关演算!DE180="","",[2]相关演算!DE180)</f>
        <v/>
      </c>
      <c r="DF180" s="228" t="str">
        <f>IF([2]相关演算!DF180="","",[2]相关演算!DF180)</f>
        <v/>
      </c>
      <c r="DG180" s="228" t="str">
        <f>IF([2]相关演算!DG180="","",[2]相关演算!DG180)</f>
        <v/>
      </c>
      <c r="DH180" s="228" t="str">
        <f>IF([2]相关演算!DH180="","",[2]相关演算!DH180)</f>
        <v/>
      </c>
      <c r="DI180" s="228" t="str">
        <f>IF([2]相关演算!DI180="","",[2]相关演算!DI180)</f>
        <v/>
      </c>
      <c r="DJ180" s="228" t="str">
        <f>IF([2]相关演算!DJ180="","",[2]相关演算!DJ180)</f>
        <v/>
      </c>
      <c r="DK180" s="228" t="str">
        <f>IF([2]相关演算!DK180="","",[2]相关演算!DK180)</f>
        <v/>
      </c>
      <c r="DL180" s="228" t="str">
        <f>IF([2]相关演算!DL180="","",[2]相关演算!DL180)</f>
        <v/>
      </c>
      <c r="DM180" s="228" t="str">
        <f>IF([2]相关演算!DM180="","",[2]相关演算!DM180)</f>
        <v/>
      </c>
      <c r="DN180" s="228" t="str">
        <f>IF([2]相关演算!DN180="","",[2]相关演算!DN180)</f>
        <v/>
      </c>
      <c r="DO180" s="228" t="str">
        <f>IF([2]相关演算!DO180="","",[2]相关演算!DO180)</f>
        <v/>
      </c>
      <c r="DP180" s="228" t="str">
        <f>IF([2]相关演算!DP180="","",[2]相关演算!DP180)</f>
        <v/>
      </c>
      <c r="DQ180" s="228" t="str">
        <f>IF([2]相关演算!DQ180="","",[2]相关演算!DQ180)</f>
        <v/>
      </c>
      <c r="DR180" s="228" t="str">
        <f>IF([2]相关演算!DR180="","",[2]相关演算!DR180)</f>
        <v/>
      </c>
      <c r="DS180" s="228" t="str">
        <f>IF([2]相关演算!DS180="","",[2]相关演算!DS180)</f>
        <v/>
      </c>
      <c r="DT180" s="228" t="str">
        <f>IF([2]相关演算!DT180="","",[2]相关演算!DT180)</f>
        <v/>
      </c>
      <c r="DU180" s="228" t="str">
        <f>IF([2]相关演算!DU180="","",[2]相关演算!DU180)</f>
        <v/>
      </c>
      <c r="DV180" s="228" t="str">
        <f>IF([2]相关演算!DV180="","",[2]相关演算!DV180)</f>
        <v/>
      </c>
      <c r="DW180" s="228" t="str">
        <f>IF([2]相关演算!DW180="","",[2]相关演算!DW180)</f>
        <v/>
      </c>
      <c r="DX180" s="228" t="str">
        <f>IF([2]相关演算!DX180="","",[2]相关演算!DX180)</f>
        <v/>
      </c>
      <c r="DY180" s="228" t="str">
        <f>IF([2]相关演算!DY180="","",[2]相关演算!DY180)</f>
        <v/>
      </c>
      <c r="DZ180" s="228" t="str">
        <f>IF([2]相关演算!DZ180="","",[2]相关演算!DZ180)</f>
        <v/>
      </c>
      <c r="EA180" s="228" t="str">
        <f>IF([2]相关演算!EA180="","",[2]相关演算!EA180)</f>
        <v/>
      </c>
      <c r="EB180" s="228" t="str">
        <f>IF([2]相关演算!EB180="","",[2]相关演算!EB180)</f>
        <v/>
      </c>
      <c r="EC180" s="228" t="str">
        <f>IF([2]相关演算!EC180="","",[2]相关演算!EC180)</f>
        <v/>
      </c>
      <c r="ED180" s="228" t="str">
        <f>IF([2]相关演算!ED180="","",[2]相关演算!ED180)</f>
        <v/>
      </c>
      <c r="EE180" s="228" t="str">
        <f>IF([2]相关演算!EE180="","",[2]相关演算!EE180)</f>
        <v/>
      </c>
      <c r="EF180" s="228" t="str">
        <f>IF([2]相关演算!EF180="","",[2]相关演算!EF180)</f>
        <v/>
      </c>
      <c r="EG180" s="228" t="str">
        <f>IF([2]相关演算!EG180="","",[2]相关演算!EG180)</f>
        <v/>
      </c>
      <c r="EH180" s="228" t="str">
        <f>IF([2]相关演算!EH180="","",[2]相关演算!EH180)</f>
        <v/>
      </c>
      <c r="EI180" s="228" t="str">
        <f>IF([2]相关演算!EI180="","",[2]相关演算!EI180)</f>
        <v/>
      </c>
      <c r="EJ180" s="228" t="str">
        <f>IF([2]相关演算!EJ180="","",[2]相关演算!EJ180)</f>
        <v/>
      </c>
      <c r="EK180" s="228" t="str">
        <f>IF([2]相关演算!EK180="","",[2]相关演算!EK180)</f>
        <v/>
      </c>
      <c r="EL180" s="228" t="str">
        <f>IF([2]相关演算!EL180="","",[2]相关演算!EL180)</f>
        <v/>
      </c>
      <c r="EM180" s="228" t="str">
        <f>IF([2]相关演算!EM180="","",[2]相关演算!EM180)</f>
        <v/>
      </c>
      <c r="EN180" s="228" t="str">
        <f>IF([2]相关演算!EN180="","",[2]相关演算!EN180)</f>
        <v/>
      </c>
      <c r="EO180" s="228" t="str">
        <f>IF([2]相关演算!EO180="","",[2]相关演算!EO180)</f>
        <v/>
      </c>
      <c r="EP180" s="228" t="str">
        <f>IF([2]相关演算!EP180="","",[2]相关演算!EP180)</f>
        <v/>
      </c>
      <c r="EQ180" s="228" t="str">
        <f>IF([2]相关演算!EQ180="","",[2]相关演算!EQ180)</f>
        <v/>
      </c>
      <c r="ER180" s="228" t="str">
        <f>IF([2]相关演算!ER180="","",[2]相关演算!ER180)</f>
        <v/>
      </c>
      <c r="ES180" s="228" t="str">
        <f>IF([2]相关演算!ES180="","",[2]相关演算!ES180)</f>
        <v/>
      </c>
      <c r="ET180" s="228" t="str">
        <f>IF([2]相关演算!ET180="","",[2]相关演算!ET180)</f>
        <v/>
      </c>
      <c r="EU180" s="228" t="str">
        <f>IF([2]相关演算!EU180="","",[2]相关演算!EU180)</f>
        <v/>
      </c>
      <c r="EV180" s="228" t="str">
        <f>IF([2]相关演算!EV180="","",[2]相关演算!EV180)</f>
        <v/>
      </c>
      <c r="EW180" s="228" t="str">
        <f>IF([2]相关演算!EW180="","",[2]相关演算!EW180)</f>
        <v/>
      </c>
      <c r="EX180" s="228" t="str">
        <f>IF([2]相关演算!EX180="","",[2]相关演算!EX180)</f>
        <v/>
      </c>
      <c r="EY180" s="228" t="str">
        <f>IF([2]相关演算!EY180="","",[2]相关演算!EY180)</f>
        <v/>
      </c>
      <c r="EZ180" s="228" t="str">
        <f>IF([2]相关演算!EZ180="","",[2]相关演算!EZ180)</f>
        <v/>
      </c>
      <c r="FA180" s="228" t="str">
        <f>IF([2]相关演算!FA180="","",[2]相关演算!FA180)</f>
        <v/>
      </c>
      <c r="FB180" s="228" t="str">
        <f>IF([2]相关演算!FB180="","",[2]相关演算!FB180)</f>
        <v/>
      </c>
      <c r="FC180" s="228" t="str">
        <f>IF([2]相关演算!FC180="","",[2]相关演算!FC180)</f>
        <v/>
      </c>
      <c r="FD180" s="228" t="str">
        <f>IF([2]相关演算!FD180="","",[2]相关演算!FD180)</f>
        <v/>
      </c>
      <c r="FE180" s="228" t="str">
        <f>IF([2]相关演算!FE180="","",[2]相关演算!FE180)</f>
        <v/>
      </c>
      <c r="FF180" s="228" t="str">
        <f>IF([2]相关演算!FF180="","",[2]相关演算!FF180)</f>
        <v/>
      </c>
      <c r="FG180" s="228" t="str">
        <f>IF([2]相关演算!FG180="","",[2]相关演算!FG180)</f>
        <v/>
      </c>
      <c r="FH180" s="228">
        <f>IF([2]相关演算!FH180="","",[2]相关演算!FH180)</f>
        <v>10165</v>
      </c>
      <c r="FI180" s="228" t="str">
        <f>IF([2]相关演算!FI180="","",[2]相关演算!FI180)</f>
        <v/>
      </c>
      <c r="FJ180" s="228" t="str">
        <f>IF([2]相关演算!FJ180="","",[2]相关演算!FJ180)</f>
        <v/>
      </c>
      <c r="FK180" s="228" t="str">
        <f>IF([2]相关演算!FK180="","",[2]相关演算!FK180)</f>
        <v/>
      </c>
      <c r="FL180" s="228" t="str">
        <f>IF([2]相关演算!FL180="","",[2]相关演算!FL180)</f>
        <v/>
      </c>
      <c r="FM180" s="228" t="str">
        <f>IF([2]相关演算!FM180="","",[2]相关演算!FM180)</f>
        <v/>
      </c>
      <c r="FN180" s="228" t="str">
        <f>IF([2]相关演算!FN180="","",[2]相关演算!FN180)</f>
        <v/>
      </c>
      <c r="FO180" s="228" t="str">
        <f>IF([2]相关演算!FO180="","",[2]相关演算!FO180)</f>
        <v/>
      </c>
      <c r="FP180" s="228" t="str">
        <f>IF([2]相关演算!FP180="","",[2]相关演算!FP180)</f>
        <v/>
      </c>
      <c r="FQ180" s="228" t="str">
        <f>IF([2]相关演算!FQ180="","",[2]相关演算!FQ180)</f>
        <v/>
      </c>
      <c r="FR180" s="228" t="str">
        <f>IF([2]相关演算!FR180="","",[2]相关演算!FR180)</f>
        <v/>
      </c>
      <c r="FS180" s="228" t="str">
        <f>IF([2]相关演算!FS180="","",[2]相关演算!FS180)</f>
        <v/>
      </c>
      <c r="FT180" s="228" t="str">
        <f>IF([2]相关演算!FT180="","",[2]相关演算!FT180)</f>
        <v/>
      </c>
      <c r="FU180" s="228" t="str">
        <f>IF([2]相关演算!FU180="","",[2]相关演算!FU180)</f>
        <v/>
      </c>
      <c r="FV180" s="228" t="str">
        <f>IF([2]相关演算!FV180="","",[2]相关演算!FV180)</f>
        <v/>
      </c>
      <c r="FW180" s="228" t="str">
        <f>IF([2]相关演算!FW180="","",[2]相关演算!FW180)</f>
        <v/>
      </c>
      <c r="FX180" s="228" t="str">
        <f>IF([2]相关演算!FX180="","",[2]相关演算!FX180)</f>
        <v/>
      </c>
      <c r="FY180" s="228" t="str">
        <f>IF([2]相关演算!FY180="","",[2]相关演算!FY180)</f>
        <v/>
      </c>
      <c r="FZ180" s="228" t="str">
        <f>IF([2]相关演算!FZ180="","",[2]相关演算!FZ180)</f>
        <v/>
      </c>
      <c r="GA180" s="228" t="str">
        <f>IF([2]相关演算!GA180="","",[2]相关演算!GA180)</f>
        <v/>
      </c>
      <c r="GB180" s="228" t="str">
        <f>IF([2]相关演算!GB180="","",[2]相关演算!GB180)</f>
        <v/>
      </c>
      <c r="GC180" s="228" t="str">
        <f>IF([2]相关演算!GC180="","",[2]相关演算!GC180)</f>
        <v/>
      </c>
      <c r="GD180" s="228" t="str">
        <f>IF([2]相关演算!GD180="","",[2]相关演算!GD180)</f>
        <v/>
      </c>
      <c r="GE180" s="228" t="str">
        <f>IF([2]相关演算!GE180="","",[2]相关演算!GE180)</f>
        <v/>
      </c>
      <c r="GF180" s="228" t="str">
        <f>IF([2]相关演算!GF180="","",[2]相关演算!GF180)</f>
        <v/>
      </c>
      <c r="GG180" s="228" t="str">
        <f>IF([2]相关演算!GG180="","",[2]相关演算!GG180)</f>
        <v/>
      </c>
      <c r="GH180" s="228" t="str">
        <f>IF([2]相关演算!GH180="","",[2]相关演算!GH180)</f>
        <v/>
      </c>
      <c r="GI180" s="228" t="str">
        <f>IF([2]相关演算!GI180="","",[2]相关演算!GI180)</f>
        <v/>
      </c>
      <c r="GJ180" s="228" t="str">
        <f>IF([2]相关演算!GJ180="","",[2]相关演算!GJ180)</f>
        <v/>
      </c>
      <c r="GK180" s="228" t="str">
        <f>IF([2]相关演算!GK180="","",[2]相关演算!GK180)</f>
        <v/>
      </c>
      <c r="GL180" s="228" t="str">
        <f>IF([2]相关演算!GL180="","",[2]相关演算!GL180)</f>
        <v/>
      </c>
      <c r="GM180" s="228" t="str">
        <f>IF([2]相关演算!GM180="","",[2]相关演算!GM180)</f>
        <v/>
      </c>
      <c r="GN180" s="228" t="str">
        <f>IF([2]相关演算!GN180="","",[2]相关演算!GN180)</f>
        <v/>
      </c>
      <c r="GO180" s="228" t="str">
        <f>IF([2]相关演算!GO180="","",[2]相关演算!GO180)</f>
        <v/>
      </c>
      <c r="GP180" s="228" t="str">
        <f>IF([2]相关演算!GP180="","",[2]相关演算!GP180)</f>
        <v/>
      </c>
      <c r="GQ180" s="228" t="str">
        <f>IF([2]相关演算!GQ180="","",[2]相关演算!GQ180)</f>
        <v/>
      </c>
      <c r="GR180" s="228" t="str">
        <f>IF([2]相关演算!GR180="","",[2]相关演算!GR180)</f>
        <v/>
      </c>
      <c r="GS180" s="228" t="str">
        <f>IF([2]相关演算!GS180="","",[2]相关演算!GS180)</f>
        <v/>
      </c>
      <c r="GT180" s="228" t="str">
        <f>IF([2]相关演算!GT180="","",[2]相关演算!GT180)</f>
        <v/>
      </c>
      <c r="GU180" s="228" t="str">
        <f>IF([2]相关演算!GU180="","",[2]相关演算!GU180)</f>
        <v/>
      </c>
      <c r="GV180" s="228" t="str">
        <f>IF([2]相关演算!GV180="","",[2]相关演算!GV180)</f>
        <v/>
      </c>
      <c r="GW180" s="228" t="str">
        <f>IF([2]相关演算!GW180="","",[2]相关演算!GW180)</f>
        <v/>
      </c>
      <c r="GX180" s="228" t="str">
        <f>IF([2]相关演算!GX180="","",[2]相关演算!GX180)</f>
        <v/>
      </c>
      <c r="GY180" s="228" t="str">
        <f>IF([2]相关演算!GY180="","",[2]相关演算!GY180)</f>
        <v/>
      </c>
      <c r="GZ180" s="228" t="str">
        <f>IF([2]相关演算!GZ180="","",[2]相关演算!GZ180)</f>
        <v/>
      </c>
    </row>
    <row r="181" spans="1:208">
      <c r="A181" s="228" t="str">
        <f>IF([2]相关演算!A181="","",[2]相关演算!A181)</f>
        <v/>
      </c>
      <c r="B181" s="228" t="str">
        <f>IF([2]相关演算!B181="","",[2]相关演算!B181)</f>
        <v/>
      </c>
      <c r="C181" s="228" t="str">
        <f>IF([2]相关演算!C181="","",[2]相关演算!C181)</f>
        <v/>
      </c>
      <c r="D181" s="228" t="str">
        <f>IF([2]相关演算!D181="","",[2]相关演算!D181)</f>
        <v/>
      </c>
      <c r="E181" s="228" t="str">
        <f>IF([2]相关演算!E181="","",[2]相关演算!E181)</f>
        <v/>
      </c>
      <c r="F181" s="228" t="str">
        <f>IF([2]相关演算!F181="","",[2]相关演算!F181)</f>
        <v/>
      </c>
      <c r="G181" s="228" t="str">
        <f>IF([2]相关演算!G181="","",[2]相关演算!G181)</f>
        <v/>
      </c>
      <c r="H181" s="228" t="str">
        <f>IF([2]相关演算!H181="","",[2]相关演算!H181)</f>
        <v/>
      </c>
      <c r="I181" s="228" t="str">
        <f>IF([2]相关演算!I181="","",[2]相关演算!I181)</f>
        <v/>
      </c>
      <c r="J181" s="228" t="str">
        <f>IF([2]相关演算!J181="","",[2]相关演算!J181)</f>
        <v/>
      </c>
      <c r="K181" s="228" t="str">
        <f>IF([2]相关演算!K181="","",[2]相关演算!K181)</f>
        <v/>
      </c>
      <c r="L181" s="228" t="str">
        <f>IF([2]相关演算!L181="","",[2]相关演算!L181)</f>
        <v/>
      </c>
      <c r="M181" s="228" t="str">
        <f>IF([2]相关演算!M181="","",[2]相关演算!M181)</f>
        <v/>
      </c>
      <c r="N181" s="228" t="str">
        <f>IF([2]相关演算!N181="","",[2]相关演算!N181)</f>
        <v/>
      </c>
      <c r="O181" s="228" t="str">
        <f>IF([2]相关演算!O181="","",[2]相关演算!O181)</f>
        <v/>
      </c>
      <c r="P181" s="228" t="str">
        <f>IF([2]相关演算!P181="","",[2]相关演算!P181)</f>
        <v/>
      </c>
      <c r="Q181" s="228" t="str">
        <f>IF([2]相关演算!Q181="","",[2]相关演算!Q181)</f>
        <v/>
      </c>
      <c r="R181" s="228" t="str">
        <f>IF([2]相关演算!R181="","",[2]相关演算!R181)</f>
        <v/>
      </c>
      <c r="S181" s="228" t="str">
        <f>IF([2]相关演算!S181="","",[2]相关演算!S181)</f>
        <v/>
      </c>
      <c r="T181" s="228" t="str">
        <f>IF([2]相关演算!T181="","",[2]相关演算!T181)</f>
        <v/>
      </c>
      <c r="U181" s="228" t="str">
        <f>IF([2]相关演算!U181="","",[2]相关演算!U181)</f>
        <v/>
      </c>
      <c r="V181" s="228" t="str">
        <f>IF([2]相关演算!V181="","",[2]相关演算!V181)</f>
        <v/>
      </c>
      <c r="W181" s="228" t="str">
        <f>IF([2]相关演算!W181="","",[2]相关演算!W181)</f>
        <v/>
      </c>
      <c r="X181" s="228" t="str">
        <f>IF([2]相关演算!X181="","",[2]相关演算!X181)</f>
        <v/>
      </c>
      <c r="Y181" s="228" t="str">
        <f>IF([2]相关演算!Y181="","",[2]相关演算!Y181)</f>
        <v/>
      </c>
      <c r="Z181" s="228" t="str">
        <f>IF([2]相关演算!Z181="","",[2]相关演算!Z181)</f>
        <v/>
      </c>
      <c r="AA181" s="228" t="str">
        <f>IF([2]相关演算!AA181="","",[2]相关演算!AA181)</f>
        <v/>
      </c>
      <c r="AB181" s="228" t="str">
        <f>IF([2]相关演算!AB181="","",[2]相关演算!AB181)</f>
        <v/>
      </c>
      <c r="AC181" s="228" t="str">
        <f>IF([2]相关演算!AC181="","",[2]相关演算!AC181)</f>
        <v/>
      </c>
      <c r="AD181" s="228" t="str">
        <f>IF([2]相关演算!AD181="","",[2]相关演算!AD181)</f>
        <v/>
      </c>
      <c r="AE181" s="228" t="str">
        <f>IF([2]相关演算!AE181="","",[2]相关演算!AE181)</f>
        <v/>
      </c>
      <c r="AF181" s="228" t="str">
        <f>IF([2]相关演算!AF181="","",[2]相关演算!AF181)</f>
        <v/>
      </c>
      <c r="AG181" s="228" t="str">
        <f>IF([2]相关演算!AG181="","",[2]相关演算!AG181)</f>
        <v/>
      </c>
      <c r="AH181" s="228" t="str">
        <f>IF([2]相关演算!AH181="","",[2]相关演算!AH181)</f>
        <v/>
      </c>
      <c r="AI181" s="228" t="str">
        <f>IF([2]相关演算!AI181="","",[2]相关演算!AI181)</f>
        <v/>
      </c>
      <c r="AJ181" s="228" t="str">
        <f>IF([2]相关演算!AJ181="","",[2]相关演算!AJ181)</f>
        <v/>
      </c>
      <c r="AK181" s="228" t="str">
        <f>IF([2]相关演算!AK181="","",[2]相关演算!AK181)</f>
        <v/>
      </c>
      <c r="AL181" s="228" t="str">
        <f>IF([2]相关演算!AL181="","",[2]相关演算!AL181)</f>
        <v/>
      </c>
      <c r="AM181" s="228" t="str">
        <f>IF([2]相关演算!AM181="","",[2]相关演算!AM181)</f>
        <v/>
      </c>
      <c r="AN181" s="228" t="str">
        <f>IF([2]相关演算!AN181="","",[2]相关演算!AN181)</f>
        <v/>
      </c>
      <c r="AO181" s="228" t="str">
        <f>IF([2]相关演算!AO181="","",[2]相关演算!AO181)</f>
        <v/>
      </c>
      <c r="AP181" s="228" t="str">
        <f>IF([2]相关演算!AP181="","",[2]相关演算!AP181)</f>
        <v/>
      </c>
      <c r="AQ181" s="228" t="str">
        <f>IF([2]相关演算!AQ181="","",[2]相关演算!AQ181)</f>
        <v/>
      </c>
      <c r="AR181" s="228" t="str">
        <f>IF([2]相关演算!AR181="","",[2]相关演算!AR181)</f>
        <v/>
      </c>
      <c r="AS181" s="228" t="str">
        <f>IF([2]相关演算!AS181="","",[2]相关演算!AS181)</f>
        <v/>
      </c>
      <c r="AT181" s="228" t="str">
        <f>IF([2]相关演算!AT181="","",[2]相关演算!AT181)</f>
        <v/>
      </c>
      <c r="AU181" s="228" t="str">
        <f>IF([2]相关演算!AU181="","",[2]相关演算!AU181)</f>
        <v/>
      </c>
      <c r="AV181" s="228" t="str">
        <f>IF([2]相关演算!AV181="","",[2]相关演算!AV181)</f>
        <v/>
      </c>
      <c r="AW181" s="228" t="str">
        <f>IF([2]相关演算!AW181="","",[2]相关演算!AW181)</f>
        <v/>
      </c>
      <c r="AX181" s="228" t="str">
        <f>IF([2]相关演算!AX181="","",[2]相关演算!AX181)</f>
        <v/>
      </c>
      <c r="AY181" s="228" t="str">
        <f>IF([2]相关演算!AY181="","",[2]相关演算!AY181)</f>
        <v/>
      </c>
      <c r="AZ181" s="228" t="str">
        <f>IF([2]相关演算!AZ181="","",[2]相关演算!AZ181)</f>
        <v/>
      </c>
      <c r="BA181" s="228" t="str">
        <f>IF([2]相关演算!BA181="","",[2]相关演算!BA181)</f>
        <v/>
      </c>
      <c r="BB181" s="228" t="str">
        <f>IF([2]相关演算!BB181="","",[2]相关演算!BB181)</f>
        <v/>
      </c>
      <c r="BC181" s="228" t="str">
        <f>IF([2]相关演算!BC181="","",[2]相关演算!BC181)</f>
        <v/>
      </c>
      <c r="BD181" s="228" t="str">
        <f>IF([2]相关演算!BD181="","",[2]相关演算!BD181)</f>
        <v/>
      </c>
      <c r="BE181" s="228" t="str">
        <f>IF([2]相关演算!BE181="","",[2]相关演算!BE181)</f>
        <v/>
      </c>
      <c r="BF181" s="228" t="str">
        <f>IF([2]相关演算!BF181="","",[2]相关演算!BF181)</f>
        <v/>
      </c>
      <c r="BG181" s="228" t="str">
        <f>IF([2]相关演算!BG181="","",[2]相关演算!BG181)</f>
        <v/>
      </c>
      <c r="BH181" s="228" t="str">
        <f>IF([2]相关演算!BH181="","",[2]相关演算!BH181)</f>
        <v/>
      </c>
      <c r="BI181" s="228" t="str">
        <f>IF([2]相关演算!BI181="","",[2]相关演算!BI181)</f>
        <v/>
      </c>
      <c r="BJ181" s="228" t="str">
        <f>IF([2]相关演算!BJ181="","",[2]相关演算!BJ181)</f>
        <v/>
      </c>
      <c r="BK181" s="228" t="str">
        <f>IF([2]相关演算!BK181="","",[2]相关演算!BK181)</f>
        <v/>
      </c>
      <c r="BL181" s="228" t="str">
        <f>IF([2]相关演算!BL181="","",[2]相关演算!BL181)</f>
        <v/>
      </c>
      <c r="BM181" s="228" t="str">
        <f>IF([2]相关演算!BM181="","",[2]相关演算!BM181)</f>
        <v/>
      </c>
      <c r="BN181" s="228" t="str">
        <f>IF([2]相关演算!BN181="","",[2]相关演算!BN181)</f>
        <v/>
      </c>
      <c r="BO181" s="228" t="str">
        <f>IF([2]相关演算!BO181="","",[2]相关演算!BO181)</f>
        <v/>
      </c>
      <c r="BP181" s="228" t="str">
        <f>IF([2]相关演算!BP181="","",[2]相关演算!BP181)</f>
        <v/>
      </c>
      <c r="BQ181" s="228" t="str">
        <f>IF([2]相关演算!BQ181="","",[2]相关演算!BQ181)</f>
        <v/>
      </c>
      <c r="BR181" s="228" t="str">
        <f>IF([2]相关演算!BR181="","",[2]相关演算!BR181)</f>
        <v/>
      </c>
      <c r="BS181" s="228" t="str">
        <f>IF([2]相关演算!BS181="","",[2]相关演算!BS181)</f>
        <v/>
      </c>
      <c r="BT181" s="228" t="str">
        <f>IF([2]相关演算!BT181="","",[2]相关演算!BT181)</f>
        <v/>
      </c>
      <c r="BU181" s="228" t="str">
        <f>IF([2]相关演算!BU181="","",[2]相关演算!BU181)</f>
        <v/>
      </c>
      <c r="BV181" s="228" t="str">
        <f>IF([2]相关演算!BV181="","",[2]相关演算!BV181)</f>
        <v/>
      </c>
      <c r="BW181" s="228" t="str">
        <f>IF([2]相关演算!BW181="","",[2]相关演算!BW181)</f>
        <v/>
      </c>
      <c r="BX181" s="228" t="str">
        <f>IF([2]相关演算!BX181="","",[2]相关演算!BX181)</f>
        <v/>
      </c>
      <c r="BY181" s="228" t="str">
        <f>IF([2]相关演算!BY181="","",[2]相关演算!BY181)</f>
        <v/>
      </c>
      <c r="BZ181" s="228" t="str">
        <f>IF([2]相关演算!BZ181="","",[2]相关演算!BZ181)</f>
        <v/>
      </c>
      <c r="CA181" s="228" t="str">
        <f>IF([2]相关演算!CA181="","",[2]相关演算!CA181)</f>
        <v/>
      </c>
      <c r="CB181" s="228" t="str">
        <f>IF([2]相关演算!CB181="","",[2]相关演算!CB181)</f>
        <v/>
      </c>
      <c r="CC181" s="228" t="str">
        <f>IF([2]相关演算!CC181="","",[2]相关演算!CC181)</f>
        <v/>
      </c>
      <c r="CD181" s="228" t="str">
        <f>IF([2]相关演算!CD181="","",[2]相关演算!CD181)</f>
        <v/>
      </c>
      <c r="CE181" s="228" t="str">
        <f>IF([2]相关演算!CE181="","",[2]相关演算!CE181)</f>
        <v/>
      </c>
      <c r="CF181" s="228" t="str">
        <f>IF([2]相关演算!CF181="","",[2]相关演算!CF181)</f>
        <v/>
      </c>
      <c r="CG181" s="228" t="str">
        <f>IF([2]相关演算!CG181="","",[2]相关演算!CG181)</f>
        <v/>
      </c>
      <c r="CH181" s="228" t="str">
        <f>IF([2]相关演算!CH181="","",[2]相关演算!CH181)</f>
        <v/>
      </c>
      <c r="CI181" s="228" t="str">
        <f>IF([2]相关演算!CI181="","",[2]相关演算!CI181)</f>
        <v/>
      </c>
      <c r="CJ181" s="228" t="str">
        <f>IF([2]相关演算!CJ181="","",[2]相关演算!CJ181)</f>
        <v/>
      </c>
      <c r="CK181" s="228" t="str">
        <f>IF([2]相关演算!CK181="","",[2]相关演算!CK181)</f>
        <v/>
      </c>
      <c r="CL181" s="228" t="str">
        <f>IF([2]相关演算!CL181="","",[2]相关演算!CL181)</f>
        <v/>
      </c>
      <c r="CM181" s="228" t="str">
        <f>IF([2]相关演算!CM181="","",[2]相关演算!CM181)</f>
        <v/>
      </c>
      <c r="CN181" s="228" t="str">
        <f>IF([2]相关演算!CN181="","",[2]相关演算!CN181)</f>
        <v/>
      </c>
      <c r="CO181" s="228" t="str">
        <f>IF([2]相关演算!CO181="","",[2]相关演算!CO181)</f>
        <v/>
      </c>
      <c r="CP181" s="228" t="str">
        <f>IF([2]相关演算!CP181="","",[2]相关演算!CP181)</f>
        <v/>
      </c>
      <c r="CQ181" s="228" t="str">
        <f>IF([2]相关演算!CQ181="","",[2]相关演算!CQ181)</f>
        <v/>
      </c>
      <c r="CR181" s="228" t="str">
        <f>IF([2]相关演算!CR181="","",[2]相关演算!CR181)</f>
        <v/>
      </c>
      <c r="CS181" s="228" t="str">
        <f>IF([2]相关演算!CS181="","",[2]相关演算!CS181)</f>
        <v/>
      </c>
      <c r="CT181" s="228" t="str">
        <f>IF([2]相关演算!CT181="","",[2]相关演算!CT181)</f>
        <v/>
      </c>
      <c r="CU181" s="228" t="str">
        <f>IF([2]相关演算!CU181="","",[2]相关演算!CU181)</f>
        <v/>
      </c>
      <c r="CV181" s="228" t="str">
        <f>IF([2]相关演算!CV181="","",[2]相关演算!CV181)</f>
        <v/>
      </c>
      <c r="CW181" s="228" t="str">
        <f>IF([2]相关演算!CW181="","",[2]相关演算!CW181)</f>
        <v/>
      </c>
      <c r="CX181" s="228" t="str">
        <f>IF([2]相关演算!CX181="","",[2]相关演算!CX181)</f>
        <v/>
      </c>
      <c r="CY181" s="228" t="str">
        <f>IF([2]相关演算!CY181="","",[2]相关演算!CY181)</f>
        <v/>
      </c>
      <c r="CZ181" s="228" t="str">
        <f>IF([2]相关演算!CZ181="","",[2]相关演算!CZ181)</f>
        <v/>
      </c>
      <c r="DA181" s="228" t="str">
        <f>IF([2]相关演算!DA181="","",[2]相关演算!DA181)</f>
        <v/>
      </c>
      <c r="DB181" s="228" t="str">
        <f>IF([2]相关演算!DB181="","",[2]相关演算!DB181)</f>
        <v/>
      </c>
      <c r="DC181" s="228" t="str">
        <f>IF([2]相关演算!DC181="","",[2]相关演算!DC181)</f>
        <v/>
      </c>
      <c r="DD181" s="228" t="str">
        <f>IF([2]相关演算!DD181="","",[2]相关演算!DD181)</f>
        <v/>
      </c>
      <c r="DE181" s="228" t="str">
        <f>IF([2]相关演算!DE181="","",[2]相关演算!DE181)</f>
        <v/>
      </c>
      <c r="DF181" s="228" t="str">
        <f>IF([2]相关演算!DF181="","",[2]相关演算!DF181)</f>
        <v/>
      </c>
      <c r="DG181" s="228" t="str">
        <f>IF([2]相关演算!DG181="","",[2]相关演算!DG181)</f>
        <v/>
      </c>
      <c r="DH181" s="228" t="str">
        <f>IF([2]相关演算!DH181="","",[2]相关演算!DH181)</f>
        <v/>
      </c>
      <c r="DI181" s="228" t="str">
        <f>IF([2]相关演算!DI181="","",[2]相关演算!DI181)</f>
        <v/>
      </c>
      <c r="DJ181" s="228" t="str">
        <f>IF([2]相关演算!DJ181="","",[2]相关演算!DJ181)</f>
        <v/>
      </c>
      <c r="DK181" s="228" t="str">
        <f>IF([2]相关演算!DK181="","",[2]相关演算!DK181)</f>
        <v/>
      </c>
      <c r="DL181" s="228" t="str">
        <f>IF([2]相关演算!DL181="","",[2]相关演算!DL181)</f>
        <v/>
      </c>
      <c r="DM181" s="228" t="str">
        <f>IF([2]相关演算!DM181="","",[2]相关演算!DM181)</f>
        <v/>
      </c>
      <c r="DN181" s="228" t="str">
        <f>IF([2]相关演算!DN181="","",[2]相关演算!DN181)</f>
        <v/>
      </c>
      <c r="DO181" s="228" t="str">
        <f>IF([2]相关演算!DO181="","",[2]相关演算!DO181)</f>
        <v/>
      </c>
      <c r="DP181" s="228" t="str">
        <f>IF([2]相关演算!DP181="","",[2]相关演算!DP181)</f>
        <v/>
      </c>
      <c r="DQ181" s="228" t="str">
        <f>IF([2]相关演算!DQ181="","",[2]相关演算!DQ181)</f>
        <v/>
      </c>
      <c r="DR181" s="228" t="str">
        <f>IF([2]相关演算!DR181="","",[2]相关演算!DR181)</f>
        <v/>
      </c>
      <c r="DS181" s="228" t="str">
        <f>IF([2]相关演算!DS181="","",[2]相关演算!DS181)</f>
        <v/>
      </c>
      <c r="DT181" s="228" t="str">
        <f>IF([2]相关演算!DT181="","",[2]相关演算!DT181)</f>
        <v/>
      </c>
      <c r="DU181" s="228" t="str">
        <f>IF([2]相关演算!DU181="","",[2]相关演算!DU181)</f>
        <v/>
      </c>
      <c r="DV181" s="228" t="str">
        <f>IF([2]相关演算!DV181="","",[2]相关演算!DV181)</f>
        <v/>
      </c>
      <c r="DW181" s="228" t="str">
        <f>IF([2]相关演算!DW181="","",[2]相关演算!DW181)</f>
        <v/>
      </c>
      <c r="DX181" s="228" t="str">
        <f>IF([2]相关演算!DX181="","",[2]相关演算!DX181)</f>
        <v/>
      </c>
      <c r="DY181" s="228" t="str">
        <f>IF([2]相关演算!DY181="","",[2]相关演算!DY181)</f>
        <v/>
      </c>
      <c r="DZ181" s="228" t="str">
        <f>IF([2]相关演算!DZ181="","",[2]相关演算!DZ181)</f>
        <v/>
      </c>
      <c r="EA181" s="228" t="str">
        <f>IF([2]相关演算!EA181="","",[2]相关演算!EA181)</f>
        <v/>
      </c>
      <c r="EB181" s="228" t="str">
        <f>IF([2]相关演算!EB181="","",[2]相关演算!EB181)</f>
        <v/>
      </c>
      <c r="EC181" s="228" t="str">
        <f>IF([2]相关演算!EC181="","",[2]相关演算!EC181)</f>
        <v/>
      </c>
      <c r="ED181" s="228" t="str">
        <f>IF([2]相关演算!ED181="","",[2]相关演算!ED181)</f>
        <v/>
      </c>
      <c r="EE181" s="228" t="str">
        <f>IF([2]相关演算!EE181="","",[2]相关演算!EE181)</f>
        <v/>
      </c>
      <c r="EF181" s="228" t="str">
        <f>IF([2]相关演算!EF181="","",[2]相关演算!EF181)</f>
        <v/>
      </c>
      <c r="EG181" s="228" t="str">
        <f>IF([2]相关演算!EG181="","",[2]相关演算!EG181)</f>
        <v/>
      </c>
      <c r="EH181" s="228" t="str">
        <f>IF([2]相关演算!EH181="","",[2]相关演算!EH181)</f>
        <v/>
      </c>
      <c r="EI181" s="228" t="str">
        <f>IF([2]相关演算!EI181="","",[2]相关演算!EI181)</f>
        <v/>
      </c>
      <c r="EJ181" s="228" t="str">
        <f>IF([2]相关演算!EJ181="","",[2]相关演算!EJ181)</f>
        <v/>
      </c>
      <c r="EK181" s="228" t="str">
        <f>IF([2]相关演算!EK181="","",[2]相关演算!EK181)</f>
        <v/>
      </c>
      <c r="EL181" s="228" t="str">
        <f>IF([2]相关演算!EL181="","",[2]相关演算!EL181)</f>
        <v/>
      </c>
      <c r="EM181" s="228" t="str">
        <f>IF([2]相关演算!EM181="","",[2]相关演算!EM181)</f>
        <v/>
      </c>
      <c r="EN181" s="228" t="str">
        <f>IF([2]相关演算!EN181="","",[2]相关演算!EN181)</f>
        <v/>
      </c>
      <c r="EO181" s="228" t="str">
        <f>IF([2]相关演算!EO181="","",[2]相关演算!EO181)</f>
        <v/>
      </c>
      <c r="EP181" s="228" t="str">
        <f>IF([2]相关演算!EP181="","",[2]相关演算!EP181)</f>
        <v/>
      </c>
      <c r="EQ181" s="228" t="str">
        <f>IF([2]相关演算!EQ181="","",[2]相关演算!EQ181)</f>
        <v/>
      </c>
      <c r="ER181" s="228" t="str">
        <f>IF([2]相关演算!ER181="","",[2]相关演算!ER181)</f>
        <v/>
      </c>
      <c r="ES181" s="228" t="str">
        <f>IF([2]相关演算!ES181="","",[2]相关演算!ES181)</f>
        <v/>
      </c>
      <c r="ET181" s="228" t="str">
        <f>IF([2]相关演算!ET181="","",[2]相关演算!ET181)</f>
        <v/>
      </c>
      <c r="EU181" s="228" t="str">
        <f>IF([2]相关演算!EU181="","",[2]相关演算!EU181)</f>
        <v/>
      </c>
      <c r="EV181" s="228" t="str">
        <f>IF([2]相关演算!EV181="","",[2]相关演算!EV181)</f>
        <v/>
      </c>
      <c r="EW181" s="228" t="str">
        <f>IF([2]相关演算!EW181="","",[2]相关演算!EW181)</f>
        <v/>
      </c>
      <c r="EX181" s="228" t="str">
        <f>IF([2]相关演算!EX181="","",[2]相关演算!EX181)</f>
        <v/>
      </c>
      <c r="EY181" s="228" t="str">
        <f>IF([2]相关演算!EY181="","",[2]相关演算!EY181)</f>
        <v/>
      </c>
      <c r="EZ181" s="228" t="str">
        <f>IF([2]相关演算!EZ181="","",[2]相关演算!EZ181)</f>
        <v/>
      </c>
      <c r="FA181" s="228" t="str">
        <f>IF([2]相关演算!FA181="","",[2]相关演算!FA181)</f>
        <v/>
      </c>
      <c r="FB181" s="228" t="str">
        <f>IF([2]相关演算!FB181="","",[2]相关演算!FB181)</f>
        <v/>
      </c>
      <c r="FC181" s="228" t="str">
        <f>IF([2]相关演算!FC181="","",[2]相关演算!FC181)</f>
        <v/>
      </c>
      <c r="FD181" s="228" t="str">
        <f>IF([2]相关演算!FD181="","",[2]相关演算!FD181)</f>
        <v/>
      </c>
      <c r="FE181" s="228" t="str">
        <f>IF([2]相关演算!FE181="","",[2]相关演算!FE181)</f>
        <v/>
      </c>
      <c r="FF181" s="228" t="str">
        <f>IF([2]相关演算!FF181="","",[2]相关演算!FF181)</f>
        <v/>
      </c>
      <c r="FG181" s="228" t="str">
        <f>IF([2]相关演算!FG181="","",[2]相关演算!FG181)</f>
        <v/>
      </c>
      <c r="FH181" s="228">
        <f>IF([2]相关演算!FH181="","",[2]相关演算!FH181)</f>
        <v>10166</v>
      </c>
      <c r="FI181" s="228" t="str">
        <f>IF([2]相关演算!FI181="","",[2]相关演算!FI181)</f>
        <v/>
      </c>
      <c r="FJ181" s="228" t="str">
        <f>IF([2]相关演算!FJ181="","",[2]相关演算!FJ181)</f>
        <v/>
      </c>
      <c r="FK181" s="228" t="str">
        <f>IF([2]相关演算!FK181="","",[2]相关演算!FK181)</f>
        <v/>
      </c>
      <c r="FL181" s="228" t="str">
        <f>IF([2]相关演算!FL181="","",[2]相关演算!FL181)</f>
        <v/>
      </c>
      <c r="FM181" s="228" t="str">
        <f>IF([2]相关演算!FM181="","",[2]相关演算!FM181)</f>
        <v/>
      </c>
      <c r="FN181" s="228" t="str">
        <f>IF([2]相关演算!FN181="","",[2]相关演算!FN181)</f>
        <v/>
      </c>
      <c r="FO181" s="228" t="str">
        <f>IF([2]相关演算!FO181="","",[2]相关演算!FO181)</f>
        <v/>
      </c>
      <c r="FP181" s="228" t="str">
        <f>IF([2]相关演算!FP181="","",[2]相关演算!FP181)</f>
        <v/>
      </c>
      <c r="FQ181" s="228" t="str">
        <f>IF([2]相关演算!FQ181="","",[2]相关演算!FQ181)</f>
        <v/>
      </c>
      <c r="FR181" s="228" t="str">
        <f>IF([2]相关演算!FR181="","",[2]相关演算!FR181)</f>
        <v/>
      </c>
      <c r="FS181" s="228" t="str">
        <f>IF([2]相关演算!FS181="","",[2]相关演算!FS181)</f>
        <v/>
      </c>
      <c r="FT181" s="228" t="str">
        <f>IF([2]相关演算!FT181="","",[2]相关演算!FT181)</f>
        <v/>
      </c>
      <c r="FU181" s="228" t="str">
        <f>IF([2]相关演算!FU181="","",[2]相关演算!FU181)</f>
        <v/>
      </c>
      <c r="FV181" s="228" t="str">
        <f>IF([2]相关演算!FV181="","",[2]相关演算!FV181)</f>
        <v/>
      </c>
      <c r="FW181" s="228" t="str">
        <f>IF([2]相关演算!FW181="","",[2]相关演算!FW181)</f>
        <v/>
      </c>
      <c r="FX181" s="228" t="str">
        <f>IF([2]相关演算!FX181="","",[2]相关演算!FX181)</f>
        <v/>
      </c>
      <c r="FY181" s="228" t="str">
        <f>IF([2]相关演算!FY181="","",[2]相关演算!FY181)</f>
        <v/>
      </c>
      <c r="FZ181" s="228" t="str">
        <f>IF([2]相关演算!FZ181="","",[2]相关演算!FZ181)</f>
        <v/>
      </c>
      <c r="GA181" s="228" t="str">
        <f>IF([2]相关演算!GA181="","",[2]相关演算!GA181)</f>
        <v/>
      </c>
      <c r="GB181" s="228" t="str">
        <f>IF([2]相关演算!GB181="","",[2]相关演算!GB181)</f>
        <v/>
      </c>
      <c r="GC181" s="228" t="str">
        <f>IF([2]相关演算!GC181="","",[2]相关演算!GC181)</f>
        <v/>
      </c>
      <c r="GD181" s="228" t="str">
        <f>IF([2]相关演算!GD181="","",[2]相关演算!GD181)</f>
        <v/>
      </c>
      <c r="GE181" s="228" t="str">
        <f>IF([2]相关演算!GE181="","",[2]相关演算!GE181)</f>
        <v/>
      </c>
      <c r="GF181" s="228" t="str">
        <f>IF([2]相关演算!GF181="","",[2]相关演算!GF181)</f>
        <v/>
      </c>
      <c r="GG181" s="228" t="str">
        <f>IF([2]相关演算!GG181="","",[2]相关演算!GG181)</f>
        <v/>
      </c>
      <c r="GH181" s="228" t="str">
        <f>IF([2]相关演算!GH181="","",[2]相关演算!GH181)</f>
        <v/>
      </c>
      <c r="GI181" s="228" t="str">
        <f>IF([2]相关演算!GI181="","",[2]相关演算!GI181)</f>
        <v/>
      </c>
      <c r="GJ181" s="228" t="str">
        <f>IF([2]相关演算!GJ181="","",[2]相关演算!GJ181)</f>
        <v/>
      </c>
      <c r="GK181" s="228" t="str">
        <f>IF([2]相关演算!GK181="","",[2]相关演算!GK181)</f>
        <v/>
      </c>
      <c r="GL181" s="228" t="str">
        <f>IF([2]相关演算!GL181="","",[2]相关演算!GL181)</f>
        <v/>
      </c>
      <c r="GM181" s="228" t="str">
        <f>IF([2]相关演算!GM181="","",[2]相关演算!GM181)</f>
        <v/>
      </c>
      <c r="GN181" s="228" t="str">
        <f>IF([2]相关演算!GN181="","",[2]相关演算!GN181)</f>
        <v/>
      </c>
      <c r="GO181" s="228" t="str">
        <f>IF([2]相关演算!GO181="","",[2]相关演算!GO181)</f>
        <v/>
      </c>
      <c r="GP181" s="228" t="str">
        <f>IF([2]相关演算!GP181="","",[2]相关演算!GP181)</f>
        <v/>
      </c>
      <c r="GQ181" s="228" t="str">
        <f>IF([2]相关演算!GQ181="","",[2]相关演算!GQ181)</f>
        <v/>
      </c>
      <c r="GR181" s="228" t="str">
        <f>IF([2]相关演算!GR181="","",[2]相关演算!GR181)</f>
        <v/>
      </c>
      <c r="GS181" s="228" t="str">
        <f>IF([2]相关演算!GS181="","",[2]相关演算!GS181)</f>
        <v/>
      </c>
      <c r="GT181" s="228" t="str">
        <f>IF([2]相关演算!GT181="","",[2]相关演算!GT181)</f>
        <v/>
      </c>
      <c r="GU181" s="228" t="str">
        <f>IF([2]相关演算!GU181="","",[2]相关演算!GU181)</f>
        <v/>
      </c>
      <c r="GV181" s="228" t="str">
        <f>IF([2]相关演算!GV181="","",[2]相关演算!GV181)</f>
        <v/>
      </c>
      <c r="GW181" s="228" t="str">
        <f>IF([2]相关演算!GW181="","",[2]相关演算!GW181)</f>
        <v/>
      </c>
      <c r="GX181" s="228" t="str">
        <f>IF([2]相关演算!GX181="","",[2]相关演算!GX181)</f>
        <v/>
      </c>
      <c r="GY181" s="228" t="str">
        <f>IF([2]相关演算!GY181="","",[2]相关演算!GY181)</f>
        <v/>
      </c>
      <c r="GZ181" s="228" t="str">
        <f>IF([2]相关演算!GZ181="","",[2]相关演算!GZ181)</f>
        <v/>
      </c>
    </row>
    <row r="182" spans="1:208">
      <c r="A182" s="228" t="str">
        <f>IF([2]相关演算!A182="","",[2]相关演算!A182)</f>
        <v/>
      </c>
      <c r="B182" s="228" t="str">
        <f>IF([2]相关演算!B182="","",[2]相关演算!B182)</f>
        <v/>
      </c>
      <c r="C182" s="228" t="str">
        <f>IF([2]相关演算!C182="","",[2]相关演算!C182)</f>
        <v/>
      </c>
      <c r="D182" s="228" t="str">
        <f>IF([2]相关演算!D182="","",[2]相关演算!D182)</f>
        <v/>
      </c>
      <c r="E182" s="228" t="str">
        <f>IF([2]相关演算!E182="","",[2]相关演算!E182)</f>
        <v/>
      </c>
      <c r="F182" s="228" t="str">
        <f>IF([2]相关演算!F182="","",[2]相关演算!F182)</f>
        <v/>
      </c>
      <c r="G182" s="228" t="str">
        <f>IF([2]相关演算!G182="","",[2]相关演算!G182)</f>
        <v/>
      </c>
      <c r="H182" s="228" t="str">
        <f>IF([2]相关演算!H182="","",[2]相关演算!H182)</f>
        <v/>
      </c>
      <c r="I182" s="228" t="str">
        <f>IF([2]相关演算!I182="","",[2]相关演算!I182)</f>
        <v/>
      </c>
      <c r="J182" s="228" t="str">
        <f>IF([2]相关演算!J182="","",[2]相关演算!J182)</f>
        <v/>
      </c>
      <c r="K182" s="228" t="str">
        <f>IF([2]相关演算!K182="","",[2]相关演算!K182)</f>
        <v/>
      </c>
      <c r="L182" s="228" t="str">
        <f>IF([2]相关演算!L182="","",[2]相关演算!L182)</f>
        <v/>
      </c>
      <c r="M182" s="228" t="str">
        <f>IF([2]相关演算!M182="","",[2]相关演算!M182)</f>
        <v/>
      </c>
      <c r="N182" s="228" t="str">
        <f>IF([2]相关演算!N182="","",[2]相关演算!N182)</f>
        <v/>
      </c>
      <c r="O182" s="228" t="str">
        <f>IF([2]相关演算!O182="","",[2]相关演算!O182)</f>
        <v/>
      </c>
      <c r="P182" s="228" t="str">
        <f>IF([2]相关演算!P182="","",[2]相关演算!P182)</f>
        <v/>
      </c>
      <c r="Q182" s="228" t="str">
        <f>IF([2]相关演算!Q182="","",[2]相关演算!Q182)</f>
        <v/>
      </c>
      <c r="R182" s="228" t="str">
        <f>IF([2]相关演算!R182="","",[2]相关演算!R182)</f>
        <v/>
      </c>
      <c r="S182" s="228" t="str">
        <f>IF([2]相关演算!S182="","",[2]相关演算!S182)</f>
        <v/>
      </c>
      <c r="T182" s="228" t="str">
        <f>IF([2]相关演算!T182="","",[2]相关演算!T182)</f>
        <v/>
      </c>
      <c r="U182" s="228" t="str">
        <f>IF([2]相关演算!U182="","",[2]相关演算!U182)</f>
        <v/>
      </c>
      <c r="V182" s="228" t="str">
        <f>IF([2]相关演算!V182="","",[2]相关演算!V182)</f>
        <v/>
      </c>
      <c r="W182" s="228" t="str">
        <f>IF([2]相关演算!W182="","",[2]相关演算!W182)</f>
        <v/>
      </c>
      <c r="X182" s="228" t="str">
        <f>IF([2]相关演算!X182="","",[2]相关演算!X182)</f>
        <v/>
      </c>
      <c r="Y182" s="228" t="str">
        <f>IF([2]相关演算!Y182="","",[2]相关演算!Y182)</f>
        <v/>
      </c>
      <c r="Z182" s="228" t="str">
        <f>IF([2]相关演算!Z182="","",[2]相关演算!Z182)</f>
        <v/>
      </c>
      <c r="AA182" s="228" t="str">
        <f>IF([2]相关演算!AA182="","",[2]相关演算!AA182)</f>
        <v/>
      </c>
      <c r="AB182" s="228" t="str">
        <f>IF([2]相关演算!AB182="","",[2]相关演算!AB182)</f>
        <v/>
      </c>
      <c r="AC182" s="228" t="str">
        <f>IF([2]相关演算!AC182="","",[2]相关演算!AC182)</f>
        <v/>
      </c>
      <c r="AD182" s="228" t="str">
        <f>IF([2]相关演算!AD182="","",[2]相关演算!AD182)</f>
        <v/>
      </c>
      <c r="AE182" s="228" t="str">
        <f>IF([2]相关演算!AE182="","",[2]相关演算!AE182)</f>
        <v/>
      </c>
      <c r="AF182" s="228" t="str">
        <f>IF([2]相关演算!AF182="","",[2]相关演算!AF182)</f>
        <v/>
      </c>
      <c r="AG182" s="228" t="str">
        <f>IF([2]相关演算!AG182="","",[2]相关演算!AG182)</f>
        <v/>
      </c>
      <c r="AH182" s="228" t="str">
        <f>IF([2]相关演算!AH182="","",[2]相关演算!AH182)</f>
        <v/>
      </c>
      <c r="AI182" s="228" t="str">
        <f>IF([2]相关演算!AI182="","",[2]相关演算!AI182)</f>
        <v/>
      </c>
      <c r="AJ182" s="228" t="str">
        <f>IF([2]相关演算!AJ182="","",[2]相关演算!AJ182)</f>
        <v/>
      </c>
      <c r="AK182" s="228" t="str">
        <f>IF([2]相关演算!AK182="","",[2]相关演算!AK182)</f>
        <v/>
      </c>
      <c r="AL182" s="228" t="str">
        <f>IF([2]相关演算!AL182="","",[2]相关演算!AL182)</f>
        <v/>
      </c>
      <c r="AM182" s="228" t="str">
        <f>IF([2]相关演算!AM182="","",[2]相关演算!AM182)</f>
        <v/>
      </c>
      <c r="AN182" s="228" t="str">
        <f>IF([2]相关演算!AN182="","",[2]相关演算!AN182)</f>
        <v/>
      </c>
      <c r="AO182" s="228" t="str">
        <f>IF([2]相关演算!AO182="","",[2]相关演算!AO182)</f>
        <v/>
      </c>
      <c r="AP182" s="228" t="str">
        <f>IF([2]相关演算!AP182="","",[2]相关演算!AP182)</f>
        <v/>
      </c>
      <c r="AQ182" s="228" t="str">
        <f>IF([2]相关演算!AQ182="","",[2]相关演算!AQ182)</f>
        <v/>
      </c>
      <c r="AR182" s="228" t="str">
        <f>IF([2]相关演算!AR182="","",[2]相关演算!AR182)</f>
        <v/>
      </c>
      <c r="AS182" s="228" t="str">
        <f>IF([2]相关演算!AS182="","",[2]相关演算!AS182)</f>
        <v/>
      </c>
      <c r="AT182" s="228" t="str">
        <f>IF([2]相关演算!AT182="","",[2]相关演算!AT182)</f>
        <v/>
      </c>
      <c r="AU182" s="228" t="str">
        <f>IF([2]相关演算!AU182="","",[2]相关演算!AU182)</f>
        <v/>
      </c>
      <c r="AV182" s="228" t="str">
        <f>IF([2]相关演算!AV182="","",[2]相关演算!AV182)</f>
        <v/>
      </c>
      <c r="AW182" s="228" t="str">
        <f>IF([2]相关演算!AW182="","",[2]相关演算!AW182)</f>
        <v/>
      </c>
      <c r="AX182" s="228" t="str">
        <f>IF([2]相关演算!AX182="","",[2]相关演算!AX182)</f>
        <v/>
      </c>
      <c r="AY182" s="228" t="str">
        <f>IF([2]相关演算!AY182="","",[2]相关演算!AY182)</f>
        <v/>
      </c>
      <c r="AZ182" s="228" t="str">
        <f>IF([2]相关演算!AZ182="","",[2]相关演算!AZ182)</f>
        <v/>
      </c>
      <c r="BA182" s="228" t="str">
        <f>IF([2]相关演算!BA182="","",[2]相关演算!BA182)</f>
        <v/>
      </c>
      <c r="BB182" s="228" t="str">
        <f>IF([2]相关演算!BB182="","",[2]相关演算!BB182)</f>
        <v/>
      </c>
      <c r="BC182" s="228" t="str">
        <f>IF([2]相关演算!BC182="","",[2]相关演算!BC182)</f>
        <v/>
      </c>
      <c r="BD182" s="228" t="str">
        <f>IF([2]相关演算!BD182="","",[2]相关演算!BD182)</f>
        <v/>
      </c>
      <c r="BE182" s="228" t="str">
        <f>IF([2]相关演算!BE182="","",[2]相关演算!BE182)</f>
        <v/>
      </c>
      <c r="BF182" s="228" t="str">
        <f>IF([2]相关演算!BF182="","",[2]相关演算!BF182)</f>
        <v/>
      </c>
      <c r="BG182" s="228" t="str">
        <f>IF([2]相关演算!BG182="","",[2]相关演算!BG182)</f>
        <v/>
      </c>
      <c r="BH182" s="228" t="str">
        <f>IF([2]相关演算!BH182="","",[2]相关演算!BH182)</f>
        <v/>
      </c>
      <c r="BI182" s="228" t="str">
        <f>IF([2]相关演算!BI182="","",[2]相关演算!BI182)</f>
        <v/>
      </c>
      <c r="BJ182" s="228" t="str">
        <f>IF([2]相关演算!BJ182="","",[2]相关演算!BJ182)</f>
        <v/>
      </c>
      <c r="BK182" s="228" t="str">
        <f>IF([2]相关演算!BK182="","",[2]相关演算!BK182)</f>
        <v/>
      </c>
      <c r="BL182" s="228" t="str">
        <f>IF([2]相关演算!BL182="","",[2]相关演算!BL182)</f>
        <v/>
      </c>
      <c r="BM182" s="228" t="str">
        <f>IF([2]相关演算!BM182="","",[2]相关演算!BM182)</f>
        <v/>
      </c>
      <c r="BN182" s="228" t="str">
        <f>IF([2]相关演算!BN182="","",[2]相关演算!BN182)</f>
        <v/>
      </c>
      <c r="BO182" s="228" t="str">
        <f>IF([2]相关演算!BO182="","",[2]相关演算!BO182)</f>
        <v/>
      </c>
      <c r="BP182" s="228" t="str">
        <f>IF([2]相关演算!BP182="","",[2]相关演算!BP182)</f>
        <v/>
      </c>
      <c r="BQ182" s="228" t="str">
        <f>IF([2]相关演算!BQ182="","",[2]相关演算!BQ182)</f>
        <v/>
      </c>
      <c r="BR182" s="228" t="str">
        <f>IF([2]相关演算!BR182="","",[2]相关演算!BR182)</f>
        <v/>
      </c>
      <c r="BS182" s="228" t="str">
        <f>IF([2]相关演算!BS182="","",[2]相关演算!BS182)</f>
        <v/>
      </c>
      <c r="BT182" s="228" t="str">
        <f>IF([2]相关演算!BT182="","",[2]相关演算!BT182)</f>
        <v/>
      </c>
      <c r="BU182" s="228" t="str">
        <f>IF([2]相关演算!BU182="","",[2]相关演算!BU182)</f>
        <v/>
      </c>
      <c r="BV182" s="228" t="str">
        <f>IF([2]相关演算!BV182="","",[2]相关演算!BV182)</f>
        <v/>
      </c>
      <c r="BW182" s="228" t="str">
        <f>IF([2]相关演算!BW182="","",[2]相关演算!BW182)</f>
        <v/>
      </c>
      <c r="BX182" s="228" t="str">
        <f>IF([2]相关演算!BX182="","",[2]相关演算!BX182)</f>
        <v/>
      </c>
      <c r="BY182" s="228" t="str">
        <f>IF([2]相关演算!BY182="","",[2]相关演算!BY182)</f>
        <v/>
      </c>
      <c r="BZ182" s="228" t="str">
        <f>IF([2]相关演算!BZ182="","",[2]相关演算!BZ182)</f>
        <v/>
      </c>
      <c r="CA182" s="228" t="str">
        <f>IF([2]相关演算!CA182="","",[2]相关演算!CA182)</f>
        <v/>
      </c>
      <c r="CB182" s="228" t="str">
        <f>IF([2]相关演算!CB182="","",[2]相关演算!CB182)</f>
        <v/>
      </c>
      <c r="CC182" s="228" t="str">
        <f>IF([2]相关演算!CC182="","",[2]相关演算!CC182)</f>
        <v/>
      </c>
      <c r="CD182" s="228" t="str">
        <f>IF([2]相关演算!CD182="","",[2]相关演算!CD182)</f>
        <v/>
      </c>
      <c r="CE182" s="228" t="str">
        <f>IF([2]相关演算!CE182="","",[2]相关演算!CE182)</f>
        <v/>
      </c>
      <c r="CF182" s="228" t="str">
        <f>IF([2]相关演算!CF182="","",[2]相关演算!CF182)</f>
        <v/>
      </c>
      <c r="CG182" s="228" t="str">
        <f>IF([2]相关演算!CG182="","",[2]相关演算!CG182)</f>
        <v/>
      </c>
      <c r="CH182" s="228" t="str">
        <f>IF([2]相关演算!CH182="","",[2]相关演算!CH182)</f>
        <v/>
      </c>
      <c r="CI182" s="228" t="str">
        <f>IF([2]相关演算!CI182="","",[2]相关演算!CI182)</f>
        <v/>
      </c>
      <c r="CJ182" s="228" t="str">
        <f>IF([2]相关演算!CJ182="","",[2]相关演算!CJ182)</f>
        <v/>
      </c>
      <c r="CK182" s="228" t="str">
        <f>IF([2]相关演算!CK182="","",[2]相关演算!CK182)</f>
        <v/>
      </c>
      <c r="CL182" s="228" t="str">
        <f>IF([2]相关演算!CL182="","",[2]相关演算!CL182)</f>
        <v/>
      </c>
      <c r="CM182" s="228" t="str">
        <f>IF([2]相关演算!CM182="","",[2]相关演算!CM182)</f>
        <v/>
      </c>
      <c r="CN182" s="228" t="str">
        <f>IF([2]相关演算!CN182="","",[2]相关演算!CN182)</f>
        <v/>
      </c>
      <c r="CO182" s="228" t="str">
        <f>IF([2]相关演算!CO182="","",[2]相关演算!CO182)</f>
        <v/>
      </c>
      <c r="CP182" s="228" t="str">
        <f>IF([2]相关演算!CP182="","",[2]相关演算!CP182)</f>
        <v/>
      </c>
      <c r="CQ182" s="228" t="str">
        <f>IF([2]相关演算!CQ182="","",[2]相关演算!CQ182)</f>
        <v/>
      </c>
      <c r="CR182" s="228" t="str">
        <f>IF([2]相关演算!CR182="","",[2]相关演算!CR182)</f>
        <v/>
      </c>
      <c r="CS182" s="228" t="str">
        <f>IF([2]相关演算!CS182="","",[2]相关演算!CS182)</f>
        <v/>
      </c>
      <c r="CT182" s="228" t="str">
        <f>IF([2]相关演算!CT182="","",[2]相关演算!CT182)</f>
        <v/>
      </c>
      <c r="CU182" s="228" t="str">
        <f>IF([2]相关演算!CU182="","",[2]相关演算!CU182)</f>
        <v/>
      </c>
      <c r="CV182" s="228" t="str">
        <f>IF([2]相关演算!CV182="","",[2]相关演算!CV182)</f>
        <v/>
      </c>
      <c r="CW182" s="228" t="str">
        <f>IF([2]相关演算!CW182="","",[2]相关演算!CW182)</f>
        <v/>
      </c>
      <c r="CX182" s="228" t="str">
        <f>IF([2]相关演算!CX182="","",[2]相关演算!CX182)</f>
        <v/>
      </c>
      <c r="CY182" s="228" t="str">
        <f>IF([2]相关演算!CY182="","",[2]相关演算!CY182)</f>
        <v/>
      </c>
      <c r="CZ182" s="228" t="str">
        <f>IF([2]相关演算!CZ182="","",[2]相关演算!CZ182)</f>
        <v/>
      </c>
      <c r="DA182" s="228" t="str">
        <f>IF([2]相关演算!DA182="","",[2]相关演算!DA182)</f>
        <v/>
      </c>
      <c r="DB182" s="228" t="str">
        <f>IF([2]相关演算!DB182="","",[2]相关演算!DB182)</f>
        <v/>
      </c>
      <c r="DC182" s="228" t="str">
        <f>IF([2]相关演算!DC182="","",[2]相关演算!DC182)</f>
        <v/>
      </c>
      <c r="DD182" s="228" t="str">
        <f>IF([2]相关演算!DD182="","",[2]相关演算!DD182)</f>
        <v/>
      </c>
      <c r="DE182" s="228" t="str">
        <f>IF([2]相关演算!DE182="","",[2]相关演算!DE182)</f>
        <v/>
      </c>
      <c r="DF182" s="228" t="str">
        <f>IF([2]相关演算!DF182="","",[2]相关演算!DF182)</f>
        <v/>
      </c>
      <c r="DG182" s="228" t="str">
        <f>IF([2]相关演算!DG182="","",[2]相关演算!DG182)</f>
        <v/>
      </c>
      <c r="DH182" s="228" t="str">
        <f>IF([2]相关演算!DH182="","",[2]相关演算!DH182)</f>
        <v/>
      </c>
      <c r="DI182" s="228" t="str">
        <f>IF([2]相关演算!DI182="","",[2]相关演算!DI182)</f>
        <v/>
      </c>
      <c r="DJ182" s="228" t="str">
        <f>IF([2]相关演算!DJ182="","",[2]相关演算!DJ182)</f>
        <v/>
      </c>
      <c r="DK182" s="228" t="str">
        <f>IF([2]相关演算!DK182="","",[2]相关演算!DK182)</f>
        <v/>
      </c>
      <c r="DL182" s="228" t="str">
        <f>IF([2]相关演算!DL182="","",[2]相关演算!DL182)</f>
        <v/>
      </c>
      <c r="DM182" s="228" t="str">
        <f>IF([2]相关演算!DM182="","",[2]相关演算!DM182)</f>
        <v/>
      </c>
      <c r="DN182" s="228" t="str">
        <f>IF([2]相关演算!DN182="","",[2]相关演算!DN182)</f>
        <v/>
      </c>
      <c r="DO182" s="228" t="str">
        <f>IF([2]相关演算!DO182="","",[2]相关演算!DO182)</f>
        <v/>
      </c>
      <c r="DP182" s="228" t="str">
        <f>IF([2]相关演算!DP182="","",[2]相关演算!DP182)</f>
        <v/>
      </c>
      <c r="DQ182" s="228" t="str">
        <f>IF([2]相关演算!DQ182="","",[2]相关演算!DQ182)</f>
        <v/>
      </c>
      <c r="DR182" s="228" t="str">
        <f>IF([2]相关演算!DR182="","",[2]相关演算!DR182)</f>
        <v/>
      </c>
      <c r="DS182" s="228" t="str">
        <f>IF([2]相关演算!DS182="","",[2]相关演算!DS182)</f>
        <v/>
      </c>
      <c r="DT182" s="228" t="str">
        <f>IF([2]相关演算!DT182="","",[2]相关演算!DT182)</f>
        <v/>
      </c>
      <c r="DU182" s="228" t="str">
        <f>IF([2]相关演算!DU182="","",[2]相关演算!DU182)</f>
        <v/>
      </c>
      <c r="DV182" s="228" t="str">
        <f>IF([2]相关演算!DV182="","",[2]相关演算!DV182)</f>
        <v/>
      </c>
      <c r="DW182" s="228" t="str">
        <f>IF([2]相关演算!DW182="","",[2]相关演算!DW182)</f>
        <v/>
      </c>
      <c r="DX182" s="228" t="str">
        <f>IF([2]相关演算!DX182="","",[2]相关演算!DX182)</f>
        <v/>
      </c>
      <c r="DY182" s="228" t="str">
        <f>IF([2]相关演算!DY182="","",[2]相关演算!DY182)</f>
        <v/>
      </c>
      <c r="DZ182" s="228" t="str">
        <f>IF([2]相关演算!DZ182="","",[2]相关演算!DZ182)</f>
        <v/>
      </c>
      <c r="EA182" s="228" t="str">
        <f>IF([2]相关演算!EA182="","",[2]相关演算!EA182)</f>
        <v/>
      </c>
      <c r="EB182" s="228" t="str">
        <f>IF([2]相关演算!EB182="","",[2]相关演算!EB182)</f>
        <v/>
      </c>
      <c r="EC182" s="228" t="str">
        <f>IF([2]相关演算!EC182="","",[2]相关演算!EC182)</f>
        <v/>
      </c>
      <c r="ED182" s="228" t="str">
        <f>IF([2]相关演算!ED182="","",[2]相关演算!ED182)</f>
        <v/>
      </c>
      <c r="EE182" s="228" t="str">
        <f>IF([2]相关演算!EE182="","",[2]相关演算!EE182)</f>
        <v/>
      </c>
      <c r="EF182" s="228" t="str">
        <f>IF([2]相关演算!EF182="","",[2]相关演算!EF182)</f>
        <v/>
      </c>
      <c r="EG182" s="228" t="str">
        <f>IF([2]相关演算!EG182="","",[2]相关演算!EG182)</f>
        <v/>
      </c>
      <c r="EH182" s="228" t="str">
        <f>IF([2]相关演算!EH182="","",[2]相关演算!EH182)</f>
        <v/>
      </c>
      <c r="EI182" s="228" t="str">
        <f>IF([2]相关演算!EI182="","",[2]相关演算!EI182)</f>
        <v/>
      </c>
      <c r="EJ182" s="228" t="str">
        <f>IF([2]相关演算!EJ182="","",[2]相关演算!EJ182)</f>
        <v/>
      </c>
      <c r="EK182" s="228" t="str">
        <f>IF([2]相关演算!EK182="","",[2]相关演算!EK182)</f>
        <v/>
      </c>
      <c r="EL182" s="228" t="str">
        <f>IF([2]相关演算!EL182="","",[2]相关演算!EL182)</f>
        <v/>
      </c>
      <c r="EM182" s="228" t="str">
        <f>IF([2]相关演算!EM182="","",[2]相关演算!EM182)</f>
        <v/>
      </c>
      <c r="EN182" s="228" t="str">
        <f>IF([2]相关演算!EN182="","",[2]相关演算!EN182)</f>
        <v/>
      </c>
      <c r="EO182" s="228" t="str">
        <f>IF([2]相关演算!EO182="","",[2]相关演算!EO182)</f>
        <v/>
      </c>
      <c r="EP182" s="228" t="str">
        <f>IF([2]相关演算!EP182="","",[2]相关演算!EP182)</f>
        <v/>
      </c>
      <c r="EQ182" s="228" t="str">
        <f>IF([2]相关演算!EQ182="","",[2]相关演算!EQ182)</f>
        <v/>
      </c>
      <c r="ER182" s="228" t="str">
        <f>IF([2]相关演算!ER182="","",[2]相关演算!ER182)</f>
        <v/>
      </c>
      <c r="ES182" s="228" t="str">
        <f>IF([2]相关演算!ES182="","",[2]相关演算!ES182)</f>
        <v/>
      </c>
      <c r="ET182" s="228" t="str">
        <f>IF([2]相关演算!ET182="","",[2]相关演算!ET182)</f>
        <v/>
      </c>
      <c r="EU182" s="228" t="str">
        <f>IF([2]相关演算!EU182="","",[2]相关演算!EU182)</f>
        <v/>
      </c>
      <c r="EV182" s="228" t="str">
        <f>IF([2]相关演算!EV182="","",[2]相关演算!EV182)</f>
        <v/>
      </c>
      <c r="EW182" s="228" t="str">
        <f>IF([2]相关演算!EW182="","",[2]相关演算!EW182)</f>
        <v/>
      </c>
      <c r="EX182" s="228" t="str">
        <f>IF([2]相关演算!EX182="","",[2]相关演算!EX182)</f>
        <v/>
      </c>
      <c r="EY182" s="228" t="str">
        <f>IF([2]相关演算!EY182="","",[2]相关演算!EY182)</f>
        <v/>
      </c>
      <c r="EZ182" s="228" t="str">
        <f>IF([2]相关演算!EZ182="","",[2]相关演算!EZ182)</f>
        <v/>
      </c>
      <c r="FA182" s="228" t="str">
        <f>IF([2]相关演算!FA182="","",[2]相关演算!FA182)</f>
        <v/>
      </c>
      <c r="FB182" s="228" t="str">
        <f>IF([2]相关演算!FB182="","",[2]相关演算!FB182)</f>
        <v/>
      </c>
      <c r="FC182" s="228" t="str">
        <f>IF([2]相关演算!FC182="","",[2]相关演算!FC182)</f>
        <v/>
      </c>
      <c r="FD182" s="228" t="str">
        <f>IF([2]相关演算!FD182="","",[2]相关演算!FD182)</f>
        <v/>
      </c>
      <c r="FE182" s="228" t="str">
        <f>IF([2]相关演算!FE182="","",[2]相关演算!FE182)</f>
        <v/>
      </c>
      <c r="FF182" s="228" t="str">
        <f>IF([2]相关演算!FF182="","",[2]相关演算!FF182)</f>
        <v/>
      </c>
      <c r="FG182" s="228" t="str">
        <f>IF([2]相关演算!FG182="","",[2]相关演算!FG182)</f>
        <v/>
      </c>
      <c r="FH182" s="228">
        <f>IF([2]相关演算!FH182="","",[2]相关演算!FH182)</f>
        <v>10167</v>
      </c>
      <c r="FI182" s="228" t="str">
        <f>IF([2]相关演算!FI182="","",[2]相关演算!FI182)</f>
        <v/>
      </c>
      <c r="FJ182" s="228" t="str">
        <f>IF([2]相关演算!FJ182="","",[2]相关演算!FJ182)</f>
        <v/>
      </c>
      <c r="FK182" s="228" t="str">
        <f>IF([2]相关演算!FK182="","",[2]相关演算!FK182)</f>
        <v/>
      </c>
      <c r="FL182" s="228" t="str">
        <f>IF([2]相关演算!FL182="","",[2]相关演算!FL182)</f>
        <v/>
      </c>
      <c r="FM182" s="228" t="str">
        <f>IF([2]相关演算!FM182="","",[2]相关演算!FM182)</f>
        <v/>
      </c>
      <c r="FN182" s="228" t="str">
        <f>IF([2]相关演算!FN182="","",[2]相关演算!FN182)</f>
        <v/>
      </c>
      <c r="FO182" s="228" t="str">
        <f>IF([2]相关演算!FO182="","",[2]相关演算!FO182)</f>
        <v/>
      </c>
      <c r="FP182" s="228" t="str">
        <f>IF([2]相关演算!FP182="","",[2]相关演算!FP182)</f>
        <v/>
      </c>
      <c r="FQ182" s="228" t="str">
        <f>IF([2]相关演算!FQ182="","",[2]相关演算!FQ182)</f>
        <v/>
      </c>
      <c r="FR182" s="228" t="str">
        <f>IF([2]相关演算!FR182="","",[2]相关演算!FR182)</f>
        <v/>
      </c>
      <c r="FS182" s="228" t="str">
        <f>IF([2]相关演算!FS182="","",[2]相关演算!FS182)</f>
        <v/>
      </c>
      <c r="FT182" s="228" t="str">
        <f>IF([2]相关演算!FT182="","",[2]相关演算!FT182)</f>
        <v/>
      </c>
      <c r="FU182" s="228" t="str">
        <f>IF([2]相关演算!FU182="","",[2]相关演算!FU182)</f>
        <v/>
      </c>
      <c r="FV182" s="228" t="str">
        <f>IF([2]相关演算!FV182="","",[2]相关演算!FV182)</f>
        <v/>
      </c>
      <c r="FW182" s="228" t="str">
        <f>IF([2]相关演算!FW182="","",[2]相关演算!FW182)</f>
        <v/>
      </c>
      <c r="FX182" s="228" t="str">
        <f>IF([2]相关演算!FX182="","",[2]相关演算!FX182)</f>
        <v/>
      </c>
      <c r="FY182" s="228" t="str">
        <f>IF([2]相关演算!FY182="","",[2]相关演算!FY182)</f>
        <v/>
      </c>
      <c r="FZ182" s="228" t="str">
        <f>IF([2]相关演算!FZ182="","",[2]相关演算!FZ182)</f>
        <v/>
      </c>
      <c r="GA182" s="228" t="str">
        <f>IF([2]相关演算!GA182="","",[2]相关演算!GA182)</f>
        <v/>
      </c>
      <c r="GB182" s="228" t="str">
        <f>IF([2]相关演算!GB182="","",[2]相关演算!GB182)</f>
        <v/>
      </c>
      <c r="GC182" s="228" t="str">
        <f>IF([2]相关演算!GC182="","",[2]相关演算!GC182)</f>
        <v/>
      </c>
      <c r="GD182" s="228" t="str">
        <f>IF([2]相关演算!GD182="","",[2]相关演算!GD182)</f>
        <v/>
      </c>
      <c r="GE182" s="228" t="str">
        <f>IF([2]相关演算!GE182="","",[2]相关演算!GE182)</f>
        <v/>
      </c>
      <c r="GF182" s="228" t="str">
        <f>IF([2]相关演算!GF182="","",[2]相关演算!GF182)</f>
        <v/>
      </c>
      <c r="GG182" s="228" t="str">
        <f>IF([2]相关演算!GG182="","",[2]相关演算!GG182)</f>
        <v/>
      </c>
      <c r="GH182" s="228" t="str">
        <f>IF([2]相关演算!GH182="","",[2]相关演算!GH182)</f>
        <v/>
      </c>
      <c r="GI182" s="228" t="str">
        <f>IF([2]相关演算!GI182="","",[2]相关演算!GI182)</f>
        <v/>
      </c>
      <c r="GJ182" s="228" t="str">
        <f>IF([2]相关演算!GJ182="","",[2]相关演算!GJ182)</f>
        <v/>
      </c>
      <c r="GK182" s="228" t="str">
        <f>IF([2]相关演算!GK182="","",[2]相关演算!GK182)</f>
        <v/>
      </c>
      <c r="GL182" s="228" t="str">
        <f>IF([2]相关演算!GL182="","",[2]相关演算!GL182)</f>
        <v/>
      </c>
      <c r="GM182" s="228" t="str">
        <f>IF([2]相关演算!GM182="","",[2]相关演算!GM182)</f>
        <v/>
      </c>
      <c r="GN182" s="228" t="str">
        <f>IF([2]相关演算!GN182="","",[2]相关演算!GN182)</f>
        <v/>
      </c>
      <c r="GO182" s="228" t="str">
        <f>IF([2]相关演算!GO182="","",[2]相关演算!GO182)</f>
        <v/>
      </c>
      <c r="GP182" s="228" t="str">
        <f>IF([2]相关演算!GP182="","",[2]相关演算!GP182)</f>
        <v/>
      </c>
      <c r="GQ182" s="228" t="str">
        <f>IF([2]相关演算!GQ182="","",[2]相关演算!GQ182)</f>
        <v/>
      </c>
      <c r="GR182" s="228" t="str">
        <f>IF([2]相关演算!GR182="","",[2]相关演算!GR182)</f>
        <v/>
      </c>
      <c r="GS182" s="228" t="str">
        <f>IF([2]相关演算!GS182="","",[2]相关演算!GS182)</f>
        <v/>
      </c>
      <c r="GT182" s="228" t="str">
        <f>IF([2]相关演算!GT182="","",[2]相关演算!GT182)</f>
        <v/>
      </c>
      <c r="GU182" s="228" t="str">
        <f>IF([2]相关演算!GU182="","",[2]相关演算!GU182)</f>
        <v/>
      </c>
      <c r="GV182" s="228" t="str">
        <f>IF([2]相关演算!GV182="","",[2]相关演算!GV182)</f>
        <v/>
      </c>
      <c r="GW182" s="228" t="str">
        <f>IF([2]相关演算!GW182="","",[2]相关演算!GW182)</f>
        <v/>
      </c>
      <c r="GX182" s="228" t="str">
        <f>IF([2]相关演算!GX182="","",[2]相关演算!GX182)</f>
        <v/>
      </c>
      <c r="GY182" s="228" t="str">
        <f>IF([2]相关演算!GY182="","",[2]相关演算!GY182)</f>
        <v/>
      </c>
      <c r="GZ182" s="228" t="str">
        <f>IF([2]相关演算!GZ182="","",[2]相关演算!GZ182)</f>
        <v/>
      </c>
    </row>
    <row r="183" spans="1:208">
      <c r="A183" s="228" t="str">
        <f>IF([2]相关演算!A183="","",[2]相关演算!A183)</f>
        <v/>
      </c>
      <c r="B183" s="228" t="str">
        <f>IF([2]相关演算!B183="","",[2]相关演算!B183)</f>
        <v/>
      </c>
      <c r="C183" s="228" t="str">
        <f>IF([2]相关演算!C183="","",[2]相关演算!C183)</f>
        <v/>
      </c>
      <c r="D183" s="228" t="str">
        <f>IF([2]相关演算!D183="","",[2]相关演算!D183)</f>
        <v/>
      </c>
      <c r="E183" s="228" t="str">
        <f>IF([2]相关演算!E183="","",[2]相关演算!E183)</f>
        <v/>
      </c>
      <c r="F183" s="228" t="str">
        <f>IF([2]相关演算!F183="","",[2]相关演算!F183)</f>
        <v/>
      </c>
      <c r="G183" s="228" t="str">
        <f>IF([2]相关演算!G183="","",[2]相关演算!G183)</f>
        <v/>
      </c>
      <c r="H183" s="228" t="str">
        <f>IF([2]相关演算!H183="","",[2]相关演算!H183)</f>
        <v/>
      </c>
      <c r="I183" s="228" t="str">
        <f>IF([2]相关演算!I183="","",[2]相关演算!I183)</f>
        <v/>
      </c>
      <c r="J183" s="228" t="str">
        <f>IF([2]相关演算!J183="","",[2]相关演算!J183)</f>
        <v/>
      </c>
      <c r="K183" s="228" t="str">
        <f>IF([2]相关演算!K183="","",[2]相关演算!K183)</f>
        <v/>
      </c>
      <c r="L183" s="228" t="str">
        <f>IF([2]相关演算!L183="","",[2]相关演算!L183)</f>
        <v/>
      </c>
      <c r="M183" s="228" t="str">
        <f>IF([2]相关演算!M183="","",[2]相关演算!M183)</f>
        <v/>
      </c>
      <c r="N183" s="228" t="str">
        <f>IF([2]相关演算!N183="","",[2]相关演算!N183)</f>
        <v/>
      </c>
      <c r="O183" s="228" t="str">
        <f>IF([2]相关演算!O183="","",[2]相关演算!O183)</f>
        <v/>
      </c>
      <c r="P183" s="228" t="str">
        <f>IF([2]相关演算!P183="","",[2]相关演算!P183)</f>
        <v/>
      </c>
      <c r="Q183" s="228" t="str">
        <f>IF([2]相关演算!Q183="","",[2]相关演算!Q183)</f>
        <v/>
      </c>
      <c r="R183" s="228" t="str">
        <f>IF([2]相关演算!R183="","",[2]相关演算!R183)</f>
        <v/>
      </c>
      <c r="S183" s="228" t="str">
        <f>IF([2]相关演算!S183="","",[2]相关演算!S183)</f>
        <v/>
      </c>
      <c r="T183" s="228" t="str">
        <f>IF([2]相关演算!T183="","",[2]相关演算!T183)</f>
        <v/>
      </c>
      <c r="U183" s="228" t="str">
        <f>IF([2]相关演算!U183="","",[2]相关演算!U183)</f>
        <v/>
      </c>
      <c r="V183" s="228" t="str">
        <f>IF([2]相关演算!V183="","",[2]相关演算!V183)</f>
        <v/>
      </c>
      <c r="W183" s="228" t="str">
        <f>IF([2]相关演算!W183="","",[2]相关演算!W183)</f>
        <v/>
      </c>
      <c r="X183" s="228" t="str">
        <f>IF([2]相关演算!X183="","",[2]相关演算!X183)</f>
        <v/>
      </c>
      <c r="Y183" s="228" t="str">
        <f>IF([2]相关演算!Y183="","",[2]相关演算!Y183)</f>
        <v/>
      </c>
      <c r="Z183" s="228" t="str">
        <f>IF([2]相关演算!Z183="","",[2]相关演算!Z183)</f>
        <v/>
      </c>
      <c r="AA183" s="228" t="str">
        <f>IF([2]相关演算!AA183="","",[2]相关演算!AA183)</f>
        <v/>
      </c>
      <c r="AB183" s="228" t="str">
        <f>IF([2]相关演算!AB183="","",[2]相关演算!AB183)</f>
        <v/>
      </c>
      <c r="AC183" s="228" t="str">
        <f>IF([2]相关演算!AC183="","",[2]相关演算!AC183)</f>
        <v/>
      </c>
      <c r="AD183" s="228" t="str">
        <f>IF([2]相关演算!AD183="","",[2]相关演算!AD183)</f>
        <v/>
      </c>
      <c r="AE183" s="228" t="str">
        <f>IF([2]相关演算!AE183="","",[2]相关演算!AE183)</f>
        <v/>
      </c>
      <c r="AF183" s="228" t="str">
        <f>IF([2]相关演算!AF183="","",[2]相关演算!AF183)</f>
        <v/>
      </c>
      <c r="AG183" s="228" t="str">
        <f>IF([2]相关演算!AG183="","",[2]相关演算!AG183)</f>
        <v/>
      </c>
      <c r="AH183" s="228" t="str">
        <f>IF([2]相关演算!AH183="","",[2]相关演算!AH183)</f>
        <v/>
      </c>
      <c r="AI183" s="228" t="str">
        <f>IF([2]相关演算!AI183="","",[2]相关演算!AI183)</f>
        <v/>
      </c>
      <c r="AJ183" s="228" t="str">
        <f>IF([2]相关演算!AJ183="","",[2]相关演算!AJ183)</f>
        <v/>
      </c>
      <c r="AK183" s="228" t="str">
        <f>IF([2]相关演算!AK183="","",[2]相关演算!AK183)</f>
        <v/>
      </c>
      <c r="AL183" s="228" t="str">
        <f>IF([2]相关演算!AL183="","",[2]相关演算!AL183)</f>
        <v/>
      </c>
      <c r="AM183" s="228" t="str">
        <f>IF([2]相关演算!AM183="","",[2]相关演算!AM183)</f>
        <v/>
      </c>
      <c r="AN183" s="228" t="str">
        <f>IF([2]相关演算!AN183="","",[2]相关演算!AN183)</f>
        <v/>
      </c>
      <c r="AO183" s="228" t="str">
        <f>IF([2]相关演算!AO183="","",[2]相关演算!AO183)</f>
        <v/>
      </c>
      <c r="AP183" s="228" t="str">
        <f>IF([2]相关演算!AP183="","",[2]相关演算!AP183)</f>
        <v/>
      </c>
      <c r="AQ183" s="228" t="str">
        <f>IF([2]相关演算!AQ183="","",[2]相关演算!AQ183)</f>
        <v/>
      </c>
      <c r="AR183" s="228" t="str">
        <f>IF([2]相关演算!AR183="","",[2]相关演算!AR183)</f>
        <v/>
      </c>
      <c r="AS183" s="228" t="str">
        <f>IF([2]相关演算!AS183="","",[2]相关演算!AS183)</f>
        <v/>
      </c>
      <c r="AT183" s="228" t="str">
        <f>IF([2]相关演算!AT183="","",[2]相关演算!AT183)</f>
        <v/>
      </c>
      <c r="AU183" s="228" t="str">
        <f>IF([2]相关演算!AU183="","",[2]相关演算!AU183)</f>
        <v/>
      </c>
      <c r="AV183" s="228" t="str">
        <f>IF([2]相关演算!AV183="","",[2]相关演算!AV183)</f>
        <v/>
      </c>
      <c r="AW183" s="228" t="str">
        <f>IF([2]相关演算!AW183="","",[2]相关演算!AW183)</f>
        <v/>
      </c>
      <c r="AX183" s="228" t="str">
        <f>IF([2]相关演算!AX183="","",[2]相关演算!AX183)</f>
        <v/>
      </c>
      <c r="AY183" s="228" t="str">
        <f>IF([2]相关演算!AY183="","",[2]相关演算!AY183)</f>
        <v/>
      </c>
      <c r="AZ183" s="228" t="str">
        <f>IF([2]相关演算!AZ183="","",[2]相关演算!AZ183)</f>
        <v/>
      </c>
      <c r="BA183" s="228" t="str">
        <f>IF([2]相关演算!BA183="","",[2]相关演算!BA183)</f>
        <v/>
      </c>
      <c r="BB183" s="228" t="str">
        <f>IF([2]相关演算!BB183="","",[2]相关演算!BB183)</f>
        <v/>
      </c>
      <c r="BC183" s="228" t="str">
        <f>IF([2]相关演算!BC183="","",[2]相关演算!BC183)</f>
        <v/>
      </c>
      <c r="BD183" s="228" t="str">
        <f>IF([2]相关演算!BD183="","",[2]相关演算!BD183)</f>
        <v/>
      </c>
      <c r="BE183" s="228" t="str">
        <f>IF([2]相关演算!BE183="","",[2]相关演算!BE183)</f>
        <v/>
      </c>
      <c r="BF183" s="228" t="str">
        <f>IF([2]相关演算!BF183="","",[2]相关演算!BF183)</f>
        <v/>
      </c>
      <c r="BG183" s="228" t="str">
        <f>IF([2]相关演算!BG183="","",[2]相关演算!BG183)</f>
        <v/>
      </c>
      <c r="BH183" s="228" t="str">
        <f>IF([2]相关演算!BH183="","",[2]相关演算!BH183)</f>
        <v/>
      </c>
      <c r="BI183" s="228" t="str">
        <f>IF([2]相关演算!BI183="","",[2]相关演算!BI183)</f>
        <v/>
      </c>
      <c r="BJ183" s="228" t="str">
        <f>IF([2]相关演算!BJ183="","",[2]相关演算!BJ183)</f>
        <v/>
      </c>
      <c r="BK183" s="228" t="str">
        <f>IF([2]相关演算!BK183="","",[2]相关演算!BK183)</f>
        <v/>
      </c>
      <c r="BL183" s="228" t="str">
        <f>IF([2]相关演算!BL183="","",[2]相关演算!BL183)</f>
        <v/>
      </c>
      <c r="BM183" s="228" t="str">
        <f>IF([2]相关演算!BM183="","",[2]相关演算!BM183)</f>
        <v/>
      </c>
      <c r="BN183" s="228" t="str">
        <f>IF([2]相关演算!BN183="","",[2]相关演算!BN183)</f>
        <v/>
      </c>
      <c r="BO183" s="228" t="str">
        <f>IF([2]相关演算!BO183="","",[2]相关演算!BO183)</f>
        <v/>
      </c>
      <c r="BP183" s="228" t="str">
        <f>IF([2]相关演算!BP183="","",[2]相关演算!BP183)</f>
        <v/>
      </c>
      <c r="BQ183" s="228" t="str">
        <f>IF([2]相关演算!BQ183="","",[2]相关演算!BQ183)</f>
        <v/>
      </c>
      <c r="BR183" s="228" t="str">
        <f>IF([2]相关演算!BR183="","",[2]相关演算!BR183)</f>
        <v/>
      </c>
      <c r="BS183" s="228" t="str">
        <f>IF([2]相关演算!BS183="","",[2]相关演算!BS183)</f>
        <v/>
      </c>
      <c r="BT183" s="228" t="str">
        <f>IF([2]相关演算!BT183="","",[2]相关演算!BT183)</f>
        <v/>
      </c>
      <c r="BU183" s="228" t="str">
        <f>IF([2]相关演算!BU183="","",[2]相关演算!BU183)</f>
        <v/>
      </c>
      <c r="BV183" s="228" t="str">
        <f>IF([2]相关演算!BV183="","",[2]相关演算!BV183)</f>
        <v/>
      </c>
      <c r="BW183" s="228" t="str">
        <f>IF([2]相关演算!BW183="","",[2]相关演算!BW183)</f>
        <v/>
      </c>
      <c r="BX183" s="228" t="str">
        <f>IF([2]相关演算!BX183="","",[2]相关演算!BX183)</f>
        <v/>
      </c>
      <c r="BY183" s="228" t="str">
        <f>IF([2]相关演算!BY183="","",[2]相关演算!BY183)</f>
        <v/>
      </c>
      <c r="BZ183" s="228" t="str">
        <f>IF([2]相关演算!BZ183="","",[2]相关演算!BZ183)</f>
        <v/>
      </c>
      <c r="CA183" s="228" t="str">
        <f>IF([2]相关演算!CA183="","",[2]相关演算!CA183)</f>
        <v/>
      </c>
      <c r="CB183" s="228" t="str">
        <f>IF([2]相关演算!CB183="","",[2]相关演算!CB183)</f>
        <v/>
      </c>
      <c r="CC183" s="228" t="str">
        <f>IF([2]相关演算!CC183="","",[2]相关演算!CC183)</f>
        <v/>
      </c>
      <c r="CD183" s="228" t="str">
        <f>IF([2]相关演算!CD183="","",[2]相关演算!CD183)</f>
        <v/>
      </c>
      <c r="CE183" s="228" t="str">
        <f>IF([2]相关演算!CE183="","",[2]相关演算!CE183)</f>
        <v/>
      </c>
      <c r="CF183" s="228" t="str">
        <f>IF([2]相关演算!CF183="","",[2]相关演算!CF183)</f>
        <v/>
      </c>
      <c r="CG183" s="228" t="str">
        <f>IF([2]相关演算!CG183="","",[2]相关演算!CG183)</f>
        <v/>
      </c>
      <c r="CH183" s="228" t="str">
        <f>IF([2]相关演算!CH183="","",[2]相关演算!CH183)</f>
        <v/>
      </c>
      <c r="CI183" s="228" t="str">
        <f>IF([2]相关演算!CI183="","",[2]相关演算!CI183)</f>
        <v/>
      </c>
      <c r="CJ183" s="228" t="str">
        <f>IF([2]相关演算!CJ183="","",[2]相关演算!CJ183)</f>
        <v/>
      </c>
      <c r="CK183" s="228" t="str">
        <f>IF([2]相关演算!CK183="","",[2]相关演算!CK183)</f>
        <v/>
      </c>
      <c r="CL183" s="228" t="str">
        <f>IF([2]相关演算!CL183="","",[2]相关演算!CL183)</f>
        <v/>
      </c>
      <c r="CM183" s="228" t="str">
        <f>IF([2]相关演算!CM183="","",[2]相关演算!CM183)</f>
        <v/>
      </c>
      <c r="CN183" s="228" t="str">
        <f>IF([2]相关演算!CN183="","",[2]相关演算!CN183)</f>
        <v/>
      </c>
      <c r="CO183" s="228" t="str">
        <f>IF([2]相关演算!CO183="","",[2]相关演算!CO183)</f>
        <v/>
      </c>
      <c r="CP183" s="228" t="str">
        <f>IF([2]相关演算!CP183="","",[2]相关演算!CP183)</f>
        <v/>
      </c>
      <c r="CQ183" s="228" t="str">
        <f>IF([2]相关演算!CQ183="","",[2]相关演算!CQ183)</f>
        <v/>
      </c>
      <c r="CR183" s="228" t="str">
        <f>IF([2]相关演算!CR183="","",[2]相关演算!CR183)</f>
        <v/>
      </c>
      <c r="CS183" s="228" t="str">
        <f>IF([2]相关演算!CS183="","",[2]相关演算!CS183)</f>
        <v/>
      </c>
      <c r="CT183" s="228" t="str">
        <f>IF([2]相关演算!CT183="","",[2]相关演算!CT183)</f>
        <v/>
      </c>
      <c r="CU183" s="228" t="str">
        <f>IF([2]相关演算!CU183="","",[2]相关演算!CU183)</f>
        <v/>
      </c>
      <c r="CV183" s="228" t="str">
        <f>IF([2]相关演算!CV183="","",[2]相关演算!CV183)</f>
        <v/>
      </c>
      <c r="CW183" s="228" t="str">
        <f>IF([2]相关演算!CW183="","",[2]相关演算!CW183)</f>
        <v/>
      </c>
      <c r="CX183" s="228" t="str">
        <f>IF([2]相关演算!CX183="","",[2]相关演算!CX183)</f>
        <v/>
      </c>
      <c r="CY183" s="228" t="str">
        <f>IF([2]相关演算!CY183="","",[2]相关演算!CY183)</f>
        <v/>
      </c>
      <c r="CZ183" s="228" t="str">
        <f>IF([2]相关演算!CZ183="","",[2]相关演算!CZ183)</f>
        <v/>
      </c>
      <c r="DA183" s="228" t="str">
        <f>IF([2]相关演算!DA183="","",[2]相关演算!DA183)</f>
        <v/>
      </c>
      <c r="DB183" s="228" t="str">
        <f>IF([2]相关演算!DB183="","",[2]相关演算!DB183)</f>
        <v/>
      </c>
      <c r="DC183" s="228" t="str">
        <f>IF([2]相关演算!DC183="","",[2]相关演算!DC183)</f>
        <v/>
      </c>
      <c r="DD183" s="228" t="str">
        <f>IF([2]相关演算!DD183="","",[2]相关演算!DD183)</f>
        <v/>
      </c>
      <c r="DE183" s="228" t="str">
        <f>IF([2]相关演算!DE183="","",[2]相关演算!DE183)</f>
        <v/>
      </c>
      <c r="DF183" s="228" t="str">
        <f>IF([2]相关演算!DF183="","",[2]相关演算!DF183)</f>
        <v/>
      </c>
      <c r="DG183" s="228" t="str">
        <f>IF([2]相关演算!DG183="","",[2]相关演算!DG183)</f>
        <v/>
      </c>
      <c r="DH183" s="228" t="str">
        <f>IF([2]相关演算!DH183="","",[2]相关演算!DH183)</f>
        <v/>
      </c>
      <c r="DI183" s="228" t="str">
        <f>IF([2]相关演算!DI183="","",[2]相关演算!DI183)</f>
        <v/>
      </c>
      <c r="DJ183" s="228" t="str">
        <f>IF([2]相关演算!DJ183="","",[2]相关演算!DJ183)</f>
        <v/>
      </c>
      <c r="DK183" s="228" t="str">
        <f>IF([2]相关演算!DK183="","",[2]相关演算!DK183)</f>
        <v/>
      </c>
      <c r="DL183" s="228" t="str">
        <f>IF([2]相关演算!DL183="","",[2]相关演算!DL183)</f>
        <v/>
      </c>
      <c r="DM183" s="228" t="str">
        <f>IF([2]相关演算!DM183="","",[2]相关演算!DM183)</f>
        <v/>
      </c>
      <c r="DN183" s="228" t="str">
        <f>IF([2]相关演算!DN183="","",[2]相关演算!DN183)</f>
        <v/>
      </c>
      <c r="DO183" s="228" t="str">
        <f>IF([2]相关演算!DO183="","",[2]相关演算!DO183)</f>
        <v/>
      </c>
      <c r="DP183" s="228" t="str">
        <f>IF([2]相关演算!DP183="","",[2]相关演算!DP183)</f>
        <v/>
      </c>
      <c r="DQ183" s="228" t="str">
        <f>IF([2]相关演算!DQ183="","",[2]相关演算!DQ183)</f>
        <v/>
      </c>
      <c r="DR183" s="228" t="str">
        <f>IF([2]相关演算!DR183="","",[2]相关演算!DR183)</f>
        <v/>
      </c>
      <c r="DS183" s="228" t="str">
        <f>IF([2]相关演算!DS183="","",[2]相关演算!DS183)</f>
        <v/>
      </c>
      <c r="DT183" s="228" t="str">
        <f>IF([2]相关演算!DT183="","",[2]相关演算!DT183)</f>
        <v/>
      </c>
      <c r="DU183" s="228" t="str">
        <f>IF([2]相关演算!DU183="","",[2]相关演算!DU183)</f>
        <v/>
      </c>
      <c r="DV183" s="228" t="str">
        <f>IF([2]相关演算!DV183="","",[2]相关演算!DV183)</f>
        <v/>
      </c>
      <c r="DW183" s="228" t="str">
        <f>IF([2]相关演算!DW183="","",[2]相关演算!DW183)</f>
        <v/>
      </c>
      <c r="DX183" s="228" t="str">
        <f>IF([2]相关演算!DX183="","",[2]相关演算!DX183)</f>
        <v/>
      </c>
      <c r="DY183" s="228" t="str">
        <f>IF([2]相关演算!DY183="","",[2]相关演算!DY183)</f>
        <v/>
      </c>
      <c r="DZ183" s="228" t="str">
        <f>IF([2]相关演算!DZ183="","",[2]相关演算!DZ183)</f>
        <v/>
      </c>
      <c r="EA183" s="228" t="str">
        <f>IF([2]相关演算!EA183="","",[2]相关演算!EA183)</f>
        <v/>
      </c>
      <c r="EB183" s="228" t="str">
        <f>IF([2]相关演算!EB183="","",[2]相关演算!EB183)</f>
        <v/>
      </c>
      <c r="EC183" s="228" t="str">
        <f>IF([2]相关演算!EC183="","",[2]相关演算!EC183)</f>
        <v/>
      </c>
      <c r="ED183" s="228" t="str">
        <f>IF([2]相关演算!ED183="","",[2]相关演算!ED183)</f>
        <v/>
      </c>
      <c r="EE183" s="228" t="str">
        <f>IF([2]相关演算!EE183="","",[2]相关演算!EE183)</f>
        <v/>
      </c>
      <c r="EF183" s="228" t="str">
        <f>IF([2]相关演算!EF183="","",[2]相关演算!EF183)</f>
        <v/>
      </c>
      <c r="EG183" s="228" t="str">
        <f>IF([2]相关演算!EG183="","",[2]相关演算!EG183)</f>
        <v/>
      </c>
      <c r="EH183" s="228" t="str">
        <f>IF([2]相关演算!EH183="","",[2]相关演算!EH183)</f>
        <v/>
      </c>
      <c r="EI183" s="228" t="str">
        <f>IF([2]相关演算!EI183="","",[2]相关演算!EI183)</f>
        <v/>
      </c>
      <c r="EJ183" s="228" t="str">
        <f>IF([2]相关演算!EJ183="","",[2]相关演算!EJ183)</f>
        <v/>
      </c>
      <c r="EK183" s="228" t="str">
        <f>IF([2]相关演算!EK183="","",[2]相关演算!EK183)</f>
        <v/>
      </c>
      <c r="EL183" s="228" t="str">
        <f>IF([2]相关演算!EL183="","",[2]相关演算!EL183)</f>
        <v/>
      </c>
      <c r="EM183" s="228" t="str">
        <f>IF([2]相关演算!EM183="","",[2]相关演算!EM183)</f>
        <v/>
      </c>
      <c r="EN183" s="228" t="str">
        <f>IF([2]相关演算!EN183="","",[2]相关演算!EN183)</f>
        <v/>
      </c>
      <c r="EO183" s="228" t="str">
        <f>IF([2]相关演算!EO183="","",[2]相关演算!EO183)</f>
        <v/>
      </c>
      <c r="EP183" s="228" t="str">
        <f>IF([2]相关演算!EP183="","",[2]相关演算!EP183)</f>
        <v/>
      </c>
      <c r="EQ183" s="228" t="str">
        <f>IF([2]相关演算!EQ183="","",[2]相关演算!EQ183)</f>
        <v/>
      </c>
      <c r="ER183" s="228" t="str">
        <f>IF([2]相关演算!ER183="","",[2]相关演算!ER183)</f>
        <v/>
      </c>
      <c r="ES183" s="228" t="str">
        <f>IF([2]相关演算!ES183="","",[2]相关演算!ES183)</f>
        <v/>
      </c>
      <c r="ET183" s="228" t="str">
        <f>IF([2]相关演算!ET183="","",[2]相关演算!ET183)</f>
        <v/>
      </c>
      <c r="EU183" s="228" t="str">
        <f>IF([2]相关演算!EU183="","",[2]相关演算!EU183)</f>
        <v/>
      </c>
      <c r="EV183" s="228" t="str">
        <f>IF([2]相关演算!EV183="","",[2]相关演算!EV183)</f>
        <v/>
      </c>
      <c r="EW183" s="228" t="str">
        <f>IF([2]相关演算!EW183="","",[2]相关演算!EW183)</f>
        <v/>
      </c>
      <c r="EX183" s="228" t="str">
        <f>IF([2]相关演算!EX183="","",[2]相关演算!EX183)</f>
        <v/>
      </c>
      <c r="EY183" s="228" t="str">
        <f>IF([2]相关演算!EY183="","",[2]相关演算!EY183)</f>
        <v/>
      </c>
      <c r="EZ183" s="228" t="str">
        <f>IF([2]相关演算!EZ183="","",[2]相关演算!EZ183)</f>
        <v/>
      </c>
      <c r="FA183" s="228" t="str">
        <f>IF([2]相关演算!FA183="","",[2]相关演算!FA183)</f>
        <v/>
      </c>
      <c r="FB183" s="228" t="str">
        <f>IF([2]相关演算!FB183="","",[2]相关演算!FB183)</f>
        <v/>
      </c>
      <c r="FC183" s="228" t="str">
        <f>IF([2]相关演算!FC183="","",[2]相关演算!FC183)</f>
        <v/>
      </c>
      <c r="FD183" s="228" t="str">
        <f>IF([2]相关演算!FD183="","",[2]相关演算!FD183)</f>
        <v/>
      </c>
      <c r="FE183" s="228" t="str">
        <f>IF([2]相关演算!FE183="","",[2]相关演算!FE183)</f>
        <v/>
      </c>
      <c r="FF183" s="228" t="str">
        <f>IF([2]相关演算!FF183="","",[2]相关演算!FF183)</f>
        <v/>
      </c>
      <c r="FG183" s="228" t="str">
        <f>IF([2]相关演算!FG183="","",[2]相关演算!FG183)</f>
        <v/>
      </c>
      <c r="FH183" s="228">
        <f>IF([2]相关演算!FH183="","",[2]相关演算!FH183)</f>
        <v>10168</v>
      </c>
      <c r="FI183" s="228" t="str">
        <f>IF([2]相关演算!FI183="","",[2]相关演算!FI183)</f>
        <v/>
      </c>
      <c r="FJ183" s="228" t="str">
        <f>IF([2]相关演算!FJ183="","",[2]相关演算!FJ183)</f>
        <v/>
      </c>
      <c r="FK183" s="228" t="str">
        <f>IF([2]相关演算!FK183="","",[2]相关演算!FK183)</f>
        <v/>
      </c>
      <c r="FL183" s="228" t="str">
        <f>IF([2]相关演算!FL183="","",[2]相关演算!FL183)</f>
        <v/>
      </c>
      <c r="FM183" s="228" t="str">
        <f>IF([2]相关演算!FM183="","",[2]相关演算!FM183)</f>
        <v/>
      </c>
      <c r="FN183" s="228" t="str">
        <f>IF([2]相关演算!FN183="","",[2]相关演算!FN183)</f>
        <v/>
      </c>
      <c r="FO183" s="228" t="str">
        <f>IF([2]相关演算!FO183="","",[2]相关演算!FO183)</f>
        <v/>
      </c>
      <c r="FP183" s="228" t="str">
        <f>IF([2]相关演算!FP183="","",[2]相关演算!FP183)</f>
        <v/>
      </c>
      <c r="FQ183" s="228" t="str">
        <f>IF([2]相关演算!FQ183="","",[2]相关演算!FQ183)</f>
        <v/>
      </c>
      <c r="FR183" s="228" t="str">
        <f>IF([2]相关演算!FR183="","",[2]相关演算!FR183)</f>
        <v/>
      </c>
      <c r="FS183" s="228" t="str">
        <f>IF([2]相关演算!FS183="","",[2]相关演算!FS183)</f>
        <v/>
      </c>
      <c r="FT183" s="228" t="str">
        <f>IF([2]相关演算!FT183="","",[2]相关演算!FT183)</f>
        <v/>
      </c>
      <c r="FU183" s="228" t="str">
        <f>IF([2]相关演算!FU183="","",[2]相关演算!FU183)</f>
        <v/>
      </c>
      <c r="FV183" s="228" t="str">
        <f>IF([2]相关演算!FV183="","",[2]相关演算!FV183)</f>
        <v/>
      </c>
      <c r="FW183" s="228" t="str">
        <f>IF([2]相关演算!FW183="","",[2]相关演算!FW183)</f>
        <v/>
      </c>
      <c r="FX183" s="228" t="str">
        <f>IF([2]相关演算!FX183="","",[2]相关演算!FX183)</f>
        <v/>
      </c>
      <c r="FY183" s="228" t="str">
        <f>IF([2]相关演算!FY183="","",[2]相关演算!FY183)</f>
        <v/>
      </c>
      <c r="FZ183" s="228" t="str">
        <f>IF([2]相关演算!FZ183="","",[2]相关演算!FZ183)</f>
        <v/>
      </c>
      <c r="GA183" s="228" t="str">
        <f>IF([2]相关演算!GA183="","",[2]相关演算!GA183)</f>
        <v/>
      </c>
      <c r="GB183" s="228" t="str">
        <f>IF([2]相关演算!GB183="","",[2]相关演算!GB183)</f>
        <v/>
      </c>
      <c r="GC183" s="228" t="str">
        <f>IF([2]相关演算!GC183="","",[2]相关演算!GC183)</f>
        <v/>
      </c>
      <c r="GD183" s="228" t="str">
        <f>IF([2]相关演算!GD183="","",[2]相关演算!GD183)</f>
        <v/>
      </c>
      <c r="GE183" s="228" t="str">
        <f>IF([2]相关演算!GE183="","",[2]相关演算!GE183)</f>
        <v/>
      </c>
      <c r="GF183" s="228" t="str">
        <f>IF([2]相关演算!GF183="","",[2]相关演算!GF183)</f>
        <v/>
      </c>
      <c r="GG183" s="228" t="str">
        <f>IF([2]相关演算!GG183="","",[2]相关演算!GG183)</f>
        <v/>
      </c>
      <c r="GH183" s="228" t="str">
        <f>IF([2]相关演算!GH183="","",[2]相关演算!GH183)</f>
        <v/>
      </c>
      <c r="GI183" s="228" t="str">
        <f>IF([2]相关演算!GI183="","",[2]相关演算!GI183)</f>
        <v/>
      </c>
      <c r="GJ183" s="228" t="str">
        <f>IF([2]相关演算!GJ183="","",[2]相关演算!GJ183)</f>
        <v/>
      </c>
      <c r="GK183" s="228" t="str">
        <f>IF([2]相关演算!GK183="","",[2]相关演算!GK183)</f>
        <v/>
      </c>
      <c r="GL183" s="228" t="str">
        <f>IF([2]相关演算!GL183="","",[2]相关演算!GL183)</f>
        <v/>
      </c>
      <c r="GM183" s="228" t="str">
        <f>IF([2]相关演算!GM183="","",[2]相关演算!GM183)</f>
        <v/>
      </c>
      <c r="GN183" s="228" t="str">
        <f>IF([2]相关演算!GN183="","",[2]相关演算!GN183)</f>
        <v/>
      </c>
      <c r="GO183" s="228" t="str">
        <f>IF([2]相关演算!GO183="","",[2]相关演算!GO183)</f>
        <v/>
      </c>
      <c r="GP183" s="228" t="str">
        <f>IF([2]相关演算!GP183="","",[2]相关演算!GP183)</f>
        <v/>
      </c>
      <c r="GQ183" s="228" t="str">
        <f>IF([2]相关演算!GQ183="","",[2]相关演算!GQ183)</f>
        <v/>
      </c>
      <c r="GR183" s="228" t="str">
        <f>IF([2]相关演算!GR183="","",[2]相关演算!GR183)</f>
        <v/>
      </c>
      <c r="GS183" s="228" t="str">
        <f>IF([2]相关演算!GS183="","",[2]相关演算!GS183)</f>
        <v/>
      </c>
      <c r="GT183" s="228" t="str">
        <f>IF([2]相关演算!GT183="","",[2]相关演算!GT183)</f>
        <v/>
      </c>
      <c r="GU183" s="228" t="str">
        <f>IF([2]相关演算!GU183="","",[2]相关演算!GU183)</f>
        <v/>
      </c>
      <c r="GV183" s="228" t="str">
        <f>IF([2]相关演算!GV183="","",[2]相关演算!GV183)</f>
        <v/>
      </c>
      <c r="GW183" s="228" t="str">
        <f>IF([2]相关演算!GW183="","",[2]相关演算!GW183)</f>
        <v/>
      </c>
      <c r="GX183" s="228" t="str">
        <f>IF([2]相关演算!GX183="","",[2]相关演算!GX183)</f>
        <v/>
      </c>
      <c r="GY183" s="228" t="str">
        <f>IF([2]相关演算!GY183="","",[2]相关演算!GY183)</f>
        <v/>
      </c>
      <c r="GZ183" s="228" t="str">
        <f>IF([2]相关演算!GZ183="","",[2]相关演算!GZ183)</f>
        <v/>
      </c>
    </row>
    <row r="184" spans="1:208">
      <c r="A184" s="228" t="str">
        <f>IF([2]相关演算!A184="","",[2]相关演算!A184)</f>
        <v/>
      </c>
      <c r="B184" s="228" t="str">
        <f>IF([2]相关演算!B184="","",[2]相关演算!B184)</f>
        <v/>
      </c>
      <c r="C184" s="228" t="str">
        <f>IF([2]相关演算!C184="","",[2]相关演算!C184)</f>
        <v/>
      </c>
      <c r="D184" s="228" t="str">
        <f>IF([2]相关演算!D184="","",[2]相关演算!D184)</f>
        <v/>
      </c>
      <c r="E184" s="228" t="str">
        <f>IF([2]相关演算!E184="","",[2]相关演算!E184)</f>
        <v/>
      </c>
      <c r="F184" s="228" t="str">
        <f>IF([2]相关演算!F184="","",[2]相关演算!F184)</f>
        <v/>
      </c>
      <c r="G184" s="228" t="str">
        <f>IF([2]相关演算!G184="","",[2]相关演算!G184)</f>
        <v/>
      </c>
      <c r="H184" s="228" t="str">
        <f>IF([2]相关演算!H184="","",[2]相关演算!H184)</f>
        <v/>
      </c>
      <c r="I184" s="228" t="str">
        <f>IF([2]相关演算!I184="","",[2]相关演算!I184)</f>
        <v/>
      </c>
      <c r="J184" s="228" t="str">
        <f>IF([2]相关演算!J184="","",[2]相关演算!J184)</f>
        <v/>
      </c>
      <c r="K184" s="228" t="str">
        <f>IF([2]相关演算!K184="","",[2]相关演算!K184)</f>
        <v/>
      </c>
      <c r="L184" s="228" t="str">
        <f>IF([2]相关演算!L184="","",[2]相关演算!L184)</f>
        <v/>
      </c>
      <c r="M184" s="228" t="str">
        <f>IF([2]相关演算!M184="","",[2]相关演算!M184)</f>
        <v/>
      </c>
      <c r="N184" s="228" t="str">
        <f>IF([2]相关演算!N184="","",[2]相关演算!N184)</f>
        <v/>
      </c>
      <c r="O184" s="228" t="str">
        <f>IF([2]相关演算!O184="","",[2]相关演算!O184)</f>
        <v/>
      </c>
      <c r="P184" s="228" t="str">
        <f>IF([2]相关演算!P184="","",[2]相关演算!P184)</f>
        <v/>
      </c>
      <c r="Q184" s="228" t="str">
        <f>IF([2]相关演算!Q184="","",[2]相关演算!Q184)</f>
        <v/>
      </c>
      <c r="R184" s="228" t="str">
        <f>IF([2]相关演算!R184="","",[2]相关演算!R184)</f>
        <v/>
      </c>
      <c r="S184" s="228" t="str">
        <f>IF([2]相关演算!S184="","",[2]相关演算!S184)</f>
        <v/>
      </c>
      <c r="T184" s="228" t="str">
        <f>IF([2]相关演算!T184="","",[2]相关演算!T184)</f>
        <v/>
      </c>
      <c r="U184" s="228" t="str">
        <f>IF([2]相关演算!U184="","",[2]相关演算!U184)</f>
        <v/>
      </c>
      <c r="V184" s="228" t="str">
        <f>IF([2]相关演算!V184="","",[2]相关演算!V184)</f>
        <v/>
      </c>
      <c r="W184" s="228" t="str">
        <f>IF([2]相关演算!W184="","",[2]相关演算!W184)</f>
        <v/>
      </c>
      <c r="X184" s="228" t="str">
        <f>IF([2]相关演算!X184="","",[2]相关演算!X184)</f>
        <v/>
      </c>
      <c r="Y184" s="228" t="str">
        <f>IF([2]相关演算!Y184="","",[2]相关演算!Y184)</f>
        <v/>
      </c>
      <c r="Z184" s="228" t="str">
        <f>IF([2]相关演算!Z184="","",[2]相关演算!Z184)</f>
        <v/>
      </c>
      <c r="AA184" s="228" t="str">
        <f>IF([2]相关演算!AA184="","",[2]相关演算!AA184)</f>
        <v/>
      </c>
      <c r="AB184" s="228" t="str">
        <f>IF([2]相关演算!AB184="","",[2]相关演算!AB184)</f>
        <v/>
      </c>
      <c r="AC184" s="228" t="str">
        <f>IF([2]相关演算!AC184="","",[2]相关演算!AC184)</f>
        <v/>
      </c>
      <c r="AD184" s="228" t="str">
        <f>IF([2]相关演算!AD184="","",[2]相关演算!AD184)</f>
        <v/>
      </c>
      <c r="AE184" s="228" t="str">
        <f>IF([2]相关演算!AE184="","",[2]相关演算!AE184)</f>
        <v/>
      </c>
      <c r="AF184" s="228" t="str">
        <f>IF([2]相关演算!AF184="","",[2]相关演算!AF184)</f>
        <v/>
      </c>
      <c r="AG184" s="228" t="str">
        <f>IF([2]相关演算!AG184="","",[2]相关演算!AG184)</f>
        <v/>
      </c>
      <c r="AH184" s="228" t="str">
        <f>IF([2]相关演算!AH184="","",[2]相关演算!AH184)</f>
        <v/>
      </c>
      <c r="AI184" s="228" t="str">
        <f>IF([2]相关演算!AI184="","",[2]相关演算!AI184)</f>
        <v/>
      </c>
      <c r="AJ184" s="228" t="str">
        <f>IF([2]相关演算!AJ184="","",[2]相关演算!AJ184)</f>
        <v/>
      </c>
      <c r="AK184" s="228" t="str">
        <f>IF([2]相关演算!AK184="","",[2]相关演算!AK184)</f>
        <v/>
      </c>
      <c r="AL184" s="228" t="str">
        <f>IF([2]相关演算!AL184="","",[2]相关演算!AL184)</f>
        <v/>
      </c>
      <c r="AM184" s="228" t="str">
        <f>IF([2]相关演算!AM184="","",[2]相关演算!AM184)</f>
        <v/>
      </c>
      <c r="AN184" s="228" t="str">
        <f>IF([2]相关演算!AN184="","",[2]相关演算!AN184)</f>
        <v/>
      </c>
      <c r="AO184" s="228" t="str">
        <f>IF([2]相关演算!AO184="","",[2]相关演算!AO184)</f>
        <v/>
      </c>
      <c r="AP184" s="228" t="str">
        <f>IF([2]相关演算!AP184="","",[2]相关演算!AP184)</f>
        <v/>
      </c>
      <c r="AQ184" s="228" t="str">
        <f>IF([2]相关演算!AQ184="","",[2]相关演算!AQ184)</f>
        <v/>
      </c>
      <c r="AR184" s="228" t="str">
        <f>IF([2]相关演算!AR184="","",[2]相关演算!AR184)</f>
        <v/>
      </c>
      <c r="AS184" s="228" t="str">
        <f>IF([2]相关演算!AS184="","",[2]相关演算!AS184)</f>
        <v/>
      </c>
      <c r="AT184" s="228" t="str">
        <f>IF([2]相关演算!AT184="","",[2]相关演算!AT184)</f>
        <v/>
      </c>
      <c r="AU184" s="228" t="str">
        <f>IF([2]相关演算!AU184="","",[2]相关演算!AU184)</f>
        <v/>
      </c>
      <c r="AV184" s="228" t="str">
        <f>IF([2]相关演算!AV184="","",[2]相关演算!AV184)</f>
        <v/>
      </c>
      <c r="AW184" s="228" t="str">
        <f>IF([2]相关演算!AW184="","",[2]相关演算!AW184)</f>
        <v/>
      </c>
      <c r="AX184" s="228" t="str">
        <f>IF([2]相关演算!AX184="","",[2]相关演算!AX184)</f>
        <v/>
      </c>
      <c r="AY184" s="228" t="str">
        <f>IF([2]相关演算!AY184="","",[2]相关演算!AY184)</f>
        <v/>
      </c>
      <c r="AZ184" s="228" t="str">
        <f>IF([2]相关演算!AZ184="","",[2]相关演算!AZ184)</f>
        <v/>
      </c>
      <c r="BA184" s="228" t="str">
        <f>IF([2]相关演算!BA184="","",[2]相关演算!BA184)</f>
        <v/>
      </c>
      <c r="BB184" s="228" t="str">
        <f>IF([2]相关演算!BB184="","",[2]相关演算!BB184)</f>
        <v/>
      </c>
      <c r="BC184" s="228" t="str">
        <f>IF([2]相关演算!BC184="","",[2]相关演算!BC184)</f>
        <v/>
      </c>
      <c r="BD184" s="228" t="str">
        <f>IF([2]相关演算!BD184="","",[2]相关演算!BD184)</f>
        <v/>
      </c>
      <c r="BE184" s="228" t="str">
        <f>IF([2]相关演算!BE184="","",[2]相关演算!BE184)</f>
        <v/>
      </c>
      <c r="BF184" s="228" t="str">
        <f>IF([2]相关演算!BF184="","",[2]相关演算!BF184)</f>
        <v/>
      </c>
      <c r="BG184" s="228" t="str">
        <f>IF([2]相关演算!BG184="","",[2]相关演算!BG184)</f>
        <v/>
      </c>
      <c r="BH184" s="228" t="str">
        <f>IF([2]相关演算!BH184="","",[2]相关演算!BH184)</f>
        <v/>
      </c>
      <c r="BI184" s="228" t="str">
        <f>IF([2]相关演算!BI184="","",[2]相关演算!BI184)</f>
        <v/>
      </c>
      <c r="BJ184" s="228" t="str">
        <f>IF([2]相关演算!BJ184="","",[2]相关演算!BJ184)</f>
        <v/>
      </c>
      <c r="BK184" s="228" t="str">
        <f>IF([2]相关演算!BK184="","",[2]相关演算!BK184)</f>
        <v/>
      </c>
      <c r="BL184" s="228" t="str">
        <f>IF([2]相关演算!BL184="","",[2]相关演算!BL184)</f>
        <v/>
      </c>
      <c r="BM184" s="228" t="str">
        <f>IF([2]相关演算!BM184="","",[2]相关演算!BM184)</f>
        <v/>
      </c>
      <c r="BN184" s="228" t="str">
        <f>IF([2]相关演算!BN184="","",[2]相关演算!BN184)</f>
        <v/>
      </c>
      <c r="BO184" s="228" t="str">
        <f>IF([2]相关演算!BO184="","",[2]相关演算!BO184)</f>
        <v/>
      </c>
      <c r="BP184" s="228" t="str">
        <f>IF([2]相关演算!BP184="","",[2]相关演算!BP184)</f>
        <v/>
      </c>
      <c r="BQ184" s="228" t="str">
        <f>IF([2]相关演算!BQ184="","",[2]相关演算!BQ184)</f>
        <v/>
      </c>
      <c r="BR184" s="228" t="str">
        <f>IF([2]相关演算!BR184="","",[2]相关演算!BR184)</f>
        <v/>
      </c>
      <c r="BS184" s="228" t="str">
        <f>IF([2]相关演算!BS184="","",[2]相关演算!BS184)</f>
        <v/>
      </c>
      <c r="BT184" s="228" t="str">
        <f>IF([2]相关演算!BT184="","",[2]相关演算!BT184)</f>
        <v/>
      </c>
      <c r="BU184" s="228" t="str">
        <f>IF([2]相关演算!BU184="","",[2]相关演算!BU184)</f>
        <v/>
      </c>
      <c r="BV184" s="228" t="str">
        <f>IF([2]相关演算!BV184="","",[2]相关演算!BV184)</f>
        <v/>
      </c>
      <c r="BW184" s="228" t="str">
        <f>IF([2]相关演算!BW184="","",[2]相关演算!BW184)</f>
        <v/>
      </c>
      <c r="BX184" s="228" t="str">
        <f>IF([2]相关演算!BX184="","",[2]相关演算!BX184)</f>
        <v/>
      </c>
      <c r="BY184" s="228" t="str">
        <f>IF([2]相关演算!BY184="","",[2]相关演算!BY184)</f>
        <v/>
      </c>
      <c r="BZ184" s="228" t="str">
        <f>IF([2]相关演算!BZ184="","",[2]相关演算!BZ184)</f>
        <v/>
      </c>
      <c r="CA184" s="228" t="str">
        <f>IF([2]相关演算!CA184="","",[2]相关演算!CA184)</f>
        <v/>
      </c>
      <c r="CB184" s="228" t="str">
        <f>IF([2]相关演算!CB184="","",[2]相关演算!CB184)</f>
        <v/>
      </c>
      <c r="CC184" s="228" t="str">
        <f>IF([2]相关演算!CC184="","",[2]相关演算!CC184)</f>
        <v/>
      </c>
      <c r="CD184" s="228" t="str">
        <f>IF([2]相关演算!CD184="","",[2]相关演算!CD184)</f>
        <v/>
      </c>
      <c r="CE184" s="228" t="str">
        <f>IF([2]相关演算!CE184="","",[2]相关演算!CE184)</f>
        <v/>
      </c>
      <c r="CF184" s="228" t="str">
        <f>IF([2]相关演算!CF184="","",[2]相关演算!CF184)</f>
        <v/>
      </c>
      <c r="CG184" s="228" t="str">
        <f>IF([2]相关演算!CG184="","",[2]相关演算!CG184)</f>
        <v/>
      </c>
      <c r="CH184" s="228" t="str">
        <f>IF([2]相关演算!CH184="","",[2]相关演算!CH184)</f>
        <v/>
      </c>
      <c r="CI184" s="228" t="str">
        <f>IF([2]相关演算!CI184="","",[2]相关演算!CI184)</f>
        <v/>
      </c>
      <c r="CJ184" s="228" t="str">
        <f>IF([2]相关演算!CJ184="","",[2]相关演算!CJ184)</f>
        <v/>
      </c>
      <c r="CK184" s="228" t="str">
        <f>IF([2]相关演算!CK184="","",[2]相关演算!CK184)</f>
        <v/>
      </c>
      <c r="CL184" s="228" t="str">
        <f>IF([2]相关演算!CL184="","",[2]相关演算!CL184)</f>
        <v/>
      </c>
      <c r="CM184" s="228" t="str">
        <f>IF([2]相关演算!CM184="","",[2]相关演算!CM184)</f>
        <v/>
      </c>
      <c r="CN184" s="228" t="str">
        <f>IF([2]相关演算!CN184="","",[2]相关演算!CN184)</f>
        <v/>
      </c>
      <c r="CO184" s="228" t="str">
        <f>IF([2]相关演算!CO184="","",[2]相关演算!CO184)</f>
        <v/>
      </c>
      <c r="CP184" s="228" t="str">
        <f>IF([2]相关演算!CP184="","",[2]相关演算!CP184)</f>
        <v/>
      </c>
      <c r="CQ184" s="228" t="str">
        <f>IF([2]相关演算!CQ184="","",[2]相关演算!CQ184)</f>
        <v/>
      </c>
      <c r="CR184" s="228" t="str">
        <f>IF([2]相关演算!CR184="","",[2]相关演算!CR184)</f>
        <v/>
      </c>
      <c r="CS184" s="228" t="str">
        <f>IF([2]相关演算!CS184="","",[2]相关演算!CS184)</f>
        <v/>
      </c>
      <c r="CT184" s="228" t="str">
        <f>IF([2]相关演算!CT184="","",[2]相关演算!CT184)</f>
        <v/>
      </c>
      <c r="CU184" s="228" t="str">
        <f>IF([2]相关演算!CU184="","",[2]相关演算!CU184)</f>
        <v/>
      </c>
      <c r="CV184" s="228" t="str">
        <f>IF([2]相关演算!CV184="","",[2]相关演算!CV184)</f>
        <v/>
      </c>
      <c r="CW184" s="228" t="str">
        <f>IF([2]相关演算!CW184="","",[2]相关演算!CW184)</f>
        <v/>
      </c>
      <c r="CX184" s="228" t="str">
        <f>IF([2]相关演算!CX184="","",[2]相关演算!CX184)</f>
        <v/>
      </c>
      <c r="CY184" s="228" t="str">
        <f>IF([2]相关演算!CY184="","",[2]相关演算!CY184)</f>
        <v/>
      </c>
      <c r="CZ184" s="228" t="str">
        <f>IF([2]相关演算!CZ184="","",[2]相关演算!CZ184)</f>
        <v/>
      </c>
      <c r="DA184" s="228" t="str">
        <f>IF([2]相关演算!DA184="","",[2]相关演算!DA184)</f>
        <v/>
      </c>
      <c r="DB184" s="228" t="str">
        <f>IF([2]相关演算!DB184="","",[2]相关演算!DB184)</f>
        <v/>
      </c>
      <c r="DC184" s="228" t="str">
        <f>IF([2]相关演算!DC184="","",[2]相关演算!DC184)</f>
        <v/>
      </c>
      <c r="DD184" s="228" t="str">
        <f>IF([2]相关演算!DD184="","",[2]相关演算!DD184)</f>
        <v/>
      </c>
      <c r="DE184" s="228" t="str">
        <f>IF([2]相关演算!DE184="","",[2]相关演算!DE184)</f>
        <v/>
      </c>
      <c r="DF184" s="228" t="str">
        <f>IF([2]相关演算!DF184="","",[2]相关演算!DF184)</f>
        <v/>
      </c>
      <c r="DG184" s="228" t="str">
        <f>IF([2]相关演算!DG184="","",[2]相关演算!DG184)</f>
        <v/>
      </c>
      <c r="DH184" s="228" t="str">
        <f>IF([2]相关演算!DH184="","",[2]相关演算!DH184)</f>
        <v/>
      </c>
      <c r="DI184" s="228" t="str">
        <f>IF([2]相关演算!DI184="","",[2]相关演算!DI184)</f>
        <v/>
      </c>
      <c r="DJ184" s="228" t="str">
        <f>IF([2]相关演算!DJ184="","",[2]相关演算!DJ184)</f>
        <v/>
      </c>
      <c r="DK184" s="228" t="str">
        <f>IF([2]相关演算!DK184="","",[2]相关演算!DK184)</f>
        <v/>
      </c>
      <c r="DL184" s="228" t="str">
        <f>IF([2]相关演算!DL184="","",[2]相关演算!DL184)</f>
        <v/>
      </c>
      <c r="DM184" s="228" t="str">
        <f>IF([2]相关演算!DM184="","",[2]相关演算!DM184)</f>
        <v/>
      </c>
      <c r="DN184" s="228" t="str">
        <f>IF([2]相关演算!DN184="","",[2]相关演算!DN184)</f>
        <v/>
      </c>
      <c r="DO184" s="228" t="str">
        <f>IF([2]相关演算!DO184="","",[2]相关演算!DO184)</f>
        <v/>
      </c>
      <c r="DP184" s="228" t="str">
        <f>IF([2]相关演算!DP184="","",[2]相关演算!DP184)</f>
        <v/>
      </c>
      <c r="DQ184" s="228" t="str">
        <f>IF([2]相关演算!DQ184="","",[2]相关演算!DQ184)</f>
        <v/>
      </c>
      <c r="DR184" s="228" t="str">
        <f>IF([2]相关演算!DR184="","",[2]相关演算!DR184)</f>
        <v/>
      </c>
      <c r="DS184" s="228" t="str">
        <f>IF([2]相关演算!DS184="","",[2]相关演算!DS184)</f>
        <v/>
      </c>
      <c r="DT184" s="228" t="str">
        <f>IF([2]相关演算!DT184="","",[2]相关演算!DT184)</f>
        <v/>
      </c>
      <c r="DU184" s="228" t="str">
        <f>IF([2]相关演算!DU184="","",[2]相关演算!DU184)</f>
        <v/>
      </c>
      <c r="DV184" s="228" t="str">
        <f>IF([2]相关演算!DV184="","",[2]相关演算!DV184)</f>
        <v/>
      </c>
      <c r="DW184" s="228" t="str">
        <f>IF([2]相关演算!DW184="","",[2]相关演算!DW184)</f>
        <v/>
      </c>
      <c r="DX184" s="228" t="str">
        <f>IF([2]相关演算!DX184="","",[2]相关演算!DX184)</f>
        <v/>
      </c>
      <c r="DY184" s="228" t="str">
        <f>IF([2]相关演算!DY184="","",[2]相关演算!DY184)</f>
        <v/>
      </c>
      <c r="DZ184" s="228" t="str">
        <f>IF([2]相关演算!DZ184="","",[2]相关演算!DZ184)</f>
        <v/>
      </c>
      <c r="EA184" s="228" t="str">
        <f>IF([2]相关演算!EA184="","",[2]相关演算!EA184)</f>
        <v/>
      </c>
      <c r="EB184" s="228" t="str">
        <f>IF([2]相关演算!EB184="","",[2]相关演算!EB184)</f>
        <v/>
      </c>
      <c r="EC184" s="228" t="str">
        <f>IF([2]相关演算!EC184="","",[2]相关演算!EC184)</f>
        <v/>
      </c>
      <c r="ED184" s="228" t="str">
        <f>IF([2]相关演算!ED184="","",[2]相关演算!ED184)</f>
        <v/>
      </c>
      <c r="EE184" s="228" t="str">
        <f>IF([2]相关演算!EE184="","",[2]相关演算!EE184)</f>
        <v/>
      </c>
      <c r="EF184" s="228" t="str">
        <f>IF([2]相关演算!EF184="","",[2]相关演算!EF184)</f>
        <v/>
      </c>
      <c r="EG184" s="228" t="str">
        <f>IF([2]相关演算!EG184="","",[2]相关演算!EG184)</f>
        <v/>
      </c>
      <c r="EH184" s="228" t="str">
        <f>IF([2]相关演算!EH184="","",[2]相关演算!EH184)</f>
        <v/>
      </c>
      <c r="EI184" s="228" t="str">
        <f>IF([2]相关演算!EI184="","",[2]相关演算!EI184)</f>
        <v/>
      </c>
      <c r="EJ184" s="228" t="str">
        <f>IF([2]相关演算!EJ184="","",[2]相关演算!EJ184)</f>
        <v/>
      </c>
      <c r="EK184" s="228" t="str">
        <f>IF([2]相关演算!EK184="","",[2]相关演算!EK184)</f>
        <v/>
      </c>
      <c r="EL184" s="228" t="str">
        <f>IF([2]相关演算!EL184="","",[2]相关演算!EL184)</f>
        <v/>
      </c>
      <c r="EM184" s="228" t="str">
        <f>IF([2]相关演算!EM184="","",[2]相关演算!EM184)</f>
        <v/>
      </c>
      <c r="EN184" s="228" t="str">
        <f>IF([2]相关演算!EN184="","",[2]相关演算!EN184)</f>
        <v/>
      </c>
      <c r="EO184" s="228" t="str">
        <f>IF([2]相关演算!EO184="","",[2]相关演算!EO184)</f>
        <v/>
      </c>
      <c r="EP184" s="228" t="str">
        <f>IF([2]相关演算!EP184="","",[2]相关演算!EP184)</f>
        <v/>
      </c>
      <c r="EQ184" s="228" t="str">
        <f>IF([2]相关演算!EQ184="","",[2]相关演算!EQ184)</f>
        <v/>
      </c>
      <c r="ER184" s="228" t="str">
        <f>IF([2]相关演算!ER184="","",[2]相关演算!ER184)</f>
        <v/>
      </c>
      <c r="ES184" s="228" t="str">
        <f>IF([2]相关演算!ES184="","",[2]相关演算!ES184)</f>
        <v/>
      </c>
      <c r="ET184" s="228" t="str">
        <f>IF([2]相关演算!ET184="","",[2]相关演算!ET184)</f>
        <v/>
      </c>
      <c r="EU184" s="228" t="str">
        <f>IF([2]相关演算!EU184="","",[2]相关演算!EU184)</f>
        <v/>
      </c>
      <c r="EV184" s="228" t="str">
        <f>IF([2]相关演算!EV184="","",[2]相关演算!EV184)</f>
        <v/>
      </c>
      <c r="EW184" s="228" t="str">
        <f>IF([2]相关演算!EW184="","",[2]相关演算!EW184)</f>
        <v/>
      </c>
      <c r="EX184" s="228" t="str">
        <f>IF([2]相关演算!EX184="","",[2]相关演算!EX184)</f>
        <v/>
      </c>
      <c r="EY184" s="228" t="str">
        <f>IF([2]相关演算!EY184="","",[2]相关演算!EY184)</f>
        <v/>
      </c>
      <c r="EZ184" s="228" t="str">
        <f>IF([2]相关演算!EZ184="","",[2]相关演算!EZ184)</f>
        <v/>
      </c>
      <c r="FA184" s="228" t="str">
        <f>IF([2]相关演算!FA184="","",[2]相关演算!FA184)</f>
        <v/>
      </c>
      <c r="FB184" s="228" t="str">
        <f>IF([2]相关演算!FB184="","",[2]相关演算!FB184)</f>
        <v/>
      </c>
      <c r="FC184" s="228" t="str">
        <f>IF([2]相关演算!FC184="","",[2]相关演算!FC184)</f>
        <v/>
      </c>
      <c r="FD184" s="228" t="str">
        <f>IF([2]相关演算!FD184="","",[2]相关演算!FD184)</f>
        <v/>
      </c>
      <c r="FE184" s="228" t="str">
        <f>IF([2]相关演算!FE184="","",[2]相关演算!FE184)</f>
        <v/>
      </c>
      <c r="FF184" s="228" t="str">
        <f>IF([2]相关演算!FF184="","",[2]相关演算!FF184)</f>
        <v/>
      </c>
      <c r="FG184" s="228" t="str">
        <f>IF([2]相关演算!FG184="","",[2]相关演算!FG184)</f>
        <v/>
      </c>
      <c r="FH184" s="228">
        <f>IF([2]相关演算!FH184="","",[2]相关演算!FH184)</f>
        <v>10169</v>
      </c>
      <c r="FI184" s="228" t="str">
        <f>IF([2]相关演算!FI184="","",[2]相关演算!FI184)</f>
        <v/>
      </c>
      <c r="FJ184" s="228" t="str">
        <f>IF([2]相关演算!FJ184="","",[2]相关演算!FJ184)</f>
        <v/>
      </c>
      <c r="FK184" s="228" t="str">
        <f>IF([2]相关演算!FK184="","",[2]相关演算!FK184)</f>
        <v/>
      </c>
      <c r="FL184" s="228" t="str">
        <f>IF([2]相关演算!FL184="","",[2]相关演算!FL184)</f>
        <v/>
      </c>
      <c r="FM184" s="228" t="str">
        <f>IF([2]相关演算!FM184="","",[2]相关演算!FM184)</f>
        <v/>
      </c>
      <c r="FN184" s="228" t="str">
        <f>IF([2]相关演算!FN184="","",[2]相关演算!FN184)</f>
        <v/>
      </c>
      <c r="FO184" s="228" t="str">
        <f>IF([2]相关演算!FO184="","",[2]相关演算!FO184)</f>
        <v/>
      </c>
      <c r="FP184" s="228" t="str">
        <f>IF([2]相关演算!FP184="","",[2]相关演算!FP184)</f>
        <v/>
      </c>
      <c r="FQ184" s="228" t="str">
        <f>IF([2]相关演算!FQ184="","",[2]相关演算!FQ184)</f>
        <v/>
      </c>
      <c r="FR184" s="228" t="str">
        <f>IF([2]相关演算!FR184="","",[2]相关演算!FR184)</f>
        <v/>
      </c>
      <c r="FS184" s="228" t="str">
        <f>IF([2]相关演算!FS184="","",[2]相关演算!FS184)</f>
        <v/>
      </c>
      <c r="FT184" s="228" t="str">
        <f>IF([2]相关演算!FT184="","",[2]相关演算!FT184)</f>
        <v/>
      </c>
      <c r="FU184" s="228" t="str">
        <f>IF([2]相关演算!FU184="","",[2]相关演算!FU184)</f>
        <v/>
      </c>
      <c r="FV184" s="228" t="str">
        <f>IF([2]相关演算!FV184="","",[2]相关演算!FV184)</f>
        <v/>
      </c>
      <c r="FW184" s="228" t="str">
        <f>IF([2]相关演算!FW184="","",[2]相关演算!FW184)</f>
        <v/>
      </c>
      <c r="FX184" s="228" t="str">
        <f>IF([2]相关演算!FX184="","",[2]相关演算!FX184)</f>
        <v/>
      </c>
      <c r="FY184" s="228" t="str">
        <f>IF([2]相关演算!FY184="","",[2]相关演算!FY184)</f>
        <v/>
      </c>
      <c r="FZ184" s="228" t="str">
        <f>IF([2]相关演算!FZ184="","",[2]相关演算!FZ184)</f>
        <v/>
      </c>
      <c r="GA184" s="228" t="str">
        <f>IF([2]相关演算!GA184="","",[2]相关演算!GA184)</f>
        <v/>
      </c>
      <c r="GB184" s="228" t="str">
        <f>IF([2]相关演算!GB184="","",[2]相关演算!GB184)</f>
        <v/>
      </c>
      <c r="GC184" s="228" t="str">
        <f>IF([2]相关演算!GC184="","",[2]相关演算!GC184)</f>
        <v/>
      </c>
      <c r="GD184" s="228" t="str">
        <f>IF([2]相关演算!GD184="","",[2]相关演算!GD184)</f>
        <v/>
      </c>
      <c r="GE184" s="228" t="str">
        <f>IF([2]相关演算!GE184="","",[2]相关演算!GE184)</f>
        <v/>
      </c>
      <c r="GF184" s="228" t="str">
        <f>IF([2]相关演算!GF184="","",[2]相关演算!GF184)</f>
        <v/>
      </c>
      <c r="GG184" s="228" t="str">
        <f>IF([2]相关演算!GG184="","",[2]相关演算!GG184)</f>
        <v/>
      </c>
      <c r="GH184" s="228" t="str">
        <f>IF([2]相关演算!GH184="","",[2]相关演算!GH184)</f>
        <v/>
      </c>
      <c r="GI184" s="228" t="str">
        <f>IF([2]相关演算!GI184="","",[2]相关演算!GI184)</f>
        <v/>
      </c>
      <c r="GJ184" s="228" t="str">
        <f>IF([2]相关演算!GJ184="","",[2]相关演算!GJ184)</f>
        <v/>
      </c>
      <c r="GK184" s="228" t="str">
        <f>IF([2]相关演算!GK184="","",[2]相关演算!GK184)</f>
        <v/>
      </c>
      <c r="GL184" s="228" t="str">
        <f>IF([2]相关演算!GL184="","",[2]相关演算!GL184)</f>
        <v/>
      </c>
      <c r="GM184" s="228" t="str">
        <f>IF([2]相关演算!GM184="","",[2]相关演算!GM184)</f>
        <v/>
      </c>
      <c r="GN184" s="228" t="str">
        <f>IF([2]相关演算!GN184="","",[2]相关演算!GN184)</f>
        <v/>
      </c>
      <c r="GO184" s="228" t="str">
        <f>IF([2]相关演算!GO184="","",[2]相关演算!GO184)</f>
        <v/>
      </c>
      <c r="GP184" s="228" t="str">
        <f>IF([2]相关演算!GP184="","",[2]相关演算!GP184)</f>
        <v/>
      </c>
      <c r="GQ184" s="228" t="str">
        <f>IF([2]相关演算!GQ184="","",[2]相关演算!GQ184)</f>
        <v/>
      </c>
      <c r="GR184" s="228" t="str">
        <f>IF([2]相关演算!GR184="","",[2]相关演算!GR184)</f>
        <v/>
      </c>
      <c r="GS184" s="228" t="str">
        <f>IF([2]相关演算!GS184="","",[2]相关演算!GS184)</f>
        <v/>
      </c>
      <c r="GT184" s="228" t="str">
        <f>IF([2]相关演算!GT184="","",[2]相关演算!GT184)</f>
        <v/>
      </c>
      <c r="GU184" s="228" t="str">
        <f>IF([2]相关演算!GU184="","",[2]相关演算!GU184)</f>
        <v/>
      </c>
      <c r="GV184" s="228" t="str">
        <f>IF([2]相关演算!GV184="","",[2]相关演算!GV184)</f>
        <v/>
      </c>
      <c r="GW184" s="228" t="str">
        <f>IF([2]相关演算!GW184="","",[2]相关演算!GW184)</f>
        <v/>
      </c>
      <c r="GX184" s="228" t="str">
        <f>IF([2]相关演算!GX184="","",[2]相关演算!GX184)</f>
        <v/>
      </c>
      <c r="GY184" s="228" t="str">
        <f>IF([2]相关演算!GY184="","",[2]相关演算!GY184)</f>
        <v/>
      </c>
      <c r="GZ184" s="228" t="str">
        <f>IF([2]相关演算!GZ184="","",[2]相关演算!GZ184)</f>
        <v/>
      </c>
    </row>
    <row r="185" spans="1:208">
      <c r="A185" s="228" t="str">
        <f>IF([2]相关演算!A185="","",[2]相关演算!A185)</f>
        <v/>
      </c>
      <c r="B185" s="228" t="str">
        <f>IF([2]相关演算!B185="","",[2]相关演算!B185)</f>
        <v/>
      </c>
      <c r="C185" s="228" t="str">
        <f>IF([2]相关演算!C185="","",[2]相关演算!C185)</f>
        <v/>
      </c>
      <c r="D185" s="228" t="str">
        <f>IF([2]相关演算!D185="","",[2]相关演算!D185)</f>
        <v/>
      </c>
      <c r="E185" s="228" t="str">
        <f>IF([2]相关演算!E185="","",[2]相关演算!E185)</f>
        <v/>
      </c>
      <c r="F185" s="228" t="str">
        <f>IF([2]相关演算!F185="","",[2]相关演算!F185)</f>
        <v/>
      </c>
      <c r="G185" s="228" t="str">
        <f>IF([2]相关演算!G185="","",[2]相关演算!G185)</f>
        <v/>
      </c>
      <c r="H185" s="228" t="str">
        <f>IF([2]相关演算!H185="","",[2]相关演算!H185)</f>
        <v/>
      </c>
      <c r="I185" s="228" t="str">
        <f>IF([2]相关演算!I185="","",[2]相关演算!I185)</f>
        <v/>
      </c>
      <c r="J185" s="228" t="str">
        <f>IF([2]相关演算!J185="","",[2]相关演算!J185)</f>
        <v/>
      </c>
      <c r="K185" s="228" t="str">
        <f>IF([2]相关演算!K185="","",[2]相关演算!K185)</f>
        <v/>
      </c>
      <c r="L185" s="228" t="str">
        <f>IF([2]相关演算!L185="","",[2]相关演算!L185)</f>
        <v/>
      </c>
      <c r="M185" s="228" t="str">
        <f>IF([2]相关演算!M185="","",[2]相关演算!M185)</f>
        <v/>
      </c>
      <c r="N185" s="228" t="str">
        <f>IF([2]相关演算!N185="","",[2]相关演算!N185)</f>
        <v/>
      </c>
      <c r="O185" s="228" t="str">
        <f>IF([2]相关演算!O185="","",[2]相关演算!O185)</f>
        <v/>
      </c>
      <c r="P185" s="228" t="str">
        <f>IF([2]相关演算!P185="","",[2]相关演算!P185)</f>
        <v/>
      </c>
      <c r="Q185" s="228" t="str">
        <f>IF([2]相关演算!Q185="","",[2]相关演算!Q185)</f>
        <v/>
      </c>
      <c r="R185" s="228" t="str">
        <f>IF([2]相关演算!R185="","",[2]相关演算!R185)</f>
        <v/>
      </c>
      <c r="S185" s="228" t="str">
        <f>IF([2]相关演算!S185="","",[2]相关演算!S185)</f>
        <v/>
      </c>
      <c r="T185" s="228" t="str">
        <f>IF([2]相关演算!T185="","",[2]相关演算!T185)</f>
        <v/>
      </c>
      <c r="U185" s="228" t="str">
        <f>IF([2]相关演算!U185="","",[2]相关演算!U185)</f>
        <v/>
      </c>
      <c r="V185" s="228" t="str">
        <f>IF([2]相关演算!V185="","",[2]相关演算!V185)</f>
        <v/>
      </c>
      <c r="W185" s="228" t="str">
        <f>IF([2]相关演算!W185="","",[2]相关演算!W185)</f>
        <v/>
      </c>
      <c r="X185" s="228" t="str">
        <f>IF([2]相关演算!X185="","",[2]相关演算!X185)</f>
        <v/>
      </c>
      <c r="Y185" s="228" t="str">
        <f>IF([2]相关演算!Y185="","",[2]相关演算!Y185)</f>
        <v/>
      </c>
      <c r="Z185" s="228" t="str">
        <f>IF([2]相关演算!Z185="","",[2]相关演算!Z185)</f>
        <v/>
      </c>
      <c r="AA185" s="228" t="str">
        <f>IF([2]相关演算!AA185="","",[2]相关演算!AA185)</f>
        <v/>
      </c>
      <c r="AB185" s="228" t="str">
        <f>IF([2]相关演算!AB185="","",[2]相关演算!AB185)</f>
        <v/>
      </c>
      <c r="AC185" s="228" t="str">
        <f>IF([2]相关演算!AC185="","",[2]相关演算!AC185)</f>
        <v/>
      </c>
      <c r="AD185" s="228" t="str">
        <f>IF([2]相关演算!AD185="","",[2]相关演算!AD185)</f>
        <v/>
      </c>
      <c r="AE185" s="228" t="str">
        <f>IF([2]相关演算!AE185="","",[2]相关演算!AE185)</f>
        <v/>
      </c>
      <c r="AF185" s="228" t="str">
        <f>IF([2]相关演算!AF185="","",[2]相关演算!AF185)</f>
        <v/>
      </c>
      <c r="AG185" s="228" t="str">
        <f>IF([2]相关演算!AG185="","",[2]相关演算!AG185)</f>
        <v/>
      </c>
      <c r="AH185" s="228" t="str">
        <f>IF([2]相关演算!AH185="","",[2]相关演算!AH185)</f>
        <v/>
      </c>
      <c r="AI185" s="228" t="str">
        <f>IF([2]相关演算!AI185="","",[2]相关演算!AI185)</f>
        <v/>
      </c>
      <c r="AJ185" s="228" t="str">
        <f>IF([2]相关演算!AJ185="","",[2]相关演算!AJ185)</f>
        <v/>
      </c>
      <c r="AK185" s="228" t="str">
        <f>IF([2]相关演算!AK185="","",[2]相关演算!AK185)</f>
        <v/>
      </c>
      <c r="AL185" s="228" t="str">
        <f>IF([2]相关演算!AL185="","",[2]相关演算!AL185)</f>
        <v/>
      </c>
      <c r="AM185" s="228" t="str">
        <f>IF([2]相关演算!AM185="","",[2]相关演算!AM185)</f>
        <v/>
      </c>
      <c r="AN185" s="228" t="str">
        <f>IF([2]相关演算!AN185="","",[2]相关演算!AN185)</f>
        <v/>
      </c>
      <c r="AO185" s="228" t="str">
        <f>IF([2]相关演算!AO185="","",[2]相关演算!AO185)</f>
        <v/>
      </c>
      <c r="AP185" s="228" t="str">
        <f>IF([2]相关演算!AP185="","",[2]相关演算!AP185)</f>
        <v/>
      </c>
      <c r="AQ185" s="228" t="str">
        <f>IF([2]相关演算!AQ185="","",[2]相关演算!AQ185)</f>
        <v/>
      </c>
      <c r="AR185" s="228" t="str">
        <f>IF([2]相关演算!AR185="","",[2]相关演算!AR185)</f>
        <v/>
      </c>
      <c r="AS185" s="228" t="str">
        <f>IF([2]相关演算!AS185="","",[2]相关演算!AS185)</f>
        <v/>
      </c>
      <c r="AT185" s="228" t="str">
        <f>IF([2]相关演算!AT185="","",[2]相关演算!AT185)</f>
        <v/>
      </c>
      <c r="AU185" s="228" t="str">
        <f>IF([2]相关演算!AU185="","",[2]相关演算!AU185)</f>
        <v/>
      </c>
      <c r="AV185" s="228" t="str">
        <f>IF([2]相关演算!AV185="","",[2]相关演算!AV185)</f>
        <v/>
      </c>
      <c r="AW185" s="228" t="str">
        <f>IF([2]相关演算!AW185="","",[2]相关演算!AW185)</f>
        <v/>
      </c>
      <c r="AX185" s="228" t="str">
        <f>IF([2]相关演算!AX185="","",[2]相关演算!AX185)</f>
        <v/>
      </c>
      <c r="AY185" s="228" t="str">
        <f>IF([2]相关演算!AY185="","",[2]相关演算!AY185)</f>
        <v/>
      </c>
      <c r="AZ185" s="228" t="str">
        <f>IF([2]相关演算!AZ185="","",[2]相关演算!AZ185)</f>
        <v/>
      </c>
      <c r="BA185" s="228" t="str">
        <f>IF([2]相关演算!BA185="","",[2]相关演算!BA185)</f>
        <v/>
      </c>
      <c r="BB185" s="228" t="str">
        <f>IF([2]相关演算!BB185="","",[2]相关演算!BB185)</f>
        <v/>
      </c>
      <c r="BC185" s="228" t="str">
        <f>IF([2]相关演算!BC185="","",[2]相关演算!BC185)</f>
        <v/>
      </c>
      <c r="BD185" s="228" t="str">
        <f>IF([2]相关演算!BD185="","",[2]相关演算!BD185)</f>
        <v/>
      </c>
      <c r="BE185" s="228" t="str">
        <f>IF([2]相关演算!BE185="","",[2]相关演算!BE185)</f>
        <v/>
      </c>
      <c r="BF185" s="228" t="str">
        <f>IF([2]相关演算!BF185="","",[2]相关演算!BF185)</f>
        <v/>
      </c>
      <c r="BG185" s="228" t="str">
        <f>IF([2]相关演算!BG185="","",[2]相关演算!BG185)</f>
        <v/>
      </c>
      <c r="BH185" s="228" t="str">
        <f>IF([2]相关演算!BH185="","",[2]相关演算!BH185)</f>
        <v/>
      </c>
      <c r="BI185" s="228" t="str">
        <f>IF([2]相关演算!BI185="","",[2]相关演算!BI185)</f>
        <v/>
      </c>
      <c r="BJ185" s="228" t="str">
        <f>IF([2]相关演算!BJ185="","",[2]相关演算!BJ185)</f>
        <v/>
      </c>
      <c r="BK185" s="228" t="str">
        <f>IF([2]相关演算!BK185="","",[2]相关演算!BK185)</f>
        <v/>
      </c>
      <c r="BL185" s="228" t="str">
        <f>IF([2]相关演算!BL185="","",[2]相关演算!BL185)</f>
        <v/>
      </c>
      <c r="BM185" s="228" t="str">
        <f>IF([2]相关演算!BM185="","",[2]相关演算!BM185)</f>
        <v/>
      </c>
      <c r="BN185" s="228" t="str">
        <f>IF([2]相关演算!BN185="","",[2]相关演算!BN185)</f>
        <v/>
      </c>
      <c r="BO185" s="228" t="str">
        <f>IF([2]相关演算!BO185="","",[2]相关演算!BO185)</f>
        <v/>
      </c>
      <c r="BP185" s="228" t="str">
        <f>IF([2]相关演算!BP185="","",[2]相关演算!BP185)</f>
        <v/>
      </c>
      <c r="BQ185" s="228" t="str">
        <f>IF([2]相关演算!BQ185="","",[2]相关演算!BQ185)</f>
        <v/>
      </c>
      <c r="BR185" s="228" t="str">
        <f>IF([2]相关演算!BR185="","",[2]相关演算!BR185)</f>
        <v/>
      </c>
      <c r="BS185" s="228" t="str">
        <f>IF([2]相关演算!BS185="","",[2]相关演算!BS185)</f>
        <v/>
      </c>
      <c r="BT185" s="228" t="str">
        <f>IF([2]相关演算!BT185="","",[2]相关演算!BT185)</f>
        <v/>
      </c>
      <c r="BU185" s="228" t="str">
        <f>IF([2]相关演算!BU185="","",[2]相关演算!BU185)</f>
        <v/>
      </c>
      <c r="BV185" s="228" t="str">
        <f>IF([2]相关演算!BV185="","",[2]相关演算!BV185)</f>
        <v/>
      </c>
      <c r="BW185" s="228" t="str">
        <f>IF([2]相关演算!BW185="","",[2]相关演算!BW185)</f>
        <v/>
      </c>
      <c r="BX185" s="228" t="str">
        <f>IF([2]相关演算!BX185="","",[2]相关演算!BX185)</f>
        <v/>
      </c>
      <c r="BY185" s="228" t="str">
        <f>IF([2]相关演算!BY185="","",[2]相关演算!BY185)</f>
        <v/>
      </c>
      <c r="BZ185" s="228" t="str">
        <f>IF([2]相关演算!BZ185="","",[2]相关演算!BZ185)</f>
        <v/>
      </c>
      <c r="CA185" s="228" t="str">
        <f>IF([2]相关演算!CA185="","",[2]相关演算!CA185)</f>
        <v/>
      </c>
      <c r="CB185" s="228" t="str">
        <f>IF([2]相关演算!CB185="","",[2]相关演算!CB185)</f>
        <v/>
      </c>
      <c r="CC185" s="228" t="str">
        <f>IF([2]相关演算!CC185="","",[2]相关演算!CC185)</f>
        <v/>
      </c>
      <c r="CD185" s="228" t="str">
        <f>IF([2]相关演算!CD185="","",[2]相关演算!CD185)</f>
        <v/>
      </c>
      <c r="CE185" s="228" t="str">
        <f>IF([2]相关演算!CE185="","",[2]相关演算!CE185)</f>
        <v/>
      </c>
      <c r="CF185" s="228" t="str">
        <f>IF([2]相关演算!CF185="","",[2]相关演算!CF185)</f>
        <v/>
      </c>
      <c r="CG185" s="228" t="str">
        <f>IF([2]相关演算!CG185="","",[2]相关演算!CG185)</f>
        <v/>
      </c>
      <c r="CH185" s="228" t="str">
        <f>IF([2]相关演算!CH185="","",[2]相关演算!CH185)</f>
        <v/>
      </c>
      <c r="CI185" s="228" t="str">
        <f>IF([2]相关演算!CI185="","",[2]相关演算!CI185)</f>
        <v/>
      </c>
      <c r="CJ185" s="228" t="str">
        <f>IF([2]相关演算!CJ185="","",[2]相关演算!CJ185)</f>
        <v/>
      </c>
      <c r="CK185" s="228" t="str">
        <f>IF([2]相关演算!CK185="","",[2]相关演算!CK185)</f>
        <v/>
      </c>
      <c r="CL185" s="228" t="str">
        <f>IF([2]相关演算!CL185="","",[2]相关演算!CL185)</f>
        <v/>
      </c>
      <c r="CM185" s="228" t="str">
        <f>IF([2]相关演算!CM185="","",[2]相关演算!CM185)</f>
        <v/>
      </c>
      <c r="CN185" s="228" t="str">
        <f>IF([2]相关演算!CN185="","",[2]相关演算!CN185)</f>
        <v/>
      </c>
      <c r="CO185" s="228" t="str">
        <f>IF([2]相关演算!CO185="","",[2]相关演算!CO185)</f>
        <v/>
      </c>
      <c r="CP185" s="228" t="str">
        <f>IF([2]相关演算!CP185="","",[2]相关演算!CP185)</f>
        <v/>
      </c>
      <c r="CQ185" s="228" t="str">
        <f>IF([2]相关演算!CQ185="","",[2]相关演算!CQ185)</f>
        <v/>
      </c>
      <c r="CR185" s="228" t="str">
        <f>IF([2]相关演算!CR185="","",[2]相关演算!CR185)</f>
        <v/>
      </c>
      <c r="CS185" s="228" t="str">
        <f>IF([2]相关演算!CS185="","",[2]相关演算!CS185)</f>
        <v/>
      </c>
      <c r="CT185" s="228" t="str">
        <f>IF([2]相关演算!CT185="","",[2]相关演算!CT185)</f>
        <v/>
      </c>
      <c r="CU185" s="228" t="str">
        <f>IF([2]相关演算!CU185="","",[2]相关演算!CU185)</f>
        <v/>
      </c>
      <c r="CV185" s="228" t="str">
        <f>IF([2]相关演算!CV185="","",[2]相关演算!CV185)</f>
        <v/>
      </c>
      <c r="CW185" s="228" t="str">
        <f>IF([2]相关演算!CW185="","",[2]相关演算!CW185)</f>
        <v/>
      </c>
      <c r="CX185" s="228" t="str">
        <f>IF([2]相关演算!CX185="","",[2]相关演算!CX185)</f>
        <v/>
      </c>
      <c r="CY185" s="228" t="str">
        <f>IF([2]相关演算!CY185="","",[2]相关演算!CY185)</f>
        <v/>
      </c>
      <c r="CZ185" s="228" t="str">
        <f>IF([2]相关演算!CZ185="","",[2]相关演算!CZ185)</f>
        <v/>
      </c>
      <c r="DA185" s="228" t="str">
        <f>IF([2]相关演算!DA185="","",[2]相关演算!DA185)</f>
        <v/>
      </c>
      <c r="DB185" s="228" t="str">
        <f>IF([2]相关演算!DB185="","",[2]相关演算!DB185)</f>
        <v/>
      </c>
      <c r="DC185" s="228" t="str">
        <f>IF([2]相关演算!DC185="","",[2]相关演算!DC185)</f>
        <v/>
      </c>
      <c r="DD185" s="228" t="str">
        <f>IF([2]相关演算!DD185="","",[2]相关演算!DD185)</f>
        <v/>
      </c>
      <c r="DE185" s="228" t="str">
        <f>IF([2]相关演算!DE185="","",[2]相关演算!DE185)</f>
        <v/>
      </c>
      <c r="DF185" s="228" t="str">
        <f>IF([2]相关演算!DF185="","",[2]相关演算!DF185)</f>
        <v/>
      </c>
      <c r="DG185" s="228" t="str">
        <f>IF([2]相关演算!DG185="","",[2]相关演算!DG185)</f>
        <v/>
      </c>
      <c r="DH185" s="228" t="str">
        <f>IF([2]相关演算!DH185="","",[2]相关演算!DH185)</f>
        <v/>
      </c>
      <c r="DI185" s="228" t="str">
        <f>IF([2]相关演算!DI185="","",[2]相关演算!DI185)</f>
        <v/>
      </c>
      <c r="DJ185" s="228" t="str">
        <f>IF([2]相关演算!DJ185="","",[2]相关演算!DJ185)</f>
        <v/>
      </c>
      <c r="DK185" s="228" t="str">
        <f>IF([2]相关演算!DK185="","",[2]相关演算!DK185)</f>
        <v/>
      </c>
      <c r="DL185" s="228" t="str">
        <f>IF([2]相关演算!DL185="","",[2]相关演算!DL185)</f>
        <v/>
      </c>
      <c r="DM185" s="228" t="str">
        <f>IF([2]相关演算!DM185="","",[2]相关演算!DM185)</f>
        <v/>
      </c>
      <c r="DN185" s="228" t="str">
        <f>IF([2]相关演算!DN185="","",[2]相关演算!DN185)</f>
        <v/>
      </c>
      <c r="DO185" s="228" t="str">
        <f>IF([2]相关演算!DO185="","",[2]相关演算!DO185)</f>
        <v/>
      </c>
      <c r="DP185" s="228" t="str">
        <f>IF([2]相关演算!DP185="","",[2]相关演算!DP185)</f>
        <v/>
      </c>
      <c r="DQ185" s="228" t="str">
        <f>IF([2]相关演算!DQ185="","",[2]相关演算!DQ185)</f>
        <v/>
      </c>
      <c r="DR185" s="228" t="str">
        <f>IF([2]相关演算!DR185="","",[2]相关演算!DR185)</f>
        <v/>
      </c>
      <c r="DS185" s="228" t="str">
        <f>IF([2]相关演算!DS185="","",[2]相关演算!DS185)</f>
        <v/>
      </c>
      <c r="DT185" s="228" t="str">
        <f>IF([2]相关演算!DT185="","",[2]相关演算!DT185)</f>
        <v/>
      </c>
      <c r="DU185" s="228" t="str">
        <f>IF([2]相关演算!DU185="","",[2]相关演算!DU185)</f>
        <v/>
      </c>
      <c r="DV185" s="228" t="str">
        <f>IF([2]相关演算!DV185="","",[2]相关演算!DV185)</f>
        <v/>
      </c>
      <c r="DW185" s="228" t="str">
        <f>IF([2]相关演算!DW185="","",[2]相关演算!DW185)</f>
        <v/>
      </c>
      <c r="DX185" s="228" t="str">
        <f>IF([2]相关演算!DX185="","",[2]相关演算!DX185)</f>
        <v/>
      </c>
      <c r="DY185" s="228" t="str">
        <f>IF([2]相关演算!DY185="","",[2]相关演算!DY185)</f>
        <v/>
      </c>
      <c r="DZ185" s="228" t="str">
        <f>IF([2]相关演算!DZ185="","",[2]相关演算!DZ185)</f>
        <v/>
      </c>
      <c r="EA185" s="228" t="str">
        <f>IF([2]相关演算!EA185="","",[2]相关演算!EA185)</f>
        <v/>
      </c>
      <c r="EB185" s="228" t="str">
        <f>IF([2]相关演算!EB185="","",[2]相关演算!EB185)</f>
        <v/>
      </c>
      <c r="EC185" s="228" t="str">
        <f>IF([2]相关演算!EC185="","",[2]相关演算!EC185)</f>
        <v/>
      </c>
      <c r="ED185" s="228" t="str">
        <f>IF([2]相关演算!ED185="","",[2]相关演算!ED185)</f>
        <v/>
      </c>
      <c r="EE185" s="228" t="str">
        <f>IF([2]相关演算!EE185="","",[2]相关演算!EE185)</f>
        <v/>
      </c>
      <c r="EF185" s="228" t="str">
        <f>IF([2]相关演算!EF185="","",[2]相关演算!EF185)</f>
        <v/>
      </c>
      <c r="EG185" s="228" t="str">
        <f>IF([2]相关演算!EG185="","",[2]相关演算!EG185)</f>
        <v/>
      </c>
      <c r="EH185" s="228" t="str">
        <f>IF([2]相关演算!EH185="","",[2]相关演算!EH185)</f>
        <v/>
      </c>
      <c r="EI185" s="228" t="str">
        <f>IF([2]相关演算!EI185="","",[2]相关演算!EI185)</f>
        <v/>
      </c>
      <c r="EJ185" s="228" t="str">
        <f>IF([2]相关演算!EJ185="","",[2]相关演算!EJ185)</f>
        <v/>
      </c>
      <c r="EK185" s="228" t="str">
        <f>IF([2]相关演算!EK185="","",[2]相关演算!EK185)</f>
        <v/>
      </c>
      <c r="EL185" s="228" t="str">
        <f>IF([2]相关演算!EL185="","",[2]相关演算!EL185)</f>
        <v/>
      </c>
      <c r="EM185" s="228" t="str">
        <f>IF([2]相关演算!EM185="","",[2]相关演算!EM185)</f>
        <v/>
      </c>
      <c r="EN185" s="228" t="str">
        <f>IF([2]相关演算!EN185="","",[2]相关演算!EN185)</f>
        <v/>
      </c>
      <c r="EO185" s="228" t="str">
        <f>IF([2]相关演算!EO185="","",[2]相关演算!EO185)</f>
        <v/>
      </c>
      <c r="EP185" s="228" t="str">
        <f>IF([2]相关演算!EP185="","",[2]相关演算!EP185)</f>
        <v/>
      </c>
      <c r="EQ185" s="228" t="str">
        <f>IF([2]相关演算!EQ185="","",[2]相关演算!EQ185)</f>
        <v/>
      </c>
      <c r="ER185" s="228" t="str">
        <f>IF([2]相关演算!ER185="","",[2]相关演算!ER185)</f>
        <v/>
      </c>
      <c r="ES185" s="228" t="str">
        <f>IF([2]相关演算!ES185="","",[2]相关演算!ES185)</f>
        <v/>
      </c>
      <c r="ET185" s="228" t="str">
        <f>IF([2]相关演算!ET185="","",[2]相关演算!ET185)</f>
        <v/>
      </c>
      <c r="EU185" s="228" t="str">
        <f>IF([2]相关演算!EU185="","",[2]相关演算!EU185)</f>
        <v/>
      </c>
      <c r="EV185" s="228" t="str">
        <f>IF([2]相关演算!EV185="","",[2]相关演算!EV185)</f>
        <v/>
      </c>
      <c r="EW185" s="228" t="str">
        <f>IF([2]相关演算!EW185="","",[2]相关演算!EW185)</f>
        <v/>
      </c>
      <c r="EX185" s="228" t="str">
        <f>IF([2]相关演算!EX185="","",[2]相关演算!EX185)</f>
        <v/>
      </c>
      <c r="EY185" s="228" t="str">
        <f>IF([2]相关演算!EY185="","",[2]相关演算!EY185)</f>
        <v/>
      </c>
      <c r="EZ185" s="228" t="str">
        <f>IF([2]相关演算!EZ185="","",[2]相关演算!EZ185)</f>
        <v/>
      </c>
      <c r="FA185" s="228" t="str">
        <f>IF([2]相关演算!FA185="","",[2]相关演算!FA185)</f>
        <v/>
      </c>
      <c r="FB185" s="228" t="str">
        <f>IF([2]相关演算!FB185="","",[2]相关演算!FB185)</f>
        <v/>
      </c>
      <c r="FC185" s="228" t="str">
        <f>IF([2]相关演算!FC185="","",[2]相关演算!FC185)</f>
        <v/>
      </c>
      <c r="FD185" s="228" t="str">
        <f>IF([2]相关演算!FD185="","",[2]相关演算!FD185)</f>
        <v/>
      </c>
      <c r="FE185" s="228" t="str">
        <f>IF([2]相关演算!FE185="","",[2]相关演算!FE185)</f>
        <v/>
      </c>
      <c r="FF185" s="228" t="str">
        <f>IF([2]相关演算!FF185="","",[2]相关演算!FF185)</f>
        <v/>
      </c>
      <c r="FG185" s="228" t="str">
        <f>IF([2]相关演算!FG185="","",[2]相关演算!FG185)</f>
        <v/>
      </c>
      <c r="FH185" s="228">
        <f>IF([2]相关演算!FH185="","",[2]相关演算!FH185)</f>
        <v>10170</v>
      </c>
      <c r="FI185" s="228" t="str">
        <f>IF([2]相关演算!FI185="","",[2]相关演算!FI185)</f>
        <v/>
      </c>
      <c r="FJ185" s="228" t="str">
        <f>IF([2]相关演算!FJ185="","",[2]相关演算!FJ185)</f>
        <v/>
      </c>
      <c r="FK185" s="228" t="str">
        <f>IF([2]相关演算!FK185="","",[2]相关演算!FK185)</f>
        <v/>
      </c>
      <c r="FL185" s="228" t="str">
        <f>IF([2]相关演算!FL185="","",[2]相关演算!FL185)</f>
        <v/>
      </c>
      <c r="FM185" s="228" t="str">
        <f>IF([2]相关演算!FM185="","",[2]相关演算!FM185)</f>
        <v/>
      </c>
      <c r="FN185" s="228" t="str">
        <f>IF([2]相关演算!FN185="","",[2]相关演算!FN185)</f>
        <v/>
      </c>
      <c r="FO185" s="228" t="str">
        <f>IF([2]相关演算!FO185="","",[2]相关演算!FO185)</f>
        <v/>
      </c>
      <c r="FP185" s="228" t="str">
        <f>IF([2]相关演算!FP185="","",[2]相关演算!FP185)</f>
        <v/>
      </c>
      <c r="FQ185" s="228" t="str">
        <f>IF([2]相关演算!FQ185="","",[2]相关演算!FQ185)</f>
        <v/>
      </c>
      <c r="FR185" s="228" t="str">
        <f>IF([2]相关演算!FR185="","",[2]相关演算!FR185)</f>
        <v/>
      </c>
      <c r="FS185" s="228" t="str">
        <f>IF([2]相关演算!FS185="","",[2]相关演算!FS185)</f>
        <v/>
      </c>
      <c r="FT185" s="228" t="str">
        <f>IF([2]相关演算!FT185="","",[2]相关演算!FT185)</f>
        <v/>
      </c>
      <c r="FU185" s="228" t="str">
        <f>IF([2]相关演算!FU185="","",[2]相关演算!FU185)</f>
        <v/>
      </c>
      <c r="FV185" s="228" t="str">
        <f>IF([2]相关演算!FV185="","",[2]相关演算!FV185)</f>
        <v/>
      </c>
      <c r="FW185" s="228" t="str">
        <f>IF([2]相关演算!FW185="","",[2]相关演算!FW185)</f>
        <v/>
      </c>
      <c r="FX185" s="228" t="str">
        <f>IF([2]相关演算!FX185="","",[2]相关演算!FX185)</f>
        <v/>
      </c>
      <c r="FY185" s="228" t="str">
        <f>IF([2]相关演算!FY185="","",[2]相关演算!FY185)</f>
        <v/>
      </c>
      <c r="FZ185" s="228" t="str">
        <f>IF([2]相关演算!FZ185="","",[2]相关演算!FZ185)</f>
        <v/>
      </c>
      <c r="GA185" s="228" t="str">
        <f>IF([2]相关演算!GA185="","",[2]相关演算!GA185)</f>
        <v/>
      </c>
      <c r="GB185" s="228" t="str">
        <f>IF([2]相关演算!GB185="","",[2]相关演算!GB185)</f>
        <v/>
      </c>
      <c r="GC185" s="228" t="str">
        <f>IF([2]相关演算!GC185="","",[2]相关演算!GC185)</f>
        <v/>
      </c>
      <c r="GD185" s="228" t="str">
        <f>IF([2]相关演算!GD185="","",[2]相关演算!GD185)</f>
        <v/>
      </c>
      <c r="GE185" s="228" t="str">
        <f>IF([2]相关演算!GE185="","",[2]相关演算!GE185)</f>
        <v/>
      </c>
      <c r="GF185" s="228" t="str">
        <f>IF([2]相关演算!GF185="","",[2]相关演算!GF185)</f>
        <v/>
      </c>
      <c r="GG185" s="228" t="str">
        <f>IF([2]相关演算!GG185="","",[2]相关演算!GG185)</f>
        <v/>
      </c>
      <c r="GH185" s="228" t="str">
        <f>IF([2]相关演算!GH185="","",[2]相关演算!GH185)</f>
        <v/>
      </c>
      <c r="GI185" s="228" t="str">
        <f>IF([2]相关演算!GI185="","",[2]相关演算!GI185)</f>
        <v/>
      </c>
      <c r="GJ185" s="228" t="str">
        <f>IF([2]相关演算!GJ185="","",[2]相关演算!GJ185)</f>
        <v/>
      </c>
      <c r="GK185" s="228" t="str">
        <f>IF([2]相关演算!GK185="","",[2]相关演算!GK185)</f>
        <v/>
      </c>
      <c r="GL185" s="228" t="str">
        <f>IF([2]相关演算!GL185="","",[2]相关演算!GL185)</f>
        <v/>
      </c>
      <c r="GM185" s="228" t="str">
        <f>IF([2]相关演算!GM185="","",[2]相关演算!GM185)</f>
        <v/>
      </c>
      <c r="GN185" s="228" t="str">
        <f>IF([2]相关演算!GN185="","",[2]相关演算!GN185)</f>
        <v/>
      </c>
      <c r="GO185" s="228" t="str">
        <f>IF([2]相关演算!GO185="","",[2]相关演算!GO185)</f>
        <v/>
      </c>
      <c r="GP185" s="228" t="str">
        <f>IF([2]相关演算!GP185="","",[2]相关演算!GP185)</f>
        <v/>
      </c>
      <c r="GQ185" s="228" t="str">
        <f>IF([2]相关演算!GQ185="","",[2]相关演算!GQ185)</f>
        <v/>
      </c>
      <c r="GR185" s="228" t="str">
        <f>IF([2]相关演算!GR185="","",[2]相关演算!GR185)</f>
        <v/>
      </c>
      <c r="GS185" s="228" t="str">
        <f>IF([2]相关演算!GS185="","",[2]相关演算!GS185)</f>
        <v/>
      </c>
      <c r="GT185" s="228" t="str">
        <f>IF([2]相关演算!GT185="","",[2]相关演算!GT185)</f>
        <v/>
      </c>
      <c r="GU185" s="228" t="str">
        <f>IF([2]相关演算!GU185="","",[2]相关演算!GU185)</f>
        <v/>
      </c>
      <c r="GV185" s="228" t="str">
        <f>IF([2]相关演算!GV185="","",[2]相关演算!GV185)</f>
        <v/>
      </c>
      <c r="GW185" s="228" t="str">
        <f>IF([2]相关演算!GW185="","",[2]相关演算!GW185)</f>
        <v/>
      </c>
      <c r="GX185" s="228" t="str">
        <f>IF([2]相关演算!GX185="","",[2]相关演算!GX185)</f>
        <v/>
      </c>
      <c r="GY185" s="228" t="str">
        <f>IF([2]相关演算!GY185="","",[2]相关演算!GY185)</f>
        <v/>
      </c>
      <c r="GZ185" s="228" t="str">
        <f>IF([2]相关演算!GZ185="","",[2]相关演算!GZ185)</f>
        <v/>
      </c>
    </row>
    <row r="186" spans="1:208">
      <c r="A186" s="228" t="str">
        <f>IF([2]相关演算!A186="","",[2]相关演算!A186)</f>
        <v/>
      </c>
      <c r="B186" s="228" t="str">
        <f>IF([2]相关演算!B186="","",[2]相关演算!B186)</f>
        <v/>
      </c>
      <c r="C186" s="228" t="str">
        <f>IF([2]相关演算!C186="","",[2]相关演算!C186)</f>
        <v/>
      </c>
      <c r="D186" s="228" t="str">
        <f>IF([2]相关演算!D186="","",[2]相关演算!D186)</f>
        <v/>
      </c>
      <c r="E186" s="228" t="str">
        <f>IF([2]相关演算!E186="","",[2]相关演算!E186)</f>
        <v/>
      </c>
      <c r="F186" s="228" t="str">
        <f>IF([2]相关演算!F186="","",[2]相关演算!F186)</f>
        <v/>
      </c>
      <c r="G186" s="228" t="str">
        <f>IF([2]相关演算!G186="","",[2]相关演算!G186)</f>
        <v/>
      </c>
      <c r="H186" s="228" t="str">
        <f>IF([2]相关演算!H186="","",[2]相关演算!H186)</f>
        <v/>
      </c>
      <c r="I186" s="228" t="str">
        <f>IF([2]相关演算!I186="","",[2]相关演算!I186)</f>
        <v/>
      </c>
      <c r="J186" s="228" t="str">
        <f>IF([2]相关演算!J186="","",[2]相关演算!J186)</f>
        <v/>
      </c>
      <c r="K186" s="228" t="str">
        <f>IF([2]相关演算!K186="","",[2]相关演算!K186)</f>
        <v/>
      </c>
      <c r="L186" s="228" t="str">
        <f>IF([2]相关演算!L186="","",[2]相关演算!L186)</f>
        <v/>
      </c>
      <c r="M186" s="228" t="str">
        <f>IF([2]相关演算!M186="","",[2]相关演算!M186)</f>
        <v/>
      </c>
      <c r="N186" s="228" t="str">
        <f>IF([2]相关演算!N186="","",[2]相关演算!N186)</f>
        <v/>
      </c>
      <c r="O186" s="228" t="str">
        <f>IF([2]相关演算!O186="","",[2]相关演算!O186)</f>
        <v/>
      </c>
      <c r="P186" s="228" t="str">
        <f>IF([2]相关演算!P186="","",[2]相关演算!P186)</f>
        <v/>
      </c>
      <c r="Q186" s="228" t="str">
        <f>IF([2]相关演算!Q186="","",[2]相关演算!Q186)</f>
        <v/>
      </c>
      <c r="R186" s="228" t="str">
        <f>IF([2]相关演算!R186="","",[2]相关演算!R186)</f>
        <v/>
      </c>
      <c r="S186" s="228" t="str">
        <f>IF([2]相关演算!S186="","",[2]相关演算!S186)</f>
        <v/>
      </c>
      <c r="T186" s="228" t="str">
        <f>IF([2]相关演算!T186="","",[2]相关演算!T186)</f>
        <v/>
      </c>
      <c r="U186" s="228" t="str">
        <f>IF([2]相关演算!U186="","",[2]相关演算!U186)</f>
        <v/>
      </c>
      <c r="V186" s="228" t="str">
        <f>IF([2]相关演算!V186="","",[2]相关演算!V186)</f>
        <v/>
      </c>
      <c r="W186" s="228" t="str">
        <f>IF([2]相关演算!W186="","",[2]相关演算!W186)</f>
        <v/>
      </c>
      <c r="X186" s="228" t="str">
        <f>IF([2]相关演算!X186="","",[2]相关演算!X186)</f>
        <v/>
      </c>
      <c r="Y186" s="228" t="str">
        <f>IF([2]相关演算!Y186="","",[2]相关演算!Y186)</f>
        <v/>
      </c>
      <c r="Z186" s="228" t="str">
        <f>IF([2]相关演算!Z186="","",[2]相关演算!Z186)</f>
        <v/>
      </c>
      <c r="AA186" s="228" t="str">
        <f>IF([2]相关演算!AA186="","",[2]相关演算!AA186)</f>
        <v/>
      </c>
      <c r="AB186" s="228" t="str">
        <f>IF([2]相关演算!AB186="","",[2]相关演算!AB186)</f>
        <v/>
      </c>
      <c r="AC186" s="228" t="str">
        <f>IF([2]相关演算!AC186="","",[2]相关演算!AC186)</f>
        <v/>
      </c>
      <c r="AD186" s="228" t="str">
        <f>IF([2]相关演算!AD186="","",[2]相关演算!AD186)</f>
        <v/>
      </c>
      <c r="AE186" s="228" t="str">
        <f>IF([2]相关演算!AE186="","",[2]相关演算!AE186)</f>
        <v/>
      </c>
      <c r="AF186" s="228" t="str">
        <f>IF([2]相关演算!AF186="","",[2]相关演算!AF186)</f>
        <v/>
      </c>
      <c r="AG186" s="228" t="str">
        <f>IF([2]相关演算!AG186="","",[2]相关演算!AG186)</f>
        <v/>
      </c>
      <c r="AH186" s="228" t="str">
        <f>IF([2]相关演算!AH186="","",[2]相关演算!AH186)</f>
        <v/>
      </c>
      <c r="AI186" s="228" t="str">
        <f>IF([2]相关演算!AI186="","",[2]相关演算!AI186)</f>
        <v/>
      </c>
      <c r="AJ186" s="228" t="str">
        <f>IF([2]相关演算!AJ186="","",[2]相关演算!AJ186)</f>
        <v/>
      </c>
      <c r="AK186" s="228" t="str">
        <f>IF([2]相关演算!AK186="","",[2]相关演算!AK186)</f>
        <v/>
      </c>
      <c r="AL186" s="228" t="str">
        <f>IF([2]相关演算!AL186="","",[2]相关演算!AL186)</f>
        <v/>
      </c>
      <c r="AM186" s="228" t="str">
        <f>IF([2]相关演算!AM186="","",[2]相关演算!AM186)</f>
        <v/>
      </c>
      <c r="AN186" s="228" t="str">
        <f>IF([2]相关演算!AN186="","",[2]相关演算!AN186)</f>
        <v/>
      </c>
      <c r="AO186" s="228" t="str">
        <f>IF([2]相关演算!AO186="","",[2]相关演算!AO186)</f>
        <v/>
      </c>
      <c r="AP186" s="228" t="str">
        <f>IF([2]相关演算!AP186="","",[2]相关演算!AP186)</f>
        <v/>
      </c>
      <c r="AQ186" s="228" t="str">
        <f>IF([2]相关演算!AQ186="","",[2]相关演算!AQ186)</f>
        <v/>
      </c>
      <c r="AR186" s="228" t="str">
        <f>IF([2]相关演算!AR186="","",[2]相关演算!AR186)</f>
        <v/>
      </c>
      <c r="AS186" s="228" t="str">
        <f>IF([2]相关演算!AS186="","",[2]相关演算!AS186)</f>
        <v/>
      </c>
      <c r="AT186" s="228" t="str">
        <f>IF([2]相关演算!AT186="","",[2]相关演算!AT186)</f>
        <v/>
      </c>
      <c r="AU186" s="228" t="str">
        <f>IF([2]相关演算!AU186="","",[2]相关演算!AU186)</f>
        <v/>
      </c>
      <c r="AV186" s="228" t="str">
        <f>IF([2]相关演算!AV186="","",[2]相关演算!AV186)</f>
        <v/>
      </c>
      <c r="AW186" s="228" t="str">
        <f>IF([2]相关演算!AW186="","",[2]相关演算!AW186)</f>
        <v/>
      </c>
      <c r="AX186" s="228" t="str">
        <f>IF([2]相关演算!AX186="","",[2]相关演算!AX186)</f>
        <v/>
      </c>
      <c r="AY186" s="228" t="str">
        <f>IF([2]相关演算!AY186="","",[2]相关演算!AY186)</f>
        <v/>
      </c>
      <c r="AZ186" s="228" t="str">
        <f>IF([2]相关演算!AZ186="","",[2]相关演算!AZ186)</f>
        <v/>
      </c>
      <c r="BA186" s="228" t="str">
        <f>IF([2]相关演算!BA186="","",[2]相关演算!BA186)</f>
        <v/>
      </c>
      <c r="BB186" s="228" t="str">
        <f>IF([2]相关演算!BB186="","",[2]相关演算!BB186)</f>
        <v/>
      </c>
      <c r="BC186" s="228" t="str">
        <f>IF([2]相关演算!BC186="","",[2]相关演算!BC186)</f>
        <v/>
      </c>
      <c r="BD186" s="228" t="str">
        <f>IF([2]相关演算!BD186="","",[2]相关演算!BD186)</f>
        <v/>
      </c>
      <c r="BE186" s="228" t="str">
        <f>IF([2]相关演算!BE186="","",[2]相关演算!BE186)</f>
        <v/>
      </c>
      <c r="BF186" s="228" t="str">
        <f>IF([2]相关演算!BF186="","",[2]相关演算!BF186)</f>
        <v/>
      </c>
      <c r="BG186" s="228" t="str">
        <f>IF([2]相关演算!BG186="","",[2]相关演算!BG186)</f>
        <v/>
      </c>
      <c r="BH186" s="228" t="str">
        <f>IF([2]相关演算!BH186="","",[2]相关演算!BH186)</f>
        <v/>
      </c>
      <c r="BI186" s="228" t="str">
        <f>IF([2]相关演算!BI186="","",[2]相关演算!BI186)</f>
        <v/>
      </c>
      <c r="BJ186" s="228" t="str">
        <f>IF([2]相关演算!BJ186="","",[2]相关演算!BJ186)</f>
        <v/>
      </c>
      <c r="BK186" s="228" t="str">
        <f>IF([2]相关演算!BK186="","",[2]相关演算!BK186)</f>
        <v/>
      </c>
      <c r="BL186" s="228" t="str">
        <f>IF([2]相关演算!BL186="","",[2]相关演算!BL186)</f>
        <v/>
      </c>
      <c r="BM186" s="228" t="str">
        <f>IF([2]相关演算!BM186="","",[2]相关演算!BM186)</f>
        <v/>
      </c>
      <c r="BN186" s="228" t="str">
        <f>IF([2]相关演算!BN186="","",[2]相关演算!BN186)</f>
        <v/>
      </c>
      <c r="BO186" s="228" t="str">
        <f>IF([2]相关演算!BO186="","",[2]相关演算!BO186)</f>
        <v/>
      </c>
      <c r="BP186" s="228" t="str">
        <f>IF([2]相关演算!BP186="","",[2]相关演算!BP186)</f>
        <v/>
      </c>
      <c r="BQ186" s="228" t="str">
        <f>IF([2]相关演算!BQ186="","",[2]相关演算!BQ186)</f>
        <v/>
      </c>
      <c r="BR186" s="228" t="str">
        <f>IF([2]相关演算!BR186="","",[2]相关演算!BR186)</f>
        <v/>
      </c>
      <c r="BS186" s="228" t="str">
        <f>IF([2]相关演算!BS186="","",[2]相关演算!BS186)</f>
        <v/>
      </c>
      <c r="BT186" s="228" t="str">
        <f>IF([2]相关演算!BT186="","",[2]相关演算!BT186)</f>
        <v/>
      </c>
      <c r="BU186" s="228" t="str">
        <f>IF([2]相关演算!BU186="","",[2]相关演算!BU186)</f>
        <v/>
      </c>
      <c r="BV186" s="228" t="str">
        <f>IF([2]相关演算!BV186="","",[2]相关演算!BV186)</f>
        <v/>
      </c>
      <c r="BW186" s="228" t="str">
        <f>IF([2]相关演算!BW186="","",[2]相关演算!BW186)</f>
        <v/>
      </c>
      <c r="BX186" s="228" t="str">
        <f>IF([2]相关演算!BX186="","",[2]相关演算!BX186)</f>
        <v/>
      </c>
      <c r="BY186" s="228" t="str">
        <f>IF([2]相关演算!BY186="","",[2]相关演算!BY186)</f>
        <v/>
      </c>
      <c r="BZ186" s="228" t="str">
        <f>IF([2]相关演算!BZ186="","",[2]相关演算!BZ186)</f>
        <v/>
      </c>
      <c r="CA186" s="228" t="str">
        <f>IF([2]相关演算!CA186="","",[2]相关演算!CA186)</f>
        <v/>
      </c>
      <c r="CB186" s="228" t="str">
        <f>IF([2]相关演算!CB186="","",[2]相关演算!CB186)</f>
        <v/>
      </c>
      <c r="CC186" s="228" t="str">
        <f>IF([2]相关演算!CC186="","",[2]相关演算!CC186)</f>
        <v/>
      </c>
      <c r="CD186" s="228" t="str">
        <f>IF([2]相关演算!CD186="","",[2]相关演算!CD186)</f>
        <v/>
      </c>
      <c r="CE186" s="228" t="str">
        <f>IF([2]相关演算!CE186="","",[2]相关演算!CE186)</f>
        <v/>
      </c>
      <c r="CF186" s="228" t="str">
        <f>IF([2]相关演算!CF186="","",[2]相关演算!CF186)</f>
        <v/>
      </c>
      <c r="CG186" s="228" t="str">
        <f>IF([2]相关演算!CG186="","",[2]相关演算!CG186)</f>
        <v/>
      </c>
      <c r="CH186" s="228" t="str">
        <f>IF([2]相关演算!CH186="","",[2]相关演算!CH186)</f>
        <v/>
      </c>
      <c r="CI186" s="228" t="str">
        <f>IF([2]相关演算!CI186="","",[2]相关演算!CI186)</f>
        <v/>
      </c>
      <c r="CJ186" s="228" t="str">
        <f>IF([2]相关演算!CJ186="","",[2]相关演算!CJ186)</f>
        <v/>
      </c>
      <c r="CK186" s="228" t="str">
        <f>IF([2]相关演算!CK186="","",[2]相关演算!CK186)</f>
        <v/>
      </c>
      <c r="CL186" s="228" t="str">
        <f>IF([2]相关演算!CL186="","",[2]相关演算!CL186)</f>
        <v/>
      </c>
      <c r="CM186" s="228" t="str">
        <f>IF([2]相关演算!CM186="","",[2]相关演算!CM186)</f>
        <v/>
      </c>
      <c r="CN186" s="228" t="str">
        <f>IF([2]相关演算!CN186="","",[2]相关演算!CN186)</f>
        <v/>
      </c>
      <c r="CO186" s="228" t="str">
        <f>IF([2]相关演算!CO186="","",[2]相关演算!CO186)</f>
        <v/>
      </c>
      <c r="CP186" s="228" t="str">
        <f>IF([2]相关演算!CP186="","",[2]相关演算!CP186)</f>
        <v/>
      </c>
      <c r="CQ186" s="228" t="str">
        <f>IF([2]相关演算!CQ186="","",[2]相关演算!CQ186)</f>
        <v/>
      </c>
      <c r="CR186" s="228" t="str">
        <f>IF([2]相关演算!CR186="","",[2]相关演算!CR186)</f>
        <v/>
      </c>
      <c r="CS186" s="228" t="str">
        <f>IF([2]相关演算!CS186="","",[2]相关演算!CS186)</f>
        <v/>
      </c>
      <c r="CT186" s="228" t="str">
        <f>IF([2]相关演算!CT186="","",[2]相关演算!CT186)</f>
        <v/>
      </c>
      <c r="CU186" s="228" t="str">
        <f>IF([2]相关演算!CU186="","",[2]相关演算!CU186)</f>
        <v/>
      </c>
      <c r="CV186" s="228" t="str">
        <f>IF([2]相关演算!CV186="","",[2]相关演算!CV186)</f>
        <v/>
      </c>
      <c r="CW186" s="228" t="str">
        <f>IF([2]相关演算!CW186="","",[2]相关演算!CW186)</f>
        <v/>
      </c>
      <c r="CX186" s="228" t="str">
        <f>IF([2]相关演算!CX186="","",[2]相关演算!CX186)</f>
        <v/>
      </c>
      <c r="CY186" s="228" t="str">
        <f>IF([2]相关演算!CY186="","",[2]相关演算!CY186)</f>
        <v/>
      </c>
      <c r="CZ186" s="228" t="str">
        <f>IF([2]相关演算!CZ186="","",[2]相关演算!CZ186)</f>
        <v/>
      </c>
      <c r="DA186" s="228" t="str">
        <f>IF([2]相关演算!DA186="","",[2]相关演算!DA186)</f>
        <v/>
      </c>
      <c r="DB186" s="228" t="str">
        <f>IF([2]相关演算!DB186="","",[2]相关演算!DB186)</f>
        <v/>
      </c>
      <c r="DC186" s="228" t="str">
        <f>IF([2]相关演算!DC186="","",[2]相关演算!DC186)</f>
        <v/>
      </c>
      <c r="DD186" s="228" t="str">
        <f>IF([2]相关演算!DD186="","",[2]相关演算!DD186)</f>
        <v/>
      </c>
      <c r="DE186" s="228" t="str">
        <f>IF([2]相关演算!DE186="","",[2]相关演算!DE186)</f>
        <v/>
      </c>
      <c r="DF186" s="228" t="str">
        <f>IF([2]相关演算!DF186="","",[2]相关演算!DF186)</f>
        <v/>
      </c>
      <c r="DG186" s="228" t="str">
        <f>IF([2]相关演算!DG186="","",[2]相关演算!DG186)</f>
        <v/>
      </c>
      <c r="DH186" s="228" t="str">
        <f>IF([2]相关演算!DH186="","",[2]相关演算!DH186)</f>
        <v/>
      </c>
      <c r="DI186" s="228" t="str">
        <f>IF([2]相关演算!DI186="","",[2]相关演算!DI186)</f>
        <v/>
      </c>
      <c r="DJ186" s="228" t="str">
        <f>IF([2]相关演算!DJ186="","",[2]相关演算!DJ186)</f>
        <v/>
      </c>
      <c r="DK186" s="228" t="str">
        <f>IF([2]相关演算!DK186="","",[2]相关演算!DK186)</f>
        <v/>
      </c>
      <c r="DL186" s="228" t="str">
        <f>IF([2]相关演算!DL186="","",[2]相关演算!DL186)</f>
        <v/>
      </c>
      <c r="DM186" s="228" t="str">
        <f>IF([2]相关演算!DM186="","",[2]相关演算!DM186)</f>
        <v/>
      </c>
      <c r="DN186" s="228" t="str">
        <f>IF([2]相关演算!DN186="","",[2]相关演算!DN186)</f>
        <v/>
      </c>
      <c r="DO186" s="228" t="str">
        <f>IF([2]相关演算!DO186="","",[2]相关演算!DO186)</f>
        <v/>
      </c>
      <c r="DP186" s="228" t="str">
        <f>IF([2]相关演算!DP186="","",[2]相关演算!DP186)</f>
        <v/>
      </c>
      <c r="DQ186" s="228" t="str">
        <f>IF([2]相关演算!DQ186="","",[2]相关演算!DQ186)</f>
        <v/>
      </c>
      <c r="DR186" s="228" t="str">
        <f>IF([2]相关演算!DR186="","",[2]相关演算!DR186)</f>
        <v/>
      </c>
      <c r="DS186" s="228" t="str">
        <f>IF([2]相关演算!DS186="","",[2]相关演算!DS186)</f>
        <v/>
      </c>
      <c r="DT186" s="228" t="str">
        <f>IF([2]相关演算!DT186="","",[2]相关演算!DT186)</f>
        <v/>
      </c>
      <c r="DU186" s="228" t="str">
        <f>IF([2]相关演算!DU186="","",[2]相关演算!DU186)</f>
        <v/>
      </c>
      <c r="DV186" s="228" t="str">
        <f>IF([2]相关演算!DV186="","",[2]相关演算!DV186)</f>
        <v/>
      </c>
      <c r="DW186" s="228" t="str">
        <f>IF([2]相关演算!DW186="","",[2]相关演算!DW186)</f>
        <v/>
      </c>
      <c r="DX186" s="228" t="str">
        <f>IF([2]相关演算!DX186="","",[2]相关演算!DX186)</f>
        <v/>
      </c>
      <c r="DY186" s="228" t="str">
        <f>IF([2]相关演算!DY186="","",[2]相关演算!DY186)</f>
        <v/>
      </c>
      <c r="DZ186" s="228" t="str">
        <f>IF([2]相关演算!DZ186="","",[2]相关演算!DZ186)</f>
        <v/>
      </c>
      <c r="EA186" s="228" t="str">
        <f>IF([2]相关演算!EA186="","",[2]相关演算!EA186)</f>
        <v/>
      </c>
      <c r="EB186" s="228" t="str">
        <f>IF([2]相关演算!EB186="","",[2]相关演算!EB186)</f>
        <v/>
      </c>
      <c r="EC186" s="228" t="str">
        <f>IF([2]相关演算!EC186="","",[2]相关演算!EC186)</f>
        <v/>
      </c>
      <c r="ED186" s="228" t="str">
        <f>IF([2]相关演算!ED186="","",[2]相关演算!ED186)</f>
        <v/>
      </c>
      <c r="EE186" s="228" t="str">
        <f>IF([2]相关演算!EE186="","",[2]相关演算!EE186)</f>
        <v/>
      </c>
      <c r="EF186" s="228" t="str">
        <f>IF([2]相关演算!EF186="","",[2]相关演算!EF186)</f>
        <v/>
      </c>
      <c r="EG186" s="228" t="str">
        <f>IF([2]相关演算!EG186="","",[2]相关演算!EG186)</f>
        <v/>
      </c>
      <c r="EH186" s="228" t="str">
        <f>IF([2]相关演算!EH186="","",[2]相关演算!EH186)</f>
        <v/>
      </c>
      <c r="EI186" s="228" t="str">
        <f>IF([2]相关演算!EI186="","",[2]相关演算!EI186)</f>
        <v/>
      </c>
      <c r="EJ186" s="228" t="str">
        <f>IF([2]相关演算!EJ186="","",[2]相关演算!EJ186)</f>
        <v/>
      </c>
      <c r="EK186" s="228" t="str">
        <f>IF([2]相关演算!EK186="","",[2]相关演算!EK186)</f>
        <v/>
      </c>
      <c r="EL186" s="228" t="str">
        <f>IF([2]相关演算!EL186="","",[2]相关演算!EL186)</f>
        <v/>
      </c>
      <c r="EM186" s="228" t="str">
        <f>IF([2]相关演算!EM186="","",[2]相关演算!EM186)</f>
        <v/>
      </c>
      <c r="EN186" s="228" t="str">
        <f>IF([2]相关演算!EN186="","",[2]相关演算!EN186)</f>
        <v/>
      </c>
      <c r="EO186" s="228" t="str">
        <f>IF([2]相关演算!EO186="","",[2]相关演算!EO186)</f>
        <v/>
      </c>
      <c r="EP186" s="228" t="str">
        <f>IF([2]相关演算!EP186="","",[2]相关演算!EP186)</f>
        <v/>
      </c>
      <c r="EQ186" s="228" t="str">
        <f>IF([2]相关演算!EQ186="","",[2]相关演算!EQ186)</f>
        <v/>
      </c>
      <c r="ER186" s="228" t="str">
        <f>IF([2]相关演算!ER186="","",[2]相关演算!ER186)</f>
        <v/>
      </c>
      <c r="ES186" s="228" t="str">
        <f>IF([2]相关演算!ES186="","",[2]相关演算!ES186)</f>
        <v/>
      </c>
      <c r="ET186" s="228" t="str">
        <f>IF([2]相关演算!ET186="","",[2]相关演算!ET186)</f>
        <v/>
      </c>
      <c r="EU186" s="228" t="str">
        <f>IF([2]相关演算!EU186="","",[2]相关演算!EU186)</f>
        <v/>
      </c>
      <c r="EV186" s="228" t="str">
        <f>IF([2]相关演算!EV186="","",[2]相关演算!EV186)</f>
        <v/>
      </c>
      <c r="EW186" s="228" t="str">
        <f>IF([2]相关演算!EW186="","",[2]相关演算!EW186)</f>
        <v/>
      </c>
      <c r="EX186" s="228" t="str">
        <f>IF([2]相关演算!EX186="","",[2]相关演算!EX186)</f>
        <v/>
      </c>
      <c r="EY186" s="228" t="str">
        <f>IF([2]相关演算!EY186="","",[2]相关演算!EY186)</f>
        <v/>
      </c>
      <c r="EZ186" s="228" t="str">
        <f>IF([2]相关演算!EZ186="","",[2]相关演算!EZ186)</f>
        <v/>
      </c>
      <c r="FA186" s="228" t="str">
        <f>IF([2]相关演算!FA186="","",[2]相关演算!FA186)</f>
        <v/>
      </c>
      <c r="FB186" s="228" t="str">
        <f>IF([2]相关演算!FB186="","",[2]相关演算!FB186)</f>
        <v/>
      </c>
      <c r="FC186" s="228" t="str">
        <f>IF([2]相关演算!FC186="","",[2]相关演算!FC186)</f>
        <v/>
      </c>
      <c r="FD186" s="228" t="str">
        <f>IF([2]相关演算!FD186="","",[2]相关演算!FD186)</f>
        <v/>
      </c>
      <c r="FE186" s="228" t="str">
        <f>IF([2]相关演算!FE186="","",[2]相关演算!FE186)</f>
        <v/>
      </c>
      <c r="FF186" s="228" t="str">
        <f>IF([2]相关演算!FF186="","",[2]相关演算!FF186)</f>
        <v/>
      </c>
      <c r="FG186" s="228" t="str">
        <f>IF([2]相关演算!FG186="","",[2]相关演算!FG186)</f>
        <v/>
      </c>
      <c r="FH186" s="228">
        <f>IF([2]相关演算!FH186="","",[2]相关演算!FH186)</f>
        <v>10171</v>
      </c>
      <c r="FI186" s="228" t="str">
        <f>IF([2]相关演算!FI186="","",[2]相关演算!FI186)</f>
        <v/>
      </c>
      <c r="FJ186" s="228" t="str">
        <f>IF([2]相关演算!FJ186="","",[2]相关演算!FJ186)</f>
        <v/>
      </c>
      <c r="FK186" s="228" t="str">
        <f>IF([2]相关演算!FK186="","",[2]相关演算!FK186)</f>
        <v/>
      </c>
      <c r="FL186" s="228" t="str">
        <f>IF([2]相关演算!FL186="","",[2]相关演算!FL186)</f>
        <v/>
      </c>
      <c r="FM186" s="228" t="str">
        <f>IF([2]相关演算!FM186="","",[2]相关演算!FM186)</f>
        <v/>
      </c>
      <c r="FN186" s="228" t="str">
        <f>IF([2]相关演算!FN186="","",[2]相关演算!FN186)</f>
        <v/>
      </c>
      <c r="FO186" s="228" t="str">
        <f>IF([2]相关演算!FO186="","",[2]相关演算!FO186)</f>
        <v/>
      </c>
      <c r="FP186" s="228" t="str">
        <f>IF([2]相关演算!FP186="","",[2]相关演算!FP186)</f>
        <v/>
      </c>
      <c r="FQ186" s="228" t="str">
        <f>IF([2]相关演算!FQ186="","",[2]相关演算!FQ186)</f>
        <v/>
      </c>
      <c r="FR186" s="228" t="str">
        <f>IF([2]相关演算!FR186="","",[2]相关演算!FR186)</f>
        <v/>
      </c>
      <c r="FS186" s="228" t="str">
        <f>IF([2]相关演算!FS186="","",[2]相关演算!FS186)</f>
        <v/>
      </c>
      <c r="FT186" s="228" t="str">
        <f>IF([2]相关演算!FT186="","",[2]相关演算!FT186)</f>
        <v/>
      </c>
      <c r="FU186" s="228" t="str">
        <f>IF([2]相关演算!FU186="","",[2]相关演算!FU186)</f>
        <v/>
      </c>
      <c r="FV186" s="228" t="str">
        <f>IF([2]相关演算!FV186="","",[2]相关演算!FV186)</f>
        <v/>
      </c>
      <c r="FW186" s="228" t="str">
        <f>IF([2]相关演算!FW186="","",[2]相关演算!FW186)</f>
        <v/>
      </c>
      <c r="FX186" s="228" t="str">
        <f>IF([2]相关演算!FX186="","",[2]相关演算!FX186)</f>
        <v/>
      </c>
      <c r="FY186" s="228" t="str">
        <f>IF([2]相关演算!FY186="","",[2]相关演算!FY186)</f>
        <v/>
      </c>
      <c r="FZ186" s="228" t="str">
        <f>IF([2]相关演算!FZ186="","",[2]相关演算!FZ186)</f>
        <v/>
      </c>
      <c r="GA186" s="228" t="str">
        <f>IF([2]相关演算!GA186="","",[2]相关演算!GA186)</f>
        <v/>
      </c>
      <c r="GB186" s="228" t="str">
        <f>IF([2]相关演算!GB186="","",[2]相关演算!GB186)</f>
        <v/>
      </c>
      <c r="GC186" s="228" t="str">
        <f>IF([2]相关演算!GC186="","",[2]相关演算!GC186)</f>
        <v/>
      </c>
      <c r="GD186" s="228" t="str">
        <f>IF([2]相关演算!GD186="","",[2]相关演算!GD186)</f>
        <v/>
      </c>
      <c r="GE186" s="228" t="str">
        <f>IF([2]相关演算!GE186="","",[2]相关演算!GE186)</f>
        <v/>
      </c>
      <c r="GF186" s="228" t="str">
        <f>IF([2]相关演算!GF186="","",[2]相关演算!GF186)</f>
        <v/>
      </c>
      <c r="GG186" s="228" t="str">
        <f>IF([2]相关演算!GG186="","",[2]相关演算!GG186)</f>
        <v/>
      </c>
      <c r="GH186" s="228" t="str">
        <f>IF([2]相关演算!GH186="","",[2]相关演算!GH186)</f>
        <v/>
      </c>
      <c r="GI186" s="228" t="str">
        <f>IF([2]相关演算!GI186="","",[2]相关演算!GI186)</f>
        <v/>
      </c>
      <c r="GJ186" s="228" t="str">
        <f>IF([2]相关演算!GJ186="","",[2]相关演算!GJ186)</f>
        <v/>
      </c>
      <c r="GK186" s="228" t="str">
        <f>IF([2]相关演算!GK186="","",[2]相关演算!GK186)</f>
        <v/>
      </c>
      <c r="GL186" s="228" t="str">
        <f>IF([2]相关演算!GL186="","",[2]相关演算!GL186)</f>
        <v/>
      </c>
      <c r="GM186" s="228" t="str">
        <f>IF([2]相关演算!GM186="","",[2]相关演算!GM186)</f>
        <v/>
      </c>
      <c r="GN186" s="228" t="str">
        <f>IF([2]相关演算!GN186="","",[2]相关演算!GN186)</f>
        <v/>
      </c>
      <c r="GO186" s="228" t="str">
        <f>IF([2]相关演算!GO186="","",[2]相关演算!GO186)</f>
        <v/>
      </c>
      <c r="GP186" s="228" t="str">
        <f>IF([2]相关演算!GP186="","",[2]相关演算!GP186)</f>
        <v/>
      </c>
      <c r="GQ186" s="228" t="str">
        <f>IF([2]相关演算!GQ186="","",[2]相关演算!GQ186)</f>
        <v/>
      </c>
      <c r="GR186" s="228" t="str">
        <f>IF([2]相关演算!GR186="","",[2]相关演算!GR186)</f>
        <v/>
      </c>
      <c r="GS186" s="228" t="str">
        <f>IF([2]相关演算!GS186="","",[2]相关演算!GS186)</f>
        <v/>
      </c>
      <c r="GT186" s="228" t="str">
        <f>IF([2]相关演算!GT186="","",[2]相关演算!GT186)</f>
        <v/>
      </c>
      <c r="GU186" s="228" t="str">
        <f>IF([2]相关演算!GU186="","",[2]相关演算!GU186)</f>
        <v/>
      </c>
      <c r="GV186" s="228" t="str">
        <f>IF([2]相关演算!GV186="","",[2]相关演算!GV186)</f>
        <v/>
      </c>
      <c r="GW186" s="228" t="str">
        <f>IF([2]相关演算!GW186="","",[2]相关演算!GW186)</f>
        <v/>
      </c>
      <c r="GX186" s="228" t="str">
        <f>IF([2]相关演算!GX186="","",[2]相关演算!GX186)</f>
        <v/>
      </c>
      <c r="GY186" s="228" t="str">
        <f>IF([2]相关演算!GY186="","",[2]相关演算!GY186)</f>
        <v/>
      </c>
      <c r="GZ186" s="228" t="str">
        <f>IF([2]相关演算!GZ186="","",[2]相关演算!GZ186)</f>
        <v/>
      </c>
    </row>
    <row r="187" spans="1:208">
      <c r="A187" s="228" t="str">
        <f>IF([2]相关演算!A187="","",[2]相关演算!A187)</f>
        <v/>
      </c>
      <c r="B187" s="228" t="str">
        <f>IF([2]相关演算!B187="","",[2]相关演算!B187)</f>
        <v/>
      </c>
      <c r="C187" s="228" t="str">
        <f>IF([2]相关演算!C187="","",[2]相关演算!C187)</f>
        <v/>
      </c>
      <c r="D187" s="228" t="str">
        <f>IF([2]相关演算!D187="","",[2]相关演算!D187)</f>
        <v/>
      </c>
      <c r="E187" s="228" t="str">
        <f>IF([2]相关演算!E187="","",[2]相关演算!E187)</f>
        <v/>
      </c>
      <c r="F187" s="228" t="str">
        <f>IF([2]相关演算!F187="","",[2]相关演算!F187)</f>
        <v/>
      </c>
      <c r="G187" s="228" t="str">
        <f>IF([2]相关演算!G187="","",[2]相关演算!G187)</f>
        <v/>
      </c>
      <c r="H187" s="228" t="str">
        <f>IF([2]相关演算!H187="","",[2]相关演算!H187)</f>
        <v/>
      </c>
      <c r="I187" s="228" t="str">
        <f>IF([2]相关演算!I187="","",[2]相关演算!I187)</f>
        <v/>
      </c>
      <c r="J187" s="228" t="str">
        <f>IF([2]相关演算!J187="","",[2]相关演算!J187)</f>
        <v/>
      </c>
      <c r="K187" s="228" t="str">
        <f>IF([2]相关演算!K187="","",[2]相关演算!K187)</f>
        <v/>
      </c>
      <c r="L187" s="228" t="str">
        <f>IF([2]相关演算!L187="","",[2]相关演算!L187)</f>
        <v/>
      </c>
      <c r="M187" s="228" t="str">
        <f>IF([2]相关演算!M187="","",[2]相关演算!M187)</f>
        <v/>
      </c>
      <c r="N187" s="228" t="str">
        <f>IF([2]相关演算!N187="","",[2]相关演算!N187)</f>
        <v/>
      </c>
      <c r="O187" s="228" t="str">
        <f>IF([2]相关演算!O187="","",[2]相关演算!O187)</f>
        <v/>
      </c>
      <c r="P187" s="228" t="str">
        <f>IF([2]相关演算!P187="","",[2]相关演算!P187)</f>
        <v/>
      </c>
      <c r="Q187" s="228" t="str">
        <f>IF([2]相关演算!Q187="","",[2]相关演算!Q187)</f>
        <v/>
      </c>
      <c r="R187" s="228" t="str">
        <f>IF([2]相关演算!R187="","",[2]相关演算!R187)</f>
        <v/>
      </c>
      <c r="S187" s="228" t="str">
        <f>IF([2]相关演算!S187="","",[2]相关演算!S187)</f>
        <v/>
      </c>
      <c r="T187" s="228" t="str">
        <f>IF([2]相关演算!T187="","",[2]相关演算!T187)</f>
        <v/>
      </c>
      <c r="U187" s="228" t="str">
        <f>IF([2]相关演算!U187="","",[2]相关演算!U187)</f>
        <v/>
      </c>
      <c r="V187" s="228" t="str">
        <f>IF([2]相关演算!V187="","",[2]相关演算!V187)</f>
        <v/>
      </c>
      <c r="W187" s="228" t="str">
        <f>IF([2]相关演算!W187="","",[2]相关演算!W187)</f>
        <v/>
      </c>
      <c r="X187" s="228" t="str">
        <f>IF([2]相关演算!X187="","",[2]相关演算!X187)</f>
        <v/>
      </c>
      <c r="Y187" s="228" t="str">
        <f>IF([2]相关演算!Y187="","",[2]相关演算!Y187)</f>
        <v/>
      </c>
      <c r="Z187" s="228" t="str">
        <f>IF([2]相关演算!Z187="","",[2]相关演算!Z187)</f>
        <v/>
      </c>
      <c r="AA187" s="228" t="str">
        <f>IF([2]相关演算!AA187="","",[2]相关演算!AA187)</f>
        <v/>
      </c>
      <c r="AB187" s="228" t="str">
        <f>IF([2]相关演算!AB187="","",[2]相关演算!AB187)</f>
        <v/>
      </c>
      <c r="AC187" s="228" t="str">
        <f>IF([2]相关演算!AC187="","",[2]相关演算!AC187)</f>
        <v/>
      </c>
      <c r="AD187" s="228" t="str">
        <f>IF([2]相关演算!AD187="","",[2]相关演算!AD187)</f>
        <v/>
      </c>
      <c r="AE187" s="228" t="str">
        <f>IF([2]相关演算!AE187="","",[2]相关演算!AE187)</f>
        <v/>
      </c>
      <c r="AF187" s="228" t="str">
        <f>IF([2]相关演算!AF187="","",[2]相关演算!AF187)</f>
        <v/>
      </c>
      <c r="AG187" s="228" t="str">
        <f>IF([2]相关演算!AG187="","",[2]相关演算!AG187)</f>
        <v/>
      </c>
      <c r="AH187" s="228" t="str">
        <f>IF([2]相关演算!AH187="","",[2]相关演算!AH187)</f>
        <v/>
      </c>
      <c r="AI187" s="228" t="str">
        <f>IF([2]相关演算!AI187="","",[2]相关演算!AI187)</f>
        <v/>
      </c>
      <c r="AJ187" s="228" t="str">
        <f>IF([2]相关演算!AJ187="","",[2]相关演算!AJ187)</f>
        <v/>
      </c>
      <c r="AK187" s="228" t="str">
        <f>IF([2]相关演算!AK187="","",[2]相关演算!AK187)</f>
        <v/>
      </c>
      <c r="AL187" s="228" t="str">
        <f>IF([2]相关演算!AL187="","",[2]相关演算!AL187)</f>
        <v/>
      </c>
      <c r="AM187" s="228" t="str">
        <f>IF([2]相关演算!AM187="","",[2]相关演算!AM187)</f>
        <v/>
      </c>
      <c r="AN187" s="228" t="str">
        <f>IF([2]相关演算!AN187="","",[2]相关演算!AN187)</f>
        <v/>
      </c>
      <c r="AO187" s="228" t="str">
        <f>IF([2]相关演算!AO187="","",[2]相关演算!AO187)</f>
        <v/>
      </c>
      <c r="AP187" s="228" t="str">
        <f>IF([2]相关演算!AP187="","",[2]相关演算!AP187)</f>
        <v/>
      </c>
      <c r="AQ187" s="228" t="str">
        <f>IF([2]相关演算!AQ187="","",[2]相关演算!AQ187)</f>
        <v/>
      </c>
      <c r="AR187" s="228" t="str">
        <f>IF([2]相关演算!AR187="","",[2]相关演算!AR187)</f>
        <v/>
      </c>
      <c r="AS187" s="228" t="str">
        <f>IF([2]相关演算!AS187="","",[2]相关演算!AS187)</f>
        <v/>
      </c>
      <c r="AT187" s="228" t="str">
        <f>IF([2]相关演算!AT187="","",[2]相关演算!AT187)</f>
        <v/>
      </c>
      <c r="AU187" s="228" t="str">
        <f>IF([2]相关演算!AU187="","",[2]相关演算!AU187)</f>
        <v/>
      </c>
      <c r="AV187" s="228" t="str">
        <f>IF([2]相关演算!AV187="","",[2]相关演算!AV187)</f>
        <v/>
      </c>
      <c r="AW187" s="228" t="str">
        <f>IF([2]相关演算!AW187="","",[2]相关演算!AW187)</f>
        <v/>
      </c>
      <c r="AX187" s="228" t="str">
        <f>IF([2]相关演算!AX187="","",[2]相关演算!AX187)</f>
        <v/>
      </c>
      <c r="AY187" s="228" t="str">
        <f>IF([2]相关演算!AY187="","",[2]相关演算!AY187)</f>
        <v/>
      </c>
      <c r="AZ187" s="228" t="str">
        <f>IF([2]相关演算!AZ187="","",[2]相关演算!AZ187)</f>
        <v/>
      </c>
      <c r="BA187" s="228" t="str">
        <f>IF([2]相关演算!BA187="","",[2]相关演算!BA187)</f>
        <v/>
      </c>
      <c r="BB187" s="228" t="str">
        <f>IF([2]相关演算!BB187="","",[2]相关演算!BB187)</f>
        <v/>
      </c>
      <c r="BC187" s="228" t="str">
        <f>IF([2]相关演算!BC187="","",[2]相关演算!BC187)</f>
        <v/>
      </c>
      <c r="BD187" s="228" t="str">
        <f>IF([2]相关演算!BD187="","",[2]相关演算!BD187)</f>
        <v/>
      </c>
      <c r="BE187" s="228" t="str">
        <f>IF([2]相关演算!BE187="","",[2]相关演算!BE187)</f>
        <v/>
      </c>
      <c r="BF187" s="228" t="str">
        <f>IF([2]相关演算!BF187="","",[2]相关演算!BF187)</f>
        <v/>
      </c>
      <c r="BG187" s="228" t="str">
        <f>IF([2]相关演算!BG187="","",[2]相关演算!BG187)</f>
        <v/>
      </c>
      <c r="BH187" s="228" t="str">
        <f>IF([2]相关演算!BH187="","",[2]相关演算!BH187)</f>
        <v/>
      </c>
      <c r="BI187" s="228" t="str">
        <f>IF([2]相关演算!BI187="","",[2]相关演算!BI187)</f>
        <v/>
      </c>
      <c r="BJ187" s="228" t="str">
        <f>IF([2]相关演算!BJ187="","",[2]相关演算!BJ187)</f>
        <v/>
      </c>
      <c r="BK187" s="228" t="str">
        <f>IF([2]相关演算!BK187="","",[2]相关演算!BK187)</f>
        <v/>
      </c>
      <c r="BL187" s="228" t="str">
        <f>IF([2]相关演算!BL187="","",[2]相关演算!BL187)</f>
        <v/>
      </c>
      <c r="BM187" s="228" t="str">
        <f>IF([2]相关演算!BM187="","",[2]相关演算!BM187)</f>
        <v/>
      </c>
      <c r="BN187" s="228" t="str">
        <f>IF([2]相关演算!BN187="","",[2]相关演算!BN187)</f>
        <v/>
      </c>
      <c r="BO187" s="228" t="str">
        <f>IF([2]相关演算!BO187="","",[2]相关演算!BO187)</f>
        <v/>
      </c>
      <c r="BP187" s="228" t="str">
        <f>IF([2]相关演算!BP187="","",[2]相关演算!BP187)</f>
        <v/>
      </c>
      <c r="BQ187" s="228" t="str">
        <f>IF([2]相关演算!BQ187="","",[2]相关演算!BQ187)</f>
        <v/>
      </c>
      <c r="BR187" s="228" t="str">
        <f>IF([2]相关演算!BR187="","",[2]相关演算!BR187)</f>
        <v/>
      </c>
      <c r="BS187" s="228" t="str">
        <f>IF([2]相关演算!BS187="","",[2]相关演算!BS187)</f>
        <v/>
      </c>
      <c r="BT187" s="228" t="str">
        <f>IF([2]相关演算!BT187="","",[2]相关演算!BT187)</f>
        <v/>
      </c>
      <c r="BU187" s="228" t="str">
        <f>IF([2]相关演算!BU187="","",[2]相关演算!BU187)</f>
        <v/>
      </c>
      <c r="BV187" s="228" t="str">
        <f>IF([2]相关演算!BV187="","",[2]相关演算!BV187)</f>
        <v/>
      </c>
      <c r="BW187" s="228" t="str">
        <f>IF([2]相关演算!BW187="","",[2]相关演算!BW187)</f>
        <v/>
      </c>
      <c r="BX187" s="228" t="str">
        <f>IF([2]相关演算!BX187="","",[2]相关演算!BX187)</f>
        <v/>
      </c>
      <c r="BY187" s="228" t="str">
        <f>IF([2]相关演算!BY187="","",[2]相关演算!BY187)</f>
        <v/>
      </c>
      <c r="BZ187" s="228" t="str">
        <f>IF([2]相关演算!BZ187="","",[2]相关演算!BZ187)</f>
        <v/>
      </c>
      <c r="CA187" s="228" t="str">
        <f>IF([2]相关演算!CA187="","",[2]相关演算!CA187)</f>
        <v/>
      </c>
      <c r="CB187" s="228" t="str">
        <f>IF([2]相关演算!CB187="","",[2]相关演算!CB187)</f>
        <v/>
      </c>
      <c r="CC187" s="228" t="str">
        <f>IF([2]相关演算!CC187="","",[2]相关演算!CC187)</f>
        <v/>
      </c>
      <c r="CD187" s="228" t="str">
        <f>IF([2]相关演算!CD187="","",[2]相关演算!CD187)</f>
        <v/>
      </c>
      <c r="CE187" s="228" t="str">
        <f>IF([2]相关演算!CE187="","",[2]相关演算!CE187)</f>
        <v/>
      </c>
      <c r="CF187" s="228" t="str">
        <f>IF([2]相关演算!CF187="","",[2]相关演算!CF187)</f>
        <v/>
      </c>
      <c r="CG187" s="228" t="str">
        <f>IF([2]相关演算!CG187="","",[2]相关演算!CG187)</f>
        <v/>
      </c>
      <c r="CH187" s="228" t="str">
        <f>IF([2]相关演算!CH187="","",[2]相关演算!CH187)</f>
        <v/>
      </c>
      <c r="CI187" s="228" t="str">
        <f>IF([2]相关演算!CI187="","",[2]相关演算!CI187)</f>
        <v/>
      </c>
      <c r="CJ187" s="228" t="str">
        <f>IF([2]相关演算!CJ187="","",[2]相关演算!CJ187)</f>
        <v/>
      </c>
      <c r="CK187" s="228" t="str">
        <f>IF([2]相关演算!CK187="","",[2]相关演算!CK187)</f>
        <v/>
      </c>
      <c r="CL187" s="228" t="str">
        <f>IF([2]相关演算!CL187="","",[2]相关演算!CL187)</f>
        <v/>
      </c>
      <c r="CM187" s="228" t="str">
        <f>IF([2]相关演算!CM187="","",[2]相关演算!CM187)</f>
        <v/>
      </c>
      <c r="CN187" s="228" t="str">
        <f>IF([2]相关演算!CN187="","",[2]相关演算!CN187)</f>
        <v/>
      </c>
      <c r="CO187" s="228" t="str">
        <f>IF([2]相关演算!CO187="","",[2]相关演算!CO187)</f>
        <v/>
      </c>
      <c r="CP187" s="228" t="str">
        <f>IF([2]相关演算!CP187="","",[2]相关演算!CP187)</f>
        <v/>
      </c>
      <c r="CQ187" s="228" t="str">
        <f>IF([2]相关演算!CQ187="","",[2]相关演算!CQ187)</f>
        <v/>
      </c>
      <c r="CR187" s="228" t="str">
        <f>IF([2]相关演算!CR187="","",[2]相关演算!CR187)</f>
        <v/>
      </c>
      <c r="CS187" s="228" t="str">
        <f>IF([2]相关演算!CS187="","",[2]相关演算!CS187)</f>
        <v/>
      </c>
      <c r="CT187" s="228" t="str">
        <f>IF([2]相关演算!CT187="","",[2]相关演算!CT187)</f>
        <v/>
      </c>
      <c r="CU187" s="228" t="str">
        <f>IF([2]相关演算!CU187="","",[2]相关演算!CU187)</f>
        <v/>
      </c>
      <c r="CV187" s="228" t="str">
        <f>IF([2]相关演算!CV187="","",[2]相关演算!CV187)</f>
        <v/>
      </c>
      <c r="CW187" s="228" t="str">
        <f>IF([2]相关演算!CW187="","",[2]相关演算!CW187)</f>
        <v/>
      </c>
      <c r="CX187" s="228" t="str">
        <f>IF([2]相关演算!CX187="","",[2]相关演算!CX187)</f>
        <v/>
      </c>
      <c r="CY187" s="228" t="str">
        <f>IF([2]相关演算!CY187="","",[2]相关演算!CY187)</f>
        <v/>
      </c>
      <c r="CZ187" s="228" t="str">
        <f>IF([2]相关演算!CZ187="","",[2]相关演算!CZ187)</f>
        <v/>
      </c>
      <c r="DA187" s="228" t="str">
        <f>IF([2]相关演算!DA187="","",[2]相关演算!DA187)</f>
        <v/>
      </c>
      <c r="DB187" s="228" t="str">
        <f>IF([2]相关演算!DB187="","",[2]相关演算!DB187)</f>
        <v/>
      </c>
      <c r="DC187" s="228" t="str">
        <f>IF([2]相关演算!DC187="","",[2]相关演算!DC187)</f>
        <v/>
      </c>
      <c r="DD187" s="228" t="str">
        <f>IF([2]相关演算!DD187="","",[2]相关演算!DD187)</f>
        <v/>
      </c>
      <c r="DE187" s="228" t="str">
        <f>IF([2]相关演算!DE187="","",[2]相关演算!DE187)</f>
        <v/>
      </c>
      <c r="DF187" s="228" t="str">
        <f>IF([2]相关演算!DF187="","",[2]相关演算!DF187)</f>
        <v/>
      </c>
      <c r="DG187" s="228" t="str">
        <f>IF([2]相关演算!DG187="","",[2]相关演算!DG187)</f>
        <v/>
      </c>
      <c r="DH187" s="228" t="str">
        <f>IF([2]相关演算!DH187="","",[2]相关演算!DH187)</f>
        <v/>
      </c>
      <c r="DI187" s="228" t="str">
        <f>IF([2]相关演算!DI187="","",[2]相关演算!DI187)</f>
        <v/>
      </c>
      <c r="DJ187" s="228" t="str">
        <f>IF([2]相关演算!DJ187="","",[2]相关演算!DJ187)</f>
        <v/>
      </c>
      <c r="DK187" s="228" t="str">
        <f>IF([2]相关演算!DK187="","",[2]相关演算!DK187)</f>
        <v/>
      </c>
      <c r="DL187" s="228" t="str">
        <f>IF([2]相关演算!DL187="","",[2]相关演算!DL187)</f>
        <v/>
      </c>
      <c r="DM187" s="228" t="str">
        <f>IF([2]相关演算!DM187="","",[2]相关演算!DM187)</f>
        <v/>
      </c>
      <c r="DN187" s="228" t="str">
        <f>IF([2]相关演算!DN187="","",[2]相关演算!DN187)</f>
        <v/>
      </c>
      <c r="DO187" s="228" t="str">
        <f>IF([2]相关演算!DO187="","",[2]相关演算!DO187)</f>
        <v/>
      </c>
      <c r="DP187" s="228" t="str">
        <f>IF([2]相关演算!DP187="","",[2]相关演算!DP187)</f>
        <v/>
      </c>
      <c r="DQ187" s="228" t="str">
        <f>IF([2]相关演算!DQ187="","",[2]相关演算!DQ187)</f>
        <v/>
      </c>
      <c r="DR187" s="228" t="str">
        <f>IF([2]相关演算!DR187="","",[2]相关演算!DR187)</f>
        <v/>
      </c>
      <c r="DS187" s="228" t="str">
        <f>IF([2]相关演算!DS187="","",[2]相关演算!DS187)</f>
        <v/>
      </c>
      <c r="DT187" s="228" t="str">
        <f>IF([2]相关演算!DT187="","",[2]相关演算!DT187)</f>
        <v/>
      </c>
      <c r="DU187" s="228" t="str">
        <f>IF([2]相关演算!DU187="","",[2]相关演算!DU187)</f>
        <v/>
      </c>
      <c r="DV187" s="228" t="str">
        <f>IF([2]相关演算!DV187="","",[2]相关演算!DV187)</f>
        <v/>
      </c>
      <c r="DW187" s="228" t="str">
        <f>IF([2]相关演算!DW187="","",[2]相关演算!DW187)</f>
        <v/>
      </c>
      <c r="DX187" s="228" t="str">
        <f>IF([2]相关演算!DX187="","",[2]相关演算!DX187)</f>
        <v/>
      </c>
      <c r="DY187" s="228" t="str">
        <f>IF([2]相关演算!DY187="","",[2]相关演算!DY187)</f>
        <v/>
      </c>
      <c r="DZ187" s="228" t="str">
        <f>IF([2]相关演算!DZ187="","",[2]相关演算!DZ187)</f>
        <v/>
      </c>
      <c r="EA187" s="228" t="str">
        <f>IF([2]相关演算!EA187="","",[2]相关演算!EA187)</f>
        <v/>
      </c>
      <c r="EB187" s="228" t="str">
        <f>IF([2]相关演算!EB187="","",[2]相关演算!EB187)</f>
        <v/>
      </c>
      <c r="EC187" s="228" t="str">
        <f>IF([2]相关演算!EC187="","",[2]相关演算!EC187)</f>
        <v/>
      </c>
      <c r="ED187" s="228" t="str">
        <f>IF([2]相关演算!ED187="","",[2]相关演算!ED187)</f>
        <v/>
      </c>
      <c r="EE187" s="228" t="str">
        <f>IF([2]相关演算!EE187="","",[2]相关演算!EE187)</f>
        <v/>
      </c>
      <c r="EF187" s="228" t="str">
        <f>IF([2]相关演算!EF187="","",[2]相关演算!EF187)</f>
        <v/>
      </c>
      <c r="EG187" s="228" t="str">
        <f>IF([2]相关演算!EG187="","",[2]相关演算!EG187)</f>
        <v/>
      </c>
      <c r="EH187" s="228" t="str">
        <f>IF([2]相关演算!EH187="","",[2]相关演算!EH187)</f>
        <v/>
      </c>
      <c r="EI187" s="228" t="str">
        <f>IF([2]相关演算!EI187="","",[2]相关演算!EI187)</f>
        <v/>
      </c>
      <c r="EJ187" s="228" t="str">
        <f>IF([2]相关演算!EJ187="","",[2]相关演算!EJ187)</f>
        <v/>
      </c>
      <c r="EK187" s="228" t="str">
        <f>IF([2]相关演算!EK187="","",[2]相关演算!EK187)</f>
        <v/>
      </c>
      <c r="EL187" s="228" t="str">
        <f>IF([2]相关演算!EL187="","",[2]相关演算!EL187)</f>
        <v/>
      </c>
      <c r="EM187" s="228" t="str">
        <f>IF([2]相关演算!EM187="","",[2]相关演算!EM187)</f>
        <v/>
      </c>
      <c r="EN187" s="228" t="str">
        <f>IF([2]相关演算!EN187="","",[2]相关演算!EN187)</f>
        <v/>
      </c>
      <c r="EO187" s="228" t="str">
        <f>IF([2]相关演算!EO187="","",[2]相关演算!EO187)</f>
        <v/>
      </c>
      <c r="EP187" s="228" t="str">
        <f>IF([2]相关演算!EP187="","",[2]相关演算!EP187)</f>
        <v/>
      </c>
      <c r="EQ187" s="228" t="str">
        <f>IF([2]相关演算!EQ187="","",[2]相关演算!EQ187)</f>
        <v/>
      </c>
      <c r="ER187" s="228" t="str">
        <f>IF([2]相关演算!ER187="","",[2]相关演算!ER187)</f>
        <v/>
      </c>
      <c r="ES187" s="228" t="str">
        <f>IF([2]相关演算!ES187="","",[2]相关演算!ES187)</f>
        <v/>
      </c>
      <c r="ET187" s="228" t="str">
        <f>IF([2]相关演算!ET187="","",[2]相关演算!ET187)</f>
        <v/>
      </c>
      <c r="EU187" s="228" t="str">
        <f>IF([2]相关演算!EU187="","",[2]相关演算!EU187)</f>
        <v/>
      </c>
      <c r="EV187" s="228" t="str">
        <f>IF([2]相关演算!EV187="","",[2]相关演算!EV187)</f>
        <v/>
      </c>
      <c r="EW187" s="228" t="str">
        <f>IF([2]相关演算!EW187="","",[2]相关演算!EW187)</f>
        <v/>
      </c>
      <c r="EX187" s="228" t="str">
        <f>IF([2]相关演算!EX187="","",[2]相关演算!EX187)</f>
        <v/>
      </c>
      <c r="EY187" s="228" t="str">
        <f>IF([2]相关演算!EY187="","",[2]相关演算!EY187)</f>
        <v/>
      </c>
      <c r="EZ187" s="228" t="str">
        <f>IF([2]相关演算!EZ187="","",[2]相关演算!EZ187)</f>
        <v/>
      </c>
      <c r="FA187" s="228" t="str">
        <f>IF([2]相关演算!FA187="","",[2]相关演算!FA187)</f>
        <v/>
      </c>
      <c r="FB187" s="228" t="str">
        <f>IF([2]相关演算!FB187="","",[2]相关演算!FB187)</f>
        <v/>
      </c>
      <c r="FC187" s="228" t="str">
        <f>IF([2]相关演算!FC187="","",[2]相关演算!FC187)</f>
        <v/>
      </c>
      <c r="FD187" s="228" t="str">
        <f>IF([2]相关演算!FD187="","",[2]相关演算!FD187)</f>
        <v/>
      </c>
      <c r="FE187" s="228" t="str">
        <f>IF([2]相关演算!FE187="","",[2]相关演算!FE187)</f>
        <v/>
      </c>
      <c r="FF187" s="228" t="str">
        <f>IF([2]相关演算!FF187="","",[2]相关演算!FF187)</f>
        <v/>
      </c>
      <c r="FG187" s="228" t="str">
        <f>IF([2]相关演算!FG187="","",[2]相关演算!FG187)</f>
        <v/>
      </c>
      <c r="FH187" s="228">
        <f>IF([2]相关演算!FH187="","",[2]相关演算!FH187)</f>
        <v>10172</v>
      </c>
      <c r="FI187" s="228" t="str">
        <f>IF([2]相关演算!FI187="","",[2]相关演算!FI187)</f>
        <v/>
      </c>
      <c r="FJ187" s="228" t="str">
        <f>IF([2]相关演算!FJ187="","",[2]相关演算!FJ187)</f>
        <v/>
      </c>
      <c r="FK187" s="228" t="str">
        <f>IF([2]相关演算!FK187="","",[2]相关演算!FK187)</f>
        <v/>
      </c>
      <c r="FL187" s="228" t="str">
        <f>IF([2]相关演算!FL187="","",[2]相关演算!FL187)</f>
        <v/>
      </c>
      <c r="FM187" s="228" t="str">
        <f>IF([2]相关演算!FM187="","",[2]相关演算!FM187)</f>
        <v/>
      </c>
      <c r="FN187" s="228" t="str">
        <f>IF([2]相关演算!FN187="","",[2]相关演算!FN187)</f>
        <v/>
      </c>
      <c r="FO187" s="228" t="str">
        <f>IF([2]相关演算!FO187="","",[2]相关演算!FO187)</f>
        <v/>
      </c>
      <c r="FP187" s="228" t="str">
        <f>IF([2]相关演算!FP187="","",[2]相关演算!FP187)</f>
        <v/>
      </c>
      <c r="FQ187" s="228" t="str">
        <f>IF([2]相关演算!FQ187="","",[2]相关演算!FQ187)</f>
        <v/>
      </c>
      <c r="FR187" s="228" t="str">
        <f>IF([2]相关演算!FR187="","",[2]相关演算!FR187)</f>
        <v/>
      </c>
      <c r="FS187" s="228" t="str">
        <f>IF([2]相关演算!FS187="","",[2]相关演算!FS187)</f>
        <v/>
      </c>
      <c r="FT187" s="228" t="str">
        <f>IF([2]相关演算!FT187="","",[2]相关演算!FT187)</f>
        <v/>
      </c>
      <c r="FU187" s="228" t="str">
        <f>IF([2]相关演算!FU187="","",[2]相关演算!FU187)</f>
        <v/>
      </c>
      <c r="FV187" s="228" t="str">
        <f>IF([2]相关演算!FV187="","",[2]相关演算!FV187)</f>
        <v/>
      </c>
      <c r="FW187" s="228" t="str">
        <f>IF([2]相关演算!FW187="","",[2]相关演算!FW187)</f>
        <v/>
      </c>
      <c r="FX187" s="228" t="str">
        <f>IF([2]相关演算!FX187="","",[2]相关演算!FX187)</f>
        <v/>
      </c>
      <c r="FY187" s="228" t="str">
        <f>IF([2]相关演算!FY187="","",[2]相关演算!FY187)</f>
        <v/>
      </c>
      <c r="FZ187" s="228" t="str">
        <f>IF([2]相关演算!FZ187="","",[2]相关演算!FZ187)</f>
        <v/>
      </c>
      <c r="GA187" s="228" t="str">
        <f>IF([2]相关演算!GA187="","",[2]相关演算!GA187)</f>
        <v/>
      </c>
      <c r="GB187" s="228" t="str">
        <f>IF([2]相关演算!GB187="","",[2]相关演算!GB187)</f>
        <v/>
      </c>
      <c r="GC187" s="228" t="str">
        <f>IF([2]相关演算!GC187="","",[2]相关演算!GC187)</f>
        <v/>
      </c>
      <c r="GD187" s="228" t="str">
        <f>IF([2]相关演算!GD187="","",[2]相关演算!GD187)</f>
        <v/>
      </c>
      <c r="GE187" s="228" t="str">
        <f>IF([2]相关演算!GE187="","",[2]相关演算!GE187)</f>
        <v/>
      </c>
      <c r="GF187" s="228" t="str">
        <f>IF([2]相关演算!GF187="","",[2]相关演算!GF187)</f>
        <v/>
      </c>
      <c r="GG187" s="228" t="str">
        <f>IF([2]相关演算!GG187="","",[2]相关演算!GG187)</f>
        <v/>
      </c>
      <c r="GH187" s="228" t="str">
        <f>IF([2]相关演算!GH187="","",[2]相关演算!GH187)</f>
        <v/>
      </c>
      <c r="GI187" s="228" t="str">
        <f>IF([2]相关演算!GI187="","",[2]相关演算!GI187)</f>
        <v/>
      </c>
      <c r="GJ187" s="228" t="str">
        <f>IF([2]相关演算!GJ187="","",[2]相关演算!GJ187)</f>
        <v/>
      </c>
      <c r="GK187" s="228" t="str">
        <f>IF([2]相关演算!GK187="","",[2]相关演算!GK187)</f>
        <v/>
      </c>
      <c r="GL187" s="228" t="str">
        <f>IF([2]相关演算!GL187="","",[2]相关演算!GL187)</f>
        <v/>
      </c>
      <c r="GM187" s="228" t="str">
        <f>IF([2]相关演算!GM187="","",[2]相关演算!GM187)</f>
        <v/>
      </c>
      <c r="GN187" s="228" t="str">
        <f>IF([2]相关演算!GN187="","",[2]相关演算!GN187)</f>
        <v/>
      </c>
      <c r="GO187" s="228" t="str">
        <f>IF([2]相关演算!GO187="","",[2]相关演算!GO187)</f>
        <v/>
      </c>
      <c r="GP187" s="228" t="str">
        <f>IF([2]相关演算!GP187="","",[2]相关演算!GP187)</f>
        <v/>
      </c>
      <c r="GQ187" s="228" t="str">
        <f>IF([2]相关演算!GQ187="","",[2]相关演算!GQ187)</f>
        <v/>
      </c>
      <c r="GR187" s="228" t="str">
        <f>IF([2]相关演算!GR187="","",[2]相关演算!GR187)</f>
        <v/>
      </c>
      <c r="GS187" s="228" t="str">
        <f>IF([2]相关演算!GS187="","",[2]相关演算!GS187)</f>
        <v/>
      </c>
      <c r="GT187" s="228" t="str">
        <f>IF([2]相关演算!GT187="","",[2]相关演算!GT187)</f>
        <v/>
      </c>
      <c r="GU187" s="228" t="str">
        <f>IF([2]相关演算!GU187="","",[2]相关演算!GU187)</f>
        <v/>
      </c>
      <c r="GV187" s="228" t="str">
        <f>IF([2]相关演算!GV187="","",[2]相关演算!GV187)</f>
        <v/>
      </c>
      <c r="GW187" s="228" t="str">
        <f>IF([2]相关演算!GW187="","",[2]相关演算!GW187)</f>
        <v/>
      </c>
      <c r="GX187" s="228" t="str">
        <f>IF([2]相关演算!GX187="","",[2]相关演算!GX187)</f>
        <v/>
      </c>
      <c r="GY187" s="228" t="str">
        <f>IF([2]相关演算!GY187="","",[2]相关演算!GY187)</f>
        <v/>
      </c>
      <c r="GZ187" s="228" t="str">
        <f>IF([2]相关演算!GZ187="","",[2]相关演算!GZ187)</f>
        <v/>
      </c>
    </row>
    <row r="188" spans="1:208">
      <c r="A188" s="228" t="str">
        <f>IF([2]相关演算!A188="","",[2]相关演算!A188)</f>
        <v/>
      </c>
      <c r="B188" s="228" t="str">
        <f>IF([2]相关演算!B188="","",[2]相关演算!B188)</f>
        <v/>
      </c>
      <c r="C188" s="228" t="str">
        <f>IF([2]相关演算!C188="","",[2]相关演算!C188)</f>
        <v/>
      </c>
      <c r="D188" s="228" t="str">
        <f>IF([2]相关演算!D188="","",[2]相关演算!D188)</f>
        <v/>
      </c>
      <c r="E188" s="228" t="str">
        <f>IF([2]相关演算!E188="","",[2]相关演算!E188)</f>
        <v/>
      </c>
      <c r="F188" s="228" t="str">
        <f>IF([2]相关演算!F188="","",[2]相关演算!F188)</f>
        <v/>
      </c>
      <c r="G188" s="228" t="str">
        <f>IF([2]相关演算!G188="","",[2]相关演算!G188)</f>
        <v/>
      </c>
      <c r="H188" s="228" t="str">
        <f>IF([2]相关演算!H188="","",[2]相关演算!H188)</f>
        <v/>
      </c>
      <c r="I188" s="228" t="str">
        <f>IF([2]相关演算!I188="","",[2]相关演算!I188)</f>
        <v/>
      </c>
      <c r="J188" s="228" t="str">
        <f>IF([2]相关演算!J188="","",[2]相关演算!J188)</f>
        <v/>
      </c>
      <c r="K188" s="228" t="str">
        <f>IF([2]相关演算!K188="","",[2]相关演算!K188)</f>
        <v/>
      </c>
      <c r="L188" s="228" t="str">
        <f>IF([2]相关演算!L188="","",[2]相关演算!L188)</f>
        <v/>
      </c>
      <c r="M188" s="228" t="str">
        <f>IF([2]相关演算!M188="","",[2]相关演算!M188)</f>
        <v/>
      </c>
      <c r="N188" s="228" t="str">
        <f>IF([2]相关演算!N188="","",[2]相关演算!N188)</f>
        <v/>
      </c>
      <c r="O188" s="228" t="str">
        <f>IF([2]相关演算!O188="","",[2]相关演算!O188)</f>
        <v/>
      </c>
      <c r="P188" s="228" t="str">
        <f>IF([2]相关演算!P188="","",[2]相关演算!P188)</f>
        <v/>
      </c>
      <c r="Q188" s="228" t="str">
        <f>IF([2]相关演算!Q188="","",[2]相关演算!Q188)</f>
        <v/>
      </c>
      <c r="R188" s="228" t="str">
        <f>IF([2]相关演算!R188="","",[2]相关演算!R188)</f>
        <v/>
      </c>
      <c r="S188" s="228" t="str">
        <f>IF([2]相关演算!S188="","",[2]相关演算!S188)</f>
        <v/>
      </c>
      <c r="T188" s="228" t="str">
        <f>IF([2]相关演算!T188="","",[2]相关演算!T188)</f>
        <v/>
      </c>
      <c r="U188" s="228" t="str">
        <f>IF([2]相关演算!U188="","",[2]相关演算!U188)</f>
        <v/>
      </c>
      <c r="V188" s="228" t="str">
        <f>IF([2]相关演算!V188="","",[2]相关演算!V188)</f>
        <v/>
      </c>
      <c r="W188" s="228" t="str">
        <f>IF([2]相关演算!W188="","",[2]相关演算!W188)</f>
        <v/>
      </c>
      <c r="X188" s="228" t="str">
        <f>IF([2]相关演算!X188="","",[2]相关演算!X188)</f>
        <v/>
      </c>
      <c r="Y188" s="228" t="str">
        <f>IF([2]相关演算!Y188="","",[2]相关演算!Y188)</f>
        <v/>
      </c>
      <c r="Z188" s="228" t="str">
        <f>IF([2]相关演算!Z188="","",[2]相关演算!Z188)</f>
        <v/>
      </c>
      <c r="AA188" s="228" t="str">
        <f>IF([2]相关演算!AA188="","",[2]相关演算!AA188)</f>
        <v/>
      </c>
      <c r="AB188" s="228" t="str">
        <f>IF([2]相关演算!AB188="","",[2]相关演算!AB188)</f>
        <v/>
      </c>
      <c r="AC188" s="228" t="str">
        <f>IF([2]相关演算!AC188="","",[2]相关演算!AC188)</f>
        <v/>
      </c>
      <c r="AD188" s="228" t="str">
        <f>IF([2]相关演算!AD188="","",[2]相关演算!AD188)</f>
        <v/>
      </c>
      <c r="AE188" s="228" t="str">
        <f>IF([2]相关演算!AE188="","",[2]相关演算!AE188)</f>
        <v/>
      </c>
      <c r="AF188" s="228" t="str">
        <f>IF([2]相关演算!AF188="","",[2]相关演算!AF188)</f>
        <v/>
      </c>
      <c r="AG188" s="228" t="str">
        <f>IF([2]相关演算!AG188="","",[2]相关演算!AG188)</f>
        <v/>
      </c>
      <c r="AH188" s="228" t="str">
        <f>IF([2]相关演算!AH188="","",[2]相关演算!AH188)</f>
        <v/>
      </c>
      <c r="AI188" s="228" t="str">
        <f>IF([2]相关演算!AI188="","",[2]相关演算!AI188)</f>
        <v/>
      </c>
      <c r="AJ188" s="228" t="str">
        <f>IF([2]相关演算!AJ188="","",[2]相关演算!AJ188)</f>
        <v/>
      </c>
      <c r="AK188" s="228" t="str">
        <f>IF([2]相关演算!AK188="","",[2]相关演算!AK188)</f>
        <v/>
      </c>
      <c r="AL188" s="228" t="str">
        <f>IF([2]相关演算!AL188="","",[2]相关演算!AL188)</f>
        <v/>
      </c>
      <c r="AM188" s="228" t="str">
        <f>IF([2]相关演算!AM188="","",[2]相关演算!AM188)</f>
        <v/>
      </c>
      <c r="AN188" s="228" t="str">
        <f>IF([2]相关演算!AN188="","",[2]相关演算!AN188)</f>
        <v/>
      </c>
      <c r="AO188" s="228" t="str">
        <f>IF([2]相关演算!AO188="","",[2]相关演算!AO188)</f>
        <v/>
      </c>
      <c r="AP188" s="228" t="str">
        <f>IF([2]相关演算!AP188="","",[2]相关演算!AP188)</f>
        <v/>
      </c>
      <c r="AQ188" s="228" t="str">
        <f>IF([2]相关演算!AQ188="","",[2]相关演算!AQ188)</f>
        <v/>
      </c>
      <c r="AR188" s="228" t="str">
        <f>IF([2]相关演算!AR188="","",[2]相关演算!AR188)</f>
        <v/>
      </c>
      <c r="AS188" s="228" t="str">
        <f>IF([2]相关演算!AS188="","",[2]相关演算!AS188)</f>
        <v/>
      </c>
      <c r="AT188" s="228" t="str">
        <f>IF([2]相关演算!AT188="","",[2]相关演算!AT188)</f>
        <v/>
      </c>
      <c r="AU188" s="228" t="str">
        <f>IF([2]相关演算!AU188="","",[2]相关演算!AU188)</f>
        <v/>
      </c>
      <c r="AV188" s="228" t="str">
        <f>IF([2]相关演算!AV188="","",[2]相关演算!AV188)</f>
        <v/>
      </c>
      <c r="AW188" s="228" t="str">
        <f>IF([2]相关演算!AW188="","",[2]相关演算!AW188)</f>
        <v/>
      </c>
      <c r="AX188" s="228" t="str">
        <f>IF([2]相关演算!AX188="","",[2]相关演算!AX188)</f>
        <v/>
      </c>
      <c r="AY188" s="228" t="str">
        <f>IF([2]相关演算!AY188="","",[2]相关演算!AY188)</f>
        <v/>
      </c>
      <c r="AZ188" s="228" t="str">
        <f>IF([2]相关演算!AZ188="","",[2]相关演算!AZ188)</f>
        <v/>
      </c>
      <c r="BA188" s="228" t="str">
        <f>IF([2]相关演算!BA188="","",[2]相关演算!BA188)</f>
        <v/>
      </c>
      <c r="BB188" s="228" t="str">
        <f>IF([2]相关演算!BB188="","",[2]相关演算!BB188)</f>
        <v/>
      </c>
      <c r="BC188" s="228" t="str">
        <f>IF([2]相关演算!BC188="","",[2]相关演算!BC188)</f>
        <v/>
      </c>
      <c r="BD188" s="228" t="str">
        <f>IF([2]相关演算!BD188="","",[2]相关演算!BD188)</f>
        <v/>
      </c>
      <c r="BE188" s="228" t="str">
        <f>IF([2]相关演算!BE188="","",[2]相关演算!BE188)</f>
        <v/>
      </c>
      <c r="BF188" s="228" t="str">
        <f>IF([2]相关演算!BF188="","",[2]相关演算!BF188)</f>
        <v/>
      </c>
      <c r="BG188" s="228" t="str">
        <f>IF([2]相关演算!BG188="","",[2]相关演算!BG188)</f>
        <v/>
      </c>
      <c r="BH188" s="228" t="str">
        <f>IF([2]相关演算!BH188="","",[2]相关演算!BH188)</f>
        <v/>
      </c>
      <c r="BI188" s="228" t="str">
        <f>IF([2]相关演算!BI188="","",[2]相关演算!BI188)</f>
        <v/>
      </c>
      <c r="BJ188" s="228" t="str">
        <f>IF([2]相关演算!BJ188="","",[2]相关演算!BJ188)</f>
        <v/>
      </c>
      <c r="BK188" s="228" t="str">
        <f>IF([2]相关演算!BK188="","",[2]相关演算!BK188)</f>
        <v/>
      </c>
      <c r="BL188" s="228" t="str">
        <f>IF([2]相关演算!BL188="","",[2]相关演算!BL188)</f>
        <v/>
      </c>
      <c r="BM188" s="228" t="str">
        <f>IF([2]相关演算!BM188="","",[2]相关演算!BM188)</f>
        <v/>
      </c>
      <c r="BN188" s="228" t="str">
        <f>IF([2]相关演算!BN188="","",[2]相关演算!BN188)</f>
        <v/>
      </c>
      <c r="BO188" s="228" t="str">
        <f>IF([2]相关演算!BO188="","",[2]相关演算!BO188)</f>
        <v/>
      </c>
      <c r="BP188" s="228" t="str">
        <f>IF([2]相关演算!BP188="","",[2]相关演算!BP188)</f>
        <v/>
      </c>
      <c r="BQ188" s="228" t="str">
        <f>IF([2]相关演算!BQ188="","",[2]相关演算!BQ188)</f>
        <v/>
      </c>
      <c r="BR188" s="228" t="str">
        <f>IF([2]相关演算!BR188="","",[2]相关演算!BR188)</f>
        <v/>
      </c>
      <c r="BS188" s="228" t="str">
        <f>IF([2]相关演算!BS188="","",[2]相关演算!BS188)</f>
        <v/>
      </c>
      <c r="BT188" s="228" t="str">
        <f>IF([2]相关演算!BT188="","",[2]相关演算!BT188)</f>
        <v/>
      </c>
      <c r="BU188" s="228" t="str">
        <f>IF([2]相关演算!BU188="","",[2]相关演算!BU188)</f>
        <v/>
      </c>
      <c r="BV188" s="228" t="str">
        <f>IF([2]相关演算!BV188="","",[2]相关演算!BV188)</f>
        <v/>
      </c>
      <c r="BW188" s="228" t="str">
        <f>IF([2]相关演算!BW188="","",[2]相关演算!BW188)</f>
        <v/>
      </c>
      <c r="BX188" s="228" t="str">
        <f>IF([2]相关演算!BX188="","",[2]相关演算!BX188)</f>
        <v/>
      </c>
      <c r="BY188" s="228" t="str">
        <f>IF([2]相关演算!BY188="","",[2]相关演算!BY188)</f>
        <v/>
      </c>
      <c r="BZ188" s="228" t="str">
        <f>IF([2]相关演算!BZ188="","",[2]相关演算!BZ188)</f>
        <v/>
      </c>
      <c r="CA188" s="228" t="str">
        <f>IF([2]相关演算!CA188="","",[2]相关演算!CA188)</f>
        <v/>
      </c>
      <c r="CB188" s="228" t="str">
        <f>IF([2]相关演算!CB188="","",[2]相关演算!CB188)</f>
        <v/>
      </c>
      <c r="CC188" s="228" t="str">
        <f>IF([2]相关演算!CC188="","",[2]相关演算!CC188)</f>
        <v/>
      </c>
      <c r="CD188" s="228" t="str">
        <f>IF([2]相关演算!CD188="","",[2]相关演算!CD188)</f>
        <v/>
      </c>
      <c r="CE188" s="228" t="str">
        <f>IF([2]相关演算!CE188="","",[2]相关演算!CE188)</f>
        <v/>
      </c>
      <c r="CF188" s="228" t="str">
        <f>IF([2]相关演算!CF188="","",[2]相关演算!CF188)</f>
        <v/>
      </c>
      <c r="CG188" s="228" t="str">
        <f>IF([2]相关演算!CG188="","",[2]相关演算!CG188)</f>
        <v/>
      </c>
      <c r="CH188" s="228" t="str">
        <f>IF([2]相关演算!CH188="","",[2]相关演算!CH188)</f>
        <v/>
      </c>
      <c r="CI188" s="228" t="str">
        <f>IF([2]相关演算!CI188="","",[2]相关演算!CI188)</f>
        <v/>
      </c>
      <c r="CJ188" s="228" t="str">
        <f>IF([2]相关演算!CJ188="","",[2]相关演算!CJ188)</f>
        <v/>
      </c>
      <c r="CK188" s="228" t="str">
        <f>IF([2]相关演算!CK188="","",[2]相关演算!CK188)</f>
        <v/>
      </c>
      <c r="CL188" s="228" t="str">
        <f>IF([2]相关演算!CL188="","",[2]相关演算!CL188)</f>
        <v/>
      </c>
      <c r="CM188" s="228" t="str">
        <f>IF([2]相关演算!CM188="","",[2]相关演算!CM188)</f>
        <v/>
      </c>
      <c r="CN188" s="228" t="str">
        <f>IF([2]相关演算!CN188="","",[2]相关演算!CN188)</f>
        <v/>
      </c>
      <c r="CO188" s="228" t="str">
        <f>IF([2]相关演算!CO188="","",[2]相关演算!CO188)</f>
        <v/>
      </c>
      <c r="CP188" s="228" t="str">
        <f>IF([2]相关演算!CP188="","",[2]相关演算!CP188)</f>
        <v/>
      </c>
      <c r="CQ188" s="228" t="str">
        <f>IF([2]相关演算!CQ188="","",[2]相关演算!CQ188)</f>
        <v/>
      </c>
      <c r="CR188" s="228" t="str">
        <f>IF([2]相关演算!CR188="","",[2]相关演算!CR188)</f>
        <v/>
      </c>
      <c r="CS188" s="228" t="str">
        <f>IF([2]相关演算!CS188="","",[2]相关演算!CS188)</f>
        <v/>
      </c>
      <c r="CT188" s="228" t="str">
        <f>IF([2]相关演算!CT188="","",[2]相关演算!CT188)</f>
        <v/>
      </c>
      <c r="CU188" s="228" t="str">
        <f>IF([2]相关演算!CU188="","",[2]相关演算!CU188)</f>
        <v/>
      </c>
      <c r="CV188" s="228" t="str">
        <f>IF([2]相关演算!CV188="","",[2]相关演算!CV188)</f>
        <v/>
      </c>
      <c r="CW188" s="228" t="str">
        <f>IF([2]相关演算!CW188="","",[2]相关演算!CW188)</f>
        <v/>
      </c>
      <c r="CX188" s="228" t="str">
        <f>IF([2]相关演算!CX188="","",[2]相关演算!CX188)</f>
        <v/>
      </c>
      <c r="CY188" s="228" t="str">
        <f>IF([2]相关演算!CY188="","",[2]相关演算!CY188)</f>
        <v/>
      </c>
      <c r="CZ188" s="228" t="str">
        <f>IF([2]相关演算!CZ188="","",[2]相关演算!CZ188)</f>
        <v/>
      </c>
      <c r="DA188" s="228" t="str">
        <f>IF([2]相关演算!DA188="","",[2]相关演算!DA188)</f>
        <v/>
      </c>
      <c r="DB188" s="228" t="str">
        <f>IF([2]相关演算!DB188="","",[2]相关演算!DB188)</f>
        <v/>
      </c>
      <c r="DC188" s="228" t="str">
        <f>IF([2]相关演算!DC188="","",[2]相关演算!DC188)</f>
        <v/>
      </c>
      <c r="DD188" s="228" t="str">
        <f>IF([2]相关演算!DD188="","",[2]相关演算!DD188)</f>
        <v/>
      </c>
      <c r="DE188" s="228" t="str">
        <f>IF([2]相关演算!DE188="","",[2]相关演算!DE188)</f>
        <v/>
      </c>
      <c r="DF188" s="228" t="str">
        <f>IF([2]相关演算!DF188="","",[2]相关演算!DF188)</f>
        <v/>
      </c>
      <c r="DG188" s="228" t="str">
        <f>IF([2]相关演算!DG188="","",[2]相关演算!DG188)</f>
        <v/>
      </c>
      <c r="DH188" s="228" t="str">
        <f>IF([2]相关演算!DH188="","",[2]相关演算!DH188)</f>
        <v/>
      </c>
      <c r="DI188" s="228" t="str">
        <f>IF([2]相关演算!DI188="","",[2]相关演算!DI188)</f>
        <v/>
      </c>
      <c r="DJ188" s="228" t="str">
        <f>IF([2]相关演算!DJ188="","",[2]相关演算!DJ188)</f>
        <v/>
      </c>
      <c r="DK188" s="228" t="str">
        <f>IF([2]相关演算!DK188="","",[2]相关演算!DK188)</f>
        <v/>
      </c>
      <c r="DL188" s="228" t="str">
        <f>IF([2]相关演算!DL188="","",[2]相关演算!DL188)</f>
        <v/>
      </c>
      <c r="DM188" s="228" t="str">
        <f>IF([2]相关演算!DM188="","",[2]相关演算!DM188)</f>
        <v/>
      </c>
      <c r="DN188" s="228" t="str">
        <f>IF([2]相关演算!DN188="","",[2]相关演算!DN188)</f>
        <v/>
      </c>
      <c r="DO188" s="228" t="str">
        <f>IF([2]相关演算!DO188="","",[2]相关演算!DO188)</f>
        <v/>
      </c>
      <c r="DP188" s="228" t="str">
        <f>IF([2]相关演算!DP188="","",[2]相关演算!DP188)</f>
        <v/>
      </c>
      <c r="DQ188" s="228" t="str">
        <f>IF([2]相关演算!DQ188="","",[2]相关演算!DQ188)</f>
        <v/>
      </c>
      <c r="DR188" s="228" t="str">
        <f>IF([2]相关演算!DR188="","",[2]相关演算!DR188)</f>
        <v/>
      </c>
      <c r="DS188" s="228" t="str">
        <f>IF([2]相关演算!DS188="","",[2]相关演算!DS188)</f>
        <v/>
      </c>
      <c r="DT188" s="228" t="str">
        <f>IF([2]相关演算!DT188="","",[2]相关演算!DT188)</f>
        <v/>
      </c>
      <c r="DU188" s="228" t="str">
        <f>IF([2]相关演算!DU188="","",[2]相关演算!DU188)</f>
        <v/>
      </c>
      <c r="DV188" s="228" t="str">
        <f>IF([2]相关演算!DV188="","",[2]相关演算!DV188)</f>
        <v/>
      </c>
      <c r="DW188" s="228" t="str">
        <f>IF([2]相关演算!DW188="","",[2]相关演算!DW188)</f>
        <v/>
      </c>
      <c r="DX188" s="228" t="str">
        <f>IF([2]相关演算!DX188="","",[2]相关演算!DX188)</f>
        <v/>
      </c>
      <c r="DY188" s="228" t="str">
        <f>IF([2]相关演算!DY188="","",[2]相关演算!DY188)</f>
        <v/>
      </c>
      <c r="DZ188" s="228" t="str">
        <f>IF([2]相关演算!DZ188="","",[2]相关演算!DZ188)</f>
        <v/>
      </c>
      <c r="EA188" s="228" t="str">
        <f>IF([2]相关演算!EA188="","",[2]相关演算!EA188)</f>
        <v/>
      </c>
      <c r="EB188" s="228" t="str">
        <f>IF([2]相关演算!EB188="","",[2]相关演算!EB188)</f>
        <v/>
      </c>
      <c r="EC188" s="228" t="str">
        <f>IF([2]相关演算!EC188="","",[2]相关演算!EC188)</f>
        <v/>
      </c>
      <c r="ED188" s="228" t="str">
        <f>IF([2]相关演算!ED188="","",[2]相关演算!ED188)</f>
        <v/>
      </c>
      <c r="EE188" s="228" t="str">
        <f>IF([2]相关演算!EE188="","",[2]相关演算!EE188)</f>
        <v/>
      </c>
      <c r="EF188" s="228" t="str">
        <f>IF([2]相关演算!EF188="","",[2]相关演算!EF188)</f>
        <v/>
      </c>
      <c r="EG188" s="228" t="str">
        <f>IF([2]相关演算!EG188="","",[2]相关演算!EG188)</f>
        <v/>
      </c>
      <c r="EH188" s="228" t="str">
        <f>IF([2]相关演算!EH188="","",[2]相关演算!EH188)</f>
        <v/>
      </c>
      <c r="EI188" s="228" t="str">
        <f>IF([2]相关演算!EI188="","",[2]相关演算!EI188)</f>
        <v/>
      </c>
      <c r="EJ188" s="228" t="str">
        <f>IF([2]相关演算!EJ188="","",[2]相关演算!EJ188)</f>
        <v/>
      </c>
      <c r="EK188" s="228" t="str">
        <f>IF([2]相关演算!EK188="","",[2]相关演算!EK188)</f>
        <v/>
      </c>
      <c r="EL188" s="228" t="str">
        <f>IF([2]相关演算!EL188="","",[2]相关演算!EL188)</f>
        <v/>
      </c>
      <c r="EM188" s="228" t="str">
        <f>IF([2]相关演算!EM188="","",[2]相关演算!EM188)</f>
        <v/>
      </c>
      <c r="EN188" s="228" t="str">
        <f>IF([2]相关演算!EN188="","",[2]相关演算!EN188)</f>
        <v/>
      </c>
      <c r="EO188" s="228" t="str">
        <f>IF([2]相关演算!EO188="","",[2]相关演算!EO188)</f>
        <v/>
      </c>
      <c r="EP188" s="228" t="str">
        <f>IF([2]相关演算!EP188="","",[2]相关演算!EP188)</f>
        <v/>
      </c>
      <c r="EQ188" s="228" t="str">
        <f>IF([2]相关演算!EQ188="","",[2]相关演算!EQ188)</f>
        <v/>
      </c>
      <c r="ER188" s="228" t="str">
        <f>IF([2]相关演算!ER188="","",[2]相关演算!ER188)</f>
        <v/>
      </c>
      <c r="ES188" s="228" t="str">
        <f>IF([2]相关演算!ES188="","",[2]相关演算!ES188)</f>
        <v/>
      </c>
      <c r="ET188" s="228" t="str">
        <f>IF([2]相关演算!ET188="","",[2]相关演算!ET188)</f>
        <v/>
      </c>
      <c r="EU188" s="228" t="str">
        <f>IF([2]相关演算!EU188="","",[2]相关演算!EU188)</f>
        <v/>
      </c>
      <c r="EV188" s="228" t="str">
        <f>IF([2]相关演算!EV188="","",[2]相关演算!EV188)</f>
        <v/>
      </c>
      <c r="EW188" s="228" t="str">
        <f>IF([2]相关演算!EW188="","",[2]相关演算!EW188)</f>
        <v/>
      </c>
      <c r="EX188" s="228" t="str">
        <f>IF([2]相关演算!EX188="","",[2]相关演算!EX188)</f>
        <v/>
      </c>
      <c r="EY188" s="228" t="str">
        <f>IF([2]相关演算!EY188="","",[2]相关演算!EY188)</f>
        <v/>
      </c>
      <c r="EZ188" s="228" t="str">
        <f>IF([2]相关演算!EZ188="","",[2]相关演算!EZ188)</f>
        <v/>
      </c>
      <c r="FA188" s="228" t="str">
        <f>IF([2]相关演算!FA188="","",[2]相关演算!FA188)</f>
        <v/>
      </c>
      <c r="FB188" s="228" t="str">
        <f>IF([2]相关演算!FB188="","",[2]相关演算!FB188)</f>
        <v/>
      </c>
      <c r="FC188" s="228" t="str">
        <f>IF([2]相关演算!FC188="","",[2]相关演算!FC188)</f>
        <v/>
      </c>
      <c r="FD188" s="228" t="str">
        <f>IF([2]相关演算!FD188="","",[2]相关演算!FD188)</f>
        <v/>
      </c>
      <c r="FE188" s="228" t="str">
        <f>IF([2]相关演算!FE188="","",[2]相关演算!FE188)</f>
        <v/>
      </c>
      <c r="FF188" s="228" t="str">
        <f>IF([2]相关演算!FF188="","",[2]相关演算!FF188)</f>
        <v/>
      </c>
      <c r="FG188" s="228" t="str">
        <f>IF([2]相关演算!FG188="","",[2]相关演算!FG188)</f>
        <v/>
      </c>
      <c r="FH188" s="228">
        <f>IF([2]相关演算!FH188="","",[2]相关演算!FH188)</f>
        <v>10173</v>
      </c>
      <c r="FI188" s="228" t="str">
        <f>IF([2]相关演算!FI188="","",[2]相关演算!FI188)</f>
        <v/>
      </c>
      <c r="FJ188" s="228" t="str">
        <f>IF([2]相关演算!FJ188="","",[2]相关演算!FJ188)</f>
        <v/>
      </c>
      <c r="FK188" s="228" t="str">
        <f>IF([2]相关演算!FK188="","",[2]相关演算!FK188)</f>
        <v/>
      </c>
      <c r="FL188" s="228" t="str">
        <f>IF([2]相关演算!FL188="","",[2]相关演算!FL188)</f>
        <v/>
      </c>
      <c r="FM188" s="228" t="str">
        <f>IF([2]相关演算!FM188="","",[2]相关演算!FM188)</f>
        <v/>
      </c>
      <c r="FN188" s="228" t="str">
        <f>IF([2]相关演算!FN188="","",[2]相关演算!FN188)</f>
        <v/>
      </c>
      <c r="FO188" s="228" t="str">
        <f>IF([2]相关演算!FO188="","",[2]相关演算!FO188)</f>
        <v/>
      </c>
      <c r="FP188" s="228" t="str">
        <f>IF([2]相关演算!FP188="","",[2]相关演算!FP188)</f>
        <v/>
      </c>
      <c r="FQ188" s="228" t="str">
        <f>IF([2]相关演算!FQ188="","",[2]相关演算!FQ188)</f>
        <v/>
      </c>
      <c r="FR188" s="228" t="str">
        <f>IF([2]相关演算!FR188="","",[2]相关演算!FR188)</f>
        <v/>
      </c>
      <c r="FS188" s="228" t="str">
        <f>IF([2]相关演算!FS188="","",[2]相关演算!FS188)</f>
        <v/>
      </c>
      <c r="FT188" s="228" t="str">
        <f>IF([2]相关演算!FT188="","",[2]相关演算!FT188)</f>
        <v/>
      </c>
      <c r="FU188" s="228" t="str">
        <f>IF([2]相关演算!FU188="","",[2]相关演算!FU188)</f>
        <v/>
      </c>
      <c r="FV188" s="228" t="str">
        <f>IF([2]相关演算!FV188="","",[2]相关演算!FV188)</f>
        <v/>
      </c>
      <c r="FW188" s="228" t="str">
        <f>IF([2]相关演算!FW188="","",[2]相关演算!FW188)</f>
        <v/>
      </c>
      <c r="FX188" s="228" t="str">
        <f>IF([2]相关演算!FX188="","",[2]相关演算!FX188)</f>
        <v/>
      </c>
      <c r="FY188" s="228" t="str">
        <f>IF([2]相关演算!FY188="","",[2]相关演算!FY188)</f>
        <v/>
      </c>
      <c r="FZ188" s="228" t="str">
        <f>IF([2]相关演算!FZ188="","",[2]相关演算!FZ188)</f>
        <v/>
      </c>
      <c r="GA188" s="228" t="str">
        <f>IF([2]相关演算!GA188="","",[2]相关演算!GA188)</f>
        <v/>
      </c>
      <c r="GB188" s="228" t="str">
        <f>IF([2]相关演算!GB188="","",[2]相关演算!GB188)</f>
        <v/>
      </c>
      <c r="GC188" s="228" t="str">
        <f>IF([2]相关演算!GC188="","",[2]相关演算!GC188)</f>
        <v/>
      </c>
      <c r="GD188" s="228" t="str">
        <f>IF([2]相关演算!GD188="","",[2]相关演算!GD188)</f>
        <v/>
      </c>
      <c r="GE188" s="228" t="str">
        <f>IF([2]相关演算!GE188="","",[2]相关演算!GE188)</f>
        <v/>
      </c>
      <c r="GF188" s="228" t="str">
        <f>IF([2]相关演算!GF188="","",[2]相关演算!GF188)</f>
        <v/>
      </c>
      <c r="GG188" s="228" t="str">
        <f>IF([2]相关演算!GG188="","",[2]相关演算!GG188)</f>
        <v/>
      </c>
      <c r="GH188" s="228" t="str">
        <f>IF([2]相关演算!GH188="","",[2]相关演算!GH188)</f>
        <v/>
      </c>
      <c r="GI188" s="228" t="str">
        <f>IF([2]相关演算!GI188="","",[2]相关演算!GI188)</f>
        <v/>
      </c>
      <c r="GJ188" s="228" t="str">
        <f>IF([2]相关演算!GJ188="","",[2]相关演算!GJ188)</f>
        <v/>
      </c>
      <c r="GK188" s="228" t="str">
        <f>IF([2]相关演算!GK188="","",[2]相关演算!GK188)</f>
        <v/>
      </c>
      <c r="GL188" s="228" t="str">
        <f>IF([2]相关演算!GL188="","",[2]相关演算!GL188)</f>
        <v/>
      </c>
      <c r="GM188" s="228" t="str">
        <f>IF([2]相关演算!GM188="","",[2]相关演算!GM188)</f>
        <v/>
      </c>
      <c r="GN188" s="228" t="str">
        <f>IF([2]相关演算!GN188="","",[2]相关演算!GN188)</f>
        <v/>
      </c>
      <c r="GO188" s="228" t="str">
        <f>IF([2]相关演算!GO188="","",[2]相关演算!GO188)</f>
        <v/>
      </c>
      <c r="GP188" s="228" t="str">
        <f>IF([2]相关演算!GP188="","",[2]相关演算!GP188)</f>
        <v/>
      </c>
      <c r="GQ188" s="228" t="str">
        <f>IF([2]相关演算!GQ188="","",[2]相关演算!GQ188)</f>
        <v/>
      </c>
      <c r="GR188" s="228" t="str">
        <f>IF([2]相关演算!GR188="","",[2]相关演算!GR188)</f>
        <v/>
      </c>
      <c r="GS188" s="228" t="str">
        <f>IF([2]相关演算!GS188="","",[2]相关演算!GS188)</f>
        <v/>
      </c>
      <c r="GT188" s="228" t="str">
        <f>IF([2]相关演算!GT188="","",[2]相关演算!GT188)</f>
        <v/>
      </c>
      <c r="GU188" s="228" t="str">
        <f>IF([2]相关演算!GU188="","",[2]相关演算!GU188)</f>
        <v/>
      </c>
      <c r="GV188" s="228" t="str">
        <f>IF([2]相关演算!GV188="","",[2]相关演算!GV188)</f>
        <v/>
      </c>
      <c r="GW188" s="228" t="str">
        <f>IF([2]相关演算!GW188="","",[2]相关演算!GW188)</f>
        <v/>
      </c>
      <c r="GX188" s="228" t="str">
        <f>IF([2]相关演算!GX188="","",[2]相关演算!GX188)</f>
        <v/>
      </c>
      <c r="GY188" s="228" t="str">
        <f>IF([2]相关演算!GY188="","",[2]相关演算!GY188)</f>
        <v/>
      </c>
      <c r="GZ188" s="228" t="str">
        <f>IF([2]相关演算!GZ188="","",[2]相关演算!GZ188)</f>
        <v/>
      </c>
    </row>
    <row r="189" spans="1:208">
      <c r="A189" s="228" t="str">
        <f>IF([2]相关演算!A189="","",[2]相关演算!A189)</f>
        <v/>
      </c>
      <c r="B189" s="228" t="str">
        <f>IF([2]相关演算!B189="","",[2]相关演算!B189)</f>
        <v/>
      </c>
      <c r="C189" s="228" t="str">
        <f>IF([2]相关演算!C189="","",[2]相关演算!C189)</f>
        <v/>
      </c>
      <c r="D189" s="228" t="str">
        <f>IF([2]相关演算!D189="","",[2]相关演算!D189)</f>
        <v/>
      </c>
      <c r="E189" s="228" t="str">
        <f>IF([2]相关演算!E189="","",[2]相关演算!E189)</f>
        <v/>
      </c>
      <c r="F189" s="228" t="str">
        <f>IF([2]相关演算!F189="","",[2]相关演算!F189)</f>
        <v/>
      </c>
      <c r="G189" s="228" t="str">
        <f>IF([2]相关演算!G189="","",[2]相关演算!G189)</f>
        <v/>
      </c>
      <c r="H189" s="228" t="str">
        <f>IF([2]相关演算!H189="","",[2]相关演算!H189)</f>
        <v/>
      </c>
      <c r="I189" s="228" t="str">
        <f>IF([2]相关演算!I189="","",[2]相关演算!I189)</f>
        <v/>
      </c>
      <c r="J189" s="228" t="str">
        <f>IF([2]相关演算!J189="","",[2]相关演算!J189)</f>
        <v/>
      </c>
      <c r="K189" s="228" t="str">
        <f>IF([2]相关演算!K189="","",[2]相关演算!K189)</f>
        <v/>
      </c>
      <c r="L189" s="228" t="str">
        <f>IF([2]相关演算!L189="","",[2]相关演算!L189)</f>
        <v/>
      </c>
      <c r="M189" s="228" t="str">
        <f>IF([2]相关演算!M189="","",[2]相关演算!M189)</f>
        <v/>
      </c>
      <c r="N189" s="228" t="str">
        <f>IF([2]相关演算!N189="","",[2]相关演算!N189)</f>
        <v/>
      </c>
      <c r="O189" s="228" t="str">
        <f>IF([2]相关演算!O189="","",[2]相关演算!O189)</f>
        <v/>
      </c>
      <c r="P189" s="228" t="str">
        <f>IF([2]相关演算!P189="","",[2]相关演算!P189)</f>
        <v/>
      </c>
      <c r="Q189" s="228" t="str">
        <f>IF([2]相关演算!Q189="","",[2]相关演算!Q189)</f>
        <v/>
      </c>
      <c r="R189" s="228" t="str">
        <f>IF([2]相关演算!R189="","",[2]相关演算!R189)</f>
        <v/>
      </c>
      <c r="S189" s="228" t="str">
        <f>IF([2]相关演算!S189="","",[2]相关演算!S189)</f>
        <v/>
      </c>
      <c r="T189" s="228" t="str">
        <f>IF([2]相关演算!T189="","",[2]相关演算!T189)</f>
        <v/>
      </c>
      <c r="U189" s="228" t="str">
        <f>IF([2]相关演算!U189="","",[2]相关演算!U189)</f>
        <v/>
      </c>
      <c r="V189" s="228" t="str">
        <f>IF([2]相关演算!V189="","",[2]相关演算!V189)</f>
        <v/>
      </c>
      <c r="W189" s="228" t="str">
        <f>IF([2]相关演算!W189="","",[2]相关演算!W189)</f>
        <v/>
      </c>
      <c r="X189" s="228" t="str">
        <f>IF([2]相关演算!X189="","",[2]相关演算!X189)</f>
        <v/>
      </c>
      <c r="Y189" s="228" t="str">
        <f>IF([2]相关演算!Y189="","",[2]相关演算!Y189)</f>
        <v/>
      </c>
      <c r="Z189" s="228" t="str">
        <f>IF([2]相关演算!Z189="","",[2]相关演算!Z189)</f>
        <v/>
      </c>
      <c r="AA189" s="228" t="str">
        <f>IF([2]相关演算!AA189="","",[2]相关演算!AA189)</f>
        <v/>
      </c>
      <c r="AB189" s="228" t="str">
        <f>IF([2]相关演算!AB189="","",[2]相关演算!AB189)</f>
        <v/>
      </c>
      <c r="AC189" s="228" t="str">
        <f>IF([2]相关演算!AC189="","",[2]相关演算!AC189)</f>
        <v/>
      </c>
      <c r="AD189" s="228" t="str">
        <f>IF([2]相关演算!AD189="","",[2]相关演算!AD189)</f>
        <v/>
      </c>
      <c r="AE189" s="228" t="str">
        <f>IF([2]相关演算!AE189="","",[2]相关演算!AE189)</f>
        <v/>
      </c>
      <c r="AF189" s="228" t="str">
        <f>IF([2]相关演算!AF189="","",[2]相关演算!AF189)</f>
        <v/>
      </c>
      <c r="AG189" s="228" t="str">
        <f>IF([2]相关演算!AG189="","",[2]相关演算!AG189)</f>
        <v/>
      </c>
      <c r="AH189" s="228" t="str">
        <f>IF([2]相关演算!AH189="","",[2]相关演算!AH189)</f>
        <v/>
      </c>
      <c r="AI189" s="228" t="str">
        <f>IF([2]相关演算!AI189="","",[2]相关演算!AI189)</f>
        <v/>
      </c>
      <c r="AJ189" s="228" t="str">
        <f>IF([2]相关演算!AJ189="","",[2]相关演算!AJ189)</f>
        <v/>
      </c>
      <c r="AK189" s="228" t="str">
        <f>IF([2]相关演算!AK189="","",[2]相关演算!AK189)</f>
        <v/>
      </c>
      <c r="AL189" s="228" t="str">
        <f>IF([2]相关演算!AL189="","",[2]相关演算!AL189)</f>
        <v/>
      </c>
      <c r="AM189" s="228" t="str">
        <f>IF([2]相关演算!AM189="","",[2]相关演算!AM189)</f>
        <v/>
      </c>
      <c r="AN189" s="228" t="str">
        <f>IF([2]相关演算!AN189="","",[2]相关演算!AN189)</f>
        <v/>
      </c>
      <c r="AO189" s="228" t="str">
        <f>IF([2]相关演算!AO189="","",[2]相关演算!AO189)</f>
        <v/>
      </c>
      <c r="AP189" s="228" t="str">
        <f>IF([2]相关演算!AP189="","",[2]相关演算!AP189)</f>
        <v/>
      </c>
      <c r="AQ189" s="228" t="str">
        <f>IF([2]相关演算!AQ189="","",[2]相关演算!AQ189)</f>
        <v/>
      </c>
      <c r="AR189" s="228" t="str">
        <f>IF([2]相关演算!AR189="","",[2]相关演算!AR189)</f>
        <v/>
      </c>
      <c r="AS189" s="228" t="str">
        <f>IF([2]相关演算!AS189="","",[2]相关演算!AS189)</f>
        <v/>
      </c>
      <c r="AT189" s="228" t="str">
        <f>IF([2]相关演算!AT189="","",[2]相关演算!AT189)</f>
        <v/>
      </c>
      <c r="AU189" s="228" t="str">
        <f>IF([2]相关演算!AU189="","",[2]相关演算!AU189)</f>
        <v/>
      </c>
      <c r="AV189" s="228" t="str">
        <f>IF([2]相关演算!AV189="","",[2]相关演算!AV189)</f>
        <v/>
      </c>
      <c r="AW189" s="228" t="str">
        <f>IF([2]相关演算!AW189="","",[2]相关演算!AW189)</f>
        <v/>
      </c>
      <c r="AX189" s="228" t="str">
        <f>IF([2]相关演算!AX189="","",[2]相关演算!AX189)</f>
        <v/>
      </c>
      <c r="AY189" s="228" t="str">
        <f>IF([2]相关演算!AY189="","",[2]相关演算!AY189)</f>
        <v/>
      </c>
      <c r="AZ189" s="228" t="str">
        <f>IF([2]相关演算!AZ189="","",[2]相关演算!AZ189)</f>
        <v/>
      </c>
      <c r="BA189" s="228" t="str">
        <f>IF([2]相关演算!BA189="","",[2]相关演算!BA189)</f>
        <v/>
      </c>
      <c r="BB189" s="228" t="str">
        <f>IF([2]相关演算!BB189="","",[2]相关演算!BB189)</f>
        <v/>
      </c>
      <c r="BC189" s="228" t="str">
        <f>IF([2]相关演算!BC189="","",[2]相关演算!BC189)</f>
        <v/>
      </c>
      <c r="BD189" s="228" t="str">
        <f>IF([2]相关演算!BD189="","",[2]相关演算!BD189)</f>
        <v/>
      </c>
      <c r="BE189" s="228" t="str">
        <f>IF([2]相关演算!BE189="","",[2]相关演算!BE189)</f>
        <v/>
      </c>
      <c r="BF189" s="228" t="str">
        <f>IF([2]相关演算!BF189="","",[2]相关演算!BF189)</f>
        <v/>
      </c>
      <c r="BG189" s="228" t="str">
        <f>IF([2]相关演算!BG189="","",[2]相关演算!BG189)</f>
        <v/>
      </c>
      <c r="BH189" s="228" t="str">
        <f>IF([2]相关演算!BH189="","",[2]相关演算!BH189)</f>
        <v/>
      </c>
      <c r="BI189" s="228" t="str">
        <f>IF([2]相关演算!BI189="","",[2]相关演算!BI189)</f>
        <v/>
      </c>
      <c r="BJ189" s="228" t="str">
        <f>IF([2]相关演算!BJ189="","",[2]相关演算!BJ189)</f>
        <v/>
      </c>
      <c r="BK189" s="228" t="str">
        <f>IF([2]相关演算!BK189="","",[2]相关演算!BK189)</f>
        <v/>
      </c>
      <c r="BL189" s="228" t="str">
        <f>IF([2]相关演算!BL189="","",[2]相关演算!BL189)</f>
        <v/>
      </c>
      <c r="BM189" s="228" t="str">
        <f>IF([2]相关演算!BM189="","",[2]相关演算!BM189)</f>
        <v/>
      </c>
      <c r="BN189" s="228" t="str">
        <f>IF([2]相关演算!BN189="","",[2]相关演算!BN189)</f>
        <v/>
      </c>
      <c r="BO189" s="228" t="str">
        <f>IF([2]相关演算!BO189="","",[2]相关演算!BO189)</f>
        <v/>
      </c>
      <c r="BP189" s="228" t="str">
        <f>IF([2]相关演算!BP189="","",[2]相关演算!BP189)</f>
        <v/>
      </c>
      <c r="BQ189" s="228" t="str">
        <f>IF([2]相关演算!BQ189="","",[2]相关演算!BQ189)</f>
        <v/>
      </c>
      <c r="BR189" s="228" t="str">
        <f>IF([2]相关演算!BR189="","",[2]相关演算!BR189)</f>
        <v/>
      </c>
      <c r="BS189" s="228" t="str">
        <f>IF([2]相关演算!BS189="","",[2]相关演算!BS189)</f>
        <v/>
      </c>
      <c r="BT189" s="228" t="str">
        <f>IF([2]相关演算!BT189="","",[2]相关演算!BT189)</f>
        <v/>
      </c>
      <c r="BU189" s="228" t="str">
        <f>IF([2]相关演算!BU189="","",[2]相关演算!BU189)</f>
        <v/>
      </c>
      <c r="BV189" s="228" t="str">
        <f>IF([2]相关演算!BV189="","",[2]相关演算!BV189)</f>
        <v/>
      </c>
      <c r="BW189" s="228" t="str">
        <f>IF([2]相关演算!BW189="","",[2]相关演算!BW189)</f>
        <v/>
      </c>
      <c r="BX189" s="228" t="str">
        <f>IF([2]相关演算!BX189="","",[2]相关演算!BX189)</f>
        <v/>
      </c>
      <c r="BY189" s="228" t="str">
        <f>IF([2]相关演算!BY189="","",[2]相关演算!BY189)</f>
        <v/>
      </c>
      <c r="BZ189" s="228" t="str">
        <f>IF([2]相关演算!BZ189="","",[2]相关演算!BZ189)</f>
        <v/>
      </c>
      <c r="CA189" s="228" t="str">
        <f>IF([2]相关演算!CA189="","",[2]相关演算!CA189)</f>
        <v/>
      </c>
      <c r="CB189" s="228" t="str">
        <f>IF([2]相关演算!CB189="","",[2]相关演算!CB189)</f>
        <v/>
      </c>
      <c r="CC189" s="228" t="str">
        <f>IF([2]相关演算!CC189="","",[2]相关演算!CC189)</f>
        <v/>
      </c>
      <c r="CD189" s="228" t="str">
        <f>IF([2]相关演算!CD189="","",[2]相关演算!CD189)</f>
        <v/>
      </c>
      <c r="CE189" s="228" t="str">
        <f>IF([2]相关演算!CE189="","",[2]相关演算!CE189)</f>
        <v/>
      </c>
      <c r="CF189" s="228" t="str">
        <f>IF([2]相关演算!CF189="","",[2]相关演算!CF189)</f>
        <v/>
      </c>
      <c r="CG189" s="228" t="str">
        <f>IF([2]相关演算!CG189="","",[2]相关演算!CG189)</f>
        <v/>
      </c>
      <c r="CH189" s="228" t="str">
        <f>IF([2]相关演算!CH189="","",[2]相关演算!CH189)</f>
        <v/>
      </c>
      <c r="CI189" s="228" t="str">
        <f>IF([2]相关演算!CI189="","",[2]相关演算!CI189)</f>
        <v/>
      </c>
      <c r="CJ189" s="228" t="str">
        <f>IF([2]相关演算!CJ189="","",[2]相关演算!CJ189)</f>
        <v/>
      </c>
      <c r="CK189" s="228" t="str">
        <f>IF([2]相关演算!CK189="","",[2]相关演算!CK189)</f>
        <v/>
      </c>
      <c r="CL189" s="228" t="str">
        <f>IF([2]相关演算!CL189="","",[2]相关演算!CL189)</f>
        <v/>
      </c>
      <c r="CM189" s="228" t="str">
        <f>IF([2]相关演算!CM189="","",[2]相关演算!CM189)</f>
        <v/>
      </c>
      <c r="CN189" s="228" t="str">
        <f>IF([2]相关演算!CN189="","",[2]相关演算!CN189)</f>
        <v/>
      </c>
      <c r="CO189" s="228" t="str">
        <f>IF([2]相关演算!CO189="","",[2]相关演算!CO189)</f>
        <v/>
      </c>
      <c r="CP189" s="228" t="str">
        <f>IF([2]相关演算!CP189="","",[2]相关演算!CP189)</f>
        <v/>
      </c>
      <c r="CQ189" s="228" t="str">
        <f>IF([2]相关演算!CQ189="","",[2]相关演算!CQ189)</f>
        <v/>
      </c>
      <c r="CR189" s="228" t="str">
        <f>IF([2]相关演算!CR189="","",[2]相关演算!CR189)</f>
        <v/>
      </c>
      <c r="CS189" s="228" t="str">
        <f>IF([2]相关演算!CS189="","",[2]相关演算!CS189)</f>
        <v/>
      </c>
      <c r="CT189" s="228" t="str">
        <f>IF([2]相关演算!CT189="","",[2]相关演算!CT189)</f>
        <v/>
      </c>
      <c r="CU189" s="228" t="str">
        <f>IF([2]相关演算!CU189="","",[2]相关演算!CU189)</f>
        <v/>
      </c>
      <c r="CV189" s="228" t="str">
        <f>IF([2]相关演算!CV189="","",[2]相关演算!CV189)</f>
        <v/>
      </c>
      <c r="CW189" s="228" t="str">
        <f>IF([2]相关演算!CW189="","",[2]相关演算!CW189)</f>
        <v/>
      </c>
      <c r="CX189" s="228" t="str">
        <f>IF([2]相关演算!CX189="","",[2]相关演算!CX189)</f>
        <v/>
      </c>
      <c r="CY189" s="228" t="str">
        <f>IF([2]相关演算!CY189="","",[2]相关演算!CY189)</f>
        <v/>
      </c>
      <c r="CZ189" s="228" t="str">
        <f>IF([2]相关演算!CZ189="","",[2]相关演算!CZ189)</f>
        <v/>
      </c>
      <c r="DA189" s="228" t="str">
        <f>IF([2]相关演算!DA189="","",[2]相关演算!DA189)</f>
        <v/>
      </c>
      <c r="DB189" s="228" t="str">
        <f>IF([2]相关演算!DB189="","",[2]相关演算!DB189)</f>
        <v/>
      </c>
      <c r="DC189" s="228" t="str">
        <f>IF([2]相关演算!DC189="","",[2]相关演算!DC189)</f>
        <v/>
      </c>
      <c r="DD189" s="228" t="str">
        <f>IF([2]相关演算!DD189="","",[2]相关演算!DD189)</f>
        <v/>
      </c>
      <c r="DE189" s="228" t="str">
        <f>IF([2]相关演算!DE189="","",[2]相关演算!DE189)</f>
        <v/>
      </c>
      <c r="DF189" s="228" t="str">
        <f>IF([2]相关演算!DF189="","",[2]相关演算!DF189)</f>
        <v/>
      </c>
      <c r="DG189" s="228" t="str">
        <f>IF([2]相关演算!DG189="","",[2]相关演算!DG189)</f>
        <v/>
      </c>
      <c r="DH189" s="228" t="str">
        <f>IF([2]相关演算!DH189="","",[2]相关演算!DH189)</f>
        <v/>
      </c>
      <c r="DI189" s="228" t="str">
        <f>IF([2]相关演算!DI189="","",[2]相关演算!DI189)</f>
        <v/>
      </c>
      <c r="DJ189" s="228" t="str">
        <f>IF([2]相关演算!DJ189="","",[2]相关演算!DJ189)</f>
        <v/>
      </c>
      <c r="DK189" s="228" t="str">
        <f>IF([2]相关演算!DK189="","",[2]相关演算!DK189)</f>
        <v/>
      </c>
      <c r="DL189" s="228" t="str">
        <f>IF([2]相关演算!DL189="","",[2]相关演算!DL189)</f>
        <v/>
      </c>
      <c r="DM189" s="228" t="str">
        <f>IF([2]相关演算!DM189="","",[2]相关演算!DM189)</f>
        <v/>
      </c>
      <c r="DN189" s="228" t="str">
        <f>IF([2]相关演算!DN189="","",[2]相关演算!DN189)</f>
        <v/>
      </c>
      <c r="DO189" s="228" t="str">
        <f>IF([2]相关演算!DO189="","",[2]相关演算!DO189)</f>
        <v/>
      </c>
      <c r="DP189" s="228" t="str">
        <f>IF([2]相关演算!DP189="","",[2]相关演算!DP189)</f>
        <v/>
      </c>
      <c r="DQ189" s="228" t="str">
        <f>IF([2]相关演算!DQ189="","",[2]相关演算!DQ189)</f>
        <v/>
      </c>
      <c r="DR189" s="228" t="str">
        <f>IF([2]相关演算!DR189="","",[2]相关演算!DR189)</f>
        <v/>
      </c>
      <c r="DS189" s="228" t="str">
        <f>IF([2]相关演算!DS189="","",[2]相关演算!DS189)</f>
        <v/>
      </c>
      <c r="DT189" s="228" t="str">
        <f>IF([2]相关演算!DT189="","",[2]相关演算!DT189)</f>
        <v/>
      </c>
      <c r="DU189" s="228" t="str">
        <f>IF([2]相关演算!DU189="","",[2]相关演算!DU189)</f>
        <v/>
      </c>
      <c r="DV189" s="228" t="str">
        <f>IF([2]相关演算!DV189="","",[2]相关演算!DV189)</f>
        <v/>
      </c>
      <c r="DW189" s="228" t="str">
        <f>IF([2]相关演算!DW189="","",[2]相关演算!DW189)</f>
        <v/>
      </c>
      <c r="DX189" s="228" t="str">
        <f>IF([2]相关演算!DX189="","",[2]相关演算!DX189)</f>
        <v/>
      </c>
      <c r="DY189" s="228" t="str">
        <f>IF([2]相关演算!DY189="","",[2]相关演算!DY189)</f>
        <v/>
      </c>
      <c r="DZ189" s="228" t="str">
        <f>IF([2]相关演算!DZ189="","",[2]相关演算!DZ189)</f>
        <v/>
      </c>
      <c r="EA189" s="228" t="str">
        <f>IF([2]相关演算!EA189="","",[2]相关演算!EA189)</f>
        <v/>
      </c>
      <c r="EB189" s="228" t="str">
        <f>IF([2]相关演算!EB189="","",[2]相关演算!EB189)</f>
        <v/>
      </c>
      <c r="EC189" s="228" t="str">
        <f>IF([2]相关演算!EC189="","",[2]相关演算!EC189)</f>
        <v/>
      </c>
      <c r="ED189" s="228" t="str">
        <f>IF([2]相关演算!ED189="","",[2]相关演算!ED189)</f>
        <v/>
      </c>
      <c r="EE189" s="228" t="str">
        <f>IF([2]相关演算!EE189="","",[2]相关演算!EE189)</f>
        <v/>
      </c>
      <c r="EF189" s="228" t="str">
        <f>IF([2]相关演算!EF189="","",[2]相关演算!EF189)</f>
        <v/>
      </c>
      <c r="EG189" s="228" t="str">
        <f>IF([2]相关演算!EG189="","",[2]相关演算!EG189)</f>
        <v/>
      </c>
      <c r="EH189" s="228" t="str">
        <f>IF([2]相关演算!EH189="","",[2]相关演算!EH189)</f>
        <v/>
      </c>
      <c r="EI189" s="228" t="str">
        <f>IF([2]相关演算!EI189="","",[2]相关演算!EI189)</f>
        <v/>
      </c>
      <c r="EJ189" s="228" t="str">
        <f>IF([2]相关演算!EJ189="","",[2]相关演算!EJ189)</f>
        <v/>
      </c>
      <c r="EK189" s="228" t="str">
        <f>IF([2]相关演算!EK189="","",[2]相关演算!EK189)</f>
        <v/>
      </c>
      <c r="EL189" s="228" t="str">
        <f>IF([2]相关演算!EL189="","",[2]相关演算!EL189)</f>
        <v/>
      </c>
      <c r="EM189" s="228" t="str">
        <f>IF([2]相关演算!EM189="","",[2]相关演算!EM189)</f>
        <v/>
      </c>
      <c r="EN189" s="228" t="str">
        <f>IF([2]相关演算!EN189="","",[2]相关演算!EN189)</f>
        <v/>
      </c>
      <c r="EO189" s="228" t="str">
        <f>IF([2]相关演算!EO189="","",[2]相关演算!EO189)</f>
        <v/>
      </c>
      <c r="EP189" s="228" t="str">
        <f>IF([2]相关演算!EP189="","",[2]相关演算!EP189)</f>
        <v/>
      </c>
      <c r="EQ189" s="228" t="str">
        <f>IF([2]相关演算!EQ189="","",[2]相关演算!EQ189)</f>
        <v/>
      </c>
      <c r="ER189" s="228" t="str">
        <f>IF([2]相关演算!ER189="","",[2]相关演算!ER189)</f>
        <v/>
      </c>
      <c r="ES189" s="228" t="str">
        <f>IF([2]相关演算!ES189="","",[2]相关演算!ES189)</f>
        <v/>
      </c>
      <c r="ET189" s="228" t="str">
        <f>IF([2]相关演算!ET189="","",[2]相关演算!ET189)</f>
        <v/>
      </c>
      <c r="EU189" s="228" t="str">
        <f>IF([2]相关演算!EU189="","",[2]相关演算!EU189)</f>
        <v/>
      </c>
      <c r="EV189" s="228" t="str">
        <f>IF([2]相关演算!EV189="","",[2]相关演算!EV189)</f>
        <v/>
      </c>
      <c r="EW189" s="228" t="str">
        <f>IF([2]相关演算!EW189="","",[2]相关演算!EW189)</f>
        <v/>
      </c>
      <c r="EX189" s="228" t="str">
        <f>IF([2]相关演算!EX189="","",[2]相关演算!EX189)</f>
        <v/>
      </c>
      <c r="EY189" s="228" t="str">
        <f>IF([2]相关演算!EY189="","",[2]相关演算!EY189)</f>
        <v/>
      </c>
      <c r="EZ189" s="228" t="str">
        <f>IF([2]相关演算!EZ189="","",[2]相关演算!EZ189)</f>
        <v/>
      </c>
      <c r="FA189" s="228" t="str">
        <f>IF([2]相关演算!FA189="","",[2]相关演算!FA189)</f>
        <v/>
      </c>
      <c r="FB189" s="228" t="str">
        <f>IF([2]相关演算!FB189="","",[2]相关演算!FB189)</f>
        <v/>
      </c>
      <c r="FC189" s="228" t="str">
        <f>IF([2]相关演算!FC189="","",[2]相关演算!FC189)</f>
        <v/>
      </c>
      <c r="FD189" s="228" t="str">
        <f>IF([2]相关演算!FD189="","",[2]相关演算!FD189)</f>
        <v/>
      </c>
      <c r="FE189" s="228" t="str">
        <f>IF([2]相关演算!FE189="","",[2]相关演算!FE189)</f>
        <v/>
      </c>
      <c r="FF189" s="228" t="str">
        <f>IF([2]相关演算!FF189="","",[2]相关演算!FF189)</f>
        <v/>
      </c>
      <c r="FG189" s="228" t="str">
        <f>IF([2]相关演算!FG189="","",[2]相关演算!FG189)</f>
        <v/>
      </c>
      <c r="FH189" s="228">
        <f>IF([2]相关演算!FH189="","",[2]相关演算!FH189)</f>
        <v>10174</v>
      </c>
      <c r="FI189" s="228" t="str">
        <f>IF([2]相关演算!FI189="","",[2]相关演算!FI189)</f>
        <v/>
      </c>
      <c r="FJ189" s="228" t="str">
        <f>IF([2]相关演算!FJ189="","",[2]相关演算!FJ189)</f>
        <v/>
      </c>
      <c r="FK189" s="228" t="str">
        <f>IF([2]相关演算!FK189="","",[2]相关演算!FK189)</f>
        <v/>
      </c>
      <c r="FL189" s="228" t="str">
        <f>IF([2]相关演算!FL189="","",[2]相关演算!FL189)</f>
        <v/>
      </c>
      <c r="FM189" s="228" t="str">
        <f>IF([2]相关演算!FM189="","",[2]相关演算!FM189)</f>
        <v/>
      </c>
      <c r="FN189" s="228" t="str">
        <f>IF([2]相关演算!FN189="","",[2]相关演算!FN189)</f>
        <v/>
      </c>
      <c r="FO189" s="228" t="str">
        <f>IF([2]相关演算!FO189="","",[2]相关演算!FO189)</f>
        <v/>
      </c>
      <c r="FP189" s="228" t="str">
        <f>IF([2]相关演算!FP189="","",[2]相关演算!FP189)</f>
        <v/>
      </c>
      <c r="FQ189" s="228" t="str">
        <f>IF([2]相关演算!FQ189="","",[2]相关演算!FQ189)</f>
        <v/>
      </c>
      <c r="FR189" s="228" t="str">
        <f>IF([2]相关演算!FR189="","",[2]相关演算!FR189)</f>
        <v/>
      </c>
      <c r="FS189" s="228" t="str">
        <f>IF([2]相关演算!FS189="","",[2]相关演算!FS189)</f>
        <v/>
      </c>
      <c r="FT189" s="228" t="str">
        <f>IF([2]相关演算!FT189="","",[2]相关演算!FT189)</f>
        <v/>
      </c>
      <c r="FU189" s="228" t="str">
        <f>IF([2]相关演算!FU189="","",[2]相关演算!FU189)</f>
        <v/>
      </c>
      <c r="FV189" s="228" t="str">
        <f>IF([2]相关演算!FV189="","",[2]相关演算!FV189)</f>
        <v/>
      </c>
      <c r="FW189" s="228" t="str">
        <f>IF([2]相关演算!FW189="","",[2]相关演算!FW189)</f>
        <v/>
      </c>
      <c r="FX189" s="228" t="str">
        <f>IF([2]相关演算!FX189="","",[2]相关演算!FX189)</f>
        <v/>
      </c>
      <c r="FY189" s="228" t="str">
        <f>IF([2]相关演算!FY189="","",[2]相关演算!FY189)</f>
        <v/>
      </c>
      <c r="FZ189" s="228" t="str">
        <f>IF([2]相关演算!FZ189="","",[2]相关演算!FZ189)</f>
        <v/>
      </c>
      <c r="GA189" s="228" t="str">
        <f>IF([2]相关演算!GA189="","",[2]相关演算!GA189)</f>
        <v/>
      </c>
      <c r="GB189" s="228" t="str">
        <f>IF([2]相关演算!GB189="","",[2]相关演算!GB189)</f>
        <v/>
      </c>
      <c r="GC189" s="228" t="str">
        <f>IF([2]相关演算!GC189="","",[2]相关演算!GC189)</f>
        <v/>
      </c>
      <c r="GD189" s="228" t="str">
        <f>IF([2]相关演算!GD189="","",[2]相关演算!GD189)</f>
        <v/>
      </c>
      <c r="GE189" s="228" t="str">
        <f>IF([2]相关演算!GE189="","",[2]相关演算!GE189)</f>
        <v/>
      </c>
      <c r="GF189" s="228" t="str">
        <f>IF([2]相关演算!GF189="","",[2]相关演算!GF189)</f>
        <v/>
      </c>
      <c r="GG189" s="228" t="str">
        <f>IF([2]相关演算!GG189="","",[2]相关演算!GG189)</f>
        <v/>
      </c>
      <c r="GH189" s="228" t="str">
        <f>IF([2]相关演算!GH189="","",[2]相关演算!GH189)</f>
        <v/>
      </c>
      <c r="GI189" s="228" t="str">
        <f>IF([2]相关演算!GI189="","",[2]相关演算!GI189)</f>
        <v/>
      </c>
      <c r="GJ189" s="228" t="str">
        <f>IF([2]相关演算!GJ189="","",[2]相关演算!GJ189)</f>
        <v/>
      </c>
      <c r="GK189" s="228" t="str">
        <f>IF([2]相关演算!GK189="","",[2]相关演算!GK189)</f>
        <v/>
      </c>
      <c r="GL189" s="228" t="str">
        <f>IF([2]相关演算!GL189="","",[2]相关演算!GL189)</f>
        <v/>
      </c>
      <c r="GM189" s="228" t="str">
        <f>IF([2]相关演算!GM189="","",[2]相关演算!GM189)</f>
        <v/>
      </c>
      <c r="GN189" s="228" t="str">
        <f>IF([2]相关演算!GN189="","",[2]相关演算!GN189)</f>
        <v/>
      </c>
      <c r="GO189" s="228" t="str">
        <f>IF([2]相关演算!GO189="","",[2]相关演算!GO189)</f>
        <v/>
      </c>
      <c r="GP189" s="228" t="str">
        <f>IF([2]相关演算!GP189="","",[2]相关演算!GP189)</f>
        <v/>
      </c>
      <c r="GQ189" s="228" t="str">
        <f>IF([2]相关演算!GQ189="","",[2]相关演算!GQ189)</f>
        <v/>
      </c>
      <c r="GR189" s="228" t="str">
        <f>IF([2]相关演算!GR189="","",[2]相关演算!GR189)</f>
        <v/>
      </c>
      <c r="GS189" s="228" t="str">
        <f>IF([2]相关演算!GS189="","",[2]相关演算!GS189)</f>
        <v/>
      </c>
      <c r="GT189" s="228" t="str">
        <f>IF([2]相关演算!GT189="","",[2]相关演算!GT189)</f>
        <v/>
      </c>
      <c r="GU189" s="228" t="str">
        <f>IF([2]相关演算!GU189="","",[2]相关演算!GU189)</f>
        <v/>
      </c>
      <c r="GV189" s="228" t="str">
        <f>IF([2]相关演算!GV189="","",[2]相关演算!GV189)</f>
        <v/>
      </c>
      <c r="GW189" s="228" t="str">
        <f>IF([2]相关演算!GW189="","",[2]相关演算!GW189)</f>
        <v/>
      </c>
      <c r="GX189" s="228" t="str">
        <f>IF([2]相关演算!GX189="","",[2]相关演算!GX189)</f>
        <v/>
      </c>
      <c r="GY189" s="228" t="str">
        <f>IF([2]相关演算!GY189="","",[2]相关演算!GY189)</f>
        <v/>
      </c>
      <c r="GZ189" s="228" t="str">
        <f>IF([2]相关演算!GZ189="","",[2]相关演算!GZ189)</f>
        <v/>
      </c>
    </row>
    <row r="190" spans="1:208">
      <c r="A190" s="228" t="str">
        <f>IF([2]相关演算!A190="","",[2]相关演算!A190)</f>
        <v/>
      </c>
      <c r="B190" s="228" t="str">
        <f>IF([2]相关演算!B190="","",[2]相关演算!B190)</f>
        <v/>
      </c>
      <c r="C190" s="228" t="str">
        <f>IF([2]相关演算!C190="","",[2]相关演算!C190)</f>
        <v/>
      </c>
      <c r="D190" s="228" t="str">
        <f>IF([2]相关演算!D190="","",[2]相关演算!D190)</f>
        <v/>
      </c>
      <c r="E190" s="228" t="str">
        <f>IF([2]相关演算!E190="","",[2]相关演算!E190)</f>
        <v/>
      </c>
      <c r="F190" s="228" t="str">
        <f>IF([2]相关演算!F190="","",[2]相关演算!F190)</f>
        <v/>
      </c>
      <c r="G190" s="228" t="str">
        <f>IF([2]相关演算!G190="","",[2]相关演算!G190)</f>
        <v/>
      </c>
      <c r="H190" s="228" t="str">
        <f>IF([2]相关演算!H190="","",[2]相关演算!H190)</f>
        <v/>
      </c>
      <c r="I190" s="228" t="str">
        <f>IF([2]相关演算!I190="","",[2]相关演算!I190)</f>
        <v/>
      </c>
      <c r="J190" s="228" t="str">
        <f>IF([2]相关演算!J190="","",[2]相关演算!J190)</f>
        <v/>
      </c>
      <c r="K190" s="228" t="str">
        <f>IF([2]相关演算!K190="","",[2]相关演算!K190)</f>
        <v/>
      </c>
      <c r="L190" s="228" t="str">
        <f>IF([2]相关演算!L190="","",[2]相关演算!L190)</f>
        <v/>
      </c>
      <c r="M190" s="228" t="str">
        <f>IF([2]相关演算!M190="","",[2]相关演算!M190)</f>
        <v/>
      </c>
      <c r="N190" s="228" t="str">
        <f>IF([2]相关演算!N190="","",[2]相关演算!N190)</f>
        <v/>
      </c>
      <c r="O190" s="228" t="str">
        <f>IF([2]相关演算!O190="","",[2]相关演算!O190)</f>
        <v/>
      </c>
      <c r="P190" s="228" t="str">
        <f>IF([2]相关演算!P190="","",[2]相关演算!P190)</f>
        <v/>
      </c>
      <c r="Q190" s="228" t="str">
        <f>IF([2]相关演算!Q190="","",[2]相关演算!Q190)</f>
        <v/>
      </c>
      <c r="R190" s="228" t="str">
        <f>IF([2]相关演算!R190="","",[2]相关演算!R190)</f>
        <v/>
      </c>
      <c r="S190" s="228" t="str">
        <f>IF([2]相关演算!S190="","",[2]相关演算!S190)</f>
        <v/>
      </c>
      <c r="T190" s="228" t="str">
        <f>IF([2]相关演算!T190="","",[2]相关演算!T190)</f>
        <v/>
      </c>
      <c r="U190" s="228" t="str">
        <f>IF([2]相关演算!U190="","",[2]相关演算!U190)</f>
        <v/>
      </c>
      <c r="V190" s="228" t="str">
        <f>IF([2]相关演算!V190="","",[2]相关演算!V190)</f>
        <v/>
      </c>
      <c r="W190" s="228" t="str">
        <f>IF([2]相关演算!W190="","",[2]相关演算!W190)</f>
        <v/>
      </c>
      <c r="X190" s="228" t="str">
        <f>IF([2]相关演算!X190="","",[2]相关演算!X190)</f>
        <v/>
      </c>
      <c r="Y190" s="228" t="str">
        <f>IF([2]相关演算!Y190="","",[2]相关演算!Y190)</f>
        <v/>
      </c>
      <c r="Z190" s="228" t="str">
        <f>IF([2]相关演算!Z190="","",[2]相关演算!Z190)</f>
        <v/>
      </c>
      <c r="AA190" s="228" t="str">
        <f>IF([2]相关演算!AA190="","",[2]相关演算!AA190)</f>
        <v/>
      </c>
      <c r="AB190" s="228" t="str">
        <f>IF([2]相关演算!AB190="","",[2]相关演算!AB190)</f>
        <v/>
      </c>
      <c r="AC190" s="228" t="str">
        <f>IF([2]相关演算!AC190="","",[2]相关演算!AC190)</f>
        <v/>
      </c>
      <c r="AD190" s="228" t="str">
        <f>IF([2]相关演算!AD190="","",[2]相关演算!AD190)</f>
        <v/>
      </c>
      <c r="AE190" s="228" t="str">
        <f>IF([2]相关演算!AE190="","",[2]相关演算!AE190)</f>
        <v/>
      </c>
      <c r="AF190" s="228" t="str">
        <f>IF([2]相关演算!AF190="","",[2]相关演算!AF190)</f>
        <v/>
      </c>
      <c r="AG190" s="228" t="str">
        <f>IF([2]相关演算!AG190="","",[2]相关演算!AG190)</f>
        <v/>
      </c>
      <c r="AH190" s="228" t="str">
        <f>IF([2]相关演算!AH190="","",[2]相关演算!AH190)</f>
        <v/>
      </c>
      <c r="AI190" s="228" t="str">
        <f>IF([2]相关演算!AI190="","",[2]相关演算!AI190)</f>
        <v/>
      </c>
      <c r="AJ190" s="228" t="str">
        <f>IF([2]相关演算!AJ190="","",[2]相关演算!AJ190)</f>
        <v/>
      </c>
      <c r="AK190" s="228" t="str">
        <f>IF([2]相关演算!AK190="","",[2]相关演算!AK190)</f>
        <v/>
      </c>
      <c r="AL190" s="228" t="str">
        <f>IF([2]相关演算!AL190="","",[2]相关演算!AL190)</f>
        <v/>
      </c>
      <c r="AM190" s="228" t="str">
        <f>IF([2]相关演算!AM190="","",[2]相关演算!AM190)</f>
        <v/>
      </c>
      <c r="AN190" s="228" t="str">
        <f>IF([2]相关演算!AN190="","",[2]相关演算!AN190)</f>
        <v/>
      </c>
      <c r="AO190" s="228" t="str">
        <f>IF([2]相关演算!AO190="","",[2]相关演算!AO190)</f>
        <v/>
      </c>
      <c r="AP190" s="228" t="str">
        <f>IF([2]相关演算!AP190="","",[2]相关演算!AP190)</f>
        <v/>
      </c>
      <c r="AQ190" s="228" t="str">
        <f>IF([2]相关演算!AQ190="","",[2]相关演算!AQ190)</f>
        <v/>
      </c>
      <c r="AR190" s="228" t="str">
        <f>IF([2]相关演算!AR190="","",[2]相关演算!AR190)</f>
        <v/>
      </c>
      <c r="AS190" s="228" t="str">
        <f>IF([2]相关演算!AS190="","",[2]相关演算!AS190)</f>
        <v/>
      </c>
      <c r="AT190" s="228" t="str">
        <f>IF([2]相关演算!AT190="","",[2]相关演算!AT190)</f>
        <v/>
      </c>
      <c r="AU190" s="228" t="str">
        <f>IF([2]相关演算!AU190="","",[2]相关演算!AU190)</f>
        <v/>
      </c>
      <c r="AV190" s="228" t="str">
        <f>IF([2]相关演算!AV190="","",[2]相关演算!AV190)</f>
        <v/>
      </c>
      <c r="AW190" s="228" t="str">
        <f>IF([2]相关演算!AW190="","",[2]相关演算!AW190)</f>
        <v/>
      </c>
      <c r="AX190" s="228" t="str">
        <f>IF([2]相关演算!AX190="","",[2]相关演算!AX190)</f>
        <v/>
      </c>
      <c r="AY190" s="228" t="str">
        <f>IF([2]相关演算!AY190="","",[2]相关演算!AY190)</f>
        <v/>
      </c>
      <c r="AZ190" s="228" t="str">
        <f>IF([2]相关演算!AZ190="","",[2]相关演算!AZ190)</f>
        <v/>
      </c>
      <c r="BA190" s="228" t="str">
        <f>IF([2]相关演算!BA190="","",[2]相关演算!BA190)</f>
        <v/>
      </c>
      <c r="BB190" s="228" t="str">
        <f>IF([2]相关演算!BB190="","",[2]相关演算!BB190)</f>
        <v/>
      </c>
      <c r="BC190" s="228" t="str">
        <f>IF([2]相关演算!BC190="","",[2]相关演算!BC190)</f>
        <v/>
      </c>
      <c r="BD190" s="228" t="str">
        <f>IF([2]相关演算!BD190="","",[2]相关演算!BD190)</f>
        <v/>
      </c>
      <c r="BE190" s="228" t="str">
        <f>IF([2]相关演算!BE190="","",[2]相关演算!BE190)</f>
        <v/>
      </c>
      <c r="BF190" s="228" t="str">
        <f>IF([2]相关演算!BF190="","",[2]相关演算!BF190)</f>
        <v/>
      </c>
      <c r="BG190" s="228" t="str">
        <f>IF([2]相关演算!BG190="","",[2]相关演算!BG190)</f>
        <v/>
      </c>
      <c r="BH190" s="228" t="str">
        <f>IF([2]相关演算!BH190="","",[2]相关演算!BH190)</f>
        <v/>
      </c>
      <c r="BI190" s="228" t="str">
        <f>IF([2]相关演算!BI190="","",[2]相关演算!BI190)</f>
        <v/>
      </c>
      <c r="BJ190" s="228" t="str">
        <f>IF([2]相关演算!BJ190="","",[2]相关演算!BJ190)</f>
        <v/>
      </c>
      <c r="BK190" s="228" t="str">
        <f>IF([2]相关演算!BK190="","",[2]相关演算!BK190)</f>
        <v/>
      </c>
      <c r="BL190" s="228" t="str">
        <f>IF([2]相关演算!BL190="","",[2]相关演算!BL190)</f>
        <v/>
      </c>
      <c r="BM190" s="228" t="str">
        <f>IF([2]相关演算!BM190="","",[2]相关演算!BM190)</f>
        <v/>
      </c>
      <c r="BN190" s="228" t="str">
        <f>IF([2]相关演算!BN190="","",[2]相关演算!BN190)</f>
        <v/>
      </c>
      <c r="BO190" s="228" t="str">
        <f>IF([2]相关演算!BO190="","",[2]相关演算!BO190)</f>
        <v/>
      </c>
      <c r="BP190" s="228" t="str">
        <f>IF([2]相关演算!BP190="","",[2]相关演算!BP190)</f>
        <v/>
      </c>
      <c r="BQ190" s="228" t="str">
        <f>IF([2]相关演算!BQ190="","",[2]相关演算!BQ190)</f>
        <v/>
      </c>
      <c r="BR190" s="228" t="str">
        <f>IF([2]相关演算!BR190="","",[2]相关演算!BR190)</f>
        <v/>
      </c>
      <c r="BS190" s="228" t="str">
        <f>IF([2]相关演算!BS190="","",[2]相关演算!BS190)</f>
        <v/>
      </c>
      <c r="BT190" s="228" t="str">
        <f>IF([2]相关演算!BT190="","",[2]相关演算!BT190)</f>
        <v/>
      </c>
      <c r="BU190" s="228" t="str">
        <f>IF([2]相关演算!BU190="","",[2]相关演算!BU190)</f>
        <v/>
      </c>
      <c r="BV190" s="228" t="str">
        <f>IF([2]相关演算!BV190="","",[2]相关演算!BV190)</f>
        <v/>
      </c>
      <c r="BW190" s="228" t="str">
        <f>IF([2]相关演算!BW190="","",[2]相关演算!BW190)</f>
        <v/>
      </c>
      <c r="BX190" s="228" t="str">
        <f>IF([2]相关演算!BX190="","",[2]相关演算!BX190)</f>
        <v/>
      </c>
      <c r="BY190" s="228" t="str">
        <f>IF([2]相关演算!BY190="","",[2]相关演算!BY190)</f>
        <v/>
      </c>
      <c r="BZ190" s="228" t="str">
        <f>IF([2]相关演算!BZ190="","",[2]相关演算!BZ190)</f>
        <v/>
      </c>
      <c r="CA190" s="228" t="str">
        <f>IF([2]相关演算!CA190="","",[2]相关演算!CA190)</f>
        <v/>
      </c>
      <c r="CB190" s="228" t="str">
        <f>IF([2]相关演算!CB190="","",[2]相关演算!CB190)</f>
        <v/>
      </c>
      <c r="CC190" s="228" t="str">
        <f>IF([2]相关演算!CC190="","",[2]相关演算!CC190)</f>
        <v/>
      </c>
      <c r="CD190" s="228" t="str">
        <f>IF([2]相关演算!CD190="","",[2]相关演算!CD190)</f>
        <v/>
      </c>
      <c r="CE190" s="228" t="str">
        <f>IF([2]相关演算!CE190="","",[2]相关演算!CE190)</f>
        <v/>
      </c>
      <c r="CF190" s="228" t="str">
        <f>IF([2]相关演算!CF190="","",[2]相关演算!CF190)</f>
        <v/>
      </c>
      <c r="CG190" s="228" t="str">
        <f>IF([2]相关演算!CG190="","",[2]相关演算!CG190)</f>
        <v/>
      </c>
      <c r="CH190" s="228" t="str">
        <f>IF([2]相关演算!CH190="","",[2]相关演算!CH190)</f>
        <v/>
      </c>
      <c r="CI190" s="228" t="str">
        <f>IF([2]相关演算!CI190="","",[2]相关演算!CI190)</f>
        <v/>
      </c>
      <c r="CJ190" s="228" t="str">
        <f>IF([2]相关演算!CJ190="","",[2]相关演算!CJ190)</f>
        <v/>
      </c>
      <c r="CK190" s="228" t="str">
        <f>IF([2]相关演算!CK190="","",[2]相关演算!CK190)</f>
        <v/>
      </c>
      <c r="CL190" s="228" t="str">
        <f>IF([2]相关演算!CL190="","",[2]相关演算!CL190)</f>
        <v/>
      </c>
      <c r="CM190" s="228" t="str">
        <f>IF([2]相关演算!CM190="","",[2]相关演算!CM190)</f>
        <v/>
      </c>
      <c r="CN190" s="228" t="str">
        <f>IF([2]相关演算!CN190="","",[2]相关演算!CN190)</f>
        <v/>
      </c>
      <c r="CO190" s="228" t="str">
        <f>IF([2]相关演算!CO190="","",[2]相关演算!CO190)</f>
        <v/>
      </c>
      <c r="CP190" s="228" t="str">
        <f>IF([2]相关演算!CP190="","",[2]相关演算!CP190)</f>
        <v/>
      </c>
      <c r="CQ190" s="228" t="str">
        <f>IF([2]相关演算!CQ190="","",[2]相关演算!CQ190)</f>
        <v/>
      </c>
      <c r="CR190" s="228" t="str">
        <f>IF([2]相关演算!CR190="","",[2]相关演算!CR190)</f>
        <v/>
      </c>
      <c r="CS190" s="228" t="str">
        <f>IF([2]相关演算!CS190="","",[2]相关演算!CS190)</f>
        <v/>
      </c>
      <c r="CT190" s="228" t="str">
        <f>IF([2]相关演算!CT190="","",[2]相关演算!CT190)</f>
        <v/>
      </c>
      <c r="CU190" s="228" t="str">
        <f>IF([2]相关演算!CU190="","",[2]相关演算!CU190)</f>
        <v/>
      </c>
      <c r="CV190" s="228" t="str">
        <f>IF([2]相关演算!CV190="","",[2]相关演算!CV190)</f>
        <v/>
      </c>
      <c r="CW190" s="228" t="str">
        <f>IF([2]相关演算!CW190="","",[2]相关演算!CW190)</f>
        <v/>
      </c>
      <c r="CX190" s="228" t="str">
        <f>IF([2]相关演算!CX190="","",[2]相关演算!CX190)</f>
        <v/>
      </c>
      <c r="CY190" s="228" t="str">
        <f>IF([2]相关演算!CY190="","",[2]相关演算!CY190)</f>
        <v/>
      </c>
      <c r="CZ190" s="228" t="str">
        <f>IF([2]相关演算!CZ190="","",[2]相关演算!CZ190)</f>
        <v/>
      </c>
      <c r="DA190" s="228" t="str">
        <f>IF([2]相关演算!DA190="","",[2]相关演算!DA190)</f>
        <v/>
      </c>
      <c r="DB190" s="228" t="str">
        <f>IF([2]相关演算!DB190="","",[2]相关演算!DB190)</f>
        <v/>
      </c>
      <c r="DC190" s="228" t="str">
        <f>IF([2]相关演算!DC190="","",[2]相关演算!DC190)</f>
        <v/>
      </c>
      <c r="DD190" s="228" t="str">
        <f>IF([2]相关演算!DD190="","",[2]相关演算!DD190)</f>
        <v/>
      </c>
      <c r="DE190" s="228" t="str">
        <f>IF([2]相关演算!DE190="","",[2]相关演算!DE190)</f>
        <v/>
      </c>
      <c r="DF190" s="228" t="str">
        <f>IF([2]相关演算!DF190="","",[2]相关演算!DF190)</f>
        <v/>
      </c>
      <c r="DG190" s="228" t="str">
        <f>IF([2]相关演算!DG190="","",[2]相关演算!DG190)</f>
        <v/>
      </c>
      <c r="DH190" s="228" t="str">
        <f>IF([2]相关演算!DH190="","",[2]相关演算!DH190)</f>
        <v/>
      </c>
      <c r="DI190" s="228" t="str">
        <f>IF([2]相关演算!DI190="","",[2]相关演算!DI190)</f>
        <v/>
      </c>
      <c r="DJ190" s="228" t="str">
        <f>IF([2]相关演算!DJ190="","",[2]相关演算!DJ190)</f>
        <v/>
      </c>
      <c r="DK190" s="228" t="str">
        <f>IF([2]相关演算!DK190="","",[2]相关演算!DK190)</f>
        <v/>
      </c>
      <c r="DL190" s="228" t="str">
        <f>IF([2]相关演算!DL190="","",[2]相关演算!DL190)</f>
        <v/>
      </c>
      <c r="DM190" s="228" t="str">
        <f>IF([2]相关演算!DM190="","",[2]相关演算!DM190)</f>
        <v/>
      </c>
      <c r="DN190" s="228" t="str">
        <f>IF([2]相关演算!DN190="","",[2]相关演算!DN190)</f>
        <v/>
      </c>
      <c r="DO190" s="228" t="str">
        <f>IF([2]相关演算!DO190="","",[2]相关演算!DO190)</f>
        <v/>
      </c>
      <c r="DP190" s="228" t="str">
        <f>IF([2]相关演算!DP190="","",[2]相关演算!DP190)</f>
        <v/>
      </c>
      <c r="DQ190" s="228" t="str">
        <f>IF([2]相关演算!DQ190="","",[2]相关演算!DQ190)</f>
        <v/>
      </c>
      <c r="DR190" s="228" t="str">
        <f>IF([2]相关演算!DR190="","",[2]相关演算!DR190)</f>
        <v/>
      </c>
      <c r="DS190" s="228" t="str">
        <f>IF([2]相关演算!DS190="","",[2]相关演算!DS190)</f>
        <v/>
      </c>
      <c r="DT190" s="228" t="str">
        <f>IF([2]相关演算!DT190="","",[2]相关演算!DT190)</f>
        <v/>
      </c>
      <c r="DU190" s="228" t="str">
        <f>IF([2]相关演算!DU190="","",[2]相关演算!DU190)</f>
        <v/>
      </c>
      <c r="DV190" s="228" t="str">
        <f>IF([2]相关演算!DV190="","",[2]相关演算!DV190)</f>
        <v/>
      </c>
      <c r="DW190" s="228" t="str">
        <f>IF([2]相关演算!DW190="","",[2]相关演算!DW190)</f>
        <v/>
      </c>
      <c r="DX190" s="228" t="str">
        <f>IF([2]相关演算!DX190="","",[2]相关演算!DX190)</f>
        <v/>
      </c>
      <c r="DY190" s="228" t="str">
        <f>IF([2]相关演算!DY190="","",[2]相关演算!DY190)</f>
        <v/>
      </c>
      <c r="DZ190" s="228" t="str">
        <f>IF([2]相关演算!DZ190="","",[2]相关演算!DZ190)</f>
        <v/>
      </c>
      <c r="EA190" s="228" t="str">
        <f>IF([2]相关演算!EA190="","",[2]相关演算!EA190)</f>
        <v/>
      </c>
      <c r="EB190" s="228" t="str">
        <f>IF([2]相关演算!EB190="","",[2]相关演算!EB190)</f>
        <v/>
      </c>
      <c r="EC190" s="228" t="str">
        <f>IF([2]相关演算!EC190="","",[2]相关演算!EC190)</f>
        <v/>
      </c>
      <c r="ED190" s="228" t="str">
        <f>IF([2]相关演算!ED190="","",[2]相关演算!ED190)</f>
        <v/>
      </c>
      <c r="EE190" s="228" t="str">
        <f>IF([2]相关演算!EE190="","",[2]相关演算!EE190)</f>
        <v/>
      </c>
      <c r="EF190" s="228" t="str">
        <f>IF([2]相关演算!EF190="","",[2]相关演算!EF190)</f>
        <v/>
      </c>
      <c r="EG190" s="228" t="str">
        <f>IF([2]相关演算!EG190="","",[2]相关演算!EG190)</f>
        <v/>
      </c>
      <c r="EH190" s="228" t="str">
        <f>IF([2]相关演算!EH190="","",[2]相关演算!EH190)</f>
        <v/>
      </c>
      <c r="EI190" s="228" t="str">
        <f>IF([2]相关演算!EI190="","",[2]相关演算!EI190)</f>
        <v/>
      </c>
      <c r="EJ190" s="228" t="str">
        <f>IF([2]相关演算!EJ190="","",[2]相关演算!EJ190)</f>
        <v/>
      </c>
      <c r="EK190" s="228" t="str">
        <f>IF([2]相关演算!EK190="","",[2]相关演算!EK190)</f>
        <v/>
      </c>
      <c r="EL190" s="228" t="str">
        <f>IF([2]相关演算!EL190="","",[2]相关演算!EL190)</f>
        <v/>
      </c>
      <c r="EM190" s="228" t="str">
        <f>IF([2]相关演算!EM190="","",[2]相关演算!EM190)</f>
        <v/>
      </c>
      <c r="EN190" s="228" t="str">
        <f>IF([2]相关演算!EN190="","",[2]相关演算!EN190)</f>
        <v/>
      </c>
      <c r="EO190" s="228" t="str">
        <f>IF([2]相关演算!EO190="","",[2]相关演算!EO190)</f>
        <v/>
      </c>
      <c r="EP190" s="228" t="str">
        <f>IF([2]相关演算!EP190="","",[2]相关演算!EP190)</f>
        <v/>
      </c>
      <c r="EQ190" s="228" t="str">
        <f>IF([2]相关演算!EQ190="","",[2]相关演算!EQ190)</f>
        <v/>
      </c>
      <c r="ER190" s="228" t="str">
        <f>IF([2]相关演算!ER190="","",[2]相关演算!ER190)</f>
        <v/>
      </c>
      <c r="ES190" s="228" t="str">
        <f>IF([2]相关演算!ES190="","",[2]相关演算!ES190)</f>
        <v/>
      </c>
      <c r="ET190" s="228" t="str">
        <f>IF([2]相关演算!ET190="","",[2]相关演算!ET190)</f>
        <v/>
      </c>
      <c r="EU190" s="228" t="str">
        <f>IF([2]相关演算!EU190="","",[2]相关演算!EU190)</f>
        <v/>
      </c>
      <c r="EV190" s="228" t="str">
        <f>IF([2]相关演算!EV190="","",[2]相关演算!EV190)</f>
        <v/>
      </c>
      <c r="EW190" s="228" t="str">
        <f>IF([2]相关演算!EW190="","",[2]相关演算!EW190)</f>
        <v/>
      </c>
      <c r="EX190" s="228" t="str">
        <f>IF([2]相关演算!EX190="","",[2]相关演算!EX190)</f>
        <v/>
      </c>
      <c r="EY190" s="228" t="str">
        <f>IF([2]相关演算!EY190="","",[2]相关演算!EY190)</f>
        <v/>
      </c>
      <c r="EZ190" s="228" t="str">
        <f>IF([2]相关演算!EZ190="","",[2]相关演算!EZ190)</f>
        <v/>
      </c>
      <c r="FA190" s="228" t="str">
        <f>IF([2]相关演算!FA190="","",[2]相关演算!FA190)</f>
        <v/>
      </c>
      <c r="FB190" s="228" t="str">
        <f>IF([2]相关演算!FB190="","",[2]相关演算!FB190)</f>
        <v/>
      </c>
      <c r="FC190" s="228" t="str">
        <f>IF([2]相关演算!FC190="","",[2]相关演算!FC190)</f>
        <v/>
      </c>
      <c r="FD190" s="228" t="str">
        <f>IF([2]相关演算!FD190="","",[2]相关演算!FD190)</f>
        <v/>
      </c>
      <c r="FE190" s="228" t="str">
        <f>IF([2]相关演算!FE190="","",[2]相关演算!FE190)</f>
        <v/>
      </c>
      <c r="FF190" s="228" t="str">
        <f>IF([2]相关演算!FF190="","",[2]相关演算!FF190)</f>
        <v/>
      </c>
      <c r="FG190" s="228" t="str">
        <f>IF([2]相关演算!FG190="","",[2]相关演算!FG190)</f>
        <v/>
      </c>
      <c r="FH190" s="228">
        <f>IF([2]相关演算!FH190="","",[2]相关演算!FH190)</f>
        <v>10175</v>
      </c>
      <c r="FI190" s="228" t="str">
        <f>IF([2]相关演算!FI190="","",[2]相关演算!FI190)</f>
        <v/>
      </c>
      <c r="FJ190" s="228" t="str">
        <f>IF([2]相关演算!FJ190="","",[2]相关演算!FJ190)</f>
        <v/>
      </c>
      <c r="FK190" s="228" t="str">
        <f>IF([2]相关演算!FK190="","",[2]相关演算!FK190)</f>
        <v/>
      </c>
      <c r="FL190" s="228" t="str">
        <f>IF([2]相关演算!FL190="","",[2]相关演算!FL190)</f>
        <v/>
      </c>
      <c r="FM190" s="228" t="str">
        <f>IF([2]相关演算!FM190="","",[2]相关演算!FM190)</f>
        <v/>
      </c>
      <c r="FN190" s="228" t="str">
        <f>IF([2]相关演算!FN190="","",[2]相关演算!FN190)</f>
        <v/>
      </c>
      <c r="FO190" s="228" t="str">
        <f>IF([2]相关演算!FO190="","",[2]相关演算!FO190)</f>
        <v/>
      </c>
      <c r="FP190" s="228" t="str">
        <f>IF([2]相关演算!FP190="","",[2]相关演算!FP190)</f>
        <v/>
      </c>
      <c r="FQ190" s="228" t="str">
        <f>IF([2]相关演算!FQ190="","",[2]相关演算!FQ190)</f>
        <v/>
      </c>
      <c r="FR190" s="228" t="str">
        <f>IF([2]相关演算!FR190="","",[2]相关演算!FR190)</f>
        <v/>
      </c>
      <c r="FS190" s="228" t="str">
        <f>IF([2]相关演算!FS190="","",[2]相关演算!FS190)</f>
        <v/>
      </c>
      <c r="FT190" s="228" t="str">
        <f>IF([2]相关演算!FT190="","",[2]相关演算!FT190)</f>
        <v/>
      </c>
      <c r="FU190" s="228" t="str">
        <f>IF([2]相关演算!FU190="","",[2]相关演算!FU190)</f>
        <v/>
      </c>
      <c r="FV190" s="228" t="str">
        <f>IF([2]相关演算!FV190="","",[2]相关演算!FV190)</f>
        <v/>
      </c>
      <c r="FW190" s="228" t="str">
        <f>IF([2]相关演算!FW190="","",[2]相关演算!FW190)</f>
        <v/>
      </c>
      <c r="FX190" s="228" t="str">
        <f>IF([2]相关演算!FX190="","",[2]相关演算!FX190)</f>
        <v/>
      </c>
      <c r="FY190" s="228" t="str">
        <f>IF([2]相关演算!FY190="","",[2]相关演算!FY190)</f>
        <v/>
      </c>
      <c r="FZ190" s="228" t="str">
        <f>IF([2]相关演算!FZ190="","",[2]相关演算!FZ190)</f>
        <v/>
      </c>
      <c r="GA190" s="228" t="str">
        <f>IF([2]相关演算!GA190="","",[2]相关演算!GA190)</f>
        <v/>
      </c>
      <c r="GB190" s="228" t="str">
        <f>IF([2]相关演算!GB190="","",[2]相关演算!GB190)</f>
        <v/>
      </c>
      <c r="GC190" s="228" t="str">
        <f>IF([2]相关演算!GC190="","",[2]相关演算!GC190)</f>
        <v/>
      </c>
      <c r="GD190" s="228" t="str">
        <f>IF([2]相关演算!GD190="","",[2]相关演算!GD190)</f>
        <v/>
      </c>
      <c r="GE190" s="228" t="str">
        <f>IF([2]相关演算!GE190="","",[2]相关演算!GE190)</f>
        <v/>
      </c>
      <c r="GF190" s="228" t="str">
        <f>IF([2]相关演算!GF190="","",[2]相关演算!GF190)</f>
        <v/>
      </c>
      <c r="GG190" s="228" t="str">
        <f>IF([2]相关演算!GG190="","",[2]相关演算!GG190)</f>
        <v/>
      </c>
      <c r="GH190" s="228" t="str">
        <f>IF([2]相关演算!GH190="","",[2]相关演算!GH190)</f>
        <v/>
      </c>
      <c r="GI190" s="228" t="str">
        <f>IF([2]相关演算!GI190="","",[2]相关演算!GI190)</f>
        <v/>
      </c>
      <c r="GJ190" s="228" t="str">
        <f>IF([2]相关演算!GJ190="","",[2]相关演算!GJ190)</f>
        <v/>
      </c>
      <c r="GK190" s="228" t="str">
        <f>IF([2]相关演算!GK190="","",[2]相关演算!GK190)</f>
        <v/>
      </c>
      <c r="GL190" s="228" t="str">
        <f>IF([2]相关演算!GL190="","",[2]相关演算!GL190)</f>
        <v/>
      </c>
      <c r="GM190" s="228" t="str">
        <f>IF([2]相关演算!GM190="","",[2]相关演算!GM190)</f>
        <v/>
      </c>
      <c r="GN190" s="228" t="str">
        <f>IF([2]相关演算!GN190="","",[2]相关演算!GN190)</f>
        <v/>
      </c>
      <c r="GO190" s="228" t="str">
        <f>IF([2]相关演算!GO190="","",[2]相关演算!GO190)</f>
        <v/>
      </c>
      <c r="GP190" s="228" t="str">
        <f>IF([2]相关演算!GP190="","",[2]相关演算!GP190)</f>
        <v/>
      </c>
      <c r="GQ190" s="228" t="str">
        <f>IF([2]相关演算!GQ190="","",[2]相关演算!GQ190)</f>
        <v/>
      </c>
      <c r="GR190" s="228" t="str">
        <f>IF([2]相关演算!GR190="","",[2]相关演算!GR190)</f>
        <v/>
      </c>
      <c r="GS190" s="228" t="str">
        <f>IF([2]相关演算!GS190="","",[2]相关演算!GS190)</f>
        <v/>
      </c>
      <c r="GT190" s="228" t="str">
        <f>IF([2]相关演算!GT190="","",[2]相关演算!GT190)</f>
        <v/>
      </c>
      <c r="GU190" s="228" t="str">
        <f>IF([2]相关演算!GU190="","",[2]相关演算!GU190)</f>
        <v/>
      </c>
      <c r="GV190" s="228" t="str">
        <f>IF([2]相关演算!GV190="","",[2]相关演算!GV190)</f>
        <v/>
      </c>
      <c r="GW190" s="228" t="str">
        <f>IF([2]相关演算!GW190="","",[2]相关演算!GW190)</f>
        <v/>
      </c>
      <c r="GX190" s="228" t="str">
        <f>IF([2]相关演算!GX190="","",[2]相关演算!GX190)</f>
        <v/>
      </c>
      <c r="GY190" s="228" t="str">
        <f>IF([2]相关演算!GY190="","",[2]相关演算!GY190)</f>
        <v/>
      </c>
      <c r="GZ190" s="228" t="str">
        <f>IF([2]相关演算!GZ190="","",[2]相关演算!GZ190)</f>
        <v/>
      </c>
    </row>
    <row r="191" spans="1:208">
      <c r="A191" s="228" t="str">
        <f>IF([2]相关演算!A191="","",[2]相关演算!A191)</f>
        <v/>
      </c>
      <c r="B191" s="228" t="str">
        <f>IF([2]相关演算!B191="","",[2]相关演算!B191)</f>
        <v/>
      </c>
      <c r="C191" s="228" t="str">
        <f>IF([2]相关演算!C191="","",[2]相关演算!C191)</f>
        <v/>
      </c>
      <c r="D191" s="228" t="str">
        <f>IF([2]相关演算!D191="","",[2]相关演算!D191)</f>
        <v/>
      </c>
      <c r="E191" s="228" t="str">
        <f>IF([2]相关演算!E191="","",[2]相关演算!E191)</f>
        <v/>
      </c>
      <c r="F191" s="228" t="str">
        <f>IF([2]相关演算!F191="","",[2]相关演算!F191)</f>
        <v/>
      </c>
      <c r="G191" s="228" t="str">
        <f>IF([2]相关演算!G191="","",[2]相关演算!G191)</f>
        <v/>
      </c>
      <c r="H191" s="228" t="str">
        <f>IF([2]相关演算!H191="","",[2]相关演算!H191)</f>
        <v/>
      </c>
      <c r="I191" s="228" t="str">
        <f>IF([2]相关演算!I191="","",[2]相关演算!I191)</f>
        <v/>
      </c>
      <c r="J191" s="228" t="str">
        <f>IF([2]相关演算!J191="","",[2]相关演算!J191)</f>
        <v/>
      </c>
      <c r="K191" s="228" t="str">
        <f>IF([2]相关演算!K191="","",[2]相关演算!K191)</f>
        <v/>
      </c>
      <c r="L191" s="228" t="str">
        <f>IF([2]相关演算!L191="","",[2]相关演算!L191)</f>
        <v/>
      </c>
      <c r="M191" s="228" t="str">
        <f>IF([2]相关演算!M191="","",[2]相关演算!M191)</f>
        <v/>
      </c>
      <c r="N191" s="228" t="str">
        <f>IF([2]相关演算!N191="","",[2]相关演算!N191)</f>
        <v/>
      </c>
      <c r="O191" s="228" t="str">
        <f>IF([2]相关演算!O191="","",[2]相关演算!O191)</f>
        <v/>
      </c>
      <c r="P191" s="228" t="str">
        <f>IF([2]相关演算!P191="","",[2]相关演算!P191)</f>
        <v/>
      </c>
      <c r="Q191" s="228" t="str">
        <f>IF([2]相关演算!Q191="","",[2]相关演算!Q191)</f>
        <v/>
      </c>
      <c r="R191" s="228" t="str">
        <f>IF([2]相关演算!R191="","",[2]相关演算!R191)</f>
        <v/>
      </c>
      <c r="S191" s="228" t="str">
        <f>IF([2]相关演算!S191="","",[2]相关演算!S191)</f>
        <v/>
      </c>
      <c r="T191" s="228" t="str">
        <f>IF([2]相关演算!T191="","",[2]相关演算!T191)</f>
        <v/>
      </c>
      <c r="U191" s="228" t="str">
        <f>IF([2]相关演算!U191="","",[2]相关演算!U191)</f>
        <v/>
      </c>
      <c r="V191" s="228" t="str">
        <f>IF([2]相关演算!V191="","",[2]相关演算!V191)</f>
        <v/>
      </c>
      <c r="W191" s="228" t="str">
        <f>IF([2]相关演算!W191="","",[2]相关演算!W191)</f>
        <v/>
      </c>
      <c r="X191" s="228" t="str">
        <f>IF([2]相关演算!X191="","",[2]相关演算!X191)</f>
        <v/>
      </c>
      <c r="Y191" s="228" t="str">
        <f>IF([2]相关演算!Y191="","",[2]相关演算!Y191)</f>
        <v/>
      </c>
      <c r="Z191" s="228" t="str">
        <f>IF([2]相关演算!Z191="","",[2]相关演算!Z191)</f>
        <v/>
      </c>
      <c r="AA191" s="228" t="str">
        <f>IF([2]相关演算!AA191="","",[2]相关演算!AA191)</f>
        <v/>
      </c>
      <c r="AB191" s="228" t="str">
        <f>IF([2]相关演算!AB191="","",[2]相关演算!AB191)</f>
        <v/>
      </c>
      <c r="AC191" s="228" t="str">
        <f>IF([2]相关演算!AC191="","",[2]相关演算!AC191)</f>
        <v/>
      </c>
      <c r="AD191" s="228" t="str">
        <f>IF([2]相关演算!AD191="","",[2]相关演算!AD191)</f>
        <v/>
      </c>
      <c r="AE191" s="228" t="str">
        <f>IF([2]相关演算!AE191="","",[2]相关演算!AE191)</f>
        <v/>
      </c>
      <c r="AF191" s="228" t="str">
        <f>IF([2]相关演算!AF191="","",[2]相关演算!AF191)</f>
        <v/>
      </c>
      <c r="AG191" s="228" t="str">
        <f>IF([2]相关演算!AG191="","",[2]相关演算!AG191)</f>
        <v/>
      </c>
      <c r="AH191" s="228" t="str">
        <f>IF([2]相关演算!AH191="","",[2]相关演算!AH191)</f>
        <v/>
      </c>
      <c r="AI191" s="228" t="str">
        <f>IF([2]相关演算!AI191="","",[2]相关演算!AI191)</f>
        <v/>
      </c>
      <c r="AJ191" s="228" t="str">
        <f>IF([2]相关演算!AJ191="","",[2]相关演算!AJ191)</f>
        <v/>
      </c>
      <c r="AK191" s="228" t="str">
        <f>IF([2]相关演算!AK191="","",[2]相关演算!AK191)</f>
        <v/>
      </c>
      <c r="AL191" s="228" t="str">
        <f>IF([2]相关演算!AL191="","",[2]相关演算!AL191)</f>
        <v/>
      </c>
      <c r="AM191" s="228" t="str">
        <f>IF([2]相关演算!AM191="","",[2]相关演算!AM191)</f>
        <v/>
      </c>
      <c r="AN191" s="228" t="str">
        <f>IF([2]相关演算!AN191="","",[2]相关演算!AN191)</f>
        <v/>
      </c>
      <c r="AO191" s="228" t="str">
        <f>IF([2]相关演算!AO191="","",[2]相关演算!AO191)</f>
        <v/>
      </c>
      <c r="AP191" s="228" t="str">
        <f>IF([2]相关演算!AP191="","",[2]相关演算!AP191)</f>
        <v/>
      </c>
      <c r="AQ191" s="228" t="str">
        <f>IF([2]相关演算!AQ191="","",[2]相关演算!AQ191)</f>
        <v/>
      </c>
      <c r="AR191" s="228" t="str">
        <f>IF([2]相关演算!AR191="","",[2]相关演算!AR191)</f>
        <v/>
      </c>
      <c r="AS191" s="228" t="str">
        <f>IF([2]相关演算!AS191="","",[2]相关演算!AS191)</f>
        <v/>
      </c>
      <c r="AT191" s="228" t="str">
        <f>IF([2]相关演算!AT191="","",[2]相关演算!AT191)</f>
        <v/>
      </c>
      <c r="AU191" s="228" t="str">
        <f>IF([2]相关演算!AU191="","",[2]相关演算!AU191)</f>
        <v/>
      </c>
      <c r="AV191" s="228" t="str">
        <f>IF([2]相关演算!AV191="","",[2]相关演算!AV191)</f>
        <v/>
      </c>
      <c r="AW191" s="228" t="str">
        <f>IF([2]相关演算!AW191="","",[2]相关演算!AW191)</f>
        <v/>
      </c>
      <c r="AX191" s="228" t="str">
        <f>IF([2]相关演算!AX191="","",[2]相关演算!AX191)</f>
        <v/>
      </c>
      <c r="AY191" s="228" t="str">
        <f>IF([2]相关演算!AY191="","",[2]相关演算!AY191)</f>
        <v/>
      </c>
      <c r="AZ191" s="228" t="str">
        <f>IF([2]相关演算!AZ191="","",[2]相关演算!AZ191)</f>
        <v/>
      </c>
      <c r="BA191" s="228" t="str">
        <f>IF([2]相关演算!BA191="","",[2]相关演算!BA191)</f>
        <v/>
      </c>
      <c r="BB191" s="228" t="str">
        <f>IF([2]相关演算!BB191="","",[2]相关演算!BB191)</f>
        <v/>
      </c>
      <c r="BC191" s="228" t="str">
        <f>IF([2]相关演算!BC191="","",[2]相关演算!BC191)</f>
        <v/>
      </c>
      <c r="BD191" s="228" t="str">
        <f>IF([2]相关演算!BD191="","",[2]相关演算!BD191)</f>
        <v/>
      </c>
      <c r="BE191" s="228" t="str">
        <f>IF([2]相关演算!BE191="","",[2]相关演算!BE191)</f>
        <v/>
      </c>
      <c r="BF191" s="228" t="str">
        <f>IF([2]相关演算!BF191="","",[2]相关演算!BF191)</f>
        <v/>
      </c>
      <c r="BG191" s="228" t="str">
        <f>IF([2]相关演算!BG191="","",[2]相关演算!BG191)</f>
        <v/>
      </c>
      <c r="BH191" s="228" t="str">
        <f>IF([2]相关演算!BH191="","",[2]相关演算!BH191)</f>
        <v/>
      </c>
      <c r="BI191" s="228" t="str">
        <f>IF([2]相关演算!BI191="","",[2]相关演算!BI191)</f>
        <v/>
      </c>
      <c r="BJ191" s="228" t="str">
        <f>IF([2]相关演算!BJ191="","",[2]相关演算!BJ191)</f>
        <v/>
      </c>
      <c r="BK191" s="228" t="str">
        <f>IF([2]相关演算!BK191="","",[2]相关演算!BK191)</f>
        <v/>
      </c>
      <c r="BL191" s="228" t="str">
        <f>IF([2]相关演算!BL191="","",[2]相关演算!BL191)</f>
        <v/>
      </c>
      <c r="BM191" s="228" t="str">
        <f>IF([2]相关演算!BM191="","",[2]相关演算!BM191)</f>
        <v/>
      </c>
      <c r="BN191" s="228" t="str">
        <f>IF([2]相关演算!BN191="","",[2]相关演算!BN191)</f>
        <v/>
      </c>
      <c r="BO191" s="228" t="str">
        <f>IF([2]相关演算!BO191="","",[2]相关演算!BO191)</f>
        <v/>
      </c>
      <c r="BP191" s="228" t="str">
        <f>IF([2]相关演算!BP191="","",[2]相关演算!BP191)</f>
        <v/>
      </c>
      <c r="BQ191" s="228" t="str">
        <f>IF([2]相关演算!BQ191="","",[2]相关演算!BQ191)</f>
        <v/>
      </c>
      <c r="BR191" s="228" t="str">
        <f>IF([2]相关演算!BR191="","",[2]相关演算!BR191)</f>
        <v/>
      </c>
      <c r="BS191" s="228" t="str">
        <f>IF([2]相关演算!BS191="","",[2]相关演算!BS191)</f>
        <v/>
      </c>
      <c r="BT191" s="228" t="str">
        <f>IF([2]相关演算!BT191="","",[2]相关演算!BT191)</f>
        <v/>
      </c>
      <c r="BU191" s="228" t="str">
        <f>IF([2]相关演算!BU191="","",[2]相关演算!BU191)</f>
        <v/>
      </c>
      <c r="BV191" s="228" t="str">
        <f>IF([2]相关演算!BV191="","",[2]相关演算!BV191)</f>
        <v/>
      </c>
      <c r="BW191" s="228" t="str">
        <f>IF([2]相关演算!BW191="","",[2]相关演算!BW191)</f>
        <v/>
      </c>
      <c r="BX191" s="228" t="str">
        <f>IF([2]相关演算!BX191="","",[2]相关演算!BX191)</f>
        <v/>
      </c>
      <c r="BY191" s="228" t="str">
        <f>IF([2]相关演算!BY191="","",[2]相关演算!BY191)</f>
        <v/>
      </c>
      <c r="BZ191" s="228" t="str">
        <f>IF([2]相关演算!BZ191="","",[2]相关演算!BZ191)</f>
        <v/>
      </c>
      <c r="CA191" s="228" t="str">
        <f>IF([2]相关演算!CA191="","",[2]相关演算!CA191)</f>
        <v/>
      </c>
      <c r="CB191" s="228" t="str">
        <f>IF([2]相关演算!CB191="","",[2]相关演算!CB191)</f>
        <v/>
      </c>
      <c r="CC191" s="228" t="str">
        <f>IF([2]相关演算!CC191="","",[2]相关演算!CC191)</f>
        <v/>
      </c>
      <c r="CD191" s="228" t="str">
        <f>IF([2]相关演算!CD191="","",[2]相关演算!CD191)</f>
        <v/>
      </c>
      <c r="CE191" s="228" t="str">
        <f>IF([2]相关演算!CE191="","",[2]相关演算!CE191)</f>
        <v/>
      </c>
      <c r="CF191" s="228" t="str">
        <f>IF([2]相关演算!CF191="","",[2]相关演算!CF191)</f>
        <v/>
      </c>
      <c r="CG191" s="228" t="str">
        <f>IF([2]相关演算!CG191="","",[2]相关演算!CG191)</f>
        <v/>
      </c>
      <c r="CH191" s="228" t="str">
        <f>IF([2]相关演算!CH191="","",[2]相关演算!CH191)</f>
        <v/>
      </c>
      <c r="CI191" s="228" t="str">
        <f>IF([2]相关演算!CI191="","",[2]相关演算!CI191)</f>
        <v/>
      </c>
      <c r="CJ191" s="228" t="str">
        <f>IF([2]相关演算!CJ191="","",[2]相关演算!CJ191)</f>
        <v/>
      </c>
      <c r="CK191" s="228" t="str">
        <f>IF([2]相关演算!CK191="","",[2]相关演算!CK191)</f>
        <v/>
      </c>
      <c r="CL191" s="228" t="str">
        <f>IF([2]相关演算!CL191="","",[2]相关演算!CL191)</f>
        <v/>
      </c>
      <c r="CM191" s="228" t="str">
        <f>IF([2]相关演算!CM191="","",[2]相关演算!CM191)</f>
        <v/>
      </c>
      <c r="CN191" s="228" t="str">
        <f>IF([2]相关演算!CN191="","",[2]相关演算!CN191)</f>
        <v/>
      </c>
      <c r="CO191" s="228" t="str">
        <f>IF([2]相关演算!CO191="","",[2]相关演算!CO191)</f>
        <v/>
      </c>
      <c r="CP191" s="228" t="str">
        <f>IF([2]相关演算!CP191="","",[2]相关演算!CP191)</f>
        <v/>
      </c>
      <c r="CQ191" s="228" t="str">
        <f>IF([2]相关演算!CQ191="","",[2]相关演算!CQ191)</f>
        <v/>
      </c>
      <c r="CR191" s="228" t="str">
        <f>IF([2]相关演算!CR191="","",[2]相关演算!CR191)</f>
        <v/>
      </c>
      <c r="CS191" s="228" t="str">
        <f>IF([2]相关演算!CS191="","",[2]相关演算!CS191)</f>
        <v/>
      </c>
      <c r="CT191" s="228" t="str">
        <f>IF([2]相关演算!CT191="","",[2]相关演算!CT191)</f>
        <v/>
      </c>
      <c r="CU191" s="228" t="str">
        <f>IF([2]相关演算!CU191="","",[2]相关演算!CU191)</f>
        <v/>
      </c>
      <c r="CV191" s="228" t="str">
        <f>IF([2]相关演算!CV191="","",[2]相关演算!CV191)</f>
        <v/>
      </c>
      <c r="CW191" s="228" t="str">
        <f>IF([2]相关演算!CW191="","",[2]相关演算!CW191)</f>
        <v/>
      </c>
      <c r="CX191" s="228" t="str">
        <f>IF([2]相关演算!CX191="","",[2]相关演算!CX191)</f>
        <v/>
      </c>
      <c r="CY191" s="228" t="str">
        <f>IF([2]相关演算!CY191="","",[2]相关演算!CY191)</f>
        <v/>
      </c>
      <c r="CZ191" s="228" t="str">
        <f>IF([2]相关演算!CZ191="","",[2]相关演算!CZ191)</f>
        <v/>
      </c>
      <c r="DA191" s="228" t="str">
        <f>IF([2]相关演算!DA191="","",[2]相关演算!DA191)</f>
        <v/>
      </c>
      <c r="DB191" s="228" t="str">
        <f>IF([2]相关演算!DB191="","",[2]相关演算!DB191)</f>
        <v/>
      </c>
      <c r="DC191" s="228" t="str">
        <f>IF([2]相关演算!DC191="","",[2]相关演算!DC191)</f>
        <v/>
      </c>
      <c r="DD191" s="228" t="str">
        <f>IF([2]相关演算!DD191="","",[2]相关演算!DD191)</f>
        <v/>
      </c>
      <c r="DE191" s="228" t="str">
        <f>IF([2]相关演算!DE191="","",[2]相关演算!DE191)</f>
        <v/>
      </c>
      <c r="DF191" s="228" t="str">
        <f>IF([2]相关演算!DF191="","",[2]相关演算!DF191)</f>
        <v/>
      </c>
      <c r="DG191" s="228" t="str">
        <f>IF([2]相关演算!DG191="","",[2]相关演算!DG191)</f>
        <v/>
      </c>
      <c r="DH191" s="228" t="str">
        <f>IF([2]相关演算!DH191="","",[2]相关演算!DH191)</f>
        <v/>
      </c>
      <c r="DI191" s="228" t="str">
        <f>IF([2]相关演算!DI191="","",[2]相关演算!DI191)</f>
        <v/>
      </c>
      <c r="DJ191" s="228" t="str">
        <f>IF([2]相关演算!DJ191="","",[2]相关演算!DJ191)</f>
        <v/>
      </c>
      <c r="DK191" s="228" t="str">
        <f>IF([2]相关演算!DK191="","",[2]相关演算!DK191)</f>
        <v/>
      </c>
      <c r="DL191" s="228" t="str">
        <f>IF([2]相关演算!DL191="","",[2]相关演算!DL191)</f>
        <v/>
      </c>
      <c r="DM191" s="228" t="str">
        <f>IF([2]相关演算!DM191="","",[2]相关演算!DM191)</f>
        <v/>
      </c>
      <c r="DN191" s="228" t="str">
        <f>IF([2]相关演算!DN191="","",[2]相关演算!DN191)</f>
        <v/>
      </c>
      <c r="DO191" s="228" t="str">
        <f>IF([2]相关演算!DO191="","",[2]相关演算!DO191)</f>
        <v/>
      </c>
      <c r="DP191" s="228" t="str">
        <f>IF([2]相关演算!DP191="","",[2]相关演算!DP191)</f>
        <v/>
      </c>
      <c r="DQ191" s="228" t="str">
        <f>IF([2]相关演算!DQ191="","",[2]相关演算!DQ191)</f>
        <v/>
      </c>
      <c r="DR191" s="228" t="str">
        <f>IF([2]相关演算!DR191="","",[2]相关演算!DR191)</f>
        <v/>
      </c>
      <c r="DS191" s="228" t="str">
        <f>IF([2]相关演算!DS191="","",[2]相关演算!DS191)</f>
        <v/>
      </c>
      <c r="DT191" s="228" t="str">
        <f>IF([2]相关演算!DT191="","",[2]相关演算!DT191)</f>
        <v/>
      </c>
      <c r="DU191" s="228" t="str">
        <f>IF([2]相关演算!DU191="","",[2]相关演算!DU191)</f>
        <v/>
      </c>
      <c r="DV191" s="228" t="str">
        <f>IF([2]相关演算!DV191="","",[2]相关演算!DV191)</f>
        <v/>
      </c>
      <c r="DW191" s="228" t="str">
        <f>IF([2]相关演算!DW191="","",[2]相关演算!DW191)</f>
        <v/>
      </c>
      <c r="DX191" s="228" t="str">
        <f>IF([2]相关演算!DX191="","",[2]相关演算!DX191)</f>
        <v/>
      </c>
      <c r="DY191" s="228" t="str">
        <f>IF([2]相关演算!DY191="","",[2]相关演算!DY191)</f>
        <v/>
      </c>
      <c r="DZ191" s="228" t="str">
        <f>IF([2]相关演算!DZ191="","",[2]相关演算!DZ191)</f>
        <v/>
      </c>
      <c r="EA191" s="228" t="str">
        <f>IF([2]相关演算!EA191="","",[2]相关演算!EA191)</f>
        <v/>
      </c>
      <c r="EB191" s="228" t="str">
        <f>IF([2]相关演算!EB191="","",[2]相关演算!EB191)</f>
        <v/>
      </c>
      <c r="EC191" s="228" t="str">
        <f>IF([2]相关演算!EC191="","",[2]相关演算!EC191)</f>
        <v/>
      </c>
      <c r="ED191" s="228" t="str">
        <f>IF([2]相关演算!ED191="","",[2]相关演算!ED191)</f>
        <v/>
      </c>
      <c r="EE191" s="228" t="str">
        <f>IF([2]相关演算!EE191="","",[2]相关演算!EE191)</f>
        <v/>
      </c>
      <c r="EF191" s="228" t="str">
        <f>IF([2]相关演算!EF191="","",[2]相关演算!EF191)</f>
        <v/>
      </c>
      <c r="EG191" s="228" t="str">
        <f>IF([2]相关演算!EG191="","",[2]相关演算!EG191)</f>
        <v/>
      </c>
      <c r="EH191" s="228" t="str">
        <f>IF([2]相关演算!EH191="","",[2]相关演算!EH191)</f>
        <v/>
      </c>
      <c r="EI191" s="228" t="str">
        <f>IF([2]相关演算!EI191="","",[2]相关演算!EI191)</f>
        <v/>
      </c>
      <c r="EJ191" s="228" t="str">
        <f>IF([2]相关演算!EJ191="","",[2]相关演算!EJ191)</f>
        <v/>
      </c>
      <c r="EK191" s="228" t="str">
        <f>IF([2]相关演算!EK191="","",[2]相关演算!EK191)</f>
        <v/>
      </c>
      <c r="EL191" s="228" t="str">
        <f>IF([2]相关演算!EL191="","",[2]相关演算!EL191)</f>
        <v/>
      </c>
      <c r="EM191" s="228" t="str">
        <f>IF([2]相关演算!EM191="","",[2]相关演算!EM191)</f>
        <v/>
      </c>
      <c r="EN191" s="228" t="str">
        <f>IF([2]相关演算!EN191="","",[2]相关演算!EN191)</f>
        <v/>
      </c>
      <c r="EO191" s="228" t="str">
        <f>IF([2]相关演算!EO191="","",[2]相关演算!EO191)</f>
        <v/>
      </c>
      <c r="EP191" s="228" t="str">
        <f>IF([2]相关演算!EP191="","",[2]相关演算!EP191)</f>
        <v/>
      </c>
      <c r="EQ191" s="228" t="str">
        <f>IF([2]相关演算!EQ191="","",[2]相关演算!EQ191)</f>
        <v/>
      </c>
      <c r="ER191" s="228" t="str">
        <f>IF([2]相关演算!ER191="","",[2]相关演算!ER191)</f>
        <v/>
      </c>
      <c r="ES191" s="228" t="str">
        <f>IF([2]相关演算!ES191="","",[2]相关演算!ES191)</f>
        <v/>
      </c>
      <c r="ET191" s="228" t="str">
        <f>IF([2]相关演算!ET191="","",[2]相关演算!ET191)</f>
        <v/>
      </c>
      <c r="EU191" s="228" t="str">
        <f>IF([2]相关演算!EU191="","",[2]相关演算!EU191)</f>
        <v/>
      </c>
      <c r="EV191" s="228" t="str">
        <f>IF([2]相关演算!EV191="","",[2]相关演算!EV191)</f>
        <v/>
      </c>
      <c r="EW191" s="228" t="str">
        <f>IF([2]相关演算!EW191="","",[2]相关演算!EW191)</f>
        <v/>
      </c>
      <c r="EX191" s="228" t="str">
        <f>IF([2]相关演算!EX191="","",[2]相关演算!EX191)</f>
        <v/>
      </c>
      <c r="EY191" s="228" t="str">
        <f>IF([2]相关演算!EY191="","",[2]相关演算!EY191)</f>
        <v/>
      </c>
      <c r="EZ191" s="228" t="str">
        <f>IF([2]相关演算!EZ191="","",[2]相关演算!EZ191)</f>
        <v/>
      </c>
      <c r="FA191" s="228" t="str">
        <f>IF([2]相关演算!FA191="","",[2]相关演算!FA191)</f>
        <v/>
      </c>
      <c r="FB191" s="228" t="str">
        <f>IF([2]相关演算!FB191="","",[2]相关演算!FB191)</f>
        <v/>
      </c>
      <c r="FC191" s="228" t="str">
        <f>IF([2]相关演算!FC191="","",[2]相关演算!FC191)</f>
        <v/>
      </c>
      <c r="FD191" s="228" t="str">
        <f>IF([2]相关演算!FD191="","",[2]相关演算!FD191)</f>
        <v/>
      </c>
      <c r="FE191" s="228" t="str">
        <f>IF([2]相关演算!FE191="","",[2]相关演算!FE191)</f>
        <v/>
      </c>
      <c r="FF191" s="228" t="str">
        <f>IF([2]相关演算!FF191="","",[2]相关演算!FF191)</f>
        <v/>
      </c>
      <c r="FG191" s="228" t="str">
        <f>IF([2]相关演算!FG191="","",[2]相关演算!FG191)</f>
        <v/>
      </c>
      <c r="FH191" s="228">
        <f>IF([2]相关演算!FH191="","",[2]相关演算!FH191)</f>
        <v>10176</v>
      </c>
      <c r="FI191" s="228" t="str">
        <f>IF([2]相关演算!FI191="","",[2]相关演算!FI191)</f>
        <v/>
      </c>
      <c r="FJ191" s="228" t="str">
        <f>IF([2]相关演算!FJ191="","",[2]相关演算!FJ191)</f>
        <v/>
      </c>
      <c r="FK191" s="228" t="str">
        <f>IF([2]相关演算!FK191="","",[2]相关演算!FK191)</f>
        <v/>
      </c>
      <c r="FL191" s="228" t="str">
        <f>IF([2]相关演算!FL191="","",[2]相关演算!FL191)</f>
        <v/>
      </c>
      <c r="FM191" s="228" t="str">
        <f>IF([2]相关演算!FM191="","",[2]相关演算!FM191)</f>
        <v/>
      </c>
      <c r="FN191" s="228" t="str">
        <f>IF([2]相关演算!FN191="","",[2]相关演算!FN191)</f>
        <v/>
      </c>
      <c r="FO191" s="228" t="str">
        <f>IF([2]相关演算!FO191="","",[2]相关演算!FO191)</f>
        <v/>
      </c>
      <c r="FP191" s="228" t="str">
        <f>IF([2]相关演算!FP191="","",[2]相关演算!FP191)</f>
        <v/>
      </c>
      <c r="FQ191" s="228" t="str">
        <f>IF([2]相关演算!FQ191="","",[2]相关演算!FQ191)</f>
        <v/>
      </c>
      <c r="FR191" s="228" t="str">
        <f>IF([2]相关演算!FR191="","",[2]相关演算!FR191)</f>
        <v/>
      </c>
      <c r="FS191" s="228" t="str">
        <f>IF([2]相关演算!FS191="","",[2]相关演算!FS191)</f>
        <v/>
      </c>
      <c r="FT191" s="228" t="str">
        <f>IF([2]相关演算!FT191="","",[2]相关演算!FT191)</f>
        <v/>
      </c>
      <c r="FU191" s="228" t="str">
        <f>IF([2]相关演算!FU191="","",[2]相关演算!FU191)</f>
        <v/>
      </c>
      <c r="FV191" s="228" t="str">
        <f>IF([2]相关演算!FV191="","",[2]相关演算!FV191)</f>
        <v/>
      </c>
      <c r="FW191" s="228" t="str">
        <f>IF([2]相关演算!FW191="","",[2]相关演算!FW191)</f>
        <v/>
      </c>
      <c r="FX191" s="228" t="str">
        <f>IF([2]相关演算!FX191="","",[2]相关演算!FX191)</f>
        <v/>
      </c>
      <c r="FY191" s="228" t="str">
        <f>IF([2]相关演算!FY191="","",[2]相关演算!FY191)</f>
        <v/>
      </c>
      <c r="FZ191" s="228" t="str">
        <f>IF([2]相关演算!FZ191="","",[2]相关演算!FZ191)</f>
        <v/>
      </c>
      <c r="GA191" s="228" t="str">
        <f>IF([2]相关演算!GA191="","",[2]相关演算!GA191)</f>
        <v/>
      </c>
      <c r="GB191" s="228" t="str">
        <f>IF([2]相关演算!GB191="","",[2]相关演算!GB191)</f>
        <v/>
      </c>
      <c r="GC191" s="228" t="str">
        <f>IF([2]相关演算!GC191="","",[2]相关演算!GC191)</f>
        <v/>
      </c>
      <c r="GD191" s="228" t="str">
        <f>IF([2]相关演算!GD191="","",[2]相关演算!GD191)</f>
        <v/>
      </c>
      <c r="GE191" s="228" t="str">
        <f>IF([2]相关演算!GE191="","",[2]相关演算!GE191)</f>
        <v/>
      </c>
      <c r="GF191" s="228" t="str">
        <f>IF([2]相关演算!GF191="","",[2]相关演算!GF191)</f>
        <v/>
      </c>
      <c r="GG191" s="228" t="str">
        <f>IF([2]相关演算!GG191="","",[2]相关演算!GG191)</f>
        <v/>
      </c>
      <c r="GH191" s="228" t="str">
        <f>IF([2]相关演算!GH191="","",[2]相关演算!GH191)</f>
        <v/>
      </c>
      <c r="GI191" s="228" t="str">
        <f>IF([2]相关演算!GI191="","",[2]相关演算!GI191)</f>
        <v/>
      </c>
      <c r="GJ191" s="228" t="str">
        <f>IF([2]相关演算!GJ191="","",[2]相关演算!GJ191)</f>
        <v/>
      </c>
      <c r="GK191" s="228" t="str">
        <f>IF([2]相关演算!GK191="","",[2]相关演算!GK191)</f>
        <v/>
      </c>
      <c r="GL191" s="228" t="str">
        <f>IF([2]相关演算!GL191="","",[2]相关演算!GL191)</f>
        <v/>
      </c>
      <c r="GM191" s="228" t="str">
        <f>IF([2]相关演算!GM191="","",[2]相关演算!GM191)</f>
        <v/>
      </c>
      <c r="GN191" s="228" t="str">
        <f>IF([2]相关演算!GN191="","",[2]相关演算!GN191)</f>
        <v/>
      </c>
      <c r="GO191" s="228" t="str">
        <f>IF([2]相关演算!GO191="","",[2]相关演算!GO191)</f>
        <v/>
      </c>
      <c r="GP191" s="228" t="str">
        <f>IF([2]相关演算!GP191="","",[2]相关演算!GP191)</f>
        <v/>
      </c>
      <c r="GQ191" s="228" t="str">
        <f>IF([2]相关演算!GQ191="","",[2]相关演算!GQ191)</f>
        <v/>
      </c>
      <c r="GR191" s="228" t="str">
        <f>IF([2]相关演算!GR191="","",[2]相关演算!GR191)</f>
        <v/>
      </c>
      <c r="GS191" s="228" t="str">
        <f>IF([2]相关演算!GS191="","",[2]相关演算!GS191)</f>
        <v/>
      </c>
      <c r="GT191" s="228" t="str">
        <f>IF([2]相关演算!GT191="","",[2]相关演算!GT191)</f>
        <v/>
      </c>
      <c r="GU191" s="228" t="str">
        <f>IF([2]相关演算!GU191="","",[2]相关演算!GU191)</f>
        <v/>
      </c>
      <c r="GV191" s="228" t="str">
        <f>IF([2]相关演算!GV191="","",[2]相关演算!GV191)</f>
        <v/>
      </c>
      <c r="GW191" s="228" t="str">
        <f>IF([2]相关演算!GW191="","",[2]相关演算!GW191)</f>
        <v/>
      </c>
      <c r="GX191" s="228" t="str">
        <f>IF([2]相关演算!GX191="","",[2]相关演算!GX191)</f>
        <v/>
      </c>
      <c r="GY191" s="228" t="str">
        <f>IF([2]相关演算!GY191="","",[2]相关演算!GY191)</f>
        <v/>
      </c>
      <c r="GZ191" s="228" t="str">
        <f>IF([2]相关演算!GZ191="","",[2]相关演算!GZ191)</f>
        <v/>
      </c>
    </row>
    <row r="192" spans="1:208">
      <c r="A192" s="228" t="str">
        <f>IF([2]相关演算!A192="","",[2]相关演算!A192)</f>
        <v/>
      </c>
      <c r="B192" s="228" t="str">
        <f>IF([2]相关演算!B192="","",[2]相关演算!B192)</f>
        <v/>
      </c>
      <c r="C192" s="228" t="str">
        <f>IF([2]相关演算!C192="","",[2]相关演算!C192)</f>
        <v/>
      </c>
      <c r="D192" s="228" t="str">
        <f>IF([2]相关演算!D192="","",[2]相关演算!D192)</f>
        <v/>
      </c>
      <c r="E192" s="228" t="str">
        <f>IF([2]相关演算!E192="","",[2]相关演算!E192)</f>
        <v/>
      </c>
      <c r="F192" s="228" t="str">
        <f>IF([2]相关演算!F192="","",[2]相关演算!F192)</f>
        <v/>
      </c>
      <c r="G192" s="228" t="str">
        <f>IF([2]相关演算!G192="","",[2]相关演算!G192)</f>
        <v/>
      </c>
      <c r="H192" s="228" t="str">
        <f>IF([2]相关演算!H192="","",[2]相关演算!H192)</f>
        <v/>
      </c>
      <c r="I192" s="228" t="str">
        <f>IF([2]相关演算!I192="","",[2]相关演算!I192)</f>
        <v/>
      </c>
      <c r="J192" s="228" t="str">
        <f>IF([2]相关演算!J192="","",[2]相关演算!J192)</f>
        <v/>
      </c>
      <c r="K192" s="228" t="str">
        <f>IF([2]相关演算!K192="","",[2]相关演算!K192)</f>
        <v/>
      </c>
      <c r="L192" s="228" t="str">
        <f>IF([2]相关演算!L192="","",[2]相关演算!L192)</f>
        <v/>
      </c>
      <c r="M192" s="228" t="str">
        <f>IF([2]相关演算!M192="","",[2]相关演算!M192)</f>
        <v/>
      </c>
      <c r="N192" s="228" t="str">
        <f>IF([2]相关演算!N192="","",[2]相关演算!N192)</f>
        <v/>
      </c>
      <c r="O192" s="228" t="str">
        <f>IF([2]相关演算!O192="","",[2]相关演算!O192)</f>
        <v/>
      </c>
      <c r="P192" s="228" t="str">
        <f>IF([2]相关演算!P192="","",[2]相关演算!P192)</f>
        <v/>
      </c>
      <c r="Q192" s="228" t="str">
        <f>IF([2]相关演算!Q192="","",[2]相关演算!Q192)</f>
        <v/>
      </c>
      <c r="R192" s="228" t="str">
        <f>IF([2]相关演算!R192="","",[2]相关演算!R192)</f>
        <v/>
      </c>
      <c r="S192" s="228" t="str">
        <f>IF([2]相关演算!S192="","",[2]相关演算!S192)</f>
        <v/>
      </c>
      <c r="T192" s="228" t="str">
        <f>IF([2]相关演算!T192="","",[2]相关演算!T192)</f>
        <v/>
      </c>
      <c r="U192" s="228" t="str">
        <f>IF([2]相关演算!U192="","",[2]相关演算!U192)</f>
        <v/>
      </c>
      <c r="V192" s="228" t="str">
        <f>IF([2]相关演算!V192="","",[2]相关演算!V192)</f>
        <v/>
      </c>
      <c r="W192" s="228" t="str">
        <f>IF([2]相关演算!W192="","",[2]相关演算!W192)</f>
        <v/>
      </c>
      <c r="X192" s="228" t="str">
        <f>IF([2]相关演算!X192="","",[2]相关演算!X192)</f>
        <v/>
      </c>
      <c r="Y192" s="228" t="str">
        <f>IF([2]相关演算!Y192="","",[2]相关演算!Y192)</f>
        <v/>
      </c>
      <c r="Z192" s="228" t="str">
        <f>IF([2]相关演算!Z192="","",[2]相关演算!Z192)</f>
        <v/>
      </c>
      <c r="AA192" s="228" t="str">
        <f>IF([2]相关演算!AA192="","",[2]相关演算!AA192)</f>
        <v/>
      </c>
      <c r="AB192" s="228" t="str">
        <f>IF([2]相关演算!AB192="","",[2]相关演算!AB192)</f>
        <v/>
      </c>
      <c r="AC192" s="228" t="str">
        <f>IF([2]相关演算!AC192="","",[2]相关演算!AC192)</f>
        <v/>
      </c>
      <c r="AD192" s="228" t="str">
        <f>IF([2]相关演算!AD192="","",[2]相关演算!AD192)</f>
        <v/>
      </c>
      <c r="AE192" s="228" t="str">
        <f>IF([2]相关演算!AE192="","",[2]相关演算!AE192)</f>
        <v/>
      </c>
      <c r="AF192" s="228" t="str">
        <f>IF([2]相关演算!AF192="","",[2]相关演算!AF192)</f>
        <v/>
      </c>
      <c r="AG192" s="228" t="str">
        <f>IF([2]相关演算!AG192="","",[2]相关演算!AG192)</f>
        <v/>
      </c>
      <c r="AH192" s="228" t="str">
        <f>IF([2]相关演算!AH192="","",[2]相关演算!AH192)</f>
        <v/>
      </c>
      <c r="AI192" s="228" t="str">
        <f>IF([2]相关演算!AI192="","",[2]相关演算!AI192)</f>
        <v/>
      </c>
      <c r="AJ192" s="228" t="str">
        <f>IF([2]相关演算!AJ192="","",[2]相关演算!AJ192)</f>
        <v/>
      </c>
      <c r="AK192" s="228" t="str">
        <f>IF([2]相关演算!AK192="","",[2]相关演算!AK192)</f>
        <v/>
      </c>
      <c r="AL192" s="228" t="str">
        <f>IF([2]相关演算!AL192="","",[2]相关演算!AL192)</f>
        <v/>
      </c>
      <c r="AM192" s="228" t="str">
        <f>IF([2]相关演算!AM192="","",[2]相关演算!AM192)</f>
        <v/>
      </c>
      <c r="AN192" s="228" t="str">
        <f>IF([2]相关演算!AN192="","",[2]相关演算!AN192)</f>
        <v/>
      </c>
      <c r="AO192" s="228" t="str">
        <f>IF([2]相关演算!AO192="","",[2]相关演算!AO192)</f>
        <v/>
      </c>
      <c r="AP192" s="228" t="str">
        <f>IF([2]相关演算!AP192="","",[2]相关演算!AP192)</f>
        <v/>
      </c>
      <c r="AQ192" s="228" t="str">
        <f>IF([2]相关演算!AQ192="","",[2]相关演算!AQ192)</f>
        <v/>
      </c>
      <c r="AR192" s="228" t="str">
        <f>IF([2]相关演算!AR192="","",[2]相关演算!AR192)</f>
        <v/>
      </c>
      <c r="AS192" s="228" t="str">
        <f>IF([2]相关演算!AS192="","",[2]相关演算!AS192)</f>
        <v/>
      </c>
      <c r="AT192" s="228" t="str">
        <f>IF([2]相关演算!AT192="","",[2]相关演算!AT192)</f>
        <v/>
      </c>
      <c r="AU192" s="228" t="str">
        <f>IF([2]相关演算!AU192="","",[2]相关演算!AU192)</f>
        <v/>
      </c>
      <c r="AV192" s="228" t="str">
        <f>IF([2]相关演算!AV192="","",[2]相关演算!AV192)</f>
        <v/>
      </c>
      <c r="AW192" s="228" t="str">
        <f>IF([2]相关演算!AW192="","",[2]相关演算!AW192)</f>
        <v/>
      </c>
      <c r="AX192" s="228" t="str">
        <f>IF([2]相关演算!AX192="","",[2]相关演算!AX192)</f>
        <v/>
      </c>
      <c r="AY192" s="228" t="str">
        <f>IF([2]相关演算!AY192="","",[2]相关演算!AY192)</f>
        <v/>
      </c>
      <c r="AZ192" s="228" t="str">
        <f>IF([2]相关演算!AZ192="","",[2]相关演算!AZ192)</f>
        <v/>
      </c>
      <c r="BA192" s="228" t="str">
        <f>IF([2]相关演算!BA192="","",[2]相关演算!BA192)</f>
        <v/>
      </c>
      <c r="BB192" s="228" t="str">
        <f>IF([2]相关演算!BB192="","",[2]相关演算!BB192)</f>
        <v/>
      </c>
      <c r="BC192" s="228" t="str">
        <f>IF([2]相关演算!BC192="","",[2]相关演算!BC192)</f>
        <v/>
      </c>
      <c r="BD192" s="228" t="str">
        <f>IF([2]相关演算!BD192="","",[2]相关演算!BD192)</f>
        <v/>
      </c>
      <c r="BE192" s="228" t="str">
        <f>IF([2]相关演算!BE192="","",[2]相关演算!BE192)</f>
        <v/>
      </c>
      <c r="BF192" s="228" t="str">
        <f>IF([2]相关演算!BF192="","",[2]相关演算!BF192)</f>
        <v/>
      </c>
      <c r="BG192" s="228" t="str">
        <f>IF([2]相关演算!BG192="","",[2]相关演算!BG192)</f>
        <v/>
      </c>
      <c r="BH192" s="228" t="str">
        <f>IF([2]相关演算!BH192="","",[2]相关演算!BH192)</f>
        <v/>
      </c>
      <c r="BI192" s="228" t="str">
        <f>IF([2]相关演算!BI192="","",[2]相关演算!BI192)</f>
        <v/>
      </c>
      <c r="BJ192" s="228" t="str">
        <f>IF([2]相关演算!BJ192="","",[2]相关演算!BJ192)</f>
        <v/>
      </c>
      <c r="BK192" s="228" t="str">
        <f>IF([2]相关演算!BK192="","",[2]相关演算!BK192)</f>
        <v/>
      </c>
      <c r="BL192" s="228" t="str">
        <f>IF([2]相关演算!BL192="","",[2]相关演算!BL192)</f>
        <v/>
      </c>
      <c r="BM192" s="228" t="str">
        <f>IF([2]相关演算!BM192="","",[2]相关演算!BM192)</f>
        <v/>
      </c>
      <c r="BN192" s="228" t="str">
        <f>IF([2]相关演算!BN192="","",[2]相关演算!BN192)</f>
        <v/>
      </c>
      <c r="BO192" s="228" t="str">
        <f>IF([2]相关演算!BO192="","",[2]相关演算!BO192)</f>
        <v/>
      </c>
      <c r="BP192" s="228" t="str">
        <f>IF([2]相关演算!BP192="","",[2]相关演算!BP192)</f>
        <v/>
      </c>
      <c r="BQ192" s="228" t="str">
        <f>IF([2]相关演算!BQ192="","",[2]相关演算!BQ192)</f>
        <v/>
      </c>
      <c r="BR192" s="228" t="str">
        <f>IF([2]相关演算!BR192="","",[2]相关演算!BR192)</f>
        <v/>
      </c>
      <c r="BS192" s="228" t="str">
        <f>IF([2]相关演算!BS192="","",[2]相关演算!BS192)</f>
        <v/>
      </c>
      <c r="BT192" s="228" t="str">
        <f>IF([2]相关演算!BT192="","",[2]相关演算!BT192)</f>
        <v/>
      </c>
      <c r="BU192" s="228" t="str">
        <f>IF([2]相关演算!BU192="","",[2]相关演算!BU192)</f>
        <v/>
      </c>
      <c r="BV192" s="228" t="str">
        <f>IF([2]相关演算!BV192="","",[2]相关演算!BV192)</f>
        <v/>
      </c>
      <c r="BW192" s="228" t="str">
        <f>IF([2]相关演算!BW192="","",[2]相关演算!BW192)</f>
        <v/>
      </c>
      <c r="BX192" s="228" t="str">
        <f>IF([2]相关演算!BX192="","",[2]相关演算!BX192)</f>
        <v/>
      </c>
      <c r="BY192" s="228" t="str">
        <f>IF([2]相关演算!BY192="","",[2]相关演算!BY192)</f>
        <v/>
      </c>
      <c r="BZ192" s="228" t="str">
        <f>IF([2]相关演算!BZ192="","",[2]相关演算!BZ192)</f>
        <v/>
      </c>
      <c r="CA192" s="228" t="str">
        <f>IF([2]相关演算!CA192="","",[2]相关演算!CA192)</f>
        <v/>
      </c>
      <c r="CB192" s="228" t="str">
        <f>IF([2]相关演算!CB192="","",[2]相关演算!CB192)</f>
        <v/>
      </c>
      <c r="CC192" s="228" t="str">
        <f>IF([2]相关演算!CC192="","",[2]相关演算!CC192)</f>
        <v/>
      </c>
      <c r="CD192" s="228" t="str">
        <f>IF([2]相关演算!CD192="","",[2]相关演算!CD192)</f>
        <v/>
      </c>
      <c r="CE192" s="228" t="str">
        <f>IF([2]相关演算!CE192="","",[2]相关演算!CE192)</f>
        <v/>
      </c>
      <c r="CF192" s="228" t="str">
        <f>IF([2]相关演算!CF192="","",[2]相关演算!CF192)</f>
        <v/>
      </c>
      <c r="CG192" s="228" t="str">
        <f>IF([2]相关演算!CG192="","",[2]相关演算!CG192)</f>
        <v/>
      </c>
      <c r="CH192" s="228" t="str">
        <f>IF([2]相关演算!CH192="","",[2]相关演算!CH192)</f>
        <v/>
      </c>
      <c r="CI192" s="228" t="str">
        <f>IF([2]相关演算!CI192="","",[2]相关演算!CI192)</f>
        <v/>
      </c>
      <c r="CJ192" s="228" t="str">
        <f>IF([2]相关演算!CJ192="","",[2]相关演算!CJ192)</f>
        <v/>
      </c>
      <c r="CK192" s="228" t="str">
        <f>IF([2]相关演算!CK192="","",[2]相关演算!CK192)</f>
        <v/>
      </c>
      <c r="CL192" s="228" t="str">
        <f>IF([2]相关演算!CL192="","",[2]相关演算!CL192)</f>
        <v/>
      </c>
      <c r="CM192" s="228" t="str">
        <f>IF([2]相关演算!CM192="","",[2]相关演算!CM192)</f>
        <v/>
      </c>
      <c r="CN192" s="228" t="str">
        <f>IF([2]相关演算!CN192="","",[2]相关演算!CN192)</f>
        <v/>
      </c>
      <c r="CO192" s="228" t="str">
        <f>IF([2]相关演算!CO192="","",[2]相关演算!CO192)</f>
        <v/>
      </c>
      <c r="CP192" s="228" t="str">
        <f>IF([2]相关演算!CP192="","",[2]相关演算!CP192)</f>
        <v/>
      </c>
      <c r="CQ192" s="228" t="str">
        <f>IF([2]相关演算!CQ192="","",[2]相关演算!CQ192)</f>
        <v/>
      </c>
      <c r="CR192" s="228" t="str">
        <f>IF([2]相关演算!CR192="","",[2]相关演算!CR192)</f>
        <v/>
      </c>
      <c r="CS192" s="228" t="str">
        <f>IF([2]相关演算!CS192="","",[2]相关演算!CS192)</f>
        <v/>
      </c>
      <c r="CT192" s="228" t="str">
        <f>IF([2]相关演算!CT192="","",[2]相关演算!CT192)</f>
        <v/>
      </c>
      <c r="CU192" s="228" t="str">
        <f>IF([2]相关演算!CU192="","",[2]相关演算!CU192)</f>
        <v/>
      </c>
      <c r="CV192" s="228" t="str">
        <f>IF([2]相关演算!CV192="","",[2]相关演算!CV192)</f>
        <v/>
      </c>
      <c r="CW192" s="228" t="str">
        <f>IF([2]相关演算!CW192="","",[2]相关演算!CW192)</f>
        <v/>
      </c>
      <c r="CX192" s="228" t="str">
        <f>IF([2]相关演算!CX192="","",[2]相关演算!CX192)</f>
        <v/>
      </c>
      <c r="CY192" s="228" t="str">
        <f>IF([2]相关演算!CY192="","",[2]相关演算!CY192)</f>
        <v/>
      </c>
      <c r="CZ192" s="228" t="str">
        <f>IF([2]相关演算!CZ192="","",[2]相关演算!CZ192)</f>
        <v/>
      </c>
      <c r="DA192" s="228" t="str">
        <f>IF([2]相关演算!DA192="","",[2]相关演算!DA192)</f>
        <v/>
      </c>
      <c r="DB192" s="228" t="str">
        <f>IF([2]相关演算!DB192="","",[2]相关演算!DB192)</f>
        <v/>
      </c>
      <c r="DC192" s="228" t="str">
        <f>IF([2]相关演算!DC192="","",[2]相关演算!DC192)</f>
        <v/>
      </c>
      <c r="DD192" s="228" t="str">
        <f>IF([2]相关演算!DD192="","",[2]相关演算!DD192)</f>
        <v/>
      </c>
      <c r="DE192" s="228" t="str">
        <f>IF([2]相关演算!DE192="","",[2]相关演算!DE192)</f>
        <v/>
      </c>
      <c r="DF192" s="228" t="str">
        <f>IF([2]相关演算!DF192="","",[2]相关演算!DF192)</f>
        <v/>
      </c>
      <c r="DG192" s="228" t="str">
        <f>IF([2]相关演算!DG192="","",[2]相关演算!DG192)</f>
        <v/>
      </c>
      <c r="DH192" s="228" t="str">
        <f>IF([2]相关演算!DH192="","",[2]相关演算!DH192)</f>
        <v/>
      </c>
      <c r="DI192" s="228" t="str">
        <f>IF([2]相关演算!DI192="","",[2]相关演算!DI192)</f>
        <v/>
      </c>
      <c r="DJ192" s="228" t="str">
        <f>IF([2]相关演算!DJ192="","",[2]相关演算!DJ192)</f>
        <v/>
      </c>
      <c r="DK192" s="228" t="str">
        <f>IF([2]相关演算!DK192="","",[2]相关演算!DK192)</f>
        <v/>
      </c>
      <c r="DL192" s="228" t="str">
        <f>IF([2]相关演算!DL192="","",[2]相关演算!DL192)</f>
        <v/>
      </c>
      <c r="DM192" s="228" t="str">
        <f>IF([2]相关演算!DM192="","",[2]相关演算!DM192)</f>
        <v/>
      </c>
      <c r="DN192" s="228" t="str">
        <f>IF([2]相关演算!DN192="","",[2]相关演算!DN192)</f>
        <v/>
      </c>
      <c r="DO192" s="228" t="str">
        <f>IF([2]相关演算!DO192="","",[2]相关演算!DO192)</f>
        <v/>
      </c>
      <c r="DP192" s="228" t="str">
        <f>IF([2]相关演算!DP192="","",[2]相关演算!DP192)</f>
        <v/>
      </c>
      <c r="DQ192" s="228" t="str">
        <f>IF([2]相关演算!DQ192="","",[2]相关演算!DQ192)</f>
        <v/>
      </c>
      <c r="DR192" s="228" t="str">
        <f>IF([2]相关演算!DR192="","",[2]相关演算!DR192)</f>
        <v/>
      </c>
      <c r="DS192" s="228" t="str">
        <f>IF([2]相关演算!DS192="","",[2]相关演算!DS192)</f>
        <v/>
      </c>
      <c r="DT192" s="228" t="str">
        <f>IF([2]相关演算!DT192="","",[2]相关演算!DT192)</f>
        <v/>
      </c>
      <c r="DU192" s="228" t="str">
        <f>IF([2]相关演算!DU192="","",[2]相关演算!DU192)</f>
        <v/>
      </c>
      <c r="DV192" s="228" t="str">
        <f>IF([2]相关演算!DV192="","",[2]相关演算!DV192)</f>
        <v/>
      </c>
      <c r="DW192" s="228" t="str">
        <f>IF([2]相关演算!DW192="","",[2]相关演算!DW192)</f>
        <v/>
      </c>
      <c r="DX192" s="228" t="str">
        <f>IF([2]相关演算!DX192="","",[2]相关演算!DX192)</f>
        <v/>
      </c>
      <c r="DY192" s="228" t="str">
        <f>IF([2]相关演算!DY192="","",[2]相关演算!DY192)</f>
        <v/>
      </c>
      <c r="DZ192" s="228" t="str">
        <f>IF([2]相关演算!DZ192="","",[2]相关演算!DZ192)</f>
        <v/>
      </c>
      <c r="EA192" s="228" t="str">
        <f>IF([2]相关演算!EA192="","",[2]相关演算!EA192)</f>
        <v/>
      </c>
      <c r="EB192" s="228" t="str">
        <f>IF([2]相关演算!EB192="","",[2]相关演算!EB192)</f>
        <v/>
      </c>
      <c r="EC192" s="228" t="str">
        <f>IF([2]相关演算!EC192="","",[2]相关演算!EC192)</f>
        <v/>
      </c>
      <c r="ED192" s="228" t="str">
        <f>IF([2]相关演算!ED192="","",[2]相关演算!ED192)</f>
        <v/>
      </c>
      <c r="EE192" s="228" t="str">
        <f>IF([2]相关演算!EE192="","",[2]相关演算!EE192)</f>
        <v/>
      </c>
      <c r="EF192" s="228" t="str">
        <f>IF([2]相关演算!EF192="","",[2]相关演算!EF192)</f>
        <v/>
      </c>
      <c r="EG192" s="228" t="str">
        <f>IF([2]相关演算!EG192="","",[2]相关演算!EG192)</f>
        <v/>
      </c>
      <c r="EH192" s="228" t="str">
        <f>IF([2]相关演算!EH192="","",[2]相关演算!EH192)</f>
        <v/>
      </c>
      <c r="EI192" s="228" t="str">
        <f>IF([2]相关演算!EI192="","",[2]相关演算!EI192)</f>
        <v/>
      </c>
      <c r="EJ192" s="228" t="str">
        <f>IF([2]相关演算!EJ192="","",[2]相关演算!EJ192)</f>
        <v/>
      </c>
      <c r="EK192" s="228" t="str">
        <f>IF([2]相关演算!EK192="","",[2]相关演算!EK192)</f>
        <v/>
      </c>
      <c r="EL192" s="228" t="str">
        <f>IF([2]相关演算!EL192="","",[2]相关演算!EL192)</f>
        <v/>
      </c>
      <c r="EM192" s="228" t="str">
        <f>IF([2]相关演算!EM192="","",[2]相关演算!EM192)</f>
        <v/>
      </c>
      <c r="EN192" s="228" t="str">
        <f>IF([2]相关演算!EN192="","",[2]相关演算!EN192)</f>
        <v/>
      </c>
      <c r="EO192" s="228" t="str">
        <f>IF([2]相关演算!EO192="","",[2]相关演算!EO192)</f>
        <v/>
      </c>
      <c r="EP192" s="228" t="str">
        <f>IF([2]相关演算!EP192="","",[2]相关演算!EP192)</f>
        <v/>
      </c>
      <c r="EQ192" s="228" t="str">
        <f>IF([2]相关演算!EQ192="","",[2]相关演算!EQ192)</f>
        <v/>
      </c>
      <c r="ER192" s="228" t="str">
        <f>IF([2]相关演算!ER192="","",[2]相关演算!ER192)</f>
        <v/>
      </c>
      <c r="ES192" s="228" t="str">
        <f>IF([2]相关演算!ES192="","",[2]相关演算!ES192)</f>
        <v/>
      </c>
      <c r="ET192" s="228" t="str">
        <f>IF([2]相关演算!ET192="","",[2]相关演算!ET192)</f>
        <v/>
      </c>
      <c r="EU192" s="228" t="str">
        <f>IF([2]相关演算!EU192="","",[2]相关演算!EU192)</f>
        <v/>
      </c>
      <c r="EV192" s="228" t="str">
        <f>IF([2]相关演算!EV192="","",[2]相关演算!EV192)</f>
        <v/>
      </c>
      <c r="EW192" s="228" t="str">
        <f>IF([2]相关演算!EW192="","",[2]相关演算!EW192)</f>
        <v/>
      </c>
      <c r="EX192" s="228" t="str">
        <f>IF([2]相关演算!EX192="","",[2]相关演算!EX192)</f>
        <v/>
      </c>
      <c r="EY192" s="228" t="str">
        <f>IF([2]相关演算!EY192="","",[2]相关演算!EY192)</f>
        <v/>
      </c>
      <c r="EZ192" s="228" t="str">
        <f>IF([2]相关演算!EZ192="","",[2]相关演算!EZ192)</f>
        <v/>
      </c>
      <c r="FA192" s="228" t="str">
        <f>IF([2]相关演算!FA192="","",[2]相关演算!FA192)</f>
        <v/>
      </c>
      <c r="FB192" s="228" t="str">
        <f>IF([2]相关演算!FB192="","",[2]相关演算!FB192)</f>
        <v/>
      </c>
      <c r="FC192" s="228" t="str">
        <f>IF([2]相关演算!FC192="","",[2]相关演算!FC192)</f>
        <v/>
      </c>
      <c r="FD192" s="228" t="str">
        <f>IF([2]相关演算!FD192="","",[2]相关演算!FD192)</f>
        <v/>
      </c>
      <c r="FE192" s="228" t="str">
        <f>IF([2]相关演算!FE192="","",[2]相关演算!FE192)</f>
        <v/>
      </c>
      <c r="FF192" s="228" t="str">
        <f>IF([2]相关演算!FF192="","",[2]相关演算!FF192)</f>
        <v/>
      </c>
      <c r="FG192" s="228" t="str">
        <f>IF([2]相关演算!FG192="","",[2]相关演算!FG192)</f>
        <v/>
      </c>
      <c r="FH192" s="228">
        <f>IF([2]相关演算!FH192="","",[2]相关演算!FH192)</f>
        <v>10177</v>
      </c>
      <c r="FI192" s="228" t="str">
        <f>IF([2]相关演算!FI192="","",[2]相关演算!FI192)</f>
        <v/>
      </c>
      <c r="FJ192" s="228" t="str">
        <f>IF([2]相关演算!FJ192="","",[2]相关演算!FJ192)</f>
        <v/>
      </c>
      <c r="FK192" s="228" t="str">
        <f>IF([2]相关演算!FK192="","",[2]相关演算!FK192)</f>
        <v/>
      </c>
      <c r="FL192" s="228" t="str">
        <f>IF([2]相关演算!FL192="","",[2]相关演算!FL192)</f>
        <v/>
      </c>
      <c r="FM192" s="228" t="str">
        <f>IF([2]相关演算!FM192="","",[2]相关演算!FM192)</f>
        <v/>
      </c>
      <c r="FN192" s="228" t="str">
        <f>IF([2]相关演算!FN192="","",[2]相关演算!FN192)</f>
        <v/>
      </c>
      <c r="FO192" s="228" t="str">
        <f>IF([2]相关演算!FO192="","",[2]相关演算!FO192)</f>
        <v/>
      </c>
      <c r="FP192" s="228" t="str">
        <f>IF([2]相关演算!FP192="","",[2]相关演算!FP192)</f>
        <v/>
      </c>
      <c r="FQ192" s="228" t="str">
        <f>IF([2]相关演算!FQ192="","",[2]相关演算!FQ192)</f>
        <v/>
      </c>
      <c r="FR192" s="228" t="str">
        <f>IF([2]相关演算!FR192="","",[2]相关演算!FR192)</f>
        <v/>
      </c>
      <c r="FS192" s="228" t="str">
        <f>IF([2]相关演算!FS192="","",[2]相关演算!FS192)</f>
        <v/>
      </c>
      <c r="FT192" s="228" t="str">
        <f>IF([2]相关演算!FT192="","",[2]相关演算!FT192)</f>
        <v/>
      </c>
      <c r="FU192" s="228" t="str">
        <f>IF([2]相关演算!FU192="","",[2]相关演算!FU192)</f>
        <v/>
      </c>
      <c r="FV192" s="228" t="str">
        <f>IF([2]相关演算!FV192="","",[2]相关演算!FV192)</f>
        <v/>
      </c>
      <c r="FW192" s="228" t="str">
        <f>IF([2]相关演算!FW192="","",[2]相关演算!FW192)</f>
        <v/>
      </c>
      <c r="FX192" s="228" t="str">
        <f>IF([2]相关演算!FX192="","",[2]相关演算!FX192)</f>
        <v/>
      </c>
      <c r="FY192" s="228" t="str">
        <f>IF([2]相关演算!FY192="","",[2]相关演算!FY192)</f>
        <v/>
      </c>
      <c r="FZ192" s="228" t="str">
        <f>IF([2]相关演算!FZ192="","",[2]相关演算!FZ192)</f>
        <v/>
      </c>
      <c r="GA192" s="228" t="str">
        <f>IF([2]相关演算!GA192="","",[2]相关演算!GA192)</f>
        <v/>
      </c>
      <c r="GB192" s="228" t="str">
        <f>IF([2]相关演算!GB192="","",[2]相关演算!GB192)</f>
        <v/>
      </c>
      <c r="GC192" s="228" t="str">
        <f>IF([2]相关演算!GC192="","",[2]相关演算!GC192)</f>
        <v/>
      </c>
      <c r="GD192" s="228" t="str">
        <f>IF([2]相关演算!GD192="","",[2]相关演算!GD192)</f>
        <v/>
      </c>
      <c r="GE192" s="228" t="str">
        <f>IF([2]相关演算!GE192="","",[2]相关演算!GE192)</f>
        <v/>
      </c>
      <c r="GF192" s="228" t="str">
        <f>IF([2]相关演算!GF192="","",[2]相关演算!GF192)</f>
        <v/>
      </c>
      <c r="GG192" s="228" t="str">
        <f>IF([2]相关演算!GG192="","",[2]相关演算!GG192)</f>
        <v/>
      </c>
      <c r="GH192" s="228" t="str">
        <f>IF([2]相关演算!GH192="","",[2]相关演算!GH192)</f>
        <v/>
      </c>
      <c r="GI192" s="228" t="str">
        <f>IF([2]相关演算!GI192="","",[2]相关演算!GI192)</f>
        <v/>
      </c>
      <c r="GJ192" s="228" t="str">
        <f>IF([2]相关演算!GJ192="","",[2]相关演算!GJ192)</f>
        <v/>
      </c>
      <c r="GK192" s="228" t="str">
        <f>IF([2]相关演算!GK192="","",[2]相关演算!GK192)</f>
        <v/>
      </c>
      <c r="GL192" s="228" t="str">
        <f>IF([2]相关演算!GL192="","",[2]相关演算!GL192)</f>
        <v/>
      </c>
      <c r="GM192" s="228" t="str">
        <f>IF([2]相关演算!GM192="","",[2]相关演算!GM192)</f>
        <v/>
      </c>
      <c r="GN192" s="228" t="str">
        <f>IF([2]相关演算!GN192="","",[2]相关演算!GN192)</f>
        <v/>
      </c>
      <c r="GO192" s="228" t="str">
        <f>IF([2]相关演算!GO192="","",[2]相关演算!GO192)</f>
        <v/>
      </c>
      <c r="GP192" s="228" t="str">
        <f>IF([2]相关演算!GP192="","",[2]相关演算!GP192)</f>
        <v/>
      </c>
      <c r="GQ192" s="228" t="str">
        <f>IF([2]相关演算!GQ192="","",[2]相关演算!GQ192)</f>
        <v/>
      </c>
      <c r="GR192" s="228" t="str">
        <f>IF([2]相关演算!GR192="","",[2]相关演算!GR192)</f>
        <v/>
      </c>
      <c r="GS192" s="228" t="str">
        <f>IF([2]相关演算!GS192="","",[2]相关演算!GS192)</f>
        <v/>
      </c>
      <c r="GT192" s="228" t="str">
        <f>IF([2]相关演算!GT192="","",[2]相关演算!GT192)</f>
        <v/>
      </c>
      <c r="GU192" s="228" t="str">
        <f>IF([2]相关演算!GU192="","",[2]相关演算!GU192)</f>
        <v/>
      </c>
      <c r="GV192" s="228" t="str">
        <f>IF([2]相关演算!GV192="","",[2]相关演算!GV192)</f>
        <v/>
      </c>
      <c r="GW192" s="228" t="str">
        <f>IF([2]相关演算!GW192="","",[2]相关演算!GW192)</f>
        <v/>
      </c>
      <c r="GX192" s="228" t="str">
        <f>IF([2]相关演算!GX192="","",[2]相关演算!GX192)</f>
        <v/>
      </c>
      <c r="GY192" s="228" t="str">
        <f>IF([2]相关演算!GY192="","",[2]相关演算!GY192)</f>
        <v/>
      </c>
      <c r="GZ192" s="228" t="str">
        <f>IF([2]相关演算!GZ192="","",[2]相关演算!GZ192)</f>
        <v/>
      </c>
    </row>
    <row r="193" spans="1:208">
      <c r="A193" s="228" t="str">
        <f>IF([2]相关演算!A193="","",[2]相关演算!A193)</f>
        <v/>
      </c>
      <c r="B193" s="228" t="str">
        <f>IF([2]相关演算!B193="","",[2]相关演算!B193)</f>
        <v/>
      </c>
      <c r="C193" s="228" t="str">
        <f>IF([2]相关演算!C193="","",[2]相关演算!C193)</f>
        <v/>
      </c>
      <c r="D193" s="228" t="str">
        <f>IF([2]相关演算!D193="","",[2]相关演算!D193)</f>
        <v/>
      </c>
      <c r="E193" s="228" t="str">
        <f>IF([2]相关演算!E193="","",[2]相关演算!E193)</f>
        <v/>
      </c>
      <c r="F193" s="228" t="str">
        <f>IF([2]相关演算!F193="","",[2]相关演算!F193)</f>
        <v/>
      </c>
      <c r="G193" s="228" t="str">
        <f>IF([2]相关演算!G193="","",[2]相关演算!G193)</f>
        <v/>
      </c>
      <c r="H193" s="228" t="str">
        <f>IF([2]相关演算!H193="","",[2]相关演算!H193)</f>
        <v/>
      </c>
      <c r="I193" s="228" t="str">
        <f>IF([2]相关演算!I193="","",[2]相关演算!I193)</f>
        <v/>
      </c>
      <c r="J193" s="228" t="str">
        <f>IF([2]相关演算!J193="","",[2]相关演算!J193)</f>
        <v/>
      </c>
      <c r="K193" s="228" t="str">
        <f>IF([2]相关演算!K193="","",[2]相关演算!K193)</f>
        <v/>
      </c>
      <c r="L193" s="228" t="str">
        <f>IF([2]相关演算!L193="","",[2]相关演算!L193)</f>
        <v/>
      </c>
      <c r="M193" s="228" t="str">
        <f>IF([2]相关演算!M193="","",[2]相关演算!M193)</f>
        <v/>
      </c>
      <c r="N193" s="228" t="str">
        <f>IF([2]相关演算!N193="","",[2]相关演算!N193)</f>
        <v/>
      </c>
      <c r="O193" s="228" t="str">
        <f>IF([2]相关演算!O193="","",[2]相关演算!O193)</f>
        <v/>
      </c>
      <c r="P193" s="228" t="str">
        <f>IF([2]相关演算!P193="","",[2]相关演算!P193)</f>
        <v/>
      </c>
      <c r="Q193" s="228" t="str">
        <f>IF([2]相关演算!Q193="","",[2]相关演算!Q193)</f>
        <v/>
      </c>
      <c r="R193" s="228" t="str">
        <f>IF([2]相关演算!R193="","",[2]相关演算!R193)</f>
        <v/>
      </c>
      <c r="S193" s="228" t="str">
        <f>IF([2]相关演算!S193="","",[2]相关演算!S193)</f>
        <v/>
      </c>
      <c r="T193" s="228" t="str">
        <f>IF([2]相关演算!T193="","",[2]相关演算!T193)</f>
        <v/>
      </c>
      <c r="U193" s="228" t="str">
        <f>IF([2]相关演算!U193="","",[2]相关演算!U193)</f>
        <v/>
      </c>
      <c r="V193" s="228" t="str">
        <f>IF([2]相关演算!V193="","",[2]相关演算!V193)</f>
        <v/>
      </c>
      <c r="W193" s="228" t="str">
        <f>IF([2]相关演算!W193="","",[2]相关演算!W193)</f>
        <v/>
      </c>
      <c r="X193" s="228" t="str">
        <f>IF([2]相关演算!X193="","",[2]相关演算!X193)</f>
        <v/>
      </c>
      <c r="Y193" s="228" t="str">
        <f>IF([2]相关演算!Y193="","",[2]相关演算!Y193)</f>
        <v/>
      </c>
      <c r="Z193" s="228" t="str">
        <f>IF([2]相关演算!Z193="","",[2]相关演算!Z193)</f>
        <v/>
      </c>
      <c r="AA193" s="228" t="str">
        <f>IF([2]相关演算!AA193="","",[2]相关演算!AA193)</f>
        <v/>
      </c>
      <c r="AB193" s="228" t="str">
        <f>IF([2]相关演算!AB193="","",[2]相关演算!AB193)</f>
        <v/>
      </c>
      <c r="AC193" s="228" t="str">
        <f>IF([2]相关演算!AC193="","",[2]相关演算!AC193)</f>
        <v/>
      </c>
      <c r="AD193" s="228" t="str">
        <f>IF([2]相关演算!AD193="","",[2]相关演算!AD193)</f>
        <v/>
      </c>
      <c r="AE193" s="228" t="str">
        <f>IF([2]相关演算!AE193="","",[2]相关演算!AE193)</f>
        <v/>
      </c>
      <c r="AF193" s="228" t="str">
        <f>IF([2]相关演算!AF193="","",[2]相关演算!AF193)</f>
        <v/>
      </c>
      <c r="AG193" s="228" t="str">
        <f>IF([2]相关演算!AG193="","",[2]相关演算!AG193)</f>
        <v/>
      </c>
      <c r="AH193" s="228" t="str">
        <f>IF([2]相关演算!AH193="","",[2]相关演算!AH193)</f>
        <v/>
      </c>
      <c r="AI193" s="228" t="str">
        <f>IF([2]相关演算!AI193="","",[2]相关演算!AI193)</f>
        <v/>
      </c>
      <c r="AJ193" s="228" t="str">
        <f>IF([2]相关演算!AJ193="","",[2]相关演算!AJ193)</f>
        <v/>
      </c>
      <c r="AK193" s="228" t="str">
        <f>IF([2]相关演算!AK193="","",[2]相关演算!AK193)</f>
        <v/>
      </c>
      <c r="AL193" s="228" t="str">
        <f>IF([2]相关演算!AL193="","",[2]相关演算!AL193)</f>
        <v/>
      </c>
      <c r="AM193" s="228" t="str">
        <f>IF([2]相关演算!AM193="","",[2]相关演算!AM193)</f>
        <v/>
      </c>
      <c r="AN193" s="228" t="str">
        <f>IF([2]相关演算!AN193="","",[2]相关演算!AN193)</f>
        <v/>
      </c>
      <c r="AO193" s="228" t="str">
        <f>IF([2]相关演算!AO193="","",[2]相关演算!AO193)</f>
        <v/>
      </c>
      <c r="AP193" s="228" t="str">
        <f>IF([2]相关演算!AP193="","",[2]相关演算!AP193)</f>
        <v/>
      </c>
      <c r="AQ193" s="228" t="str">
        <f>IF([2]相关演算!AQ193="","",[2]相关演算!AQ193)</f>
        <v/>
      </c>
      <c r="AR193" s="228" t="str">
        <f>IF([2]相关演算!AR193="","",[2]相关演算!AR193)</f>
        <v/>
      </c>
      <c r="AS193" s="228" t="str">
        <f>IF([2]相关演算!AS193="","",[2]相关演算!AS193)</f>
        <v/>
      </c>
      <c r="AT193" s="228" t="str">
        <f>IF([2]相关演算!AT193="","",[2]相关演算!AT193)</f>
        <v/>
      </c>
      <c r="AU193" s="228" t="str">
        <f>IF([2]相关演算!AU193="","",[2]相关演算!AU193)</f>
        <v/>
      </c>
      <c r="AV193" s="228" t="str">
        <f>IF([2]相关演算!AV193="","",[2]相关演算!AV193)</f>
        <v/>
      </c>
      <c r="AW193" s="228" t="str">
        <f>IF([2]相关演算!AW193="","",[2]相关演算!AW193)</f>
        <v/>
      </c>
      <c r="AX193" s="228" t="str">
        <f>IF([2]相关演算!AX193="","",[2]相关演算!AX193)</f>
        <v/>
      </c>
      <c r="AY193" s="228" t="str">
        <f>IF([2]相关演算!AY193="","",[2]相关演算!AY193)</f>
        <v/>
      </c>
      <c r="AZ193" s="228" t="str">
        <f>IF([2]相关演算!AZ193="","",[2]相关演算!AZ193)</f>
        <v/>
      </c>
      <c r="BA193" s="228" t="str">
        <f>IF([2]相关演算!BA193="","",[2]相关演算!BA193)</f>
        <v/>
      </c>
      <c r="BB193" s="228" t="str">
        <f>IF([2]相关演算!BB193="","",[2]相关演算!BB193)</f>
        <v/>
      </c>
      <c r="BC193" s="228" t="str">
        <f>IF([2]相关演算!BC193="","",[2]相关演算!BC193)</f>
        <v/>
      </c>
      <c r="BD193" s="228" t="str">
        <f>IF([2]相关演算!BD193="","",[2]相关演算!BD193)</f>
        <v/>
      </c>
      <c r="BE193" s="228" t="str">
        <f>IF([2]相关演算!BE193="","",[2]相关演算!BE193)</f>
        <v/>
      </c>
      <c r="BF193" s="228" t="str">
        <f>IF([2]相关演算!BF193="","",[2]相关演算!BF193)</f>
        <v/>
      </c>
      <c r="BG193" s="228" t="str">
        <f>IF([2]相关演算!BG193="","",[2]相关演算!BG193)</f>
        <v/>
      </c>
      <c r="BH193" s="228" t="str">
        <f>IF([2]相关演算!BH193="","",[2]相关演算!BH193)</f>
        <v/>
      </c>
      <c r="BI193" s="228" t="str">
        <f>IF([2]相关演算!BI193="","",[2]相关演算!BI193)</f>
        <v/>
      </c>
      <c r="BJ193" s="228" t="str">
        <f>IF([2]相关演算!BJ193="","",[2]相关演算!BJ193)</f>
        <v/>
      </c>
      <c r="BK193" s="228" t="str">
        <f>IF([2]相关演算!BK193="","",[2]相关演算!BK193)</f>
        <v/>
      </c>
      <c r="BL193" s="228" t="str">
        <f>IF([2]相关演算!BL193="","",[2]相关演算!BL193)</f>
        <v/>
      </c>
      <c r="BM193" s="228" t="str">
        <f>IF([2]相关演算!BM193="","",[2]相关演算!BM193)</f>
        <v/>
      </c>
      <c r="BN193" s="228" t="str">
        <f>IF([2]相关演算!BN193="","",[2]相关演算!BN193)</f>
        <v/>
      </c>
      <c r="BO193" s="228" t="str">
        <f>IF([2]相关演算!BO193="","",[2]相关演算!BO193)</f>
        <v/>
      </c>
      <c r="BP193" s="228" t="str">
        <f>IF([2]相关演算!BP193="","",[2]相关演算!BP193)</f>
        <v/>
      </c>
      <c r="BQ193" s="228" t="str">
        <f>IF([2]相关演算!BQ193="","",[2]相关演算!BQ193)</f>
        <v/>
      </c>
      <c r="BR193" s="228" t="str">
        <f>IF([2]相关演算!BR193="","",[2]相关演算!BR193)</f>
        <v/>
      </c>
      <c r="BS193" s="228" t="str">
        <f>IF([2]相关演算!BS193="","",[2]相关演算!BS193)</f>
        <v/>
      </c>
      <c r="BT193" s="228" t="str">
        <f>IF([2]相关演算!BT193="","",[2]相关演算!BT193)</f>
        <v/>
      </c>
      <c r="BU193" s="228" t="str">
        <f>IF([2]相关演算!BU193="","",[2]相关演算!BU193)</f>
        <v/>
      </c>
      <c r="BV193" s="228" t="str">
        <f>IF([2]相关演算!BV193="","",[2]相关演算!BV193)</f>
        <v/>
      </c>
      <c r="BW193" s="228" t="str">
        <f>IF([2]相关演算!BW193="","",[2]相关演算!BW193)</f>
        <v/>
      </c>
      <c r="BX193" s="228" t="str">
        <f>IF([2]相关演算!BX193="","",[2]相关演算!BX193)</f>
        <v/>
      </c>
      <c r="BY193" s="228" t="str">
        <f>IF([2]相关演算!BY193="","",[2]相关演算!BY193)</f>
        <v/>
      </c>
      <c r="BZ193" s="228" t="str">
        <f>IF([2]相关演算!BZ193="","",[2]相关演算!BZ193)</f>
        <v/>
      </c>
      <c r="CA193" s="228" t="str">
        <f>IF([2]相关演算!CA193="","",[2]相关演算!CA193)</f>
        <v/>
      </c>
      <c r="CB193" s="228" t="str">
        <f>IF([2]相关演算!CB193="","",[2]相关演算!CB193)</f>
        <v/>
      </c>
      <c r="CC193" s="228" t="str">
        <f>IF([2]相关演算!CC193="","",[2]相关演算!CC193)</f>
        <v/>
      </c>
      <c r="CD193" s="228" t="str">
        <f>IF([2]相关演算!CD193="","",[2]相关演算!CD193)</f>
        <v/>
      </c>
      <c r="CE193" s="228" t="str">
        <f>IF([2]相关演算!CE193="","",[2]相关演算!CE193)</f>
        <v/>
      </c>
      <c r="CF193" s="228" t="str">
        <f>IF([2]相关演算!CF193="","",[2]相关演算!CF193)</f>
        <v/>
      </c>
      <c r="CG193" s="228" t="str">
        <f>IF([2]相关演算!CG193="","",[2]相关演算!CG193)</f>
        <v/>
      </c>
      <c r="CH193" s="228" t="str">
        <f>IF([2]相关演算!CH193="","",[2]相关演算!CH193)</f>
        <v/>
      </c>
      <c r="CI193" s="228" t="str">
        <f>IF([2]相关演算!CI193="","",[2]相关演算!CI193)</f>
        <v/>
      </c>
      <c r="CJ193" s="228" t="str">
        <f>IF([2]相关演算!CJ193="","",[2]相关演算!CJ193)</f>
        <v/>
      </c>
      <c r="CK193" s="228" t="str">
        <f>IF([2]相关演算!CK193="","",[2]相关演算!CK193)</f>
        <v/>
      </c>
      <c r="CL193" s="228" t="str">
        <f>IF([2]相关演算!CL193="","",[2]相关演算!CL193)</f>
        <v/>
      </c>
      <c r="CM193" s="228" t="str">
        <f>IF([2]相关演算!CM193="","",[2]相关演算!CM193)</f>
        <v/>
      </c>
      <c r="CN193" s="228" t="str">
        <f>IF([2]相关演算!CN193="","",[2]相关演算!CN193)</f>
        <v/>
      </c>
      <c r="CO193" s="228" t="str">
        <f>IF([2]相关演算!CO193="","",[2]相关演算!CO193)</f>
        <v/>
      </c>
      <c r="CP193" s="228" t="str">
        <f>IF([2]相关演算!CP193="","",[2]相关演算!CP193)</f>
        <v/>
      </c>
      <c r="CQ193" s="228" t="str">
        <f>IF([2]相关演算!CQ193="","",[2]相关演算!CQ193)</f>
        <v/>
      </c>
      <c r="CR193" s="228" t="str">
        <f>IF([2]相关演算!CR193="","",[2]相关演算!CR193)</f>
        <v/>
      </c>
      <c r="CS193" s="228" t="str">
        <f>IF([2]相关演算!CS193="","",[2]相关演算!CS193)</f>
        <v/>
      </c>
      <c r="CT193" s="228" t="str">
        <f>IF([2]相关演算!CT193="","",[2]相关演算!CT193)</f>
        <v/>
      </c>
      <c r="CU193" s="228" t="str">
        <f>IF([2]相关演算!CU193="","",[2]相关演算!CU193)</f>
        <v/>
      </c>
      <c r="CV193" s="228" t="str">
        <f>IF([2]相关演算!CV193="","",[2]相关演算!CV193)</f>
        <v/>
      </c>
      <c r="CW193" s="228" t="str">
        <f>IF([2]相关演算!CW193="","",[2]相关演算!CW193)</f>
        <v/>
      </c>
      <c r="CX193" s="228" t="str">
        <f>IF([2]相关演算!CX193="","",[2]相关演算!CX193)</f>
        <v/>
      </c>
      <c r="CY193" s="228" t="str">
        <f>IF([2]相关演算!CY193="","",[2]相关演算!CY193)</f>
        <v/>
      </c>
      <c r="CZ193" s="228" t="str">
        <f>IF([2]相关演算!CZ193="","",[2]相关演算!CZ193)</f>
        <v/>
      </c>
      <c r="DA193" s="228" t="str">
        <f>IF([2]相关演算!DA193="","",[2]相关演算!DA193)</f>
        <v/>
      </c>
      <c r="DB193" s="228" t="str">
        <f>IF([2]相关演算!DB193="","",[2]相关演算!DB193)</f>
        <v/>
      </c>
      <c r="DC193" s="228" t="str">
        <f>IF([2]相关演算!DC193="","",[2]相关演算!DC193)</f>
        <v/>
      </c>
      <c r="DD193" s="228" t="str">
        <f>IF([2]相关演算!DD193="","",[2]相关演算!DD193)</f>
        <v/>
      </c>
      <c r="DE193" s="228" t="str">
        <f>IF([2]相关演算!DE193="","",[2]相关演算!DE193)</f>
        <v/>
      </c>
      <c r="DF193" s="228" t="str">
        <f>IF([2]相关演算!DF193="","",[2]相关演算!DF193)</f>
        <v/>
      </c>
      <c r="DG193" s="228" t="str">
        <f>IF([2]相关演算!DG193="","",[2]相关演算!DG193)</f>
        <v/>
      </c>
      <c r="DH193" s="228" t="str">
        <f>IF([2]相关演算!DH193="","",[2]相关演算!DH193)</f>
        <v/>
      </c>
      <c r="DI193" s="228" t="str">
        <f>IF([2]相关演算!DI193="","",[2]相关演算!DI193)</f>
        <v/>
      </c>
      <c r="DJ193" s="228" t="str">
        <f>IF([2]相关演算!DJ193="","",[2]相关演算!DJ193)</f>
        <v/>
      </c>
      <c r="DK193" s="228" t="str">
        <f>IF([2]相关演算!DK193="","",[2]相关演算!DK193)</f>
        <v/>
      </c>
      <c r="DL193" s="228" t="str">
        <f>IF([2]相关演算!DL193="","",[2]相关演算!DL193)</f>
        <v/>
      </c>
      <c r="DM193" s="228" t="str">
        <f>IF([2]相关演算!DM193="","",[2]相关演算!DM193)</f>
        <v/>
      </c>
      <c r="DN193" s="228" t="str">
        <f>IF([2]相关演算!DN193="","",[2]相关演算!DN193)</f>
        <v/>
      </c>
      <c r="DO193" s="228" t="str">
        <f>IF([2]相关演算!DO193="","",[2]相关演算!DO193)</f>
        <v/>
      </c>
      <c r="DP193" s="228" t="str">
        <f>IF([2]相关演算!DP193="","",[2]相关演算!DP193)</f>
        <v/>
      </c>
      <c r="DQ193" s="228" t="str">
        <f>IF([2]相关演算!DQ193="","",[2]相关演算!DQ193)</f>
        <v/>
      </c>
      <c r="DR193" s="228" t="str">
        <f>IF([2]相关演算!DR193="","",[2]相关演算!DR193)</f>
        <v/>
      </c>
      <c r="DS193" s="228" t="str">
        <f>IF([2]相关演算!DS193="","",[2]相关演算!DS193)</f>
        <v/>
      </c>
      <c r="DT193" s="228" t="str">
        <f>IF([2]相关演算!DT193="","",[2]相关演算!DT193)</f>
        <v/>
      </c>
      <c r="DU193" s="228" t="str">
        <f>IF([2]相关演算!DU193="","",[2]相关演算!DU193)</f>
        <v/>
      </c>
      <c r="DV193" s="228" t="str">
        <f>IF([2]相关演算!DV193="","",[2]相关演算!DV193)</f>
        <v/>
      </c>
      <c r="DW193" s="228" t="str">
        <f>IF([2]相关演算!DW193="","",[2]相关演算!DW193)</f>
        <v/>
      </c>
      <c r="DX193" s="228" t="str">
        <f>IF([2]相关演算!DX193="","",[2]相关演算!DX193)</f>
        <v/>
      </c>
      <c r="DY193" s="228" t="str">
        <f>IF([2]相关演算!DY193="","",[2]相关演算!DY193)</f>
        <v/>
      </c>
      <c r="DZ193" s="228" t="str">
        <f>IF([2]相关演算!DZ193="","",[2]相关演算!DZ193)</f>
        <v/>
      </c>
      <c r="EA193" s="228" t="str">
        <f>IF([2]相关演算!EA193="","",[2]相关演算!EA193)</f>
        <v/>
      </c>
      <c r="EB193" s="228" t="str">
        <f>IF([2]相关演算!EB193="","",[2]相关演算!EB193)</f>
        <v/>
      </c>
      <c r="EC193" s="228" t="str">
        <f>IF([2]相关演算!EC193="","",[2]相关演算!EC193)</f>
        <v/>
      </c>
      <c r="ED193" s="228" t="str">
        <f>IF([2]相关演算!ED193="","",[2]相关演算!ED193)</f>
        <v/>
      </c>
      <c r="EE193" s="228" t="str">
        <f>IF([2]相关演算!EE193="","",[2]相关演算!EE193)</f>
        <v/>
      </c>
      <c r="EF193" s="228" t="str">
        <f>IF([2]相关演算!EF193="","",[2]相关演算!EF193)</f>
        <v/>
      </c>
      <c r="EG193" s="228" t="str">
        <f>IF([2]相关演算!EG193="","",[2]相关演算!EG193)</f>
        <v/>
      </c>
      <c r="EH193" s="228" t="str">
        <f>IF([2]相关演算!EH193="","",[2]相关演算!EH193)</f>
        <v/>
      </c>
      <c r="EI193" s="228" t="str">
        <f>IF([2]相关演算!EI193="","",[2]相关演算!EI193)</f>
        <v/>
      </c>
      <c r="EJ193" s="228" t="str">
        <f>IF([2]相关演算!EJ193="","",[2]相关演算!EJ193)</f>
        <v/>
      </c>
      <c r="EK193" s="228" t="str">
        <f>IF([2]相关演算!EK193="","",[2]相关演算!EK193)</f>
        <v/>
      </c>
      <c r="EL193" s="228" t="str">
        <f>IF([2]相关演算!EL193="","",[2]相关演算!EL193)</f>
        <v/>
      </c>
      <c r="EM193" s="228" t="str">
        <f>IF([2]相关演算!EM193="","",[2]相关演算!EM193)</f>
        <v/>
      </c>
      <c r="EN193" s="228" t="str">
        <f>IF([2]相关演算!EN193="","",[2]相关演算!EN193)</f>
        <v/>
      </c>
      <c r="EO193" s="228" t="str">
        <f>IF([2]相关演算!EO193="","",[2]相关演算!EO193)</f>
        <v/>
      </c>
      <c r="EP193" s="228" t="str">
        <f>IF([2]相关演算!EP193="","",[2]相关演算!EP193)</f>
        <v/>
      </c>
      <c r="EQ193" s="228" t="str">
        <f>IF([2]相关演算!EQ193="","",[2]相关演算!EQ193)</f>
        <v/>
      </c>
      <c r="ER193" s="228" t="str">
        <f>IF([2]相关演算!ER193="","",[2]相关演算!ER193)</f>
        <v/>
      </c>
      <c r="ES193" s="228" t="str">
        <f>IF([2]相关演算!ES193="","",[2]相关演算!ES193)</f>
        <v/>
      </c>
      <c r="ET193" s="228" t="str">
        <f>IF([2]相关演算!ET193="","",[2]相关演算!ET193)</f>
        <v/>
      </c>
      <c r="EU193" s="228" t="str">
        <f>IF([2]相关演算!EU193="","",[2]相关演算!EU193)</f>
        <v/>
      </c>
      <c r="EV193" s="228" t="str">
        <f>IF([2]相关演算!EV193="","",[2]相关演算!EV193)</f>
        <v/>
      </c>
      <c r="EW193" s="228" t="str">
        <f>IF([2]相关演算!EW193="","",[2]相关演算!EW193)</f>
        <v/>
      </c>
      <c r="EX193" s="228" t="str">
        <f>IF([2]相关演算!EX193="","",[2]相关演算!EX193)</f>
        <v/>
      </c>
      <c r="EY193" s="228" t="str">
        <f>IF([2]相关演算!EY193="","",[2]相关演算!EY193)</f>
        <v/>
      </c>
      <c r="EZ193" s="228" t="str">
        <f>IF([2]相关演算!EZ193="","",[2]相关演算!EZ193)</f>
        <v/>
      </c>
      <c r="FA193" s="228" t="str">
        <f>IF([2]相关演算!FA193="","",[2]相关演算!FA193)</f>
        <v/>
      </c>
      <c r="FB193" s="228" t="str">
        <f>IF([2]相关演算!FB193="","",[2]相关演算!FB193)</f>
        <v/>
      </c>
      <c r="FC193" s="228" t="str">
        <f>IF([2]相关演算!FC193="","",[2]相关演算!FC193)</f>
        <v/>
      </c>
      <c r="FD193" s="228" t="str">
        <f>IF([2]相关演算!FD193="","",[2]相关演算!FD193)</f>
        <v/>
      </c>
      <c r="FE193" s="228" t="str">
        <f>IF([2]相关演算!FE193="","",[2]相关演算!FE193)</f>
        <v/>
      </c>
      <c r="FF193" s="228" t="str">
        <f>IF([2]相关演算!FF193="","",[2]相关演算!FF193)</f>
        <v/>
      </c>
      <c r="FG193" s="228" t="str">
        <f>IF([2]相关演算!FG193="","",[2]相关演算!FG193)</f>
        <v/>
      </c>
      <c r="FH193" s="228">
        <f>IF([2]相关演算!FH193="","",[2]相关演算!FH193)</f>
        <v>10178</v>
      </c>
      <c r="FI193" s="228" t="str">
        <f>IF([2]相关演算!FI193="","",[2]相关演算!FI193)</f>
        <v/>
      </c>
      <c r="FJ193" s="228" t="str">
        <f>IF([2]相关演算!FJ193="","",[2]相关演算!FJ193)</f>
        <v/>
      </c>
      <c r="FK193" s="228" t="str">
        <f>IF([2]相关演算!FK193="","",[2]相关演算!FK193)</f>
        <v/>
      </c>
      <c r="FL193" s="228" t="str">
        <f>IF([2]相关演算!FL193="","",[2]相关演算!FL193)</f>
        <v/>
      </c>
      <c r="FM193" s="228" t="str">
        <f>IF([2]相关演算!FM193="","",[2]相关演算!FM193)</f>
        <v/>
      </c>
      <c r="FN193" s="228" t="str">
        <f>IF([2]相关演算!FN193="","",[2]相关演算!FN193)</f>
        <v/>
      </c>
      <c r="FO193" s="228" t="str">
        <f>IF([2]相关演算!FO193="","",[2]相关演算!FO193)</f>
        <v/>
      </c>
      <c r="FP193" s="228" t="str">
        <f>IF([2]相关演算!FP193="","",[2]相关演算!FP193)</f>
        <v/>
      </c>
      <c r="FQ193" s="228" t="str">
        <f>IF([2]相关演算!FQ193="","",[2]相关演算!FQ193)</f>
        <v/>
      </c>
      <c r="FR193" s="228" t="str">
        <f>IF([2]相关演算!FR193="","",[2]相关演算!FR193)</f>
        <v/>
      </c>
      <c r="FS193" s="228" t="str">
        <f>IF([2]相关演算!FS193="","",[2]相关演算!FS193)</f>
        <v/>
      </c>
      <c r="FT193" s="228" t="str">
        <f>IF([2]相关演算!FT193="","",[2]相关演算!FT193)</f>
        <v/>
      </c>
      <c r="FU193" s="228" t="str">
        <f>IF([2]相关演算!FU193="","",[2]相关演算!FU193)</f>
        <v/>
      </c>
      <c r="FV193" s="228" t="str">
        <f>IF([2]相关演算!FV193="","",[2]相关演算!FV193)</f>
        <v/>
      </c>
      <c r="FW193" s="228" t="str">
        <f>IF([2]相关演算!FW193="","",[2]相关演算!FW193)</f>
        <v/>
      </c>
      <c r="FX193" s="228" t="str">
        <f>IF([2]相关演算!FX193="","",[2]相关演算!FX193)</f>
        <v/>
      </c>
      <c r="FY193" s="228" t="str">
        <f>IF([2]相关演算!FY193="","",[2]相关演算!FY193)</f>
        <v/>
      </c>
      <c r="FZ193" s="228" t="str">
        <f>IF([2]相关演算!FZ193="","",[2]相关演算!FZ193)</f>
        <v/>
      </c>
      <c r="GA193" s="228" t="str">
        <f>IF([2]相关演算!GA193="","",[2]相关演算!GA193)</f>
        <v/>
      </c>
      <c r="GB193" s="228" t="str">
        <f>IF([2]相关演算!GB193="","",[2]相关演算!GB193)</f>
        <v/>
      </c>
      <c r="GC193" s="228" t="str">
        <f>IF([2]相关演算!GC193="","",[2]相关演算!GC193)</f>
        <v/>
      </c>
      <c r="GD193" s="228" t="str">
        <f>IF([2]相关演算!GD193="","",[2]相关演算!GD193)</f>
        <v/>
      </c>
      <c r="GE193" s="228" t="str">
        <f>IF([2]相关演算!GE193="","",[2]相关演算!GE193)</f>
        <v/>
      </c>
      <c r="GF193" s="228" t="str">
        <f>IF([2]相关演算!GF193="","",[2]相关演算!GF193)</f>
        <v/>
      </c>
      <c r="GG193" s="228" t="str">
        <f>IF([2]相关演算!GG193="","",[2]相关演算!GG193)</f>
        <v/>
      </c>
      <c r="GH193" s="228" t="str">
        <f>IF([2]相关演算!GH193="","",[2]相关演算!GH193)</f>
        <v/>
      </c>
      <c r="GI193" s="228" t="str">
        <f>IF([2]相关演算!GI193="","",[2]相关演算!GI193)</f>
        <v/>
      </c>
      <c r="GJ193" s="228" t="str">
        <f>IF([2]相关演算!GJ193="","",[2]相关演算!GJ193)</f>
        <v/>
      </c>
      <c r="GK193" s="228" t="str">
        <f>IF([2]相关演算!GK193="","",[2]相关演算!GK193)</f>
        <v/>
      </c>
      <c r="GL193" s="228" t="str">
        <f>IF([2]相关演算!GL193="","",[2]相关演算!GL193)</f>
        <v/>
      </c>
      <c r="GM193" s="228" t="str">
        <f>IF([2]相关演算!GM193="","",[2]相关演算!GM193)</f>
        <v/>
      </c>
      <c r="GN193" s="228" t="str">
        <f>IF([2]相关演算!GN193="","",[2]相关演算!GN193)</f>
        <v/>
      </c>
      <c r="GO193" s="228" t="str">
        <f>IF([2]相关演算!GO193="","",[2]相关演算!GO193)</f>
        <v/>
      </c>
      <c r="GP193" s="228" t="str">
        <f>IF([2]相关演算!GP193="","",[2]相关演算!GP193)</f>
        <v/>
      </c>
      <c r="GQ193" s="228" t="str">
        <f>IF([2]相关演算!GQ193="","",[2]相关演算!GQ193)</f>
        <v/>
      </c>
      <c r="GR193" s="228" t="str">
        <f>IF([2]相关演算!GR193="","",[2]相关演算!GR193)</f>
        <v/>
      </c>
      <c r="GS193" s="228" t="str">
        <f>IF([2]相关演算!GS193="","",[2]相关演算!GS193)</f>
        <v/>
      </c>
      <c r="GT193" s="228" t="str">
        <f>IF([2]相关演算!GT193="","",[2]相关演算!GT193)</f>
        <v/>
      </c>
      <c r="GU193" s="228" t="str">
        <f>IF([2]相关演算!GU193="","",[2]相关演算!GU193)</f>
        <v/>
      </c>
      <c r="GV193" s="228" t="str">
        <f>IF([2]相关演算!GV193="","",[2]相关演算!GV193)</f>
        <v/>
      </c>
      <c r="GW193" s="228" t="str">
        <f>IF([2]相关演算!GW193="","",[2]相关演算!GW193)</f>
        <v/>
      </c>
      <c r="GX193" s="228" t="str">
        <f>IF([2]相关演算!GX193="","",[2]相关演算!GX193)</f>
        <v/>
      </c>
      <c r="GY193" s="228" t="str">
        <f>IF([2]相关演算!GY193="","",[2]相关演算!GY193)</f>
        <v/>
      </c>
      <c r="GZ193" s="228" t="str">
        <f>IF([2]相关演算!GZ193="","",[2]相关演算!GZ193)</f>
        <v/>
      </c>
    </row>
    <row r="194" spans="1:208">
      <c r="A194" s="228" t="str">
        <f>IF([2]相关演算!A194="","",[2]相关演算!A194)</f>
        <v/>
      </c>
      <c r="B194" s="228" t="str">
        <f>IF([2]相关演算!B194="","",[2]相关演算!B194)</f>
        <v/>
      </c>
      <c r="C194" s="228" t="str">
        <f>IF([2]相关演算!C194="","",[2]相关演算!C194)</f>
        <v/>
      </c>
      <c r="D194" s="228" t="str">
        <f>IF([2]相关演算!D194="","",[2]相关演算!D194)</f>
        <v/>
      </c>
      <c r="E194" s="228" t="str">
        <f>IF([2]相关演算!E194="","",[2]相关演算!E194)</f>
        <v/>
      </c>
      <c r="F194" s="228" t="str">
        <f>IF([2]相关演算!F194="","",[2]相关演算!F194)</f>
        <v/>
      </c>
      <c r="G194" s="228" t="str">
        <f>IF([2]相关演算!G194="","",[2]相关演算!G194)</f>
        <v/>
      </c>
      <c r="H194" s="228" t="str">
        <f>IF([2]相关演算!H194="","",[2]相关演算!H194)</f>
        <v/>
      </c>
      <c r="I194" s="228" t="str">
        <f>IF([2]相关演算!I194="","",[2]相关演算!I194)</f>
        <v/>
      </c>
      <c r="J194" s="228" t="str">
        <f>IF([2]相关演算!J194="","",[2]相关演算!J194)</f>
        <v/>
      </c>
      <c r="K194" s="228" t="str">
        <f>IF([2]相关演算!K194="","",[2]相关演算!K194)</f>
        <v/>
      </c>
      <c r="L194" s="228" t="str">
        <f>IF([2]相关演算!L194="","",[2]相关演算!L194)</f>
        <v/>
      </c>
      <c r="M194" s="228" t="str">
        <f>IF([2]相关演算!M194="","",[2]相关演算!M194)</f>
        <v/>
      </c>
      <c r="N194" s="228" t="str">
        <f>IF([2]相关演算!N194="","",[2]相关演算!N194)</f>
        <v/>
      </c>
      <c r="O194" s="228" t="str">
        <f>IF([2]相关演算!O194="","",[2]相关演算!O194)</f>
        <v/>
      </c>
      <c r="P194" s="228" t="str">
        <f>IF([2]相关演算!P194="","",[2]相关演算!P194)</f>
        <v/>
      </c>
      <c r="Q194" s="228" t="str">
        <f>IF([2]相关演算!Q194="","",[2]相关演算!Q194)</f>
        <v/>
      </c>
      <c r="R194" s="228" t="str">
        <f>IF([2]相关演算!R194="","",[2]相关演算!R194)</f>
        <v/>
      </c>
      <c r="S194" s="228" t="str">
        <f>IF([2]相关演算!S194="","",[2]相关演算!S194)</f>
        <v/>
      </c>
      <c r="T194" s="228" t="str">
        <f>IF([2]相关演算!T194="","",[2]相关演算!T194)</f>
        <v/>
      </c>
      <c r="U194" s="228" t="str">
        <f>IF([2]相关演算!U194="","",[2]相关演算!U194)</f>
        <v/>
      </c>
      <c r="V194" s="228" t="str">
        <f>IF([2]相关演算!V194="","",[2]相关演算!V194)</f>
        <v/>
      </c>
      <c r="W194" s="228" t="str">
        <f>IF([2]相关演算!W194="","",[2]相关演算!W194)</f>
        <v/>
      </c>
      <c r="X194" s="228" t="str">
        <f>IF([2]相关演算!X194="","",[2]相关演算!X194)</f>
        <v/>
      </c>
      <c r="Y194" s="228" t="str">
        <f>IF([2]相关演算!Y194="","",[2]相关演算!Y194)</f>
        <v/>
      </c>
      <c r="Z194" s="228" t="str">
        <f>IF([2]相关演算!Z194="","",[2]相关演算!Z194)</f>
        <v/>
      </c>
      <c r="AA194" s="228" t="str">
        <f>IF([2]相关演算!AA194="","",[2]相关演算!AA194)</f>
        <v/>
      </c>
      <c r="AB194" s="228" t="str">
        <f>IF([2]相关演算!AB194="","",[2]相关演算!AB194)</f>
        <v/>
      </c>
      <c r="AC194" s="228" t="str">
        <f>IF([2]相关演算!AC194="","",[2]相关演算!AC194)</f>
        <v/>
      </c>
      <c r="AD194" s="228" t="str">
        <f>IF([2]相关演算!AD194="","",[2]相关演算!AD194)</f>
        <v/>
      </c>
      <c r="AE194" s="228" t="str">
        <f>IF([2]相关演算!AE194="","",[2]相关演算!AE194)</f>
        <v/>
      </c>
      <c r="AF194" s="228" t="str">
        <f>IF([2]相关演算!AF194="","",[2]相关演算!AF194)</f>
        <v/>
      </c>
      <c r="AG194" s="228" t="str">
        <f>IF([2]相关演算!AG194="","",[2]相关演算!AG194)</f>
        <v/>
      </c>
      <c r="AH194" s="228" t="str">
        <f>IF([2]相关演算!AH194="","",[2]相关演算!AH194)</f>
        <v/>
      </c>
      <c r="AI194" s="228" t="str">
        <f>IF([2]相关演算!AI194="","",[2]相关演算!AI194)</f>
        <v/>
      </c>
      <c r="AJ194" s="228" t="str">
        <f>IF([2]相关演算!AJ194="","",[2]相关演算!AJ194)</f>
        <v/>
      </c>
      <c r="AK194" s="228" t="str">
        <f>IF([2]相关演算!AK194="","",[2]相关演算!AK194)</f>
        <v/>
      </c>
      <c r="AL194" s="228" t="str">
        <f>IF([2]相关演算!AL194="","",[2]相关演算!AL194)</f>
        <v/>
      </c>
      <c r="AM194" s="228" t="str">
        <f>IF([2]相关演算!AM194="","",[2]相关演算!AM194)</f>
        <v/>
      </c>
      <c r="AN194" s="228" t="str">
        <f>IF([2]相关演算!AN194="","",[2]相关演算!AN194)</f>
        <v/>
      </c>
      <c r="AO194" s="228" t="str">
        <f>IF([2]相关演算!AO194="","",[2]相关演算!AO194)</f>
        <v/>
      </c>
      <c r="AP194" s="228" t="str">
        <f>IF([2]相关演算!AP194="","",[2]相关演算!AP194)</f>
        <v/>
      </c>
      <c r="AQ194" s="228" t="str">
        <f>IF([2]相关演算!AQ194="","",[2]相关演算!AQ194)</f>
        <v/>
      </c>
      <c r="AR194" s="228" t="str">
        <f>IF([2]相关演算!AR194="","",[2]相关演算!AR194)</f>
        <v/>
      </c>
      <c r="AS194" s="228" t="str">
        <f>IF([2]相关演算!AS194="","",[2]相关演算!AS194)</f>
        <v/>
      </c>
      <c r="AT194" s="228" t="str">
        <f>IF([2]相关演算!AT194="","",[2]相关演算!AT194)</f>
        <v/>
      </c>
      <c r="AU194" s="228" t="str">
        <f>IF([2]相关演算!AU194="","",[2]相关演算!AU194)</f>
        <v/>
      </c>
      <c r="AV194" s="228" t="str">
        <f>IF([2]相关演算!AV194="","",[2]相关演算!AV194)</f>
        <v/>
      </c>
      <c r="AW194" s="228" t="str">
        <f>IF([2]相关演算!AW194="","",[2]相关演算!AW194)</f>
        <v/>
      </c>
      <c r="AX194" s="228" t="str">
        <f>IF([2]相关演算!AX194="","",[2]相关演算!AX194)</f>
        <v/>
      </c>
      <c r="AY194" s="228" t="str">
        <f>IF([2]相关演算!AY194="","",[2]相关演算!AY194)</f>
        <v/>
      </c>
      <c r="AZ194" s="228" t="str">
        <f>IF([2]相关演算!AZ194="","",[2]相关演算!AZ194)</f>
        <v/>
      </c>
      <c r="BA194" s="228" t="str">
        <f>IF([2]相关演算!BA194="","",[2]相关演算!BA194)</f>
        <v/>
      </c>
      <c r="BB194" s="228" t="str">
        <f>IF([2]相关演算!BB194="","",[2]相关演算!BB194)</f>
        <v/>
      </c>
      <c r="BC194" s="228" t="str">
        <f>IF([2]相关演算!BC194="","",[2]相关演算!BC194)</f>
        <v/>
      </c>
      <c r="BD194" s="228" t="str">
        <f>IF([2]相关演算!BD194="","",[2]相关演算!BD194)</f>
        <v/>
      </c>
      <c r="BE194" s="228" t="str">
        <f>IF([2]相关演算!BE194="","",[2]相关演算!BE194)</f>
        <v/>
      </c>
      <c r="BF194" s="228" t="str">
        <f>IF([2]相关演算!BF194="","",[2]相关演算!BF194)</f>
        <v/>
      </c>
      <c r="BG194" s="228" t="str">
        <f>IF([2]相关演算!BG194="","",[2]相关演算!BG194)</f>
        <v/>
      </c>
      <c r="BH194" s="228" t="str">
        <f>IF([2]相关演算!BH194="","",[2]相关演算!BH194)</f>
        <v/>
      </c>
      <c r="BI194" s="228" t="str">
        <f>IF([2]相关演算!BI194="","",[2]相关演算!BI194)</f>
        <v/>
      </c>
      <c r="BJ194" s="228" t="str">
        <f>IF([2]相关演算!BJ194="","",[2]相关演算!BJ194)</f>
        <v/>
      </c>
      <c r="BK194" s="228" t="str">
        <f>IF([2]相关演算!BK194="","",[2]相关演算!BK194)</f>
        <v/>
      </c>
      <c r="BL194" s="228" t="str">
        <f>IF([2]相关演算!BL194="","",[2]相关演算!BL194)</f>
        <v/>
      </c>
      <c r="BM194" s="228" t="str">
        <f>IF([2]相关演算!BM194="","",[2]相关演算!BM194)</f>
        <v/>
      </c>
      <c r="BN194" s="228" t="str">
        <f>IF([2]相关演算!BN194="","",[2]相关演算!BN194)</f>
        <v/>
      </c>
      <c r="BO194" s="228" t="str">
        <f>IF([2]相关演算!BO194="","",[2]相关演算!BO194)</f>
        <v/>
      </c>
      <c r="BP194" s="228" t="str">
        <f>IF([2]相关演算!BP194="","",[2]相关演算!BP194)</f>
        <v/>
      </c>
      <c r="BQ194" s="228" t="str">
        <f>IF([2]相关演算!BQ194="","",[2]相关演算!BQ194)</f>
        <v/>
      </c>
      <c r="BR194" s="228" t="str">
        <f>IF([2]相关演算!BR194="","",[2]相关演算!BR194)</f>
        <v/>
      </c>
      <c r="BS194" s="228" t="str">
        <f>IF([2]相关演算!BS194="","",[2]相关演算!BS194)</f>
        <v/>
      </c>
      <c r="BT194" s="228" t="str">
        <f>IF([2]相关演算!BT194="","",[2]相关演算!BT194)</f>
        <v/>
      </c>
      <c r="BU194" s="228" t="str">
        <f>IF([2]相关演算!BU194="","",[2]相关演算!BU194)</f>
        <v/>
      </c>
      <c r="BV194" s="228" t="str">
        <f>IF([2]相关演算!BV194="","",[2]相关演算!BV194)</f>
        <v/>
      </c>
      <c r="BW194" s="228" t="str">
        <f>IF([2]相关演算!BW194="","",[2]相关演算!BW194)</f>
        <v/>
      </c>
      <c r="BX194" s="228" t="str">
        <f>IF([2]相关演算!BX194="","",[2]相关演算!BX194)</f>
        <v/>
      </c>
      <c r="BY194" s="228" t="str">
        <f>IF([2]相关演算!BY194="","",[2]相关演算!BY194)</f>
        <v/>
      </c>
      <c r="BZ194" s="228" t="str">
        <f>IF([2]相关演算!BZ194="","",[2]相关演算!BZ194)</f>
        <v/>
      </c>
      <c r="CA194" s="228" t="str">
        <f>IF([2]相关演算!CA194="","",[2]相关演算!CA194)</f>
        <v/>
      </c>
      <c r="CB194" s="228" t="str">
        <f>IF([2]相关演算!CB194="","",[2]相关演算!CB194)</f>
        <v/>
      </c>
      <c r="CC194" s="228" t="str">
        <f>IF([2]相关演算!CC194="","",[2]相关演算!CC194)</f>
        <v/>
      </c>
      <c r="CD194" s="228" t="str">
        <f>IF([2]相关演算!CD194="","",[2]相关演算!CD194)</f>
        <v/>
      </c>
      <c r="CE194" s="228" t="str">
        <f>IF([2]相关演算!CE194="","",[2]相关演算!CE194)</f>
        <v/>
      </c>
      <c r="CF194" s="228" t="str">
        <f>IF([2]相关演算!CF194="","",[2]相关演算!CF194)</f>
        <v/>
      </c>
      <c r="CG194" s="228" t="str">
        <f>IF([2]相关演算!CG194="","",[2]相关演算!CG194)</f>
        <v/>
      </c>
      <c r="CH194" s="228" t="str">
        <f>IF([2]相关演算!CH194="","",[2]相关演算!CH194)</f>
        <v/>
      </c>
      <c r="CI194" s="228" t="str">
        <f>IF([2]相关演算!CI194="","",[2]相关演算!CI194)</f>
        <v/>
      </c>
      <c r="CJ194" s="228" t="str">
        <f>IF([2]相关演算!CJ194="","",[2]相关演算!CJ194)</f>
        <v/>
      </c>
      <c r="CK194" s="228" t="str">
        <f>IF([2]相关演算!CK194="","",[2]相关演算!CK194)</f>
        <v/>
      </c>
      <c r="CL194" s="228" t="str">
        <f>IF([2]相关演算!CL194="","",[2]相关演算!CL194)</f>
        <v/>
      </c>
      <c r="CM194" s="228" t="str">
        <f>IF([2]相关演算!CM194="","",[2]相关演算!CM194)</f>
        <v/>
      </c>
      <c r="CN194" s="228" t="str">
        <f>IF([2]相关演算!CN194="","",[2]相关演算!CN194)</f>
        <v/>
      </c>
      <c r="CO194" s="228" t="str">
        <f>IF([2]相关演算!CO194="","",[2]相关演算!CO194)</f>
        <v/>
      </c>
      <c r="CP194" s="228" t="str">
        <f>IF([2]相关演算!CP194="","",[2]相关演算!CP194)</f>
        <v/>
      </c>
      <c r="CQ194" s="228" t="str">
        <f>IF([2]相关演算!CQ194="","",[2]相关演算!CQ194)</f>
        <v/>
      </c>
      <c r="CR194" s="228" t="str">
        <f>IF([2]相关演算!CR194="","",[2]相关演算!CR194)</f>
        <v/>
      </c>
      <c r="CS194" s="228" t="str">
        <f>IF([2]相关演算!CS194="","",[2]相关演算!CS194)</f>
        <v/>
      </c>
      <c r="CT194" s="228" t="str">
        <f>IF([2]相关演算!CT194="","",[2]相关演算!CT194)</f>
        <v/>
      </c>
      <c r="CU194" s="228" t="str">
        <f>IF([2]相关演算!CU194="","",[2]相关演算!CU194)</f>
        <v/>
      </c>
      <c r="CV194" s="228" t="str">
        <f>IF([2]相关演算!CV194="","",[2]相关演算!CV194)</f>
        <v/>
      </c>
      <c r="CW194" s="228" t="str">
        <f>IF([2]相关演算!CW194="","",[2]相关演算!CW194)</f>
        <v/>
      </c>
      <c r="CX194" s="228" t="str">
        <f>IF([2]相关演算!CX194="","",[2]相关演算!CX194)</f>
        <v/>
      </c>
      <c r="CY194" s="228" t="str">
        <f>IF([2]相关演算!CY194="","",[2]相关演算!CY194)</f>
        <v/>
      </c>
      <c r="CZ194" s="228" t="str">
        <f>IF([2]相关演算!CZ194="","",[2]相关演算!CZ194)</f>
        <v/>
      </c>
      <c r="DA194" s="228" t="str">
        <f>IF([2]相关演算!DA194="","",[2]相关演算!DA194)</f>
        <v/>
      </c>
      <c r="DB194" s="228" t="str">
        <f>IF([2]相关演算!DB194="","",[2]相关演算!DB194)</f>
        <v/>
      </c>
      <c r="DC194" s="228" t="str">
        <f>IF([2]相关演算!DC194="","",[2]相关演算!DC194)</f>
        <v/>
      </c>
      <c r="DD194" s="228" t="str">
        <f>IF([2]相关演算!DD194="","",[2]相关演算!DD194)</f>
        <v/>
      </c>
      <c r="DE194" s="228" t="str">
        <f>IF([2]相关演算!DE194="","",[2]相关演算!DE194)</f>
        <v/>
      </c>
      <c r="DF194" s="228" t="str">
        <f>IF([2]相关演算!DF194="","",[2]相关演算!DF194)</f>
        <v/>
      </c>
      <c r="DG194" s="228" t="str">
        <f>IF([2]相关演算!DG194="","",[2]相关演算!DG194)</f>
        <v/>
      </c>
      <c r="DH194" s="228" t="str">
        <f>IF([2]相关演算!DH194="","",[2]相关演算!DH194)</f>
        <v/>
      </c>
      <c r="DI194" s="228" t="str">
        <f>IF([2]相关演算!DI194="","",[2]相关演算!DI194)</f>
        <v/>
      </c>
      <c r="DJ194" s="228" t="str">
        <f>IF([2]相关演算!DJ194="","",[2]相关演算!DJ194)</f>
        <v/>
      </c>
      <c r="DK194" s="228" t="str">
        <f>IF([2]相关演算!DK194="","",[2]相关演算!DK194)</f>
        <v/>
      </c>
      <c r="DL194" s="228" t="str">
        <f>IF([2]相关演算!DL194="","",[2]相关演算!DL194)</f>
        <v/>
      </c>
      <c r="DM194" s="228" t="str">
        <f>IF([2]相关演算!DM194="","",[2]相关演算!DM194)</f>
        <v/>
      </c>
      <c r="DN194" s="228" t="str">
        <f>IF([2]相关演算!DN194="","",[2]相关演算!DN194)</f>
        <v/>
      </c>
      <c r="DO194" s="228" t="str">
        <f>IF([2]相关演算!DO194="","",[2]相关演算!DO194)</f>
        <v/>
      </c>
      <c r="DP194" s="228" t="str">
        <f>IF([2]相关演算!DP194="","",[2]相关演算!DP194)</f>
        <v/>
      </c>
      <c r="DQ194" s="228" t="str">
        <f>IF([2]相关演算!DQ194="","",[2]相关演算!DQ194)</f>
        <v/>
      </c>
      <c r="DR194" s="228" t="str">
        <f>IF([2]相关演算!DR194="","",[2]相关演算!DR194)</f>
        <v/>
      </c>
      <c r="DS194" s="228" t="str">
        <f>IF([2]相关演算!DS194="","",[2]相关演算!DS194)</f>
        <v/>
      </c>
      <c r="DT194" s="228" t="str">
        <f>IF([2]相关演算!DT194="","",[2]相关演算!DT194)</f>
        <v/>
      </c>
      <c r="DU194" s="228" t="str">
        <f>IF([2]相关演算!DU194="","",[2]相关演算!DU194)</f>
        <v/>
      </c>
      <c r="DV194" s="228" t="str">
        <f>IF([2]相关演算!DV194="","",[2]相关演算!DV194)</f>
        <v/>
      </c>
      <c r="DW194" s="228" t="str">
        <f>IF([2]相关演算!DW194="","",[2]相关演算!DW194)</f>
        <v/>
      </c>
      <c r="DX194" s="228" t="str">
        <f>IF([2]相关演算!DX194="","",[2]相关演算!DX194)</f>
        <v/>
      </c>
      <c r="DY194" s="228" t="str">
        <f>IF([2]相关演算!DY194="","",[2]相关演算!DY194)</f>
        <v/>
      </c>
      <c r="DZ194" s="228" t="str">
        <f>IF([2]相关演算!DZ194="","",[2]相关演算!DZ194)</f>
        <v/>
      </c>
      <c r="EA194" s="228" t="str">
        <f>IF([2]相关演算!EA194="","",[2]相关演算!EA194)</f>
        <v/>
      </c>
      <c r="EB194" s="228" t="str">
        <f>IF([2]相关演算!EB194="","",[2]相关演算!EB194)</f>
        <v/>
      </c>
      <c r="EC194" s="228" t="str">
        <f>IF([2]相关演算!EC194="","",[2]相关演算!EC194)</f>
        <v/>
      </c>
      <c r="ED194" s="228" t="str">
        <f>IF([2]相关演算!ED194="","",[2]相关演算!ED194)</f>
        <v/>
      </c>
      <c r="EE194" s="228" t="str">
        <f>IF([2]相关演算!EE194="","",[2]相关演算!EE194)</f>
        <v/>
      </c>
      <c r="EF194" s="228" t="str">
        <f>IF([2]相关演算!EF194="","",[2]相关演算!EF194)</f>
        <v/>
      </c>
      <c r="EG194" s="228" t="str">
        <f>IF([2]相关演算!EG194="","",[2]相关演算!EG194)</f>
        <v/>
      </c>
      <c r="EH194" s="228" t="str">
        <f>IF([2]相关演算!EH194="","",[2]相关演算!EH194)</f>
        <v/>
      </c>
      <c r="EI194" s="228" t="str">
        <f>IF([2]相关演算!EI194="","",[2]相关演算!EI194)</f>
        <v/>
      </c>
      <c r="EJ194" s="228" t="str">
        <f>IF([2]相关演算!EJ194="","",[2]相关演算!EJ194)</f>
        <v/>
      </c>
      <c r="EK194" s="228" t="str">
        <f>IF([2]相关演算!EK194="","",[2]相关演算!EK194)</f>
        <v/>
      </c>
      <c r="EL194" s="228" t="str">
        <f>IF([2]相关演算!EL194="","",[2]相关演算!EL194)</f>
        <v/>
      </c>
      <c r="EM194" s="228" t="str">
        <f>IF([2]相关演算!EM194="","",[2]相关演算!EM194)</f>
        <v/>
      </c>
      <c r="EN194" s="228" t="str">
        <f>IF([2]相关演算!EN194="","",[2]相关演算!EN194)</f>
        <v/>
      </c>
      <c r="EO194" s="228" t="str">
        <f>IF([2]相关演算!EO194="","",[2]相关演算!EO194)</f>
        <v/>
      </c>
      <c r="EP194" s="228" t="str">
        <f>IF([2]相关演算!EP194="","",[2]相关演算!EP194)</f>
        <v/>
      </c>
      <c r="EQ194" s="228" t="str">
        <f>IF([2]相关演算!EQ194="","",[2]相关演算!EQ194)</f>
        <v/>
      </c>
      <c r="ER194" s="228" t="str">
        <f>IF([2]相关演算!ER194="","",[2]相关演算!ER194)</f>
        <v/>
      </c>
      <c r="ES194" s="228" t="str">
        <f>IF([2]相关演算!ES194="","",[2]相关演算!ES194)</f>
        <v/>
      </c>
      <c r="ET194" s="228" t="str">
        <f>IF([2]相关演算!ET194="","",[2]相关演算!ET194)</f>
        <v/>
      </c>
      <c r="EU194" s="228" t="str">
        <f>IF([2]相关演算!EU194="","",[2]相关演算!EU194)</f>
        <v/>
      </c>
      <c r="EV194" s="228" t="str">
        <f>IF([2]相关演算!EV194="","",[2]相关演算!EV194)</f>
        <v/>
      </c>
      <c r="EW194" s="228" t="str">
        <f>IF([2]相关演算!EW194="","",[2]相关演算!EW194)</f>
        <v/>
      </c>
      <c r="EX194" s="228" t="str">
        <f>IF([2]相关演算!EX194="","",[2]相关演算!EX194)</f>
        <v/>
      </c>
      <c r="EY194" s="228" t="str">
        <f>IF([2]相关演算!EY194="","",[2]相关演算!EY194)</f>
        <v/>
      </c>
      <c r="EZ194" s="228" t="str">
        <f>IF([2]相关演算!EZ194="","",[2]相关演算!EZ194)</f>
        <v/>
      </c>
      <c r="FA194" s="228" t="str">
        <f>IF([2]相关演算!FA194="","",[2]相关演算!FA194)</f>
        <v/>
      </c>
      <c r="FB194" s="228" t="str">
        <f>IF([2]相关演算!FB194="","",[2]相关演算!FB194)</f>
        <v/>
      </c>
      <c r="FC194" s="228" t="str">
        <f>IF([2]相关演算!FC194="","",[2]相关演算!FC194)</f>
        <v/>
      </c>
      <c r="FD194" s="228" t="str">
        <f>IF([2]相关演算!FD194="","",[2]相关演算!FD194)</f>
        <v/>
      </c>
      <c r="FE194" s="228" t="str">
        <f>IF([2]相关演算!FE194="","",[2]相关演算!FE194)</f>
        <v/>
      </c>
      <c r="FF194" s="228" t="str">
        <f>IF([2]相关演算!FF194="","",[2]相关演算!FF194)</f>
        <v/>
      </c>
      <c r="FG194" s="228" t="str">
        <f>IF([2]相关演算!FG194="","",[2]相关演算!FG194)</f>
        <v/>
      </c>
      <c r="FH194" s="228">
        <f>IF([2]相关演算!FH194="","",[2]相关演算!FH194)</f>
        <v>10179</v>
      </c>
      <c r="FI194" s="228" t="str">
        <f>IF([2]相关演算!FI194="","",[2]相关演算!FI194)</f>
        <v/>
      </c>
      <c r="FJ194" s="228" t="str">
        <f>IF([2]相关演算!FJ194="","",[2]相关演算!FJ194)</f>
        <v/>
      </c>
      <c r="FK194" s="228" t="str">
        <f>IF([2]相关演算!FK194="","",[2]相关演算!FK194)</f>
        <v/>
      </c>
      <c r="FL194" s="228" t="str">
        <f>IF([2]相关演算!FL194="","",[2]相关演算!FL194)</f>
        <v/>
      </c>
      <c r="FM194" s="228" t="str">
        <f>IF([2]相关演算!FM194="","",[2]相关演算!FM194)</f>
        <v/>
      </c>
      <c r="FN194" s="228" t="str">
        <f>IF([2]相关演算!FN194="","",[2]相关演算!FN194)</f>
        <v/>
      </c>
      <c r="FO194" s="228" t="str">
        <f>IF([2]相关演算!FO194="","",[2]相关演算!FO194)</f>
        <v/>
      </c>
      <c r="FP194" s="228" t="str">
        <f>IF([2]相关演算!FP194="","",[2]相关演算!FP194)</f>
        <v/>
      </c>
      <c r="FQ194" s="228" t="str">
        <f>IF([2]相关演算!FQ194="","",[2]相关演算!FQ194)</f>
        <v/>
      </c>
      <c r="FR194" s="228" t="str">
        <f>IF([2]相关演算!FR194="","",[2]相关演算!FR194)</f>
        <v/>
      </c>
      <c r="FS194" s="228" t="str">
        <f>IF([2]相关演算!FS194="","",[2]相关演算!FS194)</f>
        <v/>
      </c>
      <c r="FT194" s="228" t="str">
        <f>IF([2]相关演算!FT194="","",[2]相关演算!FT194)</f>
        <v/>
      </c>
      <c r="FU194" s="228" t="str">
        <f>IF([2]相关演算!FU194="","",[2]相关演算!FU194)</f>
        <v/>
      </c>
      <c r="FV194" s="228" t="str">
        <f>IF([2]相关演算!FV194="","",[2]相关演算!FV194)</f>
        <v/>
      </c>
      <c r="FW194" s="228" t="str">
        <f>IF([2]相关演算!FW194="","",[2]相关演算!FW194)</f>
        <v/>
      </c>
      <c r="FX194" s="228" t="str">
        <f>IF([2]相关演算!FX194="","",[2]相关演算!FX194)</f>
        <v/>
      </c>
      <c r="FY194" s="228" t="str">
        <f>IF([2]相关演算!FY194="","",[2]相关演算!FY194)</f>
        <v/>
      </c>
      <c r="FZ194" s="228" t="str">
        <f>IF([2]相关演算!FZ194="","",[2]相关演算!FZ194)</f>
        <v/>
      </c>
      <c r="GA194" s="228" t="str">
        <f>IF([2]相关演算!GA194="","",[2]相关演算!GA194)</f>
        <v/>
      </c>
      <c r="GB194" s="228" t="str">
        <f>IF([2]相关演算!GB194="","",[2]相关演算!GB194)</f>
        <v/>
      </c>
      <c r="GC194" s="228" t="str">
        <f>IF([2]相关演算!GC194="","",[2]相关演算!GC194)</f>
        <v/>
      </c>
      <c r="GD194" s="228" t="str">
        <f>IF([2]相关演算!GD194="","",[2]相关演算!GD194)</f>
        <v/>
      </c>
      <c r="GE194" s="228" t="str">
        <f>IF([2]相关演算!GE194="","",[2]相关演算!GE194)</f>
        <v/>
      </c>
      <c r="GF194" s="228" t="str">
        <f>IF([2]相关演算!GF194="","",[2]相关演算!GF194)</f>
        <v/>
      </c>
      <c r="GG194" s="228" t="str">
        <f>IF([2]相关演算!GG194="","",[2]相关演算!GG194)</f>
        <v/>
      </c>
      <c r="GH194" s="228" t="str">
        <f>IF([2]相关演算!GH194="","",[2]相关演算!GH194)</f>
        <v/>
      </c>
      <c r="GI194" s="228" t="str">
        <f>IF([2]相关演算!GI194="","",[2]相关演算!GI194)</f>
        <v/>
      </c>
      <c r="GJ194" s="228" t="str">
        <f>IF([2]相关演算!GJ194="","",[2]相关演算!GJ194)</f>
        <v/>
      </c>
      <c r="GK194" s="228" t="str">
        <f>IF([2]相关演算!GK194="","",[2]相关演算!GK194)</f>
        <v/>
      </c>
      <c r="GL194" s="228" t="str">
        <f>IF([2]相关演算!GL194="","",[2]相关演算!GL194)</f>
        <v/>
      </c>
      <c r="GM194" s="228" t="str">
        <f>IF([2]相关演算!GM194="","",[2]相关演算!GM194)</f>
        <v/>
      </c>
      <c r="GN194" s="228" t="str">
        <f>IF([2]相关演算!GN194="","",[2]相关演算!GN194)</f>
        <v/>
      </c>
      <c r="GO194" s="228" t="str">
        <f>IF([2]相关演算!GO194="","",[2]相关演算!GO194)</f>
        <v/>
      </c>
      <c r="GP194" s="228" t="str">
        <f>IF([2]相关演算!GP194="","",[2]相关演算!GP194)</f>
        <v/>
      </c>
      <c r="GQ194" s="228" t="str">
        <f>IF([2]相关演算!GQ194="","",[2]相关演算!GQ194)</f>
        <v/>
      </c>
      <c r="GR194" s="228" t="str">
        <f>IF([2]相关演算!GR194="","",[2]相关演算!GR194)</f>
        <v/>
      </c>
      <c r="GS194" s="228" t="str">
        <f>IF([2]相关演算!GS194="","",[2]相关演算!GS194)</f>
        <v/>
      </c>
      <c r="GT194" s="228" t="str">
        <f>IF([2]相关演算!GT194="","",[2]相关演算!GT194)</f>
        <v/>
      </c>
      <c r="GU194" s="228" t="str">
        <f>IF([2]相关演算!GU194="","",[2]相关演算!GU194)</f>
        <v/>
      </c>
      <c r="GV194" s="228" t="str">
        <f>IF([2]相关演算!GV194="","",[2]相关演算!GV194)</f>
        <v/>
      </c>
      <c r="GW194" s="228" t="str">
        <f>IF([2]相关演算!GW194="","",[2]相关演算!GW194)</f>
        <v/>
      </c>
      <c r="GX194" s="228" t="str">
        <f>IF([2]相关演算!GX194="","",[2]相关演算!GX194)</f>
        <v/>
      </c>
      <c r="GY194" s="228" t="str">
        <f>IF([2]相关演算!GY194="","",[2]相关演算!GY194)</f>
        <v/>
      </c>
      <c r="GZ194" s="228" t="str">
        <f>IF([2]相关演算!GZ194="","",[2]相关演算!GZ194)</f>
        <v/>
      </c>
    </row>
    <row r="195" spans="1:208">
      <c r="A195" s="228" t="str">
        <f>IF([2]相关演算!A195="","",[2]相关演算!A195)</f>
        <v/>
      </c>
      <c r="B195" s="228" t="str">
        <f>IF([2]相关演算!B195="","",[2]相关演算!B195)</f>
        <v/>
      </c>
      <c r="C195" s="228" t="str">
        <f>IF([2]相关演算!C195="","",[2]相关演算!C195)</f>
        <v/>
      </c>
      <c r="D195" s="228" t="str">
        <f>IF([2]相关演算!D195="","",[2]相关演算!D195)</f>
        <v/>
      </c>
      <c r="E195" s="228" t="str">
        <f>IF([2]相关演算!E195="","",[2]相关演算!E195)</f>
        <v/>
      </c>
      <c r="F195" s="228" t="str">
        <f>IF([2]相关演算!F195="","",[2]相关演算!F195)</f>
        <v/>
      </c>
      <c r="G195" s="228" t="str">
        <f>IF([2]相关演算!G195="","",[2]相关演算!G195)</f>
        <v/>
      </c>
      <c r="H195" s="228" t="str">
        <f>IF([2]相关演算!H195="","",[2]相关演算!H195)</f>
        <v/>
      </c>
      <c r="I195" s="228" t="str">
        <f>IF([2]相关演算!I195="","",[2]相关演算!I195)</f>
        <v/>
      </c>
      <c r="J195" s="228" t="str">
        <f>IF([2]相关演算!J195="","",[2]相关演算!J195)</f>
        <v/>
      </c>
      <c r="K195" s="228" t="str">
        <f>IF([2]相关演算!K195="","",[2]相关演算!K195)</f>
        <v/>
      </c>
      <c r="L195" s="228" t="str">
        <f>IF([2]相关演算!L195="","",[2]相关演算!L195)</f>
        <v/>
      </c>
      <c r="M195" s="228" t="str">
        <f>IF([2]相关演算!M195="","",[2]相关演算!M195)</f>
        <v/>
      </c>
      <c r="N195" s="228" t="str">
        <f>IF([2]相关演算!N195="","",[2]相关演算!N195)</f>
        <v/>
      </c>
      <c r="O195" s="228" t="str">
        <f>IF([2]相关演算!O195="","",[2]相关演算!O195)</f>
        <v/>
      </c>
      <c r="P195" s="228" t="str">
        <f>IF([2]相关演算!P195="","",[2]相关演算!P195)</f>
        <v/>
      </c>
      <c r="Q195" s="228" t="str">
        <f>IF([2]相关演算!Q195="","",[2]相关演算!Q195)</f>
        <v/>
      </c>
      <c r="R195" s="228" t="str">
        <f>IF([2]相关演算!R195="","",[2]相关演算!R195)</f>
        <v/>
      </c>
      <c r="S195" s="228" t="str">
        <f>IF([2]相关演算!S195="","",[2]相关演算!S195)</f>
        <v/>
      </c>
      <c r="T195" s="228" t="str">
        <f>IF([2]相关演算!T195="","",[2]相关演算!T195)</f>
        <v/>
      </c>
      <c r="U195" s="228" t="str">
        <f>IF([2]相关演算!U195="","",[2]相关演算!U195)</f>
        <v/>
      </c>
      <c r="V195" s="228" t="str">
        <f>IF([2]相关演算!V195="","",[2]相关演算!V195)</f>
        <v/>
      </c>
      <c r="W195" s="228" t="str">
        <f>IF([2]相关演算!W195="","",[2]相关演算!W195)</f>
        <v/>
      </c>
      <c r="X195" s="228" t="str">
        <f>IF([2]相关演算!X195="","",[2]相关演算!X195)</f>
        <v/>
      </c>
      <c r="Y195" s="228" t="str">
        <f>IF([2]相关演算!Y195="","",[2]相关演算!Y195)</f>
        <v/>
      </c>
      <c r="Z195" s="228" t="str">
        <f>IF([2]相关演算!Z195="","",[2]相关演算!Z195)</f>
        <v/>
      </c>
      <c r="AA195" s="228" t="str">
        <f>IF([2]相关演算!AA195="","",[2]相关演算!AA195)</f>
        <v/>
      </c>
      <c r="AB195" s="228" t="str">
        <f>IF([2]相关演算!AB195="","",[2]相关演算!AB195)</f>
        <v/>
      </c>
      <c r="AC195" s="228" t="str">
        <f>IF([2]相关演算!AC195="","",[2]相关演算!AC195)</f>
        <v/>
      </c>
      <c r="AD195" s="228" t="str">
        <f>IF([2]相关演算!AD195="","",[2]相关演算!AD195)</f>
        <v/>
      </c>
      <c r="AE195" s="228" t="str">
        <f>IF([2]相关演算!AE195="","",[2]相关演算!AE195)</f>
        <v/>
      </c>
      <c r="AF195" s="228" t="str">
        <f>IF([2]相关演算!AF195="","",[2]相关演算!AF195)</f>
        <v/>
      </c>
      <c r="AG195" s="228" t="str">
        <f>IF([2]相关演算!AG195="","",[2]相关演算!AG195)</f>
        <v/>
      </c>
      <c r="AH195" s="228" t="str">
        <f>IF([2]相关演算!AH195="","",[2]相关演算!AH195)</f>
        <v/>
      </c>
      <c r="AI195" s="228" t="str">
        <f>IF([2]相关演算!AI195="","",[2]相关演算!AI195)</f>
        <v/>
      </c>
      <c r="AJ195" s="228" t="str">
        <f>IF([2]相关演算!AJ195="","",[2]相关演算!AJ195)</f>
        <v/>
      </c>
      <c r="AK195" s="228" t="str">
        <f>IF([2]相关演算!AK195="","",[2]相关演算!AK195)</f>
        <v/>
      </c>
      <c r="AL195" s="228" t="str">
        <f>IF([2]相关演算!AL195="","",[2]相关演算!AL195)</f>
        <v/>
      </c>
      <c r="AM195" s="228" t="str">
        <f>IF([2]相关演算!AM195="","",[2]相关演算!AM195)</f>
        <v/>
      </c>
      <c r="AN195" s="228" t="str">
        <f>IF([2]相关演算!AN195="","",[2]相关演算!AN195)</f>
        <v/>
      </c>
      <c r="AO195" s="228" t="str">
        <f>IF([2]相关演算!AO195="","",[2]相关演算!AO195)</f>
        <v/>
      </c>
      <c r="AP195" s="228" t="str">
        <f>IF([2]相关演算!AP195="","",[2]相关演算!AP195)</f>
        <v/>
      </c>
      <c r="AQ195" s="228" t="str">
        <f>IF([2]相关演算!AQ195="","",[2]相关演算!AQ195)</f>
        <v/>
      </c>
      <c r="AR195" s="228" t="str">
        <f>IF([2]相关演算!AR195="","",[2]相关演算!AR195)</f>
        <v/>
      </c>
      <c r="AS195" s="228" t="str">
        <f>IF([2]相关演算!AS195="","",[2]相关演算!AS195)</f>
        <v/>
      </c>
      <c r="AT195" s="228" t="str">
        <f>IF([2]相关演算!AT195="","",[2]相关演算!AT195)</f>
        <v/>
      </c>
      <c r="AU195" s="228" t="str">
        <f>IF([2]相关演算!AU195="","",[2]相关演算!AU195)</f>
        <v/>
      </c>
      <c r="AV195" s="228" t="str">
        <f>IF([2]相关演算!AV195="","",[2]相关演算!AV195)</f>
        <v/>
      </c>
      <c r="AW195" s="228" t="str">
        <f>IF([2]相关演算!AW195="","",[2]相关演算!AW195)</f>
        <v/>
      </c>
      <c r="AX195" s="228" t="str">
        <f>IF([2]相关演算!AX195="","",[2]相关演算!AX195)</f>
        <v/>
      </c>
      <c r="AY195" s="228" t="str">
        <f>IF([2]相关演算!AY195="","",[2]相关演算!AY195)</f>
        <v/>
      </c>
      <c r="AZ195" s="228" t="str">
        <f>IF([2]相关演算!AZ195="","",[2]相关演算!AZ195)</f>
        <v/>
      </c>
      <c r="BA195" s="228" t="str">
        <f>IF([2]相关演算!BA195="","",[2]相关演算!BA195)</f>
        <v/>
      </c>
      <c r="BB195" s="228" t="str">
        <f>IF([2]相关演算!BB195="","",[2]相关演算!BB195)</f>
        <v/>
      </c>
      <c r="BC195" s="228" t="str">
        <f>IF([2]相关演算!BC195="","",[2]相关演算!BC195)</f>
        <v/>
      </c>
      <c r="BD195" s="228" t="str">
        <f>IF([2]相关演算!BD195="","",[2]相关演算!BD195)</f>
        <v/>
      </c>
      <c r="BE195" s="228" t="str">
        <f>IF([2]相关演算!BE195="","",[2]相关演算!BE195)</f>
        <v/>
      </c>
      <c r="BF195" s="228" t="str">
        <f>IF([2]相关演算!BF195="","",[2]相关演算!BF195)</f>
        <v/>
      </c>
      <c r="BG195" s="228" t="str">
        <f>IF([2]相关演算!BG195="","",[2]相关演算!BG195)</f>
        <v/>
      </c>
      <c r="BH195" s="228" t="str">
        <f>IF([2]相关演算!BH195="","",[2]相关演算!BH195)</f>
        <v/>
      </c>
      <c r="BI195" s="228" t="str">
        <f>IF([2]相关演算!BI195="","",[2]相关演算!BI195)</f>
        <v/>
      </c>
      <c r="BJ195" s="228" t="str">
        <f>IF([2]相关演算!BJ195="","",[2]相关演算!BJ195)</f>
        <v/>
      </c>
      <c r="BK195" s="228" t="str">
        <f>IF([2]相关演算!BK195="","",[2]相关演算!BK195)</f>
        <v/>
      </c>
      <c r="BL195" s="228" t="str">
        <f>IF([2]相关演算!BL195="","",[2]相关演算!BL195)</f>
        <v/>
      </c>
      <c r="BM195" s="228" t="str">
        <f>IF([2]相关演算!BM195="","",[2]相关演算!BM195)</f>
        <v/>
      </c>
      <c r="BN195" s="228" t="str">
        <f>IF([2]相关演算!BN195="","",[2]相关演算!BN195)</f>
        <v/>
      </c>
      <c r="BO195" s="228" t="str">
        <f>IF([2]相关演算!BO195="","",[2]相关演算!BO195)</f>
        <v/>
      </c>
      <c r="BP195" s="228" t="str">
        <f>IF([2]相关演算!BP195="","",[2]相关演算!BP195)</f>
        <v/>
      </c>
      <c r="BQ195" s="228" t="str">
        <f>IF([2]相关演算!BQ195="","",[2]相关演算!BQ195)</f>
        <v/>
      </c>
      <c r="BR195" s="228" t="str">
        <f>IF([2]相关演算!BR195="","",[2]相关演算!BR195)</f>
        <v/>
      </c>
      <c r="BS195" s="228" t="str">
        <f>IF([2]相关演算!BS195="","",[2]相关演算!BS195)</f>
        <v/>
      </c>
      <c r="BT195" s="228" t="str">
        <f>IF([2]相关演算!BT195="","",[2]相关演算!BT195)</f>
        <v/>
      </c>
      <c r="BU195" s="228" t="str">
        <f>IF([2]相关演算!BU195="","",[2]相关演算!BU195)</f>
        <v/>
      </c>
      <c r="BV195" s="228" t="str">
        <f>IF([2]相关演算!BV195="","",[2]相关演算!BV195)</f>
        <v/>
      </c>
      <c r="BW195" s="228" t="str">
        <f>IF([2]相关演算!BW195="","",[2]相关演算!BW195)</f>
        <v/>
      </c>
      <c r="BX195" s="228" t="str">
        <f>IF([2]相关演算!BX195="","",[2]相关演算!BX195)</f>
        <v/>
      </c>
      <c r="BY195" s="228" t="str">
        <f>IF([2]相关演算!BY195="","",[2]相关演算!BY195)</f>
        <v/>
      </c>
      <c r="BZ195" s="228" t="str">
        <f>IF([2]相关演算!BZ195="","",[2]相关演算!BZ195)</f>
        <v/>
      </c>
      <c r="CA195" s="228" t="str">
        <f>IF([2]相关演算!CA195="","",[2]相关演算!CA195)</f>
        <v/>
      </c>
      <c r="CB195" s="228" t="str">
        <f>IF([2]相关演算!CB195="","",[2]相关演算!CB195)</f>
        <v/>
      </c>
      <c r="CC195" s="228" t="str">
        <f>IF([2]相关演算!CC195="","",[2]相关演算!CC195)</f>
        <v/>
      </c>
      <c r="CD195" s="228" t="str">
        <f>IF([2]相关演算!CD195="","",[2]相关演算!CD195)</f>
        <v/>
      </c>
      <c r="CE195" s="228" t="str">
        <f>IF([2]相关演算!CE195="","",[2]相关演算!CE195)</f>
        <v/>
      </c>
      <c r="CF195" s="228" t="str">
        <f>IF([2]相关演算!CF195="","",[2]相关演算!CF195)</f>
        <v/>
      </c>
      <c r="CG195" s="228" t="str">
        <f>IF([2]相关演算!CG195="","",[2]相关演算!CG195)</f>
        <v/>
      </c>
      <c r="CH195" s="228" t="str">
        <f>IF([2]相关演算!CH195="","",[2]相关演算!CH195)</f>
        <v/>
      </c>
      <c r="CI195" s="228" t="str">
        <f>IF([2]相关演算!CI195="","",[2]相关演算!CI195)</f>
        <v/>
      </c>
      <c r="CJ195" s="228" t="str">
        <f>IF([2]相关演算!CJ195="","",[2]相关演算!CJ195)</f>
        <v/>
      </c>
      <c r="CK195" s="228" t="str">
        <f>IF([2]相关演算!CK195="","",[2]相关演算!CK195)</f>
        <v/>
      </c>
      <c r="CL195" s="228" t="str">
        <f>IF([2]相关演算!CL195="","",[2]相关演算!CL195)</f>
        <v/>
      </c>
      <c r="CM195" s="228" t="str">
        <f>IF([2]相关演算!CM195="","",[2]相关演算!CM195)</f>
        <v/>
      </c>
      <c r="CN195" s="228" t="str">
        <f>IF([2]相关演算!CN195="","",[2]相关演算!CN195)</f>
        <v/>
      </c>
      <c r="CO195" s="228" t="str">
        <f>IF([2]相关演算!CO195="","",[2]相关演算!CO195)</f>
        <v/>
      </c>
      <c r="CP195" s="228" t="str">
        <f>IF([2]相关演算!CP195="","",[2]相关演算!CP195)</f>
        <v/>
      </c>
      <c r="CQ195" s="228" t="str">
        <f>IF([2]相关演算!CQ195="","",[2]相关演算!CQ195)</f>
        <v/>
      </c>
      <c r="CR195" s="228" t="str">
        <f>IF([2]相关演算!CR195="","",[2]相关演算!CR195)</f>
        <v/>
      </c>
      <c r="CS195" s="228" t="str">
        <f>IF([2]相关演算!CS195="","",[2]相关演算!CS195)</f>
        <v/>
      </c>
      <c r="CT195" s="228" t="str">
        <f>IF([2]相关演算!CT195="","",[2]相关演算!CT195)</f>
        <v/>
      </c>
      <c r="CU195" s="228" t="str">
        <f>IF([2]相关演算!CU195="","",[2]相关演算!CU195)</f>
        <v/>
      </c>
      <c r="CV195" s="228" t="str">
        <f>IF([2]相关演算!CV195="","",[2]相关演算!CV195)</f>
        <v/>
      </c>
      <c r="CW195" s="228" t="str">
        <f>IF([2]相关演算!CW195="","",[2]相关演算!CW195)</f>
        <v/>
      </c>
      <c r="CX195" s="228" t="str">
        <f>IF([2]相关演算!CX195="","",[2]相关演算!CX195)</f>
        <v/>
      </c>
      <c r="CY195" s="228" t="str">
        <f>IF([2]相关演算!CY195="","",[2]相关演算!CY195)</f>
        <v/>
      </c>
      <c r="CZ195" s="228" t="str">
        <f>IF([2]相关演算!CZ195="","",[2]相关演算!CZ195)</f>
        <v/>
      </c>
      <c r="DA195" s="228" t="str">
        <f>IF([2]相关演算!DA195="","",[2]相关演算!DA195)</f>
        <v/>
      </c>
      <c r="DB195" s="228" t="str">
        <f>IF([2]相关演算!DB195="","",[2]相关演算!DB195)</f>
        <v/>
      </c>
      <c r="DC195" s="228" t="str">
        <f>IF([2]相关演算!DC195="","",[2]相关演算!DC195)</f>
        <v/>
      </c>
      <c r="DD195" s="228" t="str">
        <f>IF([2]相关演算!DD195="","",[2]相关演算!DD195)</f>
        <v/>
      </c>
      <c r="DE195" s="228" t="str">
        <f>IF([2]相关演算!DE195="","",[2]相关演算!DE195)</f>
        <v/>
      </c>
      <c r="DF195" s="228" t="str">
        <f>IF([2]相关演算!DF195="","",[2]相关演算!DF195)</f>
        <v/>
      </c>
      <c r="DG195" s="228" t="str">
        <f>IF([2]相关演算!DG195="","",[2]相关演算!DG195)</f>
        <v/>
      </c>
      <c r="DH195" s="228" t="str">
        <f>IF([2]相关演算!DH195="","",[2]相关演算!DH195)</f>
        <v/>
      </c>
      <c r="DI195" s="228" t="str">
        <f>IF([2]相关演算!DI195="","",[2]相关演算!DI195)</f>
        <v/>
      </c>
      <c r="DJ195" s="228" t="str">
        <f>IF([2]相关演算!DJ195="","",[2]相关演算!DJ195)</f>
        <v/>
      </c>
      <c r="DK195" s="228" t="str">
        <f>IF([2]相关演算!DK195="","",[2]相关演算!DK195)</f>
        <v/>
      </c>
      <c r="DL195" s="228" t="str">
        <f>IF([2]相关演算!DL195="","",[2]相关演算!DL195)</f>
        <v/>
      </c>
      <c r="DM195" s="228" t="str">
        <f>IF([2]相关演算!DM195="","",[2]相关演算!DM195)</f>
        <v/>
      </c>
      <c r="DN195" s="228" t="str">
        <f>IF([2]相关演算!DN195="","",[2]相关演算!DN195)</f>
        <v/>
      </c>
      <c r="DO195" s="228" t="str">
        <f>IF([2]相关演算!DO195="","",[2]相关演算!DO195)</f>
        <v/>
      </c>
      <c r="DP195" s="228" t="str">
        <f>IF([2]相关演算!DP195="","",[2]相关演算!DP195)</f>
        <v/>
      </c>
      <c r="DQ195" s="228" t="str">
        <f>IF([2]相关演算!DQ195="","",[2]相关演算!DQ195)</f>
        <v/>
      </c>
      <c r="DR195" s="228" t="str">
        <f>IF([2]相关演算!DR195="","",[2]相关演算!DR195)</f>
        <v/>
      </c>
      <c r="DS195" s="228" t="str">
        <f>IF([2]相关演算!DS195="","",[2]相关演算!DS195)</f>
        <v/>
      </c>
      <c r="DT195" s="228" t="str">
        <f>IF([2]相关演算!DT195="","",[2]相关演算!DT195)</f>
        <v/>
      </c>
      <c r="DU195" s="228" t="str">
        <f>IF([2]相关演算!DU195="","",[2]相关演算!DU195)</f>
        <v/>
      </c>
      <c r="DV195" s="228" t="str">
        <f>IF([2]相关演算!DV195="","",[2]相关演算!DV195)</f>
        <v/>
      </c>
      <c r="DW195" s="228" t="str">
        <f>IF([2]相关演算!DW195="","",[2]相关演算!DW195)</f>
        <v/>
      </c>
      <c r="DX195" s="228" t="str">
        <f>IF([2]相关演算!DX195="","",[2]相关演算!DX195)</f>
        <v/>
      </c>
      <c r="DY195" s="228" t="str">
        <f>IF([2]相关演算!DY195="","",[2]相关演算!DY195)</f>
        <v/>
      </c>
      <c r="DZ195" s="228" t="str">
        <f>IF([2]相关演算!DZ195="","",[2]相关演算!DZ195)</f>
        <v/>
      </c>
      <c r="EA195" s="228" t="str">
        <f>IF([2]相关演算!EA195="","",[2]相关演算!EA195)</f>
        <v/>
      </c>
      <c r="EB195" s="228" t="str">
        <f>IF([2]相关演算!EB195="","",[2]相关演算!EB195)</f>
        <v/>
      </c>
      <c r="EC195" s="228" t="str">
        <f>IF([2]相关演算!EC195="","",[2]相关演算!EC195)</f>
        <v/>
      </c>
      <c r="ED195" s="228" t="str">
        <f>IF([2]相关演算!ED195="","",[2]相关演算!ED195)</f>
        <v/>
      </c>
      <c r="EE195" s="228" t="str">
        <f>IF([2]相关演算!EE195="","",[2]相关演算!EE195)</f>
        <v/>
      </c>
      <c r="EF195" s="228" t="str">
        <f>IF([2]相关演算!EF195="","",[2]相关演算!EF195)</f>
        <v/>
      </c>
      <c r="EG195" s="228" t="str">
        <f>IF([2]相关演算!EG195="","",[2]相关演算!EG195)</f>
        <v/>
      </c>
      <c r="EH195" s="228" t="str">
        <f>IF([2]相关演算!EH195="","",[2]相关演算!EH195)</f>
        <v/>
      </c>
      <c r="EI195" s="228" t="str">
        <f>IF([2]相关演算!EI195="","",[2]相关演算!EI195)</f>
        <v/>
      </c>
      <c r="EJ195" s="228" t="str">
        <f>IF([2]相关演算!EJ195="","",[2]相关演算!EJ195)</f>
        <v/>
      </c>
      <c r="EK195" s="228" t="str">
        <f>IF([2]相关演算!EK195="","",[2]相关演算!EK195)</f>
        <v/>
      </c>
      <c r="EL195" s="228" t="str">
        <f>IF([2]相关演算!EL195="","",[2]相关演算!EL195)</f>
        <v/>
      </c>
      <c r="EM195" s="228" t="str">
        <f>IF([2]相关演算!EM195="","",[2]相关演算!EM195)</f>
        <v/>
      </c>
      <c r="EN195" s="228" t="str">
        <f>IF([2]相关演算!EN195="","",[2]相关演算!EN195)</f>
        <v/>
      </c>
      <c r="EO195" s="228" t="str">
        <f>IF([2]相关演算!EO195="","",[2]相关演算!EO195)</f>
        <v/>
      </c>
      <c r="EP195" s="228" t="str">
        <f>IF([2]相关演算!EP195="","",[2]相关演算!EP195)</f>
        <v/>
      </c>
      <c r="EQ195" s="228" t="str">
        <f>IF([2]相关演算!EQ195="","",[2]相关演算!EQ195)</f>
        <v/>
      </c>
      <c r="ER195" s="228" t="str">
        <f>IF([2]相关演算!ER195="","",[2]相关演算!ER195)</f>
        <v/>
      </c>
      <c r="ES195" s="228" t="str">
        <f>IF([2]相关演算!ES195="","",[2]相关演算!ES195)</f>
        <v/>
      </c>
      <c r="ET195" s="228" t="str">
        <f>IF([2]相关演算!ET195="","",[2]相关演算!ET195)</f>
        <v/>
      </c>
      <c r="EU195" s="228" t="str">
        <f>IF([2]相关演算!EU195="","",[2]相关演算!EU195)</f>
        <v/>
      </c>
      <c r="EV195" s="228" t="str">
        <f>IF([2]相关演算!EV195="","",[2]相关演算!EV195)</f>
        <v/>
      </c>
      <c r="EW195" s="228" t="str">
        <f>IF([2]相关演算!EW195="","",[2]相关演算!EW195)</f>
        <v/>
      </c>
      <c r="EX195" s="228" t="str">
        <f>IF([2]相关演算!EX195="","",[2]相关演算!EX195)</f>
        <v/>
      </c>
      <c r="EY195" s="228" t="str">
        <f>IF([2]相关演算!EY195="","",[2]相关演算!EY195)</f>
        <v/>
      </c>
      <c r="EZ195" s="228" t="str">
        <f>IF([2]相关演算!EZ195="","",[2]相关演算!EZ195)</f>
        <v/>
      </c>
      <c r="FA195" s="228" t="str">
        <f>IF([2]相关演算!FA195="","",[2]相关演算!FA195)</f>
        <v/>
      </c>
      <c r="FB195" s="228" t="str">
        <f>IF([2]相关演算!FB195="","",[2]相关演算!FB195)</f>
        <v/>
      </c>
      <c r="FC195" s="228" t="str">
        <f>IF([2]相关演算!FC195="","",[2]相关演算!FC195)</f>
        <v/>
      </c>
      <c r="FD195" s="228" t="str">
        <f>IF([2]相关演算!FD195="","",[2]相关演算!FD195)</f>
        <v/>
      </c>
      <c r="FE195" s="228" t="str">
        <f>IF([2]相关演算!FE195="","",[2]相关演算!FE195)</f>
        <v/>
      </c>
      <c r="FF195" s="228" t="str">
        <f>IF([2]相关演算!FF195="","",[2]相关演算!FF195)</f>
        <v/>
      </c>
      <c r="FG195" s="228" t="str">
        <f>IF([2]相关演算!FG195="","",[2]相关演算!FG195)</f>
        <v/>
      </c>
      <c r="FH195" s="228">
        <f>IF([2]相关演算!FH195="","",[2]相关演算!FH195)</f>
        <v>10180</v>
      </c>
      <c r="FI195" s="228" t="str">
        <f>IF([2]相关演算!FI195="","",[2]相关演算!FI195)</f>
        <v/>
      </c>
      <c r="FJ195" s="228" t="str">
        <f>IF([2]相关演算!FJ195="","",[2]相关演算!FJ195)</f>
        <v/>
      </c>
      <c r="FK195" s="228" t="str">
        <f>IF([2]相关演算!FK195="","",[2]相关演算!FK195)</f>
        <v/>
      </c>
      <c r="FL195" s="228" t="str">
        <f>IF([2]相关演算!FL195="","",[2]相关演算!FL195)</f>
        <v/>
      </c>
      <c r="FM195" s="228" t="str">
        <f>IF([2]相关演算!FM195="","",[2]相关演算!FM195)</f>
        <v/>
      </c>
      <c r="FN195" s="228" t="str">
        <f>IF([2]相关演算!FN195="","",[2]相关演算!FN195)</f>
        <v/>
      </c>
      <c r="FO195" s="228" t="str">
        <f>IF([2]相关演算!FO195="","",[2]相关演算!FO195)</f>
        <v/>
      </c>
      <c r="FP195" s="228" t="str">
        <f>IF([2]相关演算!FP195="","",[2]相关演算!FP195)</f>
        <v/>
      </c>
      <c r="FQ195" s="228" t="str">
        <f>IF([2]相关演算!FQ195="","",[2]相关演算!FQ195)</f>
        <v/>
      </c>
      <c r="FR195" s="228" t="str">
        <f>IF([2]相关演算!FR195="","",[2]相关演算!FR195)</f>
        <v/>
      </c>
      <c r="FS195" s="228" t="str">
        <f>IF([2]相关演算!FS195="","",[2]相关演算!FS195)</f>
        <v/>
      </c>
      <c r="FT195" s="228" t="str">
        <f>IF([2]相关演算!FT195="","",[2]相关演算!FT195)</f>
        <v/>
      </c>
      <c r="FU195" s="228" t="str">
        <f>IF([2]相关演算!FU195="","",[2]相关演算!FU195)</f>
        <v/>
      </c>
      <c r="FV195" s="228" t="str">
        <f>IF([2]相关演算!FV195="","",[2]相关演算!FV195)</f>
        <v/>
      </c>
      <c r="FW195" s="228" t="str">
        <f>IF([2]相关演算!FW195="","",[2]相关演算!FW195)</f>
        <v/>
      </c>
      <c r="FX195" s="228" t="str">
        <f>IF([2]相关演算!FX195="","",[2]相关演算!FX195)</f>
        <v/>
      </c>
      <c r="FY195" s="228" t="str">
        <f>IF([2]相关演算!FY195="","",[2]相关演算!FY195)</f>
        <v/>
      </c>
      <c r="FZ195" s="228" t="str">
        <f>IF([2]相关演算!FZ195="","",[2]相关演算!FZ195)</f>
        <v/>
      </c>
      <c r="GA195" s="228" t="str">
        <f>IF([2]相关演算!GA195="","",[2]相关演算!GA195)</f>
        <v/>
      </c>
      <c r="GB195" s="228" t="str">
        <f>IF([2]相关演算!GB195="","",[2]相关演算!GB195)</f>
        <v/>
      </c>
      <c r="GC195" s="228" t="str">
        <f>IF([2]相关演算!GC195="","",[2]相关演算!GC195)</f>
        <v/>
      </c>
      <c r="GD195" s="228" t="str">
        <f>IF([2]相关演算!GD195="","",[2]相关演算!GD195)</f>
        <v/>
      </c>
      <c r="GE195" s="228" t="str">
        <f>IF([2]相关演算!GE195="","",[2]相关演算!GE195)</f>
        <v/>
      </c>
      <c r="GF195" s="228" t="str">
        <f>IF([2]相关演算!GF195="","",[2]相关演算!GF195)</f>
        <v/>
      </c>
      <c r="GG195" s="228" t="str">
        <f>IF([2]相关演算!GG195="","",[2]相关演算!GG195)</f>
        <v/>
      </c>
      <c r="GH195" s="228" t="str">
        <f>IF([2]相关演算!GH195="","",[2]相关演算!GH195)</f>
        <v/>
      </c>
      <c r="GI195" s="228" t="str">
        <f>IF([2]相关演算!GI195="","",[2]相关演算!GI195)</f>
        <v/>
      </c>
      <c r="GJ195" s="228" t="str">
        <f>IF([2]相关演算!GJ195="","",[2]相关演算!GJ195)</f>
        <v/>
      </c>
      <c r="GK195" s="228" t="str">
        <f>IF([2]相关演算!GK195="","",[2]相关演算!GK195)</f>
        <v/>
      </c>
      <c r="GL195" s="228" t="str">
        <f>IF([2]相关演算!GL195="","",[2]相关演算!GL195)</f>
        <v/>
      </c>
      <c r="GM195" s="228" t="str">
        <f>IF([2]相关演算!GM195="","",[2]相关演算!GM195)</f>
        <v/>
      </c>
      <c r="GN195" s="228" t="str">
        <f>IF([2]相关演算!GN195="","",[2]相关演算!GN195)</f>
        <v/>
      </c>
      <c r="GO195" s="228" t="str">
        <f>IF([2]相关演算!GO195="","",[2]相关演算!GO195)</f>
        <v/>
      </c>
      <c r="GP195" s="228" t="str">
        <f>IF([2]相关演算!GP195="","",[2]相关演算!GP195)</f>
        <v/>
      </c>
      <c r="GQ195" s="228" t="str">
        <f>IF([2]相关演算!GQ195="","",[2]相关演算!GQ195)</f>
        <v/>
      </c>
      <c r="GR195" s="228" t="str">
        <f>IF([2]相关演算!GR195="","",[2]相关演算!GR195)</f>
        <v/>
      </c>
      <c r="GS195" s="228" t="str">
        <f>IF([2]相关演算!GS195="","",[2]相关演算!GS195)</f>
        <v/>
      </c>
      <c r="GT195" s="228" t="str">
        <f>IF([2]相关演算!GT195="","",[2]相关演算!GT195)</f>
        <v/>
      </c>
      <c r="GU195" s="228" t="str">
        <f>IF([2]相关演算!GU195="","",[2]相关演算!GU195)</f>
        <v/>
      </c>
      <c r="GV195" s="228" t="str">
        <f>IF([2]相关演算!GV195="","",[2]相关演算!GV195)</f>
        <v/>
      </c>
      <c r="GW195" s="228" t="str">
        <f>IF([2]相关演算!GW195="","",[2]相关演算!GW195)</f>
        <v/>
      </c>
      <c r="GX195" s="228" t="str">
        <f>IF([2]相关演算!GX195="","",[2]相关演算!GX195)</f>
        <v/>
      </c>
      <c r="GY195" s="228" t="str">
        <f>IF([2]相关演算!GY195="","",[2]相关演算!GY195)</f>
        <v/>
      </c>
      <c r="GZ195" s="228" t="str">
        <f>IF([2]相关演算!GZ195="","",[2]相关演算!GZ195)</f>
        <v/>
      </c>
    </row>
    <row r="196" spans="1:208">
      <c r="A196" s="228" t="str">
        <f>IF([2]相关演算!A196="","",[2]相关演算!A196)</f>
        <v/>
      </c>
      <c r="B196" s="228" t="str">
        <f>IF([2]相关演算!B196="","",[2]相关演算!B196)</f>
        <v/>
      </c>
      <c r="C196" s="228" t="str">
        <f>IF([2]相关演算!C196="","",[2]相关演算!C196)</f>
        <v/>
      </c>
      <c r="D196" s="228" t="str">
        <f>IF([2]相关演算!D196="","",[2]相关演算!D196)</f>
        <v/>
      </c>
      <c r="E196" s="228" t="str">
        <f>IF([2]相关演算!E196="","",[2]相关演算!E196)</f>
        <v/>
      </c>
      <c r="F196" s="228" t="str">
        <f>IF([2]相关演算!F196="","",[2]相关演算!F196)</f>
        <v/>
      </c>
      <c r="G196" s="228" t="str">
        <f>IF([2]相关演算!G196="","",[2]相关演算!G196)</f>
        <v/>
      </c>
      <c r="H196" s="228" t="str">
        <f>IF([2]相关演算!H196="","",[2]相关演算!H196)</f>
        <v/>
      </c>
      <c r="I196" s="228" t="str">
        <f>IF([2]相关演算!I196="","",[2]相关演算!I196)</f>
        <v/>
      </c>
      <c r="J196" s="228" t="str">
        <f>IF([2]相关演算!J196="","",[2]相关演算!J196)</f>
        <v/>
      </c>
      <c r="K196" s="228" t="str">
        <f>IF([2]相关演算!K196="","",[2]相关演算!K196)</f>
        <v/>
      </c>
      <c r="L196" s="228" t="str">
        <f>IF([2]相关演算!L196="","",[2]相关演算!L196)</f>
        <v/>
      </c>
      <c r="M196" s="228" t="str">
        <f>IF([2]相关演算!M196="","",[2]相关演算!M196)</f>
        <v/>
      </c>
      <c r="N196" s="228" t="str">
        <f>IF([2]相关演算!N196="","",[2]相关演算!N196)</f>
        <v/>
      </c>
      <c r="O196" s="228" t="str">
        <f>IF([2]相关演算!O196="","",[2]相关演算!O196)</f>
        <v/>
      </c>
      <c r="P196" s="228" t="str">
        <f>IF([2]相关演算!P196="","",[2]相关演算!P196)</f>
        <v/>
      </c>
      <c r="Q196" s="228" t="str">
        <f>IF([2]相关演算!Q196="","",[2]相关演算!Q196)</f>
        <v/>
      </c>
      <c r="R196" s="228" t="str">
        <f>IF([2]相关演算!R196="","",[2]相关演算!R196)</f>
        <v/>
      </c>
      <c r="S196" s="228" t="str">
        <f>IF([2]相关演算!S196="","",[2]相关演算!S196)</f>
        <v/>
      </c>
      <c r="T196" s="228" t="str">
        <f>IF([2]相关演算!T196="","",[2]相关演算!T196)</f>
        <v/>
      </c>
      <c r="U196" s="228" t="str">
        <f>IF([2]相关演算!U196="","",[2]相关演算!U196)</f>
        <v/>
      </c>
      <c r="V196" s="228" t="str">
        <f>IF([2]相关演算!V196="","",[2]相关演算!V196)</f>
        <v/>
      </c>
      <c r="W196" s="228" t="str">
        <f>IF([2]相关演算!W196="","",[2]相关演算!W196)</f>
        <v/>
      </c>
      <c r="X196" s="228" t="str">
        <f>IF([2]相关演算!X196="","",[2]相关演算!X196)</f>
        <v/>
      </c>
      <c r="Y196" s="228" t="str">
        <f>IF([2]相关演算!Y196="","",[2]相关演算!Y196)</f>
        <v/>
      </c>
      <c r="Z196" s="228" t="str">
        <f>IF([2]相关演算!Z196="","",[2]相关演算!Z196)</f>
        <v/>
      </c>
      <c r="AA196" s="228" t="str">
        <f>IF([2]相关演算!AA196="","",[2]相关演算!AA196)</f>
        <v/>
      </c>
      <c r="AB196" s="228" t="str">
        <f>IF([2]相关演算!AB196="","",[2]相关演算!AB196)</f>
        <v/>
      </c>
      <c r="AC196" s="228" t="str">
        <f>IF([2]相关演算!AC196="","",[2]相关演算!AC196)</f>
        <v/>
      </c>
      <c r="AD196" s="228" t="str">
        <f>IF([2]相关演算!AD196="","",[2]相关演算!AD196)</f>
        <v/>
      </c>
      <c r="AE196" s="228" t="str">
        <f>IF([2]相关演算!AE196="","",[2]相关演算!AE196)</f>
        <v/>
      </c>
      <c r="AF196" s="228" t="str">
        <f>IF([2]相关演算!AF196="","",[2]相关演算!AF196)</f>
        <v/>
      </c>
      <c r="AG196" s="228" t="str">
        <f>IF([2]相关演算!AG196="","",[2]相关演算!AG196)</f>
        <v/>
      </c>
      <c r="AH196" s="228" t="str">
        <f>IF([2]相关演算!AH196="","",[2]相关演算!AH196)</f>
        <v/>
      </c>
      <c r="AI196" s="228" t="str">
        <f>IF([2]相关演算!AI196="","",[2]相关演算!AI196)</f>
        <v/>
      </c>
      <c r="AJ196" s="228" t="str">
        <f>IF([2]相关演算!AJ196="","",[2]相关演算!AJ196)</f>
        <v/>
      </c>
      <c r="AK196" s="228" t="str">
        <f>IF([2]相关演算!AK196="","",[2]相关演算!AK196)</f>
        <v/>
      </c>
      <c r="AL196" s="228" t="str">
        <f>IF([2]相关演算!AL196="","",[2]相关演算!AL196)</f>
        <v/>
      </c>
      <c r="AM196" s="228" t="str">
        <f>IF([2]相关演算!AM196="","",[2]相关演算!AM196)</f>
        <v/>
      </c>
      <c r="AN196" s="228" t="str">
        <f>IF([2]相关演算!AN196="","",[2]相关演算!AN196)</f>
        <v/>
      </c>
      <c r="AO196" s="228" t="str">
        <f>IF([2]相关演算!AO196="","",[2]相关演算!AO196)</f>
        <v/>
      </c>
      <c r="AP196" s="228" t="str">
        <f>IF([2]相关演算!AP196="","",[2]相关演算!AP196)</f>
        <v/>
      </c>
      <c r="AQ196" s="228" t="str">
        <f>IF([2]相关演算!AQ196="","",[2]相关演算!AQ196)</f>
        <v/>
      </c>
      <c r="AR196" s="228" t="str">
        <f>IF([2]相关演算!AR196="","",[2]相关演算!AR196)</f>
        <v/>
      </c>
      <c r="AS196" s="228" t="str">
        <f>IF([2]相关演算!AS196="","",[2]相关演算!AS196)</f>
        <v/>
      </c>
      <c r="AT196" s="228" t="str">
        <f>IF([2]相关演算!AT196="","",[2]相关演算!AT196)</f>
        <v/>
      </c>
      <c r="AU196" s="228" t="str">
        <f>IF([2]相关演算!AU196="","",[2]相关演算!AU196)</f>
        <v/>
      </c>
      <c r="AV196" s="228" t="str">
        <f>IF([2]相关演算!AV196="","",[2]相关演算!AV196)</f>
        <v/>
      </c>
      <c r="AW196" s="228" t="str">
        <f>IF([2]相关演算!AW196="","",[2]相关演算!AW196)</f>
        <v/>
      </c>
      <c r="AX196" s="228" t="str">
        <f>IF([2]相关演算!AX196="","",[2]相关演算!AX196)</f>
        <v/>
      </c>
      <c r="AY196" s="228" t="str">
        <f>IF([2]相关演算!AY196="","",[2]相关演算!AY196)</f>
        <v/>
      </c>
      <c r="AZ196" s="228" t="str">
        <f>IF([2]相关演算!AZ196="","",[2]相关演算!AZ196)</f>
        <v/>
      </c>
      <c r="BA196" s="228" t="str">
        <f>IF([2]相关演算!BA196="","",[2]相关演算!BA196)</f>
        <v/>
      </c>
      <c r="BB196" s="228" t="str">
        <f>IF([2]相关演算!BB196="","",[2]相关演算!BB196)</f>
        <v/>
      </c>
      <c r="BC196" s="228" t="str">
        <f>IF([2]相关演算!BC196="","",[2]相关演算!BC196)</f>
        <v/>
      </c>
      <c r="BD196" s="228" t="str">
        <f>IF([2]相关演算!BD196="","",[2]相关演算!BD196)</f>
        <v/>
      </c>
      <c r="BE196" s="228" t="str">
        <f>IF([2]相关演算!BE196="","",[2]相关演算!BE196)</f>
        <v/>
      </c>
      <c r="BF196" s="228" t="str">
        <f>IF([2]相关演算!BF196="","",[2]相关演算!BF196)</f>
        <v/>
      </c>
      <c r="BG196" s="228" t="str">
        <f>IF([2]相关演算!BG196="","",[2]相关演算!BG196)</f>
        <v/>
      </c>
      <c r="BH196" s="228" t="str">
        <f>IF([2]相关演算!BH196="","",[2]相关演算!BH196)</f>
        <v/>
      </c>
      <c r="BI196" s="228" t="str">
        <f>IF([2]相关演算!BI196="","",[2]相关演算!BI196)</f>
        <v/>
      </c>
      <c r="BJ196" s="228" t="str">
        <f>IF([2]相关演算!BJ196="","",[2]相关演算!BJ196)</f>
        <v/>
      </c>
      <c r="BK196" s="228" t="str">
        <f>IF([2]相关演算!BK196="","",[2]相关演算!BK196)</f>
        <v/>
      </c>
      <c r="BL196" s="228" t="str">
        <f>IF([2]相关演算!BL196="","",[2]相关演算!BL196)</f>
        <v/>
      </c>
      <c r="BM196" s="228" t="str">
        <f>IF([2]相关演算!BM196="","",[2]相关演算!BM196)</f>
        <v/>
      </c>
      <c r="BN196" s="228" t="str">
        <f>IF([2]相关演算!BN196="","",[2]相关演算!BN196)</f>
        <v/>
      </c>
      <c r="BO196" s="228" t="str">
        <f>IF([2]相关演算!BO196="","",[2]相关演算!BO196)</f>
        <v/>
      </c>
      <c r="BP196" s="228" t="str">
        <f>IF([2]相关演算!BP196="","",[2]相关演算!BP196)</f>
        <v/>
      </c>
      <c r="BQ196" s="228" t="str">
        <f>IF([2]相关演算!BQ196="","",[2]相关演算!BQ196)</f>
        <v/>
      </c>
      <c r="BR196" s="228" t="str">
        <f>IF([2]相关演算!BR196="","",[2]相关演算!BR196)</f>
        <v/>
      </c>
      <c r="BS196" s="228" t="str">
        <f>IF([2]相关演算!BS196="","",[2]相关演算!BS196)</f>
        <v/>
      </c>
      <c r="BT196" s="228" t="str">
        <f>IF([2]相关演算!BT196="","",[2]相关演算!BT196)</f>
        <v/>
      </c>
      <c r="BU196" s="228" t="str">
        <f>IF([2]相关演算!BU196="","",[2]相关演算!BU196)</f>
        <v/>
      </c>
      <c r="BV196" s="228" t="str">
        <f>IF([2]相关演算!BV196="","",[2]相关演算!BV196)</f>
        <v/>
      </c>
      <c r="BW196" s="228" t="str">
        <f>IF([2]相关演算!BW196="","",[2]相关演算!BW196)</f>
        <v/>
      </c>
      <c r="BX196" s="228" t="str">
        <f>IF([2]相关演算!BX196="","",[2]相关演算!BX196)</f>
        <v/>
      </c>
      <c r="BY196" s="228" t="str">
        <f>IF([2]相关演算!BY196="","",[2]相关演算!BY196)</f>
        <v/>
      </c>
      <c r="BZ196" s="228" t="str">
        <f>IF([2]相关演算!BZ196="","",[2]相关演算!BZ196)</f>
        <v/>
      </c>
      <c r="CA196" s="228" t="str">
        <f>IF([2]相关演算!CA196="","",[2]相关演算!CA196)</f>
        <v/>
      </c>
      <c r="CB196" s="228" t="str">
        <f>IF([2]相关演算!CB196="","",[2]相关演算!CB196)</f>
        <v/>
      </c>
      <c r="CC196" s="228" t="str">
        <f>IF([2]相关演算!CC196="","",[2]相关演算!CC196)</f>
        <v/>
      </c>
      <c r="CD196" s="228" t="str">
        <f>IF([2]相关演算!CD196="","",[2]相关演算!CD196)</f>
        <v/>
      </c>
      <c r="CE196" s="228" t="str">
        <f>IF([2]相关演算!CE196="","",[2]相关演算!CE196)</f>
        <v/>
      </c>
      <c r="CF196" s="228" t="str">
        <f>IF([2]相关演算!CF196="","",[2]相关演算!CF196)</f>
        <v/>
      </c>
      <c r="CG196" s="228" t="str">
        <f>IF([2]相关演算!CG196="","",[2]相关演算!CG196)</f>
        <v/>
      </c>
      <c r="CH196" s="228" t="str">
        <f>IF([2]相关演算!CH196="","",[2]相关演算!CH196)</f>
        <v/>
      </c>
      <c r="CI196" s="228" t="str">
        <f>IF([2]相关演算!CI196="","",[2]相关演算!CI196)</f>
        <v/>
      </c>
      <c r="CJ196" s="228" t="str">
        <f>IF([2]相关演算!CJ196="","",[2]相关演算!CJ196)</f>
        <v/>
      </c>
      <c r="CK196" s="228" t="str">
        <f>IF([2]相关演算!CK196="","",[2]相关演算!CK196)</f>
        <v/>
      </c>
      <c r="CL196" s="228" t="str">
        <f>IF([2]相关演算!CL196="","",[2]相关演算!CL196)</f>
        <v/>
      </c>
      <c r="CM196" s="228" t="str">
        <f>IF([2]相关演算!CM196="","",[2]相关演算!CM196)</f>
        <v/>
      </c>
      <c r="CN196" s="228" t="str">
        <f>IF([2]相关演算!CN196="","",[2]相关演算!CN196)</f>
        <v/>
      </c>
      <c r="CO196" s="228" t="str">
        <f>IF([2]相关演算!CO196="","",[2]相关演算!CO196)</f>
        <v/>
      </c>
      <c r="CP196" s="228" t="str">
        <f>IF([2]相关演算!CP196="","",[2]相关演算!CP196)</f>
        <v/>
      </c>
      <c r="CQ196" s="228" t="str">
        <f>IF([2]相关演算!CQ196="","",[2]相关演算!CQ196)</f>
        <v/>
      </c>
      <c r="CR196" s="228" t="str">
        <f>IF([2]相关演算!CR196="","",[2]相关演算!CR196)</f>
        <v/>
      </c>
      <c r="CS196" s="228" t="str">
        <f>IF([2]相关演算!CS196="","",[2]相关演算!CS196)</f>
        <v/>
      </c>
      <c r="CT196" s="228" t="str">
        <f>IF([2]相关演算!CT196="","",[2]相关演算!CT196)</f>
        <v/>
      </c>
      <c r="CU196" s="228" t="str">
        <f>IF([2]相关演算!CU196="","",[2]相关演算!CU196)</f>
        <v/>
      </c>
      <c r="CV196" s="228" t="str">
        <f>IF([2]相关演算!CV196="","",[2]相关演算!CV196)</f>
        <v/>
      </c>
      <c r="CW196" s="228" t="str">
        <f>IF([2]相关演算!CW196="","",[2]相关演算!CW196)</f>
        <v/>
      </c>
      <c r="CX196" s="228" t="str">
        <f>IF([2]相关演算!CX196="","",[2]相关演算!CX196)</f>
        <v/>
      </c>
      <c r="CY196" s="228" t="str">
        <f>IF([2]相关演算!CY196="","",[2]相关演算!CY196)</f>
        <v/>
      </c>
      <c r="CZ196" s="228" t="str">
        <f>IF([2]相关演算!CZ196="","",[2]相关演算!CZ196)</f>
        <v/>
      </c>
      <c r="DA196" s="228" t="str">
        <f>IF([2]相关演算!DA196="","",[2]相关演算!DA196)</f>
        <v/>
      </c>
      <c r="DB196" s="228" t="str">
        <f>IF([2]相关演算!DB196="","",[2]相关演算!DB196)</f>
        <v/>
      </c>
      <c r="DC196" s="228" t="str">
        <f>IF([2]相关演算!DC196="","",[2]相关演算!DC196)</f>
        <v/>
      </c>
      <c r="DD196" s="228" t="str">
        <f>IF([2]相关演算!DD196="","",[2]相关演算!DD196)</f>
        <v/>
      </c>
      <c r="DE196" s="228" t="str">
        <f>IF([2]相关演算!DE196="","",[2]相关演算!DE196)</f>
        <v/>
      </c>
      <c r="DF196" s="228" t="str">
        <f>IF([2]相关演算!DF196="","",[2]相关演算!DF196)</f>
        <v/>
      </c>
      <c r="DG196" s="228" t="str">
        <f>IF([2]相关演算!DG196="","",[2]相关演算!DG196)</f>
        <v/>
      </c>
      <c r="DH196" s="228" t="str">
        <f>IF([2]相关演算!DH196="","",[2]相关演算!DH196)</f>
        <v/>
      </c>
      <c r="DI196" s="228" t="str">
        <f>IF([2]相关演算!DI196="","",[2]相关演算!DI196)</f>
        <v/>
      </c>
      <c r="DJ196" s="228" t="str">
        <f>IF([2]相关演算!DJ196="","",[2]相关演算!DJ196)</f>
        <v/>
      </c>
      <c r="DK196" s="228" t="str">
        <f>IF([2]相关演算!DK196="","",[2]相关演算!DK196)</f>
        <v/>
      </c>
      <c r="DL196" s="228" t="str">
        <f>IF([2]相关演算!DL196="","",[2]相关演算!DL196)</f>
        <v/>
      </c>
      <c r="DM196" s="228" t="str">
        <f>IF([2]相关演算!DM196="","",[2]相关演算!DM196)</f>
        <v/>
      </c>
      <c r="DN196" s="228" t="str">
        <f>IF([2]相关演算!DN196="","",[2]相关演算!DN196)</f>
        <v/>
      </c>
      <c r="DO196" s="228" t="str">
        <f>IF([2]相关演算!DO196="","",[2]相关演算!DO196)</f>
        <v/>
      </c>
      <c r="DP196" s="228" t="str">
        <f>IF([2]相关演算!DP196="","",[2]相关演算!DP196)</f>
        <v/>
      </c>
      <c r="DQ196" s="228" t="str">
        <f>IF([2]相关演算!DQ196="","",[2]相关演算!DQ196)</f>
        <v/>
      </c>
      <c r="DR196" s="228" t="str">
        <f>IF([2]相关演算!DR196="","",[2]相关演算!DR196)</f>
        <v/>
      </c>
      <c r="DS196" s="228" t="str">
        <f>IF([2]相关演算!DS196="","",[2]相关演算!DS196)</f>
        <v/>
      </c>
      <c r="DT196" s="228" t="str">
        <f>IF([2]相关演算!DT196="","",[2]相关演算!DT196)</f>
        <v/>
      </c>
      <c r="DU196" s="228" t="str">
        <f>IF([2]相关演算!DU196="","",[2]相关演算!DU196)</f>
        <v/>
      </c>
      <c r="DV196" s="228" t="str">
        <f>IF([2]相关演算!DV196="","",[2]相关演算!DV196)</f>
        <v/>
      </c>
      <c r="DW196" s="228" t="str">
        <f>IF([2]相关演算!DW196="","",[2]相关演算!DW196)</f>
        <v/>
      </c>
      <c r="DX196" s="228" t="str">
        <f>IF([2]相关演算!DX196="","",[2]相关演算!DX196)</f>
        <v/>
      </c>
      <c r="DY196" s="228" t="str">
        <f>IF([2]相关演算!DY196="","",[2]相关演算!DY196)</f>
        <v/>
      </c>
      <c r="DZ196" s="228" t="str">
        <f>IF([2]相关演算!DZ196="","",[2]相关演算!DZ196)</f>
        <v/>
      </c>
      <c r="EA196" s="228" t="str">
        <f>IF([2]相关演算!EA196="","",[2]相关演算!EA196)</f>
        <v/>
      </c>
      <c r="EB196" s="228" t="str">
        <f>IF([2]相关演算!EB196="","",[2]相关演算!EB196)</f>
        <v/>
      </c>
      <c r="EC196" s="228" t="str">
        <f>IF([2]相关演算!EC196="","",[2]相关演算!EC196)</f>
        <v/>
      </c>
      <c r="ED196" s="228" t="str">
        <f>IF([2]相关演算!ED196="","",[2]相关演算!ED196)</f>
        <v/>
      </c>
      <c r="EE196" s="228" t="str">
        <f>IF([2]相关演算!EE196="","",[2]相关演算!EE196)</f>
        <v/>
      </c>
      <c r="EF196" s="228" t="str">
        <f>IF([2]相关演算!EF196="","",[2]相关演算!EF196)</f>
        <v/>
      </c>
      <c r="EG196" s="228" t="str">
        <f>IF([2]相关演算!EG196="","",[2]相关演算!EG196)</f>
        <v/>
      </c>
      <c r="EH196" s="228" t="str">
        <f>IF([2]相关演算!EH196="","",[2]相关演算!EH196)</f>
        <v/>
      </c>
      <c r="EI196" s="228" t="str">
        <f>IF([2]相关演算!EI196="","",[2]相关演算!EI196)</f>
        <v/>
      </c>
      <c r="EJ196" s="228" t="str">
        <f>IF([2]相关演算!EJ196="","",[2]相关演算!EJ196)</f>
        <v/>
      </c>
      <c r="EK196" s="228" t="str">
        <f>IF([2]相关演算!EK196="","",[2]相关演算!EK196)</f>
        <v/>
      </c>
      <c r="EL196" s="228" t="str">
        <f>IF([2]相关演算!EL196="","",[2]相关演算!EL196)</f>
        <v/>
      </c>
      <c r="EM196" s="228" t="str">
        <f>IF([2]相关演算!EM196="","",[2]相关演算!EM196)</f>
        <v/>
      </c>
      <c r="EN196" s="228" t="str">
        <f>IF([2]相关演算!EN196="","",[2]相关演算!EN196)</f>
        <v/>
      </c>
      <c r="EO196" s="228" t="str">
        <f>IF([2]相关演算!EO196="","",[2]相关演算!EO196)</f>
        <v/>
      </c>
      <c r="EP196" s="228" t="str">
        <f>IF([2]相关演算!EP196="","",[2]相关演算!EP196)</f>
        <v/>
      </c>
      <c r="EQ196" s="228" t="str">
        <f>IF([2]相关演算!EQ196="","",[2]相关演算!EQ196)</f>
        <v/>
      </c>
      <c r="ER196" s="228" t="str">
        <f>IF([2]相关演算!ER196="","",[2]相关演算!ER196)</f>
        <v/>
      </c>
      <c r="ES196" s="228" t="str">
        <f>IF([2]相关演算!ES196="","",[2]相关演算!ES196)</f>
        <v/>
      </c>
      <c r="ET196" s="228" t="str">
        <f>IF([2]相关演算!ET196="","",[2]相关演算!ET196)</f>
        <v/>
      </c>
      <c r="EU196" s="228" t="str">
        <f>IF([2]相关演算!EU196="","",[2]相关演算!EU196)</f>
        <v/>
      </c>
      <c r="EV196" s="228" t="str">
        <f>IF([2]相关演算!EV196="","",[2]相关演算!EV196)</f>
        <v/>
      </c>
      <c r="EW196" s="228" t="str">
        <f>IF([2]相关演算!EW196="","",[2]相关演算!EW196)</f>
        <v/>
      </c>
      <c r="EX196" s="228" t="str">
        <f>IF([2]相关演算!EX196="","",[2]相关演算!EX196)</f>
        <v/>
      </c>
      <c r="EY196" s="228" t="str">
        <f>IF([2]相关演算!EY196="","",[2]相关演算!EY196)</f>
        <v/>
      </c>
      <c r="EZ196" s="228" t="str">
        <f>IF([2]相关演算!EZ196="","",[2]相关演算!EZ196)</f>
        <v/>
      </c>
      <c r="FA196" s="228" t="str">
        <f>IF([2]相关演算!FA196="","",[2]相关演算!FA196)</f>
        <v/>
      </c>
      <c r="FB196" s="228" t="str">
        <f>IF([2]相关演算!FB196="","",[2]相关演算!FB196)</f>
        <v/>
      </c>
      <c r="FC196" s="228" t="str">
        <f>IF([2]相关演算!FC196="","",[2]相关演算!FC196)</f>
        <v/>
      </c>
      <c r="FD196" s="228" t="str">
        <f>IF([2]相关演算!FD196="","",[2]相关演算!FD196)</f>
        <v/>
      </c>
      <c r="FE196" s="228" t="str">
        <f>IF([2]相关演算!FE196="","",[2]相关演算!FE196)</f>
        <v/>
      </c>
      <c r="FF196" s="228" t="str">
        <f>IF([2]相关演算!FF196="","",[2]相关演算!FF196)</f>
        <v/>
      </c>
      <c r="FG196" s="228" t="str">
        <f>IF([2]相关演算!FG196="","",[2]相关演算!FG196)</f>
        <v/>
      </c>
      <c r="FH196" s="228">
        <f>IF([2]相关演算!FH196="","",[2]相关演算!FH196)</f>
        <v>10181</v>
      </c>
      <c r="FI196" s="228" t="str">
        <f>IF([2]相关演算!FI196="","",[2]相关演算!FI196)</f>
        <v/>
      </c>
      <c r="FJ196" s="228" t="str">
        <f>IF([2]相关演算!FJ196="","",[2]相关演算!FJ196)</f>
        <v/>
      </c>
      <c r="FK196" s="228" t="str">
        <f>IF([2]相关演算!FK196="","",[2]相关演算!FK196)</f>
        <v/>
      </c>
      <c r="FL196" s="228" t="str">
        <f>IF([2]相关演算!FL196="","",[2]相关演算!FL196)</f>
        <v/>
      </c>
      <c r="FM196" s="228" t="str">
        <f>IF([2]相关演算!FM196="","",[2]相关演算!FM196)</f>
        <v/>
      </c>
      <c r="FN196" s="228" t="str">
        <f>IF([2]相关演算!FN196="","",[2]相关演算!FN196)</f>
        <v/>
      </c>
      <c r="FO196" s="228" t="str">
        <f>IF([2]相关演算!FO196="","",[2]相关演算!FO196)</f>
        <v/>
      </c>
      <c r="FP196" s="228" t="str">
        <f>IF([2]相关演算!FP196="","",[2]相关演算!FP196)</f>
        <v/>
      </c>
      <c r="FQ196" s="228" t="str">
        <f>IF([2]相关演算!FQ196="","",[2]相关演算!FQ196)</f>
        <v/>
      </c>
      <c r="FR196" s="228" t="str">
        <f>IF([2]相关演算!FR196="","",[2]相关演算!FR196)</f>
        <v/>
      </c>
      <c r="FS196" s="228" t="str">
        <f>IF([2]相关演算!FS196="","",[2]相关演算!FS196)</f>
        <v/>
      </c>
      <c r="FT196" s="228" t="str">
        <f>IF([2]相关演算!FT196="","",[2]相关演算!FT196)</f>
        <v/>
      </c>
      <c r="FU196" s="228" t="str">
        <f>IF([2]相关演算!FU196="","",[2]相关演算!FU196)</f>
        <v/>
      </c>
      <c r="FV196" s="228" t="str">
        <f>IF([2]相关演算!FV196="","",[2]相关演算!FV196)</f>
        <v/>
      </c>
      <c r="FW196" s="228" t="str">
        <f>IF([2]相关演算!FW196="","",[2]相关演算!FW196)</f>
        <v/>
      </c>
      <c r="FX196" s="228" t="str">
        <f>IF([2]相关演算!FX196="","",[2]相关演算!FX196)</f>
        <v/>
      </c>
      <c r="FY196" s="228" t="str">
        <f>IF([2]相关演算!FY196="","",[2]相关演算!FY196)</f>
        <v/>
      </c>
      <c r="FZ196" s="228" t="str">
        <f>IF([2]相关演算!FZ196="","",[2]相关演算!FZ196)</f>
        <v/>
      </c>
      <c r="GA196" s="228" t="str">
        <f>IF([2]相关演算!GA196="","",[2]相关演算!GA196)</f>
        <v/>
      </c>
      <c r="GB196" s="228" t="str">
        <f>IF([2]相关演算!GB196="","",[2]相关演算!GB196)</f>
        <v/>
      </c>
      <c r="GC196" s="228" t="str">
        <f>IF([2]相关演算!GC196="","",[2]相关演算!GC196)</f>
        <v/>
      </c>
      <c r="GD196" s="228" t="str">
        <f>IF([2]相关演算!GD196="","",[2]相关演算!GD196)</f>
        <v/>
      </c>
      <c r="GE196" s="228" t="str">
        <f>IF([2]相关演算!GE196="","",[2]相关演算!GE196)</f>
        <v/>
      </c>
      <c r="GF196" s="228" t="str">
        <f>IF([2]相关演算!GF196="","",[2]相关演算!GF196)</f>
        <v/>
      </c>
      <c r="GG196" s="228" t="str">
        <f>IF([2]相关演算!GG196="","",[2]相关演算!GG196)</f>
        <v/>
      </c>
      <c r="GH196" s="228" t="str">
        <f>IF([2]相关演算!GH196="","",[2]相关演算!GH196)</f>
        <v/>
      </c>
      <c r="GI196" s="228" t="str">
        <f>IF([2]相关演算!GI196="","",[2]相关演算!GI196)</f>
        <v/>
      </c>
      <c r="GJ196" s="228" t="str">
        <f>IF([2]相关演算!GJ196="","",[2]相关演算!GJ196)</f>
        <v/>
      </c>
      <c r="GK196" s="228" t="str">
        <f>IF([2]相关演算!GK196="","",[2]相关演算!GK196)</f>
        <v/>
      </c>
      <c r="GL196" s="228" t="str">
        <f>IF([2]相关演算!GL196="","",[2]相关演算!GL196)</f>
        <v/>
      </c>
      <c r="GM196" s="228" t="str">
        <f>IF([2]相关演算!GM196="","",[2]相关演算!GM196)</f>
        <v/>
      </c>
      <c r="GN196" s="228" t="str">
        <f>IF([2]相关演算!GN196="","",[2]相关演算!GN196)</f>
        <v/>
      </c>
      <c r="GO196" s="228" t="str">
        <f>IF([2]相关演算!GO196="","",[2]相关演算!GO196)</f>
        <v/>
      </c>
      <c r="GP196" s="228" t="str">
        <f>IF([2]相关演算!GP196="","",[2]相关演算!GP196)</f>
        <v/>
      </c>
      <c r="GQ196" s="228" t="str">
        <f>IF([2]相关演算!GQ196="","",[2]相关演算!GQ196)</f>
        <v/>
      </c>
      <c r="GR196" s="228" t="str">
        <f>IF([2]相关演算!GR196="","",[2]相关演算!GR196)</f>
        <v/>
      </c>
      <c r="GS196" s="228" t="str">
        <f>IF([2]相关演算!GS196="","",[2]相关演算!GS196)</f>
        <v/>
      </c>
      <c r="GT196" s="228" t="str">
        <f>IF([2]相关演算!GT196="","",[2]相关演算!GT196)</f>
        <v/>
      </c>
      <c r="GU196" s="228" t="str">
        <f>IF([2]相关演算!GU196="","",[2]相关演算!GU196)</f>
        <v/>
      </c>
      <c r="GV196" s="228" t="str">
        <f>IF([2]相关演算!GV196="","",[2]相关演算!GV196)</f>
        <v/>
      </c>
      <c r="GW196" s="228" t="str">
        <f>IF([2]相关演算!GW196="","",[2]相关演算!GW196)</f>
        <v/>
      </c>
      <c r="GX196" s="228" t="str">
        <f>IF([2]相关演算!GX196="","",[2]相关演算!GX196)</f>
        <v/>
      </c>
      <c r="GY196" s="228" t="str">
        <f>IF([2]相关演算!GY196="","",[2]相关演算!GY196)</f>
        <v/>
      </c>
      <c r="GZ196" s="228" t="str">
        <f>IF([2]相关演算!GZ196="","",[2]相关演算!GZ196)</f>
        <v/>
      </c>
    </row>
    <row r="197" spans="1:208">
      <c r="A197" s="228" t="str">
        <f>IF([2]相关演算!A197="","",[2]相关演算!A197)</f>
        <v/>
      </c>
      <c r="B197" s="228" t="str">
        <f>IF([2]相关演算!B197="","",[2]相关演算!B197)</f>
        <v/>
      </c>
      <c r="C197" s="228" t="str">
        <f>IF([2]相关演算!C197="","",[2]相关演算!C197)</f>
        <v/>
      </c>
      <c r="D197" s="228" t="str">
        <f>IF([2]相关演算!D197="","",[2]相关演算!D197)</f>
        <v/>
      </c>
      <c r="E197" s="228" t="str">
        <f>IF([2]相关演算!E197="","",[2]相关演算!E197)</f>
        <v/>
      </c>
      <c r="F197" s="228" t="str">
        <f>IF([2]相关演算!F197="","",[2]相关演算!F197)</f>
        <v/>
      </c>
      <c r="G197" s="228" t="str">
        <f>IF([2]相关演算!G197="","",[2]相关演算!G197)</f>
        <v/>
      </c>
      <c r="H197" s="228" t="str">
        <f>IF([2]相关演算!H197="","",[2]相关演算!H197)</f>
        <v/>
      </c>
      <c r="I197" s="228" t="str">
        <f>IF([2]相关演算!I197="","",[2]相关演算!I197)</f>
        <v/>
      </c>
      <c r="J197" s="228" t="str">
        <f>IF([2]相关演算!J197="","",[2]相关演算!J197)</f>
        <v/>
      </c>
      <c r="K197" s="228" t="str">
        <f>IF([2]相关演算!K197="","",[2]相关演算!K197)</f>
        <v/>
      </c>
      <c r="L197" s="228" t="str">
        <f>IF([2]相关演算!L197="","",[2]相关演算!L197)</f>
        <v/>
      </c>
      <c r="M197" s="228" t="str">
        <f>IF([2]相关演算!M197="","",[2]相关演算!M197)</f>
        <v/>
      </c>
      <c r="N197" s="228" t="str">
        <f>IF([2]相关演算!N197="","",[2]相关演算!N197)</f>
        <v/>
      </c>
      <c r="O197" s="228" t="str">
        <f>IF([2]相关演算!O197="","",[2]相关演算!O197)</f>
        <v/>
      </c>
      <c r="P197" s="228" t="str">
        <f>IF([2]相关演算!P197="","",[2]相关演算!P197)</f>
        <v/>
      </c>
      <c r="Q197" s="228" t="str">
        <f>IF([2]相关演算!Q197="","",[2]相关演算!Q197)</f>
        <v/>
      </c>
      <c r="R197" s="228" t="str">
        <f>IF([2]相关演算!R197="","",[2]相关演算!R197)</f>
        <v/>
      </c>
      <c r="S197" s="228" t="str">
        <f>IF([2]相关演算!S197="","",[2]相关演算!S197)</f>
        <v/>
      </c>
      <c r="T197" s="228" t="str">
        <f>IF([2]相关演算!T197="","",[2]相关演算!T197)</f>
        <v/>
      </c>
      <c r="U197" s="228" t="str">
        <f>IF([2]相关演算!U197="","",[2]相关演算!U197)</f>
        <v/>
      </c>
      <c r="V197" s="228" t="str">
        <f>IF([2]相关演算!V197="","",[2]相关演算!V197)</f>
        <v/>
      </c>
      <c r="W197" s="228" t="str">
        <f>IF([2]相关演算!W197="","",[2]相关演算!W197)</f>
        <v/>
      </c>
      <c r="X197" s="228" t="str">
        <f>IF([2]相关演算!X197="","",[2]相关演算!X197)</f>
        <v/>
      </c>
      <c r="Y197" s="228" t="str">
        <f>IF([2]相关演算!Y197="","",[2]相关演算!Y197)</f>
        <v/>
      </c>
      <c r="Z197" s="228" t="str">
        <f>IF([2]相关演算!Z197="","",[2]相关演算!Z197)</f>
        <v/>
      </c>
      <c r="AA197" s="228" t="str">
        <f>IF([2]相关演算!AA197="","",[2]相关演算!AA197)</f>
        <v/>
      </c>
      <c r="AB197" s="228" t="str">
        <f>IF([2]相关演算!AB197="","",[2]相关演算!AB197)</f>
        <v/>
      </c>
      <c r="AC197" s="228" t="str">
        <f>IF([2]相关演算!AC197="","",[2]相关演算!AC197)</f>
        <v/>
      </c>
      <c r="AD197" s="228" t="str">
        <f>IF([2]相关演算!AD197="","",[2]相关演算!AD197)</f>
        <v/>
      </c>
      <c r="AE197" s="228" t="str">
        <f>IF([2]相关演算!AE197="","",[2]相关演算!AE197)</f>
        <v/>
      </c>
      <c r="AF197" s="228" t="str">
        <f>IF([2]相关演算!AF197="","",[2]相关演算!AF197)</f>
        <v/>
      </c>
      <c r="AG197" s="228" t="str">
        <f>IF([2]相关演算!AG197="","",[2]相关演算!AG197)</f>
        <v/>
      </c>
      <c r="AH197" s="228" t="str">
        <f>IF([2]相关演算!AH197="","",[2]相关演算!AH197)</f>
        <v/>
      </c>
      <c r="AI197" s="228" t="str">
        <f>IF([2]相关演算!AI197="","",[2]相关演算!AI197)</f>
        <v/>
      </c>
      <c r="AJ197" s="228" t="str">
        <f>IF([2]相关演算!AJ197="","",[2]相关演算!AJ197)</f>
        <v/>
      </c>
      <c r="AK197" s="228" t="str">
        <f>IF([2]相关演算!AK197="","",[2]相关演算!AK197)</f>
        <v/>
      </c>
      <c r="AL197" s="228" t="str">
        <f>IF([2]相关演算!AL197="","",[2]相关演算!AL197)</f>
        <v/>
      </c>
      <c r="AM197" s="228" t="str">
        <f>IF([2]相关演算!AM197="","",[2]相关演算!AM197)</f>
        <v/>
      </c>
      <c r="AN197" s="228" t="str">
        <f>IF([2]相关演算!AN197="","",[2]相关演算!AN197)</f>
        <v/>
      </c>
      <c r="AO197" s="228" t="str">
        <f>IF([2]相关演算!AO197="","",[2]相关演算!AO197)</f>
        <v/>
      </c>
      <c r="AP197" s="228" t="str">
        <f>IF([2]相关演算!AP197="","",[2]相关演算!AP197)</f>
        <v/>
      </c>
      <c r="AQ197" s="228" t="str">
        <f>IF([2]相关演算!AQ197="","",[2]相关演算!AQ197)</f>
        <v/>
      </c>
      <c r="AR197" s="228" t="str">
        <f>IF([2]相关演算!AR197="","",[2]相关演算!AR197)</f>
        <v/>
      </c>
      <c r="AS197" s="228" t="str">
        <f>IF([2]相关演算!AS197="","",[2]相关演算!AS197)</f>
        <v/>
      </c>
      <c r="AT197" s="228" t="str">
        <f>IF([2]相关演算!AT197="","",[2]相关演算!AT197)</f>
        <v/>
      </c>
      <c r="AU197" s="228" t="str">
        <f>IF([2]相关演算!AU197="","",[2]相关演算!AU197)</f>
        <v/>
      </c>
      <c r="AV197" s="228" t="str">
        <f>IF([2]相关演算!AV197="","",[2]相关演算!AV197)</f>
        <v/>
      </c>
      <c r="AW197" s="228" t="str">
        <f>IF([2]相关演算!AW197="","",[2]相关演算!AW197)</f>
        <v/>
      </c>
      <c r="AX197" s="228" t="str">
        <f>IF([2]相关演算!AX197="","",[2]相关演算!AX197)</f>
        <v/>
      </c>
      <c r="AY197" s="228" t="str">
        <f>IF([2]相关演算!AY197="","",[2]相关演算!AY197)</f>
        <v/>
      </c>
      <c r="AZ197" s="228" t="str">
        <f>IF([2]相关演算!AZ197="","",[2]相关演算!AZ197)</f>
        <v/>
      </c>
      <c r="BA197" s="228" t="str">
        <f>IF([2]相关演算!BA197="","",[2]相关演算!BA197)</f>
        <v/>
      </c>
      <c r="BB197" s="228" t="str">
        <f>IF([2]相关演算!BB197="","",[2]相关演算!BB197)</f>
        <v/>
      </c>
      <c r="BC197" s="228" t="str">
        <f>IF([2]相关演算!BC197="","",[2]相关演算!BC197)</f>
        <v/>
      </c>
      <c r="BD197" s="228" t="str">
        <f>IF([2]相关演算!BD197="","",[2]相关演算!BD197)</f>
        <v/>
      </c>
      <c r="BE197" s="228" t="str">
        <f>IF([2]相关演算!BE197="","",[2]相关演算!BE197)</f>
        <v/>
      </c>
      <c r="BF197" s="228" t="str">
        <f>IF([2]相关演算!BF197="","",[2]相关演算!BF197)</f>
        <v/>
      </c>
      <c r="BG197" s="228" t="str">
        <f>IF([2]相关演算!BG197="","",[2]相关演算!BG197)</f>
        <v/>
      </c>
      <c r="BH197" s="228" t="str">
        <f>IF([2]相关演算!BH197="","",[2]相关演算!BH197)</f>
        <v/>
      </c>
      <c r="BI197" s="228" t="str">
        <f>IF([2]相关演算!BI197="","",[2]相关演算!BI197)</f>
        <v/>
      </c>
      <c r="BJ197" s="228" t="str">
        <f>IF([2]相关演算!BJ197="","",[2]相关演算!BJ197)</f>
        <v/>
      </c>
      <c r="BK197" s="228" t="str">
        <f>IF([2]相关演算!BK197="","",[2]相关演算!BK197)</f>
        <v/>
      </c>
      <c r="BL197" s="228" t="str">
        <f>IF([2]相关演算!BL197="","",[2]相关演算!BL197)</f>
        <v/>
      </c>
      <c r="BM197" s="228" t="str">
        <f>IF([2]相关演算!BM197="","",[2]相关演算!BM197)</f>
        <v/>
      </c>
      <c r="BN197" s="228" t="str">
        <f>IF([2]相关演算!BN197="","",[2]相关演算!BN197)</f>
        <v/>
      </c>
      <c r="BO197" s="228" t="str">
        <f>IF([2]相关演算!BO197="","",[2]相关演算!BO197)</f>
        <v/>
      </c>
      <c r="BP197" s="228" t="str">
        <f>IF([2]相关演算!BP197="","",[2]相关演算!BP197)</f>
        <v/>
      </c>
      <c r="BQ197" s="228" t="str">
        <f>IF([2]相关演算!BQ197="","",[2]相关演算!BQ197)</f>
        <v/>
      </c>
      <c r="BR197" s="228" t="str">
        <f>IF([2]相关演算!BR197="","",[2]相关演算!BR197)</f>
        <v/>
      </c>
      <c r="BS197" s="228" t="str">
        <f>IF([2]相关演算!BS197="","",[2]相关演算!BS197)</f>
        <v/>
      </c>
      <c r="BT197" s="228" t="str">
        <f>IF([2]相关演算!BT197="","",[2]相关演算!BT197)</f>
        <v/>
      </c>
      <c r="BU197" s="228" t="str">
        <f>IF([2]相关演算!BU197="","",[2]相关演算!BU197)</f>
        <v/>
      </c>
      <c r="BV197" s="228" t="str">
        <f>IF([2]相关演算!BV197="","",[2]相关演算!BV197)</f>
        <v/>
      </c>
      <c r="BW197" s="228" t="str">
        <f>IF([2]相关演算!BW197="","",[2]相关演算!BW197)</f>
        <v/>
      </c>
      <c r="BX197" s="228" t="str">
        <f>IF([2]相关演算!BX197="","",[2]相关演算!BX197)</f>
        <v/>
      </c>
      <c r="BY197" s="228" t="str">
        <f>IF([2]相关演算!BY197="","",[2]相关演算!BY197)</f>
        <v/>
      </c>
      <c r="BZ197" s="228" t="str">
        <f>IF([2]相关演算!BZ197="","",[2]相关演算!BZ197)</f>
        <v/>
      </c>
      <c r="CA197" s="228" t="str">
        <f>IF([2]相关演算!CA197="","",[2]相关演算!CA197)</f>
        <v/>
      </c>
      <c r="CB197" s="228" t="str">
        <f>IF([2]相关演算!CB197="","",[2]相关演算!CB197)</f>
        <v/>
      </c>
      <c r="CC197" s="228" t="str">
        <f>IF([2]相关演算!CC197="","",[2]相关演算!CC197)</f>
        <v/>
      </c>
      <c r="CD197" s="228" t="str">
        <f>IF([2]相关演算!CD197="","",[2]相关演算!CD197)</f>
        <v/>
      </c>
      <c r="CE197" s="228" t="str">
        <f>IF([2]相关演算!CE197="","",[2]相关演算!CE197)</f>
        <v/>
      </c>
      <c r="CF197" s="228" t="str">
        <f>IF([2]相关演算!CF197="","",[2]相关演算!CF197)</f>
        <v/>
      </c>
      <c r="CG197" s="228" t="str">
        <f>IF([2]相关演算!CG197="","",[2]相关演算!CG197)</f>
        <v/>
      </c>
      <c r="CH197" s="228" t="str">
        <f>IF([2]相关演算!CH197="","",[2]相关演算!CH197)</f>
        <v/>
      </c>
      <c r="CI197" s="228" t="str">
        <f>IF([2]相关演算!CI197="","",[2]相关演算!CI197)</f>
        <v/>
      </c>
      <c r="CJ197" s="228" t="str">
        <f>IF([2]相关演算!CJ197="","",[2]相关演算!CJ197)</f>
        <v/>
      </c>
      <c r="CK197" s="228" t="str">
        <f>IF([2]相关演算!CK197="","",[2]相关演算!CK197)</f>
        <v/>
      </c>
      <c r="CL197" s="228" t="str">
        <f>IF([2]相关演算!CL197="","",[2]相关演算!CL197)</f>
        <v/>
      </c>
      <c r="CM197" s="228" t="str">
        <f>IF([2]相关演算!CM197="","",[2]相关演算!CM197)</f>
        <v/>
      </c>
      <c r="CN197" s="228" t="str">
        <f>IF([2]相关演算!CN197="","",[2]相关演算!CN197)</f>
        <v/>
      </c>
      <c r="CO197" s="228" t="str">
        <f>IF([2]相关演算!CO197="","",[2]相关演算!CO197)</f>
        <v/>
      </c>
      <c r="CP197" s="228" t="str">
        <f>IF([2]相关演算!CP197="","",[2]相关演算!CP197)</f>
        <v/>
      </c>
      <c r="CQ197" s="228" t="str">
        <f>IF([2]相关演算!CQ197="","",[2]相关演算!CQ197)</f>
        <v/>
      </c>
      <c r="CR197" s="228" t="str">
        <f>IF([2]相关演算!CR197="","",[2]相关演算!CR197)</f>
        <v/>
      </c>
      <c r="CS197" s="228" t="str">
        <f>IF([2]相关演算!CS197="","",[2]相关演算!CS197)</f>
        <v/>
      </c>
      <c r="CT197" s="228" t="str">
        <f>IF([2]相关演算!CT197="","",[2]相关演算!CT197)</f>
        <v/>
      </c>
      <c r="CU197" s="228" t="str">
        <f>IF([2]相关演算!CU197="","",[2]相关演算!CU197)</f>
        <v/>
      </c>
      <c r="CV197" s="228" t="str">
        <f>IF([2]相关演算!CV197="","",[2]相关演算!CV197)</f>
        <v/>
      </c>
      <c r="CW197" s="228" t="str">
        <f>IF([2]相关演算!CW197="","",[2]相关演算!CW197)</f>
        <v/>
      </c>
      <c r="CX197" s="228" t="str">
        <f>IF([2]相关演算!CX197="","",[2]相关演算!CX197)</f>
        <v/>
      </c>
      <c r="CY197" s="228" t="str">
        <f>IF([2]相关演算!CY197="","",[2]相关演算!CY197)</f>
        <v/>
      </c>
      <c r="CZ197" s="228" t="str">
        <f>IF([2]相关演算!CZ197="","",[2]相关演算!CZ197)</f>
        <v/>
      </c>
      <c r="DA197" s="228" t="str">
        <f>IF([2]相关演算!DA197="","",[2]相关演算!DA197)</f>
        <v/>
      </c>
      <c r="DB197" s="228" t="str">
        <f>IF([2]相关演算!DB197="","",[2]相关演算!DB197)</f>
        <v/>
      </c>
      <c r="DC197" s="228" t="str">
        <f>IF([2]相关演算!DC197="","",[2]相关演算!DC197)</f>
        <v/>
      </c>
      <c r="DD197" s="228" t="str">
        <f>IF([2]相关演算!DD197="","",[2]相关演算!DD197)</f>
        <v/>
      </c>
      <c r="DE197" s="228" t="str">
        <f>IF([2]相关演算!DE197="","",[2]相关演算!DE197)</f>
        <v/>
      </c>
      <c r="DF197" s="228" t="str">
        <f>IF([2]相关演算!DF197="","",[2]相关演算!DF197)</f>
        <v/>
      </c>
      <c r="DG197" s="228" t="str">
        <f>IF([2]相关演算!DG197="","",[2]相关演算!DG197)</f>
        <v/>
      </c>
      <c r="DH197" s="228" t="str">
        <f>IF([2]相关演算!DH197="","",[2]相关演算!DH197)</f>
        <v/>
      </c>
      <c r="DI197" s="228" t="str">
        <f>IF([2]相关演算!DI197="","",[2]相关演算!DI197)</f>
        <v/>
      </c>
      <c r="DJ197" s="228" t="str">
        <f>IF([2]相关演算!DJ197="","",[2]相关演算!DJ197)</f>
        <v/>
      </c>
      <c r="DK197" s="228" t="str">
        <f>IF([2]相关演算!DK197="","",[2]相关演算!DK197)</f>
        <v/>
      </c>
      <c r="DL197" s="228" t="str">
        <f>IF([2]相关演算!DL197="","",[2]相关演算!DL197)</f>
        <v/>
      </c>
      <c r="DM197" s="228" t="str">
        <f>IF([2]相关演算!DM197="","",[2]相关演算!DM197)</f>
        <v/>
      </c>
      <c r="DN197" s="228" t="str">
        <f>IF([2]相关演算!DN197="","",[2]相关演算!DN197)</f>
        <v/>
      </c>
      <c r="DO197" s="228" t="str">
        <f>IF([2]相关演算!DO197="","",[2]相关演算!DO197)</f>
        <v/>
      </c>
      <c r="DP197" s="228" t="str">
        <f>IF([2]相关演算!DP197="","",[2]相关演算!DP197)</f>
        <v/>
      </c>
      <c r="DQ197" s="228" t="str">
        <f>IF([2]相关演算!DQ197="","",[2]相关演算!DQ197)</f>
        <v/>
      </c>
      <c r="DR197" s="228" t="str">
        <f>IF([2]相关演算!DR197="","",[2]相关演算!DR197)</f>
        <v/>
      </c>
      <c r="DS197" s="228" t="str">
        <f>IF([2]相关演算!DS197="","",[2]相关演算!DS197)</f>
        <v/>
      </c>
      <c r="DT197" s="228" t="str">
        <f>IF([2]相关演算!DT197="","",[2]相关演算!DT197)</f>
        <v/>
      </c>
      <c r="DU197" s="228" t="str">
        <f>IF([2]相关演算!DU197="","",[2]相关演算!DU197)</f>
        <v/>
      </c>
      <c r="DV197" s="228" t="str">
        <f>IF([2]相关演算!DV197="","",[2]相关演算!DV197)</f>
        <v/>
      </c>
      <c r="DW197" s="228" t="str">
        <f>IF([2]相关演算!DW197="","",[2]相关演算!DW197)</f>
        <v/>
      </c>
      <c r="DX197" s="228" t="str">
        <f>IF([2]相关演算!DX197="","",[2]相关演算!DX197)</f>
        <v/>
      </c>
      <c r="DY197" s="228" t="str">
        <f>IF([2]相关演算!DY197="","",[2]相关演算!DY197)</f>
        <v/>
      </c>
      <c r="DZ197" s="228" t="str">
        <f>IF([2]相关演算!DZ197="","",[2]相关演算!DZ197)</f>
        <v/>
      </c>
      <c r="EA197" s="228" t="str">
        <f>IF([2]相关演算!EA197="","",[2]相关演算!EA197)</f>
        <v/>
      </c>
      <c r="EB197" s="228" t="str">
        <f>IF([2]相关演算!EB197="","",[2]相关演算!EB197)</f>
        <v/>
      </c>
      <c r="EC197" s="228" t="str">
        <f>IF([2]相关演算!EC197="","",[2]相关演算!EC197)</f>
        <v/>
      </c>
      <c r="ED197" s="228" t="str">
        <f>IF([2]相关演算!ED197="","",[2]相关演算!ED197)</f>
        <v/>
      </c>
      <c r="EE197" s="228" t="str">
        <f>IF([2]相关演算!EE197="","",[2]相关演算!EE197)</f>
        <v/>
      </c>
      <c r="EF197" s="228" t="str">
        <f>IF([2]相关演算!EF197="","",[2]相关演算!EF197)</f>
        <v/>
      </c>
      <c r="EG197" s="228" t="str">
        <f>IF([2]相关演算!EG197="","",[2]相关演算!EG197)</f>
        <v/>
      </c>
      <c r="EH197" s="228" t="str">
        <f>IF([2]相关演算!EH197="","",[2]相关演算!EH197)</f>
        <v/>
      </c>
      <c r="EI197" s="228" t="str">
        <f>IF([2]相关演算!EI197="","",[2]相关演算!EI197)</f>
        <v/>
      </c>
      <c r="EJ197" s="228" t="str">
        <f>IF([2]相关演算!EJ197="","",[2]相关演算!EJ197)</f>
        <v/>
      </c>
      <c r="EK197" s="228" t="str">
        <f>IF([2]相关演算!EK197="","",[2]相关演算!EK197)</f>
        <v/>
      </c>
      <c r="EL197" s="228" t="str">
        <f>IF([2]相关演算!EL197="","",[2]相关演算!EL197)</f>
        <v/>
      </c>
      <c r="EM197" s="228" t="str">
        <f>IF([2]相关演算!EM197="","",[2]相关演算!EM197)</f>
        <v/>
      </c>
      <c r="EN197" s="228" t="str">
        <f>IF([2]相关演算!EN197="","",[2]相关演算!EN197)</f>
        <v/>
      </c>
      <c r="EO197" s="228" t="str">
        <f>IF([2]相关演算!EO197="","",[2]相关演算!EO197)</f>
        <v/>
      </c>
      <c r="EP197" s="228" t="str">
        <f>IF([2]相关演算!EP197="","",[2]相关演算!EP197)</f>
        <v/>
      </c>
      <c r="EQ197" s="228" t="str">
        <f>IF([2]相关演算!EQ197="","",[2]相关演算!EQ197)</f>
        <v/>
      </c>
      <c r="ER197" s="228" t="str">
        <f>IF([2]相关演算!ER197="","",[2]相关演算!ER197)</f>
        <v/>
      </c>
      <c r="ES197" s="228" t="str">
        <f>IF([2]相关演算!ES197="","",[2]相关演算!ES197)</f>
        <v/>
      </c>
      <c r="ET197" s="228" t="str">
        <f>IF([2]相关演算!ET197="","",[2]相关演算!ET197)</f>
        <v/>
      </c>
      <c r="EU197" s="228" t="str">
        <f>IF([2]相关演算!EU197="","",[2]相关演算!EU197)</f>
        <v/>
      </c>
      <c r="EV197" s="228" t="str">
        <f>IF([2]相关演算!EV197="","",[2]相关演算!EV197)</f>
        <v/>
      </c>
      <c r="EW197" s="228" t="str">
        <f>IF([2]相关演算!EW197="","",[2]相关演算!EW197)</f>
        <v/>
      </c>
      <c r="EX197" s="228" t="str">
        <f>IF([2]相关演算!EX197="","",[2]相关演算!EX197)</f>
        <v/>
      </c>
      <c r="EY197" s="228" t="str">
        <f>IF([2]相关演算!EY197="","",[2]相关演算!EY197)</f>
        <v/>
      </c>
      <c r="EZ197" s="228" t="str">
        <f>IF([2]相关演算!EZ197="","",[2]相关演算!EZ197)</f>
        <v/>
      </c>
      <c r="FA197" s="228" t="str">
        <f>IF([2]相关演算!FA197="","",[2]相关演算!FA197)</f>
        <v/>
      </c>
      <c r="FB197" s="228" t="str">
        <f>IF([2]相关演算!FB197="","",[2]相关演算!FB197)</f>
        <v/>
      </c>
      <c r="FC197" s="228" t="str">
        <f>IF([2]相关演算!FC197="","",[2]相关演算!FC197)</f>
        <v/>
      </c>
      <c r="FD197" s="228" t="str">
        <f>IF([2]相关演算!FD197="","",[2]相关演算!FD197)</f>
        <v/>
      </c>
      <c r="FE197" s="228" t="str">
        <f>IF([2]相关演算!FE197="","",[2]相关演算!FE197)</f>
        <v/>
      </c>
      <c r="FF197" s="228" t="str">
        <f>IF([2]相关演算!FF197="","",[2]相关演算!FF197)</f>
        <v/>
      </c>
      <c r="FG197" s="228" t="str">
        <f>IF([2]相关演算!FG197="","",[2]相关演算!FG197)</f>
        <v/>
      </c>
      <c r="FH197" s="228">
        <f>IF([2]相关演算!FH197="","",[2]相关演算!FH197)</f>
        <v>10182</v>
      </c>
      <c r="FI197" s="228" t="str">
        <f>IF([2]相关演算!FI197="","",[2]相关演算!FI197)</f>
        <v/>
      </c>
      <c r="FJ197" s="228" t="str">
        <f>IF([2]相关演算!FJ197="","",[2]相关演算!FJ197)</f>
        <v/>
      </c>
      <c r="FK197" s="228" t="str">
        <f>IF([2]相关演算!FK197="","",[2]相关演算!FK197)</f>
        <v/>
      </c>
      <c r="FL197" s="228" t="str">
        <f>IF([2]相关演算!FL197="","",[2]相关演算!FL197)</f>
        <v/>
      </c>
      <c r="FM197" s="228" t="str">
        <f>IF([2]相关演算!FM197="","",[2]相关演算!FM197)</f>
        <v/>
      </c>
      <c r="FN197" s="228" t="str">
        <f>IF([2]相关演算!FN197="","",[2]相关演算!FN197)</f>
        <v/>
      </c>
      <c r="FO197" s="228" t="str">
        <f>IF([2]相关演算!FO197="","",[2]相关演算!FO197)</f>
        <v/>
      </c>
      <c r="FP197" s="228" t="str">
        <f>IF([2]相关演算!FP197="","",[2]相关演算!FP197)</f>
        <v/>
      </c>
      <c r="FQ197" s="228" t="str">
        <f>IF([2]相关演算!FQ197="","",[2]相关演算!FQ197)</f>
        <v/>
      </c>
      <c r="FR197" s="228" t="str">
        <f>IF([2]相关演算!FR197="","",[2]相关演算!FR197)</f>
        <v/>
      </c>
      <c r="FS197" s="228" t="str">
        <f>IF([2]相关演算!FS197="","",[2]相关演算!FS197)</f>
        <v/>
      </c>
      <c r="FT197" s="228" t="str">
        <f>IF([2]相关演算!FT197="","",[2]相关演算!FT197)</f>
        <v/>
      </c>
      <c r="FU197" s="228" t="str">
        <f>IF([2]相关演算!FU197="","",[2]相关演算!FU197)</f>
        <v/>
      </c>
      <c r="FV197" s="228" t="str">
        <f>IF([2]相关演算!FV197="","",[2]相关演算!FV197)</f>
        <v/>
      </c>
      <c r="FW197" s="228" t="str">
        <f>IF([2]相关演算!FW197="","",[2]相关演算!FW197)</f>
        <v/>
      </c>
      <c r="FX197" s="228" t="str">
        <f>IF([2]相关演算!FX197="","",[2]相关演算!FX197)</f>
        <v/>
      </c>
      <c r="FY197" s="228" t="str">
        <f>IF([2]相关演算!FY197="","",[2]相关演算!FY197)</f>
        <v/>
      </c>
      <c r="FZ197" s="228" t="str">
        <f>IF([2]相关演算!FZ197="","",[2]相关演算!FZ197)</f>
        <v/>
      </c>
      <c r="GA197" s="228" t="str">
        <f>IF([2]相关演算!GA197="","",[2]相关演算!GA197)</f>
        <v/>
      </c>
      <c r="GB197" s="228" t="str">
        <f>IF([2]相关演算!GB197="","",[2]相关演算!GB197)</f>
        <v/>
      </c>
      <c r="GC197" s="228" t="str">
        <f>IF([2]相关演算!GC197="","",[2]相关演算!GC197)</f>
        <v/>
      </c>
      <c r="GD197" s="228" t="str">
        <f>IF([2]相关演算!GD197="","",[2]相关演算!GD197)</f>
        <v/>
      </c>
      <c r="GE197" s="228" t="str">
        <f>IF([2]相关演算!GE197="","",[2]相关演算!GE197)</f>
        <v/>
      </c>
      <c r="GF197" s="228" t="str">
        <f>IF([2]相关演算!GF197="","",[2]相关演算!GF197)</f>
        <v/>
      </c>
      <c r="GG197" s="228" t="str">
        <f>IF([2]相关演算!GG197="","",[2]相关演算!GG197)</f>
        <v/>
      </c>
      <c r="GH197" s="228" t="str">
        <f>IF([2]相关演算!GH197="","",[2]相关演算!GH197)</f>
        <v/>
      </c>
      <c r="GI197" s="228" t="str">
        <f>IF([2]相关演算!GI197="","",[2]相关演算!GI197)</f>
        <v/>
      </c>
      <c r="GJ197" s="228" t="str">
        <f>IF([2]相关演算!GJ197="","",[2]相关演算!GJ197)</f>
        <v/>
      </c>
      <c r="GK197" s="228" t="str">
        <f>IF([2]相关演算!GK197="","",[2]相关演算!GK197)</f>
        <v/>
      </c>
      <c r="GL197" s="228" t="str">
        <f>IF([2]相关演算!GL197="","",[2]相关演算!GL197)</f>
        <v/>
      </c>
      <c r="GM197" s="228" t="str">
        <f>IF([2]相关演算!GM197="","",[2]相关演算!GM197)</f>
        <v/>
      </c>
      <c r="GN197" s="228" t="str">
        <f>IF([2]相关演算!GN197="","",[2]相关演算!GN197)</f>
        <v/>
      </c>
      <c r="GO197" s="228" t="str">
        <f>IF([2]相关演算!GO197="","",[2]相关演算!GO197)</f>
        <v/>
      </c>
      <c r="GP197" s="228" t="str">
        <f>IF([2]相关演算!GP197="","",[2]相关演算!GP197)</f>
        <v/>
      </c>
      <c r="GQ197" s="228" t="str">
        <f>IF([2]相关演算!GQ197="","",[2]相关演算!GQ197)</f>
        <v/>
      </c>
      <c r="GR197" s="228" t="str">
        <f>IF([2]相关演算!GR197="","",[2]相关演算!GR197)</f>
        <v/>
      </c>
      <c r="GS197" s="228" t="str">
        <f>IF([2]相关演算!GS197="","",[2]相关演算!GS197)</f>
        <v/>
      </c>
      <c r="GT197" s="228" t="str">
        <f>IF([2]相关演算!GT197="","",[2]相关演算!GT197)</f>
        <v/>
      </c>
      <c r="GU197" s="228" t="str">
        <f>IF([2]相关演算!GU197="","",[2]相关演算!GU197)</f>
        <v/>
      </c>
      <c r="GV197" s="228" t="str">
        <f>IF([2]相关演算!GV197="","",[2]相关演算!GV197)</f>
        <v/>
      </c>
      <c r="GW197" s="228" t="str">
        <f>IF([2]相关演算!GW197="","",[2]相关演算!GW197)</f>
        <v/>
      </c>
      <c r="GX197" s="228" t="str">
        <f>IF([2]相关演算!GX197="","",[2]相关演算!GX197)</f>
        <v/>
      </c>
      <c r="GY197" s="228" t="str">
        <f>IF([2]相关演算!GY197="","",[2]相关演算!GY197)</f>
        <v/>
      </c>
      <c r="GZ197" s="228" t="str">
        <f>IF([2]相关演算!GZ197="","",[2]相关演算!GZ197)</f>
        <v/>
      </c>
    </row>
    <row r="198" spans="1:208">
      <c r="A198" s="228" t="str">
        <f>IF([2]相关演算!A198="","",[2]相关演算!A198)</f>
        <v/>
      </c>
      <c r="B198" s="228" t="str">
        <f>IF([2]相关演算!B198="","",[2]相关演算!B198)</f>
        <v/>
      </c>
      <c r="C198" s="228" t="str">
        <f>IF([2]相关演算!C198="","",[2]相关演算!C198)</f>
        <v/>
      </c>
      <c r="D198" s="228" t="str">
        <f>IF([2]相关演算!D198="","",[2]相关演算!D198)</f>
        <v/>
      </c>
      <c r="E198" s="228" t="str">
        <f>IF([2]相关演算!E198="","",[2]相关演算!E198)</f>
        <v/>
      </c>
      <c r="F198" s="228" t="str">
        <f>IF([2]相关演算!F198="","",[2]相关演算!F198)</f>
        <v/>
      </c>
      <c r="G198" s="228" t="str">
        <f>IF([2]相关演算!G198="","",[2]相关演算!G198)</f>
        <v/>
      </c>
      <c r="H198" s="228" t="str">
        <f>IF([2]相关演算!H198="","",[2]相关演算!H198)</f>
        <v/>
      </c>
      <c r="I198" s="228" t="str">
        <f>IF([2]相关演算!I198="","",[2]相关演算!I198)</f>
        <v/>
      </c>
      <c r="J198" s="228" t="str">
        <f>IF([2]相关演算!J198="","",[2]相关演算!J198)</f>
        <v/>
      </c>
      <c r="K198" s="228" t="str">
        <f>IF([2]相关演算!K198="","",[2]相关演算!K198)</f>
        <v/>
      </c>
      <c r="L198" s="228" t="str">
        <f>IF([2]相关演算!L198="","",[2]相关演算!L198)</f>
        <v/>
      </c>
      <c r="M198" s="228" t="str">
        <f>IF([2]相关演算!M198="","",[2]相关演算!M198)</f>
        <v/>
      </c>
      <c r="N198" s="228" t="str">
        <f>IF([2]相关演算!N198="","",[2]相关演算!N198)</f>
        <v/>
      </c>
      <c r="O198" s="228" t="str">
        <f>IF([2]相关演算!O198="","",[2]相关演算!O198)</f>
        <v/>
      </c>
      <c r="P198" s="228" t="str">
        <f>IF([2]相关演算!P198="","",[2]相关演算!P198)</f>
        <v/>
      </c>
      <c r="Q198" s="228" t="str">
        <f>IF([2]相关演算!Q198="","",[2]相关演算!Q198)</f>
        <v/>
      </c>
      <c r="R198" s="228" t="str">
        <f>IF([2]相关演算!R198="","",[2]相关演算!R198)</f>
        <v/>
      </c>
      <c r="S198" s="228" t="str">
        <f>IF([2]相关演算!S198="","",[2]相关演算!S198)</f>
        <v/>
      </c>
      <c r="T198" s="228" t="str">
        <f>IF([2]相关演算!T198="","",[2]相关演算!T198)</f>
        <v/>
      </c>
      <c r="U198" s="228" t="str">
        <f>IF([2]相关演算!U198="","",[2]相关演算!U198)</f>
        <v/>
      </c>
      <c r="V198" s="228" t="str">
        <f>IF([2]相关演算!V198="","",[2]相关演算!V198)</f>
        <v/>
      </c>
      <c r="W198" s="228" t="str">
        <f>IF([2]相关演算!W198="","",[2]相关演算!W198)</f>
        <v/>
      </c>
      <c r="X198" s="228" t="str">
        <f>IF([2]相关演算!X198="","",[2]相关演算!X198)</f>
        <v/>
      </c>
      <c r="Y198" s="228" t="str">
        <f>IF([2]相关演算!Y198="","",[2]相关演算!Y198)</f>
        <v/>
      </c>
      <c r="Z198" s="228" t="str">
        <f>IF([2]相关演算!Z198="","",[2]相关演算!Z198)</f>
        <v/>
      </c>
      <c r="AA198" s="228" t="str">
        <f>IF([2]相关演算!AA198="","",[2]相关演算!AA198)</f>
        <v/>
      </c>
      <c r="AB198" s="228" t="str">
        <f>IF([2]相关演算!AB198="","",[2]相关演算!AB198)</f>
        <v/>
      </c>
      <c r="AC198" s="228" t="str">
        <f>IF([2]相关演算!AC198="","",[2]相关演算!AC198)</f>
        <v/>
      </c>
      <c r="AD198" s="228" t="str">
        <f>IF([2]相关演算!AD198="","",[2]相关演算!AD198)</f>
        <v/>
      </c>
      <c r="AE198" s="228" t="str">
        <f>IF([2]相关演算!AE198="","",[2]相关演算!AE198)</f>
        <v/>
      </c>
      <c r="AF198" s="228" t="str">
        <f>IF([2]相关演算!AF198="","",[2]相关演算!AF198)</f>
        <v/>
      </c>
      <c r="AG198" s="228" t="str">
        <f>IF([2]相关演算!AG198="","",[2]相关演算!AG198)</f>
        <v/>
      </c>
      <c r="AH198" s="228" t="str">
        <f>IF([2]相关演算!AH198="","",[2]相关演算!AH198)</f>
        <v/>
      </c>
      <c r="AI198" s="228" t="str">
        <f>IF([2]相关演算!AI198="","",[2]相关演算!AI198)</f>
        <v/>
      </c>
      <c r="AJ198" s="228" t="str">
        <f>IF([2]相关演算!AJ198="","",[2]相关演算!AJ198)</f>
        <v/>
      </c>
      <c r="AK198" s="228" t="str">
        <f>IF([2]相关演算!AK198="","",[2]相关演算!AK198)</f>
        <v/>
      </c>
      <c r="AL198" s="228" t="str">
        <f>IF([2]相关演算!AL198="","",[2]相关演算!AL198)</f>
        <v/>
      </c>
      <c r="AM198" s="228" t="str">
        <f>IF([2]相关演算!AM198="","",[2]相关演算!AM198)</f>
        <v/>
      </c>
      <c r="AN198" s="228" t="str">
        <f>IF([2]相关演算!AN198="","",[2]相关演算!AN198)</f>
        <v/>
      </c>
      <c r="AO198" s="228" t="str">
        <f>IF([2]相关演算!AO198="","",[2]相关演算!AO198)</f>
        <v/>
      </c>
      <c r="AP198" s="228" t="str">
        <f>IF([2]相关演算!AP198="","",[2]相关演算!AP198)</f>
        <v/>
      </c>
      <c r="AQ198" s="228" t="str">
        <f>IF([2]相关演算!AQ198="","",[2]相关演算!AQ198)</f>
        <v/>
      </c>
      <c r="AR198" s="228" t="str">
        <f>IF([2]相关演算!AR198="","",[2]相关演算!AR198)</f>
        <v/>
      </c>
      <c r="AS198" s="228" t="str">
        <f>IF([2]相关演算!AS198="","",[2]相关演算!AS198)</f>
        <v/>
      </c>
      <c r="AT198" s="228" t="str">
        <f>IF([2]相关演算!AT198="","",[2]相关演算!AT198)</f>
        <v/>
      </c>
      <c r="AU198" s="228" t="str">
        <f>IF([2]相关演算!AU198="","",[2]相关演算!AU198)</f>
        <v/>
      </c>
      <c r="AV198" s="228" t="str">
        <f>IF([2]相关演算!AV198="","",[2]相关演算!AV198)</f>
        <v/>
      </c>
      <c r="AW198" s="228" t="str">
        <f>IF([2]相关演算!AW198="","",[2]相关演算!AW198)</f>
        <v/>
      </c>
      <c r="AX198" s="228" t="str">
        <f>IF([2]相关演算!AX198="","",[2]相关演算!AX198)</f>
        <v/>
      </c>
      <c r="AY198" s="228" t="str">
        <f>IF([2]相关演算!AY198="","",[2]相关演算!AY198)</f>
        <v/>
      </c>
      <c r="AZ198" s="228" t="str">
        <f>IF([2]相关演算!AZ198="","",[2]相关演算!AZ198)</f>
        <v/>
      </c>
      <c r="BA198" s="228" t="str">
        <f>IF([2]相关演算!BA198="","",[2]相关演算!BA198)</f>
        <v/>
      </c>
      <c r="BB198" s="228" t="str">
        <f>IF([2]相关演算!BB198="","",[2]相关演算!BB198)</f>
        <v/>
      </c>
      <c r="BC198" s="228" t="str">
        <f>IF([2]相关演算!BC198="","",[2]相关演算!BC198)</f>
        <v/>
      </c>
      <c r="BD198" s="228" t="str">
        <f>IF([2]相关演算!BD198="","",[2]相关演算!BD198)</f>
        <v/>
      </c>
      <c r="BE198" s="228" t="str">
        <f>IF([2]相关演算!BE198="","",[2]相关演算!BE198)</f>
        <v/>
      </c>
      <c r="BF198" s="228" t="str">
        <f>IF([2]相关演算!BF198="","",[2]相关演算!BF198)</f>
        <v/>
      </c>
      <c r="BG198" s="228" t="str">
        <f>IF([2]相关演算!BG198="","",[2]相关演算!BG198)</f>
        <v/>
      </c>
      <c r="BH198" s="228" t="str">
        <f>IF([2]相关演算!BH198="","",[2]相关演算!BH198)</f>
        <v/>
      </c>
      <c r="BI198" s="228" t="str">
        <f>IF([2]相关演算!BI198="","",[2]相关演算!BI198)</f>
        <v/>
      </c>
      <c r="BJ198" s="228" t="str">
        <f>IF([2]相关演算!BJ198="","",[2]相关演算!BJ198)</f>
        <v/>
      </c>
      <c r="BK198" s="228" t="str">
        <f>IF([2]相关演算!BK198="","",[2]相关演算!BK198)</f>
        <v/>
      </c>
      <c r="BL198" s="228" t="str">
        <f>IF([2]相关演算!BL198="","",[2]相关演算!BL198)</f>
        <v/>
      </c>
      <c r="BM198" s="228" t="str">
        <f>IF([2]相关演算!BM198="","",[2]相关演算!BM198)</f>
        <v/>
      </c>
      <c r="BN198" s="228" t="str">
        <f>IF([2]相关演算!BN198="","",[2]相关演算!BN198)</f>
        <v/>
      </c>
      <c r="BO198" s="228" t="str">
        <f>IF([2]相关演算!BO198="","",[2]相关演算!BO198)</f>
        <v/>
      </c>
      <c r="BP198" s="228" t="str">
        <f>IF([2]相关演算!BP198="","",[2]相关演算!BP198)</f>
        <v/>
      </c>
      <c r="BQ198" s="228" t="str">
        <f>IF([2]相关演算!BQ198="","",[2]相关演算!BQ198)</f>
        <v/>
      </c>
      <c r="BR198" s="228" t="str">
        <f>IF([2]相关演算!BR198="","",[2]相关演算!BR198)</f>
        <v/>
      </c>
      <c r="BS198" s="228" t="str">
        <f>IF([2]相关演算!BS198="","",[2]相关演算!BS198)</f>
        <v/>
      </c>
      <c r="BT198" s="228" t="str">
        <f>IF([2]相关演算!BT198="","",[2]相关演算!BT198)</f>
        <v/>
      </c>
      <c r="BU198" s="228" t="str">
        <f>IF([2]相关演算!BU198="","",[2]相关演算!BU198)</f>
        <v/>
      </c>
      <c r="BV198" s="228" t="str">
        <f>IF([2]相关演算!BV198="","",[2]相关演算!BV198)</f>
        <v/>
      </c>
      <c r="BW198" s="228" t="str">
        <f>IF([2]相关演算!BW198="","",[2]相关演算!BW198)</f>
        <v/>
      </c>
      <c r="BX198" s="228" t="str">
        <f>IF([2]相关演算!BX198="","",[2]相关演算!BX198)</f>
        <v/>
      </c>
      <c r="BY198" s="228" t="str">
        <f>IF([2]相关演算!BY198="","",[2]相关演算!BY198)</f>
        <v/>
      </c>
      <c r="BZ198" s="228" t="str">
        <f>IF([2]相关演算!BZ198="","",[2]相关演算!BZ198)</f>
        <v/>
      </c>
      <c r="CA198" s="228" t="str">
        <f>IF([2]相关演算!CA198="","",[2]相关演算!CA198)</f>
        <v/>
      </c>
      <c r="CB198" s="228" t="str">
        <f>IF([2]相关演算!CB198="","",[2]相关演算!CB198)</f>
        <v/>
      </c>
      <c r="CC198" s="228" t="str">
        <f>IF([2]相关演算!CC198="","",[2]相关演算!CC198)</f>
        <v/>
      </c>
      <c r="CD198" s="228" t="str">
        <f>IF([2]相关演算!CD198="","",[2]相关演算!CD198)</f>
        <v/>
      </c>
      <c r="CE198" s="228" t="str">
        <f>IF([2]相关演算!CE198="","",[2]相关演算!CE198)</f>
        <v/>
      </c>
      <c r="CF198" s="228" t="str">
        <f>IF([2]相关演算!CF198="","",[2]相关演算!CF198)</f>
        <v/>
      </c>
      <c r="CG198" s="228" t="str">
        <f>IF([2]相关演算!CG198="","",[2]相关演算!CG198)</f>
        <v/>
      </c>
      <c r="CH198" s="228" t="str">
        <f>IF([2]相关演算!CH198="","",[2]相关演算!CH198)</f>
        <v/>
      </c>
      <c r="CI198" s="228" t="str">
        <f>IF([2]相关演算!CI198="","",[2]相关演算!CI198)</f>
        <v/>
      </c>
      <c r="CJ198" s="228" t="str">
        <f>IF([2]相关演算!CJ198="","",[2]相关演算!CJ198)</f>
        <v/>
      </c>
      <c r="CK198" s="228" t="str">
        <f>IF([2]相关演算!CK198="","",[2]相关演算!CK198)</f>
        <v/>
      </c>
      <c r="CL198" s="228" t="str">
        <f>IF([2]相关演算!CL198="","",[2]相关演算!CL198)</f>
        <v/>
      </c>
      <c r="CM198" s="228" t="str">
        <f>IF([2]相关演算!CM198="","",[2]相关演算!CM198)</f>
        <v/>
      </c>
      <c r="CN198" s="228" t="str">
        <f>IF([2]相关演算!CN198="","",[2]相关演算!CN198)</f>
        <v/>
      </c>
      <c r="CO198" s="228" t="str">
        <f>IF([2]相关演算!CO198="","",[2]相关演算!CO198)</f>
        <v/>
      </c>
      <c r="CP198" s="228" t="str">
        <f>IF([2]相关演算!CP198="","",[2]相关演算!CP198)</f>
        <v/>
      </c>
      <c r="CQ198" s="228" t="str">
        <f>IF([2]相关演算!CQ198="","",[2]相关演算!CQ198)</f>
        <v/>
      </c>
      <c r="CR198" s="228" t="str">
        <f>IF([2]相关演算!CR198="","",[2]相关演算!CR198)</f>
        <v/>
      </c>
      <c r="CS198" s="228" t="str">
        <f>IF([2]相关演算!CS198="","",[2]相关演算!CS198)</f>
        <v/>
      </c>
      <c r="CT198" s="228" t="str">
        <f>IF([2]相关演算!CT198="","",[2]相关演算!CT198)</f>
        <v/>
      </c>
      <c r="CU198" s="228" t="str">
        <f>IF([2]相关演算!CU198="","",[2]相关演算!CU198)</f>
        <v/>
      </c>
      <c r="CV198" s="228" t="str">
        <f>IF([2]相关演算!CV198="","",[2]相关演算!CV198)</f>
        <v/>
      </c>
      <c r="CW198" s="228" t="str">
        <f>IF([2]相关演算!CW198="","",[2]相关演算!CW198)</f>
        <v/>
      </c>
      <c r="CX198" s="228" t="str">
        <f>IF([2]相关演算!CX198="","",[2]相关演算!CX198)</f>
        <v/>
      </c>
      <c r="CY198" s="228" t="str">
        <f>IF([2]相关演算!CY198="","",[2]相关演算!CY198)</f>
        <v/>
      </c>
      <c r="CZ198" s="228" t="str">
        <f>IF([2]相关演算!CZ198="","",[2]相关演算!CZ198)</f>
        <v/>
      </c>
      <c r="DA198" s="228" t="str">
        <f>IF([2]相关演算!DA198="","",[2]相关演算!DA198)</f>
        <v/>
      </c>
      <c r="DB198" s="228" t="str">
        <f>IF([2]相关演算!DB198="","",[2]相关演算!DB198)</f>
        <v/>
      </c>
      <c r="DC198" s="228" t="str">
        <f>IF([2]相关演算!DC198="","",[2]相关演算!DC198)</f>
        <v/>
      </c>
      <c r="DD198" s="228" t="str">
        <f>IF([2]相关演算!DD198="","",[2]相关演算!DD198)</f>
        <v/>
      </c>
      <c r="DE198" s="228" t="str">
        <f>IF([2]相关演算!DE198="","",[2]相关演算!DE198)</f>
        <v/>
      </c>
      <c r="DF198" s="228" t="str">
        <f>IF([2]相关演算!DF198="","",[2]相关演算!DF198)</f>
        <v/>
      </c>
      <c r="DG198" s="228" t="str">
        <f>IF([2]相关演算!DG198="","",[2]相关演算!DG198)</f>
        <v/>
      </c>
      <c r="DH198" s="228" t="str">
        <f>IF([2]相关演算!DH198="","",[2]相关演算!DH198)</f>
        <v/>
      </c>
      <c r="DI198" s="228" t="str">
        <f>IF([2]相关演算!DI198="","",[2]相关演算!DI198)</f>
        <v/>
      </c>
      <c r="DJ198" s="228" t="str">
        <f>IF([2]相关演算!DJ198="","",[2]相关演算!DJ198)</f>
        <v/>
      </c>
      <c r="DK198" s="228" t="str">
        <f>IF([2]相关演算!DK198="","",[2]相关演算!DK198)</f>
        <v/>
      </c>
      <c r="DL198" s="228" t="str">
        <f>IF([2]相关演算!DL198="","",[2]相关演算!DL198)</f>
        <v/>
      </c>
      <c r="DM198" s="228" t="str">
        <f>IF([2]相关演算!DM198="","",[2]相关演算!DM198)</f>
        <v/>
      </c>
      <c r="DN198" s="228" t="str">
        <f>IF([2]相关演算!DN198="","",[2]相关演算!DN198)</f>
        <v/>
      </c>
      <c r="DO198" s="228" t="str">
        <f>IF([2]相关演算!DO198="","",[2]相关演算!DO198)</f>
        <v/>
      </c>
      <c r="DP198" s="228" t="str">
        <f>IF([2]相关演算!DP198="","",[2]相关演算!DP198)</f>
        <v/>
      </c>
      <c r="DQ198" s="228" t="str">
        <f>IF([2]相关演算!DQ198="","",[2]相关演算!DQ198)</f>
        <v/>
      </c>
      <c r="DR198" s="228" t="str">
        <f>IF([2]相关演算!DR198="","",[2]相关演算!DR198)</f>
        <v/>
      </c>
      <c r="DS198" s="228" t="str">
        <f>IF([2]相关演算!DS198="","",[2]相关演算!DS198)</f>
        <v/>
      </c>
      <c r="DT198" s="228" t="str">
        <f>IF([2]相关演算!DT198="","",[2]相关演算!DT198)</f>
        <v/>
      </c>
      <c r="DU198" s="228" t="str">
        <f>IF([2]相关演算!DU198="","",[2]相关演算!DU198)</f>
        <v/>
      </c>
      <c r="DV198" s="228" t="str">
        <f>IF([2]相关演算!DV198="","",[2]相关演算!DV198)</f>
        <v/>
      </c>
      <c r="DW198" s="228" t="str">
        <f>IF([2]相关演算!DW198="","",[2]相关演算!DW198)</f>
        <v/>
      </c>
      <c r="DX198" s="228" t="str">
        <f>IF([2]相关演算!DX198="","",[2]相关演算!DX198)</f>
        <v/>
      </c>
      <c r="DY198" s="228" t="str">
        <f>IF([2]相关演算!DY198="","",[2]相关演算!DY198)</f>
        <v/>
      </c>
      <c r="DZ198" s="228" t="str">
        <f>IF([2]相关演算!DZ198="","",[2]相关演算!DZ198)</f>
        <v/>
      </c>
      <c r="EA198" s="228" t="str">
        <f>IF([2]相关演算!EA198="","",[2]相关演算!EA198)</f>
        <v/>
      </c>
      <c r="EB198" s="228" t="str">
        <f>IF([2]相关演算!EB198="","",[2]相关演算!EB198)</f>
        <v/>
      </c>
      <c r="EC198" s="228" t="str">
        <f>IF([2]相关演算!EC198="","",[2]相关演算!EC198)</f>
        <v/>
      </c>
      <c r="ED198" s="228" t="str">
        <f>IF([2]相关演算!ED198="","",[2]相关演算!ED198)</f>
        <v/>
      </c>
      <c r="EE198" s="228" t="str">
        <f>IF([2]相关演算!EE198="","",[2]相关演算!EE198)</f>
        <v/>
      </c>
      <c r="EF198" s="228" t="str">
        <f>IF([2]相关演算!EF198="","",[2]相关演算!EF198)</f>
        <v/>
      </c>
      <c r="EG198" s="228" t="str">
        <f>IF([2]相关演算!EG198="","",[2]相关演算!EG198)</f>
        <v/>
      </c>
      <c r="EH198" s="228" t="str">
        <f>IF([2]相关演算!EH198="","",[2]相关演算!EH198)</f>
        <v/>
      </c>
      <c r="EI198" s="228" t="str">
        <f>IF([2]相关演算!EI198="","",[2]相关演算!EI198)</f>
        <v/>
      </c>
      <c r="EJ198" s="228" t="str">
        <f>IF([2]相关演算!EJ198="","",[2]相关演算!EJ198)</f>
        <v/>
      </c>
      <c r="EK198" s="228" t="str">
        <f>IF([2]相关演算!EK198="","",[2]相关演算!EK198)</f>
        <v/>
      </c>
      <c r="EL198" s="228" t="str">
        <f>IF([2]相关演算!EL198="","",[2]相关演算!EL198)</f>
        <v/>
      </c>
      <c r="EM198" s="228" t="str">
        <f>IF([2]相关演算!EM198="","",[2]相关演算!EM198)</f>
        <v/>
      </c>
      <c r="EN198" s="228" t="str">
        <f>IF([2]相关演算!EN198="","",[2]相关演算!EN198)</f>
        <v/>
      </c>
      <c r="EO198" s="228" t="str">
        <f>IF([2]相关演算!EO198="","",[2]相关演算!EO198)</f>
        <v/>
      </c>
      <c r="EP198" s="228" t="str">
        <f>IF([2]相关演算!EP198="","",[2]相关演算!EP198)</f>
        <v/>
      </c>
      <c r="EQ198" s="228" t="str">
        <f>IF([2]相关演算!EQ198="","",[2]相关演算!EQ198)</f>
        <v/>
      </c>
      <c r="ER198" s="228" t="str">
        <f>IF([2]相关演算!ER198="","",[2]相关演算!ER198)</f>
        <v/>
      </c>
      <c r="ES198" s="228" t="str">
        <f>IF([2]相关演算!ES198="","",[2]相关演算!ES198)</f>
        <v/>
      </c>
      <c r="ET198" s="228" t="str">
        <f>IF([2]相关演算!ET198="","",[2]相关演算!ET198)</f>
        <v/>
      </c>
      <c r="EU198" s="228" t="str">
        <f>IF([2]相关演算!EU198="","",[2]相关演算!EU198)</f>
        <v/>
      </c>
      <c r="EV198" s="228" t="str">
        <f>IF([2]相关演算!EV198="","",[2]相关演算!EV198)</f>
        <v/>
      </c>
      <c r="EW198" s="228" t="str">
        <f>IF([2]相关演算!EW198="","",[2]相关演算!EW198)</f>
        <v/>
      </c>
      <c r="EX198" s="228" t="str">
        <f>IF([2]相关演算!EX198="","",[2]相关演算!EX198)</f>
        <v/>
      </c>
      <c r="EY198" s="228" t="str">
        <f>IF([2]相关演算!EY198="","",[2]相关演算!EY198)</f>
        <v/>
      </c>
      <c r="EZ198" s="228" t="str">
        <f>IF([2]相关演算!EZ198="","",[2]相关演算!EZ198)</f>
        <v/>
      </c>
      <c r="FA198" s="228" t="str">
        <f>IF([2]相关演算!FA198="","",[2]相关演算!FA198)</f>
        <v/>
      </c>
      <c r="FB198" s="228" t="str">
        <f>IF([2]相关演算!FB198="","",[2]相关演算!FB198)</f>
        <v/>
      </c>
      <c r="FC198" s="228" t="str">
        <f>IF([2]相关演算!FC198="","",[2]相关演算!FC198)</f>
        <v/>
      </c>
      <c r="FD198" s="228" t="str">
        <f>IF([2]相关演算!FD198="","",[2]相关演算!FD198)</f>
        <v/>
      </c>
      <c r="FE198" s="228" t="str">
        <f>IF([2]相关演算!FE198="","",[2]相关演算!FE198)</f>
        <v/>
      </c>
      <c r="FF198" s="228" t="str">
        <f>IF([2]相关演算!FF198="","",[2]相关演算!FF198)</f>
        <v/>
      </c>
      <c r="FG198" s="228" t="str">
        <f>IF([2]相关演算!FG198="","",[2]相关演算!FG198)</f>
        <v/>
      </c>
      <c r="FH198" s="228">
        <f>IF([2]相关演算!FH198="","",[2]相关演算!FH198)</f>
        <v>10183</v>
      </c>
      <c r="FI198" s="228" t="str">
        <f>IF([2]相关演算!FI198="","",[2]相关演算!FI198)</f>
        <v/>
      </c>
      <c r="FJ198" s="228" t="str">
        <f>IF([2]相关演算!FJ198="","",[2]相关演算!FJ198)</f>
        <v/>
      </c>
      <c r="FK198" s="228" t="str">
        <f>IF([2]相关演算!FK198="","",[2]相关演算!FK198)</f>
        <v/>
      </c>
      <c r="FL198" s="228" t="str">
        <f>IF([2]相关演算!FL198="","",[2]相关演算!FL198)</f>
        <v/>
      </c>
      <c r="FM198" s="228" t="str">
        <f>IF([2]相关演算!FM198="","",[2]相关演算!FM198)</f>
        <v/>
      </c>
      <c r="FN198" s="228" t="str">
        <f>IF([2]相关演算!FN198="","",[2]相关演算!FN198)</f>
        <v/>
      </c>
      <c r="FO198" s="228" t="str">
        <f>IF([2]相关演算!FO198="","",[2]相关演算!FO198)</f>
        <v/>
      </c>
      <c r="FP198" s="228" t="str">
        <f>IF([2]相关演算!FP198="","",[2]相关演算!FP198)</f>
        <v/>
      </c>
      <c r="FQ198" s="228" t="str">
        <f>IF([2]相关演算!FQ198="","",[2]相关演算!FQ198)</f>
        <v/>
      </c>
      <c r="FR198" s="228" t="str">
        <f>IF([2]相关演算!FR198="","",[2]相关演算!FR198)</f>
        <v/>
      </c>
      <c r="FS198" s="228" t="str">
        <f>IF([2]相关演算!FS198="","",[2]相关演算!FS198)</f>
        <v/>
      </c>
      <c r="FT198" s="228" t="str">
        <f>IF([2]相关演算!FT198="","",[2]相关演算!FT198)</f>
        <v/>
      </c>
      <c r="FU198" s="228" t="str">
        <f>IF([2]相关演算!FU198="","",[2]相关演算!FU198)</f>
        <v/>
      </c>
      <c r="FV198" s="228" t="str">
        <f>IF([2]相关演算!FV198="","",[2]相关演算!FV198)</f>
        <v/>
      </c>
      <c r="FW198" s="228" t="str">
        <f>IF([2]相关演算!FW198="","",[2]相关演算!FW198)</f>
        <v/>
      </c>
      <c r="FX198" s="228" t="str">
        <f>IF([2]相关演算!FX198="","",[2]相关演算!FX198)</f>
        <v/>
      </c>
      <c r="FY198" s="228" t="str">
        <f>IF([2]相关演算!FY198="","",[2]相关演算!FY198)</f>
        <v/>
      </c>
      <c r="FZ198" s="228" t="str">
        <f>IF([2]相关演算!FZ198="","",[2]相关演算!FZ198)</f>
        <v/>
      </c>
      <c r="GA198" s="228" t="str">
        <f>IF([2]相关演算!GA198="","",[2]相关演算!GA198)</f>
        <v/>
      </c>
      <c r="GB198" s="228" t="str">
        <f>IF([2]相关演算!GB198="","",[2]相关演算!GB198)</f>
        <v/>
      </c>
      <c r="GC198" s="228" t="str">
        <f>IF([2]相关演算!GC198="","",[2]相关演算!GC198)</f>
        <v/>
      </c>
      <c r="GD198" s="228" t="str">
        <f>IF([2]相关演算!GD198="","",[2]相关演算!GD198)</f>
        <v/>
      </c>
      <c r="GE198" s="228" t="str">
        <f>IF([2]相关演算!GE198="","",[2]相关演算!GE198)</f>
        <v/>
      </c>
      <c r="GF198" s="228" t="str">
        <f>IF([2]相关演算!GF198="","",[2]相关演算!GF198)</f>
        <v/>
      </c>
      <c r="GG198" s="228" t="str">
        <f>IF([2]相关演算!GG198="","",[2]相关演算!GG198)</f>
        <v/>
      </c>
      <c r="GH198" s="228" t="str">
        <f>IF([2]相关演算!GH198="","",[2]相关演算!GH198)</f>
        <v/>
      </c>
      <c r="GI198" s="228" t="str">
        <f>IF([2]相关演算!GI198="","",[2]相关演算!GI198)</f>
        <v/>
      </c>
      <c r="GJ198" s="228" t="str">
        <f>IF([2]相关演算!GJ198="","",[2]相关演算!GJ198)</f>
        <v/>
      </c>
      <c r="GK198" s="228" t="str">
        <f>IF([2]相关演算!GK198="","",[2]相关演算!GK198)</f>
        <v/>
      </c>
      <c r="GL198" s="228" t="str">
        <f>IF([2]相关演算!GL198="","",[2]相关演算!GL198)</f>
        <v/>
      </c>
      <c r="GM198" s="228" t="str">
        <f>IF([2]相关演算!GM198="","",[2]相关演算!GM198)</f>
        <v/>
      </c>
      <c r="GN198" s="228" t="str">
        <f>IF([2]相关演算!GN198="","",[2]相关演算!GN198)</f>
        <v/>
      </c>
      <c r="GO198" s="228" t="str">
        <f>IF([2]相关演算!GO198="","",[2]相关演算!GO198)</f>
        <v/>
      </c>
      <c r="GP198" s="228" t="str">
        <f>IF([2]相关演算!GP198="","",[2]相关演算!GP198)</f>
        <v/>
      </c>
      <c r="GQ198" s="228" t="str">
        <f>IF([2]相关演算!GQ198="","",[2]相关演算!GQ198)</f>
        <v/>
      </c>
      <c r="GR198" s="228" t="str">
        <f>IF([2]相关演算!GR198="","",[2]相关演算!GR198)</f>
        <v/>
      </c>
      <c r="GS198" s="228" t="str">
        <f>IF([2]相关演算!GS198="","",[2]相关演算!GS198)</f>
        <v/>
      </c>
      <c r="GT198" s="228" t="str">
        <f>IF([2]相关演算!GT198="","",[2]相关演算!GT198)</f>
        <v/>
      </c>
      <c r="GU198" s="228" t="str">
        <f>IF([2]相关演算!GU198="","",[2]相关演算!GU198)</f>
        <v/>
      </c>
      <c r="GV198" s="228" t="str">
        <f>IF([2]相关演算!GV198="","",[2]相关演算!GV198)</f>
        <v/>
      </c>
      <c r="GW198" s="228" t="str">
        <f>IF([2]相关演算!GW198="","",[2]相关演算!GW198)</f>
        <v/>
      </c>
      <c r="GX198" s="228" t="str">
        <f>IF([2]相关演算!GX198="","",[2]相关演算!GX198)</f>
        <v/>
      </c>
      <c r="GY198" s="228" t="str">
        <f>IF([2]相关演算!GY198="","",[2]相关演算!GY198)</f>
        <v/>
      </c>
      <c r="GZ198" s="228" t="str">
        <f>IF([2]相关演算!GZ198="","",[2]相关演算!GZ198)</f>
        <v/>
      </c>
    </row>
    <row r="199" spans="1:208">
      <c r="A199" s="228" t="str">
        <f>IF([2]相关演算!A199="","",[2]相关演算!A199)</f>
        <v/>
      </c>
      <c r="B199" s="228" t="str">
        <f>IF([2]相关演算!B199="","",[2]相关演算!B199)</f>
        <v/>
      </c>
      <c r="C199" s="228" t="str">
        <f>IF([2]相关演算!C199="","",[2]相关演算!C199)</f>
        <v/>
      </c>
      <c r="D199" s="228" t="str">
        <f>IF([2]相关演算!D199="","",[2]相关演算!D199)</f>
        <v/>
      </c>
      <c r="E199" s="228" t="str">
        <f>IF([2]相关演算!E199="","",[2]相关演算!E199)</f>
        <v/>
      </c>
      <c r="F199" s="228" t="str">
        <f>IF([2]相关演算!F199="","",[2]相关演算!F199)</f>
        <v/>
      </c>
      <c r="G199" s="228" t="str">
        <f>IF([2]相关演算!G199="","",[2]相关演算!G199)</f>
        <v/>
      </c>
      <c r="H199" s="228" t="str">
        <f>IF([2]相关演算!H199="","",[2]相关演算!H199)</f>
        <v/>
      </c>
      <c r="I199" s="228" t="str">
        <f>IF([2]相关演算!I199="","",[2]相关演算!I199)</f>
        <v/>
      </c>
      <c r="J199" s="228" t="str">
        <f>IF([2]相关演算!J199="","",[2]相关演算!J199)</f>
        <v/>
      </c>
      <c r="K199" s="228" t="str">
        <f>IF([2]相关演算!K199="","",[2]相关演算!K199)</f>
        <v/>
      </c>
      <c r="L199" s="228" t="str">
        <f>IF([2]相关演算!L199="","",[2]相关演算!L199)</f>
        <v/>
      </c>
      <c r="M199" s="228" t="str">
        <f>IF([2]相关演算!M199="","",[2]相关演算!M199)</f>
        <v/>
      </c>
      <c r="N199" s="228" t="str">
        <f>IF([2]相关演算!N199="","",[2]相关演算!N199)</f>
        <v/>
      </c>
      <c r="O199" s="228" t="str">
        <f>IF([2]相关演算!O199="","",[2]相关演算!O199)</f>
        <v/>
      </c>
      <c r="P199" s="228" t="str">
        <f>IF([2]相关演算!P199="","",[2]相关演算!P199)</f>
        <v/>
      </c>
      <c r="Q199" s="228" t="str">
        <f>IF([2]相关演算!Q199="","",[2]相关演算!Q199)</f>
        <v/>
      </c>
      <c r="R199" s="228" t="str">
        <f>IF([2]相关演算!R199="","",[2]相关演算!R199)</f>
        <v/>
      </c>
      <c r="S199" s="228" t="str">
        <f>IF([2]相关演算!S199="","",[2]相关演算!S199)</f>
        <v/>
      </c>
      <c r="T199" s="228" t="str">
        <f>IF([2]相关演算!T199="","",[2]相关演算!T199)</f>
        <v/>
      </c>
      <c r="U199" s="228" t="str">
        <f>IF([2]相关演算!U199="","",[2]相关演算!U199)</f>
        <v/>
      </c>
      <c r="V199" s="228" t="str">
        <f>IF([2]相关演算!V199="","",[2]相关演算!V199)</f>
        <v/>
      </c>
      <c r="W199" s="228" t="str">
        <f>IF([2]相关演算!W199="","",[2]相关演算!W199)</f>
        <v/>
      </c>
      <c r="X199" s="228" t="str">
        <f>IF([2]相关演算!X199="","",[2]相关演算!X199)</f>
        <v/>
      </c>
      <c r="Y199" s="228" t="str">
        <f>IF([2]相关演算!Y199="","",[2]相关演算!Y199)</f>
        <v/>
      </c>
      <c r="Z199" s="228" t="str">
        <f>IF([2]相关演算!Z199="","",[2]相关演算!Z199)</f>
        <v/>
      </c>
      <c r="AA199" s="228" t="str">
        <f>IF([2]相关演算!AA199="","",[2]相关演算!AA199)</f>
        <v/>
      </c>
      <c r="AB199" s="228" t="str">
        <f>IF([2]相关演算!AB199="","",[2]相关演算!AB199)</f>
        <v/>
      </c>
      <c r="AC199" s="228" t="str">
        <f>IF([2]相关演算!AC199="","",[2]相关演算!AC199)</f>
        <v/>
      </c>
      <c r="AD199" s="228" t="str">
        <f>IF([2]相关演算!AD199="","",[2]相关演算!AD199)</f>
        <v/>
      </c>
      <c r="AE199" s="228" t="str">
        <f>IF([2]相关演算!AE199="","",[2]相关演算!AE199)</f>
        <v/>
      </c>
      <c r="AF199" s="228" t="str">
        <f>IF([2]相关演算!AF199="","",[2]相关演算!AF199)</f>
        <v/>
      </c>
      <c r="AG199" s="228" t="str">
        <f>IF([2]相关演算!AG199="","",[2]相关演算!AG199)</f>
        <v/>
      </c>
      <c r="AH199" s="228" t="str">
        <f>IF([2]相关演算!AH199="","",[2]相关演算!AH199)</f>
        <v/>
      </c>
      <c r="AI199" s="228" t="str">
        <f>IF([2]相关演算!AI199="","",[2]相关演算!AI199)</f>
        <v/>
      </c>
      <c r="AJ199" s="228" t="str">
        <f>IF([2]相关演算!AJ199="","",[2]相关演算!AJ199)</f>
        <v/>
      </c>
      <c r="AK199" s="228" t="str">
        <f>IF([2]相关演算!AK199="","",[2]相关演算!AK199)</f>
        <v/>
      </c>
      <c r="AL199" s="228" t="str">
        <f>IF([2]相关演算!AL199="","",[2]相关演算!AL199)</f>
        <v/>
      </c>
      <c r="AM199" s="228" t="str">
        <f>IF([2]相关演算!AM199="","",[2]相关演算!AM199)</f>
        <v/>
      </c>
      <c r="AN199" s="228" t="str">
        <f>IF([2]相关演算!AN199="","",[2]相关演算!AN199)</f>
        <v/>
      </c>
      <c r="AO199" s="228" t="str">
        <f>IF([2]相关演算!AO199="","",[2]相关演算!AO199)</f>
        <v/>
      </c>
      <c r="AP199" s="228" t="str">
        <f>IF([2]相关演算!AP199="","",[2]相关演算!AP199)</f>
        <v/>
      </c>
      <c r="AQ199" s="228" t="str">
        <f>IF([2]相关演算!AQ199="","",[2]相关演算!AQ199)</f>
        <v/>
      </c>
      <c r="AR199" s="228" t="str">
        <f>IF([2]相关演算!AR199="","",[2]相关演算!AR199)</f>
        <v/>
      </c>
      <c r="AS199" s="228" t="str">
        <f>IF([2]相关演算!AS199="","",[2]相关演算!AS199)</f>
        <v/>
      </c>
      <c r="AT199" s="228" t="str">
        <f>IF([2]相关演算!AT199="","",[2]相关演算!AT199)</f>
        <v/>
      </c>
      <c r="AU199" s="228" t="str">
        <f>IF([2]相关演算!AU199="","",[2]相关演算!AU199)</f>
        <v/>
      </c>
      <c r="AV199" s="228" t="str">
        <f>IF([2]相关演算!AV199="","",[2]相关演算!AV199)</f>
        <v/>
      </c>
      <c r="AW199" s="228" t="str">
        <f>IF([2]相关演算!AW199="","",[2]相关演算!AW199)</f>
        <v/>
      </c>
      <c r="AX199" s="228" t="str">
        <f>IF([2]相关演算!AX199="","",[2]相关演算!AX199)</f>
        <v/>
      </c>
      <c r="AY199" s="228" t="str">
        <f>IF([2]相关演算!AY199="","",[2]相关演算!AY199)</f>
        <v/>
      </c>
      <c r="AZ199" s="228" t="str">
        <f>IF([2]相关演算!AZ199="","",[2]相关演算!AZ199)</f>
        <v/>
      </c>
      <c r="BA199" s="228" t="str">
        <f>IF([2]相关演算!BA199="","",[2]相关演算!BA199)</f>
        <v/>
      </c>
      <c r="BB199" s="228" t="str">
        <f>IF([2]相关演算!BB199="","",[2]相关演算!BB199)</f>
        <v/>
      </c>
      <c r="BC199" s="228" t="str">
        <f>IF([2]相关演算!BC199="","",[2]相关演算!BC199)</f>
        <v/>
      </c>
      <c r="BD199" s="228" t="str">
        <f>IF([2]相关演算!BD199="","",[2]相关演算!BD199)</f>
        <v/>
      </c>
      <c r="BE199" s="228" t="str">
        <f>IF([2]相关演算!BE199="","",[2]相关演算!BE199)</f>
        <v/>
      </c>
      <c r="BF199" s="228" t="str">
        <f>IF([2]相关演算!BF199="","",[2]相关演算!BF199)</f>
        <v/>
      </c>
      <c r="BG199" s="228" t="str">
        <f>IF([2]相关演算!BG199="","",[2]相关演算!BG199)</f>
        <v/>
      </c>
      <c r="BH199" s="228" t="str">
        <f>IF([2]相关演算!BH199="","",[2]相关演算!BH199)</f>
        <v/>
      </c>
      <c r="BI199" s="228" t="str">
        <f>IF([2]相关演算!BI199="","",[2]相关演算!BI199)</f>
        <v/>
      </c>
      <c r="BJ199" s="228" t="str">
        <f>IF([2]相关演算!BJ199="","",[2]相关演算!BJ199)</f>
        <v/>
      </c>
      <c r="BK199" s="228" t="str">
        <f>IF([2]相关演算!BK199="","",[2]相关演算!BK199)</f>
        <v/>
      </c>
      <c r="BL199" s="228" t="str">
        <f>IF([2]相关演算!BL199="","",[2]相关演算!BL199)</f>
        <v/>
      </c>
      <c r="BM199" s="228" t="str">
        <f>IF([2]相关演算!BM199="","",[2]相关演算!BM199)</f>
        <v/>
      </c>
      <c r="BN199" s="228" t="str">
        <f>IF([2]相关演算!BN199="","",[2]相关演算!BN199)</f>
        <v/>
      </c>
      <c r="BO199" s="228" t="str">
        <f>IF([2]相关演算!BO199="","",[2]相关演算!BO199)</f>
        <v/>
      </c>
      <c r="BP199" s="228" t="str">
        <f>IF([2]相关演算!BP199="","",[2]相关演算!BP199)</f>
        <v/>
      </c>
      <c r="BQ199" s="228" t="str">
        <f>IF([2]相关演算!BQ199="","",[2]相关演算!BQ199)</f>
        <v/>
      </c>
      <c r="BR199" s="228" t="str">
        <f>IF([2]相关演算!BR199="","",[2]相关演算!BR199)</f>
        <v/>
      </c>
      <c r="BS199" s="228" t="str">
        <f>IF([2]相关演算!BS199="","",[2]相关演算!BS199)</f>
        <v/>
      </c>
      <c r="BT199" s="228" t="str">
        <f>IF([2]相关演算!BT199="","",[2]相关演算!BT199)</f>
        <v/>
      </c>
      <c r="BU199" s="228" t="str">
        <f>IF([2]相关演算!BU199="","",[2]相关演算!BU199)</f>
        <v/>
      </c>
      <c r="BV199" s="228" t="str">
        <f>IF([2]相关演算!BV199="","",[2]相关演算!BV199)</f>
        <v/>
      </c>
      <c r="BW199" s="228" t="str">
        <f>IF([2]相关演算!BW199="","",[2]相关演算!BW199)</f>
        <v/>
      </c>
      <c r="BX199" s="228" t="str">
        <f>IF([2]相关演算!BX199="","",[2]相关演算!BX199)</f>
        <v/>
      </c>
      <c r="BY199" s="228" t="str">
        <f>IF([2]相关演算!BY199="","",[2]相关演算!BY199)</f>
        <v/>
      </c>
      <c r="BZ199" s="228" t="str">
        <f>IF([2]相关演算!BZ199="","",[2]相关演算!BZ199)</f>
        <v/>
      </c>
      <c r="CA199" s="228" t="str">
        <f>IF([2]相关演算!CA199="","",[2]相关演算!CA199)</f>
        <v/>
      </c>
      <c r="CB199" s="228" t="str">
        <f>IF([2]相关演算!CB199="","",[2]相关演算!CB199)</f>
        <v/>
      </c>
      <c r="CC199" s="228" t="str">
        <f>IF([2]相关演算!CC199="","",[2]相关演算!CC199)</f>
        <v/>
      </c>
      <c r="CD199" s="228" t="str">
        <f>IF([2]相关演算!CD199="","",[2]相关演算!CD199)</f>
        <v/>
      </c>
      <c r="CE199" s="228" t="str">
        <f>IF([2]相关演算!CE199="","",[2]相关演算!CE199)</f>
        <v/>
      </c>
      <c r="CF199" s="228" t="str">
        <f>IF([2]相关演算!CF199="","",[2]相关演算!CF199)</f>
        <v/>
      </c>
      <c r="CG199" s="228" t="str">
        <f>IF([2]相关演算!CG199="","",[2]相关演算!CG199)</f>
        <v/>
      </c>
      <c r="CH199" s="228" t="str">
        <f>IF([2]相关演算!CH199="","",[2]相关演算!CH199)</f>
        <v/>
      </c>
      <c r="CI199" s="228" t="str">
        <f>IF([2]相关演算!CI199="","",[2]相关演算!CI199)</f>
        <v/>
      </c>
      <c r="CJ199" s="228" t="str">
        <f>IF([2]相关演算!CJ199="","",[2]相关演算!CJ199)</f>
        <v/>
      </c>
      <c r="CK199" s="228" t="str">
        <f>IF([2]相关演算!CK199="","",[2]相关演算!CK199)</f>
        <v/>
      </c>
      <c r="CL199" s="228" t="str">
        <f>IF([2]相关演算!CL199="","",[2]相关演算!CL199)</f>
        <v/>
      </c>
      <c r="CM199" s="228" t="str">
        <f>IF([2]相关演算!CM199="","",[2]相关演算!CM199)</f>
        <v/>
      </c>
      <c r="CN199" s="228" t="str">
        <f>IF([2]相关演算!CN199="","",[2]相关演算!CN199)</f>
        <v/>
      </c>
      <c r="CO199" s="228" t="str">
        <f>IF([2]相关演算!CO199="","",[2]相关演算!CO199)</f>
        <v/>
      </c>
      <c r="CP199" s="228" t="str">
        <f>IF([2]相关演算!CP199="","",[2]相关演算!CP199)</f>
        <v/>
      </c>
      <c r="CQ199" s="228" t="str">
        <f>IF([2]相关演算!CQ199="","",[2]相关演算!CQ199)</f>
        <v/>
      </c>
      <c r="CR199" s="228" t="str">
        <f>IF([2]相关演算!CR199="","",[2]相关演算!CR199)</f>
        <v/>
      </c>
      <c r="CS199" s="228" t="str">
        <f>IF([2]相关演算!CS199="","",[2]相关演算!CS199)</f>
        <v/>
      </c>
      <c r="CT199" s="228" t="str">
        <f>IF([2]相关演算!CT199="","",[2]相关演算!CT199)</f>
        <v/>
      </c>
      <c r="CU199" s="228" t="str">
        <f>IF([2]相关演算!CU199="","",[2]相关演算!CU199)</f>
        <v/>
      </c>
      <c r="CV199" s="228" t="str">
        <f>IF([2]相关演算!CV199="","",[2]相关演算!CV199)</f>
        <v/>
      </c>
      <c r="CW199" s="228" t="str">
        <f>IF([2]相关演算!CW199="","",[2]相关演算!CW199)</f>
        <v/>
      </c>
      <c r="CX199" s="228" t="str">
        <f>IF([2]相关演算!CX199="","",[2]相关演算!CX199)</f>
        <v/>
      </c>
      <c r="CY199" s="228" t="str">
        <f>IF([2]相关演算!CY199="","",[2]相关演算!CY199)</f>
        <v/>
      </c>
      <c r="CZ199" s="228" t="str">
        <f>IF([2]相关演算!CZ199="","",[2]相关演算!CZ199)</f>
        <v/>
      </c>
      <c r="DA199" s="228" t="str">
        <f>IF([2]相关演算!DA199="","",[2]相关演算!DA199)</f>
        <v/>
      </c>
      <c r="DB199" s="228" t="str">
        <f>IF([2]相关演算!DB199="","",[2]相关演算!DB199)</f>
        <v/>
      </c>
      <c r="DC199" s="228" t="str">
        <f>IF([2]相关演算!DC199="","",[2]相关演算!DC199)</f>
        <v/>
      </c>
      <c r="DD199" s="228" t="str">
        <f>IF([2]相关演算!DD199="","",[2]相关演算!DD199)</f>
        <v/>
      </c>
      <c r="DE199" s="228" t="str">
        <f>IF([2]相关演算!DE199="","",[2]相关演算!DE199)</f>
        <v/>
      </c>
      <c r="DF199" s="228" t="str">
        <f>IF([2]相关演算!DF199="","",[2]相关演算!DF199)</f>
        <v/>
      </c>
      <c r="DG199" s="228" t="str">
        <f>IF([2]相关演算!DG199="","",[2]相关演算!DG199)</f>
        <v/>
      </c>
      <c r="DH199" s="228" t="str">
        <f>IF([2]相关演算!DH199="","",[2]相关演算!DH199)</f>
        <v/>
      </c>
      <c r="DI199" s="228" t="str">
        <f>IF([2]相关演算!DI199="","",[2]相关演算!DI199)</f>
        <v/>
      </c>
      <c r="DJ199" s="228" t="str">
        <f>IF([2]相关演算!DJ199="","",[2]相关演算!DJ199)</f>
        <v/>
      </c>
      <c r="DK199" s="228" t="str">
        <f>IF([2]相关演算!DK199="","",[2]相关演算!DK199)</f>
        <v/>
      </c>
      <c r="DL199" s="228" t="str">
        <f>IF([2]相关演算!DL199="","",[2]相关演算!DL199)</f>
        <v/>
      </c>
      <c r="DM199" s="228" t="str">
        <f>IF([2]相关演算!DM199="","",[2]相关演算!DM199)</f>
        <v/>
      </c>
      <c r="DN199" s="228" t="str">
        <f>IF([2]相关演算!DN199="","",[2]相关演算!DN199)</f>
        <v/>
      </c>
      <c r="DO199" s="228" t="str">
        <f>IF([2]相关演算!DO199="","",[2]相关演算!DO199)</f>
        <v/>
      </c>
      <c r="DP199" s="228" t="str">
        <f>IF([2]相关演算!DP199="","",[2]相关演算!DP199)</f>
        <v/>
      </c>
      <c r="DQ199" s="228" t="str">
        <f>IF([2]相关演算!DQ199="","",[2]相关演算!DQ199)</f>
        <v/>
      </c>
      <c r="DR199" s="228" t="str">
        <f>IF([2]相关演算!DR199="","",[2]相关演算!DR199)</f>
        <v/>
      </c>
      <c r="DS199" s="228" t="str">
        <f>IF([2]相关演算!DS199="","",[2]相关演算!DS199)</f>
        <v/>
      </c>
      <c r="DT199" s="228" t="str">
        <f>IF([2]相关演算!DT199="","",[2]相关演算!DT199)</f>
        <v/>
      </c>
      <c r="DU199" s="228" t="str">
        <f>IF([2]相关演算!DU199="","",[2]相关演算!DU199)</f>
        <v/>
      </c>
      <c r="DV199" s="228" t="str">
        <f>IF([2]相关演算!DV199="","",[2]相关演算!DV199)</f>
        <v/>
      </c>
      <c r="DW199" s="228" t="str">
        <f>IF([2]相关演算!DW199="","",[2]相关演算!DW199)</f>
        <v/>
      </c>
      <c r="DX199" s="228" t="str">
        <f>IF([2]相关演算!DX199="","",[2]相关演算!DX199)</f>
        <v/>
      </c>
      <c r="DY199" s="228" t="str">
        <f>IF([2]相关演算!DY199="","",[2]相关演算!DY199)</f>
        <v/>
      </c>
      <c r="DZ199" s="228" t="str">
        <f>IF([2]相关演算!DZ199="","",[2]相关演算!DZ199)</f>
        <v/>
      </c>
      <c r="EA199" s="228" t="str">
        <f>IF([2]相关演算!EA199="","",[2]相关演算!EA199)</f>
        <v/>
      </c>
      <c r="EB199" s="228" t="str">
        <f>IF([2]相关演算!EB199="","",[2]相关演算!EB199)</f>
        <v/>
      </c>
      <c r="EC199" s="228" t="str">
        <f>IF([2]相关演算!EC199="","",[2]相关演算!EC199)</f>
        <v/>
      </c>
      <c r="ED199" s="228" t="str">
        <f>IF([2]相关演算!ED199="","",[2]相关演算!ED199)</f>
        <v/>
      </c>
      <c r="EE199" s="228" t="str">
        <f>IF([2]相关演算!EE199="","",[2]相关演算!EE199)</f>
        <v/>
      </c>
      <c r="EF199" s="228" t="str">
        <f>IF([2]相关演算!EF199="","",[2]相关演算!EF199)</f>
        <v/>
      </c>
      <c r="EG199" s="228" t="str">
        <f>IF([2]相关演算!EG199="","",[2]相关演算!EG199)</f>
        <v/>
      </c>
      <c r="EH199" s="228" t="str">
        <f>IF([2]相关演算!EH199="","",[2]相关演算!EH199)</f>
        <v/>
      </c>
      <c r="EI199" s="228" t="str">
        <f>IF([2]相关演算!EI199="","",[2]相关演算!EI199)</f>
        <v/>
      </c>
      <c r="EJ199" s="228" t="str">
        <f>IF([2]相关演算!EJ199="","",[2]相关演算!EJ199)</f>
        <v/>
      </c>
      <c r="EK199" s="228" t="str">
        <f>IF([2]相关演算!EK199="","",[2]相关演算!EK199)</f>
        <v/>
      </c>
      <c r="EL199" s="228" t="str">
        <f>IF([2]相关演算!EL199="","",[2]相关演算!EL199)</f>
        <v/>
      </c>
      <c r="EM199" s="228" t="str">
        <f>IF([2]相关演算!EM199="","",[2]相关演算!EM199)</f>
        <v/>
      </c>
      <c r="EN199" s="228" t="str">
        <f>IF([2]相关演算!EN199="","",[2]相关演算!EN199)</f>
        <v/>
      </c>
      <c r="EO199" s="228" t="str">
        <f>IF([2]相关演算!EO199="","",[2]相关演算!EO199)</f>
        <v/>
      </c>
      <c r="EP199" s="228" t="str">
        <f>IF([2]相关演算!EP199="","",[2]相关演算!EP199)</f>
        <v/>
      </c>
      <c r="EQ199" s="228" t="str">
        <f>IF([2]相关演算!EQ199="","",[2]相关演算!EQ199)</f>
        <v/>
      </c>
      <c r="ER199" s="228" t="str">
        <f>IF([2]相关演算!ER199="","",[2]相关演算!ER199)</f>
        <v/>
      </c>
      <c r="ES199" s="228" t="str">
        <f>IF([2]相关演算!ES199="","",[2]相关演算!ES199)</f>
        <v/>
      </c>
      <c r="ET199" s="228" t="str">
        <f>IF([2]相关演算!ET199="","",[2]相关演算!ET199)</f>
        <v/>
      </c>
      <c r="EU199" s="228" t="str">
        <f>IF([2]相关演算!EU199="","",[2]相关演算!EU199)</f>
        <v/>
      </c>
      <c r="EV199" s="228" t="str">
        <f>IF([2]相关演算!EV199="","",[2]相关演算!EV199)</f>
        <v/>
      </c>
      <c r="EW199" s="228" t="str">
        <f>IF([2]相关演算!EW199="","",[2]相关演算!EW199)</f>
        <v/>
      </c>
      <c r="EX199" s="228" t="str">
        <f>IF([2]相关演算!EX199="","",[2]相关演算!EX199)</f>
        <v/>
      </c>
      <c r="EY199" s="228" t="str">
        <f>IF([2]相关演算!EY199="","",[2]相关演算!EY199)</f>
        <v/>
      </c>
      <c r="EZ199" s="228" t="str">
        <f>IF([2]相关演算!EZ199="","",[2]相关演算!EZ199)</f>
        <v/>
      </c>
      <c r="FA199" s="228" t="str">
        <f>IF([2]相关演算!FA199="","",[2]相关演算!FA199)</f>
        <v/>
      </c>
      <c r="FB199" s="228" t="str">
        <f>IF([2]相关演算!FB199="","",[2]相关演算!FB199)</f>
        <v/>
      </c>
      <c r="FC199" s="228" t="str">
        <f>IF([2]相关演算!FC199="","",[2]相关演算!FC199)</f>
        <v/>
      </c>
      <c r="FD199" s="228" t="str">
        <f>IF([2]相关演算!FD199="","",[2]相关演算!FD199)</f>
        <v/>
      </c>
      <c r="FE199" s="228" t="str">
        <f>IF([2]相关演算!FE199="","",[2]相关演算!FE199)</f>
        <v/>
      </c>
      <c r="FF199" s="228" t="str">
        <f>IF([2]相关演算!FF199="","",[2]相关演算!FF199)</f>
        <v/>
      </c>
      <c r="FG199" s="228" t="str">
        <f>IF([2]相关演算!FG199="","",[2]相关演算!FG199)</f>
        <v/>
      </c>
      <c r="FH199" s="228" t="str">
        <f>IF([2]相关演算!FH199="","",[2]相关演算!FH199)</f>
        <v/>
      </c>
      <c r="FI199" s="228" t="str">
        <f>IF([2]相关演算!FI199="","",[2]相关演算!FI199)</f>
        <v/>
      </c>
      <c r="FJ199" s="228" t="str">
        <f>IF([2]相关演算!FJ199="","",[2]相关演算!FJ199)</f>
        <v/>
      </c>
      <c r="FK199" s="228" t="str">
        <f>IF([2]相关演算!FK199="","",[2]相关演算!FK199)</f>
        <v/>
      </c>
      <c r="FL199" s="228" t="str">
        <f>IF([2]相关演算!FL199="","",[2]相关演算!FL199)</f>
        <v/>
      </c>
      <c r="FM199" s="228" t="str">
        <f>IF([2]相关演算!FM199="","",[2]相关演算!FM199)</f>
        <v/>
      </c>
      <c r="FN199" s="228" t="str">
        <f>IF([2]相关演算!FN199="","",[2]相关演算!FN199)</f>
        <v/>
      </c>
      <c r="FO199" s="228" t="str">
        <f>IF([2]相关演算!FO199="","",[2]相关演算!FO199)</f>
        <v/>
      </c>
      <c r="FP199" s="228" t="str">
        <f>IF([2]相关演算!FP199="","",[2]相关演算!FP199)</f>
        <v/>
      </c>
      <c r="FQ199" s="228" t="str">
        <f>IF([2]相关演算!FQ199="","",[2]相关演算!FQ199)</f>
        <v/>
      </c>
      <c r="FR199" s="228" t="str">
        <f>IF([2]相关演算!FR199="","",[2]相关演算!FR199)</f>
        <v/>
      </c>
      <c r="FS199" s="228" t="str">
        <f>IF([2]相关演算!FS199="","",[2]相关演算!FS199)</f>
        <v/>
      </c>
      <c r="FT199" s="228" t="str">
        <f>IF([2]相关演算!FT199="","",[2]相关演算!FT199)</f>
        <v/>
      </c>
      <c r="FU199" s="228" t="str">
        <f>IF([2]相关演算!FU199="","",[2]相关演算!FU199)</f>
        <v/>
      </c>
      <c r="FV199" s="228" t="str">
        <f>IF([2]相关演算!FV199="","",[2]相关演算!FV199)</f>
        <v/>
      </c>
      <c r="FW199" s="228" t="str">
        <f>IF([2]相关演算!FW199="","",[2]相关演算!FW199)</f>
        <v/>
      </c>
      <c r="FX199" s="228" t="str">
        <f>IF([2]相关演算!FX199="","",[2]相关演算!FX199)</f>
        <v/>
      </c>
      <c r="FY199" s="228" t="str">
        <f>IF([2]相关演算!FY199="","",[2]相关演算!FY199)</f>
        <v/>
      </c>
      <c r="FZ199" s="228" t="str">
        <f>IF([2]相关演算!FZ199="","",[2]相关演算!FZ199)</f>
        <v/>
      </c>
      <c r="GA199" s="228" t="str">
        <f>IF([2]相关演算!GA199="","",[2]相关演算!GA199)</f>
        <v/>
      </c>
      <c r="GB199" s="228" t="str">
        <f>IF([2]相关演算!GB199="","",[2]相关演算!GB199)</f>
        <v/>
      </c>
      <c r="GC199" s="228" t="str">
        <f>IF([2]相关演算!GC199="","",[2]相关演算!GC199)</f>
        <v/>
      </c>
      <c r="GD199" s="228" t="str">
        <f>IF([2]相关演算!GD199="","",[2]相关演算!GD199)</f>
        <v/>
      </c>
      <c r="GE199" s="228" t="str">
        <f>IF([2]相关演算!GE199="","",[2]相关演算!GE199)</f>
        <v/>
      </c>
      <c r="GF199" s="228" t="str">
        <f>IF([2]相关演算!GF199="","",[2]相关演算!GF199)</f>
        <v/>
      </c>
      <c r="GG199" s="228" t="str">
        <f>IF([2]相关演算!GG199="","",[2]相关演算!GG199)</f>
        <v/>
      </c>
      <c r="GH199" s="228" t="str">
        <f>IF([2]相关演算!GH199="","",[2]相关演算!GH199)</f>
        <v/>
      </c>
      <c r="GI199" s="228" t="str">
        <f>IF([2]相关演算!GI199="","",[2]相关演算!GI199)</f>
        <v/>
      </c>
      <c r="GJ199" s="228" t="str">
        <f>IF([2]相关演算!GJ199="","",[2]相关演算!GJ199)</f>
        <v/>
      </c>
      <c r="GK199" s="228" t="str">
        <f>IF([2]相关演算!GK199="","",[2]相关演算!GK199)</f>
        <v/>
      </c>
      <c r="GL199" s="228" t="str">
        <f>IF([2]相关演算!GL199="","",[2]相关演算!GL199)</f>
        <v/>
      </c>
      <c r="GM199" s="228" t="str">
        <f>IF([2]相关演算!GM199="","",[2]相关演算!GM199)</f>
        <v/>
      </c>
      <c r="GN199" s="228" t="str">
        <f>IF([2]相关演算!GN199="","",[2]相关演算!GN199)</f>
        <v/>
      </c>
      <c r="GO199" s="228" t="str">
        <f>IF([2]相关演算!GO199="","",[2]相关演算!GO199)</f>
        <v/>
      </c>
      <c r="GP199" s="228" t="str">
        <f>IF([2]相关演算!GP199="","",[2]相关演算!GP199)</f>
        <v/>
      </c>
      <c r="GQ199" s="228" t="str">
        <f>IF([2]相关演算!GQ199="","",[2]相关演算!GQ199)</f>
        <v/>
      </c>
      <c r="GR199" s="228" t="str">
        <f>IF([2]相关演算!GR199="","",[2]相关演算!GR199)</f>
        <v/>
      </c>
      <c r="GS199" s="228" t="str">
        <f>IF([2]相关演算!GS199="","",[2]相关演算!GS199)</f>
        <v/>
      </c>
      <c r="GT199" s="228" t="str">
        <f>IF([2]相关演算!GT199="","",[2]相关演算!GT199)</f>
        <v/>
      </c>
      <c r="GU199" s="228" t="str">
        <f>IF([2]相关演算!GU199="","",[2]相关演算!GU199)</f>
        <v/>
      </c>
      <c r="GV199" s="228" t="str">
        <f>IF([2]相关演算!GV199="","",[2]相关演算!GV199)</f>
        <v/>
      </c>
      <c r="GW199" s="228" t="str">
        <f>IF([2]相关演算!GW199="","",[2]相关演算!GW199)</f>
        <v/>
      </c>
      <c r="GX199" s="228" t="str">
        <f>IF([2]相关演算!GX199="","",[2]相关演算!GX199)</f>
        <v/>
      </c>
      <c r="GY199" s="228" t="str">
        <f>IF([2]相关演算!GY199="","",[2]相关演算!GY199)</f>
        <v/>
      </c>
      <c r="GZ199" s="228" t="str">
        <f>IF([2]相关演算!GZ199="","",[2]相关演算!GZ199)</f>
        <v/>
      </c>
    </row>
    <row r="200" spans="1:208">
      <c r="A200" s="228" t="str">
        <f>IF([2]相关演算!A200="","",[2]相关演算!A200)</f>
        <v/>
      </c>
      <c r="B200" s="228" t="str">
        <f>IF([2]相关演算!B200="","",[2]相关演算!B200)</f>
        <v/>
      </c>
      <c r="C200" s="228" t="str">
        <f>IF([2]相关演算!C200="","",[2]相关演算!C200)</f>
        <v/>
      </c>
      <c r="D200" s="228" t="str">
        <f>IF([2]相关演算!D200="","",[2]相关演算!D200)</f>
        <v/>
      </c>
      <c r="E200" s="228" t="str">
        <f>IF([2]相关演算!E200="","",[2]相关演算!E200)</f>
        <v/>
      </c>
      <c r="F200" s="228" t="str">
        <f>IF([2]相关演算!F200="","",[2]相关演算!F200)</f>
        <v/>
      </c>
      <c r="G200" s="228" t="str">
        <f>IF([2]相关演算!G200="","",[2]相关演算!G200)</f>
        <v/>
      </c>
      <c r="H200" s="228" t="str">
        <f>IF([2]相关演算!H200="","",[2]相关演算!H200)</f>
        <v/>
      </c>
      <c r="I200" s="228" t="str">
        <f>IF([2]相关演算!I200="","",[2]相关演算!I200)</f>
        <v/>
      </c>
      <c r="J200" s="228" t="str">
        <f>IF([2]相关演算!J200="","",[2]相关演算!J200)</f>
        <v/>
      </c>
      <c r="K200" s="228" t="str">
        <f>IF([2]相关演算!K200="","",[2]相关演算!K200)</f>
        <v/>
      </c>
      <c r="L200" s="228" t="str">
        <f>IF([2]相关演算!L200="","",[2]相关演算!L200)</f>
        <v/>
      </c>
      <c r="M200" s="228" t="str">
        <f>IF([2]相关演算!M200="","",[2]相关演算!M200)</f>
        <v/>
      </c>
      <c r="N200" s="228" t="str">
        <f>IF([2]相关演算!N200="","",[2]相关演算!N200)</f>
        <v/>
      </c>
      <c r="O200" s="228" t="str">
        <f>IF([2]相关演算!O200="","",[2]相关演算!O200)</f>
        <v/>
      </c>
      <c r="P200" s="228" t="str">
        <f>IF([2]相关演算!P200="","",[2]相关演算!P200)</f>
        <v/>
      </c>
      <c r="Q200" s="228" t="str">
        <f>IF([2]相关演算!Q200="","",[2]相关演算!Q200)</f>
        <v/>
      </c>
      <c r="R200" s="228" t="str">
        <f>IF([2]相关演算!R200="","",[2]相关演算!R200)</f>
        <v/>
      </c>
      <c r="S200" s="228" t="str">
        <f>IF([2]相关演算!S200="","",[2]相关演算!S200)</f>
        <v/>
      </c>
      <c r="T200" s="228" t="str">
        <f>IF([2]相关演算!T200="","",[2]相关演算!T200)</f>
        <v/>
      </c>
      <c r="U200" s="228" t="str">
        <f>IF([2]相关演算!U200="","",[2]相关演算!U200)</f>
        <v/>
      </c>
      <c r="V200" s="228" t="str">
        <f>IF([2]相关演算!V200="","",[2]相关演算!V200)</f>
        <v/>
      </c>
      <c r="W200" s="228" t="str">
        <f>IF([2]相关演算!W200="","",[2]相关演算!W200)</f>
        <v/>
      </c>
      <c r="X200" s="228" t="str">
        <f>IF([2]相关演算!X200="","",[2]相关演算!X200)</f>
        <v/>
      </c>
      <c r="Y200" s="228" t="str">
        <f>IF([2]相关演算!Y200="","",[2]相关演算!Y200)</f>
        <v/>
      </c>
      <c r="Z200" s="228" t="str">
        <f>IF([2]相关演算!Z200="","",[2]相关演算!Z200)</f>
        <v/>
      </c>
      <c r="AA200" s="228" t="str">
        <f>IF([2]相关演算!AA200="","",[2]相关演算!AA200)</f>
        <v/>
      </c>
      <c r="AB200" s="228" t="str">
        <f>IF([2]相关演算!AB200="","",[2]相关演算!AB200)</f>
        <v/>
      </c>
      <c r="AC200" s="228" t="str">
        <f>IF([2]相关演算!AC200="","",[2]相关演算!AC200)</f>
        <v/>
      </c>
      <c r="AD200" s="228" t="str">
        <f>IF([2]相关演算!AD200="","",[2]相关演算!AD200)</f>
        <v/>
      </c>
      <c r="AE200" s="228" t="str">
        <f>IF([2]相关演算!AE200="","",[2]相关演算!AE200)</f>
        <v/>
      </c>
      <c r="AF200" s="228" t="str">
        <f>IF([2]相关演算!AF200="","",[2]相关演算!AF200)</f>
        <v/>
      </c>
      <c r="AG200" s="228" t="str">
        <f>IF([2]相关演算!AG200="","",[2]相关演算!AG200)</f>
        <v/>
      </c>
      <c r="AH200" s="228" t="str">
        <f>IF([2]相关演算!AH200="","",[2]相关演算!AH200)</f>
        <v/>
      </c>
      <c r="AI200" s="228" t="str">
        <f>IF([2]相关演算!AI200="","",[2]相关演算!AI200)</f>
        <v/>
      </c>
      <c r="AJ200" s="228" t="str">
        <f>IF([2]相关演算!AJ200="","",[2]相关演算!AJ200)</f>
        <v/>
      </c>
      <c r="AK200" s="228" t="str">
        <f>IF([2]相关演算!AK200="","",[2]相关演算!AK200)</f>
        <v/>
      </c>
      <c r="AL200" s="228" t="str">
        <f>IF([2]相关演算!AL200="","",[2]相关演算!AL200)</f>
        <v/>
      </c>
      <c r="AM200" s="228" t="str">
        <f>IF([2]相关演算!AM200="","",[2]相关演算!AM200)</f>
        <v/>
      </c>
      <c r="AN200" s="228" t="str">
        <f>IF([2]相关演算!AN200="","",[2]相关演算!AN200)</f>
        <v/>
      </c>
      <c r="AO200" s="228" t="str">
        <f>IF([2]相关演算!AO200="","",[2]相关演算!AO200)</f>
        <v/>
      </c>
      <c r="AP200" s="228" t="str">
        <f>IF([2]相关演算!AP200="","",[2]相关演算!AP200)</f>
        <v/>
      </c>
      <c r="AQ200" s="228" t="str">
        <f>IF([2]相关演算!AQ200="","",[2]相关演算!AQ200)</f>
        <v/>
      </c>
      <c r="AR200" s="228" t="str">
        <f>IF([2]相关演算!AR200="","",[2]相关演算!AR200)</f>
        <v/>
      </c>
      <c r="AS200" s="228" t="str">
        <f>IF([2]相关演算!AS200="","",[2]相关演算!AS200)</f>
        <v/>
      </c>
      <c r="AT200" s="228" t="str">
        <f>IF([2]相关演算!AT200="","",[2]相关演算!AT200)</f>
        <v/>
      </c>
      <c r="AU200" s="228" t="str">
        <f>IF([2]相关演算!AU200="","",[2]相关演算!AU200)</f>
        <v/>
      </c>
      <c r="AV200" s="228" t="str">
        <f>IF([2]相关演算!AV200="","",[2]相关演算!AV200)</f>
        <v/>
      </c>
      <c r="AW200" s="228" t="str">
        <f>IF([2]相关演算!AW200="","",[2]相关演算!AW200)</f>
        <v/>
      </c>
      <c r="AX200" s="228" t="str">
        <f>IF([2]相关演算!AX200="","",[2]相关演算!AX200)</f>
        <v/>
      </c>
      <c r="AY200" s="228" t="str">
        <f>IF([2]相关演算!AY200="","",[2]相关演算!AY200)</f>
        <v/>
      </c>
      <c r="AZ200" s="228" t="str">
        <f>IF([2]相关演算!AZ200="","",[2]相关演算!AZ200)</f>
        <v/>
      </c>
      <c r="BA200" s="228" t="str">
        <f>IF([2]相关演算!BA200="","",[2]相关演算!BA200)</f>
        <v/>
      </c>
      <c r="BB200" s="228" t="str">
        <f>IF([2]相关演算!BB200="","",[2]相关演算!BB200)</f>
        <v/>
      </c>
      <c r="BC200" s="228" t="str">
        <f>IF([2]相关演算!BC200="","",[2]相关演算!BC200)</f>
        <v/>
      </c>
      <c r="BD200" s="228" t="str">
        <f>IF([2]相关演算!BD200="","",[2]相关演算!BD200)</f>
        <v/>
      </c>
      <c r="BE200" s="228" t="str">
        <f>IF([2]相关演算!BE200="","",[2]相关演算!BE200)</f>
        <v/>
      </c>
      <c r="BF200" s="228" t="str">
        <f>IF([2]相关演算!BF200="","",[2]相关演算!BF200)</f>
        <v/>
      </c>
      <c r="BG200" s="228" t="str">
        <f>IF([2]相关演算!BG200="","",[2]相关演算!BG200)</f>
        <v/>
      </c>
      <c r="BH200" s="228" t="str">
        <f>IF([2]相关演算!BH200="","",[2]相关演算!BH200)</f>
        <v/>
      </c>
      <c r="BI200" s="228" t="str">
        <f>IF([2]相关演算!BI200="","",[2]相关演算!BI200)</f>
        <v/>
      </c>
      <c r="BJ200" s="228" t="str">
        <f>IF([2]相关演算!BJ200="","",[2]相关演算!BJ200)</f>
        <v/>
      </c>
      <c r="BK200" s="228" t="str">
        <f>IF([2]相关演算!BK200="","",[2]相关演算!BK200)</f>
        <v/>
      </c>
      <c r="BL200" s="228" t="str">
        <f>IF([2]相关演算!BL200="","",[2]相关演算!BL200)</f>
        <v/>
      </c>
      <c r="BM200" s="228" t="str">
        <f>IF([2]相关演算!BM200="","",[2]相关演算!BM200)</f>
        <v/>
      </c>
      <c r="BN200" s="228" t="str">
        <f>IF([2]相关演算!BN200="","",[2]相关演算!BN200)</f>
        <v/>
      </c>
      <c r="BO200" s="228" t="str">
        <f>IF([2]相关演算!BO200="","",[2]相关演算!BO200)</f>
        <v/>
      </c>
      <c r="BP200" s="228" t="str">
        <f>IF([2]相关演算!BP200="","",[2]相关演算!BP200)</f>
        <v/>
      </c>
      <c r="BQ200" s="228" t="str">
        <f>IF([2]相关演算!BQ200="","",[2]相关演算!BQ200)</f>
        <v/>
      </c>
      <c r="BR200" s="228" t="str">
        <f>IF([2]相关演算!BR200="","",[2]相关演算!BR200)</f>
        <v/>
      </c>
      <c r="BS200" s="228" t="str">
        <f>IF([2]相关演算!BS200="","",[2]相关演算!BS200)</f>
        <v/>
      </c>
      <c r="BT200" s="228" t="str">
        <f>IF([2]相关演算!BT200="","",[2]相关演算!BT200)</f>
        <v/>
      </c>
      <c r="BU200" s="228" t="str">
        <f>IF([2]相关演算!BU200="","",[2]相关演算!BU200)</f>
        <v/>
      </c>
      <c r="BV200" s="228" t="str">
        <f>IF([2]相关演算!BV200="","",[2]相关演算!BV200)</f>
        <v/>
      </c>
      <c r="BW200" s="228" t="str">
        <f>IF([2]相关演算!BW200="","",[2]相关演算!BW200)</f>
        <v/>
      </c>
      <c r="BX200" s="228" t="str">
        <f>IF([2]相关演算!BX200="","",[2]相关演算!BX200)</f>
        <v/>
      </c>
      <c r="BY200" s="228" t="str">
        <f>IF([2]相关演算!BY200="","",[2]相关演算!BY200)</f>
        <v/>
      </c>
      <c r="BZ200" s="228" t="str">
        <f>IF([2]相关演算!BZ200="","",[2]相关演算!BZ200)</f>
        <v/>
      </c>
      <c r="CA200" s="228" t="str">
        <f>IF([2]相关演算!CA200="","",[2]相关演算!CA200)</f>
        <v/>
      </c>
      <c r="CB200" s="228" t="str">
        <f>IF([2]相关演算!CB200="","",[2]相关演算!CB200)</f>
        <v/>
      </c>
      <c r="CC200" s="228" t="str">
        <f>IF([2]相关演算!CC200="","",[2]相关演算!CC200)</f>
        <v/>
      </c>
      <c r="CD200" s="228" t="str">
        <f>IF([2]相关演算!CD200="","",[2]相关演算!CD200)</f>
        <v/>
      </c>
      <c r="CE200" s="228" t="str">
        <f>IF([2]相关演算!CE200="","",[2]相关演算!CE200)</f>
        <v/>
      </c>
      <c r="CF200" s="228" t="str">
        <f>IF([2]相关演算!CF200="","",[2]相关演算!CF200)</f>
        <v/>
      </c>
      <c r="CG200" s="228" t="str">
        <f>IF([2]相关演算!CG200="","",[2]相关演算!CG200)</f>
        <v/>
      </c>
      <c r="CH200" s="228" t="str">
        <f>IF([2]相关演算!CH200="","",[2]相关演算!CH200)</f>
        <v/>
      </c>
      <c r="CI200" s="228" t="str">
        <f>IF([2]相关演算!CI200="","",[2]相关演算!CI200)</f>
        <v/>
      </c>
      <c r="CJ200" s="228" t="str">
        <f>IF([2]相关演算!CJ200="","",[2]相关演算!CJ200)</f>
        <v/>
      </c>
      <c r="CK200" s="228" t="str">
        <f>IF([2]相关演算!CK200="","",[2]相关演算!CK200)</f>
        <v/>
      </c>
      <c r="CL200" s="228" t="str">
        <f>IF([2]相关演算!CL200="","",[2]相关演算!CL200)</f>
        <v/>
      </c>
      <c r="CM200" s="228" t="str">
        <f>IF([2]相关演算!CM200="","",[2]相关演算!CM200)</f>
        <v/>
      </c>
      <c r="CN200" s="228" t="str">
        <f>IF([2]相关演算!CN200="","",[2]相关演算!CN200)</f>
        <v/>
      </c>
      <c r="CO200" s="228" t="str">
        <f>IF([2]相关演算!CO200="","",[2]相关演算!CO200)</f>
        <v/>
      </c>
      <c r="CP200" s="228" t="str">
        <f>IF([2]相关演算!CP200="","",[2]相关演算!CP200)</f>
        <v/>
      </c>
      <c r="CQ200" s="228" t="str">
        <f>IF([2]相关演算!CQ200="","",[2]相关演算!CQ200)</f>
        <v/>
      </c>
      <c r="CR200" s="228" t="str">
        <f>IF([2]相关演算!CR200="","",[2]相关演算!CR200)</f>
        <v/>
      </c>
      <c r="CS200" s="228" t="str">
        <f>IF([2]相关演算!CS200="","",[2]相关演算!CS200)</f>
        <v/>
      </c>
      <c r="CT200" s="228" t="str">
        <f>IF([2]相关演算!CT200="","",[2]相关演算!CT200)</f>
        <v/>
      </c>
      <c r="CU200" s="228" t="str">
        <f>IF([2]相关演算!CU200="","",[2]相关演算!CU200)</f>
        <v/>
      </c>
      <c r="CV200" s="228" t="str">
        <f>IF([2]相关演算!CV200="","",[2]相关演算!CV200)</f>
        <v/>
      </c>
      <c r="CW200" s="228" t="str">
        <f>IF([2]相关演算!CW200="","",[2]相关演算!CW200)</f>
        <v/>
      </c>
      <c r="CX200" s="228" t="str">
        <f>IF([2]相关演算!CX200="","",[2]相关演算!CX200)</f>
        <v/>
      </c>
      <c r="CY200" s="228" t="str">
        <f>IF([2]相关演算!CY200="","",[2]相关演算!CY200)</f>
        <v/>
      </c>
      <c r="CZ200" s="228" t="str">
        <f>IF([2]相关演算!CZ200="","",[2]相关演算!CZ200)</f>
        <v/>
      </c>
      <c r="DA200" s="228" t="str">
        <f>IF([2]相关演算!DA200="","",[2]相关演算!DA200)</f>
        <v/>
      </c>
      <c r="DB200" s="228" t="str">
        <f>IF([2]相关演算!DB200="","",[2]相关演算!DB200)</f>
        <v/>
      </c>
      <c r="DC200" s="228" t="str">
        <f>IF([2]相关演算!DC200="","",[2]相关演算!DC200)</f>
        <v/>
      </c>
      <c r="DD200" s="228" t="str">
        <f>IF([2]相关演算!DD200="","",[2]相关演算!DD200)</f>
        <v/>
      </c>
      <c r="DE200" s="228" t="str">
        <f>IF([2]相关演算!DE200="","",[2]相关演算!DE200)</f>
        <v/>
      </c>
      <c r="DF200" s="228" t="str">
        <f>IF([2]相关演算!DF200="","",[2]相关演算!DF200)</f>
        <v/>
      </c>
      <c r="DG200" s="228" t="str">
        <f>IF([2]相关演算!DG200="","",[2]相关演算!DG200)</f>
        <v/>
      </c>
      <c r="DH200" s="228" t="str">
        <f>IF([2]相关演算!DH200="","",[2]相关演算!DH200)</f>
        <v/>
      </c>
      <c r="DI200" s="228" t="str">
        <f>IF([2]相关演算!DI200="","",[2]相关演算!DI200)</f>
        <v/>
      </c>
      <c r="DJ200" s="228" t="str">
        <f>IF([2]相关演算!DJ200="","",[2]相关演算!DJ200)</f>
        <v/>
      </c>
      <c r="DK200" s="228" t="str">
        <f>IF([2]相关演算!DK200="","",[2]相关演算!DK200)</f>
        <v/>
      </c>
      <c r="DL200" s="228" t="str">
        <f>IF([2]相关演算!DL200="","",[2]相关演算!DL200)</f>
        <v/>
      </c>
      <c r="DM200" s="228" t="str">
        <f>IF([2]相关演算!DM200="","",[2]相关演算!DM200)</f>
        <v/>
      </c>
      <c r="DN200" s="228" t="str">
        <f>IF([2]相关演算!DN200="","",[2]相关演算!DN200)</f>
        <v/>
      </c>
      <c r="DO200" s="228" t="str">
        <f>IF([2]相关演算!DO200="","",[2]相关演算!DO200)</f>
        <v/>
      </c>
      <c r="DP200" s="228" t="str">
        <f>IF([2]相关演算!DP200="","",[2]相关演算!DP200)</f>
        <v/>
      </c>
      <c r="DQ200" s="228" t="str">
        <f>IF([2]相关演算!DQ200="","",[2]相关演算!DQ200)</f>
        <v/>
      </c>
      <c r="DR200" s="228" t="str">
        <f>IF([2]相关演算!DR200="","",[2]相关演算!DR200)</f>
        <v/>
      </c>
      <c r="DS200" s="228" t="str">
        <f>IF([2]相关演算!DS200="","",[2]相关演算!DS200)</f>
        <v/>
      </c>
      <c r="DT200" s="228" t="str">
        <f>IF([2]相关演算!DT200="","",[2]相关演算!DT200)</f>
        <v/>
      </c>
      <c r="DU200" s="228" t="str">
        <f>IF([2]相关演算!DU200="","",[2]相关演算!DU200)</f>
        <v/>
      </c>
      <c r="DV200" s="228" t="str">
        <f>IF([2]相关演算!DV200="","",[2]相关演算!DV200)</f>
        <v/>
      </c>
      <c r="DW200" s="228" t="str">
        <f>IF([2]相关演算!DW200="","",[2]相关演算!DW200)</f>
        <v/>
      </c>
      <c r="DX200" s="228" t="str">
        <f>IF([2]相关演算!DX200="","",[2]相关演算!DX200)</f>
        <v/>
      </c>
      <c r="DY200" s="228" t="str">
        <f>IF([2]相关演算!DY200="","",[2]相关演算!DY200)</f>
        <v/>
      </c>
      <c r="DZ200" s="228" t="str">
        <f>IF([2]相关演算!DZ200="","",[2]相关演算!DZ200)</f>
        <v/>
      </c>
      <c r="EA200" s="228" t="str">
        <f>IF([2]相关演算!EA200="","",[2]相关演算!EA200)</f>
        <v/>
      </c>
      <c r="EB200" s="228" t="str">
        <f>IF([2]相关演算!EB200="","",[2]相关演算!EB200)</f>
        <v/>
      </c>
      <c r="EC200" s="228" t="str">
        <f>IF([2]相关演算!EC200="","",[2]相关演算!EC200)</f>
        <v/>
      </c>
      <c r="ED200" s="228" t="str">
        <f>IF([2]相关演算!ED200="","",[2]相关演算!ED200)</f>
        <v/>
      </c>
      <c r="EE200" s="228" t="str">
        <f>IF([2]相关演算!EE200="","",[2]相关演算!EE200)</f>
        <v/>
      </c>
      <c r="EF200" s="228" t="str">
        <f>IF([2]相关演算!EF200="","",[2]相关演算!EF200)</f>
        <v/>
      </c>
      <c r="EG200" s="228" t="str">
        <f>IF([2]相关演算!EG200="","",[2]相关演算!EG200)</f>
        <v/>
      </c>
      <c r="EH200" s="228" t="str">
        <f>IF([2]相关演算!EH200="","",[2]相关演算!EH200)</f>
        <v/>
      </c>
      <c r="EI200" s="228" t="str">
        <f>IF([2]相关演算!EI200="","",[2]相关演算!EI200)</f>
        <v/>
      </c>
      <c r="EJ200" s="228" t="str">
        <f>IF([2]相关演算!EJ200="","",[2]相关演算!EJ200)</f>
        <v/>
      </c>
      <c r="EK200" s="228" t="str">
        <f>IF([2]相关演算!EK200="","",[2]相关演算!EK200)</f>
        <v/>
      </c>
      <c r="EL200" s="228" t="str">
        <f>IF([2]相关演算!EL200="","",[2]相关演算!EL200)</f>
        <v/>
      </c>
      <c r="EM200" s="228" t="str">
        <f>IF([2]相关演算!EM200="","",[2]相关演算!EM200)</f>
        <v/>
      </c>
      <c r="EN200" s="228" t="str">
        <f>IF([2]相关演算!EN200="","",[2]相关演算!EN200)</f>
        <v/>
      </c>
      <c r="EO200" s="228" t="str">
        <f>IF([2]相关演算!EO200="","",[2]相关演算!EO200)</f>
        <v/>
      </c>
      <c r="EP200" s="228" t="str">
        <f>IF([2]相关演算!EP200="","",[2]相关演算!EP200)</f>
        <v/>
      </c>
      <c r="EQ200" s="228" t="str">
        <f>IF([2]相关演算!EQ200="","",[2]相关演算!EQ200)</f>
        <v/>
      </c>
      <c r="ER200" s="228" t="str">
        <f>IF([2]相关演算!ER200="","",[2]相关演算!ER200)</f>
        <v/>
      </c>
      <c r="ES200" s="228" t="str">
        <f>IF([2]相关演算!ES200="","",[2]相关演算!ES200)</f>
        <v/>
      </c>
      <c r="ET200" s="228" t="str">
        <f>IF([2]相关演算!ET200="","",[2]相关演算!ET200)</f>
        <v/>
      </c>
      <c r="EU200" s="228" t="str">
        <f>IF([2]相关演算!EU200="","",[2]相关演算!EU200)</f>
        <v/>
      </c>
      <c r="EV200" s="228" t="str">
        <f>IF([2]相关演算!EV200="","",[2]相关演算!EV200)</f>
        <v/>
      </c>
      <c r="EW200" s="228" t="str">
        <f>IF([2]相关演算!EW200="","",[2]相关演算!EW200)</f>
        <v/>
      </c>
      <c r="EX200" s="228" t="str">
        <f>IF([2]相关演算!EX200="","",[2]相关演算!EX200)</f>
        <v/>
      </c>
      <c r="EY200" s="228" t="str">
        <f>IF([2]相关演算!EY200="","",[2]相关演算!EY200)</f>
        <v/>
      </c>
      <c r="EZ200" s="228" t="str">
        <f>IF([2]相关演算!EZ200="","",[2]相关演算!EZ200)</f>
        <v/>
      </c>
      <c r="FA200" s="228" t="str">
        <f>IF([2]相关演算!FA200="","",[2]相关演算!FA200)</f>
        <v/>
      </c>
      <c r="FB200" s="228" t="str">
        <f>IF([2]相关演算!FB200="","",[2]相关演算!FB200)</f>
        <v/>
      </c>
      <c r="FC200" s="228" t="str">
        <f>IF([2]相关演算!FC200="","",[2]相关演算!FC200)</f>
        <v/>
      </c>
      <c r="FD200" s="228" t="str">
        <f>IF([2]相关演算!FD200="","",[2]相关演算!FD200)</f>
        <v/>
      </c>
      <c r="FE200" s="228" t="str">
        <f>IF([2]相关演算!FE200="","",[2]相关演算!FE200)</f>
        <v/>
      </c>
      <c r="FF200" s="228" t="str">
        <f>IF([2]相关演算!FF200="","",[2]相关演算!FF200)</f>
        <v/>
      </c>
      <c r="FG200" s="228" t="str">
        <f>IF([2]相关演算!FG200="","",[2]相关演算!FG200)</f>
        <v/>
      </c>
      <c r="FH200" s="228" t="str">
        <f>IF([2]相关演算!FH200="","",[2]相关演算!FH200)</f>
        <v/>
      </c>
      <c r="FI200" s="228" t="str">
        <f>IF([2]相关演算!FI200="","",[2]相关演算!FI200)</f>
        <v/>
      </c>
      <c r="FJ200" s="228" t="str">
        <f>IF([2]相关演算!FJ200="","",[2]相关演算!FJ200)</f>
        <v/>
      </c>
      <c r="FK200" s="228" t="str">
        <f>IF([2]相关演算!FK200="","",[2]相关演算!FK200)</f>
        <v/>
      </c>
      <c r="FL200" s="228" t="str">
        <f>IF([2]相关演算!FL200="","",[2]相关演算!FL200)</f>
        <v/>
      </c>
      <c r="FM200" s="228" t="str">
        <f>IF([2]相关演算!FM200="","",[2]相关演算!FM200)</f>
        <v/>
      </c>
      <c r="FN200" s="228" t="str">
        <f>IF([2]相关演算!FN200="","",[2]相关演算!FN200)</f>
        <v/>
      </c>
      <c r="FO200" s="228" t="str">
        <f>IF([2]相关演算!FO200="","",[2]相关演算!FO200)</f>
        <v/>
      </c>
      <c r="FP200" s="228" t="str">
        <f>IF([2]相关演算!FP200="","",[2]相关演算!FP200)</f>
        <v/>
      </c>
      <c r="FQ200" s="228" t="str">
        <f>IF([2]相关演算!FQ200="","",[2]相关演算!FQ200)</f>
        <v/>
      </c>
      <c r="FR200" s="228" t="str">
        <f>IF([2]相关演算!FR200="","",[2]相关演算!FR200)</f>
        <v/>
      </c>
      <c r="FS200" s="228" t="str">
        <f>IF([2]相关演算!FS200="","",[2]相关演算!FS200)</f>
        <v/>
      </c>
      <c r="FT200" s="228" t="str">
        <f>IF([2]相关演算!FT200="","",[2]相关演算!FT200)</f>
        <v/>
      </c>
      <c r="FU200" s="228" t="str">
        <f>IF([2]相关演算!FU200="","",[2]相关演算!FU200)</f>
        <v/>
      </c>
      <c r="FV200" s="228" t="str">
        <f>IF([2]相关演算!FV200="","",[2]相关演算!FV200)</f>
        <v/>
      </c>
      <c r="FW200" s="228" t="str">
        <f>IF([2]相关演算!FW200="","",[2]相关演算!FW200)</f>
        <v/>
      </c>
      <c r="FX200" s="228" t="str">
        <f>IF([2]相关演算!FX200="","",[2]相关演算!FX200)</f>
        <v/>
      </c>
      <c r="FY200" s="228" t="str">
        <f>IF([2]相关演算!FY200="","",[2]相关演算!FY200)</f>
        <v/>
      </c>
      <c r="FZ200" s="228" t="str">
        <f>IF([2]相关演算!FZ200="","",[2]相关演算!FZ200)</f>
        <v/>
      </c>
      <c r="GA200" s="228" t="str">
        <f>IF([2]相关演算!GA200="","",[2]相关演算!GA200)</f>
        <v/>
      </c>
      <c r="GB200" s="228" t="str">
        <f>IF([2]相关演算!GB200="","",[2]相关演算!GB200)</f>
        <v/>
      </c>
      <c r="GC200" s="228" t="str">
        <f>IF([2]相关演算!GC200="","",[2]相关演算!GC200)</f>
        <v/>
      </c>
      <c r="GD200" s="228" t="str">
        <f>IF([2]相关演算!GD200="","",[2]相关演算!GD200)</f>
        <v/>
      </c>
      <c r="GE200" s="228" t="str">
        <f>IF([2]相关演算!GE200="","",[2]相关演算!GE200)</f>
        <v/>
      </c>
      <c r="GF200" s="228" t="str">
        <f>IF([2]相关演算!GF200="","",[2]相关演算!GF200)</f>
        <v/>
      </c>
      <c r="GG200" s="228" t="str">
        <f>IF([2]相关演算!GG200="","",[2]相关演算!GG200)</f>
        <v/>
      </c>
      <c r="GH200" s="228" t="str">
        <f>IF([2]相关演算!GH200="","",[2]相关演算!GH200)</f>
        <v/>
      </c>
      <c r="GI200" s="228" t="str">
        <f>IF([2]相关演算!GI200="","",[2]相关演算!GI200)</f>
        <v/>
      </c>
      <c r="GJ200" s="228" t="str">
        <f>IF([2]相关演算!GJ200="","",[2]相关演算!GJ200)</f>
        <v/>
      </c>
      <c r="GK200" s="228" t="str">
        <f>IF([2]相关演算!GK200="","",[2]相关演算!GK200)</f>
        <v/>
      </c>
      <c r="GL200" s="228" t="str">
        <f>IF([2]相关演算!GL200="","",[2]相关演算!GL200)</f>
        <v/>
      </c>
      <c r="GM200" s="228" t="str">
        <f>IF([2]相关演算!GM200="","",[2]相关演算!GM200)</f>
        <v/>
      </c>
      <c r="GN200" s="228" t="str">
        <f>IF([2]相关演算!GN200="","",[2]相关演算!GN200)</f>
        <v/>
      </c>
      <c r="GO200" s="228" t="str">
        <f>IF([2]相关演算!GO200="","",[2]相关演算!GO200)</f>
        <v/>
      </c>
      <c r="GP200" s="228" t="str">
        <f>IF([2]相关演算!GP200="","",[2]相关演算!GP200)</f>
        <v/>
      </c>
      <c r="GQ200" s="228" t="str">
        <f>IF([2]相关演算!GQ200="","",[2]相关演算!GQ200)</f>
        <v/>
      </c>
      <c r="GR200" s="228" t="str">
        <f>IF([2]相关演算!GR200="","",[2]相关演算!GR200)</f>
        <v/>
      </c>
      <c r="GS200" s="228" t="str">
        <f>IF([2]相关演算!GS200="","",[2]相关演算!GS200)</f>
        <v/>
      </c>
      <c r="GT200" s="228" t="str">
        <f>IF([2]相关演算!GT200="","",[2]相关演算!GT200)</f>
        <v/>
      </c>
      <c r="GU200" s="228" t="str">
        <f>IF([2]相关演算!GU200="","",[2]相关演算!GU200)</f>
        <v/>
      </c>
      <c r="GV200" s="228" t="str">
        <f>IF([2]相关演算!GV200="","",[2]相关演算!GV200)</f>
        <v/>
      </c>
      <c r="GW200" s="228" t="str">
        <f>IF([2]相关演算!GW200="","",[2]相关演算!GW200)</f>
        <v/>
      </c>
      <c r="GX200" s="228" t="str">
        <f>IF([2]相关演算!GX200="","",[2]相关演算!GX200)</f>
        <v/>
      </c>
      <c r="GY200" s="228" t="str">
        <f>IF([2]相关演算!GY200="","",[2]相关演算!GY200)</f>
        <v/>
      </c>
      <c r="GZ200" s="228" t="str">
        <f>IF([2]相关演算!GZ200="","",[2]相关演算!GZ200)</f>
        <v/>
      </c>
    </row>
    <row r="201" spans="1:208">
      <c r="S201" s="7"/>
      <c r="BB201" s="7"/>
      <c r="BK201" s="29"/>
      <c r="CB201" s="29"/>
      <c r="CC201" s="29"/>
      <c r="CD201" s="29"/>
      <c r="CH201" s="7"/>
      <c r="DN201" s="7"/>
      <c r="EI201" s="7"/>
      <c r="FB201" s="7"/>
    </row>
    <row r="202" spans="1:208">
      <c r="S202" s="7"/>
      <c r="BB202" s="7"/>
      <c r="BK202" s="29"/>
      <c r="CB202" s="29"/>
      <c r="CC202" s="29"/>
      <c r="CD202" s="29"/>
      <c r="CH202" s="7"/>
      <c r="DN202" s="7"/>
      <c r="EI202" s="7"/>
      <c r="FB202" s="7"/>
    </row>
    <row r="203" spans="1:208">
      <c r="S203" s="7"/>
      <c r="BB203" s="7"/>
      <c r="BK203" s="29"/>
      <c r="CB203" s="29"/>
      <c r="CC203" s="29"/>
      <c r="CD203" s="29"/>
      <c r="CH203" s="7"/>
      <c r="DN203" s="7"/>
      <c r="EI203" s="7"/>
      <c r="FB203" s="7"/>
    </row>
    <row r="204" spans="1:208">
      <c r="S204" s="7"/>
      <c r="BB204" s="7"/>
      <c r="BK204" s="29"/>
      <c r="CB204" s="29"/>
      <c r="CC204" s="29"/>
      <c r="CD204" s="29"/>
      <c r="CH204" s="7"/>
      <c r="DN204" s="7"/>
      <c r="EI204" s="7"/>
      <c r="FB204" s="7"/>
    </row>
    <row r="205" spans="1:208">
      <c r="S205" s="7"/>
      <c r="BB205" s="7"/>
      <c r="BK205" s="29"/>
      <c r="CB205" s="29"/>
      <c r="CC205" s="29"/>
      <c r="CD205" s="29"/>
      <c r="CH205" s="7"/>
      <c r="DN205" s="7"/>
      <c r="EI205" s="7"/>
      <c r="FB205" s="7"/>
    </row>
    <row r="206" spans="1:208">
      <c r="S206" s="7"/>
      <c r="BB206" s="7"/>
      <c r="BK206" s="29"/>
      <c r="CB206" s="29"/>
      <c r="CC206" s="29"/>
      <c r="CD206" s="29"/>
      <c r="CH206" s="7"/>
      <c r="DN206" s="7"/>
      <c r="EI206" s="7"/>
      <c r="FB206" s="7"/>
    </row>
    <row r="207" spans="1:208">
      <c r="S207" s="7"/>
      <c r="BB207" s="7"/>
      <c r="BK207" s="29"/>
      <c r="CB207" s="29"/>
      <c r="CC207" s="29"/>
      <c r="CD207" s="29"/>
      <c r="CH207" s="7"/>
      <c r="DN207" s="7"/>
      <c r="EI207" s="7"/>
      <c r="FB207" s="7"/>
    </row>
    <row r="208" spans="1:208">
      <c r="S208" s="7"/>
      <c r="BB208" s="7"/>
      <c r="BK208" s="29"/>
      <c r="CB208" s="29"/>
      <c r="CC208" s="29"/>
      <c r="CD208" s="29"/>
      <c r="CH208" s="7"/>
      <c r="DN208" s="7"/>
      <c r="EI208" s="7"/>
      <c r="FB208" s="7"/>
    </row>
    <row r="209" spans="19:158">
      <c r="S209" s="7"/>
      <c r="BB209" s="7"/>
      <c r="BK209" s="29"/>
      <c r="CB209" s="29"/>
      <c r="CC209" s="29"/>
      <c r="CD209" s="29"/>
      <c r="CH209" s="7"/>
      <c r="DN209" s="7"/>
      <c r="EI209" s="7"/>
      <c r="FB209" s="7"/>
    </row>
    <row r="210" spans="19:158">
      <c r="S210" s="7"/>
      <c r="BB210" s="7"/>
      <c r="BK210" s="29"/>
      <c r="CB210" s="29"/>
      <c r="CC210" s="29"/>
      <c r="CD210" s="29"/>
      <c r="CH210" s="7"/>
      <c r="DN210" s="7"/>
      <c r="EI210" s="7"/>
      <c r="FB210" s="7"/>
    </row>
    <row r="211" spans="19:158">
      <c r="S211" s="7"/>
      <c r="BB211" s="7"/>
      <c r="BK211" s="29"/>
      <c r="CB211" s="29"/>
      <c r="CC211" s="29"/>
      <c r="CD211" s="29"/>
      <c r="CH211" s="7"/>
      <c r="DN211" s="7"/>
      <c r="EI211" s="7"/>
      <c r="FB211" s="7"/>
    </row>
    <row r="212" spans="19:158">
      <c r="S212" s="7"/>
      <c r="BB212" s="7"/>
      <c r="BK212" s="29"/>
      <c r="CB212" s="29"/>
      <c r="CC212" s="29"/>
      <c r="CD212" s="29"/>
      <c r="CH212" s="7"/>
      <c r="DN212" s="7"/>
      <c r="EI212" s="7"/>
      <c r="FB212" s="7"/>
    </row>
    <row r="213" spans="19:158">
      <c r="S213" s="7"/>
      <c r="BB213" s="7"/>
      <c r="BK213" s="29"/>
      <c r="CB213" s="29"/>
      <c r="CC213" s="29"/>
      <c r="CD213" s="29"/>
      <c r="CH213" s="7"/>
      <c r="DN213" s="7"/>
      <c r="EI213" s="7"/>
      <c r="FB213" s="7"/>
    </row>
    <row r="214" spans="19:158">
      <c r="S214" s="7"/>
      <c r="BB214" s="7"/>
      <c r="BK214" s="29"/>
      <c r="CB214" s="29"/>
      <c r="CC214" s="29"/>
      <c r="CD214" s="29"/>
      <c r="CH214" s="7"/>
      <c r="DN214" s="7"/>
      <c r="EI214" s="7"/>
      <c r="FB214" s="7"/>
    </row>
    <row r="215" spans="19:158">
      <c r="S215" s="7"/>
      <c r="BB215" s="7"/>
      <c r="BK215" s="29"/>
      <c r="CB215" s="29"/>
      <c r="CC215" s="29"/>
      <c r="CD215" s="29"/>
      <c r="CH215" s="7"/>
      <c r="DN215" s="7"/>
      <c r="EI215" s="7"/>
      <c r="FB215" s="7"/>
    </row>
    <row r="216" spans="19:158">
      <c r="S216" s="7"/>
      <c r="BB216" s="7"/>
      <c r="BK216" s="29"/>
      <c r="CB216" s="29"/>
      <c r="CC216" s="29"/>
      <c r="CD216" s="29"/>
      <c r="CH216" s="7"/>
      <c r="DN216" s="7"/>
      <c r="EI216" s="7"/>
      <c r="FB216" s="7"/>
    </row>
    <row r="217" spans="19:158">
      <c r="S217" s="7"/>
      <c r="BB217" s="7"/>
      <c r="BK217" s="29"/>
      <c r="CB217" s="29"/>
      <c r="CC217" s="29"/>
      <c r="CD217" s="29"/>
      <c r="CH217" s="7"/>
      <c r="DN217" s="7"/>
      <c r="EI217" s="7"/>
      <c r="FB217" s="7"/>
    </row>
    <row r="218" spans="19:158">
      <c r="S218" s="7"/>
      <c r="BB218" s="7"/>
      <c r="BK218" s="29"/>
      <c r="CB218" s="29"/>
      <c r="CC218" s="29"/>
      <c r="CD218" s="29"/>
      <c r="CH218" s="7"/>
      <c r="DN218" s="7"/>
      <c r="EI218" s="7"/>
      <c r="FB218" s="7"/>
    </row>
    <row r="219" spans="19:158">
      <c r="S219" s="7"/>
      <c r="BB219" s="7"/>
      <c r="BK219" s="29"/>
      <c r="CB219" s="29"/>
      <c r="CC219" s="29"/>
      <c r="CD219" s="29"/>
      <c r="CH219" s="7"/>
      <c r="DN219" s="7"/>
      <c r="EI219" s="7"/>
      <c r="FB219" s="7"/>
    </row>
    <row r="220" spans="19:158">
      <c r="S220" s="7"/>
      <c r="BB220" s="7"/>
      <c r="BK220" s="29"/>
      <c r="CB220" s="29"/>
      <c r="CC220" s="29"/>
      <c r="CD220" s="29"/>
      <c r="CH220" s="7"/>
      <c r="DN220" s="7"/>
      <c r="EI220" s="7"/>
      <c r="FB220" s="7"/>
    </row>
    <row r="221" spans="19:158">
      <c r="S221" s="7"/>
      <c r="BB221" s="7"/>
      <c r="BK221" s="29"/>
      <c r="CB221" s="29"/>
      <c r="CC221" s="29"/>
      <c r="CD221" s="29"/>
      <c r="CH221" s="7"/>
      <c r="DN221" s="7"/>
      <c r="EI221" s="7"/>
      <c r="FB221" s="7"/>
    </row>
    <row r="222" spans="19:158">
      <c r="S222" s="7"/>
      <c r="BB222" s="7"/>
      <c r="BK222" s="29"/>
      <c r="CB222" s="29"/>
      <c r="CC222" s="29"/>
      <c r="CD222" s="29"/>
      <c r="CH222" s="7"/>
      <c r="DN222" s="7"/>
      <c r="EI222" s="7"/>
      <c r="FB222" s="7"/>
    </row>
    <row r="223" spans="19:158">
      <c r="S223" s="7"/>
      <c r="BB223" s="7"/>
      <c r="BK223" s="29"/>
      <c r="CB223" s="29"/>
      <c r="CC223" s="29"/>
      <c r="CD223" s="29"/>
      <c r="CH223" s="7"/>
      <c r="DN223" s="7"/>
      <c r="EI223" s="7"/>
      <c r="FB223" s="7"/>
    </row>
    <row r="224" spans="19:158">
      <c r="S224" s="7"/>
      <c r="BB224" s="7"/>
      <c r="BK224" s="29"/>
      <c r="CB224" s="29"/>
      <c r="CC224" s="29"/>
      <c r="CD224" s="29"/>
      <c r="CH224" s="7"/>
      <c r="DN224" s="7"/>
      <c r="EI224" s="7"/>
      <c r="FB224" s="7"/>
    </row>
    <row r="225" spans="19:158">
      <c r="S225" s="7"/>
      <c r="BB225" s="7"/>
      <c r="BK225" s="29"/>
      <c r="CB225" s="29"/>
      <c r="CC225" s="29"/>
      <c r="CD225" s="29"/>
      <c r="CH225" s="7"/>
      <c r="DN225" s="7"/>
      <c r="EI225" s="7"/>
      <c r="FB225" s="7"/>
    </row>
    <row r="226" spans="19:158">
      <c r="S226" s="7"/>
      <c r="BB226" s="7"/>
      <c r="BK226" s="29"/>
      <c r="CB226" s="29"/>
      <c r="CC226" s="29"/>
      <c r="CD226" s="29"/>
      <c r="CH226" s="7"/>
      <c r="DN226" s="7"/>
      <c r="EI226" s="7"/>
      <c r="FB226" s="7"/>
    </row>
    <row r="227" spans="19:158">
      <c r="S227" s="7"/>
      <c r="BB227" s="7"/>
      <c r="BK227" s="29"/>
      <c r="CB227" s="29"/>
      <c r="CC227" s="29"/>
      <c r="CD227" s="29"/>
      <c r="CH227" s="7"/>
      <c r="DN227" s="7"/>
      <c r="EI227" s="7"/>
      <c r="FB227" s="7"/>
    </row>
    <row r="228" spans="19:158">
      <c r="S228" s="7"/>
      <c r="BB228" s="7"/>
      <c r="BK228" s="29"/>
      <c r="CB228" s="29"/>
      <c r="CC228" s="29"/>
      <c r="CD228" s="29"/>
      <c r="CH228" s="7"/>
      <c r="DN228" s="7"/>
      <c r="EI228" s="7"/>
      <c r="FB228" s="7"/>
    </row>
    <row r="229" spans="19:158">
      <c r="S229" s="7"/>
      <c r="BB229" s="7"/>
      <c r="BK229" s="29"/>
      <c r="CB229" s="29"/>
      <c r="CC229" s="29"/>
      <c r="CD229" s="29"/>
      <c r="CH229" s="7"/>
      <c r="DN229" s="7"/>
      <c r="EI229" s="7"/>
      <c r="FB229" s="7"/>
    </row>
    <row r="230" spans="19:158">
      <c r="S230" s="7"/>
      <c r="BB230" s="7"/>
      <c r="BK230" s="29"/>
      <c r="CB230" s="29"/>
      <c r="CC230" s="29"/>
      <c r="CD230" s="29"/>
      <c r="CH230" s="7"/>
      <c r="DN230" s="7"/>
      <c r="EI230" s="7"/>
      <c r="FB230" s="7"/>
    </row>
    <row r="231" spans="19:158">
      <c r="S231" s="7"/>
      <c r="BB231" s="7"/>
      <c r="BK231" s="29"/>
      <c r="CB231" s="29"/>
      <c r="CC231" s="29"/>
      <c r="CD231" s="29"/>
      <c r="CH231" s="7"/>
      <c r="DN231" s="7"/>
      <c r="EI231" s="7"/>
      <c r="FB231" s="7"/>
    </row>
    <row r="232" spans="19:158">
      <c r="S232" s="7"/>
    </row>
    <row r="233" spans="19:158">
      <c r="S233" s="7"/>
    </row>
    <row r="234" spans="19:158">
      <c r="S234" s="7"/>
    </row>
    <row r="235" spans="19:158">
      <c r="S235" s="7"/>
    </row>
    <row r="236" spans="19:158">
      <c r="S236" s="7"/>
    </row>
    <row r="237" spans="19:158">
      <c r="S237" s="7"/>
    </row>
    <row r="238" spans="19:158">
      <c r="S238" s="7"/>
    </row>
    <row r="239" spans="19:158">
      <c r="S239" s="7"/>
    </row>
    <row r="240" spans="19:158">
      <c r="S240" s="7"/>
    </row>
    <row r="241" spans="19:158">
      <c r="S241" s="7"/>
      <c r="BB241" s="7"/>
      <c r="CF241" s="7"/>
      <c r="CG241" s="7"/>
      <c r="CH241" s="7"/>
      <c r="DN241" s="7"/>
      <c r="EI241" s="7"/>
      <c r="FB241" s="7"/>
    </row>
    <row r="242" spans="19:158">
      <c r="S242" s="7"/>
      <c r="BB242" s="7"/>
      <c r="CF242" s="7"/>
      <c r="CG242" s="7"/>
      <c r="CH242" s="7"/>
      <c r="DN242" s="7"/>
      <c r="EI242" s="7"/>
      <c r="FB242" s="7"/>
    </row>
    <row r="243" spans="19:158">
      <c r="S243" s="7"/>
      <c r="BB243" s="7"/>
      <c r="CF243" s="7"/>
      <c r="CG243" s="7"/>
      <c r="CH243" s="7"/>
      <c r="DN243" s="7"/>
      <c r="EI243" s="7"/>
      <c r="FB243" s="7"/>
    </row>
    <row r="244" spans="19:158">
      <c r="S244" s="7"/>
      <c r="BB244" s="7"/>
      <c r="CF244" s="7"/>
      <c r="CG244" s="7"/>
      <c r="CH244" s="7"/>
      <c r="DN244" s="7"/>
      <c r="EI244" s="7"/>
      <c r="FB244" s="7"/>
    </row>
    <row r="245" spans="19:158">
      <c r="S245" s="7"/>
      <c r="BB245" s="7"/>
      <c r="CF245" s="7"/>
      <c r="CG245" s="7"/>
      <c r="CH245" s="7"/>
      <c r="DN245" s="7"/>
      <c r="EI245" s="7"/>
      <c r="FB245" s="7"/>
    </row>
    <row r="246" spans="19:158">
      <c r="S246" s="7"/>
      <c r="BB246" s="7"/>
      <c r="CF246" s="7"/>
      <c r="CG246" s="7"/>
      <c r="CH246" s="7"/>
      <c r="DN246" s="7"/>
      <c r="EI246" s="7"/>
      <c r="FB246" s="7"/>
    </row>
    <row r="247" spans="19:158">
      <c r="S247" s="7"/>
      <c r="BB247" s="7"/>
      <c r="CF247" s="7"/>
      <c r="CG247" s="7"/>
      <c r="CH247" s="7"/>
      <c r="DN247" s="7"/>
      <c r="EI247" s="7"/>
      <c r="FB247" s="7"/>
    </row>
    <row r="248" spans="19:158">
      <c r="S248" s="7"/>
      <c r="BB248" s="7"/>
      <c r="CF248" s="7"/>
      <c r="CG248" s="7"/>
      <c r="CH248" s="7"/>
      <c r="DN248" s="7"/>
      <c r="EI248" s="7"/>
      <c r="FB248" s="7"/>
    </row>
    <row r="249" spans="19:158">
      <c r="S249" s="7"/>
      <c r="BB249" s="7"/>
      <c r="CF249" s="7"/>
      <c r="CG249" s="7"/>
      <c r="CH249" s="7"/>
      <c r="DN249" s="7"/>
      <c r="EI249" s="7"/>
      <c r="FB249" s="7"/>
    </row>
    <row r="250" spans="19:158">
      <c r="S250" s="7"/>
      <c r="BB250" s="7"/>
      <c r="CF250" s="7"/>
      <c r="CG250" s="7"/>
      <c r="CH250" s="7"/>
      <c r="DN250" s="7"/>
      <c r="EI250" s="7"/>
      <c r="FB250" s="7"/>
    </row>
    <row r="251" spans="19:158">
      <c r="S251" s="7"/>
      <c r="BB251" s="7"/>
      <c r="CF251" s="7"/>
      <c r="CG251" s="7"/>
      <c r="CH251" s="7"/>
      <c r="DN251" s="7"/>
      <c r="EI251" s="7"/>
      <c r="FB251" s="7"/>
    </row>
    <row r="252" spans="19:158">
      <c r="S252" s="7"/>
      <c r="BB252" s="7"/>
      <c r="CF252" s="7"/>
      <c r="CG252" s="7"/>
      <c r="CH252" s="7"/>
      <c r="DN252" s="7"/>
      <c r="EI252" s="7"/>
      <c r="FB252" s="7"/>
    </row>
    <row r="253" spans="19:158">
      <c r="S253" s="7"/>
      <c r="BB253" s="7"/>
      <c r="CF253" s="7"/>
      <c r="CG253" s="7"/>
      <c r="CH253" s="7"/>
      <c r="DN253" s="7"/>
      <c r="EI253" s="7"/>
      <c r="FB253" s="7"/>
    </row>
    <row r="254" spans="19:158">
      <c r="S254" s="7"/>
      <c r="BB254" s="7"/>
      <c r="CF254" s="7"/>
      <c r="CG254" s="7"/>
      <c r="CH254" s="7"/>
      <c r="DN254" s="7"/>
      <c r="EI254" s="7"/>
      <c r="FB254" s="7"/>
    </row>
    <row r="255" spans="19:158">
      <c r="S255" s="7"/>
      <c r="BB255" s="7"/>
      <c r="CF255" s="7"/>
      <c r="CG255" s="7"/>
      <c r="CH255" s="7"/>
      <c r="DN255" s="7"/>
      <c r="EI255" s="7"/>
      <c r="FB255" s="7"/>
    </row>
    <row r="256" spans="19:158">
      <c r="S256" s="7"/>
      <c r="BB256" s="7"/>
      <c r="CF256" s="7"/>
      <c r="CG256" s="7"/>
      <c r="CH256" s="7"/>
      <c r="DN256" s="7"/>
      <c r="EI256" s="7"/>
      <c r="FB256" s="7"/>
    </row>
    <row r="257" spans="19:158">
      <c r="S257" s="7"/>
      <c r="BB257" s="7"/>
      <c r="CF257" s="7"/>
      <c r="CG257" s="7"/>
      <c r="CH257" s="7"/>
      <c r="DN257" s="7"/>
      <c r="EI257" s="7"/>
      <c r="FB257" s="7"/>
    </row>
    <row r="258" spans="19:158">
      <c r="S258" s="7"/>
      <c r="BB258" s="7"/>
      <c r="CF258" s="7"/>
      <c r="CG258" s="7"/>
      <c r="CH258" s="7"/>
      <c r="DN258" s="7"/>
      <c r="EI258" s="7"/>
      <c r="FB258" s="7"/>
    </row>
    <row r="259" spans="19:158">
      <c r="S259" s="7"/>
      <c r="BB259" s="7"/>
      <c r="CF259" s="7"/>
      <c r="CG259" s="7"/>
      <c r="CH259" s="7"/>
      <c r="DN259" s="7"/>
      <c r="EI259" s="7"/>
      <c r="FB259" s="7"/>
    </row>
    <row r="260" spans="19:158">
      <c r="S260" s="7"/>
      <c r="BB260" s="7"/>
      <c r="CF260" s="7"/>
      <c r="CG260" s="7"/>
      <c r="CH260" s="7"/>
      <c r="DN260" s="7"/>
      <c r="EI260" s="7"/>
      <c r="FB260" s="7"/>
    </row>
    <row r="261" spans="19:158">
      <c r="S261" s="7"/>
      <c r="BB261" s="7"/>
      <c r="CF261" s="7"/>
      <c r="CG261" s="7"/>
      <c r="CH261" s="7"/>
      <c r="DN261" s="7"/>
      <c r="EI261" s="7"/>
      <c r="FB261" s="7"/>
    </row>
    <row r="262" spans="19:158">
      <c r="S262" s="7"/>
      <c r="BB262" s="7"/>
      <c r="CF262" s="7"/>
      <c r="CG262" s="7"/>
      <c r="CH262" s="7"/>
      <c r="DN262" s="7"/>
      <c r="EI262" s="7"/>
      <c r="FB262" s="7"/>
    </row>
    <row r="263" spans="19:158">
      <c r="S263" s="7"/>
      <c r="BB263" s="7"/>
      <c r="CF263" s="7"/>
      <c r="CG263" s="7"/>
      <c r="CH263" s="7"/>
      <c r="DN263" s="7"/>
      <c r="EI263" s="7"/>
      <c r="FB263" s="7"/>
    </row>
    <row r="264" spans="19:158">
      <c r="S264" s="7"/>
      <c r="BB264" s="7"/>
      <c r="CF264" s="7"/>
      <c r="CG264" s="7"/>
      <c r="CH264" s="7"/>
      <c r="DN264" s="7"/>
      <c r="EI264" s="7"/>
      <c r="FB264" s="7"/>
    </row>
    <row r="265" spans="19:158">
      <c r="S265" s="7"/>
      <c r="BB265" s="7"/>
      <c r="CF265" s="7"/>
      <c r="CG265" s="7"/>
      <c r="CH265" s="7"/>
      <c r="DN265" s="7"/>
      <c r="EI265" s="7"/>
      <c r="FB265" s="7"/>
    </row>
    <row r="266" spans="19:158">
      <c r="S266" s="7"/>
      <c r="BB266" s="7"/>
      <c r="CF266" s="7"/>
      <c r="CG266" s="7"/>
      <c r="CH266" s="7"/>
      <c r="DN266" s="7"/>
      <c r="EI266" s="7"/>
      <c r="FB266" s="7"/>
    </row>
    <row r="267" spans="19:158">
      <c r="S267" s="7"/>
      <c r="BB267" s="7"/>
      <c r="CF267" s="7"/>
      <c r="CG267" s="7"/>
      <c r="CH267" s="7"/>
      <c r="DN267" s="7"/>
      <c r="EI267" s="7"/>
      <c r="FB267" s="7"/>
    </row>
    <row r="268" spans="19:158">
      <c r="S268" s="7"/>
      <c r="BB268" s="7"/>
      <c r="CF268" s="7"/>
      <c r="CG268" s="7"/>
      <c r="CH268" s="7"/>
      <c r="DN268" s="7"/>
      <c r="EI268" s="7"/>
      <c r="FB268" s="7"/>
    </row>
    <row r="269" spans="19:158">
      <c r="S269" s="7"/>
      <c r="BB269" s="7"/>
      <c r="CF269" s="7"/>
      <c r="CG269" s="7"/>
      <c r="CH269" s="7"/>
      <c r="DN269" s="7"/>
      <c r="EI269" s="7"/>
      <c r="FB269" s="7"/>
    </row>
    <row r="270" spans="19:158">
      <c r="S270" s="7"/>
      <c r="BB270" s="7"/>
      <c r="CF270" s="7"/>
      <c r="CG270" s="7"/>
      <c r="CH270" s="7"/>
      <c r="DN270" s="7"/>
      <c r="EI270" s="7"/>
      <c r="FB270" s="7"/>
    </row>
    <row r="271" spans="19:158">
      <c r="S271" s="7"/>
      <c r="BB271" s="7"/>
      <c r="CF271" s="7"/>
      <c r="CG271" s="7"/>
      <c r="CH271" s="7"/>
      <c r="DN271" s="7"/>
      <c r="EI271" s="7"/>
      <c r="FB271" s="7"/>
    </row>
    <row r="272" spans="19:158">
      <c r="S272" s="7"/>
      <c r="BB272" s="7"/>
      <c r="CF272" s="7"/>
      <c r="CG272" s="7"/>
      <c r="CH272" s="7"/>
      <c r="DN272" s="7"/>
      <c r="EI272" s="7"/>
      <c r="FB272" s="7"/>
    </row>
    <row r="273" spans="19:158">
      <c r="S273" s="7"/>
      <c r="BB273" s="7"/>
      <c r="CF273" s="7"/>
      <c r="CG273" s="7"/>
      <c r="CH273" s="7"/>
      <c r="DN273" s="7"/>
      <c r="EI273" s="7"/>
      <c r="FB273" s="7"/>
    </row>
    <row r="274" spans="19:158">
      <c r="S274" s="7"/>
      <c r="BB274" s="7"/>
      <c r="CF274" s="7"/>
      <c r="CG274" s="7"/>
      <c r="CH274" s="7"/>
      <c r="DN274" s="7"/>
      <c r="EI274" s="7"/>
      <c r="FB274" s="7"/>
    </row>
    <row r="275" spans="19:158">
      <c r="S275" s="7"/>
      <c r="BB275" s="7"/>
      <c r="CF275" s="7"/>
      <c r="CG275" s="7"/>
      <c r="CH275" s="7"/>
      <c r="DN275" s="7"/>
      <c r="EI275" s="7"/>
      <c r="FB275" s="7"/>
    </row>
    <row r="276" spans="19:158">
      <c r="S276" s="7"/>
      <c r="BB276" s="7"/>
      <c r="CF276" s="7"/>
      <c r="CG276" s="7"/>
      <c r="CH276" s="7"/>
      <c r="DN276" s="7"/>
      <c r="EI276" s="7"/>
      <c r="FB276" s="7"/>
    </row>
    <row r="277" spans="19:158">
      <c r="S277" s="7"/>
      <c r="BB277" s="7"/>
      <c r="CF277" s="7"/>
      <c r="CG277" s="7"/>
      <c r="CH277" s="7"/>
      <c r="DN277" s="7"/>
      <c r="EI277" s="7"/>
      <c r="FB277" s="7"/>
    </row>
    <row r="278" spans="19:158">
      <c r="S278" s="7"/>
      <c r="BB278" s="7"/>
      <c r="CF278" s="7"/>
      <c r="CG278" s="7"/>
      <c r="CH278" s="7"/>
      <c r="DN278" s="7"/>
      <c r="EI278" s="7"/>
      <c r="FB278" s="7"/>
    </row>
    <row r="279" spans="19:158">
      <c r="S279" s="7"/>
      <c r="BB279" s="7"/>
      <c r="CF279" s="7"/>
      <c r="CG279" s="7"/>
      <c r="CH279" s="7"/>
      <c r="DN279" s="7"/>
      <c r="EI279" s="7"/>
      <c r="FB279" s="7"/>
    </row>
    <row r="280" spans="19:158">
      <c r="S280" s="7"/>
      <c r="BB280" s="7"/>
      <c r="CF280" s="7"/>
      <c r="CG280" s="7"/>
      <c r="CH280" s="7"/>
      <c r="DN280" s="7"/>
      <c r="EI280" s="7"/>
      <c r="FB280" s="7"/>
    </row>
    <row r="281" spans="19:158">
      <c r="S281" s="7"/>
      <c r="BB281" s="7"/>
      <c r="CF281" s="7"/>
      <c r="CG281" s="7"/>
      <c r="CH281" s="7"/>
      <c r="DN281" s="7"/>
      <c r="EI281" s="7"/>
      <c r="FB281" s="7"/>
    </row>
    <row r="282" spans="19:158">
      <c r="S282" s="7"/>
      <c r="BB282" s="7"/>
      <c r="CF282" s="7"/>
      <c r="CG282" s="7"/>
      <c r="CH282" s="7"/>
      <c r="DN282" s="7"/>
      <c r="EI282" s="7"/>
      <c r="FB282" s="7"/>
    </row>
    <row r="283" spans="19:158">
      <c r="S283" s="7"/>
      <c r="BB283" s="7"/>
      <c r="CF283" s="7"/>
      <c r="CG283" s="7"/>
      <c r="CH283" s="7"/>
      <c r="DN283" s="7"/>
      <c r="EI283" s="7"/>
      <c r="FB283" s="7"/>
    </row>
    <row r="284" spans="19:158">
      <c r="S284" s="7"/>
      <c r="BB284" s="7"/>
      <c r="CF284" s="7"/>
      <c r="CG284" s="7"/>
      <c r="CH284" s="7"/>
      <c r="DN284" s="7"/>
      <c r="EI284" s="7"/>
      <c r="FB284" s="7"/>
    </row>
    <row r="285" spans="19:158">
      <c r="S285" s="7"/>
      <c r="BB285" s="7"/>
      <c r="CF285" s="7"/>
      <c r="CG285" s="7"/>
      <c r="CH285" s="7"/>
      <c r="DN285" s="7"/>
      <c r="EI285" s="7"/>
      <c r="FB285" s="7"/>
    </row>
    <row r="286" spans="19:158">
      <c r="S286" s="7"/>
      <c r="BB286" s="7"/>
      <c r="CF286" s="7"/>
      <c r="CG286" s="7"/>
      <c r="CH286" s="7"/>
      <c r="DN286" s="7"/>
      <c r="EI286" s="7"/>
      <c r="FB286" s="7"/>
    </row>
    <row r="287" spans="19:158">
      <c r="S287" s="7"/>
      <c r="BB287" s="7"/>
      <c r="CF287" s="7"/>
      <c r="CG287" s="7"/>
      <c r="CH287" s="7"/>
      <c r="DN287" s="7"/>
      <c r="EI287" s="7"/>
      <c r="FB287" s="7"/>
    </row>
    <row r="288" spans="19:158">
      <c r="S288" s="7"/>
      <c r="BB288" s="7"/>
      <c r="CF288" s="7"/>
      <c r="CG288" s="7"/>
      <c r="CH288" s="7"/>
      <c r="DN288" s="7"/>
      <c r="EI288" s="7"/>
      <c r="FB288" s="7"/>
    </row>
    <row r="289" spans="19:158">
      <c r="S289" s="7"/>
      <c r="BB289" s="7"/>
      <c r="CF289" s="7"/>
      <c r="CG289" s="7"/>
      <c r="CH289" s="7"/>
      <c r="DN289" s="7"/>
      <c r="EI289" s="7"/>
      <c r="FB289" s="7"/>
    </row>
    <row r="290" spans="19:158">
      <c r="S290" s="7"/>
      <c r="BB290" s="7"/>
      <c r="CF290" s="7"/>
      <c r="CG290" s="7"/>
      <c r="CH290" s="7"/>
      <c r="DN290" s="7"/>
      <c r="EI290" s="7"/>
      <c r="FB290" s="7"/>
    </row>
    <row r="291" spans="19:158">
      <c r="S291" s="7"/>
      <c r="BB291" s="7"/>
      <c r="CF291" s="7"/>
      <c r="CG291" s="7"/>
      <c r="CH291" s="7"/>
      <c r="DN291" s="7"/>
      <c r="EI291" s="7"/>
      <c r="FB291" s="7"/>
    </row>
    <row r="292" spans="19:158">
      <c r="S292" s="7"/>
      <c r="BB292" s="7"/>
      <c r="CF292" s="7"/>
      <c r="CG292" s="7"/>
      <c r="CH292" s="7"/>
      <c r="DN292" s="7"/>
      <c r="EI292" s="7"/>
      <c r="FB292" s="7"/>
    </row>
    <row r="293" spans="19:158">
      <c r="S293" s="7"/>
      <c r="BB293" s="7"/>
      <c r="CF293" s="7"/>
      <c r="CG293" s="7"/>
      <c r="CH293" s="7"/>
      <c r="DN293" s="7"/>
      <c r="EI293" s="7"/>
      <c r="FB293" s="7"/>
    </row>
    <row r="294" spans="19:158">
      <c r="S294" s="7"/>
      <c r="BB294" s="7"/>
      <c r="CF294" s="7"/>
      <c r="CG294" s="7"/>
      <c r="CH294" s="7"/>
      <c r="DN294" s="7"/>
      <c r="EI294" s="7"/>
      <c r="FB294" s="7"/>
    </row>
    <row r="295" spans="19:158">
      <c r="S295" s="7"/>
      <c r="BB295" s="7"/>
      <c r="CF295" s="7"/>
      <c r="CG295" s="7"/>
      <c r="CH295" s="7"/>
      <c r="DN295" s="7"/>
      <c r="EI295" s="7"/>
      <c r="FB295" s="7"/>
    </row>
    <row r="296" spans="19:158">
      <c r="S296" s="7"/>
      <c r="BB296" s="7"/>
      <c r="CF296" s="7"/>
      <c r="CG296" s="7"/>
      <c r="CH296" s="7"/>
      <c r="DN296" s="7"/>
      <c r="EI296" s="7"/>
      <c r="FB296" s="7"/>
    </row>
    <row r="297" spans="19:158">
      <c r="S297" s="7"/>
      <c r="BB297" s="7"/>
      <c r="CF297" s="7"/>
      <c r="CG297" s="7"/>
      <c r="CH297" s="7"/>
      <c r="DN297" s="7"/>
      <c r="EI297" s="7"/>
      <c r="FB297" s="7"/>
    </row>
    <row r="298" spans="19:158">
      <c r="S298" s="7"/>
      <c r="BB298" s="7"/>
      <c r="CF298" s="7"/>
      <c r="CG298" s="7"/>
      <c r="CH298" s="7"/>
      <c r="DN298" s="7"/>
      <c r="EI298" s="7"/>
      <c r="FB298" s="7"/>
    </row>
    <row r="299" spans="19:158">
      <c r="S299" s="7"/>
      <c r="BB299" s="7"/>
      <c r="CF299" s="7"/>
      <c r="CG299" s="7"/>
      <c r="CH299" s="7"/>
      <c r="DN299" s="7"/>
      <c r="EI299" s="7"/>
      <c r="FB299" s="7"/>
    </row>
    <row r="300" spans="19:158">
      <c r="S300" s="7"/>
      <c r="BB300" s="7"/>
      <c r="CF300" s="7"/>
      <c r="CG300" s="7"/>
      <c r="CH300" s="7"/>
      <c r="DN300" s="7"/>
      <c r="EI300" s="7"/>
      <c r="FB300" s="7"/>
    </row>
    <row r="301" spans="19:158">
      <c r="S301" s="7"/>
      <c r="BB301" s="7"/>
      <c r="CF301" s="7"/>
      <c r="CG301" s="7"/>
      <c r="CH301" s="7"/>
      <c r="DN301" s="7"/>
      <c r="EI301" s="7"/>
      <c r="FB301" s="7"/>
    </row>
    <row r="302" spans="19:158">
      <c r="S302" s="7"/>
      <c r="BB302" s="7"/>
      <c r="CF302" s="7"/>
      <c r="CG302" s="7"/>
      <c r="CH302" s="7"/>
      <c r="DN302" s="7"/>
      <c r="EI302" s="7"/>
      <c r="FB302" s="7"/>
    </row>
    <row r="303" spans="19:158">
      <c r="S303" s="7"/>
      <c r="BB303" s="7"/>
      <c r="CF303" s="7"/>
      <c r="CG303" s="7"/>
      <c r="CH303" s="7"/>
      <c r="DN303" s="7"/>
      <c r="EI303" s="7"/>
      <c r="FB303" s="7"/>
    </row>
    <row r="304" spans="19:158">
      <c r="S304" s="7"/>
      <c r="BB304" s="7"/>
      <c r="CF304" s="7"/>
      <c r="CG304" s="7"/>
      <c r="CH304" s="7"/>
      <c r="DN304" s="7"/>
      <c r="EI304" s="7"/>
      <c r="FB304" s="7"/>
    </row>
    <row r="305" spans="19:158">
      <c r="S305" s="7"/>
      <c r="BB305" s="7"/>
      <c r="CF305" s="7"/>
      <c r="CG305" s="7"/>
      <c r="CH305" s="7"/>
      <c r="DN305" s="7"/>
      <c r="EI305" s="7"/>
      <c r="FB305" s="7"/>
    </row>
    <row r="306" spans="19:158">
      <c r="S306" s="7"/>
      <c r="BB306" s="7"/>
      <c r="CF306" s="7"/>
      <c r="CG306" s="7"/>
      <c r="CH306" s="7"/>
      <c r="DN306" s="7"/>
      <c r="EI306" s="7"/>
      <c r="FB306" s="7"/>
    </row>
    <row r="307" spans="19:158">
      <c r="S307" s="7"/>
      <c r="BB307" s="7"/>
      <c r="CF307" s="7"/>
      <c r="CG307" s="7"/>
      <c r="CH307" s="7"/>
      <c r="DN307" s="7"/>
      <c r="EI307" s="7"/>
      <c r="FB307" s="7"/>
    </row>
    <row r="308" spans="19:158">
      <c r="S308" s="7"/>
      <c r="BB308" s="7"/>
      <c r="CF308" s="7"/>
      <c r="CG308" s="7"/>
      <c r="CH308" s="7"/>
      <c r="DN308" s="7"/>
      <c r="EI308" s="7"/>
      <c r="FB308" s="7"/>
    </row>
    <row r="309" spans="19:158">
      <c r="S309" s="7"/>
      <c r="BB309" s="7"/>
      <c r="CF309" s="7"/>
      <c r="CG309" s="7"/>
      <c r="CH309" s="7"/>
      <c r="DN309" s="7"/>
      <c r="EI309" s="7"/>
      <c r="FB309" s="7"/>
    </row>
    <row r="310" spans="19:158">
      <c r="S310" s="7"/>
      <c r="BB310" s="7"/>
      <c r="CF310" s="7"/>
      <c r="CG310" s="7"/>
      <c r="CH310" s="7"/>
      <c r="DN310" s="7"/>
      <c r="EI310" s="7"/>
      <c r="FB310" s="7"/>
    </row>
    <row r="311" spans="19:158">
      <c r="S311" s="7"/>
      <c r="BB311" s="7"/>
      <c r="CF311" s="7"/>
      <c r="CG311" s="7"/>
      <c r="CH311" s="7"/>
      <c r="DN311" s="7"/>
      <c r="EI311" s="7"/>
      <c r="FB311" s="7"/>
    </row>
    <row r="312" spans="19:158">
      <c r="S312" s="7"/>
      <c r="BB312" s="7"/>
      <c r="CF312" s="7"/>
      <c r="CG312" s="7"/>
      <c r="CH312" s="7"/>
      <c r="DN312" s="7"/>
      <c r="EI312" s="7"/>
      <c r="FB312" s="7"/>
    </row>
    <row r="313" spans="19:158">
      <c r="S313" s="7"/>
      <c r="BB313" s="7"/>
      <c r="CF313" s="7"/>
      <c r="CG313" s="7"/>
      <c r="CH313" s="7"/>
      <c r="DN313" s="7"/>
      <c r="EI313" s="7"/>
      <c r="FB313" s="7"/>
    </row>
    <row r="314" spans="19:158">
      <c r="S314" s="7"/>
      <c r="BB314" s="7"/>
      <c r="CF314" s="7"/>
      <c r="CG314" s="7"/>
      <c r="CH314" s="7"/>
      <c r="DN314" s="7"/>
      <c r="EI314" s="7"/>
      <c r="FB314" s="7"/>
    </row>
    <row r="315" spans="19:158">
      <c r="S315" s="7"/>
      <c r="BB315" s="7"/>
      <c r="CF315" s="7"/>
      <c r="CG315" s="7"/>
      <c r="CH315" s="7"/>
      <c r="DN315" s="7"/>
      <c r="EI315" s="7"/>
      <c r="FB315" s="7"/>
    </row>
    <row r="316" spans="19:158">
      <c r="S316" s="7"/>
      <c r="BB316" s="7"/>
      <c r="CF316" s="7"/>
      <c r="CG316" s="7"/>
      <c r="CH316" s="7"/>
      <c r="DN316" s="7"/>
      <c r="EI316" s="7"/>
      <c r="FB316" s="7"/>
    </row>
    <row r="317" spans="19:158">
      <c r="S317" s="7"/>
      <c r="BB317" s="7"/>
      <c r="CF317" s="7"/>
      <c r="CG317" s="7"/>
      <c r="CH317" s="7"/>
      <c r="DN317" s="7"/>
      <c r="EI317" s="7"/>
      <c r="FB317" s="7"/>
    </row>
    <row r="318" spans="19:158">
      <c r="S318" s="7"/>
      <c r="BB318" s="7"/>
      <c r="CF318" s="7"/>
      <c r="CG318" s="7"/>
      <c r="CH318" s="7"/>
      <c r="DN318" s="7"/>
      <c r="EI318" s="7"/>
      <c r="FB318" s="7"/>
    </row>
    <row r="319" spans="19:158">
      <c r="S319" s="7"/>
      <c r="BB319" s="7"/>
      <c r="CF319" s="7"/>
      <c r="CG319" s="7"/>
      <c r="CH319" s="7"/>
      <c r="DN319" s="7"/>
      <c r="EI319" s="7"/>
      <c r="FB319" s="7"/>
    </row>
    <row r="320" spans="19:158">
      <c r="S320" s="7"/>
      <c r="BB320" s="7"/>
      <c r="CF320" s="7"/>
      <c r="CG320" s="7"/>
      <c r="CH320" s="7"/>
      <c r="DN320" s="7"/>
      <c r="EI320" s="7"/>
      <c r="FB320" s="7"/>
    </row>
    <row r="321" spans="19:158">
      <c r="S321" s="7"/>
      <c r="BB321" s="7"/>
      <c r="CF321" s="7"/>
      <c r="CG321" s="7"/>
      <c r="CH321" s="7"/>
      <c r="DN321" s="7"/>
      <c r="EI321" s="7"/>
      <c r="FB321" s="7"/>
    </row>
    <row r="322" spans="19:158">
      <c r="S322" s="7"/>
      <c r="BB322" s="7"/>
      <c r="CF322" s="7"/>
      <c r="CG322" s="7"/>
      <c r="CH322" s="7"/>
      <c r="DN322" s="7"/>
      <c r="EI322" s="7"/>
      <c r="FB322" s="7"/>
    </row>
    <row r="323" spans="19:158">
      <c r="S323" s="7"/>
      <c r="BB323" s="7"/>
      <c r="CF323" s="7"/>
      <c r="CG323" s="7"/>
      <c r="CH323" s="7"/>
      <c r="DN323" s="7"/>
      <c r="EI323" s="7"/>
      <c r="FB323" s="7"/>
    </row>
    <row r="324" spans="19:158">
      <c r="S324" s="7"/>
      <c r="BB324" s="7"/>
      <c r="CF324" s="7"/>
      <c r="CG324" s="7"/>
      <c r="CH324" s="7"/>
      <c r="DN324" s="7"/>
      <c r="EI324" s="7"/>
      <c r="FB324" s="7"/>
    </row>
    <row r="325" spans="19:158">
      <c r="S325" s="7"/>
      <c r="BB325" s="7"/>
      <c r="CF325" s="7"/>
      <c r="CG325" s="7"/>
      <c r="CH325" s="7"/>
      <c r="DN325" s="7"/>
      <c r="EI325" s="7"/>
      <c r="FB325" s="7"/>
    </row>
    <row r="326" spans="19:158">
      <c r="S326" s="7"/>
      <c r="BB326" s="7"/>
      <c r="CF326" s="7"/>
      <c r="CG326" s="7"/>
      <c r="CH326" s="7"/>
      <c r="DN326" s="7"/>
      <c r="EI326" s="7"/>
      <c r="FB326" s="7"/>
    </row>
    <row r="327" spans="19:158">
      <c r="S327" s="7"/>
      <c r="BB327" s="7"/>
      <c r="CF327" s="7"/>
      <c r="CG327" s="7"/>
      <c r="CH327" s="7"/>
      <c r="DN327" s="7"/>
      <c r="EI327" s="7"/>
      <c r="FB327" s="7"/>
    </row>
    <row r="328" spans="19:158">
      <c r="S328" s="7"/>
      <c r="BB328" s="7"/>
      <c r="CF328" s="7"/>
      <c r="CG328" s="7"/>
      <c r="CH328" s="7"/>
      <c r="DN328" s="7"/>
      <c r="EI328" s="7"/>
      <c r="FB328" s="7"/>
    </row>
    <row r="329" spans="19:158">
      <c r="S329" s="7"/>
      <c r="BB329" s="7"/>
      <c r="CF329" s="7"/>
      <c r="CG329" s="7"/>
      <c r="CH329" s="7"/>
      <c r="DN329" s="7"/>
      <c r="EI329" s="7"/>
      <c r="FB329" s="7"/>
    </row>
    <row r="330" spans="19:158">
      <c r="S330" s="7"/>
      <c r="BB330" s="7"/>
      <c r="CF330" s="7"/>
      <c r="CG330" s="7"/>
      <c r="CH330" s="7"/>
      <c r="DN330" s="7"/>
      <c r="EI330" s="7"/>
      <c r="FB330" s="7"/>
    </row>
    <row r="331" spans="19:158">
      <c r="S331" s="7"/>
      <c r="BB331" s="7"/>
      <c r="CF331" s="7"/>
      <c r="CG331" s="7"/>
      <c r="CH331" s="7"/>
      <c r="DN331" s="7"/>
      <c r="EI331" s="7"/>
      <c r="FB331" s="7"/>
    </row>
    <row r="332" spans="19:158">
      <c r="S332" s="7"/>
      <c r="BB332" s="7"/>
      <c r="CF332" s="7"/>
      <c r="CG332" s="7"/>
      <c r="CH332" s="7"/>
      <c r="DN332" s="7"/>
      <c r="EI332" s="7"/>
      <c r="FB332" s="7"/>
    </row>
    <row r="333" spans="19:158">
      <c r="S333" s="7"/>
      <c r="BB333" s="7"/>
      <c r="CF333" s="7"/>
      <c r="CG333" s="7"/>
      <c r="CH333" s="7"/>
      <c r="DN333" s="7"/>
      <c r="EI333" s="7"/>
      <c r="FB333" s="7"/>
    </row>
    <row r="334" spans="19:158">
      <c r="S334" s="7"/>
      <c r="BB334" s="7"/>
      <c r="CF334" s="7"/>
      <c r="CG334" s="7"/>
      <c r="CH334" s="7"/>
      <c r="DN334" s="7"/>
      <c r="EI334" s="7"/>
      <c r="FB334" s="7"/>
    </row>
    <row r="335" spans="19:158">
      <c r="S335" s="7"/>
      <c r="BB335" s="7"/>
      <c r="CF335" s="7"/>
      <c r="CG335" s="7"/>
      <c r="CH335" s="7"/>
      <c r="DN335" s="7"/>
      <c r="EI335" s="7"/>
      <c r="FB335" s="7"/>
    </row>
    <row r="336" spans="19:158">
      <c r="S336" s="7"/>
      <c r="BB336" s="7"/>
      <c r="CF336" s="7"/>
      <c r="CG336" s="7"/>
      <c r="CH336" s="7"/>
      <c r="DN336" s="7"/>
      <c r="EI336" s="7"/>
      <c r="FB336" s="7"/>
    </row>
    <row r="337" spans="19:158">
      <c r="S337" s="7"/>
      <c r="BB337" s="7"/>
      <c r="CF337" s="7"/>
      <c r="CG337" s="7"/>
      <c r="CH337" s="7"/>
      <c r="DN337" s="7"/>
      <c r="EI337" s="7"/>
      <c r="FB337" s="7"/>
    </row>
    <row r="338" spans="19:158">
      <c r="S338" s="7"/>
      <c r="BB338" s="7"/>
      <c r="CF338" s="7"/>
      <c r="CG338" s="7"/>
      <c r="CH338" s="7"/>
      <c r="DN338" s="7"/>
      <c r="EI338" s="7"/>
      <c r="FB338" s="7"/>
    </row>
    <row r="339" spans="19:158">
      <c r="S339" s="7"/>
      <c r="BB339" s="7"/>
      <c r="CF339" s="7"/>
      <c r="CG339" s="7"/>
      <c r="CH339" s="7"/>
      <c r="DN339" s="7"/>
      <c r="EI339" s="7"/>
      <c r="FB339" s="7"/>
    </row>
    <row r="340" spans="19:158">
      <c r="S340" s="7"/>
      <c r="BB340" s="7"/>
      <c r="CF340" s="7"/>
      <c r="CG340" s="7"/>
      <c r="CH340" s="7"/>
      <c r="DN340" s="7"/>
      <c r="EI340" s="7"/>
      <c r="FB340" s="7"/>
    </row>
    <row r="341" spans="19:158">
      <c r="S341" s="7"/>
      <c r="BB341" s="7"/>
      <c r="CF341" s="7"/>
      <c r="CG341" s="7"/>
      <c r="CH341" s="7"/>
      <c r="DN341" s="7"/>
      <c r="EI341" s="7"/>
      <c r="FB341" s="7"/>
    </row>
    <row r="342" spans="19:158">
      <c r="S342" s="7"/>
      <c r="BB342" s="7"/>
      <c r="CF342" s="7"/>
      <c r="CG342" s="7"/>
      <c r="CH342" s="7"/>
      <c r="DN342" s="7"/>
      <c r="EI342" s="7"/>
      <c r="FB342" s="7"/>
    </row>
    <row r="343" spans="19:158">
      <c r="S343" s="7"/>
      <c r="BB343" s="7"/>
      <c r="CF343" s="7"/>
      <c r="CG343" s="7"/>
      <c r="CH343" s="7"/>
      <c r="DN343" s="7"/>
      <c r="EI343" s="7"/>
      <c r="FB343" s="7"/>
    </row>
    <row r="344" spans="19:158">
      <c r="S344" s="7"/>
      <c r="BB344" s="7"/>
      <c r="CF344" s="7"/>
      <c r="CG344" s="7"/>
      <c r="CH344" s="7"/>
      <c r="DN344" s="7"/>
      <c r="EI344" s="7"/>
      <c r="FB344" s="7"/>
    </row>
    <row r="345" spans="19:158">
      <c r="S345" s="7"/>
      <c r="BB345" s="7"/>
      <c r="CF345" s="7"/>
      <c r="CG345" s="7"/>
      <c r="CH345" s="7"/>
      <c r="DN345" s="7"/>
      <c r="EI345" s="7"/>
      <c r="FB345" s="7"/>
    </row>
    <row r="346" spans="19:158">
      <c r="S346" s="7"/>
      <c r="BB346" s="7"/>
      <c r="CF346" s="7"/>
      <c r="CG346" s="7"/>
      <c r="CH346" s="7"/>
      <c r="DN346" s="7"/>
      <c r="EI346" s="7"/>
      <c r="FB346" s="7"/>
    </row>
    <row r="347" spans="19:158">
      <c r="S347" s="7"/>
      <c r="BB347" s="7"/>
      <c r="CF347" s="7"/>
      <c r="CG347" s="7"/>
      <c r="CH347" s="7"/>
      <c r="DN347" s="7"/>
      <c r="EI347" s="7"/>
      <c r="FB347" s="7"/>
    </row>
    <row r="348" spans="19:158">
      <c r="S348" s="7"/>
      <c r="BB348" s="7"/>
      <c r="CF348" s="7"/>
      <c r="CG348" s="7"/>
      <c r="CH348" s="7"/>
      <c r="DN348" s="7"/>
      <c r="EI348" s="7"/>
      <c r="FB348" s="7"/>
    </row>
    <row r="349" spans="19:158">
      <c r="S349" s="7"/>
      <c r="BB349" s="7"/>
      <c r="CF349" s="7"/>
      <c r="CG349" s="7"/>
      <c r="CH349" s="7"/>
      <c r="DN349" s="7"/>
      <c r="EI349" s="7"/>
      <c r="FB349" s="7"/>
    </row>
    <row r="350" spans="19:158">
      <c r="S350" s="7"/>
      <c r="BB350" s="7"/>
      <c r="CF350" s="7"/>
      <c r="CG350" s="7"/>
      <c r="CH350" s="7"/>
      <c r="DN350" s="7"/>
      <c r="EI350" s="7"/>
      <c r="FB350" s="7"/>
    </row>
    <row r="351" spans="19:158">
      <c r="S351" s="7"/>
      <c r="BB351" s="7"/>
      <c r="CF351" s="7"/>
      <c r="CG351" s="7"/>
      <c r="CH351" s="7"/>
      <c r="DN351" s="7"/>
      <c r="EI351" s="7"/>
      <c r="FB351" s="7"/>
    </row>
    <row r="352" spans="19:158">
      <c r="S352" s="7"/>
      <c r="BB352" s="7"/>
      <c r="CF352" s="7"/>
      <c r="CG352" s="7"/>
      <c r="CH352" s="7"/>
      <c r="DN352" s="7"/>
      <c r="EI352" s="7"/>
      <c r="FB352" s="7"/>
    </row>
    <row r="353" spans="19:158">
      <c r="S353" s="7"/>
      <c r="BB353" s="7"/>
      <c r="CF353" s="7"/>
      <c r="CG353" s="7"/>
      <c r="CH353" s="7"/>
      <c r="DN353" s="7"/>
      <c r="EI353" s="7"/>
      <c r="FB353" s="7"/>
    </row>
    <row r="354" spans="19:158">
      <c r="S354" s="7"/>
      <c r="BB354" s="7"/>
      <c r="CF354" s="7"/>
      <c r="CG354" s="7"/>
      <c r="CH354" s="7"/>
      <c r="DN354" s="7"/>
      <c r="EI354" s="7"/>
      <c r="FB354" s="7"/>
    </row>
    <row r="355" spans="19:158">
      <c r="S355" s="7"/>
      <c r="BB355" s="7"/>
      <c r="CF355" s="7"/>
      <c r="CG355" s="7"/>
      <c r="CH355" s="7"/>
      <c r="DN355" s="7"/>
      <c r="EI355" s="7"/>
      <c r="FB355" s="7"/>
    </row>
    <row r="356" spans="19:158">
      <c r="S356" s="7"/>
      <c r="BB356" s="7"/>
      <c r="CF356" s="7"/>
      <c r="CG356" s="7"/>
      <c r="CH356" s="7"/>
      <c r="DN356" s="7"/>
      <c r="EI356" s="7"/>
      <c r="FB356" s="7"/>
    </row>
    <row r="357" spans="19:158">
      <c r="S357" s="7"/>
      <c r="BB357" s="7"/>
      <c r="CF357" s="7"/>
      <c r="CG357" s="7"/>
      <c r="CH357" s="7"/>
      <c r="DN357" s="7"/>
      <c r="EI357" s="7"/>
      <c r="FB357" s="7"/>
    </row>
    <row r="358" spans="19:158">
      <c r="S358" s="7"/>
      <c r="BB358" s="7"/>
      <c r="CF358" s="7"/>
      <c r="CG358" s="7"/>
      <c r="CH358" s="7"/>
      <c r="DN358" s="7"/>
      <c r="EI358" s="7"/>
      <c r="FB358" s="7"/>
    </row>
    <row r="359" spans="19:158">
      <c r="S359" s="7"/>
      <c r="BB359" s="7"/>
      <c r="CF359" s="7"/>
      <c r="CG359" s="7"/>
      <c r="CH359" s="7"/>
      <c r="DN359" s="7"/>
      <c r="EI359" s="7"/>
      <c r="FB359" s="7"/>
    </row>
    <row r="360" spans="19:158">
      <c r="S360" s="7"/>
      <c r="BB360" s="7"/>
      <c r="CF360" s="7"/>
      <c r="CG360" s="7"/>
      <c r="CH360" s="7"/>
      <c r="DN360" s="7"/>
      <c r="EI360" s="7"/>
      <c r="FB360" s="7"/>
    </row>
    <row r="361" spans="19:158">
      <c r="S361" s="7"/>
      <c r="BB361" s="7"/>
      <c r="CF361" s="7"/>
      <c r="CG361" s="7"/>
      <c r="CH361" s="7"/>
      <c r="DN361" s="7"/>
      <c r="EI361" s="7"/>
      <c r="FB361" s="7"/>
    </row>
    <row r="362" spans="19:158">
      <c r="S362" s="7"/>
      <c r="BB362" s="7"/>
      <c r="CF362" s="7"/>
      <c r="CG362" s="7"/>
      <c r="CH362" s="7"/>
      <c r="DN362" s="7"/>
      <c r="EI362" s="7"/>
      <c r="FB362" s="7"/>
    </row>
    <row r="363" spans="19:158">
      <c r="S363" s="7"/>
      <c r="BB363" s="7"/>
      <c r="CF363" s="7"/>
      <c r="CG363" s="7"/>
      <c r="CH363" s="7"/>
      <c r="DN363" s="7"/>
      <c r="EI363" s="7"/>
      <c r="FB363" s="7"/>
    </row>
    <row r="364" spans="19:158">
      <c r="S364" s="7"/>
      <c r="BB364" s="7"/>
      <c r="CF364" s="7"/>
      <c r="CG364" s="7"/>
      <c r="CH364" s="7"/>
      <c r="DN364" s="7"/>
      <c r="EI364" s="7"/>
      <c r="FB364" s="7"/>
    </row>
    <row r="365" spans="19:158">
      <c r="S365" s="7"/>
      <c r="BB365" s="7"/>
      <c r="CF365" s="7"/>
      <c r="CG365" s="7"/>
      <c r="CH365" s="7"/>
      <c r="DN365" s="7"/>
      <c r="EI365" s="7"/>
      <c r="FB365" s="7"/>
    </row>
    <row r="366" spans="19:158">
      <c r="S366" s="7"/>
      <c r="BB366" s="7"/>
      <c r="CF366" s="7"/>
      <c r="CG366" s="7"/>
      <c r="CH366" s="7"/>
      <c r="DN366" s="7"/>
      <c r="EI366" s="7"/>
      <c r="FB366" s="7"/>
    </row>
    <row r="367" spans="19:158">
      <c r="S367" s="7"/>
      <c r="BB367" s="7"/>
      <c r="CF367" s="7"/>
      <c r="CG367" s="7"/>
      <c r="CH367" s="7"/>
      <c r="DN367" s="7"/>
      <c r="EI367" s="7"/>
      <c r="FB367" s="7"/>
    </row>
    <row r="368" spans="19:158">
      <c r="S368" s="7"/>
      <c r="BB368" s="7"/>
      <c r="CF368" s="7"/>
      <c r="CG368" s="7"/>
      <c r="CH368" s="7"/>
      <c r="DN368" s="7"/>
      <c r="EI368" s="7"/>
      <c r="FB368" s="7"/>
    </row>
    <row r="369" spans="19:158">
      <c r="S369" s="7"/>
      <c r="BB369" s="7"/>
      <c r="CF369" s="7"/>
      <c r="CG369" s="7"/>
      <c r="CH369" s="7"/>
      <c r="DN369" s="7"/>
      <c r="EI369" s="7"/>
      <c r="FB369" s="7"/>
    </row>
    <row r="370" spans="19:158">
      <c r="S370" s="7"/>
      <c r="BB370" s="7"/>
      <c r="CF370" s="7"/>
      <c r="CG370" s="7"/>
      <c r="CH370" s="7"/>
      <c r="DN370" s="7"/>
      <c r="EI370" s="7"/>
      <c r="FB370" s="7"/>
    </row>
    <row r="371" spans="19:158">
      <c r="S371" s="7"/>
      <c r="BB371" s="7"/>
      <c r="CF371" s="7"/>
      <c r="CG371" s="7"/>
      <c r="CH371" s="7"/>
      <c r="DN371" s="7"/>
      <c r="EI371" s="7"/>
      <c r="FB371" s="7"/>
    </row>
    <row r="372" spans="19:158">
      <c r="S372" s="7"/>
      <c r="BB372" s="7"/>
      <c r="CF372" s="7"/>
      <c r="CG372" s="7"/>
      <c r="CH372" s="7"/>
      <c r="DN372" s="7"/>
      <c r="EI372" s="7"/>
      <c r="FB372" s="7"/>
    </row>
    <row r="373" spans="19:158">
      <c r="S373" s="7"/>
      <c r="BB373" s="7"/>
      <c r="CF373" s="7"/>
      <c r="CG373" s="7"/>
      <c r="CH373" s="7"/>
      <c r="DN373" s="7"/>
      <c r="EI373" s="7"/>
      <c r="FB373" s="7"/>
    </row>
    <row r="374" spans="19:158">
      <c r="S374" s="7"/>
      <c r="BB374" s="7"/>
      <c r="CF374" s="7"/>
      <c r="CG374" s="7"/>
      <c r="CH374" s="7"/>
      <c r="DN374" s="7"/>
      <c r="EI374" s="7"/>
      <c r="FB374" s="7"/>
    </row>
    <row r="375" spans="19:158">
      <c r="S375" s="7"/>
      <c r="BB375" s="7"/>
      <c r="CF375" s="7"/>
      <c r="CG375" s="7"/>
      <c r="CH375" s="7"/>
      <c r="DN375" s="7"/>
      <c r="EI375" s="7"/>
      <c r="FB375" s="7"/>
    </row>
    <row r="376" spans="19:158">
      <c r="S376" s="7"/>
      <c r="BB376" s="7"/>
      <c r="CF376" s="7"/>
      <c r="CG376" s="7"/>
      <c r="CH376" s="7"/>
      <c r="DN376" s="7"/>
      <c r="EI376" s="7"/>
      <c r="FB376" s="7"/>
    </row>
    <row r="377" spans="19:158">
      <c r="S377" s="7"/>
      <c r="BB377" s="7"/>
      <c r="CF377" s="7"/>
      <c r="CG377" s="7"/>
      <c r="CH377" s="7"/>
      <c r="DN377" s="7"/>
      <c r="EI377" s="7"/>
      <c r="FB377" s="7"/>
    </row>
    <row r="378" spans="19:158">
      <c r="S378" s="7"/>
      <c r="BB378" s="7"/>
      <c r="CF378" s="7"/>
      <c r="CG378" s="7"/>
      <c r="CH378" s="7"/>
      <c r="DN378" s="7"/>
      <c r="EI378" s="7"/>
      <c r="FB378" s="7"/>
    </row>
    <row r="379" spans="19:158">
      <c r="S379" s="7"/>
      <c r="BB379" s="7"/>
      <c r="CF379" s="7"/>
      <c r="CG379" s="7"/>
      <c r="CH379" s="7"/>
      <c r="DN379" s="7"/>
      <c r="EI379" s="7"/>
      <c r="FB379" s="7"/>
    </row>
    <row r="380" spans="19:158">
      <c r="S380" s="7"/>
      <c r="BB380" s="7"/>
      <c r="CF380" s="7"/>
      <c r="CG380" s="7"/>
      <c r="CH380" s="7"/>
      <c r="DN380" s="7"/>
      <c r="EI380" s="7"/>
      <c r="FB380" s="7"/>
    </row>
    <row r="381" spans="19:158">
      <c r="S381" s="7"/>
      <c r="BB381" s="7"/>
      <c r="CF381" s="7"/>
      <c r="CG381" s="7"/>
      <c r="CH381" s="7"/>
      <c r="DN381" s="7"/>
      <c r="EI381" s="7"/>
      <c r="FB381" s="7"/>
    </row>
    <row r="382" spans="19:158">
      <c r="S382" s="7"/>
      <c r="BB382" s="7"/>
      <c r="CF382" s="7"/>
      <c r="CG382" s="7"/>
      <c r="CH382" s="7"/>
      <c r="DN382" s="7"/>
      <c r="EI382" s="7"/>
      <c r="FB382" s="7"/>
    </row>
    <row r="383" spans="19:158">
      <c r="S383" s="7"/>
      <c r="BB383" s="7"/>
      <c r="CF383" s="7"/>
      <c r="CG383" s="7"/>
      <c r="CH383" s="7"/>
      <c r="DN383" s="7"/>
      <c r="EI383" s="7"/>
      <c r="FB383" s="7"/>
    </row>
    <row r="384" spans="19:158">
      <c r="S384" s="7"/>
      <c r="BB384" s="7"/>
      <c r="CF384" s="7"/>
      <c r="CG384" s="7"/>
      <c r="CH384" s="7"/>
      <c r="DN384" s="7"/>
      <c r="EI384" s="7"/>
      <c r="FB384" s="7"/>
    </row>
    <row r="385" spans="19:158">
      <c r="S385" s="7"/>
      <c r="BB385" s="7"/>
      <c r="CF385" s="7"/>
      <c r="CG385" s="7"/>
      <c r="CH385" s="7"/>
      <c r="DN385" s="7"/>
      <c r="EI385" s="7"/>
      <c r="FB385" s="7"/>
    </row>
    <row r="386" spans="19:158">
      <c r="S386" s="7"/>
      <c r="BB386" s="7"/>
      <c r="CF386" s="7"/>
      <c r="CG386" s="7"/>
      <c r="CH386" s="7"/>
      <c r="DN386" s="7"/>
      <c r="EI386" s="7"/>
      <c r="FB386" s="7"/>
    </row>
    <row r="387" spans="19:158">
      <c r="S387" s="7"/>
      <c r="BB387" s="7"/>
      <c r="CF387" s="7"/>
      <c r="CG387" s="7"/>
      <c r="CH387" s="7"/>
      <c r="DN387" s="7"/>
      <c r="EI387" s="7"/>
      <c r="FB387" s="7"/>
    </row>
    <row r="388" spans="19:158">
      <c r="S388" s="7"/>
      <c r="BB388" s="7"/>
      <c r="CF388" s="7"/>
      <c r="CG388" s="7"/>
      <c r="CH388" s="7"/>
      <c r="DN388" s="7"/>
      <c r="EI388" s="7"/>
      <c r="FB388" s="7"/>
    </row>
    <row r="389" spans="19:158">
      <c r="S389" s="7"/>
      <c r="BB389" s="7"/>
      <c r="CF389" s="7"/>
      <c r="CG389" s="7"/>
      <c r="CH389" s="7"/>
      <c r="DN389" s="7"/>
      <c r="EI389" s="7"/>
      <c r="FB389" s="7"/>
    </row>
    <row r="390" spans="19:158">
      <c r="S390" s="7"/>
      <c r="BB390" s="7"/>
      <c r="CF390" s="7"/>
      <c r="CG390" s="7"/>
      <c r="CH390" s="7"/>
      <c r="DN390" s="7"/>
      <c r="EI390" s="7"/>
      <c r="FB390" s="7"/>
    </row>
    <row r="391" spans="19:158">
      <c r="S391" s="7"/>
      <c r="BB391" s="7"/>
      <c r="CF391" s="7"/>
      <c r="CG391" s="7"/>
      <c r="CH391" s="7"/>
      <c r="DN391" s="7"/>
      <c r="EI391" s="7"/>
      <c r="FB391" s="7"/>
    </row>
    <row r="392" spans="19:158">
      <c r="S392" s="7"/>
      <c r="BB392" s="7"/>
      <c r="CF392" s="7"/>
      <c r="CG392" s="7"/>
      <c r="CH392" s="7"/>
      <c r="DN392" s="7"/>
      <c r="EI392" s="7"/>
      <c r="FB392" s="7"/>
    </row>
    <row r="393" spans="19:158">
      <c r="S393" s="7"/>
      <c r="BB393" s="7"/>
      <c r="CF393" s="7"/>
      <c r="CG393" s="7"/>
      <c r="CH393" s="7"/>
      <c r="DN393" s="7"/>
      <c r="EI393" s="7"/>
      <c r="FB393" s="7"/>
    </row>
    <row r="394" spans="19:158">
      <c r="S394" s="7"/>
      <c r="BB394" s="7"/>
      <c r="CF394" s="7"/>
      <c r="CG394" s="7"/>
      <c r="CH394" s="7"/>
      <c r="DN394" s="7"/>
      <c r="EI394" s="7"/>
      <c r="FB394" s="7"/>
    </row>
    <row r="395" spans="19:158">
      <c r="S395" s="7"/>
      <c r="BB395" s="7"/>
      <c r="CF395" s="7"/>
      <c r="CG395" s="7"/>
      <c r="CH395" s="7"/>
      <c r="DN395" s="7"/>
      <c r="EI395" s="7"/>
      <c r="FB395" s="7"/>
    </row>
    <row r="396" spans="19:158">
      <c r="S396" s="7"/>
      <c r="BB396" s="7"/>
      <c r="CF396" s="7"/>
      <c r="CG396" s="7"/>
      <c r="CH396" s="7"/>
      <c r="DN396" s="7"/>
      <c r="EI396" s="7"/>
      <c r="FB396" s="7"/>
    </row>
    <row r="397" spans="19:158">
      <c r="S397" s="7"/>
      <c r="BB397" s="7"/>
      <c r="CF397" s="7"/>
      <c r="CG397" s="7"/>
      <c r="CH397" s="7"/>
      <c r="DN397" s="7"/>
      <c r="EI397" s="7"/>
      <c r="FB397" s="7"/>
    </row>
    <row r="398" spans="19:158">
      <c r="S398" s="7"/>
      <c r="BB398" s="7"/>
      <c r="CF398" s="7"/>
      <c r="CG398" s="7"/>
      <c r="CH398" s="7"/>
      <c r="DN398" s="7"/>
      <c r="EI398" s="7"/>
      <c r="FB398" s="7"/>
    </row>
    <row r="399" spans="19:158">
      <c r="S399" s="7"/>
      <c r="BB399" s="7"/>
      <c r="CF399" s="7"/>
      <c r="CG399" s="7"/>
      <c r="CH399" s="7"/>
      <c r="DN399" s="7"/>
      <c r="EI399" s="7"/>
      <c r="FB399" s="7"/>
    </row>
    <row r="400" spans="19:158">
      <c r="S400" s="7"/>
      <c r="BB400" s="7"/>
      <c r="CF400" s="7"/>
      <c r="CG400" s="7"/>
      <c r="CH400" s="7"/>
      <c r="DN400" s="7"/>
      <c r="EI400" s="7"/>
      <c r="FB400" s="7"/>
    </row>
    <row r="401" spans="19:158">
      <c r="S401" s="7"/>
      <c r="BB401" s="7"/>
      <c r="CF401" s="7"/>
      <c r="CG401" s="7"/>
      <c r="CH401" s="7"/>
      <c r="DN401" s="7"/>
      <c r="EI401" s="7"/>
      <c r="FB401" s="7"/>
    </row>
    <row r="402" spans="19:158">
      <c r="S402" s="7"/>
      <c r="BB402" s="7"/>
      <c r="CF402" s="7"/>
      <c r="CG402" s="7"/>
      <c r="CH402" s="7"/>
      <c r="DN402" s="7"/>
      <c r="EI402" s="7"/>
      <c r="FB402" s="7"/>
    </row>
    <row r="403" spans="19:158">
      <c r="S403" s="7"/>
      <c r="BB403" s="7"/>
      <c r="CF403" s="7"/>
      <c r="CG403" s="7"/>
      <c r="CH403" s="7"/>
      <c r="DN403" s="7"/>
      <c r="EI403" s="7"/>
      <c r="FB403" s="7"/>
    </row>
    <row r="404" spans="19:158">
      <c r="S404" s="7"/>
      <c r="BB404" s="7"/>
      <c r="CF404" s="7"/>
      <c r="CG404" s="7"/>
      <c r="CH404" s="7"/>
      <c r="DN404" s="7"/>
      <c r="EI404" s="7"/>
      <c r="FB404" s="7"/>
    </row>
    <row r="405" spans="19:158">
      <c r="S405" s="7"/>
      <c r="BB405" s="7"/>
      <c r="CF405" s="7"/>
      <c r="CG405" s="7"/>
      <c r="CH405" s="7"/>
      <c r="DN405" s="7"/>
      <c r="EI405" s="7"/>
      <c r="FB405" s="7"/>
    </row>
    <row r="406" spans="19:158">
      <c r="S406" s="7"/>
      <c r="BB406" s="7"/>
      <c r="CF406" s="7"/>
      <c r="CG406" s="7"/>
      <c r="CH406" s="7"/>
      <c r="DN406" s="7"/>
      <c r="EI406" s="7"/>
      <c r="FB406" s="7"/>
    </row>
    <row r="407" spans="19:158">
      <c r="S407" s="7"/>
      <c r="BB407" s="7"/>
      <c r="CF407" s="7"/>
      <c r="CG407" s="7"/>
      <c r="CH407" s="7"/>
      <c r="DN407" s="7"/>
      <c r="EI407" s="7"/>
      <c r="FB407" s="7"/>
    </row>
    <row r="408" spans="19:158">
      <c r="S408" s="7"/>
      <c r="BB408" s="7"/>
      <c r="CF408" s="7"/>
      <c r="CG408" s="7"/>
      <c r="CH408" s="7"/>
      <c r="DN408" s="7"/>
      <c r="EI408" s="7"/>
      <c r="FB408" s="7"/>
    </row>
    <row r="409" spans="19:158">
      <c r="S409" s="7"/>
      <c r="BB409" s="7"/>
      <c r="CF409" s="7"/>
      <c r="CG409" s="7"/>
      <c r="CH409" s="7"/>
      <c r="DN409" s="7"/>
      <c r="EI409" s="7"/>
      <c r="FB409" s="7"/>
    </row>
    <row r="410" spans="19:158">
      <c r="S410" s="7"/>
      <c r="BB410" s="7"/>
      <c r="CF410" s="7"/>
      <c r="CG410" s="7"/>
      <c r="CH410" s="7"/>
      <c r="DN410" s="7"/>
      <c r="EI410" s="7"/>
      <c r="FB410" s="7"/>
    </row>
    <row r="411" spans="19:158">
      <c r="S411" s="7"/>
      <c r="BB411" s="7"/>
      <c r="CF411" s="7"/>
      <c r="CG411" s="7"/>
      <c r="CH411" s="7"/>
      <c r="DN411" s="7"/>
      <c r="EI411" s="7"/>
      <c r="FB411" s="7"/>
    </row>
    <row r="412" spans="19:158">
      <c r="S412" s="7"/>
      <c r="BB412" s="7"/>
      <c r="CF412" s="7"/>
      <c r="CG412" s="7"/>
      <c r="CH412" s="7"/>
      <c r="DN412" s="7"/>
      <c r="EI412" s="7"/>
      <c r="FB412" s="7"/>
    </row>
    <row r="413" spans="19:158">
      <c r="S413" s="7"/>
      <c r="BB413" s="7"/>
      <c r="CF413" s="7"/>
      <c r="CG413" s="7"/>
      <c r="CH413" s="7"/>
      <c r="DN413" s="7"/>
      <c r="EI413" s="7"/>
      <c r="FB413" s="7"/>
    </row>
    <row r="414" spans="19:158">
      <c r="S414" s="7"/>
      <c r="BB414" s="7"/>
      <c r="CF414" s="7"/>
      <c r="CG414" s="7"/>
      <c r="CH414" s="7"/>
      <c r="DN414" s="7"/>
      <c r="EI414" s="7"/>
      <c r="FB414" s="7"/>
    </row>
    <row r="415" spans="19:158">
      <c r="S415" s="7"/>
      <c r="BB415" s="7"/>
      <c r="CF415" s="7"/>
      <c r="CG415" s="7"/>
      <c r="CH415" s="7"/>
      <c r="DN415" s="7"/>
      <c r="EI415" s="7"/>
      <c r="FB415" s="7"/>
    </row>
    <row r="416" spans="19:158">
      <c r="S416" s="7"/>
      <c r="BB416" s="7"/>
      <c r="CF416" s="7"/>
      <c r="CG416" s="7"/>
      <c r="CH416" s="7"/>
      <c r="DN416" s="7"/>
      <c r="EI416" s="7"/>
      <c r="FB416" s="7"/>
    </row>
    <row r="417" spans="19:158">
      <c r="S417" s="7"/>
      <c r="BB417" s="7"/>
      <c r="CF417" s="7"/>
      <c r="CG417" s="7"/>
      <c r="CH417" s="7"/>
      <c r="DN417" s="7"/>
      <c r="EI417" s="7"/>
      <c r="FB417" s="7"/>
    </row>
    <row r="418" spans="19:158">
      <c r="S418" s="7"/>
      <c r="BB418" s="7"/>
      <c r="CF418" s="7"/>
      <c r="CG418" s="7"/>
      <c r="CH418" s="7"/>
      <c r="DN418" s="7"/>
      <c r="EI418" s="7"/>
      <c r="FB418" s="7"/>
    </row>
    <row r="419" spans="19:158">
      <c r="S419" s="7"/>
      <c r="BB419" s="7"/>
      <c r="CF419" s="7"/>
      <c r="CG419" s="7"/>
      <c r="CH419" s="7"/>
      <c r="DN419" s="7"/>
      <c r="EI419" s="7"/>
      <c r="FB419" s="7"/>
    </row>
    <row r="420" spans="19:158">
      <c r="S420" s="7"/>
      <c r="BB420" s="7"/>
      <c r="CF420" s="7"/>
      <c r="CG420" s="7"/>
      <c r="CH420" s="7"/>
      <c r="DN420" s="7"/>
      <c r="EI420" s="7"/>
      <c r="FB420" s="7"/>
    </row>
    <row r="421" spans="19:158">
      <c r="S421" s="7"/>
      <c r="BB421" s="7"/>
      <c r="CF421" s="7"/>
      <c r="CG421" s="7"/>
      <c r="CH421" s="7"/>
      <c r="DN421" s="7"/>
      <c r="EI421" s="7"/>
      <c r="FB421" s="7"/>
    </row>
    <row r="422" spans="19:158">
      <c r="S422" s="7"/>
      <c r="BB422" s="7"/>
      <c r="CF422" s="7"/>
      <c r="CG422" s="7"/>
      <c r="CH422" s="7"/>
      <c r="DN422" s="7"/>
      <c r="EI422" s="7"/>
      <c r="FB422" s="7"/>
    </row>
    <row r="423" spans="19:158">
      <c r="S423" s="7"/>
      <c r="BB423" s="7"/>
      <c r="CF423" s="7"/>
      <c r="CG423" s="7"/>
      <c r="CH423" s="7"/>
      <c r="DN423" s="7"/>
      <c r="EI423" s="7"/>
      <c r="FB423" s="7"/>
    </row>
    <row r="424" spans="19:158">
      <c r="S424" s="7"/>
      <c r="BB424" s="7"/>
      <c r="CF424" s="7"/>
      <c r="CG424" s="7"/>
      <c r="CH424" s="7"/>
      <c r="DN424" s="7"/>
      <c r="EI424" s="7"/>
      <c r="FB424" s="7"/>
    </row>
    <row r="425" spans="19:158">
      <c r="S425" s="7"/>
      <c r="BB425" s="7"/>
      <c r="CF425" s="7"/>
      <c r="CG425" s="7"/>
      <c r="CH425" s="7"/>
      <c r="DN425" s="7"/>
      <c r="EI425" s="7"/>
      <c r="FB425" s="7"/>
    </row>
    <row r="426" spans="19:158">
      <c r="S426" s="7"/>
      <c r="BB426" s="7"/>
      <c r="CF426" s="7"/>
      <c r="CG426" s="7"/>
      <c r="CH426" s="7"/>
      <c r="DN426" s="7"/>
      <c r="EI426" s="7"/>
      <c r="FB426" s="7"/>
    </row>
    <row r="427" spans="19:158">
      <c r="S427" s="7"/>
      <c r="BB427" s="7"/>
      <c r="CF427" s="7"/>
      <c r="CG427" s="7"/>
      <c r="CH427" s="7"/>
      <c r="DN427" s="7"/>
      <c r="EI427" s="7"/>
      <c r="FB427" s="7"/>
    </row>
    <row r="428" spans="19:158">
      <c r="S428" s="7"/>
      <c r="BB428" s="7"/>
      <c r="CF428" s="7"/>
      <c r="CG428" s="7"/>
      <c r="CH428" s="7"/>
      <c r="DN428" s="7"/>
      <c r="EI428" s="7"/>
      <c r="FB428" s="7"/>
    </row>
    <row r="429" spans="19:158">
      <c r="S429" s="7"/>
      <c r="BB429" s="7"/>
      <c r="CF429" s="7"/>
      <c r="CG429" s="7"/>
      <c r="CH429" s="7"/>
      <c r="DN429" s="7"/>
      <c r="EI429" s="7"/>
      <c r="FB429" s="7"/>
    </row>
    <row r="430" spans="19:158">
      <c r="S430" s="7"/>
      <c r="BB430" s="7"/>
      <c r="CF430" s="7"/>
      <c r="CG430" s="7"/>
      <c r="CH430" s="7"/>
      <c r="DN430" s="7"/>
      <c r="EI430" s="7"/>
      <c r="FB430" s="7"/>
    </row>
    <row r="431" spans="19:158">
      <c r="S431" s="7"/>
      <c r="BB431" s="7"/>
      <c r="CF431" s="7"/>
      <c r="CG431" s="7"/>
      <c r="CH431" s="7"/>
      <c r="DN431" s="7"/>
      <c r="EI431" s="7"/>
      <c r="FB431" s="7"/>
    </row>
    <row r="432" spans="19:158">
      <c r="S432" s="7"/>
      <c r="BB432" s="7"/>
      <c r="CF432" s="7"/>
      <c r="CG432" s="7"/>
      <c r="CH432" s="7"/>
      <c r="DN432" s="7"/>
      <c r="EI432" s="7"/>
      <c r="FB432" s="7"/>
    </row>
    <row r="433" spans="19:158">
      <c r="S433" s="7"/>
      <c r="BB433" s="7"/>
      <c r="CF433" s="7"/>
      <c r="CG433" s="7"/>
      <c r="CH433" s="7"/>
      <c r="DN433" s="7"/>
      <c r="EI433" s="7"/>
      <c r="FB433" s="7"/>
    </row>
    <row r="434" spans="19:158">
      <c r="S434" s="7"/>
      <c r="BB434" s="7"/>
      <c r="CF434" s="7"/>
      <c r="CG434" s="7"/>
      <c r="CH434" s="7"/>
      <c r="DN434" s="7"/>
      <c r="EI434" s="7"/>
      <c r="FB434" s="7"/>
    </row>
    <row r="435" spans="19:158">
      <c r="S435" s="7"/>
      <c r="BB435" s="7"/>
      <c r="CF435" s="7"/>
      <c r="CG435" s="7"/>
      <c r="CH435" s="7"/>
      <c r="DN435" s="7"/>
      <c r="EI435" s="7"/>
      <c r="FB435" s="7"/>
    </row>
    <row r="436" spans="19:158">
      <c r="S436" s="7"/>
      <c r="BB436" s="7"/>
      <c r="CF436" s="7"/>
      <c r="CG436" s="7"/>
      <c r="CH436" s="7"/>
      <c r="DN436" s="7"/>
      <c r="EI436" s="7"/>
      <c r="FB436" s="7"/>
    </row>
    <row r="437" spans="19:158">
      <c r="S437" s="7"/>
      <c r="BB437" s="7"/>
      <c r="CF437" s="7"/>
      <c r="CG437" s="7"/>
      <c r="CH437" s="7"/>
      <c r="DN437" s="7"/>
      <c r="EI437" s="7"/>
      <c r="FB437" s="7"/>
    </row>
    <row r="438" spans="19:158">
      <c r="S438" s="7"/>
      <c r="BB438" s="7"/>
      <c r="CF438" s="7"/>
      <c r="CG438" s="7"/>
      <c r="CH438" s="7"/>
      <c r="DN438" s="7"/>
      <c r="EI438" s="7"/>
      <c r="FB438" s="7"/>
    </row>
    <row r="439" spans="19:158">
      <c r="S439" s="7"/>
      <c r="BB439" s="7"/>
      <c r="CF439" s="7"/>
      <c r="CG439" s="7"/>
      <c r="CH439" s="7"/>
      <c r="DN439" s="7"/>
      <c r="EI439" s="7"/>
      <c r="FB439" s="7"/>
    </row>
    <row r="440" spans="19:158">
      <c r="S440" s="7"/>
      <c r="BB440" s="7"/>
      <c r="CF440" s="7"/>
      <c r="CG440" s="7"/>
      <c r="CH440" s="7"/>
      <c r="DN440" s="7"/>
      <c r="EI440" s="7"/>
      <c r="FB440" s="7"/>
    </row>
    <row r="441" spans="19:158">
      <c r="S441" s="7"/>
      <c r="BB441" s="7"/>
      <c r="CF441" s="7"/>
      <c r="CG441" s="7"/>
      <c r="CH441" s="7"/>
      <c r="DN441" s="7"/>
      <c r="EI441" s="7"/>
      <c r="FB441" s="7"/>
    </row>
    <row r="442" spans="19:158">
      <c r="S442" s="7"/>
      <c r="BB442" s="7"/>
      <c r="CF442" s="7"/>
      <c r="CG442" s="7"/>
      <c r="CH442" s="7"/>
      <c r="DN442" s="7"/>
      <c r="EI442" s="7"/>
      <c r="FB442" s="7"/>
    </row>
    <row r="443" spans="19:158">
      <c r="S443" s="7"/>
      <c r="BB443" s="7"/>
      <c r="CF443" s="7"/>
      <c r="CG443" s="7"/>
      <c r="CH443" s="7"/>
      <c r="DN443" s="7"/>
      <c r="EI443" s="7"/>
      <c r="FB443" s="7"/>
    </row>
    <row r="444" spans="19:158">
      <c r="S444" s="7"/>
      <c r="BB444" s="7"/>
      <c r="CF444" s="7"/>
      <c r="CG444" s="7"/>
      <c r="CH444" s="7"/>
      <c r="DN444" s="7"/>
      <c r="EI444" s="7"/>
      <c r="FB444" s="7"/>
    </row>
    <row r="445" spans="19:158">
      <c r="S445" s="7"/>
      <c r="BB445" s="7"/>
      <c r="CF445" s="7"/>
      <c r="CG445" s="7"/>
      <c r="CH445" s="7"/>
      <c r="DN445" s="7"/>
      <c r="EI445" s="7"/>
      <c r="FB445" s="7"/>
    </row>
    <row r="446" spans="19:158">
      <c r="S446" s="7"/>
      <c r="BB446" s="7"/>
      <c r="CF446" s="7"/>
      <c r="CG446" s="7"/>
      <c r="CH446" s="7"/>
      <c r="DN446" s="7"/>
      <c r="EI446" s="7"/>
      <c r="FB446" s="7"/>
    </row>
    <row r="447" spans="19:158">
      <c r="S447" s="7"/>
      <c r="BB447" s="7"/>
      <c r="CF447" s="7"/>
      <c r="CG447" s="7"/>
      <c r="CH447" s="7"/>
      <c r="DN447" s="7"/>
      <c r="EI447" s="7"/>
      <c r="FB447" s="7"/>
    </row>
    <row r="448" spans="19:158">
      <c r="S448" s="7"/>
      <c r="BB448" s="7"/>
      <c r="CF448" s="7"/>
      <c r="CG448" s="7"/>
      <c r="CH448" s="7"/>
      <c r="DN448" s="7"/>
      <c r="EI448" s="7"/>
      <c r="FB448" s="7"/>
    </row>
    <row r="449" spans="19:158">
      <c r="S449" s="7"/>
      <c r="BB449" s="7"/>
      <c r="CF449" s="7"/>
      <c r="CG449" s="7"/>
      <c r="CH449" s="7"/>
      <c r="DN449" s="7"/>
      <c r="EI449" s="7"/>
      <c r="FB449" s="7"/>
    </row>
    <row r="450" spans="19:158">
      <c r="S450" s="7"/>
      <c r="BB450" s="7"/>
      <c r="CF450" s="7"/>
      <c r="CG450" s="7"/>
      <c r="CH450" s="7"/>
      <c r="DN450" s="7"/>
      <c r="EI450" s="7"/>
      <c r="FB450" s="7"/>
    </row>
    <row r="451" spans="19:158">
      <c r="S451" s="7"/>
      <c r="BB451" s="7"/>
      <c r="CF451" s="7"/>
      <c r="CG451" s="7"/>
      <c r="CH451" s="7"/>
      <c r="DN451" s="7"/>
      <c r="EI451" s="7"/>
      <c r="FB451" s="7"/>
    </row>
    <row r="452" spans="19:158">
      <c r="S452" s="7"/>
      <c r="BB452" s="7"/>
      <c r="CF452" s="7"/>
      <c r="CG452" s="7"/>
      <c r="CH452" s="7"/>
      <c r="DN452" s="7"/>
      <c r="EI452" s="7"/>
      <c r="FB452" s="7"/>
    </row>
    <row r="453" spans="19:158">
      <c r="S453" s="7"/>
      <c r="BB453" s="7"/>
      <c r="CF453" s="7"/>
      <c r="CG453" s="7"/>
      <c r="CH453" s="7"/>
      <c r="DN453" s="7"/>
      <c r="EI453" s="7"/>
      <c r="FB453" s="7"/>
    </row>
    <row r="454" spans="19:158">
      <c r="S454" s="7"/>
      <c r="BB454" s="7"/>
      <c r="CF454" s="7"/>
      <c r="CG454" s="7"/>
      <c r="CH454" s="7"/>
      <c r="DN454" s="7"/>
      <c r="EI454" s="7"/>
      <c r="FB454" s="7"/>
    </row>
    <row r="455" spans="19:158">
      <c r="S455" s="7"/>
      <c r="BB455" s="7"/>
      <c r="CF455" s="7"/>
      <c r="CG455" s="7"/>
      <c r="CH455" s="7"/>
      <c r="DN455" s="7"/>
      <c r="EI455" s="7"/>
      <c r="FB455" s="7"/>
    </row>
    <row r="456" spans="19:158">
      <c r="S456" s="7"/>
      <c r="BB456" s="7"/>
      <c r="CF456" s="7"/>
      <c r="CG456" s="7"/>
      <c r="CH456" s="7"/>
      <c r="DN456" s="7"/>
      <c r="EI456" s="7"/>
      <c r="FB456" s="7"/>
    </row>
    <row r="457" spans="19:158">
      <c r="S457" s="7"/>
      <c r="BB457" s="7"/>
      <c r="CF457" s="7"/>
      <c r="CG457" s="7"/>
      <c r="CH457" s="7"/>
      <c r="DN457" s="7"/>
      <c r="EI457" s="7"/>
      <c r="FB457" s="7"/>
    </row>
    <row r="458" spans="19:158">
      <c r="S458" s="7"/>
      <c r="BB458" s="7"/>
      <c r="CF458" s="7"/>
      <c r="CG458" s="7"/>
      <c r="CH458" s="7"/>
      <c r="DN458" s="7"/>
      <c r="EI458" s="7"/>
      <c r="FB458" s="7"/>
    </row>
    <row r="459" spans="19:158">
      <c r="S459" s="7"/>
      <c r="BB459" s="7"/>
      <c r="CF459" s="7"/>
      <c r="CG459" s="7"/>
      <c r="CH459" s="7"/>
      <c r="DN459" s="7"/>
      <c r="EI459" s="7"/>
      <c r="FB459" s="7"/>
    </row>
    <row r="460" spans="19:158">
      <c r="S460" s="7"/>
      <c r="BB460" s="7"/>
      <c r="CF460" s="7"/>
      <c r="CG460" s="7"/>
      <c r="CH460" s="7"/>
      <c r="DN460" s="7"/>
      <c r="EI460" s="7"/>
      <c r="FB460" s="7"/>
    </row>
    <row r="461" spans="19:158">
      <c r="S461" s="7"/>
      <c r="BB461" s="7"/>
      <c r="CF461" s="7"/>
      <c r="CG461" s="7"/>
      <c r="CH461" s="7"/>
      <c r="DN461" s="7"/>
      <c r="EI461" s="7"/>
      <c r="FB461" s="7"/>
    </row>
    <row r="462" spans="19:158">
      <c r="S462" s="7"/>
      <c r="BB462" s="7"/>
      <c r="CF462" s="7"/>
      <c r="CG462" s="7"/>
      <c r="CH462" s="7"/>
      <c r="DN462" s="7"/>
      <c r="EI462" s="7"/>
      <c r="FB462" s="7"/>
    </row>
    <row r="463" spans="19:158">
      <c r="S463" s="7"/>
      <c r="BB463" s="7"/>
      <c r="CF463" s="7"/>
      <c r="CG463" s="7"/>
      <c r="CH463" s="7"/>
      <c r="DN463" s="7"/>
      <c r="EI463" s="7"/>
      <c r="FB463" s="7"/>
    </row>
    <row r="464" spans="19:158">
      <c r="S464" s="7"/>
      <c r="BB464" s="7"/>
      <c r="CF464" s="7"/>
      <c r="CG464" s="7"/>
      <c r="CH464" s="7"/>
      <c r="DN464" s="7"/>
      <c r="EI464" s="7"/>
      <c r="FB464" s="7"/>
    </row>
    <row r="465" spans="19:158">
      <c r="S465" s="7"/>
      <c r="BB465" s="7"/>
      <c r="CF465" s="7"/>
      <c r="CG465" s="7"/>
      <c r="CH465" s="7"/>
      <c r="DN465" s="7"/>
      <c r="EI465" s="7"/>
      <c r="FB465" s="7"/>
    </row>
    <row r="466" spans="19:158">
      <c r="S466" s="7"/>
      <c r="BB466" s="7"/>
      <c r="CF466" s="7"/>
      <c r="CG466" s="7"/>
      <c r="CH466" s="7"/>
      <c r="DN466" s="7"/>
      <c r="EI466" s="7"/>
      <c r="FB466" s="7"/>
    </row>
    <row r="467" spans="19:158">
      <c r="S467" s="7"/>
      <c r="BB467" s="7"/>
      <c r="CF467" s="7"/>
      <c r="CG467" s="7"/>
      <c r="CH467" s="7"/>
      <c r="DN467" s="7"/>
      <c r="EI467" s="7"/>
      <c r="FB467" s="7"/>
    </row>
    <row r="468" spans="19:158">
      <c r="S468" s="7"/>
      <c r="BB468" s="7"/>
      <c r="CF468" s="7"/>
      <c r="CG468" s="7"/>
      <c r="CH468" s="7"/>
      <c r="DN468" s="7"/>
      <c r="EI468" s="7"/>
      <c r="FB468" s="7"/>
    </row>
    <row r="469" spans="19:158">
      <c r="S469" s="7"/>
      <c r="BB469" s="7"/>
      <c r="CF469" s="7"/>
      <c r="CG469" s="7"/>
      <c r="CH469" s="7"/>
      <c r="DN469" s="7"/>
      <c r="EI469" s="7"/>
      <c r="FB469" s="7"/>
    </row>
    <row r="470" spans="19:158">
      <c r="S470" s="7"/>
      <c r="BB470" s="7"/>
      <c r="CF470" s="7"/>
      <c r="CG470" s="7"/>
      <c r="CH470" s="7"/>
      <c r="DN470" s="7"/>
      <c r="EI470" s="7"/>
      <c r="FB470" s="7"/>
    </row>
    <row r="471" spans="19:158">
      <c r="S471" s="7"/>
      <c r="BB471" s="7"/>
      <c r="CF471" s="7"/>
      <c r="CG471" s="7"/>
      <c r="CH471" s="7"/>
      <c r="DN471" s="7"/>
      <c r="EI471" s="7"/>
      <c r="FB471" s="7"/>
    </row>
    <row r="472" spans="19:158">
      <c r="S472" s="7"/>
      <c r="BB472" s="7"/>
      <c r="CF472" s="7"/>
      <c r="CG472" s="7"/>
      <c r="CH472" s="7"/>
      <c r="DN472" s="7"/>
      <c r="EI472" s="7"/>
      <c r="FB472" s="7"/>
    </row>
    <row r="473" spans="19:158">
      <c r="S473" s="7"/>
      <c r="BB473" s="7"/>
      <c r="CF473" s="7"/>
      <c r="CG473" s="7"/>
      <c r="CH473" s="7"/>
      <c r="DN473" s="7"/>
      <c r="EI473" s="7"/>
      <c r="FB473" s="7"/>
    </row>
    <row r="474" spans="19:158">
      <c r="S474" s="7"/>
      <c r="BB474" s="7"/>
      <c r="CF474" s="7"/>
      <c r="CG474" s="7"/>
      <c r="CH474" s="7"/>
      <c r="DN474" s="7"/>
      <c r="EI474" s="7"/>
      <c r="FB474" s="7"/>
    </row>
    <row r="475" spans="19:158">
      <c r="S475" s="7"/>
      <c r="BB475" s="7"/>
      <c r="CF475" s="7"/>
      <c r="CG475" s="7"/>
      <c r="CH475" s="7"/>
      <c r="DN475" s="7"/>
      <c r="EI475" s="7"/>
      <c r="FB475" s="7"/>
    </row>
    <row r="476" spans="19:158">
      <c r="S476" s="7"/>
      <c r="BB476" s="7"/>
      <c r="CF476" s="7"/>
      <c r="CG476" s="7"/>
      <c r="CH476" s="7"/>
      <c r="DN476" s="7"/>
      <c r="EI476" s="7"/>
      <c r="FB476" s="7"/>
    </row>
    <row r="477" spans="19:158">
      <c r="S477" s="7"/>
      <c r="BB477" s="7"/>
      <c r="CF477" s="7"/>
      <c r="CG477" s="7"/>
      <c r="CH477" s="7"/>
      <c r="DN477" s="7"/>
      <c r="EI477" s="7"/>
      <c r="FB477" s="7"/>
    </row>
    <row r="478" spans="19:158">
      <c r="S478" s="7"/>
      <c r="BB478" s="7"/>
      <c r="CF478" s="7"/>
      <c r="CG478" s="7"/>
      <c r="CH478" s="7"/>
      <c r="DN478" s="7"/>
      <c r="EI478" s="7"/>
      <c r="FB478" s="7"/>
    </row>
    <row r="479" spans="19:158">
      <c r="S479" s="7"/>
      <c r="BB479" s="7"/>
      <c r="CF479" s="7"/>
      <c r="CG479" s="7"/>
      <c r="CH479" s="7"/>
      <c r="DN479" s="7"/>
      <c r="EI479" s="7"/>
      <c r="FB479" s="7"/>
    </row>
    <row r="480" spans="19:158">
      <c r="S480" s="7"/>
      <c r="BB480" s="7"/>
      <c r="CF480" s="7"/>
      <c r="CG480" s="7"/>
      <c r="CH480" s="7"/>
      <c r="DN480" s="7"/>
      <c r="EI480" s="7"/>
      <c r="FB480" s="7"/>
    </row>
    <row r="481" spans="19:158">
      <c r="S481" s="7"/>
      <c r="BB481" s="7"/>
      <c r="CF481" s="7"/>
      <c r="CG481" s="7"/>
      <c r="CH481" s="7"/>
      <c r="DN481" s="7"/>
      <c r="EI481" s="7"/>
      <c r="FB481" s="7"/>
    </row>
    <row r="482" spans="19:158">
      <c r="S482" s="7"/>
      <c r="BB482" s="7"/>
      <c r="CF482" s="7"/>
      <c r="CG482" s="7"/>
      <c r="CH482" s="7"/>
      <c r="DN482" s="7"/>
      <c r="EI482" s="7"/>
      <c r="FB482" s="7"/>
    </row>
    <row r="483" spans="19:158">
      <c r="S483" s="7"/>
      <c r="BB483" s="7"/>
      <c r="CF483" s="7"/>
      <c r="CG483" s="7"/>
      <c r="CH483" s="7"/>
      <c r="DN483" s="7"/>
      <c r="EI483" s="7"/>
      <c r="FB483" s="7"/>
    </row>
    <row r="484" spans="19:158">
      <c r="S484" s="7"/>
      <c r="BB484" s="7"/>
      <c r="CF484" s="7"/>
      <c r="CG484" s="7"/>
      <c r="CH484" s="7"/>
      <c r="DN484" s="7"/>
      <c r="EI484" s="7"/>
      <c r="FB484" s="7"/>
    </row>
    <row r="485" spans="19:158">
      <c r="S485" s="7"/>
      <c r="BB485" s="7"/>
      <c r="CF485" s="7"/>
      <c r="CG485" s="7"/>
      <c r="CH485" s="7"/>
      <c r="DN485" s="7"/>
      <c r="EI485" s="7"/>
      <c r="FB485" s="7"/>
    </row>
    <row r="486" spans="19:158">
      <c r="S486" s="7"/>
      <c r="BB486" s="7"/>
      <c r="CF486" s="7"/>
      <c r="CG486" s="7"/>
      <c r="CH486" s="7"/>
      <c r="DN486" s="7"/>
      <c r="EI486" s="7"/>
      <c r="FB486" s="7"/>
    </row>
    <row r="487" spans="19:158">
      <c r="S487" s="7"/>
      <c r="BB487" s="7"/>
      <c r="CF487" s="7"/>
      <c r="CG487" s="7"/>
      <c r="CH487" s="7"/>
      <c r="DN487" s="7"/>
      <c r="EI487" s="7"/>
      <c r="FB487" s="7"/>
    </row>
    <row r="488" spans="19:158">
      <c r="S488" s="7"/>
      <c r="BB488" s="7"/>
      <c r="CF488" s="7"/>
      <c r="CG488" s="7"/>
      <c r="CH488" s="7"/>
      <c r="DN488" s="7"/>
      <c r="EI488" s="7"/>
      <c r="FB488" s="7"/>
    </row>
    <row r="489" spans="19:158">
      <c r="S489" s="7"/>
      <c r="BB489" s="7"/>
      <c r="CF489" s="7"/>
      <c r="CG489" s="7"/>
      <c r="CH489" s="7"/>
      <c r="DN489" s="7"/>
      <c r="EI489" s="7"/>
      <c r="FB489" s="7"/>
    </row>
    <row r="490" spans="19:158">
      <c r="S490" s="7"/>
      <c r="BB490" s="7"/>
      <c r="CF490" s="7"/>
      <c r="CG490" s="7"/>
      <c r="CH490" s="7"/>
      <c r="DN490" s="7"/>
      <c r="EI490" s="7"/>
      <c r="FB490" s="7"/>
    </row>
    <row r="491" spans="19:158">
      <c r="S491" s="7"/>
      <c r="BB491" s="7"/>
      <c r="CF491" s="7"/>
      <c r="CG491" s="7"/>
      <c r="CH491" s="7"/>
      <c r="DN491" s="7"/>
      <c r="EI491" s="7"/>
      <c r="FB491" s="7"/>
    </row>
    <row r="492" spans="19:158">
      <c r="S492" s="7"/>
      <c r="BB492" s="7"/>
      <c r="CF492" s="7"/>
      <c r="CG492" s="7"/>
      <c r="CH492" s="7"/>
      <c r="DN492" s="7"/>
      <c r="EI492" s="7"/>
      <c r="FB492" s="7"/>
    </row>
    <row r="493" spans="19:158">
      <c r="S493" s="7"/>
      <c r="BB493" s="7"/>
      <c r="CF493" s="7"/>
      <c r="CG493" s="7"/>
      <c r="CH493" s="7"/>
      <c r="DN493" s="7"/>
      <c r="EI493" s="7"/>
      <c r="FB493" s="7"/>
    </row>
    <row r="494" spans="19:158">
      <c r="S494" s="7"/>
      <c r="BB494" s="7"/>
      <c r="CF494" s="7"/>
      <c r="CG494" s="7"/>
      <c r="CH494" s="7"/>
      <c r="DN494" s="7"/>
      <c r="EI494" s="7"/>
      <c r="FB494" s="7"/>
    </row>
    <row r="495" spans="19:158">
      <c r="S495" s="7"/>
      <c r="BB495" s="7"/>
      <c r="CF495" s="7"/>
      <c r="CG495" s="7"/>
      <c r="CH495" s="7"/>
      <c r="DN495" s="7"/>
      <c r="EI495" s="7"/>
      <c r="FB495" s="7"/>
    </row>
    <row r="496" spans="19:158">
      <c r="S496" s="7"/>
      <c r="BB496" s="7"/>
      <c r="CF496" s="7"/>
      <c r="CG496" s="7"/>
      <c r="CH496" s="7"/>
      <c r="DN496" s="7"/>
      <c r="EI496" s="7"/>
      <c r="FB496" s="7"/>
    </row>
    <row r="497" spans="19:158">
      <c r="S497" s="7"/>
      <c r="BB497" s="7"/>
      <c r="CF497" s="7"/>
      <c r="CG497" s="7"/>
      <c r="CH497" s="7"/>
      <c r="DN497" s="7"/>
      <c r="EI497" s="7"/>
      <c r="FB497" s="7"/>
    </row>
    <row r="498" spans="19:158">
      <c r="S498" s="7"/>
      <c r="BB498" s="7"/>
      <c r="CF498" s="7"/>
      <c r="CG498" s="7"/>
      <c r="CH498" s="7"/>
      <c r="DN498" s="7"/>
      <c r="EI498" s="7"/>
      <c r="FB498" s="7"/>
    </row>
    <row r="499" spans="19:158">
      <c r="S499" s="7"/>
      <c r="BB499" s="7"/>
      <c r="CF499" s="7"/>
      <c r="CG499" s="7"/>
      <c r="CH499" s="7"/>
      <c r="DN499" s="7"/>
      <c r="EI499" s="7"/>
      <c r="FB499" s="7"/>
    </row>
    <row r="500" spans="19:158">
      <c r="S500" s="7"/>
      <c r="BB500" s="7"/>
      <c r="CF500" s="7"/>
      <c r="CG500" s="7"/>
      <c r="CH500" s="7"/>
      <c r="DN500" s="7"/>
      <c r="EI500" s="7"/>
      <c r="FB500" s="7"/>
    </row>
    <row r="501" spans="19:158">
      <c r="S501" s="7"/>
      <c r="BB501" s="7"/>
      <c r="CF501" s="7"/>
      <c r="CG501" s="7"/>
      <c r="CH501" s="7"/>
      <c r="DN501" s="7"/>
      <c r="EI501" s="7"/>
      <c r="FB501" s="7"/>
    </row>
    <row r="502" spans="19:158">
      <c r="S502" s="7"/>
      <c r="BB502" s="7"/>
      <c r="CF502" s="7"/>
      <c r="CG502" s="7"/>
      <c r="CH502" s="7"/>
      <c r="DN502" s="7"/>
      <c r="EI502" s="7"/>
      <c r="FB502" s="7"/>
    </row>
    <row r="503" spans="19:158">
      <c r="S503" s="7"/>
      <c r="BB503" s="7"/>
      <c r="CF503" s="7"/>
      <c r="CG503" s="7"/>
      <c r="CH503" s="7"/>
      <c r="DN503" s="7"/>
      <c r="EI503" s="7"/>
      <c r="FB503" s="7"/>
    </row>
    <row r="504" spans="19:158">
      <c r="S504" s="7"/>
      <c r="BB504" s="7"/>
      <c r="CF504" s="7"/>
      <c r="CG504" s="7"/>
      <c r="CH504" s="7"/>
      <c r="DN504" s="7"/>
      <c r="EI504" s="7"/>
      <c r="FB504" s="7"/>
    </row>
    <row r="505" spans="19:158">
      <c r="S505" s="7"/>
      <c r="BB505" s="7"/>
      <c r="CF505" s="7"/>
      <c r="CG505" s="7"/>
      <c r="CH505" s="7"/>
      <c r="DN505" s="7"/>
      <c r="EI505" s="7"/>
      <c r="FB505" s="7"/>
    </row>
    <row r="506" spans="19:158">
      <c r="S506" s="7"/>
      <c r="BB506" s="7"/>
      <c r="CF506" s="7"/>
      <c r="CG506" s="7"/>
      <c r="CH506" s="7"/>
      <c r="DN506" s="7"/>
      <c r="EI506" s="7"/>
      <c r="FB506" s="7"/>
    </row>
    <row r="507" spans="19:158">
      <c r="S507" s="7"/>
      <c r="BB507" s="7"/>
      <c r="CF507" s="7"/>
      <c r="CG507" s="7"/>
      <c r="CH507" s="7"/>
      <c r="DN507" s="7"/>
      <c r="EI507" s="7"/>
      <c r="FB507" s="7"/>
    </row>
    <row r="508" spans="19:158">
      <c r="S508" s="7"/>
      <c r="BB508" s="7"/>
      <c r="CF508" s="7"/>
      <c r="CG508" s="7"/>
      <c r="CH508" s="7"/>
      <c r="DN508" s="7"/>
      <c r="EI508" s="7"/>
      <c r="FB508" s="7"/>
    </row>
    <row r="509" spans="19:158">
      <c r="S509" s="7"/>
      <c r="BB509" s="7"/>
      <c r="CF509" s="7"/>
      <c r="CG509" s="7"/>
      <c r="CH509" s="7"/>
      <c r="DN509" s="7"/>
      <c r="EI509" s="7"/>
      <c r="FB509" s="7"/>
    </row>
    <row r="510" spans="19:158">
      <c r="S510" s="7"/>
      <c r="BB510" s="7"/>
      <c r="CF510" s="7"/>
      <c r="CG510" s="7"/>
      <c r="CH510" s="7"/>
      <c r="DN510" s="7"/>
      <c r="EI510" s="7"/>
      <c r="FB510" s="7"/>
    </row>
    <row r="511" spans="19:158">
      <c r="S511" s="7"/>
      <c r="BB511" s="7"/>
      <c r="CF511" s="7"/>
      <c r="CG511" s="7"/>
      <c r="CH511" s="7"/>
      <c r="DN511" s="7"/>
      <c r="EI511" s="7"/>
      <c r="FB511" s="7"/>
    </row>
    <row r="512" spans="19:158">
      <c r="S512" s="7"/>
      <c r="BB512" s="7"/>
      <c r="CF512" s="7"/>
      <c r="CG512" s="7"/>
      <c r="CH512" s="7"/>
      <c r="DN512" s="7"/>
      <c r="EI512" s="7"/>
      <c r="FB512" s="7"/>
    </row>
    <row r="513" spans="19:158">
      <c r="S513" s="7"/>
      <c r="BB513" s="7"/>
      <c r="CF513" s="7"/>
      <c r="CG513" s="7"/>
      <c r="CH513" s="7"/>
      <c r="DN513" s="7"/>
      <c r="EI513" s="7"/>
      <c r="FB513" s="7"/>
    </row>
    <row r="514" spans="19:158">
      <c r="S514" s="7"/>
      <c r="BB514" s="7"/>
      <c r="CF514" s="7"/>
      <c r="CG514" s="7"/>
      <c r="CH514" s="7"/>
      <c r="DN514" s="7"/>
      <c r="EI514" s="7"/>
      <c r="FB514" s="7"/>
    </row>
    <row r="515" spans="19:158">
      <c r="S515" s="7"/>
      <c r="BB515" s="7"/>
      <c r="CF515" s="7"/>
      <c r="CG515" s="7"/>
      <c r="CH515" s="7"/>
      <c r="DN515" s="7"/>
      <c r="EI515" s="7"/>
      <c r="FB515" s="7"/>
    </row>
    <row r="516" spans="19:158">
      <c r="S516" s="7"/>
      <c r="BB516" s="7"/>
      <c r="CF516" s="7"/>
      <c r="CG516" s="7"/>
      <c r="CH516" s="7"/>
      <c r="DN516" s="7"/>
      <c r="EI516" s="7"/>
      <c r="FB516" s="7"/>
    </row>
    <row r="517" spans="19:158">
      <c r="S517" s="7"/>
      <c r="BB517" s="7"/>
      <c r="CF517" s="7"/>
      <c r="CG517" s="7"/>
      <c r="CH517" s="7"/>
      <c r="DN517" s="7"/>
      <c r="EI517" s="7"/>
      <c r="FB517" s="7"/>
    </row>
    <row r="518" spans="19:158">
      <c r="S518" s="7"/>
      <c r="BB518" s="7"/>
      <c r="CF518" s="7"/>
      <c r="CG518" s="7"/>
      <c r="CH518" s="7"/>
      <c r="DN518" s="7"/>
      <c r="EI518" s="7"/>
      <c r="FB518" s="7"/>
    </row>
    <row r="519" spans="19:158">
      <c r="S519" s="7"/>
      <c r="BB519" s="7"/>
      <c r="CF519" s="7"/>
      <c r="CG519" s="7"/>
      <c r="CH519" s="7"/>
      <c r="DN519" s="7"/>
      <c r="EI519" s="7"/>
      <c r="FB519" s="7"/>
    </row>
    <row r="520" spans="19:158">
      <c r="S520" s="7"/>
      <c r="BB520" s="7"/>
      <c r="CF520" s="7"/>
      <c r="CG520" s="7"/>
      <c r="CH520" s="7"/>
      <c r="DN520" s="7"/>
      <c r="EI520" s="7"/>
      <c r="FB520" s="7"/>
    </row>
    <row r="521" spans="19:158">
      <c r="S521" s="7"/>
      <c r="BB521" s="7"/>
      <c r="CF521" s="7"/>
      <c r="CG521" s="7"/>
      <c r="CH521" s="7"/>
      <c r="DN521" s="7"/>
      <c r="EI521" s="7"/>
      <c r="FB521" s="7"/>
    </row>
    <row r="522" spans="19:158">
      <c r="S522" s="7"/>
      <c r="BB522" s="7"/>
      <c r="CF522" s="7"/>
      <c r="CG522" s="7"/>
      <c r="CH522" s="7"/>
      <c r="DN522" s="7"/>
      <c r="EI522" s="7"/>
      <c r="FB522" s="7"/>
    </row>
    <row r="523" spans="19:158">
      <c r="S523" s="7"/>
      <c r="BB523" s="7"/>
      <c r="CF523" s="7"/>
      <c r="CG523" s="7"/>
      <c r="CH523" s="7"/>
      <c r="DN523" s="7"/>
      <c r="EI523" s="7"/>
      <c r="FB523" s="7"/>
    </row>
    <row r="524" spans="19:158">
      <c r="S524" s="7"/>
      <c r="BB524" s="7"/>
      <c r="CF524" s="7"/>
      <c r="CG524" s="7"/>
      <c r="CH524" s="7"/>
      <c r="DN524" s="7"/>
      <c r="EI524" s="7"/>
      <c r="FB524" s="7"/>
    </row>
    <row r="525" spans="19:158">
      <c r="S525" s="7"/>
      <c r="BB525" s="7"/>
      <c r="CF525" s="7"/>
      <c r="CG525" s="7"/>
      <c r="CH525" s="7"/>
      <c r="DN525" s="7"/>
      <c r="EI525" s="7"/>
      <c r="FB525" s="7"/>
    </row>
    <row r="526" spans="19:158">
      <c r="S526" s="7"/>
      <c r="BB526" s="7"/>
      <c r="CF526" s="7"/>
      <c r="CG526" s="7"/>
      <c r="CH526" s="7"/>
      <c r="DN526" s="7"/>
      <c r="EI526" s="7"/>
      <c r="FB526" s="7"/>
    </row>
    <row r="527" spans="19:158">
      <c r="S527" s="7"/>
      <c r="BB527" s="7"/>
      <c r="CF527" s="7"/>
      <c r="CG527" s="7"/>
      <c r="CH527" s="7"/>
      <c r="DN527" s="7"/>
      <c r="EI527" s="7"/>
      <c r="FB527" s="7"/>
    </row>
    <row r="528" spans="19:158">
      <c r="S528" s="7"/>
      <c r="BB528" s="7"/>
      <c r="CF528" s="7"/>
      <c r="CG528" s="7"/>
      <c r="CH528" s="7"/>
      <c r="DN528" s="7"/>
      <c r="EI528" s="7"/>
      <c r="FB528" s="7"/>
    </row>
    <row r="529" spans="19:158">
      <c r="S529" s="7"/>
      <c r="BB529" s="7"/>
      <c r="CF529" s="7"/>
      <c r="CG529" s="7"/>
      <c r="CH529" s="7"/>
      <c r="DN529" s="7"/>
      <c r="EI529" s="7"/>
      <c r="FB529" s="7"/>
    </row>
    <row r="530" spans="19:158">
      <c r="S530" s="7"/>
      <c r="BB530" s="7"/>
      <c r="CF530" s="7"/>
      <c r="CG530" s="7"/>
      <c r="CH530" s="7"/>
      <c r="DN530" s="7"/>
      <c r="EI530" s="7"/>
      <c r="FB530" s="7"/>
    </row>
    <row r="531" spans="19:158">
      <c r="S531" s="7"/>
      <c r="BB531" s="7"/>
      <c r="CF531" s="7"/>
      <c r="CG531" s="7"/>
      <c r="CH531" s="7"/>
      <c r="DN531" s="7"/>
      <c r="EI531" s="7"/>
      <c r="FB531" s="7"/>
    </row>
    <row r="532" spans="19:158">
      <c r="S532" s="7"/>
      <c r="BB532" s="7"/>
      <c r="CF532" s="7"/>
      <c r="CG532" s="7"/>
      <c r="CH532" s="7"/>
      <c r="DN532" s="7"/>
      <c r="EI532" s="7"/>
      <c r="FB532" s="7"/>
    </row>
    <row r="533" spans="19:158">
      <c r="S533" s="7"/>
      <c r="BB533" s="7"/>
      <c r="CF533" s="7"/>
      <c r="CG533" s="7"/>
      <c r="CH533" s="7"/>
      <c r="DN533" s="7"/>
      <c r="EI533" s="7"/>
      <c r="FB533" s="7"/>
    </row>
    <row r="534" spans="19:158">
      <c r="S534" s="7"/>
      <c r="BB534" s="7"/>
      <c r="CF534" s="7"/>
      <c r="CG534" s="7"/>
      <c r="CH534" s="7"/>
      <c r="DN534" s="7"/>
      <c r="EI534" s="7"/>
      <c r="FB534" s="7"/>
    </row>
    <row r="535" spans="19:158">
      <c r="S535" s="7"/>
      <c r="BB535" s="7"/>
      <c r="CF535" s="7"/>
      <c r="CG535" s="7"/>
      <c r="CH535" s="7"/>
      <c r="DN535" s="7"/>
      <c r="EI535" s="7"/>
      <c r="FB535" s="7"/>
    </row>
    <row r="536" spans="19:158">
      <c r="S536" s="7"/>
      <c r="BB536" s="7"/>
      <c r="CF536" s="7"/>
      <c r="CG536" s="7"/>
      <c r="CH536" s="7"/>
      <c r="DN536" s="7"/>
      <c r="EI536" s="7"/>
      <c r="FB536" s="7"/>
    </row>
    <row r="537" spans="19:158">
      <c r="S537" s="7"/>
      <c r="BB537" s="7"/>
      <c r="CF537" s="7"/>
      <c r="CG537" s="7"/>
      <c r="CH537" s="7"/>
      <c r="DN537" s="7"/>
      <c r="EI537" s="7"/>
      <c r="FB537" s="7"/>
    </row>
    <row r="538" spans="19:158">
      <c r="S538" s="7"/>
      <c r="BB538" s="7"/>
      <c r="CF538" s="7"/>
      <c r="CG538" s="7"/>
      <c r="CH538" s="7"/>
      <c r="DN538" s="7"/>
      <c r="EI538" s="7"/>
      <c r="FB538" s="7"/>
    </row>
    <row r="539" spans="19:158">
      <c r="S539" s="7"/>
      <c r="BB539" s="7"/>
      <c r="CF539" s="7"/>
      <c r="CG539" s="7"/>
      <c r="CH539" s="7"/>
      <c r="DN539" s="7"/>
      <c r="EI539" s="7"/>
      <c r="FB539" s="7"/>
    </row>
    <row r="540" spans="19:158">
      <c r="S540" s="7"/>
      <c r="BB540" s="7"/>
      <c r="CF540" s="7"/>
      <c r="CG540" s="7"/>
      <c r="CH540" s="7"/>
      <c r="DN540" s="7"/>
      <c r="EI540" s="7"/>
      <c r="FB540" s="7"/>
    </row>
    <row r="541" spans="19:158">
      <c r="S541" s="7"/>
      <c r="BB541" s="7"/>
      <c r="CF541" s="7"/>
      <c r="CG541" s="7"/>
      <c r="CH541" s="7"/>
      <c r="DN541" s="7"/>
      <c r="EI541" s="7"/>
      <c r="FB541" s="7"/>
    </row>
    <row r="542" spans="19:158">
      <c r="S542" s="7"/>
      <c r="BB542" s="7"/>
      <c r="CF542" s="7"/>
      <c r="CG542" s="7"/>
      <c r="CH542" s="7"/>
      <c r="DN542" s="7"/>
      <c r="EI542" s="7"/>
      <c r="FB542" s="7"/>
    </row>
    <row r="543" spans="19:158">
      <c r="S543" s="7"/>
      <c r="BB543" s="7"/>
      <c r="CF543" s="7"/>
      <c r="CG543" s="7"/>
      <c r="CH543" s="7"/>
      <c r="DN543" s="7"/>
      <c r="EI543" s="7"/>
      <c r="FB543" s="7"/>
    </row>
    <row r="544" spans="19:158">
      <c r="S544" s="7"/>
      <c r="BB544" s="7"/>
      <c r="CF544" s="7"/>
      <c r="CG544" s="7"/>
      <c r="CH544" s="7"/>
      <c r="DN544" s="7"/>
      <c r="EI544" s="7"/>
      <c r="FB544" s="7"/>
    </row>
    <row r="545" spans="19:158">
      <c r="S545" s="7"/>
      <c r="BB545" s="7"/>
      <c r="CF545" s="7"/>
      <c r="CG545" s="7"/>
      <c r="CH545" s="7"/>
      <c r="DN545" s="7"/>
      <c r="EI545" s="7"/>
      <c r="FB545" s="7"/>
    </row>
    <row r="546" spans="19:158">
      <c r="S546" s="7"/>
      <c r="BB546" s="7"/>
      <c r="CF546" s="7"/>
      <c r="CG546" s="7"/>
      <c r="CH546" s="7"/>
      <c r="DN546" s="7"/>
      <c r="EI546" s="7"/>
      <c r="FB546" s="7"/>
    </row>
    <row r="547" spans="19:158">
      <c r="S547" s="7"/>
      <c r="BB547" s="7"/>
      <c r="CF547" s="7"/>
      <c r="CG547" s="7"/>
      <c r="CH547" s="7"/>
      <c r="DN547" s="7"/>
      <c r="EI547" s="7"/>
      <c r="FB547" s="7"/>
    </row>
    <row r="548" spans="19:158">
      <c r="S548" s="7"/>
      <c r="BB548" s="7"/>
      <c r="CF548" s="7"/>
      <c r="CG548" s="7"/>
      <c r="CH548" s="7"/>
      <c r="DN548" s="7"/>
      <c r="EI548" s="7"/>
      <c r="FB548" s="7"/>
    </row>
    <row r="549" spans="19:158">
      <c r="S549" s="7"/>
      <c r="BB549" s="7"/>
      <c r="CF549" s="7"/>
      <c r="CG549" s="7"/>
      <c r="CH549" s="7"/>
      <c r="DN549" s="7"/>
      <c r="EI549" s="7"/>
      <c r="FB549" s="7"/>
    </row>
    <row r="550" spans="19:158">
      <c r="S550" s="7"/>
      <c r="BB550" s="7"/>
      <c r="CF550" s="7"/>
      <c r="CG550" s="7"/>
      <c r="CH550" s="7"/>
      <c r="DN550" s="7"/>
      <c r="EI550" s="7"/>
      <c r="FB550" s="7"/>
    </row>
    <row r="551" spans="19:158">
      <c r="S551" s="7"/>
      <c r="BB551" s="7"/>
      <c r="CF551" s="7"/>
      <c r="CG551" s="7"/>
      <c r="CH551" s="7"/>
      <c r="DN551" s="7"/>
      <c r="EI551" s="7"/>
      <c r="FB551" s="7"/>
    </row>
    <row r="552" spans="19:158">
      <c r="S552" s="7"/>
      <c r="BB552" s="7"/>
      <c r="CF552" s="7"/>
      <c r="CG552" s="7"/>
      <c r="CH552" s="7"/>
      <c r="DN552" s="7"/>
      <c r="EI552" s="7"/>
      <c r="FB552" s="7"/>
    </row>
    <row r="553" spans="19:158">
      <c r="S553" s="7"/>
      <c r="BB553" s="7"/>
      <c r="CF553" s="7"/>
      <c r="CG553" s="7"/>
      <c r="CH553" s="7"/>
      <c r="DN553" s="7"/>
      <c r="EI553" s="7"/>
      <c r="FB553" s="7"/>
    </row>
    <row r="554" spans="19:158">
      <c r="S554" s="7"/>
      <c r="BB554" s="7"/>
      <c r="CF554" s="7"/>
      <c r="CG554" s="7"/>
      <c r="CH554" s="7"/>
      <c r="DN554" s="7"/>
      <c r="EI554" s="7"/>
      <c r="FB554" s="7"/>
    </row>
    <row r="555" spans="19:158">
      <c r="S555" s="7"/>
      <c r="BB555" s="7"/>
      <c r="CF555" s="7"/>
      <c r="CG555" s="7"/>
      <c r="CH555" s="7"/>
      <c r="DN555" s="7"/>
      <c r="EI555" s="7"/>
      <c r="FB555" s="7"/>
    </row>
    <row r="556" spans="19:158">
      <c r="S556" s="7"/>
      <c r="BB556" s="7"/>
      <c r="CF556" s="7"/>
      <c r="CG556" s="7"/>
      <c r="CH556" s="7"/>
      <c r="DN556" s="7"/>
      <c r="EI556" s="7"/>
      <c r="FB556" s="7"/>
    </row>
    <row r="557" spans="19:158">
      <c r="S557" s="7"/>
      <c r="BB557" s="7"/>
      <c r="CF557" s="7"/>
      <c r="CG557" s="7"/>
      <c r="CH557" s="7"/>
      <c r="DN557" s="7"/>
      <c r="EI557" s="7"/>
      <c r="FB557" s="7"/>
    </row>
    <row r="558" spans="19:158">
      <c r="S558" s="7"/>
      <c r="BB558" s="7"/>
      <c r="CF558" s="7"/>
      <c r="CG558" s="7"/>
      <c r="CH558" s="7"/>
      <c r="DN558" s="7"/>
      <c r="EI558" s="7"/>
      <c r="FB558" s="7"/>
    </row>
    <row r="559" spans="19:158">
      <c r="S559" s="7"/>
      <c r="BB559" s="7"/>
      <c r="CF559" s="7"/>
      <c r="CG559" s="7"/>
      <c r="CH559" s="7"/>
      <c r="DN559" s="7"/>
      <c r="EI559" s="7"/>
      <c r="FB559" s="7"/>
    </row>
    <row r="560" spans="19:158">
      <c r="S560" s="7"/>
      <c r="BB560" s="7"/>
      <c r="CF560" s="7"/>
      <c r="CG560" s="7"/>
      <c r="CH560" s="7"/>
      <c r="DN560" s="7"/>
      <c r="EI560" s="7"/>
      <c r="FB560" s="7"/>
    </row>
    <row r="561" spans="19:158">
      <c r="S561" s="7"/>
      <c r="BB561" s="7"/>
      <c r="CF561" s="7"/>
      <c r="CG561" s="7"/>
      <c r="CH561" s="7"/>
      <c r="DN561" s="7"/>
      <c r="EI561" s="7"/>
      <c r="FB561" s="7"/>
    </row>
    <row r="562" spans="19:158">
      <c r="S562" s="7"/>
      <c r="BB562" s="7"/>
      <c r="CF562" s="7"/>
      <c r="CG562" s="7"/>
      <c r="CH562" s="7"/>
      <c r="DN562" s="7"/>
      <c r="EI562" s="7"/>
      <c r="FB562" s="7"/>
    </row>
    <row r="563" spans="19:158">
      <c r="S563" s="7"/>
      <c r="BB563" s="7"/>
      <c r="CF563" s="7"/>
      <c r="CG563" s="7"/>
      <c r="CH563" s="7"/>
      <c r="DN563" s="7"/>
      <c r="EI563" s="7"/>
      <c r="FB563" s="7"/>
    </row>
    <row r="564" spans="19:158">
      <c r="S564" s="7"/>
      <c r="BB564" s="7"/>
      <c r="CF564" s="7"/>
      <c r="CG564" s="7"/>
      <c r="CH564" s="7"/>
      <c r="DN564" s="7"/>
      <c r="EI564" s="7"/>
      <c r="FB564" s="7"/>
    </row>
    <row r="565" spans="19:158">
      <c r="S565" s="7"/>
      <c r="BB565" s="7"/>
      <c r="CF565" s="7"/>
      <c r="CG565" s="7"/>
      <c r="CH565" s="7"/>
      <c r="DN565" s="7"/>
      <c r="EI565" s="7"/>
      <c r="FB565" s="7"/>
    </row>
    <row r="566" spans="19:158">
      <c r="S566" s="7"/>
      <c r="BB566" s="7"/>
      <c r="CF566" s="7"/>
      <c r="CG566" s="7"/>
      <c r="CH566" s="7"/>
      <c r="DN566" s="7"/>
      <c r="EI566" s="7"/>
      <c r="FB566" s="7"/>
    </row>
    <row r="567" spans="19:158">
      <c r="S567" s="7"/>
      <c r="BB567" s="7"/>
      <c r="CF567" s="7"/>
      <c r="CG567" s="7"/>
      <c r="CH567" s="7"/>
      <c r="DN567" s="7"/>
      <c r="EI567" s="7"/>
      <c r="FB567" s="7"/>
    </row>
    <row r="568" spans="19:158">
      <c r="S568" s="7"/>
      <c r="BB568" s="7"/>
      <c r="CF568" s="7"/>
      <c r="CG568" s="7"/>
      <c r="CH568" s="7"/>
      <c r="DN568" s="7"/>
      <c r="EI568" s="7"/>
      <c r="FB568" s="7"/>
    </row>
    <row r="569" spans="19:158">
      <c r="S569" s="7"/>
      <c r="BB569" s="7"/>
      <c r="CF569" s="7"/>
      <c r="CG569" s="7"/>
      <c r="CH569" s="7"/>
      <c r="DN569" s="7"/>
      <c r="EI569" s="7"/>
      <c r="FB569" s="7"/>
    </row>
    <row r="570" spans="19:158">
      <c r="S570" s="7"/>
      <c r="BB570" s="7"/>
      <c r="CF570" s="7"/>
      <c r="CG570" s="7"/>
      <c r="CH570" s="7"/>
      <c r="DN570" s="7"/>
      <c r="EI570" s="7"/>
      <c r="FB570" s="7"/>
    </row>
    <row r="571" spans="19:158">
      <c r="S571" s="7"/>
      <c r="BB571" s="7"/>
      <c r="CF571" s="7"/>
      <c r="CG571" s="7"/>
      <c r="CH571" s="7"/>
      <c r="DN571" s="7"/>
      <c r="EI571" s="7"/>
      <c r="FB571" s="7"/>
    </row>
    <row r="572" spans="19:158">
      <c r="S572" s="7"/>
      <c r="BB572" s="7"/>
      <c r="CF572" s="7"/>
      <c r="CG572" s="7"/>
      <c r="CH572" s="7"/>
      <c r="DN572" s="7"/>
      <c r="EI572" s="7"/>
      <c r="FB572" s="7"/>
    </row>
    <row r="573" spans="19:158">
      <c r="S573" s="7"/>
      <c r="BB573" s="7"/>
      <c r="CF573" s="7"/>
      <c r="CG573" s="7"/>
      <c r="CH573" s="7"/>
      <c r="DN573" s="7"/>
      <c r="EI573" s="7"/>
      <c r="FB573" s="7"/>
    </row>
    <row r="574" spans="19:158">
      <c r="S574" s="7"/>
      <c r="BB574" s="7"/>
      <c r="CF574" s="7"/>
      <c r="CG574" s="7"/>
      <c r="CH574" s="7"/>
      <c r="DN574" s="7"/>
      <c r="EI574" s="7"/>
      <c r="FB574" s="7"/>
    </row>
    <row r="575" spans="19:158">
      <c r="S575" s="7"/>
      <c r="BB575" s="7"/>
      <c r="CF575" s="7"/>
      <c r="CG575" s="7"/>
      <c r="CH575" s="7"/>
      <c r="DN575" s="7"/>
      <c r="EI575" s="7"/>
      <c r="FB575" s="7"/>
    </row>
    <row r="576" spans="19:158">
      <c r="S576" s="7"/>
      <c r="BB576" s="7"/>
      <c r="CF576" s="7"/>
      <c r="CG576" s="7"/>
      <c r="CH576" s="7"/>
      <c r="DN576" s="7"/>
      <c r="EI576" s="7"/>
      <c r="FB576" s="7"/>
    </row>
    <row r="577" spans="19:158">
      <c r="S577" s="7"/>
      <c r="BB577" s="7"/>
      <c r="CF577" s="7"/>
      <c r="CG577" s="7"/>
      <c r="CH577" s="7"/>
      <c r="DN577" s="7"/>
      <c r="EI577" s="7"/>
      <c r="FB577" s="7"/>
    </row>
    <row r="578" spans="19:158">
      <c r="S578" s="7"/>
      <c r="BB578" s="7"/>
      <c r="CF578" s="7"/>
      <c r="CG578" s="7"/>
      <c r="CH578" s="7"/>
      <c r="DN578" s="7"/>
      <c r="EI578" s="7"/>
      <c r="FB578" s="7"/>
    </row>
    <row r="579" spans="19:158">
      <c r="S579" s="7"/>
      <c r="BB579" s="7"/>
      <c r="CF579" s="7"/>
      <c r="CG579" s="7"/>
      <c r="CH579" s="7"/>
      <c r="DN579" s="7"/>
      <c r="EI579" s="7"/>
      <c r="FB579" s="7"/>
    </row>
    <row r="580" spans="19:158">
      <c r="S580" s="7"/>
      <c r="BB580" s="7"/>
      <c r="CF580" s="7"/>
      <c r="CG580" s="7"/>
      <c r="CH580" s="7"/>
      <c r="DN580" s="7"/>
      <c r="EI580" s="7"/>
      <c r="FB580" s="7"/>
    </row>
    <row r="581" spans="19:158">
      <c r="S581" s="7"/>
      <c r="BB581" s="7"/>
      <c r="CF581" s="7"/>
      <c r="CG581" s="7"/>
      <c r="CH581" s="7"/>
      <c r="DN581" s="7"/>
      <c r="EI581" s="7"/>
      <c r="FB581" s="7"/>
    </row>
    <row r="582" spans="19:158">
      <c r="S582" s="7"/>
      <c r="BB582" s="7"/>
      <c r="CF582" s="7"/>
      <c r="CG582" s="7"/>
      <c r="CH582" s="7"/>
      <c r="DN582" s="7"/>
      <c r="EI582" s="7"/>
      <c r="FB582" s="7"/>
    </row>
    <row r="583" spans="19:158">
      <c r="S583" s="7"/>
      <c r="BB583" s="7"/>
      <c r="CF583" s="7"/>
      <c r="CG583" s="7"/>
      <c r="CH583" s="7"/>
      <c r="DN583" s="7"/>
      <c r="EI583" s="7"/>
      <c r="FB583" s="7"/>
    </row>
    <row r="584" spans="19:158">
      <c r="S584" s="7"/>
      <c r="BB584" s="7"/>
      <c r="CF584" s="7"/>
      <c r="CG584" s="7"/>
      <c r="CH584" s="7"/>
      <c r="DN584" s="7"/>
      <c r="EI584" s="7"/>
      <c r="FB584" s="7"/>
    </row>
    <row r="585" spans="19:158">
      <c r="S585" s="7"/>
      <c r="BB585" s="7"/>
      <c r="CF585" s="7"/>
      <c r="CG585" s="7"/>
      <c r="CH585" s="7"/>
      <c r="DN585" s="7"/>
      <c r="EI585" s="7"/>
      <c r="FB585" s="7"/>
    </row>
    <row r="586" spans="19:158">
      <c r="S586" s="7"/>
      <c r="BB586" s="7"/>
      <c r="CF586" s="7"/>
      <c r="CG586" s="7"/>
      <c r="CH586" s="7"/>
      <c r="DN586" s="7"/>
      <c r="EI586" s="7"/>
      <c r="FB586" s="7"/>
    </row>
    <row r="587" spans="19:158">
      <c r="S587" s="7"/>
      <c r="BB587" s="7"/>
      <c r="CF587" s="7"/>
      <c r="CG587" s="7"/>
      <c r="CH587" s="7"/>
      <c r="DN587" s="7"/>
      <c r="EI587" s="7"/>
      <c r="FB587" s="7"/>
    </row>
    <row r="588" spans="19:158">
      <c r="S588" s="7"/>
      <c r="BB588" s="7"/>
      <c r="CF588" s="7"/>
      <c r="CG588" s="7"/>
      <c r="CH588" s="7"/>
      <c r="DN588" s="7"/>
      <c r="EI588" s="7"/>
      <c r="FB588" s="7"/>
    </row>
    <row r="589" spans="19:158">
      <c r="S589" s="7"/>
      <c r="BB589" s="7"/>
      <c r="CF589" s="7"/>
      <c r="CG589" s="7"/>
      <c r="CH589" s="7"/>
      <c r="DN589" s="7"/>
      <c r="EI589" s="7"/>
      <c r="FB589" s="7"/>
    </row>
    <row r="590" spans="19:158">
      <c r="S590" s="7"/>
      <c r="BB590" s="7"/>
      <c r="CF590" s="7"/>
      <c r="CG590" s="7"/>
      <c r="CH590" s="7"/>
      <c r="DN590" s="7"/>
      <c r="EI590" s="7"/>
      <c r="FB590" s="7"/>
    </row>
    <row r="591" spans="19:158">
      <c r="S591" s="7"/>
      <c r="BB591" s="7"/>
      <c r="CF591" s="7"/>
      <c r="CG591" s="7"/>
      <c r="CH591" s="7"/>
      <c r="DN591" s="7"/>
      <c r="EI591" s="7"/>
      <c r="FB591" s="7"/>
    </row>
    <row r="592" spans="19:158">
      <c r="S592" s="7"/>
      <c r="BB592" s="7"/>
      <c r="CF592" s="7"/>
      <c r="CG592" s="7"/>
      <c r="CH592" s="7"/>
      <c r="DN592" s="7"/>
      <c r="EI592" s="7"/>
      <c r="FB592" s="7"/>
    </row>
    <row r="593" spans="19:158">
      <c r="S593" s="7"/>
      <c r="BB593" s="7"/>
      <c r="CF593" s="7"/>
      <c r="CG593" s="7"/>
      <c r="CH593" s="7"/>
      <c r="DN593" s="7"/>
      <c r="EI593" s="7"/>
      <c r="FB593" s="7"/>
    </row>
    <row r="594" spans="19:158">
      <c r="S594" s="7"/>
      <c r="BB594" s="7"/>
      <c r="CF594" s="7"/>
      <c r="CG594" s="7"/>
      <c r="CH594" s="7"/>
      <c r="DN594" s="7"/>
      <c r="EI594" s="7"/>
      <c r="FB594" s="7"/>
    </row>
    <row r="595" spans="19:158">
      <c r="S595" s="7"/>
      <c r="BB595" s="7"/>
      <c r="CF595" s="7"/>
      <c r="CG595" s="7"/>
      <c r="CH595" s="7"/>
      <c r="DN595" s="7"/>
      <c r="EI595" s="7"/>
      <c r="FB595" s="7"/>
    </row>
    <row r="596" spans="19:158">
      <c r="S596" s="7"/>
      <c r="BB596" s="7"/>
      <c r="CF596" s="7"/>
      <c r="CG596" s="7"/>
      <c r="CH596" s="7"/>
      <c r="DN596" s="7"/>
      <c r="EI596" s="7"/>
      <c r="FB596" s="7"/>
    </row>
    <row r="597" spans="19:158">
      <c r="S597" s="7"/>
      <c r="BB597" s="7"/>
      <c r="CF597" s="7"/>
      <c r="CG597" s="7"/>
      <c r="CH597" s="7"/>
      <c r="DN597" s="7"/>
      <c r="EI597" s="7"/>
      <c r="FB597" s="7"/>
    </row>
    <row r="598" spans="19:158">
      <c r="S598" s="7"/>
      <c r="BB598" s="7"/>
      <c r="CF598" s="7"/>
      <c r="CG598" s="7"/>
      <c r="CH598" s="7"/>
      <c r="DN598" s="7"/>
      <c r="EI598" s="7"/>
      <c r="FB598" s="7"/>
    </row>
    <row r="599" spans="19:158">
      <c r="S599" s="7"/>
      <c r="BB599" s="7"/>
      <c r="CF599" s="7"/>
      <c r="CG599" s="7"/>
      <c r="CH599" s="7"/>
      <c r="DN599" s="7"/>
      <c r="EI599" s="7"/>
      <c r="FB599" s="7"/>
    </row>
    <row r="600" spans="19:158">
      <c r="S600" s="7"/>
      <c r="BB600" s="7"/>
      <c r="CF600" s="7"/>
      <c r="CG600" s="7"/>
      <c r="CH600" s="7"/>
      <c r="DN600" s="7"/>
      <c r="EI600" s="7"/>
      <c r="FB600" s="7"/>
    </row>
    <row r="601" spans="19:158">
      <c r="S601" s="7"/>
      <c r="BB601" s="7"/>
      <c r="CF601" s="7"/>
      <c r="CG601" s="7"/>
      <c r="CH601" s="7"/>
      <c r="DN601" s="7"/>
      <c r="EI601" s="7"/>
      <c r="FB601" s="7"/>
    </row>
    <row r="602" spans="19:158">
      <c r="S602" s="7"/>
      <c r="BB602" s="7"/>
      <c r="CF602" s="7"/>
      <c r="CG602" s="7"/>
      <c r="CH602" s="7"/>
      <c r="DN602" s="7"/>
      <c r="EI602" s="7"/>
      <c r="FB602" s="7"/>
    </row>
    <row r="603" spans="19:158">
      <c r="S603" s="7"/>
      <c r="BB603" s="7"/>
      <c r="CF603" s="7"/>
      <c r="CG603" s="7"/>
      <c r="CH603" s="7"/>
      <c r="DN603" s="7"/>
      <c r="EI603" s="7"/>
      <c r="FB603" s="7"/>
    </row>
    <row r="604" spans="19:158">
      <c r="S604" s="7"/>
      <c r="BB604" s="7"/>
      <c r="CF604" s="7"/>
      <c r="CG604" s="7"/>
      <c r="CH604" s="7"/>
      <c r="DN604" s="7"/>
      <c r="EI604" s="7"/>
      <c r="FB604" s="7"/>
    </row>
    <row r="605" spans="19:158">
      <c r="S605" s="7"/>
      <c r="BB605" s="7"/>
      <c r="CF605" s="7"/>
      <c r="CG605" s="7"/>
      <c r="CH605" s="7"/>
      <c r="DN605" s="7"/>
      <c r="EI605" s="7"/>
      <c r="FB605" s="7"/>
    </row>
    <row r="606" spans="19:158">
      <c r="S606" s="7"/>
      <c r="BB606" s="7"/>
      <c r="CF606" s="7"/>
      <c r="CG606" s="7"/>
      <c r="CH606" s="7"/>
      <c r="DN606" s="7"/>
      <c r="EI606" s="7"/>
      <c r="FB606" s="7"/>
    </row>
    <row r="607" spans="19:158">
      <c r="S607" s="7"/>
      <c r="BB607" s="7"/>
      <c r="CF607" s="7"/>
      <c r="CG607" s="7"/>
      <c r="CH607" s="7"/>
      <c r="DN607" s="7"/>
      <c r="EI607" s="7"/>
      <c r="FB607" s="7"/>
    </row>
    <row r="608" spans="19:158">
      <c r="S608" s="7"/>
      <c r="BB608" s="7"/>
      <c r="CF608" s="7"/>
      <c r="CG608" s="7"/>
      <c r="CH608" s="7"/>
      <c r="DN608" s="7"/>
      <c r="EI608" s="7"/>
      <c r="FB608" s="7"/>
    </row>
    <row r="609" spans="19:158">
      <c r="S609" s="7"/>
      <c r="BB609" s="7"/>
      <c r="CF609" s="7"/>
      <c r="CG609" s="7"/>
      <c r="CH609" s="7"/>
      <c r="DN609" s="7"/>
      <c r="EI609" s="7"/>
      <c r="FB609" s="7"/>
    </row>
    <row r="610" spans="19:158">
      <c r="S610" s="7"/>
      <c r="BB610" s="7"/>
      <c r="CF610" s="7"/>
      <c r="CG610" s="7"/>
      <c r="CH610" s="7"/>
      <c r="DN610" s="7"/>
      <c r="EI610" s="7"/>
      <c r="FB610" s="7"/>
    </row>
    <row r="611" spans="19:158">
      <c r="S611" s="7"/>
      <c r="BB611" s="7"/>
      <c r="CF611" s="7"/>
      <c r="CG611" s="7"/>
      <c r="CH611" s="7"/>
      <c r="DN611" s="7"/>
      <c r="EI611" s="7"/>
      <c r="FB611" s="7"/>
    </row>
    <row r="612" spans="19:158">
      <c r="S612" s="7"/>
      <c r="BB612" s="7"/>
      <c r="CF612" s="7"/>
      <c r="CG612" s="7"/>
      <c r="CH612" s="7"/>
      <c r="DN612" s="7"/>
      <c r="EI612" s="7"/>
      <c r="FB612" s="7"/>
    </row>
    <row r="613" spans="19:158">
      <c r="S613" s="7"/>
      <c r="BB613" s="7"/>
      <c r="CF613" s="7"/>
      <c r="CG613" s="7"/>
      <c r="CH613" s="7"/>
      <c r="DN613" s="7"/>
      <c r="EI613" s="7"/>
      <c r="FB613" s="7"/>
    </row>
    <row r="614" spans="19:158">
      <c r="S614" s="7"/>
      <c r="BB614" s="7"/>
      <c r="CF614" s="7"/>
      <c r="CG614" s="7"/>
      <c r="CH614" s="7"/>
      <c r="DN614" s="7"/>
      <c r="EI614" s="7"/>
      <c r="FB614" s="7"/>
    </row>
    <row r="615" spans="19:158">
      <c r="S615" s="7"/>
      <c r="BB615" s="7"/>
      <c r="CF615" s="7"/>
      <c r="CG615" s="7"/>
      <c r="CH615" s="7"/>
      <c r="DN615" s="7"/>
      <c r="EI615" s="7"/>
      <c r="FB615" s="7"/>
    </row>
    <row r="616" spans="19:158">
      <c r="S616" s="7"/>
      <c r="BB616" s="7"/>
      <c r="CF616" s="7"/>
      <c r="CG616" s="7"/>
      <c r="CH616" s="7"/>
      <c r="DN616" s="7"/>
      <c r="EI616" s="7"/>
      <c r="FB616" s="7"/>
    </row>
    <row r="617" spans="19:158">
      <c r="S617" s="7"/>
      <c r="BB617" s="7"/>
      <c r="CF617" s="7"/>
      <c r="CG617" s="7"/>
      <c r="CH617" s="7"/>
      <c r="DN617" s="7"/>
      <c r="EI617" s="7"/>
      <c r="FB617" s="7"/>
    </row>
    <row r="618" spans="19:158">
      <c r="S618" s="7"/>
      <c r="BB618" s="7"/>
      <c r="CF618" s="7"/>
      <c r="CG618" s="7"/>
      <c r="CH618" s="7"/>
      <c r="DN618" s="7"/>
      <c r="EI618" s="7"/>
      <c r="FB618" s="7"/>
    </row>
    <row r="619" spans="19:158">
      <c r="S619" s="7"/>
      <c r="BB619" s="7"/>
      <c r="CF619" s="7"/>
      <c r="CG619" s="7"/>
      <c r="CH619" s="7"/>
      <c r="DN619" s="7"/>
      <c r="EI619" s="7"/>
      <c r="FB619" s="7"/>
    </row>
    <row r="620" spans="19:158">
      <c r="S620" s="7"/>
      <c r="BB620" s="7"/>
      <c r="CF620" s="7"/>
      <c r="CG620" s="7"/>
      <c r="CH620" s="7"/>
      <c r="DN620" s="7"/>
      <c r="EI620" s="7"/>
      <c r="FB620" s="7"/>
    </row>
    <row r="621" spans="19:158">
      <c r="S621" s="7"/>
      <c r="BB621" s="7"/>
      <c r="CF621" s="7"/>
      <c r="CG621" s="7"/>
      <c r="CH621" s="7"/>
      <c r="DN621" s="7"/>
      <c r="EI621" s="7"/>
      <c r="FB621" s="7"/>
    </row>
    <row r="622" spans="19:158">
      <c r="S622" s="7"/>
      <c r="BB622" s="7"/>
      <c r="CF622" s="7"/>
      <c r="CG622" s="7"/>
      <c r="CH622" s="7"/>
      <c r="DN622" s="7"/>
      <c r="EI622" s="7"/>
      <c r="FB622" s="7"/>
    </row>
    <row r="623" spans="19:158">
      <c r="S623" s="7"/>
      <c r="BB623" s="7"/>
      <c r="CF623" s="7"/>
      <c r="CG623" s="7"/>
      <c r="CH623" s="7"/>
      <c r="DN623" s="7"/>
      <c r="EI623" s="7"/>
      <c r="FB623" s="7"/>
    </row>
    <row r="624" spans="19:158">
      <c r="S624" s="7"/>
      <c r="BB624" s="7"/>
      <c r="CF624" s="7"/>
      <c r="CG624" s="7"/>
      <c r="CH624" s="7"/>
      <c r="DN624" s="7"/>
      <c r="EI624" s="7"/>
      <c r="FB624" s="7"/>
    </row>
    <row r="625" spans="19:158">
      <c r="S625" s="7"/>
      <c r="BB625" s="7"/>
      <c r="CF625" s="7"/>
      <c r="CG625" s="7"/>
      <c r="CH625" s="7"/>
      <c r="DN625" s="7"/>
      <c r="EI625" s="7"/>
      <c r="FB625" s="7"/>
    </row>
    <row r="626" spans="19:158">
      <c r="S626" s="7"/>
      <c r="BB626" s="7"/>
      <c r="CF626" s="7"/>
      <c r="CG626" s="7"/>
      <c r="CH626" s="7"/>
      <c r="DN626" s="7"/>
      <c r="EI626" s="7"/>
      <c r="FB626" s="7"/>
    </row>
    <row r="627" spans="19:158">
      <c r="S627" s="7"/>
      <c r="BB627" s="7"/>
      <c r="CF627" s="7"/>
      <c r="CG627" s="7"/>
      <c r="CH627" s="7"/>
      <c r="DN627" s="7"/>
      <c r="EI627" s="7"/>
      <c r="FB627" s="7"/>
    </row>
    <row r="628" spans="19:158">
      <c r="S628" s="7"/>
      <c r="BB628" s="7"/>
      <c r="CF628" s="7"/>
      <c r="CG628" s="7"/>
      <c r="CH628" s="7"/>
      <c r="DN628" s="7"/>
      <c r="EI628" s="7"/>
      <c r="FB628" s="7"/>
    </row>
    <row r="629" spans="19:158">
      <c r="S629" s="7"/>
      <c r="BB629" s="7"/>
      <c r="CF629" s="7"/>
      <c r="CG629" s="7"/>
      <c r="CH629" s="7"/>
      <c r="DN629" s="7"/>
      <c r="EI629" s="7"/>
      <c r="FB629" s="7"/>
    </row>
    <row r="630" spans="19:158">
      <c r="S630" s="7"/>
      <c r="BB630" s="7"/>
      <c r="CF630" s="7"/>
      <c r="CG630" s="7"/>
      <c r="CH630" s="7"/>
      <c r="DN630" s="7"/>
      <c r="EI630" s="7"/>
      <c r="FB630" s="7"/>
    </row>
    <row r="631" spans="19:158">
      <c r="S631" s="7"/>
      <c r="BB631" s="7"/>
      <c r="CF631" s="7"/>
      <c r="CG631" s="7"/>
      <c r="CH631" s="7"/>
      <c r="DN631" s="7"/>
      <c r="EI631" s="7"/>
      <c r="FB631" s="7"/>
    </row>
    <row r="632" spans="19:158">
      <c r="S632" s="7"/>
      <c r="BB632" s="7"/>
      <c r="CF632" s="7"/>
      <c r="CG632" s="7"/>
      <c r="CH632" s="7"/>
      <c r="DN632" s="7"/>
      <c r="EI632" s="7"/>
      <c r="FB632" s="7"/>
    </row>
    <row r="633" spans="19:158">
      <c r="S633" s="7"/>
      <c r="BB633" s="7"/>
      <c r="CF633" s="7"/>
      <c r="CG633" s="7"/>
      <c r="CH633" s="7"/>
      <c r="DN633" s="7"/>
      <c r="EI633" s="7"/>
      <c r="FB633" s="7"/>
    </row>
    <row r="634" spans="19:158">
      <c r="S634" s="7"/>
      <c r="BB634" s="7"/>
      <c r="CF634" s="7"/>
      <c r="CG634" s="7"/>
      <c r="CH634" s="7"/>
      <c r="DN634" s="7"/>
      <c r="EI634" s="7"/>
      <c r="FB634" s="7"/>
    </row>
    <row r="635" spans="19:158">
      <c r="S635" s="7"/>
      <c r="BB635" s="7"/>
      <c r="CF635" s="7"/>
      <c r="CG635" s="7"/>
      <c r="CH635" s="7"/>
      <c r="DN635" s="7"/>
      <c r="EI635" s="7"/>
      <c r="FB635" s="7"/>
    </row>
    <row r="636" spans="19:158">
      <c r="S636" s="7"/>
      <c r="BB636" s="7"/>
      <c r="CF636" s="7"/>
      <c r="CG636" s="7"/>
      <c r="CH636" s="7"/>
      <c r="DN636" s="7"/>
      <c r="EI636" s="7"/>
      <c r="FB636" s="7"/>
    </row>
    <row r="637" spans="19:158">
      <c r="S637" s="7"/>
      <c r="BB637" s="7"/>
      <c r="CF637" s="7"/>
      <c r="CG637" s="7"/>
      <c r="CH637" s="7"/>
      <c r="DN637" s="7"/>
      <c r="EI637" s="7"/>
      <c r="FB637" s="7"/>
    </row>
    <row r="638" spans="19:158">
      <c r="S638" s="7"/>
      <c r="BB638" s="7"/>
      <c r="CF638" s="7"/>
      <c r="CG638" s="7"/>
      <c r="CH638" s="7"/>
      <c r="DN638" s="7"/>
      <c r="EI638" s="7"/>
      <c r="FB638" s="7"/>
    </row>
    <row r="639" spans="19:158">
      <c r="S639" s="7"/>
      <c r="BB639" s="7"/>
      <c r="CF639" s="7"/>
      <c r="CG639" s="7"/>
      <c r="CH639" s="7"/>
      <c r="DN639" s="7"/>
      <c r="EI639" s="7"/>
      <c r="FB639" s="7"/>
    </row>
    <row r="640" spans="19:158">
      <c r="S640" s="7"/>
      <c r="BB640" s="7"/>
      <c r="CF640" s="7"/>
      <c r="CG640" s="7"/>
      <c r="CH640" s="7"/>
      <c r="DN640" s="7"/>
      <c r="EI640" s="7"/>
      <c r="FB640" s="7"/>
    </row>
    <row r="641" spans="19:158">
      <c r="S641" s="7"/>
      <c r="BB641" s="7"/>
      <c r="CF641" s="7"/>
      <c r="CG641" s="7"/>
      <c r="CH641" s="7"/>
      <c r="DN641" s="7"/>
      <c r="EI641" s="7"/>
      <c r="FB641" s="7"/>
    </row>
    <row r="642" spans="19:158">
      <c r="S642" s="7"/>
      <c r="BB642" s="7"/>
      <c r="CF642" s="7"/>
      <c r="CG642" s="7"/>
      <c r="CH642" s="7"/>
      <c r="DN642" s="7"/>
      <c r="EI642" s="7"/>
      <c r="FB642" s="7"/>
    </row>
    <row r="643" spans="19:158">
      <c r="S643" s="7"/>
      <c r="BB643" s="7"/>
      <c r="CF643" s="7"/>
      <c r="CG643" s="7"/>
      <c r="CH643" s="7"/>
      <c r="DN643" s="7"/>
      <c r="EI643" s="7"/>
      <c r="FB643" s="7"/>
    </row>
    <row r="644" spans="19:158">
      <c r="S644" s="7"/>
      <c r="BB644" s="7"/>
      <c r="CF644" s="7"/>
      <c r="CG644" s="7"/>
      <c r="CH644" s="7"/>
      <c r="DN644" s="7"/>
      <c r="EI644" s="7"/>
      <c r="FB644" s="7"/>
    </row>
    <row r="645" spans="19:158">
      <c r="S645" s="7"/>
      <c r="BB645" s="7"/>
      <c r="CF645" s="7"/>
      <c r="CG645" s="7"/>
      <c r="CH645" s="7"/>
      <c r="DN645" s="7"/>
      <c r="EI645" s="7"/>
      <c r="FB645" s="7"/>
    </row>
    <row r="646" spans="19:158">
      <c r="S646" s="7"/>
      <c r="BB646" s="7"/>
      <c r="CF646" s="7"/>
      <c r="CG646" s="7"/>
      <c r="CH646" s="7"/>
      <c r="DN646" s="7"/>
      <c r="EI646" s="7"/>
      <c r="FB646" s="7"/>
    </row>
    <row r="647" spans="19:158">
      <c r="S647" s="7"/>
      <c r="BB647" s="7"/>
      <c r="CF647" s="7"/>
      <c r="CG647" s="7"/>
      <c r="CH647" s="7"/>
      <c r="DN647" s="7"/>
      <c r="EI647" s="7"/>
      <c r="FB647" s="7"/>
    </row>
    <row r="648" spans="19:158">
      <c r="S648" s="7"/>
      <c r="BB648" s="7"/>
      <c r="CF648" s="7"/>
      <c r="CG648" s="7"/>
      <c r="CH648" s="7"/>
      <c r="DN648" s="7"/>
      <c r="EI648" s="7"/>
      <c r="FB648" s="7"/>
    </row>
    <row r="649" spans="19:158">
      <c r="S649" s="7"/>
      <c r="BB649" s="7"/>
      <c r="CF649" s="7"/>
      <c r="CG649" s="7"/>
      <c r="CH649" s="7"/>
      <c r="DN649" s="7"/>
      <c r="EI649" s="7"/>
      <c r="FB649" s="7"/>
    </row>
    <row r="650" spans="19:158">
      <c r="S650" s="7"/>
      <c r="BB650" s="7"/>
      <c r="CF650" s="7"/>
      <c r="CG650" s="7"/>
      <c r="CH650" s="7"/>
      <c r="DN650" s="7"/>
      <c r="EI650" s="7"/>
      <c r="FB650" s="7"/>
    </row>
    <row r="651" spans="19:158">
      <c r="S651" s="7"/>
      <c r="BB651" s="7"/>
      <c r="CF651" s="7"/>
      <c r="CG651" s="7"/>
      <c r="CH651" s="7"/>
      <c r="DN651" s="7"/>
      <c r="EI651" s="7"/>
      <c r="FB651" s="7"/>
    </row>
    <row r="652" spans="19:158">
      <c r="S652" s="7"/>
      <c r="BB652" s="7"/>
      <c r="CF652" s="7"/>
      <c r="CG652" s="7"/>
      <c r="CH652" s="7"/>
      <c r="DN652" s="7"/>
      <c r="EI652" s="7"/>
      <c r="FB652" s="7"/>
    </row>
    <row r="653" spans="19:158">
      <c r="S653" s="7"/>
      <c r="BB653" s="7"/>
      <c r="CF653" s="7"/>
      <c r="CG653" s="7"/>
      <c r="CH653" s="7"/>
      <c r="DN653" s="7"/>
      <c r="EI653" s="7"/>
      <c r="FB653" s="7"/>
    </row>
    <row r="654" spans="19:158">
      <c r="S654" s="7"/>
      <c r="BB654" s="7"/>
      <c r="CF654" s="7"/>
      <c r="CG654" s="7"/>
      <c r="CH654" s="7"/>
      <c r="DN654" s="7"/>
      <c r="EI654" s="7"/>
      <c r="FB654" s="7"/>
    </row>
    <row r="655" spans="19:158">
      <c r="S655" s="7"/>
      <c r="BB655" s="7"/>
      <c r="CF655" s="7"/>
      <c r="CG655" s="7"/>
      <c r="CH655" s="7"/>
      <c r="DN655" s="7"/>
      <c r="EI655" s="7"/>
      <c r="FB655" s="7"/>
    </row>
    <row r="656" spans="19:158">
      <c r="S656" s="7"/>
      <c r="BB656" s="7"/>
      <c r="CF656" s="7"/>
      <c r="CG656" s="7"/>
      <c r="CH656" s="7"/>
      <c r="DN656" s="7"/>
      <c r="EI656" s="7"/>
      <c r="FB656" s="7"/>
    </row>
    <row r="657" spans="19:158">
      <c r="S657" s="7"/>
      <c r="BB657" s="7"/>
      <c r="CF657" s="7"/>
      <c r="CG657" s="7"/>
      <c r="CH657" s="7"/>
      <c r="DN657" s="7"/>
      <c r="EI657" s="7"/>
      <c r="FB657" s="7"/>
    </row>
    <row r="658" spans="19:158">
      <c r="S658" s="7"/>
      <c r="BB658" s="7"/>
      <c r="CF658" s="7"/>
      <c r="CG658" s="7"/>
      <c r="CH658" s="7"/>
      <c r="DN658" s="7"/>
      <c r="EI658" s="7"/>
      <c r="FB658" s="7"/>
    </row>
    <row r="659" spans="19:158">
      <c r="S659" s="7"/>
      <c r="BB659" s="7"/>
      <c r="CF659" s="7"/>
      <c r="CG659" s="7"/>
      <c r="CH659" s="7"/>
      <c r="DN659" s="7"/>
      <c r="EI659" s="7"/>
      <c r="FB659" s="7"/>
    </row>
    <row r="660" spans="19:158">
      <c r="S660" s="7"/>
      <c r="BB660" s="7"/>
      <c r="CF660" s="7"/>
      <c r="CG660" s="7"/>
      <c r="CH660" s="7"/>
      <c r="DN660" s="7"/>
      <c r="EI660" s="7"/>
      <c r="FB660" s="7"/>
    </row>
    <row r="661" spans="19:158">
      <c r="S661" s="7"/>
      <c r="BB661" s="7"/>
      <c r="CF661" s="7"/>
      <c r="CG661" s="7"/>
      <c r="CH661" s="7"/>
      <c r="DN661" s="7"/>
      <c r="EI661" s="7"/>
      <c r="FB661" s="7"/>
    </row>
    <row r="662" spans="19:158">
      <c r="S662" s="7"/>
      <c r="BB662" s="7"/>
      <c r="CF662" s="7"/>
      <c r="CG662" s="7"/>
      <c r="CH662" s="7"/>
      <c r="DN662" s="7"/>
      <c r="EI662" s="7"/>
      <c r="FB662" s="7"/>
    </row>
    <row r="663" spans="19:158">
      <c r="S663" s="7"/>
      <c r="BB663" s="7"/>
      <c r="CF663" s="7"/>
      <c r="CG663" s="7"/>
      <c r="CH663" s="7"/>
      <c r="DN663" s="7"/>
      <c r="EI663" s="7"/>
      <c r="FB663" s="7"/>
    </row>
    <row r="664" spans="19:158">
      <c r="S664" s="7"/>
      <c r="BB664" s="7"/>
      <c r="CF664" s="7"/>
      <c r="CG664" s="7"/>
      <c r="CH664" s="7"/>
      <c r="DN664" s="7"/>
      <c r="EI664" s="7"/>
      <c r="FB664" s="7"/>
    </row>
    <row r="665" spans="19:158">
      <c r="S665" s="7"/>
      <c r="BB665" s="7"/>
      <c r="CF665" s="7"/>
      <c r="CG665" s="7"/>
      <c r="CH665" s="7"/>
      <c r="DN665" s="7"/>
      <c r="EI665" s="7"/>
      <c r="FB665" s="7"/>
    </row>
    <row r="666" spans="19:158">
      <c r="S666" s="7"/>
      <c r="BB666" s="7"/>
      <c r="CF666" s="7"/>
      <c r="CG666" s="7"/>
      <c r="CH666" s="7"/>
      <c r="DN666" s="7"/>
      <c r="EI666" s="7"/>
      <c r="FB666" s="7"/>
    </row>
    <row r="667" spans="19:158">
      <c r="S667" s="7"/>
      <c r="BB667" s="7"/>
      <c r="CF667" s="7"/>
      <c r="CG667" s="7"/>
      <c r="CH667" s="7"/>
      <c r="DN667" s="7"/>
      <c r="EI667" s="7"/>
      <c r="FB667" s="7"/>
    </row>
    <row r="668" spans="19:158">
      <c r="S668" s="7"/>
      <c r="BB668" s="7"/>
      <c r="CF668" s="7"/>
      <c r="CG668" s="7"/>
      <c r="CH668" s="7"/>
      <c r="DN668" s="7"/>
      <c r="EI668" s="7"/>
      <c r="FB668" s="7"/>
    </row>
    <row r="669" spans="19:158">
      <c r="S669" s="7"/>
      <c r="BB669" s="7"/>
      <c r="CF669" s="7"/>
      <c r="CG669" s="7"/>
      <c r="CH669" s="7"/>
      <c r="DN669" s="7"/>
      <c r="EI669" s="7"/>
      <c r="FB669" s="7"/>
    </row>
    <row r="670" spans="19:158">
      <c r="S670" s="7"/>
      <c r="BB670" s="7"/>
      <c r="CF670" s="7"/>
      <c r="CG670" s="7"/>
      <c r="CH670" s="7"/>
      <c r="DN670" s="7"/>
      <c r="EI670" s="7"/>
      <c r="FB670" s="7"/>
    </row>
    <row r="671" spans="19:158">
      <c r="S671" s="7"/>
      <c r="BB671" s="7"/>
      <c r="CF671" s="7"/>
      <c r="CG671" s="7"/>
      <c r="CH671" s="7"/>
      <c r="DN671" s="7"/>
      <c r="EI671" s="7"/>
      <c r="FB671" s="7"/>
    </row>
    <row r="672" spans="19:158">
      <c r="S672" s="7"/>
      <c r="BB672" s="7"/>
      <c r="CF672" s="7"/>
      <c r="CG672" s="7"/>
      <c r="CH672" s="7"/>
      <c r="DN672" s="7"/>
      <c r="EI672" s="7"/>
      <c r="FB672" s="7"/>
    </row>
    <row r="673" spans="19:158">
      <c r="S673" s="7"/>
      <c r="BB673" s="7"/>
      <c r="CF673" s="7"/>
      <c r="CG673" s="7"/>
      <c r="CH673" s="7"/>
      <c r="DN673" s="7"/>
      <c r="EI673" s="7"/>
      <c r="FB673" s="7"/>
    </row>
    <row r="674" spans="19:158">
      <c r="S674" s="7"/>
      <c r="BB674" s="7"/>
      <c r="CF674" s="7"/>
      <c r="CG674" s="7"/>
      <c r="CH674" s="7"/>
      <c r="DN674" s="7"/>
      <c r="EI674" s="7"/>
      <c r="FB674" s="7"/>
    </row>
    <row r="675" spans="19:158">
      <c r="S675" s="7"/>
      <c r="BB675" s="7"/>
      <c r="CF675" s="7"/>
      <c r="CG675" s="7"/>
      <c r="CH675" s="7"/>
      <c r="DN675" s="7"/>
      <c r="EI675" s="7"/>
      <c r="FB675" s="7"/>
    </row>
    <row r="676" spans="19:158">
      <c r="S676" s="7"/>
      <c r="BB676" s="7"/>
      <c r="CF676" s="7"/>
      <c r="CG676" s="7"/>
      <c r="CH676" s="7"/>
      <c r="DN676" s="7"/>
      <c r="EI676" s="7"/>
      <c r="FB676" s="7"/>
    </row>
    <row r="677" spans="19:158">
      <c r="S677" s="7"/>
      <c r="BB677" s="7"/>
      <c r="CF677" s="7"/>
      <c r="CG677" s="7"/>
      <c r="CH677" s="7"/>
      <c r="DN677" s="7"/>
      <c r="EI677" s="7"/>
      <c r="FB677" s="7"/>
    </row>
    <row r="678" spans="19:158">
      <c r="S678" s="7"/>
      <c r="BB678" s="7"/>
      <c r="CF678" s="7"/>
      <c r="CG678" s="7"/>
      <c r="CH678" s="7"/>
      <c r="DN678" s="7"/>
      <c r="EI678" s="7"/>
      <c r="FB678" s="7"/>
    </row>
    <row r="679" spans="19:158">
      <c r="S679" s="7"/>
      <c r="BB679" s="7"/>
      <c r="CF679" s="7"/>
      <c r="CG679" s="7"/>
      <c r="CH679" s="7"/>
      <c r="DN679" s="7"/>
      <c r="EI679" s="7"/>
      <c r="FB679" s="7"/>
    </row>
    <row r="680" spans="19:158">
      <c r="S680" s="7"/>
      <c r="BB680" s="7"/>
      <c r="CF680" s="7"/>
      <c r="CG680" s="7"/>
      <c r="CH680" s="7"/>
      <c r="DN680" s="7"/>
      <c r="EI680" s="7"/>
      <c r="FB680" s="7"/>
    </row>
    <row r="681" spans="19:158">
      <c r="S681" s="7"/>
      <c r="BB681" s="7"/>
      <c r="CF681" s="7"/>
      <c r="CG681" s="7"/>
      <c r="CH681" s="7"/>
      <c r="DN681" s="7"/>
      <c r="EI681" s="7"/>
      <c r="FB681" s="7"/>
    </row>
    <row r="682" spans="19:158">
      <c r="S682" s="7"/>
      <c r="BB682" s="7"/>
      <c r="CF682" s="7"/>
      <c r="CG682" s="7"/>
      <c r="CH682" s="7"/>
      <c r="DN682" s="7"/>
      <c r="EI682" s="7"/>
      <c r="FB682" s="7"/>
    </row>
    <row r="683" spans="19:158">
      <c r="S683" s="7"/>
      <c r="BB683" s="7"/>
      <c r="CF683" s="7"/>
      <c r="CG683" s="7"/>
      <c r="CH683" s="7"/>
      <c r="DN683" s="7"/>
      <c r="EI683" s="7"/>
      <c r="FB683" s="7"/>
    </row>
    <row r="684" spans="19:158">
      <c r="S684" s="7"/>
      <c r="BB684" s="7"/>
      <c r="CF684" s="7"/>
      <c r="CG684" s="7"/>
      <c r="CH684" s="7"/>
      <c r="DN684" s="7"/>
      <c r="EI684" s="7"/>
      <c r="FB684" s="7"/>
    </row>
    <row r="685" spans="19:158">
      <c r="S685" s="7"/>
      <c r="BB685" s="7"/>
      <c r="CF685" s="7"/>
      <c r="CG685" s="7"/>
      <c r="CH685" s="7"/>
      <c r="DN685" s="7"/>
      <c r="EI685" s="7"/>
      <c r="FB685" s="7"/>
    </row>
    <row r="686" spans="19:158">
      <c r="S686" s="7"/>
      <c r="BB686" s="7"/>
      <c r="CF686" s="7"/>
      <c r="CG686" s="7"/>
      <c r="CH686" s="7"/>
      <c r="DN686" s="7"/>
      <c r="EI686" s="7"/>
      <c r="FB686" s="7"/>
    </row>
    <row r="687" spans="19:158">
      <c r="S687" s="7"/>
      <c r="BB687" s="7"/>
      <c r="CF687" s="7"/>
      <c r="CG687" s="7"/>
      <c r="CH687" s="7"/>
      <c r="DN687" s="7"/>
      <c r="EI687" s="7"/>
      <c r="FB687" s="7"/>
    </row>
    <row r="688" spans="19:158">
      <c r="S688" s="7"/>
      <c r="BB688" s="7"/>
      <c r="CF688" s="7"/>
      <c r="CG688" s="7"/>
      <c r="CH688" s="7"/>
      <c r="DN688" s="7"/>
      <c r="EI688" s="7"/>
      <c r="FB688" s="7"/>
    </row>
    <row r="689" spans="19:158">
      <c r="S689" s="7"/>
      <c r="BB689" s="7"/>
      <c r="CF689" s="7"/>
      <c r="CG689" s="7"/>
      <c r="CH689" s="7"/>
      <c r="DN689" s="7"/>
      <c r="EI689" s="7"/>
      <c r="FB689" s="7"/>
    </row>
    <row r="690" spans="19:158">
      <c r="S690" s="7"/>
      <c r="BB690" s="7"/>
      <c r="CF690" s="7"/>
      <c r="CG690" s="7"/>
      <c r="CH690" s="7"/>
      <c r="DN690" s="7"/>
      <c r="EI690" s="7"/>
      <c r="FB690" s="7"/>
    </row>
    <row r="691" spans="19:158">
      <c r="S691" s="7"/>
      <c r="BB691" s="7"/>
      <c r="CF691" s="7"/>
      <c r="CG691" s="7"/>
      <c r="CH691" s="7"/>
      <c r="DN691" s="7"/>
      <c r="EI691" s="7"/>
      <c r="FB691" s="7"/>
    </row>
    <row r="692" spans="19:158">
      <c r="S692" s="7"/>
      <c r="BB692" s="7"/>
      <c r="CF692" s="7"/>
      <c r="CG692" s="7"/>
      <c r="CH692" s="7"/>
      <c r="DN692" s="7"/>
      <c r="EI692" s="7"/>
      <c r="FB692" s="7"/>
    </row>
    <row r="693" spans="19:158">
      <c r="S693" s="7"/>
      <c r="BB693" s="7"/>
      <c r="CF693" s="7"/>
      <c r="CG693" s="7"/>
      <c r="CH693" s="7"/>
      <c r="DN693" s="7"/>
      <c r="EI693" s="7"/>
      <c r="FB693" s="7"/>
    </row>
    <row r="694" spans="19:158">
      <c r="S694" s="7"/>
      <c r="BB694" s="7"/>
      <c r="CF694" s="7"/>
      <c r="CG694" s="7"/>
      <c r="CH694" s="7"/>
      <c r="DN694" s="7"/>
      <c r="EI694" s="7"/>
      <c r="FB694" s="7"/>
    </row>
    <row r="695" spans="19:158">
      <c r="S695" s="7"/>
      <c r="BB695" s="7"/>
      <c r="CF695" s="7"/>
      <c r="CG695" s="7"/>
      <c r="CH695" s="7"/>
      <c r="DN695" s="7"/>
      <c r="EI695" s="7"/>
      <c r="FB695" s="7"/>
    </row>
    <row r="696" spans="19:158">
      <c r="S696" s="7"/>
      <c r="BB696" s="7"/>
      <c r="CF696" s="7"/>
      <c r="CG696" s="7"/>
      <c r="CH696" s="7"/>
      <c r="DN696" s="7"/>
      <c r="EI696" s="7"/>
      <c r="FB696" s="7"/>
    </row>
    <row r="697" spans="19:158">
      <c r="S697" s="7"/>
      <c r="BB697" s="7"/>
      <c r="CF697" s="7"/>
      <c r="CG697" s="7"/>
      <c r="CH697" s="7"/>
      <c r="DN697" s="7"/>
      <c r="EI697" s="7"/>
      <c r="FB697" s="7"/>
    </row>
    <row r="698" spans="19:158">
      <c r="S698" s="7"/>
      <c r="BB698" s="7"/>
      <c r="CF698" s="7"/>
      <c r="CG698" s="7"/>
      <c r="CH698" s="7"/>
      <c r="DN698" s="7"/>
      <c r="EI698" s="7"/>
      <c r="FB698" s="7"/>
    </row>
    <row r="699" spans="19:158">
      <c r="S699" s="7"/>
      <c r="BB699" s="7"/>
      <c r="CF699" s="7"/>
      <c r="CG699" s="7"/>
      <c r="CH699" s="7"/>
      <c r="DN699" s="7"/>
      <c r="EI699" s="7"/>
      <c r="FB699" s="7"/>
    </row>
    <row r="700" spans="19:158">
      <c r="S700" s="7"/>
      <c r="BB700" s="7"/>
      <c r="CF700" s="7"/>
      <c r="CG700" s="7"/>
      <c r="CH700" s="7"/>
      <c r="DN700" s="7"/>
      <c r="EI700" s="7"/>
      <c r="FB700" s="7"/>
    </row>
    <row r="701" spans="19:158">
      <c r="S701" s="7"/>
      <c r="BB701" s="7"/>
      <c r="CF701" s="7"/>
      <c r="CG701" s="7"/>
      <c r="CH701" s="7"/>
      <c r="DN701" s="7"/>
      <c r="EI701" s="7"/>
      <c r="FB701" s="7"/>
    </row>
    <row r="702" spans="19:158">
      <c r="S702" s="7"/>
      <c r="BB702" s="7"/>
      <c r="CF702" s="7"/>
      <c r="CG702" s="7"/>
      <c r="CH702" s="7"/>
      <c r="DN702" s="7"/>
      <c r="EI702" s="7"/>
      <c r="FB702" s="7"/>
    </row>
    <row r="703" spans="19:158">
      <c r="S703" s="7"/>
      <c r="BB703" s="7"/>
      <c r="CF703" s="7"/>
      <c r="CG703" s="7"/>
      <c r="CH703" s="7"/>
      <c r="DN703" s="7"/>
      <c r="EI703" s="7"/>
      <c r="FB703" s="7"/>
    </row>
    <row r="704" spans="19:158">
      <c r="S704" s="7"/>
      <c r="BB704" s="7"/>
      <c r="CF704" s="7"/>
      <c r="CG704" s="7"/>
      <c r="CH704" s="7"/>
      <c r="DN704" s="7"/>
      <c r="EI704" s="7"/>
      <c r="FB704" s="7"/>
    </row>
    <row r="705" spans="19:158">
      <c r="S705" s="7"/>
      <c r="BB705" s="7"/>
      <c r="CF705" s="7"/>
      <c r="CG705" s="7"/>
      <c r="CH705" s="7"/>
      <c r="DN705" s="7"/>
      <c r="EI705" s="7"/>
      <c r="FB705" s="7"/>
    </row>
    <row r="706" spans="19:158">
      <c r="S706" s="7"/>
      <c r="BB706" s="7"/>
      <c r="CF706" s="7"/>
      <c r="CG706" s="7"/>
      <c r="CH706" s="7"/>
      <c r="DN706" s="7"/>
      <c r="EI706" s="7"/>
      <c r="FB706" s="7"/>
    </row>
    <row r="707" spans="19:158">
      <c r="S707" s="7"/>
      <c r="BB707" s="7"/>
      <c r="CF707" s="7"/>
      <c r="CG707" s="7"/>
      <c r="CH707" s="7"/>
      <c r="DN707" s="7"/>
      <c r="EI707" s="7"/>
      <c r="FB707" s="7"/>
    </row>
    <row r="708" spans="19:158">
      <c r="S708" s="7"/>
      <c r="BB708" s="7"/>
      <c r="CF708" s="7"/>
      <c r="CG708" s="7"/>
      <c r="CH708" s="7"/>
      <c r="DN708" s="7"/>
      <c r="EI708" s="7"/>
      <c r="FB708" s="7"/>
    </row>
    <row r="709" spans="19:158">
      <c r="S709" s="7"/>
      <c r="BB709" s="7"/>
      <c r="CF709" s="7"/>
      <c r="CG709" s="7"/>
      <c r="CH709" s="7"/>
      <c r="DN709" s="7"/>
      <c r="EI709" s="7"/>
      <c r="FB709" s="7"/>
    </row>
    <row r="710" spans="19:158">
      <c r="S710" s="7"/>
      <c r="BB710" s="7"/>
      <c r="CF710" s="7"/>
      <c r="CG710" s="7"/>
      <c r="CH710" s="7"/>
      <c r="DN710" s="7"/>
      <c r="EI710" s="7"/>
      <c r="FB710" s="7"/>
    </row>
    <row r="711" spans="19:158">
      <c r="S711" s="7"/>
      <c r="BB711" s="7"/>
      <c r="CF711" s="7"/>
      <c r="CG711" s="7"/>
      <c r="CH711" s="7"/>
      <c r="DN711" s="7"/>
      <c r="EI711" s="7"/>
      <c r="FB711" s="7"/>
    </row>
    <row r="712" spans="19:158">
      <c r="S712" s="7"/>
      <c r="BB712" s="7"/>
      <c r="CF712" s="7"/>
      <c r="CG712" s="7"/>
      <c r="CH712" s="7"/>
      <c r="DN712" s="7"/>
      <c r="EI712" s="7"/>
      <c r="FB712" s="7"/>
    </row>
    <row r="713" spans="19:158">
      <c r="S713" s="7"/>
      <c r="BB713" s="7"/>
      <c r="CF713" s="7"/>
      <c r="CG713" s="7"/>
      <c r="CH713" s="7"/>
      <c r="DN713" s="7"/>
      <c r="EI713" s="7"/>
      <c r="FB713" s="7"/>
    </row>
    <row r="714" spans="19:158">
      <c r="S714" s="7"/>
      <c r="BB714" s="7"/>
      <c r="CF714" s="7"/>
      <c r="CG714" s="7"/>
      <c r="CH714" s="7"/>
      <c r="DN714" s="7"/>
      <c r="EI714" s="7"/>
      <c r="FB714" s="7"/>
    </row>
    <row r="715" spans="19:158">
      <c r="S715" s="7"/>
      <c r="BB715" s="7"/>
      <c r="CF715" s="7"/>
      <c r="CG715" s="7"/>
      <c r="CH715" s="7"/>
      <c r="DN715" s="7"/>
      <c r="EI715" s="7"/>
      <c r="FB715" s="7"/>
    </row>
    <row r="716" spans="19:158">
      <c r="S716" s="7"/>
      <c r="BB716" s="7"/>
      <c r="CF716" s="7"/>
      <c r="CG716" s="7"/>
      <c r="CH716" s="7"/>
      <c r="DN716" s="7"/>
      <c r="EI716" s="7"/>
      <c r="FB716" s="7"/>
    </row>
    <row r="717" spans="19:158">
      <c r="S717" s="7"/>
      <c r="BB717" s="7"/>
      <c r="CF717" s="7"/>
      <c r="CG717" s="7"/>
      <c r="CH717" s="7"/>
      <c r="DN717" s="7"/>
      <c r="EI717" s="7"/>
      <c r="FB717" s="7"/>
    </row>
    <row r="718" spans="19:158">
      <c r="S718" s="7"/>
      <c r="BB718" s="7"/>
      <c r="CF718" s="7"/>
      <c r="CG718" s="7"/>
      <c r="CH718" s="7"/>
      <c r="DN718" s="7"/>
      <c r="EI718" s="7"/>
      <c r="FB718" s="7"/>
    </row>
    <row r="719" spans="19:158">
      <c r="S719" s="7"/>
      <c r="BB719" s="7"/>
      <c r="CF719" s="7"/>
      <c r="CG719" s="7"/>
      <c r="CH719" s="7"/>
      <c r="DN719" s="7"/>
      <c r="EI719" s="7"/>
      <c r="FB719" s="7"/>
    </row>
    <row r="720" spans="19:158">
      <c r="S720" s="7"/>
      <c r="BB720" s="7"/>
      <c r="CF720" s="7"/>
      <c r="CG720" s="7"/>
      <c r="CH720" s="7"/>
      <c r="DN720" s="7"/>
      <c r="EI720" s="7"/>
      <c r="FB720" s="7"/>
    </row>
    <row r="721" spans="19:158">
      <c r="S721" s="7"/>
      <c r="BB721" s="7"/>
      <c r="CF721" s="7"/>
      <c r="CG721" s="7"/>
      <c r="CH721" s="7"/>
      <c r="DN721" s="7"/>
      <c r="EI721" s="7"/>
      <c r="FB721" s="7"/>
    </row>
    <row r="722" spans="19:158">
      <c r="S722" s="7"/>
      <c r="BB722" s="7"/>
      <c r="CF722" s="7"/>
      <c r="CG722" s="7"/>
      <c r="CH722" s="7"/>
      <c r="DN722" s="7"/>
      <c r="EI722" s="7"/>
      <c r="FB722" s="7"/>
    </row>
    <row r="723" spans="19:158">
      <c r="S723" s="7"/>
      <c r="BB723" s="7"/>
      <c r="CF723" s="7"/>
      <c r="CG723" s="7"/>
      <c r="CH723" s="7"/>
      <c r="DN723" s="7"/>
      <c r="EI723" s="7"/>
      <c r="FB723" s="7"/>
    </row>
    <row r="724" spans="19:158">
      <c r="S724" s="7"/>
      <c r="BB724" s="7"/>
      <c r="CF724" s="7"/>
      <c r="CG724" s="7"/>
      <c r="CH724" s="7"/>
      <c r="DN724" s="7"/>
      <c r="EI724" s="7"/>
      <c r="FB724" s="7"/>
    </row>
    <row r="725" spans="19:158">
      <c r="S725" s="7"/>
      <c r="BB725" s="7"/>
      <c r="CF725" s="7"/>
      <c r="CG725" s="7"/>
      <c r="CH725" s="7"/>
      <c r="DN725" s="7"/>
      <c r="EI725" s="7"/>
      <c r="FB725" s="7"/>
    </row>
    <row r="726" spans="19:158">
      <c r="S726" s="7"/>
      <c r="BB726" s="7"/>
      <c r="CF726" s="7"/>
      <c r="CG726" s="7"/>
      <c r="CH726" s="7"/>
      <c r="DN726" s="7"/>
      <c r="EI726" s="7"/>
      <c r="FB726" s="7"/>
    </row>
    <row r="727" spans="19:158">
      <c r="S727" s="7"/>
      <c r="BB727" s="7"/>
      <c r="CF727" s="7"/>
      <c r="CG727" s="7"/>
      <c r="CH727" s="7"/>
      <c r="DN727" s="7"/>
      <c r="EI727" s="7"/>
      <c r="FB727" s="7"/>
    </row>
    <row r="728" spans="19:158">
      <c r="S728" s="7"/>
      <c r="BB728" s="7"/>
      <c r="CF728" s="7"/>
      <c r="CG728" s="7"/>
      <c r="CH728" s="7"/>
      <c r="DN728" s="7"/>
      <c r="EI728" s="7"/>
      <c r="FB728" s="7"/>
    </row>
    <row r="729" spans="19:158">
      <c r="S729" s="7"/>
      <c r="BB729" s="7"/>
      <c r="CF729" s="7"/>
      <c r="CG729" s="7"/>
      <c r="CH729" s="7"/>
      <c r="DN729" s="7"/>
      <c r="EI729" s="7"/>
      <c r="FB729" s="7"/>
    </row>
    <row r="730" spans="19:158">
      <c r="S730" s="7"/>
      <c r="BB730" s="7"/>
      <c r="CF730" s="7"/>
      <c r="CG730" s="7"/>
      <c r="CH730" s="7"/>
      <c r="DN730" s="7"/>
      <c r="EI730" s="7"/>
      <c r="FB730" s="7"/>
    </row>
    <row r="731" spans="19:158">
      <c r="S731" s="7"/>
      <c r="BB731" s="7"/>
      <c r="CF731" s="7"/>
      <c r="CG731" s="7"/>
      <c r="CH731" s="7"/>
      <c r="DN731" s="7"/>
      <c r="EI731" s="7"/>
      <c r="FB731" s="7"/>
    </row>
    <row r="732" spans="19:158">
      <c r="S732" s="7"/>
      <c r="BB732" s="7"/>
      <c r="CF732" s="7"/>
      <c r="CG732" s="7"/>
      <c r="CH732" s="7"/>
      <c r="DN732" s="7"/>
      <c r="EI732" s="7"/>
      <c r="FB732" s="7"/>
    </row>
    <row r="733" spans="19:158">
      <c r="S733" s="7"/>
      <c r="BB733" s="7"/>
      <c r="CF733" s="7"/>
      <c r="CG733" s="7"/>
      <c r="CH733" s="7"/>
      <c r="DN733" s="7"/>
      <c r="EI733" s="7"/>
      <c r="FB733" s="7"/>
    </row>
    <row r="734" spans="19:158">
      <c r="S734" s="7"/>
      <c r="BB734" s="7"/>
      <c r="CF734" s="7"/>
      <c r="CG734" s="7"/>
      <c r="CH734" s="7"/>
      <c r="DN734" s="7"/>
      <c r="EI734" s="7"/>
      <c r="FB734" s="7"/>
    </row>
    <row r="735" spans="19:158">
      <c r="S735" s="7"/>
      <c r="BB735" s="7"/>
      <c r="CF735" s="7"/>
      <c r="CG735" s="7"/>
      <c r="CH735" s="7"/>
      <c r="DN735" s="7"/>
      <c r="EI735" s="7"/>
      <c r="FB735" s="7"/>
    </row>
    <row r="736" spans="19:158">
      <c r="S736" s="7"/>
      <c r="BB736" s="7"/>
      <c r="CF736" s="7"/>
      <c r="CG736" s="7"/>
      <c r="CH736" s="7"/>
      <c r="DN736" s="7"/>
      <c r="EI736" s="7"/>
      <c r="FB736" s="7"/>
    </row>
    <row r="737" spans="19:158">
      <c r="S737" s="7"/>
      <c r="BB737" s="7"/>
      <c r="CF737" s="7"/>
      <c r="CG737" s="7"/>
      <c r="CH737" s="7"/>
      <c r="DN737" s="7"/>
      <c r="EI737" s="7"/>
      <c r="FB737" s="7"/>
    </row>
    <row r="738" spans="19:158">
      <c r="S738" s="7"/>
      <c r="BB738" s="7"/>
      <c r="CF738" s="7"/>
      <c r="CG738" s="7"/>
      <c r="CH738" s="7"/>
      <c r="DN738" s="7"/>
      <c r="EI738" s="7"/>
      <c r="FB738" s="7"/>
    </row>
    <row r="739" spans="19:158">
      <c r="S739" s="7"/>
      <c r="BB739" s="7"/>
      <c r="CF739" s="7"/>
      <c r="CG739" s="7"/>
      <c r="CH739" s="7"/>
      <c r="DN739" s="7"/>
      <c r="EI739" s="7"/>
      <c r="FB739" s="7"/>
    </row>
    <row r="740" spans="19:158">
      <c r="S740" s="7"/>
      <c r="BB740" s="7"/>
      <c r="CF740" s="7"/>
      <c r="CG740" s="7"/>
      <c r="CH740" s="7"/>
      <c r="DN740" s="7"/>
      <c r="EI740" s="7"/>
      <c r="FB740" s="7"/>
    </row>
    <row r="741" spans="19:158">
      <c r="S741" s="7"/>
      <c r="BB741" s="7"/>
      <c r="CF741" s="7"/>
      <c r="CG741" s="7"/>
      <c r="CH741" s="7"/>
      <c r="DN741" s="7"/>
      <c r="EI741" s="7"/>
      <c r="FB741" s="7"/>
    </row>
    <row r="742" spans="19:158">
      <c r="S742" s="7"/>
      <c r="BB742" s="7"/>
      <c r="CF742" s="7"/>
      <c r="CG742" s="7"/>
      <c r="CH742" s="7"/>
      <c r="DN742" s="7"/>
      <c r="EI742" s="7"/>
      <c r="FB742" s="7"/>
    </row>
    <row r="743" spans="19:158">
      <c r="S743" s="7"/>
      <c r="BB743" s="7"/>
      <c r="CF743" s="7"/>
      <c r="CG743" s="7"/>
      <c r="CH743" s="7"/>
      <c r="DN743" s="7"/>
      <c r="EI743" s="7"/>
      <c r="FB743" s="7"/>
    </row>
    <row r="744" spans="19:158">
      <c r="S744" s="7"/>
      <c r="BB744" s="7"/>
      <c r="CF744" s="7"/>
      <c r="CG744" s="7"/>
      <c r="CH744" s="7"/>
      <c r="DN744" s="7"/>
      <c r="EI744" s="7"/>
      <c r="FB744" s="7"/>
    </row>
    <row r="745" spans="19:158">
      <c r="S745" s="7"/>
      <c r="BB745" s="7"/>
      <c r="CF745" s="7"/>
      <c r="CG745" s="7"/>
      <c r="CH745" s="7"/>
      <c r="DN745" s="7"/>
      <c r="EI745" s="7"/>
      <c r="FB745" s="7"/>
    </row>
    <row r="746" spans="19:158">
      <c r="S746" s="7"/>
      <c r="BB746" s="7"/>
      <c r="CF746" s="7"/>
      <c r="CG746" s="7"/>
      <c r="CH746" s="7"/>
      <c r="DN746" s="7"/>
      <c r="EI746" s="7"/>
      <c r="FB746" s="7"/>
    </row>
    <row r="747" spans="19:158">
      <c r="S747" s="7"/>
      <c r="BB747" s="7"/>
      <c r="CF747" s="7"/>
      <c r="CG747" s="7"/>
      <c r="CH747" s="7"/>
      <c r="DN747" s="7"/>
      <c r="EI747" s="7"/>
      <c r="FB747" s="7"/>
    </row>
    <row r="748" spans="19:158">
      <c r="S748" s="7"/>
      <c r="BB748" s="7"/>
      <c r="CF748" s="7"/>
      <c r="CG748" s="7"/>
      <c r="CH748" s="7"/>
      <c r="DN748" s="7"/>
      <c r="EI748" s="7"/>
      <c r="FB748" s="7"/>
    </row>
    <row r="749" spans="19:158">
      <c r="S749" s="7"/>
      <c r="BB749" s="7"/>
      <c r="CF749" s="7"/>
      <c r="CG749" s="7"/>
      <c r="CH749" s="7"/>
      <c r="DN749" s="7"/>
      <c r="EI749" s="7"/>
      <c r="FB749" s="7"/>
    </row>
    <row r="750" spans="19:158">
      <c r="S750" s="7"/>
      <c r="BB750" s="7"/>
      <c r="CF750" s="7"/>
      <c r="CG750" s="7"/>
      <c r="CH750" s="7"/>
      <c r="DN750" s="7"/>
      <c r="EI750" s="7"/>
      <c r="FB750" s="7"/>
    </row>
    <row r="751" spans="19:158">
      <c r="S751" s="7"/>
      <c r="BB751" s="7"/>
      <c r="CF751" s="7"/>
      <c r="CG751" s="7"/>
      <c r="CH751" s="7"/>
      <c r="DN751" s="7"/>
      <c r="EI751" s="7"/>
      <c r="FB751" s="7"/>
    </row>
    <row r="752" spans="19:158">
      <c r="S752" s="7"/>
      <c r="BB752" s="7"/>
      <c r="CF752" s="7"/>
      <c r="CG752" s="7"/>
      <c r="CH752" s="7"/>
      <c r="DN752" s="7"/>
      <c r="EI752" s="7"/>
      <c r="FB752" s="7"/>
    </row>
    <row r="753" spans="19:158">
      <c r="S753" s="7"/>
      <c r="BB753" s="7"/>
      <c r="CF753" s="7"/>
      <c r="CG753" s="7"/>
      <c r="CH753" s="7"/>
      <c r="DN753" s="7"/>
      <c r="EI753" s="7"/>
      <c r="FB753" s="7"/>
    </row>
    <row r="754" spans="19:158">
      <c r="S754" s="7"/>
      <c r="BB754" s="7"/>
      <c r="CF754" s="7"/>
      <c r="CG754" s="7"/>
      <c r="CH754" s="7"/>
      <c r="DN754" s="7"/>
      <c r="EI754" s="7"/>
      <c r="FB754" s="7"/>
    </row>
    <row r="755" spans="19:158">
      <c r="S755" s="7"/>
      <c r="BB755" s="7"/>
      <c r="CF755" s="7"/>
      <c r="CG755" s="7"/>
      <c r="CH755" s="7"/>
      <c r="DN755" s="7"/>
      <c r="EI755" s="7"/>
      <c r="FB755" s="7"/>
    </row>
    <row r="756" spans="19:158">
      <c r="S756" s="7"/>
      <c r="BB756" s="7"/>
      <c r="CF756" s="7"/>
      <c r="CG756" s="7"/>
      <c r="CH756" s="7"/>
      <c r="DN756" s="7"/>
      <c r="EI756" s="7"/>
      <c r="FB756" s="7"/>
    </row>
    <row r="757" spans="19:158">
      <c r="S757" s="7"/>
      <c r="BB757" s="7"/>
      <c r="CF757" s="7"/>
      <c r="CG757" s="7"/>
      <c r="CH757" s="7"/>
      <c r="DN757" s="7"/>
      <c r="EI757" s="7"/>
      <c r="FB757" s="7"/>
    </row>
    <row r="758" spans="19:158">
      <c r="S758" s="7"/>
      <c r="BB758" s="7"/>
      <c r="CF758" s="7"/>
      <c r="CG758" s="7"/>
      <c r="CH758" s="7"/>
      <c r="DN758" s="7"/>
      <c r="EI758" s="7"/>
      <c r="FB758" s="7"/>
    </row>
    <row r="759" spans="19:158">
      <c r="S759" s="7"/>
      <c r="BB759" s="7"/>
      <c r="CF759" s="7"/>
      <c r="CG759" s="7"/>
      <c r="CH759" s="7"/>
      <c r="DN759" s="7"/>
      <c r="EI759" s="7"/>
      <c r="FB759" s="7"/>
    </row>
    <row r="760" spans="19:158">
      <c r="S760" s="7"/>
      <c r="BB760" s="7"/>
      <c r="CF760" s="7"/>
      <c r="CG760" s="7"/>
      <c r="CH760" s="7"/>
      <c r="DN760" s="7"/>
      <c r="EI760" s="7"/>
      <c r="FB760" s="7"/>
    </row>
    <row r="761" spans="19:158">
      <c r="S761" s="7"/>
      <c r="BB761" s="7"/>
      <c r="CF761" s="7"/>
      <c r="CG761" s="7"/>
      <c r="CH761" s="7"/>
      <c r="DN761" s="7"/>
      <c r="EI761" s="7"/>
      <c r="FB761" s="7"/>
    </row>
    <row r="762" spans="19:158">
      <c r="S762" s="7"/>
      <c r="BB762" s="7"/>
      <c r="CF762" s="7"/>
      <c r="CG762" s="7"/>
      <c r="CH762" s="7"/>
      <c r="DN762" s="7"/>
      <c r="EI762" s="7"/>
      <c r="FB762" s="7"/>
    </row>
    <row r="763" spans="19:158">
      <c r="S763" s="7"/>
      <c r="BB763" s="7"/>
      <c r="CF763" s="7"/>
      <c r="CG763" s="7"/>
      <c r="CH763" s="7"/>
      <c r="DN763" s="7"/>
      <c r="EI763" s="7"/>
      <c r="FB763" s="7"/>
    </row>
    <row r="764" spans="19:158">
      <c r="S764" s="7"/>
      <c r="BB764" s="7"/>
      <c r="CF764" s="7"/>
      <c r="CG764" s="7"/>
      <c r="CH764" s="7"/>
      <c r="DN764" s="7"/>
      <c r="EI764" s="7"/>
      <c r="FB764" s="7"/>
    </row>
    <row r="765" spans="19:158">
      <c r="S765" s="7"/>
      <c r="BB765" s="7"/>
      <c r="CF765" s="7"/>
      <c r="CG765" s="7"/>
      <c r="CH765" s="7"/>
      <c r="DN765" s="7"/>
      <c r="EI765" s="7"/>
      <c r="FB765" s="7"/>
    </row>
    <row r="766" spans="19:158">
      <c r="S766" s="7"/>
      <c r="BB766" s="7"/>
      <c r="CF766" s="7"/>
      <c r="CG766" s="7"/>
      <c r="CH766" s="7"/>
      <c r="DN766" s="7"/>
      <c r="EI766" s="7"/>
      <c r="FB766" s="7"/>
    </row>
    <row r="767" spans="19:158">
      <c r="S767" s="7"/>
      <c r="BB767" s="7"/>
      <c r="CF767" s="7"/>
      <c r="CG767" s="7"/>
      <c r="CH767" s="7"/>
      <c r="DN767" s="7"/>
      <c r="EI767" s="7"/>
      <c r="FB767" s="7"/>
    </row>
    <row r="768" spans="19:158">
      <c r="S768" s="7"/>
      <c r="BB768" s="7"/>
      <c r="CF768" s="7"/>
      <c r="CG768" s="7"/>
      <c r="CH768" s="7"/>
      <c r="DN768" s="7"/>
      <c r="EI768" s="7"/>
      <c r="FB768" s="7"/>
    </row>
    <row r="769" spans="19:158">
      <c r="S769" s="7"/>
      <c r="BB769" s="7"/>
      <c r="CF769" s="7"/>
      <c r="CG769" s="7"/>
      <c r="CH769" s="7"/>
      <c r="DN769" s="7"/>
      <c r="EI769" s="7"/>
      <c r="FB769" s="7"/>
    </row>
    <row r="770" spans="19:158">
      <c r="S770" s="7"/>
      <c r="BB770" s="7"/>
      <c r="CF770" s="7"/>
      <c r="CG770" s="7"/>
      <c r="CH770" s="7"/>
      <c r="DN770" s="7"/>
      <c r="EI770" s="7"/>
      <c r="FB770" s="7"/>
    </row>
    <row r="771" spans="19:158">
      <c r="S771" s="7"/>
      <c r="BB771" s="7"/>
      <c r="CF771" s="7"/>
      <c r="CG771" s="7"/>
      <c r="CH771" s="7"/>
      <c r="DN771" s="7"/>
      <c r="EI771" s="7"/>
      <c r="FB771" s="7"/>
    </row>
    <row r="772" spans="19:158">
      <c r="S772" s="7"/>
      <c r="BB772" s="7"/>
      <c r="CF772" s="7"/>
      <c r="CG772" s="7"/>
      <c r="CH772" s="7"/>
      <c r="DN772" s="7"/>
      <c r="EI772" s="7"/>
      <c r="FB772" s="7"/>
    </row>
    <row r="773" spans="19:158">
      <c r="S773" s="7"/>
      <c r="BB773" s="7"/>
      <c r="CF773" s="7"/>
      <c r="CG773" s="7"/>
      <c r="CH773" s="7"/>
      <c r="DN773" s="7"/>
      <c r="EI773" s="7"/>
      <c r="FB773" s="7"/>
    </row>
    <row r="774" spans="19:158">
      <c r="S774" s="7"/>
      <c r="BB774" s="7"/>
      <c r="CF774" s="7"/>
      <c r="CG774" s="7"/>
      <c r="CH774" s="7"/>
      <c r="DN774" s="7"/>
      <c r="EI774" s="7"/>
      <c r="FB774" s="7"/>
    </row>
    <row r="775" spans="19:158">
      <c r="S775" s="7"/>
      <c r="BB775" s="7"/>
      <c r="CF775" s="7"/>
      <c r="CG775" s="7"/>
      <c r="CH775" s="7"/>
      <c r="DN775" s="7"/>
      <c r="EI775" s="7"/>
      <c r="FB775" s="7"/>
    </row>
    <row r="776" spans="19:158">
      <c r="S776" s="7"/>
      <c r="BB776" s="7"/>
      <c r="CF776" s="7"/>
      <c r="CG776" s="7"/>
      <c r="CH776" s="7"/>
      <c r="DN776" s="7"/>
      <c r="EI776" s="7"/>
      <c r="FB776" s="7"/>
    </row>
    <row r="777" spans="19:158">
      <c r="S777" s="7"/>
      <c r="BB777" s="7"/>
      <c r="CF777" s="7"/>
      <c r="CG777" s="7"/>
      <c r="CH777" s="7"/>
      <c r="DN777" s="7"/>
      <c r="EI777" s="7"/>
      <c r="FB777" s="7"/>
    </row>
    <row r="778" spans="19:158">
      <c r="S778" s="7"/>
      <c r="BB778" s="7"/>
      <c r="CF778" s="7"/>
      <c r="CG778" s="7"/>
      <c r="CH778" s="7"/>
      <c r="DN778" s="7"/>
      <c r="EI778" s="7"/>
      <c r="FB778" s="7"/>
    </row>
    <row r="779" spans="19:158">
      <c r="S779" s="7"/>
      <c r="BB779" s="7"/>
      <c r="CF779" s="7"/>
      <c r="CG779" s="7"/>
      <c r="CH779" s="7"/>
      <c r="DN779" s="7"/>
      <c r="EI779" s="7"/>
      <c r="FB779" s="7"/>
    </row>
    <row r="780" spans="19:158">
      <c r="S780" s="7"/>
      <c r="BB780" s="7"/>
      <c r="CF780" s="7"/>
      <c r="CG780" s="7"/>
      <c r="CH780" s="7"/>
      <c r="DN780" s="7"/>
      <c r="EI780" s="7"/>
      <c r="FB780" s="7"/>
    </row>
    <row r="781" spans="19:158">
      <c r="S781" s="7"/>
      <c r="BB781" s="7"/>
      <c r="CF781" s="7"/>
      <c r="CG781" s="7"/>
      <c r="CH781" s="7"/>
      <c r="DN781" s="7"/>
      <c r="EI781" s="7"/>
      <c r="FB781" s="7"/>
    </row>
    <row r="782" spans="19:158">
      <c r="S782" s="7"/>
      <c r="BB782" s="7"/>
      <c r="CF782" s="7"/>
      <c r="CG782" s="7"/>
      <c r="CH782" s="7"/>
      <c r="DN782" s="7"/>
      <c r="EI782" s="7"/>
      <c r="FB782" s="7"/>
    </row>
    <row r="783" spans="19:158">
      <c r="S783" s="7"/>
      <c r="BB783" s="7"/>
      <c r="CF783" s="7"/>
      <c r="CG783" s="7"/>
      <c r="CH783" s="7"/>
      <c r="DN783" s="7"/>
      <c r="EI783" s="7"/>
      <c r="FB783" s="7"/>
    </row>
    <row r="784" spans="19:158">
      <c r="S784" s="7"/>
      <c r="BB784" s="7"/>
      <c r="CF784" s="7"/>
      <c r="CG784" s="7"/>
      <c r="CH784" s="7"/>
      <c r="DN784" s="7"/>
      <c r="EI784" s="7"/>
      <c r="FB784" s="7"/>
    </row>
    <row r="785" spans="19:158">
      <c r="S785" s="7"/>
      <c r="BB785" s="7"/>
      <c r="CF785" s="7"/>
      <c r="CG785" s="7"/>
      <c r="CH785" s="7"/>
      <c r="DN785" s="7"/>
      <c r="EI785" s="7"/>
      <c r="FB785" s="7"/>
    </row>
    <row r="786" spans="19:158">
      <c r="S786" s="7"/>
      <c r="BB786" s="7"/>
      <c r="CF786" s="7"/>
      <c r="CG786" s="7"/>
      <c r="CH786" s="7"/>
      <c r="DN786" s="7"/>
      <c r="EI786" s="7"/>
      <c r="FB786" s="7"/>
    </row>
    <row r="787" spans="19:158">
      <c r="S787" s="7"/>
      <c r="BB787" s="7"/>
      <c r="CF787" s="7"/>
      <c r="CG787" s="7"/>
      <c r="CH787" s="7"/>
      <c r="DN787" s="7"/>
      <c r="EI787" s="7"/>
      <c r="FB787" s="7"/>
    </row>
    <row r="788" spans="19:158">
      <c r="S788" s="7"/>
      <c r="BB788" s="7"/>
      <c r="CF788" s="7"/>
      <c r="CG788" s="7"/>
      <c r="CH788" s="7"/>
      <c r="DN788" s="7"/>
      <c r="EI788" s="7"/>
      <c r="FB788" s="7"/>
    </row>
    <row r="789" spans="19:158">
      <c r="S789" s="7"/>
      <c r="BB789" s="7"/>
      <c r="CF789" s="7"/>
      <c r="CG789" s="7"/>
      <c r="CH789" s="7"/>
      <c r="DN789" s="7"/>
      <c r="EI789" s="7"/>
      <c r="FB789" s="7"/>
    </row>
    <row r="790" spans="19:158">
      <c r="S790" s="7"/>
      <c r="BB790" s="7"/>
      <c r="CF790" s="7"/>
      <c r="CG790" s="7"/>
      <c r="CH790" s="7"/>
      <c r="DN790" s="7"/>
      <c r="EI790" s="7"/>
      <c r="FB790" s="7"/>
    </row>
    <row r="791" spans="19:158">
      <c r="S791" s="7"/>
      <c r="BB791" s="7"/>
      <c r="CF791" s="7"/>
      <c r="CG791" s="7"/>
      <c r="CH791" s="7"/>
      <c r="DN791" s="7"/>
      <c r="EI791" s="7"/>
      <c r="FB791" s="7"/>
    </row>
    <row r="792" spans="19:158">
      <c r="S792" s="7"/>
      <c r="BB792" s="7"/>
      <c r="CF792" s="7"/>
      <c r="CG792" s="7"/>
      <c r="CH792" s="7"/>
      <c r="DN792" s="7"/>
      <c r="EI792" s="7"/>
      <c r="FB792" s="7"/>
    </row>
    <row r="793" spans="19:158">
      <c r="S793" s="7"/>
      <c r="BB793" s="7"/>
      <c r="CF793" s="7"/>
      <c r="CG793" s="7"/>
      <c r="CH793" s="7"/>
      <c r="DN793" s="7"/>
      <c r="EI793" s="7"/>
      <c r="FB793" s="7"/>
    </row>
    <row r="794" spans="19:158">
      <c r="S794" s="7"/>
      <c r="BB794" s="7"/>
      <c r="CF794" s="7"/>
      <c r="CG794" s="7"/>
      <c r="CH794" s="7"/>
      <c r="DN794" s="7"/>
      <c r="EI794" s="7"/>
      <c r="FB794" s="7"/>
    </row>
    <row r="795" spans="19:158">
      <c r="S795" s="7"/>
      <c r="BB795" s="7"/>
      <c r="CF795" s="7"/>
      <c r="CG795" s="7"/>
      <c r="CH795" s="7"/>
      <c r="DN795" s="7"/>
      <c r="EI795" s="7"/>
      <c r="FB795" s="7"/>
    </row>
    <row r="796" spans="19:158">
      <c r="S796" s="7"/>
      <c r="BB796" s="7"/>
      <c r="CF796" s="7"/>
      <c r="CG796" s="7"/>
      <c r="CH796" s="7"/>
      <c r="DN796" s="7"/>
      <c r="EI796" s="7"/>
      <c r="FB796" s="7"/>
    </row>
    <row r="797" spans="19:158">
      <c r="S797" s="7"/>
      <c r="BB797" s="7"/>
      <c r="CF797" s="7"/>
      <c r="CG797" s="7"/>
      <c r="CH797" s="7"/>
      <c r="DN797" s="7"/>
      <c r="EI797" s="7"/>
      <c r="FB797" s="7"/>
    </row>
    <row r="798" spans="19:158">
      <c r="S798" s="7"/>
      <c r="BB798" s="7"/>
      <c r="CF798" s="7"/>
      <c r="CG798" s="7"/>
      <c r="CH798" s="7"/>
      <c r="DN798" s="7"/>
      <c r="EI798" s="7"/>
      <c r="FB798" s="7"/>
    </row>
    <row r="799" spans="19:158">
      <c r="S799" s="7"/>
      <c r="BB799" s="7"/>
      <c r="CF799" s="7"/>
      <c r="CG799" s="7"/>
      <c r="CH799" s="7"/>
      <c r="DN799" s="7"/>
      <c r="EI799" s="7"/>
      <c r="FB799" s="7"/>
    </row>
    <row r="800" spans="19:158">
      <c r="S800" s="7"/>
      <c r="BB800" s="7"/>
      <c r="CF800" s="7"/>
      <c r="CG800" s="7"/>
      <c r="CH800" s="7"/>
      <c r="DN800" s="7"/>
      <c r="EI800" s="7"/>
      <c r="FB800" s="7"/>
    </row>
    <row r="801" spans="19:158">
      <c r="S801" s="7"/>
      <c r="BB801" s="7"/>
      <c r="CF801" s="7"/>
      <c r="CG801" s="7"/>
      <c r="CH801" s="7"/>
      <c r="DN801" s="7"/>
      <c r="EI801" s="7"/>
      <c r="FB801" s="7"/>
    </row>
    <row r="802" spans="19:158">
      <c r="S802" s="7"/>
      <c r="BB802" s="7"/>
      <c r="CF802" s="7"/>
      <c r="CG802" s="7"/>
      <c r="CH802" s="7"/>
      <c r="DN802" s="7"/>
      <c r="EI802" s="7"/>
      <c r="FB802" s="7"/>
    </row>
    <row r="803" spans="19:158">
      <c r="S803" s="7"/>
      <c r="BB803" s="7"/>
      <c r="CF803" s="7"/>
      <c r="CG803" s="7"/>
      <c r="CH803" s="7"/>
      <c r="DN803" s="7"/>
      <c r="EI803" s="7"/>
      <c r="FB803" s="7"/>
    </row>
    <row r="804" spans="19:158">
      <c r="S804" s="7"/>
      <c r="BB804" s="7"/>
      <c r="CF804" s="7"/>
      <c r="CG804" s="7"/>
      <c r="CH804" s="7"/>
      <c r="DN804" s="7"/>
      <c r="EI804" s="7"/>
      <c r="FB804" s="7"/>
    </row>
    <row r="805" spans="19:158">
      <c r="S805" s="7"/>
      <c r="BB805" s="7"/>
      <c r="CF805" s="7"/>
      <c r="CG805" s="7"/>
      <c r="CH805" s="7"/>
      <c r="DN805" s="7"/>
      <c r="EI805" s="7"/>
      <c r="FB805" s="7"/>
    </row>
    <row r="806" spans="19:158">
      <c r="S806" s="7"/>
      <c r="BB806" s="7"/>
      <c r="CF806" s="7"/>
      <c r="CG806" s="7"/>
      <c r="CH806" s="7"/>
      <c r="DN806" s="7"/>
      <c r="EI806" s="7"/>
      <c r="FB806" s="7"/>
    </row>
    <row r="807" spans="19:158">
      <c r="S807" s="7"/>
      <c r="BB807" s="7"/>
      <c r="CF807" s="7"/>
      <c r="CG807" s="7"/>
      <c r="CH807" s="7"/>
      <c r="DN807" s="7"/>
      <c r="EI807" s="7"/>
      <c r="FB807" s="7"/>
    </row>
    <row r="808" spans="19:158">
      <c r="S808" s="7"/>
      <c r="BB808" s="7"/>
      <c r="CF808" s="7"/>
      <c r="CG808" s="7"/>
      <c r="CH808" s="7"/>
      <c r="DN808" s="7"/>
      <c r="EI808" s="7"/>
      <c r="FB808" s="7"/>
    </row>
    <row r="809" spans="19:158">
      <c r="S809" s="7"/>
      <c r="BB809" s="7"/>
      <c r="CF809" s="7"/>
      <c r="CG809" s="7"/>
      <c r="CH809" s="7"/>
      <c r="DN809" s="7"/>
      <c r="EI809" s="7"/>
      <c r="FB809" s="7"/>
    </row>
    <row r="810" spans="19:158">
      <c r="S810" s="7"/>
      <c r="BB810" s="7"/>
      <c r="CF810" s="7"/>
      <c r="CG810" s="7"/>
      <c r="CH810" s="7"/>
      <c r="DN810" s="7"/>
      <c r="EI810" s="7"/>
      <c r="FB810" s="7"/>
    </row>
    <row r="811" spans="19:158">
      <c r="S811" s="7"/>
      <c r="BB811" s="7"/>
      <c r="CF811" s="7"/>
      <c r="CG811" s="7"/>
      <c r="CH811" s="7"/>
      <c r="DN811" s="7"/>
      <c r="EI811" s="7"/>
      <c r="FB811" s="7"/>
    </row>
    <row r="812" spans="19:158">
      <c r="S812" s="7"/>
      <c r="BB812" s="7"/>
      <c r="CF812" s="7"/>
      <c r="CG812" s="7"/>
      <c r="CH812" s="7"/>
      <c r="DN812" s="7"/>
      <c r="EI812" s="7"/>
      <c r="FB812" s="7"/>
    </row>
    <row r="813" spans="19:158">
      <c r="S813" s="7"/>
      <c r="BB813" s="7"/>
      <c r="CF813" s="7"/>
      <c r="CG813" s="7"/>
      <c r="CH813" s="7"/>
      <c r="DN813" s="7"/>
      <c r="EI813" s="7"/>
      <c r="FB813" s="7"/>
    </row>
    <row r="814" spans="19:158">
      <c r="S814" s="7"/>
      <c r="BB814" s="7"/>
      <c r="CF814" s="7"/>
      <c r="CG814" s="7"/>
      <c r="CH814" s="7"/>
      <c r="DN814" s="7"/>
      <c r="EI814" s="7"/>
      <c r="FB814" s="7"/>
    </row>
    <row r="815" spans="19:158">
      <c r="S815" s="7"/>
      <c r="BB815" s="7"/>
      <c r="CF815" s="7"/>
      <c r="CG815" s="7"/>
      <c r="CH815" s="7"/>
      <c r="DN815" s="7"/>
      <c r="EI815" s="7"/>
      <c r="FB815" s="7"/>
    </row>
    <row r="816" spans="19:158">
      <c r="S816" s="7"/>
      <c r="BB816" s="7"/>
      <c r="CF816" s="7"/>
      <c r="CG816" s="7"/>
      <c r="CH816" s="7"/>
      <c r="DN816" s="7"/>
      <c r="EI816" s="7"/>
      <c r="FB816" s="7"/>
    </row>
    <row r="817" spans="19:158">
      <c r="S817" s="7"/>
      <c r="BB817" s="7"/>
      <c r="CF817" s="7"/>
      <c r="CG817" s="7"/>
      <c r="CH817" s="7"/>
      <c r="DN817" s="7"/>
      <c r="EI817" s="7"/>
      <c r="FB817" s="7"/>
    </row>
    <row r="818" spans="19:158">
      <c r="S818" s="7"/>
      <c r="BB818" s="7"/>
      <c r="CF818" s="7"/>
      <c r="CG818" s="7"/>
      <c r="CH818" s="7"/>
      <c r="DN818" s="7"/>
      <c r="EI818" s="7"/>
      <c r="FB818" s="7"/>
    </row>
    <row r="819" spans="19:158">
      <c r="S819" s="7"/>
      <c r="BB819" s="7"/>
      <c r="CF819" s="7"/>
      <c r="CG819" s="7"/>
      <c r="CH819" s="7"/>
      <c r="DN819" s="7"/>
      <c r="EI819" s="7"/>
      <c r="FB819" s="7"/>
    </row>
    <row r="820" spans="19:158">
      <c r="S820" s="7"/>
      <c r="BB820" s="7"/>
      <c r="CF820" s="7"/>
      <c r="CG820" s="7"/>
      <c r="CH820" s="7"/>
      <c r="DN820" s="7"/>
      <c r="EI820" s="7"/>
      <c r="FB820" s="7"/>
    </row>
    <row r="821" spans="19:158">
      <c r="S821" s="7"/>
      <c r="BB821" s="7"/>
      <c r="CF821" s="7"/>
      <c r="CG821" s="7"/>
      <c r="CH821" s="7"/>
      <c r="DN821" s="7"/>
      <c r="EI821" s="7"/>
      <c r="FB821" s="7"/>
    </row>
    <row r="822" spans="19:158">
      <c r="S822" s="7"/>
      <c r="BB822" s="7"/>
      <c r="CF822" s="7"/>
      <c r="CG822" s="7"/>
      <c r="CH822" s="7"/>
      <c r="DN822" s="7"/>
      <c r="EI822" s="7"/>
      <c r="FB822" s="7"/>
    </row>
    <row r="823" spans="19:158">
      <c r="S823" s="7"/>
      <c r="BB823" s="7"/>
      <c r="CF823" s="7"/>
      <c r="CG823" s="7"/>
      <c r="CH823" s="7"/>
      <c r="DN823" s="7"/>
      <c r="EI823" s="7"/>
      <c r="FB823" s="7"/>
    </row>
    <row r="824" spans="19:158">
      <c r="S824" s="7"/>
      <c r="BB824" s="7"/>
      <c r="CF824" s="7"/>
      <c r="CG824" s="7"/>
      <c r="CH824" s="7"/>
      <c r="DN824" s="7"/>
      <c r="EI824" s="7"/>
      <c r="FB824" s="7"/>
    </row>
    <row r="825" spans="19:158">
      <c r="S825" s="7"/>
      <c r="BB825" s="7"/>
      <c r="CF825" s="7"/>
      <c r="CG825" s="7"/>
      <c r="CH825" s="7"/>
      <c r="DN825" s="7"/>
      <c r="EI825" s="7"/>
      <c r="FB825" s="7"/>
    </row>
    <row r="826" spans="19:158">
      <c r="S826" s="7"/>
      <c r="BB826" s="7"/>
      <c r="CF826" s="7"/>
      <c r="CG826" s="7"/>
      <c r="CH826" s="7"/>
      <c r="DN826" s="7"/>
      <c r="EI826" s="7"/>
      <c r="FB826" s="7"/>
    </row>
    <row r="827" spans="19:158">
      <c r="S827" s="7"/>
      <c r="BB827" s="7"/>
      <c r="CF827" s="7"/>
      <c r="CG827" s="7"/>
      <c r="CH827" s="7"/>
      <c r="DN827" s="7"/>
      <c r="EI827" s="7"/>
      <c r="FB827" s="7"/>
    </row>
    <row r="828" spans="19:158">
      <c r="S828" s="7"/>
      <c r="BB828" s="7"/>
      <c r="CF828" s="7"/>
      <c r="CG828" s="7"/>
      <c r="CH828" s="7"/>
      <c r="DN828" s="7"/>
      <c r="EI828" s="7"/>
      <c r="FB828" s="7"/>
    </row>
    <row r="829" spans="19:158">
      <c r="S829" s="7"/>
      <c r="BB829" s="7"/>
      <c r="CF829" s="7"/>
      <c r="CG829" s="7"/>
      <c r="CH829" s="7"/>
      <c r="DN829" s="7"/>
      <c r="EI829" s="7"/>
      <c r="FB829" s="7"/>
    </row>
    <row r="830" spans="19:158">
      <c r="S830" s="7"/>
      <c r="BB830" s="7"/>
      <c r="CF830" s="7"/>
      <c r="CG830" s="7"/>
      <c r="CH830" s="7"/>
      <c r="DN830" s="7"/>
      <c r="EI830" s="7"/>
      <c r="FB830" s="7"/>
    </row>
    <row r="831" spans="19:158">
      <c r="S831" s="7"/>
      <c r="BB831" s="7"/>
      <c r="CF831" s="7"/>
      <c r="CG831" s="7"/>
      <c r="CH831" s="7"/>
      <c r="DN831" s="7"/>
      <c r="EI831" s="7"/>
      <c r="FB831" s="7"/>
    </row>
    <row r="832" spans="19:158">
      <c r="S832" s="7"/>
      <c r="BB832" s="7"/>
      <c r="CF832" s="7"/>
      <c r="CG832" s="7"/>
      <c r="CH832" s="7"/>
      <c r="DN832" s="7"/>
      <c r="EI832" s="7"/>
      <c r="FB832" s="7"/>
    </row>
    <row r="833" spans="19:158">
      <c r="S833" s="7"/>
      <c r="BB833" s="7"/>
      <c r="CF833" s="7"/>
      <c r="CG833" s="7"/>
      <c r="CH833" s="7"/>
      <c r="DN833" s="7"/>
      <c r="EI833" s="7"/>
      <c r="FB833" s="7"/>
    </row>
    <row r="834" spans="19:158">
      <c r="S834" s="7"/>
      <c r="BB834" s="7"/>
      <c r="CF834" s="7"/>
      <c r="CG834" s="7"/>
      <c r="CH834" s="7"/>
      <c r="DN834" s="7"/>
      <c r="EI834" s="7"/>
      <c r="FB834" s="7"/>
    </row>
    <row r="835" spans="19:158">
      <c r="S835" s="7"/>
      <c r="BB835" s="7"/>
      <c r="CF835" s="7"/>
      <c r="CG835" s="7"/>
      <c r="CH835" s="7"/>
      <c r="DN835" s="7"/>
      <c r="EI835" s="7"/>
      <c r="FB835" s="7"/>
    </row>
    <row r="836" spans="19:158">
      <c r="S836" s="7"/>
      <c r="BB836" s="7"/>
      <c r="CF836" s="7"/>
      <c r="CG836" s="7"/>
      <c r="CH836" s="7"/>
      <c r="DN836" s="7"/>
      <c r="EI836" s="7"/>
      <c r="FB836" s="7"/>
    </row>
    <row r="837" spans="19:158">
      <c r="S837" s="7"/>
      <c r="BB837" s="7"/>
      <c r="CF837" s="7"/>
      <c r="CG837" s="7"/>
      <c r="CH837" s="7"/>
      <c r="DN837" s="7"/>
      <c r="EI837" s="7"/>
      <c r="FB837" s="7"/>
    </row>
    <row r="838" spans="19:158">
      <c r="S838" s="7"/>
      <c r="BB838" s="7"/>
      <c r="CF838" s="7"/>
      <c r="CG838" s="7"/>
      <c r="CH838" s="7"/>
      <c r="DN838" s="7"/>
      <c r="EI838" s="7"/>
      <c r="FB838" s="7"/>
    </row>
    <row r="839" spans="19:158">
      <c r="S839" s="7"/>
      <c r="BB839" s="7"/>
      <c r="CF839" s="7"/>
      <c r="CG839" s="7"/>
      <c r="CH839" s="7"/>
      <c r="DN839" s="7"/>
      <c r="EI839" s="7"/>
      <c r="FB839" s="7"/>
    </row>
    <row r="840" spans="19:158">
      <c r="S840" s="7"/>
      <c r="BB840" s="7"/>
      <c r="CF840" s="7"/>
      <c r="CG840" s="7"/>
      <c r="CH840" s="7"/>
      <c r="DN840" s="7"/>
      <c r="EI840" s="7"/>
      <c r="FB840" s="7"/>
    </row>
    <row r="841" spans="19:158">
      <c r="S841" s="7"/>
      <c r="BB841" s="7"/>
      <c r="CF841" s="7"/>
      <c r="CG841" s="7"/>
      <c r="CH841" s="7"/>
      <c r="DN841" s="7"/>
      <c r="EI841" s="7"/>
      <c r="FB841" s="7"/>
    </row>
    <row r="842" spans="19:158">
      <c r="S842" s="7"/>
      <c r="BB842" s="7"/>
      <c r="CF842" s="7"/>
      <c r="CG842" s="7"/>
      <c r="CH842" s="7"/>
      <c r="DN842" s="7"/>
      <c r="EI842" s="7"/>
      <c r="FB842" s="7"/>
    </row>
    <row r="843" spans="19:158">
      <c r="S843" s="7"/>
      <c r="BB843" s="7"/>
      <c r="CF843" s="7"/>
      <c r="CG843" s="7"/>
      <c r="CH843" s="7"/>
      <c r="DN843" s="7"/>
      <c r="EI843" s="7"/>
      <c r="FB843" s="7"/>
    </row>
    <row r="844" spans="19:158">
      <c r="S844" s="7"/>
      <c r="BB844" s="7"/>
      <c r="CF844" s="7"/>
      <c r="CG844" s="7"/>
      <c r="CH844" s="7"/>
      <c r="DN844" s="7"/>
      <c r="EI844" s="7"/>
      <c r="FB844" s="7"/>
    </row>
    <row r="845" spans="19:158">
      <c r="S845" s="7"/>
      <c r="BB845" s="7"/>
      <c r="CF845" s="7"/>
      <c r="CG845" s="7"/>
      <c r="CH845" s="7"/>
      <c r="DN845" s="7"/>
      <c r="EI845" s="7"/>
      <c r="FB845" s="7"/>
    </row>
    <row r="846" spans="19:158">
      <c r="S846" s="7"/>
      <c r="BB846" s="7"/>
      <c r="CF846" s="7"/>
      <c r="CG846" s="7"/>
      <c r="CH846" s="7"/>
      <c r="DN846" s="7"/>
      <c r="EI846" s="7"/>
      <c r="FB846" s="7"/>
    </row>
    <row r="847" spans="19:158">
      <c r="S847" s="7"/>
      <c r="BB847" s="7"/>
      <c r="CF847" s="7"/>
      <c r="CG847" s="7"/>
      <c r="CH847" s="7"/>
      <c r="DN847" s="7"/>
      <c r="EI847" s="7"/>
      <c r="FB847" s="7"/>
    </row>
    <row r="848" spans="19:158">
      <c r="S848" s="7"/>
      <c r="BB848" s="7"/>
      <c r="CF848" s="7"/>
      <c r="CG848" s="7"/>
      <c r="CH848" s="7"/>
      <c r="DN848" s="7"/>
      <c r="EI848" s="7"/>
      <c r="FB848" s="7"/>
    </row>
    <row r="849" spans="19:158">
      <c r="S849" s="7"/>
      <c r="BB849" s="7"/>
      <c r="CF849" s="7"/>
      <c r="CG849" s="7"/>
      <c r="CH849" s="7"/>
      <c r="DN849" s="7"/>
      <c r="EI849" s="7"/>
      <c r="FB849" s="7"/>
    </row>
    <row r="850" spans="19:158">
      <c r="S850" s="7"/>
      <c r="BB850" s="7"/>
      <c r="CF850" s="7"/>
      <c r="CG850" s="7"/>
      <c r="CH850" s="7"/>
      <c r="DN850" s="7"/>
      <c r="EI850" s="7"/>
      <c r="FB850" s="7"/>
    </row>
    <row r="851" spans="19:158">
      <c r="S851" s="7"/>
      <c r="BB851" s="7"/>
      <c r="CF851" s="7"/>
      <c r="CG851" s="7"/>
      <c r="CH851" s="7"/>
      <c r="DN851" s="7"/>
      <c r="EI851" s="7"/>
      <c r="FB851" s="7"/>
    </row>
    <row r="852" spans="19:158">
      <c r="S852" s="7"/>
      <c r="BB852" s="7"/>
      <c r="CF852" s="7"/>
      <c r="CG852" s="7"/>
      <c r="CH852" s="7"/>
      <c r="DN852" s="7"/>
      <c r="EI852" s="7"/>
      <c r="FB852" s="7"/>
    </row>
    <row r="853" spans="19:158">
      <c r="S853" s="7"/>
      <c r="BB853" s="7"/>
      <c r="CF853" s="7"/>
      <c r="CG853" s="7"/>
      <c r="CH853" s="7"/>
      <c r="DN853" s="7"/>
      <c r="EI853" s="7"/>
      <c r="FB853" s="7"/>
    </row>
    <row r="854" spans="19:158">
      <c r="S854" s="7"/>
      <c r="BB854" s="7"/>
      <c r="CF854" s="7"/>
      <c r="CG854" s="7"/>
      <c r="CH854" s="7"/>
      <c r="DN854" s="7"/>
      <c r="EI854" s="7"/>
      <c r="FB854" s="7"/>
    </row>
    <row r="855" spans="19:158">
      <c r="S855" s="7"/>
      <c r="BB855" s="7"/>
      <c r="CF855" s="7"/>
      <c r="CG855" s="7"/>
      <c r="CH855" s="7"/>
      <c r="DN855" s="7"/>
      <c r="EI855" s="7"/>
      <c r="FB855" s="7"/>
    </row>
    <row r="856" spans="19:158">
      <c r="S856" s="7"/>
      <c r="BB856" s="7"/>
      <c r="CF856" s="7"/>
      <c r="CG856" s="7"/>
      <c r="CH856" s="7"/>
      <c r="DN856" s="7"/>
      <c r="EI856" s="7"/>
      <c r="FB856" s="7"/>
    </row>
    <row r="857" spans="19:158">
      <c r="S857" s="7"/>
      <c r="BB857" s="7"/>
      <c r="CF857" s="7"/>
      <c r="CG857" s="7"/>
      <c r="CH857" s="7"/>
      <c r="DN857" s="7"/>
      <c r="EI857" s="7"/>
      <c r="FB857" s="7"/>
    </row>
    <row r="858" spans="19:158">
      <c r="S858" s="7"/>
      <c r="BB858" s="7"/>
      <c r="CF858" s="7"/>
      <c r="CG858" s="7"/>
      <c r="CH858" s="7"/>
      <c r="DN858" s="7"/>
      <c r="EI858" s="7"/>
      <c r="FB858" s="7"/>
    </row>
    <row r="859" spans="19:158">
      <c r="S859" s="7"/>
      <c r="BB859" s="7"/>
      <c r="CF859" s="7"/>
      <c r="CG859" s="7"/>
      <c r="CH859" s="7"/>
      <c r="DN859" s="7"/>
      <c r="EI859" s="7"/>
      <c r="FB859" s="7"/>
    </row>
    <row r="860" spans="19:158">
      <c r="S860" s="7"/>
      <c r="BB860" s="7"/>
      <c r="CF860" s="7"/>
      <c r="CG860" s="7"/>
      <c r="CH860" s="7"/>
      <c r="DN860" s="7"/>
      <c r="EI860" s="7"/>
      <c r="FB860" s="7"/>
    </row>
    <row r="861" spans="19:158">
      <c r="S861" s="7"/>
      <c r="BB861" s="7"/>
      <c r="CF861" s="7"/>
      <c r="CG861" s="7"/>
      <c r="CH861" s="7"/>
      <c r="DN861" s="7"/>
      <c r="EI861" s="7"/>
      <c r="FB861" s="7"/>
    </row>
    <row r="862" spans="19:158">
      <c r="S862" s="7"/>
      <c r="BB862" s="7"/>
      <c r="CF862" s="7"/>
      <c r="CG862" s="7"/>
      <c r="CH862" s="7"/>
      <c r="DN862" s="7"/>
      <c r="EI862" s="7"/>
      <c r="FB862" s="7"/>
    </row>
    <row r="863" spans="19:158">
      <c r="S863" s="7"/>
      <c r="BB863" s="7"/>
      <c r="CF863" s="7"/>
      <c r="CG863" s="7"/>
      <c r="CH863" s="7"/>
      <c r="DN863" s="7"/>
      <c r="EI863" s="7"/>
      <c r="FB863" s="7"/>
    </row>
    <row r="864" spans="19:158">
      <c r="S864" s="7"/>
      <c r="BB864" s="7"/>
      <c r="CF864" s="7"/>
      <c r="CG864" s="7"/>
      <c r="CH864" s="7"/>
      <c r="DN864" s="7"/>
      <c r="EI864" s="7"/>
      <c r="FB864" s="7"/>
    </row>
    <row r="865" spans="19:158">
      <c r="S865" s="7"/>
      <c r="BB865" s="7"/>
      <c r="CF865" s="7"/>
      <c r="CG865" s="7"/>
      <c r="CH865" s="7"/>
      <c r="DN865" s="7"/>
      <c r="EI865" s="7"/>
      <c r="FB865" s="7"/>
    </row>
    <row r="866" spans="19:158">
      <c r="S866" s="7"/>
      <c r="BB866" s="7"/>
      <c r="CF866" s="7"/>
      <c r="CG866" s="7"/>
      <c r="CH866" s="7"/>
      <c r="DN866" s="7"/>
      <c r="EI866" s="7"/>
      <c r="FB866" s="7"/>
    </row>
    <row r="867" spans="19:158">
      <c r="S867" s="7"/>
      <c r="BB867" s="7"/>
      <c r="CF867" s="7"/>
      <c r="CG867" s="7"/>
      <c r="CH867" s="7"/>
      <c r="DN867" s="7"/>
      <c r="EI867" s="7"/>
      <c r="FB867" s="7"/>
    </row>
    <row r="868" spans="19:158">
      <c r="S868" s="7"/>
      <c r="BB868" s="7"/>
      <c r="CF868" s="7"/>
      <c r="CG868" s="7"/>
      <c r="CH868" s="7"/>
      <c r="DN868" s="7"/>
      <c r="EI868" s="7"/>
      <c r="FB868" s="7"/>
    </row>
    <row r="869" spans="19:158">
      <c r="S869" s="7"/>
      <c r="BB869" s="7"/>
      <c r="CF869" s="7"/>
      <c r="CG869" s="7"/>
      <c r="CH869" s="7"/>
      <c r="DN869" s="7"/>
      <c r="EI869" s="7"/>
      <c r="FB869" s="7"/>
    </row>
    <row r="870" spans="19:158">
      <c r="S870" s="7"/>
      <c r="BB870" s="7"/>
      <c r="CF870" s="7"/>
      <c r="CG870" s="7"/>
      <c r="CH870" s="7"/>
      <c r="DN870" s="7"/>
      <c r="EI870" s="7"/>
      <c r="FB870" s="7"/>
    </row>
    <row r="871" spans="19:158">
      <c r="S871" s="7"/>
      <c r="BB871" s="7"/>
      <c r="CF871" s="7"/>
      <c r="CG871" s="7"/>
      <c r="CH871" s="7"/>
      <c r="DN871" s="7"/>
      <c r="EI871" s="7"/>
      <c r="FB871" s="7"/>
    </row>
    <row r="872" spans="19:158">
      <c r="S872" s="7"/>
      <c r="BB872" s="7"/>
      <c r="CF872" s="7"/>
      <c r="CG872" s="7"/>
      <c r="CH872" s="7"/>
      <c r="DN872" s="7"/>
      <c r="EI872" s="7"/>
      <c r="FB872" s="7"/>
    </row>
    <row r="873" spans="19:158">
      <c r="S873" s="7"/>
      <c r="BB873" s="7"/>
      <c r="CF873" s="7"/>
      <c r="CG873" s="7"/>
      <c r="CH873" s="7"/>
      <c r="DN873" s="7"/>
      <c r="EI873" s="7"/>
      <c r="FB873" s="7"/>
    </row>
    <row r="874" spans="19:158">
      <c r="S874" s="7"/>
      <c r="BB874" s="7"/>
      <c r="CF874" s="7"/>
      <c r="CG874" s="7"/>
      <c r="CH874" s="7"/>
      <c r="DN874" s="7"/>
      <c r="EI874" s="7"/>
      <c r="FB874" s="7"/>
    </row>
    <row r="875" spans="19:158">
      <c r="S875" s="7"/>
      <c r="BB875" s="7"/>
      <c r="CF875" s="7"/>
      <c r="CG875" s="7"/>
      <c r="CH875" s="7"/>
      <c r="DN875" s="7"/>
      <c r="EI875" s="7"/>
      <c r="FB875" s="7"/>
    </row>
    <row r="876" spans="19:158">
      <c r="S876" s="7"/>
      <c r="BB876" s="7"/>
      <c r="CF876" s="7"/>
      <c r="CG876" s="7"/>
      <c r="CH876" s="7"/>
      <c r="DN876" s="7"/>
      <c r="EI876" s="7"/>
      <c r="FB876" s="7"/>
    </row>
    <row r="877" spans="19:158">
      <c r="S877" s="7"/>
      <c r="BB877" s="7"/>
      <c r="CF877" s="7"/>
      <c r="CG877" s="7"/>
      <c r="CH877" s="7"/>
      <c r="DN877" s="7"/>
      <c r="EI877" s="7"/>
      <c r="FB877" s="7"/>
    </row>
    <row r="878" spans="19:158">
      <c r="S878" s="7"/>
      <c r="BB878" s="7"/>
      <c r="CF878" s="7"/>
      <c r="CG878" s="7"/>
      <c r="CH878" s="7"/>
      <c r="DN878" s="7"/>
      <c r="EI878" s="7"/>
      <c r="FB878" s="7"/>
    </row>
    <row r="879" spans="19:158">
      <c r="S879" s="7"/>
      <c r="BB879" s="7"/>
      <c r="CF879" s="7"/>
      <c r="CG879" s="7"/>
      <c r="CH879" s="7"/>
      <c r="DN879" s="7"/>
      <c r="EI879" s="7"/>
      <c r="FB879" s="7"/>
    </row>
    <row r="880" spans="19:158">
      <c r="S880" s="7"/>
      <c r="BB880" s="7"/>
      <c r="CF880" s="7"/>
      <c r="CG880" s="7"/>
      <c r="CH880" s="7"/>
      <c r="DN880" s="7"/>
      <c r="EI880" s="7"/>
      <c r="FB880" s="7"/>
    </row>
    <row r="881" spans="19:158">
      <c r="S881" s="7"/>
      <c r="BB881" s="7"/>
      <c r="CF881" s="7"/>
      <c r="CG881" s="7"/>
      <c r="CH881" s="7"/>
      <c r="DN881" s="7"/>
      <c r="EI881" s="7"/>
      <c r="FB881" s="7"/>
    </row>
    <row r="882" spans="19:158">
      <c r="S882" s="7"/>
      <c r="BB882" s="7"/>
      <c r="CF882" s="7"/>
      <c r="CG882" s="7"/>
      <c r="CH882" s="7"/>
      <c r="DN882" s="7"/>
      <c r="EI882" s="7"/>
      <c r="FB882" s="7"/>
    </row>
    <row r="883" spans="19:158">
      <c r="S883" s="7"/>
      <c r="BB883" s="7"/>
      <c r="CF883" s="7"/>
      <c r="CG883" s="7"/>
      <c r="CH883" s="7"/>
      <c r="DN883" s="7"/>
      <c r="EI883" s="7"/>
      <c r="FB883" s="7"/>
    </row>
    <row r="884" spans="19:158">
      <c r="S884" s="7"/>
      <c r="BB884" s="7"/>
      <c r="CF884" s="7"/>
      <c r="CG884" s="7"/>
      <c r="CH884" s="7"/>
      <c r="DN884" s="7"/>
      <c r="EI884" s="7"/>
      <c r="FB884" s="7"/>
    </row>
    <row r="885" spans="19:158">
      <c r="S885" s="7"/>
      <c r="BB885" s="7"/>
      <c r="CF885" s="7"/>
      <c r="CG885" s="7"/>
      <c r="CH885" s="7"/>
      <c r="DN885" s="7"/>
      <c r="EI885" s="7"/>
      <c r="FB885" s="7"/>
    </row>
    <row r="886" spans="19:158">
      <c r="S886" s="7"/>
      <c r="BB886" s="7"/>
      <c r="CF886" s="7"/>
      <c r="CG886" s="7"/>
      <c r="CH886" s="7"/>
      <c r="DN886" s="7"/>
      <c r="EI886" s="7"/>
      <c r="FB886" s="7"/>
    </row>
    <row r="887" spans="19:158">
      <c r="S887" s="7"/>
      <c r="BB887" s="7"/>
      <c r="CF887" s="7"/>
      <c r="CG887" s="7"/>
      <c r="CH887" s="7"/>
      <c r="DN887" s="7"/>
      <c r="EI887" s="7"/>
      <c r="FB887" s="7"/>
    </row>
    <row r="888" spans="19:158">
      <c r="S888" s="7"/>
      <c r="BB888" s="7"/>
      <c r="CF888" s="7"/>
      <c r="CG888" s="7"/>
      <c r="CH888" s="7"/>
      <c r="DN888" s="7"/>
      <c r="EI888" s="7"/>
      <c r="FB888" s="7"/>
    </row>
    <row r="889" spans="19:158">
      <c r="S889" s="7"/>
      <c r="BB889" s="7"/>
      <c r="CF889" s="7"/>
      <c r="CG889" s="7"/>
      <c r="CH889" s="7"/>
      <c r="DN889" s="7"/>
      <c r="EI889" s="7"/>
      <c r="FB889" s="7"/>
    </row>
    <row r="890" spans="19:158">
      <c r="S890" s="7"/>
      <c r="BB890" s="7"/>
      <c r="CF890" s="7"/>
      <c r="CG890" s="7"/>
      <c r="CH890" s="7"/>
      <c r="DN890" s="7"/>
      <c r="EI890" s="7"/>
      <c r="FB890" s="7"/>
    </row>
    <row r="891" spans="19:158">
      <c r="S891" s="7"/>
      <c r="BB891" s="7"/>
      <c r="CF891" s="7"/>
      <c r="CG891" s="7"/>
      <c r="CH891" s="7"/>
      <c r="DN891" s="7"/>
      <c r="EI891" s="7"/>
      <c r="FB891" s="7"/>
    </row>
    <row r="892" spans="19:158">
      <c r="S892" s="7"/>
      <c r="BB892" s="7"/>
      <c r="CF892" s="7"/>
      <c r="CG892" s="7"/>
      <c r="CH892" s="7"/>
      <c r="DN892" s="7"/>
      <c r="EI892" s="7"/>
      <c r="FB892" s="7"/>
    </row>
    <row r="893" spans="19:158">
      <c r="S893" s="7"/>
      <c r="BB893" s="7"/>
      <c r="CF893" s="7"/>
      <c r="CG893" s="7"/>
      <c r="CH893" s="7"/>
      <c r="DN893" s="7"/>
      <c r="EI893" s="7"/>
      <c r="FB893" s="7"/>
    </row>
    <row r="894" spans="19:158">
      <c r="S894" s="7"/>
      <c r="BB894" s="7"/>
      <c r="CF894" s="7"/>
      <c r="CG894" s="7"/>
      <c r="CH894" s="7"/>
      <c r="DN894" s="7"/>
      <c r="EI894" s="7"/>
      <c r="FB894" s="7"/>
    </row>
    <row r="895" spans="19:158">
      <c r="S895" s="7"/>
      <c r="BB895" s="7"/>
      <c r="CF895" s="7"/>
      <c r="CG895" s="7"/>
      <c r="CH895" s="7"/>
      <c r="DN895" s="7"/>
      <c r="EI895" s="7"/>
      <c r="FB895" s="7"/>
    </row>
    <row r="896" spans="19:158">
      <c r="S896" s="7"/>
      <c r="BB896" s="7"/>
      <c r="CF896" s="7"/>
      <c r="CG896" s="7"/>
      <c r="CH896" s="7"/>
      <c r="DN896" s="7"/>
      <c r="EI896" s="7"/>
      <c r="FB896" s="7"/>
    </row>
    <row r="897" spans="19:158">
      <c r="S897" s="7"/>
      <c r="BB897" s="7"/>
      <c r="CF897" s="7"/>
      <c r="CG897" s="7"/>
      <c r="CH897" s="7"/>
      <c r="DN897" s="7"/>
      <c r="EI897" s="7"/>
      <c r="FB897" s="7"/>
    </row>
    <row r="898" spans="19:158">
      <c r="S898" s="7"/>
      <c r="BB898" s="7"/>
      <c r="CF898" s="7"/>
      <c r="CG898" s="7"/>
      <c r="CH898" s="7"/>
      <c r="DN898" s="7"/>
      <c r="EI898" s="7"/>
      <c r="FB898" s="7"/>
    </row>
    <row r="899" spans="19:158">
      <c r="S899" s="7"/>
      <c r="BB899" s="7"/>
      <c r="CF899" s="7"/>
      <c r="CG899" s="7"/>
      <c r="CH899" s="7"/>
      <c r="DN899" s="7"/>
      <c r="EI899" s="7"/>
      <c r="FB899" s="7"/>
    </row>
    <row r="900" spans="19:158">
      <c r="S900" s="7"/>
      <c r="BB900" s="7"/>
      <c r="CF900" s="7"/>
      <c r="CG900" s="7"/>
      <c r="CH900" s="7"/>
      <c r="DN900" s="7"/>
      <c r="EI900" s="7"/>
      <c r="FB900" s="7"/>
    </row>
    <row r="901" spans="19:158">
      <c r="S901" s="7"/>
      <c r="BB901" s="7"/>
      <c r="CF901" s="7"/>
      <c r="CG901" s="7"/>
      <c r="CH901" s="7"/>
      <c r="DN901" s="7"/>
      <c r="EI901" s="7"/>
      <c r="FB901" s="7"/>
    </row>
    <row r="902" spans="19:158">
      <c r="S902" s="7"/>
      <c r="BB902" s="7"/>
      <c r="CF902" s="7"/>
      <c r="CG902" s="7"/>
      <c r="CH902" s="7"/>
      <c r="DN902" s="7"/>
      <c r="EI902" s="7"/>
      <c r="FB902" s="7"/>
    </row>
    <row r="903" spans="19:158">
      <c r="S903" s="7"/>
      <c r="BB903" s="7"/>
      <c r="CF903" s="7"/>
      <c r="CG903" s="7"/>
      <c r="CH903" s="7"/>
      <c r="DN903" s="7"/>
      <c r="EI903" s="7"/>
      <c r="FB903" s="7"/>
    </row>
    <row r="904" spans="19:158">
      <c r="S904" s="7"/>
      <c r="BB904" s="7"/>
      <c r="CF904" s="7"/>
      <c r="CG904" s="7"/>
      <c r="CH904" s="7"/>
      <c r="DN904" s="7"/>
      <c r="EI904" s="7"/>
      <c r="FB904" s="7"/>
    </row>
    <row r="905" spans="19:158">
      <c r="S905" s="7"/>
      <c r="BB905" s="7"/>
      <c r="CF905" s="7"/>
      <c r="CG905" s="7"/>
      <c r="CH905" s="7"/>
      <c r="DN905" s="7"/>
      <c r="EI905" s="7"/>
      <c r="FB905" s="7"/>
    </row>
    <row r="906" spans="19:158">
      <c r="S906" s="7"/>
      <c r="BB906" s="7"/>
      <c r="CF906" s="7"/>
      <c r="CG906" s="7"/>
      <c r="CH906" s="7"/>
      <c r="DN906" s="7"/>
      <c r="EI906" s="7"/>
      <c r="FB906" s="7"/>
    </row>
    <row r="907" spans="19:158">
      <c r="S907" s="7"/>
      <c r="BB907" s="7"/>
      <c r="CF907" s="7"/>
      <c r="CG907" s="7"/>
      <c r="CH907" s="7"/>
      <c r="DN907" s="7"/>
      <c r="EI907" s="7"/>
      <c r="FB907" s="7"/>
    </row>
    <row r="908" spans="19:158">
      <c r="S908" s="7"/>
      <c r="BB908" s="7"/>
      <c r="CF908" s="7"/>
      <c r="CG908" s="7"/>
      <c r="CH908" s="7"/>
      <c r="DN908" s="7"/>
      <c r="EI908" s="7"/>
      <c r="FB908" s="7"/>
    </row>
    <row r="909" spans="19:158">
      <c r="S909" s="7"/>
      <c r="BB909" s="7"/>
      <c r="CF909" s="7"/>
      <c r="CG909" s="7"/>
      <c r="CH909" s="7"/>
      <c r="DN909" s="7"/>
      <c r="EI909" s="7"/>
      <c r="FB909" s="7"/>
    </row>
    <row r="910" spans="19:158">
      <c r="S910" s="7"/>
      <c r="BB910" s="7"/>
      <c r="CF910" s="7"/>
      <c r="CG910" s="7"/>
      <c r="CH910" s="7"/>
      <c r="DN910" s="7"/>
      <c r="EI910" s="7"/>
      <c r="FB910" s="7"/>
    </row>
    <row r="911" spans="19:158">
      <c r="S911" s="7"/>
      <c r="BB911" s="7"/>
      <c r="CF911" s="7"/>
      <c r="CG911" s="7"/>
      <c r="CH911" s="7"/>
      <c r="DN911" s="7"/>
      <c r="EI911" s="7"/>
      <c r="FB911" s="7"/>
    </row>
    <row r="912" spans="19:158">
      <c r="S912" s="7"/>
      <c r="BB912" s="7"/>
      <c r="CF912" s="7"/>
      <c r="CG912" s="7"/>
      <c r="CH912" s="7"/>
      <c r="DN912" s="7"/>
      <c r="EI912" s="7"/>
      <c r="FB912" s="7"/>
    </row>
    <row r="913" spans="19:158">
      <c r="S913" s="7"/>
      <c r="BB913" s="7"/>
      <c r="CF913" s="7"/>
      <c r="CG913" s="7"/>
      <c r="CH913" s="7"/>
      <c r="DN913" s="7"/>
      <c r="EI913" s="7"/>
      <c r="FB913" s="7"/>
    </row>
    <row r="914" spans="19:158">
      <c r="S914" s="7"/>
      <c r="BB914" s="7"/>
      <c r="CF914" s="7"/>
      <c r="CG914" s="7"/>
      <c r="CH914" s="7"/>
      <c r="DN914" s="7"/>
      <c r="EI914" s="7"/>
      <c r="FB914" s="7"/>
    </row>
    <row r="915" spans="19:158">
      <c r="S915" s="7"/>
      <c r="BB915" s="7"/>
      <c r="CF915" s="7"/>
      <c r="CG915" s="7"/>
      <c r="CH915" s="7"/>
      <c r="DN915" s="7"/>
      <c r="EI915" s="7"/>
      <c r="FB915" s="7"/>
    </row>
    <row r="916" spans="19:158">
      <c r="S916" s="7"/>
      <c r="BB916" s="7"/>
      <c r="CF916" s="7"/>
      <c r="CG916" s="7"/>
      <c r="CH916" s="7"/>
      <c r="DN916" s="7"/>
      <c r="EI916" s="7"/>
      <c r="FB916" s="7"/>
    </row>
    <row r="917" spans="19:158">
      <c r="S917" s="7"/>
      <c r="BB917" s="7"/>
      <c r="CF917" s="7"/>
      <c r="CG917" s="7"/>
      <c r="CH917" s="7"/>
      <c r="DN917" s="7"/>
      <c r="EI917" s="7"/>
      <c r="FB917" s="7"/>
    </row>
    <row r="918" spans="19:158">
      <c r="S918" s="7"/>
      <c r="BB918" s="7"/>
      <c r="CF918" s="7"/>
      <c r="CG918" s="7"/>
      <c r="CH918" s="7"/>
      <c r="DN918" s="7"/>
      <c r="EI918" s="7"/>
      <c r="FB918" s="7"/>
    </row>
    <row r="919" spans="19:158">
      <c r="S919" s="7"/>
      <c r="BB919" s="7"/>
      <c r="CF919" s="7"/>
      <c r="CG919" s="7"/>
      <c r="CH919" s="7"/>
      <c r="DN919" s="7"/>
      <c r="EI919" s="7"/>
      <c r="FB919" s="7"/>
    </row>
    <row r="920" spans="19:158">
      <c r="S920" s="7"/>
      <c r="BB920" s="7"/>
      <c r="CF920" s="7"/>
      <c r="CG920" s="7"/>
      <c r="CH920" s="7"/>
      <c r="DN920" s="7"/>
      <c r="EI920" s="7"/>
      <c r="FB920" s="7"/>
    </row>
    <row r="921" spans="19:158">
      <c r="S921" s="7"/>
      <c r="BB921" s="7"/>
      <c r="CF921" s="7"/>
      <c r="CG921" s="7"/>
      <c r="CH921" s="7"/>
      <c r="DN921" s="7"/>
      <c r="EI921" s="7"/>
      <c r="FB921" s="7"/>
    </row>
    <row r="922" spans="19:158">
      <c r="S922" s="7"/>
      <c r="BB922" s="7"/>
      <c r="CF922" s="7"/>
      <c r="CG922" s="7"/>
      <c r="CH922" s="7"/>
      <c r="DN922" s="7"/>
      <c r="EI922" s="7"/>
      <c r="FB922" s="7"/>
    </row>
    <row r="923" spans="19:158">
      <c r="S923" s="7"/>
      <c r="BB923" s="7"/>
      <c r="CF923" s="7"/>
      <c r="CG923" s="7"/>
      <c r="CH923" s="7"/>
      <c r="DN923" s="7"/>
      <c r="EI923" s="7"/>
      <c r="FB923" s="7"/>
    </row>
    <row r="924" spans="19:158">
      <c r="S924" s="7"/>
      <c r="BB924" s="7"/>
      <c r="CF924" s="7"/>
      <c r="CG924" s="7"/>
      <c r="CH924" s="7"/>
      <c r="DN924" s="7"/>
      <c r="EI924" s="7"/>
      <c r="FB924" s="7"/>
    </row>
    <row r="925" spans="19:158">
      <c r="S925" s="7"/>
      <c r="BB925" s="7"/>
      <c r="CF925" s="7"/>
      <c r="CG925" s="7"/>
      <c r="CH925" s="7"/>
      <c r="DN925" s="7"/>
      <c r="EI925" s="7"/>
      <c r="FB925" s="7"/>
    </row>
    <row r="926" spans="19:158">
      <c r="S926" s="7"/>
      <c r="BB926" s="7"/>
      <c r="CF926" s="7"/>
      <c r="CG926" s="7"/>
      <c r="CH926" s="7"/>
      <c r="DN926" s="7"/>
      <c r="EI926" s="7"/>
      <c r="FB926" s="7"/>
    </row>
    <row r="927" spans="19:158">
      <c r="S927" s="7"/>
      <c r="BB927" s="7"/>
      <c r="CF927" s="7"/>
      <c r="CG927" s="7"/>
      <c r="CH927" s="7"/>
      <c r="DN927" s="7"/>
      <c r="EI927" s="7"/>
      <c r="FB927" s="7"/>
    </row>
    <row r="928" spans="19:158">
      <c r="S928" s="7"/>
      <c r="BB928" s="7"/>
      <c r="CF928" s="7"/>
      <c r="CG928" s="7"/>
      <c r="CH928" s="7"/>
      <c r="DN928" s="7"/>
      <c r="EI928" s="7"/>
      <c r="FB928" s="7"/>
    </row>
    <row r="929" spans="19:158">
      <c r="S929" s="7"/>
      <c r="BB929" s="7"/>
      <c r="CF929" s="7"/>
      <c r="CG929" s="7"/>
      <c r="CH929" s="7"/>
      <c r="DN929" s="7"/>
      <c r="EI929" s="7"/>
      <c r="FB929" s="7"/>
    </row>
    <row r="930" spans="19:158">
      <c r="S930" s="7"/>
      <c r="BB930" s="7"/>
      <c r="CF930" s="7"/>
      <c r="CG930" s="7"/>
      <c r="CH930" s="7"/>
      <c r="DN930" s="7"/>
      <c r="EI930" s="7"/>
      <c r="FB930" s="7"/>
    </row>
    <row r="931" spans="19:158">
      <c r="S931" s="7"/>
      <c r="BB931" s="7"/>
      <c r="CF931" s="7"/>
      <c r="CG931" s="7"/>
      <c r="CH931" s="7"/>
      <c r="DN931" s="7"/>
      <c r="EI931" s="7"/>
      <c r="FB931" s="7"/>
    </row>
    <row r="932" spans="19:158">
      <c r="S932" s="7"/>
      <c r="BB932" s="7"/>
      <c r="CF932" s="7"/>
      <c r="CG932" s="7"/>
      <c r="CH932" s="7"/>
      <c r="DN932" s="7"/>
      <c r="EI932" s="7"/>
      <c r="FB932" s="7"/>
    </row>
    <row r="933" spans="19:158">
      <c r="S933" s="7"/>
      <c r="BB933" s="7"/>
      <c r="CF933" s="7"/>
      <c r="CG933" s="7"/>
      <c r="CH933" s="7"/>
      <c r="DN933" s="7"/>
      <c r="EI933" s="7"/>
      <c r="FB933" s="7"/>
    </row>
    <row r="934" spans="19:158">
      <c r="S934" s="7"/>
      <c r="BB934" s="7"/>
      <c r="CF934" s="7"/>
      <c r="CG934" s="7"/>
      <c r="CH934" s="7"/>
      <c r="DN934" s="7"/>
      <c r="EI934" s="7"/>
      <c r="FB934" s="7"/>
    </row>
    <row r="935" spans="19:158">
      <c r="S935" s="7"/>
      <c r="BB935" s="7"/>
      <c r="CF935" s="7"/>
      <c r="CG935" s="7"/>
      <c r="CH935" s="7"/>
      <c r="DN935" s="7"/>
      <c r="EI935" s="7"/>
      <c r="FB935" s="7"/>
    </row>
    <row r="936" spans="19:158">
      <c r="S936" s="7"/>
      <c r="BB936" s="7"/>
      <c r="CF936" s="7"/>
      <c r="CG936" s="7"/>
      <c r="CH936" s="7"/>
      <c r="DN936" s="7"/>
      <c r="EI936" s="7"/>
      <c r="FB936" s="7"/>
    </row>
    <row r="937" spans="19:158">
      <c r="S937" s="7"/>
      <c r="BB937" s="7"/>
      <c r="CF937" s="7"/>
      <c r="CG937" s="7"/>
      <c r="CH937" s="7"/>
      <c r="DN937" s="7"/>
      <c r="EI937" s="7"/>
      <c r="FB937" s="7"/>
    </row>
    <row r="938" spans="19:158">
      <c r="S938" s="7"/>
      <c r="BB938" s="7"/>
      <c r="CF938" s="7"/>
      <c r="CG938" s="7"/>
      <c r="CH938" s="7"/>
      <c r="DN938" s="7"/>
      <c r="EI938" s="7"/>
      <c r="FB938" s="7"/>
    </row>
    <row r="939" spans="19:158">
      <c r="S939" s="7"/>
      <c r="BB939" s="7"/>
      <c r="CF939" s="7"/>
      <c r="CG939" s="7"/>
      <c r="CH939" s="7"/>
      <c r="DN939" s="7"/>
      <c r="EI939" s="7"/>
      <c r="FB939" s="7"/>
    </row>
    <row r="940" spans="19:158">
      <c r="S940" s="7"/>
      <c r="BB940" s="7"/>
      <c r="CF940" s="7"/>
      <c r="CG940" s="7"/>
      <c r="CH940" s="7"/>
      <c r="DN940" s="7"/>
      <c r="EI940" s="7"/>
      <c r="FB940" s="7"/>
    </row>
    <row r="941" spans="19:158">
      <c r="S941" s="7"/>
      <c r="BB941" s="7"/>
      <c r="CF941" s="7"/>
      <c r="CG941" s="7"/>
      <c r="CH941" s="7"/>
      <c r="DN941" s="7"/>
      <c r="EI941" s="7"/>
      <c r="FB941" s="7"/>
    </row>
    <row r="942" spans="19:158">
      <c r="S942" s="7"/>
      <c r="BB942" s="7"/>
      <c r="CF942" s="7"/>
      <c r="CG942" s="7"/>
      <c r="CH942" s="7"/>
      <c r="DN942" s="7"/>
      <c r="EI942" s="7"/>
      <c r="FB942" s="7"/>
    </row>
    <row r="943" spans="19:158">
      <c r="S943" s="7"/>
      <c r="BB943" s="7"/>
      <c r="CF943" s="7"/>
      <c r="CG943" s="7"/>
      <c r="CH943" s="7"/>
      <c r="DN943" s="7"/>
      <c r="EI943" s="7"/>
      <c r="FB943" s="7"/>
    </row>
    <row r="944" spans="19:158">
      <c r="S944" s="7"/>
      <c r="BB944" s="7"/>
      <c r="CF944" s="7"/>
      <c r="CG944" s="7"/>
      <c r="CH944" s="7"/>
      <c r="DN944" s="7"/>
      <c r="EI944" s="7"/>
      <c r="FB944" s="7"/>
    </row>
    <row r="945" spans="19:158">
      <c r="S945" s="7"/>
      <c r="BB945" s="7"/>
      <c r="CF945" s="7"/>
      <c r="CG945" s="7"/>
      <c r="CH945" s="7"/>
      <c r="DN945" s="7"/>
      <c r="EI945" s="7"/>
      <c r="FB945" s="7"/>
    </row>
    <row r="946" spans="19:158">
      <c r="S946" s="7"/>
      <c r="BB946" s="7"/>
      <c r="CF946" s="7"/>
      <c r="CG946" s="7"/>
      <c r="CH946" s="7"/>
      <c r="DN946" s="7"/>
      <c r="EI946" s="7"/>
      <c r="FB946" s="7"/>
    </row>
    <row r="947" spans="19:158">
      <c r="S947" s="7"/>
      <c r="BB947" s="7"/>
      <c r="CF947" s="7"/>
      <c r="CG947" s="7"/>
      <c r="CH947" s="7"/>
      <c r="DN947" s="7"/>
      <c r="EI947" s="7"/>
      <c r="FB947" s="7"/>
    </row>
    <row r="948" spans="19:158">
      <c r="S948" s="7"/>
      <c r="BB948" s="7"/>
      <c r="CF948" s="7"/>
      <c r="CG948" s="7"/>
      <c r="CH948" s="7"/>
      <c r="DN948" s="7"/>
      <c r="EI948" s="7"/>
      <c r="FB948" s="7"/>
    </row>
    <row r="949" spans="19:158">
      <c r="S949" s="7"/>
      <c r="BB949" s="7"/>
      <c r="CF949" s="7"/>
      <c r="CG949" s="7"/>
      <c r="CH949" s="7"/>
      <c r="DN949" s="7"/>
      <c r="EI949" s="7"/>
      <c r="FB949" s="7"/>
    </row>
    <row r="950" spans="19:158">
      <c r="S950" s="7"/>
      <c r="BB950" s="7"/>
      <c r="CF950" s="7"/>
      <c r="CG950" s="7"/>
      <c r="CH950" s="7"/>
      <c r="DN950" s="7"/>
      <c r="EI950" s="7"/>
      <c r="FB950" s="7"/>
    </row>
    <row r="951" spans="19:158">
      <c r="S951" s="7"/>
      <c r="BB951" s="7"/>
      <c r="CF951" s="7"/>
      <c r="CG951" s="7"/>
      <c r="CH951" s="7"/>
      <c r="DN951" s="7"/>
      <c r="EI951" s="7"/>
      <c r="FB951" s="7"/>
    </row>
    <row r="952" spans="19:158">
      <c r="S952" s="7"/>
      <c r="BB952" s="7"/>
      <c r="CF952" s="7"/>
      <c r="CG952" s="7"/>
      <c r="CH952" s="7"/>
      <c r="DN952" s="7"/>
      <c r="EI952" s="7"/>
      <c r="FB952" s="7"/>
    </row>
    <row r="953" spans="19:158">
      <c r="S953" s="7"/>
      <c r="BB953" s="7"/>
      <c r="CF953" s="7"/>
      <c r="CG953" s="7"/>
      <c r="CH953" s="7"/>
      <c r="DN953" s="7"/>
      <c r="EI953" s="7"/>
      <c r="FB953" s="7"/>
    </row>
    <row r="954" spans="19:158">
      <c r="S954" s="7"/>
      <c r="BB954" s="7"/>
      <c r="CF954" s="7"/>
      <c r="CG954" s="7"/>
      <c r="CH954" s="7"/>
      <c r="DN954" s="7"/>
      <c r="EI954" s="7"/>
      <c r="FB954" s="7"/>
    </row>
    <row r="955" spans="19:158">
      <c r="S955" s="7"/>
      <c r="BB955" s="7"/>
      <c r="CF955" s="7"/>
      <c r="CG955" s="7"/>
      <c r="CH955" s="7"/>
      <c r="DN955" s="7"/>
      <c r="EI955" s="7"/>
      <c r="FB955" s="7"/>
    </row>
    <row r="956" spans="19:158">
      <c r="S956" s="7"/>
      <c r="BB956" s="7"/>
      <c r="CF956" s="7"/>
      <c r="CG956" s="7"/>
      <c r="CH956" s="7"/>
      <c r="DN956" s="7"/>
      <c r="EI956" s="7"/>
      <c r="FB956" s="7"/>
    </row>
    <row r="957" spans="19:158">
      <c r="S957" s="7"/>
      <c r="BB957" s="7"/>
      <c r="CF957" s="7"/>
      <c r="CG957" s="7"/>
      <c r="CH957" s="7"/>
      <c r="DN957" s="7"/>
      <c r="EI957" s="7"/>
      <c r="FB957" s="7"/>
    </row>
    <row r="958" spans="19:158">
      <c r="S958" s="7"/>
      <c r="BB958" s="7"/>
      <c r="CF958" s="7"/>
      <c r="CG958" s="7"/>
      <c r="CH958" s="7"/>
      <c r="DN958" s="7"/>
      <c r="EI958" s="7"/>
      <c r="FB958" s="7"/>
    </row>
    <row r="959" spans="19:158">
      <c r="S959" s="7"/>
      <c r="BB959" s="7"/>
      <c r="CF959" s="7"/>
      <c r="CG959" s="7"/>
      <c r="CH959" s="7"/>
      <c r="DN959" s="7"/>
      <c r="EI959" s="7"/>
      <c r="FB959" s="7"/>
    </row>
    <row r="960" spans="19:158">
      <c r="S960" s="7"/>
      <c r="BB960" s="7"/>
      <c r="CF960" s="7"/>
      <c r="CG960" s="7"/>
      <c r="CH960" s="7"/>
      <c r="DN960" s="7"/>
      <c r="EI960" s="7"/>
      <c r="FB960" s="7"/>
    </row>
    <row r="961" spans="19:158">
      <c r="S961" s="7"/>
      <c r="BB961" s="7"/>
      <c r="CF961" s="7"/>
      <c r="CG961" s="7"/>
      <c r="CH961" s="7"/>
      <c r="DN961" s="7"/>
      <c r="EI961" s="7"/>
      <c r="FB961" s="7"/>
    </row>
    <row r="962" spans="19:158">
      <c r="S962" s="7"/>
      <c r="BB962" s="7"/>
      <c r="CF962" s="7"/>
      <c r="CG962" s="7"/>
      <c r="CH962" s="7"/>
      <c r="DN962" s="7"/>
      <c r="EI962" s="7"/>
      <c r="FB962" s="7"/>
    </row>
    <row r="963" spans="19:158">
      <c r="S963" s="7"/>
      <c r="BB963" s="7"/>
      <c r="CF963" s="7"/>
      <c r="CG963" s="7"/>
      <c r="CH963" s="7"/>
      <c r="DN963" s="7"/>
      <c r="EI963" s="7"/>
      <c r="FB963" s="7"/>
    </row>
    <row r="964" spans="19:158">
      <c r="S964" s="7"/>
      <c r="BB964" s="7"/>
      <c r="CF964" s="7"/>
      <c r="CG964" s="7"/>
      <c r="CH964" s="7"/>
      <c r="DN964" s="7"/>
      <c r="EI964" s="7"/>
      <c r="FB964" s="7"/>
    </row>
    <row r="965" spans="19:158">
      <c r="S965" s="7"/>
      <c r="BB965" s="7"/>
      <c r="CF965" s="7"/>
      <c r="CG965" s="7"/>
      <c r="CH965" s="7"/>
      <c r="DN965" s="7"/>
      <c r="EI965" s="7"/>
      <c r="FB965" s="7"/>
    </row>
    <row r="966" spans="19:158">
      <c r="S966" s="7"/>
      <c r="BB966" s="7"/>
      <c r="CF966" s="7"/>
      <c r="CG966" s="7"/>
      <c r="CH966" s="7"/>
      <c r="DN966" s="7"/>
      <c r="EI966" s="7"/>
      <c r="FB966" s="7"/>
    </row>
    <row r="967" spans="19:158">
      <c r="S967" s="7"/>
      <c r="BB967" s="7"/>
      <c r="CF967" s="7"/>
      <c r="CG967" s="7"/>
      <c r="CH967" s="7"/>
      <c r="DN967" s="7"/>
      <c r="EI967" s="7"/>
      <c r="FB967" s="7"/>
    </row>
    <row r="968" spans="19:158">
      <c r="S968" s="7"/>
      <c r="BB968" s="7"/>
      <c r="CF968" s="7"/>
      <c r="CG968" s="7"/>
      <c r="CH968" s="7"/>
      <c r="DN968" s="7"/>
      <c r="EI968" s="7"/>
      <c r="FB968" s="7"/>
    </row>
    <row r="969" spans="19:158">
      <c r="S969" s="7"/>
      <c r="BB969" s="7"/>
      <c r="CF969" s="7"/>
      <c r="CG969" s="7"/>
      <c r="CH969" s="7"/>
      <c r="DN969" s="7"/>
      <c r="EI969" s="7"/>
      <c r="FB969" s="7"/>
    </row>
    <row r="970" spans="19:158">
      <c r="S970" s="7"/>
      <c r="BB970" s="7"/>
      <c r="CF970" s="7"/>
      <c r="CG970" s="7"/>
      <c r="CH970" s="7"/>
      <c r="DN970" s="7"/>
      <c r="EI970" s="7"/>
      <c r="FB970" s="7"/>
    </row>
    <row r="971" spans="19:158">
      <c r="S971" s="7"/>
      <c r="BB971" s="7"/>
      <c r="CF971" s="7"/>
      <c r="CG971" s="7"/>
      <c r="CH971" s="7"/>
      <c r="DN971" s="7"/>
      <c r="EI971" s="7"/>
      <c r="FB971" s="7"/>
    </row>
    <row r="972" spans="19:158">
      <c r="S972" s="7"/>
      <c r="BB972" s="7"/>
      <c r="CF972" s="7"/>
      <c r="CG972" s="7"/>
      <c r="CH972" s="7"/>
      <c r="DN972" s="7"/>
      <c r="EI972" s="7"/>
      <c r="FB972" s="7"/>
    </row>
    <row r="973" spans="19:158">
      <c r="S973" s="7"/>
      <c r="BB973" s="7"/>
      <c r="CF973" s="7"/>
      <c r="CG973" s="7"/>
      <c r="CH973" s="7"/>
      <c r="DN973" s="7"/>
      <c r="EI973" s="7"/>
      <c r="FB973" s="7"/>
    </row>
    <row r="974" spans="19:158">
      <c r="S974" s="7"/>
      <c r="BB974" s="7"/>
      <c r="CF974" s="7"/>
      <c r="CG974" s="7"/>
      <c r="CH974" s="7"/>
      <c r="DN974" s="7"/>
      <c r="EI974" s="7"/>
      <c r="FB974" s="7"/>
    </row>
    <row r="975" spans="19:158">
      <c r="S975" s="7"/>
      <c r="BB975" s="7"/>
      <c r="CF975" s="7"/>
      <c r="CG975" s="7"/>
      <c r="CH975" s="7"/>
      <c r="DN975" s="7"/>
      <c r="EI975" s="7"/>
      <c r="FB975" s="7"/>
    </row>
    <row r="976" spans="19:158">
      <c r="S976" s="7"/>
      <c r="BB976" s="7"/>
      <c r="CF976" s="7"/>
      <c r="CG976" s="7"/>
      <c r="CH976" s="7"/>
      <c r="DN976" s="7"/>
      <c r="EI976" s="7"/>
      <c r="FB976" s="7"/>
    </row>
    <row r="977" spans="19:158">
      <c r="S977" s="7"/>
      <c r="BB977" s="7"/>
      <c r="CF977" s="7"/>
      <c r="CG977" s="7"/>
      <c r="CH977" s="7"/>
      <c r="DN977" s="7"/>
      <c r="EI977" s="7"/>
      <c r="FB977" s="7"/>
    </row>
    <row r="978" spans="19:158">
      <c r="S978" s="7"/>
      <c r="BB978" s="7"/>
      <c r="CF978" s="7"/>
      <c r="CG978" s="7"/>
      <c r="CH978" s="7"/>
      <c r="DN978" s="7"/>
      <c r="EI978" s="7"/>
      <c r="FB978" s="7"/>
    </row>
    <row r="979" spans="19:158">
      <c r="S979" s="7"/>
      <c r="BB979" s="7"/>
      <c r="CF979" s="7"/>
      <c r="CG979" s="7"/>
      <c r="CH979" s="7"/>
      <c r="DN979" s="7"/>
      <c r="EI979" s="7"/>
      <c r="FB979" s="7"/>
    </row>
    <row r="980" spans="19:158">
      <c r="S980" s="7"/>
      <c r="BB980" s="7"/>
      <c r="CF980" s="7"/>
      <c r="CG980" s="7"/>
      <c r="CH980" s="7"/>
      <c r="DN980" s="7"/>
      <c r="EI980" s="7"/>
      <c r="FB980" s="7"/>
    </row>
    <row r="981" spans="19:158">
      <c r="S981" s="7"/>
      <c r="BB981" s="7"/>
      <c r="CF981" s="7"/>
      <c r="CG981" s="7"/>
      <c r="CH981" s="7"/>
      <c r="DN981" s="7"/>
      <c r="EI981" s="7"/>
      <c r="FB981" s="7"/>
    </row>
    <row r="982" spans="19:158">
      <c r="S982" s="7"/>
      <c r="BB982" s="7"/>
      <c r="CF982" s="7"/>
      <c r="CG982" s="7"/>
      <c r="CH982" s="7"/>
      <c r="DN982" s="7"/>
      <c r="EI982" s="7"/>
      <c r="FB982" s="7"/>
    </row>
    <row r="983" spans="19:158">
      <c r="S983" s="7"/>
      <c r="BB983" s="7"/>
      <c r="CF983" s="7"/>
      <c r="CG983" s="7"/>
      <c r="CH983" s="7"/>
      <c r="DN983" s="7"/>
      <c r="EI983" s="7"/>
      <c r="FB983" s="7"/>
    </row>
    <row r="984" spans="19:158">
      <c r="S984" s="7"/>
      <c r="BB984" s="7"/>
      <c r="CF984" s="7"/>
      <c r="CG984" s="7"/>
      <c r="CH984" s="7"/>
      <c r="DN984" s="7"/>
      <c r="EI984" s="7"/>
      <c r="FB984" s="7"/>
    </row>
    <row r="985" spans="19:158">
      <c r="S985" s="7"/>
      <c r="BB985" s="7"/>
      <c r="CF985" s="7"/>
      <c r="CG985" s="7"/>
      <c r="CH985" s="7"/>
      <c r="DN985" s="7"/>
      <c r="EI985" s="7"/>
      <c r="FB985" s="7"/>
    </row>
    <row r="986" spans="19:158">
      <c r="S986" s="7"/>
      <c r="BB986" s="7"/>
      <c r="CF986" s="7"/>
      <c r="CG986" s="7"/>
      <c r="CH986" s="7"/>
      <c r="DN986" s="7"/>
      <c r="EI986" s="7"/>
      <c r="FB986" s="7"/>
    </row>
    <row r="987" spans="19:158">
      <c r="S987" s="7"/>
      <c r="BB987" s="7"/>
      <c r="CF987" s="7"/>
      <c r="CG987" s="7"/>
      <c r="CH987" s="7"/>
      <c r="DN987" s="7"/>
      <c r="EI987" s="7"/>
      <c r="FB987" s="7"/>
    </row>
    <row r="988" spans="19:158">
      <c r="S988" s="7"/>
      <c r="BB988" s="7"/>
      <c r="CF988" s="7"/>
      <c r="CG988" s="7"/>
      <c r="CH988" s="7"/>
      <c r="DN988" s="7"/>
      <c r="EI988" s="7"/>
      <c r="FB988" s="7"/>
    </row>
    <row r="989" spans="19:158">
      <c r="S989" s="7"/>
      <c r="BB989" s="7"/>
      <c r="CF989" s="7"/>
      <c r="CG989" s="7"/>
      <c r="CH989" s="7"/>
      <c r="DN989" s="7"/>
      <c r="EI989" s="7"/>
      <c r="FB989" s="7"/>
    </row>
    <row r="990" spans="19:158">
      <c r="S990" s="7"/>
      <c r="BB990" s="7"/>
      <c r="CF990" s="7"/>
      <c r="CG990" s="7"/>
      <c r="CH990" s="7"/>
      <c r="DN990" s="7"/>
      <c r="EI990" s="7"/>
      <c r="FB990" s="7"/>
    </row>
    <row r="991" spans="19:158">
      <c r="S991" s="7"/>
      <c r="BB991" s="7"/>
      <c r="CF991" s="7"/>
      <c r="CG991" s="7"/>
      <c r="CH991" s="7"/>
      <c r="DN991" s="7"/>
      <c r="EI991" s="7"/>
      <c r="FB991" s="7"/>
    </row>
    <row r="992" spans="19:158">
      <c r="S992" s="7"/>
      <c r="BB992" s="7"/>
      <c r="CF992" s="7"/>
      <c r="CG992" s="7"/>
      <c r="CH992" s="7"/>
      <c r="DN992" s="7"/>
      <c r="EI992" s="7"/>
      <c r="FB992" s="7"/>
    </row>
    <row r="993" spans="19:158">
      <c r="S993" s="7"/>
      <c r="BB993" s="7"/>
      <c r="CF993" s="7"/>
      <c r="CG993" s="7"/>
      <c r="CH993" s="7"/>
      <c r="DN993" s="7"/>
      <c r="EI993" s="7"/>
      <c r="FB993" s="7"/>
    </row>
    <row r="994" spans="19:158">
      <c r="S994" s="7"/>
      <c r="BB994" s="7"/>
      <c r="CF994" s="7"/>
      <c r="CG994" s="7"/>
      <c r="CH994" s="7"/>
      <c r="DN994" s="7"/>
      <c r="EI994" s="7"/>
      <c r="FB994" s="7"/>
    </row>
    <row r="995" spans="19:158">
      <c r="S995" s="7"/>
      <c r="BB995" s="7"/>
      <c r="CF995" s="7"/>
      <c r="CG995" s="7"/>
      <c r="CH995" s="7"/>
      <c r="DN995" s="7"/>
      <c r="EI995" s="7"/>
      <c r="FB995" s="7"/>
    </row>
    <row r="996" spans="19:158">
      <c r="S996" s="7"/>
      <c r="BB996" s="7"/>
      <c r="CF996" s="7"/>
      <c r="CG996" s="7"/>
      <c r="CH996" s="7"/>
      <c r="DN996" s="7"/>
      <c r="EI996" s="7"/>
      <c r="FB996" s="7"/>
    </row>
    <row r="997" spans="19:158">
      <c r="S997" s="7"/>
      <c r="BB997" s="7"/>
      <c r="CF997" s="7"/>
      <c r="CG997" s="7"/>
      <c r="CH997" s="7"/>
      <c r="DN997" s="7"/>
      <c r="EI997" s="7"/>
      <c r="FB997" s="7"/>
    </row>
    <row r="998" spans="19:158">
      <c r="S998" s="7"/>
      <c r="BB998" s="7"/>
      <c r="CF998" s="7"/>
      <c r="CG998" s="7"/>
      <c r="CH998" s="7"/>
      <c r="DN998" s="7"/>
      <c r="EI998" s="7"/>
      <c r="FB998" s="7"/>
    </row>
    <row r="999" spans="19:158">
      <c r="S999" s="7"/>
      <c r="BB999" s="7"/>
      <c r="CF999" s="7"/>
      <c r="CG999" s="7"/>
      <c r="CH999" s="7"/>
      <c r="DN999" s="7"/>
      <c r="EI999" s="7"/>
      <c r="FB999" s="7"/>
    </row>
    <row r="1000" spans="19:158">
      <c r="S1000" s="7"/>
      <c r="BB1000" s="7"/>
      <c r="CF1000" s="7"/>
      <c r="CG1000" s="7"/>
      <c r="CH1000" s="7"/>
      <c r="DN1000" s="7"/>
      <c r="EI1000" s="7"/>
      <c r="FB1000" s="7"/>
    </row>
    <row r="1001" spans="19:158">
      <c r="S1001" s="7"/>
      <c r="BB1001" s="7"/>
      <c r="CF1001" s="7"/>
      <c r="CG1001" s="7"/>
      <c r="CH1001" s="7"/>
      <c r="DN1001" s="7"/>
      <c r="EI1001" s="7"/>
      <c r="FB1001" s="7"/>
    </row>
    <row r="1002" spans="19:158">
      <c r="S1002" s="7"/>
      <c r="BB1002" s="7"/>
      <c r="CF1002" s="7"/>
      <c r="CG1002" s="7"/>
      <c r="CH1002" s="7"/>
      <c r="DN1002" s="7"/>
      <c r="EI1002" s="7"/>
      <c r="FB1002" s="7"/>
    </row>
    <row r="1003" spans="19:158">
      <c r="S1003" s="7"/>
      <c r="BB1003" s="7"/>
      <c r="CF1003" s="7"/>
      <c r="CG1003" s="7"/>
      <c r="CH1003" s="7"/>
      <c r="DN1003" s="7"/>
      <c r="EI1003" s="7"/>
      <c r="FB1003" s="7"/>
    </row>
    <row r="1004" spans="19:158">
      <c r="S1004" s="7"/>
      <c r="BB1004" s="7"/>
      <c r="CF1004" s="7"/>
      <c r="CG1004" s="7"/>
      <c r="CH1004" s="7"/>
      <c r="DN1004" s="7"/>
      <c r="EI1004" s="7"/>
      <c r="FB1004" s="7"/>
    </row>
    <row r="1005" spans="19:158">
      <c r="S1005" s="7"/>
      <c r="BB1005" s="7"/>
      <c r="CF1005" s="7"/>
      <c r="CG1005" s="7"/>
      <c r="CH1005" s="7"/>
      <c r="DN1005" s="7"/>
      <c r="EI1005" s="7"/>
      <c r="FB1005" s="7"/>
    </row>
    <row r="1006" spans="19:158">
      <c r="S1006" s="7"/>
      <c r="BB1006" s="7"/>
      <c r="CF1006" s="7"/>
      <c r="CG1006" s="7"/>
      <c r="CH1006" s="7"/>
      <c r="DN1006" s="7"/>
      <c r="EI1006" s="7"/>
      <c r="FB1006" s="7"/>
    </row>
    <row r="1007" spans="19:158">
      <c r="S1007" s="7"/>
      <c r="BB1007" s="7"/>
      <c r="CF1007" s="7"/>
      <c r="CG1007" s="7"/>
      <c r="CH1007" s="7"/>
      <c r="DN1007" s="7"/>
      <c r="EI1007" s="7"/>
      <c r="FB1007" s="7"/>
    </row>
  </sheetData>
  <phoneticPr fontId="3" type="noConversion"/>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dimension ref="A1:BQ1494"/>
  <sheetViews>
    <sheetView tabSelected="1" topLeftCell="Z1021" workbookViewId="0">
      <selection activeCell="AW1046" sqref="AW1046"/>
    </sheetView>
  </sheetViews>
  <sheetFormatPr defaultColWidth="8.125" defaultRowHeight="11.25"/>
  <cols>
    <col min="1" max="1" width="12.5" style="29" customWidth="1"/>
    <col min="2" max="2" width="18.75" style="180" customWidth="1"/>
    <col min="3" max="3" width="8.125" style="29"/>
    <col min="4" max="4" width="23.875" style="29" bestFit="1" customWidth="1"/>
    <col min="5" max="5" width="12.375" style="29" customWidth="1"/>
    <col min="6" max="11" width="5.625" style="29" customWidth="1"/>
    <col min="12" max="12" width="10.5" style="14" bestFit="1" customWidth="1"/>
    <col min="13" max="13" width="8.125" style="29"/>
    <col min="14" max="14" width="8.125" style="29" customWidth="1"/>
    <col min="15" max="15" width="10" style="14" customWidth="1"/>
    <col min="16" max="16" width="8.125" style="29" customWidth="1"/>
    <col min="17" max="18" width="8.125" style="29"/>
    <col min="19" max="19" width="9.75" style="29" bestFit="1" customWidth="1"/>
    <col min="20" max="20" width="9.75" style="29" customWidth="1"/>
    <col min="21" max="22" width="8.125" style="29" customWidth="1"/>
    <col min="23" max="23" width="9.25" style="29" customWidth="1"/>
    <col min="24" max="26" width="9" style="29" customWidth="1"/>
    <col min="27" max="27" width="8.125" style="29" customWidth="1"/>
    <col min="28" max="28" width="12.625" style="29" customWidth="1"/>
    <col min="29" max="32" width="9.375" style="185" customWidth="1"/>
    <col min="33" max="33" width="12.625" style="185" customWidth="1"/>
    <col min="34" max="37" width="7.5" style="185" customWidth="1"/>
    <col min="38" max="42" width="7.5" style="29" customWidth="1"/>
    <col min="43" max="47" width="8.625" style="29" customWidth="1"/>
    <col min="48" max="49" width="8.625" style="14" customWidth="1"/>
    <col min="50" max="59" width="8.625" style="29" customWidth="1"/>
    <col min="60" max="60" width="8.625" style="48" customWidth="1"/>
    <col min="61" max="61" width="8.125" style="33"/>
    <col min="62" max="62" width="17.25" style="29" bestFit="1" customWidth="1"/>
    <col min="63" max="16384" width="8.125" style="29"/>
  </cols>
  <sheetData>
    <row r="1" spans="1:60" ht="12" customHeight="1">
      <c r="A1" s="155" t="s">
        <v>396</v>
      </c>
      <c r="AP1" s="37"/>
    </row>
    <row r="2" spans="1:60" ht="12" customHeight="1">
      <c r="A2" s="155" t="s">
        <v>397</v>
      </c>
      <c r="C2" s="33"/>
      <c r="D2" s="33"/>
      <c r="E2" s="33"/>
      <c r="F2" s="33"/>
      <c r="G2" s="33"/>
      <c r="H2" s="33"/>
      <c r="I2" s="33"/>
      <c r="J2" s="33"/>
      <c r="K2" s="33"/>
      <c r="L2" s="164"/>
      <c r="M2" s="33"/>
      <c r="N2" s="33"/>
      <c r="O2" s="164"/>
      <c r="P2" s="33"/>
      <c r="Q2" s="33"/>
      <c r="R2" s="33"/>
      <c r="S2" s="33"/>
      <c r="T2" s="33"/>
      <c r="U2" s="33"/>
      <c r="V2" s="33"/>
      <c r="W2" s="33"/>
      <c r="X2" s="33"/>
      <c r="Y2" s="33"/>
      <c r="Z2" s="33"/>
      <c r="AA2" s="33"/>
      <c r="AB2" s="33"/>
      <c r="AC2" s="186"/>
      <c r="AD2" s="186"/>
      <c r="AE2" s="186"/>
      <c r="AF2" s="186"/>
      <c r="AG2" s="186"/>
      <c r="AH2" s="186"/>
      <c r="AI2" s="186"/>
      <c r="AJ2" s="186"/>
      <c r="AK2" s="186"/>
      <c r="AL2" s="33"/>
      <c r="AM2" s="33"/>
      <c r="AN2" s="33"/>
      <c r="AO2" s="33"/>
      <c r="AP2" s="37"/>
    </row>
    <row r="3" spans="1:60" ht="12" customHeight="1">
      <c r="B3" s="29"/>
      <c r="AP3" s="37"/>
      <c r="AU3" s="262" t="s">
        <v>437</v>
      </c>
      <c r="AV3" s="262"/>
      <c r="AW3" s="262"/>
    </row>
    <row r="4" spans="1:60" ht="12" customHeight="1">
      <c r="B4" s="29"/>
      <c r="AP4" s="37"/>
      <c r="AU4" s="158"/>
      <c r="AV4" s="159" t="str">
        <f t="array" ref="AV4:AV9">TRANSPOSE(数据总览!$P$51:$U$51)</f>
        <v>0星</v>
      </c>
      <c r="AW4" s="159" t="str">
        <f t="array" ref="AW4:AW9">TRANSPOSE(数据总览!$P$58:$U$58)</f>
        <v>7星</v>
      </c>
    </row>
    <row r="5" spans="1:60" ht="12" customHeight="1">
      <c r="AP5" s="37"/>
      <c r="AU5" s="158" t="str">
        <f t="array" ref="AU5:AU9">TRANSPOSE(数据总览!$Q$50:$U$50)</f>
        <v>绿</v>
      </c>
      <c r="AV5" s="159" t="str">
        <v/>
      </c>
      <c r="AW5" s="159" t="str">
        <v/>
      </c>
    </row>
    <row r="6" spans="1:60" ht="12" customHeight="1">
      <c r="AP6" s="37"/>
      <c r="AU6" s="158" t="str">
        <v>蓝</v>
      </c>
      <c r="AV6" s="159">
        <v>0.41062444157535871</v>
      </c>
      <c r="AW6" s="159">
        <v>1</v>
      </c>
    </row>
    <row r="7" spans="1:60" ht="12" customHeight="1">
      <c r="AP7" s="37"/>
      <c r="AU7" s="158" t="str">
        <v>紫</v>
      </c>
      <c r="AV7" s="159">
        <v>0.36019877456898458</v>
      </c>
      <c r="AW7" s="159">
        <v>1</v>
      </c>
    </row>
    <row r="8" spans="1:60" ht="12" customHeight="1">
      <c r="AP8" s="37"/>
      <c r="AU8" s="158" t="str">
        <v>橙</v>
      </c>
      <c r="AV8" s="159">
        <v>0.37868812513267913</v>
      </c>
      <c r="AW8" s="159">
        <v>1</v>
      </c>
    </row>
    <row r="9" spans="1:60" ht="12" customHeight="1">
      <c r="AP9" s="37"/>
      <c r="AU9" s="158" t="str">
        <v>红</v>
      </c>
      <c r="AV9" s="159">
        <v>0.38219843378651519</v>
      </c>
      <c r="AW9" s="159">
        <v>1</v>
      </c>
    </row>
    <row r="10" spans="1:60" ht="12" customHeight="1">
      <c r="AP10" s="37"/>
    </row>
    <row r="11" spans="1:60" ht="12" customHeight="1">
      <c r="AP11" s="37"/>
      <c r="AU11" s="262" t="s">
        <v>438</v>
      </c>
      <c r="AV11" s="262"/>
      <c r="AW11" s="262"/>
    </row>
    <row r="12" spans="1:60" ht="12" customHeight="1">
      <c r="AP12" s="37"/>
      <c r="AU12" s="159"/>
      <c r="AV12" s="159" t="str">
        <f t="array" ref="AV12:AV17">TRANSPOSE(数据总览!$P$72:$U$72)</f>
        <v>0星</v>
      </c>
      <c r="AW12" s="159" t="str">
        <f t="array" ref="AW12:AW17">TRANSPOSE(数据总览!$P$79:$U$79)</f>
        <v>7星</v>
      </c>
    </row>
    <row r="13" spans="1:60" ht="12" customHeight="1">
      <c r="AP13" s="37"/>
      <c r="AU13" s="159" t="str">
        <f t="array" ref="AU13:AU17">TRANSPOSE(数据总览!$Q$71:$U$71)</f>
        <v>绿</v>
      </c>
      <c r="AV13" s="159" t="str">
        <v/>
      </c>
      <c r="AW13" s="159" t="str">
        <v/>
      </c>
    </row>
    <row r="14" spans="1:60" ht="12" customHeight="1">
      <c r="A14" s="155" t="s">
        <v>398</v>
      </c>
      <c r="C14" s="33"/>
      <c r="D14" s="33"/>
      <c r="E14" s="33"/>
      <c r="F14" s="33"/>
      <c r="G14" s="33"/>
      <c r="H14" s="33"/>
      <c r="I14" s="33"/>
      <c r="J14" s="33"/>
      <c r="K14" s="33"/>
      <c r="L14" s="164"/>
      <c r="M14" s="33"/>
      <c r="N14" s="33"/>
      <c r="O14" s="164"/>
      <c r="P14" s="33"/>
      <c r="Q14" s="33"/>
      <c r="R14" s="33"/>
      <c r="S14" s="33"/>
      <c r="T14" s="33"/>
      <c r="U14" s="33"/>
      <c r="V14" s="33"/>
      <c r="W14" s="33"/>
      <c r="X14" s="33"/>
      <c r="Y14" s="33"/>
      <c r="Z14" s="33"/>
      <c r="AA14" s="33"/>
      <c r="AB14" s="33"/>
      <c r="AC14" s="186"/>
      <c r="AD14" s="186"/>
      <c r="AE14" s="186"/>
      <c r="AF14" s="186"/>
      <c r="AG14" s="186"/>
      <c r="AH14" s="186"/>
      <c r="AI14" s="186"/>
      <c r="AJ14" s="186"/>
      <c r="AK14" s="186"/>
      <c r="AL14" s="33"/>
      <c r="AM14" s="33"/>
      <c r="AN14" s="33"/>
      <c r="AO14" s="33"/>
      <c r="AP14" s="37"/>
      <c r="AU14" s="159" t="str">
        <v>蓝</v>
      </c>
      <c r="AV14" s="159">
        <v>0.15299371296438199</v>
      </c>
      <c r="AW14" s="159">
        <v>1</v>
      </c>
    </row>
    <row r="15" spans="1:60" ht="12" customHeight="1">
      <c r="F15" s="268" t="s">
        <v>399</v>
      </c>
      <c r="G15" s="268"/>
      <c r="H15" s="268"/>
      <c r="I15" s="268"/>
      <c r="O15" s="213" t="s">
        <v>975</v>
      </c>
      <c r="W15" s="29">
        <v>1</v>
      </c>
      <c r="X15" s="29">
        <v>2</v>
      </c>
      <c r="Y15" s="29">
        <v>3</v>
      </c>
      <c r="Z15" s="29">
        <v>4</v>
      </c>
      <c r="AC15" s="185">
        <v>1</v>
      </c>
      <c r="AD15" s="185">
        <v>2</v>
      </c>
      <c r="AE15" s="185">
        <v>3</v>
      </c>
      <c r="AF15" s="185">
        <v>4</v>
      </c>
      <c r="AH15" s="185">
        <v>1</v>
      </c>
      <c r="AI15" s="185">
        <v>2</v>
      </c>
      <c r="AJ15" s="185">
        <v>3</v>
      </c>
      <c r="AK15" s="185">
        <v>4</v>
      </c>
      <c r="AL15" s="29">
        <v>1</v>
      </c>
      <c r="AM15" s="29">
        <v>2</v>
      </c>
      <c r="AN15" s="29">
        <v>3</v>
      </c>
      <c r="AO15" s="29">
        <v>4</v>
      </c>
      <c r="AP15" s="37"/>
      <c r="AU15" s="159" t="str">
        <v>紫</v>
      </c>
      <c r="AV15" s="159">
        <v>0.18819145512960392</v>
      </c>
      <c r="AW15" s="159">
        <v>1</v>
      </c>
      <c r="AZ15" s="14"/>
      <c r="BA15" s="14"/>
      <c r="BF15" s="155"/>
      <c r="BG15" s="155"/>
      <c r="BH15" s="167"/>
    </row>
    <row r="16" spans="1:60" ht="12" customHeight="1">
      <c r="A16" s="216" t="s">
        <v>218</v>
      </c>
      <c r="B16" s="217" t="s">
        <v>400</v>
      </c>
      <c r="C16" s="177" t="s">
        <v>219</v>
      </c>
      <c r="D16" s="177" t="s">
        <v>401</v>
      </c>
      <c r="E16" s="178" t="s">
        <v>222</v>
      </c>
      <c r="F16" s="44" t="s">
        <v>136</v>
      </c>
      <c r="G16" s="44" t="s">
        <v>137</v>
      </c>
      <c r="H16" s="44" t="s">
        <v>138</v>
      </c>
      <c r="I16" s="44" t="s">
        <v>1419</v>
      </c>
      <c r="J16" s="177" t="s">
        <v>402</v>
      </c>
      <c r="K16" s="178" t="s">
        <v>247</v>
      </c>
      <c r="L16" s="265" t="s">
        <v>403</v>
      </c>
      <c r="M16" s="266"/>
      <c r="N16" s="267"/>
      <c r="O16" s="265" t="s">
        <v>404</v>
      </c>
      <c r="P16" s="266"/>
      <c r="Q16" s="266"/>
      <c r="R16" s="266"/>
      <c r="S16" s="266"/>
      <c r="T16" s="266"/>
      <c r="U16" s="266"/>
      <c r="V16" s="267"/>
      <c r="W16" s="265" t="s">
        <v>405</v>
      </c>
      <c r="X16" s="266"/>
      <c r="Y16" s="266"/>
      <c r="Z16" s="267"/>
      <c r="AA16" s="178"/>
      <c r="AB16" s="265" t="s">
        <v>406</v>
      </c>
      <c r="AC16" s="266"/>
      <c r="AD16" s="266"/>
      <c r="AE16" s="266"/>
      <c r="AF16" s="266"/>
      <c r="AG16" s="263" t="s">
        <v>407</v>
      </c>
      <c r="AH16" s="263"/>
      <c r="AI16" s="263"/>
      <c r="AJ16" s="263"/>
      <c r="AK16" s="263"/>
      <c r="AL16" s="265" t="s">
        <v>408</v>
      </c>
      <c r="AM16" s="266"/>
      <c r="AN16" s="266"/>
      <c r="AO16" s="266"/>
      <c r="AP16" s="38"/>
      <c r="AU16" s="159" t="str">
        <v>橙</v>
      </c>
      <c r="AV16" s="159">
        <v>0.23791043273768325</v>
      </c>
      <c r="AW16" s="159">
        <v>1</v>
      </c>
      <c r="BF16" s="155"/>
      <c r="BG16" s="155"/>
      <c r="BH16" s="167"/>
    </row>
    <row r="17" spans="1:60" ht="12" customHeight="1">
      <c r="A17" s="44"/>
      <c r="B17" s="258" t="s">
        <v>231</v>
      </c>
      <c r="C17" s="154"/>
      <c r="D17" s="261" t="s">
        <v>409</v>
      </c>
      <c r="E17" s="145"/>
      <c r="F17" s="10" t="s">
        <v>205</v>
      </c>
      <c r="G17" s="10" t="s">
        <v>206</v>
      </c>
      <c r="H17" s="10" t="s">
        <v>207</v>
      </c>
      <c r="I17" s="10" t="s">
        <v>131</v>
      </c>
      <c r="J17" s="11"/>
      <c r="K17" s="11"/>
      <c r="L17" s="181" t="s">
        <v>433</v>
      </c>
      <c r="M17" s="11"/>
      <c r="N17" s="11"/>
      <c r="O17" s="183" t="s">
        <v>107</v>
      </c>
      <c r="P17" s="3" t="s">
        <v>57</v>
      </c>
      <c r="Q17" s="11" t="s">
        <v>233</v>
      </c>
      <c r="R17" s="11"/>
      <c r="S17" s="11"/>
      <c r="T17" s="11"/>
      <c r="U17" s="11"/>
      <c r="V17" s="11"/>
      <c r="W17" s="3" t="s">
        <v>410</v>
      </c>
      <c r="X17" s="3" t="s">
        <v>224</v>
      </c>
      <c r="Y17" s="3" t="s">
        <v>225</v>
      </c>
      <c r="Z17" s="3" t="s">
        <v>226</v>
      </c>
      <c r="AA17" s="1"/>
      <c r="AB17" s="1"/>
      <c r="AC17" s="187" t="s">
        <v>411</v>
      </c>
      <c r="AD17" s="187" t="s">
        <v>228</v>
      </c>
      <c r="AE17" s="187" t="s">
        <v>229</v>
      </c>
      <c r="AF17" s="187" t="s">
        <v>230</v>
      </c>
      <c r="AG17" s="94"/>
      <c r="AH17" s="187" t="s">
        <v>227</v>
      </c>
      <c r="AI17" s="187" t="s">
        <v>228</v>
      </c>
      <c r="AJ17" s="187" t="s">
        <v>229</v>
      </c>
      <c r="AK17" s="187" t="s">
        <v>230</v>
      </c>
      <c r="AL17" s="3"/>
      <c r="AM17" s="3"/>
      <c r="AN17" s="3"/>
      <c r="AO17" s="3"/>
      <c r="AP17" s="156"/>
      <c r="AU17" s="159" t="str">
        <v>红</v>
      </c>
      <c r="AV17" s="159">
        <v>0.26419190628743799</v>
      </c>
      <c r="AW17" s="159">
        <v>1</v>
      </c>
    </row>
    <row r="18" spans="1:60" ht="12" customHeight="1">
      <c r="A18" s="255" t="s">
        <v>234</v>
      </c>
      <c r="B18" s="259"/>
      <c r="C18" s="261" t="s">
        <v>221</v>
      </c>
      <c r="D18" s="261"/>
      <c r="E18" s="141" t="s">
        <v>412</v>
      </c>
      <c r="F18" s="141">
        <v>1</v>
      </c>
      <c r="G18" s="141">
        <v>1</v>
      </c>
      <c r="H18" s="141">
        <v>1</v>
      </c>
      <c r="I18" s="141">
        <v>1</v>
      </c>
      <c r="J18" s="255">
        <f>SUMPRODUCT(LARGE(AL18:AO18*F18:I18+AL19:AO19*F19:I19,2))</f>
        <v>2.2349152607539837</v>
      </c>
      <c r="K18" s="264"/>
      <c r="L18" s="81">
        <f>数据总览!$E$151/2</f>
        <v>0.16340540742233112</v>
      </c>
      <c r="M18" s="10"/>
      <c r="N18" s="10"/>
      <c r="O18" s="81">
        <v>1</v>
      </c>
      <c r="P18" s="51">
        <v>0</v>
      </c>
      <c r="Q18" s="10">
        <v>1</v>
      </c>
      <c r="R18" s="10"/>
      <c r="S18" s="10"/>
      <c r="T18" s="24"/>
      <c r="U18" s="24"/>
      <c r="V18" s="24"/>
      <c r="W18" s="23">
        <f t="shared" ref="W18:W25" si="0">L18*效果范围削减(Q18)*O18</f>
        <v>0.16340540742233112</v>
      </c>
      <c r="X18" s="23">
        <f t="shared" ref="X18:Z25" si="1">W18</f>
        <v>0.16340540742233112</v>
      </c>
      <c r="Y18" s="23">
        <f t="shared" si="1"/>
        <v>0.16340540742233112</v>
      </c>
      <c r="Z18" s="23">
        <f t="shared" si="1"/>
        <v>0.16340540742233112</v>
      </c>
      <c r="AA18" s="22"/>
      <c r="AB18" s="44" t="s">
        <v>69</v>
      </c>
      <c r="AC18" s="92">
        <f t="shared" ref="AC18:AF25" si="2">辅助效用($P18,0,AC$15,"输出转换",标准系数,"指定"&amp;$E18,W18)</f>
        <v>0.39687088327698672</v>
      </c>
      <c r="AD18" s="92">
        <f t="shared" si="2"/>
        <v>0.37532179517316677</v>
      </c>
      <c r="AE18" s="92">
        <f t="shared" si="2"/>
        <v>0.62196183200124788</v>
      </c>
      <c r="AF18" s="92">
        <f t="shared" si="2"/>
        <v>0.62196183200124788</v>
      </c>
      <c r="AG18" s="92" t="s">
        <v>461</v>
      </c>
      <c r="AH18" s="92">
        <f t="shared" ref="AH18:AK25" si="3">辅助效用($P18,0,AH$15,"生存转换",标准系数,"指定"&amp;$E18,W18)</f>
        <v>0.50441942028014242</v>
      </c>
      <c r="AI18" s="92">
        <f t="shared" si="3"/>
        <v>0.59267794893709191</v>
      </c>
      <c r="AJ18" s="92">
        <f t="shared" si="3"/>
        <v>0.29412973336019604</v>
      </c>
      <c r="AK18" s="92">
        <f t="shared" si="3"/>
        <v>0.29412973336019604</v>
      </c>
      <c r="AL18" s="146">
        <f>IFERROR(AC18*IF($E18="将领",INDEX(兵法相关参数!$C$4:$AL$7,AL$15,MATCH($AB18,兵法相关参数!$C$3:$AL$3,0)),INDEX(兵法相关参数!$C$12:$AL$15,AL$15,MATCH($AB18,兵法相关参数!$C$3:$AL$3,0))),0)+IFERROR(AH18*IF($E18="将领",INDEX(兵法相关参数!$C$4:$AL$7,AL$15,MATCH($AG18,兵法相关参数!$C$3:$AL$3,0)),INDEX(兵法相关参数!$C$12:$AL$15,AL$15,MATCH($AG18,兵法相关参数!$C$3:$AL$3,0))),0)</f>
        <v>0.93800585114365242</v>
      </c>
      <c r="AM18" s="146">
        <f>IFERROR(AD18*IF($E18="将领",INDEX(兵法相关参数!$C$4:$AL$7,AM$15,MATCH($AB18,兵法相关参数!$C$3:$AL$3,0)),INDEX(兵法相关参数!$C$12:$AL$15,AM$15,MATCH($AB18,兵法相关参数!$C$3:$AL$3,0))),0)+IFERROR(AI18*IF($E18="将领",INDEX(兵法相关参数!$C$4:$AL$7,AM$15,MATCH($AG18,兵法相关参数!$C$3:$AL$3,0)),INDEX(兵法相关参数!$C$12:$AL$15,AM$15,MATCH($AG18,兵法相关参数!$C$3:$AL$3,0))),0)</f>
        <v>0.91728693242707082</v>
      </c>
      <c r="AN18" s="146">
        <f>IFERROR(AE18*IF($E18="将领",INDEX(兵法相关参数!$C$4:$AL$7,AN$15,MATCH($AB18,兵法相关参数!$C$3:$AL$3,0)),INDEX(兵法相关参数!$C$12:$AL$15,AN$15,MATCH($AB18,兵法相关参数!$C$3:$AL$3,0))),0)+IFERROR(AJ18*IF($E18="将领",INDEX(兵法相关参数!$C$4:$AL$7,AN$15,MATCH($AG18,兵法相关参数!$C$3:$AL$3,0)),INDEX(兵法相关参数!$C$12:$AL$15,AN$15,MATCH($AG18,兵法相关参数!$C$3:$AL$3,0))),0)</f>
        <v>0.88748003813593246</v>
      </c>
      <c r="AO18" s="146">
        <f>IFERROR(AF18*IF($E18="将领",INDEX(兵法相关参数!$C$4:$AL$7,AL$15,MATCH($AB18,兵法相关参数!$C$3:$AL$3,0)),INDEX(兵法相关参数!$C$12:$AL$15,AO$15,MATCH($AB18,兵法相关参数!$C$3:$AL$3,0))),0)+IFERROR(AK18*IF($E18="将领",INDEX(兵法相关参数!$C$4:$AL$7,AL$15,MATCH($AG18,兵法相关参数!$C$3:$AL$3,0)),INDEX(兵法相关参数!$C$12:$AL$15,AO$15,MATCH($AG18,兵法相关参数!$C$3:$AL$3,0))),0)</f>
        <v>0.95293629691374693</v>
      </c>
      <c r="AP18" s="157"/>
    </row>
    <row r="19" spans="1:60" ht="12" customHeight="1">
      <c r="A19" s="257"/>
      <c r="B19" s="259"/>
      <c r="C19" s="261"/>
      <c r="D19" s="261"/>
      <c r="E19" s="141" t="s">
        <v>217</v>
      </c>
      <c r="F19" s="141">
        <v>1</v>
      </c>
      <c r="G19" s="141">
        <v>1</v>
      </c>
      <c r="H19" s="141">
        <v>1</v>
      </c>
      <c r="I19" s="141">
        <v>1</v>
      </c>
      <c r="J19" s="257"/>
      <c r="K19" s="257"/>
      <c r="L19" s="31">
        <f>L18</f>
        <v>0.16340540742233112</v>
      </c>
      <c r="M19" s="10"/>
      <c r="N19" s="10"/>
      <c r="O19" s="81">
        <f>O18</f>
        <v>1</v>
      </c>
      <c r="P19" s="51">
        <f>P18</f>
        <v>0</v>
      </c>
      <c r="Q19" s="51">
        <f>Q18</f>
        <v>1</v>
      </c>
      <c r="R19" s="10"/>
      <c r="S19" s="24"/>
      <c r="T19" s="24"/>
      <c r="U19" s="24"/>
      <c r="V19" s="24"/>
      <c r="W19" s="23">
        <f t="shared" si="0"/>
        <v>0.16340540742233112</v>
      </c>
      <c r="X19" s="23">
        <f t="shared" si="1"/>
        <v>0.16340540742233112</v>
      </c>
      <c r="Y19" s="23">
        <f t="shared" si="1"/>
        <v>0.16340540742233112</v>
      </c>
      <c r="Z19" s="23">
        <f t="shared" si="1"/>
        <v>0.16340540742233112</v>
      </c>
      <c r="AA19" s="22"/>
      <c r="AB19" s="44" t="s">
        <v>69</v>
      </c>
      <c r="AC19" s="92">
        <f t="shared" si="2"/>
        <v>0.19194906399086389</v>
      </c>
      <c r="AD19" s="92">
        <f t="shared" si="2"/>
        <v>0.33824919336422543</v>
      </c>
      <c r="AE19" s="92">
        <f t="shared" si="2"/>
        <v>0.77797314473771861</v>
      </c>
      <c r="AF19" s="92">
        <f t="shared" si="2"/>
        <v>0.58163566512512033</v>
      </c>
      <c r="AG19" s="92" t="s">
        <v>461</v>
      </c>
      <c r="AH19" s="92">
        <f t="shared" si="3"/>
        <v>0.81644604918556551</v>
      </c>
      <c r="AI19" s="92">
        <f t="shared" si="3"/>
        <v>0.57484715087916716</v>
      </c>
      <c r="AJ19" s="92">
        <f t="shared" si="3"/>
        <v>0.17923530626636944</v>
      </c>
      <c r="AK19" s="92">
        <f t="shared" si="3"/>
        <v>0.22511954467056003</v>
      </c>
      <c r="AL19" s="146">
        <f>IFERROR(AC19*IF($E19="将领",INDEX(兵法相关参数!$C$4:$AL$7,AL$15,MATCH($AB19,兵法相关参数!$C$3:$AL$3,0)),INDEX(兵法相关参数!$C$12:$AL$15,AL$15,MATCH($AB19,兵法相关参数!$C$3:$AL$3,0))),0)+IFERROR(AH19*IF($E19="将领",INDEX(兵法相关参数!$C$4:$AL$7,AL$15,MATCH($AG19,兵法相关参数!$C$3:$AL$3,0)),INDEX(兵法相关参数!$C$12:$AL$15,AL$15,MATCH($AG19,兵法相关参数!$C$3:$AL$3,0))),0)</f>
        <v>1.5612666498544885</v>
      </c>
      <c r="AM19" s="146">
        <f>IFERROR(AD19*IF($E19="将领",INDEX(兵法相关参数!$C$4:$AL$7,AM$15,MATCH($AB19,兵法相关参数!$C$3:$AL$3,0)),INDEX(兵法相关参数!$C$12:$AL$15,AM$15,MATCH($AB19,兵法相关参数!$C$3:$AL$3,0))),0)+IFERROR(AI19*IF($E19="将领",INDEX(兵法相关参数!$C$4:$AL$7,AM$15,MATCH($AG19,兵法相关参数!$C$3:$AL$3,0)),INDEX(兵法相关参数!$C$12:$AL$15,AM$15,MATCH($AG19,兵法相关参数!$C$3:$AL$3,0))),0)</f>
        <v>1.276539024884374</v>
      </c>
      <c r="AN19" s="146">
        <f>IFERROR(AE19*IF($E19="将领",INDEX(兵法相关参数!$C$4:$AL$7,AN$15,MATCH($AB19,兵法相关参数!$C$3:$AL$3,0)),INDEX(兵法相关参数!$C$12:$AL$15,AN$15,MATCH($AB19,兵法相关参数!$C$3:$AL$3,0))),0)+IFERROR(AJ19*IF($E19="将领",INDEX(兵法相关参数!$C$4:$AL$7,AN$15,MATCH($AG19,兵法相关参数!$C$3:$AL$3,0)),INDEX(兵法相关参数!$C$12:$AL$15,AN$15,MATCH($AG19,兵法相关参数!$C$3:$AL$3,0))),0)</f>
        <v>1.3474352226180515</v>
      </c>
      <c r="AO19" s="146">
        <f>IFERROR(AF19*IF($E19="将领",INDEX(兵法相关参数!$C$4:$AL$7,AL$15,MATCH($AB19,兵法相关参数!$C$3:$AL$3,0)),INDEX(兵法相关参数!$C$12:$AL$15,AO$15,MATCH($AB19,兵法相关参数!$C$3:$AL$3,0))),0)+IFERROR(AK19*IF($E19="将领",INDEX(兵法相关参数!$C$4:$AL$7,AL$15,MATCH($AG19,兵法相关参数!$C$3:$AL$3,0)),INDEX(兵法相关参数!$C$12:$AL$15,AO$15,MATCH($AG19,兵法相关参数!$C$3:$AL$3,0))),0)</f>
        <v>1.1309402033316038</v>
      </c>
      <c r="AP19" s="157"/>
      <c r="BA19" s="14"/>
    </row>
    <row r="20" spans="1:60" ht="12" customHeight="1">
      <c r="A20" s="255" t="s">
        <v>413</v>
      </c>
      <c r="B20" s="259"/>
      <c r="C20" s="261" t="s">
        <v>11</v>
      </c>
      <c r="D20" s="261"/>
      <c r="E20" s="141" t="s">
        <v>22</v>
      </c>
      <c r="F20" s="141">
        <v>1</v>
      </c>
      <c r="G20" s="141">
        <v>1</v>
      </c>
      <c r="H20" s="141">
        <v>1</v>
      </c>
      <c r="I20" s="141">
        <v>1</v>
      </c>
      <c r="J20" s="255">
        <f>SUMPRODUCT(LARGE(AL20:AO20*F20:I20+AL21:AO21*F21:I21,2))</f>
        <v>3.6338311287091396</v>
      </c>
      <c r="K20" s="264"/>
      <c r="L20" s="31">
        <f>数据总览!$F$151/2</f>
        <v>0.2656868770453259</v>
      </c>
      <c r="M20" s="10"/>
      <c r="N20" s="10"/>
      <c r="O20" s="81">
        <f t="shared" ref="O20:Q25" si="4">O19</f>
        <v>1</v>
      </c>
      <c r="P20" s="51">
        <f t="shared" si="4"/>
        <v>0</v>
      </c>
      <c r="Q20" s="51">
        <f t="shared" si="4"/>
        <v>1</v>
      </c>
      <c r="R20" s="24"/>
      <c r="S20" s="24"/>
      <c r="T20" s="24"/>
      <c r="U20" s="24"/>
      <c r="V20" s="24"/>
      <c r="W20" s="23">
        <f t="shared" si="0"/>
        <v>0.2656868770453259</v>
      </c>
      <c r="X20" s="23">
        <f t="shared" si="1"/>
        <v>0.2656868770453259</v>
      </c>
      <c r="Y20" s="23">
        <f t="shared" si="1"/>
        <v>0.2656868770453259</v>
      </c>
      <c r="Z20" s="23">
        <f t="shared" si="1"/>
        <v>0.2656868770453259</v>
      </c>
      <c r="AA20" s="24"/>
      <c r="AB20" s="44" t="s">
        <v>69</v>
      </c>
      <c r="AC20" s="92">
        <f t="shared" si="2"/>
        <v>0.64528700262383532</v>
      </c>
      <c r="AD20" s="92">
        <f t="shared" si="2"/>
        <v>0.61024954571348289</v>
      </c>
      <c r="AE20" s="92">
        <f t="shared" si="2"/>
        <v>1.0112706757537717</v>
      </c>
      <c r="AF20" s="92">
        <f t="shared" si="2"/>
        <v>1.0112706757537717</v>
      </c>
      <c r="AG20" s="92" t="s">
        <v>461</v>
      </c>
      <c r="AH20" s="92">
        <f t="shared" si="3"/>
        <v>0.8201541344887574</v>
      </c>
      <c r="AI20" s="92">
        <f t="shared" si="3"/>
        <v>0.96365693051847889</v>
      </c>
      <c r="AJ20" s="92">
        <f t="shared" si="3"/>
        <v>0.47823637868158664</v>
      </c>
      <c r="AK20" s="92">
        <f t="shared" si="3"/>
        <v>0.47823637868158664</v>
      </c>
      <c r="AL20" s="146">
        <f>IFERROR(AC20*IF($E20="将领",INDEX(兵法相关参数!$C$4:$AL$7,AL$15,MATCH($AB20,兵法相关参数!$C$3:$AL$3,0)),INDEX(兵法相关参数!$C$12:$AL$15,AL$15,MATCH($AB20,兵法相关参数!$C$3:$AL$3,0))),0)+IFERROR(AH20*IF($E20="将领",INDEX(兵法相关参数!$C$4:$AL$7,AL$15,MATCH($AG20,兵法相关参数!$C$3:$AL$3,0)),INDEX(兵法相关参数!$C$12:$AL$15,AL$15,MATCH($AG20,兵法相关参数!$C$3:$AL$3,0))),0)</f>
        <v>1.5251382997166458</v>
      </c>
      <c r="AM20" s="146">
        <f>IFERROR(AD20*IF($E20="将领",INDEX(兵法相关参数!$C$4:$AL$7,AM$15,MATCH($AB20,兵法相关参数!$C$3:$AL$3,0)),INDEX(兵法相关参数!$C$12:$AL$15,AM$15,MATCH($AB20,兵法相关参数!$C$3:$AL$3,0))),0)+IFERROR(AI20*IF($E20="将领",INDEX(兵法相关参数!$C$4:$AL$7,AM$15,MATCH($AG20,兵法相关参数!$C$3:$AL$3,0)),INDEX(兵法相关参数!$C$12:$AL$15,AM$15,MATCH($AG20,兵法相关参数!$C$3:$AL$3,0))),0)</f>
        <v>1.4914506458231784</v>
      </c>
      <c r="AN20" s="146">
        <f>IFERROR(AE20*IF($E20="将领",INDEX(兵法相关参数!$C$4:$AL$7,AN$15,MATCH($AB20,兵法相关参数!$C$3:$AL$3,0)),INDEX(兵法相关参数!$C$12:$AL$15,AN$15,MATCH($AB20,兵法相关参数!$C$3:$AL$3,0))),0)+IFERROR(AJ20*IF($E20="将领",INDEX(兵法相关参数!$C$4:$AL$7,AN$15,MATCH($AG20,兵法相关参数!$C$3:$AL$3,0)),INDEX(兵法相关参数!$C$12:$AL$15,AN$15,MATCH($AG20,兵法相关参数!$C$3:$AL$3,0))),0)</f>
        <v>1.4429865173493588</v>
      </c>
      <c r="AO20" s="146">
        <f>IFERROR(AF20*IF($E20="将领",INDEX(兵法相关参数!$C$4:$AL$7,AL$15,MATCH($AB20,兵法相关参数!$C$3:$AL$3,0)),INDEX(兵法相关参数!$C$12:$AL$15,AO$15,MATCH($AB20,兵法相关参数!$C$3:$AL$3,0))),0)+IFERROR(AK20*IF($E20="将领",INDEX(兵法相关参数!$C$4:$AL$7,AL$15,MATCH($AG20,兵法相关参数!$C$3:$AL$3,0)),INDEX(兵法相关参数!$C$12:$AL$15,AO$15,MATCH($AG20,兵法相关参数!$C$3:$AL$3,0))),0)</f>
        <v>1.5494142620126701</v>
      </c>
      <c r="AP20" s="157"/>
    </row>
    <row r="21" spans="1:60" ht="12" customHeight="1">
      <c r="A21" s="257"/>
      <c r="B21" s="259"/>
      <c r="C21" s="261"/>
      <c r="D21" s="261"/>
      <c r="E21" s="141" t="s">
        <v>217</v>
      </c>
      <c r="F21" s="141">
        <v>1</v>
      </c>
      <c r="G21" s="141">
        <v>1</v>
      </c>
      <c r="H21" s="141">
        <v>1</v>
      </c>
      <c r="I21" s="141">
        <v>1</v>
      </c>
      <c r="J21" s="257"/>
      <c r="K21" s="257"/>
      <c r="L21" s="31">
        <f>L20</f>
        <v>0.2656868770453259</v>
      </c>
      <c r="M21" s="10"/>
      <c r="N21" s="10"/>
      <c r="O21" s="81">
        <f t="shared" si="4"/>
        <v>1</v>
      </c>
      <c r="P21" s="51">
        <f t="shared" si="4"/>
        <v>0</v>
      </c>
      <c r="Q21" s="51">
        <f t="shared" si="4"/>
        <v>1</v>
      </c>
      <c r="R21" s="24"/>
      <c r="S21" s="24"/>
      <c r="T21" s="24"/>
      <c r="U21" s="24"/>
      <c r="V21" s="24"/>
      <c r="W21" s="23">
        <f t="shared" si="0"/>
        <v>0.2656868770453259</v>
      </c>
      <c r="X21" s="23">
        <f t="shared" si="1"/>
        <v>0.2656868770453259</v>
      </c>
      <c r="Y21" s="23">
        <f t="shared" si="1"/>
        <v>0.2656868770453259</v>
      </c>
      <c r="Z21" s="23">
        <f t="shared" si="1"/>
        <v>0.2656868770453259</v>
      </c>
      <c r="AA21" s="24"/>
      <c r="AB21" s="44" t="s">
        <v>69</v>
      </c>
      <c r="AC21" s="92">
        <f t="shared" si="2"/>
        <v>0.3120970607276034</v>
      </c>
      <c r="AD21" s="92">
        <f t="shared" si="2"/>
        <v>0.54997183548382467</v>
      </c>
      <c r="AE21" s="92">
        <f t="shared" si="2"/>
        <v>1.2649352216127969</v>
      </c>
      <c r="AF21" s="92">
        <f t="shared" si="2"/>
        <v>0.94570287411526388</v>
      </c>
      <c r="AG21" s="92" t="s">
        <v>461</v>
      </c>
      <c r="AH21" s="92">
        <f t="shared" si="3"/>
        <v>1.3274897355352948</v>
      </c>
      <c r="AI21" s="92">
        <f t="shared" si="3"/>
        <v>0.93466517849529296</v>
      </c>
      <c r="AJ21" s="92">
        <f t="shared" si="3"/>
        <v>0.29142529325909183</v>
      </c>
      <c r="AK21" s="92">
        <f t="shared" si="3"/>
        <v>0.36603016833341934</v>
      </c>
      <c r="AL21" s="146">
        <f>IFERROR(AC21*IF($E21="将领",INDEX(兵法相关参数!$C$4:$AL$7,AL$15,MATCH($AB21,兵法相关参数!$C$3:$AL$3,0)),INDEX(兵法相关参数!$C$12:$AL$15,AL$15,MATCH($AB21,兵法相关参数!$C$3:$AL$3,0))),0)+IFERROR(AH21*IF($E21="将领",INDEX(兵法相关参数!$C$4:$AL$7,AL$15,MATCH($AG21,兵法相关参数!$C$3:$AL$3,0)),INDEX(兵法相关参数!$C$12:$AL$15,AL$15,MATCH($AG21,兵法相关参数!$C$3:$AL$3,0))),0)</f>
        <v>2.5385210133393015</v>
      </c>
      <c r="AM21" s="146">
        <f>IFERROR(AD21*IF($E21="将领",INDEX(兵法相关参数!$C$4:$AL$7,AM$15,MATCH($AB21,兵法相关参数!$C$3:$AL$3,0)),INDEX(兵法相关参数!$C$12:$AL$15,AM$15,MATCH($AB21,兵法相关参数!$C$3:$AL$3,0))),0)+IFERROR(AI21*IF($E21="将领",INDEX(兵法相关参数!$C$4:$AL$7,AM$15,MATCH($AG21,兵法相关参数!$C$3:$AL$3,0)),INDEX(兵法相关参数!$C$12:$AL$15,AM$15,MATCH($AG21,兵法相关参数!$C$3:$AL$3,0))),0)</f>
        <v>2.0755718693655973</v>
      </c>
      <c r="AN21" s="146">
        <f>IFERROR(AE21*IF($E21="将领",INDEX(兵法相关参数!$C$4:$AL$7,AN$15,MATCH($AB21,兵法相关参数!$C$3:$AL$3,0)),INDEX(兵法相关参数!$C$12:$AL$15,AN$15,MATCH($AB21,兵法相关参数!$C$3:$AL$3,0))),0)+IFERROR(AJ21*IF($E21="将领",INDEX(兵法相关参数!$C$4:$AL$7,AN$15,MATCH($AG21,兵法相关参数!$C$3:$AL$3,0)),INDEX(兵法相关参数!$C$12:$AL$15,AN$15,MATCH($AG21,兵法相关参数!$C$3:$AL$3,0))),0)</f>
        <v>2.1908446113597808</v>
      </c>
      <c r="AO21" s="146">
        <f>IFERROR(AF21*IF($E21="将领",INDEX(兵法相关参数!$C$4:$AL$7,AL$15,MATCH($AB21,兵法相关参数!$C$3:$AL$3,0)),INDEX(兵法相关参数!$C$12:$AL$15,AO$15,MATCH($AB21,兵法相关参数!$C$3:$AL$3,0))),0)+IFERROR(AK21*IF($E21="将领",INDEX(兵法相关参数!$C$4:$AL$7,AL$15,MATCH($AG21,兵法相关参数!$C$3:$AL$3,0)),INDEX(兵法相关参数!$C$12:$AL$15,AO$15,MATCH($AG21,兵法相关参数!$C$3:$AL$3,0))),0)</f>
        <v>1.8388373768536401</v>
      </c>
      <c r="AP21" s="157"/>
    </row>
    <row r="22" spans="1:60" ht="12" customHeight="1">
      <c r="A22" s="255" t="s">
        <v>235</v>
      </c>
      <c r="B22" s="259"/>
      <c r="C22" s="261" t="s">
        <v>232</v>
      </c>
      <c r="D22" s="261"/>
      <c r="E22" s="141" t="s">
        <v>22</v>
      </c>
      <c r="F22" s="141">
        <v>1</v>
      </c>
      <c r="G22" s="141">
        <v>1</v>
      </c>
      <c r="H22" s="141">
        <v>1</v>
      </c>
      <c r="I22" s="141">
        <v>1</v>
      </c>
      <c r="J22" s="255">
        <f>SUMPRODUCT(LARGE(AL22:AO22*F22:I22+AL23:AO23*F23:I23,2))</f>
        <v>4.3116392160975536</v>
      </c>
      <c r="K22" s="255"/>
      <c r="L22" s="31">
        <f>数据总览!G151/2</f>
        <v>0.31524468741013101</v>
      </c>
      <c r="M22" s="10"/>
      <c r="N22" s="10"/>
      <c r="O22" s="81">
        <f t="shared" si="4"/>
        <v>1</v>
      </c>
      <c r="P22" s="51">
        <f t="shared" si="4"/>
        <v>0</v>
      </c>
      <c r="Q22" s="51">
        <f t="shared" si="4"/>
        <v>1</v>
      </c>
      <c r="R22" s="24"/>
      <c r="S22" s="24"/>
      <c r="T22" s="24"/>
      <c r="U22" s="24"/>
      <c r="V22" s="24"/>
      <c r="W22" s="23">
        <f t="shared" si="0"/>
        <v>0.31524468741013101</v>
      </c>
      <c r="X22" s="23">
        <f t="shared" si="1"/>
        <v>0.31524468741013101</v>
      </c>
      <c r="Y22" s="23">
        <f t="shared" si="1"/>
        <v>0.31524468741013101</v>
      </c>
      <c r="Z22" s="23">
        <f t="shared" si="1"/>
        <v>0.31524468741013101</v>
      </c>
      <c r="AA22" s="24"/>
      <c r="AB22" s="44" t="s">
        <v>69</v>
      </c>
      <c r="AC22" s="92">
        <f t="shared" si="2"/>
        <v>0.76565053454735565</v>
      </c>
      <c r="AD22" s="92">
        <f t="shared" si="2"/>
        <v>0.72407764139514463</v>
      </c>
      <c r="AE22" s="92">
        <f t="shared" si="2"/>
        <v>1.1999000914548112</v>
      </c>
      <c r="AF22" s="92">
        <f t="shared" si="2"/>
        <v>1.1999000914548112</v>
      </c>
      <c r="AG22" s="92" t="s">
        <v>461</v>
      </c>
      <c r="AH22" s="92">
        <f t="shared" si="3"/>
        <v>0.9731351304600816</v>
      </c>
      <c r="AI22" s="92">
        <f t="shared" si="3"/>
        <v>1.1434050910240416</v>
      </c>
      <c r="AJ22" s="92">
        <f t="shared" si="3"/>
        <v>0.56744043733823579</v>
      </c>
      <c r="AK22" s="92">
        <f t="shared" si="3"/>
        <v>0.56744043733823579</v>
      </c>
      <c r="AL22" s="146">
        <f>IFERROR(AC22*IF($E22="将领",INDEX(兵法相关参数!$C$4:$AL$7,AL$15,MATCH($AB22,兵法相关参数!$C$3:$AL$3,0)),INDEX(兵法相关参数!$C$12:$AL$15,AL$15,MATCH($AB22,兵法相关参数!$C$3:$AL$3,0))),0)+IFERROR(AH22*IF($E22="将领",INDEX(兵法相关参数!$C$4:$AL$7,AL$15,MATCH($AG22,兵法相关参数!$C$3:$AL$3,0)),INDEX(兵法相关参数!$C$12:$AL$15,AL$15,MATCH($AG22,兵法相关参数!$C$3:$AL$3,0))),0)</f>
        <v>1.8096179679562048</v>
      </c>
      <c r="AM22" s="146">
        <f>IFERROR(AD22*IF($E22="将领",INDEX(兵法相关参数!$C$4:$AL$7,AM$15,MATCH($AB22,兵法相关参数!$C$3:$AL$3,0)),INDEX(兵法相关参数!$C$12:$AL$15,AM$15,MATCH($AB22,兵法相关参数!$C$3:$AL$3,0))),0)+IFERROR(AI22*IF($E22="将领",INDEX(兵法相关参数!$C$4:$AL$7,AM$15,MATCH($AG22,兵法相关参数!$C$3:$AL$3,0)),INDEX(兵法相关参数!$C$12:$AL$15,AM$15,MATCH($AG22,兵法相关参数!$C$3:$AL$3,0))),0)</f>
        <v>1.7696466527022148</v>
      </c>
      <c r="AN22" s="146">
        <f>IFERROR(AE22*IF($E22="将领",INDEX(兵法相关参数!$C$4:$AL$7,AN$15,MATCH($AB22,兵法相关参数!$C$3:$AL$3,0)),INDEX(兵法相关参数!$C$12:$AL$15,AN$15,MATCH($AB22,兵法相关参数!$C$3:$AL$3,0))),0)+IFERROR(AJ22*IF($E22="将领",INDEX(兵法相关参数!$C$4:$AL$7,AN$15,MATCH($AG22,兵法相关参数!$C$3:$AL$3,0)),INDEX(兵法相关参数!$C$12:$AL$15,AN$15,MATCH($AG22,兵法相关参数!$C$3:$AL$3,0))),0)</f>
        <v>1.7121426494889613</v>
      </c>
      <c r="AO22" s="146">
        <f>IFERROR(AF22*IF($E22="将领",INDEX(兵法相关参数!$C$4:$AL$7,AL$15,MATCH($AB22,兵法相关参数!$C$3:$AL$3,0)),INDEX(兵法相关参数!$C$12:$AL$15,AO$15,MATCH($AB22,兵法相关参数!$C$3:$AL$3,0))),0)+IFERROR(AK22*IF($E22="将领",INDEX(兵法相关参数!$C$4:$AL$7,AL$15,MATCH($AG22,兵法相关参数!$C$3:$AL$3,0)),INDEX(兵法相关参数!$C$12:$AL$15,AO$15,MATCH($AG22,兵法相关参数!$C$3:$AL$3,0))),0)</f>
        <v>1.8384220558008773</v>
      </c>
      <c r="AP22" s="157"/>
    </row>
    <row r="23" spans="1:60" ht="12" customHeight="1">
      <c r="A23" s="257"/>
      <c r="B23" s="259"/>
      <c r="C23" s="261"/>
      <c r="D23" s="261"/>
      <c r="E23" s="141" t="s">
        <v>217</v>
      </c>
      <c r="F23" s="141">
        <v>1</v>
      </c>
      <c r="G23" s="141">
        <v>1</v>
      </c>
      <c r="H23" s="141">
        <v>1</v>
      </c>
      <c r="I23" s="141">
        <v>1</v>
      </c>
      <c r="J23" s="257"/>
      <c r="K23" s="257"/>
      <c r="L23" s="31">
        <f>L22</f>
        <v>0.31524468741013101</v>
      </c>
      <c r="M23" s="10"/>
      <c r="N23" s="10"/>
      <c r="O23" s="81">
        <f t="shared" si="4"/>
        <v>1</v>
      </c>
      <c r="P23" s="51">
        <f t="shared" si="4"/>
        <v>0</v>
      </c>
      <c r="Q23" s="51">
        <f t="shared" si="4"/>
        <v>1</v>
      </c>
      <c r="R23" s="24"/>
      <c r="S23" s="24"/>
      <c r="T23" s="24"/>
      <c r="U23" s="24"/>
      <c r="V23" s="24"/>
      <c r="W23" s="23">
        <f t="shared" si="0"/>
        <v>0.31524468741013101</v>
      </c>
      <c r="X23" s="23">
        <f t="shared" si="1"/>
        <v>0.31524468741013101</v>
      </c>
      <c r="Y23" s="23">
        <f t="shared" si="1"/>
        <v>0.31524468741013101</v>
      </c>
      <c r="Z23" s="23">
        <f t="shared" si="1"/>
        <v>0.31524468741013101</v>
      </c>
      <c r="AA23" s="24"/>
      <c r="AB23" s="44" t="s">
        <v>69</v>
      </c>
      <c r="AC23" s="92">
        <f t="shared" si="2"/>
        <v>0.37031162940693269</v>
      </c>
      <c r="AD23" s="92">
        <f t="shared" si="2"/>
        <v>0.65255650293897127</v>
      </c>
      <c r="AE23" s="92">
        <f t="shared" si="2"/>
        <v>1.500879956759634</v>
      </c>
      <c r="AF23" s="92">
        <f t="shared" si="2"/>
        <v>1.1221021160276146</v>
      </c>
      <c r="AG23" s="92" t="s">
        <v>461</v>
      </c>
      <c r="AH23" s="92">
        <f t="shared" si="3"/>
        <v>1.5751025845645683</v>
      </c>
      <c r="AI23" s="92">
        <f t="shared" si="3"/>
        <v>1.1090055907338481</v>
      </c>
      <c r="AJ23" s="92">
        <f t="shared" si="3"/>
        <v>0.34578401650298746</v>
      </c>
      <c r="AK23" s="92">
        <f t="shared" si="3"/>
        <v>0.43430472472775222</v>
      </c>
      <c r="AL23" s="146">
        <f>IFERROR(AC23*IF($E23="将领",INDEX(兵法相关参数!$C$4:$AL$7,AL$15,MATCH($AB23,兵法相关参数!$C$3:$AL$3,0)),INDEX(兵法相关参数!$C$12:$AL$15,AL$15,MATCH($AB23,兵法相关参数!$C$3:$AL$3,0))),0)+IFERROR(AH23*IF($E23="将领",INDEX(兵法相关参数!$C$4:$AL$7,AL$15,MATCH($AG23,兵法相关参数!$C$3:$AL$3,0)),INDEX(兵法相关参数!$C$12:$AL$15,AL$15,MATCH($AG23,兵法相关参数!$C$3:$AL$3,0))),0)</f>
        <v>3.0120240496397357</v>
      </c>
      <c r="AM23" s="146">
        <f>IFERROR(AD23*IF($E23="将领",INDEX(兵法相关参数!$C$4:$AL$7,AM$15,MATCH($AB23,兵法相关参数!$C$3:$AL$3,0)),INDEX(兵法相关参数!$C$12:$AL$15,AM$15,MATCH($AB23,兵法相关参数!$C$3:$AL$3,0))),0)+IFERROR(AI23*IF($E23="将领",INDEX(兵法相关参数!$C$4:$AL$7,AM$15,MATCH($AG23,兵法相关参数!$C$3:$AL$3,0)),INDEX(兵法相关参数!$C$12:$AL$15,AM$15,MATCH($AG23,兵法相关参数!$C$3:$AL$3,0))),0)</f>
        <v>2.462722331008445</v>
      </c>
      <c r="AN23" s="146">
        <f>IFERROR(AE23*IF($E23="将领",INDEX(兵法相关参数!$C$4:$AL$7,AN$15,MATCH($AB23,兵法相关参数!$C$3:$AL$3,0)),INDEX(兵法相关参数!$C$12:$AL$15,AN$15,MATCH($AB23,兵法相关参数!$C$3:$AL$3,0))),0)+IFERROR(AJ23*IF($E23="将领",INDEX(兵法相关参数!$C$4:$AL$7,AN$15,MATCH($AG23,兵法相关参数!$C$3:$AL$3,0)),INDEX(兵法相关参数!$C$12:$AL$15,AN$15,MATCH($AG23,兵法相关参数!$C$3:$AL$3,0))),0)</f>
        <v>2.5994965666085927</v>
      </c>
      <c r="AO23" s="146">
        <f>IFERROR(AF23*IF($E23="将领",INDEX(兵法相关参数!$C$4:$AL$7,AL$15,MATCH($AB23,兵法相关参数!$C$3:$AL$3,0)),INDEX(兵法相关参数!$C$12:$AL$15,AO$15,MATCH($AB23,兵法相关参数!$C$3:$AL$3,0))),0)+IFERROR(AK23*IF($E23="将领",INDEX(兵法相关参数!$C$4:$AL$7,AL$15,MATCH($AG23,兵法相关参数!$C$3:$AL$3,0)),INDEX(兵法相关参数!$C$12:$AL$15,AO$15,MATCH($AG23,兵法相关参数!$C$3:$AL$3,0))),0)</f>
        <v>2.1818304332938419</v>
      </c>
      <c r="AP23" s="157"/>
    </row>
    <row r="24" spans="1:60" ht="12" customHeight="1">
      <c r="A24" s="255" t="s">
        <v>414</v>
      </c>
      <c r="B24" s="259"/>
      <c r="C24" s="261" t="s">
        <v>415</v>
      </c>
      <c r="D24" s="261"/>
      <c r="E24" s="141" t="s">
        <v>412</v>
      </c>
      <c r="F24" s="141">
        <v>1</v>
      </c>
      <c r="G24" s="141">
        <v>1</v>
      </c>
      <c r="H24" s="141">
        <v>1</v>
      </c>
      <c r="I24" s="141">
        <v>1</v>
      </c>
      <c r="J24" s="255">
        <f>SUMPRODUCT(LARGE(AL24:AO24*F24:I24+AL25:AO25*F25:I25,2))</f>
        <v>5.1145752809421161</v>
      </c>
      <c r="K24" s="255"/>
      <c r="L24" s="31">
        <f>数据总览!$H$151/2</f>
        <v>0.37395120622720024</v>
      </c>
      <c r="M24" s="10"/>
      <c r="N24" s="10"/>
      <c r="O24" s="81">
        <f t="shared" si="4"/>
        <v>1</v>
      </c>
      <c r="P24" s="51">
        <f t="shared" si="4"/>
        <v>0</v>
      </c>
      <c r="Q24" s="51">
        <f t="shared" si="4"/>
        <v>1</v>
      </c>
      <c r="R24" s="24"/>
      <c r="S24" s="24"/>
      <c r="T24" s="24"/>
      <c r="U24" s="24"/>
      <c r="V24" s="24"/>
      <c r="W24" s="23">
        <f t="shared" si="0"/>
        <v>0.37395120622720024</v>
      </c>
      <c r="X24" s="23">
        <f t="shared" si="1"/>
        <v>0.37395120622720024</v>
      </c>
      <c r="Y24" s="23">
        <f t="shared" si="1"/>
        <v>0.37395120622720024</v>
      </c>
      <c r="Z24" s="23">
        <f t="shared" si="1"/>
        <v>0.37395120622720024</v>
      </c>
      <c r="AA24" s="24"/>
      <c r="AB24" s="44" t="s">
        <v>69</v>
      </c>
      <c r="AC24" s="92">
        <f t="shared" si="2"/>
        <v>0.90823399212431255</v>
      </c>
      <c r="AD24" s="92">
        <f t="shared" si="2"/>
        <v>0.85891917680310059</v>
      </c>
      <c r="AE24" s="92">
        <f t="shared" si="2"/>
        <v>1.4233517787022811</v>
      </c>
      <c r="AF24" s="92">
        <f t="shared" si="2"/>
        <v>1.4233517787022811</v>
      </c>
      <c r="AG24" s="92" t="s">
        <v>461</v>
      </c>
      <c r="AH24" s="92">
        <f t="shared" si="3"/>
        <v>1.1543574575268689</v>
      </c>
      <c r="AI24" s="92">
        <f t="shared" si="3"/>
        <v>1.3563359830343045</v>
      </c>
      <c r="AJ24" s="92">
        <f t="shared" si="3"/>
        <v>0.6731121712089605</v>
      </c>
      <c r="AK24" s="92">
        <f t="shared" si="3"/>
        <v>0.6731121712089605</v>
      </c>
      <c r="AL24" s="146">
        <f>IFERROR(AC24*IF($E24="将领",INDEX(兵法相关参数!$C$4:$AL$7,AL$15,MATCH($AB24,兵法相关参数!$C$3:$AL$3,0)),INDEX(兵法相关参数!$C$12:$AL$15,AL$15,MATCH($AB24,兵法相关参数!$C$3:$AL$3,0))),0)+IFERROR(AH24*IF($E24="将领",INDEX(兵法相关参数!$C$4:$AL$7,AL$15,MATCH($AG24,兵法相关参数!$C$3:$AL$3,0)),INDEX(兵法相关参数!$C$12:$AL$15,AL$15,MATCH($AG24,兵法相关参数!$C$3:$AL$3,0))),0)</f>
        <v>2.1466145154961631</v>
      </c>
      <c r="AM24" s="146">
        <f>IFERROR(AD24*IF($E24="将领",INDEX(兵法相关参数!$C$4:$AL$7,AM$15,MATCH($AB24,兵法相关参数!$C$3:$AL$3,0)),INDEX(兵法相关参数!$C$12:$AL$15,AM$15,MATCH($AB24,兵法相关参数!$C$3:$AL$3,0))),0)+IFERROR(AI24*IF($E24="将领",INDEX(兵法相关参数!$C$4:$AL$7,AM$15,MATCH($AG24,兵法相关参数!$C$3:$AL$3,0)),INDEX(兵法相关参数!$C$12:$AL$15,AM$15,MATCH($AG24,兵法相关参数!$C$3:$AL$3,0))),0)</f>
        <v>2.0991995323079742</v>
      </c>
      <c r="AN24" s="146">
        <f>IFERROR(AE24*IF($E24="将领",INDEX(兵法相关参数!$C$4:$AL$7,AN$15,MATCH($AB24,兵法相关参数!$C$3:$AL$3,0)),INDEX(兵法相关参数!$C$12:$AL$15,AN$15,MATCH($AB24,兵法相关参数!$C$3:$AL$3,0))),0)+IFERROR(AJ24*IF($E24="将领",INDEX(兵法相关参数!$C$4:$AL$7,AN$15,MATCH($AG24,兵法相关参数!$C$3:$AL$3,0)),INDEX(兵法相关参数!$C$12:$AL$15,AN$15,MATCH($AG24,兵法相关参数!$C$3:$AL$3,0))),0)</f>
        <v>2.0309868320681992</v>
      </c>
      <c r="AO24" s="146">
        <f>IFERROR(AF24*IF($E24="将领",INDEX(兵法相关参数!$C$4:$AL$7,AL$15,MATCH($AB24,兵法相关参数!$C$3:$AL$3,0)),INDEX(兵法相关参数!$C$12:$AL$15,AO$15,MATCH($AB24,兵法相关参数!$C$3:$AL$3,0))),0)+IFERROR(AK24*IF($E24="将领",INDEX(兵法相关参数!$C$4:$AL$7,AL$15,MATCH($AG24,兵法相关参数!$C$3:$AL$3,0)),INDEX(兵法相关参数!$C$12:$AL$15,AO$15,MATCH($AG24,兵法相关参数!$C$3:$AL$3,0))),0)</f>
        <v>2.1807826516264832</v>
      </c>
      <c r="AP24" s="26"/>
      <c r="AQ24" s="33"/>
      <c r="AR24" s="33"/>
      <c r="AS24" s="33"/>
      <c r="AT24" s="33"/>
      <c r="AU24" s="33"/>
      <c r="AV24" s="164"/>
      <c r="AW24" s="164"/>
      <c r="AX24" s="33"/>
      <c r="AY24" s="33"/>
      <c r="AZ24" s="33"/>
      <c r="BA24" s="33"/>
      <c r="BB24" s="33"/>
      <c r="BC24" s="33"/>
      <c r="BD24" s="33"/>
      <c r="BE24" s="33"/>
      <c r="BF24" s="33"/>
      <c r="BG24" s="33"/>
      <c r="BH24" s="168"/>
    </row>
    <row r="25" spans="1:60" ht="12" customHeight="1">
      <c r="A25" s="257"/>
      <c r="B25" s="260"/>
      <c r="C25" s="261"/>
      <c r="D25" s="261"/>
      <c r="E25" s="141" t="s">
        <v>217</v>
      </c>
      <c r="F25" s="141">
        <v>1</v>
      </c>
      <c r="G25" s="141">
        <v>1</v>
      </c>
      <c r="H25" s="141">
        <v>1</v>
      </c>
      <c r="I25" s="141">
        <v>1</v>
      </c>
      <c r="J25" s="257"/>
      <c r="K25" s="257"/>
      <c r="L25" s="31">
        <f>L24</f>
        <v>0.37395120622720024</v>
      </c>
      <c r="M25" s="10"/>
      <c r="N25" s="10"/>
      <c r="O25" s="81">
        <f t="shared" si="4"/>
        <v>1</v>
      </c>
      <c r="P25" s="51">
        <f t="shared" si="4"/>
        <v>0</v>
      </c>
      <c r="Q25" s="51">
        <f t="shared" si="4"/>
        <v>1</v>
      </c>
      <c r="R25" s="24"/>
      <c r="S25" s="24"/>
      <c r="T25" s="24"/>
      <c r="U25" s="24"/>
      <c r="V25" s="24"/>
      <c r="W25" s="23">
        <f t="shared" si="0"/>
        <v>0.37395120622720024</v>
      </c>
      <c r="X25" s="23">
        <f t="shared" si="1"/>
        <v>0.37395120622720024</v>
      </c>
      <c r="Y25" s="23">
        <f t="shared" si="1"/>
        <v>0.37395120622720024</v>
      </c>
      <c r="Z25" s="23">
        <f t="shared" si="1"/>
        <v>0.37395120622720024</v>
      </c>
      <c r="AA25" s="24"/>
      <c r="AB25" s="44" t="s">
        <v>69</v>
      </c>
      <c r="AC25" s="92">
        <f t="shared" si="2"/>
        <v>0.43927300293096755</v>
      </c>
      <c r="AD25" s="92">
        <f t="shared" si="2"/>
        <v>0.77407899689030457</v>
      </c>
      <c r="AE25" s="92">
        <f t="shared" si="2"/>
        <v>1.7803816928477008</v>
      </c>
      <c r="AF25" s="92">
        <f t="shared" si="2"/>
        <v>1.331065856322295</v>
      </c>
      <c r="AG25" s="92" t="s">
        <v>461</v>
      </c>
      <c r="AH25" s="92">
        <f t="shared" si="3"/>
        <v>1.8684264476222603</v>
      </c>
      <c r="AI25" s="92">
        <f t="shared" si="3"/>
        <v>1.3155304274107924</v>
      </c>
      <c r="AJ25" s="92">
        <f t="shared" si="3"/>
        <v>0.41017772933046026</v>
      </c>
      <c r="AK25" s="92">
        <f t="shared" si="3"/>
        <v>0.51518322803905803</v>
      </c>
      <c r="AL25" s="146">
        <f>IFERROR(AC25*IF($E25="将领",INDEX(兵法相关参数!$C$4:$AL$7,AL$15,MATCH($AB25,兵法相关参数!$C$3:$AL$3,0)),INDEX(兵法相关参数!$C$12:$AL$15,AL$15,MATCH($AB25,兵法相关参数!$C$3:$AL$3,0))),0)+IFERROR(AH25*IF($E25="将领",INDEX(兵法相关参数!$C$4:$AL$7,AL$15,MATCH($AG25,兵法相关参数!$C$3:$AL$3,0)),INDEX(兵法相关参数!$C$12:$AL$15,AL$15,MATCH($AG25,兵法相关参数!$C$3:$AL$3,0))),0)</f>
        <v>3.5729389630688448</v>
      </c>
      <c r="AM25" s="146">
        <f>IFERROR(AD25*IF($E25="将领",INDEX(兵法相关参数!$C$4:$AL$7,AM$15,MATCH($AB25,兵法相关参数!$C$3:$AL$3,0)),INDEX(兵法相关参数!$C$12:$AL$15,AM$15,MATCH($AB25,兵法相关参数!$C$3:$AL$3,0))),0)+IFERROR(AI25*IF($E25="将领",INDEX(兵法相关参数!$C$4:$AL$7,AM$15,MATCH($AG25,兵法相关参数!$C$3:$AL$3,0)),INDEX(兵法相关参数!$C$12:$AL$15,AM$15,MATCH($AG25,兵法相关参数!$C$3:$AL$3,0))),0)</f>
        <v>2.921343397882981</v>
      </c>
      <c r="AN25" s="146">
        <f>IFERROR(AE25*IF($E25="将领",INDEX(兵法相关参数!$C$4:$AL$7,AN$15,MATCH($AB25,兵法相关参数!$C$3:$AL$3,0)),INDEX(兵法相关参数!$C$12:$AL$15,AN$15,MATCH($AB25,兵法相关参数!$C$3:$AL$3,0))),0)+IFERROR(AJ25*IF($E25="将领",INDEX(兵法相关参数!$C$4:$AL$7,AN$15,MATCH($AG25,兵法相关参数!$C$3:$AL$3,0)),INDEX(兵法相关参数!$C$12:$AL$15,AN$15,MATCH($AG25,兵法相关参数!$C$3:$AL$3,0))),0)</f>
        <v>3.0835884488739174</v>
      </c>
      <c r="AO25" s="146">
        <f>IFERROR(AF25*IF($E25="将领",INDEX(兵法相关参数!$C$4:$AL$7,AL$15,MATCH($AB25,兵法相关参数!$C$3:$AL$3,0)),INDEX(兵法相关参数!$C$12:$AL$15,AO$15,MATCH($AB25,兵法相关参数!$C$3:$AL$3,0))),0)+IFERROR(AK25*IF($E25="将领",INDEX(兵法相关参数!$C$4:$AL$7,AL$15,MATCH($AG25,兵法相关参数!$C$3:$AL$3,0)),INDEX(兵法相关参数!$C$12:$AL$15,AO$15,MATCH($AG25,兵法相关参数!$C$3:$AL$3,0))),0)</f>
        <v>2.5881423379927408</v>
      </c>
      <c r="AP25" s="26"/>
      <c r="AQ25" s="177" t="s">
        <v>434</v>
      </c>
      <c r="AR25" s="177" t="s">
        <v>439</v>
      </c>
      <c r="AS25" s="177" t="s">
        <v>440</v>
      </c>
      <c r="AT25" s="177" t="s">
        <v>350</v>
      </c>
      <c r="AU25" s="177" t="s">
        <v>161</v>
      </c>
      <c r="AV25" s="165" t="s">
        <v>435</v>
      </c>
      <c r="AW25" s="165" t="s">
        <v>436</v>
      </c>
      <c r="AX25" s="177" t="s">
        <v>350</v>
      </c>
      <c r="AY25" s="177" t="s">
        <v>161</v>
      </c>
      <c r="AZ25" s="165" t="s">
        <v>435</v>
      </c>
      <c r="BA25" s="165" t="s">
        <v>436</v>
      </c>
      <c r="BB25" s="177" t="s">
        <v>350</v>
      </c>
      <c r="BC25" s="177" t="s">
        <v>161</v>
      </c>
      <c r="BD25" s="165" t="s">
        <v>435</v>
      </c>
      <c r="BE25" s="165" t="s">
        <v>436</v>
      </c>
      <c r="BF25" s="177" t="s">
        <v>141</v>
      </c>
      <c r="BG25" s="177" t="s">
        <v>143</v>
      </c>
      <c r="BH25" s="169" t="s">
        <v>443</v>
      </c>
    </row>
    <row r="26" spans="1:60" ht="12" customHeight="1">
      <c r="A26" s="261" t="s">
        <v>220</v>
      </c>
      <c r="B26" s="258" t="s">
        <v>444</v>
      </c>
      <c r="C26" s="255" t="s">
        <v>432</v>
      </c>
      <c r="D26" s="255" t="s">
        <v>416</v>
      </c>
      <c r="E26" s="11"/>
      <c r="F26" s="11"/>
      <c r="G26" s="11"/>
      <c r="H26" s="11"/>
      <c r="I26" s="11"/>
      <c r="J26" s="11" t="s">
        <v>468</v>
      </c>
      <c r="K26" s="11" t="s">
        <v>469</v>
      </c>
      <c r="L26" s="181" t="s">
        <v>108</v>
      </c>
      <c r="M26" s="11"/>
      <c r="N26" s="11"/>
      <c r="O26" s="183" t="s">
        <v>417</v>
      </c>
      <c r="P26" s="3" t="s">
        <v>57</v>
      </c>
      <c r="Q26" s="11" t="s">
        <v>418</v>
      </c>
      <c r="R26" s="11" t="s">
        <v>61</v>
      </c>
      <c r="S26" s="11" t="s">
        <v>431</v>
      </c>
      <c r="T26" s="184"/>
      <c r="U26" s="184"/>
      <c r="V26" s="184"/>
      <c r="W26" s="3" t="s">
        <v>223</v>
      </c>
      <c r="X26" s="3" t="s">
        <v>224</v>
      </c>
      <c r="Y26" s="3" t="s">
        <v>225</v>
      </c>
      <c r="Z26" s="3" t="s">
        <v>226</v>
      </c>
      <c r="AA26" s="1"/>
      <c r="AB26" s="15"/>
      <c r="AC26" s="187" t="s">
        <v>227</v>
      </c>
      <c r="AD26" s="187" t="s">
        <v>228</v>
      </c>
      <c r="AE26" s="187" t="s">
        <v>229</v>
      </c>
      <c r="AF26" s="187" t="s">
        <v>230</v>
      </c>
      <c r="AG26" s="96"/>
      <c r="AH26" s="187" t="s">
        <v>419</v>
      </c>
      <c r="AI26" s="187" t="s">
        <v>228</v>
      </c>
      <c r="AJ26" s="187" t="s">
        <v>229</v>
      </c>
      <c r="AK26" s="187" t="s">
        <v>230</v>
      </c>
      <c r="AL26" s="146">
        <f>IFERROR(AC26*IF($E26="将领",INDEX(兵法相关参数!$C$4:$AL$7,AL$15,MATCH($AB26,兵法相关参数!$C$3:$AL$3,0)),INDEX(兵法相关参数!$C$12:$AL$15,AL$15,MATCH($AB26,兵法相关参数!$C$3:$AL$3,0))),0)+IFERROR(AH26*IF($E26="将领",INDEX(兵法相关参数!$C$4:$AL$7,AL$15,MATCH($AG26,兵法相关参数!$C$3:$AL$3,0)),INDEX(兵法相关参数!$C$12:$AL$15,AL$15,MATCH($AG26,兵法相关参数!$C$3:$AL$3,0))),0)</f>
        <v>0</v>
      </c>
      <c r="AM26" s="146">
        <f>IFERROR(AD26*IF($E26="将领",INDEX(兵法相关参数!$C$4:$AL$7,AM$15,MATCH($AB26,兵法相关参数!$C$3:$AL$3,0)),INDEX(兵法相关参数!$C$12:$AL$15,AM$15,MATCH($AB26,兵法相关参数!$C$3:$AL$3,0))),0)+IFERROR(AI26*IF($E26="将领",INDEX(兵法相关参数!$C$4:$AL$7,AM$15,MATCH($AG26,兵法相关参数!$C$3:$AL$3,0)),INDEX(兵法相关参数!$C$12:$AL$15,AM$15,MATCH($AG26,兵法相关参数!$C$3:$AL$3,0))),0)</f>
        <v>0</v>
      </c>
      <c r="AN26" s="146">
        <f>IFERROR(AE26*IF($E26="将领",INDEX(兵法相关参数!$C$4:$AL$7,AN$15,MATCH($AB26,兵法相关参数!$C$3:$AL$3,0)),INDEX(兵法相关参数!$C$12:$AL$15,AN$15,MATCH($AB26,兵法相关参数!$C$3:$AL$3,0))),0)+IFERROR(AJ26*IF($E26="将领",INDEX(兵法相关参数!$C$4:$AL$7,AN$15,MATCH($AG26,兵法相关参数!$C$3:$AL$3,0)),INDEX(兵法相关参数!$C$12:$AL$15,AN$15,MATCH($AG26,兵法相关参数!$C$3:$AL$3,0))),0)</f>
        <v>0</v>
      </c>
      <c r="AO26" s="146">
        <f>IFERROR(AF26*IF($E26="将领",INDEX(兵法相关参数!$C$4:$AL$7,AL$15,MATCH($AB26,兵法相关参数!$C$3:$AL$3,0)),INDEX(兵法相关参数!$C$12:$AL$15,AO$15,MATCH($AB26,兵法相关参数!$C$3:$AL$3,0))),0)+IFERROR(AK26*IF($E26="将领",INDEX(兵法相关参数!$C$4:$AL$7,AL$15,MATCH($AG26,兵法相关参数!$C$3:$AL$3,0)),INDEX(兵法相关参数!$C$12:$AL$15,AO$15,MATCH($AG26,兵法相关参数!$C$3:$AL$3,0))),0)</f>
        <v>0</v>
      </c>
      <c r="AP26" s="26"/>
      <c r="AQ26" s="154"/>
      <c r="AR26" s="154"/>
      <c r="AS26" s="208"/>
      <c r="AT26" s="209"/>
      <c r="AU26" s="44"/>
      <c r="AV26" s="25"/>
      <c r="AW26" s="25"/>
      <c r="AX26" s="44"/>
      <c r="AY26" s="44"/>
      <c r="AZ26" s="25"/>
      <c r="BA26" s="25"/>
      <c r="BB26" s="44"/>
      <c r="BC26" s="44"/>
      <c r="BD26" s="25"/>
      <c r="BE26" s="25"/>
      <c r="BF26" s="44"/>
      <c r="BG26" s="210"/>
      <c r="BH26" s="211"/>
    </row>
    <row r="27" spans="1:60" ht="12" customHeight="1">
      <c r="A27" s="261"/>
      <c r="B27" s="259"/>
      <c r="C27" s="256"/>
      <c r="D27" s="256"/>
      <c r="E27" s="141" t="s">
        <v>22</v>
      </c>
      <c r="F27" s="141"/>
      <c r="G27" s="141">
        <v>1</v>
      </c>
      <c r="H27" s="141"/>
      <c r="I27" s="141"/>
      <c r="J27" s="255">
        <f>SUMPRODUCT(LARGE(AL27:AO27*F27:I27+AL28:AO28*F28:I28+AL30:AO30*F30:I30+AL31:AO31*F31:I31+AL33:AO33*F33:I33+AL34:AO34*F34:I34,1))</f>
        <v>4.8022897441915706</v>
      </c>
      <c r="K27" s="255">
        <f>INDEX($J$17:$J$200,MATCH(C26,$C$17:$C$200,0),1)</f>
        <v>4.3116392160975536</v>
      </c>
      <c r="L27" s="81">
        <v>3</v>
      </c>
      <c r="M27" s="10"/>
      <c r="N27" s="10"/>
      <c r="O27" s="81">
        <v>1</v>
      </c>
      <c r="P27" s="51">
        <v>0</v>
      </c>
      <c r="Q27" s="10">
        <v>1</v>
      </c>
      <c r="R27" s="10">
        <v>2</v>
      </c>
      <c r="S27" s="10">
        <v>0.75</v>
      </c>
      <c r="T27" s="24"/>
      <c r="U27" s="24"/>
      <c r="V27" s="24"/>
      <c r="W27" s="23">
        <f>$L27*效果范围削减($R27)*$O27*$S27</f>
        <v>3.897114317029974</v>
      </c>
      <c r="X27" s="23">
        <f>W27</f>
        <v>3.897114317029974</v>
      </c>
      <c r="Y27" s="23">
        <f>X27</f>
        <v>3.897114317029974</v>
      </c>
      <c r="Z27" s="23">
        <f>Y27</f>
        <v>3.897114317029974</v>
      </c>
      <c r="AA27" s="22"/>
      <c r="AB27" s="44" t="s">
        <v>460</v>
      </c>
      <c r="AC27" s="92">
        <f t="shared" ref="AC27:AF28" si="5">0.5*辅助效用($P27,-1,AC$15,"兵力转换",输出系数,"当前士兵目标",W27)+0.5*辅助效用($P27,-1,AC$15,"生存转换",输出系数,"当前将领目标",W27)</f>
        <v>6.8344240681679101E-4</v>
      </c>
      <c r="AD27" s="92">
        <f t="shared" si="5"/>
        <v>8.0667342485501569E-4</v>
      </c>
      <c r="AE27" s="92">
        <f t="shared" si="5"/>
        <v>7.1439407104229241E-4</v>
      </c>
      <c r="AF27" s="92">
        <f t="shared" si="5"/>
        <v>6.8344240681679101E-4</v>
      </c>
      <c r="AG27" s="92" t="s">
        <v>462</v>
      </c>
      <c r="AH27" s="188">
        <f>IF($Q27=0,0,持续效用($P27,$Q27,AH$15,$E27))</f>
        <v>1.8017133218019576E-2</v>
      </c>
      <c r="AI27" s="188">
        <f t="shared" ref="AH27:AK28" si="6">IF($Q27=0,0,持续效用($P27,$Q27,AI$15,$E27))</f>
        <v>2.2988957818005609E-2</v>
      </c>
      <c r="AJ27" s="188">
        <f t="shared" si="6"/>
        <v>2.4948782773928584E-2</v>
      </c>
      <c r="AK27" s="188">
        <f t="shared" si="6"/>
        <v>2.3773373264196415E-2</v>
      </c>
      <c r="AL27" s="146">
        <f>IFERROR(AC27*IF($E27="将领",INDEX(兵法相关参数!$C$4:$AL$7,AL$15,MATCH($AB27,兵法相关参数!$C$3:$AL$3,0)),INDEX(兵法相关参数!$C$12:$AL$15,AL$15,MATCH($AB27,兵法相关参数!$C$3:$AL$3,0))),0)+IFERROR(AH27*IF($E27="将领",INDEX(兵法相关参数!$C$4:$AL$7,AL$15,MATCH($AG27,兵法相关参数!$C$3:$AL$3,0)),INDEX(兵法相关参数!$C$12:$AL$15,AL$15,MATCH($AG27,兵法相关参数!$C$3:$AL$3,0))),0)</f>
        <v>2.3390691319583339</v>
      </c>
      <c r="AM27" s="146">
        <f>IFERROR(AD27*IF($E27="将领",INDEX(兵法相关参数!$C$4:$AL$7,AM$15,MATCH($AB27,兵法相关参数!$C$3:$AL$3,0)),INDEX(兵法相关参数!$C$12:$AL$15,AM$15,MATCH($AB27,兵法相关参数!$C$3:$AL$3,0))),0)+IFERROR(AI27*IF($E27="将领",INDEX(兵法相关参数!$C$4:$AL$7,AM$15,MATCH($AG27,兵法相关参数!$C$3:$AL$3,0)),INDEX(兵法相关参数!$C$12:$AL$15,AM$15,MATCH($AG27,兵法相关参数!$C$3:$AL$3,0))),0)</f>
        <v>2.5403975019099816</v>
      </c>
      <c r="AN27" s="146">
        <f>IFERROR(AE27*IF($E27="将领",INDEX(兵法相关参数!$C$4:$AL$7,AN$15,MATCH($AB27,兵法相关参数!$C$3:$AL$3,0)),INDEX(兵法相关参数!$C$12:$AL$15,AN$15,MATCH($AB27,兵法相关参数!$C$3:$AL$3,0))),0)+IFERROR(AJ27*IF($E27="将领",INDEX(兵法相关参数!$C$4:$AL$7,AN$15,MATCH($AG27,兵法相关参数!$C$3:$AL$3,0)),INDEX(兵法相关参数!$C$12:$AL$15,AN$15,MATCH($AG27,兵法相关参数!$C$3:$AL$3,0))),0)</f>
        <v>4.2603698912364258</v>
      </c>
      <c r="AO27" s="146">
        <f>IFERROR(AF27*IF($E27="将领",INDEX(兵法相关参数!$C$4:$AL$7,AL$15,MATCH($AB27,兵法相关参数!$C$3:$AL$3,0)),INDEX(兵法相关参数!$C$12:$AL$15,AO$15,MATCH($AB27,兵法相关参数!$C$3:$AL$3,0))),0)+IFERROR(AK27*IF($E27="将领",INDEX(兵法相关参数!$C$4:$AL$7,AL$15,MATCH($AG27,兵法相关参数!$C$3:$AL$3,0)),INDEX(兵法相关参数!$C$12:$AL$15,AO$15,MATCH($AG27,兵法相关参数!$C$3:$AL$3,0))),0)</f>
        <v>2.3333128919121573</v>
      </c>
      <c r="AP27" s="26"/>
      <c r="AQ27" s="212"/>
      <c r="AR27" s="212"/>
      <c r="AS27" s="208"/>
      <c r="AT27" s="209"/>
      <c r="AU27" s="44"/>
      <c r="AV27" s="25"/>
      <c r="AW27" s="25"/>
      <c r="AX27" s="44"/>
      <c r="AY27" s="44"/>
      <c r="AZ27" s="25"/>
      <c r="BA27" s="25"/>
      <c r="BB27" s="44"/>
      <c r="BC27" s="44"/>
      <c r="BD27" s="25"/>
      <c r="BE27" s="25"/>
      <c r="BF27" s="44"/>
      <c r="BG27" s="210"/>
      <c r="BH27" s="211"/>
    </row>
    <row r="28" spans="1:60" ht="12" customHeight="1">
      <c r="A28" s="261"/>
      <c r="B28" s="259"/>
      <c r="C28" s="256"/>
      <c r="D28" s="257"/>
      <c r="E28" s="141" t="s">
        <v>217</v>
      </c>
      <c r="F28" s="141"/>
      <c r="G28" s="141">
        <v>1</v>
      </c>
      <c r="H28" s="141"/>
      <c r="I28" s="141"/>
      <c r="J28" s="256"/>
      <c r="K28" s="256"/>
      <c r="L28" s="31">
        <v>3</v>
      </c>
      <c r="M28" s="10"/>
      <c r="N28" s="10"/>
      <c r="O28" s="81">
        <v>1</v>
      </c>
      <c r="P28" s="51">
        <v>0</v>
      </c>
      <c r="Q28" s="10">
        <v>1</v>
      </c>
      <c r="R28" s="10">
        <v>2</v>
      </c>
      <c r="S28" s="10">
        <v>0.75</v>
      </c>
      <c r="T28" s="24"/>
      <c r="U28" s="24"/>
      <c r="V28" s="24"/>
      <c r="W28" s="86">
        <f>$L28*效果范围削减($R28)*$O28*INDEX(士兵当前生命,$P28+1,W$15)*$S28</f>
        <v>3.897114317029974</v>
      </c>
      <c r="X28" s="86">
        <f>$L28*效果范围削减($R28)*$O28*INDEX(士兵当前生命,$P28+1,X$15)*$S28</f>
        <v>3.897114317029974</v>
      </c>
      <c r="Y28" s="86">
        <f>$L28*效果范围削减($R28)*$O28*INDEX(士兵当前生命,$P28+1,Y$15)*$S28</f>
        <v>3.897114317029974</v>
      </c>
      <c r="Z28" s="86">
        <f>$L28*效果范围削减($R28)*$O28*INDEX(士兵当前生命,$P28+1,Z$15)*$S28</f>
        <v>3.897114317029974</v>
      </c>
      <c r="AA28" s="24"/>
      <c r="AB28" s="44" t="s">
        <v>460</v>
      </c>
      <c r="AC28" s="92">
        <f t="shared" si="5"/>
        <v>6.8344240681679101E-4</v>
      </c>
      <c r="AD28" s="92">
        <f t="shared" si="5"/>
        <v>8.0667342485501569E-4</v>
      </c>
      <c r="AE28" s="92">
        <f t="shared" si="5"/>
        <v>7.1439407104229241E-4</v>
      </c>
      <c r="AF28" s="92">
        <f t="shared" si="5"/>
        <v>6.8344240681679101E-4</v>
      </c>
      <c r="AG28" s="92" t="s">
        <v>462</v>
      </c>
      <c r="AH28" s="188">
        <f t="shared" si="6"/>
        <v>1.8125694792072079E-2</v>
      </c>
      <c r="AI28" s="188">
        <f t="shared" si="6"/>
        <v>2.3072312200122985E-2</v>
      </c>
      <c r="AJ28" s="188">
        <f t="shared" si="6"/>
        <v>2.4582565069938066E-2</v>
      </c>
      <c r="AK28" s="188">
        <f t="shared" si="6"/>
        <v>2.386122997538492E-2</v>
      </c>
      <c r="AL28" s="146">
        <f>IFERROR(AC28*IF($E28="将领",INDEX(兵法相关参数!$C$4:$AL$7,AL$15,MATCH($AB28,兵法相关参数!$C$3:$AL$3,0)),INDEX(兵法相关参数!$C$12:$AL$15,AL$15,MATCH($AB28,兵法相关参数!$C$3:$AL$3,0))),0)+IFERROR(AH28*IF($E28="将领",INDEX(兵法相关参数!$C$4:$AL$7,AL$15,MATCH($AG28,兵法相关参数!$C$3:$AL$3,0)),INDEX(兵法相关参数!$C$12:$AL$15,AL$15,MATCH($AG28,兵法相关参数!$C$3:$AL$3,0))),0)</f>
        <v>1.0139134852730922</v>
      </c>
      <c r="AM28" s="146">
        <f>IFERROR(AD28*IF($E28="将领",INDEX(兵法相关参数!$C$4:$AL$7,AM$15,MATCH($AB28,兵法相关参数!$C$3:$AL$3,0)),INDEX(兵法相关参数!$C$12:$AL$15,AM$15,MATCH($AB28,兵法相关参数!$C$3:$AL$3,0))),0)+IFERROR(AI28*IF($E28="将领",INDEX(兵法相关参数!$C$4:$AL$7,AM$15,MATCH($AG28,兵法相关参数!$C$3:$AL$3,0)),INDEX(兵法相关参数!$C$12:$AL$15,AM$15,MATCH($AG28,兵法相关参数!$C$3:$AL$3,0))),0)</f>
        <v>2.2618922422815895</v>
      </c>
      <c r="AN28" s="146">
        <f>IFERROR(AE28*IF($E28="将领",INDEX(兵法相关参数!$C$4:$AL$7,AN$15,MATCH($AB28,兵法相关参数!$C$3:$AL$3,0)),INDEX(兵法相关参数!$C$12:$AL$15,AN$15,MATCH($AB28,兵法相关参数!$C$3:$AL$3,0))),0)+IFERROR(AJ28*IF($E28="将领",INDEX(兵法相关参数!$C$4:$AL$7,AN$15,MATCH($AG28,兵法相关参数!$C$3:$AL$3,0)),INDEX(兵法相关参数!$C$12:$AL$15,AN$15,MATCH($AG28,兵法相关参数!$C$3:$AL$3,0))),0)</f>
        <v>6.974646758822252</v>
      </c>
      <c r="AO28" s="146">
        <f>IFERROR(AF28*IF($E28="将领",INDEX(兵法相关参数!$C$4:$AL$7,AL$15,MATCH($AB28,兵法相关参数!$C$3:$AL$3,0)),INDEX(兵法相关参数!$C$12:$AL$15,AO$15,MATCH($AB28,兵法相关参数!$C$3:$AL$3,0))),0)+IFERROR(AK28*IF($E28="将领",INDEX(兵法相关参数!$C$4:$AL$7,AL$15,MATCH($AG28,兵法相关参数!$C$3:$AL$3,0)),INDEX(兵法相关参数!$C$12:$AL$15,AO$15,MATCH($AG28,兵法相关参数!$C$3:$AL$3,0))),0)</f>
        <v>3.8431308301777749</v>
      </c>
      <c r="AP28" s="26"/>
      <c r="AQ28" s="212"/>
      <c r="AR28" s="141"/>
      <c r="AS28" s="208"/>
      <c r="AT28" s="209"/>
      <c r="AU28" s="44"/>
      <c r="AV28" s="25"/>
      <c r="AW28" s="25"/>
      <c r="AX28" s="44"/>
      <c r="AY28" s="44"/>
      <c r="AZ28" s="25"/>
      <c r="BA28" s="25"/>
      <c r="BB28" s="44"/>
      <c r="BC28" s="44"/>
      <c r="BD28" s="25"/>
      <c r="BE28" s="25"/>
      <c r="BF28" s="44"/>
      <c r="BG28" s="210"/>
      <c r="BH28" s="211"/>
    </row>
    <row r="29" spans="1:60" ht="12" customHeight="1">
      <c r="A29" s="261"/>
      <c r="B29" s="259"/>
      <c r="C29" s="256"/>
      <c r="D29" s="255" t="s">
        <v>17</v>
      </c>
      <c r="E29" s="141"/>
      <c r="F29" s="141"/>
      <c r="G29" s="141"/>
      <c r="H29" s="141"/>
      <c r="I29" s="141"/>
      <c r="J29" s="256"/>
      <c r="K29" s="256"/>
      <c r="L29" s="31"/>
      <c r="M29" s="10"/>
      <c r="N29" s="10"/>
      <c r="O29" s="31"/>
      <c r="P29" s="8"/>
      <c r="Q29" s="10"/>
      <c r="R29" s="12"/>
      <c r="S29" s="24"/>
      <c r="T29" s="24"/>
      <c r="U29" s="24"/>
      <c r="V29" s="24"/>
      <c r="W29" s="24"/>
      <c r="X29" s="24"/>
      <c r="Y29" s="24"/>
      <c r="Z29" s="24"/>
      <c r="AA29" s="24"/>
      <c r="AB29" s="44"/>
      <c r="AC29" s="92"/>
      <c r="AD29" s="92"/>
      <c r="AE29" s="92"/>
      <c r="AF29" s="92"/>
      <c r="AG29" s="92"/>
      <c r="AH29" s="92"/>
      <c r="AI29" s="92"/>
      <c r="AJ29" s="92"/>
      <c r="AK29" s="92"/>
      <c r="AL29" s="146">
        <f>IFERROR(AC29*IF($E29="将领",INDEX(兵法相关参数!$C$4:$AL$7,AL$15,MATCH($AB29,兵法相关参数!$C$3:$AL$3,0)),INDEX(兵法相关参数!$C$12:$AL$15,AL$15,MATCH($AB29,兵法相关参数!$C$3:$AL$3,0))),0)+IFERROR(AH29*IF($E29="将领",INDEX(兵法相关参数!$C$4:$AL$7,AL$15,MATCH($AG29,兵法相关参数!$C$3:$AL$3,0)),INDEX(兵法相关参数!$C$12:$AL$15,AL$15,MATCH($AG29,兵法相关参数!$C$3:$AL$3,0))),0)</f>
        <v>0</v>
      </c>
      <c r="AM29" s="146">
        <f>IFERROR(AD29*IF($E29="将领",INDEX(兵法相关参数!$C$4:$AL$7,AM$15,MATCH($AB29,兵法相关参数!$C$3:$AL$3,0)),INDEX(兵法相关参数!$C$12:$AL$15,AM$15,MATCH($AB29,兵法相关参数!$C$3:$AL$3,0))),0)+IFERROR(AI29*IF($E29="将领",INDEX(兵法相关参数!$C$4:$AL$7,AM$15,MATCH($AG29,兵法相关参数!$C$3:$AL$3,0)),INDEX(兵法相关参数!$C$12:$AL$15,AM$15,MATCH($AG29,兵法相关参数!$C$3:$AL$3,0))),0)</f>
        <v>0</v>
      </c>
      <c r="AN29" s="146">
        <f>IFERROR(AE29*IF($E29="将领",INDEX(兵法相关参数!$C$4:$AL$7,AN$15,MATCH($AB29,兵法相关参数!$C$3:$AL$3,0)),INDEX(兵法相关参数!$C$12:$AL$15,AN$15,MATCH($AB29,兵法相关参数!$C$3:$AL$3,0))),0)+IFERROR(AJ29*IF($E29="将领",INDEX(兵法相关参数!$C$4:$AL$7,AN$15,MATCH($AG29,兵法相关参数!$C$3:$AL$3,0)),INDEX(兵法相关参数!$C$12:$AL$15,AN$15,MATCH($AG29,兵法相关参数!$C$3:$AL$3,0))),0)</f>
        <v>0</v>
      </c>
      <c r="AO29" s="146">
        <f>IFERROR(AF29*IF($E29="将领",INDEX(兵法相关参数!$C$4:$AL$7,AL$15,MATCH($AB29,兵法相关参数!$C$3:$AL$3,0)),INDEX(兵法相关参数!$C$12:$AL$15,AO$15,MATCH($AB29,兵法相关参数!$C$3:$AL$3,0))),0)+IFERROR(AK29*IF($E29="将领",INDEX(兵法相关参数!$C$4:$AL$7,AL$15,MATCH($AG29,兵法相关参数!$C$3:$AL$3,0)),INDEX(兵法相关参数!$C$12:$AL$15,AO$15,MATCH($AG29,兵法相关参数!$C$3:$AL$3,0))),0)</f>
        <v>0</v>
      </c>
      <c r="AP29" s="26"/>
      <c r="AQ29" s="212"/>
      <c r="AR29" s="154"/>
      <c r="AS29" s="208"/>
      <c r="AT29" s="209"/>
      <c r="AU29" s="44"/>
      <c r="AV29" s="25"/>
      <c r="AW29" s="25"/>
      <c r="AX29" s="44"/>
      <c r="AY29" s="44"/>
      <c r="AZ29" s="25"/>
      <c r="BA29" s="25"/>
      <c r="BB29" s="44"/>
      <c r="BC29" s="44"/>
      <c r="BD29" s="25"/>
      <c r="BE29" s="25"/>
      <c r="BF29" s="44"/>
      <c r="BG29" s="210"/>
      <c r="BH29" s="211"/>
    </row>
    <row r="30" spans="1:60" ht="12" customHeight="1">
      <c r="A30" s="261"/>
      <c r="B30" s="259"/>
      <c r="C30" s="256"/>
      <c r="D30" s="256"/>
      <c r="E30" s="141"/>
      <c r="F30" s="141"/>
      <c r="G30" s="141"/>
      <c r="H30" s="141"/>
      <c r="I30" s="141"/>
      <c r="J30" s="256"/>
      <c r="K30" s="256"/>
      <c r="L30" s="31"/>
      <c r="M30" s="10"/>
      <c r="N30" s="10"/>
      <c r="O30" s="31"/>
      <c r="P30" s="8"/>
      <c r="Q30" s="10"/>
      <c r="R30" s="12"/>
      <c r="S30" s="24"/>
      <c r="T30" s="24"/>
      <c r="U30" s="24"/>
      <c r="V30" s="24"/>
      <c r="W30" s="24"/>
      <c r="X30" s="24"/>
      <c r="Y30" s="24"/>
      <c r="Z30" s="24"/>
      <c r="AA30" s="24"/>
      <c r="AB30" s="44"/>
      <c r="AC30" s="92"/>
      <c r="AD30" s="92"/>
      <c r="AE30" s="92"/>
      <c r="AF30" s="92"/>
      <c r="AG30" s="92"/>
      <c r="AH30" s="92"/>
      <c r="AI30" s="92"/>
      <c r="AJ30" s="92"/>
      <c r="AK30" s="92"/>
      <c r="AL30" s="146">
        <f>IFERROR(AC30*IF($E30="将领",INDEX(兵法相关参数!$C$4:$AL$7,AL$15,MATCH($AB30,兵法相关参数!$C$3:$AL$3,0)),INDEX(兵法相关参数!$C$12:$AL$15,AL$15,MATCH($AB30,兵法相关参数!$C$3:$AL$3,0))),0)+IFERROR(AH30*IF($E30="将领",INDEX(兵法相关参数!$C$4:$AL$7,AL$15,MATCH($AG30,兵法相关参数!$C$3:$AL$3,0)),INDEX(兵法相关参数!$C$12:$AL$15,AL$15,MATCH($AG30,兵法相关参数!$C$3:$AL$3,0))),0)</f>
        <v>0</v>
      </c>
      <c r="AM30" s="146">
        <f>IFERROR(AD30*IF($E30="将领",INDEX(兵法相关参数!$C$4:$AL$7,AM$15,MATCH($AB30,兵法相关参数!$C$3:$AL$3,0)),INDEX(兵法相关参数!$C$12:$AL$15,AM$15,MATCH($AB30,兵法相关参数!$C$3:$AL$3,0))),0)+IFERROR(AI30*IF($E30="将领",INDEX(兵法相关参数!$C$4:$AL$7,AM$15,MATCH($AG30,兵法相关参数!$C$3:$AL$3,0)),INDEX(兵法相关参数!$C$12:$AL$15,AM$15,MATCH($AG30,兵法相关参数!$C$3:$AL$3,0))),0)</f>
        <v>0</v>
      </c>
      <c r="AN30" s="146">
        <f>IFERROR(AE30*IF($E30="将领",INDEX(兵法相关参数!$C$4:$AL$7,AN$15,MATCH($AB30,兵法相关参数!$C$3:$AL$3,0)),INDEX(兵法相关参数!$C$12:$AL$15,AN$15,MATCH($AB30,兵法相关参数!$C$3:$AL$3,0))),0)+IFERROR(AJ30*IF($E30="将领",INDEX(兵法相关参数!$C$4:$AL$7,AN$15,MATCH($AG30,兵法相关参数!$C$3:$AL$3,0)),INDEX(兵法相关参数!$C$12:$AL$15,AN$15,MATCH($AG30,兵法相关参数!$C$3:$AL$3,0))),0)</f>
        <v>0</v>
      </c>
      <c r="AO30" s="146">
        <f>IFERROR(AF30*IF($E30="将领",INDEX(兵法相关参数!$C$4:$AL$7,AL$15,MATCH($AB30,兵法相关参数!$C$3:$AL$3,0)),INDEX(兵法相关参数!$C$12:$AL$15,AO$15,MATCH($AB30,兵法相关参数!$C$3:$AL$3,0))),0)+IFERROR(AK30*IF($E30="将领",INDEX(兵法相关参数!$C$4:$AL$7,AL$15,MATCH($AG30,兵法相关参数!$C$3:$AL$3,0)),INDEX(兵法相关参数!$C$12:$AL$15,AO$15,MATCH($AG30,兵法相关参数!$C$3:$AL$3,0))),0)</f>
        <v>0</v>
      </c>
      <c r="AP30" s="26"/>
      <c r="AQ30" s="212"/>
      <c r="AR30" s="212"/>
      <c r="AS30" s="208"/>
      <c r="AT30" s="209"/>
      <c r="AU30" s="44"/>
      <c r="AV30" s="25"/>
      <c r="AW30" s="25"/>
      <c r="AX30" s="44"/>
      <c r="AY30" s="44"/>
      <c r="AZ30" s="25"/>
      <c r="BA30" s="25"/>
      <c r="BB30" s="44"/>
      <c r="BC30" s="44"/>
      <c r="BD30" s="25"/>
      <c r="BE30" s="25"/>
      <c r="BF30" s="44"/>
      <c r="BG30" s="210"/>
      <c r="BH30" s="211"/>
    </row>
    <row r="31" spans="1:60" ht="12" customHeight="1">
      <c r="A31" s="261"/>
      <c r="B31" s="259"/>
      <c r="C31" s="256"/>
      <c r="D31" s="257"/>
      <c r="E31" s="141"/>
      <c r="F31" s="141"/>
      <c r="G31" s="141"/>
      <c r="H31" s="141"/>
      <c r="I31" s="141"/>
      <c r="J31" s="256"/>
      <c r="K31" s="256"/>
      <c r="L31" s="31"/>
      <c r="M31" s="10"/>
      <c r="N31" s="10"/>
      <c r="O31" s="31"/>
      <c r="P31" s="8"/>
      <c r="Q31" s="10"/>
      <c r="R31" s="12"/>
      <c r="S31" s="24"/>
      <c r="T31" s="24"/>
      <c r="U31" s="24"/>
      <c r="V31" s="24"/>
      <c r="W31" s="24"/>
      <c r="X31" s="24"/>
      <c r="Y31" s="24"/>
      <c r="Z31" s="24"/>
      <c r="AA31" s="24"/>
      <c r="AB31" s="44"/>
      <c r="AC31" s="92"/>
      <c r="AD31" s="92"/>
      <c r="AE31" s="92"/>
      <c r="AF31" s="92"/>
      <c r="AG31" s="92"/>
      <c r="AH31" s="92"/>
      <c r="AI31" s="92"/>
      <c r="AJ31" s="92"/>
      <c r="AK31" s="92"/>
      <c r="AL31" s="146">
        <f>IFERROR(AC31*IF($E31="将领",INDEX(兵法相关参数!$C$4:$AL$7,AL$15,MATCH($AB31,兵法相关参数!$C$3:$AL$3,0)),INDEX(兵法相关参数!$C$12:$AL$15,AL$15,MATCH($AB31,兵法相关参数!$C$3:$AL$3,0))),0)+IFERROR(AH31*IF($E31="将领",INDEX(兵法相关参数!$C$4:$AL$7,AL$15,MATCH($AG31,兵法相关参数!$C$3:$AL$3,0)),INDEX(兵法相关参数!$C$12:$AL$15,AL$15,MATCH($AG31,兵法相关参数!$C$3:$AL$3,0))),0)</f>
        <v>0</v>
      </c>
      <c r="AM31" s="146">
        <f>IFERROR(AD31*IF($E31="将领",INDEX(兵法相关参数!$C$4:$AL$7,AM$15,MATCH($AB31,兵法相关参数!$C$3:$AL$3,0)),INDEX(兵法相关参数!$C$12:$AL$15,AM$15,MATCH($AB31,兵法相关参数!$C$3:$AL$3,0))),0)+IFERROR(AI31*IF($E31="将领",INDEX(兵法相关参数!$C$4:$AL$7,AM$15,MATCH($AG31,兵法相关参数!$C$3:$AL$3,0)),INDEX(兵法相关参数!$C$12:$AL$15,AM$15,MATCH($AG31,兵法相关参数!$C$3:$AL$3,0))),0)</f>
        <v>0</v>
      </c>
      <c r="AN31" s="146">
        <f>IFERROR(AE31*IF($E31="将领",INDEX(兵法相关参数!$C$4:$AL$7,AN$15,MATCH($AB31,兵法相关参数!$C$3:$AL$3,0)),INDEX(兵法相关参数!$C$12:$AL$15,AN$15,MATCH($AB31,兵法相关参数!$C$3:$AL$3,0))),0)+IFERROR(AJ31*IF($E31="将领",INDEX(兵法相关参数!$C$4:$AL$7,AN$15,MATCH($AG31,兵法相关参数!$C$3:$AL$3,0)),INDEX(兵法相关参数!$C$12:$AL$15,AN$15,MATCH($AG31,兵法相关参数!$C$3:$AL$3,0))),0)</f>
        <v>0</v>
      </c>
      <c r="AO31" s="146">
        <f>IFERROR(AF31*IF($E31="将领",INDEX(兵法相关参数!$C$4:$AL$7,AL$15,MATCH($AB31,兵法相关参数!$C$3:$AL$3,0)),INDEX(兵法相关参数!$C$12:$AL$15,AO$15,MATCH($AB31,兵法相关参数!$C$3:$AL$3,0))),0)+IFERROR(AK31*IF($E31="将领",INDEX(兵法相关参数!$C$4:$AL$7,AL$15,MATCH($AG31,兵法相关参数!$C$3:$AL$3,0)),INDEX(兵法相关参数!$C$12:$AL$15,AO$15,MATCH($AG31,兵法相关参数!$C$3:$AL$3,0))),0)</f>
        <v>0</v>
      </c>
      <c r="AP31" s="26"/>
      <c r="AQ31" s="212"/>
      <c r="AR31" s="141"/>
      <c r="AS31" s="208"/>
      <c r="AT31" s="209"/>
      <c r="AU31" s="44"/>
      <c r="AV31" s="25"/>
      <c r="AW31" s="25"/>
      <c r="AX31" s="44"/>
      <c r="AY31" s="44"/>
      <c r="AZ31" s="25"/>
      <c r="BA31" s="25"/>
      <c r="BB31" s="44"/>
      <c r="BC31" s="44"/>
      <c r="BD31" s="25"/>
      <c r="BE31" s="25"/>
      <c r="BF31" s="44"/>
      <c r="BG31" s="210"/>
      <c r="BH31" s="211"/>
    </row>
    <row r="32" spans="1:60" ht="12" customHeight="1">
      <c r="A32" s="261"/>
      <c r="B32" s="259"/>
      <c r="C32" s="256"/>
      <c r="D32" s="255"/>
      <c r="E32" s="141"/>
      <c r="F32" s="141"/>
      <c r="G32" s="141"/>
      <c r="H32" s="141"/>
      <c r="I32" s="141"/>
      <c r="J32" s="256"/>
      <c r="K32" s="256"/>
      <c r="L32" s="31"/>
      <c r="M32" s="10"/>
      <c r="N32" s="10"/>
      <c r="O32" s="31"/>
      <c r="P32" s="8"/>
      <c r="Q32" s="10"/>
      <c r="R32" s="12"/>
      <c r="S32" s="24"/>
      <c r="T32" s="24"/>
      <c r="U32" s="24"/>
      <c r="V32" s="24"/>
      <c r="W32" s="24"/>
      <c r="X32" s="24"/>
      <c r="Y32" s="24"/>
      <c r="Z32" s="24"/>
      <c r="AA32" s="24"/>
      <c r="AB32" s="44"/>
      <c r="AC32" s="92"/>
      <c r="AD32" s="92"/>
      <c r="AE32" s="92"/>
      <c r="AF32" s="92"/>
      <c r="AG32" s="92"/>
      <c r="AH32" s="92"/>
      <c r="AI32" s="92"/>
      <c r="AJ32" s="92"/>
      <c r="AK32" s="92"/>
      <c r="AL32" s="146">
        <f>IFERROR(AC32*IF($E32="将领",INDEX(兵法相关参数!$C$4:$AL$7,AL$15,MATCH($AB32,兵法相关参数!$C$3:$AL$3,0)),INDEX(兵法相关参数!$C$12:$AL$15,AL$15,MATCH($AB32,兵法相关参数!$C$3:$AL$3,0))),0)+IFERROR(AH32*IF($E32="将领",INDEX(兵法相关参数!$C$4:$AL$7,AL$15,MATCH($AG32,兵法相关参数!$C$3:$AL$3,0)),INDEX(兵法相关参数!$C$12:$AL$15,AL$15,MATCH($AG32,兵法相关参数!$C$3:$AL$3,0))),0)</f>
        <v>0</v>
      </c>
      <c r="AM32" s="146">
        <f>IFERROR(AD32*IF($E32="将领",INDEX(兵法相关参数!$C$4:$AL$7,AM$15,MATCH($AB32,兵法相关参数!$C$3:$AL$3,0)),INDEX(兵法相关参数!$C$12:$AL$15,AM$15,MATCH($AB32,兵法相关参数!$C$3:$AL$3,0))),0)+IFERROR(AI32*IF($E32="将领",INDEX(兵法相关参数!$C$4:$AL$7,AM$15,MATCH($AG32,兵法相关参数!$C$3:$AL$3,0)),INDEX(兵法相关参数!$C$12:$AL$15,AM$15,MATCH($AG32,兵法相关参数!$C$3:$AL$3,0))),0)</f>
        <v>0</v>
      </c>
      <c r="AN32" s="146">
        <f>IFERROR(AE32*IF($E32="将领",INDEX(兵法相关参数!$C$4:$AL$7,AN$15,MATCH($AB32,兵法相关参数!$C$3:$AL$3,0)),INDEX(兵法相关参数!$C$12:$AL$15,AN$15,MATCH($AB32,兵法相关参数!$C$3:$AL$3,0))),0)+IFERROR(AJ32*IF($E32="将领",INDEX(兵法相关参数!$C$4:$AL$7,AN$15,MATCH($AG32,兵法相关参数!$C$3:$AL$3,0)),INDEX(兵法相关参数!$C$12:$AL$15,AN$15,MATCH($AG32,兵法相关参数!$C$3:$AL$3,0))),0)</f>
        <v>0</v>
      </c>
      <c r="AO32" s="146">
        <f>IFERROR(AF32*IF($E32="将领",INDEX(兵法相关参数!$C$4:$AL$7,AL$15,MATCH($AB32,兵法相关参数!$C$3:$AL$3,0)),INDEX(兵法相关参数!$C$12:$AL$15,AO$15,MATCH($AB32,兵法相关参数!$C$3:$AL$3,0))),0)+IFERROR(AK32*IF($E32="将领",INDEX(兵法相关参数!$C$4:$AL$7,AL$15,MATCH($AG32,兵法相关参数!$C$3:$AL$3,0)),INDEX(兵法相关参数!$C$12:$AL$15,AO$15,MATCH($AG32,兵法相关参数!$C$3:$AL$3,0))),0)</f>
        <v>0</v>
      </c>
      <c r="AP32" s="26"/>
      <c r="AQ32" s="212"/>
      <c r="AR32" s="154"/>
      <c r="AS32" s="208"/>
      <c r="AT32" s="209"/>
      <c r="AU32" s="44"/>
      <c r="AV32" s="25"/>
      <c r="AW32" s="25"/>
      <c r="AX32" s="44"/>
      <c r="AY32" s="44"/>
      <c r="AZ32" s="25"/>
      <c r="BA32" s="25"/>
      <c r="BB32" s="44"/>
      <c r="BC32" s="44"/>
      <c r="BD32" s="25"/>
      <c r="BE32" s="25"/>
      <c r="BF32" s="44"/>
      <c r="BG32" s="210"/>
      <c r="BH32" s="211"/>
    </row>
    <row r="33" spans="1:60" ht="12" customHeight="1">
      <c r="A33" s="261"/>
      <c r="B33" s="259"/>
      <c r="C33" s="256"/>
      <c r="D33" s="256"/>
      <c r="E33" s="141"/>
      <c r="F33" s="141"/>
      <c r="G33" s="141"/>
      <c r="H33" s="141"/>
      <c r="I33" s="141"/>
      <c r="J33" s="256"/>
      <c r="K33" s="256"/>
      <c r="L33" s="31"/>
      <c r="M33" s="10"/>
      <c r="N33" s="10"/>
      <c r="O33" s="31"/>
      <c r="P33" s="8"/>
      <c r="Q33" s="10"/>
      <c r="R33" s="12"/>
      <c r="S33" s="24"/>
      <c r="T33" s="24"/>
      <c r="U33" s="24"/>
      <c r="V33" s="24"/>
      <c r="W33" s="24"/>
      <c r="X33" s="24"/>
      <c r="Y33" s="24"/>
      <c r="Z33" s="24"/>
      <c r="AA33" s="24"/>
      <c r="AB33" s="44"/>
      <c r="AC33" s="92"/>
      <c r="AD33" s="92"/>
      <c r="AE33" s="92"/>
      <c r="AF33" s="92"/>
      <c r="AG33" s="92"/>
      <c r="AH33" s="92"/>
      <c r="AI33" s="92"/>
      <c r="AJ33" s="92"/>
      <c r="AK33" s="92"/>
      <c r="AL33" s="146">
        <f>IFERROR(AC33*IF($E33="将领",INDEX(兵法相关参数!$C$4:$AL$7,AL$15,MATCH($AB33,兵法相关参数!$C$3:$AL$3,0)),INDEX(兵法相关参数!$C$12:$AL$15,AL$15,MATCH($AB33,兵法相关参数!$C$3:$AL$3,0))),0)+IFERROR(AH33*IF($E33="将领",INDEX(兵法相关参数!$C$4:$AL$7,AL$15,MATCH($AG33,兵法相关参数!$C$3:$AL$3,0)),INDEX(兵法相关参数!$C$12:$AL$15,AL$15,MATCH($AG33,兵法相关参数!$C$3:$AL$3,0))),0)</f>
        <v>0</v>
      </c>
      <c r="AM33" s="146">
        <f>IFERROR(AD33*IF($E33="将领",INDEX(兵法相关参数!$C$4:$AL$7,AM$15,MATCH($AB33,兵法相关参数!$C$3:$AL$3,0)),INDEX(兵法相关参数!$C$12:$AL$15,AM$15,MATCH($AB33,兵法相关参数!$C$3:$AL$3,0))),0)+IFERROR(AI33*IF($E33="将领",INDEX(兵法相关参数!$C$4:$AL$7,AM$15,MATCH($AG33,兵法相关参数!$C$3:$AL$3,0)),INDEX(兵法相关参数!$C$12:$AL$15,AM$15,MATCH($AG33,兵法相关参数!$C$3:$AL$3,0))),0)</f>
        <v>0</v>
      </c>
      <c r="AN33" s="146">
        <f>IFERROR(AE33*IF($E33="将领",INDEX(兵法相关参数!$C$4:$AL$7,AN$15,MATCH($AB33,兵法相关参数!$C$3:$AL$3,0)),INDEX(兵法相关参数!$C$12:$AL$15,AN$15,MATCH($AB33,兵法相关参数!$C$3:$AL$3,0))),0)+IFERROR(AJ33*IF($E33="将领",INDEX(兵法相关参数!$C$4:$AL$7,AN$15,MATCH($AG33,兵法相关参数!$C$3:$AL$3,0)),INDEX(兵法相关参数!$C$12:$AL$15,AN$15,MATCH($AG33,兵法相关参数!$C$3:$AL$3,0))),0)</f>
        <v>0</v>
      </c>
      <c r="AO33" s="146">
        <f>IFERROR(AF33*IF($E33="将领",INDEX(兵法相关参数!$C$4:$AL$7,AL$15,MATCH($AB33,兵法相关参数!$C$3:$AL$3,0)),INDEX(兵法相关参数!$C$12:$AL$15,AO$15,MATCH($AB33,兵法相关参数!$C$3:$AL$3,0))),0)+IFERROR(AK33*IF($E33="将领",INDEX(兵法相关参数!$C$4:$AL$7,AL$15,MATCH($AG33,兵法相关参数!$C$3:$AL$3,0)),INDEX(兵法相关参数!$C$12:$AL$15,AO$15,MATCH($AG33,兵法相关参数!$C$3:$AL$3,0))),0)</f>
        <v>0</v>
      </c>
      <c r="AP33" s="27"/>
      <c r="AQ33" s="212"/>
      <c r="AR33" s="212"/>
      <c r="AS33" s="208"/>
      <c r="AT33" s="209"/>
      <c r="AU33" s="44"/>
      <c r="AV33" s="25"/>
      <c r="AW33" s="25"/>
      <c r="AX33" s="44"/>
      <c r="AY33" s="44"/>
      <c r="AZ33" s="25"/>
      <c r="BA33" s="25"/>
      <c r="BB33" s="44"/>
      <c r="BC33" s="44"/>
      <c r="BD33" s="25"/>
      <c r="BE33" s="25"/>
      <c r="BF33" s="44"/>
      <c r="BG33" s="210"/>
      <c r="BH33" s="211"/>
    </row>
    <row r="34" spans="1:60" ht="12" customHeight="1">
      <c r="A34" s="261"/>
      <c r="B34" s="260"/>
      <c r="C34" s="257"/>
      <c r="D34" s="257"/>
      <c r="E34" s="141"/>
      <c r="F34" s="141"/>
      <c r="G34" s="141"/>
      <c r="H34" s="141"/>
      <c r="I34" s="141"/>
      <c r="J34" s="257"/>
      <c r="K34" s="257"/>
      <c r="L34" s="31"/>
      <c r="M34" s="10"/>
      <c r="N34" s="10"/>
      <c r="O34" s="31"/>
      <c r="P34" s="8"/>
      <c r="Q34" s="10"/>
      <c r="R34" s="12"/>
      <c r="S34" s="24"/>
      <c r="T34" s="24"/>
      <c r="U34" s="24"/>
      <c r="V34" s="24"/>
      <c r="W34" s="24"/>
      <c r="X34" s="24"/>
      <c r="Y34" s="24"/>
      <c r="Z34" s="24"/>
      <c r="AA34" s="24"/>
      <c r="AB34" s="44"/>
      <c r="AC34" s="92"/>
      <c r="AD34" s="92"/>
      <c r="AE34" s="92"/>
      <c r="AF34" s="92"/>
      <c r="AG34" s="92"/>
      <c r="AH34" s="92"/>
      <c r="AI34" s="92"/>
      <c r="AJ34" s="92"/>
      <c r="AK34" s="92"/>
      <c r="AL34" s="146">
        <f>IFERROR(AC34*IF($E34="将领",INDEX(兵法相关参数!$C$4:$AL$7,AL$15,MATCH($AB34,兵法相关参数!$C$3:$AL$3,0)),INDEX(兵法相关参数!$C$12:$AL$15,AL$15,MATCH($AB34,兵法相关参数!$C$3:$AL$3,0))),0)+IFERROR(AH34*IF($E34="将领",INDEX(兵法相关参数!$C$4:$AL$7,AL$15,MATCH($AG34,兵法相关参数!$C$3:$AL$3,0)),INDEX(兵法相关参数!$C$12:$AL$15,AL$15,MATCH($AG34,兵法相关参数!$C$3:$AL$3,0))),0)</f>
        <v>0</v>
      </c>
      <c r="AM34" s="146">
        <f>IFERROR(AD34*IF($E34="将领",INDEX(兵法相关参数!$C$4:$AL$7,AM$15,MATCH($AB34,兵法相关参数!$C$3:$AL$3,0)),INDEX(兵法相关参数!$C$12:$AL$15,AM$15,MATCH($AB34,兵法相关参数!$C$3:$AL$3,0))),0)+IFERROR(AI34*IF($E34="将领",INDEX(兵法相关参数!$C$4:$AL$7,AM$15,MATCH($AG34,兵法相关参数!$C$3:$AL$3,0)),INDEX(兵法相关参数!$C$12:$AL$15,AM$15,MATCH($AG34,兵法相关参数!$C$3:$AL$3,0))),0)</f>
        <v>0</v>
      </c>
      <c r="AN34" s="146">
        <f>IFERROR(AE34*IF($E34="将领",INDEX(兵法相关参数!$C$4:$AL$7,AN$15,MATCH($AB34,兵法相关参数!$C$3:$AL$3,0)),INDEX(兵法相关参数!$C$12:$AL$15,AN$15,MATCH($AB34,兵法相关参数!$C$3:$AL$3,0))),0)+IFERROR(AJ34*IF($E34="将领",INDEX(兵法相关参数!$C$4:$AL$7,AN$15,MATCH($AG34,兵法相关参数!$C$3:$AL$3,0)),INDEX(兵法相关参数!$C$12:$AL$15,AN$15,MATCH($AG34,兵法相关参数!$C$3:$AL$3,0))),0)</f>
        <v>0</v>
      </c>
      <c r="AO34" s="146">
        <f>IFERROR(AF34*IF($E34="将领",INDEX(兵法相关参数!$C$4:$AL$7,AL$15,MATCH($AB34,兵法相关参数!$C$3:$AL$3,0)),INDEX(兵法相关参数!$C$12:$AL$15,AO$15,MATCH($AB34,兵法相关参数!$C$3:$AL$3,0))),0)+IFERROR(AK34*IF($E34="将领",INDEX(兵法相关参数!$C$4:$AL$7,AL$15,MATCH($AG34,兵法相关参数!$C$3:$AL$3,0)),INDEX(兵法相关参数!$C$12:$AL$15,AO$15,MATCH($AG34,兵法相关参数!$C$3:$AL$3,0))),0)</f>
        <v>0</v>
      </c>
      <c r="AP34" s="26"/>
      <c r="AQ34" s="141"/>
      <c r="AR34" s="141"/>
      <c r="AS34" s="208"/>
      <c r="AT34" s="209"/>
      <c r="AU34" s="44"/>
      <c r="AV34" s="25"/>
      <c r="AW34" s="25"/>
      <c r="AX34" s="44"/>
      <c r="AY34" s="44"/>
      <c r="AZ34" s="25"/>
      <c r="BA34" s="25"/>
      <c r="BB34" s="44"/>
      <c r="BC34" s="44"/>
      <c r="BD34" s="25"/>
      <c r="BE34" s="25"/>
      <c r="BF34" s="44"/>
      <c r="BG34" s="210"/>
      <c r="BH34" s="211"/>
    </row>
    <row r="35" spans="1:60" ht="12" customHeight="1">
      <c r="A35" s="261" t="s">
        <v>446</v>
      </c>
      <c r="B35" s="258" t="s">
        <v>851</v>
      </c>
      <c r="C35" s="255" t="s">
        <v>455</v>
      </c>
      <c r="D35" s="255" t="s">
        <v>355</v>
      </c>
      <c r="E35" s="11"/>
      <c r="F35" s="11"/>
      <c r="G35" s="11"/>
      <c r="H35" s="11"/>
      <c r="I35" s="11"/>
      <c r="J35" s="11" t="s">
        <v>468</v>
      </c>
      <c r="K35" s="11" t="s">
        <v>469</v>
      </c>
      <c r="L35" s="181" t="s">
        <v>62</v>
      </c>
      <c r="M35" s="11"/>
      <c r="N35" s="11"/>
      <c r="O35" s="183" t="s">
        <v>52</v>
      </c>
      <c r="P35" s="3" t="s">
        <v>57</v>
      </c>
      <c r="Q35" s="11" t="s">
        <v>60</v>
      </c>
      <c r="R35" s="11" t="s">
        <v>61</v>
      </c>
      <c r="S35" s="11" t="s">
        <v>494</v>
      </c>
      <c r="T35" s="184"/>
      <c r="U35" s="184"/>
      <c r="V35" s="184"/>
      <c r="W35" s="3" t="s">
        <v>223</v>
      </c>
      <c r="X35" s="3" t="s">
        <v>224</v>
      </c>
      <c r="Y35" s="3" t="s">
        <v>225</v>
      </c>
      <c r="Z35" s="3" t="s">
        <v>226</v>
      </c>
      <c r="AA35" s="1"/>
      <c r="AB35" s="15"/>
      <c r="AC35" s="187" t="s">
        <v>227</v>
      </c>
      <c r="AD35" s="187" t="s">
        <v>228</v>
      </c>
      <c r="AE35" s="187" t="s">
        <v>229</v>
      </c>
      <c r="AF35" s="187" t="s">
        <v>230</v>
      </c>
      <c r="AG35" s="96"/>
      <c r="AH35" s="187" t="s">
        <v>227</v>
      </c>
      <c r="AI35" s="187" t="s">
        <v>228</v>
      </c>
      <c r="AJ35" s="187" t="s">
        <v>229</v>
      </c>
      <c r="AK35" s="187" t="s">
        <v>230</v>
      </c>
      <c r="AL35" s="146">
        <f>IFERROR(AC35*IF($E35="将领",INDEX(兵法相关参数!$C$4:$AL$7,AL$15,MATCH($AB35,兵法相关参数!$C$3:$AL$3,0)),INDEX(兵法相关参数!$C$12:$AL$15,AL$15,MATCH($AB35,兵法相关参数!$C$3:$AL$3,0))),0)+IFERROR(AH35*IF($E35="将领",INDEX(兵法相关参数!$C$4:$AL$7,AL$15,MATCH($AG35,兵法相关参数!$C$3:$AL$3,0)),INDEX(兵法相关参数!$C$12:$AL$15,AL$15,MATCH($AG35,兵法相关参数!$C$3:$AL$3,0))),0)</f>
        <v>0</v>
      </c>
      <c r="AM35" s="146">
        <f>IFERROR(AD35*IF($E35="将领",INDEX(兵法相关参数!$C$4:$AL$7,AM$15,MATCH($AB35,兵法相关参数!$C$3:$AL$3,0)),INDEX(兵法相关参数!$C$12:$AL$15,AM$15,MATCH($AB35,兵法相关参数!$C$3:$AL$3,0))),0)+IFERROR(AI35*IF($E35="将领",INDEX(兵法相关参数!$C$4:$AL$7,AM$15,MATCH($AG35,兵法相关参数!$C$3:$AL$3,0)),INDEX(兵法相关参数!$C$12:$AL$15,AM$15,MATCH($AG35,兵法相关参数!$C$3:$AL$3,0))),0)</f>
        <v>0</v>
      </c>
      <c r="AN35" s="146">
        <f>IFERROR(AE35*IF($E35="将领",INDEX(兵法相关参数!$C$4:$AL$7,AN$15,MATCH($AB35,兵法相关参数!$C$3:$AL$3,0)),INDEX(兵法相关参数!$C$12:$AL$15,AN$15,MATCH($AB35,兵法相关参数!$C$3:$AL$3,0))),0)+IFERROR(AJ35*IF($E35="将领",INDEX(兵法相关参数!$C$4:$AL$7,AN$15,MATCH($AG35,兵法相关参数!$C$3:$AL$3,0)),INDEX(兵法相关参数!$C$12:$AL$15,AN$15,MATCH($AG35,兵法相关参数!$C$3:$AL$3,0))),0)</f>
        <v>0</v>
      </c>
      <c r="AO35" s="146">
        <f>IFERROR(AF35*IF($E35="将领",INDEX(兵法相关参数!$C$4:$AL$7,AL$15,MATCH($AB35,兵法相关参数!$C$3:$AL$3,0)),INDEX(兵法相关参数!$C$12:$AL$15,AO$15,MATCH($AB35,兵法相关参数!$C$3:$AL$3,0))),0)+IFERROR(AK35*IF($E35="将领",INDEX(兵法相关参数!$C$4:$AL$7,AL$15,MATCH($AG35,兵法相关参数!$C$3:$AL$3,0)),INDEX(兵法相关参数!$C$12:$AL$15,AO$15,MATCH($AG35,兵法相关参数!$C$3:$AL$3,0))),0)</f>
        <v>0</v>
      </c>
      <c r="AP35" s="26"/>
      <c r="AQ35" s="154">
        <v>30106</v>
      </c>
      <c r="AR35" s="160">
        <f>IF(D35="直接伤害",1,0)</f>
        <v>0</v>
      </c>
      <c r="AS35" s="163" t="str">
        <f t="shared" ref="AS35:AS98" si="7">IF(C35="",AS34,C35)</f>
        <v>紫</v>
      </c>
      <c r="AT35" s="153">
        <f t="shared" ref="AT35:AT98" si="8">IF(A35&lt;&gt;"",1,IF(D35="",AT34,IF(AU33="",AT34,IF(AX33="",AT34+1,IF(BB33="",AT34+2,AT34+3)))))</f>
        <v>1</v>
      </c>
      <c r="AU35" s="39" t="str">
        <f>IF(IF(L35="","",AQ35&amp;AT35)=AU34,"",IF(MOD(COUNTIF($AQ$1:AQ35,AQ35),3)=1,"",IF(L35="","",AQ35&amp;AT35)))</f>
        <v/>
      </c>
      <c r="AV35" s="166" t="str">
        <f>IF(AU35="","",IF(L34="固定值",L35,ROUND(IF(AR35=1,L35*INDEX($AV$5:$AV$9,MATCH(AS35,$AU$5:$AU$9,0)),L35*INDEX($AV$13:$AV$17,MATCH(AS35,$AU$13:$AU$17,0))),IF(MID(BH35,FIND(AT35-1,BH35)+2,1)="%",3,1))))</f>
        <v/>
      </c>
      <c r="AW35" s="166" t="str">
        <f>IF(AU35="","",ROUND((IF(AR35=1,L35*INDEX($AW$5:$AW$9,MATCH(AS35,$AU$5:$AU$9,0)),L35*INDEX($AW$13:$AW$17,MATCH(AS35,$AU$13:$AU$17,0)))-AV35)/34,IF(MID(BH35,FIND(AT35-1,BH35)+2,1)="%",3,1)))</f>
        <v/>
      </c>
      <c r="AX35" s="15" t="str">
        <f>IF(MOD(COUNTIF($AQ$1:AQ35,AQ35),3)=1,"",IF(M35="","",AT35+1))</f>
        <v/>
      </c>
      <c r="AY35" s="15" t="str">
        <f t="shared" ref="AY35:AY98" si="9">IF(IF(AX35="","",AQ35&amp;AX35)=AY34,"",IF(AX35="","",AQ35&amp;AX35))</f>
        <v/>
      </c>
      <c r="AZ35" s="166" t="str">
        <f>IF(AY35="","",IF(M34="固定值",M35,ROUND(IF(AR35=1,M35*INDEX($AV$5:$AV$9,MATCH(AS35,$AU$5:$AU$9,0)),M35*INDEX($AV$13:$AV$17,MATCH(AS35,$AU$13:$AU$17,0))),IF(MID(BH35,FIND(AX35-1,BH35)+2,1)="%",3,1))))</f>
        <v/>
      </c>
      <c r="BA35" s="166" t="str">
        <f>IF(AY35="","",ROUND((IF(AR35=1,M35*INDEX($AW$5:$AW$9,MATCH(AS35,$AU$5:$AU$9,0)),M35*INDEX($AW$13:$AW$17,MATCH(AS35,$AU$13:$AU$17,0)))-AZ35)/34,IF(MID(BH35,FIND(AX35-1,BH35)+2,1)="%",3,1)))</f>
        <v/>
      </c>
      <c r="BB35" s="15" t="str">
        <f>IF(MOD(COUNTIF($AQ$1:AQ35,AQ35),3)=1,"",IF(N35="","",AX35+1))</f>
        <v/>
      </c>
      <c r="BC35" s="15" t="str">
        <f t="shared" ref="BC35:BC98" si="10">IF(IF(BB35="","",AQ35&amp;BB35)=BC34,"",IF(BB35="","",AQ35&amp;BB35))</f>
        <v/>
      </c>
      <c r="BD35" s="166" t="str">
        <f>IF(BC35="","",IF(N34="固定值",N35,ROUND(IF(AR35=1,N35*INDEX($AV$5:$AV$9,MATCH(AS35,$AU$5:$AU$9,0)),N35*INDEX($AV$13:$AV$17,MATCH(AS35,$AU$13:$AU$17,0))),IF(MID(BH35,FIND(BB35-1,BH35)+2,1)="%",3,1))))</f>
        <v/>
      </c>
      <c r="BE35" s="166" t="str">
        <f>IF(BC35="","",ROUND((IF(AR35=1,N35*INDEX($AW$5:$AW$9,MATCH(AS35,$AU$5:$AU$9,0)),N35*INDEX($AW$13:$AW$17,MATCH(AS35,$AU$13:$AU$17,0)))-BD35)/34,IF(MID(BH35,FIND(BB35-1,BH35)+2,1)="%",3,1)))</f>
        <v/>
      </c>
      <c r="BF35" s="15"/>
      <c r="BG35" s="15"/>
      <c r="BH35" s="170" t="str">
        <f t="shared" ref="BH35:BH98" si="11">IF(B35="",BH34,B35)</f>
        <v>5秒时，清除敌方4个单位一个有益buff，如果目标为士兵，同时减少{0}点士气</v>
      </c>
    </row>
    <row r="36" spans="1:60" ht="12" customHeight="1">
      <c r="A36" s="261"/>
      <c r="B36" s="259"/>
      <c r="C36" s="256"/>
      <c r="D36" s="256"/>
      <c r="E36" s="179" t="s">
        <v>463</v>
      </c>
      <c r="F36" s="179">
        <v>1</v>
      </c>
      <c r="G36" s="179">
        <v>1</v>
      </c>
      <c r="H36" s="179">
        <v>1</v>
      </c>
      <c r="I36" s="179">
        <v>1</v>
      </c>
      <c r="J36" s="255">
        <f>SUMPRODUCT(LARGE(AL36:AO36*F36:I36+AL37:AO37*F37:I37+AL39:AO39*F39:I39+AL40:AO40*F40:I40+AL42:AO42*F42:I42+AL43:AO43*F43:I43,1))</f>
        <v>3.6243047559364827</v>
      </c>
      <c r="K36" s="255">
        <f>INDEX($J$17:$J$200,MATCH(C35,$C$17:$C$200,0),1)</f>
        <v>3.6338311287091396</v>
      </c>
      <c r="L36" s="179">
        <v>-50</v>
      </c>
      <c r="M36" s="179"/>
      <c r="N36" s="179"/>
      <c r="O36" s="182">
        <f>50%</f>
        <v>0.5</v>
      </c>
      <c r="P36" s="179">
        <v>0</v>
      </c>
      <c r="Q36" s="179">
        <v>0</v>
      </c>
      <c r="R36" s="179">
        <v>4</v>
      </c>
      <c r="S36" s="179">
        <v>5</v>
      </c>
      <c r="T36" s="179"/>
      <c r="U36" s="179"/>
      <c r="V36" s="179"/>
      <c r="W36" s="23">
        <f>-$L36*($R36)*$O36</f>
        <v>100</v>
      </c>
      <c r="X36" s="23">
        <f>-$L36*($R36)*$O36</f>
        <v>100</v>
      </c>
      <c r="Y36" s="23">
        <f>-$L36*($R36)*$O36</f>
        <v>100</v>
      </c>
      <c r="Z36" s="23">
        <f>-$L36*($R36)*$O36</f>
        <v>100</v>
      </c>
      <c r="AA36" s="179"/>
      <c r="AB36" s="44" t="s">
        <v>75</v>
      </c>
      <c r="AC36" s="92">
        <f>辅助效用($P36,0,AC15,"生存转换",士气系数,"当前士兵目标",W36)</f>
        <v>0.87031175916636205</v>
      </c>
      <c r="AD36" s="92">
        <f>辅助效用($P36,0,AD15,"生存转换",士气系数,"当前士兵目标",X36)</f>
        <v>1.3219311946171988</v>
      </c>
      <c r="AE36" s="92">
        <f>辅助效用($P36,0,AE15,"生存转换",士气系数,"当前士兵目标",Y36)</f>
        <v>1.2271174104865494</v>
      </c>
      <c r="AF36" s="92">
        <f>辅助效用($P36,0,AF15,"生存转换",士气系数,"当前士兵目标",Z36)</f>
        <v>0.87031175916636205</v>
      </c>
      <c r="AG36" s="92" t="s">
        <v>50</v>
      </c>
      <c r="AH36" s="188">
        <f>IF($Q36=0,0,持续效用($P36,$Q36,AH$15,$E36))</f>
        <v>0</v>
      </c>
      <c r="AI36" s="188">
        <f>IF($Q36=0,0,持续效用($P36,$Q36,AI$15,$E36))</f>
        <v>0</v>
      </c>
      <c r="AJ36" s="188">
        <f>IF($Q36=0,0,持续效用($P36,$Q36,AJ$15,$E36))</f>
        <v>0</v>
      </c>
      <c r="AK36" s="188">
        <f>IF($Q36=0,0,持续效用($P36,$Q36,AK$15,$E36))</f>
        <v>0</v>
      </c>
      <c r="AL36" s="146">
        <f>IFERROR(AC36*IF($E36="将领",INDEX(兵法相关参数!$C$4:$AL$7,AL$15,MATCH($AB36,兵法相关参数!$C$3:$AL$3,0)),INDEX(兵法相关参数!$C$12:$AL$15,AL$15,MATCH($AB36,兵法相关参数!$C$3:$AL$3,0))),0)+IFERROR(AH36*IF($E36="将领",INDEX(兵法相关参数!$C$4:$AL$7,AL$15,MATCH($AG36,兵法相关参数!$C$3:$AL$3,0)),INDEX(兵法相关参数!$C$12:$AL$15,AL$15,MATCH($AG36,兵法相关参数!$C$3:$AL$3,0))),0)</f>
        <v>0.68475039362059964</v>
      </c>
      <c r="AM36" s="146">
        <f>IFERROR(AD36*IF($E36="将领",INDEX(兵法相关参数!$C$4:$AL$7,AM$15,MATCH($AB36,兵法相关参数!$C$3:$AL$3,0)),INDEX(兵法相关参数!$C$12:$AL$15,AM$15,MATCH($AB36,兵法相关参数!$C$3:$AL$3,0))),0)+IFERROR(AI36*IF($E36="将领",INDEX(兵法相关参数!$C$4:$AL$7,AM$15,MATCH($AG36,兵法相关参数!$C$3:$AL$3,0)),INDEX(兵法相关参数!$C$12:$AL$15,AM$15,MATCH($AG36,兵法相关参数!$C$3:$AL$3,0))),0)</f>
        <v>0.83713185204364382</v>
      </c>
      <c r="AN36" s="146">
        <f>IFERROR(AE36*IF($E36="将领",INDEX(兵法相关参数!$C$4:$AL$7,AN$15,MATCH($AB36,兵法相关参数!$C$3:$AL$3,0)),INDEX(兵法相关参数!$C$12:$AL$15,AN$15,MATCH($AB36,兵法相关参数!$C$3:$AL$3,0))),0)+IFERROR(AJ36*IF($E36="将领",INDEX(兵法相关参数!$C$4:$AL$7,AN$15,MATCH($AG36,兵法相关参数!$C$3:$AL$3,0)),INDEX(兵法相关参数!$C$12:$AL$15,AN$15,MATCH($AG36,兵法相关参数!$C$3:$AL$3,0))),0)</f>
        <v>2.5948420242580155</v>
      </c>
      <c r="AO36" s="146">
        <f>IFERROR(AF36*IF($E36="将领",INDEX(兵法相关参数!$C$4:$AL$7,AL$15,MATCH($AB36,兵法相关参数!$C$3:$AL$3,0)),INDEX(兵法相关参数!$C$12:$AL$15,AO$15,MATCH($AB36,兵法相关参数!$C$3:$AL$3,0))),0)+IFERROR(AK36*IF($E36="将领",INDEX(兵法相关参数!$C$4:$AL$7,AL$15,MATCH($AG36,兵法相关参数!$C$3:$AL$3,0)),INDEX(兵法相关参数!$C$12:$AL$15,AO$15,MATCH($AG36,兵法相关参数!$C$3:$AL$3,0))),0)</f>
        <v>0.68475039362059964</v>
      </c>
      <c r="AP36" s="26"/>
      <c r="AQ36" s="151">
        <f t="shared" ref="AQ36:AR79" si="12">AQ35</f>
        <v>30106</v>
      </c>
      <c r="AR36" s="161">
        <f t="shared" si="12"/>
        <v>0</v>
      </c>
      <c r="AS36" s="163" t="str">
        <f t="shared" si="7"/>
        <v>紫</v>
      </c>
      <c r="AT36" s="153">
        <f t="shared" si="8"/>
        <v>1</v>
      </c>
      <c r="AU36" s="39" t="str">
        <f>IF(IF(L36="","",AQ36&amp;AT36)=AU35,"",IF(MOD(COUNTIF($AQ$1:AQ36,AQ36),3)=1,"",IF(L36="","",AQ36&amp;AT36)))</f>
        <v>301061</v>
      </c>
      <c r="AV36" s="166">
        <f t="shared" ref="AV36:AV99" si="13">IF(AU36="","",IF(L35="固定值",L36,ROUND(IF(AR36=1,L36*INDEX($AV$5:$AV$9,MATCH(AS36,$AU$5:$AU$9,0)),L36*INDEX($AV$13:$AV$17,MATCH(AS36,$AU$13:$AU$17,0))),IF(MID(BH36,FIND(AT36-1,BH36)+2,1)="%",3,1))))</f>
        <v>-9.4</v>
      </c>
      <c r="AW36" s="166">
        <f t="shared" ref="AW36:AW99" si="14">IF(AU36="","",ROUND((IF(AR36=1,L36*INDEX($AW$5:$AW$9,MATCH(AS36,$AU$5:$AU$9,0)),L36*INDEX($AW$13:$AW$17,MATCH(AS36,$AU$13:$AU$17,0)))-AV36)/34,IF(MID(BH36,FIND(AT36-1,BH36)+2,1)="%",3,1)))</f>
        <v>-1.2</v>
      </c>
      <c r="AX36" s="15" t="str">
        <f>IF(MOD(COUNTIF($AQ$1:AQ36,AQ36),3)=1,"",IF(M36="","",AT36+1))</f>
        <v/>
      </c>
      <c r="AY36" s="15" t="str">
        <f t="shared" si="9"/>
        <v/>
      </c>
      <c r="AZ36" s="166" t="str">
        <f t="shared" ref="AZ36:AZ99" si="15">IF(AY36="","",IF(M35="固定值",M36,ROUND(IF(AR36=1,M36*INDEX($AV$5:$AV$9,MATCH(AS36,$AU$5:$AU$9,0)),M36*INDEX($AV$13:$AV$17,MATCH(AS36,$AU$13:$AU$17,0))),IF(MID(BH36,FIND(AX36-1,BH36)+2,1)="%",3,1))))</f>
        <v/>
      </c>
      <c r="BA36" s="166" t="str">
        <f t="shared" ref="BA36:BA99" si="16">IF(AY36="","",ROUND((IF(AR36=1,M36*INDEX($AW$5:$AW$9,MATCH(AS36,$AU$5:$AU$9,0)),M36*INDEX($AW$13:$AW$17,MATCH(AS36,$AU$13:$AU$17,0)))-AZ36)/34,IF(MID(BH36,FIND(AX36-1,BH36)+2,1)="%",3,1)))</f>
        <v/>
      </c>
      <c r="BB36" s="15" t="str">
        <f>IF(MOD(COUNTIF($AQ$1:AQ36,AQ36),3)=1,"",IF(N36="","",AX36+1))</f>
        <v/>
      </c>
      <c r="BC36" s="15" t="str">
        <f t="shared" si="10"/>
        <v/>
      </c>
      <c r="BD36" s="166" t="str">
        <f t="shared" ref="BD36:BD99" si="17">IF(BC36="","",IF(N35="固定值",N36,ROUND(IF(AR36=1,N36*INDEX($AV$5:$AV$9,MATCH(AS36,$AU$5:$AU$9,0)),N36*INDEX($AV$13:$AV$17,MATCH(AS36,$AU$13:$AU$17,0))),IF(MID(BH36,FIND(BB36-1,BH36)+2,1)="%",3,1))))</f>
        <v/>
      </c>
      <c r="BE36" s="166" t="str">
        <f t="shared" ref="BE36:BE99" si="18">IF(BC36="","",ROUND((IF(AR36=1,N36*INDEX($AW$5:$AW$9,MATCH(AS36,$AU$5:$AU$9,0)),N36*INDEX($AW$13:$AW$17,MATCH(AS36,$AU$13:$AU$17,0)))-BD36)/34,IF(MID(BH36,FIND(BB36-1,BH36)+2,1)="%",3,1)))</f>
        <v/>
      </c>
      <c r="BF36" s="15"/>
      <c r="BG36" s="15"/>
      <c r="BH36" s="170" t="str">
        <f t="shared" si="11"/>
        <v>5秒时，清除敌方4个单位一个有益buff，如果目标为士兵，同时减少{0}点士气</v>
      </c>
    </row>
    <row r="37" spans="1:60" ht="12" customHeight="1">
      <c r="A37" s="261"/>
      <c r="B37" s="259"/>
      <c r="C37" s="256"/>
      <c r="D37" s="257"/>
      <c r="E37" s="179"/>
      <c r="F37" s="179"/>
      <c r="G37" s="179"/>
      <c r="H37" s="179"/>
      <c r="I37" s="179"/>
      <c r="J37" s="256"/>
      <c r="K37" s="256"/>
      <c r="L37" s="182"/>
      <c r="M37" s="179"/>
      <c r="N37" s="179"/>
      <c r="O37" s="182"/>
      <c r="P37" s="179"/>
      <c r="Q37" s="179"/>
      <c r="R37" s="179"/>
      <c r="S37" s="179"/>
      <c r="T37" s="179"/>
      <c r="U37" s="179"/>
      <c r="V37" s="179"/>
      <c r="W37" s="179"/>
      <c r="X37" s="179"/>
      <c r="Y37" s="179"/>
      <c r="Z37" s="179"/>
      <c r="AA37" s="179"/>
      <c r="AB37" s="44"/>
      <c r="AC37" s="189"/>
      <c r="AD37" s="189"/>
      <c r="AE37" s="189"/>
      <c r="AF37" s="189"/>
      <c r="AG37" s="92"/>
      <c r="AH37" s="189"/>
      <c r="AI37" s="189"/>
      <c r="AJ37" s="189"/>
      <c r="AK37" s="189"/>
      <c r="AL37" s="146">
        <f>IFERROR(AC37*IF($E37="将领",INDEX(兵法相关参数!$C$4:$AL$7,AL$15,MATCH($AB37,兵法相关参数!$C$3:$AL$3,0)),INDEX(兵法相关参数!$C$12:$AL$15,AL$15,MATCH($AB37,兵法相关参数!$C$3:$AL$3,0))),0)+IFERROR(AH37*IF($E37="将领",INDEX(兵法相关参数!$C$4:$AL$7,AL$15,MATCH($AG37,兵法相关参数!$C$3:$AL$3,0)),INDEX(兵法相关参数!$C$12:$AL$15,AL$15,MATCH($AG37,兵法相关参数!$C$3:$AL$3,0))),0)</f>
        <v>0</v>
      </c>
      <c r="AM37" s="146">
        <f>IFERROR(AD37*IF($E37="将领",INDEX(兵法相关参数!$C$4:$AL$7,AM$15,MATCH($AB37,兵法相关参数!$C$3:$AL$3,0)),INDEX(兵法相关参数!$C$12:$AL$15,AM$15,MATCH($AB37,兵法相关参数!$C$3:$AL$3,0))),0)+IFERROR(AI37*IF($E37="将领",INDEX(兵法相关参数!$C$4:$AL$7,AM$15,MATCH($AG37,兵法相关参数!$C$3:$AL$3,0)),INDEX(兵法相关参数!$C$12:$AL$15,AM$15,MATCH($AG37,兵法相关参数!$C$3:$AL$3,0))),0)</f>
        <v>0</v>
      </c>
      <c r="AN37" s="146">
        <f>IFERROR(AE37*IF($E37="将领",INDEX(兵法相关参数!$C$4:$AL$7,AN$15,MATCH($AB37,兵法相关参数!$C$3:$AL$3,0)),INDEX(兵法相关参数!$C$12:$AL$15,AN$15,MATCH($AB37,兵法相关参数!$C$3:$AL$3,0))),0)+IFERROR(AJ37*IF($E37="将领",INDEX(兵法相关参数!$C$4:$AL$7,AN$15,MATCH($AG37,兵法相关参数!$C$3:$AL$3,0)),INDEX(兵法相关参数!$C$12:$AL$15,AN$15,MATCH($AG37,兵法相关参数!$C$3:$AL$3,0))),0)</f>
        <v>0</v>
      </c>
      <c r="AO37" s="146">
        <f>IFERROR(AF37*IF($E37="将领",INDEX(兵法相关参数!$C$4:$AL$7,AL$15,MATCH($AB37,兵法相关参数!$C$3:$AL$3,0)),INDEX(兵法相关参数!$C$12:$AL$15,AO$15,MATCH($AB37,兵法相关参数!$C$3:$AL$3,0))),0)+IFERROR(AK37*IF($E37="将领",INDEX(兵法相关参数!$C$4:$AL$7,AL$15,MATCH($AG37,兵法相关参数!$C$3:$AL$3,0)),INDEX(兵法相关参数!$C$12:$AL$15,AO$15,MATCH($AG37,兵法相关参数!$C$3:$AL$3,0))),0)</f>
        <v>0</v>
      </c>
      <c r="AP37" s="26"/>
      <c r="AQ37" s="151">
        <f t="shared" si="12"/>
        <v>30106</v>
      </c>
      <c r="AR37" s="162">
        <f t="shared" si="12"/>
        <v>0</v>
      </c>
      <c r="AS37" s="163" t="str">
        <f t="shared" si="7"/>
        <v>紫</v>
      </c>
      <c r="AT37" s="153">
        <f t="shared" si="8"/>
        <v>1</v>
      </c>
      <c r="AU37" s="39" t="str">
        <f>IF(IF(L37="","",AQ37&amp;AT37)=AU36,"",IF(MOD(COUNTIF($AQ$1:AQ37,AQ37),3)=1,"",IF(L37="","",AQ37&amp;AT37)))</f>
        <v/>
      </c>
      <c r="AV37" s="166" t="str">
        <f t="shared" si="13"/>
        <v/>
      </c>
      <c r="AW37" s="166" t="str">
        <f t="shared" si="14"/>
        <v/>
      </c>
      <c r="AX37" s="15" t="str">
        <f>IF(MOD(COUNTIF($AQ$1:AQ37,AQ37),3)=1,"",IF(M37="","",AT37+1))</f>
        <v/>
      </c>
      <c r="AY37" s="15" t="str">
        <f t="shared" si="9"/>
        <v/>
      </c>
      <c r="AZ37" s="166" t="str">
        <f t="shared" si="15"/>
        <v/>
      </c>
      <c r="BA37" s="166" t="str">
        <f t="shared" si="16"/>
        <v/>
      </c>
      <c r="BB37" s="15" t="str">
        <f>IF(MOD(COUNTIF($AQ$1:AQ37,AQ37),3)=1,"",IF(N37="","",AX37+1))</f>
        <v/>
      </c>
      <c r="BC37" s="15" t="str">
        <f t="shared" si="10"/>
        <v/>
      </c>
      <c r="BD37" s="166" t="str">
        <f t="shared" si="17"/>
        <v/>
      </c>
      <c r="BE37" s="166" t="str">
        <f t="shared" si="18"/>
        <v/>
      </c>
      <c r="BF37" s="15"/>
      <c r="BG37" s="15"/>
      <c r="BH37" s="170" t="str">
        <f t="shared" si="11"/>
        <v>5秒时，清除敌方4个单位一个有益buff，如果目标为士兵，同时减少{0}点士气</v>
      </c>
    </row>
    <row r="38" spans="1:60" ht="12" customHeight="1">
      <c r="A38" s="261"/>
      <c r="B38" s="259"/>
      <c r="C38" s="256"/>
      <c r="D38" s="255" t="s">
        <v>458</v>
      </c>
      <c r="E38" s="11"/>
      <c r="F38" s="11"/>
      <c r="G38" s="11"/>
      <c r="H38" s="11"/>
      <c r="I38" s="11"/>
      <c r="J38" s="256"/>
      <c r="K38" s="256"/>
      <c r="L38" s="181"/>
      <c r="M38" s="11"/>
      <c r="N38" s="11"/>
      <c r="O38" s="183" t="s">
        <v>52</v>
      </c>
      <c r="P38" s="3" t="s">
        <v>57</v>
      </c>
      <c r="Q38" s="11" t="s">
        <v>60</v>
      </c>
      <c r="R38" s="11" t="s">
        <v>61</v>
      </c>
      <c r="S38" s="11" t="s">
        <v>494</v>
      </c>
      <c r="T38" s="184" t="s">
        <v>852</v>
      </c>
      <c r="U38" s="184"/>
      <c r="V38" s="184"/>
      <c r="W38" s="3" t="s">
        <v>223</v>
      </c>
      <c r="X38" s="3" t="s">
        <v>224</v>
      </c>
      <c r="Y38" s="3" t="s">
        <v>225</v>
      </c>
      <c r="Z38" s="3" t="s">
        <v>226</v>
      </c>
      <c r="AA38" s="1"/>
      <c r="AB38" s="15"/>
      <c r="AC38" s="187" t="s">
        <v>227</v>
      </c>
      <c r="AD38" s="187" t="s">
        <v>228</v>
      </c>
      <c r="AE38" s="187" t="s">
        <v>229</v>
      </c>
      <c r="AF38" s="187" t="s">
        <v>230</v>
      </c>
      <c r="AG38" s="96"/>
      <c r="AH38" s="187" t="s">
        <v>227</v>
      </c>
      <c r="AI38" s="187" t="s">
        <v>228</v>
      </c>
      <c r="AJ38" s="187" t="s">
        <v>229</v>
      </c>
      <c r="AK38" s="187" t="s">
        <v>230</v>
      </c>
      <c r="AL38" s="146">
        <f>IFERROR(AC38*IF($E38="将领",INDEX(兵法相关参数!$C$4:$AL$7,AL$15,MATCH($AB38,兵法相关参数!$C$3:$AL$3,0)),INDEX(兵法相关参数!$C$12:$AL$15,AL$15,MATCH($AB38,兵法相关参数!$C$3:$AL$3,0))),0)+IFERROR(AH38*IF($E38="将领",INDEX(兵法相关参数!$C$4:$AL$7,AL$15,MATCH($AG38,兵法相关参数!$C$3:$AL$3,0)),INDEX(兵法相关参数!$C$12:$AL$15,AL$15,MATCH($AG38,兵法相关参数!$C$3:$AL$3,0))),0)</f>
        <v>0</v>
      </c>
      <c r="AM38" s="146">
        <f>IFERROR(AD38*IF($E38="将领",INDEX(兵法相关参数!$C$4:$AL$7,AM$15,MATCH($AB38,兵法相关参数!$C$3:$AL$3,0)),INDEX(兵法相关参数!$C$12:$AL$15,AM$15,MATCH($AB38,兵法相关参数!$C$3:$AL$3,0))),0)+IFERROR(AI38*IF($E38="将领",INDEX(兵法相关参数!$C$4:$AL$7,AM$15,MATCH($AG38,兵法相关参数!$C$3:$AL$3,0)),INDEX(兵法相关参数!$C$12:$AL$15,AM$15,MATCH($AG38,兵法相关参数!$C$3:$AL$3,0))),0)</f>
        <v>0</v>
      </c>
      <c r="AN38" s="146">
        <f>IFERROR(AE38*IF($E38="将领",INDEX(兵法相关参数!$C$4:$AL$7,AN$15,MATCH($AB38,兵法相关参数!$C$3:$AL$3,0)),INDEX(兵法相关参数!$C$12:$AL$15,AN$15,MATCH($AB38,兵法相关参数!$C$3:$AL$3,0))),0)+IFERROR(AJ38*IF($E38="将领",INDEX(兵法相关参数!$C$4:$AL$7,AN$15,MATCH($AG38,兵法相关参数!$C$3:$AL$3,0)),INDEX(兵法相关参数!$C$12:$AL$15,AN$15,MATCH($AG38,兵法相关参数!$C$3:$AL$3,0))),0)</f>
        <v>0</v>
      </c>
      <c r="AO38" s="146">
        <f>IFERROR(AF38*IF($E38="将领",INDEX(兵法相关参数!$C$4:$AL$7,AL$15,MATCH($AB38,兵法相关参数!$C$3:$AL$3,0)),INDEX(兵法相关参数!$C$12:$AL$15,AO$15,MATCH($AB38,兵法相关参数!$C$3:$AL$3,0))),0)+IFERROR(AK38*IF($E38="将领",INDEX(兵法相关参数!$C$4:$AL$7,AL$15,MATCH($AG38,兵法相关参数!$C$3:$AL$3,0)),INDEX(兵法相关参数!$C$12:$AL$15,AO$15,MATCH($AG38,兵法相关参数!$C$3:$AL$3,0))),0)</f>
        <v>0</v>
      </c>
      <c r="AP38" s="26"/>
      <c r="AQ38" s="151">
        <f t="shared" si="12"/>
        <v>30106</v>
      </c>
      <c r="AR38" s="160">
        <f>IF(D38="直接伤害",1,0)</f>
        <v>0</v>
      </c>
      <c r="AS38" s="163" t="str">
        <f t="shared" si="7"/>
        <v>紫</v>
      </c>
      <c r="AT38" s="153">
        <f t="shared" si="8"/>
        <v>2</v>
      </c>
      <c r="AU38" s="39" t="str">
        <f>IF(IF(L38="","",AQ38&amp;AT38)=AU37,"",IF(MOD(COUNTIF($AQ$1:AQ38,AQ38),3)=1,"",IF(L38="","",AQ38&amp;AT38)))</f>
        <v/>
      </c>
      <c r="AV38" s="166" t="str">
        <f t="shared" si="13"/>
        <v/>
      </c>
      <c r="AW38" s="166" t="str">
        <f t="shared" si="14"/>
        <v/>
      </c>
      <c r="AX38" s="15" t="str">
        <f>IF(MOD(COUNTIF($AQ$1:AQ38,AQ38),3)=1,"",IF(M38="","",AT38+1))</f>
        <v/>
      </c>
      <c r="AY38" s="15" t="str">
        <f t="shared" si="9"/>
        <v/>
      </c>
      <c r="AZ38" s="166" t="str">
        <f t="shared" si="15"/>
        <v/>
      </c>
      <c r="BA38" s="166" t="str">
        <f t="shared" si="16"/>
        <v/>
      </c>
      <c r="BB38" s="15" t="str">
        <f>IF(MOD(COUNTIF($AQ$1:AQ38,AQ38),3)=1,"",IF(N38="","",AX38+1))</f>
        <v/>
      </c>
      <c r="BC38" s="15" t="str">
        <f t="shared" si="10"/>
        <v/>
      </c>
      <c r="BD38" s="166" t="str">
        <f t="shared" si="17"/>
        <v/>
      </c>
      <c r="BE38" s="166" t="str">
        <f t="shared" si="18"/>
        <v/>
      </c>
      <c r="BF38" s="15"/>
      <c r="BG38" s="15"/>
      <c r="BH38" s="170" t="str">
        <f t="shared" si="11"/>
        <v>5秒时，清除敌方4个单位一个有益buff，如果目标为士兵，同时减少{0}点士气</v>
      </c>
    </row>
    <row r="39" spans="1:60" ht="12" customHeight="1">
      <c r="A39" s="261"/>
      <c r="B39" s="259"/>
      <c r="C39" s="256"/>
      <c r="D39" s="256"/>
      <c r="E39" s="179" t="s">
        <v>463</v>
      </c>
      <c r="F39" s="179">
        <v>1</v>
      </c>
      <c r="G39" s="179">
        <v>1</v>
      </c>
      <c r="H39" s="179">
        <v>1</v>
      </c>
      <c r="I39" s="179">
        <v>1</v>
      </c>
      <c r="J39" s="256"/>
      <c r="K39" s="256"/>
      <c r="L39" s="182"/>
      <c r="M39" s="179"/>
      <c r="N39" s="179"/>
      <c r="O39" s="81">
        <v>0.4</v>
      </c>
      <c r="P39" s="179">
        <f>P36</f>
        <v>0</v>
      </c>
      <c r="Q39" s="10">
        <v>0</v>
      </c>
      <c r="R39" s="10">
        <f>R36</f>
        <v>4</v>
      </c>
      <c r="S39" s="179">
        <f>S36</f>
        <v>5</v>
      </c>
      <c r="T39" s="92">
        <v>1</v>
      </c>
      <c r="U39" s="44"/>
      <c r="V39" s="24"/>
      <c r="W39" s="23">
        <f>($R39)*$O39*$T39</f>
        <v>1.6</v>
      </c>
      <c r="X39" s="23">
        <f>($R39)*$O39*$T39</f>
        <v>1.6</v>
      </c>
      <c r="Y39" s="23">
        <f>($R39)*$O39*$T39</f>
        <v>1.6</v>
      </c>
      <c r="Z39" s="23">
        <f>($R39)*$O39*$T39</f>
        <v>1.6</v>
      </c>
      <c r="AA39" s="22"/>
      <c r="AB39" s="44" t="s">
        <v>476</v>
      </c>
      <c r="AC39" s="92">
        <f>W39/2</f>
        <v>0.8</v>
      </c>
      <c r="AD39" s="92">
        <f>X39/2</f>
        <v>0.8</v>
      </c>
      <c r="AE39" s="92">
        <f>Y39/2</f>
        <v>0.8</v>
      </c>
      <c r="AF39" s="92">
        <f>Z39/2</f>
        <v>0.8</v>
      </c>
      <c r="AG39" s="92" t="s">
        <v>477</v>
      </c>
      <c r="AH39" s="188">
        <f>W39/2</f>
        <v>0.8</v>
      </c>
      <c r="AI39" s="188">
        <f>X39/2</f>
        <v>0.8</v>
      </c>
      <c r="AJ39" s="188">
        <f>Y39/2</f>
        <v>0.8</v>
      </c>
      <c r="AK39" s="188">
        <f>Z39/2</f>
        <v>0.8</v>
      </c>
      <c r="AL39" s="146">
        <f>IFERROR(AC39*IF($E39="将领",INDEX(兵法相关参数!$C$4:$AL$7,AL$15,MATCH($AB39,兵法相关参数!$C$3:$AL$3,0)),INDEX(兵法相关参数!$C$12:$AL$15,AL$15,MATCH($AB39,兵法相关参数!$C$3:$AL$3,0))),0)+IFERROR(AH39*IF($E39="将领",INDEX(兵法相关参数!$C$4:$AL$7,AL$15,MATCH($AG39,兵法相关参数!$C$3:$AL$3,0)),INDEX(兵法相关参数!$C$12:$AL$15,AL$15,MATCH($AG39,兵法相关参数!$C$3:$AL$3,0))),0)</f>
        <v>0.4935944601309879</v>
      </c>
      <c r="AM39" s="146">
        <f>IFERROR(AD39*IF($E39="将领",INDEX(兵法相关参数!$C$4:$AL$7,AM$15,MATCH($AB39,兵法相关参数!$C$3:$AL$3,0)),INDEX(兵法相关参数!$C$12:$AL$15,AM$15,MATCH($AB39,兵法相关参数!$C$3:$AL$3,0))),0)+IFERROR(AI39*IF($E39="将领",INDEX(兵法相关参数!$C$4:$AL$7,AM$15,MATCH($AG39,兵法相关参数!$C$3:$AL$3,0)),INDEX(兵法相关参数!$C$12:$AL$15,AM$15,MATCH($AG39,兵法相关参数!$C$3:$AL$3,0))),0)</f>
        <v>0.92711953094050992</v>
      </c>
      <c r="AN39" s="146">
        <f>IFERROR(AE39*IF($E39="将领",INDEX(兵法相关参数!$C$4:$AL$7,AN$15,MATCH($AB39,兵法相关参数!$C$3:$AL$3,0)),INDEX(兵法相关参数!$C$12:$AL$15,AN$15,MATCH($AB39,兵法相关参数!$C$3:$AL$3,0))),0)+IFERROR(AJ39*IF($E39="将领",INDEX(兵法相关参数!$C$4:$AL$7,AN$15,MATCH($AG39,兵法相关参数!$C$3:$AL$3,0)),INDEX(兵法相关参数!$C$12:$AL$15,AN$15,MATCH($AG39,兵法相关参数!$C$3:$AL$3,0))),0)</f>
        <v>1.0294627316784672</v>
      </c>
      <c r="AO39" s="146">
        <f>IFERROR(AF39*IF($E39="将领",INDEX(兵法相关参数!$C$4:$AL$7,AL$15,MATCH($AB39,兵法相关参数!$C$3:$AL$3,0)),INDEX(兵法相关参数!$C$12:$AL$15,AO$15,MATCH($AB39,兵法相关参数!$C$3:$AL$3,0))),0)+IFERROR(AK39*IF($E39="将领",INDEX(兵法相关参数!$C$4:$AL$7,AL$15,MATCH($AG39,兵法相关参数!$C$3:$AL$3,0)),INDEX(兵法相关参数!$C$12:$AL$15,AO$15,MATCH($AG39,兵法相关参数!$C$3:$AL$3,0))),0)</f>
        <v>0.4935944601309879</v>
      </c>
      <c r="AP39" s="26"/>
      <c r="AQ39" s="151">
        <f t="shared" si="12"/>
        <v>30106</v>
      </c>
      <c r="AR39" s="161">
        <f t="shared" si="12"/>
        <v>0</v>
      </c>
      <c r="AS39" s="163" t="str">
        <f t="shared" si="7"/>
        <v>紫</v>
      </c>
      <c r="AT39" s="153">
        <f t="shared" si="8"/>
        <v>2</v>
      </c>
      <c r="AU39" s="39" t="str">
        <f>IF(IF(L39="","",AQ39&amp;AT39)=AU38,"",IF(MOD(COUNTIF($AQ$1:AQ39,AQ39),3)=1,"",IF(L39="","",AQ39&amp;AT39)))</f>
        <v/>
      </c>
      <c r="AV39" s="166" t="str">
        <f t="shared" si="13"/>
        <v/>
      </c>
      <c r="AW39" s="166" t="str">
        <f t="shared" si="14"/>
        <v/>
      </c>
      <c r="AX39" s="15" t="str">
        <f>IF(MOD(COUNTIF($AQ$1:AQ39,AQ39),3)=1,"",IF(M39="","",AT39+1))</f>
        <v/>
      </c>
      <c r="AY39" s="15" t="str">
        <f t="shared" si="9"/>
        <v/>
      </c>
      <c r="AZ39" s="166" t="str">
        <f t="shared" si="15"/>
        <v/>
      </c>
      <c r="BA39" s="166" t="str">
        <f t="shared" si="16"/>
        <v/>
      </c>
      <c r="BB39" s="15" t="str">
        <f>IF(MOD(COUNTIF($AQ$1:AQ39,AQ39),3)=1,"",IF(N39="","",AX39+1))</f>
        <v/>
      </c>
      <c r="BC39" s="15" t="str">
        <f t="shared" si="10"/>
        <v/>
      </c>
      <c r="BD39" s="166" t="str">
        <f t="shared" si="17"/>
        <v/>
      </c>
      <c r="BE39" s="166" t="str">
        <f t="shared" si="18"/>
        <v/>
      </c>
      <c r="BF39" s="15"/>
      <c r="BG39" s="15"/>
      <c r="BH39" s="170" t="str">
        <f t="shared" si="11"/>
        <v>5秒时，清除敌方4个单位一个有益buff，如果目标为士兵，同时减少{0}点士气</v>
      </c>
    </row>
    <row r="40" spans="1:60" ht="12" customHeight="1">
      <c r="A40" s="261"/>
      <c r="B40" s="259"/>
      <c r="C40" s="256"/>
      <c r="D40" s="257"/>
      <c r="E40" s="179"/>
      <c r="F40" s="179"/>
      <c r="G40" s="179"/>
      <c r="H40" s="179"/>
      <c r="I40" s="179"/>
      <c r="J40" s="256"/>
      <c r="K40" s="256"/>
      <c r="L40" s="182"/>
      <c r="M40" s="179"/>
      <c r="N40" s="179"/>
      <c r="O40" s="182"/>
      <c r="P40" s="179"/>
      <c r="Q40" s="179"/>
      <c r="R40" s="179"/>
      <c r="S40" s="179"/>
      <c r="T40" s="179"/>
      <c r="U40" s="179"/>
      <c r="V40" s="179"/>
      <c r="W40" s="179"/>
      <c r="X40" s="179"/>
      <c r="Y40" s="179"/>
      <c r="Z40" s="179"/>
      <c r="AA40" s="179"/>
      <c r="AB40" s="44"/>
      <c r="AC40" s="189"/>
      <c r="AD40" s="189"/>
      <c r="AE40" s="189"/>
      <c r="AF40" s="189"/>
      <c r="AG40" s="92"/>
      <c r="AH40" s="189"/>
      <c r="AI40" s="189"/>
      <c r="AJ40" s="189"/>
      <c r="AK40" s="189"/>
      <c r="AL40" s="146">
        <f>IFERROR(AC40*IF($E40="将领",INDEX(兵法相关参数!$C$4:$AL$7,AL$15,MATCH($AB40,兵法相关参数!$C$3:$AL$3,0)),INDEX(兵法相关参数!$C$12:$AL$15,AL$15,MATCH($AB40,兵法相关参数!$C$3:$AL$3,0))),0)+IFERROR(AH40*IF($E40="将领",INDEX(兵法相关参数!$C$4:$AL$7,AL$15,MATCH($AG40,兵法相关参数!$C$3:$AL$3,0)),INDEX(兵法相关参数!$C$12:$AL$15,AL$15,MATCH($AG40,兵法相关参数!$C$3:$AL$3,0))),0)</f>
        <v>0</v>
      </c>
      <c r="AM40" s="146">
        <f>IFERROR(AD40*IF($E40="将领",INDEX(兵法相关参数!$C$4:$AL$7,AM$15,MATCH($AB40,兵法相关参数!$C$3:$AL$3,0)),INDEX(兵法相关参数!$C$12:$AL$15,AM$15,MATCH($AB40,兵法相关参数!$C$3:$AL$3,0))),0)+IFERROR(AI40*IF($E40="将领",INDEX(兵法相关参数!$C$4:$AL$7,AM$15,MATCH($AG40,兵法相关参数!$C$3:$AL$3,0)),INDEX(兵法相关参数!$C$12:$AL$15,AM$15,MATCH($AG40,兵法相关参数!$C$3:$AL$3,0))),0)</f>
        <v>0</v>
      </c>
      <c r="AN40" s="146">
        <f>IFERROR(AE40*IF($E40="将领",INDEX(兵法相关参数!$C$4:$AL$7,AN$15,MATCH($AB40,兵法相关参数!$C$3:$AL$3,0)),INDEX(兵法相关参数!$C$12:$AL$15,AN$15,MATCH($AB40,兵法相关参数!$C$3:$AL$3,0))),0)+IFERROR(AJ40*IF($E40="将领",INDEX(兵法相关参数!$C$4:$AL$7,AN$15,MATCH($AG40,兵法相关参数!$C$3:$AL$3,0)),INDEX(兵法相关参数!$C$12:$AL$15,AN$15,MATCH($AG40,兵法相关参数!$C$3:$AL$3,0))),0)</f>
        <v>0</v>
      </c>
      <c r="AO40" s="146">
        <f>IFERROR(AF40*IF($E40="将领",INDEX(兵法相关参数!$C$4:$AL$7,AL$15,MATCH($AB40,兵法相关参数!$C$3:$AL$3,0)),INDEX(兵法相关参数!$C$12:$AL$15,AO$15,MATCH($AB40,兵法相关参数!$C$3:$AL$3,0))),0)+IFERROR(AK40*IF($E40="将领",INDEX(兵法相关参数!$C$4:$AL$7,AL$15,MATCH($AG40,兵法相关参数!$C$3:$AL$3,0)),INDEX(兵法相关参数!$C$12:$AL$15,AO$15,MATCH($AG40,兵法相关参数!$C$3:$AL$3,0))),0)</f>
        <v>0</v>
      </c>
      <c r="AP40" s="26"/>
      <c r="AQ40" s="151">
        <f t="shared" si="12"/>
        <v>30106</v>
      </c>
      <c r="AR40" s="162">
        <f t="shared" si="12"/>
        <v>0</v>
      </c>
      <c r="AS40" s="163" t="str">
        <f t="shared" si="7"/>
        <v>紫</v>
      </c>
      <c r="AT40" s="153">
        <f t="shared" si="8"/>
        <v>2</v>
      </c>
      <c r="AU40" s="39" t="str">
        <f>IF(IF(L40="","",AQ40&amp;AT40)=AU39,"",IF(MOD(COUNTIF($AQ$1:AQ40,AQ40),3)=1,"",IF(L40="","",AQ40&amp;AT40)))</f>
        <v/>
      </c>
      <c r="AV40" s="166" t="str">
        <f t="shared" si="13"/>
        <v/>
      </c>
      <c r="AW40" s="166" t="str">
        <f t="shared" si="14"/>
        <v/>
      </c>
      <c r="AX40" s="15" t="str">
        <f>IF(MOD(COUNTIF($AQ$1:AQ40,AQ40),3)=1,"",IF(M40="","",AT40+1))</f>
        <v/>
      </c>
      <c r="AY40" s="15" t="str">
        <f t="shared" si="9"/>
        <v/>
      </c>
      <c r="AZ40" s="166" t="str">
        <f t="shared" si="15"/>
        <v/>
      </c>
      <c r="BA40" s="166" t="str">
        <f t="shared" si="16"/>
        <v/>
      </c>
      <c r="BB40" s="15" t="str">
        <f>IF(MOD(COUNTIF($AQ$1:AQ40,AQ40),3)=1,"",IF(N40="","",AX40+1))</f>
        <v/>
      </c>
      <c r="BC40" s="15" t="str">
        <f t="shared" si="10"/>
        <v/>
      </c>
      <c r="BD40" s="166" t="str">
        <f t="shared" si="17"/>
        <v/>
      </c>
      <c r="BE40" s="166" t="str">
        <f t="shared" si="18"/>
        <v/>
      </c>
      <c r="BF40" s="15"/>
      <c r="BG40" s="15"/>
      <c r="BH40" s="170" t="str">
        <f t="shared" si="11"/>
        <v>5秒时，清除敌方4个单位一个有益buff，如果目标为士兵，同时减少{0}点士气</v>
      </c>
    </row>
    <row r="41" spans="1:60" ht="12" customHeight="1">
      <c r="A41" s="261"/>
      <c r="B41" s="259"/>
      <c r="C41" s="256"/>
      <c r="D41" s="255"/>
      <c r="E41" s="179"/>
      <c r="F41" s="179"/>
      <c r="G41" s="179"/>
      <c r="H41" s="179"/>
      <c r="I41" s="179"/>
      <c r="J41" s="256"/>
      <c r="K41" s="256"/>
      <c r="L41" s="182"/>
      <c r="M41" s="179"/>
      <c r="N41" s="179"/>
      <c r="O41" s="81"/>
      <c r="P41" s="44"/>
      <c r="Q41" s="10"/>
      <c r="R41" s="10"/>
      <c r="S41" s="44"/>
      <c r="T41" s="44"/>
      <c r="U41" s="44"/>
      <c r="V41" s="24"/>
      <c r="W41" s="23"/>
      <c r="X41" s="23"/>
      <c r="Y41" s="23"/>
      <c r="Z41" s="23"/>
      <c r="AA41" s="22"/>
      <c r="AB41" s="44"/>
      <c r="AC41" s="92"/>
      <c r="AD41" s="92"/>
      <c r="AE41" s="92"/>
      <c r="AF41" s="92"/>
      <c r="AG41" s="92"/>
      <c r="AH41" s="188"/>
      <c r="AI41" s="188"/>
      <c r="AJ41" s="188"/>
      <c r="AK41" s="188"/>
      <c r="AL41" s="146">
        <f>IFERROR(AC41*IF($E41="将领",INDEX(兵法相关参数!$C$4:$AL$7,AL$15,MATCH($AB41,兵法相关参数!$C$3:$AL$3,0)),INDEX(兵法相关参数!$C$12:$AL$15,AL$15,MATCH($AB41,兵法相关参数!$C$3:$AL$3,0))),0)+IFERROR(AH41*IF($E41="将领",INDEX(兵法相关参数!$C$4:$AL$7,AL$15,MATCH($AG41,兵法相关参数!$C$3:$AL$3,0)),INDEX(兵法相关参数!$C$12:$AL$15,AL$15,MATCH($AG41,兵法相关参数!$C$3:$AL$3,0))),0)</f>
        <v>0</v>
      </c>
      <c r="AM41" s="146">
        <f>IFERROR(AD41*IF($E41="将领",INDEX(兵法相关参数!$C$4:$AL$7,AM$15,MATCH($AB41,兵法相关参数!$C$3:$AL$3,0)),INDEX(兵法相关参数!$C$12:$AL$15,AM$15,MATCH($AB41,兵法相关参数!$C$3:$AL$3,0))),0)+IFERROR(AI41*IF($E41="将领",INDEX(兵法相关参数!$C$4:$AL$7,AM$15,MATCH($AG41,兵法相关参数!$C$3:$AL$3,0)),INDEX(兵法相关参数!$C$12:$AL$15,AM$15,MATCH($AG41,兵法相关参数!$C$3:$AL$3,0))),0)</f>
        <v>0</v>
      </c>
      <c r="AN41" s="146">
        <f>IFERROR(AE41*IF($E41="将领",INDEX(兵法相关参数!$C$4:$AL$7,AN$15,MATCH($AB41,兵法相关参数!$C$3:$AL$3,0)),INDEX(兵法相关参数!$C$12:$AL$15,AN$15,MATCH($AB41,兵法相关参数!$C$3:$AL$3,0))),0)+IFERROR(AJ41*IF($E41="将领",INDEX(兵法相关参数!$C$4:$AL$7,AN$15,MATCH($AG41,兵法相关参数!$C$3:$AL$3,0)),INDEX(兵法相关参数!$C$12:$AL$15,AN$15,MATCH($AG41,兵法相关参数!$C$3:$AL$3,0))),0)</f>
        <v>0</v>
      </c>
      <c r="AO41" s="146">
        <f>IFERROR(AF41*IF($E41="将领",INDEX(兵法相关参数!$C$4:$AL$7,AL$15,MATCH($AB41,兵法相关参数!$C$3:$AL$3,0)),INDEX(兵法相关参数!$C$12:$AL$15,AO$15,MATCH($AB41,兵法相关参数!$C$3:$AL$3,0))),0)+IFERROR(AK41*IF($E41="将领",INDEX(兵法相关参数!$C$4:$AL$7,AL$15,MATCH($AG41,兵法相关参数!$C$3:$AL$3,0)),INDEX(兵法相关参数!$C$12:$AL$15,AO$15,MATCH($AG41,兵法相关参数!$C$3:$AL$3,0))),0)</f>
        <v>0</v>
      </c>
      <c r="AP41" s="26"/>
      <c r="AQ41" s="151">
        <f t="shared" si="12"/>
        <v>30106</v>
      </c>
      <c r="AR41" s="160">
        <f>IF(D41="直接伤害",1,0)</f>
        <v>0</v>
      </c>
      <c r="AS41" s="163" t="str">
        <f t="shared" si="7"/>
        <v>紫</v>
      </c>
      <c r="AT41" s="153">
        <f t="shared" si="8"/>
        <v>2</v>
      </c>
      <c r="AU41" s="39" t="str">
        <f>IF(IF(L41="","",AQ41&amp;AT41)=AU40,"",IF(MOD(COUNTIF($AQ$1:AQ41,AQ41),3)=1,"",IF(L41="","",AQ41&amp;AT41)))</f>
        <v/>
      </c>
      <c r="AV41" s="166" t="str">
        <f t="shared" si="13"/>
        <v/>
      </c>
      <c r="AW41" s="166" t="str">
        <f t="shared" si="14"/>
        <v/>
      </c>
      <c r="AX41" s="15" t="str">
        <f>IF(MOD(COUNTIF($AQ$1:AQ41,AQ41),3)=1,"",IF(M41="","",AT41+1))</f>
        <v/>
      </c>
      <c r="AY41" s="15" t="str">
        <f t="shared" si="9"/>
        <v/>
      </c>
      <c r="AZ41" s="166" t="str">
        <f t="shared" si="15"/>
        <v/>
      </c>
      <c r="BA41" s="166" t="str">
        <f t="shared" si="16"/>
        <v/>
      </c>
      <c r="BB41" s="15" t="str">
        <f>IF(MOD(COUNTIF($AQ$1:AQ41,AQ41),3)=1,"",IF(N41="","",AX41+1))</f>
        <v/>
      </c>
      <c r="BC41" s="15" t="str">
        <f t="shared" si="10"/>
        <v/>
      </c>
      <c r="BD41" s="166" t="str">
        <f t="shared" si="17"/>
        <v/>
      </c>
      <c r="BE41" s="166" t="str">
        <f t="shared" si="18"/>
        <v/>
      </c>
      <c r="BF41" s="15"/>
      <c r="BG41" s="15"/>
      <c r="BH41" s="170" t="str">
        <f t="shared" si="11"/>
        <v>5秒时，清除敌方4个单位一个有益buff，如果目标为士兵，同时减少{0}点士气</v>
      </c>
    </row>
    <row r="42" spans="1:60" ht="12" customHeight="1">
      <c r="A42" s="261"/>
      <c r="B42" s="259"/>
      <c r="C42" s="256"/>
      <c r="D42" s="256"/>
      <c r="E42" s="179"/>
      <c r="F42" s="179"/>
      <c r="G42" s="179"/>
      <c r="H42" s="179"/>
      <c r="I42" s="179"/>
      <c r="J42" s="256"/>
      <c r="K42" s="256"/>
      <c r="L42" s="182"/>
      <c r="M42" s="179"/>
      <c r="N42" s="179"/>
      <c r="O42" s="81"/>
      <c r="P42" s="44"/>
      <c r="Q42" s="10"/>
      <c r="R42" s="10"/>
      <c r="S42" s="44"/>
      <c r="T42" s="44"/>
      <c r="U42" s="44"/>
      <c r="V42" s="24"/>
      <c r="W42" s="23"/>
      <c r="X42" s="23"/>
      <c r="Y42" s="23"/>
      <c r="Z42" s="23"/>
      <c r="AA42" s="22"/>
      <c r="AB42" s="44"/>
      <c r="AC42" s="92"/>
      <c r="AD42" s="92"/>
      <c r="AE42" s="92"/>
      <c r="AF42" s="92"/>
      <c r="AG42" s="92"/>
      <c r="AH42" s="188"/>
      <c r="AI42" s="188"/>
      <c r="AJ42" s="188"/>
      <c r="AK42" s="188"/>
      <c r="AL42" s="146">
        <f>IFERROR(AC42*IF($E42="将领",INDEX(兵法相关参数!$C$4:$AL$7,AL$15,MATCH($AB42,兵法相关参数!$C$3:$AL$3,0)),INDEX(兵法相关参数!$C$12:$AL$15,AL$15,MATCH($AB42,兵法相关参数!$C$3:$AL$3,0))),0)+IFERROR(AH42*IF($E42="将领",INDEX(兵法相关参数!$C$4:$AL$7,AL$15,MATCH($AG42,兵法相关参数!$C$3:$AL$3,0)),INDEX(兵法相关参数!$C$12:$AL$15,AL$15,MATCH($AG42,兵法相关参数!$C$3:$AL$3,0))),0)</f>
        <v>0</v>
      </c>
      <c r="AM42" s="146">
        <f>IFERROR(AD42*IF($E42="将领",INDEX(兵法相关参数!$C$4:$AL$7,AM$15,MATCH($AB42,兵法相关参数!$C$3:$AL$3,0)),INDEX(兵法相关参数!$C$12:$AL$15,AM$15,MATCH($AB42,兵法相关参数!$C$3:$AL$3,0))),0)+IFERROR(AI42*IF($E42="将领",INDEX(兵法相关参数!$C$4:$AL$7,AM$15,MATCH($AG42,兵法相关参数!$C$3:$AL$3,0)),INDEX(兵法相关参数!$C$12:$AL$15,AM$15,MATCH($AG42,兵法相关参数!$C$3:$AL$3,0))),0)</f>
        <v>0</v>
      </c>
      <c r="AN42" s="146">
        <f>IFERROR(AE42*IF($E42="将领",INDEX(兵法相关参数!$C$4:$AL$7,AN$15,MATCH($AB42,兵法相关参数!$C$3:$AL$3,0)),INDEX(兵法相关参数!$C$12:$AL$15,AN$15,MATCH($AB42,兵法相关参数!$C$3:$AL$3,0))),0)+IFERROR(AJ42*IF($E42="将领",INDEX(兵法相关参数!$C$4:$AL$7,AN$15,MATCH($AG42,兵法相关参数!$C$3:$AL$3,0)),INDEX(兵法相关参数!$C$12:$AL$15,AN$15,MATCH($AG42,兵法相关参数!$C$3:$AL$3,0))),0)</f>
        <v>0</v>
      </c>
      <c r="AO42" s="146">
        <f>IFERROR(AF42*IF($E42="将领",INDEX(兵法相关参数!$C$4:$AL$7,AL$15,MATCH($AB42,兵法相关参数!$C$3:$AL$3,0)),INDEX(兵法相关参数!$C$12:$AL$15,AO$15,MATCH($AB42,兵法相关参数!$C$3:$AL$3,0))),0)+IFERROR(AK42*IF($E42="将领",INDEX(兵法相关参数!$C$4:$AL$7,AL$15,MATCH($AG42,兵法相关参数!$C$3:$AL$3,0)),INDEX(兵法相关参数!$C$12:$AL$15,AO$15,MATCH($AG42,兵法相关参数!$C$3:$AL$3,0))),0)</f>
        <v>0</v>
      </c>
      <c r="AP42" s="27"/>
      <c r="AQ42" s="151">
        <f t="shared" si="12"/>
        <v>30106</v>
      </c>
      <c r="AR42" s="161">
        <f t="shared" si="12"/>
        <v>0</v>
      </c>
      <c r="AS42" s="163" t="str">
        <f t="shared" si="7"/>
        <v>紫</v>
      </c>
      <c r="AT42" s="153">
        <f t="shared" si="8"/>
        <v>2</v>
      </c>
      <c r="AU42" s="39" t="str">
        <f>IF(IF(L42="","",AQ42&amp;AT42)=AU41,"",IF(MOD(COUNTIF($AQ$1:AQ42,AQ42),3)=1,"",IF(L42="","",AQ42&amp;AT42)))</f>
        <v/>
      </c>
      <c r="AV42" s="166" t="str">
        <f t="shared" si="13"/>
        <v/>
      </c>
      <c r="AW42" s="166" t="str">
        <f t="shared" si="14"/>
        <v/>
      </c>
      <c r="AX42" s="15" t="str">
        <f>IF(MOD(COUNTIF($AQ$1:AQ42,AQ42),3)=1,"",IF(M42="","",AT42+1))</f>
        <v/>
      </c>
      <c r="AY42" s="15" t="str">
        <f t="shared" si="9"/>
        <v/>
      </c>
      <c r="AZ42" s="166" t="str">
        <f t="shared" si="15"/>
        <v/>
      </c>
      <c r="BA42" s="166" t="str">
        <f t="shared" si="16"/>
        <v/>
      </c>
      <c r="BB42" s="15" t="str">
        <f>IF(MOD(COUNTIF($AQ$1:AQ42,AQ42),3)=1,"",IF(N42="","",AX42+1))</f>
        <v/>
      </c>
      <c r="BC42" s="15" t="str">
        <f t="shared" si="10"/>
        <v/>
      </c>
      <c r="BD42" s="166" t="str">
        <f t="shared" si="17"/>
        <v/>
      </c>
      <c r="BE42" s="166" t="str">
        <f t="shared" si="18"/>
        <v/>
      </c>
      <c r="BF42" s="15"/>
      <c r="BG42" s="15"/>
      <c r="BH42" s="170" t="str">
        <f t="shared" si="11"/>
        <v>5秒时，清除敌方4个单位一个有益buff，如果目标为士兵，同时减少{0}点士气</v>
      </c>
    </row>
    <row r="43" spans="1:60" ht="12" customHeight="1">
      <c r="A43" s="261"/>
      <c r="B43" s="260"/>
      <c r="C43" s="257"/>
      <c r="D43" s="257"/>
      <c r="E43" s="179"/>
      <c r="F43" s="179"/>
      <c r="G43" s="179"/>
      <c r="H43" s="179"/>
      <c r="I43" s="179"/>
      <c r="J43" s="257"/>
      <c r="K43" s="257"/>
      <c r="L43" s="182"/>
      <c r="M43" s="179"/>
      <c r="N43" s="179"/>
      <c r="O43" s="182"/>
      <c r="P43" s="179"/>
      <c r="Q43" s="179"/>
      <c r="R43" s="179"/>
      <c r="S43" s="179"/>
      <c r="T43" s="179"/>
      <c r="U43" s="179"/>
      <c r="V43" s="179"/>
      <c r="W43" s="179"/>
      <c r="X43" s="179"/>
      <c r="Y43" s="179"/>
      <c r="Z43" s="179"/>
      <c r="AA43" s="179"/>
      <c r="AB43" s="44"/>
      <c r="AC43" s="189"/>
      <c r="AD43" s="189"/>
      <c r="AE43" s="189"/>
      <c r="AF43" s="189"/>
      <c r="AG43" s="92"/>
      <c r="AH43" s="189"/>
      <c r="AI43" s="189"/>
      <c r="AJ43" s="189"/>
      <c r="AK43" s="189"/>
      <c r="AL43" s="146">
        <f>IFERROR(AC43*IF($E43="将领",INDEX(兵法相关参数!$C$4:$AL$7,AL$15,MATCH($AB43,兵法相关参数!$C$3:$AL$3,0)),INDEX(兵法相关参数!$C$12:$AL$15,AL$15,MATCH($AB43,兵法相关参数!$C$3:$AL$3,0))),0)+IFERROR(AH43*IF($E43="将领",INDEX(兵法相关参数!$C$4:$AL$7,AL$15,MATCH($AG43,兵法相关参数!$C$3:$AL$3,0)),INDEX(兵法相关参数!$C$12:$AL$15,AL$15,MATCH($AG43,兵法相关参数!$C$3:$AL$3,0))),0)</f>
        <v>0</v>
      </c>
      <c r="AM43" s="146">
        <f>IFERROR(AD43*IF($E43="将领",INDEX(兵法相关参数!$C$4:$AL$7,AM$15,MATCH($AB43,兵法相关参数!$C$3:$AL$3,0)),INDEX(兵法相关参数!$C$12:$AL$15,AM$15,MATCH($AB43,兵法相关参数!$C$3:$AL$3,0))),0)+IFERROR(AI43*IF($E43="将领",INDEX(兵法相关参数!$C$4:$AL$7,AM$15,MATCH($AG43,兵法相关参数!$C$3:$AL$3,0)),INDEX(兵法相关参数!$C$12:$AL$15,AM$15,MATCH($AG43,兵法相关参数!$C$3:$AL$3,0))),0)</f>
        <v>0</v>
      </c>
      <c r="AN43" s="146">
        <f>IFERROR(AE43*IF($E43="将领",INDEX(兵法相关参数!$C$4:$AL$7,AN$15,MATCH($AB43,兵法相关参数!$C$3:$AL$3,0)),INDEX(兵法相关参数!$C$12:$AL$15,AN$15,MATCH($AB43,兵法相关参数!$C$3:$AL$3,0))),0)+IFERROR(AJ43*IF($E43="将领",INDEX(兵法相关参数!$C$4:$AL$7,AN$15,MATCH($AG43,兵法相关参数!$C$3:$AL$3,0)),INDEX(兵法相关参数!$C$12:$AL$15,AN$15,MATCH($AG43,兵法相关参数!$C$3:$AL$3,0))),0)</f>
        <v>0</v>
      </c>
      <c r="AO43" s="146">
        <f>IFERROR(AF43*IF($E43="将领",INDEX(兵法相关参数!$C$4:$AL$7,AL$15,MATCH($AB43,兵法相关参数!$C$3:$AL$3,0)),INDEX(兵法相关参数!$C$12:$AL$15,AO$15,MATCH($AB43,兵法相关参数!$C$3:$AL$3,0))),0)+IFERROR(AK43*IF($E43="将领",INDEX(兵法相关参数!$C$4:$AL$7,AL$15,MATCH($AG43,兵法相关参数!$C$3:$AL$3,0)),INDEX(兵法相关参数!$C$12:$AL$15,AO$15,MATCH($AG43,兵法相关参数!$C$3:$AL$3,0))),0)</f>
        <v>0</v>
      </c>
      <c r="AP43" s="26"/>
      <c r="AQ43" s="152">
        <f t="shared" si="12"/>
        <v>30106</v>
      </c>
      <c r="AR43" s="162">
        <f t="shared" si="12"/>
        <v>0</v>
      </c>
      <c r="AS43" s="163" t="str">
        <f t="shared" si="7"/>
        <v>紫</v>
      </c>
      <c r="AT43" s="153">
        <f t="shared" si="8"/>
        <v>2</v>
      </c>
      <c r="AU43" s="39" t="str">
        <f>IF(IF(L43="","",AQ43&amp;AT43)=AU42,"",IF(MOD(COUNTIF($AQ$1:AQ43,AQ43),3)=1,"",IF(L43="","",AQ43&amp;AT43)))</f>
        <v/>
      </c>
      <c r="AV43" s="166" t="str">
        <f t="shared" si="13"/>
        <v/>
      </c>
      <c r="AW43" s="166" t="str">
        <f t="shared" si="14"/>
        <v/>
      </c>
      <c r="AX43" s="15" t="str">
        <f>IF(MOD(COUNTIF($AQ$1:AQ43,AQ43),3)=1,"",IF(M43="","",AT43+1))</f>
        <v/>
      </c>
      <c r="AY43" s="15" t="str">
        <f t="shared" si="9"/>
        <v/>
      </c>
      <c r="AZ43" s="166" t="str">
        <f t="shared" si="15"/>
        <v/>
      </c>
      <c r="BA43" s="166" t="str">
        <f t="shared" si="16"/>
        <v/>
      </c>
      <c r="BB43" s="15" t="str">
        <f>IF(MOD(COUNTIF($AQ$1:AQ43,AQ43),3)=1,"",IF(N43="","",AX43+1))</f>
        <v/>
      </c>
      <c r="BC43" s="15" t="str">
        <f t="shared" si="10"/>
        <v/>
      </c>
      <c r="BD43" s="166" t="str">
        <f t="shared" si="17"/>
        <v/>
      </c>
      <c r="BE43" s="166" t="str">
        <f t="shared" si="18"/>
        <v/>
      </c>
      <c r="BF43" s="15"/>
      <c r="BG43" s="15"/>
      <c r="BH43" s="170" t="str">
        <f t="shared" si="11"/>
        <v>5秒时，清除敌方4个单位一个有益buff，如果目标为士兵，同时减少{0}点士气</v>
      </c>
    </row>
    <row r="44" spans="1:60" ht="12" customHeight="1">
      <c r="A44" s="261" t="s">
        <v>447</v>
      </c>
      <c r="B44" s="258" t="s">
        <v>833</v>
      </c>
      <c r="C44" s="255" t="s">
        <v>455</v>
      </c>
      <c r="D44" s="255" t="s">
        <v>464</v>
      </c>
      <c r="E44" s="11"/>
      <c r="F44" s="11"/>
      <c r="G44" s="11"/>
      <c r="H44" s="11"/>
      <c r="I44" s="11"/>
      <c r="J44" s="11" t="s">
        <v>468</v>
      </c>
      <c r="K44" s="11" t="s">
        <v>469</v>
      </c>
      <c r="L44" s="11" t="s">
        <v>771</v>
      </c>
      <c r="M44" s="181" t="s">
        <v>59</v>
      </c>
      <c r="N44" s="11"/>
      <c r="O44" s="183" t="s">
        <v>52</v>
      </c>
      <c r="P44" s="3" t="s">
        <v>472</v>
      </c>
      <c r="Q44" s="3" t="s">
        <v>473</v>
      </c>
      <c r="R44" s="3" t="s">
        <v>474</v>
      </c>
      <c r="S44" s="3" t="s">
        <v>475</v>
      </c>
      <c r="T44" s="11" t="s">
        <v>60</v>
      </c>
      <c r="U44" s="11" t="s">
        <v>61</v>
      </c>
      <c r="V44" s="184"/>
      <c r="W44" s="3" t="s">
        <v>223</v>
      </c>
      <c r="X44" s="3" t="s">
        <v>224</v>
      </c>
      <c r="Y44" s="3" t="s">
        <v>225</v>
      </c>
      <c r="Z44" s="3" t="s">
        <v>226</v>
      </c>
      <c r="AA44" s="1"/>
      <c r="AB44" s="15"/>
      <c r="AC44" s="187" t="s">
        <v>227</v>
      </c>
      <c r="AD44" s="187" t="s">
        <v>228</v>
      </c>
      <c r="AE44" s="187" t="s">
        <v>229</v>
      </c>
      <c r="AF44" s="187" t="s">
        <v>230</v>
      </c>
      <c r="AG44" s="96"/>
      <c r="AH44" s="187" t="s">
        <v>227</v>
      </c>
      <c r="AI44" s="187" t="s">
        <v>228</v>
      </c>
      <c r="AJ44" s="187" t="s">
        <v>229</v>
      </c>
      <c r="AK44" s="187" t="s">
        <v>230</v>
      </c>
      <c r="AL44" s="146">
        <f>IFERROR(AC44*IF($E44="将领",INDEX(兵法相关参数!$C$4:$AL$7,AL$15,MATCH($AB44,兵法相关参数!$C$3:$AL$3,0)),INDEX(兵法相关参数!$C$12:$AL$15,AL$15,MATCH($AB44,兵法相关参数!$C$3:$AL$3,0))),0)+IFERROR(AH44*IF($E44="将领",INDEX(兵法相关参数!$C$4:$AL$7,AL$15,MATCH($AG44,兵法相关参数!$C$3:$AL$3,0)),INDEX(兵法相关参数!$C$12:$AL$15,AL$15,MATCH($AG44,兵法相关参数!$C$3:$AL$3,0))),0)</f>
        <v>0</v>
      </c>
      <c r="AM44" s="146">
        <f>IFERROR(AD44*IF($E44="将领",INDEX(兵法相关参数!$C$4:$AL$7,AM$15,MATCH($AB44,兵法相关参数!$C$3:$AL$3,0)),INDEX(兵法相关参数!$C$12:$AL$15,AM$15,MATCH($AB44,兵法相关参数!$C$3:$AL$3,0))),0)+IFERROR(AI44*IF($E44="将领",INDEX(兵法相关参数!$C$4:$AL$7,AM$15,MATCH($AG44,兵法相关参数!$C$3:$AL$3,0)),INDEX(兵法相关参数!$C$12:$AL$15,AM$15,MATCH($AG44,兵法相关参数!$C$3:$AL$3,0))),0)</f>
        <v>0</v>
      </c>
      <c r="AN44" s="146">
        <f>IFERROR(AE44*IF($E44="将领",INDEX(兵法相关参数!$C$4:$AL$7,AN$15,MATCH($AB44,兵法相关参数!$C$3:$AL$3,0)),INDEX(兵法相关参数!$C$12:$AL$15,AN$15,MATCH($AB44,兵法相关参数!$C$3:$AL$3,0))),0)+IFERROR(AJ44*IF($E44="将领",INDEX(兵法相关参数!$C$4:$AL$7,AN$15,MATCH($AG44,兵法相关参数!$C$3:$AL$3,0)),INDEX(兵法相关参数!$C$12:$AL$15,AN$15,MATCH($AG44,兵法相关参数!$C$3:$AL$3,0))),0)</f>
        <v>0</v>
      </c>
      <c r="AO44" s="146">
        <f>IFERROR(AF44*IF($E44="将领",INDEX(兵法相关参数!$C$4:$AL$7,AL$15,MATCH($AB44,兵法相关参数!$C$3:$AL$3,0)),INDEX(兵法相关参数!$C$12:$AL$15,AO$15,MATCH($AB44,兵法相关参数!$C$3:$AL$3,0))),0)+IFERROR(AK44*IF($E44="将领",INDEX(兵法相关参数!$C$4:$AL$7,AL$15,MATCH($AG44,兵法相关参数!$C$3:$AL$3,0)),INDEX(兵法相关参数!$C$12:$AL$15,AO$15,MATCH($AG44,兵法相关参数!$C$3:$AL$3,0))),0)</f>
        <v>0</v>
      </c>
      <c r="AP44" s="26"/>
      <c r="AQ44" s="154">
        <v>30110</v>
      </c>
      <c r="AR44" s="160">
        <f>IF(D44="直接伤害",1,0)</f>
        <v>1</v>
      </c>
      <c r="AS44" s="163" t="str">
        <f t="shared" si="7"/>
        <v>紫</v>
      </c>
      <c r="AT44" s="153">
        <f t="shared" si="8"/>
        <v>1</v>
      </c>
      <c r="AU44" s="39" t="str">
        <f>IF(IF(L44="","",AQ44&amp;AT44)=AU43,"",IF(MOD(COUNTIF($AQ$1:AQ44,AQ44),3)=1,"",IF(L44="","",AQ44&amp;AT44)))</f>
        <v/>
      </c>
      <c r="AV44" s="166" t="str">
        <f t="shared" si="13"/>
        <v/>
      </c>
      <c r="AW44" s="166" t="str">
        <f t="shared" si="14"/>
        <v/>
      </c>
      <c r="AX44" s="15" t="str">
        <f>IF(MOD(COUNTIF($AQ$1:AQ44,AQ44),3)=1,"",IF(M44="","",AT44+1))</f>
        <v/>
      </c>
      <c r="AY44" s="15" t="str">
        <f t="shared" si="9"/>
        <v/>
      </c>
      <c r="AZ44" s="166" t="str">
        <f t="shared" si="15"/>
        <v/>
      </c>
      <c r="BA44" s="166" t="str">
        <f t="shared" si="16"/>
        <v/>
      </c>
      <c r="BB44" s="15" t="str">
        <f>IF(MOD(COUNTIF($AQ$1:AQ44,AQ44),3)=1,"",IF(N44="","",AX44+1))</f>
        <v/>
      </c>
      <c r="BC44" s="15" t="str">
        <f t="shared" si="10"/>
        <v/>
      </c>
      <c r="BD44" s="166" t="str">
        <f t="shared" si="17"/>
        <v/>
      </c>
      <c r="BE44" s="166" t="str">
        <f t="shared" si="18"/>
        <v/>
      </c>
      <c r="BF44" s="15"/>
      <c r="BG44" s="15"/>
      <c r="BH44" s="170" t="str">
        <f t="shared" si="11"/>
        <v>自身生命低于{0}%时，对目标造成自身攻击力 {1}%的武力伤害，如果自己血量高于目标血量则额外造成自身攻击力 {2}%武力伤害。</v>
      </c>
    </row>
    <row r="45" spans="1:60" ht="12" customHeight="1">
      <c r="A45" s="261"/>
      <c r="B45" s="259"/>
      <c r="C45" s="256"/>
      <c r="D45" s="256"/>
      <c r="E45" s="179" t="s">
        <v>463</v>
      </c>
      <c r="F45" s="141">
        <v>1</v>
      </c>
      <c r="G45" s="141">
        <v>1</v>
      </c>
      <c r="H45" s="141"/>
      <c r="I45" s="141"/>
      <c r="J45" s="255">
        <f>SUMPRODUCT(LARGE(AL45:AO45*F45:I45+AL46:AO46*F46:I46+AL48:AO48*F48:I48+AL49:AO49*F49:I49+AL51:AO51*F51:I51+AL52:AO52*F52:I52,1))</f>
        <v>3.6082924934120992</v>
      </c>
      <c r="K45" s="255">
        <f>INDEX($J$17:$J$200,MATCH(C44,$C$17:$C$200,0),1)</f>
        <v>3.6338311287091396</v>
      </c>
      <c r="L45" s="24">
        <v>0.6</v>
      </c>
      <c r="M45" s="81">
        <v>2</v>
      </c>
      <c r="N45" s="10"/>
      <c r="O45" s="81">
        <f>150%*1.15</f>
        <v>1.7249999999999999</v>
      </c>
      <c r="P45" s="44">
        <f>MATCH($L45,INDEX(将领当前生命,,1),-1)</f>
        <v>13</v>
      </c>
      <c r="Q45" s="44">
        <f>MATCH($L45,INDEX(将领当前生命,,2),-1)</f>
        <v>17</v>
      </c>
      <c r="R45" s="44">
        <f>MATCH($L45,INDEX(将领当前生命,,3),-1)</f>
        <v>41</v>
      </c>
      <c r="S45" s="44">
        <f>MATCH($L45,INDEX(将领当前生命,,4),-1)</f>
        <v>41</v>
      </c>
      <c r="T45" s="10">
        <v>1</v>
      </c>
      <c r="U45" s="10">
        <v>2</v>
      </c>
      <c r="V45" s="24"/>
      <c r="W45" s="23">
        <f>$M45*效果范围削减($U45)*$O45</f>
        <v>5.9755752861126261</v>
      </c>
      <c r="X45" s="23">
        <f>$M45*效果范围削减($U45)*$O45</f>
        <v>5.9755752861126261</v>
      </c>
      <c r="Y45" s="23">
        <f>$M45*效果范围削减($U45)*$O45</f>
        <v>5.9755752861126261</v>
      </c>
      <c r="Z45" s="23">
        <f>$M45*效果范围削减($U45)*$O45</f>
        <v>5.9755752861126261</v>
      </c>
      <c r="AA45" s="22"/>
      <c r="AB45" s="44" t="s">
        <v>460</v>
      </c>
      <c r="AC45" s="92">
        <f>0.5*辅助效用(P45,-1,AC$15,"兵力转换",输出系数,"当前士兵目标",W45)+0.5*辅助效用(P45,-1,AC$15,"生存转换",输出系数,"当前将领目标",W45)</f>
        <v>8.4048209658736737E-4</v>
      </c>
      <c r="AD45" s="92">
        <f>0.5*辅助效用(Q45,-1,AD$15,"兵力转换",输出系数,"当前士兵目标",X45)+0.5*辅助效用(Q45,-1,AD$15,"生存转换",输出系数,"当前将领目标",X45)</f>
        <v>8.0270394470922848E-4</v>
      </c>
      <c r="AE45" s="92">
        <f>0.5*辅助效用(R45,-1,AE$15,"兵力转换",输出系数,"当前士兵目标",Y45)+0.5*辅助效用(R45,-1,AE$15,"生存转换",输出系数,"当前将领目标",Y45)</f>
        <v>3.239287190441219E-4</v>
      </c>
      <c r="AF45" s="92">
        <f>0.5*辅助效用(S45,-1,AF$15,"兵力转换",输出系数,"当前士兵目标",Z45)+0.5*辅助效用(S45,-1,AF$15,"生存转换",输出系数,"当前将领目标",Z45)</f>
        <v>3.1162106858126251E-4</v>
      </c>
      <c r="AG45" s="92" t="s">
        <v>462</v>
      </c>
      <c r="AH45" s="188">
        <f>IF($T45=0,0,持续效用(P45,$T45,AH$15,$E45))</f>
        <v>1.5065642328220616E-2</v>
      </c>
      <c r="AI45" s="188">
        <f>IF($T45=0,0,持续效用(Q45,$T45,AI$15,$E45))</f>
        <v>1.7723661828616132E-2</v>
      </c>
      <c r="AJ45" s="188">
        <f>IF($T45=0,0,持续效用(R45,$T45,AJ$15,$E45))</f>
        <v>1.0618924616794851E-2</v>
      </c>
      <c r="AK45" s="188">
        <f>IF($T45=0,0,持续效用(S45,$T45,AK$15,$E45))</f>
        <v>1.0036203317258954E-2</v>
      </c>
      <c r="AL45" s="146">
        <f>IFERROR(AC45*IF($E45="将领",INDEX(兵法相关参数!$C$4:$AL$7,AL$15,MATCH($AB45,兵法相关参数!$C$3:$AL$3,0)),INDEX(兵法相关参数!$C$12:$AL$15,AL$15,MATCH($AB45,兵法相关参数!$C$3:$AL$3,0))),0)+IFERROR(AH45*IF($E45="将领",INDEX(兵法相关参数!$C$4:$AL$7,AL$15,MATCH($AG45,兵法相关参数!$C$3:$AL$3,0)),INDEX(兵法相关参数!$C$12:$AL$15,AL$15,MATCH($AG45,兵法相关参数!$C$3:$AL$3,0))),0)</f>
        <v>2.8836260195191183</v>
      </c>
      <c r="AM45" s="146">
        <f>IFERROR(AD45*IF($E45="将领",INDEX(兵法相关参数!$C$4:$AL$7,AM$15,MATCH($AB45,兵法相关参数!$C$3:$AL$3,0)),INDEX(兵法相关参数!$C$12:$AL$15,AM$15,MATCH($AB45,兵法相关参数!$C$3:$AL$3,0))),0)+IFERROR(AI45*IF($E45="将领",INDEX(兵法相关参数!$C$4:$AL$7,AM$15,MATCH($AG45,兵法相关参数!$C$3:$AL$3,0)),INDEX(兵法相关参数!$C$12:$AL$15,AM$15,MATCH($AG45,兵法相关参数!$C$3:$AL$3,0))),0)</f>
        <v>2.5330488808613842</v>
      </c>
      <c r="AN45" s="146">
        <f>IFERROR(AE45*IF($E45="将领",INDEX(兵法相关参数!$C$4:$AL$7,AN$15,MATCH($AB45,兵法相关参数!$C$3:$AL$3,0)),INDEX(兵法相关参数!$C$12:$AL$15,AN$15,MATCH($AB45,兵法相关参数!$C$3:$AL$3,0))),0)+IFERROR(AJ45*IF($E45="将领",INDEX(兵法相关参数!$C$4:$AL$7,AN$15,MATCH($AG45,兵法相关参数!$C$3:$AL$3,0)),INDEX(兵法相关参数!$C$12:$AL$15,AN$15,MATCH($AG45,兵法相关参数!$C$3:$AL$3,0))),0)</f>
        <v>1.9324792127218207</v>
      </c>
      <c r="AO45" s="146">
        <f>IFERROR(AF45*IF($E45="将领",INDEX(兵法相关参数!$C$4:$AL$7,AL$15,MATCH($AB45,兵法相关参数!$C$3:$AL$3,0)),INDEX(兵法相关参数!$C$12:$AL$15,AO$15,MATCH($AB45,兵法相关参数!$C$3:$AL$3,0))),0)+IFERROR(AK45*IF($E45="将领",INDEX(兵法相关参数!$C$4:$AL$7,AL$15,MATCH($AG45,兵法相关参数!$C$3:$AL$3,0)),INDEX(兵法相关参数!$C$12:$AL$15,AO$15,MATCH($AG45,兵法相关参数!$C$3:$AL$3,0))),0)</f>
        <v>1.064696258944734</v>
      </c>
      <c r="AP45" s="26"/>
      <c r="AQ45" s="151">
        <f t="shared" si="12"/>
        <v>30110</v>
      </c>
      <c r="AR45" s="161">
        <f t="shared" si="12"/>
        <v>1</v>
      </c>
      <c r="AS45" s="163" t="str">
        <f t="shared" si="7"/>
        <v>紫</v>
      </c>
      <c r="AT45" s="153">
        <f t="shared" si="8"/>
        <v>1</v>
      </c>
      <c r="AU45" s="39" t="str">
        <f>IF(IF(L45="","",AQ45&amp;AT45)=AU44,"",IF(MOD(COUNTIF($AQ$1:AQ45,AQ45),3)=1,"",IF(L45="","",AQ45&amp;AT45)))</f>
        <v>301101</v>
      </c>
      <c r="AV45" s="166">
        <f t="shared" si="13"/>
        <v>0.6</v>
      </c>
      <c r="AW45" s="166">
        <f t="shared" si="14"/>
        <v>0</v>
      </c>
      <c r="AX45" s="15">
        <f>IF(MOD(COUNTIF($AQ$1:AQ45,AQ45),3)=1,"",IF(M45="","",AT45+1))</f>
        <v>2</v>
      </c>
      <c r="AY45" s="15" t="str">
        <f t="shared" si="9"/>
        <v>301102</v>
      </c>
      <c r="AZ45" s="166">
        <f t="shared" si="15"/>
        <v>0.72</v>
      </c>
      <c r="BA45" s="166">
        <f t="shared" si="16"/>
        <v>3.7999999999999999E-2</v>
      </c>
      <c r="BB45" s="15" t="str">
        <f>IF(MOD(COUNTIF($AQ$1:AQ45,AQ45),3)=1,"",IF(N45="","",AX45+1))</f>
        <v/>
      </c>
      <c r="BC45" s="15" t="str">
        <f t="shared" si="10"/>
        <v/>
      </c>
      <c r="BD45" s="166" t="str">
        <f t="shared" si="17"/>
        <v/>
      </c>
      <c r="BE45" s="166" t="str">
        <f t="shared" si="18"/>
        <v/>
      </c>
      <c r="BF45" s="15"/>
      <c r="BG45" s="15"/>
      <c r="BH45" s="170" t="str">
        <f t="shared" si="11"/>
        <v>自身生命低于{0}%时，对目标造成自身攻击力 {1}%的武力伤害，如果自己血量高于目标血量则额外造成自身攻击力 {2}%武力伤害。</v>
      </c>
    </row>
    <row r="46" spans="1:60" ht="12" customHeight="1">
      <c r="A46" s="261"/>
      <c r="B46" s="259"/>
      <c r="C46" s="256"/>
      <c r="D46" s="257"/>
      <c r="E46" s="179"/>
      <c r="F46" s="141"/>
      <c r="G46" s="141"/>
      <c r="H46" s="141"/>
      <c r="I46" s="141"/>
      <c r="J46" s="256"/>
      <c r="K46" s="256"/>
      <c r="L46" s="31"/>
      <c r="M46" s="10"/>
      <c r="N46" s="10"/>
      <c r="O46" s="81"/>
      <c r="P46" s="44"/>
      <c r="Q46" s="10"/>
      <c r="R46" s="10"/>
      <c r="S46" s="10"/>
      <c r="T46" s="24"/>
      <c r="U46" s="24"/>
      <c r="V46" s="24"/>
      <c r="W46" s="23"/>
      <c r="X46" s="23"/>
      <c r="Y46" s="23"/>
      <c r="Z46" s="23"/>
      <c r="AA46" s="24"/>
      <c r="AB46" s="44"/>
      <c r="AC46" s="92"/>
      <c r="AD46" s="92"/>
      <c r="AE46" s="92"/>
      <c r="AF46" s="92"/>
      <c r="AG46" s="92"/>
      <c r="AH46" s="188"/>
      <c r="AI46" s="188"/>
      <c r="AJ46" s="188"/>
      <c r="AK46" s="188"/>
      <c r="AL46" s="146">
        <f>IFERROR(AC46*IF($E46="将领",INDEX(兵法相关参数!$C$4:$AL$7,AL$15,MATCH($AB46,兵法相关参数!$C$3:$AL$3,0)),INDEX(兵法相关参数!$C$12:$AL$15,AL$15,MATCH($AB46,兵法相关参数!$C$3:$AL$3,0))),0)+IFERROR(AH46*IF($E46="将领",INDEX(兵法相关参数!$C$4:$AL$7,AL$15,MATCH($AG46,兵法相关参数!$C$3:$AL$3,0)),INDEX(兵法相关参数!$C$12:$AL$15,AL$15,MATCH($AG46,兵法相关参数!$C$3:$AL$3,0))),0)</f>
        <v>0</v>
      </c>
      <c r="AM46" s="146">
        <f>IFERROR(AD46*IF($E46="将领",INDEX(兵法相关参数!$C$4:$AL$7,AM$15,MATCH($AB46,兵法相关参数!$C$3:$AL$3,0)),INDEX(兵法相关参数!$C$12:$AL$15,AM$15,MATCH($AB46,兵法相关参数!$C$3:$AL$3,0))),0)+IFERROR(AI46*IF($E46="将领",INDEX(兵法相关参数!$C$4:$AL$7,AM$15,MATCH($AG46,兵法相关参数!$C$3:$AL$3,0)),INDEX(兵法相关参数!$C$12:$AL$15,AM$15,MATCH($AG46,兵法相关参数!$C$3:$AL$3,0))),0)</f>
        <v>0</v>
      </c>
      <c r="AN46" s="146">
        <f>IFERROR(AE46*IF($E46="将领",INDEX(兵法相关参数!$C$4:$AL$7,AN$15,MATCH($AB46,兵法相关参数!$C$3:$AL$3,0)),INDEX(兵法相关参数!$C$12:$AL$15,AN$15,MATCH($AB46,兵法相关参数!$C$3:$AL$3,0))),0)+IFERROR(AJ46*IF($E46="将领",INDEX(兵法相关参数!$C$4:$AL$7,AN$15,MATCH($AG46,兵法相关参数!$C$3:$AL$3,0)),INDEX(兵法相关参数!$C$12:$AL$15,AN$15,MATCH($AG46,兵法相关参数!$C$3:$AL$3,0))),0)</f>
        <v>0</v>
      </c>
      <c r="AO46" s="146">
        <f>IFERROR(AF46*IF($E46="将领",INDEX(兵法相关参数!$C$4:$AL$7,AL$15,MATCH($AB46,兵法相关参数!$C$3:$AL$3,0)),INDEX(兵法相关参数!$C$12:$AL$15,AO$15,MATCH($AB46,兵法相关参数!$C$3:$AL$3,0))),0)+IFERROR(AK46*IF($E46="将领",INDEX(兵法相关参数!$C$4:$AL$7,AL$15,MATCH($AG46,兵法相关参数!$C$3:$AL$3,0)),INDEX(兵法相关参数!$C$12:$AL$15,AO$15,MATCH($AG46,兵法相关参数!$C$3:$AL$3,0))),0)</f>
        <v>0</v>
      </c>
      <c r="AP46" s="26"/>
      <c r="AQ46" s="151">
        <f t="shared" si="12"/>
        <v>30110</v>
      </c>
      <c r="AR46" s="162">
        <f t="shared" si="12"/>
        <v>1</v>
      </c>
      <c r="AS46" s="163" t="str">
        <f t="shared" si="7"/>
        <v>紫</v>
      </c>
      <c r="AT46" s="153">
        <f t="shared" si="8"/>
        <v>1</v>
      </c>
      <c r="AU46" s="39" t="str">
        <f>IF(IF(L46="","",AQ46&amp;AT46)=AU45,"",IF(MOD(COUNTIF($AQ$1:AQ46,AQ46),3)=1,"",IF(L46="","",AQ46&amp;AT46)))</f>
        <v/>
      </c>
      <c r="AV46" s="166" t="str">
        <f t="shared" si="13"/>
        <v/>
      </c>
      <c r="AW46" s="166" t="str">
        <f t="shared" si="14"/>
        <v/>
      </c>
      <c r="AX46" s="15" t="str">
        <f>IF(MOD(COUNTIF($AQ$1:AQ46,AQ46),3)=1,"",IF(M46="","",AT46+1))</f>
        <v/>
      </c>
      <c r="AY46" s="15" t="str">
        <f t="shared" si="9"/>
        <v/>
      </c>
      <c r="AZ46" s="166" t="str">
        <f t="shared" si="15"/>
        <v/>
      </c>
      <c r="BA46" s="166" t="str">
        <f t="shared" si="16"/>
        <v/>
      </c>
      <c r="BB46" s="15" t="str">
        <f>IF(MOD(COUNTIF($AQ$1:AQ46,AQ46),3)=1,"",IF(N46="","",AX46+1))</f>
        <v/>
      </c>
      <c r="BC46" s="15" t="str">
        <f t="shared" si="10"/>
        <v/>
      </c>
      <c r="BD46" s="166" t="str">
        <f t="shared" si="17"/>
        <v/>
      </c>
      <c r="BE46" s="166" t="str">
        <f t="shared" si="18"/>
        <v/>
      </c>
      <c r="BF46" s="15"/>
      <c r="BG46" s="15"/>
      <c r="BH46" s="170" t="str">
        <f t="shared" si="11"/>
        <v>自身生命低于{0}%时，对目标造成自身攻击力 {1}%的武力伤害，如果自己血量高于目标血量则额外造成自身攻击力 {2}%武力伤害。</v>
      </c>
    </row>
    <row r="47" spans="1:60" ht="12" customHeight="1">
      <c r="A47" s="261"/>
      <c r="B47" s="259"/>
      <c r="C47" s="256"/>
      <c r="D47" s="255" t="s">
        <v>464</v>
      </c>
      <c r="E47" s="11"/>
      <c r="F47" s="11"/>
      <c r="G47" s="11"/>
      <c r="H47" s="11"/>
      <c r="I47" s="11"/>
      <c r="J47" s="256"/>
      <c r="K47" s="256"/>
      <c r="L47" s="181" t="s">
        <v>59</v>
      </c>
      <c r="M47" s="11"/>
      <c r="N47" s="11"/>
      <c r="O47" s="183" t="s">
        <v>52</v>
      </c>
      <c r="P47" s="3" t="s">
        <v>472</v>
      </c>
      <c r="Q47" s="3" t="s">
        <v>473</v>
      </c>
      <c r="R47" s="3" t="s">
        <v>474</v>
      </c>
      <c r="S47" s="3" t="s">
        <v>475</v>
      </c>
      <c r="T47" s="11" t="s">
        <v>60</v>
      </c>
      <c r="U47" s="11" t="s">
        <v>61</v>
      </c>
      <c r="V47" s="184" t="s">
        <v>465</v>
      </c>
      <c r="W47" s="3" t="s">
        <v>223</v>
      </c>
      <c r="X47" s="3" t="s">
        <v>224</v>
      </c>
      <c r="Y47" s="3" t="s">
        <v>225</v>
      </c>
      <c r="Z47" s="3" t="s">
        <v>226</v>
      </c>
      <c r="AA47" s="1"/>
      <c r="AB47" s="15"/>
      <c r="AC47" s="187" t="s">
        <v>227</v>
      </c>
      <c r="AD47" s="187" t="s">
        <v>228</v>
      </c>
      <c r="AE47" s="187" t="s">
        <v>229</v>
      </c>
      <c r="AF47" s="187" t="s">
        <v>230</v>
      </c>
      <c r="AG47" s="96"/>
      <c r="AH47" s="187" t="s">
        <v>227</v>
      </c>
      <c r="AI47" s="187" t="s">
        <v>228</v>
      </c>
      <c r="AJ47" s="187" t="s">
        <v>229</v>
      </c>
      <c r="AK47" s="187" t="s">
        <v>230</v>
      </c>
      <c r="AL47" s="146">
        <f>IFERROR(AC47*IF($E47="将领",INDEX(兵法相关参数!$C$4:$AL$7,AL$15,MATCH($AB47,兵法相关参数!$C$3:$AL$3,0)),INDEX(兵法相关参数!$C$12:$AL$15,AL$15,MATCH($AB47,兵法相关参数!$C$3:$AL$3,0))),0)+IFERROR(AH47*IF($E47="将领",INDEX(兵法相关参数!$C$4:$AL$7,AL$15,MATCH($AG47,兵法相关参数!$C$3:$AL$3,0)),INDEX(兵法相关参数!$C$12:$AL$15,AL$15,MATCH($AG47,兵法相关参数!$C$3:$AL$3,0))),0)</f>
        <v>0</v>
      </c>
      <c r="AM47" s="146">
        <f>IFERROR(AD47*IF($E47="将领",INDEX(兵法相关参数!$C$4:$AL$7,AM$15,MATCH($AB47,兵法相关参数!$C$3:$AL$3,0)),INDEX(兵法相关参数!$C$12:$AL$15,AM$15,MATCH($AB47,兵法相关参数!$C$3:$AL$3,0))),0)+IFERROR(AI47*IF($E47="将领",INDEX(兵法相关参数!$C$4:$AL$7,AM$15,MATCH($AG47,兵法相关参数!$C$3:$AL$3,0)),INDEX(兵法相关参数!$C$12:$AL$15,AM$15,MATCH($AG47,兵法相关参数!$C$3:$AL$3,0))),0)</f>
        <v>0</v>
      </c>
      <c r="AN47" s="146">
        <f>IFERROR(AE47*IF($E47="将领",INDEX(兵法相关参数!$C$4:$AL$7,AN$15,MATCH($AB47,兵法相关参数!$C$3:$AL$3,0)),INDEX(兵法相关参数!$C$12:$AL$15,AN$15,MATCH($AB47,兵法相关参数!$C$3:$AL$3,0))),0)+IFERROR(AJ47*IF($E47="将领",INDEX(兵法相关参数!$C$4:$AL$7,AN$15,MATCH($AG47,兵法相关参数!$C$3:$AL$3,0)),INDEX(兵法相关参数!$C$12:$AL$15,AN$15,MATCH($AG47,兵法相关参数!$C$3:$AL$3,0))),0)</f>
        <v>0</v>
      </c>
      <c r="AO47" s="146">
        <f>IFERROR(AF47*IF($E47="将领",INDEX(兵法相关参数!$C$4:$AL$7,AL$15,MATCH($AB47,兵法相关参数!$C$3:$AL$3,0)),INDEX(兵法相关参数!$C$12:$AL$15,AO$15,MATCH($AB47,兵法相关参数!$C$3:$AL$3,0))),0)+IFERROR(AK47*IF($E47="将领",INDEX(兵法相关参数!$C$4:$AL$7,AL$15,MATCH($AG47,兵法相关参数!$C$3:$AL$3,0)),INDEX(兵法相关参数!$C$12:$AL$15,AO$15,MATCH($AG47,兵法相关参数!$C$3:$AL$3,0))),0)</f>
        <v>0</v>
      </c>
      <c r="AP47" s="26"/>
      <c r="AQ47" s="151">
        <f t="shared" si="12"/>
        <v>30110</v>
      </c>
      <c r="AR47" s="160">
        <f>IF(D47="直接伤害",1,0)</f>
        <v>1</v>
      </c>
      <c r="AS47" s="163" t="str">
        <f t="shared" si="7"/>
        <v>紫</v>
      </c>
      <c r="AT47" s="153">
        <f t="shared" si="8"/>
        <v>3</v>
      </c>
      <c r="AU47" s="39" t="str">
        <f>IF(IF(L47="","",AQ47&amp;AT47)=AU46,"",IF(MOD(COUNTIF($AQ$1:AQ47,AQ47),3)=1,"",IF(L47="","",AQ47&amp;AT47)))</f>
        <v/>
      </c>
      <c r="AV47" s="166" t="str">
        <f t="shared" si="13"/>
        <v/>
      </c>
      <c r="AW47" s="166" t="str">
        <f t="shared" si="14"/>
        <v/>
      </c>
      <c r="AX47" s="15" t="str">
        <f>IF(MOD(COUNTIF($AQ$1:AQ47,AQ47),3)=1,"",IF(M47="","",AT47+1))</f>
        <v/>
      </c>
      <c r="AY47" s="15" t="str">
        <f t="shared" si="9"/>
        <v/>
      </c>
      <c r="AZ47" s="166" t="str">
        <f t="shared" si="15"/>
        <v/>
      </c>
      <c r="BA47" s="166" t="str">
        <f t="shared" si="16"/>
        <v/>
      </c>
      <c r="BB47" s="15" t="str">
        <f>IF(MOD(COUNTIF($AQ$1:AQ47,AQ47),3)=1,"",IF(N47="","",AX47+1))</f>
        <v/>
      </c>
      <c r="BC47" s="15" t="str">
        <f t="shared" si="10"/>
        <v/>
      </c>
      <c r="BD47" s="166" t="str">
        <f t="shared" si="17"/>
        <v/>
      </c>
      <c r="BE47" s="166" t="str">
        <f t="shared" si="18"/>
        <v/>
      </c>
      <c r="BF47" s="15"/>
      <c r="BG47" s="15"/>
      <c r="BH47" s="170" t="str">
        <f t="shared" si="11"/>
        <v>自身生命低于{0}%时，对目标造成自身攻击力 {1}%的武力伤害，如果自己血量高于目标血量则额外造成自身攻击力 {2}%武力伤害。</v>
      </c>
    </row>
    <row r="48" spans="1:60" ht="12" customHeight="1">
      <c r="A48" s="261"/>
      <c r="B48" s="259"/>
      <c r="C48" s="256"/>
      <c r="D48" s="256"/>
      <c r="E48" s="179" t="s">
        <v>463</v>
      </c>
      <c r="F48" s="141">
        <v>1</v>
      </c>
      <c r="G48" s="141">
        <v>1</v>
      </c>
      <c r="H48" s="141"/>
      <c r="I48" s="141"/>
      <c r="J48" s="256"/>
      <c r="K48" s="256"/>
      <c r="L48" s="81">
        <f>M45/2</f>
        <v>1</v>
      </c>
      <c r="M48" s="10"/>
      <c r="N48" s="10"/>
      <c r="O48" s="81">
        <f>0.5*1.5*1.15</f>
        <v>0.86249999999999993</v>
      </c>
      <c r="P48" s="44">
        <f>MATCH($V48,INDEX(将领当前生命,,1),-1)</f>
        <v>13</v>
      </c>
      <c r="Q48" s="44">
        <f>MATCH($V48,INDEX(将领当前生命,,2),-1)</f>
        <v>17</v>
      </c>
      <c r="R48" s="44">
        <f>MATCH($V48,INDEX(将领当前生命,,3),-1)</f>
        <v>41</v>
      </c>
      <c r="S48" s="44">
        <f>MATCH($V48,INDEX(将领当前生命,,4),-1)</f>
        <v>41</v>
      </c>
      <c r="T48" s="10">
        <v>0</v>
      </c>
      <c r="U48" s="10">
        <v>2</v>
      </c>
      <c r="V48" s="24">
        <f>L45</f>
        <v>0.6</v>
      </c>
      <c r="W48" s="23">
        <f>$L48*效果范围削减($U48)*$O48</f>
        <v>1.4938938215281565</v>
      </c>
      <c r="X48" s="23">
        <f>$L48*效果范围削减($U48)*$O48</f>
        <v>1.4938938215281565</v>
      </c>
      <c r="Y48" s="23">
        <f>$L48*效果范围削减($U48)*$O48</f>
        <v>1.4938938215281565</v>
      </c>
      <c r="Z48" s="23">
        <f>$L48*效果范围削减($U48)*$O48</f>
        <v>1.4938938215281565</v>
      </c>
      <c r="AA48" s="22"/>
      <c r="AB48" s="44" t="s">
        <v>460</v>
      </c>
      <c r="AC48" s="92">
        <f>0.5*辅助效用(P48,-1,AC$15,"兵力转换",输出系数,"当前士兵目标",W48)+0.5*辅助效用(P48,-1,AC$15,"生存转换",输出系数,"当前将领目标",W48)</f>
        <v>2.1011865639962093E-4</v>
      </c>
      <c r="AD48" s="92">
        <f>0.5*辅助效用(Q48,-1,AD$15,"兵力转换",输出系数,"当前士兵目标",X48)+0.5*辅助效用(Q48,-1,AD$15,"生存转换",输出系数,"当前将领目标",X48)</f>
        <v>2.0067120188430293E-4</v>
      </c>
      <c r="AE48" s="92">
        <f>0.5*辅助效用(R48,-1,AE$15,"兵力转换",输出系数,"当前士兵目标",Y48)+0.5*辅助效用(R48,-1,AE$15,"生存转换",输出系数,"当前将领目标",Y48)</f>
        <v>8.0979133673163343E-5</v>
      </c>
      <c r="AF48" s="92">
        <f>0.5*辅助效用(S48,-1,AF$15,"兵力转换",输出系数,"当前士兵目标",Z48)+0.5*辅助效用(S48,-1,AF$15,"生存转换",输出系数,"当前将领目标",Z48)</f>
        <v>7.7901579149042239E-5</v>
      </c>
      <c r="AG48" s="92" t="s">
        <v>462</v>
      </c>
      <c r="AH48" s="188">
        <f>IF($T48=0,0,持续效用(P48,$T48,AH$15,$E48))</f>
        <v>0</v>
      </c>
      <c r="AI48" s="188">
        <f>IF($T48=0,0,持续效用(Q48,$T48,AI$15,$E48))</f>
        <v>0</v>
      </c>
      <c r="AJ48" s="188">
        <f>IF($T48=0,0,持续效用(R48,$T48,AJ$15,$E48))</f>
        <v>0</v>
      </c>
      <c r="AK48" s="188">
        <f>IF($T48=0,0,持续效用(S48,$T48,AK$15,$E48))</f>
        <v>0</v>
      </c>
      <c r="AL48" s="146">
        <f>IFERROR(AC48*IF($E48="将领",INDEX(兵法相关参数!$C$4:$AL$7,AL$15,MATCH($AB48,兵法相关参数!$C$3:$AL$3,0)),INDEX(兵法相关参数!$C$12:$AL$15,AL$15,MATCH($AB48,兵法相关参数!$C$3:$AL$3,0))),0)+IFERROR(AH48*IF($E48="将领",INDEX(兵法相关参数!$C$4:$AL$7,AL$15,MATCH($AG48,兵法相关参数!$C$3:$AL$3,0)),INDEX(兵法相关参数!$C$12:$AL$15,AL$15,MATCH($AG48,兵法相关参数!$C$3:$AL$3,0))),0)</f>
        <v>0.72466647389298078</v>
      </c>
      <c r="AM48" s="146">
        <f>IFERROR(AD48*IF($E48="将领",INDEX(兵法相关参数!$C$4:$AL$7,AM$15,MATCH($AB48,兵法相关参数!$C$3:$AL$3,0)),INDEX(兵法相关参数!$C$12:$AL$15,AM$15,MATCH($AB48,兵法相关参数!$C$3:$AL$3,0))),0)+IFERROR(AI48*IF($E48="将领",INDEX(兵法相关参数!$C$4:$AL$7,AM$15,MATCH($AG48,兵法相关参数!$C$3:$AL$3,0)),INDEX(兵法相关参数!$C$12:$AL$15,AM$15,MATCH($AG48,兵法相关参数!$C$3:$AL$3,0))),0)</f>
        <v>0.6376779325041193</v>
      </c>
      <c r="AN48" s="146">
        <f>IFERROR(AE48*IF($E48="将领",INDEX(兵法相关参数!$C$4:$AL$7,AN$15,MATCH($AB48,兵法相关参数!$C$3:$AL$3,0)),INDEX(兵法相关参数!$C$12:$AL$15,AN$15,MATCH($AB48,兵法相关参数!$C$3:$AL$3,0))),0)+IFERROR(AJ48*IF($E48="将领",INDEX(兵法相关参数!$C$4:$AL$7,AN$15,MATCH($AG48,兵法相关参数!$C$3:$AL$3,0)),INDEX(兵法相关参数!$C$12:$AL$15,AN$15,MATCH($AG48,兵法相关参数!$C$3:$AL$3,0))),0)</f>
        <v>0.48575626226640917</v>
      </c>
      <c r="AO48" s="146">
        <f>IFERROR(AF48*IF($E48="将领",INDEX(兵法相关参数!$C$4:$AL$7,AL$15,MATCH($AB48,兵法相关参数!$C$3:$AL$3,0)),INDEX(兵法相关参数!$C$12:$AL$15,AO$15,MATCH($AB48,兵法相关参数!$C$3:$AL$3,0))),0)+IFERROR(AK48*IF($E48="将领",INDEX(兵法相关参数!$C$4:$AL$7,AL$15,MATCH($AG48,兵法相关参数!$C$3:$AL$3,0)),INDEX(兵法相关参数!$C$12:$AL$15,AO$15,MATCH($AG48,兵法相关参数!$C$3:$AL$3,0))),0)</f>
        <v>0.26867039624156497</v>
      </c>
      <c r="AP48" s="26"/>
      <c r="AQ48" s="151">
        <f t="shared" si="12"/>
        <v>30110</v>
      </c>
      <c r="AR48" s="161">
        <f t="shared" si="12"/>
        <v>1</v>
      </c>
      <c r="AS48" s="163" t="str">
        <f t="shared" si="7"/>
        <v>紫</v>
      </c>
      <c r="AT48" s="153">
        <f t="shared" si="8"/>
        <v>3</v>
      </c>
      <c r="AU48" s="39" t="str">
        <f>IF(IF(L48="","",AQ48&amp;AT48)=AU47,"",IF(MOD(COUNTIF($AQ$1:AQ48,AQ48),3)=1,"",IF(L48="","",AQ48&amp;AT48)))</f>
        <v>301103</v>
      </c>
      <c r="AV48" s="166">
        <f t="shared" si="13"/>
        <v>0.36</v>
      </c>
      <c r="AW48" s="166">
        <f t="shared" si="14"/>
        <v>1.9E-2</v>
      </c>
      <c r="AX48" s="15" t="str">
        <f>IF(MOD(COUNTIF($AQ$1:AQ48,AQ48),3)=1,"",IF(M48="","",AT48+1))</f>
        <v/>
      </c>
      <c r="AY48" s="15" t="str">
        <f t="shared" si="9"/>
        <v/>
      </c>
      <c r="AZ48" s="166" t="str">
        <f t="shared" si="15"/>
        <v/>
      </c>
      <c r="BA48" s="166" t="str">
        <f t="shared" si="16"/>
        <v/>
      </c>
      <c r="BB48" s="15" t="str">
        <f>IF(MOD(COUNTIF($AQ$1:AQ48,AQ48),3)=1,"",IF(N48="","",AX48+1))</f>
        <v/>
      </c>
      <c r="BC48" s="15" t="str">
        <f t="shared" si="10"/>
        <v/>
      </c>
      <c r="BD48" s="166" t="str">
        <f t="shared" si="17"/>
        <v/>
      </c>
      <c r="BE48" s="166" t="str">
        <f t="shared" si="18"/>
        <v/>
      </c>
      <c r="BF48" s="15"/>
      <c r="BG48" s="15"/>
      <c r="BH48" s="170" t="str">
        <f t="shared" si="11"/>
        <v>自身生命低于{0}%时，对目标造成自身攻击力 {1}%的武力伤害，如果自己血量高于目标血量则额外造成自身攻击力 {2}%武力伤害。</v>
      </c>
    </row>
    <row r="49" spans="1:60" ht="12" customHeight="1">
      <c r="A49" s="261"/>
      <c r="B49" s="259"/>
      <c r="C49" s="256"/>
      <c r="D49" s="257"/>
      <c r="E49" s="179"/>
      <c r="F49" s="141"/>
      <c r="G49" s="141"/>
      <c r="H49" s="141"/>
      <c r="I49" s="141"/>
      <c r="J49" s="256"/>
      <c r="K49" s="256"/>
      <c r="L49" s="31"/>
      <c r="M49" s="10"/>
      <c r="N49" s="10"/>
      <c r="O49" s="81"/>
      <c r="P49" s="44"/>
      <c r="Q49" s="10"/>
      <c r="R49" s="10"/>
      <c r="S49" s="10"/>
      <c r="T49" s="24"/>
      <c r="U49" s="24"/>
      <c r="V49" s="24"/>
      <c r="W49" s="23"/>
      <c r="X49" s="23"/>
      <c r="Y49" s="23"/>
      <c r="Z49" s="23"/>
      <c r="AA49" s="24"/>
      <c r="AB49" s="44"/>
      <c r="AC49" s="92"/>
      <c r="AD49" s="92"/>
      <c r="AE49" s="92"/>
      <c r="AF49" s="92"/>
      <c r="AG49" s="92"/>
      <c r="AH49" s="95"/>
      <c r="AI49" s="95"/>
      <c r="AJ49" s="95"/>
      <c r="AK49" s="95"/>
      <c r="AL49" s="146">
        <f>IFERROR(AC49*IF($E49="将领",INDEX(兵法相关参数!$C$4:$AL$7,AL$15,MATCH($AB49,兵法相关参数!$C$3:$AL$3,0)),INDEX(兵法相关参数!$C$12:$AL$15,AL$15,MATCH($AB49,兵法相关参数!$C$3:$AL$3,0))),0)+IFERROR(AH49*IF($E49="将领",INDEX(兵法相关参数!$C$4:$AL$7,AL$15,MATCH($AG49,兵法相关参数!$C$3:$AL$3,0)),INDEX(兵法相关参数!$C$12:$AL$15,AL$15,MATCH($AG49,兵法相关参数!$C$3:$AL$3,0))),0)</f>
        <v>0</v>
      </c>
      <c r="AM49" s="146">
        <f>IFERROR(AD49*IF($E49="将领",INDEX(兵法相关参数!$C$4:$AL$7,AM$15,MATCH($AB49,兵法相关参数!$C$3:$AL$3,0)),INDEX(兵法相关参数!$C$12:$AL$15,AM$15,MATCH($AB49,兵法相关参数!$C$3:$AL$3,0))),0)+IFERROR(AI49*IF($E49="将领",INDEX(兵法相关参数!$C$4:$AL$7,AM$15,MATCH($AG49,兵法相关参数!$C$3:$AL$3,0)),INDEX(兵法相关参数!$C$12:$AL$15,AM$15,MATCH($AG49,兵法相关参数!$C$3:$AL$3,0))),0)</f>
        <v>0</v>
      </c>
      <c r="AN49" s="146">
        <f>IFERROR(AE49*IF($E49="将领",INDEX(兵法相关参数!$C$4:$AL$7,AN$15,MATCH($AB49,兵法相关参数!$C$3:$AL$3,0)),INDEX(兵法相关参数!$C$12:$AL$15,AN$15,MATCH($AB49,兵法相关参数!$C$3:$AL$3,0))),0)+IFERROR(AJ49*IF($E49="将领",INDEX(兵法相关参数!$C$4:$AL$7,AN$15,MATCH($AG49,兵法相关参数!$C$3:$AL$3,0)),INDEX(兵法相关参数!$C$12:$AL$15,AN$15,MATCH($AG49,兵法相关参数!$C$3:$AL$3,0))),0)</f>
        <v>0</v>
      </c>
      <c r="AO49" s="146">
        <f>IFERROR(AF49*IF($E49="将领",INDEX(兵法相关参数!$C$4:$AL$7,AL$15,MATCH($AB49,兵法相关参数!$C$3:$AL$3,0)),INDEX(兵法相关参数!$C$12:$AL$15,AO$15,MATCH($AB49,兵法相关参数!$C$3:$AL$3,0))),0)+IFERROR(AK49*IF($E49="将领",INDEX(兵法相关参数!$C$4:$AL$7,AL$15,MATCH($AG49,兵法相关参数!$C$3:$AL$3,0)),INDEX(兵法相关参数!$C$12:$AL$15,AO$15,MATCH($AG49,兵法相关参数!$C$3:$AL$3,0))),0)</f>
        <v>0</v>
      </c>
      <c r="AP49" s="26"/>
      <c r="AQ49" s="151">
        <f t="shared" si="12"/>
        <v>30110</v>
      </c>
      <c r="AR49" s="162">
        <f t="shared" si="12"/>
        <v>1</v>
      </c>
      <c r="AS49" s="163" t="str">
        <f t="shared" si="7"/>
        <v>紫</v>
      </c>
      <c r="AT49" s="153">
        <f t="shared" si="8"/>
        <v>3</v>
      </c>
      <c r="AU49" s="39" t="str">
        <f>IF(IF(L49="","",AQ49&amp;AT49)=AU48,"",IF(MOD(COUNTIF($AQ$1:AQ49,AQ49),3)=1,"",IF(L49="","",AQ49&amp;AT49)))</f>
        <v/>
      </c>
      <c r="AV49" s="166" t="str">
        <f t="shared" si="13"/>
        <v/>
      </c>
      <c r="AW49" s="166" t="str">
        <f t="shared" si="14"/>
        <v/>
      </c>
      <c r="AX49" s="15" t="str">
        <f>IF(MOD(COUNTIF($AQ$1:AQ49,AQ49),3)=1,"",IF(M49="","",AT49+1))</f>
        <v/>
      </c>
      <c r="AY49" s="15" t="str">
        <f t="shared" si="9"/>
        <v/>
      </c>
      <c r="AZ49" s="166" t="str">
        <f t="shared" si="15"/>
        <v/>
      </c>
      <c r="BA49" s="166" t="str">
        <f t="shared" si="16"/>
        <v/>
      </c>
      <c r="BB49" s="15" t="str">
        <f>IF(MOD(COUNTIF($AQ$1:AQ49,AQ49),3)=1,"",IF(N49="","",AX49+1))</f>
        <v/>
      </c>
      <c r="BC49" s="15" t="str">
        <f t="shared" si="10"/>
        <v/>
      </c>
      <c r="BD49" s="166" t="str">
        <f t="shared" si="17"/>
        <v/>
      </c>
      <c r="BE49" s="166" t="str">
        <f t="shared" si="18"/>
        <v/>
      </c>
      <c r="BF49" s="15"/>
      <c r="BG49" s="15"/>
      <c r="BH49" s="170" t="str">
        <f t="shared" si="11"/>
        <v>自身生命低于{0}%时，对目标造成自身攻击力 {1}%的武力伤害，如果自己血量高于目标血量则额外造成自身攻击力 {2}%武力伤害。</v>
      </c>
    </row>
    <row r="50" spans="1:60" ht="12" customHeight="1">
      <c r="A50" s="261"/>
      <c r="B50" s="259"/>
      <c r="C50" s="256"/>
      <c r="D50" s="255"/>
      <c r="E50" s="179"/>
      <c r="F50" s="179"/>
      <c r="G50" s="179"/>
      <c r="H50" s="179"/>
      <c r="I50" s="179"/>
      <c r="J50" s="256"/>
      <c r="K50" s="256"/>
      <c r="L50" s="182"/>
      <c r="M50" s="179"/>
      <c r="N50" s="179"/>
      <c r="O50" s="182"/>
      <c r="P50" s="179"/>
      <c r="Q50" s="179"/>
      <c r="R50" s="179"/>
      <c r="S50" s="179"/>
      <c r="T50" s="179"/>
      <c r="U50" s="179"/>
      <c r="V50" s="179"/>
      <c r="W50" s="179"/>
      <c r="X50" s="179"/>
      <c r="Y50" s="179"/>
      <c r="Z50" s="179"/>
      <c r="AA50" s="179"/>
      <c r="AB50" s="44"/>
      <c r="AC50" s="189"/>
      <c r="AD50" s="189"/>
      <c r="AE50" s="189"/>
      <c r="AF50" s="189"/>
      <c r="AG50" s="92"/>
      <c r="AH50" s="189"/>
      <c r="AI50" s="189"/>
      <c r="AJ50" s="189"/>
      <c r="AK50" s="189"/>
      <c r="AL50" s="146">
        <f>IFERROR(AC50*IF($E50="将领",INDEX(兵法相关参数!$C$4:$AL$7,AL$15,MATCH($AB50,兵法相关参数!$C$3:$AL$3,0)),INDEX(兵法相关参数!$C$12:$AL$15,AL$15,MATCH($AB50,兵法相关参数!$C$3:$AL$3,0))),0)+IFERROR(AH50*IF($E50="将领",INDEX(兵法相关参数!$C$4:$AL$7,AL$15,MATCH($AG50,兵法相关参数!$C$3:$AL$3,0)),INDEX(兵法相关参数!$C$12:$AL$15,AL$15,MATCH($AG50,兵法相关参数!$C$3:$AL$3,0))),0)</f>
        <v>0</v>
      </c>
      <c r="AM50" s="146">
        <f>IFERROR(AD50*IF($E50="将领",INDEX(兵法相关参数!$C$4:$AL$7,AM$15,MATCH($AB50,兵法相关参数!$C$3:$AL$3,0)),INDEX(兵法相关参数!$C$12:$AL$15,AM$15,MATCH($AB50,兵法相关参数!$C$3:$AL$3,0))),0)+IFERROR(AI50*IF($E50="将领",INDEX(兵法相关参数!$C$4:$AL$7,AM$15,MATCH($AG50,兵法相关参数!$C$3:$AL$3,0)),INDEX(兵法相关参数!$C$12:$AL$15,AM$15,MATCH($AG50,兵法相关参数!$C$3:$AL$3,0))),0)</f>
        <v>0</v>
      </c>
      <c r="AN50" s="146">
        <f>IFERROR(AE50*IF($E50="将领",INDEX(兵法相关参数!$C$4:$AL$7,AN$15,MATCH($AB50,兵法相关参数!$C$3:$AL$3,0)),INDEX(兵法相关参数!$C$12:$AL$15,AN$15,MATCH($AB50,兵法相关参数!$C$3:$AL$3,0))),0)+IFERROR(AJ50*IF($E50="将领",INDEX(兵法相关参数!$C$4:$AL$7,AN$15,MATCH($AG50,兵法相关参数!$C$3:$AL$3,0)),INDEX(兵法相关参数!$C$12:$AL$15,AN$15,MATCH($AG50,兵法相关参数!$C$3:$AL$3,0))),0)</f>
        <v>0</v>
      </c>
      <c r="AO50" s="146">
        <f>IFERROR(AF50*IF($E50="将领",INDEX(兵法相关参数!$C$4:$AL$7,AL$15,MATCH($AB50,兵法相关参数!$C$3:$AL$3,0)),INDEX(兵法相关参数!$C$12:$AL$15,AO$15,MATCH($AB50,兵法相关参数!$C$3:$AL$3,0))),0)+IFERROR(AK50*IF($E50="将领",INDEX(兵法相关参数!$C$4:$AL$7,AL$15,MATCH($AG50,兵法相关参数!$C$3:$AL$3,0)),INDEX(兵法相关参数!$C$12:$AL$15,AO$15,MATCH($AG50,兵法相关参数!$C$3:$AL$3,0))),0)</f>
        <v>0</v>
      </c>
      <c r="AP50" s="26"/>
      <c r="AQ50" s="151">
        <f t="shared" si="12"/>
        <v>30110</v>
      </c>
      <c r="AR50" s="160">
        <f>IF(D50="直接伤害",1,0)</f>
        <v>0</v>
      </c>
      <c r="AS50" s="163" t="str">
        <f t="shared" si="7"/>
        <v>紫</v>
      </c>
      <c r="AT50" s="153">
        <f t="shared" si="8"/>
        <v>3</v>
      </c>
      <c r="AU50" s="39" t="str">
        <f>IF(IF(L50="","",AQ50&amp;AT50)=AU49,"",IF(MOD(COUNTIF($AQ$1:AQ50,AQ50),3)=1,"",IF(L50="","",AQ50&amp;AT50)))</f>
        <v/>
      </c>
      <c r="AV50" s="166" t="str">
        <f t="shared" si="13"/>
        <v/>
      </c>
      <c r="AW50" s="166" t="str">
        <f t="shared" si="14"/>
        <v/>
      </c>
      <c r="AX50" s="15" t="str">
        <f>IF(MOD(COUNTIF($AQ$1:AQ50,AQ50),3)=1,"",IF(M50="","",AT50+1))</f>
        <v/>
      </c>
      <c r="AY50" s="15" t="str">
        <f t="shared" si="9"/>
        <v/>
      </c>
      <c r="AZ50" s="166" t="str">
        <f t="shared" si="15"/>
        <v/>
      </c>
      <c r="BA50" s="166" t="str">
        <f t="shared" si="16"/>
        <v/>
      </c>
      <c r="BB50" s="15" t="str">
        <f>IF(MOD(COUNTIF($AQ$1:AQ50,AQ50),3)=1,"",IF(N50="","",AX50+1))</f>
        <v/>
      </c>
      <c r="BC50" s="15" t="str">
        <f t="shared" si="10"/>
        <v/>
      </c>
      <c r="BD50" s="166" t="str">
        <f t="shared" si="17"/>
        <v/>
      </c>
      <c r="BE50" s="166" t="str">
        <f t="shared" si="18"/>
        <v/>
      </c>
      <c r="BF50" s="15"/>
      <c r="BG50" s="15"/>
      <c r="BH50" s="170" t="str">
        <f t="shared" si="11"/>
        <v>自身生命低于{0}%时，对目标造成自身攻击力 {1}%的武力伤害，如果自己血量高于目标血量则额外造成自身攻击力 {2}%武力伤害。</v>
      </c>
    </row>
    <row r="51" spans="1:60" ht="12" customHeight="1">
      <c r="A51" s="261"/>
      <c r="B51" s="259"/>
      <c r="C51" s="256"/>
      <c r="D51" s="256"/>
      <c r="E51" s="179"/>
      <c r="F51" s="179"/>
      <c r="G51" s="179"/>
      <c r="H51" s="179"/>
      <c r="I51" s="179"/>
      <c r="J51" s="256"/>
      <c r="K51" s="256"/>
      <c r="L51" s="182"/>
      <c r="M51" s="179"/>
      <c r="N51" s="179"/>
      <c r="O51" s="182"/>
      <c r="P51" s="179"/>
      <c r="Q51" s="179"/>
      <c r="R51" s="179"/>
      <c r="S51" s="179"/>
      <c r="T51" s="179"/>
      <c r="U51" s="179"/>
      <c r="V51" s="179"/>
      <c r="W51" s="179"/>
      <c r="X51" s="179"/>
      <c r="Y51" s="179"/>
      <c r="Z51" s="179"/>
      <c r="AA51" s="179"/>
      <c r="AB51" s="44"/>
      <c r="AC51" s="189"/>
      <c r="AD51" s="189"/>
      <c r="AE51" s="189"/>
      <c r="AF51" s="189"/>
      <c r="AG51" s="92"/>
      <c r="AH51" s="189"/>
      <c r="AI51" s="189"/>
      <c r="AJ51" s="189"/>
      <c r="AK51" s="189"/>
      <c r="AL51" s="146">
        <f>IFERROR(AC51*IF($E51="将领",INDEX(兵法相关参数!$C$4:$AL$7,AL$15,MATCH($AB51,兵法相关参数!$C$3:$AL$3,0)),INDEX(兵法相关参数!$C$12:$AL$15,AL$15,MATCH($AB51,兵法相关参数!$C$3:$AL$3,0))),0)+IFERROR(AH51*IF($E51="将领",INDEX(兵法相关参数!$C$4:$AL$7,AL$15,MATCH($AG51,兵法相关参数!$C$3:$AL$3,0)),INDEX(兵法相关参数!$C$12:$AL$15,AL$15,MATCH($AG51,兵法相关参数!$C$3:$AL$3,0))),0)</f>
        <v>0</v>
      </c>
      <c r="AM51" s="146">
        <f>IFERROR(AD51*IF($E51="将领",INDEX(兵法相关参数!$C$4:$AL$7,AM$15,MATCH($AB51,兵法相关参数!$C$3:$AL$3,0)),INDEX(兵法相关参数!$C$12:$AL$15,AM$15,MATCH($AB51,兵法相关参数!$C$3:$AL$3,0))),0)+IFERROR(AI51*IF($E51="将领",INDEX(兵法相关参数!$C$4:$AL$7,AM$15,MATCH($AG51,兵法相关参数!$C$3:$AL$3,0)),INDEX(兵法相关参数!$C$12:$AL$15,AM$15,MATCH($AG51,兵法相关参数!$C$3:$AL$3,0))),0)</f>
        <v>0</v>
      </c>
      <c r="AN51" s="146">
        <f>IFERROR(AE51*IF($E51="将领",INDEX(兵法相关参数!$C$4:$AL$7,AN$15,MATCH($AB51,兵法相关参数!$C$3:$AL$3,0)),INDEX(兵法相关参数!$C$12:$AL$15,AN$15,MATCH($AB51,兵法相关参数!$C$3:$AL$3,0))),0)+IFERROR(AJ51*IF($E51="将领",INDEX(兵法相关参数!$C$4:$AL$7,AN$15,MATCH($AG51,兵法相关参数!$C$3:$AL$3,0)),INDEX(兵法相关参数!$C$12:$AL$15,AN$15,MATCH($AG51,兵法相关参数!$C$3:$AL$3,0))),0)</f>
        <v>0</v>
      </c>
      <c r="AO51" s="146">
        <f>IFERROR(AF51*IF($E51="将领",INDEX(兵法相关参数!$C$4:$AL$7,AL$15,MATCH($AB51,兵法相关参数!$C$3:$AL$3,0)),INDEX(兵法相关参数!$C$12:$AL$15,AO$15,MATCH($AB51,兵法相关参数!$C$3:$AL$3,0))),0)+IFERROR(AK51*IF($E51="将领",INDEX(兵法相关参数!$C$4:$AL$7,AL$15,MATCH($AG51,兵法相关参数!$C$3:$AL$3,0)),INDEX(兵法相关参数!$C$12:$AL$15,AO$15,MATCH($AG51,兵法相关参数!$C$3:$AL$3,0))),0)</f>
        <v>0</v>
      </c>
      <c r="AP51" s="27"/>
      <c r="AQ51" s="151">
        <f t="shared" si="12"/>
        <v>30110</v>
      </c>
      <c r="AR51" s="161">
        <f t="shared" si="12"/>
        <v>0</v>
      </c>
      <c r="AS51" s="163" t="str">
        <f t="shared" si="7"/>
        <v>紫</v>
      </c>
      <c r="AT51" s="153">
        <f t="shared" si="8"/>
        <v>3</v>
      </c>
      <c r="AU51" s="39" t="str">
        <f>IF(IF(L51="","",AQ51&amp;AT51)=AU50,"",IF(MOD(COUNTIF($AQ$1:AQ51,AQ51),3)=1,"",IF(L51="","",AQ51&amp;AT51)))</f>
        <v/>
      </c>
      <c r="AV51" s="166" t="str">
        <f t="shared" si="13"/>
        <v/>
      </c>
      <c r="AW51" s="166" t="str">
        <f t="shared" si="14"/>
        <v/>
      </c>
      <c r="AX51" s="15" t="str">
        <f>IF(MOD(COUNTIF($AQ$1:AQ51,AQ51),3)=1,"",IF(M51="","",AT51+1))</f>
        <v/>
      </c>
      <c r="AY51" s="15" t="str">
        <f t="shared" si="9"/>
        <v/>
      </c>
      <c r="AZ51" s="166" t="str">
        <f t="shared" si="15"/>
        <v/>
      </c>
      <c r="BA51" s="166" t="str">
        <f t="shared" si="16"/>
        <v/>
      </c>
      <c r="BB51" s="15" t="str">
        <f>IF(MOD(COUNTIF($AQ$1:AQ51,AQ51),3)=1,"",IF(N51="","",AX51+1))</f>
        <v/>
      </c>
      <c r="BC51" s="15" t="str">
        <f t="shared" si="10"/>
        <v/>
      </c>
      <c r="BD51" s="166" t="str">
        <f t="shared" si="17"/>
        <v/>
      </c>
      <c r="BE51" s="166" t="str">
        <f t="shared" si="18"/>
        <v/>
      </c>
      <c r="BF51" s="15"/>
      <c r="BG51" s="15"/>
      <c r="BH51" s="170" t="str">
        <f t="shared" si="11"/>
        <v>自身生命低于{0}%时，对目标造成自身攻击力 {1}%的武力伤害，如果自己血量高于目标血量则额外造成自身攻击力 {2}%武力伤害。</v>
      </c>
    </row>
    <row r="52" spans="1:60" ht="12" customHeight="1">
      <c r="A52" s="261"/>
      <c r="B52" s="260"/>
      <c r="C52" s="257"/>
      <c r="D52" s="257"/>
      <c r="E52" s="179"/>
      <c r="F52" s="179"/>
      <c r="G52" s="179"/>
      <c r="H52" s="179"/>
      <c r="I52" s="179"/>
      <c r="J52" s="257"/>
      <c r="K52" s="257"/>
      <c r="L52" s="182"/>
      <c r="M52" s="179"/>
      <c r="N52" s="179"/>
      <c r="O52" s="182"/>
      <c r="P52" s="179"/>
      <c r="Q52" s="179"/>
      <c r="R52" s="179"/>
      <c r="S52" s="179"/>
      <c r="T52" s="179"/>
      <c r="U52" s="179"/>
      <c r="V52" s="179"/>
      <c r="W52" s="179"/>
      <c r="X52" s="179"/>
      <c r="Y52" s="179"/>
      <c r="Z52" s="179"/>
      <c r="AA52" s="179"/>
      <c r="AB52" s="44"/>
      <c r="AC52" s="189"/>
      <c r="AD52" s="189"/>
      <c r="AE52" s="189"/>
      <c r="AF52" s="189"/>
      <c r="AG52" s="92"/>
      <c r="AH52" s="189"/>
      <c r="AI52" s="189"/>
      <c r="AJ52" s="189"/>
      <c r="AK52" s="189"/>
      <c r="AL52" s="146">
        <f>IFERROR(AC52*IF($E52="将领",INDEX(兵法相关参数!$C$4:$AL$7,AL$15,MATCH($AB52,兵法相关参数!$C$3:$AL$3,0)),INDEX(兵法相关参数!$C$12:$AL$15,AL$15,MATCH($AB52,兵法相关参数!$C$3:$AL$3,0))),0)+IFERROR(AH52*IF($E52="将领",INDEX(兵法相关参数!$C$4:$AL$7,AL$15,MATCH($AG52,兵法相关参数!$C$3:$AL$3,0)),INDEX(兵法相关参数!$C$12:$AL$15,AL$15,MATCH($AG52,兵法相关参数!$C$3:$AL$3,0))),0)</f>
        <v>0</v>
      </c>
      <c r="AM52" s="146">
        <f>IFERROR(AD52*IF($E52="将领",INDEX(兵法相关参数!$C$4:$AL$7,AM$15,MATCH($AB52,兵法相关参数!$C$3:$AL$3,0)),INDEX(兵法相关参数!$C$12:$AL$15,AM$15,MATCH($AB52,兵法相关参数!$C$3:$AL$3,0))),0)+IFERROR(AI52*IF($E52="将领",INDEX(兵法相关参数!$C$4:$AL$7,AM$15,MATCH($AG52,兵法相关参数!$C$3:$AL$3,0)),INDEX(兵法相关参数!$C$12:$AL$15,AM$15,MATCH($AG52,兵法相关参数!$C$3:$AL$3,0))),0)</f>
        <v>0</v>
      </c>
      <c r="AN52" s="146">
        <f>IFERROR(AE52*IF($E52="将领",INDEX(兵法相关参数!$C$4:$AL$7,AN$15,MATCH($AB52,兵法相关参数!$C$3:$AL$3,0)),INDEX(兵法相关参数!$C$12:$AL$15,AN$15,MATCH($AB52,兵法相关参数!$C$3:$AL$3,0))),0)+IFERROR(AJ52*IF($E52="将领",INDEX(兵法相关参数!$C$4:$AL$7,AN$15,MATCH($AG52,兵法相关参数!$C$3:$AL$3,0)),INDEX(兵法相关参数!$C$12:$AL$15,AN$15,MATCH($AG52,兵法相关参数!$C$3:$AL$3,0))),0)</f>
        <v>0</v>
      </c>
      <c r="AO52" s="146">
        <f>IFERROR(AF52*IF($E52="将领",INDEX(兵法相关参数!$C$4:$AL$7,AL$15,MATCH($AB52,兵法相关参数!$C$3:$AL$3,0)),INDEX(兵法相关参数!$C$12:$AL$15,AO$15,MATCH($AB52,兵法相关参数!$C$3:$AL$3,0))),0)+IFERROR(AK52*IF($E52="将领",INDEX(兵法相关参数!$C$4:$AL$7,AL$15,MATCH($AG52,兵法相关参数!$C$3:$AL$3,0)),INDEX(兵法相关参数!$C$12:$AL$15,AO$15,MATCH($AG52,兵法相关参数!$C$3:$AL$3,0))),0)</f>
        <v>0</v>
      </c>
      <c r="AP52" s="42"/>
      <c r="AQ52" s="152">
        <f t="shared" si="12"/>
        <v>30110</v>
      </c>
      <c r="AR52" s="162">
        <f t="shared" si="12"/>
        <v>0</v>
      </c>
      <c r="AS52" s="163" t="str">
        <f t="shared" si="7"/>
        <v>紫</v>
      </c>
      <c r="AT52" s="153">
        <f t="shared" si="8"/>
        <v>3</v>
      </c>
      <c r="AU52" s="39" t="str">
        <f>IF(IF(L52="","",AQ52&amp;AT52)=AU51,"",IF(MOD(COUNTIF($AQ$1:AQ52,AQ52),3)=1,"",IF(L52="","",AQ52&amp;AT52)))</f>
        <v/>
      </c>
      <c r="AV52" s="166" t="str">
        <f t="shared" si="13"/>
        <v/>
      </c>
      <c r="AW52" s="166" t="str">
        <f t="shared" si="14"/>
        <v/>
      </c>
      <c r="AX52" s="15" t="str">
        <f>IF(MOD(COUNTIF($AQ$1:AQ52,AQ52),3)=1,"",IF(M52="","",AT52+1))</f>
        <v/>
      </c>
      <c r="AY52" s="15" t="str">
        <f t="shared" si="9"/>
        <v/>
      </c>
      <c r="AZ52" s="166" t="str">
        <f t="shared" si="15"/>
        <v/>
      </c>
      <c r="BA52" s="166" t="str">
        <f t="shared" si="16"/>
        <v/>
      </c>
      <c r="BB52" s="15" t="str">
        <f>IF(MOD(COUNTIF($AQ$1:AQ52,AQ52),3)=1,"",IF(N52="","",AX52+1))</f>
        <v/>
      </c>
      <c r="BC52" s="15" t="str">
        <f t="shared" si="10"/>
        <v/>
      </c>
      <c r="BD52" s="166" t="str">
        <f t="shared" si="17"/>
        <v/>
      </c>
      <c r="BE52" s="166" t="str">
        <f t="shared" si="18"/>
        <v/>
      </c>
      <c r="BF52" s="15"/>
      <c r="BG52" s="15"/>
      <c r="BH52" s="170" t="str">
        <f t="shared" si="11"/>
        <v>自身生命低于{0}%时，对目标造成自身攻击力 {1}%的武力伤害，如果自己血量高于目标血量则额外造成自身攻击力 {2}%武力伤害。</v>
      </c>
    </row>
    <row r="53" spans="1:60" ht="12" customHeight="1">
      <c r="A53" s="261" t="s">
        <v>448</v>
      </c>
      <c r="B53" s="258" t="s">
        <v>772</v>
      </c>
      <c r="C53" s="255" t="s">
        <v>456</v>
      </c>
      <c r="D53" s="255" t="s">
        <v>464</v>
      </c>
      <c r="E53" s="11"/>
      <c r="F53" s="11"/>
      <c r="G53" s="11"/>
      <c r="H53" s="11"/>
      <c r="I53" s="11"/>
      <c r="J53" s="11" t="s">
        <v>468</v>
      </c>
      <c r="K53" s="11" t="s">
        <v>469</v>
      </c>
      <c r="L53" s="11" t="s">
        <v>771</v>
      </c>
      <c r="M53" s="181" t="s">
        <v>59</v>
      </c>
      <c r="N53" s="11"/>
      <c r="O53" s="183" t="s">
        <v>52</v>
      </c>
      <c r="P53" s="3" t="s">
        <v>472</v>
      </c>
      <c r="Q53" s="3" t="s">
        <v>473</v>
      </c>
      <c r="R53" s="3" t="s">
        <v>474</v>
      </c>
      <c r="S53" s="3" t="s">
        <v>475</v>
      </c>
      <c r="T53" s="11" t="s">
        <v>60</v>
      </c>
      <c r="U53" s="11" t="s">
        <v>61</v>
      </c>
      <c r="V53" s="184" t="s">
        <v>465</v>
      </c>
      <c r="W53" s="3" t="s">
        <v>223</v>
      </c>
      <c r="X53" s="3" t="s">
        <v>224</v>
      </c>
      <c r="Y53" s="3" t="s">
        <v>225</v>
      </c>
      <c r="Z53" s="3" t="s">
        <v>226</v>
      </c>
      <c r="AA53" s="1"/>
      <c r="AB53" s="15"/>
      <c r="AC53" s="187" t="s">
        <v>227</v>
      </c>
      <c r="AD53" s="187" t="s">
        <v>228</v>
      </c>
      <c r="AE53" s="187" t="s">
        <v>229</v>
      </c>
      <c r="AF53" s="187" t="s">
        <v>230</v>
      </c>
      <c r="AG53" s="96"/>
      <c r="AH53" s="187" t="s">
        <v>227</v>
      </c>
      <c r="AI53" s="187" t="s">
        <v>228</v>
      </c>
      <c r="AJ53" s="187" t="s">
        <v>229</v>
      </c>
      <c r="AK53" s="187" t="s">
        <v>230</v>
      </c>
      <c r="AL53" s="146">
        <f>IFERROR(AC53*IF($E53="将领",INDEX(兵法相关参数!$C$4:$AL$7,AL$15,MATCH($AB53,兵法相关参数!$C$3:$AL$3,0)),INDEX(兵法相关参数!$C$12:$AL$15,AL$15,MATCH($AB53,兵法相关参数!$C$3:$AL$3,0))),0)+IFERROR(AH53*IF($E53="将领",INDEX(兵法相关参数!$C$4:$AL$7,AL$15,MATCH($AG53,兵法相关参数!$C$3:$AL$3,0)),INDEX(兵法相关参数!$C$12:$AL$15,AL$15,MATCH($AG53,兵法相关参数!$C$3:$AL$3,0))),0)</f>
        <v>0</v>
      </c>
      <c r="AM53" s="146">
        <f>IFERROR(AD53*IF($E53="将领",INDEX(兵法相关参数!$C$4:$AL$7,AM$15,MATCH($AB53,兵法相关参数!$C$3:$AL$3,0)),INDEX(兵法相关参数!$C$12:$AL$15,AM$15,MATCH($AB53,兵法相关参数!$C$3:$AL$3,0))),0)+IFERROR(AI53*IF($E53="将领",INDEX(兵法相关参数!$C$4:$AL$7,AM$15,MATCH($AG53,兵法相关参数!$C$3:$AL$3,0)),INDEX(兵法相关参数!$C$12:$AL$15,AM$15,MATCH($AG53,兵法相关参数!$C$3:$AL$3,0))),0)</f>
        <v>0</v>
      </c>
      <c r="AN53" s="146">
        <f>IFERROR(AE53*IF($E53="将领",INDEX(兵法相关参数!$C$4:$AL$7,AN$15,MATCH($AB53,兵法相关参数!$C$3:$AL$3,0)),INDEX(兵法相关参数!$C$12:$AL$15,AN$15,MATCH($AB53,兵法相关参数!$C$3:$AL$3,0))),0)+IFERROR(AJ53*IF($E53="将领",INDEX(兵法相关参数!$C$4:$AL$7,AN$15,MATCH($AG53,兵法相关参数!$C$3:$AL$3,0)),INDEX(兵法相关参数!$C$12:$AL$15,AN$15,MATCH($AG53,兵法相关参数!$C$3:$AL$3,0))),0)</f>
        <v>0</v>
      </c>
      <c r="AO53" s="146">
        <f>IFERROR(AF53*IF($E53="将领",INDEX(兵法相关参数!$C$4:$AL$7,AL$15,MATCH($AB53,兵法相关参数!$C$3:$AL$3,0)),INDEX(兵法相关参数!$C$12:$AL$15,AO$15,MATCH($AB53,兵法相关参数!$C$3:$AL$3,0))),0)+IFERROR(AK53*IF($E53="将领",INDEX(兵法相关参数!$C$4:$AL$7,AL$15,MATCH($AG53,兵法相关参数!$C$3:$AL$3,0)),INDEX(兵法相关参数!$C$12:$AL$15,AO$15,MATCH($AG53,兵法相关参数!$C$3:$AL$3,0))),0)</f>
        <v>0</v>
      </c>
      <c r="AP53" s="26"/>
      <c r="AQ53" s="154">
        <v>30005</v>
      </c>
      <c r="AR53" s="160">
        <f>IF(D53="直接伤害",1,0)</f>
        <v>1</v>
      </c>
      <c r="AS53" s="163" t="str">
        <f t="shared" si="7"/>
        <v>蓝</v>
      </c>
      <c r="AT53" s="153">
        <f t="shared" si="8"/>
        <v>1</v>
      </c>
      <c r="AU53" s="39" t="str">
        <f>IF(IF(L53="","",AQ53&amp;AT53)=AU52,"",IF(MOD(COUNTIF($AQ$1:AQ53,AQ53),3)=1,"",IF(L53="","",AQ53&amp;AT53)))</f>
        <v/>
      </c>
      <c r="AV53" s="166" t="str">
        <f t="shared" si="13"/>
        <v/>
      </c>
      <c r="AW53" s="166" t="str">
        <f t="shared" si="14"/>
        <v/>
      </c>
      <c r="AX53" s="15" t="str">
        <f>IF(MOD(COUNTIF($AQ$1:AQ53,AQ53),3)=1,"",IF(M53="","",AT53+1))</f>
        <v/>
      </c>
      <c r="AY53" s="15" t="str">
        <f t="shared" si="9"/>
        <v/>
      </c>
      <c r="AZ53" s="166" t="str">
        <f t="shared" si="15"/>
        <v/>
      </c>
      <c r="BA53" s="166" t="str">
        <f t="shared" si="16"/>
        <v/>
      </c>
      <c r="BB53" s="15" t="str">
        <f>IF(MOD(COUNTIF($AQ$1:AQ53,AQ53),3)=1,"",IF(N53="","",AX53+1))</f>
        <v/>
      </c>
      <c r="BC53" s="15" t="str">
        <f t="shared" si="10"/>
        <v/>
      </c>
      <c r="BD53" s="166" t="str">
        <f t="shared" si="17"/>
        <v/>
      </c>
      <c r="BE53" s="166" t="str">
        <f t="shared" si="18"/>
        <v/>
      </c>
      <c r="BF53" s="15"/>
      <c r="BG53" s="15"/>
      <c r="BH53" s="170" t="str">
        <f t="shared" si="11"/>
        <v>自身生命低于{0}%时，对自身朝向方向扇形范围造成自身攻击力 {1}%武力伤害，如果自己血量低于目标血量额外造成自身攻击力 {2}%武力伤害。</v>
      </c>
    </row>
    <row r="54" spans="1:60" ht="12" customHeight="1">
      <c r="A54" s="261"/>
      <c r="B54" s="259"/>
      <c r="C54" s="256"/>
      <c r="D54" s="256"/>
      <c r="E54" s="179" t="s">
        <v>463</v>
      </c>
      <c r="F54" s="141">
        <v>1</v>
      </c>
      <c r="G54" s="141">
        <v>1</v>
      </c>
      <c r="H54" s="141"/>
      <c r="I54" s="141"/>
      <c r="J54" s="255">
        <f>SUMPRODUCT(LARGE(AL54:AO54*F54:I54+AL55:AO55*F55:I55+AL57:AO57*F57:I57+AL58:AO58*F58:I58+AL60:AO60*F60:I60+AL61:AO61*F61:I61,1))</f>
        <v>2.3750510933613702</v>
      </c>
      <c r="K54" s="255">
        <f>INDEX($J$17:$J$200,MATCH(C53,$C$17:$C$200,0),1)</f>
        <v>2.2349152607539837</v>
      </c>
      <c r="L54" s="81">
        <v>0.35</v>
      </c>
      <c r="M54" s="81">
        <v>1.5</v>
      </c>
      <c r="N54" s="10"/>
      <c r="O54" s="81">
        <f>150%*1.15</f>
        <v>1.7249999999999999</v>
      </c>
      <c r="P54" s="44">
        <f>MATCH($L54,INDEX(将领当前生命,,1),-1)</f>
        <v>32</v>
      </c>
      <c r="Q54" s="44">
        <f>MATCH($L54,INDEX(将领当前生命,,2),-1)</f>
        <v>30</v>
      </c>
      <c r="R54" s="44">
        <f>MATCH($L54,INDEX(将领当前生命,,3),-1)</f>
        <v>55</v>
      </c>
      <c r="S54" s="44">
        <f>MATCH($L54,INDEX(将领当前生命,,4),-1)</f>
        <v>55</v>
      </c>
      <c r="T54" s="10">
        <v>1</v>
      </c>
      <c r="U54" s="10">
        <v>3</v>
      </c>
      <c r="V54" s="24">
        <v>0.3</v>
      </c>
      <c r="W54" s="23">
        <f>$M54*效果范围削减($U54)*$O54</f>
        <v>6.3380547094514723</v>
      </c>
      <c r="X54" s="23">
        <f>$M54*效果范围削减($U54)*$O54</f>
        <v>6.3380547094514723</v>
      </c>
      <c r="Y54" s="23">
        <f>$M54*效果范围削减($U54)*$O54</f>
        <v>6.3380547094514723</v>
      </c>
      <c r="Z54" s="23">
        <f>$M54*效果范围削减($U54)*$O54</f>
        <v>6.3380547094514723</v>
      </c>
      <c r="AA54" s="22"/>
      <c r="AB54" s="44" t="s">
        <v>460</v>
      </c>
      <c r="AC54" s="92">
        <f>0.5*辅助效用(P54,-1,AC$15,"兵力转换",输出系数,"当前士兵目标",W54)+0.5*辅助效用(P54,-1,AC$15,"生存转换",输出系数,"当前将领目标",W54)</f>
        <v>5.6198641512057658E-4</v>
      </c>
      <c r="AD54" s="92">
        <f>0.5*辅助效用(Q54,-1,AD$15,"兵力转换",输出系数,"当前士兵目标",X54)+0.5*辅助效用(Q54,-1,AD$15,"生存转换",输出系数,"当前将领目标",X54)</f>
        <v>5.8932384954524838E-4</v>
      </c>
      <c r="AE54" s="92">
        <f>0.5*辅助效用(R54,-1,AE$15,"兵力转换",输出系数,"当前士兵目标",Y54)+0.5*辅助效用(R54,-1,AE$15,"生存转换",输出系数,"当前将领目标",Y54)</f>
        <v>2.2048577319871179E-4</v>
      </c>
      <c r="AF54" s="92">
        <f>0.5*辅助效用(S54,-1,AF$15,"兵力转换",输出系数,"当前士兵目标",Z54)+0.5*辅助效用(S54,-1,AF$15,"生存转换",输出系数,"当前将领目标",Z54)</f>
        <v>2.162418581636021E-4</v>
      </c>
      <c r="AG54" s="92" t="s">
        <v>462</v>
      </c>
      <c r="AH54" s="188">
        <f>IF($T54=0,0,持续效用(P54,$T54,AH$15,$E54))</f>
        <v>1.1173192282255294E-2</v>
      </c>
      <c r="AI54" s="188">
        <f>IF($T54=0,0,持续效用(Q54,$T54,AI$15,$E54))</f>
        <v>1.3965076552063155E-2</v>
      </c>
      <c r="AJ54" s="188">
        <f>IF($T54=0,0,持续效用(R54,$T54,AJ$15,$E54))</f>
        <v>7.6847286354051964E-3</v>
      </c>
      <c r="AK54" s="188">
        <f>IF($T54=0,0,持续效用(S54,$T54,AK$15,$E54))</f>
        <v>7.5891569711733792E-3</v>
      </c>
      <c r="AL54" s="146">
        <f>IFERROR(AC54*IF($E54="将领",INDEX(兵法相关参数!$C$4:$AL$7,AL$15,MATCH($AB54,兵法相关参数!$C$3:$AL$3,0)),INDEX(兵法相关参数!$C$12:$AL$15,AL$15,MATCH($AB54,兵法相关参数!$C$3:$AL$3,0))),0)+IFERROR(AH54*IF($E54="将领",INDEX(兵法相关参数!$C$4:$AL$7,AL$15,MATCH($AG54,兵法相关参数!$C$3:$AL$3,0)),INDEX(兵法相关参数!$C$12:$AL$15,AL$15,MATCH($AG54,兵法相关参数!$C$3:$AL$3,0))),0)</f>
        <v>1.9270303009222629</v>
      </c>
      <c r="AM54" s="146">
        <f>IFERROR(AD54*IF($E54="将领",INDEX(兵法相关参数!$C$4:$AL$7,AM$15,MATCH($AB54,兵法相关参数!$C$3:$AL$3,0)),INDEX(兵法相关参数!$C$12:$AL$15,AM$15,MATCH($AB54,兵法相关参数!$C$3:$AL$3,0))),0)+IFERROR(AI54*IF($E54="将领",INDEX(兵法相关参数!$C$4:$AL$7,AM$15,MATCH($AG54,兵法相关参数!$C$3:$AL$3,0)),INDEX(兵法相关参数!$C$12:$AL$15,AM$15,MATCH($AG54,兵法相关参数!$C$3:$AL$3,0))),0)</f>
        <v>1.8587441633619415</v>
      </c>
      <c r="AN54" s="146">
        <f>IFERROR(AE54*IF($E54="将领",INDEX(兵法相关参数!$C$4:$AL$7,AN$15,MATCH($AB54,兵法相关参数!$C$3:$AL$3,0)),INDEX(兵法相关参数!$C$12:$AL$15,AN$15,MATCH($AB54,兵法相关参数!$C$3:$AL$3,0))),0)+IFERROR(AJ54*IF($E54="将领",INDEX(兵法相关参数!$C$4:$AL$7,AN$15,MATCH($AG54,兵法相关参数!$C$3:$AL$3,0)),INDEX(兵法相关参数!$C$12:$AL$15,AN$15,MATCH($AG54,兵法相关参数!$C$3:$AL$3,0))),0)</f>
        <v>1.3149071566297172</v>
      </c>
      <c r="AO54" s="146">
        <f>IFERROR(AF54*IF($E54="将领",INDEX(兵法相关参数!$C$4:$AL$7,AL$15,MATCH($AB54,兵法相关参数!$C$3:$AL$3,0)),INDEX(兵法相关参数!$C$12:$AL$15,AO$15,MATCH($AB54,兵法相关参数!$C$3:$AL$3,0))),0)+IFERROR(AK54*IF($E54="将领",INDEX(兵法相关参数!$C$4:$AL$7,AL$15,MATCH($AG54,兵法相关参数!$C$3:$AL$3,0)),INDEX(兵法相关参数!$C$12:$AL$15,AO$15,MATCH($AG54,兵法相关参数!$C$3:$AL$3,0))),0)</f>
        <v>0.73819528477517282</v>
      </c>
      <c r="AP54" s="27"/>
      <c r="AQ54" s="151">
        <f t="shared" si="12"/>
        <v>30005</v>
      </c>
      <c r="AR54" s="161">
        <f t="shared" si="12"/>
        <v>1</v>
      </c>
      <c r="AS54" s="163" t="str">
        <f t="shared" si="7"/>
        <v>蓝</v>
      </c>
      <c r="AT54" s="153">
        <f t="shared" si="8"/>
        <v>1</v>
      </c>
      <c r="AU54" s="39" t="str">
        <f>IF(IF(L54="","",AQ54&amp;AT54)=AU53,"",IF(MOD(COUNTIF($AQ$1:AQ54,AQ54),3)=1,"",IF(L54="","",AQ54&amp;AT54)))</f>
        <v>300051</v>
      </c>
      <c r="AV54" s="166">
        <f t="shared" si="13"/>
        <v>0.35</v>
      </c>
      <c r="AW54" s="166">
        <f t="shared" si="14"/>
        <v>0</v>
      </c>
      <c r="AX54" s="15">
        <f>IF(MOD(COUNTIF($AQ$1:AQ54,AQ54),3)=1,"",IF(M54="","",AT54+1))</f>
        <v>2</v>
      </c>
      <c r="AY54" s="15" t="str">
        <f t="shared" si="9"/>
        <v>300052</v>
      </c>
      <c r="AZ54" s="166">
        <f t="shared" si="15"/>
        <v>0.61599999999999999</v>
      </c>
      <c r="BA54" s="166">
        <f t="shared" si="16"/>
        <v>2.5999999999999999E-2</v>
      </c>
      <c r="BB54" s="15" t="str">
        <f>IF(MOD(COUNTIF($AQ$1:AQ54,AQ54),3)=1,"",IF(N54="","",AX54+1))</f>
        <v/>
      </c>
      <c r="BC54" s="15" t="str">
        <f t="shared" si="10"/>
        <v/>
      </c>
      <c r="BD54" s="166" t="str">
        <f t="shared" si="17"/>
        <v/>
      </c>
      <c r="BE54" s="166" t="str">
        <f t="shared" si="18"/>
        <v/>
      </c>
      <c r="BF54" s="15"/>
      <c r="BG54" s="15"/>
      <c r="BH54" s="170" t="str">
        <f t="shared" si="11"/>
        <v>自身生命低于{0}%时，对自身朝向方向扇形范围造成自身攻击力 {1}%武力伤害，如果自己血量低于目标血量额外造成自身攻击力 {2}%武力伤害。</v>
      </c>
    </row>
    <row r="55" spans="1:60" ht="12" customHeight="1">
      <c r="A55" s="261"/>
      <c r="B55" s="259"/>
      <c r="C55" s="256"/>
      <c r="D55" s="257"/>
      <c r="E55" s="179"/>
      <c r="F55" s="141"/>
      <c r="G55" s="141"/>
      <c r="H55" s="141"/>
      <c r="I55" s="141"/>
      <c r="J55" s="256"/>
      <c r="K55" s="256"/>
      <c r="L55" s="31"/>
      <c r="M55" s="10"/>
      <c r="N55" s="10"/>
      <c r="O55" s="81"/>
      <c r="P55" s="44"/>
      <c r="S55" s="10"/>
      <c r="T55" s="10"/>
      <c r="U55" s="10"/>
      <c r="V55" s="24"/>
      <c r="W55" s="23"/>
      <c r="X55" s="23"/>
      <c r="Y55" s="23"/>
      <c r="Z55" s="23"/>
      <c r="AA55" s="24"/>
      <c r="AB55" s="44"/>
      <c r="AC55" s="92"/>
      <c r="AD55" s="92"/>
      <c r="AE55" s="92"/>
      <c r="AF55" s="92"/>
      <c r="AG55" s="92"/>
      <c r="AH55" s="188"/>
      <c r="AI55" s="188"/>
      <c r="AJ55" s="188"/>
      <c r="AK55" s="188"/>
      <c r="AL55" s="146">
        <f>IFERROR(AC55*IF($E55="将领",INDEX(兵法相关参数!$C$4:$AL$7,AL$15,MATCH($AB55,兵法相关参数!$C$3:$AL$3,0)),INDEX(兵法相关参数!$C$12:$AL$15,AL$15,MATCH($AB55,兵法相关参数!$C$3:$AL$3,0))),0)+IFERROR(AH55*IF($E55="将领",INDEX(兵法相关参数!$C$4:$AL$7,AL$15,MATCH($AG55,兵法相关参数!$C$3:$AL$3,0)),INDEX(兵法相关参数!$C$12:$AL$15,AL$15,MATCH($AG55,兵法相关参数!$C$3:$AL$3,0))),0)</f>
        <v>0</v>
      </c>
      <c r="AM55" s="146">
        <f>IFERROR(AD55*IF($E55="将领",INDEX(兵法相关参数!$C$4:$AL$7,AM$15,MATCH($AB55,兵法相关参数!$C$3:$AL$3,0)),INDEX(兵法相关参数!$C$12:$AL$15,AM$15,MATCH($AB55,兵法相关参数!$C$3:$AL$3,0))),0)+IFERROR(AI55*IF($E55="将领",INDEX(兵法相关参数!$C$4:$AL$7,AM$15,MATCH($AG55,兵法相关参数!$C$3:$AL$3,0)),INDEX(兵法相关参数!$C$12:$AL$15,AM$15,MATCH($AG55,兵法相关参数!$C$3:$AL$3,0))),0)</f>
        <v>0</v>
      </c>
      <c r="AN55" s="146">
        <f>IFERROR(AE55*IF($E55="将领",INDEX(兵法相关参数!$C$4:$AL$7,AN$15,MATCH($AB55,兵法相关参数!$C$3:$AL$3,0)),INDEX(兵法相关参数!$C$12:$AL$15,AN$15,MATCH($AB55,兵法相关参数!$C$3:$AL$3,0))),0)+IFERROR(AJ55*IF($E55="将领",INDEX(兵法相关参数!$C$4:$AL$7,AN$15,MATCH($AG55,兵法相关参数!$C$3:$AL$3,0)),INDEX(兵法相关参数!$C$12:$AL$15,AN$15,MATCH($AG55,兵法相关参数!$C$3:$AL$3,0))),0)</f>
        <v>0</v>
      </c>
      <c r="AO55" s="146">
        <f>IFERROR(AF55*IF($E55="将领",INDEX(兵法相关参数!$C$4:$AL$7,AL$15,MATCH($AB55,兵法相关参数!$C$3:$AL$3,0)),INDEX(兵法相关参数!$C$12:$AL$15,AO$15,MATCH($AB55,兵法相关参数!$C$3:$AL$3,0))),0)+IFERROR(AK55*IF($E55="将领",INDEX(兵法相关参数!$C$4:$AL$7,AL$15,MATCH($AG55,兵法相关参数!$C$3:$AL$3,0)),INDEX(兵法相关参数!$C$12:$AL$15,AO$15,MATCH($AG55,兵法相关参数!$C$3:$AL$3,0))),0)</f>
        <v>0</v>
      </c>
      <c r="AP55" s="42"/>
      <c r="AQ55" s="151">
        <f t="shared" si="12"/>
        <v>30005</v>
      </c>
      <c r="AR55" s="162">
        <f t="shared" si="12"/>
        <v>1</v>
      </c>
      <c r="AS55" s="163" t="str">
        <f t="shared" si="7"/>
        <v>蓝</v>
      </c>
      <c r="AT55" s="153">
        <f t="shared" si="8"/>
        <v>1</v>
      </c>
      <c r="AU55" s="39" t="str">
        <f>IF(IF(L55="","",AQ55&amp;AT55)=AU54,"",IF(MOD(COUNTIF($AQ$1:AQ55,AQ55),3)=1,"",IF(L55="","",AQ55&amp;AT55)))</f>
        <v/>
      </c>
      <c r="AV55" s="166" t="str">
        <f t="shared" si="13"/>
        <v/>
      </c>
      <c r="AW55" s="166" t="str">
        <f t="shared" si="14"/>
        <v/>
      </c>
      <c r="AX55" s="15" t="str">
        <f>IF(MOD(COUNTIF($AQ$1:AQ55,AQ55),3)=1,"",IF(M55="","",AT55+1))</f>
        <v/>
      </c>
      <c r="AY55" s="15" t="str">
        <f t="shared" si="9"/>
        <v/>
      </c>
      <c r="AZ55" s="166" t="str">
        <f t="shared" si="15"/>
        <v/>
      </c>
      <c r="BA55" s="166" t="str">
        <f t="shared" si="16"/>
        <v/>
      </c>
      <c r="BB55" s="15" t="str">
        <f>IF(MOD(COUNTIF($AQ$1:AQ55,AQ55),3)=1,"",IF(N55="","",AX55+1))</f>
        <v/>
      </c>
      <c r="BC55" s="15" t="str">
        <f t="shared" si="10"/>
        <v/>
      </c>
      <c r="BD55" s="166" t="str">
        <f t="shared" si="17"/>
        <v/>
      </c>
      <c r="BE55" s="166" t="str">
        <f t="shared" si="18"/>
        <v/>
      </c>
      <c r="BF55" s="15"/>
      <c r="BG55" s="15"/>
      <c r="BH55" s="170" t="str">
        <f t="shared" si="11"/>
        <v>自身生命低于{0}%时，对自身朝向方向扇形范围造成自身攻击力 {1}%武力伤害，如果自己血量低于目标血量额外造成自身攻击力 {2}%武力伤害。</v>
      </c>
    </row>
    <row r="56" spans="1:60" ht="12" customHeight="1">
      <c r="A56" s="261"/>
      <c r="B56" s="259"/>
      <c r="C56" s="256"/>
      <c r="D56" s="255" t="s">
        <v>464</v>
      </c>
      <c r="E56" s="11"/>
      <c r="F56" s="11"/>
      <c r="G56" s="11"/>
      <c r="H56" s="11"/>
      <c r="I56" s="11"/>
      <c r="J56" s="256"/>
      <c r="K56" s="256"/>
      <c r="L56" s="181" t="s">
        <v>59</v>
      </c>
      <c r="M56" s="11"/>
      <c r="N56" s="11"/>
      <c r="O56" s="183" t="s">
        <v>52</v>
      </c>
      <c r="P56" s="3" t="s">
        <v>472</v>
      </c>
      <c r="Q56" s="3" t="s">
        <v>473</v>
      </c>
      <c r="R56" s="3" t="s">
        <v>474</v>
      </c>
      <c r="S56" s="3" t="s">
        <v>475</v>
      </c>
      <c r="T56" s="11" t="s">
        <v>60</v>
      </c>
      <c r="U56" s="11" t="s">
        <v>61</v>
      </c>
      <c r="V56" s="184" t="s">
        <v>465</v>
      </c>
      <c r="W56" s="3" t="s">
        <v>223</v>
      </c>
      <c r="X56" s="3" t="s">
        <v>224</v>
      </c>
      <c r="Y56" s="3" t="s">
        <v>225</v>
      </c>
      <c r="Z56" s="3" t="s">
        <v>226</v>
      </c>
      <c r="AA56" s="1"/>
      <c r="AB56" s="15"/>
      <c r="AC56" s="187" t="s">
        <v>227</v>
      </c>
      <c r="AD56" s="187" t="s">
        <v>228</v>
      </c>
      <c r="AE56" s="187" t="s">
        <v>229</v>
      </c>
      <c r="AF56" s="187" t="s">
        <v>230</v>
      </c>
      <c r="AG56" s="96"/>
      <c r="AH56" s="187" t="s">
        <v>227</v>
      </c>
      <c r="AI56" s="187" t="s">
        <v>228</v>
      </c>
      <c r="AJ56" s="187" t="s">
        <v>229</v>
      </c>
      <c r="AK56" s="187" t="s">
        <v>230</v>
      </c>
      <c r="AL56" s="146">
        <f>IFERROR(AC56*IF($E56="将领",INDEX(兵法相关参数!$C$4:$AL$7,AL$15,MATCH($AB56,兵法相关参数!$C$3:$AL$3,0)),INDEX(兵法相关参数!$C$12:$AL$15,AL$15,MATCH($AB56,兵法相关参数!$C$3:$AL$3,0))),0)+IFERROR(AH56*IF($E56="将领",INDEX(兵法相关参数!$C$4:$AL$7,AL$15,MATCH($AG56,兵法相关参数!$C$3:$AL$3,0)),INDEX(兵法相关参数!$C$12:$AL$15,AL$15,MATCH($AG56,兵法相关参数!$C$3:$AL$3,0))),0)</f>
        <v>0</v>
      </c>
      <c r="AM56" s="146">
        <f>IFERROR(AD56*IF($E56="将领",INDEX(兵法相关参数!$C$4:$AL$7,AM$15,MATCH($AB56,兵法相关参数!$C$3:$AL$3,0)),INDEX(兵法相关参数!$C$12:$AL$15,AM$15,MATCH($AB56,兵法相关参数!$C$3:$AL$3,0))),0)+IFERROR(AI56*IF($E56="将领",INDEX(兵法相关参数!$C$4:$AL$7,AM$15,MATCH($AG56,兵法相关参数!$C$3:$AL$3,0)),INDEX(兵法相关参数!$C$12:$AL$15,AM$15,MATCH($AG56,兵法相关参数!$C$3:$AL$3,0))),0)</f>
        <v>0</v>
      </c>
      <c r="AN56" s="146">
        <f>IFERROR(AE56*IF($E56="将领",INDEX(兵法相关参数!$C$4:$AL$7,AN$15,MATCH($AB56,兵法相关参数!$C$3:$AL$3,0)),INDEX(兵法相关参数!$C$12:$AL$15,AN$15,MATCH($AB56,兵法相关参数!$C$3:$AL$3,0))),0)+IFERROR(AJ56*IF($E56="将领",INDEX(兵法相关参数!$C$4:$AL$7,AN$15,MATCH($AG56,兵法相关参数!$C$3:$AL$3,0)),INDEX(兵法相关参数!$C$12:$AL$15,AN$15,MATCH($AG56,兵法相关参数!$C$3:$AL$3,0))),0)</f>
        <v>0</v>
      </c>
      <c r="AO56" s="146">
        <f>IFERROR(AF56*IF($E56="将领",INDEX(兵法相关参数!$C$4:$AL$7,AL$15,MATCH($AB56,兵法相关参数!$C$3:$AL$3,0)),INDEX(兵法相关参数!$C$12:$AL$15,AO$15,MATCH($AB56,兵法相关参数!$C$3:$AL$3,0))),0)+IFERROR(AK56*IF($E56="将领",INDEX(兵法相关参数!$C$4:$AL$7,AL$15,MATCH($AG56,兵法相关参数!$C$3:$AL$3,0)),INDEX(兵法相关参数!$C$12:$AL$15,AO$15,MATCH($AG56,兵法相关参数!$C$3:$AL$3,0))),0)</f>
        <v>0</v>
      </c>
      <c r="AP56" s="26"/>
      <c r="AQ56" s="151">
        <f t="shared" si="12"/>
        <v>30005</v>
      </c>
      <c r="AR56" s="160">
        <f>IF(D56="直接伤害",1,0)</f>
        <v>1</v>
      </c>
      <c r="AS56" s="163" t="str">
        <f t="shared" si="7"/>
        <v>蓝</v>
      </c>
      <c r="AT56" s="153">
        <f t="shared" si="8"/>
        <v>3</v>
      </c>
      <c r="AU56" s="39" t="str">
        <f>IF(IF(L56="","",AQ56&amp;AT56)=AU55,"",IF(MOD(COUNTIF($AQ$1:AQ56,AQ56),3)=1,"",IF(L56="","",AQ56&amp;AT56)))</f>
        <v/>
      </c>
      <c r="AV56" s="166" t="str">
        <f t="shared" si="13"/>
        <v/>
      </c>
      <c r="AW56" s="166" t="str">
        <f t="shared" si="14"/>
        <v/>
      </c>
      <c r="AX56" s="15" t="str">
        <f>IF(MOD(COUNTIF($AQ$1:AQ56,AQ56),3)=1,"",IF(M56="","",AT56+1))</f>
        <v/>
      </c>
      <c r="AY56" s="15" t="str">
        <f t="shared" si="9"/>
        <v/>
      </c>
      <c r="AZ56" s="166" t="str">
        <f t="shared" si="15"/>
        <v/>
      </c>
      <c r="BA56" s="166" t="str">
        <f t="shared" si="16"/>
        <v/>
      </c>
      <c r="BB56" s="15" t="str">
        <f>IF(MOD(COUNTIF($AQ$1:AQ56,AQ56),3)=1,"",IF(N56="","",AX56+1))</f>
        <v/>
      </c>
      <c r="BC56" s="15" t="str">
        <f t="shared" si="10"/>
        <v/>
      </c>
      <c r="BD56" s="166" t="str">
        <f t="shared" si="17"/>
        <v/>
      </c>
      <c r="BE56" s="166" t="str">
        <f t="shared" si="18"/>
        <v/>
      </c>
      <c r="BF56" s="15"/>
      <c r="BG56" s="15"/>
      <c r="BH56" s="170" t="str">
        <f t="shared" si="11"/>
        <v>自身生命低于{0}%时，对自身朝向方向扇形范围造成自身攻击力 {1}%武力伤害，如果自己血量低于目标血量额外造成自身攻击力 {2}%武力伤害。</v>
      </c>
    </row>
    <row r="57" spans="1:60" ht="12" customHeight="1">
      <c r="A57" s="261"/>
      <c r="B57" s="259"/>
      <c r="C57" s="256"/>
      <c r="D57" s="256"/>
      <c r="E57" s="179" t="s">
        <v>463</v>
      </c>
      <c r="F57" s="141">
        <v>1</v>
      </c>
      <c r="G57" s="141">
        <v>1</v>
      </c>
      <c r="H57" s="141"/>
      <c r="I57" s="141"/>
      <c r="J57" s="256"/>
      <c r="K57" s="256"/>
      <c r="L57" s="81">
        <f>M54*0.5</f>
        <v>0.75</v>
      </c>
      <c r="M57" s="10"/>
      <c r="N57" s="10"/>
      <c r="O57" s="81">
        <f>0.5*1.5*1.15</f>
        <v>0.86249999999999993</v>
      </c>
      <c r="P57" s="44">
        <f>MATCH($V57,INDEX(将领当前生命,,1),-1)</f>
        <v>35</v>
      </c>
      <c r="Q57" s="44">
        <f>MATCH($V57,INDEX(将领当前生命,,2),-1)</f>
        <v>33</v>
      </c>
      <c r="R57" s="44">
        <f>MATCH($V57,INDEX(将领当前生命,,3),-1)</f>
        <v>59</v>
      </c>
      <c r="S57" s="44">
        <f>MATCH($V57,INDEX(将领当前生命,,4),-1)</f>
        <v>59</v>
      </c>
      <c r="T57" s="10">
        <v>0</v>
      </c>
      <c r="U57" s="10">
        <v>3</v>
      </c>
      <c r="V57" s="24">
        <v>0.3</v>
      </c>
      <c r="W57" s="23">
        <f>$L57*效果范围削减($U57)*$O57</f>
        <v>1.5845136773628681</v>
      </c>
      <c r="X57" s="23">
        <f>$L57*效果范围削减($U57)*$O57</f>
        <v>1.5845136773628681</v>
      </c>
      <c r="Y57" s="23">
        <f>$L57*效果范围削减($U57)*$O57</f>
        <v>1.5845136773628681</v>
      </c>
      <c r="Z57" s="23">
        <f>$L57*效果范围削减($U57)*$O57</f>
        <v>1.5845136773628681</v>
      </c>
      <c r="AA57" s="22"/>
      <c r="AB57" s="44" t="s">
        <v>460</v>
      </c>
      <c r="AC57" s="92">
        <f>0.5*辅助效用(P57,-1,AC$15,"兵力转换",输出系数,"当前士兵目标",W57)+0.5*辅助效用(P57,-1,AC$15,"生存转换",输出系数,"当前将领目标",W57)</f>
        <v>1.2990462555923483E-4</v>
      </c>
      <c r="AD57" s="92">
        <f>0.5*辅助效用(Q57,-1,AD$15,"兵力转换",输出系数,"当前士兵目标",X57)+0.5*辅助效用(Q57,-1,AD$15,"生存转换",输出系数,"当前将领目标",X57)</f>
        <v>1.1989592235892405E-4</v>
      </c>
      <c r="AE57" s="92">
        <f>0.5*辅助效用(R57,-1,AE$15,"兵力转换",输出系数,"当前士兵目标",Y57)+0.5*辅助效用(R57,-1,AE$15,"生存转换",输出系数,"当前将领目标",Y57)</f>
        <v>5.0722013310462439E-5</v>
      </c>
      <c r="AF57" s="92">
        <f>0.5*辅助效用(S57,-1,AF$15,"兵力转换",输出系数,"当前士兵目标",Z57)+0.5*辅助效用(S57,-1,AF$15,"生存转换",输出系数,"当前将领目标",Z57)</f>
        <v>4.9543553227433289E-5</v>
      </c>
      <c r="AG57" s="92" t="s">
        <v>462</v>
      </c>
      <c r="AH57" s="188">
        <f>IF($T57=0,0,持续效用(P57,$T57,AH$15,$E57))</f>
        <v>0</v>
      </c>
      <c r="AI57" s="188">
        <f>IF($T57=0,0,持续效用(Q57,$T57,AI$15,$E57))</f>
        <v>0</v>
      </c>
      <c r="AJ57" s="188">
        <f>IF($T57=0,0,持续效用(R57,$T57,AJ$15,$E57))</f>
        <v>0</v>
      </c>
      <c r="AK57" s="188">
        <f>IF($T57=0,0,持续效用(S57,$T57,AK$15,$E57))</f>
        <v>0</v>
      </c>
      <c r="AL57" s="146">
        <f>IFERROR(AC57*IF($E57="将领",INDEX(兵法相关参数!$C$4:$AL$7,AL$15,MATCH($AB57,兵法相关参数!$C$3:$AL$3,0)),INDEX(兵法相关参数!$C$12:$AL$15,AL$15,MATCH($AB57,兵法相关参数!$C$3:$AL$3,0))),0)+IFERROR(AH57*IF($E57="将领",INDEX(兵法相关参数!$C$4:$AL$7,AL$15,MATCH($AG57,兵法相关参数!$C$3:$AL$3,0)),INDEX(兵法相关参数!$C$12:$AL$15,AL$15,MATCH($AG57,兵法相关参数!$C$3:$AL$3,0))),0)</f>
        <v>0.44802079243910736</v>
      </c>
      <c r="AM57" s="146">
        <f>IFERROR(AD57*IF($E57="将领",INDEX(兵法相关参数!$C$4:$AL$7,AM$15,MATCH($AB57,兵法相关参数!$C$3:$AL$3,0)),INDEX(兵法相关参数!$C$12:$AL$15,AM$15,MATCH($AB57,兵法相关参数!$C$3:$AL$3,0))),0)+IFERROR(AI57*IF($E57="将领",INDEX(兵法相关参数!$C$4:$AL$7,AM$15,MATCH($AG57,兵法相关参数!$C$3:$AL$3,0)),INDEX(兵法相关参数!$C$12:$AL$15,AM$15,MATCH($AG57,兵法相关参数!$C$3:$AL$3,0))),0)</f>
        <v>0.38099629228110798</v>
      </c>
      <c r="AN57" s="146">
        <f>IFERROR(AE57*IF($E57="将领",INDEX(兵法相关参数!$C$4:$AL$7,AN$15,MATCH($AB57,兵法相关参数!$C$3:$AL$3,0)),INDEX(兵法相关参数!$C$12:$AL$15,AN$15,MATCH($AB57,兵法相关参数!$C$3:$AL$3,0))),0)+IFERROR(AJ57*IF($E57="将领",INDEX(兵法相关参数!$C$4:$AL$7,AN$15,MATCH($AG57,兵法相关参数!$C$3:$AL$3,0)),INDEX(兵法相关参数!$C$12:$AL$15,AN$15,MATCH($AG57,兵法相关参数!$C$3:$AL$3,0))),0)</f>
        <v>0.3042578314033329</v>
      </c>
      <c r="AO57" s="146">
        <f>IFERROR(AF57*IF($E57="将领",INDEX(兵法相关参数!$C$4:$AL$7,AL$15,MATCH($AB57,兵法相关参数!$C$3:$AL$3,0)),INDEX(兵法相关参数!$C$12:$AL$15,AO$15,MATCH($AB57,兵法相关参数!$C$3:$AL$3,0))),0)+IFERROR(AK57*IF($E57="将领",INDEX(兵法相关参数!$C$4:$AL$7,AL$15,MATCH($AG57,兵法相关参数!$C$3:$AL$3,0)),INDEX(兵法相关参数!$C$12:$AL$15,AO$15,MATCH($AG57,兵法相关参数!$C$3:$AL$3,0))),0)</f>
        <v>0.17086798781527932</v>
      </c>
      <c r="AP57" s="27"/>
      <c r="AQ57" s="151">
        <f t="shared" si="12"/>
        <v>30005</v>
      </c>
      <c r="AR57" s="161">
        <f t="shared" si="12"/>
        <v>1</v>
      </c>
      <c r="AS57" s="163" t="str">
        <f t="shared" si="7"/>
        <v>蓝</v>
      </c>
      <c r="AT57" s="153">
        <f t="shared" si="8"/>
        <v>3</v>
      </c>
      <c r="AU57" s="39" t="str">
        <f>IF(IF(L57="","",AQ57&amp;AT57)=AU56,"",IF(MOD(COUNTIF($AQ$1:AQ57,AQ57),3)=1,"",IF(L57="","",AQ57&amp;AT57)))</f>
        <v>300053</v>
      </c>
      <c r="AV57" s="166">
        <f t="shared" si="13"/>
        <v>0.308</v>
      </c>
      <c r="AW57" s="166">
        <f t="shared" si="14"/>
        <v>1.2999999999999999E-2</v>
      </c>
      <c r="AX57" s="15" t="str">
        <f>IF(MOD(COUNTIF($AQ$1:AQ57,AQ57),3)=1,"",IF(M57="","",AT57+1))</f>
        <v/>
      </c>
      <c r="AY57" s="15" t="str">
        <f t="shared" si="9"/>
        <v/>
      </c>
      <c r="AZ57" s="166" t="str">
        <f t="shared" si="15"/>
        <v/>
      </c>
      <c r="BA57" s="166" t="str">
        <f t="shared" si="16"/>
        <v/>
      </c>
      <c r="BB57" s="15" t="str">
        <f>IF(MOD(COUNTIF($AQ$1:AQ57,AQ57),3)=1,"",IF(N57="","",AX57+1))</f>
        <v/>
      </c>
      <c r="BC57" s="15" t="str">
        <f t="shared" si="10"/>
        <v/>
      </c>
      <c r="BD57" s="166" t="str">
        <f t="shared" si="17"/>
        <v/>
      </c>
      <c r="BE57" s="166" t="str">
        <f t="shared" si="18"/>
        <v/>
      </c>
      <c r="BF57" s="15"/>
      <c r="BG57" s="15"/>
      <c r="BH57" s="170" t="str">
        <f t="shared" si="11"/>
        <v>自身生命低于{0}%时，对自身朝向方向扇形范围造成自身攻击力 {1}%武力伤害，如果自己血量低于目标血量额外造成自身攻击力 {2}%武力伤害。</v>
      </c>
    </row>
    <row r="58" spans="1:60" ht="12" customHeight="1">
      <c r="A58" s="261"/>
      <c r="B58" s="259"/>
      <c r="C58" s="256"/>
      <c r="D58" s="257"/>
      <c r="E58" s="179"/>
      <c r="F58" s="141"/>
      <c r="G58" s="141"/>
      <c r="H58" s="141"/>
      <c r="I58" s="141"/>
      <c r="J58" s="256"/>
      <c r="K58" s="256"/>
      <c r="L58" s="31"/>
      <c r="M58" s="10"/>
      <c r="N58" s="10"/>
      <c r="O58" s="81"/>
      <c r="P58" s="44"/>
      <c r="Q58" s="10"/>
      <c r="R58" s="10"/>
      <c r="S58" s="10"/>
      <c r="T58" s="24"/>
      <c r="U58" s="24"/>
      <c r="V58" s="24"/>
      <c r="W58" s="23"/>
      <c r="X58" s="23"/>
      <c r="Y58" s="23"/>
      <c r="Z58" s="23"/>
      <c r="AA58" s="24"/>
      <c r="AB58" s="44"/>
      <c r="AC58" s="92"/>
      <c r="AD58" s="92"/>
      <c r="AE58" s="92"/>
      <c r="AF58" s="92"/>
      <c r="AG58" s="92"/>
      <c r="AH58" s="95"/>
      <c r="AI58" s="95"/>
      <c r="AJ58" s="95"/>
      <c r="AK58" s="95"/>
      <c r="AL58" s="146">
        <f>IFERROR(AC58*IF($E58="将领",INDEX(兵法相关参数!$C$4:$AL$7,AL$15,MATCH($AB58,兵法相关参数!$C$3:$AL$3,0)),INDEX(兵法相关参数!$C$12:$AL$15,AL$15,MATCH($AB58,兵法相关参数!$C$3:$AL$3,0))),0)+IFERROR(AH58*IF($E58="将领",INDEX(兵法相关参数!$C$4:$AL$7,AL$15,MATCH($AG58,兵法相关参数!$C$3:$AL$3,0)),INDEX(兵法相关参数!$C$12:$AL$15,AL$15,MATCH($AG58,兵法相关参数!$C$3:$AL$3,0))),0)</f>
        <v>0</v>
      </c>
      <c r="AM58" s="146">
        <f>IFERROR(AD58*IF($E58="将领",INDEX(兵法相关参数!$C$4:$AL$7,AM$15,MATCH($AB58,兵法相关参数!$C$3:$AL$3,0)),INDEX(兵法相关参数!$C$12:$AL$15,AM$15,MATCH($AB58,兵法相关参数!$C$3:$AL$3,0))),0)+IFERROR(AI58*IF($E58="将领",INDEX(兵法相关参数!$C$4:$AL$7,AM$15,MATCH($AG58,兵法相关参数!$C$3:$AL$3,0)),INDEX(兵法相关参数!$C$12:$AL$15,AM$15,MATCH($AG58,兵法相关参数!$C$3:$AL$3,0))),0)</f>
        <v>0</v>
      </c>
      <c r="AN58" s="146">
        <f>IFERROR(AE58*IF($E58="将领",INDEX(兵法相关参数!$C$4:$AL$7,AN$15,MATCH($AB58,兵法相关参数!$C$3:$AL$3,0)),INDEX(兵法相关参数!$C$12:$AL$15,AN$15,MATCH($AB58,兵法相关参数!$C$3:$AL$3,0))),0)+IFERROR(AJ58*IF($E58="将领",INDEX(兵法相关参数!$C$4:$AL$7,AN$15,MATCH($AG58,兵法相关参数!$C$3:$AL$3,0)),INDEX(兵法相关参数!$C$12:$AL$15,AN$15,MATCH($AG58,兵法相关参数!$C$3:$AL$3,0))),0)</f>
        <v>0</v>
      </c>
      <c r="AO58" s="146">
        <f>IFERROR(AF58*IF($E58="将领",INDEX(兵法相关参数!$C$4:$AL$7,AL$15,MATCH($AB58,兵法相关参数!$C$3:$AL$3,0)),INDEX(兵法相关参数!$C$12:$AL$15,AO$15,MATCH($AB58,兵法相关参数!$C$3:$AL$3,0))),0)+IFERROR(AK58*IF($E58="将领",INDEX(兵法相关参数!$C$4:$AL$7,AL$15,MATCH($AG58,兵法相关参数!$C$3:$AL$3,0)),INDEX(兵法相关参数!$C$12:$AL$15,AO$15,MATCH($AG58,兵法相关参数!$C$3:$AL$3,0))),0)</f>
        <v>0</v>
      </c>
      <c r="AP58" s="42"/>
      <c r="AQ58" s="151">
        <f t="shared" si="12"/>
        <v>30005</v>
      </c>
      <c r="AR58" s="162">
        <f t="shared" si="12"/>
        <v>1</v>
      </c>
      <c r="AS58" s="163" t="str">
        <f t="shared" si="7"/>
        <v>蓝</v>
      </c>
      <c r="AT58" s="153">
        <f t="shared" si="8"/>
        <v>3</v>
      </c>
      <c r="AU58" s="39" t="str">
        <f>IF(IF(L58="","",AQ58&amp;AT58)=AU57,"",IF(MOD(COUNTIF($AQ$1:AQ58,AQ58),3)=1,"",IF(L58="","",AQ58&amp;AT58)))</f>
        <v/>
      </c>
      <c r="AV58" s="166" t="str">
        <f t="shared" si="13"/>
        <v/>
      </c>
      <c r="AW58" s="166" t="str">
        <f t="shared" si="14"/>
        <v/>
      </c>
      <c r="AX58" s="15" t="str">
        <f>IF(MOD(COUNTIF($AQ$1:AQ58,AQ58),3)=1,"",IF(M58="","",AT58+1))</f>
        <v/>
      </c>
      <c r="AY58" s="15" t="str">
        <f t="shared" si="9"/>
        <v/>
      </c>
      <c r="AZ58" s="166" t="str">
        <f t="shared" si="15"/>
        <v/>
      </c>
      <c r="BA58" s="166" t="str">
        <f t="shared" si="16"/>
        <v/>
      </c>
      <c r="BB58" s="15" t="str">
        <f>IF(MOD(COUNTIF($AQ$1:AQ58,AQ58),3)=1,"",IF(N58="","",AX58+1))</f>
        <v/>
      </c>
      <c r="BC58" s="15" t="str">
        <f t="shared" si="10"/>
        <v/>
      </c>
      <c r="BD58" s="166" t="str">
        <f t="shared" si="17"/>
        <v/>
      </c>
      <c r="BE58" s="166" t="str">
        <f t="shared" si="18"/>
        <v/>
      </c>
      <c r="BF58" s="15"/>
      <c r="BG58" s="15"/>
      <c r="BH58" s="170" t="str">
        <f t="shared" si="11"/>
        <v>自身生命低于{0}%时，对自身朝向方向扇形范围造成自身攻击力 {1}%武力伤害，如果自己血量低于目标血量额外造成自身攻击力 {2}%武力伤害。</v>
      </c>
    </row>
    <row r="59" spans="1:60" ht="12" customHeight="1">
      <c r="A59" s="261"/>
      <c r="B59" s="259"/>
      <c r="C59" s="256"/>
      <c r="D59" s="255"/>
      <c r="E59" s="179"/>
      <c r="F59" s="179"/>
      <c r="G59" s="179"/>
      <c r="H59" s="179"/>
      <c r="I59" s="179"/>
      <c r="J59" s="256"/>
      <c r="K59" s="256"/>
      <c r="L59" s="182"/>
      <c r="M59" s="179"/>
      <c r="N59" s="179"/>
      <c r="O59" s="182"/>
      <c r="P59" s="179"/>
      <c r="Q59" s="179"/>
      <c r="R59" s="179"/>
      <c r="S59" s="179"/>
      <c r="T59" s="179"/>
      <c r="U59" s="179"/>
      <c r="V59" s="179"/>
      <c r="W59" s="179"/>
      <c r="X59" s="179"/>
      <c r="Y59" s="179"/>
      <c r="Z59" s="179"/>
      <c r="AA59" s="179"/>
      <c r="AB59" s="44"/>
      <c r="AC59" s="189"/>
      <c r="AD59" s="189"/>
      <c r="AE59" s="189"/>
      <c r="AF59" s="189"/>
      <c r="AG59" s="92"/>
      <c r="AH59" s="189"/>
      <c r="AI59" s="189"/>
      <c r="AJ59" s="189"/>
      <c r="AK59" s="189"/>
      <c r="AL59" s="146">
        <f>IFERROR(AC59*IF($E59="将领",INDEX(兵法相关参数!$C$4:$AL$7,AL$15,MATCH($AB59,兵法相关参数!$C$3:$AL$3,0)),INDEX(兵法相关参数!$C$12:$AL$15,AL$15,MATCH($AB59,兵法相关参数!$C$3:$AL$3,0))),0)+IFERROR(AH59*IF($E59="将领",INDEX(兵法相关参数!$C$4:$AL$7,AL$15,MATCH($AG59,兵法相关参数!$C$3:$AL$3,0)),INDEX(兵法相关参数!$C$12:$AL$15,AL$15,MATCH($AG59,兵法相关参数!$C$3:$AL$3,0))),0)</f>
        <v>0</v>
      </c>
      <c r="AM59" s="146">
        <f>IFERROR(AD59*IF($E59="将领",INDEX(兵法相关参数!$C$4:$AL$7,AM$15,MATCH($AB59,兵法相关参数!$C$3:$AL$3,0)),INDEX(兵法相关参数!$C$12:$AL$15,AM$15,MATCH($AB59,兵法相关参数!$C$3:$AL$3,0))),0)+IFERROR(AI59*IF($E59="将领",INDEX(兵法相关参数!$C$4:$AL$7,AM$15,MATCH($AG59,兵法相关参数!$C$3:$AL$3,0)),INDEX(兵法相关参数!$C$12:$AL$15,AM$15,MATCH($AG59,兵法相关参数!$C$3:$AL$3,0))),0)</f>
        <v>0</v>
      </c>
      <c r="AN59" s="146">
        <f>IFERROR(AE59*IF($E59="将领",INDEX(兵法相关参数!$C$4:$AL$7,AN$15,MATCH($AB59,兵法相关参数!$C$3:$AL$3,0)),INDEX(兵法相关参数!$C$12:$AL$15,AN$15,MATCH($AB59,兵法相关参数!$C$3:$AL$3,0))),0)+IFERROR(AJ59*IF($E59="将领",INDEX(兵法相关参数!$C$4:$AL$7,AN$15,MATCH($AG59,兵法相关参数!$C$3:$AL$3,0)),INDEX(兵法相关参数!$C$12:$AL$15,AN$15,MATCH($AG59,兵法相关参数!$C$3:$AL$3,0))),0)</f>
        <v>0</v>
      </c>
      <c r="AO59" s="146">
        <f>IFERROR(AF59*IF($E59="将领",INDEX(兵法相关参数!$C$4:$AL$7,AL$15,MATCH($AB59,兵法相关参数!$C$3:$AL$3,0)),INDEX(兵法相关参数!$C$12:$AL$15,AO$15,MATCH($AB59,兵法相关参数!$C$3:$AL$3,0))),0)+IFERROR(AK59*IF($E59="将领",INDEX(兵法相关参数!$C$4:$AL$7,AL$15,MATCH($AG59,兵法相关参数!$C$3:$AL$3,0)),INDEX(兵法相关参数!$C$12:$AL$15,AO$15,MATCH($AG59,兵法相关参数!$C$3:$AL$3,0))),0)</f>
        <v>0</v>
      </c>
      <c r="AP59" s="27"/>
      <c r="AQ59" s="151">
        <f t="shared" si="12"/>
        <v>30005</v>
      </c>
      <c r="AR59" s="160">
        <f>IF(D59="直接伤害",1,0)</f>
        <v>0</v>
      </c>
      <c r="AS59" s="163" t="str">
        <f t="shared" si="7"/>
        <v>蓝</v>
      </c>
      <c r="AT59" s="153">
        <f t="shared" si="8"/>
        <v>3</v>
      </c>
      <c r="AU59" s="39" t="str">
        <f>IF(IF(L59="","",AQ59&amp;AT59)=AU58,"",IF(MOD(COUNTIF($AQ$1:AQ59,AQ59),3)=1,"",IF(L59="","",AQ59&amp;AT59)))</f>
        <v/>
      </c>
      <c r="AV59" s="166" t="str">
        <f t="shared" si="13"/>
        <v/>
      </c>
      <c r="AW59" s="166" t="str">
        <f t="shared" si="14"/>
        <v/>
      </c>
      <c r="AX59" s="15" t="str">
        <f>IF(MOD(COUNTIF($AQ$1:AQ59,AQ59),3)=1,"",IF(M59="","",AT59+1))</f>
        <v/>
      </c>
      <c r="AY59" s="15" t="str">
        <f t="shared" si="9"/>
        <v/>
      </c>
      <c r="AZ59" s="166" t="str">
        <f t="shared" si="15"/>
        <v/>
      </c>
      <c r="BA59" s="166" t="str">
        <f t="shared" si="16"/>
        <v/>
      </c>
      <c r="BB59" s="15" t="str">
        <f>IF(MOD(COUNTIF($AQ$1:AQ59,AQ59),3)=1,"",IF(N59="","",AX59+1))</f>
        <v/>
      </c>
      <c r="BC59" s="15" t="str">
        <f t="shared" si="10"/>
        <v/>
      </c>
      <c r="BD59" s="166" t="str">
        <f t="shared" si="17"/>
        <v/>
      </c>
      <c r="BE59" s="166" t="str">
        <f t="shared" si="18"/>
        <v/>
      </c>
      <c r="BF59" s="15"/>
      <c r="BG59" s="15"/>
      <c r="BH59" s="170" t="str">
        <f t="shared" si="11"/>
        <v>自身生命低于{0}%时，对自身朝向方向扇形范围造成自身攻击力 {1}%武力伤害，如果自己血量低于目标血量额外造成自身攻击力 {2}%武力伤害。</v>
      </c>
    </row>
    <row r="60" spans="1:60" ht="12" customHeight="1">
      <c r="A60" s="261"/>
      <c r="B60" s="259"/>
      <c r="C60" s="256"/>
      <c r="D60" s="256"/>
      <c r="E60" s="179"/>
      <c r="F60" s="179"/>
      <c r="G60" s="179"/>
      <c r="H60" s="179"/>
      <c r="I60" s="179"/>
      <c r="J60" s="256"/>
      <c r="K60" s="256"/>
      <c r="L60" s="182"/>
      <c r="M60" s="179"/>
      <c r="N60" s="179"/>
      <c r="O60" s="182"/>
      <c r="P60" s="179"/>
      <c r="Q60" s="179"/>
      <c r="R60" s="179"/>
      <c r="S60" s="179"/>
      <c r="T60" s="179"/>
      <c r="U60" s="179"/>
      <c r="V60" s="179"/>
      <c r="W60" s="179"/>
      <c r="X60" s="179"/>
      <c r="Y60" s="179"/>
      <c r="Z60" s="179"/>
      <c r="AA60" s="179"/>
      <c r="AB60" s="44"/>
      <c r="AC60" s="189"/>
      <c r="AD60" s="189"/>
      <c r="AE60" s="189"/>
      <c r="AF60" s="189"/>
      <c r="AG60" s="92"/>
      <c r="AH60" s="189"/>
      <c r="AI60" s="189"/>
      <c r="AJ60" s="189"/>
      <c r="AK60" s="189"/>
      <c r="AL60" s="146">
        <f>IFERROR(AC60*IF($E60="将领",INDEX(兵法相关参数!$C$4:$AL$7,AL$15,MATCH($AB60,兵法相关参数!$C$3:$AL$3,0)),INDEX(兵法相关参数!$C$12:$AL$15,AL$15,MATCH($AB60,兵法相关参数!$C$3:$AL$3,0))),0)+IFERROR(AH60*IF($E60="将领",INDEX(兵法相关参数!$C$4:$AL$7,AL$15,MATCH($AG60,兵法相关参数!$C$3:$AL$3,0)),INDEX(兵法相关参数!$C$12:$AL$15,AL$15,MATCH($AG60,兵法相关参数!$C$3:$AL$3,0))),0)</f>
        <v>0</v>
      </c>
      <c r="AM60" s="146">
        <f>IFERROR(AD60*IF($E60="将领",INDEX(兵法相关参数!$C$4:$AL$7,AM$15,MATCH($AB60,兵法相关参数!$C$3:$AL$3,0)),INDEX(兵法相关参数!$C$12:$AL$15,AM$15,MATCH($AB60,兵法相关参数!$C$3:$AL$3,0))),0)+IFERROR(AI60*IF($E60="将领",INDEX(兵法相关参数!$C$4:$AL$7,AM$15,MATCH($AG60,兵法相关参数!$C$3:$AL$3,0)),INDEX(兵法相关参数!$C$12:$AL$15,AM$15,MATCH($AG60,兵法相关参数!$C$3:$AL$3,0))),0)</f>
        <v>0</v>
      </c>
      <c r="AN60" s="146">
        <f>IFERROR(AE60*IF($E60="将领",INDEX(兵法相关参数!$C$4:$AL$7,AN$15,MATCH($AB60,兵法相关参数!$C$3:$AL$3,0)),INDEX(兵法相关参数!$C$12:$AL$15,AN$15,MATCH($AB60,兵法相关参数!$C$3:$AL$3,0))),0)+IFERROR(AJ60*IF($E60="将领",INDEX(兵法相关参数!$C$4:$AL$7,AN$15,MATCH($AG60,兵法相关参数!$C$3:$AL$3,0)),INDEX(兵法相关参数!$C$12:$AL$15,AN$15,MATCH($AG60,兵法相关参数!$C$3:$AL$3,0))),0)</f>
        <v>0</v>
      </c>
      <c r="AO60" s="146">
        <f>IFERROR(AF60*IF($E60="将领",INDEX(兵法相关参数!$C$4:$AL$7,AL$15,MATCH($AB60,兵法相关参数!$C$3:$AL$3,0)),INDEX(兵法相关参数!$C$12:$AL$15,AO$15,MATCH($AB60,兵法相关参数!$C$3:$AL$3,0))),0)+IFERROR(AK60*IF($E60="将领",INDEX(兵法相关参数!$C$4:$AL$7,AL$15,MATCH($AG60,兵法相关参数!$C$3:$AL$3,0)),INDEX(兵法相关参数!$C$12:$AL$15,AO$15,MATCH($AG60,兵法相关参数!$C$3:$AL$3,0))),0)</f>
        <v>0</v>
      </c>
      <c r="AP60" s="27"/>
      <c r="AQ60" s="151">
        <f t="shared" si="12"/>
        <v>30005</v>
      </c>
      <c r="AR60" s="161">
        <f t="shared" si="12"/>
        <v>0</v>
      </c>
      <c r="AS60" s="163" t="str">
        <f t="shared" si="7"/>
        <v>蓝</v>
      </c>
      <c r="AT60" s="153">
        <f t="shared" si="8"/>
        <v>3</v>
      </c>
      <c r="AU60" s="39" t="str">
        <f>IF(IF(L60="","",AQ60&amp;AT60)=AU59,"",IF(MOD(COUNTIF($AQ$1:AQ60,AQ60),3)=1,"",IF(L60="","",AQ60&amp;AT60)))</f>
        <v/>
      </c>
      <c r="AV60" s="166" t="str">
        <f t="shared" si="13"/>
        <v/>
      </c>
      <c r="AW60" s="166" t="str">
        <f t="shared" si="14"/>
        <v/>
      </c>
      <c r="AX60" s="15" t="str">
        <f>IF(MOD(COUNTIF($AQ$1:AQ60,AQ60),3)=1,"",IF(M60="","",AT60+1))</f>
        <v/>
      </c>
      <c r="AY60" s="15" t="str">
        <f t="shared" si="9"/>
        <v/>
      </c>
      <c r="AZ60" s="166" t="str">
        <f t="shared" si="15"/>
        <v/>
      </c>
      <c r="BA60" s="166" t="str">
        <f t="shared" si="16"/>
        <v/>
      </c>
      <c r="BB60" s="15" t="str">
        <f>IF(MOD(COUNTIF($AQ$1:AQ60,AQ60),3)=1,"",IF(N60="","",AX60+1))</f>
        <v/>
      </c>
      <c r="BC60" s="15" t="str">
        <f t="shared" si="10"/>
        <v/>
      </c>
      <c r="BD60" s="166" t="str">
        <f t="shared" si="17"/>
        <v/>
      </c>
      <c r="BE60" s="166" t="str">
        <f t="shared" si="18"/>
        <v/>
      </c>
      <c r="BF60" s="15"/>
      <c r="BG60" s="15"/>
      <c r="BH60" s="170" t="str">
        <f t="shared" si="11"/>
        <v>自身生命低于{0}%时，对自身朝向方向扇形范围造成自身攻击力 {1}%武力伤害，如果自己血量低于目标血量额外造成自身攻击力 {2}%武力伤害。</v>
      </c>
    </row>
    <row r="61" spans="1:60" ht="12" customHeight="1">
      <c r="A61" s="261"/>
      <c r="B61" s="260"/>
      <c r="C61" s="257"/>
      <c r="D61" s="257"/>
      <c r="E61" s="179"/>
      <c r="F61" s="179"/>
      <c r="G61" s="179"/>
      <c r="H61" s="179"/>
      <c r="I61" s="179"/>
      <c r="J61" s="257"/>
      <c r="K61" s="257"/>
      <c r="L61" s="182"/>
      <c r="M61" s="179"/>
      <c r="N61" s="179"/>
      <c r="O61" s="182"/>
      <c r="P61" s="179"/>
      <c r="Q61" s="179"/>
      <c r="R61" s="179"/>
      <c r="S61" s="179"/>
      <c r="T61" s="179"/>
      <c r="U61" s="179"/>
      <c r="V61" s="179"/>
      <c r="W61" s="179"/>
      <c r="X61" s="179"/>
      <c r="Y61" s="179"/>
      <c r="Z61" s="179"/>
      <c r="AA61" s="179"/>
      <c r="AB61" s="44"/>
      <c r="AC61" s="189"/>
      <c r="AD61" s="189"/>
      <c r="AE61" s="189"/>
      <c r="AF61" s="189"/>
      <c r="AG61" s="92"/>
      <c r="AH61" s="189"/>
      <c r="AI61" s="189"/>
      <c r="AJ61" s="189"/>
      <c r="AK61" s="189"/>
      <c r="AL61" s="146">
        <f>IFERROR(AC61*IF($E61="将领",INDEX(兵法相关参数!$C$4:$AL$7,AL$15,MATCH($AB61,兵法相关参数!$C$3:$AL$3,0)),INDEX(兵法相关参数!$C$12:$AL$15,AL$15,MATCH($AB61,兵法相关参数!$C$3:$AL$3,0))),0)+IFERROR(AH61*IF($E61="将领",INDEX(兵法相关参数!$C$4:$AL$7,AL$15,MATCH($AG61,兵法相关参数!$C$3:$AL$3,0)),INDEX(兵法相关参数!$C$12:$AL$15,AL$15,MATCH($AG61,兵法相关参数!$C$3:$AL$3,0))),0)</f>
        <v>0</v>
      </c>
      <c r="AM61" s="146">
        <f>IFERROR(AD61*IF($E61="将领",INDEX(兵法相关参数!$C$4:$AL$7,AM$15,MATCH($AB61,兵法相关参数!$C$3:$AL$3,0)),INDEX(兵法相关参数!$C$12:$AL$15,AM$15,MATCH($AB61,兵法相关参数!$C$3:$AL$3,0))),0)+IFERROR(AI61*IF($E61="将领",INDEX(兵法相关参数!$C$4:$AL$7,AM$15,MATCH($AG61,兵法相关参数!$C$3:$AL$3,0)),INDEX(兵法相关参数!$C$12:$AL$15,AM$15,MATCH($AG61,兵法相关参数!$C$3:$AL$3,0))),0)</f>
        <v>0</v>
      </c>
      <c r="AN61" s="146">
        <f>IFERROR(AE61*IF($E61="将领",INDEX(兵法相关参数!$C$4:$AL$7,AN$15,MATCH($AB61,兵法相关参数!$C$3:$AL$3,0)),INDEX(兵法相关参数!$C$12:$AL$15,AN$15,MATCH($AB61,兵法相关参数!$C$3:$AL$3,0))),0)+IFERROR(AJ61*IF($E61="将领",INDEX(兵法相关参数!$C$4:$AL$7,AN$15,MATCH($AG61,兵法相关参数!$C$3:$AL$3,0)),INDEX(兵法相关参数!$C$12:$AL$15,AN$15,MATCH($AG61,兵法相关参数!$C$3:$AL$3,0))),0)</f>
        <v>0</v>
      </c>
      <c r="AO61" s="146">
        <f>IFERROR(AF61*IF($E61="将领",INDEX(兵法相关参数!$C$4:$AL$7,AL$15,MATCH($AB61,兵法相关参数!$C$3:$AL$3,0)),INDEX(兵法相关参数!$C$12:$AL$15,AO$15,MATCH($AB61,兵法相关参数!$C$3:$AL$3,0))),0)+IFERROR(AK61*IF($E61="将领",INDEX(兵法相关参数!$C$4:$AL$7,AL$15,MATCH($AG61,兵法相关参数!$C$3:$AL$3,0)),INDEX(兵法相关参数!$C$12:$AL$15,AO$15,MATCH($AG61,兵法相关参数!$C$3:$AL$3,0))),0)</f>
        <v>0</v>
      </c>
      <c r="AP61" s="43"/>
      <c r="AQ61" s="152">
        <f t="shared" si="12"/>
        <v>30005</v>
      </c>
      <c r="AR61" s="162">
        <f t="shared" si="12"/>
        <v>0</v>
      </c>
      <c r="AS61" s="163" t="str">
        <f t="shared" si="7"/>
        <v>蓝</v>
      </c>
      <c r="AT61" s="153">
        <f t="shared" si="8"/>
        <v>3</v>
      </c>
      <c r="AU61" s="39" t="str">
        <f>IF(IF(L61="","",AQ61&amp;AT61)=AU60,"",IF(MOD(COUNTIF($AQ$1:AQ61,AQ61),3)=1,"",IF(L61="","",AQ61&amp;AT61)))</f>
        <v/>
      </c>
      <c r="AV61" s="166" t="str">
        <f t="shared" si="13"/>
        <v/>
      </c>
      <c r="AW61" s="166" t="str">
        <f t="shared" si="14"/>
        <v/>
      </c>
      <c r="AX61" s="15" t="str">
        <f>IF(MOD(COUNTIF($AQ$1:AQ61,AQ61),3)=1,"",IF(M61="","",AT61+1))</f>
        <v/>
      </c>
      <c r="AY61" s="15" t="str">
        <f t="shared" si="9"/>
        <v/>
      </c>
      <c r="AZ61" s="166" t="str">
        <f t="shared" si="15"/>
        <v/>
      </c>
      <c r="BA61" s="166" t="str">
        <f t="shared" si="16"/>
        <v/>
      </c>
      <c r="BB61" s="15" t="str">
        <f>IF(MOD(COUNTIF($AQ$1:AQ61,AQ61),3)=1,"",IF(N61="","",AX61+1))</f>
        <v/>
      </c>
      <c r="BC61" s="15" t="str">
        <f t="shared" si="10"/>
        <v/>
      </c>
      <c r="BD61" s="166" t="str">
        <f t="shared" si="17"/>
        <v/>
      </c>
      <c r="BE61" s="166" t="str">
        <f t="shared" si="18"/>
        <v/>
      </c>
      <c r="BF61" s="15"/>
      <c r="BG61" s="15"/>
      <c r="BH61" s="170" t="str">
        <f t="shared" si="11"/>
        <v>自身生命低于{0}%时，对自身朝向方向扇形范围造成自身攻击力 {1}%武力伤害，如果自己血量低于目标血量额外造成自身攻击力 {2}%武力伤害。</v>
      </c>
    </row>
    <row r="62" spans="1:60" ht="12" customHeight="1">
      <c r="A62" s="261" t="s">
        <v>449</v>
      </c>
      <c r="B62" s="258" t="s">
        <v>854</v>
      </c>
      <c r="C62" s="255" t="s">
        <v>12</v>
      </c>
      <c r="D62" s="255" t="s">
        <v>695</v>
      </c>
      <c r="E62" s="11"/>
      <c r="F62" s="11"/>
      <c r="G62" s="11"/>
      <c r="H62" s="11"/>
      <c r="I62" s="11"/>
      <c r="J62" s="11" t="s">
        <v>468</v>
      </c>
      <c r="K62" s="11" t="s">
        <v>469</v>
      </c>
      <c r="L62" s="181" t="s">
        <v>621</v>
      </c>
      <c r="M62" s="11" t="s">
        <v>771</v>
      </c>
      <c r="N62" s="11" t="s">
        <v>855</v>
      </c>
      <c r="O62" s="183" t="s">
        <v>52</v>
      </c>
      <c r="P62" s="3" t="s">
        <v>57</v>
      </c>
      <c r="Q62" s="11" t="s">
        <v>60</v>
      </c>
      <c r="R62" s="11" t="s">
        <v>61</v>
      </c>
      <c r="S62" s="184" t="s">
        <v>670</v>
      </c>
      <c r="T62" s="184"/>
      <c r="U62" s="184"/>
      <c r="V62" s="184"/>
      <c r="W62" s="3" t="s">
        <v>223</v>
      </c>
      <c r="X62" s="3" t="s">
        <v>224</v>
      </c>
      <c r="Y62" s="3" t="s">
        <v>225</v>
      </c>
      <c r="Z62" s="3" t="s">
        <v>226</v>
      </c>
      <c r="AA62" s="1"/>
      <c r="AB62" s="15"/>
      <c r="AC62" s="187" t="s">
        <v>227</v>
      </c>
      <c r="AD62" s="187" t="s">
        <v>228</v>
      </c>
      <c r="AE62" s="187" t="s">
        <v>229</v>
      </c>
      <c r="AF62" s="187" t="s">
        <v>230</v>
      </c>
      <c r="AG62" s="96"/>
      <c r="AH62" s="187" t="s">
        <v>227</v>
      </c>
      <c r="AI62" s="187" t="s">
        <v>228</v>
      </c>
      <c r="AJ62" s="187" t="s">
        <v>229</v>
      </c>
      <c r="AK62" s="187" t="s">
        <v>230</v>
      </c>
      <c r="AL62" s="146">
        <f>IFERROR(AC62*IF($E62="将领",INDEX(兵法相关参数!$C$4:$AL$7,AL$15,MATCH($AB62,兵法相关参数!$C$3:$AL$3,0)),INDEX(兵法相关参数!$C$12:$AL$15,AL$15,MATCH($AB62,兵法相关参数!$C$3:$AL$3,0))),0)+IFERROR(AH62*IF($E62="将领",INDEX(兵法相关参数!$C$4:$AL$7,AL$15,MATCH($AG62,兵法相关参数!$C$3:$AL$3,0)),INDEX(兵法相关参数!$C$12:$AL$15,AL$15,MATCH($AG62,兵法相关参数!$C$3:$AL$3,0))),0)</f>
        <v>0</v>
      </c>
      <c r="AM62" s="146">
        <f>IFERROR(AD62*IF($E62="将领",INDEX(兵法相关参数!$C$4:$AL$7,AM$15,MATCH($AB62,兵法相关参数!$C$3:$AL$3,0)),INDEX(兵法相关参数!$C$12:$AL$15,AM$15,MATCH($AB62,兵法相关参数!$C$3:$AL$3,0))),0)+IFERROR(AI62*IF($E62="将领",INDEX(兵法相关参数!$C$4:$AL$7,AM$15,MATCH($AG62,兵法相关参数!$C$3:$AL$3,0)),INDEX(兵法相关参数!$C$12:$AL$15,AM$15,MATCH($AG62,兵法相关参数!$C$3:$AL$3,0))),0)</f>
        <v>0</v>
      </c>
      <c r="AN62" s="146">
        <f>IFERROR(AE62*IF($E62="将领",INDEX(兵法相关参数!$C$4:$AL$7,AN$15,MATCH($AB62,兵法相关参数!$C$3:$AL$3,0)),INDEX(兵法相关参数!$C$12:$AL$15,AN$15,MATCH($AB62,兵法相关参数!$C$3:$AL$3,0))),0)+IFERROR(AJ62*IF($E62="将领",INDEX(兵法相关参数!$C$4:$AL$7,AN$15,MATCH($AG62,兵法相关参数!$C$3:$AL$3,0)),INDEX(兵法相关参数!$C$12:$AL$15,AN$15,MATCH($AG62,兵法相关参数!$C$3:$AL$3,0))),0)</f>
        <v>0</v>
      </c>
      <c r="AO62" s="146">
        <f>IFERROR(AF62*IF($E62="将领",INDEX(兵法相关参数!$C$4:$AL$7,AL$15,MATCH($AB62,兵法相关参数!$C$3:$AL$3,0)),INDEX(兵法相关参数!$C$12:$AL$15,AO$15,MATCH($AB62,兵法相关参数!$C$3:$AL$3,0))),0)+IFERROR(AK62*IF($E62="将领",INDEX(兵法相关参数!$C$4:$AL$7,AL$15,MATCH($AG62,兵法相关参数!$C$3:$AL$3,0)),INDEX(兵法相关参数!$C$12:$AL$15,AO$15,MATCH($AG62,兵法相关参数!$C$3:$AL$3,0))),0)</f>
        <v>0</v>
      </c>
      <c r="AP62" s="43"/>
      <c r="AQ62" s="154">
        <v>30301</v>
      </c>
      <c r="AR62" s="160">
        <f>IF(D62="直接伤害",1,0)</f>
        <v>0</v>
      </c>
      <c r="AS62" s="163" t="str">
        <f t="shared" si="7"/>
        <v>橙</v>
      </c>
      <c r="AT62" s="153">
        <f t="shared" si="8"/>
        <v>1</v>
      </c>
      <c r="AU62" s="39" t="str">
        <f>IF(IF(L62="","",AQ62&amp;AT62)=AU61,"",IF(MOD(COUNTIF($AQ$1:AQ62,AQ62),3)=1,"",IF(L62="","",AQ62&amp;AT62)))</f>
        <v/>
      </c>
      <c r="AV62" s="166" t="str">
        <f t="shared" si="13"/>
        <v/>
      </c>
      <c r="AW62" s="166" t="str">
        <f t="shared" si="14"/>
        <v/>
      </c>
      <c r="AX62" s="15" t="str">
        <f>IF(MOD(COUNTIF($AQ$1:AQ62,AQ62),3)=1,"",IF(M62="","",AT62+1))</f>
        <v/>
      </c>
      <c r="AY62" s="15" t="str">
        <f t="shared" si="9"/>
        <v/>
      </c>
      <c r="AZ62" s="166" t="str">
        <f t="shared" si="15"/>
        <v/>
      </c>
      <c r="BA62" s="166" t="str">
        <f t="shared" si="16"/>
        <v/>
      </c>
      <c r="BB62" s="15" t="str">
        <f>IF(MOD(COUNTIF($AQ$1:AQ62,AQ62),3)=1,"",IF(N62="","",AX62+1))</f>
        <v/>
      </c>
      <c r="BC62" s="15" t="str">
        <f t="shared" si="10"/>
        <v/>
      </c>
      <c r="BD62" s="166" t="str">
        <f t="shared" si="17"/>
        <v/>
      </c>
      <c r="BE62" s="166" t="str">
        <f t="shared" si="18"/>
        <v/>
      </c>
      <c r="BF62" s="15"/>
      <c r="BG62" s="15"/>
      <c r="BH62" s="170" t="str">
        <f t="shared" si="11"/>
        <v>开场时增加三个部队{0}攻击速度，持续{1}秒，同时受到增益的武将降低{2}%回怒</v>
      </c>
    </row>
    <row r="63" spans="1:60" ht="12" customHeight="1">
      <c r="A63" s="261"/>
      <c r="B63" s="259"/>
      <c r="C63" s="256"/>
      <c r="D63" s="256"/>
      <c r="E63" s="179" t="s">
        <v>22</v>
      </c>
      <c r="F63" s="141"/>
      <c r="G63" s="141">
        <v>1</v>
      </c>
      <c r="H63" s="141"/>
      <c r="I63" s="141"/>
      <c r="J63" s="255">
        <f>SUMPRODUCT(LARGE(AL63:AO63*F63:I63+AL64:AO64*F64:I64+AL66:AO66*F66:I66+AL67:AO67*F67:I67+AL69:AO69*F69:I69+AL70:AO70*F70:I70,1))</f>
        <v>4.3115066746977817</v>
      </c>
      <c r="K63" s="255">
        <f>INDEX($J$17:$J$200,MATCH(C62,$C$17:$C$200,0),1)</f>
        <v>4.3116392160975536</v>
      </c>
      <c r="L63" s="12">
        <v>140</v>
      </c>
      <c r="M63" s="10">
        <v>30</v>
      </c>
      <c r="N63" s="203">
        <f>-L63/(100+L63)</f>
        <v>-0.58333333333333337</v>
      </c>
      <c r="O63" s="81">
        <f>1/1.4*1.15</f>
        <v>0.8214285714285714</v>
      </c>
      <c r="P63" s="44">
        <v>0</v>
      </c>
      <c r="Q63" s="10">
        <v>0</v>
      </c>
      <c r="R63" s="10">
        <v>3</v>
      </c>
      <c r="S63" s="44">
        <f>M63-10</f>
        <v>20</v>
      </c>
      <c r="T63" s="44"/>
      <c r="U63" s="44"/>
      <c r="V63" s="24"/>
      <c r="W63" s="23">
        <f>$L$63/100*效果范围削减($R63)*$O63</f>
        <v>2.8169132042006542</v>
      </c>
      <c r="X63" s="23">
        <f>$L$63/100*效果范围削减($R63)*$O63</f>
        <v>2.8169132042006542</v>
      </c>
      <c r="Y63" s="23">
        <f>$L$63/100*效果范围削减($R63)*$O63</f>
        <v>2.8169132042006542</v>
      </c>
      <c r="Z63" s="23">
        <f>$L$63/100*效果范围削减($R63)*$O63</f>
        <v>2.8169132042006542</v>
      </c>
      <c r="AA63" s="22"/>
      <c r="AB63" s="44" t="s">
        <v>96</v>
      </c>
      <c r="AC63" s="92">
        <f>辅助效用($P63,$S63,AC$15,"输出转换",标准系数,"指定将领",W63)</f>
        <v>2.1642415004630426</v>
      </c>
      <c r="AD63" s="92">
        <f>辅助效用($P63,$S63,AD$15,"输出转换",标准系数,"指定将领",X63)</f>
        <v>2.5880165965178881</v>
      </c>
      <c r="AE63" s="92">
        <f>辅助效用($P63,$S63,AE$15,"输出转换",标准系数,"指定将领",Y63)</f>
        <v>4.5272456571003659</v>
      </c>
      <c r="AF63" s="92">
        <f>辅助效用($P63,$S63,AF$15,"输出转换",标准系数,"指定将领",Z63)</f>
        <v>4.514163523875018</v>
      </c>
      <c r="AG63" s="92" t="s">
        <v>51</v>
      </c>
      <c r="AH63" s="188">
        <f>IF($Q63=0,0,持续效用($P63,$Q63,AH$15,$E63))</f>
        <v>0</v>
      </c>
      <c r="AI63" s="188">
        <f>IF($Q63=0,0,持续效用($P63,$Q63,AI$15,$E63))</f>
        <v>0</v>
      </c>
      <c r="AJ63" s="188">
        <f>IF($Q63=0,0,持续效用($P63,$Q63,AJ$15,$E63))</f>
        <v>0</v>
      </c>
      <c r="AK63" s="188">
        <f>IF($Q63=0,0,持续效用($P63,$Q63,AK$15,$E63))</f>
        <v>0</v>
      </c>
      <c r="AL63" s="146">
        <f>IFERROR(AC63*IF($E63="将领",INDEX(兵法相关参数!$C$4:$AL$7,AL$15,MATCH($AB63,兵法相关参数!$C$3:$AL$3,0)),INDEX(兵法相关参数!$C$12:$AL$15,AL$15,MATCH($AB63,兵法相关参数!$C$3:$AL$3,0))),0)+IFERROR(AH63*IF($E63="将领",INDEX(兵法相关参数!$C$4:$AL$7,AL$15,MATCH($AG63,兵法相关参数!$C$3:$AL$3,0)),INDEX(兵法相关参数!$C$12:$AL$15,AL$15,MATCH($AG63,兵法相关参数!$C$3:$AL$3,0))),0)</f>
        <v>2.0047969694145005</v>
      </c>
      <c r="AM63" s="146">
        <f>IFERROR(AD63*IF($E63="将领",INDEX(兵法相关参数!$C$4:$AL$7,AM$15,MATCH($AB63,兵法相关参数!$C$3:$AL$3,0)),INDEX(兵法相关参数!$C$12:$AL$15,AM$15,MATCH($AB63,兵法相关参数!$C$3:$AL$3,0))),0)+IFERROR(AI63*IF($E63="将领",INDEX(兵法相关参数!$C$4:$AL$7,AM$15,MATCH($AG63,兵法相关参数!$C$3:$AL$3,0)),INDEX(兵法相关参数!$C$12:$AL$15,AM$15,MATCH($AG63,兵法相关参数!$C$3:$AL$3,0))),0)</f>
        <v>2.2927275699009262</v>
      </c>
      <c r="AN63" s="146">
        <f>IFERROR(AE63*IF($E63="将领",INDEX(兵法相关参数!$C$4:$AL$7,AN$15,MATCH($AB63,兵法相关参数!$C$3:$AL$3,0)),INDEX(兵法相关参数!$C$12:$AL$15,AN$15,MATCH($AB63,兵法相关参数!$C$3:$AL$3,0))),0)+IFERROR(AJ63*IF($E63="将领",INDEX(兵法相关参数!$C$4:$AL$7,AN$15,MATCH($AG63,兵法相关参数!$C$3:$AL$3,0)),INDEX(兵法相关参数!$C$12:$AL$15,AN$15,MATCH($AG63,兵法相关参数!$C$3:$AL$3,0))),0)</f>
        <v>4.1233618746104037</v>
      </c>
      <c r="AO63" s="146">
        <f>IFERROR(AF63*IF($E63="将领",INDEX(兵法相关参数!$C$4:$AL$7,AL$15,MATCH($AB63,兵法相关参数!$C$3:$AL$3,0)),INDEX(兵法相关参数!$C$12:$AL$15,AO$15,MATCH($AB63,兵法相关参数!$C$3:$AL$3,0))),0)+IFERROR(AK63*IF($E63="将领",INDEX(兵法相关参数!$C$4:$AL$7,AL$15,MATCH($AG63,兵法相关参数!$C$3:$AL$3,0)),INDEX(兵法相关参数!$C$12:$AL$15,AO$15,MATCH($AG63,兵法相关参数!$C$3:$AL$3,0))),0)</f>
        <v>4.1815949607148104</v>
      </c>
      <c r="AP63" s="43"/>
      <c r="AQ63" s="151">
        <f t="shared" si="12"/>
        <v>30301</v>
      </c>
      <c r="AR63" s="161">
        <f t="shared" si="12"/>
        <v>0</v>
      </c>
      <c r="AS63" s="163" t="str">
        <f t="shared" si="7"/>
        <v>橙</v>
      </c>
      <c r="AT63" s="153">
        <f t="shared" si="8"/>
        <v>1</v>
      </c>
      <c r="AU63" s="39" t="str">
        <f>IF(IF(L63="","",AQ63&amp;AT63)=AU62,"",IF(MOD(COUNTIF($AQ$1:AQ63,AQ63),3)=1,"",IF(L63="","",AQ63&amp;AT63)))</f>
        <v>303011</v>
      </c>
      <c r="AV63" s="166">
        <f t="shared" si="13"/>
        <v>33.299999999999997</v>
      </c>
      <c r="AW63" s="166">
        <f t="shared" si="14"/>
        <v>3.1</v>
      </c>
      <c r="AX63" s="15">
        <f>IF(MOD(COUNTIF($AQ$1:AQ63,AQ63),3)=1,"",IF(M63="","",AT63+1))</f>
        <v>2</v>
      </c>
      <c r="AY63" s="15" t="str">
        <f t="shared" si="9"/>
        <v>303012</v>
      </c>
      <c r="AZ63" s="166">
        <f t="shared" si="15"/>
        <v>30</v>
      </c>
      <c r="BA63" s="166">
        <f t="shared" si="16"/>
        <v>0</v>
      </c>
      <c r="BB63" s="15">
        <f>IF(MOD(COUNTIF($AQ$1:AQ63,AQ63),3)=1,"",IF(N63="","",AX63+1))</f>
        <v>3</v>
      </c>
      <c r="BC63" s="15" t="str">
        <f t="shared" si="10"/>
        <v>303013</v>
      </c>
      <c r="BD63" s="166">
        <f t="shared" si="17"/>
        <v>-0.13900000000000001</v>
      </c>
      <c r="BE63" s="166">
        <f t="shared" si="18"/>
        <v>-1.2999999999999999E-2</v>
      </c>
      <c r="BF63" s="15"/>
      <c r="BG63" s="15"/>
      <c r="BH63" s="170" t="str">
        <f t="shared" si="11"/>
        <v>开场时增加三个部队{0}攻击速度，持续{1}秒，同时受到增益的武将降低{2}%回怒</v>
      </c>
    </row>
    <row r="64" spans="1:60" ht="12" customHeight="1">
      <c r="A64" s="261"/>
      <c r="B64" s="259"/>
      <c r="C64" s="256"/>
      <c r="D64" s="257"/>
      <c r="E64" s="179" t="s">
        <v>22</v>
      </c>
      <c r="F64" s="141"/>
      <c r="G64" s="141">
        <v>1</v>
      </c>
      <c r="H64" s="141"/>
      <c r="I64" s="141"/>
      <c r="J64" s="256"/>
      <c r="K64" s="256"/>
      <c r="L64" s="12">
        <f>L63</f>
        <v>140</v>
      </c>
      <c r="M64" s="10">
        <f>M63</f>
        <v>30</v>
      </c>
      <c r="N64" s="10"/>
      <c r="O64" s="81">
        <f>100%/1.25</f>
        <v>0.8</v>
      </c>
      <c r="P64" s="44">
        <v>0</v>
      </c>
      <c r="Q64" s="10">
        <v>0</v>
      </c>
      <c r="R64" s="10">
        <f>R63</f>
        <v>3</v>
      </c>
      <c r="S64" s="44">
        <f>M64-10</f>
        <v>20</v>
      </c>
      <c r="T64" s="24"/>
      <c r="U64" s="24"/>
      <c r="V64" s="24"/>
      <c r="W64" s="23">
        <f>$L$64/100*效果范围削减($R64)*$O64</f>
        <v>2.7434285119171591</v>
      </c>
      <c r="X64" s="23">
        <f>$L$64/100*效果范围削减($R64)*$O64</f>
        <v>2.7434285119171591</v>
      </c>
      <c r="Y64" s="23">
        <f>$L$64/100*效果范围削减($R64)*$O64</f>
        <v>2.7434285119171591</v>
      </c>
      <c r="Z64" s="23">
        <f>$L$64/100*效果范围削减($R64)*$O64</f>
        <v>2.7434285119171591</v>
      </c>
      <c r="AA64" s="24"/>
      <c r="AB64" s="44" t="s">
        <v>96</v>
      </c>
      <c r="AC64" s="92">
        <f>辅助效用($P64,$S64,AC$15,"输出转换",标准系数,"指定士兵",W64)</f>
        <v>1.0239029641657502</v>
      </c>
      <c r="AD64" s="92">
        <f>辅助效用($P64,$S64,AD$15,"输出转换",标准系数,"指定士兵",X64)</f>
        <v>2.2787852758902165</v>
      </c>
      <c r="AE64" s="92">
        <f>辅助效用($P64,$S64,AE$15,"输出转换",标准系数,"指定士兵",Y64)</f>
        <v>5.4442708234577752</v>
      </c>
      <c r="AF64" s="92">
        <f>辅助效用($P64,$S64,AF$15,"输出转换",标准系数,"指定士兵",Z64)</f>
        <v>4.1251307781706545</v>
      </c>
      <c r="AG64" s="92"/>
      <c r="AH64" s="188"/>
      <c r="AI64" s="188"/>
      <c r="AJ64" s="188"/>
      <c r="AK64" s="188"/>
      <c r="AL64" s="146">
        <f>IFERROR(AC64*IF($E64="将领",INDEX(兵法相关参数!$C$4:$AL$7,AL$15,MATCH($AB64,兵法相关参数!$C$3:$AL$3,0)),INDEX(兵法相关参数!$C$12:$AL$15,AL$15,MATCH($AB64,兵法相关参数!$C$3:$AL$3,0))),0)+IFERROR(AH64*IF($E64="将领",INDEX(兵法相关参数!$C$4:$AL$7,AL$15,MATCH($AG64,兵法相关参数!$C$3:$AL$3,0)),INDEX(兵法相关参数!$C$12:$AL$15,AL$15,MATCH($AG64,兵法相关参数!$C$3:$AL$3,0))),0)</f>
        <v>0.9484697336664315</v>
      </c>
      <c r="AM64" s="146">
        <f>IFERROR(AD64*IF($E64="将领",INDEX(兵法相关参数!$C$4:$AL$7,AM$15,MATCH($AB64,兵法相关参数!$C$3:$AL$3,0)),INDEX(兵法相关参数!$C$12:$AL$15,AM$15,MATCH($AB64,兵法相关参数!$C$3:$AL$3,0))),0)+IFERROR(AI64*IF($E64="将领",INDEX(兵法相关参数!$C$4:$AL$7,AM$15,MATCH($AG64,兵法相关参数!$C$3:$AL$3,0)),INDEX(兵法相关参数!$C$12:$AL$15,AM$15,MATCH($AG64,兵法相关参数!$C$3:$AL$3,0))),0)</f>
        <v>2.018779104796856</v>
      </c>
      <c r="AN64" s="146">
        <f>IFERROR(AE64*IF($E64="将领",INDEX(兵法相关参数!$C$4:$AL$7,AN$15,MATCH($AB64,兵法相关参数!$C$3:$AL$3,0)),INDEX(兵法相关参数!$C$12:$AL$15,AN$15,MATCH($AB64,兵法相关参数!$C$3:$AL$3,0))),0)+IFERROR(AJ64*IF($E64="将领",INDEX(兵法相关参数!$C$4:$AL$7,AN$15,MATCH($AG64,兵法相关参数!$C$3:$AL$3,0)),INDEX(兵法相关参数!$C$12:$AL$15,AN$15,MATCH($AG64,兵法相关参数!$C$3:$AL$3,0))),0)</f>
        <v>4.9585775654324973</v>
      </c>
      <c r="AO64" s="146">
        <f>IFERROR(AF64*IF($E64="将领",INDEX(兵法相关参数!$C$4:$AL$7,AL$15,MATCH($AB64,兵法相关参数!$C$3:$AL$3,0)),INDEX(兵法相关参数!$C$12:$AL$15,AO$15,MATCH($AB64,兵法相关参数!$C$3:$AL$3,0))),0)+IFERROR(AK64*IF($E64="将领",INDEX(兵法相关参数!$C$4:$AL$7,AL$15,MATCH($AG64,兵法相关参数!$C$3:$AL$3,0)),INDEX(兵法相关参数!$C$12:$AL$15,AO$15,MATCH($AG64,兵法相关参数!$C$3:$AL$3,0))),0)</f>
        <v>3.8212231309424665</v>
      </c>
      <c r="AP64" s="43"/>
      <c r="AQ64" s="151">
        <f t="shared" si="12"/>
        <v>30301</v>
      </c>
      <c r="AR64" s="162">
        <f t="shared" si="12"/>
        <v>0</v>
      </c>
      <c r="AS64" s="163" t="str">
        <f t="shared" si="7"/>
        <v>橙</v>
      </c>
      <c r="AT64" s="153">
        <f t="shared" si="8"/>
        <v>1</v>
      </c>
      <c r="AU64" s="39" t="str">
        <f>IF(IF(L64="","",AQ64&amp;AT64)=AU63,"",IF(MOD(COUNTIF($AQ$1:AQ64,AQ64),3)=1,"",IF(L64="","",AQ64&amp;AT64)))</f>
        <v/>
      </c>
      <c r="AV64" s="166" t="str">
        <f t="shared" si="13"/>
        <v/>
      </c>
      <c r="AW64" s="166" t="str">
        <f t="shared" si="14"/>
        <v/>
      </c>
      <c r="AX64" s="15">
        <f>IF(MOD(COUNTIF($AQ$1:AQ64,AQ64),3)=1,"",IF(M64="","",AT64+1))</f>
        <v>2</v>
      </c>
      <c r="AY64" s="15" t="str">
        <f t="shared" si="9"/>
        <v/>
      </c>
      <c r="AZ64" s="166" t="str">
        <f t="shared" si="15"/>
        <v/>
      </c>
      <c r="BA64" s="166" t="str">
        <f t="shared" si="16"/>
        <v/>
      </c>
      <c r="BB64" s="15" t="str">
        <f>IF(MOD(COUNTIF($AQ$1:AQ64,AQ64),3)=1,"",IF(N64="","",AX64+1))</f>
        <v/>
      </c>
      <c r="BC64" s="15" t="str">
        <f t="shared" si="10"/>
        <v/>
      </c>
      <c r="BD64" s="166" t="str">
        <f t="shared" si="17"/>
        <v/>
      </c>
      <c r="BE64" s="166" t="str">
        <f t="shared" si="18"/>
        <v/>
      </c>
      <c r="BF64" s="15"/>
      <c r="BG64" s="15"/>
      <c r="BH64" s="170" t="str">
        <f t="shared" si="11"/>
        <v>开场时增加三个部队{0}攻击速度，持续{1}秒，同时受到增益的武将降低{2}%回怒</v>
      </c>
    </row>
    <row r="65" spans="1:60" ht="12" customHeight="1">
      <c r="A65" s="261"/>
      <c r="B65" s="259"/>
      <c r="C65" s="256"/>
      <c r="D65" s="255"/>
      <c r="E65" s="11"/>
      <c r="F65" s="11"/>
      <c r="G65" s="11"/>
      <c r="H65" s="11"/>
      <c r="I65" s="11"/>
      <c r="J65" s="256"/>
      <c r="K65" s="256"/>
      <c r="L65" s="181"/>
      <c r="M65" s="11"/>
      <c r="N65" s="11"/>
      <c r="O65" s="183"/>
      <c r="P65" s="3"/>
      <c r="Q65" s="11"/>
      <c r="R65" s="11"/>
      <c r="S65" s="184"/>
      <c r="T65" s="184"/>
      <c r="U65" s="184"/>
      <c r="V65" s="184"/>
      <c r="W65" s="3"/>
      <c r="X65" s="3"/>
      <c r="Y65" s="3"/>
      <c r="Z65" s="3"/>
      <c r="AA65" s="1"/>
      <c r="AB65" s="15"/>
      <c r="AC65" s="187"/>
      <c r="AD65" s="187"/>
      <c r="AE65" s="187"/>
      <c r="AF65" s="187"/>
      <c r="AG65" s="96"/>
      <c r="AH65" s="187"/>
      <c r="AI65" s="187"/>
      <c r="AJ65" s="187"/>
      <c r="AK65" s="187"/>
      <c r="AL65" s="146">
        <f>IFERROR(AC65*IF($E65="将领",INDEX(兵法相关参数!$C$4:$AL$7,AL$15,MATCH($AB65,兵法相关参数!$C$3:$AL$3,0)),INDEX(兵法相关参数!$C$12:$AL$15,AL$15,MATCH($AB65,兵法相关参数!$C$3:$AL$3,0))),0)+IFERROR(AH65*IF($E65="将领",INDEX(兵法相关参数!$C$4:$AL$7,AL$15,MATCH($AG65,兵法相关参数!$C$3:$AL$3,0)),INDEX(兵法相关参数!$C$12:$AL$15,AL$15,MATCH($AG65,兵法相关参数!$C$3:$AL$3,0))),0)</f>
        <v>0</v>
      </c>
      <c r="AM65" s="146">
        <f>IFERROR(AD65*IF($E65="将领",INDEX(兵法相关参数!$C$4:$AL$7,AM$15,MATCH($AB65,兵法相关参数!$C$3:$AL$3,0)),INDEX(兵法相关参数!$C$12:$AL$15,AM$15,MATCH($AB65,兵法相关参数!$C$3:$AL$3,0))),0)+IFERROR(AI65*IF($E65="将领",INDEX(兵法相关参数!$C$4:$AL$7,AM$15,MATCH($AG65,兵法相关参数!$C$3:$AL$3,0)),INDEX(兵法相关参数!$C$12:$AL$15,AM$15,MATCH($AG65,兵法相关参数!$C$3:$AL$3,0))),0)</f>
        <v>0</v>
      </c>
      <c r="AN65" s="146">
        <f>IFERROR(AE65*IF($E65="将领",INDEX(兵法相关参数!$C$4:$AL$7,AN$15,MATCH($AB65,兵法相关参数!$C$3:$AL$3,0)),INDEX(兵法相关参数!$C$12:$AL$15,AN$15,MATCH($AB65,兵法相关参数!$C$3:$AL$3,0))),0)+IFERROR(AJ65*IF($E65="将领",INDEX(兵法相关参数!$C$4:$AL$7,AN$15,MATCH($AG65,兵法相关参数!$C$3:$AL$3,0)),INDEX(兵法相关参数!$C$12:$AL$15,AN$15,MATCH($AG65,兵法相关参数!$C$3:$AL$3,0))),0)</f>
        <v>0</v>
      </c>
      <c r="AO65" s="146">
        <f>IFERROR(AF65*IF($E65="将领",INDEX(兵法相关参数!$C$4:$AL$7,AL$15,MATCH($AB65,兵法相关参数!$C$3:$AL$3,0)),INDEX(兵法相关参数!$C$12:$AL$15,AO$15,MATCH($AB65,兵法相关参数!$C$3:$AL$3,0))),0)+IFERROR(AK65*IF($E65="将领",INDEX(兵法相关参数!$C$4:$AL$7,AL$15,MATCH($AG65,兵法相关参数!$C$3:$AL$3,0)),INDEX(兵法相关参数!$C$12:$AL$15,AO$15,MATCH($AG65,兵法相关参数!$C$3:$AL$3,0))),0)</f>
        <v>0</v>
      </c>
      <c r="AP65" s="43"/>
      <c r="AQ65" s="151">
        <f t="shared" si="12"/>
        <v>30301</v>
      </c>
      <c r="AR65" s="160">
        <f>IF(D65="直接伤害",1,0)</f>
        <v>0</v>
      </c>
      <c r="AS65" s="163" t="str">
        <f t="shared" si="7"/>
        <v>橙</v>
      </c>
      <c r="AT65" s="153">
        <f t="shared" si="8"/>
        <v>1</v>
      </c>
      <c r="AU65" s="39" t="str">
        <f>IF(IF(L65="","",AQ65&amp;AT65)=AU64,"",IF(MOD(COUNTIF($AQ$1:AQ65,AQ65),3)=1,"",IF(L65="","",AQ65&amp;AT65)))</f>
        <v/>
      </c>
      <c r="AV65" s="166" t="str">
        <f t="shared" si="13"/>
        <v/>
      </c>
      <c r="AW65" s="166" t="str">
        <f t="shared" si="14"/>
        <v/>
      </c>
      <c r="AX65" s="15" t="str">
        <f>IF(MOD(COUNTIF($AQ$1:AQ65,AQ65),3)=1,"",IF(M65="","",AT65+1))</f>
        <v/>
      </c>
      <c r="AY65" s="15" t="str">
        <f t="shared" si="9"/>
        <v/>
      </c>
      <c r="AZ65" s="166" t="str">
        <f t="shared" si="15"/>
        <v/>
      </c>
      <c r="BA65" s="166" t="str">
        <f t="shared" si="16"/>
        <v/>
      </c>
      <c r="BB65" s="15" t="str">
        <f>IF(MOD(COUNTIF($AQ$1:AQ65,AQ65),3)=1,"",IF(N65="","",AX65+1))</f>
        <v/>
      </c>
      <c r="BC65" s="15" t="str">
        <f t="shared" si="10"/>
        <v/>
      </c>
      <c r="BD65" s="166" t="str">
        <f t="shared" si="17"/>
        <v/>
      </c>
      <c r="BE65" s="166" t="str">
        <f t="shared" si="18"/>
        <v/>
      </c>
      <c r="BF65" s="15"/>
      <c r="BG65" s="15"/>
      <c r="BH65" s="170" t="str">
        <f t="shared" si="11"/>
        <v>开场时增加三个部队{0}攻击速度，持续{1}秒，同时受到增益的武将降低{2}%回怒</v>
      </c>
    </row>
    <row r="66" spans="1:60" ht="12" customHeight="1">
      <c r="A66" s="261"/>
      <c r="B66" s="259"/>
      <c r="C66" s="256"/>
      <c r="D66" s="256"/>
      <c r="E66" s="179"/>
      <c r="F66" s="141"/>
      <c r="G66" s="141"/>
      <c r="H66" s="141"/>
      <c r="I66" s="141"/>
      <c r="J66" s="256"/>
      <c r="K66" s="256"/>
      <c r="L66" s="81"/>
      <c r="M66" s="10"/>
      <c r="N66" s="10"/>
      <c r="O66" s="81"/>
      <c r="P66" s="44"/>
      <c r="Q66" s="10"/>
      <c r="R66" s="10"/>
      <c r="S66" s="44"/>
      <c r="T66" s="44"/>
      <c r="U66" s="44"/>
      <c r="V66" s="24"/>
      <c r="W66" s="23"/>
      <c r="X66" s="23"/>
      <c r="Y66" s="23"/>
      <c r="Z66" s="23"/>
      <c r="AA66" s="22"/>
      <c r="AB66" s="44"/>
      <c r="AC66" s="92"/>
      <c r="AD66" s="92"/>
      <c r="AE66" s="92"/>
      <c r="AF66" s="92"/>
      <c r="AG66" s="92"/>
      <c r="AH66" s="92"/>
      <c r="AI66" s="92"/>
      <c r="AJ66" s="92"/>
      <c r="AK66" s="92"/>
      <c r="AL66" s="146">
        <f>IFERROR(AC66*IF($E66="将领",INDEX(兵法相关参数!$C$4:$AL$7,AL$15,MATCH($AB66,兵法相关参数!$C$3:$AL$3,0)),INDEX(兵法相关参数!$C$12:$AL$15,AL$15,MATCH($AB66,兵法相关参数!$C$3:$AL$3,0))),0)+IFERROR(AH66*IF($E66="将领",INDEX(兵法相关参数!$C$4:$AL$7,AL$15,MATCH($AG66,兵法相关参数!$C$3:$AL$3,0)),INDEX(兵法相关参数!$C$12:$AL$15,AL$15,MATCH($AG66,兵法相关参数!$C$3:$AL$3,0))),0)</f>
        <v>0</v>
      </c>
      <c r="AM66" s="146">
        <f>IFERROR(AD66*IF($E66="将领",INDEX(兵法相关参数!$C$4:$AL$7,AM$15,MATCH($AB66,兵法相关参数!$C$3:$AL$3,0)),INDEX(兵法相关参数!$C$12:$AL$15,AM$15,MATCH($AB66,兵法相关参数!$C$3:$AL$3,0))),0)+IFERROR(AI66*IF($E66="将领",INDEX(兵法相关参数!$C$4:$AL$7,AM$15,MATCH($AG66,兵法相关参数!$C$3:$AL$3,0)),INDEX(兵法相关参数!$C$12:$AL$15,AM$15,MATCH($AG66,兵法相关参数!$C$3:$AL$3,0))),0)</f>
        <v>0</v>
      </c>
      <c r="AN66" s="146">
        <f>IFERROR(AE66*IF($E66="将领",INDEX(兵法相关参数!$C$4:$AL$7,AN$15,MATCH($AB66,兵法相关参数!$C$3:$AL$3,0)),INDEX(兵法相关参数!$C$12:$AL$15,AN$15,MATCH($AB66,兵法相关参数!$C$3:$AL$3,0))),0)+IFERROR(AJ66*IF($E66="将领",INDEX(兵法相关参数!$C$4:$AL$7,AN$15,MATCH($AG66,兵法相关参数!$C$3:$AL$3,0)),INDEX(兵法相关参数!$C$12:$AL$15,AN$15,MATCH($AG66,兵法相关参数!$C$3:$AL$3,0))),0)</f>
        <v>0</v>
      </c>
      <c r="AO66" s="146">
        <f>IFERROR(AF66*IF($E66="将领",INDEX(兵法相关参数!$C$4:$AL$7,AL$15,MATCH($AB66,兵法相关参数!$C$3:$AL$3,0)),INDEX(兵法相关参数!$C$12:$AL$15,AO$15,MATCH($AB66,兵法相关参数!$C$3:$AL$3,0))),0)+IFERROR(AK66*IF($E66="将领",INDEX(兵法相关参数!$C$4:$AL$7,AL$15,MATCH($AG66,兵法相关参数!$C$3:$AL$3,0)),INDEX(兵法相关参数!$C$12:$AL$15,AO$15,MATCH($AG66,兵法相关参数!$C$3:$AL$3,0))),0)</f>
        <v>0</v>
      </c>
      <c r="AP66" s="43"/>
      <c r="AQ66" s="151">
        <f t="shared" si="12"/>
        <v>30301</v>
      </c>
      <c r="AR66" s="161">
        <f t="shared" si="12"/>
        <v>0</v>
      </c>
      <c r="AS66" s="163" t="str">
        <f t="shared" si="7"/>
        <v>橙</v>
      </c>
      <c r="AT66" s="153">
        <f t="shared" si="8"/>
        <v>1</v>
      </c>
      <c r="AU66" s="39" t="str">
        <f>IF(IF(L66="","",AQ66&amp;AT66)=AU65,"",IF(MOD(COUNTIF($AQ$1:AQ66,AQ66),3)=1,"",IF(L66="","",AQ66&amp;AT66)))</f>
        <v/>
      </c>
      <c r="AV66" s="166" t="str">
        <f t="shared" si="13"/>
        <v/>
      </c>
      <c r="AW66" s="166" t="str">
        <f t="shared" si="14"/>
        <v/>
      </c>
      <c r="AX66" s="15" t="str">
        <f>IF(MOD(COUNTIF($AQ$1:AQ66,AQ66),3)=1,"",IF(M66="","",AT66+1))</f>
        <v/>
      </c>
      <c r="AY66" s="15" t="str">
        <f t="shared" si="9"/>
        <v/>
      </c>
      <c r="AZ66" s="166" t="str">
        <f t="shared" si="15"/>
        <v/>
      </c>
      <c r="BA66" s="166" t="str">
        <f t="shared" si="16"/>
        <v/>
      </c>
      <c r="BB66" s="15" t="str">
        <f>IF(MOD(COUNTIF($AQ$1:AQ66,AQ66),3)=1,"",IF(N66="","",AX66+1))</f>
        <v/>
      </c>
      <c r="BC66" s="15" t="str">
        <f t="shared" si="10"/>
        <v/>
      </c>
      <c r="BD66" s="166" t="str">
        <f t="shared" si="17"/>
        <v/>
      </c>
      <c r="BE66" s="166" t="str">
        <f t="shared" si="18"/>
        <v/>
      </c>
      <c r="BF66" s="15"/>
      <c r="BG66" s="15"/>
      <c r="BH66" s="170" t="str">
        <f t="shared" si="11"/>
        <v>开场时增加三个部队{0}攻击速度，持续{1}秒，同时受到增益的武将降低{2}%回怒</v>
      </c>
    </row>
    <row r="67" spans="1:60" ht="12" customHeight="1">
      <c r="A67" s="261"/>
      <c r="B67" s="259"/>
      <c r="C67" s="256"/>
      <c r="D67" s="257"/>
      <c r="E67" s="179"/>
      <c r="F67" s="141"/>
      <c r="G67" s="141"/>
      <c r="H67" s="141"/>
      <c r="I67" s="141"/>
      <c r="J67" s="256"/>
      <c r="K67" s="256"/>
      <c r="L67" s="81"/>
      <c r="M67" s="10"/>
      <c r="N67" s="10"/>
      <c r="O67" s="81"/>
      <c r="P67" s="44"/>
      <c r="Q67" s="10"/>
      <c r="R67" s="10"/>
      <c r="S67" s="44"/>
      <c r="T67" s="24"/>
      <c r="U67" s="24"/>
      <c r="V67" s="24"/>
      <c r="W67" s="23"/>
      <c r="X67" s="23"/>
      <c r="Y67" s="23"/>
      <c r="Z67" s="23"/>
      <c r="AA67" s="24"/>
      <c r="AB67" s="44"/>
      <c r="AC67" s="92"/>
      <c r="AD67" s="92"/>
      <c r="AE67" s="92"/>
      <c r="AF67" s="92"/>
      <c r="AG67" s="92"/>
      <c r="AH67" s="188"/>
      <c r="AI67" s="188"/>
      <c r="AJ67" s="188"/>
      <c r="AK67" s="188"/>
      <c r="AL67" s="146">
        <f>IFERROR(AC67*IF($E67="将领",INDEX(兵法相关参数!$C$4:$AL$7,AL$15,MATCH($AB67,兵法相关参数!$C$3:$AL$3,0)),INDEX(兵法相关参数!$C$12:$AL$15,AL$15,MATCH($AB67,兵法相关参数!$C$3:$AL$3,0))),0)+IFERROR(AH67*IF($E67="将领",INDEX(兵法相关参数!$C$4:$AL$7,AL$15,MATCH($AG67,兵法相关参数!$C$3:$AL$3,0)),INDEX(兵法相关参数!$C$12:$AL$15,AL$15,MATCH($AG67,兵法相关参数!$C$3:$AL$3,0))),0)</f>
        <v>0</v>
      </c>
      <c r="AM67" s="146">
        <f>IFERROR(AD67*IF($E67="将领",INDEX(兵法相关参数!$C$4:$AL$7,AM$15,MATCH($AB67,兵法相关参数!$C$3:$AL$3,0)),INDEX(兵法相关参数!$C$12:$AL$15,AM$15,MATCH($AB67,兵法相关参数!$C$3:$AL$3,0))),0)+IFERROR(AI67*IF($E67="将领",INDEX(兵法相关参数!$C$4:$AL$7,AM$15,MATCH($AG67,兵法相关参数!$C$3:$AL$3,0)),INDEX(兵法相关参数!$C$12:$AL$15,AM$15,MATCH($AG67,兵法相关参数!$C$3:$AL$3,0))),0)</f>
        <v>0</v>
      </c>
      <c r="AN67" s="146">
        <f>IFERROR(AE67*IF($E67="将领",INDEX(兵法相关参数!$C$4:$AL$7,AN$15,MATCH($AB67,兵法相关参数!$C$3:$AL$3,0)),INDEX(兵法相关参数!$C$12:$AL$15,AN$15,MATCH($AB67,兵法相关参数!$C$3:$AL$3,0))),0)+IFERROR(AJ67*IF($E67="将领",INDEX(兵法相关参数!$C$4:$AL$7,AN$15,MATCH($AG67,兵法相关参数!$C$3:$AL$3,0)),INDEX(兵法相关参数!$C$12:$AL$15,AN$15,MATCH($AG67,兵法相关参数!$C$3:$AL$3,0))),0)</f>
        <v>0</v>
      </c>
      <c r="AO67" s="146">
        <f>IFERROR(AF67*IF($E67="将领",INDEX(兵法相关参数!$C$4:$AL$7,AL$15,MATCH($AB67,兵法相关参数!$C$3:$AL$3,0)),INDEX(兵法相关参数!$C$12:$AL$15,AO$15,MATCH($AB67,兵法相关参数!$C$3:$AL$3,0))),0)+IFERROR(AK67*IF($E67="将领",INDEX(兵法相关参数!$C$4:$AL$7,AL$15,MATCH($AG67,兵法相关参数!$C$3:$AL$3,0)),INDEX(兵法相关参数!$C$12:$AL$15,AO$15,MATCH($AG67,兵法相关参数!$C$3:$AL$3,0))),0)</f>
        <v>0</v>
      </c>
      <c r="AP67" s="43"/>
      <c r="AQ67" s="151">
        <f t="shared" si="12"/>
        <v>30301</v>
      </c>
      <c r="AR67" s="162">
        <f t="shared" si="12"/>
        <v>0</v>
      </c>
      <c r="AS67" s="163" t="str">
        <f t="shared" si="7"/>
        <v>橙</v>
      </c>
      <c r="AT67" s="153">
        <f t="shared" si="8"/>
        <v>1</v>
      </c>
      <c r="AU67" s="39" t="str">
        <f>IF(IF(L67="","",AQ67&amp;AT67)=AU66,"",IF(MOD(COUNTIF($AQ$1:AQ67,AQ67),3)=1,"",IF(L67="","",AQ67&amp;AT67)))</f>
        <v/>
      </c>
      <c r="AV67" s="166" t="str">
        <f t="shared" si="13"/>
        <v/>
      </c>
      <c r="AW67" s="166" t="str">
        <f t="shared" si="14"/>
        <v/>
      </c>
      <c r="AX67" s="15" t="str">
        <f>IF(MOD(COUNTIF($AQ$1:AQ67,AQ67),3)=1,"",IF(M67="","",AT67+1))</f>
        <v/>
      </c>
      <c r="AY67" s="15" t="str">
        <f t="shared" si="9"/>
        <v/>
      </c>
      <c r="AZ67" s="166" t="str">
        <f t="shared" si="15"/>
        <v/>
      </c>
      <c r="BA67" s="166" t="str">
        <f t="shared" si="16"/>
        <v/>
      </c>
      <c r="BB67" s="15" t="str">
        <f>IF(MOD(COUNTIF($AQ$1:AQ67,AQ67),3)=1,"",IF(N67="","",AX67+1))</f>
        <v/>
      </c>
      <c r="BC67" s="15" t="str">
        <f t="shared" si="10"/>
        <v/>
      </c>
      <c r="BD67" s="166" t="str">
        <f t="shared" si="17"/>
        <v/>
      </c>
      <c r="BE67" s="166" t="str">
        <f t="shared" si="18"/>
        <v/>
      </c>
      <c r="BF67" s="15"/>
      <c r="BG67" s="15"/>
      <c r="BH67" s="170" t="str">
        <f t="shared" si="11"/>
        <v>开场时增加三个部队{0}攻击速度，持续{1}秒，同时受到增益的武将降低{2}%回怒</v>
      </c>
    </row>
    <row r="68" spans="1:60" ht="12" customHeight="1">
      <c r="A68" s="261"/>
      <c r="B68" s="259"/>
      <c r="C68" s="256"/>
      <c r="D68" s="255"/>
      <c r="E68" s="179"/>
      <c r="F68" s="179"/>
      <c r="G68" s="179"/>
      <c r="H68" s="179"/>
      <c r="I68" s="179"/>
      <c r="J68" s="256"/>
      <c r="K68" s="256"/>
      <c r="L68" s="182"/>
      <c r="M68" s="179"/>
      <c r="N68" s="179"/>
      <c r="O68" s="182"/>
      <c r="P68" s="179"/>
      <c r="Q68" s="179"/>
      <c r="R68" s="179"/>
      <c r="S68" s="179"/>
      <c r="T68" s="179"/>
      <c r="U68" s="179"/>
      <c r="V68" s="179"/>
      <c r="W68" s="179"/>
      <c r="X68" s="179"/>
      <c r="Y68" s="179"/>
      <c r="Z68" s="179"/>
      <c r="AA68" s="179"/>
      <c r="AB68" s="44"/>
      <c r="AC68" s="189"/>
      <c r="AD68" s="189"/>
      <c r="AE68" s="189"/>
      <c r="AF68" s="189"/>
      <c r="AG68" s="92"/>
      <c r="AH68" s="189"/>
      <c r="AI68" s="189"/>
      <c r="AJ68" s="189"/>
      <c r="AK68" s="189"/>
      <c r="AL68" s="146">
        <f>IFERROR(AC68*IF($E68="将领",INDEX(兵法相关参数!$C$4:$AL$7,AL$15,MATCH($AB68,兵法相关参数!$C$3:$AL$3,0)),INDEX(兵法相关参数!$C$12:$AL$15,AL$15,MATCH($AB68,兵法相关参数!$C$3:$AL$3,0))),0)+IFERROR(AH68*IF($E68="将领",INDEX(兵法相关参数!$C$4:$AL$7,AL$15,MATCH($AG68,兵法相关参数!$C$3:$AL$3,0)),INDEX(兵法相关参数!$C$12:$AL$15,AL$15,MATCH($AG68,兵法相关参数!$C$3:$AL$3,0))),0)</f>
        <v>0</v>
      </c>
      <c r="AM68" s="146">
        <f>IFERROR(AD68*IF($E68="将领",INDEX(兵法相关参数!$C$4:$AL$7,AM$15,MATCH($AB68,兵法相关参数!$C$3:$AL$3,0)),INDEX(兵法相关参数!$C$12:$AL$15,AM$15,MATCH($AB68,兵法相关参数!$C$3:$AL$3,0))),0)+IFERROR(AI68*IF($E68="将领",INDEX(兵法相关参数!$C$4:$AL$7,AM$15,MATCH($AG68,兵法相关参数!$C$3:$AL$3,0)),INDEX(兵法相关参数!$C$12:$AL$15,AM$15,MATCH($AG68,兵法相关参数!$C$3:$AL$3,0))),0)</f>
        <v>0</v>
      </c>
      <c r="AN68" s="146">
        <f>IFERROR(AE68*IF($E68="将领",INDEX(兵法相关参数!$C$4:$AL$7,AN$15,MATCH($AB68,兵法相关参数!$C$3:$AL$3,0)),INDEX(兵法相关参数!$C$12:$AL$15,AN$15,MATCH($AB68,兵法相关参数!$C$3:$AL$3,0))),0)+IFERROR(AJ68*IF($E68="将领",INDEX(兵法相关参数!$C$4:$AL$7,AN$15,MATCH($AG68,兵法相关参数!$C$3:$AL$3,0)),INDEX(兵法相关参数!$C$12:$AL$15,AN$15,MATCH($AG68,兵法相关参数!$C$3:$AL$3,0))),0)</f>
        <v>0</v>
      </c>
      <c r="AO68" s="146">
        <f>IFERROR(AF68*IF($E68="将领",INDEX(兵法相关参数!$C$4:$AL$7,AL$15,MATCH($AB68,兵法相关参数!$C$3:$AL$3,0)),INDEX(兵法相关参数!$C$12:$AL$15,AO$15,MATCH($AB68,兵法相关参数!$C$3:$AL$3,0))),0)+IFERROR(AK68*IF($E68="将领",INDEX(兵法相关参数!$C$4:$AL$7,AL$15,MATCH($AG68,兵法相关参数!$C$3:$AL$3,0)),INDEX(兵法相关参数!$C$12:$AL$15,AO$15,MATCH($AG68,兵法相关参数!$C$3:$AL$3,0))),0)</f>
        <v>0</v>
      </c>
      <c r="AP68" s="43"/>
      <c r="AQ68" s="151">
        <f t="shared" si="12"/>
        <v>30301</v>
      </c>
      <c r="AR68" s="160">
        <f>IF(D68="直接伤害",1,0)</f>
        <v>0</v>
      </c>
      <c r="AS68" s="163" t="str">
        <f t="shared" si="7"/>
        <v>橙</v>
      </c>
      <c r="AT68" s="153">
        <f t="shared" si="8"/>
        <v>1</v>
      </c>
      <c r="AU68" s="39" t="str">
        <f>IF(IF(L68="","",AQ68&amp;AT68)=AU67,"",IF(MOD(COUNTIF($AQ$1:AQ68,AQ68),3)=1,"",IF(L68="","",AQ68&amp;AT68)))</f>
        <v/>
      </c>
      <c r="AV68" s="166" t="str">
        <f t="shared" si="13"/>
        <v/>
      </c>
      <c r="AW68" s="166" t="str">
        <f t="shared" si="14"/>
        <v/>
      </c>
      <c r="AX68" s="15" t="str">
        <f>IF(MOD(COUNTIF($AQ$1:AQ68,AQ68),3)=1,"",IF(M68="","",AT68+1))</f>
        <v/>
      </c>
      <c r="AY68" s="15" t="str">
        <f t="shared" si="9"/>
        <v/>
      </c>
      <c r="AZ68" s="166" t="str">
        <f t="shared" si="15"/>
        <v/>
      </c>
      <c r="BA68" s="166" t="str">
        <f t="shared" si="16"/>
        <v/>
      </c>
      <c r="BB68" s="15" t="str">
        <f>IF(MOD(COUNTIF($AQ$1:AQ68,AQ68),3)=1,"",IF(N68="","",AX68+1))</f>
        <v/>
      </c>
      <c r="BC68" s="15" t="str">
        <f t="shared" si="10"/>
        <v/>
      </c>
      <c r="BD68" s="166" t="str">
        <f t="shared" si="17"/>
        <v/>
      </c>
      <c r="BE68" s="166" t="str">
        <f t="shared" si="18"/>
        <v/>
      </c>
      <c r="BF68" s="15"/>
      <c r="BG68" s="15"/>
      <c r="BH68" s="170" t="str">
        <f t="shared" si="11"/>
        <v>开场时增加三个部队{0}攻击速度，持续{1}秒，同时受到增益的武将降低{2}%回怒</v>
      </c>
    </row>
    <row r="69" spans="1:60" ht="12" customHeight="1">
      <c r="A69" s="261"/>
      <c r="B69" s="259"/>
      <c r="C69" s="256"/>
      <c r="D69" s="256"/>
      <c r="E69" s="179"/>
      <c r="F69" s="179"/>
      <c r="G69" s="179"/>
      <c r="H69" s="179"/>
      <c r="I69" s="179"/>
      <c r="J69" s="256"/>
      <c r="K69" s="256"/>
      <c r="L69" s="182"/>
      <c r="M69" s="179"/>
      <c r="N69" s="179"/>
      <c r="O69" s="182"/>
      <c r="P69" s="179"/>
      <c r="Q69" s="179"/>
      <c r="R69" s="179"/>
      <c r="S69" s="179"/>
      <c r="T69" s="179"/>
      <c r="U69" s="179"/>
      <c r="V69" s="179"/>
      <c r="W69" s="179"/>
      <c r="X69" s="179"/>
      <c r="Y69" s="179"/>
      <c r="Z69" s="179"/>
      <c r="AA69" s="179"/>
      <c r="AB69" s="44"/>
      <c r="AC69" s="189"/>
      <c r="AD69" s="189"/>
      <c r="AE69" s="189"/>
      <c r="AF69" s="189"/>
      <c r="AG69" s="92"/>
      <c r="AH69" s="189"/>
      <c r="AI69" s="189"/>
      <c r="AJ69" s="189"/>
      <c r="AK69" s="189"/>
      <c r="AL69" s="146">
        <f>IFERROR(AC69*IF($E69="将领",INDEX(兵法相关参数!$C$4:$AL$7,AL$15,MATCH($AB69,兵法相关参数!$C$3:$AL$3,0)),INDEX(兵法相关参数!$C$12:$AL$15,AL$15,MATCH($AB69,兵法相关参数!$C$3:$AL$3,0))),0)+IFERROR(AH69*IF($E69="将领",INDEX(兵法相关参数!$C$4:$AL$7,AL$15,MATCH($AG69,兵法相关参数!$C$3:$AL$3,0)),INDEX(兵法相关参数!$C$12:$AL$15,AL$15,MATCH($AG69,兵法相关参数!$C$3:$AL$3,0))),0)</f>
        <v>0</v>
      </c>
      <c r="AM69" s="146">
        <f>IFERROR(AD69*IF($E69="将领",INDEX(兵法相关参数!$C$4:$AL$7,AM$15,MATCH($AB69,兵法相关参数!$C$3:$AL$3,0)),INDEX(兵法相关参数!$C$12:$AL$15,AM$15,MATCH($AB69,兵法相关参数!$C$3:$AL$3,0))),0)+IFERROR(AI69*IF($E69="将领",INDEX(兵法相关参数!$C$4:$AL$7,AM$15,MATCH($AG69,兵法相关参数!$C$3:$AL$3,0)),INDEX(兵法相关参数!$C$12:$AL$15,AM$15,MATCH($AG69,兵法相关参数!$C$3:$AL$3,0))),0)</f>
        <v>0</v>
      </c>
      <c r="AN69" s="146">
        <f>IFERROR(AE69*IF($E69="将领",INDEX(兵法相关参数!$C$4:$AL$7,AN$15,MATCH($AB69,兵法相关参数!$C$3:$AL$3,0)),INDEX(兵法相关参数!$C$12:$AL$15,AN$15,MATCH($AB69,兵法相关参数!$C$3:$AL$3,0))),0)+IFERROR(AJ69*IF($E69="将领",INDEX(兵法相关参数!$C$4:$AL$7,AN$15,MATCH($AG69,兵法相关参数!$C$3:$AL$3,0)),INDEX(兵法相关参数!$C$12:$AL$15,AN$15,MATCH($AG69,兵法相关参数!$C$3:$AL$3,0))),0)</f>
        <v>0</v>
      </c>
      <c r="AO69" s="146">
        <f>IFERROR(AF69*IF($E69="将领",INDEX(兵法相关参数!$C$4:$AL$7,AL$15,MATCH($AB69,兵法相关参数!$C$3:$AL$3,0)),INDEX(兵法相关参数!$C$12:$AL$15,AO$15,MATCH($AB69,兵法相关参数!$C$3:$AL$3,0))),0)+IFERROR(AK69*IF($E69="将领",INDEX(兵法相关参数!$C$4:$AL$7,AL$15,MATCH($AG69,兵法相关参数!$C$3:$AL$3,0)),INDEX(兵法相关参数!$C$12:$AL$15,AO$15,MATCH($AG69,兵法相关参数!$C$3:$AL$3,0))),0)</f>
        <v>0</v>
      </c>
      <c r="AP69" s="27"/>
      <c r="AQ69" s="151">
        <f t="shared" si="12"/>
        <v>30301</v>
      </c>
      <c r="AR69" s="161">
        <f t="shared" si="12"/>
        <v>0</v>
      </c>
      <c r="AS69" s="163" t="str">
        <f t="shared" si="7"/>
        <v>橙</v>
      </c>
      <c r="AT69" s="153">
        <f t="shared" si="8"/>
        <v>1</v>
      </c>
      <c r="AU69" s="39" t="str">
        <f>IF(IF(L69="","",AQ69&amp;AT69)=AU68,"",IF(MOD(COUNTIF($AQ$1:AQ69,AQ69),3)=1,"",IF(L69="","",AQ69&amp;AT69)))</f>
        <v/>
      </c>
      <c r="AV69" s="166" t="str">
        <f t="shared" si="13"/>
        <v/>
      </c>
      <c r="AW69" s="166" t="str">
        <f t="shared" si="14"/>
        <v/>
      </c>
      <c r="AX69" s="15" t="str">
        <f>IF(MOD(COUNTIF($AQ$1:AQ69,AQ69),3)=1,"",IF(M69="","",AT69+1))</f>
        <v/>
      </c>
      <c r="AY69" s="15" t="str">
        <f t="shared" si="9"/>
        <v/>
      </c>
      <c r="AZ69" s="166" t="str">
        <f t="shared" si="15"/>
        <v/>
      </c>
      <c r="BA69" s="166" t="str">
        <f t="shared" si="16"/>
        <v/>
      </c>
      <c r="BB69" s="15" t="str">
        <f>IF(MOD(COUNTIF($AQ$1:AQ69,AQ69),3)=1,"",IF(N69="","",AX69+1))</f>
        <v/>
      </c>
      <c r="BC69" s="15" t="str">
        <f t="shared" si="10"/>
        <v/>
      </c>
      <c r="BD69" s="166" t="str">
        <f t="shared" si="17"/>
        <v/>
      </c>
      <c r="BE69" s="166" t="str">
        <f t="shared" si="18"/>
        <v/>
      </c>
      <c r="BF69" s="15"/>
      <c r="BG69" s="15"/>
      <c r="BH69" s="170" t="str">
        <f t="shared" si="11"/>
        <v>开场时增加三个部队{0}攻击速度，持续{1}秒，同时受到增益的武将降低{2}%回怒</v>
      </c>
    </row>
    <row r="70" spans="1:60" ht="12" customHeight="1">
      <c r="A70" s="261"/>
      <c r="B70" s="260"/>
      <c r="C70" s="257"/>
      <c r="D70" s="257"/>
      <c r="E70" s="179"/>
      <c r="F70" s="179"/>
      <c r="G70" s="179"/>
      <c r="H70" s="179"/>
      <c r="I70" s="179"/>
      <c r="J70" s="257"/>
      <c r="K70" s="257"/>
      <c r="L70" s="182"/>
      <c r="M70" s="179"/>
      <c r="N70" s="179"/>
      <c r="O70" s="182"/>
      <c r="P70" s="179"/>
      <c r="Q70" s="179"/>
      <c r="R70" s="179"/>
      <c r="S70" s="179"/>
      <c r="T70" s="179"/>
      <c r="U70" s="179"/>
      <c r="V70" s="179"/>
      <c r="W70" s="179"/>
      <c r="X70" s="179"/>
      <c r="Y70" s="179"/>
      <c r="Z70" s="179"/>
      <c r="AA70" s="179"/>
      <c r="AB70" s="44"/>
      <c r="AC70" s="189"/>
      <c r="AD70" s="189"/>
      <c r="AE70" s="189"/>
      <c r="AF70" s="189"/>
      <c r="AG70" s="92"/>
      <c r="AH70" s="189"/>
      <c r="AI70" s="189"/>
      <c r="AJ70" s="189"/>
      <c r="AK70" s="189"/>
      <c r="AL70" s="146">
        <f>IFERROR(AC70*IF($E70="将领",INDEX(兵法相关参数!$C$4:$AL$7,AL$15,MATCH($AB70,兵法相关参数!$C$3:$AL$3,0)),INDEX(兵法相关参数!$C$12:$AL$15,AL$15,MATCH($AB70,兵法相关参数!$C$3:$AL$3,0))),0)+IFERROR(AH70*IF($E70="将领",INDEX(兵法相关参数!$C$4:$AL$7,AL$15,MATCH($AG70,兵法相关参数!$C$3:$AL$3,0)),INDEX(兵法相关参数!$C$12:$AL$15,AL$15,MATCH($AG70,兵法相关参数!$C$3:$AL$3,0))),0)</f>
        <v>0</v>
      </c>
      <c r="AM70" s="146">
        <f>IFERROR(AD70*IF($E70="将领",INDEX(兵法相关参数!$C$4:$AL$7,AM$15,MATCH($AB70,兵法相关参数!$C$3:$AL$3,0)),INDEX(兵法相关参数!$C$12:$AL$15,AM$15,MATCH($AB70,兵法相关参数!$C$3:$AL$3,0))),0)+IFERROR(AI70*IF($E70="将领",INDEX(兵法相关参数!$C$4:$AL$7,AM$15,MATCH($AG70,兵法相关参数!$C$3:$AL$3,0)),INDEX(兵法相关参数!$C$12:$AL$15,AM$15,MATCH($AG70,兵法相关参数!$C$3:$AL$3,0))),0)</f>
        <v>0</v>
      </c>
      <c r="AN70" s="146">
        <f>IFERROR(AE70*IF($E70="将领",INDEX(兵法相关参数!$C$4:$AL$7,AN$15,MATCH($AB70,兵法相关参数!$C$3:$AL$3,0)),INDEX(兵法相关参数!$C$12:$AL$15,AN$15,MATCH($AB70,兵法相关参数!$C$3:$AL$3,0))),0)+IFERROR(AJ70*IF($E70="将领",INDEX(兵法相关参数!$C$4:$AL$7,AN$15,MATCH($AG70,兵法相关参数!$C$3:$AL$3,0)),INDEX(兵法相关参数!$C$12:$AL$15,AN$15,MATCH($AG70,兵法相关参数!$C$3:$AL$3,0))),0)</f>
        <v>0</v>
      </c>
      <c r="AO70" s="146">
        <f>IFERROR(AF70*IF($E70="将领",INDEX(兵法相关参数!$C$4:$AL$7,AL$15,MATCH($AB70,兵法相关参数!$C$3:$AL$3,0)),INDEX(兵法相关参数!$C$12:$AL$15,AO$15,MATCH($AB70,兵法相关参数!$C$3:$AL$3,0))),0)+IFERROR(AK70*IF($E70="将领",INDEX(兵法相关参数!$C$4:$AL$7,AL$15,MATCH($AG70,兵法相关参数!$C$3:$AL$3,0)),INDEX(兵法相关参数!$C$12:$AL$15,AO$15,MATCH($AG70,兵法相关参数!$C$3:$AL$3,0))),0)</f>
        <v>0</v>
      </c>
      <c r="AP70" s="42"/>
      <c r="AQ70" s="152">
        <f t="shared" si="12"/>
        <v>30301</v>
      </c>
      <c r="AR70" s="162">
        <f t="shared" si="12"/>
        <v>0</v>
      </c>
      <c r="AS70" s="163" t="str">
        <f t="shared" si="7"/>
        <v>橙</v>
      </c>
      <c r="AT70" s="153">
        <f t="shared" si="8"/>
        <v>1</v>
      </c>
      <c r="AU70" s="39" t="str">
        <f>IF(IF(L70="","",AQ70&amp;AT70)=AU69,"",IF(MOD(COUNTIF($AQ$1:AQ70,AQ70),3)=1,"",IF(L70="","",AQ70&amp;AT70)))</f>
        <v/>
      </c>
      <c r="AV70" s="166" t="str">
        <f t="shared" si="13"/>
        <v/>
      </c>
      <c r="AW70" s="166" t="str">
        <f t="shared" si="14"/>
        <v/>
      </c>
      <c r="AX70" s="15" t="str">
        <f>IF(MOD(COUNTIF($AQ$1:AQ70,AQ70),3)=1,"",IF(M70="","",AT70+1))</f>
        <v/>
      </c>
      <c r="AY70" s="15" t="str">
        <f t="shared" si="9"/>
        <v/>
      </c>
      <c r="AZ70" s="166" t="str">
        <f t="shared" si="15"/>
        <v/>
      </c>
      <c r="BA70" s="166" t="str">
        <f t="shared" si="16"/>
        <v/>
      </c>
      <c r="BB70" s="15" t="str">
        <f>IF(MOD(COUNTIF($AQ$1:AQ70,AQ70),3)=1,"",IF(N70="","",AX70+1))</f>
        <v/>
      </c>
      <c r="BC70" s="15" t="str">
        <f t="shared" si="10"/>
        <v/>
      </c>
      <c r="BD70" s="166" t="str">
        <f t="shared" si="17"/>
        <v/>
      </c>
      <c r="BE70" s="166" t="str">
        <f t="shared" si="18"/>
        <v/>
      </c>
      <c r="BF70" s="15"/>
      <c r="BG70" s="15"/>
      <c r="BH70" s="170" t="str">
        <f t="shared" si="11"/>
        <v>开场时增加三个部队{0}攻击速度，持续{1}秒，同时受到增益的武将降低{2}%回怒</v>
      </c>
    </row>
    <row r="71" spans="1:60" ht="12" customHeight="1">
      <c r="A71" s="261" t="s">
        <v>450</v>
      </c>
      <c r="B71" s="258" t="s">
        <v>841</v>
      </c>
      <c r="C71" s="255" t="s">
        <v>455</v>
      </c>
      <c r="D71" s="255" t="s">
        <v>467</v>
      </c>
      <c r="E71" s="11"/>
      <c r="F71" s="11"/>
      <c r="G71" s="11"/>
      <c r="H71" s="11"/>
      <c r="I71" s="11"/>
      <c r="J71" s="11" t="s">
        <v>468</v>
      </c>
      <c r="K71" s="11" t="s">
        <v>469</v>
      </c>
      <c r="L71" s="184" t="s">
        <v>466</v>
      </c>
      <c r="M71" s="11"/>
      <c r="N71" s="11"/>
      <c r="O71" s="183" t="s">
        <v>52</v>
      </c>
      <c r="P71" s="3" t="s">
        <v>57</v>
      </c>
      <c r="Q71" s="11" t="s">
        <v>60</v>
      </c>
      <c r="R71" s="11" t="s">
        <v>61</v>
      </c>
      <c r="S71" s="11" t="s">
        <v>494</v>
      </c>
      <c r="T71" s="184" t="s">
        <v>1008</v>
      </c>
      <c r="U71" s="184"/>
      <c r="V71" s="184"/>
      <c r="W71" s="3" t="s">
        <v>223</v>
      </c>
      <c r="X71" s="3" t="s">
        <v>224</v>
      </c>
      <c r="Y71" s="3" t="s">
        <v>225</v>
      </c>
      <c r="Z71" s="3" t="s">
        <v>226</v>
      </c>
      <c r="AA71" s="1"/>
      <c r="AB71" s="15"/>
      <c r="AC71" s="187" t="s">
        <v>227</v>
      </c>
      <c r="AD71" s="187" t="s">
        <v>228</v>
      </c>
      <c r="AE71" s="187" t="s">
        <v>229</v>
      </c>
      <c r="AF71" s="187" t="s">
        <v>230</v>
      </c>
      <c r="AG71" s="96"/>
      <c r="AH71" s="187" t="s">
        <v>227</v>
      </c>
      <c r="AI71" s="187" t="s">
        <v>228</v>
      </c>
      <c r="AJ71" s="187" t="s">
        <v>229</v>
      </c>
      <c r="AK71" s="187" t="s">
        <v>230</v>
      </c>
      <c r="AL71" s="146">
        <f>IFERROR(AC71*IF($E71="将领",INDEX(兵法相关参数!$C$4:$AL$7,AL$15,MATCH($AB71,兵法相关参数!$C$3:$AL$3,0)),INDEX(兵法相关参数!$C$12:$AL$15,AL$15,MATCH($AB71,兵法相关参数!$C$3:$AL$3,0))),0)+IFERROR(AH71*IF($E71="将领",INDEX(兵法相关参数!$C$4:$AL$7,AL$15,MATCH($AG71,兵法相关参数!$C$3:$AL$3,0)),INDEX(兵法相关参数!$C$12:$AL$15,AL$15,MATCH($AG71,兵法相关参数!$C$3:$AL$3,0))),0)</f>
        <v>0</v>
      </c>
      <c r="AM71" s="146">
        <f>IFERROR(AD71*IF($E71="将领",INDEX(兵法相关参数!$C$4:$AL$7,AM$15,MATCH($AB71,兵法相关参数!$C$3:$AL$3,0)),INDEX(兵法相关参数!$C$12:$AL$15,AM$15,MATCH($AB71,兵法相关参数!$C$3:$AL$3,0))),0)+IFERROR(AI71*IF($E71="将领",INDEX(兵法相关参数!$C$4:$AL$7,AM$15,MATCH($AG71,兵法相关参数!$C$3:$AL$3,0)),INDEX(兵法相关参数!$C$12:$AL$15,AM$15,MATCH($AG71,兵法相关参数!$C$3:$AL$3,0))),0)</f>
        <v>0</v>
      </c>
      <c r="AN71" s="146">
        <f>IFERROR(AE71*IF($E71="将领",INDEX(兵法相关参数!$C$4:$AL$7,AN$15,MATCH($AB71,兵法相关参数!$C$3:$AL$3,0)),INDEX(兵法相关参数!$C$12:$AL$15,AN$15,MATCH($AB71,兵法相关参数!$C$3:$AL$3,0))),0)+IFERROR(AJ71*IF($E71="将领",INDEX(兵法相关参数!$C$4:$AL$7,AN$15,MATCH($AG71,兵法相关参数!$C$3:$AL$3,0)),INDEX(兵法相关参数!$C$12:$AL$15,AN$15,MATCH($AG71,兵法相关参数!$C$3:$AL$3,0))),0)</f>
        <v>0</v>
      </c>
      <c r="AO71" s="146">
        <f>IFERROR(AF71*IF($E71="将领",INDEX(兵法相关参数!$C$4:$AL$7,AL$15,MATCH($AB71,兵法相关参数!$C$3:$AL$3,0)),INDEX(兵法相关参数!$C$12:$AL$15,AO$15,MATCH($AB71,兵法相关参数!$C$3:$AL$3,0))),0)+IFERROR(AK71*IF($E71="将领",INDEX(兵法相关参数!$C$4:$AL$7,AL$15,MATCH($AG71,兵法相关参数!$C$3:$AL$3,0)),INDEX(兵法相关参数!$C$12:$AL$15,AO$15,MATCH($AG71,兵法相关参数!$C$3:$AL$3,0))),0)</f>
        <v>0</v>
      </c>
      <c r="AP71" s="26"/>
      <c r="AQ71" s="154">
        <v>30104</v>
      </c>
      <c r="AR71" s="160">
        <f>IF(D71="直接伤害",1,0)</f>
        <v>0</v>
      </c>
      <c r="AS71" s="163" t="str">
        <f t="shared" si="7"/>
        <v>紫</v>
      </c>
      <c r="AT71" s="153">
        <f t="shared" si="8"/>
        <v>1</v>
      </c>
      <c r="AU71" s="39" t="str">
        <f>IF(IF(L71="","",AQ71&amp;AT71)=AU70,"",IF(MOD(COUNTIF($AQ$1:AQ71,AQ71),3)=1,"",IF(L71="","",AQ71&amp;AT71)))</f>
        <v/>
      </c>
      <c r="AV71" s="166" t="str">
        <f t="shared" si="13"/>
        <v/>
      </c>
      <c r="AW71" s="166" t="str">
        <f t="shared" si="14"/>
        <v/>
      </c>
      <c r="AX71" s="15" t="str">
        <f>IF(MOD(COUNTIF($AQ$1:AQ71,AQ71),3)=1,"",IF(M71="","",AT71+1))</f>
        <v/>
      </c>
      <c r="AY71" s="15" t="str">
        <f t="shared" si="9"/>
        <v/>
      </c>
      <c r="AZ71" s="166" t="str">
        <f t="shared" si="15"/>
        <v/>
      </c>
      <c r="BA71" s="166" t="str">
        <f t="shared" si="16"/>
        <v/>
      </c>
      <c r="BB71" s="15" t="str">
        <f>IF(MOD(COUNTIF($AQ$1:AQ71,AQ71),3)=1,"",IF(N71="","",AX71+1))</f>
        <v/>
      </c>
      <c r="BC71" s="15" t="str">
        <f t="shared" si="10"/>
        <v/>
      </c>
      <c r="BD71" s="166" t="str">
        <f t="shared" si="17"/>
        <v/>
      </c>
      <c r="BE71" s="166" t="str">
        <f t="shared" si="18"/>
        <v/>
      </c>
      <c r="BF71" s="15"/>
      <c r="BG71" s="15"/>
      <c r="BH71" s="170" t="str">
        <f t="shared" si="11"/>
        <v>25秒时，随机敌方3名武将，使其不能释放主动技能（附带打断），持续 {0}秒。</v>
      </c>
    </row>
    <row r="72" spans="1:60" ht="12" customHeight="1">
      <c r="A72" s="261"/>
      <c r="B72" s="259"/>
      <c r="C72" s="256"/>
      <c r="D72" s="256"/>
      <c r="E72" s="179" t="s">
        <v>463</v>
      </c>
      <c r="F72" s="141">
        <v>1</v>
      </c>
      <c r="G72" s="141">
        <v>1</v>
      </c>
      <c r="H72" s="141">
        <v>1</v>
      </c>
      <c r="I72" s="141">
        <v>1</v>
      </c>
      <c r="J72" s="255">
        <f>SUMPRODUCT(LARGE(AL72:AO72*F72:I72+AL73:AO73*F73:I73+AL75:AO75*F75:I75+AL76:AO76*F76:I76+AL78:AO78*F78:I78+AL79:AO79*F79:I79,1))</f>
        <v>3.7624699351091193</v>
      </c>
      <c r="K72" s="255">
        <f>INDEX($J$17:$J$200,MATCH(C71,$C$17:$C$200,0),1)</f>
        <v>3.6338311287091396</v>
      </c>
      <c r="L72" s="44">
        <v>28</v>
      </c>
      <c r="M72" s="10"/>
      <c r="N72" s="10"/>
      <c r="O72" s="81">
        <v>0.8</v>
      </c>
      <c r="P72" s="44">
        <f>S72-10</f>
        <v>15</v>
      </c>
      <c r="Q72" s="10">
        <v>1</v>
      </c>
      <c r="R72" s="10">
        <v>3</v>
      </c>
      <c r="S72" s="10">
        <v>25</v>
      </c>
      <c r="T72" s="24">
        <v>1.25</v>
      </c>
      <c r="U72" s="44"/>
      <c r="V72" s="24"/>
      <c r="W72" s="23">
        <f>$R72*$O72*$T72</f>
        <v>3.0000000000000004</v>
      </c>
      <c r="X72" s="23">
        <f>$R72*$O72*$T72</f>
        <v>3.0000000000000004</v>
      </c>
      <c r="Y72" s="23">
        <f>$R72*$O72*$T72</f>
        <v>3.0000000000000004</v>
      </c>
      <c r="Z72" s="23">
        <f>$R72*$O72*$T72</f>
        <v>3.0000000000000004</v>
      </c>
      <c r="AA72" s="22"/>
      <c r="AB72" s="44" t="s">
        <v>105</v>
      </c>
      <c r="AC72" s="92">
        <f>辅助效用($P72,$L72,AC$15,"输出转换",眩晕系数,"当前将领目标",W72)</f>
        <v>2.6059490669655991</v>
      </c>
      <c r="AD72" s="92">
        <f>辅助效用($P72,$L72,AD$15,"输出转换",眩晕系数,"当前将领目标",X72)</f>
        <v>3.7807876156759823</v>
      </c>
      <c r="AE72" s="92">
        <f>辅助效用($P72,$L72,AE$15,"输出转换",眩晕系数,"当前将领目标",Y72)</f>
        <v>3.0263692789893835</v>
      </c>
      <c r="AF72" s="92">
        <f>辅助效用($P72,$L72,AF$15,"输出转换",眩晕系数,"当前将领目标",Z72)</f>
        <v>3.109207634686558</v>
      </c>
      <c r="AG72" s="92" t="s">
        <v>462</v>
      </c>
      <c r="AH72" s="188">
        <f>IF($Q72=0,0,持续效用($P72,$Q72,AH$15,$E72))</f>
        <v>1.4552976072295991E-2</v>
      </c>
      <c r="AI72" s="188">
        <f>IF($Q72=0,0,持续效用($P72,$Q72,AI$15,$E72))</f>
        <v>1.8317680566862816E-2</v>
      </c>
      <c r="AJ72" s="188">
        <f>IF($Q72=0,0,持续效用($P72,$Q72,AJ$15,$E72))</f>
        <v>1.8949332013999714E-2</v>
      </c>
      <c r="AK72" s="188">
        <f>IF($Q72=0,0,持续效用($P72,$Q72,AK$15,$E72))</f>
        <v>1.9512064412675372E-2</v>
      </c>
      <c r="AL72" s="146">
        <f>IFERROR(AC72*IF($E72="将领",INDEX(兵法相关参数!$C$4:$AL$7,AL$15,MATCH($AB72,兵法相关参数!$C$3:$AL$3,0)),INDEX(兵法相关参数!$C$12:$AL$15,AL$15,MATCH($AB72,兵法相关参数!$C$3:$AL$3,0))),0)+IFERROR(AH72*IF($E72="将领",INDEX(兵法相关参数!$C$4:$AL$7,AL$15,MATCH($AG72,兵法相关参数!$C$3:$AL$3,0)),INDEX(兵法相关参数!$C$12:$AL$15,AL$15,MATCH($AG72,兵法相关参数!$C$3:$AL$3,0))),0)</f>
        <v>2.5913960908933031</v>
      </c>
      <c r="AM72" s="146">
        <f>IFERROR(AD72*IF($E72="将领",INDEX(兵法相关参数!$C$4:$AL$7,AM$15,MATCH($AB72,兵法相关参数!$C$3:$AL$3,0)),INDEX(兵法相关参数!$C$12:$AL$15,AM$15,MATCH($AB72,兵法相关参数!$C$3:$AL$3,0))),0)+IFERROR(AI72*IF($E72="将领",INDEX(兵法相关参数!$C$4:$AL$7,AM$15,MATCH($AG72,兵法相关参数!$C$3:$AL$3,0)),INDEX(兵法相关参数!$C$12:$AL$15,AM$15,MATCH($AG72,兵法相关参数!$C$3:$AL$3,0))),0)</f>
        <v>3.7624699351091193</v>
      </c>
      <c r="AN72" s="146">
        <f>IFERROR(AE72*IF($E72="将领",INDEX(兵法相关参数!$C$4:$AL$7,AN$15,MATCH($AB72,兵法相关参数!$C$3:$AL$3,0)),INDEX(兵法相关参数!$C$12:$AL$15,AN$15,MATCH($AB72,兵法相关参数!$C$3:$AL$3,0))),0)+IFERROR(AJ72*IF($E72="将领",INDEX(兵法相关参数!$C$4:$AL$7,AN$15,MATCH($AG72,兵法相关参数!$C$3:$AL$3,0)),INDEX(兵法相关参数!$C$12:$AL$15,AN$15,MATCH($AG72,兵法相关参数!$C$3:$AL$3,0))),0)</f>
        <v>3.007419946975384</v>
      </c>
      <c r="AO72" s="146">
        <f>IFERROR(AF72*IF($E72="将领",INDEX(兵法相关参数!$C$4:$AL$7,AL$15,MATCH($AB72,兵法相关参数!$C$3:$AL$3,0)),INDEX(兵法相关参数!$C$12:$AL$15,AO$15,MATCH($AB72,兵法相关参数!$C$3:$AL$3,0))),0)+IFERROR(AK72*IF($E72="将领",INDEX(兵法相关参数!$C$4:$AL$7,AL$15,MATCH($AG72,兵法相关参数!$C$3:$AL$3,0)),INDEX(兵法相关参数!$C$12:$AL$15,AO$15,MATCH($AG72,兵法相关参数!$C$3:$AL$3,0))),0)</f>
        <v>3.0896955702738826</v>
      </c>
      <c r="AP72" s="27"/>
      <c r="AQ72" s="151">
        <f t="shared" si="12"/>
        <v>30104</v>
      </c>
      <c r="AR72" s="161">
        <f t="shared" si="12"/>
        <v>0</v>
      </c>
      <c r="AS72" s="163" t="str">
        <f t="shared" si="7"/>
        <v>紫</v>
      </c>
      <c r="AT72" s="153">
        <f t="shared" si="8"/>
        <v>1</v>
      </c>
      <c r="AU72" s="39" t="str">
        <f>IF(IF(L72="","",AQ72&amp;AT72)=AU71,"",IF(MOD(COUNTIF($AQ$1:AQ72,AQ72),3)=1,"",IF(L72="","",AQ72&amp;AT72)))</f>
        <v>301041</v>
      </c>
      <c r="AV72" s="166">
        <f t="shared" si="13"/>
        <v>5.3</v>
      </c>
      <c r="AW72" s="166">
        <f t="shared" si="14"/>
        <v>0.7</v>
      </c>
      <c r="AX72" s="15" t="str">
        <f>IF(MOD(COUNTIF($AQ$1:AQ72,AQ72),3)=1,"",IF(M72="","",AT72+1))</f>
        <v/>
      </c>
      <c r="AY72" s="15" t="str">
        <f t="shared" si="9"/>
        <v/>
      </c>
      <c r="AZ72" s="166" t="str">
        <f t="shared" si="15"/>
        <v/>
      </c>
      <c r="BA72" s="166" t="str">
        <f t="shared" si="16"/>
        <v/>
      </c>
      <c r="BB72" s="15" t="str">
        <f>IF(MOD(COUNTIF($AQ$1:AQ72,AQ72),3)=1,"",IF(N72="","",AX72+1))</f>
        <v/>
      </c>
      <c r="BC72" s="15" t="str">
        <f t="shared" si="10"/>
        <v/>
      </c>
      <c r="BD72" s="166" t="str">
        <f t="shared" si="17"/>
        <v/>
      </c>
      <c r="BE72" s="166" t="str">
        <f t="shared" si="18"/>
        <v/>
      </c>
      <c r="BF72" s="15"/>
      <c r="BG72" s="15"/>
      <c r="BH72" s="170" t="str">
        <f t="shared" si="11"/>
        <v>25秒时，随机敌方3名武将，使其不能释放主动技能（附带打断），持续 {0}秒。</v>
      </c>
    </row>
    <row r="73" spans="1:60" ht="12" customHeight="1">
      <c r="A73" s="261"/>
      <c r="B73" s="259"/>
      <c r="C73" s="256"/>
      <c r="D73" s="257"/>
      <c r="E73" s="179"/>
      <c r="F73" s="141"/>
      <c r="G73" s="141"/>
      <c r="H73" s="141"/>
      <c r="I73" s="141"/>
      <c r="J73" s="256"/>
      <c r="K73" s="256"/>
      <c r="L73" s="31"/>
      <c r="M73" s="10"/>
      <c r="N73" s="10"/>
      <c r="O73" s="81"/>
      <c r="P73" s="44"/>
      <c r="Q73" s="10"/>
      <c r="R73" s="10"/>
      <c r="S73" s="10"/>
      <c r="T73" s="24"/>
      <c r="U73" s="24"/>
      <c r="V73" s="24"/>
      <c r="W73" s="23"/>
      <c r="X73" s="23"/>
      <c r="Y73" s="23"/>
      <c r="Z73" s="23"/>
      <c r="AA73" s="24"/>
      <c r="AB73" s="44"/>
      <c r="AC73" s="92"/>
      <c r="AD73" s="92"/>
      <c r="AE73" s="92"/>
      <c r="AF73" s="92"/>
      <c r="AG73" s="92"/>
      <c r="AH73" s="95"/>
      <c r="AI73" s="95"/>
      <c r="AJ73" s="95"/>
      <c r="AK73" s="95"/>
      <c r="AL73" s="146">
        <f>IFERROR(AC73*IF($E73="将领",INDEX(兵法相关参数!$C$4:$AL$7,AL$15,MATCH($AB73,兵法相关参数!$C$3:$AL$3,0)),INDEX(兵法相关参数!$C$12:$AL$15,AL$15,MATCH($AB73,兵法相关参数!$C$3:$AL$3,0))),0)+IFERROR(AH73*IF($E73="将领",INDEX(兵法相关参数!$C$4:$AL$7,AL$15,MATCH($AG73,兵法相关参数!$C$3:$AL$3,0)),INDEX(兵法相关参数!$C$12:$AL$15,AL$15,MATCH($AG73,兵法相关参数!$C$3:$AL$3,0))),0)</f>
        <v>0</v>
      </c>
      <c r="AM73" s="146">
        <f>IFERROR(AD73*IF($E73="将领",INDEX(兵法相关参数!$C$4:$AL$7,AM$15,MATCH($AB73,兵法相关参数!$C$3:$AL$3,0)),INDEX(兵法相关参数!$C$12:$AL$15,AM$15,MATCH($AB73,兵法相关参数!$C$3:$AL$3,0))),0)+IFERROR(AI73*IF($E73="将领",INDEX(兵法相关参数!$C$4:$AL$7,AM$15,MATCH($AG73,兵法相关参数!$C$3:$AL$3,0)),INDEX(兵法相关参数!$C$12:$AL$15,AM$15,MATCH($AG73,兵法相关参数!$C$3:$AL$3,0))),0)</f>
        <v>0</v>
      </c>
      <c r="AN73" s="146">
        <f>IFERROR(AE73*IF($E73="将领",INDEX(兵法相关参数!$C$4:$AL$7,AN$15,MATCH($AB73,兵法相关参数!$C$3:$AL$3,0)),INDEX(兵法相关参数!$C$12:$AL$15,AN$15,MATCH($AB73,兵法相关参数!$C$3:$AL$3,0))),0)+IFERROR(AJ73*IF($E73="将领",INDEX(兵法相关参数!$C$4:$AL$7,AN$15,MATCH($AG73,兵法相关参数!$C$3:$AL$3,0)),INDEX(兵法相关参数!$C$12:$AL$15,AN$15,MATCH($AG73,兵法相关参数!$C$3:$AL$3,0))),0)</f>
        <v>0</v>
      </c>
      <c r="AO73" s="146">
        <f>IFERROR(AF73*IF($E73="将领",INDEX(兵法相关参数!$C$4:$AL$7,AL$15,MATCH($AB73,兵法相关参数!$C$3:$AL$3,0)),INDEX(兵法相关参数!$C$12:$AL$15,AO$15,MATCH($AB73,兵法相关参数!$C$3:$AL$3,0))),0)+IFERROR(AK73*IF($E73="将领",INDEX(兵法相关参数!$C$4:$AL$7,AL$15,MATCH($AG73,兵法相关参数!$C$3:$AL$3,0)),INDEX(兵法相关参数!$C$12:$AL$15,AO$15,MATCH($AG73,兵法相关参数!$C$3:$AL$3,0))),0)</f>
        <v>0</v>
      </c>
      <c r="AP73" s="42"/>
      <c r="AQ73" s="151">
        <f t="shared" si="12"/>
        <v>30104</v>
      </c>
      <c r="AR73" s="162">
        <f t="shared" si="12"/>
        <v>0</v>
      </c>
      <c r="AS73" s="163" t="str">
        <f t="shared" si="7"/>
        <v>紫</v>
      </c>
      <c r="AT73" s="153">
        <f t="shared" si="8"/>
        <v>1</v>
      </c>
      <c r="AU73" s="39" t="str">
        <f>IF(IF(L73="","",AQ73&amp;AT73)=AU72,"",IF(MOD(COUNTIF($AQ$1:AQ73,AQ73),3)=1,"",IF(L73="","",AQ73&amp;AT73)))</f>
        <v/>
      </c>
      <c r="AV73" s="166" t="str">
        <f t="shared" si="13"/>
        <v/>
      </c>
      <c r="AW73" s="166" t="str">
        <f t="shared" si="14"/>
        <v/>
      </c>
      <c r="AX73" s="15" t="str">
        <f>IF(MOD(COUNTIF($AQ$1:AQ73,AQ73),3)=1,"",IF(M73="","",AT73+1))</f>
        <v/>
      </c>
      <c r="AY73" s="15" t="str">
        <f t="shared" si="9"/>
        <v/>
      </c>
      <c r="AZ73" s="166" t="str">
        <f t="shared" si="15"/>
        <v/>
      </c>
      <c r="BA73" s="166" t="str">
        <f t="shared" si="16"/>
        <v/>
      </c>
      <c r="BB73" s="15" t="str">
        <f>IF(MOD(COUNTIF($AQ$1:AQ73,AQ73),3)=1,"",IF(N73="","",AX73+1))</f>
        <v/>
      </c>
      <c r="BC73" s="15" t="str">
        <f t="shared" si="10"/>
        <v/>
      </c>
      <c r="BD73" s="166" t="str">
        <f t="shared" si="17"/>
        <v/>
      </c>
      <c r="BE73" s="166" t="str">
        <f t="shared" si="18"/>
        <v/>
      </c>
      <c r="BF73" s="15"/>
      <c r="BG73" s="15"/>
      <c r="BH73" s="170" t="str">
        <f t="shared" si="11"/>
        <v>25秒时，随机敌方3名武将，使其不能释放主动技能（附带打断），持续 {0}秒。</v>
      </c>
    </row>
    <row r="74" spans="1:60" ht="12" customHeight="1">
      <c r="A74" s="261"/>
      <c r="B74" s="259"/>
      <c r="C74" s="256"/>
      <c r="D74" s="255"/>
      <c r="E74" s="179"/>
      <c r="F74" s="179"/>
      <c r="G74" s="179"/>
      <c r="H74" s="179"/>
      <c r="I74" s="179"/>
      <c r="J74" s="256"/>
      <c r="K74" s="256"/>
      <c r="L74" s="182"/>
      <c r="M74" s="179"/>
      <c r="N74" s="179"/>
      <c r="O74" s="182"/>
      <c r="P74" s="179"/>
      <c r="Q74" s="179"/>
      <c r="R74" s="179"/>
      <c r="S74" s="179"/>
      <c r="T74" s="179"/>
      <c r="U74" s="179"/>
      <c r="V74" s="179"/>
      <c r="W74" s="179"/>
      <c r="X74" s="179"/>
      <c r="Y74" s="179"/>
      <c r="Z74" s="179"/>
      <c r="AA74" s="179"/>
      <c r="AB74" s="44"/>
      <c r="AC74" s="189"/>
      <c r="AD74" s="189"/>
      <c r="AE74" s="189"/>
      <c r="AF74" s="189"/>
      <c r="AG74" s="92"/>
      <c r="AH74" s="189"/>
      <c r="AI74" s="189"/>
      <c r="AJ74" s="189"/>
      <c r="AK74" s="189"/>
      <c r="AL74" s="146">
        <f>IFERROR(AC74*IF($E74="将领",INDEX(兵法相关参数!$C$4:$AL$7,AL$15,MATCH($AB74,兵法相关参数!$C$3:$AL$3,0)),INDEX(兵法相关参数!$C$12:$AL$15,AL$15,MATCH($AB74,兵法相关参数!$C$3:$AL$3,0))),0)+IFERROR(AH74*IF($E74="将领",INDEX(兵法相关参数!$C$4:$AL$7,AL$15,MATCH($AG74,兵法相关参数!$C$3:$AL$3,0)),INDEX(兵法相关参数!$C$12:$AL$15,AL$15,MATCH($AG74,兵法相关参数!$C$3:$AL$3,0))),0)</f>
        <v>0</v>
      </c>
      <c r="AM74" s="146">
        <f>IFERROR(AD74*IF($E74="将领",INDEX(兵法相关参数!$C$4:$AL$7,AM$15,MATCH($AB74,兵法相关参数!$C$3:$AL$3,0)),INDEX(兵法相关参数!$C$12:$AL$15,AM$15,MATCH($AB74,兵法相关参数!$C$3:$AL$3,0))),0)+IFERROR(AI74*IF($E74="将领",INDEX(兵法相关参数!$C$4:$AL$7,AM$15,MATCH($AG74,兵法相关参数!$C$3:$AL$3,0)),INDEX(兵法相关参数!$C$12:$AL$15,AM$15,MATCH($AG74,兵法相关参数!$C$3:$AL$3,0))),0)</f>
        <v>0</v>
      </c>
      <c r="AN74" s="146">
        <f>IFERROR(AE74*IF($E74="将领",INDEX(兵法相关参数!$C$4:$AL$7,AN$15,MATCH($AB74,兵法相关参数!$C$3:$AL$3,0)),INDEX(兵法相关参数!$C$12:$AL$15,AN$15,MATCH($AB74,兵法相关参数!$C$3:$AL$3,0))),0)+IFERROR(AJ74*IF($E74="将领",INDEX(兵法相关参数!$C$4:$AL$7,AN$15,MATCH($AG74,兵法相关参数!$C$3:$AL$3,0)),INDEX(兵法相关参数!$C$12:$AL$15,AN$15,MATCH($AG74,兵法相关参数!$C$3:$AL$3,0))),0)</f>
        <v>0</v>
      </c>
      <c r="AO74" s="146">
        <f>IFERROR(AF74*IF($E74="将领",INDEX(兵法相关参数!$C$4:$AL$7,AL$15,MATCH($AB74,兵法相关参数!$C$3:$AL$3,0)),INDEX(兵法相关参数!$C$12:$AL$15,AO$15,MATCH($AB74,兵法相关参数!$C$3:$AL$3,0))),0)+IFERROR(AK74*IF($E74="将领",INDEX(兵法相关参数!$C$4:$AL$7,AL$15,MATCH($AG74,兵法相关参数!$C$3:$AL$3,0)),INDEX(兵法相关参数!$C$12:$AL$15,AO$15,MATCH($AG74,兵法相关参数!$C$3:$AL$3,0))),0)</f>
        <v>0</v>
      </c>
      <c r="AP74" s="26"/>
      <c r="AQ74" s="151">
        <f t="shared" si="12"/>
        <v>30104</v>
      </c>
      <c r="AR74" s="160">
        <f>IF(D74="直接伤害",1,0)</f>
        <v>0</v>
      </c>
      <c r="AS74" s="163" t="str">
        <f t="shared" si="7"/>
        <v>紫</v>
      </c>
      <c r="AT74" s="153">
        <f t="shared" si="8"/>
        <v>1</v>
      </c>
      <c r="AU74" s="39" t="str">
        <f>IF(IF(L74="","",AQ74&amp;AT74)=AU73,"",IF(MOD(COUNTIF($AQ$1:AQ74,AQ74),3)=1,"",IF(L74="","",AQ74&amp;AT74)))</f>
        <v/>
      </c>
      <c r="AV74" s="166" t="str">
        <f t="shared" si="13"/>
        <v/>
      </c>
      <c r="AW74" s="166" t="str">
        <f t="shared" si="14"/>
        <v/>
      </c>
      <c r="AX74" s="15" t="str">
        <f>IF(MOD(COUNTIF($AQ$1:AQ74,AQ74),3)=1,"",IF(M74="","",AT74+1))</f>
        <v/>
      </c>
      <c r="AY74" s="15" t="str">
        <f t="shared" si="9"/>
        <v/>
      </c>
      <c r="AZ74" s="166" t="str">
        <f t="shared" si="15"/>
        <v/>
      </c>
      <c r="BA74" s="166" t="str">
        <f t="shared" si="16"/>
        <v/>
      </c>
      <c r="BB74" s="15" t="str">
        <f>IF(MOD(COUNTIF($AQ$1:AQ74,AQ74),3)=1,"",IF(N74="","",AX74+1))</f>
        <v/>
      </c>
      <c r="BC74" s="15" t="str">
        <f t="shared" si="10"/>
        <v/>
      </c>
      <c r="BD74" s="166" t="str">
        <f t="shared" si="17"/>
        <v/>
      </c>
      <c r="BE74" s="166" t="str">
        <f t="shared" si="18"/>
        <v/>
      </c>
      <c r="BF74" s="15"/>
      <c r="BG74" s="15"/>
      <c r="BH74" s="170" t="str">
        <f t="shared" si="11"/>
        <v>25秒时，随机敌方3名武将，使其不能释放主动技能（附带打断），持续 {0}秒。</v>
      </c>
    </row>
    <row r="75" spans="1:60" ht="12" customHeight="1">
      <c r="A75" s="261"/>
      <c r="B75" s="259"/>
      <c r="C75" s="256"/>
      <c r="D75" s="256"/>
      <c r="E75" s="179"/>
      <c r="F75" s="179"/>
      <c r="G75" s="179"/>
      <c r="H75" s="179"/>
      <c r="I75" s="179"/>
      <c r="J75" s="256"/>
      <c r="K75" s="256"/>
      <c r="L75" s="182"/>
      <c r="M75" s="179"/>
      <c r="N75" s="179"/>
      <c r="O75" s="182"/>
      <c r="P75" s="179"/>
      <c r="Q75" s="179"/>
      <c r="R75" s="179"/>
      <c r="S75" s="179"/>
      <c r="T75" s="179"/>
      <c r="U75" s="179"/>
      <c r="V75" s="179"/>
      <c r="W75" s="179"/>
      <c r="X75" s="179"/>
      <c r="Y75" s="179"/>
      <c r="Z75" s="179"/>
      <c r="AA75" s="179"/>
      <c r="AB75" s="44"/>
      <c r="AC75" s="189"/>
      <c r="AD75" s="189"/>
      <c r="AE75" s="189"/>
      <c r="AF75" s="189"/>
      <c r="AG75" s="92"/>
      <c r="AH75" s="189"/>
      <c r="AI75" s="189"/>
      <c r="AJ75" s="189"/>
      <c r="AK75" s="189"/>
      <c r="AL75" s="146">
        <f>IFERROR(AC75*IF($E75="将领",INDEX(兵法相关参数!$C$4:$AL$7,AL$15,MATCH($AB75,兵法相关参数!$C$3:$AL$3,0)),INDEX(兵法相关参数!$C$12:$AL$15,AL$15,MATCH($AB75,兵法相关参数!$C$3:$AL$3,0))),0)+IFERROR(AH75*IF($E75="将领",INDEX(兵法相关参数!$C$4:$AL$7,AL$15,MATCH($AG75,兵法相关参数!$C$3:$AL$3,0)),INDEX(兵法相关参数!$C$12:$AL$15,AL$15,MATCH($AG75,兵法相关参数!$C$3:$AL$3,0))),0)</f>
        <v>0</v>
      </c>
      <c r="AM75" s="146">
        <f>IFERROR(AD75*IF($E75="将领",INDEX(兵法相关参数!$C$4:$AL$7,AM$15,MATCH($AB75,兵法相关参数!$C$3:$AL$3,0)),INDEX(兵法相关参数!$C$12:$AL$15,AM$15,MATCH($AB75,兵法相关参数!$C$3:$AL$3,0))),0)+IFERROR(AI75*IF($E75="将领",INDEX(兵法相关参数!$C$4:$AL$7,AM$15,MATCH($AG75,兵法相关参数!$C$3:$AL$3,0)),INDEX(兵法相关参数!$C$12:$AL$15,AM$15,MATCH($AG75,兵法相关参数!$C$3:$AL$3,0))),0)</f>
        <v>0</v>
      </c>
      <c r="AN75" s="146">
        <f>IFERROR(AE75*IF($E75="将领",INDEX(兵法相关参数!$C$4:$AL$7,AN$15,MATCH($AB75,兵法相关参数!$C$3:$AL$3,0)),INDEX(兵法相关参数!$C$12:$AL$15,AN$15,MATCH($AB75,兵法相关参数!$C$3:$AL$3,0))),0)+IFERROR(AJ75*IF($E75="将领",INDEX(兵法相关参数!$C$4:$AL$7,AN$15,MATCH($AG75,兵法相关参数!$C$3:$AL$3,0)),INDEX(兵法相关参数!$C$12:$AL$15,AN$15,MATCH($AG75,兵法相关参数!$C$3:$AL$3,0))),0)</f>
        <v>0</v>
      </c>
      <c r="AO75" s="146">
        <f>IFERROR(AF75*IF($E75="将领",INDEX(兵法相关参数!$C$4:$AL$7,AL$15,MATCH($AB75,兵法相关参数!$C$3:$AL$3,0)),INDEX(兵法相关参数!$C$12:$AL$15,AO$15,MATCH($AB75,兵法相关参数!$C$3:$AL$3,0))),0)+IFERROR(AK75*IF($E75="将领",INDEX(兵法相关参数!$C$4:$AL$7,AL$15,MATCH($AG75,兵法相关参数!$C$3:$AL$3,0)),INDEX(兵法相关参数!$C$12:$AL$15,AO$15,MATCH($AG75,兵法相关参数!$C$3:$AL$3,0))),0)</f>
        <v>0</v>
      </c>
      <c r="AP75" s="27"/>
      <c r="AQ75" s="151">
        <f t="shared" si="12"/>
        <v>30104</v>
      </c>
      <c r="AR75" s="161">
        <f t="shared" si="12"/>
        <v>0</v>
      </c>
      <c r="AS75" s="163" t="str">
        <f t="shared" si="7"/>
        <v>紫</v>
      </c>
      <c r="AT75" s="153">
        <f t="shared" si="8"/>
        <v>1</v>
      </c>
      <c r="AU75" s="39" t="str">
        <f>IF(IF(L75="","",AQ75&amp;AT75)=AU74,"",IF(MOD(COUNTIF($AQ$1:AQ75,AQ75),3)=1,"",IF(L75="","",AQ75&amp;AT75)))</f>
        <v/>
      </c>
      <c r="AV75" s="166" t="str">
        <f t="shared" si="13"/>
        <v/>
      </c>
      <c r="AW75" s="166" t="str">
        <f t="shared" si="14"/>
        <v/>
      </c>
      <c r="AX75" s="15" t="str">
        <f>IF(MOD(COUNTIF($AQ$1:AQ75,AQ75),3)=1,"",IF(M75="","",AT75+1))</f>
        <v/>
      </c>
      <c r="AY75" s="15" t="str">
        <f t="shared" si="9"/>
        <v/>
      </c>
      <c r="AZ75" s="166" t="str">
        <f t="shared" si="15"/>
        <v/>
      </c>
      <c r="BA75" s="166" t="str">
        <f t="shared" si="16"/>
        <v/>
      </c>
      <c r="BB75" s="15" t="str">
        <f>IF(MOD(COUNTIF($AQ$1:AQ75,AQ75),3)=1,"",IF(N75="","",AX75+1))</f>
        <v/>
      </c>
      <c r="BC75" s="15" t="str">
        <f t="shared" si="10"/>
        <v/>
      </c>
      <c r="BD75" s="166" t="str">
        <f t="shared" si="17"/>
        <v/>
      </c>
      <c r="BE75" s="166" t="str">
        <f t="shared" si="18"/>
        <v/>
      </c>
      <c r="BF75" s="15"/>
      <c r="BG75" s="15"/>
      <c r="BH75" s="170" t="str">
        <f t="shared" si="11"/>
        <v>25秒时，随机敌方3名武将，使其不能释放主动技能（附带打断），持续 {0}秒。</v>
      </c>
    </row>
    <row r="76" spans="1:60" ht="12" customHeight="1">
      <c r="A76" s="261"/>
      <c r="B76" s="259"/>
      <c r="C76" s="256"/>
      <c r="D76" s="257"/>
      <c r="E76" s="179"/>
      <c r="F76" s="179"/>
      <c r="G76" s="179"/>
      <c r="H76" s="179"/>
      <c r="I76" s="179"/>
      <c r="J76" s="256"/>
      <c r="K76" s="256"/>
      <c r="L76" s="182"/>
      <c r="M76" s="179"/>
      <c r="N76" s="179"/>
      <c r="O76" s="182"/>
      <c r="P76" s="179"/>
      <c r="Q76" s="179"/>
      <c r="R76" s="179"/>
      <c r="S76" s="179"/>
      <c r="T76" s="179"/>
      <c r="U76" s="179"/>
      <c r="V76" s="179"/>
      <c r="W76" s="179"/>
      <c r="X76" s="179"/>
      <c r="Y76" s="179"/>
      <c r="Z76" s="179"/>
      <c r="AA76" s="179"/>
      <c r="AB76" s="44"/>
      <c r="AC76" s="189"/>
      <c r="AD76" s="189"/>
      <c r="AE76" s="189"/>
      <c r="AF76" s="189"/>
      <c r="AG76" s="92"/>
      <c r="AH76" s="189"/>
      <c r="AI76" s="189"/>
      <c r="AJ76" s="189"/>
      <c r="AK76" s="189"/>
      <c r="AL76" s="146">
        <f>IFERROR(AC76*IF($E76="将领",INDEX(兵法相关参数!$C$4:$AL$7,AL$15,MATCH($AB76,兵法相关参数!$C$3:$AL$3,0)),INDEX(兵法相关参数!$C$12:$AL$15,AL$15,MATCH($AB76,兵法相关参数!$C$3:$AL$3,0))),0)+IFERROR(AH76*IF($E76="将领",INDEX(兵法相关参数!$C$4:$AL$7,AL$15,MATCH($AG76,兵法相关参数!$C$3:$AL$3,0)),INDEX(兵法相关参数!$C$12:$AL$15,AL$15,MATCH($AG76,兵法相关参数!$C$3:$AL$3,0))),0)</f>
        <v>0</v>
      </c>
      <c r="AM76" s="146">
        <f>IFERROR(AD76*IF($E76="将领",INDEX(兵法相关参数!$C$4:$AL$7,AM$15,MATCH($AB76,兵法相关参数!$C$3:$AL$3,0)),INDEX(兵法相关参数!$C$12:$AL$15,AM$15,MATCH($AB76,兵法相关参数!$C$3:$AL$3,0))),0)+IFERROR(AI76*IF($E76="将领",INDEX(兵法相关参数!$C$4:$AL$7,AM$15,MATCH($AG76,兵法相关参数!$C$3:$AL$3,0)),INDEX(兵法相关参数!$C$12:$AL$15,AM$15,MATCH($AG76,兵法相关参数!$C$3:$AL$3,0))),0)</f>
        <v>0</v>
      </c>
      <c r="AN76" s="146">
        <f>IFERROR(AE76*IF($E76="将领",INDEX(兵法相关参数!$C$4:$AL$7,AN$15,MATCH($AB76,兵法相关参数!$C$3:$AL$3,0)),INDEX(兵法相关参数!$C$12:$AL$15,AN$15,MATCH($AB76,兵法相关参数!$C$3:$AL$3,0))),0)+IFERROR(AJ76*IF($E76="将领",INDEX(兵法相关参数!$C$4:$AL$7,AN$15,MATCH($AG76,兵法相关参数!$C$3:$AL$3,0)),INDEX(兵法相关参数!$C$12:$AL$15,AN$15,MATCH($AG76,兵法相关参数!$C$3:$AL$3,0))),0)</f>
        <v>0</v>
      </c>
      <c r="AO76" s="146">
        <f>IFERROR(AF76*IF($E76="将领",INDEX(兵法相关参数!$C$4:$AL$7,AL$15,MATCH($AB76,兵法相关参数!$C$3:$AL$3,0)),INDEX(兵法相关参数!$C$12:$AL$15,AO$15,MATCH($AB76,兵法相关参数!$C$3:$AL$3,0))),0)+IFERROR(AK76*IF($E76="将领",INDEX(兵法相关参数!$C$4:$AL$7,AL$15,MATCH($AG76,兵法相关参数!$C$3:$AL$3,0)),INDEX(兵法相关参数!$C$12:$AL$15,AO$15,MATCH($AG76,兵法相关参数!$C$3:$AL$3,0))),0)</f>
        <v>0</v>
      </c>
      <c r="AP76" s="42"/>
      <c r="AQ76" s="151">
        <f t="shared" si="12"/>
        <v>30104</v>
      </c>
      <c r="AR76" s="162">
        <f t="shared" si="12"/>
        <v>0</v>
      </c>
      <c r="AS76" s="163" t="str">
        <f t="shared" si="7"/>
        <v>紫</v>
      </c>
      <c r="AT76" s="153">
        <f t="shared" si="8"/>
        <v>1</v>
      </c>
      <c r="AU76" s="39" t="str">
        <f>IF(IF(L76="","",AQ76&amp;AT76)=AU75,"",IF(MOD(COUNTIF($AQ$1:AQ76,AQ76),3)=1,"",IF(L76="","",AQ76&amp;AT76)))</f>
        <v/>
      </c>
      <c r="AV76" s="166" t="str">
        <f t="shared" si="13"/>
        <v/>
      </c>
      <c r="AW76" s="166" t="str">
        <f t="shared" si="14"/>
        <v/>
      </c>
      <c r="AX76" s="15" t="str">
        <f>IF(MOD(COUNTIF($AQ$1:AQ76,AQ76),3)=1,"",IF(M76="","",AT76+1))</f>
        <v/>
      </c>
      <c r="AY76" s="15" t="str">
        <f t="shared" si="9"/>
        <v/>
      </c>
      <c r="AZ76" s="166" t="str">
        <f t="shared" si="15"/>
        <v/>
      </c>
      <c r="BA76" s="166" t="str">
        <f t="shared" si="16"/>
        <v/>
      </c>
      <c r="BB76" s="15" t="str">
        <f>IF(MOD(COUNTIF($AQ$1:AQ76,AQ76),3)=1,"",IF(N76="","",AX76+1))</f>
        <v/>
      </c>
      <c r="BC76" s="15" t="str">
        <f t="shared" si="10"/>
        <v/>
      </c>
      <c r="BD76" s="166" t="str">
        <f t="shared" si="17"/>
        <v/>
      </c>
      <c r="BE76" s="166" t="str">
        <f t="shared" si="18"/>
        <v/>
      </c>
      <c r="BF76" s="15"/>
      <c r="BG76" s="15"/>
      <c r="BH76" s="170" t="str">
        <f t="shared" si="11"/>
        <v>25秒时，随机敌方3名武将，使其不能释放主动技能（附带打断），持续 {0}秒。</v>
      </c>
    </row>
    <row r="77" spans="1:60" ht="12" customHeight="1">
      <c r="A77" s="261"/>
      <c r="B77" s="259"/>
      <c r="C77" s="256"/>
      <c r="D77" s="255"/>
      <c r="E77" s="179"/>
      <c r="F77" s="179"/>
      <c r="G77" s="179"/>
      <c r="H77" s="179"/>
      <c r="I77" s="179"/>
      <c r="J77" s="256"/>
      <c r="K77" s="256"/>
      <c r="L77" s="182"/>
      <c r="M77" s="179"/>
      <c r="N77" s="179"/>
      <c r="O77" s="182"/>
      <c r="P77" s="179"/>
      <c r="Q77" s="179"/>
      <c r="R77" s="179"/>
      <c r="S77" s="179"/>
      <c r="T77" s="179"/>
      <c r="U77" s="179"/>
      <c r="V77" s="179"/>
      <c r="W77" s="179"/>
      <c r="X77" s="179"/>
      <c r="Y77" s="179"/>
      <c r="Z77" s="179"/>
      <c r="AA77" s="179"/>
      <c r="AB77" s="44"/>
      <c r="AC77" s="189"/>
      <c r="AD77" s="189"/>
      <c r="AE77" s="189"/>
      <c r="AF77" s="189"/>
      <c r="AG77" s="92"/>
      <c r="AH77" s="189"/>
      <c r="AI77" s="189"/>
      <c r="AJ77" s="189"/>
      <c r="AK77" s="189"/>
      <c r="AL77" s="146">
        <f>IFERROR(AC77*IF($E77="将领",INDEX(兵法相关参数!$C$4:$AL$7,AL$15,MATCH($AB77,兵法相关参数!$C$3:$AL$3,0)),INDEX(兵法相关参数!$C$12:$AL$15,AL$15,MATCH($AB77,兵法相关参数!$C$3:$AL$3,0))),0)+IFERROR(AH77*IF($E77="将领",INDEX(兵法相关参数!$C$4:$AL$7,AL$15,MATCH($AG77,兵法相关参数!$C$3:$AL$3,0)),INDEX(兵法相关参数!$C$12:$AL$15,AL$15,MATCH($AG77,兵法相关参数!$C$3:$AL$3,0))),0)</f>
        <v>0</v>
      </c>
      <c r="AM77" s="146">
        <f>IFERROR(AD77*IF($E77="将领",INDEX(兵法相关参数!$C$4:$AL$7,AM$15,MATCH($AB77,兵法相关参数!$C$3:$AL$3,0)),INDEX(兵法相关参数!$C$12:$AL$15,AM$15,MATCH($AB77,兵法相关参数!$C$3:$AL$3,0))),0)+IFERROR(AI77*IF($E77="将领",INDEX(兵法相关参数!$C$4:$AL$7,AM$15,MATCH($AG77,兵法相关参数!$C$3:$AL$3,0)),INDEX(兵法相关参数!$C$12:$AL$15,AM$15,MATCH($AG77,兵法相关参数!$C$3:$AL$3,0))),0)</f>
        <v>0</v>
      </c>
      <c r="AN77" s="146">
        <f>IFERROR(AE77*IF($E77="将领",INDEX(兵法相关参数!$C$4:$AL$7,AN$15,MATCH($AB77,兵法相关参数!$C$3:$AL$3,0)),INDEX(兵法相关参数!$C$12:$AL$15,AN$15,MATCH($AB77,兵法相关参数!$C$3:$AL$3,0))),0)+IFERROR(AJ77*IF($E77="将领",INDEX(兵法相关参数!$C$4:$AL$7,AN$15,MATCH($AG77,兵法相关参数!$C$3:$AL$3,0)),INDEX(兵法相关参数!$C$12:$AL$15,AN$15,MATCH($AG77,兵法相关参数!$C$3:$AL$3,0))),0)</f>
        <v>0</v>
      </c>
      <c r="AO77" s="146">
        <f>IFERROR(AF77*IF($E77="将领",INDEX(兵法相关参数!$C$4:$AL$7,AL$15,MATCH($AB77,兵法相关参数!$C$3:$AL$3,0)),INDEX(兵法相关参数!$C$12:$AL$15,AO$15,MATCH($AB77,兵法相关参数!$C$3:$AL$3,0))),0)+IFERROR(AK77*IF($E77="将领",INDEX(兵法相关参数!$C$4:$AL$7,AL$15,MATCH($AG77,兵法相关参数!$C$3:$AL$3,0)),INDEX(兵法相关参数!$C$12:$AL$15,AO$15,MATCH($AG77,兵法相关参数!$C$3:$AL$3,0))),0)</f>
        <v>0</v>
      </c>
      <c r="AP77" s="27"/>
      <c r="AQ77" s="151">
        <f t="shared" si="12"/>
        <v>30104</v>
      </c>
      <c r="AR77" s="160">
        <f>IF(D77="直接伤害",1,0)</f>
        <v>0</v>
      </c>
      <c r="AS77" s="163" t="str">
        <f t="shared" si="7"/>
        <v>紫</v>
      </c>
      <c r="AT77" s="153">
        <f t="shared" si="8"/>
        <v>1</v>
      </c>
      <c r="AU77" s="39" t="str">
        <f>IF(IF(L77="","",AQ77&amp;AT77)=AU76,"",IF(MOD(COUNTIF($AQ$1:AQ77,AQ77),3)=1,"",IF(L77="","",AQ77&amp;AT77)))</f>
        <v/>
      </c>
      <c r="AV77" s="166" t="str">
        <f t="shared" si="13"/>
        <v/>
      </c>
      <c r="AW77" s="166" t="str">
        <f t="shared" si="14"/>
        <v/>
      </c>
      <c r="AX77" s="15" t="str">
        <f>IF(MOD(COUNTIF($AQ$1:AQ77,AQ77),3)=1,"",IF(M77="","",AT77+1))</f>
        <v/>
      </c>
      <c r="AY77" s="15" t="str">
        <f t="shared" si="9"/>
        <v/>
      </c>
      <c r="AZ77" s="166" t="str">
        <f t="shared" si="15"/>
        <v/>
      </c>
      <c r="BA77" s="166" t="str">
        <f t="shared" si="16"/>
        <v/>
      </c>
      <c r="BB77" s="15" t="str">
        <f>IF(MOD(COUNTIF($AQ$1:AQ77,AQ77),3)=1,"",IF(N77="","",AX77+1))</f>
        <v/>
      </c>
      <c r="BC77" s="15" t="str">
        <f t="shared" si="10"/>
        <v/>
      </c>
      <c r="BD77" s="166" t="str">
        <f t="shared" si="17"/>
        <v/>
      </c>
      <c r="BE77" s="166" t="str">
        <f t="shared" si="18"/>
        <v/>
      </c>
      <c r="BF77" s="15"/>
      <c r="BG77" s="15"/>
      <c r="BH77" s="170" t="str">
        <f t="shared" si="11"/>
        <v>25秒时，随机敌方3名武将，使其不能释放主动技能（附带打断），持续 {0}秒。</v>
      </c>
    </row>
    <row r="78" spans="1:60">
      <c r="A78" s="261"/>
      <c r="B78" s="259"/>
      <c r="C78" s="256"/>
      <c r="D78" s="256"/>
      <c r="E78" s="179"/>
      <c r="F78" s="179"/>
      <c r="G78" s="179"/>
      <c r="H78" s="179"/>
      <c r="I78" s="179"/>
      <c r="J78" s="256"/>
      <c r="K78" s="256"/>
      <c r="L78" s="182"/>
      <c r="M78" s="179"/>
      <c r="N78" s="179"/>
      <c r="O78" s="182"/>
      <c r="P78" s="179"/>
      <c r="Q78" s="179"/>
      <c r="R78" s="179"/>
      <c r="S78" s="179"/>
      <c r="T78" s="179"/>
      <c r="U78" s="179"/>
      <c r="V78" s="179"/>
      <c r="W78" s="179"/>
      <c r="X78" s="179"/>
      <c r="Y78" s="179"/>
      <c r="Z78" s="179"/>
      <c r="AA78" s="179"/>
      <c r="AB78" s="44"/>
      <c r="AC78" s="189"/>
      <c r="AD78" s="189"/>
      <c r="AE78" s="189"/>
      <c r="AF78" s="189"/>
      <c r="AG78" s="92"/>
      <c r="AH78" s="189"/>
      <c r="AI78" s="189"/>
      <c r="AJ78" s="189"/>
      <c r="AK78" s="189"/>
      <c r="AL78" s="146">
        <f>IFERROR(AC78*IF($E78="将领",INDEX(兵法相关参数!$C$4:$AL$7,AL$15,MATCH($AB78,兵法相关参数!$C$3:$AL$3,0)),INDEX(兵法相关参数!$C$12:$AL$15,AL$15,MATCH($AB78,兵法相关参数!$C$3:$AL$3,0))),0)+IFERROR(AH78*IF($E78="将领",INDEX(兵法相关参数!$C$4:$AL$7,AL$15,MATCH($AG78,兵法相关参数!$C$3:$AL$3,0)),INDEX(兵法相关参数!$C$12:$AL$15,AL$15,MATCH($AG78,兵法相关参数!$C$3:$AL$3,0))),0)</f>
        <v>0</v>
      </c>
      <c r="AM78" s="146">
        <f>IFERROR(AD78*IF($E78="将领",INDEX(兵法相关参数!$C$4:$AL$7,AM$15,MATCH($AB78,兵法相关参数!$C$3:$AL$3,0)),INDEX(兵法相关参数!$C$12:$AL$15,AM$15,MATCH($AB78,兵法相关参数!$C$3:$AL$3,0))),0)+IFERROR(AI78*IF($E78="将领",INDEX(兵法相关参数!$C$4:$AL$7,AM$15,MATCH($AG78,兵法相关参数!$C$3:$AL$3,0)),INDEX(兵法相关参数!$C$12:$AL$15,AM$15,MATCH($AG78,兵法相关参数!$C$3:$AL$3,0))),0)</f>
        <v>0</v>
      </c>
      <c r="AN78" s="146">
        <f>IFERROR(AE78*IF($E78="将领",INDEX(兵法相关参数!$C$4:$AL$7,AN$15,MATCH($AB78,兵法相关参数!$C$3:$AL$3,0)),INDEX(兵法相关参数!$C$12:$AL$15,AN$15,MATCH($AB78,兵法相关参数!$C$3:$AL$3,0))),0)+IFERROR(AJ78*IF($E78="将领",INDEX(兵法相关参数!$C$4:$AL$7,AN$15,MATCH($AG78,兵法相关参数!$C$3:$AL$3,0)),INDEX(兵法相关参数!$C$12:$AL$15,AN$15,MATCH($AG78,兵法相关参数!$C$3:$AL$3,0))),0)</f>
        <v>0</v>
      </c>
      <c r="AO78" s="146">
        <f>IFERROR(AF78*IF($E78="将领",INDEX(兵法相关参数!$C$4:$AL$7,AL$15,MATCH($AB78,兵法相关参数!$C$3:$AL$3,0)),INDEX(兵法相关参数!$C$12:$AL$15,AO$15,MATCH($AB78,兵法相关参数!$C$3:$AL$3,0))),0)+IFERROR(AK78*IF($E78="将领",INDEX(兵法相关参数!$C$4:$AL$7,AL$15,MATCH($AG78,兵法相关参数!$C$3:$AL$3,0)),INDEX(兵法相关参数!$C$12:$AL$15,AO$15,MATCH($AG78,兵法相关参数!$C$3:$AL$3,0))),0)</f>
        <v>0</v>
      </c>
      <c r="AP78" s="42"/>
      <c r="AQ78" s="151">
        <f t="shared" si="12"/>
        <v>30104</v>
      </c>
      <c r="AR78" s="161">
        <f t="shared" si="12"/>
        <v>0</v>
      </c>
      <c r="AS78" s="163" t="str">
        <f t="shared" si="7"/>
        <v>紫</v>
      </c>
      <c r="AT78" s="153">
        <f t="shared" si="8"/>
        <v>1</v>
      </c>
      <c r="AU78" s="39" t="str">
        <f>IF(IF(L78="","",AQ78&amp;AT78)=AU77,"",IF(MOD(COUNTIF($AQ$1:AQ78,AQ78),3)=1,"",IF(L78="","",AQ78&amp;AT78)))</f>
        <v/>
      </c>
      <c r="AV78" s="166" t="str">
        <f t="shared" si="13"/>
        <v/>
      </c>
      <c r="AW78" s="166" t="str">
        <f t="shared" si="14"/>
        <v/>
      </c>
      <c r="AX78" s="15" t="str">
        <f>IF(MOD(COUNTIF($AQ$1:AQ78,AQ78),3)=1,"",IF(M78="","",AT78+1))</f>
        <v/>
      </c>
      <c r="AY78" s="15" t="str">
        <f t="shared" si="9"/>
        <v/>
      </c>
      <c r="AZ78" s="166" t="str">
        <f t="shared" si="15"/>
        <v/>
      </c>
      <c r="BA78" s="166" t="str">
        <f t="shared" si="16"/>
        <v/>
      </c>
      <c r="BB78" s="15" t="str">
        <f>IF(MOD(COUNTIF($AQ$1:AQ78,AQ78),3)=1,"",IF(N78="","",AX78+1))</f>
        <v/>
      </c>
      <c r="BC78" s="15" t="str">
        <f t="shared" si="10"/>
        <v/>
      </c>
      <c r="BD78" s="166" t="str">
        <f t="shared" si="17"/>
        <v/>
      </c>
      <c r="BE78" s="166" t="str">
        <f t="shared" si="18"/>
        <v/>
      </c>
      <c r="BF78" s="15"/>
      <c r="BG78" s="15"/>
      <c r="BH78" s="170" t="str">
        <f t="shared" si="11"/>
        <v>25秒时，随机敌方3名武将，使其不能释放主动技能（附带打断），持续 {0}秒。</v>
      </c>
    </row>
    <row r="79" spans="1:60">
      <c r="A79" s="261"/>
      <c r="B79" s="260"/>
      <c r="C79" s="257"/>
      <c r="D79" s="257"/>
      <c r="E79" s="179"/>
      <c r="F79" s="179"/>
      <c r="G79" s="179"/>
      <c r="H79" s="179"/>
      <c r="I79" s="179"/>
      <c r="J79" s="257"/>
      <c r="K79" s="257"/>
      <c r="L79" s="182"/>
      <c r="M79" s="179"/>
      <c r="N79" s="179"/>
      <c r="O79" s="182"/>
      <c r="P79" s="179"/>
      <c r="Q79" s="179"/>
      <c r="R79" s="179"/>
      <c r="S79" s="179"/>
      <c r="T79" s="179"/>
      <c r="U79" s="179"/>
      <c r="V79" s="179"/>
      <c r="W79" s="179"/>
      <c r="X79" s="179"/>
      <c r="Y79" s="179"/>
      <c r="Z79" s="179"/>
      <c r="AA79" s="179"/>
      <c r="AB79" s="44"/>
      <c r="AC79" s="189"/>
      <c r="AD79" s="189"/>
      <c r="AE79" s="189"/>
      <c r="AF79" s="189"/>
      <c r="AG79" s="92"/>
      <c r="AH79" s="189"/>
      <c r="AI79" s="189"/>
      <c r="AJ79" s="189"/>
      <c r="AK79" s="189"/>
      <c r="AL79" s="146">
        <f>IFERROR(AC79*IF($E79="将领",INDEX(兵法相关参数!$C$4:$AL$7,AL$15,MATCH($AB79,兵法相关参数!$C$3:$AL$3,0)),INDEX(兵法相关参数!$C$12:$AL$15,AL$15,MATCH($AB79,兵法相关参数!$C$3:$AL$3,0))),0)+IFERROR(AH79*IF($E79="将领",INDEX(兵法相关参数!$C$4:$AL$7,AL$15,MATCH($AG79,兵法相关参数!$C$3:$AL$3,0)),INDEX(兵法相关参数!$C$12:$AL$15,AL$15,MATCH($AG79,兵法相关参数!$C$3:$AL$3,0))),0)</f>
        <v>0</v>
      </c>
      <c r="AM79" s="146">
        <f>IFERROR(AD79*IF($E79="将领",INDEX(兵法相关参数!$C$4:$AL$7,AM$15,MATCH($AB79,兵法相关参数!$C$3:$AL$3,0)),INDEX(兵法相关参数!$C$12:$AL$15,AM$15,MATCH($AB79,兵法相关参数!$C$3:$AL$3,0))),0)+IFERROR(AI79*IF($E79="将领",INDEX(兵法相关参数!$C$4:$AL$7,AM$15,MATCH($AG79,兵法相关参数!$C$3:$AL$3,0)),INDEX(兵法相关参数!$C$12:$AL$15,AM$15,MATCH($AG79,兵法相关参数!$C$3:$AL$3,0))),0)</f>
        <v>0</v>
      </c>
      <c r="AN79" s="146">
        <f>IFERROR(AE79*IF($E79="将领",INDEX(兵法相关参数!$C$4:$AL$7,AN$15,MATCH($AB79,兵法相关参数!$C$3:$AL$3,0)),INDEX(兵法相关参数!$C$12:$AL$15,AN$15,MATCH($AB79,兵法相关参数!$C$3:$AL$3,0))),0)+IFERROR(AJ79*IF($E79="将领",INDEX(兵法相关参数!$C$4:$AL$7,AN$15,MATCH($AG79,兵法相关参数!$C$3:$AL$3,0)),INDEX(兵法相关参数!$C$12:$AL$15,AN$15,MATCH($AG79,兵法相关参数!$C$3:$AL$3,0))),0)</f>
        <v>0</v>
      </c>
      <c r="AO79" s="146">
        <f>IFERROR(AF79*IF($E79="将领",INDEX(兵法相关参数!$C$4:$AL$7,AL$15,MATCH($AB79,兵法相关参数!$C$3:$AL$3,0)),INDEX(兵法相关参数!$C$12:$AL$15,AO$15,MATCH($AB79,兵法相关参数!$C$3:$AL$3,0))),0)+IFERROR(AK79*IF($E79="将领",INDEX(兵法相关参数!$C$4:$AL$7,AL$15,MATCH($AG79,兵法相关参数!$C$3:$AL$3,0)),INDEX(兵法相关参数!$C$12:$AL$15,AO$15,MATCH($AG79,兵法相关参数!$C$3:$AL$3,0))),0)</f>
        <v>0</v>
      </c>
      <c r="AP79" s="27"/>
      <c r="AQ79" s="152">
        <f t="shared" si="12"/>
        <v>30104</v>
      </c>
      <c r="AR79" s="162">
        <f t="shared" si="12"/>
        <v>0</v>
      </c>
      <c r="AS79" s="163" t="str">
        <f t="shared" si="7"/>
        <v>紫</v>
      </c>
      <c r="AT79" s="153">
        <f t="shared" si="8"/>
        <v>1</v>
      </c>
      <c r="AU79" s="39" t="str">
        <f>IF(IF(L79="","",AQ79&amp;AT79)=AU78,"",IF(MOD(COUNTIF($AQ$1:AQ79,AQ79),3)=1,"",IF(L79="","",AQ79&amp;AT79)))</f>
        <v/>
      </c>
      <c r="AV79" s="166" t="str">
        <f t="shared" si="13"/>
        <v/>
      </c>
      <c r="AW79" s="166" t="str">
        <f t="shared" si="14"/>
        <v/>
      </c>
      <c r="AX79" s="15" t="str">
        <f>IF(MOD(COUNTIF($AQ$1:AQ79,AQ79),3)=1,"",IF(M79="","",AT79+1))</f>
        <v/>
      </c>
      <c r="AY79" s="15" t="str">
        <f t="shared" si="9"/>
        <v/>
      </c>
      <c r="AZ79" s="166" t="str">
        <f t="shared" si="15"/>
        <v/>
      </c>
      <c r="BA79" s="166" t="str">
        <f t="shared" si="16"/>
        <v/>
      </c>
      <c r="BB79" s="15" t="str">
        <f>IF(MOD(COUNTIF($AQ$1:AQ79,AQ79),3)=1,"",IF(N79="","",AX79+1))</f>
        <v/>
      </c>
      <c r="BC79" s="15" t="str">
        <f t="shared" si="10"/>
        <v/>
      </c>
      <c r="BD79" s="166" t="str">
        <f t="shared" si="17"/>
        <v/>
      </c>
      <c r="BE79" s="166" t="str">
        <f t="shared" si="18"/>
        <v/>
      </c>
      <c r="BF79" s="15"/>
      <c r="BG79" s="15"/>
      <c r="BH79" s="170" t="str">
        <f t="shared" si="11"/>
        <v>25秒时，随机敌方3名武将，使其不能释放主动技能（附带打断），持续 {0}秒。</v>
      </c>
    </row>
    <row r="80" spans="1:60">
      <c r="A80" s="261" t="s">
        <v>451</v>
      </c>
      <c r="B80" s="258" t="s">
        <v>773</v>
      </c>
      <c r="C80" s="255" t="s">
        <v>12</v>
      </c>
      <c r="D80" s="255" t="s">
        <v>471</v>
      </c>
      <c r="E80" s="11"/>
      <c r="F80" s="11"/>
      <c r="G80" s="11"/>
      <c r="H80" s="11"/>
      <c r="I80" s="11"/>
      <c r="J80" s="11" t="s">
        <v>468</v>
      </c>
      <c r="K80" s="11" t="s">
        <v>469</v>
      </c>
      <c r="L80" s="184" t="s">
        <v>771</v>
      </c>
      <c r="M80" s="184" t="s">
        <v>62</v>
      </c>
      <c r="N80" s="184"/>
      <c r="O80" s="183" t="s">
        <v>52</v>
      </c>
      <c r="P80" s="3" t="s">
        <v>472</v>
      </c>
      <c r="Q80" s="3" t="s">
        <v>473</v>
      </c>
      <c r="R80" s="3" t="s">
        <v>474</v>
      </c>
      <c r="S80" s="3" t="s">
        <v>475</v>
      </c>
      <c r="T80" s="11" t="s">
        <v>60</v>
      </c>
      <c r="U80" s="11" t="s">
        <v>61</v>
      </c>
      <c r="V80" s="184"/>
      <c r="W80" s="3" t="s">
        <v>223</v>
      </c>
      <c r="X80" s="3" t="s">
        <v>224</v>
      </c>
      <c r="Y80" s="3" t="s">
        <v>225</v>
      </c>
      <c r="Z80" s="3" t="s">
        <v>226</v>
      </c>
      <c r="AA80" s="1"/>
      <c r="AB80" s="15"/>
      <c r="AC80" s="187" t="s">
        <v>227</v>
      </c>
      <c r="AD80" s="187" t="s">
        <v>228</v>
      </c>
      <c r="AE80" s="187" t="s">
        <v>229</v>
      </c>
      <c r="AF80" s="187" t="s">
        <v>230</v>
      </c>
      <c r="AG80" s="96"/>
      <c r="AH80" s="187" t="s">
        <v>227</v>
      </c>
      <c r="AI80" s="187" t="s">
        <v>228</v>
      </c>
      <c r="AJ80" s="187" t="s">
        <v>229</v>
      </c>
      <c r="AK80" s="187" t="s">
        <v>230</v>
      </c>
      <c r="AL80" s="146">
        <f>IFERROR(AC80*IF($E80="将领",INDEX(兵法相关参数!$C$4:$AL$7,AL$15,MATCH($AB80,兵法相关参数!$C$3:$AL$3,0)),INDEX(兵法相关参数!$C$12:$AL$15,AL$15,MATCH($AB80,兵法相关参数!$C$3:$AL$3,0))),0)+IFERROR(AH80*IF($E80="将领",INDEX(兵法相关参数!$C$4:$AL$7,AL$15,MATCH($AG80,兵法相关参数!$C$3:$AL$3,0)),INDEX(兵法相关参数!$C$12:$AL$15,AL$15,MATCH($AG80,兵法相关参数!$C$3:$AL$3,0))),0)</f>
        <v>0</v>
      </c>
      <c r="AM80" s="146">
        <f>IFERROR(AD80*IF($E80="将领",INDEX(兵法相关参数!$C$4:$AL$7,AM$15,MATCH($AB80,兵法相关参数!$C$3:$AL$3,0)),INDEX(兵法相关参数!$C$12:$AL$15,AM$15,MATCH($AB80,兵法相关参数!$C$3:$AL$3,0))),0)+IFERROR(AI80*IF($E80="将领",INDEX(兵法相关参数!$C$4:$AL$7,AM$15,MATCH($AG80,兵法相关参数!$C$3:$AL$3,0)),INDEX(兵法相关参数!$C$12:$AL$15,AM$15,MATCH($AG80,兵法相关参数!$C$3:$AL$3,0))),0)</f>
        <v>0</v>
      </c>
      <c r="AN80" s="146">
        <f>IFERROR(AE80*IF($E80="将领",INDEX(兵法相关参数!$C$4:$AL$7,AN$15,MATCH($AB80,兵法相关参数!$C$3:$AL$3,0)),INDEX(兵法相关参数!$C$12:$AL$15,AN$15,MATCH($AB80,兵法相关参数!$C$3:$AL$3,0))),0)+IFERROR(AJ80*IF($E80="将领",INDEX(兵法相关参数!$C$4:$AL$7,AN$15,MATCH($AG80,兵法相关参数!$C$3:$AL$3,0)),INDEX(兵法相关参数!$C$12:$AL$15,AN$15,MATCH($AG80,兵法相关参数!$C$3:$AL$3,0))),0)</f>
        <v>0</v>
      </c>
      <c r="AO80" s="146">
        <f>IFERROR(AF80*IF($E80="将领",INDEX(兵法相关参数!$C$4:$AL$7,AL$15,MATCH($AB80,兵法相关参数!$C$3:$AL$3,0)),INDEX(兵法相关参数!$C$12:$AL$15,AO$15,MATCH($AB80,兵法相关参数!$C$3:$AL$3,0))),0)+IFERROR(AK80*IF($E80="将领",INDEX(兵法相关参数!$C$4:$AL$7,AL$15,MATCH($AG80,兵法相关参数!$C$3:$AL$3,0)),INDEX(兵法相关参数!$C$12:$AL$15,AO$15,MATCH($AG80,兵法相关参数!$C$3:$AL$3,0))),0)</f>
        <v>0</v>
      </c>
      <c r="AP80" s="27"/>
      <c r="AQ80" s="154">
        <v>30303</v>
      </c>
      <c r="AR80" s="160">
        <f>IF(D80="直接伤害",1,0)</f>
        <v>0</v>
      </c>
      <c r="AS80" s="163" t="str">
        <f t="shared" si="7"/>
        <v>橙</v>
      </c>
      <c r="AT80" s="153">
        <f t="shared" si="8"/>
        <v>1</v>
      </c>
      <c r="AU80" s="39" t="str">
        <f>IF(IF(L80="","",AQ80&amp;AT80)=AU79,"",IF(MOD(COUNTIF($AQ$1:AQ80,AQ80),3)=1,"",IF(L80="","",AQ80&amp;AT80)))</f>
        <v/>
      </c>
      <c r="AV80" s="166" t="str">
        <f t="shared" si="13"/>
        <v/>
      </c>
      <c r="AW80" s="166" t="str">
        <f t="shared" si="14"/>
        <v/>
      </c>
      <c r="AX80" s="15" t="str">
        <f>IF(MOD(COUNTIF($AQ$1:AQ80,AQ80),3)=1,"",IF(M80="","",AT80+1))</f>
        <v/>
      </c>
      <c r="AY80" s="15" t="str">
        <f t="shared" si="9"/>
        <v/>
      </c>
      <c r="AZ80" s="166" t="str">
        <f t="shared" si="15"/>
        <v/>
      </c>
      <c r="BA80" s="166" t="str">
        <f t="shared" si="16"/>
        <v/>
      </c>
      <c r="BB80" s="15" t="str">
        <f>IF(MOD(COUNTIF($AQ$1:AQ80,AQ80),3)=1,"",IF(N80="","",AX80+1))</f>
        <v/>
      </c>
      <c r="BC80" s="15" t="str">
        <f t="shared" si="10"/>
        <v/>
      </c>
      <c r="BD80" s="166" t="str">
        <f t="shared" si="17"/>
        <v/>
      </c>
      <c r="BE80" s="166" t="str">
        <f t="shared" si="18"/>
        <v/>
      </c>
      <c r="BF80" s="15"/>
      <c r="BG80" s="15"/>
      <c r="BH80" s="170" t="str">
        <f t="shared" si="11"/>
        <v>自身生命低于{0}%时，嘲讽自身30码范围敌军,并且自己受到伤害降低 {1}%，持续 {2}秒。</v>
      </c>
    </row>
    <row r="81" spans="1:60">
      <c r="A81" s="261"/>
      <c r="B81" s="259"/>
      <c r="C81" s="256"/>
      <c r="D81" s="256"/>
      <c r="E81" s="179" t="s">
        <v>22</v>
      </c>
      <c r="F81" s="141">
        <v>1</v>
      </c>
      <c r="G81" s="141">
        <v>1</v>
      </c>
      <c r="H81" s="141"/>
      <c r="I81" s="141"/>
      <c r="J81" s="255">
        <f>SUMPRODUCT(LARGE(AL81:AO81*F81:I81+AL82:AO82*F82:I82+AL84:AO84*F84:I84+AL85:AO85*F85:I85+AL87:AO87*F87:I87+AL88:AO88*F88:I88,1))</f>
        <v>4.0762111961692984</v>
      </c>
      <c r="K81" s="255">
        <f>INDEX($J$17:$J$200,MATCH(C80,$C$17:$C$200,0),1)</f>
        <v>4.3116392160975536</v>
      </c>
      <c r="L81" s="25">
        <v>0.9</v>
      </c>
      <c r="M81" s="25">
        <v>0.4</v>
      </c>
      <c r="N81" s="44"/>
      <c r="O81" s="81">
        <f>200%*1.15</f>
        <v>2.2999999999999998</v>
      </c>
      <c r="P81" s="44">
        <f>MATCH($L81,INDEX(将领当前生命,,1),-1)</f>
        <v>4</v>
      </c>
      <c r="Q81" s="44">
        <f>MATCH($L81,INDEX(将领当前生命,,2),-1)</f>
        <v>4</v>
      </c>
      <c r="R81" s="44">
        <f>MATCH($L81,INDEX(将领当前生命,,3),-1)</f>
        <v>18</v>
      </c>
      <c r="S81" s="44">
        <f>MATCH($L81,INDEX(将领当前生命,,4),-1)</f>
        <v>18</v>
      </c>
      <c r="T81" s="10">
        <v>1</v>
      </c>
      <c r="U81" s="10">
        <v>1</v>
      </c>
      <c r="V81" s="24"/>
      <c r="W81" s="149">
        <f>(1-1/(($L81-P82)*$M81*持续效用(P81,$L$84,1,"将领")/($L$84/80)+1))*$O81*$U81</f>
        <v>0.40072068292611174</v>
      </c>
      <c r="X81" s="149">
        <f>(1-1/(($L81-Q82)*$M81*持续效用(Q81,$L$84,2,"将领")/($L$84/80)+1))*$O81*$U81</f>
        <v>0.48308384932393073</v>
      </c>
      <c r="Y81" s="149">
        <f>(1-1/(($L81-R82)*$M81*持续效用(R81,$L$84,3,"将领")/($L$84/80)+1))*$O81*$U81</f>
        <v>0.52565776373475259</v>
      </c>
      <c r="Z81" s="149">
        <f>(1-1/(($L81-S82)*$M81*持续效用(S81,$L$84,4,"将领")/($L$84/80)+1))*$O81*$U81</f>
        <v>0.5346453337743885</v>
      </c>
      <c r="AA81" s="22"/>
      <c r="AB81" s="44" t="s">
        <v>99</v>
      </c>
      <c r="AC81" s="92">
        <f>辅助效用(0,0,AC$15,"生存转换",标准系数,"指定将领",W81)</f>
        <v>1.2369926905382729</v>
      </c>
      <c r="AD81" s="92">
        <f>辅助效用(0,0,AD$15,"生存转换",标准系数,"指定将领",X81)</f>
        <v>1.7521644448518696</v>
      </c>
      <c r="AE81" s="92">
        <f>辅助效用(0,0,AE$15,"生存转换",标准系数,"指定将领",Y81)</f>
        <v>0.94618397472255467</v>
      </c>
      <c r="AF81" s="92">
        <f>辅助效用(0,0,AF$15,"生存转换",标准系数,"指定将领",Z81)</f>
        <v>0.96236160079389932</v>
      </c>
      <c r="AG81" s="92" t="s">
        <v>51</v>
      </c>
      <c r="AH81" s="188">
        <f>IF($T81=0,0,持续效用($P81,$T81,AH$15,$E81))</f>
        <v>1.7072065347100554E-2</v>
      </c>
      <c r="AI81" s="188">
        <f>IF($T81=0,0,持续效用($P81,$T81,AI$15,$E81))</f>
        <v>2.1670848942529415E-2</v>
      </c>
      <c r="AJ81" s="188">
        <f>IF($T81=0,0,持续效用($P81,$T81,AJ$15,$E81))</f>
        <v>2.3262678448175096E-2</v>
      </c>
      <c r="AK81" s="188">
        <f>IF($T81=0,0,持续效用($P81,$T81,AK$15,$E81))</f>
        <v>2.2581772452862209E-2</v>
      </c>
      <c r="AL81" s="146">
        <f>IFERROR(AC81*IF($E81="将领",INDEX(兵法相关参数!$C$4:$AL$7,AL$15,MATCH($AB81,兵法相关参数!$C$3:$AL$3,0)),INDEX(兵法相关参数!$C$12:$AL$15,AL$15,MATCH($AB81,兵法相关参数!$C$3:$AL$3,0))),0)+IFERROR(AH81*IF($E81="将领",INDEX(兵法相关参数!$C$4:$AL$7,AL$15,MATCH($AG81,兵法相关参数!$C$3:$AL$3,0)),INDEX(兵法相关参数!$C$12:$AL$15,AL$15,MATCH($AG81,兵法相关参数!$C$3:$AL$3,0))),0)</f>
        <v>1.3974341943767399</v>
      </c>
      <c r="AM81" s="146">
        <f>IFERROR(AD81*IF($E81="将领",INDEX(兵法相关参数!$C$4:$AL$7,AM$15,MATCH($AB81,兵法相关参数!$C$3:$AL$3,0)),INDEX(兵法相关参数!$C$12:$AL$15,AM$15,MATCH($AB81,兵法相关参数!$C$3:$AL$3,0))),0)+IFERROR(AI81*IF($E81="将领",INDEX(兵法相关参数!$C$4:$AL$7,AM$15,MATCH($AG81,兵法相关参数!$C$3:$AL$3,0)),INDEX(兵法相关参数!$C$12:$AL$15,AM$15,MATCH($AG81,兵法相关参数!$C$3:$AL$3,0))),0)</f>
        <v>1.8557103784033917</v>
      </c>
      <c r="AN81" s="146">
        <f>IFERROR(AE81*IF($E81="将领",INDEX(兵法相关参数!$C$4:$AL$7,AN$15,MATCH($AB81,兵法相关参数!$C$3:$AL$3,0)),INDEX(兵法相关参数!$C$12:$AL$15,AN$15,MATCH($AB81,兵法相关参数!$C$3:$AL$3,0))),0)+IFERROR(AJ81*IF($E81="将领",INDEX(兵法相关参数!$C$4:$AL$7,AN$15,MATCH($AG81,兵法相关参数!$C$3:$AL$3,0)),INDEX(兵法相关参数!$C$12:$AL$15,AN$15,MATCH($AG81,兵法相关参数!$C$3:$AL$3,0))),0)</f>
        <v>0.9348458432741068</v>
      </c>
      <c r="AO81" s="146">
        <f>IFERROR(AF81*IF($E81="将领",INDEX(兵法相关参数!$C$4:$AL$7,AL$15,MATCH($AB81,兵法相关参数!$C$3:$AL$3,0)),INDEX(兵法相关参数!$C$12:$AL$15,AO$15,MATCH($AB81,兵法相关参数!$C$3:$AL$3,0))),0)+IFERROR(AK81*IF($E81="将领",INDEX(兵法相关参数!$C$4:$AL$7,AL$15,MATCH($AG81,兵法相关参数!$C$3:$AL$3,0)),INDEX(兵法相关参数!$C$12:$AL$15,AO$15,MATCH($AG81,兵法相关参数!$C$3:$AL$3,0))),0)</f>
        <v>1.0778826998541455</v>
      </c>
      <c r="AP81" s="42"/>
      <c r="AQ81" s="151">
        <f>AQ80</f>
        <v>30303</v>
      </c>
      <c r="AR81" s="161">
        <f>AR80</f>
        <v>0</v>
      </c>
      <c r="AS81" s="163" t="str">
        <f t="shared" si="7"/>
        <v>橙</v>
      </c>
      <c r="AT81" s="153">
        <f t="shared" si="8"/>
        <v>1</v>
      </c>
      <c r="AU81" s="39" t="str">
        <f>IF(IF(L81="","",AQ81&amp;AT81)=AU80,"",IF(MOD(COUNTIF($AQ$1:AQ81,AQ81),3)=1,"",IF(L81="","",AQ81&amp;AT81)))</f>
        <v>303031</v>
      </c>
      <c r="AV81" s="166">
        <f t="shared" si="13"/>
        <v>0.9</v>
      </c>
      <c r="AW81" s="166">
        <f t="shared" si="14"/>
        <v>0</v>
      </c>
      <c r="AX81" s="15">
        <f>IF(MOD(COUNTIF($AQ$1:AQ81,AQ81),3)=1,"",IF(M81="","",AT81+1))</f>
        <v>2</v>
      </c>
      <c r="AY81" s="15" t="str">
        <f t="shared" si="9"/>
        <v>303032</v>
      </c>
      <c r="AZ81" s="166">
        <f t="shared" si="15"/>
        <v>9.5000000000000001E-2</v>
      </c>
      <c r="BA81" s="166">
        <f t="shared" si="16"/>
        <v>8.9999999999999993E-3</v>
      </c>
      <c r="BB81" s="15" t="str">
        <f>IF(MOD(COUNTIF($AQ$1:AQ81,AQ81),3)=1,"",IF(N81="","",AX81+1))</f>
        <v/>
      </c>
      <c r="BC81" s="15" t="str">
        <f t="shared" si="10"/>
        <v/>
      </c>
      <c r="BD81" s="166" t="str">
        <f t="shared" si="17"/>
        <v/>
      </c>
      <c r="BE81" s="166" t="str">
        <f t="shared" si="18"/>
        <v/>
      </c>
      <c r="BF81" s="15"/>
      <c r="BG81" s="15"/>
      <c r="BH81" s="170" t="str">
        <f t="shared" si="11"/>
        <v>自身生命低于{0}%时，嘲讽自身30码范围敌军,并且自己受到伤害降低 {1}%，持续 {2}秒。</v>
      </c>
    </row>
    <row r="82" spans="1:60">
      <c r="A82" s="261"/>
      <c r="B82" s="259"/>
      <c r="C82" s="256"/>
      <c r="D82" s="257"/>
      <c r="E82" s="179"/>
      <c r="F82" s="179"/>
      <c r="G82" s="179"/>
      <c r="H82" s="179"/>
      <c r="I82" s="179"/>
      <c r="J82" s="256"/>
      <c r="K82" s="256"/>
      <c r="L82" s="182"/>
      <c r="M82" s="179"/>
      <c r="N82" s="179"/>
      <c r="O82" s="182" t="s">
        <v>619</v>
      </c>
      <c r="P82" s="182">
        <f>INDEX(将领当前生命,P81+$L$84,1)</f>
        <v>0.45772798373841417</v>
      </c>
      <c r="Q82" s="182">
        <f>INDEX(将领当前生命,Q81+$L$84,1)</f>
        <v>0.45772798373841417</v>
      </c>
      <c r="R82" s="182">
        <f>INDEX(将领当前生命,R81+$L$84,1)</f>
        <v>0.2635897377980107</v>
      </c>
      <c r="S82" s="182">
        <f>INDEX(将领当前生命,S81+$L$84,1)</f>
        <v>0.2635897377980107</v>
      </c>
      <c r="T82" s="179"/>
      <c r="U82" s="179"/>
      <c r="V82" s="179"/>
      <c r="W82" s="179"/>
      <c r="X82" s="179"/>
      <c r="Y82" s="179"/>
      <c r="Z82" s="179"/>
      <c r="AA82" s="179"/>
      <c r="AB82" s="44"/>
      <c r="AC82" s="189"/>
      <c r="AD82" s="189"/>
      <c r="AE82" s="189"/>
      <c r="AF82" s="189"/>
      <c r="AG82" s="92"/>
      <c r="AH82" s="189"/>
      <c r="AI82" s="189"/>
      <c r="AJ82" s="189"/>
      <c r="AK82" s="189"/>
      <c r="AL82" s="146">
        <f>IFERROR(AC82*IF($E82="将领",INDEX(兵法相关参数!$C$4:$AL$7,AL$15,MATCH($AB82,兵法相关参数!$C$3:$AL$3,0)),INDEX(兵法相关参数!$C$12:$AL$15,AL$15,MATCH($AB82,兵法相关参数!$C$3:$AL$3,0))),0)+IFERROR(AH82*IF($E82="将领",INDEX(兵法相关参数!$C$4:$AL$7,AL$15,MATCH($AG82,兵法相关参数!$C$3:$AL$3,0)),INDEX(兵法相关参数!$C$12:$AL$15,AL$15,MATCH($AG82,兵法相关参数!$C$3:$AL$3,0))),0)</f>
        <v>0</v>
      </c>
      <c r="AM82" s="146">
        <f>IFERROR(AD82*IF($E82="将领",INDEX(兵法相关参数!$C$4:$AL$7,AM$15,MATCH($AB82,兵法相关参数!$C$3:$AL$3,0)),INDEX(兵法相关参数!$C$12:$AL$15,AM$15,MATCH($AB82,兵法相关参数!$C$3:$AL$3,0))),0)+IFERROR(AI82*IF($E82="将领",INDEX(兵法相关参数!$C$4:$AL$7,AM$15,MATCH($AG82,兵法相关参数!$C$3:$AL$3,0)),INDEX(兵法相关参数!$C$12:$AL$15,AM$15,MATCH($AG82,兵法相关参数!$C$3:$AL$3,0))),0)</f>
        <v>0</v>
      </c>
      <c r="AN82" s="146">
        <f>IFERROR(AE82*IF($E82="将领",INDEX(兵法相关参数!$C$4:$AL$7,AN$15,MATCH($AB82,兵法相关参数!$C$3:$AL$3,0)),INDEX(兵法相关参数!$C$12:$AL$15,AN$15,MATCH($AB82,兵法相关参数!$C$3:$AL$3,0))),0)+IFERROR(AJ82*IF($E82="将领",INDEX(兵法相关参数!$C$4:$AL$7,AN$15,MATCH($AG82,兵法相关参数!$C$3:$AL$3,0)),INDEX(兵法相关参数!$C$12:$AL$15,AN$15,MATCH($AG82,兵法相关参数!$C$3:$AL$3,0))),0)</f>
        <v>0</v>
      </c>
      <c r="AO82" s="146">
        <f>IFERROR(AF82*IF($E82="将领",INDEX(兵法相关参数!$C$4:$AL$7,AL$15,MATCH($AB82,兵法相关参数!$C$3:$AL$3,0)),INDEX(兵法相关参数!$C$12:$AL$15,AO$15,MATCH($AB82,兵法相关参数!$C$3:$AL$3,0))),0)+IFERROR(AK82*IF($E82="将领",INDEX(兵法相关参数!$C$4:$AL$7,AL$15,MATCH($AG82,兵法相关参数!$C$3:$AL$3,0)),INDEX(兵法相关参数!$C$12:$AL$15,AO$15,MATCH($AG82,兵法相关参数!$C$3:$AL$3,0))),0)</f>
        <v>0</v>
      </c>
      <c r="AP82" s="27"/>
      <c r="AQ82" s="151">
        <f>AQ81</f>
        <v>30303</v>
      </c>
      <c r="AR82" s="162">
        <f>AR81</f>
        <v>0</v>
      </c>
      <c r="AS82" s="163" t="str">
        <f t="shared" si="7"/>
        <v>橙</v>
      </c>
      <c r="AT82" s="153">
        <f t="shared" si="8"/>
        <v>1</v>
      </c>
      <c r="AU82" s="39" t="str">
        <f>IF(IF(L82="","",AQ82&amp;AT82)=AU81,"",IF(MOD(COUNTIF($AQ$1:AQ82,AQ82),3)=1,"",IF(L82="","",AQ82&amp;AT82)))</f>
        <v/>
      </c>
      <c r="AV82" s="166" t="str">
        <f t="shared" si="13"/>
        <v/>
      </c>
      <c r="AW82" s="166" t="str">
        <f t="shared" si="14"/>
        <v/>
      </c>
      <c r="AX82" s="15" t="str">
        <f>IF(MOD(COUNTIF($AQ$1:AQ82,AQ82),3)=1,"",IF(M82="","",AT82+1))</f>
        <v/>
      </c>
      <c r="AY82" s="15" t="str">
        <f t="shared" si="9"/>
        <v/>
      </c>
      <c r="AZ82" s="166" t="str">
        <f t="shared" si="15"/>
        <v/>
      </c>
      <c r="BA82" s="166" t="str">
        <f t="shared" si="16"/>
        <v/>
      </c>
      <c r="BB82" s="15" t="str">
        <f>IF(MOD(COUNTIF($AQ$1:AQ82,AQ82),3)=1,"",IF(N82="","",AX82+1))</f>
        <v/>
      </c>
      <c r="BC82" s="15" t="str">
        <f t="shared" si="10"/>
        <v/>
      </c>
      <c r="BD82" s="166" t="str">
        <f t="shared" si="17"/>
        <v/>
      </c>
      <c r="BE82" s="166" t="str">
        <f t="shared" si="18"/>
        <v/>
      </c>
      <c r="BF82" s="15"/>
      <c r="BG82" s="15"/>
      <c r="BH82" s="170" t="str">
        <f t="shared" si="11"/>
        <v>自身生命低于{0}%时，嘲讽自身30码范围敌军,并且自己受到伤害降低 {1}%，持续 {2}秒。</v>
      </c>
    </row>
    <row r="83" spans="1:60">
      <c r="A83" s="261"/>
      <c r="B83" s="259"/>
      <c r="C83" s="256"/>
      <c r="D83" s="255" t="s">
        <v>470</v>
      </c>
      <c r="E83" s="11"/>
      <c r="F83" s="11"/>
      <c r="G83" s="11"/>
      <c r="H83" s="11"/>
      <c r="I83" s="11"/>
      <c r="J83" s="256"/>
      <c r="K83" s="256"/>
      <c r="L83" s="11" t="s">
        <v>771</v>
      </c>
      <c r="M83" s="11"/>
      <c r="N83" s="11"/>
      <c r="O83" s="183" t="s">
        <v>52</v>
      </c>
      <c r="P83" s="3" t="s">
        <v>472</v>
      </c>
      <c r="Q83" s="3" t="s">
        <v>473</v>
      </c>
      <c r="R83" s="3" t="s">
        <v>474</v>
      </c>
      <c r="S83" s="3" t="s">
        <v>475</v>
      </c>
      <c r="T83" s="11" t="s">
        <v>60</v>
      </c>
      <c r="U83" s="11" t="s">
        <v>61</v>
      </c>
      <c r="V83" s="184" t="s">
        <v>204</v>
      </c>
      <c r="W83" s="3" t="s">
        <v>223</v>
      </c>
      <c r="X83" s="3" t="s">
        <v>224</v>
      </c>
      <c r="Y83" s="3" t="s">
        <v>225</v>
      </c>
      <c r="Z83" s="3" t="s">
        <v>226</v>
      </c>
      <c r="AA83" s="1"/>
      <c r="AB83" s="15"/>
      <c r="AC83" s="187" t="s">
        <v>227</v>
      </c>
      <c r="AD83" s="187" t="s">
        <v>228</v>
      </c>
      <c r="AE83" s="187" t="s">
        <v>229</v>
      </c>
      <c r="AF83" s="187" t="s">
        <v>230</v>
      </c>
      <c r="AG83" s="96"/>
      <c r="AH83" s="187" t="s">
        <v>227</v>
      </c>
      <c r="AI83" s="187" t="s">
        <v>228</v>
      </c>
      <c r="AJ83" s="187" t="s">
        <v>229</v>
      </c>
      <c r="AK83" s="187" t="s">
        <v>230</v>
      </c>
      <c r="AL83" s="146">
        <f>IFERROR(AC83*IF($E83="将领",INDEX(兵法相关参数!$C$4:$AL$7,AL$15,MATCH($AB83,兵法相关参数!$C$3:$AL$3,0)),INDEX(兵法相关参数!$C$12:$AL$15,AL$15,MATCH($AB83,兵法相关参数!$C$3:$AL$3,0))),0)+IFERROR(AH83*IF($E83="将领",INDEX(兵法相关参数!$C$4:$AL$7,AL$15,MATCH($AG83,兵法相关参数!$C$3:$AL$3,0)),INDEX(兵法相关参数!$C$12:$AL$15,AL$15,MATCH($AG83,兵法相关参数!$C$3:$AL$3,0))),0)</f>
        <v>0</v>
      </c>
      <c r="AM83" s="146">
        <f>IFERROR(AD83*IF($E83="将领",INDEX(兵法相关参数!$C$4:$AL$7,AM$15,MATCH($AB83,兵法相关参数!$C$3:$AL$3,0)),INDEX(兵法相关参数!$C$12:$AL$15,AM$15,MATCH($AB83,兵法相关参数!$C$3:$AL$3,0))),0)+IFERROR(AI83*IF($E83="将领",INDEX(兵法相关参数!$C$4:$AL$7,AM$15,MATCH($AG83,兵法相关参数!$C$3:$AL$3,0)),INDEX(兵法相关参数!$C$12:$AL$15,AM$15,MATCH($AG83,兵法相关参数!$C$3:$AL$3,0))),0)</f>
        <v>0</v>
      </c>
      <c r="AN83" s="146">
        <f>IFERROR(AE83*IF($E83="将领",INDEX(兵法相关参数!$C$4:$AL$7,AN$15,MATCH($AB83,兵法相关参数!$C$3:$AL$3,0)),INDEX(兵法相关参数!$C$12:$AL$15,AN$15,MATCH($AB83,兵法相关参数!$C$3:$AL$3,0))),0)+IFERROR(AJ83*IF($E83="将领",INDEX(兵法相关参数!$C$4:$AL$7,AN$15,MATCH($AG83,兵法相关参数!$C$3:$AL$3,0)),INDEX(兵法相关参数!$C$12:$AL$15,AN$15,MATCH($AG83,兵法相关参数!$C$3:$AL$3,0))),0)</f>
        <v>0</v>
      </c>
      <c r="AO83" s="146">
        <f>IFERROR(AF83*IF($E83="将领",INDEX(兵法相关参数!$C$4:$AL$7,AL$15,MATCH($AB83,兵法相关参数!$C$3:$AL$3,0)),INDEX(兵法相关参数!$C$12:$AL$15,AO$15,MATCH($AB83,兵法相关参数!$C$3:$AL$3,0))),0)+IFERROR(AK83*IF($E83="将领",INDEX(兵法相关参数!$C$4:$AL$7,AL$15,MATCH($AG83,兵法相关参数!$C$3:$AL$3,0)),INDEX(兵法相关参数!$C$12:$AL$15,AO$15,MATCH($AG83,兵法相关参数!$C$3:$AL$3,0))),0)</f>
        <v>0</v>
      </c>
      <c r="AP83" s="27"/>
      <c r="AQ83" s="151">
        <f t="shared" ref="AQ83:AQ88" si="19">AQ82</f>
        <v>30303</v>
      </c>
      <c r="AR83" s="160">
        <f>IF(D83="直接伤害",1,0)</f>
        <v>0</v>
      </c>
      <c r="AS83" s="163" t="str">
        <f t="shared" si="7"/>
        <v>橙</v>
      </c>
      <c r="AT83" s="153">
        <f t="shared" si="8"/>
        <v>3</v>
      </c>
      <c r="AU83" s="39" t="str">
        <f>IF(IF(L83="","",AQ83&amp;AT83)=AU82,"",IF(MOD(COUNTIF($AQ$1:AQ83,AQ83),3)=1,"",IF(L83="","",AQ83&amp;AT83)))</f>
        <v/>
      </c>
      <c r="AV83" s="166" t="str">
        <f t="shared" si="13"/>
        <v/>
      </c>
      <c r="AW83" s="166" t="str">
        <f t="shared" si="14"/>
        <v/>
      </c>
      <c r="AX83" s="15" t="str">
        <f>IF(MOD(COUNTIF($AQ$1:AQ83,AQ83),3)=1,"",IF(M83="","",AT83+1))</f>
        <v/>
      </c>
      <c r="AY83" s="15" t="str">
        <f t="shared" si="9"/>
        <v/>
      </c>
      <c r="AZ83" s="166" t="str">
        <f t="shared" si="15"/>
        <v/>
      </c>
      <c r="BA83" s="166" t="str">
        <f t="shared" si="16"/>
        <v/>
      </c>
      <c r="BB83" s="15" t="str">
        <f>IF(MOD(COUNTIF($AQ$1:AQ83,AQ83),3)=1,"",IF(N83="","",AX83+1))</f>
        <v/>
      </c>
      <c r="BC83" s="15" t="str">
        <f t="shared" si="10"/>
        <v/>
      </c>
      <c r="BD83" s="166" t="str">
        <f t="shared" si="17"/>
        <v/>
      </c>
      <c r="BE83" s="166" t="str">
        <f t="shared" si="18"/>
        <v/>
      </c>
      <c r="BF83" s="15"/>
      <c r="BG83" s="15"/>
      <c r="BH83" s="170" t="str">
        <f t="shared" si="11"/>
        <v>自身生命低于{0}%时，嘲讽自身30码范围敌军,并且自己受到伤害降低 {1}%，持续 {2}秒。</v>
      </c>
    </row>
    <row r="84" spans="1:60">
      <c r="A84" s="261"/>
      <c r="B84" s="259"/>
      <c r="C84" s="256"/>
      <c r="D84" s="256"/>
      <c r="E84" s="179" t="s">
        <v>22</v>
      </c>
      <c r="F84" s="141">
        <v>1</v>
      </c>
      <c r="G84" s="141">
        <v>1</v>
      </c>
      <c r="H84" s="141"/>
      <c r="I84" s="141"/>
      <c r="J84" s="256"/>
      <c r="K84" s="256"/>
      <c r="L84" s="10">
        <v>20</v>
      </c>
      <c r="M84" s="10"/>
      <c r="N84" s="10"/>
      <c r="O84" s="81">
        <f>60%*1.15</f>
        <v>0.69</v>
      </c>
      <c r="P84" s="44">
        <f>MATCH($V84,INDEX(将领当前生命,,1),-1)</f>
        <v>4</v>
      </c>
      <c r="Q84" s="44">
        <f>MATCH($V84,INDEX(将领当前生命,,2),-1)</f>
        <v>4</v>
      </c>
      <c r="R84" s="44">
        <f>MATCH($V84,INDEX(将领当前生命,,3),-1)</f>
        <v>18</v>
      </c>
      <c r="S84" s="44">
        <f>MATCH($V84,INDEX(将领当前生命,,4),-1)</f>
        <v>18</v>
      </c>
      <c r="T84" s="10">
        <v>0</v>
      </c>
      <c r="U84" s="10">
        <v>3</v>
      </c>
      <c r="V84" s="24">
        <f>L81</f>
        <v>0.9</v>
      </c>
      <c r="W84" s="23">
        <f>效果范围削减($U84)*$O84</f>
        <v>1.6901479225203926</v>
      </c>
      <c r="X84" s="23">
        <f>效果范围削减($U84)*$O84</f>
        <v>1.6901479225203926</v>
      </c>
      <c r="Y84" s="23">
        <f>效果范围削减($U84)*$O84</f>
        <v>1.6901479225203926</v>
      </c>
      <c r="Z84" s="23">
        <f>效果范围削减($U84)*$O84</f>
        <v>1.6901479225203926</v>
      </c>
      <c r="AA84" s="22"/>
      <c r="AB84" s="44" t="s">
        <v>105</v>
      </c>
      <c r="AC84" s="92">
        <f>辅助效用(P84,$L84,AC$15,"输出转换",眩晕系数,"当前目标",W84)</f>
        <v>0.83047290735607338</v>
      </c>
      <c r="AD84" s="92">
        <f>辅助效用(Q84,$L84,AD$15,"输出转换",眩晕系数,"当前目标",X84)</f>
        <v>2.2205008177659065</v>
      </c>
      <c r="AE84" s="92">
        <f>辅助效用(R84,$L84,AE$15,"输出转换",眩晕系数,"当前目标",Y84)</f>
        <v>0.74675191515227701</v>
      </c>
      <c r="AF84" s="92">
        <f>辅助效用(S84,$L84,AF$15,"输出转换",眩晕系数,"当前目标",Z84)</f>
        <v>0.69706267598359961</v>
      </c>
      <c r="AG84" s="92" t="s">
        <v>51</v>
      </c>
      <c r="AH84" s="188">
        <f>IF($T84=0,0,持续效用($P84,$T84,AH$15,$E84))</f>
        <v>0</v>
      </c>
      <c r="AI84" s="188">
        <f>IF($T84=0,0,持续效用($P84,$T84,AI$15,$E84))</f>
        <v>0</v>
      </c>
      <c r="AJ84" s="188">
        <f>IF($T84=0,0,持续效用($P84,$T84,AJ$15,$E84))</f>
        <v>0</v>
      </c>
      <c r="AK84" s="188">
        <f>IF($T84=0,0,持续效用($P84,$T84,AK$15,$E84))</f>
        <v>0</v>
      </c>
      <c r="AL84" s="146">
        <f>IFERROR(AC84*IF($E84="将领",INDEX(兵法相关参数!$C$4:$AL$7,AL$15,MATCH($AB84,兵法相关参数!$C$3:$AL$3,0)),INDEX(兵法相关参数!$C$12:$AL$15,AL$15,MATCH($AB84,兵法相关参数!$C$3:$AL$3,0))),0)+IFERROR(AH84*IF($E84="将领",INDEX(兵法相关参数!$C$4:$AL$7,AL$15,MATCH($AG84,兵法相关参数!$C$3:$AL$3,0)),INDEX(兵法相关参数!$C$12:$AL$15,AL$15,MATCH($AG84,兵法相关参数!$C$3:$AL$3,0))),0)</f>
        <v>0.83047290735607338</v>
      </c>
      <c r="AM84" s="146">
        <f>IFERROR(AD84*IF($E84="将领",INDEX(兵法相关参数!$C$4:$AL$7,AM$15,MATCH($AB84,兵法相关参数!$C$3:$AL$3,0)),INDEX(兵法相关参数!$C$12:$AL$15,AM$15,MATCH($AB84,兵法相关参数!$C$3:$AL$3,0))),0)+IFERROR(AI84*IF($E84="将领",INDEX(兵法相关参数!$C$4:$AL$7,AM$15,MATCH($AG84,兵法相关参数!$C$3:$AL$3,0)),INDEX(兵法相关参数!$C$12:$AL$15,AM$15,MATCH($AG84,兵法相关参数!$C$3:$AL$3,0))),0)</f>
        <v>2.2205008177659065</v>
      </c>
      <c r="AN84" s="146">
        <f>IFERROR(AE84*IF($E84="将领",INDEX(兵法相关参数!$C$4:$AL$7,AN$15,MATCH($AB84,兵法相关参数!$C$3:$AL$3,0)),INDEX(兵法相关参数!$C$12:$AL$15,AN$15,MATCH($AB84,兵法相关参数!$C$3:$AL$3,0))),0)+IFERROR(AJ84*IF($E84="将领",INDEX(兵法相关参数!$C$4:$AL$7,AN$15,MATCH($AG84,兵法相关参数!$C$3:$AL$3,0)),INDEX(兵法相关参数!$C$12:$AL$15,AN$15,MATCH($AG84,兵法相关参数!$C$3:$AL$3,0))),0)</f>
        <v>0.74675191515227701</v>
      </c>
      <c r="AO84" s="146">
        <f>IFERROR(AF84*IF($E84="将领",INDEX(兵法相关参数!$C$4:$AL$7,AL$15,MATCH($AB84,兵法相关参数!$C$3:$AL$3,0)),INDEX(兵法相关参数!$C$12:$AL$15,AO$15,MATCH($AB84,兵法相关参数!$C$3:$AL$3,0))),0)+IFERROR(AK84*IF($E84="将领",INDEX(兵法相关参数!$C$4:$AL$7,AL$15,MATCH($AG84,兵法相关参数!$C$3:$AL$3,0)),INDEX(兵法相关参数!$C$12:$AL$15,AO$15,MATCH($AG84,兵法相关参数!$C$3:$AL$3,0))),0)</f>
        <v>0.69706267598359961</v>
      </c>
      <c r="AP84" s="42"/>
      <c r="AQ84" s="151">
        <f t="shared" si="19"/>
        <v>30303</v>
      </c>
      <c r="AR84" s="161">
        <f>AR83</f>
        <v>0</v>
      </c>
      <c r="AS84" s="163" t="str">
        <f t="shared" si="7"/>
        <v>橙</v>
      </c>
      <c r="AT84" s="153">
        <f t="shared" si="8"/>
        <v>3</v>
      </c>
      <c r="AU84" s="39" t="str">
        <f>IF(IF(L84="","",AQ84&amp;AT84)=AU83,"",IF(MOD(COUNTIF($AQ$1:AQ84,AQ84),3)=1,"",IF(L84="","",AQ84&amp;AT84)))</f>
        <v>303033</v>
      </c>
      <c r="AV84" s="166">
        <f t="shared" si="13"/>
        <v>20</v>
      </c>
      <c r="AW84" s="166">
        <f t="shared" si="14"/>
        <v>0</v>
      </c>
      <c r="AX84" s="15" t="str">
        <f>IF(MOD(COUNTIF($AQ$1:AQ84,AQ84),3)=1,"",IF(M84="","",AT84+1))</f>
        <v/>
      </c>
      <c r="AY84" s="15" t="str">
        <f t="shared" si="9"/>
        <v/>
      </c>
      <c r="AZ84" s="166" t="str">
        <f t="shared" si="15"/>
        <v/>
      </c>
      <c r="BA84" s="166" t="str">
        <f t="shared" si="16"/>
        <v/>
      </c>
      <c r="BB84" s="15" t="str">
        <f>IF(MOD(COUNTIF($AQ$1:AQ84,AQ84),3)=1,"",IF(N84="","",AX84+1))</f>
        <v/>
      </c>
      <c r="BC84" s="15" t="str">
        <f t="shared" si="10"/>
        <v/>
      </c>
      <c r="BD84" s="166" t="str">
        <f t="shared" si="17"/>
        <v/>
      </c>
      <c r="BE84" s="166" t="str">
        <f t="shared" si="18"/>
        <v/>
      </c>
      <c r="BF84" s="15"/>
      <c r="BG84" s="15"/>
      <c r="BH84" s="170" t="str">
        <f t="shared" si="11"/>
        <v>自身生命低于{0}%时，嘲讽自身30码范围敌军,并且自己受到伤害降低 {1}%，持续 {2}秒。</v>
      </c>
    </row>
    <row r="85" spans="1:60">
      <c r="A85" s="261"/>
      <c r="B85" s="259"/>
      <c r="C85" s="256"/>
      <c r="D85" s="257"/>
      <c r="E85" s="179"/>
      <c r="F85" s="179"/>
      <c r="G85" s="179"/>
      <c r="H85" s="179"/>
      <c r="I85" s="179"/>
      <c r="J85" s="256"/>
      <c r="K85" s="256"/>
      <c r="L85" s="182"/>
      <c r="M85" s="179"/>
      <c r="N85" s="179"/>
      <c r="O85" s="182"/>
      <c r="P85" s="44"/>
      <c r="Q85" s="10"/>
      <c r="R85" s="10"/>
      <c r="S85" s="10"/>
      <c r="T85" s="24"/>
      <c r="U85" s="24"/>
      <c r="V85" s="24"/>
      <c r="W85" s="23"/>
      <c r="X85" s="23"/>
      <c r="Y85" s="23"/>
      <c r="Z85" s="23"/>
      <c r="AA85" s="24"/>
      <c r="AB85" s="44"/>
      <c r="AC85" s="92"/>
      <c r="AD85" s="92"/>
      <c r="AE85" s="92"/>
      <c r="AF85" s="92"/>
      <c r="AG85" s="92"/>
      <c r="AH85" s="95"/>
      <c r="AI85" s="95"/>
      <c r="AJ85" s="95"/>
      <c r="AK85" s="95"/>
      <c r="AL85" s="146">
        <f>IFERROR(AC85*IF($E85="将领",INDEX(兵法相关参数!$C$4:$AL$7,AL$15,MATCH($AB85,兵法相关参数!$C$3:$AL$3,0)),INDEX(兵法相关参数!$C$12:$AL$15,AL$15,MATCH($AB85,兵法相关参数!$C$3:$AL$3,0))),0)+IFERROR(AH85*IF($E85="将领",INDEX(兵法相关参数!$C$4:$AL$7,AL$15,MATCH($AG85,兵法相关参数!$C$3:$AL$3,0)),INDEX(兵法相关参数!$C$12:$AL$15,AL$15,MATCH($AG85,兵法相关参数!$C$3:$AL$3,0))),0)</f>
        <v>0</v>
      </c>
      <c r="AM85" s="146">
        <f>IFERROR(AD85*IF($E85="将领",INDEX(兵法相关参数!$C$4:$AL$7,AM$15,MATCH($AB85,兵法相关参数!$C$3:$AL$3,0)),INDEX(兵法相关参数!$C$12:$AL$15,AM$15,MATCH($AB85,兵法相关参数!$C$3:$AL$3,0))),0)+IFERROR(AI85*IF($E85="将领",INDEX(兵法相关参数!$C$4:$AL$7,AM$15,MATCH($AG85,兵法相关参数!$C$3:$AL$3,0)),INDEX(兵法相关参数!$C$12:$AL$15,AM$15,MATCH($AG85,兵法相关参数!$C$3:$AL$3,0))),0)</f>
        <v>0</v>
      </c>
      <c r="AN85" s="146">
        <f>IFERROR(AE85*IF($E85="将领",INDEX(兵法相关参数!$C$4:$AL$7,AN$15,MATCH($AB85,兵法相关参数!$C$3:$AL$3,0)),INDEX(兵法相关参数!$C$12:$AL$15,AN$15,MATCH($AB85,兵法相关参数!$C$3:$AL$3,0))),0)+IFERROR(AJ85*IF($E85="将领",INDEX(兵法相关参数!$C$4:$AL$7,AN$15,MATCH($AG85,兵法相关参数!$C$3:$AL$3,0)),INDEX(兵法相关参数!$C$12:$AL$15,AN$15,MATCH($AG85,兵法相关参数!$C$3:$AL$3,0))),0)</f>
        <v>0</v>
      </c>
      <c r="AO85" s="146">
        <f>IFERROR(AF85*IF($E85="将领",INDEX(兵法相关参数!$C$4:$AL$7,AL$15,MATCH($AB85,兵法相关参数!$C$3:$AL$3,0)),INDEX(兵法相关参数!$C$12:$AL$15,AO$15,MATCH($AB85,兵法相关参数!$C$3:$AL$3,0))),0)+IFERROR(AK85*IF($E85="将领",INDEX(兵法相关参数!$C$4:$AL$7,AL$15,MATCH($AG85,兵法相关参数!$C$3:$AL$3,0)),INDEX(兵法相关参数!$C$12:$AL$15,AO$15,MATCH($AG85,兵法相关参数!$C$3:$AL$3,0))),0)</f>
        <v>0</v>
      </c>
      <c r="AP85" s="27"/>
      <c r="AQ85" s="151">
        <f t="shared" si="19"/>
        <v>30303</v>
      </c>
      <c r="AR85" s="162">
        <f>AR84</f>
        <v>0</v>
      </c>
      <c r="AS85" s="163" t="str">
        <f t="shared" si="7"/>
        <v>橙</v>
      </c>
      <c r="AT85" s="153">
        <f t="shared" si="8"/>
        <v>3</v>
      </c>
      <c r="AU85" s="39" t="str">
        <f>IF(IF(L85="","",AQ85&amp;AT85)=AU84,"",IF(MOD(COUNTIF($AQ$1:AQ85,AQ85),3)=1,"",IF(L85="","",AQ85&amp;AT85)))</f>
        <v/>
      </c>
      <c r="AV85" s="166" t="str">
        <f t="shared" si="13"/>
        <v/>
      </c>
      <c r="AW85" s="166" t="str">
        <f t="shared" si="14"/>
        <v/>
      </c>
      <c r="AX85" s="15" t="str">
        <f>IF(MOD(COUNTIF($AQ$1:AQ85,AQ85),3)=1,"",IF(M85="","",AT85+1))</f>
        <v/>
      </c>
      <c r="AY85" s="15" t="str">
        <f t="shared" si="9"/>
        <v/>
      </c>
      <c r="AZ85" s="166" t="str">
        <f t="shared" si="15"/>
        <v/>
      </c>
      <c r="BA85" s="166" t="str">
        <f t="shared" si="16"/>
        <v/>
      </c>
      <c r="BB85" s="15" t="str">
        <f>IF(MOD(COUNTIF($AQ$1:AQ85,AQ85),3)=1,"",IF(N85="","",AX85+1))</f>
        <v/>
      </c>
      <c r="BC85" s="15" t="str">
        <f t="shared" si="10"/>
        <v/>
      </c>
      <c r="BD85" s="166" t="str">
        <f t="shared" si="17"/>
        <v/>
      </c>
      <c r="BE85" s="166" t="str">
        <f t="shared" si="18"/>
        <v/>
      </c>
      <c r="BF85" s="15"/>
      <c r="BG85" s="15"/>
      <c r="BH85" s="170" t="str">
        <f t="shared" si="11"/>
        <v>自身生命低于{0}%时，嘲讽自身30码范围敌军,并且自己受到伤害降低 {1}%，持续 {2}秒。</v>
      </c>
    </row>
    <row r="86" spans="1:60">
      <c r="A86" s="261"/>
      <c r="B86" s="259"/>
      <c r="C86" s="256"/>
      <c r="D86" s="255"/>
      <c r="E86" s="179"/>
      <c r="F86" s="179"/>
      <c r="G86" s="179"/>
      <c r="H86" s="179"/>
      <c r="I86" s="179"/>
      <c r="J86" s="256"/>
      <c r="K86" s="256"/>
      <c r="L86" s="11"/>
      <c r="M86" s="11"/>
      <c r="N86" s="11"/>
      <c r="O86" s="183"/>
      <c r="P86" s="3"/>
      <c r="Q86" s="3"/>
      <c r="R86" s="3"/>
      <c r="S86" s="3"/>
      <c r="T86" s="11"/>
      <c r="U86" s="11"/>
      <c r="V86" s="184"/>
      <c r="W86" s="3"/>
      <c r="X86" s="3"/>
      <c r="Y86" s="3"/>
      <c r="Z86" s="3"/>
      <c r="AA86" s="1"/>
      <c r="AB86" s="15"/>
      <c r="AC86" s="187"/>
      <c r="AD86" s="187"/>
      <c r="AE86" s="187"/>
      <c r="AF86" s="187"/>
      <c r="AG86" s="96"/>
      <c r="AH86" s="187"/>
      <c r="AI86" s="187"/>
      <c r="AJ86" s="187"/>
      <c r="AK86" s="187"/>
      <c r="AL86" s="146">
        <f>IFERROR(AC86*IF($E86="将领",INDEX(兵法相关参数!$C$4:$AL$7,AL$15,MATCH($AB86,兵法相关参数!$C$3:$AL$3,0)),INDEX(兵法相关参数!$C$12:$AL$15,AL$15,MATCH($AB86,兵法相关参数!$C$3:$AL$3,0))),0)+IFERROR(AH86*IF($E86="将领",INDEX(兵法相关参数!$C$4:$AL$7,AL$15,MATCH($AG86,兵法相关参数!$C$3:$AL$3,0)),INDEX(兵法相关参数!$C$12:$AL$15,AL$15,MATCH($AG86,兵法相关参数!$C$3:$AL$3,0))),0)</f>
        <v>0</v>
      </c>
      <c r="AM86" s="146">
        <f>IFERROR(AD86*IF($E86="将领",INDEX(兵法相关参数!$C$4:$AL$7,AM$15,MATCH($AB86,兵法相关参数!$C$3:$AL$3,0)),INDEX(兵法相关参数!$C$12:$AL$15,AM$15,MATCH($AB86,兵法相关参数!$C$3:$AL$3,0))),0)+IFERROR(AI86*IF($E86="将领",INDEX(兵法相关参数!$C$4:$AL$7,AM$15,MATCH($AG86,兵法相关参数!$C$3:$AL$3,0)),INDEX(兵法相关参数!$C$12:$AL$15,AM$15,MATCH($AG86,兵法相关参数!$C$3:$AL$3,0))),0)</f>
        <v>0</v>
      </c>
      <c r="AN86" s="146">
        <f>IFERROR(AE86*IF($E86="将领",INDEX(兵法相关参数!$C$4:$AL$7,AN$15,MATCH($AB86,兵法相关参数!$C$3:$AL$3,0)),INDEX(兵法相关参数!$C$12:$AL$15,AN$15,MATCH($AB86,兵法相关参数!$C$3:$AL$3,0))),0)+IFERROR(AJ86*IF($E86="将领",INDEX(兵法相关参数!$C$4:$AL$7,AN$15,MATCH($AG86,兵法相关参数!$C$3:$AL$3,0)),INDEX(兵法相关参数!$C$12:$AL$15,AN$15,MATCH($AG86,兵法相关参数!$C$3:$AL$3,0))),0)</f>
        <v>0</v>
      </c>
      <c r="AO86" s="146">
        <f>IFERROR(AF86*IF($E86="将领",INDEX(兵法相关参数!$C$4:$AL$7,AL$15,MATCH($AB86,兵法相关参数!$C$3:$AL$3,0)),INDEX(兵法相关参数!$C$12:$AL$15,AO$15,MATCH($AB86,兵法相关参数!$C$3:$AL$3,0))),0)+IFERROR(AK86*IF($E86="将领",INDEX(兵法相关参数!$C$4:$AL$7,AL$15,MATCH($AG86,兵法相关参数!$C$3:$AL$3,0)),INDEX(兵法相关参数!$C$12:$AL$15,AO$15,MATCH($AG86,兵法相关参数!$C$3:$AL$3,0))),0)</f>
        <v>0</v>
      </c>
      <c r="AP86" s="27"/>
      <c r="AQ86" s="151">
        <f t="shared" si="19"/>
        <v>30303</v>
      </c>
      <c r="AR86" s="160">
        <f>IF(D86="直接伤害",1,0)</f>
        <v>0</v>
      </c>
      <c r="AS86" s="163" t="str">
        <f t="shared" si="7"/>
        <v>橙</v>
      </c>
      <c r="AT86" s="153">
        <f t="shared" si="8"/>
        <v>3</v>
      </c>
      <c r="AU86" s="39" t="str">
        <f>IF(IF(L86="","",AQ86&amp;AT86)=AU85,"",IF(MOD(COUNTIF($AQ$1:AQ86,AQ86),3)=1,"",IF(L86="","",AQ86&amp;AT86)))</f>
        <v/>
      </c>
      <c r="AV86" s="166" t="str">
        <f t="shared" si="13"/>
        <v/>
      </c>
      <c r="AW86" s="166" t="str">
        <f t="shared" si="14"/>
        <v/>
      </c>
      <c r="AX86" s="15" t="str">
        <f>IF(MOD(COUNTIF($AQ$1:AQ86,AQ86),3)=1,"",IF(M86="","",AT86+1))</f>
        <v/>
      </c>
      <c r="AY86" s="15" t="str">
        <f t="shared" si="9"/>
        <v/>
      </c>
      <c r="AZ86" s="166" t="str">
        <f t="shared" si="15"/>
        <v/>
      </c>
      <c r="BA86" s="166" t="str">
        <f t="shared" si="16"/>
        <v/>
      </c>
      <c r="BB86" s="15" t="str">
        <f>IF(MOD(COUNTIF($AQ$1:AQ86,AQ86),3)=1,"",IF(N86="","",AX86+1))</f>
        <v/>
      </c>
      <c r="BC86" s="15" t="str">
        <f t="shared" si="10"/>
        <v/>
      </c>
      <c r="BD86" s="166" t="str">
        <f t="shared" si="17"/>
        <v/>
      </c>
      <c r="BE86" s="166" t="str">
        <f t="shared" si="18"/>
        <v/>
      </c>
      <c r="BF86" s="15"/>
      <c r="BG86" s="15"/>
      <c r="BH86" s="170" t="str">
        <f t="shared" si="11"/>
        <v>自身生命低于{0}%时，嘲讽自身30码范围敌军,并且自己受到伤害降低 {1}%，持续 {2}秒。</v>
      </c>
    </row>
    <row r="87" spans="1:60">
      <c r="A87" s="261"/>
      <c r="B87" s="259"/>
      <c r="C87" s="256"/>
      <c r="D87" s="256"/>
      <c r="E87" s="179"/>
      <c r="F87" s="179"/>
      <c r="G87" s="179"/>
      <c r="H87" s="179"/>
      <c r="I87" s="179"/>
      <c r="J87" s="256"/>
      <c r="K87" s="256"/>
      <c r="L87" s="10"/>
      <c r="M87" s="10"/>
      <c r="N87" s="10"/>
      <c r="O87" s="81"/>
      <c r="P87" s="44"/>
      <c r="Q87" s="44"/>
      <c r="R87" s="44"/>
      <c r="S87" s="44"/>
      <c r="T87" s="10"/>
      <c r="U87" s="10"/>
      <c r="V87" s="24"/>
      <c r="W87" s="23"/>
      <c r="X87" s="23"/>
      <c r="Y87" s="23"/>
      <c r="Z87" s="23"/>
      <c r="AA87" s="22"/>
      <c r="AB87" s="44"/>
      <c r="AC87" s="92"/>
      <c r="AD87" s="92"/>
      <c r="AE87" s="92"/>
      <c r="AF87" s="92"/>
      <c r="AG87" s="92"/>
      <c r="AH87" s="188"/>
      <c r="AI87" s="188"/>
      <c r="AJ87" s="188"/>
      <c r="AK87" s="188"/>
      <c r="AL87" s="146">
        <f>IFERROR(AC87*IF($E87="将领",INDEX(兵法相关参数!$C$4:$AL$7,AL$15,MATCH($AB87,兵法相关参数!$C$3:$AL$3,0)),INDEX(兵法相关参数!$C$12:$AL$15,AL$15,MATCH($AB87,兵法相关参数!$C$3:$AL$3,0))),0)+IFERROR(AH87*IF($E87="将领",INDEX(兵法相关参数!$C$4:$AL$7,AL$15,MATCH($AG87,兵法相关参数!$C$3:$AL$3,0)),INDEX(兵法相关参数!$C$12:$AL$15,AL$15,MATCH($AG87,兵法相关参数!$C$3:$AL$3,0))),0)</f>
        <v>0</v>
      </c>
      <c r="AM87" s="146">
        <f>IFERROR(AD87*IF($E87="将领",INDEX(兵法相关参数!$C$4:$AL$7,AM$15,MATCH($AB87,兵法相关参数!$C$3:$AL$3,0)),INDEX(兵法相关参数!$C$12:$AL$15,AM$15,MATCH($AB87,兵法相关参数!$C$3:$AL$3,0))),0)+IFERROR(AI87*IF($E87="将领",INDEX(兵法相关参数!$C$4:$AL$7,AM$15,MATCH($AG87,兵法相关参数!$C$3:$AL$3,0)),INDEX(兵法相关参数!$C$12:$AL$15,AM$15,MATCH($AG87,兵法相关参数!$C$3:$AL$3,0))),0)</f>
        <v>0</v>
      </c>
      <c r="AN87" s="146">
        <f>IFERROR(AE87*IF($E87="将领",INDEX(兵法相关参数!$C$4:$AL$7,AN$15,MATCH($AB87,兵法相关参数!$C$3:$AL$3,0)),INDEX(兵法相关参数!$C$12:$AL$15,AN$15,MATCH($AB87,兵法相关参数!$C$3:$AL$3,0))),0)+IFERROR(AJ87*IF($E87="将领",INDEX(兵法相关参数!$C$4:$AL$7,AN$15,MATCH($AG87,兵法相关参数!$C$3:$AL$3,0)),INDEX(兵法相关参数!$C$12:$AL$15,AN$15,MATCH($AG87,兵法相关参数!$C$3:$AL$3,0))),0)</f>
        <v>0</v>
      </c>
      <c r="AO87" s="146">
        <f>IFERROR(AF87*IF($E87="将领",INDEX(兵法相关参数!$C$4:$AL$7,AL$15,MATCH($AB87,兵法相关参数!$C$3:$AL$3,0)),INDEX(兵法相关参数!$C$12:$AL$15,AO$15,MATCH($AB87,兵法相关参数!$C$3:$AL$3,0))),0)+IFERROR(AK87*IF($E87="将领",INDEX(兵法相关参数!$C$4:$AL$7,AL$15,MATCH($AG87,兵法相关参数!$C$3:$AL$3,0)),INDEX(兵法相关参数!$C$12:$AL$15,AO$15,MATCH($AG87,兵法相关参数!$C$3:$AL$3,0))),0)</f>
        <v>0</v>
      </c>
      <c r="AP87" s="42"/>
      <c r="AQ87" s="151">
        <f t="shared" si="19"/>
        <v>30303</v>
      </c>
      <c r="AR87" s="161">
        <f>AR86</f>
        <v>0</v>
      </c>
      <c r="AS87" s="163" t="str">
        <f t="shared" si="7"/>
        <v>橙</v>
      </c>
      <c r="AT87" s="153">
        <f t="shared" si="8"/>
        <v>3</v>
      </c>
      <c r="AU87" s="39" t="str">
        <f>IF(IF(L87="","",AQ87&amp;AT87)=AU86,"",IF(MOD(COUNTIF($AQ$1:AQ87,AQ87),3)=1,"",IF(L87="","",AQ87&amp;AT87)))</f>
        <v/>
      </c>
      <c r="AV87" s="166" t="str">
        <f t="shared" si="13"/>
        <v/>
      </c>
      <c r="AW87" s="166" t="str">
        <f t="shared" si="14"/>
        <v/>
      </c>
      <c r="AX87" s="15" t="str">
        <f>IF(MOD(COUNTIF($AQ$1:AQ87,AQ87),3)=1,"",IF(M87="","",AT87+1))</f>
        <v/>
      </c>
      <c r="AY87" s="15" t="str">
        <f t="shared" si="9"/>
        <v/>
      </c>
      <c r="AZ87" s="166" t="str">
        <f t="shared" si="15"/>
        <v/>
      </c>
      <c r="BA87" s="166" t="str">
        <f t="shared" si="16"/>
        <v/>
      </c>
      <c r="BB87" s="15" t="str">
        <f>IF(MOD(COUNTIF($AQ$1:AQ87,AQ87),3)=1,"",IF(N87="","",AX87+1))</f>
        <v/>
      </c>
      <c r="BC87" s="15" t="str">
        <f t="shared" si="10"/>
        <v/>
      </c>
      <c r="BD87" s="166" t="str">
        <f t="shared" si="17"/>
        <v/>
      </c>
      <c r="BE87" s="166" t="str">
        <f t="shared" si="18"/>
        <v/>
      </c>
      <c r="BF87" s="15"/>
      <c r="BG87" s="15"/>
      <c r="BH87" s="170" t="str">
        <f t="shared" si="11"/>
        <v>自身生命低于{0}%时，嘲讽自身30码范围敌军,并且自己受到伤害降低 {1}%，持续 {2}秒。</v>
      </c>
    </row>
    <row r="88" spans="1:60">
      <c r="A88" s="261"/>
      <c r="B88" s="260"/>
      <c r="C88" s="257"/>
      <c r="D88" s="257"/>
      <c r="E88" s="179"/>
      <c r="F88" s="179"/>
      <c r="G88" s="179"/>
      <c r="H88" s="179"/>
      <c r="I88" s="179"/>
      <c r="J88" s="257"/>
      <c r="K88" s="257"/>
      <c r="L88" s="182"/>
      <c r="M88" s="179"/>
      <c r="N88" s="179"/>
      <c r="O88" s="182"/>
      <c r="P88" s="44"/>
      <c r="Q88" s="10"/>
      <c r="R88" s="10"/>
      <c r="S88" s="10"/>
      <c r="T88" s="24"/>
      <c r="U88" s="24"/>
      <c r="V88" s="24"/>
      <c r="W88" s="23"/>
      <c r="X88" s="23"/>
      <c r="Y88" s="23"/>
      <c r="Z88" s="23"/>
      <c r="AA88" s="24"/>
      <c r="AB88" s="44"/>
      <c r="AC88" s="92"/>
      <c r="AD88" s="92"/>
      <c r="AE88" s="92"/>
      <c r="AF88" s="92"/>
      <c r="AG88" s="92"/>
      <c r="AH88" s="95"/>
      <c r="AI88" s="95"/>
      <c r="AJ88" s="95"/>
      <c r="AK88" s="95"/>
      <c r="AL88" s="146">
        <f>IFERROR(AC88*IF($E88="将领",INDEX(兵法相关参数!$C$4:$AL$7,AL$15,MATCH($AB88,兵法相关参数!$C$3:$AL$3,0)),INDEX(兵法相关参数!$C$12:$AL$15,AL$15,MATCH($AB88,兵法相关参数!$C$3:$AL$3,0))),0)+IFERROR(AH88*IF($E88="将领",INDEX(兵法相关参数!$C$4:$AL$7,AL$15,MATCH($AG88,兵法相关参数!$C$3:$AL$3,0)),INDEX(兵法相关参数!$C$12:$AL$15,AL$15,MATCH($AG88,兵法相关参数!$C$3:$AL$3,0))),0)</f>
        <v>0</v>
      </c>
      <c r="AM88" s="146">
        <f>IFERROR(AD88*IF($E88="将领",INDEX(兵法相关参数!$C$4:$AL$7,AM$15,MATCH($AB88,兵法相关参数!$C$3:$AL$3,0)),INDEX(兵法相关参数!$C$12:$AL$15,AM$15,MATCH($AB88,兵法相关参数!$C$3:$AL$3,0))),0)+IFERROR(AI88*IF($E88="将领",INDEX(兵法相关参数!$C$4:$AL$7,AM$15,MATCH($AG88,兵法相关参数!$C$3:$AL$3,0)),INDEX(兵法相关参数!$C$12:$AL$15,AM$15,MATCH($AG88,兵法相关参数!$C$3:$AL$3,0))),0)</f>
        <v>0</v>
      </c>
      <c r="AN88" s="146">
        <f>IFERROR(AE88*IF($E88="将领",INDEX(兵法相关参数!$C$4:$AL$7,AN$15,MATCH($AB88,兵法相关参数!$C$3:$AL$3,0)),INDEX(兵法相关参数!$C$12:$AL$15,AN$15,MATCH($AB88,兵法相关参数!$C$3:$AL$3,0))),0)+IFERROR(AJ88*IF($E88="将领",INDEX(兵法相关参数!$C$4:$AL$7,AN$15,MATCH($AG88,兵法相关参数!$C$3:$AL$3,0)),INDEX(兵法相关参数!$C$12:$AL$15,AN$15,MATCH($AG88,兵法相关参数!$C$3:$AL$3,0))),0)</f>
        <v>0</v>
      </c>
      <c r="AO88" s="146">
        <f>IFERROR(AF88*IF($E88="将领",INDEX(兵法相关参数!$C$4:$AL$7,AL$15,MATCH($AB88,兵法相关参数!$C$3:$AL$3,0)),INDEX(兵法相关参数!$C$12:$AL$15,AO$15,MATCH($AB88,兵法相关参数!$C$3:$AL$3,0))),0)+IFERROR(AK88*IF($E88="将领",INDEX(兵法相关参数!$C$4:$AL$7,AL$15,MATCH($AG88,兵法相关参数!$C$3:$AL$3,0)),INDEX(兵法相关参数!$C$12:$AL$15,AO$15,MATCH($AG88,兵法相关参数!$C$3:$AL$3,0))),0)</f>
        <v>0</v>
      </c>
      <c r="AP88" s="27"/>
      <c r="AQ88" s="152">
        <f t="shared" si="19"/>
        <v>30303</v>
      </c>
      <c r="AR88" s="162">
        <f>AR87</f>
        <v>0</v>
      </c>
      <c r="AS88" s="163" t="str">
        <f t="shared" si="7"/>
        <v>橙</v>
      </c>
      <c r="AT88" s="153">
        <f t="shared" si="8"/>
        <v>3</v>
      </c>
      <c r="AU88" s="39" t="str">
        <f>IF(IF(L88="","",AQ88&amp;AT88)=AU87,"",IF(MOD(COUNTIF($AQ$1:AQ88,AQ88),3)=1,"",IF(L88="","",AQ88&amp;AT88)))</f>
        <v/>
      </c>
      <c r="AV88" s="166" t="str">
        <f t="shared" si="13"/>
        <v/>
      </c>
      <c r="AW88" s="166" t="str">
        <f t="shared" si="14"/>
        <v/>
      </c>
      <c r="AX88" s="15" t="str">
        <f>IF(MOD(COUNTIF($AQ$1:AQ88,AQ88),3)=1,"",IF(M88="","",AT88+1))</f>
        <v/>
      </c>
      <c r="AY88" s="15" t="str">
        <f t="shared" si="9"/>
        <v/>
      </c>
      <c r="AZ88" s="166" t="str">
        <f t="shared" si="15"/>
        <v/>
      </c>
      <c r="BA88" s="166" t="str">
        <f t="shared" si="16"/>
        <v/>
      </c>
      <c r="BB88" s="15" t="str">
        <f>IF(MOD(COUNTIF($AQ$1:AQ88,AQ88),3)=1,"",IF(N88="","",AX88+1))</f>
        <v/>
      </c>
      <c r="BC88" s="15" t="str">
        <f t="shared" si="10"/>
        <v/>
      </c>
      <c r="BD88" s="166" t="str">
        <f t="shared" si="17"/>
        <v/>
      </c>
      <c r="BE88" s="166" t="str">
        <f t="shared" si="18"/>
        <v/>
      </c>
      <c r="BF88" s="15"/>
      <c r="BG88" s="15"/>
      <c r="BH88" s="170" t="str">
        <f t="shared" si="11"/>
        <v>自身生命低于{0}%时，嘲讽自身30码范围敌军,并且自己受到伤害降低 {1}%，持续 {2}秒。</v>
      </c>
    </row>
    <row r="89" spans="1:60">
      <c r="A89" s="261" t="s">
        <v>452</v>
      </c>
      <c r="B89" s="258" t="s">
        <v>774</v>
      </c>
      <c r="C89" s="255" t="s">
        <v>456</v>
      </c>
      <c r="D89" s="255" t="s">
        <v>471</v>
      </c>
      <c r="E89" s="11"/>
      <c r="F89" s="11"/>
      <c r="G89" s="11"/>
      <c r="H89" s="11"/>
      <c r="I89" s="11"/>
      <c r="J89" s="11" t="s">
        <v>468</v>
      </c>
      <c r="K89" s="11" t="s">
        <v>469</v>
      </c>
      <c r="L89" s="184" t="s">
        <v>62</v>
      </c>
      <c r="M89" s="184" t="s">
        <v>771</v>
      </c>
      <c r="N89" s="11"/>
      <c r="O89" s="183" t="s">
        <v>52</v>
      </c>
      <c r="P89" s="3" t="s">
        <v>57</v>
      </c>
      <c r="Q89" s="11" t="s">
        <v>60</v>
      </c>
      <c r="R89" s="11" t="s">
        <v>61</v>
      </c>
      <c r="S89" s="11" t="s">
        <v>619</v>
      </c>
      <c r="T89" s="184" t="s">
        <v>761</v>
      </c>
      <c r="U89" s="184"/>
      <c r="V89" s="184"/>
      <c r="W89" s="3" t="s">
        <v>223</v>
      </c>
      <c r="X89" s="3" t="s">
        <v>224</v>
      </c>
      <c r="Y89" s="3" t="s">
        <v>225</v>
      </c>
      <c r="Z89" s="3" t="s">
        <v>226</v>
      </c>
      <c r="AA89" s="1"/>
      <c r="AB89" s="15"/>
      <c r="AC89" s="187" t="s">
        <v>227</v>
      </c>
      <c r="AD89" s="187" t="s">
        <v>228</v>
      </c>
      <c r="AE89" s="187" t="s">
        <v>229</v>
      </c>
      <c r="AF89" s="187" t="s">
        <v>230</v>
      </c>
      <c r="AG89" s="96"/>
      <c r="AH89" s="187" t="s">
        <v>227</v>
      </c>
      <c r="AI89" s="187" t="s">
        <v>228</v>
      </c>
      <c r="AJ89" s="187" t="s">
        <v>229</v>
      </c>
      <c r="AK89" s="187" t="s">
        <v>230</v>
      </c>
      <c r="AL89" s="146">
        <f>IFERROR(AC89*IF($E89="将领",INDEX(兵法相关参数!$C$4:$AL$7,AL$15,MATCH($AB89,兵法相关参数!$C$3:$AL$3,0)),INDEX(兵法相关参数!$C$12:$AL$15,AL$15,MATCH($AB89,兵法相关参数!$C$3:$AL$3,0))),0)+IFERROR(AH89*IF($E89="将领",INDEX(兵法相关参数!$C$4:$AL$7,AL$15,MATCH($AG89,兵法相关参数!$C$3:$AL$3,0)),INDEX(兵法相关参数!$C$12:$AL$15,AL$15,MATCH($AG89,兵法相关参数!$C$3:$AL$3,0))),0)</f>
        <v>0</v>
      </c>
      <c r="AM89" s="146">
        <f>IFERROR(AD89*IF($E89="将领",INDEX(兵法相关参数!$C$4:$AL$7,AM$15,MATCH($AB89,兵法相关参数!$C$3:$AL$3,0)),INDEX(兵法相关参数!$C$12:$AL$15,AM$15,MATCH($AB89,兵法相关参数!$C$3:$AL$3,0))),0)+IFERROR(AI89*IF($E89="将领",INDEX(兵法相关参数!$C$4:$AL$7,AM$15,MATCH($AG89,兵法相关参数!$C$3:$AL$3,0)),INDEX(兵法相关参数!$C$12:$AL$15,AM$15,MATCH($AG89,兵法相关参数!$C$3:$AL$3,0))),0)</f>
        <v>0</v>
      </c>
      <c r="AN89" s="146">
        <f>IFERROR(AE89*IF($E89="将领",INDEX(兵法相关参数!$C$4:$AL$7,AN$15,MATCH($AB89,兵法相关参数!$C$3:$AL$3,0)),INDEX(兵法相关参数!$C$12:$AL$15,AN$15,MATCH($AB89,兵法相关参数!$C$3:$AL$3,0))),0)+IFERROR(AJ89*IF($E89="将领",INDEX(兵法相关参数!$C$4:$AL$7,AN$15,MATCH($AG89,兵法相关参数!$C$3:$AL$3,0)),INDEX(兵法相关参数!$C$12:$AL$15,AN$15,MATCH($AG89,兵法相关参数!$C$3:$AL$3,0))),0)</f>
        <v>0</v>
      </c>
      <c r="AO89" s="146">
        <f>IFERROR(AF89*IF($E89="将领",INDEX(兵法相关参数!$C$4:$AL$7,AL$15,MATCH($AB89,兵法相关参数!$C$3:$AL$3,0)),INDEX(兵法相关参数!$C$12:$AL$15,AO$15,MATCH($AB89,兵法相关参数!$C$3:$AL$3,0))),0)+IFERROR(AK89*IF($E89="将领",INDEX(兵法相关参数!$C$4:$AL$7,AL$15,MATCH($AG89,兵法相关参数!$C$3:$AL$3,0)),INDEX(兵法相关参数!$C$12:$AL$15,AO$15,MATCH($AG89,兵法相关参数!$C$3:$AL$3,0))),0)</f>
        <v>0</v>
      </c>
      <c r="AP89" s="27"/>
      <c r="AQ89" s="154">
        <v>30001</v>
      </c>
      <c r="AR89" s="160">
        <f>IF(D89="直接伤害",1,0)</f>
        <v>0</v>
      </c>
      <c r="AS89" s="163" t="str">
        <f t="shared" si="7"/>
        <v>蓝</v>
      </c>
      <c r="AT89" s="153">
        <f t="shared" si="8"/>
        <v>1</v>
      </c>
      <c r="AU89" s="39" t="str">
        <f>IF(IF(L89="","",AQ89&amp;AT89)=AU88,"",IF(MOD(COUNTIF($AQ$1:AQ89,AQ89),3)=1,"",IF(L89="","",AQ89&amp;AT89)))</f>
        <v/>
      </c>
      <c r="AV89" s="166" t="str">
        <f t="shared" si="13"/>
        <v/>
      </c>
      <c r="AW89" s="166" t="str">
        <f t="shared" si="14"/>
        <v/>
      </c>
      <c r="AX89" s="15" t="str">
        <f>IF(MOD(COUNTIF($AQ$1:AQ89,AQ89),3)=1,"",IF(M89="","",AT89+1))</f>
        <v/>
      </c>
      <c r="AY89" s="15" t="str">
        <f t="shared" si="9"/>
        <v/>
      </c>
      <c r="AZ89" s="166" t="str">
        <f t="shared" si="15"/>
        <v/>
      </c>
      <c r="BA89" s="166" t="str">
        <f t="shared" si="16"/>
        <v/>
      </c>
      <c r="BB89" s="15" t="str">
        <f>IF(MOD(COUNTIF($AQ$1:AQ89,AQ89),3)=1,"",IF(N89="","",AX89+1))</f>
        <v/>
      </c>
      <c r="BC89" s="15" t="str">
        <f t="shared" si="10"/>
        <v/>
      </c>
      <c r="BD89" s="166" t="str">
        <f t="shared" si="17"/>
        <v/>
      </c>
      <c r="BE89" s="166" t="str">
        <f t="shared" si="18"/>
        <v/>
      </c>
      <c r="BF89" s="15"/>
      <c r="BG89" s="15"/>
      <c r="BH89" s="170" t="str">
        <f t="shared" si="11"/>
        <v>开场时，使我军全体步兵受到伤害降低 {0}%，持续 {1}秒。</v>
      </c>
    </row>
    <row r="90" spans="1:60">
      <c r="A90" s="261"/>
      <c r="B90" s="259"/>
      <c r="C90" s="256"/>
      <c r="D90" s="256"/>
      <c r="E90" s="179" t="s">
        <v>28</v>
      </c>
      <c r="F90" s="141">
        <v>1</v>
      </c>
      <c r="G90" s="141"/>
      <c r="H90" s="141"/>
      <c r="I90" s="141"/>
      <c r="J90" s="255">
        <f>SUMPRODUCT(LARGE(AL90:AO90*F90:I90+AL91:AO91*F91:I91+AL93:AO93*F93:I93+AL94:AO94*F94:I94+AL96:AO96*F96:I96+AL97:AO97*F97:I97,1))</f>
        <v>2.3869009404704999</v>
      </c>
      <c r="K90" s="255">
        <f>INDEX($J$17:$J$200,MATCH(C89,$C$17:$C$200,0),1)</f>
        <v>2.2349152607539837</v>
      </c>
      <c r="L90" s="25">
        <v>0.32</v>
      </c>
      <c r="M90" s="44">
        <v>40</v>
      </c>
      <c r="N90" s="10"/>
      <c r="O90" s="81">
        <f>100%/1.25</f>
        <v>0.8</v>
      </c>
      <c r="P90" s="44">
        <v>0</v>
      </c>
      <c r="Q90" s="10">
        <v>0</v>
      </c>
      <c r="R90" s="10">
        <v>3</v>
      </c>
      <c r="S90" s="31">
        <f>INDEX(士兵当前生命,M90,1)</f>
        <v>0</v>
      </c>
      <c r="T90" s="44">
        <f>M90-10</f>
        <v>30</v>
      </c>
      <c r="U90" s="44"/>
      <c r="V90" s="24"/>
      <c r="W90" s="149">
        <f>(1-1/((1-$S90)*$L90*持续效用($P90,$M$90,1,"将领")/($M$90/80)+1))*$R90*$O90</f>
        <v>0.62743000342683442</v>
      </c>
      <c r="X90" s="149">
        <f>(1-1/((1-$S90)*$L90*持续效用($P90,$M$90,2,"将领")/($M$90/80)+1))*$R90*$O90</f>
        <v>0.72318454407680788</v>
      </c>
      <c r="Y90" s="149">
        <f>(1-1/((1-$S90)*$L90*持续效用($P90,$M$90,3,"将领")/($M$90/80)+1))*$R90*$O90</f>
        <v>0.74281068370655068</v>
      </c>
      <c r="Z90" s="149">
        <f>(1-1/((1-$S90)*$L90*持续效用($P90,$M$90,4,"将领")/($M$90/80)+1))*$R90*$O90</f>
        <v>0.74432221993866554</v>
      </c>
      <c r="AA90" s="22"/>
      <c r="AB90" s="44" t="s">
        <v>99</v>
      </c>
      <c r="AC90" s="92">
        <f>辅助效用($P90,$T90,AC$15,"生存转换",标准系数,"指定士兵",W90)</f>
        <v>1.3873861716484783</v>
      </c>
      <c r="AD90" s="92">
        <f>辅助效用($P90,$T90,AD$15,"生存转换",标准系数,"指定士兵",X90)</f>
        <v>1.4168819061330511</v>
      </c>
      <c r="AE90" s="92">
        <f>辅助效用($P90,$T90,AE$15,"生存转换",标准系数,"指定士兵",Y90)</f>
        <v>0.46489711251038313</v>
      </c>
      <c r="AF90" s="92">
        <f>辅助效用($P90,$T90,AF$15,"生存转换",标准系数,"指定士兵",Z90)</f>
        <v>0.59958439182072254</v>
      </c>
      <c r="AG90" s="92" t="s">
        <v>51</v>
      </c>
      <c r="AH90" s="188">
        <f>IF($Q90=0,0,持续效用($P90,$Q90,AH$15,$E90))</f>
        <v>0</v>
      </c>
      <c r="AI90" s="188">
        <f>IF($Q90=0,0,持续效用($P90,$Q90,AI$15,$E90))</f>
        <v>0</v>
      </c>
      <c r="AJ90" s="188">
        <f>IF($Q90=0,0,持续效用($P90,$Q90,AJ$15,$E90))</f>
        <v>0</v>
      </c>
      <c r="AK90" s="188">
        <f>IF($Q90=0,0,持续效用($P90,$Q90,AK$15,$E90))</f>
        <v>0</v>
      </c>
      <c r="AL90" s="146">
        <f>IFERROR(AC90*IF($E90="将领",INDEX(兵法相关参数!$C$4:$AL$7,AL$15,MATCH($AB90,兵法相关参数!$C$3:$AL$3,0)),INDEX(兵法相关参数!$C$12:$AL$15,AL$15,MATCH($AB90,兵法相关参数!$C$3:$AL$3,0))),0)+IFERROR(AH90*IF($E90="将领",INDEX(兵法相关参数!$C$4:$AL$7,AL$15,MATCH($AG90,兵法相关参数!$C$3:$AL$3,0)),INDEX(兵法相关参数!$C$12:$AL$15,AL$15,MATCH($AG90,兵法相关参数!$C$3:$AL$3,0))),0)</f>
        <v>2.3869009404704999</v>
      </c>
      <c r="AM90" s="146">
        <f>IFERROR(AD90*IF($E90="将领",INDEX(兵法相关参数!$C$4:$AL$7,AM$15,MATCH($AB90,兵法相关参数!$C$3:$AL$3,0)),INDEX(兵法相关参数!$C$12:$AL$15,AM$15,MATCH($AB90,兵法相关参数!$C$3:$AL$3,0))),0)+IFERROR(AI90*IF($E90="将领",INDEX(兵法相关参数!$C$4:$AL$7,AM$15,MATCH($AG90,兵法相关参数!$C$3:$AL$3,0)),INDEX(兵法相关参数!$C$12:$AL$15,AM$15,MATCH($AG90,兵法相关参数!$C$3:$AL$3,0))),0)</f>
        <v>1.746952229959212</v>
      </c>
      <c r="AN90" s="146">
        <f>IFERROR(AE90*IF($E90="将领",INDEX(兵法相关参数!$C$4:$AL$7,AN$15,MATCH($AB90,兵法相关参数!$C$3:$AL$3,0)),INDEX(兵法相关参数!$C$12:$AL$15,AN$15,MATCH($AB90,兵法相关参数!$C$3:$AL$3,0))),0)+IFERROR(AJ90*IF($E90="将领",INDEX(兵法相关参数!$C$4:$AL$7,AN$15,MATCH($AG90,兵法相关参数!$C$3:$AL$3,0)),INDEX(兵法相关参数!$C$12:$AL$15,AN$15,MATCH($AG90,兵法相关参数!$C$3:$AL$3,0))),0)</f>
        <v>0.57814837222067561</v>
      </c>
      <c r="AO90" s="146">
        <f>IFERROR(AF90*IF($E90="将领",INDEX(兵法相关参数!$C$4:$AL$7,AL$15,MATCH($AB90,兵法相关参数!$C$3:$AL$3,0)),INDEX(兵法相关参数!$C$12:$AL$15,AO$15,MATCH($AB90,兵法相关参数!$C$3:$AL$3,0))),0)+IFERROR(AK90*IF($E90="将领",INDEX(兵法相关参数!$C$4:$AL$7,AL$15,MATCH($AG90,兵法相关参数!$C$3:$AL$3,0)),INDEX(兵法相关参数!$C$12:$AL$15,AO$15,MATCH($AG90,兵法相关参数!$C$3:$AL$3,0))),0)</f>
        <v>0.59958439182072254</v>
      </c>
      <c r="AP90" s="42"/>
      <c r="AQ90" s="151">
        <f>AQ89</f>
        <v>30001</v>
      </c>
      <c r="AR90" s="161">
        <f>AR89</f>
        <v>0</v>
      </c>
      <c r="AS90" s="163" t="str">
        <f t="shared" si="7"/>
        <v>蓝</v>
      </c>
      <c r="AT90" s="153">
        <f t="shared" si="8"/>
        <v>1</v>
      </c>
      <c r="AU90" s="39" t="str">
        <f>IF(IF(L90="","",AQ90&amp;AT90)=AU89,"",IF(MOD(COUNTIF($AQ$1:AQ90,AQ90),3)=1,"",IF(L90="","",AQ90&amp;AT90)))</f>
        <v>300011</v>
      </c>
      <c r="AV90" s="166">
        <f t="shared" si="13"/>
        <v>4.9000000000000002E-2</v>
      </c>
      <c r="AW90" s="166">
        <f t="shared" si="14"/>
        <v>8.0000000000000002E-3</v>
      </c>
      <c r="AX90" s="15">
        <f>IF(MOD(COUNTIF($AQ$1:AQ90,AQ90),3)=1,"",IF(M90="","",AT90+1))</f>
        <v>2</v>
      </c>
      <c r="AY90" s="15" t="str">
        <f t="shared" si="9"/>
        <v>300012</v>
      </c>
      <c r="AZ90" s="166">
        <f t="shared" si="15"/>
        <v>40</v>
      </c>
      <c r="BA90" s="166">
        <f t="shared" si="16"/>
        <v>0</v>
      </c>
      <c r="BB90" s="15" t="str">
        <f>IF(MOD(COUNTIF($AQ$1:AQ90,AQ90),3)=1,"",IF(N90="","",AX90+1))</f>
        <v/>
      </c>
      <c r="BC90" s="15" t="str">
        <f t="shared" si="10"/>
        <v/>
      </c>
      <c r="BD90" s="166" t="str">
        <f t="shared" si="17"/>
        <v/>
      </c>
      <c r="BE90" s="166" t="str">
        <f t="shared" si="18"/>
        <v/>
      </c>
      <c r="BF90" s="15"/>
      <c r="BG90" s="15"/>
      <c r="BH90" s="170" t="str">
        <f t="shared" si="11"/>
        <v>开场时，使我军全体步兵受到伤害降低 {0}%，持续 {1}秒。</v>
      </c>
    </row>
    <row r="91" spans="1:60">
      <c r="A91" s="261"/>
      <c r="B91" s="259"/>
      <c r="C91" s="256"/>
      <c r="D91" s="257"/>
      <c r="E91" s="179"/>
      <c r="F91" s="179"/>
      <c r="G91" s="179"/>
      <c r="H91" s="179"/>
      <c r="I91" s="179"/>
      <c r="J91" s="256"/>
      <c r="K91" s="256"/>
      <c r="L91" s="182"/>
      <c r="M91" s="179"/>
      <c r="N91" s="179"/>
      <c r="O91" s="182"/>
      <c r="P91" s="44"/>
      <c r="Q91" s="10"/>
      <c r="R91" s="10"/>
      <c r="S91" s="10"/>
      <c r="T91" s="24"/>
      <c r="U91" s="24"/>
      <c r="V91" s="24"/>
      <c r="W91" s="23"/>
      <c r="X91" s="23"/>
      <c r="Y91" s="23"/>
      <c r="Z91" s="23"/>
      <c r="AA91" s="24"/>
      <c r="AB91" s="44"/>
      <c r="AC91" s="92"/>
      <c r="AD91" s="92"/>
      <c r="AE91" s="92"/>
      <c r="AF91" s="92"/>
      <c r="AG91" s="92"/>
      <c r="AH91" s="95"/>
      <c r="AI91" s="95"/>
      <c r="AJ91" s="95"/>
      <c r="AK91" s="95"/>
      <c r="AL91" s="146">
        <f>IFERROR(AC91*IF($E91="将领",INDEX(兵法相关参数!$C$4:$AL$7,AL$15,MATCH($AB91,兵法相关参数!$C$3:$AL$3,0)),INDEX(兵法相关参数!$C$12:$AL$15,AL$15,MATCH($AB91,兵法相关参数!$C$3:$AL$3,0))),0)+IFERROR(AH91*IF($E91="将领",INDEX(兵法相关参数!$C$4:$AL$7,AL$15,MATCH($AG91,兵法相关参数!$C$3:$AL$3,0)),INDEX(兵法相关参数!$C$12:$AL$15,AL$15,MATCH($AG91,兵法相关参数!$C$3:$AL$3,0))),0)</f>
        <v>0</v>
      </c>
      <c r="AM91" s="146">
        <f>IFERROR(AD91*IF($E91="将领",INDEX(兵法相关参数!$C$4:$AL$7,AM$15,MATCH($AB91,兵法相关参数!$C$3:$AL$3,0)),INDEX(兵法相关参数!$C$12:$AL$15,AM$15,MATCH($AB91,兵法相关参数!$C$3:$AL$3,0))),0)+IFERROR(AI91*IF($E91="将领",INDEX(兵法相关参数!$C$4:$AL$7,AM$15,MATCH($AG91,兵法相关参数!$C$3:$AL$3,0)),INDEX(兵法相关参数!$C$12:$AL$15,AM$15,MATCH($AG91,兵法相关参数!$C$3:$AL$3,0))),0)</f>
        <v>0</v>
      </c>
      <c r="AN91" s="146">
        <f>IFERROR(AE91*IF($E91="将领",INDEX(兵法相关参数!$C$4:$AL$7,AN$15,MATCH($AB91,兵法相关参数!$C$3:$AL$3,0)),INDEX(兵法相关参数!$C$12:$AL$15,AN$15,MATCH($AB91,兵法相关参数!$C$3:$AL$3,0))),0)+IFERROR(AJ91*IF($E91="将领",INDEX(兵法相关参数!$C$4:$AL$7,AN$15,MATCH($AG91,兵法相关参数!$C$3:$AL$3,0)),INDEX(兵法相关参数!$C$12:$AL$15,AN$15,MATCH($AG91,兵法相关参数!$C$3:$AL$3,0))),0)</f>
        <v>0</v>
      </c>
      <c r="AO91" s="146">
        <f>IFERROR(AF91*IF($E91="将领",INDEX(兵法相关参数!$C$4:$AL$7,AL$15,MATCH($AB91,兵法相关参数!$C$3:$AL$3,0)),INDEX(兵法相关参数!$C$12:$AL$15,AO$15,MATCH($AB91,兵法相关参数!$C$3:$AL$3,0))),0)+IFERROR(AK91*IF($E91="将领",INDEX(兵法相关参数!$C$4:$AL$7,AL$15,MATCH($AG91,兵法相关参数!$C$3:$AL$3,0)),INDEX(兵法相关参数!$C$12:$AL$15,AO$15,MATCH($AG91,兵法相关参数!$C$3:$AL$3,0))),0)</f>
        <v>0</v>
      </c>
      <c r="AP91" s="27"/>
      <c r="AQ91" s="151">
        <f>AQ90</f>
        <v>30001</v>
      </c>
      <c r="AR91" s="162">
        <f>AR90</f>
        <v>0</v>
      </c>
      <c r="AS91" s="163" t="str">
        <f t="shared" si="7"/>
        <v>蓝</v>
      </c>
      <c r="AT91" s="153">
        <f t="shared" si="8"/>
        <v>1</v>
      </c>
      <c r="AU91" s="39" t="str">
        <f>IF(IF(L91="","",AQ91&amp;AT91)=AU90,"",IF(MOD(COUNTIF($AQ$1:AQ91,AQ91),3)=1,"",IF(L91="","",AQ91&amp;AT91)))</f>
        <v/>
      </c>
      <c r="AV91" s="166" t="str">
        <f t="shared" si="13"/>
        <v/>
      </c>
      <c r="AW91" s="166" t="str">
        <f t="shared" si="14"/>
        <v/>
      </c>
      <c r="AX91" s="15" t="str">
        <f>IF(MOD(COUNTIF($AQ$1:AQ91,AQ91),3)=1,"",IF(M91="","",AT91+1))</f>
        <v/>
      </c>
      <c r="AY91" s="15" t="str">
        <f t="shared" si="9"/>
        <v/>
      </c>
      <c r="AZ91" s="166" t="str">
        <f t="shared" si="15"/>
        <v/>
      </c>
      <c r="BA91" s="166" t="str">
        <f t="shared" si="16"/>
        <v/>
      </c>
      <c r="BB91" s="15" t="str">
        <f>IF(MOD(COUNTIF($AQ$1:AQ91,AQ91),3)=1,"",IF(N91="","",AX91+1))</f>
        <v/>
      </c>
      <c r="BC91" s="15" t="str">
        <f t="shared" si="10"/>
        <v/>
      </c>
      <c r="BD91" s="166" t="str">
        <f t="shared" si="17"/>
        <v/>
      </c>
      <c r="BE91" s="166" t="str">
        <f t="shared" si="18"/>
        <v/>
      </c>
      <c r="BF91" s="15"/>
      <c r="BG91" s="15"/>
      <c r="BH91" s="170" t="str">
        <f t="shared" si="11"/>
        <v>开场时，使我军全体步兵受到伤害降低 {0}%，持续 {1}秒。</v>
      </c>
    </row>
    <row r="92" spans="1:60">
      <c r="A92" s="261"/>
      <c r="B92" s="259"/>
      <c r="C92" s="256"/>
      <c r="D92" s="255"/>
      <c r="E92" s="179"/>
      <c r="F92" s="179"/>
      <c r="G92" s="179"/>
      <c r="H92" s="179"/>
      <c r="I92" s="179"/>
      <c r="J92" s="256"/>
      <c r="K92" s="256"/>
      <c r="L92" s="182"/>
      <c r="M92" s="179"/>
      <c r="N92" s="179"/>
      <c r="O92" s="182"/>
      <c r="P92" s="179"/>
      <c r="Q92" s="179"/>
      <c r="R92" s="179"/>
      <c r="S92" s="179"/>
      <c r="T92" s="179"/>
      <c r="U92" s="179"/>
      <c r="V92" s="179"/>
      <c r="W92" s="179"/>
      <c r="X92" s="179"/>
      <c r="Y92" s="179"/>
      <c r="Z92" s="179"/>
      <c r="AA92" s="179"/>
      <c r="AB92" s="44"/>
      <c r="AC92" s="189"/>
      <c r="AD92" s="189"/>
      <c r="AE92" s="189"/>
      <c r="AF92" s="189"/>
      <c r="AG92" s="92"/>
      <c r="AH92" s="189"/>
      <c r="AI92" s="189"/>
      <c r="AJ92" s="189"/>
      <c r="AK92" s="189"/>
      <c r="AL92" s="146">
        <f>IFERROR(AC92*IF($E92="将领",INDEX(兵法相关参数!$C$4:$AL$7,AL$15,MATCH($AB92,兵法相关参数!$C$3:$AL$3,0)),INDEX(兵法相关参数!$C$12:$AL$15,AL$15,MATCH($AB92,兵法相关参数!$C$3:$AL$3,0))),0)+IFERROR(AH92*IF($E92="将领",INDEX(兵法相关参数!$C$4:$AL$7,AL$15,MATCH($AG92,兵法相关参数!$C$3:$AL$3,0)),INDEX(兵法相关参数!$C$12:$AL$15,AL$15,MATCH($AG92,兵法相关参数!$C$3:$AL$3,0))),0)</f>
        <v>0</v>
      </c>
      <c r="AM92" s="146">
        <f>IFERROR(AD92*IF($E92="将领",INDEX(兵法相关参数!$C$4:$AL$7,AM$15,MATCH($AB92,兵法相关参数!$C$3:$AL$3,0)),INDEX(兵法相关参数!$C$12:$AL$15,AM$15,MATCH($AB92,兵法相关参数!$C$3:$AL$3,0))),0)+IFERROR(AI92*IF($E92="将领",INDEX(兵法相关参数!$C$4:$AL$7,AM$15,MATCH($AG92,兵法相关参数!$C$3:$AL$3,0)),INDEX(兵法相关参数!$C$12:$AL$15,AM$15,MATCH($AG92,兵法相关参数!$C$3:$AL$3,0))),0)</f>
        <v>0</v>
      </c>
      <c r="AN92" s="146">
        <f>IFERROR(AE92*IF($E92="将领",INDEX(兵法相关参数!$C$4:$AL$7,AN$15,MATCH($AB92,兵法相关参数!$C$3:$AL$3,0)),INDEX(兵法相关参数!$C$12:$AL$15,AN$15,MATCH($AB92,兵法相关参数!$C$3:$AL$3,0))),0)+IFERROR(AJ92*IF($E92="将领",INDEX(兵法相关参数!$C$4:$AL$7,AN$15,MATCH($AG92,兵法相关参数!$C$3:$AL$3,0)),INDEX(兵法相关参数!$C$12:$AL$15,AN$15,MATCH($AG92,兵法相关参数!$C$3:$AL$3,0))),0)</f>
        <v>0</v>
      </c>
      <c r="AO92" s="146">
        <f>IFERROR(AF92*IF($E92="将领",INDEX(兵法相关参数!$C$4:$AL$7,AL$15,MATCH($AB92,兵法相关参数!$C$3:$AL$3,0)),INDEX(兵法相关参数!$C$12:$AL$15,AO$15,MATCH($AB92,兵法相关参数!$C$3:$AL$3,0))),0)+IFERROR(AK92*IF($E92="将领",INDEX(兵法相关参数!$C$4:$AL$7,AL$15,MATCH($AG92,兵法相关参数!$C$3:$AL$3,0)),INDEX(兵法相关参数!$C$12:$AL$15,AO$15,MATCH($AG92,兵法相关参数!$C$3:$AL$3,0))),0)</f>
        <v>0</v>
      </c>
      <c r="AP92" s="27"/>
      <c r="AQ92" s="151">
        <f t="shared" ref="AQ92:AQ97" si="20">AQ91</f>
        <v>30001</v>
      </c>
      <c r="AR92" s="160">
        <f>IF(D92="直接伤害",1,0)</f>
        <v>0</v>
      </c>
      <c r="AS92" s="163" t="str">
        <f t="shared" si="7"/>
        <v>蓝</v>
      </c>
      <c r="AT92" s="153">
        <f t="shared" si="8"/>
        <v>1</v>
      </c>
      <c r="AU92" s="39" t="str">
        <f>IF(IF(L92="","",AQ92&amp;AT92)=AU91,"",IF(MOD(COUNTIF($AQ$1:AQ92,AQ92),3)=1,"",IF(L92="","",AQ92&amp;AT92)))</f>
        <v/>
      </c>
      <c r="AV92" s="166" t="str">
        <f t="shared" si="13"/>
        <v/>
      </c>
      <c r="AW92" s="166" t="str">
        <f t="shared" si="14"/>
        <v/>
      </c>
      <c r="AX92" s="15" t="str">
        <f>IF(MOD(COUNTIF($AQ$1:AQ92,AQ92),3)=1,"",IF(M92="","",AT92+1))</f>
        <v/>
      </c>
      <c r="AY92" s="15" t="str">
        <f t="shared" si="9"/>
        <v/>
      </c>
      <c r="AZ92" s="166" t="str">
        <f t="shared" si="15"/>
        <v/>
      </c>
      <c r="BA92" s="166" t="str">
        <f t="shared" si="16"/>
        <v/>
      </c>
      <c r="BB92" s="15" t="str">
        <f>IF(MOD(COUNTIF($AQ$1:AQ92,AQ92),3)=1,"",IF(N92="","",AX92+1))</f>
        <v/>
      </c>
      <c r="BC92" s="15" t="str">
        <f t="shared" si="10"/>
        <v/>
      </c>
      <c r="BD92" s="166" t="str">
        <f t="shared" si="17"/>
        <v/>
      </c>
      <c r="BE92" s="166" t="str">
        <f t="shared" si="18"/>
        <v/>
      </c>
      <c r="BF92" s="15"/>
      <c r="BG92" s="15"/>
      <c r="BH92" s="170" t="str">
        <f t="shared" si="11"/>
        <v>开场时，使我军全体步兵受到伤害降低 {0}%，持续 {1}秒。</v>
      </c>
    </row>
    <row r="93" spans="1:60">
      <c r="A93" s="261"/>
      <c r="B93" s="259"/>
      <c r="C93" s="256"/>
      <c r="D93" s="256"/>
      <c r="E93" s="179"/>
      <c r="F93" s="179"/>
      <c r="G93" s="179"/>
      <c r="H93" s="179"/>
      <c r="I93" s="179"/>
      <c r="J93" s="256"/>
      <c r="K93" s="256"/>
      <c r="L93" s="182"/>
      <c r="M93" s="179"/>
      <c r="N93" s="179"/>
      <c r="O93" s="182"/>
      <c r="P93" s="179"/>
      <c r="Q93" s="179"/>
      <c r="R93" s="179"/>
      <c r="S93" s="179"/>
      <c r="T93" s="179"/>
      <c r="U93" s="179"/>
      <c r="V93" s="179"/>
      <c r="W93" s="179"/>
      <c r="X93" s="179"/>
      <c r="Y93" s="179"/>
      <c r="Z93" s="179"/>
      <c r="AA93" s="179"/>
      <c r="AB93" s="44"/>
      <c r="AC93" s="189"/>
      <c r="AD93" s="189"/>
      <c r="AE93" s="189"/>
      <c r="AF93" s="189"/>
      <c r="AG93" s="92"/>
      <c r="AH93" s="189"/>
      <c r="AI93" s="189"/>
      <c r="AJ93" s="189"/>
      <c r="AK93" s="189"/>
      <c r="AL93" s="146">
        <f>IFERROR(AC93*IF($E93="将领",INDEX(兵法相关参数!$C$4:$AL$7,AL$15,MATCH($AB93,兵法相关参数!$C$3:$AL$3,0)),INDEX(兵法相关参数!$C$12:$AL$15,AL$15,MATCH($AB93,兵法相关参数!$C$3:$AL$3,0))),0)+IFERROR(AH93*IF($E93="将领",INDEX(兵法相关参数!$C$4:$AL$7,AL$15,MATCH($AG93,兵法相关参数!$C$3:$AL$3,0)),INDEX(兵法相关参数!$C$12:$AL$15,AL$15,MATCH($AG93,兵法相关参数!$C$3:$AL$3,0))),0)</f>
        <v>0</v>
      </c>
      <c r="AM93" s="146">
        <f>IFERROR(AD93*IF($E93="将领",INDEX(兵法相关参数!$C$4:$AL$7,AM$15,MATCH($AB93,兵法相关参数!$C$3:$AL$3,0)),INDEX(兵法相关参数!$C$12:$AL$15,AM$15,MATCH($AB93,兵法相关参数!$C$3:$AL$3,0))),0)+IFERROR(AI93*IF($E93="将领",INDEX(兵法相关参数!$C$4:$AL$7,AM$15,MATCH($AG93,兵法相关参数!$C$3:$AL$3,0)),INDEX(兵法相关参数!$C$12:$AL$15,AM$15,MATCH($AG93,兵法相关参数!$C$3:$AL$3,0))),0)</f>
        <v>0</v>
      </c>
      <c r="AN93" s="146">
        <f>IFERROR(AE93*IF($E93="将领",INDEX(兵法相关参数!$C$4:$AL$7,AN$15,MATCH($AB93,兵法相关参数!$C$3:$AL$3,0)),INDEX(兵法相关参数!$C$12:$AL$15,AN$15,MATCH($AB93,兵法相关参数!$C$3:$AL$3,0))),0)+IFERROR(AJ93*IF($E93="将领",INDEX(兵法相关参数!$C$4:$AL$7,AN$15,MATCH($AG93,兵法相关参数!$C$3:$AL$3,0)),INDEX(兵法相关参数!$C$12:$AL$15,AN$15,MATCH($AG93,兵法相关参数!$C$3:$AL$3,0))),0)</f>
        <v>0</v>
      </c>
      <c r="AO93" s="146">
        <f>IFERROR(AF93*IF($E93="将领",INDEX(兵法相关参数!$C$4:$AL$7,AL$15,MATCH($AB93,兵法相关参数!$C$3:$AL$3,0)),INDEX(兵法相关参数!$C$12:$AL$15,AO$15,MATCH($AB93,兵法相关参数!$C$3:$AL$3,0))),0)+IFERROR(AK93*IF($E93="将领",INDEX(兵法相关参数!$C$4:$AL$7,AL$15,MATCH($AG93,兵法相关参数!$C$3:$AL$3,0)),INDEX(兵法相关参数!$C$12:$AL$15,AO$15,MATCH($AG93,兵法相关参数!$C$3:$AL$3,0))),0)</f>
        <v>0</v>
      </c>
      <c r="AP93" s="42"/>
      <c r="AQ93" s="151">
        <f t="shared" si="20"/>
        <v>30001</v>
      </c>
      <c r="AR93" s="161">
        <f>AR92</f>
        <v>0</v>
      </c>
      <c r="AS93" s="163" t="str">
        <f t="shared" si="7"/>
        <v>蓝</v>
      </c>
      <c r="AT93" s="153">
        <f t="shared" si="8"/>
        <v>1</v>
      </c>
      <c r="AU93" s="39" t="str">
        <f>IF(IF(L93="","",AQ93&amp;AT93)=AU92,"",IF(MOD(COUNTIF($AQ$1:AQ93,AQ93),3)=1,"",IF(L93="","",AQ93&amp;AT93)))</f>
        <v/>
      </c>
      <c r="AV93" s="166" t="str">
        <f t="shared" si="13"/>
        <v/>
      </c>
      <c r="AW93" s="166" t="str">
        <f t="shared" si="14"/>
        <v/>
      </c>
      <c r="AX93" s="15" t="str">
        <f>IF(MOD(COUNTIF($AQ$1:AQ93,AQ93),3)=1,"",IF(M93="","",AT93+1))</f>
        <v/>
      </c>
      <c r="AY93" s="15" t="str">
        <f t="shared" si="9"/>
        <v/>
      </c>
      <c r="AZ93" s="166" t="str">
        <f t="shared" si="15"/>
        <v/>
      </c>
      <c r="BA93" s="166" t="str">
        <f t="shared" si="16"/>
        <v/>
      </c>
      <c r="BB93" s="15" t="str">
        <f>IF(MOD(COUNTIF($AQ$1:AQ93,AQ93),3)=1,"",IF(N93="","",AX93+1))</f>
        <v/>
      </c>
      <c r="BC93" s="15" t="str">
        <f t="shared" si="10"/>
        <v/>
      </c>
      <c r="BD93" s="166" t="str">
        <f t="shared" si="17"/>
        <v/>
      </c>
      <c r="BE93" s="166" t="str">
        <f t="shared" si="18"/>
        <v/>
      </c>
      <c r="BF93" s="15"/>
      <c r="BG93" s="15"/>
      <c r="BH93" s="170" t="str">
        <f t="shared" si="11"/>
        <v>开场时，使我军全体步兵受到伤害降低 {0}%，持续 {1}秒。</v>
      </c>
    </row>
    <row r="94" spans="1:60">
      <c r="A94" s="261"/>
      <c r="B94" s="259"/>
      <c r="C94" s="256"/>
      <c r="D94" s="257"/>
      <c r="E94" s="179"/>
      <c r="F94" s="179"/>
      <c r="G94" s="179"/>
      <c r="H94" s="179"/>
      <c r="I94" s="179"/>
      <c r="J94" s="256"/>
      <c r="K94" s="256"/>
      <c r="L94" s="182"/>
      <c r="M94" s="179"/>
      <c r="N94" s="179"/>
      <c r="O94" s="182"/>
      <c r="P94" s="179"/>
      <c r="Q94" s="179"/>
      <c r="R94" s="179"/>
      <c r="S94" s="179"/>
      <c r="T94" s="179"/>
      <c r="U94" s="179"/>
      <c r="V94" s="179"/>
      <c r="W94" s="179"/>
      <c r="X94" s="179"/>
      <c r="Y94" s="179"/>
      <c r="Z94" s="179"/>
      <c r="AA94" s="179"/>
      <c r="AB94" s="44"/>
      <c r="AC94" s="189"/>
      <c r="AD94" s="189"/>
      <c r="AE94" s="189"/>
      <c r="AF94" s="189"/>
      <c r="AG94" s="92"/>
      <c r="AH94" s="189"/>
      <c r="AI94" s="189"/>
      <c r="AJ94" s="189"/>
      <c r="AK94" s="189"/>
      <c r="AL94" s="146">
        <f>IFERROR(AC94*IF($E94="将领",INDEX(兵法相关参数!$C$4:$AL$7,AL$15,MATCH($AB94,兵法相关参数!$C$3:$AL$3,0)),INDEX(兵法相关参数!$C$12:$AL$15,AL$15,MATCH($AB94,兵法相关参数!$C$3:$AL$3,0))),0)+IFERROR(AH94*IF($E94="将领",INDEX(兵法相关参数!$C$4:$AL$7,AL$15,MATCH($AG94,兵法相关参数!$C$3:$AL$3,0)),INDEX(兵法相关参数!$C$12:$AL$15,AL$15,MATCH($AG94,兵法相关参数!$C$3:$AL$3,0))),0)</f>
        <v>0</v>
      </c>
      <c r="AM94" s="146">
        <f>IFERROR(AD94*IF($E94="将领",INDEX(兵法相关参数!$C$4:$AL$7,AM$15,MATCH($AB94,兵法相关参数!$C$3:$AL$3,0)),INDEX(兵法相关参数!$C$12:$AL$15,AM$15,MATCH($AB94,兵法相关参数!$C$3:$AL$3,0))),0)+IFERROR(AI94*IF($E94="将领",INDEX(兵法相关参数!$C$4:$AL$7,AM$15,MATCH($AG94,兵法相关参数!$C$3:$AL$3,0)),INDEX(兵法相关参数!$C$12:$AL$15,AM$15,MATCH($AG94,兵法相关参数!$C$3:$AL$3,0))),0)</f>
        <v>0</v>
      </c>
      <c r="AN94" s="146">
        <f>IFERROR(AE94*IF($E94="将领",INDEX(兵法相关参数!$C$4:$AL$7,AN$15,MATCH($AB94,兵法相关参数!$C$3:$AL$3,0)),INDEX(兵法相关参数!$C$12:$AL$15,AN$15,MATCH($AB94,兵法相关参数!$C$3:$AL$3,0))),0)+IFERROR(AJ94*IF($E94="将领",INDEX(兵法相关参数!$C$4:$AL$7,AN$15,MATCH($AG94,兵法相关参数!$C$3:$AL$3,0)),INDEX(兵法相关参数!$C$12:$AL$15,AN$15,MATCH($AG94,兵法相关参数!$C$3:$AL$3,0))),0)</f>
        <v>0</v>
      </c>
      <c r="AO94" s="146">
        <f>IFERROR(AF94*IF($E94="将领",INDEX(兵法相关参数!$C$4:$AL$7,AL$15,MATCH($AB94,兵法相关参数!$C$3:$AL$3,0)),INDEX(兵法相关参数!$C$12:$AL$15,AO$15,MATCH($AB94,兵法相关参数!$C$3:$AL$3,0))),0)+IFERROR(AK94*IF($E94="将领",INDEX(兵法相关参数!$C$4:$AL$7,AL$15,MATCH($AG94,兵法相关参数!$C$3:$AL$3,0)),INDEX(兵法相关参数!$C$12:$AL$15,AO$15,MATCH($AG94,兵法相关参数!$C$3:$AL$3,0))),0)</f>
        <v>0</v>
      </c>
      <c r="AP94" s="27"/>
      <c r="AQ94" s="151">
        <f t="shared" si="20"/>
        <v>30001</v>
      </c>
      <c r="AR94" s="162">
        <f>AR93</f>
        <v>0</v>
      </c>
      <c r="AS94" s="163" t="str">
        <f t="shared" si="7"/>
        <v>蓝</v>
      </c>
      <c r="AT94" s="153">
        <f t="shared" si="8"/>
        <v>1</v>
      </c>
      <c r="AU94" s="39" t="str">
        <f>IF(IF(L94="","",AQ94&amp;AT94)=AU93,"",IF(MOD(COUNTIF($AQ$1:AQ94,AQ94),3)=1,"",IF(L94="","",AQ94&amp;AT94)))</f>
        <v/>
      </c>
      <c r="AV94" s="166" t="str">
        <f t="shared" si="13"/>
        <v/>
      </c>
      <c r="AW94" s="166" t="str">
        <f t="shared" si="14"/>
        <v/>
      </c>
      <c r="AX94" s="15" t="str">
        <f>IF(MOD(COUNTIF($AQ$1:AQ94,AQ94),3)=1,"",IF(M94="","",AT94+1))</f>
        <v/>
      </c>
      <c r="AY94" s="15" t="str">
        <f t="shared" si="9"/>
        <v/>
      </c>
      <c r="AZ94" s="166" t="str">
        <f t="shared" si="15"/>
        <v/>
      </c>
      <c r="BA94" s="166" t="str">
        <f t="shared" si="16"/>
        <v/>
      </c>
      <c r="BB94" s="15" t="str">
        <f>IF(MOD(COUNTIF($AQ$1:AQ94,AQ94),3)=1,"",IF(N94="","",AX94+1))</f>
        <v/>
      </c>
      <c r="BC94" s="15" t="str">
        <f t="shared" si="10"/>
        <v/>
      </c>
      <c r="BD94" s="166" t="str">
        <f t="shared" si="17"/>
        <v/>
      </c>
      <c r="BE94" s="166" t="str">
        <f t="shared" si="18"/>
        <v/>
      </c>
      <c r="BF94" s="15"/>
      <c r="BG94" s="15"/>
      <c r="BH94" s="170" t="str">
        <f t="shared" si="11"/>
        <v>开场时，使我军全体步兵受到伤害降低 {0}%，持续 {1}秒。</v>
      </c>
    </row>
    <row r="95" spans="1:60">
      <c r="A95" s="261"/>
      <c r="B95" s="259"/>
      <c r="C95" s="256"/>
      <c r="D95" s="255"/>
      <c r="E95" s="179"/>
      <c r="F95" s="179"/>
      <c r="G95" s="179"/>
      <c r="H95" s="179"/>
      <c r="I95" s="179"/>
      <c r="J95" s="256"/>
      <c r="K95" s="256"/>
      <c r="L95" s="182"/>
      <c r="M95" s="179"/>
      <c r="N95" s="179"/>
      <c r="O95" s="182"/>
      <c r="P95" s="179"/>
      <c r="Q95" s="179"/>
      <c r="R95" s="179"/>
      <c r="S95" s="179"/>
      <c r="T95" s="179"/>
      <c r="U95" s="179"/>
      <c r="V95" s="179"/>
      <c r="W95" s="179"/>
      <c r="X95" s="179"/>
      <c r="Y95" s="179"/>
      <c r="Z95" s="179"/>
      <c r="AA95" s="179"/>
      <c r="AB95" s="44"/>
      <c r="AC95" s="189"/>
      <c r="AD95" s="189"/>
      <c r="AE95" s="189"/>
      <c r="AF95" s="189"/>
      <c r="AG95" s="92"/>
      <c r="AH95" s="189"/>
      <c r="AI95" s="189"/>
      <c r="AJ95" s="189"/>
      <c r="AK95" s="189"/>
      <c r="AL95" s="146">
        <f>IFERROR(AC95*IF($E95="将领",INDEX(兵法相关参数!$C$4:$AL$7,AL$15,MATCH($AB95,兵法相关参数!$C$3:$AL$3,0)),INDEX(兵法相关参数!$C$12:$AL$15,AL$15,MATCH($AB95,兵法相关参数!$C$3:$AL$3,0))),0)+IFERROR(AH95*IF($E95="将领",INDEX(兵法相关参数!$C$4:$AL$7,AL$15,MATCH($AG95,兵法相关参数!$C$3:$AL$3,0)),INDEX(兵法相关参数!$C$12:$AL$15,AL$15,MATCH($AG95,兵法相关参数!$C$3:$AL$3,0))),0)</f>
        <v>0</v>
      </c>
      <c r="AM95" s="146">
        <f>IFERROR(AD95*IF($E95="将领",INDEX(兵法相关参数!$C$4:$AL$7,AM$15,MATCH($AB95,兵法相关参数!$C$3:$AL$3,0)),INDEX(兵法相关参数!$C$12:$AL$15,AM$15,MATCH($AB95,兵法相关参数!$C$3:$AL$3,0))),0)+IFERROR(AI95*IF($E95="将领",INDEX(兵法相关参数!$C$4:$AL$7,AM$15,MATCH($AG95,兵法相关参数!$C$3:$AL$3,0)),INDEX(兵法相关参数!$C$12:$AL$15,AM$15,MATCH($AG95,兵法相关参数!$C$3:$AL$3,0))),0)</f>
        <v>0</v>
      </c>
      <c r="AN95" s="146">
        <f>IFERROR(AE95*IF($E95="将领",INDEX(兵法相关参数!$C$4:$AL$7,AN$15,MATCH($AB95,兵法相关参数!$C$3:$AL$3,0)),INDEX(兵法相关参数!$C$12:$AL$15,AN$15,MATCH($AB95,兵法相关参数!$C$3:$AL$3,0))),0)+IFERROR(AJ95*IF($E95="将领",INDEX(兵法相关参数!$C$4:$AL$7,AN$15,MATCH($AG95,兵法相关参数!$C$3:$AL$3,0)),INDEX(兵法相关参数!$C$12:$AL$15,AN$15,MATCH($AG95,兵法相关参数!$C$3:$AL$3,0))),0)</f>
        <v>0</v>
      </c>
      <c r="AO95" s="146">
        <f>IFERROR(AF95*IF($E95="将领",INDEX(兵法相关参数!$C$4:$AL$7,AL$15,MATCH($AB95,兵法相关参数!$C$3:$AL$3,0)),INDEX(兵法相关参数!$C$12:$AL$15,AO$15,MATCH($AB95,兵法相关参数!$C$3:$AL$3,0))),0)+IFERROR(AK95*IF($E95="将领",INDEX(兵法相关参数!$C$4:$AL$7,AL$15,MATCH($AG95,兵法相关参数!$C$3:$AL$3,0)),INDEX(兵法相关参数!$C$12:$AL$15,AO$15,MATCH($AG95,兵法相关参数!$C$3:$AL$3,0))),0)</f>
        <v>0</v>
      </c>
      <c r="AP95" s="27"/>
      <c r="AQ95" s="151">
        <f t="shared" si="20"/>
        <v>30001</v>
      </c>
      <c r="AR95" s="160">
        <f>IF(D95="直接伤害",1,0)</f>
        <v>0</v>
      </c>
      <c r="AS95" s="163" t="str">
        <f t="shared" si="7"/>
        <v>蓝</v>
      </c>
      <c r="AT95" s="153">
        <f t="shared" si="8"/>
        <v>1</v>
      </c>
      <c r="AU95" s="39" t="str">
        <f>IF(IF(L95="","",AQ95&amp;AT95)=AU94,"",IF(MOD(COUNTIF($AQ$1:AQ95,AQ95),3)=1,"",IF(L95="","",AQ95&amp;AT95)))</f>
        <v/>
      </c>
      <c r="AV95" s="166" t="str">
        <f t="shared" si="13"/>
        <v/>
      </c>
      <c r="AW95" s="166" t="str">
        <f t="shared" si="14"/>
        <v/>
      </c>
      <c r="AX95" s="15" t="str">
        <f>IF(MOD(COUNTIF($AQ$1:AQ95,AQ95),3)=1,"",IF(M95="","",AT95+1))</f>
        <v/>
      </c>
      <c r="AY95" s="15" t="str">
        <f t="shared" si="9"/>
        <v/>
      </c>
      <c r="AZ95" s="166" t="str">
        <f t="shared" si="15"/>
        <v/>
      </c>
      <c r="BA95" s="166" t="str">
        <f t="shared" si="16"/>
        <v/>
      </c>
      <c r="BB95" s="15" t="str">
        <f>IF(MOD(COUNTIF($AQ$1:AQ95,AQ95),3)=1,"",IF(N95="","",AX95+1))</f>
        <v/>
      </c>
      <c r="BC95" s="15" t="str">
        <f t="shared" si="10"/>
        <v/>
      </c>
      <c r="BD95" s="166" t="str">
        <f t="shared" si="17"/>
        <v/>
      </c>
      <c r="BE95" s="166" t="str">
        <f t="shared" si="18"/>
        <v/>
      </c>
      <c r="BF95" s="15"/>
      <c r="BG95" s="15"/>
      <c r="BH95" s="170" t="str">
        <f t="shared" si="11"/>
        <v>开场时，使我军全体步兵受到伤害降低 {0}%，持续 {1}秒。</v>
      </c>
    </row>
    <row r="96" spans="1:60">
      <c r="A96" s="261"/>
      <c r="B96" s="259"/>
      <c r="C96" s="256"/>
      <c r="D96" s="256"/>
      <c r="E96" s="179"/>
      <c r="F96" s="179"/>
      <c r="G96" s="179"/>
      <c r="H96" s="179"/>
      <c r="I96" s="179"/>
      <c r="J96" s="256"/>
      <c r="K96" s="256"/>
      <c r="L96" s="182"/>
      <c r="M96" s="179"/>
      <c r="N96" s="179"/>
      <c r="O96" s="182"/>
      <c r="P96" s="179"/>
      <c r="Q96" s="179"/>
      <c r="R96" s="179"/>
      <c r="S96" s="179"/>
      <c r="T96" s="179"/>
      <c r="U96" s="179"/>
      <c r="V96" s="179"/>
      <c r="W96" s="179"/>
      <c r="X96" s="179"/>
      <c r="Y96" s="179"/>
      <c r="Z96" s="179"/>
      <c r="AA96" s="179"/>
      <c r="AB96" s="44"/>
      <c r="AC96" s="189"/>
      <c r="AD96" s="189"/>
      <c r="AE96" s="189"/>
      <c r="AF96" s="189"/>
      <c r="AG96" s="92"/>
      <c r="AH96" s="189"/>
      <c r="AI96" s="189"/>
      <c r="AJ96" s="189"/>
      <c r="AK96" s="189"/>
      <c r="AL96" s="146">
        <f>IFERROR(AC96*IF($E96="将领",INDEX(兵法相关参数!$C$4:$AL$7,AL$15,MATCH($AB96,兵法相关参数!$C$3:$AL$3,0)),INDEX(兵法相关参数!$C$12:$AL$15,AL$15,MATCH($AB96,兵法相关参数!$C$3:$AL$3,0))),0)+IFERROR(AH96*IF($E96="将领",INDEX(兵法相关参数!$C$4:$AL$7,AL$15,MATCH($AG96,兵法相关参数!$C$3:$AL$3,0)),INDEX(兵法相关参数!$C$12:$AL$15,AL$15,MATCH($AG96,兵法相关参数!$C$3:$AL$3,0))),0)</f>
        <v>0</v>
      </c>
      <c r="AM96" s="146">
        <f>IFERROR(AD96*IF($E96="将领",INDEX(兵法相关参数!$C$4:$AL$7,AM$15,MATCH($AB96,兵法相关参数!$C$3:$AL$3,0)),INDEX(兵法相关参数!$C$12:$AL$15,AM$15,MATCH($AB96,兵法相关参数!$C$3:$AL$3,0))),0)+IFERROR(AI96*IF($E96="将领",INDEX(兵法相关参数!$C$4:$AL$7,AM$15,MATCH($AG96,兵法相关参数!$C$3:$AL$3,0)),INDEX(兵法相关参数!$C$12:$AL$15,AM$15,MATCH($AG96,兵法相关参数!$C$3:$AL$3,0))),0)</f>
        <v>0</v>
      </c>
      <c r="AN96" s="146">
        <f>IFERROR(AE96*IF($E96="将领",INDEX(兵法相关参数!$C$4:$AL$7,AN$15,MATCH($AB96,兵法相关参数!$C$3:$AL$3,0)),INDEX(兵法相关参数!$C$12:$AL$15,AN$15,MATCH($AB96,兵法相关参数!$C$3:$AL$3,0))),0)+IFERROR(AJ96*IF($E96="将领",INDEX(兵法相关参数!$C$4:$AL$7,AN$15,MATCH($AG96,兵法相关参数!$C$3:$AL$3,0)),INDEX(兵法相关参数!$C$12:$AL$15,AN$15,MATCH($AG96,兵法相关参数!$C$3:$AL$3,0))),0)</f>
        <v>0</v>
      </c>
      <c r="AO96" s="146">
        <f>IFERROR(AF96*IF($E96="将领",INDEX(兵法相关参数!$C$4:$AL$7,AL$15,MATCH($AB96,兵法相关参数!$C$3:$AL$3,0)),INDEX(兵法相关参数!$C$12:$AL$15,AO$15,MATCH($AB96,兵法相关参数!$C$3:$AL$3,0))),0)+IFERROR(AK96*IF($E96="将领",INDEX(兵法相关参数!$C$4:$AL$7,AL$15,MATCH($AG96,兵法相关参数!$C$3:$AL$3,0)),INDEX(兵法相关参数!$C$12:$AL$15,AO$15,MATCH($AG96,兵法相关参数!$C$3:$AL$3,0))),0)</f>
        <v>0</v>
      </c>
      <c r="AP96" s="42"/>
      <c r="AQ96" s="151">
        <f t="shared" si="20"/>
        <v>30001</v>
      </c>
      <c r="AR96" s="161">
        <f>AR95</f>
        <v>0</v>
      </c>
      <c r="AS96" s="163" t="str">
        <f t="shared" si="7"/>
        <v>蓝</v>
      </c>
      <c r="AT96" s="153">
        <f t="shared" si="8"/>
        <v>1</v>
      </c>
      <c r="AU96" s="39" t="str">
        <f>IF(IF(L96="","",AQ96&amp;AT96)=AU95,"",IF(MOD(COUNTIF($AQ$1:AQ96,AQ96),3)=1,"",IF(L96="","",AQ96&amp;AT96)))</f>
        <v/>
      </c>
      <c r="AV96" s="166" t="str">
        <f t="shared" si="13"/>
        <v/>
      </c>
      <c r="AW96" s="166" t="str">
        <f t="shared" si="14"/>
        <v/>
      </c>
      <c r="AX96" s="15" t="str">
        <f>IF(MOD(COUNTIF($AQ$1:AQ96,AQ96),3)=1,"",IF(M96="","",AT96+1))</f>
        <v/>
      </c>
      <c r="AY96" s="15" t="str">
        <f t="shared" si="9"/>
        <v/>
      </c>
      <c r="AZ96" s="166" t="str">
        <f t="shared" si="15"/>
        <v/>
      </c>
      <c r="BA96" s="166" t="str">
        <f t="shared" si="16"/>
        <v/>
      </c>
      <c r="BB96" s="15" t="str">
        <f>IF(MOD(COUNTIF($AQ$1:AQ96,AQ96),3)=1,"",IF(N96="","",AX96+1))</f>
        <v/>
      </c>
      <c r="BC96" s="15" t="str">
        <f t="shared" si="10"/>
        <v/>
      </c>
      <c r="BD96" s="166" t="str">
        <f t="shared" si="17"/>
        <v/>
      </c>
      <c r="BE96" s="166" t="str">
        <f t="shared" si="18"/>
        <v/>
      </c>
      <c r="BF96" s="15"/>
      <c r="BG96" s="15"/>
      <c r="BH96" s="170" t="str">
        <f t="shared" si="11"/>
        <v>开场时，使我军全体步兵受到伤害降低 {0}%，持续 {1}秒。</v>
      </c>
    </row>
    <row r="97" spans="1:60">
      <c r="A97" s="261"/>
      <c r="B97" s="260"/>
      <c r="C97" s="257"/>
      <c r="D97" s="257"/>
      <c r="E97" s="179"/>
      <c r="F97" s="179"/>
      <c r="G97" s="179"/>
      <c r="H97" s="179"/>
      <c r="I97" s="179"/>
      <c r="J97" s="257"/>
      <c r="K97" s="257"/>
      <c r="L97" s="182"/>
      <c r="M97" s="179"/>
      <c r="N97" s="179"/>
      <c r="O97" s="182"/>
      <c r="P97" s="179"/>
      <c r="Q97" s="179"/>
      <c r="R97" s="179"/>
      <c r="S97" s="179"/>
      <c r="T97" s="179"/>
      <c r="U97" s="179"/>
      <c r="V97" s="179"/>
      <c r="W97" s="179"/>
      <c r="X97" s="179"/>
      <c r="Y97" s="179"/>
      <c r="Z97" s="179"/>
      <c r="AA97" s="179"/>
      <c r="AB97" s="44"/>
      <c r="AC97" s="189"/>
      <c r="AD97" s="189"/>
      <c r="AE97" s="189"/>
      <c r="AF97" s="189"/>
      <c r="AG97" s="92"/>
      <c r="AH97" s="189"/>
      <c r="AI97" s="189"/>
      <c r="AJ97" s="189"/>
      <c r="AK97" s="189"/>
      <c r="AL97" s="146">
        <f>IFERROR(AC97*IF($E97="将领",INDEX(兵法相关参数!$C$4:$AL$7,AL$15,MATCH($AB97,兵法相关参数!$C$3:$AL$3,0)),INDEX(兵法相关参数!$C$12:$AL$15,AL$15,MATCH($AB97,兵法相关参数!$C$3:$AL$3,0))),0)+IFERROR(AH97*IF($E97="将领",INDEX(兵法相关参数!$C$4:$AL$7,AL$15,MATCH($AG97,兵法相关参数!$C$3:$AL$3,0)),INDEX(兵法相关参数!$C$12:$AL$15,AL$15,MATCH($AG97,兵法相关参数!$C$3:$AL$3,0))),0)</f>
        <v>0</v>
      </c>
      <c r="AM97" s="146">
        <f>IFERROR(AD97*IF($E97="将领",INDEX(兵法相关参数!$C$4:$AL$7,AM$15,MATCH($AB97,兵法相关参数!$C$3:$AL$3,0)),INDEX(兵法相关参数!$C$12:$AL$15,AM$15,MATCH($AB97,兵法相关参数!$C$3:$AL$3,0))),0)+IFERROR(AI97*IF($E97="将领",INDEX(兵法相关参数!$C$4:$AL$7,AM$15,MATCH($AG97,兵法相关参数!$C$3:$AL$3,0)),INDEX(兵法相关参数!$C$12:$AL$15,AM$15,MATCH($AG97,兵法相关参数!$C$3:$AL$3,0))),0)</f>
        <v>0</v>
      </c>
      <c r="AN97" s="146">
        <f>IFERROR(AE97*IF($E97="将领",INDEX(兵法相关参数!$C$4:$AL$7,AN$15,MATCH($AB97,兵法相关参数!$C$3:$AL$3,0)),INDEX(兵法相关参数!$C$12:$AL$15,AN$15,MATCH($AB97,兵法相关参数!$C$3:$AL$3,0))),0)+IFERROR(AJ97*IF($E97="将领",INDEX(兵法相关参数!$C$4:$AL$7,AN$15,MATCH($AG97,兵法相关参数!$C$3:$AL$3,0)),INDEX(兵法相关参数!$C$12:$AL$15,AN$15,MATCH($AG97,兵法相关参数!$C$3:$AL$3,0))),0)</f>
        <v>0</v>
      </c>
      <c r="AO97" s="146">
        <f>IFERROR(AF97*IF($E97="将领",INDEX(兵法相关参数!$C$4:$AL$7,AL$15,MATCH($AB97,兵法相关参数!$C$3:$AL$3,0)),INDEX(兵法相关参数!$C$12:$AL$15,AO$15,MATCH($AB97,兵法相关参数!$C$3:$AL$3,0))),0)+IFERROR(AK97*IF($E97="将领",INDEX(兵法相关参数!$C$4:$AL$7,AL$15,MATCH($AG97,兵法相关参数!$C$3:$AL$3,0)),INDEX(兵法相关参数!$C$12:$AL$15,AO$15,MATCH($AG97,兵法相关参数!$C$3:$AL$3,0))),0)</f>
        <v>0</v>
      </c>
      <c r="AP97" s="27"/>
      <c r="AQ97" s="152">
        <f t="shared" si="20"/>
        <v>30001</v>
      </c>
      <c r="AR97" s="162">
        <f>AR96</f>
        <v>0</v>
      </c>
      <c r="AS97" s="163" t="str">
        <f t="shared" si="7"/>
        <v>蓝</v>
      </c>
      <c r="AT97" s="153">
        <f t="shared" si="8"/>
        <v>1</v>
      </c>
      <c r="AU97" s="39" t="str">
        <f>IF(IF(L97="","",AQ97&amp;AT97)=AU96,"",IF(MOD(COUNTIF($AQ$1:AQ97,AQ97),3)=1,"",IF(L97="","",AQ97&amp;AT97)))</f>
        <v/>
      </c>
      <c r="AV97" s="166" t="str">
        <f t="shared" si="13"/>
        <v/>
      </c>
      <c r="AW97" s="166" t="str">
        <f t="shared" si="14"/>
        <v/>
      </c>
      <c r="AX97" s="15" t="str">
        <f>IF(MOD(COUNTIF($AQ$1:AQ97,AQ97),3)=1,"",IF(M97="","",AT97+1))</f>
        <v/>
      </c>
      <c r="AY97" s="15" t="str">
        <f t="shared" si="9"/>
        <v/>
      </c>
      <c r="AZ97" s="166" t="str">
        <f t="shared" si="15"/>
        <v/>
      </c>
      <c r="BA97" s="166" t="str">
        <f t="shared" si="16"/>
        <v/>
      </c>
      <c r="BB97" s="15" t="str">
        <f>IF(MOD(COUNTIF($AQ$1:AQ97,AQ97),3)=1,"",IF(N97="","",AX97+1))</f>
        <v/>
      </c>
      <c r="BC97" s="15" t="str">
        <f t="shared" si="10"/>
        <v/>
      </c>
      <c r="BD97" s="166" t="str">
        <f t="shared" si="17"/>
        <v/>
      </c>
      <c r="BE97" s="166" t="str">
        <f t="shared" si="18"/>
        <v/>
      </c>
      <c r="BF97" s="15"/>
      <c r="BG97" s="15"/>
      <c r="BH97" s="170" t="str">
        <f t="shared" si="11"/>
        <v>开场时，使我军全体步兵受到伤害降低 {0}%，持续 {1}秒。</v>
      </c>
    </row>
    <row r="98" spans="1:60">
      <c r="A98" s="261" t="s">
        <v>453</v>
      </c>
      <c r="B98" s="258" t="s">
        <v>839</v>
      </c>
      <c r="C98" s="255" t="s">
        <v>456</v>
      </c>
      <c r="D98" s="255" t="s">
        <v>478</v>
      </c>
      <c r="E98" s="11"/>
      <c r="F98" s="11"/>
      <c r="G98" s="11"/>
      <c r="H98" s="11"/>
      <c r="I98" s="11"/>
      <c r="J98" s="11" t="s">
        <v>468</v>
      </c>
      <c r="K98" s="11" t="s">
        <v>469</v>
      </c>
      <c r="L98" s="184" t="s">
        <v>62</v>
      </c>
      <c r="M98" s="184" t="s">
        <v>771</v>
      </c>
      <c r="N98" s="11"/>
      <c r="O98" s="183" t="s">
        <v>52</v>
      </c>
      <c r="P98" s="3" t="s">
        <v>57</v>
      </c>
      <c r="Q98" s="11" t="s">
        <v>60</v>
      </c>
      <c r="R98" s="11" t="s">
        <v>61</v>
      </c>
      <c r="S98" s="184" t="s">
        <v>761</v>
      </c>
      <c r="T98" s="184"/>
      <c r="U98" s="184"/>
      <c r="V98" s="184"/>
      <c r="W98" s="3" t="s">
        <v>223</v>
      </c>
      <c r="X98" s="3" t="s">
        <v>224</v>
      </c>
      <c r="Y98" s="3" t="s">
        <v>225</v>
      </c>
      <c r="Z98" s="3" t="s">
        <v>226</v>
      </c>
      <c r="AA98" s="1"/>
      <c r="AB98" s="15"/>
      <c r="AC98" s="187" t="s">
        <v>227</v>
      </c>
      <c r="AD98" s="187" t="s">
        <v>228</v>
      </c>
      <c r="AE98" s="187" t="s">
        <v>229</v>
      </c>
      <c r="AF98" s="187" t="s">
        <v>230</v>
      </c>
      <c r="AG98" s="96"/>
      <c r="AH98" s="187" t="s">
        <v>227</v>
      </c>
      <c r="AI98" s="187" t="s">
        <v>228</v>
      </c>
      <c r="AJ98" s="187" t="s">
        <v>229</v>
      </c>
      <c r="AK98" s="187" t="s">
        <v>230</v>
      </c>
      <c r="AL98" s="146">
        <f>IFERROR(AC98*IF($E98="将领",INDEX(兵法相关参数!$C$4:$AL$7,AL$15,MATCH($AB98,兵法相关参数!$C$3:$AL$3,0)),INDEX(兵法相关参数!$C$12:$AL$15,AL$15,MATCH($AB98,兵法相关参数!$C$3:$AL$3,0))),0)+IFERROR(AH98*IF($E98="将领",INDEX(兵法相关参数!$C$4:$AL$7,AL$15,MATCH($AG98,兵法相关参数!$C$3:$AL$3,0)),INDEX(兵法相关参数!$C$12:$AL$15,AL$15,MATCH($AG98,兵法相关参数!$C$3:$AL$3,0))),0)</f>
        <v>0</v>
      </c>
      <c r="AM98" s="146">
        <f>IFERROR(AD98*IF($E98="将领",INDEX(兵法相关参数!$C$4:$AL$7,AM$15,MATCH($AB98,兵法相关参数!$C$3:$AL$3,0)),INDEX(兵法相关参数!$C$12:$AL$15,AM$15,MATCH($AB98,兵法相关参数!$C$3:$AL$3,0))),0)+IFERROR(AI98*IF($E98="将领",INDEX(兵法相关参数!$C$4:$AL$7,AM$15,MATCH($AG98,兵法相关参数!$C$3:$AL$3,0)),INDEX(兵法相关参数!$C$12:$AL$15,AM$15,MATCH($AG98,兵法相关参数!$C$3:$AL$3,0))),0)</f>
        <v>0</v>
      </c>
      <c r="AN98" s="146">
        <f>IFERROR(AE98*IF($E98="将领",INDEX(兵法相关参数!$C$4:$AL$7,AN$15,MATCH($AB98,兵法相关参数!$C$3:$AL$3,0)),INDEX(兵法相关参数!$C$12:$AL$15,AN$15,MATCH($AB98,兵法相关参数!$C$3:$AL$3,0))),0)+IFERROR(AJ98*IF($E98="将领",INDEX(兵法相关参数!$C$4:$AL$7,AN$15,MATCH($AG98,兵法相关参数!$C$3:$AL$3,0)),INDEX(兵法相关参数!$C$12:$AL$15,AN$15,MATCH($AG98,兵法相关参数!$C$3:$AL$3,0))),0)</f>
        <v>0</v>
      </c>
      <c r="AO98" s="146">
        <f>IFERROR(AF98*IF($E98="将领",INDEX(兵法相关参数!$C$4:$AL$7,AL$15,MATCH($AB98,兵法相关参数!$C$3:$AL$3,0)),INDEX(兵法相关参数!$C$12:$AL$15,AO$15,MATCH($AB98,兵法相关参数!$C$3:$AL$3,0))),0)+IFERROR(AK98*IF($E98="将领",INDEX(兵法相关参数!$C$4:$AL$7,AL$15,MATCH($AG98,兵法相关参数!$C$3:$AL$3,0)),INDEX(兵法相关参数!$C$12:$AL$15,AO$15,MATCH($AG98,兵法相关参数!$C$3:$AL$3,0))),0)</f>
        <v>0</v>
      </c>
      <c r="AP98" s="27"/>
      <c r="AQ98" s="154">
        <v>30002</v>
      </c>
      <c r="AR98" s="160">
        <f>IF(D98="直接伤害",1,0)</f>
        <v>0</v>
      </c>
      <c r="AS98" s="163" t="str">
        <f t="shared" si="7"/>
        <v>蓝</v>
      </c>
      <c r="AT98" s="153">
        <f t="shared" si="8"/>
        <v>1</v>
      </c>
      <c r="AU98" s="39" t="str">
        <f>IF(IF(L98="","",AQ98&amp;AT98)=AU97,"",IF(MOD(COUNTIF($AQ$1:AQ98,AQ98),3)=1,"",IF(L98="","",AQ98&amp;AT98)))</f>
        <v/>
      </c>
      <c r="AV98" s="166" t="str">
        <f t="shared" si="13"/>
        <v/>
      </c>
      <c r="AW98" s="166" t="str">
        <f t="shared" si="14"/>
        <v/>
      </c>
      <c r="AX98" s="15" t="str">
        <f>IF(MOD(COUNTIF($AQ$1:AQ98,AQ98),3)=1,"",IF(M98="","",AT98+1))</f>
        <v/>
      </c>
      <c r="AY98" s="15" t="str">
        <f t="shared" si="9"/>
        <v/>
      </c>
      <c r="AZ98" s="166" t="str">
        <f t="shared" si="15"/>
        <v/>
      </c>
      <c r="BA98" s="166" t="str">
        <f t="shared" si="16"/>
        <v/>
      </c>
      <c r="BB98" s="15" t="str">
        <f>IF(MOD(COUNTIF($AQ$1:AQ98,AQ98),3)=1,"",IF(N98="","",AX98+1))</f>
        <v/>
      </c>
      <c r="BC98" s="15" t="str">
        <f t="shared" si="10"/>
        <v/>
      </c>
      <c r="BD98" s="166" t="str">
        <f t="shared" si="17"/>
        <v/>
      </c>
      <c r="BE98" s="166" t="str">
        <f t="shared" si="18"/>
        <v/>
      </c>
      <c r="BF98" s="15"/>
      <c r="BG98" s="15"/>
      <c r="BH98" s="170" t="str">
        <f t="shared" si="11"/>
        <v>开场时，增加自身及自身小兵伤害 {0}%，持续 {1}秒。</v>
      </c>
    </row>
    <row r="99" spans="1:60">
      <c r="A99" s="261"/>
      <c r="B99" s="259"/>
      <c r="C99" s="256"/>
      <c r="D99" s="256"/>
      <c r="E99" s="179" t="s">
        <v>22</v>
      </c>
      <c r="F99" s="141">
        <v>1</v>
      </c>
      <c r="G99" s="141">
        <v>1</v>
      </c>
      <c r="H99" s="141">
        <v>1</v>
      </c>
      <c r="I99" s="141">
        <v>1</v>
      </c>
      <c r="J99" s="255">
        <f>SUMPRODUCT(LARGE(AL99:AO99*F99:I99+AL100:AO100*F100:I100+AL102:AO102*F102:I102+AL103:AO103*F103:I103+AL105:AO105*F105:I105+AL106:AO106*F106:I106,1))</f>
        <v>2.1402600918851311</v>
      </c>
      <c r="K99" s="255">
        <f>INDEX($J$17:$J$200,MATCH(C98,$C$17:$C$200,0),1)</f>
        <v>2.2349152607539837</v>
      </c>
      <c r="L99" s="25">
        <v>0.5</v>
      </c>
      <c r="M99" s="44">
        <v>40</v>
      </c>
      <c r="N99" s="10"/>
      <c r="O99" s="81">
        <f>100%*1.15</f>
        <v>1.1499999999999999</v>
      </c>
      <c r="P99" s="44">
        <v>0</v>
      </c>
      <c r="Q99" s="10">
        <v>0</v>
      </c>
      <c r="R99" s="10">
        <v>1</v>
      </c>
      <c r="S99" s="44">
        <f>M99-10</f>
        <v>30</v>
      </c>
      <c r="T99" s="44"/>
      <c r="U99" s="44"/>
      <c r="V99" s="24"/>
      <c r="W99" s="23">
        <f>$L99*效果范围削减($R99)*$O99</f>
        <v>0.57499999999999996</v>
      </c>
      <c r="X99" s="23">
        <f t="shared" ref="X99:Z100" si="21">$L99*效果范围削减($R99)*$O99</f>
        <v>0.57499999999999996</v>
      </c>
      <c r="Y99" s="23">
        <f t="shared" si="21"/>
        <v>0.57499999999999996</v>
      </c>
      <c r="Z99" s="23">
        <f t="shared" si="21"/>
        <v>0.57499999999999996</v>
      </c>
      <c r="AA99" s="22"/>
      <c r="AB99" s="44" t="s">
        <v>96</v>
      </c>
      <c r="AC99" s="92">
        <f>辅助效用($P99,$S99,AC$15,"输出转换",标准系数,"指定将领",W99)</f>
        <v>0.61608077461780197</v>
      </c>
      <c r="AD99" s="92">
        <f>辅助效用($P99,$S99,AD$15,"输出转换",标准系数,"指定将领",X99)</f>
        <v>0.73342655049313565</v>
      </c>
      <c r="AE99" s="92">
        <f>辅助效用($P99,$S99,AE$15,"输出转换",标准系数,"指定将领",Y99)</f>
        <v>1.2632736972226981</v>
      </c>
      <c r="AF99" s="92">
        <f>辅助效用($P99,$S99,AF$15,"输出转换",标准系数,"指定将领",Z99)</f>
        <v>1.2757974278926971</v>
      </c>
      <c r="AG99" s="92" t="s">
        <v>51</v>
      </c>
      <c r="AH99" s="188">
        <f>IF($Q99=0,0,持续效用($P99,$Q99,AH$15,$E99))</f>
        <v>0</v>
      </c>
      <c r="AI99" s="188">
        <f t="shared" ref="AI99:AK100" si="22">IF($Q99=0,0,持续效用($P99,$Q99,AI$15,$E99))</f>
        <v>0</v>
      </c>
      <c r="AJ99" s="188">
        <f t="shared" si="22"/>
        <v>0</v>
      </c>
      <c r="AK99" s="188">
        <f t="shared" si="22"/>
        <v>0</v>
      </c>
      <c r="AL99" s="146">
        <f>IFERROR(AC99*IF($E99="将领",INDEX(兵法相关参数!$C$4:$AL$7,AL$15,MATCH($AB99,兵法相关参数!$C$3:$AL$3,0)),INDEX(兵法相关参数!$C$12:$AL$15,AL$15,MATCH($AB99,兵法相关参数!$C$3:$AL$3,0))),0)+IFERROR(AH99*IF($E99="将领",INDEX(兵法相关参数!$C$4:$AL$7,AL$15,MATCH($AG99,兵法相关参数!$C$3:$AL$3,0)),INDEX(兵法相关参数!$C$12:$AL$15,AL$15,MATCH($AG99,兵法相关参数!$C$3:$AL$3,0))),0)</f>
        <v>0.57069272056933218</v>
      </c>
      <c r="AM99" s="146">
        <f>IFERROR(AD99*IF($E99="将领",INDEX(兵法相关参数!$C$4:$AL$7,AM$15,MATCH($AB99,兵法相关参数!$C$3:$AL$3,0)),INDEX(兵法相关参数!$C$12:$AL$15,AM$15,MATCH($AB99,兵法相关参数!$C$3:$AL$3,0))),0)+IFERROR(AI99*IF($E99="将领",INDEX(兵法相关参数!$C$4:$AL$7,AM$15,MATCH($AG99,兵法相关参数!$C$3:$AL$3,0)),INDEX(兵法相关参数!$C$12:$AL$15,AM$15,MATCH($AG99,兵法相关参数!$C$3:$AL$3,0))),0)</f>
        <v>0.64974362029804056</v>
      </c>
      <c r="AN99" s="146">
        <f>IFERROR(AE99*IF($E99="将领",INDEX(兵法相关参数!$C$4:$AL$7,AN$15,MATCH($AB99,兵法相关参数!$C$3:$AL$3,0)),INDEX(兵法相关参数!$C$12:$AL$15,AN$15,MATCH($AB99,兵法相关参数!$C$3:$AL$3,0))),0)+IFERROR(AJ99*IF($E99="将领",INDEX(兵法相关参数!$C$4:$AL$7,AN$15,MATCH($AG99,兵法相关参数!$C$3:$AL$3,0)),INDEX(兵法相关参数!$C$12:$AL$15,AN$15,MATCH($AG99,兵法相关参数!$C$3:$AL$3,0))),0)</f>
        <v>1.1505747633015448</v>
      </c>
      <c r="AO99" s="146">
        <f>IFERROR(AF99*IF($E99="将领",INDEX(兵法相关参数!$C$4:$AL$7,AL$15,MATCH($AB99,兵法相关参数!$C$3:$AL$3,0)),INDEX(兵法相关参数!$C$12:$AL$15,AO$15,MATCH($AB99,兵法相关参数!$C$3:$AL$3,0))),0)+IFERROR(AK99*IF($E99="将领",INDEX(兵法相关参数!$C$4:$AL$7,AL$15,MATCH($AG99,兵法相关参数!$C$3:$AL$3,0)),INDEX(兵法相关参数!$C$12:$AL$15,AO$15,MATCH($AG99,兵法相关参数!$C$3:$AL$3,0))),0)</f>
        <v>1.1818065666326365</v>
      </c>
      <c r="AP99" s="42"/>
      <c r="AQ99" s="151">
        <f>AQ98</f>
        <v>30002</v>
      </c>
      <c r="AR99" s="161">
        <f>AR98</f>
        <v>0</v>
      </c>
      <c r="AS99" s="163" t="str">
        <f t="shared" ref="AS99:AS162" si="23">IF(C99="",AS98,C99)</f>
        <v>蓝</v>
      </c>
      <c r="AT99" s="153">
        <f t="shared" ref="AT99:AT162" si="24">IF(A99&lt;&gt;"",1,IF(D99="",AT98,IF(AU97="",AT98,IF(AX97="",AT98+1,IF(BB97="",AT98+2,AT98+3)))))</f>
        <v>1</v>
      </c>
      <c r="AU99" s="39" t="str">
        <f>IF(IF(L99="","",AQ99&amp;AT99)=AU98,"",IF(MOD(COUNTIF($AQ$1:AQ99,AQ99),3)=1,"",IF(L99="","",AQ99&amp;AT99)))</f>
        <v>300021</v>
      </c>
      <c r="AV99" s="166">
        <f t="shared" si="13"/>
        <v>7.5999999999999998E-2</v>
      </c>
      <c r="AW99" s="166">
        <f t="shared" si="14"/>
        <v>1.2E-2</v>
      </c>
      <c r="AX99" s="15">
        <f>IF(MOD(COUNTIF($AQ$1:AQ99,AQ99),3)=1,"",IF(M99="","",AT99+1))</f>
        <v>2</v>
      </c>
      <c r="AY99" s="15" t="str">
        <f t="shared" ref="AY99:AY162" si="25">IF(IF(AX99="","",AQ99&amp;AX99)=AY98,"",IF(AX99="","",AQ99&amp;AX99))</f>
        <v>300022</v>
      </c>
      <c r="AZ99" s="166">
        <f t="shared" si="15"/>
        <v>40</v>
      </c>
      <c r="BA99" s="166">
        <f t="shared" si="16"/>
        <v>0</v>
      </c>
      <c r="BB99" s="15" t="str">
        <f>IF(MOD(COUNTIF($AQ$1:AQ99,AQ99),3)=1,"",IF(N99="","",AX99+1))</f>
        <v/>
      </c>
      <c r="BC99" s="15" t="str">
        <f t="shared" ref="BC99:BC162" si="26">IF(IF(BB99="","",AQ99&amp;BB99)=BC98,"",IF(BB99="","",AQ99&amp;BB99))</f>
        <v/>
      </c>
      <c r="BD99" s="166" t="str">
        <f t="shared" si="17"/>
        <v/>
      </c>
      <c r="BE99" s="166" t="str">
        <f t="shared" si="18"/>
        <v/>
      </c>
      <c r="BF99" s="15"/>
      <c r="BG99" s="15"/>
      <c r="BH99" s="170" t="str">
        <f t="shared" ref="BH99:BH162" si="27">IF(B99="",BH98,B99)</f>
        <v>开场时，增加自身及自身小兵伤害 {0}%，持续 {1}秒。</v>
      </c>
    </row>
    <row r="100" spans="1:60">
      <c r="A100" s="261"/>
      <c r="B100" s="259"/>
      <c r="C100" s="256"/>
      <c r="D100" s="257"/>
      <c r="E100" s="179" t="s">
        <v>22</v>
      </c>
      <c r="F100" s="141">
        <v>1</v>
      </c>
      <c r="G100" s="141">
        <v>1</v>
      </c>
      <c r="H100" s="141">
        <v>1</v>
      </c>
      <c r="I100" s="141">
        <v>1</v>
      </c>
      <c r="J100" s="256"/>
      <c r="K100" s="256"/>
      <c r="L100" s="25">
        <f>L99</f>
        <v>0.5</v>
      </c>
      <c r="M100" s="44">
        <v>40</v>
      </c>
      <c r="N100" s="10"/>
      <c r="O100" s="81">
        <f>100%/1.25</f>
        <v>0.8</v>
      </c>
      <c r="P100" s="44">
        <v>0</v>
      </c>
      <c r="Q100" s="10">
        <v>0</v>
      </c>
      <c r="R100" s="10">
        <v>1</v>
      </c>
      <c r="S100" s="44">
        <f>M100-10</f>
        <v>30</v>
      </c>
      <c r="T100" s="44"/>
      <c r="U100" s="44"/>
      <c r="V100" s="24"/>
      <c r="W100" s="23">
        <f>$L100*效果范围削减($R100)*$O100</f>
        <v>0.4</v>
      </c>
      <c r="X100" s="23">
        <f t="shared" si="21"/>
        <v>0.4</v>
      </c>
      <c r="Y100" s="23">
        <f t="shared" si="21"/>
        <v>0.4</v>
      </c>
      <c r="Z100" s="23">
        <f t="shared" si="21"/>
        <v>0.4</v>
      </c>
      <c r="AA100" s="22"/>
      <c r="AB100" s="44" t="s">
        <v>96</v>
      </c>
      <c r="AC100" s="92">
        <f>辅助效用($P100,$S100,AC$15,"输出转换",标准系数,"指定士兵",W100)</f>
        <v>0.20794600300218496</v>
      </c>
      <c r="AD100" s="92">
        <f>辅助效用($P100,$S100,AD$15,"输出转换",标准系数,"指定士兵",X100)</f>
        <v>0.46113585998181222</v>
      </c>
      <c r="AE100" s="92">
        <f>辅助效用($P100,$S100,AE$15,"输出转换",标准系数,"指定士兵",Y100)</f>
        <v>1.0866251233768647</v>
      </c>
      <c r="AF100" s="92">
        <f>辅助效用($P100,$S100,AF$15,"输出转换",标准系数,"指定士兵",Z100)</f>
        <v>0.83250558091379689</v>
      </c>
      <c r="AG100" s="92" t="s">
        <v>51</v>
      </c>
      <c r="AH100" s="188">
        <f>IF($Q100=0,0,持续效用($P100,$Q100,AH$15,$E100))</f>
        <v>0</v>
      </c>
      <c r="AI100" s="188">
        <f t="shared" si="22"/>
        <v>0</v>
      </c>
      <c r="AJ100" s="188">
        <f t="shared" si="22"/>
        <v>0</v>
      </c>
      <c r="AK100" s="188">
        <f t="shared" si="22"/>
        <v>0</v>
      </c>
      <c r="AL100" s="146">
        <f>IFERROR(AC100*IF($E100="将领",INDEX(兵法相关参数!$C$4:$AL$7,AL$15,MATCH($AB100,兵法相关参数!$C$3:$AL$3,0)),INDEX(兵法相关参数!$C$12:$AL$15,AL$15,MATCH($AB100,兵法相关参数!$C$3:$AL$3,0))),0)+IFERROR(AH100*IF($E100="将领",INDEX(兵法相关参数!$C$4:$AL$7,AL$15,MATCH($AG100,兵法相关参数!$C$3:$AL$3,0)),INDEX(兵法相关参数!$C$12:$AL$15,AL$15,MATCH($AG100,兵法相关参数!$C$3:$AL$3,0))),0)</f>
        <v>0.19262615402737862</v>
      </c>
      <c r="AM100" s="146">
        <f>IFERROR(AD100*IF($E100="将领",INDEX(兵法相关参数!$C$4:$AL$7,AM$15,MATCH($AB100,兵法相关参数!$C$3:$AL$3,0)),INDEX(兵法相关参数!$C$12:$AL$15,AM$15,MATCH($AB100,兵法相关参数!$C$3:$AL$3,0))),0)+IFERROR(AI100*IF($E100="将领",INDEX(兵法相关参数!$C$4:$AL$7,AM$15,MATCH($AG100,兵法相关参数!$C$3:$AL$3,0)),INDEX(兵法相关参数!$C$12:$AL$15,AM$15,MATCH($AG100,兵法相关参数!$C$3:$AL$3,0))),0)</f>
        <v>0.40852091175643529</v>
      </c>
      <c r="AN100" s="146">
        <f>IFERROR(AE100*IF($E100="将领",INDEX(兵法相关参数!$C$4:$AL$7,AN$15,MATCH($AB100,兵法相关参数!$C$3:$AL$3,0)),INDEX(兵法相关参数!$C$12:$AL$15,AN$15,MATCH($AB100,兵法相关参数!$C$3:$AL$3,0))),0)+IFERROR(AJ100*IF($E100="将领",INDEX(兵法相关参数!$C$4:$AL$7,AN$15,MATCH($AG100,兵法相关参数!$C$3:$AL$3,0)),INDEX(兵法相关参数!$C$12:$AL$15,AN$15,MATCH($AG100,兵法相关参数!$C$3:$AL$3,0))),0)</f>
        <v>0.98968532858358638</v>
      </c>
      <c r="AO100" s="146">
        <f>IFERROR(AF100*IF($E100="将领",INDEX(兵法相关参数!$C$4:$AL$7,AL$15,MATCH($AB100,兵法相关参数!$C$3:$AL$3,0)),INDEX(兵法相关参数!$C$12:$AL$15,AO$15,MATCH($AB100,兵法相关参数!$C$3:$AL$3,0))),0)+IFERROR(AK100*IF($E100="将领",INDEX(兵法相关参数!$C$4:$AL$7,AL$15,MATCH($AG100,兵法相关参数!$C$3:$AL$3,0)),INDEX(兵法相关参数!$C$12:$AL$15,AO$15,MATCH($AG100,兵法相关参数!$C$3:$AL$3,0))),0)</f>
        <v>0.77117302541308463</v>
      </c>
      <c r="AP100" s="27"/>
      <c r="AQ100" s="151">
        <f>AQ99</f>
        <v>30002</v>
      </c>
      <c r="AR100" s="162">
        <f>AR99</f>
        <v>0</v>
      </c>
      <c r="AS100" s="163" t="str">
        <f t="shared" si="23"/>
        <v>蓝</v>
      </c>
      <c r="AT100" s="153">
        <f t="shared" si="24"/>
        <v>1</v>
      </c>
      <c r="AU100" s="39" t="str">
        <f>IF(IF(L100="","",AQ100&amp;AT100)=AU99,"",IF(MOD(COUNTIF($AQ$1:AQ100,AQ100),3)=1,"",IF(L100="","",AQ100&amp;AT100)))</f>
        <v/>
      </c>
      <c r="AV100" s="166" t="str">
        <f t="shared" ref="AV100:AV163" si="28">IF(AU100="","",IF(L99="固定值",L100,ROUND(IF(AR100=1,L100*INDEX($AV$5:$AV$9,MATCH(AS100,$AU$5:$AU$9,0)),L100*INDEX($AV$13:$AV$17,MATCH(AS100,$AU$13:$AU$17,0))),IF(MID(BH100,FIND(AT100-1,BH100)+2,1)="%",3,1))))</f>
        <v/>
      </c>
      <c r="AW100" s="166" t="str">
        <f t="shared" ref="AW100:AW163" si="29">IF(AU100="","",ROUND((IF(AR100=1,L100*INDEX($AW$5:$AW$9,MATCH(AS100,$AU$5:$AU$9,0)),L100*INDEX($AW$13:$AW$17,MATCH(AS100,$AU$13:$AU$17,0)))-AV100)/34,IF(MID(BH100,FIND(AT100-1,BH100)+2,1)="%",3,1)))</f>
        <v/>
      </c>
      <c r="AX100" s="15">
        <f>IF(MOD(COUNTIF($AQ$1:AQ100,AQ100),3)=1,"",IF(M100="","",AT100+1))</f>
        <v>2</v>
      </c>
      <c r="AY100" s="15" t="str">
        <f t="shared" si="25"/>
        <v/>
      </c>
      <c r="AZ100" s="166" t="str">
        <f t="shared" ref="AZ100:AZ163" si="30">IF(AY100="","",IF(M99="固定值",M100,ROUND(IF(AR100=1,M100*INDEX($AV$5:$AV$9,MATCH(AS100,$AU$5:$AU$9,0)),M100*INDEX($AV$13:$AV$17,MATCH(AS100,$AU$13:$AU$17,0))),IF(MID(BH100,FIND(AX100-1,BH100)+2,1)="%",3,1))))</f>
        <v/>
      </c>
      <c r="BA100" s="166" t="str">
        <f t="shared" ref="BA100:BA163" si="31">IF(AY100="","",ROUND((IF(AR100=1,M100*INDEX($AW$5:$AW$9,MATCH(AS100,$AU$5:$AU$9,0)),M100*INDEX($AW$13:$AW$17,MATCH(AS100,$AU$13:$AU$17,0)))-AZ100)/34,IF(MID(BH100,FIND(AX100-1,BH100)+2,1)="%",3,1)))</f>
        <v/>
      </c>
      <c r="BB100" s="15" t="str">
        <f>IF(MOD(COUNTIF($AQ$1:AQ100,AQ100),3)=1,"",IF(N100="","",AX100+1))</f>
        <v/>
      </c>
      <c r="BC100" s="15" t="str">
        <f t="shared" si="26"/>
        <v/>
      </c>
      <c r="BD100" s="166" t="str">
        <f t="shared" ref="BD100:BD163" si="32">IF(BC100="","",IF(N99="固定值",N100,ROUND(IF(AR100=1,N100*INDEX($AV$5:$AV$9,MATCH(AS100,$AU$5:$AU$9,0)),N100*INDEX($AV$13:$AV$17,MATCH(AS100,$AU$13:$AU$17,0))),IF(MID(BH100,FIND(BB100-1,BH100)+2,1)="%",3,1))))</f>
        <v/>
      </c>
      <c r="BE100" s="166" t="str">
        <f t="shared" ref="BE100:BE163" si="33">IF(BC100="","",ROUND((IF(AR100=1,N100*INDEX($AW$5:$AW$9,MATCH(AS100,$AU$5:$AU$9,0)),N100*INDEX($AW$13:$AW$17,MATCH(AS100,$AU$13:$AU$17,0)))-BD100)/34,IF(MID(BH100,FIND(BB100-1,BH100)+2,1)="%",3,1)))</f>
        <v/>
      </c>
      <c r="BF100" s="15"/>
      <c r="BG100" s="15"/>
      <c r="BH100" s="170" t="str">
        <f t="shared" si="27"/>
        <v>开场时，增加自身及自身小兵伤害 {0}%，持续 {1}秒。</v>
      </c>
    </row>
    <row r="101" spans="1:60">
      <c r="A101" s="261"/>
      <c r="B101" s="259"/>
      <c r="C101" s="256"/>
      <c r="D101" s="255"/>
      <c r="E101" s="179"/>
      <c r="F101" s="179"/>
      <c r="G101" s="179"/>
      <c r="H101" s="179"/>
      <c r="I101" s="179"/>
      <c r="J101" s="256"/>
      <c r="K101" s="256"/>
      <c r="L101" s="182"/>
      <c r="M101" s="179"/>
      <c r="N101" s="179"/>
      <c r="O101" s="182"/>
      <c r="P101" s="179"/>
      <c r="Q101" s="179"/>
      <c r="R101" s="179"/>
      <c r="S101" s="179"/>
      <c r="T101" s="179"/>
      <c r="U101" s="179"/>
      <c r="V101" s="179"/>
      <c r="W101" s="179"/>
      <c r="X101" s="179"/>
      <c r="Y101" s="179"/>
      <c r="Z101" s="179"/>
      <c r="AA101" s="179"/>
      <c r="AB101" s="44"/>
      <c r="AC101" s="189"/>
      <c r="AD101" s="189"/>
      <c r="AE101" s="189"/>
      <c r="AF101" s="189"/>
      <c r="AG101" s="92"/>
      <c r="AH101" s="189"/>
      <c r="AI101" s="189"/>
      <c r="AJ101" s="189"/>
      <c r="AK101" s="189"/>
      <c r="AL101" s="146">
        <f>IFERROR(AC101*IF($E101="将领",INDEX(兵法相关参数!$C$4:$AL$7,AL$15,MATCH($AB101,兵法相关参数!$C$3:$AL$3,0)),INDEX(兵法相关参数!$C$12:$AL$15,AL$15,MATCH($AB101,兵法相关参数!$C$3:$AL$3,0))),0)+IFERROR(AH101*IF($E101="将领",INDEX(兵法相关参数!$C$4:$AL$7,AL$15,MATCH($AG101,兵法相关参数!$C$3:$AL$3,0)),INDEX(兵法相关参数!$C$12:$AL$15,AL$15,MATCH($AG101,兵法相关参数!$C$3:$AL$3,0))),0)</f>
        <v>0</v>
      </c>
      <c r="AM101" s="146">
        <f>IFERROR(AD101*IF($E101="将领",INDEX(兵法相关参数!$C$4:$AL$7,AM$15,MATCH($AB101,兵法相关参数!$C$3:$AL$3,0)),INDEX(兵法相关参数!$C$12:$AL$15,AM$15,MATCH($AB101,兵法相关参数!$C$3:$AL$3,0))),0)+IFERROR(AI101*IF($E101="将领",INDEX(兵法相关参数!$C$4:$AL$7,AM$15,MATCH($AG101,兵法相关参数!$C$3:$AL$3,0)),INDEX(兵法相关参数!$C$12:$AL$15,AM$15,MATCH($AG101,兵法相关参数!$C$3:$AL$3,0))),0)</f>
        <v>0</v>
      </c>
      <c r="AN101" s="146">
        <f>IFERROR(AE101*IF($E101="将领",INDEX(兵法相关参数!$C$4:$AL$7,AN$15,MATCH($AB101,兵法相关参数!$C$3:$AL$3,0)),INDEX(兵法相关参数!$C$12:$AL$15,AN$15,MATCH($AB101,兵法相关参数!$C$3:$AL$3,0))),0)+IFERROR(AJ101*IF($E101="将领",INDEX(兵法相关参数!$C$4:$AL$7,AN$15,MATCH($AG101,兵法相关参数!$C$3:$AL$3,0)),INDEX(兵法相关参数!$C$12:$AL$15,AN$15,MATCH($AG101,兵法相关参数!$C$3:$AL$3,0))),0)</f>
        <v>0</v>
      </c>
      <c r="AO101" s="146">
        <f>IFERROR(AF101*IF($E101="将领",INDEX(兵法相关参数!$C$4:$AL$7,AL$15,MATCH($AB101,兵法相关参数!$C$3:$AL$3,0)),INDEX(兵法相关参数!$C$12:$AL$15,AO$15,MATCH($AB101,兵法相关参数!$C$3:$AL$3,0))),0)+IFERROR(AK101*IF($E101="将领",INDEX(兵法相关参数!$C$4:$AL$7,AL$15,MATCH($AG101,兵法相关参数!$C$3:$AL$3,0)),INDEX(兵法相关参数!$C$12:$AL$15,AO$15,MATCH($AG101,兵法相关参数!$C$3:$AL$3,0))),0)</f>
        <v>0</v>
      </c>
      <c r="AP101" s="27"/>
      <c r="AQ101" s="151">
        <f t="shared" ref="AQ101:AQ106" si="34">AQ100</f>
        <v>30002</v>
      </c>
      <c r="AR101" s="160">
        <f>IF(D101="直接伤害",1,0)</f>
        <v>0</v>
      </c>
      <c r="AS101" s="163" t="str">
        <f t="shared" si="23"/>
        <v>蓝</v>
      </c>
      <c r="AT101" s="153">
        <f t="shared" si="24"/>
        <v>1</v>
      </c>
      <c r="AU101" s="39" t="str">
        <f>IF(IF(L101="","",AQ101&amp;AT101)=AU100,"",IF(MOD(COUNTIF($AQ$1:AQ101,AQ101),3)=1,"",IF(L101="","",AQ101&amp;AT101)))</f>
        <v/>
      </c>
      <c r="AV101" s="166" t="str">
        <f t="shared" si="28"/>
        <v/>
      </c>
      <c r="AW101" s="166" t="str">
        <f t="shared" si="29"/>
        <v/>
      </c>
      <c r="AX101" s="15" t="str">
        <f>IF(MOD(COUNTIF($AQ$1:AQ101,AQ101),3)=1,"",IF(M101="","",AT101+1))</f>
        <v/>
      </c>
      <c r="AY101" s="15" t="str">
        <f t="shared" si="25"/>
        <v/>
      </c>
      <c r="AZ101" s="166" t="str">
        <f t="shared" si="30"/>
        <v/>
      </c>
      <c r="BA101" s="166" t="str">
        <f t="shared" si="31"/>
        <v/>
      </c>
      <c r="BB101" s="15" t="str">
        <f>IF(MOD(COUNTIF($AQ$1:AQ101,AQ101),3)=1,"",IF(N101="","",AX101+1))</f>
        <v/>
      </c>
      <c r="BC101" s="15" t="str">
        <f t="shared" si="26"/>
        <v/>
      </c>
      <c r="BD101" s="166" t="str">
        <f t="shared" si="32"/>
        <v/>
      </c>
      <c r="BE101" s="166" t="str">
        <f t="shared" si="33"/>
        <v/>
      </c>
      <c r="BF101" s="15"/>
      <c r="BG101" s="15"/>
      <c r="BH101" s="170" t="str">
        <f t="shared" si="27"/>
        <v>开场时，增加自身及自身小兵伤害 {0}%，持续 {1}秒。</v>
      </c>
    </row>
    <row r="102" spans="1:60">
      <c r="A102" s="261"/>
      <c r="B102" s="259"/>
      <c r="C102" s="256"/>
      <c r="D102" s="256"/>
      <c r="E102" s="179"/>
      <c r="F102" s="179"/>
      <c r="G102" s="179"/>
      <c r="H102" s="179"/>
      <c r="I102" s="179"/>
      <c r="J102" s="256"/>
      <c r="K102" s="256"/>
      <c r="L102" s="182"/>
      <c r="M102" s="179"/>
      <c r="N102" s="179"/>
      <c r="O102" s="182"/>
      <c r="P102" s="179"/>
      <c r="Q102" s="179"/>
      <c r="R102" s="179"/>
      <c r="S102" s="179"/>
      <c r="T102" s="179"/>
      <c r="U102" s="179"/>
      <c r="V102" s="179"/>
      <c r="W102" s="179"/>
      <c r="X102" s="179"/>
      <c r="Y102" s="179"/>
      <c r="Z102" s="179"/>
      <c r="AA102" s="179"/>
      <c r="AB102" s="44"/>
      <c r="AC102" s="189"/>
      <c r="AD102" s="189"/>
      <c r="AE102" s="189"/>
      <c r="AF102" s="189"/>
      <c r="AG102" s="92"/>
      <c r="AH102" s="189"/>
      <c r="AI102" s="189"/>
      <c r="AJ102" s="189"/>
      <c r="AK102" s="189"/>
      <c r="AL102" s="146">
        <f>IFERROR(AC102*IF($E102="将领",INDEX(兵法相关参数!$C$4:$AL$7,AL$15,MATCH($AB102,兵法相关参数!$C$3:$AL$3,0)),INDEX(兵法相关参数!$C$12:$AL$15,AL$15,MATCH($AB102,兵法相关参数!$C$3:$AL$3,0))),0)+IFERROR(AH102*IF($E102="将领",INDEX(兵法相关参数!$C$4:$AL$7,AL$15,MATCH($AG102,兵法相关参数!$C$3:$AL$3,0)),INDEX(兵法相关参数!$C$12:$AL$15,AL$15,MATCH($AG102,兵法相关参数!$C$3:$AL$3,0))),0)</f>
        <v>0</v>
      </c>
      <c r="AM102" s="146">
        <f>IFERROR(AD102*IF($E102="将领",INDEX(兵法相关参数!$C$4:$AL$7,AM$15,MATCH($AB102,兵法相关参数!$C$3:$AL$3,0)),INDEX(兵法相关参数!$C$12:$AL$15,AM$15,MATCH($AB102,兵法相关参数!$C$3:$AL$3,0))),0)+IFERROR(AI102*IF($E102="将领",INDEX(兵法相关参数!$C$4:$AL$7,AM$15,MATCH($AG102,兵法相关参数!$C$3:$AL$3,0)),INDEX(兵法相关参数!$C$12:$AL$15,AM$15,MATCH($AG102,兵法相关参数!$C$3:$AL$3,0))),0)</f>
        <v>0</v>
      </c>
      <c r="AN102" s="146">
        <f>IFERROR(AE102*IF($E102="将领",INDEX(兵法相关参数!$C$4:$AL$7,AN$15,MATCH($AB102,兵法相关参数!$C$3:$AL$3,0)),INDEX(兵法相关参数!$C$12:$AL$15,AN$15,MATCH($AB102,兵法相关参数!$C$3:$AL$3,0))),0)+IFERROR(AJ102*IF($E102="将领",INDEX(兵法相关参数!$C$4:$AL$7,AN$15,MATCH($AG102,兵法相关参数!$C$3:$AL$3,0)),INDEX(兵法相关参数!$C$12:$AL$15,AN$15,MATCH($AG102,兵法相关参数!$C$3:$AL$3,0))),0)</f>
        <v>0</v>
      </c>
      <c r="AO102" s="146">
        <f>IFERROR(AF102*IF($E102="将领",INDEX(兵法相关参数!$C$4:$AL$7,AL$15,MATCH($AB102,兵法相关参数!$C$3:$AL$3,0)),INDEX(兵法相关参数!$C$12:$AL$15,AO$15,MATCH($AB102,兵法相关参数!$C$3:$AL$3,0))),0)+IFERROR(AK102*IF($E102="将领",INDEX(兵法相关参数!$C$4:$AL$7,AL$15,MATCH($AG102,兵法相关参数!$C$3:$AL$3,0)),INDEX(兵法相关参数!$C$12:$AL$15,AO$15,MATCH($AG102,兵法相关参数!$C$3:$AL$3,0))),0)</f>
        <v>0</v>
      </c>
      <c r="AP102" s="42"/>
      <c r="AQ102" s="151">
        <f t="shared" si="34"/>
        <v>30002</v>
      </c>
      <c r="AR102" s="161">
        <f>AR101</f>
        <v>0</v>
      </c>
      <c r="AS102" s="163" t="str">
        <f t="shared" si="23"/>
        <v>蓝</v>
      </c>
      <c r="AT102" s="153">
        <f t="shared" si="24"/>
        <v>1</v>
      </c>
      <c r="AU102" s="39" t="str">
        <f>IF(IF(L102="","",AQ102&amp;AT102)=AU101,"",IF(MOD(COUNTIF($AQ$1:AQ102,AQ102),3)=1,"",IF(L102="","",AQ102&amp;AT102)))</f>
        <v/>
      </c>
      <c r="AV102" s="166" t="str">
        <f t="shared" si="28"/>
        <v/>
      </c>
      <c r="AW102" s="166" t="str">
        <f t="shared" si="29"/>
        <v/>
      </c>
      <c r="AX102" s="15" t="str">
        <f>IF(MOD(COUNTIF($AQ$1:AQ102,AQ102),3)=1,"",IF(M102="","",AT102+1))</f>
        <v/>
      </c>
      <c r="AY102" s="15" t="str">
        <f t="shared" si="25"/>
        <v/>
      </c>
      <c r="AZ102" s="166" t="str">
        <f t="shared" si="30"/>
        <v/>
      </c>
      <c r="BA102" s="166" t="str">
        <f t="shared" si="31"/>
        <v/>
      </c>
      <c r="BB102" s="15" t="str">
        <f>IF(MOD(COUNTIF($AQ$1:AQ102,AQ102),3)=1,"",IF(N102="","",AX102+1))</f>
        <v/>
      </c>
      <c r="BC102" s="15" t="str">
        <f t="shared" si="26"/>
        <v/>
      </c>
      <c r="BD102" s="166" t="str">
        <f t="shared" si="32"/>
        <v/>
      </c>
      <c r="BE102" s="166" t="str">
        <f t="shared" si="33"/>
        <v/>
      </c>
      <c r="BF102" s="15"/>
      <c r="BG102" s="15"/>
      <c r="BH102" s="170" t="str">
        <f t="shared" si="27"/>
        <v>开场时，增加自身及自身小兵伤害 {0}%，持续 {1}秒。</v>
      </c>
    </row>
    <row r="103" spans="1:60">
      <c r="A103" s="261"/>
      <c r="B103" s="259"/>
      <c r="C103" s="256"/>
      <c r="D103" s="257"/>
      <c r="E103" s="179"/>
      <c r="F103" s="179"/>
      <c r="G103" s="179"/>
      <c r="H103" s="179"/>
      <c r="I103" s="179"/>
      <c r="J103" s="256"/>
      <c r="K103" s="256"/>
      <c r="L103" s="182"/>
      <c r="M103" s="179"/>
      <c r="N103" s="179"/>
      <c r="O103" s="182"/>
      <c r="P103" s="179"/>
      <c r="Q103" s="179"/>
      <c r="R103" s="179"/>
      <c r="S103" s="179"/>
      <c r="T103" s="179"/>
      <c r="U103" s="179"/>
      <c r="V103" s="179"/>
      <c r="W103" s="179"/>
      <c r="X103" s="179"/>
      <c r="Y103" s="179"/>
      <c r="Z103" s="179"/>
      <c r="AA103" s="179"/>
      <c r="AB103" s="44"/>
      <c r="AC103" s="189"/>
      <c r="AD103" s="189"/>
      <c r="AE103" s="189"/>
      <c r="AF103" s="189"/>
      <c r="AG103" s="92"/>
      <c r="AH103" s="189"/>
      <c r="AI103" s="189"/>
      <c r="AJ103" s="189"/>
      <c r="AK103" s="189"/>
      <c r="AL103" s="146">
        <f>IFERROR(AC103*IF($E103="将领",INDEX(兵法相关参数!$C$4:$AL$7,AL$15,MATCH($AB103,兵法相关参数!$C$3:$AL$3,0)),INDEX(兵法相关参数!$C$12:$AL$15,AL$15,MATCH($AB103,兵法相关参数!$C$3:$AL$3,0))),0)+IFERROR(AH103*IF($E103="将领",INDEX(兵法相关参数!$C$4:$AL$7,AL$15,MATCH($AG103,兵法相关参数!$C$3:$AL$3,0)),INDEX(兵法相关参数!$C$12:$AL$15,AL$15,MATCH($AG103,兵法相关参数!$C$3:$AL$3,0))),0)</f>
        <v>0</v>
      </c>
      <c r="AM103" s="146">
        <f>IFERROR(AD103*IF($E103="将领",INDEX(兵法相关参数!$C$4:$AL$7,AM$15,MATCH($AB103,兵法相关参数!$C$3:$AL$3,0)),INDEX(兵法相关参数!$C$12:$AL$15,AM$15,MATCH($AB103,兵法相关参数!$C$3:$AL$3,0))),0)+IFERROR(AI103*IF($E103="将领",INDEX(兵法相关参数!$C$4:$AL$7,AM$15,MATCH($AG103,兵法相关参数!$C$3:$AL$3,0)),INDEX(兵法相关参数!$C$12:$AL$15,AM$15,MATCH($AG103,兵法相关参数!$C$3:$AL$3,0))),0)</f>
        <v>0</v>
      </c>
      <c r="AN103" s="146">
        <f>IFERROR(AE103*IF($E103="将领",INDEX(兵法相关参数!$C$4:$AL$7,AN$15,MATCH($AB103,兵法相关参数!$C$3:$AL$3,0)),INDEX(兵法相关参数!$C$12:$AL$15,AN$15,MATCH($AB103,兵法相关参数!$C$3:$AL$3,0))),0)+IFERROR(AJ103*IF($E103="将领",INDEX(兵法相关参数!$C$4:$AL$7,AN$15,MATCH($AG103,兵法相关参数!$C$3:$AL$3,0)),INDEX(兵法相关参数!$C$12:$AL$15,AN$15,MATCH($AG103,兵法相关参数!$C$3:$AL$3,0))),0)</f>
        <v>0</v>
      </c>
      <c r="AO103" s="146">
        <f>IFERROR(AF103*IF($E103="将领",INDEX(兵法相关参数!$C$4:$AL$7,AL$15,MATCH($AB103,兵法相关参数!$C$3:$AL$3,0)),INDEX(兵法相关参数!$C$12:$AL$15,AO$15,MATCH($AB103,兵法相关参数!$C$3:$AL$3,0))),0)+IFERROR(AK103*IF($E103="将领",INDEX(兵法相关参数!$C$4:$AL$7,AL$15,MATCH($AG103,兵法相关参数!$C$3:$AL$3,0)),INDEX(兵法相关参数!$C$12:$AL$15,AO$15,MATCH($AG103,兵法相关参数!$C$3:$AL$3,0))),0)</f>
        <v>0</v>
      </c>
      <c r="AP103" s="27"/>
      <c r="AQ103" s="151">
        <f t="shared" si="34"/>
        <v>30002</v>
      </c>
      <c r="AR103" s="162">
        <f>AR102</f>
        <v>0</v>
      </c>
      <c r="AS103" s="163" t="str">
        <f t="shared" si="23"/>
        <v>蓝</v>
      </c>
      <c r="AT103" s="153">
        <f t="shared" si="24"/>
        <v>1</v>
      </c>
      <c r="AU103" s="39" t="str">
        <f>IF(IF(L103="","",AQ103&amp;AT103)=AU102,"",IF(MOD(COUNTIF($AQ$1:AQ103,AQ103),3)=1,"",IF(L103="","",AQ103&amp;AT103)))</f>
        <v/>
      </c>
      <c r="AV103" s="166" t="str">
        <f t="shared" si="28"/>
        <v/>
      </c>
      <c r="AW103" s="166" t="str">
        <f t="shared" si="29"/>
        <v/>
      </c>
      <c r="AX103" s="15" t="str">
        <f>IF(MOD(COUNTIF($AQ$1:AQ103,AQ103),3)=1,"",IF(M103="","",AT103+1))</f>
        <v/>
      </c>
      <c r="AY103" s="15" t="str">
        <f t="shared" si="25"/>
        <v/>
      </c>
      <c r="AZ103" s="166" t="str">
        <f t="shared" si="30"/>
        <v/>
      </c>
      <c r="BA103" s="166" t="str">
        <f t="shared" si="31"/>
        <v/>
      </c>
      <c r="BB103" s="15" t="str">
        <f>IF(MOD(COUNTIF($AQ$1:AQ103,AQ103),3)=1,"",IF(N103="","",AX103+1))</f>
        <v/>
      </c>
      <c r="BC103" s="15" t="str">
        <f t="shared" si="26"/>
        <v/>
      </c>
      <c r="BD103" s="166" t="str">
        <f t="shared" si="32"/>
        <v/>
      </c>
      <c r="BE103" s="166" t="str">
        <f t="shared" si="33"/>
        <v/>
      </c>
      <c r="BF103" s="15"/>
      <c r="BG103" s="15"/>
      <c r="BH103" s="170" t="str">
        <f t="shared" si="27"/>
        <v>开场时，增加自身及自身小兵伤害 {0}%，持续 {1}秒。</v>
      </c>
    </row>
    <row r="104" spans="1:60">
      <c r="A104" s="261"/>
      <c r="B104" s="259"/>
      <c r="C104" s="256"/>
      <c r="D104" s="255"/>
      <c r="E104" s="179"/>
      <c r="F104" s="179"/>
      <c r="G104" s="179"/>
      <c r="H104" s="179"/>
      <c r="I104" s="179"/>
      <c r="J104" s="256"/>
      <c r="K104" s="256"/>
      <c r="L104" s="182"/>
      <c r="M104" s="179"/>
      <c r="N104" s="179"/>
      <c r="O104" s="182"/>
      <c r="P104" s="179"/>
      <c r="Q104" s="179"/>
      <c r="R104" s="179"/>
      <c r="S104" s="179"/>
      <c r="T104" s="179"/>
      <c r="U104" s="179"/>
      <c r="V104" s="179"/>
      <c r="W104" s="179"/>
      <c r="X104" s="179"/>
      <c r="Y104" s="179"/>
      <c r="Z104" s="179"/>
      <c r="AA104" s="179"/>
      <c r="AB104" s="44"/>
      <c r="AC104" s="189"/>
      <c r="AD104" s="189"/>
      <c r="AE104" s="189"/>
      <c r="AF104" s="189"/>
      <c r="AG104" s="92"/>
      <c r="AH104" s="189"/>
      <c r="AI104" s="189"/>
      <c r="AJ104" s="189"/>
      <c r="AK104" s="189"/>
      <c r="AL104" s="146">
        <f>IFERROR(AC104*IF($E104="将领",INDEX(兵法相关参数!$C$4:$AL$7,AL$15,MATCH($AB104,兵法相关参数!$C$3:$AL$3,0)),INDEX(兵法相关参数!$C$12:$AL$15,AL$15,MATCH($AB104,兵法相关参数!$C$3:$AL$3,0))),0)+IFERROR(AH104*IF($E104="将领",INDEX(兵法相关参数!$C$4:$AL$7,AL$15,MATCH($AG104,兵法相关参数!$C$3:$AL$3,0)),INDEX(兵法相关参数!$C$12:$AL$15,AL$15,MATCH($AG104,兵法相关参数!$C$3:$AL$3,0))),0)</f>
        <v>0</v>
      </c>
      <c r="AM104" s="146">
        <f>IFERROR(AD104*IF($E104="将领",INDEX(兵法相关参数!$C$4:$AL$7,AM$15,MATCH($AB104,兵法相关参数!$C$3:$AL$3,0)),INDEX(兵法相关参数!$C$12:$AL$15,AM$15,MATCH($AB104,兵法相关参数!$C$3:$AL$3,0))),0)+IFERROR(AI104*IF($E104="将领",INDEX(兵法相关参数!$C$4:$AL$7,AM$15,MATCH($AG104,兵法相关参数!$C$3:$AL$3,0)),INDEX(兵法相关参数!$C$12:$AL$15,AM$15,MATCH($AG104,兵法相关参数!$C$3:$AL$3,0))),0)</f>
        <v>0</v>
      </c>
      <c r="AN104" s="146">
        <f>IFERROR(AE104*IF($E104="将领",INDEX(兵法相关参数!$C$4:$AL$7,AN$15,MATCH($AB104,兵法相关参数!$C$3:$AL$3,0)),INDEX(兵法相关参数!$C$12:$AL$15,AN$15,MATCH($AB104,兵法相关参数!$C$3:$AL$3,0))),0)+IFERROR(AJ104*IF($E104="将领",INDEX(兵法相关参数!$C$4:$AL$7,AN$15,MATCH($AG104,兵法相关参数!$C$3:$AL$3,0)),INDEX(兵法相关参数!$C$12:$AL$15,AN$15,MATCH($AG104,兵法相关参数!$C$3:$AL$3,0))),0)</f>
        <v>0</v>
      </c>
      <c r="AO104" s="146">
        <f>IFERROR(AF104*IF($E104="将领",INDEX(兵法相关参数!$C$4:$AL$7,AL$15,MATCH($AB104,兵法相关参数!$C$3:$AL$3,0)),INDEX(兵法相关参数!$C$12:$AL$15,AO$15,MATCH($AB104,兵法相关参数!$C$3:$AL$3,0))),0)+IFERROR(AK104*IF($E104="将领",INDEX(兵法相关参数!$C$4:$AL$7,AL$15,MATCH($AG104,兵法相关参数!$C$3:$AL$3,0)),INDEX(兵法相关参数!$C$12:$AL$15,AO$15,MATCH($AG104,兵法相关参数!$C$3:$AL$3,0))),0)</f>
        <v>0</v>
      </c>
      <c r="AP104" s="27"/>
      <c r="AQ104" s="151">
        <f t="shared" si="34"/>
        <v>30002</v>
      </c>
      <c r="AR104" s="160">
        <f>IF(D104="直接伤害",1,0)</f>
        <v>0</v>
      </c>
      <c r="AS104" s="163" t="str">
        <f t="shared" si="23"/>
        <v>蓝</v>
      </c>
      <c r="AT104" s="153">
        <f t="shared" si="24"/>
        <v>1</v>
      </c>
      <c r="AU104" s="39" t="str">
        <f>IF(IF(L104="","",AQ104&amp;AT104)=AU103,"",IF(MOD(COUNTIF($AQ$1:AQ104,AQ104),3)=1,"",IF(L104="","",AQ104&amp;AT104)))</f>
        <v/>
      </c>
      <c r="AV104" s="166" t="str">
        <f t="shared" si="28"/>
        <v/>
      </c>
      <c r="AW104" s="166" t="str">
        <f t="shared" si="29"/>
        <v/>
      </c>
      <c r="AX104" s="15" t="str">
        <f>IF(MOD(COUNTIF($AQ$1:AQ104,AQ104),3)=1,"",IF(M104="","",AT104+1))</f>
        <v/>
      </c>
      <c r="AY104" s="15" t="str">
        <f t="shared" si="25"/>
        <v/>
      </c>
      <c r="AZ104" s="166" t="str">
        <f t="shared" si="30"/>
        <v/>
      </c>
      <c r="BA104" s="166" t="str">
        <f t="shared" si="31"/>
        <v/>
      </c>
      <c r="BB104" s="15" t="str">
        <f>IF(MOD(COUNTIF($AQ$1:AQ104,AQ104),3)=1,"",IF(N104="","",AX104+1))</f>
        <v/>
      </c>
      <c r="BC104" s="15" t="str">
        <f t="shared" si="26"/>
        <v/>
      </c>
      <c r="BD104" s="166" t="str">
        <f t="shared" si="32"/>
        <v/>
      </c>
      <c r="BE104" s="166" t="str">
        <f t="shared" si="33"/>
        <v/>
      </c>
      <c r="BF104" s="15"/>
      <c r="BG104" s="15"/>
      <c r="BH104" s="170" t="str">
        <f t="shared" si="27"/>
        <v>开场时，增加自身及自身小兵伤害 {0}%，持续 {1}秒。</v>
      </c>
    </row>
    <row r="105" spans="1:60">
      <c r="A105" s="261"/>
      <c r="B105" s="259"/>
      <c r="C105" s="256"/>
      <c r="D105" s="256"/>
      <c r="E105" s="179"/>
      <c r="F105" s="179"/>
      <c r="G105" s="179"/>
      <c r="H105" s="179"/>
      <c r="I105" s="179"/>
      <c r="J105" s="256"/>
      <c r="K105" s="256"/>
      <c r="L105" s="182"/>
      <c r="M105" s="179"/>
      <c r="N105" s="179"/>
      <c r="O105" s="182"/>
      <c r="P105" s="179"/>
      <c r="Q105" s="179"/>
      <c r="R105" s="179"/>
      <c r="S105" s="179"/>
      <c r="T105" s="179"/>
      <c r="U105" s="179"/>
      <c r="V105" s="179"/>
      <c r="W105" s="179"/>
      <c r="X105" s="179"/>
      <c r="Y105" s="179"/>
      <c r="Z105" s="179"/>
      <c r="AA105" s="179"/>
      <c r="AB105" s="44"/>
      <c r="AC105" s="189"/>
      <c r="AD105" s="189"/>
      <c r="AE105" s="189"/>
      <c r="AF105" s="189"/>
      <c r="AG105" s="92"/>
      <c r="AH105" s="189"/>
      <c r="AI105" s="189"/>
      <c r="AJ105" s="189"/>
      <c r="AK105" s="189"/>
      <c r="AL105" s="146">
        <f>IFERROR(AC105*IF($E105="将领",INDEX(兵法相关参数!$C$4:$AL$7,AL$15,MATCH($AB105,兵法相关参数!$C$3:$AL$3,0)),INDEX(兵法相关参数!$C$12:$AL$15,AL$15,MATCH($AB105,兵法相关参数!$C$3:$AL$3,0))),0)+IFERROR(AH105*IF($E105="将领",INDEX(兵法相关参数!$C$4:$AL$7,AL$15,MATCH($AG105,兵法相关参数!$C$3:$AL$3,0)),INDEX(兵法相关参数!$C$12:$AL$15,AL$15,MATCH($AG105,兵法相关参数!$C$3:$AL$3,0))),0)</f>
        <v>0</v>
      </c>
      <c r="AM105" s="146">
        <f>IFERROR(AD105*IF($E105="将领",INDEX(兵法相关参数!$C$4:$AL$7,AM$15,MATCH($AB105,兵法相关参数!$C$3:$AL$3,0)),INDEX(兵法相关参数!$C$12:$AL$15,AM$15,MATCH($AB105,兵法相关参数!$C$3:$AL$3,0))),0)+IFERROR(AI105*IF($E105="将领",INDEX(兵法相关参数!$C$4:$AL$7,AM$15,MATCH($AG105,兵法相关参数!$C$3:$AL$3,0)),INDEX(兵法相关参数!$C$12:$AL$15,AM$15,MATCH($AG105,兵法相关参数!$C$3:$AL$3,0))),0)</f>
        <v>0</v>
      </c>
      <c r="AN105" s="146">
        <f>IFERROR(AE105*IF($E105="将领",INDEX(兵法相关参数!$C$4:$AL$7,AN$15,MATCH($AB105,兵法相关参数!$C$3:$AL$3,0)),INDEX(兵法相关参数!$C$12:$AL$15,AN$15,MATCH($AB105,兵法相关参数!$C$3:$AL$3,0))),0)+IFERROR(AJ105*IF($E105="将领",INDEX(兵法相关参数!$C$4:$AL$7,AN$15,MATCH($AG105,兵法相关参数!$C$3:$AL$3,0)),INDEX(兵法相关参数!$C$12:$AL$15,AN$15,MATCH($AG105,兵法相关参数!$C$3:$AL$3,0))),0)</f>
        <v>0</v>
      </c>
      <c r="AO105" s="146">
        <f>IFERROR(AF105*IF($E105="将领",INDEX(兵法相关参数!$C$4:$AL$7,AL$15,MATCH($AB105,兵法相关参数!$C$3:$AL$3,0)),INDEX(兵法相关参数!$C$12:$AL$15,AO$15,MATCH($AB105,兵法相关参数!$C$3:$AL$3,0))),0)+IFERROR(AK105*IF($E105="将领",INDEX(兵法相关参数!$C$4:$AL$7,AL$15,MATCH($AG105,兵法相关参数!$C$3:$AL$3,0)),INDEX(兵法相关参数!$C$12:$AL$15,AO$15,MATCH($AG105,兵法相关参数!$C$3:$AL$3,0))),0)</f>
        <v>0</v>
      </c>
      <c r="AP105" s="42"/>
      <c r="AQ105" s="151">
        <f t="shared" si="34"/>
        <v>30002</v>
      </c>
      <c r="AR105" s="161">
        <f>AR104</f>
        <v>0</v>
      </c>
      <c r="AS105" s="163" t="str">
        <f t="shared" si="23"/>
        <v>蓝</v>
      </c>
      <c r="AT105" s="153">
        <f t="shared" si="24"/>
        <v>1</v>
      </c>
      <c r="AU105" s="39" t="str">
        <f>IF(IF(L105="","",AQ105&amp;AT105)=AU104,"",IF(MOD(COUNTIF($AQ$1:AQ105,AQ105),3)=1,"",IF(L105="","",AQ105&amp;AT105)))</f>
        <v/>
      </c>
      <c r="AV105" s="166" t="str">
        <f t="shared" si="28"/>
        <v/>
      </c>
      <c r="AW105" s="166" t="str">
        <f t="shared" si="29"/>
        <v/>
      </c>
      <c r="AX105" s="15" t="str">
        <f>IF(MOD(COUNTIF($AQ$1:AQ105,AQ105),3)=1,"",IF(M105="","",AT105+1))</f>
        <v/>
      </c>
      <c r="AY105" s="15" t="str">
        <f t="shared" si="25"/>
        <v/>
      </c>
      <c r="AZ105" s="166" t="str">
        <f t="shared" si="30"/>
        <v/>
      </c>
      <c r="BA105" s="166" t="str">
        <f t="shared" si="31"/>
        <v/>
      </c>
      <c r="BB105" s="15" t="str">
        <f>IF(MOD(COUNTIF($AQ$1:AQ105,AQ105),3)=1,"",IF(N105="","",AX105+1))</f>
        <v/>
      </c>
      <c r="BC105" s="15" t="str">
        <f t="shared" si="26"/>
        <v/>
      </c>
      <c r="BD105" s="166" t="str">
        <f t="shared" si="32"/>
        <v/>
      </c>
      <c r="BE105" s="166" t="str">
        <f t="shared" si="33"/>
        <v/>
      </c>
      <c r="BF105" s="15"/>
      <c r="BG105" s="15"/>
      <c r="BH105" s="170" t="str">
        <f t="shared" si="27"/>
        <v>开场时，增加自身及自身小兵伤害 {0}%，持续 {1}秒。</v>
      </c>
    </row>
    <row r="106" spans="1:60">
      <c r="A106" s="261"/>
      <c r="B106" s="260"/>
      <c r="C106" s="257"/>
      <c r="D106" s="257"/>
      <c r="E106" s="179"/>
      <c r="F106" s="179"/>
      <c r="G106" s="179"/>
      <c r="H106" s="179"/>
      <c r="I106" s="179"/>
      <c r="J106" s="257"/>
      <c r="K106" s="257"/>
      <c r="L106" s="182"/>
      <c r="M106" s="179"/>
      <c r="N106" s="179"/>
      <c r="O106" s="182"/>
      <c r="P106" s="179"/>
      <c r="Q106" s="179"/>
      <c r="R106" s="179"/>
      <c r="S106" s="179"/>
      <c r="T106" s="179"/>
      <c r="U106" s="179"/>
      <c r="V106" s="179"/>
      <c r="W106" s="179"/>
      <c r="X106" s="179"/>
      <c r="Y106" s="179"/>
      <c r="Z106" s="179"/>
      <c r="AA106" s="179"/>
      <c r="AB106" s="44"/>
      <c r="AC106" s="189"/>
      <c r="AD106" s="189"/>
      <c r="AE106" s="189"/>
      <c r="AF106" s="189"/>
      <c r="AG106" s="92"/>
      <c r="AH106" s="189"/>
      <c r="AI106" s="189"/>
      <c r="AJ106" s="189"/>
      <c r="AK106" s="189"/>
      <c r="AL106" s="146">
        <f>IFERROR(AC106*IF($E106="将领",INDEX(兵法相关参数!$C$4:$AL$7,AL$15,MATCH($AB106,兵法相关参数!$C$3:$AL$3,0)),INDEX(兵法相关参数!$C$12:$AL$15,AL$15,MATCH($AB106,兵法相关参数!$C$3:$AL$3,0))),0)+IFERROR(AH106*IF($E106="将领",INDEX(兵法相关参数!$C$4:$AL$7,AL$15,MATCH($AG106,兵法相关参数!$C$3:$AL$3,0)),INDEX(兵法相关参数!$C$12:$AL$15,AL$15,MATCH($AG106,兵法相关参数!$C$3:$AL$3,0))),0)</f>
        <v>0</v>
      </c>
      <c r="AM106" s="146">
        <f>IFERROR(AD106*IF($E106="将领",INDEX(兵法相关参数!$C$4:$AL$7,AM$15,MATCH($AB106,兵法相关参数!$C$3:$AL$3,0)),INDEX(兵法相关参数!$C$12:$AL$15,AM$15,MATCH($AB106,兵法相关参数!$C$3:$AL$3,0))),0)+IFERROR(AI106*IF($E106="将领",INDEX(兵法相关参数!$C$4:$AL$7,AM$15,MATCH($AG106,兵法相关参数!$C$3:$AL$3,0)),INDEX(兵法相关参数!$C$12:$AL$15,AM$15,MATCH($AG106,兵法相关参数!$C$3:$AL$3,0))),0)</f>
        <v>0</v>
      </c>
      <c r="AN106" s="146">
        <f>IFERROR(AE106*IF($E106="将领",INDEX(兵法相关参数!$C$4:$AL$7,AN$15,MATCH($AB106,兵法相关参数!$C$3:$AL$3,0)),INDEX(兵法相关参数!$C$12:$AL$15,AN$15,MATCH($AB106,兵法相关参数!$C$3:$AL$3,0))),0)+IFERROR(AJ106*IF($E106="将领",INDEX(兵法相关参数!$C$4:$AL$7,AN$15,MATCH($AG106,兵法相关参数!$C$3:$AL$3,0)),INDEX(兵法相关参数!$C$12:$AL$15,AN$15,MATCH($AG106,兵法相关参数!$C$3:$AL$3,0))),0)</f>
        <v>0</v>
      </c>
      <c r="AO106" s="146">
        <f>IFERROR(AF106*IF($E106="将领",INDEX(兵法相关参数!$C$4:$AL$7,AL$15,MATCH($AB106,兵法相关参数!$C$3:$AL$3,0)),INDEX(兵法相关参数!$C$12:$AL$15,AO$15,MATCH($AB106,兵法相关参数!$C$3:$AL$3,0))),0)+IFERROR(AK106*IF($E106="将领",INDEX(兵法相关参数!$C$4:$AL$7,AL$15,MATCH($AG106,兵法相关参数!$C$3:$AL$3,0)),INDEX(兵法相关参数!$C$12:$AL$15,AO$15,MATCH($AG106,兵法相关参数!$C$3:$AL$3,0))),0)</f>
        <v>0</v>
      </c>
      <c r="AP106" s="27"/>
      <c r="AQ106" s="152">
        <f t="shared" si="34"/>
        <v>30002</v>
      </c>
      <c r="AR106" s="162">
        <f>AR105</f>
        <v>0</v>
      </c>
      <c r="AS106" s="163" t="str">
        <f t="shared" si="23"/>
        <v>蓝</v>
      </c>
      <c r="AT106" s="153">
        <f t="shared" si="24"/>
        <v>1</v>
      </c>
      <c r="AU106" s="39" t="str">
        <f>IF(IF(L106="","",AQ106&amp;AT106)=AU105,"",IF(MOD(COUNTIF($AQ$1:AQ106,AQ106),3)=1,"",IF(L106="","",AQ106&amp;AT106)))</f>
        <v/>
      </c>
      <c r="AV106" s="166" t="str">
        <f t="shared" si="28"/>
        <v/>
      </c>
      <c r="AW106" s="166" t="str">
        <f t="shared" si="29"/>
        <v/>
      </c>
      <c r="AX106" s="15" t="str">
        <f>IF(MOD(COUNTIF($AQ$1:AQ106,AQ106),3)=1,"",IF(M106="","",AT106+1))</f>
        <v/>
      </c>
      <c r="AY106" s="15" t="str">
        <f t="shared" si="25"/>
        <v/>
      </c>
      <c r="AZ106" s="166" t="str">
        <f t="shared" si="30"/>
        <v/>
      </c>
      <c r="BA106" s="166" t="str">
        <f t="shared" si="31"/>
        <v/>
      </c>
      <c r="BB106" s="15" t="str">
        <f>IF(MOD(COUNTIF($AQ$1:AQ106,AQ106),3)=1,"",IF(N106="","",AX106+1))</f>
        <v/>
      </c>
      <c r="BC106" s="15" t="str">
        <f t="shared" si="26"/>
        <v/>
      </c>
      <c r="BD106" s="166" t="str">
        <f t="shared" si="32"/>
        <v/>
      </c>
      <c r="BE106" s="166" t="str">
        <f t="shared" si="33"/>
        <v/>
      </c>
      <c r="BF106" s="15"/>
      <c r="BG106" s="15"/>
      <c r="BH106" s="170" t="str">
        <f t="shared" si="27"/>
        <v>开场时，增加自身及自身小兵伤害 {0}%，持续 {1}秒。</v>
      </c>
    </row>
    <row r="107" spans="1:60">
      <c r="A107" s="261" t="s">
        <v>454</v>
      </c>
      <c r="B107" s="258" t="s">
        <v>999</v>
      </c>
      <c r="C107" s="255" t="s">
        <v>457</v>
      </c>
      <c r="D107" s="255" t="s">
        <v>479</v>
      </c>
      <c r="E107" s="11"/>
      <c r="F107" s="11"/>
      <c r="G107" s="11"/>
      <c r="H107" s="11"/>
      <c r="I107" s="11"/>
      <c r="J107" s="11" t="s">
        <v>468</v>
      </c>
      <c r="K107" s="11" t="s">
        <v>469</v>
      </c>
      <c r="L107" s="11" t="s">
        <v>62</v>
      </c>
      <c r="M107" s="11"/>
      <c r="N107" s="11"/>
      <c r="O107" s="183" t="s">
        <v>52</v>
      </c>
      <c r="P107" s="3" t="s">
        <v>57</v>
      </c>
      <c r="Q107" s="11" t="s">
        <v>60</v>
      </c>
      <c r="R107" s="11" t="s">
        <v>61</v>
      </c>
      <c r="S107" s="184" t="s">
        <v>582</v>
      </c>
      <c r="T107" s="184"/>
      <c r="U107" s="184"/>
      <c r="V107" s="184"/>
      <c r="W107" s="3" t="s">
        <v>223</v>
      </c>
      <c r="X107" s="3" t="s">
        <v>224</v>
      </c>
      <c r="Y107" s="3" t="s">
        <v>225</v>
      </c>
      <c r="Z107" s="3" t="s">
        <v>226</v>
      </c>
      <c r="AA107" s="1"/>
      <c r="AB107" s="15"/>
      <c r="AC107" s="187" t="s">
        <v>227</v>
      </c>
      <c r="AD107" s="187" t="s">
        <v>228</v>
      </c>
      <c r="AE107" s="187" t="s">
        <v>229</v>
      </c>
      <c r="AF107" s="187" t="s">
        <v>230</v>
      </c>
      <c r="AG107" s="96"/>
      <c r="AH107" s="187" t="s">
        <v>227</v>
      </c>
      <c r="AI107" s="187" t="s">
        <v>228</v>
      </c>
      <c r="AJ107" s="187" t="s">
        <v>229</v>
      </c>
      <c r="AK107" s="187" t="s">
        <v>230</v>
      </c>
      <c r="AL107" s="146">
        <f>IFERROR(AC107*IF($E107="将领",INDEX(兵法相关参数!$C$4:$AL$7,AL$15,MATCH($AB107,兵法相关参数!$C$3:$AL$3,0)),INDEX(兵法相关参数!$C$12:$AL$15,AL$15,MATCH($AB107,兵法相关参数!$C$3:$AL$3,0))),0)+IFERROR(AH107*IF($E107="将领",INDEX(兵法相关参数!$C$4:$AL$7,AL$15,MATCH($AG107,兵法相关参数!$C$3:$AL$3,0)),INDEX(兵法相关参数!$C$12:$AL$15,AL$15,MATCH($AG107,兵法相关参数!$C$3:$AL$3,0))),0)</f>
        <v>0</v>
      </c>
      <c r="AM107" s="146">
        <f>IFERROR(AD107*IF($E107="将领",INDEX(兵法相关参数!$C$4:$AL$7,AM$15,MATCH($AB107,兵法相关参数!$C$3:$AL$3,0)),INDEX(兵法相关参数!$C$12:$AL$15,AM$15,MATCH($AB107,兵法相关参数!$C$3:$AL$3,0))),0)+IFERROR(AI107*IF($E107="将领",INDEX(兵法相关参数!$C$4:$AL$7,AM$15,MATCH($AG107,兵法相关参数!$C$3:$AL$3,0)),INDEX(兵法相关参数!$C$12:$AL$15,AM$15,MATCH($AG107,兵法相关参数!$C$3:$AL$3,0))),0)</f>
        <v>0</v>
      </c>
      <c r="AN107" s="146">
        <f>IFERROR(AE107*IF($E107="将领",INDEX(兵法相关参数!$C$4:$AL$7,AN$15,MATCH($AB107,兵法相关参数!$C$3:$AL$3,0)),INDEX(兵法相关参数!$C$12:$AL$15,AN$15,MATCH($AB107,兵法相关参数!$C$3:$AL$3,0))),0)+IFERROR(AJ107*IF($E107="将领",INDEX(兵法相关参数!$C$4:$AL$7,AN$15,MATCH($AG107,兵法相关参数!$C$3:$AL$3,0)),INDEX(兵法相关参数!$C$12:$AL$15,AN$15,MATCH($AG107,兵法相关参数!$C$3:$AL$3,0))),0)</f>
        <v>0</v>
      </c>
      <c r="AO107" s="146">
        <f>IFERROR(AF107*IF($E107="将领",INDEX(兵法相关参数!$C$4:$AL$7,AL$15,MATCH($AB107,兵法相关参数!$C$3:$AL$3,0)),INDEX(兵法相关参数!$C$12:$AL$15,AO$15,MATCH($AB107,兵法相关参数!$C$3:$AL$3,0))),0)+IFERROR(AK107*IF($E107="将领",INDEX(兵法相关参数!$C$4:$AL$7,AL$15,MATCH($AG107,兵法相关参数!$C$3:$AL$3,0)),INDEX(兵法相关参数!$C$12:$AL$15,AO$15,MATCH($AG107,兵法相关参数!$C$3:$AL$3,0))),0)</f>
        <v>0</v>
      </c>
      <c r="AP107" s="27"/>
      <c r="AQ107" s="154">
        <v>30206</v>
      </c>
      <c r="AR107" s="160">
        <f>IF(D107="直接伤害",1,0)</f>
        <v>0</v>
      </c>
      <c r="AS107" s="163" t="str">
        <f t="shared" si="23"/>
        <v>橙</v>
      </c>
      <c r="AT107" s="153">
        <f t="shared" si="24"/>
        <v>1</v>
      </c>
      <c r="AU107" s="39" t="str">
        <f>IF(IF(L107="","",AQ107&amp;AT107)=AU106,"",IF(MOD(COUNTIF($AQ$1:AQ107,AQ107),3)=1,"",IF(L107="","",AQ107&amp;AT107)))</f>
        <v/>
      </c>
      <c r="AV107" s="166" t="str">
        <f t="shared" si="28"/>
        <v/>
      </c>
      <c r="AW107" s="166" t="str">
        <f t="shared" si="29"/>
        <v/>
      </c>
      <c r="AX107" s="15" t="str">
        <f>IF(MOD(COUNTIF($AQ$1:AQ107,AQ107),3)=1,"",IF(M107="","",AT107+1))</f>
        <v/>
      </c>
      <c r="AY107" s="15" t="str">
        <f t="shared" si="25"/>
        <v/>
      </c>
      <c r="AZ107" s="166" t="str">
        <f t="shared" si="30"/>
        <v/>
      </c>
      <c r="BA107" s="166" t="str">
        <f t="shared" si="31"/>
        <v/>
      </c>
      <c r="BB107" s="15" t="str">
        <f>IF(MOD(COUNTIF($AQ$1:AQ107,AQ107),3)=1,"",IF(N107="","",AX107+1))</f>
        <v/>
      </c>
      <c r="BC107" s="15" t="str">
        <f t="shared" si="26"/>
        <v/>
      </c>
      <c r="BD107" s="166" t="str">
        <f t="shared" si="32"/>
        <v/>
      </c>
      <c r="BE107" s="166" t="str">
        <f t="shared" si="33"/>
        <v/>
      </c>
      <c r="BF107" s="15"/>
      <c r="BG107" s="15"/>
      <c r="BH107" s="170" t="str">
        <f t="shared" si="27"/>
        <v>二十秒，三十秒， 四十秒，为血量最低的三支士兵部队恢复自身攻击力{0}%兵力，受智力影响。</v>
      </c>
    </row>
    <row r="108" spans="1:60">
      <c r="A108" s="261"/>
      <c r="B108" s="259"/>
      <c r="C108" s="256"/>
      <c r="D108" s="256"/>
      <c r="E108" s="179" t="s">
        <v>22</v>
      </c>
      <c r="F108" s="141">
        <v>1</v>
      </c>
      <c r="G108" s="141">
        <v>1</v>
      </c>
      <c r="H108" s="141">
        <v>1</v>
      </c>
      <c r="I108" s="141">
        <v>1</v>
      </c>
      <c r="J108" s="255">
        <f>SUMPRODUCT(LARGE(AL108:AO108*F108:I108+AL109:AO109*F109:I109+AL111:AO111*F111:I111+AL112:AO112*F112:I112+AL114:AO114*F114:I114+AL115:AO115*F115:I115,1))</f>
        <v>4.0484736055912611</v>
      </c>
      <c r="K108" s="255">
        <f>INDEX($J$17:$J$200,MATCH(C107,$C$17:$C$200,0),1)</f>
        <v>4.3116392160975536</v>
      </c>
      <c r="L108" s="207">
        <v>0.86</v>
      </c>
      <c r="M108" s="179"/>
      <c r="N108" s="207"/>
      <c r="O108" s="182">
        <f>150%/1.25</f>
        <v>1.2</v>
      </c>
      <c r="P108" s="179" t="s">
        <v>860</v>
      </c>
      <c r="Q108" s="179">
        <v>0</v>
      </c>
      <c r="R108" s="179">
        <v>3</v>
      </c>
      <c r="S108" s="110">
        <f>INDEX(三维调整系数,8,5)</f>
        <v>1.1018939561889425</v>
      </c>
      <c r="T108" s="110"/>
      <c r="U108" s="179"/>
      <c r="V108" s="179"/>
      <c r="W108" s="23">
        <f>$L108*$R108*$O108*$S108/2</f>
        <v>1.705731844180483</v>
      </c>
      <c r="X108" s="23">
        <f>$L108*$R108*$O108*$S108/2</f>
        <v>1.705731844180483</v>
      </c>
      <c r="Y108" s="23">
        <f>$L108*$R108*$O108*$S108/2</f>
        <v>1.705731844180483</v>
      </c>
      <c r="Z108" s="23">
        <f>$L108*$R108*$O108*$S108/2</f>
        <v>1.705731844180483</v>
      </c>
      <c r="AA108" s="179"/>
      <c r="AB108" s="44" t="s">
        <v>214</v>
      </c>
      <c r="AC108" s="92">
        <f>辅助效用($P108,-1,AC$15,"兵力转换",治疗系数,"指定士兵",W108)</f>
        <v>1.1636676816467644E-3</v>
      </c>
      <c r="AD108" s="92">
        <f>辅助效用($P108,-1,AD$15,"兵力转换",治疗系数,"指定士兵",X108)</f>
        <v>1.096389674793595E-3</v>
      </c>
      <c r="AE108" s="92">
        <f>辅助效用($P108,-1,AE$15,"兵力转换",治疗系数,"指定士兵",Y108)</f>
        <v>1.0289836137161259E-3</v>
      </c>
      <c r="AF108" s="92">
        <f>辅助效用($P108,-1,AF$15,"兵力转换",治疗系数,"指定士兵",Z108)</f>
        <v>1.411634312895345E-3</v>
      </c>
      <c r="AG108" s="92" t="s">
        <v>51</v>
      </c>
      <c r="AH108" s="188">
        <f>IF($Q108=0,0,持续效用($P108,$Q108,AH$15,$E108))</f>
        <v>0</v>
      </c>
      <c r="AI108" s="188">
        <f>IF($Q108=0,0,持续效用($P108,$Q108,AI$15,$E108))</f>
        <v>0</v>
      </c>
      <c r="AJ108" s="188">
        <f>IF($Q108=0,0,持续效用($P108,$Q108,AJ$15,$E108))</f>
        <v>0</v>
      </c>
      <c r="AK108" s="188">
        <f>IF($Q108=0,0,持续效用($P108,$Q108,AK$15,$E108))</f>
        <v>0</v>
      </c>
      <c r="AL108" s="146">
        <f>IFERROR(AC108*IF($E108="将领",INDEX(兵法相关参数!$C$4:$AL$7,AL$15,MATCH($AB108,兵法相关参数!$C$3:$AL$3,0)),INDEX(兵法相关参数!$C$12:$AL$15,AL$15,MATCH($AB108,兵法相关参数!$C$3:$AL$3,0))),0)+IFERROR(AH108*IF($E108="将领",INDEX(兵法相关参数!$C$4:$AL$7,AL$15,MATCH($AG108,兵法相关参数!$C$3:$AL$3,0)),INDEX(兵法相关参数!$C$12:$AL$15,AL$15,MATCH($AG108,兵法相关参数!$C$3:$AL$3,0))),0)</f>
        <v>3.3373217495427707</v>
      </c>
      <c r="AM108" s="146">
        <f>IFERROR(AD108*IF($E108="将领",INDEX(兵法相关参数!$C$4:$AL$7,AM$15,MATCH($AB108,兵法相关参数!$C$3:$AL$3,0)),INDEX(兵法相关参数!$C$12:$AL$15,AM$15,MATCH($AB108,兵法相关参数!$C$3:$AL$3,0))),0)+IFERROR(AI108*IF($E108="将领",INDEX(兵法相关参数!$C$4:$AL$7,AM$15,MATCH($AG108,兵法相关参数!$C$3:$AL$3,0)),INDEX(兵法相关参数!$C$12:$AL$15,AM$15,MATCH($AG108,兵法相关参数!$C$3:$AL$3,0))),0)</f>
        <v>3.4098245543925088</v>
      </c>
      <c r="AN108" s="146">
        <f>IFERROR(AE108*IF($E108="将领",INDEX(兵法相关参数!$C$4:$AL$7,AN$15,MATCH($AB108,兵法相关参数!$C$3:$AL$3,0)),INDEX(兵法相关参数!$C$12:$AL$15,AN$15,MATCH($AB108,兵法相关参数!$C$3:$AL$3,0))),0)+IFERROR(AJ108*IF($E108="将领",INDEX(兵法相关参数!$C$4:$AL$7,AN$15,MATCH($AG108,兵法相关参数!$C$3:$AL$3,0)),INDEX(兵法相关参数!$C$12:$AL$15,AN$15,MATCH($AG108,兵法相关参数!$C$3:$AL$3,0))),0)</f>
        <v>3.0869508411483779</v>
      </c>
      <c r="AO108" s="146">
        <f>IFERROR(AF108*IF($E108="将领",INDEX(兵法相关参数!$C$4:$AL$7,AL$15,MATCH($AB108,兵法相关参数!$C$3:$AL$3,0)),INDEX(兵法相关参数!$C$12:$AL$15,AO$15,MATCH($AB108,兵法相关参数!$C$3:$AL$3,0))),0)+IFERROR(AK108*IF($E108="将领",INDEX(兵法相关参数!$C$4:$AL$7,AL$15,MATCH($AG108,兵法相关参数!$C$3:$AL$3,0)),INDEX(兵法相关参数!$C$12:$AL$15,AO$15,MATCH($AG108,兵法相关参数!$C$3:$AL$3,0))),0)</f>
        <v>4.0484736055912611</v>
      </c>
      <c r="AP108" s="42"/>
      <c r="AQ108" s="151">
        <f>AQ107</f>
        <v>30206</v>
      </c>
      <c r="AR108" s="161">
        <f>AR107</f>
        <v>0</v>
      </c>
      <c r="AS108" s="163" t="str">
        <f t="shared" si="23"/>
        <v>橙</v>
      </c>
      <c r="AT108" s="153">
        <f t="shared" si="24"/>
        <v>1</v>
      </c>
      <c r="AU108" s="39" t="str">
        <f>IF(IF(L108="","",AQ108&amp;AT108)=AU107,"",IF(MOD(COUNTIF($AQ$1:AQ108,AQ108),3)=1,"",IF(L108="","",AQ108&amp;AT108)))</f>
        <v>302061</v>
      </c>
      <c r="AV108" s="166">
        <f t="shared" si="28"/>
        <v>0.20499999999999999</v>
      </c>
      <c r="AW108" s="166">
        <f t="shared" si="29"/>
        <v>1.9E-2</v>
      </c>
      <c r="AX108" s="15" t="str">
        <f>IF(MOD(COUNTIF($AQ$1:AQ108,AQ108),3)=1,"",IF(M108="","",AT108+1))</f>
        <v/>
      </c>
      <c r="AY108" s="15" t="str">
        <f t="shared" si="25"/>
        <v/>
      </c>
      <c r="AZ108" s="166" t="str">
        <f t="shared" si="30"/>
        <v/>
      </c>
      <c r="BA108" s="166" t="str">
        <f t="shared" si="31"/>
        <v/>
      </c>
      <c r="BB108" s="15" t="str">
        <f>IF(MOD(COUNTIF($AQ$1:AQ108,AQ108),3)=1,"",IF(N108="","",AX108+1))</f>
        <v/>
      </c>
      <c r="BC108" s="15" t="str">
        <f t="shared" si="26"/>
        <v/>
      </c>
      <c r="BD108" s="166" t="str">
        <f t="shared" si="32"/>
        <v/>
      </c>
      <c r="BE108" s="166" t="str">
        <f t="shared" si="33"/>
        <v/>
      </c>
      <c r="BF108" s="15"/>
      <c r="BG108" s="15"/>
      <c r="BH108" s="170" t="str">
        <f t="shared" si="27"/>
        <v>二十秒，三十秒， 四十秒，为血量最低的三支士兵部队恢复自身攻击力{0}%兵力，受智力影响。</v>
      </c>
    </row>
    <row r="109" spans="1:60">
      <c r="A109" s="261"/>
      <c r="B109" s="259"/>
      <c r="C109" s="256"/>
      <c r="D109" s="257"/>
      <c r="E109" s="179"/>
      <c r="F109" s="141"/>
      <c r="G109" s="141"/>
      <c r="H109" s="141"/>
      <c r="I109" s="141"/>
      <c r="J109" s="256"/>
      <c r="K109" s="256"/>
      <c r="L109" s="182"/>
      <c r="M109" s="179"/>
      <c r="N109" s="179"/>
      <c r="O109" s="182"/>
      <c r="P109" s="179"/>
      <c r="Q109" s="179"/>
      <c r="R109" s="179"/>
      <c r="S109" s="179"/>
      <c r="T109" s="110"/>
      <c r="U109" s="179"/>
      <c r="V109" s="179"/>
      <c r="W109" s="23"/>
      <c r="X109" s="23"/>
      <c r="Y109" s="23"/>
      <c r="Z109" s="23"/>
      <c r="AA109" s="179"/>
      <c r="AB109" s="44"/>
      <c r="AC109" s="92"/>
      <c r="AD109" s="92"/>
      <c r="AE109" s="92"/>
      <c r="AF109" s="92"/>
      <c r="AG109" s="92"/>
      <c r="AH109" s="188"/>
      <c r="AI109" s="188"/>
      <c r="AJ109" s="188"/>
      <c r="AK109" s="188"/>
      <c r="AL109" s="146">
        <f>IFERROR(AC109*IF($E109="将领",INDEX(兵法相关参数!$C$4:$AL$7,AL$15,MATCH($AB109,兵法相关参数!$C$3:$AL$3,0)),INDEX(兵法相关参数!$C$12:$AL$15,AL$15,MATCH($AB109,兵法相关参数!$C$3:$AL$3,0))),0)+IFERROR(AH109*IF($E109="将领",INDEX(兵法相关参数!$C$4:$AL$7,AL$15,MATCH($AG109,兵法相关参数!$C$3:$AL$3,0)),INDEX(兵法相关参数!$C$12:$AL$15,AL$15,MATCH($AG109,兵法相关参数!$C$3:$AL$3,0))),0)</f>
        <v>0</v>
      </c>
      <c r="AM109" s="146">
        <f>IFERROR(AD109*IF($E109="将领",INDEX(兵法相关参数!$C$4:$AL$7,AM$15,MATCH($AB109,兵法相关参数!$C$3:$AL$3,0)),INDEX(兵法相关参数!$C$12:$AL$15,AM$15,MATCH($AB109,兵法相关参数!$C$3:$AL$3,0))),0)+IFERROR(AI109*IF($E109="将领",INDEX(兵法相关参数!$C$4:$AL$7,AM$15,MATCH($AG109,兵法相关参数!$C$3:$AL$3,0)),INDEX(兵法相关参数!$C$12:$AL$15,AM$15,MATCH($AG109,兵法相关参数!$C$3:$AL$3,0))),0)</f>
        <v>0</v>
      </c>
      <c r="AN109" s="146">
        <f>IFERROR(AE109*IF($E109="将领",INDEX(兵法相关参数!$C$4:$AL$7,AN$15,MATCH($AB109,兵法相关参数!$C$3:$AL$3,0)),INDEX(兵法相关参数!$C$12:$AL$15,AN$15,MATCH($AB109,兵法相关参数!$C$3:$AL$3,0))),0)+IFERROR(AJ109*IF($E109="将领",INDEX(兵法相关参数!$C$4:$AL$7,AN$15,MATCH($AG109,兵法相关参数!$C$3:$AL$3,0)),INDEX(兵法相关参数!$C$12:$AL$15,AN$15,MATCH($AG109,兵法相关参数!$C$3:$AL$3,0))),0)</f>
        <v>0</v>
      </c>
      <c r="AO109" s="146">
        <f>IFERROR(AF109*IF($E109="将领",INDEX(兵法相关参数!$C$4:$AL$7,AL$15,MATCH($AB109,兵法相关参数!$C$3:$AL$3,0)),INDEX(兵法相关参数!$C$12:$AL$15,AO$15,MATCH($AB109,兵法相关参数!$C$3:$AL$3,0))),0)+IFERROR(AK109*IF($E109="将领",INDEX(兵法相关参数!$C$4:$AL$7,AL$15,MATCH($AG109,兵法相关参数!$C$3:$AL$3,0)),INDEX(兵法相关参数!$C$12:$AL$15,AO$15,MATCH($AG109,兵法相关参数!$C$3:$AL$3,0))),0)</f>
        <v>0</v>
      </c>
      <c r="AP109" s="27"/>
      <c r="AQ109" s="151">
        <f>AQ108</f>
        <v>30206</v>
      </c>
      <c r="AR109" s="162">
        <f>AR108</f>
        <v>0</v>
      </c>
      <c r="AS109" s="163" t="str">
        <f t="shared" si="23"/>
        <v>橙</v>
      </c>
      <c r="AT109" s="153">
        <f t="shared" si="24"/>
        <v>1</v>
      </c>
      <c r="AU109" s="39" t="str">
        <f>IF(IF(L109="","",AQ109&amp;AT109)=AU108,"",IF(MOD(COUNTIF($AQ$1:AQ109,AQ109),3)=1,"",IF(L109="","",AQ109&amp;AT109)))</f>
        <v/>
      </c>
      <c r="AV109" s="166" t="str">
        <f t="shared" si="28"/>
        <v/>
      </c>
      <c r="AW109" s="166" t="str">
        <f t="shared" si="29"/>
        <v/>
      </c>
      <c r="AX109" s="15" t="str">
        <f>IF(MOD(COUNTIF($AQ$1:AQ109,AQ109),3)=1,"",IF(M109="","",AT109+1))</f>
        <v/>
      </c>
      <c r="AY109" s="15" t="str">
        <f t="shared" si="25"/>
        <v/>
      </c>
      <c r="AZ109" s="166" t="str">
        <f t="shared" si="30"/>
        <v/>
      </c>
      <c r="BA109" s="166" t="str">
        <f t="shared" si="31"/>
        <v/>
      </c>
      <c r="BB109" s="15" t="str">
        <f>IF(MOD(COUNTIF($AQ$1:AQ109,AQ109),3)=1,"",IF(N109="","",AX109+1))</f>
        <v/>
      </c>
      <c r="BC109" s="15" t="str">
        <f t="shared" si="26"/>
        <v/>
      </c>
      <c r="BD109" s="166" t="str">
        <f t="shared" si="32"/>
        <v/>
      </c>
      <c r="BE109" s="166" t="str">
        <f t="shared" si="33"/>
        <v/>
      </c>
      <c r="BF109" s="15"/>
      <c r="BG109" s="15"/>
      <c r="BH109" s="170" t="str">
        <f t="shared" si="27"/>
        <v>二十秒，三十秒， 四十秒，为血量最低的三支士兵部队恢复自身攻击力{0}%兵力，受智力影响。</v>
      </c>
    </row>
    <row r="110" spans="1:60">
      <c r="A110" s="261"/>
      <c r="B110" s="259"/>
      <c r="C110" s="256"/>
      <c r="D110" s="255" t="s">
        <v>710</v>
      </c>
      <c r="E110" s="179"/>
      <c r="F110" s="179"/>
      <c r="G110" s="179"/>
      <c r="H110" s="179"/>
      <c r="I110" s="179"/>
      <c r="J110" s="256"/>
      <c r="K110" s="256"/>
      <c r="L110" s="190"/>
      <c r="M110" s="179"/>
      <c r="N110" s="179"/>
      <c r="O110" s="182"/>
      <c r="P110" s="179"/>
      <c r="Q110" s="179"/>
      <c r="R110" s="179"/>
      <c r="S110" s="179"/>
      <c r="T110" s="179"/>
      <c r="U110" s="179"/>
      <c r="V110" s="179"/>
      <c r="W110" s="179"/>
      <c r="X110" s="179"/>
      <c r="Y110" s="179"/>
      <c r="Z110" s="179"/>
      <c r="AA110" s="179"/>
      <c r="AB110" s="44"/>
      <c r="AC110" s="189"/>
      <c r="AD110" s="189"/>
      <c r="AE110" s="189"/>
      <c r="AF110" s="189"/>
      <c r="AG110" s="92"/>
      <c r="AH110" s="189"/>
      <c r="AI110" s="189"/>
      <c r="AJ110" s="189"/>
      <c r="AK110" s="189"/>
      <c r="AL110" s="146">
        <f>IFERROR(AC110*IF($E110="将领",INDEX(兵法相关参数!$C$4:$AL$7,AL$15,MATCH($AB110,兵法相关参数!$C$3:$AL$3,0)),INDEX(兵法相关参数!$C$12:$AL$15,AL$15,MATCH($AB110,兵法相关参数!$C$3:$AL$3,0))),0)+IFERROR(AH110*IF($E110="将领",INDEX(兵法相关参数!$C$4:$AL$7,AL$15,MATCH($AG110,兵法相关参数!$C$3:$AL$3,0)),INDEX(兵法相关参数!$C$12:$AL$15,AL$15,MATCH($AG110,兵法相关参数!$C$3:$AL$3,0))),0)</f>
        <v>0</v>
      </c>
      <c r="AM110" s="146">
        <f>IFERROR(AD110*IF($E110="将领",INDEX(兵法相关参数!$C$4:$AL$7,AM$15,MATCH($AB110,兵法相关参数!$C$3:$AL$3,0)),INDEX(兵法相关参数!$C$12:$AL$15,AM$15,MATCH($AB110,兵法相关参数!$C$3:$AL$3,0))),0)+IFERROR(AI110*IF($E110="将领",INDEX(兵法相关参数!$C$4:$AL$7,AM$15,MATCH($AG110,兵法相关参数!$C$3:$AL$3,0)),INDEX(兵法相关参数!$C$12:$AL$15,AM$15,MATCH($AG110,兵法相关参数!$C$3:$AL$3,0))),0)</f>
        <v>0</v>
      </c>
      <c r="AN110" s="146">
        <f>IFERROR(AE110*IF($E110="将领",INDEX(兵法相关参数!$C$4:$AL$7,AN$15,MATCH($AB110,兵法相关参数!$C$3:$AL$3,0)),INDEX(兵法相关参数!$C$12:$AL$15,AN$15,MATCH($AB110,兵法相关参数!$C$3:$AL$3,0))),0)+IFERROR(AJ110*IF($E110="将领",INDEX(兵法相关参数!$C$4:$AL$7,AN$15,MATCH($AG110,兵法相关参数!$C$3:$AL$3,0)),INDEX(兵法相关参数!$C$12:$AL$15,AN$15,MATCH($AG110,兵法相关参数!$C$3:$AL$3,0))),0)</f>
        <v>0</v>
      </c>
      <c r="AO110" s="146">
        <f>IFERROR(AF110*IF($E110="将领",INDEX(兵法相关参数!$C$4:$AL$7,AL$15,MATCH($AB110,兵法相关参数!$C$3:$AL$3,0)),INDEX(兵法相关参数!$C$12:$AL$15,AO$15,MATCH($AB110,兵法相关参数!$C$3:$AL$3,0))),0)+IFERROR(AK110*IF($E110="将领",INDEX(兵法相关参数!$C$4:$AL$7,AL$15,MATCH($AG110,兵法相关参数!$C$3:$AL$3,0)),INDEX(兵法相关参数!$C$12:$AL$15,AO$15,MATCH($AG110,兵法相关参数!$C$3:$AL$3,0))),0)</f>
        <v>0</v>
      </c>
      <c r="AP110" s="27"/>
      <c r="AQ110" s="151">
        <f t="shared" ref="AQ110:AQ115" si="35">AQ109</f>
        <v>30206</v>
      </c>
      <c r="AR110" s="160">
        <f>IF(D110="直接伤害",1,0)</f>
        <v>0</v>
      </c>
      <c r="AS110" s="163" t="str">
        <f t="shared" si="23"/>
        <v>橙</v>
      </c>
      <c r="AT110" s="153">
        <f t="shared" si="24"/>
        <v>2</v>
      </c>
      <c r="AU110" s="39" t="str">
        <f>IF(IF(L110="","",AQ110&amp;AT110)=AU109,"",IF(MOD(COUNTIF($AQ$1:AQ110,AQ110),3)=1,"",IF(L110="","",AQ110&amp;AT110)))</f>
        <v/>
      </c>
      <c r="AV110" s="166" t="str">
        <f t="shared" si="28"/>
        <v/>
      </c>
      <c r="AW110" s="166" t="str">
        <f t="shared" si="29"/>
        <v/>
      </c>
      <c r="AX110" s="15" t="str">
        <f>IF(MOD(COUNTIF($AQ$1:AQ110,AQ110),3)=1,"",IF(M110="","",AT110+1))</f>
        <v/>
      </c>
      <c r="AY110" s="15" t="str">
        <f t="shared" si="25"/>
        <v/>
      </c>
      <c r="AZ110" s="166" t="str">
        <f t="shared" si="30"/>
        <v/>
      </c>
      <c r="BA110" s="166" t="str">
        <f t="shared" si="31"/>
        <v/>
      </c>
      <c r="BB110" s="15" t="str">
        <f>IF(MOD(COUNTIF($AQ$1:AQ110,AQ110),3)=1,"",IF(N110="","",AX110+1))</f>
        <v/>
      </c>
      <c r="BC110" s="15" t="str">
        <f t="shared" si="26"/>
        <v/>
      </c>
      <c r="BD110" s="166" t="str">
        <f t="shared" si="32"/>
        <v/>
      </c>
      <c r="BE110" s="166" t="str">
        <f t="shared" si="33"/>
        <v/>
      </c>
      <c r="BF110" s="15"/>
      <c r="BG110" s="15"/>
      <c r="BH110" s="170" t="str">
        <f t="shared" si="27"/>
        <v>二十秒，三十秒， 四十秒，为血量最低的三支士兵部队恢复自身攻击力{0}%兵力，受智力影响。</v>
      </c>
    </row>
    <row r="111" spans="1:60">
      <c r="A111" s="261"/>
      <c r="B111" s="259"/>
      <c r="C111" s="256"/>
      <c r="D111" s="256"/>
      <c r="E111" s="179"/>
      <c r="F111" s="179"/>
      <c r="G111" s="179"/>
      <c r="H111" s="179"/>
      <c r="I111" s="179"/>
      <c r="J111" s="256"/>
      <c r="K111" s="256"/>
      <c r="L111" s="179"/>
      <c r="M111" s="179"/>
      <c r="N111" s="179"/>
      <c r="O111" s="182"/>
      <c r="P111" s="179"/>
      <c r="Q111" s="179"/>
      <c r="R111" s="179"/>
      <c r="S111" s="179"/>
      <c r="T111" s="179"/>
      <c r="U111" s="179"/>
      <c r="V111" s="179"/>
      <c r="W111" s="179"/>
      <c r="X111" s="179"/>
      <c r="Y111" s="179"/>
      <c r="Z111" s="179"/>
      <c r="AA111" s="179"/>
      <c r="AB111" s="44"/>
      <c r="AC111" s="189"/>
      <c r="AD111" s="189"/>
      <c r="AE111" s="189"/>
      <c r="AF111" s="189"/>
      <c r="AG111" s="92"/>
      <c r="AH111" s="189"/>
      <c r="AI111" s="189"/>
      <c r="AJ111" s="189"/>
      <c r="AK111" s="189"/>
      <c r="AL111" s="146">
        <f>IFERROR(AC111*IF($E111="将领",INDEX(兵法相关参数!$C$4:$AL$7,AL$15,MATCH($AB111,兵法相关参数!$C$3:$AL$3,0)),INDEX(兵法相关参数!$C$12:$AL$15,AL$15,MATCH($AB111,兵法相关参数!$C$3:$AL$3,0))),0)+IFERROR(AH111*IF($E111="将领",INDEX(兵法相关参数!$C$4:$AL$7,AL$15,MATCH($AG111,兵法相关参数!$C$3:$AL$3,0)),INDEX(兵法相关参数!$C$12:$AL$15,AL$15,MATCH($AG111,兵法相关参数!$C$3:$AL$3,0))),0)</f>
        <v>0</v>
      </c>
      <c r="AM111" s="146">
        <f>IFERROR(AD111*IF($E111="将领",INDEX(兵法相关参数!$C$4:$AL$7,AM$15,MATCH($AB111,兵法相关参数!$C$3:$AL$3,0)),INDEX(兵法相关参数!$C$12:$AL$15,AM$15,MATCH($AB111,兵法相关参数!$C$3:$AL$3,0))),0)+IFERROR(AI111*IF($E111="将领",INDEX(兵法相关参数!$C$4:$AL$7,AM$15,MATCH($AG111,兵法相关参数!$C$3:$AL$3,0)),INDEX(兵法相关参数!$C$12:$AL$15,AM$15,MATCH($AG111,兵法相关参数!$C$3:$AL$3,0))),0)</f>
        <v>0</v>
      </c>
      <c r="AN111" s="146">
        <f>IFERROR(AE111*IF($E111="将领",INDEX(兵法相关参数!$C$4:$AL$7,AN$15,MATCH($AB111,兵法相关参数!$C$3:$AL$3,0)),INDEX(兵法相关参数!$C$12:$AL$15,AN$15,MATCH($AB111,兵法相关参数!$C$3:$AL$3,0))),0)+IFERROR(AJ111*IF($E111="将领",INDEX(兵法相关参数!$C$4:$AL$7,AN$15,MATCH($AG111,兵法相关参数!$C$3:$AL$3,0)),INDEX(兵法相关参数!$C$12:$AL$15,AN$15,MATCH($AG111,兵法相关参数!$C$3:$AL$3,0))),0)</f>
        <v>0</v>
      </c>
      <c r="AO111" s="146">
        <f>IFERROR(AF111*IF($E111="将领",INDEX(兵法相关参数!$C$4:$AL$7,AL$15,MATCH($AB111,兵法相关参数!$C$3:$AL$3,0)),INDEX(兵法相关参数!$C$12:$AL$15,AO$15,MATCH($AB111,兵法相关参数!$C$3:$AL$3,0))),0)+IFERROR(AK111*IF($E111="将领",INDEX(兵法相关参数!$C$4:$AL$7,AL$15,MATCH($AG111,兵法相关参数!$C$3:$AL$3,0)),INDEX(兵法相关参数!$C$12:$AL$15,AO$15,MATCH($AG111,兵法相关参数!$C$3:$AL$3,0))),0)</f>
        <v>0</v>
      </c>
      <c r="AP111" s="42"/>
      <c r="AQ111" s="151">
        <f t="shared" si="35"/>
        <v>30206</v>
      </c>
      <c r="AR111" s="161">
        <f>AR110</f>
        <v>0</v>
      </c>
      <c r="AS111" s="163" t="str">
        <f t="shared" si="23"/>
        <v>橙</v>
      </c>
      <c r="AT111" s="153">
        <f t="shared" si="24"/>
        <v>2</v>
      </c>
      <c r="AU111" s="39" t="str">
        <f>IF(IF(L111="","",AQ111&amp;AT111)=AU110,"",IF(MOD(COUNTIF($AQ$1:AQ111,AQ111),3)=1,"",IF(L111="","",AQ111&amp;AT111)))</f>
        <v/>
      </c>
      <c r="AV111" s="166" t="str">
        <f t="shared" si="28"/>
        <v/>
      </c>
      <c r="AW111" s="166" t="str">
        <f t="shared" si="29"/>
        <v/>
      </c>
      <c r="AX111" s="15" t="str">
        <f>IF(MOD(COUNTIF($AQ$1:AQ111,AQ111),3)=1,"",IF(M111="","",AT111+1))</f>
        <v/>
      </c>
      <c r="AY111" s="15" t="str">
        <f t="shared" si="25"/>
        <v/>
      </c>
      <c r="AZ111" s="166" t="str">
        <f t="shared" si="30"/>
        <v/>
      </c>
      <c r="BA111" s="166" t="str">
        <f t="shared" si="31"/>
        <v/>
      </c>
      <c r="BB111" s="15" t="str">
        <f>IF(MOD(COUNTIF($AQ$1:AQ111,AQ111),3)=1,"",IF(N111="","",AX111+1))</f>
        <v/>
      </c>
      <c r="BC111" s="15" t="str">
        <f t="shared" si="26"/>
        <v/>
      </c>
      <c r="BD111" s="166" t="str">
        <f t="shared" si="32"/>
        <v/>
      </c>
      <c r="BE111" s="166" t="str">
        <f t="shared" si="33"/>
        <v/>
      </c>
      <c r="BF111" s="15"/>
      <c r="BG111" s="15"/>
      <c r="BH111" s="170" t="str">
        <f t="shared" si="27"/>
        <v>二十秒，三十秒， 四十秒，为血量最低的三支士兵部队恢复自身攻击力{0}%兵力，受智力影响。</v>
      </c>
    </row>
    <row r="112" spans="1:60">
      <c r="A112" s="261"/>
      <c r="B112" s="259"/>
      <c r="C112" s="256"/>
      <c r="D112" s="257"/>
      <c r="E112" s="179"/>
      <c r="F112" s="179"/>
      <c r="G112" s="179"/>
      <c r="H112" s="179"/>
      <c r="I112" s="179"/>
      <c r="J112" s="256"/>
      <c r="K112" s="256"/>
      <c r="L112" s="182"/>
      <c r="M112" s="179"/>
      <c r="N112" s="179"/>
      <c r="O112" s="182"/>
      <c r="P112" s="179"/>
      <c r="Q112" s="179"/>
      <c r="R112" s="179"/>
      <c r="S112" s="179"/>
      <c r="T112" s="179"/>
      <c r="U112" s="179"/>
      <c r="V112" s="179"/>
      <c r="W112" s="179"/>
      <c r="X112" s="179"/>
      <c r="Y112" s="179"/>
      <c r="Z112" s="179"/>
      <c r="AA112" s="179"/>
      <c r="AB112" s="44"/>
      <c r="AC112" s="189"/>
      <c r="AD112" s="189"/>
      <c r="AE112" s="189"/>
      <c r="AF112" s="189"/>
      <c r="AG112" s="92"/>
      <c r="AH112" s="189"/>
      <c r="AI112" s="189"/>
      <c r="AJ112" s="189"/>
      <c r="AK112" s="189"/>
      <c r="AL112" s="146">
        <f>IFERROR(AC112*IF($E112="将领",INDEX(兵法相关参数!$C$4:$AL$7,AL$15,MATCH($AB112,兵法相关参数!$C$3:$AL$3,0)),INDEX(兵法相关参数!$C$12:$AL$15,AL$15,MATCH($AB112,兵法相关参数!$C$3:$AL$3,0))),0)+IFERROR(AH112*IF($E112="将领",INDEX(兵法相关参数!$C$4:$AL$7,AL$15,MATCH($AG112,兵法相关参数!$C$3:$AL$3,0)),INDEX(兵法相关参数!$C$12:$AL$15,AL$15,MATCH($AG112,兵法相关参数!$C$3:$AL$3,0))),0)</f>
        <v>0</v>
      </c>
      <c r="AM112" s="146">
        <f>IFERROR(AD112*IF($E112="将领",INDEX(兵法相关参数!$C$4:$AL$7,AM$15,MATCH($AB112,兵法相关参数!$C$3:$AL$3,0)),INDEX(兵法相关参数!$C$12:$AL$15,AM$15,MATCH($AB112,兵法相关参数!$C$3:$AL$3,0))),0)+IFERROR(AI112*IF($E112="将领",INDEX(兵法相关参数!$C$4:$AL$7,AM$15,MATCH($AG112,兵法相关参数!$C$3:$AL$3,0)),INDEX(兵法相关参数!$C$12:$AL$15,AM$15,MATCH($AG112,兵法相关参数!$C$3:$AL$3,0))),0)</f>
        <v>0</v>
      </c>
      <c r="AN112" s="146">
        <f>IFERROR(AE112*IF($E112="将领",INDEX(兵法相关参数!$C$4:$AL$7,AN$15,MATCH($AB112,兵法相关参数!$C$3:$AL$3,0)),INDEX(兵法相关参数!$C$12:$AL$15,AN$15,MATCH($AB112,兵法相关参数!$C$3:$AL$3,0))),0)+IFERROR(AJ112*IF($E112="将领",INDEX(兵法相关参数!$C$4:$AL$7,AN$15,MATCH($AG112,兵法相关参数!$C$3:$AL$3,0)),INDEX(兵法相关参数!$C$12:$AL$15,AN$15,MATCH($AG112,兵法相关参数!$C$3:$AL$3,0))),0)</f>
        <v>0</v>
      </c>
      <c r="AO112" s="146">
        <f>IFERROR(AF112*IF($E112="将领",INDEX(兵法相关参数!$C$4:$AL$7,AL$15,MATCH($AB112,兵法相关参数!$C$3:$AL$3,0)),INDEX(兵法相关参数!$C$12:$AL$15,AO$15,MATCH($AB112,兵法相关参数!$C$3:$AL$3,0))),0)+IFERROR(AK112*IF($E112="将领",INDEX(兵法相关参数!$C$4:$AL$7,AL$15,MATCH($AG112,兵法相关参数!$C$3:$AL$3,0)),INDEX(兵法相关参数!$C$12:$AL$15,AO$15,MATCH($AG112,兵法相关参数!$C$3:$AL$3,0))),0)</f>
        <v>0</v>
      </c>
      <c r="AP112" s="27"/>
      <c r="AQ112" s="151">
        <f t="shared" si="35"/>
        <v>30206</v>
      </c>
      <c r="AR112" s="162">
        <f>AR111</f>
        <v>0</v>
      </c>
      <c r="AS112" s="163" t="str">
        <f t="shared" si="23"/>
        <v>橙</v>
      </c>
      <c r="AT112" s="153">
        <f t="shared" si="24"/>
        <v>2</v>
      </c>
      <c r="AU112" s="39" t="str">
        <f>IF(IF(L112="","",AQ112&amp;AT112)=AU111,"",IF(MOD(COUNTIF($AQ$1:AQ112,AQ112),3)=1,"",IF(L112="","",AQ112&amp;AT112)))</f>
        <v/>
      </c>
      <c r="AV112" s="166" t="str">
        <f t="shared" si="28"/>
        <v/>
      </c>
      <c r="AW112" s="166" t="str">
        <f t="shared" si="29"/>
        <v/>
      </c>
      <c r="AX112" s="15" t="str">
        <f>IF(MOD(COUNTIF($AQ$1:AQ112,AQ112),3)=1,"",IF(M112="","",AT112+1))</f>
        <v/>
      </c>
      <c r="AY112" s="15" t="str">
        <f t="shared" si="25"/>
        <v/>
      </c>
      <c r="AZ112" s="166" t="str">
        <f t="shared" si="30"/>
        <v/>
      </c>
      <c r="BA112" s="166" t="str">
        <f t="shared" si="31"/>
        <v/>
      </c>
      <c r="BB112" s="15" t="str">
        <f>IF(MOD(COUNTIF($AQ$1:AQ112,AQ112),3)=1,"",IF(N112="","",AX112+1))</f>
        <v/>
      </c>
      <c r="BC112" s="15" t="str">
        <f t="shared" si="26"/>
        <v/>
      </c>
      <c r="BD112" s="166" t="str">
        <f t="shared" si="32"/>
        <v/>
      </c>
      <c r="BE112" s="166" t="str">
        <f t="shared" si="33"/>
        <v/>
      </c>
      <c r="BF112" s="15"/>
      <c r="BG112" s="15"/>
      <c r="BH112" s="170" t="str">
        <f t="shared" si="27"/>
        <v>二十秒，三十秒， 四十秒，为血量最低的三支士兵部队恢复自身攻击力{0}%兵力，受智力影响。</v>
      </c>
    </row>
    <row r="113" spans="1:60">
      <c r="A113" s="261"/>
      <c r="B113" s="259"/>
      <c r="C113" s="256"/>
      <c r="D113" s="255"/>
      <c r="E113" s="179"/>
      <c r="F113" s="179"/>
      <c r="G113" s="179"/>
      <c r="H113" s="179"/>
      <c r="I113" s="179"/>
      <c r="J113" s="256"/>
      <c r="K113" s="256"/>
      <c r="L113" s="182"/>
      <c r="M113" s="179"/>
      <c r="N113" s="179"/>
      <c r="O113" s="182"/>
      <c r="P113" s="179"/>
      <c r="Q113" s="179"/>
      <c r="R113" s="179"/>
      <c r="S113" s="179"/>
      <c r="T113" s="179"/>
      <c r="U113" s="179"/>
      <c r="V113" s="179"/>
      <c r="W113" s="179"/>
      <c r="X113" s="179"/>
      <c r="Y113" s="179"/>
      <c r="Z113" s="179"/>
      <c r="AA113" s="179"/>
      <c r="AB113" s="44"/>
      <c r="AC113" s="189"/>
      <c r="AD113" s="189"/>
      <c r="AE113" s="189"/>
      <c r="AF113" s="189"/>
      <c r="AG113" s="92"/>
      <c r="AH113" s="189"/>
      <c r="AI113" s="189"/>
      <c r="AJ113" s="189"/>
      <c r="AK113" s="189"/>
      <c r="AL113" s="146">
        <f>IFERROR(AC113*IF($E113="将领",INDEX(兵法相关参数!$C$4:$AL$7,AL$15,MATCH($AB113,兵法相关参数!$C$3:$AL$3,0)),INDEX(兵法相关参数!$C$12:$AL$15,AL$15,MATCH($AB113,兵法相关参数!$C$3:$AL$3,0))),0)+IFERROR(AH113*IF($E113="将领",INDEX(兵法相关参数!$C$4:$AL$7,AL$15,MATCH($AG113,兵法相关参数!$C$3:$AL$3,0)),INDEX(兵法相关参数!$C$12:$AL$15,AL$15,MATCH($AG113,兵法相关参数!$C$3:$AL$3,0))),0)</f>
        <v>0</v>
      </c>
      <c r="AM113" s="146">
        <f>IFERROR(AD113*IF($E113="将领",INDEX(兵法相关参数!$C$4:$AL$7,AM$15,MATCH($AB113,兵法相关参数!$C$3:$AL$3,0)),INDEX(兵法相关参数!$C$12:$AL$15,AM$15,MATCH($AB113,兵法相关参数!$C$3:$AL$3,0))),0)+IFERROR(AI113*IF($E113="将领",INDEX(兵法相关参数!$C$4:$AL$7,AM$15,MATCH($AG113,兵法相关参数!$C$3:$AL$3,0)),INDEX(兵法相关参数!$C$12:$AL$15,AM$15,MATCH($AG113,兵法相关参数!$C$3:$AL$3,0))),0)</f>
        <v>0</v>
      </c>
      <c r="AN113" s="146">
        <f>IFERROR(AE113*IF($E113="将领",INDEX(兵法相关参数!$C$4:$AL$7,AN$15,MATCH($AB113,兵法相关参数!$C$3:$AL$3,0)),INDEX(兵法相关参数!$C$12:$AL$15,AN$15,MATCH($AB113,兵法相关参数!$C$3:$AL$3,0))),0)+IFERROR(AJ113*IF($E113="将领",INDEX(兵法相关参数!$C$4:$AL$7,AN$15,MATCH($AG113,兵法相关参数!$C$3:$AL$3,0)),INDEX(兵法相关参数!$C$12:$AL$15,AN$15,MATCH($AG113,兵法相关参数!$C$3:$AL$3,0))),0)</f>
        <v>0</v>
      </c>
      <c r="AO113" s="146">
        <f>IFERROR(AF113*IF($E113="将领",INDEX(兵法相关参数!$C$4:$AL$7,AL$15,MATCH($AB113,兵法相关参数!$C$3:$AL$3,0)),INDEX(兵法相关参数!$C$12:$AL$15,AO$15,MATCH($AB113,兵法相关参数!$C$3:$AL$3,0))),0)+IFERROR(AK113*IF($E113="将领",INDEX(兵法相关参数!$C$4:$AL$7,AL$15,MATCH($AG113,兵法相关参数!$C$3:$AL$3,0)),INDEX(兵法相关参数!$C$12:$AL$15,AO$15,MATCH($AG113,兵法相关参数!$C$3:$AL$3,0))),0)</f>
        <v>0</v>
      </c>
      <c r="AP113" s="27"/>
      <c r="AQ113" s="151">
        <f t="shared" si="35"/>
        <v>30206</v>
      </c>
      <c r="AR113" s="160">
        <f>IF(D113="直接伤害",1,0)</f>
        <v>0</v>
      </c>
      <c r="AS113" s="163" t="str">
        <f t="shared" si="23"/>
        <v>橙</v>
      </c>
      <c r="AT113" s="153">
        <f t="shared" si="24"/>
        <v>2</v>
      </c>
      <c r="AU113" s="39" t="str">
        <f>IF(IF(L113="","",AQ113&amp;AT113)=AU112,"",IF(MOD(COUNTIF($AQ$1:AQ113,AQ113),3)=1,"",IF(L113="","",AQ113&amp;AT113)))</f>
        <v/>
      </c>
      <c r="AV113" s="166" t="str">
        <f t="shared" si="28"/>
        <v/>
      </c>
      <c r="AW113" s="166" t="str">
        <f t="shared" si="29"/>
        <v/>
      </c>
      <c r="AX113" s="15" t="str">
        <f>IF(MOD(COUNTIF($AQ$1:AQ113,AQ113),3)=1,"",IF(M113="","",AT113+1))</f>
        <v/>
      </c>
      <c r="AY113" s="15" t="str">
        <f t="shared" si="25"/>
        <v/>
      </c>
      <c r="AZ113" s="166" t="str">
        <f t="shared" si="30"/>
        <v/>
      </c>
      <c r="BA113" s="166" t="str">
        <f t="shared" si="31"/>
        <v/>
      </c>
      <c r="BB113" s="15" t="str">
        <f>IF(MOD(COUNTIF($AQ$1:AQ113,AQ113),3)=1,"",IF(N113="","",AX113+1))</f>
        <v/>
      </c>
      <c r="BC113" s="15" t="str">
        <f t="shared" si="26"/>
        <v/>
      </c>
      <c r="BD113" s="166" t="str">
        <f t="shared" si="32"/>
        <v/>
      </c>
      <c r="BE113" s="166" t="str">
        <f t="shared" si="33"/>
        <v/>
      </c>
      <c r="BF113" s="15"/>
      <c r="BG113" s="15"/>
      <c r="BH113" s="170" t="str">
        <f t="shared" si="27"/>
        <v>二十秒，三十秒， 四十秒，为血量最低的三支士兵部队恢复自身攻击力{0}%兵力，受智力影响。</v>
      </c>
    </row>
    <row r="114" spans="1:60">
      <c r="A114" s="261"/>
      <c r="B114" s="259"/>
      <c r="C114" s="256"/>
      <c r="D114" s="256"/>
      <c r="E114" s="179"/>
      <c r="F114" s="179"/>
      <c r="G114" s="179"/>
      <c r="H114" s="179"/>
      <c r="I114" s="179"/>
      <c r="J114" s="256"/>
      <c r="K114" s="256"/>
      <c r="L114" s="182"/>
      <c r="M114" s="179"/>
      <c r="N114" s="179"/>
      <c r="O114" s="182"/>
      <c r="P114" s="179"/>
      <c r="Q114" s="179"/>
      <c r="R114" s="179"/>
      <c r="S114" s="179"/>
      <c r="T114" s="179"/>
      <c r="U114" s="179"/>
      <c r="V114" s="179"/>
      <c r="W114" s="179"/>
      <c r="X114" s="179"/>
      <c r="Y114" s="179"/>
      <c r="Z114" s="179"/>
      <c r="AA114" s="179"/>
      <c r="AB114" s="44"/>
      <c r="AC114" s="189"/>
      <c r="AD114" s="189"/>
      <c r="AE114" s="189"/>
      <c r="AF114" s="189"/>
      <c r="AG114" s="92"/>
      <c r="AH114" s="189"/>
      <c r="AI114" s="189"/>
      <c r="AJ114" s="189"/>
      <c r="AK114" s="189"/>
      <c r="AL114" s="146">
        <f>IFERROR(AC114*IF($E114="将领",INDEX(兵法相关参数!$C$4:$AL$7,AL$15,MATCH($AB114,兵法相关参数!$C$3:$AL$3,0)),INDEX(兵法相关参数!$C$12:$AL$15,AL$15,MATCH($AB114,兵法相关参数!$C$3:$AL$3,0))),0)+IFERROR(AH114*IF($E114="将领",INDEX(兵法相关参数!$C$4:$AL$7,AL$15,MATCH($AG114,兵法相关参数!$C$3:$AL$3,0)),INDEX(兵法相关参数!$C$12:$AL$15,AL$15,MATCH($AG114,兵法相关参数!$C$3:$AL$3,0))),0)</f>
        <v>0</v>
      </c>
      <c r="AM114" s="146">
        <f>IFERROR(AD114*IF($E114="将领",INDEX(兵法相关参数!$C$4:$AL$7,AM$15,MATCH($AB114,兵法相关参数!$C$3:$AL$3,0)),INDEX(兵法相关参数!$C$12:$AL$15,AM$15,MATCH($AB114,兵法相关参数!$C$3:$AL$3,0))),0)+IFERROR(AI114*IF($E114="将领",INDEX(兵法相关参数!$C$4:$AL$7,AM$15,MATCH($AG114,兵法相关参数!$C$3:$AL$3,0)),INDEX(兵法相关参数!$C$12:$AL$15,AM$15,MATCH($AG114,兵法相关参数!$C$3:$AL$3,0))),0)</f>
        <v>0</v>
      </c>
      <c r="AN114" s="146">
        <f>IFERROR(AE114*IF($E114="将领",INDEX(兵法相关参数!$C$4:$AL$7,AN$15,MATCH($AB114,兵法相关参数!$C$3:$AL$3,0)),INDEX(兵法相关参数!$C$12:$AL$15,AN$15,MATCH($AB114,兵法相关参数!$C$3:$AL$3,0))),0)+IFERROR(AJ114*IF($E114="将领",INDEX(兵法相关参数!$C$4:$AL$7,AN$15,MATCH($AG114,兵法相关参数!$C$3:$AL$3,0)),INDEX(兵法相关参数!$C$12:$AL$15,AN$15,MATCH($AG114,兵法相关参数!$C$3:$AL$3,0))),0)</f>
        <v>0</v>
      </c>
      <c r="AO114" s="146">
        <f>IFERROR(AF114*IF($E114="将领",INDEX(兵法相关参数!$C$4:$AL$7,AL$15,MATCH($AB114,兵法相关参数!$C$3:$AL$3,0)),INDEX(兵法相关参数!$C$12:$AL$15,AO$15,MATCH($AB114,兵法相关参数!$C$3:$AL$3,0))),0)+IFERROR(AK114*IF($E114="将领",INDEX(兵法相关参数!$C$4:$AL$7,AL$15,MATCH($AG114,兵法相关参数!$C$3:$AL$3,0)),INDEX(兵法相关参数!$C$12:$AL$15,AO$15,MATCH($AG114,兵法相关参数!$C$3:$AL$3,0))),0)</f>
        <v>0</v>
      </c>
      <c r="AP114" s="42"/>
      <c r="AQ114" s="151">
        <f t="shared" si="35"/>
        <v>30206</v>
      </c>
      <c r="AR114" s="161">
        <f>AR113</f>
        <v>0</v>
      </c>
      <c r="AS114" s="163" t="str">
        <f t="shared" si="23"/>
        <v>橙</v>
      </c>
      <c r="AT114" s="153">
        <f t="shared" si="24"/>
        <v>2</v>
      </c>
      <c r="AU114" s="39" t="str">
        <f>IF(IF(L114="","",AQ114&amp;AT114)=AU113,"",IF(MOD(COUNTIF($AQ$1:AQ114,AQ114),3)=1,"",IF(L114="","",AQ114&amp;AT114)))</f>
        <v/>
      </c>
      <c r="AV114" s="166" t="str">
        <f t="shared" si="28"/>
        <v/>
      </c>
      <c r="AW114" s="166" t="str">
        <f t="shared" si="29"/>
        <v/>
      </c>
      <c r="AX114" s="15" t="str">
        <f>IF(MOD(COUNTIF($AQ$1:AQ114,AQ114),3)=1,"",IF(M114="","",AT114+1))</f>
        <v/>
      </c>
      <c r="AY114" s="15" t="str">
        <f t="shared" si="25"/>
        <v/>
      </c>
      <c r="AZ114" s="166" t="str">
        <f t="shared" si="30"/>
        <v/>
      </c>
      <c r="BA114" s="166" t="str">
        <f t="shared" si="31"/>
        <v/>
      </c>
      <c r="BB114" s="15" t="str">
        <f>IF(MOD(COUNTIF($AQ$1:AQ114,AQ114),3)=1,"",IF(N114="","",AX114+1))</f>
        <v/>
      </c>
      <c r="BC114" s="15" t="str">
        <f t="shared" si="26"/>
        <v/>
      </c>
      <c r="BD114" s="166" t="str">
        <f t="shared" si="32"/>
        <v/>
      </c>
      <c r="BE114" s="166" t="str">
        <f t="shared" si="33"/>
        <v/>
      </c>
      <c r="BF114" s="15"/>
      <c r="BG114" s="15"/>
      <c r="BH114" s="170" t="str">
        <f t="shared" si="27"/>
        <v>二十秒，三十秒， 四十秒，为血量最低的三支士兵部队恢复自身攻击力{0}%兵力，受智力影响。</v>
      </c>
    </row>
    <row r="115" spans="1:60">
      <c r="A115" s="261"/>
      <c r="B115" s="260"/>
      <c r="C115" s="257"/>
      <c r="D115" s="257"/>
      <c r="E115" s="179"/>
      <c r="F115" s="179"/>
      <c r="G115" s="179"/>
      <c r="H115" s="179"/>
      <c r="I115" s="179"/>
      <c r="J115" s="257"/>
      <c r="K115" s="257"/>
      <c r="L115" s="182"/>
      <c r="M115" s="179"/>
      <c r="N115" s="179"/>
      <c r="O115" s="182"/>
      <c r="P115" s="179"/>
      <c r="Q115" s="179"/>
      <c r="R115" s="179"/>
      <c r="S115" s="179"/>
      <c r="T115" s="179"/>
      <c r="U115" s="179"/>
      <c r="V115" s="179"/>
      <c r="W115" s="179"/>
      <c r="X115" s="179"/>
      <c r="Y115" s="179"/>
      <c r="Z115" s="179"/>
      <c r="AA115" s="179"/>
      <c r="AB115" s="44"/>
      <c r="AC115" s="189"/>
      <c r="AD115" s="189"/>
      <c r="AE115" s="189"/>
      <c r="AF115" s="189"/>
      <c r="AG115" s="92"/>
      <c r="AH115" s="189"/>
      <c r="AI115" s="189"/>
      <c r="AJ115" s="189"/>
      <c r="AK115" s="189"/>
      <c r="AL115" s="146">
        <f>IFERROR(AC115*IF($E115="将领",INDEX(兵法相关参数!$C$4:$AL$7,AL$15,MATCH($AB115,兵法相关参数!$C$3:$AL$3,0)),INDEX(兵法相关参数!$C$12:$AL$15,AL$15,MATCH($AB115,兵法相关参数!$C$3:$AL$3,0))),0)+IFERROR(AH115*IF($E115="将领",INDEX(兵法相关参数!$C$4:$AL$7,AL$15,MATCH($AG115,兵法相关参数!$C$3:$AL$3,0)),INDEX(兵法相关参数!$C$12:$AL$15,AL$15,MATCH($AG115,兵法相关参数!$C$3:$AL$3,0))),0)</f>
        <v>0</v>
      </c>
      <c r="AM115" s="146">
        <f>IFERROR(AD115*IF($E115="将领",INDEX(兵法相关参数!$C$4:$AL$7,AM$15,MATCH($AB115,兵法相关参数!$C$3:$AL$3,0)),INDEX(兵法相关参数!$C$12:$AL$15,AM$15,MATCH($AB115,兵法相关参数!$C$3:$AL$3,0))),0)+IFERROR(AI115*IF($E115="将领",INDEX(兵法相关参数!$C$4:$AL$7,AM$15,MATCH($AG115,兵法相关参数!$C$3:$AL$3,0)),INDEX(兵法相关参数!$C$12:$AL$15,AM$15,MATCH($AG115,兵法相关参数!$C$3:$AL$3,0))),0)</f>
        <v>0</v>
      </c>
      <c r="AN115" s="146">
        <f>IFERROR(AE115*IF($E115="将领",INDEX(兵法相关参数!$C$4:$AL$7,AN$15,MATCH($AB115,兵法相关参数!$C$3:$AL$3,0)),INDEX(兵法相关参数!$C$12:$AL$15,AN$15,MATCH($AB115,兵法相关参数!$C$3:$AL$3,0))),0)+IFERROR(AJ115*IF($E115="将领",INDEX(兵法相关参数!$C$4:$AL$7,AN$15,MATCH($AG115,兵法相关参数!$C$3:$AL$3,0)),INDEX(兵法相关参数!$C$12:$AL$15,AN$15,MATCH($AG115,兵法相关参数!$C$3:$AL$3,0))),0)</f>
        <v>0</v>
      </c>
      <c r="AO115" s="146">
        <f>IFERROR(AF115*IF($E115="将领",INDEX(兵法相关参数!$C$4:$AL$7,AL$15,MATCH($AB115,兵法相关参数!$C$3:$AL$3,0)),INDEX(兵法相关参数!$C$12:$AL$15,AO$15,MATCH($AB115,兵法相关参数!$C$3:$AL$3,0))),0)+IFERROR(AK115*IF($E115="将领",INDEX(兵法相关参数!$C$4:$AL$7,AL$15,MATCH($AG115,兵法相关参数!$C$3:$AL$3,0)),INDEX(兵法相关参数!$C$12:$AL$15,AO$15,MATCH($AG115,兵法相关参数!$C$3:$AL$3,0))),0)</f>
        <v>0</v>
      </c>
      <c r="AP115" s="27"/>
      <c r="AQ115" s="152">
        <f t="shared" si="35"/>
        <v>30206</v>
      </c>
      <c r="AR115" s="162">
        <f>AR114</f>
        <v>0</v>
      </c>
      <c r="AS115" s="163" t="str">
        <f t="shared" si="23"/>
        <v>橙</v>
      </c>
      <c r="AT115" s="153">
        <f t="shared" si="24"/>
        <v>2</v>
      </c>
      <c r="AU115" s="39" t="str">
        <f>IF(IF(L115="","",AQ115&amp;AT115)=AU114,"",IF(MOD(COUNTIF($AQ$1:AQ115,AQ115),3)=1,"",IF(L115="","",AQ115&amp;AT115)))</f>
        <v/>
      </c>
      <c r="AV115" s="166" t="str">
        <f t="shared" si="28"/>
        <v/>
      </c>
      <c r="AW115" s="166" t="str">
        <f t="shared" si="29"/>
        <v/>
      </c>
      <c r="AX115" s="15" t="str">
        <f>IF(MOD(COUNTIF($AQ$1:AQ115,AQ115),3)=1,"",IF(M115="","",AT115+1))</f>
        <v/>
      </c>
      <c r="AY115" s="15" t="str">
        <f t="shared" si="25"/>
        <v/>
      </c>
      <c r="AZ115" s="166" t="str">
        <f t="shared" si="30"/>
        <v/>
      </c>
      <c r="BA115" s="166" t="str">
        <f t="shared" si="31"/>
        <v/>
      </c>
      <c r="BB115" s="15" t="str">
        <f>IF(MOD(COUNTIF($AQ$1:AQ115,AQ115),3)=1,"",IF(N115="","",AX115+1))</f>
        <v/>
      </c>
      <c r="BC115" s="15" t="str">
        <f t="shared" si="26"/>
        <v/>
      </c>
      <c r="BD115" s="166" t="str">
        <f t="shared" si="32"/>
        <v/>
      </c>
      <c r="BE115" s="166" t="str">
        <f t="shared" si="33"/>
        <v/>
      </c>
      <c r="BF115" s="15"/>
      <c r="BG115" s="15"/>
      <c r="BH115" s="170" t="str">
        <f t="shared" si="27"/>
        <v>二十秒，三十秒， 四十秒，为血量最低的三支士兵部队恢复自身攻击力{0}%兵力，受智力影响。</v>
      </c>
    </row>
    <row r="116" spans="1:60">
      <c r="A116" s="261" t="s">
        <v>480</v>
      </c>
      <c r="B116" s="258" t="s">
        <v>842</v>
      </c>
      <c r="C116" s="255" t="s">
        <v>11</v>
      </c>
      <c r="D116" s="255" t="s">
        <v>843</v>
      </c>
      <c r="E116" s="11"/>
      <c r="F116" s="11"/>
      <c r="G116" s="11"/>
      <c r="H116" s="11"/>
      <c r="I116" s="11"/>
      <c r="J116" s="11" t="s">
        <v>468</v>
      </c>
      <c r="K116" s="11" t="s">
        <v>469</v>
      </c>
      <c r="L116" s="184" t="s">
        <v>771</v>
      </c>
      <c r="M116" s="184" t="s">
        <v>62</v>
      </c>
      <c r="N116" s="184" t="s">
        <v>771</v>
      </c>
      <c r="O116" s="183" t="s">
        <v>52</v>
      </c>
      <c r="P116" s="3" t="s">
        <v>472</v>
      </c>
      <c r="Q116" s="3" t="s">
        <v>473</v>
      </c>
      <c r="R116" s="3" t="s">
        <v>474</v>
      </c>
      <c r="S116" s="3" t="s">
        <v>475</v>
      </c>
      <c r="T116" s="11" t="s">
        <v>60</v>
      </c>
      <c r="U116" s="11" t="s">
        <v>61</v>
      </c>
      <c r="V116" s="184"/>
      <c r="W116" s="3" t="s">
        <v>223</v>
      </c>
      <c r="X116" s="3" t="s">
        <v>224</v>
      </c>
      <c r="Y116" s="3" t="s">
        <v>225</v>
      </c>
      <c r="Z116" s="3" t="s">
        <v>226</v>
      </c>
      <c r="AA116" s="1"/>
      <c r="AB116" s="15"/>
      <c r="AC116" s="187" t="s">
        <v>227</v>
      </c>
      <c r="AD116" s="187" t="s">
        <v>228</v>
      </c>
      <c r="AE116" s="187" t="s">
        <v>229</v>
      </c>
      <c r="AF116" s="187" t="s">
        <v>230</v>
      </c>
      <c r="AG116" s="96"/>
      <c r="AH116" s="187" t="s">
        <v>227</v>
      </c>
      <c r="AI116" s="187" t="s">
        <v>228</v>
      </c>
      <c r="AJ116" s="187" t="s">
        <v>229</v>
      </c>
      <c r="AK116" s="187" t="s">
        <v>230</v>
      </c>
      <c r="AL116" s="146">
        <f>IFERROR(AC116*IF($E116="将领",INDEX(兵法相关参数!$C$4:$AL$7,AL$15,MATCH($AB116,兵法相关参数!$C$3:$AL$3,0)),INDEX(兵法相关参数!$C$12:$AL$15,AL$15,MATCH($AB116,兵法相关参数!$C$3:$AL$3,0))),0)+IFERROR(AH116*IF($E116="将领",INDEX(兵法相关参数!$C$4:$AL$7,AL$15,MATCH($AG116,兵法相关参数!$C$3:$AL$3,0)),INDEX(兵法相关参数!$C$12:$AL$15,AL$15,MATCH($AG116,兵法相关参数!$C$3:$AL$3,0))),0)</f>
        <v>0</v>
      </c>
      <c r="AM116" s="146">
        <f>IFERROR(AD116*IF($E116="将领",INDEX(兵法相关参数!$C$4:$AL$7,AM$15,MATCH($AB116,兵法相关参数!$C$3:$AL$3,0)),INDEX(兵法相关参数!$C$12:$AL$15,AM$15,MATCH($AB116,兵法相关参数!$C$3:$AL$3,0))),0)+IFERROR(AI116*IF($E116="将领",INDEX(兵法相关参数!$C$4:$AL$7,AM$15,MATCH($AG116,兵法相关参数!$C$3:$AL$3,0)),INDEX(兵法相关参数!$C$12:$AL$15,AM$15,MATCH($AG116,兵法相关参数!$C$3:$AL$3,0))),0)</f>
        <v>0</v>
      </c>
      <c r="AN116" s="146">
        <f>IFERROR(AE116*IF($E116="将领",INDEX(兵法相关参数!$C$4:$AL$7,AN$15,MATCH($AB116,兵法相关参数!$C$3:$AL$3,0)),INDEX(兵法相关参数!$C$12:$AL$15,AN$15,MATCH($AB116,兵法相关参数!$C$3:$AL$3,0))),0)+IFERROR(AJ116*IF($E116="将领",INDEX(兵法相关参数!$C$4:$AL$7,AN$15,MATCH($AG116,兵法相关参数!$C$3:$AL$3,0)),INDEX(兵法相关参数!$C$12:$AL$15,AN$15,MATCH($AG116,兵法相关参数!$C$3:$AL$3,0))),0)</f>
        <v>0</v>
      </c>
      <c r="AO116" s="146">
        <f>IFERROR(AF116*IF($E116="将领",INDEX(兵法相关参数!$C$4:$AL$7,AL$15,MATCH($AB116,兵法相关参数!$C$3:$AL$3,0)),INDEX(兵法相关参数!$C$12:$AL$15,AO$15,MATCH($AB116,兵法相关参数!$C$3:$AL$3,0))),0)+IFERROR(AK116*IF($E116="将领",INDEX(兵法相关参数!$C$4:$AL$7,AL$15,MATCH($AG116,兵法相关参数!$C$3:$AL$3,0)),INDEX(兵法相关参数!$C$12:$AL$15,AO$15,MATCH($AG116,兵法相关参数!$C$3:$AL$3,0))),0)</f>
        <v>0</v>
      </c>
      <c r="AP116" s="27"/>
      <c r="AQ116" s="154">
        <v>30109</v>
      </c>
      <c r="AR116" s="160">
        <f>IF(D116="直接伤害",1,0)</f>
        <v>0</v>
      </c>
      <c r="AS116" s="163" t="str">
        <f t="shared" si="23"/>
        <v>紫</v>
      </c>
      <c r="AT116" s="153">
        <f t="shared" si="24"/>
        <v>1</v>
      </c>
      <c r="AU116" s="39" t="str">
        <f>IF(IF(L116="","",AQ116&amp;AT116)=AU115,"",IF(MOD(COUNTIF($AQ$1:AQ116,AQ116),3)=1,"",IF(L116="","",AQ116&amp;AT116)))</f>
        <v/>
      </c>
      <c r="AV116" s="166" t="str">
        <f t="shared" si="28"/>
        <v/>
      </c>
      <c r="AW116" s="166" t="str">
        <f t="shared" si="29"/>
        <v/>
      </c>
      <c r="AX116" s="15" t="str">
        <f>IF(MOD(COUNTIF($AQ$1:AQ116,AQ116),3)=1,"",IF(M116="","",AT116+1))</f>
        <v/>
      </c>
      <c r="AY116" s="15" t="str">
        <f t="shared" si="25"/>
        <v/>
      </c>
      <c r="AZ116" s="166" t="str">
        <f t="shared" si="30"/>
        <v/>
      </c>
      <c r="BA116" s="166" t="str">
        <f t="shared" si="31"/>
        <v/>
      </c>
      <c r="BB116" s="15" t="str">
        <f>IF(MOD(COUNTIF($AQ$1:AQ116,AQ116),3)=1,"",IF(N116="","",AX116+1))</f>
        <v/>
      </c>
      <c r="BC116" s="15" t="str">
        <f t="shared" si="26"/>
        <v/>
      </c>
      <c r="BD116" s="166" t="str">
        <f t="shared" si="32"/>
        <v/>
      </c>
      <c r="BE116" s="166" t="str">
        <f t="shared" si="33"/>
        <v/>
      </c>
      <c r="BF116" s="15"/>
      <c r="BG116" s="15"/>
      <c r="BH116" s="170" t="str">
        <f t="shared" si="27"/>
        <v>自身与携带的士兵生命低于{0}%时，各自受到的伤害减少{1}%，持续{2}秒。</v>
      </c>
    </row>
    <row r="117" spans="1:60">
      <c r="A117" s="261"/>
      <c r="B117" s="259"/>
      <c r="C117" s="256"/>
      <c r="D117" s="256"/>
      <c r="E117" s="179" t="s">
        <v>22</v>
      </c>
      <c r="F117" s="141">
        <v>1</v>
      </c>
      <c r="G117" s="141">
        <v>1</v>
      </c>
      <c r="H117" s="141"/>
      <c r="I117" s="141"/>
      <c r="J117" s="255">
        <f>SUMPRODUCT(LARGE(AL117:AO117*F117:I117+AL118:AO118*F118:I118+AL120:AO120*F120:I120+AL121:AO121*F121:I121+AL123:AO123*F123:I123+AL124:AO124*F124:I124,1))</f>
        <v>1.6534397452039664</v>
      </c>
      <c r="K117" s="255">
        <f>INDEX($J$17:$J$200,MATCH(C116,$C$17:$C$200,0),1)</f>
        <v>3.6338311287091396</v>
      </c>
      <c r="L117" s="25">
        <v>0.5</v>
      </c>
      <c r="M117" s="25">
        <v>0.5</v>
      </c>
      <c r="N117" s="44">
        <v>40</v>
      </c>
      <c r="O117" s="81">
        <f>N117/(P117/(1-L117)*L117)*1.15</f>
        <v>2.1904761904761902</v>
      </c>
      <c r="P117" s="44">
        <f>MATCH($L117,INDEX(将领当前生命,,1),-1)</f>
        <v>21</v>
      </c>
      <c r="Q117" s="44">
        <f>MATCH($L117,INDEX(将领当前生命,,2),-1)</f>
        <v>22</v>
      </c>
      <c r="R117" s="44">
        <f>MATCH($L117,INDEX(将领当前生命,,3),-1)</f>
        <v>46</v>
      </c>
      <c r="S117" s="44">
        <f>MATCH($L117,INDEX(将领当前生命,,4),-1)</f>
        <v>46</v>
      </c>
      <c r="T117" s="10">
        <v>1</v>
      </c>
      <c r="U117" s="10">
        <v>1</v>
      </c>
      <c r="V117" s="24"/>
      <c r="W117" s="149">
        <f>(1-1/(($L117-P118)*$M117*持续效用(P117,$N117,1,"将领")/($N117/80)+1))*$U117*$O117</f>
        <v>0.34434338935554754</v>
      </c>
      <c r="X117" s="149">
        <f>(1-1/(($L117-Q118)*$M117*持续效用(Q117,$N117,2,"将领")/($N117/80)+1))*$U117*$O117</f>
        <v>0.38147728391570951</v>
      </c>
      <c r="Y117" s="149">
        <f>(1-1/(($L117-R118)*$M117*持续效用(R117,$N117,3,"将领")/($N117/80)+1))*$U117*$O117</f>
        <v>0.20265684585745322</v>
      </c>
      <c r="Z117" s="149">
        <f>(1-1/(($L117-S118)*$M117*持续效用(S117,$N117,4,"将领")/($N117/80)+1))*$U117*$O117</f>
        <v>0.20340174632978858</v>
      </c>
      <c r="AA117" s="22"/>
      <c r="AB117" s="44" t="s">
        <v>99</v>
      </c>
      <c r="AC117" s="92">
        <f>辅助效用(0,0,AC$15,"生存转换",标准系数,"指定将领",W117)</f>
        <v>1.0629604954694267</v>
      </c>
      <c r="AD117" s="92">
        <f>辅助效用(0,0,AD$15,"生存转换",标准系数,"指定将领",X117)</f>
        <v>1.383633367853635</v>
      </c>
      <c r="AE117" s="92">
        <f>辅助效用(0,0,AE$15,"生存转换",标准系数,"指定将领",Y117)</f>
        <v>0.3647823225434158</v>
      </c>
      <c r="AF117" s="92">
        <f>辅助效用(0,0,AF$15,"生存转换",标准系数,"指定将领",Z117)</f>
        <v>0.36612314339361945</v>
      </c>
      <c r="AG117" s="92" t="s">
        <v>51</v>
      </c>
      <c r="AH117" s="188">
        <f>IF($T117=0,0,持续效用(P117,$T117,AH$15,$E117))</f>
        <v>1.3229001311648912E-2</v>
      </c>
      <c r="AI117" s="188">
        <f>IF($T117=0,0,持续效用(Q117,$T117,AI$15,$E117))</f>
        <v>1.6268128124571134E-2</v>
      </c>
      <c r="AJ117" s="188">
        <f>IF($T117=0,0,持续效用(R117,$T117,AJ$15,$E117))</f>
        <v>9.3473594716972086E-3</v>
      </c>
      <c r="AK117" s="188">
        <f>IF($T117=0,0,持续效用(S117,$T117,AK$15,$E117))</f>
        <v>9.0197897465347909E-3</v>
      </c>
      <c r="AL117" s="146">
        <f>IFERROR(AC117*IF($E117="将领",INDEX(兵法相关参数!$C$4:$AL$7,AL$15,MATCH($AB117,兵法相关参数!$C$3:$AL$3,0)),INDEX(兵法相关参数!$C$12:$AL$15,AL$15,MATCH($AB117,兵法相关参数!$C$3:$AL$3,0))),0)+IFERROR(AH117*IF($E117="将领",INDEX(兵法相关参数!$C$4:$AL$7,AL$15,MATCH($AG117,兵法相关参数!$C$3:$AL$3,0)),INDEX(兵法相关参数!$C$12:$AL$15,AL$15,MATCH($AG117,兵法相关参数!$C$3:$AL$3,0))),0)</f>
        <v>1.2022707232876844</v>
      </c>
      <c r="AM117" s="146">
        <f>IFERROR(AD117*IF($E117="将领",INDEX(兵法相关参数!$C$4:$AL$7,AM$15,MATCH($AB117,兵法相关参数!$C$3:$AL$3,0)),INDEX(兵法相关参数!$C$12:$AL$15,AM$15,MATCH($AB117,兵法相关参数!$C$3:$AL$3,0))),0)+IFERROR(AI117*IF($E117="将领",INDEX(兵法相关参数!$C$4:$AL$7,AM$15,MATCH($AG117,兵法相关参数!$C$3:$AL$3,0)),INDEX(兵法相关参数!$C$12:$AL$15,AM$15,MATCH($AG117,兵法相关参数!$C$3:$AL$3,0))),0)</f>
        <v>1.4662452957552479</v>
      </c>
      <c r="AN117" s="146">
        <f>IFERROR(AE117*IF($E117="将领",INDEX(兵法相关参数!$C$4:$AL$7,AN$15,MATCH($AB117,兵法相关参数!$C$3:$AL$3,0)),INDEX(兵法相关参数!$C$12:$AL$15,AN$15,MATCH($AB117,兵法相关参数!$C$3:$AL$3,0))),0)+IFERROR(AJ117*IF($E117="将领",INDEX(兵法相关参数!$C$4:$AL$7,AN$15,MATCH($AG117,兵法相关参数!$C$3:$AL$3,0)),INDEX(兵法相关参数!$C$12:$AL$15,AN$15,MATCH($AG117,兵法相关参数!$C$3:$AL$3,0))),0)</f>
        <v>0.36003223386264915</v>
      </c>
      <c r="AO117" s="146">
        <f>IFERROR(AF117*IF($E117="将领",INDEX(兵法相关参数!$C$4:$AL$7,AL$15,MATCH($AB117,兵法相关参数!$C$3:$AL$3,0)),INDEX(兵法相关参数!$C$12:$AL$15,AO$15,MATCH($AB117,兵法相关参数!$C$3:$AL$3,0))),0)+IFERROR(AK117*IF($E117="将领",INDEX(兵法相关参数!$C$4:$AL$7,AL$15,MATCH($AG117,兵法相关参数!$C$3:$AL$3,0)),INDEX(兵法相关参数!$C$12:$AL$15,AO$15,MATCH($AG117,兵法相关参数!$C$3:$AL$3,0))),0)</f>
        <v>0.40964353956925031</v>
      </c>
      <c r="AP117" s="42"/>
      <c r="AQ117" s="151">
        <f t="shared" ref="AQ117:AR124" si="36">AQ116</f>
        <v>30109</v>
      </c>
      <c r="AR117" s="161">
        <f t="shared" si="36"/>
        <v>0</v>
      </c>
      <c r="AS117" s="163" t="str">
        <f t="shared" si="23"/>
        <v>紫</v>
      </c>
      <c r="AT117" s="153">
        <f t="shared" si="24"/>
        <v>1</v>
      </c>
      <c r="AU117" s="39" t="str">
        <f>IF(IF(L117="","",AQ117&amp;AT117)=AU116,"",IF(MOD(COUNTIF($AQ$1:AQ117,AQ117),3)=1,"",IF(L117="","",AQ117&amp;AT117)))</f>
        <v>301091</v>
      </c>
      <c r="AV117" s="166">
        <f t="shared" si="28"/>
        <v>0.5</v>
      </c>
      <c r="AW117" s="166">
        <f t="shared" si="29"/>
        <v>0</v>
      </c>
      <c r="AX117" s="15">
        <f>IF(MOD(COUNTIF($AQ$1:AQ117,AQ117),3)=1,"",IF(M117="","",AT117+1))</f>
        <v>2</v>
      </c>
      <c r="AY117" s="15" t="str">
        <f t="shared" si="25"/>
        <v>301092</v>
      </c>
      <c r="AZ117" s="166">
        <f t="shared" si="30"/>
        <v>9.4E-2</v>
      </c>
      <c r="BA117" s="166">
        <f t="shared" si="31"/>
        <v>1.2E-2</v>
      </c>
      <c r="BB117" s="15">
        <f>IF(MOD(COUNTIF($AQ$1:AQ117,AQ117),3)=1,"",IF(N117="","",AX117+1))</f>
        <v>3</v>
      </c>
      <c r="BC117" s="15" t="str">
        <f t="shared" si="26"/>
        <v>301093</v>
      </c>
      <c r="BD117" s="166">
        <f t="shared" si="32"/>
        <v>40</v>
      </c>
      <c r="BE117" s="166">
        <f t="shared" si="33"/>
        <v>0</v>
      </c>
      <c r="BF117" s="15"/>
      <c r="BG117" s="15"/>
      <c r="BH117" s="170" t="str">
        <f t="shared" si="27"/>
        <v>自身与携带的士兵生命低于{0}%时，各自受到的伤害减少{1}%，持续{2}秒。</v>
      </c>
    </row>
    <row r="118" spans="1:60">
      <c r="A118" s="261"/>
      <c r="B118" s="259"/>
      <c r="C118" s="256"/>
      <c r="D118" s="257"/>
      <c r="E118" s="179"/>
      <c r="F118" s="141"/>
      <c r="G118" s="141"/>
      <c r="H118" s="141"/>
      <c r="I118" s="141"/>
      <c r="J118" s="256"/>
      <c r="K118" s="256"/>
      <c r="L118" s="182"/>
      <c r="M118" s="179"/>
      <c r="N118" s="179"/>
      <c r="O118" s="182" t="s">
        <v>619</v>
      </c>
      <c r="P118" s="182">
        <f>IFERROR(INDEX(将领当前生命,P117+$N$117,1),0)</f>
        <v>9.2690671408216296E-2</v>
      </c>
      <c r="Q118" s="182">
        <f>IFERROR(INDEX(将领当前生命,Q117+$N$117,2),0)</f>
        <v>1.5018924022833268E-2</v>
      </c>
      <c r="R118" s="182">
        <f>IFERROR(INDEX(将领当前生命,R117+$N$117,3),0)</f>
        <v>7.2087737170020205E-2</v>
      </c>
      <c r="S118" s="182">
        <f>IFERROR(INDEX(将领当前生命,S117+$N$117,4),0)</f>
        <v>7.2087737170020205E-2</v>
      </c>
      <c r="T118" s="179"/>
      <c r="U118" s="179"/>
      <c r="V118" s="179"/>
      <c r="W118" s="23"/>
      <c r="X118" s="23"/>
      <c r="Y118" s="23"/>
      <c r="Z118" s="23"/>
      <c r="AA118" s="179"/>
      <c r="AB118" s="44"/>
      <c r="AC118" s="92"/>
      <c r="AD118" s="92"/>
      <c r="AE118" s="92"/>
      <c r="AF118" s="92"/>
      <c r="AG118" s="92"/>
      <c r="AH118" s="188"/>
      <c r="AI118" s="188"/>
      <c r="AJ118" s="188"/>
      <c r="AK118" s="188"/>
      <c r="AL118" s="146">
        <f>IFERROR(AC118*IF($E118="将领",INDEX(兵法相关参数!$C$4:$AL$7,AL$15,MATCH($AB118,兵法相关参数!$C$3:$AL$3,0)),INDEX(兵法相关参数!$C$12:$AL$15,AL$15,MATCH($AB118,兵法相关参数!$C$3:$AL$3,0))),0)+IFERROR(AH118*IF($E118="将领",INDEX(兵法相关参数!$C$4:$AL$7,AL$15,MATCH($AG118,兵法相关参数!$C$3:$AL$3,0)),INDEX(兵法相关参数!$C$12:$AL$15,AL$15,MATCH($AG118,兵法相关参数!$C$3:$AL$3,0))),0)</f>
        <v>0</v>
      </c>
      <c r="AM118" s="146">
        <f>IFERROR(AD118*IF($E118="将领",INDEX(兵法相关参数!$C$4:$AL$7,AM$15,MATCH($AB118,兵法相关参数!$C$3:$AL$3,0)),INDEX(兵法相关参数!$C$12:$AL$15,AM$15,MATCH($AB118,兵法相关参数!$C$3:$AL$3,0))),0)+IFERROR(AI118*IF($E118="将领",INDEX(兵法相关参数!$C$4:$AL$7,AM$15,MATCH($AG118,兵法相关参数!$C$3:$AL$3,0)),INDEX(兵法相关参数!$C$12:$AL$15,AM$15,MATCH($AG118,兵法相关参数!$C$3:$AL$3,0))),0)</f>
        <v>0</v>
      </c>
      <c r="AN118" s="146">
        <f>IFERROR(AE118*IF($E118="将领",INDEX(兵法相关参数!$C$4:$AL$7,AN$15,MATCH($AB118,兵法相关参数!$C$3:$AL$3,0)),INDEX(兵法相关参数!$C$12:$AL$15,AN$15,MATCH($AB118,兵法相关参数!$C$3:$AL$3,0))),0)+IFERROR(AJ118*IF($E118="将领",INDEX(兵法相关参数!$C$4:$AL$7,AN$15,MATCH($AG118,兵法相关参数!$C$3:$AL$3,0)),INDEX(兵法相关参数!$C$12:$AL$15,AN$15,MATCH($AG118,兵法相关参数!$C$3:$AL$3,0))),0)</f>
        <v>0</v>
      </c>
      <c r="AO118" s="146">
        <f>IFERROR(AF118*IF($E118="将领",INDEX(兵法相关参数!$C$4:$AL$7,AL$15,MATCH($AB118,兵法相关参数!$C$3:$AL$3,0)),INDEX(兵法相关参数!$C$12:$AL$15,AO$15,MATCH($AB118,兵法相关参数!$C$3:$AL$3,0))),0)+IFERROR(AK118*IF($E118="将领",INDEX(兵法相关参数!$C$4:$AL$7,AL$15,MATCH($AG118,兵法相关参数!$C$3:$AL$3,0)),INDEX(兵法相关参数!$C$12:$AL$15,AO$15,MATCH($AG118,兵法相关参数!$C$3:$AL$3,0))),0)</f>
        <v>0</v>
      </c>
      <c r="AP118" s="27"/>
      <c r="AQ118" s="151">
        <f t="shared" si="36"/>
        <v>30109</v>
      </c>
      <c r="AR118" s="162">
        <f t="shared" si="36"/>
        <v>0</v>
      </c>
      <c r="AS118" s="163" t="str">
        <f t="shared" si="23"/>
        <v>紫</v>
      </c>
      <c r="AT118" s="153">
        <f t="shared" si="24"/>
        <v>1</v>
      </c>
      <c r="AU118" s="39" t="str">
        <f>IF(IF(L118="","",AQ118&amp;AT118)=AU117,"",IF(MOD(COUNTIF($AQ$1:AQ118,AQ118),3)=1,"",IF(L118="","",AQ118&amp;AT118)))</f>
        <v/>
      </c>
      <c r="AV118" s="166" t="str">
        <f t="shared" si="28"/>
        <v/>
      </c>
      <c r="AW118" s="166" t="str">
        <f t="shared" si="29"/>
        <v/>
      </c>
      <c r="AX118" s="15" t="str">
        <f>IF(MOD(COUNTIF($AQ$1:AQ118,AQ118),3)=1,"",IF(M118="","",AT118+1))</f>
        <v/>
      </c>
      <c r="AY118" s="15" t="str">
        <f t="shared" si="25"/>
        <v/>
      </c>
      <c r="AZ118" s="166" t="str">
        <f t="shared" si="30"/>
        <v/>
      </c>
      <c r="BA118" s="166" t="str">
        <f t="shared" si="31"/>
        <v/>
      </c>
      <c r="BB118" s="15" t="str">
        <f>IF(MOD(COUNTIF($AQ$1:AQ118,AQ118),3)=1,"",IF(N118="","",AX118+1))</f>
        <v/>
      </c>
      <c r="BC118" s="15" t="str">
        <f t="shared" si="26"/>
        <v/>
      </c>
      <c r="BD118" s="166" t="str">
        <f t="shared" si="32"/>
        <v/>
      </c>
      <c r="BE118" s="166" t="str">
        <f t="shared" si="33"/>
        <v/>
      </c>
      <c r="BF118" s="15"/>
      <c r="BG118" s="15"/>
      <c r="BH118" s="170" t="str">
        <f t="shared" si="27"/>
        <v>自身与携带的士兵生命低于{0}%时，各自受到的伤害减少{1}%，持续{2}秒。</v>
      </c>
    </row>
    <row r="119" spans="1:60">
      <c r="A119" s="261"/>
      <c r="B119" s="259"/>
      <c r="C119" s="256"/>
      <c r="D119" s="255" t="s">
        <v>844</v>
      </c>
      <c r="E119" s="11"/>
      <c r="F119" s="11"/>
      <c r="G119" s="11"/>
      <c r="H119" s="11"/>
      <c r="I119" s="11"/>
      <c r="J119" s="256"/>
      <c r="K119" s="256"/>
      <c r="L119" s="184" t="s">
        <v>771</v>
      </c>
      <c r="M119" s="184" t="s">
        <v>62</v>
      </c>
      <c r="N119" s="184" t="s">
        <v>771</v>
      </c>
      <c r="O119" s="183" t="s">
        <v>52</v>
      </c>
      <c r="P119" s="3" t="s">
        <v>472</v>
      </c>
      <c r="Q119" s="3" t="s">
        <v>473</v>
      </c>
      <c r="R119" s="3" t="s">
        <v>474</v>
      </c>
      <c r="S119" s="3" t="s">
        <v>475</v>
      </c>
      <c r="T119" s="11" t="s">
        <v>60</v>
      </c>
      <c r="U119" s="11" t="s">
        <v>61</v>
      </c>
      <c r="V119" s="184"/>
      <c r="W119" s="3" t="s">
        <v>223</v>
      </c>
      <c r="X119" s="3" t="s">
        <v>224</v>
      </c>
      <c r="Y119" s="3" t="s">
        <v>225</v>
      </c>
      <c r="Z119" s="3" t="s">
        <v>226</v>
      </c>
      <c r="AA119" s="1"/>
      <c r="AB119" s="15"/>
      <c r="AC119" s="187" t="s">
        <v>227</v>
      </c>
      <c r="AD119" s="187" t="s">
        <v>228</v>
      </c>
      <c r="AE119" s="187" t="s">
        <v>229</v>
      </c>
      <c r="AF119" s="187" t="s">
        <v>230</v>
      </c>
      <c r="AG119" s="96"/>
      <c r="AH119" s="187" t="s">
        <v>227</v>
      </c>
      <c r="AI119" s="187" t="s">
        <v>228</v>
      </c>
      <c r="AJ119" s="187" t="s">
        <v>229</v>
      </c>
      <c r="AK119" s="187" t="s">
        <v>230</v>
      </c>
      <c r="AL119" s="146">
        <f>IFERROR(AC119*IF($E119="将领",INDEX(兵法相关参数!$C$4:$AL$7,AL$15,MATCH($AB119,兵法相关参数!$C$3:$AL$3,0)),INDEX(兵法相关参数!$C$12:$AL$15,AL$15,MATCH($AB119,兵法相关参数!$C$3:$AL$3,0))),0)+IFERROR(AH119*IF($E119="将领",INDEX(兵法相关参数!$C$4:$AL$7,AL$15,MATCH($AG119,兵法相关参数!$C$3:$AL$3,0)),INDEX(兵法相关参数!$C$12:$AL$15,AL$15,MATCH($AG119,兵法相关参数!$C$3:$AL$3,0))),0)</f>
        <v>0</v>
      </c>
      <c r="AM119" s="146">
        <f>IFERROR(AD119*IF($E119="将领",INDEX(兵法相关参数!$C$4:$AL$7,AM$15,MATCH($AB119,兵法相关参数!$C$3:$AL$3,0)),INDEX(兵法相关参数!$C$12:$AL$15,AM$15,MATCH($AB119,兵法相关参数!$C$3:$AL$3,0))),0)+IFERROR(AI119*IF($E119="将领",INDEX(兵法相关参数!$C$4:$AL$7,AM$15,MATCH($AG119,兵法相关参数!$C$3:$AL$3,0)),INDEX(兵法相关参数!$C$12:$AL$15,AM$15,MATCH($AG119,兵法相关参数!$C$3:$AL$3,0))),0)</f>
        <v>0</v>
      </c>
      <c r="AN119" s="146">
        <f>IFERROR(AE119*IF($E119="将领",INDEX(兵法相关参数!$C$4:$AL$7,AN$15,MATCH($AB119,兵法相关参数!$C$3:$AL$3,0)),INDEX(兵法相关参数!$C$12:$AL$15,AN$15,MATCH($AB119,兵法相关参数!$C$3:$AL$3,0))),0)+IFERROR(AJ119*IF($E119="将领",INDEX(兵法相关参数!$C$4:$AL$7,AN$15,MATCH($AG119,兵法相关参数!$C$3:$AL$3,0)),INDEX(兵法相关参数!$C$12:$AL$15,AN$15,MATCH($AG119,兵法相关参数!$C$3:$AL$3,0))),0)</f>
        <v>0</v>
      </c>
      <c r="AO119" s="146">
        <f>IFERROR(AF119*IF($E119="将领",INDEX(兵法相关参数!$C$4:$AL$7,AL$15,MATCH($AB119,兵法相关参数!$C$3:$AL$3,0)),INDEX(兵法相关参数!$C$12:$AL$15,AO$15,MATCH($AB119,兵法相关参数!$C$3:$AL$3,0))),0)+IFERROR(AK119*IF($E119="将领",INDEX(兵法相关参数!$C$4:$AL$7,AL$15,MATCH($AG119,兵法相关参数!$C$3:$AL$3,0)),INDEX(兵法相关参数!$C$12:$AL$15,AO$15,MATCH($AG119,兵法相关参数!$C$3:$AL$3,0))),0)</f>
        <v>0</v>
      </c>
      <c r="AP119" s="27"/>
      <c r="AQ119" s="151">
        <f t="shared" si="36"/>
        <v>30109</v>
      </c>
      <c r="AR119" s="160">
        <f>IF(D119="直接伤害",1,0)</f>
        <v>0</v>
      </c>
      <c r="AS119" s="163" t="str">
        <f t="shared" si="23"/>
        <v>紫</v>
      </c>
      <c r="AT119" s="153">
        <f t="shared" si="24"/>
        <v>4</v>
      </c>
      <c r="AU119" s="39" t="str">
        <f>IF(IF(L119="","",AQ119&amp;AT119)=AU118,"",IF(MOD(COUNTIF($AQ$1:AQ119,AQ119),3)=1,"",IF(L119="","",AQ119&amp;AT119)))</f>
        <v/>
      </c>
      <c r="AV119" s="166" t="str">
        <f t="shared" si="28"/>
        <v/>
      </c>
      <c r="AW119" s="166" t="str">
        <f t="shared" si="29"/>
        <v/>
      </c>
      <c r="AX119" s="15" t="str">
        <f>IF(MOD(COUNTIF($AQ$1:AQ119,AQ119),3)=1,"",IF(M119="","",AT119+1))</f>
        <v/>
      </c>
      <c r="AY119" s="15" t="str">
        <f t="shared" si="25"/>
        <v/>
      </c>
      <c r="AZ119" s="166" t="str">
        <f t="shared" si="30"/>
        <v/>
      </c>
      <c r="BA119" s="166" t="str">
        <f t="shared" si="31"/>
        <v/>
      </c>
      <c r="BB119" s="15" t="str">
        <f>IF(MOD(COUNTIF($AQ$1:AQ119,AQ119),3)=1,"",IF(N119="","",AX119+1))</f>
        <v/>
      </c>
      <c r="BC119" s="15" t="str">
        <f t="shared" si="26"/>
        <v/>
      </c>
      <c r="BD119" s="166" t="str">
        <f t="shared" si="32"/>
        <v/>
      </c>
      <c r="BE119" s="166" t="str">
        <f t="shared" si="33"/>
        <v/>
      </c>
      <c r="BF119" s="15"/>
      <c r="BG119" s="15"/>
      <c r="BH119" s="170" t="str">
        <f t="shared" si="27"/>
        <v>自身与携带的士兵生命低于{0}%时，各自受到的伤害减少{1}%，持续{2}秒。</v>
      </c>
    </row>
    <row r="120" spans="1:60">
      <c r="A120" s="261"/>
      <c r="B120" s="259"/>
      <c r="C120" s="256"/>
      <c r="D120" s="256"/>
      <c r="E120" s="179" t="s">
        <v>22</v>
      </c>
      <c r="F120" s="141">
        <v>1</v>
      </c>
      <c r="G120" s="141">
        <v>1</v>
      </c>
      <c r="H120" s="141"/>
      <c r="I120" s="141"/>
      <c r="J120" s="256"/>
      <c r="K120" s="256"/>
      <c r="L120" s="25">
        <v>0.3</v>
      </c>
      <c r="M120" s="25">
        <v>0.3</v>
      </c>
      <c r="N120" s="44">
        <v>10</v>
      </c>
      <c r="O120" s="81">
        <f>N120/(P120/(1-L120)*L120)/1.25</f>
        <v>1.037037037037037</v>
      </c>
      <c r="P120" s="44">
        <f>MATCH($L120,INDEX(士兵当前生命,,1),-1)</f>
        <v>18</v>
      </c>
      <c r="Q120" s="44">
        <f>MATCH($L120,INDEX(士兵当前生命,,2),-1)</f>
        <v>45</v>
      </c>
      <c r="R120" s="44">
        <f>MATCH($L120,INDEX(士兵当前生命,,3),-1)</f>
        <v>58</v>
      </c>
      <c r="S120" s="44">
        <f>MATCH($L120,INDEX(士兵当前生命,,4),-1)</f>
        <v>46</v>
      </c>
      <c r="T120" s="10">
        <v>1</v>
      </c>
      <c r="U120" s="10">
        <v>1</v>
      </c>
      <c r="V120" s="24"/>
      <c r="W120" s="149">
        <f>(1-1/(($L120-P121)*$M120*持续效用(P120,$N120,1,"士兵")/($N120/80)+1))*$U120*$O120</f>
        <v>8.8186194770229126E-2</v>
      </c>
      <c r="X120" s="149">
        <f>(1-1/(($L120-Q121)*$M120*持续效用(Q120,$N120,2,"士兵")/($N120/80)+1))*$U120*$O120</f>
        <v>2.9459250352314441E-2</v>
      </c>
      <c r="Y120" s="149">
        <f>(1-1/(($L120-R121)*$M120*持续效用(R120,$N120,3,"士兵")/($N120/80)+1))*$U120*$O120</f>
        <v>4.9967017651656474E-2</v>
      </c>
      <c r="Z120" s="149">
        <f>(1-1/(($L120-S121)*$M120*持续效用(S120,$N120,4,"士兵")/($N120/80)+1))*$U120*$O120</f>
        <v>5.4055426282382059E-2</v>
      </c>
      <c r="AA120" s="22"/>
      <c r="AB120" s="44" t="s">
        <v>243</v>
      </c>
      <c r="AC120" s="92">
        <f>辅助效用(0,0,AC$15,"生存转换",标准系数,"指定士兵",W120)</f>
        <v>0.44061742783564006</v>
      </c>
      <c r="AD120" s="92">
        <f>辅助效用(0,0,AD$15,"生存转换",标准系数,"指定士兵",X120)</f>
        <v>0.10363528599941402</v>
      </c>
      <c r="AE120" s="92">
        <f>辅助效用(0,0,AE$15,"生存转换",标准系数,"指定士兵",Y120)</f>
        <v>5.4807572486660697E-2</v>
      </c>
      <c r="AF120" s="92">
        <f>辅助效用(0,0,AF$15,"生存转换",标准系数,"指定士兵",Z120)</f>
        <v>7.4470809403580696E-2</v>
      </c>
      <c r="AG120" s="92" t="s">
        <v>51</v>
      </c>
      <c r="AH120" s="188">
        <f>IF($T120=0,0,持续效用(P120,$T120,AH$15,$E120))</f>
        <v>1.3804612481104876E-2</v>
      </c>
      <c r="AI120" s="188">
        <f>IF($T120=0,0,持续效用(Q120,$T120,AI$15,$E120))</f>
        <v>9.5143636660367792E-3</v>
      </c>
      <c r="AJ120" s="188">
        <f>IF($T120=0,0,持续效用(R120,$T120,AJ$15,$E120))</f>
        <v>7.3185583906597261E-3</v>
      </c>
      <c r="AK120" s="188">
        <f>IF($T120=0,0,持续效用(S120,$T120,AK$15,$E120))</f>
        <v>9.0197897465347909E-3</v>
      </c>
      <c r="AL120" s="146">
        <f>IFERROR(AC120*IF($E120="将领",INDEX(兵法相关参数!$C$4:$AL$7,AL$15,MATCH($AB120,兵法相关参数!$C$3:$AL$3,0)),INDEX(兵法相关参数!$C$12:$AL$15,AL$15,MATCH($AB120,兵法相关参数!$C$3:$AL$3,0))),0)+IFERROR(AH120*IF($E120="将领",INDEX(兵法相关参数!$C$4:$AL$7,AL$15,MATCH($AG120,兵法相关参数!$C$3:$AL$3,0)),INDEX(兵法相关参数!$C$12:$AL$15,AL$15,MATCH($AG120,兵法相关参数!$C$3:$AL$3,0))),0)</f>
        <v>0.45116902191628205</v>
      </c>
      <c r="AM120" s="146">
        <f>IFERROR(AD120*IF($E120="将领",INDEX(兵法相关参数!$C$4:$AL$7,AM$15,MATCH($AB120,兵法相关参数!$C$3:$AL$3,0)),INDEX(兵法相关参数!$C$12:$AL$15,AM$15,MATCH($AB120,兵法相关参数!$C$3:$AL$3,0))),0)+IFERROR(AI120*IF($E120="将领",INDEX(兵法相关参数!$C$4:$AL$7,AM$15,MATCH($AG120,兵法相关参数!$C$3:$AL$3,0)),INDEX(兵法相关参数!$C$12:$AL$15,AM$15,MATCH($AG120,兵法相关参数!$C$3:$AL$3,0))),0)</f>
        <v>9.8935412937558018E-2</v>
      </c>
      <c r="AN120" s="146">
        <f>IFERROR(AE120*IF($E120="将领",INDEX(兵法相关参数!$C$4:$AL$7,AN$15,MATCH($AB120,兵法相关参数!$C$3:$AL$3,0)),INDEX(兵法相关参数!$C$12:$AL$15,AN$15,MATCH($AB120,兵法相关参数!$C$3:$AL$3,0))),0)+IFERROR(AJ120*IF($E120="将领",INDEX(兵法相关参数!$C$4:$AL$7,AN$15,MATCH($AG120,兵法相关参数!$C$3:$AL$3,0)),INDEX(兵法相关参数!$C$12:$AL$15,AN$15,MATCH($AG120,兵法相关参数!$C$3:$AL$3,0))),0)</f>
        <v>5.0773904110108931E-2</v>
      </c>
      <c r="AO120" s="146">
        <f>IFERROR(AF120*IF($E120="将领",INDEX(兵法相关参数!$C$4:$AL$7,AL$15,MATCH($AB120,兵法相关参数!$C$3:$AL$3,0)),INDEX(兵法相关参数!$C$12:$AL$15,AO$15,MATCH($AB120,兵法相关参数!$C$3:$AL$3,0))),0)+IFERROR(AK120*IF($E120="将领",INDEX(兵法相关参数!$C$4:$AL$7,AL$15,MATCH($AG120,兵法相关参数!$C$3:$AL$3,0)),INDEX(兵法相关参数!$C$12:$AL$15,AO$15,MATCH($AG120,兵法相关参数!$C$3:$AL$3,0))),0)</f>
        <v>6.9567575884891444E-2</v>
      </c>
      <c r="AP120" s="42"/>
      <c r="AQ120" s="151">
        <f t="shared" si="36"/>
        <v>30109</v>
      </c>
      <c r="AR120" s="161">
        <f t="shared" si="36"/>
        <v>0</v>
      </c>
      <c r="AS120" s="163" t="str">
        <f t="shared" si="23"/>
        <v>紫</v>
      </c>
      <c r="AT120" s="153">
        <f t="shared" si="24"/>
        <v>4</v>
      </c>
      <c r="AU120" s="39" t="str">
        <f>IF(IF(L120="","",AQ120&amp;AT120)=AU119,"",IF(MOD(COUNTIF($AQ$1:AQ120,AQ120),3)=1,"",IF(L120="","",AQ120&amp;AT120)))</f>
        <v>301094</v>
      </c>
      <c r="AV120" s="166">
        <f t="shared" si="28"/>
        <v>0.3</v>
      </c>
      <c r="AW120" s="166" t="e">
        <f t="shared" si="29"/>
        <v>#VALUE!</v>
      </c>
      <c r="AX120" s="15">
        <f>IF(MOD(COUNTIF($AQ$1:AQ120,AQ120),3)=1,"",IF(M120="","",AT120+1))</f>
        <v>5</v>
      </c>
      <c r="AY120" s="15" t="str">
        <f t="shared" si="25"/>
        <v>301095</v>
      </c>
      <c r="AZ120" s="166" t="e">
        <f t="shared" si="30"/>
        <v>#VALUE!</v>
      </c>
      <c r="BA120" s="166" t="e">
        <f t="shared" si="31"/>
        <v>#VALUE!</v>
      </c>
      <c r="BB120" s="15">
        <f>IF(MOD(COUNTIF($AQ$1:AQ120,AQ120),3)=1,"",IF(N120="","",AX120+1))</f>
        <v>6</v>
      </c>
      <c r="BC120" s="15" t="str">
        <f t="shared" si="26"/>
        <v>301096</v>
      </c>
      <c r="BD120" s="166">
        <f t="shared" si="32"/>
        <v>10</v>
      </c>
      <c r="BE120" s="166" t="e">
        <f t="shared" si="33"/>
        <v>#VALUE!</v>
      </c>
      <c r="BF120" s="15"/>
      <c r="BG120" s="15"/>
      <c r="BH120" s="170" t="str">
        <f t="shared" si="27"/>
        <v>自身与携带的士兵生命低于{0}%时，各自受到的伤害减少{1}%，持续{2}秒。</v>
      </c>
    </row>
    <row r="121" spans="1:60">
      <c r="A121" s="261"/>
      <c r="B121" s="259"/>
      <c r="C121" s="256"/>
      <c r="D121" s="257"/>
      <c r="E121" s="179"/>
      <c r="F121" s="141"/>
      <c r="G121" s="141"/>
      <c r="H121" s="141"/>
      <c r="I121" s="141"/>
      <c r="J121" s="256"/>
      <c r="K121" s="256"/>
      <c r="L121" s="182"/>
      <c r="M121" s="179"/>
      <c r="N121" s="179"/>
      <c r="O121" s="182" t="s">
        <v>619</v>
      </c>
      <c r="P121" s="182">
        <f>IFERROR(INDEX(士兵当前生命,P120+$N$117,1),0)</f>
        <v>0</v>
      </c>
      <c r="Q121" s="182">
        <f>IFERROR(INDEX(士兵当前生命,Q120+$N$117,2),0)</f>
        <v>0.16138830558998815</v>
      </c>
      <c r="R121" s="182">
        <f>IFERROR(INDEX(士兵当前生命,R120+$N$117,3),0)</f>
        <v>0</v>
      </c>
      <c r="S121" s="182">
        <f>IFERROR(INDEX(士兵当前生命,S120+$N$117,4),0)</f>
        <v>2.1086048561094139E-2</v>
      </c>
      <c r="T121" s="179"/>
      <c r="U121" s="179"/>
      <c r="V121" s="179"/>
      <c r="W121" s="23"/>
      <c r="X121" s="23"/>
      <c r="Y121" s="23"/>
      <c r="Z121" s="23"/>
      <c r="AA121" s="179"/>
      <c r="AB121" s="44"/>
      <c r="AC121" s="92"/>
      <c r="AD121" s="92"/>
      <c r="AE121" s="92"/>
      <c r="AF121" s="92"/>
      <c r="AG121" s="92"/>
      <c r="AH121" s="188"/>
      <c r="AI121" s="188"/>
      <c r="AJ121" s="188"/>
      <c r="AK121" s="188"/>
      <c r="AL121" s="146">
        <f>IFERROR(AC121*IF($E121="将领",INDEX(兵法相关参数!$C$4:$AL$7,AL$15,MATCH($AB121,兵法相关参数!$C$3:$AL$3,0)),INDEX(兵法相关参数!$C$12:$AL$15,AL$15,MATCH($AB121,兵法相关参数!$C$3:$AL$3,0))),0)+IFERROR(AH121*IF($E121="将领",INDEX(兵法相关参数!$C$4:$AL$7,AL$15,MATCH($AG121,兵法相关参数!$C$3:$AL$3,0)),INDEX(兵法相关参数!$C$12:$AL$15,AL$15,MATCH($AG121,兵法相关参数!$C$3:$AL$3,0))),0)</f>
        <v>0</v>
      </c>
      <c r="AM121" s="146">
        <f>IFERROR(AD121*IF($E121="将领",INDEX(兵法相关参数!$C$4:$AL$7,AM$15,MATCH($AB121,兵法相关参数!$C$3:$AL$3,0)),INDEX(兵法相关参数!$C$12:$AL$15,AM$15,MATCH($AB121,兵法相关参数!$C$3:$AL$3,0))),0)+IFERROR(AI121*IF($E121="将领",INDEX(兵法相关参数!$C$4:$AL$7,AM$15,MATCH($AG121,兵法相关参数!$C$3:$AL$3,0)),INDEX(兵法相关参数!$C$12:$AL$15,AM$15,MATCH($AG121,兵法相关参数!$C$3:$AL$3,0))),0)</f>
        <v>0</v>
      </c>
      <c r="AN121" s="146">
        <f>IFERROR(AE121*IF($E121="将领",INDEX(兵法相关参数!$C$4:$AL$7,AN$15,MATCH($AB121,兵法相关参数!$C$3:$AL$3,0)),INDEX(兵法相关参数!$C$12:$AL$15,AN$15,MATCH($AB121,兵法相关参数!$C$3:$AL$3,0))),0)+IFERROR(AJ121*IF($E121="将领",INDEX(兵法相关参数!$C$4:$AL$7,AN$15,MATCH($AG121,兵法相关参数!$C$3:$AL$3,0)),INDEX(兵法相关参数!$C$12:$AL$15,AN$15,MATCH($AG121,兵法相关参数!$C$3:$AL$3,0))),0)</f>
        <v>0</v>
      </c>
      <c r="AO121" s="146">
        <f>IFERROR(AF121*IF($E121="将领",INDEX(兵法相关参数!$C$4:$AL$7,AL$15,MATCH($AB121,兵法相关参数!$C$3:$AL$3,0)),INDEX(兵法相关参数!$C$12:$AL$15,AO$15,MATCH($AB121,兵法相关参数!$C$3:$AL$3,0))),0)+IFERROR(AK121*IF($E121="将领",INDEX(兵法相关参数!$C$4:$AL$7,AL$15,MATCH($AG121,兵法相关参数!$C$3:$AL$3,0)),INDEX(兵法相关参数!$C$12:$AL$15,AO$15,MATCH($AG121,兵法相关参数!$C$3:$AL$3,0))),0)</f>
        <v>0</v>
      </c>
      <c r="AP121" s="27"/>
      <c r="AQ121" s="151">
        <f t="shared" si="36"/>
        <v>30109</v>
      </c>
      <c r="AR121" s="162">
        <f t="shared" si="36"/>
        <v>0</v>
      </c>
      <c r="AS121" s="163" t="str">
        <f t="shared" si="23"/>
        <v>紫</v>
      </c>
      <c r="AT121" s="153">
        <f t="shared" si="24"/>
        <v>4</v>
      </c>
      <c r="AU121" s="39" t="str">
        <f>IF(IF(L121="","",AQ121&amp;AT121)=AU120,"",IF(MOD(COUNTIF($AQ$1:AQ121,AQ121),3)=1,"",IF(L121="","",AQ121&amp;AT121)))</f>
        <v/>
      </c>
      <c r="AV121" s="166" t="str">
        <f t="shared" si="28"/>
        <v/>
      </c>
      <c r="AW121" s="166" t="str">
        <f t="shared" si="29"/>
        <v/>
      </c>
      <c r="AX121" s="15" t="str">
        <f>IF(MOD(COUNTIF($AQ$1:AQ121,AQ121),3)=1,"",IF(M121="","",AT121+1))</f>
        <v/>
      </c>
      <c r="AY121" s="15" t="str">
        <f t="shared" si="25"/>
        <v/>
      </c>
      <c r="AZ121" s="166" t="str">
        <f t="shared" si="30"/>
        <v/>
      </c>
      <c r="BA121" s="166" t="str">
        <f t="shared" si="31"/>
        <v/>
      </c>
      <c r="BB121" s="15" t="str">
        <f>IF(MOD(COUNTIF($AQ$1:AQ121,AQ121),3)=1,"",IF(N121="","",AX121+1))</f>
        <v/>
      </c>
      <c r="BC121" s="15" t="str">
        <f t="shared" si="26"/>
        <v/>
      </c>
      <c r="BD121" s="166" t="str">
        <f t="shared" si="32"/>
        <v/>
      </c>
      <c r="BE121" s="166" t="str">
        <f t="shared" si="33"/>
        <v/>
      </c>
      <c r="BF121" s="15"/>
      <c r="BG121" s="15"/>
      <c r="BH121" s="170" t="str">
        <f t="shared" si="27"/>
        <v>自身与携带的士兵生命低于{0}%时，各自受到的伤害减少{1}%，持续{2}秒。</v>
      </c>
    </row>
    <row r="122" spans="1:60">
      <c r="A122" s="261"/>
      <c r="B122" s="259"/>
      <c r="C122" s="256"/>
      <c r="D122" s="255"/>
      <c r="E122" s="179"/>
      <c r="F122" s="179"/>
      <c r="G122" s="179"/>
      <c r="H122" s="179"/>
      <c r="I122" s="179"/>
      <c r="J122" s="256"/>
      <c r="K122" s="256"/>
      <c r="L122" s="182"/>
      <c r="M122" s="179"/>
      <c r="N122" s="179"/>
      <c r="O122" s="182"/>
      <c r="P122" s="179"/>
      <c r="Q122" s="179"/>
      <c r="R122" s="179"/>
      <c r="S122" s="179"/>
      <c r="T122" s="179"/>
      <c r="U122" s="179"/>
      <c r="V122" s="179"/>
      <c r="W122" s="179"/>
      <c r="X122" s="179"/>
      <c r="Y122" s="179"/>
      <c r="Z122" s="179"/>
      <c r="AA122" s="179"/>
      <c r="AB122" s="44"/>
      <c r="AC122" s="189"/>
      <c r="AD122" s="189"/>
      <c r="AE122" s="189"/>
      <c r="AF122" s="189"/>
      <c r="AG122" s="92"/>
      <c r="AH122" s="189"/>
      <c r="AI122" s="189"/>
      <c r="AJ122" s="189"/>
      <c r="AK122" s="189"/>
      <c r="AL122" s="146">
        <f>IFERROR(AC122*IF($E122="将领",INDEX(兵法相关参数!$C$4:$AL$7,AL$15,MATCH($AB122,兵法相关参数!$C$3:$AL$3,0)),INDEX(兵法相关参数!$C$12:$AL$15,AL$15,MATCH($AB122,兵法相关参数!$C$3:$AL$3,0))),0)+IFERROR(AH122*IF($E122="将领",INDEX(兵法相关参数!$C$4:$AL$7,AL$15,MATCH($AG122,兵法相关参数!$C$3:$AL$3,0)),INDEX(兵法相关参数!$C$12:$AL$15,AL$15,MATCH($AG122,兵法相关参数!$C$3:$AL$3,0))),0)</f>
        <v>0</v>
      </c>
      <c r="AM122" s="146">
        <f>IFERROR(AD122*IF($E122="将领",INDEX(兵法相关参数!$C$4:$AL$7,AM$15,MATCH($AB122,兵法相关参数!$C$3:$AL$3,0)),INDEX(兵法相关参数!$C$12:$AL$15,AM$15,MATCH($AB122,兵法相关参数!$C$3:$AL$3,0))),0)+IFERROR(AI122*IF($E122="将领",INDEX(兵法相关参数!$C$4:$AL$7,AM$15,MATCH($AG122,兵法相关参数!$C$3:$AL$3,0)),INDEX(兵法相关参数!$C$12:$AL$15,AM$15,MATCH($AG122,兵法相关参数!$C$3:$AL$3,0))),0)</f>
        <v>0</v>
      </c>
      <c r="AN122" s="146">
        <f>IFERROR(AE122*IF($E122="将领",INDEX(兵法相关参数!$C$4:$AL$7,AN$15,MATCH($AB122,兵法相关参数!$C$3:$AL$3,0)),INDEX(兵法相关参数!$C$12:$AL$15,AN$15,MATCH($AB122,兵法相关参数!$C$3:$AL$3,0))),0)+IFERROR(AJ122*IF($E122="将领",INDEX(兵法相关参数!$C$4:$AL$7,AN$15,MATCH($AG122,兵法相关参数!$C$3:$AL$3,0)),INDEX(兵法相关参数!$C$12:$AL$15,AN$15,MATCH($AG122,兵法相关参数!$C$3:$AL$3,0))),0)</f>
        <v>0</v>
      </c>
      <c r="AO122" s="146">
        <f>IFERROR(AF122*IF($E122="将领",INDEX(兵法相关参数!$C$4:$AL$7,AL$15,MATCH($AB122,兵法相关参数!$C$3:$AL$3,0)),INDEX(兵法相关参数!$C$12:$AL$15,AO$15,MATCH($AB122,兵法相关参数!$C$3:$AL$3,0))),0)+IFERROR(AK122*IF($E122="将领",INDEX(兵法相关参数!$C$4:$AL$7,AL$15,MATCH($AG122,兵法相关参数!$C$3:$AL$3,0)),INDEX(兵法相关参数!$C$12:$AL$15,AO$15,MATCH($AG122,兵法相关参数!$C$3:$AL$3,0))),0)</f>
        <v>0</v>
      </c>
      <c r="AP122" s="27"/>
      <c r="AQ122" s="151">
        <f t="shared" si="36"/>
        <v>30109</v>
      </c>
      <c r="AR122" s="160">
        <f>IF(D122="直接伤害",1,0)</f>
        <v>0</v>
      </c>
      <c r="AS122" s="163" t="str">
        <f t="shared" si="23"/>
        <v>紫</v>
      </c>
      <c r="AT122" s="153">
        <f t="shared" si="24"/>
        <v>4</v>
      </c>
      <c r="AU122" s="39" t="str">
        <f>IF(IF(L122="","",AQ122&amp;AT122)=AU121,"",IF(MOD(COUNTIF($AQ$1:AQ122,AQ122),3)=1,"",IF(L122="","",AQ122&amp;AT122)))</f>
        <v/>
      </c>
      <c r="AV122" s="166" t="str">
        <f t="shared" si="28"/>
        <v/>
      </c>
      <c r="AW122" s="166" t="str">
        <f t="shared" si="29"/>
        <v/>
      </c>
      <c r="AX122" s="15" t="str">
        <f>IF(MOD(COUNTIF($AQ$1:AQ122,AQ122),3)=1,"",IF(M122="","",AT122+1))</f>
        <v/>
      </c>
      <c r="AY122" s="15" t="str">
        <f t="shared" si="25"/>
        <v/>
      </c>
      <c r="AZ122" s="166" t="str">
        <f t="shared" si="30"/>
        <v/>
      </c>
      <c r="BA122" s="166" t="str">
        <f t="shared" si="31"/>
        <v/>
      </c>
      <c r="BB122" s="15" t="str">
        <f>IF(MOD(COUNTIF($AQ$1:AQ122,AQ122),3)=1,"",IF(N122="","",AX122+1))</f>
        <v/>
      </c>
      <c r="BC122" s="15" t="str">
        <f t="shared" si="26"/>
        <v/>
      </c>
      <c r="BD122" s="166" t="str">
        <f t="shared" si="32"/>
        <v/>
      </c>
      <c r="BE122" s="166" t="str">
        <f t="shared" si="33"/>
        <v/>
      </c>
      <c r="BF122" s="15"/>
      <c r="BG122" s="15"/>
      <c r="BH122" s="170" t="str">
        <f t="shared" si="27"/>
        <v>自身与携带的士兵生命低于{0}%时，各自受到的伤害减少{1}%，持续{2}秒。</v>
      </c>
    </row>
    <row r="123" spans="1:60">
      <c r="A123" s="261"/>
      <c r="B123" s="259"/>
      <c r="C123" s="256"/>
      <c r="D123" s="256"/>
      <c r="E123" s="179"/>
      <c r="F123" s="179"/>
      <c r="G123" s="179"/>
      <c r="H123" s="179"/>
      <c r="I123" s="179"/>
      <c r="J123" s="256"/>
      <c r="K123" s="256"/>
      <c r="L123" s="182"/>
      <c r="M123" s="179"/>
      <c r="N123" s="179"/>
      <c r="O123" s="182"/>
      <c r="P123" s="179"/>
      <c r="Q123" s="179"/>
      <c r="R123" s="179"/>
      <c r="S123" s="179"/>
      <c r="T123" s="179"/>
      <c r="U123" s="179"/>
      <c r="V123" s="179"/>
      <c r="W123" s="179"/>
      <c r="X123" s="179"/>
      <c r="Y123" s="179"/>
      <c r="Z123" s="179"/>
      <c r="AA123" s="179"/>
      <c r="AB123" s="44"/>
      <c r="AC123" s="189"/>
      <c r="AD123" s="189"/>
      <c r="AE123" s="189"/>
      <c r="AF123" s="189"/>
      <c r="AG123" s="92"/>
      <c r="AH123" s="189"/>
      <c r="AI123" s="189"/>
      <c r="AJ123" s="189"/>
      <c r="AK123" s="189"/>
      <c r="AL123" s="146">
        <f>IFERROR(AC123*IF($E123="将领",INDEX(兵法相关参数!$C$4:$AL$7,AL$15,MATCH($AB123,兵法相关参数!$C$3:$AL$3,0)),INDEX(兵法相关参数!$C$12:$AL$15,AL$15,MATCH($AB123,兵法相关参数!$C$3:$AL$3,0))),0)+IFERROR(AH123*IF($E123="将领",INDEX(兵法相关参数!$C$4:$AL$7,AL$15,MATCH($AG123,兵法相关参数!$C$3:$AL$3,0)),INDEX(兵法相关参数!$C$12:$AL$15,AL$15,MATCH($AG123,兵法相关参数!$C$3:$AL$3,0))),0)</f>
        <v>0</v>
      </c>
      <c r="AM123" s="146">
        <f>IFERROR(AD123*IF($E123="将领",INDEX(兵法相关参数!$C$4:$AL$7,AM$15,MATCH($AB123,兵法相关参数!$C$3:$AL$3,0)),INDEX(兵法相关参数!$C$12:$AL$15,AM$15,MATCH($AB123,兵法相关参数!$C$3:$AL$3,0))),0)+IFERROR(AI123*IF($E123="将领",INDEX(兵法相关参数!$C$4:$AL$7,AM$15,MATCH($AG123,兵法相关参数!$C$3:$AL$3,0)),INDEX(兵法相关参数!$C$12:$AL$15,AM$15,MATCH($AG123,兵法相关参数!$C$3:$AL$3,0))),0)</f>
        <v>0</v>
      </c>
      <c r="AN123" s="146">
        <f>IFERROR(AE123*IF($E123="将领",INDEX(兵法相关参数!$C$4:$AL$7,AN$15,MATCH($AB123,兵法相关参数!$C$3:$AL$3,0)),INDEX(兵法相关参数!$C$12:$AL$15,AN$15,MATCH($AB123,兵法相关参数!$C$3:$AL$3,0))),0)+IFERROR(AJ123*IF($E123="将领",INDEX(兵法相关参数!$C$4:$AL$7,AN$15,MATCH($AG123,兵法相关参数!$C$3:$AL$3,0)),INDEX(兵法相关参数!$C$12:$AL$15,AN$15,MATCH($AG123,兵法相关参数!$C$3:$AL$3,0))),0)</f>
        <v>0</v>
      </c>
      <c r="AO123" s="146">
        <f>IFERROR(AF123*IF($E123="将领",INDEX(兵法相关参数!$C$4:$AL$7,AL$15,MATCH($AB123,兵法相关参数!$C$3:$AL$3,0)),INDEX(兵法相关参数!$C$12:$AL$15,AO$15,MATCH($AB123,兵法相关参数!$C$3:$AL$3,0))),0)+IFERROR(AK123*IF($E123="将领",INDEX(兵法相关参数!$C$4:$AL$7,AL$15,MATCH($AG123,兵法相关参数!$C$3:$AL$3,0)),INDEX(兵法相关参数!$C$12:$AL$15,AO$15,MATCH($AG123,兵法相关参数!$C$3:$AL$3,0))),0)</f>
        <v>0</v>
      </c>
      <c r="AP123" s="42"/>
      <c r="AQ123" s="151">
        <f t="shared" si="36"/>
        <v>30109</v>
      </c>
      <c r="AR123" s="161">
        <f t="shared" si="36"/>
        <v>0</v>
      </c>
      <c r="AS123" s="163" t="str">
        <f t="shared" si="23"/>
        <v>紫</v>
      </c>
      <c r="AT123" s="153">
        <f t="shared" si="24"/>
        <v>4</v>
      </c>
      <c r="AU123" s="39" t="str">
        <f>IF(IF(L123="","",AQ123&amp;AT123)=AU122,"",IF(MOD(COUNTIF($AQ$1:AQ123,AQ123),3)=1,"",IF(L123="","",AQ123&amp;AT123)))</f>
        <v/>
      </c>
      <c r="AV123" s="166" t="str">
        <f t="shared" si="28"/>
        <v/>
      </c>
      <c r="AW123" s="166" t="str">
        <f t="shared" si="29"/>
        <v/>
      </c>
      <c r="AX123" s="15" t="str">
        <f>IF(MOD(COUNTIF($AQ$1:AQ123,AQ123),3)=1,"",IF(M123="","",AT123+1))</f>
        <v/>
      </c>
      <c r="AY123" s="15" t="str">
        <f t="shared" si="25"/>
        <v/>
      </c>
      <c r="AZ123" s="166" t="str">
        <f t="shared" si="30"/>
        <v/>
      </c>
      <c r="BA123" s="166" t="str">
        <f t="shared" si="31"/>
        <v/>
      </c>
      <c r="BB123" s="15" t="str">
        <f>IF(MOD(COUNTIF($AQ$1:AQ123,AQ123),3)=1,"",IF(N123="","",AX123+1))</f>
        <v/>
      </c>
      <c r="BC123" s="15" t="str">
        <f t="shared" si="26"/>
        <v/>
      </c>
      <c r="BD123" s="166" t="str">
        <f t="shared" si="32"/>
        <v/>
      </c>
      <c r="BE123" s="166" t="str">
        <f t="shared" si="33"/>
        <v/>
      </c>
      <c r="BF123" s="15"/>
      <c r="BG123" s="15"/>
      <c r="BH123" s="170" t="str">
        <f t="shared" si="27"/>
        <v>自身与携带的士兵生命低于{0}%时，各自受到的伤害减少{1}%，持续{2}秒。</v>
      </c>
    </row>
    <row r="124" spans="1:60">
      <c r="A124" s="261"/>
      <c r="B124" s="260"/>
      <c r="C124" s="257"/>
      <c r="D124" s="257"/>
      <c r="E124" s="179"/>
      <c r="F124" s="179"/>
      <c r="G124" s="179"/>
      <c r="H124" s="179"/>
      <c r="I124" s="179"/>
      <c r="J124" s="257"/>
      <c r="K124" s="257"/>
      <c r="L124" s="182"/>
      <c r="M124" s="179"/>
      <c r="N124" s="179"/>
      <c r="O124" s="182"/>
      <c r="P124" s="179"/>
      <c r="Q124" s="179"/>
      <c r="R124" s="179"/>
      <c r="S124" s="179"/>
      <c r="T124" s="179"/>
      <c r="U124" s="179"/>
      <c r="V124" s="179"/>
      <c r="W124" s="179"/>
      <c r="X124" s="179"/>
      <c r="Y124" s="179"/>
      <c r="Z124" s="179"/>
      <c r="AA124" s="179"/>
      <c r="AB124" s="44"/>
      <c r="AC124" s="189"/>
      <c r="AD124" s="189"/>
      <c r="AE124" s="189"/>
      <c r="AF124" s="189"/>
      <c r="AG124" s="92"/>
      <c r="AH124" s="189"/>
      <c r="AI124" s="189"/>
      <c r="AJ124" s="189"/>
      <c r="AK124" s="189"/>
      <c r="AL124" s="146">
        <f>IFERROR(AC124*IF($E124="将领",INDEX(兵法相关参数!$C$4:$AL$7,AL$15,MATCH($AB124,兵法相关参数!$C$3:$AL$3,0)),INDEX(兵法相关参数!$C$12:$AL$15,AL$15,MATCH($AB124,兵法相关参数!$C$3:$AL$3,0))),0)+IFERROR(AH124*IF($E124="将领",INDEX(兵法相关参数!$C$4:$AL$7,AL$15,MATCH($AG124,兵法相关参数!$C$3:$AL$3,0)),INDEX(兵法相关参数!$C$12:$AL$15,AL$15,MATCH($AG124,兵法相关参数!$C$3:$AL$3,0))),0)</f>
        <v>0</v>
      </c>
      <c r="AM124" s="146">
        <f>IFERROR(AD124*IF($E124="将领",INDEX(兵法相关参数!$C$4:$AL$7,AM$15,MATCH($AB124,兵法相关参数!$C$3:$AL$3,0)),INDEX(兵法相关参数!$C$12:$AL$15,AM$15,MATCH($AB124,兵法相关参数!$C$3:$AL$3,0))),0)+IFERROR(AI124*IF($E124="将领",INDEX(兵法相关参数!$C$4:$AL$7,AM$15,MATCH($AG124,兵法相关参数!$C$3:$AL$3,0)),INDEX(兵法相关参数!$C$12:$AL$15,AM$15,MATCH($AG124,兵法相关参数!$C$3:$AL$3,0))),0)</f>
        <v>0</v>
      </c>
      <c r="AN124" s="146">
        <f>IFERROR(AE124*IF($E124="将领",INDEX(兵法相关参数!$C$4:$AL$7,AN$15,MATCH($AB124,兵法相关参数!$C$3:$AL$3,0)),INDEX(兵法相关参数!$C$12:$AL$15,AN$15,MATCH($AB124,兵法相关参数!$C$3:$AL$3,0))),0)+IFERROR(AJ124*IF($E124="将领",INDEX(兵法相关参数!$C$4:$AL$7,AN$15,MATCH($AG124,兵法相关参数!$C$3:$AL$3,0)),INDEX(兵法相关参数!$C$12:$AL$15,AN$15,MATCH($AG124,兵法相关参数!$C$3:$AL$3,0))),0)</f>
        <v>0</v>
      </c>
      <c r="AO124" s="146">
        <f>IFERROR(AF124*IF($E124="将领",INDEX(兵法相关参数!$C$4:$AL$7,AL$15,MATCH($AB124,兵法相关参数!$C$3:$AL$3,0)),INDEX(兵法相关参数!$C$12:$AL$15,AO$15,MATCH($AB124,兵法相关参数!$C$3:$AL$3,0))),0)+IFERROR(AK124*IF($E124="将领",INDEX(兵法相关参数!$C$4:$AL$7,AL$15,MATCH($AG124,兵法相关参数!$C$3:$AL$3,0)),INDEX(兵法相关参数!$C$12:$AL$15,AO$15,MATCH($AG124,兵法相关参数!$C$3:$AL$3,0))),0)</f>
        <v>0</v>
      </c>
      <c r="AP124" s="27"/>
      <c r="AQ124" s="152">
        <f t="shared" si="36"/>
        <v>30109</v>
      </c>
      <c r="AR124" s="162">
        <f t="shared" si="36"/>
        <v>0</v>
      </c>
      <c r="AS124" s="163" t="str">
        <f t="shared" si="23"/>
        <v>紫</v>
      </c>
      <c r="AT124" s="153">
        <f t="shared" si="24"/>
        <v>4</v>
      </c>
      <c r="AU124" s="39" t="str">
        <f>IF(IF(L124="","",AQ124&amp;AT124)=AU123,"",IF(MOD(COUNTIF($AQ$1:AQ124,AQ124),3)=1,"",IF(L124="","",AQ124&amp;AT124)))</f>
        <v/>
      </c>
      <c r="AV124" s="166" t="str">
        <f t="shared" si="28"/>
        <v/>
      </c>
      <c r="AW124" s="166" t="str">
        <f t="shared" si="29"/>
        <v/>
      </c>
      <c r="AX124" s="15" t="str">
        <f>IF(MOD(COUNTIF($AQ$1:AQ124,AQ124),3)=1,"",IF(M124="","",AT124+1))</f>
        <v/>
      </c>
      <c r="AY124" s="15" t="str">
        <f t="shared" si="25"/>
        <v/>
      </c>
      <c r="AZ124" s="166" t="str">
        <f t="shared" si="30"/>
        <v/>
      </c>
      <c r="BA124" s="166" t="str">
        <f t="shared" si="31"/>
        <v/>
      </c>
      <c r="BB124" s="15" t="str">
        <f>IF(MOD(COUNTIF($AQ$1:AQ124,AQ124),3)=1,"",IF(N124="","",AX124+1))</f>
        <v/>
      </c>
      <c r="BC124" s="15" t="str">
        <f t="shared" si="26"/>
        <v/>
      </c>
      <c r="BD124" s="166" t="str">
        <f t="shared" si="32"/>
        <v/>
      </c>
      <c r="BE124" s="166" t="str">
        <f t="shared" si="33"/>
        <v/>
      </c>
      <c r="BF124" s="15"/>
      <c r="BG124" s="15"/>
      <c r="BH124" s="170" t="str">
        <f t="shared" si="27"/>
        <v>自身与携带的士兵生命低于{0}%时，各自受到的伤害减少{1}%，持续{2}秒。</v>
      </c>
    </row>
    <row r="125" spans="1:60">
      <c r="A125" s="261" t="s">
        <v>483</v>
      </c>
      <c r="B125" s="258" t="s">
        <v>840</v>
      </c>
      <c r="C125" s="255" t="s">
        <v>11</v>
      </c>
      <c r="D125" s="255" t="s">
        <v>17</v>
      </c>
      <c r="E125" s="11"/>
      <c r="F125" s="11"/>
      <c r="G125" s="11"/>
      <c r="H125" s="11"/>
      <c r="I125" s="11"/>
      <c r="J125" s="11" t="s">
        <v>402</v>
      </c>
      <c r="K125" s="11" t="s">
        <v>469</v>
      </c>
      <c r="L125" s="190" t="s">
        <v>62</v>
      </c>
      <c r="M125" s="11"/>
      <c r="N125" s="11"/>
      <c r="O125" s="183" t="s">
        <v>52</v>
      </c>
      <c r="P125" s="3" t="s">
        <v>57</v>
      </c>
      <c r="Q125" s="11" t="s">
        <v>60</v>
      </c>
      <c r="R125" s="11" t="s">
        <v>61</v>
      </c>
      <c r="S125" s="11" t="s">
        <v>550</v>
      </c>
      <c r="T125" s="184"/>
      <c r="U125" s="184"/>
      <c r="V125" s="184"/>
      <c r="W125" s="3" t="s">
        <v>223</v>
      </c>
      <c r="X125" s="3" t="s">
        <v>224</v>
      </c>
      <c r="Y125" s="3" t="s">
        <v>225</v>
      </c>
      <c r="Z125" s="3" t="s">
        <v>226</v>
      </c>
      <c r="AA125" s="1"/>
      <c r="AB125" s="15"/>
      <c r="AC125" s="187" t="s">
        <v>227</v>
      </c>
      <c r="AD125" s="187" t="s">
        <v>228</v>
      </c>
      <c r="AE125" s="187" t="s">
        <v>229</v>
      </c>
      <c r="AF125" s="187" t="s">
        <v>230</v>
      </c>
      <c r="AG125" s="96"/>
      <c r="AH125" s="187" t="s">
        <v>227</v>
      </c>
      <c r="AI125" s="187" t="s">
        <v>228</v>
      </c>
      <c r="AJ125" s="187" t="s">
        <v>229</v>
      </c>
      <c r="AK125" s="187" t="s">
        <v>230</v>
      </c>
      <c r="AL125" s="146">
        <f>IFERROR(AC125*IF($E125="将领",INDEX(兵法相关参数!$C$4:$AL$7,AL$15,MATCH($AB125,兵法相关参数!$C$3:$AL$3,0)),INDEX(兵法相关参数!$C$12:$AL$15,AL$15,MATCH($AB125,兵法相关参数!$C$3:$AL$3,0))),0)+IFERROR(AH125*IF($E125="将领",INDEX(兵法相关参数!$C$4:$AL$7,AL$15,MATCH($AG125,兵法相关参数!$C$3:$AL$3,0)),INDEX(兵法相关参数!$C$12:$AL$15,AL$15,MATCH($AG125,兵法相关参数!$C$3:$AL$3,0))),0)</f>
        <v>0</v>
      </c>
      <c r="AM125" s="146">
        <f>IFERROR(AD125*IF($E125="将领",INDEX(兵法相关参数!$C$4:$AL$7,AM$15,MATCH($AB125,兵法相关参数!$C$3:$AL$3,0)),INDEX(兵法相关参数!$C$12:$AL$15,AM$15,MATCH($AB125,兵法相关参数!$C$3:$AL$3,0))),0)+IFERROR(AI125*IF($E125="将领",INDEX(兵法相关参数!$C$4:$AL$7,AM$15,MATCH($AG125,兵法相关参数!$C$3:$AL$3,0)),INDEX(兵法相关参数!$C$12:$AL$15,AM$15,MATCH($AG125,兵法相关参数!$C$3:$AL$3,0))),0)</f>
        <v>0</v>
      </c>
      <c r="AN125" s="146">
        <f>IFERROR(AE125*IF($E125="将领",INDEX(兵法相关参数!$C$4:$AL$7,AN$15,MATCH($AB125,兵法相关参数!$C$3:$AL$3,0)),INDEX(兵法相关参数!$C$12:$AL$15,AN$15,MATCH($AB125,兵法相关参数!$C$3:$AL$3,0))),0)+IFERROR(AJ125*IF($E125="将领",INDEX(兵法相关参数!$C$4:$AL$7,AN$15,MATCH($AG125,兵法相关参数!$C$3:$AL$3,0)),INDEX(兵法相关参数!$C$12:$AL$15,AN$15,MATCH($AG125,兵法相关参数!$C$3:$AL$3,0))),0)</f>
        <v>0</v>
      </c>
      <c r="AO125" s="146">
        <f>IFERROR(AF125*IF($E125="将领",INDEX(兵法相关参数!$C$4:$AL$7,AL$15,MATCH($AB125,兵法相关参数!$C$3:$AL$3,0)),INDEX(兵法相关参数!$C$12:$AL$15,AO$15,MATCH($AB125,兵法相关参数!$C$3:$AL$3,0))),0)+IFERROR(AK125*IF($E125="将领",INDEX(兵法相关参数!$C$4:$AL$7,AL$15,MATCH($AG125,兵法相关参数!$C$3:$AL$3,0)),INDEX(兵法相关参数!$C$12:$AL$15,AO$15,MATCH($AG125,兵法相关参数!$C$3:$AL$3,0))),0)</f>
        <v>0</v>
      </c>
      <c r="AP125" s="42"/>
      <c r="AQ125" s="154">
        <v>30102</v>
      </c>
      <c r="AR125" s="160">
        <f>IF(D125="直接伤害",1,0)</f>
        <v>1</v>
      </c>
      <c r="AS125" s="163" t="str">
        <f t="shared" si="23"/>
        <v>紫</v>
      </c>
      <c r="AT125" s="153">
        <f t="shared" si="24"/>
        <v>1</v>
      </c>
      <c r="AU125" s="39" t="str">
        <f>IF(IF(L125="","",AQ125&amp;AT125)=AU124,"",IF(MOD(COUNTIF($AQ$1:AQ125,AQ125),3)=1,"",IF(L125="","",AQ125&amp;AT125)))</f>
        <v/>
      </c>
      <c r="AV125" s="166" t="str">
        <f t="shared" si="28"/>
        <v/>
      </c>
      <c r="AW125" s="166" t="str">
        <f t="shared" si="29"/>
        <v/>
      </c>
      <c r="AX125" s="15" t="str">
        <f>IF(MOD(COUNTIF($AQ$1:AQ125,AQ125),3)=1,"",IF(M125="","",AT125+1))</f>
        <v/>
      </c>
      <c r="AY125" s="15" t="str">
        <f t="shared" si="25"/>
        <v/>
      </c>
      <c r="AZ125" s="166" t="str">
        <f t="shared" si="30"/>
        <v/>
      </c>
      <c r="BA125" s="166" t="str">
        <f t="shared" si="31"/>
        <v/>
      </c>
      <c r="BB125" s="15" t="str">
        <f>IF(MOD(COUNTIF($AQ$1:AQ125,AQ125),3)=1,"",IF(N125="","",AX125+1))</f>
        <v/>
      </c>
      <c r="BC125" s="15" t="str">
        <f t="shared" si="26"/>
        <v/>
      </c>
      <c r="BD125" s="166" t="str">
        <f t="shared" si="32"/>
        <v/>
      </c>
      <c r="BE125" s="166" t="str">
        <f t="shared" si="33"/>
        <v/>
      </c>
      <c r="BF125" s="15"/>
      <c r="BG125" s="15"/>
      <c r="BH125" s="170" t="str">
        <f t="shared" si="27"/>
        <v>开场时，对战场所有敌军士兵随机造成5次伤害，每次造成自身攻击力 {0}%的策略伤害。</v>
      </c>
    </row>
    <row r="126" spans="1:60">
      <c r="A126" s="261"/>
      <c r="B126" s="259"/>
      <c r="C126" s="256"/>
      <c r="D126" s="256"/>
      <c r="E126" s="179" t="s">
        <v>22</v>
      </c>
      <c r="F126" s="141">
        <v>1</v>
      </c>
      <c r="G126" s="141"/>
      <c r="H126" s="141">
        <v>1</v>
      </c>
      <c r="I126" s="141">
        <v>1</v>
      </c>
      <c r="J126" s="255">
        <f>SUMPRODUCT(LARGE(AL126:AO126*F126:I126+AL127:AO127*F127:I127+AL129:AO129*F129:I129+AL130:AO130*F130:I130+AL132:AO132*F132:I132+AL133:AO133*F133:I133,1))</f>
        <v>3.7030503435651627</v>
      </c>
      <c r="K126" s="255">
        <f>INDEX($J$17:$J$200,MATCH(C125,$C$17:$C$200,0),1)</f>
        <v>3.6338311287091396</v>
      </c>
      <c r="L126" s="182">
        <v>0.72</v>
      </c>
      <c r="M126" s="179"/>
      <c r="N126" s="179"/>
      <c r="O126" s="182">
        <f>0.75*S126*1.15</f>
        <v>4.3125</v>
      </c>
      <c r="P126" s="179">
        <v>0</v>
      </c>
      <c r="Q126" s="179">
        <v>0</v>
      </c>
      <c r="R126" s="179">
        <v>1</v>
      </c>
      <c r="S126" s="179">
        <v>5</v>
      </c>
      <c r="T126" s="179"/>
      <c r="U126" s="179"/>
      <c r="V126" s="179"/>
      <c r="W126" s="23">
        <f>$L$126*效果范围削减($R126)*$O126</f>
        <v>3.105</v>
      </c>
      <c r="X126" s="23">
        <f>$L$126*效果范围削减($R126)*$O126</f>
        <v>3.105</v>
      </c>
      <c r="Y126" s="23">
        <f>$L$126*效果范围削减($R126)*$O126</f>
        <v>3.105</v>
      </c>
      <c r="Z126" s="23">
        <f>$L$126*效果范围削减($R126)*$O126</f>
        <v>3.105</v>
      </c>
      <c r="AA126" s="179"/>
      <c r="AB126" s="44" t="s">
        <v>37</v>
      </c>
      <c r="AC126" s="92">
        <f>辅助效用($P$126,-1,AC$15,"兵力转换",输出系数,"当前士兵目标",W126)</f>
        <v>5.8984192635416657E-4</v>
      </c>
      <c r="AD126" s="92">
        <f>辅助效用($P$126,-1,AD$15,"兵力转换",输出系数,"当前士兵目标",X126)</f>
        <v>8.4659179125000069E-4</v>
      </c>
      <c r="AE126" s="92">
        <f>辅助效用($P$126,-1,AE$15,"兵力转换",输出系数,"当前士兵目标",Y126)</f>
        <v>6.1732566734375009E-4</v>
      </c>
      <c r="AF126" s="92">
        <f>辅助效用($P$126,-1,AF$15,"兵力转换",输出系数,"当前士兵目标",Z126)</f>
        <v>5.8984192635416657E-4</v>
      </c>
      <c r="AG126" s="92" t="s">
        <v>51</v>
      </c>
      <c r="AH126" s="188">
        <f>IF($Q126=0,0,持续效用($P$126,$Q126,AH$15,$E126))</f>
        <v>0</v>
      </c>
      <c r="AI126" s="188">
        <f>IF($Q126=0,0,持续效用($P$126,$Q126,AI$15,$E126))</f>
        <v>0</v>
      </c>
      <c r="AJ126" s="188">
        <f>IF($Q126=0,0,持续效用($P$126,$Q126,AJ$15,$E126))</f>
        <v>0</v>
      </c>
      <c r="AK126" s="188">
        <f>IF($Q126=0,0,持续效用($P$126,$Q126,AK$15,$E126))</f>
        <v>0</v>
      </c>
      <c r="AL126" s="146">
        <f>IFERROR(AC126*IF($E126="将领",INDEX(兵法相关参数!$C$4:$AL$7,AL$15,MATCH($AB126,兵法相关参数!$C$3:$AL$3,0)),INDEX(兵法相关参数!$C$12:$AL$15,AL$15,MATCH($AB126,兵法相关参数!$C$3:$AL$3,0))),0)+IFERROR(AH126*IF($E126="将领",INDEX(兵法相关参数!$C$4:$AL$7,AL$15,MATCH($AG126,兵法相关参数!$C$3:$AL$3,0)),INDEX(兵法相关参数!$C$12:$AL$15,AL$15,MATCH($AG126,兵法相关参数!$C$3:$AL$3,0))),0)</f>
        <v>2.0342728068486178</v>
      </c>
      <c r="AM126" s="146">
        <f>IFERROR(AD126*IF($E126="将领",INDEX(兵法相关参数!$C$4:$AL$7,AM$15,MATCH($AB126,兵法相关参数!$C$3:$AL$3,0)),INDEX(兵法相关参数!$C$12:$AL$15,AM$15,MATCH($AB126,兵法相关参数!$C$3:$AL$3,0))),0)+IFERROR(AI126*IF($E126="将领",INDEX(兵法相关参数!$C$4:$AL$7,AM$15,MATCH($AG126,兵法相关参数!$C$3:$AL$3,0)),INDEX(兵法相关参数!$C$12:$AL$15,AM$15,MATCH($AG126,兵法相关参数!$C$3:$AL$3,0))),0)</f>
        <v>2.6902360580394187</v>
      </c>
      <c r="AN126" s="146">
        <f>IFERROR(AE126*IF($E126="将领",INDEX(兵法相关参数!$C$4:$AL$7,AN$15,MATCH($AB126,兵法相关参数!$C$3:$AL$3,0)),INDEX(兵法相关参数!$C$12:$AL$15,AN$15,MATCH($AB126,兵法相关参数!$C$3:$AL$3,0))),0)+IFERROR(AJ126*IF($E126="将领",INDEX(兵法相关参数!$C$4:$AL$7,AN$15,MATCH($AG126,兵法相关参数!$C$3:$AL$3,0)),INDEX(兵法相关参数!$C$12:$AL$15,AN$15,MATCH($AG126,兵法相关参数!$C$3:$AL$3,0))),0)</f>
        <v>3.7030503435651627</v>
      </c>
      <c r="AO126" s="146">
        <f>IFERROR(AF126*IF($E126="将领",INDEX(兵法相关参数!$C$4:$AL$7,AL$15,MATCH($AB126,兵法相关参数!$C$3:$AL$3,0)),INDEX(兵法相关参数!$C$12:$AL$15,AO$15,MATCH($AB126,兵法相关参数!$C$3:$AL$3,0))),0)+IFERROR(AK126*IF($E126="将领",INDEX(兵法相关参数!$C$4:$AL$7,AL$15,MATCH($AG126,兵法相关参数!$C$3:$AL$3,0)),INDEX(兵法相关参数!$C$12:$AL$15,AO$15,MATCH($AG126,兵法相关参数!$C$3:$AL$3,0))),0)</f>
        <v>2.0342728068486178</v>
      </c>
      <c r="AP126" s="27"/>
      <c r="AQ126" s="151">
        <f>AQ125</f>
        <v>30102</v>
      </c>
      <c r="AR126" s="161">
        <f>AR125</f>
        <v>1</v>
      </c>
      <c r="AS126" s="163" t="str">
        <f t="shared" si="23"/>
        <v>紫</v>
      </c>
      <c r="AT126" s="153">
        <f t="shared" si="24"/>
        <v>1</v>
      </c>
      <c r="AU126" s="39" t="str">
        <f>IF(IF(L126="","",AQ126&amp;AT126)=AU125,"",IF(MOD(COUNTIF($AQ$1:AQ126,AQ126),3)=1,"",IF(L126="","",AQ126&amp;AT126)))</f>
        <v>301021</v>
      </c>
      <c r="AV126" s="166">
        <f t="shared" si="28"/>
        <v>0.25900000000000001</v>
      </c>
      <c r="AW126" s="166">
        <f t="shared" si="29"/>
        <v>1.4E-2</v>
      </c>
      <c r="AX126" s="15" t="str">
        <f>IF(MOD(COUNTIF($AQ$1:AQ126,AQ126),3)=1,"",IF(M126="","",AT126+1))</f>
        <v/>
      </c>
      <c r="AY126" s="15" t="str">
        <f t="shared" si="25"/>
        <v/>
      </c>
      <c r="AZ126" s="166" t="str">
        <f t="shared" si="30"/>
        <v/>
      </c>
      <c r="BA126" s="166" t="str">
        <f t="shared" si="31"/>
        <v/>
      </c>
      <c r="BB126" s="15" t="str">
        <f>IF(MOD(COUNTIF($AQ$1:AQ126,AQ126),3)=1,"",IF(N126="","",AX126+1))</f>
        <v/>
      </c>
      <c r="BC126" s="15" t="str">
        <f t="shared" si="26"/>
        <v/>
      </c>
      <c r="BD126" s="166" t="str">
        <f t="shared" si="32"/>
        <v/>
      </c>
      <c r="BE126" s="166" t="str">
        <f t="shared" si="33"/>
        <v/>
      </c>
      <c r="BF126" s="15"/>
      <c r="BG126" s="15"/>
      <c r="BH126" s="170" t="str">
        <f t="shared" si="27"/>
        <v>开场时，对战场所有敌军士兵随机造成5次伤害，每次造成自身攻击力 {0}%的策略伤害。</v>
      </c>
    </row>
    <row r="127" spans="1:60">
      <c r="A127" s="261"/>
      <c r="B127" s="259"/>
      <c r="C127" s="256"/>
      <c r="D127" s="257"/>
      <c r="E127" s="179"/>
      <c r="F127" s="141"/>
      <c r="G127" s="141"/>
      <c r="H127" s="141"/>
      <c r="I127" s="141"/>
      <c r="J127" s="256"/>
      <c r="K127" s="256"/>
      <c r="L127" s="182"/>
      <c r="M127" s="179"/>
      <c r="N127" s="179"/>
      <c r="O127" s="182"/>
      <c r="P127" s="179"/>
      <c r="Q127" s="179"/>
      <c r="R127" s="179"/>
      <c r="S127" s="179"/>
      <c r="T127" s="179"/>
      <c r="U127" s="179"/>
      <c r="V127" s="179"/>
      <c r="W127" s="179"/>
      <c r="X127" s="179"/>
      <c r="Y127" s="179"/>
      <c r="Z127" s="179"/>
      <c r="AA127" s="179"/>
      <c r="AB127" s="44"/>
      <c r="AC127" s="189"/>
      <c r="AD127" s="189"/>
      <c r="AE127" s="189"/>
      <c r="AF127" s="189"/>
      <c r="AG127" s="92"/>
      <c r="AH127" s="189"/>
      <c r="AI127" s="189"/>
      <c r="AJ127" s="189"/>
      <c r="AK127" s="189"/>
      <c r="AL127" s="146">
        <f>IFERROR(AC127*IF($E127="将领",INDEX(兵法相关参数!$C$4:$AL$7,AL$15,MATCH($AB127,兵法相关参数!$C$3:$AL$3,0)),INDEX(兵法相关参数!$C$12:$AL$15,AL$15,MATCH($AB127,兵法相关参数!$C$3:$AL$3,0))),0)+IFERROR(AH127*IF($E127="将领",INDEX(兵法相关参数!$C$4:$AL$7,AL$15,MATCH($AG127,兵法相关参数!$C$3:$AL$3,0)),INDEX(兵法相关参数!$C$12:$AL$15,AL$15,MATCH($AG127,兵法相关参数!$C$3:$AL$3,0))),0)</f>
        <v>0</v>
      </c>
      <c r="AM127" s="146">
        <f>IFERROR(AD127*IF($E127="将领",INDEX(兵法相关参数!$C$4:$AL$7,AM$15,MATCH($AB127,兵法相关参数!$C$3:$AL$3,0)),INDEX(兵法相关参数!$C$12:$AL$15,AM$15,MATCH($AB127,兵法相关参数!$C$3:$AL$3,0))),0)+IFERROR(AI127*IF($E127="将领",INDEX(兵法相关参数!$C$4:$AL$7,AM$15,MATCH($AG127,兵法相关参数!$C$3:$AL$3,0)),INDEX(兵法相关参数!$C$12:$AL$15,AM$15,MATCH($AG127,兵法相关参数!$C$3:$AL$3,0))),0)</f>
        <v>0</v>
      </c>
      <c r="AN127" s="146">
        <f>IFERROR(AE127*IF($E127="将领",INDEX(兵法相关参数!$C$4:$AL$7,AN$15,MATCH($AB127,兵法相关参数!$C$3:$AL$3,0)),INDEX(兵法相关参数!$C$12:$AL$15,AN$15,MATCH($AB127,兵法相关参数!$C$3:$AL$3,0))),0)+IFERROR(AJ127*IF($E127="将领",INDEX(兵法相关参数!$C$4:$AL$7,AN$15,MATCH($AG127,兵法相关参数!$C$3:$AL$3,0)),INDEX(兵法相关参数!$C$12:$AL$15,AN$15,MATCH($AG127,兵法相关参数!$C$3:$AL$3,0))),0)</f>
        <v>0</v>
      </c>
      <c r="AO127" s="146">
        <f>IFERROR(AF127*IF($E127="将领",INDEX(兵法相关参数!$C$4:$AL$7,AL$15,MATCH($AB127,兵法相关参数!$C$3:$AL$3,0)),INDEX(兵法相关参数!$C$12:$AL$15,AO$15,MATCH($AB127,兵法相关参数!$C$3:$AL$3,0))),0)+IFERROR(AK127*IF($E127="将领",INDEX(兵法相关参数!$C$4:$AL$7,AL$15,MATCH($AG127,兵法相关参数!$C$3:$AL$3,0)),INDEX(兵法相关参数!$C$12:$AL$15,AO$15,MATCH($AG127,兵法相关参数!$C$3:$AL$3,0))),0)</f>
        <v>0</v>
      </c>
      <c r="AP127" s="42"/>
      <c r="AQ127" s="151">
        <f>AQ126</f>
        <v>30102</v>
      </c>
      <c r="AR127" s="162">
        <f>AR126</f>
        <v>1</v>
      </c>
      <c r="AS127" s="163" t="str">
        <f t="shared" si="23"/>
        <v>紫</v>
      </c>
      <c r="AT127" s="153">
        <f t="shared" si="24"/>
        <v>1</v>
      </c>
      <c r="AU127" s="39" t="str">
        <f>IF(IF(L127="","",AQ127&amp;AT127)=AU126,"",IF(MOD(COUNTIF($AQ$1:AQ127,AQ127),3)=1,"",IF(L127="","",AQ127&amp;AT127)))</f>
        <v/>
      </c>
      <c r="AV127" s="166" t="str">
        <f t="shared" si="28"/>
        <v/>
      </c>
      <c r="AW127" s="166" t="str">
        <f t="shared" si="29"/>
        <v/>
      </c>
      <c r="AX127" s="15" t="str">
        <f>IF(MOD(COUNTIF($AQ$1:AQ127,AQ127),3)=1,"",IF(M127="","",AT127+1))</f>
        <v/>
      </c>
      <c r="AY127" s="15" t="str">
        <f t="shared" si="25"/>
        <v/>
      </c>
      <c r="AZ127" s="166" t="str">
        <f t="shared" si="30"/>
        <v/>
      </c>
      <c r="BA127" s="166" t="str">
        <f t="shared" si="31"/>
        <v/>
      </c>
      <c r="BB127" s="15" t="str">
        <f>IF(MOD(COUNTIF($AQ$1:AQ127,AQ127),3)=1,"",IF(N127="","",AX127+1))</f>
        <v/>
      </c>
      <c r="BC127" s="15" t="str">
        <f t="shared" si="26"/>
        <v/>
      </c>
      <c r="BD127" s="166" t="str">
        <f t="shared" si="32"/>
        <v/>
      </c>
      <c r="BE127" s="166" t="str">
        <f t="shared" si="33"/>
        <v/>
      </c>
      <c r="BF127" s="15"/>
      <c r="BG127" s="15"/>
      <c r="BH127" s="170" t="str">
        <f t="shared" si="27"/>
        <v>开场时，对战场所有敌军士兵随机造成5次伤害，每次造成自身攻击力 {0}%的策略伤害。</v>
      </c>
    </row>
    <row r="128" spans="1:60">
      <c r="A128" s="261"/>
      <c r="B128" s="259"/>
      <c r="C128" s="256"/>
      <c r="D128" s="255"/>
      <c r="E128" s="179"/>
      <c r="F128" s="179"/>
      <c r="G128" s="179"/>
      <c r="H128" s="179"/>
      <c r="I128" s="179"/>
      <c r="J128" s="256"/>
      <c r="K128" s="256"/>
      <c r="L128" s="182"/>
      <c r="M128" s="179"/>
      <c r="N128" s="179"/>
      <c r="O128" s="182"/>
      <c r="P128" s="179"/>
      <c r="Q128" s="179"/>
      <c r="R128" s="179"/>
      <c r="S128" s="179"/>
      <c r="T128" s="179"/>
      <c r="U128" s="179"/>
      <c r="V128" s="179"/>
      <c r="W128" s="179"/>
      <c r="X128" s="179"/>
      <c r="Y128" s="179"/>
      <c r="Z128" s="179"/>
      <c r="AA128" s="179"/>
      <c r="AB128" s="44"/>
      <c r="AC128" s="189"/>
      <c r="AD128" s="189"/>
      <c r="AE128" s="189"/>
      <c r="AF128" s="189"/>
      <c r="AG128" s="92"/>
      <c r="AH128" s="189"/>
      <c r="AI128" s="189"/>
      <c r="AJ128" s="189"/>
      <c r="AK128" s="189"/>
      <c r="AL128" s="146">
        <f>IFERROR(AC128*IF($E128="将领",INDEX(兵法相关参数!$C$4:$AL$7,AL$15,MATCH($AB128,兵法相关参数!$C$3:$AL$3,0)),INDEX(兵法相关参数!$C$12:$AL$15,AL$15,MATCH($AB128,兵法相关参数!$C$3:$AL$3,0))),0)+IFERROR(AH128*IF($E128="将领",INDEX(兵法相关参数!$C$4:$AL$7,AL$15,MATCH($AG128,兵法相关参数!$C$3:$AL$3,0)),INDEX(兵法相关参数!$C$12:$AL$15,AL$15,MATCH($AG128,兵法相关参数!$C$3:$AL$3,0))),0)</f>
        <v>0</v>
      </c>
      <c r="AM128" s="146">
        <f>IFERROR(AD128*IF($E128="将领",INDEX(兵法相关参数!$C$4:$AL$7,AM$15,MATCH($AB128,兵法相关参数!$C$3:$AL$3,0)),INDEX(兵法相关参数!$C$12:$AL$15,AM$15,MATCH($AB128,兵法相关参数!$C$3:$AL$3,0))),0)+IFERROR(AI128*IF($E128="将领",INDEX(兵法相关参数!$C$4:$AL$7,AM$15,MATCH($AG128,兵法相关参数!$C$3:$AL$3,0)),INDEX(兵法相关参数!$C$12:$AL$15,AM$15,MATCH($AG128,兵法相关参数!$C$3:$AL$3,0))),0)</f>
        <v>0</v>
      </c>
      <c r="AN128" s="146">
        <f>IFERROR(AE128*IF($E128="将领",INDEX(兵法相关参数!$C$4:$AL$7,AN$15,MATCH($AB128,兵法相关参数!$C$3:$AL$3,0)),INDEX(兵法相关参数!$C$12:$AL$15,AN$15,MATCH($AB128,兵法相关参数!$C$3:$AL$3,0))),0)+IFERROR(AJ128*IF($E128="将领",INDEX(兵法相关参数!$C$4:$AL$7,AN$15,MATCH($AG128,兵法相关参数!$C$3:$AL$3,0)),INDEX(兵法相关参数!$C$12:$AL$15,AN$15,MATCH($AG128,兵法相关参数!$C$3:$AL$3,0))),0)</f>
        <v>0</v>
      </c>
      <c r="AO128" s="146">
        <f>IFERROR(AF128*IF($E128="将领",INDEX(兵法相关参数!$C$4:$AL$7,AL$15,MATCH($AB128,兵法相关参数!$C$3:$AL$3,0)),INDEX(兵法相关参数!$C$12:$AL$15,AO$15,MATCH($AB128,兵法相关参数!$C$3:$AL$3,0))),0)+IFERROR(AK128*IF($E128="将领",INDEX(兵法相关参数!$C$4:$AL$7,AL$15,MATCH($AG128,兵法相关参数!$C$3:$AL$3,0)),INDEX(兵法相关参数!$C$12:$AL$15,AO$15,MATCH($AG128,兵法相关参数!$C$3:$AL$3,0))),0)</f>
        <v>0</v>
      </c>
      <c r="AP128" s="27"/>
      <c r="AQ128" s="151">
        <f t="shared" ref="AQ128:AQ133" si="37">AQ127</f>
        <v>30102</v>
      </c>
      <c r="AR128" s="160">
        <f>IF(D128="直接伤害",1,0)</f>
        <v>0</v>
      </c>
      <c r="AS128" s="163" t="str">
        <f t="shared" si="23"/>
        <v>紫</v>
      </c>
      <c r="AT128" s="153">
        <f t="shared" si="24"/>
        <v>1</v>
      </c>
      <c r="AU128" s="39" t="str">
        <f>IF(IF(L128="","",AQ128&amp;AT128)=AU127,"",IF(MOD(COUNTIF($AQ$1:AQ128,AQ128),3)=1,"",IF(L128="","",AQ128&amp;AT128)))</f>
        <v/>
      </c>
      <c r="AV128" s="166" t="str">
        <f t="shared" si="28"/>
        <v/>
      </c>
      <c r="AW128" s="166" t="str">
        <f t="shared" si="29"/>
        <v/>
      </c>
      <c r="AX128" s="15" t="str">
        <f>IF(MOD(COUNTIF($AQ$1:AQ128,AQ128),3)=1,"",IF(M128="","",AT128+1))</f>
        <v/>
      </c>
      <c r="AY128" s="15" t="str">
        <f t="shared" si="25"/>
        <v/>
      </c>
      <c r="AZ128" s="166" t="str">
        <f t="shared" si="30"/>
        <v/>
      </c>
      <c r="BA128" s="166" t="str">
        <f t="shared" si="31"/>
        <v/>
      </c>
      <c r="BB128" s="15" t="str">
        <f>IF(MOD(COUNTIF($AQ$1:AQ128,AQ128),3)=1,"",IF(N128="","",AX128+1))</f>
        <v/>
      </c>
      <c r="BC128" s="15" t="str">
        <f t="shared" si="26"/>
        <v/>
      </c>
      <c r="BD128" s="166" t="str">
        <f t="shared" si="32"/>
        <v/>
      </c>
      <c r="BE128" s="166" t="str">
        <f t="shared" si="33"/>
        <v/>
      </c>
      <c r="BF128" s="15"/>
      <c r="BG128" s="15"/>
      <c r="BH128" s="170" t="str">
        <f t="shared" si="27"/>
        <v>开场时，对战场所有敌军士兵随机造成5次伤害，每次造成自身攻击力 {0}%的策略伤害。</v>
      </c>
    </row>
    <row r="129" spans="1:60">
      <c r="A129" s="261"/>
      <c r="B129" s="259"/>
      <c r="C129" s="256"/>
      <c r="D129" s="256"/>
      <c r="E129" s="179"/>
      <c r="F129" s="179"/>
      <c r="G129" s="179"/>
      <c r="H129" s="179"/>
      <c r="I129" s="179"/>
      <c r="J129" s="256"/>
      <c r="K129" s="256"/>
      <c r="L129" s="182"/>
      <c r="M129" s="179"/>
      <c r="N129" s="179"/>
      <c r="O129" s="182"/>
      <c r="P129" s="179"/>
      <c r="Q129" s="179"/>
      <c r="R129" s="179"/>
      <c r="S129" s="179"/>
      <c r="T129" s="179"/>
      <c r="U129" s="179"/>
      <c r="V129" s="179"/>
      <c r="W129" s="179"/>
      <c r="X129" s="179"/>
      <c r="Y129" s="179"/>
      <c r="Z129" s="179"/>
      <c r="AA129" s="179"/>
      <c r="AB129" s="44"/>
      <c r="AC129" s="189"/>
      <c r="AD129" s="189"/>
      <c r="AE129" s="189"/>
      <c r="AF129" s="189"/>
      <c r="AG129" s="92"/>
      <c r="AH129" s="189"/>
      <c r="AI129" s="189"/>
      <c r="AJ129" s="189"/>
      <c r="AK129" s="189"/>
      <c r="AL129" s="146">
        <f>IFERROR(AC129*IF($E129="将领",INDEX(兵法相关参数!$C$4:$AL$7,AL$15,MATCH($AB129,兵法相关参数!$C$3:$AL$3,0)),INDEX(兵法相关参数!$C$12:$AL$15,AL$15,MATCH($AB129,兵法相关参数!$C$3:$AL$3,0))),0)+IFERROR(AH129*IF($E129="将领",INDEX(兵法相关参数!$C$4:$AL$7,AL$15,MATCH($AG129,兵法相关参数!$C$3:$AL$3,0)),INDEX(兵法相关参数!$C$12:$AL$15,AL$15,MATCH($AG129,兵法相关参数!$C$3:$AL$3,0))),0)</f>
        <v>0</v>
      </c>
      <c r="AM129" s="146">
        <f>IFERROR(AD129*IF($E129="将领",INDEX(兵法相关参数!$C$4:$AL$7,AM$15,MATCH($AB129,兵法相关参数!$C$3:$AL$3,0)),INDEX(兵法相关参数!$C$12:$AL$15,AM$15,MATCH($AB129,兵法相关参数!$C$3:$AL$3,0))),0)+IFERROR(AI129*IF($E129="将领",INDEX(兵法相关参数!$C$4:$AL$7,AM$15,MATCH($AG129,兵法相关参数!$C$3:$AL$3,0)),INDEX(兵法相关参数!$C$12:$AL$15,AM$15,MATCH($AG129,兵法相关参数!$C$3:$AL$3,0))),0)</f>
        <v>0</v>
      </c>
      <c r="AN129" s="146">
        <f>IFERROR(AE129*IF($E129="将领",INDEX(兵法相关参数!$C$4:$AL$7,AN$15,MATCH($AB129,兵法相关参数!$C$3:$AL$3,0)),INDEX(兵法相关参数!$C$12:$AL$15,AN$15,MATCH($AB129,兵法相关参数!$C$3:$AL$3,0))),0)+IFERROR(AJ129*IF($E129="将领",INDEX(兵法相关参数!$C$4:$AL$7,AN$15,MATCH($AG129,兵法相关参数!$C$3:$AL$3,0)),INDEX(兵法相关参数!$C$12:$AL$15,AN$15,MATCH($AG129,兵法相关参数!$C$3:$AL$3,0))),0)</f>
        <v>0</v>
      </c>
      <c r="AO129" s="146">
        <f>IFERROR(AF129*IF($E129="将领",INDEX(兵法相关参数!$C$4:$AL$7,AL$15,MATCH($AB129,兵法相关参数!$C$3:$AL$3,0)),INDEX(兵法相关参数!$C$12:$AL$15,AO$15,MATCH($AB129,兵法相关参数!$C$3:$AL$3,0))),0)+IFERROR(AK129*IF($E129="将领",INDEX(兵法相关参数!$C$4:$AL$7,AL$15,MATCH($AG129,兵法相关参数!$C$3:$AL$3,0)),INDEX(兵法相关参数!$C$12:$AL$15,AO$15,MATCH($AG129,兵法相关参数!$C$3:$AL$3,0))),0)</f>
        <v>0</v>
      </c>
      <c r="AP129" s="42"/>
      <c r="AQ129" s="151">
        <f t="shared" si="37"/>
        <v>30102</v>
      </c>
      <c r="AR129" s="161">
        <f>AR128</f>
        <v>0</v>
      </c>
      <c r="AS129" s="163" t="str">
        <f t="shared" si="23"/>
        <v>紫</v>
      </c>
      <c r="AT129" s="153">
        <f t="shared" si="24"/>
        <v>1</v>
      </c>
      <c r="AU129" s="39" t="str">
        <f>IF(IF(L129="","",AQ129&amp;AT129)=AU128,"",IF(MOD(COUNTIF($AQ$1:AQ129,AQ129),3)=1,"",IF(L129="","",AQ129&amp;AT129)))</f>
        <v/>
      </c>
      <c r="AV129" s="166" t="str">
        <f t="shared" si="28"/>
        <v/>
      </c>
      <c r="AW129" s="166" t="str">
        <f t="shared" si="29"/>
        <v/>
      </c>
      <c r="AX129" s="15" t="str">
        <f>IF(MOD(COUNTIF($AQ$1:AQ129,AQ129),3)=1,"",IF(M129="","",AT129+1))</f>
        <v/>
      </c>
      <c r="AY129" s="15" t="str">
        <f t="shared" si="25"/>
        <v/>
      </c>
      <c r="AZ129" s="166" t="str">
        <f t="shared" si="30"/>
        <v/>
      </c>
      <c r="BA129" s="166" t="str">
        <f t="shared" si="31"/>
        <v/>
      </c>
      <c r="BB129" s="15" t="str">
        <f>IF(MOD(COUNTIF($AQ$1:AQ129,AQ129),3)=1,"",IF(N129="","",AX129+1))</f>
        <v/>
      </c>
      <c r="BC129" s="15" t="str">
        <f t="shared" si="26"/>
        <v/>
      </c>
      <c r="BD129" s="166" t="str">
        <f t="shared" si="32"/>
        <v/>
      </c>
      <c r="BE129" s="166" t="str">
        <f t="shared" si="33"/>
        <v/>
      </c>
      <c r="BF129" s="15"/>
      <c r="BG129" s="15"/>
      <c r="BH129" s="170" t="str">
        <f t="shared" si="27"/>
        <v>开场时，对战场所有敌军士兵随机造成5次伤害，每次造成自身攻击力 {0}%的策略伤害。</v>
      </c>
    </row>
    <row r="130" spans="1:60">
      <c r="A130" s="261"/>
      <c r="B130" s="259"/>
      <c r="C130" s="256"/>
      <c r="D130" s="257"/>
      <c r="E130" s="179"/>
      <c r="F130" s="179"/>
      <c r="G130" s="179"/>
      <c r="H130" s="179"/>
      <c r="I130" s="179"/>
      <c r="J130" s="256"/>
      <c r="K130" s="256"/>
      <c r="L130" s="182"/>
      <c r="M130" s="179"/>
      <c r="N130" s="179"/>
      <c r="O130" s="182"/>
      <c r="P130" s="179"/>
      <c r="Q130" s="179"/>
      <c r="R130" s="179"/>
      <c r="S130" s="179"/>
      <c r="T130" s="179"/>
      <c r="U130" s="179"/>
      <c r="V130" s="179"/>
      <c r="W130" s="179"/>
      <c r="X130" s="179"/>
      <c r="Y130" s="179"/>
      <c r="Z130" s="179"/>
      <c r="AA130" s="179"/>
      <c r="AB130" s="44"/>
      <c r="AC130" s="189"/>
      <c r="AD130" s="189"/>
      <c r="AE130" s="189"/>
      <c r="AF130" s="189"/>
      <c r="AG130" s="92"/>
      <c r="AH130" s="189"/>
      <c r="AI130" s="189"/>
      <c r="AJ130" s="189"/>
      <c r="AK130" s="189"/>
      <c r="AL130" s="146">
        <f>IFERROR(AC130*IF($E130="将领",INDEX(兵法相关参数!$C$4:$AL$7,AL$15,MATCH($AB130,兵法相关参数!$C$3:$AL$3,0)),INDEX(兵法相关参数!$C$12:$AL$15,AL$15,MATCH($AB130,兵法相关参数!$C$3:$AL$3,0))),0)+IFERROR(AH130*IF($E130="将领",INDEX(兵法相关参数!$C$4:$AL$7,AL$15,MATCH($AG130,兵法相关参数!$C$3:$AL$3,0)),INDEX(兵法相关参数!$C$12:$AL$15,AL$15,MATCH($AG130,兵法相关参数!$C$3:$AL$3,0))),0)</f>
        <v>0</v>
      </c>
      <c r="AM130" s="146">
        <f>IFERROR(AD130*IF($E130="将领",INDEX(兵法相关参数!$C$4:$AL$7,AM$15,MATCH($AB130,兵法相关参数!$C$3:$AL$3,0)),INDEX(兵法相关参数!$C$12:$AL$15,AM$15,MATCH($AB130,兵法相关参数!$C$3:$AL$3,0))),0)+IFERROR(AI130*IF($E130="将领",INDEX(兵法相关参数!$C$4:$AL$7,AM$15,MATCH($AG130,兵法相关参数!$C$3:$AL$3,0)),INDEX(兵法相关参数!$C$12:$AL$15,AM$15,MATCH($AG130,兵法相关参数!$C$3:$AL$3,0))),0)</f>
        <v>0</v>
      </c>
      <c r="AN130" s="146">
        <f>IFERROR(AE130*IF($E130="将领",INDEX(兵法相关参数!$C$4:$AL$7,AN$15,MATCH($AB130,兵法相关参数!$C$3:$AL$3,0)),INDEX(兵法相关参数!$C$12:$AL$15,AN$15,MATCH($AB130,兵法相关参数!$C$3:$AL$3,0))),0)+IFERROR(AJ130*IF($E130="将领",INDEX(兵法相关参数!$C$4:$AL$7,AN$15,MATCH($AG130,兵法相关参数!$C$3:$AL$3,0)),INDEX(兵法相关参数!$C$12:$AL$15,AN$15,MATCH($AG130,兵法相关参数!$C$3:$AL$3,0))),0)</f>
        <v>0</v>
      </c>
      <c r="AO130" s="146">
        <f>IFERROR(AF130*IF($E130="将领",INDEX(兵法相关参数!$C$4:$AL$7,AL$15,MATCH($AB130,兵法相关参数!$C$3:$AL$3,0)),INDEX(兵法相关参数!$C$12:$AL$15,AO$15,MATCH($AB130,兵法相关参数!$C$3:$AL$3,0))),0)+IFERROR(AK130*IF($E130="将领",INDEX(兵法相关参数!$C$4:$AL$7,AL$15,MATCH($AG130,兵法相关参数!$C$3:$AL$3,0)),INDEX(兵法相关参数!$C$12:$AL$15,AO$15,MATCH($AG130,兵法相关参数!$C$3:$AL$3,0))),0)</f>
        <v>0</v>
      </c>
      <c r="AP130" s="27"/>
      <c r="AQ130" s="151">
        <f t="shared" si="37"/>
        <v>30102</v>
      </c>
      <c r="AR130" s="162">
        <f>AR129</f>
        <v>0</v>
      </c>
      <c r="AS130" s="163" t="str">
        <f t="shared" si="23"/>
        <v>紫</v>
      </c>
      <c r="AT130" s="153">
        <f t="shared" si="24"/>
        <v>1</v>
      </c>
      <c r="AU130" s="39" t="str">
        <f>IF(IF(L130="","",AQ130&amp;AT130)=AU129,"",IF(MOD(COUNTIF($AQ$1:AQ130,AQ130),3)=1,"",IF(L130="","",AQ130&amp;AT130)))</f>
        <v/>
      </c>
      <c r="AV130" s="166" t="str">
        <f t="shared" si="28"/>
        <v/>
      </c>
      <c r="AW130" s="166" t="str">
        <f t="shared" si="29"/>
        <v/>
      </c>
      <c r="AX130" s="15" t="str">
        <f>IF(MOD(COUNTIF($AQ$1:AQ130,AQ130),3)=1,"",IF(M130="","",AT130+1))</f>
        <v/>
      </c>
      <c r="AY130" s="15" t="str">
        <f t="shared" si="25"/>
        <v/>
      </c>
      <c r="AZ130" s="166" t="str">
        <f t="shared" si="30"/>
        <v/>
      </c>
      <c r="BA130" s="166" t="str">
        <f t="shared" si="31"/>
        <v/>
      </c>
      <c r="BB130" s="15" t="str">
        <f>IF(MOD(COUNTIF($AQ$1:AQ130,AQ130),3)=1,"",IF(N130="","",AX130+1))</f>
        <v/>
      </c>
      <c r="BC130" s="15" t="str">
        <f t="shared" si="26"/>
        <v/>
      </c>
      <c r="BD130" s="166" t="str">
        <f t="shared" si="32"/>
        <v/>
      </c>
      <c r="BE130" s="166" t="str">
        <f t="shared" si="33"/>
        <v/>
      </c>
      <c r="BF130" s="15"/>
      <c r="BG130" s="15"/>
      <c r="BH130" s="170" t="str">
        <f t="shared" si="27"/>
        <v>开场时，对战场所有敌军士兵随机造成5次伤害，每次造成自身攻击力 {0}%的策略伤害。</v>
      </c>
    </row>
    <row r="131" spans="1:60">
      <c r="A131" s="261"/>
      <c r="B131" s="259"/>
      <c r="C131" s="256"/>
      <c r="D131" s="255"/>
      <c r="E131" s="179"/>
      <c r="F131" s="179"/>
      <c r="G131" s="179"/>
      <c r="H131" s="179"/>
      <c r="I131" s="179"/>
      <c r="J131" s="256"/>
      <c r="K131" s="256"/>
      <c r="L131" s="182"/>
      <c r="M131" s="179"/>
      <c r="N131" s="179"/>
      <c r="O131" s="182"/>
      <c r="P131" s="179"/>
      <c r="Q131" s="179"/>
      <c r="R131" s="179"/>
      <c r="S131" s="179"/>
      <c r="T131" s="179"/>
      <c r="U131" s="179"/>
      <c r="V131" s="179"/>
      <c r="W131" s="179"/>
      <c r="X131" s="179"/>
      <c r="Y131" s="179"/>
      <c r="Z131" s="179"/>
      <c r="AA131" s="179"/>
      <c r="AB131" s="44"/>
      <c r="AC131" s="189"/>
      <c r="AD131" s="189"/>
      <c r="AE131" s="189"/>
      <c r="AF131" s="189"/>
      <c r="AG131" s="92"/>
      <c r="AH131" s="189"/>
      <c r="AI131" s="189"/>
      <c r="AJ131" s="189"/>
      <c r="AK131" s="189"/>
      <c r="AL131" s="146">
        <f>IFERROR(AC131*IF($E131="将领",INDEX(兵法相关参数!$C$4:$AL$7,AL$15,MATCH($AB131,兵法相关参数!$C$3:$AL$3,0)),INDEX(兵法相关参数!$C$12:$AL$15,AL$15,MATCH($AB131,兵法相关参数!$C$3:$AL$3,0))),0)+IFERROR(AH131*IF($E131="将领",INDEX(兵法相关参数!$C$4:$AL$7,AL$15,MATCH($AG131,兵法相关参数!$C$3:$AL$3,0)),INDEX(兵法相关参数!$C$12:$AL$15,AL$15,MATCH($AG131,兵法相关参数!$C$3:$AL$3,0))),0)</f>
        <v>0</v>
      </c>
      <c r="AM131" s="146">
        <f>IFERROR(AD131*IF($E131="将领",INDEX(兵法相关参数!$C$4:$AL$7,AM$15,MATCH($AB131,兵法相关参数!$C$3:$AL$3,0)),INDEX(兵法相关参数!$C$12:$AL$15,AM$15,MATCH($AB131,兵法相关参数!$C$3:$AL$3,0))),0)+IFERROR(AI131*IF($E131="将领",INDEX(兵法相关参数!$C$4:$AL$7,AM$15,MATCH($AG131,兵法相关参数!$C$3:$AL$3,0)),INDEX(兵法相关参数!$C$12:$AL$15,AM$15,MATCH($AG131,兵法相关参数!$C$3:$AL$3,0))),0)</f>
        <v>0</v>
      </c>
      <c r="AN131" s="146">
        <f>IFERROR(AE131*IF($E131="将领",INDEX(兵法相关参数!$C$4:$AL$7,AN$15,MATCH($AB131,兵法相关参数!$C$3:$AL$3,0)),INDEX(兵法相关参数!$C$12:$AL$15,AN$15,MATCH($AB131,兵法相关参数!$C$3:$AL$3,0))),0)+IFERROR(AJ131*IF($E131="将领",INDEX(兵法相关参数!$C$4:$AL$7,AN$15,MATCH($AG131,兵法相关参数!$C$3:$AL$3,0)),INDEX(兵法相关参数!$C$12:$AL$15,AN$15,MATCH($AG131,兵法相关参数!$C$3:$AL$3,0))),0)</f>
        <v>0</v>
      </c>
      <c r="AO131" s="146">
        <f>IFERROR(AF131*IF($E131="将领",INDEX(兵法相关参数!$C$4:$AL$7,AL$15,MATCH($AB131,兵法相关参数!$C$3:$AL$3,0)),INDEX(兵法相关参数!$C$12:$AL$15,AO$15,MATCH($AB131,兵法相关参数!$C$3:$AL$3,0))),0)+IFERROR(AK131*IF($E131="将领",INDEX(兵法相关参数!$C$4:$AL$7,AL$15,MATCH($AG131,兵法相关参数!$C$3:$AL$3,0)),INDEX(兵法相关参数!$C$12:$AL$15,AO$15,MATCH($AG131,兵法相关参数!$C$3:$AL$3,0))),0)</f>
        <v>0</v>
      </c>
      <c r="AP131" s="42"/>
      <c r="AQ131" s="151">
        <f t="shared" si="37"/>
        <v>30102</v>
      </c>
      <c r="AR131" s="160">
        <f>IF(D131="直接伤害",1,0)</f>
        <v>0</v>
      </c>
      <c r="AS131" s="163" t="str">
        <f t="shared" si="23"/>
        <v>紫</v>
      </c>
      <c r="AT131" s="153">
        <f t="shared" si="24"/>
        <v>1</v>
      </c>
      <c r="AU131" s="39" t="str">
        <f>IF(IF(L131="","",AQ131&amp;AT131)=AU130,"",IF(MOD(COUNTIF($AQ$1:AQ131,AQ131),3)=1,"",IF(L131="","",AQ131&amp;AT131)))</f>
        <v/>
      </c>
      <c r="AV131" s="166" t="str">
        <f t="shared" si="28"/>
        <v/>
      </c>
      <c r="AW131" s="166" t="str">
        <f t="shared" si="29"/>
        <v/>
      </c>
      <c r="AX131" s="15" t="str">
        <f>IF(MOD(COUNTIF($AQ$1:AQ131,AQ131),3)=1,"",IF(M131="","",AT131+1))</f>
        <v/>
      </c>
      <c r="AY131" s="15" t="str">
        <f t="shared" si="25"/>
        <v/>
      </c>
      <c r="AZ131" s="166" t="str">
        <f t="shared" si="30"/>
        <v/>
      </c>
      <c r="BA131" s="166" t="str">
        <f t="shared" si="31"/>
        <v/>
      </c>
      <c r="BB131" s="15" t="str">
        <f>IF(MOD(COUNTIF($AQ$1:AQ131,AQ131),3)=1,"",IF(N131="","",AX131+1))</f>
        <v/>
      </c>
      <c r="BC131" s="15" t="str">
        <f t="shared" si="26"/>
        <v/>
      </c>
      <c r="BD131" s="166" t="str">
        <f t="shared" si="32"/>
        <v/>
      </c>
      <c r="BE131" s="166" t="str">
        <f t="shared" si="33"/>
        <v/>
      </c>
      <c r="BF131" s="15"/>
      <c r="BG131" s="15"/>
      <c r="BH131" s="170" t="str">
        <f t="shared" si="27"/>
        <v>开场时，对战场所有敌军士兵随机造成5次伤害，每次造成自身攻击力 {0}%的策略伤害。</v>
      </c>
    </row>
    <row r="132" spans="1:60">
      <c r="A132" s="261"/>
      <c r="B132" s="259"/>
      <c r="C132" s="256"/>
      <c r="D132" s="256"/>
      <c r="E132" s="179"/>
      <c r="F132" s="179"/>
      <c r="G132" s="179"/>
      <c r="H132" s="179"/>
      <c r="I132" s="179"/>
      <c r="J132" s="256"/>
      <c r="K132" s="256"/>
      <c r="L132" s="182"/>
      <c r="M132" s="179"/>
      <c r="N132" s="179"/>
      <c r="O132" s="182"/>
      <c r="P132" s="179"/>
      <c r="Q132" s="179"/>
      <c r="R132" s="179"/>
      <c r="S132" s="179"/>
      <c r="T132" s="179"/>
      <c r="U132" s="179"/>
      <c r="V132" s="179"/>
      <c r="W132" s="179"/>
      <c r="X132" s="179"/>
      <c r="Y132" s="179"/>
      <c r="Z132" s="179"/>
      <c r="AA132" s="179"/>
      <c r="AB132" s="44"/>
      <c r="AC132" s="189"/>
      <c r="AD132" s="189"/>
      <c r="AE132" s="189"/>
      <c r="AF132" s="189"/>
      <c r="AG132" s="92"/>
      <c r="AH132" s="189"/>
      <c r="AI132" s="189"/>
      <c r="AJ132" s="189"/>
      <c r="AK132" s="189"/>
      <c r="AL132" s="146">
        <f>IFERROR(AC132*IF($E132="将领",INDEX(兵法相关参数!$C$4:$AL$7,AL$15,MATCH($AB132,兵法相关参数!$C$3:$AL$3,0)),INDEX(兵法相关参数!$C$12:$AL$15,AL$15,MATCH($AB132,兵法相关参数!$C$3:$AL$3,0))),0)+IFERROR(AH132*IF($E132="将领",INDEX(兵法相关参数!$C$4:$AL$7,AL$15,MATCH($AG132,兵法相关参数!$C$3:$AL$3,0)),INDEX(兵法相关参数!$C$12:$AL$15,AL$15,MATCH($AG132,兵法相关参数!$C$3:$AL$3,0))),0)</f>
        <v>0</v>
      </c>
      <c r="AM132" s="146">
        <f>IFERROR(AD132*IF($E132="将领",INDEX(兵法相关参数!$C$4:$AL$7,AM$15,MATCH($AB132,兵法相关参数!$C$3:$AL$3,0)),INDEX(兵法相关参数!$C$12:$AL$15,AM$15,MATCH($AB132,兵法相关参数!$C$3:$AL$3,0))),0)+IFERROR(AI132*IF($E132="将领",INDEX(兵法相关参数!$C$4:$AL$7,AM$15,MATCH($AG132,兵法相关参数!$C$3:$AL$3,0)),INDEX(兵法相关参数!$C$12:$AL$15,AM$15,MATCH($AG132,兵法相关参数!$C$3:$AL$3,0))),0)</f>
        <v>0</v>
      </c>
      <c r="AN132" s="146">
        <f>IFERROR(AE132*IF($E132="将领",INDEX(兵法相关参数!$C$4:$AL$7,AN$15,MATCH($AB132,兵法相关参数!$C$3:$AL$3,0)),INDEX(兵法相关参数!$C$12:$AL$15,AN$15,MATCH($AB132,兵法相关参数!$C$3:$AL$3,0))),0)+IFERROR(AJ132*IF($E132="将领",INDEX(兵法相关参数!$C$4:$AL$7,AN$15,MATCH($AG132,兵法相关参数!$C$3:$AL$3,0)),INDEX(兵法相关参数!$C$12:$AL$15,AN$15,MATCH($AG132,兵法相关参数!$C$3:$AL$3,0))),0)</f>
        <v>0</v>
      </c>
      <c r="AO132" s="146">
        <f>IFERROR(AF132*IF($E132="将领",INDEX(兵法相关参数!$C$4:$AL$7,AL$15,MATCH($AB132,兵法相关参数!$C$3:$AL$3,0)),INDEX(兵法相关参数!$C$12:$AL$15,AO$15,MATCH($AB132,兵法相关参数!$C$3:$AL$3,0))),0)+IFERROR(AK132*IF($E132="将领",INDEX(兵法相关参数!$C$4:$AL$7,AL$15,MATCH($AG132,兵法相关参数!$C$3:$AL$3,0)),INDEX(兵法相关参数!$C$12:$AL$15,AO$15,MATCH($AG132,兵法相关参数!$C$3:$AL$3,0))),0)</f>
        <v>0</v>
      </c>
      <c r="AP132" s="27"/>
      <c r="AQ132" s="151">
        <f t="shared" si="37"/>
        <v>30102</v>
      </c>
      <c r="AR132" s="161">
        <f>AR131</f>
        <v>0</v>
      </c>
      <c r="AS132" s="163" t="str">
        <f t="shared" si="23"/>
        <v>紫</v>
      </c>
      <c r="AT132" s="153">
        <f t="shared" si="24"/>
        <v>1</v>
      </c>
      <c r="AU132" s="39" t="str">
        <f>IF(IF(L132="","",AQ132&amp;AT132)=AU131,"",IF(MOD(COUNTIF($AQ$1:AQ132,AQ132),3)=1,"",IF(L132="","",AQ132&amp;AT132)))</f>
        <v/>
      </c>
      <c r="AV132" s="166" t="str">
        <f t="shared" si="28"/>
        <v/>
      </c>
      <c r="AW132" s="166" t="str">
        <f t="shared" si="29"/>
        <v/>
      </c>
      <c r="AX132" s="15" t="str">
        <f>IF(MOD(COUNTIF($AQ$1:AQ132,AQ132),3)=1,"",IF(M132="","",AT132+1))</f>
        <v/>
      </c>
      <c r="AY132" s="15" t="str">
        <f t="shared" si="25"/>
        <v/>
      </c>
      <c r="AZ132" s="166" t="str">
        <f t="shared" si="30"/>
        <v/>
      </c>
      <c r="BA132" s="166" t="str">
        <f t="shared" si="31"/>
        <v/>
      </c>
      <c r="BB132" s="15" t="str">
        <f>IF(MOD(COUNTIF($AQ$1:AQ132,AQ132),3)=1,"",IF(N132="","",AX132+1))</f>
        <v/>
      </c>
      <c r="BC132" s="15" t="str">
        <f t="shared" si="26"/>
        <v/>
      </c>
      <c r="BD132" s="166" t="str">
        <f t="shared" si="32"/>
        <v/>
      </c>
      <c r="BE132" s="166" t="str">
        <f t="shared" si="33"/>
        <v/>
      </c>
      <c r="BF132" s="15"/>
      <c r="BG132" s="15"/>
      <c r="BH132" s="170" t="str">
        <f t="shared" si="27"/>
        <v>开场时，对战场所有敌军士兵随机造成5次伤害，每次造成自身攻击力 {0}%的策略伤害。</v>
      </c>
    </row>
    <row r="133" spans="1:60">
      <c r="A133" s="261"/>
      <c r="B133" s="260"/>
      <c r="C133" s="257"/>
      <c r="D133" s="257"/>
      <c r="E133" s="179"/>
      <c r="F133" s="179"/>
      <c r="G133" s="179"/>
      <c r="H133" s="179"/>
      <c r="I133" s="179"/>
      <c r="J133" s="257"/>
      <c r="K133" s="257"/>
      <c r="L133" s="182"/>
      <c r="M133" s="179"/>
      <c r="N133" s="179"/>
      <c r="O133" s="182"/>
      <c r="P133" s="179"/>
      <c r="Q133" s="179"/>
      <c r="R133" s="179"/>
      <c r="S133" s="179"/>
      <c r="T133" s="179"/>
      <c r="U133" s="179"/>
      <c r="V133" s="179"/>
      <c r="W133" s="179"/>
      <c r="X133" s="179"/>
      <c r="Y133" s="179"/>
      <c r="Z133" s="179"/>
      <c r="AA133" s="179"/>
      <c r="AB133" s="44"/>
      <c r="AC133" s="189"/>
      <c r="AD133" s="189"/>
      <c r="AE133" s="189"/>
      <c r="AF133" s="189"/>
      <c r="AG133" s="92"/>
      <c r="AH133" s="189"/>
      <c r="AI133" s="189"/>
      <c r="AJ133" s="189"/>
      <c r="AK133" s="189"/>
      <c r="AL133" s="146">
        <f>IFERROR(AC133*IF($E133="将领",INDEX(兵法相关参数!$C$4:$AL$7,AL$15,MATCH($AB133,兵法相关参数!$C$3:$AL$3,0)),INDEX(兵法相关参数!$C$12:$AL$15,AL$15,MATCH($AB133,兵法相关参数!$C$3:$AL$3,0))),0)+IFERROR(AH133*IF($E133="将领",INDEX(兵法相关参数!$C$4:$AL$7,AL$15,MATCH($AG133,兵法相关参数!$C$3:$AL$3,0)),INDEX(兵法相关参数!$C$12:$AL$15,AL$15,MATCH($AG133,兵法相关参数!$C$3:$AL$3,0))),0)</f>
        <v>0</v>
      </c>
      <c r="AM133" s="146">
        <f>IFERROR(AD133*IF($E133="将领",INDEX(兵法相关参数!$C$4:$AL$7,AM$15,MATCH($AB133,兵法相关参数!$C$3:$AL$3,0)),INDEX(兵法相关参数!$C$12:$AL$15,AM$15,MATCH($AB133,兵法相关参数!$C$3:$AL$3,0))),0)+IFERROR(AI133*IF($E133="将领",INDEX(兵法相关参数!$C$4:$AL$7,AM$15,MATCH($AG133,兵法相关参数!$C$3:$AL$3,0)),INDEX(兵法相关参数!$C$12:$AL$15,AM$15,MATCH($AG133,兵法相关参数!$C$3:$AL$3,0))),0)</f>
        <v>0</v>
      </c>
      <c r="AN133" s="146">
        <f>IFERROR(AE133*IF($E133="将领",INDEX(兵法相关参数!$C$4:$AL$7,AN$15,MATCH($AB133,兵法相关参数!$C$3:$AL$3,0)),INDEX(兵法相关参数!$C$12:$AL$15,AN$15,MATCH($AB133,兵法相关参数!$C$3:$AL$3,0))),0)+IFERROR(AJ133*IF($E133="将领",INDEX(兵法相关参数!$C$4:$AL$7,AN$15,MATCH($AG133,兵法相关参数!$C$3:$AL$3,0)),INDEX(兵法相关参数!$C$12:$AL$15,AN$15,MATCH($AG133,兵法相关参数!$C$3:$AL$3,0))),0)</f>
        <v>0</v>
      </c>
      <c r="AO133" s="146">
        <f>IFERROR(AF133*IF($E133="将领",INDEX(兵法相关参数!$C$4:$AL$7,AL$15,MATCH($AB133,兵法相关参数!$C$3:$AL$3,0)),INDEX(兵法相关参数!$C$12:$AL$15,AO$15,MATCH($AB133,兵法相关参数!$C$3:$AL$3,0))),0)+IFERROR(AK133*IF($E133="将领",INDEX(兵法相关参数!$C$4:$AL$7,AL$15,MATCH($AG133,兵法相关参数!$C$3:$AL$3,0)),INDEX(兵法相关参数!$C$12:$AL$15,AO$15,MATCH($AG133,兵法相关参数!$C$3:$AL$3,0))),0)</f>
        <v>0</v>
      </c>
      <c r="AP133" s="42"/>
      <c r="AQ133" s="152">
        <f t="shared" si="37"/>
        <v>30102</v>
      </c>
      <c r="AR133" s="162">
        <f>AR132</f>
        <v>0</v>
      </c>
      <c r="AS133" s="163" t="str">
        <f t="shared" si="23"/>
        <v>紫</v>
      </c>
      <c r="AT133" s="153">
        <f t="shared" si="24"/>
        <v>1</v>
      </c>
      <c r="AU133" s="39" t="str">
        <f>IF(IF(L133="","",AQ133&amp;AT133)=AU132,"",IF(MOD(COUNTIF($AQ$1:AQ133,AQ133),3)=1,"",IF(L133="","",AQ133&amp;AT133)))</f>
        <v/>
      </c>
      <c r="AV133" s="166" t="str">
        <f t="shared" si="28"/>
        <v/>
      </c>
      <c r="AW133" s="166" t="str">
        <f t="shared" si="29"/>
        <v/>
      </c>
      <c r="AX133" s="15" t="str">
        <f>IF(MOD(COUNTIF($AQ$1:AQ133,AQ133),3)=1,"",IF(M133="","",AT133+1))</f>
        <v/>
      </c>
      <c r="AY133" s="15" t="str">
        <f t="shared" si="25"/>
        <v/>
      </c>
      <c r="AZ133" s="166" t="str">
        <f t="shared" si="30"/>
        <v/>
      </c>
      <c r="BA133" s="166" t="str">
        <f t="shared" si="31"/>
        <v/>
      </c>
      <c r="BB133" s="15" t="str">
        <f>IF(MOD(COUNTIF($AQ$1:AQ133,AQ133),3)=1,"",IF(N133="","",AX133+1))</f>
        <v/>
      </c>
      <c r="BC133" s="15" t="str">
        <f t="shared" si="26"/>
        <v/>
      </c>
      <c r="BD133" s="166" t="str">
        <f t="shared" si="32"/>
        <v/>
      </c>
      <c r="BE133" s="166" t="str">
        <f t="shared" si="33"/>
        <v/>
      </c>
      <c r="BF133" s="15"/>
      <c r="BG133" s="15"/>
      <c r="BH133" s="170" t="str">
        <f t="shared" si="27"/>
        <v>开场时，对战场所有敌军士兵随机造成5次伤害，每次造成自身攻击力 {0}%的策略伤害。</v>
      </c>
    </row>
    <row r="134" spans="1:60">
      <c r="A134" s="261" t="s">
        <v>485</v>
      </c>
      <c r="B134" s="258" t="s">
        <v>853</v>
      </c>
      <c r="C134" s="255" t="s">
        <v>12</v>
      </c>
      <c r="D134" s="255" t="s">
        <v>55</v>
      </c>
      <c r="E134" s="11"/>
      <c r="F134" s="11"/>
      <c r="G134" s="11"/>
      <c r="H134" s="11"/>
      <c r="I134" s="11"/>
      <c r="J134" s="11" t="s">
        <v>402</v>
      </c>
      <c r="K134" s="11" t="s">
        <v>469</v>
      </c>
      <c r="L134" s="11" t="s">
        <v>771</v>
      </c>
      <c r="M134" s="11" t="s">
        <v>62</v>
      </c>
      <c r="N134" s="11"/>
      <c r="O134" s="183" t="s">
        <v>52</v>
      </c>
      <c r="P134" s="3" t="s">
        <v>57</v>
      </c>
      <c r="Q134" s="11" t="s">
        <v>60</v>
      </c>
      <c r="R134" s="11" t="s">
        <v>61</v>
      </c>
      <c r="S134" s="184" t="s">
        <v>582</v>
      </c>
      <c r="T134" s="184"/>
      <c r="U134" s="184"/>
      <c r="V134" s="184"/>
      <c r="W134" s="3" t="s">
        <v>223</v>
      </c>
      <c r="X134" s="3" t="s">
        <v>224</v>
      </c>
      <c r="Y134" s="3" t="s">
        <v>225</v>
      </c>
      <c r="Z134" s="3" t="s">
        <v>226</v>
      </c>
      <c r="AA134" s="1"/>
      <c r="AB134" s="15"/>
      <c r="AC134" s="187" t="s">
        <v>227</v>
      </c>
      <c r="AD134" s="187" t="s">
        <v>228</v>
      </c>
      <c r="AE134" s="187" t="s">
        <v>229</v>
      </c>
      <c r="AF134" s="187" t="s">
        <v>230</v>
      </c>
      <c r="AG134" s="96"/>
      <c r="AH134" s="187" t="s">
        <v>227</v>
      </c>
      <c r="AI134" s="187" t="s">
        <v>228</v>
      </c>
      <c r="AJ134" s="187" t="s">
        <v>229</v>
      </c>
      <c r="AK134" s="187" t="s">
        <v>230</v>
      </c>
      <c r="AL134" s="146">
        <f>IFERROR(AC134*IF($E134="将领",INDEX(兵法相关参数!$C$4:$AL$7,AL$15,MATCH($AB134,兵法相关参数!$C$3:$AL$3,0)),INDEX(兵法相关参数!$C$12:$AL$15,AL$15,MATCH($AB134,兵法相关参数!$C$3:$AL$3,0))),0)+IFERROR(AH134*IF($E134="将领",INDEX(兵法相关参数!$C$4:$AL$7,AL$15,MATCH($AG134,兵法相关参数!$C$3:$AL$3,0)),INDEX(兵法相关参数!$C$12:$AL$15,AL$15,MATCH($AG134,兵法相关参数!$C$3:$AL$3,0))),0)</f>
        <v>0</v>
      </c>
      <c r="AM134" s="146">
        <f>IFERROR(AD134*IF($E134="将领",INDEX(兵法相关参数!$C$4:$AL$7,AM$15,MATCH($AB134,兵法相关参数!$C$3:$AL$3,0)),INDEX(兵法相关参数!$C$12:$AL$15,AM$15,MATCH($AB134,兵法相关参数!$C$3:$AL$3,0))),0)+IFERROR(AI134*IF($E134="将领",INDEX(兵法相关参数!$C$4:$AL$7,AM$15,MATCH($AG134,兵法相关参数!$C$3:$AL$3,0)),INDEX(兵法相关参数!$C$12:$AL$15,AM$15,MATCH($AG134,兵法相关参数!$C$3:$AL$3,0))),0)</f>
        <v>0</v>
      </c>
      <c r="AN134" s="146">
        <f>IFERROR(AE134*IF($E134="将领",INDEX(兵法相关参数!$C$4:$AL$7,AN$15,MATCH($AB134,兵法相关参数!$C$3:$AL$3,0)),INDEX(兵法相关参数!$C$12:$AL$15,AN$15,MATCH($AB134,兵法相关参数!$C$3:$AL$3,0))),0)+IFERROR(AJ134*IF($E134="将领",INDEX(兵法相关参数!$C$4:$AL$7,AN$15,MATCH($AG134,兵法相关参数!$C$3:$AL$3,0)),INDEX(兵法相关参数!$C$12:$AL$15,AN$15,MATCH($AG134,兵法相关参数!$C$3:$AL$3,0))),0)</f>
        <v>0</v>
      </c>
      <c r="AO134" s="146">
        <f>IFERROR(AF134*IF($E134="将领",INDEX(兵法相关参数!$C$4:$AL$7,AL$15,MATCH($AB134,兵法相关参数!$C$3:$AL$3,0)),INDEX(兵法相关参数!$C$12:$AL$15,AO$15,MATCH($AB134,兵法相关参数!$C$3:$AL$3,0))),0)+IFERROR(AK134*IF($E134="将领",INDEX(兵法相关参数!$C$4:$AL$7,AL$15,MATCH($AG134,兵法相关参数!$C$3:$AL$3,0)),INDEX(兵法相关参数!$C$12:$AL$15,AO$15,MATCH($AG134,兵法相关参数!$C$3:$AL$3,0))),0)</f>
        <v>0</v>
      </c>
      <c r="AP134" s="27"/>
      <c r="AQ134" s="154">
        <v>30211</v>
      </c>
      <c r="AR134" s="160">
        <f>IF(D134="直接伤害",1,0)</f>
        <v>0</v>
      </c>
      <c r="AS134" s="163" t="str">
        <f t="shared" si="23"/>
        <v>橙</v>
      </c>
      <c r="AT134" s="153">
        <f t="shared" si="24"/>
        <v>1</v>
      </c>
      <c r="AU134" s="39" t="str">
        <f>IF(IF(L134="","",AQ134&amp;AT134)=AU133,"",IF(MOD(COUNTIF($AQ$1:AQ134,AQ134),3)=1,"",IF(L134="","",AQ134&amp;AT134)))</f>
        <v/>
      </c>
      <c r="AV134" s="166" t="str">
        <f t="shared" si="28"/>
        <v/>
      </c>
      <c r="AW134" s="166" t="str">
        <f t="shared" si="29"/>
        <v/>
      </c>
      <c r="AX134" s="15" t="str">
        <f>IF(MOD(COUNTIF($AQ$1:AQ134,AQ134),3)=1,"",IF(M134="","",AT134+1))</f>
        <v/>
      </c>
      <c r="AY134" s="15" t="str">
        <f t="shared" si="25"/>
        <v/>
      </c>
      <c r="AZ134" s="166" t="str">
        <f t="shared" si="30"/>
        <v/>
      </c>
      <c r="BA134" s="166" t="str">
        <f t="shared" si="31"/>
        <v/>
      </c>
      <c r="BB134" s="15" t="str">
        <f>IF(MOD(COUNTIF($AQ$1:AQ134,AQ134),3)=1,"",IF(N134="","",AX134+1))</f>
        <v/>
      </c>
      <c r="BC134" s="15" t="str">
        <f t="shared" si="26"/>
        <v/>
      </c>
      <c r="BD134" s="166" t="str">
        <f t="shared" si="32"/>
        <v/>
      </c>
      <c r="BE134" s="166" t="str">
        <f t="shared" si="33"/>
        <v/>
      </c>
      <c r="BF134" s="15"/>
      <c r="BG134" s="15"/>
      <c r="BH134" s="170" t="str">
        <f t="shared" si="27"/>
        <v>20秒，30秒， 40秒，我军生命最少的{0}个武将恢复自身攻击力{1}%的生命，受智力影响。</v>
      </c>
    </row>
    <row r="135" spans="1:60">
      <c r="A135" s="261"/>
      <c r="B135" s="259"/>
      <c r="C135" s="256"/>
      <c r="D135" s="256"/>
      <c r="E135" s="179" t="s">
        <v>22</v>
      </c>
      <c r="F135" s="141">
        <v>1</v>
      </c>
      <c r="G135" s="141">
        <v>1</v>
      </c>
      <c r="H135" s="141">
        <v>1</v>
      </c>
      <c r="I135" s="141">
        <v>1</v>
      </c>
      <c r="J135" s="255">
        <f>SUMPRODUCT(LARGE(AL135:AO135*F135:I135+AL136:AO136*F136:I136+AL138:AO138*F138:I138+AL139:AO139*F139:I139+AL141:AO141*F141:I141+AL142:AO142*F142:I142,1))</f>
        <v>3.5969576085390402</v>
      </c>
      <c r="K135" s="255">
        <f>INDEX($J$17:$J$200,MATCH(C134,$C$17:$C$200,0),1)</f>
        <v>4.3116392160975536</v>
      </c>
      <c r="L135" s="179">
        <v>2</v>
      </c>
      <c r="M135" s="207">
        <v>0.56000000000000005</v>
      </c>
      <c r="N135" s="207"/>
      <c r="O135" s="182">
        <f>150%*125%*1.15</f>
        <v>2.15625</v>
      </c>
      <c r="P135" s="179" t="s">
        <v>1387</v>
      </c>
      <c r="Q135" s="179">
        <v>0</v>
      </c>
      <c r="R135" s="179">
        <f>L135</f>
        <v>2</v>
      </c>
      <c r="S135" s="110">
        <f>INDEX(三维调整系数,8,5)</f>
        <v>1.1018939561889425</v>
      </c>
      <c r="T135" s="110"/>
      <c r="U135" s="179"/>
      <c r="V135" s="179"/>
      <c r="W135" s="23">
        <f>$M135*$R135*$O135*$S135</f>
        <v>2.6610739041962961</v>
      </c>
      <c r="X135" s="23">
        <f>$M135*$R135*$O135*$S135</f>
        <v>2.6610739041962961</v>
      </c>
      <c r="Y135" s="23">
        <f>$M135*$R135*$O135*$S135</f>
        <v>2.6610739041962961</v>
      </c>
      <c r="Z135" s="23">
        <f>$M135*$R135*$O135*$S135</f>
        <v>2.6610739041962961</v>
      </c>
      <c r="AA135" s="179"/>
      <c r="AB135" s="44" t="s">
        <v>102</v>
      </c>
      <c r="AC135" s="92">
        <f>辅助效用($P135,-1,AC$15,"生存转换",治疗系数,"随机将领目标",W135)</f>
        <v>1.2541983169239738E-3</v>
      </c>
      <c r="AD135" s="92">
        <f>辅助效用($P135,-1,AD$15,"生存转换",治疗系数,"随机将领目标",X135)</f>
        <v>1.1346983746668479E-3</v>
      </c>
      <c r="AE135" s="92">
        <f>辅助效用($P135,-1,AE$15,"生存转换",治疗系数,"随机将领目标",Y135)</f>
        <v>1.0566408793255004E-3</v>
      </c>
      <c r="AF135" s="92">
        <f>辅助效用($P135,-1,AF$15,"生存转换",治疗系数,"随机将领目标",Z135)</f>
        <v>1.1342738213623786E-3</v>
      </c>
      <c r="AG135" s="92" t="s">
        <v>51</v>
      </c>
      <c r="AH135" s="188">
        <f>IF($Q135=0,0,持续效用($P135,$Q135,AH$15,$E135))</f>
        <v>0</v>
      </c>
      <c r="AI135" s="188">
        <f>IF($Q135=0,0,持续效用($P135,$Q135,AI$15,$E135))</f>
        <v>0</v>
      </c>
      <c r="AJ135" s="188">
        <f>IF($Q135=0,0,持续效用($P135,$Q135,AJ$15,$E135))</f>
        <v>0</v>
      </c>
      <c r="AK135" s="188">
        <f>IF($Q135=0,0,持续效用($P135,$Q135,AK$15,$E135))</f>
        <v>0</v>
      </c>
      <c r="AL135" s="146">
        <f>IFERROR(AC135*IF($E135="将领",INDEX(兵法相关参数!$C$4:$AL$7,AL$15,MATCH($AB135,兵法相关参数!$C$3:$AL$3,0)),INDEX(兵法相关参数!$C$12:$AL$15,AL$15,MATCH($AB135,兵法相关参数!$C$3:$AL$3,0))),0)+IFERROR(AH135*IF($E135="将领",INDEX(兵法相关参数!$C$4:$AL$7,AL$15,MATCH($AG135,兵法相关参数!$C$3:$AL$3,0)),INDEX(兵法相关参数!$C$12:$AL$15,AL$15,MATCH($AG135,兵法相关参数!$C$3:$AL$3,0))),0)</f>
        <v>3.5969576085390402</v>
      </c>
      <c r="AM135" s="146">
        <f>IFERROR(AD135*IF($E135="将领",INDEX(兵法相关参数!$C$4:$AL$7,AM$15,MATCH($AB135,兵法相关参数!$C$3:$AL$3,0)),INDEX(兵法相关参数!$C$12:$AL$15,AM$15,MATCH($AB135,兵法相关参数!$C$3:$AL$3,0))),0)+IFERROR(AI135*IF($E135="将领",INDEX(兵法相关参数!$C$4:$AL$7,AM$15,MATCH($AG135,兵法相关参数!$C$3:$AL$3,0)),INDEX(兵法相关参数!$C$12:$AL$15,AM$15,MATCH($AG135,兵法相关参数!$C$3:$AL$3,0))),0)</f>
        <v>3.5289664511814052</v>
      </c>
      <c r="AN135" s="146">
        <f>IFERROR(AE135*IF($E135="将领",INDEX(兵法相关参数!$C$4:$AL$7,AN$15,MATCH($AB135,兵法相关参数!$C$3:$AL$3,0)),INDEX(兵法相关参数!$C$12:$AL$15,AN$15,MATCH($AB135,兵法相关参数!$C$3:$AL$3,0))),0)+IFERROR(AJ135*IF($E135="将领",INDEX(兵法相关参数!$C$4:$AL$7,AN$15,MATCH($AG135,兵法相关参数!$C$3:$AL$3,0)),INDEX(兵法相关参数!$C$12:$AL$15,AN$15,MATCH($AG135,兵法相关参数!$C$3:$AL$3,0))),0)</f>
        <v>3.1699226379765011</v>
      </c>
      <c r="AO135" s="146">
        <f>IFERROR(AF135*IF($E135="将领",INDEX(兵法相关参数!$C$4:$AL$7,AL$15,MATCH($AB135,兵法相关参数!$C$3:$AL$3,0)),INDEX(兵法相关参数!$C$12:$AL$15,AO$15,MATCH($AB135,兵法相关参数!$C$3:$AL$3,0))),0)+IFERROR(AK135*IF($E135="将领",INDEX(兵法相关参数!$C$4:$AL$7,AL$15,MATCH($AG135,兵法相关参数!$C$3:$AL$3,0)),INDEX(兵法相关参数!$C$12:$AL$15,AO$15,MATCH($AG135,兵法相关参数!$C$3:$AL$3,0))),0)</f>
        <v>3.2530221073190728</v>
      </c>
      <c r="AP135" s="42"/>
      <c r="AQ135" s="151">
        <f>AQ134</f>
        <v>30211</v>
      </c>
      <c r="AR135" s="161">
        <f>AR134</f>
        <v>0</v>
      </c>
      <c r="AS135" s="163" t="str">
        <f t="shared" si="23"/>
        <v>橙</v>
      </c>
      <c r="AT135" s="153">
        <f t="shared" si="24"/>
        <v>1</v>
      </c>
      <c r="AU135" s="39" t="str">
        <f>IF(IF(L135="","",AQ135&amp;AT135)=AU134,"",IF(MOD(COUNTIF($AQ$1:AQ135,AQ135),3)=1,"",IF(L135="","",AQ135&amp;AT135)))</f>
        <v>302111</v>
      </c>
      <c r="AV135" s="166">
        <f t="shared" si="28"/>
        <v>2</v>
      </c>
      <c r="AW135" s="166">
        <f t="shared" si="29"/>
        <v>0</v>
      </c>
      <c r="AX135" s="15">
        <f>IF(MOD(COUNTIF($AQ$1:AQ135,AQ135),3)=1,"",IF(M135="","",AT135+1))</f>
        <v>2</v>
      </c>
      <c r="AY135" s="15" t="str">
        <f t="shared" si="25"/>
        <v>302112</v>
      </c>
      <c r="AZ135" s="166">
        <f t="shared" si="30"/>
        <v>0.13300000000000001</v>
      </c>
      <c r="BA135" s="166">
        <f t="shared" si="31"/>
        <v>1.2999999999999999E-2</v>
      </c>
      <c r="BB135" s="15" t="str">
        <f>IF(MOD(COUNTIF($AQ$1:AQ135,AQ135),3)=1,"",IF(N135="","",AX135+1))</f>
        <v/>
      </c>
      <c r="BC135" s="15" t="str">
        <f t="shared" si="26"/>
        <v/>
      </c>
      <c r="BD135" s="166" t="str">
        <f t="shared" si="32"/>
        <v/>
      </c>
      <c r="BE135" s="166" t="str">
        <f t="shared" si="33"/>
        <v/>
      </c>
      <c r="BF135" s="15"/>
      <c r="BG135" s="15"/>
      <c r="BH135" s="170" t="str">
        <f t="shared" si="27"/>
        <v>20秒，30秒， 40秒，我军生命最少的{0}个武将恢复自身攻击力{1}%的生命，受智力影响。</v>
      </c>
    </row>
    <row r="136" spans="1:60">
      <c r="A136" s="261"/>
      <c r="B136" s="259"/>
      <c r="C136" s="256"/>
      <c r="D136" s="257"/>
      <c r="E136" s="179"/>
      <c r="F136" s="141"/>
      <c r="G136" s="141"/>
      <c r="H136" s="141"/>
      <c r="I136" s="141"/>
      <c r="J136" s="256"/>
      <c r="K136" s="256"/>
      <c r="L136" s="182"/>
      <c r="M136" s="179"/>
      <c r="N136" s="179"/>
      <c r="O136" s="182"/>
      <c r="P136" s="179"/>
      <c r="Q136" s="179"/>
      <c r="R136" s="179"/>
      <c r="S136" s="179"/>
      <c r="T136" s="179"/>
      <c r="U136" s="179"/>
      <c r="V136" s="179"/>
      <c r="W136" s="179"/>
      <c r="X136" s="179"/>
      <c r="Y136" s="179"/>
      <c r="Z136" s="179"/>
      <c r="AA136" s="179"/>
      <c r="AB136" s="44"/>
      <c r="AC136" s="189"/>
      <c r="AD136" s="189"/>
      <c r="AE136" s="189"/>
      <c r="AF136" s="189"/>
      <c r="AG136" s="92"/>
      <c r="AH136" s="189"/>
      <c r="AI136" s="189"/>
      <c r="AJ136" s="189"/>
      <c r="AK136" s="189"/>
      <c r="AL136" s="146">
        <f>IFERROR(AC136*IF($E136="将领",INDEX(兵法相关参数!$C$4:$AL$7,AL$15,MATCH($AB136,兵法相关参数!$C$3:$AL$3,0)),INDEX(兵法相关参数!$C$12:$AL$15,AL$15,MATCH($AB136,兵法相关参数!$C$3:$AL$3,0))),0)+IFERROR(AH136*IF($E136="将领",INDEX(兵法相关参数!$C$4:$AL$7,AL$15,MATCH($AG136,兵法相关参数!$C$3:$AL$3,0)),INDEX(兵法相关参数!$C$12:$AL$15,AL$15,MATCH($AG136,兵法相关参数!$C$3:$AL$3,0))),0)</f>
        <v>0</v>
      </c>
      <c r="AM136" s="146">
        <f>IFERROR(AD136*IF($E136="将领",INDEX(兵法相关参数!$C$4:$AL$7,AM$15,MATCH($AB136,兵法相关参数!$C$3:$AL$3,0)),INDEX(兵法相关参数!$C$12:$AL$15,AM$15,MATCH($AB136,兵法相关参数!$C$3:$AL$3,0))),0)+IFERROR(AI136*IF($E136="将领",INDEX(兵法相关参数!$C$4:$AL$7,AM$15,MATCH($AG136,兵法相关参数!$C$3:$AL$3,0)),INDEX(兵法相关参数!$C$12:$AL$15,AM$15,MATCH($AG136,兵法相关参数!$C$3:$AL$3,0))),0)</f>
        <v>0</v>
      </c>
      <c r="AN136" s="146">
        <f>IFERROR(AE136*IF($E136="将领",INDEX(兵法相关参数!$C$4:$AL$7,AN$15,MATCH($AB136,兵法相关参数!$C$3:$AL$3,0)),INDEX(兵法相关参数!$C$12:$AL$15,AN$15,MATCH($AB136,兵法相关参数!$C$3:$AL$3,0))),0)+IFERROR(AJ136*IF($E136="将领",INDEX(兵法相关参数!$C$4:$AL$7,AN$15,MATCH($AG136,兵法相关参数!$C$3:$AL$3,0)),INDEX(兵法相关参数!$C$12:$AL$15,AN$15,MATCH($AG136,兵法相关参数!$C$3:$AL$3,0))),0)</f>
        <v>0</v>
      </c>
      <c r="AO136" s="146">
        <f>IFERROR(AF136*IF($E136="将领",INDEX(兵法相关参数!$C$4:$AL$7,AL$15,MATCH($AB136,兵法相关参数!$C$3:$AL$3,0)),INDEX(兵法相关参数!$C$12:$AL$15,AO$15,MATCH($AB136,兵法相关参数!$C$3:$AL$3,0))),0)+IFERROR(AK136*IF($E136="将领",INDEX(兵法相关参数!$C$4:$AL$7,AL$15,MATCH($AG136,兵法相关参数!$C$3:$AL$3,0)),INDEX(兵法相关参数!$C$12:$AL$15,AO$15,MATCH($AG136,兵法相关参数!$C$3:$AL$3,0))),0)</f>
        <v>0</v>
      </c>
      <c r="AP136" s="27"/>
      <c r="AQ136" s="151">
        <f>AQ135</f>
        <v>30211</v>
      </c>
      <c r="AR136" s="162">
        <f>AR135</f>
        <v>0</v>
      </c>
      <c r="AS136" s="163" t="str">
        <f t="shared" si="23"/>
        <v>橙</v>
      </c>
      <c r="AT136" s="153">
        <f t="shared" si="24"/>
        <v>1</v>
      </c>
      <c r="AU136" s="39" t="str">
        <f>IF(IF(L136="","",AQ136&amp;AT136)=AU135,"",IF(MOD(COUNTIF($AQ$1:AQ136,AQ136),3)=1,"",IF(L136="","",AQ136&amp;AT136)))</f>
        <v/>
      </c>
      <c r="AV136" s="166" t="str">
        <f t="shared" si="28"/>
        <v/>
      </c>
      <c r="AW136" s="166" t="str">
        <f t="shared" si="29"/>
        <v/>
      </c>
      <c r="AX136" s="15" t="str">
        <f>IF(MOD(COUNTIF($AQ$1:AQ136,AQ136),3)=1,"",IF(M136="","",AT136+1))</f>
        <v/>
      </c>
      <c r="AY136" s="15" t="str">
        <f t="shared" si="25"/>
        <v/>
      </c>
      <c r="AZ136" s="166" t="str">
        <f t="shared" si="30"/>
        <v/>
      </c>
      <c r="BA136" s="166" t="str">
        <f t="shared" si="31"/>
        <v/>
      </c>
      <c r="BB136" s="15" t="str">
        <f>IF(MOD(COUNTIF($AQ$1:AQ136,AQ136),3)=1,"",IF(N136="","",AX136+1))</f>
        <v/>
      </c>
      <c r="BC136" s="15" t="str">
        <f t="shared" si="26"/>
        <v/>
      </c>
      <c r="BD136" s="166" t="str">
        <f t="shared" si="32"/>
        <v/>
      </c>
      <c r="BE136" s="166" t="str">
        <f t="shared" si="33"/>
        <v/>
      </c>
      <c r="BF136" s="15"/>
      <c r="BG136" s="15"/>
      <c r="BH136" s="170" t="str">
        <f t="shared" si="27"/>
        <v>20秒，30秒， 40秒，我军生命最少的{0}个武将恢复自身攻击力{1}%的生命，受智力影响。</v>
      </c>
    </row>
    <row r="137" spans="1:60">
      <c r="A137" s="261"/>
      <c r="B137" s="259"/>
      <c r="C137" s="256"/>
      <c r="D137" s="255"/>
      <c r="E137" s="179"/>
      <c r="F137" s="179"/>
      <c r="G137" s="179"/>
      <c r="H137" s="179"/>
      <c r="I137" s="179"/>
      <c r="J137" s="256"/>
      <c r="K137" s="256"/>
      <c r="L137" s="182"/>
      <c r="M137" s="179"/>
      <c r="N137" s="179"/>
      <c r="O137" s="182"/>
      <c r="P137" s="179"/>
      <c r="Q137" s="179"/>
      <c r="R137" s="179"/>
      <c r="S137" s="179"/>
      <c r="T137" s="179"/>
      <c r="U137" s="179"/>
      <c r="V137" s="179"/>
      <c r="W137" s="179"/>
      <c r="X137" s="179"/>
      <c r="Y137" s="179"/>
      <c r="Z137" s="179"/>
      <c r="AA137" s="179"/>
      <c r="AB137" s="44"/>
      <c r="AC137" s="189"/>
      <c r="AD137" s="189"/>
      <c r="AE137" s="189"/>
      <c r="AF137" s="189"/>
      <c r="AG137" s="92"/>
      <c r="AH137" s="189"/>
      <c r="AI137" s="189"/>
      <c r="AJ137" s="189"/>
      <c r="AK137" s="189"/>
      <c r="AL137" s="146">
        <f>IFERROR(AC137*IF($E137="将领",INDEX(兵法相关参数!$C$4:$AL$7,AL$15,MATCH($AB137,兵法相关参数!$C$3:$AL$3,0)),INDEX(兵法相关参数!$C$12:$AL$15,AL$15,MATCH($AB137,兵法相关参数!$C$3:$AL$3,0))),0)+IFERROR(AH137*IF($E137="将领",INDEX(兵法相关参数!$C$4:$AL$7,AL$15,MATCH($AG137,兵法相关参数!$C$3:$AL$3,0)),INDEX(兵法相关参数!$C$12:$AL$15,AL$15,MATCH($AG137,兵法相关参数!$C$3:$AL$3,0))),0)</f>
        <v>0</v>
      </c>
      <c r="AM137" s="146">
        <f>IFERROR(AD137*IF($E137="将领",INDEX(兵法相关参数!$C$4:$AL$7,AM$15,MATCH($AB137,兵法相关参数!$C$3:$AL$3,0)),INDEX(兵法相关参数!$C$12:$AL$15,AM$15,MATCH($AB137,兵法相关参数!$C$3:$AL$3,0))),0)+IFERROR(AI137*IF($E137="将领",INDEX(兵法相关参数!$C$4:$AL$7,AM$15,MATCH($AG137,兵法相关参数!$C$3:$AL$3,0)),INDEX(兵法相关参数!$C$12:$AL$15,AM$15,MATCH($AG137,兵法相关参数!$C$3:$AL$3,0))),0)</f>
        <v>0</v>
      </c>
      <c r="AN137" s="146">
        <f>IFERROR(AE137*IF($E137="将领",INDEX(兵法相关参数!$C$4:$AL$7,AN$15,MATCH($AB137,兵法相关参数!$C$3:$AL$3,0)),INDEX(兵法相关参数!$C$12:$AL$15,AN$15,MATCH($AB137,兵法相关参数!$C$3:$AL$3,0))),0)+IFERROR(AJ137*IF($E137="将领",INDEX(兵法相关参数!$C$4:$AL$7,AN$15,MATCH($AG137,兵法相关参数!$C$3:$AL$3,0)),INDEX(兵法相关参数!$C$12:$AL$15,AN$15,MATCH($AG137,兵法相关参数!$C$3:$AL$3,0))),0)</f>
        <v>0</v>
      </c>
      <c r="AO137" s="146">
        <f>IFERROR(AF137*IF($E137="将领",INDEX(兵法相关参数!$C$4:$AL$7,AL$15,MATCH($AB137,兵法相关参数!$C$3:$AL$3,0)),INDEX(兵法相关参数!$C$12:$AL$15,AO$15,MATCH($AB137,兵法相关参数!$C$3:$AL$3,0))),0)+IFERROR(AK137*IF($E137="将领",INDEX(兵法相关参数!$C$4:$AL$7,AL$15,MATCH($AG137,兵法相关参数!$C$3:$AL$3,0)),INDEX(兵法相关参数!$C$12:$AL$15,AO$15,MATCH($AG137,兵法相关参数!$C$3:$AL$3,0))),0)</f>
        <v>0</v>
      </c>
      <c r="AP137" s="42"/>
      <c r="AQ137" s="151">
        <f t="shared" ref="AQ137:AQ142" si="38">AQ136</f>
        <v>30211</v>
      </c>
      <c r="AR137" s="160">
        <f>IF(D137="直接伤害",1,0)</f>
        <v>0</v>
      </c>
      <c r="AS137" s="163" t="str">
        <f t="shared" si="23"/>
        <v>橙</v>
      </c>
      <c r="AT137" s="153">
        <f t="shared" si="24"/>
        <v>1</v>
      </c>
      <c r="AU137" s="39" t="str">
        <f>IF(IF(L137="","",AQ137&amp;AT137)=AU136,"",IF(MOD(COUNTIF($AQ$1:AQ137,AQ137),3)=1,"",IF(L137="","",AQ137&amp;AT137)))</f>
        <v/>
      </c>
      <c r="AV137" s="166" t="str">
        <f t="shared" si="28"/>
        <v/>
      </c>
      <c r="AW137" s="166" t="str">
        <f t="shared" si="29"/>
        <v/>
      </c>
      <c r="AX137" s="15" t="str">
        <f>IF(MOD(COUNTIF($AQ$1:AQ137,AQ137),3)=1,"",IF(M137="","",AT137+1))</f>
        <v/>
      </c>
      <c r="AY137" s="15" t="str">
        <f t="shared" si="25"/>
        <v/>
      </c>
      <c r="AZ137" s="166" t="str">
        <f t="shared" si="30"/>
        <v/>
      </c>
      <c r="BA137" s="166" t="str">
        <f t="shared" si="31"/>
        <v/>
      </c>
      <c r="BB137" s="15" t="str">
        <f>IF(MOD(COUNTIF($AQ$1:AQ137,AQ137),3)=1,"",IF(N137="","",AX137+1))</f>
        <v/>
      </c>
      <c r="BC137" s="15" t="str">
        <f t="shared" si="26"/>
        <v/>
      </c>
      <c r="BD137" s="166" t="str">
        <f t="shared" si="32"/>
        <v/>
      </c>
      <c r="BE137" s="166" t="str">
        <f t="shared" si="33"/>
        <v/>
      </c>
      <c r="BF137" s="15"/>
      <c r="BG137" s="15"/>
      <c r="BH137" s="170" t="str">
        <f t="shared" si="27"/>
        <v>20秒，30秒， 40秒，我军生命最少的{0}个武将恢复自身攻击力{1}%的生命，受智力影响。</v>
      </c>
    </row>
    <row r="138" spans="1:60">
      <c r="A138" s="261"/>
      <c r="B138" s="259"/>
      <c r="C138" s="256"/>
      <c r="D138" s="256"/>
      <c r="E138" s="179"/>
      <c r="F138" s="179"/>
      <c r="G138" s="179"/>
      <c r="H138" s="179"/>
      <c r="I138" s="179"/>
      <c r="J138" s="256"/>
      <c r="K138" s="256"/>
      <c r="L138" s="182"/>
      <c r="M138" s="179"/>
      <c r="N138" s="179"/>
      <c r="O138" s="182"/>
      <c r="P138" s="179"/>
      <c r="Q138" s="179"/>
      <c r="R138" s="179"/>
      <c r="S138" s="179"/>
      <c r="T138" s="179"/>
      <c r="U138" s="179"/>
      <c r="V138" s="179"/>
      <c r="W138" s="179"/>
      <c r="X138" s="179"/>
      <c r="Y138" s="179"/>
      <c r="Z138" s="179"/>
      <c r="AA138" s="179"/>
      <c r="AB138" s="44"/>
      <c r="AC138" s="189"/>
      <c r="AD138" s="189"/>
      <c r="AE138" s="189"/>
      <c r="AF138" s="189"/>
      <c r="AG138" s="92"/>
      <c r="AH138" s="189"/>
      <c r="AI138" s="189"/>
      <c r="AJ138" s="189"/>
      <c r="AK138" s="189"/>
      <c r="AL138" s="146">
        <f>IFERROR(AC138*IF($E138="将领",INDEX(兵法相关参数!$C$4:$AL$7,AL$15,MATCH($AB138,兵法相关参数!$C$3:$AL$3,0)),INDEX(兵法相关参数!$C$12:$AL$15,AL$15,MATCH($AB138,兵法相关参数!$C$3:$AL$3,0))),0)+IFERROR(AH138*IF($E138="将领",INDEX(兵法相关参数!$C$4:$AL$7,AL$15,MATCH($AG138,兵法相关参数!$C$3:$AL$3,0)),INDEX(兵法相关参数!$C$12:$AL$15,AL$15,MATCH($AG138,兵法相关参数!$C$3:$AL$3,0))),0)</f>
        <v>0</v>
      </c>
      <c r="AM138" s="146">
        <f>IFERROR(AD138*IF($E138="将领",INDEX(兵法相关参数!$C$4:$AL$7,AM$15,MATCH($AB138,兵法相关参数!$C$3:$AL$3,0)),INDEX(兵法相关参数!$C$12:$AL$15,AM$15,MATCH($AB138,兵法相关参数!$C$3:$AL$3,0))),0)+IFERROR(AI138*IF($E138="将领",INDEX(兵法相关参数!$C$4:$AL$7,AM$15,MATCH($AG138,兵法相关参数!$C$3:$AL$3,0)),INDEX(兵法相关参数!$C$12:$AL$15,AM$15,MATCH($AG138,兵法相关参数!$C$3:$AL$3,0))),0)</f>
        <v>0</v>
      </c>
      <c r="AN138" s="146">
        <f>IFERROR(AE138*IF($E138="将领",INDEX(兵法相关参数!$C$4:$AL$7,AN$15,MATCH($AB138,兵法相关参数!$C$3:$AL$3,0)),INDEX(兵法相关参数!$C$12:$AL$15,AN$15,MATCH($AB138,兵法相关参数!$C$3:$AL$3,0))),0)+IFERROR(AJ138*IF($E138="将领",INDEX(兵法相关参数!$C$4:$AL$7,AN$15,MATCH($AG138,兵法相关参数!$C$3:$AL$3,0)),INDEX(兵法相关参数!$C$12:$AL$15,AN$15,MATCH($AG138,兵法相关参数!$C$3:$AL$3,0))),0)</f>
        <v>0</v>
      </c>
      <c r="AO138" s="146">
        <f>IFERROR(AF138*IF($E138="将领",INDEX(兵法相关参数!$C$4:$AL$7,AL$15,MATCH($AB138,兵法相关参数!$C$3:$AL$3,0)),INDEX(兵法相关参数!$C$12:$AL$15,AO$15,MATCH($AB138,兵法相关参数!$C$3:$AL$3,0))),0)+IFERROR(AK138*IF($E138="将领",INDEX(兵法相关参数!$C$4:$AL$7,AL$15,MATCH($AG138,兵法相关参数!$C$3:$AL$3,0)),INDEX(兵法相关参数!$C$12:$AL$15,AO$15,MATCH($AG138,兵法相关参数!$C$3:$AL$3,0))),0)</f>
        <v>0</v>
      </c>
      <c r="AP138" s="27"/>
      <c r="AQ138" s="151">
        <f t="shared" si="38"/>
        <v>30211</v>
      </c>
      <c r="AR138" s="161">
        <f>AR137</f>
        <v>0</v>
      </c>
      <c r="AS138" s="163" t="str">
        <f t="shared" si="23"/>
        <v>橙</v>
      </c>
      <c r="AT138" s="153">
        <f t="shared" si="24"/>
        <v>1</v>
      </c>
      <c r="AU138" s="39" t="str">
        <f>IF(IF(L138="","",AQ138&amp;AT138)=AU137,"",IF(MOD(COUNTIF($AQ$1:AQ138,AQ138),3)=1,"",IF(L138="","",AQ138&amp;AT138)))</f>
        <v/>
      </c>
      <c r="AV138" s="166" t="str">
        <f t="shared" si="28"/>
        <v/>
      </c>
      <c r="AW138" s="166" t="str">
        <f t="shared" si="29"/>
        <v/>
      </c>
      <c r="AX138" s="15" t="str">
        <f>IF(MOD(COUNTIF($AQ$1:AQ138,AQ138),3)=1,"",IF(M138="","",AT138+1))</f>
        <v/>
      </c>
      <c r="AY138" s="15" t="str">
        <f t="shared" si="25"/>
        <v/>
      </c>
      <c r="AZ138" s="166" t="str">
        <f t="shared" si="30"/>
        <v/>
      </c>
      <c r="BA138" s="166" t="str">
        <f t="shared" si="31"/>
        <v/>
      </c>
      <c r="BB138" s="15" t="str">
        <f>IF(MOD(COUNTIF($AQ$1:AQ138,AQ138),3)=1,"",IF(N138="","",AX138+1))</f>
        <v/>
      </c>
      <c r="BC138" s="15" t="str">
        <f t="shared" si="26"/>
        <v/>
      </c>
      <c r="BD138" s="166" t="str">
        <f t="shared" si="32"/>
        <v/>
      </c>
      <c r="BE138" s="166" t="str">
        <f t="shared" si="33"/>
        <v/>
      </c>
      <c r="BF138" s="15"/>
      <c r="BG138" s="15"/>
      <c r="BH138" s="170" t="str">
        <f t="shared" si="27"/>
        <v>20秒，30秒， 40秒，我军生命最少的{0}个武将恢复自身攻击力{1}%的生命，受智力影响。</v>
      </c>
    </row>
    <row r="139" spans="1:60">
      <c r="A139" s="261"/>
      <c r="B139" s="259"/>
      <c r="C139" s="256"/>
      <c r="D139" s="257"/>
      <c r="E139" s="179"/>
      <c r="F139" s="179"/>
      <c r="G139" s="179"/>
      <c r="H139" s="179"/>
      <c r="I139" s="179"/>
      <c r="J139" s="256"/>
      <c r="K139" s="256"/>
      <c r="L139" s="182"/>
      <c r="M139" s="179"/>
      <c r="N139" s="179"/>
      <c r="O139" s="182"/>
      <c r="P139" s="179"/>
      <c r="Q139" s="179"/>
      <c r="R139" s="179"/>
      <c r="S139" s="179"/>
      <c r="T139" s="179"/>
      <c r="U139" s="179"/>
      <c r="V139" s="179"/>
      <c r="W139" s="179"/>
      <c r="X139" s="179"/>
      <c r="Y139" s="179"/>
      <c r="Z139" s="179"/>
      <c r="AA139" s="179"/>
      <c r="AB139" s="44"/>
      <c r="AC139" s="189"/>
      <c r="AD139" s="189"/>
      <c r="AE139" s="189"/>
      <c r="AF139" s="189"/>
      <c r="AG139" s="92"/>
      <c r="AH139" s="189"/>
      <c r="AI139" s="189"/>
      <c r="AJ139" s="189"/>
      <c r="AK139" s="189"/>
      <c r="AL139" s="146">
        <f>IFERROR(AC139*IF($E139="将领",INDEX(兵法相关参数!$C$4:$AL$7,AL$15,MATCH($AB139,兵法相关参数!$C$3:$AL$3,0)),INDEX(兵法相关参数!$C$12:$AL$15,AL$15,MATCH($AB139,兵法相关参数!$C$3:$AL$3,0))),0)+IFERROR(AH139*IF($E139="将领",INDEX(兵法相关参数!$C$4:$AL$7,AL$15,MATCH($AG139,兵法相关参数!$C$3:$AL$3,0)),INDEX(兵法相关参数!$C$12:$AL$15,AL$15,MATCH($AG139,兵法相关参数!$C$3:$AL$3,0))),0)</f>
        <v>0</v>
      </c>
      <c r="AM139" s="146">
        <f>IFERROR(AD139*IF($E139="将领",INDEX(兵法相关参数!$C$4:$AL$7,AM$15,MATCH($AB139,兵法相关参数!$C$3:$AL$3,0)),INDEX(兵法相关参数!$C$12:$AL$15,AM$15,MATCH($AB139,兵法相关参数!$C$3:$AL$3,0))),0)+IFERROR(AI139*IF($E139="将领",INDEX(兵法相关参数!$C$4:$AL$7,AM$15,MATCH($AG139,兵法相关参数!$C$3:$AL$3,0)),INDEX(兵法相关参数!$C$12:$AL$15,AM$15,MATCH($AG139,兵法相关参数!$C$3:$AL$3,0))),0)</f>
        <v>0</v>
      </c>
      <c r="AN139" s="146">
        <f>IFERROR(AE139*IF($E139="将领",INDEX(兵法相关参数!$C$4:$AL$7,AN$15,MATCH($AB139,兵法相关参数!$C$3:$AL$3,0)),INDEX(兵法相关参数!$C$12:$AL$15,AN$15,MATCH($AB139,兵法相关参数!$C$3:$AL$3,0))),0)+IFERROR(AJ139*IF($E139="将领",INDEX(兵法相关参数!$C$4:$AL$7,AN$15,MATCH($AG139,兵法相关参数!$C$3:$AL$3,0)),INDEX(兵法相关参数!$C$12:$AL$15,AN$15,MATCH($AG139,兵法相关参数!$C$3:$AL$3,0))),0)</f>
        <v>0</v>
      </c>
      <c r="AO139" s="146">
        <f>IFERROR(AF139*IF($E139="将领",INDEX(兵法相关参数!$C$4:$AL$7,AL$15,MATCH($AB139,兵法相关参数!$C$3:$AL$3,0)),INDEX(兵法相关参数!$C$12:$AL$15,AO$15,MATCH($AB139,兵法相关参数!$C$3:$AL$3,0))),0)+IFERROR(AK139*IF($E139="将领",INDEX(兵法相关参数!$C$4:$AL$7,AL$15,MATCH($AG139,兵法相关参数!$C$3:$AL$3,0)),INDEX(兵法相关参数!$C$12:$AL$15,AO$15,MATCH($AG139,兵法相关参数!$C$3:$AL$3,0))),0)</f>
        <v>0</v>
      </c>
      <c r="AP139" s="42"/>
      <c r="AQ139" s="151">
        <f t="shared" si="38"/>
        <v>30211</v>
      </c>
      <c r="AR139" s="162">
        <f>AR138</f>
        <v>0</v>
      </c>
      <c r="AS139" s="163" t="str">
        <f t="shared" si="23"/>
        <v>橙</v>
      </c>
      <c r="AT139" s="153">
        <f t="shared" si="24"/>
        <v>1</v>
      </c>
      <c r="AU139" s="39" t="str">
        <f>IF(IF(L139="","",AQ139&amp;AT139)=AU138,"",IF(MOD(COUNTIF($AQ$1:AQ139,AQ139),3)=1,"",IF(L139="","",AQ139&amp;AT139)))</f>
        <v/>
      </c>
      <c r="AV139" s="166" t="str">
        <f t="shared" si="28"/>
        <v/>
      </c>
      <c r="AW139" s="166" t="str">
        <f t="shared" si="29"/>
        <v/>
      </c>
      <c r="AX139" s="15" t="str">
        <f>IF(MOD(COUNTIF($AQ$1:AQ139,AQ139),3)=1,"",IF(M139="","",AT139+1))</f>
        <v/>
      </c>
      <c r="AY139" s="15" t="str">
        <f t="shared" si="25"/>
        <v/>
      </c>
      <c r="AZ139" s="166" t="str">
        <f t="shared" si="30"/>
        <v/>
      </c>
      <c r="BA139" s="166" t="str">
        <f t="shared" si="31"/>
        <v/>
      </c>
      <c r="BB139" s="15" t="str">
        <f>IF(MOD(COUNTIF($AQ$1:AQ139,AQ139),3)=1,"",IF(N139="","",AX139+1))</f>
        <v/>
      </c>
      <c r="BC139" s="15" t="str">
        <f t="shared" si="26"/>
        <v/>
      </c>
      <c r="BD139" s="166" t="str">
        <f t="shared" si="32"/>
        <v/>
      </c>
      <c r="BE139" s="166" t="str">
        <f t="shared" si="33"/>
        <v/>
      </c>
      <c r="BF139" s="15"/>
      <c r="BG139" s="15"/>
      <c r="BH139" s="170" t="str">
        <f t="shared" si="27"/>
        <v>20秒，30秒， 40秒，我军生命最少的{0}个武将恢复自身攻击力{1}%的生命，受智力影响。</v>
      </c>
    </row>
    <row r="140" spans="1:60">
      <c r="A140" s="261"/>
      <c r="B140" s="259"/>
      <c r="C140" s="256"/>
      <c r="D140" s="255"/>
      <c r="E140" s="179"/>
      <c r="F140" s="179"/>
      <c r="G140" s="179"/>
      <c r="H140" s="179"/>
      <c r="I140" s="179"/>
      <c r="J140" s="256"/>
      <c r="K140" s="256"/>
      <c r="L140" s="182"/>
      <c r="M140" s="179"/>
      <c r="N140" s="179"/>
      <c r="O140" s="182"/>
      <c r="P140" s="179"/>
      <c r="Q140" s="179"/>
      <c r="R140" s="179"/>
      <c r="S140" s="179"/>
      <c r="T140" s="179"/>
      <c r="U140" s="179"/>
      <c r="V140" s="179"/>
      <c r="W140" s="179"/>
      <c r="X140" s="179"/>
      <c r="Y140" s="179"/>
      <c r="Z140" s="179"/>
      <c r="AA140" s="179"/>
      <c r="AB140" s="44"/>
      <c r="AC140" s="189"/>
      <c r="AD140" s="189"/>
      <c r="AE140" s="189"/>
      <c r="AF140" s="189"/>
      <c r="AG140" s="92"/>
      <c r="AH140" s="189"/>
      <c r="AI140" s="189"/>
      <c r="AJ140" s="189"/>
      <c r="AK140" s="189"/>
      <c r="AL140" s="146">
        <f>IFERROR(AC140*IF($E140="将领",INDEX(兵法相关参数!$C$4:$AL$7,AL$15,MATCH($AB140,兵法相关参数!$C$3:$AL$3,0)),INDEX(兵法相关参数!$C$12:$AL$15,AL$15,MATCH($AB140,兵法相关参数!$C$3:$AL$3,0))),0)+IFERROR(AH140*IF($E140="将领",INDEX(兵法相关参数!$C$4:$AL$7,AL$15,MATCH($AG140,兵法相关参数!$C$3:$AL$3,0)),INDEX(兵法相关参数!$C$12:$AL$15,AL$15,MATCH($AG140,兵法相关参数!$C$3:$AL$3,0))),0)</f>
        <v>0</v>
      </c>
      <c r="AM140" s="146">
        <f>IFERROR(AD140*IF($E140="将领",INDEX(兵法相关参数!$C$4:$AL$7,AM$15,MATCH($AB140,兵法相关参数!$C$3:$AL$3,0)),INDEX(兵法相关参数!$C$12:$AL$15,AM$15,MATCH($AB140,兵法相关参数!$C$3:$AL$3,0))),0)+IFERROR(AI140*IF($E140="将领",INDEX(兵法相关参数!$C$4:$AL$7,AM$15,MATCH($AG140,兵法相关参数!$C$3:$AL$3,0)),INDEX(兵法相关参数!$C$12:$AL$15,AM$15,MATCH($AG140,兵法相关参数!$C$3:$AL$3,0))),0)</f>
        <v>0</v>
      </c>
      <c r="AN140" s="146">
        <f>IFERROR(AE140*IF($E140="将领",INDEX(兵法相关参数!$C$4:$AL$7,AN$15,MATCH($AB140,兵法相关参数!$C$3:$AL$3,0)),INDEX(兵法相关参数!$C$12:$AL$15,AN$15,MATCH($AB140,兵法相关参数!$C$3:$AL$3,0))),0)+IFERROR(AJ140*IF($E140="将领",INDEX(兵法相关参数!$C$4:$AL$7,AN$15,MATCH($AG140,兵法相关参数!$C$3:$AL$3,0)),INDEX(兵法相关参数!$C$12:$AL$15,AN$15,MATCH($AG140,兵法相关参数!$C$3:$AL$3,0))),0)</f>
        <v>0</v>
      </c>
      <c r="AO140" s="146">
        <f>IFERROR(AF140*IF($E140="将领",INDEX(兵法相关参数!$C$4:$AL$7,AL$15,MATCH($AB140,兵法相关参数!$C$3:$AL$3,0)),INDEX(兵法相关参数!$C$12:$AL$15,AO$15,MATCH($AB140,兵法相关参数!$C$3:$AL$3,0))),0)+IFERROR(AK140*IF($E140="将领",INDEX(兵法相关参数!$C$4:$AL$7,AL$15,MATCH($AG140,兵法相关参数!$C$3:$AL$3,0)),INDEX(兵法相关参数!$C$12:$AL$15,AO$15,MATCH($AG140,兵法相关参数!$C$3:$AL$3,0))),0)</f>
        <v>0</v>
      </c>
      <c r="AP140" s="27"/>
      <c r="AQ140" s="151">
        <f t="shared" si="38"/>
        <v>30211</v>
      </c>
      <c r="AR140" s="160">
        <f>IF(D140="直接伤害",1,0)</f>
        <v>0</v>
      </c>
      <c r="AS140" s="163" t="str">
        <f t="shared" si="23"/>
        <v>橙</v>
      </c>
      <c r="AT140" s="153">
        <f t="shared" si="24"/>
        <v>1</v>
      </c>
      <c r="AU140" s="39" t="str">
        <f>IF(IF(L140="","",AQ140&amp;AT140)=AU139,"",IF(MOD(COUNTIF($AQ$1:AQ140,AQ140),3)=1,"",IF(L140="","",AQ140&amp;AT140)))</f>
        <v/>
      </c>
      <c r="AV140" s="166" t="str">
        <f t="shared" si="28"/>
        <v/>
      </c>
      <c r="AW140" s="166" t="str">
        <f t="shared" si="29"/>
        <v/>
      </c>
      <c r="AX140" s="15" t="str">
        <f>IF(MOD(COUNTIF($AQ$1:AQ140,AQ140),3)=1,"",IF(M140="","",AT140+1))</f>
        <v/>
      </c>
      <c r="AY140" s="15" t="str">
        <f t="shared" si="25"/>
        <v/>
      </c>
      <c r="AZ140" s="166" t="str">
        <f t="shared" si="30"/>
        <v/>
      </c>
      <c r="BA140" s="166" t="str">
        <f t="shared" si="31"/>
        <v/>
      </c>
      <c r="BB140" s="15" t="str">
        <f>IF(MOD(COUNTIF($AQ$1:AQ140,AQ140),3)=1,"",IF(N140="","",AX140+1))</f>
        <v/>
      </c>
      <c r="BC140" s="15" t="str">
        <f t="shared" si="26"/>
        <v/>
      </c>
      <c r="BD140" s="166" t="str">
        <f t="shared" si="32"/>
        <v/>
      </c>
      <c r="BE140" s="166" t="str">
        <f t="shared" si="33"/>
        <v/>
      </c>
      <c r="BF140" s="15"/>
      <c r="BG140" s="15"/>
      <c r="BH140" s="170" t="str">
        <f t="shared" si="27"/>
        <v>20秒，30秒， 40秒，我军生命最少的{0}个武将恢复自身攻击力{1}%的生命，受智力影响。</v>
      </c>
    </row>
    <row r="141" spans="1:60">
      <c r="A141" s="261"/>
      <c r="B141" s="259"/>
      <c r="C141" s="256"/>
      <c r="D141" s="256"/>
      <c r="E141" s="179"/>
      <c r="F141" s="179"/>
      <c r="G141" s="179"/>
      <c r="H141" s="179"/>
      <c r="I141" s="179"/>
      <c r="J141" s="256"/>
      <c r="K141" s="256"/>
      <c r="L141" s="182"/>
      <c r="M141" s="179"/>
      <c r="N141" s="179"/>
      <c r="O141" s="182"/>
      <c r="P141" s="179"/>
      <c r="Q141" s="179"/>
      <c r="R141" s="179"/>
      <c r="S141" s="179"/>
      <c r="T141" s="179"/>
      <c r="U141" s="179"/>
      <c r="V141" s="179"/>
      <c r="W141" s="179"/>
      <c r="X141" s="179"/>
      <c r="Y141" s="179"/>
      <c r="Z141" s="179"/>
      <c r="AA141" s="179"/>
      <c r="AB141" s="44"/>
      <c r="AC141" s="189"/>
      <c r="AD141" s="189"/>
      <c r="AE141" s="189"/>
      <c r="AF141" s="189"/>
      <c r="AG141" s="92"/>
      <c r="AH141" s="189"/>
      <c r="AI141" s="189"/>
      <c r="AJ141" s="189"/>
      <c r="AK141" s="189"/>
      <c r="AL141" s="146">
        <f>IFERROR(AC141*IF($E141="将领",INDEX(兵法相关参数!$C$4:$AL$7,AL$15,MATCH($AB141,兵法相关参数!$C$3:$AL$3,0)),INDEX(兵法相关参数!$C$12:$AL$15,AL$15,MATCH($AB141,兵法相关参数!$C$3:$AL$3,0))),0)+IFERROR(AH141*IF($E141="将领",INDEX(兵法相关参数!$C$4:$AL$7,AL$15,MATCH($AG141,兵法相关参数!$C$3:$AL$3,0)),INDEX(兵法相关参数!$C$12:$AL$15,AL$15,MATCH($AG141,兵法相关参数!$C$3:$AL$3,0))),0)</f>
        <v>0</v>
      </c>
      <c r="AM141" s="146">
        <f>IFERROR(AD141*IF($E141="将领",INDEX(兵法相关参数!$C$4:$AL$7,AM$15,MATCH($AB141,兵法相关参数!$C$3:$AL$3,0)),INDEX(兵法相关参数!$C$12:$AL$15,AM$15,MATCH($AB141,兵法相关参数!$C$3:$AL$3,0))),0)+IFERROR(AI141*IF($E141="将领",INDEX(兵法相关参数!$C$4:$AL$7,AM$15,MATCH($AG141,兵法相关参数!$C$3:$AL$3,0)),INDEX(兵法相关参数!$C$12:$AL$15,AM$15,MATCH($AG141,兵法相关参数!$C$3:$AL$3,0))),0)</f>
        <v>0</v>
      </c>
      <c r="AN141" s="146">
        <f>IFERROR(AE141*IF($E141="将领",INDEX(兵法相关参数!$C$4:$AL$7,AN$15,MATCH($AB141,兵法相关参数!$C$3:$AL$3,0)),INDEX(兵法相关参数!$C$12:$AL$15,AN$15,MATCH($AB141,兵法相关参数!$C$3:$AL$3,0))),0)+IFERROR(AJ141*IF($E141="将领",INDEX(兵法相关参数!$C$4:$AL$7,AN$15,MATCH($AG141,兵法相关参数!$C$3:$AL$3,0)),INDEX(兵法相关参数!$C$12:$AL$15,AN$15,MATCH($AG141,兵法相关参数!$C$3:$AL$3,0))),0)</f>
        <v>0</v>
      </c>
      <c r="AO141" s="146">
        <f>IFERROR(AF141*IF($E141="将领",INDEX(兵法相关参数!$C$4:$AL$7,AL$15,MATCH($AB141,兵法相关参数!$C$3:$AL$3,0)),INDEX(兵法相关参数!$C$12:$AL$15,AO$15,MATCH($AB141,兵法相关参数!$C$3:$AL$3,0))),0)+IFERROR(AK141*IF($E141="将领",INDEX(兵法相关参数!$C$4:$AL$7,AL$15,MATCH($AG141,兵法相关参数!$C$3:$AL$3,0)),INDEX(兵法相关参数!$C$12:$AL$15,AO$15,MATCH($AG141,兵法相关参数!$C$3:$AL$3,0))),0)</f>
        <v>0</v>
      </c>
      <c r="AP141" s="42"/>
      <c r="AQ141" s="151">
        <f t="shared" si="38"/>
        <v>30211</v>
      </c>
      <c r="AR141" s="161">
        <f>AR140</f>
        <v>0</v>
      </c>
      <c r="AS141" s="163" t="str">
        <f t="shared" si="23"/>
        <v>橙</v>
      </c>
      <c r="AT141" s="153">
        <f t="shared" si="24"/>
        <v>1</v>
      </c>
      <c r="AU141" s="39" t="str">
        <f>IF(IF(L141="","",AQ141&amp;AT141)=AU140,"",IF(MOD(COUNTIF($AQ$1:AQ141,AQ141),3)=1,"",IF(L141="","",AQ141&amp;AT141)))</f>
        <v/>
      </c>
      <c r="AV141" s="166" t="str">
        <f t="shared" si="28"/>
        <v/>
      </c>
      <c r="AW141" s="166" t="str">
        <f t="shared" si="29"/>
        <v/>
      </c>
      <c r="AX141" s="15" t="str">
        <f>IF(MOD(COUNTIF($AQ$1:AQ141,AQ141),3)=1,"",IF(M141="","",AT141+1))</f>
        <v/>
      </c>
      <c r="AY141" s="15" t="str">
        <f t="shared" si="25"/>
        <v/>
      </c>
      <c r="AZ141" s="166" t="str">
        <f t="shared" si="30"/>
        <v/>
      </c>
      <c r="BA141" s="166" t="str">
        <f t="shared" si="31"/>
        <v/>
      </c>
      <c r="BB141" s="15" t="str">
        <f>IF(MOD(COUNTIF($AQ$1:AQ141,AQ141),3)=1,"",IF(N141="","",AX141+1))</f>
        <v/>
      </c>
      <c r="BC141" s="15" t="str">
        <f t="shared" si="26"/>
        <v/>
      </c>
      <c r="BD141" s="166" t="str">
        <f t="shared" si="32"/>
        <v/>
      </c>
      <c r="BE141" s="166" t="str">
        <f t="shared" si="33"/>
        <v/>
      </c>
      <c r="BF141" s="15"/>
      <c r="BG141" s="15"/>
      <c r="BH141" s="170" t="str">
        <f t="shared" si="27"/>
        <v>20秒，30秒， 40秒，我军生命最少的{0}个武将恢复自身攻击力{1}%的生命，受智力影响。</v>
      </c>
    </row>
    <row r="142" spans="1:60">
      <c r="A142" s="261"/>
      <c r="B142" s="260"/>
      <c r="C142" s="257"/>
      <c r="D142" s="257"/>
      <c r="E142" s="179"/>
      <c r="F142" s="179"/>
      <c r="G142" s="179"/>
      <c r="H142" s="179"/>
      <c r="I142" s="179"/>
      <c r="J142" s="257"/>
      <c r="K142" s="257"/>
      <c r="L142" s="182"/>
      <c r="M142" s="179"/>
      <c r="N142" s="179"/>
      <c r="O142" s="182"/>
      <c r="P142" s="179"/>
      <c r="Q142" s="179"/>
      <c r="R142" s="179"/>
      <c r="S142" s="179"/>
      <c r="T142" s="179"/>
      <c r="U142" s="179"/>
      <c r="V142" s="179"/>
      <c r="W142" s="179"/>
      <c r="X142" s="179"/>
      <c r="Y142" s="179"/>
      <c r="Z142" s="179"/>
      <c r="AA142" s="179"/>
      <c r="AB142" s="44"/>
      <c r="AC142" s="189"/>
      <c r="AD142" s="189"/>
      <c r="AE142" s="189"/>
      <c r="AF142" s="189"/>
      <c r="AG142" s="92"/>
      <c r="AH142" s="189"/>
      <c r="AI142" s="189"/>
      <c r="AJ142" s="189"/>
      <c r="AK142" s="189"/>
      <c r="AL142" s="146">
        <f>IFERROR(AC142*IF($E142="将领",INDEX(兵法相关参数!$C$4:$AL$7,AL$15,MATCH($AB142,兵法相关参数!$C$3:$AL$3,0)),INDEX(兵法相关参数!$C$12:$AL$15,AL$15,MATCH($AB142,兵法相关参数!$C$3:$AL$3,0))),0)+IFERROR(AH142*IF($E142="将领",INDEX(兵法相关参数!$C$4:$AL$7,AL$15,MATCH($AG142,兵法相关参数!$C$3:$AL$3,0)),INDEX(兵法相关参数!$C$12:$AL$15,AL$15,MATCH($AG142,兵法相关参数!$C$3:$AL$3,0))),0)</f>
        <v>0</v>
      </c>
      <c r="AM142" s="146">
        <f>IFERROR(AD142*IF($E142="将领",INDEX(兵法相关参数!$C$4:$AL$7,AM$15,MATCH($AB142,兵法相关参数!$C$3:$AL$3,0)),INDEX(兵法相关参数!$C$12:$AL$15,AM$15,MATCH($AB142,兵法相关参数!$C$3:$AL$3,0))),0)+IFERROR(AI142*IF($E142="将领",INDEX(兵法相关参数!$C$4:$AL$7,AM$15,MATCH($AG142,兵法相关参数!$C$3:$AL$3,0)),INDEX(兵法相关参数!$C$12:$AL$15,AM$15,MATCH($AG142,兵法相关参数!$C$3:$AL$3,0))),0)</f>
        <v>0</v>
      </c>
      <c r="AN142" s="146">
        <f>IFERROR(AE142*IF($E142="将领",INDEX(兵法相关参数!$C$4:$AL$7,AN$15,MATCH($AB142,兵法相关参数!$C$3:$AL$3,0)),INDEX(兵法相关参数!$C$12:$AL$15,AN$15,MATCH($AB142,兵法相关参数!$C$3:$AL$3,0))),0)+IFERROR(AJ142*IF($E142="将领",INDEX(兵法相关参数!$C$4:$AL$7,AN$15,MATCH($AG142,兵法相关参数!$C$3:$AL$3,0)),INDEX(兵法相关参数!$C$12:$AL$15,AN$15,MATCH($AG142,兵法相关参数!$C$3:$AL$3,0))),0)</f>
        <v>0</v>
      </c>
      <c r="AO142" s="146">
        <f>IFERROR(AF142*IF($E142="将领",INDEX(兵法相关参数!$C$4:$AL$7,AL$15,MATCH($AB142,兵法相关参数!$C$3:$AL$3,0)),INDEX(兵法相关参数!$C$12:$AL$15,AO$15,MATCH($AB142,兵法相关参数!$C$3:$AL$3,0))),0)+IFERROR(AK142*IF($E142="将领",INDEX(兵法相关参数!$C$4:$AL$7,AL$15,MATCH($AG142,兵法相关参数!$C$3:$AL$3,0)),INDEX(兵法相关参数!$C$12:$AL$15,AO$15,MATCH($AG142,兵法相关参数!$C$3:$AL$3,0))),0)</f>
        <v>0</v>
      </c>
      <c r="AP142" s="27"/>
      <c r="AQ142" s="152">
        <f t="shared" si="38"/>
        <v>30211</v>
      </c>
      <c r="AR142" s="162">
        <f>AR141</f>
        <v>0</v>
      </c>
      <c r="AS142" s="163" t="str">
        <f t="shared" si="23"/>
        <v>橙</v>
      </c>
      <c r="AT142" s="153">
        <f t="shared" si="24"/>
        <v>1</v>
      </c>
      <c r="AU142" s="39" t="str">
        <f>IF(IF(L142="","",AQ142&amp;AT142)=AU141,"",IF(MOD(COUNTIF($AQ$1:AQ142,AQ142),3)=1,"",IF(L142="","",AQ142&amp;AT142)))</f>
        <v/>
      </c>
      <c r="AV142" s="166" t="str">
        <f t="shared" si="28"/>
        <v/>
      </c>
      <c r="AW142" s="166" t="str">
        <f t="shared" si="29"/>
        <v/>
      </c>
      <c r="AX142" s="15" t="str">
        <f>IF(MOD(COUNTIF($AQ$1:AQ142,AQ142),3)=1,"",IF(M142="","",AT142+1))</f>
        <v/>
      </c>
      <c r="AY142" s="15" t="str">
        <f t="shared" si="25"/>
        <v/>
      </c>
      <c r="AZ142" s="166" t="str">
        <f t="shared" si="30"/>
        <v/>
      </c>
      <c r="BA142" s="166" t="str">
        <f t="shared" si="31"/>
        <v/>
      </c>
      <c r="BB142" s="15" t="str">
        <f>IF(MOD(COUNTIF($AQ$1:AQ142,AQ142),3)=1,"",IF(N142="","",AX142+1))</f>
        <v/>
      </c>
      <c r="BC142" s="15" t="str">
        <f t="shared" si="26"/>
        <v/>
      </c>
      <c r="BD142" s="166" t="str">
        <f t="shared" si="32"/>
        <v/>
      </c>
      <c r="BE142" s="166" t="str">
        <f t="shared" si="33"/>
        <v/>
      </c>
      <c r="BF142" s="15"/>
      <c r="BG142" s="15"/>
      <c r="BH142" s="170" t="str">
        <f t="shared" si="27"/>
        <v>20秒，30秒， 40秒，我军生命最少的{0}个武将恢复自身攻击力{1}%的生命，受智力影响。</v>
      </c>
    </row>
    <row r="143" spans="1:60">
      <c r="A143" s="261" t="s">
        <v>487</v>
      </c>
      <c r="B143" s="258" t="s">
        <v>775</v>
      </c>
      <c r="C143" s="255" t="s">
        <v>12</v>
      </c>
      <c r="D143" s="255" t="s">
        <v>17</v>
      </c>
      <c r="E143" s="11"/>
      <c r="F143" s="11"/>
      <c r="G143" s="11"/>
      <c r="H143" s="11"/>
      <c r="I143" s="11"/>
      <c r="J143" s="11" t="s">
        <v>402</v>
      </c>
      <c r="K143" s="11" t="s">
        <v>469</v>
      </c>
      <c r="L143" s="190" t="s">
        <v>509</v>
      </c>
      <c r="M143" s="190" t="s">
        <v>771</v>
      </c>
      <c r="N143" s="11"/>
      <c r="O143" s="183" t="s">
        <v>52</v>
      </c>
      <c r="P143" s="3" t="s">
        <v>57</v>
      </c>
      <c r="Q143" s="11" t="s">
        <v>60</v>
      </c>
      <c r="R143" s="11" t="s">
        <v>61</v>
      </c>
      <c r="S143" s="11"/>
      <c r="T143" s="184"/>
      <c r="U143" s="184"/>
      <c r="V143" s="184"/>
      <c r="W143" s="3" t="s">
        <v>223</v>
      </c>
      <c r="X143" s="3" t="s">
        <v>224</v>
      </c>
      <c r="Y143" s="3" t="s">
        <v>225</v>
      </c>
      <c r="Z143" s="3" t="s">
        <v>226</v>
      </c>
      <c r="AA143" s="1"/>
      <c r="AB143" s="15"/>
      <c r="AC143" s="187" t="s">
        <v>227</v>
      </c>
      <c r="AD143" s="187" t="s">
        <v>228</v>
      </c>
      <c r="AE143" s="187" t="s">
        <v>229</v>
      </c>
      <c r="AF143" s="187" t="s">
        <v>230</v>
      </c>
      <c r="AG143" s="96"/>
      <c r="AH143" s="187" t="s">
        <v>227</v>
      </c>
      <c r="AI143" s="187" t="s">
        <v>228</v>
      </c>
      <c r="AJ143" s="187" t="s">
        <v>229</v>
      </c>
      <c r="AK143" s="187" t="s">
        <v>230</v>
      </c>
      <c r="AL143" s="146">
        <f>IFERROR(AC143*IF($E143="将领",INDEX(兵法相关参数!$C$4:$AL$7,AL$15,MATCH($AB143,兵法相关参数!$C$3:$AL$3,0)),INDEX(兵法相关参数!$C$12:$AL$15,AL$15,MATCH($AB143,兵法相关参数!$C$3:$AL$3,0))),0)+IFERROR(AH143*IF($E143="将领",INDEX(兵法相关参数!$C$4:$AL$7,AL$15,MATCH($AG143,兵法相关参数!$C$3:$AL$3,0)),INDEX(兵法相关参数!$C$12:$AL$15,AL$15,MATCH($AG143,兵法相关参数!$C$3:$AL$3,0))),0)</f>
        <v>0</v>
      </c>
      <c r="AM143" s="146">
        <f>IFERROR(AD143*IF($E143="将领",INDEX(兵法相关参数!$C$4:$AL$7,AM$15,MATCH($AB143,兵法相关参数!$C$3:$AL$3,0)),INDEX(兵法相关参数!$C$12:$AL$15,AM$15,MATCH($AB143,兵法相关参数!$C$3:$AL$3,0))),0)+IFERROR(AI143*IF($E143="将领",INDEX(兵法相关参数!$C$4:$AL$7,AM$15,MATCH($AG143,兵法相关参数!$C$3:$AL$3,0)),INDEX(兵法相关参数!$C$12:$AL$15,AM$15,MATCH($AG143,兵法相关参数!$C$3:$AL$3,0))),0)</f>
        <v>0</v>
      </c>
      <c r="AN143" s="146">
        <f>IFERROR(AE143*IF($E143="将领",INDEX(兵法相关参数!$C$4:$AL$7,AN$15,MATCH($AB143,兵法相关参数!$C$3:$AL$3,0)),INDEX(兵法相关参数!$C$12:$AL$15,AN$15,MATCH($AB143,兵法相关参数!$C$3:$AL$3,0))),0)+IFERROR(AJ143*IF($E143="将领",INDEX(兵法相关参数!$C$4:$AL$7,AN$15,MATCH($AG143,兵法相关参数!$C$3:$AL$3,0)),INDEX(兵法相关参数!$C$12:$AL$15,AN$15,MATCH($AG143,兵法相关参数!$C$3:$AL$3,0))),0)</f>
        <v>0</v>
      </c>
      <c r="AO143" s="146">
        <f>IFERROR(AF143*IF($E143="将领",INDEX(兵法相关参数!$C$4:$AL$7,AL$15,MATCH($AB143,兵法相关参数!$C$3:$AL$3,0)),INDEX(兵法相关参数!$C$12:$AL$15,AO$15,MATCH($AB143,兵法相关参数!$C$3:$AL$3,0))),0)+IFERROR(AK143*IF($E143="将领",INDEX(兵法相关参数!$C$4:$AL$7,AL$15,MATCH($AG143,兵法相关参数!$C$3:$AL$3,0)),INDEX(兵法相关参数!$C$12:$AL$15,AO$15,MATCH($AG143,兵法相关参数!$C$3:$AL$3,0))),0)</f>
        <v>0</v>
      </c>
      <c r="AP143" s="42"/>
      <c r="AQ143" s="154">
        <v>30212</v>
      </c>
      <c r="AR143" s="160">
        <f>IF(D143="直接伤害",1,0)</f>
        <v>1</v>
      </c>
      <c r="AS143" s="163" t="str">
        <f t="shared" si="23"/>
        <v>橙</v>
      </c>
      <c r="AT143" s="153">
        <f t="shared" si="24"/>
        <v>1</v>
      </c>
      <c r="AU143" s="39" t="str">
        <f>IF(IF(L143="","",AQ143&amp;AT143)=AU142,"",IF(MOD(COUNTIF($AQ$1:AQ143,AQ143),3)=1,"",IF(L143="","",AQ143&amp;AT143)))</f>
        <v/>
      </c>
      <c r="AV143" s="166" t="str">
        <f t="shared" si="28"/>
        <v/>
      </c>
      <c r="AW143" s="166" t="str">
        <f t="shared" si="29"/>
        <v/>
      </c>
      <c r="AX143" s="15" t="str">
        <f>IF(MOD(COUNTIF($AQ$1:AQ143,AQ143),3)=1,"",IF(M143="","",AT143+1))</f>
        <v/>
      </c>
      <c r="AY143" s="15" t="str">
        <f t="shared" si="25"/>
        <v/>
      </c>
      <c r="AZ143" s="166" t="str">
        <f t="shared" si="30"/>
        <v/>
      </c>
      <c r="BA143" s="166" t="str">
        <f t="shared" si="31"/>
        <v/>
      </c>
      <c r="BB143" s="15" t="str">
        <f>IF(MOD(COUNTIF($AQ$1:AQ143,AQ143),3)=1,"",IF(N143="","",AX143+1))</f>
        <v/>
      </c>
      <c r="BC143" s="15" t="str">
        <f t="shared" si="26"/>
        <v/>
      </c>
      <c r="BD143" s="166" t="str">
        <f t="shared" si="32"/>
        <v/>
      </c>
      <c r="BE143" s="166" t="str">
        <f t="shared" si="33"/>
        <v/>
      </c>
      <c r="BF143" s="15"/>
      <c r="BG143" s="15"/>
      <c r="BH143" s="170" t="str">
        <f t="shared" si="27"/>
        <v>{0}秒时，对敌方血量最少武将造成自身攻击力 {1}%策略伤害。</v>
      </c>
    </row>
    <row r="144" spans="1:60">
      <c r="A144" s="261"/>
      <c r="B144" s="259"/>
      <c r="C144" s="256"/>
      <c r="D144" s="256"/>
      <c r="E144" s="179" t="s">
        <v>22</v>
      </c>
      <c r="F144" s="141"/>
      <c r="G144" s="141"/>
      <c r="H144" s="141">
        <v>1</v>
      </c>
      <c r="I144" s="141">
        <v>1</v>
      </c>
      <c r="J144" s="255">
        <f>SUMPRODUCT(LARGE(AL144:AO144*F144:I144+AL145:AO145*F145:I145+AL147:AO147*F147:I147+AL148:AO148*F148:I148+AL150:AO150*F150:I150+AL151:AO151*F151:I151,1))</f>
        <v>4.470132293611611</v>
      </c>
      <c r="K144" s="255">
        <f>INDEX($J$17:$J$200,MATCH(C143,$C$17:$C$200,0),1)</f>
        <v>4.3116392160975536</v>
      </c>
      <c r="L144" s="179">
        <v>57</v>
      </c>
      <c r="M144" s="182">
        <v>10</v>
      </c>
      <c r="N144" s="179"/>
      <c r="O144" s="182">
        <f>150%*1.15</f>
        <v>1.7249999999999999</v>
      </c>
      <c r="P144" s="179">
        <f>L144-10</f>
        <v>47</v>
      </c>
      <c r="Q144" s="179">
        <v>1</v>
      </c>
      <c r="R144" s="179">
        <v>1</v>
      </c>
      <c r="S144" s="179"/>
      <c r="T144" s="179"/>
      <c r="U144" s="179"/>
      <c r="V144" s="179"/>
      <c r="W144" s="23">
        <f>$M$144*效果范围削减($R144)*$O144</f>
        <v>17.25</v>
      </c>
      <c r="X144" s="23">
        <f>$M$144*效果范围削减($R144)*$O144</f>
        <v>17.25</v>
      </c>
      <c r="Y144" s="23">
        <f>$M$144*效果范围削减($R144)*$O144</f>
        <v>17.25</v>
      </c>
      <c r="Z144" s="23">
        <f>$M$144*效果范围削减($R144)*$O144</f>
        <v>17.25</v>
      </c>
      <c r="AA144" s="179"/>
      <c r="AB144" s="44" t="s">
        <v>37</v>
      </c>
      <c r="AC144" s="92">
        <f>辅助效用($P$144,-1,AC$15,"生存转换",输出系数,"当前将领目标",W144)</f>
        <v>9.8965578240713787E-4</v>
      </c>
      <c r="AD144" s="92">
        <f>辅助效用($P$144,-1,AD$15,"生存转换",输出系数,"当前将领目标",X144)</f>
        <v>9.7620410766213316E-4</v>
      </c>
      <c r="AE144" s="92">
        <f>辅助效用($P$144,-1,AE$15,"生存转换",输出系数,"当前将领目标",Y144)</f>
        <v>7.4672260900084889E-4</v>
      </c>
      <c r="AF144" s="92">
        <f>辅助效用($P$144,-1,AF$15,"生存转换",输出系数,"当前将领目标",Z144)</f>
        <v>6.0580592727019775E-4</v>
      </c>
      <c r="AG144" s="92" t="s">
        <v>51</v>
      </c>
      <c r="AH144" s="188">
        <f>IF($Q144=0,0,持续效用($P$144,$Q144,AH$15,$E144))</f>
        <v>1.1173192282255115E-2</v>
      </c>
      <c r="AI144" s="188">
        <f>IF($Q144=0,0,持续效用($P$144,$Q144,AI$15,$E144))</f>
        <v>9.1711110798916758E-3</v>
      </c>
      <c r="AJ144" s="188">
        <f>IF($Q144=0,0,持续效用($P$144,$Q144,AJ$15,$E144))</f>
        <v>9.1102846314992051E-3</v>
      </c>
      <c r="AK144" s="188">
        <f>IF($Q144=0,0,持续效用($P$144,$Q144,AK$15,$E144))</f>
        <v>8.8312032080420395E-3</v>
      </c>
      <c r="AL144" s="146">
        <f>IFERROR(AC144*IF($E144="将领",INDEX(兵法相关参数!$C$4:$AL$7,AL$15,MATCH($AB144,兵法相关参数!$C$3:$AL$3,0)),INDEX(兵法相关参数!$C$12:$AL$15,AL$15,MATCH($AB144,兵法相关参数!$C$3:$AL$3,0))),0)+IFERROR(AH144*IF($E144="将领",INDEX(兵法相关参数!$C$4:$AL$7,AL$15,MATCH($AG144,兵法相关参数!$C$3:$AL$3,0)),INDEX(兵法相关参数!$C$12:$AL$15,AL$15,MATCH($AG144,兵法相关参数!$C$3:$AL$3,0))),0)</f>
        <v>3.4019952454637301</v>
      </c>
      <c r="AM144" s="146">
        <f>IFERROR(AD144*IF($E144="将领",INDEX(兵法相关参数!$C$4:$AL$7,AM$15,MATCH($AB144,兵法相关参数!$C$3:$AL$3,0)),INDEX(兵法相关参数!$C$12:$AL$15,AM$15,MATCH($AB144,兵法相关参数!$C$3:$AL$3,0))),0)+IFERROR(AI144*IF($E144="将领",INDEX(兵法相关参数!$C$4:$AL$7,AM$15,MATCH($AG144,兵法相关参数!$C$3:$AL$3,0)),INDEX(兵法相关参数!$C$12:$AL$15,AM$15,MATCH($AG144,兵法相关参数!$C$3:$AL$3,0))),0)</f>
        <v>3.0929372693489188</v>
      </c>
      <c r="AN144" s="146">
        <f>IFERROR(AE144*IF($E144="将领",INDEX(兵法相关参数!$C$4:$AL$7,AN$15,MATCH($AB144,兵法相关参数!$C$3:$AL$3,0)),INDEX(兵法相关参数!$C$12:$AL$15,AN$15,MATCH($AB144,兵法相关参数!$C$3:$AL$3,0))),0)+IFERROR(AJ144*IF($E144="将领",INDEX(兵法相关参数!$C$4:$AL$7,AN$15,MATCH($AG144,兵法相关参数!$C$3:$AL$3,0)),INDEX(兵法相关参数!$C$12:$AL$15,AN$15,MATCH($AG144,兵法相关参数!$C$3:$AL$3,0))),0)</f>
        <v>4.470132293611611</v>
      </c>
      <c r="AO144" s="146">
        <f>IFERROR(AF144*IF($E144="将领",INDEX(兵法相关参数!$C$4:$AL$7,AL$15,MATCH($AB144,兵法相关参数!$C$3:$AL$3,0)),INDEX(兵法相关参数!$C$12:$AL$15,AO$15,MATCH($AB144,兵法相关参数!$C$3:$AL$3,0))),0)+IFERROR(AK144*IF($E144="将领",INDEX(兵法相关参数!$C$4:$AL$7,AL$15,MATCH($AG144,兵法相关参数!$C$3:$AL$3,0)),INDEX(兵法相关参数!$C$12:$AL$15,AO$15,MATCH($AG144,兵法相关参数!$C$3:$AL$3,0))),0)</f>
        <v>2.0804989529082318</v>
      </c>
      <c r="AP144" s="27"/>
      <c r="AQ144" s="151">
        <f>AQ143</f>
        <v>30212</v>
      </c>
      <c r="AR144" s="161">
        <f>AR143</f>
        <v>1</v>
      </c>
      <c r="AS144" s="163" t="str">
        <f t="shared" si="23"/>
        <v>橙</v>
      </c>
      <c r="AT144" s="153">
        <f t="shared" si="24"/>
        <v>1</v>
      </c>
      <c r="AU144" s="39" t="str">
        <f>IF(IF(L144="","",AQ144&amp;AT144)=AU143,"",IF(MOD(COUNTIF($AQ$1:AQ144,AQ144),3)=1,"",IF(L144="","",AQ144&amp;AT144)))</f>
        <v>302121</v>
      </c>
      <c r="AV144" s="191">
        <f>L144+34*0.5</f>
        <v>74</v>
      </c>
      <c r="AW144" s="166">
        <f t="shared" si="29"/>
        <v>-0.5</v>
      </c>
      <c r="AX144" s="15">
        <f>IF(MOD(COUNTIF($AQ$1:AQ144,AQ144),3)=1,"",IF(M144="","",AT144+1))</f>
        <v>2</v>
      </c>
      <c r="AY144" s="15" t="str">
        <f t="shared" si="25"/>
        <v>302122</v>
      </c>
      <c r="AZ144" s="166">
        <f t="shared" si="30"/>
        <v>10</v>
      </c>
      <c r="BA144" s="166">
        <f t="shared" si="31"/>
        <v>0</v>
      </c>
      <c r="BB144" s="15" t="str">
        <f>IF(MOD(COUNTIF($AQ$1:AQ144,AQ144),3)=1,"",IF(N144="","",AX144+1))</f>
        <v/>
      </c>
      <c r="BC144" s="15" t="str">
        <f t="shared" si="26"/>
        <v/>
      </c>
      <c r="BD144" s="166" t="str">
        <f t="shared" si="32"/>
        <v/>
      </c>
      <c r="BE144" s="166" t="str">
        <f t="shared" si="33"/>
        <v/>
      </c>
      <c r="BF144" s="15"/>
      <c r="BG144" s="15"/>
      <c r="BH144" s="170" t="str">
        <f t="shared" si="27"/>
        <v>{0}秒时，对敌方血量最少武将造成自身攻击力 {1}%策略伤害。</v>
      </c>
    </row>
    <row r="145" spans="1:60">
      <c r="A145" s="261"/>
      <c r="B145" s="259"/>
      <c r="C145" s="256"/>
      <c r="D145" s="257"/>
      <c r="E145" s="179"/>
      <c r="F145" s="141"/>
      <c r="G145" s="141"/>
      <c r="H145" s="141"/>
      <c r="I145" s="141"/>
      <c r="J145" s="256"/>
      <c r="K145" s="256"/>
      <c r="L145" s="182"/>
      <c r="M145" s="179"/>
      <c r="N145" s="179"/>
      <c r="O145" s="182"/>
      <c r="P145" s="179"/>
      <c r="Q145" s="179"/>
      <c r="R145" s="179"/>
      <c r="S145" s="179"/>
      <c r="T145" s="179"/>
      <c r="U145" s="179"/>
      <c r="V145" s="179"/>
      <c r="W145" s="179"/>
      <c r="X145" s="179"/>
      <c r="Y145" s="179"/>
      <c r="Z145" s="179"/>
      <c r="AA145" s="179"/>
      <c r="AB145" s="44"/>
      <c r="AC145" s="189"/>
      <c r="AD145" s="189"/>
      <c r="AE145" s="189"/>
      <c r="AF145" s="189"/>
      <c r="AG145" s="92"/>
      <c r="AH145" s="189"/>
      <c r="AI145" s="189"/>
      <c r="AJ145" s="189"/>
      <c r="AK145" s="189"/>
      <c r="AL145" s="146">
        <f>IFERROR(AC145*IF($E145="将领",INDEX(兵法相关参数!$C$4:$AL$7,AL$15,MATCH($AB145,兵法相关参数!$C$3:$AL$3,0)),INDEX(兵法相关参数!$C$12:$AL$15,AL$15,MATCH($AB145,兵法相关参数!$C$3:$AL$3,0))),0)+IFERROR(AH145*IF($E145="将领",INDEX(兵法相关参数!$C$4:$AL$7,AL$15,MATCH($AG145,兵法相关参数!$C$3:$AL$3,0)),INDEX(兵法相关参数!$C$12:$AL$15,AL$15,MATCH($AG145,兵法相关参数!$C$3:$AL$3,0))),0)</f>
        <v>0</v>
      </c>
      <c r="AM145" s="146">
        <f>IFERROR(AD145*IF($E145="将领",INDEX(兵法相关参数!$C$4:$AL$7,AM$15,MATCH($AB145,兵法相关参数!$C$3:$AL$3,0)),INDEX(兵法相关参数!$C$12:$AL$15,AM$15,MATCH($AB145,兵法相关参数!$C$3:$AL$3,0))),0)+IFERROR(AI145*IF($E145="将领",INDEX(兵法相关参数!$C$4:$AL$7,AM$15,MATCH($AG145,兵法相关参数!$C$3:$AL$3,0)),INDEX(兵法相关参数!$C$12:$AL$15,AM$15,MATCH($AG145,兵法相关参数!$C$3:$AL$3,0))),0)</f>
        <v>0</v>
      </c>
      <c r="AN145" s="146">
        <f>IFERROR(AE145*IF($E145="将领",INDEX(兵法相关参数!$C$4:$AL$7,AN$15,MATCH($AB145,兵法相关参数!$C$3:$AL$3,0)),INDEX(兵法相关参数!$C$12:$AL$15,AN$15,MATCH($AB145,兵法相关参数!$C$3:$AL$3,0))),0)+IFERROR(AJ145*IF($E145="将领",INDEX(兵法相关参数!$C$4:$AL$7,AN$15,MATCH($AG145,兵法相关参数!$C$3:$AL$3,0)),INDEX(兵法相关参数!$C$12:$AL$15,AN$15,MATCH($AG145,兵法相关参数!$C$3:$AL$3,0))),0)</f>
        <v>0</v>
      </c>
      <c r="AO145" s="146">
        <f>IFERROR(AF145*IF($E145="将领",INDEX(兵法相关参数!$C$4:$AL$7,AL$15,MATCH($AB145,兵法相关参数!$C$3:$AL$3,0)),INDEX(兵法相关参数!$C$12:$AL$15,AO$15,MATCH($AB145,兵法相关参数!$C$3:$AL$3,0))),0)+IFERROR(AK145*IF($E145="将领",INDEX(兵法相关参数!$C$4:$AL$7,AL$15,MATCH($AG145,兵法相关参数!$C$3:$AL$3,0)),INDEX(兵法相关参数!$C$12:$AL$15,AO$15,MATCH($AG145,兵法相关参数!$C$3:$AL$3,0))),0)</f>
        <v>0</v>
      </c>
      <c r="AP145" s="42"/>
      <c r="AQ145" s="151">
        <f>AQ144</f>
        <v>30212</v>
      </c>
      <c r="AR145" s="162">
        <f>AR144</f>
        <v>1</v>
      </c>
      <c r="AS145" s="163" t="str">
        <f t="shared" si="23"/>
        <v>橙</v>
      </c>
      <c r="AT145" s="153">
        <f t="shared" si="24"/>
        <v>1</v>
      </c>
      <c r="AU145" s="39" t="str">
        <f>IF(IF(L145="","",AQ145&amp;AT145)=AU144,"",IF(MOD(COUNTIF($AQ$1:AQ145,AQ145),3)=1,"",IF(L145="","",AQ145&amp;AT145)))</f>
        <v/>
      </c>
      <c r="AV145" s="166" t="str">
        <f t="shared" si="28"/>
        <v/>
      </c>
      <c r="AW145" s="166" t="str">
        <f t="shared" si="29"/>
        <v/>
      </c>
      <c r="AX145" s="15" t="str">
        <f>IF(MOD(COUNTIF($AQ$1:AQ145,AQ145),3)=1,"",IF(M145="","",AT145+1))</f>
        <v/>
      </c>
      <c r="AY145" s="15" t="str">
        <f t="shared" si="25"/>
        <v/>
      </c>
      <c r="AZ145" s="166" t="str">
        <f t="shared" si="30"/>
        <v/>
      </c>
      <c r="BA145" s="166" t="str">
        <f t="shared" si="31"/>
        <v/>
      </c>
      <c r="BB145" s="15" t="str">
        <f>IF(MOD(COUNTIF($AQ$1:AQ145,AQ145),3)=1,"",IF(N145="","",AX145+1))</f>
        <v/>
      </c>
      <c r="BC145" s="15" t="str">
        <f t="shared" si="26"/>
        <v/>
      </c>
      <c r="BD145" s="166" t="str">
        <f t="shared" si="32"/>
        <v/>
      </c>
      <c r="BE145" s="166" t="str">
        <f t="shared" si="33"/>
        <v/>
      </c>
      <c r="BF145" s="15"/>
      <c r="BG145" s="15"/>
      <c r="BH145" s="170" t="str">
        <f t="shared" si="27"/>
        <v>{0}秒时，对敌方血量最少武将造成自身攻击力 {1}%策略伤害。</v>
      </c>
    </row>
    <row r="146" spans="1:60">
      <c r="A146" s="261"/>
      <c r="B146" s="259"/>
      <c r="C146" s="256"/>
      <c r="D146" s="255"/>
      <c r="E146" s="179"/>
      <c r="F146" s="179"/>
      <c r="G146" s="179"/>
      <c r="H146" s="179"/>
      <c r="I146" s="179"/>
      <c r="J146" s="256"/>
      <c r="K146" s="256"/>
      <c r="L146" s="182"/>
      <c r="M146" s="179"/>
      <c r="N146" s="179"/>
      <c r="O146" s="182"/>
      <c r="P146" s="179"/>
      <c r="Q146" s="179"/>
      <c r="R146" s="179"/>
      <c r="S146" s="179"/>
      <c r="T146" s="179"/>
      <c r="U146" s="179"/>
      <c r="V146" s="179"/>
      <c r="W146" s="179"/>
      <c r="X146" s="179"/>
      <c r="Y146" s="179"/>
      <c r="Z146" s="179"/>
      <c r="AA146" s="179"/>
      <c r="AB146" s="44"/>
      <c r="AC146" s="189"/>
      <c r="AD146" s="189"/>
      <c r="AE146" s="189"/>
      <c r="AF146" s="189"/>
      <c r="AG146" s="92"/>
      <c r="AH146" s="189"/>
      <c r="AI146" s="189"/>
      <c r="AJ146" s="189"/>
      <c r="AK146" s="189"/>
      <c r="AL146" s="146">
        <f>IFERROR(AC146*IF($E146="将领",INDEX(兵法相关参数!$C$4:$AL$7,AL$15,MATCH($AB146,兵法相关参数!$C$3:$AL$3,0)),INDEX(兵法相关参数!$C$12:$AL$15,AL$15,MATCH($AB146,兵法相关参数!$C$3:$AL$3,0))),0)+IFERROR(AH146*IF($E146="将领",INDEX(兵法相关参数!$C$4:$AL$7,AL$15,MATCH($AG146,兵法相关参数!$C$3:$AL$3,0)),INDEX(兵法相关参数!$C$12:$AL$15,AL$15,MATCH($AG146,兵法相关参数!$C$3:$AL$3,0))),0)</f>
        <v>0</v>
      </c>
      <c r="AM146" s="146">
        <f>IFERROR(AD146*IF($E146="将领",INDEX(兵法相关参数!$C$4:$AL$7,AM$15,MATCH($AB146,兵法相关参数!$C$3:$AL$3,0)),INDEX(兵法相关参数!$C$12:$AL$15,AM$15,MATCH($AB146,兵法相关参数!$C$3:$AL$3,0))),0)+IFERROR(AI146*IF($E146="将领",INDEX(兵法相关参数!$C$4:$AL$7,AM$15,MATCH($AG146,兵法相关参数!$C$3:$AL$3,0)),INDEX(兵法相关参数!$C$12:$AL$15,AM$15,MATCH($AG146,兵法相关参数!$C$3:$AL$3,0))),0)</f>
        <v>0</v>
      </c>
      <c r="AN146" s="146">
        <f>IFERROR(AE146*IF($E146="将领",INDEX(兵法相关参数!$C$4:$AL$7,AN$15,MATCH($AB146,兵法相关参数!$C$3:$AL$3,0)),INDEX(兵法相关参数!$C$12:$AL$15,AN$15,MATCH($AB146,兵法相关参数!$C$3:$AL$3,0))),0)+IFERROR(AJ146*IF($E146="将领",INDEX(兵法相关参数!$C$4:$AL$7,AN$15,MATCH($AG146,兵法相关参数!$C$3:$AL$3,0)),INDEX(兵法相关参数!$C$12:$AL$15,AN$15,MATCH($AG146,兵法相关参数!$C$3:$AL$3,0))),0)</f>
        <v>0</v>
      </c>
      <c r="AO146" s="146">
        <f>IFERROR(AF146*IF($E146="将领",INDEX(兵法相关参数!$C$4:$AL$7,AL$15,MATCH($AB146,兵法相关参数!$C$3:$AL$3,0)),INDEX(兵法相关参数!$C$12:$AL$15,AO$15,MATCH($AB146,兵法相关参数!$C$3:$AL$3,0))),0)+IFERROR(AK146*IF($E146="将领",INDEX(兵法相关参数!$C$4:$AL$7,AL$15,MATCH($AG146,兵法相关参数!$C$3:$AL$3,0)),INDEX(兵法相关参数!$C$12:$AL$15,AO$15,MATCH($AG146,兵法相关参数!$C$3:$AL$3,0))),0)</f>
        <v>0</v>
      </c>
      <c r="AP146" s="27"/>
      <c r="AQ146" s="151">
        <f t="shared" ref="AQ146:AQ151" si="39">AQ145</f>
        <v>30212</v>
      </c>
      <c r="AR146" s="160">
        <f>IF(D146="直接伤害",1,0)</f>
        <v>0</v>
      </c>
      <c r="AS146" s="163" t="str">
        <f t="shared" si="23"/>
        <v>橙</v>
      </c>
      <c r="AT146" s="153">
        <f t="shared" si="24"/>
        <v>1</v>
      </c>
      <c r="AU146" s="39" t="str">
        <f>IF(IF(L146="","",AQ146&amp;AT146)=AU145,"",IF(MOD(COUNTIF($AQ$1:AQ146,AQ146),3)=1,"",IF(L146="","",AQ146&amp;AT146)))</f>
        <v/>
      </c>
      <c r="AV146" s="166" t="str">
        <f t="shared" si="28"/>
        <v/>
      </c>
      <c r="AW146" s="166" t="str">
        <f t="shared" si="29"/>
        <v/>
      </c>
      <c r="AX146" s="15" t="str">
        <f>IF(MOD(COUNTIF($AQ$1:AQ146,AQ146),3)=1,"",IF(M146="","",AT146+1))</f>
        <v/>
      </c>
      <c r="AY146" s="15" t="str">
        <f t="shared" si="25"/>
        <v/>
      </c>
      <c r="AZ146" s="166" t="str">
        <f t="shared" si="30"/>
        <v/>
      </c>
      <c r="BA146" s="166" t="str">
        <f t="shared" si="31"/>
        <v/>
      </c>
      <c r="BB146" s="15" t="str">
        <f>IF(MOD(COUNTIF($AQ$1:AQ146,AQ146),3)=1,"",IF(N146="","",AX146+1))</f>
        <v/>
      </c>
      <c r="BC146" s="15" t="str">
        <f t="shared" si="26"/>
        <v/>
      </c>
      <c r="BD146" s="166" t="str">
        <f t="shared" si="32"/>
        <v/>
      </c>
      <c r="BE146" s="166" t="str">
        <f t="shared" si="33"/>
        <v/>
      </c>
      <c r="BF146" s="15"/>
      <c r="BG146" s="15"/>
      <c r="BH146" s="170" t="str">
        <f t="shared" si="27"/>
        <v>{0}秒时，对敌方血量最少武将造成自身攻击力 {1}%策略伤害。</v>
      </c>
    </row>
    <row r="147" spans="1:60">
      <c r="A147" s="261"/>
      <c r="B147" s="259"/>
      <c r="C147" s="256"/>
      <c r="D147" s="256"/>
      <c r="E147" s="179"/>
      <c r="F147" s="179"/>
      <c r="G147" s="179"/>
      <c r="H147" s="179"/>
      <c r="I147" s="179"/>
      <c r="J147" s="256"/>
      <c r="K147" s="256"/>
      <c r="L147" s="182"/>
      <c r="M147" s="179"/>
      <c r="N147" s="179"/>
      <c r="O147" s="182"/>
      <c r="P147" s="179"/>
      <c r="Q147" s="179"/>
      <c r="R147" s="179"/>
      <c r="S147" s="179"/>
      <c r="T147" s="179"/>
      <c r="U147" s="179"/>
      <c r="V147" s="179"/>
      <c r="W147" s="179"/>
      <c r="X147" s="179"/>
      <c r="Y147" s="179"/>
      <c r="Z147" s="179"/>
      <c r="AA147" s="179"/>
      <c r="AB147" s="44"/>
      <c r="AC147" s="189"/>
      <c r="AD147" s="189"/>
      <c r="AE147" s="189"/>
      <c r="AF147" s="189"/>
      <c r="AG147" s="92"/>
      <c r="AH147" s="189"/>
      <c r="AI147" s="189"/>
      <c r="AJ147" s="189"/>
      <c r="AK147" s="189"/>
      <c r="AL147" s="146">
        <f>IFERROR(AC147*IF($E147="将领",INDEX(兵法相关参数!$C$4:$AL$7,AL$15,MATCH($AB147,兵法相关参数!$C$3:$AL$3,0)),INDEX(兵法相关参数!$C$12:$AL$15,AL$15,MATCH($AB147,兵法相关参数!$C$3:$AL$3,0))),0)+IFERROR(AH147*IF($E147="将领",INDEX(兵法相关参数!$C$4:$AL$7,AL$15,MATCH($AG147,兵法相关参数!$C$3:$AL$3,0)),INDEX(兵法相关参数!$C$12:$AL$15,AL$15,MATCH($AG147,兵法相关参数!$C$3:$AL$3,0))),0)</f>
        <v>0</v>
      </c>
      <c r="AM147" s="146">
        <f>IFERROR(AD147*IF($E147="将领",INDEX(兵法相关参数!$C$4:$AL$7,AM$15,MATCH($AB147,兵法相关参数!$C$3:$AL$3,0)),INDEX(兵法相关参数!$C$12:$AL$15,AM$15,MATCH($AB147,兵法相关参数!$C$3:$AL$3,0))),0)+IFERROR(AI147*IF($E147="将领",INDEX(兵法相关参数!$C$4:$AL$7,AM$15,MATCH($AG147,兵法相关参数!$C$3:$AL$3,0)),INDEX(兵法相关参数!$C$12:$AL$15,AM$15,MATCH($AG147,兵法相关参数!$C$3:$AL$3,0))),0)</f>
        <v>0</v>
      </c>
      <c r="AN147" s="146">
        <f>IFERROR(AE147*IF($E147="将领",INDEX(兵法相关参数!$C$4:$AL$7,AN$15,MATCH($AB147,兵法相关参数!$C$3:$AL$3,0)),INDEX(兵法相关参数!$C$12:$AL$15,AN$15,MATCH($AB147,兵法相关参数!$C$3:$AL$3,0))),0)+IFERROR(AJ147*IF($E147="将领",INDEX(兵法相关参数!$C$4:$AL$7,AN$15,MATCH($AG147,兵法相关参数!$C$3:$AL$3,0)),INDEX(兵法相关参数!$C$12:$AL$15,AN$15,MATCH($AG147,兵法相关参数!$C$3:$AL$3,0))),0)</f>
        <v>0</v>
      </c>
      <c r="AO147" s="146">
        <f>IFERROR(AF147*IF($E147="将领",INDEX(兵法相关参数!$C$4:$AL$7,AL$15,MATCH($AB147,兵法相关参数!$C$3:$AL$3,0)),INDEX(兵法相关参数!$C$12:$AL$15,AO$15,MATCH($AB147,兵法相关参数!$C$3:$AL$3,0))),0)+IFERROR(AK147*IF($E147="将领",INDEX(兵法相关参数!$C$4:$AL$7,AL$15,MATCH($AG147,兵法相关参数!$C$3:$AL$3,0)),INDEX(兵法相关参数!$C$12:$AL$15,AO$15,MATCH($AG147,兵法相关参数!$C$3:$AL$3,0))),0)</f>
        <v>0</v>
      </c>
      <c r="AP147" s="42"/>
      <c r="AQ147" s="151">
        <f t="shared" si="39"/>
        <v>30212</v>
      </c>
      <c r="AR147" s="161">
        <f>AR146</f>
        <v>0</v>
      </c>
      <c r="AS147" s="163" t="str">
        <f t="shared" si="23"/>
        <v>橙</v>
      </c>
      <c r="AT147" s="153">
        <f t="shared" si="24"/>
        <v>1</v>
      </c>
      <c r="AU147" s="39" t="str">
        <f>IF(IF(L147="","",AQ147&amp;AT147)=AU146,"",IF(MOD(COUNTIF($AQ$1:AQ147,AQ147),3)=1,"",IF(L147="","",AQ147&amp;AT147)))</f>
        <v/>
      </c>
      <c r="AV147" s="166" t="str">
        <f t="shared" si="28"/>
        <v/>
      </c>
      <c r="AW147" s="166" t="str">
        <f t="shared" si="29"/>
        <v/>
      </c>
      <c r="AX147" s="15" t="str">
        <f>IF(MOD(COUNTIF($AQ$1:AQ147,AQ147),3)=1,"",IF(M147="","",AT147+1))</f>
        <v/>
      </c>
      <c r="AY147" s="15" t="str">
        <f t="shared" si="25"/>
        <v/>
      </c>
      <c r="AZ147" s="166" t="str">
        <f t="shared" si="30"/>
        <v/>
      </c>
      <c r="BA147" s="166" t="str">
        <f t="shared" si="31"/>
        <v/>
      </c>
      <c r="BB147" s="15" t="str">
        <f>IF(MOD(COUNTIF($AQ$1:AQ147,AQ147),3)=1,"",IF(N147="","",AX147+1))</f>
        <v/>
      </c>
      <c r="BC147" s="15" t="str">
        <f t="shared" si="26"/>
        <v/>
      </c>
      <c r="BD147" s="166" t="str">
        <f t="shared" si="32"/>
        <v/>
      </c>
      <c r="BE147" s="166" t="str">
        <f t="shared" si="33"/>
        <v/>
      </c>
      <c r="BF147" s="15"/>
      <c r="BG147" s="15"/>
      <c r="BH147" s="170" t="str">
        <f t="shared" si="27"/>
        <v>{0}秒时，对敌方血量最少武将造成自身攻击力 {1}%策略伤害。</v>
      </c>
    </row>
    <row r="148" spans="1:60">
      <c r="A148" s="261"/>
      <c r="B148" s="259"/>
      <c r="C148" s="256"/>
      <c r="D148" s="257"/>
      <c r="E148" s="179"/>
      <c r="F148" s="179"/>
      <c r="G148" s="179"/>
      <c r="H148" s="179"/>
      <c r="I148" s="179"/>
      <c r="J148" s="256"/>
      <c r="K148" s="256"/>
      <c r="L148" s="182"/>
      <c r="M148" s="179"/>
      <c r="N148" s="179"/>
      <c r="O148" s="182"/>
      <c r="P148" s="179"/>
      <c r="Q148" s="179"/>
      <c r="R148" s="179"/>
      <c r="S148" s="179"/>
      <c r="T148" s="179"/>
      <c r="U148" s="179"/>
      <c r="V148" s="179"/>
      <c r="W148" s="179"/>
      <c r="X148" s="179"/>
      <c r="Y148" s="179"/>
      <c r="Z148" s="179"/>
      <c r="AA148" s="179"/>
      <c r="AB148" s="44"/>
      <c r="AC148" s="189"/>
      <c r="AD148" s="189"/>
      <c r="AE148" s="189"/>
      <c r="AF148" s="189"/>
      <c r="AG148" s="92"/>
      <c r="AH148" s="189"/>
      <c r="AI148" s="189"/>
      <c r="AJ148" s="189"/>
      <c r="AK148" s="189"/>
      <c r="AL148" s="146">
        <f>IFERROR(AC148*IF($E148="将领",INDEX(兵法相关参数!$C$4:$AL$7,AL$15,MATCH($AB148,兵法相关参数!$C$3:$AL$3,0)),INDEX(兵法相关参数!$C$12:$AL$15,AL$15,MATCH($AB148,兵法相关参数!$C$3:$AL$3,0))),0)+IFERROR(AH148*IF($E148="将领",INDEX(兵法相关参数!$C$4:$AL$7,AL$15,MATCH($AG148,兵法相关参数!$C$3:$AL$3,0)),INDEX(兵法相关参数!$C$12:$AL$15,AL$15,MATCH($AG148,兵法相关参数!$C$3:$AL$3,0))),0)</f>
        <v>0</v>
      </c>
      <c r="AM148" s="146">
        <f>IFERROR(AD148*IF($E148="将领",INDEX(兵法相关参数!$C$4:$AL$7,AM$15,MATCH($AB148,兵法相关参数!$C$3:$AL$3,0)),INDEX(兵法相关参数!$C$12:$AL$15,AM$15,MATCH($AB148,兵法相关参数!$C$3:$AL$3,0))),0)+IFERROR(AI148*IF($E148="将领",INDEX(兵法相关参数!$C$4:$AL$7,AM$15,MATCH($AG148,兵法相关参数!$C$3:$AL$3,0)),INDEX(兵法相关参数!$C$12:$AL$15,AM$15,MATCH($AG148,兵法相关参数!$C$3:$AL$3,0))),0)</f>
        <v>0</v>
      </c>
      <c r="AN148" s="146">
        <f>IFERROR(AE148*IF($E148="将领",INDEX(兵法相关参数!$C$4:$AL$7,AN$15,MATCH($AB148,兵法相关参数!$C$3:$AL$3,0)),INDEX(兵法相关参数!$C$12:$AL$15,AN$15,MATCH($AB148,兵法相关参数!$C$3:$AL$3,0))),0)+IFERROR(AJ148*IF($E148="将领",INDEX(兵法相关参数!$C$4:$AL$7,AN$15,MATCH($AG148,兵法相关参数!$C$3:$AL$3,0)),INDEX(兵法相关参数!$C$12:$AL$15,AN$15,MATCH($AG148,兵法相关参数!$C$3:$AL$3,0))),0)</f>
        <v>0</v>
      </c>
      <c r="AO148" s="146">
        <f>IFERROR(AF148*IF($E148="将领",INDEX(兵法相关参数!$C$4:$AL$7,AL$15,MATCH($AB148,兵法相关参数!$C$3:$AL$3,0)),INDEX(兵法相关参数!$C$12:$AL$15,AO$15,MATCH($AB148,兵法相关参数!$C$3:$AL$3,0))),0)+IFERROR(AK148*IF($E148="将领",INDEX(兵法相关参数!$C$4:$AL$7,AL$15,MATCH($AG148,兵法相关参数!$C$3:$AL$3,0)),INDEX(兵法相关参数!$C$12:$AL$15,AO$15,MATCH($AG148,兵法相关参数!$C$3:$AL$3,0))),0)</f>
        <v>0</v>
      </c>
      <c r="AP148" s="27"/>
      <c r="AQ148" s="151">
        <f t="shared" si="39"/>
        <v>30212</v>
      </c>
      <c r="AR148" s="162">
        <f>AR147</f>
        <v>0</v>
      </c>
      <c r="AS148" s="163" t="str">
        <f t="shared" si="23"/>
        <v>橙</v>
      </c>
      <c r="AT148" s="153">
        <f t="shared" si="24"/>
        <v>1</v>
      </c>
      <c r="AU148" s="39" t="str">
        <f>IF(IF(L148="","",AQ148&amp;AT148)=AU147,"",IF(MOD(COUNTIF($AQ$1:AQ148,AQ148),3)=1,"",IF(L148="","",AQ148&amp;AT148)))</f>
        <v/>
      </c>
      <c r="AV148" s="166" t="str">
        <f t="shared" si="28"/>
        <v/>
      </c>
      <c r="AW148" s="166" t="str">
        <f t="shared" si="29"/>
        <v/>
      </c>
      <c r="AX148" s="15" t="str">
        <f>IF(MOD(COUNTIF($AQ$1:AQ148,AQ148),3)=1,"",IF(M148="","",AT148+1))</f>
        <v/>
      </c>
      <c r="AY148" s="15" t="str">
        <f t="shared" si="25"/>
        <v/>
      </c>
      <c r="AZ148" s="166" t="str">
        <f t="shared" si="30"/>
        <v/>
      </c>
      <c r="BA148" s="166" t="str">
        <f t="shared" si="31"/>
        <v/>
      </c>
      <c r="BB148" s="15" t="str">
        <f>IF(MOD(COUNTIF($AQ$1:AQ148,AQ148),3)=1,"",IF(N148="","",AX148+1))</f>
        <v/>
      </c>
      <c r="BC148" s="15" t="str">
        <f t="shared" si="26"/>
        <v/>
      </c>
      <c r="BD148" s="166" t="str">
        <f t="shared" si="32"/>
        <v/>
      </c>
      <c r="BE148" s="166" t="str">
        <f t="shared" si="33"/>
        <v/>
      </c>
      <c r="BF148" s="15"/>
      <c r="BG148" s="15"/>
      <c r="BH148" s="170" t="str">
        <f t="shared" si="27"/>
        <v>{0}秒时，对敌方血量最少武将造成自身攻击力 {1}%策略伤害。</v>
      </c>
    </row>
    <row r="149" spans="1:60">
      <c r="A149" s="261"/>
      <c r="B149" s="259"/>
      <c r="C149" s="256"/>
      <c r="D149" s="255"/>
      <c r="E149" s="179"/>
      <c r="F149" s="179"/>
      <c r="G149" s="179"/>
      <c r="H149" s="179"/>
      <c r="I149" s="179"/>
      <c r="J149" s="256"/>
      <c r="K149" s="256"/>
      <c r="L149" s="182"/>
      <c r="M149" s="179"/>
      <c r="N149" s="179"/>
      <c r="O149" s="182"/>
      <c r="P149" s="179"/>
      <c r="Q149" s="179"/>
      <c r="R149" s="179"/>
      <c r="S149" s="179"/>
      <c r="T149" s="179"/>
      <c r="U149" s="179"/>
      <c r="V149" s="179"/>
      <c r="W149" s="179"/>
      <c r="X149" s="179"/>
      <c r="Y149" s="179"/>
      <c r="Z149" s="179"/>
      <c r="AA149" s="179"/>
      <c r="AB149" s="44"/>
      <c r="AC149" s="189"/>
      <c r="AD149" s="189"/>
      <c r="AE149" s="189"/>
      <c r="AF149" s="189"/>
      <c r="AG149" s="92"/>
      <c r="AH149" s="189"/>
      <c r="AI149" s="189"/>
      <c r="AJ149" s="189"/>
      <c r="AK149" s="189"/>
      <c r="AL149" s="146">
        <f>IFERROR(AC149*IF($E149="将领",INDEX(兵法相关参数!$C$4:$AL$7,AL$15,MATCH($AB149,兵法相关参数!$C$3:$AL$3,0)),INDEX(兵法相关参数!$C$12:$AL$15,AL$15,MATCH($AB149,兵法相关参数!$C$3:$AL$3,0))),0)+IFERROR(AH149*IF($E149="将领",INDEX(兵法相关参数!$C$4:$AL$7,AL$15,MATCH($AG149,兵法相关参数!$C$3:$AL$3,0)),INDEX(兵法相关参数!$C$12:$AL$15,AL$15,MATCH($AG149,兵法相关参数!$C$3:$AL$3,0))),0)</f>
        <v>0</v>
      </c>
      <c r="AM149" s="146">
        <f>IFERROR(AD149*IF($E149="将领",INDEX(兵法相关参数!$C$4:$AL$7,AM$15,MATCH($AB149,兵法相关参数!$C$3:$AL$3,0)),INDEX(兵法相关参数!$C$12:$AL$15,AM$15,MATCH($AB149,兵法相关参数!$C$3:$AL$3,0))),0)+IFERROR(AI149*IF($E149="将领",INDEX(兵法相关参数!$C$4:$AL$7,AM$15,MATCH($AG149,兵法相关参数!$C$3:$AL$3,0)),INDEX(兵法相关参数!$C$12:$AL$15,AM$15,MATCH($AG149,兵法相关参数!$C$3:$AL$3,0))),0)</f>
        <v>0</v>
      </c>
      <c r="AN149" s="146">
        <f>IFERROR(AE149*IF($E149="将领",INDEX(兵法相关参数!$C$4:$AL$7,AN$15,MATCH($AB149,兵法相关参数!$C$3:$AL$3,0)),INDEX(兵法相关参数!$C$12:$AL$15,AN$15,MATCH($AB149,兵法相关参数!$C$3:$AL$3,0))),0)+IFERROR(AJ149*IF($E149="将领",INDEX(兵法相关参数!$C$4:$AL$7,AN$15,MATCH($AG149,兵法相关参数!$C$3:$AL$3,0)),INDEX(兵法相关参数!$C$12:$AL$15,AN$15,MATCH($AG149,兵法相关参数!$C$3:$AL$3,0))),0)</f>
        <v>0</v>
      </c>
      <c r="AO149" s="146">
        <f>IFERROR(AF149*IF($E149="将领",INDEX(兵法相关参数!$C$4:$AL$7,AL$15,MATCH($AB149,兵法相关参数!$C$3:$AL$3,0)),INDEX(兵法相关参数!$C$12:$AL$15,AO$15,MATCH($AB149,兵法相关参数!$C$3:$AL$3,0))),0)+IFERROR(AK149*IF($E149="将领",INDEX(兵法相关参数!$C$4:$AL$7,AL$15,MATCH($AG149,兵法相关参数!$C$3:$AL$3,0)),INDEX(兵法相关参数!$C$12:$AL$15,AO$15,MATCH($AG149,兵法相关参数!$C$3:$AL$3,0))),0)</f>
        <v>0</v>
      </c>
      <c r="AP149" s="42"/>
      <c r="AQ149" s="151">
        <f t="shared" si="39"/>
        <v>30212</v>
      </c>
      <c r="AR149" s="160">
        <f>IF(D149="直接伤害",1,0)</f>
        <v>0</v>
      </c>
      <c r="AS149" s="163" t="str">
        <f t="shared" si="23"/>
        <v>橙</v>
      </c>
      <c r="AT149" s="153">
        <f t="shared" si="24"/>
        <v>1</v>
      </c>
      <c r="AU149" s="39" t="str">
        <f>IF(IF(L149="","",AQ149&amp;AT149)=AU148,"",IF(MOD(COUNTIF($AQ$1:AQ149,AQ149),3)=1,"",IF(L149="","",AQ149&amp;AT149)))</f>
        <v/>
      </c>
      <c r="AV149" s="166" t="str">
        <f t="shared" si="28"/>
        <v/>
      </c>
      <c r="AW149" s="166" t="str">
        <f t="shared" si="29"/>
        <v/>
      </c>
      <c r="AX149" s="15" t="str">
        <f>IF(MOD(COUNTIF($AQ$1:AQ149,AQ149),3)=1,"",IF(M149="","",AT149+1))</f>
        <v/>
      </c>
      <c r="AY149" s="15" t="str">
        <f t="shared" si="25"/>
        <v/>
      </c>
      <c r="AZ149" s="166" t="str">
        <f t="shared" si="30"/>
        <v/>
      </c>
      <c r="BA149" s="166" t="str">
        <f t="shared" si="31"/>
        <v/>
      </c>
      <c r="BB149" s="15" t="str">
        <f>IF(MOD(COUNTIF($AQ$1:AQ149,AQ149),3)=1,"",IF(N149="","",AX149+1))</f>
        <v/>
      </c>
      <c r="BC149" s="15" t="str">
        <f t="shared" si="26"/>
        <v/>
      </c>
      <c r="BD149" s="166" t="str">
        <f t="shared" si="32"/>
        <v/>
      </c>
      <c r="BE149" s="166" t="str">
        <f t="shared" si="33"/>
        <v/>
      </c>
      <c r="BF149" s="15"/>
      <c r="BG149" s="15"/>
      <c r="BH149" s="170" t="str">
        <f t="shared" si="27"/>
        <v>{0}秒时，对敌方血量最少武将造成自身攻击力 {1}%策略伤害。</v>
      </c>
    </row>
    <row r="150" spans="1:60">
      <c r="A150" s="261"/>
      <c r="B150" s="259"/>
      <c r="C150" s="256"/>
      <c r="D150" s="256"/>
      <c r="E150" s="179"/>
      <c r="F150" s="179"/>
      <c r="G150" s="179"/>
      <c r="H150" s="179"/>
      <c r="I150" s="179"/>
      <c r="J150" s="256"/>
      <c r="K150" s="256"/>
      <c r="L150" s="182"/>
      <c r="M150" s="179"/>
      <c r="N150" s="179"/>
      <c r="O150" s="182"/>
      <c r="P150" s="179"/>
      <c r="Q150" s="179"/>
      <c r="R150" s="179"/>
      <c r="S150" s="179"/>
      <c r="T150" s="179"/>
      <c r="U150" s="179"/>
      <c r="V150" s="179"/>
      <c r="W150" s="179"/>
      <c r="X150" s="179"/>
      <c r="Y150" s="179"/>
      <c r="Z150" s="179"/>
      <c r="AA150" s="179"/>
      <c r="AB150" s="44"/>
      <c r="AC150" s="189"/>
      <c r="AD150" s="189"/>
      <c r="AE150" s="189"/>
      <c r="AF150" s="189"/>
      <c r="AG150" s="92"/>
      <c r="AH150" s="189"/>
      <c r="AI150" s="189"/>
      <c r="AJ150" s="189"/>
      <c r="AK150" s="189"/>
      <c r="AL150" s="146">
        <f>IFERROR(AC150*IF($E150="将领",INDEX(兵法相关参数!$C$4:$AL$7,AL$15,MATCH($AB150,兵法相关参数!$C$3:$AL$3,0)),INDEX(兵法相关参数!$C$12:$AL$15,AL$15,MATCH($AB150,兵法相关参数!$C$3:$AL$3,0))),0)+IFERROR(AH150*IF($E150="将领",INDEX(兵法相关参数!$C$4:$AL$7,AL$15,MATCH($AG150,兵法相关参数!$C$3:$AL$3,0)),INDEX(兵法相关参数!$C$12:$AL$15,AL$15,MATCH($AG150,兵法相关参数!$C$3:$AL$3,0))),0)</f>
        <v>0</v>
      </c>
      <c r="AM150" s="146">
        <f>IFERROR(AD150*IF($E150="将领",INDEX(兵法相关参数!$C$4:$AL$7,AM$15,MATCH($AB150,兵法相关参数!$C$3:$AL$3,0)),INDEX(兵法相关参数!$C$12:$AL$15,AM$15,MATCH($AB150,兵法相关参数!$C$3:$AL$3,0))),0)+IFERROR(AI150*IF($E150="将领",INDEX(兵法相关参数!$C$4:$AL$7,AM$15,MATCH($AG150,兵法相关参数!$C$3:$AL$3,0)),INDEX(兵法相关参数!$C$12:$AL$15,AM$15,MATCH($AG150,兵法相关参数!$C$3:$AL$3,0))),0)</f>
        <v>0</v>
      </c>
      <c r="AN150" s="146">
        <f>IFERROR(AE150*IF($E150="将领",INDEX(兵法相关参数!$C$4:$AL$7,AN$15,MATCH($AB150,兵法相关参数!$C$3:$AL$3,0)),INDEX(兵法相关参数!$C$12:$AL$15,AN$15,MATCH($AB150,兵法相关参数!$C$3:$AL$3,0))),0)+IFERROR(AJ150*IF($E150="将领",INDEX(兵法相关参数!$C$4:$AL$7,AN$15,MATCH($AG150,兵法相关参数!$C$3:$AL$3,0)),INDEX(兵法相关参数!$C$12:$AL$15,AN$15,MATCH($AG150,兵法相关参数!$C$3:$AL$3,0))),0)</f>
        <v>0</v>
      </c>
      <c r="AO150" s="146">
        <f>IFERROR(AF150*IF($E150="将领",INDEX(兵法相关参数!$C$4:$AL$7,AL$15,MATCH($AB150,兵法相关参数!$C$3:$AL$3,0)),INDEX(兵法相关参数!$C$12:$AL$15,AO$15,MATCH($AB150,兵法相关参数!$C$3:$AL$3,0))),0)+IFERROR(AK150*IF($E150="将领",INDEX(兵法相关参数!$C$4:$AL$7,AL$15,MATCH($AG150,兵法相关参数!$C$3:$AL$3,0)),INDEX(兵法相关参数!$C$12:$AL$15,AO$15,MATCH($AG150,兵法相关参数!$C$3:$AL$3,0))),0)</f>
        <v>0</v>
      </c>
      <c r="AP150" s="27"/>
      <c r="AQ150" s="151">
        <f t="shared" si="39"/>
        <v>30212</v>
      </c>
      <c r="AR150" s="161">
        <f>AR149</f>
        <v>0</v>
      </c>
      <c r="AS150" s="163" t="str">
        <f t="shared" si="23"/>
        <v>橙</v>
      </c>
      <c r="AT150" s="153">
        <f t="shared" si="24"/>
        <v>1</v>
      </c>
      <c r="AU150" s="39" t="str">
        <f>IF(IF(L150="","",AQ150&amp;AT150)=AU149,"",IF(MOD(COUNTIF($AQ$1:AQ150,AQ150),3)=1,"",IF(L150="","",AQ150&amp;AT150)))</f>
        <v/>
      </c>
      <c r="AV150" s="166" t="str">
        <f t="shared" si="28"/>
        <v/>
      </c>
      <c r="AW150" s="166" t="str">
        <f t="shared" si="29"/>
        <v/>
      </c>
      <c r="AX150" s="15" t="str">
        <f>IF(MOD(COUNTIF($AQ$1:AQ150,AQ150),3)=1,"",IF(M150="","",AT150+1))</f>
        <v/>
      </c>
      <c r="AY150" s="15" t="str">
        <f t="shared" si="25"/>
        <v/>
      </c>
      <c r="AZ150" s="166" t="str">
        <f t="shared" si="30"/>
        <v/>
      </c>
      <c r="BA150" s="166" t="str">
        <f t="shared" si="31"/>
        <v/>
      </c>
      <c r="BB150" s="15" t="str">
        <f>IF(MOD(COUNTIF($AQ$1:AQ150,AQ150),3)=1,"",IF(N150="","",AX150+1))</f>
        <v/>
      </c>
      <c r="BC150" s="15" t="str">
        <f t="shared" si="26"/>
        <v/>
      </c>
      <c r="BD150" s="166" t="str">
        <f t="shared" si="32"/>
        <v/>
      </c>
      <c r="BE150" s="166" t="str">
        <f t="shared" si="33"/>
        <v/>
      </c>
      <c r="BF150" s="15"/>
      <c r="BG150" s="15"/>
      <c r="BH150" s="170" t="str">
        <f t="shared" si="27"/>
        <v>{0}秒时，对敌方血量最少武将造成自身攻击力 {1}%策略伤害。</v>
      </c>
    </row>
    <row r="151" spans="1:60">
      <c r="A151" s="261"/>
      <c r="B151" s="260"/>
      <c r="C151" s="257"/>
      <c r="D151" s="257"/>
      <c r="E151" s="179"/>
      <c r="F151" s="179"/>
      <c r="G151" s="179"/>
      <c r="H151" s="179"/>
      <c r="I151" s="179"/>
      <c r="J151" s="257"/>
      <c r="K151" s="257"/>
      <c r="L151" s="182"/>
      <c r="M151" s="179"/>
      <c r="N151" s="179"/>
      <c r="O151" s="182"/>
      <c r="P151" s="179"/>
      <c r="Q151" s="179"/>
      <c r="R151" s="179"/>
      <c r="S151" s="179"/>
      <c r="T151" s="179"/>
      <c r="U151" s="179"/>
      <c r="V151" s="179"/>
      <c r="W151" s="179"/>
      <c r="X151" s="179"/>
      <c r="Y151" s="179"/>
      <c r="Z151" s="179"/>
      <c r="AA151" s="179"/>
      <c r="AB151" s="44"/>
      <c r="AC151" s="189"/>
      <c r="AD151" s="189"/>
      <c r="AE151" s="189"/>
      <c r="AF151" s="189"/>
      <c r="AG151" s="92"/>
      <c r="AH151" s="189"/>
      <c r="AI151" s="189"/>
      <c r="AJ151" s="189"/>
      <c r="AK151" s="189"/>
      <c r="AL151" s="146">
        <f>IFERROR(AC151*IF($E151="将领",INDEX(兵法相关参数!$C$4:$AL$7,AL$15,MATCH($AB151,兵法相关参数!$C$3:$AL$3,0)),INDEX(兵法相关参数!$C$12:$AL$15,AL$15,MATCH($AB151,兵法相关参数!$C$3:$AL$3,0))),0)+IFERROR(AH151*IF($E151="将领",INDEX(兵法相关参数!$C$4:$AL$7,AL$15,MATCH($AG151,兵法相关参数!$C$3:$AL$3,0)),INDEX(兵法相关参数!$C$12:$AL$15,AL$15,MATCH($AG151,兵法相关参数!$C$3:$AL$3,0))),0)</f>
        <v>0</v>
      </c>
      <c r="AM151" s="146">
        <f>IFERROR(AD151*IF($E151="将领",INDEX(兵法相关参数!$C$4:$AL$7,AM$15,MATCH($AB151,兵法相关参数!$C$3:$AL$3,0)),INDEX(兵法相关参数!$C$12:$AL$15,AM$15,MATCH($AB151,兵法相关参数!$C$3:$AL$3,0))),0)+IFERROR(AI151*IF($E151="将领",INDEX(兵法相关参数!$C$4:$AL$7,AM$15,MATCH($AG151,兵法相关参数!$C$3:$AL$3,0)),INDEX(兵法相关参数!$C$12:$AL$15,AM$15,MATCH($AG151,兵法相关参数!$C$3:$AL$3,0))),0)</f>
        <v>0</v>
      </c>
      <c r="AN151" s="146">
        <f>IFERROR(AE151*IF($E151="将领",INDEX(兵法相关参数!$C$4:$AL$7,AN$15,MATCH($AB151,兵法相关参数!$C$3:$AL$3,0)),INDEX(兵法相关参数!$C$12:$AL$15,AN$15,MATCH($AB151,兵法相关参数!$C$3:$AL$3,0))),0)+IFERROR(AJ151*IF($E151="将领",INDEX(兵法相关参数!$C$4:$AL$7,AN$15,MATCH($AG151,兵法相关参数!$C$3:$AL$3,0)),INDEX(兵法相关参数!$C$12:$AL$15,AN$15,MATCH($AG151,兵法相关参数!$C$3:$AL$3,0))),0)</f>
        <v>0</v>
      </c>
      <c r="AO151" s="146">
        <f>IFERROR(AF151*IF($E151="将领",INDEX(兵法相关参数!$C$4:$AL$7,AL$15,MATCH($AB151,兵法相关参数!$C$3:$AL$3,0)),INDEX(兵法相关参数!$C$12:$AL$15,AO$15,MATCH($AB151,兵法相关参数!$C$3:$AL$3,0))),0)+IFERROR(AK151*IF($E151="将领",INDEX(兵法相关参数!$C$4:$AL$7,AL$15,MATCH($AG151,兵法相关参数!$C$3:$AL$3,0)),INDEX(兵法相关参数!$C$12:$AL$15,AO$15,MATCH($AG151,兵法相关参数!$C$3:$AL$3,0))),0)</f>
        <v>0</v>
      </c>
      <c r="AP151" s="42"/>
      <c r="AQ151" s="152">
        <f t="shared" si="39"/>
        <v>30212</v>
      </c>
      <c r="AR151" s="162">
        <f>AR150</f>
        <v>0</v>
      </c>
      <c r="AS151" s="163" t="str">
        <f t="shared" si="23"/>
        <v>橙</v>
      </c>
      <c r="AT151" s="153">
        <f t="shared" si="24"/>
        <v>1</v>
      </c>
      <c r="AU151" s="39" t="str">
        <f>IF(IF(L151="","",AQ151&amp;AT151)=AU150,"",IF(MOD(COUNTIF($AQ$1:AQ151,AQ151),3)=1,"",IF(L151="","",AQ151&amp;AT151)))</f>
        <v/>
      </c>
      <c r="AV151" s="166" t="str">
        <f t="shared" si="28"/>
        <v/>
      </c>
      <c r="AW151" s="166" t="str">
        <f t="shared" si="29"/>
        <v/>
      </c>
      <c r="AX151" s="15" t="str">
        <f>IF(MOD(COUNTIF($AQ$1:AQ151,AQ151),3)=1,"",IF(M151="","",AT151+1))</f>
        <v/>
      </c>
      <c r="AY151" s="15" t="str">
        <f t="shared" si="25"/>
        <v/>
      </c>
      <c r="AZ151" s="166" t="str">
        <f t="shared" si="30"/>
        <v/>
      </c>
      <c r="BA151" s="166" t="str">
        <f t="shared" si="31"/>
        <v/>
      </c>
      <c r="BB151" s="15" t="str">
        <f>IF(MOD(COUNTIF($AQ$1:AQ151,AQ151),3)=1,"",IF(N151="","",AX151+1))</f>
        <v/>
      </c>
      <c r="BC151" s="15" t="str">
        <f t="shared" si="26"/>
        <v/>
      </c>
      <c r="BD151" s="166" t="str">
        <f t="shared" si="32"/>
        <v/>
      </c>
      <c r="BE151" s="166" t="str">
        <f t="shared" si="33"/>
        <v/>
      </c>
      <c r="BF151" s="15"/>
      <c r="BG151" s="15"/>
      <c r="BH151" s="170" t="str">
        <f t="shared" si="27"/>
        <v>{0}秒时，对敌方血量最少武将造成自身攻击力 {1}%策略伤害。</v>
      </c>
    </row>
    <row r="152" spans="1:60">
      <c r="A152" s="261" t="s">
        <v>489</v>
      </c>
      <c r="B152" s="258" t="s">
        <v>776</v>
      </c>
      <c r="C152" s="255" t="s">
        <v>12</v>
      </c>
      <c r="D152" s="255" t="s">
        <v>213</v>
      </c>
      <c r="E152" s="11"/>
      <c r="F152" s="11"/>
      <c r="G152" s="11"/>
      <c r="H152" s="11"/>
      <c r="I152" s="11"/>
      <c r="J152" s="11" t="s">
        <v>402</v>
      </c>
      <c r="K152" s="11" t="s">
        <v>469</v>
      </c>
      <c r="L152" s="11" t="s">
        <v>771</v>
      </c>
      <c r="M152" s="11" t="s">
        <v>771</v>
      </c>
      <c r="N152" s="184" t="s">
        <v>466</v>
      </c>
      <c r="O152" s="183" t="s">
        <v>52</v>
      </c>
      <c r="P152" s="3" t="s">
        <v>57</v>
      </c>
      <c r="Q152" s="11" t="s">
        <v>60</v>
      </c>
      <c r="R152" s="11" t="s">
        <v>61</v>
      </c>
      <c r="S152" s="184" t="s">
        <v>1008</v>
      </c>
      <c r="T152" s="184"/>
      <c r="U152" s="184"/>
      <c r="V152" s="184"/>
      <c r="W152" s="3" t="s">
        <v>223</v>
      </c>
      <c r="X152" s="3" t="s">
        <v>224</v>
      </c>
      <c r="Y152" s="3" t="s">
        <v>225</v>
      </c>
      <c r="Z152" s="3" t="s">
        <v>226</v>
      </c>
      <c r="AA152" s="1"/>
      <c r="AB152" s="15"/>
      <c r="AC152" s="187" t="s">
        <v>227</v>
      </c>
      <c r="AD152" s="187" t="s">
        <v>228</v>
      </c>
      <c r="AE152" s="187" t="s">
        <v>229</v>
      </c>
      <c r="AF152" s="187" t="s">
        <v>230</v>
      </c>
      <c r="AG152" s="96"/>
      <c r="AH152" s="187" t="s">
        <v>227</v>
      </c>
      <c r="AI152" s="187" t="s">
        <v>228</v>
      </c>
      <c r="AJ152" s="187" t="s">
        <v>229</v>
      </c>
      <c r="AK152" s="187" t="s">
        <v>230</v>
      </c>
      <c r="AL152" s="146">
        <f>IFERROR(AC152*IF($E152="将领",INDEX(兵法相关参数!$C$4:$AL$7,AL$15,MATCH($AB152,兵法相关参数!$C$3:$AL$3,0)),INDEX(兵法相关参数!$C$12:$AL$15,AL$15,MATCH($AB152,兵法相关参数!$C$3:$AL$3,0))),0)+IFERROR(AH152*IF($E152="将领",INDEX(兵法相关参数!$C$4:$AL$7,AL$15,MATCH($AG152,兵法相关参数!$C$3:$AL$3,0)),INDEX(兵法相关参数!$C$12:$AL$15,AL$15,MATCH($AG152,兵法相关参数!$C$3:$AL$3,0))),0)</f>
        <v>0</v>
      </c>
      <c r="AM152" s="146">
        <f>IFERROR(AD152*IF($E152="将领",INDEX(兵法相关参数!$C$4:$AL$7,AM$15,MATCH($AB152,兵法相关参数!$C$3:$AL$3,0)),INDEX(兵法相关参数!$C$12:$AL$15,AM$15,MATCH($AB152,兵法相关参数!$C$3:$AL$3,0))),0)+IFERROR(AI152*IF($E152="将领",INDEX(兵法相关参数!$C$4:$AL$7,AM$15,MATCH($AG152,兵法相关参数!$C$3:$AL$3,0)),INDEX(兵法相关参数!$C$12:$AL$15,AM$15,MATCH($AG152,兵法相关参数!$C$3:$AL$3,0))),0)</f>
        <v>0</v>
      </c>
      <c r="AN152" s="146">
        <f>IFERROR(AE152*IF($E152="将领",INDEX(兵法相关参数!$C$4:$AL$7,AN$15,MATCH($AB152,兵法相关参数!$C$3:$AL$3,0)),INDEX(兵法相关参数!$C$12:$AL$15,AN$15,MATCH($AB152,兵法相关参数!$C$3:$AL$3,0))),0)+IFERROR(AJ152*IF($E152="将领",INDEX(兵法相关参数!$C$4:$AL$7,AN$15,MATCH($AG152,兵法相关参数!$C$3:$AL$3,0)),INDEX(兵法相关参数!$C$12:$AL$15,AN$15,MATCH($AG152,兵法相关参数!$C$3:$AL$3,0))),0)</f>
        <v>0</v>
      </c>
      <c r="AO152" s="146">
        <f>IFERROR(AF152*IF($E152="将领",INDEX(兵法相关参数!$C$4:$AL$7,AL$15,MATCH($AB152,兵法相关参数!$C$3:$AL$3,0)),INDEX(兵法相关参数!$C$12:$AL$15,AO$15,MATCH($AB152,兵法相关参数!$C$3:$AL$3,0))),0)+IFERROR(AK152*IF($E152="将领",INDEX(兵法相关参数!$C$4:$AL$7,AL$15,MATCH($AG152,兵法相关参数!$C$3:$AL$3,0)),INDEX(兵法相关参数!$C$12:$AL$15,AO$15,MATCH($AG152,兵法相关参数!$C$3:$AL$3,0))),0)</f>
        <v>0</v>
      </c>
      <c r="AP152" s="27"/>
      <c r="AQ152" s="154">
        <v>30210</v>
      </c>
      <c r="AR152" s="160">
        <f>IF(D152="直接伤害",1,0)</f>
        <v>0</v>
      </c>
      <c r="AS152" s="163" t="str">
        <f t="shared" si="23"/>
        <v>橙</v>
      </c>
      <c r="AT152" s="153">
        <f t="shared" si="24"/>
        <v>1</v>
      </c>
      <c r="AU152" s="39" t="str">
        <f>IF(IF(L152="","",AQ152&amp;AT152)=AU151,"",IF(MOD(COUNTIF($AQ$1:AQ152,AQ152),3)=1,"",IF(L152="","",AQ152&amp;AT152)))</f>
        <v/>
      </c>
      <c r="AV152" s="166" t="str">
        <f t="shared" si="28"/>
        <v/>
      </c>
      <c r="AW152" s="166" t="str">
        <f t="shared" si="29"/>
        <v/>
      </c>
      <c r="AX152" s="15" t="str">
        <f>IF(MOD(COUNTIF($AQ$1:AQ152,AQ152),3)=1,"",IF(M152="","",AT152+1))</f>
        <v/>
      </c>
      <c r="AY152" s="15" t="str">
        <f t="shared" si="25"/>
        <v/>
      </c>
      <c r="AZ152" s="166" t="str">
        <f t="shared" si="30"/>
        <v/>
      </c>
      <c r="BA152" s="166" t="str">
        <f t="shared" si="31"/>
        <v/>
      </c>
      <c r="BB152" s="15" t="str">
        <f>IF(MOD(COUNTIF($AQ$1:AQ152,AQ152),3)=1,"",IF(N152="","",AX152+1))</f>
        <v/>
      </c>
      <c r="BC152" s="15" t="str">
        <f t="shared" si="26"/>
        <v/>
      </c>
      <c r="BD152" s="166" t="str">
        <f t="shared" si="32"/>
        <v/>
      </c>
      <c r="BE152" s="166" t="str">
        <f t="shared" si="33"/>
        <v/>
      </c>
      <c r="BF152" s="15"/>
      <c r="BG152" s="15"/>
      <c r="BH152" s="170" t="str">
        <f t="shared" si="27"/>
        <v>{0}秒时，随机选择{1}个敌方英雄，使其眩晕，持续{2}秒。</v>
      </c>
    </row>
    <row r="153" spans="1:60">
      <c r="A153" s="261"/>
      <c r="B153" s="259"/>
      <c r="C153" s="256"/>
      <c r="D153" s="256"/>
      <c r="E153" s="179" t="s">
        <v>22</v>
      </c>
      <c r="F153" s="141">
        <v>1</v>
      </c>
      <c r="G153" s="141">
        <v>1</v>
      </c>
      <c r="H153" s="141">
        <v>1</v>
      </c>
      <c r="I153" s="141">
        <v>1</v>
      </c>
      <c r="J153" s="255">
        <f>SUMPRODUCT(LARGE(AL153:AO153*F153:I153+AL154:AO154*F154:I154+AL156:AO156*F156:I156+AL157:AO157*F157:I157+AL159:AO159*F159:I159+AL160:AO160*F160:I160,1))</f>
        <v>4.4199967822813537</v>
      </c>
      <c r="K153" s="255">
        <f>INDEX($J$17:$J$200,MATCH(C152,$C$17:$C$200,0),1)</f>
        <v>4.3116392160975536</v>
      </c>
      <c r="L153" s="44">
        <v>30</v>
      </c>
      <c r="M153" s="179">
        <v>3</v>
      </c>
      <c r="N153" s="44">
        <v>11</v>
      </c>
      <c r="O153" s="81">
        <f>150%</f>
        <v>1.5</v>
      </c>
      <c r="P153" s="44">
        <f>L153-10</f>
        <v>20</v>
      </c>
      <c r="Q153" s="10">
        <v>1</v>
      </c>
      <c r="R153" s="10">
        <f>M153</f>
        <v>3</v>
      </c>
      <c r="S153" s="24">
        <v>1.5</v>
      </c>
      <c r="T153" s="44"/>
      <c r="U153" s="44"/>
      <c r="V153" s="24"/>
      <c r="W153" s="23">
        <f>$R153*$O153*$S153</f>
        <v>6.75</v>
      </c>
      <c r="X153" s="23">
        <f>$R153*$O153*$S153</f>
        <v>6.75</v>
      </c>
      <c r="Y153" s="23">
        <f>$R153*$O153*$S153</f>
        <v>6.75</v>
      </c>
      <c r="Z153" s="23">
        <f>$R153*$O153*$S153</f>
        <v>6.75</v>
      </c>
      <c r="AA153" s="22"/>
      <c r="AB153" s="44" t="s">
        <v>105</v>
      </c>
      <c r="AC153" s="92">
        <f>辅助效用($P153,$N153+0.5,AC$15,"输出转换",眩晕系数,"当前将领目标",W153)</f>
        <v>3.2707102835417721</v>
      </c>
      <c r="AD153" s="92">
        <f>辅助效用($P153,$N153+0.5,AD$15,"输出转换",眩晕系数,"当前将领目标",X153)</f>
        <v>3.8097374116016125</v>
      </c>
      <c r="AE153" s="92">
        <f>辅助效用($P153,$N153+0.5,AE$15,"输出转换",眩晕系数,"当前将领目标",Y153)</f>
        <v>4.2575025491982146</v>
      </c>
      <c r="AF153" s="92">
        <f>辅助效用($P153,$N153+0.5,AF$15,"输出转换",眩晕系数,"当前将领目标",Z153)</f>
        <v>4.0392410147881979</v>
      </c>
      <c r="AG153" s="92" t="s">
        <v>51</v>
      </c>
      <c r="AH153" s="188">
        <f>IF($Q153=0,0,持续效用($P153,$Q153,AH$15,$E153))</f>
        <v>1.3437097415178715E-2</v>
      </c>
      <c r="AI153" s="188">
        <f>IF($Q153=0,0,持续效用($P153,$Q153,AI$15,$E153))</f>
        <v>1.6886109196801526E-2</v>
      </c>
      <c r="AJ153" s="188">
        <f>IF($Q153=0,0,持续效用($P153,$Q153,AJ$15,$E153))</f>
        <v>1.7142073351470832E-2</v>
      </c>
      <c r="AK153" s="188">
        <f>IF($Q153=0,0,持续效用($P153,$Q153,AK$15,$E153))</f>
        <v>1.8050180733753186E-2</v>
      </c>
      <c r="AL153" s="146">
        <f>IFERROR(AC153*IF($E153="将领",INDEX(兵法相关参数!$C$4:$AL$7,AL$15,MATCH($AB153,兵法相关参数!$C$3:$AL$3,0)),INDEX(兵法相关参数!$C$12:$AL$15,AL$15,MATCH($AB153,兵法相关参数!$C$3:$AL$3,0))),0)+IFERROR(AH153*IF($E153="将领",INDEX(兵法相关参数!$C$4:$AL$7,AL$15,MATCH($AG153,兵法相关参数!$C$3:$AL$3,0)),INDEX(兵法相关参数!$C$12:$AL$15,AL$15,MATCH($AG153,兵法相关参数!$C$3:$AL$3,0))),0)</f>
        <v>3.2572731861265933</v>
      </c>
      <c r="AM153" s="146">
        <f>IFERROR(AD153*IF($E153="将领",INDEX(兵法相关参数!$C$4:$AL$7,AM$15,MATCH($AB153,兵法相关参数!$C$3:$AL$3,0)),INDEX(兵法相关参数!$C$12:$AL$15,AM$15,MATCH($AB153,兵法相关参数!$C$3:$AL$3,0))),0)+IFERROR(AI153*IF($E153="将领",INDEX(兵法相关参数!$C$4:$AL$7,AM$15,MATCH($AG153,兵法相关参数!$C$3:$AL$3,0)),INDEX(兵法相关参数!$C$12:$AL$15,AM$15,MATCH($AG153,兵法相关参数!$C$3:$AL$3,0))),0)</f>
        <v>3.7928513024048112</v>
      </c>
      <c r="AN153" s="146">
        <f>IFERROR(AE153*IF($E153="将领",INDEX(兵法相关参数!$C$4:$AL$7,AN$15,MATCH($AB153,兵法相关参数!$C$3:$AL$3,0)),INDEX(兵法相关参数!$C$12:$AL$15,AN$15,MATCH($AB153,兵法相关参数!$C$3:$AL$3,0))),0)+IFERROR(AJ153*IF($E153="将领",INDEX(兵法相关参数!$C$4:$AL$7,AN$15,MATCH($AG153,兵法相关参数!$C$3:$AL$3,0)),INDEX(兵法相关参数!$C$12:$AL$15,AN$15,MATCH($AG153,兵法相关参数!$C$3:$AL$3,0))),0)</f>
        <v>4.2403604758467441</v>
      </c>
      <c r="AO153" s="146">
        <f>IFERROR(AF153*IF($E153="将领",INDEX(兵法相关参数!$C$4:$AL$7,AL$15,MATCH($AB153,兵法相关参数!$C$3:$AL$3,0)),INDEX(兵法相关参数!$C$12:$AL$15,AO$15,MATCH($AB153,兵法相关参数!$C$3:$AL$3,0))),0)+IFERROR(AK153*IF($E153="将领",INDEX(兵法相关参数!$C$4:$AL$7,AL$15,MATCH($AG153,兵法相关参数!$C$3:$AL$3,0)),INDEX(兵法相关参数!$C$12:$AL$15,AO$15,MATCH($AG153,兵法相关参数!$C$3:$AL$3,0))),0)</f>
        <v>4.0211908340544449</v>
      </c>
      <c r="AP153" s="42"/>
      <c r="AQ153" s="151">
        <f>AQ152</f>
        <v>30210</v>
      </c>
      <c r="AR153" s="161">
        <f>AR152</f>
        <v>0</v>
      </c>
      <c r="AS153" s="163" t="str">
        <f t="shared" si="23"/>
        <v>橙</v>
      </c>
      <c r="AT153" s="153">
        <f t="shared" si="24"/>
        <v>1</v>
      </c>
      <c r="AU153" s="39" t="str">
        <f>IF(IF(L153="","",AQ153&amp;AT153)=AU152,"",IF(MOD(COUNTIF($AQ$1:AQ153,AQ153),3)=1,"",IF(L153="","",AQ153&amp;AT153)))</f>
        <v>302101</v>
      </c>
      <c r="AV153" s="166">
        <f t="shared" si="28"/>
        <v>30</v>
      </c>
      <c r="AW153" s="166">
        <f t="shared" si="29"/>
        <v>0</v>
      </c>
      <c r="AX153" s="15">
        <f>IF(MOD(COUNTIF($AQ$1:AQ153,AQ153),3)=1,"",IF(M153="","",AT153+1))</f>
        <v>2</v>
      </c>
      <c r="AY153" s="15" t="str">
        <f t="shared" si="25"/>
        <v>302102</v>
      </c>
      <c r="AZ153" s="166">
        <f t="shared" si="30"/>
        <v>3</v>
      </c>
      <c r="BA153" s="166">
        <f t="shared" si="31"/>
        <v>0</v>
      </c>
      <c r="BB153" s="15">
        <f>IF(MOD(COUNTIF($AQ$1:AQ153,AQ153),3)=1,"",IF(N153="","",AX153+1))</f>
        <v>3</v>
      </c>
      <c r="BC153" s="15" t="str">
        <f t="shared" si="26"/>
        <v>302103</v>
      </c>
      <c r="BD153" s="166">
        <f t="shared" si="32"/>
        <v>2.6</v>
      </c>
      <c r="BE153" s="166">
        <f t="shared" si="33"/>
        <v>0.2</v>
      </c>
      <c r="BF153" s="15"/>
      <c r="BG153" s="15"/>
      <c r="BH153" s="170" t="str">
        <f t="shared" si="27"/>
        <v>{0}秒时，随机选择{1}个敌方英雄，使其眩晕，持续{2}秒。</v>
      </c>
    </row>
    <row r="154" spans="1:60">
      <c r="A154" s="261"/>
      <c r="B154" s="259"/>
      <c r="C154" s="256"/>
      <c r="D154" s="257"/>
      <c r="E154" s="179"/>
      <c r="F154" s="141"/>
      <c r="G154" s="141"/>
      <c r="H154" s="141"/>
      <c r="I154" s="141"/>
      <c r="J154" s="256"/>
      <c r="K154" s="256"/>
      <c r="L154" s="182"/>
      <c r="M154" s="179"/>
      <c r="N154" s="179"/>
      <c r="O154" s="182"/>
      <c r="P154" s="179"/>
      <c r="Q154" s="179"/>
      <c r="R154" s="179"/>
      <c r="S154" s="179"/>
      <c r="T154" s="179"/>
      <c r="U154" s="179"/>
      <c r="V154" s="179"/>
      <c r="W154" s="179"/>
      <c r="X154" s="179"/>
      <c r="Y154" s="179"/>
      <c r="Z154" s="179"/>
      <c r="AA154" s="179"/>
      <c r="AB154" s="44"/>
      <c r="AC154" s="189"/>
      <c r="AD154" s="189"/>
      <c r="AE154" s="189"/>
      <c r="AF154" s="189"/>
      <c r="AG154" s="92"/>
      <c r="AH154" s="189"/>
      <c r="AI154" s="189"/>
      <c r="AJ154" s="189"/>
      <c r="AK154" s="189"/>
      <c r="AL154" s="146">
        <f>IFERROR(AC154*IF($E154="将领",INDEX(兵法相关参数!$C$4:$AL$7,AL$15,MATCH($AB154,兵法相关参数!$C$3:$AL$3,0)),INDEX(兵法相关参数!$C$12:$AL$15,AL$15,MATCH($AB154,兵法相关参数!$C$3:$AL$3,0))),0)+IFERROR(AH154*IF($E154="将领",INDEX(兵法相关参数!$C$4:$AL$7,AL$15,MATCH($AG154,兵法相关参数!$C$3:$AL$3,0)),INDEX(兵法相关参数!$C$12:$AL$15,AL$15,MATCH($AG154,兵法相关参数!$C$3:$AL$3,0))),0)</f>
        <v>0</v>
      </c>
      <c r="AM154" s="146">
        <f>IFERROR(AD154*IF($E154="将领",INDEX(兵法相关参数!$C$4:$AL$7,AM$15,MATCH($AB154,兵法相关参数!$C$3:$AL$3,0)),INDEX(兵法相关参数!$C$12:$AL$15,AM$15,MATCH($AB154,兵法相关参数!$C$3:$AL$3,0))),0)+IFERROR(AI154*IF($E154="将领",INDEX(兵法相关参数!$C$4:$AL$7,AM$15,MATCH($AG154,兵法相关参数!$C$3:$AL$3,0)),INDEX(兵法相关参数!$C$12:$AL$15,AM$15,MATCH($AG154,兵法相关参数!$C$3:$AL$3,0))),0)</f>
        <v>0</v>
      </c>
      <c r="AN154" s="146">
        <f>IFERROR(AE154*IF($E154="将领",INDEX(兵法相关参数!$C$4:$AL$7,AN$15,MATCH($AB154,兵法相关参数!$C$3:$AL$3,0)),INDEX(兵法相关参数!$C$12:$AL$15,AN$15,MATCH($AB154,兵法相关参数!$C$3:$AL$3,0))),0)+IFERROR(AJ154*IF($E154="将领",INDEX(兵法相关参数!$C$4:$AL$7,AN$15,MATCH($AG154,兵法相关参数!$C$3:$AL$3,0)),INDEX(兵法相关参数!$C$12:$AL$15,AN$15,MATCH($AG154,兵法相关参数!$C$3:$AL$3,0))),0)</f>
        <v>0</v>
      </c>
      <c r="AO154" s="146">
        <f>IFERROR(AF154*IF($E154="将领",INDEX(兵法相关参数!$C$4:$AL$7,AL$15,MATCH($AB154,兵法相关参数!$C$3:$AL$3,0)),INDEX(兵法相关参数!$C$12:$AL$15,AO$15,MATCH($AB154,兵法相关参数!$C$3:$AL$3,0))),0)+IFERROR(AK154*IF($E154="将领",INDEX(兵法相关参数!$C$4:$AL$7,AL$15,MATCH($AG154,兵法相关参数!$C$3:$AL$3,0)),INDEX(兵法相关参数!$C$12:$AL$15,AO$15,MATCH($AG154,兵法相关参数!$C$3:$AL$3,0))),0)</f>
        <v>0</v>
      </c>
      <c r="AP154" s="27"/>
      <c r="AQ154" s="151">
        <f>AQ153</f>
        <v>30210</v>
      </c>
      <c r="AR154" s="162">
        <f>AR153</f>
        <v>0</v>
      </c>
      <c r="AS154" s="163" t="str">
        <f t="shared" si="23"/>
        <v>橙</v>
      </c>
      <c r="AT154" s="153">
        <f t="shared" si="24"/>
        <v>1</v>
      </c>
      <c r="AU154" s="39" t="str">
        <f>IF(IF(L154="","",AQ154&amp;AT154)=AU153,"",IF(MOD(COUNTIF($AQ$1:AQ154,AQ154),3)=1,"",IF(L154="","",AQ154&amp;AT154)))</f>
        <v/>
      </c>
      <c r="AV154" s="166" t="str">
        <f t="shared" si="28"/>
        <v/>
      </c>
      <c r="AW154" s="166" t="str">
        <f t="shared" si="29"/>
        <v/>
      </c>
      <c r="AX154" s="15" t="str">
        <f>IF(MOD(COUNTIF($AQ$1:AQ154,AQ154),3)=1,"",IF(M154="","",AT154+1))</f>
        <v/>
      </c>
      <c r="AY154" s="15" t="str">
        <f t="shared" si="25"/>
        <v/>
      </c>
      <c r="AZ154" s="166" t="str">
        <f t="shared" si="30"/>
        <v/>
      </c>
      <c r="BA154" s="166" t="str">
        <f t="shared" si="31"/>
        <v/>
      </c>
      <c r="BB154" s="15" t="str">
        <f>IF(MOD(COUNTIF($AQ$1:AQ154,AQ154),3)=1,"",IF(N154="","",AX154+1))</f>
        <v/>
      </c>
      <c r="BC154" s="15" t="str">
        <f t="shared" si="26"/>
        <v/>
      </c>
      <c r="BD154" s="166" t="str">
        <f t="shared" si="32"/>
        <v/>
      </c>
      <c r="BE154" s="166" t="str">
        <f t="shared" si="33"/>
        <v/>
      </c>
      <c r="BF154" s="15"/>
      <c r="BG154" s="15"/>
      <c r="BH154" s="170" t="str">
        <f t="shared" si="27"/>
        <v>{0}秒时，随机选择{1}个敌方英雄，使其眩晕，持续{2}秒。</v>
      </c>
    </row>
    <row r="155" spans="1:60">
      <c r="A155" s="261"/>
      <c r="B155" s="259"/>
      <c r="C155" s="256"/>
      <c r="D155" s="255" t="s">
        <v>581</v>
      </c>
      <c r="E155" s="11"/>
      <c r="F155" s="11"/>
      <c r="G155" s="11"/>
      <c r="H155" s="11"/>
      <c r="I155" s="11"/>
      <c r="J155" s="256"/>
      <c r="K155" s="256"/>
      <c r="L155" s="184" t="s">
        <v>466</v>
      </c>
      <c r="M155" s="179"/>
      <c r="N155" s="179"/>
      <c r="O155" s="183" t="s">
        <v>52</v>
      </c>
      <c r="P155" s="3" t="s">
        <v>57</v>
      </c>
      <c r="Q155" s="11" t="s">
        <v>60</v>
      </c>
      <c r="R155" s="11" t="s">
        <v>61</v>
      </c>
      <c r="S155" s="184" t="s">
        <v>430</v>
      </c>
      <c r="T155" s="184"/>
      <c r="U155" s="184"/>
      <c r="V155" s="184"/>
      <c r="W155" s="3" t="s">
        <v>223</v>
      </c>
      <c r="X155" s="3" t="s">
        <v>224</v>
      </c>
      <c r="Y155" s="3" t="s">
        <v>225</v>
      </c>
      <c r="Z155" s="3" t="s">
        <v>226</v>
      </c>
      <c r="AA155" s="1"/>
      <c r="AB155" s="15"/>
      <c r="AC155" s="187" t="s">
        <v>227</v>
      </c>
      <c r="AD155" s="187" t="s">
        <v>228</v>
      </c>
      <c r="AE155" s="187" t="s">
        <v>229</v>
      </c>
      <c r="AF155" s="187" t="s">
        <v>230</v>
      </c>
      <c r="AG155" s="96"/>
      <c r="AH155" s="187" t="s">
        <v>227</v>
      </c>
      <c r="AI155" s="187" t="s">
        <v>228</v>
      </c>
      <c r="AJ155" s="187" t="s">
        <v>229</v>
      </c>
      <c r="AK155" s="187" t="s">
        <v>230</v>
      </c>
      <c r="AL155" s="146">
        <f>IFERROR(AC155*IF($E155="将领",INDEX(兵法相关参数!$C$4:$AL$7,AL$15,MATCH($AB155,兵法相关参数!$C$3:$AL$3,0)),INDEX(兵法相关参数!$C$12:$AL$15,AL$15,MATCH($AB155,兵法相关参数!$C$3:$AL$3,0))),0)+IFERROR(AH155*IF($E155="将领",INDEX(兵法相关参数!$C$4:$AL$7,AL$15,MATCH($AG155,兵法相关参数!$C$3:$AL$3,0)),INDEX(兵法相关参数!$C$12:$AL$15,AL$15,MATCH($AG155,兵法相关参数!$C$3:$AL$3,0))),0)</f>
        <v>0</v>
      </c>
      <c r="AM155" s="146">
        <f>IFERROR(AD155*IF($E155="将领",INDEX(兵法相关参数!$C$4:$AL$7,AM$15,MATCH($AB155,兵法相关参数!$C$3:$AL$3,0)),INDEX(兵法相关参数!$C$12:$AL$15,AM$15,MATCH($AB155,兵法相关参数!$C$3:$AL$3,0))),0)+IFERROR(AI155*IF($E155="将领",INDEX(兵法相关参数!$C$4:$AL$7,AM$15,MATCH($AG155,兵法相关参数!$C$3:$AL$3,0)),INDEX(兵法相关参数!$C$12:$AL$15,AM$15,MATCH($AG155,兵法相关参数!$C$3:$AL$3,0))),0)</f>
        <v>0</v>
      </c>
      <c r="AN155" s="146">
        <f>IFERROR(AE155*IF($E155="将领",INDEX(兵法相关参数!$C$4:$AL$7,AN$15,MATCH($AB155,兵法相关参数!$C$3:$AL$3,0)),INDEX(兵法相关参数!$C$12:$AL$15,AN$15,MATCH($AB155,兵法相关参数!$C$3:$AL$3,0))),0)+IFERROR(AJ155*IF($E155="将领",INDEX(兵法相关参数!$C$4:$AL$7,AN$15,MATCH($AG155,兵法相关参数!$C$3:$AL$3,0)),INDEX(兵法相关参数!$C$12:$AL$15,AN$15,MATCH($AG155,兵法相关参数!$C$3:$AL$3,0))),0)</f>
        <v>0</v>
      </c>
      <c r="AO155" s="146">
        <f>IFERROR(AF155*IF($E155="将领",INDEX(兵法相关参数!$C$4:$AL$7,AL$15,MATCH($AB155,兵法相关参数!$C$3:$AL$3,0)),INDEX(兵法相关参数!$C$12:$AL$15,AO$15,MATCH($AB155,兵法相关参数!$C$3:$AL$3,0))),0)+IFERROR(AK155*IF($E155="将领",INDEX(兵法相关参数!$C$4:$AL$7,AL$15,MATCH($AG155,兵法相关参数!$C$3:$AL$3,0)),INDEX(兵法相关参数!$C$12:$AL$15,AO$15,MATCH($AG155,兵法相关参数!$C$3:$AL$3,0))),0)</f>
        <v>0</v>
      </c>
      <c r="AP155" s="42"/>
      <c r="AQ155" s="151">
        <f t="shared" ref="AQ155:AQ160" si="40">AQ154</f>
        <v>30210</v>
      </c>
      <c r="AR155" s="160">
        <f>IF(D155="直接伤害",1,0)</f>
        <v>0</v>
      </c>
      <c r="AS155" s="163" t="str">
        <f t="shared" si="23"/>
        <v>橙</v>
      </c>
      <c r="AT155" s="153">
        <f t="shared" si="24"/>
        <v>4</v>
      </c>
      <c r="AU155" s="39" t="str">
        <f>IF(IF(L155="","",AQ155&amp;AT155)=AU154,"",IF(MOD(COUNTIF($AQ$1:AQ155,AQ155),3)=1,"",IF(L155="","",AQ155&amp;AT155)))</f>
        <v/>
      </c>
      <c r="AV155" s="166" t="str">
        <f t="shared" si="28"/>
        <v/>
      </c>
      <c r="AW155" s="166" t="str">
        <f t="shared" si="29"/>
        <v/>
      </c>
      <c r="AX155" s="15" t="str">
        <f>IF(MOD(COUNTIF($AQ$1:AQ155,AQ155),3)=1,"",IF(M155="","",AT155+1))</f>
        <v/>
      </c>
      <c r="AY155" s="15" t="str">
        <f t="shared" si="25"/>
        <v/>
      </c>
      <c r="AZ155" s="166" t="str">
        <f t="shared" si="30"/>
        <v/>
      </c>
      <c r="BA155" s="166" t="str">
        <f t="shared" si="31"/>
        <v/>
      </c>
      <c r="BB155" s="15" t="str">
        <f>IF(MOD(COUNTIF($AQ$1:AQ155,AQ155),3)=1,"",IF(N155="","",AX155+1))</f>
        <v/>
      </c>
      <c r="BC155" s="15" t="str">
        <f t="shared" si="26"/>
        <v/>
      </c>
      <c r="BD155" s="166" t="str">
        <f t="shared" si="32"/>
        <v/>
      </c>
      <c r="BE155" s="166" t="str">
        <f t="shared" si="33"/>
        <v/>
      </c>
      <c r="BF155" s="15"/>
      <c r="BG155" s="15"/>
      <c r="BH155" s="170" t="str">
        <f t="shared" si="27"/>
        <v>{0}秒时，随机选择{1}个敌方英雄，使其眩晕，持续{2}秒。</v>
      </c>
    </row>
    <row r="156" spans="1:60">
      <c r="A156" s="261"/>
      <c r="B156" s="259"/>
      <c r="C156" s="256"/>
      <c r="D156" s="256"/>
      <c r="E156" s="179" t="s">
        <v>22</v>
      </c>
      <c r="F156" s="141">
        <v>1</v>
      </c>
      <c r="G156" s="141">
        <v>1</v>
      </c>
      <c r="H156" s="141">
        <v>1</v>
      </c>
      <c r="I156" s="141">
        <v>1</v>
      </c>
      <c r="J156" s="256"/>
      <c r="K156" s="256"/>
      <c r="L156" s="44">
        <f>N153</f>
        <v>11</v>
      </c>
      <c r="M156" s="179"/>
      <c r="N156" s="179"/>
      <c r="O156" s="81">
        <f>100%</f>
        <v>1</v>
      </c>
      <c r="P156" s="44">
        <f>P153</f>
        <v>20</v>
      </c>
      <c r="Q156" s="10">
        <v>1</v>
      </c>
      <c r="R156" s="10">
        <f>R153</f>
        <v>3</v>
      </c>
      <c r="S156" s="179">
        <f>P156+L156</f>
        <v>31</v>
      </c>
      <c r="T156" s="179"/>
      <c r="U156" s="179"/>
      <c r="V156" s="179"/>
      <c r="W156" s="179"/>
      <c r="X156" s="179"/>
      <c r="Y156" s="179"/>
      <c r="Z156" s="179"/>
      <c r="AA156" s="179"/>
      <c r="AB156" s="44" t="s">
        <v>113</v>
      </c>
      <c r="AC156" s="92">
        <f>(0.5*辅助效用($P$156,0,AC$15,"输出转换",平静系数,"当前将领目标",$L$156)+0.5*辅助效用($S$156,0,AC$15,"输出转换",平静系数,"当前将领目标",$L$156))*$R$156</f>
        <v>0.33984977776549857</v>
      </c>
      <c r="AD156" s="92">
        <f>(0.5*辅助效用($P$156,0,AD$15,"输出转换",平静系数,"当前将领目标",$L$156)+0.5*辅助效用($S$156,0,AD$15,"输出转换",平静系数,"当前将领目标",$L$156))*$R$156</f>
        <v>0.27519422981021885</v>
      </c>
      <c r="AE156" s="92">
        <f>(0.5*辅助效用($P$156,0,AE$15,"输出转换",平静系数,"当前将领目标",$L$156)+0.5*辅助效用($S$156,0,AE$15,"输出转换",平静系数,"当前将领目标",$L$156))*$R$156</f>
        <v>0.31238152931594121</v>
      </c>
      <c r="AF156" s="92">
        <f>(0.5*辅助效用($P$156,0,AF$15,"输出转换",平静系数,"当前将领目标",$L$156)+0.5*辅助效用($S$156,0,AF$15,"输出转换",平静系数,"当前将领目标",$L$156))*$R$156</f>
        <v>0.24863164724074605</v>
      </c>
      <c r="AG156" s="92"/>
      <c r="AH156" s="189"/>
      <c r="AI156" s="189"/>
      <c r="AJ156" s="189"/>
      <c r="AK156" s="189"/>
      <c r="AL156" s="146">
        <f>IFERROR(AC156*IF($E156="将领",INDEX(兵法相关参数!$C$4:$AL$7,AL$15,MATCH($AB156,兵法相关参数!$C$3:$AL$3,0)),INDEX(兵法相关参数!$C$12:$AL$15,AL$15,MATCH($AB156,兵法相关参数!$C$3:$AL$3,0))),0)+IFERROR(AH156*IF($E156="将领",INDEX(兵法相关参数!$C$4:$AL$7,AL$15,MATCH($AG156,兵法相关参数!$C$3:$AL$3,0)),INDEX(兵法相关参数!$C$12:$AL$15,AL$15,MATCH($AG156,兵法相关参数!$C$3:$AL$3,0))),0)</f>
        <v>0.52524645039280526</v>
      </c>
      <c r="AM156" s="146">
        <f>IFERROR(AD156*IF($E156="将领",INDEX(兵法相关参数!$C$4:$AL$7,AM$15,MATCH($AB156,兵法相关参数!$C$3:$AL$3,0)),INDEX(兵法相关参数!$C$12:$AL$15,AM$15,MATCH($AB156,兵法相关参数!$C$3:$AL$3,0))),0)+IFERROR(AI156*IF($E156="将领",INDEX(兵法相关参数!$C$4:$AL$7,AM$15,MATCH($AG156,兵法相关参数!$C$3:$AL$3,0)),INDEX(兵法相关参数!$C$12:$AL$15,AM$15,MATCH($AG156,兵法相关参数!$C$3:$AL$3,0))),0)</f>
        <v>0.52843050789341217</v>
      </c>
      <c r="AN156" s="146">
        <f>IFERROR(AE156*IF($E156="将领",INDEX(兵法相关参数!$C$4:$AL$7,AN$15,MATCH($AB156,兵法相关参数!$C$3:$AL$3,0)),INDEX(兵法相关参数!$C$12:$AL$15,AN$15,MATCH($AB156,兵法相关参数!$C$3:$AL$3,0))),0)+IFERROR(AJ156*IF($E156="将领",INDEX(兵法相关参数!$C$4:$AL$7,AN$15,MATCH($AG156,兵法相关参数!$C$3:$AL$3,0)),INDEX(兵法相关参数!$C$12:$AL$15,AN$15,MATCH($AG156,兵法相关参数!$C$3:$AL$3,0))),0)</f>
        <v>0.17963630643460943</v>
      </c>
      <c r="AO156" s="146">
        <f>IFERROR(AF156*IF($E156="将领",INDEX(兵法相关参数!$C$4:$AL$7,AL$15,MATCH($AB156,兵法相关参数!$C$3:$AL$3,0)),INDEX(兵法相关参数!$C$12:$AL$15,AO$15,MATCH($AB156,兵法相关参数!$C$3:$AL$3,0))),0)+IFERROR(AK156*IF($E156="将领",INDEX(兵法相关参数!$C$4:$AL$7,AL$15,MATCH($AG156,兵法相关参数!$C$3:$AL$3,0)),INDEX(兵法相关参数!$C$12:$AL$15,AO$15,MATCH($AG156,兵法相关参数!$C$3:$AL$3,0))),0)</f>
        <v>0.38426651630365055</v>
      </c>
      <c r="AP156" s="27"/>
      <c r="AQ156" s="151">
        <f t="shared" si="40"/>
        <v>30210</v>
      </c>
      <c r="AR156" s="161">
        <f>AR155</f>
        <v>0</v>
      </c>
      <c r="AS156" s="163" t="str">
        <f t="shared" si="23"/>
        <v>橙</v>
      </c>
      <c r="AT156" s="153">
        <f t="shared" si="24"/>
        <v>4</v>
      </c>
      <c r="AU156" s="39" t="str">
        <f>IF(IF(L156="","",AQ156&amp;AT156)=AU155,"",IF(MOD(COUNTIF($AQ$1:AQ156,AQ156),3)=1,"",IF(L156="","",AQ156&amp;AT156)))</f>
        <v>302104</v>
      </c>
      <c r="AV156" s="166" t="e">
        <f t="shared" si="28"/>
        <v>#VALUE!</v>
      </c>
      <c r="AW156" s="166" t="e">
        <f t="shared" si="29"/>
        <v>#VALUE!</v>
      </c>
      <c r="AX156" s="15" t="str">
        <f>IF(MOD(COUNTIF($AQ$1:AQ156,AQ156),3)=1,"",IF(M156="","",AT156+1))</f>
        <v/>
      </c>
      <c r="AY156" s="15" t="str">
        <f t="shared" si="25"/>
        <v/>
      </c>
      <c r="AZ156" s="166" t="str">
        <f t="shared" si="30"/>
        <v/>
      </c>
      <c r="BA156" s="166" t="str">
        <f t="shared" si="31"/>
        <v/>
      </c>
      <c r="BB156" s="15" t="str">
        <f>IF(MOD(COUNTIF($AQ$1:AQ156,AQ156),3)=1,"",IF(N156="","",AX156+1))</f>
        <v/>
      </c>
      <c r="BC156" s="15" t="str">
        <f t="shared" si="26"/>
        <v/>
      </c>
      <c r="BD156" s="166" t="str">
        <f t="shared" si="32"/>
        <v/>
      </c>
      <c r="BE156" s="166" t="str">
        <f t="shared" si="33"/>
        <v/>
      </c>
      <c r="BF156" s="15"/>
      <c r="BG156" s="15"/>
      <c r="BH156" s="170" t="str">
        <f t="shared" si="27"/>
        <v>{0}秒时，随机选择{1}个敌方英雄，使其眩晕，持续{2}秒。</v>
      </c>
    </row>
    <row r="157" spans="1:60">
      <c r="A157" s="261"/>
      <c r="B157" s="259"/>
      <c r="C157" s="256"/>
      <c r="D157" s="257"/>
      <c r="E157" s="179"/>
      <c r="F157" s="179"/>
      <c r="G157" s="179"/>
      <c r="H157" s="179"/>
      <c r="I157" s="179"/>
      <c r="J157" s="256"/>
      <c r="K157" s="256"/>
      <c r="L157" s="182"/>
      <c r="M157" s="179"/>
      <c r="N157" s="179"/>
      <c r="O157" s="182"/>
      <c r="P157" s="179"/>
      <c r="Q157" s="179"/>
      <c r="R157" s="179"/>
      <c r="S157" s="179"/>
      <c r="T157" s="179"/>
      <c r="U157" s="179"/>
      <c r="V157" s="179"/>
      <c r="W157" s="179"/>
      <c r="X157" s="179"/>
      <c r="Y157" s="179"/>
      <c r="Z157" s="179"/>
      <c r="AA157" s="179"/>
      <c r="AB157" s="44"/>
      <c r="AC157" s="189"/>
      <c r="AD157" s="189"/>
      <c r="AE157" s="189"/>
      <c r="AF157" s="189"/>
      <c r="AG157" s="92"/>
      <c r="AH157" s="189"/>
      <c r="AI157" s="189"/>
      <c r="AJ157" s="189"/>
      <c r="AK157" s="189"/>
      <c r="AL157" s="146">
        <f>IFERROR(AC157*IF($E157="将领",INDEX(兵法相关参数!$C$4:$AL$7,AL$15,MATCH($AB157,兵法相关参数!$C$3:$AL$3,0)),INDEX(兵法相关参数!$C$12:$AL$15,AL$15,MATCH($AB157,兵法相关参数!$C$3:$AL$3,0))),0)+IFERROR(AH157*IF($E157="将领",INDEX(兵法相关参数!$C$4:$AL$7,AL$15,MATCH($AG157,兵法相关参数!$C$3:$AL$3,0)),INDEX(兵法相关参数!$C$12:$AL$15,AL$15,MATCH($AG157,兵法相关参数!$C$3:$AL$3,0))),0)</f>
        <v>0</v>
      </c>
      <c r="AM157" s="146">
        <f>IFERROR(AD157*IF($E157="将领",INDEX(兵法相关参数!$C$4:$AL$7,AM$15,MATCH($AB157,兵法相关参数!$C$3:$AL$3,0)),INDEX(兵法相关参数!$C$12:$AL$15,AM$15,MATCH($AB157,兵法相关参数!$C$3:$AL$3,0))),0)+IFERROR(AI157*IF($E157="将领",INDEX(兵法相关参数!$C$4:$AL$7,AM$15,MATCH($AG157,兵法相关参数!$C$3:$AL$3,0)),INDEX(兵法相关参数!$C$12:$AL$15,AM$15,MATCH($AG157,兵法相关参数!$C$3:$AL$3,0))),0)</f>
        <v>0</v>
      </c>
      <c r="AN157" s="146">
        <f>IFERROR(AE157*IF($E157="将领",INDEX(兵法相关参数!$C$4:$AL$7,AN$15,MATCH($AB157,兵法相关参数!$C$3:$AL$3,0)),INDEX(兵法相关参数!$C$12:$AL$15,AN$15,MATCH($AB157,兵法相关参数!$C$3:$AL$3,0))),0)+IFERROR(AJ157*IF($E157="将领",INDEX(兵法相关参数!$C$4:$AL$7,AN$15,MATCH($AG157,兵法相关参数!$C$3:$AL$3,0)),INDEX(兵法相关参数!$C$12:$AL$15,AN$15,MATCH($AG157,兵法相关参数!$C$3:$AL$3,0))),0)</f>
        <v>0</v>
      </c>
      <c r="AO157" s="146">
        <f>IFERROR(AF157*IF($E157="将领",INDEX(兵法相关参数!$C$4:$AL$7,AL$15,MATCH($AB157,兵法相关参数!$C$3:$AL$3,0)),INDEX(兵法相关参数!$C$12:$AL$15,AO$15,MATCH($AB157,兵法相关参数!$C$3:$AL$3,0))),0)+IFERROR(AK157*IF($E157="将领",INDEX(兵法相关参数!$C$4:$AL$7,AL$15,MATCH($AG157,兵法相关参数!$C$3:$AL$3,0)),INDEX(兵法相关参数!$C$12:$AL$15,AO$15,MATCH($AG157,兵法相关参数!$C$3:$AL$3,0))),0)</f>
        <v>0</v>
      </c>
      <c r="AP157" s="42"/>
      <c r="AQ157" s="151">
        <f t="shared" si="40"/>
        <v>30210</v>
      </c>
      <c r="AR157" s="162">
        <f>AR156</f>
        <v>0</v>
      </c>
      <c r="AS157" s="163" t="str">
        <f t="shared" si="23"/>
        <v>橙</v>
      </c>
      <c r="AT157" s="153">
        <f t="shared" si="24"/>
        <v>4</v>
      </c>
      <c r="AU157" s="39" t="str">
        <f>IF(IF(L157="","",AQ157&amp;AT157)=AU156,"",IF(MOD(COUNTIF($AQ$1:AQ157,AQ157),3)=1,"",IF(L157="","",AQ157&amp;AT157)))</f>
        <v/>
      </c>
      <c r="AV157" s="166" t="str">
        <f t="shared" si="28"/>
        <v/>
      </c>
      <c r="AW157" s="166" t="str">
        <f t="shared" si="29"/>
        <v/>
      </c>
      <c r="AX157" s="15" t="str">
        <f>IF(MOD(COUNTIF($AQ$1:AQ157,AQ157),3)=1,"",IF(M157="","",AT157+1))</f>
        <v/>
      </c>
      <c r="AY157" s="15" t="str">
        <f t="shared" si="25"/>
        <v/>
      </c>
      <c r="AZ157" s="166" t="str">
        <f t="shared" si="30"/>
        <v/>
      </c>
      <c r="BA157" s="166" t="str">
        <f t="shared" si="31"/>
        <v/>
      </c>
      <c r="BB157" s="15" t="str">
        <f>IF(MOD(COUNTIF($AQ$1:AQ157,AQ157),3)=1,"",IF(N157="","",AX157+1))</f>
        <v/>
      </c>
      <c r="BC157" s="15" t="str">
        <f t="shared" si="26"/>
        <v/>
      </c>
      <c r="BD157" s="166" t="str">
        <f t="shared" si="32"/>
        <v/>
      </c>
      <c r="BE157" s="166" t="str">
        <f t="shared" si="33"/>
        <v/>
      </c>
      <c r="BF157" s="15"/>
      <c r="BG157" s="15"/>
      <c r="BH157" s="170" t="str">
        <f t="shared" si="27"/>
        <v>{0}秒时，随机选择{1}个敌方英雄，使其眩晕，持续{2}秒。</v>
      </c>
    </row>
    <row r="158" spans="1:60">
      <c r="A158" s="261"/>
      <c r="B158" s="259"/>
      <c r="C158" s="256"/>
      <c r="D158" s="255"/>
      <c r="E158" s="179"/>
      <c r="F158" s="179"/>
      <c r="G158" s="179"/>
      <c r="H158" s="179"/>
      <c r="I158" s="179"/>
      <c r="J158" s="256"/>
      <c r="K158" s="256"/>
      <c r="L158" s="182"/>
      <c r="M158" s="179"/>
      <c r="N158" s="179"/>
      <c r="O158" s="182"/>
      <c r="P158" s="179"/>
      <c r="Q158" s="179"/>
      <c r="R158" s="179"/>
      <c r="S158" s="179"/>
      <c r="T158" s="179"/>
      <c r="U158" s="179"/>
      <c r="V158" s="179"/>
      <c r="W158" s="179"/>
      <c r="X158" s="179"/>
      <c r="Y158" s="179"/>
      <c r="Z158" s="179"/>
      <c r="AA158" s="179"/>
      <c r="AB158" s="44"/>
      <c r="AC158" s="189"/>
      <c r="AD158" s="189"/>
      <c r="AE158" s="189"/>
      <c r="AF158" s="189"/>
      <c r="AG158" s="92"/>
      <c r="AH158" s="189"/>
      <c r="AI158" s="189"/>
      <c r="AJ158" s="189"/>
      <c r="AK158" s="189"/>
      <c r="AL158" s="146">
        <f>IFERROR(AC158*IF($E158="将领",INDEX(兵法相关参数!$C$4:$AL$7,AL$15,MATCH($AB158,兵法相关参数!$C$3:$AL$3,0)),INDEX(兵法相关参数!$C$12:$AL$15,AL$15,MATCH($AB158,兵法相关参数!$C$3:$AL$3,0))),0)+IFERROR(AH158*IF($E158="将领",INDEX(兵法相关参数!$C$4:$AL$7,AL$15,MATCH($AG158,兵法相关参数!$C$3:$AL$3,0)),INDEX(兵法相关参数!$C$12:$AL$15,AL$15,MATCH($AG158,兵法相关参数!$C$3:$AL$3,0))),0)</f>
        <v>0</v>
      </c>
      <c r="AM158" s="146">
        <f>IFERROR(AD158*IF($E158="将领",INDEX(兵法相关参数!$C$4:$AL$7,AM$15,MATCH($AB158,兵法相关参数!$C$3:$AL$3,0)),INDEX(兵法相关参数!$C$12:$AL$15,AM$15,MATCH($AB158,兵法相关参数!$C$3:$AL$3,0))),0)+IFERROR(AI158*IF($E158="将领",INDEX(兵法相关参数!$C$4:$AL$7,AM$15,MATCH($AG158,兵法相关参数!$C$3:$AL$3,0)),INDEX(兵法相关参数!$C$12:$AL$15,AM$15,MATCH($AG158,兵法相关参数!$C$3:$AL$3,0))),0)</f>
        <v>0</v>
      </c>
      <c r="AN158" s="146">
        <f>IFERROR(AE158*IF($E158="将领",INDEX(兵法相关参数!$C$4:$AL$7,AN$15,MATCH($AB158,兵法相关参数!$C$3:$AL$3,0)),INDEX(兵法相关参数!$C$12:$AL$15,AN$15,MATCH($AB158,兵法相关参数!$C$3:$AL$3,0))),0)+IFERROR(AJ158*IF($E158="将领",INDEX(兵法相关参数!$C$4:$AL$7,AN$15,MATCH($AG158,兵法相关参数!$C$3:$AL$3,0)),INDEX(兵法相关参数!$C$12:$AL$15,AN$15,MATCH($AG158,兵法相关参数!$C$3:$AL$3,0))),0)</f>
        <v>0</v>
      </c>
      <c r="AO158" s="146">
        <f>IFERROR(AF158*IF($E158="将领",INDEX(兵法相关参数!$C$4:$AL$7,AL$15,MATCH($AB158,兵法相关参数!$C$3:$AL$3,0)),INDEX(兵法相关参数!$C$12:$AL$15,AO$15,MATCH($AB158,兵法相关参数!$C$3:$AL$3,0))),0)+IFERROR(AK158*IF($E158="将领",INDEX(兵法相关参数!$C$4:$AL$7,AL$15,MATCH($AG158,兵法相关参数!$C$3:$AL$3,0)),INDEX(兵法相关参数!$C$12:$AL$15,AO$15,MATCH($AG158,兵法相关参数!$C$3:$AL$3,0))),0)</f>
        <v>0</v>
      </c>
      <c r="AP158" s="27"/>
      <c r="AQ158" s="151">
        <f t="shared" si="40"/>
        <v>30210</v>
      </c>
      <c r="AR158" s="160">
        <f>IF(D158="直接伤害",1,0)</f>
        <v>0</v>
      </c>
      <c r="AS158" s="163" t="str">
        <f t="shared" si="23"/>
        <v>橙</v>
      </c>
      <c r="AT158" s="153">
        <f t="shared" si="24"/>
        <v>4</v>
      </c>
      <c r="AU158" s="39" t="str">
        <f>IF(IF(L158="","",AQ158&amp;AT158)=AU157,"",IF(MOD(COUNTIF($AQ$1:AQ158,AQ158),3)=1,"",IF(L158="","",AQ158&amp;AT158)))</f>
        <v/>
      </c>
      <c r="AV158" s="166" t="str">
        <f t="shared" si="28"/>
        <v/>
      </c>
      <c r="AW158" s="166" t="str">
        <f t="shared" si="29"/>
        <v/>
      </c>
      <c r="AX158" s="15" t="str">
        <f>IF(MOD(COUNTIF($AQ$1:AQ158,AQ158),3)=1,"",IF(M158="","",AT158+1))</f>
        <v/>
      </c>
      <c r="AY158" s="15" t="str">
        <f t="shared" si="25"/>
        <v/>
      </c>
      <c r="AZ158" s="166" t="str">
        <f t="shared" si="30"/>
        <v/>
      </c>
      <c r="BA158" s="166" t="str">
        <f t="shared" si="31"/>
        <v/>
      </c>
      <c r="BB158" s="15" t="str">
        <f>IF(MOD(COUNTIF($AQ$1:AQ158,AQ158),3)=1,"",IF(N158="","",AX158+1))</f>
        <v/>
      </c>
      <c r="BC158" s="15" t="str">
        <f t="shared" si="26"/>
        <v/>
      </c>
      <c r="BD158" s="166" t="str">
        <f t="shared" si="32"/>
        <v/>
      </c>
      <c r="BE158" s="166" t="str">
        <f t="shared" si="33"/>
        <v/>
      </c>
      <c r="BF158" s="15"/>
      <c r="BG158" s="15"/>
      <c r="BH158" s="170" t="str">
        <f t="shared" si="27"/>
        <v>{0}秒时，随机选择{1}个敌方英雄，使其眩晕，持续{2}秒。</v>
      </c>
    </row>
    <row r="159" spans="1:60">
      <c r="A159" s="261"/>
      <c r="B159" s="259"/>
      <c r="C159" s="256"/>
      <c r="D159" s="256"/>
      <c r="E159" s="179"/>
      <c r="F159" s="179"/>
      <c r="G159" s="179"/>
      <c r="H159" s="179"/>
      <c r="I159" s="179"/>
      <c r="J159" s="256"/>
      <c r="K159" s="256"/>
      <c r="L159" s="182"/>
      <c r="M159" s="179"/>
      <c r="N159" s="179"/>
      <c r="O159" s="182"/>
      <c r="P159" s="179"/>
      <c r="Q159" s="179"/>
      <c r="R159" s="179"/>
      <c r="S159" s="179"/>
      <c r="T159" s="179"/>
      <c r="U159" s="179"/>
      <c r="V159" s="179"/>
      <c r="W159" s="179"/>
      <c r="X159" s="179"/>
      <c r="Y159" s="179"/>
      <c r="Z159" s="179"/>
      <c r="AA159" s="179"/>
      <c r="AB159" s="44"/>
      <c r="AC159" s="189"/>
      <c r="AD159" s="189"/>
      <c r="AE159" s="189"/>
      <c r="AF159" s="189"/>
      <c r="AG159" s="92"/>
      <c r="AH159" s="189"/>
      <c r="AI159" s="189"/>
      <c r="AJ159" s="189"/>
      <c r="AK159" s="189"/>
      <c r="AL159" s="146">
        <f>IFERROR(AC159*IF($E159="将领",INDEX(兵法相关参数!$C$4:$AL$7,AL$15,MATCH($AB159,兵法相关参数!$C$3:$AL$3,0)),INDEX(兵法相关参数!$C$12:$AL$15,AL$15,MATCH($AB159,兵法相关参数!$C$3:$AL$3,0))),0)+IFERROR(AH159*IF($E159="将领",INDEX(兵法相关参数!$C$4:$AL$7,AL$15,MATCH($AG159,兵法相关参数!$C$3:$AL$3,0)),INDEX(兵法相关参数!$C$12:$AL$15,AL$15,MATCH($AG159,兵法相关参数!$C$3:$AL$3,0))),0)</f>
        <v>0</v>
      </c>
      <c r="AM159" s="146">
        <f>IFERROR(AD159*IF($E159="将领",INDEX(兵法相关参数!$C$4:$AL$7,AM$15,MATCH($AB159,兵法相关参数!$C$3:$AL$3,0)),INDEX(兵法相关参数!$C$12:$AL$15,AM$15,MATCH($AB159,兵法相关参数!$C$3:$AL$3,0))),0)+IFERROR(AI159*IF($E159="将领",INDEX(兵法相关参数!$C$4:$AL$7,AM$15,MATCH($AG159,兵法相关参数!$C$3:$AL$3,0)),INDEX(兵法相关参数!$C$12:$AL$15,AM$15,MATCH($AG159,兵法相关参数!$C$3:$AL$3,0))),0)</f>
        <v>0</v>
      </c>
      <c r="AN159" s="146">
        <f>IFERROR(AE159*IF($E159="将领",INDEX(兵法相关参数!$C$4:$AL$7,AN$15,MATCH($AB159,兵法相关参数!$C$3:$AL$3,0)),INDEX(兵法相关参数!$C$12:$AL$15,AN$15,MATCH($AB159,兵法相关参数!$C$3:$AL$3,0))),0)+IFERROR(AJ159*IF($E159="将领",INDEX(兵法相关参数!$C$4:$AL$7,AN$15,MATCH($AG159,兵法相关参数!$C$3:$AL$3,0)),INDEX(兵法相关参数!$C$12:$AL$15,AN$15,MATCH($AG159,兵法相关参数!$C$3:$AL$3,0))),0)</f>
        <v>0</v>
      </c>
      <c r="AO159" s="146">
        <f>IFERROR(AF159*IF($E159="将领",INDEX(兵法相关参数!$C$4:$AL$7,AL$15,MATCH($AB159,兵法相关参数!$C$3:$AL$3,0)),INDEX(兵法相关参数!$C$12:$AL$15,AO$15,MATCH($AB159,兵法相关参数!$C$3:$AL$3,0))),0)+IFERROR(AK159*IF($E159="将领",INDEX(兵法相关参数!$C$4:$AL$7,AL$15,MATCH($AG159,兵法相关参数!$C$3:$AL$3,0)),INDEX(兵法相关参数!$C$12:$AL$15,AO$15,MATCH($AG159,兵法相关参数!$C$3:$AL$3,0))),0)</f>
        <v>0</v>
      </c>
      <c r="AP159" s="42"/>
      <c r="AQ159" s="151">
        <f t="shared" si="40"/>
        <v>30210</v>
      </c>
      <c r="AR159" s="161">
        <f>AR158</f>
        <v>0</v>
      </c>
      <c r="AS159" s="163" t="str">
        <f t="shared" si="23"/>
        <v>橙</v>
      </c>
      <c r="AT159" s="153">
        <f t="shared" si="24"/>
        <v>4</v>
      </c>
      <c r="AU159" s="39" t="str">
        <f>IF(IF(L159="","",AQ159&amp;AT159)=AU158,"",IF(MOD(COUNTIF($AQ$1:AQ159,AQ159),3)=1,"",IF(L159="","",AQ159&amp;AT159)))</f>
        <v/>
      </c>
      <c r="AV159" s="166" t="str">
        <f t="shared" si="28"/>
        <v/>
      </c>
      <c r="AW159" s="166" t="str">
        <f t="shared" si="29"/>
        <v/>
      </c>
      <c r="AX159" s="15" t="str">
        <f>IF(MOD(COUNTIF($AQ$1:AQ159,AQ159),3)=1,"",IF(M159="","",AT159+1))</f>
        <v/>
      </c>
      <c r="AY159" s="15" t="str">
        <f t="shared" si="25"/>
        <v/>
      </c>
      <c r="AZ159" s="166" t="str">
        <f t="shared" si="30"/>
        <v/>
      </c>
      <c r="BA159" s="166" t="str">
        <f t="shared" si="31"/>
        <v/>
      </c>
      <c r="BB159" s="15" t="str">
        <f>IF(MOD(COUNTIF($AQ$1:AQ159,AQ159),3)=1,"",IF(N159="","",AX159+1))</f>
        <v/>
      </c>
      <c r="BC159" s="15" t="str">
        <f t="shared" si="26"/>
        <v/>
      </c>
      <c r="BD159" s="166" t="str">
        <f t="shared" si="32"/>
        <v/>
      </c>
      <c r="BE159" s="166" t="str">
        <f t="shared" si="33"/>
        <v/>
      </c>
      <c r="BF159" s="15"/>
      <c r="BG159" s="15"/>
      <c r="BH159" s="170" t="str">
        <f t="shared" si="27"/>
        <v>{0}秒时，随机选择{1}个敌方英雄，使其眩晕，持续{2}秒。</v>
      </c>
    </row>
    <row r="160" spans="1:60">
      <c r="A160" s="261"/>
      <c r="B160" s="260"/>
      <c r="C160" s="257"/>
      <c r="D160" s="257"/>
      <c r="E160" s="179"/>
      <c r="F160" s="179"/>
      <c r="G160" s="179"/>
      <c r="H160" s="179"/>
      <c r="I160" s="179"/>
      <c r="J160" s="257"/>
      <c r="K160" s="257"/>
      <c r="L160" s="182"/>
      <c r="M160" s="179"/>
      <c r="N160" s="179"/>
      <c r="O160" s="182"/>
      <c r="P160" s="179"/>
      <c r="Q160" s="179"/>
      <c r="R160" s="179"/>
      <c r="S160" s="179"/>
      <c r="T160" s="179"/>
      <c r="U160" s="179"/>
      <c r="V160" s="179"/>
      <c r="W160" s="179"/>
      <c r="X160" s="179"/>
      <c r="Y160" s="179"/>
      <c r="Z160" s="179"/>
      <c r="AA160" s="179"/>
      <c r="AB160" s="44"/>
      <c r="AC160" s="189"/>
      <c r="AD160" s="189"/>
      <c r="AE160" s="189"/>
      <c r="AF160" s="189"/>
      <c r="AG160" s="92"/>
      <c r="AH160" s="189"/>
      <c r="AI160" s="189"/>
      <c r="AJ160" s="189"/>
      <c r="AK160" s="189"/>
      <c r="AL160" s="146">
        <f>IFERROR(AC160*IF($E160="将领",INDEX(兵法相关参数!$C$4:$AL$7,AL$15,MATCH($AB160,兵法相关参数!$C$3:$AL$3,0)),INDEX(兵法相关参数!$C$12:$AL$15,AL$15,MATCH($AB160,兵法相关参数!$C$3:$AL$3,0))),0)+IFERROR(AH160*IF($E160="将领",INDEX(兵法相关参数!$C$4:$AL$7,AL$15,MATCH($AG160,兵法相关参数!$C$3:$AL$3,0)),INDEX(兵法相关参数!$C$12:$AL$15,AL$15,MATCH($AG160,兵法相关参数!$C$3:$AL$3,0))),0)</f>
        <v>0</v>
      </c>
      <c r="AM160" s="146">
        <f>IFERROR(AD160*IF($E160="将领",INDEX(兵法相关参数!$C$4:$AL$7,AM$15,MATCH($AB160,兵法相关参数!$C$3:$AL$3,0)),INDEX(兵法相关参数!$C$12:$AL$15,AM$15,MATCH($AB160,兵法相关参数!$C$3:$AL$3,0))),0)+IFERROR(AI160*IF($E160="将领",INDEX(兵法相关参数!$C$4:$AL$7,AM$15,MATCH($AG160,兵法相关参数!$C$3:$AL$3,0)),INDEX(兵法相关参数!$C$12:$AL$15,AM$15,MATCH($AG160,兵法相关参数!$C$3:$AL$3,0))),0)</f>
        <v>0</v>
      </c>
      <c r="AN160" s="146">
        <f>IFERROR(AE160*IF($E160="将领",INDEX(兵法相关参数!$C$4:$AL$7,AN$15,MATCH($AB160,兵法相关参数!$C$3:$AL$3,0)),INDEX(兵法相关参数!$C$12:$AL$15,AN$15,MATCH($AB160,兵法相关参数!$C$3:$AL$3,0))),0)+IFERROR(AJ160*IF($E160="将领",INDEX(兵法相关参数!$C$4:$AL$7,AN$15,MATCH($AG160,兵法相关参数!$C$3:$AL$3,0)),INDEX(兵法相关参数!$C$12:$AL$15,AN$15,MATCH($AG160,兵法相关参数!$C$3:$AL$3,0))),0)</f>
        <v>0</v>
      </c>
      <c r="AO160" s="146">
        <f>IFERROR(AF160*IF($E160="将领",INDEX(兵法相关参数!$C$4:$AL$7,AL$15,MATCH($AB160,兵法相关参数!$C$3:$AL$3,0)),INDEX(兵法相关参数!$C$12:$AL$15,AO$15,MATCH($AB160,兵法相关参数!$C$3:$AL$3,0))),0)+IFERROR(AK160*IF($E160="将领",INDEX(兵法相关参数!$C$4:$AL$7,AL$15,MATCH($AG160,兵法相关参数!$C$3:$AL$3,0)),INDEX(兵法相关参数!$C$12:$AL$15,AO$15,MATCH($AG160,兵法相关参数!$C$3:$AL$3,0))),0)</f>
        <v>0</v>
      </c>
      <c r="AP160" s="27"/>
      <c r="AQ160" s="152">
        <f t="shared" si="40"/>
        <v>30210</v>
      </c>
      <c r="AR160" s="162">
        <f>AR159</f>
        <v>0</v>
      </c>
      <c r="AS160" s="163" t="str">
        <f t="shared" si="23"/>
        <v>橙</v>
      </c>
      <c r="AT160" s="153">
        <f t="shared" si="24"/>
        <v>4</v>
      </c>
      <c r="AU160" s="39" t="str">
        <f>IF(IF(L160="","",AQ160&amp;AT160)=AU159,"",IF(MOD(COUNTIF($AQ$1:AQ160,AQ160),3)=1,"",IF(L160="","",AQ160&amp;AT160)))</f>
        <v/>
      </c>
      <c r="AV160" s="166" t="str">
        <f t="shared" si="28"/>
        <v/>
      </c>
      <c r="AW160" s="166" t="str">
        <f t="shared" si="29"/>
        <v/>
      </c>
      <c r="AX160" s="15" t="str">
        <f>IF(MOD(COUNTIF($AQ$1:AQ160,AQ160),3)=1,"",IF(M160="","",AT160+1))</f>
        <v/>
      </c>
      <c r="AY160" s="15" t="str">
        <f t="shared" si="25"/>
        <v/>
      </c>
      <c r="AZ160" s="166" t="str">
        <f t="shared" si="30"/>
        <v/>
      </c>
      <c r="BA160" s="166" t="str">
        <f t="shared" si="31"/>
        <v/>
      </c>
      <c r="BB160" s="15" t="str">
        <f>IF(MOD(COUNTIF($AQ$1:AQ160,AQ160),3)=1,"",IF(N160="","",AX160+1))</f>
        <v/>
      </c>
      <c r="BC160" s="15" t="str">
        <f t="shared" si="26"/>
        <v/>
      </c>
      <c r="BD160" s="166" t="str">
        <f t="shared" si="32"/>
        <v/>
      </c>
      <c r="BE160" s="166" t="str">
        <f t="shared" si="33"/>
        <v/>
      </c>
      <c r="BF160" s="15"/>
      <c r="BG160" s="15"/>
      <c r="BH160" s="170" t="str">
        <f t="shared" si="27"/>
        <v>{0}秒时，随机选择{1}个敌方英雄，使其眩晕，持续{2}秒。</v>
      </c>
    </row>
    <row r="161" spans="1:60">
      <c r="A161" s="261" t="s">
        <v>491</v>
      </c>
      <c r="B161" s="258" t="s">
        <v>856</v>
      </c>
      <c r="C161" s="255" t="s">
        <v>12</v>
      </c>
      <c r="D161" s="255" t="s">
        <v>17</v>
      </c>
      <c r="E161" s="11"/>
      <c r="F161" s="11"/>
      <c r="G161" s="11"/>
      <c r="H161" s="11"/>
      <c r="I161" s="11"/>
      <c r="J161" s="11" t="s">
        <v>402</v>
      </c>
      <c r="K161" s="11" t="s">
        <v>469</v>
      </c>
      <c r="L161" s="181" t="s">
        <v>771</v>
      </c>
      <c r="M161" s="181" t="s">
        <v>59</v>
      </c>
      <c r="N161" s="11"/>
      <c r="O161" s="183" t="s">
        <v>52</v>
      </c>
      <c r="P161" s="3" t="s">
        <v>472</v>
      </c>
      <c r="Q161" s="3" t="s">
        <v>473</v>
      </c>
      <c r="R161" s="3" t="s">
        <v>474</v>
      </c>
      <c r="S161" s="3" t="s">
        <v>475</v>
      </c>
      <c r="T161" s="11" t="s">
        <v>60</v>
      </c>
      <c r="U161" s="11" t="s">
        <v>61</v>
      </c>
      <c r="V161" s="184"/>
      <c r="W161" s="3" t="s">
        <v>223</v>
      </c>
      <c r="X161" s="3" t="s">
        <v>224</v>
      </c>
      <c r="Y161" s="3" t="s">
        <v>225</v>
      </c>
      <c r="Z161" s="3" t="s">
        <v>226</v>
      </c>
      <c r="AA161" s="1"/>
      <c r="AB161" s="15"/>
      <c r="AC161" s="187" t="s">
        <v>227</v>
      </c>
      <c r="AD161" s="187" t="s">
        <v>228</v>
      </c>
      <c r="AE161" s="187" t="s">
        <v>229</v>
      </c>
      <c r="AF161" s="187" t="s">
        <v>230</v>
      </c>
      <c r="AG161" s="96"/>
      <c r="AH161" s="187" t="s">
        <v>227</v>
      </c>
      <c r="AI161" s="187" t="s">
        <v>228</v>
      </c>
      <c r="AJ161" s="187" t="s">
        <v>229</v>
      </c>
      <c r="AK161" s="187" t="s">
        <v>230</v>
      </c>
      <c r="AL161" s="146">
        <f>IFERROR(AC161*IF($E161="将领",INDEX(兵法相关参数!$C$4:$AL$7,AL$15,MATCH($AB161,兵法相关参数!$C$3:$AL$3,0)),INDEX(兵法相关参数!$C$12:$AL$15,AL$15,MATCH($AB161,兵法相关参数!$C$3:$AL$3,0))),0)+IFERROR(AH161*IF($E161="将领",INDEX(兵法相关参数!$C$4:$AL$7,AL$15,MATCH($AG161,兵法相关参数!$C$3:$AL$3,0)),INDEX(兵法相关参数!$C$12:$AL$15,AL$15,MATCH($AG161,兵法相关参数!$C$3:$AL$3,0))),0)</f>
        <v>0</v>
      </c>
      <c r="AM161" s="146">
        <f>IFERROR(AD161*IF($E161="将领",INDEX(兵法相关参数!$C$4:$AL$7,AM$15,MATCH($AB161,兵法相关参数!$C$3:$AL$3,0)),INDEX(兵法相关参数!$C$12:$AL$15,AM$15,MATCH($AB161,兵法相关参数!$C$3:$AL$3,0))),0)+IFERROR(AI161*IF($E161="将领",INDEX(兵法相关参数!$C$4:$AL$7,AM$15,MATCH($AG161,兵法相关参数!$C$3:$AL$3,0)),INDEX(兵法相关参数!$C$12:$AL$15,AM$15,MATCH($AG161,兵法相关参数!$C$3:$AL$3,0))),0)</f>
        <v>0</v>
      </c>
      <c r="AN161" s="146">
        <f>IFERROR(AE161*IF($E161="将领",INDEX(兵法相关参数!$C$4:$AL$7,AN$15,MATCH($AB161,兵法相关参数!$C$3:$AL$3,0)),INDEX(兵法相关参数!$C$12:$AL$15,AN$15,MATCH($AB161,兵法相关参数!$C$3:$AL$3,0))),0)+IFERROR(AJ161*IF($E161="将领",INDEX(兵法相关参数!$C$4:$AL$7,AN$15,MATCH($AG161,兵法相关参数!$C$3:$AL$3,0)),INDEX(兵法相关参数!$C$12:$AL$15,AN$15,MATCH($AG161,兵法相关参数!$C$3:$AL$3,0))),0)</f>
        <v>0</v>
      </c>
      <c r="AO161" s="146">
        <f>IFERROR(AF161*IF($E161="将领",INDEX(兵法相关参数!$C$4:$AL$7,AL$15,MATCH($AB161,兵法相关参数!$C$3:$AL$3,0)),INDEX(兵法相关参数!$C$12:$AL$15,AO$15,MATCH($AB161,兵法相关参数!$C$3:$AL$3,0))),0)+IFERROR(AK161*IF($E161="将领",INDEX(兵法相关参数!$C$4:$AL$7,AL$15,MATCH($AG161,兵法相关参数!$C$3:$AL$3,0)),INDEX(兵法相关参数!$C$12:$AL$15,AO$15,MATCH($AG161,兵法相关参数!$C$3:$AL$3,0))),0)</f>
        <v>0</v>
      </c>
      <c r="AP161" s="42"/>
      <c r="AQ161" s="154">
        <v>30209</v>
      </c>
      <c r="AR161" s="160">
        <f>IF(D161="直接伤害",1,0)</f>
        <v>1</v>
      </c>
      <c r="AS161" s="163" t="str">
        <f t="shared" si="23"/>
        <v>橙</v>
      </c>
      <c r="AT161" s="153">
        <f t="shared" si="24"/>
        <v>1</v>
      </c>
      <c r="AU161" s="39" t="str">
        <f>IF(IF(L161="","",AQ161&amp;AT161)=AU160,"",IF(MOD(COUNTIF($AQ$1:AQ161,AQ161),3)=1,"",IF(L161="","",AQ161&amp;AT161)))</f>
        <v/>
      </c>
      <c r="AV161" s="166" t="str">
        <f t="shared" si="28"/>
        <v/>
      </c>
      <c r="AW161" s="166" t="str">
        <f t="shared" si="29"/>
        <v/>
      </c>
      <c r="AX161" s="15" t="str">
        <f>IF(MOD(COUNTIF($AQ$1:AQ161,AQ161),3)=1,"",IF(M161="","",AT161+1))</f>
        <v/>
      </c>
      <c r="AY161" s="15" t="str">
        <f t="shared" si="25"/>
        <v/>
      </c>
      <c r="AZ161" s="166" t="str">
        <f t="shared" si="30"/>
        <v/>
      </c>
      <c r="BA161" s="166" t="str">
        <f t="shared" si="31"/>
        <v/>
      </c>
      <c r="BB161" s="15" t="str">
        <f>IF(MOD(COUNTIF($AQ$1:AQ161,AQ161),3)=1,"",IF(N161="","",AX161+1))</f>
        <v/>
      </c>
      <c r="BC161" s="15" t="str">
        <f t="shared" si="26"/>
        <v/>
      </c>
      <c r="BD161" s="166" t="str">
        <f t="shared" si="32"/>
        <v/>
      </c>
      <c r="BE161" s="166" t="str">
        <f t="shared" si="33"/>
        <v/>
      </c>
      <c r="BF161" s="15"/>
      <c r="BG161" s="15"/>
      <c r="BH161" s="170" t="str">
        <f t="shared" si="27"/>
        <v>自身生命低于{0}%时，释放一道冲击波，对直线上的所有敌军造成自身攻击力{1}%的武力伤害，并且附带击退飞效果，被击退的敌人移动速度降低{2}%,持续{3}秒。</v>
      </c>
    </row>
    <row r="162" spans="1:60">
      <c r="A162" s="261"/>
      <c r="B162" s="259"/>
      <c r="C162" s="256"/>
      <c r="D162" s="256"/>
      <c r="E162" s="179" t="s">
        <v>22</v>
      </c>
      <c r="F162" s="141">
        <v>1</v>
      </c>
      <c r="G162" s="141">
        <v>1</v>
      </c>
      <c r="H162" s="141"/>
      <c r="I162" s="141"/>
      <c r="J162" s="255">
        <f>SUMPRODUCT(LARGE(AL162:AO162*F162:I162+AL163:AO163*F163:I163+AL165:AO165*F165:I165+AL166:AO166*F166:I166+AL168:AO168*F168:I168+AL169:AO169*F169:I169,1))</f>
        <v>5.074651762739248</v>
      </c>
      <c r="K162" s="255">
        <f>INDEX($J$17:$J$200,MATCH(C161,$C$17:$C$200,0),1)</f>
        <v>4.3116392160975536</v>
      </c>
      <c r="L162" s="81">
        <v>0.4</v>
      </c>
      <c r="M162" s="81">
        <v>0.7</v>
      </c>
      <c r="N162" s="10"/>
      <c r="O162" s="81">
        <f>150%*1.15</f>
        <v>1.7249999999999999</v>
      </c>
      <c r="P162" s="44">
        <f>MATCH($L162,INDEX(将领当前生命,,1),-1)</f>
        <v>28</v>
      </c>
      <c r="Q162" s="44">
        <f>MATCH($L162,INDEX(将领当前生命,,2),-1)</f>
        <v>27</v>
      </c>
      <c r="R162" s="44">
        <f>MATCH($L162,INDEX(将领当前生命,,3),-1)</f>
        <v>51</v>
      </c>
      <c r="S162" s="44">
        <f>MATCH($L162,INDEX(将领当前生命,,4),-1)</f>
        <v>51</v>
      </c>
      <c r="T162" s="10">
        <v>1</v>
      </c>
      <c r="U162" s="10">
        <v>5</v>
      </c>
      <c r="V162" s="24"/>
      <c r="W162" s="23">
        <f>$M162*效果范围削减($U162)*$O162</f>
        <v>4.6766273905454554</v>
      </c>
      <c r="X162" s="23">
        <f>$M162*效果范围削减($U162)*$O162</f>
        <v>4.6766273905454554</v>
      </c>
      <c r="Y162" s="23">
        <f>$M162*效果范围削减($U162)*$O162</f>
        <v>4.6766273905454554</v>
      </c>
      <c r="Z162" s="23">
        <f>$M162*效果范围削减($U162)*$O162</f>
        <v>4.6766273905454554</v>
      </c>
      <c r="AA162" s="22"/>
      <c r="AB162" s="44" t="s">
        <v>33</v>
      </c>
      <c r="AC162" s="92">
        <f>0.5*辅助效用(P162,-1,AC$15,"兵力转换",输出系数,"当前士兵目标",W162)+0.5*辅助效用(P162,-1,AC$15,"生存转换",输出系数,"当前将领目标",W162)</f>
        <v>4.6235663183250301E-4</v>
      </c>
      <c r="AD162" s="92">
        <f>0.5*辅助效用(Q162,-1,AD$15,"兵力转换",输出系数,"当前士兵目标",X162)+0.5*辅助效用(Q162,-1,AD$15,"生存转换",输出系数,"当前将领目标",X162)</f>
        <v>4.7468631210088522E-4</v>
      </c>
      <c r="AE162" s="92">
        <f>0.5*辅助效用(R162,-1,AE$15,"兵力转换",输出系数,"当前士兵目标",Y162)+0.5*辅助效用(R162,-1,AE$15,"生存转换",输出系数,"当前将领目标",Y162)</f>
        <v>1.8022817929537447E-4</v>
      </c>
      <c r="AF162" s="92">
        <f>0.5*辅助效用(S162,-1,AF$15,"兵力转换",输出系数,"当前士兵目标",Z162)+0.5*辅助效用(S162,-1,AF$15,"生存转换",输出系数,"当前将领目标",Z162)</f>
        <v>1.7700280691169664E-4</v>
      </c>
      <c r="AG162" s="92" t="s">
        <v>51</v>
      </c>
      <c r="AH162" s="188">
        <f>IF($T162=0,0,持续效用(P162,$T162,AH$15,$E162))</f>
        <v>1.1752341175320943E-2</v>
      </c>
      <c r="AI162" s="188">
        <f>IF($T162=0,0,持续效用(Q162,$T162,AI$15,$E162))</f>
        <v>1.4790273736456035E-2</v>
      </c>
      <c r="AJ162" s="188">
        <f>IF($T162=0,0,持续效用(R162,$T162,AJ$15,$E162))</f>
        <v>8.2403280237731778E-3</v>
      </c>
      <c r="AK162" s="188">
        <f>IF($T162=0,0,持续效用(S162,$T162,AK$15,$E162))</f>
        <v>8.1230268829561789E-3</v>
      </c>
      <c r="AL162" s="146">
        <f>IFERROR(AC162*IF($E162="将领",INDEX(兵法相关参数!$C$4:$AL$7,AL$15,MATCH($AB162,兵法相关参数!$C$3:$AL$3,0)),INDEX(兵法相关参数!$C$12:$AL$15,AL$15,MATCH($AB162,兵法相关参数!$C$3:$AL$3,0))),0)+IFERROR(AH162*IF($E162="将领",INDEX(兵法相关参数!$C$4:$AL$7,AL$15,MATCH($AG162,兵法相关参数!$C$3:$AL$3,0)),INDEX(兵法相关参数!$C$12:$AL$15,AL$15,MATCH($AG162,兵法相关参数!$C$3:$AL$3,0))),0)</f>
        <v>1.582843568641755</v>
      </c>
      <c r="AM162" s="146">
        <f>IFERROR(AD162*IF($E162="将领",INDEX(兵法相关参数!$C$4:$AL$7,AM$15,MATCH($AB162,兵法相关参数!$C$3:$AL$3,0)),INDEX(兵法相关参数!$C$12:$AL$15,AM$15,MATCH($AB162,兵法相关参数!$C$3:$AL$3,0))),0)+IFERROR(AI162*IF($E162="将领",INDEX(兵法相关参数!$C$4:$AL$7,AM$15,MATCH($AG162,兵法相关参数!$C$3:$AL$3,0)),INDEX(兵法相关参数!$C$12:$AL$15,AM$15,MATCH($AG162,兵法相关参数!$C$3:$AL$3,0))),0)</f>
        <v>1.4936323760816166</v>
      </c>
      <c r="AN162" s="146">
        <f>IFERROR(AE162*IF($E162="将领",INDEX(兵法相关参数!$C$4:$AL$7,AN$15,MATCH($AB162,兵法相关参数!$C$3:$AL$3,0)),INDEX(兵法相关参数!$C$12:$AL$15,AN$15,MATCH($AB162,兵法相关参数!$C$3:$AL$3,0))),0)+IFERROR(AJ162*IF($E162="将领",INDEX(兵法相关参数!$C$4:$AL$7,AN$15,MATCH($AG162,兵法相关参数!$C$3:$AL$3,0)),INDEX(兵法相关参数!$C$12:$AL$15,AN$15,MATCH($AG162,兵法相关参数!$C$3:$AL$3,0))),0)</f>
        <v>1.0728649241384216</v>
      </c>
      <c r="AO162" s="146">
        <f>IFERROR(AF162*IF($E162="将领",INDEX(兵法相关参数!$C$4:$AL$7,AL$15,MATCH($AB162,兵法相关参数!$C$3:$AL$3,0)),INDEX(兵法相关参数!$C$12:$AL$15,AO$15,MATCH($AB162,兵法相关参数!$C$3:$AL$3,0))),0)+IFERROR(AK162*IF($E162="将领",INDEX(兵法相关参数!$C$4:$AL$7,AL$15,MATCH($AG162,兵法相关参数!$C$3:$AL$3,0)),INDEX(兵法相关参数!$C$12:$AL$15,AO$15,MATCH($AG162,兵法相关参数!$C$3:$AL$3,0))),0)</f>
        <v>0.60233204717723909</v>
      </c>
      <c r="AP162" s="27"/>
      <c r="AQ162" s="151">
        <f>AQ161</f>
        <v>30209</v>
      </c>
      <c r="AR162" s="161">
        <f>AR161</f>
        <v>1</v>
      </c>
      <c r="AS162" s="163" t="str">
        <f t="shared" si="23"/>
        <v>橙</v>
      </c>
      <c r="AT162" s="153">
        <f t="shared" si="24"/>
        <v>1</v>
      </c>
      <c r="AU162" s="39" t="str">
        <f>IF(IF(L162="","",AQ162&amp;AT162)=AU161,"",IF(MOD(COUNTIF($AQ$1:AQ162,AQ162),3)=1,"",IF(L162="","",AQ162&amp;AT162)))</f>
        <v>302091</v>
      </c>
      <c r="AV162" s="166">
        <f t="shared" si="28"/>
        <v>0.4</v>
      </c>
      <c r="AW162" s="166">
        <f t="shared" si="29"/>
        <v>0</v>
      </c>
      <c r="AX162" s="15">
        <f>IF(MOD(COUNTIF($AQ$1:AQ162,AQ162),3)=1,"",IF(M162="","",AT162+1))</f>
        <v>2</v>
      </c>
      <c r="AY162" s="15" t="str">
        <f t="shared" si="25"/>
        <v>302092</v>
      </c>
      <c r="AZ162" s="166">
        <f t="shared" si="30"/>
        <v>0.26500000000000001</v>
      </c>
      <c r="BA162" s="166">
        <f t="shared" si="31"/>
        <v>1.2999999999999999E-2</v>
      </c>
      <c r="BB162" s="15" t="str">
        <f>IF(MOD(COUNTIF($AQ$1:AQ162,AQ162),3)=1,"",IF(N162="","",AX162+1))</f>
        <v/>
      </c>
      <c r="BC162" s="15" t="str">
        <f t="shared" si="26"/>
        <v/>
      </c>
      <c r="BD162" s="166" t="str">
        <f t="shared" si="32"/>
        <v/>
      </c>
      <c r="BE162" s="166" t="str">
        <f t="shared" si="33"/>
        <v/>
      </c>
      <c r="BF162" s="15"/>
      <c r="BG162" s="15"/>
      <c r="BH162" s="170" t="str">
        <f t="shared" si="27"/>
        <v>自身生命低于{0}%时，释放一道冲击波，对直线上的所有敌军造成自身攻击力{1}%的武力伤害，并且附带击退飞效果，被击退的敌人移动速度降低{2}%,持续{3}秒。</v>
      </c>
    </row>
    <row r="163" spans="1:60">
      <c r="A163" s="261"/>
      <c r="B163" s="259"/>
      <c r="C163" s="256"/>
      <c r="D163" s="257"/>
      <c r="E163" s="179"/>
      <c r="F163" s="141"/>
      <c r="G163" s="141"/>
      <c r="H163" s="141"/>
      <c r="I163" s="141"/>
      <c r="J163" s="256"/>
      <c r="K163" s="256"/>
      <c r="L163" s="182"/>
      <c r="M163" s="179"/>
      <c r="N163" s="179"/>
      <c r="O163" s="182"/>
      <c r="P163" s="179"/>
      <c r="Q163" s="179"/>
      <c r="R163" s="179"/>
      <c r="S163" s="179"/>
      <c r="T163" s="179"/>
      <c r="U163" s="179"/>
      <c r="V163" s="179"/>
      <c r="W163" s="179"/>
      <c r="X163" s="179"/>
      <c r="Y163" s="179"/>
      <c r="Z163" s="179"/>
      <c r="AA163" s="179"/>
      <c r="AB163" s="44"/>
      <c r="AC163" s="189"/>
      <c r="AD163" s="189"/>
      <c r="AE163" s="189"/>
      <c r="AF163" s="189"/>
      <c r="AG163" s="92"/>
      <c r="AH163" s="189"/>
      <c r="AI163" s="189"/>
      <c r="AJ163" s="189"/>
      <c r="AK163" s="189"/>
      <c r="AL163" s="146">
        <f>IFERROR(AC163*IF($E163="将领",INDEX(兵法相关参数!$C$4:$AL$7,AL$15,MATCH($AB163,兵法相关参数!$C$3:$AL$3,0)),INDEX(兵法相关参数!$C$12:$AL$15,AL$15,MATCH($AB163,兵法相关参数!$C$3:$AL$3,0))),0)+IFERROR(AH163*IF($E163="将领",INDEX(兵法相关参数!$C$4:$AL$7,AL$15,MATCH($AG163,兵法相关参数!$C$3:$AL$3,0)),INDEX(兵法相关参数!$C$12:$AL$15,AL$15,MATCH($AG163,兵法相关参数!$C$3:$AL$3,0))),0)</f>
        <v>0</v>
      </c>
      <c r="AM163" s="146">
        <f>IFERROR(AD163*IF($E163="将领",INDEX(兵法相关参数!$C$4:$AL$7,AM$15,MATCH($AB163,兵法相关参数!$C$3:$AL$3,0)),INDEX(兵法相关参数!$C$12:$AL$15,AM$15,MATCH($AB163,兵法相关参数!$C$3:$AL$3,0))),0)+IFERROR(AI163*IF($E163="将领",INDEX(兵法相关参数!$C$4:$AL$7,AM$15,MATCH($AG163,兵法相关参数!$C$3:$AL$3,0)),INDEX(兵法相关参数!$C$12:$AL$15,AM$15,MATCH($AG163,兵法相关参数!$C$3:$AL$3,0))),0)</f>
        <v>0</v>
      </c>
      <c r="AN163" s="146">
        <f>IFERROR(AE163*IF($E163="将领",INDEX(兵法相关参数!$C$4:$AL$7,AN$15,MATCH($AB163,兵法相关参数!$C$3:$AL$3,0)),INDEX(兵法相关参数!$C$12:$AL$15,AN$15,MATCH($AB163,兵法相关参数!$C$3:$AL$3,0))),0)+IFERROR(AJ163*IF($E163="将领",INDEX(兵法相关参数!$C$4:$AL$7,AN$15,MATCH($AG163,兵法相关参数!$C$3:$AL$3,0)),INDEX(兵法相关参数!$C$12:$AL$15,AN$15,MATCH($AG163,兵法相关参数!$C$3:$AL$3,0))),0)</f>
        <v>0</v>
      </c>
      <c r="AO163" s="146">
        <f>IFERROR(AF163*IF($E163="将领",INDEX(兵法相关参数!$C$4:$AL$7,AL$15,MATCH($AB163,兵法相关参数!$C$3:$AL$3,0)),INDEX(兵法相关参数!$C$12:$AL$15,AO$15,MATCH($AB163,兵法相关参数!$C$3:$AL$3,0))),0)+IFERROR(AK163*IF($E163="将领",INDEX(兵法相关参数!$C$4:$AL$7,AL$15,MATCH($AG163,兵法相关参数!$C$3:$AL$3,0)),INDEX(兵法相关参数!$C$12:$AL$15,AO$15,MATCH($AG163,兵法相关参数!$C$3:$AL$3,0))),0)</f>
        <v>0</v>
      </c>
      <c r="AP163" s="42"/>
      <c r="AQ163" s="151">
        <f>AQ162</f>
        <v>30209</v>
      </c>
      <c r="AR163" s="162">
        <f>AR162</f>
        <v>1</v>
      </c>
      <c r="AS163" s="163" t="str">
        <f t="shared" ref="AS163:AS226" si="41">IF(C163="",AS162,C163)</f>
        <v>橙</v>
      </c>
      <c r="AT163" s="153">
        <f t="shared" ref="AT163:AT226" si="42">IF(A163&lt;&gt;"",1,IF(D163="",AT162,IF(AU161="",AT162,IF(AX161="",AT162+1,IF(BB161="",AT162+2,AT162+3)))))</f>
        <v>1</v>
      </c>
      <c r="AU163" s="39" t="str">
        <f>IF(IF(L163="","",AQ163&amp;AT163)=AU162,"",IF(MOD(COUNTIF($AQ$1:AQ163,AQ163),3)=1,"",IF(L163="","",AQ163&amp;AT163)))</f>
        <v/>
      </c>
      <c r="AV163" s="166" t="str">
        <f t="shared" si="28"/>
        <v/>
      </c>
      <c r="AW163" s="166" t="str">
        <f t="shared" si="29"/>
        <v/>
      </c>
      <c r="AX163" s="15" t="str">
        <f>IF(MOD(COUNTIF($AQ$1:AQ163,AQ163),3)=1,"",IF(M163="","",AT163+1))</f>
        <v/>
      </c>
      <c r="AY163" s="15" t="str">
        <f t="shared" ref="AY163:AY226" si="43">IF(IF(AX163="","",AQ163&amp;AX163)=AY162,"",IF(AX163="","",AQ163&amp;AX163))</f>
        <v/>
      </c>
      <c r="AZ163" s="166" t="str">
        <f t="shared" si="30"/>
        <v/>
      </c>
      <c r="BA163" s="166" t="str">
        <f t="shared" si="31"/>
        <v/>
      </c>
      <c r="BB163" s="15" t="str">
        <f>IF(MOD(COUNTIF($AQ$1:AQ163,AQ163),3)=1,"",IF(N163="","",AX163+1))</f>
        <v/>
      </c>
      <c r="BC163" s="15" t="str">
        <f t="shared" ref="BC163:BC226" si="44">IF(IF(BB163="","",AQ163&amp;BB163)=BC162,"",IF(BB163="","",AQ163&amp;BB163))</f>
        <v/>
      </c>
      <c r="BD163" s="166" t="str">
        <f t="shared" si="32"/>
        <v/>
      </c>
      <c r="BE163" s="166" t="str">
        <f t="shared" si="33"/>
        <v/>
      </c>
      <c r="BF163" s="15"/>
      <c r="BG163" s="15"/>
      <c r="BH163" s="170" t="str">
        <f t="shared" ref="BH163:BH226" si="45">IF(B163="",BH162,B163)</f>
        <v>自身生命低于{0}%时，释放一道冲击波，对直线上的所有敌军造成自身攻击力{1}%的武力伤害，并且附带击退飞效果，被击退的敌人移动速度降低{2}%,持续{3}秒。</v>
      </c>
    </row>
    <row r="164" spans="1:60">
      <c r="A164" s="261"/>
      <c r="B164" s="259"/>
      <c r="C164" s="256"/>
      <c r="D164" s="255" t="s">
        <v>857</v>
      </c>
      <c r="E164" s="11"/>
      <c r="F164" s="11"/>
      <c r="G164" s="11"/>
      <c r="H164" s="11"/>
      <c r="I164" s="11"/>
      <c r="J164" s="256"/>
      <c r="K164" s="256"/>
      <c r="L164" s="181" t="s">
        <v>62</v>
      </c>
      <c r="M164" s="11" t="s">
        <v>858</v>
      </c>
      <c r="N164" s="11"/>
      <c r="O164" s="183" t="s">
        <v>52</v>
      </c>
      <c r="P164" s="3" t="s">
        <v>472</v>
      </c>
      <c r="Q164" s="3" t="s">
        <v>473</v>
      </c>
      <c r="R164" s="3" t="s">
        <v>474</v>
      </c>
      <c r="S164" s="3" t="s">
        <v>475</v>
      </c>
      <c r="T164" s="11" t="s">
        <v>1009</v>
      </c>
      <c r="U164" s="11" t="s">
        <v>61</v>
      </c>
      <c r="V164" s="184" t="s">
        <v>204</v>
      </c>
      <c r="W164" s="3" t="s">
        <v>223</v>
      </c>
      <c r="X164" s="3" t="s">
        <v>224</v>
      </c>
      <c r="Y164" s="3" t="s">
        <v>225</v>
      </c>
      <c r="Z164" s="3" t="s">
        <v>226</v>
      </c>
      <c r="AA164" s="1"/>
      <c r="AB164" s="15"/>
      <c r="AC164" s="187" t="s">
        <v>227</v>
      </c>
      <c r="AD164" s="187" t="s">
        <v>228</v>
      </c>
      <c r="AE164" s="187" t="s">
        <v>229</v>
      </c>
      <c r="AF164" s="187" t="s">
        <v>230</v>
      </c>
      <c r="AG164" s="96"/>
      <c r="AH164" s="187" t="s">
        <v>227</v>
      </c>
      <c r="AI164" s="187" t="s">
        <v>228</v>
      </c>
      <c r="AJ164" s="187" t="s">
        <v>229</v>
      </c>
      <c r="AK164" s="187" t="s">
        <v>230</v>
      </c>
      <c r="AL164" s="146">
        <f>IFERROR(AC164*IF($E164="将领",INDEX(兵法相关参数!$C$4:$AL$7,AL$15,MATCH($AB164,兵法相关参数!$C$3:$AL$3,0)),INDEX(兵法相关参数!$C$12:$AL$15,AL$15,MATCH($AB164,兵法相关参数!$C$3:$AL$3,0))),0)+IFERROR(AH164*IF($E164="将领",INDEX(兵法相关参数!$C$4:$AL$7,AL$15,MATCH($AG164,兵法相关参数!$C$3:$AL$3,0)),INDEX(兵法相关参数!$C$12:$AL$15,AL$15,MATCH($AG164,兵法相关参数!$C$3:$AL$3,0))),0)</f>
        <v>0</v>
      </c>
      <c r="AM164" s="146">
        <f>IFERROR(AD164*IF($E164="将领",INDEX(兵法相关参数!$C$4:$AL$7,AM$15,MATCH($AB164,兵法相关参数!$C$3:$AL$3,0)),INDEX(兵法相关参数!$C$12:$AL$15,AM$15,MATCH($AB164,兵法相关参数!$C$3:$AL$3,0))),0)+IFERROR(AI164*IF($E164="将领",INDEX(兵法相关参数!$C$4:$AL$7,AM$15,MATCH($AG164,兵法相关参数!$C$3:$AL$3,0)),INDEX(兵法相关参数!$C$12:$AL$15,AM$15,MATCH($AG164,兵法相关参数!$C$3:$AL$3,0))),0)</f>
        <v>0</v>
      </c>
      <c r="AN164" s="146">
        <f>IFERROR(AE164*IF($E164="将领",INDEX(兵法相关参数!$C$4:$AL$7,AN$15,MATCH($AB164,兵法相关参数!$C$3:$AL$3,0)),INDEX(兵法相关参数!$C$12:$AL$15,AN$15,MATCH($AB164,兵法相关参数!$C$3:$AL$3,0))),0)+IFERROR(AJ164*IF($E164="将领",INDEX(兵法相关参数!$C$4:$AL$7,AN$15,MATCH($AG164,兵法相关参数!$C$3:$AL$3,0)),INDEX(兵法相关参数!$C$12:$AL$15,AN$15,MATCH($AG164,兵法相关参数!$C$3:$AL$3,0))),0)</f>
        <v>0</v>
      </c>
      <c r="AO164" s="146">
        <f>IFERROR(AF164*IF($E164="将领",INDEX(兵法相关参数!$C$4:$AL$7,AL$15,MATCH($AB164,兵法相关参数!$C$3:$AL$3,0)),INDEX(兵法相关参数!$C$12:$AL$15,AO$15,MATCH($AB164,兵法相关参数!$C$3:$AL$3,0))),0)+IFERROR(AK164*IF($E164="将领",INDEX(兵法相关参数!$C$4:$AL$7,AL$15,MATCH($AG164,兵法相关参数!$C$3:$AL$3,0)),INDEX(兵法相关参数!$C$12:$AL$15,AO$15,MATCH($AG164,兵法相关参数!$C$3:$AL$3,0))),0)</f>
        <v>0</v>
      </c>
      <c r="AP164" s="27"/>
      <c r="AQ164" s="151">
        <f t="shared" ref="AQ164:AQ169" si="46">AQ163</f>
        <v>30209</v>
      </c>
      <c r="AR164" s="160">
        <f>IF(D164="直接伤害",1,0)</f>
        <v>0</v>
      </c>
      <c r="AS164" s="163" t="str">
        <f t="shared" si="41"/>
        <v>橙</v>
      </c>
      <c r="AT164" s="153">
        <f t="shared" si="42"/>
        <v>3</v>
      </c>
      <c r="AU164" s="39" t="str">
        <f>IF(IF(L164="","",AQ164&amp;AT164)=AU163,"",IF(MOD(COUNTIF($AQ$1:AQ164,AQ164),3)=1,"",IF(L164="","",AQ164&amp;AT164)))</f>
        <v/>
      </c>
      <c r="AV164" s="166" t="str">
        <f t="shared" ref="AV164:AV227" si="47">IF(AU164="","",IF(L163="固定值",L164,ROUND(IF(AR164=1,L164*INDEX($AV$5:$AV$9,MATCH(AS164,$AU$5:$AU$9,0)),L164*INDEX($AV$13:$AV$17,MATCH(AS164,$AU$13:$AU$17,0))),IF(MID(BH164,FIND(AT164-1,BH164)+2,1)="%",3,1))))</f>
        <v/>
      </c>
      <c r="AW164" s="166" t="str">
        <f t="shared" ref="AW164:AW227" si="48">IF(AU164="","",ROUND((IF(AR164=1,L164*INDEX($AW$5:$AW$9,MATCH(AS164,$AU$5:$AU$9,0)),L164*INDEX($AW$13:$AW$17,MATCH(AS164,$AU$13:$AU$17,0)))-AV164)/34,IF(MID(BH164,FIND(AT164-1,BH164)+2,1)="%",3,1)))</f>
        <v/>
      </c>
      <c r="AX164" s="15" t="str">
        <f>IF(MOD(COUNTIF($AQ$1:AQ164,AQ164),3)=1,"",IF(M164="","",AT164+1))</f>
        <v/>
      </c>
      <c r="AY164" s="15" t="str">
        <f t="shared" si="43"/>
        <v/>
      </c>
      <c r="AZ164" s="166" t="str">
        <f t="shared" ref="AZ164:AZ227" si="49">IF(AY164="","",IF(M163="固定值",M164,ROUND(IF(AR164=1,M164*INDEX($AV$5:$AV$9,MATCH(AS164,$AU$5:$AU$9,0)),M164*INDEX($AV$13:$AV$17,MATCH(AS164,$AU$13:$AU$17,0))),IF(MID(BH164,FIND(AX164-1,BH164)+2,1)="%",3,1))))</f>
        <v/>
      </c>
      <c r="BA164" s="166" t="str">
        <f t="shared" ref="BA164:BA227" si="50">IF(AY164="","",ROUND((IF(AR164=1,M164*INDEX($AW$5:$AW$9,MATCH(AS164,$AU$5:$AU$9,0)),M164*INDEX($AW$13:$AW$17,MATCH(AS164,$AU$13:$AU$17,0)))-AZ164)/34,IF(MID(BH164,FIND(AX164-1,BH164)+2,1)="%",3,1)))</f>
        <v/>
      </c>
      <c r="BB164" s="15" t="str">
        <f>IF(MOD(COUNTIF($AQ$1:AQ164,AQ164),3)=1,"",IF(N164="","",AX164+1))</f>
        <v/>
      </c>
      <c r="BC164" s="15" t="str">
        <f t="shared" si="44"/>
        <v/>
      </c>
      <c r="BD164" s="166" t="str">
        <f t="shared" ref="BD164:BD227" si="51">IF(BC164="","",IF(N163="固定值",N164,ROUND(IF(AR164=1,N164*INDEX($AV$5:$AV$9,MATCH(AS164,$AU$5:$AU$9,0)),N164*INDEX($AV$13:$AV$17,MATCH(AS164,$AU$13:$AU$17,0))),IF(MID(BH164,FIND(BB164-1,BH164)+2,1)="%",3,1))))</f>
        <v/>
      </c>
      <c r="BE164" s="166" t="str">
        <f t="shared" ref="BE164:BE227" si="52">IF(BC164="","",ROUND((IF(AR164=1,N164*INDEX($AW$5:$AW$9,MATCH(AS164,$AU$5:$AU$9,0)),N164*INDEX($AW$13:$AW$17,MATCH(AS164,$AU$13:$AU$17,0)))-BD164)/34,IF(MID(BH164,FIND(BB164-1,BH164)+2,1)="%",3,1)))</f>
        <v/>
      </c>
      <c r="BF164" s="15"/>
      <c r="BG164" s="15"/>
      <c r="BH164" s="170" t="str">
        <f t="shared" si="45"/>
        <v>自身生命低于{0}%时，释放一道冲击波，对直线上的所有敌军造成自身攻击力{1}%的武力伤害，并且附带击退飞效果，被击退的敌人移动速度降低{2}%,持续{3}秒。</v>
      </c>
    </row>
    <row r="165" spans="1:60">
      <c r="A165" s="261"/>
      <c r="B165" s="259"/>
      <c r="C165" s="256"/>
      <c r="D165" s="256"/>
      <c r="E165" s="179" t="s">
        <v>22</v>
      </c>
      <c r="F165" s="141">
        <v>1</v>
      </c>
      <c r="G165" s="141">
        <v>1</v>
      </c>
      <c r="H165" s="141"/>
      <c r="I165" s="141"/>
      <c r="J165" s="256"/>
      <c r="K165" s="256"/>
      <c r="L165" s="207">
        <f>-M162</f>
        <v>-0.7</v>
      </c>
      <c r="M165" s="179">
        <v>15</v>
      </c>
      <c r="N165" s="179"/>
      <c r="O165" s="81">
        <f>100%*1.15</f>
        <v>1.1499999999999999</v>
      </c>
      <c r="P165" s="44">
        <f>MATCH($V165,INDEX(将领当前生命,,1),-1)</f>
        <v>28</v>
      </c>
      <c r="Q165" s="44">
        <f>MATCH($V165,INDEX(将领当前生命,,2),-1)</f>
        <v>27</v>
      </c>
      <c r="R165" s="44">
        <f>MATCH($V165,INDEX(将领当前生命,,3),-1)</f>
        <v>51</v>
      </c>
      <c r="S165" s="44">
        <f>MATCH($V165,INDEX(将领当前生命,,4),-1)</f>
        <v>51</v>
      </c>
      <c r="T165" s="10">
        <f>M165+(200-M165*28*(1+L165))/28</f>
        <v>17.642857142857142</v>
      </c>
      <c r="U165" s="10">
        <f>U162</f>
        <v>5</v>
      </c>
      <c r="V165" s="24">
        <f>L162</f>
        <v>0.4</v>
      </c>
      <c r="W165" s="230">
        <f>效果范围削减($U165)*$O165</f>
        <v>4.4539308481385289</v>
      </c>
      <c r="X165" s="230">
        <f>效果范围削减($U165)*$O165</f>
        <v>4.4539308481385289</v>
      </c>
      <c r="Y165" s="230">
        <f>效果范围削减($U165)*$O165</f>
        <v>4.4539308481385289</v>
      </c>
      <c r="Z165" s="230">
        <f>效果范围削减($U165)*$O165</f>
        <v>4.4539308481385289</v>
      </c>
      <c r="AA165" s="22"/>
      <c r="AB165" s="44" t="s">
        <v>105</v>
      </c>
      <c r="AC165" s="92">
        <f>辅助效用(P165,$T$165,AC$15,"输出转换",眩晕系数,"当前目标",W165)</f>
        <v>2.5243401928245444</v>
      </c>
      <c r="AD165" s="92">
        <f>辅助效用(Q165,$T$165,AD$15,"输出转换",眩晕系数,"当前目标",X165)</f>
        <v>2.7662753813253982</v>
      </c>
      <c r="AE165" s="92">
        <f>辅助效用(R165,$T$165,AE$15,"输出转换",眩晕系数,"当前目标",Y165)</f>
        <v>1.5294904114264507</v>
      </c>
      <c r="AF165" s="92">
        <f>辅助效用(S165,$T$165,AF$15,"输出转换",眩晕系数,"当前目标",Z165)</f>
        <v>1.5715717076318427</v>
      </c>
      <c r="AG165" s="44" t="s">
        <v>113</v>
      </c>
      <c r="AH165" s="92">
        <f>(0.5*辅助效用(P165,0,AH$15,"输出转换",平静系数,"当前将领目标",$T$165)+0.5*辅助效用(P165+$T$165,0,AH$15,"输出转换",平静系数,"当前将领目标",$T$165))*效果范围削减($U$165)</f>
        <v>0.62516144268404605</v>
      </c>
      <c r="AI165" s="92">
        <f>(0.5*辅助效用(Q165,0,AI$15,"输出转换",平静系数,"当前将领目标",$T$165)+0.5*辅助效用(Q165+$T$165,0,AI$15,"输出转换",平静系数,"当前将领目标",$T$165))*效果范围削减($U$165)</f>
        <v>0.42429959226563407</v>
      </c>
      <c r="AJ165" s="92">
        <f>(0.5*辅助效用(R165,0,AJ$15,"输出转换",平静系数,"当前将领目标",$T$165)+0.5*辅助效用(R165+$T$165,0,AJ$15,"输出转换",平静系数,"当前将领目标",$T$165))*效果范围削减($U$165)</f>
        <v>0.17165662609730289</v>
      </c>
      <c r="AK165" s="92">
        <f>(0.5*辅助效用(S165,0,AK$15,"输出转换",平静系数,"当前将领目标",$T$165)+0.5*辅助效用(S165+$T$165,0,AK$15,"输出转换",平静系数,"当前将领目标",$T$165))*效果范围削减($U$165)</f>
        <v>0.20221817784328674</v>
      </c>
      <c r="AL165" s="146">
        <f>IFERROR(AC165*IF($E165="将领",INDEX(兵法相关参数!$C$4:$AL$7,AL$15,MATCH($AB165,兵法相关参数!$C$3:$AL$3,0)),INDEX(兵法相关参数!$C$12:$AL$15,AL$15,MATCH($AB165,兵法相关参数!$C$3:$AL$3,0))),0)+IFERROR(AH165*IF($E165="将领",INDEX(兵法相关参数!$C$4:$AL$7,AL$15,MATCH($AG165,兵法相关参数!$C$3:$AL$3,0)),INDEX(兵法相关参数!$C$12:$AL$15,AL$15,MATCH($AG165,兵法相关参数!$C$3:$AL$3,0))),0)</f>
        <v>3.4905430570759854</v>
      </c>
      <c r="AM165" s="146">
        <f>IFERROR(AD165*IF($E165="将领",INDEX(兵法相关参数!$C$4:$AL$7,AM$15,MATCH($AB165,兵法相关参数!$C$3:$AL$3,0)),INDEX(兵法相关参数!$C$12:$AL$15,AM$15,MATCH($AB165,兵法相关参数!$C$3:$AL$3,0))),0)+IFERROR(AI165*IF($E165="将领",INDEX(兵法相关参数!$C$4:$AL$7,AM$15,MATCH($AG165,兵法相关参数!$C$3:$AL$3,0)),INDEX(兵法相关参数!$C$12:$AL$15,AM$15,MATCH($AG165,兵法相关参数!$C$3:$AL$3,0))),0)</f>
        <v>3.5810193866576312</v>
      </c>
      <c r="AN165" s="146">
        <f>IFERROR(AE165*IF($E165="将领",INDEX(兵法相关参数!$C$4:$AL$7,AN$15,MATCH($AB165,兵法相关参数!$C$3:$AL$3,0)),INDEX(兵法相关参数!$C$12:$AL$15,AN$15,MATCH($AB165,兵法相关参数!$C$3:$AL$3,0))),0)+IFERROR(AJ165*IF($E165="将领",INDEX(兵法相关参数!$C$4:$AL$7,AN$15,MATCH($AG165,兵法相关参数!$C$3:$AL$3,0)),INDEX(兵法相关参数!$C$12:$AL$15,AN$15,MATCH($AG165,兵法相关参数!$C$3:$AL$3,0))),0)</f>
        <v>1.6282022730229766</v>
      </c>
      <c r="AO165" s="146">
        <f>IFERROR(AF165*IF($E165="将领",INDEX(兵法相关参数!$C$4:$AL$7,AL$15,MATCH($AB165,兵法相关参数!$C$3:$AL$3,0)),INDEX(兵法相关参数!$C$12:$AL$15,AO$15,MATCH($AB165,兵法相关参数!$C$3:$AL$3,0))),0)+IFERROR(AK165*IF($E165="将领",INDEX(兵法相关参数!$C$4:$AL$7,AL$15,MATCH($AG165,兵法相关参数!$C$3:$AL$3,0)),INDEX(兵法相关参数!$C$12:$AL$15,AO$15,MATCH($AG165,兵法相关参数!$C$3:$AL$3,0))),0)</f>
        <v>1.884105029899827</v>
      </c>
      <c r="AP165" s="42"/>
      <c r="AQ165" s="151">
        <f t="shared" si="46"/>
        <v>30209</v>
      </c>
      <c r="AR165" s="161">
        <f>AR164</f>
        <v>0</v>
      </c>
      <c r="AS165" s="163" t="str">
        <f t="shared" si="41"/>
        <v>橙</v>
      </c>
      <c r="AT165" s="153">
        <f t="shared" si="42"/>
        <v>3</v>
      </c>
      <c r="AU165" s="39" t="str">
        <f>IF(IF(L165="","",AQ165&amp;AT165)=AU164,"",IF(MOD(COUNTIF($AQ$1:AQ165,AQ165),3)=1,"",IF(L165="","",AQ165&amp;AT165)))</f>
        <v>302093</v>
      </c>
      <c r="AV165" s="166">
        <f t="shared" si="47"/>
        <v>-0.16700000000000001</v>
      </c>
      <c r="AW165" s="166">
        <f t="shared" si="48"/>
        <v>-1.6E-2</v>
      </c>
      <c r="AX165" s="15">
        <f>IF(MOD(COUNTIF($AQ$1:AQ165,AQ165),3)=1,"",IF(M165="","",AT165+1))</f>
        <v>4</v>
      </c>
      <c r="AY165" s="15" t="str">
        <f t="shared" si="43"/>
        <v>302094</v>
      </c>
      <c r="AZ165" s="166">
        <f t="shared" si="49"/>
        <v>15</v>
      </c>
      <c r="BA165" s="166">
        <f t="shared" si="50"/>
        <v>0</v>
      </c>
      <c r="BB165" s="15" t="str">
        <f>IF(MOD(COUNTIF($AQ$1:AQ165,AQ165),3)=1,"",IF(N165="","",AX165+1))</f>
        <v/>
      </c>
      <c r="BC165" s="15" t="str">
        <f t="shared" si="44"/>
        <v/>
      </c>
      <c r="BD165" s="166" t="str">
        <f t="shared" si="51"/>
        <v/>
      </c>
      <c r="BE165" s="166" t="str">
        <f t="shared" si="52"/>
        <v/>
      </c>
      <c r="BF165" s="15"/>
      <c r="BG165" s="15"/>
      <c r="BH165" s="170" t="str">
        <f t="shared" si="45"/>
        <v>自身生命低于{0}%时，释放一道冲击波，对直线上的所有敌军造成自身攻击力{1}%的武力伤害，并且附带击退飞效果，被击退的敌人移动速度降低{2}%,持续{3}秒。</v>
      </c>
    </row>
    <row r="166" spans="1:60">
      <c r="A166" s="261"/>
      <c r="B166" s="259"/>
      <c r="C166" s="256"/>
      <c r="D166" s="257"/>
      <c r="E166" s="179"/>
      <c r="F166" s="179"/>
      <c r="G166" s="179"/>
      <c r="H166" s="179"/>
      <c r="I166" s="179"/>
      <c r="J166" s="256"/>
      <c r="K166" s="256"/>
      <c r="L166" s="182"/>
      <c r="M166" s="179"/>
      <c r="N166" s="179"/>
      <c r="O166" s="182"/>
      <c r="P166" s="179"/>
      <c r="Q166" s="179"/>
      <c r="R166" s="179"/>
      <c r="S166" s="179"/>
      <c r="T166" s="179"/>
      <c r="U166" s="179"/>
      <c r="V166" s="179"/>
      <c r="W166" s="179"/>
      <c r="X166" s="179"/>
      <c r="Y166" s="179"/>
      <c r="Z166" s="179"/>
      <c r="AA166" s="179"/>
      <c r="AB166" s="44"/>
      <c r="AC166" s="189"/>
      <c r="AD166" s="189"/>
      <c r="AE166" s="189"/>
      <c r="AF166" s="189"/>
      <c r="AG166" s="92"/>
      <c r="AH166" s="189"/>
      <c r="AI166" s="189"/>
      <c r="AJ166" s="189"/>
      <c r="AK166" s="189"/>
      <c r="AL166" s="146">
        <f>IFERROR(AC166*IF($E166="将领",INDEX(兵法相关参数!$C$4:$AL$7,AL$15,MATCH($AB166,兵法相关参数!$C$3:$AL$3,0)),INDEX(兵法相关参数!$C$12:$AL$15,AL$15,MATCH($AB166,兵法相关参数!$C$3:$AL$3,0))),0)+IFERROR(AH166*IF($E166="将领",INDEX(兵法相关参数!$C$4:$AL$7,AL$15,MATCH($AG166,兵法相关参数!$C$3:$AL$3,0)),INDEX(兵法相关参数!$C$12:$AL$15,AL$15,MATCH($AG166,兵法相关参数!$C$3:$AL$3,0))),0)</f>
        <v>0</v>
      </c>
      <c r="AM166" s="146">
        <f>IFERROR(AD166*IF($E166="将领",INDEX(兵法相关参数!$C$4:$AL$7,AM$15,MATCH($AB166,兵法相关参数!$C$3:$AL$3,0)),INDEX(兵法相关参数!$C$12:$AL$15,AM$15,MATCH($AB166,兵法相关参数!$C$3:$AL$3,0))),0)+IFERROR(AI166*IF($E166="将领",INDEX(兵法相关参数!$C$4:$AL$7,AM$15,MATCH($AG166,兵法相关参数!$C$3:$AL$3,0)),INDEX(兵法相关参数!$C$12:$AL$15,AM$15,MATCH($AG166,兵法相关参数!$C$3:$AL$3,0))),0)</f>
        <v>0</v>
      </c>
      <c r="AN166" s="146">
        <f>IFERROR(AE166*IF($E166="将领",INDEX(兵法相关参数!$C$4:$AL$7,AN$15,MATCH($AB166,兵法相关参数!$C$3:$AL$3,0)),INDEX(兵法相关参数!$C$12:$AL$15,AN$15,MATCH($AB166,兵法相关参数!$C$3:$AL$3,0))),0)+IFERROR(AJ166*IF($E166="将领",INDEX(兵法相关参数!$C$4:$AL$7,AN$15,MATCH($AG166,兵法相关参数!$C$3:$AL$3,0)),INDEX(兵法相关参数!$C$12:$AL$15,AN$15,MATCH($AG166,兵法相关参数!$C$3:$AL$3,0))),0)</f>
        <v>0</v>
      </c>
      <c r="AO166" s="146">
        <f>IFERROR(AF166*IF($E166="将领",INDEX(兵法相关参数!$C$4:$AL$7,AL$15,MATCH($AB166,兵法相关参数!$C$3:$AL$3,0)),INDEX(兵法相关参数!$C$12:$AL$15,AO$15,MATCH($AB166,兵法相关参数!$C$3:$AL$3,0))),0)+IFERROR(AK166*IF($E166="将领",INDEX(兵法相关参数!$C$4:$AL$7,AL$15,MATCH($AG166,兵法相关参数!$C$3:$AL$3,0)),INDEX(兵法相关参数!$C$12:$AL$15,AO$15,MATCH($AG166,兵法相关参数!$C$3:$AL$3,0))),0)</f>
        <v>0</v>
      </c>
      <c r="AP166" s="27"/>
      <c r="AQ166" s="151">
        <f t="shared" si="46"/>
        <v>30209</v>
      </c>
      <c r="AR166" s="162">
        <f>AR165</f>
        <v>0</v>
      </c>
      <c r="AS166" s="163" t="str">
        <f t="shared" si="41"/>
        <v>橙</v>
      </c>
      <c r="AT166" s="153">
        <f t="shared" si="42"/>
        <v>3</v>
      </c>
      <c r="AU166" s="39" t="str">
        <f>IF(IF(L166="","",AQ166&amp;AT166)=AU165,"",IF(MOD(COUNTIF($AQ$1:AQ166,AQ166),3)=1,"",IF(L166="","",AQ166&amp;AT166)))</f>
        <v/>
      </c>
      <c r="AV166" s="166" t="str">
        <f t="shared" si="47"/>
        <v/>
      </c>
      <c r="AW166" s="166" t="str">
        <f t="shared" si="48"/>
        <v/>
      </c>
      <c r="AX166" s="15" t="str">
        <f>IF(MOD(COUNTIF($AQ$1:AQ166,AQ166),3)=1,"",IF(M166="","",AT166+1))</f>
        <v/>
      </c>
      <c r="AY166" s="15" t="str">
        <f t="shared" si="43"/>
        <v/>
      </c>
      <c r="AZ166" s="166" t="str">
        <f t="shared" si="49"/>
        <v/>
      </c>
      <c r="BA166" s="166" t="str">
        <f t="shared" si="50"/>
        <v/>
      </c>
      <c r="BB166" s="15" t="str">
        <f>IF(MOD(COUNTIF($AQ$1:AQ166,AQ166),3)=1,"",IF(N166="","",AX166+1))</f>
        <v/>
      </c>
      <c r="BC166" s="15" t="str">
        <f t="shared" si="44"/>
        <v/>
      </c>
      <c r="BD166" s="166" t="str">
        <f t="shared" si="51"/>
        <v/>
      </c>
      <c r="BE166" s="166" t="str">
        <f t="shared" si="52"/>
        <v/>
      </c>
      <c r="BF166" s="15"/>
      <c r="BG166" s="15"/>
      <c r="BH166" s="170" t="str">
        <f t="shared" si="45"/>
        <v>自身生命低于{0}%时，释放一道冲击波，对直线上的所有敌军造成自身攻击力{1}%的武力伤害，并且附带击退飞效果，被击退的敌人移动速度降低{2}%,持续{3}秒。</v>
      </c>
    </row>
    <row r="167" spans="1:60">
      <c r="A167" s="261"/>
      <c r="B167" s="259"/>
      <c r="C167" s="256"/>
      <c r="D167" s="255" t="s">
        <v>426</v>
      </c>
      <c r="E167" s="11"/>
      <c r="F167" s="11"/>
      <c r="G167" s="11"/>
      <c r="H167" s="11"/>
      <c r="I167" s="11"/>
      <c r="J167" s="256"/>
      <c r="K167" s="256"/>
      <c r="L167" s="181" t="s">
        <v>771</v>
      </c>
      <c r="M167" s="11"/>
      <c r="N167" s="11"/>
      <c r="O167" s="183"/>
      <c r="P167" s="3"/>
      <c r="Q167" s="3"/>
      <c r="R167" s="3"/>
      <c r="S167" s="3"/>
      <c r="T167" s="11"/>
      <c r="U167" s="11"/>
      <c r="V167" s="184"/>
      <c r="W167" s="3"/>
      <c r="X167" s="3"/>
      <c r="Y167" s="3"/>
      <c r="Z167" s="3"/>
      <c r="AA167" s="1"/>
      <c r="AB167" s="15"/>
      <c r="AC167" s="187"/>
      <c r="AD167" s="187"/>
      <c r="AE167" s="187"/>
      <c r="AF167" s="187"/>
      <c r="AG167" s="96"/>
      <c r="AH167" s="187"/>
      <c r="AI167" s="187"/>
      <c r="AJ167" s="187"/>
      <c r="AK167" s="187"/>
      <c r="AL167" s="146">
        <f>IFERROR(AC167*IF($E167="将领",INDEX(兵法相关参数!$C$4:$AL$7,AL$15,MATCH($AB167,兵法相关参数!$C$3:$AL$3,0)),INDEX(兵法相关参数!$C$12:$AL$15,AL$15,MATCH($AB167,兵法相关参数!$C$3:$AL$3,0))),0)+IFERROR(AH167*IF($E167="将领",INDEX(兵法相关参数!$C$4:$AL$7,AL$15,MATCH($AG167,兵法相关参数!$C$3:$AL$3,0)),INDEX(兵法相关参数!$C$12:$AL$15,AL$15,MATCH($AG167,兵法相关参数!$C$3:$AL$3,0))),0)</f>
        <v>0</v>
      </c>
      <c r="AM167" s="146">
        <f>IFERROR(AD167*IF($E167="将领",INDEX(兵法相关参数!$C$4:$AL$7,AM$15,MATCH($AB167,兵法相关参数!$C$3:$AL$3,0)),INDEX(兵法相关参数!$C$12:$AL$15,AM$15,MATCH($AB167,兵法相关参数!$C$3:$AL$3,0))),0)+IFERROR(AI167*IF($E167="将领",INDEX(兵法相关参数!$C$4:$AL$7,AM$15,MATCH($AG167,兵法相关参数!$C$3:$AL$3,0)),INDEX(兵法相关参数!$C$12:$AL$15,AM$15,MATCH($AG167,兵法相关参数!$C$3:$AL$3,0))),0)</f>
        <v>0</v>
      </c>
      <c r="AN167" s="146">
        <f>IFERROR(AE167*IF($E167="将领",INDEX(兵法相关参数!$C$4:$AL$7,AN$15,MATCH($AB167,兵法相关参数!$C$3:$AL$3,0)),INDEX(兵法相关参数!$C$12:$AL$15,AN$15,MATCH($AB167,兵法相关参数!$C$3:$AL$3,0))),0)+IFERROR(AJ167*IF($E167="将领",INDEX(兵法相关参数!$C$4:$AL$7,AN$15,MATCH($AG167,兵法相关参数!$C$3:$AL$3,0)),INDEX(兵法相关参数!$C$12:$AL$15,AN$15,MATCH($AG167,兵法相关参数!$C$3:$AL$3,0))),0)</f>
        <v>0</v>
      </c>
      <c r="AO167" s="146">
        <f>IFERROR(AF167*IF($E167="将领",INDEX(兵法相关参数!$C$4:$AL$7,AL$15,MATCH($AB167,兵法相关参数!$C$3:$AL$3,0)),INDEX(兵法相关参数!$C$12:$AL$15,AO$15,MATCH($AB167,兵法相关参数!$C$3:$AL$3,0))),0)+IFERROR(AK167*IF($E167="将领",INDEX(兵法相关参数!$C$4:$AL$7,AL$15,MATCH($AG167,兵法相关参数!$C$3:$AL$3,0)),INDEX(兵法相关参数!$C$12:$AL$15,AO$15,MATCH($AG167,兵法相关参数!$C$3:$AL$3,0))),0)</f>
        <v>0</v>
      </c>
      <c r="AP167" s="42"/>
      <c r="AQ167" s="151">
        <f t="shared" si="46"/>
        <v>30209</v>
      </c>
      <c r="AR167" s="160">
        <f>IF(D167="直接伤害",1,0)</f>
        <v>0</v>
      </c>
      <c r="AS167" s="163" t="str">
        <f t="shared" si="41"/>
        <v>橙</v>
      </c>
      <c r="AT167" s="153">
        <f t="shared" si="42"/>
        <v>5</v>
      </c>
      <c r="AU167" s="39" t="str">
        <f>IF(IF(L167="","",AQ167&amp;AT167)=AU166,"",IF(MOD(COUNTIF($AQ$1:AQ167,AQ167),3)=1,"",IF(L167="","",AQ167&amp;AT167)))</f>
        <v/>
      </c>
      <c r="AV167" s="166" t="str">
        <f t="shared" si="47"/>
        <v/>
      </c>
      <c r="AW167" s="166" t="str">
        <f t="shared" si="48"/>
        <v/>
      </c>
      <c r="AX167" s="15" t="str">
        <f>IF(MOD(COUNTIF($AQ$1:AQ167,AQ167),3)=1,"",IF(M167="","",AT167+1))</f>
        <v/>
      </c>
      <c r="AY167" s="15" t="str">
        <f t="shared" si="43"/>
        <v/>
      </c>
      <c r="AZ167" s="166" t="str">
        <f t="shared" si="49"/>
        <v/>
      </c>
      <c r="BA167" s="166" t="str">
        <f t="shared" si="50"/>
        <v/>
      </c>
      <c r="BB167" s="15" t="str">
        <f>IF(MOD(COUNTIF($AQ$1:AQ167,AQ167),3)=1,"",IF(N167="","",AX167+1))</f>
        <v/>
      </c>
      <c r="BC167" s="15" t="str">
        <f t="shared" si="44"/>
        <v/>
      </c>
      <c r="BD167" s="166" t="str">
        <f t="shared" si="51"/>
        <v/>
      </c>
      <c r="BE167" s="166" t="str">
        <f t="shared" si="52"/>
        <v/>
      </c>
      <c r="BF167" s="15"/>
      <c r="BG167" s="15"/>
      <c r="BH167" s="170" t="str">
        <f t="shared" si="45"/>
        <v>自身生命低于{0}%时，释放一道冲击波，对直线上的所有敌军造成自身攻击力{1}%的武力伤害，并且附带击退飞效果，被击退的敌人移动速度降低{2}%,持续{3}秒。</v>
      </c>
    </row>
    <row r="168" spans="1:60">
      <c r="A168" s="261"/>
      <c r="B168" s="259"/>
      <c r="C168" s="256"/>
      <c r="D168" s="256"/>
      <c r="E168" s="179" t="s">
        <v>22</v>
      </c>
      <c r="F168" s="141">
        <v>1</v>
      </c>
      <c r="G168" s="141">
        <v>1</v>
      </c>
      <c r="H168" s="141"/>
      <c r="I168" s="141"/>
      <c r="J168" s="256"/>
      <c r="K168" s="256"/>
      <c r="L168" s="179">
        <v>2</v>
      </c>
      <c r="M168" s="179"/>
      <c r="N168" s="179"/>
      <c r="O168" s="81"/>
      <c r="P168" s="44"/>
      <c r="Q168" s="44"/>
      <c r="R168" s="44"/>
      <c r="S168" s="44"/>
      <c r="T168" s="10"/>
      <c r="U168" s="10"/>
      <c r="V168" s="24"/>
      <c r="W168" s="23"/>
      <c r="X168" s="23"/>
      <c r="Y168" s="23"/>
      <c r="Z168" s="23"/>
      <c r="AA168" s="22"/>
      <c r="AB168" s="44"/>
      <c r="AC168" s="92"/>
      <c r="AD168" s="92"/>
      <c r="AE168" s="92"/>
      <c r="AF168" s="92"/>
      <c r="AG168" s="44"/>
      <c r="AH168" s="92"/>
      <c r="AI168" s="92"/>
      <c r="AJ168" s="92"/>
      <c r="AK168" s="92"/>
      <c r="AL168" s="146">
        <f>IFERROR(AC168*IF($E168="将领",INDEX(兵法相关参数!$C$4:$AL$7,AL$15,MATCH($AB168,兵法相关参数!$C$3:$AL$3,0)),INDEX(兵法相关参数!$C$12:$AL$15,AL$15,MATCH($AB168,兵法相关参数!$C$3:$AL$3,0))),0)+IFERROR(AH168*IF($E168="将领",INDEX(兵法相关参数!$C$4:$AL$7,AL$15,MATCH($AG168,兵法相关参数!$C$3:$AL$3,0)),INDEX(兵法相关参数!$C$12:$AL$15,AL$15,MATCH($AG168,兵法相关参数!$C$3:$AL$3,0))),0)</f>
        <v>0</v>
      </c>
      <c r="AM168" s="146">
        <f>IFERROR(AD168*IF($E168="将领",INDEX(兵法相关参数!$C$4:$AL$7,AM$15,MATCH($AB168,兵法相关参数!$C$3:$AL$3,0)),INDEX(兵法相关参数!$C$12:$AL$15,AM$15,MATCH($AB168,兵法相关参数!$C$3:$AL$3,0))),0)+IFERROR(AI168*IF($E168="将领",INDEX(兵法相关参数!$C$4:$AL$7,AM$15,MATCH($AG168,兵法相关参数!$C$3:$AL$3,0)),INDEX(兵法相关参数!$C$12:$AL$15,AM$15,MATCH($AG168,兵法相关参数!$C$3:$AL$3,0))),0)</f>
        <v>0</v>
      </c>
      <c r="AN168" s="146">
        <f>IFERROR(AE168*IF($E168="将领",INDEX(兵法相关参数!$C$4:$AL$7,AN$15,MATCH($AB168,兵法相关参数!$C$3:$AL$3,0)),INDEX(兵法相关参数!$C$12:$AL$15,AN$15,MATCH($AB168,兵法相关参数!$C$3:$AL$3,0))),0)+IFERROR(AJ168*IF($E168="将领",INDEX(兵法相关参数!$C$4:$AL$7,AN$15,MATCH($AG168,兵法相关参数!$C$3:$AL$3,0)),INDEX(兵法相关参数!$C$12:$AL$15,AN$15,MATCH($AG168,兵法相关参数!$C$3:$AL$3,0))),0)</f>
        <v>0</v>
      </c>
      <c r="AO168" s="146">
        <f>IFERROR(AF168*IF($E168="将领",INDEX(兵法相关参数!$C$4:$AL$7,AL$15,MATCH($AB168,兵法相关参数!$C$3:$AL$3,0)),INDEX(兵法相关参数!$C$12:$AL$15,AO$15,MATCH($AB168,兵法相关参数!$C$3:$AL$3,0))),0)+IFERROR(AK168*IF($E168="将领",INDEX(兵法相关参数!$C$4:$AL$7,AL$15,MATCH($AG168,兵法相关参数!$C$3:$AL$3,0)),INDEX(兵法相关参数!$C$12:$AL$15,AO$15,MATCH($AG168,兵法相关参数!$C$3:$AL$3,0))),0)</f>
        <v>0</v>
      </c>
      <c r="AP168" s="27"/>
      <c r="AQ168" s="151">
        <f t="shared" si="46"/>
        <v>30209</v>
      </c>
      <c r="AR168" s="161">
        <f>AR167</f>
        <v>0</v>
      </c>
      <c r="AS168" s="163" t="str">
        <f t="shared" si="41"/>
        <v>橙</v>
      </c>
      <c r="AT168" s="153">
        <f t="shared" si="42"/>
        <v>5</v>
      </c>
      <c r="AU168" s="39" t="str">
        <f>IF(IF(L168="","",AQ168&amp;AT168)=AU167,"",IF(MOD(COUNTIF($AQ$1:AQ168,AQ168),3)=1,"",IF(L168="","",AQ168&amp;AT168)))</f>
        <v>302095</v>
      </c>
      <c r="AV168" s="166">
        <f t="shared" si="47"/>
        <v>2</v>
      </c>
      <c r="AW168" s="166" t="e">
        <f t="shared" si="48"/>
        <v>#VALUE!</v>
      </c>
      <c r="AX168" s="15" t="str">
        <f>IF(MOD(COUNTIF($AQ$1:AQ168,AQ168),3)=1,"",IF(M168="","",AT168+1))</f>
        <v/>
      </c>
      <c r="AY168" s="15" t="str">
        <f t="shared" si="43"/>
        <v/>
      </c>
      <c r="AZ168" s="166" t="str">
        <f t="shared" si="49"/>
        <v/>
      </c>
      <c r="BA168" s="166" t="str">
        <f t="shared" si="50"/>
        <v/>
      </c>
      <c r="BB168" s="15" t="str">
        <f>IF(MOD(COUNTIF($AQ$1:AQ168,AQ168),3)=1,"",IF(N168="","",AX168+1))</f>
        <v/>
      </c>
      <c r="BC168" s="15" t="str">
        <f t="shared" si="44"/>
        <v/>
      </c>
      <c r="BD168" s="166" t="str">
        <f t="shared" si="51"/>
        <v/>
      </c>
      <c r="BE168" s="166" t="str">
        <f t="shared" si="52"/>
        <v/>
      </c>
      <c r="BF168" s="15"/>
      <c r="BG168" s="15"/>
      <c r="BH168" s="170" t="str">
        <f t="shared" si="45"/>
        <v>自身生命低于{0}%时，释放一道冲击波，对直线上的所有敌军造成自身攻击力{1}%的武力伤害，并且附带击退飞效果，被击退的敌人移动速度降低{2}%,持续{3}秒。</v>
      </c>
    </row>
    <row r="169" spans="1:60">
      <c r="A169" s="261"/>
      <c r="B169" s="260"/>
      <c r="C169" s="257"/>
      <c r="D169" s="257"/>
      <c r="E169" s="179"/>
      <c r="F169" s="179"/>
      <c r="G169" s="179"/>
      <c r="H169" s="179"/>
      <c r="I169" s="179"/>
      <c r="J169" s="257"/>
      <c r="K169" s="257"/>
      <c r="L169" s="182"/>
      <c r="M169" s="179"/>
      <c r="N169" s="179"/>
      <c r="O169" s="182"/>
      <c r="P169" s="179"/>
      <c r="Q169" s="179"/>
      <c r="R169" s="179"/>
      <c r="S169" s="179"/>
      <c r="T169" s="179"/>
      <c r="U169" s="179"/>
      <c r="V169" s="179"/>
      <c r="W169" s="179"/>
      <c r="X169" s="179"/>
      <c r="Y169" s="179"/>
      <c r="Z169" s="179"/>
      <c r="AA169" s="179"/>
      <c r="AB169" s="44"/>
      <c r="AC169" s="189"/>
      <c r="AD169" s="189"/>
      <c r="AE169" s="189"/>
      <c r="AF169" s="189"/>
      <c r="AG169" s="92"/>
      <c r="AH169" s="189"/>
      <c r="AI169" s="189"/>
      <c r="AJ169" s="189"/>
      <c r="AK169" s="189"/>
      <c r="AL169" s="146">
        <f>IFERROR(AC169*IF($E169="将领",INDEX(兵法相关参数!$C$4:$AL$7,AL$15,MATCH($AB169,兵法相关参数!$C$3:$AL$3,0)),INDEX(兵法相关参数!$C$12:$AL$15,AL$15,MATCH($AB169,兵法相关参数!$C$3:$AL$3,0))),0)+IFERROR(AH169*IF($E169="将领",INDEX(兵法相关参数!$C$4:$AL$7,AL$15,MATCH($AG169,兵法相关参数!$C$3:$AL$3,0)),INDEX(兵法相关参数!$C$12:$AL$15,AL$15,MATCH($AG169,兵法相关参数!$C$3:$AL$3,0))),0)</f>
        <v>0</v>
      </c>
      <c r="AM169" s="146">
        <f>IFERROR(AD169*IF($E169="将领",INDEX(兵法相关参数!$C$4:$AL$7,AM$15,MATCH($AB169,兵法相关参数!$C$3:$AL$3,0)),INDEX(兵法相关参数!$C$12:$AL$15,AM$15,MATCH($AB169,兵法相关参数!$C$3:$AL$3,0))),0)+IFERROR(AI169*IF($E169="将领",INDEX(兵法相关参数!$C$4:$AL$7,AM$15,MATCH($AG169,兵法相关参数!$C$3:$AL$3,0)),INDEX(兵法相关参数!$C$12:$AL$15,AM$15,MATCH($AG169,兵法相关参数!$C$3:$AL$3,0))),0)</f>
        <v>0</v>
      </c>
      <c r="AN169" s="146">
        <f>IFERROR(AE169*IF($E169="将领",INDEX(兵法相关参数!$C$4:$AL$7,AN$15,MATCH($AB169,兵法相关参数!$C$3:$AL$3,0)),INDEX(兵法相关参数!$C$12:$AL$15,AN$15,MATCH($AB169,兵法相关参数!$C$3:$AL$3,0))),0)+IFERROR(AJ169*IF($E169="将领",INDEX(兵法相关参数!$C$4:$AL$7,AN$15,MATCH($AG169,兵法相关参数!$C$3:$AL$3,0)),INDEX(兵法相关参数!$C$12:$AL$15,AN$15,MATCH($AG169,兵法相关参数!$C$3:$AL$3,0))),0)</f>
        <v>0</v>
      </c>
      <c r="AO169" s="146">
        <f>IFERROR(AF169*IF($E169="将领",INDEX(兵法相关参数!$C$4:$AL$7,AL$15,MATCH($AB169,兵法相关参数!$C$3:$AL$3,0)),INDEX(兵法相关参数!$C$12:$AL$15,AO$15,MATCH($AB169,兵法相关参数!$C$3:$AL$3,0))),0)+IFERROR(AK169*IF($E169="将领",INDEX(兵法相关参数!$C$4:$AL$7,AL$15,MATCH($AG169,兵法相关参数!$C$3:$AL$3,0)),INDEX(兵法相关参数!$C$12:$AL$15,AO$15,MATCH($AG169,兵法相关参数!$C$3:$AL$3,0))),0)</f>
        <v>0</v>
      </c>
      <c r="AP169" s="42"/>
      <c r="AQ169" s="152">
        <f t="shared" si="46"/>
        <v>30209</v>
      </c>
      <c r="AR169" s="162">
        <f>AR168</f>
        <v>0</v>
      </c>
      <c r="AS169" s="163" t="str">
        <f t="shared" si="41"/>
        <v>橙</v>
      </c>
      <c r="AT169" s="153">
        <f t="shared" si="42"/>
        <v>5</v>
      </c>
      <c r="AU169" s="39" t="str">
        <f>IF(IF(L169="","",AQ169&amp;AT169)=AU168,"",IF(MOD(COUNTIF($AQ$1:AQ169,AQ169),3)=1,"",IF(L169="","",AQ169&amp;AT169)))</f>
        <v/>
      </c>
      <c r="AV169" s="166" t="str">
        <f t="shared" si="47"/>
        <v/>
      </c>
      <c r="AW169" s="166" t="str">
        <f t="shared" si="48"/>
        <v/>
      </c>
      <c r="AX169" s="15" t="str">
        <f>IF(MOD(COUNTIF($AQ$1:AQ169,AQ169),3)=1,"",IF(M169="","",AT169+1))</f>
        <v/>
      </c>
      <c r="AY169" s="15" t="str">
        <f t="shared" si="43"/>
        <v/>
      </c>
      <c r="AZ169" s="166" t="str">
        <f t="shared" si="49"/>
        <v/>
      </c>
      <c r="BA169" s="166" t="str">
        <f t="shared" si="50"/>
        <v/>
      </c>
      <c r="BB169" s="15" t="str">
        <f>IF(MOD(COUNTIF($AQ$1:AQ169,AQ169),3)=1,"",IF(N169="","",AX169+1))</f>
        <v/>
      </c>
      <c r="BC169" s="15" t="str">
        <f t="shared" si="44"/>
        <v/>
      </c>
      <c r="BD169" s="166" t="str">
        <f t="shared" si="51"/>
        <v/>
      </c>
      <c r="BE169" s="166" t="str">
        <f t="shared" si="52"/>
        <v/>
      </c>
      <c r="BF169" s="15"/>
      <c r="BG169" s="15"/>
      <c r="BH169" s="170" t="str">
        <f t="shared" si="45"/>
        <v>自身生命低于{0}%时，释放一道冲击波，对直线上的所有敌军造成自身攻击力{1}%的武力伤害，并且附带击退飞效果，被击退的敌人移动速度降低{2}%,持续{3}秒。</v>
      </c>
    </row>
    <row r="170" spans="1:60">
      <c r="A170" s="261" t="s">
        <v>493</v>
      </c>
      <c r="B170" s="258" t="s">
        <v>780</v>
      </c>
      <c r="C170" s="255" t="s">
        <v>11</v>
      </c>
      <c r="D170" s="255" t="s">
        <v>55</v>
      </c>
      <c r="E170" s="11"/>
      <c r="F170" s="11"/>
      <c r="G170" s="11"/>
      <c r="H170" s="11"/>
      <c r="I170" s="11"/>
      <c r="J170" s="11" t="s">
        <v>402</v>
      </c>
      <c r="K170" s="11" t="s">
        <v>469</v>
      </c>
      <c r="L170" s="190" t="s">
        <v>62</v>
      </c>
      <c r="M170" s="11" t="s">
        <v>771</v>
      </c>
      <c r="N170" s="11"/>
      <c r="O170" s="183" t="s">
        <v>52</v>
      </c>
      <c r="P170" s="3" t="s">
        <v>57</v>
      </c>
      <c r="Q170" s="11" t="s">
        <v>60</v>
      </c>
      <c r="R170" s="11" t="s">
        <v>61</v>
      </c>
      <c r="S170" s="11" t="s">
        <v>494</v>
      </c>
      <c r="T170" s="184" t="s">
        <v>496</v>
      </c>
      <c r="U170" s="184" t="s">
        <v>582</v>
      </c>
      <c r="V170" s="184"/>
      <c r="W170" s="3" t="s">
        <v>223</v>
      </c>
      <c r="X170" s="3" t="s">
        <v>224</v>
      </c>
      <c r="Y170" s="3" t="s">
        <v>225</v>
      </c>
      <c r="Z170" s="3" t="s">
        <v>226</v>
      </c>
      <c r="AA170" s="1"/>
      <c r="AB170" s="15"/>
      <c r="AC170" s="187" t="s">
        <v>227</v>
      </c>
      <c r="AD170" s="187" t="s">
        <v>228</v>
      </c>
      <c r="AE170" s="187" t="s">
        <v>229</v>
      </c>
      <c r="AF170" s="187" t="s">
        <v>230</v>
      </c>
      <c r="AG170" s="96"/>
      <c r="AH170" s="187" t="s">
        <v>227</v>
      </c>
      <c r="AI170" s="187" t="s">
        <v>228</v>
      </c>
      <c r="AJ170" s="187" t="s">
        <v>229</v>
      </c>
      <c r="AK170" s="187" t="s">
        <v>230</v>
      </c>
      <c r="AL170" s="146">
        <f>IFERROR(AC170*IF($E170="将领",INDEX(兵法相关参数!$C$4:$AL$7,AL$15,MATCH($AB170,兵法相关参数!$C$3:$AL$3,0)),INDEX(兵法相关参数!$C$12:$AL$15,AL$15,MATCH($AB170,兵法相关参数!$C$3:$AL$3,0))),0)+IFERROR(AH170*IF($E170="将领",INDEX(兵法相关参数!$C$4:$AL$7,AL$15,MATCH($AG170,兵法相关参数!$C$3:$AL$3,0)),INDEX(兵法相关参数!$C$12:$AL$15,AL$15,MATCH($AG170,兵法相关参数!$C$3:$AL$3,0))),0)</f>
        <v>0</v>
      </c>
      <c r="AM170" s="146">
        <f>IFERROR(AD170*IF($E170="将领",INDEX(兵法相关参数!$C$4:$AL$7,AM$15,MATCH($AB170,兵法相关参数!$C$3:$AL$3,0)),INDEX(兵法相关参数!$C$12:$AL$15,AM$15,MATCH($AB170,兵法相关参数!$C$3:$AL$3,0))),0)+IFERROR(AI170*IF($E170="将领",INDEX(兵法相关参数!$C$4:$AL$7,AM$15,MATCH($AG170,兵法相关参数!$C$3:$AL$3,0)),INDEX(兵法相关参数!$C$12:$AL$15,AM$15,MATCH($AG170,兵法相关参数!$C$3:$AL$3,0))),0)</f>
        <v>0</v>
      </c>
      <c r="AN170" s="146">
        <f>IFERROR(AE170*IF($E170="将领",INDEX(兵法相关参数!$C$4:$AL$7,AN$15,MATCH($AB170,兵法相关参数!$C$3:$AL$3,0)),INDEX(兵法相关参数!$C$12:$AL$15,AN$15,MATCH($AB170,兵法相关参数!$C$3:$AL$3,0))),0)+IFERROR(AJ170*IF($E170="将领",INDEX(兵法相关参数!$C$4:$AL$7,AN$15,MATCH($AG170,兵法相关参数!$C$3:$AL$3,0)),INDEX(兵法相关参数!$C$12:$AL$15,AN$15,MATCH($AG170,兵法相关参数!$C$3:$AL$3,0))),0)</f>
        <v>0</v>
      </c>
      <c r="AO170" s="146">
        <f>IFERROR(AF170*IF($E170="将领",INDEX(兵法相关参数!$C$4:$AL$7,AL$15,MATCH($AB170,兵法相关参数!$C$3:$AL$3,0)),INDEX(兵法相关参数!$C$12:$AL$15,AO$15,MATCH($AB170,兵法相关参数!$C$3:$AL$3,0))),0)+IFERROR(AK170*IF($E170="将领",INDEX(兵法相关参数!$C$4:$AL$7,AL$15,MATCH($AG170,兵法相关参数!$C$3:$AL$3,0)),INDEX(兵法相关参数!$C$12:$AL$15,AO$15,MATCH($AG170,兵法相关参数!$C$3:$AL$3,0))),0)</f>
        <v>0</v>
      </c>
      <c r="AP170" s="27"/>
      <c r="AQ170" s="154">
        <v>30207</v>
      </c>
      <c r="AR170" s="160">
        <f>IF(D170="直接伤害",1,0)</f>
        <v>0</v>
      </c>
      <c r="AS170" s="163" t="str">
        <f t="shared" si="41"/>
        <v>紫</v>
      </c>
      <c r="AT170" s="153">
        <f t="shared" si="42"/>
        <v>1</v>
      </c>
      <c r="AU170" s="39" t="str">
        <f>IF(IF(L170="","",AQ170&amp;AT170)=AU169,"",IF(MOD(COUNTIF($AQ$1:AQ170,AQ170),3)=1,"",IF(L170="","",AQ170&amp;AT170)))</f>
        <v/>
      </c>
      <c r="AV170" s="166" t="str">
        <f t="shared" si="47"/>
        <v/>
      </c>
      <c r="AW170" s="166" t="str">
        <f t="shared" si="48"/>
        <v/>
      </c>
      <c r="AX170" s="15" t="str">
        <f>IF(MOD(COUNTIF($AQ$1:AQ170,AQ170),3)=1,"",IF(M170="","",AT170+1))</f>
        <v/>
      </c>
      <c r="AY170" s="15" t="str">
        <f t="shared" si="43"/>
        <v/>
      </c>
      <c r="AZ170" s="166" t="str">
        <f t="shared" si="49"/>
        <v/>
      </c>
      <c r="BA170" s="166" t="str">
        <f t="shared" si="50"/>
        <v/>
      </c>
      <c r="BB170" s="15" t="str">
        <f>IF(MOD(COUNTIF($AQ$1:AQ170,AQ170),3)=1,"",IF(N170="","",AX170+1))</f>
        <v/>
      </c>
      <c r="BC170" s="15" t="str">
        <f t="shared" si="44"/>
        <v/>
      </c>
      <c r="BD170" s="166" t="str">
        <f t="shared" si="51"/>
        <v/>
      </c>
      <c r="BE170" s="166" t="str">
        <f t="shared" si="52"/>
        <v/>
      </c>
      <c r="BF170" s="15"/>
      <c r="BG170" s="15"/>
      <c r="BH170" s="170" t="str">
        <f t="shared" si="45"/>
        <v>二十秒时，为我军血量最低的2个武将每3秒恢复自身攻击力{0}%的生命，持续{1}秒，受智力影响。</v>
      </c>
    </row>
    <row r="171" spans="1:60">
      <c r="A171" s="261"/>
      <c r="B171" s="259"/>
      <c r="C171" s="256"/>
      <c r="D171" s="256"/>
      <c r="E171" s="179" t="s">
        <v>22</v>
      </c>
      <c r="F171" s="141">
        <v>1</v>
      </c>
      <c r="G171" s="141">
        <v>1</v>
      </c>
      <c r="H171" s="141">
        <v>1</v>
      </c>
      <c r="I171" s="141">
        <v>1</v>
      </c>
      <c r="J171" s="255">
        <f>SUMPRODUCT(LARGE(AL171:AO171*F171:I171+AL172:AO172*F172:I172+AL174:AO174*F174:I174+AL175:AO175*F175:I175+AL177:AO177*F177:I177+AL178:AO178*F178:I178,1))</f>
        <v>3.5246229866769774</v>
      </c>
      <c r="K171" s="255">
        <f>INDEX($J$17:$J$200,MATCH(C170,$C$17:$C$200,0),1)</f>
        <v>3.6338311287091396</v>
      </c>
      <c r="L171" s="182">
        <v>0.32</v>
      </c>
      <c r="M171" s="179">
        <v>10</v>
      </c>
      <c r="N171" s="179"/>
      <c r="O171" s="182">
        <f>150%*125%*1.15</f>
        <v>2.15625</v>
      </c>
      <c r="P171" s="44" t="s">
        <v>847</v>
      </c>
      <c r="Q171" s="179">
        <v>1</v>
      </c>
      <c r="R171" s="179">
        <v>2</v>
      </c>
      <c r="S171" s="179">
        <v>20</v>
      </c>
      <c r="T171" s="179">
        <v>3</v>
      </c>
      <c r="U171" s="110">
        <f>INDEX(三维调整系数,8,5)</f>
        <v>1.1018939561889425</v>
      </c>
      <c r="V171" s="179"/>
      <c r="W171" s="23">
        <f>$L171*($R171)*$O171*$U171</f>
        <v>1.5206136595407407</v>
      </c>
      <c r="X171" s="23">
        <f>$L171*($R171)*$O171*$U171</f>
        <v>1.5206136595407407</v>
      </c>
      <c r="Y171" s="23">
        <f>$L171*($R171)*$O171*$U171</f>
        <v>1.5206136595407407</v>
      </c>
      <c r="Z171" s="23">
        <f>$L171*($R171)*$O171*$U171</f>
        <v>1.5206136595407407</v>
      </c>
      <c r="AA171" s="179"/>
      <c r="AB171" s="44" t="s">
        <v>102</v>
      </c>
      <c r="AC171" s="92">
        <f>辅助效用($P171,-1,AC$15,"生存转换",治疗系数,"随机将领目标",W171)</f>
        <v>1.1730636861113208E-3</v>
      </c>
      <c r="AD171" s="92">
        <f>辅助效用($P171,-1,AD$15,"生存转换",治疗系数,"随机将领目标",X171)</f>
        <v>1.1570802082038227E-3</v>
      </c>
      <c r="AE171" s="92">
        <f>辅助效用($P171,-1,AE$15,"生存转换",治疗系数,"随机将领目标",Y171)</f>
        <v>1.1063397749251857E-3</v>
      </c>
      <c r="AF171" s="92">
        <f>辅助效用($P171,-1,AF$15,"生存转换",治疗系数,"随机将领目标",Z171)</f>
        <v>1.1899664517696488E-3</v>
      </c>
      <c r="AG171" s="92" t="s">
        <v>51</v>
      </c>
      <c r="AH171" s="188">
        <f>IF($Q171=0,0,持续效用($P171,$Q171,AH$15,$E171))</f>
        <v>5.8731517366124891E-2</v>
      </c>
      <c r="AI171" s="188">
        <f>IF($Q171=0,0,持续效用($P171,$Q171,AI$15,$E171))</f>
        <v>7.3952041930214388E-2</v>
      </c>
      <c r="AJ171" s="188">
        <f>IF($Q171=0,0,持续效用($P171,$Q171,AJ$15,$E171))</f>
        <v>7.6690115976170231E-2</v>
      </c>
      <c r="AK171" s="188">
        <f>IF($Q171=0,0,持续效用($P171,$Q171,AK$15,$E171))</f>
        <v>7.868471572049672E-2</v>
      </c>
      <c r="AL171" s="146">
        <f>IFERROR(AC171*IF($E171="将领",INDEX(兵法相关参数!$C$4:$AL$7,AL$15,MATCH($AB171,兵法相关参数!$C$3:$AL$3,0)),INDEX(兵法相关参数!$C$12:$AL$15,AL$15,MATCH($AB171,兵法相关参数!$C$3:$AL$3,0))),0)+IFERROR(AH171*IF($E171="将领",INDEX(兵法相关参数!$C$4:$AL$7,AL$15,MATCH($AG171,兵法相关参数!$C$3:$AL$3,0)),INDEX(兵法相关参数!$C$12:$AL$15,AL$15,MATCH($AG171,兵法相关参数!$C$3:$AL$3,0))),0)</f>
        <v>3.3055373499431111</v>
      </c>
      <c r="AM171" s="146">
        <f>IFERROR(AD171*IF($E171="将领",INDEX(兵法相关参数!$C$4:$AL$7,AM$15,MATCH($AB171,兵法相关参数!$C$3:$AL$3,0)),INDEX(兵法相关参数!$C$12:$AL$15,AM$15,MATCH($AB171,兵法相关参数!$C$3:$AL$3,0))),0)+IFERROR(AI171*IF($E171="将领",INDEX(兵法相关参数!$C$4:$AL$7,AM$15,MATCH($AG171,兵法相关参数!$C$3:$AL$3,0)),INDEX(兵法相关参数!$C$12:$AL$15,AM$15,MATCH($AG171,兵法相关参数!$C$3:$AL$3,0))),0)</f>
        <v>3.5246229866769774</v>
      </c>
      <c r="AN171" s="146">
        <f>IFERROR(AE171*IF($E171="将领",INDEX(兵法相关参数!$C$4:$AL$7,AN$15,MATCH($AB171,兵法相关参数!$C$3:$AL$3,0)),INDEX(兵法相关参数!$C$12:$AL$15,AN$15,MATCH($AB171,兵法相关参数!$C$3:$AL$3,0))),0)+IFERROR(AJ171*IF($E171="将领",INDEX(兵法相关参数!$C$4:$AL$7,AN$15,MATCH($AG171,兵法相关参数!$C$3:$AL$3,0)),INDEX(兵法相关参数!$C$12:$AL$15,AN$15,MATCH($AG171,兵法相关参数!$C$3:$AL$3,0))),0)</f>
        <v>3.2423292087993869</v>
      </c>
      <c r="AO171" s="146">
        <f>IFERROR(AF171*IF($E171="将领",INDEX(兵法相关参数!$C$4:$AL$7,AL$15,MATCH($AB171,兵法相关参数!$C$3:$AL$3,0)),INDEX(兵法相关参数!$C$12:$AL$15,AO$15,MATCH($AB171,兵法相关参数!$C$3:$AL$3,0))),0)+IFERROR(AK171*IF($E171="将领",INDEX(兵法相关参数!$C$4:$AL$7,AL$15,MATCH($AG171,兵法相关参数!$C$3:$AL$3,0)),INDEX(兵法相关参数!$C$12:$AL$15,AO$15,MATCH($AG171,兵法相关参数!$C$3:$AL$3,0))),0)</f>
        <v>3.3340601626945339</v>
      </c>
      <c r="AP171" s="42"/>
      <c r="AQ171" s="151">
        <f>AQ170</f>
        <v>30207</v>
      </c>
      <c r="AR171" s="161">
        <f>AR170</f>
        <v>0</v>
      </c>
      <c r="AS171" s="163" t="str">
        <f t="shared" si="41"/>
        <v>紫</v>
      </c>
      <c r="AT171" s="153">
        <f t="shared" si="42"/>
        <v>1</v>
      </c>
      <c r="AU171" s="39" t="str">
        <f>IF(IF(L171="","",AQ171&amp;AT171)=AU170,"",IF(MOD(COUNTIF($AQ$1:AQ171,AQ171),3)=1,"",IF(L171="","",AQ171&amp;AT171)))</f>
        <v>302071</v>
      </c>
      <c r="AV171" s="166">
        <f t="shared" si="47"/>
        <v>0.06</v>
      </c>
      <c r="AW171" s="166">
        <f t="shared" si="48"/>
        <v>8.0000000000000002E-3</v>
      </c>
      <c r="AX171" s="15">
        <f>IF(MOD(COUNTIF($AQ$1:AQ171,AQ171),3)=1,"",IF(M171="","",AT171+1))</f>
        <v>2</v>
      </c>
      <c r="AY171" s="15" t="str">
        <f t="shared" si="43"/>
        <v>302072</v>
      </c>
      <c r="AZ171" s="166">
        <f t="shared" si="49"/>
        <v>10</v>
      </c>
      <c r="BA171" s="166">
        <f t="shared" si="50"/>
        <v>0</v>
      </c>
      <c r="BB171" s="15" t="str">
        <f>IF(MOD(COUNTIF($AQ$1:AQ171,AQ171),3)=1,"",IF(N171="","",AX171+1))</f>
        <v/>
      </c>
      <c r="BC171" s="15" t="str">
        <f t="shared" si="44"/>
        <v/>
      </c>
      <c r="BD171" s="166" t="str">
        <f t="shared" si="51"/>
        <v/>
      </c>
      <c r="BE171" s="166" t="str">
        <f t="shared" si="52"/>
        <v/>
      </c>
      <c r="BF171" s="15"/>
      <c r="BG171" s="15"/>
      <c r="BH171" s="170" t="str">
        <f t="shared" si="45"/>
        <v>二十秒时，为我军血量最低的2个武将每3秒恢复自身攻击力{0}%的生命，持续{1}秒，受智力影响。</v>
      </c>
    </row>
    <row r="172" spans="1:60">
      <c r="A172" s="261"/>
      <c r="B172" s="259"/>
      <c r="C172" s="256"/>
      <c r="D172" s="257"/>
      <c r="E172" s="179"/>
      <c r="F172" s="141"/>
      <c r="G172" s="141"/>
      <c r="H172" s="141"/>
      <c r="I172" s="141"/>
      <c r="J172" s="256"/>
      <c r="K172" s="256"/>
      <c r="L172" s="182"/>
      <c r="M172" s="179"/>
      <c r="N172" s="179"/>
      <c r="O172" s="182"/>
      <c r="P172" s="179"/>
      <c r="Q172" s="179"/>
      <c r="R172" s="179"/>
      <c r="S172" s="179"/>
      <c r="T172" s="179"/>
      <c r="U172" s="179"/>
      <c r="V172" s="179"/>
      <c r="W172" s="179"/>
      <c r="X172" s="179"/>
      <c r="Y172" s="179"/>
      <c r="Z172" s="179"/>
      <c r="AA172" s="179"/>
      <c r="AB172" s="44"/>
      <c r="AC172" s="189"/>
      <c r="AD172" s="189"/>
      <c r="AE172" s="189"/>
      <c r="AF172" s="189"/>
      <c r="AG172" s="92"/>
      <c r="AH172" s="189"/>
      <c r="AI172" s="189"/>
      <c r="AJ172" s="189"/>
      <c r="AK172" s="189"/>
      <c r="AL172" s="146">
        <f>IFERROR(AC172*IF($E172="将领",INDEX(兵法相关参数!$C$4:$AL$7,AL$15,MATCH($AB172,兵法相关参数!$C$3:$AL$3,0)),INDEX(兵法相关参数!$C$12:$AL$15,AL$15,MATCH($AB172,兵法相关参数!$C$3:$AL$3,0))),0)+IFERROR(AH172*IF($E172="将领",INDEX(兵法相关参数!$C$4:$AL$7,AL$15,MATCH($AG172,兵法相关参数!$C$3:$AL$3,0)),INDEX(兵法相关参数!$C$12:$AL$15,AL$15,MATCH($AG172,兵法相关参数!$C$3:$AL$3,0))),0)</f>
        <v>0</v>
      </c>
      <c r="AM172" s="146">
        <f>IFERROR(AD172*IF($E172="将领",INDEX(兵法相关参数!$C$4:$AL$7,AM$15,MATCH($AB172,兵法相关参数!$C$3:$AL$3,0)),INDEX(兵法相关参数!$C$12:$AL$15,AM$15,MATCH($AB172,兵法相关参数!$C$3:$AL$3,0))),0)+IFERROR(AI172*IF($E172="将领",INDEX(兵法相关参数!$C$4:$AL$7,AM$15,MATCH($AG172,兵法相关参数!$C$3:$AL$3,0)),INDEX(兵法相关参数!$C$12:$AL$15,AM$15,MATCH($AG172,兵法相关参数!$C$3:$AL$3,0))),0)</f>
        <v>0</v>
      </c>
      <c r="AN172" s="146">
        <f>IFERROR(AE172*IF($E172="将领",INDEX(兵法相关参数!$C$4:$AL$7,AN$15,MATCH($AB172,兵法相关参数!$C$3:$AL$3,0)),INDEX(兵法相关参数!$C$12:$AL$15,AN$15,MATCH($AB172,兵法相关参数!$C$3:$AL$3,0))),0)+IFERROR(AJ172*IF($E172="将领",INDEX(兵法相关参数!$C$4:$AL$7,AN$15,MATCH($AG172,兵法相关参数!$C$3:$AL$3,0)),INDEX(兵法相关参数!$C$12:$AL$15,AN$15,MATCH($AG172,兵法相关参数!$C$3:$AL$3,0))),0)</f>
        <v>0</v>
      </c>
      <c r="AO172" s="146">
        <f>IFERROR(AF172*IF($E172="将领",INDEX(兵法相关参数!$C$4:$AL$7,AL$15,MATCH($AB172,兵法相关参数!$C$3:$AL$3,0)),INDEX(兵法相关参数!$C$12:$AL$15,AO$15,MATCH($AB172,兵法相关参数!$C$3:$AL$3,0))),0)+IFERROR(AK172*IF($E172="将领",INDEX(兵法相关参数!$C$4:$AL$7,AL$15,MATCH($AG172,兵法相关参数!$C$3:$AL$3,0)),INDEX(兵法相关参数!$C$12:$AL$15,AO$15,MATCH($AG172,兵法相关参数!$C$3:$AL$3,0))),0)</f>
        <v>0</v>
      </c>
      <c r="AP172" s="27"/>
      <c r="AQ172" s="151">
        <f>AQ171</f>
        <v>30207</v>
      </c>
      <c r="AR172" s="162">
        <f>AR171</f>
        <v>0</v>
      </c>
      <c r="AS172" s="163" t="str">
        <f t="shared" si="41"/>
        <v>紫</v>
      </c>
      <c r="AT172" s="153">
        <f t="shared" si="42"/>
        <v>1</v>
      </c>
      <c r="AU172" s="39" t="str">
        <f>IF(IF(L172="","",AQ172&amp;AT172)=AU171,"",IF(MOD(COUNTIF($AQ$1:AQ172,AQ172),3)=1,"",IF(L172="","",AQ172&amp;AT172)))</f>
        <v/>
      </c>
      <c r="AV172" s="166" t="str">
        <f t="shared" si="47"/>
        <v/>
      </c>
      <c r="AW172" s="166" t="str">
        <f t="shared" si="48"/>
        <v/>
      </c>
      <c r="AX172" s="15" t="str">
        <f>IF(MOD(COUNTIF($AQ$1:AQ172,AQ172),3)=1,"",IF(M172="","",AT172+1))</f>
        <v/>
      </c>
      <c r="AY172" s="15" t="str">
        <f t="shared" si="43"/>
        <v/>
      </c>
      <c r="AZ172" s="166" t="str">
        <f t="shared" si="49"/>
        <v/>
      </c>
      <c r="BA172" s="166" t="str">
        <f t="shared" si="50"/>
        <v/>
      </c>
      <c r="BB172" s="15" t="str">
        <f>IF(MOD(COUNTIF($AQ$1:AQ172,AQ172),3)=1,"",IF(N172="","",AX172+1))</f>
        <v/>
      </c>
      <c r="BC172" s="15" t="str">
        <f t="shared" si="44"/>
        <v/>
      </c>
      <c r="BD172" s="166" t="str">
        <f t="shared" si="51"/>
        <v/>
      </c>
      <c r="BE172" s="166" t="str">
        <f t="shared" si="52"/>
        <v/>
      </c>
      <c r="BF172" s="15"/>
      <c r="BG172" s="15"/>
      <c r="BH172" s="170" t="str">
        <f t="shared" si="45"/>
        <v>二十秒时，为我军血量最低的2个武将每3秒恢复自身攻击力{0}%的生命，持续{1}秒，受智力影响。</v>
      </c>
    </row>
    <row r="173" spans="1:60">
      <c r="A173" s="261"/>
      <c r="B173" s="259"/>
      <c r="C173" s="256"/>
      <c r="D173" s="255"/>
      <c r="E173" s="179"/>
      <c r="F173" s="179"/>
      <c r="G173" s="179"/>
      <c r="H173" s="179"/>
      <c r="I173" s="179"/>
      <c r="J173" s="256"/>
      <c r="K173" s="256"/>
      <c r="L173" s="182"/>
      <c r="M173" s="179"/>
      <c r="N173" s="179"/>
      <c r="O173" s="182"/>
      <c r="P173" s="179"/>
      <c r="Q173" s="179"/>
      <c r="R173" s="179"/>
      <c r="S173" s="179"/>
      <c r="T173" s="179"/>
      <c r="U173" s="179"/>
      <c r="V173" s="179"/>
      <c r="W173" s="179"/>
      <c r="X173" s="179"/>
      <c r="Y173" s="179"/>
      <c r="Z173" s="179"/>
      <c r="AA173" s="179"/>
      <c r="AB173" s="44"/>
      <c r="AC173" s="189"/>
      <c r="AD173" s="189"/>
      <c r="AE173" s="189"/>
      <c r="AF173" s="189"/>
      <c r="AG173" s="92"/>
      <c r="AH173" s="189"/>
      <c r="AI173" s="189"/>
      <c r="AJ173" s="189"/>
      <c r="AK173" s="189"/>
      <c r="AL173" s="146">
        <f>IFERROR(AC173*IF($E173="将领",INDEX(兵法相关参数!$C$4:$AL$7,AL$15,MATCH($AB173,兵法相关参数!$C$3:$AL$3,0)),INDEX(兵法相关参数!$C$12:$AL$15,AL$15,MATCH($AB173,兵法相关参数!$C$3:$AL$3,0))),0)+IFERROR(AH173*IF($E173="将领",INDEX(兵法相关参数!$C$4:$AL$7,AL$15,MATCH($AG173,兵法相关参数!$C$3:$AL$3,0)),INDEX(兵法相关参数!$C$12:$AL$15,AL$15,MATCH($AG173,兵法相关参数!$C$3:$AL$3,0))),0)</f>
        <v>0</v>
      </c>
      <c r="AM173" s="146">
        <f>IFERROR(AD173*IF($E173="将领",INDEX(兵法相关参数!$C$4:$AL$7,AM$15,MATCH($AB173,兵法相关参数!$C$3:$AL$3,0)),INDEX(兵法相关参数!$C$12:$AL$15,AM$15,MATCH($AB173,兵法相关参数!$C$3:$AL$3,0))),0)+IFERROR(AI173*IF($E173="将领",INDEX(兵法相关参数!$C$4:$AL$7,AM$15,MATCH($AG173,兵法相关参数!$C$3:$AL$3,0)),INDEX(兵法相关参数!$C$12:$AL$15,AM$15,MATCH($AG173,兵法相关参数!$C$3:$AL$3,0))),0)</f>
        <v>0</v>
      </c>
      <c r="AN173" s="146">
        <f>IFERROR(AE173*IF($E173="将领",INDEX(兵法相关参数!$C$4:$AL$7,AN$15,MATCH($AB173,兵法相关参数!$C$3:$AL$3,0)),INDEX(兵法相关参数!$C$12:$AL$15,AN$15,MATCH($AB173,兵法相关参数!$C$3:$AL$3,0))),0)+IFERROR(AJ173*IF($E173="将领",INDEX(兵法相关参数!$C$4:$AL$7,AN$15,MATCH($AG173,兵法相关参数!$C$3:$AL$3,0)),INDEX(兵法相关参数!$C$12:$AL$15,AN$15,MATCH($AG173,兵法相关参数!$C$3:$AL$3,0))),0)</f>
        <v>0</v>
      </c>
      <c r="AO173" s="146">
        <f>IFERROR(AF173*IF($E173="将领",INDEX(兵法相关参数!$C$4:$AL$7,AL$15,MATCH($AB173,兵法相关参数!$C$3:$AL$3,0)),INDEX(兵法相关参数!$C$12:$AL$15,AO$15,MATCH($AB173,兵法相关参数!$C$3:$AL$3,0))),0)+IFERROR(AK173*IF($E173="将领",INDEX(兵法相关参数!$C$4:$AL$7,AL$15,MATCH($AG173,兵法相关参数!$C$3:$AL$3,0)),INDEX(兵法相关参数!$C$12:$AL$15,AO$15,MATCH($AG173,兵法相关参数!$C$3:$AL$3,0))),0)</f>
        <v>0</v>
      </c>
      <c r="AP173" s="42"/>
      <c r="AQ173" s="151">
        <f t="shared" ref="AQ173:AQ178" si="53">AQ172</f>
        <v>30207</v>
      </c>
      <c r="AR173" s="160">
        <f>IF(D173="直接伤害",1,0)</f>
        <v>0</v>
      </c>
      <c r="AS173" s="163" t="str">
        <f t="shared" si="41"/>
        <v>紫</v>
      </c>
      <c r="AT173" s="153">
        <f t="shared" si="42"/>
        <v>1</v>
      </c>
      <c r="AU173" s="39" t="str">
        <f>IF(IF(L173="","",AQ173&amp;AT173)=AU172,"",IF(MOD(COUNTIF($AQ$1:AQ173,AQ173),3)=1,"",IF(L173="","",AQ173&amp;AT173)))</f>
        <v/>
      </c>
      <c r="AV173" s="166" t="str">
        <f t="shared" si="47"/>
        <v/>
      </c>
      <c r="AW173" s="166" t="str">
        <f t="shared" si="48"/>
        <v/>
      </c>
      <c r="AX173" s="15" t="str">
        <f>IF(MOD(COUNTIF($AQ$1:AQ173,AQ173),3)=1,"",IF(M173="","",AT173+1))</f>
        <v/>
      </c>
      <c r="AY173" s="15" t="str">
        <f t="shared" si="43"/>
        <v/>
      </c>
      <c r="AZ173" s="166" t="str">
        <f t="shared" si="49"/>
        <v/>
      </c>
      <c r="BA173" s="166" t="str">
        <f t="shared" si="50"/>
        <v/>
      </c>
      <c r="BB173" s="15" t="str">
        <f>IF(MOD(COUNTIF($AQ$1:AQ173,AQ173),3)=1,"",IF(N173="","",AX173+1))</f>
        <v/>
      </c>
      <c r="BC173" s="15" t="str">
        <f t="shared" si="44"/>
        <v/>
      </c>
      <c r="BD173" s="166" t="str">
        <f t="shared" si="51"/>
        <v/>
      </c>
      <c r="BE173" s="166" t="str">
        <f t="shared" si="52"/>
        <v/>
      </c>
      <c r="BF173" s="15"/>
      <c r="BG173" s="15"/>
      <c r="BH173" s="170" t="str">
        <f t="shared" si="45"/>
        <v>二十秒时，为我军血量最低的2个武将每3秒恢复自身攻击力{0}%的生命，持续{1}秒，受智力影响。</v>
      </c>
    </row>
    <row r="174" spans="1:60">
      <c r="A174" s="261"/>
      <c r="B174" s="259"/>
      <c r="C174" s="256"/>
      <c r="D174" s="256"/>
      <c r="E174" s="179"/>
      <c r="F174" s="179"/>
      <c r="G174" s="179"/>
      <c r="H174" s="179"/>
      <c r="I174" s="179"/>
      <c r="J174" s="256"/>
      <c r="K174" s="256"/>
      <c r="L174" s="182"/>
      <c r="M174" s="179"/>
      <c r="N174" s="179"/>
      <c r="O174" s="182"/>
      <c r="P174" s="179"/>
      <c r="Q174" s="179"/>
      <c r="R174" s="179"/>
      <c r="S174" s="179"/>
      <c r="T174" s="179"/>
      <c r="U174" s="179"/>
      <c r="V174" s="179"/>
      <c r="W174" s="179"/>
      <c r="X174" s="179"/>
      <c r="Y174" s="179"/>
      <c r="Z174" s="179"/>
      <c r="AA174" s="179"/>
      <c r="AB174" s="44"/>
      <c r="AC174" s="189"/>
      <c r="AD174" s="189"/>
      <c r="AE174" s="189"/>
      <c r="AF174" s="189"/>
      <c r="AG174" s="92"/>
      <c r="AH174" s="189"/>
      <c r="AI174" s="189"/>
      <c r="AJ174" s="189"/>
      <c r="AK174" s="189"/>
      <c r="AL174" s="146">
        <f>IFERROR(AC174*IF($E174="将领",INDEX(兵法相关参数!$C$4:$AL$7,AL$15,MATCH($AB174,兵法相关参数!$C$3:$AL$3,0)),INDEX(兵法相关参数!$C$12:$AL$15,AL$15,MATCH($AB174,兵法相关参数!$C$3:$AL$3,0))),0)+IFERROR(AH174*IF($E174="将领",INDEX(兵法相关参数!$C$4:$AL$7,AL$15,MATCH($AG174,兵法相关参数!$C$3:$AL$3,0)),INDEX(兵法相关参数!$C$12:$AL$15,AL$15,MATCH($AG174,兵法相关参数!$C$3:$AL$3,0))),0)</f>
        <v>0</v>
      </c>
      <c r="AM174" s="146">
        <f>IFERROR(AD174*IF($E174="将领",INDEX(兵法相关参数!$C$4:$AL$7,AM$15,MATCH($AB174,兵法相关参数!$C$3:$AL$3,0)),INDEX(兵法相关参数!$C$12:$AL$15,AM$15,MATCH($AB174,兵法相关参数!$C$3:$AL$3,0))),0)+IFERROR(AI174*IF($E174="将领",INDEX(兵法相关参数!$C$4:$AL$7,AM$15,MATCH($AG174,兵法相关参数!$C$3:$AL$3,0)),INDEX(兵法相关参数!$C$12:$AL$15,AM$15,MATCH($AG174,兵法相关参数!$C$3:$AL$3,0))),0)</f>
        <v>0</v>
      </c>
      <c r="AN174" s="146">
        <f>IFERROR(AE174*IF($E174="将领",INDEX(兵法相关参数!$C$4:$AL$7,AN$15,MATCH($AB174,兵法相关参数!$C$3:$AL$3,0)),INDEX(兵法相关参数!$C$12:$AL$15,AN$15,MATCH($AB174,兵法相关参数!$C$3:$AL$3,0))),0)+IFERROR(AJ174*IF($E174="将领",INDEX(兵法相关参数!$C$4:$AL$7,AN$15,MATCH($AG174,兵法相关参数!$C$3:$AL$3,0)),INDEX(兵法相关参数!$C$12:$AL$15,AN$15,MATCH($AG174,兵法相关参数!$C$3:$AL$3,0))),0)</f>
        <v>0</v>
      </c>
      <c r="AO174" s="146">
        <f>IFERROR(AF174*IF($E174="将领",INDEX(兵法相关参数!$C$4:$AL$7,AL$15,MATCH($AB174,兵法相关参数!$C$3:$AL$3,0)),INDEX(兵法相关参数!$C$12:$AL$15,AO$15,MATCH($AB174,兵法相关参数!$C$3:$AL$3,0))),0)+IFERROR(AK174*IF($E174="将领",INDEX(兵法相关参数!$C$4:$AL$7,AL$15,MATCH($AG174,兵法相关参数!$C$3:$AL$3,0)),INDEX(兵法相关参数!$C$12:$AL$15,AO$15,MATCH($AG174,兵法相关参数!$C$3:$AL$3,0))),0)</f>
        <v>0</v>
      </c>
      <c r="AP174" s="27"/>
      <c r="AQ174" s="151">
        <f t="shared" si="53"/>
        <v>30207</v>
      </c>
      <c r="AR174" s="161">
        <f>AR173</f>
        <v>0</v>
      </c>
      <c r="AS174" s="163" t="str">
        <f t="shared" si="41"/>
        <v>紫</v>
      </c>
      <c r="AT174" s="153">
        <f t="shared" si="42"/>
        <v>1</v>
      </c>
      <c r="AU174" s="39" t="str">
        <f>IF(IF(L174="","",AQ174&amp;AT174)=AU173,"",IF(MOD(COUNTIF($AQ$1:AQ174,AQ174),3)=1,"",IF(L174="","",AQ174&amp;AT174)))</f>
        <v/>
      </c>
      <c r="AV174" s="166" t="str">
        <f t="shared" si="47"/>
        <v/>
      </c>
      <c r="AW174" s="166" t="str">
        <f t="shared" si="48"/>
        <v/>
      </c>
      <c r="AX174" s="15" t="str">
        <f>IF(MOD(COUNTIF($AQ$1:AQ174,AQ174),3)=1,"",IF(M174="","",AT174+1))</f>
        <v/>
      </c>
      <c r="AY174" s="15" t="str">
        <f t="shared" si="43"/>
        <v/>
      </c>
      <c r="AZ174" s="166" t="str">
        <f t="shared" si="49"/>
        <v/>
      </c>
      <c r="BA174" s="166" t="str">
        <f t="shared" si="50"/>
        <v/>
      </c>
      <c r="BB174" s="15" t="str">
        <f>IF(MOD(COUNTIF($AQ$1:AQ174,AQ174),3)=1,"",IF(N174="","",AX174+1))</f>
        <v/>
      </c>
      <c r="BC174" s="15" t="str">
        <f t="shared" si="44"/>
        <v/>
      </c>
      <c r="BD174" s="166" t="str">
        <f t="shared" si="51"/>
        <v/>
      </c>
      <c r="BE174" s="166" t="str">
        <f t="shared" si="52"/>
        <v/>
      </c>
      <c r="BF174" s="15"/>
      <c r="BG174" s="15"/>
      <c r="BH174" s="170" t="str">
        <f t="shared" si="45"/>
        <v>二十秒时，为我军血量最低的2个武将每3秒恢复自身攻击力{0}%的生命，持续{1}秒，受智力影响。</v>
      </c>
    </row>
    <row r="175" spans="1:60">
      <c r="A175" s="261"/>
      <c r="B175" s="259"/>
      <c r="C175" s="256"/>
      <c r="D175" s="257"/>
      <c r="E175" s="179"/>
      <c r="F175" s="179"/>
      <c r="G175" s="179"/>
      <c r="H175" s="179"/>
      <c r="I175" s="179"/>
      <c r="J175" s="256"/>
      <c r="K175" s="256"/>
      <c r="L175" s="182"/>
      <c r="M175" s="179"/>
      <c r="N175" s="179"/>
      <c r="O175" s="182"/>
      <c r="P175" s="179"/>
      <c r="Q175" s="179"/>
      <c r="R175" s="179"/>
      <c r="S175" s="179"/>
      <c r="T175" s="179"/>
      <c r="U175" s="179"/>
      <c r="V175" s="179"/>
      <c r="W175" s="179"/>
      <c r="X175" s="179"/>
      <c r="Y175" s="179"/>
      <c r="Z175" s="179"/>
      <c r="AA175" s="179"/>
      <c r="AB175" s="44"/>
      <c r="AC175" s="189"/>
      <c r="AD175" s="189"/>
      <c r="AE175" s="189"/>
      <c r="AF175" s="189"/>
      <c r="AG175" s="92"/>
      <c r="AH175" s="189"/>
      <c r="AI175" s="189"/>
      <c r="AJ175" s="189"/>
      <c r="AK175" s="189"/>
      <c r="AL175" s="146">
        <f>IFERROR(AC175*IF($E175="将领",INDEX(兵法相关参数!$C$4:$AL$7,AL$15,MATCH($AB175,兵法相关参数!$C$3:$AL$3,0)),INDEX(兵法相关参数!$C$12:$AL$15,AL$15,MATCH($AB175,兵法相关参数!$C$3:$AL$3,0))),0)+IFERROR(AH175*IF($E175="将领",INDEX(兵法相关参数!$C$4:$AL$7,AL$15,MATCH($AG175,兵法相关参数!$C$3:$AL$3,0)),INDEX(兵法相关参数!$C$12:$AL$15,AL$15,MATCH($AG175,兵法相关参数!$C$3:$AL$3,0))),0)</f>
        <v>0</v>
      </c>
      <c r="AM175" s="146">
        <f>IFERROR(AD175*IF($E175="将领",INDEX(兵法相关参数!$C$4:$AL$7,AM$15,MATCH($AB175,兵法相关参数!$C$3:$AL$3,0)),INDEX(兵法相关参数!$C$12:$AL$15,AM$15,MATCH($AB175,兵法相关参数!$C$3:$AL$3,0))),0)+IFERROR(AI175*IF($E175="将领",INDEX(兵法相关参数!$C$4:$AL$7,AM$15,MATCH($AG175,兵法相关参数!$C$3:$AL$3,0)),INDEX(兵法相关参数!$C$12:$AL$15,AM$15,MATCH($AG175,兵法相关参数!$C$3:$AL$3,0))),0)</f>
        <v>0</v>
      </c>
      <c r="AN175" s="146">
        <f>IFERROR(AE175*IF($E175="将领",INDEX(兵法相关参数!$C$4:$AL$7,AN$15,MATCH($AB175,兵法相关参数!$C$3:$AL$3,0)),INDEX(兵法相关参数!$C$12:$AL$15,AN$15,MATCH($AB175,兵法相关参数!$C$3:$AL$3,0))),0)+IFERROR(AJ175*IF($E175="将领",INDEX(兵法相关参数!$C$4:$AL$7,AN$15,MATCH($AG175,兵法相关参数!$C$3:$AL$3,0)),INDEX(兵法相关参数!$C$12:$AL$15,AN$15,MATCH($AG175,兵法相关参数!$C$3:$AL$3,0))),0)</f>
        <v>0</v>
      </c>
      <c r="AO175" s="146">
        <f>IFERROR(AF175*IF($E175="将领",INDEX(兵法相关参数!$C$4:$AL$7,AL$15,MATCH($AB175,兵法相关参数!$C$3:$AL$3,0)),INDEX(兵法相关参数!$C$12:$AL$15,AO$15,MATCH($AB175,兵法相关参数!$C$3:$AL$3,0))),0)+IFERROR(AK175*IF($E175="将领",INDEX(兵法相关参数!$C$4:$AL$7,AL$15,MATCH($AG175,兵法相关参数!$C$3:$AL$3,0)),INDEX(兵法相关参数!$C$12:$AL$15,AO$15,MATCH($AG175,兵法相关参数!$C$3:$AL$3,0))),0)</f>
        <v>0</v>
      </c>
      <c r="AP175" s="42"/>
      <c r="AQ175" s="151">
        <f t="shared" si="53"/>
        <v>30207</v>
      </c>
      <c r="AR175" s="162">
        <f>AR174</f>
        <v>0</v>
      </c>
      <c r="AS175" s="163" t="str">
        <f t="shared" si="41"/>
        <v>紫</v>
      </c>
      <c r="AT175" s="153">
        <f t="shared" si="42"/>
        <v>1</v>
      </c>
      <c r="AU175" s="39" t="str">
        <f>IF(IF(L175="","",AQ175&amp;AT175)=AU174,"",IF(MOD(COUNTIF($AQ$1:AQ175,AQ175),3)=1,"",IF(L175="","",AQ175&amp;AT175)))</f>
        <v/>
      </c>
      <c r="AV175" s="166" t="str">
        <f t="shared" si="47"/>
        <v/>
      </c>
      <c r="AW175" s="166" t="str">
        <f t="shared" si="48"/>
        <v/>
      </c>
      <c r="AX175" s="15" t="str">
        <f>IF(MOD(COUNTIF($AQ$1:AQ175,AQ175),3)=1,"",IF(M175="","",AT175+1))</f>
        <v/>
      </c>
      <c r="AY175" s="15" t="str">
        <f t="shared" si="43"/>
        <v/>
      </c>
      <c r="AZ175" s="166" t="str">
        <f t="shared" si="49"/>
        <v/>
      </c>
      <c r="BA175" s="166" t="str">
        <f t="shared" si="50"/>
        <v/>
      </c>
      <c r="BB175" s="15" t="str">
        <f>IF(MOD(COUNTIF($AQ$1:AQ175,AQ175),3)=1,"",IF(N175="","",AX175+1))</f>
        <v/>
      </c>
      <c r="BC175" s="15" t="str">
        <f t="shared" si="44"/>
        <v/>
      </c>
      <c r="BD175" s="166" t="str">
        <f t="shared" si="51"/>
        <v/>
      </c>
      <c r="BE175" s="166" t="str">
        <f t="shared" si="52"/>
        <v/>
      </c>
      <c r="BF175" s="15"/>
      <c r="BG175" s="15"/>
      <c r="BH175" s="170" t="str">
        <f t="shared" si="45"/>
        <v>二十秒时，为我军血量最低的2个武将每3秒恢复自身攻击力{0}%的生命，持续{1}秒，受智力影响。</v>
      </c>
    </row>
    <row r="176" spans="1:60">
      <c r="A176" s="261"/>
      <c r="B176" s="259"/>
      <c r="C176" s="256"/>
      <c r="D176" s="255"/>
      <c r="E176" s="179"/>
      <c r="F176" s="179"/>
      <c r="G176" s="179"/>
      <c r="H176" s="179"/>
      <c r="I176" s="179"/>
      <c r="J176" s="256"/>
      <c r="K176" s="256"/>
      <c r="L176" s="182"/>
      <c r="M176" s="179"/>
      <c r="N176" s="179"/>
      <c r="O176" s="182"/>
      <c r="P176" s="179"/>
      <c r="Q176" s="179"/>
      <c r="R176" s="179"/>
      <c r="S176" s="179"/>
      <c r="T176" s="179"/>
      <c r="U176" s="179"/>
      <c r="V176" s="179"/>
      <c r="W176" s="179"/>
      <c r="X176" s="179"/>
      <c r="Y176" s="179"/>
      <c r="Z176" s="179"/>
      <c r="AA176" s="179"/>
      <c r="AB176" s="44"/>
      <c r="AC176" s="189"/>
      <c r="AD176" s="189"/>
      <c r="AE176" s="189"/>
      <c r="AF176" s="189"/>
      <c r="AG176" s="92"/>
      <c r="AH176" s="189"/>
      <c r="AI176" s="189"/>
      <c r="AJ176" s="189"/>
      <c r="AK176" s="189"/>
      <c r="AL176" s="146">
        <f>IFERROR(AC176*IF($E176="将领",INDEX(兵法相关参数!$C$4:$AL$7,AL$15,MATCH($AB176,兵法相关参数!$C$3:$AL$3,0)),INDEX(兵法相关参数!$C$12:$AL$15,AL$15,MATCH($AB176,兵法相关参数!$C$3:$AL$3,0))),0)+IFERROR(AH176*IF($E176="将领",INDEX(兵法相关参数!$C$4:$AL$7,AL$15,MATCH($AG176,兵法相关参数!$C$3:$AL$3,0)),INDEX(兵法相关参数!$C$12:$AL$15,AL$15,MATCH($AG176,兵法相关参数!$C$3:$AL$3,0))),0)</f>
        <v>0</v>
      </c>
      <c r="AM176" s="146">
        <f>IFERROR(AD176*IF($E176="将领",INDEX(兵法相关参数!$C$4:$AL$7,AM$15,MATCH($AB176,兵法相关参数!$C$3:$AL$3,0)),INDEX(兵法相关参数!$C$12:$AL$15,AM$15,MATCH($AB176,兵法相关参数!$C$3:$AL$3,0))),0)+IFERROR(AI176*IF($E176="将领",INDEX(兵法相关参数!$C$4:$AL$7,AM$15,MATCH($AG176,兵法相关参数!$C$3:$AL$3,0)),INDEX(兵法相关参数!$C$12:$AL$15,AM$15,MATCH($AG176,兵法相关参数!$C$3:$AL$3,0))),0)</f>
        <v>0</v>
      </c>
      <c r="AN176" s="146">
        <f>IFERROR(AE176*IF($E176="将领",INDEX(兵法相关参数!$C$4:$AL$7,AN$15,MATCH($AB176,兵法相关参数!$C$3:$AL$3,0)),INDEX(兵法相关参数!$C$12:$AL$15,AN$15,MATCH($AB176,兵法相关参数!$C$3:$AL$3,0))),0)+IFERROR(AJ176*IF($E176="将领",INDEX(兵法相关参数!$C$4:$AL$7,AN$15,MATCH($AG176,兵法相关参数!$C$3:$AL$3,0)),INDEX(兵法相关参数!$C$12:$AL$15,AN$15,MATCH($AG176,兵法相关参数!$C$3:$AL$3,0))),0)</f>
        <v>0</v>
      </c>
      <c r="AO176" s="146">
        <f>IFERROR(AF176*IF($E176="将领",INDEX(兵法相关参数!$C$4:$AL$7,AL$15,MATCH($AB176,兵法相关参数!$C$3:$AL$3,0)),INDEX(兵法相关参数!$C$12:$AL$15,AO$15,MATCH($AB176,兵法相关参数!$C$3:$AL$3,0))),0)+IFERROR(AK176*IF($E176="将领",INDEX(兵法相关参数!$C$4:$AL$7,AL$15,MATCH($AG176,兵法相关参数!$C$3:$AL$3,0)),INDEX(兵法相关参数!$C$12:$AL$15,AO$15,MATCH($AG176,兵法相关参数!$C$3:$AL$3,0))),0)</f>
        <v>0</v>
      </c>
      <c r="AP176" s="27"/>
      <c r="AQ176" s="151">
        <f t="shared" si="53"/>
        <v>30207</v>
      </c>
      <c r="AR176" s="160">
        <f>IF(D176="直接伤害",1,0)</f>
        <v>0</v>
      </c>
      <c r="AS176" s="163" t="str">
        <f t="shared" si="41"/>
        <v>紫</v>
      </c>
      <c r="AT176" s="153">
        <f t="shared" si="42"/>
        <v>1</v>
      </c>
      <c r="AU176" s="39" t="str">
        <f>IF(IF(L176="","",AQ176&amp;AT176)=AU175,"",IF(MOD(COUNTIF($AQ$1:AQ176,AQ176),3)=1,"",IF(L176="","",AQ176&amp;AT176)))</f>
        <v/>
      </c>
      <c r="AV176" s="166" t="str">
        <f t="shared" si="47"/>
        <v/>
      </c>
      <c r="AW176" s="166" t="str">
        <f t="shared" si="48"/>
        <v/>
      </c>
      <c r="AX176" s="15" t="str">
        <f>IF(MOD(COUNTIF($AQ$1:AQ176,AQ176),3)=1,"",IF(M176="","",AT176+1))</f>
        <v/>
      </c>
      <c r="AY176" s="15" t="str">
        <f t="shared" si="43"/>
        <v/>
      </c>
      <c r="AZ176" s="166" t="str">
        <f t="shared" si="49"/>
        <v/>
      </c>
      <c r="BA176" s="166" t="str">
        <f t="shared" si="50"/>
        <v/>
      </c>
      <c r="BB176" s="15" t="str">
        <f>IF(MOD(COUNTIF($AQ$1:AQ176,AQ176),3)=1,"",IF(N176="","",AX176+1))</f>
        <v/>
      </c>
      <c r="BC176" s="15" t="str">
        <f t="shared" si="44"/>
        <v/>
      </c>
      <c r="BD176" s="166" t="str">
        <f t="shared" si="51"/>
        <v/>
      </c>
      <c r="BE176" s="166" t="str">
        <f t="shared" si="52"/>
        <v/>
      </c>
      <c r="BF176" s="15"/>
      <c r="BG176" s="15"/>
      <c r="BH176" s="170" t="str">
        <f t="shared" si="45"/>
        <v>二十秒时，为我军血量最低的2个武将每3秒恢复自身攻击力{0}%的生命，持续{1}秒，受智力影响。</v>
      </c>
    </row>
    <row r="177" spans="1:60">
      <c r="A177" s="261"/>
      <c r="B177" s="259"/>
      <c r="C177" s="256"/>
      <c r="D177" s="256"/>
      <c r="E177" s="179"/>
      <c r="F177" s="179"/>
      <c r="G177" s="179"/>
      <c r="H177" s="179"/>
      <c r="I177" s="179"/>
      <c r="J177" s="256"/>
      <c r="K177" s="256"/>
      <c r="L177" s="182"/>
      <c r="M177" s="179"/>
      <c r="N177" s="179"/>
      <c r="O177" s="182"/>
      <c r="P177" s="179"/>
      <c r="Q177" s="179"/>
      <c r="R177" s="179"/>
      <c r="S177" s="179"/>
      <c r="T177" s="179"/>
      <c r="U177" s="179"/>
      <c r="V177" s="179"/>
      <c r="W177" s="179"/>
      <c r="X177" s="179"/>
      <c r="Y177" s="179"/>
      <c r="Z177" s="179"/>
      <c r="AA177" s="179"/>
      <c r="AB177" s="44"/>
      <c r="AC177" s="189"/>
      <c r="AD177" s="189"/>
      <c r="AE177" s="189"/>
      <c r="AF177" s="189"/>
      <c r="AG177" s="92"/>
      <c r="AH177" s="189"/>
      <c r="AI177" s="189"/>
      <c r="AJ177" s="189"/>
      <c r="AK177" s="189"/>
      <c r="AL177" s="146">
        <f>IFERROR(AC177*IF($E177="将领",INDEX(兵法相关参数!$C$4:$AL$7,AL$15,MATCH($AB177,兵法相关参数!$C$3:$AL$3,0)),INDEX(兵法相关参数!$C$12:$AL$15,AL$15,MATCH($AB177,兵法相关参数!$C$3:$AL$3,0))),0)+IFERROR(AH177*IF($E177="将领",INDEX(兵法相关参数!$C$4:$AL$7,AL$15,MATCH($AG177,兵法相关参数!$C$3:$AL$3,0)),INDEX(兵法相关参数!$C$12:$AL$15,AL$15,MATCH($AG177,兵法相关参数!$C$3:$AL$3,0))),0)</f>
        <v>0</v>
      </c>
      <c r="AM177" s="146">
        <f>IFERROR(AD177*IF($E177="将领",INDEX(兵法相关参数!$C$4:$AL$7,AM$15,MATCH($AB177,兵法相关参数!$C$3:$AL$3,0)),INDEX(兵法相关参数!$C$12:$AL$15,AM$15,MATCH($AB177,兵法相关参数!$C$3:$AL$3,0))),0)+IFERROR(AI177*IF($E177="将领",INDEX(兵法相关参数!$C$4:$AL$7,AM$15,MATCH($AG177,兵法相关参数!$C$3:$AL$3,0)),INDEX(兵法相关参数!$C$12:$AL$15,AM$15,MATCH($AG177,兵法相关参数!$C$3:$AL$3,0))),0)</f>
        <v>0</v>
      </c>
      <c r="AN177" s="146">
        <f>IFERROR(AE177*IF($E177="将领",INDEX(兵法相关参数!$C$4:$AL$7,AN$15,MATCH($AB177,兵法相关参数!$C$3:$AL$3,0)),INDEX(兵法相关参数!$C$12:$AL$15,AN$15,MATCH($AB177,兵法相关参数!$C$3:$AL$3,0))),0)+IFERROR(AJ177*IF($E177="将领",INDEX(兵法相关参数!$C$4:$AL$7,AN$15,MATCH($AG177,兵法相关参数!$C$3:$AL$3,0)),INDEX(兵法相关参数!$C$12:$AL$15,AN$15,MATCH($AG177,兵法相关参数!$C$3:$AL$3,0))),0)</f>
        <v>0</v>
      </c>
      <c r="AO177" s="146">
        <f>IFERROR(AF177*IF($E177="将领",INDEX(兵法相关参数!$C$4:$AL$7,AL$15,MATCH($AB177,兵法相关参数!$C$3:$AL$3,0)),INDEX(兵法相关参数!$C$12:$AL$15,AO$15,MATCH($AB177,兵法相关参数!$C$3:$AL$3,0))),0)+IFERROR(AK177*IF($E177="将领",INDEX(兵法相关参数!$C$4:$AL$7,AL$15,MATCH($AG177,兵法相关参数!$C$3:$AL$3,0)),INDEX(兵法相关参数!$C$12:$AL$15,AO$15,MATCH($AG177,兵法相关参数!$C$3:$AL$3,0))),0)</f>
        <v>0</v>
      </c>
      <c r="AP177" s="42"/>
      <c r="AQ177" s="151">
        <f t="shared" si="53"/>
        <v>30207</v>
      </c>
      <c r="AR177" s="161">
        <f>AR176</f>
        <v>0</v>
      </c>
      <c r="AS177" s="163" t="str">
        <f t="shared" si="41"/>
        <v>紫</v>
      </c>
      <c r="AT177" s="153">
        <f t="shared" si="42"/>
        <v>1</v>
      </c>
      <c r="AU177" s="39" t="str">
        <f>IF(IF(L177="","",AQ177&amp;AT177)=AU176,"",IF(MOD(COUNTIF($AQ$1:AQ177,AQ177),3)=1,"",IF(L177="","",AQ177&amp;AT177)))</f>
        <v/>
      </c>
      <c r="AV177" s="166" t="str">
        <f t="shared" si="47"/>
        <v/>
      </c>
      <c r="AW177" s="166" t="str">
        <f t="shared" si="48"/>
        <v/>
      </c>
      <c r="AX177" s="15" t="str">
        <f>IF(MOD(COUNTIF($AQ$1:AQ177,AQ177),3)=1,"",IF(M177="","",AT177+1))</f>
        <v/>
      </c>
      <c r="AY177" s="15" t="str">
        <f t="shared" si="43"/>
        <v/>
      </c>
      <c r="AZ177" s="166" t="str">
        <f t="shared" si="49"/>
        <v/>
      </c>
      <c r="BA177" s="166" t="str">
        <f t="shared" si="50"/>
        <v/>
      </c>
      <c r="BB177" s="15" t="str">
        <f>IF(MOD(COUNTIF($AQ$1:AQ177,AQ177),3)=1,"",IF(N177="","",AX177+1))</f>
        <v/>
      </c>
      <c r="BC177" s="15" t="str">
        <f t="shared" si="44"/>
        <v/>
      </c>
      <c r="BD177" s="166" t="str">
        <f t="shared" si="51"/>
        <v/>
      </c>
      <c r="BE177" s="166" t="str">
        <f t="shared" si="52"/>
        <v/>
      </c>
      <c r="BF177" s="15"/>
      <c r="BG177" s="15"/>
      <c r="BH177" s="170" t="str">
        <f t="shared" si="45"/>
        <v>二十秒时，为我军血量最低的2个武将每3秒恢复自身攻击力{0}%的生命，持续{1}秒，受智力影响。</v>
      </c>
    </row>
    <row r="178" spans="1:60">
      <c r="A178" s="261"/>
      <c r="B178" s="260"/>
      <c r="C178" s="257"/>
      <c r="D178" s="257"/>
      <c r="E178" s="179"/>
      <c r="F178" s="179"/>
      <c r="G178" s="179"/>
      <c r="H178" s="179"/>
      <c r="I178" s="179"/>
      <c r="J178" s="257"/>
      <c r="K178" s="257"/>
      <c r="L178" s="182"/>
      <c r="M178" s="179"/>
      <c r="N178" s="179"/>
      <c r="O178" s="182"/>
      <c r="P178" s="179"/>
      <c r="Q178" s="179"/>
      <c r="R178" s="179"/>
      <c r="S178" s="179"/>
      <c r="T178" s="179"/>
      <c r="U178" s="179"/>
      <c r="V178" s="179"/>
      <c r="W178" s="179"/>
      <c r="X178" s="179"/>
      <c r="Y178" s="179"/>
      <c r="Z178" s="179"/>
      <c r="AA178" s="179"/>
      <c r="AB178" s="44"/>
      <c r="AC178" s="189"/>
      <c r="AD178" s="189"/>
      <c r="AE178" s="189"/>
      <c r="AF178" s="189"/>
      <c r="AG178" s="92"/>
      <c r="AH178" s="189"/>
      <c r="AI178" s="189"/>
      <c r="AJ178" s="189"/>
      <c r="AK178" s="189"/>
      <c r="AL178" s="146">
        <f>IFERROR(AC178*IF($E178="将领",INDEX(兵法相关参数!$C$4:$AL$7,AL$15,MATCH($AB178,兵法相关参数!$C$3:$AL$3,0)),INDEX(兵法相关参数!$C$12:$AL$15,AL$15,MATCH($AB178,兵法相关参数!$C$3:$AL$3,0))),0)+IFERROR(AH178*IF($E178="将领",INDEX(兵法相关参数!$C$4:$AL$7,AL$15,MATCH($AG178,兵法相关参数!$C$3:$AL$3,0)),INDEX(兵法相关参数!$C$12:$AL$15,AL$15,MATCH($AG178,兵法相关参数!$C$3:$AL$3,0))),0)</f>
        <v>0</v>
      </c>
      <c r="AM178" s="146">
        <f>IFERROR(AD178*IF($E178="将领",INDEX(兵法相关参数!$C$4:$AL$7,AM$15,MATCH($AB178,兵法相关参数!$C$3:$AL$3,0)),INDEX(兵法相关参数!$C$12:$AL$15,AM$15,MATCH($AB178,兵法相关参数!$C$3:$AL$3,0))),0)+IFERROR(AI178*IF($E178="将领",INDEX(兵法相关参数!$C$4:$AL$7,AM$15,MATCH($AG178,兵法相关参数!$C$3:$AL$3,0)),INDEX(兵法相关参数!$C$12:$AL$15,AM$15,MATCH($AG178,兵法相关参数!$C$3:$AL$3,0))),0)</f>
        <v>0</v>
      </c>
      <c r="AN178" s="146">
        <f>IFERROR(AE178*IF($E178="将领",INDEX(兵法相关参数!$C$4:$AL$7,AN$15,MATCH($AB178,兵法相关参数!$C$3:$AL$3,0)),INDEX(兵法相关参数!$C$12:$AL$15,AN$15,MATCH($AB178,兵法相关参数!$C$3:$AL$3,0))),0)+IFERROR(AJ178*IF($E178="将领",INDEX(兵法相关参数!$C$4:$AL$7,AN$15,MATCH($AG178,兵法相关参数!$C$3:$AL$3,0)),INDEX(兵法相关参数!$C$12:$AL$15,AN$15,MATCH($AG178,兵法相关参数!$C$3:$AL$3,0))),0)</f>
        <v>0</v>
      </c>
      <c r="AO178" s="146">
        <f>IFERROR(AF178*IF($E178="将领",INDEX(兵法相关参数!$C$4:$AL$7,AL$15,MATCH($AB178,兵法相关参数!$C$3:$AL$3,0)),INDEX(兵法相关参数!$C$12:$AL$15,AO$15,MATCH($AB178,兵法相关参数!$C$3:$AL$3,0))),0)+IFERROR(AK178*IF($E178="将领",INDEX(兵法相关参数!$C$4:$AL$7,AL$15,MATCH($AG178,兵法相关参数!$C$3:$AL$3,0)),INDEX(兵法相关参数!$C$12:$AL$15,AO$15,MATCH($AG178,兵法相关参数!$C$3:$AL$3,0))),0)</f>
        <v>0</v>
      </c>
      <c r="AP178" s="27"/>
      <c r="AQ178" s="152">
        <f t="shared" si="53"/>
        <v>30207</v>
      </c>
      <c r="AR178" s="162">
        <f>AR177</f>
        <v>0</v>
      </c>
      <c r="AS178" s="15" t="str">
        <f t="shared" si="41"/>
        <v>紫</v>
      </c>
      <c r="AT178" s="153">
        <f t="shared" si="42"/>
        <v>1</v>
      </c>
      <c r="AU178" s="39" t="str">
        <f>IF(IF(L178="","",AQ178&amp;AT178)=AU177,"",IF(MOD(COUNTIF($AQ$1:AQ178,AQ178),3)=1,"",IF(L178="","",AQ178&amp;AT178)))</f>
        <v/>
      </c>
      <c r="AV178" s="166" t="str">
        <f t="shared" si="47"/>
        <v/>
      </c>
      <c r="AW178" s="166" t="str">
        <f t="shared" si="48"/>
        <v/>
      </c>
      <c r="AX178" s="15" t="str">
        <f>IF(MOD(COUNTIF($AQ$1:AQ178,AQ178),3)=1,"",IF(M178="","",AT178+1))</f>
        <v/>
      </c>
      <c r="AY178" s="15" t="str">
        <f t="shared" si="43"/>
        <v/>
      </c>
      <c r="AZ178" s="166" t="str">
        <f t="shared" si="49"/>
        <v/>
      </c>
      <c r="BA178" s="166" t="str">
        <f t="shared" si="50"/>
        <v/>
      </c>
      <c r="BB178" s="15" t="str">
        <f>IF(MOD(COUNTIF($AQ$1:AQ178,AQ178),3)=1,"",IF(N178="","",AX178+1))</f>
        <v/>
      </c>
      <c r="BC178" s="15" t="str">
        <f t="shared" si="44"/>
        <v/>
      </c>
      <c r="BD178" s="166" t="str">
        <f t="shared" si="51"/>
        <v/>
      </c>
      <c r="BE178" s="166" t="str">
        <f t="shared" si="52"/>
        <v/>
      </c>
      <c r="BF178" s="15"/>
      <c r="BG178" s="15"/>
      <c r="BH178" s="170" t="str">
        <f t="shared" si="45"/>
        <v>二十秒时，为我军血量最低的2个武将每3秒恢复自身攻击力{0}%的生命，持续{1}秒，受智力影响。</v>
      </c>
    </row>
    <row r="179" spans="1:60">
      <c r="A179" s="261" t="s">
        <v>697</v>
      </c>
      <c r="B179" s="258" t="s">
        <v>846</v>
      </c>
      <c r="C179" s="255" t="s">
        <v>696</v>
      </c>
      <c r="D179" s="255" t="s">
        <v>702</v>
      </c>
      <c r="E179" s="11"/>
      <c r="F179" s="11"/>
      <c r="G179" s="11"/>
      <c r="H179" s="11"/>
      <c r="I179" s="11"/>
      <c r="J179" s="11" t="s">
        <v>402</v>
      </c>
      <c r="K179" s="11" t="s">
        <v>469</v>
      </c>
      <c r="L179" s="190" t="s">
        <v>62</v>
      </c>
      <c r="M179" s="11"/>
      <c r="N179" s="11"/>
      <c r="O179" s="183" t="s">
        <v>52</v>
      </c>
      <c r="P179" s="3" t="s">
        <v>57</v>
      </c>
      <c r="Q179" s="11" t="s">
        <v>60</v>
      </c>
      <c r="R179" s="11" t="s">
        <v>61</v>
      </c>
      <c r="S179" s="11"/>
      <c r="T179" s="184"/>
      <c r="U179" s="184"/>
      <c r="V179" s="184"/>
      <c r="W179" s="3" t="s">
        <v>223</v>
      </c>
      <c r="X179" s="3" t="s">
        <v>224</v>
      </c>
      <c r="Y179" s="3" t="s">
        <v>225</v>
      </c>
      <c r="Z179" s="3" t="s">
        <v>226</v>
      </c>
      <c r="AA179" s="1"/>
      <c r="AB179" s="15"/>
      <c r="AC179" s="187" t="s">
        <v>227</v>
      </c>
      <c r="AD179" s="187" t="s">
        <v>228</v>
      </c>
      <c r="AE179" s="187" t="s">
        <v>229</v>
      </c>
      <c r="AF179" s="187" t="s">
        <v>230</v>
      </c>
      <c r="AG179" s="96"/>
      <c r="AH179" s="187" t="s">
        <v>227</v>
      </c>
      <c r="AI179" s="187" t="s">
        <v>228</v>
      </c>
      <c r="AJ179" s="187" t="s">
        <v>229</v>
      </c>
      <c r="AK179" s="187" t="s">
        <v>230</v>
      </c>
      <c r="AL179" s="146">
        <f>IFERROR(AC179*IF($E179="将领",INDEX(兵法相关参数!$C$4:$AL$7,AL$15,MATCH($AB179,兵法相关参数!$C$3:$AL$3,0)),INDEX(兵法相关参数!$C$12:$AL$15,AL$15,MATCH($AB179,兵法相关参数!$C$3:$AL$3,0))),0)+IFERROR(AH179*IF($E179="将领",INDEX(兵法相关参数!$C$4:$AL$7,AL$15,MATCH($AG179,兵法相关参数!$C$3:$AL$3,0)),INDEX(兵法相关参数!$C$12:$AL$15,AL$15,MATCH($AG179,兵法相关参数!$C$3:$AL$3,0))),0)</f>
        <v>0</v>
      </c>
      <c r="AM179" s="146">
        <f>IFERROR(AD179*IF($E179="将领",INDEX(兵法相关参数!$C$4:$AL$7,AM$15,MATCH($AB179,兵法相关参数!$C$3:$AL$3,0)),INDEX(兵法相关参数!$C$12:$AL$15,AM$15,MATCH($AB179,兵法相关参数!$C$3:$AL$3,0))),0)+IFERROR(AI179*IF($E179="将领",INDEX(兵法相关参数!$C$4:$AL$7,AM$15,MATCH($AG179,兵法相关参数!$C$3:$AL$3,0)),INDEX(兵法相关参数!$C$12:$AL$15,AM$15,MATCH($AG179,兵法相关参数!$C$3:$AL$3,0))),0)</f>
        <v>0</v>
      </c>
      <c r="AN179" s="146">
        <f>IFERROR(AE179*IF($E179="将领",INDEX(兵法相关参数!$C$4:$AL$7,AN$15,MATCH($AB179,兵法相关参数!$C$3:$AL$3,0)),INDEX(兵法相关参数!$C$12:$AL$15,AN$15,MATCH($AB179,兵法相关参数!$C$3:$AL$3,0))),0)+IFERROR(AJ179*IF($E179="将领",INDEX(兵法相关参数!$C$4:$AL$7,AN$15,MATCH($AG179,兵法相关参数!$C$3:$AL$3,0)),INDEX(兵法相关参数!$C$12:$AL$15,AN$15,MATCH($AG179,兵法相关参数!$C$3:$AL$3,0))),0)</f>
        <v>0</v>
      </c>
      <c r="AO179" s="146">
        <f>IFERROR(AF179*IF($E179="将领",INDEX(兵法相关参数!$C$4:$AL$7,AL$15,MATCH($AB179,兵法相关参数!$C$3:$AL$3,0)),INDEX(兵法相关参数!$C$12:$AL$15,AO$15,MATCH($AB179,兵法相关参数!$C$3:$AL$3,0))),0)+IFERROR(AK179*IF($E179="将领",INDEX(兵法相关参数!$C$4:$AL$7,AL$15,MATCH($AG179,兵法相关参数!$C$3:$AL$3,0)),INDEX(兵法相关参数!$C$12:$AL$15,AO$15,MATCH($AG179,兵法相关参数!$C$3:$AL$3,0))),0)</f>
        <v>0</v>
      </c>
      <c r="AP179" s="27"/>
      <c r="AQ179" s="154">
        <v>30111</v>
      </c>
      <c r="AR179" s="160">
        <f>IF(D179="直接伤害",1,0)</f>
        <v>0</v>
      </c>
      <c r="AS179" s="163" t="str">
        <f t="shared" si="41"/>
        <v>紫</v>
      </c>
      <c r="AT179" s="153">
        <f t="shared" si="42"/>
        <v>1</v>
      </c>
      <c r="AU179" s="39" t="str">
        <f>IF(IF(L179="","",AQ179&amp;AT179)=AU178,"",IF(MOD(COUNTIF($AQ$1:AQ179,AQ179),3)=1,"",IF(L179="","",AQ179&amp;AT179)))</f>
        <v/>
      </c>
      <c r="AV179" s="166" t="str">
        <f t="shared" si="47"/>
        <v/>
      </c>
      <c r="AW179" s="166" t="str">
        <f t="shared" si="48"/>
        <v/>
      </c>
      <c r="AX179" s="15" t="str">
        <f>IF(MOD(COUNTIF($AQ$1:AQ179,AQ179),3)=1,"",IF(M179="","",AT179+1))</f>
        <v/>
      </c>
      <c r="AY179" s="15" t="str">
        <f t="shared" si="43"/>
        <v/>
      </c>
      <c r="AZ179" s="166" t="str">
        <f t="shared" si="49"/>
        <v/>
      </c>
      <c r="BA179" s="166" t="str">
        <f t="shared" si="50"/>
        <v/>
      </c>
      <c r="BB179" s="15" t="str">
        <f>IF(MOD(COUNTIF($AQ$1:AQ179,AQ179),3)=1,"",IF(N179="","",AX179+1))</f>
        <v/>
      </c>
      <c r="BC179" s="15" t="str">
        <f t="shared" si="44"/>
        <v/>
      </c>
      <c r="BD179" s="166" t="str">
        <f t="shared" si="51"/>
        <v/>
      </c>
      <c r="BE179" s="166" t="str">
        <f t="shared" si="52"/>
        <v/>
      </c>
      <c r="BF179" s="15"/>
      <c r="BG179" s="15"/>
      <c r="BH179" s="170" t="str">
        <f t="shared" si="45"/>
        <v>开场增加暴击概率{0}%，增加爆伤{1}%</v>
      </c>
    </row>
    <row r="180" spans="1:60">
      <c r="A180" s="261"/>
      <c r="B180" s="259"/>
      <c r="C180" s="256"/>
      <c r="D180" s="256"/>
      <c r="E180" s="179" t="s">
        <v>22</v>
      </c>
      <c r="F180" s="141">
        <v>1</v>
      </c>
      <c r="G180" s="141">
        <v>1</v>
      </c>
      <c r="H180" s="141">
        <v>1</v>
      </c>
      <c r="I180" s="141">
        <v>1</v>
      </c>
      <c r="J180" s="255">
        <f>SUMPRODUCT(LARGE(AL180:AO180*F180:I180+AL181:AO181*F181:I181+AL183:AO183*F183:I183+AL184:AO184*F184:I184+AL186:AO186*F186:I186+AL187:AO187*F187:I187,1))</f>
        <v>3.4434087222236034</v>
      </c>
      <c r="K180" s="255">
        <f>INDEX($J$17:$J$200,MATCH(C179,$C$17:$C$200,0),1)</f>
        <v>3.6338311287091396</v>
      </c>
      <c r="L180" s="182">
        <v>0.9</v>
      </c>
      <c r="M180" s="179"/>
      <c r="N180" s="179"/>
      <c r="O180" s="182">
        <f>(50%+L183)*1.15</f>
        <v>1.0349999999999999</v>
      </c>
      <c r="P180" s="44">
        <v>0</v>
      </c>
      <c r="Q180" s="179">
        <v>1</v>
      </c>
      <c r="R180" s="179">
        <v>1</v>
      </c>
      <c r="S180" s="179"/>
      <c r="T180" s="179"/>
      <c r="U180" s="110"/>
      <c r="V180" s="179"/>
      <c r="W180" s="23">
        <f>$L$180*$O$180</f>
        <v>0.93149999999999999</v>
      </c>
      <c r="X180" s="23">
        <f>$L$180*$O$180</f>
        <v>0.93149999999999999</v>
      </c>
      <c r="Y180" s="23">
        <f>$L$180*$O$180</f>
        <v>0.93149999999999999</v>
      </c>
      <c r="Z180" s="23">
        <f>$L$180*$O$180</f>
        <v>0.93149999999999999</v>
      </c>
      <c r="AA180" s="179"/>
      <c r="AB180" s="44" t="s">
        <v>95</v>
      </c>
      <c r="AC180" s="92">
        <f>辅助效用($P180,0,AC$15,"输出转换",标准系数,"指定将领",W180)</f>
        <v>2.262380625</v>
      </c>
      <c r="AD180" s="92">
        <f>辅助效用($P180,0,AD$15,"输出转换",标准系数,"指定将领",X180)</f>
        <v>2.1395390624999999</v>
      </c>
      <c r="AE180" s="92">
        <f>辅助效用($P180,0,AE$15,"输出转换",标准系数,"指定将领",Y180)</f>
        <v>3.5455218750000004</v>
      </c>
      <c r="AF180" s="92">
        <f>辅助效用($P180,0,AF$15,"输出转换",标准系数,"指定将领",Z180)</f>
        <v>3.5455218750000004</v>
      </c>
      <c r="AG180" s="92" t="s">
        <v>51</v>
      </c>
      <c r="AH180" s="188">
        <f>IF($Q180=0,0,持续效用($P180,$Q180,AH$15,$E180))</f>
        <v>1.8017133218019576E-2</v>
      </c>
      <c r="AI180" s="188">
        <f>IF($Q180=0,0,持续效用($P180,$Q180,AI$15,$E180))</f>
        <v>2.2988957818005609E-2</v>
      </c>
      <c r="AJ180" s="188">
        <f>IF($Q180=0,0,持续效用($P180,$Q180,AJ$15,$E180))</f>
        <v>2.4948782773928584E-2</v>
      </c>
      <c r="AK180" s="188">
        <f>IF($Q180=0,0,持续效用($P180,$Q180,AK$15,$E180))</f>
        <v>2.3773373264196415E-2</v>
      </c>
      <c r="AL180" s="146">
        <f>IFERROR(AC180*IF($E180="将领",INDEX(兵法相关参数!$C$4:$AL$7,AL$15,MATCH($AB180,兵法相关参数!$C$3:$AL$3,0)),INDEX(兵法相关参数!$C$12:$AL$15,AL$15,MATCH($AB180,兵法相关参数!$C$3:$AL$3,0))),0)+IFERROR(AH180*IF($E180="将领",INDEX(兵法相关参数!$C$4:$AL$7,AL$15,MATCH($AG180,兵法相关参数!$C$3:$AL$3,0)),INDEX(兵法相关参数!$C$12:$AL$15,AL$15,MATCH($AG180,兵法相关参数!$C$3:$AL$3,0))),0)</f>
        <v>2.1943752515218145</v>
      </c>
      <c r="AM180" s="146">
        <f>IFERROR(AD180*IF($E180="将领",INDEX(兵法相关参数!$C$4:$AL$7,AM$15,MATCH($AB180,兵法相关参数!$C$3:$AL$3,0)),INDEX(兵法相关参数!$C$12:$AL$15,AM$15,MATCH($AB180,兵法相关参数!$C$3:$AL$3,0))),0)+IFERROR(AI180*IF($E180="将领",INDEX(兵法相关参数!$C$4:$AL$7,AM$15,MATCH($AG180,兵法相关参数!$C$3:$AL$3,0)),INDEX(兵法相关参数!$C$12:$AL$15,AM$15,MATCH($AG180,兵法相关参数!$C$3:$AL$3,0))),0)</f>
        <v>1.7517556961354237</v>
      </c>
      <c r="AN180" s="146">
        <f>IFERROR(AE180*IF($E180="将领",INDEX(兵法相关参数!$C$4:$AL$7,AN$15,MATCH($AB180,兵法相关参数!$C$3:$AL$3,0)),INDEX(兵法相关参数!$C$12:$AL$15,AN$15,MATCH($AB180,兵法相关参数!$C$3:$AL$3,0))),0)+IFERROR(AJ180*IF($E180="将领",INDEX(兵法相关参数!$C$4:$AL$7,AN$15,MATCH($AG180,兵法相关参数!$C$3:$AL$3,0)),INDEX(兵法相关参数!$C$12:$AL$15,AN$15,MATCH($AG180,兵法相关参数!$C$3:$AL$3,0))),0)</f>
        <v>3.3287423904437743</v>
      </c>
      <c r="AO180" s="146">
        <f>IFERROR(AF180*IF($E180="将领",INDEX(兵法相关参数!$C$4:$AL$7,AL$15,MATCH($AB180,兵法相关参数!$C$3:$AL$3,0)),INDEX(兵法相关参数!$C$12:$AL$15,AO$15,MATCH($AB180,兵法相关参数!$C$3:$AL$3,0))),0)+IFERROR(AK180*IF($E180="将领",INDEX(兵法相关参数!$C$4:$AL$7,AL$15,MATCH($AG180,兵法相关参数!$C$3:$AL$3,0)),INDEX(兵法相关参数!$C$12:$AL$15,AO$15,MATCH($AG180,兵法相关参数!$C$3:$AL$3,0))),0)</f>
        <v>3.4434087222236034</v>
      </c>
      <c r="AP180" s="42"/>
      <c r="AQ180" s="151">
        <f>AQ179</f>
        <v>30111</v>
      </c>
      <c r="AR180" s="161">
        <f>AR179</f>
        <v>0</v>
      </c>
      <c r="AS180" s="163" t="str">
        <f t="shared" si="41"/>
        <v>紫</v>
      </c>
      <c r="AT180" s="153">
        <f t="shared" si="42"/>
        <v>1</v>
      </c>
      <c r="AU180" s="39" t="str">
        <f>IF(IF(L180="","",AQ180&amp;AT180)=AU179,"",IF(MOD(COUNTIF($AQ$1:AQ180,AQ180),3)=1,"",IF(L180="","",AQ180&amp;AT180)))</f>
        <v>301111</v>
      </c>
      <c r="AV180" s="166">
        <f t="shared" si="47"/>
        <v>0.16900000000000001</v>
      </c>
      <c r="AW180" s="166">
        <f t="shared" si="48"/>
        <v>2.1999999999999999E-2</v>
      </c>
      <c r="AX180" s="15" t="str">
        <f>IF(MOD(COUNTIF($AQ$1:AQ180,AQ180),3)=1,"",IF(M180="","",AT180+1))</f>
        <v/>
      </c>
      <c r="AY180" s="15" t="str">
        <f t="shared" si="43"/>
        <v/>
      </c>
      <c r="AZ180" s="166" t="str">
        <f t="shared" si="49"/>
        <v/>
      </c>
      <c r="BA180" s="166" t="str">
        <f t="shared" si="50"/>
        <v/>
      </c>
      <c r="BB180" s="15" t="str">
        <f>IF(MOD(COUNTIF($AQ$1:AQ180,AQ180),3)=1,"",IF(N180="","",AX180+1))</f>
        <v/>
      </c>
      <c r="BC180" s="15" t="str">
        <f t="shared" si="44"/>
        <v/>
      </c>
      <c r="BD180" s="166" t="str">
        <f t="shared" si="51"/>
        <v/>
      </c>
      <c r="BE180" s="166" t="str">
        <f t="shared" si="52"/>
        <v/>
      </c>
      <c r="BF180" s="15"/>
      <c r="BG180" s="15"/>
      <c r="BH180" s="170" t="str">
        <f t="shared" si="45"/>
        <v>开场增加暴击概率{0}%，增加爆伤{1}%</v>
      </c>
    </row>
    <row r="181" spans="1:60">
      <c r="A181" s="261"/>
      <c r="B181" s="259"/>
      <c r="C181" s="256"/>
      <c r="D181" s="257"/>
      <c r="E181" s="179"/>
      <c r="F181" s="141"/>
      <c r="G181" s="141"/>
      <c r="H181" s="141"/>
      <c r="I181" s="141"/>
      <c r="J181" s="256"/>
      <c r="K181" s="256"/>
      <c r="L181" s="182"/>
      <c r="M181" s="179"/>
      <c r="N181" s="179"/>
      <c r="O181" s="182"/>
      <c r="P181" s="179"/>
      <c r="Q181" s="179"/>
      <c r="R181" s="179"/>
      <c r="S181" s="179"/>
      <c r="T181" s="179"/>
      <c r="U181" s="179"/>
      <c r="V181" s="179"/>
      <c r="W181" s="179"/>
      <c r="X181" s="179"/>
      <c r="Y181" s="179"/>
      <c r="Z181" s="179"/>
      <c r="AA181" s="179"/>
      <c r="AB181" s="44"/>
      <c r="AC181" s="189"/>
      <c r="AD181" s="189"/>
      <c r="AE181" s="189"/>
      <c r="AF181" s="189"/>
      <c r="AG181" s="92"/>
      <c r="AH181" s="189"/>
      <c r="AI181" s="189"/>
      <c r="AJ181" s="189"/>
      <c r="AK181" s="189"/>
      <c r="AL181" s="146">
        <f>IFERROR(AC181*IF($E181="将领",INDEX(兵法相关参数!$C$4:$AL$7,AL$15,MATCH($AB181,兵法相关参数!$C$3:$AL$3,0)),INDEX(兵法相关参数!$C$12:$AL$15,AL$15,MATCH($AB181,兵法相关参数!$C$3:$AL$3,0))),0)+IFERROR(AH181*IF($E181="将领",INDEX(兵法相关参数!$C$4:$AL$7,AL$15,MATCH($AG181,兵法相关参数!$C$3:$AL$3,0)),INDEX(兵法相关参数!$C$12:$AL$15,AL$15,MATCH($AG181,兵法相关参数!$C$3:$AL$3,0))),0)</f>
        <v>0</v>
      </c>
      <c r="AM181" s="146">
        <f>IFERROR(AD181*IF($E181="将领",INDEX(兵法相关参数!$C$4:$AL$7,AM$15,MATCH($AB181,兵法相关参数!$C$3:$AL$3,0)),INDEX(兵法相关参数!$C$12:$AL$15,AM$15,MATCH($AB181,兵法相关参数!$C$3:$AL$3,0))),0)+IFERROR(AI181*IF($E181="将领",INDEX(兵法相关参数!$C$4:$AL$7,AM$15,MATCH($AG181,兵法相关参数!$C$3:$AL$3,0)),INDEX(兵法相关参数!$C$12:$AL$15,AM$15,MATCH($AG181,兵法相关参数!$C$3:$AL$3,0))),0)</f>
        <v>0</v>
      </c>
      <c r="AN181" s="146">
        <f>IFERROR(AE181*IF($E181="将领",INDEX(兵法相关参数!$C$4:$AL$7,AN$15,MATCH($AB181,兵法相关参数!$C$3:$AL$3,0)),INDEX(兵法相关参数!$C$12:$AL$15,AN$15,MATCH($AB181,兵法相关参数!$C$3:$AL$3,0))),0)+IFERROR(AJ181*IF($E181="将领",INDEX(兵法相关参数!$C$4:$AL$7,AN$15,MATCH($AG181,兵法相关参数!$C$3:$AL$3,0)),INDEX(兵法相关参数!$C$12:$AL$15,AN$15,MATCH($AG181,兵法相关参数!$C$3:$AL$3,0))),0)</f>
        <v>0</v>
      </c>
      <c r="AO181" s="146">
        <f>IFERROR(AF181*IF($E181="将领",INDEX(兵法相关参数!$C$4:$AL$7,AL$15,MATCH($AB181,兵法相关参数!$C$3:$AL$3,0)),INDEX(兵法相关参数!$C$12:$AL$15,AO$15,MATCH($AB181,兵法相关参数!$C$3:$AL$3,0))),0)+IFERROR(AK181*IF($E181="将领",INDEX(兵法相关参数!$C$4:$AL$7,AL$15,MATCH($AG181,兵法相关参数!$C$3:$AL$3,0)),INDEX(兵法相关参数!$C$12:$AL$15,AO$15,MATCH($AG181,兵法相关参数!$C$3:$AL$3,0))),0)</f>
        <v>0</v>
      </c>
      <c r="AP181" s="27"/>
      <c r="AQ181" s="151">
        <f>AQ180</f>
        <v>30111</v>
      </c>
      <c r="AR181" s="162">
        <f>AR180</f>
        <v>0</v>
      </c>
      <c r="AS181" s="163" t="str">
        <f t="shared" si="41"/>
        <v>紫</v>
      </c>
      <c r="AT181" s="153">
        <f t="shared" si="42"/>
        <v>1</v>
      </c>
      <c r="AU181" s="39" t="str">
        <f>IF(IF(L181="","",AQ181&amp;AT181)=AU180,"",IF(MOD(COUNTIF($AQ$1:AQ181,AQ181),3)=1,"",IF(L181="","",AQ181&amp;AT181)))</f>
        <v/>
      </c>
      <c r="AV181" s="166" t="str">
        <f t="shared" si="47"/>
        <v/>
      </c>
      <c r="AW181" s="166" t="str">
        <f t="shared" si="48"/>
        <v/>
      </c>
      <c r="AX181" s="15" t="str">
        <f>IF(MOD(COUNTIF($AQ$1:AQ181,AQ181),3)=1,"",IF(M181="","",AT181+1))</f>
        <v/>
      </c>
      <c r="AY181" s="15" t="str">
        <f t="shared" si="43"/>
        <v/>
      </c>
      <c r="AZ181" s="166" t="str">
        <f t="shared" si="49"/>
        <v/>
      </c>
      <c r="BA181" s="166" t="str">
        <f t="shared" si="50"/>
        <v/>
      </c>
      <c r="BB181" s="15" t="str">
        <f>IF(MOD(COUNTIF($AQ$1:AQ181,AQ181),3)=1,"",IF(N181="","",AX181+1))</f>
        <v/>
      </c>
      <c r="BC181" s="15" t="str">
        <f t="shared" si="44"/>
        <v/>
      </c>
      <c r="BD181" s="166" t="str">
        <f t="shared" si="51"/>
        <v/>
      </c>
      <c r="BE181" s="166" t="str">
        <f t="shared" si="52"/>
        <v/>
      </c>
      <c r="BF181" s="15"/>
      <c r="BG181" s="15"/>
      <c r="BH181" s="170" t="str">
        <f t="shared" si="45"/>
        <v>开场增加暴击概率{0}%，增加爆伤{1}%</v>
      </c>
    </row>
    <row r="182" spans="1:60">
      <c r="A182" s="261"/>
      <c r="B182" s="259"/>
      <c r="C182" s="256"/>
      <c r="D182" s="255" t="s">
        <v>845</v>
      </c>
      <c r="E182" s="11"/>
      <c r="F182" s="11"/>
      <c r="G182" s="11"/>
      <c r="H182" s="11"/>
      <c r="I182" s="11"/>
      <c r="J182" s="256"/>
      <c r="K182" s="256"/>
      <c r="L182" s="190" t="s">
        <v>771</v>
      </c>
      <c r="M182" s="11"/>
      <c r="N182" s="11"/>
      <c r="O182" s="183"/>
      <c r="P182" s="3"/>
      <c r="Q182" s="11"/>
      <c r="R182" s="11"/>
      <c r="S182" s="11"/>
      <c r="T182" s="184"/>
      <c r="U182" s="184"/>
      <c r="V182" s="184"/>
      <c r="W182" s="3"/>
      <c r="X182" s="3"/>
      <c r="Y182" s="3"/>
      <c r="Z182" s="3"/>
      <c r="AA182" s="1"/>
      <c r="AB182" s="15"/>
      <c r="AC182" s="187"/>
      <c r="AD182" s="187"/>
      <c r="AE182" s="187"/>
      <c r="AF182" s="187"/>
      <c r="AG182" s="96"/>
      <c r="AH182" s="187"/>
      <c r="AI182" s="187"/>
      <c r="AJ182" s="187"/>
      <c r="AK182" s="187"/>
      <c r="AL182" s="146">
        <f>IFERROR(AC182*IF($E182="将领",INDEX(兵法相关参数!$C$4:$AL$7,AL$15,MATCH($AB182,兵法相关参数!$C$3:$AL$3,0)),INDEX(兵法相关参数!$C$12:$AL$15,AL$15,MATCH($AB182,兵法相关参数!$C$3:$AL$3,0))),0)+IFERROR(AH182*IF($E182="将领",INDEX(兵法相关参数!$C$4:$AL$7,AL$15,MATCH($AG182,兵法相关参数!$C$3:$AL$3,0)),INDEX(兵法相关参数!$C$12:$AL$15,AL$15,MATCH($AG182,兵法相关参数!$C$3:$AL$3,0))),0)</f>
        <v>0</v>
      </c>
      <c r="AM182" s="146">
        <f>IFERROR(AD182*IF($E182="将领",INDEX(兵法相关参数!$C$4:$AL$7,AM$15,MATCH($AB182,兵法相关参数!$C$3:$AL$3,0)),INDEX(兵法相关参数!$C$12:$AL$15,AM$15,MATCH($AB182,兵法相关参数!$C$3:$AL$3,0))),0)+IFERROR(AI182*IF($E182="将领",INDEX(兵法相关参数!$C$4:$AL$7,AM$15,MATCH($AG182,兵法相关参数!$C$3:$AL$3,0)),INDEX(兵法相关参数!$C$12:$AL$15,AM$15,MATCH($AG182,兵法相关参数!$C$3:$AL$3,0))),0)</f>
        <v>0</v>
      </c>
      <c r="AN182" s="146">
        <f>IFERROR(AE182*IF($E182="将领",INDEX(兵法相关参数!$C$4:$AL$7,AN$15,MATCH($AB182,兵法相关参数!$C$3:$AL$3,0)),INDEX(兵法相关参数!$C$12:$AL$15,AN$15,MATCH($AB182,兵法相关参数!$C$3:$AL$3,0))),0)+IFERROR(AJ182*IF($E182="将领",INDEX(兵法相关参数!$C$4:$AL$7,AN$15,MATCH($AG182,兵法相关参数!$C$3:$AL$3,0)),INDEX(兵法相关参数!$C$12:$AL$15,AN$15,MATCH($AG182,兵法相关参数!$C$3:$AL$3,0))),0)</f>
        <v>0</v>
      </c>
      <c r="AO182" s="146">
        <f>IFERROR(AF182*IF($E182="将领",INDEX(兵法相关参数!$C$4:$AL$7,AL$15,MATCH($AB182,兵法相关参数!$C$3:$AL$3,0)),INDEX(兵法相关参数!$C$12:$AL$15,AO$15,MATCH($AB182,兵法相关参数!$C$3:$AL$3,0))),0)+IFERROR(AK182*IF($E182="将领",INDEX(兵法相关参数!$C$4:$AL$7,AL$15,MATCH($AG182,兵法相关参数!$C$3:$AL$3,0)),INDEX(兵法相关参数!$C$12:$AL$15,AO$15,MATCH($AG182,兵法相关参数!$C$3:$AL$3,0))),0)</f>
        <v>0</v>
      </c>
      <c r="AP182" s="42"/>
      <c r="AQ182" s="151">
        <f t="shared" ref="AQ182:AQ187" si="54">AQ181</f>
        <v>30111</v>
      </c>
      <c r="AR182" s="160">
        <f>IF(D182="直接伤害",1,0)</f>
        <v>0</v>
      </c>
      <c r="AS182" s="163" t="str">
        <f t="shared" si="41"/>
        <v>紫</v>
      </c>
      <c r="AT182" s="153">
        <f t="shared" si="42"/>
        <v>2</v>
      </c>
      <c r="AU182" s="39" t="str">
        <f>IF(IF(L182="","",AQ182&amp;AT182)=AU181,"",IF(MOD(COUNTIF($AQ$1:AQ182,AQ182),3)=1,"",IF(L182="","",AQ182&amp;AT182)))</f>
        <v/>
      </c>
      <c r="AV182" s="166" t="str">
        <f t="shared" si="47"/>
        <v/>
      </c>
      <c r="AW182" s="166" t="str">
        <f t="shared" si="48"/>
        <v/>
      </c>
      <c r="AX182" s="15" t="str">
        <f>IF(MOD(COUNTIF($AQ$1:AQ182,AQ182),3)=1,"",IF(M182="","",AT182+1))</f>
        <v/>
      </c>
      <c r="AY182" s="15" t="str">
        <f t="shared" si="43"/>
        <v/>
      </c>
      <c r="AZ182" s="166" t="str">
        <f t="shared" si="49"/>
        <v/>
      </c>
      <c r="BA182" s="166" t="str">
        <f t="shared" si="50"/>
        <v/>
      </c>
      <c r="BB182" s="15" t="str">
        <f>IF(MOD(COUNTIF($AQ$1:AQ182,AQ182),3)=1,"",IF(N182="","",AX182+1))</f>
        <v/>
      </c>
      <c r="BC182" s="15" t="str">
        <f t="shared" si="44"/>
        <v/>
      </c>
      <c r="BD182" s="166" t="str">
        <f t="shared" si="51"/>
        <v/>
      </c>
      <c r="BE182" s="166" t="str">
        <f t="shared" si="52"/>
        <v/>
      </c>
      <c r="BF182" s="15"/>
      <c r="BG182" s="15"/>
      <c r="BH182" s="170" t="str">
        <f t="shared" si="45"/>
        <v>开场增加暴击概率{0}%，增加爆伤{1}%</v>
      </c>
    </row>
    <row r="183" spans="1:60">
      <c r="A183" s="261"/>
      <c r="B183" s="259"/>
      <c r="C183" s="256"/>
      <c r="D183" s="256"/>
      <c r="E183" s="179" t="s">
        <v>22</v>
      </c>
      <c r="F183" s="141">
        <v>1</v>
      </c>
      <c r="G183" s="141">
        <v>1</v>
      </c>
      <c r="H183" s="141">
        <v>1</v>
      </c>
      <c r="I183" s="141">
        <v>1</v>
      </c>
      <c r="J183" s="256"/>
      <c r="K183" s="256"/>
      <c r="L183" s="182">
        <v>0.4</v>
      </c>
      <c r="M183" s="179"/>
      <c r="N183" s="179"/>
      <c r="O183" s="182"/>
      <c r="P183" s="44"/>
      <c r="Q183" s="179"/>
      <c r="R183" s="179"/>
      <c r="S183" s="179"/>
      <c r="T183" s="179"/>
      <c r="U183" s="110"/>
      <c r="V183" s="179"/>
      <c r="W183" s="23"/>
      <c r="X183" s="23"/>
      <c r="Y183" s="23"/>
      <c r="Z183" s="23"/>
      <c r="AA183" s="179"/>
      <c r="AB183" s="44"/>
      <c r="AC183" s="92"/>
      <c r="AD183" s="92"/>
      <c r="AE183" s="92"/>
      <c r="AF183" s="92"/>
      <c r="AG183" s="92"/>
      <c r="AH183" s="188"/>
      <c r="AI183" s="188"/>
      <c r="AJ183" s="188"/>
      <c r="AK183" s="188"/>
      <c r="AL183" s="146">
        <f>IFERROR(AC183*IF($E183="将领",INDEX(兵法相关参数!$C$4:$AL$7,AL$15,MATCH($AB183,兵法相关参数!$C$3:$AL$3,0)),INDEX(兵法相关参数!$C$12:$AL$15,AL$15,MATCH($AB183,兵法相关参数!$C$3:$AL$3,0))),0)+IFERROR(AH183*IF($E183="将领",INDEX(兵法相关参数!$C$4:$AL$7,AL$15,MATCH($AG183,兵法相关参数!$C$3:$AL$3,0)),INDEX(兵法相关参数!$C$12:$AL$15,AL$15,MATCH($AG183,兵法相关参数!$C$3:$AL$3,0))),0)</f>
        <v>0</v>
      </c>
      <c r="AM183" s="146">
        <f>IFERROR(AD183*IF($E183="将领",INDEX(兵法相关参数!$C$4:$AL$7,AM$15,MATCH($AB183,兵法相关参数!$C$3:$AL$3,0)),INDEX(兵法相关参数!$C$12:$AL$15,AM$15,MATCH($AB183,兵法相关参数!$C$3:$AL$3,0))),0)+IFERROR(AI183*IF($E183="将领",INDEX(兵法相关参数!$C$4:$AL$7,AM$15,MATCH($AG183,兵法相关参数!$C$3:$AL$3,0)),INDEX(兵法相关参数!$C$12:$AL$15,AM$15,MATCH($AG183,兵法相关参数!$C$3:$AL$3,0))),0)</f>
        <v>0</v>
      </c>
      <c r="AN183" s="146">
        <f>IFERROR(AE183*IF($E183="将领",INDEX(兵法相关参数!$C$4:$AL$7,AN$15,MATCH($AB183,兵法相关参数!$C$3:$AL$3,0)),INDEX(兵法相关参数!$C$12:$AL$15,AN$15,MATCH($AB183,兵法相关参数!$C$3:$AL$3,0))),0)+IFERROR(AJ183*IF($E183="将领",INDEX(兵法相关参数!$C$4:$AL$7,AN$15,MATCH($AG183,兵法相关参数!$C$3:$AL$3,0)),INDEX(兵法相关参数!$C$12:$AL$15,AN$15,MATCH($AG183,兵法相关参数!$C$3:$AL$3,0))),0)</f>
        <v>0</v>
      </c>
      <c r="AO183" s="146">
        <f>IFERROR(AF183*IF($E183="将领",INDEX(兵法相关参数!$C$4:$AL$7,AL$15,MATCH($AB183,兵法相关参数!$C$3:$AL$3,0)),INDEX(兵法相关参数!$C$12:$AL$15,AO$15,MATCH($AB183,兵法相关参数!$C$3:$AL$3,0))),0)+IFERROR(AK183*IF($E183="将领",INDEX(兵法相关参数!$C$4:$AL$7,AL$15,MATCH($AG183,兵法相关参数!$C$3:$AL$3,0)),INDEX(兵法相关参数!$C$12:$AL$15,AO$15,MATCH($AG183,兵法相关参数!$C$3:$AL$3,0))),0)</f>
        <v>0</v>
      </c>
      <c r="AP183" s="27"/>
      <c r="AQ183" s="151">
        <f t="shared" si="54"/>
        <v>30111</v>
      </c>
      <c r="AR183" s="161">
        <f>AR182</f>
        <v>0</v>
      </c>
      <c r="AS183" s="163" t="str">
        <f t="shared" si="41"/>
        <v>紫</v>
      </c>
      <c r="AT183" s="153">
        <f t="shared" si="42"/>
        <v>2</v>
      </c>
      <c r="AU183" s="39" t="str">
        <f>IF(IF(L183="","",AQ183&amp;AT183)=AU182,"",IF(MOD(COUNTIF($AQ$1:AQ183,AQ183),3)=1,"",IF(L183="","",AQ183&amp;AT183)))</f>
        <v>301112</v>
      </c>
      <c r="AV183" s="166">
        <f t="shared" si="47"/>
        <v>0.4</v>
      </c>
      <c r="AW183" s="166">
        <f t="shared" si="48"/>
        <v>0</v>
      </c>
      <c r="AX183" s="15" t="str">
        <f>IF(MOD(COUNTIF($AQ$1:AQ183,AQ183),3)=1,"",IF(M183="","",AT183+1))</f>
        <v/>
      </c>
      <c r="AY183" s="15" t="str">
        <f t="shared" si="43"/>
        <v/>
      </c>
      <c r="AZ183" s="166" t="str">
        <f t="shared" si="49"/>
        <v/>
      </c>
      <c r="BA183" s="166" t="str">
        <f t="shared" si="50"/>
        <v/>
      </c>
      <c r="BB183" s="15" t="str">
        <f>IF(MOD(COUNTIF($AQ$1:AQ183,AQ183),3)=1,"",IF(N183="","",AX183+1))</f>
        <v/>
      </c>
      <c r="BC183" s="15" t="str">
        <f t="shared" si="44"/>
        <v/>
      </c>
      <c r="BD183" s="166" t="str">
        <f t="shared" si="51"/>
        <v/>
      </c>
      <c r="BE183" s="166" t="str">
        <f t="shared" si="52"/>
        <v/>
      </c>
      <c r="BF183" s="15"/>
      <c r="BG183" s="15"/>
      <c r="BH183" s="170" t="str">
        <f t="shared" si="45"/>
        <v>开场增加暴击概率{0}%，增加爆伤{1}%</v>
      </c>
    </row>
    <row r="184" spans="1:60">
      <c r="A184" s="261"/>
      <c r="B184" s="259"/>
      <c r="C184" s="256"/>
      <c r="D184" s="257"/>
      <c r="E184" s="179"/>
      <c r="F184" s="179"/>
      <c r="G184" s="179"/>
      <c r="H184" s="179"/>
      <c r="I184" s="179"/>
      <c r="J184" s="256"/>
      <c r="K184" s="256"/>
      <c r="L184" s="182"/>
      <c r="M184" s="179"/>
      <c r="N184" s="179"/>
      <c r="O184" s="182"/>
      <c r="P184" s="179"/>
      <c r="Q184" s="179"/>
      <c r="R184" s="179"/>
      <c r="S184" s="179"/>
      <c r="T184" s="179"/>
      <c r="U184" s="179"/>
      <c r="V184" s="179"/>
      <c r="W184" s="179"/>
      <c r="X184" s="179"/>
      <c r="Y184" s="179"/>
      <c r="Z184" s="179"/>
      <c r="AA184" s="179"/>
      <c r="AB184" s="44"/>
      <c r="AC184" s="189"/>
      <c r="AD184" s="189"/>
      <c r="AE184" s="189"/>
      <c r="AF184" s="189"/>
      <c r="AG184" s="92"/>
      <c r="AH184" s="189"/>
      <c r="AI184" s="189"/>
      <c r="AJ184" s="189"/>
      <c r="AK184" s="189"/>
      <c r="AL184" s="146">
        <f>IFERROR(AC184*IF($E184="将领",INDEX(兵法相关参数!$C$4:$AL$7,AL$15,MATCH($AB184,兵法相关参数!$C$3:$AL$3,0)),INDEX(兵法相关参数!$C$12:$AL$15,AL$15,MATCH($AB184,兵法相关参数!$C$3:$AL$3,0))),0)+IFERROR(AH184*IF($E184="将领",INDEX(兵法相关参数!$C$4:$AL$7,AL$15,MATCH($AG184,兵法相关参数!$C$3:$AL$3,0)),INDEX(兵法相关参数!$C$12:$AL$15,AL$15,MATCH($AG184,兵法相关参数!$C$3:$AL$3,0))),0)</f>
        <v>0</v>
      </c>
      <c r="AM184" s="146">
        <f>IFERROR(AD184*IF($E184="将领",INDEX(兵法相关参数!$C$4:$AL$7,AM$15,MATCH($AB184,兵法相关参数!$C$3:$AL$3,0)),INDEX(兵法相关参数!$C$12:$AL$15,AM$15,MATCH($AB184,兵法相关参数!$C$3:$AL$3,0))),0)+IFERROR(AI184*IF($E184="将领",INDEX(兵法相关参数!$C$4:$AL$7,AM$15,MATCH($AG184,兵法相关参数!$C$3:$AL$3,0)),INDEX(兵法相关参数!$C$12:$AL$15,AM$15,MATCH($AG184,兵法相关参数!$C$3:$AL$3,0))),0)</f>
        <v>0</v>
      </c>
      <c r="AN184" s="146">
        <f>IFERROR(AE184*IF($E184="将领",INDEX(兵法相关参数!$C$4:$AL$7,AN$15,MATCH($AB184,兵法相关参数!$C$3:$AL$3,0)),INDEX(兵法相关参数!$C$12:$AL$15,AN$15,MATCH($AB184,兵法相关参数!$C$3:$AL$3,0))),0)+IFERROR(AJ184*IF($E184="将领",INDEX(兵法相关参数!$C$4:$AL$7,AN$15,MATCH($AG184,兵法相关参数!$C$3:$AL$3,0)),INDEX(兵法相关参数!$C$12:$AL$15,AN$15,MATCH($AG184,兵法相关参数!$C$3:$AL$3,0))),0)</f>
        <v>0</v>
      </c>
      <c r="AO184" s="146">
        <f>IFERROR(AF184*IF($E184="将领",INDEX(兵法相关参数!$C$4:$AL$7,AL$15,MATCH($AB184,兵法相关参数!$C$3:$AL$3,0)),INDEX(兵法相关参数!$C$12:$AL$15,AO$15,MATCH($AB184,兵法相关参数!$C$3:$AL$3,0))),0)+IFERROR(AK184*IF($E184="将领",INDEX(兵法相关参数!$C$4:$AL$7,AL$15,MATCH($AG184,兵法相关参数!$C$3:$AL$3,0)),INDEX(兵法相关参数!$C$12:$AL$15,AO$15,MATCH($AG184,兵法相关参数!$C$3:$AL$3,0))),0)</f>
        <v>0</v>
      </c>
      <c r="AP184" s="42"/>
      <c r="AQ184" s="151">
        <f t="shared" si="54"/>
        <v>30111</v>
      </c>
      <c r="AR184" s="162">
        <f>AR183</f>
        <v>0</v>
      </c>
      <c r="AS184" s="163" t="str">
        <f t="shared" si="41"/>
        <v>紫</v>
      </c>
      <c r="AT184" s="153">
        <f t="shared" si="42"/>
        <v>2</v>
      </c>
      <c r="AU184" s="39" t="str">
        <f>IF(IF(L184="","",AQ184&amp;AT184)=AU183,"",IF(MOD(COUNTIF($AQ$1:AQ184,AQ184),3)=1,"",IF(L184="","",AQ184&amp;AT184)))</f>
        <v/>
      </c>
      <c r="AV184" s="166" t="str">
        <f t="shared" si="47"/>
        <v/>
      </c>
      <c r="AW184" s="166" t="str">
        <f t="shared" si="48"/>
        <v/>
      </c>
      <c r="AX184" s="15" t="str">
        <f>IF(MOD(COUNTIF($AQ$1:AQ184,AQ184),3)=1,"",IF(M184="","",AT184+1))</f>
        <v/>
      </c>
      <c r="AY184" s="15" t="str">
        <f t="shared" si="43"/>
        <v/>
      </c>
      <c r="AZ184" s="166" t="str">
        <f t="shared" si="49"/>
        <v/>
      </c>
      <c r="BA184" s="166" t="str">
        <f t="shared" si="50"/>
        <v/>
      </c>
      <c r="BB184" s="15" t="str">
        <f>IF(MOD(COUNTIF($AQ$1:AQ184,AQ184),3)=1,"",IF(N184="","",AX184+1))</f>
        <v/>
      </c>
      <c r="BC184" s="15" t="str">
        <f t="shared" si="44"/>
        <v/>
      </c>
      <c r="BD184" s="166" t="str">
        <f t="shared" si="51"/>
        <v/>
      </c>
      <c r="BE184" s="166" t="str">
        <f t="shared" si="52"/>
        <v/>
      </c>
      <c r="BF184" s="15"/>
      <c r="BG184" s="15"/>
      <c r="BH184" s="170" t="str">
        <f t="shared" si="45"/>
        <v>开场增加暴击概率{0}%，增加爆伤{1}%</v>
      </c>
    </row>
    <row r="185" spans="1:60">
      <c r="A185" s="261"/>
      <c r="B185" s="259"/>
      <c r="C185" s="256"/>
      <c r="D185" s="255"/>
      <c r="E185" s="179"/>
      <c r="F185" s="179"/>
      <c r="G185" s="179"/>
      <c r="H185" s="179"/>
      <c r="I185" s="179"/>
      <c r="J185" s="256"/>
      <c r="K185" s="256"/>
      <c r="L185" s="182"/>
      <c r="M185" s="179"/>
      <c r="N185" s="179"/>
      <c r="O185" s="182"/>
      <c r="P185" s="179"/>
      <c r="Q185" s="179"/>
      <c r="R185" s="179"/>
      <c r="S185" s="179"/>
      <c r="T185" s="179"/>
      <c r="U185" s="179"/>
      <c r="V185" s="179"/>
      <c r="W185" s="179"/>
      <c r="X185" s="179"/>
      <c r="Y185" s="179"/>
      <c r="Z185" s="179"/>
      <c r="AA185" s="179"/>
      <c r="AB185" s="44"/>
      <c r="AC185" s="189"/>
      <c r="AD185" s="189"/>
      <c r="AE185" s="189"/>
      <c r="AF185" s="189"/>
      <c r="AG185" s="92"/>
      <c r="AH185" s="189"/>
      <c r="AI185" s="189"/>
      <c r="AJ185" s="189"/>
      <c r="AK185" s="189"/>
      <c r="AL185" s="146">
        <f>IFERROR(AC185*IF($E185="将领",INDEX(兵法相关参数!$C$4:$AL$7,AL$15,MATCH($AB185,兵法相关参数!$C$3:$AL$3,0)),INDEX(兵法相关参数!$C$12:$AL$15,AL$15,MATCH($AB185,兵法相关参数!$C$3:$AL$3,0))),0)+IFERROR(AH185*IF($E185="将领",INDEX(兵法相关参数!$C$4:$AL$7,AL$15,MATCH($AG185,兵法相关参数!$C$3:$AL$3,0)),INDEX(兵法相关参数!$C$12:$AL$15,AL$15,MATCH($AG185,兵法相关参数!$C$3:$AL$3,0))),0)</f>
        <v>0</v>
      </c>
      <c r="AM185" s="146">
        <f>IFERROR(AD185*IF($E185="将领",INDEX(兵法相关参数!$C$4:$AL$7,AM$15,MATCH($AB185,兵法相关参数!$C$3:$AL$3,0)),INDEX(兵法相关参数!$C$12:$AL$15,AM$15,MATCH($AB185,兵法相关参数!$C$3:$AL$3,0))),0)+IFERROR(AI185*IF($E185="将领",INDEX(兵法相关参数!$C$4:$AL$7,AM$15,MATCH($AG185,兵法相关参数!$C$3:$AL$3,0)),INDEX(兵法相关参数!$C$12:$AL$15,AM$15,MATCH($AG185,兵法相关参数!$C$3:$AL$3,0))),0)</f>
        <v>0</v>
      </c>
      <c r="AN185" s="146">
        <f>IFERROR(AE185*IF($E185="将领",INDEX(兵法相关参数!$C$4:$AL$7,AN$15,MATCH($AB185,兵法相关参数!$C$3:$AL$3,0)),INDEX(兵法相关参数!$C$12:$AL$15,AN$15,MATCH($AB185,兵法相关参数!$C$3:$AL$3,0))),0)+IFERROR(AJ185*IF($E185="将领",INDEX(兵法相关参数!$C$4:$AL$7,AN$15,MATCH($AG185,兵法相关参数!$C$3:$AL$3,0)),INDEX(兵法相关参数!$C$12:$AL$15,AN$15,MATCH($AG185,兵法相关参数!$C$3:$AL$3,0))),0)</f>
        <v>0</v>
      </c>
      <c r="AO185" s="146">
        <f>IFERROR(AF185*IF($E185="将领",INDEX(兵法相关参数!$C$4:$AL$7,AL$15,MATCH($AB185,兵法相关参数!$C$3:$AL$3,0)),INDEX(兵法相关参数!$C$12:$AL$15,AO$15,MATCH($AB185,兵法相关参数!$C$3:$AL$3,0))),0)+IFERROR(AK185*IF($E185="将领",INDEX(兵法相关参数!$C$4:$AL$7,AL$15,MATCH($AG185,兵法相关参数!$C$3:$AL$3,0)),INDEX(兵法相关参数!$C$12:$AL$15,AO$15,MATCH($AG185,兵法相关参数!$C$3:$AL$3,0))),0)</f>
        <v>0</v>
      </c>
      <c r="AP185" s="27"/>
      <c r="AQ185" s="151">
        <f t="shared" si="54"/>
        <v>30111</v>
      </c>
      <c r="AR185" s="160">
        <f>IF(D185="直接伤害",1,0)</f>
        <v>0</v>
      </c>
      <c r="AS185" s="163" t="str">
        <f t="shared" si="41"/>
        <v>紫</v>
      </c>
      <c r="AT185" s="153">
        <f t="shared" si="42"/>
        <v>2</v>
      </c>
      <c r="AU185" s="39" t="str">
        <f>IF(IF(L185="","",AQ185&amp;AT185)=AU184,"",IF(MOD(COUNTIF($AQ$1:AQ185,AQ185),3)=1,"",IF(L185="","",AQ185&amp;AT185)))</f>
        <v/>
      </c>
      <c r="AV185" s="166" t="str">
        <f t="shared" si="47"/>
        <v/>
      </c>
      <c r="AW185" s="166" t="str">
        <f t="shared" si="48"/>
        <v/>
      </c>
      <c r="AX185" s="15" t="str">
        <f>IF(MOD(COUNTIF($AQ$1:AQ185,AQ185),3)=1,"",IF(M185="","",AT185+1))</f>
        <v/>
      </c>
      <c r="AY185" s="15" t="str">
        <f t="shared" si="43"/>
        <v/>
      </c>
      <c r="AZ185" s="166" t="str">
        <f t="shared" si="49"/>
        <v/>
      </c>
      <c r="BA185" s="166" t="str">
        <f t="shared" si="50"/>
        <v/>
      </c>
      <c r="BB185" s="15" t="str">
        <f>IF(MOD(COUNTIF($AQ$1:AQ185,AQ185),3)=1,"",IF(N185="","",AX185+1))</f>
        <v/>
      </c>
      <c r="BC185" s="15" t="str">
        <f t="shared" si="44"/>
        <v/>
      </c>
      <c r="BD185" s="166" t="str">
        <f t="shared" si="51"/>
        <v/>
      </c>
      <c r="BE185" s="166" t="str">
        <f t="shared" si="52"/>
        <v/>
      </c>
      <c r="BF185" s="15"/>
      <c r="BG185" s="15"/>
      <c r="BH185" s="170" t="str">
        <f t="shared" si="45"/>
        <v>开场增加暴击概率{0}%，增加爆伤{1}%</v>
      </c>
    </row>
    <row r="186" spans="1:60">
      <c r="A186" s="261"/>
      <c r="B186" s="259"/>
      <c r="C186" s="256"/>
      <c r="D186" s="256"/>
      <c r="E186" s="179"/>
      <c r="F186" s="179"/>
      <c r="G186" s="179"/>
      <c r="H186" s="179"/>
      <c r="I186" s="179"/>
      <c r="J186" s="256"/>
      <c r="K186" s="256"/>
      <c r="L186" s="182"/>
      <c r="M186" s="179"/>
      <c r="N186" s="179"/>
      <c r="O186" s="182"/>
      <c r="P186" s="179"/>
      <c r="Q186" s="179"/>
      <c r="R186" s="179"/>
      <c r="S186" s="179"/>
      <c r="T186" s="179"/>
      <c r="U186" s="179"/>
      <c r="V186" s="179"/>
      <c r="W186" s="179"/>
      <c r="X186" s="179"/>
      <c r="Y186" s="179"/>
      <c r="Z186" s="179"/>
      <c r="AA186" s="179"/>
      <c r="AB186" s="44"/>
      <c r="AC186" s="189"/>
      <c r="AD186" s="189"/>
      <c r="AE186" s="189"/>
      <c r="AF186" s="189"/>
      <c r="AG186" s="92"/>
      <c r="AH186" s="189"/>
      <c r="AI186" s="189"/>
      <c r="AJ186" s="189"/>
      <c r="AK186" s="189"/>
      <c r="AL186" s="146">
        <f>IFERROR(AC186*IF($E186="将领",INDEX(兵法相关参数!$C$4:$AL$7,AL$15,MATCH($AB186,兵法相关参数!$C$3:$AL$3,0)),INDEX(兵法相关参数!$C$12:$AL$15,AL$15,MATCH($AB186,兵法相关参数!$C$3:$AL$3,0))),0)+IFERROR(AH186*IF($E186="将领",INDEX(兵法相关参数!$C$4:$AL$7,AL$15,MATCH($AG186,兵法相关参数!$C$3:$AL$3,0)),INDEX(兵法相关参数!$C$12:$AL$15,AL$15,MATCH($AG186,兵法相关参数!$C$3:$AL$3,0))),0)</f>
        <v>0</v>
      </c>
      <c r="AM186" s="146">
        <f>IFERROR(AD186*IF($E186="将领",INDEX(兵法相关参数!$C$4:$AL$7,AM$15,MATCH($AB186,兵法相关参数!$C$3:$AL$3,0)),INDEX(兵法相关参数!$C$12:$AL$15,AM$15,MATCH($AB186,兵法相关参数!$C$3:$AL$3,0))),0)+IFERROR(AI186*IF($E186="将领",INDEX(兵法相关参数!$C$4:$AL$7,AM$15,MATCH($AG186,兵法相关参数!$C$3:$AL$3,0)),INDEX(兵法相关参数!$C$12:$AL$15,AM$15,MATCH($AG186,兵法相关参数!$C$3:$AL$3,0))),0)</f>
        <v>0</v>
      </c>
      <c r="AN186" s="146">
        <f>IFERROR(AE186*IF($E186="将领",INDEX(兵法相关参数!$C$4:$AL$7,AN$15,MATCH($AB186,兵法相关参数!$C$3:$AL$3,0)),INDEX(兵法相关参数!$C$12:$AL$15,AN$15,MATCH($AB186,兵法相关参数!$C$3:$AL$3,0))),0)+IFERROR(AJ186*IF($E186="将领",INDEX(兵法相关参数!$C$4:$AL$7,AN$15,MATCH($AG186,兵法相关参数!$C$3:$AL$3,0)),INDEX(兵法相关参数!$C$12:$AL$15,AN$15,MATCH($AG186,兵法相关参数!$C$3:$AL$3,0))),0)</f>
        <v>0</v>
      </c>
      <c r="AO186" s="146">
        <f>IFERROR(AF186*IF($E186="将领",INDEX(兵法相关参数!$C$4:$AL$7,AL$15,MATCH($AB186,兵法相关参数!$C$3:$AL$3,0)),INDEX(兵法相关参数!$C$12:$AL$15,AO$15,MATCH($AB186,兵法相关参数!$C$3:$AL$3,0))),0)+IFERROR(AK186*IF($E186="将领",INDEX(兵法相关参数!$C$4:$AL$7,AL$15,MATCH($AG186,兵法相关参数!$C$3:$AL$3,0)),INDEX(兵法相关参数!$C$12:$AL$15,AO$15,MATCH($AG186,兵法相关参数!$C$3:$AL$3,0))),0)</f>
        <v>0</v>
      </c>
      <c r="AP186" s="42"/>
      <c r="AQ186" s="151">
        <f t="shared" si="54"/>
        <v>30111</v>
      </c>
      <c r="AR186" s="161">
        <f>AR185</f>
        <v>0</v>
      </c>
      <c r="AS186" s="163" t="str">
        <f t="shared" si="41"/>
        <v>紫</v>
      </c>
      <c r="AT186" s="153">
        <f t="shared" si="42"/>
        <v>2</v>
      </c>
      <c r="AU186" s="39" t="str">
        <f>IF(IF(L186="","",AQ186&amp;AT186)=AU185,"",IF(MOD(COUNTIF($AQ$1:AQ186,AQ186),3)=1,"",IF(L186="","",AQ186&amp;AT186)))</f>
        <v/>
      </c>
      <c r="AV186" s="166" t="str">
        <f t="shared" si="47"/>
        <v/>
      </c>
      <c r="AW186" s="166" t="str">
        <f t="shared" si="48"/>
        <v/>
      </c>
      <c r="AX186" s="15" t="str">
        <f>IF(MOD(COUNTIF($AQ$1:AQ186,AQ186),3)=1,"",IF(M186="","",AT186+1))</f>
        <v/>
      </c>
      <c r="AY186" s="15" t="str">
        <f t="shared" si="43"/>
        <v/>
      </c>
      <c r="AZ186" s="166" t="str">
        <f t="shared" si="49"/>
        <v/>
      </c>
      <c r="BA186" s="166" t="str">
        <f t="shared" si="50"/>
        <v/>
      </c>
      <c r="BB186" s="15" t="str">
        <f>IF(MOD(COUNTIF($AQ$1:AQ186,AQ186),3)=1,"",IF(N186="","",AX186+1))</f>
        <v/>
      </c>
      <c r="BC186" s="15" t="str">
        <f t="shared" si="44"/>
        <v/>
      </c>
      <c r="BD186" s="166" t="str">
        <f t="shared" si="51"/>
        <v/>
      </c>
      <c r="BE186" s="166" t="str">
        <f t="shared" si="52"/>
        <v/>
      </c>
      <c r="BF186" s="15"/>
      <c r="BG186" s="15"/>
      <c r="BH186" s="170" t="str">
        <f t="shared" si="45"/>
        <v>开场增加暴击概率{0}%，增加爆伤{1}%</v>
      </c>
    </row>
    <row r="187" spans="1:60">
      <c r="A187" s="261"/>
      <c r="B187" s="260"/>
      <c r="C187" s="257"/>
      <c r="D187" s="257"/>
      <c r="E187" s="179"/>
      <c r="F187" s="179"/>
      <c r="G187" s="179"/>
      <c r="H187" s="179"/>
      <c r="I187" s="179"/>
      <c r="J187" s="257"/>
      <c r="K187" s="257"/>
      <c r="L187" s="182"/>
      <c r="M187" s="179"/>
      <c r="N187" s="179"/>
      <c r="O187" s="182"/>
      <c r="P187" s="179"/>
      <c r="Q187" s="179"/>
      <c r="R187" s="179"/>
      <c r="S187" s="179"/>
      <c r="T187" s="179"/>
      <c r="U187" s="179"/>
      <c r="V187" s="179"/>
      <c r="W187" s="179"/>
      <c r="X187" s="179"/>
      <c r="Y187" s="179"/>
      <c r="Z187" s="179"/>
      <c r="AA187" s="179"/>
      <c r="AB187" s="44"/>
      <c r="AC187" s="189"/>
      <c r="AD187" s="189"/>
      <c r="AE187" s="189"/>
      <c r="AF187" s="189"/>
      <c r="AG187" s="92"/>
      <c r="AH187" s="189"/>
      <c r="AI187" s="189"/>
      <c r="AJ187" s="189"/>
      <c r="AK187" s="189"/>
      <c r="AL187" s="146">
        <f>IFERROR(AC187*IF($E187="将领",INDEX(兵法相关参数!$C$4:$AL$7,AL$15,MATCH($AB187,兵法相关参数!$C$3:$AL$3,0)),INDEX(兵法相关参数!$C$12:$AL$15,AL$15,MATCH($AB187,兵法相关参数!$C$3:$AL$3,0))),0)+IFERROR(AH187*IF($E187="将领",INDEX(兵法相关参数!$C$4:$AL$7,AL$15,MATCH($AG187,兵法相关参数!$C$3:$AL$3,0)),INDEX(兵法相关参数!$C$12:$AL$15,AL$15,MATCH($AG187,兵法相关参数!$C$3:$AL$3,0))),0)</f>
        <v>0</v>
      </c>
      <c r="AM187" s="146">
        <f>IFERROR(AD187*IF($E187="将领",INDEX(兵法相关参数!$C$4:$AL$7,AM$15,MATCH($AB187,兵法相关参数!$C$3:$AL$3,0)),INDEX(兵法相关参数!$C$12:$AL$15,AM$15,MATCH($AB187,兵法相关参数!$C$3:$AL$3,0))),0)+IFERROR(AI187*IF($E187="将领",INDEX(兵法相关参数!$C$4:$AL$7,AM$15,MATCH($AG187,兵法相关参数!$C$3:$AL$3,0)),INDEX(兵法相关参数!$C$12:$AL$15,AM$15,MATCH($AG187,兵法相关参数!$C$3:$AL$3,0))),0)</f>
        <v>0</v>
      </c>
      <c r="AN187" s="146">
        <f>IFERROR(AE187*IF($E187="将领",INDEX(兵法相关参数!$C$4:$AL$7,AN$15,MATCH($AB187,兵法相关参数!$C$3:$AL$3,0)),INDEX(兵法相关参数!$C$12:$AL$15,AN$15,MATCH($AB187,兵法相关参数!$C$3:$AL$3,0))),0)+IFERROR(AJ187*IF($E187="将领",INDEX(兵法相关参数!$C$4:$AL$7,AN$15,MATCH($AG187,兵法相关参数!$C$3:$AL$3,0)),INDEX(兵法相关参数!$C$12:$AL$15,AN$15,MATCH($AG187,兵法相关参数!$C$3:$AL$3,0))),0)</f>
        <v>0</v>
      </c>
      <c r="AO187" s="146">
        <f>IFERROR(AF187*IF($E187="将领",INDEX(兵法相关参数!$C$4:$AL$7,AL$15,MATCH($AB187,兵法相关参数!$C$3:$AL$3,0)),INDEX(兵法相关参数!$C$12:$AL$15,AO$15,MATCH($AB187,兵法相关参数!$C$3:$AL$3,0))),0)+IFERROR(AK187*IF($E187="将领",INDEX(兵法相关参数!$C$4:$AL$7,AL$15,MATCH($AG187,兵法相关参数!$C$3:$AL$3,0)),INDEX(兵法相关参数!$C$12:$AL$15,AO$15,MATCH($AG187,兵法相关参数!$C$3:$AL$3,0))),0)</f>
        <v>0</v>
      </c>
      <c r="AP187" s="27"/>
      <c r="AQ187" s="152">
        <f t="shared" si="54"/>
        <v>30111</v>
      </c>
      <c r="AR187" s="162">
        <f>AR186</f>
        <v>0</v>
      </c>
      <c r="AS187" s="15" t="str">
        <f t="shared" si="41"/>
        <v>紫</v>
      </c>
      <c r="AT187" s="153">
        <f t="shared" si="42"/>
        <v>2</v>
      </c>
      <c r="AU187" s="39" t="str">
        <f>IF(IF(L187="","",AQ187&amp;AT187)=AU186,"",IF(MOD(COUNTIF($AQ$1:AQ187,AQ187),3)=1,"",IF(L187="","",AQ187&amp;AT187)))</f>
        <v/>
      </c>
      <c r="AV187" s="166" t="str">
        <f t="shared" si="47"/>
        <v/>
      </c>
      <c r="AW187" s="166" t="str">
        <f t="shared" si="48"/>
        <v/>
      </c>
      <c r="AX187" s="15" t="str">
        <f>IF(MOD(COUNTIF($AQ$1:AQ187,AQ187),3)=1,"",IF(M187="","",AT187+1))</f>
        <v/>
      </c>
      <c r="AY187" s="15" t="str">
        <f t="shared" si="43"/>
        <v/>
      </c>
      <c r="AZ187" s="166" t="str">
        <f t="shared" si="49"/>
        <v/>
      </c>
      <c r="BA187" s="166" t="str">
        <f t="shared" si="50"/>
        <v/>
      </c>
      <c r="BB187" s="15" t="str">
        <f>IF(MOD(COUNTIF($AQ$1:AQ187,AQ187),3)=1,"",IF(N187="","",AX187+1))</f>
        <v/>
      </c>
      <c r="BC187" s="15" t="str">
        <f t="shared" si="44"/>
        <v/>
      </c>
      <c r="BD187" s="166" t="str">
        <f t="shared" si="51"/>
        <v/>
      </c>
      <c r="BE187" s="166" t="str">
        <f t="shared" si="52"/>
        <v/>
      </c>
      <c r="BF187" s="15"/>
      <c r="BG187" s="15"/>
      <c r="BH187" s="170" t="str">
        <f t="shared" si="45"/>
        <v>开场增加暴击概率{0}%，增加爆伤{1}%</v>
      </c>
    </row>
    <row r="188" spans="1:60">
      <c r="A188" s="261" t="s">
        <v>698</v>
      </c>
      <c r="B188" s="258" t="s">
        <v>777</v>
      </c>
      <c r="C188" s="255" t="s">
        <v>696</v>
      </c>
      <c r="D188" s="255" t="s">
        <v>459</v>
      </c>
      <c r="E188" s="11"/>
      <c r="F188" s="11"/>
      <c r="G188" s="11"/>
      <c r="H188" s="11"/>
      <c r="I188" s="11"/>
      <c r="J188" s="11" t="s">
        <v>402</v>
      </c>
      <c r="K188" s="11" t="s">
        <v>469</v>
      </c>
      <c r="L188" s="190" t="s">
        <v>771</v>
      </c>
      <c r="M188" s="11" t="s">
        <v>62</v>
      </c>
      <c r="N188" s="11"/>
      <c r="O188" s="183" t="s">
        <v>52</v>
      </c>
      <c r="P188" s="3" t="s">
        <v>57</v>
      </c>
      <c r="Q188" s="11" t="s">
        <v>60</v>
      </c>
      <c r="R188" s="11" t="s">
        <v>61</v>
      </c>
      <c r="S188" s="11"/>
      <c r="T188" s="184"/>
      <c r="U188" s="184"/>
      <c r="V188" s="184"/>
      <c r="W188" s="3" t="s">
        <v>223</v>
      </c>
      <c r="X188" s="3" t="s">
        <v>224</v>
      </c>
      <c r="Y188" s="3" t="s">
        <v>225</v>
      </c>
      <c r="Z188" s="3" t="s">
        <v>226</v>
      </c>
      <c r="AA188" s="1"/>
      <c r="AB188" s="15"/>
      <c r="AC188" s="187" t="s">
        <v>227</v>
      </c>
      <c r="AD188" s="187" t="s">
        <v>228</v>
      </c>
      <c r="AE188" s="187" t="s">
        <v>229</v>
      </c>
      <c r="AF188" s="187" t="s">
        <v>230</v>
      </c>
      <c r="AG188" s="96"/>
      <c r="AH188" s="187" t="s">
        <v>227</v>
      </c>
      <c r="AI188" s="187" t="s">
        <v>228</v>
      </c>
      <c r="AJ188" s="187" t="s">
        <v>229</v>
      </c>
      <c r="AK188" s="187" t="s">
        <v>230</v>
      </c>
      <c r="AL188" s="146">
        <f>IFERROR(AC188*IF($E188="将领",INDEX(兵法相关参数!$C$4:$AL$7,AL$15,MATCH($AB188,兵法相关参数!$C$3:$AL$3,0)),INDEX(兵法相关参数!$C$12:$AL$15,AL$15,MATCH($AB188,兵法相关参数!$C$3:$AL$3,0))),0)+IFERROR(AH188*IF($E188="将领",INDEX(兵法相关参数!$C$4:$AL$7,AL$15,MATCH($AG188,兵法相关参数!$C$3:$AL$3,0)),INDEX(兵法相关参数!$C$12:$AL$15,AL$15,MATCH($AG188,兵法相关参数!$C$3:$AL$3,0))),0)</f>
        <v>0</v>
      </c>
      <c r="AM188" s="146">
        <f>IFERROR(AD188*IF($E188="将领",INDEX(兵法相关参数!$C$4:$AL$7,AM$15,MATCH($AB188,兵法相关参数!$C$3:$AL$3,0)),INDEX(兵法相关参数!$C$12:$AL$15,AM$15,MATCH($AB188,兵法相关参数!$C$3:$AL$3,0))),0)+IFERROR(AI188*IF($E188="将领",INDEX(兵法相关参数!$C$4:$AL$7,AM$15,MATCH($AG188,兵法相关参数!$C$3:$AL$3,0)),INDEX(兵法相关参数!$C$12:$AL$15,AM$15,MATCH($AG188,兵法相关参数!$C$3:$AL$3,0))),0)</f>
        <v>0</v>
      </c>
      <c r="AN188" s="146">
        <f>IFERROR(AE188*IF($E188="将领",INDEX(兵法相关参数!$C$4:$AL$7,AN$15,MATCH($AB188,兵法相关参数!$C$3:$AL$3,0)),INDEX(兵法相关参数!$C$12:$AL$15,AN$15,MATCH($AB188,兵法相关参数!$C$3:$AL$3,0))),0)+IFERROR(AJ188*IF($E188="将领",INDEX(兵法相关参数!$C$4:$AL$7,AN$15,MATCH($AG188,兵法相关参数!$C$3:$AL$3,0)),INDEX(兵法相关参数!$C$12:$AL$15,AN$15,MATCH($AG188,兵法相关参数!$C$3:$AL$3,0))),0)</f>
        <v>0</v>
      </c>
      <c r="AO188" s="146">
        <f>IFERROR(AF188*IF($E188="将领",INDEX(兵法相关参数!$C$4:$AL$7,AL$15,MATCH($AB188,兵法相关参数!$C$3:$AL$3,0)),INDEX(兵法相关参数!$C$12:$AL$15,AO$15,MATCH($AB188,兵法相关参数!$C$3:$AL$3,0))),0)+IFERROR(AK188*IF($E188="将领",INDEX(兵法相关参数!$C$4:$AL$7,AL$15,MATCH($AG188,兵法相关参数!$C$3:$AL$3,0)),INDEX(兵法相关参数!$C$12:$AL$15,AO$15,MATCH($AG188,兵法相关参数!$C$3:$AL$3,0))),0)</f>
        <v>0</v>
      </c>
      <c r="AP188" s="27"/>
      <c r="AQ188" s="154">
        <v>30112</v>
      </c>
      <c r="AR188" s="160">
        <f>IF(D188="直接伤害",1,0)</f>
        <v>0</v>
      </c>
      <c r="AS188" s="163" t="str">
        <f t="shared" si="41"/>
        <v>紫</v>
      </c>
      <c r="AT188" s="153">
        <f t="shared" si="42"/>
        <v>1</v>
      </c>
      <c r="AU188" s="39" t="str">
        <f>IF(IF(L188="","",AQ188&amp;AT188)=AU187,"",IF(MOD(COUNTIF($AQ$1:AQ188,AQ188),3)=1,"",IF(L188="","",AQ188&amp;AT188)))</f>
        <v/>
      </c>
      <c r="AV188" s="166" t="str">
        <f t="shared" si="47"/>
        <v/>
      </c>
      <c r="AW188" s="166" t="str">
        <f t="shared" si="48"/>
        <v/>
      </c>
      <c r="AX188" s="15" t="str">
        <f>IF(MOD(COUNTIF($AQ$1:AQ188,AQ188),3)=1,"",IF(M188="","",AT188+1))</f>
        <v/>
      </c>
      <c r="AY188" s="15" t="str">
        <f t="shared" si="43"/>
        <v/>
      </c>
      <c r="AZ188" s="166" t="str">
        <f t="shared" si="49"/>
        <v/>
      </c>
      <c r="BA188" s="166" t="str">
        <f t="shared" si="50"/>
        <v/>
      </c>
      <c r="BB188" s="15" t="str">
        <f>IF(MOD(COUNTIF($AQ$1:AQ188,AQ188),3)=1,"",IF(N188="","",AX188+1))</f>
        <v/>
      </c>
      <c r="BC188" s="15" t="str">
        <f t="shared" si="44"/>
        <v/>
      </c>
      <c r="BD188" s="166" t="str">
        <f t="shared" si="51"/>
        <v/>
      </c>
      <c r="BE188" s="166" t="str">
        <f t="shared" si="52"/>
        <v/>
      </c>
      <c r="BF188" s="15"/>
      <c r="BG188" s="15"/>
      <c r="BH188" s="170" t="str">
        <f t="shared" si="45"/>
        <v>普通攻击{0}%概率造成攻击力{1}%额外伤害</v>
      </c>
    </row>
    <row r="189" spans="1:60">
      <c r="A189" s="261"/>
      <c r="B189" s="259"/>
      <c r="C189" s="256"/>
      <c r="D189" s="256"/>
      <c r="E189" s="179" t="s">
        <v>22</v>
      </c>
      <c r="F189" s="141">
        <v>1</v>
      </c>
      <c r="G189" s="141">
        <v>1</v>
      </c>
      <c r="H189" s="141">
        <v>1</v>
      </c>
      <c r="I189" s="141">
        <v>1</v>
      </c>
      <c r="J189" s="255">
        <f>SUMPRODUCT(LARGE(AL189:AO189*F189:I189+AL190:AO190*F190:I190+AL192:AO192*F192:I192+AL193:AO193*F193:I193+AL195:AO195*F195:I195+AL196:AO196*F196:I196,1))</f>
        <v>3.759118859351251</v>
      </c>
      <c r="K189" s="255">
        <f>INDEX($J$17:$J$200,MATCH(C188,$C$17:$C$200,0),1)</f>
        <v>3.6338311287091396</v>
      </c>
      <c r="L189" s="182">
        <v>0.5</v>
      </c>
      <c r="M189" s="182">
        <v>0.37</v>
      </c>
      <c r="N189" s="179"/>
      <c r="O189" s="182">
        <f>120%*1.15</f>
        <v>1.38</v>
      </c>
      <c r="P189" s="44">
        <v>0</v>
      </c>
      <c r="Q189" s="179">
        <v>1</v>
      </c>
      <c r="R189" s="179">
        <v>1</v>
      </c>
      <c r="S189" s="179"/>
      <c r="T189" s="179"/>
      <c r="U189" s="110"/>
      <c r="V189" s="179"/>
      <c r="W189" s="23">
        <f>$L$189*$M$189*$O$189</f>
        <v>0.25529999999999997</v>
      </c>
      <c r="X189" s="23">
        <f>$L$189*$M$189*$O$189</f>
        <v>0.25529999999999997</v>
      </c>
      <c r="Y189" s="23">
        <f>$L$189*$M$189*$O$189</f>
        <v>0.25529999999999997</v>
      </c>
      <c r="Z189" s="23">
        <f>$L$189*$M$189*$O$189</f>
        <v>0.25529999999999997</v>
      </c>
      <c r="AA189" s="179"/>
      <c r="AB189" s="44" t="s">
        <v>37</v>
      </c>
      <c r="AC189" s="92">
        <f>(0.5*辅助效用($P$189,-1,AC$15,"兵力转换",输出系数,"当前士兵目标",W189)+0.5*辅助效用($P$189,-1,AC$15,"生存转换",输出系数,"当前将领目标",W189)+0.5*辅助效用(80,-1,AC$15,"兵力转换",输出系数,"当前士兵目标",W189)+0.5*辅助效用(80,-1,AC$15,"生存转换",输出系数,"当前将领目标",W189))/2*60/2.5</f>
        <v>7.1095961826784875E-4</v>
      </c>
      <c r="AD189" s="92">
        <f>(0.5*辅助效用($P$189,-1,AD$15,"兵力转换",输出系数,"当前士兵目标",X189)+0.5*辅助效用($P$189,-1,AD$15,"生存转换",输出系数,"当前将领目标",X189)+0.5*辅助效用(80,-1,AD$15,"兵力转换",输出系数,"当前士兵目标",X189)+0.5*辅助效用(80,-1,AD$15,"生存转换",输出系数,"当前将领目标",X189))/2*60/2.5</f>
        <v>7.5826744361803008E-4</v>
      </c>
      <c r="AE189" s="92">
        <f>(0.5*辅助效用($P$189,-1,AE$15,"兵力转换",输出系数,"当前士兵目标",Y189)+0.5*辅助效用($P$189,-1,AE$15,"生存转换",输出系数,"当前将领目标",Y189)+0.5*辅助效用(80,-1,AE$15,"兵力转换",输出系数,"当前士兵目标",Y189)+0.5*辅助效用(80,-1,AE$15,"生存转换",输出系数,"当前将领目标",Y189))/2*60/2.5</f>
        <v>6.308318455643245E-4</v>
      </c>
      <c r="AF189" s="92">
        <f>(0.5*辅助效用($P$189,-1,AF$15,"兵力转换",输出系数,"当前士兵目标",Z189)+0.5*辅助效用($P$189,-1,AF$15,"生存转换",输出系数,"当前将领目标",Z189)+0.5*辅助效用(80,-1,AF$15,"兵力转换",输出系数,"当前士兵目标",Z189)+0.5*辅助效用(80,-1,AF$15,"生存转换",输出系数,"当前将领目标",Z189))/2*60/2.5</f>
        <v>6.0813407857653414E-4</v>
      </c>
      <c r="AG189" s="92" t="s">
        <v>51</v>
      </c>
      <c r="AH189" s="188">
        <f>IF($Q189=0,0,持续效用($P189,$Q189,AH$15,$E189))</f>
        <v>1.8017133218019576E-2</v>
      </c>
      <c r="AI189" s="188">
        <f>IF($Q189=0,0,持续效用($P189,$Q189,AI$15,$E189))</f>
        <v>2.2988957818005609E-2</v>
      </c>
      <c r="AJ189" s="188">
        <f>IF($Q189=0,0,持续效用($P189,$Q189,AJ$15,$E189))</f>
        <v>2.4948782773928584E-2</v>
      </c>
      <c r="AK189" s="188">
        <f>IF($Q189=0,0,持续效用($P189,$Q189,AK$15,$E189))</f>
        <v>2.3773373264196415E-2</v>
      </c>
      <c r="AL189" s="146">
        <f>IFERROR(AC189*IF($E189="将领",INDEX(兵法相关参数!$C$4:$AL$7,AL$15,MATCH($AB189,兵法相关参数!$C$3:$AL$3,0)),INDEX(兵法相关参数!$C$12:$AL$15,AL$15,MATCH($AB189,兵法相关参数!$C$3:$AL$3,0))),0)+IFERROR(AH189*IF($E189="将领",INDEX(兵法相关参数!$C$4:$AL$7,AL$15,MATCH($AG189,兵法相关参数!$C$3:$AL$3,0)),INDEX(兵法相关参数!$C$12:$AL$15,AL$15,MATCH($AG189,兵法相关参数!$C$3:$AL$3,0))),0)</f>
        <v>2.433971702416811</v>
      </c>
      <c r="AM189" s="146">
        <f>IFERROR(AD189*IF($E189="将领",INDEX(兵法相关参数!$C$4:$AL$7,AM$15,MATCH($AB189,兵法相关参数!$C$3:$AL$3,0)),INDEX(兵法相关参数!$C$12:$AL$15,AM$15,MATCH($AB189,兵法相关参数!$C$3:$AL$3,0))),0)+IFERROR(AI189*IF($E189="将领",INDEX(兵法相关参数!$C$4:$AL$7,AM$15,MATCH($AG189,兵法相关参数!$C$3:$AL$3,0)),INDEX(兵法相关参数!$C$12:$AL$15,AM$15,MATCH($AG189,兵法相关参数!$C$3:$AL$3,0))),0)</f>
        <v>2.3865765961388048</v>
      </c>
      <c r="AN189" s="146">
        <f>IFERROR(AE189*IF($E189="将领",INDEX(兵法相关参数!$C$4:$AL$7,AN$15,MATCH($AB189,兵法相关参数!$C$3:$AL$3,0)),INDEX(兵法相关参数!$C$12:$AL$15,AN$15,MATCH($AB189,兵法相关参数!$C$3:$AL$3,0))),0)+IFERROR(AJ189*IF($E189="将领",INDEX(兵法相关参数!$C$4:$AL$7,AN$15,MATCH($AG189,兵法相关参数!$C$3:$AL$3,0)),INDEX(兵法相关参数!$C$12:$AL$15,AN$15,MATCH($AG189,兵法相关参数!$C$3:$AL$3,0))),0)</f>
        <v>3.759118859351251</v>
      </c>
      <c r="AO189" s="146">
        <f>IFERROR(AF189*IF($E189="将领",INDEX(兵法相关参数!$C$4:$AL$7,AL$15,MATCH($AB189,兵法相关参数!$C$3:$AL$3,0)),INDEX(兵法相关参数!$C$12:$AL$15,AO$15,MATCH($AB189,兵法相关参数!$C$3:$AL$3,0))),0)+IFERROR(AK189*IF($E189="将领",INDEX(兵法相关参数!$C$4:$AL$7,AL$15,MATCH($AG189,兵法相关参数!$C$3:$AL$3,0)),INDEX(兵法相关参数!$C$12:$AL$15,AO$15,MATCH($AG189,兵法相关参数!$C$3:$AL$3,0))),0)</f>
        <v>2.07358621358784</v>
      </c>
      <c r="AP189" s="42"/>
      <c r="AQ189" s="151">
        <f>AQ188</f>
        <v>30112</v>
      </c>
      <c r="AR189" s="161">
        <f>AR188</f>
        <v>0</v>
      </c>
      <c r="AS189" s="163" t="str">
        <f t="shared" si="41"/>
        <v>紫</v>
      </c>
      <c r="AT189" s="153">
        <f t="shared" si="42"/>
        <v>1</v>
      </c>
      <c r="AU189" s="39" t="str">
        <f>IF(IF(L189="","",AQ189&amp;AT189)=AU188,"",IF(MOD(COUNTIF($AQ$1:AQ189,AQ189),3)=1,"",IF(L189="","",AQ189&amp;AT189)))</f>
        <v>301121</v>
      </c>
      <c r="AV189" s="166">
        <f t="shared" si="47"/>
        <v>0.5</v>
      </c>
      <c r="AW189" s="166">
        <f t="shared" si="48"/>
        <v>0</v>
      </c>
      <c r="AX189" s="15">
        <f>IF(MOD(COUNTIF($AQ$1:AQ189,AQ189),3)=1,"",IF(M189="","",AT189+1))</f>
        <v>2</v>
      </c>
      <c r="AY189" s="15" t="str">
        <f t="shared" si="43"/>
        <v>301122</v>
      </c>
      <c r="AZ189" s="166">
        <f t="shared" si="49"/>
        <v>7.0000000000000007E-2</v>
      </c>
      <c r="BA189" s="166">
        <f t="shared" si="50"/>
        <v>8.9999999999999993E-3</v>
      </c>
      <c r="BB189" s="15" t="str">
        <f>IF(MOD(COUNTIF($AQ$1:AQ189,AQ189),3)=1,"",IF(N189="","",AX189+1))</f>
        <v/>
      </c>
      <c r="BC189" s="15" t="str">
        <f t="shared" si="44"/>
        <v/>
      </c>
      <c r="BD189" s="166" t="str">
        <f t="shared" si="51"/>
        <v/>
      </c>
      <c r="BE189" s="166" t="str">
        <f t="shared" si="52"/>
        <v/>
      </c>
      <c r="BF189" s="15"/>
      <c r="BG189" s="15"/>
      <c r="BH189" s="170" t="str">
        <f t="shared" si="45"/>
        <v>普通攻击{0}%概率造成攻击力{1}%额外伤害</v>
      </c>
    </row>
    <row r="190" spans="1:60">
      <c r="A190" s="261"/>
      <c r="B190" s="259"/>
      <c r="C190" s="256"/>
      <c r="D190" s="257"/>
      <c r="E190" s="179"/>
      <c r="F190" s="141"/>
      <c r="G190" s="141"/>
      <c r="H190" s="141"/>
      <c r="I190" s="141"/>
      <c r="J190" s="256"/>
      <c r="K190" s="256"/>
      <c r="L190" s="182"/>
      <c r="M190" s="179"/>
      <c r="N190" s="179"/>
      <c r="O190" s="182"/>
      <c r="P190" s="179"/>
      <c r="Q190" s="179"/>
      <c r="R190" s="179"/>
      <c r="S190" s="179"/>
      <c r="T190" s="179"/>
      <c r="U190" s="179"/>
      <c r="V190" s="179"/>
      <c r="W190" s="179"/>
      <c r="X190" s="179"/>
      <c r="Y190" s="179"/>
      <c r="Z190" s="179"/>
      <c r="AA190" s="179"/>
      <c r="AB190" s="44"/>
      <c r="AC190" s="189"/>
      <c r="AD190" s="189"/>
      <c r="AE190" s="189"/>
      <c r="AF190" s="189"/>
      <c r="AG190" s="92"/>
      <c r="AH190" s="189"/>
      <c r="AI190" s="189"/>
      <c r="AJ190" s="189"/>
      <c r="AK190" s="189"/>
      <c r="AL190" s="146">
        <f>IFERROR(AC190*IF($E190="将领",INDEX(兵法相关参数!$C$4:$AL$7,AL$15,MATCH($AB190,兵法相关参数!$C$3:$AL$3,0)),INDEX(兵法相关参数!$C$12:$AL$15,AL$15,MATCH($AB190,兵法相关参数!$C$3:$AL$3,0))),0)+IFERROR(AH190*IF($E190="将领",INDEX(兵法相关参数!$C$4:$AL$7,AL$15,MATCH($AG190,兵法相关参数!$C$3:$AL$3,0)),INDEX(兵法相关参数!$C$12:$AL$15,AL$15,MATCH($AG190,兵法相关参数!$C$3:$AL$3,0))),0)</f>
        <v>0</v>
      </c>
      <c r="AM190" s="146">
        <f>IFERROR(AD190*IF($E190="将领",INDEX(兵法相关参数!$C$4:$AL$7,AM$15,MATCH($AB190,兵法相关参数!$C$3:$AL$3,0)),INDEX(兵法相关参数!$C$12:$AL$15,AM$15,MATCH($AB190,兵法相关参数!$C$3:$AL$3,0))),0)+IFERROR(AI190*IF($E190="将领",INDEX(兵法相关参数!$C$4:$AL$7,AM$15,MATCH($AG190,兵法相关参数!$C$3:$AL$3,0)),INDEX(兵法相关参数!$C$12:$AL$15,AM$15,MATCH($AG190,兵法相关参数!$C$3:$AL$3,0))),0)</f>
        <v>0</v>
      </c>
      <c r="AN190" s="146">
        <f>IFERROR(AE190*IF($E190="将领",INDEX(兵法相关参数!$C$4:$AL$7,AN$15,MATCH($AB190,兵法相关参数!$C$3:$AL$3,0)),INDEX(兵法相关参数!$C$12:$AL$15,AN$15,MATCH($AB190,兵法相关参数!$C$3:$AL$3,0))),0)+IFERROR(AJ190*IF($E190="将领",INDEX(兵法相关参数!$C$4:$AL$7,AN$15,MATCH($AG190,兵法相关参数!$C$3:$AL$3,0)),INDEX(兵法相关参数!$C$12:$AL$15,AN$15,MATCH($AG190,兵法相关参数!$C$3:$AL$3,0))),0)</f>
        <v>0</v>
      </c>
      <c r="AO190" s="146">
        <f>IFERROR(AF190*IF($E190="将领",INDEX(兵法相关参数!$C$4:$AL$7,AL$15,MATCH($AB190,兵法相关参数!$C$3:$AL$3,0)),INDEX(兵法相关参数!$C$12:$AL$15,AO$15,MATCH($AB190,兵法相关参数!$C$3:$AL$3,0))),0)+IFERROR(AK190*IF($E190="将领",INDEX(兵法相关参数!$C$4:$AL$7,AL$15,MATCH($AG190,兵法相关参数!$C$3:$AL$3,0)),INDEX(兵法相关参数!$C$12:$AL$15,AO$15,MATCH($AG190,兵法相关参数!$C$3:$AL$3,0))),0)</f>
        <v>0</v>
      </c>
      <c r="AP190" s="27"/>
      <c r="AQ190" s="151">
        <f>AQ189</f>
        <v>30112</v>
      </c>
      <c r="AR190" s="162">
        <f>AR189</f>
        <v>0</v>
      </c>
      <c r="AS190" s="163" t="str">
        <f t="shared" si="41"/>
        <v>紫</v>
      </c>
      <c r="AT190" s="153">
        <f t="shared" si="42"/>
        <v>1</v>
      </c>
      <c r="AU190" s="39" t="str">
        <f>IF(IF(L190="","",AQ190&amp;AT190)=AU189,"",IF(MOD(COUNTIF($AQ$1:AQ190,AQ190),3)=1,"",IF(L190="","",AQ190&amp;AT190)))</f>
        <v/>
      </c>
      <c r="AV190" s="166" t="str">
        <f t="shared" si="47"/>
        <v/>
      </c>
      <c r="AW190" s="166" t="str">
        <f t="shared" si="48"/>
        <v/>
      </c>
      <c r="AX190" s="15" t="str">
        <f>IF(MOD(COUNTIF($AQ$1:AQ190,AQ190),3)=1,"",IF(M190="","",AT190+1))</f>
        <v/>
      </c>
      <c r="AY190" s="15" t="str">
        <f t="shared" si="43"/>
        <v/>
      </c>
      <c r="AZ190" s="166" t="str">
        <f t="shared" si="49"/>
        <v/>
      </c>
      <c r="BA190" s="166" t="str">
        <f t="shared" si="50"/>
        <v/>
      </c>
      <c r="BB190" s="15" t="str">
        <f>IF(MOD(COUNTIF($AQ$1:AQ190,AQ190),3)=1,"",IF(N190="","",AX190+1))</f>
        <v/>
      </c>
      <c r="BC190" s="15" t="str">
        <f t="shared" si="44"/>
        <v/>
      </c>
      <c r="BD190" s="166" t="str">
        <f t="shared" si="51"/>
        <v/>
      </c>
      <c r="BE190" s="166" t="str">
        <f t="shared" si="52"/>
        <v/>
      </c>
      <c r="BF190" s="15"/>
      <c r="BG190" s="15"/>
      <c r="BH190" s="170" t="str">
        <f t="shared" si="45"/>
        <v>普通攻击{0}%概率造成攻击力{1}%额外伤害</v>
      </c>
    </row>
    <row r="191" spans="1:60">
      <c r="A191" s="261"/>
      <c r="B191" s="259"/>
      <c r="C191" s="256"/>
      <c r="D191" s="255"/>
      <c r="E191" s="179"/>
      <c r="F191" s="179"/>
      <c r="G191" s="179"/>
      <c r="H191" s="179"/>
      <c r="I191" s="179"/>
      <c r="J191" s="256"/>
      <c r="K191" s="256"/>
      <c r="L191" s="182"/>
      <c r="M191" s="179"/>
      <c r="N191" s="179"/>
      <c r="O191" s="182"/>
      <c r="P191" s="179"/>
      <c r="Q191" s="179"/>
      <c r="R191" s="179"/>
      <c r="S191" s="179"/>
      <c r="T191" s="179"/>
      <c r="U191" s="179"/>
      <c r="V191" s="179"/>
      <c r="W191" s="179"/>
      <c r="X191" s="179"/>
      <c r="Y191" s="179"/>
      <c r="Z191" s="179"/>
      <c r="AA191" s="179"/>
      <c r="AB191" s="44"/>
      <c r="AC191" s="189"/>
      <c r="AD191" s="189"/>
      <c r="AE191" s="189"/>
      <c r="AF191" s="189"/>
      <c r="AG191" s="92"/>
      <c r="AH191" s="189"/>
      <c r="AI191" s="189"/>
      <c r="AJ191" s="189"/>
      <c r="AK191" s="189"/>
      <c r="AL191" s="146">
        <f>IFERROR(AC191*IF($E191="将领",INDEX(兵法相关参数!$C$4:$AL$7,AL$15,MATCH($AB191,兵法相关参数!$C$3:$AL$3,0)),INDEX(兵法相关参数!$C$12:$AL$15,AL$15,MATCH($AB191,兵法相关参数!$C$3:$AL$3,0))),0)+IFERROR(AH191*IF($E191="将领",INDEX(兵法相关参数!$C$4:$AL$7,AL$15,MATCH($AG191,兵法相关参数!$C$3:$AL$3,0)),INDEX(兵法相关参数!$C$12:$AL$15,AL$15,MATCH($AG191,兵法相关参数!$C$3:$AL$3,0))),0)</f>
        <v>0</v>
      </c>
      <c r="AM191" s="146">
        <f>IFERROR(AD191*IF($E191="将领",INDEX(兵法相关参数!$C$4:$AL$7,AM$15,MATCH($AB191,兵法相关参数!$C$3:$AL$3,0)),INDEX(兵法相关参数!$C$12:$AL$15,AM$15,MATCH($AB191,兵法相关参数!$C$3:$AL$3,0))),0)+IFERROR(AI191*IF($E191="将领",INDEX(兵法相关参数!$C$4:$AL$7,AM$15,MATCH($AG191,兵法相关参数!$C$3:$AL$3,0)),INDEX(兵法相关参数!$C$12:$AL$15,AM$15,MATCH($AG191,兵法相关参数!$C$3:$AL$3,0))),0)</f>
        <v>0</v>
      </c>
      <c r="AN191" s="146">
        <f>IFERROR(AE191*IF($E191="将领",INDEX(兵法相关参数!$C$4:$AL$7,AN$15,MATCH($AB191,兵法相关参数!$C$3:$AL$3,0)),INDEX(兵法相关参数!$C$12:$AL$15,AN$15,MATCH($AB191,兵法相关参数!$C$3:$AL$3,0))),0)+IFERROR(AJ191*IF($E191="将领",INDEX(兵法相关参数!$C$4:$AL$7,AN$15,MATCH($AG191,兵法相关参数!$C$3:$AL$3,0)),INDEX(兵法相关参数!$C$12:$AL$15,AN$15,MATCH($AG191,兵法相关参数!$C$3:$AL$3,0))),0)</f>
        <v>0</v>
      </c>
      <c r="AO191" s="146">
        <f>IFERROR(AF191*IF($E191="将领",INDEX(兵法相关参数!$C$4:$AL$7,AL$15,MATCH($AB191,兵法相关参数!$C$3:$AL$3,0)),INDEX(兵法相关参数!$C$12:$AL$15,AO$15,MATCH($AB191,兵法相关参数!$C$3:$AL$3,0))),0)+IFERROR(AK191*IF($E191="将领",INDEX(兵法相关参数!$C$4:$AL$7,AL$15,MATCH($AG191,兵法相关参数!$C$3:$AL$3,0)),INDEX(兵法相关参数!$C$12:$AL$15,AO$15,MATCH($AG191,兵法相关参数!$C$3:$AL$3,0))),0)</f>
        <v>0</v>
      </c>
      <c r="AP191" s="42"/>
      <c r="AQ191" s="151">
        <f t="shared" ref="AQ191:AQ196" si="55">AQ190</f>
        <v>30112</v>
      </c>
      <c r="AR191" s="160">
        <f>IF(D191="直接伤害",1,0)</f>
        <v>0</v>
      </c>
      <c r="AS191" s="163" t="str">
        <f t="shared" si="41"/>
        <v>紫</v>
      </c>
      <c r="AT191" s="153">
        <f t="shared" si="42"/>
        <v>1</v>
      </c>
      <c r="AU191" s="39" t="str">
        <f>IF(IF(L191="","",AQ191&amp;AT191)=AU190,"",IF(MOD(COUNTIF($AQ$1:AQ191,AQ191),3)=1,"",IF(L191="","",AQ191&amp;AT191)))</f>
        <v/>
      </c>
      <c r="AV191" s="166" t="str">
        <f t="shared" si="47"/>
        <v/>
      </c>
      <c r="AW191" s="166" t="str">
        <f t="shared" si="48"/>
        <v/>
      </c>
      <c r="AX191" s="15" t="str">
        <f>IF(MOD(COUNTIF($AQ$1:AQ191,AQ191),3)=1,"",IF(M191="","",AT191+1))</f>
        <v/>
      </c>
      <c r="AY191" s="15" t="str">
        <f t="shared" si="43"/>
        <v/>
      </c>
      <c r="AZ191" s="166" t="str">
        <f t="shared" si="49"/>
        <v/>
      </c>
      <c r="BA191" s="166" t="str">
        <f t="shared" si="50"/>
        <v/>
      </c>
      <c r="BB191" s="15" t="str">
        <f>IF(MOD(COUNTIF($AQ$1:AQ191,AQ191),3)=1,"",IF(N191="","",AX191+1))</f>
        <v/>
      </c>
      <c r="BC191" s="15" t="str">
        <f t="shared" si="44"/>
        <v/>
      </c>
      <c r="BD191" s="166" t="str">
        <f t="shared" si="51"/>
        <v/>
      </c>
      <c r="BE191" s="166" t="str">
        <f t="shared" si="52"/>
        <v/>
      </c>
      <c r="BF191" s="15"/>
      <c r="BG191" s="15"/>
      <c r="BH191" s="170" t="str">
        <f t="shared" si="45"/>
        <v>普通攻击{0}%概率造成攻击力{1}%额外伤害</v>
      </c>
    </row>
    <row r="192" spans="1:60">
      <c r="A192" s="261"/>
      <c r="B192" s="259"/>
      <c r="C192" s="256"/>
      <c r="D192" s="256"/>
      <c r="E192" s="179"/>
      <c r="F192" s="179"/>
      <c r="G192" s="179"/>
      <c r="H192" s="179"/>
      <c r="I192" s="179"/>
      <c r="J192" s="256"/>
      <c r="K192" s="256"/>
      <c r="L192" s="182"/>
      <c r="M192" s="179"/>
      <c r="N192" s="179"/>
      <c r="O192" s="182"/>
      <c r="P192" s="179"/>
      <c r="Q192" s="179"/>
      <c r="R192" s="179"/>
      <c r="S192" s="179"/>
      <c r="T192" s="179"/>
      <c r="U192" s="179"/>
      <c r="V192" s="179"/>
      <c r="W192" s="179"/>
      <c r="X192" s="179"/>
      <c r="Y192" s="179"/>
      <c r="Z192" s="179"/>
      <c r="AA192" s="179"/>
      <c r="AB192" s="44"/>
      <c r="AC192" s="189"/>
      <c r="AD192" s="189"/>
      <c r="AE192" s="189"/>
      <c r="AF192" s="189"/>
      <c r="AG192" s="92"/>
      <c r="AH192" s="189"/>
      <c r="AI192" s="189"/>
      <c r="AJ192" s="189"/>
      <c r="AK192" s="189"/>
      <c r="AL192" s="146">
        <f>IFERROR(AC192*IF($E192="将领",INDEX(兵法相关参数!$C$4:$AL$7,AL$15,MATCH($AB192,兵法相关参数!$C$3:$AL$3,0)),INDEX(兵法相关参数!$C$12:$AL$15,AL$15,MATCH($AB192,兵法相关参数!$C$3:$AL$3,0))),0)+IFERROR(AH192*IF($E192="将领",INDEX(兵法相关参数!$C$4:$AL$7,AL$15,MATCH($AG192,兵法相关参数!$C$3:$AL$3,0)),INDEX(兵法相关参数!$C$12:$AL$15,AL$15,MATCH($AG192,兵法相关参数!$C$3:$AL$3,0))),0)</f>
        <v>0</v>
      </c>
      <c r="AM192" s="146">
        <f>IFERROR(AD192*IF($E192="将领",INDEX(兵法相关参数!$C$4:$AL$7,AM$15,MATCH($AB192,兵法相关参数!$C$3:$AL$3,0)),INDEX(兵法相关参数!$C$12:$AL$15,AM$15,MATCH($AB192,兵法相关参数!$C$3:$AL$3,0))),0)+IFERROR(AI192*IF($E192="将领",INDEX(兵法相关参数!$C$4:$AL$7,AM$15,MATCH($AG192,兵法相关参数!$C$3:$AL$3,0)),INDEX(兵法相关参数!$C$12:$AL$15,AM$15,MATCH($AG192,兵法相关参数!$C$3:$AL$3,0))),0)</f>
        <v>0</v>
      </c>
      <c r="AN192" s="146">
        <f>IFERROR(AE192*IF($E192="将领",INDEX(兵法相关参数!$C$4:$AL$7,AN$15,MATCH($AB192,兵法相关参数!$C$3:$AL$3,0)),INDEX(兵法相关参数!$C$12:$AL$15,AN$15,MATCH($AB192,兵法相关参数!$C$3:$AL$3,0))),0)+IFERROR(AJ192*IF($E192="将领",INDEX(兵法相关参数!$C$4:$AL$7,AN$15,MATCH($AG192,兵法相关参数!$C$3:$AL$3,0)),INDEX(兵法相关参数!$C$12:$AL$15,AN$15,MATCH($AG192,兵法相关参数!$C$3:$AL$3,0))),0)</f>
        <v>0</v>
      </c>
      <c r="AO192" s="146">
        <f>IFERROR(AF192*IF($E192="将领",INDEX(兵法相关参数!$C$4:$AL$7,AL$15,MATCH($AB192,兵法相关参数!$C$3:$AL$3,0)),INDEX(兵法相关参数!$C$12:$AL$15,AO$15,MATCH($AB192,兵法相关参数!$C$3:$AL$3,0))),0)+IFERROR(AK192*IF($E192="将领",INDEX(兵法相关参数!$C$4:$AL$7,AL$15,MATCH($AG192,兵法相关参数!$C$3:$AL$3,0)),INDEX(兵法相关参数!$C$12:$AL$15,AO$15,MATCH($AG192,兵法相关参数!$C$3:$AL$3,0))),0)</f>
        <v>0</v>
      </c>
      <c r="AP192" s="27"/>
      <c r="AQ192" s="151">
        <f t="shared" si="55"/>
        <v>30112</v>
      </c>
      <c r="AR192" s="161">
        <f>AR191</f>
        <v>0</v>
      </c>
      <c r="AS192" s="163" t="str">
        <f t="shared" si="41"/>
        <v>紫</v>
      </c>
      <c r="AT192" s="153">
        <f t="shared" si="42"/>
        <v>1</v>
      </c>
      <c r="AU192" s="39" t="str">
        <f>IF(IF(L192="","",AQ192&amp;AT192)=AU191,"",IF(MOD(COUNTIF($AQ$1:AQ192,AQ192),3)=1,"",IF(L192="","",AQ192&amp;AT192)))</f>
        <v/>
      </c>
      <c r="AV192" s="166" t="str">
        <f t="shared" si="47"/>
        <v/>
      </c>
      <c r="AW192" s="166" t="str">
        <f t="shared" si="48"/>
        <v/>
      </c>
      <c r="AX192" s="15" t="str">
        <f>IF(MOD(COUNTIF($AQ$1:AQ192,AQ192),3)=1,"",IF(M192="","",AT192+1))</f>
        <v/>
      </c>
      <c r="AY192" s="15" t="str">
        <f t="shared" si="43"/>
        <v/>
      </c>
      <c r="AZ192" s="166" t="str">
        <f t="shared" si="49"/>
        <v/>
      </c>
      <c r="BA192" s="166" t="str">
        <f t="shared" si="50"/>
        <v/>
      </c>
      <c r="BB192" s="15" t="str">
        <f>IF(MOD(COUNTIF($AQ$1:AQ192,AQ192),3)=1,"",IF(N192="","",AX192+1))</f>
        <v/>
      </c>
      <c r="BC192" s="15" t="str">
        <f t="shared" si="44"/>
        <v/>
      </c>
      <c r="BD192" s="166" t="str">
        <f t="shared" si="51"/>
        <v/>
      </c>
      <c r="BE192" s="166" t="str">
        <f t="shared" si="52"/>
        <v/>
      </c>
      <c r="BF192" s="15"/>
      <c r="BG192" s="15"/>
      <c r="BH192" s="170" t="str">
        <f t="shared" si="45"/>
        <v>普通攻击{0}%概率造成攻击力{1}%额外伤害</v>
      </c>
    </row>
    <row r="193" spans="1:60">
      <c r="A193" s="261"/>
      <c r="B193" s="259"/>
      <c r="C193" s="256"/>
      <c r="D193" s="257"/>
      <c r="E193" s="179"/>
      <c r="F193" s="179"/>
      <c r="G193" s="179"/>
      <c r="H193" s="179"/>
      <c r="I193" s="179"/>
      <c r="J193" s="256"/>
      <c r="K193" s="256"/>
      <c r="L193" s="182"/>
      <c r="M193" s="179"/>
      <c r="N193" s="179"/>
      <c r="O193" s="182"/>
      <c r="P193" s="179"/>
      <c r="Q193" s="179"/>
      <c r="R193" s="179"/>
      <c r="S193" s="179"/>
      <c r="T193" s="179"/>
      <c r="U193" s="179"/>
      <c r="V193" s="179"/>
      <c r="W193" s="179"/>
      <c r="X193" s="179"/>
      <c r="Y193" s="179"/>
      <c r="Z193" s="179"/>
      <c r="AA193" s="179"/>
      <c r="AB193" s="44"/>
      <c r="AC193" s="189"/>
      <c r="AD193" s="189"/>
      <c r="AE193" s="189"/>
      <c r="AF193" s="189"/>
      <c r="AG193" s="92"/>
      <c r="AH193" s="189"/>
      <c r="AI193" s="189"/>
      <c r="AJ193" s="189"/>
      <c r="AK193" s="189"/>
      <c r="AL193" s="146">
        <f>IFERROR(AC193*IF($E193="将领",INDEX(兵法相关参数!$C$4:$AL$7,AL$15,MATCH($AB193,兵法相关参数!$C$3:$AL$3,0)),INDEX(兵法相关参数!$C$12:$AL$15,AL$15,MATCH($AB193,兵法相关参数!$C$3:$AL$3,0))),0)+IFERROR(AH193*IF($E193="将领",INDEX(兵法相关参数!$C$4:$AL$7,AL$15,MATCH($AG193,兵法相关参数!$C$3:$AL$3,0)),INDEX(兵法相关参数!$C$12:$AL$15,AL$15,MATCH($AG193,兵法相关参数!$C$3:$AL$3,0))),0)</f>
        <v>0</v>
      </c>
      <c r="AM193" s="146">
        <f>IFERROR(AD193*IF($E193="将领",INDEX(兵法相关参数!$C$4:$AL$7,AM$15,MATCH($AB193,兵法相关参数!$C$3:$AL$3,0)),INDEX(兵法相关参数!$C$12:$AL$15,AM$15,MATCH($AB193,兵法相关参数!$C$3:$AL$3,0))),0)+IFERROR(AI193*IF($E193="将领",INDEX(兵法相关参数!$C$4:$AL$7,AM$15,MATCH($AG193,兵法相关参数!$C$3:$AL$3,0)),INDEX(兵法相关参数!$C$12:$AL$15,AM$15,MATCH($AG193,兵法相关参数!$C$3:$AL$3,0))),0)</f>
        <v>0</v>
      </c>
      <c r="AN193" s="146">
        <f>IFERROR(AE193*IF($E193="将领",INDEX(兵法相关参数!$C$4:$AL$7,AN$15,MATCH($AB193,兵法相关参数!$C$3:$AL$3,0)),INDEX(兵法相关参数!$C$12:$AL$15,AN$15,MATCH($AB193,兵法相关参数!$C$3:$AL$3,0))),0)+IFERROR(AJ193*IF($E193="将领",INDEX(兵法相关参数!$C$4:$AL$7,AN$15,MATCH($AG193,兵法相关参数!$C$3:$AL$3,0)),INDEX(兵法相关参数!$C$12:$AL$15,AN$15,MATCH($AG193,兵法相关参数!$C$3:$AL$3,0))),0)</f>
        <v>0</v>
      </c>
      <c r="AO193" s="146">
        <f>IFERROR(AF193*IF($E193="将领",INDEX(兵法相关参数!$C$4:$AL$7,AL$15,MATCH($AB193,兵法相关参数!$C$3:$AL$3,0)),INDEX(兵法相关参数!$C$12:$AL$15,AO$15,MATCH($AB193,兵法相关参数!$C$3:$AL$3,0))),0)+IFERROR(AK193*IF($E193="将领",INDEX(兵法相关参数!$C$4:$AL$7,AL$15,MATCH($AG193,兵法相关参数!$C$3:$AL$3,0)),INDEX(兵法相关参数!$C$12:$AL$15,AO$15,MATCH($AG193,兵法相关参数!$C$3:$AL$3,0))),0)</f>
        <v>0</v>
      </c>
      <c r="AP193" s="42"/>
      <c r="AQ193" s="151">
        <f t="shared" si="55"/>
        <v>30112</v>
      </c>
      <c r="AR193" s="162">
        <f>AR192</f>
        <v>0</v>
      </c>
      <c r="AS193" s="163" t="str">
        <f t="shared" si="41"/>
        <v>紫</v>
      </c>
      <c r="AT193" s="153">
        <f t="shared" si="42"/>
        <v>1</v>
      </c>
      <c r="AU193" s="39" t="str">
        <f>IF(IF(L193="","",AQ193&amp;AT193)=AU192,"",IF(MOD(COUNTIF($AQ$1:AQ193,AQ193),3)=1,"",IF(L193="","",AQ193&amp;AT193)))</f>
        <v/>
      </c>
      <c r="AV193" s="166" t="str">
        <f t="shared" si="47"/>
        <v/>
      </c>
      <c r="AW193" s="166" t="str">
        <f t="shared" si="48"/>
        <v/>
      </c>
      <c r="AX193" s="15" t="str">
        <f>IF(MOD(COUNTIF($AQ$1:AQ193,AQ193),3)=1,"",IF(M193="","",AT193+1))</f>
        <v/>
      </c>
      <c r="AY193" s="15" t="str">
        <f t="shared" si="43"/>
        <v/>
      </c>
      <c r="AZ193" s="166" t="str">
        <f t="shared" si="49"/>
        <v/>
      </c>
      <c r="BA193" s="166" t="str">
        <f t="shared" si="50"/>
        <v/>
      </c>
      <c r="BB193" s="15" t="str">
        <f>IF(MOD(COUNTIF($AQ$1:AQ193,AQ193),3)=1,"",IF(N193="","",AX193+1))</f>
        <v/>
      </c>
      <c r="BC193" s="15" t="str">
        <f t="shared" si="44"/>
        <v/>
      </c>
      <c r="BD193" s="166" t="str">
        <f t="shared" si="51"/>
        <v/>
      </c>
      <c r="BE193" s="166" t="str">
        <f t="shared" si="52"/>
        <v/>
      </c>
      <c r="BF193" s="15"/>
      <c r="BG193" s="15"/>
      <c r="BH193" s="170" t="str">
        <f t="shared" si="45"/>
        <v>普通攻击{0}%概率造成攻击力{1}%额外伤害</v>
      </c>
    </row>
    <row r="194" spans="1:60">
      <c r="A194" s="261"/>
      <c r="B194" s="259"/>
      <c r="C194" s="256"/>
      <c r="D194" s="255"/>
      <c r="E194" s="179"/>
      <c r="F194" s="179"/>
      <c r="G194" s="179"/>
      <c r="H194" s="179"/>
      <c r="I194" s="179"/>
      <c r="J194" s="256"/>
      <c r="K194" s="256"/>
      <c r="L194" s="182"/>
      <c r="M194" s="179"/>
      <c r="N194" s="179"/>
      <c r="O194" s="182"/>
      <c r="P194" s="179"/>
      <c r="Q194" s="179"/>
      <c r="R194" s="179"/>
      <c r="S194" s="179"/>
      <c r="T194" s="179"/>
      <c r="U194" s="179"/>
      <c r="V194" s="179"/>
      <c r="W194" s="179"/>
      <c r="X194" s="179"/>
      <c r="Y194" s="179"/>
      <c r="Z194" s="179"/>
      <c r="AA194" s="179"/>
      <c r="AB194" s="44"/>
      <c r="AC194" s="189"/>
      <c r="AD194" s="189"/>
      <c r="AE194" s="189"/>
      <c r="AF194" s="189"/>
      <c r="AG194" s="92"/>
      <c r="AH194" s="189"/>
      <c r="AI194" s="189"/>
      <c r="AJ194" s="189"/>
      <c r="AK194" s="189"/>
      <c r="AL194" s="146">
        <f>IFERROR(AC194*IF($E194="将领",INDEX(兵法相关参数!$C$4:$AL$7,AL$15,MATCH($AB194,兵法相关参数!$C$3:$AL$3,0)),INDEX(兵法相关参数!$C$12:$AL$15,AL$15,MATCH($AB194,兵法相关参数!$C$3:$AL$3,0))),0)+IFERROR(AH194*IF($E194="将领",INDEX(兵法相关参数!$C$4:$AL$7,AL$15,MATCH($AG194,兵法相关参数!$C$3:$AL$3,0)),INDEX(兵法相关参数!$C$12:$AL$15,AL$15,MATCH($AG194,兵法相关参数!$C$3:$AL$3,0))),0)</f>
        <v>0</v>
      </c>
      <c r="AM194" s="146">
        <f>IFERROR(AD194*IF($E194="将领",INDEX(兵法相关参数!$C$4:$AL$7,AM$15,MATCH($AB194,兵法相关参数!$C$3:$AL$3,0)),INDEX(兵法相关参数!$C$12:$AL$15,AM$15,MATCH($AB194,兵法相关参数!$C$3:$AL$3,0))),0)+IFERROR(AI194*IF($E194="将领",INDEX(兵法相关参数!$C$4:$AL$7,AM$15,MATCH($AG194,兵法相关参数!$C$3:$AL$3,0)),INDEX(兵法相关参数!$C$12:$AL$15,AM$15,MATCH($AG194,兵法相关参数!$C$3:$AL$3,0))),0)</f>
        <v>0</v>
      </c>
      <c r="AN194" s="146">
        <f>IFERROR(AE194*IF($E194="将领",INDEX(兵法相关参数!$C$4:$AL$7,AN$15,MATCH($AB194,兵法相关参数!$C$3:$AL$3,0)),INDEX(兵法相关参数!$C$12:$AL$15,AN$15,MATCH($AB194,兵法相关参数!$C$3:$AL$3,0))),0)+IFERROR(AJ194*IF($E194="将领",INDEX(兵法相关参数!$C$4:$AL$7,AN$15,MATCH($AG194,兵法相关参数!$C$3:$AL$3,0)),INDEX(兵法相关参数!$C$12:$AL$15,AN$15,MATCH($AG194,兵法相关参数!$C$3:$AL$3,0))),0)</f>
        <v>0</v>
      </c>
      <c r="AO194" s="146">
        <f>IFERROR(AF194*IF($E194="将领",INDEX(兵法相关参数!$C$4:$AL$7,AL$15,MATCH($AB194,兵法相关参数!$C$3:$AL$3,0)),INDEX(兵法相关参数!$C$12:$AL$15,AO$15,MATCH($AB194,兵法相关参数!$C$3:$AL$3,0))),0)+IFERROR(AK194*IF($E194="将领",INDEX(兵法相关参数!$C$4:$AL$7,AL$15,MATCH($AG194,兵法相关参数!$C$3:$AL$3,0)),INDEX(兵法相关参数!$C$12:$AL$15,AO$15,MATCH($AG194,兵法相关参数!$C$3:$AL$3,0))),0)</f>
        <v>0</v>
      </c>
      <c r="AP194" s="27"/>
      <c r="AQ194" s="151">
        <f t="shared" si="55"/>
        <v>30112</v>
      </c>
      <c r="AR194" s="160">
        <f>IF(D194="直接伤害",1,0)</f>
        <v>0</v>
      </c>
      <c r="AS194" s="163" t="str">
        <f t="shared" si="41"/>
        <v>紫</v>
      </c>
      <c r="AT194" s="153">
        <f t="shared" si="42"/>
        <v>1</v>
      </c>
      <c r="AU194" s="39" t="str">
        <f>IF(IF(L194="","",AQ194&amp;AT194)=AU193,"",IF(MOD(COUNTIF($AQ$1:AQ194,AQ194),3)=1,"",IF(L194="","",AQ194&amp;AT194)))</f>
        <v/>
      </c>
      <c r="AV194" s="166" t="str">
        <f t="shared" si="47"/>
        <v/>
      </c>
      <c r="AW194" s="166" t="str">
        <f t="shared" si="48"/>
        <v/>
      </c>
      <c r="AX194" s="15" t="str">
        <f>IF(MOD(COUNTIF($AQ$1:AQ194,AQ194),3)=1,"",IF(M194="","",AT194+1))</f>
        <v/>
      </c>
      <c r="AY194" s="15" t="str">
        <f t="shared" si="43"/>
        <v/>
      </c>
      <c r="AZ194" s="166" t="str">
        <f t="shared" si="49"/>
        <v/>
      </c>
      <c r="BA194" s="166" t="str">
        <f t="shared" si="50"/>
        <v/>
      </c>
      <c r="BB194" s="15" t="str">
        <f>IF(MOD(COUNTIF($AQ$1:AQ194,AQ194),3)=1,"",IF(N194="","",AX194+1))</f>
        <v/>
      </c>
      <c r="BC194" s="15" t="str">
        <f t="shared" si="44"/>
        <v/>
      </c>
      <c r="BD194" s="166" t="str">
        <f t="shared" si="51"/>
        <v/>
      </c>
      <c r="BE194" s="166" t="str">
        <f t="shared" si="52"/>
        <v/>
      </c>
      <c r="BF194" s="15"/>
      <c r="BG194" s="15"/>
      <c r="BH194" s="170" t="str">
        <f t="shared" si="45"/>
        <v>普通攻击{0}%概率造成攻击力{1}%额外伤害</v>
      </c>
    </row>
    <row r="195" spans="1:60">
      <c r="A195" s="261"/>
      <c r="B195" s="259"/>
      <c r="C195" s="256"/>
      <c r="D195" s="256"/>
      <c r="E195" s="179"/>
      <c r="F195" s="179"/>
      <c r="G195" s="179"/>
      <c r="H195" s="179"/>
      <c r="I195" s="179"/>
      <c r="J195" s="256"/>
      <c r="K195" s="256"/>
      <c r="L195" s="182"/>
      <c r="M195" s="179"/>
      <c r="N195" s="179"/>
      <c r="O195" s="182"/>
      <c r="P195" s="179"/>
      <c r="Q195" s="179"/>
      <c r="R195" s="179"/>
      <c r="S195" s="179"/>
      <c r="T195" s="179"/>
      <c r="U195" s="179"/>
      <c r="V195" s="179"/>
      <c r="W195" s="179"/>
      <c r="X195" s="179"/>
      <c r="Y195" s="179"/>
      <c r="Z195" s="179"/>
      <c r="AA195" s="179"/>
      <c r="AB195" s="44"/>
      <c r="AC195" s="189"/>
      <c r="AD195" s="189"/>
      <c r="AE195" s="189"/>
      <c r="AF195" s="189"/>
      <c r="AG195" s="92"/>
      <c r="AH195" s="189"/>
      <c r="AI195" s="189"/>
      <c r="AJ195" s="189"/>
      <c r="AK195" s="189"/>
      <c r="AL195" s="146">
        <f>IFERROR(AC195*IF($E195="将领",INDEX(兵法相关参数!$C$4:$AL$7,AL$15,MATCH($AB195,兵法相关参数!$C$3:$AL$3,0)),INDEX(兵法相关参数!$C$12:$AL$15,AL$15,MATCH($AB195,兵法相关参数!$C$3:$AL$3,0))),0)+IFERROR(AH195*IF($E195="将领",INDEX(兵法相关参数!$C$4:$AL$7,AL$15,MATCH($AG195,兵法相关参数!$C$3:$AL$3,0)),INDEX(兵法相关参数!$C$12:$AL$15,AL$15,MATCH($AG195,兵法相关参数!$C$3:$AL$3,0))),0)</f>
        <v>0</v>
      </c>
      <c r="AM195" s="146">
        <f>IFERROR(AD195*IF($E195="将领",INDEX(兵法相关参数!$C$4:$AL$7,AM$15,MATCH($AB195,兵法相关参数!$C$3:$AL$3,0)),INDEX(兵法相关参数!$C$12:$AL$15,AM$15,MATCH($AB195,兵法相关参数!$C$3:$AL$3,0))),0)+IFERROR(AI195*IF($E195="将领",INDEX(兵法相关参数!$C$4:$AL$7,AM$15,MATCH($AG195,兵法相关参数!$C$3:$AL$3,0)),INDEX(兵法相关参数!$C$12:$AL$15,AM$15,MATCH($AG195,兵法相关参数!$C$3:$AL$3,0))),0)</f>
        <v>0</v>
      </c>
      <c r="AN195" s="146">
        <f>IFERROR(AE195*IF($E195="将领",INDEX(兵法相关参数!$C$4:$AL$7,AN$15,MATCH($AB195,兵法相关参数!$C$3:$AL$3,0)),INDEX(兵法相关参数!$C$12:$AL$15,AN$15,MATCH($AB195,兵法相关参数!$C$3:$AL$3,0))),0)+IFERROR(AJ195*IF($E195="将领",INDEX(兵法相关参数!$C$4:$AL$7,AN$15,MATCH($AG195,兵法相关参数!$C$3:$AL$3,0)),INDEX(兵法相关参数!$C$12:$AL$15,AN$15,MATCH($AG195,兵法相关参数!$C$3:$AL$3,0))),0)</f>
        <v>0</v>
      </c>
      <c r="AO195" s="146">
        <f>IFERROR(AF195*IF($E195="将领",INDEX(兵法相关参数!$C$4:$AL$7,AL$15,MATCH($AB195,兵法相关参数!$C$3:$AL$3,0)),INDEX(兵法相关参数!$C$12:$AL$15,AO$15,MATCH($AB195,兵法相关参数!$C$3:$AL$3,0))),0)+IFERROR(AK195*IF($E195="将领",INDEX(兵法相关参数!$C$4:$AL$7,AL$15,MATCH($AG195,兵法相关参数!$C$3:$AL$3,0)),INDEX(兵法相关参数!$C$12:$AL$15,AO$15,MATCH($AG195,兵法相关参数!$C$3:$AL$3,0))),0)</f>
        <v>0</v>
      </c>
      <c r="AP195" s="42"/>
      <c r="AQ195" s="151">
        <f t="shared" si="55"/>
        <v>30112</v>
      </c>
      <c r="AR195" s="161">
        <f>AR194</f>
        <v>0</v>
      </c>
      <c r="AS195" s="163" t="str">
        <f t="shared" si="41"/>
        <v>紫</v>
      </c>
      <c r="AT195" s="153">
        <f t="shared" si="42"/>
        <v>1</v>
      </c>
      <c r="AU195" s="39" t="str">
        <f>IF(IF(L195="","",AQ195&amp;AT195)=AU194,"",IF(MOD(COUNTIF($AQ$1:AQ195,AQ195),3)=1,"",IF(L195="","",AQ195&amp;AT195)))</f>
        <v/>
      </c>
      <c r="AV195" s="166" t="str">
        <f t="shared" si="47"/>
        <v/>
      </c>
      <c r="AW195" s="166" t="str">
        <f t="shared" si="48"/>
        <v/>
      </c>
      <c r="AX195" s="15" t="str">
        <f>IF(MOD(COUNTIF($AQ$1:AQ195,AQ195),3)=1,"",IF(M195="","",AT195+1))</f>
        <v/>
      </c>
      <c r="AY195" s="15" t="str">
        <f t="shared" si="43"/>
        <v/>
      </c>
      <c r="AZ195" s="166" t="str">
        <f t="shared" si="49"/>
        <v/>
      </c>
      <c r="BA195" s="166" t="str">
        <f t="shared" si="50"/>
        <v/>
      </c>
      <c r="BB195" s="15" t="str">
        <f>IF(MOD(COUNTIF($AQ$1:AQ195,AQ195),3)=1,"",IF(N195="","",AX195+1))</f>
        <v/>
      </c>
      <c r="BC195" s="15" t="str">
        <f t="shared" si="44"/>
        <v/>
      </c>
      <c r="BD195" s="166" t="str">
        <f t="shared" si="51"/>
        <v/>
      </c>
      <c r="BE195" s="166" t="str">
        <f t="shared" si="52"/>
        <v/>
      </c>
      <c r="BF195" s="15"/>
      <c r="BG195" s="15"/>
      <c r="BH195" s="170" t="str">
        <f t="shared" si="45"/>
        <v>普通攻击{0}%概率造成攻击力{1}%额外伤害</v>
      </c>
    </row>
    <row r="196" spans="1:60">
      <c r="A196" s="261"/>
      <c r="B196" s="260"/>
      <c r="C196" s="257"/>
      <c r="D196" s="257"/>
      <c r="E196" s="179"/>
      <c r="F196" s="179"/>
      <c r="G196" s="179"/>
      <c r="H196" s="179"/>
      <c r="I196" s="179"/>
      <c r="J196" s="257"/>
      <c r="K196" s="257"/>
      <c r="L196" s="182"/>
      <c r="M196" s="179"/>
      <c r="N196" s="179"/>
      <c r="O196" s="182"/>
      <c r="P196" s="179"/>
      <c r="Q196" s="179"/>
      <c r="R196" s="179"/>
      <c r="S196" s="179"/>
      <c r="T196" s="179"/>
      <c r="U196" s="179"/>
      <c r="V196" s="179"/>
      <c r="W196" s="179"/>
      <c r="X196" s="179"/>
      <c r="Y196" s="179"/>
      <c r="Z196" s="179"/>
      <c r="AA196" s="179"/>
      <c r="AB196" s="44"/>
      <c r="AC196" s="189"/>
      <c r="AD196" s="189"/>
      <c r="AE196" s="189"/>
      <c r="AF196" s="189"/>
      <c r="AG196" s="92"/>
      <c r="AH196" s="189"/>
      <c r="AI196" s="189"/>
      <c r="AJ196" s="189"/>
      <c r="AK196" s="189"/>
      <c r="AL196" s="146">
        <f>IFERROR(AC196*IF($E196="将领",INDEX(兵法相关参数!$C$4:$AL$7,AL$15,MATCH($AB196,兵法相关参数!$C$3:$AL$3,0)),INDEX(兵法相关参数!$C$12:$AL$15,AL$15,MATCH($AB196,兵法相关参数!$C$3:$AL$3,0))),0)+IFERROR(AH196*IF($E196="将领",INDEX(兵法相关参数!$C$4:$AL$7,AL$15,MATCH($AG196,兵法相关参数!$C$3:$AL$3,0)),INDEX(兵法相关参数!$C$12:$AL$15,AL$15,MATCH($AG196,兵法相关参数!$C$3:$AL$3,0))),0)</f>
        <v>0</v>
      </c>
      <c r="AM196" s="146">
        <f>IFERROR(AD196*IF($E196="将领",INDEX(兵法相关参数!$C$4:$AL$7,AM$15,MATCH($AB196,兵法相关参数!$C$3:$AL$3,0)),INDEX(兵法相关参数!$C$12:$AL$15,AM$15,MATCH($AB196,兵法相关参数!$C$3:$AL$3,0))),0)+IFERROR(AI196*IF($E196="将领",INDEX(兵法相关参数!$C$4:$AL$7,AM$15,MATCH($AG196,兵法相关参数!$C$3:$AL$3,0)),INDEX(兵法相关参数!$C$12:$AL$15,AM$15,MATCH($AG196,兵法相关参数!$C$3:$AL$3,0))),0)</f>
        <v>0</v>
      </c>
      <c r="AN196" s="146">
        <f>IFERROR(AE196*IF($E196="将领",INDEX(兵法相关参数!$C$4:$AL$7,AN$15,MATCH($AB196,兵法相关参数!$C$3:$AL$3,0)),INDEX(兵法相关参数!$C$12:$AL$15,AN$15,MATCH($AB196,兵法相关参数!$C$3:$AL$3,0))),0)+IFERROR(AJ196*IF($E196="将领",INDEX(兵法相关参数!$C$4:$AL$7,AN$15,MATCH($AG196,兵法相关参数!$C$3:$AL$3,0)),INDEX(兵法相关参数!$C$12:$AL$15,AN$15,MATCH($AG196,兵法相关参数!$C$3:$AL$3,0))),0)</f>
        <v>0</v>
      </c>
      <c r="AO196" s="146">
        <f>IFERROR(AF196*IF($E196="将领",INDEX(兵法相关参数!$C$4:$AL$7,AL$15,MATCH($AB196,兵法相关参数!$C$3:$AL$3,0)),INDEX(兵法相关参数!$C$12:$AL$15,AO$15,MATCH($AB196,兵法相关参数!$C$3:$AL$3,0))),0)+IFERROR(AK196*IF($E196="将领",INDEX(兵法相关参数!$C$4:$AL$7,AL$15,MATCH($AG196,兵法相关参数!$C$3:$AL$3,0)),INDEX(兵法相关参数!$C$12:$AL$15,AO$15,MATCH($AG196,兵法相关参数!$C$3:$AL$3,0))),0)</f>
        <v>0</v>
      </c>
      <c r="AP196" s="27"/>
      <c r="AQ196" s="152">
        <f t="shared" si="55"/>
        <v>30112</v>
      </c>
      <c r="AR196" s="162">
        <f>AR195</f>
        <v>0</v>
      </c>
      <c r="AS196" s="15" t="str">
        <f t="shared" si="41"/>
        <v>紫</v>
      </c>
      <c r="AT196" s="153">
        <f t="shared" si="42"/>
        <v>1</v>
      </c>
      <c r="AU196" s="39" t="str">
        <f>IF(IF(L196="","",AQ196&amp;AT196)=AU195,"",IF(MOD(COUNTIF($AQ$1:AQ196,AQ196),3)=1,"",IF(L196="","",AQ196&amp;AT196)))</f>
        <v/>
      </c>
      <c r="AV196" s="166" t="str">
        <f t="shared" si="47"/>
        <v/>
      </c>
      <c r="AW196" s="166" t="str">
        <f t="shared" si="48"/>
        <v/>
      </c>
      <c r="AX196" s="15" t="str">
        <f>IF(MOD(COUNTIF($AQ$1:AQ196,AQ196),3)=1,"",IF(M196="","",AT196+1))</f>
        <v/>
      </c>
      <c r="AY196" s="15" t="str">
        <f t="shared" si="43"/>
        <v/>
      </c>
      <c r="AZ196" s="166" t="str">
        <f t="shared" si="49"/>
        <v/>
      </c>
      <c r="BA196" s="166" t="str">
        <f t="shared" si="50"/>
        <v/>
      </c>
      <c r="BB196" s="15" t="str">
        <f>IF(MOD(COUNTIF($AQ$1:AQ196,AQ196),3)=1,"",IF(N196="","",AX196+1))</f>
        <v/>
      </c>
      <c r="BC196" s="15" t="str">
        <f t="shared" si="44"/>
        <v/>
      </c>
      <c r="BD196" s="166" t="str">
        <f t="shared" si="51"/>
        <v/>
      </c>
      <c r="BE196" s="166" t="str">
        <f t="shared" si="52"/>
        <v/>
      </c>
      <c r="BF196" s="15"/>
      <c r="BG196" s="15"/>
      <c r="BH196" s="170" t="str">
        <f t="shared" si="45"/>
        <v>普通攻击{0}%概率造成攻击力{1}%额外伤害</v>
      </c>
    </row>
    <row r="197" spans="1:60">
      <c r="A197" s="261" t="s">
        <v>699</v>
      </c>
      <c r="B197" s="258" t="s">
        <v>778</v>
      </c>
      <c r="C197" s="255" t="s">
        <v>696</v>
      </c>
      <c r="D197" s="255" t="s">
        <v>703</v>
      </c>
      <c r="E197" s="11"/>
      <c r="F197" s="11"/>
      <c r="G197" s="11"/>
      <c r="H197" s="11"/>
      <c r="I197" s="11"/>
      <c r="J197" s="11" t="s">
        <v>402</v>
      </c>
      <c r="K197" s="11" t="s">
        <v>469</v>
      </c>
      <c r="L197" s="190" t="s">
        <v>62</v>
      </c>
      <c r="M197" s="11"/>
      <c r="N197" s="11"/>
      <c r="O197" s="183" t="s">
        <v>52</v>
      </c>
      <c r="P197" s="3" t="s">
        <v>57</v>
      </c>
      <c r="Q197" s="11" t="s">
        <v>60</v>
      </c>
      <c r="R197" s="11" t="s">
        <v>61</v>
      </c>
      <c r="S197" s="11"/>
      <c r="T197" s="184"/>
      <c r="U197" s="184"/>
      <c r="V197" s="184"/>
      <c r="W197" s="3" t="s">
        <v>223</v>
      </c>
      <c r="X197" s="3" t="s">
        <v>224</v>
      </c>
      <c r="Y197" s="3" t="s">
        <v>225</v>
      </c>
      <c r="Z197" s="3" t="s">
        <v>226</v>
      </c>
      <c r="AA197" s="1"/>
      <c r="AB197" s="15"/>
      <c r="AC197" s="187" t="s">
        <v>227</v>
      </c>
      <c r="AD197" s="187" t="s">
        <v>228</v>
      </c>
      <c r="AE197" s="187" t="s">
        <v>229</v>
      </c>
      <c r="AF197" s="187" t="s">
        <v>230</v>
      </c>
      <c r="AG197" s="96"/>
      <c r="AH197" s="187" t="s">
        <v>227</v>
      </c>
      <c r="AI197" s="187" t="s">
        <v>228</v>
      </c>
      <c r="AJ197" s="187" t="s">
        <v>229</v>
      </c>
      <c r="AK197" s="187" t="s">
        <v>230</v>
      </c>
      <c r="AL197" s="146">
        <f>IFERROR(AC197*IF($E197="将领",INDEX(兵法相关参数!$C$4:$AL$7,AL$15,MATCH($AB197,兵法相关参数!$C$3:$AL$3,0)),INDEX(兵法相关参数!$C$12:$AL$15,AL$15,MATCH($AB197,兵法相关参数!$C$3:$AL$3,0))),0)+IFERROR(AH197*IF($E197="将领",INDEX(兵法相关参数!$C$4:$AL$7,AL$15,MATCH($AG197,兵法相关参数!$C$3:$AL$3,0)),INDEX(兵法相关参数!$C$12:$AL$15,AL$15,MATCH($AG197,兵法相关参数!$C$3:$AL$3,0))),0)</f>
        <v>0</v>
      </c>
      <c r="AM197" s="146">
        <f>IFERROR(AD197*IF($E197="将领",INDEX(兵法相关参数!$C$4:$AL$7,AM$15,MATCH($AB197,兵法相关参数!$C$3:$AL$3,0)),INDEX(兵法相关参数!$C$12:$AL$15,AM$15,MATCH($AB197,兵法相关参数!$C$3:$AL$3,0))),0)+IFERROR(AI197*IF($E197="将领",INDEX(兵法相关参数!$C$4:$AL$7,AM$15,MATCH($AG197,兵法相关参数!$C$3:$AL$3,0)),INDEX(兵法相关参数!$C$12:$AL$15,AM$15,MATCH($AG197,兵法相关参数!$C$3:$AL$3,0))),0)</f>
        <v>0</v>
      </c>
      <c r="AN197" s="146">
        <f>IFERROR(AE197*IF($E197="将领",INDEX(兵法相关参数!$C$4:$AL$7,AN$15,MATCH($AB197,兵法相关参数!$C$3:$AL$3,0)),INDEX(兵法相关参数!$C$12:$AL$15,AN$15,MATCH($AB197,兵法相关参数!$C$3:$AL$3,0))),0)+IFERROR(AJ197*IF($E197="将领",INDEX(兵法相关参数!$C$4:$AL$7,AN$15,MATCH($AG197,兵法相关参数!$C$3:$AL$3,0)),INDEX(兵法相关参数!$C$12:$AL$15,AN$15,MATCH($AG197,兵法相关参数!$C$3:$AL$3,0))),0)</f>
        <v>0</v>
      </c>
      <c r="AO197" s="146">
        <f>IFERROR(AF197*IF($E197="将领",INDEX(兵法相关参数!$C$4:$AL$7,AL$15,MATCH($AB197,兵法相关参数!$C$3:$AL$3,0)),INDEX(兵法相关参数!$C$12:$AL$15,AO$15,MATCH($AB197,兵法相关参数!$C$3:$AL$3,0))),0)+IFERROR(AK197*IF($E197="将领",INDEX(兵法相关参数!$C$4:$AL$7,AL$15,MATCH($AG197,兵法相关参数!$C$3:$AL$3,0)),INDEX(兵法相关参数!$C$12:$AL$15,AO$15,MATCH($AG197,兵法相关参数!$C$3:$AL$3,0))),0)</f>
        <v>0</v>
      </c>
      <c r="AP197" s="27"/>
      <c r="AQ197" s="154">
        <v>30113</v>
      </c>
      <c r="AR197" s="160">
        <f>IF(D197="直接伤害",1,0)</f>
        <v>0</v>
      </c>
      <c r="AS197" s="163" t="str">
        <f t="shared" si="41"/>
        <v>紫</v>
      </c>
      <c r="AT197" s="153">
        <f t="shared" si="42"/>
        <v>1</v>
      </c>
      <c r="AU197" s="39" t="str">
        <f>IF(IF(L197="","",AQ197&amp;AT197)=AU196,"",IF(MOD(COUNTIF($AQ$1:AQ197,AQ197),3)=1,"",IF(L197="","",AQ197&amp;AT197)))</f>
        <v/>
      </c>
      <c r="AV197" s="166" t="str">
        <f t="shared" si="47"/>
        <v/>
      </c>
      <c r="AW197" s="166" t="str">
        <f t="shared" si="48"/>
        <v/>
      </c>
      <c r="AX197" s="15" t="str">
        <f>IF(MOD(COUNTIF($AQ$1:AQ197,AQ197),3)=1,"",IF(M197="","",AT197+1))</f>
        <v/>
      </c>
      <c r="AY197" s="15" t="str">
        <f t="shared" si="43"/>
        <v/>
      </c>
      <c r="AZ197" s="166" t="str">
        <f t="shared" si="49"/>
        <v/>
      </c>
      <c r="BA197" s="166" t="str">
        <f t="shared" si="50"/>
        <v/>
      </c>
      <c r="BB197" s="15" t="str">
        <f>IF(MOD(COUNTIF($AQ$1:AQ197,AQ197),3)=1,"",IF(N197="","",AX197+1))</f>
        <v/>
      </c>
      <c r="BC197" s="15" t="str">
        <f t="shared" si="44"/>
        <v/>
      </c>
      <c r="BD197" s="166" t="str">
        <f t="shared" si="51"/>
        <v/>
      </c>
      <c r="BE197" s="166" t="str">
        <f t="shared" si="52"/>
        <v/>
      </c>
      <c r="BF197" s="15"/>
      <c r="BG197" s="15"/>
      <c r="BH197" s="170" t="str">
        <f t="shared" si="45"/>
        <v>开场增加{0}点怒气</v>
      </c>
    </row>
    <row r="198" spans="1:60">
      <c r="A198" s="261"/>
      <c r="B198" s="259"/>
      <c r="C198" s="256"/>
      <c r="D198" s="256"/>
      <c r="E198" s="179" t="s">
        <v>22</v>
      </c>
      <c r="F198" s="141">
        <v>1</v>
      </c>
      <c r="G198" s="141">
        <v>1</v>
      </c>
      <c r="H198" s="141">
        <v>1</v>
      </c>
      <c r="I198" s="141">
        <v>1</v>
      </c>
      <c r="J198" s="255">
        <f>SUMPRODUCT(LARGE(AL198:AO198*F198:I198+AL199:AO199*F199:I199+AL201:AO201*F201:I201+AL202:AO202*F202:I202+AL204:AO204*F204:I204+AL205:AO205*F205:I205,1))</f>
        <v>3.4205633202392076</v>
      </c>
      <c r="K198" s="255">
        <f>INDEX($J$17:$J$200,MATCH(C197,$C$17:$C$200,0),1)</f>
        <v>3.6338311287091396</v>
      </c>
      <c r="L198" s="179">
        <v>110</v>
      </c>
      <c r="M198" s="179"/>
      <c r="N198" s="179"/>
      <c r="O198" s="182">
        <f>200%*1.15</f>
        <v>2.2999999999999998</v>
      </c>
      <c r="P198" s="44">
        <v>0</v>
      </c>
      <c r="Q198" s="179">
        <v>1</v>
      </c>
      <c r="R198" s="179">
        <v>1</v>
      </c>
      <c r="S198" s="179"/>
      <c r="T198" s="179"/>
      <c r="U198" s="110"/>
      <c r="V198" s="179"/>
      <c r="W198" s="23">
        <f>$L$198*$O$198</f>
        <v>252.99999999999997</v>
      </c>
      <c r="X198" s="23">
        <f>$L$198*$O$198</f>
        <v>252.99999999999997</v>
      </c>
      <c r="Y198" s="23">
        <f>$L$198*$O$198</f>
        <v>252.99999999999997</v>
      </c>
      <c r="Z198" s="23">
        <f>$L$198*$O$198</f>
        <v>252.99999999999997</v>
      </c>
      <c r="AA198" s="179"/>
      <c r="AB198" s="44" t="s">
        <v>114</v>
      </c>
      <c r="AC198" s="92">
        <f>辅助效用($P198,-1,AC$15,"输出转换",怒气系数,"指定将领",W198)</f>
        <v>1.0651661458800286</v>
      </c>
      <c r="AD198" s="92">
        <f>辅助效用($P198,-1,AD$15,"输出转换",怒气系数,"指定将领",X198)</f>
        <v>1.2604480713433819</v>
      </c>
      <c r="AE198" s="92">
        <f>辅助效用($P198,-1,AE$15,"输出转换",怒气系数,"指定将领",Y198)</f>
        <v>2.8334803478726456</v>
      </c>
      <c r="AF198" s="92">
        <f>辅助效用($P198,-1,AF$15,"输出转换",怒气系数,"指定将领",Z198)</f>
        <v>2.8007197039090599</v>
      </c>
      <c r="AG198" s="92" t="s">
        <v>51</v>
      </c>
      <c r="AH198" s="188">
        <f>IF($Q198=0,0,持续效用($P198,$Q198,AH$15,$E198))</f>
        <v>1.8017133218019576E-2</v>
      </c>
      <c r="AI198" s="188">
        <f>IF($Q198=0,0,持续效用($P198,$Q198,AI$15,$E198))</f>
        <v>2.2988957818005609E-2</v>
      </c>
      <c r="AJ198" s="188">
        <f>IF($Q198=0,0,持续效用($P198,$Q198,AJ$15,$E198))</f>
        <v>2.4948782773928584E-2</v>
      </c>
      <c r="AK198" s="188">
        <f>IF($Q198=0,0,持续效用($P198,$Q198,AK$15,$E198))</f>
        <v>2.3773373264196415E-2</v>
      </c>
      <c r="AL198" s="146">
        <f>IFERROR(AC198*IF($E198="将领",INDEX(兵法相关参数!$C$4:$AL$7,AL$15,MATCH($AB198,兵法相关参数!$C$3:$AL$3,0)),INDEX(兵法相关参数!$C$12:$AL$15,AL$15,MATCH($AB198,兵法相关参数!$C$3:$AL$3,0))),0)+IFERROR(AH198*IF($E198="将领",INDEX(兵法相关参数!$C$4:$AL$7,AL$15,MATCH($AG198,兵法相关参数!$C$3:$AL$3,0)),INDEX(兵法相关参数!$C$12:$AL$15,AL$15,MATCH($AG198,兵法相关参数!$C$3:$AL$3,0))),0)</f>
        <v>1.277224900172095</v>
      </c>
      <c r="AM198" s="146">
        <f>IFERROR(AD198*IF($E198="将领",INDEX(兵法相关参数!$C$4:$AL$7,AM$15,MATCH($AB198,兵法相关参数!$C$3:$AL$3,0)),INDEX(兵法相关参数!$C$12:$AL$15,AM$15,MATCH($AB198,兵法相关参数!$C$3:$AL$3,0))),0)+IFERROR(AI198*IF($E198="将领",INDEX(兵法相关参数!$C$4:$AL$7,AM$15,MATCH($AG198,兵法相关参数!$C$3:$AL$3,0)),INDEX(兵法相关参数!$C$12:$AL$15,AM$15,MATCH($AG198,兵法相关参数!$C$3:$AL$3,0))),0)</f>
        <v>1.5097158969355466</v>
      </c>
      <c r="AN198" s="146">
        <f>IFERROR(AE198*IF($E198="将领",INDEX(兵法相关参数!$C$4:$AL$7,AN$15,MATCH($AB198,兵法相关参数!$C$3:$AL$3,0)),INDEX(兵法相关参数!$C$12:$AL$15,AN$15,MATCH($AB198,兵法相关参数!$C$3:$AL$3,0))),0)+IFERROR(AJ198*IF($E198="将领",INDEX(兵法相关参数!$C$4:$AL$7,AN$15,MATCH($AG198,兵法相关参数!$C$3:$AL$3,0)),INDEX(兵法相关参数!$C$12:$AL$15,AN$15,MATCH($AG198,兵法相关参数!$C$3:$AL$3,0))),0)</f>
        <v>3.4205633202392076</v>
      </c>
      <c r="AO198" s="146">
        <f>IFERROR(AF198*IF($E198="将领",INDEX(兵法相关参数!$C$4:$AL$7,AL$15,MATCH($AB198,兵法相关参数!$C$3:$AL$3,0)),INDEX(兵法相关参数!$C$12:$AL$15,AO$15,MATCH($AB198,兵法相关参数!$C$3:$AL$3,0))),0)+IFERROR(AK198*IF($E198="将领",INDEX(兵法相关参数!$C$4:$AL$7,AL$15,MATCH($AG198,兵法相关参数!$C$3:$AL$3,0)),INDEX(兵法相关参数!$C$12:$AL$15,AO$15,MATCH($AG198,兵法相关参数!$C$3:$AL$3,0))),0)</f>
        <v>3.3819017866892205</v>
      </c>
      <c r="AP198" s="42"/>
      <c r="AQ198" s="151">
        <f>AQ197</f>
        <v>30113</v>
      </c>
      <c r="AR198" s="161">
        <f>AR197</f>
        <v>0</v>
      </c>
      <c r="AS198" s="163" t="str">
        <f t="shared" si="41"/>
        <v>紫</v>
      </c>
      <c r="AT198" s="153">
        <f t="shared" si="42"/>
        <v>1</v>
      </c>
      <c r="AU198" s="39" t="str">
        <f>IF(IF(L198="","",AQ198&amp;AT198)=AU197,"",IF(MOD(COUNTIF($AQ$1:AQ198,AQ198),3)=1,"",IF(L198="","",AQ198&amp;AT198)))</f>
        <v>301131</v>
      </c>
      <c r="AV198" s="166">
        <f t="shared" si="47"/>
        <v>20.7</v>
      </c>
      <c r="AW198" s="166">
        <f t="shared" si="48"/>
        <v>2.6</v>
      </c>
      <c r="AX198" s="15" t="str">
        <f>IF(MOD(COUNTIF($AQ$1:AQ198,AQ198),3)=1,"",IF(M198="","",AT198+1))</f>
        <v/>
      </c>
      <c r="AY198" s="15" t="str">
        <f t="shared" si="43"/>
        <v/>
      </c>
      <c r="AZ198" s="166" t="str">
        <f t="shared" si="49"/>
        <v/>
      </c>
      <c r="BA198" s="166" t="str">
        <f t="shared" si="50"/>
        <v/>
      </c>
      <c r="BB198" s="15" t="str">
        <f>IF(MOD(COUNTIF($AQ$1:AQ198,AQ198),3)=1,"",IF(N198="","",AX198+1))</f>
        <v/>
      </c>
      <c r="BC198" s="15" t="str">
        <f t="shared" si="44"/>
        <v/>
      </c>
      <c r="BD198" s="166" t="str">
        <f t="shared" si="51"/>
        <v/>
      </c>
      <c r="BE198" s="166" t="str">
        <f t="shared" si="52"/>
        <v/>
      </c>
      <c r="BF198" s="15"/>
      <c r="BG198" s="15"/>
      <c r="BH198" s="170" t="str">
        <f t="shared" si="45"/>
        <v>开场增加{0}点怒气</v>
      </c>
    </row>
    <row r="199" spans="1:60">
      <c r="A199" s="261"/>
      <c r="B199" s="259"/>
      <c r="C199" s="256"/>
      <c r="D199" s="257"/>
      <c r="E199" s="179"/>
      <c r="F199" s="141"/>
      <c r="G199" s="141"/>
      <c r="H199" s="141"/>
      <c r="I199" s="141"/>
      <c r="J199" s="256"/>
      <c r="K199" s="256"/>
      <c r="L199" s="182"/>
      <c r="M199" s="179"/>
      <c r="N199" s="179"/>
      <c r="O199" s="182"/>
      <c r="P199" s="179"/>
      <c r="Q199" s="179"/>
      <c r="R199" s="179"/>
      <c r="S199" s="179"/>
      <c r="T199" s="179"/>
      <c r="U199" s="179"/>
      <c r="V199" s="179"/>
      <c r="W199" s="179"/>
      <c r="X199" s="179"/>
      <c r="Y199" s="179"/>
      <c r="Z199" s="179"/>
      <c r="AA199" s="179"/>
      <c r="AB199" s="44"/>
      <c r="AC199" s="189"/>
      <c r="AD199" s="189"/>
      <c r="AE199" s="189"/>
      <c r="AF199" s="189"/>
      <c r="AG199" s="92"/>
      <c r="AH199" s="189"/>
      <c r="AI199" s="189"/>
      <c r="AJ199" s="189"/>
      <c r="AK199" s="189"/>
      <c r="AL199" s="146">
        <f>IFERROR(AC199*IF($E199="将领",INDEX(兵法相关参数!$C$4:$AL$7,AL$15,MATCH($AB199,兵法相关参数!$C$3:$AL$3,0)),INDEX(兵法相关参数!$C$12:$AL$15,AL$15,MATCH($AB199,兵法相关参数!$C$3:$AL$3,0))),0)+IFERROR(AH199*IF($E199="将领",INDEX(兵法相关参数!$C$4:$AL$7,AL$15,MATCH($AG199,兵法相关参数!$C$3:$AL$3,0)),INDEX(兵法相关参数!$C$12:$AL$15,AL$15,MATCH($AG199,兵法相关参数!$C$3:$AL$3,0))),0)</f>
        <v>0</v>
      </c>
      <c r="AM199" s="146">
        <f>IFERROR(AD199*IF($E199="将领",INDEX(兵法相关参数!$C$4:$AL$7,AM$15,MATCH($AB199,兵法相关参数!$C$3:$AL$3,0)),INDEX(兵法相关参数!$C$12:$AL$15,AM$15,MATCH($AB199,兵法相关参数!$C$3:$AL$3,0))),0)+IFERROR(AI199*IF($E199="将领",INDEX(兵法相关参数!$C$4:$AL$7,AM$15,MATCH($AG199,兵法相关参数!$C$3:$AL$3,0)),INDEX(兵法相关参数!$C$12:$AL$15,AM$15,MATCH($AG199,兵法相关参数!$C$3:$AL$3,0))),0)</f>
        <v>0</v>
      </c>
      <c r="AN199" s="146">
        <f>IFERROR(AE199*IF($E199="将领",INDEX(兵法相关参数!$C$4:$AL$7,AN$15,MATCH($AB199,兵法相关参数!$C$3:$AL$3,0)),INDEX(兵法相关参数!$C$12:$AL$15,AN$15,MATCH($AB199,兵法相关参数!$C$3:$AL$3,0))),0)+IFERROR(AJ199*IF($E199="将领",INDEX(兵法相关参数!$C$4:$AL$7,AN$15,MATCH($AG199,兵法相关参数!$C$3:$AL$3,0)),INDEX(兵法相关参数!$C$12:$AL$15,AN$15,MATCH($AG199,兵法相关参数!$C$3:$AL$3,0))),0)</f>
        <v>0</v>
      </c>
      <c r="AO199" s="146">
        <f>IFERROR(AF199*IF($E199="将领",INDEX(兵法相关参数!$C$4:$AL$7,AL$15,MATCH($AB199,兵法相关参数!$C$3:$AL$3,0)),INDEX(兵法相关参数!$C$12:$AL$15,AO$15,MATCH($AB199,兵法相关参数!$C$3:$AL$3,0))),0)+IFERROR(AK199*IF($E199="将领",INDEX(兵法相关参数!$C$4:$AL$7,AL$15,MATCH($AG199,兵法相关参数!$C$3:$AL$3,0)),INDEX(兵法相关参数!$C$12:$AL$15,AO$15,MATCH($AG199,兵法相关参数!$C$3:$AL$3,0))),0)</f>
        <v>0</v>
      </c>
      <c r="AP199" s="27"/>
      <c r="AQ199" s="151">
        <f>AQ198</f>
        <v>30113</v>
      </c>
      <c r="AR199" s="162">
        <f>AR198</f>
        <v>0</v>
      </c>
      <c r="AS199" s="163" t="str">
        <f t="shared" si="41"/>
        <v>紫</v>
      </c>
      <c r="AT199" s="153">
        <f t="shared" si="42"/>
        <v>1</v>
      </c>
      <c r="AU199" s="39" t="str">
        <f>IF(IF(L199="","",AQ199&amp;AT199)=AU198,"",IF(MOD(COUNTIF($AQ$1:AQ199,AQ199),3)=1,"",IF(L199="","",AQ199&amp;AT199)))</f>
        <v/>
      </c>
      <c r="AV199" s="166" t="str">
        <f t="shared" si="47"/>
        <v/>
      </c>
      <c r="AW199" s="166" t="str">
        <f t="shared" si="48"/>
        <v/>
      </c>
      <c r="AX199" s="15" t="str">
        <f>IF(MOD(COUNTIF($AQ$1:AQ199,AQ199),3)=1,"",IF(M199="","",AT199+1))</f>
        <v/>
      </c>
      <c r="AY199" s="15" t="str">
        <f t="shared" si="43"/>
        <v/>
      </c>
      <c r="AZ199" s="166" t="str">
        <f t="shared" si="49"/>
        <v/>
      </c>
      <c r="BA199" s="166" t="str">
        <f t="shared" si="50"/>
        <v/>
      </c>
      <c r="BB199" s="15" t="str">
        <f>IF(MOD(COUNTIF($AQ$1:AQ199,AQ199),3)=1,"",IF(N199="","",AX199+1))</f>
        <v/>
      </c>
      <c r="BC199" s="15" t="str">
        <f t="shared" si="44"/>
        <v/>
      </c>
      <c r="BD199" s="166" t="str">
        <f t="shared" si="51"/>
        <v/>
      </c>
      <c r="BE199" s="166" t="str">
        <f t="shared" si="52"/>
        <v/>
      </c>
      <c r="BF199" s="15"/>
      <c r="BG199" s="15"/>
      <c r="BH199" s="170" t="str">
        <f t="shared" si="45"/>
        <v>开场增加{0}点怒气</v>
      </c>
    </row>
    <row r="200" spans="1:60">
      <c r="A200" s="261"/>
      <c r="B200" s="259"/>
      <c r="C200" s="256"/>
      <c r="D200" s="255"/>
      <c r="E200" s="179"/>
      <c r="F200" s="179"/>
      <c r="G200" s="179"/>
      <c r="H200" s="179"/>
      <c r="I200" s="179"/>
      <c r="J200" s="256"/>
      <c r="K200" s="256"/>
      <c r="L200" s="182"/>
      <c r="M200" s="179"/>
      <c r="N200" s="179"/>
      <c r="O200" s="182"/>
      <c r="P200" s="179"/>
      <c r="Q200" s="179"/>
      <c r="R200" s="179"/>
      <c r="S200" s="179"/>
      <c r="T200" s="179"/>
      <c r="U200" s="179"/>
      <c r="V200" s="179"/>
      <c r="W200" s="179"/>
      <c r="X200" s="179"/>
      <c r="Y200" s="179"/>
      <c r="Z200" s="179"/>
      <c r="AA200" s="179"/>
      <c r="AB200" s="44"/>
      <c r="AC200" s="189"/>
      <c r="AD200" s="189"/>
      <c r="AE200" s="189"/>
      <c r="AF200" s="189"/>
      <c r="AG200" s="92"/>
      <c r="AH200" s="189"/>
      <c r="AI200" s="189"/>
      <c r="AJ200" s="189"/>
      <c r="AK200" s="189"/>
      <c r="AL200" s="146">
        <f>IFERROR(AC200*IF($E200="将领",INDEX(兵法相关参数!$C$4:$AL$7,AL$15,MATCH($AB200,兵法相关参数!$C$3:$AL$3,0)),INDEX(兵法相关参数!$C$12:$AL$15,AL$15,MATCH($AB200,兵法相关参数!$C$3:$AL$3,0))),0)+IFERROR(AH200*IF($E200="将领",INDEX(兵法相关参数!$C$4:$AL$7,AL$15,MATCH($AG200,兵法相关参数!$C$3:$AL$3,0)),INDEX(兵法相关参数!$C$12:$AL$15,AL$15,MATCH($AG200,兵法相关参数!$C$3:$AL$3,0))),0)</f>
        <v>0</v>
      </c>
      <c r="AM200" s="146">
        <f>IFERROR(AD200*IF($E200="将领",INDEX(兵法相关参数!$C$4:$AL$7,AM$15,MATCH($AB200,兵法相关参数!$C$3:$AL$3,0)),INDEX(兵法相关参数!$C$12:$AL$15,AM$15,MATCH($AB200,兵法相关参数!$C$3:$AL$3,0))),0)+IFERROR(AI200*IF($E200="将领",INDEX(兵法相关参数!$C$4:$AL$7,AM$15,MATCH($AG200,兵法相关参数!$C$3:$AL$3,0)),INDEX(兵法相关参数!$C$12:$AL$15,AM$15,MATCH($AG200,兵法相关参数!$C$3:$AL$3,0))),0)</f>
        <v>0</v>
      </c>
      <c r="AN200" s="146">
        <f>IFERROR(AE200*IF($E200="将领",INDEX(兵法相关参数!$C$4:$AL$7,AN$15,MATCH($AB200,兵法相关参数!$C$3:$AL$3,0)),INDEX(兵法相关参数!$C$12:$AL$15,AN$15,MATCH($AB200,兵法相关参数!$C$3:$AL$3,0))),0)+IFERROR(AJ200*IF($E200="将领",INDEX(兵法相关参数!$C$4:$AL$7,AN$15,MATCH($AG200,兵法相关参数!$C$3:$AL$3,0)),INDEX(兵法相关参数!$C$12:$AL$15,AN$15,MATCH($AG200,兵法相关参数!$C$3:$AL$3,0))),0)</f>
        <v>0</v>
      </c>
      <c r="AO200" s="146">
        <f>IFERROR(AF200*IF($E200="将领",INDEX(兵法相关参数!$C$4:$AL$7,AL$15,MATCH($AB200,兵法相关参数!$C$3:$AL$3,0)),INDEX(兵法相关参数!$C$12:$AL$15,AO$15,MATCH($AB200,兵法相关参数!$C$3:$AL$3,0))),0)+IFERROR(AK200*IF($E200="将领",INDEX(兵法相关参数!$C$4:$AL$7,AL$15,MATCH($AG200,兵法相关参数!$C$3:$AL$3,0)),INDEX(兵法相关参数!$C$12:$AL$15,AO$15,MATCH($AG200,兵法相关参数!$C$3:$AL$3,0))),0)</f>
        <v>0</v>
      </c>
      <c r="AP200" s="42"/>
      <c r="AQ200" s="151">
        <f t="shared" ref="AQ200:AQ205" si="56">AQ199</f>
        <v>30113</v>
      </c>
      <c r="AR200" s="160">
        <f>IF(D200="直接伤害",1,0)</f>
        <v>0</v>
      </c>
      <c r="AS200" s="163" t="str">
        <f t="shared" si="41"/>
        <v>紫</v>
      </c>
      <c r="AT200" s="153">
        <f t="shared" si="42"/>
        <v>1</v>
      </c>
      <c r="AU200" s="39" t="str">
        <f>IF(IF(L200="","",AQ200&amp;AT200)=AU199,"",IF(MOD(COUNTIF($AQ$1:AQ200,AQ200),3)=1,"",IF(L200="","",AQ200&amp;AT200)))</f>
        <v/>
      </c>
      <c r="AV200" s="166" t="str">
        <f t="shared" si="47"/>
        <v/>
      </c>
      <c r="AW200" s="166" t="str">
        <f t="shared" si="48"/>
        <v/>
      </c>
      <c r="AX200" s="15" t="str">
        <f>IF(MOD(COUNTIF($AQ$1:AQ200,AQ200),3)=1,"",IF(M200="","",AT200+1))</f>
        <v/>
      </c>
      <c r="AY200" s="15" t="str">
        <f t="shared" si="43"/>
        <v/>
      </c>
      <c r="AZ200" s="166" t="str">
        <f t="shared" si="49"/>
        <v/>
      </c>
      <c r="BA200" s="166" t="str">
        <f t="shared" si="50"/>
        <v/>
      </c>
      <c r="BB200" s="15" t="str">
        <f>IF(MOD(COUNTIF($AQ$1:AQ200,AQ200),3)=1,"",IF(N200="","",AX200+1))</f>
        <v/>
      </c>
      <c r="BC200" s="15" t="str">
        <f t="shared" si="44"/>
        <v/>
      </c>
      <c r="BD200" s="166" t="str">
        <f t="shared" si="51"/>
        <v/>
      </c>
      <c r="BE200" s="166" t="str">
        <f t="shared" si="52"/>
        <v/>
      </c>
      <c r="BF200" s="15"/>
      <c r="BG200" s="15"/>
      <c r="BH200" s="170" t="str">
        <f t="shared" si="45"/>
        <v>开场增加{0}点怒气</v>
      </c>
    </row>
    <row r="201" spans="1:60">
      <c r="A201" s="261"/>
      <c r="B201" s="259"/>
      <c r="C201" s="256"/>
      <c r="D201" s="256"/>
      <c r="E201" s="179"/>
      <c r="F201" s="179"/>
      <c r="G201" s="179"/>
      <c r="H201" s="179"/>
      <c r="I201" s="179"/>
      <c r="J201" s="256"/>
      <c r="K201" s="256"/>
      <c r="L201" s="182"/>
      <c r="M201" s="179"/>
      <c r="N201" s="179"/>
      <c r="O201" s="182"/>
      <c r="P201" s="179"/>
      <c r="Q201" s="179"/>
      <c r="R201" s="179"/>
      <c r="S201" s="179"/>
      <c r="T201" s="179"/>
      <c r="U201" s="179"/>
      <c r="V201" s="179"/>
      <c r="W201" s="179"/>
      <c r="X201" s="179"/>
      <c r="Y201" s="179"/>
      <c r="Z201" s="179"/>
      <c r="AA201" s="179"/>
      <c r="AB201" s="44"/>
      <c r="AC201" s="189"/>
      <c r="AD201" s="189"/>
      <c r="AE201" s="189"/>
      <c r="AF201" s="189"/>
      <c r="AG201" s="92"/>
      <c r="AH201" s="189"/>
      <c r="AI201" s="189"/>
      <c r="AJ201" s="189"/>
      <c r="AK201" s="189"/>
      <c r="AL201" s="146">
        <f>IFERROR(AC201*IF($E201="将领",INDEX(兵法相关参数!$C$4:$AL$7,AL$15,MATCH($AB201,兵法相关参数!$C$3:$AL$3,0)),INDEX(兵法相关参数!$C$12:$AL$15,AL$15,MATCH($AB201,兵法相关参数!$C$3:$AL$3,0))),0)+IFERROR(AH201*IF($E201="将领",INDEX(兵法相关参数!$C$4:$AL$7,AL$15,MATCH($AG201,兵法相关参数!$C$3:$AL$3,0)),INDEX(兵法相关参数!$C$12:$AL$15,AL$15,MATCH($AG201,兵法相关参数!$C$3:$AL$3,0))),0)</f>
        <v>0</v>
      </c>
      <c r="AM201" s="146">
        <f>IFERROR(AD201*IF($E201="将领",INDEX(兵法相关参数!$C$4:$AL$7,AM$15,MATCH($AB201,兵法相关参数!$C$3:$AL$3,0)),INDEX(兵法相关参数!$C$12:$AL$15,AM$15,MATCH($AB201,兵法相关参数!$C$3:$AL$3,0))),0)+IFERROR(AI201*IF($E201="将领",INDEX(兵法相关参数!$C$4:$AL$7,AM$15,MATCH($AG201,兵法相关参数!$C$3:$AL$3,0)),INDEX(兵法相关参数!$C$12:$AL$15,AM$15,MATCH($AG201,兵法相关参数!$C$3:$AL$3,0))),0)</f>
        <v>0</v>
      </c>
      <c r="AN201" s="146">
        <f>IFERROR(AE201*IF($E201="将领",INDEX(兵法相关参数!$C$4:$AL$7,AN$15,MATCH($AB201,兵法相关参数!$C$3:$AL$3,0)),INDEX(兵法相关参数!$C$12:$AL$15,AN$15,MATCH($AB201,兵法相关参数!$C$3:$AL$3,0))),0)+IFERROR(AJ201*IF($E201="将领",INDEX(兵法相关参数!$C$4:$AL$7,AN$15,MATCH($AG201,兵法相关参数!$C$3:$AL$3,0)),INDEX(兵法相关参数!$C$12:$AL$15,AN$15,MATCH($AG201,兵法相关参数!$C$3:$AL$3,0))),0)</f>
        <v>0</v>
      </c>
      <c r="AO201" s="146">
        <f>IFERROR(AF201*IF($E201="将领",INDEX(兵法相关参数!$C$4:$AL$7,AL$15,MATCH($AB201,兵法相关参数!$C$3:$AL$3,0)),INDEX(兵法相关参数!$C$12:$AL$15,AO$15,MATCH($AB201,兵法相关参数!$C$3:$AL$3,0))),0)+IFERROR(AK201*IF($E201="将领",INDEX(兵法相关参数!$C$4:$AL$7,AL$15,MATCH($AG201,兵法相关参数!$C$3:$AL$3,0)),INDEX(兵法相关参数!$C$12:$AL$15,AO$15,MATCH($AG201,兵法相关参数!$C$3:$AL$3,0))),0)</f>
        <v>0</v>
      </c>
      <c r="AP201" s="27"/>
      <c r="AQ201" s="151">
        <f t="shared" si="56"/>
        <v>30113</v>
      </c>
      <c r="AR201" s="161">
        <f>AR200</f>
        <v>0</v>
      </c>
      <c r="AS201" s="163" t="str">
        <f t="shared" si="41"/>
        <v>紫</v>
      </c>
      <c r="AT201" s="153">
        <f t="shared" si="42"/>
        <v>1</v>
      </c>
      <c r="AU201" s="39" t="str">
        <f>IF(IF(L201="","",AQ201&amp;AT201)=AU200,"",IF(MOD(COUNTIF($AQ$1:AQ201,AQ201),3)=1,"",IF(L201="","",AQ201&amp;AT201)))</f>
        <v/>
      </c>
      <c r="AV201" s="166" t="str">
        <f t="shared" si="47"/>
        <v/>
      </c>
      <c r="AW201" s="166" t="str">
        <f t="shared" si="48"/>
        <v/>
      </c>
      <c r="AX201" s="15" t="str">
        <f>IF(MOD(COUNTIF($AQ$1:AQ201,AQ201),3)=1,"",IF(M201="","",AT201+1))</f>
        <v/>
      </c>
      <c r="AY201" s="15" t="str">
        <f t="shared" si="43"/>
        <v/>
      </c>
      <c r="AZ201" s="166" t="str">
        <f t="shared" si="49"/>
        <v/>
      </c>
      <c r="BA201" s="166" t="str">
        <f t="shared" si="50"/>
        <v/>
      </c>
      <c r="BB201" s="15" t="str">
        <f>IF(MOD(COUNTIF($AQ$1:AQ201,AQ201),3)=1,"",IF(N201="","",AX201+1))</f>
        <v/>
      </c>
      <c r="BC201" s="15" t="str">
        <f t="shared" si="44"/>
        <v/>
      </c>
      <c r="BD201" s="166" t="str">
        <f t="shared" si="51"/>
        <v/>
      </c>
      <c r="BE201" s="166" t="str">
        <f t="shared" si="52"/>
        <v/>
      </c>
      <c r="BF201" s="15"/>
      <c r="BG201" s="15"/>
      <c r="BH201" s="170" t="str">
        <f t="shared" si="45"/>
        <v>开场增加{0}点怒气</v>
      </c>
    </row>
    <row r="202" spans="1:60">
      <c r="A202" s="261"/>
      <c r="B202" s="259"/>
      <c r="C202" s="256"/>
      <c r="D202" s="257"/>
      <c r="E202" s="179"/>
      <c r="F202" s="179"/>
      <c r="G202" s="179"/>
      <c r="H202" s="179"/>
      <c r="I202" s="179"/>
      <c r="J202" s="256"/>
      <c r="K202" s="256"/>
      <c r="L202" s="182"/>
      <c r="M202" s="179"/>
      <c r="N202" s="179"/>
      <c r="O202" s="182"/>
      <c r="P202" s="179"/>
      <c r="Q202" s="179"/>
      <c r="R202" s="179"/>
      <c r="S202" s="179"/>
      <c r="T202" s="179"/>
      <c r="U202" s="179"/>
      <c r="V202" s="179"/>
      <c r="W202" s="179"/>
      <c r="X202" s="179"/>
      <c r="Y202" s="179"/>
      <c r="Z202" s="179"/>
      <c r="AA202" s="179"/>
      <c r="AB202" s="44"/>
      <c r="AC202" s="189"/>
      <c r="AD202" s="189"/>
      <c r="AE202" s="189"/>
      <c r="AF202" s="189"/>
      <c r="AG202" s="92"/>
      <c r="AH202" s="189"/>
      <c r="AI202" s="189"/>
      <c r="AJ202" s="189"/>
      <c r="AK202" s="189"/>
      <c r="AL202" s="146">
        <f>IFERROR(AC202*IF($E202="将领",INDEX(兵法相关参数!$C$4:$AL$7,AL$15,MATCH($AB202,兵法相关参数!$C$3:$AL$3,0)),INDEX(兵法相关参数!$C$12:$AL$15,AL$15,MATCH($AB202,兵法相关参数!$C$3:$AL$3,0))),0)+IFERROR(AH202*IF($E202="将领",INDEX(兵法相关参数!$C$4:$AL$7,AL$15,MATCH($AG202,兵法相关参数!$C$3:$AL$3,0)),INDEX(兵法相关参数!$C$12:$AL$15,AL$15,MATCH($AG202,兵法相关参数!$C$3:$AL$3,0))),0)</f>
        <v>0</v>
      </c>
      <c r="AM202" s="146">
        <f>IFERROR(AD202*IF($E202="将领",INDEX(兵法相关参数!$C$4:$AL$7,AM$15,MATCH($AB202,兵法相关参数!$C$3:$AL$3,0)),INDEX(兵法相关参数!$C$12:$AL$15,AM$15,MATCH($AB202,兵法相关参数!$C$3:$AL$3,0))),0)+IFERROR(AI202*IF($E202="将领",INDEX(兵法相关参数!$C$4:$AL$7,AM$15,MATCH($AG202,兵法相关参数!$C$3:$AL$3,0)),INDEX(兵法相关参数!$C$12:$AL$15,AM$15,MATCH($AG202,兵法相关参数!$C$3:$AL$3,0))),0)</f>
        <v>0</v>
      </c>
      <c r="AN202" s="146">
        <f>IFERROR(AE202*IF($E202="将领",INDEX(兵法相关参数!$C$4:$AL$7,AN$15,MATCH($AB202,兵法相关参数!$C$3:$AL$3,0)),INDEX(兵法相关参数!$C$12:$AL$15,AN$15,MATCH($AB202,兵法相关参数!$C$3:$AL$3,0))),0)+IFERROR(AJ202*IF($E202="将领",INDEX(兵法相关参数!$C$4:$AL$7,AN$15,MATCH($AG202,兵法相关参数!$C$3:$AL$3,0)),INDEX(兵法相关参数!$C$12:$AL$15,AN$15,MATCH($AG202,兵法相关参数!$C$3:$AL$3,0))),0)</f>
        <v>0</v>
      </c>
      <c r="AO202" s="146">
        <f>IFERROR(AF202*IF($E202="将领",INDEX(兵法相关参数!$C$4:$AL$7,AL$15,MATCH($AB202,兵法相关参数!$C$3:$AL$3,0)),INDEX(兵法相关参数!$C$12:$AL$15,AO$15,MATCH($AB202,兵法相关参数!$C$3:$AL$3,0))),0)+IFERROR(AK202*IF($E202="将领",INDEX(兵法相关参数!$C$4:$AL$7,AL$15,MATCH($AG202,兵法相关参数!$C$3:$AL$3,0)),INDEX(兵法相关参数!$C$12:$AL$15,AO$15,MATCH($AG202,兵法相关参数!$C$3:$AL$3,0))),0)</f>
        <v>0</v>
      </c>
      <c r="AP202" s="42"/>
      <c r="AQ202" s="151">
        <f t="shared" si="56"/>
        <v>30113</v>
      </c>
      <c r="AR202" s="162">
        <f>AR201</f>
        <v>0</v>
      </c>
      <c r="AS202" s="163" t="str">
        <f t="shared" si="41"/>
        <v>紫</v>
      </c>
      <c r="AT202" s="153">
        <f t="shared" si="42"/>
        <v>1</v>
      </c>
      <c r="AU202" s="39" t="str">
        <f>IF(IF(L202="","",AQ202&amp;AT202)=AU201,"",IF(MOD(COUNTIF($AQ$1:AQ202,AQ202),3)=1,"",IF(L202="","",AQ202&amp;AT202)))</f>
        <v/>
      </c>
      <c r="AV202" s="166" t="str">
        <f t="shared" si="47"/>
        <v/>
      </c>
      <c r="AW202" s="166" t="str">
        <f t="shared" si="48"/>
        <v/>
      </c>
      <c r="AX202" s="15" t="str">
        <f>IF(MOD(COUNTIF($AQ$1:AQ202,AQ202),3)=1,"",IF(M202="","",AT202+1))</f>
        <v/>
      </c>
      <c r="AY202" s="15" t="str">
        <f t="shared" si="43"/>
        <v/>
      </c>
      <c r="AZ202" s="166" t="str">
        <f t="shared" si="49"/>
        <v/>
      </c>
      <c r="BA202" s="166" t="str">
        <f t="shared" si="50"/>
        <v/>
      </c>
      <c r="BB202" s="15" t="str">
        <f>IF(MOD(COUNTIF($AQ$1:AQ202,AQ202),3)=1,"",IF(N202="","",AX202+1))</f>
        <v/>
      </c>
      <c r="BC202" s="15" t="str">
        <f t="shared" si="44"/>
        <v/>
      </c>
      <c r="BD202" s="166" t="str">
        <f t="shared" si="51"/>
        <v/>
      </c>
      <c r="BE202" s="166" t="str">
        <f t="shared" si="52"/>
        <v/>
      </c>
      <c r="BF202" s="15"/>
      <c r="BG202" s="15"/>
      <c r="BH202" s="170" t="str">
        <f t="shared" si="45"/>
        <v>开场增加{0}点怒气</v>
      </c>
    </row>
    <row r="203" spans="1:60">
      <c r="A203" s="261"/>
      <c r="B203" s="259"/>
      <c r="C203" s="256"/>
      <c r="D203" s="255"/>
      <c r="E203" s="179"/>
      <c r="F203" s="179"/>
      <c r="G203" s="179"/>
      <c r="H203" s="179"/>
      <c r="I203" s="179"/>
      <c r="J203" s="256"/>
      <c r="K203" s="256"/>
      <c r="L203" s="182"/>
      <c r="M203" s="179"/>
      <c r="N203" s="179"/>
      <c r="O203" s="182"/>
      <c r="P203" s="179"/>
      <c r="Q203" s="179"/>
      <c r="R203" s="179"/>
      <c r="S203" s="179"/>
      <c r="T203" s="179"/>
      <c r="U203" s="179"/>
      <c r="V203" s="179"/>
      <c r="W203" s="179"/>
      <c r="X203" s="179"/>
      <c r="Y203" s="179"/>
      <c r="Z203" s="179"/>
      <c r="AA203" s="179"/>
      <c r="AB203" s="44"/>
      <c r="AC203" s="189"/>
      <c r="AD203" s="189"/>
      <c r="AE203" s="189"/>
      <c r="AF203" s="189"/>
      <c r="AG203" s="92"/>
      <c r="AH203" s="189"/>
      <c r="AI203" s="189"/>
      <c r="AJ203" s="189"/>
      <c r="AK203" s="189"/>
      <c r="AL203" s="146">
        <f>IFERROR(AC203*IF($E203="将领",INDEX(兵法相关参数!$C$4:$AL$7,AL$15,MATCH($AB203,兵法相关参数!$C$3:$AL$3,0)),INDEX(兵法相关参数!$C$12:$AL$15,AL$15,MATCH($AB203,兵法相关参数!$C$3:$AL$3,0))),0)+IFERROR(AH203*IF($E203="将领",INDEX(兵法相关参数!$C$4:$AL$7,AL$15,MATCH($AG203,兵法相关参数!$C$3:$AL$3,0)),INDEX(兵法相关参数!$C$12:$AL$15,AL$15,MATCH($AG203,兵法相关参数!$C$3:$AL$3,0))),0)</f>
        <v>0</v>
      </c>
      <c r="AM203" s="146">
        <f>IFERROR(AD203*IF($E203="将领",INDEX(兵法相关参数!$C$4:$AL$7,AM$15,MATCH($AB203,兵法相关参数!$C$3:$AL$3,0)),INDEX(兵法相关参数!$C$12:$AL$15,AM$15,MATCH($AB203,兵法相关参数!$C$3:$AL$3,0))),0)+IFERROR(AI203*IF($E203="将领",INDEX(兵法相关参数!$C$4:$AL$7,AM$15,MATCH($AG203,兵法相关参数!$C$3:$AL$3,0)),INDEX(兵法相关参数!$C$12:$AL$15,AM$15,MATCH($AG203,兵法相关参数!$C$3:$AL$3,0))),0)</f>
        <v>0</v>
      </c>
      <c r="AN203" s="146">
        <f>IFERROR(AE203*IF($E203="将领",INDEX(兵法相关参数!$C$4:$AL$7,AN$15,MATCH($AB203,兵法相关参数!$C$3:$AL$3,0)),INDEX(兵法相关参数!$C$12:$AL$15,AN$15,MATCH($AB203,兵法相关参数!$C$3:$AL$3,0))),0)+IFERROR(AJ203*IF($E203="将领",INDEX(兵法相关参数!$C$4:$AL$7,AN$15,MATCH($AG203,兵法相关参数!$C$3:$AL$3,0)),INDEX(兵法相关参数!$C$12:$AL$15,AN$15,MATCH($AG203,兵法相关参数!$C$3:$AL$3,0))),0)</f>
        <v>0</v>
      </c>
      <c r="AO203" s="146">
        <f>IFERROR(AF203*IF($E203="将领",INDEX(兵法相关参数!$C$4:$AL$7,AL$15,MATCH($AB203,兵法相关参数!$C$3:$AL$3,0)),INDEX(兵法相关参数!$C$12:$AL$15,AO$15,MATCH($AB203,兵法相关参数!$C$3:$AL$3,0))),0)+IFERROR(AK203*IF($E203="将领",INDEX(兵法相关参数!$C$4:$AL$7,AL$15,MATCH($AG203,兵法相关参数!$C$3:$AL$3,0)),INDEX(兵法相关参数!$C$12:$AL$15,AO$15,MATCH($AG203,兵法相关参数!$C$3:$AL$3,0))),0)</f>
        <v>0</v>
      </c>
      <c r="AP203" s="27"/>
      <c r="AQ203" s="151">
        <f t="shared" si="56"/>
        <v>30113</v>
      </c>
      <c r="AR203" s="160">
        <f>IF(D203="直接伤害",1,0)</f>
        <v>0</v>
      </c>
      <c r="AS203" s="163" t="str">
        <f t="shared" si="41"/>
        <v>紫</v>
      </c>
      <c r="AT203" s="153">
        <f t="shared" si="42"/>
        <v>1</v>
      </c>
      <c r="AU203" s="39" t="str">
        <f>IF(IF(L203="","",AQ203&amp;AT203)=AU202,"",IF(MOD(COUNTIF($AQ$1:AQ203,AQ203),3)=1,"",IF(L203="","",AQ203&amp;AT203)))</f>
        <v/>
      </c>
      <c r="AV203" s="166" t="str">
        <f t="shared" si="47"/>
        <v/>
      </c>
      <c r="AW203" s="166" t="str">
        <f t="shared" si="48"/>
        <v/>
      </c>
      <c r="AX203" s="15" t="str">
        <f>IF(MOD(COUNTIF($AQ$1:AQ203,AQ203),3)=1,"",IF(M203="","",AT203+1))</f>
        <v/>
      </c>
      <c r="AY203" s="15" t="str">
        <f t="shared" si="43"/>
        <v/>
      </c>
      <c r="AZ203" s="166" t="str">
        <f t="shared" si="49"/>
        <v/>
      </c>
      <c r="BA203" s="166" t="str">
        <f t="shared" si="50"/>
        <v/>
      </c>
      <c r="BB203" s="15" t="str">
        <f>IF(MOD(COUNTIF($AQ$1:AQ203,AQ203),3)=1,"",IF(N203="","",AX203+1))</f>
        <v/>
      </c>
      <c r="BC203" s="15" t="str">
        <f t="shared" si="44"/>
        <v/>
      </c>
      <c r="BD203" s="166" t="str">
        <f t="shared" si="51"/>
        <v/>
      </c>
      <c r="BE203" s="166" t="str">
        <f t="shared" si="52"/>
        <v/>
      </c>
      <c r="BF203" s="15"/>
      <c r="BG203" s="15"/>
      <c r="BH203" s="170" t="str">
        <f t="shared" si="45"/>
        <v>开场增加{0}点怒气</v>
      </c>
    </row>
    <row r="204" spans="1:60">
      <c r="A204" s="261"/>
      <c r="B204" s="259"/>
      <c r="C204" s="256"/>
      <c r="D204" s="256"/>
      <c r="E204" s="179"/>
      <c r="F204" s="179"/>
      <c r="G204" s="179"/>
      <c r="H204" s="179"/>
      <c r="I204" s="179"/>
      <c r="J204" s="256"/>
      <c r="K204" s="256"/>
      <c r="L204" s="182"/>
      <c r="M204" s="179"/>
      <c r="N204" s="179"/>
      <c r="O204" s="182"/>
      <c r="P204" s="179"/>
      <c r="Q204" s="179"/>
      <c r="R204" s="179"/>
      <c r="S204" s="179"/>
      <c r="T204" s="179"/>
      <c r="U204" s="179"/>
      <c r="V204" s="179"/>
      <c r="W204" s="179"/>
      <c r="X204" s="179"/>
      <c r="Y204" s="179"/>
      <c r="Z204" s="179"/>
      <c r="AA204" s="179"/>
      <c r="AB204" s="44"/>
      <c r="AC204" s="189"/>
      <c r="AD204" s="189"/>
      <c r="AE204" s="189"/>
      <c r="AF204" s="189"/>
      <c r="AG204" s="92"/>
      <c r="AH204" s="189"/>
      <c r="AI204" s="189"/>
      <c r="AJ204" s="189"/>
      <c r="AK204" s="189"/>
      <c r="AL204" s="146">
        <f>IFERROR(AC204*IF($E204="将领",INDEX(兵法相关参数!$C$4:$AL$7,AL$15,MATCH($AB204,兵法相关参数!$C$3:$AL$3,0)),INDEX(兵法相关参数!$C$12:$AL$15,AL$15,MATCH($AB204,兵法相关参数!$C$3:$AL$3,0))),0)+IFERROR(AH204*IF($E204="将领",INDEX(兵法相关参数!$C$4:$AL$7,AL$15,MATCH($AG204,兵法相关参数!$C$3:$AL$3,0)),INDEX(兵法相关参数!$C$12:$AL$15,AL$15,MATCH($AG204,兵法相关参数!$C$3:$AL$3,0))),0)</f>
        <v>0</v>
      </c>
      <c r="AM204" s="146">
        <f>IFERROR(AD204*IF($E204="将领",INDEX(兵法相关参数!$C$4:$AL$7,AM$15,MATCH($AB204,兵法相关参数!$C$3:$AL$3,0)),INDEX(兵法相关参数!$C$12:$AL$15,AM$15,MATCH($AB204,兵法相关参数!$C$3:$AL$3,0))),0)+IFERROR(AI204*IF($E204="将领",INDEX(兵法相关参数!$C$4:$AL$7,AM$15,MATCH($AG204,兵法相关参数!$C$3:$AL$3,0)),INDEX(兵法相关参数!$C$12:$AL$15,AM$15,MATCH($AG204,兵法相关参数!$C$3:$AL$3,0))),0)</f>
        <v>0</v>
      </c>
      <c r="AN204" s="146">
        <f>IFERROR(AE204*IF($E204="将领",INDEX(兵法相关参数!$C$4:$AL$7,AN$15,MATCH($AB204,兵法相关参数!$C$3:$AL$3,0)),INDEX(兵法相关参数!$C$12:$AL$15,AN$15,MATCH($AB204,兵法相关参数!$C$3:$AL$3,0))),0)+IFERROR(AJ204*IF($E204="将领",INDEX(兵法相关参数!$C$4:$AL$7,AN$15,MATCH($AG204,兵法相关参数!$C$3:$AL$3,0)),INDEX(兵法相关参数!$C$12:$AL$15,AN$15,MATCH($AG204,兵法相关参数!$C$3:$AL$3,0))),0)</f>
        <v>0</v>
      </c>
      <c r="AO204" s="146">
        <f>IFERROR(AF204*IF($E204="将领",INDEX(兵法相关参数!$C$4:$AL$7,AL$15,MATCH($AB204,兵法相关参数!$C$3:$AL$3,0)),INDEX(兵法相关参数!$C$12:$AL$15,AO$15,MATCH($AB204,兵法相关参数!$C$3:$AL$3,0))),0)+IFERROR(AK204*IF($E204="将领",INDEX(兵法相关参数!$C$4:$AL$7,AL$15,MATCH($AG204,兵法相关参数!$C$3:$AL$3,0)),INDEX(兵法相关参数!$C$12:$AL$15,AO$15,MATCH($AG204,兵法相关参数!$C$3:$AL$3,0))),0)</f>
        <v>0</v>
      </c>
      <c r="AP204" s="42"/>
      <c r="AQ204" s="151">
        <f t="shared" si="56"/>
        <v>30113</v>
      </c>
      <c r="AR204" s="161">
        <f>AR203</f>
        <v>0</v>
      </c>
      <c r="AS204" s="163" t="str">
        <f t="shared" si="41"/>
        <v>紫</v>
      </c>
      <c r="AT204" s="153">
        <f t="shared" si="42"/>
        <v>1</v>
      </c>
      <c r="AU204" s="39" t="str">
        <f>IF(IF(L204="","",AQ204&amp;AT204)=AU203,"",IF(MOD(COUNTIF($AQ$1:AQ204,AQ204),3)=1,"",IF(L204="","",AQ204&amp;AT204)))</f>
        <v/>
      </c>
      <c r="AV204" s="166" t="str">
        <f t="shared" si="47"/>
        <v/>
      </c>
      <c r="AW204" s="166" t="str">
        <f t="shared" si="48"/>
        <v/>
      </c>
      <c r="AX204" s="15" t="str">
        <f>IF(MOD(COUNTIF($AQ$1:AQ204,AQ204),3)=1,"",IF(M204="","",AT204+1))</f>
        <v/>
      </c>
      <c r="AY204" s="15" t="str">
        <f t="shared" si="43"/>
        <v/>
      </c>
      <c r="AZ204" s="166" t="str">
        <f t="shared" si="49"/>
        <v/>
      </c>
      <c r="BA204" s="166" t="str">
        <f t="shared" si="50"/>
        <v/>
      </c>
      <c r="BB204" s="15" t="str">
        <f>IF(MOD(COUNTIF($AQ$1:AQ204,AQ204),3)=1,"",IF(N204="","",AX204+1))</f>
        <v/>
      </c>
      <c r="BC204" s="15" t="str">
        <f t="shared" si="44"/>
        <v/>
      </c>
      <c r="BD204" s="166" t="str">
        <f t="shared" si="51"/>
        <v/>
      </c>
      <c r="BE204" s="166" t="str">
        <f t="shared" si="52"/>
        <v/>
      </c>
      <c r="BF204" s="15"/>
      <c r="BG204" s="15"/>
      <c r="BH204" s="170" t="str">
        <f t="shared" si="45"/>
        <v>开场增加{0}点怒气</v>
      </c>
    </row>
    <row r="205" spans="1:60">
      <c r="A205" s="261"/>
      <c r="B205" s="260"/>
      <c r="C205" s="257"/>
      <c r="D205" s="257"/>
      <c r="E205" s="179"/>
      <c r="F205" s="179"/>
      <c r="G205" s="179"/>
      <c r="H205" s="179"/>
      <c r="I205" s="179"/>
      <c r="J205" s="257"/>
      <c r="K205" s="257"/>
      <c r="L205" s="182"/>
      <c r="M205" s="179"/>
      <c r="N205" s="179"/>
      <c r="O205" s="182"/>
      <c r="P205" s="179"/>
      <c r="Q205" s="179"/>
      <c r="R205" s="179"/>
      <c r="S205" s="179"/>
      <c r="T205" s="179"/>
      <c r="U205" s="179"/>
      <c r="V205" s="179"/>
      <c r="W205" s="179"/>
      <c r="X205" s="179"/>
      <c r="Y205" s="179"/>
      <c r="Z205" s="179"/>
      <c r="AA205" s="179"/>
      <c r="AB205" s="44"/>
      <c r="AC205" s="189"/>
      <c r="AD205" s="189"/>
      <c r="AE205" s="189"/>
      <c r="AF205" s="189"/>
      <c r="AG205" s="92"/>
      <c r="AH205" s="189"/>
      <c r="AI205" s="189"/>
      <c r="AJ205" s="189"/>
      <c r="AK205" s="189"/>
      <c r="AL205" s="146">
        <f>IFERROR(AC205*IF($E205="将领",INDEX(兵法相关参数!$C$4:$AL$7,AL$15,MATCH($AB205,兵法相关参数!$C$3:$AL$3,0)),INDEX(兵法相关参数!$C$12:$AL$15,AL$15,MATCH($AB205,兵法相关参数!$C$3:$AL$3,0))),0)+IFERROR(AH205*IF($E205="将领",INDEX(兵法相关参数!$C$4:$AL$7,AL$15,MATCH($AG205,兵法相关参数!$C$3:$AL$3,0)),INDEX(兵法相关参数!$C$12:$AL$15,AL$15,MATCH($AG205,兵法相关参数!$C$3:$AL$3,0))),0)</f>
        <v>0</v>
      </c>
      <c r="AM205" s="146">
        <f>IFERROR(AD205*IF($E205="将领",INDEX(兵法相关参数!$C$4:$AL$7,AM$15,MATCH($AB205,兵法相关参数!$C$3:$AL$3,0)),INDEX(兵法相关参数!$C$12:$AL$15,AM$15,MATCH($AB205,兵法相关参数!$C$3:$AL$3,0))),0)+IFERROR(AI205*IF($E205="将领",INDEX(兵法相关参数!$C$4:$AL$7,AM$15,MATCH($AG205,兵法相关参数!$C$3:$AL$3,0)),INDEX(兵法相关参数!$C$12:$AL$15,AM$15,MATCH($AG205,兵法相关参数!$C$3:$AL$3,0))),0)</f>
        <v>0</v>
      </c>
      <c r="AN205" s="146">
        <f>IFERROR(AE205*IF($E205="将领",INDEX(兵法相关参数!$C$4:$AL$7,AN$15,MATCH($AB205,兵法相关参数!$C$3:$AL$3,0)),INDEX(兵法相关参数!$C$12:$AL$15,AN$15,MATCH($AB205,兵法相关参数!$C$3:$AL$3,0))),0)+IFERROR(AJ205*IF($E205="将领",INDEX(兵法相关参数!$C$4:$AL$7,AN$15,MATCH($AG205,兵法相关参数!$C$3:$AL$3,0)),INDEX(兵法相关参数!$C$12:$AL$15,AN$15,MATCH($AG205,兵法相关参数!$C$3:$AL$3,0))),0)</f>
        <v>0</v>
      </c>
      <c r="AO205" s="146">
        <f>IFERROR(AF205*IF($E205="将领",INDEX(兵法相关参数!$C$4:$AL$7,AL$15,MATCH($AB205,兵法相关参数!$C$3:$AL$3,0)),INDEX(兵法相关参数!$C$12:$AL$15,AO$15,MATCH($AB205,兵法相关参数!$C$3:$AL$3,0))),0)+IFERROR(AK205*IF($E205="将领",INDEX(兵法相关参数!$C$4:$AL$7,AL$15,MATCH($AG205,兵法相关参数!$C$3:$AL$3,0)),INDEX(兵法相关参数!$C$12:$AL$15,AO$15,MATCH($AG205,兵法相关参数!$C$3:$AL$3,0))),0)</f>
        <v>0</v>
      </c>
      <c r="AP205" s="27"/>
      <c r="AQ205" s="152">
        <f t="shared" si="56"/>
        <v>30113</v>
      </c>
      <c r="AR205" s="162">
        <f>AR204</f>
        <v>0</v>
      </c>
      <c r="AS205" s="15" t="str">
        <f t="shared" si="41"/>
        <v>紫</v>
      </c>
      <c r="AT205" s="153">
        <f t="shared" si="42"/>
        <v>1</v>
      </c>
      <c r="AU205" s="39" t="str">
        <f>IF(IF(L205="","",AQ205&amp;AT205)=AU204,"",IF(MOD(COUNTIF($AQ$1:AQ205,AQ205),3)=1,"",IF(L205="","",AQ205&amp;AT205)))</f>
        <v/>
      </c>
      <c r="AV205" s="166" t="str">
        <f t="shared" si="47"/>
        <v/>
      </c>
      <c r="AW205" s="166" t="str">
        <f t="shared" si="48"/>
        <v/>
      </c>
      <c r="AX205" s="15" t="str">
        <f>IF(MOD(COUNTIF($AQ$1:AQ205,AQ205),3)=1,"",IF(M205="","",AT205+1))</f>
        <v/>
      </c>
      <c r="AY205" s="15" t="str">
        <f t="shared" si="43"/>
        <v/>
      </c>
      <c r="AZ205" s="166" t="str">
        <f t="shared" si="49"/>
        <v/>
      </c>
      <c r="BA205" s="166" t="str">
        <f t="shared" si="50"/>
        <v/>
      </c>
      <c r="BB205" s="15" t="str">
        <f>IF(MOD(COUNTIF($AQ$1:AQ205,AQ205),3)=1,"",IF(N205="","",AX205+1))</f>
        <v/>
      </c>
      <c r="BC205" s="15" t="str">
        <f t="shared" si="44"/>
        <v/>
      </c>
      <c r="BD205" s="166" t="str">
        <f t="shared" si="51"/>
        <v/>
      </c>
      <c r="BE205" s="166" t="str">
        <f t="shared" si="52"/>
        <v/>
      </c>
      <c r="BF205" s="15"/>
      <c r="BG205" s="15"/>
      <c r="BH205" s="170" t="str">
        <f t="shared" si="45"/>
        <v>开场增加{0}点怒气</v>
      </c>
    </row>
    <row r="206" spans="1:60">
      <c r="A206" s="261" t="s">
        <v>700</v>
      </c>
      <c r="B206" s="258" t="s">
        <v>952</v>
      </c>
      <c r="C206" s="255" t="s">
        <v>696</v>
      </c>
      <c r="D206" s="255" t="s">
        <v>701</v>
      </c>
      <c r="E206" s="11"/>
      <c r="F206" s="11"/>
      <c r="G206" s="11"/>
      <c r="H206" s="11"/>
      <c r="I206" s="11"/>
      <c r="J206" s="11" t="s">
        <v>402</v>
      </c>
      <c r="K206" s="11" t="s">
        <v>469</v>
      </c>
      <c r="L206" s="11" t="s">
        <v>771</v>
      </c>
      <c r="M206" s="11"/>
      <c r="N206" s="11"/>
      <c r="O206" s="183" t="s">
        <v>52</v>
      </c>
      <c r="P206" s="3" t="s">
        <v>57</v>
      </c>
      <c r="Q206" s="11" t="s">
        <v>60</v>
      </c>
      <c r="R206" s="11" t="s">
        <v>61</v>
      </c>
      <c r="S206" s="11" t="s">
        <v>670</v>
      </c>
      <c r="T206" s="184"/>
      <c r="U206" s="184"/>
      <c r="V206" s="184"/>
      <c r="W206" s="3" t="s">
        <v>223</v>
      </c>
      <c r="X206" s="3" t="s">
        <v>224</v>
      </c>
      <c r="Y206" s="3" t="s">
        <v>225</v>
      </c>
      <c r="Z206" s="3" t="s">
        <v>226</v>
      </c>
      <c r="AA206" s="1"/>
      <c r="AB206" s="15"/>
      <c r="AC206" s="187" t="s">
        <v>227</v>
      </c>
      <c r="AD206" s="187" t="s">
        <v>228</v>
      </c>
      <c r="AE206" s="187" t="s">
        <v>229</v>
      </c>
      <c r="AF206" s="187" t="s">
        <v>230</v>
      </c>
      <c r="AG206" s="96"/>
      <c r="AH206" s="187" t="s">
        <v>227</v>
      </c>
      <c r="AI206" s="187" t="s">
        <v>228</v>
      </c>
      <c r="AJ206" s="187" t="s">
        <v>229</v>
      </c>
      <c r="AK206" s="187" t="s">
        <v>230</v>
      </c>
      <c r="AL206" s="146">
        <f>IFERROR(AC206*IF($E206="将领",INDEX(兵法相关参数!$C$4:$AL$7,AL$15,MATCH($AB206,兵法相关参数!$C$3:$AL$3,0)),INDEX(兵法相关参数!$C$12:$AL$15,AL$15,MATCH($AB206,兵法相关参数!$C$3:$AL$3,0))),0)+IFERROR(AH206*IF($E206="将领",INDEX(兵法相关参数!$C$4:$AL$7,AL$15,MATCH($AG206,兵法相关参数!$C$3:$AL$3,0)),INDEX(兵法相关参数!$C$12:$AL$15,AL$15,MATCH($AG206,兵法相关参数!$C$3:$AL$3,0))),0)</f>
        <v>0</v>
      </c>
      <c r="AM206" s="146">
        <f>IFERROR(AD206*IF($E206="将领",INDEX(兵法相关参数!$C$4:$AL$7,AM$15,MATCH($AB206,兵法相关参数!$C$3:$AL$3,0)),INDEX(兵法相关参数!$C$12:$AL$15,AM$15,MATCH($AB206,兵法相关参数!$C$3:$AL$3,0))),0)+IFERROR(AI206*IF($E206="将领",INDEX(兵法相关参数!$C$4:$AL$7,AM$15,MATCH($AG206,兵法相关参数!$C$3:$AL$3,0)),INDEX(兵法相关参数!$C$12:$AL$15,AM$15,MATCH($AG206,兵法相关参数!$C$3:$AL$3,0))),0)</f>
        <v>0</v>
      </c>
      <c r="AN206" s="146">
        <f>IFERROR(AE206*IF($E206="将领",INDEX(兵法相关参数!$C$4:$AL$7,AN$15,MATCH($AB206,兵法相关参数!$C$3:$AL$3,0)),INDEX(兵法相关参数!$C$12:$AL$15,AN$15,MATCH($AB206,兵法相关参数!$C$3:$AL$3,0))),0)+IFERROR(AJ206*IF($E206="将领",INDEX(兵法相关参数!$C$4:$AL$7,AN$15,MATCH($AG206,兵法相关参数!$C$3:$AL$3,0)),INDEX(兵法相关参数!$C$12:$AL$15,AN$15,MATCH($AG206,兵法相关参数!$C$3:$AL$3,0))),0)</f>
        <v>0</v>
      </c>
      <c r="AO206" s="146">
        <f>IFERROR(AF206*IF($E206="将领",INDEX(兵法相关参数!$C$4:$AL$7,AL$15,MATCH($AB206,兵法相关参数!$C$3:$AL$3,0)),INDEX(兵法相关参数!$C$12:$AL$15,AO$15,MATCH($AB206,兵法相关参数!$C$3:$AL$3,0))),0)+IFERROR(AK206*IF($E206="将领",INDEX(兵法相关参数!$C$4:$AL$7,AL$15,MATCH($AG206,兵法相关参数!$C$3:$AL$3,0)),INDEX(兵法相关参数!$C$12:$AL$15,AO$15,MATCH($AG206,兵法相关参数!$C$3:$AL$3,0))),0)</f>
        <v>0</v>
      </c>
      <c r="AP206" s="27"/>
      <c r="AQ206" s="154">
        <v>30114</v>
      </c>
      <c r="AR206" s="160">
        <f>IF(D206="直接伤害",1,0)</f>
        <v>0</v>
      </c>
      <c r="AS206" s="163" t="str">
        <f t="shared" si="41"/>
        <v>紫</v>
      </c>
      <c r="AT206" s="153">
        <f t="shared" si="42"/>
        <v>1</v>
      </c>
      <c r="AU206" s="39" t="str">
        <f>IF(IF(L206="","",AQ206&amp;AT206)=AU205,"",IF(MOD(COUNTIF($AQ$1:AQ206,AQ206),3)=1,"",IF(L206="","",AQ206&amp;AT206)))</f>
        <v/>
      </c>
      <c r="AV206" s="166" t="str">
        <f t="shared" si="47"/>
        <v/>
      </c>
      <c r="AW206" s="166" t="str">
        <f t="shared" si="48"/>
        <v/>
      </c>
      <c r="AX206" s="15" t="str">
        <f>IF(MOD(COUNTIF($AQ$1:AQ206,AQ206),3)=1,"",IF(M206="","",AT206+1))</f>
        <v/>
      </c>
      <c r="AY206" s="15" t="str">
        <f t="shared" si="43"/>
        <v/>
      </c>
      <c r="AZ206" s="166" t="str">
        <f t="shared" si="49"/>
        <v/>
      </c>
      <c r="BA206" s="166" t="str">
        <f t="shared" si="50"/>
        <v/>
      </c>
      <c r="BB206" s="15" t="str">
        <f>IF(MOD(COUNTIF($AQ$1:AQ206,AQ206),3)=1,"",IF(N206="","",AX206+1))</f>
        <v/>
      </c>
      <c r="BC206" s="15" t="str">
        <f t="shared" si="44"/>
        <v/>
      </c>
      <c r="BD206" s="166" t="str">
        <f t="shared" si="51"/>
        <v/>
      </c>
      <c r="BE206" s="166" t="str">
        <f t="shared" si="52"/>
        <v/>
      </c>
      <c r="BF206" s="15"/>
      <c r="BG206" s="15"/>
      <c r="BH206" s="170" t="str">
        <f t="shared" si="45"/>
        <v>开场使自身沉默，持续{0}秒，三十秒后攻击速度提高 {1}，持续{2}秒，普攻回怒降低{3}%</v>
      </c>
    </row>
    <row r="207" spans="1:60">
      <c r="A207" s="261"/>
      <c r="B207" s="259"/>
      <c r="C207" s="256"/>
      <c r="D207" s="256"/>
      <c r="E207" s="179" t="s">
        <v>22</v>
      </c>
      <c r="F207" s="141">
        <v>1</v>
      </c>
      <c r="G207" s="141">
        <v>1</v>
      </c>
      <c r="H207" s="141">
        <v>1</v>
      </c>
      <c r="I207" s="141">
        <v>1</v>
      </c>
      <c r="J207" s="255">
        <f>SUMPRODUCT(LARGE(AL207:AO207*F207:I207+AL208:AO208*F208:I208+AL210:AO210*F210:I210+AL211:AO211*F211:I211+AL213:AO213*F213:I213+AL214:AO214*F214:I214,1))</f>
        <v>3.7992273495655393</v>
      </c>
      <c r="K207" s="255">
        <f>INDEX($J$17:$J$200,MATCH(C206,$C$17:$C$200,0),1)</f>
        <v>3.6338311287091396</v>
      </c>
      <c r="L207" s="179">
        <v>40</v>
      </c>
      <c r="M207" s="207"/>
      <c r="N207" s="179"/>
      <c r="O207" s="182">
        <f>0.4/1.4*2</f>
        <v>0.57142857142857151</v>
      </c>
      <c r="P207" s="44">
        <v>0</v>
      </c>
      <c r="Q207" s="179">
        <v>1</v>
      </c>
      <c r="R207" s="179">
        <v>1</v>
      </c>
      <c r="S207" s="179">
        <f>L207-10</f>
        <v>30</v>
      </c>
      <c r="T207" s="179"/>
      <c r="U207" s="110"/>
      <c r="V207" s="179"/>
      <c r="W207" s="23">
        <f>$O$207*$R$207</f>
        <v>0.57142857142857151</v>
      </c>
      <c r="X207" s="23">
        <f>$O$207*$R$207</f>
        <v>0.57142857142857151</v>
      </c>
      <c r="Y207" s="23">
        <f>$O$207*$R$207</f>
        <v>0.57142857142857151</v>
      </c>
      <c r="Z207" s="23">
        <f>$O$207*$R$207</f>
        <v>0.57142857142857151</v>
      </c>
      <c r="AA207" s="179"/>
      <c r="AB207" s="44" t="s">
        <v>105</v>
      </c>
      <c r="AC207" s="92">
        <f>-辅助效用($P207,$S207,AC$15,"输出转换",眩晕系数,"指定将领",W207)</f>
        <v>-0.64286689525335883</v>
      </c>
      <c r="AD207" s="92">
        <f>-辅助效用($P207,$S207,AD$15,"输出转换",眩晕系数,"指定将领",X207)</f>
        <v>-0.76531466138414184</v>
      </c>
      <c r="AE207" s="92">
        <f>-辅助效用($P207,$S207,AE$15,"输出转换",眩晕系数,"指定将领",Y207)</f>
        <v>-1.3181986405802073</v>
      </c>
      <c r="AF207" s="92">
        <f>-辅助效用($P207,$S207,AF$15,"输出转换",眩晕系数,"指定将领",Z207)</f>
        <v>-1.3312668812793369</v>
      </c>
      <c r="AG207" s="92" t="s">
        <v>51</v>
      </c>
      <c r="AH207" s="188">
        <f>IF($Q207=0,0,持续效用($P207,$Q207,AH$15,$E207))</f>
        <v>1.8017133218019576E-2</v>
      </c>
      <c r="AI207" s="188">
        <f>IF($Q207=0,0,持续效用($P207,$Q207,AI$15,$E207))</f>
        <v>2.2988957818005609E-2</v>
      </c>
      <c r="AJ207" s="188">
        <f>IF($Q207=0,0,持续效用($P207,$Q207,AJ$15,$E207))</f>
        <v>2.4948782773928584E-2</v>
      </c>
      <c r="AK207" s="188">
        <f>IF($Q207=0,0,持续效用($P207,$Q207,AK$15,$E207))</f>
        <v>2.3773373264196415E-2</v>
      </c>
      <c r="AL207" s="146">
        <f>IFERROR(AC207*IF($E207="将领",INDEX(兵法相关参数!$C$4:$AL$7,AL$15,MATCH($AB207,兵法相关参数!$C$3:$AL$3,0)),INDEX(兵法相关参数!$C$12:$AL$15,AL$15,MATCH($AB207,兵法相关参数!$C$3:$AL$3,0))),0)+IFERROR(AH207*IF($E207="将领",INDEX(兵法相关参数!$C$4:$AL$7,AL$15,MATCH($AG207,兵法相关参数!$C$3:$AL$3,0)),INDEX(兵法相关参数!$C$12:$AL$15,AL$15,MATCH($AG207,兵法相关参数!$C$3:$AL$3,0))),0)</f>
        <v>-0.66088402847137839</v>
      </c>
      <c r="AM207" s="146">
        <f>IFERROR(AD207*IF($E207="将领",INDEX(兵法相关参数!$C$4:$AL$7,AM$15,MATCH($AB207,兵法相关参数!$C$3:$AL$3,0)),INDEX(兵法相关参数!$C$12:$AL$15,AM$15,MATCH($AB207,兵法相关参数!$C$3:$AL$3,0))),0)+IFERROR(AI207*IF($E207="将领",INDEX(兵法相关参数!$C$4:$AL$7,AM$15,MATCH($AG207,兵法相关参数!$C$3:$AL$3,0)),INDEX(兵法相关参数!$C$12:$AL$15,AM$15,MATCH($AG207,兵法相关参数!$C$3:$AL$3,0))),0)</f>
        <v>-0.78830361920214742</v>
      </c>
      <c r="AN207" s="146">
        <f>IFERROR(AE207*IF($E207="将领",INDEX(兵法相关参数!$C$4:$AL$7,AN$15,MATCH($AB207,兵法相关参数!$C$3:$AL$3,0)),INDEX(兵法相关参数!$C$12:$AL$15,AN$15,MATCH($AB207,兵法相关参数!$C$3:$AL$3,0))),0)+IFERROR(AJ207*IF($E207="将领",INDEX(兵法相关参数!$C$4:$AL$7,AN$15,MATCH($AG207,兵法相关参数!$C$3:$AL$3,0)),INDEX(兵法相关参数!$C$12:$AL$15,AN$15,MATCH($AG207,兵法相关参数!$C$3:$AL$3,0))),0)</f>
        <v>-1.3431474233541358</v>
      </c>
      <c r="AO207" s="146">
        <f>IFERROR(AF207*IF($E207="将领",INDEX(兵法相关参数!$C$4:$AL$7,AL$15,MATCH($AB207,兵法相关参数!$C$3:$AL$3,0)),INDEX(兵法相关参数!$C$12:$AL$15,AO$15,MATCH($AB207,兵法相关参数!$C$3:$AL$3,0))),0)+IFERROR(AK207*IF($E207="将领",INDEX(兵法相关参数!$C$4:$AL$7,AL$15,MATCH($AG207,兵法相关参数!$C$3:$AL$3,0)),INDEX(兵法相关参数!$C$12:$AL$15,AO$15,MATCH($AG207,兵法相关参数!$C$3:$AL$3,0))),0)</f>
        <v>-1.3550402545435334</v>
      </c>
      <c r="AP207" s="42"/>
      <c r="AQ207" s="151">
        <f>AQ206</f>
        <v>30114</v>
      </c>
      <c r="AR207" s="161">
        <f>AR206</f>
        <v>0</v>
      </c>
      <c r="AS207" s="163" t="str">
        <f t="shared" si="41"/>
        <v>紫</v>
      </c>
      <c r="AT207" s="153">
        <f t="shared" si="42"/>
        <v>1</v>
      </c>
      <c r="AU207" s="39" t="str">
        <f>IF(IF(L207="","",AQ207&amp;AT207)=AU206,"",IF(MOD(COUNTIF($AQ$1:AQ207,AQ207),3)=1,"",IF(L207="","",AQ207&amp;AT207)))</f>
        <v>301141</v>
      </c>
      <c r="AV207" s="166">
        <f t="shared" si="47"/>
        <v>40</v>
      </c>
      <c r="AW207" s="166">
        <f t="shared" si="48"/>
        <v>0</v>
      </c>
      <c r="AX207" s="15" t="str">
        <f>IF(MOD(COUNTIF($AQ$1:AQ207,AQ207),3)=1,"",IF(M207="","",AT207+1))</f>
        <v/>
      </c>
      <c r="AY207" s="15" t="str">
        <f t="shared" si="43"/>
        <v/>
      </c>
      <c r="AZ207" s="166" t="str">
        <f t="shared" si="49"/>
        <v/>
      </c>
      <c r="BA207" s="166" t="str">
        <f t="shared" si="50"/>
        <v/>
      </c>
      <c r="BB207" s="15" t="str">
        <f>IF(MOD(COUNTIF($AQ$1:AQ207,AQ207),3)=1,"",IF(N207="","",AX207+1))</f>
        <v/>
      </c>
      <c r="BC207" s="15" t="str">
        <f t="shared" si="44"/>
        <v/>
      </c>
      <c r="BD207" s="166" t="str">
        <f t="shared" si="51"/>
        <v/>
      </c>
      <c r="BE207" s="166" t="str">
        <f t="shared" si="52"/>
        <v/>
      </c>
      <c r="BF207" s="15"/>
      <c r="BG207" s="15"/>
      <c r="BH207" s="170" t="str">
        <f t="shared" si="45"/>
        <v>开场使自身沉默，持续{0}秒，三十秒后攻击速度提高 {1}，持续{2}秒，普攻回怒降低{3}%</v>
      </c>
    </row>
    <row r="208" spans="1:60">
      <c r="A208" s="261"/>
      <c r="B208" s="259"/>
      <c r="C208" s="256"/>
      <c r="D208" s="257"/>
      <c r="E208" s="179"/>
      <c r="F208" s="141"/>
      <c r="G208" s="141"/>
      <c r="H208" s="141"/>
      <c r="I208" s="141"/>
      <c r="J208" s="256"/>
      <c r="K208" s="256"/>
      <c r="L208" s="182"/>
      <c r="M208" s="179"/>
      <c r="N208" s="179"/>
      <c r="O208" s="182"/>
      <c r="P208" s="179"/>
      <c r="Q208" s="179"/>
      <c r="R208" s="179"/>
      <c r="S208" s="179"/>
      <c r="T208" s="179"/>
      <c r="U208" s="179"/>
      <c r="V208" s="179"/>
      <c r="W208" s="179"/>
      <c r="X208" s="179"/>
      <c r="Y208" s="179"/>
      <c r="Z208" s="179"/>
      <c r="AA208" s="179"/>
      <c r="AB208" s="44"/>
      <c r="AC208" s="189"/>
      <c r="AD208" s="189"/>
      <c r="AE208" s="189"/>
      <c r="AF208" s="189"/>
      <c r="AG208" s="92"/>
      <c r="AH208" s="189"/>
      <c r="AI208" s="189"/>
      <c r="AJ208" s="189"/>
      <c r="AK208" s="189"/>
      <c r="AL208" s="146">
        <f>IFERROR(AC208*IF($E208="将领",INDEX(兵法相关参数!$C$4:$AL$7,AL$15,MATCH($AB208,兵法相关参数!$C$3:$AL$3,0)),INDEX(兵法相关参数!$C$12:$AL$15,AL$15,MATCH($AB208,兵法相关参数!$C$3:$AL$3,0))),0)+IFERROR(AH208*IF($E208="将领",INDEX(兵法相关参数!$C$4:$AL$7,AL$15,MATCH($AG208,兵法相关参数!$C$3:$AL$3,0)),INDEX(兵法相关参数!$C$12:$AL$15,AL$15,MATCH($AG208,兵法相关参数!$C$3:$AL$3,0))),0)</f>
        <v>0</v>
      </c>
      <c r="AM208" s="146">
        <f>IFERROR(AD208*IF($E208="将领",INDEX(兵法相关参数!$C$4:$AL$7,AM$15,MATCH($AB208,兵法相关参数!$C$3:$AL$3,0)),INDEX(兵法相关参数!$C$12:$AL$15,AM$15,MATCH($AB208,兵法相关参数!$C$3:$AL$3,0))),0)+IFERROR(AI208*IF($E208="将领",INDEX(兵法相关参数!$C$4:$AL$7,AM$15,MATCH($AG208,兵法相关参数!$C$3:$AL$3,0)),INDEX(兵法相关参数!$C$12:$AL$15,AM$15,MATCH($AG208,兵法相关参数!$C$3:$AL$3,0))),0)</f>
        <v>0</v>
      </c>
      <c r="AN208" s="146">
        <f>IFERROR(AE208*IF($E208="将领",INDEX(兵法相关参数!$C$4:$AL$7,AN$15,MATCH($AB208,兵法相关参数!$C$3:$AL$3,0)),INDEX(兵法相关参数!$C$12:$AL$15,AN$15,MATCH($AB208,兵法相关参数!$C$3:$AL$3,0))),0)+IFERROR(AJ208*IF($E208="将领",INDEX(兵法相关参数!$C$4:$AL$7,AN$15,MATCH($AG208,兵法相关参数!$C$3:$AL$3,0)),INDEX(兵法相关参数!$C$12:$AL$15,AN$15,MATCH($AG208,兵法相关参数!$C$3:$AL$3,0))),0)</f>
        <v>0</v>
      </c>
      <c r="AO208" s="146">
        <f>IFERROR(AF208*IF($E208="将领",INDEX(兵法相关参数!$C$4:$AL$7,AL$15,MATCH($AB208,兵法相关参数!$C$3:$AL$3,0)),INDEX(兵法相关参数!$C$12:$AL$15,AO$15,MATCH($AB208,兵法相关参数!$C$3:$AL$3,0))),0)+IFERROR(AK208*IF($E208="将领",INDEX(兵法相关参数!$C$4:$AL$7,AL$15,MATCH($AG208,兵法相关参数!$C$3:$AL$3,0)),INDEX(兵法相关参数!$C$12:$AL$15,AO$15,MATCH($AG208,兵法相关参数!$C$3:$AL$3,0))),0)</f>
        <v>0</v>
      </c>
      <c r="AP208" s="27"/>
      <c r="AQ208" s="151">
        <f>AQ207</f>
        <v>30114</v>
      </c>
      <c r="AR208" s="162">
        <f>AR207</f>
        <v>0</v>
      </c>
      <c r="AS208" s="163" t="str">
        <f t="shared" si="41"/>
        <v>紫</v>
      </c>
      <c r="AT208" s="153">
        <f t="shared" si="42"/>
        <v>1</v>
      </c>
      <c r="AU208" s="39" t="str">
        <f>IF(IF(L208="","",AQ208&amp;AT208)=AU207,"",IF(MOD(COUNTIF($AQ$1:AQ208,AQ208),3)=1,"",IF(L208="","",AQ208&amp;AT208)))</f>
        <v/>
      </c>
      <c r="AV208" s="166" t="str">
        <f t="shared" si="47"/>
        <v/>
      </c>
      <c r="AW208" s="166" t="str">
        <f t="shared" si="48"/>
        <v/>
      </c>
      <c r="AX208" s="15" t="str">
        <f>IF(MOD(COUNTIF($AQ$1:AQ208,AQ208),3)=1,"",IF(M208="","",AT208+1))</f>
        <v/>
      </c>
      <c r="AY208" s="15" t="str">
        <f t="shared" si="43"/>
        <v/>
      </c>
      <c r="AZ208" s="166" t="str">
        <f t="shared" si="49"/>
        <v/>
      </c>
      <c r="BA208" s="166" t="str">
        <f t="shared" si="50"/>
        <v/>
      </c>
      <c r="BB208" s="15" t="str">
        <f>IF(MOD(COUNTIF($AQ$1:AQ208,AQ208),3)=1,"",IF(N208="","",AX208+1))</f>
        <v/>
      </c>
      <c r="BC208" s="15" t="str">
        <f t="shared" si="44"/>
        <v/>
      </c>
      <c r="BD208" s="166" t="str">
        <f t="shared" si="51"/>
        <v/>
      </c>
      <c r="BE208" s="166" t="str">
        <f t="shared" si="52"/>
        <v/>
      </c>
      <c r="BF208" s="15"/>
      <c r="BG208" s="15"/>
      <c r="BH208" s="170" t="str">
        <f t="shared" si="45"/>
        <v>开场使自身沉默，持续{0}秒，三十秒后攻击速度提高 {1}，持续{2}秒，普攻回怒降低{3}%</v>
      </c>
    </row>
    <row r="209" spans="1:60">
      <c r="A209" s="261"/>
      <c r="B209" s="259"/>
      <c r="C209" s="256"/>
      <c r="D209" s="255" t="s">
        <v>704</v>
      </c>
      <c r="E209" s="11"/>
      <c r="F209" s="11"/>
      <c r="G209" s="11"/>
      <c r="H209" s="11"/>
      <c r="I209" s="11"/>
      <c r="J209" s="256"/>
      <c r="K209" s="256"/>
      <c r="L209" s="181" t="s">
        <v>621</v>
      </c>
      <c r="M209" s="11" t="s">
        <v>771</v>
      </c>
      <c r="N209" s="11" t="s">
        <v>855</v>
      </c>
      <c r="O209" s="183" t="s">
        <v>52</v>
      </c>
      <c r="P209" s="3" t="s">
        <v>57</v>
      </c>
      <c r="Q209" s="11" t="s">
        <v>60</v>
      </c>
      <c r="R209" s="11" t="s">
        <v>61</v>
      </c>
      <c r="S209" s="184" t="s">
        <v>784</v>
      </c>
      <c r="T209" s="184"/>
      <c r="U209" s="184"/>
      <c r="V209" s="184"/>
      <c r="W209" s="3" t="s">
        <v>223</v>
      </c>
      <c r="X209" s="3" t="s">
        <v>224</v>
      </c>
      <c r="Y209" s="3" t="s">
        <v>225</v>
      </c>
      <c r="Z209" s="3" t="s">
        <v>226</v>
      </c>
      <c r="AA209" s="1"/>
      <c r="AB209" s="15"/>
      <c r="AC209" s="187" t="s">
        <v>227</v>
      </c>
      <c r="AD209" s="187" t="s">
        <v>228</v>
      </c>
      <c r="AE209" s="187" t="s">
        <v>229</v>
      </c>
      <c r="AF209" s="187" t="s">
        <v>230</v>
      </c>
      <c r="AG209" s="96"/>
      <c r="AH209" s="187" t="s">
        <v>227</v>
      </c>
      <c r="AI209" s="187" t="s">
        <v>228</v>
      </c>
      <c r="AJ209" s="187" t="s">
        <v>229</v>
      </c>
      <c r="AK209" s="187" t="s">
        <v>230</v>
      </c>
      <c r="AL209" s="146">
        <f>IFERROR(AC209*IF($E209="将领",INDEX(兵法相关参数!$C$4:$AL$7,AL$15,MATCH($AB209,兵法相关参数!$C$3:$AL$3,0)),INDEX(兵法相关参数!$C$12:$AL$15,AL$15,MATCH($AB209,兵法相关参数!$C$3:$AL$3,0))),0)+IFERROR(AH209*IF($E209="将领",INDEX(兵法相关参数!$C$4:$AL$7,AL$15,MATCH($AG209,兵法相关参数!$C$3:$AL$3,0)),INDEX(兵法相关参数!$C$12:$AL$15,AL$15,MATCH($AG209,兵法相关参数!$C$3:$AL$3,0))),0)</f>
        <v>0</v>
      </c>
      <c r="AM209" s="146">
        <f>IFERROR(AD209*IF($E209="将领",INDEX(兵法相关参数!$C$4:$AL$7,AM$15,MATCH($AB209,兵法相关参数!$C$3:$AL$3,0)),INDEX(兵法相关参数!$C$12:$AL$15,AM$15,MATCH($AB209,兵法相关参数!$C$3:$AL$3,0))),0)+IFERROR(AI209*IF($E209="将领",INDEX(兵法相关参数!$C$4:$AL$7,AM$15,MATCH($AG209,兵法相关参数!$C$3:$AL$3,0)),INDEX(兵法相关参数!$C$12:$AL$15,AM$15,MATCH($AG209,兵法相关参数!$C$3:$AL$3,0))),0)</f>
        <v>0</v>
      </c>
      <c r="AN209" s="146">
        <f>IFERROR(AE209*IF($E209="将领",INDEX(兵法相关参数!$C$4:$AL$7,AN$15,MATCH($AB209,兵法相关参数!$C$3:$AL$3,0)),INDEX(兵法相关参数!$C$12:$AL$15,AN$15,MATCH($AB209,兵法相关参数!$C$3:$AL$3,0))),0)+IFERROR(AJ209*IF($E209="将领",INDEX(兵法相关参数!$C$4:$AL$7,AN$15,MATCH($AG209,兵法相关参数!$C$3:$AL$3,0)),INDEX(兵法相关参数!$C$12:$AL$15,AN$15,MATCH($AG209,兵法相关参数!$C$3:$AL$3,0))),0)</f>
        <v>0</v>
      </c>
      <c r="AO209" s="146">
        <f>IFERROR(AF209*IF($E209="将领",INDEX(兵法相关参数!$C$4:$AL$7,AL$15,MATCH($AB209,兵法相关参数!$C$3:$AL$3,0)),INDEX(兵法相关参数!$C$12:$AL$15,AO$15,MATCH($AB209,兵法相关参数!$C$3:$AL$3,0))),0)+IFERROR(AK209*IF($E209="将领",INDEX(兵法相关参数!$C$4:$AL$7,AL$15,MATCH($AG209,兵法相关参数!$C$3:$AL$3,0)),INDEX(兵法相关参数!$C$12:$AL$15,AO$15,MATCH($AG209,兵法相关参数!$C$3:$AL$3,0))),0)</f>
        <v>0</v>
      </c>
      <c r="AP209" s="42"/>
      <c r="AQ209" s="151">
        <f t="shared" ref="AQ209:AQ214" si="57">AQ208</f>
        <v>30114</v>
      </c>
      <c r="AR209" s="160">
        <f>IF(D209="直接伤害",1,0)</f>
        <v>0</v>
      </c>
      <c r="AS209" s="163" t="str">
        <f t="shared" si="41"/>
        <v>紫</v>
      </c>
      <c r="AT209" s="153">
        <f t="shared" si="42"/>
        <v>2</v>
      </c>
      <c r="AU209" s="39" t="str">
        <f>IF(IF(L209="","",AQ209&amp;AT209)=AU208,"",IF(MOD(COUNTIF($AQ$1:AQ209,AQ209),3)=1,"",IF(L209="","",AQ209&amp;AT209)))</f>
        <v/>
      </c>
      <c r="AV209" s="166" t="str">
        <f t="shared" si="47"/>
        <v/>
      </c>
      <c r="AW209" s="166" t="str">
        <f t="shared" si="48"/>
        <v/>
      </c>
      <c r="AX209" s="15" t="str">
        <f>IF(MOD(COUNTIF($AQ$1:AQ209,AQ209),3)=1,"",IF(M209="","",AT209+1))</f>
        <v/>
      </c>
      <c r="AY209" s="15" t="str">
        <f t="shared" si="43"/>
        <v/>
      </c>
      <c r="AZ209" s="166" t="str">
        <f t="shared" si="49"/>
        <v/>
      </c>
      <c r="BA209" s="166" t="str">
        <f t="shared" si="50"/>
        <v/>
      </c>
      <c r="BB209" s="15" t="str">
        <f>IF(MOD(COUNTIF($AQ$1:AQ209,AQ209),3)=1,"",IF(N209="","",AX209+1))</f>
        <v/>
      </c>
      <c r="BC209" s="15" t="str">
        <f t="shared" si="44"/>
        <v/>
      </c>
      <c r="BD209" s="166" t="str">
        <f t="shared" si="51"/>
        <v/>
      </c>
      <c r="BE209" s="166" t="str">
        <f t="shared" si="52"/>
        <v/>
      </c>
      <c r="BF209" s="15"/>
      <c r="BG209" s="15"/>
      <c r="BH209" s="170" t="str">
        <f t="shared" si="45"/>
        <v>开场使自身沉默，持续{0}秒，三十秒后攻击速度提高 {1}，持续{2}秒，普攻回怒降低{3}%</v>
      </c>
    </row>
    <row r="210" spans="1:60">
      <c r="A210" s="261"/>
      <c r="B210" s="259"/>
      <c r="C210" s="256"/>
      <c r="D210" s="256"/>
      <c r="E210" s="179" t="s">
        <v>22</v>
      </c>
      <c r="F210" s="141">
        <v>1</v>
      </c>
      <c r="G210" s="141">
        <v>1</v>
      </c>
      <c r="H210" s="141">
        <v>1</v>
      </c>
      <c r="I210" s="141">
        <v>1</v>
      </c>
      <c r="J210" s="256"/>
      <c r="K210" s="256"/>
      <c r="L210" s="12">
        <v>200</v>
      </c>
      <c r="M210" s="179">
        <v>45</v>
      </c>
      <c r="N210" s="203">
        <f>-L210/(100+L210)</f>
        <v>-0.66666666666666663</v>
      </c>
      <c r="O210" s="81">
        <f>1.5*1/1.4*1.15</f>
        <v>1.232142857142857</v>
      </c>
      <c r="P210" s="44">
        <f>S210-10</f>
        <v>20</v>
      </c>
      <c r="Q210" s="10">
        <v>1</v>
      </c>
      <c r="R210" s="10">
        <v>1</v>
      </c>
      <c r="S210" s="44">
        <f>S207</f>
        <v>30</v>
      </c>
      <c r="T210" s="44"/>
      <c r="U210" s="44"/>
      <c r="V210" s="24"/>
      <c r="W210" s="23">
        <f>$L$210/100*效果范围削减($R210)*$O210</f>
        <v>2.464285714285714</v>
      </c>
      <c r="X210" s="23">
        <f>$L$210/100*效果范围削减($R210)*$O210</f>
        <v>2.464285714285714</v>
      </c>
      <c r="Y210" s="23">
        <f>$L$210/100*效果范围削减($R210)*$O210</f>
        <v>2.464285714285714</v>
      </c>
      <c r="Z210" s="23">
        <f>$L$210/100*效果范围削减($R210)*$O210</f>
        <v>2.464285714285714</v>
      </c>
      <c r="AA210" s="22"/>
      <c r="AB210" s="44" t="s">
        <v>96</v>
      </c>
      <c r="AC210" s="92">
        <f>辅助效用($P210,$M$210,AC$15,"输出转换",标准系数,"指定将领",W210)</f>
        <v>3.0887212323260793</v>
      </c>
      <c r="AD210" s="92">
        <f>辅助效用($P210,$M$210,AD$15,"输出转换",标准系数,"指定将领",X210)</f>
        <v>2.7805289192512674</v>
      </c>
      <c r="AE210" s="92">
        <f>辅助效用($P210,$M$210,AE$15,"输出转换",标准系数,"指定将领",Y210)</f>
        <v>4.5736993683342737</v>
      </c>
      <c r="AF210" s="92">
        <f>辅助效用($P210,$M$210,AF$15,"输出转换",标准系数,"指定将领",Z210)</f>
        <v>4.5545693291249689</v>
      </c>
      <c r="AG210" s="92" t="s">
        <v>114</v>
      </c>
      <c r="AH210" s="188">
        <f>辅助效用($P210,0,AH$15,"输出转换",平静系数,"指定将领",60)</f>
        <v>0.34539847098814969</v>
      </c>
      <c r="AI210" s="188">
        <f>辅助效用($P210,0,AI$15,"输出转换",平静系数,"指定将领",60)</f>
        <v>0.35870666015632402</v>
      </c>
      <c r="AJ210" s="188">
        <f>辅助效用($P210,0,AJ$15,"输出转换",平静系数,"指定将领",60)</f>
        <v>0.77647153885165365</v>
      </c>
      <c r="AK210" s="188">
        <f>辅助效用($P210,0,AK$15,"输出转换",平静系数,"指定将领",60)</f>
        <v>0.76911482281787835</v>
      </c>
      <c r="AL210" s="146">
        <f>IFERROR(AC210*IF($E210="将领",INDEX(兵法相关参数!$C$4:$AL$7,AL$15,MATCH($AB210,兵法相关参数!$C$3:$AL$3,0)),INDEX(兵法相关参数!$C$12:$AL$15,AL$15,MATCH($AB210,兵法相关参数!$C$3:$AL$3,0))),0)+IFERROR(AH210*IF($E210="将领",INDEX(兵法相关参数!$C$4:$AL$7,AL$15,MATCH($AG210,兵法相关参数!$C$3:$AL$3,0)),INDEX(兵法相关参数!$C$12:$AL$15,AL$15,MATCH($AG210,兵法相关参数!$C$3:$AL$3,0))),0)</f>
        <v>3.2811727442740599</v>
      </c>
      <c r="AM210" s="146">
        <f>IFERROR(AD210*IF($E210="将领",INDEX(兵法相关参数!$C$4:$AL$7,AM$15,MATCH($AB210,兵法相关参数!$C$3:$AL$3,0)),INDEX(兵法相关参数!$C$12:$AL$15,AM$15,MATCH($AB210,兵法相关参数!$C$3:$AL$3,0))),0)+IFERROR(AI210*IF($E210="将领",INDEX(兵法相关参数!$C$4:$AL$7,AM$15,MATCH($AG210,兵法相关参数!$C$3:$AL$3,0)),INDEX(兵法相关参数!$C$12:$AL$15,AM$15,MATCH($AG210,兵法相关参数!$C$3:$AL$3,0))),0)</f>
        <v>2.8994618081375507</v>
      </c>
      <c r="AN210" s="146">
        <f>IFERROR(AE210*IF($E210="将领",INDEX(兵法相关参数!$C$4:$AL$7,AN$15,MATCH($AB210,兵法相关参数!$C$3:$AL$3,0)),INDEX(兵法相关参数!$C$12:$AL$15,AN$15,MATCH($AB210,兵法相关参数!$C$3:$AL$3,0))),0)+IFERROR(AJ210*IF($E210="将领",INDEX(兵法相关参数!$C$4:$AL$7,AN$15,MATCH($AG210,兵法相关参数!$C$3:$AL$3,0)),INDEX(兵法相关参数!$C$12:$AL$15,AN$15,MATCH($AG210,兵法相关参数!$C$3:$AL$3,0))),0)</f>
        <v>5.1098607573956638</v>
      </c>
      <c r="AO210" s="146">
        <f>IFERROR(AF210*IF($E210="将领",INDEX(兵法相关参数!$C$4:$AL$7,AL$15,MATCH($AB210,兵法相关参数!$C$3:$AL$3,0)),INDEX(兵法相关参数!$C$12:$AL$15,AO$15,MATCH($AB210,兵法相关参数!$C$3:$AL$3,0))),0)+IFERROR(AK210*IF($E210="将领",INDEX(兵法相关参数!$C$4:$AL$7,AL$15,MATCH($AG210,兵法相关参数!$C$3:$AL$3,0)),INDEX(兵法相关参数!$C$12:$AL$15,AO$15,MATCH($AG210,兵法相关参数!$C$3:$AL$3,0))),0)</f>
        <v>5.1542676041090729</v>
      </c>
      <c r="AP210" s="27"/>
      <c r="AQ210" s="151">
        <f t="shared" si="57"/>
        <v>30114</v>
      </c>
      <c r="AR210" s="161">
        <f>AR209</f>
        <v>0</v>
      </c>
      <c r="AS210" s="163" t="str">
        <f t="shared" si="41"/>
        <v>紫</v>
      </c>
      <c r="AT210" s="153">
        <f t="shared" si="42"/>
        <v>2</v>
      </c>
      <c r="AU210" s="39" t="str">
        <f>IF(IF(L210="","",AQ210&amp;AT210)=AU209,"",IF(MOD(COUNTIF($AQ$1:AQ210,AQ210),3)=1,"",IF(L210="","",AQ210&amp;AT210)))</f>
        <v>301142</v>
      </c>
      <c r="AV210" s="166">
        <f t="shared" si="47"/>
        <v>37.6</v>
      </c>
      <c r="AW210" s="166">
        <f t="shared" si="48"/>
        <v>4.8</v>
      </c>
      <c r="AX210" s="15">
        <f>IF(MOD(COUNTIF($AQ$1:AQ210,AQ210),3)=1,"",IF(M210="","",AT210+1))</f>
        <v>3</v>
      </c>
      <c r="AY210" s="15" t="str">
        <f t="shared" si="43"/>
        <v>301143</v>
      </c>
      <c r="AZ210" s="166">
        <f t="shared" si="49"/>
        <v>45</v>
      </c>
      <c r="BA210" s="166">
        <f t="shared" si="50"/>
        <v>0</v>
      </c>
      <c r="BB210" s="15">
        <f>IF(MOD(COUNTIF($AQ$1:AQ210,AQ210),3)=1,"",IF(N210="","",AX210+1))</f>
        <v>4</v>
      </c>
      <c r="BC210" s="15" t="str">
        <f t="shared" si="44"/>
        <v>301144</v>
      </c>
      <c r="BD210" s="166">
        <f t="shared" si="51"/>
        <v>-0.125</v>
      </c>
      <c r="BE210" s="166">
        <f t="shared" si="52"/>
        <v>-1.6E-2</v>
      </c>
      <c r="BF210" s="15"/>
      <c r="BG210" s="15"/>
      <c r="BH210" s="170" t="str">
        <f t="shared" si="45"/>
        <v>开场使自身沉默，持续{0}秒，三十秒后攻击速度提高 {1}，持续{2}秒，普攻回怒降低{3}%</v>
      </c>
    </row>
    <row r="211" spans="1:60">
      <c r="A211" s="261"/>
      <c r="B211" s="259"/>
      <c r="C211" s="256"/>
      <c r="D211" s="257"/>
      <c r="E211" s="179"/>
      <c r="F211" s="179"/>
      <c r="G211" s="179"/>
      <c r="H211" s="179"/>
      <c r="I211" s="179"/>
      <c r="J211" s="256"/>
      <c r="K211" s="256"/>
      <c r="L211" s="182"/>
      <c r="M211" s="179"/>
      <c r="N211" s="179"/>
      <c r="O211" s="182"/>
      <c r="P211" s="179"/>
      <c r="Q211" s="179"/>
      <c r="R211" s="179"/>
      <c r="S211" s="179"/>
      <c r="T211" s="179"/>
      <c r="U211" s="179"/>
      <c r="V211" s="179"/>
      <c r="W211" s="179"/>
      <c r="X211" s="179"/>
      <c r="Y211" s="179"/>
      <c r="Z211" s="179"/>
      <c r="AA211" s="179"/>
      <c r="AB211" s="44"/>
      <c r="AC211" s="189"/>
      <c r="AD211" s="189"/>
      <c r="AE211" s="189"/>
      <c r="AF211" s="189"/>
      <c r="AG211" s="92"/>
      <c r="AH211" s="189"/>
      <c r="AI211" s="189"/>
      <c r="AJ211" s="189"/>
      <c r="AK211" s="189"/>
      <c r="AL211" s="146">
        <f>IFERROR(AC211*IF($E211="将领",INDEX(兵法相关参数!$C$4:$AL$7,AL$15,MATCH($AB211,兵法相关参数!$C$3:$AL$3,0)),INDEX(兵法相关参数!$C$12:$AL$15,AL$15,MATCH($AB211,兵法相关参数!$C$3:$AL$3,0))),0)+IFERROR(AH211*IF($E211="将领",INDEX(兵法相关参数!$C$4:$AL$7,AL$15,MATCH($AG211,兵法相关参数!$C$3:$AL$3,0)),INDEX(兵法相关参数!$C$12:$AL$15,AL$15,MATCH($AG211,兵法相关参数!$C$3:$AL$3,0))),0)</f>
        <v>0</v>
      </c>
      <c r="AM211" s="146">
        <f>IFERROR(AD211*IF($E211="将领",INDEX(兵法相关参数!$C$4:$AL$7,AM$15,MATCH($AB211,兵法相关参数!$C$3:$AL$3,0)),INDEX(兵法相关参数!$C$12:$AL$15,AM$15,MATCH($AB211,兵法相关参数!$C$3:$AL$3,0))),0)+IFERROR(AI211*IF($E211="将领",INDEX(兵法相关参数!$C$4:$AL$7,AM$15,MATCH($AG211,兵法相关参数!$C$3:$AL$3,0)),INDEX(兵法相关参数!$C$12:$AL$15,AM$15,MATCH($AG211,兵法相关参数!$C$3:$AL$3,0))),0)</f>
        <v>0</v>
      </c>
      <c r="AN211" s="146">
        <f>IFERROR(AE211*IF($E211="将领",INDEX(兵法相关参数!$C$4:$AL$7,AN$15,MATCH($AB211,兵法相关参数!$C$3:$AL$3,0)),INDEX(兵法相关参数!$C$12:$AL$15,AN$15,MATCH($AB211,兵法相关参数!$C$3:$AL$3,0))),0)+IFERROR(AJ211*IF($E211="将领",INDEX(兵法相关参数!$C$4:$AL$7,AN$15,MATCH($AG211,兵法相关参数!$C$3:$AL$3,0)),INDEX(兵法相关参数!$C$12:$AL$15,AN$15,MATCH($AG211,兵法相关参数!$C$3:$AL$3,0))),0)</f>
        <v>0</v>
      </c>
      <c r="AO211" s="146">
        <f>IFERROR(AF211*IF($E211="将领",INDEX(兵法相关参数!$C$4:$AL$7,AL$15,MATCH($AB211,兵法相关参数!$C$3:$AL$3,0)),INDEX(兵法相关参数!$C$12:$AL$15,AO$15,MATCH($AB211,兵法相关参数!$C$3:$AL$3,0))),0)+IFERROR(AK211*IF($E211="将领",INDEX(兵法相关参数!$C$4:$AL$7,AL$15,MATCH($AG211,兵法相关参数!$C$3:$AL$3,0)),INDEX(兵法相关参数!$C$12:$AL$15,AO$15,MATCH($AG211,兵法相关参数!$C$3:$AL$3,0))),0)</f>
        <v>0</v>
      </c>
      <c r="AP211" s="42"/>
      <c r="AQ211" s="151">
        <f t="shared" si="57"/>
        <v>30114</v>
      </c>
      <c r="AR211" s="162">
        <f>AR210</f>
        <v>0</v>
      </c>
      <c r="AS211" s="163" t="str">
        <f t="shared" si="41"/>
        <v>紫</v>
      </c>
      <c r="AT211" s="153">
        <f t="shared" si="42"/>
        <v>2</v>
      </c>
      <c r="AU211" s="39" t="str">
        <f>IF(IF(L211="","",AQ211&amp;AT211)=AU210,"",IF(MOD(COUNTIF($AQ$1:AQ211,AQ211),3)=1,"",IF(L211="","",AQ211&amp;AT211)))</f>
        <v/>
      </c>
      <c r="AV211" s="166" t="str">
        <f t="shared" si="47"/>
        <v/>
      </c>
      <c r="AW211" s="166" t="str">
        <f t="shared" si="48"/>
        <v/>
      </c>
      <c r="AX211" s="15" t="str">
        <f>IF(MOD(COUNTIF($AQ$1:AQ211,AQ211),3)=1,"",IF(M211="","",AT211+1))</f>
        <v/>
      </c>
      <c r="AY211" s="15" t="str">
        <f t="shared" si="43"/>
        <v/>
      </c>
      <c r="AZ211" s="166" t="str">
        <f t="shared" si="49"/>
        <v/>
      </c>
      <c r="BA211" s="166" t="str">
        <f t="shared" si="50"/>
        <v/>
      </c>
      <c r="BB211" s="15" t="str">
        <f>IF(MOD(COUNTIF($AQ$1:AQ211,AQ211),3)=1,"",IF(N211="","",AX211+1))</f>
        <v/>
      </c>
      <c r="BC211" s="15" t="str">
        <f t="shared" si="44"/>
        <v/>
      </c>
      <c r="BD211" s="166" t="str">
        <f t="shared" si="51"/>
        <v/>
      </c>
      <c r="BE211" s="166" t="str">
        <f t="shared" si="52"/>
        <v/>
      </c>
      <c r="BF211" s="15"/>
      <c r="BG211" s="15"/>
      <c r="BH211" s="170" t="str">
        <f t="shared" si="45"/>
        <v>开场使自身沉默，持续{0}秒，三十秒后攻击速度提高 {1}，持续{2}秒，普攻回怒降低{3}%</v>
      </c>
    </row>
    <row r="212" spans="1:60">
      <c r="A212" s="261"/>
      <c r="B212" s="259"/>
      <c r="C212" s="256"/>
      <c r="D212" s="255"/>
      <c r="E212" s="179"/>
      <c r="F212" s="179"/>
      <c r="G212" s="179"/>
      <c r="H212" s="179"/>
      <c r="I212" s="179"/>
      <c r="J212" s="256"/>
      <c r="K212" s="256"/>
      <c r="L212" s="182"/>
      <c r="M212" s="179"/>
      <c r="N212" s="179"/>
      <c r="O212" s="182"/>
      <c r="P212" s="179"/>
      <c r="Q212" s="179"/>
      <c r="R212" s="179"/>
      <c r="S212" s="179"/>
      <c r="T212" s="179"/>
      <c r="U212" s="179"/>
      <c r="V212" s="179"/>
      <c r="W212" s="179"/>
      <c r="X212" s="179"/>
      <c r="Y212" s="179"/>
      <c r="Z212" s="179"/>
      <c r="AA212" s="179"/>
      <c r="AB212" s="44"/>
      <c r="AC212" s="189"/>
      <c r="AD212" s="189"/>
      <c r="AE212" s="189"/>
      <c r="AF212" s="189"/>
      <c r="AG212" s="92"/>
      <c r="AH212" s="189"/>
      <c r="AI212" s="189"/>
      <c r="AJ212" s="189"/>
      <c r="AK212" s="189"/>
      <c r="AL212" s="146">
        <f>IFERROR(AC212*IF($E212="将领",INDEX(兵法相关参数!$C$4:$AL$7,AL$15,MATCH($AB212,兵法相关参数!$C$3:$AL$3,0)),INDEX(兵法相关参数!$C$12:$AL$15,AL$15,MATCH($AB212,兵法相关参数!$C$3:$AL$3,0))),0)+IFERROR(AH212*IF($E212="将领",INDEX(兵法相关参数!$C$4:$AL$7,AL$15,MATCH($AG212,兵法相关参数!$C$3:$AL$3,0)),INDEX(兵法相关参数!$C$12:$AL$15,AL$15,MATCH($AG212,兵法相关参数!$C$3:$AL$3,0))),0)</f>
        <v>0</v>
      </c>
      <c r="AM212" s="146">
        <f>IFERROR(AD212*IF($E212="将领",INDEX(兵法相关参数!$C$4:$AL$7,AM$15,MATCH($AB212,兵法相关参数!$C$3:$AL$3,0)),INDEX(兵法相关参数!$C$12:$AL$15,AM$15,MATCH($AB212,兵法相关参数!$C$3:$AL$3,0))),0)+IFERROR(AI212*IF($E212="将领",INDEX(兵法相关参数!$C$4:$AL$7,AM$15,MATCH($AG212,兵法相关参数!$C$3:$AL$3,0)),INDEX(兵法相关参数!$C$12:$AL$15,AM$15,MATCH($AG212,兵法相关参数!$C$3:$AL$3,0))),0)</f>
        <v>0</v>
      </c>
      <c r="AN212" s="146">
        <f>IFERROR(AE212*IF($E212="将领",INDEX(兵法相关参数!$C$4:$AL$7,AN$15,MATCH($AB212,兵法相关参数!$C$3:$AL$3,0)),INDEX(兵法相关参数!$C$12:$AL$15,AN$15,MATCH($AB212,兵法相关参数!$C$3:$AL$3,0))),0)+IFERROR(AJ212*IF($E212="将领",INDEX(兵法相关参数!$C$4:$AL$7,AN$15,MATCH($AG212,兵法相关参数!$C$3:$AL$3,0)),INDEX(兵法相关参数!$C$12:$AL$15,AN$15,MATCH($AG212,兵法相关参数!$C$3:$AL$3,0))),0)</f>
        <v>0</v>
      </c>
      <c r="AO212" s="146">
        <f>IFERROR(AF212*IF($E212="将领",INDEX(兵法相关参数!$C$4:$AL$7,AL$15,MATCH($AB212,兵法相关参数!$C$3:$AL$3,0)),INDEX(兵法相关参数!$C$12:$AL$15,AO$15,MATCH($AB212,兵法相关参数!$C$3:$AL$3,0))),0)+IFERROR(AK212*IF($E212="将领",INDEX(兵法相关参数!$C$4:$AL$7,AL$15,MATCH($AG212,兵法相关参数!$C$3:$AL$3,0)),INDEX(兵法相关参数!$C$12:$AL$15,AO$15,MATCH($AG212,兵法相关参数!$C$3:$AL$3,0))),0)</f>
        <v>0</v>
      </c>
      <c r="AP212" s="27"/>
      <c r="AQ212" s="151">
        <f t="shared" si="57"/>
        <v>30114</v>
      </c>
      <c r="AR212" s="160">
        <f>IF(D212="直接伤害",1,0)</f>
        <v>0</v>
      </c>
      <c r="AS212" s="163" t="str">
        <f t="shared" si="41"/>
        <v>紫</v>
      </c>
      <c r="AT212" s="153">
        <f t="shared" si="42"/>
        <v>2</v>
      </c>
      <c r="AU212" s="39" t="str">
        <f>IF(IF(L212="","",AQ212&amp;AT212)=AU211,"",IF(MOD(COUNTIF($AQ$1:AQ212,AQ212),3)=1,"",IF(L212="","",AQ212&amp;AT212)))</f>
        <v/>
      </c>
      <c r="AV212" s="166" t="str">
        <f t="shared" si="47"/>
        <v/>
      </c>
      <c r="AW212" s="166" t="str">
        <f t="shared" si="48"/>
        <v/>
      </c>
      <c r="AX212" s="15" t="str">
        <f>IF(MOD(COUNTIF($AQ$1:AQ212,AQ212),3)=1,"",IF(M212="","",AT212+1))</f>
        <v/>
      </c>
      <c r="AY212" s="15" t="str">
        <f t="shared" si="43"/>
        <v/>
      </c>
      <c r="AZ212" s="166" t="str">
        <f t="shared" si="49"/>
        <v/>
      </c>
      <c r="BA212" s="166" t="str">
        <f t="shared" si="50"/>
        <v/>
      </c>
      <c r="BB212" s="15" t="str">
        <f>IF(MOD(COUNTIF($AQ$1:AQ212,AQ212),3)=1,"",IF(N212="","",AX212+1))</f>
        <v/>
      </c>
      <c r="BC212" s="15" t="str">
        <f t="shared" si="44"/>
        <v/>
      </c>
      <c r="BD212" s="166" t="str">
        <f t="shared" si="51"/>
        <v/>
      </c>
      <c r="BE212" s="166" t="str">
        <f t="shared" si="52"/>
        <v/>
      </c>
      <c r="BF212" s="15"/>
      <c r="BG212" s="15"/>
      <c r="BH212" s="170" t="str">
        <f t="shared" si="45"/>
        <v>开场使自身沉默，持续{0}秒，三十秒后攻击速度提高 {1}，持续{2}秒，普攻回怒降低{3}%</v>
      </c>
    </row>
    <row r="213" spans="1:60">
      <c r="A213" s="261"/>
      <c r="B213" s="259"/>
      <c r="C213" s="256"/>
      <c r="D213" s="256"/>
      <c r="E213" s="179"/>
      <c r="F213" s="179"/>
      <c r="G213" s="179"/>
      <c r="H213" s="179"/>
      <c r="I213" s="179"/>
      <c r="J213" s="256"/>
      <c r="K213" s="256"/>
      <c r="L213" s="182"/>
      <c r="M213" s="179"/>
      <c r="N213" s="179"/>
      <c r="O213" s="182"/>
      <c r="P213" s="179"/>
      <c r="Q213" s="179"/>
      <c r="R213" s="179"/>
      <c r="S213" s="179"/>
      <c r="T213" s="179"/>
      <c r="U213" s="179"/>
      <c r="V213" s="179"/>
      <c r="W213" s="179"/>
      <c r="X213" s="179"/>
      <c r="Y213" s="179"/>
      <c r="Z213" s="179"/>
      <c r="AA213" s="179"/>
      <c r="AB213" s="44"/>
      <c r="AC213" s="189"/>
      <c r="AD213" s="189"/>
      <c r="AE213" s="189"/>
      <c r="AF213" s="189"/>
      <c r="AG213" s="92"/>
      <c r="AH213" s="189"/>
      <c r="AI213" s="189"/>
      <c r="AJ213" s="189"/>
      <c r="AK213" s="189"/>
      <c r="AL213" s="146">
        <f>IFERROR(AC213*IF($E213="将领",INDEX(兵法相关参数!$C$4:$AL$7,AL$15,MATCH($AB213,兵法相关参数!$C$3:$AL$3,0)),INDEX(兵法相关参数!$C$12:$AL$15,AL$15,MATCH($AB213,兵法相关参数!$C$3:$AL$3,0))),0)+IFERROR(AH213*IF($E213="将领",INDEX(兵法相关参数!$C$4:$AL$7,AL$15,MATCH($AG213,兵法相关参数!$C$3:$AL$3,0)),INDEX(兵法相关参数!$C$12:$AL$15,AL$15,MATCH($AG213,兵法相关参数!$C$3:$AL$3,0))),0)</f>
        <v>0</v>
      </c>
      <c r="AM213" s="146">
        <f>IFERROR(AD213*IF($E213="将领",INDEX(兵法相关参数!$C$4:$AL$7,AM$15,MATCH($AB213,兵法相关参数!$C$3:$AL$3,0)),INDEX(兵法相关参数!$C$12:$AL$15,AM$15,MATCH($AB213,兵法相关参数!$C$3:$AL$3,0))),0)+IFERROR(AI213*IF($E213="将领",INDEX(兵法相关参数!$C$4:$AL$7,AM$15,MATCH($AG213,兵法相关参数!$C$3:$AL$3,0)),INDEX(兵法相关参数!$C$12:$AL$15,AM$15,MATCH($AG213,兵法相关参数!$C$3:$AL$3,0))),0)</f>
        <v>0</v>
      </c>
      <c r="AN213" s="146">
        <f>IFERROR(AE213*IF($E213="将领",INDEX(兵法相关参数!$C$4:$AL$7,AN$15,MATCH($AB213,兵法相关参数!$C$3:$AL$3,0)),INDEX(兵法相关参数!$C$12:$AL$15,AN$15,MATCH($AB213,兵法相关参数!$C$3:$AL$3,0))),0)+IFERROR(AJ213*IF($E213="将领",INDEX(兵法相关参数!$C$4:$AL$7,AN$15,MATCH($AG213,兵法相关参数!$C$3:$AL$3,0)),INDEX(兵法相关参数!$C$12:$AL$15,AN$15,MATCH($AG213,兵法相关参数!$C$3:$AL$3,0))),0)</f>
        <v>0</v>
      </c>
      <c r="AO213" s="146">
        <f>IFERROR(AF213*IF($E213="将领",INDEX(兵法相关参数!$C$4:$AL$7,AL$15,MATCH($AB213,兵法相关参数!$C$3:$AL$3,0)),INDEX(兵法相关参数!$C$12:$AL$15,AO$15,MATCH($AB213,兵法相关参数!$C$3:$AL$3,0))),0)+IFERROR(AK213*IF($E213="将领",INDEX(兵法相关参数!$C$4:$AL$7,AL$15,MATCH($AG213,兵法相关参数!$C$3:$AL$3,0)),INDEX(兵法相关参数!$C$12:$AL$15,AO$15,MATCH($AG213,兵法相关参数!$C$3:$AL$3,0))),0)</f>
        <v>0</v>
      </c>
      <c r="AP213" s="42"/>
      <c r="AQ213" s="151">
        <f t="shared" si="57"/>
        <v>30114</v>
      </c>
      <c r="AR213" s="161">
        <f>AR212</f>
        <v>0</v>
      </c>
      <c r="AS213" s="163" t="str">
        <f t="shared" si="41"/>
        <v>紫</v>
      </c>
      <c r="AT213" s="153">
        <f t="shared" si="42"/>
        <v>2</v>
      </c>
      <c r="AU213" s="39" t="str">
        <f>IF(IF(L213="","",AQ213&amp;AT213)=AU212,"",IF(MOD(COUNTIF($AQ$1:AQ213,AQ213),3)=1,"",IF(L213="","",AQ213&amp;AT213)))</f>
        <v/>
      </c>
      <c r="AV213" s="166" t="str">
        <f t="shared" si="47"/>
        <v/>
      </c>
      <c r="AW213" s="166" t="str">
        <f t="shared" si="48"/>
        <v/>
      </c>
      <c r="AX213" s="15" t="str">
        <f>IF(MOD(COUNTIF($AQ$1:AQ213,AQ213),3)=1,"",IF(M213="","",AT213+1))</f>
        <v/>
      </c>
      <c r="AY213" s="15" t="str">
        <f t="shared" si="43"/>
        <v/>
      </c>
      <c r="AZ213" s="166" t="str">
        <f t="shared" si="49"/>
        <v/>
      </c>
      <c r="BA213" s="166" t="str">
        <f t="shared" si="50"/>
        <v/>
      </c>
      <c r="BB213" s="15" t="str">
        <f>IF(MOD(COUNTIF($AQ$1:AQ213,AQ213),3)=1,"",IF(N213="","",AX213+1))</f>
        <v/>
      </c>
      <c r="BC213" s="15" t="str">
        <f t="shared" si="44"/>
        <v/>
      </c>
      <c r="BD213" s="166" t="str">
        <f t="shared" si="51"/>
        <v/>
      </c>
      <c r="BE213" s="166" t="str">
        <f t="shared" si="52"/>
        <v/>
      </c>
      <c r="BF213" s="15"/>
      <c r="BG213" s="15"/>
      <c r="BH213" s="170" t="str">
        <f t="shared" si="45"/>
        <v>开场使自身沉默，持续{0}秒，三十秒后攻击速度提高 {1}，持续{2}秒，普攻回怒降低{3}%</v>
      </c>
    </row>
    <row r="214" spans="1:60">
      <c r="A214" s="261"/>
      <c r="B214" s="260"/>
      <c r="C214" s="257"/>
      <c r="D214" s="257"/>
      <c r="E214" s="179"/>
      <c r="F214" s="179"/>
      <c r="G214" s="179"/>
      <c r="H214" s="179"/>
      <c r="I214" s="179"/>
      <c r="J214" s="257"/>
      <c r="K214" s="257"/>
      <c r="L214" s="182"/>
      <c r="M214" s="179"/>
      <c r="N214" s="179"/>
      <c r="O214" s="182"/>
      <c r="P214" s="179"/>
      <c r="Q214" s="179"/>
      <c r="R214" s="179"/>
      <c r="S214" s="179"/>
      <c r="T214" s="179"/>
      <c r="U214" s="179"/>
      <c r="V214" s="179"/>
      <c r="W214" s="179"/>
      <c r="X214" s="179"/>
      <c r="Y214" s="179"/>
      <c r="Z214" s="179"/>
      <c r="AA214" s="179"/>
      <c r="AB214" s="44"/>
      <c r="AC214" s="189"/>
      <c r="AD214" s="189"/>
      <c r="AE214" s="189"/>
      <c r="AF214" s="189"/>
      <c r="AG214" s="92"/>
      <c r="AH214" s="189"/>
      <c r="AI214" s="189"/>
      <c r="AJ214" s="189"/>
      <c r="AK214" s="189"/>
      <c r="AL214" s="146">
        <f>IFERROR(AC214*IF($E214="将领",INDEX(兵法相关参数!$C$4:$AL$7,AL$15,MATCH($AB214,兵法相关参数!$C$3:$AL$3,0)),INDEX(兵法相关参数!$C$12:$AL$15,AL$15,MATCH($AB214,兵法相关参数!$C$3:$AL$3,0))),0)+IFERROR(AH214*IF($E214="将领",INDEX(兵法相关参数!$C$4:$AL$7,AL$15,MATCH($AG214,兵法相关参数!$C$3:$AL$3,0)),INDEX(兵法相关参数!$C$12:$AL$15,AL$15,MATCH($AG214,兵法相关参数!$C$3:$AL$3,0))),0)</f>
        <v>0</v>
      </c>
      <c r="AM214" s="146">
        <f>IFERROR(AD214*IF($E214="将领",INDEX(兵法相关参数!$C$4:$AL$7,AM$15,MATCH($AB214,兵法相关参数!$C$3:$AL$3,0)),INDEX(兵法相关参数!$C$12:$AL$15,AM$15,MATCH($AB214,兵法相关参数!$C$3:$AL$3,0))),0)+IFERROR(AI214*IF($E214="将领",INDEX(兵法相关参数!$C$4:$AL$7,AM$15,MATCH($AG214,兵法相关参数!$C$3:$AL$3,0)),INDEX(兵法相关参数!$C$12:$AL$15,AM$15,MATCH($AG214,兵法相关参数!$C$3:$AL$3,0))),0)</f>
        <v>0</v>
      </c>
      <c r="AN214" s="146">
        <f>IFERROR(AE214*IF($E214="将领",INDEX(兵法相关参数!$C$4:$AL$7,AN$15,MATCH($AB214,兵法相关参数!$C$3:$AL$3,0)),INDEX(兵法相关参数!$C$12:$AL$15,AN$15,MATCH($AB214,兵法相关参数!$C$3:$AL$3,0))),0)+IFERROR(AJ214*IF($E214="将领",INDEX(兵法相关参数!$C$4:$AL$7,AN$15,MATCH($AG214,兵法相关参数!$C$3:$AL$3,0)),INDEX(兵法相关参数!$C$12:$AL$15,AN$15,MATCH($AG214,兵法相关参数!$C$3:$AL$3,0))),0)</f>
        <v>0</v>
      </c>
      <c r="AO214" s="146">
        <f>IFERROR(AF214*IF($E214="将领",INDEX(兵法相关参数!$C$4:$AL$7,AL$15,MATCH($AB214,兵法相关参数!$C$3:$AL$3,0)),INDEX(兵法相关参数!$C$12:$AL$15,AO$15,MATCH($AB214,兵法相关参数!$C$3:$AL$3,0))),0)+IFERROR(AK214*IF($E214="将领",INDEX(兵法相关参数!$C$4:$AL$7,AL$15,MATCH($AG214,兵法相关参数!$C$3:$AL$3,0)),INDEX(兵法相关参数!$C$12:$AL$15,AO$15,MATCH($AG214,兵法相关参数!$C$3:$AL$3,0))),0)</f>
        <v>0</v>
      </c>
      <c r="AP214" s="27"/>
      <c r="AQ214" s="152">
        <f t="shared" si="57"/>
        <v>30114</v>
      </c>
      <c r="AR214" s="162">
        <f>AR213</f>
        <v>0</v>
      </c>
      <c r="AS214" s="15" t="str">
        <f t="shared" si="41"/>
        <v>紫</v>
      </c>
      <c r="AT214" s="153">
        <f t="shared" si="42"/>
        <v>2</v>
      </c>
      <c r="AU214" s="39" t="str">
        <f>IF(IF(L214="","",AQ214&amp;AT214)=AU213,"",IF(MOD(COUNTIF($AQ$1:AQ214,AQ214),3)=1,"",IF(L214="","",AQ214&amp;AT214)))</f>
        <v/>
      </c>
      <c r="AV214" s="166" t="str">
        <f t="shared" si="47"/>
        <v/>
      </c>
      <c r="AW214" s="166" t="str">
        <f t="shared" si="48"/>
        <v/>
      </c>
      <c r="AX214" s="15" t="str">
        <f>IF(MOD(COUNTIF($AQ$1:AQ214,AQ214),3)=1,"",IF(M214="","",AT214+1))</f>
        <v/>
      </c>
      <c r="AY214" s="15" t="str">
        <f t="shared" si="43"/>
        <v/>
      </c>
      <c r="AZ214" s="166" t="str">
        <f t="shared" si="49"/>
        <v/>
      </c>
      <c r="BA214" s="166" t="str">
        <f t="shared" si="50"/>
        <v/>
      </c>
      <c r="BB214" s="15" t="str">
        <f>IF(MOD(COUNTIF($AQ$1:AQ214,AQ214),3)=1,"",IF(N214="","",AX214+1))</f>
        <v/>
      </c>
      <c r="BC214" s="15" t="str">
        <f t="shared" si="44"/>
        <v/>
      </c>
      <c r="BD214" s="166" t="str">
        <f t="shared" si="51"/>
        <v/>
      </c>
      <c r="BE214" s="166" t="str">
        <f t="shared" si="52"/>
        <v/>
      </c>
      <c r="BF214" s="15"/>
      <c r="BG214" s="15"/>
      <c r="BH214" s="170" t="str">
        <f t="shared" si="45"/>
        <v>开场使自身沉默，持续{0}秒，三十秒后攻击速度提高 {1}，持续{2}秒，普攻回怒降低{3}%</v>
      </c>
    </row>
    <row r="215" spans="1:60">
      <c r="A215" s="261" t="s">
        <v>723</v>
      </c>
      <c r="B215" s="258" t="s">
        <v>779</v>
      </c>
      <c r="C215" s="255" t="s">
        <v>12</v>
      </c>
      <c r="D215" s="255" t="s">
        <v>727</v>
      </c>
      <c r="E215" s="11"/>
      <c r="F215" s="11"/>
      <c r="G215" s="11"/>
      <c r="H215" s="11"/>
      <c r="I215" s="11"/>
      <c r="J215" s="11" t="s">
        <v>402</v>
      </c>
      <c r="K215" s="11" t="s">
        <v>469</v>
      </c>
      <c r="L215" s="11" t="s">
        <v>771</v>
      </c>
      <c r="M215" s="11" t="s">
        <v>771</v>
      </c>
      <c r="N215" s="11" t="s">
        <v>771</v>
      </c>
      <c r="O215" s="183" t="s">
        <v>52</v>
      </c>
      <c r="P215" s="3" t="s">
        <v>57</v>
      </c>
      <c r="Q215" s="11" t="s">
        <v>60</v>
      </c>
      <c r="R215" s="11" t="s">
        <v>61</v>
      </c>
      <c r="S215" s="11" t="s">
        <v>726</v>
      </c>
      <c r="T215" s="184" t="s">
        <v>725</v>
      </c>
      <c r="U215" s="184"/>
      <c r="V215" s="184"/>
      <c r="W215" s="3" t="s">
        <v>223</v>
      </c>
      <c r="X215" s="3" t="s">
        <v>224</v>
      </c>
      <c r="Y215" s="3" t="s">
        <v>225</v>
      </c>
      <c r="Z215" s="3" t="s">
        <v>226</v>
      </c>
      <c r="AA215" s="1"/>
      <c r="AB215" s="15"/>
      <c r="AC215" s="187" t="s">
        <v>227</v>
      </c>
      <c r="AD215" s="187" t="s">
        <v>228</v>
      </c>
      <c r="AE215" s="187" t="s">
        <v>229</v>
      </c>
      <c r="AF215" s="187" t="s">
        <v>230</v>
      </c>
      <c r="AG215" s="96"/>
      <c r="AH215" s="187" t="s">
        <v>227</v>
      </c>
      <c r="AI215" s="187" t="s">
        <v>228</v>
      </c>
      <c r="AJ215" s="187" t="s">
        <v>229</v>
      </c>
      <c r="AK215" s="187" t="s">
        <v>230</v>
      </c>
      <c r="AL215" s="146">
        <f>IFERROR(AC215*IF($E215="将领",INDEX(兵法相关参数!$C$4:$AL$7,AL$15,MATCH($AB215,兵法相关参数!$C$3:$AL$3,0)),INDEX(兵法相关参数!$C$12:$AL$15,AL$15,MATCH($AB215,兵法相关参数!$C$3:$AL$3,0))),0)+IFERROR(AH215*IF($E215="将领",INDEX(兵法相关参数!$C$4:$AL$7,AL$15,MATCH($AG215,兵法相关参数!$C$3:$AL$3,0)),INDEX(兵法相关参数!$C$12:$AL$15,AL$15,MATCH($AG215,兵法相关参数!$C$3:$AL$3,0))),0)</f>
        <v>0</v>
      </c>
      <c r="AM215" s="146">
        <f>IFERROR(AD215*IF($E215="将领",INDEX(兵法相关参数!$C$4:$AL$7,AM$15,MATCH($AB215,兵法相关参数!$C$3:$AL$3,0)),INDEX(兵法相关参数!$C$12:$AL$15,AM$15,MATCH($AB215,兵法相关参数!$C$3:$AL$3,0))),0)+IFERROR(AI215*IF($E215="将领",INDEX(兵法相关参数!$C$4:$AL$7,AM$15,MATCH($AG215,兵法相关参数!$C$3:$AL$3,0)),INDEX(兵法相关参数!$C$12:$AL$15,AM$15,MATCH($AG215,兵法相关参数!$C$3:$AL$3,0))),0)</f>
        <v>0</v>
      </c>
      <c r="AN215" s="146">
        <f>IFERROR(AE215*IF($E215="将领",INDEX(兵法相关参数!$C$4:$AL$7,AN$15,MATCH($AB215,兵法相关参数!$C$3:$AL$3,0)),INDEX(兵法相关参数!$C$12:$AL$15,AN$15,MATCH($AB215,兵法相关参数!$C$3:$AL$3,0))),0)+IFERROR(AJ215*IF($E215="将领",INDEX(兵法相关参数!$C$4:$AL$7,AN$15,MATCH($AG215,兵法相关参数!$C$3:$AL$3,0)),INDEX(兵法相关参数!$C$12:$AL$15,AN$15,MATCH($AG215,兵法相关参数!$C$3:$AL$3,0))),0)</f>
        <v>0</v>
      </c>
      <c r="AO215" s="146">
        <f>IFERROR(AF215*IF($E215="将领",INDEX(兵法相关参数!$C$4:$AL$7,AL$15,MATCH($AB215,兵法相关参数!$C$3:$AL$3,0)),INDEX(兵法相关参数!$C$12:$AL$15,AO$15,MATCH($AB215,兵法相关参数!$C$3:$AL$3,0))),0)+IFERROR(AK215*IF($E215="将领",INDEX(兵法相关参数!$C$4:$AL$7,AL$15,MATCH($AG215,兵法相关参数!$C$3:$AL$3,0)),INDEX(兵法相关参数!$C$12:$AL$15,AO$15,MATCH($AG215,兵法相关参数!$C$3:$AL$3,0))),0)</f>
        <v>0</v>
      </c>
      <c r="AP215" s="27"/>
      <c r="AQ215" s="154">
        <v>30213</v>
      </c>
      <c r="AR215" s="160">
        <f>IF(D215="直接伤害",1,0)</f>
        <v>0</v>
      </c>
      <c r="AS215" s="163" t="str">
        <f t="shared" si="41"/>
        <v>橙</v>
      </c>
      <c r="AT215" s="153">
        <f t="shared" si="42"/>
        <v>1</v>
      </c>
      <c r="AU215" s="39" t="str">
        <f>IF(IF(L215="","",AQ215&amp;AT215)=AU214,"",IF(MOD(COUNTIF($AQ$1:AQ215,AQ215),3)=1,"",IF(L215="","",AQ215&amp;AT215)))</f>
        <v/>
      </c>
      <c r="AV215" s="166" t="str">
        <f t="shared" si="47"/>
        <v/>
      </c>
      <c r="AW215" s="166" t="str">
        <f t="shared" si="48"/>
        <v/>
      </c>
      <c r="AX215" s="15" t="str">
        <f>IF(MOD(COUNTIF($AQ$1:AQ215,AQ215),3)=1,"",IF(M215="","",AT215+1))</f>
        <v/>
      </c>
      <c r="AY215" s="15" t="str">
        <f t="shared" si="43"/>
        <v/>
      </c>
      <c r="AZ215" s="166" t="str">
        <f t="shared" si="49"/>
        <v/>
      </c>
      <c r="BA215" s="166" t="str">
        <f t="shared" si="50"/>
        <v/>
      </c>
      <c r="BB215" s="15" t="str">
        <f>IF(MOD(COUNTIF($AQ$1:AQ215,AQ215),3)=1,"",IF(N215="","",AX215+1))</f>
        <v/>
      </c>
      <c r="BC215" s="15" t="str">
        <f t="shared" si="44"/>
        <v/>
      </c>
      <c r="BD215" s="166" t="str">
        <f t="shared" si="51"/>
        <v/>
      </c>
      <c r="BE215" s="166" t="str">
        <f t="shared" si="52"/>
        <v/>
      </c>
      <c r="BF215" s="15"/>
      <c r="BG215" s="15"/>
      <c r="BH215" s="170" t="str">
        <f t="shared" si="45"/>
        <v>{0}秒时，降低敌方弓弩兵射程到{1}，持续{2}秒。</v>
      </c>
    </row>
    <row r="216" spans="1:60">
      <c r="A216" s="261"/>
      <c r="B216" s="259"/>
      <c r="C216" s="256"/>
      <c r="D216" s="256"/>
      <c r="E216" s="179" t="s">
        <v>22</v>
      </c>
      <c r="F216" s="141">
        <v>1</v>
      </c>
      <c r="G216" s="141">
        <v>1</v>
      </c>
      <c r="H216" s="141">
        <v>1</v>
      </c>
      <c r="I216" s="141">
        <v>1</v>
      </c>
      <c r="J216" s="255">
        <f>SUMPRODUCT(LARGE(AL216:AO216*F216:I216+AL217:AO217*F217:I217+AL219:AO219*F219:I219+AL220:AO220*F220:I220+AL222:AO222*F222:I222+AL223:AO223*F223:I223,1))</f>
        <v>4.2905492254100439</v>
      </c>
      <c r="K216" s="255">
        <f>INDEX($J$17:$J$200,MATCH(C215,$C$17:$C$200,0),1)</f>
        <v>4.3116392160975536</v>
      </c>
      <c r="L216" s="179">
        <v>15</v>
      </c>
      <c r="M216" s="179">
        <v>30</v>
      </c>
      <c r="N216" s="179">
        <v>20</v>
      </c>
      <c r="O216" s="182">
        <v>0.75</v>
      </c>
      <c r="P216" s="44">
        <f>L216-10</f>
        <v>5</v>
      </c>
      <c r="Q216" s="179">
        <f>L216-10</f>
        <v>5</v>
      </c>
      <c r="R216" s="179">
        <v>3</v>
      </c>
      <c r="S216" s="182">
        <f>MIN((140-M216)/28,N216)/3*0.42</f>
        <v>0.54999999999999993</v>
      </c>
      <c r="T216" s="182">
        <f>MIN(((210-M216)/28),N216)/1.5*0.21</f>
        <v>0.89999999999999991</v>
      </c>
      <c r="U216" s="110"/>
      <c r="V216" s="179"/>
      <c r="W216" s="23">
        <f>($S$216+$T$216)/2*$R$216*$O$216</f>
        <v>1.6312499999999999</v>
      </c>
      <c r="X216" s="23">
        <f>($S$216+$T$216)/2*$R$216*$O$216</f>
        <v>1.6312499999999999</v>
      </c>
      <c r="Y216" s="23">
        <f>($S$216+$T$216)/2*$R$216*$O$216</f>
        <v>1.6312499999999999</v>
      </c>
      <c r="Z216" s="23">
        <f>($S$216+$T$216)/2*$R$216*$O$216</f>
        <v>1.6312499999999999</v>
      </c>
      <c r="AA216" s="179"/>
      <c r="AB216" s="44" t="s">
        <v>102</v>
      </c>
      <c r="AC216" s="92">
        <f>辅助效用($P216,-1,AC$15,"生存转换",治疗系数,"随机将领目标",W216)/2</f>
        <v>1.8036497924563534E-4</v>
      </c>
      <c r="AD216" s="92">
        <f>辅助效用($P216,-1,AD$15,"生存转换",治疗系数,"随机将领目标",X216)/2</f>
        <v>1.7919439410910872E-4</v>
      </c>
      <c r="AE216" s="92">
        <f>辅助效用($P216,-1,AE$15,"生存转换",治疗系数,"随机将领目标",Y216)/2</f>
        <v>1.7679763911980574E-4</v>
      </c>
      <c r="AF216" s="92">
        <f>辅助效用($P216,-1,AF$15,"生存转换",治疗系数,"随机将领目标",Z216)/2</f>
        <v>1.8090659056815839E-4</v>
      </c>
      <c r="AG216" s="92" t="s">
        <v>214</v>
      </c>
      <c r="AH216" s="188">
        <f>辅助效用($P216,-1,AH$15,"生存转换",治疗系数,"随机士兵目标",W216)/2</f>
        <v>1.2962696250354869E-4</v>
      </c>
      <c r="AI216" s="188">
        <f>辅助效用($P216,-1,AI$15,"生存转换",治疗系数,"随机士兵目标",X216)/2</f>
        <v>1.2885612149002206E-4</v>
      </c>
      <c r="AJ216" s="188">
        <f>辅助效用($P216,-1,AJ$15,"生存转换",治疗系数,"随机士兵目标",Y216)/2</f>
        <v>1.2726511178199162E-4</v>
      </c>
      <c r="AK216" s="188">
        <f>辅助效用($P216,-1,AK$15,"生存转换",治疗系数,"随机士兵目标",Z216)/2</f>
        <v>1.3009254404916764E-4</v>
      </c>
      <c r="AL216" s="146">
        <f>IFERROR(AC216*IF($E216="将领",INDEX(兵法相关参数!$C$4:$AL$7,AL$15,MATCH($AB216,兵法相关参数!$C$3:$AL$3,0)),INDEX(兵法相关参数!$C$12:$AL$15,AL$15,MATCH($AB216,兵法相关参数!$C$3:$AL$3,0))),0)+IFERROR(AH216*IF($E216="将领",INDEX(兵法相关参数!$C$4:$AL$7,AL$15,MATCH($AG216,兵法相关参数!$C$3:$AL$3,0)),INDEX(兵法相关参数!$C$12:$AL$15,AL$15,MATCH($AG216,兵法相关参数!$C$3:$AL$3,0))),0)</f>
        <v>0.88903633373964142</v>
      </c>
      <c r="AM216" s="146">
        <f>IFERROR(AD216*IF($E216="将领",INDEX(兵法相关参数!$C$4:$AL$7,AM$15,MATCH($AB216,兵法相关参数!$C$3:$AL$3,0)),INDEX(兵法相关参数!$C$12:$AL$15,AM$15,MATCH($AB216,兵法相关参数!$C$3:$AL$3,0))),0)+IFERROR(AI216*IF($E216="将领",INDEX(兵法相关参数!$C$4:$AL$7,AM$15,MATCH($AG216,兵法相关参数!$C$3:$AL$3,0)),INDEX(兵法相关参数!$C$12:$AL$15,AM$15,MATCH($AG216,兵法相关参数!$C$3:$AL$3,0))),0)</f>
        <v>0.95805190091828918</v>
      </c>
      <c r="AN216" s="146">
        <f>IFERROR(AE216*IF($E216="将领",INDEX(兵法相关参数!$C$4:$AL$7,AN$15,MATCH($AB216,兵法相关参数!$C$3:$AL$3,0)),INDEX(兵法相关参数!$C$12:$AL$15,AN$15,MATCH($AB216,兵法相关参数!$C$3:$AL$3,0))),0)+IFERROR(AJ216*IF($E216="将领",INDEX(兵法相关参数!$C$4:$AL$7,AN$15,MATCH($AG216,兵法相关参数!$C$3:$AL$3,0)),INDEX(兵法相关参数!$C$12:$AL$15,AN$15,MATCH($AG216,兵法相关参数!$C$3:$AL$3,0))),0)</f>
        <v>0.91218825270539206</v>
      </c>
      <c r="AO216" s="146">
        <f>IFERROR(AF216*IF($E216="将领",INDEX(兵法相关参数!$C$4:$AL$7,AL$15,MATCH($AB216,兵法相关参数!$C$3:$AL$3,0)),INDEX(兵法相关参数!$C$12:$AL$15,AO$15,MATCH($AB216,兵法相关参数!$C$3:$AL$3,0))),0)+IFERROR(AK216*IF($E216="将领",INDEX(兵法相关参数!$C$4:$AL$7,AL$15,MATCH($AG216,兵法相关参数!$C$3:$AL$3,0)),INDEX(兵法相关参数!$C$12:$AL$15,AO$15,MATCH($AG216,兵法相关参数!$C$3:$AL$3,0))),0)</f>
        <v>0.89192489609971126</v>
      </c>
      <c r="AP216" s="42"/>
      <c r="AQ216" s="151">
        <f>AQ215</f>
        <v>30213</v>
      </c>
      <c r="AR216" s="161">
        <f>AR215</f>
        <v>0</v>
      </c>
      <c r="AS216" s="163" t="str">
        <f t="shared" si="41"/>
        <v>橙</v>
      </c>
      <c r="AT216" s="153">
        <f t="shared" si="42"/>
        <v>1</v>
      </c>
      <c r="AU216" s="39" t="str">
        <f>IF(IF(L216="","",AQ216&amp;AT216)=AU215,"",IF(MOD(COUNTIF($AQ$1:AQ216,AQ216),3)=1,"",IF(L216="","",AQ216&amp;AT216)))</f>
        <v>302131</v>
      </c>
      <c r="AV216" s="191">
        <f>L216+17</f>
        <v>32</v>
      </c>
      <c r="AW216" s="166">
        <f t="shared" si="48"/>
        <v>-0.5</v>
      </c>
      <c r="AX216" s="15">
        <f>IF(MOD(COUNTIF($AQ$1:AQ216,AQ216),3)=1,"",IF(M216="","",AT216+1))</f>
        <v>2</v>
      </c>
      <c r="AY216" s="15" t="str">
        <f t="shared" si="43"/>
        <v>302132</v>
      </c>
      <c r="AZ216" s="166">
        <f t="shared" si="49"/>
        <v>30</v>
      </c>
      <c r="BA216" s="166">
        <f t="shared" si="50"/>
        <v>0</v>
      </c>
      <c r="BB216" s="15">
        <f>IF(MOD(COUNTIF($AQ$1:AQ216,AQ216),3)=1,"",IF(N216="","",AX216+1))</f>
        <v>3</v>
      </c>
      <c r="BC216" s="15" t="str">
        <f t="shared" si="44"/>
        <v>302133</v>
      </c>
      <c r="BD216" s="166">
        <f t="shared" si="51"/>
        <v>20</v>
      </c>
      <c r="BE216" s="166">
        <f t="shared" si="52"/>
        <v>0</v>
      </c>
      <c r="BF216" s="15"/>
      <c r="BG216" s="15"/>
      <c r="BH216" s="170" t="str">
        <f t="shared" si="45"/>
        <v>{0}秒时，降低敌方弓弩兵射程到{1}，持续{2}秒。</v>
      </c>
    </row>
    <row r="217" spans="1:60">
      <c r="A217" s="261"/>
      <c r="B217" s="259"/>
      <c r="C217" s="256"/>
      <c r="D217" s="257"/>
      <c r="E217" s="179"/>
      <c r="F217" s="141"/>
      <c r="G217" s="141"/>
      <c r="H217" s="141"/>
      <c r="I217" s="141"/>
      <c r="J217" s="256"/>
      <c r="K217" s="256"/>
      <c r="L217" s="182"/>
      <c r="M217" s="179"/>
      <c r="N217" s="179"/>
      <c r="O217" s="182"/>
      <c r="P217" s="179"/>
      <c r="Q217" s="179"/>
      <c r="R217" s="179"/>
      <c r="S217" s="182"/>
      <c r="T217" s="182"/>
      <c r="U217" s="179"/>
      <c r="V217" s="179"/>
      <c r="W217" s="179"/>
      <c r="X217" s="179"/>
      <c r="Y217" s="179"/>
      <c r="Z217" s="179"/>
      <c r="AA217" s="179"/>
      <c r="AB217" s="44"/>
      <c r="AC217" s="189"/>
      <c r="AD217" s="189"/>
      <c r="AE217" s="189"/>
      <c r="AF217" s="189"/>
      <c r="AG217" s="92"/>
      <c r="AH217" s="189"/>
      <c r="AI217" s="189"/>
      <c r="AJ217" s="189"/>
      <c r="AK217" s="189"/>
      <c r="AL217" s="146">
        <f>IFERROR(AC217*IF($E217="将领",INDEX(兵法相关参数!$C$4:$AL$7,AL$15,MATCH($AB217,兵法相关参数!$C$3:$AL$3,0)),INDEX(兵法相关参数!$C$12:$AL$15,AL$15,MATCH($AB217,兵法相关参数!$C$3:$AL$3,0))),0)+IFERROR(AH217*IF($E217="将领",INDEX(兵法相关参数!$C$4:$AL$7,AL$15,MATCH($AG217,兵法相关参数!$C$3:$AL$3,0)),INDEX(兵法相关参数!$C$12:$AL$15,AL$15,MATCH($AG217,兵法相关参数!$C$3:$AL$3,0))),0)</f>
        <v>0</v>
      </c>
      <c r="AM217" s="146">
        <f>IFERROR(AD217*IF($E217="将领",INDEX(兵法相关参数!$C$4:$AL$7,AM$15,MATCH($AB217,兵法相关参数!$C$3:$AL$3,0)),INDEX(兵法相关参数!$C$12:$AL$15,AM$15,MATCH($AB217,兵法相关参数!$C$3:$AL$3,0))),0)+IFERROR(AI217*IF($E217="将领",INDEX(兵法相关参数!$C$4:$AL$7,AM$15,MATCH($AG217,兵法相关参数!$C$3:$AL$3,0)),INDEX(兵法相关参数!$C$12:$AL$15,AM$15,MATCH($AG217,兵法相关参数!$C$3:$AL$3,0))),0)</f>
        <v>0</v>
      </c>
      <c r="AN217" s="146">
        <f>IFERROR(AE217*IF($E217="将领",INDEX(兵法相关参数!$C$4:$AL$7,AN$15,MATCH($AB217,兵法相关参数!$C$3:$AL$3,0)),INDEX(兵法相关参数!$C$12:$AL$15,AN$15,MATCH($AB217,兵法相关参数!$C$3:$AL$3,0))),0)+IFERROR(AJ217*IF($E217="将领",INDEX(兵法相关参数!$C$4:$AL$7,AN$15,MATCH($AG217,兵法相关参数!$C$3:$AL$3,0)),INDEX(兵法相关参数!$C$12:$AL$15,AN$15,MATCH($AG217,兵法相关参数!$C$3:$AL$3,0))),0)</f>
        <v>0</v>
      </c>
      <c r="AO217" s="146">
        <f>IFERROR(AF217*IF($E217="将领",INDEX(兵法相关参数!$C$4:$AL$7,AL$15,MATCH($AB217,兵法相关参数!$C$3:$AL$3,0)),INDEX(兵法相关参数!$C$12:$AL$15,AO$15,MATCH($AB217,兵法相关参数!$C$3:$AL$3,0))),0)+IFERROR(AK217*IF($E217="将领",INDEX(兵法相关参数!$C$4:$AL$7,AL$15,MATCH($AG217,兵法相关参数!$C$3:$AL$3,0)),INDEX(兵法相关参数!$C$12:$AL$15,AO$15,MATCH($AG217,兵法相关参数!$C$3:$AL$3,0))),0)</f>
        <v>0</v>
      </c>
      <c r="AP217" s="27"/>
      <c r="AQ217" s="151">
        <f>AQ216</f>
        <v>30213</v>
      </c>
      <c r="AR217" s="162">
        <f>AR216</f>
        <v>0</v>
      </c>
      <c r="AS217" s="163" t="str">
        <f t="shared" si="41"/>
        <v>橙</v>
      </c>
      <c r="AT217" s="153">
        <f t="shared" si="42"/>
        <v>1</v>
      </c>
      <c r="AU217" s="39" t="str">
        <f>IF(IF(L217="","",AQ217&amp;AT217)=AU216,"",IF(MOD(COUNTIF($AQ$1:AQ217,AQ217),3)=1,"",IF(L217="","",AQ217&amp;AT217)))</f>
        <v/>
      </c>
      <c r="AV217" s="166" t="str">
        <f t="shared" si="47"/>
        <v/>
      </c>
      <c r="AW217" s="166" t="str">
        <f t="shared" si="48"/>
        <v/>
      </c>
      <c r="AX217" s="15" t="str">
        <f>IF(MOD(COUNTIF($AQ$1:AQ217,AQ217),3)=1,"",IF(M217="","",AT217+1))</f>
        <v/>
      </c>
      <c r="AY217" s="15" t="str">
        <f t="shared" si="43"/>
        <v/>
      </c>
      <c r="AZ217" s="166" t="str">
        <f t="shared" si="49"/>
        <v/>
      </c>
      <c r="BA217" s="166" t="str">
        <f t="shared" si="50"/>
        <v/>
      </c>
      <c r="BB217" s="15" t="str">
        <f>IF(MOD(COUNTIF($AQ$1:AQ217,AQ217),3)=1,"",IF(N217="","",AX217+1))</f>
        <v/>
      </c>
      <c r="BC217" s="15" t="str">
        <f t="shared" si="44"/>
        <v/>
      </c>
      <c r="BD217" s="166" t="str">
        <f t="shared" si="51"/>
        <v/>
      </c>
      <c r="BE217" s="166" t="str">
        <f t="shared" si="52"/>
        <v/>
      </c>
      <c r="BF217" s="15"/>
      <c r="BG217" s="15"/>
      <c r="BH217" s="170" t="str">
        <f t="shared" si="45"/>
        <v>{0}秒时，降低敌方弓弩兵射程到{1}，持续{2}秒。</v>
      </c>
    </row>
    <row r="218" spans="1:60">
      <c r="A218" s="261"/>
      <c r="B218" s="259"/>
      <c r="C218" s="256"/>
      <c r="D218" s="255" t="s">
        <v>724</v>
      </c>
      <c r="E218" s="11"/>
      <c r="F218" s="11"/>
      <c r="G218" s="11"/>
      <c r="H218" s="11"/>
      <c r="I218" s="11"/>
      <c r="J218" s="256"/>
      <c r="K218" s="256"/>
      <c r="L218" s="181"/>
      <c r="M218" s="11"/>
      <c r="N218" s="11"/>
      <c r="O218" s="183" t="s">
        <v>52</v>
      </c>
      <c r="P218" s="3" t="s">
        <v>57</v>
      </c>
      <c r="Q218" s="11" t="s">
        <v>60</v>
      </c>
      <c r="R218" s="11" t="s">
        <v>61</v>
      </c>
      <c r="S218" s="166" t="s">
        <v>728</v>
      </c>
      <c r="T218" s="166" t="s">
        <v>729</v>
      </c>
      <c r="U218" s="184"/>
      <c r="V218" s="184"/>
      <c r="W218" s="3" t="s">
        <v>223</v>
      </c>
      <c r="X218" s="3" t="s">
        <v>224</v>
      </c>
      <c r="Y218" s="3" t="s">
        <v>225</v>
      </c>
      <c r="Z218" s="3" t="s">
        <v>226</v>
      </c>
      <c r="AA218" s="1"/>
      <c r="AB218" s="15"/>
      <c r="AC218" s="187" t="s">
        <v>227</v>
      </c>
      <c r="AD218" s="187" t="s">
        <v>228</v>
      </c>
      <c r="AE218" s="187" t="s">
        <v>229</v>
      </c>
      <c r="AF218" s="187" t="s">
        <v>230</v>
      </c>
      <c r="AG218" s="96"/>
      <c r="AH218" s="187"/>
      <c r="AI218" s="187"/>
      <c r="AJ218" s="187"/>
      <c r="AK218" s="187"/>
      <c r="AL218" s="146">
        <f>IFERROR(AC218*IF($E218="将领",INDEX(兵法相关参数!$C$4:$AL$7,AL$15,MATCH($AB218,兵法相关参数!$C$3:$AL$3,0)),INDEX(兵法相关参数!$C$12:$AL$15,AL$15,MATCH($AB218,兵法相关参数!$C$3:$AL$3,0))),0)+IFERROR(AH218*IF($E218="将领",INDEX(兵法相关参数!$C$4:$AL$7,AL$15,MATCH($AG218,兵法相关参数!$C$3:$AL$3,0)),INDEX(兵法相关参数!$C$12:$AL$15,AL$15,MATCH($AG218,兵法相关参数!$C$3:$AL$3,0))),0)</f>
        <v>0</v>
      </c>
      <c r="AM218" s="146">
        <f>IFERROR(AD218*IF($E218="将领",INDEX(兵法相关参数!$C$4:$AL$7,AM$15,MATCH($AB218,兵法相关参数!$C$3:$AL$3,0)),INDEX(兵法相关参数!$C$12:$AL$15,AM$15,MATCH($AB218,兵法相关参数!$C$3:$AL$3,0))),0)+IFERROR(AI218*IF($E218="将领",INDEX(兵法相关参数!$C$4:$AL$7,AM$15,MATCH($AG218,兵法相关参数!$C$3:$AL$3,0)),INDEX(兵法相关参数!$C$12:$AL$15,AM$15,MATCH($AG218,兵法相关参数!$C$3:$AL$3,0))),0)</f>
        <v>0</v>
      </c>
      <c r="AN218" s="146">
        <f>IFERROR(AE218*IF($E218="将领",INDEX(兵法相关参数!$C$4:$AL$7,AN$15,MATCH($AB218,兵法相关参数!$C$3:$AL$3,0)),INDEX(兵法相关参数!$C$12:$AL$15,AN$15,MATCH($AB218,兵法相关参数!$C$3:$AL$3,0))),0)+IFERROR(AJ218*IF($E218="将领",INDEX(兵法相关参数!$C$4:$AL$7,AN$15,MATCH($AG218,兵法相关参数!$C$3:$AL$3,0)),INDEX(兵法相关参数!$C$12:$AL$15,AN$15,MATCH($AG218,兵法相关参数!$C$3:$AL$3,0))),0)</f>
        <v>0</v>
      </c>
      <c r="AO218" s="146">
        <f>IFERROR(AF218*IF($E218="将领",INDEX(兵法相关参数!$C$4:$AL$7,AL$15,MATCH($AB218,兵法相关参数!$C$3:$AL$3,0)),INDEX(兵法相关参数!$C$12:$AL$15,AO$15,MATCH($AB218,兵法相关参数!$C$3:$AL$3,0))),0)+IFERROR(AK218*IF($E218="将领",INDEX(兵法相关参数!$C$4:$AL$7,AL$15,MATCH($AG218,兵法相关参数!$C$3:$AL$3,0)),INDEX(兵法相关参数!$C$12:$AL$15,AO$15,MATCH($AG218,兵法相关参数!$C$3:$AL$3,0))),0)</f>
        <v>0</v>
      </c>
      <c r="AP218" s="42"/>
      <c r="AQ218" s="151">
        <f t="shared" ref="AQ218:AQ223" si="58">AQ217</f>
        <v>30213</v>
      </c>
      <c r="AR218" s="160">
        <f>IF(D218="直接伤害",1,0)</f>
        <v>0</v>
      </c>
      <c r="AS218" s="163" t="str">
        <f t="shared" si="41"/>
        <v>橙</v>
      </c>
      <c r="AT218" s="153">
        <f t="shared" si="42"/>
        <v>4</v>
      </c>
      <c r="AU218" s="39" t="str">
        <f>IF(IF(L218="","",AQ218&amp;AT218)=AU217,"",IF(MOD(COUNTIF($AQ$1:AQ218,AQ218),3)=1,"",IF(L218="","",AQ218&amp;AT218)))</f>
        <v/>
      </c>
      <c r="AV218" s="166" t="str">
        <f t="shared" si="47"/>
        <v/>
      </c>
      <c r="AW218" s="166" t="str">
        <f t="shared" si="48"/>
        <v/>
      </c>
      <c r="AX218" s="15" t="str">
        <f>IF(MOD(COUNTIF($AQ$1:AQ218,AQ218),3)=1,"",IF(M218="","",AT218+1))</f>
        <v/>
      </c>
      <c r="AY218" s="15" t="str">
        <f t="shared" si="43"/>
        <v/>
      </c>
      <c r="AZ218" s="166" t="str">
        <f t="shared" si="49"/>
        <v/>
      </c>
      <c r="BA218" s="166" t="str">
        <f t="shared" si="50"/>
        <v/>
      </c>
      <c r="BB218" s="15" t="str">
        <f>IF(MOD(COUNTIF($AQ$1:AQ218,AQ218),3)=1,"",IF(N218="","",AX218+1))</f>
        <v/>
      </c>
      <c r="BC218" s="15" t="str">
        <f t="shared" si="44"/>
        <v/>
      </c>
      <c r="BD218" s="166" t="str">
        <f t="shared" si="51"/>
        <v/>
      </c>
      <c r="BE218" s="166" t="str">
        <f t="shared" si="52"/>
        <v/>
      </c>
      <c r="BF218" s="15"/>
      <c r="BG218" s="15"/>
      <c r="BH218" s="170" t="str">
        <f t="shared" si="45"/>
        <v>{0}秒时，降低敌方弓弩兵射程到{1}，持续{2}秒。</v>
      </c>
    </row>
    <row r="219" spans="1:60">
      <c r="A219" s="261"/>
      <c r="B219" s="259"/>
      <c r="C219" s="256"/>
      <c r="D219" s="256"/>
      <c r="E219" s="179" t="s">
        <v>22</v>
      </c>
      <c r="F219" s="141">
        <v>1</v>
      </c>
      <c r="G219" s="141">
        <v>1</v>
      </c>
      <c r="H219" s="141">
        <v>1</v>
      </c>
      <c r="I219" s="141">
        <v>1</v>
      </c>
      <c r="J219" s="256"/>
      <c r="K219" s="256"/>
      <c r="L219" s="81"/>
      <c r="M219" s="10"/>
      <c r="N219" s="10"/>
      <c r="O219" s="182">
        <v>2</v>
      </c>
      <c r="P219" s="44">
        <f>P216</f>
        <v>5</v>
      </c>
      <c r="Q219" s="179">
        <f>Q216</f>
        <v>5</v>
      </c>
      <c r="R219" s="179">
        <v>3</v>
      </c>
      <c r="S219" s="25">
        <f>-((100-M216)/100*0.5+(140-100)/100*0.3)</f>
        <v>-0.47</v>
      </c>
      <c r="T219" s="25">
        <f>-((100-M216)/100*0.5+(200-100)/100*0.3+(210-200)/100*0.15)</f>
        <v>-0.66499999999999992</v>
      </c>
      <c r="U219" s="44"/>
      <c r="V219" s="24"/>
      <c r="W219" s="23">
        <f>-($S$219+$T$219)/2*$R$219*$O219</f>
        <v>3.4049999999999994</v>
      </c>
      <c r="X219" s="23">
        <f>-($S$219+$T$219)/2*$R$219*$O219</f>
        <v>3.4049999999999994</v>
      </c>
      <c r="Y219" s="23">
        <f>-($S$219+$T$219)/2*$R$219*$O219</f>
        <v>3.4049999999999994</v>
      </c>
      <c r="Z219" s="23">
        <f>-($S$219+$T$219)/2*$R$219*$O219</f>
        <v>3.4049999999999994</v>
      </c>
      <c r="AA219" s="22"/>
      <c r="AB219" s="44" t="s">
        <v>243</v>
      </c>
      <c r="AC219" s="92">
        <f>辅助效用($P219,0,3,"生存转换",标准系数,"指定士兵",W219)</f>
        <v>3.1845553225836443</v>
      </c>
      <c r="AD219" s="92">
        <f>辅助效用($P219,0,3,"生存转换",标准系数,"指定士兵",X219)</f>
        <v>3.1845553225836443</v>
      </c>
      <c r="AE219" s="92">
        <f>辅助效用($P219,0,3,"生存转换",标准系数,"指定士兵",Y219)</f>
        <v>3.1845553225836443</v>
      </c>
      <c r="AF219" s="92">
        <f>辅助效用($P219,0,3,"生存转换",标准系数,"指定士兵",Z219)</f>
        <v>3.1845553225836443</v>
      </c>
      <c r="AG219" s="92"/>
      <c r="AH219" s="188"/>
      <c r="AI219" s="188"/>
      <c r="AJ219" s="188"/>
      <c r="AK219" s="188"/>
      <c r="AL219" s="146">
        <f>IFERROR(AC219*IF($E219="将领",INDEX(兵法相关参数!$C$4:$AL$7,AL$15,MATCH($AB219,兵法相关参数!$C$3:$AL$3,0)),INDEX(兵法相关参数!$C$12:$AL$15,AL$15,MATCH($AB219,兵法相关参数!$C$3:$AL$3,0))),0)+IFERROR(AH219*IF($E219="将领",INDEX(兵法相关参数!$C$4:$AL$7,AL$15,MATCH($AG219,兵法相关参数!$C$3:$AL$3,0)),INDEX(兵法相关参数!$C$12:$AL$15,AL$15,MATCH($AG219,兵法相关参数!$C$3:$AL$3,0))),0)</f>
        <v>3.3605894109880876</v>
      </c>
      <c r="AM219" s="146">
        <f>IFERROR(AD219*IF($E219="将领",INDEX(兵法相关参数!$C$4:$AL$7,AM$15,MATCH($AB219,兵法相关参数!$C$3:$AL$3,0)),INDEX(兵法相关参数!$C$12:$AL$15,AM$15,MATCH($AB219,兵法相关参数!$C$3:$AL$3,0))),0)+IFERROR(AI219*IF($E219="将领",INDEX(兵法相关参数!$C$4:$AL$7,AM$15,MATCH($AG219,兵法相关参数!$C$3:$AL$3,0)),INDEX(兵法相关参数!$C$12:$AL$15,AM$15,MATCH($AG219,兵法相关参数!$C$3:$AL$3,0))),0)</f>
        <v>3.3324973244917544</v>
      </c>
      <c r="AN219" s="146">
        <f>IFERROR(AE219*IF($E219="将领",INDEX(兵法相关参数!$C$4:$AL$7,AN$15,MATCH($AB219,兵法相关参数!$C$3:$AL$3,0)),INDEX(兵法相关参数!$C$12:$AL$15,AN$15,MATCH($AB219,兵法相关参数!$C$3:$AL$3,0))),0)+IFERROR(AJ219*IF($E219="将领",INDEX(兵法相关参数!$C$4:$AL$7,AN$15,MATCH($AG219,兵法相关参数!$C$3:$AL$3,0)),INDEX(兵法相关参数!$C$12:$AL$15,AN$15,MATCH($AG219,兵法相关参数!$C$3:$AL$3,0))),0)</f>
        <v>3.3754215387634505</v>
      </c>
      <c r="AO219" s="146">
        <f>IFERROR(AF219*IF($E219="将领",INDEX(兵法相关参数!$C$4:$AL$7,AL$15,MATCH($AB219,兵法相关参数!$C$3:$AL$3,0)),INDEX(兵法相关参数!$C$12:$AL$15,AO$15,MATCH($AB219,兵法相关参数!$C$3:$AL$3,0))),0)+IFERROR(AK219*IF($E219="将领",INDEX(兵法相关参数!$C$4:$AL$7,AL$15,MATCH($AG219,兵法相关参数!$C$3:$AL$3,0)),INDEX(兵法相关参数!$C$12:$AL$15,AO$15,MATCH($AG219,兵法相关参数!$C$3:$AL$3,0))),0)</f>
        <v>3.3605894109880876</v>
      </c>
      <c r="AP219" s="27"/>
      <c r="AQ219" s="151">
        <f t="shared" si="58"/>
        <v>30213</v>
      </c>
      <c r="AR219" s="161">
        <f>AR218</f>
        <v>0</v>
      </c>
      <c r="AS219" s="163" t="str">
        <f t="shared" si="41"/>
        <v>橙</v>
      </c>
      <c r="AT219" s="153">
        <f t="shared" si="42"/>
        <v>4</v>
      </c>
      <c r="AU219" s="39" t="str">
        <f>IF(IF(L219="","",AQ219&amp;AT219)=AU218,"",IF(MOD(COUNTIF($AQ$1:AQ219,AQ219),3)=1,"",IF(L219="","",AQ219&amp;AT219)))</f>
        <v/>
      </c>
      <c r="AV219" s="166" t="str">
        <f t="shared" si="47"/>
        <v/>
      </c>
      <c r="AW219" s="166" t="str">
        <f t="shared" si="48"/>
        <v/>
      </c>
      <c r="AX219" s="15" t="str">
        <f>IF(MOD(COUNTIF($AQ$1:AQ219,AQ219),3)=1,"",IF(M219="","",AT219+1))</f>
        <v/>
      </c>
      <c r="AY219" s="15" t="str">
        <f t="shared" si="43"/>
        <v/>
      </c>
      <c r="AZ219" s="166" t="str">
        <f t="shared" si="49"/>
        <v/>
      </c>
      <c r="BA219" s="166" t="str">
        <f t="shared" si="50"/>
        <v/>
      </c>
      <c r="BB219" s="15" t="str">
        <f>IF(MOD(COUNTIF($AQ$1:AQ219,AQ219),3)=1,"",IF(N219="","",AX219+1))</f>
        <v/>
      </c>
      <c r="BC219" s="15" t="str">
        <f t="shared" si="44"/>
        <v/>
      </c>
      <c r="BD219" s="166" t="str">
        <f t="shared" si="51"/>
        <v/>
      </c>
      <c r="BE219" s="166" t="str">
        <f t="shared" si="52"/>
        <v/>
      </c>
      <c r="BF219" s="15"/>
      <c r="BG219" s="15"/>
      <c r="BH219" s="170" t="str">
        <f t="shared" si="45"/>
        <v>{0}秒时，降低敌方弓弩兵射程到{1}，持续{2}秒。</v>
      </c>
    </row>
    <row r="220" spans="1:60">
      <c r="A220" s="261"/>
      <c r="B220" s="259"/>
      <c r="C220" s="256"/>
      <c r="D220" s="257"/>
      <c r="E220" s="179"/>
      <c r="F220" s="179"/>
      <c r="G220" s="179"/>
      <c r="H220" s="179"/>
      <c r="I220" s="179"/>
      <c r="J220" s="256"/>
      <c r="K220" s="256"/>
      <c r="L220" s="182"/>
      <c r="M220" s="179"/>
      <c r="N220" s="179"/>
      <c r="O220" s="182"/>
      <c r="P220" s="179"/>
      <c r="Q220" s="179"/>
      <c r="R220" s="179"/>
      <c r="S220" s="179"/>
      <c r="T220" s="179"/>
      <c r="U220" s="179"/>
      <c r="V220" s="179"/>
      <c r="W220" s="179"/>
      <c r="X220" s="179"/>
      <c r="Y220" s="179"/>
      <c r="Z220" s="179"/>
      <c r="AA220" s="179"/>
      <c r="AB220" s="44"/>
      <c r="AC220" s="189"/>
      <c r="AD220" s="189"/>
      <c r="AE220" s="189"/>
      <c r="AF220" s="189"/>
      <c r="AG220" s="92"/>
      <c r="AH220" s="189"/>
      <c r="AI220" s="189"/>
      <c r="AJ220" s="189"/>
      <c r="AK220" s="189"/>
      <c r="AL220" s="146">
        <f>IFERROR(AC220*IF($E220="将领",INDEX(兵法相关参数!$C$4:$AL$7,AL$15,MATCH($AB220,兵法相关参数!$C$3:$AL$3,0)),INDEX(兵法相关参数!$C$12:$AL$15,AL$15,MATCH($AB220,兵法相关参数!$C$3:$AL$3,0))),0)+IFERROR(AH220*IF($E220="将领",INDEX(兵法相关参数!$C$4:$AL$7,AL$15,MATCH($AG220,兵法相关参数!$C$3:$AL$3,0)),INDEX(兵法相关参数!$C$12:$AL$15,AL$15,MATCH($AG220,兵法相关参数!$C$3:$AL$3,0))),0)</f>
        <v>0</v>
      </c>
      <c r="AM220" s="146">
        <f>IFERROR(AD220*IF($E220="将领",INDEX(兵法相关参数!$C$4:$AL$7,AM$15,MATCH($AB220,兵法相关参数!$C$3:$AL$3,0)),INDEX(兵法相关参数!$C$12:$AL$15,AM$15,MATCH($AB220,兵法相关参数!$C$3:$AL$3,0))),0)+IFERROR(AI220*IF($E220="将领",INDEX(兵法相关参数!$C$4:$AL$7,AM$15,MATCH($AG220,兵法相关参数!$C$3:$AL$3,0)),INDEX(兵法相关参数!$C$12:$AL$15,AM$15,MATCH($AG220,兵法相关参数!$C$3:$AL$3,0))),0)</f>
        <v>0</v>
      </c>
      <c r="AN220" s="146">
        <f>IFERROR(AE220*IF($E220="将领",INDEX(兵法相关参数!$C$4:$AL$7,AN$15,MATCH($AB220,兵法相关参数!$C$3:$AL$3,0)),INDEX(兵法相关参数!$C$12:$AL$15,AN$15,MATCH($AB220,兵法相关参数!$C$3:$AL$3,0))),0)+IFERROR(AJ220*IF($E220="将领",INDEX(兵法相关参数!$C$4:$AL$7,AN$15,MATCH($AG220,兵法相关参数!$C$3:$AL$3,0)),INDEX(兵法相关参数!$C$12:$AL$15,AN$15,MATCH($AG220,兵法相关参数!$C$3:$AL$3,0))),0)</f>
        <v>0</v>
      </c>
      <c r="AO220" s="146">
        <f>IFERROR(AF220*IF($E220="将领",INDEX(兵法相关参数!$C$4:$AL$7,AL$15,MATCH($AB220,兵法相关参数!$C$3:$AL$3,0)),INDEX(兵法相关参数!$C$12:$AL$15,AO$15,MATCH($AB220,兵法相关参数!$C$3:$AL$3,0))),0)+IFERROR(AK220*IF($E220="将领",INDEX(兵法相关参数!$C$4:$AL$7,AL$15,MATCH($AG220,兵法相关参数!$C$3:$AL$3,0)),INDEX(兵法相关参数!$C$12:$AL$15,AO$15,MATCH($AG220,兵法相关参数!$C$3:$AL$3,0))),0)</f>
        <v>0</v>
      </c>
      <c r="AP220" s="42"/>
      <c r="AQ220" s="151">
        <f t="shared" si="58"/>
        <v>30213</v>
      </c>
      <c r="AR220" s="162">
        <f>AR219</f>
        <v>0</v>
      </c>
      <c r="AS220" s="163" t="str">
        <f t="shared" si="41"/>
        <v>橙</v>
      </c>
      <c r="AT220" s="153">
        <f t="shared" si="42"/>
        <v>4</v>
      </c>
      <c r="AU220" s="39" t="str">
        <f>IF(IF(L220="","",AQ220&amp;AT220)=AU219,"",IF(MOD(COUNTIF($AQ$1:AQ220,AQ220),3)=1,"",IF(L220="","",AQ220&amp;AT220)))</f>
        <v/>
      </c>
      <c r="AV220" s="166" t="str">
        <f t="shared" si="47"/>
        <v/>
      </c>
      <c r="AW220" s="166" t="str">
        <f t="shared" si="48"/>
        <v/>
      </c>
      <c r="AX220" s="15" t="str">
        <f>IF(MOD(COUNTIF($AQ$1:AQ220,AQ220),3)=1,"",IF(M220="","",AT220+1))</f>
        <v/>
      </c>
      <c r="AY220" s="15" t="str">
        <f t="shared" si="43"/>
        <v/>
      </c>
      <c r="AZ220" s="166" t="str">
        <f t="shared" si="49"/>
        <v/>
      </c>
      <c r="BA220" s="166" t="str">
        <f t="shared" si="50"/>
        <v/>
      </c>
      <c r="BB220" s="15" t="str">
        <f>IF(MOD(COUNTIF($AQ$1:AQ220,AQ220),3)=1,"",IF(N220="","",AX220+1))</f>
        <v/>
      </c>
      <c r="BC220" s="15" t="str">
        <f t="shared" si="44"/>
        <v/>
      </c>
      <c r="BD220" s="166" t="str">
        <f t="shared" si="51"/>
        <v/>
      </c>
      <c r="BE220" s="166" t="str">
        <f t="shared" si="52"/>
        <v/>
      </c>
      <c r="BF220" s="15"/>
      <c r="BG220" s="15"/>
      <c r="BH220" s="170" t="str">
        <f t="shared" si="45"/>
        <v>{0}秒时，降低敌方弓弩兵射程到{1}，持续{2}秒。</v>
      </c>
    </row>
    <row r="221" spans="1:60">
      <c r="A221" s="261"/>
      <c r="B221" s="259"/>
      <c r="C221" s="256"/>
      <c r="D221" s="255"/>
      <c r="E221" s="179"/>
      <c r="F221" s="179"/>
      <c r="G221" s="179"/>
      <c r="H221" s="179"/>
      <c r="I221" s="179"/>
      <c r="J221" s="256"/>
      <c r="K221" s="256"/>
      <c r="L221" s="182"/>
      <c r="M221" s="182"/>
      <c r="N221" s="179"/>
      <c r="O221" s="182"/>
      <c r="P221" s="179"/>
      <c r="Q221" s="179"/>
      <c r="R221" s="179"/>
      <c r="S221" s="179"/>
      <c r="T221" s="179"/>
      <c r="U221" s="179"/>
      <c r="V221" s="179"/>
      <c r="W221" s="179"/>
      <c r="X221" s="179"/>
      <c r="Y221" s="179"/>
      <c r="Z221" s="179"/>
      <c r="AA221" s="179"/>
      <c r="AB221" s="44"/>
      <c r="AC221" s="189"/>
      <c r="AD221" s="189"/>
      <c r="AE221" s="189"/>
      <c r="AF221" s="189"/>
      <c r="AG221" s="92"/>
      <c r="AH221" s="189"/>
      <c r="AI221" s="189"/>
      <c r="AJ221" s="189"/>
      <c r="AK221" s="189"/>
      <c r="AL221" s="146">
        <f>IFERROR(AC221*IF($E221="将领",INDEX(兵法相关参数!$C$4:$AL$7,AL$15,MATCH($AB221,兵法相关参数!$C$3:$AL$3,0)),INDEX(兵法相关参数!$C$12:$AL$15,AL$15,MATCH($AB221,兵法相关参数!$C$3:$AL$3,0))),0)+IFERROR(AH221*IF($E221="将领",INDEX(兵法相关参数!$C$4:$AL$7,AL$15,MATCH($AG221,兵法相关参数!$C$3:$AL$3,0)),INDEX(兵法相关参数!$C$12:$AL$15,AL$15,MATCH($AG221,兵法相关参数!$C$3:$AL$3,0))),0)</f>
        <v>0</v>
      </c>
      <c r="AM221" s="146">
        <f>IFERROR(AD221*IF($E221="将领",INDEX(兵法相关参数!$C$4:$AL$7,AM$15,MATCH($AB221,兵法相关参数!$C$3:$AL$3,0)),INDEX(兵法相关参数!$C$12:$AL$15,AM$15,MATCH($AB221,兵法相关参数!$C$3:$AL$3,0))),0)+IFERROR(AI221*IF($E221="将领",INDEX(兵法相关参数!$C$4:$AL$7,AM$15,MATCH($AG221,兵法相关参数!$C$3:$AL$3,0)),INDEX(兵法相关参数!$C$12:$AL$15,AM$15,MATCH($AG221,兵法相关参数!$C$3:$AL$3,0))),0)</f>
        <v>0</v>
      </c>
      <c r="AN221" s="146">
        <f>IFERROR(AE221*IF($E221="将领",INDEX(兵法相关参数!$C$4:$AL$7,AN$15,MATCH($AB221,兵法相关参数!$C$3:$AL$3,0)),INDEX(兵法相关参数!$C$12:$AL$15,AN$15,MATCH($AB221,兵法相关参数!$C$3:$AL$3,0))),0)+IFERROR(AJ221*IF($E221="将领",INDEX(兵法相关参数!$C$4:$AL$7,AN$15,MATCH($AG221,兵法相关参数!$C$3:$AL$3,0)),INDEX(兵法相关参数!$C$12:$AL$15,AN$15,MATCH($AG221,兵法相关参数!$C$3:$AL$3,0))),0)</f>
        <v>0</v>
      </c>
      <c r="AO221" s="146">
        <f>IFERROR(AF221*IF($E221="将领",INDEX(兵法相关参数!$C$4:$AL$7,AL$15,MATCH($AB221,兵法相关参数!$C$3:$AL$3,0)),INDEX(兵法相关参数!$C$12:$AL$15,AO$15,MATCH($AB221,兵法相关参数!$C$3:$AL$3,0))),0)+IFERROR(AK221*IF($E221="将领",INDEX(兵法相关参数!$C$4:$AL$7,AL$15,MATCH($AG221,兵法相关参数!$C$3:$AL$3,0)),INDEX(兵法相关参数!$C$12:$AL$15,AO$15,MATCH($AG221,兵法相关参数!$C$3:$AL$3,0))),0)</f>
        <v>0</v>
      </c>
      <c r="AP221" s="27"/>
      <c r="AQ221" s="151">
        <f t="shared" si="58"/>
        <v>30213</v>
      </c>
      <c r="AR221" s="160">
        <f>IF(D221="直接伤害",1,0)</f>
        <v>0</v>
      </c>
      <c r="AS221" s="163" t="str">
        <f t="shared" si="41"/>
        <v>橙</v>
      </c>
      <c r="AT221" s="153">
        <f t="shared" si="42"/>
        <v>4</v>
      </c>
      <c r="AU221" s="39" t="str">
        <f>IF(IF(L221="","",AQ221&amp;AT221)=AU220,"",IF(MOD(COUNTIF($AQ$1:AQ221,AQ221),3)=1,"",IF(L221="","",AQ221&amp;AT221)))</f>
        <v/>
      </c>
      <c r="AV221" s="166" t="str">
        <f t="shared" si="47"/>
        <v/>
      </c>
      <c r="AW221" s="166" t="str">
        <f t="shared" si="48"/>
        <v/>
      </c>
      <c r="AX221" s="15" t="str">
        <f>IF(MOD(COUNTIF($AQ$1:AQ221,AQ221),3)=1,"",IF(M221="","",AT221+1))</f>
        <v/>
      </c>
      <c r="AY221" s="15" t="str">
        <f t="shared" si="43"/>
        <v/>
      </c>
      <c r="AZ221" s="166" t="str">
        <f t="shared" si="49"/>
        <v/>
      </c>
      <c r="BA221" s="166" t="str">
        <f t="shared" si="50"/>
        <v/>
      </c>
      <c r="BB221" s="15" t="str">
        <f>IF(MOD(COUNTIF($AQ$1:AQ221,AQ221),3)=1,"",IF(N221="","",AX221+1))</f>
        <v/>
      </c>
      <c r="BC221" s="15" t="str">
        <f t="shared" si="44"/>
        <v/>
      </c>
      <c r="BD221" s="166" t="str">
        <f t="shared" si="51"/>
        <v/>
      </c>
      <c r="BE221" s="166" t="str">
        <f t="shared" si="52"/>
        <v/>
      </c>
      <c r="BF221" s="15"/>
      <c r="BG221" s="15"/>
      <c r="BH221" s="170" t="str">
        <f t="shared" si="45"/>
        <v>{0}秒时，降低敌方弓弩兵射程到{1}，持续{2}秒。</v>
      </c>
    </row>
    <row r="222" spans="1:60">
      <c r="A222" s="261"/>
      <c r="B222" s="259"/>
      <c r="C222" s="256"/>
      <c r="D222" s="256"/>
      <c r="E222" s="179"/>
      <c r="F222" s="179"/>
      <c r="G222" s="179"/>
      <c r="H222" s="179"/>
      <c r="I222" s="179"/>
      <c r="J222" s="256"/>
      <c r="K222" s="256"/>
      <c r="L222" s="182"/>
      <c r="M222" s="182"/>
      <c r="N222" s="179"/>
      <c r="O222" s="182"/>
      <c r="P222" s="179"/>
      <c r="Q222" s="179"/>
      <c r="R222" s="179"/>
      <c r="S222" s="179"/>
      <c r="T222" s="179"/>
      <c r="U222" s="179"/>
      <c r="V222" s="179"/>
      <c r="W222" s="179"/>
      <c r="X222" s="179"/>
      <c r="Y222" s="179"/>
      <c r="Z222" s="179"/>
      <c r="AA222" s="179"/>
      <c r="AB222" s="44"/>
      <c r="AC222" s="189"/>
      <c r="AD222" s="189"/>
      <c r="AE222" s="189"/>
      <c r="AF222" s="189"/>
      <c r="AG222" s="92"/>
      <c r="AH222" s="189"/>
      <c r="AI222" s="189"/>
      <c r="AJ222" s="189"/>
      <c r="AK222" s="189"/>
      <c r="AL222" s="146">
        <f>IFERROR(AC222*IF($E222="将领",INDEX(兵法相关参数!$C$4:$AL$7,AL$15,MATCH($AB222,兵法相关参数!$C$3:$AL$3,0)),INDEX(兵法相关参数!$C$12:$AL$15,AL$15,MATCH($AB222,兵法相关参数!$C$3:$AL$3,0))),0)+IFERROR(AH222*IF($E222="将领",INDEX(兵法相关参数!$C$4:$AL$7,AL$15,MATCH($AG222,兵法相关参数!$C$3:$AL$3,0)),INDEX(兵法相关参数!$C$12:$AL$15,AL$15,MATCH($AG222,兵法相关参数!$C$3:$AL$3,0))),0)</f>
        <v>0</v>
      </c>
      <c r="AM222" s="146">
        <f>IFERROR(AD222*IF($E222="将领",INDEX(兵法相关参数!$C$4:$AL$7,AM$15,MATCH($AB222,兵法相关参数!$C$3:$AL$3,0)),INDEX(兵法相关参数!$C$12:$AL$15,AM$15,MATCH($AB222,兵法相关参数!$C$3:$AL$3,0))),0)+IFERROR(AI222*IF($E222="将领",INDEX(兵法相关参数!$C$4:$AL$7,AM$15,MATCH($AG222,兵法相关参数!$C$3:$AL$3,0)),INDEX(兵法相关参数!$C$12:$AL$15,AM$15,MATCH($AG222,兵法相关参数!$C$3:$AL$3,0))),0)</f>
        <v>0</v>
      </c>
      <c r="AN222" s="146">
        <f>IFERROR(AE222*IF($E222="将领",INDEX(兵法相关参数!$C$4:$AL$7,AN$15,MATCH($AB222,兵法相关参数!$C$3:$AL$3,0)),INDEX(兵法相关参数!$C$12:$AL$15,AN$15,MATCH($AB222,兵法相关参数!$C$3:$AL$3,0))),0)+IFERROR(AJ222*IF($E222="将领",INDEX(兵法相关参数!$C$4:$AL$7,AN$15,MATCH($AG222,兵法相关参数!$C$3:$AL$3,0)),INDEX(兵法相关参数!$C$12:$AL$15,AN$15,MATCH($AG222,兵法相关参数!$C$3:$AL$3,0))),0)</f>
        <v>0</v>
      </c>
      <c r="AO222" s="146">
        <f>IFERROR(AF222*IF($E222="将领",INDEX(兵法相关参数!$C$4:$AL$7,AL$15,MATCH($AB222,兵法相关参数!$C$3:$AL$3,0)),INDEX(兵法相关参数!$C$12:$AL$15,AO$15,MATCH($AB222,兵法相关参数!$C$3:$AL$3,0))),0)+IFERROR(AK222*IF($E222="将领",INDEX(兵法相关参数!$C$4:$AL$7,AL$15,MATCH($AG222,兵法相关参数!$C$3:$AL$3,0)),INDEX(兵法相关参数!$C$12:$AL$15,AO$15,MATCH($AG222,兵法相关参数!$C$3:$AL$3,0))),0)</f>
        <v>0</v>
      </c>
      <c r="AP222" s="42"/>
      <c r="AQ222" s="151">
        <f t="shared" si="58"/>
        <v>30213</v>
      </c>
      <c r="AR222" s="161">
        <f>AR221</f>
        <v>0</v>
      </c>
      <c r="AS222" s="163" t="str">
        <f t="shared" si="41"/>
        <v>橙</v>
      </c>
      <c r="AT222" s="153">
        <f t="shared" si="42"/>
        <v>4</v>
      </c>
      <c r="AU222" s="39" t="str">
        <f>IF(IF(L222="","",AQ222&amp;AT222)=AU221,"",IF(MOD(COUNTIF($AQ$1:AQ222,AQ222),3)=1,"",IF(L222="","",AQ222&amp;AT222)))</f>
        <v/>
      </c>
      <c r="AV222" s="166" t="str">
        <f t="shared" si="47"/>
        <v/>
      </c>
      <c r="AW222" s="166" t="str">
        <f t="shared" si="48"/>
        <v/>
      </c>
      <c r="AX222" s="15" t="str">
        <f>IF(MOD(COUNTIF($AQ$1:AQ222,AQ222),3)=1,"",IF(M222="","",AT222+1))</f>
        <v/>
      </c>
      <c r="AY222" s="15" t="str">
        <f t="shared" si="43"/>
        <v/>
      </c>
      <c r="AZ222" s="166" t="str">
        <f t="shared" si="49"/>
        <v/>
      </c>
      <c r="BA222" s="166" t="str">
        <f t="shared" si="50"/>
        <v/>
      </c>
      <c r="BB222" s="15" t="str">
        <f>IF(MOD(COUNTIF($AQ$1:AQ222,AQ222),3)=1,"",IF(N222="","",AX222+1))</f>
        <v/>
      </c>
      <c r="BC222" s="15" t="str">
        <f t="shared" si="44"/>
        <v/>
      </c>
      <c r="BD222" s="166" t="str">
        <f t="shared" si="51"/>
        <v/>
      </c>
      <c r="BE222" s="166" t="str">
        <f t="shared" si="52"/>
        <v/>
      </c>
      <c r="BF222" s="15"/>
      <c r="BG222" s="15"/>
      <c r="BH222" s="170" t="str">
        <f t="shared" si="45"/>
        <v>{0}秒时，降低敌方弓弩兵射程到{1}，持续{2}秒。</v>
      </c>
    </row>
    <row r="223" spans="1:60">
      <c r="A223" s="261"/>
      <c r="B223" s="260"/>
      <c r="C223" s="257"/>
      <c r="D223" s="257"/>
      <c r="E223" s="179"/>
      <c r="F223" s="179"/>
      <c r="G223" s="179"/>
      <c r="H223" s="179"/>
      <c r="I223" s="179"/>
      <c r="J223" s="257"/>
      <c r="K223" s="257"/>
      <c r="L223" s="182"/>
      <c r="M223" s="179"/>
      <c r="N223" s="179"/>
      <c r="O223" s="182"/>
      <c r="P223" s="179"/>
      <c r="Q223" s="179"/>
      <c r="R223" s="179"/>
      <c r="S223" s="179"/>
      <c r="T223" s="179"/>
      <c r="U223" s="179"/>
      <c r="V223" s="179"/>
      <c r="W223" s="179"/>
      <c r="X223" s="179"/>
      <c r="Y223" s="179"/>
      <c r="Z223" s="179"/>
      <c r="AA223" s="179"/>
      <c r="AB223" s="44"/>
      <c r="AC223" s="189"/>
      <c r="AD223" s="189"/>
      <c r="AE223" s="189"/>
      <c r="AF223" s="189"/>
      <c r="AG223" s="92"/>
      <c r="AH223" s="189"/>
      <c r="AI223" s="189"/>
      <c r="AJ223" s="189"/>
      <c r="AK223" s="189"/>
      <c r="AL223" s="146">
        <f>IFERROR(AC223*IF($E223="将领",INDEX(兵法相关参数!$C$4:$AL$7,AL$15,MATCH($AB223,兵法相关参数!$C$3:$AL$3,0)),INDEX(兵法相关参数!$C$12:$AL$15,AL$15,MATCH($AB223,兵法相关参数!$C$3:$AL$3,0))),0)+IFERROR(AH223*IF($E223="将领",INDEX(兵法相关参数!$C$4:$AL$7,AL$15,MATCH($AG223,兵法相关参数!$C$3:$AL$3,0)),INDEX(兵法相关参数!$C$12:$AL$15,AL$15,MATCH($AG223,兵法相关参数!$C$3:$AL$3,0))),0)</f>
        <v>0</v>
      </c>
      <c r="AM223" s="146">
        <f>IFERROR(AD223*IF($E223="将领",INDEX(兵法相关参数!$C$4:$AL$7,AM$15,MATCH($AB223,兵法相关参数!$C$3:$AL$3,0)),INDEX(兵法相关参数!$C$12:$AL$15,AM$15,MATCH($AB223,兵法相关参数!$C$3:$AL$3,0))),0)+IFERROR(AI223*IF($E223="将领",INDEX(兵法相关参数!$C$4:$AL$7,AM$15,MATCH($AG223,兵法相关参数!$C$3:$AL$3,0)),INDEX(兵法相关参数!$C$12:$AL$15,AM$15,MATCH($AG223,兵法相关参数!$C$3:$AL$3,0))),0)</f>
        <v>0</v>
      </c>
      <c r="AN223" s="146">
        <f>IFERROR(AE223*IF($E223="将领",INDEX(兵法相关参数!$C$4:$AL$7,AN$15,MATCH($AB223,兵法相关参数!$C$3:$AL$3,0)),INDEX(兵法相关参数!$C$12:$AL$15,AN$15,MATCH($AB223,兵法相关参数!$C$3:$AL$3,0))),0)+IFERROR(AJ223*IF($E223="将领",INDEX(兵法相关参数!$C$4:$AL$7,AN$15,MATCH($AG223,兵法相关参数!$C$3:$AL$3,0)),INDEX(兵法相关参数!$C$12:$AL$15,AN$15,MATCH($AG223,兵法相关参数!$C$3:$AL$3,0))),0)</f>
        <v>0</v>
      </c>
      <c r="AO223" s="146">
        <f>IFERROR(AF223*IF($E223="将领",INDEX(兵法相关参数!$C$4:$AL$7,AL$15,MATCH($AB223,兵法相关参数!$C$3:$AL$3,0)),INDEX(兵法相关参数!$C$12:$AL$15,AO$15,MATCH($AB223,兵法相关参数!$C$3:$AL$3,0))),0)+IFERROR(AK223*IF($E223="将领",INDEX(兵法相关参数!$C$4:$AL$7,AL$15,MATCH($AG223,兵法相关参数!$C$3:$AL$3,0)),INDEX(兵法相关参数!$C$12:$AL$15,AO$15,MATCH($AG223,兵法相关参数!$C$3:$AL$3,0))),0)</f>
        <v>0</v>
      </c>
      <c r="AP223" s="27"/>
      <c r="AQ223" s="152">
        <f t="shared" si="58"/>
        <v>30213</v>
      </c>
      <c r="AR223" s="162">
        <f>AR222</f>
        <v>0</v>
      </c>
      <c r="AS223" s="15" t="str">
        <f t="shared" si="41"/>
        <v>橙</v>
      </c>
      <c r="AT223" s="153">
        <f t="shared" si="42"/>
        <v>4</v>
      </c>
      <c r="AU223" s="39" t="str">
        <f>IF(IF(L223="","",AQ223&amp;AT223)=AU222,"",IF(MOD(COUNTIF($AQ$1:AQ223,AQ223),3)=1,"",IF(L223="","",AQ223&amp;AT223)))</f>
        <v/>
      </c>
      <c r="AV223" s="166" t="str">
        <f t="shared" si="47"/>
        <v/>
      </c>
      <c r="AW223" s="166" t="str">
        <f t="shared" si="48"/>
        <v/>
      </c>
      <c r="AX223" s="15" t="str">
        <f>IF(MOD(COUNTIF($AQ$1:AQ223,AQ223),3)=1,"",IF(M223="","",AT223+1))</f>
        <v/>
      </c>
      <c r="AY223" s="15" t="str">
        <f t="shared" si="43"/>
        <v/>
      </c>
      <c r="AZ223" s="166" t="str">
        <f t="shared" si="49"/>
        <v/>
      </c>
      <c r="BA223" s="166" t="str">
        <f t="shared" si="50"/>
        <v/>
      </c>
      <c r="BB223" s="15" t="str">
        <f>IF(MOD(COUNTIF($AQ$1:AQ223,AQ223),3)=1,"",IF(N223="","",AX223+1))</f>
        <v/>
      </c>
      <c r="BC223" s="15" t="str">
        <f t="shared" si="44"/>
        <v/>
      </c>
      <c r="BD223" s="166" t="str">
        <f t="shared" si="51"/>
        <v/>
      </c>
      <c r="BE223" s="166" t="str">
        <f t="shared" si="52"/>
        <v/>
      </c>
      <c r="BF223" s="15"/>
      <c r="BG223" s="15"/>
      <c r="BH223" s="170" t="str">
        <f t="shared" si="45"/>
        <v>{0}秒时，降低敌方弓弩兵射程到{1}，持续{2}秒。</v>
      </c>
    </row>
    <row r="224" spans="1:60">
      <c r="A224" s="261" t="s">
        <v>809</v>
      </c>
      <c r="B224" s="258" t="s">
        <v>998</v>
      </c>
      <c r="C224" s="255" t="s">
        <v>12</v>
      </c>
      <c r="D224" s="255" t="s">
        <v>17</v>
      </c>
      <c r="E224" s="11"/>
      <c r="F224" s="11"/>
      <c r="G224" s="11"/>
      <c r="H224" s="11"/>
      <c r="I224" s="11"/>
      <c r="J224" s="11" t="s">
        <v>402</v>
      </c>
      <c r="K224" s="11" t="s">
        <v>469</v>
      </c>
      <c r="L224" s="190" t="s">
        <v>62</v>
      </c>
      <c r="M224" s="11" t="s">
        <v>771</v>
      </c>
      <c r="N224" s="190" t="s">
        <v>771</v>
      </c>
      <c r="O224" s="183" t="s">
        <v>52</v>
      </c>
      <c r="P224" s="3" t="s">
        <v>57</v>
      </c>
      <c r="Q224" s="11" t="s">
        <v>60</v>
      </c>
      <c r="R224" s="11" t="s">
        <v>61</v>
      </c>
      <c r="S224" s="11" t="s">
        <v>750</v>
      </c>
      <c r="T224" s="184"/>
      <c r="U224" s="184"/>
      <c r="V224" s="184"/>
      <c r="W224" s="3" t="s">
        <v>223</v>
      </c>
      <c r="X224" s="3" t="s">
        <v>224</v>
      </c>
      <c r="Y224" s="3" t="s">
        <v>225</v>
      </c>
      <c r="Z224" s="3" t="s">
        <v>226</v>
      </c>
      <c r="AA224" s="1"/>
      <c r="AB224" s="15"/>
      <c r="AC224" s="187" t="s">
        <v>227</v>
      </c>
      <c r="AD224" s="187" t="s">
        <v>228</v>
      </c>
      <c r="AE224" s="187" t="s">
        <v>229</v>
      </c>
      <c r="AF224" s="187" t="s">
        <v>230</v>
      </c>
      <c r="AG224" s="96"/>
      <c r="AH224" s="187" t="s">
        <v>227</v>
      </c>
      <c r="AI224" s="187" t="s">
        <v>228</v>
      </c>
      <c r="AJ224" s="187" t="s">
        <v>229</v>
      </c>
      <c r="AK224" s="187" t="s">
        <v>230</v>
      </c>
      <c r="AL224" s="146">
        <f>IFERROR(AC224*IF($E224="将领",INDEX(兵法相关参数!$C$4:$AL$7,AL$15,MATCH($AB224,兵法相关参数!$C$3:$AL$3,0)),INDEX(兵法相关参数!$C$12:$AL$15,AL$15,MATCH($AB224,兵法相关参数!$C$3:$AL$3,0))),0)+IFERROR(AH224*IF($E224="将领",INDEX(兵法相关参数!$C$4:$AL$7,AL$15,MATCH($AG224,兵法相关参数!$C$3:$AL$3,0)),INDEX(兵法相关参数!$C$12:$AL$15,AL$15,MATCH($AG224,兵法相关参数!$C$3:$AL$3,0))),0)</f>
        <v>0</v>
      </c>
      <c r="AM224" s="146">
        <f>IFERROR(AD224*IF($E224="将领",INDEX(兵法相关参数!$C$4:$AL$7,AM$15,MATCH($AB224,兵法相关参数!$C$3:$AL$3,0)),INDEX(兵法相关参数!$C$12:$AL$15,AM$15,MATCH($AB224,兵法相关参数!$C$3:$AL$3,0))),0)+IFERROR(AI224*IF($E224="将领",INDEX(兵法相关参数!$C$4:$AL$7,AM$15,MATCH($AG224,兵法相关参数!$C$3:$AL$3,0)),INDEX(兵法相关参数!$C$12:$AL$15,AM$15,MATCH($AG224,兵法相关参数!$C$3:$AL$3,0))),0)</f>
        <v>0</v>
      </c>
      <c r="AN224" s="146">
        <f>IFERROR(AE224*IF($E224="将领",INDEX(兵法相关参数!$C$4:$AL$7,AN$15,MATCH($AB224,兵法相关参数!$C$3:$AL$3,0)),INDEX(兵法相关参数!$C$12:$AL$15,AN$15,MATCH($AB224,兵法相关参数!$C$3:$AL$3,0))),0)+IFERROR(AJ224*IF($E224="将领",INDEX(兵法相关参数!$C$4:$AL$7,AN$15,MATCH($AG224,兵法相关参数!$C$3:$AL$3,0)),INDEX(兵法相关参数!$C$12:$AL$15,AN$15,MATCH($AG224,兵法相关参数!$C$3:$AL$3,0))),0)</f>
        <v>0</v>
      </c>
      <c r="AO224" s="146">
        <f>IFERROR(AF224*IF($E224="将领",INDEX(兵法相关参数!$C$4:$AL$7,AL$15,MATCH($AB224,兵法相关参数!$C$3:$AL$3,0)),INDEX(兵法相关参数!$C$12:$AL$15,AO$15,MATCH($AB224,兵法相关参数!$C$3:$AL$3,0))),0)+IFERROR(AK224*IF($E224="将领",INDEX(兵法相关参数!$C$4:$AL$7,AL$15,MATCH($AG224,兵法相关参数!$C$3:$AL$3,0)),INDEX(兵法相关参数!$C$12:$AL$15,AO$15,MATCH($AG224,兵法相关参数!$C$3:$AL$3,0))),0)</f>
        <v>0</v>
      </c>
      <c r="AP224" s="27"/>
      <c r="AQ224" s="154">
        <v>30302</v>
      </c>
      <c r="AR224" s="160">
        <f>IF(D224="直接伤害",1,0)</f>
        <v>1</v>
      </c>
      <c r="AS224" s="163" t="str">
        <f t="shared" si="41"/>
        <v>橙</v>
      </c>
      <c r="AT224" s="153">
        <f t="shared" si="42"/>
        <v>1</v>
      </c>
      <c r="AU224" s="39" t="str">
        <f>IF(IF(L224="","",AQ224&amp;AT224)=AU223,"",IF(MOD(COUNTIF($AQ$1:AQ224,AQ224),3)=1,"",IF(L224="","",AQ224&amp;AT224)))</f>
        <v/>
      </c>
      <c r="AV224" s="166" t="str">
        <f t="shared" si="47"/>
        <v/>
      </c>
      <c r="AW224" s="166" t="str">
        <f t="shared" si="48"/>
        <v/>
      </c>
      <c r="AX224" s="15" t="str">
        <f>IF(MOD(COUNTIF($AQ$1:AQ224,AQ224),3)=1,"",IF(M224="","",AT224+1))</f>
        <v/>
      </c>
      <c r="AY224" s="15" t="str">
        <f t="shared" si="43"/>
        <v/>
      </c>
      <c r="AZ224" s="166" t="str">
        <f t="shared" si="49"/>
        <v/>
      </c>
      <c r="BA224" s="166" t="str">
        <f t="shared" si="50"/>
        <v/>
      </c>
      <c r="BB224" s="15" t="str">
        <f>IF(MOD(COUNTIF($AQ$1:AQ224,AQ224),3)=1,"",IF(N224="","",AX224+1))</f>
        <v/>
      </c>
      <c r="BC224" s="15" t="str">
        <f t="shared" si="44"/>
        <v/>
      </c>
      <c r="BD224" s="166" t="str">
        <f t="shared" si="51"/>
        <v/>
      </c>
      <c r="BE224" s="166" t="str">
        <f t="shared" si="52"/>
        <v/>
      </c>
      <c r="BF224" s="15"/>
      <c r="BG224" s="15"/>
      <c r="BH224" s="170" t="str">
        <f t="shared" si="45"/>
        <v>士兵的普通攻击会对目标周围一定范围的最多3名敌人造成{0}%攻击力的策略伤害，内置cd{1}秒，概率为{2}%。</v>
      </c>
    </row>
    <row r="225" spans="1:60">
      <c r="A225" s="261"/>
      <c r="B225" s="259"/>
      <c r="C225" s="256"/>
      <c r="D225" s="256"/>
      <c r="E225" s="179" t="s">
        <v>28</v>
      </c>
      <c r="F225" s="141">
        <v>1</v>
      </c>
      <c r="G225" s="141">
        <v>1</v>
      </c>
      <c r="H225" s="141">
        <v>1</v>
      </c>
      <c r="I225" s="141">
        <v>1</v>
      </c>
      <c r="J225" s="255">
        <f>SUMPRODUCT(LARGE(AL225:AO225*F225:I225+AL226:AO226*F226:I226+AL228:AO228*F228:I228+AL229:AO229*F229:I229+AL231:AO231*F231:I231+AL232:AO232*F232:I232,1))</f>
        <v>4.4061883561793795</v>
      </c>
      <c r="K225" s="255">
        <f>INDEX($J$17:$J$200,MATCH(C224,$C$17:$C$200,0),1)</f>
        <v>4.3116392160975536</v>
      </c>
      <c r="L225" s="182">
        <v>0.3</v>
      </c>
      <c r="M225" s="44">
        <v>3</v>
      </c>
      <c r="N225" s="182">
        <v>0.2</v>
      </c>
      <c r="O225" s="182">
        <f>120%/1.25</f>
        <v>0.96</v>
      </c>
      <c r="P225" s="44">
        <f>P222</f>
        <v>0</v>
      </c>
      <c r="Q225" s="179">
        <v>0</v>
      </c>
      <c r="R225" s="179">
        <v>3</v>
      </c>
      <c r="S225" s="189">
        <f>N225*L225/1.5*10*效果范围削减(R225)*O225</f>
        <v>0.9406040612287403</v>
      </c>
      <c r="T225" s="179"/>
      <c r="U225" s="110"/>
      <c r="V225" s="179"/>
      <c r="W225" s="23"/>
      <c r="X225" s="23"/>
      <c r="Y225" s="23"/>
      <c r="Z225" s="23"/>
      <c r="AA225" s="179"/>
      <c r="AB225" s="44" t="s">
        <v>41</v>
      </c>
      <c r="AC225" s="93">
        <f>($S$225)/INDEX(士兵技能系数转换,AC$15,1)</f>
        <v>5.2264178225003906E-4</v>
      </c>
      <c r="AD225" s="93">
        <f>($S$225)/INDEX(士兵技能系数转换,AD$15,1)</f>
        <v>4.9506291517539662E-4</v>
      </c>
      <c r="AE225" s="93">
        <f>($S$225)/INDEX(士兵技能系数转换,AE$15,1)</f>
        <v>4.497287761104109E-4</v>
      </c>
      <c r="AF225" s="93">
        <f>($S$225)/INDEX(士兵技能系数转换,AF$15,1)</f>
        <v>4.332274102366881E-4</v>
      </c>
      <c r="AG225" s="92" t="s">
        <v>51</v>
      </c>
      <c r="AH225" s="188">
        <f>IF($Q225=0,0,持续效用($P225,$Q225,AH$15,$E225))</f>
        <v>0</v>
      </c>
      <c r="AI225" s="188">
        <f>IF($Q225=0,0,持续效用($P225,$Q225,AI$15,$E225))</f>
        <v>0</v>
      </c>
      <c r="AJ225" s="188">
        <f>IF($Q225=0,0,持续效用($P225,$Q225,AJ$15,$E225))</f>
        <v>0</v>
      </c>
      <c r="AK225" s="188">
        <f>IF($Q225=0,0,持续效用($P225,$Q225,AK$15,$E225))</f>
        <v>0</v>
      </c>
      <c r="AL225" s="146">
        <f>IFERROR(AC225*IF($E225="将领",INDEX(兵法相关参数!$C$4:$AL$7,AL$15,MATCH($AB225,兵法相关参数!$C$3:$AL$3,0)),INDEX(兵法相关参数!$C$12:$AL$15,AL$15,MATCH($AB225,兵法相关参数!$C$3:$AL$3,0))),0)+IFERROR(AH225*IF($E225="将领",INDEX(兵法相关参数!$C$4:$AL$7,AL$15,MATCH($AG225,兵法相关参数!$C$3:$AL$3,0)),INDEX(兵法相关参数!$C$12:$AL$15,AL$15,MATCH($AG225,兵法相关参数!$C$3:$AL$3,0))),0)</f>
        <v>0.78922055617441189</v>
      </c>
      <c r="AM225" s="146">
        <f>IFERROR(AD225*IF($E225="将领",INDEX(兵法相关参数!$C$4:$AL$7,AM$15,MATCH($AB225,兵法相关参数!$C$3:$AL$3,0)),INDEX(兵法相关参数!$C$12:$AL$15,AM$15,MATCH($AB225,兵法相关参数!$C$3:$AL$3,0))),0)+IFERROR(AI225*IF($E225="将领",INDEX(兵法相关参数!$C$4:$AL$7,AM$15,MATCH($AG225,兵法相关参数!$C$3:$AL$3,0)),INDEX(兵法相关参数!$C$12:$AL$15,AM$15,MATCH($AG225,兵法相关参数!$C$3:$AL$3,0))),0)</f>
        <v>1.4023038054309029</v>
      </c>
      <c r="AN225" s="146">
        <f>IFERROR(AE225*IF($E225="将领",INDEX(兵法相关参数!$C$4:$AL$7,AN$15,MATCH($AB225,兵法相关参数!$C$3:$AL$3,0)),INDEX(兵法相关参数!$C$12:$AL$15,AN$15,MATCH($AB225,兵法相关参数!$C$3:$AL$3,0))),0)+IFERROR(AJ225*IF($E225="将领",INDEX(兵法相关参数!$C$4:$AL$7,AN$15,MATCH($AG225,兵法相关参数!$C$3:$AL$3,0)),INDEX(兵法相关参数!$C$12:$AL$15,AN$15,MATCH($AG225,兵法相关参数!$C$3:$AL$3,0))),0)</f>
        <v>4.4061883561793795</v>
      </c>
      <c r="AO225" s="146">
        <f>IFERROR(AF225*IF($E225="将领",INDEX(兵法相关参数!$C$4:$AL$7,AL$15,MATCH($AB225,兵法相关参数!$C$3:$AL$3,0)),INDEX(兵法相关参数!$C$12:$AL$15,AO$15,MATCH($AB225,兵法相关参数!$C$3:$AL$3,0))),0)+IFERROR(AK225*IF($E225="将领",INDEX(兵法相关参数!$C$4:$AL$7,AL$15,MATCH($AG225,兵法相关参数!$C$3:$AL$3,0)),INDEX(兵法相关参数!$C$12:$AL$15,AO$15,MATCH($AG225,兵法相关参数!$C$3:$AL$3,0))),0)</f>
        <v>2.4512481796803098</v>
      </c>
      <c r="AP225" s="42"/>
      <c r="AQ225" s="151">
        <f>AQ224</f>
        <v>30302</v>
      </c>
      <c r="AR225" s="161">
        <f>AR224</f>
        <v>1</v>
      </c>
      <c r="AS225" s="163" t="str">
        <f t="shared" si="41"/>
        <v>橙</v>
      </c>
      <c r="AT225" s="153">
        <f t="shared" si="42"/>
        <v>1</v>
      </c>
      <c r="AU225" s="39" t="str">
        <f>IF(IF(L225="","",AQ225&amp;AT225)=AU224,"",IF(MOD(COUNTIF($AQ$1:AQ225,AQ225),3)=1,"",IF(L225="","",AQ225&amp;AT225)))</f>
        <v>303021</v>
      </c>
      <c r="AV225" s="166">
        <f t="shared" si="47"/>
        <v>0.114</v>
      </c>
      <c r="AW225" s="166">
        <f t="shared" si="48"/>
        <v>5.0000000000000001E-3</v>
      </c>
      <c r="AX225" s="15">
        <f>IF(MOD(COUNTIF($AQ$1:AQ225,AQ225),3)=1,"",IF(M225="","",AT225+1))</f>
        <v>2</v>
      </c>
      <c r="AY225" s="15" t="str">
        <f t="shared" si="43"/>
        <v>303022</v>
      </c>
      <c r="AZ225" s="166">
        <f t="shared" si="49"/>
        <v>3</v>
      </c>
      <c r="BA225" s="166">
        <f t="shared" si="50"/>
        <v>0</v>
      </c>
      <c r="BB225" s="15">
        <f>IF(MOD(COUNTIF($AQ$1:AQ225,AQ225),3)=1,"",IF(N225="","",AX225+1))</f>
        <v>3</v>
      </c>
      <c r="BC225" s="15" t="str">
        <f t="shared" si="44"/>
        <v>303023</v>
      </c>
      <c r="BD225" s="166">
        <f t="shared" si="51"/>
        <v>0.2</v>
      </c>
      <c r="BE225" s="166">
        <f t="shared" si="52"/>
        <v>0</v>
      </c>
      <c r="BF225" s="15"/>
      <c r="BG225" s="15"/>
      <c r="BH225" s="170" t="str">
        <f t="shared" si="45"/>
        <v>士兵的普通攻击会对目标周围一定范围的最多3名敌人造成{0}%攻击力的策略伤害，内置cd{1}秒，概率为{2}%。</v>
      </c>
    </row>
    <row r="226" spans="1:60">
      <c r="A226" s="261"/>
      <c r="B226" s="259"/>
      <c r="C226" s="256"/>
      <c r="D226" s="257"/>
      <c r="E226" s="179"/>
      <c r="F226" s="141"/>
      <c r="G226" s="141"/>
      <c r="H226" s="141"/>
      <c r="I226" s="141"/>
      <c r="J226" s="256"/>
      <c r="K226" s="256"/>
      <c r="L226" s="182"/>
      <c r="M226" s="179"/>
      <c r="N226" s="179"/>
      <c r="O226" s="182"/>
      <c r="P226" s="179"/>
      <c r="Q226" s="179"/>
      <c r="R226" s="179"/>
      <c r="S226" s="179"/>
      <c r="T226" s="179"/>
      <c r="U226" s="179"/>
      <c r="V226" s="179"/>
      <c r="W226" s="179"/>
      <c r="X226" s="179"/>
      <c r="Y226" s="179"/>
      <c r="Z226" s="179"/>
      <c r="AA226" s="179"/>
      <c r="AB226" s="44"/>
      <c r="AC226" s="189"/>
      <c r="AD226" s="189"/>
      <c r="AE226" s="189"/>
      <c r="AF226" s="189"/>
      <c r="AG226" s="92"/>
      <c r="AH226" s="189"/>
      <c r="AI226" s="189"/>
      <c r="AJ226" s="189"/>
      <c r="AK226" s="189"/>
      <c r="AL226" s="146">
        <f>IFERROR(AC226*IF($E226="将领",INDEX(兵法相关参数!$C$4:$AL$7,AL$15,MATCH($AB226,兵法相关参数!$C$3:$AL$3,0)),INDEX(兵法相关参数!$C$12:$AL$15,AL$15,MATCH($AB226,兵法相关参数!$C$3:$AL$3,0))),0)+IFERROR(AH226*IF($E226="将领",INDEX(兵法相关参数!$C$4:$AL$7,AL$15,MATCH($AG226,兵法相关参数!$C$3:$AL$3,0)),INDEX(兵法相关参数!$C$12:$AL$15,AL$15,MATCH($AG226,兵法相关参数!$C$3:$AL$3,0))),0)</f>
        <v>0</v>
      </c>
      <c r="AM226" s="146">
        <f>IFERROR(AD226*IF($E226="将领",INDEX(兵法相关参数!$C$4:$AL$7,AM$15,MATCH($AB226,兵法相关参数!$C$3:$AL$3,0)),INDEX(兵法相关参数!$C$12:$AL$15,AM$15,MATCH($AB226,兵法相关参数!$C$3:$AL$3,0))),0)+IFERROR(AI226*IF($E226="将领",INDEX(兵法相关参数!$C$4:$AL$7,AM$15,MATCH($AG226,兵法相关参数!$C$3:$AL$3,0)),INDEX(兵法相关参数!$C$12:$AL$15,AM$15,MATCH($AG226,兵法相关参数!$C$3:$AL$3,0))),0)</f>
        <v>0</v>
      </c>
      <c r="AN226" s="146">
        <f>IFERROR(AE226*IF($E226="将领",INDEX(兵法相关参数!$C$4:$AL$7,AN$15,MATCH($AB226,兵法相关参数!$C$3:$AL$3,0)),INDEX(兵法相关参数!$C$12:$AL$15,AN$15,MATCH($AB226,兵法相关参数!$C$3:$AL$3,0))),0)+IFERROR(AJ226*IF($E226="将领",INDEX(兵法相关参数!$C$4:$AL$7,AN$15,MATCH($AG226,兵法相关参数!$C$3:$AL$3,0)),INDEX(兵法相关参数!$C$12:$AL$15,AN$15,MATCH($AG226,兵法相关参数!$C$3:$AL$3,0))),0)</f>
        <v>0</v>
      </c>
      <c r="AO226" s="146">
        <f>IFERROR(AF226*IF($E226="将领",INDEX(兵法相关参数!$C$4:$AL$7,AL$15,MATCH($AB226,兵法相关参数!$C$3:$AL$3,0)),INDEX(兵法相关参数!$C$12:$AL$15,AO$15,MATCH($AB226,兵法相关参数!$C$3:$AL$3,0))),0)+IFERROR(AK226*IF($E226="将领",INDEX(兵法相关参数!$C$4:$AL$7,AL$15,MATCH($AG226,兵法相关参数!$C$3:$AL$3,0)),INDEX(兵法相关参数!$C$12:$AL$15,AO$15,MATCH($AG226,兵法相关参数!$C$3:$AL$3,0))),0)</f>
        <v>0</v>
      </c>
      <c r="AP226" s="27"/>
      <c r="AQ226" s="151">
        <f>AQ225</f>
        <v>30302</v>
      </c>
      <c r="AR226" s="162">
        <f>AR225</f>
        <v>1</v>
      </c>
      <c r="AS226" s="15" t="str">
        <f t="shared" si="41"/>
        <v>橙</v>
      </c>
      <c r="AT226" s="153">
        <f t="shared" si="42"/>
        <v>1</v>
      </c>
      <c r="AU226" s="39" t="str">
        <f>IF(IF(L226="","",AQ226&amp;AT226)=AU225,"",IF(MOD(COUNTIF($AQ$1:AQ226,AQ226),3)=1,"",IF(L226="","",AQ226&amp;AT226)))</f>
        <v/>
      </c>
      <c r="AV226" s="166" t="str">
        <f t="shared" si="47"/>
        <v/>
      </c>
      <c r="AW226" s="166" t="str">
        <f t="shared" si="48"/>
        <v/>
      </c>
      <c r="AX226" s="15" t="str">
        <f>IF(MOD(COUNTIF($AQ$1:AQ226,AQ226),3)=1,"",IF(M226="","",AT226+1))</f>
        <v/>
      </c>
      <c r="AY226" s="15" t="str">
        <f t="shared" si="43"/>
        <v/>
      </c>
      <c r="AZ226" s="166" t="str">
        <f t="shared" si="49"/>
        <v/>
      </c>
      <c r="BA226" s="166" t="str">
        <f t="shared" si="50"/>
        <v/>
      </c>
      <c r="BB226" s="15" t="str">
        <f>IF(MOD(COUNTIF($AQ$1:AQ226,AQ226),3)=1,"",IF(N226="","",AX226+1))</f>
        <v/>
      </c>
      <c r="BC226" s="15" t="str">
        <f t="shared" si="44"/>
        <v/>
      </c>
      <c r="BD226" s="166" t="str">
        <f t="shared" si="51"/>
        <v/>
      </c>
      <c r="BE226" s="166" t="str">
        <f t="shared" si="52"/>
        <v/>
      </c>
      <c r="BF226" s="15"/>
      <c r="BG226" s="15"/>
      <c r="BH226" s="170" t="str">
        <f t="shared" si="45"/>
        <v>士兵的普通攻击会对目标周围一定范围的最多3名敌人造成{0}%攻击力的策略伤害，内置cd{1}秒，概率为{2}%。</v>
      </c>
    </row>
    <row r="227" spans="1:60">
      <c r="A227" s="261"/>
      <c r="B227" s="259"/>
      <c r="C227" s="256"/>
      <c r="D227" s="255"/>
      <c r="E227" s="179"/>
      <c r="F227" s="179"/>
      <c r="G227" s="179"/>
      <c r="H227" s="179"/>
      <c r="I227" s="179"/>
      <c r="J227" s="256"/>
      <c r="K227" s="256"/>
      <c r="L227" s="182"/>
      <c r="M227" s="179"/>
      <c r="N227" s="179"/>
      <c r="O227" s="182"/>
      <c r="P227" s="179"/>
      <c r="Q227" s="179"/>
      <c r="R227" s="179"/>
      <c r="S227" s="179"/>
      <c r="T227" s="179"/>
      <c r="U227" s="179"/>
      <c r="V227" s="179"/>
      <c r="W227" s="179"/>
      <c r="X227" s="179"/>
      <c r="Y227" s="179"/>
      <c r="Z227" s="179"/>
      <c r="AA227" s="179"/>
      <c r="AB227" s="44"/>
      <c r="AC227" s="189"/>
      <c r="AD227" s="189"/>
      <c r="AE227" s="189"/>
      <c r="AF227" s="189"/>
      <c r="AG227" s="92"/>
      <c r="AH227" s="189"/>
      <c r="AI227" s="189"/>
      <c r="AJ227" s="189"/>
      <c r="AK227" s="189"/>
      <c r="AL227" s="146">
        <f>IFERROR(AC227*IF($E227="将领",INDEX(兵法相关参数!$C$4:$AL$7,AL$15,MATCH($AB227,兵法相关参数!$C$3:$AL$3,0)),INDEX(兵法相关参数!$C$12:$AL$15,AL$15,MATCH($AB227,兵法相关参数!$C$3:$AL$3,0))),0)+IFERROR(AH227*IF($E227="将领",INDEX(兵法相关参数!$C$4:$AL$7,AL$15,MATCH($AG227,兵法相关参数!$C$3:$AL$3,0)),INDEX(兵法相关参数!$C$12:$AL$15,AL$15,MATCH($AG227,兵法相关参数!$C$3:$AL$3,0))),0)</f>
        <v>0</v>
      </c>
      <c r="AM227" s="146">
        <f>IFERROR(AD227*IF($E227="将领",INDEX(兵法相关参数!$C$4:$AL$7,AM$15,MATCH($AB227,兵法相关参数!$C$3:$AL$3,0)),INDEX(兵法相关参数!$C$12:$AL$15,AM$15,MATCH($AB227,兵法相关参数!$C$3:$AL$3,0))),0)+IFERROR(AI227*IF($E227="将领",INDEX(兵法相关参数!$C$4:$AL$7,AM$15,MATCH($AG227,兵法相关参数!$C$3:$AL$3,0)),INDEX(兵法相关参数!$C$12:$AL$15,AM$15,MATCH($AG227,兵法相关参数!$C$3:$AL$3,0))),0)</f>
        <v>0</v>
      </c>
      <c r="AN227" s="146">
        <f>IFERROR(AE227*IF($E227="将领",INDEX(兵法相关参数!$C$4:$AL$7,AN$15,MATCH($AB227,兵法相关参数!$C$3:$AL$3,0)),INDEX(兵法相关参数!$C$12:$AL$15,AN$15,MATCH($AB227,兵法相关参数!$C$3:$AL$3,0))),0)+IFERROR(AJ227*IF($E227="将领",INDEX(兵法相关参数!$C$4:$AL$7,AN$15,MATCH($AG227,兵法相关参数!$C$3:$AL$3,0)),INDEX(兵法相关参数!$C$12:$AL$15,AN$15,MATCH($AG227,兵法相关参数!$C$3:$AL$3,0))),0)</f>
        <v>0</v>
      </c>
      <c r="AO227" s="146">
        <f>IFERROR(AF227*IF($E227="将领",INDEX(兵法相关参数!$C$4:$AL$7,AL$15,MATCH($AB227,兵法相关参数!$C$3:$AL$3,0)),INDEX(兵法相关参数!$C$12:$AL$15,AO$15,MATCH($AB227,兵法相关参数!$C$3:$AL$3,0))),0)+IFERROR(AK227*IF($E227="将领",INDEX(兵法相关参数!$C$4:$AL$7,AL$15,MATCH($AG227,兵法相关参数!$C$3:$AL$3,0)),INDEX(兵法相关参数!$C$12:$AL$15,AO$15,MATCH($AG227,兵法相关参数!$C$3:$AL$3,0))),0)</f>
        <v>0</v>
      </c>
      <c r="AP227" s="42"/>
      <c r="AQ227" s="151">
        <f t="shared" ref="AQ227:AQ232" si="59">AQ226</f>
        <v>30302</v>
      </c>
      <c r="AR227" s="160">
        <f>IF(D227="直接伤害",1,0)</f>
        <v>0</v>
      </c>
      <c r="AS227" s="163" t="str">
        <f t="shared" ref="AS227:AS262" si="60">IF(C227="",AS226,C227)</f>
        <v>橙</v>
      </c>
      <c r="AT227" s="153">
        <f t="shared" ref="AT227:AT262" si="61">IF(A227&lt;&gt;"",1,IF(D227="",AT226,IF(AU225="",AT226,IF(AX225="",AT226+1,IF(BB225="",AT226+2,AT226+3)))))</f>
        <v>1</v>
      </c>
      <c r="AU227" s="39" t="str">
        <f>IF(IF(L227="","",AQ227&amp;AT227)=AU226,"",IF(MOD(COUNTIF($AQ$1:AQ227,AQ227),3)=1,"",IF(L227="","",AQ227&amp;AT227)))</f>
        <v/>
      </c>
      <c r="AV227" s="166" t="str">
        <f t="shared" si="47"/>
        <v/>
      </c>
      <c r="AW227" s="166" t="str">
        <f t="shared" si="48"/>
        <v/>
      </c>
      <c r="AX227" s="15" t="str">
        <f>IF(MOD(COUNTIF($AQ$1:AQ227,AQ227),3)=1,"",IF(M227="","",AT227+1))</f>
        <v/>
      </c>
      <c r="AY227" s="15" t="str">
        <f t="shared" ref="AY227:AY262" si="62">IF(IF(AX227="","",AQ227&amp;AX227)=AY226,"",IF(AX227="","",AQ227&amp;AX227))</f>
        <v/>
      </c>
      <c r="AZ227" s="166" t="str">
        <f t="shared" si="49"/>
        <v/>
      </c>
      <c r="BA227" s="166" t="str">
        <f t="shared" si="50"/>
        <v/>
      </c>
      <c r="BB227" s="15" t="str">
        <f>IF(MOD(COUNTIF($AQ$1:AQ227,AQ227),3)=1,"",IF(N227="","",AX227+1))</f>
        <v/>
      </c>
      <c r="BC227" s="15" t="str">
        <f t="shared" ref="BC227:BC262" si="63">IF(IF(BB227="","",AQ227&amp;BB227)=BC226,"",IF(BB227="","",AQ227&amp;BB227))</f>
        <v/>
      </c>
      <c r="BD227" s="166" t="str">
        <f t="shared" si="51"/>
        <v/>
      </c>
      <c r="BE227" s="166" t="str">
        <f t="shared" si="52"/>
        <v/>
      </c>
      <c r="BF227" s="15"/>
      <c r="BG227" s="15"/>
      <c r="BH227" s="170" t="str">
        <f t="shared" ref="BH227:BH262" si="64">IF(B227="",BH226,B227)</f>
        <v>士兵的普通攻击会对目标周围一定范围的最多3名敌人造成{0}%攻击力的策略伤害，内置cd{1}秒，概率为{2}%。</v>
      </c>
    </row>
    <row r="228" spans="1:60">
      <c r="A228" s="261"/>
      <c r="B228" s="259"/>
      <c r="C228" s="256"/>
      <c r="D228" s="256"/>
      <c r="E228" s="179"/>
      <c r="F228" s="179"/>
      <c r="G228" s="179"/>
      <c r="H228" s="179"/>
      <c r="I228" s="179"/>
      <c r="J228" s="256"/>
      <c r="K228" s="256"/>
      <c r="L228" s="182"/>
      <c r="M228" s="179"/>
      <c r="N228" s="179"/>
      <c r="O228" s="182"/>
      <c r="P228" s="179"/>
      <c r="Q228" s="179"/>
      <c r="R228" s="179"/>
      <c r="S228" s="179"/>
      <c r="T228" s="179"/>
      <c r="U228" s="179"/>
      <c r="V228" s="179"/>
      <c r="W228" s="179"/>
      <c r="X228" s="179"/>
      <c r="Y228" s="179"/>
      <c r="Z228" s="179"/>
      <c r="AA228" s="179"/>
      <c r="AB228" s="44"/>
      <c r="AC228" s="189"/>
      <c r="AD228" s="189"/>
      <c r="AE228" s="189"/>
      <c r="AF228" s="189"/>
      <c r="AG228" s="92"/>
      <c r="AH228" s="189"/>
      <c r="AI228" s="189"/>
      <c r="AJ228" s="189"/>
      <c r="AK228" s="189"/>
      <c r="AL228" s="146">
        <f>IFERROR(AC228*IF($E228="将领",INDEX(兵法相关参数!$C$4:$AL$7,AL$15,MATCH($AB228,兵法相关参数!$C$3:$AL$3,0)),INDEX(兵法相关参数!$C$12:$AL$15,AL$15,MATCH($AB228,兵法相关参数!$C$3:$AL$3,0))),0)+IFERROR(AH228*IF($E228="将领",INDEX(兵法相关参数!$C$4:$AL$7,AL$15,MATCH($AG228,兵法相关参数!$C$3:$AL$3,0)),INDEX(兵法相关参数!$C$12:$AL$15,AL$15,MATCH($AG228,兵法相关参数!$C$3:$AL$3,0))),0)</f>
        <v>0</v>
      </c>
      <c r="AM228" s="146">
        <f>IFERROR(AD228*IF($E228="将领",INDEX(兵法相关参数!$C$4:$AL$7,AM$15,MATCH($AB228,兵法相关参数!$C$3:$AL$3,0)),INDEX(兵法相关参数!$C$12:$AL$15,AM$15,MATCH($AB228,兵法相关参数!$C$3:$AL$3,0))),0)+IFERROR(AI228*IF($E228="将领",INDEX(兵法相关参数!$C$4:$AL$7,AM$15,MATCH($AG228,兵法相关参数!$C$3:$AL$3,0)),INDEX(兵法相关参数!$C$12:$AL$15,AM$15,MATCH($AG228,兵法相关参数!$C$3:$AL$3,0))),0)</f>
        <v>0</v>
      </c>
      <c r="AN228" s="146">
        <f>IFERROR(AE228*IF($E228="将领",INDEX(兵法相关参数!$C$4:$AL$7,AN$15,MATCH($AB228,兵法相关参数!$C$3:$AL$3,0)),INDEX(兵法相关参数!$C$12:$AL$15,AN$15,MATCH($AB228,兵法相关参数!$C$3:$AL$3,0))),0)+IFERROR(AJ228*IF($E228="将领",INDEX(兵法相关参数!$C$4:$AL$7,AN$15,MATCH($AG228,兵法相关参数!$C$3:$AL$3,0)),INDEX(兵法相关参数!$C$12:$AL$15,AN$15,MATCH($AG228,兵法相关参数!$C$3:$AL$3,0))),0)</f>
        <v>0</v>
      </c>
      <c r="AO228" s="146">
        <f>IFERROR(AF228*IF($E228="将领",INDEX(兵法相关参数!$C$4:$AL$7,AL$15,MATCH($AB228,兵法相关参数!$C$3:$AL$3,0)),INDEX(兵法相关参数!$C$12:$AL$15,AO$15,MATCH($AB228,兵法相关参数!$C$3:$AL$3,0))),0)+IFERROR(AK228*IF($E228="将领",INDEX(兵法相关参数!$C$4:$AL$7,AL$15,MATCH($AG228,兵法相关参数!$C$3:$AL$3,0)),INDEX(兵法相关参数!$C$12:$AL$15,AO$15,MATCH($AG228,兵法相关参数!$C$3:$AL$3,0))),0)</f>
        <v>0</v>
      </c>
      <c r="AP228" s="27"/>
      <c r="AQ228" s="151">
        <f t="shared" si="59"/>
        <v>30302</v>
      </c>
      <c r="AR228" s="161">
        <f>AR227</f>
        <v>0</v>
      </c>
      <c r="AS228" s="163" t="str">
        <f t="shared" si="60"/>
        <v>橙</v>
      </c>
      <c r="AT228" s="153">
        <f t="shared" si="61"/>
        <v>1</v>
      </c>
      <c r="AU228" s="39" t="str">
        <f>IF(IF(L228="","",AQ228&amp;AT228)=AU227,"",IF(MOD(COUNTIF($AQ$1:AQ228,AQ228),3)=1,"",IF(L228="","",AQ228&amp;AT228)))</f>
        <v/>
      </c>
      <c r="AV228" s="166" t="str">
        <f t="shared" ref="AV228:AV263" si="65">IF(AU228="","",IF(L227="固定值",L228,ROUND(IF(AR228=1,L228*INDEX($AV$5:$AV$9,MATCH(AS228,$AU$5:$AU$9,0)),L228*INDEX($AV$13:$AV$17,MATCH(AS228,$AU$13:$AU$17,0))),IF(MID(BH228,FIND(AT228-1,BH228)+2,1)="%",3,1))))</f>
        <v/>
      </c>
      <c r="AW228" s="166" t="str">
        <f t="shared" ref="AW228:AW263" si="66">IF(AU228="","",ROUND((IF(AR228=1,L228*INDEX($AW$5:$AW$9,MATCH(AS228,$AU$5:$AU$9,0)),L228*INDEX($AW$13:$AW$17,MATCH(AS228,$AU$13:$AU$17,0)))-AV228)/34,IF(MID(BH228,FIND(AT228-1,BH228)+2,1)="%",3,1)))</f>
        <v/>
      </c>
      <c r="AX228" s="15" t="str">
        <f>IF(MOD(COUNTIF($AQ$1:AQ228,AQ228),3)=1,"",IF(M228="","",AT228+1))</f>
        <v/>
      </c>
      <c r="AY228" s="15" t="str">
        <f t="shared" si="62"/>
        <v/>
      </c>
      <c r="AZ228" s="166" t="str">
        <f t="shared" ref="AZ228:AZ263" si="67">IF(AY228="","",IF(M227="固定值",M228,ROUND(IF(AR228=1,M228*INDEX($AV$5:$AV$9,MATCH(AS228,$AU$5:$AU$9,0)),M228*INDEX($AV$13:$AV$17,MATCH(AS228,$AU$13:$AU$17,0))),IF(MID(BH228,FIND(AX228-1,BH228)+2,1)="%",3,1))))</f>
        <v/>
      </c>
      <c r="BA228" s="166" t="str">
        <f t="shared" ref="BA228:BA263" si="68">IF(AY228="","",ROUND((IF(AR228=1,M228*INDEX($AW$5:$AW$9,MATCH(AS228,$AU$5:$AU$9,0)),M228*INDEX($AW$13:$AW$17,MATCH(AS228,$AU$13:$AU$17,0)))-AZ228)/34,IF(MID(BH228,FIND(AX228-1,BH228)+2,1)="%",3,1)))</f>
        <v/>
      </c>
      <c r="BB228" s="15" t="str">
        <f>IF(MOD(COUNTIF($AQ$1:AQ228,AQ228),3)=1,"",IF(N228="","",AX228+1))</f>
        <v/>
      </c>
      <c r="BC228" s="15" t="str">
        <f t="shared" si="63"/>
        <v/>
      </c>
      <c r="BD228" s="166" t="str">
        <f t="shared" ref="BD228:BD263" si="69">IF(BC228="","",IF(N227="固定值",N228,ROUND(IF(AR228=1,N228*INDEX($AV$5:$AV$9,MATCH(AS228,$AU$5:$AU$9,0)),N228*INDEX($AV$13:$AV$17,MATCH(AS228,$AU$13:$AU$17,0))),IF(MID(BH228,FIND(BB228-1,BH228)+2,1)="%",3,1))))</f>
        <v/>
      </c>
      <c r="BE228" s="166" t="str">
        <f t="shared" ref="BE228:BE263" si="70">IF(BC228="","",ROUND((IF(AR228=1,N228*INDEX($AW$5:$AW$9,MATCH(AS228,$AU$5:$AU$9,0)),N228*INDEX($AW$13:$AW$17,MATCH(AS228,$AU$13:$AU$17,0)))-BD228)/34,IF(MID(BH228,FIND(BB228-1,BH228)+2,1)="%",3,1)))</f>
        <v/>
      </c>
      <c r="BF228" s="15"/>
      <c r="BG228" s="15"/>
      <c r="BH228" s="170" t="str">
        <f t="shared" si="64"/>
        <v>士兵的普通攻击会对目标周围一定范围的最多3名敌人造成{0}%攻击力的策略伤害，内置cd{1}秒，概率为{2}%。</v>
      </c>
    </row>
    <row r="229" spans="1:60">
      <c r="A229" s="261"/>
      <c r="B229" s="259"/>
      <c r="C229" s="256"/>
      <c r="D229" s="257"/>
      <c r="E229" s="179"/>
      <c r="F229" s="179"/>
      <c r="G229" s="179"/>
      <c r="H229" s="179"/>
      <c r="I229" s="179"/>
      <c r="J229" s="256"/>
      <c r="K229" s="256"/>
      <c r="L229" s="182"/>
      <c r="M229" s="179"/>
      <c r="N229" s="179"/>
      <c r="O229" s="182"/>
      <c r="P229" s="179"/>
      <c r="Q229" s="179"/>
      <c r="R229" s="179"/>
      <c r="S229" s="179"/>
      <c r="T229" s="179"/>
      <c r="U229" s="179"/>
      <c r="V229" s="179"/>
      <c r="W229" s="179"/>
      <c r="X229" s="179"/>
      <c r="Y229" s="179"/>
      <c r="Z229" s="179"/>
      <c r="AA229" s="179"/>
      <c r="AB229" s="44"/>
      <c r="AC229" s="189"/>
      <c r="AD229" s="189"/>
      <c r="AE229" s="189"/>
      <c r="AF229" s="189"/>
      <c r="AG229" s="92"/>
      <c r="AH229" s="189"/>
      <c r="AI229" s="189"/>
      <c r="AJ229" s="189"/>
      <c r="AK229" s="189"/>
      <c r="AL229" s="146">
        <f>IFERROR(AC229*IF($E229="将领",INDEX(兵法相关参数!$C$4:$AL$7,AL$15,MATCH($AB229,兵法相关参数!$C$3:$AL$3,0)),INDEX(兵法相关参数!$C$12:$AL$15,AL$15,MATCH($AB229,兵法相关参数!$C$3:$AL$3,0))),0)+IFERROR(AH229*IF($E229="将领",INDEX(兵法相关参数!$C$4:$AL$7,AL$15,MATCH($AG229,兵法相关参数!$C$3:$AL$3,0)),INDEX(兵法相关参数!$C$12:$AL$15,AL$15,MATCH($AG229,兵法相关参数!$C$3:$AL$3,0))),0)</f>
        <v>0</v>
      </c>
      <c r="AM229" s="146">
        <f>IFERROR(AD229*IF($E229="将领",INDEX(兵法相关参数!$C$4:$AL$7,AM$15,MATCH($AB229,兵法相关参数!$C$3:$AL$3,0)),INDEX(兵法相关参数!$C$12:$AL$15,AM$15,MATCH($AB229,兵法相关参数!$C$3:$AL$3,0))),0)+IFERROR(AI229*IF($E229="将领",INDEX(兵法相关参数!$C$4:$AL$7,AM$15,MATCH($AG229,兵法相关参数!$C$3:$AL$3,0)),INDEX(兵法相关参数!$C$12:$AL$15,AM$15,MATCH($AG229,兵法相关参数!$C$3:$AL$3,0))),0)</f>
        <v>0</v>
      </c>
      <c r="AN229" s="146">
        <f>IFERROR(AE229*IF($E229="将领",INDEX(兵法相关参数!$C$4:$AL$7,AN$15,MATCH($AB229,兵法相关参数!$C$3:$AL$3,0)),INDEX(兵法相关参数!$C$12:$AL$15,AN$15,MATCH($AB229,兵法相关参数!$C$3:$AL$3,0))),0)+IFERROR(AJ229*IF($E229="将领",INDEX(兵法相关参数!$C$4:$AL$7,AN$15,MATCH($AG229,兵法相关参数!$C$3:$AL$3,0)),INDEX(兵法相关参数!$C$12:$AL$15,AN$15,MATCH($AG229,兵法相关参数!$C$3:$AL$3,0))),0)</f>
        <v>0</v>
      </c>
      <c r="AO229" s="146">
        <f>IFERROR(AF229*IF($E229="将领",INDEX(兵法相关参数!$C$4:$AL$7,AL$15,MATCH($AB229,兵法相关参数!$C$3:$AL$3,0)),INDEX(兵法相关参数!$C$12:$AL$15,AO$15,MATCH($AB229,兵法相关参数!$C$3:$AL$3,0))),0)+IFERROR(AK229*IF($E229="将领",INDEX(兵法相关参数!$C$4:$AL$7,AL$15,MATCH($AG229,兵法相关参数!$C$3:$AL$3,0)),INDEX(兵法相关参数!$C$12:$AL$15,AO$15,MATCH($AG229,兵法相关参数!$C$3:$AL$3,0))),0)</f>
        <v>0</v>
      </c>
      <c r="AP229" s="42"/>
      <c r="AQ229" s="151">
        <f t="shared" si="59"/>
        <v>30302</v>
      </c>
      <c r="AR229" s="162">
        <f>AR228</f>
        <v>0</v>
      </c>
      <c r="AS229" s="15" t="str">
        <f t="shared" si="60"/>
        <v>橙</v>
      </c>
      <c r="AT229" s="153">
        <f t="shared" si="61"/>
        <v>1</v>
      </c>
      <c r="AU229" s="39" t="str">
        <f>IF(IF(L229="","",AQ229&amp;AT229)=AU228,"",IF(MOD(COUNTIF($AQ$1:AQ229,AQ229),3)=1,"",IF(L229="","",AQ229&amp;AT229)))</f>
        <v/>
      </c>
      <c r="AV229" s="166" t="str">
        <f t="shared" si="65"/>
        <v/>
      </c>
      <c r="AW229" s="166" t="str">
        <f t="shared" si="66"/>
        <v/>
      </c>
      <c r="AX229" s="15" t="str">
        <f>IF(MOD(COUNTIF($AQ$1:AQ229,AQ229),3)=1,"",IF(M229="","",AT229+1))</f>
        <v/>
      </c>
      <c r="AY229" s="15" t="str">
        <f t="shared" si="62"/>
        <v/>
      </c>
      <c r="AZ229" s="166" t="str">
        <f t="shared" si="67"/>
        <v/>
      </c>
      <c r="BA229" s="166" t="str">
        <f t="shared" si="68"/>
        <v/>
      </c>
      <c r="BB229" s="15" t="str">
        <f>IF(MOD(COUNTIF($AQ$1:AQ229,AQ229),3)=1,"",IF(N229="","",AX229+1))</f>
        <v/>
      </c>
      <c r="BC229" s="15" t="str">
        <f t="shared" si="63"/>
        <v/>
      </c>
      <c r="BD229" s="166" t="str">
        <f t="shared" si="69"/>
        <v/>
      </c>
      <c r="BE229" s="166" t="str">
        <f t="shared" si="70"/>
        <v/>
      </c>
      <c r="BF229" s="15"/>
      <c r="BG229" s="15"/>
      <c r="BH229" s="170" t="str">
        <f t="shared" si="64"/>
        <v>士兵的普通攻击会对目标周围一定范围的最多3名敌人造成{0}%攻击力的策略伤害，内置cd{1}秒，概率为{2}%。</v>
      </c>
    </row>
    <row r="230" spans="1:60">
      <c r="A230" s="261"/>
      <c r="B230" s="259"/>
      <c r="C230" s="256"/>
      <c r="D230" s="255"/>
      <c r="E230" s="179"/>
      <c r="F230" s="179"/>
      <c r="G230" s="179"/>
      <c r="H230" s="179"/>
      <c r="I230" s="179"/>
      <c r="J230" s="256"/>
      <c r="K230" s="256"/>
      <c r="L230" s="182"/>
      <c r="M230" s="179"/>
      <c r="N230" s="179"/>
      <c r="O230" s="182"/>
      <c r="P230" s="179"/>
      <c r="Q230" s="179"/>
      <c r="R230" s="179"/>
      <c r="S230" s="179"/>
      <c r="T230" s="179"/>
      <c r="U230" s="179"/>
      <c r="V230" s="179"/>
      <c r="W230" s="179"/>
      <c r="X230" s="179"/>
      <c r="Y230" s="179"/>
      <c r="Z230" s="179"/>
      <c r="AA230" s="179"/>
      <c r="AB230" s="44"/>
      <c r="AC230" s="189"/>
      <c r="AD230" s="189"/>
      <c r="AE230" s="189"/>
      <c r="AF230" s="189"/>
      <c r="AG230" s="92"/>
      <c r="AH230" s="189"/>
      <c r="AI230" s="189"/>
      <c r="AJ230" s="189"/>
      <c r="AK230" s="189"/>
      <c r="AL230" s="146">
        <f>IFERROR(AC230*IF($E230="将领",INDEX(兵法相关参数!$C$4:$AL$7,AL$15,MATCH($AB230,兵法相关参数!$C$3:$AL$3,0)),INDEX(兵法相关参数!$C$12:$AL$15,AL$15,MATCH($AB230,兵法相关参数!$C$3:$AL$3,0))),0)+IFERROR(AH230*IF($E230="将领",INDEX(兵法相关参数!$C$4:$AL$7,AL$15,MATCH($AG230,兵法相关参数!$C$3:$AL$3,0)),INDEX(兵法相关参数!$C$12:$AL$15,AL$15,MATCH($AG230,兵法相关参数!$C$3:$AL$3,0))),0)</f>
        <v>0</v>
      </c>
      <c r="AM230" s="146">
        <f>IFERROR(AD230*IF($E230="将领",INDEX(兵法相关参数!$C$4:$AL$7,AM$15,MATCH($AB230,兵法相关参数!$C$3:$AL$3,0)),INDEX(兵法相关参数!$C$12:$AL$15,AM$15,MATCH($AB230,兵法相关参数!$C$3:$AL$3,0))),0)+IFERROR(AI230*IF($E230="将领",INDEX(兵法相关参数!$C$4:$AL$7,AM$15,MATCH($AG230,兵法相关参数!$C$3:$AL$3,0)),INDEX(兵法相关参数!$C$12:$AL$15,AM$15,MATCH($AG230,兵法相关参数!$C$3:$AL$3,0))),0)</f>
        <v>0</v>
      </c>
      <c r="AN230" s="146">
        <f>IFERROR(AE230*IF($E230="将领",INDEX(兵法相关参数!$C$4:$AL$7,AN$15,MATCH($AB230,兵法相关参数!$C$3:$AL$3,0)),INDEX(兵法相关参数!$C$12:$AL$15,AN$15,MATCH($AB230,兵法相关参数!$C$3:$AL$3,0))),0)+IFERROR(AJ230*IF($E230="将领",INDEX(兵法相关参数!$C$4:$AL$7,AN$15,MATCH($AG230,兵法相关参数!$C$3:$AL$3,0)),INDEX(兵法相关参数!$C$12:$AL$15,AN$15,MATCH($AG230,兵法相关参数!$C$3:$AL$3,0))),0)</f>
        <v>0</v>
      </c>
      <c r="AO230" s="146">
        <f>IFERROR(AF230*IF($E230="将领",INDEX(兵法相关参数!$C$4:$AL$7,AL$15,MATCH($AB230,兵法相关参数!$C$3:$AL$3,0)),INDEX(兵法相关参数!$C$12:$AL$15,AO$15,MATCH($AB230,兵法相关参数!$C$3:$AL$3,0))),0)+IFERROR(AK230*IF($E230="将领",INDEX(兵法相关参数!$C$4:$AL$7,AL$15,MATCH($AG230,兵法相关参数!$C$3:$AL$3,0)),INDEX(兵法相关参数!$C$12:$AL$15,AO$15,MATCH($AG230,兵法相关参数!$C$3:$AL$3,0))),0)</f>
        <v>0</v>
      </c>
      <c r="AP230" s="27"/>
      <c r="AQ230" s="151">
        <f t="shared" si="59"/>
        <v>30302</v>
      </c>
      <c r="AR230" s="160">
        <f>IF(D230="直接伤害",1,0)</f>
        <v>0</v>
      </c>
      <c r="AS230" s="163" t="str">
        <f t="shared" si="60"/>
        <v>橙</v>
      </c>
      <c r="AT230" s="153">
        <f t="shared" si="61"/>
        <v>1</v>
      </c>
      <c r="AU230" s="39" t="str">
        <f>IF(IF(L230="","",AQ230&amp;AT230)=AU229,"",IF(MOD(COUNTIF($AQ$1:AQ230,AQ230),3)=1,"",IF(L230="","",AQ230&amp;AT230)))</f>
        <v/>
      </c>
      <c r="AV230" s="166" t="str">
        <f t="shared" si="65"/>
        <v/>
      </c>
      <c r="AW230" s="166" t="str">
        <f t="shared" si="66"/>
        <v/>
      </c>
      <c r="AX230" s="15" t="str">
        <f>IF(MOD(COUNTIF($AQ$1:AQ230,AQ230),3)=1,"",IF(M230="","",AT230+1))</f>
        <v/>
      </c>
      <c r="AY230" s="15" t="str">
        <f t="shared" si="62"/>
        <v/>
      </c>
      <c r="AZ230" s="166" t="str">
        <f t="shared" si="67"/>
        <v/>
      </c>
      <c r="BA230" s="166" t="str">
        <f t="shared" si="68"/>
        <v/>
      </c>
      <c r="BB230" s="15" t="str">
        <f>IF(MOD(COUNTIF($AQ$1:AQ230,AQ230),3)=1,"",IF(N230="","",AX230+1))</f>
        <v/>
      </c>
      <c r="BC230" s="15" t="str">
        <f t="shared" si="63"/>
        <v/>
      </c>
      <c r="BD230" s="166" t="str">
        <f t="shared" si="69"/>
        <v/>
      </c>
      <c r="BE230" s="166" t="str">
        <f t="shared" si="70"/>
        <v/>
      </c>
      <c r="BF230" s="15"/>
      <c r="BG230" s="15"/>
      <c r="BH230" s="170" t="str">
        <f t="shared" si="64"/>
        <v>士兵的普通攻击会对目标周围一定范围的最多3名敌人造成{0}%攻击力的策略伤害，内置cd{1}秒，概率为{2}%。</v>
      </c>
    </row>
    <row r="231" spans="1:60">
      <c r="A231" s="261"/>
      <c r="B231" s="259"/>
      <c r="C231" s="256"/>
      <c r="D231" s="256"/>
      <c r="E231" s="179"/>
      <c r="F231" s="179"/>
      <c r="G231" s="179"/>
      <c r="H231" s="179"/>
      <c r="I231" s="179"/>
      <c r="J231" s="256"/>
      <c r="K231" s="256"/>
      <c r="L231" s="182"/>
      <c r="M231" s="179"/>
      <c r="N231" s="179"/>
      <c r="O231" s="182"/>
      <c r="P231" s="179"/>
      <c r="Q231" s="179"/>
      <c r="R231" s="179"/>
      <c r="S231" s="179"/>
      <c r="T231" s="179"/>
      <c r="U231" s="179"/>
      <c r="V231" s="179"/>
      <c r="W231" s="179"/>
      <c r="X231" s="179"/>
      <c r="Y231" s="179"/>
      <c r="Z231" s="179"/>
      <c r="AA231" s="179"/>
      <c r="AB231" s="44"/>
      <c r="AC231" s="189"/>
      <c r="AD231" s="189"/>
      <c r="AE231" s="189"/>
      <c r="AF231" s="189"/>
      <c r="AG231" s="92"/>
      <c r="AH231" s="189"/>
      <c r="AI231" s="189"/>
      <c r="AJ231" s="189"/>
      <c r="AK231" s="189"/>
      <c r="AL231" s="146">
        <f>IFERROR(AC231*IF($E231="将领",INDEX(兵法相关参数!$C$4:$AL$7,AL$15,MATCH($AB231,兵法相关参数!$C$3:$AL$3,0)),INDEX(兵法相关参数!$C$12:$AL$15,AL$15,MATCH($AB231,兵法相关参数!$C$3:$AL$3,0))),0)+IFERROR(AH231*IF($E231="将领",INDEX(兵法相关参数!$C$4:$AL$7,AL$15,MATCH($AG231,兵法相关参数!$C$3:$AL$3,0)),INDEX(兵法相关参数!$C$12:$AL$15,AL$15,MATCH($AG231,兵法相关参数!$C$3:$AL$3,0))),0)</f>
        <v>0</v>
      </c>
      <c r="AM231" s="146">
        <f>IFERROR(AD231*IF($E231="将领",INDEX(兵法相关参数!$C$4:$AL$7,AM$15,MATCH($AB231,兵法相关参数!$C$3:$AL$3,0)),INDEX(兵法相关参数!$C$12:$AL$15,AM$15,MATCH($AB231,兵法相关参数!$C$3:$AL$3,0))),0)+IFERROR(AI231*IF($E231="将领",INDEX(兵法相关参数!$C$4:$AL$7,AM$15,MATCH($AG231,兵法相关参数!$C$3:$AL$3,0)),INDEX(兵法相关参数!$C$12:$AL$15,AM$15,MATCH($AG231,兵法相关参数!$C$3:$AL$3,0))),0)</f>
        <v>0</v>
      </c>
      <c r="AN231" s="146">
        <f>IFERROR(AE231*IF($E231="将领",INDEX(兵法相关参数!$C$4:$AL$7,AN$15,MATCH($AB231,兵法相关参数!$C$3:$AL$3,0)),INDEX(兵法相关参数!$C$12:$AL$15,AN$15,MATCH($AB231,兵法相关参数!$C$3:$AL$3,0))),0)+IFERROR(AJ231*IF($E231="将领",INDEX(兵法相关参数!$C$4:$AL$7,AN$15,MATCH($AG231,兵法相关参数!$C$3:$AL$3,0)),INDEX(兵法相关参数!$C$12:$AL$15,AN$15,MATCH($AG231,兵法相关参数!$C$3:$AL$3,0))),0)</f>
        <v>0</v>
      </c>
      <c r="AO231" s="146">
        <f>IFERROR(AF231*IF($E231="将领",INDEX(兵法相关参数!$C$4:$AL$7,AL$15,MATCH($AB231,兵法相关参数!$C$3:$AL$3,0)),INDEX(兵法相关参数!$C$12:$AL$15,AO$15,MATCH($AB231,兵法相关参数!$C$3:$AL$3,0))),0)+IFERROR(AK231*IF($E231="将领",INDEX(兵法相关参数!$C$4:$AL$7,AL$15,MATCH($AG231,兵法相关参数!$C$3:$AL$3,0)),INDEX(兵法相关参数!$C$12:$AL$15,AO$15,MATCH($AG231,兵法相关参数!$C$3:$AL$3,0))),0)</f>
        <v>0</v>
      </c>
      <c r="AP231" s="42"/>
      <c r="AQ231" s="151">
        <f t="shared" si="59"/>
        <v>30302</v>
      </c>
      <c r="AR231" s="161">
        <f>AR230</f>
        <v>0</v>
      </c>
      <c r="AS231" s="163" t="str">
        <f t="shared" si="60"/>
        <v>橙</v>
      </c>
      <c r="AT231" s="153">
        <f t="shared" si="61"/>
        <v>1</v>
      </c>
      <c r="AU231" s="39" t="str">
        <f>IF(IF(L231="","",AQ231&amp;AT231)=AU230,"",IF(MOD(COUNTIF($AQ$1:AQ231,AQ231),3)=1,"",IF(L231="","",AQ231&amp;AT231)))</f>
        <v/>
      </c>
      <c r="AV231" s="166" t="str">
        <f t="shared" si="65"/>
        <v/>
      </c>
      <c r="AW231" s="166" t="str">
        <f t="shared" si="66"/>
        <v/>
      </c>
      <c r="AX231" s="15" t="str">
        <f>IF(MOD(COUNTIF($AQ$1:AQ231,AQ231),3)=1,"",IF(M231="","",AT231+1))</f>
        <v/>
      </c>
      <c r="AY231" s="15" t="str">
        <f t="shared" si="62"/>
        <v/>
      </c>
      <c r="AZ231" s="166" t="str">
        <f t="shared" si="67"/>
        <v/>
      </c>
      <c r="BA231" s="166" t="str">
        <f t="shared" si="68"/>
        <v/>
      </c>
      <c r="BB231" s="15" t="str">
        <f>IF(MOD(COUNTIF($AQ$1:AQ231,AQ231),3)=1,"",IF(N231="","",AX231+1))</f>
        <v/>
      </c>
      <c r="BC231" s="15" t="str">
        <f t="shared" si="63"/>
        <v/>
      </c>
      <c r="BD231" s="166" t="str">
        <f t="shared" si="69"/>
        <v/>
      </c>
      <c r="BE231" s="166" t="str">
        <f t="shared" si="70"/>
        <v/>
      </c>
      <c r="BF231" s="15"/>
      <c r="BG231" s="15"/>
      <c r="BH231" s="170" t="str">
        <f t="shared" si="64"/>
        <v>士兵的普通攻击会对目标周围一定范围的最多3名敌人造成{0}%攻击力的策略伤害，内置cd{1}秒，概率为{2}%。</v>
      </c>
    </row>
    <row r="232" spans="1:60">
      <c r="A232" s="261"/>
      <c r="B232" s="260"/>
      <c r="C232" s="257"/>
      <c r="D232" s="257"/>
      <c r="E232" s="179"/>
      <c r="F232" s="179"/>
      <c r="G232" s="179"/>
      <c r="H232" s="179"/>
      <c r="I232" s="179"/>
      <c r="J232" s="257"/>
      <c r="K232" s="257"/>
      <c r="L232" s="182"/>
      <c r="M232" s="179"/>
      <c r="N232" s="179"/>
      <c r="O232" s="182"/>
      <c r="P232" s="179"/>
      <c r="Q232" s="179"/>
      <c r="R232" s="179"/>
      <c r="S232" s="179"/>
      <c r="T232" s="179"/>
      <c r="U232" s="179"/>
      <c r="V232" s="179"/>
      <c r="W232" s="179"/>
      <c r="X232" s="179"/>
      <c r="Y232" s="179"/>
      <c r="Z232" s="179"/>
      <c r="AA232" s="179"/>
      <c r="AB232" s="44"/>
      <c r="AC232" s="189"/>
      <c r="AD232" s="189"/>
      <c r="AE232" s="189"/>
      <c r="AF232" s="189"/>
      <c r="AG232" s="92"/>
      <c r="AH232" s="189"/>
      <c r="AI232" s="189"/>
      <c r="AJ232" s="189"/>
      <c r="AK232" s="189"/>
      <c r="AL232" s="146">
        <f>IFERROR(AC232*IF($E232="将领",INDEX(兵法相关参数!$C$4:$AL$7,AL$15,MATCH($AB232,兵法相关参数!$C$3:$AL$3,0)),INDEX(兵法相关参数!$C$12:$AL$15,AL$15,MATCH($AB232,兵法相关参数!$C$3:$AL$3,0))),0)+IFERROR(AH232*IF($E232="将领",INDEX(兵法相关参数!$C$4:$AL$7,AL$15,MATCH($AG232,兵法相关参数!$C$3:$AL$3,0)),INDEX(兵法相关参数!$C$12:$AL$15,AL$15,MATCH($AG232,兵法相关参数!$C$3:$AL$3,0))),0)</f>
        <v>0</v>
      </c>
      <c r="AM232" s="146">
        <f>IFERROR(AD232*IF($E232="将领",INDEX(兵法相关参数!$C$4:$AL$7,AM$15,MATCH($AB232,兵法相关参数!$C$3:$AL$3,0)),INDEX(兵法相关参数!$C$12:$AL$15,AM$15,MATCH($AB232,兵法相关参数!$C$3:$AL$3,0))),0)+IFERROR(AI232*IF($E232="将领",INDEX(兵法相关参数!$C$4:$AL$7,AM$15,MATCH($AG232,兵法相关参数!$C$3:$AL$3,0)),INDEX(兵法相关参数!$C$12:$AL$15,AM$15,MATCH($AG232,兵法相关参数!$C$3:$AL$3,0))),0)</f>
        <v>0</v>
      </c>
      <c r="AN232" s="146">
        <f>IFERROR(AE232*IF($E232="将领",INDEX(兵法相关参数!$C$4:$AL$7,AN$15,MATCH($AB232,兵法相关参数!$C$3:$AL$3,0)),INDEX(兵法相关参数!$C$12:$AL$15,AN$15,MATCH($AB232,兵法相关参数!$C$3:$AL$3,0))),0)+IFERROR(AJ232*IF($E232="将领",INDEX(兵法相关参数!$C$4:$AL$7,AN$15,MATCH($AG232,兵法相关参数!$C$3:$AL$3,0)),INDEX(兵法相关参数!$C$12:$AL$15,AN$15,MATCH($AG232,兵法相关参数!$C$3:$AL$3,0))),0)</f>
        <v>0</v>
      </c>
      <c r="AO232" s="146">
        <f>IFERROR(AF232*IF($E232="将领",INDEX(兵法相关参数!$C$4:$AL$7,AL$15,MATCH($AB232,兵法相关参数!$C$3:$AL$3,0)),INDEX(兵法相关参数!$C$12:$AL$15,AO$15,MATCH($AB232,兵法相关参数!$C$3:$AL$3,0))),0)+IFERROR(AK232*IF($E232="将领",INDEX(兵法相关参数!$C$4:$AL$7,AL$15,MATCH($AG232,兵法相关参数!$C$3:$AL$3,0)),INDEX(兵法相关参数!$C$12:$AL$15,AO$15,MATCH($AG232,兵法相关参数!$C$3:$AL$3,0))),0)</f>
        <v>0</v>
      </c>
      <c r="AP232" s="27"/>
      <c r="AQ232" s="152">
        <f t="shared" si="59"/>
        <v>30302</v>
      </c>
      <c r="AR232" s="162">
        <f>AR231</f>
        <v>0</v>
      </c>
      <c r="AS232" s="15" t="str">
        <f t="shared" si="60"/>
        <v>橙</v>
      </c>
      <c r="AT232" s="153">
        <f t="shared" si="61"/>
        <v>1</v>
      </c>
      <c r="AU232" s="39" t="str">
        <f>IF(IF(L232="","",AQ232&amp;AT232)=AU231,"",IF(MOD(COUNTIF($AQ$1:AQ232,AQ232),3)=1,"",IF(L232="","",AQ232&amp;AT232)))</f>
        <v/>
      </c>
      <c r="AV232" s="166" t="str">
        <f t="shared" si="65"/>
        <v/>
      </c>
      <c r="AW232" s="166" t="str">
        <f t="shared" si="66"/>
        <v/>
      </c>
      <c r="AX232" s="15" t="str">
        <f>IF(MOD(COUNTIF($AQ$1:AQ232,AQ232),3)=1,"",IF(M232="","",AT232+1))</f>
        <v/>
      </c>
      <c r="AY232" s="15" t="str">
        <f t="shared" si="62"/>
        <v/>
      </c>
      <c r="AZ232" s="166" t="str">
        <f t="shared" si="67"/>
        <v/>
      </c>
      <c r="BA232" s="166" t="str">
        <f t="shared" si="68"/>
        <v/>
      </c>
      <c r="BB232" s="15" t="str">
        <f>IF(MOD(COUNTIF($AQ$1:AQ232,AQ232),3)=1,"",IF(N232="","",AX232+1))</f>
        <v/>
      </c>
      <c r="BC232" s="15" t="str">
        <f t="shared" si="63"/>
        <v/>
      </c>
      <c r="BD232" s="166" t="str">
        <f t="shared" si="69"/>
        <v/>
      </c>
      <c r="BE232" s="166" t="str">
        <f t="shared" si="70"/>
        <v/>
      </c>
      <c r="BF232" s="15"/>
      <c r="BG232" s="15"/>
      <c r="BH232" s="170" t="str">
        <f t="shared" si="64"/>
        <v>士兵的普通攻击会对目标周围一定范围的最多3名敌人造成{0}%攻击力的策略伤害，内置cd{1}秒，概率为{2}%。</v>
      </c>
    </row>
    <row r="233" spans="1:60">
      <c r="A233" s="261" t="s">
        <v>751</v>
      </c>
      <c r="B233" s="258" t="s">
        <v>859</v>
      </c>
      <c r="C233" s="255" t="s">
        <v>12</v>
      </c>
      <c r="D233" s="255" t="s">
        <v>516</v>
      </c>
      <c r="E233" s="11"/>
      <c r="F233" s="11"/>
      <c r="G233" s="11"/>
      <c r="H233" s="11"/>
      <c r="I233" s="11"/>
      <c r="J233" s="11" t="s">
        <v>402</v>
      </c>
      <c r="K233" s="11" t="s">
        <v>469</v>
      </c>
      <c r="L233" s="190" t="s">
        <v>771</v>
      </c>
      <c r="M233" s="11" t="s">
        <v>771</v>
      </c>
      <c r="N233" s="11" t="s">
        <v>749</v>
      </c>
      <c r="O233" s="183" t="s">
        <v>52</v>
      </c>
      <c r="P233" s="3" t="s">
        <v>57</v>
      </c>
      <c r="Q233" s="11" t="s">
        <v>60</v>
      </c>
      <c r="R233" s="11" t="s">
        <v>61</v>
      </c>
      <c r="S233" s="184" t="s">
        <v>582</v>
      </c>
      <c r="T233" s="184"/>
      <c r="U233" s="184"/>
      <c r="V233" s="184"/>
      <c r="W233" s="3" t="s">
        <v>223</v>
      </c>
      <c r="X233" s="3" t="s">
        <v>224</v>
      </c>
      <c r="Y233" s="3" t="s">
        <v>225</v>
      </c>
      <c r="Z233" s="3" t="s">
        <v>226</v>
      </c>
      <c r="AA233" s="1"/>
      <c r="AB233" s="15"/>
      <c r="AC233" s="187" t="s">
        <v>227</v>
      </c>
      <c r="AD233" s="187" t="s">
        <v>228</v>
      </c>
      <c r="AE233" s="187" t="s">
        <v>229</v>
      </c>
      <c r="AF233" s="187" t="s">
        <v>230</v>
      </c>
      <c r="AG233" s="96"/>
      <c r="AH233" s="187" t="s">
        <v>227</v>
      </c>
      <c r="AI233" s="187" t="s">
        <v>228</v>
      </c>
      <c r="AJ233" s="187" t="s">
        <v>229</v>
      </c>
      <c r="AK233" s="187" t="s">
        <v>230</v>
      </c>
      <c r="AL233" s="146">
        <f>IFERROR(AC233*IF($E233="将领",INDEX(兵法相关参数!$C$4:$AL$7,AL$15,MATCH($AB233,兵法相关参数!$C$3:$AL$3,0)),INDEX(兵法相关参数!$C$12:$AL$15,AL$15,MATCH($AB233,兵法相关参数!$C$3:$AL$3,0))),0)+IFERROR(AH233*IF($E233="将领",INDEX(兵法相关参数!$C$4:$AL$7,AL$15,MATCH($AG233,兵法相关参数!$C$3:$AL$3,0)),INDEX(兵法相关参数!$C$12:$AL$15,AL$15,MATCH($AG233,兵法相关参数!$C$3:$AL$3,0))),0)</f>
        <v>0</v>
      </c>
      <c r="AM233" s="146">
        <f>IFERROR(AD233*IF($E233="将领",INDEX(兵法相关参数!$C$4:$AL$7,AM$15,MATCH($AB233,兵法相关参数!$C$3:$AL$3,0)),INDEX(兵法相关参数!$C$12:$AL$15,AM$15,MATCH($AB233,兵法相关参数!$C$3:$AL$3,0))),0)+IFERROR(AI233*IF($E233="将领",INDEX(兵法相关参数!$C$4:$AL$7,AM$15,MATCH($AG233,兵法相关参数!$C$3:$AL$3,0)),INDEX(兵法相关参数!$C$12:$AL$15,AM$15,MATCH($AG233,兵法相关参数!$C$3:$AL$3,0))),0)</f>
        <v>0</v>
      </c>
      <c r="AN233" s="146">
        <f>IFERROR(AE233*IF($E233="将领",INDEX(兵法相关参数!$C$4:$AL$7,AN$15,MATCH($AB233,兵法相关参数!$C$3:$AL$3,0)),INDEX(兵法相关参数!$C$12:$AL$15,AN$15,MATCH($AB233,兵法相关参数!$C$3:$AL$3,0))),0)+IFERROR(AJ233*IF($E233="将领",INDEX(兵法相关参数!$C$4:$AL$7,AN$15,MATCH($AG233,兵法相关参数!$C$3:$AL$3,0)),INDEX(兵法相关参数!$C$12:$AL$15,AN$15,MATCH($AG233,兵法相关参数!$C$3:$AL$3,0))),0)</f>
        <v>0</v>
      </c>
      <c r="AO233" s="146">
        <f>IFERROR(AF233*IF($E233="将领",INDEX(兵法相关参数!$C$4:$AL$7,AL$15,MATCH($AB233,兵法相关参数!$C$3:$AL$3,0)),INDEX(兵法相关参数!$C$12:$AL$15,AO$15,MATCH($AB233,兵法相关参数!$C$3:$AL$3,0))),0)+IFERROR(AK233*IF($E233="将领",INDEX(兵法相关参数!$C$4:$AL$7,AL$15,MATCH($AG233,兵法相关参数!$C$3:$AL$3,0)),INDEX(兵法相关参数!$C$12:$AL$15,AO$15,MATCH($AG233,兵法相关参数!$C$3:$AL$3,0))),0)</f>
        <v>0</v>
      </c>
      <c r="AP233" s="27"/>
      <c r="AQ233" s="154">
        <v>30305</v>
      </c>
      <c r="AR233" s="160">
        <f>IF(D233="直接伤害",1,0)</f>
        <v>0</v>
      </c>
      <c r="AS233" s="163" t="str">
        <f t="shared" si="60"/>
        <v>橙</v>
      </c>
      <c r="AT233" s="153">
        <f t="shared" si="61"/>
        <v>1</v>
      </c>
      <c r="AU233" s="39" t="str">
        <f>IF(IF(L233="","",AQ233&amp;AT233)=AU232,"",IF(MOD(COUNTIF($AQ$1:AQ233,AQ233),3)=1,"",IF(L233="","",AQ233&amp;AT233)))</f>
        <v/>
      </c>
      <c r="AV233" s="166" t="str">
        <f t="shared" si="65"/>
        <v/>
      </c>
      <c r="AW233" s="166" t="str">
        <f t="shared" si="66"/>
        <v/>
      </c>
      <c r="AX233" s="15" t="str">
        <f>IF(MOD(COUNTIF($AQ$1:AQ233,AQ233),3)=1,"",IF(M233="","",AT233+1))</f>
        <v/>
      </c>
      <c r="AY233" s="15" t="str">
        <f t="shared" si="62"/>
        <v/>
      </c>
      <c r="AZ233" s="166" t="str">
        <f t="shared" si="67"/>
        <v/>
      </c>
      <c r="BA233" s="166" t="str">
        <f t="shared" si="68"/>
        <v/>
      </c>
      <c r="BB233" s="15" t="str">
        <f>IF(MOD(COUNTIF($AQ$1:AQ233,AQ233),3)=1,"",IF(N233="","",AX233+1))</f>
        <v/>
      </c>
      <c r="BC233" s="15" t="str">
        <f t="shared" si="63"/>
        <v/>
      </c>
      <c r="BD233" s="166" t="str">
        <f t="shared" si="69"/>
        <v/>
      </c>
      <c r="BE233" s="166" t="str">
        <f t="shared" si="70"/>
        <v/>
      </c>
      <c r="BF233" s="15"/>
      <c r="BG233" s="15"/>
      <c r="BH233" s="170" t="str">
        <f t="shared" si="64"/>
        <v>武将在{0}秒内受到{1}%自身最大生命值的伤害后，获得一个相当于自身{2}%攻击力的护盾，护盾持续时间{3}秒。可触发三次</v>
      </c>
    </row>
    <row r="234" spans="1:60">
      <c r="A234" s="261"/>
      <c r="B234" s="259"/>
      <c r="C234" s="256"/>
      <c r="D234" s="256"/>
      <c r="E234" s="179" t="s">
        <v>22</v>
      </c>
      <c r="F234" s="141">
        <v>1</v>
      </c>
      <c r="G234" s="141">
        <v>1</v>
      </c>
      <c r="H234" s="141">
        <v>1</v>
      </c>
      <c r="I234" s="141">
        <v>1</v>
      </c>
      <c r="J234" s="255">
        <f>SUMPRODUCT(LARGE(AL234:AO234*F234:I234+AL235:AO235*F235:I235+AL237:AO237*F237:I237+AL238:AO238*F238:I238+AL240:AO240*F240:I240+AL241:AO241*F241:I241,1))</f>
        <v>4.4415271981617233</v>
      </c>
      <c r="K234" s="255">
        <f>INDEX($J$17:$J$200,MATCH(C233,$C$17:$C$200,0),1)</f>
        <v>4.3116392160975536</v>
      </c>
      <c r="L234" s="179">
        <v>5</v>
      </c>
      <c r="M234" s="207">
        <v>0.2</v>
      </c>
      <c r="N234" s="207">
        <v>1.35</v>
      </c>
      <c r="O234" s="182">
        <f>125%*1.15</f>
        <v>1.4375</v>
      </c>
      <c r="P234" s="44" t="s">
        <v>860</v>
      </c>
      <c r="Q234" s="179">
        <v>0</v>
      </c>
      <c r="R234" s="179">
        <v>1</v>
      </c>
      <c r="S234" s="110">
        <f>INDEX(三维调整系数,8,5)</f>
        <v>1.1018939561889425</v>
      </c>
      <c r="T234" s="179"/>
      <c r="U234" s="110"/>
      <c r="V234" s="179"/>
      <c r="W234" s="23">
        <f>$N$234*$O$234*$S$234</f>
        <v>2.1383629587291666</v>
      </c>
      <c r="X234" s="23">
        <f>$N$234*$O$234*$S$234</f>
        <v>2.1383629587291666</v>
      </c>
      <c r="Y234" s="23">
        <f>$N$234*$O$234*$S$234</f>
        <v>2.1383629587291666</v>
      </c>
      <c r="Z234" s="23">
        <f>$N$234*$O$234*$S$234</f>
        <v>2.1383629587291666</v>
      </c>
      <c r="AA234" s="179"/>
      <c r="AB234" s="44" t="s">
        <v>102</v>
      </c>
      <c r="AC234" s="92">
        <f>辅助效用($P234,-1,AC$15,"生存转换",治疗系数,"指定将领",W234)</f>
        <v>1.2395883391462009E-3</v>
      </c>
      <c r="AD234" s="92">
        <f>辅助效用($P234,-1,AD$15,"生存转换",治疗系数,"指定将领",X234)</f>
        <v>1.4281217355029022E-3</v>
      </c>
      <c r="AE234" s="92">
        <f>辅助效用($P234,-1,AE$15,"生存转换",治疗系数,"指定将领",Y234)</f>
        <v>6.6599934615330493E-4</v>
      </c>
      <c r="AF234" s="92">
        <f>辅助效用($P234,-1,AF$15,"生存转换",治疗系数,"指定将领",Z234)</f>
        <v>7.2026431679616653E-4</v>
      </c>
      <c r="AG234" s="92" t="s">
        <v>51</v>
      </c>
      <c r="AH234" s="188">
        <f>IF($Q234=0,0,持续效用($P234,$Q234,AH$15,$E234))</f>
        <v>0</v>
      </c>
      <c r="AI234" s="188">
        <f>IF($Q234=0,0,持续效用($P234,$Q234,AI$15,$E234))</f>
        <v>0</v>
      </c>
      <c r="AJ234" s="188">
        <f>IF($Q234=0,0,持续效用($P234,$Q234,AJ$15,$E234))</f>
        <v>0</v>
      </c>
      <c r="AK234" s="188">
        <f>IF($Q234=0,0,持续效用($P234,$Q234,AK$15,$E234))</f>
        <v>0</v>
      </c>
      <c r="AL234" s="146">
        <f>IFERROR(AC234*IF($E234="将领",INDEX(兵法相关参数!$C$4:$AL$7,AL$15,MATCH($AB234,兵法相关参数!$C$3:$AL$3,0)),INDEX(兵法相关参数!$C$12:$AL$15,AL$15,MATCH($AB234,兵法相关参数!$C$3:$AL$3,0))),0)+IFERROR(AH234*IF($E234="将领",INDEX(兵法相关参数!$C$4:$AL$7,AL$15,MATCH($AG234,兵法相关参数!$C$3:$AL$3,0)),INDEX(兵法相关参数!$C$12:$AL$15,AL$15,MATCH($AG234,兵法相关参数!$C$3:$AL$3,0))),0)</f>
        <v>3.5550571610426398</v>
      </c>
      <c r="AM234" s="146">
        <f>IFERROR(AD234*IF($E234="将领",INDEX(兵法相关参数!$C$4:$AL$7,AM$15,MATCH($AB234,兵法相关参数!$C$3:$AL$3,0)),INDEX(兵法相关参数!$C$12:$AL$15,AM$15,MATCH($AB234,兵法相关参数!$C$3:$AL$3,0))),0)+IFERROR(AI234*IF($E234="将领",INDEX(兵法相关参数!$C$4:$AL$7,AM$15,MATCH($AG234,兵法相关参数!$C$3:$AL$3,0)),INDEX(兵法相关参数!$C$12:$AL$15,AM$15,MATCH($AG234,兵法相关参数!$C$3:$AL$3,0))),0)</f>
        <v>4.4415271981617233</v>
      </c>
      <c r="AN234" s="146">
        <f>IFERROR(AE234*IF($E234="将领",INDEX(兵法相关参数!$C$4:$AL$7,AN$15,MATCH($AB234,兵法相关参数!$C$3:$AL$3,0)),INDEX(兵法相关参数!$C$12:$AL$15,AN$15,MATCH($AB234,兵法相关参数!$C$3:$AL$3,0))),0)+IFERROR(AJ234*IF($E234="将领",INDEX(兵法相关参数!$C$4:$AL$7,AN$15,MATCH($AG234,兵法相关参数!$C$3:$AL$3,0)),INDEX(兵法相关参数!$C$12:$AL$15,AN$15,MATCH($AG234,兵法相关参数!$C$3:$AL$3,0))),0)</f>
        <v>1.9979980384599147</v>
      </c>
      <c r="AO234" s="146">
        <f>IFERROR(AF234*IF($E234="将领",INDEX(兵法相关参数!$C$4:$AL$7,AL$15,MATCH($AB234,兵法相关参数!$C$3:$AL$3,0)),INDEX(兵法相关参数!$C$12:$AL$15,AO$15,MATCH($AB234,兵法相关参数!$C$3:$AL$3,0))),0)+IFERROR(AK234*IF($E234="将领",INDEX(兵法相关参数!$C$4:$AL$7,AL$15,MATCH($AG234,兵法相关参数!$C$3:$AL$3,0)),INDEX(兵法相关参数!$C$12:$AL$15,AO$15,MATCH($AG234,兵法相关参数!$C$3:$AL$3,0))),0)</f>
        <v>2.0656703007010893</v>
      </c>
      <c r="AP234" s="42"/>
      <c r="AQ234" s="151">
        <f>AQ233</f>
        <v>30305</v>
      </c>
      <c r="AR234" s="161">
        <f>AR233</f>
        <v>0</v>
      </c>
      <c r="AS234" s="163" t="str">
        <f t="shared" si="60"/>
        <v>橙</v>
      </c>
      <c r="AT234" s="153">
        <f t="shared" si="61"/>
        <v>1</v>
      </c>
      <c r="AU234" s="39" t="str">
        <f>IF(IF(L234="","",AQ234&amp;AT234)=AU233,"",IF(MOD(COUNTIF($AQ$1:AQ234,AQ234),3)=1,"",IF(L234="","",AQ234&amp;AT234)))</f>
        <v>303051</v>
      </c>
      <c r="AV234" s="166">
        <f t="shared" si="65"/>
        <v>5</v>
      </c>
      <c r="AW234" s="166">
        <f t="shared" si="66"/>
        <v>0</v>
      </c>
      <c r="AX234" s="15">
        <f>IF(MOD(COUNTIF($AQ$1:AQ234,AQ234),3)=1,"",IF(M234="","",AT234+1))</f>
        <v>2</v>
      </c>
      <c r="AY234" s="15" t="str">
        <f t="shared" si="62"/>
        <v>303052</v>
      </c>
      <c r="AZ234" s="166">
        <f t="shared" si="67"/>
        <v>0.2</v>
      </c>
      <c r="BA234" s="166">
        <f t="shared" si="68"/>
        <v>0</v>
      </c>
      <c r="BB234" s="15">
        <f>IF(MOD(COUNTIF($AQ$1:AQ234,AQ234),3)=1,"",IF(N234="","",AX234+1))</f>
        <v>3</v>
      </c>
      <c r="BC234" s="15" t="str">
        <f t="shared" si="63"/>
        <v>303053</v>
      </c>
      <c r="BD234" s="166">
        <f t="shared" si="69"/>
        <v>0.32100000000000001</v>
      </c>
      <c r="BE234" s="166">
        <f t="shared" si="70"/>
        <v>0.03</v>
      </c>
      <c r="BF234" s="15"/>
      <c r="BG234" s="15"/>
      <c r="BH234" s="170" t="str">
        <f t="shared" si="64"/>
        <v>武将在{0}秒内受到{1}%自身最大生命值的伤害后，获得一个相当于自身{2}%攻击力的护盾，护盾持续时间{3}秒。可触发三次</v>
      </c>
    </row>
    <row r="235" spans="1:60">
      <c r="A235" s="261"/>
      <c r="B235" s="259"/>
      <c r="C235" s="256"/>
      <c r="D235" s="257"/>
      <c r="E235" s="179"/>
      <c r="F235" s="141"/>
      <c r="G235" s="141"/>
      <c r="H235" s="141"/>
      <c r="I235" s="141"/>
      <c r="J235" s="256"/>
      <c r="K235" s="256"/>
      <c r="L235" s="182"/>
      <c r="M235" s="179"/>
      <c r="N235" s="179"/>
      <c r="O235" s="182"/>
      <c r="P235" s="179"/>
      <c r="Q235" s="179"/>
      <c r="R235" s="179"/>
      <c r="S235" s="179"/>
      <c r="T235" s="179"/>
      <c r="U235" s="179"/>
      <c r="V235" s="179"/>
      <c r="W235" s="179"/>
      <c r="X235" s="179"/>
      <c r="Y235" s="179"/>
      <c r="Z235" s="179"/>
      <c r="AA235" s="179"/>
      <c r="AB235" s="44"/>
      <c r="AC235" s="189"/>
      <c r="AD235" s="189"/>
      <c r="AE235" s="189"/>
      <c r="AF235" s="189"/>
      <c r="AG235" s="92"/>
      <c r="AH235" s="189"/>
      <c r="AI235" s="189"/>
      <c r="AJ235" s="189"/>
      <c r="AK235" s="189"/>
      <c r="AL235" s="146">
        <f>IFERROR(AC235*IF($E235="将领",INDEX(兵法相关参数!$C$4:$AL$7,AL$15,MATCH($AB235,兵法相关参数!$C$3:$AL$3,0)),INDEX(兵法相关参数!$C$12:$AL$15,AL$15,MATCH($AB235,兵法相关参数!$C$3:$AL$3,0))),0)+IFERROR(AH235*IF($E235="将领",INDEX(兵法相关参数!$C$4:$AL$7,AL$15,MATCH($AG235,兵法相关参数!$C$3:$AL$3,0)),INDEX(兵法相关参数!$C$12:$AL$15,AL$15,MATCH($AG235,兵法相关参数!$C$3:$AL$3,0))),0)</f>
        <v>0</v>
      </c>
      <c r="AM235" s="146">
        <f>IFERROR(AD235*IF($E235="将领",INDEX(兵法相关参数!$C$4:$AL$7,AM$15,MATCH($AB235,兵法相关参数!$C$3:$AL$3,0)),INDEX(兵法相关参数!$C$12:$AL$15,AM$15,MATCH($AB235,兵法相关参数!$C$3:$AL$3,0))),0)+IFERROR(AI235*IF($E235="将领",INDEX(兵法相关参数!$C$4:$AL$7,AM$15,MATCH($AG235,兵法相关参数!$C$3:$AL$3,0)),INDEX(兵法相关参数!$C$12:$AL$15,AM$15,MATCH($AG235,兵法相关参数!$C$3:$AL$3,0))),0)</f>
        <v>0</v>
      </c>
      <c r="AN235" s="146">
        <f>IFERROR(AE235*IF($E235="将领",INDEX(兵法相关参数!$C$4:$AL$7,AN$15,MATCH($AB235,兵法相关参数!$C$3:$AL$3,0)),INDEX(兵法相关参数!$C$12:$AL$15,AN$15,MATCH($AB235,兵法相关参数!$C$3:$AL$3,0))),0)+IFERROR(AJ235*IF($E235="将领",INDEX(兵法相关参数!$C$4:$AL$7,AN$15,MATCH($AG235,兵法相关参数!$C$3:$AL$3,0)),INDEX(兵法相关参数!$C$12:$AL$15,AN$15,MATCH($AG235,兵法相关参数!$C$3:$AL$3,0))),0)</f>
        <v>0</v>
      </c>
      <c r="AO235" s="146">
        <f>IFERROR(AF235*IF($E235="将领",INDEX(兵法相关参数!$C$4:$AL$7,AL$15,MATCH($AB235,兵法相关参数!$C$3:$AL$3,0)),INDEX(兵法相关参数!$C$12:$AL$15,AO$15,MATCH($AB235,兵法相关参数!$C$3:$AL$3,0))),0)+IFERROR(AK235*IF($E235="将领",INDEX(兵法相关参数!$C$4:$AL$7,AL$15,MATCH($AG235,兵法相关参数!$C$3:$AL$3,0)),INDEX(兵法相关参数!$C$12:$AL$15,AO$15,MATCH($AG235,兵法相关参数!$C$3:$AL$3,0))),0)</f>
        <v>0</v>
      </c>
      <c r="AP235" s="27"/>
      <c r="AQ235" s="151">
        <f>AQ234</f>
        <v>30305</v>
      </c>
      <c r="AR235" s="162">
        <f>AR234</f>
        <v>0</v>
      </c>
      <c r="AS235" s="15" t="str">
        <f t="shared" si="60"/>
        <v>橙</v>
      </c>
      <c r="AT235" s="153">
        <f t="shared" si="61"/>
        <v>1</v>
      </c>
      <c r="AU235" s="39" t="str">
        <f>IF(IF(L235="","",AQ235&amp;AT235)=AU234,"",IF(MOD(COUNTIF($AQ$1:AQ235,AQ235),3)=1,"",IF(L235="","",AQ235&amp;AT235)))</f>
        <v/>
      </c>
      <c r="AV235" s="166" t="str">
        <f t="shared" si="65"/>
        <v/>
      </c>
      <c r="AW235" s="166" t="str">
        <f t="shared" si="66"/>
        <v/>
      </c>
      <c r="AX235" s="15" t="str">
        <f>IF(MOD(COUNTIF($AQ$1:AQ235,AQ235),3)=1,"",IF(M235="","",AT235+1))</f>
        <v/>
      </c>
      <c r="AY235" s="15" t="str">
        <f t="shared" si="62"/>
        <v/>
      </c>
      <c r="AZ235" s="166" t="str">
        <f t="shared" si="67"/>
        <v/>
      </c>
      <c r="BA235" s="166" t="str">
        <f t="shared" si="68"/>
        <v/>
      </c>
      <c r="BB235" s="15" t="str">
        <f>IF(MOD(COUNTIF($AQ$1:AQ235,AQ235),3)=1,"",IF(N235="","",AX235+1))</f>
        <v/>
      </c>
      <c r="BC235" s="15" t="str">
        <f t="shared" si="63"/>
        <v/>
      </c>
      <c r="BD235" s="166" t="str">
        <f t="shared" si="69"/>
        <v/>
      </c>
      <c r="BE235" s="166" t="str">
        <f t="shared" si="70"/>
        <v/>
      </c>
      <c r="BF235" s="15"/>
      <c r="BG235" s="15"/>
      <c r="BH235" s="170" t="str">
        <f t="shared" si="64"/>
        <v>武将在{0}秒内受到{1}%自身最大生命值的伤害后，获得一个相当于自身{2}%攻击力的护盾，护盾持续时间{3}秒。可触发三次</v>
      </c>
    </row>
    <row r="236" spans="1:60">
      <c r="A236" s="261"/>
      <c r="B236" s="259"/>
      <c r="C236" s="256"/>
      <c r="D236" s="255" t="s">
        <v>516</v>
      </c>
      <c r="E236" s="11"/>
      <c r="F236" s="11"/>
      <c r="G236" s="11"/>
      <c r="H236" s="11"/>
      <c r="I236" s="11"/>
      <c r="J236" s="256"/>
      <c r="K236" s="256"/>
      <c r="L236" s="11" t="s">
        <v>771</v>
      </c>
      <c r="M236" s="179"/>
      <c r="N236" s="179"/>
      <c r="O236" s="182"/>
      <c r="P236" s="179"/>
      <c r="Q236" s="179"/>
      <c r="R236" s="179"/>
      <c r="S236" s="179"/>
      <c r="T236" s="179"/>
      <c r="U236" s="179"/>
      <c r="V236" s="179"/>
      <c r="W236" s="179"/>
      <c r="X236" s="179"/>
      <c r="Y236" s="179"/>
      <c r="Z236" s="179"/>
      <c r="AA236" s="179"/>
      <c r="AB236" s="44"/>
      <c r="AC236" s="189"/>
      <c r="AD236" s="189"/>
      <c r="AE236" s="189"/>
      <c r="AF236" s="189"/>
      <c r="AG236" s="92"/>
      <c r="AH236" s="189"/>
      <c r="AI236" s="189"/>
      <c r="AJ236" s="189"/>
      <c r="AK236" s="189"/>
      <c r="AL236" s="146">
        <f>IFERROR(AC236*IF($E236="将领",INDEX(兵法相关参数!$C$4:$AL$7,AL$15,MATCH($AB236,兵法相关参数!$C$3:$AL$3,0)),INDEX(兵法相关参数!$C$12:$AL$15,AL$15,MATCH($AB236,兵法相关参数!$C$3:$AL$3,0))),0)+IFERROR(AH236*IF($E236="将领",INDEX(兵法相关参数!$C$4:$AL$7,AL$15,MATCH($AG236,兵法相关参数!$C$3:$AL$3,0)),INDEX(兵法相关参数!$C$12:$AL$15,AL$15,MATCH($AG236,兵法相关参数!$C$3:$AL$3,0))),0)</f>
        <v>0</v>
      </c>
      <c r="AM236" s="146">
        <f>IFERROR(AD236*IF($E236="将领",INDEX(兵法相关参数!$C$4:$AL$7,AM$15,MATCH($AB236,兵法相关参数!$C$3:$AL$3,0)),INDEX(兵法相关参数!$C$12:$AL$15,AM$15,MATCH($AB236,兵法相关参数!$C$3:$AL$3,0))),0)+IFERROR(AI236*IF($E236="将领",INDEX(兵法相关参数!$C$4:$AL$7,AM$15,MATCH($AG236,兵法相关参数!$C$3:$AL$3,0)),INDEX(兵法相关参数!$C$12:$AL$15,AM$15,MATCH($AG236,兵法相关参数!$C$3:$AL$3,0))),0)</f>
        <v>0</v>
      </c>
      <c r="AN236" s="146">
        <f>IFERROR(AE236*IF($E236="将领",INDEX(兵法相关参数!$C$4:$AL$7,AN$15,MATCH($AB236,兵法相关参数!$C$3:$AL$3,0)),INDEX(兵法相关参数!$C$12:$AL$15,AN$15,MATCH($AB236,兵法相关参数!$C$3:$AL$3,0))),0)+IFERROR(AJ236*IF($E236="将领",INDEX(兵法相关参数!$C$4:$AL$7,AN$15,MATCH($AG236,兵法相关参数!$C$3:$AL$3,0)),INDEX(兵法相关参数!$C$12:$AL$15,AN$15,MATCH($AG236,兵法相关参数!$C$3:$AL$3,0))),0)</f>
        <v>0</v>
      </c>
      <c r="AO236" s="146">
        <f>IFERROR(AF236*IF($E236="将领",INDEX(兵法相关参数!$C$4:$AL$7,AL$15,MATCH($AB236,兵法相关参数!$C$3:$AL$3,0)),INDEX(兵法相关参数!$C$12:$AL$15,AO$15,MATCH($AB236,兵法相关参数!$C$3:$AL$3,0))),0)+IFERROR(AK236*IF($E236="将领",INDEX(兵法相关参数!$C$4:$AL$7,AL$15,MATCH($AG236,兵法相关参数!$C$3:$AL$3,0)),INDEX(兵法相关参数!$C$12:$AL$15,AO$15,MATCH($AG236,兵法相关参数!$C$3:$AL$3,0))),0)</f>
        <v>0</v>
      </c>
      <c r="AP236" s="42"/>
      <c r="AQ236" s="151">
        <f t="shared" ref="AQ236:AQ241" si="71">AQ235</f>
        <v>30305</v>
      </c>
      <c r="AR236" s="160">
        <f>IF(D236="直接伤害",1,0)</f>
        <v>0</v>
      </c>
      <c r="AS236" s="163" t="str">
        <f t="shared" si="60"/>
        <v>橙</v>
      </c>
      <c r="AT236" s="153">
        <f t="shared" si="61"/>
        <v>4</v>
      </c>
      <c r="AU236" s="39" t="str">
        <f>IF(IF(L236="","",AQ236&amp;AT236)=AU235,"",IF(MOD(COUNTIF($AQ$1:AQ236,AQ236),3)=1,"",IF(L236="","",AQ236&amp;AT236)))</f>
        <v/>
      </c>
      <c r="AV236" s="166" t="str">
        <f t="shared" si="65"/>
        <v/>
      </c>
      <c r="AW236" s="166" t="str">
        <f t="shared" si="66"/>
        <v/>
      </c>
      <c r="AX236" s="15" t="str">
        <f>IF(MOD(COUNTIF($AQ$1:AQ236,AQ236),3)=1,"",IF(M236="","",AT236+1))</f>
        <v/>
      </c>
      <c r="AY236" s="15" t="str">
        <f t="shared" si="62"/>
        <v/>
      </c>
      <c r="AZ236" s="166" t="str">
        <f t="shared" si="67"/>
        <v/>
      </c>
      <c r="BA236" s="166" t="str">
        <f t="shared" si="68"/>
        <v/>
      </c>
      <c r="BB236" s="15" t="str">
        <f>IF(MOD(COUNTIF($AQ$1:AQ236,AQ236),3)=1,"",IF(N236="","",AX236+1))</f>
        <v/>
      </c>
      <c r="BC236" s="15" t="str">
        <f t="shared" si="63"/>
        <v/>
      </c>
      <c r="BD236" s="166" t="str">
        <f t="shared" si="69"/>
        <v/>
      </c>
      <c r="BE236" s="166" t="str">
        <f t="shared" si="70"/>
        <v/>
      </c>
      <c r="BF236" s="15"/>
      <c r="BG236" s="15"/>
      <c r="BH236" s="170" t="str">
        <f t="shared" si="64"/>
        <v>武将在{0}秒内受到{1}%自身最大生命值的伤害后，获得一个相当于自身{2}%攻击力的护盾，护盾持续时间{3}秒。可触发三次</v>
      </c>
    </row>
    <row r="237" spans="1:60">
      <c r="A237" s="261"/>
      <c r="B237" s="259"/>
      <c r="C237" s="256"/>
      <c r="D237" s="256"/>
      <c r="E237" s="179" t="s">
        <v>22</v>
      </c>
      <c r="F237" s="141">
        <v>1</v>
      </c>
      <c r="G237" s="141">
        <v>1</v>
      </c>
      <c r="H237" s="141">
        <v>1</v>
      </c>
      <c r="I237" s="141">
        <v>1</v>
      </c>
      <c r="J237" s="256"/>
      <c r="K237" s="256"/>
      <c r="L237" s="179">
        <v>10</v>
      </c>
      <c r="M237" s="179"/>
      <c r="N237" s="179"/>
      <c r="O237" s="182"/>
      <c r="P237" s="179"/>
      <c r="Q237" s="179"/>
      <c r="R237" s="179"/>
      <c r="S237" s="179"/>
      <c r="T237" s="179"/>
      <c r="U237" s="179"/>
      <c r="V237" s="179"/>
      <c r="W237" s="179"/>
      <c r="X237" s="179"/>
      <c r="Y237" s="179"/>
      <c r="Z237" s="179"/>
      <c r="AA237" s="179"/>
      <c r="AB237" s="44"/>
      <c r="AC237" s="189"/>
      <c r="AD237" s="189"/>
      <c r="AE237" s="189"/>
      <c r="AF237" s="189"/>
      <c r="AG237" s="92"/>
      <c r="AH237" s="189"/>
      <c r="AI237" s="189"/>
      <c r="AJ237" s="189"/>
      <c r="AK237" s="189"/>
      <c r="AL237" s="146">
        <f>IFERROR(AC237*IF($E237="将领",INDEX(兵法相关参数!$C$4:$AL$7,AL$15,MATCH($AB237,兵法相关参数!$C$3:$AL$3,0)),INDEX(兵法相关参数!$C$12:$AL$15,AL$15,MATCH($AB237,兵法相关参数!$C$3:$AL$3,0))),0)+IFERROR(AH237*IF($E237="将领",INDEX(兵法相关参数!$C$4:$AL$7,AL$15,MATCH($AG237,兵法相关参数!$C$3:$AL$3,0)),INDEX(兵法相关参数!$C$12:$AL$15,AL$15,MATCH($AG237,兵法相关参数!$C$3:$AL$3,0))),0)</f>
        <v>0</v>
      </c>
      <c r="AM237" s="146">
        <f>IFERROR(AD237*IF($E237="将领",INDEX(兵法相关参数!$C$4:$AL$7,AM$15,MATCH($AB237,兵法相关参数!$C$3:$AL$3,0)),INDEX(兵法相关参数!$C$12:$AL$15,AM$15,MATCH($AB237,兵法相关参数!$C$3:$AL$3,0))),0)+IFERROR(AI237*IF($E237="将领",INDEX(兵法相关参数!$C$4:$AL$7,AM$15,MATCH($AG237,兵法相关参数!$C$3:$AL$3,0)),INDEX(兵法相关参数!$C$12:$AL$15,AM$15,MATCH($AG237,兵法相关参数!$C$3:$AL$3,0))),0)</f>
        <v>0</v>
      </c>
      <c r="AN237" s="146">
        <f>IFERROR(AE237*IF($E237="将领",INDEX(兵法相关参数!$C$4:$AL$7,AN$15,MATCH($AB237,兵法相关参数!$C$3:$AL$3,0)),INDEX(兵法相关参数!$C$12:$AL$15,AN$15,MATCH($AB237,兵法相关参数!$C$3:$AL$3,0))),0)+IFERROR(AJ237*IF($E237="将领",INDEX(兵法相关参数!$C$4:$AL$7,AN$15,MATCH($AG237,兵法相关参数!$C$3:$AL$3,0)),INDEX(兵法相关参数!$C$12:$AL$15,AN$15,MATCH($AG237,兵法相关参数!$C$3:$AL$3,0))),0)</f>
        <v>0</v>
      </c>
      <c r="AO237" s="146">
        <f>IFERROR(AF237*IF($E237="将领",INDEX(兵法相关参数!$C$4:$AL$7,AL$15,MATCH($AB237,兵法相关参数!$C$3:$AL$3,0)),INDEX(兵法相关参数!$C$12:$AL$15,AO$15,MATCH($AB237,兵法相关参数!$C$3:$AL$3,0))),0)+IFERROR(AK237*IF($E237="将领",INDEX(兵法相关参数!$C$4:$AL$7,AL$15,MATCH($AG237,兵法相关参数!$C$3:$AL$3,0)),INDEX(兵法相关参数!$C$12:$AL$15,AO$15,MATCH($AG237,兵法相关参数!$C$3:$AL$3,0))),0)</f>
        <v>0</v>
      </c>
      <c r="AP237" s="27"/>
      <c r="AQ237" s="151">
        <f t="shared" si="71"/>
        <v>30305</v>
      </c>
      <c r="AR237" s="161">
        <f>AR236</f>
        <v>0</v>
      </c>
      <c r="AS237" s="163" t="str">
        <f t="shared" si="60"/>
        <v>橙</v>
      </c>
      <c r="AT237" s="153">
        <f t="shared" si="61"/>
        <v>4</v>
      </c>
      <c r="AU237" s="39" t="str">
        <f>IF(IF(L237="","",AQ237&amp;AT237)=AU236,"",IF(MOD(COUNTIF($AQ$1:AQ237,AQ237),3)=1,"",IF(L237="","",AQ237&amp;AT237)))</f>
        <v>303054</v>
      </c>
      <c r="AV237" s="166">
        <f t="shared" si="65"/>
        <v>10</v>
      </c>
      <c r="AW237" s="166">
        <f t="shared" si="66"/>
        <v>0</v>
      </c>
      <c r="AX237" s="15" t="str">
        <f>IF(MOD(COUNTIF($AQ$1:AQ237,AQ237),3)=1,"",IF(M237="","",AT237+1))</f>
        <v/>
      </c>
      <c r="AY237" s="15" t="str">
        <f t="shared" si="62"/>
        <v/>
      </c>
      <c r="AZ237" s="166" t="str">
        <f t="shared" si="67"/>
        <v/>
      </c>
      <c r="BA237" s="166" t="str">
        <f t="shared" si="68"/>
        <v/>
      </c>
      <c r="BB237" s="15" t="str">
        <f>IF(MOD(COUNTIF($AQ$1:AQ237,AQ237),3)=1,"",IF(N237="","",AX237+1))</f>
        <v/>
      </c>
      <c r="BC237" s="15" t="str">
        <f t="shared" si="63"/>
        <v/>
      </c>
      <c r="BD237" s="166" t="str">
        <f t="shared" si="69"/>
        <v/>
      </c>
      <c r="BE237" s="166" t="str">
        <f t="shared" si="70"/>
        <v/>
      </c>
      <c r="BF237" s="15"/>
      <c r="BG237" s="15"/>
      <c r="BH237" s="170" t="str">
        <f t="shared" si="64"/>
        <v>武将在{0}秒内受到{1}%自身最大生命值的伤害后，获得一个相当于自身{2}%攻击力的护盾，护盾持续时间{3}秒。可触发三次</v>
      </c>
    </row>
    <row r="238" spans="1:60">
      <c r="A238" s="261"/>
      <c r="B238" s="259"/>
      <c r="C238" s="256"/>
      <c r="D238" s="257"/>
      <c r="E238" s="179"/>
      <c r="F238" s="141"/>
      <c r="G238" s="141"/>
      <c r="H238" s="141"/>
      <c r="I238" s="141"/>
      <c r="J238" s="256"/>
      <c r="K238" s="256"/>
      <c r="L238" s="182"/>
      <c r="M238" s="179"/>
      <c r="N238" s="179"/>
      <c r="O238" s="182"/>
      <c r="P238" s="179"/>
      <c r="Q238" s="179"/>
      <c r="R238" s="179"/>
      <c r="S238" s="179"/>
      <c r="T238" s="179"/>
      <c r="U238" s="179"/>
      <c r="V238" s="179"/>
      <c r="W238" s="179"/>
      <c r="X238" s="179"/>
      <c r="Y238" s="179"/>
      <c r="Z238" s="179"/>
      <c r="AA238" s="179"/>
      <c r="AB238" s="44"/>
      <c r="AC238" s="189"/>
      <c r="AD238" s="189"/>
      <c r="AE238" s="189"/>
      <c r="AF238" s="189"/>
      <c r="AG238" s="92"/>
      <c r="AH238" s="189"/>
      <c r="AI238" s="189"/>
      <c r="AJ238" s="189"/>
      <c r="AK238" s="189"/>
      <c r="AL238" s="146">
        <f>IFERROR(AC238*IF($E238="将领",INDEX(兵法相关参数!$C$4:$AL$7,AL$15,MATCH($AB238,兵法相关参数!$C$3:$AL$3,0)),INDEX(兵法相关参数!$C$12:$AL$15,AL$15,MATCH($AB238,兵法相关参数!$C$3:$AL$3,0))),0)+IFERROR(AH238*IF($E238="将领",INDEX(兵法相关参数!$C$4:$AL$7,AL$15,MATCH($AG238,兵法相关参数!$C$3:$AL$3,0)),INDEX(兵法相关参数!$C$12:$AL$15,AL$15,MATCH($AG238,兵法相关参数!$C$3:$AL$3,0))),0)</f>
        <v>0</v>
      </c>
      <c r="AM238" s="146">
        <f>IFERROR(AD238*IF($E238="将领",INDEX(兵法相关参数!$C$4:$AL$7,AM$15,MATCH($AB238,兵法相关参数!$C$3:$AL$3,0)),INDEX(兵法相关参数!$C$12:$AL$15,AM$15,MATCH($AB238,兵法相关参数!$C$3:$AL$3,0))),0)+IFERROR(AI238*IF($E238="将领",INDEX(兵法相关参数!$C$4:$AL$7,AM$15,MATCH($AG238,兵法相关参数!$C$3:$AL$3,0)),INDEX(兵法相关参数!$C$12:$AL$15,AM$15,MATCH($AG238,兵法相关参数!$C$3:$AL$3,0))),0)</f>
        <v>0</v>
      </c>
      <c r="AN238" s="146">
        <f>IFERROR(AE238*IF($E238="将领",INDEX(兵法相关参数!$C$4:$AL$7,AN$15,MATCH($AB238,兵法相关参数!$C$3:$AL$3,0)),INDEX(兵法相关参数!$C$12:$AL$15,AN$15,MATCH($AB238,兵法相关参数!$C$3:$AL$3,0))),0)+IFERROR(AJ238*IF($E238="将领",INDEX(兵法相关参数!$C$4:$AL$7,AN$15,MATCH($AG238,兵法相关参数!$C$3:$AL$3,0)),INDEX(兵法相关参数!$C$12:$AL$15,AN$15,MATCH($AG238,兵法相关参数!$C$3:$AL$3,0))),0)</f>
        <v>0</v>
      </c>
      <c r="AO238" s="146">
        <f>IFERROR(AF238*IF($E238="将领",INDEX(兵法相关参数!$C$4:$AL$7,AL$15,MATCH($AB238,兵法相关参数!$C$3:$AL$3,0)),INDEX(兵法相关参数!$C$12:$AL$15,AO$15,MATCH($AB238,兵法相关参数!$C$3:$AL$3,0))),0)+IFERROR(AK238*IF($E238="将领",INDEX(兵法相关参数!$C$4:$AL$7,AL$15,MATCH($AG238,兵法相关参数!$C$3:$AL$3,0)),INDEX(兵法相关参数!$C$12:$AL$15,AO$15,MATCH($AG238,兵法相关参数!$C$3:$AL$3,0))),0)</f>
        <v>0</v>
      </c>
      <c r="AP238" s="42"/>
      <c r="AQ238" s="151">
        <f t="shared" si="71"/>
        <v>30305</v>
      </c>
      <c r="AR238" s="162">
        <f>AR237</f>
        <v>0</v>
      </c>
      <c r="AS238" s="15" t="str">
        <f t="shared" si="60"/>
        <v>橙</v>
      </c>
      <c r="AT238" s="153">
        <f t="shared" si="61"/>
        <v>4</v>
      </c>
      <c r="AU238" s="39" t="str">
        <f>IF(IF(L238="","",AQ238&amp;AT238)=AU237,"",IF(MOD(COUNTIF($AQ$1:AQ238,AQ238),3)=1,"",IF(L238="","",AQ238&amp;AT238)))</f>
        <v/>
      </c>
      <c r="AV238" s="166" t="str">
        <f t="shared" si="65"/>
        <v/>
      </c>
      <c r="AW238" s="166" t="str">
        <f t="shared" si="66"/>
        <v/>
      </c>
      <c r="AX238" s="15" t="str">
        <f>IF(MOD(COUNTIF($AQ$1:AQ238,AQ238),3)=1,"",IF(M238="","",AT238+1))</f>
        <v/>
      </c>
      <c r="AY238" s="15" t="str">
        <f t="shared" si="62"/>
        <v/>
      </c>
      <c r="AZ238" s="166" t="str">
        <f t="shared" si="67"/>
        <v/>
      </c>
      <c r="BA238" s="166" t="str">
        <f t="shared" si="68"/>
        <v/>
      </c>
      <c r="BB238" s="15" t="str">
        <f>IF(MOD(COUNTIF($AQ$1:AQ238,AQ238),3)=1,"",IF(N238="","",AX238+1))</f>
        <v/>
      </c>
      <c r="BC238" s="15" t="str">
        <f t="shared" si="63"/>
        <v/>
      </c>
      <c r="BD238" s="166" t="str">
        <f t="shared" si="69"/>
        <v/>
      </c>
      <c r="BE238" s="166" t="str">
        <f t="shared" si="70"/>
        <v/>
      </c>
      <c r="BF238" s="15"/>
      <c r="BG238" s="15"/>
      <c r="BH238" s="170" t="str">
        <f t="shared" si="64"/>
        <v>武将在{0}秒内受到{1}%自身最大生命值的伤害后，获得一个相当于自身{2}%攻击力的护盾，护盾持续时间{3}秒。可触发三次</v>
      </c>
    </row>
    <row r="239" spans="1:60">
      <c r="A239" s="261"/>
      <c r="B239" s="259"/>
      <c r="C239" s="256"/>
      <c r="D239" s="255"/>
      <c r="E239" s="179"/>
      <c r="F239" s="179"/>
      <c r="G239" s="179"/>
      <c r="H239" s="179"/>
      <c r="I239" s="179"/>
      <c r="J239" s="256"/>
      <c r="K239" s="256"/>
      <c r="L239" s="184"/>
      <c r="M239" s="11"/>
      <c r="N239" s="11"/>
      <c r="O239" s="183"/>
      <c r="P239" s="3"/>
      <c r="Q239" s="11"/>
      <c r="R239" s="11"/>
      <c r="S239" s="11"/>
      <c r="T239" s="184"/>
      <c r="U239" s="184"/>
      <c r="V239" s="184"/>
      <c r="W239" s="3"/>
      <c r="X239" s="3"/>
      <c r="Y239" s="3"/>
      <c r="Z239" s="3"/>
      <c r="AA239" s="1"/>
      <c r="AB239" s="15"/>
      <c r="AC239" s="187"/>
      <c r="AD239" s="187"/>
      <c r="AE239" s="187"/>
      <c r="AF239" s="187"/>
      <c r="AG239" s="96"/>
      <c r="AH239" s="187"/>
      <c r="AI239" s="187"/>
      <c r="AJ239" s="187"/>
      <c r="AK239" s="187"/>
      <c r="AL239" s="146">
        <f>IFERROR(AC239*IF($E239="将领",INDEX(兵法相关参数!$C$4:$AL$7,AL$15,MATCH($AB239,兵法相关参数!$C$3:$AL$3,0)),INDEX(兵法相关参数!$C$12:$AL$15,AL$15,MATCH($AB239,兵法相关参数!$C$3:$AL$3,0))),0)+IFERROR(AH239*IF($E239="将领",INDEX(兵法相关参数!$C$4:$AL$7,AL$15,MATCH($AG239,兵法相关参数!$C$3:$AL$3,0)),INDEX(兵法相关参数!$C$12:$AL$15,AL$15,MATCH($AG239,兵法相关参数!$C$3:$AL$3,0))),0)</f>
        <v>0</v>
      </c>
      <c r="AM239" s="146">
        <f>IFERROR(AD239*IF($E239="将领",INDEX(兵法相关参数!$C$4:$AL$7,AM$15,MATCH($AB239,兵法相关参数!$C$3:$AL$3,0)),INDEX(兵法相关参数!$C$12:$AL$15,AM$15,MATCH($AB239,兵法相关参数!$C$3:$AL$3,0))),0)+IFERROR(AI239*IF($E239="将领",INDEX(兵法相关参数!$C$4:$AL$7,AM$15,MATCH($AG239,兵法相关参数!$C$3:$AL$3,0)),INDEX(兵法相关参数!$C$12:$AL$15,AM$15,MATCH($AG239,兵法相关参数!$C$3:$AL$3,0))),0)</f>
        <v>0</v>
      </c>
      <c r="AN239" s="146">
        <f>IFERROR(AE239*IF($E239="将领",INDEX(兵法相关参数!$C$4:$AL$7,AN$15,MATCH($AB239,兵法相关参数!$C$3:$AL$3,0)),INDEX(兵法相关参数!$C$12:$AL$15,AN$15,MATCH($AB239,兵法相关参数!$C$3:$AL$3,0))),0)+IFERROR(AJ239*IF($E239="将领",INDEX(兵法相关参数!$C$4:$AL$7,AN$15,MATCH($AG239,兵法相关参数!$C$3:$AL$3,0)),INDEX(兵法相关参数!$C$12:$AL$15,AN$15,MATCH($AG239,兵法相关参数!$C$3:$AL$3,0))),0)</f>
        <v>0</v>
      </c>
      <c r="AO239" s="146">
        <f>IFERROR(AF239*IF($E239="将领",INDEX(兵法相关参数!$C$4:$AL$7,AL$15,MATCH($AB239,兵法相关参数!$C$3:$AL$3,0)),INDEX(兵法相关参数!$C$12:$AL$15,AO$15,MATCH($AB239,兵法相关参数!$C$3:$AL$3,0))),0)+IFERROR(AK239*IF($E239="将领",INDEX(兵法相关参数!$C$4:$AL$7,AL$15,MATCH($AG239,兵法相关参数!$C$3:$AL$3,0)),INDEX(兵法相关参数!$C$12:$AL$15,AO$15,MATCH($AG239,兵法相关参数!$C$3:$AL$3,0))),0)</f>
        <v>0</v>
      </c>
      <c r="AP239" s="27"/>
      <c r="AQ239" s="151">
        <f t="shared" si="71"/>
        <v>30305</v>
      </c>
      <c r="AR239" s="160">
        <f>IF(D239="直接伤害",1,0)</f>
        <v>0</v>
      </c>
      <c r="AS239" s="163" t="str">
        <f t="shared" si="60"/>
        <v>橙</v>
      </c>
      <c r="AT239" s="153">
        <f t="shared" si="61"/>
        <v>4</v>
      </c>
      <c r="AU239" s="39" t="str">
        <f>IF(IF(L239="","",AQ239&amp;AT239)=AU238,"",IF(MOD(COUNTIF($AQ$1:AQ239,AQ239),3)=1,"",IF(L239="","",AQ239&amp;AT239)))</f>
        <v/>
      </c>
      <c r="AV239" s="166" t="str">
        <f t="shared" si="65"/>
        <v/>
      </c>
      <c r="AW239" s="166" t="str">
        <f t="shared" si="66"/>
        <v/>
      </c>
      <c r="AX239" s="15" t="str">
        <f>IF(MOD(COUNTIF($AQ$1:AQ239,AQ239),3)=1,"",IF(M239="","",AT239+1))</f>
        <v/>
      </c>
      <c r="AY239" s="15" t="str">
        <f t="shared" si="62"/>
        <v/>
      </c>
      <c r="AZ239" s="166" t="str">
        <f t="shared" si="67"/>
        <v/>
      </c>
      <c r="BA239" s="166" t="str">
        <f t="shared" si="68"/>
        <v/>
      </c>
      <c r="BB239" s="15" t="str">
        <f>IF(MOD(COUNTIF($AQ$1:AQ239,AQ239),3)=1,"",IF(N239="","",AX239+1))</f>
        <v/>
      </c>
      <c r="BC239" s="15" t="str">
        <f t="shared" si="63"/>
        <v/>
      </c>
      <c r="BD239" s="166" t="str">
        <f t="shared" si="69"/>
        <v/>
      </c>
      <c r="BE239" s="166" t="str">
        <f t="shared" si="70"/>
        <v/>
      </c>
      <c r="BF239" s="15"/>
      <c r="BG239" s="15"/>
      <c r="BH239" s="170" t="str">
        <f t="shared" si="64"/>
        <v>武将在{0}秒内受到{1}%自身最大生命值的伤害后，获得一个相当于自身{2}%攻击力的护盾，护盾持续时间{3}秒。可触发三次</v>
      </c>
    </row>
    <row r="240" spans="1:60">
      <c r="A240" s="261"/>
      <c r="B240" s="259"/>
      <c r="C240" s="256"/>
      <c r="D240" s="256"/>
      <c r="E240" s="179"/>
      <c r="F240" s="179"/>
      <c r="G240" s="179"/>
      <c r="H240" s="179"/>
      <c r="I240" s="179"/>
      <c r="J240" s="256"/>
      <c r="K240" s="256"/>
      <c r="L240" s="24"/>
      <c r="M240" s="10"/>
      <c r="N240" s="10"/>
      <c r="O240" s="182"/>
      <c r="P240" s="44"/>
      <c r="Q240" s="10"/>
      <c r="R240" s="10"/>
      <c r="S240" s="10"/>
      <c r="T240" s="44"/>
      <c r="U240" s="44"/>
      <c r="V240" s="24"/>
      <c r="W240" s="23"/>
      <c r="X240" s="23"/>
      <c r="Y240" s="23"/>
      <c r="Z240" s="23"/>
      <c r="AA240" s="22"/>
      <c r="AB240" s="44"/>
      <c r="AC240" s="92"/>
      <c r="AD240" s="92"/>
      <c r="AE240" s="92"/>
      <c r="AF240" s="92"/>
      <c r="AG240" s="92"/>
      <c r="AH240" s="188"/>
      <c r="AI240" s="188"/>
      <c r="AJ240" s="188"/>
      <c r="AK240" s="188"/>
      <c r="AL240" s="146">
        <f>IFERROR(AC240*IF($E240="将领",INDEX(兵法相关参数!$C$4:$AL$7,AL$15,MATCH($AB240,兵法相关参数!$C$3:$AL$3,0)),INDEX(兵法相关参数!$C$12:$AL$15,AL$15,MATCH($AB240,兵法相关参数!$C$3:$AL$3,0))),0)+IFERROR(AH240*IF($E240="将领",INDEX(兵法相关参数!$C$4:$AL$7,AL$15,MATCH($AG240,兵法相关参数!$C$3:$AL$3,0)),INDEX(兵法相关参数!$C$12:$AL$15,AL$15,MATCH($AG240,兵法相关参数!$C$3:$AL$3,0))),0)</f>
        <v>0</v>
      </c>
      <c r="AM240" s="146">
        <f>IFERROR(AD240*IF($E240="将领",INDEX(兵法相关参数!$C$4:$AL$7,AM$15,MATCH($AB240,兵法相关参数!$C$3:$AL$3,0)),INDEX(兵法相关参数!$C$12:$AL$15,AM$15,MATCH($AB240,兵法相关参数!$C$3:$AL$3,0))),0)+IFERROR(AI240*IF($E240="将领",INDEX(兵法相关参数!$C$4:$AL$7,AM$15,MATCH($AG240,兵法相关参数!$C$3:$AL$3,0)),INDEX(兵法相关参数!$C$12:$AL$15,AM$15,MATCH($AG240,兵法相关参数!$C$3:$AL$3,0))),0)</f>
        <v>0</v>
      </c>
      <c r="AN240" s="146">
        <f>IFERROR(AE240*IF($E240="将领",INDEX(兵法相关参数!$C$4:$AL$7,AN$15,MATCH($AB240,兵法相关参数!$C$3:$AL$3,0)),INDEX(兵法相关参数!$C$12:$AL$15,AN$15,MATCH($AB240,兵法相关参数!$C$3:$AL$3,0))),0)+IFERROR(AJ240*IF($E240="将领",INDEX(兵法相关参数!$C$4:$AL$7,AN$15,MATCH($AG240,兵法相关参数!$C$3:$AL$3,0)),INDEX(兵法相关参数!$C$12:$AL$15,AN$15,MATCH($AG240,兵法相关参数!$C$3:$AL$3,0))),0)</f>
        <v>0</v>
      </c>
      <c r="AO240" s="146">
        <f>IFERROR(AF240*IF($E240="将领",INDEX(兵法相关参数!$C$4:$AL$7,AL$15,MATCH($AB240,兵法相关参数!$C$3:$AL$3,0)),INDEX(兵法相关参数!$C$12:$AL$15,AO$15,MATCH($AB240,兵法相关参数!$C$3:$AL$3,0))),0)+IFERROR(AK240*IF($E240="将领",INDEX(兵法相关参数!$C$4:$AL$7,AL$15,MATCH($AG240,兵法相关参数!$C$3:$AL$3,0)),INDEX(兵法相关参数!$C$12:$AL$15,AO$15,MATCH($AG240,兵法相关参数!$C$3:$AL$3,0))),0)</f>
        <v>0</v>
      </c>
      <c r="AP240" s="42"/>
      <c r="AQ240" s="151">
        <f t="shared" si="71"/>
        <v>30305</v>
      </c>
      <c r="AR240" s="161">
        <f>AR239</f>
        <v>0</v>
      </c>
      <c r="AS240" s="163" t="str">
        <f t="shared" si="60"/>
        <v>橙</v>
      </c>
      <c r="AT240" s="153">
        <f t="shared" si="61"/>
        <v>4</v>
      </c>
      <c r="AU240" s="39" t="str">
        <f>IF(IF(L240="","",AQ240&amp;AT240)=AU239,"",IF(MOD(COUNTIF($AQ$1:AQ240,AQ240),3)=1,"",IF(L240="","",AQ240&amp;AT240)))</f>
        <v/>
      </c>
      <c r="AV240" s="166" t="str">
        <f t="shared" si="65"/>
        <v/>
      </c>
      <c r="AW240" s="166" t="str">
        <f t="shared" si="66"/>
        <v/>
      </c>
      <c r="AX240" s="15" t="str">
        <f>IF(MOD(COUNTIF($AQ$1:AQ240,AQ240),3)=1,"",IF(M240="","",AT240+1))</f>
        <v/>
      </c>
      <c r="AY240" s="15" t="str">
        <f t="shared" si="62"/>
        <v/>
      </c>
      <c r="AZ240" s="166" t="str">
        <f t="shared" si="67"/>
        <v/>
      </c>
      <c r="BA240" s="166" t="str">
        <f t="shared" si="68"/>
        <v/>
      </c>
      <c r="BB240" s="15" t="str">
        <f>IF(MOD(COUNTIF($AQ$1:AQ240,AQ240),3)=1,"",IF(N240="","",AX240+1))</f>
        <v/>
      </c>
      <c r="BC240" s="15" t="str">
        <f t="shared" si="63"/>
        <v/>
      </c>
      <c r="BD240" s="166" t="str">
        <f t="shared" si="69"/>
        <v/>
      </c>
      <c r="BE240" s="166" t="str">
        <f t="shared" si="70"/>
        <v/>
      </c>
      <c r="BF240" s="15"/>
      <c r="BG240" s="15"/>
      <c r="BH240" s="170" t="str">
        <f t="shared" si="64"/>
        <v>武将在{0}秒内受到{1}%自身最大生命值的伤害后，获得一个相当于自身{2}%攻击力的护盾，护盾持续时间{3}秒。可触发三次</v>
      </c>
    </row>
    <row r="241" spans="1:60">
      <c r="A241" s="261"/>
      <c r="B241" s="260"/>
      <c r="C241" s="257"/>
      <c r="D241" s="257"/>
      <c r="E241" s="179"/>
      <c r="F241" s="179"/>
      <c r="G241" s="179"/>
      <c r="H241" s="179"/>
      <c r="I241" s="179"/>
      <c r="J241" s="257"/>
      <c r="K241" s="257"/>
      <c r="L241" s="182"/>
      <c r="M241" s="179"/>
      <c r="N241" s="179"/>
      <c r="O241" s="182"/>
      <c r="P241" s="179"/>
      <c r="Q241" s="179"/>
      <c r="R241" s="179"/>
      <c r="S241" s="179"/>
      <c r="T241" s="179"/>
      <c r="U241" s="179"/>
      <c r="V241" s="179"/>
      <c r="W241" s="179"/>
      <c r="X241" s="179"/>
      <c r="Y241" s="179"/>
      <c r="Z241" s="179"/>
      <c r="AA241" s="179"/>
      <c r="AB241" s="44"/>
      <c r="AC241" s="189"/>
      <c r="AD241" s="189"/>
      <c r="AE241" s="189"/>
      <c r="AF241" s="189"/>
      <c r="AG241" s="92"/>
      <c r="AH241" s="189"/>
      <c r="AI241" s="189"/>
      <c r="AJ241" s="189"/>
      <c r="AK241" s="189"/>
      <c r="AL241" s="146">
        <f>IFERROR(AC241*IF($E241="将领",INDEX(兵法相关参数!$C$4:$AL$7,AL$15,MATCH($AB241,兵法相关参数!$C$3:$AL$3,0)),INDEX(兵法相关参数!$C$12:$AL$15,AL$15,MATCH($AB241,兵法相关参数!$C$3:$AL$3,0))),0)+IFERROR(AH241*IF($E241="将领",INDEX(兵法相关参数!$C$4:$AL$7,AL$15,MATCH($AG241,兵法相关参数!$C$3:$AL$3,0)),INDEX(兵法相关参数!$C$12:$AL$15,AL$15,MATCH($AG241,兵法相关参数!$C$3:$AL$3,0))),0)</f>
        <v>0</v>
      </c>
      <c r="AM241" s="146">
        <f>IFERROR(AD241*IF($E241="将领",INDEX(兵法相关参数!$C$4:$AL$7,AM$15,MATCH($AB241,兵法相关参数!$C$3:$AL$3,0)),INDEX(兵法相关参数!$C$12:$AL$15,AM$15,MATCH($AB241,兵法相关参数!$C$3:$AL$3,0))),0)+IFERROR(AI241*IF($E241="将领",INDEX(兵法相关参数!$C$4:$AL$7,AM$15,MATCH($AG241,兵法相关参数!$C$3:$AL$3,0)),INDEX(兵法相关参数!$C$12:$AL$15,AM$15,MATCH($AG241,兵法相关参数!$C$3:$AL$3,0))),0)</f>
        <v>0</v>
      </c>
      <c r="AN241" s="146">
        <f>IFERROR(AE241*IF($E241="将领",INDEX(兵法相关参数!$C$4:$AL$7,AN$15,MATCH($AB241,兵法相关参数!$C$3:$AL$3,0)),INDEX(兵法相关参数!$C$12:$AL$15,AN$15,MATCH($AB241,兵法相关参数!$C$3:$AL$3,0))),0)+IFERROR(AJ241*IF($E241="将领",INDEX(兵法相关参数!$C$4:$AL$7,AN$15,MATCH($AG241,兵法相关参数!$C$3:$AL$3,0)),INDEX(兵法相关参数!$C$12:$AL$15,AN$15,MATCH($AG241,兵法相关参数!$C$3:$AL$3,0))),0)</f>
        <v>0</v>
      </c>
      <c r="AO241" s="146">
        <f>IFERROR(AF241*IF($E241="将领",INDEX(兵法相关参数!$C$4:$AL$7,AL$15,MATCH($AB241,兵法相关参数!$C$3:$AL$3,0)),INDEX(兵法相关参数!$C$12:$AL$15,AO$15,MATCH($AB241,兵法相关参数!$C$3:$AL$3,0))),0)+IFERROR(AK241*IF($E241="将领",INDEX(兵法相关参数!$C$4:$AL$7,AL$15,MATCH($AG241,兵法相关参数!$C$3:$AL$3,0)),INDEX(兵法相关参数!$C$12:$AL$15,AO$15,MATCH($AG241,兵法相关参数!$C$3:$AL$3,0))),0)</f>
        <v>0</v>
      </c>
      <c r="AP241" s="27"/>
      <c r="AQ241" s="152">
        <f t="shared" si="71"/>
        <v>30305</v>
      </c>
      <c r="AR241" s="162">
        <f>AR240</f>
        <v>0</v>
      </c>
      <c r="AS241" s="15" t="str">
        <f t="shared" si="60"/>
        <v>橙</v>
      </c>
      <c r="AT241" s="153">
        <f t="shared" si="61"/>
        <v>4</v>
      </c>
      <c r="AU241" s="39" t="str">
        <f>IF(IF(L241="","",AQ241&amp;AT241)=AU240,"",IF(MOD(COUNTIF($AQ$1:AQ241,AQ241),3)=1,"",IF(L241="","",AQ241&amp;AT241)))</f>
        <v/>
      </c>
      <c r="AV241" s="166" t="str">
        <f t="shared" si="65"/>
        <v/>
      </c>
      <c r="AW241" s="166" t="str">
        <f t="shared" si="66"/>
        <v/>
      </c>
      <c r="AX241" s="15" t="str">
        <f>IF(MOD(COUNTIF($AQ$1:AQ241,AQ241),3)=1,"",IF(M241="","",AT241+1))</f>
        <v/>
      </c>
      <c r="AY241" s="15" t="str">
        <f t="shared" si="62"/>
        <v/>
      </c>
      <c r="AZ241" s="166" t="str">
        <f t="shared" si="67"/>
        <v/>
      </c>
      <c r="BA241" s="166" t="str">
        <f t="shared" si="68"/>
        <v/>
      </c>
      <c r="BB241" s="15" t="str">
        <f>IF(MOD(COUNTIF($AQ$1:AQ241,AQ241),3)=1,"",IF(N241="","",AX241+1))</f>
        <v/>
      </c>
      <c r="BC241" s="15" t="str">
        <f t="shared" si="63"/>
        <v/>
      </c>
      <c r="BD241" s="166" t="str">
        <f t="shared" si="69"/>
        <v/>
      </c>
      <c r="BE241" s="166" t="str">
        <f t="shared" si="70"/>
        <v/>
      </c>
      <c r="BF241" s="15"/>
      <c r="BG241" s="15"/>
      <c r="BH241" s="170" t="str">
        <f t="shared" si="64"/>
        <v>武将在{0}秒内受到{1}%自身最大生命值的伤害后，获得一个相当于自身{2}%攻击力的护盾，护盾持续时间{3}秒。可触发三次</v>
      </c>
    </row>
    <row r="242" spans="1:60">
      <c r="A242" s="261" t="s">
        <v>1091</v>
      </c>
      <c r="B242" s="258" t="s">
        <v>1092</v>
      </c>
      <c r="C242" s="255" t="s">
        <v>1093</v>
      </c>
      <c r="D242" s="255" t="s">
        <v>1094</v>
      </c>
      <c r="E242" s="11"/>
      <c r="F242" s="11"/>
      <c r="G242" s="11"/>
      <c r="H242" s="11"/>
      <c r="I242" s="11"/>
      <c r="J242" s="11" t="s">
        <v>1085</v>
      </c>
      <c r="K242" s="11" t="s">
        <v>1086</v>
      </c>
      <c r="L242" s="11" t="s">
        <v>1095</v>
      </c>
      <c r="M242" s="11"/>
      <c r="N242" s="11"/>
      <c r="O242" s="183" t="s">
        <v>107</v>
      </c>
      <c r="P242" s="3" t="s">
        <v>57</v>
      </c>
      <c r="Q242" s="11" t="s">
        <v>1096</v>
      </c>
      <c r="R242" s="11" t="s">
        <v>61</v>
      </c>
      <c r="S242" s="11" t="s">
        <v>1097</v>
      </c>
      <c r="T242" s="184"/>
      <c r="U242" s="184"/>
      <c r="V242" s="184"/>
      <c r="W242" s="3" t="s">
        <v>1087</v>
      </c>
      <c r="X242" s="3" t="s">
        <v>224</v>
      </c>
      <c r="Y242" s="3" t="s">
        <v>225</v>
      </c>
      <c r="Z242" s="3" t="s">
        <v>226</v>
      </c>
      <c r="AA242" s="1"/>
      <c r="AB242" s="15"/>
      <c r="AC242" s="187" t="s">
        <v>1088</v>
      </c>
      <c r="AD242" s="187" t="s">
        <v>228</v>
      </c>
      <c r="AE242" s="187" t="s">
        <v>229</v>
      </c>
      <c r="AF242" s="187" t="s">
        <v>230</v>
      </c>
      <c r="AG242" s="96"/>
      <c r="AH242" s="187"/>
      <c r="AI242" s="187"/>
      <c r="AJ242" s="187"/>
      <c r="AK242" s="187"/>
      <c r="AL242" s="146">
        <f>IFERROR(AC242*IF($E242="将领",INDEX(兵法相关参数!$C$4:$AL$7,AL$15,MATCH($AB242,兵法相关参数!$C$3:$AL$3,0)),INDEX(兵法相关参数!$C$12:$AL$15,AL$15,MATCH($AB242,兵法相关参数!$C$3:$AL$3,0))),0)+IFERROR(AH242*IF($E242="将领",INDEX(兵法相关参数!$C$4:$AL$7,AL$15,MATCH($AG242,兵法相关参数!$C$3:$AL$3,0)),INDEX(兵法相关参数!$C$12:$AL$15,AL$15,MATCH($AG242,兵法相关参数!$C$3:$AL$3,0))),0)</f>
        <v>0</v>
      </c>
      <c r="AM242" s="146">
        <f>IFERROR(AD242*IF($E242="将领",INDEX(兵法相关参数!$C$4:$AL$7,AM$15,MATCH($AB242,兵法相关参数!$C$3:$AL$3,0)),INDEX(兵法相关参数!$C$12:$AL$15,AM$15,MATCH($AB242,兵法相关参数!$C$3:$AL$3,0))),0)+IFERROR(AI242*IF($E242="将领",INDEX(兵法相关参数!$C$4:$AL$7,AM$15,MATCH($AG242,兵法相关参数!$C$3:$AL$3,0)),INDEX(兵法相关参数!$C$12:$AL$15,AM$15,MATCH($AG242,兵法相关参数!$C$3:$AL$3,0))),0)</f>
        <v>0</v>
      </c>
      <c r="AN242" s="146">
        <f>IFERROR(AE242*IF($E242="将领",INDEX(兵法相关参数!$C$4:$AL$7,AN$15,MATCH($AB242,兵法相关参数!$C$3:$AL$3,0)),INDEX(兵法相关参数!$C$12:$AL$15,AN$15,MATCH($AB242,兵法相关参数!$C$3:$AL$3,0))),0)+IFERROR(AJ242*IF($E242="将领",INDEX(兵法相关参数!$C$4:$AL$7,AN$15,MATCH($AG242,兵法相关参数!$C$3:$AL$3,0)),INDEX(兵法相关参数!$C$12:$AL$15,AN$15,MATCH($AG242,兵法相关参数!$C$3:$AL$3,0))),0)</f>
        <v>0</v>
      </c>
      <c r="AO242" s="146">
        <f>IFERROR(AF242*IF($E242="将领",INDEX(兵法相关参数!$C$4:$AL$7,AL$15,MATCH($AB242,兵法相关参数!$C$3:$AL$3,0)),INDEX(兵法相关参数!$C$12:$AL$15,AO$15,MATCH($AB242,兵法相关参数!$C$3:$AL$3,0))),0)+IFERROR(AK242*IF($E242="将领",INDEX(兵法相关参数!$C$4:$AL$7,AL$15,MATCH($AG242,兵法相关参数!$C$3:$AL$3,0)),INDEX(兵法相关参数!$C$12:$AL$15,AO$15,MATCH($AG242,兵法相关参数!$C$3:$AL$3,0))),0)</f>
        <v>0</v>
      </c>
      <c r="AP242" s="27"/>
      <c r="AQ242" s="154">
        <v>30304</v>
      </c>
      <c r="AR242" s="160">
        <f>IF(D242="直接伤害",1,0)</f>
        <v>1</v>
      </c>
      <c r="AS242" s="163" t="str">
        <f t="shared" si="60"/>
        <v>橙</v>
      </c>
      <c r="AT242" s="153">
        <f t="shared" si="61"/>
        <v>1</v>
      </c>
      <c r="AU242" s="39" t="str">
        <f>IF(IF(L242="","",AQ242&amp;AT242)=AU241,"",IF(MOD(COUNTIF($AQ$1:AQ242,AQ242),3)=1,"",IF(L242="","",AQ242&amp;AT242)))</f>
        <v/>
      </c>
      <c r="AV242" s="166" t="str">
        <f t="shared" si="65"/>
        <v/>
      </c>
      <c r="AW242" s="166" t="str">
        <f t="shared" si="66"/>
        <v/>
      </c>
      <c r="AX242" s="15" t="str">
        <f>IF(MOD(COUNTIF($AQ$1:AQ242,AQ242),3)=1,"",IF(M242="","",AT242+1))</f>
        <v/>
      </c>
      <c r="AY242" s="15" t="str">
        <f t="shared" si="62"/>
        <v/>
      </c>
      <c r="AZ242" s="166" t="str">
        <f t="shared" si="67"/>
        <v/>
      </c>
      <c r="BA242" s="166" t="str">
        <f t="shared" si="68"/>
        <v/>
      </c>
      <c r="BB242" s="15" t="str">
        <f>IF(MOD(COUNTIF($AQ$1:AQ242,AQ242),3)=1,"",IF(N242="","",AX242+1))</f>
        <v/>
      </c>
      <c r="BC242" s="15" t="str">
        <f t="shared" si="63"/>
        <v/>
      </c>
      <c r="BD242" s="166" t="str">
        <f t="shared" si="69"/>
        <v/>
      </c>
      <c r="BE242" s="166" t="str">
        <f t="shared" si="70"/>
        <v/>
      </c>
      <c r="BF242" s="15"/>
      <c r="BG242" s="15"/>
      <c r="BH242" s="170" t="str">
        <f t="shared" si="64"/>
        <v>攻击目标阵亡后跳到生命值最低的敌人身前（优先敌方英雄），对其造成{0}%攻击的武力伤害，自身攻击力增加{1}%，并且沉默目标，效果均持续{2}秒</v>
      </c>
    </row>
    <row r="243" spans="1:60">
      <c r="A243" s="261"/>
      <c r="B243" s="259"/>
      <c r="C243" s="256"/>
      <c r="D243" s="256"/>
      <c r="E243" s="179" t="s">
        <v>1098</v>
      </c>
      <c r="F243" s="141">
        <v>1</v>
      </c>
      <c r="G243" s="141">
        <v>1</v>
      </c>
      <c r="H243" s="141"/>
      <c r="I243" s="141"/>
      <c r="J243" s="255">
        <f>SUMPRODUCT(LARGE(AL243:AO243*F243:I243+AL244:AO244*F244:I244+AL246:AO246*F246:I246+AL247:AO247*F247:I247+AL249:AO249*F249:I249+AL250:AO250*F250:I250,1))</f>
        <v>3.9349066040649898</v>
      </c>
      <c r="K243" s="255">
        <f>INDEX($J$17:$J$200,MATCH(C242,$C$17:$C$200,0),1)</f>
        <v>4.3116392160975536</v>
      </c>
      <c r="L243" s="207">
        <v>0.6</v>
      </c>
      <c r="M243" s="207"/>
      <c r="N243" s="179"/>
      <c r="O243" s="182">
        <f>80%*1.15*3</f>
        <v>2.76</v>
      </c>
      <c r="P243" s="44" t="s">
        <v>1099</v>
      </c>
      <c r="Q243" s="179">
        <v>0</v>
      </c>
      <c r="R243" s="179">
        <v>1</v>
      </c>
      <c r="S243" s="182">
        <f>0.28*0.2+2.4*0.8</f>
        <v>1.976</v>
      </c>
      <c r="T243" s="179"/>
      <c r="U243" s="110"/>
      <c r="V243" s="179"/>
      <c r="W243" s="23">
        <f>$L243*$O243*$R243</f>
        <v>1.6559999999999999</v>
      </c>
      <c r="X243" s="23">
        <f>$L243*$O243*$R243</f>
        <v>1.6559999999999999</v>
      </c>
      <c r="Y243" s="23">
        <f>$L243*$O243*$R243</f>
        <v>1.6559999999999999</v>
      </c>
      <c r="Z243" s="23">
        <f>$L243*$O243*$R243</f>
        <v>1.6559999999999999</v>
      </c>
      <c r="AA243" s="179"/>
      <c r="AB243" s="44" t="s">
        <v>37</v>
      </c>
      <c r="AC243" s="92">
        <f>辅助效用($P243,-1,AC$15,"生存转换",输出系数,"当前将领目标",W243)</f>
        <v>5.6071869701692896E-4</v>
      </c>
      <c r="AD243" s="92">
        <f>辅助效用($P243,-1,AD$15,"生存转换",输出系数,"当前将领目标",X243)</f>
        <v>5.9011862166829761E-4</v>
      </c>
      <c r="AE243" s="92">
        <f>辅助效用($P243,-1,AE$15,"生存转换",输出系数,"当前将领目标",Y243)</f>
        <v>4.4848196570235362E-4</v>
      </c>
      <c r="AF243" s="92">
        <f>辅助效用($P243,-1,AF$15,"生存转换",输出系数,"当前将领目标",Z243)</f>
        <v>4.5624671154513319E-4</v>
      </c>
      <c r="AG243" s="92"/>
      <c r="AH243" s="188"/>
      <c r="AI243" s="188"/>
      <c r="AJ243" s="188"/>
      <c r="AK243" s="188"/>
      <c r="AL243" s="146">
        <f>IFERROR(AC243*IF($E243="将领",INDEX(兵法相关参数!$C$4:$AL$7,AL$15,MATCH($AB243,兵法相关参数!$C$3:$AL$3,0)),INDEX(兵法相关参数!$C$12:$AL$15,AL$15,MATCH($AB243,兵法相关参数!$C$3:$AL$3,0))),0)+IFERROR(AH243*IF($E243="将领",INDEX(兵法相关参数!$C$4:$AL$7,AL$15,MATCH($AG243,兵法相关参数!$C$3:$AL$3,0)),INDEX(兵法相关参数!$C$12:$AL$15,AL$15,MATCH($AG243,兵法相关参数!$C$3:$AL$3,0))),0)</f>
        <v>1.9338313311899591</v>
      </c>
      <c r="AM243" s="146">
        <f>IFERROR(AD243*IF($E243="将领",INDEX(兵法相关参数!$C$4:$AL$7,AM$15,MATCH($AB243,兵法相关参数!$C$3:$AL$3,0)),INDEX(兵法相关参数!$C$12:$AL$15,AM$15,MATCH($AB243,兵法相关参数!$C$3:$AL$3,0))),0)+IFERROR(AI243*IF($E243="将领",INDEX(兵法相关参数!$C$4:$AL$7,AM$15,MATCH($AG243,兵法相关参数!$C$3:$AL$3,0)),INDEX(兵法相关参数!$C$12:$AL$15,AM$15,MATCH($AG243,兵法相关参数!$C$3:$AL$3,0))),0)</f>
        <v>1.8752348073072278</v>
      </c>
      <c r="AN243" s="146">
        <f>IFERROR(AE243*IF($E243="将领",INDEX(兵法相关参数!$C$4:$AL$7,AN$15,MATCH($AB243,兵法相关参数!$C$3:$AL$3,0)),INDEX(兵法相关参数!$C$12:$AL$15,AN$15,MATCH($AB243,兵法相关参数!$C$3:$AL$3,0))),0)+IFERROR(AJ243*IF($E243="将领",INDEX(兵法相关参数!$C$4:$AL$7,AN$15,MATCH($AG243,兵法相关参数!$C$3:$AL$3,0)),INDEX(兵法相关参数!$C$12:$AL$15,AN$15,MATCH($AG243,兵法相关参数!$C$3:$AL$3,0))),0)</f>
        <v>2.6902352923746347</v>
      </c>
      <c r="AO243" s="146">
        <f>IFERROR(AF243*IF($E243="将领",INDEX(兵法相关参数!$C$4:$AL$7,AL$15,MATCH($AB243,兵法相关参数!$C$3:$AL$3,0)),INDEX(兵法相关参数!$C$12:$AL$15,AO$15,MATCH($AB243,兵法相关参数!$C$3:$AL$3,0))),0)+IFERROR(AK243*IF($E243="将领",INDEX(兵法相关参数!$C$4:$AL$7,AL$15,MATCH($AG243,兵法相关参数!$C$3:$AL$3,0)),INDEX(兵法相关参数!$C$12:$AL$15,AO$15,MATCH($AG243,兵法相关参数!$C$3:$AL$3,0))),0)</f>
        <v>1.5735237477050423</v>
      </c>
      <c r="AP243" s="42"/>
      <c r="AQ243" s="151">
        <f>AQ242</f>
        <v>30304</v>
      </c>
      <c r="AR243" s="161">
        <f>AR242</f>
        <v>1</v>
      </c>
      <c r="AS243" s="163" t="str">
        <f t="shared" si="60"/>
        <v>橙</v>
      </c>
      <c r="AT243" s="153">
        <f t="shared" si="61"/>
        <v>1</v>
      </c>
      <c r="AU243" s="39" t="str">
        <f>IF(IF(L243="","",AQ243&amp;AT243)=AU242,"",IF(MOD(COUNTIF($AQ$1:AQ243,AQ243),3)=1,"",IF(L243="","",AQ243&amp;AT243)))</f>
        <v>303041</v>
      </c>
      <c r="AV243" s="166">
        <f t="shared" si="65"/>
        <v>0.22700000000000001</v>
      </c>
      <c r="AW243" s="166">
        <f t="shared" si="66"/>
        <v>1.0999999999999999E-2</v>
      </c>
      <c r="AX243" s="15" t="str">
        <f>IF(MOD(COUNTIF($AQ$1:AQ243,AQ243),3)=1,"",IF(M243="","",AT243+1))</f>
        <v/>
      </c>
      <c r="AY243" s="15" t="str">
        <f t="shared" si="62"/>
        <v/>
      </c>
      <c r="AZ243" s="166" t="str">
        <f t="shared" si="67"/>
        <v/>
      </c>
      <c r="BA243" s="166" t="str">
        <f t="shared" si="68"/>
        <v/>
      </c>
      <c r="BB243" s="15" t="str">
        <f>IF(MOD(COUNTIF($AQ$1:AQ243,AQ243),3)=1,"",IF(N243="","",AX243+1))</f>
        <v/>
      </c>
      <c r="BC243" s="15" t="str">
        <f t="shared" si="63"/>
        <v/>
      </c>
      <c r="BD243" s="166" t="str">
        <f t="shared" si="69"/>
        <v/>
      </c>
      <c r="BE243" s="166" t="str">
        <f t="shared" si="70"/>
        <v/>
      </c>
      <c r="BF243" s="15"/>
      <c r="BG243" s="15"/>
      <c r="BH243" s="170" t="str">
        <f t="shared" si="64"/>
        <v>攻击目标阵亡后跳到生命值最低的敌人身前（优先敌方英雄），对其造成{0}%攻击的武力伤害，自身攻击力增加{1}%，并且沉默目标，效果均持续{2}秒</v>
      </c>
    </row>
    <row r="244" spans="1:60">
      <c r="A244" s="261"/>
      <c r="B244" s="259"/>
      <c r="C244" s="256"/>
      <c r="D244" s="257"/>
      <c r="E244" s="179"/>
      <c r="F244" s="141"/>
      <c r="G244" s="141"/>
      <c r="H244" s="141"/>
      <c r="I244" s="141"/>
      <c r="J244" s="256"/>
      <c r="K244" s="256"/>
      <c r="L244" s="182"/>
      <c r="M244" s="179"/>
      <c r="N244" s="179"/>
      <c r="O244" s="182"/>
      <c r="P244" s="179"/>
      <c r="Q244" s="179"/>
      <c r="R244" s="179"/>
      <c r="S244" s="179"/>
      <c r="T244" s="179"/>
      <c r="U244" s="179"/>
      <c r="V244" s="179"/>
      <c r="W244" s="179"/>
      <c r="X244" s="179"/>
      <c r="Y244" s="179"/>
      <c r="Z244" s="179"/>
      <c r="AA244" s="179"/>
      <c r="AB244" s="44"/>
      <c r="AC244" s="189"/>
      <c r="AD244" s="189"/>
      <c r="AE244" s="189"/>
      <c r="AF244" s="189"/>
      <c r="AG244" s="92"/>
      <c r="AH244" s="189"/>
      <c r="AI244" s="189"/>
      <c r="AJ244" s="189"/>
      <c r="AK244" s="189"/>
      <c r="AL244" s="146">
        <f>IFERROR(AC244*IF($E244="将领",INDEX(兵法相关参数!$C$4:$AL$7,AL$15,MATCH($AB244,兵法相关参数!$C$3:$AL$3,0)),INDEX(兵法相关参数!$C$12:$AL$15,AL$15,MATCH($AB244,兵法相关参数!$C$3:$AL$3,0))),0)+IFERROR(AH244*IF($E244="将领",INDEX(兵法相关参数!$C$4:$AL$7,AL$15,MATCH($AG244,兵法相关参数!$C$3:$AL$3,0)),INDEX(兵法相关参数!$C$12:$AL$15,AL$15,MATCH($AG244,兵法相关参数!$C$3:$AL$3,0))),0)</f>
        <v>0</v>
      </c>
      <c r="AM244" s="146">
        <f>IFERROR(AD244*IF($E244="将领",INDEX(兵法相关参数!$C$4:$AL$7,AM$15,MATCH($AB244,兵法相关参数!$C$3:$AL$3,0)),INDEX(兵法相关参数!$C$12:$AL$15,AM$15,MATCH($AB244,兵法相关参数!$C$3:$AL$3,0))),0)+IFERROR(AI244*IF($E244="将领",INDEX(兵法相关参数!$C$4:$AL$7,AM$15,MATCH($AG244,兵法相关参数!$C$3:$AL$3,0)),INDEX(兵法相关参数!$C$12:$AL$15,AM$15,MATCH($AG244,兵法相关参数!$C$3:$AL$3,0))),0)</f>
        <v>0</v>
      </c>
      <c r="AN244" s="146">
        <f>IFERROR(AE244*IF($E244="将领",INDEX(兵法相关参数!$C$4:$AL$7,AN$15,MATCH($AB244,兵法相关参数!$C$3:$AL$3,0)),INDEX(兵法相关参数!$C$12:$AL$15,AN$15,MATCH($AB244,兵法相关参数!$C$3:$AL$3,0))),0)+IFERROR(AJ244*IF($E244="将领",INDEX(兵法相关参数!$C$4:$AL$7,AN$15,MATCH($AG244,兵法相关参数!$C$3:$AL$3,0)),INDEX(兵法相关参数!$C$12:$AL$15,AN$15,MATCH($AG244,兵法相关参数!$C$3:$AL$3,0))),0)</f>
        <v>0</v>
      </c>
      <c r="AO244" s="146">
        <f>IFERROR(AF244*IF($E244="将领",INDEX(兵法相关参数!$C$4:$AL$7,AL$15,MATCH($AB244,兵法相关参数!$C$3:$AL$3,0)),INDEX(兵法相关参数!$C$12:$AL$15,AO$15,MATCH($AB244,兵法相关参数!$C$3:$AL$3,0))),0)+IFERROR(AK244*IF($E244="将领",INDEX(兵法相关参数!$C$4:$AL$7,AL$15,MATCH($AG244,兵法相关参数!$C$3:$AL$3,0)),INDEX(兵法相关参数!$C$12:$AL$15,AO$15,MATCH($AG244,兵法相关参数!$C$3:$AL$3,0))),0)</f>
        <v>0</v>
      </c>
      <c r="AP244" s="27"/>
      <c r="AQ244" s="151">
        <f>AQ243</f>
        <v>30304</v>
      </c>
      <c r="AR244" s="162">
        <f>AR243</f>
        <v>1</v>
      </c>
      <c r="AS244" s="15" t="str">
        <f t="shared" si="60"/>
        <v>橙</v>
      </c>
      <c r="AT244" s="153">
        <f t="shared" si="61"/>
        <v>1</v>
      </c>
      <c r="AU244" s="39" t="str">
        <f>IF(IF(L244="","",AQ244&amp;AT244)=AU243,"",IF(MOD(COUNTIF($AQ$1:AQ244,AQ244),3)=1,"",IF(L244="","",AQ244&amp;AT244)))</f>
        <v/>
      </c>
      <c r="AV244" s="166" t="str">
        <f t="shared" si="65"/>
        <v/>
      </c>
      <c r="AW244" s="166" t="str">
        <f t="shared" si="66"/>
        <v/>
      </c>
      <c r="AX244" s="15" t="str">
        <f>IF(MOD(COUNTIF($AQ$1:AQ244,AQ244),3)=1,"",IF(M244="","",AT244+1))</f>
        <v/>
      </c>
      <c r="AY244" s="15" t="str">
        <f t="shared" si="62"/>
        <v/>
      </c>
      <c r="AZ244" s="166" t="str">
        <f t="shared" si="67"/>
        <v/>
      </c>
      <c r="BA244" s="166" t="str">
        <f t="shared" si="68"/>
        <v/>
      </c>
      <c r="BB244" s="15" t="str">
        <f>IF(MOD(COUNTIF($AQ$1:AQ244,AQ244),3)=1,"",IF(N244="","",AX244+1))</f>
        <v/>
      </c>
      <c r="BC244" s="15" t="str">
        <f t="shared" si="63"/>
        <v/>
      </c>
      <c r="BD244" s="166" t="str">
        <f t="shared" si="69"/>
        <v/>
      </c>
      <c r="BE244" s="166" t="str">
        <f t="shared" si="70"/>
        <v/>
      </c>
      <c r="BF244" s="15"/>
      <c r="BG244" s="15"/>
      <c r="BH244" s="170" t="str">
        <f t="shared" si="64"/>
        <v>攻击目标阵亡后跳到生命值最低的敌人身前（优先敌方英雄），对其造成{0}%攻击的武力伤害，自身攻击力增加{1}%，并且沉默目标，效果均持续{2}秒</v>
      </c>
    </row>
    <row r="245" spans="1:60">
      <c r="A245" s="261"/>
      <c r="B245" s="259"/>
      <c r="C245" s="256"/>
      <c r="D245" s="255" t="s">
        <v>1089</v>
      </c>
      <c r="E245" s="11"/>
      <c r="F245" s="11"/>
      <c r="G245" s="11"/>
      <c r="H245" s="11"/>
      <c r="I245" s="11"/>
      <c r="J245" s="256"/>
      <c r="K245" s="256"/>
      <c r="L245" s="184" t="s">
        <v>1078</v>
      </c>
      <c r="M245" s="184" t="s">
        <v>849</v>
      </c>
      <c r="N245" s="184"/>
      <c r="O245" s="183" t="s">
        <v>52</v>
      </c>
      <c r="P245" s="3" t="s">
        <v>57</v>
      </c>
      <c r="Q245" s="11" t="s">
        <v>60</v>
      </c>
      <c r="R245" s="11" t="s">
        <v>61</v>
      </c>
      <c r="S245" s="11"/>
      <c r="T245" s="184"/>
      <c r="U245" s="184"/>
      <c r="V245" s="184"/>
      <c r="W245" s="3" t="s">
        <v>1087</v>
      </c>
      <c r="X245" s="3" t="s">
        <v>224</v>
      </c>
      <c r="Y245" s="3" t="s">
        <v>225</v>
      </c>
      <c r="Z245" s="3" t="s">
        <v>226</v>
      </c>
      <c r="AA245" s="1"/>
      <c r="AB245" s="15"/>
      <c r="AC245" s="187" t="s">
        <v>1088</v>
      </c>
      <c r="AD245" s="187" t="s">
        <v>228</v>
      </c>
      <c r="AE245" s="187" t="s">
        <v>229</v>
      </c>
      <c r="AF245" s="187" t="s">
        <v>230</v>
      </c>
      <c r="AG245" s="96"/>
      <c r="AH245" s="187"/>
      <c r="AI245" s="187"/>
      <c r="AJ245" s="187"/>
      <c r="AK245" s="187"/>
      <c r="AL245" s="146">
        <f>IFERROR(AC245*IF($E245="将领",INDEX(兵法相关参数!$C$4:$AL$7,AL$15,MATCH($AB245,兵法相关参数!$C$3:$AL$3,0)),INDEX(兵法相关参数!$C$12:$AL$15,AL$15,MATCH($AB245,兵法相关参数!$C$3:$AL$3,0))),0)+IFERROR(AH245*IF($E245="将领",INDEX(兵法相关参数!$C$4:$AL$7,AL$15,MATCH($AG245,兵法相关参数!$C$3:$AL$3,0)),INDEX(兵法相关参数!$C$12:$AL$15,AL$15,MATCH($AG245,兵法相关参数!$C$3:$AL$3,0))),0)</f>
        <v>0</v>
      </c>
      <c r="AM245" s="146">
        <f>IFERROR(AD245*IF($E245="将领",INDEX(兵法相关参数!$C$4:$AL$7,AM$15,MATCH($AB245,兵法相关参数!$C$3:$AL$3,0)),INDEX(兵法相关参数!$C$12:$AL$15,AM$15,MATCH($AB245,兵法相关参数!$C$3:$AL$3,0))),0)+IFERROR(AI245*IF($E245="将领",INDEX(兵法相关参数!$C$4:$AL$7,AM$15,MATCH($AG245,兵法相关参数!$C$3:$AL$3,0)),INDEX(兵法相关参数!$C$12:$AL$15,AM$15,MATCH($AG245,兵法相关参数!$C$3:$AL$3,0))),0)</f>
        <v>0</v>
      </c>
      <c r="AN245" s="146">
        <f>IFERROR(AE245*IF($E245="将领",INDEX(兵法相关参数!$C$4:$AL$7,AN$15,MATCH($AB245,兵法相关参数!$C$3:$AL$3,0)),INDEX(兵法相关参数!$C$12:$AL$15,AN$15,MATCH($AB245,兵法相关参数!$C$3:$AL$3,0))),0)+IFERROR(AJ245*IF($E245="将领",INDEX(兵法相关参数!$C$4:$AL$7,AN$15,MATCH($AG245,兵法相关参数!$C$3:$AL$3,0)),INDEX(兵法相关参数!$C$12:$AL$15,AN$15,MATCH($AG245,兵法相关参数!$C$3:$AL$3,0))),0)</f>
        <v>0</v>
      </c>
      <c r="AO245" s="146">
        <f>IFERROR(AF245*IF($E245="将领",INDEX(兵法相关参数!$C$4:$AL$7,AL$15,MATCH($AB245,兵法相关参数!$C$3:$AL$3,0)),INDEX(兵法相关参数!$C$12:$AL$15,AO$15,MATCH($AB245,兵法相关参数!$C$3:$AL$3,0))),0)+IFERROR(AK245*IF($E245="将领",INDEX(兵法相关参数!$C$4:$AL$7,AL$15,MATCH($AG245,兵法相关参数!$C$3:$AL$3,0)),INDEX(兵法相关参数!$C$12:$AL$15,AO$15,MATCH($AG245,兵法相关参数!$C$3:$AL$3,0))),0)</f>
        <v>0</v>
      </c>
      <c r="AP245" s="42"/>
      <c r="AQ245" s="151">
        <f t="shared" ref="AQ245:AQ250" si="72">AQ244</f>
        <v>30304</v>
      </c>
      <c r="AR245" s="160">
        <f>IF(D245="直接伤害",1,0)</f>
        <v>0</v>
      </c>
      <c r="AS245" s="163" t="str">
        <f t="shared" si="60"/>
        <v>橙</v>
      </c>
      <c r="AT245" s="153">
        <f t="shared" si="61"/>
        <v>2</v>
      </c>
      <c r="AU245" s="39" t="str">
        <f>IF(IF(L245="","",AQ245&amp;AT245)=AU244,"",IF(MOD(COUNTIF($AQ$1:AQ245,AQ245),3)=1,"",IF(L245="","",AQ245&amp;AT245)))</f>
        <v/>
      </c>
      <c r="AV245" s="166" t="str">
        <f t="shared" si="65"/>
        <v/>
      </c>
      <c r="AW245" s="166" t="str">
        <f t="shared" si="66"/>
        <v/>
      </c>
      <c r="AX245" s="15" t="str">
        <f>IF(MOD(COUNTIF($AQ$1:AQ245,AQ245),3)=1,"",IF(M245="","",AT245+1))</f>
        <v/>
      </c>
      <c r="AY245" s="15" t="str">
        <f t="shared" si="62"/>
        <v/>
      </c>
      <c r="AZ245" s="166" t="str">
        <f t="shared" si="67"/>
        <v/>
      </c>
      <c r="BA245" s="166" t="str">
        <f t="shared" si="68"/>
        <v/>
      </c>
      <c r="BB245" s="15" t="str">
        <f>IF(MOD(COUNTIF($AQ$1:AQ245,AQ245),3)=1,"",IF(N245="","",AX245+1))</f>
        <v/>
      </c>
      <c r="BC245" s="15" t="str">
        <f t="shared" si="63"/>
        <v/>
      </c>
      <c r="BD245" s="166" t="str">
        <f t="shared" si="69"/>
        <v/>
      </c>
      <c r="BE245" s="166" t="str">
        <f t="shared" si="70"/>
        <v/>
      </c>
      <c r="BF245" s="15"/>
      <c r="BG245" s="15"/>
      <c r="BH245" s="170" t="str">
        <f t="shared" si="64"/>
        <v>攻击目标阵亡后跳到生命值最低的敌人身前（优先敌方英雄），对其造成{0}%攻击的武力伤害，自身攻击力增加{1}%，并且沉默目标，效果均持续{2}秒</v>
      </c>
    </row>
    <row r="246" spans="1:60">
      <c r="A246" s="261"/>
      <c r="B246" s="259"/>
      <c r="C246" s="256"/>
      <c r="D246" s="256"/>
      <c r="E246" s="179" t="s">
        <v>22</v>
      </c>
      <c r="F246" s="141">
        <v>1</v>
      </c>
      <c r="G246" s="141">
        <v>1</v>
      </c>
      <c r="H246" s="141"/>
      <c r="I246" s="141"/>
      <c r="J246" s="256"/>
      <c r="K246" s="256"/>
      <c r="L246" s="24">
        <v>0.4</v>
      </c>
      <c r="M246" s="10">
        <v>5</v>
      </c>
      <c r="N246" s="10"/>
      <c r="O246" s="182">
        <f>80%*1.15*3</f>
        <v>2.76</v>
      </c>
      <c r="P246" s="44" t="str">
        <f>P243</f>
        <v>20,30,40,50,60</v>
      </c>
      <c r="Q246" s="10">
        <v>0</v>
      </c>
      <c r="R246" s="10">
        <f>R243</f>
        <v>1</v>
      </c>
      <c r="S246" s="10"/>
      <c r="T246" s="44"/>
      <c r="U246" s="44"/>
      <c r="V246" s="24"/>
      <c r="W246" s="23">
        <f>$L246*$O246*$R246</f>
        <v>1.1039999999999999</v>
      </c>
      <c r="X246" s="23">
        <f>$L246*$O246*$R246</f>
        <v>1.1039999999999999</v>
      </c>
      <c r="Y246" s="23">
        <f>$L246*$O246*$R246</f>
        <v>1.1039999999999999</v>
      </c>
      <c r="Z246" s="23">
        <f>$L246*$O246*$R246</f>
        <v>1.1039999999999999</v>
      </c>
      <c r="AA246" s="22"/>
      <c r="AB246" s="44" t="s">
        <v>69</v>
      </c>
      <c r="AC246" s="92">
        <f>辅助效用($P246,$M246,AC$15,"输出转换",标准系数,"指定将领",W246)</f>
        <v>0.77407171010262921</v>
      </c>
      <c r="AD246" s="92">
        <f>辅助效用($P246,$M246,AD$15,"输出转换",标准系数,"指定将领",X246)</f>
        <v>0.70009188753615959</v>
      </c>
      <c r="AE246" s="92">
        <f>辅助效用($P246,$M246,AE$15,"输出转换",标准系数,"指定将领",Y246)</f>
        <v>1.1499508992739866</v>
      </c>
      <c r="AF246" s="92">
        <f>辅助效用($P246,$M246,AF$15,"输出转换",标准系数,"指定将领",Z246)</f>
        <v>1.1512156627437531</v>
      </c>
      <c r="AG246" s="92"/>
      <c r="AH246" s="188"/>
      <c r="AI246" s="188"/>
      <c r="AJ246" s="188"/>
      <c r="AK246" s="188"/>
      <c r="AL246" s="146">
        <f>IFERROR(AC246*IF($E246="将领",INDEX(兵法相关参数!$C$4:$AL$7,AL$15,MATCH($AB246,兵法相关参数!$C$3:$AL$3,0)),INDEX(兵法相关参数!$C$12:$AL$15,AL$15,MATCH($AB246,兵法相关参数!$C$3:$AL$3,0))),0)+IFERROR(AH246*IF($E246="将领",INDEX(兵法相关参数!$C$4:$AL$7,AL$15,MATCH($AG246,兵法相关参数!$C$3:$AL$3,0)),INDEX(兵法相关参数!$C$12:$AL$15,AL$15,MATCH($AG246,兵法相关参数!$C$3:$AL$3,0))),0)</f>
        <v>0.8046657707298811</v>
      </c>
      <c r="AM246" s="146">
        <f>IFERROR(AD246*IF($E246="将领",INDEX(兵法相关参数!$C$4:$AL$7,AM$15,MATCH($AB246,兵法相关参数!$C$3:$AL$3,0)),INDEX(兵法相关参数!$C$12:$AL$15,AM$15,MATCH($AB246,兵法相关参数!$C$3:$AL$3,0))),0)+IFERROR(AI246*IF($E246="将领",INDEX(兵法相关参数!$C$4:$AL$7,AM$15,MATCH($AG246,兵法相关参数!$C$3:$AL$3,0)),INDEX(兵法相关参数!$C$12:$AL$15,AM$15,MATCH($AG246,兵法相关参数!$C$3:$AL$3,0))),0)</f>
        <v>0.57410574876536069</v>
      </c>
      <c r="AN246" s="146">
        <f>IFERROR(AE246*IF($E246="将领",INDEX(兵法相关参数!$C$4:$AL$7,AN$15,MATCH($AB246,兵法相关参数!$C$3:$AL$3,0)),INDEX(兵法相关参数!$C$12:$AL$15,AN$15,MATCH($AB246,兵法相关参数!$C$3:$AL$3,0))),0)+IFERROR(AJ246*IF($E246="将领",INDEX(兵法相关参数!$C$4:$AL$7,AN$15,MATCH($AG246,兵法相关参数!$C$3:$AL$3,0)),INDEX(兵法相关参数!$C$12:$AL$15,AN$15,MATCH($AG246,兵法相关参数!$C$3:$AL$3,0))),0)</f>
        <v>1.1006567768883737</v>
      </c>
      <c r="AO246" s="146">
        <f>IFERROR(AF246*IF($E246="将领",INDEX(兵法相关参数!$C$4:$AL$7,AL$15,MATCH($AB246,兵法相关参数!$C$3:$AL$3,0)),INDEX(兵法相关参数!$C$12:$AL$15,AO$15,MATCH($AB246,兵法相关参数!$C$3:$AL$3,0))),0)+IFERROR(AK246*IF($E246="将领",INDEX(兵法相关参数!$C$4:$AL$7,AL$15,MATCH($AG246,兵法相关参数!$C$3:$AL$3,0)),INDEX(兵法相关参数!$C$12:$AL$15,AO$15,MATCH($AG246,兵法相关参数!$C$3:$AL$3,0))),0)</f>
        <v>1.1967157906018744</v>
      </c>
      <c r="AP246" s="27"/>
      <c r="AQ246" s="151">
        <f t="shared" si="72"/>
        <v>30304</v>
      </c>
      <c r="AR246" s="161">
        <f>AR245</f>
        <v>0</v>
      </c>
      <c r="AS246" s="163" t="str">
        <f t="shared" si="60"/>
        <v>橙</v>
      </c>
      <c r="AT246" s="153">
        <f t="shared" si="61"/>
        <v>2</v>
      </c>
      <c r="AU246" s="39" t="str">
        <f>IF(IF(L246="","",AQ246&amp;AT246)=AU245,"",IF(MOD(COUNTIF($AQ$1:AQ246,AQ246),3)=1,"",IF(L246="","",AQ246&amp;AT246)))</f>
        <v>303042</v>
      </c>
      <c r="AV246" s="166">
        <f t="shared" si="65"/>
        <v>9.5000000000000001E-2</v>
      </c>
      <c r="AW246" s="166">
        <f t="shared" si="66"/>
        <v>8.9999999999999993E-3</v>
      </c>
      <c r="AX246" s="15">
        <f>IF(MOD(COUNTIF($AQ$1:AQ246,AQ246),3)=1,"",IF(M246="","",AT246+1))</f>
        <v>3</v>
      </c>
      <c r="AY246" s="15" t="str">
        <f t="shared" si="62"/>
        <v>303043</v>
      </c>
      <c r="AZ246" s="166">
        <f t="shared" si="67"/>
        <v>5</v>
      </c>
      <c r="BA246" s="166">
        <f t="shared" si="68"/>
        <v>0</v>
      </c>
      <c r="BB246" s="15" t="str">
        <f>IF(MOD(COUNTIF($AQ$1:AQ246,AQ246),3)=1,"",IF(N246="","",AX246+1))</f>
        <v/>
      </c>
      <c r="BC246" s="15" t="str">
        <f t="shared" si="63"/>
        <v/>
      </c>
      <c r="BD246" s="166" t="str">
        <f t="shared" si="69"/>
        <v/>
      </c>
      <c r="BE246" s="166" t="str">
        <f t="shared" si="70"/>
        <v/>
      </c>
      <c r="BF246" s="15"/>
      <c r="BG246" s="15"/>
      <c r="BH246" s="170" t="str">
        <f t="shared" si="64"/>
        <v>攻击目标阵亡后跳到生命值最低的敌人身前（优先敌方英雄），对其造成{0}%攻击的武力伤害，自身攻击力增加{1}%，并且沉默目标，效果均持续{2}秒</v>
      </c>
    </row>
    <row r="247" spans="1:60">
      <c r="A247" s="261"/>
      <c r="B247" s="259"/>
      <c r="C247" s="256"/>
      <c r="D247" s="257"/>
      <c r="E247" s="179"/>
      <c r="F247" s="179"/>
      <c r="G247" s="179"/>
      <c r="H247" s="179"/>
      <c r="I247" s="179"/>
      <c r="J247" s="256"/>
      <c r="K247" s="256"/>
      <c r="L247" s="182"/>
      <c r="M247" s="179"/>
      <c r="N247" s="179"/>
      <c r="O247" s="182"/>
      <c r="P247" s="179"/>
      <c r="Q247" s="179"/>
      <c r="R247" s="179"/>
      <c r="S247" s="179"/>
      <c r="T247" s="179"/>
      <c r="U247" s="179"/>
      <c r="V247" s="179"/>
      <c r="W247" s="179"/>
      <c r="X247" s="179"/>
      <c r="Y247" s="179"/>
      <c r="Z247" s="179"/>
      <c r="AA247" s="179"/>
      <c r="AB247" s="44"/>
      <c r="AC247" s="189"/>
      <c r="AD247" s="189"/>
      <c r="AE247" s="189"/>
      <c r="AF247" s="189"/>
      <c r="AG247" s="92"/>
      <c r="AH247" s="189"/>
      <c r="AI247" s="189"/>
      <c r="AJ247" s="189"/>
      <c r="AK247" s="189"/>
      <c r="AL247" s="146">
        <f>IFERROR(AC247*IF($E247="将领",INDEX(兵法相关参数!$C$4:$AL$7,AL$15,MATCH($AB247,兵法相关参数!$C$3:$AL$3,0)),INDEX(兵法相关参数!$C$12:$AL$15,AL$15,MATCH($AB247,兵法相关参数!$C$3:$AL$3,0))),0)+IFERROR(AH247*IF($E247="将领",INDEX(兵法相关参数!$C$4:$AL$7,AL$15,MATCH($AG247,兵法相关参数!$C$3:$AL$3,0)),INDEX(兵法相关参数!$C$12:$AL$15,AL$15,MATCH($AG247,兵法相关参数!$C$3:$AL$3,0))),0)</f>
        <v>0</v>
      </c>
      <c r="AM247" s="146">
        <f>IFERROR(AD247*IF($E247="将领",INDEX(兵法相关参数!$C$4:$AL$7,AM$15,MATCH($AB247,兵法相关参数!$C$3:$AL$3,0)),INDEX(兵法相关参数!$C$12:$AL$15,AM$15,MATCH($AB247,兵法相关参数!$C$3:$AL$3,0))),0)+IFERROR(AI247*IF($E247="将领",INDEX(兵法相关参数!$C$4:$AL$7,AM$15,MATCH($AG247,兵法相关参数!$C$3:$AL$3,0)),INDEX(兵法相关参数!$C$12:$AL$15,AM$15,MATCH($AG247,兵法相关参数!$C$3:$AL$3,0))),0)</f>
        <v>0</v>
      </c>
      <c r="AN247" s="146">
        <f>IFERROR(AE247*IF($E247="将领",INDEX(兵法相关参数!$C$4:$AL$7,AN$15,MATCH($AB247,兵法相关参数!$C$3:$AL$3,0)),INDEX(兵法相关参数!$C$12:$AL$15,AN$15,MATCH($AB247,兵法相关参数!$C$3:$AL$3,0))),0)+IFERROR(AJ247*IF($E247="将领",INDEX(兵法相关参数!$C$4:$AL$7,AN$15,MATCH($AG247,兵法相关参数!$C$3:$AL$3,0)),INDEX(兵法相关参数!$C$12:$AL$15,AN$15,MATCH($AG247,兵法相关参数!$C$3:$AL$3,0))),0)</f>
        <v>0</v>
      </c>
      <c r="AO247" s="146">
        <f>IFERROR(AF247*IF($E247="将领",INDEX(兵法相关参数!$C$4:$AL$7,AL$15,MATCH($AB247,兵法相关参数!$C$3:$AL$3,0)),INDEX(兵法相关参数!$C$12:$AL$15,AO$15,MATCH($AB247,兵法相关参数!$C$3:$AL$3,0))),0)+IFERROR(AK247*IF($E247="将领",INDEX(兵法相关参数!$C$4:$AL$7,AL$15,MATCH($AG247,兵法相关参数!$C$3:$AL$3,0)),INDEX(兵法相关参数!$C$12:$AL$15,AO$15,MATCH($AG247,兵法相关参数!$C$3:$AL$3,0))),0)</f>
        <v>0</v>
      </c>
      <c r="AP247" s="42"/>
      <c r="AQ247" s="151">
        <f t="shared" si="72"/>
        <v>30304</v>
      </c>
      <c r="AR247" s="162">
        <f>AR246</f>
        <v>0</v>
      </c>
      <c r="AS247" s="15" t="str">
        <f t="shared" si="60"/>
        <v>橙</v>
      </c>
      <c r="AT247" s="153">
        <f t="shared" si="61"/>
        <v>2</v>
      </c>
      <c r="AU247" s="39" t="str">
        <f>IF(IF(L247="","",AQ247&amp;AT247)=AU246,"",IF(MOD(COUNTIF($AQ$1:AQ247,AQ247),3)=1,"",IF(L247="","",AQ247&amp;AT247)))</f>
        <v/>
      </c>
      <c r="AV247" s="166" t="str">
        <f t="shared" si="65"/>
        <v/>
      </c>
      <c r="AW247" s="166" t="str">
        <f t="shared" si="66"/>
        <v/>
      </c>
      <c r="AX247" s="15" t="str">
        <f>IF(MOD(COUNTIF($AQ$1:AQ247,AQ247),3)=1,"",IF(M247="","",AT247+1))</f>
        <v/>
      </c>
      <c r="AY247" s="15" t="str">
        <f t="shared" si="62"/>
        <v/>
      </c>
      <c r="AZ247" s="166" t="str">
        <f t="shared" si="67"/>
        <v/>
      </c>
      <c r="BA247" s="166" t="str">
        <f t="shared" si="68"/>
        <v/>
      </c>
      <c r="BB247" s="15" t="str">
        <f>IF(MOD(COUNTIF($AQ$1:AQ247,AQ247),3)=1,"",IF(N247="","",AX247+1))</f>
        <v/>
      </c>
      <c r="BC247" s="15" t="str">
        <f t="shared" si="63"/>
        <v/>
      </c>
      <c r="BD247" s="166" t="str">
        <f t="shared" si="69"/>
        <v/>
      </c>
      <c r="BE247" s="166" t="str">
        <f t="shared" si="70"/>
        <v/>
      </c>
      <c r="BF247" s="15"/>
      <c r="BG247" s="15"/>
      <c r="BH247" s="170" t="str">
        <f t="shared" si="64"/>
        <v>攻击目标阵亡后跳到生命值最低的敌人身前（优先敌方英雄），对其造成{0}%攻击的武力伤害，自身攻击力增加{1}%，并且沉默目标，效果均持续{2}秒</v>
      </c>
    </row>
    <row r="248" spans="1:60">
      <c r="A248" s="261"/>
      <c r="B248" s="259"/>
      <c r="C248" s="256"/>
      <c r="D248" s="255" t="s">
        <v>1090</v>
      </c>
      <c r="E248" s="11"/>
      <c r="F248" s="11"/>
      <c r="G248" s="11"/>
      <c r="H248" s="11"/>
      <c r="I248" s="11"/>
      <c r="J248" s="256"/>
      <c r="K248" s="256"/>
      <c r="L248" s="184" t="s">
        <v>849</v>
      </c>
      <c r="M248" s="11"/>
      <c r="N248" s="11"/>
      <c r="O248" s="183" t="s">
        <v>52</v>
      </c>
      <c r="P248" s="3" t="s">
        <v>57</v>
      </c>
      <c r="Q248" s="11" t="s">
        <v>60</v>
      </c>
      <c r="R248" s="11" t="s">
        <v>61</v>
      </c>
      <c r="S248" s="11"/>
      <c r="T248" s="184"/>
      <c r="U248" s="184"/>
      <c r="V248" s="184"/>
      <c r="W248" s="3" t="s">
        <v>1087</v>
      </c>
      <c r="X248" s="3" t="s">
        <v>224</v>
      </c>
      <c r="Y248" s="3" t="s">
        <v>225</v>
      </c>
      <c r="Z248" s="3" t="s">
        <v>226</v>
      </c>
      <c r="AA248" s="1"/>
      <c r="AB248" s="15"/>
      <c r="AC248" s="187" t="s">
        <v>1088</v>
      </c>
      <c r="AD248" s="187" t="s">
        <v>228</v>
      </c>
      <c r="AE248" s="187" t="s">
        <v>229</v>
      </c>
      <c r="AF248" s="187" t="s">
        <v>230</v>
      </c>
      <c r="AG248" s="96"/>
      <c r="AH248" s="187"/>
      <c r="AI248" s="187"/>
      <c r="AJ248" s="187"/>
      <c r="AK248" s="187"/>
      <c r="AL248" s="146">
        <f>IFERROR(AC248*IF($E248="将领",INDEX(兵法相关参数!$C$4:$AL$7,AL$15,MATCH($AB248,兵法相关参数!$C$3:$AL$3,0)),INDEX(兵法相关参数!$C$12:$AL$15,AL$15,MATCH($AB248,兵法相关参数!$C$3:$AL$3,0))),0)+IFERROR(AH248*IF($E248="将领",INDEX(兵法相关参数!$C$4:$AL$7,AL$15,MATCH($AG248,兵法相关参数!$C$3:$AL$3,0)),INDEX(兵法相关参数!$C$12:$AL$15,AL$15,MATCH($AG248,兵法相关参数!$C$3:$AL$3,0))),0)</f>
        <v>0</v>
      </c>
      <c r="AM248" s="146">
        <f>IFERROR(AD248*IF($E248="将领",INDEX(兵法相关参数!$C$4:$AL$7,AM$15,MATCH($AB248,兵法相关参数!$C$3:$AL$3,0)),INDEX(兵法相关参数!$C$12:$AL$15,AM$15,MATCH($AB248,兵法相关参数!$C$3:$AL$3,0))),0)+IFERROR(AI248*IF($E248="将领",INDEX(兵法相关参数!$C$4:$AL$7,AM$15,MATCH($AG248,兵法相关参数!$C$3:$AL$3,0)),INDEX(兵法相关参数!$C$12:$AL$15,AM$15,MATCH($AG248,兵法相关参数!$C$3:$AL$3,0))),0)</f>
        <v>0</v>
      </c>
      <c r="AN248" s="146">
        <f>IFERROR(AE248*IF($E248="将领",INDEX(兵法相关参数!$C$4:$AL$7,AN$15,MATCH($AB248,兵法相关参数!$C$3:$AL$3,0)),INDEX(兵法相关参数!$C$12:$AL$15,AN$15,MATCH($AB248,兵法相关参数!$C$3:$AL$3,0))),0)+IFERROR(AJ248*IF($E248="将领",INDEX(兵法相关参数!$C$4:$AL$7,AN$15,MATCH($AG248,兵法相关参数!$C$3:$AL$3,0)),INDEX(兵法相关参数!$C$12:$AL$15,AN$15,MATCH($AG248,兵法相关参数!$C$3:$AL$3,0))),0)</f>
        <v>0</v>
      </c>
      <c r="AO248" s="146">
        <f>IFERROR(AF248*IF($E248="将领",INDEX(兵法相关参数!$C$4:$AL$7,AL$15,MATCH($AB248,兵法相关参数!$C$3:$AL$3,0)),INDEX(兵法相关参数!$C$12:$AL$15,AO$15,MATCH($AB248,兵法相关参数!$C$3:$AL$3,0))),0)+IFERROR(AK248*IF($E248="将领",INDEX(兵法相关参数!$C$4:$AL$7,AL$15,MATCH($AG248,兵法相关参数!$C$3:$AL$3,0)),INDEX(兵法相关参数!$C$12:$AL$15,AO$15,MATCH($AG248,兵法相关参数!$C$3:$AL$3,0))),0)</f>
        <v>0</v>
      </c>
      <c r="AP248" s="27"/>
      <c r="AQ248" s="151">
        <f t="shared" si="72"/>
        <v>30304</v>
      </c>
      <c r="AR248" s="160">
        <f>IF(D248="直接伤害",1,0)</f>
        <v>0</v>
      </c>
      <c r="AS248" s="163" t="str">
        <f t="shared" si="60"/>
        <v>橙</v>
      </c>
      <c r="AT248" s="153">
        <f t="shared" si="61"/>
        <v>4</v>
      </c>
      <c r="AU248" s="39" t="str">
        <f>IF(IF(L248="","",AQ248&amp;AT248)=AU247,"",IF(MOD(COUNTIF($AQ$1:AQ248,AQ248),3)=1,"",IF(L248="","",AQ248&amp;AT248)))</f>
        <v/>
      </c>
      <c r="AV248" s="166" t="str">
        <f t="shared" si="65"/>
        <v/>
      </c>
      <c r="AW248" s="166" t="str">
        <f t="shared" si="66"/>
        <v/>
      </c>
      <c r="AX248" s="15" t="str">
        <f>IF(MOD(COUNTIF($AQ$1:AQ248,AQ248),3)=1,"",IF(M248="","",AT248+1))</f>
        <v/>
      </c>
      <c r="AY248" s="15" t="str">
        <f t="shared" si="62"/>
        <v/>
      </c>
      <c r="AZ248" s="166" t="str">
        <f t="shared" si="67"/>
        <v/>
      </c>
      <c r="BA248" s="166" t="str">
        <f t="shared" si="68"/>
        <v/>
      </c>
      <c r="BB248" s="15" t="str">
        <f>IF(MOD(COUNTIF($AQ$1:AQ248,AQ248),3)=1,"",IF(N248="","",AX248+1))</f>
        <v/>
      </c>
      <c r="BC248" s="15" t="str">
        <f t="shared" si="63"/>
        <v/>
      </c>
      <c r="BD248" s="166" t="str">
        <f t="shared" si="69"/>
        <v/>
      </c>
      <c r="BE248" s="166" t="str">
        <f t="shared" si="70"/>
        <v/>
      </c>
      <c r="BF248" s="15"/>
      <c r="BG248" s="15"/>
      <c r="BH248" s="170" t="str">
        <f t="shared" si="64"/>
        <v>攻击目标阵亡后跳到生命值最低的敌人身前（优先敌方英雄），对其造成{0}%攻击的武力伤害，自身攻击力增加{1}%，并且沉默目标，效果均持续{2}秒</v>
      </c>
    </row>
    <row r="249" spans="1:60">
      <c r="A249" s="261"/>
      <c r="B249" s="259"/>
      <c r="C249" s="256"/>
      <c r="D249" s="256"/>
      <c r="E249" s="179" t="s">
        <v>1100</v>
      </c>
      <c r="F249" s="141">
        <v>1</v>
      </c>
      <c r="G249" s="141">
        <v>1</v>
      </c>
      <c r="H249" s="141"/>
      <c r="I249" s="141"/>
      <c r="J249" s="256"/>
      <c r="K249" s="256"/>
      <c r="L249" s="44">
        <f>M246</f>
        <v>5</v>
      </c>
      <c r="M249" s="10"/>
      <c r="N249" s="10"/>
      <c r="O249" s="81">
        <f>80%*40%*1.15*3</f>
        <v>1.1040000000000001</v>
      </c>
      <c r="P249" s="44" t="str">
        <f>P246</f>
        <v>20,30,40,50,60</v>
      </c>
      <c r="Q249" s="10">
        <v>0</v>
      </c>
      <c r="R249" s="10">
        <f>R246</f>
        <v>1</v>
      </c>
      <c r="S249" s="10"/>
      <c r="T249" s="44"/>
      <c r="U249" s="44"/>
      <c r="V249" s="24"/>
      <c r="W249" s="23">
        <f>$R249*$O249</f>
        <v>1.1040000000000001</v>
      </c>
      <c r="X249" s="23">
        <f>$R249*$O249</f>
        <v>1.1040000000000001</v>
      </c>
      <c r="Y249" s="23">
        <f>$R249*$O249</f>
        <v>1.1040000000000001</v>
      </c>
      <c r="Z249" s="23">
        <f>$R249*$O249</f>
        <v>1.1040000000000001</v>
      </c>
      <c r="AA249" s="22"/>
      <c r="AB249" s="44" t="s">
        <v>105</v>
      </c>
      <c r="AC249" s="92">
        <f>辅助效用($P249,$L249,AC$15,"输出转换",眩晕系数,"当前将领目标",W249)</f>
        <v>1.1964095021451493</v>
      </c>
      <c r="AD249" s="92">
        <f>辅助效用($P249,$L249,AD$15,"输出转换",眩晕系数,"当前将领目标",X249)</f>
        <v>0.97662818311294286</v>
      </c>
      <c r="AE249" s="92">
        <f>辅助效用($P249,$L249,AE$15,"输出转换",眩晕系数,"当前将领目标",Y249)</f>
        <v>1.087744503645157</v>
      </c>
      <c r="AF249" s="92">
        <f>辅助效用($P249,$L249,AF$15,"输出转换",眩晕系数,"当前将领目标",Z249)</f>
        <v>1.0884182842230423</v>
      </c>
      <c r="AG249" s="92"/>
      <c r="AH249" s="188"/>
      <c r="AI249" s="188"/>
      <c r="AJ249" s="188"/>
      <c r="AK249" s="188"/>
      <c r="AL249" s="146">
        <f>IFERROR(AC249*IF($E249="将领",INDEX(兵法相关参数!$C$4:$AL$7,AL$15,MATCH($AB249,兵法相关参数!$C$3:$AL$3,0)),INDEX(兵法相关参数!$C$12:$AL$15,AL$15,MATCH($AB249,兵法相关参数!$C$3:$AL$3,0))),0)+IFERROR(AH249*IF($E249="将领",INDEX(兵法相关参数!$C$4:$AL$7,AL$15,MATCH($AG249,兵法相关参数!$C$3:$AL$3,0)),INDEX(兵法相关参数!$C$12:$AL$15,AL$15,MATCH($AG249,兵法相关参数!$C$3:$AL$3,0))),0)</f>
        <v>1.1964095021451493</v>
      </c>
      <c r="AM249" s="146">
        <f>IFERROR(AD249*IF($E249="将领",INDEX(兵法相关参数!$C$4:$AL$7,AM$15,MATCH($AB249,兵法相关参数!$C$3:$AL$3,0)),INDEX(兵法相关参数!$C$12:$AL$15,AM$15,MATCH($AB249,兵法相关参数!$C$3:$AL$3,0))),0)+IFERROR(AI249*IF($E249="将领",INDEX(兵法相关参数!$C$4:$AL$7,AM$15,MATCH($AG249,兵法相关参数!$C$3:$AL$3,0)),INDEX(兵法相关参数!$C$12:$AL$15,AM$15,MATCH($AG249,兵法相关参数!$C$3:$AL$3,0))),0)</f>
        <v>0.97662818311294286</v>
      </c>
      <c r="AN249" s="146">
        <f>IFERROR(AE249*IF($E249="将领",INDEX(兵法相关参数!$C$4:$AL$7,AN$15,MATCH($AB249,兵法相关参数!$C$3:$AL$3,0)),INDEX(兵法相关参数!$C$12:$AL$15,AN$15,MATCH($AB249,兵法相关参数!$C$3:$AL$3,0))),0)+IFERROR(AJ249*IF($E249="将领",INDEX(兵法相关参数!$C$4:$AL$7,AN$15,MATCH($AG249,兵法相关参数!$C$3:$AL$3,0)),INDEX(兵法相关参数!$C$12:$AL$15,AN$15,MATCH($AG249,兵法相关参数!$C$3:$AL$3,0))),0)</f>
        <v>1.087744503645157</v>
      </c>
      <c r="AO249" s="146">
        <f>IFERROR(AF249*IF($E249="将领",INDEX(兵法相关参数!$C$4:$AL$7,AL$15,MATCH($AB249,兵法相关参数!$C$3:$AL$3,0)),INDEX(兵法相关参数!$C$12:$AL$15,AO$15,MATCH($AB249,兵法相关参数!$C$3:$AL$3,0))),0)+IFERROR(AK249*IF($E249="将领",INDEX(兵法相关参数!$C$4:$AL$7,AL$15,MATCH($AG249,兵法相关参数!$C$3:$AL$3,0)),INDEX(兵法相关参数!$C$12:$AL$15,AO$15,MATCH($AG249,兵法相关参数!$C$3:$AL$3,0))),0)</f>
        <v>1.0884182842230423</v>
      </c>
      <c r="AP249" s="42"/>
      <c r="AQ249" s="151">
        <f t="shared" si="72"/>
        <v>30304</v>
      </c>
      <c r="AR249" s="161">
        <f>AR248</f>
        <v>0</v>
      </c>
      <c r="AS249" s="163" t="str">
        <f t="shared" si="60"/>
        <v>橙</v>
      </c>
      <c r="AT249" s="153">
        <f t="shared" si="61"/>
        <v>4</v>
      </c>
      <c r="AU249" s="39" t="str">
        <f>IF(IF(L249="","",AQ249&amp;AT249)=AU248,"",IF(MOD(COUNTIF($AQ$1:AQ249,AQ249),3)=1,"",IF(L249="","",AQ249&amp;AT249)))</f>
        <v>303044</v>
      </c>
      <c r="AV249" s="166">
        <f t="shared" si="65"/>
        <v>5</v>
      </c>
      <c r="AW249" s="166" t="e">
        <f t="shared" si="66"/>
        <v>#VALUE!</v>
      </c>
      <c r="AX249" s="15" t="str">
        <f>IF(MOD(COUNTIF($AQ$1:AQ249,AQ249),3)=1,"",IF(M249="","",AT249+1))</f>
        <v/>
      </c>
      <c r="AY249" s="15" t="str">
        <f t="shared" si="62"/>
        <v/>
      </c>
      <c r="AZ249" s="166" t="str">
        <f t="shared" si="67"/>
        <v/>
      </c>
      <c r="BA249" s="166" t="str">
        <f t="shared" si="68"/>
        <v/>
      </c>
      <c r="BB249" s="15" t="str">
        <f>IF(MOD(COUNTIF($AQ$1:AQ249,AQ249),3)=1,"",IF(N249="","",AX249+1))</f>
        <v/>
      </c>
      <c r="BC249" s="15" t="str">
        <f t="shared" si="63"/>
        <v/>
      </c>
      <c r="BD249" s="166" t="str">
        <f t="shared" si="69"/>
        <v/>
      </c>
      <c r="BE249" s="166" t="str">
        <f t="shared" si="70"/>
        <v/>
      </c>
      <c r="BF249" s="15"/>
      <c r="BG249" s="15"/>
      <c r="BH249" s="170" t="str">
        <f t="shared" si="64"/>
        <v>攻击目标阵亡后跳到生命值最低的敌人身前（优先敌方英雄），对其造成{0}%攻击的武力伤害，自身攻击力增加{1}%，并且沉默目标，效果均持续{2}秒</v>
      </c>
    </row>
    <row r="250" spans="1:60">
      <c r="A250" s="261"/>
      <c r="B250" s="260"/>
      <c r="C250" s="257"/>
      <c r="D250" s="257"/>
      <c r="E250" s="179"/>
      <c r="F250" s="179"/>
      <c r="G250" s="179"/>
      <c r="H250" s="179"/>
      <c r="I250" s="179"/>
      <c r="J250" s="257"/>
      <c r="K250" s="257"/>
      <c r="L250" s="182"/>
      <c r="M250" s="179"/>
      <c r="N250" s="179"/>
      <c r="O250" s="182"/>
      <c r="P250" s="179"/>
      <c r="Q250" s="179"/>
      <c r="R250" s="179"/>
      <c r="S250" s="179"/>
      <c r="T250" s="179"/>
      <c r="U250" s="179"/>
      <c r="V250" s="179"/>
      <c r="W250" s="179"/>
      <c r="X250" s="179"/>
      <c r="Y250" s="179"/>
      <c r="Z250" s="179"/>
      <c r="AA250" s="179"/>
      <c r="AB250" s="44"/>
      <c r="AC250" s="189"/>
      <c r="AD250" s="189"/>
      <c r="AE250" s="189"/>
      <c r="AF250" s="189"/>
      <c r="AG250" s="92"/>
      <c r="AH250" s="189"/>
      <c r="AI250" s="189"/>
      <c r="AJ250" s="189"/>
      <c r="AK250" s="189"/>
      <c r="AL250" s="146">
        <f>IFERROR(AC250*IF($E250="将领",INDEX(兵法相关参数!$C$4:$AL$7,AL$15,MATCH($AB250,兵法相关参数!$C$3:$AL$3,0)),INDEX(兵法相关参数!$C$12:$AL$15,AL$15,MATCH($AB250,兵法相关参数!$C$3:$AL$3,0))),0)+IFERROR(AH250*IF($E250="将领",INDEX(兵法相关参数!$C$4:$AL$7,AL$15,MATCH($AG250,兵法相关参数!$C$3:$AL$3,0)),INDEX(兵法相关参数!$C$12:$AL$15,AL$15,MATCH($AG250,兵法相关参数!$C$3:$AL$3,0))),0)</f>
        <v>0</v>
      </c>
      <c r="AM250" s="146">
        <f>IFERROR(AD250*IF($E250="将领",INDEX(兵法相关参数!$C$4:$AL$7,AM$15,MATCH($AB250,兵法相关参数!$C$3:$AL$3,0)),INDEX(兵法相关参数!$C$12:$AL$15,AM$15,MATCH($AB250,兵法相关参数!$C$3:$AL$3,0))),0)+IFERROR(AI250*IF($E250="将领",INDEX(兵法相关参数!$C$4:$AL$7,AM$15,MATCH($AG250,兵法相关参数!$C$3:$AL$3,0)),INDEX(兵法相关参数!$C$12:$AL$15,AM$15,MATCH($AG250,兵法相关参数!$C$3:$AL$3,0))),0)</f>
        <v>0</v>
      </c>
      <c r="AN250" s="146">
        <f>IFERROR(AE250*IF($E250="将领",INDEX(兵法相关参数!$C$4:$AL$7,AN$15,MATCH($AB250,兵法相关参数!$C$3:$AL$3,0)),INDEX(兵法相关参数!$C$12:$AL$15,AN$15,MATCH($AB250,兵法相关参数!$C$3:$AL$3,0))),0)+IFERROR(AJ250*IF($E250="将领",INDEX(兵法相关参数!$C$4:$AL$7,AN$15,MATCH($AG250,兵法相关参数!$C$3:$AL$3,0)),INDEX(兵法相关参数!$C$12:$AL$15,AN$15,MATCH($AG250,兵法相关参数!$C$3:$AL$3,0))),0)</f>
        <v>0</v>
      </c>
      <c r="AO250" s="146">
        <f>IFERROR(AF250*IF($E250="将领",INDEX(兵法相关参数!$C$4:$AL$7,AL$15,MATCH($AB250,兵法相关参数!$C$3:$AL$3,0)),INDEX(兵法相关参数!$C$12:$AL$15,AO$15,MATCH($AB250,兵法相关参数!$C$3:$AL$3,0))),0)+IFERROR(AK250*IF($E250="将领",INDEX(兵法相关参数!$C$4:$AL$7,AL$15,MATCH($AG250,兵法相关参数!$C$3:$AL$3,0)),INDEX(兵法相关参数!$C$12:$AL$15,AO$15,MATCH($AG250,兵法相关参数!$C$3:$AL$3,0))),0)</f>
        <v>0</v>
      </c>
      <c r="AP250" s="27"/>
      <c r="AQ250" s="152">
        <f t="shared" si="72"/>
        <v>30304</v>
      </c>
      <c r="AR250" s="162">
        <f>AR249</f>
        <v>0</v>
      </c>
      <c r="AS250" s="15" t="str">
        <f t="shared" si="60"/>
        <v>橙</v>
      </c>
      <c r="AT250" s="153">
        <f t="shared" si="61"/>
        <v>4</v>
      </c>
      <c r="AU250" s="39" t="str">
        <f>IF(IF(L250="","",AQ250&amp;AT250)=AU249,"",IF(MOD(COUNTIF($AQ$1:AQ250,AQ250),3)=1,"",IF(L250="","",AQ250&amp;AT250)))</f>
        <v/>
      </c>
      <c r="AV250" s="166" t="str">
        <f t="shared" si="65"/>
        <v/>
      </c>
      <c r="AW250" s="166" t="str">
        <f t="shared" si="66"/>
        <v/>
      </c>
      <c r="AX250" s="15" t="str">
        <f>IF(MOD(COUNTIF($AQ$1:AQ250,AQ250),3)=1,"",IF(M250="","",AT250+1))</f>
        <v/>
      </c>
      <c r="AY250" s="15" t="str">
        <f t="shared" si="62"/>
        <v/>
      </c>
      <c r="AZ250" s="166" t="str">
        <f t="shared" si="67"/>
        <v/>
      </c>
      <c r="BA250" s="166" t="str">
        <f t="shared" si="68"/>
        <v/>
      </c>
      <c r="BB250" s="15" t="str">
        <f>IF(MOD(COUNTIF($AQ$1:AQ250,AQ250),3)=1,"",IF(N250="","",AX250+1))</f>
        <v/>
      </c>
      <c r="BC250" s="15" t="str">
        <f t="shared" si="63"/>
        <v/>
      </c>
      <c r="BD250" s="166" t="str">
        <f t="shared" si="69"/>
        <v/>
      </c>
      <c r="BE250" s="166" t="str">
        <f t="shared" si="70"/>
        <v/>
      </c>
      <c r="BF250" s="15"/>
      <c r="BG250" s="15"/>
      <c r="BH250" s="170" t="str">
        <f t="shared" si="64"/>
        <v>攻击目标阵亡后跳到生命值最低的敌人身前（优先敌方英雄），对其造成{0}%攻击的武力伤害，自身攻击力增加{1}%，并且沉默目标，效果均持续{2}秒</v>
      </c>
    </row>
    <row r="251" spans="1:60">
      <c r="A251" s="261" t="s">
        <v>754</v>
      </c>
      <c r="B251" s="258" t="s">
        <v>953</v>
      </c>
      <c r="C251" s="255" t="s">
        <v>12</v>
      </c>
      <c r="D251" s="255" t="s">
        <v>755</v>
      </c>
      <c r="E251" s="11"/>
      <c r="F251" s="11"/>
      <c r="G251" s="11"/>
      <c r="H251" s="11"/>
      <c r="I251" s="11"/>
      <c r="J251" s="11" t="s">
        <v>402</v>
      </c>
      <c r="K251" s="11" t="s">
        <v>469</v>
      </c>
      <c r="L251" s="190" t="s">
        <v>59</v>
      </c>
      <c r="M251" s="11"/>
      <c r="N251" s="11"/>
      <c r="O251" s="183" t="s">
        <v>52</v>
      </c>
      <c r="P251" s="3" t="s">
        <v>57</v>
      </c>
      <c r="Q251" s="11" t="s">
        <v>60</v>
      </c>
      <c r="R251" s="11" t="s">
        <v>61</v>
      </c>
      <c r="S251" s="11"/>
      <c r="T251" s="184"/>
      <c r="U251" s="184"/>
      <c r="V251" s="184"/>
      <c r="W251" s="3" t="s">
        <v>223</v>
      </c>
      <c r="X251" s="3" t="s">
        <v>224</v>
      </c>
      <c r="Y251" s="3" t="s">
        <v>225</v>
      </c>
      <c r="Z251" s="3" t="s">
        <v>226</v>
      </c>
      <c r="AA251" s="1"/>
      <c r="AB251" s="15"/>
      <c r="AC251" s="187" t="s">
        <v>227</v>
      </c>
      <c r="AD251" s="187" t="s">
        <v>228</v>
      </c>
      <c r="AE251" s="187" t="s">
        <v>229</v>
      </c>
      <c r="AF251" s="187" t="s">
        <v>230</v>
      </c>
      <c r="AG251" s="96"/>
      <c r="AH251" s="187" t="s">
        <v>227</v>
      </c>
      <c r="AI251" s="187" t="s">
        <v>228</v>
      </c>
      <c r="AJ251" s="187" t="s">
        <v>229</v>
      </c>
      <c r="AK251" s="187" t="s">
        <v>230</v>
      </c>
      <c r="AL251" s="146">
        <f>IFERROR(AC251*IF($E251="将领",INDEX(兵法相关参数!$C$4:$AL$7,AL$15,MATCH($AB251,兵法相关参数!$C$3:$AL$3,0)),INDEX(兵法相关参数!$C$12:$AL$15,AL$15,MATCH($AB251,兵法相关参数!$C$3:$AL$3,0))),0)+IFERROR(AH251*IF($E251="将领",INDEX(兵法相关参数!$C$4:$AL$7,AL$15,MATCH($AG251,兵法相关参数!$C$3:$AL$3,0)),INDEX(兵法相关参数!$C$12:$AL$15,AL$15,MATCH($AG251,兵法相关参数!$C$3:$AL$3,0))),0)</f>
        <v>0</v>
      </c>
      <c r="AM251" s="146">
        <f>IFERROR(AD251*IF($E251="将领",INDEX(兵法相关参数!$C$4:$AL$7,AM$15,MATCH($AB251,兵法相关参数!$C$3:$AL$3,0)),INDEX(兵法相关参数!$C$12:$AL$15,AM$15,MATCH($AB251,兵法相关参数!$C$3:$AL$3,0))),0)+IFERROR(AI251*IF($E251="将领",INDEX(兵法相关参数!$C$4:$AL$7,AM$15,MATCH($AG251,兵法相关参数!$C$3:$AL$3,0)),INDEX(兵法相关参数!$C$12:$AL$15,AM$15,MATCH($AG251,兵法相关参数!$C$3:$AL$3,0))),0)</f>
        <v>0</v>
      </c>
      <c r="AN251" s="146">
        <f>IFERROR(AE251*IF($E251="将领",INDEX(兵法相关参数!$C$4:$AL$7,AN$15,MATCH($AB251,兵法相关参数!$C$3:$AL$3,0)),INDEX(兵法相关参数!$C$12:$AL$15,AN$15,MATCH($AB251,兵法相关参数!$C$3:$AL$3,0))),0)+IFERROR(AJ251*IF($E251="将领",INDEX(兵法相关参数!$C$4:$AL$7,AN$15,MATCH($AG251,兵法相关参数!$C$3:$AL$3,0)),INDEX(兵法相关参数!$C$12:$AL$15,AN$15,MATCH($AG251,兵法相关参数!$C$3:$AL$3,0))),0)</f>
        <v>0</v>
      </c>
      <c r="AO251" s="146">
        <f>IFERROR(AF251*IF($E251="将领",INDEX(兵法相关参数!$C$4:$AL$7,AL$15,MATCH($AB251,兵法相关参数!$C$3:$AL$3,0)),INDEX(兵法相关参数!$C$12:$AL$15,AO$15,MATCH($AB251,兵法相关参数!$C$3:$AL$3,0))),0)+IFERROR(AK251*IF($E251="将领",INDEX(兵法相关参数!$C$4:$AL$7,AL$15,MATCH($AG251,兵法相关参数!$C$3:$AL$3,0)),INDEX(兵法相关参数!$C$12:$AL$15,AO$15,MATCH($AG251,兵法相关参数!$C$3:$AL$3,0))),0)</f>
        <v>0</v>
      </c>
      <c r="AP251" s="27"/>
      <c r="AQ251" s="154">
        <v>30306</v>
      </c>
      <c r="AR251" s="160">
        <f>IF(D251="直接伤害",1,0)</f>
        <v>1</v>
      </c>
      <c r="AS251" s="163" t="str">
        <f t="shared" si="60"/>
        <v>橙</v>
      </c>
      <c r="AT251" s="153">
        <f t="shared" si="61"/>
        <v>1</v>
      </c>
      <c r="AU251" s="39" t="str">
        <f>IF(IF(L251="","",AQ251&amp;AT251)=AU250,"",IF(MOD(COUNTIF($AQ$1:AQ251,AQ251),3)=1,"",IF(L251="","",AQ251&amp;AT251)))</f>
        <v/>
      </c>
      <c r="AV251" s="166" t="str">
        <f t="shared" si="65"/>
        <v/>
      </c>
      <c r="AW251" s="166" t="str">
        <f t="shared" si="66"/>
        <v/>
      </c>
      <c r="AX251" s="15" t="str">
        <f>IF(MOD(COUNTIF($AQ$1:AQ251,AQ251),3)=1,"",IF(M251="","",AT251+1))</f>
        <v/>
      </c>
      <c r="AY251" s="15" t="str">
        <f t="shared" si="62"/>
        <v/>
      </c>
      <c r="AZ251" s="166" t="str">
        <f t="shared" si="67"/>
        <v/>
      </c>
      <c r="BA251" s="166" t="str">
        <f t="shared" si="68"/>
        <v/>
      </c>
      <c r="BB251" s="15" t="str">
        <f>IF(MOD(COUNTIF($AQ$1:AQ251,AQ251),3)=1,"",IF(N251="","",AX251+1))</f>
        <v/>
      </c>
      <c r="BC251" s="15" t="str">
        <f t="shared" si="63"/>
        <v/>
      </c>
      <c r="BD251" s="166" t="str">
        <f t="shared" si="69"/>
        <v/>
      </c>
      <c r="BE251" s="166" t="str">
        <f t="shared" si="70"/>
        <v/>
      </c>
      <c r="BF251" s="15"/>
      <c r="BG251" s="15"/>
      <c r="BH251" s="170" t="str">
        <f t="shared" si="64"/>
        <v>开场向战场中施放三根滚木冲向敌军，撞到敌军后爆炸造成攻击力{0}%策略伤害，并击飞士兵，并且降低{1}%移动速度和{2}攻击速度，持续{3}秒。</v>
      </c>
    </row>
    <row r="252" spans="1:60">
      <c r="A252" s="261"/>
      <c r="B252" s="259"/>
      <c r="C252" s="256"/>
      <c r="D252" s="256"/>
      <c r="E252" s="179" t="s">
        <v>756</v>
      </c>
      <c r="F252" s="141"/>
      <c r="G252" s="141"/>
      <c r="H252" s="141">
        <v>1</v>
      </c>
      <c r="I252" s="141">
        <v>1</v>
      </c>
      <c r="J252" s="255">
        <f>SUMPRODUCT(LARGE(AL252:AO252*F252:I252+AL253:AO253*F253:I253+AL255:AO255*F255:I255+AL256:AO256*F256:I256+AL258:AO258*F258:I258+AL259:AO259*F259:I259,1))</f>
        <v>4.5005230362523401</v>
      </c>
      <c r="K252" s="255">
        <f>INDEX($J$17:$J$200,MATCH(C251,$C$17:$C$200,0),1)</f>
        <v>4.3116392160975536</v>
      </c>
      <c r="L252" s="182">
        <v>0.5</v>
      </c>
      <c r="M252" s="179"/>
      <c r="N252" s="179"/>
      <c r="O252" s="182">
        <f>100%*1.15</f>
        <v>1.1499999999999999</v>
      </c>
      <c r="P252" s="179">
        <v>0</v>
      </c>
      <c r="Q252" s="179">
        <v>0</v>
      </c>
      <c r="R252" s="179">
        <v>6</v>
      </c>
      <c r="S252" s="179"/>
      <c r="T252" s="179"/>
      <c r="U252" s="179"/>
      <c r="V252" s="179"/>
      <c r="W252" s="23">
        <f>$L252*效果范围削减($R252)*$O252</f>
        <v>2.6349810245996075</v>
      </c>
      <c r="X252" s="23">
        <f>$L252*效果范围削减($R252)*$O252</f>
        <v>2.6349810245996075</v>
      </c>
      <c r="Y252" s="23">
        <f>$L252*效果范围削减($R252)*$O252</f>
        <v>2.6349810245996075</v>
      </c>
      <c r="Z252" s="23">
        <f>$L252*效果范围削减($R252)*$O252</f>
        <v>2.6349810245996075</v>
      </c>
      <c r="AA252" s="179"/>
      <c r="AB252" s="44" t="s">
        <v>37</v>
      </c>
      <c r="AC252" s="92">
        <f>0.5*辅助效用($P$126,-1,AC$15,"兵力转换",输出系数,"当前士兵目标",W252)+0.5*辅助效用($P$126,-1,AC$15,"生存转换",输出系数,"当前将领目标",W252)</f>
        <v>4.6209920811353389E-4</v>
      </c>
      <c r="AD252" s="92">
        <f>0.5*辅助效用($P$126,-1,AD$15,"兵力转换",输出系数,"当前士兵目标",X252)+0.5*辅助效用($P$126,-1,AD$15,"生存转换",输出系数,"当前将领目标",X252)</f>
        <v>5.4541822334462338E-4</v>
      </c>
      <c r="AE252" s="92">
        <f>0.5*辅助效用($P$126,-1,AE$15,"兵力转换",输出系数,"当前士兵目标",Y252)+0.5*辅助效用($P$126,-1,AE$15,"生存转换",输出系数,"当前将领目标",Y252)</f>
        <v>4.8302645698454656E-4</v>
      </c>
      <c r="AF252" s="92">
        <f>0.5*辅助效用($P$126,-1,AF$15,"兵力转换",输出系数,"当前士兵目标",Z252)+0.5*辅助效用($P$126,-1,AF$15,"生存转换",输出系数,"当前将领目标",Z252)</f>
        <v>4.6209920811353389E-4</v>
      </c>
      <c r="AG252" s="92" t="s">
        <v>51</v>
      </c>
      <c r="AH252" s="188">
        <f>IF($Q252=0,0,持续效用($P252,$Q252,AH$15,$E252))</f>
        <v>0</v>
      </c>
      <c r="AI252" s="188">
        <f>IF($Q252=0,0,持续效用($P252,$Q252,AI$15,$E252))</f>
        <v>0</v>
      </c>
      <c r="AJ252" s="188">
        <f>IF($Q252=0,0,持续效用($P252,$Q252,AJ$15,$E252))</f>
        <v>0</v>
      </c>
      <c r="AK252" s="188">
        <f>IF($Q252=0,0,持续效用($P252,$Q252,AK$15,$E252))</f>
        <v>0</v>
      </c>
      <c r="AL252" s="146">
        <f>IFERROR(AC252*IF($E252="将领",INDEX(兵法相关参数!$C$4:$AL$7,AL$15,MATCH($AB252,兵法相关参数!$C$3:$AL$3,0)),INDEX(兵法相关参数!$C$12:$AL$15,AL$15,MATCH($AB252,兵法相关参数!$C$3:$AL$3,0))),0)+IFERROR(AH252*IF($E252="将领",INDEX(兵法相关参数!$C$4:$AL$7,AL$15,MATCH($AG252,兵法相关参数!$C$3:$AL$3,0)),INDEX(兵法相关参数!$C$12:$AL$15,AL$15,MATCH($AG252,兵法相关参数!$C$3:$AL$3,0))),0)</f>
        <v>1.5937080955605112</v>
      </c>
      <c r="AM252" s="146">
        <f>IFERROR(AD252*IF($E252="将领",INDEX(兵法相关参数!$C$4:$AL$7,AM$15,MATCH($AB252,兵法相关参数!$C$3:$AL$3,0)),INDEX(兵法相关参数!$C$12:$AL$15,AM$15,MATCH($AB252,兵法相关参数!$C$3:$AL$3,0))),0)+IFERROR(AI252*IF($E252="将领",INDEX(兵法相关参数!$C$4:$AL$7,AM$15,MATCH($AG252,兵法相关参数!$C$3:$AL$3,0)),INDEX(兵法相关参数!$C$12:$AL$15,AM$15,MATCH($AG252,兵法相关参数!$C$3:$AL$3,0))),0)</f>
        <v>1.7331892256916583</v>
      </c>
      <c r="AN252" s="146">
        <f>IFERROR(AE252*IF($E252="将领",INDEX(兵法相关参数!$C$4:$AL$7,AN$15,MATCH($AB252,兵法相关参数!$C$3:$AL$3,0)),INDEX(兵法相关参数!$C$12:$AL$15,AN$15,MATCH($AB252,兵法相关参数!$C$3:$AL$3,0))),0)+IFERROR(AJ252*IF($E252="将领",INDEX(兵法相关参数!$C$4:$AL$7,AN$15,MATCH($AG252,兵法相关参数!$C$3:$AL$3,0)),INDEX(兵法相关参数!$C$12:$AL$15,AN$15,MATCH($AG252,兵法相关参数!$C$3:$AL$3,0))),0)</f>
        <v>2.897451672767867</v>
      </c>
      <c r="AO252" s="146">
        <f>IFERROR(AF252*IF($E252="将领",INDEX(兵法相关参数!$C$4:$AL$7,AL$15,MATCH($AB252,兵法相关参数!$C$3:$AL$3,0)),INDEX(兵法相关参数!$C$12:$AL$15,AO$15,MATCH($AB252,兵法相关参数!$C$3:$AL$3,0))),0)+IFERROR(AK252*IF($E252="将领",INDEX(兵法相关参数!$C$4:$AL$7,AL$15,MATCH($AG252,兵法相关参数!$C$3:$AL$3,0)),INDEX(兵法相关参数!$C$12:$AL$15,AO$15,MATCH($AG252,兵法相关参数!$C$3:$AL$3,0))),0)</f>
        <v>1.5937080955605112</v>
      </c>
      <c r="AP252" s="42"/>
      <c r="AQ252" s="151">
        <f>AQ251</f>
        <v>30306</v>
      </c>
      <c r="AR252" s="161">
        <f>AR251</f>
        <v>1</v>
      </c>
      <c r="AS252" s="163" t="str">
        <f t="shared" si="60"/>
        <v>橙</v>
      </c>
      <c r="AT252" s="153">
        <f t="shared" si="61"/>
        <v>1</v>
      </c>
      <c r="AU252" s="39" t="str">
        <f>IF(IF(L252="","",AQ252&amp;AT252)=AU251,"",IF(MOD(COUNTIF($AQ$1:AQ252,AQ252),3)=1,"",IF(L252="","",AQ252&amp;AT252)))</f>
        <v>303061</v>
      </c>
      <c r="AV252" s="166">
        <f t="shared" si="65"/>
        <v>0.189</v>
      </c>
      <c r="AW252" s="166">
        <f t="shared" si="66"/>
        <v>8.9999999999999993E-3</v>
      </c>
      <c r="AX252" s="15" t="str">
        <f>IF(MOD(COUNTIF($AQ$1:AQ252,AQ252),3)=1,"",IF(M252="","",AT252+1))</f>
        <v/>
      </c>
      <c r="AY252" s="15" t="str">
        <f t="shared" si="62"/>
        <v/>
      </c>
      <c r="AZ252" s="166" t="str">
        <f t="shared" si="67"/>
        <v/>
      </c>
      <c r="BA252" s="166" t="str">
        <f t="shared" si="68"/>
        <v/>
      </c>
      <c r="BB252" s="15" t="str">
        <f>IF(MOD(COUNTIF($AQ$1:AQ252,AQ252),3)=1,"",IF(N252="","",AX252+1))</f>
        <v/>
      </c>
      <c r="BC252" s="15" t="str">
        <f t="shared" si="63"/>
        <v/>
      </c>
      <c r="BD252" s="166" t="str">
        <f t="shared" si="69"/>
        <v/>
      </c>
      <c r="BE252" s="166" t="str">
        <f t="shared" si="70"/>
        <v/>
      </c>
      <c r="BF252" s="15"/>
      <c r="BG252" s="15"/>
      <c r="BH252" s="170" t="str">
        <f t="shared" si="64"/>
        <v>开场向战场中施放三根滚木冲向敌军，撞到敌军后爆炸造成攻击力{0}%策略伤害，并击飞士兵，并且降低{1}%移动速度和{2}攻击速度，持续{3}秒。</v>
      </c>
    </row>
    <row r="253" spans="1:60">
      <c r="A253" s="261"/>
      <c r="B253" s="259"/>
      <c r="C253" s="256"/>
      <c r="D253" s="257"/>
      <c r="E253" s="179"/>
      <c r="F253" s="141"/>
      <c r="G253" s="141"/>
      <c r="H253" s="141"/>
      <c r="I253" s="141"/>
      <c r="J253" s="256"/>
      <c r="K253" s="256"/>
      <c r="L253" s="182"/>
      <c r="M253" s="179"/>
      <c r="N253" s="179"/>
      <c r="O253" s="182"/>
      <c r="P253" s="179"/>
      <c r="Q253" s="179"/>
      <c r="R253" s="179"/>
      <c r="S253" s="182"/>
      <c r="T253" s="182"/>
      <c r="U253" s="179"/>
      <c r="V253" s="179"/>
      <c r="W253" s="179"/>
      <c r="X253" s="179"/>
      <c r="Y253" s="179"/>
      <c r="Z253" s="179"/>
      <c r="AA253" s="179"/>
      <c r="AB253" s="44"/>
      <c r="AC253" s="189"/>
      <c r="AD253" s="189"/>
      <c r="AE253" s="189"/>
      <c r="AF253" s="189"/>
      <c r="AG253" s="92"/>
      <c r="AH253" s="189"/>
      <c r="AI253" s="189"/>
      <c r="AJ253" s="189"/>
      <c r="AK253" s="189"/>
      <c r="AL253" s="146">
        <f>IFERROR(AC253*IF($E253="将领",INDEX(兵法相关参数!$C$4:$AL$7,AL$15,MATCH($AB253,兵法相关参数!$C$3:$AL$3,0)),INDEX(兵法相关参数!$C$12:$AL$15,AL$15,MATCH($AB253,兵法相关参数!$C$3:$AL$3,0))),0)+IFERROR(AH253*IF($E253="将领",INDEX(兵法相关参数!$C$4:$AL$7,AL$15,MATCH($AG253,兵法相关参数!$C$3:$AL$3,0)),INDEX(兵法相关参数!$C$12:$AL$15,AL$15,MATCH($AG253,兵法相关参数!$C$3:$AL$3,0))),0)</f>
        <v>0</v>
      </c>
      <c r="AM253" s="146">
        <f>IFERROR(AD253*IF($E253="将领",INDEX(兵法相关参数!$C$4:$AL$7,AM$15,MATCH($AB253,兵法相关参数!$C$3:$AL$3,0)),INDEX(兵法相关参数!$C$12:$AL$15,AM$15,MATCH($AB253,兵法相关参数!$C$3:$AL$3,0))),0)+IFERROR(AI253*IF($E253="将领",INDEX(兵法相关参数!$C$4:$AL$7,AM$15,MATCH($AG253,兵法相关参数!$C$3:$AL$3,0)),INDEX(兵法相关参数!$C$12:$AL$15,AM$15,MATCH($AG253,兵法相关参数!$C$3:$AL$3,0))),0)</f>
        <v>0</v>
      </c>
      <c r="AN253" s="146">
        <f>IFERROR(AE253*IF($E253="将领",INDEX(兵法相关参数!$C$4:$AL$7,AN$15,MATCH($AB253,兵法相关参数!$C$3:$AL$3,0)),INDEX(兵法相关参数!$C$12:$AL$15,AN$15,MATCH($AB253,兵法相关参数!$C$3:$AL$3,0))),0)+IFERROR(AJ253*IF($E253="将领",INDEX(兵法相关参数!$C$4:$AL$7,AN$15,MATCH($AG253,兵法相关参数!$C$3:$AL$3,0)),INDEX(兵法相关参数!$C$12:$AL$15,AN$15,MATCH($AG253,兵法相关参数!$C$3:$AL$3,0))),0)</f>
        <v>0</v>
      </c>
      <c r="AO253" s="146">
        <f>IFERROR(AF253*IF($E253="将领",INDEX(兵法相关参数!$C$4:$AL$7,AL$15,MATCH($AB253,兵法相关参数!$C$3:$AL$3,0)),INDEX(兵法相关参数!$C$12:$AL$15,AO$15,MATCH($AB253,兵法相关参数!$C$3:$AL$3,0))),0)+IFERROR(AK253*IF($E253="将领",INDEX(兵法相关参数!$C$4:$AL$7,AL$15,MATCH($AG253,兵法相关参数!$C$3:$AL$3,0)),INDEX(兵法相关参数!$C$12:$AL$15,AO$15,MATCH($AG253,兵法相关参数!$C$3:$AL$3,0))),0)</f>
        <v>0</v>
      </c>
      <c r="AP253" s="27"/>
      <c r="AQ253" s="151">
        <f>AQ252</f>
        <v>30306</v>
      </c>
      <c r="AR253" s="162">
        <f>AR252</f>
        <v>1</v>
      </c>
      <c r="AS253" s="15" t="str">
        <f t="shared" si="60"/>
        <v>橙</v>
      </c>
      <c r="AT253" s="153">
        <f t="shared" si="61"/>
        <v>1</v>
      </c>
      <c r="AU253" s="39" t="str">
        <f>IF(IF(L253="","",AQ253&amp;AT253)=AU252,"",IF(MOD(COUNTIF($AQ$1:AQ253,AQ253),3)=1,"",IF(L253="","",AQ253&amp;AT253)))</f>
        <v/>
      </c>
      <c r="AV253" s="166" t="str">
        <f t="shared" si="65"/>
        <v/>
      </c>
      <c r="AW253" s="166" t="str">
        <f t="shared" si="66"/>
        <v/>
      </c>
      <c r="AX253" s="15" t="str">
        <f>IF(MOD(COUNTIF($AQ$1:AQ253,AQ253),3)=1,"",IF(M253="","",AT253+1))</f>
        <v/>
      </c>
      <c r="AY253" s="15" t="str">
        <f t="shared" si="62"/>
        <v/>
      </c>
      <c r="AZ253" s="166" t="str">
        <f t="shared" si="67"/>
        <v/>
      </c>
      <c r="BA253" s="166" t="str">
        <f t="shared" si="68"/>
        <v/>
      </c>
      <c r="BB253" s="15" t="str">
        <f>IF(MOD(COUNTIF($AQ$1:AQ253,AQ253),3)=1,"",IF(N253="","",AX253+1))</f>
        <v/>
      </c>
      <c r="BC253" s="15" t="str">
        <f t="shared" si="63"/>
        <v/>
      </c>
      <c r="BD253" s="166" t="str">
        <f t="shared" si="69"/>
        <v/>
      </c>
      <c r="BE253" s="166" t="str">
        <f t="shared" si="70"/>
        <v/>
      </c>
      <c r="BF253" s="15"/>
      <c r="BG253" s="15"/>
      <c r="BH253" s="170" t="str">
        <f t="shared" si="64"/>
        <v>开场向战场中施放三根滚木冲向敌军，撞到敌军后爆炸造成攻击力{0}%策略伤害，并击飞士兵，并且降低{1}%移动速度和{2}攻击速度，持续{3}秒。</v>
      </c>
    </row>
    <row r="254" spans="1:60">
      <c r="A254" s="261"/>
      <c r="B254" s="259"/>
      <c r="C254" s="256"/>
      <c r="D254" s="255" t="s">
        <v>757</v>
      </c>
      <c r="E254" s="11"/>
      <c r="F254" s="11"/>
      <c r="G254" s="11"/>
      <c r="H254" s="11"/>
      <c r="I254" s="11"/>
      <c r="J254" s="256"/>
      <c r="K254" s="256"/>
      <c r="L254" s="181" t="s">
        <v>771</v>
      </c>
      <c r="M254" s="11" t="s">
        <v>771</v>
      </c>
      <c r="N254" s="11" t="s">
        <v>58</v>
      </c>
      <c r="O254" s="183" t="s">
        <v>52</v>
      </c>
      <c r="P254" s="3" t="s">
        <v>57</v>
      </c>
      <c r="Q254" s="11" t="s">
        <v>60</v>
      </c>
      <c r="R254" s="11" t="s">
        <v>61</v>
      </c>
      <c r="S254" s="166" t="s">
        <v>758</v>
      </c>
      <c r="T254" s="166"/>
      <c r="U254" s="184"/>
      <c r="V254" s="184"/>
      <c r="W254" s="3" t="s">
        <v>223</v>
      </c>
      <c r="X254" s="3" t="s">
        <v>224</v>
      </c>
      <c r="Y254" s="3" t="s">
        <v>225</v>
      </c>
      <c r="Z254" s="3" t="s">
        <v>226</v>
      </c>
      <c r="AA254" s="1"/>
      <c r="AB254" s="15"/>
      <c r="AC254" s="187" t="s">
        <v>227</v>
      </c>
      <c r="AD254" s="187" t="s">
        <v>228</v>
      </c>
      <c r="AE254" s="187" t="s">
        <v>229</v>
      </c>
      <c r="AF254" s="187" t="s">
        <v>230</v>
      </c>
      <c r="AG254" s="96"/>
      <c r="AH254" s="187"/>
      <c r="AI254" s="187"/>
      <c r="AJ254" s="187"/>
      <c r="AK254" s="187"/>
      <c r="AL254" s="146">
        <f>IFERROR(AC254*IF($E254="将领",INDEX(兵法相关参数!$C$4:$AL$7,AL$15,MATCH($AB254,兵法相关参数!$C$3:$AL$3,0)),INDEX(兵法相关参数!$C$12:$AL$15,AL$15,MATCH($AB254,兵法相关参数!$C$3:$AL$3,0))),0)+IFERROR(AH254*IF($E254="将领",INDEX(兵法相关参数!$C$4:$AL$7,AL$15,MATCH($AG254,兵法相关参数!$C$3:$AL$3,0)),INDEX(兵法相关参数!$C$12:$AL$15,AL$15,MATCH($AG254,兵法相关参数!$C$3:$AL$3,0))),0)</f>
        <v>0</v>
      </c>
      <c r="AM254" s="146">
        <f>IFERROR(AD254*IF($E254="将领",INDEX(兵法相关参数!$C$4:$AL$7,AM$15,MATCH($AB254,兵法相关参数!$C$3:$AL$3,0)),INDEX(兵法相关参数!$C$12:$AL$15,AM$15,MATCH($AB254,兵法相关参数!$C$3:$AL$3,0))),0)+IFERROR(AI254*IF($E254="将领",INDEX(兵法相关参数!$C$4:$AL$7,AM$15,MATCH($AG254,兵法相关参数!$C$3:$AL$3,0)),INDEX(兵法相关参数!$C$12:$AL$15,AM$15,MATCH($AG254,兵法相关参数!$C$3:$AL$3,0))),0)</f>
        <v>0</v>
      </c>
      <c r="AN254" s="146">
        <f>IFERROR(AE254*IF($E254="将领",INDEX(兵法相关参数!$C$4:$AL$7,AN$15,MATCH($AB254,兵法相关参数!$C$3:$AL$3,0)),INDEX(兵法相关参数!$C$12:$AL$15,AN$15,MATCH($AB254,兵法相关参数!$C$3:$AL$3,0))),0)+IFERROR(AJ254*IF($E254="将领",INDEX(兵法相关参数!$C$4:$AL$7,AN$15,MATCH($AG254,兵法相关参数!$C$3:$AL$3,0)),INDEX(兵法相关参数!$C$12:$AL$15,AN$15,MATCH($AG254,兵法相关参数!$C$3:$AL$3,0))),0)</f>
        <v>0</v>
      </c>
      <c r="AO254" s="146">
        <f>IFERROR(AF254*IF($E254="将领",INDEX(兵法相关参数!$C$4:$AL$7,AL$15,MATCH($AB254,兵法相关参数!$C$3:$AL$3,0)),INDEX(兵法相关参数!$C$12:$AL$15,AO$15,MATCH($AB254,兵法相关参数!$C$3:$AL$3,0))),0)+IFERROR(AK254*IF($E254="将领",INDEX(兵法相关参数!$C$4:$AL$7,AL$15,MATCH($AG254,兵法相关参数!$C$3:$AL$3,0)),INDEX(兵法相关参数!$C$12:$AL$15,AO$15,MATCH($AG254,兵法相关参数!$C$3:$AL$3,0))),0)</f>
        <v>0</v>
      </c>
      <c r="AP254" s="42"/>
      <c r="AQ254" s="151">
        <f t="shared" ref="AQ254:AQ259" si="73">AQ253</f>
        <v>30306</v>
      </c>
      <c r="AR254" s="160">
        <f>IF(D254="直接伤害",1,0)</f>
        <v>0</v>
      </c>
      <c r="AS254" s="163" t="str">
        <f t="shared" si="60"/>
        <v>橙</v>
      </c>
      <c r="AT254" s="153">
        <f t="shared" si="61"/>
        <v>2</v>
      </c>
      <c r="AU254" s="39" t="str">
        <f>IF(IF(L254="","",AQ254&amp;AT254)=AU253,"",IF(MOD(COUNTIF($AQ$1:AQ254,AQ254),3)=1,"",IF(L254="","",AQ254&amp;AT254)))</f>
        <v/>
      </c>
      <c r="AV254" s="166" t="str">
        <f t="shared" si="65"/>
        <v/>
      </c>
      <c r="AW254" s="166" t="str">
        <f t="shared" si="66"/>
        <v/>
      </c>
      <c r="AX254" s="15" t="str">
        <f>IF(MOD(COUNTIF($AQ$1:AQ254,AQ254),3)=1,"",IF(M254="","",AT254+1))</f>
        <v/>
      </c>
      <c r="AY254" s="15" t="str">
        <f t="shared" si="62"/>
        <v/>
      </c>
      <c r="AZ254" s="166" t="str">
        <f t="shared" si="67"/>
        <v/>
      </c>
      <c r="BA254" s="166" t="str">
        <f t="shared" si="68"/>
        <v/>
      </c>
      <c r="BB254" s="15" t="str">
        <f>IF(MOD(COUNTIF($AQ$1:AQ254,AQ254),3)=1,"",IF(N254="","",AX254+1))</f>
        <v/>
      </c>
      <c r="BC254" s="15" t="str">
        <f t="shared" si="63"/>
        <v/>
      </c>
      <c r="BD254" s="166" t="str">
        <f t="shared" si="69"/>
        <v/>
      </c>
      <c r="BE254" s="166" t="str">
        <f t="shared" si="70"/>
        <v/>
      </c>
      <c r="BF254" s="15"/>
      <c r="BG254" s="15"/>
      <c r="BH254" s="170" t="str">
        <f t="shared" si="64"/>
        <v>开场向战场中施放三根滚木冲向敌军，撞到敌军后爆炸造成攻击力{0}%策略伤害，并击飞士兵，并且降低{1}%移动速度和{2}攻击速度，持续{3}秒。</v>
      </c>
    </row>
    <row r="255" spans="1:60">
      <c r="A255" s="261"/>
      <c r="B255" s="259"/>
      <c r="C255" s="256"/>
      <c r="D255" s="256"/>
      <c r="E255" s="179" t="s">
        <v>756</v>
      </c>
      <c r="F255" s="141"/>
      <c r="G255" s="141"/>
      <c r="H255" s="141">
        <v>1</v>
      </c>
      <c r="I255" s="141">
        <v>1</v>
      </c>
      <c r="J255" s="256"/>
      <c r="K255" s="256"/>
      <c r="L255" s="81">
        <v>-0.6</v>
      </c>
      <c r="M255" s="12">
        <f>L255*100</f>
        <v>-60</v>
      </c>
      <c r="N255" s="10">
        <v>18</v>
      </c>
      <c r="O255" s="182">
        <v>1.5</v>
      </c>
      <c r="P255" s="179">
        <v>0</v>
      </c>
      <c r="Q255" s="179">
        <v>0</v>
      </c>
      <c r="R255" s="179">
        <v>3</v>
      </c>
      <c r="S255" s="44">
        <f>-10*L255</f>
        <v>6</v>
      </c>
      <c r="T255" s="25"/>
      <c r="U255" s="44"/>
      <c r="V255" s="24"/>
      <c r="W255" s="23">
        <f>-$M255/100*$R255*$O255</f>
        <v>2.6999999999999997</v>
      </c>
      <c r="X255" s="23">
        <f>-$M255/100*$R255*$O255</f>
        <v>2.6999999999999997</v>
      </c>
      <c r="Y255" s="23">
        <f>-$M255/100*$R255*$O255</f>
        <v>2.6999999999999997</v>
      </c>
      <c r="Z255" s="23">
        <f>-$M255/100*$R255*$O255</f>
        <v>2.6999999999999997</v>
      </c>
      <c r="AA255" s="22"/>
      <c r="AB255" s="44" t="s">
        <v>101</v>
      </c>
      <c r="AC255" s="92">
        <f>辅助效用($P255,$S255,AC$15,"输出转换",标准系数,"当前士兵目标",效果范围削减($R255)*$O$255)+辅助效用($S255,$N255-$S255,AC$15,"输出转换",标准系数,"当前士兵目标",W255)</f>
        <v>0.90378452602978543</v>
      </c>
      <c r="AD255" s="92">
        <f>辅助效用($P255,$S255,AD$15,"输出转换",标准系数,"当前士兵目标",效果范围削减($R255)*$O$255)+辅助效用($S255,$N255-$S255,AD$15,"输出转换",标准系数,"当前士兵目标",X255)</f>
        <v>3.6857712316309423</v>
      </c>
      <c r="AE255" s="92">
        <f>辅助效用($P255,$S255,AE$15,"输出转换",标准系数,"当前士兵目标",效果范围削减($R255)*$O$255)+辅助效用($S255,$N255-$S255,AE$15,"输出转换",标准系数,"当前士兵目标",Y255)</f>
        <v>1.4592898469796212</v>
      </c>
      <c r="AF255" s="92">
        <f>辅助效用($P255,$S255,AF$15,"输出转换",标准系数,"当前士兵目标",效果范围削减($R255)*$O$255)+辅助效用($S255,$N255-$S255,AF$15,"输出转换",标准系数,"当前士兵目标",Z255)</f>
        <v>1.1978201785105003</v>
      </c>
      <c r="AG255" s="92" t="s">
        <v>105</v>
      </c>
      <c r="AH255" s="188">
        <f>辅助效用($P255,2,AH$15,"输出转换",眩晕系数,"当前士兵目标",效果范围削减($R255))</f>
        <v>7.7706890149028998E-2</v>
      </c>
      <c r="AI255" s="188">
        <f>辅助效用($P255,2,AI$15,"输出转换",眩晕系数,"当前士兵目标",效果范围削减($R255))</f>
        <v>0.44246382824876562</v>
      </c>
      <c r="AJ255" s="188">
        <f>辅助效用($P255,2,AJ$15,"输出转换",眩晕系数,"当前士兵目标",效果范围削减($R255))</f>
        <v>0.14378151650485171</v>
      </c>
      <c r="AK255" s="188">
        <f>辅助效用($P255,2,AK$15,"输出转换",眩晕系数,"当前士兵目标",效果范围削减($R255))</f>
        <v>0.10233050440037561</v>
      </c>
      <c r="AL255" s="146">
        <f>IFERROR(AC255*IF($E255="将领",INDEX(兵法相关参数!$C$4:$AL$7,AL$15,MATCH($AB255,兵法相关参数!$C$3:$AL$3,0)),INDEX(兵法相关参数!$C$12:$AL$15,AL$15,MATCH($AB255,兵法相关参数!$C$3:$AL$3,0))),0)+IFERROR(AH255*IF($E255="将领",INDEX(兵法相关参数!$C$4:$AL$7,AL$15,MATCH($AG255,兵法相关参数!$C$3:$AL$3,0)),INDEX(兵法相关参数!$C$12:$AL$15,AL$15,MATCH($AG255,兵法相关参数!$C$3:$AL$3,0))),0)</f>
        <v>0.98149141617881441</v>
      </c>
      <c r="AM255" s="146">
        <f>IFERROR(AD255*IF($E255="将领",INDEX(兵法相关参数!$C$4:$AL$7,AM$15,MATCH($AB255,兵法相关参数!$C$3:$AL$3,0)),INDEX(兵法相关参数!$C$12:$AL$15,AM$15,MATCH($AB255,兵法相关参数!$C$3:$AL$3,0))),0)+IFERROR(AI255*IF($E255="将领",INDEX(兵法相关参数!$C$4:$AL$7,AM$15,MATCH($AG255,兵法相关参数!$C$3:$AL$3,0)),INDEX(兵法相关参数!$C$12:$AL$15,AM$15,MATCH($AG255,兵法相关参数!$C$3:$AL$3,0))),0)</f>
        <v>4.1282350598797084</v>
      </c>
      <c r="AN255" s="146">
        <f>IFERROR(AE255*IF($E255="将领",INDEX(兵法相关参数!$C$4:$AL$7,AN$15,MATCH($AB255,兵法相关参数!$C$3:$AL$3,0)),INDEX(兵法相关参数!$C$12:$AL$15,AN$15,MATCH($AB255,兵法相关参数!$C$3:$AL$3,0))),0)+IFERROR(AJ255*IF($E255="将领",INDEX(兵法相关参数!$C$4:$AL$7,AN$15,MATCH($AG255,兵法相关参数!$C$3:$AL$3,0)),INDEX(兵法相关参数!$C$12:$AL$15,AN$15,MATCH($AG255,兵法相关参数!$C$3:$AL$3,0))),0)</f>
        <v>1.6030713634844729</v>
      </c>
      <c r="AO255" s="146">
        <f>IFERROR(AF255*IF($E255="将领",INDEX(兵法相关参数!$C$4:$AL$7,AL$15,MATCH($AB255,兵法相关参数!$C$3:$AL$3,0)),INDEX(兵法相关参数!$C$12:$AL$15,AO$15,MATCH($AB255,兵法相关参数!$C$3:$AL$3,0))),0)+IFERROR(AK255*IF($E255="将领",INDEX(兵法相关参数!$C$4:$AL$7,AL$15,MATCH($AG255,兵法相关参数!$C$3:$AL$3,0)),INDEX(兵法相关参数!$C$12:$AL$15,AO$15,MATCH($AG255,兵法相关参数!$C$3:$AL$3,0))),0)</f>
        <v>1.3001506829108758</v>
      </c>
      <c r="AP255" s="27"/>
      <c r="AQ255" s="151">
        <f t="shared" si="73"/>
        <v>30306</v>
      </c>
      <c r="AR255" s="161">
        <f>AR254</f>
        <v>0</v>
      </c>
      <c r="AS255" s="163" t="str">
        <f t="shared" si="60"/>
        <v>橙</v>
      </c>
      <c r="AT255" s="153">
        <f t="shared" si="61"/>
        <v>2</v>
      </c>
      <c r="AU255" s="39" t="str">
        <f>IF(IF(L255="","",AQ255&amp;AT255)=AU254,"",IF(MOD(COUNTIF($AQ$1:AQ255,AQ255),3)=1,"",IF(L255="","",AQ255&amp;AT255)))</f>
        <v>303062</v>
      </c>
      <c r="AV255" s="166">
        <f t="shared" si="65"/>
        <v>-0.6</v>
      </c>
      <c r="AW255" s="166">
        <f t="shared" si="66"/>
        <v>0</v>
      </c>
      <c r="AX255" s="15">
        <f>IF(MOD(COUNTIF($AQ$1:AQ255,AQ255),3)=1,"",IF(M255="","",AT255+1))</f>
        <v>3</v>
      </c>
      <c r="AY255" s="15" t="str">
        <f t="shared" si="62"/>
        <v>303063</v>
      </c>
      <c r="AZ255" s="166">
        <f t="shared" si="67"/>
        <v>-60</v>
      </c>
      <c r="BA255" s="166">
        <f t="shared" si="68"/>
        <v>0</v>
      </c>
      <c r="BB255" s="15">
        <f>IF(MOD(COUNTIF($AQ$1:AQ255,AQ255),3)=1,"",IF(N255="","",AX255+1))</f>
        <v>4</v>
      </c>
      <c r="BC255" s="15" t="str">
        <f t="shared" si="63"/>
        <v>303064</v>
      </c>
      <c r="BD255" s="166">
        <f t="shared" si="69"/>
        <v>4.3</v>
      </c>
      <c r="BE255" s="166">
        <f t="shared" si="70"/>
        <v>0.4</v>
      </c>
      <c r="BF255" s="15"/>
      <c r="BG255" s="15"/>
      <c r="BH255" s="170" t="str">
        <f t="shared" si="64"/>
        <v>开场向战场中施放三根滚木冲向敌军，撞到敌军后爆炸造成攻击力{0}%策略伤害，并击飞士兵，并且降低{1}%移动速度和{2}攻击速度，持续{3}秒。</v>
      </c>
    </row>
    <row r="256" spans="1:60">
      <c r="A256" s="261"/>
      <c r="B256" s="259"/>
      <c r="C256" s="256"/>
      <c r="D256" s="257"/>
      <c r="E256" s="179"/>
      <c r="F256" s="179"/>
      <c r="G256" s="179"/>
      <c r="H256" s="179"/>
      <c r="I256" s="179"/>
      <c r="J256" s="256"/>
      <c r="K256" s="256"/>
      <c r="L256" s="182"/>
      <c r="M256" s="179"/>
      <c r="N256" s="179"/>
      <c r="O256" s="182"/>
      <c r="P256" s="179"/>
      <c r="Q256" s="179"/>
      <c r="R256" s="179"/>
      <c r="S256" s="179"/>
      <c r="T256" s="179"/>
      <c r="U256" s="179"/>
      <c r="V256" s="179"/>
      <c r="W256" s="179"/>
      <c r="X256" s="179"/>
      <c r="Y256" s="179"/>
      <c r="Z256" s="179"/>
      <c r="AA256" s="179"/>
      <c r="AB256" s="44"/>
      <c r="AC256" s="189"/>
      <c r="AD256" s="189"/>
      <c r="AE256" s="189"/>
      <c r="AF256" s="189"/>
      <c r="AG256" s="92"/>
      <c r="AH256" s="189"/>
      <c r="AI256" s="189"/>
      <c r="AJ256" s="189"/>
      <c r="AK256" s="189"/>
      <c r="AL256" s="146">
        <f>IFERROR(AC256*IF($E256="将领",INDEX(兵法相关参数!$C$4:$AL$7,AL$15,MATCH($AB256,兵法相关参数!$C$3:$AL$3,0)),INDEX(兵法相关参数!$C$12:$AL$15,AL$15,MATCH($AB256,兵法相关参数!$C$3:$AL$3,0))),0)+IFERROR(AH256*IF($E256="将领",INDEX(兵法相关参数!$C$4:$AL$7,AL$15,MATCH($AG256,兵法相关参数!$C$3:$AL$3,0)),INDEX(兵法相关参数!$C$12:$AL$15,AL$15,MATCH($AG256,兵法相关参数!$C$3:$AL$3,0))),0)</f>
        <v>0</v>
      </c>
      <c r="AM256" s="146">
        <f>IFERROR(AD256*IF($E256="将领",INDEX(兵法相关参数!$C$4:$AL$7,AM$15,MATCH($AB256,兵法相关参数!$C$3:$AL$3,0)),INDEX(兵法相关参数!$C$12:$AL$15,AM$15,MATCH($AB256,兵法相关参数!$C$3:$AL$3,0))),0)+IFERROR(AI256*IF($E256="将领",INDEX(兵法相关参数!$C$4:$AL$7,AM$15,MATCH($AG256,兵法相关参数!$C$3:$AL$3,0)),INDEX(兵法相关参数!$C$12:$AL$15,AM$15,MATCH($AG256,兵法相关参数!$C$3:$AL$3,0))),0)</f>
        <v>0</v>
      </c>
      <c r="AN256" s="146">
        <f>IFERROR(AE256*IF($E256="将领",INDEX(兵法相关参数!$C$4:$AL$7,AN$15,MATCH($AB256,兵法相关参数!$C$3:$AL$3,0)),INDEX(兵法相关参数!$C$12:$AL$15,AN$15,MATCH($AB256,兵法相关参数!$C$3:$AL$3,0))),0)+IFERROR(AJ256*IF($E256="将领",INDEX(兵法相关参数!$C$4:$AL$7,AN$15,MATCH($AG256,兵法相关参数!$C$3:$AL$3,0)),INDEX(兵法相关参数!$C$12:$AL$15,AN$15,MATCH($AG256,兵法相关参数!$C$3:$AL$3,0))),0)</f>
        <v>0</v>
      </c>
      <c r="AO256" s="146">
        <f>IFERROR(AF256*IF($E256="将领",INDEX(兵法相关参数!$C$4:$AL$7,AL$15,MATCH($AB256,兵法相关参数!$C$3:$AL$3,0)),INDEX(兵法相关参数!$C$12:$AL$15,AO$15,MATCH($AB256,兵法相关参数!$C$3:$AL$3,0))),0)+IFERROR(AK256*IF($E256="将领",INDEX(兵法相关参数!$C$4:$AL$7,AL$15,MATCH($AG256,兵法相关参数!$C$3:$AL$3,0)),INDEX(兵法相关参数!$C$12:$AL$15,AO$15,MATCH($AG256,兵法相关参数!$C$3:$AL$3,0))),0)</f>
        <v>0</v>
      </c>
      <c r="AP256" s="42"/>
      <c r="AQ256" s="151">
        <f t="shared" si="73"/>
        <v>30306</v>
      </c>
      <c r="AR256" s="162">
        <f>AR255</f>
        <v>0</v>
      </c>
      <c r="AS256" s="15" t="str">
        <f t="shared" si="60"/>
        <v>橙</v>
      </c>
      <c r="AT256" s="153">
        <f t="shared" si="61"/>
        <v>2</v>
      </c>
      <c r="AU256" s="39" t="str">
        <f>IF(IF(L256="","",AQ256&amp;AT256)=AU255,"",IF(MOD(COUNTIF($AQ$1:AQ256,AQ256),3)=1,"",IF(L256="","",AQ256&amp;AT256)))</f>
        <v/>
      </c>
      <c r="AV256" s="166" t="str">
        <f t="shared" si="65"/>
        <v/>
      </c>
      <c r="AW256" s="166" t="str">
        <f t="shared" si="66"/>
        <v/>
      </c>
      <c r="AX256" s="15" t="str">
        <f>IF(MOD(COUNTIF($AQ$1:AQ256,AQ256),3)=1,"",IF(M256="","",AT256+1))</f>
        <v/>
      </c>
      <c r="AY256" s="15" t="str">
        <f t="shared" si="62"/>
        <v/>
      </c>
      <c r="AZ256" s="166" t="str">
        <f t="shared" si="67"/>
        <v/>
      </c>
      <c r="BA256" s="166" t="str">
        <f t="shared" si="68"/>
        <v/>
      </c>
      <c r="BB256" s="15" t="str">
        <f>IF(MOD(COUNTIF($AQ$1:AQ256,AQ256),3)=1,"",IF(N256="","",AX256+1))</f>
        <v/>
      </c>
      <c r="BC256" s="15" t="str">
        <f t="shared" si="63"/>
        <v/>
      </c>
      <c r="BD256" s="166" t="str">
        <f t="shared" si="69"/>
        <v/>
      </c>
      <c r="BE256" s="166" t="str">
        <f t="shared" si="70"/>
        <v/>
      </c>
      <c r="BF256" s="15"/>
      <c r="BG256" s="15"/>
      <c r="BH256" s="170" t="str">
        <f t="shared" si="64"/>
        <v>开场向战场中施放三根滚木冲向敌军，撞到敌军后爆炸造成攻击力{0}%策略伤害，并击飞士兵，并且降低{1}%移动速度和{2}攻击速度，持续{3}秒。</v>
      </c>
    </row>
    <row r="257" spans="1:60">
      <c r="A257" s="261"/>
      <c r="B257" s="259"/>
      <c r="C257" s="256"/>
      <c r="D257" s="255"/>
      <c r="E257" s="179"/>
      <c r="F257" s="179"/>
      <c r="G257" s="179"/>
      <c r="H257" s="179"/>
      <c r="I257" s="179"/>
      <c r="J257" s="256"/>
      <c r="K257" s="256"/>
      <c r="L257" s="182"/>
      <c r="M257" s="179"/>
      <c r="N257" s="179"/>
      <c r="O257" s="182"/>
      <c r="P257" s="179"/>
      <c r="Q257" s="179"/>
      <c r="R257" s="179"/>
      <c r="S257" s="179"/>
      <c r="T257" s="179"/>
      <c r="U257" s="179"/>
      <c r="V257" s="179"/>
      <c r="W257" s="179"/>
      <c r="X257" s="179"/>
      <c r="Y257" s="179"/>
      <c r="Z257" s="179"/>
      <c r="AA257" s="179"/>
      <c r="AB257" s="44"/>
      <c r="AC257" s="189"/>
      <c r="AD257" s="189"/>
      <c r="AE257" s="189"/>
      <c r="AF257" s="189"/>
      <c r="AG257" s="92"/>
      <c r="AH257" s="189"/>
      <c r="AI257" s="189"/>
      <c r="AJ257" s="189"/>
      <c r="AK257" s="189"/>
      <c r="AL257" s="146">
        <f>IFERROR(AC257*IF($E257="将领",INDEX(兵法相关参数!$C$4:$AL$7,AL$15,MATCH($AB257,兵法相关参数!$C$3:$AL$3,0)),INDEX(兵法相关参数!$C$12:$AL$15,AL$15,MATCH($AB257,兵法相关参数!$C$3:$AL$3,0))),0)+IFERROR(AH257*IF($E257="将领",INDEX(兵法相关参数!$C$4:$AL$7,AL$15,MATCH($AG257,兵法相关参数!$C$3:$AL$3,0)),INDEX(兵法相关参数!$C$12:$AL$15,AL$15,MATCH($AG257,兵法相关参数!$C$3:$AL$3,0))),0)</f>
        <v>0</v>
      </c>
      <c r="AM257" s="146">
        <f>IFERROR(AD257*IF($E257="将领",INDEX(兵法相关参数!$C$4:$AL$7,AM$15,MATCH($AB257,兵法相关参数!$C$3:$AL$3,0)),INDEX(兵法相关参数!$C$12:$AL$15,AM$15,MATCH($AB257,兵法相关参数!$C$3:$AL$3,0))),0)+IFERROR(AI257*IF($E257="将领",INDEX(兵法相关参数!$C$4:$AL$7,AM$15,MATCH($AG257,兵法相关参数!$C$3:$AL$3,0)),INDEX(兵法相关参数!$C$12:$AL$15,AM$15,MATCH($AG257,兵法相关参数!$C$3:$AL$3,0))),0)</f>
        <v>0</v>
      </c>
      <c r="AN257" s="146">
        <f>IFERROR(AE257*IF($E257="将领",INDEX(兵法相关参数!$C$4:$AL$7,AN$15,MATCH($AB257,兵法相关参数!$C$3:$AL$3,0)),INDEX(兵法相关参数!$C$12:$AL$15,AN$15,MATCH($AB257,兵法相关参数!$C$3:$AL$3,0))),0)+IFERROR(AJ257*IF($E257="将领",INDEX(兵法相关参数!$C$4:$AL$7,AN$15,MATCH($AG257,兵法相关参数!$C$3:$AL$3,0)),INDEX(兵法相关参数!$C$12:$AL$15,AN$15,MATCH($AG257,兵法相关参数!$C$3:$AL$3,0))),0)</f>
        <v>0</v>
      </c>
      <c r="AO257" s="146">
        <f>IFERROR(AF257*IF($E257="将领",INDEX(兵法相关参数!$C$4:$AL$7,AL$15,MATCH($AB257,兵法相关参数!$C$3:$AL$3,0)),INDEX(兵法相关参数!$C$12:$AL$15,AO$15,MATCH($AB257,兵法相关参数!$C$3:$AL$3,0))),0)+IFERROR(AK257*IF($E257="将领",INDEX(兵法相关参数!$C$4:$AL$7,AL$15,MATCH($AG257,兵法相关参数!$C$3:$AL$3,0)),INDEX(兵法相关参数!$C$12:$AL$15,AO$15,MATCH($AG257,兵法相关参数!$C$3:$AL$3,0))),0)</f>
        <v>0</v>
      </c>
      <c r="AP257" s="27"/>
      <c r="AQ257" s="151">
        <f t="shared" si="73"/>
        <v>30306</v>
      </c>
      <c r="AR257" s="160">
        <f>IF(D257="直接伤害",1,0)</f>
        <v>0</v>
      </c>
      <c r="AS257" s="163" t="str">
        <f t="shared" si="60"/>
        <v>橙</v>
      </c>
      <c r="AT257" s="153">
        <f t="shared" si="61"/>
        <v>2</v>
      </c>
      <c r="AU257" s="39" t="str">
        <f>IF(IF(L257="","",AQ257&amp;AT257)=AU256,"",IF(MOD(COUNTIF($AQ$1:AQ257,AQ257),3)=1,"",IF(L257="","",AQ257&amp;AT257)))</f>
        <v/>
      </c>
      <c r="AV257" s="166" t="str">
        <f t="shared" si="65"/>
        <v/>
      </c>
      <c r="AW257" s="166" t="str">
        <f t="shared" si="66"/>
        <v/>
      </c>
      <c r="AX257" s="15" t="str">
        <f>IF(MOD(COUNTIF($AQ$1:AQ257,AQ257),3)=1,"",IF(M257="","",AT257+1))</f>
        <v/>
      </c>
      <c r="AY257" s="15" t="str">
        <f t="shared" si="62"/>
        <v/>
      </c>
      <c r="AZ257" s="166" t="str">
        <f t="shared" si="67"/>
        <v/>
      </c>
      <c r="BA257" s="166" t="str">
        <f t="shared" si="68"/>
        <v/>
      </c>
      <c r="BB257" s="15" t="str">
        <f>IF(MOD(COUNTIF($AQ$1:AQ257,AQ257),3)=1,"",IF(N257="","",AX257+1))</f>
        <v/>
      </c>
      <c r="BC257" s="15" t="str">
        <f t="shared" si="63"/>
        <v/>
      </c>
      <c r="BD257" s="166" t="str">
        <f t="shared" si="69"/>
        <v/>
      </c>
      <c r="BE257" s="166" t="str">
        <f t="shared" si="70"/>
        <v/>
      </c>
      <c r="BF257" s="15"/>
      <c r="BG257" s="15"/>
      <c r="BH257" s="170" t="str">
        <f t="shared" si="64"/>
        <v>开场向战场中施放三根滚木冲向敌军，撞到敌军后爆炸造成攻击力{0}%策略伤害，并击飞士兵，并且降低{1}%移动速度和{2}攻击速度，持续{3}秒。</v>
      </c>
    </row>
    <row r="258" spans="1:60">
      <c r="A258" s="261"/>
      <c r="B258" s="259"/>
      <c r="C258" s="256"/>
      <c r="D258" s="256"/>
      <c r="E258" s="179"/>
      <c r="F258" s="179"/>
      <c r="G258" s="179"/>
      <c r="H258" s="179"/>
      <c r="I258" s="179"/>
      <c r="J258" s="256"/>
      <c r="K258" s="256"/>
      <c r="L258" s="182"/>
      <c r="M258" s="179"/>
      <c r="N258" s="179"/>
      <c r="O258" s="182"/>
      <c r="P258" s="179"/>
      <c r="Q258" s="179"/>
      <c r="R258" s="179"/>
      <c r="S258" s="179"/>
      <c r="T258" s="179"/>
      <c r="U258" s="179"/>
      <c r="V258" s="179"/>
      <c r="W258" s="179"/>
      <c r="X258" s="179"/>
      <c r="Y258" s="179"/>
      <c r="Z258" s="179"/>
      <c r="AA258" s="179"/>
      <c r="AB258" s="44"/>
      <c r="AC258" s="189"/>
      <c r="AD258" s="189"/>
      <c r="AE258" s="189"/>
      <c r="AF258" s="189"/>
      <c r="AG258" s="92"/>
      <c r="AH258" s="189"/>
      <c r="AI258" s="189"/>
      <c r="AJ258" s="189"/>
      <c r="AK258" s="189"/>
      <c r="AL258" s="146">
        <f>IFERROR(AC258*IF($E258="将领",INDEX(兵法相关参数!$C$4:$AL$7,AL$15,MATCH($AB258,兵法相关参数!$C$3:$AL$3,0)),INDEX(兵法相关参数!$C$12:$AL$15,AL$15,MATCH($AB258,兵法相关参数!$C$3:$AL$3,0))),0)+IFERROR(AH258*IF($E258="将领",INDEX(兵法相关参数!$C$4:$AL$7,AL$15,MATCH($AG258,兵法相关参数!$C$3:$AL$3,0)),INDEX(兵法相关参数!$C$12:$AL$15,AL$15,MATCH($AG258,兵法相关参数!$C$3:$AL$3,0))),0)</f>
        <v>0</v>
      </c>
      <c r="AM258" s="146">
        <f>IFERROR(AD258*IF($E258="将领",INDEX(兵法相关参数!$C$4:$AL$7,AM$15,MATCH($AB258,兵法相关参数!$C$3:$AL$3,0)),INDEX(兵法相关参数!$C$12:$AL$15,AM$15,MATCH($AB258,兵法相关参数!$C$3:$AL$3,0))),0)+IFERROR(AI258*IF($E258="将领",INDEX(兵法相关参数!$C$4:$AL$7,AM$15,MATCH($AG258,兵法相关参数!$C$3:$AL$3,0)),INDEX(兵法相关参数!$C$12:$AL$15,AM$15,MATCH($AG258,兵法相关参数!$C$3:$AL$3,0))),0)</f>
        <v>0</v>
      </c>
      <c r="AN258" s="146">
        <f>IFERROR(AE258*IF($E258="将领",INDEX(兵法相关参数!$C$4:$AL$7,AN$15,MATCH($AB258,兵法相关参数!$C$3:$AL$3,0)),INDEX(兵法相关参数!$C$12:$AL$15,AN$15,MATCH($AB258,兵法相关参数!$C$3:$AL$3,0))),0)+IFERROR(AJ258*IF($E258="将领",INDEX(兵法相关参数!$C$4:$AL$7,AN$15,MATCH($AG258,兵法相关参数!$C$3:$AL$3,0)),INDEX(兵法相关参数!$C$12:$AL$15,AN$15,MATCH($AG258,兵法相关参数!$C$3:$AL$3,0))),0)</f>
        <v>0</v>
      </c>
      <c r="AO258" s="146">
        <f>IFERROR(AF258*IF($E258="将领",INDEX(兵法相关参数!$C$4:$AL$7,AL$15,MATCH($AB258,兵法相关参数!$C$3:$AL$3,0)),INDEX(兵法相关参数!$C$12:$AL$15,AO$15,MATCH($AB258,兵法相关参数!$C$3:$AL$3,0))),0)+IFERROR(AK258*IF($E258="将领",INDEX(兵法相关参数!$C$4:$AL$7,AL$15,MATCH($AG258,兵法相关参数!$C$3:$AL$3,0)),INDEX(兵法相关参数!$C$12:$AL$15,AO$15,MATCH($AG258,兵法相关参数!$C$3:$AL$3,0))),0)</f>
        <v>0</v>
      </c>
      <c r="AP258" s="42"/>
      <c r="AQ258" s="151">
        <f t="shared" si="73"/>
        <v>30306</v>
      </c>
      <c r="AR258" s="161">
        <f>AR257</f>
        <v>0</v>
      </c>
      <c r="AS258" s="163" t="str">
        <f t="shared" si="60"/>
        <v>橙</v>
      </c>
      <c r="AT258" s="153">
        <f t="shared" si="61"/>
        <v>2</v>
      </c>
      <c r="AU258" s="39" t="str">
        <f>IF(IF(L258="","",AQ258&amp;AT258)=AU257,"",IF(MOD(COUNTIF($AQ$1:AQ258,AQ258),3)=1,"",IF(L258="","",AQ258&amp;AT258)))</f>
        <v/>
      </c>
      <c r="AV258" s="166" t="str">
        <f t="shared" si="65"/>
        <v/>
      </c>
      <c r="AW258" s="166" t="str">
        <f t="shared" si="66"/>
        <v/>
      </c>
      <c r="AX258" s="15" t="str">
        <f>IF(MOD(COUNTIF($AQ$1:AQ258,AQ258),3)=1,"",IF(M258="","",AT258+1))</f>
        <v/>
      </c>
      <c r="AY258" s="15" t="str">
        <f t="shared" si="62"/>
        <v/>
      </c>
      <c r="AZ258" s="166" t="str">
        <f t="shared" si="67"/>
        <v/>
      </c>
      <c r="BA258" s="166" t="str">
        <f t="shared" si="68"/>
        <v/>
      </c>
      <c r="BB258" s="15" t="str">
        <f>IF(MOD(COUNTIF($AQ$1:AQ258,AQ258),3)=1,"",IF(N258="","",AX258+1))</f>
        <v/>
      </c>
      <c r="BC258" s="15" t="str">
        <f t="shared" si="63"/>
        <v/>
      </c>
      <c r="BD258" s="166" t="str">
        <f t="shared" si="69"/>
        <v/>
      </c>
      <c r="BE258" s="166" t="str">
        <f t="shared" si="70"/>
        <v/>
      </c>
      <c r="BF258" s="15"/>
      <c r="BG258" s="15"/>
      <c r="BH258" s="170" t="str">
        <f t="shared" si="64"/>
        <v>开场向战场中施放三根滚木冲向敌军，撞到敌军后爆炸造成攻击力{0}%策略伤害，并击飞士兵，并且降低{1}%移动速度和{2}攻击速度，持续{3}秒。</v>
      </c>
    </row>
    <row r="259" spans="1:60">
      <c r="A259" s="261"/>
      <c r="B259" s="260"/>
      <c r="C259" s="257"/>
      <c r="D259" s="257"/>
      <c r="E259" s="179"/>
      <c r="F259" s="179"/>
      <c r="G259" s="179"/>
      <c r="H259" s="179"/>
      <c r="I259" s="179"/>
      <c r="J259" s="257"/>
      <c r="K259" s="257"/>
      <c r="L259" s="182"/>
      <c r="M259" s="179"/>
      <c r="N259" s="179"/>
      <c r="O259" s="182"/>
      <c r="P259" s="179"/>
      <c r="Q259" s="179"/>
      <c r="R259" s="179"/>
      <c r="S259" s="179"/>
      <c r="T259" s="179"/>
      <c r="U259" s="179"/>
      <c r="V259" s="179"/>
      <c r="W259" s="179"/>
      <c r="X259" s="179"/>
      <c r="Y259" s="179"/>
      <c r="Z259" s="179"/>
      <c r="AA259" s="179"/>
      <c r="AB259" s="44"/>
      <c r="AC259" s="189"/>
      <c r="AD259" s="189"/>
      <c r="AE259" s="189"/>
      <c r="AF259" s="189"/>
      <c r="AG259" s="92"/>
      <c r="AH259" s="189"/>
      <c r="AI259" s="189"/>
      <c r="AJ259" s="189"/>
      <c r="AK259" s="189"/>
      <c r="AL259" s="146">
        <f>IFERROR(AC259*IF($E259="将领",INDEX(兵法相关参数!$C$4:$AL$7,AL$15,MATCH($AB259,兵法相关参数!$C$3:$AL$3,0)),INDEX(兵法相关参数!$C$12:$AL$15,AL$15,MATCH($AB259,兵法相关参数!$C$3:$AL$3,0))),0)+IFERROR(AH259*IF($E259="将领",INDEX(兵法相关参数!$C$4:$AL$7,AL$15,MATCH($AG259,兵法相关参数!$C$3:$AL$3,0)),INDEX(兵法相关参数!$C$12:$AL$15,AL$15,MATCH($AG259,兵法相关参数!$C$3:$AL$3,0))),0)</f>
        <v>0</v>
      </c>
      <c r="AM259" s="146">
        <f>IFERROR(AD259*IF($E259="将领",INDEX(兵法相关参数!$C$4:$AL$7,AM$15,MATCH($AB259,兵法相关参数!$C$3:$AL$3,0)),INDEX(兵法相关参数!$C$12:$AL$15,AM$15,MATCH($AB259,兵法相关参数!$C$3:$AL$3,0))),0)+IFERROR(AI259*IF($E259="将领",INDEX(兵法相关参数!$C$4:$AL$7,AM$15,MATCH($AG259,兵法相关参数!$C$3:$AL$3,0)),INDEX(兵法相关参数!$C$12:$AL$15,AM$15,MATCH($AG259,兵法相关参数!$C$3:$AL$3,0))),0)</f>
        <v>0</v>
      </c>
      <c r="AN259" s="146">
        <f>IFERROR(AE259*IF($E259="将领",INDEX(兵法相关参数!$C$4:$AL$7,AN$15,MATCH($AB259,兵法相关参数!$C$3:$AL$3,0)),INDEX(兵法相关参数!$C$12:$AL$15,AN$15,MATCH($AB259,兵法相关参数!$C$3:$AL$3,0))),0)+IFERROR(AJ259*IF($E259="将领",INDEX(兵法相关参数!$C$4:$AL$7,AN$15,MATCH($AG259,兵法相关参数!$C$3:$AL$3,0)),INDEX(兵法相关参数!$C$12:$AL$15,AN$15,MATCH($AG259,兵法相关参数!$C$3:$AL$3,0))),0)</f>
        <v>0</v>
      </c>
      <c r="AO259" s="146">
        <f>IFERROR(AF259*IF($E259="将领",INDEX(兵法相关参数!$C$4:$AL$7,AL$15,MATCH($AB259,兵法相关参数!$C$3:$AL$3,0)),INDEX(兵法相关参数!$C$12:$AL$15,AO$15,MATCH($AB259,兵法相关参数!$C$3:$AL$3,0))),0)+IFERROR(AK259*IF($E259="将领",INDEX(兵法相关参数!$C$4:$AL$7,AL$15,MATCH($AG259,兵法相关参数!$C$3:$AL$3,0)),INDEX(兵法相关参数!$C$12:$AL$15,AO$15,MATCH($AG259,兵法相关参数!$C$3:$AL$3,0))),0)</f>
        <v>0</v>
      </c>
      <c r="AP259" s="27"/>
      <c r="AQ259" s="152">
        <f t="shared" si="73"/>
        <v>30306</v>
      </c>
      <c r="AR259" s="162">
        <f>AR258</f>
        <v>0</v>
      </c>
      <c r="AS259" s="15" t="str">
        <f t="shared" si="60"/>
        <v>橙</v>
      </c>
      <c r="AT259" s="153">
        <f t="shared" si="61"/>
        <v>2</v>
      </c>
      <c r="AU259" s="39" t="str">
        <f>IF(IF(L259="","",AQ259&amp;AT259)=AU258,"",IF(MOD(COUNTIF($AQ$1:AQ259,AQ259),3)=1,"",IF(L259="","",AQ259&amp;AT259)))</f>
        <v/>
      </c>
      <c r="AV259" s="166" t="str">
        <f t="shared" si="65"/>
        <v/>
      </c>
      <c r="AW259" s="166" t="str">
        <f t="shared" si="66"/>
        <v/>
      </c>
      <c r="AX259" s="15" t="str">
        <f>IF(MOD(COUNTIF($AQ$1:AQ259,AQ259),3)=1,"",IF(M259="","",AT259+1))</f>
        <v/>
      </c>
      <c r="AY259" s="15" t="str">
        <f t="shared" si="62"/>
        <v/>
      </c>
      <c r="AZ259" s="166" t="str">
        <f t="shared" si="67"/>
        <v/>
      </c>
      <c r="BA259" s="166" t="str">
        <f t="shared" si="68"/>
        <v/>
      </c>
      <c r="BB259" s="15" t="str">
        <f>IF(MOD(COUNTIF($AQ$1:AQ259,AQ259),3)=1,"",IF(N259="","",AX259+1))</f>
        <v/>
      </c>
      <c r="BC259" s="15" t="str">
        <f t="shared" si="63"/>
        <v/>
      </c>
      <c r="BD259" s="166" t="str">
        <f t="shared" si="69"/>
        <v/>
      </c>
      <c r="BE259" s="166" t="str">
        <f t="shared" si="70"/>
        <v/>
      </c>
      <c r="BF259" s="15"/>
      <c r="BG259" s="15"/>
      <c r="BH259" s="170" t="str">
        <f t="shared" si="64"/>
        <v>开场向战场中施放三根滚木冲向敌军，撞到敌军后爆炸造成攻击力{0}%策略伤害，并击飞士兵，并且降低{1}%移动速度和{2}攻击速度，持续{3}秒。</v>
      </c>
    </row>
    <row r="260" spans="1:60">
      <c r="A260" s="261" t="s">
        <v>803</v>
      </c>
      <c r="B260" s="258" t="s">
        <v>848</v>
      </c>
      <c r="C260" s="255" t="s">
        <v>11</v>
      </c>
      <c r="D260" s="255" t="s">
        <v>55</v>
      </c>
      <c r="E260" s="11"/>
      <c r="F260" s="11"/>
      <c r="G260" s="11"/>
      <c r="H260" s="11"/>
      <c r="I260" s="11"/>
      <c r="J260" s="11" t="s">
        <v>402</v>
      </c>
      <c r="K260" s="11" t="s">
        <v>469</v>
      </c>
      <c r="L260" s="190" t="s">
        <v>771</v>
      </c>
      <c r="M260" s="11" t="s">
        <v>62</v>
      </c>
      <c r="N260" s="11" t="s">
        <v>849</v>
      </c>
      <c r="O260" s="183" t="s">
        <v>52</v>
      </c>
      <c r="P260" s="3" t="s">
        <v>57</v>
      </c>
      <c r="Q260" s="11" t="s">
        <v>60</v>
      </c>
      <c r="R260" s="11" t="s">
        <v>61</v>
      </c>
      <c r="S260" s="184" t="s">
        <v>582</v>
      </c>
      <c r="T260" s="184"/>
      <c r="U260" s="184"/>
      <c r="V260" s="184"/>
      <c r="W260" s="3" t="s">
        <v>223</v>
      </c>
      <c r="X260" s="3" t="s">
        <v>224</v>
      </c>
      <c r="Y260" s="3" t="s">
        <v>225</v>
      </c>
      <c r="Z260" s="3" t="s">
        <v>226</v>
      </c>
      <c r="AA260" s="1"/>
      <c r="AB260" s="15"/>
      <c r="AC260" s="187" t="s">
        <v>227</v>
      </c>
      <c r="AD260" s="187" t="s">
        <v>228</v>
      </c>
      <c r="AE260" s="187" t="s">
        <v>229</v>
      </c>
      <c r="AF260" s="187" t="s">
        <v>230</v>
      </c>
      <c r="AG260" s="96"/>
      <c r="AH260" s="187" t="s">
        <v>227</v>
      </c>
      <c r="AI260" s="187" t="s">
        <v>228</v>
      </c>
      <c r="AJ260" s="187" t="s">
        <v>229</v>
      </c>
      <c r="AK260" s="187" t="s">
        <v>230</v>
      </c>
      <c r="AL260" s="146">
        <f>IFERROR(AC260*IF($E260="将领",INDEX(兵法相关参数!$C$4:$AL$7,AL$15,MATCH($AB260,兵法相关参数!$C$3:$AL$3,0)),INDEX(兵法相关参数!$C$12:$AL$15,AL$15,MATCH($AB260,兵法相关参数!$C$3:$AL$3,0))),0)+IFERROR(AH260*IF($E260="将领",INDEX(兵法相关参数!$C$4:$AL$7,AL$15,MATCH($AG260,兵法相关参数!$C$3:$AL$3,0)),INDEX(兵法相关参数!$C$12:$AL$15,AL$15,MATCH($AG260,兵法相关参数!$C$3:$AL$3,0))),0)</f>
        <v>0</v>
      </c>
      <c r="AM260" s="146">
        <f>IFERROR(AD260*IF($E260="将领",INDEX(兵法相关参数!$C$4:$AL$7,AM$15,MATCH($AB260,兵法相关参数!$C$3:$AL$3,0)),INDEX(兵法相关参数!$C$12:$AL$15,AM$15,MATCH($AB260,兵法相关参数!$C$3:$AL$3,0))),0)+IFERROR(AI260*IF($E260="将领",INDEX(兵法相关参数!$C$4:$AL$7,AM$15,MATCH($AG260,兵法相关参数!$C$3:$AL$3,0)),INDEX(兵法相关参数!$C$12:$AL$15,AM$15,MATCH($AG260,兵法相关参数!$C$3:$AL$3,0))),0)</f>
        <v>0</v>
      </c>
      <c r="AN260" s="146">
        <f>IFERROR(AE260*IF($E260="将领",INDEX(兵法相关参数!$C$4:$AL$7,AN$15,MATCH($AB260,兵法相关参数!$C$3:$AL$3,0)),INDEX(兵法相关参数!$C$12:$AL$15,AN$15,MATCH($AB260,兵法相关参数!$C$3:$AL$3,0))),0)+IFERROR(AJ260*IF($E260="将领",INDEX(兵法相关参数!$C$4:$AL$7,AN$15,MATCH($AG260,兵法相关参数!$C$3:$AL$3,0)),INDEX(兵法相关参数!$C$12:$AL$15,AN$15,MATCH($AG260,兵法相关参数!$C$3:$AL$3,0))),0)</f>
        <v>0</v>
      </c>
      <c r="AO260" s="146">
        <f>IFERROR(AF260*IF($E260="将领",INDEX(兵法相关参数!$C$4:$AL$7,AL$15,MATCH($AB260,兵法相关参数!$C$3:$AL$3,0)),INDEX(兵法相关参数!$C$12:$AL$15,AO$15,MATCH($AB260,兵法相关参数!$C$3:$AL$3,0))),0)+IFERROR(AK260*IF($E260="将领",INDEX(兵法相关参数!$C$4:$AL$7,AL$15,MATCH($AG260,兵法相关参数!$C$3:$AL$3,0)),INDEX(兵法相关参数!$C$12:$AL$15,AO$15,MATCH($AG260,兵法相关参数!$C$3:$AL$3,0))),0)</f>
        <v>0</v>
      </c>
      <c r="AP260" s="27"/>
      <c r="AQ260" s="154">
        <v>30201</v>
      </c>
      <c r="AR260" s="160">
        <f>IF(D260="直接伤害",1,0)</f>
        <v>0</v>
      </c>
      <c r="AS260" s="163" t="str">
        <f t="shared" si="60"/>
        <v>紫</v>
      </c>
      <c r="AT260" s="153">
        <f t="shared" si="61"/>
        <v>1</v>
      </c>
      <c r="AU260" s="39" t="str">
        <f>IF(IF(L260="","",AQ260&amp;AT260)=AU259,"",IF(MOD(COUNTIF($AQ$1:AQ260,AQ260),3)=1,"",IF(L260="","",AQ260&amp;AT260)))</f>
        <v/>
      </c>
      <c r="AV260" s="166" t="str">
        <f t="shared" si="65"/>
        <v/>
      </c>
      <c r="AW260" s="166" t="str">
        <f t="shared" si="66"/>
        <v/>
      </c>
      <c r="AX260" s="15" t="str">
        <f>IF(MOD(COUNTIF($AQ$1:AQ260,AQ260),3)=1,"",IF(M260="","",AT260+1))</f>
        <v/>
      </c>
      <c r="AY260" s="15" t="str">
        <f t="shared" si="62"/>
        <v/>
      </c>
      <c r="AZ260" s="166" t="str">
        <f t="shared" si="67"/>
        <v/>
      </c>
      <c r="BA260" s="166" t="str">
        <f t="shared" si="68"/>
        <v/>
      </c>
      <c r="BB260" s="15" t="str">
        <f>IF(MOD(COUNTIF($AQ$1:AQ260,AQ260),3)=1,"",IF(N260="","",AX260+1))</f>
        <v/>
      </c>
      <c r="BC260" s="15" t="str">
        <f t="shared" si="63"/>
        <v/>
      </c>
      <c r="BD260" s="166" t="str">
        <f t="shared" si="69"/>
        <v/>
      </c>
      <c r="BE260" s="166" t="str">
        <f t="shared" si="70"/>
        <v/>
      </c>
      <c r="BF260" s="15"/>
      <c r="BG260" s="15"/>
      <c r="BH260" s="170" t="str">
        <f t="shared" si="64"/>
        <v>{0}秒时，为生命值最低的3队友军士兵每秒恢复{1}%攻击力的生命，持续{2}秒</v>
      </c>
    </row>
    <row r="261" spans="1:60">
      <c r="A261" s="261"/>
      <c r="B261" s="259"/>
      <c r="C261" s="256"/>
      <c r="D261" s="256"/>
      <c r="E261" s="179" t="s">
        <v>22</v>
      </c>
      <c r="F261" s="141">
        <v>1</v>
      </c>
      <c r="G261" s="141">
        <v>1</v>
      </c>
      <c r="H261" s="141">
        <v>1</v>
      </c>
      <c r="I261" s="141">
        <v>1</v>
      </c>
      <c r="J261" s="255">
        <f>SUMPRODUCT(LARGE(AL261:AO261*F261:I261+AL262:AO262*F262:I262+AL264:AO264*F264:I264+AL265:AO265*F265:I265+AL267:AO267*F267:I267+AL268:AO268*F268:I268,1))</f>
        <v>3.6920659083363407</v>
      </c>
      <c r="K261" s="255">
        <f>INDEX($J$17:$J$200,MATCH(C260,$C$17:$C$200,0),1)</f>
        <v>3.6338311287091396</v>
      </c>
      <c r="L261" s="44">
        <v>40</v>
      </c>
      <c r="M261" s="24">
        <v>0.5</v>
      </c>
      <c r="N261" s="179">
        <v>5</v>
      </c>
      <c r="O261" s="182">
        <f>150%*1.5/1.25</f>
        <v>1.8</v>
      </c>
      <c r="P261" s="44" t="s">
        <v>850</v>
      </c>
      <c r="Q261" s="179">
        <v>0</v>
      </c>
      <c r="R261" s="179">
        <v>3</v>
      </c>
      <c r="S261" s="110">
        <f>INDEX(三维调整系数,8,5)</f>
        <v>1.1018939561889425</v>
      </c>
      <c r="T261" s="179"/>
      <c r="U261" s="110"/>
      <c r="V261" s="179"/>
      <c r="W261" s="23">
        <f>$M261*($R261)*$O261*$S261/2</f>
        <v>1.4875568408550723</v>
      </c>
      <c r="X261" s="23">
        <f>$M261*($R261)*$O261*$S261/2</f>
        <v>1.4875568408550723</v>
      </c>
      <c r="Y261" s="23">
        <f>$M261*($R261)*$O261*$S261/2</f>
        <v>1.4875568408550723</v>
      </c>
      <c r="Z261" s="23">
        <f>$M261*($R261)*$O261*$S261/2</f>
        <v>1.4875568408550723</v>
      </c>
      <c r="AA261" s="179"/>
      <c r="AB261" s="44" t="s">
        <v>214</v>
      </c>
      <c r="AC261" s="92">
        <f>辅助效用($P261,-1,AC$15,"兵力转换",治疗系数,"随机士兵目标",W261)</f>
        <v>1.2873609734001296E-3</v>
      </c>
      <c r="AD261" s="92">
        <f>辅助效用($P261,-1,AD$15,"兵力转换",治疗系数,"随机士兵目标",X261)</f>
        <v>1.1687515194086526E-3</v>
      </c>
      <c r="AE261" s="92">
        <f>辅助效用($P261,-1,AE$15,"兵力转换",治疗系数,"随机士兵目标",Y261)</f>
        <v>1.1035393360027707E-3</v>
      </c>
      <c r="AF261" s="92">
        <f>辅助效用($P261,-1,AF$15,"兵力转换",治疗系数,"随机士兵目标",Z261)</f>
        <v>1.1524472404697071E-3</v>
      </c>
      <c r="AG261" s="92" t="s">
        <v>51</v>
      </c>
      <c r="AH261" s="188">
        <f>IF($Q261=0,0,持续效用($P261,$Q261,AH$15,$E261))</f>
        <v>0</v>
      </c>
      <c r="AI261" s="188">
        <f>IF($Q261=0,0,持续效用($P261,$Q261,AI$15,$E261))</f>
        <v>0</v>
      </c>
      <c r="AJ261" s="188">
        <f>IF($Q261=0,0,持续效用($P261,$Q261,AJ$15,$E261))</f>
        <v>0</v>
      </c>
      <c r="AK261" s="188">
        <f>IF($Q261=0,0,持续效用($P261,$Q261,AK$15,$E261))</f>
        <v>0</v>
      </c>
      <c r="AL261" s="146">
        <f>IFERROR(AC261*IF($E261="将领",INDEX(兵法相关参数!$C$4:$AL$7,AL$15,MATCH($AB261,兵法相关参数!$C$3:$AL$3,0)),INDEX(兵法相关参数!$C$12:$AL$15,AL$15,MATCH($AB261,兵法相关参数!$C$3:$AL$3,0))),0)+IFERROR(AH261*IF($E261="将领",INDEX(兵法相关参数!$C$4:$AL$7,AL$15,MATCH($AG261,兵法相关参数!$C$3:$AL$3,0)),INDEX(兵法相关参数!$C$12:$AL$15,AL$15,MATCH($AG261,兵法相关参数!$C$3:$AL$3,0))),0)</f>
        <v>3.6920659083363407</v>
      </c>
      <c r="AM261" s="146">
        <f>IFERROR(AD261*IF($E261="将领",INDEX(兵法相关参数!$C$4:$AL$7,AM$15,MATCH($AB261,兵法相关参数!$C$3:$AL$3,0)),INDEX(兵法相关参数!$C$12:$AL$15,AM$15,MATCH($AB261,兵法相关参数!$C$3:$AL$3,0))),0)+IFERROR(AI261*IF($E261="将领",INDEX(兵法相关参数!$C$4:$AL$7,AM$15,MATCH($AG261,兵法相关参数!$C$3:$AL$3,0)),INDEX(兵法相关参数!$C$12:$AL$15,AM$15,MATCH($AG261,兵法相关参数!$C$3:$AL$3,0))),0)</f>
        <v>3.6348733670931659</v>
      </c>
      <c r="AN261" s="146">
        <f>IFERROR(AE261*IF($E261="将领",INDEX(兵法相关参数!$C$4:$AL$7,AN$15,MATCH($AB261,兵法相关参数!$C$3:$AL$3,0)),INDEX(兵法相关参数!$C$12:$AL$15,AN$15,MATCH($AB261,兵法相关参数!$C$3:$AL$3,0))),0)+IFERROR(AJ261*IF($E261="将领",INDEX(兵法相关参数!$C$4:$AL$7,AN$15,MATCH($AG261,兵法相关参数!$C$3:$AL$3,0)),INDEX(兵法相关参数!$C$12:$AL$15,AN$15,MATCH($AG261,兵法相关参数!$C$3:$AL$3,0))),0)</f>
        <v>3.3106180080083121</v>
      </c>
      <c r="AO261" s="146">
        <f>IFERROR(AF261*IF($E261="将领",INDEX(兵法相关参数!$C$4:$AL$7,AL$15,MATCH($AB261,兵法相关参数!$C$3:$AL$3,0)),INDEX(兵法相关参数!$C$12:$AL$15,AO$15,MATCH($AB261,兵法相关参数!$C$3:$AL$3,0))),0)+IFERROR(AK261*IF($E261="将领",INDEX(兵法相关参数!$C$4:$AL$7,AL$15,MATCH($AG261,兵法相关参数!$C$3:$AL$3,0)),INDEX(兵法相关参数!$C$12:$AL$15,AO$15,MATCH($AG261,兵法相关参数!$C$3:$AL$3,0))),0)</f>
        <v>3.3051422682610818</v>
      </c>
      <c r="AP261" s="42"/>
      <c r="AQ261" s="151">
        <f>AQ260</f>
        <v>30201</v>
      </c>
      <c r="AR261" s="161">
        <f>AR260</f>
        <v>0</v>
      </c>
      <c r="AS261" s="163" t="str">
        <f t="shared" si="60"/>
        <v>紫</v>
      </c>
      <c r="AT261" s="153">
        <f t="shared" si="61"/>
        <v>1</v>
      </c>
      <c r="AU261" s="39" t="str">
        <f>IF(IF(L261="","",AQ261&amp;AT261)=AU260,"",IF(MOD(COUNTIF($AQ$1:AQ261,AQ261),3)=1,"",IF(L261="","",AQ261&amp;AT261)))</f>
        <v>302011</v>
      </c>
      <c r="AV261" s="166">
        <f t="shared" si="65"/>
        <v>40</v>
      </c>
      <c r="AW261" s="166">
        <f t="shared" si="66"/>
        <v>0</v>
      </c>
      <c r="AX261" s="15">
        <f>IF(MOD(COUNTIF($AQ$1:AQ261,AQ261),3)=1,"",IF(M261="","",AT261+1))</f>
        <v>2</v>
      </c>
      <c r="AY261" s="15" t="str">
        <f t="shared" si="62"/>
        <v>302012</v>
      </c>
      <c r="AZ261" s="166">
        <f t="shared" si="67"/>
        <v>9.4E-2</v>
      </c>
      <c r="BA261" s="166">
        <f t="shared" si="68"/>
        <v>1.2E-2</v>
      </c>
      <c r="BB261" s="15">
        <f>IF(MOD(COUNTIF($AQ$1:AQ261,AQ261),3)=1,"",IF(N261="","",AX261+1))</f>
        <v>3</v>
      </c>
      <c r="BC261" s="15" t="str">
        <f t="shared" si="63"/>
        <v>302013</v>
      </c>
      <c r="BD261" s="166">
        <f t="shared" si="69"/>
        <v>5</v>
      </c>
      <c r="BE261" s="166">
        <f t="shared" si="70"/>
        <v>0</v>
      </c>
      <c r="BF261" s="15"/>
      <c r="BG261" s="15"/>
      <c r="BH261" s="170" t="str">
        <f t="shared" si="64"/>
        <v>{0}秒时，为生命值最低的3队友军士兵每秒恢复{1}%攻击力的生命，持续{2}秒</v>
      </c>
    </row>
    <row r="262" spans="1:60">
      <c r="A262" s="261"/>
      <c r="B262" s="259"/>
      <c r="C262" s="256"/>
      <c r="D262" s="257"/>
      <c r="E262" s="179"/>
      <c r="F262" s="141"/>
      <c r="G262" s="141"/>
      <c r="H262" s="141"/>
      <c r="I262" s="141"/>
      <c r="J262" s="256"/>
      <c r="K262" s="256"/>
      <c r="L262" s="182"/>
      <c r="M262" s="179"/>
      <c r="N262" s="179"/>
      <c r="O262" s="182"/>
      <c r="P262" s="179"/>
      <c r="Q262" s="179"/>
      <c r="R262" s="179"/>
      <c r="S262" s="179"/>
      <c r="T262" s="179"/>
      <c r="U262" s="179"/>
      <c r="V262" s="179"/>
      <c r="W262" s="179"/>
      <c r="X262" s="179"/>
      <c r="Y262" s="179"/>
      <c r="Z262" s="179"/>
      <c r="AA262" s="179"/>
      <c r="AB262" s="44"/>
      <c r="AC262" s="189"/>
      <c r="AD262" s="189"/>
      <c r="AE262" s="189"/>
      <c r="AF262" s="189"/>
      <c r="AG262" s="92"/>
      <c r="AH262" s="189"/>
      <c r="AI262" s="189"/>
      <c r="AJ262" s="189"/>
      <c r="AK262" s="189"/>
      <c r="AL262" s="146">
        <f>IFERROR(AC262*IF($E262="将领",INDEX(兵法相关参数!$C$4:$AL$7,AL$15,MATCH($AB262,兵法相关参数!$C$3:$AL$3,0)),INDEX(兵法相关参数!$C$12:$AL$15,AL$15,MATCH($AB262,兵法相关参数!$C$3:$AL$3,0))),0)+IFERROR(AH262*IF($E262="将领",INDEX(兵法相关参数!$C$4:$AL$7,AL$15,MATCH($AG262,兵法相关参数!$C$3:$AL$3,0)),INDEX(兵法相关参数!$C$12:$AL$15,AL$15,MATCH($AG262,兵法相关参数!$C$3:$AL$3,0))),0)</f>
        <v>0</v>
      </c>
      <c r="AM262" s="146">
        <f>IFERROR(AD262*IF($E262="将领",INDEX(兵法相关参数!$C$4:$AL$7,AM$15,MATCH($AB262,兵法相关参数!$C$3:$AL$3,0)),INDEX(兵法相关参数!$C$12:$AL$15,AM$15,MATCH($AB262,兵法相关参数!$C$3:$AL$3,0))),0)+IFERROR(AI262*IF($E262="将领",INDEX(兵法相关参数!$C$4:$AL$7,AM$15,MATCH($AG262,兵法相关参数!$C$3:$AL$3,0)),INDEX(兵法相关参数!$C$12:$AL$15,AM$15,MATCH($AG262,兵法相关参数!$C$3:$AL$3,0))),0)</f>
        <v>0</v>
      </c>
      <c r="AN262" s="146">
        <f>IFERROR(AE262*IF($E262="将领",INDEX(兵法相关参数!$C$4:$AL$7,AN$15,MATCH($AB262,兵法相关参数!$C$3:$AL$3,0)),INDEX(兵法相关参数!$C$12:$AL$15,AN$15,MATCH($AB262,兵法相关参数!$C$3:$AL$3,0))),0)+IFERROR(AJ262*IF($E262="将领",INDEX(兵法相关参数!$C$4:$AL$7,AN$15,MATCH($AG262,兵法相关参数!$C$3:$AL$3,0)),INDEX(兵法相关参数!$C$12:$AL$15,AN$15,MATCH($AG262,兵法相关参数!$C$3:$AL$3,0))),0)</f>
        <v>0</v>
      </c>
      <c r="AO262" s="146">
        <f>IFERROR(AF262*IF($E262="将领",INDEX(兵法相关参数!$C$4:$AL$7,AL$15,MATCH($AB262,兵法相关参数!$C$3:$AL$3,0)),INDEX(兵法相关参数!$C$12:$AL$15,AO$15,MATCH($AB262,兵法相关参数!$C$3:$AL$3,0))),0)+IFERROR(AK262*IF($E262="将领",INDEX(兵法相关参数!$C$4:$AL$7,AL$15,MATCH($AG262,兵法相关参数!$C$3:$AL$3,0)),INDEX(兵法相关参数!$C$12:$AL$15,AO$15,MATCH($AG262,兵法相关参数!$C$3:$AL$3,0))),0)</f>
        <v>0</v>
      </c>
      <c r="AP262" s="27"/>
      <c r="AQ262" s="151">
        <f>AQ261</f>
        <v>30201</v>
      </c>
      <c r="AR262" s="162">
        <f>AR261</f>
        <v>0</v>
      </c>
      <c r="AS262" s="15" t="str">
        <f t="shared" si="60"/>
        <v>紫</v>
      </c>
      <c r="AT262" s="153">
        <f t="shared" si="61"/>
        <v>1</v>
      </c>
      <c r="AU262" s="39" t="str">
        <f>IF(IF(L262="","",AQ262&amp;AT262)=AU261,"",IF(MOD(COUNTIF($AQ$1:AQ262,AQ262),3)=1,"",IF(L262="","",AQ262&amp;AT262)))</f>
        <v/>
      </c>
      <c r="AV262" s="166" t="str">
        <f t="shared" si="65"/>
        <v/>
      </c>
      <c r="AW262" s="166" t="str">
        <f t="shared" si="66"/>
        <v/>
      </c>
      <c r="AX262" s="15" t="str">
        <f>IF(MOD(COUNTIF($AQ$1:AQ262,AQ262),3)=1,"",IF(M262="","",AT262+1))</f>
        <v/>
      </c>
      <c r="AY262" s="15" t="str">
        <f t="shared" si="62"/>
        <v/>
      </c>
      <c r="AZ262" s="166" t="str">
        <f t="shared" si="67"/>
        <v/>
      </c>
      <c r="BA262" s="166" t="str">
        <f t="shared" si="68"/>
        <v/>
      </c>
      <c r="BB262" s="15" t="str">
        <f>IF(MOD(COUNTIF($AQ$1:AQ262,AQ262),3)=1,"",IF(N262="","",AX262+1))</f>
        <v/>
      </c>
      <c r="BC262" s="15" t="str">
        <f t="shared" si="63"/>
        <v/>
      </c>
      <c r="BD262" s="166" t="str">
        <f t="shared" si="69"/>
        <v/>
      </c>
      <c r="BE262" s="166" t="str">
        <f t="shared" si="70"/>
        <v/>
      </c>
      <c r="BF262" s="15"/>
      <c r="BG262" s="15"/>
      <c r="BH262" s="170" t="str">
        <f t="shared" si="64"/>
        <v>{0}秒时，为生命值最低的3队友军士兵每秒恢复{1}%攻击力的生命，持续{2}秒</v>
      </c>
    </row>
    <row r="263" spans="1:60">
      <c r="A263" s="261"/>
      <c r="B263" s="259"/>
      <c r="C263" s="256"/>
      <c r="D263" s="255"/>
      <c r="E263" s="179"/>
      <c r="F263" s="179"/>
      <c r="G263" s="179"/>
      <c r="H263" s="179"/>
      <c r="I263" s="179"/>
      <c r="J263" s="256"/>
      <c r="K263" s="256"/>
      <c r="L263" s="182"/>
      <c r="M263" s="179"/>
      <c r="N263" s="179"/>
      <c r="O263" s="182"/>
      <c r="P263" s="179"/>
      <c r="Q263" s="179"/>
      <c r="R263" s="179"/>
      <c r="S263" s="179"/>
      <c r="T263" s="179"/>
      <c r="U263" s="179"/>
      <c r="V263" s="179"/>
      <c r="W263" s="179"/>
      <c r="X263" s="179"/>
      <c r="Y263" s="179"/>
      <c r="Z263" s="179"/>
      <c r="AA263" s="179"/>
      <c r="AB263" s="44"/>
      <c r="AC263" s="189"/>
      <c r="AD263" s="189"/>
      <c r="AE263" s="189"/>
      <c r="AF263" s="189"/>
      <c r="AG263" s="92"/>
      <c r="AH263" s="189"/>
      <c r="AI263" s="189"/>
      <c r="AJ263" s="189"/>
      <c r="AK263" s="189"/>
      <c r="AL263" s="146">
        <f>IFERROR(AC263*IF($E263="将领",INDEX(兵法相关参数!$C$4:$AL$7,AL$15,MATCH($AB263,兵法相关参数!$C$3:$AL$3,0)),INDEX(兵法相关参数!$C$12:$AL$15,AL$15,MATCH($AB263,兵法相关参数!$C$3:$AL$3,0))),0)+IFERROR(AH263*IF($E263="将领",INDEX(兵法相关参数!$C$4:$AL$7,AL$15,MATCH($AG263,兵法相关参数!$C$3:$AL$3,0)),INDEX(兵法相关参数!$C$12:$AL$15,AL$15,MATCH($AG263,兵法相关参数!$C$3:$AL$3,0))),0)</f>
        <v>0</v>
      </c>
      <c r="AM263" s="146">
        <f>IFERROR(AD263*IF($E263="将领",INDEX(兵法相关参数!$C$4:$AL$7,AM$15,MATCH($AB263,兵法相关参数!$C$3:$AL$3,0)),INDEX(兵法相关参数!$C$12:$AL$15,AM$15,MATCH($AB263,兵法相关参数!$C$3:$AL$3,0))),0)+IFERROR(AI263*IF($E263="将领",INDEX(兵法相关参数!$C$4:$AL$7,AM$15,MATCH($AG263,兵法相关参数!$C$3:$AL$3,0)),INDEX(兵法相关参数!$C$12:$AL$15,AM$15,MATCH($AG263,兵法相关参数!$C$3:$AL$3,0))),0)</f>
        <v>0</v>
      </c>
      <c r="AN263" s="146">
        <f>IFERROR(AE263*IF($E263="将领",INDEX(兵法相关参数!$C$4:$AL$7,AN$15,MATCH($AB263,兵法相关参数!$C$3:$AL$3,0)),INDEX(兵法相关参数!$C$12:$AL$15,AN$15,MATCH($AB263,兵法相关参数!$C$3:$AL$3,0))),0)+IFERROR(AJ263*IF($E263="将领",INDEX(兵法相关参数!$C$4:$AL$7,AN$15,MATCH($AG263,兵法相关参数!$C$3:$AL$3,0)),INDEX(兵法相关参数!$C$12:$AL$15,AN$15,MATCH($AG263,兵法相关参数!$C$3:$AL$3,0))),0)</f>
        <v>0</v>
      </c>
      <c r="AO263" s="146">
        <f>IFERROR(AF263*IF($E263="将领",INDEX(兵法相关参数!$C$4:$AL$7,AL$15,MATCH($AB263,兵法相关参数!$C$3:$AL$3,0)),INDEX(兵法相关参数!$C$12:$AL$15,AO$15,MATCH($AB263,兵法相关参数!$C$3:$AL$3,0))),0)+IFERROR(AK263*IF($E263="将领",INDEX(兵法相关参数!$C$4:$AL$7,AL$15,MATCH($AG263,兵法相关参数!$C$3:$AL$3,0)),INDEX(兵法相关参数!$C$12:$AL$15,AO$15,MATCH($AG263,兵法相关参数!$C$3:$AL$3,0))),0)</f>
        <v>0</v>
      </c>
      <c r="AP263" s="42"/>
      <c r="AQ263" s="151">
        <f t="shared" ref="AQ263:AQ268" si="74">AQ262</f>
        <v>30201</v>
      </c>
      <c r="AR263" s="160">
        <f>IF(D263="直接伤害",1,0)</f>
        <v>0</v>
      </c>
      <c r="AS263" s="163" t="str">
        <f t="shared" ref="AS263:AS295" si="75">IF(C263="",AS262,C263)</f>
        <v>紫</v>
      </c>
      <c r="AT263" s="153">
        <f t="shared" ref="AT263:AT295" si="76">IF(A263&lt;&gt;"",1,IF(D263="",AT262,IF(AU261="",AT262,IF(AX261="",AT262+1,IF(BB261="",AT262+2,AT262+3)))))</f>
        <v>1</v>
      </c>
      <c r="AU263" s="39" t="str">
        <f>IF(IF(L263="","",AQ263&amp;AT263)=AU262,"",IF(MOD(COUNTIF($AQ$1:AQ263,AQ263),3)=1,"",IF(L263="","",AQ263&amp;AT263)))</f>
        <v/>
      </c>
      <c r="AV263" s="166" t="str">
        <f t="shared" si="65"/>
        <v/>
      </c>
      <c r="AW263" s="166" t="str">
        <f t="shared" si="66"/>
        <v/>
      </c>
      <c r="AX263" s="15" t="str">
        <f>IF(MOD(COUNTIF($AQ$1:AQ263,AQ263),3)=1,"",IF(M263="","",AT263+1))</f>
        <v/>
      </c>
      <c r="AY263" s="15" t="str">
        <f t="shared" ref="AY263:AY277" si="77">IF(IF(AX263="","",AQ263&amp;AX263)=AY262,"",IF(AX263="","",AQ263&amp;AX263))</f>
        <v/>
      </c>
      <c r="AZ263" s="166" t="str">
        <f t="shared" si="67"/>
        <v/>
      </c>
      <c r="BA263" s="166" t="str">
        <f t="shared" si="68"/>
        <v/>
      </c>
      <c r="BB263" s="15" t="str">
        <f>IF(MOD(COUNTIF($AQ$1:AQ263,AQ263),3)=1,"",IF(N263="","",AX263+1))</f>
        <v/>
      </c>
      <c r="BC263" s="15" t="str">
        <f t="shared" ref="BC263:BC295" si="78">IF(IF(BB263="","",AQ263&amp;BB263)=BC262,"",IF(BB263="","",AQ263&amp;BB263))</f>
        <v/>
      </c>
      <c r="BD263" s="166" t="str">
        <f t="shared" si="69"/>
        <v/>
      </c>
      <c r="BE263" s="166" t="str">
        <f t="shared" si="70"/>
        <v/>
      </c>
      <c r="BF263" s="15"/>
      <c r="BG263" s="15"/>
      <c r="BH263" s="170" t="str">
        <f t="shared" ref="BH263:BH295" si="79">IF(B263="",BH262,B263)</f>
        <v>{0}秒时，为生命值最低的3队友军士兵每秒恢复{1}%攻击力的生命，持续{2}秒</v>
      </c>
    </row>
    <row r="264" spans="1:60">
      <c r="A264" s="261"/>
      <c r="B264" s="259"/>
      <c r="C264" s="256"/>
      <c r="D264" s="256"/>
      <c r="E264" s="179"/>
      <c r="F264" s="179"/>
      <c r="G264" s="179"/>
      <c r="H264" s="179"/>
      <c r="I264" s="179"/>
      <c r="J264" s="256"/>
      <c r="K264" s="256"/>
      <c r="L264" s="182"/>
      <c r="M264" s="179"/>
      <c r="N264" s="179"/>
      <c r="O264" s="182"/>
      <c r="P264" s="179"/>
      <c r="Q264" s="179"/>
      <c r="R264" s="179"/>
      <c r="S264" s="179"/>
      <c r="T264" s="179"/>
      <c r="U264" s="179"/>
      <c r="V264" s="179"/>
      <c r="W264" s="179"/>
      <c r="X264" s="179"/>
      <c r="Y264" s="179"/>
      <c r="Z264" s="179"/>
      <c r="AA264" s="179"/>
      <c r="AB264" s="44"/>
      <c r="AC264" s="189"/>
      <c r="AD264" s="189"/>
      <c r="AE264" s="189"/>
      <c r="AF264" s="189"/>
      <c r="AG264" s="92"/>
      <c r="AH264" s="189"/>
      <c r="AI264" s="189"/>
      <c r="AJ264" s="189"/>
      <c r="AK264" s="189"/>
      <c r="AL264" s="146">
        <f>IFERROR(AC264*IF($E264="将领",INDEX(兵法相关参数!$C$4:$AL$7,AL$15,MATCH($AB264,兵法相关参数!$C$3:$AL$3,0)),INDEX(兵法相关参数!$C$12:$AL$15,AL$15,MATCH($AB264,兵法相关参数!$C$3:$AL$3,0))),0)+IFERROR(AH264*IF($E264="将领",INDEX(兵法相关参数!$C$4:$AL$7,AL$15,MATCH($AG264,兵法相关参数!$C$3:$AL$3,0)),INDEX(兵法相关参数!$C$12:$AL$15,AL$15,MATCH($AG264,兵法相关参数!$C$3:$AL$3,0))),0)</f>
        <v>0</v>
      </c>
      <c r="AM264" s="146">
        <f>IFERROR(AD264*IF($E264="将领",INDEX(兵法相关参数!$C$4:$AL$7,AM$15,MATCH($AB264,兵法相关参数!$C$3:$AL$3,0)),INDEX(兵法相关参数!$C$12:$AL$15,AM$15,MATCH($AB264,兵法相关参数!$C$3:$AL$3,0))),0)+IFERROR(AI264*IF($E264="将领",INDEX(兵法相关参数!$C$4:$AL$7,AM$15,MATCH($AG264,兵法相关参数!$C$3:$AL$3,0)),INDEX(兵法相关参数!$C$12:$AL$15,AM$15,MATCH($AG264,兵法相关参数!$C$3:$AL$3,0))),0)</f>
        <v>0</v>
      </c>
      <c r="AN264" s="146">
        <f>IFERROR(AE264*IF($E264="将领",INDEX(兵法相关参数!$C$4:$AL$7,AN$15,MATCH($AB264,兵法相关参数!$C$3:$AL$3,0)),INDEX(兵法相关参数!$C$12:$AL$15,AN$15,MATCH($AB264,兵法相关参数!$C$3:$AL$3,0))),0)+IFERROR(AJ264*IF($E264="将领",INDEX(兵法相关参数!$C$4:$AL$7,AN$15,MATCH($AG264,兵法相关参数!$C$3:$AL$3,0)),INDEX(兵法相关参数!$C$12:$AL$15,AN$15,MATCH($AG264,兵法相关参数!$C$3:$AL$3,0))),0)</f>
        <v>0</v>
      </c>
      <c r="AO264" s="146">
        <f>IFERROR(AF264*IF($E264="将领",INDEX(兵法相关参数!$C$4:$AL$7,AL$15,MATCH($AB264,兵法相关参数!$C$3:$AL$3,0)),INDEX(兵法相关参数!$C$12:$AL$15,AO$15,MATCH($AB264,兵法相关参数!$C$3:$AL$3,0))),0)+IFERROR(AK264*IF($E264="将领",INDEX(兵法相关参数!$C$4:$AL$7,AL$15,MATCH($AG264,兵法相关参数!$C$3:$AL$3,0)),INDEX(兵法相关参数!$C$12:$AL$15,AO$15,MATCH($AG264,兵法相关参数!$C$3:$AL$3,0))),0)</f>
        <v>0</v>
      </c>
      <c r="AP264" s="27"/>
      <c r="AQ264" s="151">
        <f t="shared" si="74"/>
        <v>30201</v>
      </c>
      <c r="AR264" s="161">
        <f>AR263</f>
        <v>0</v>
      </c>
      <c r="AS264" s="163" t="str">
        <f t="shared" si="75"/>
        <v>紫</v>
      </c>
      <c r="AT264" s="153">
        <f t="shared" si="76"/>
        <v>1</v>
      </c>
      <c r="AU264" s="39" t="str">
        <f>IF(IF(L264="","",AQ264&amp;AT264)=AU263,"",IF(MOD(COUNTIF($AQ$1:AQ264,AQ264),3)=1,"",IF(L264="","",AQ264&amp;AT264)))</f>
        <v/>
      </c>
      <c r="AV264" s="166" t="str">
        <f t="shared" ref="AV264:AV295" si="80">IF(AU264="","",IF(L263="固定值",L264,ROUND(IF(AR264=1,L264*INDEX($AV$5:$AV$9,MATCH(AS264,$AU$5:$AU$9,0)),L264*INDEX($AV$13:$AV$17,MATCH(AS264,$AU$13:$AU$17,0))),IF(MID(BH264,FIND(AT264-1,BH264)+2,1)="%",3,1))))</f>
        <v/>
      </c>
      <c r="AW264" s="166" t="str">
        <f t="shared" ref="AW264:AW295" si="81">IF(AU264="","",ROUND((IF(AR264=1,L264*INDEX($AW$5:$AW$9,MATCH(AS264,$AU$5:$AU$9,0)),L264*INDEX($AW$13:$AW$17,MATCH(AS264,$AU$13:$AU$17,0)))-AV264)/34,IF(MID(BH264,FIND(AT264-1,BH264)+2,1)="%",3,1)))</f>
        <v/>
      </c>
      <c r="AX264" s="15" t="str">
        <f>IF(MOD(COUNTIF($AQ$1:AQ264,AQ264),3)=1,"",IF(M264="","",AT264+1))</f>
        <v/>
      </c>
      <c r="AY264" s="15" t="str">
        <f t="shared" si="77"/>
        <v/>
      </c>
      <c r="AZ264" s="166" t="str">
        <f t="shared" ref="AZ264:AZ277" si="82">IF(AY264="","",IF(M263="固定值",M264,ROUND(IF(AR264=1,M264*INDEX($AV$5:$AV$9,MATCH(AS264,$AU$5:$AU$9,0)),M264*INDEX($AV$13:$AV$17,MATCH(AS264,$AU$13:$AU$17,0))),IF(MID(BH264,FIND(AX264-1,BH264)+2,1)="%",3,1))))</f>
        <v/>
      </c>
      <c r="BA264" s="166" t="str">
        <f t="shared" ref="BA264:BA277" si="83">IF(AY264="","",ROUND((IF(AR264=1,M264*INDEX($AW$5:$AW$9,MATCH(AS264,$AU$5:$AU$9,0)),M264*INDEX($AW$13:$AW$17,MATCH(AS264,$AU$13:$AU$17,0)))-AZ264)/34,IF(MID(BH264,FIND(AX264-1,BH264)+2,1)="%",3,1)))</f>
        <v/>
      </c>
      <c r="BB264" s="15" t="str">
        <f>IF(MOD(COUNTIF($AQ$1:AQ264,AQ264),3)=1,"",IF(N264="","",AX264+1))</f>
        <v/>
      </c>
      <c r="BC264" s="15" t="str">
        <f t="shared" si="78"/>
        <v/>
      </c>
      <c r="BD264" s="166" t="str">
        <f t="shared" ref="BD264:BD295" si="84">IF(BC264="","",IF(N263="固定值",N264,ROUND(IF(AR264=1,N264*INDEX($AV$5:$AV$9,MATCH(AS264,$AU$5:$AU$9,0)),N264*INDEX($AV$13:$AV$17,MATCH(AS264,$AU$13:$AU$17,0))),IF(MID(BH264,FIND(BB264-1,BH264)+2,1)="%",3,1))))</f>
        <v/>
      </c>
      <c r="BE264" s="166" t="str">
        <f t="shared" ref="BE264:BE295" si="85">IF(BC264="","",ROUND((IF(AR264=1,N264*INDEX($AW$5:$AW$9,MATCH(AS264,$AU$5:$AU$9,0)),N264*INDEX($AW$13:$AW$17,MATCH(AS264,$AU$13:$AU$17,0)))-BD264)/34,IF(MID(BH264,FIND(BB264-1,BH264)+2,1)="%",3,1)))</f>
        <v/>
      </c>
      <c r="BF264" s="15"/>
      <c r="BG264" s="15"/>
      <c r="BH264" s="170" t="str">
        <f t="shared" si="79"/>
        <v>{0}秒时，为生命值最低的3队友军士兵每秒恢复{1}%攻击力的生命，持续{2}秒</v>
      </c>
    </row>
    <row r="265" spans="1:60">
      <c r="A265" s="261"/>
      <c r="B265" s="259"/>
      <c r="C265" s="256"/>
      <c r="D265" s="257"/>
      <c r="E265" s="179"/>
      <c r="F265" s="179"/>
      <c r="G265" s="179"/>
      <c r="H265" s="179"/>
      <c r="I265" s="179"/>
      <c r="J265" s="256"/>
      <c r="K265" s="256"/>
      <c r="L265" s="182"/>
      <c r="M265" s="179"/>
      <c r="N265" s="179"/>
      <c r="O265" s="182"/>
      <c r="P265" s="179"/>
      <c r="Q265" s="179"/>
      <c r="R265" s="179"/>
      <c r="S265" s="179"/>
      <c r="T265" s="179"/>
      <c r="U265" s="179"/>
      <c r="V265" s="179"/>
      <c r="W265" s="179"/>
      <c r="X265" s="179"/>
      <c r="Y265" s="179"/>
      <c r="Z265" s="179"/>
      <c r="AA265" s="179"/>
      <c r="AB265" s="44"/>
      <c r="AC265" s="189"/>
      <c r="AD265" s="189"/>
      <c r="AE265" s="189"/>
      <c r="AF265" s="189"/>
      <c r="AG265" s="92"/>
      <c r="AH265" s="189"/>
      <c r="AI265" s="189"/>
      <c r="AJ265" s="189"/>
      <c r="AK265" s="189"/>
      <c r="AL265" s="146">
        <f>IFERROR(AC265*IF($E265="将领",INDEX(兵法相关参数!$C$4:$AL$7,AL$15,MATCH($AB265,兵法相关参数!$C$3:$AL$3,0)),INDEX(兵法相关参数!$C$12:$AL$15,AL$15,MATCH($AB265,兵法相关参数!$C$3:$AL$3,0))),0)+IFERROR(AH265*IF($E265="将领",INDEX(兵法相关参数!$C$4:$AL$7,AL$15,MATCH($AG265,兵法相关参数!$C$3:$AL$3,0)),INDEX(兵法相关参数!$C$12:$AL$15,AL$15,MATCH($AG265,兵法相关参数!$C$3:$AL$3,0))),0)</f>
        <v>0</v>
      </c>
      <c r="AM265" s="146">
        <f>IFERROR(AD265*IF($E265="将领",INDEX(兵法相关参数!$C$4:$AL$7,AM$15,MATCH($AB265,兵法相关参数!$C$3:$AL$3,0)),INDEX(兵法相关参数!$C$12:$AL$15,AM$15,MATCH($AB265,兵法相关参数!$C$3:$AL$3,0))),0)+IFERROR(AI265*IF($E265="将领",INDEX(兵法相关参数!$C$4:$AL$7,AM$15,MATCH($AG265,兵法相关参数!$C$3:$AL$3,0)),INDEX(兵法相关参数!$C$12:$AL$15,AM$15,MATCH($AG265,兵法相关参数!$C$3:$AL$3,0))),0)</f>
        <v>0</v>
      </c>
      <c r="AN265" s="146">
        <f>IFERROR(AE265*IF($E265="将领",INDEX(兵法相关参数!$C$4:$AL$7,AN$15,MATCH($AB265,兵法相关参数!$C$3:$AL$3,0)),INDEX(兵法相关参数!$C$12:$AL$15,AN$15,MATCH($AB265,兵法相关参数!$C$3:$AL$3,0))),0)+IFERROR(AJ265*IF($E265="将领",INDEX(兵法相关参数!$C$4:$AL$7,AN$15,MATCH($AG265,兵法相关参数!$C$3:$AL$3,0)),INDEX(兵法相关参数!$C$12:$AL$15,AN$15,MATCH($AG265,兵法相关参数!$C$3:$AL$3,0))),0)</f>
        <v>0</v>
      </c>
      <c r="AO265" s="146">
        <f>IFERROR(AF265*IF($E265="将领",INDEX(兵法相关参数!$C$4:$AL$7,AL$15,MATCH($AB265,兵法相关参数!$C$3:$AL$3,0)),INDEX(兵法相关参数!$C$12:$AL$15,AO$15,MATCH($AB265,兵法相关参数!$C$3:$AL$3,0))),0)+IFERROR(AK265*IF($E265="将领",INDEX(兵法相关参数!$C$4:$AL$7,AL$15,MATCH($AG265,兵法相关参数!$C$3:$AL$3,0)),INDEX(兵法相关参数!$C$12:$AL$15,AO$15,MATCH($AG265,兵法相关参数!$C$3:$AL$3,0))),0)</f>
        <v>0</v>
      </c>
      <c r="AP265" s="42"/>
      <c r="AQ265" s="151">
        <f t="shared" si="74"/>
        <v>30201</v>
      </c>
      <c r="AR265" s="162">
        <f>AR264</f>
        <v>0</v>
      </c>
      <c r="AS265" s="15" t="str">
        <f t="shared" si="75"/>
        <v>紫</v>
      </c>
      <c r="AT265" s="153">
        <f t="shared" si="76"/>
        <v>1</v>
      </c>
      <c r="AU265" s="39" t="str">
        <f>IF(IF(L265="","",AQ265&amp;AT265)=AU264,"",IF(MOD(COUNTIF($AQ$1:AQ265,AQ265),3)=1,"",IF(L265="","",AQ265&amp;AT265)))</f>
        <v/>
      </c>
      <c r="AV265" s="166" t="str">
        <f t="shared" si="80"/>
        <v/>
      </c>
      <c r="AW265" s="166" t="str">
        <f t="shared" si="81"/>
        <v/>
      </c>
      <c r="AX265" s="15" t="str">
        <f>IF(MOD(COUNTIF($AQ$1:AQ265,AQ265),3)=1,"",IF(M265="","",AT265+1))</f>
        <v/>
      </c>
      <c r="AY265" s="15" t="str">
        <f t="shared" si="77"/>
        <v/>
      </c>
      <c r="AZ265" s="166" t="str">
        <f t="shared" si="82"/>
        <v/>
      </c>
      <c r="BA265" s="166" t="str">
        <f t="shared" si="83"/>
        <v/>
      </c>
      <c r="BB265" s="15" t="str">
        <f>IF(MOD(COUNTIF($AQ$1:AQ265,AQ265),3)=1,"",IF(N265="","",AX265+1))</f>
        <v/>
      </c>
      <c r="BC265" s="15" t="str">
        <f t="shared" si="78"/>
        <v/>
      </c>
      <c r="BD265" s="166" t="str">
        <f t="shared" si="84"/>
        <v/>
      </c>
      <c r="BE265" s="166" t="str">
        <f t="shared" si="85"/>
        <v/>
      </c>
      <c r="BF265" s="15"/>
      <c r="BG265" s="15"/>
      <c r="BH265" s="170" t="str">
        <f t="shared" si="79"/>
        <v>{0}秒时，为生命值最低的3队友军士兵每秒恢复{1}%攻击力的生命，持续{2}秒</v>
      </c>
    </row>
    <row r="266" spans="1:60">
      <c r="A266" s="261"/>
      <c r="B266" s="259"/>
      <c r="C266" s="256"/>
      <c r="D266" s="255"/>
      <c r="E266" s="179"/>
      <c r="F266" s="179"/>
      <c r="G266" s="179"/>
      <c r="H266" s="179"/>
      <c r="I266" s="179"/>
      <c r="J266" s="256"/>
      <c r="K266" s="256"/>
      <c r="L266" s="182"/>
      <c r="M266" s="179"/>
      <c r="N266" s="179"/>
      <c r="O266" s="182"/>
      <c r="P266" s="179"/>
      <c r="Q266" s="179"/>
      <c r="R266" s="179"/>
      <c r="S266" s="179"/>
      <c r="T266" s="179"/>
      <c r="U266" s="179"/>
      <c r="V266" s="179"/>
      <c r="W266" s="179"/>
      <c r="X266" s="179"/>
      <c r="Y266" s="179"/>
      <c r="Z266" s="179"/>
      <c r="AA266" s="179"/>
      <c r="AB266" s="44"/>
      <c r="AC266" s="189"/>
      <c r="AD266" s="189"/>
      <c r="AE266" s="189"/>
      <c r="AF266" s="189"/>
      <c r="AG266" s="92"/>
      <c r="AH266" s="189"/>
      <c r="AI266" s="189"/>
      <c r="AJ266" s="189"/>
      <c r="AK266" s="189"/>
      <c r="AL266" s="146">
        <f>IFERROR(AC266*IF($E266="将领",INDEX(兵法相关参数!$C$4:$AL$7,AL$15,MATCH($AB266,兵法相关参数!$C$3:$AL$3,0)),INDEX(兵法相关参数!$C$12:$AL$15,AL$15,MATCH($AB266,兵法相关参数!$C$3:$AL$3,0))),0)+IFERROR(AH266*IF($E266="将领",INDEX(兵法相关参数!$C$4:$AL$7,AL$15,MATCH($AG266,兵法相关参数!$C$3:$AL$3,0)),INDEX(兵法相关参数!$C$12:$AL$15,AL$15,MATCH($AG266,兵法相关参数!$C$3:$AL$3,0))),0)</f>
        <v>0</v>
      </c>
      <c r="AM266" s="146">
        <f>IFERROR(AD266*IF($E266="将领",INDEX(兵法相关参数!$C$4:$AL$7,AM$15,MATCH($AB266,兵法相关参数!$C$3:$AL$3,0)),INDEX(兵法相关参数!$C$12:$AL$15,AM$15,MATCH($AB266,兵法相关参数!$C$3:$AL$3,0))),0)+IFERROR(AI266*IF($E266="将领",INDEX(兵法相关参数!$C$4:$AL$7,AM$15,MATCH($AG266,兵法相关参数!$C$3:$AL$3,0)),INDEX(兵法相关参数!$C$12:$AL$15,AM$15,MATCH($AG266,兵法相关参数!$C$3:$AL$3,0))),0)</f>
        <v>0</v>
      </c>
      <c r="AN266" s="146">
        <f>IFERROR(AE266*IF($E266="将领",INDEX(兵法相关参数!$C$4:$AL$7,AN$15,MATCH($AB266,兵法相关参数!$C$3:$AL$3,0)),INDEX(兵法相关参数!$C$12:$AL$15,AN$15,MATCH($AB266,兵法相关参数!$C$3:$AL$3,0))),0)+IFERROR(AJ266*IF($E266="将领",INDEX(兵法相关参数!$C$4:$AL$7,AN$15,MATCH($AG266,兵法相关参数!$C$3:$AL$3,0)),INDEX(兵法相关参数!$C$12:$AL$15,AN$15,MATCH($AG266,兵法相关参数!$C$3:$AL$3,0))),0)</f>
        <v>0</v>
      </c>
      <c r="AO266" s="146">
        <f>IFERROR(AF266*IF($E266="将领",INDEX(兵法相关参数!$C$4:$AL$7,AL$15,MATCH($AB266,兵法相关参数!$C$3:$AL$3,0)),INDEX(兵法相关参数!$C$12:$AL$15,AO$15,MATCH($AB266,兵法相关参数!$C$3:$AL$3,0))),0)+IFERROR(AK266*IF($E266="将领",INDEX(兵法相关参数!$C$4:$AL$7,AL$15,MATCH($AG266,兵法相关参数!$C$3:$AL$3,0)),INDEX(兵法相关参数!$C$12:$AL$15,AO$15,MATCH($AG266,兵法相关参数!$C$3:$AL$3,0))),0)</f>
        <v>0</v>
      </c>
      <c r="AP266" s="27"/>
      <c r="AQ266" s="151">
        <f t="shared" si="74"/>
        <v>30201</v>
      </c>
      <c r="AR266" s="160">
        <f>IF(D266="直接伤害",1,0)</f>
        <v>0</v>
      </c>
      <c r="AS266" s="163" t="str">
        <f t="shared" si="75"/>
        <v>紫</v>
      </c>
      <c r="AT266" s="153">
        <f t="shared" si="76"/>
        <v>1</v>
      </c>
      <c r="AU266" s="39" t="str">
        <f>IF(IF(L266="","",AQ266&amp;AT266)=AU265,"",IF(MOD(COUNTIF($AQ$1:AQ266,AQ266),3)=1,"",IF(L266="","",AQ266&amp;AT266)))</f>
        <v/>
      </c>
      <c r="AV266" s="166" t="str">
        <f t="shared" si="80"/>
        <v/>
      </c>
      <c r="AW266" s="166" t="str">
        <f t="shared" si="81"/>
        <v/>
      </c>
      <c r="AX266" s="15" t="str">
        <f>IF(MOD(COUNTIF($AQ$1:AQ266,AQ266),3)=1,"",IF(M266="","",AT266+1))</f>
        <v/>
      </c>
      <c r="AY266" s="15" t="str">
        <f t="shared" si="77"/>
        <v/>
      </c>
      <c r="AZ266" s="166" t="str">
        <f t="shared" si="82"/>
        <v/>
      </c>
      <c r="BA266" s="166" t="str">
        <f t="shared" si="83"/>
        <v/>
      </c>
      <c r="BB266" s="15" t="str">
        <f>IF(MOD(COUNTIF($AQ$1:AQ266,AQ266),3)=1,"",IF(N266="","",AX266+1))</f>
        <v/>
      </c>
      <c r="BC266" s="15" t="str">
        <f t="shared" si="78"/>
        <v/>
      </c>
      <c r="BD266" s="166" t="str">
        <f t="shared" si="84"/>
        <v/>
      </c>
      <c r="BE266" s="166" t="str">
        <f t="shared" si="85"/>
        <v/>
      </c>
      <c r="BF266" s="15"/>
      <c r="BG266" s="15"/>
      <c r="BH266" s="170" t="str">
        <f t="shared" si="79"/>
        <v>{0}秒时，为生命值最低的3队友军士兵每秒恢复{1}%攻击力的生命，持续{2}秒</v>
      </c>
    </row>
    <row r="267" spans="1:60">
      <c r="A267" s="261"/>
      <c r="B267" s="259"/>
      <c r="C267" s="256"/>
      <c r="D267" s="256"/>
      <c r="E267" s="179"/>
      <c r="F267" s="179"/>
      <c r="G267" s="179"/>
      <c r="H267" s="179"/>
      <c r="I267" s="179"/>
      <c r="J267" s="256"/>
      <c r="K267" s="256"/>
      <c r="L267" s="182"/>
      <c r="M267" s="179"/>
      <c r="N267" s="179"/>
      <c r="O267" s="182"/>
      <c r="P267" s="179"/>
      <c r="Q267" s="179"/>
      <c r="R267" s="179"/>
      <c r="S267" s="179"/>
      <c r="T267" s="179"/>
      <c r="U267" s="179"/>
      <c r="V267" s="179"/>
      <c r="W267" s="179"/>
      <c r="X267" s="179"/>
      <c r="Y267" s="179"/>
      <c r="Z267" s="179"/>
      <c r="AA267" s="179"/>
      <c r="AB267" s="44"/>
      <c r="AC267" s="189"/>
      <c r="AD267" s="189"/>
      <c r="AE267" s="189"/>
      <c r="AF267" s="189"/>
      <c r="AG267" s="92"/>
      <c r="AH267" s="189"/>
      <c r="AI267" s="189"/>
      <c r="AJ267" s="189"/>
      <c r="AK267" s="189"/>
      <c r="AL267" s="146">
        <f>IFERROR(AC267*IF($E267="将领",INDEX(兵法相关参数!$C$4:$AL$7,AL$15,MATCH($AB267,兵法相关参数!$C$3:$AL$3,0)),INDEX(兵法相关参数!$C$12:$AL$15,AL$15,MATCH($AB267,兵法相关参数!$C$3:$AL$3,0))),0)+IFERROR(AH267*IF($E267="将领",INDEX(兵法相关参数!$C$4:$AL$7,AL$15,MATCH($AG267,兵法相关参数!$C$3:$AL$3,0)),INDEX(兵法相关参数!$C$12:$AL$15,AL$15,MATCH($AG267,兵法相关参数!$C$3:$AL$3,0))),0)</f>
        <v>0</v>
      </c>
      <c r="AM267" s="146">
        <f>IFERROR(AD267*IF($E267="将领",INDEX(兵法相关参数!$C$4:$AL$7,AM$15,MATCH($AB267,兵法相关参数!$C$3:$AL$3,0)),INDEX(兵法相关参数!$C$12:$AL$15,AM$15,MATCH($AB267,兵法相关参数!$C$3:$AL$3,0))),0)+IFERROR(AI267*IF($E267="将领",INDEX(兵法相关参数!$C$4:$AL$7,AM$15,MATCH($AG267,兵法相关参数!$C$3:$AL$3,0)),INDEX(兵法相关参数!$C$12:$AL$15,AM$15,MATCH($AG267,兵法相关参数!$C$3:$AL$3,0))),0)</f>
        <v>0</v>
      </c>
      <c r="AN267" s="146">
        <f>IFERROR(AE267*IF($E267="将领",INDEX(兵法相关参数!$C$4:$AL$7,AN$15,MATCH($AB267,兵法相关参数!$C$3:$AL$3,0)),INDEX(兵法相关参数!$C$12:$AL$15,AN$15,MATCH($AB267,兵法相关参数!$C$3:$AL$3,0))),0)+IFERROR(AJ267*IF($E267="将领",INDEX(兵法相关参数!$C$4:$AL$7,AN$15,MATCH($AG267,兵法相关参数!$C$3:$AL$3,0)),INDEX(兵法相关参数!$C$12:$AL$15,AN$15,MATCH($AG267,兵法相关参数!$C$3:$AL$3,0))),0)</f>
        <v>0</v>
      </c>
      <c r="AO267" s="146">
        <f>IFERROR(AF267*IF($E267="将领",INDEX(兵法相关参数!$C$4:$AL$7,AL$15,MATCH($AB267,兵法相关参数!$C$3:$AL$3,0)),INDEX(兵法相关参数!$C$12:$AL$15,AO$15,MATCH($AB267,兵法相关参数!$C$3:$AL$3,0))),0)+IFERROR(AK267*IF($E267="将领",INDEX(兵法相关参数!$C$4:$AL$7,AL$15,MATCH($AG267,兵法相关参数!$C$3:$AL$3,0)),INDEX(兵法相关参数!$C$12:$AL$15,AO$15,MATCH($AG267,兵法相关参数!$C$3:$AL$3,0))),0)</f>
        <v>0</v>
      </c>
      <c r="AP267" s="42"/>
      <c r="AQ267" s="151">
        <f t="shared" si="74"/>
        <v>30201</v>
      </c>
      <c r="AR267" s="161">
        <f>AR266</f>
        <v>0</v>
      </c>
      <c r="AS267" s="163" t="str">
        <f t="shared" si="75"/>
        <v>紫</v>
      </c>
      <c r="AT267" s="153">
        <f t="shared" si="76"/>
        <v>1</v>
      </c>
      <c r="AU267" s="39" t="str">
        <f>IF(IF(L267="","",AQ267&amp;AT267)=AU266,"",IF(MOD(COUNTIF($AQ$1:AQ267,AQ267),3)=1,"",IF(L267="","",AQ267&amp;AT267)))</f>
        <v/>
      </c>
      <c r="AV267" s="166" t="str">
        <f t="shared" si="80"/>
        <v/>
      </c>
      <c r="AW267" s="166" t="str">
        <f t="shared" si="81"/>
        <v/>
      </c>
      <c r="AX267" s="15" t="str">
        <f>IF(MOD(COUNTIF($AQ$1:AQ267,AQ267),3)=1,"",IF(M267="","",AT267+1))</f>
        <v/>
      </c>
      <c r="AY267" s="15" t="str">
        <f t="shared" si="77"/>
        <v/>
      </c>
      <c r="AZ267" s="166" t="str">
        <f t="shared" si="82"/>
        <v/>
      </c>
      <c r="BA267" s="166" t="str">
        <f t="shared" si="83"/>
        <v/>
      </c>
      <c r="BB267" s="15" t="str">
        <f>IF(MOD(COUNTIF($AQ$1:AQ267,AQ267),3)=1,"",IF(N267="","",AX267+1))</f>
        <v/>
      </c>
      <c r="BC267" s="15" t="str">
        <f t="shared" si="78"/>
        <v/>
      </c>
      <c r="BD267" s="166" t="str">
        <f t="shared" si="84"/>
        <v/>
      </c>
      <c r="BE267" s="166" t="str">
        <f t="shared" si="85"/>
        <v/>
      </c>
      <c r="BF267" s="15"/>
      <c r="BG267" s="15"/>
      <c r="BH267" s="170" t="str">
        <f t="shared" si="79"/>
        <v>{0}秒时，为生命值最低的3队友军士兵每秒恢复{1}%攻击力的生命，持续{2}秒</v>
      </c>
    </row>
    <row r="268" spans="1:60">
      <c r="A268" s="261"/>
      <c r="B268" s="260"/>
      <c r="C268" s="257"/>
      <c r="D268" s="257"/>
      <c r="E268" s="179"/>
      <c r="F268" s="179"/>
      <c r="G268" s="179"/>
      <c r="H268" s="179"/>
      <c r="I268" s="179"/>
      <c r="J268" s="257"/>
      <c r="K268" s="257"/>
      <c r="L268" s="182"/>
      <c r="M268" s="179"/>
      <c r="N268" s="179"/>
      <c r="O268" s="182"/>
      <c r="P268" s="179"/>
      <c r="Q268" s="179"/>
      <c r="R268" s="179"/>
      <c r="S268" s="179"/>
      <c r="T268" s="179"/>
      <c r="U268" s="179"/>
      <c r="V268" s="179"/>
      <c r="W268" s="179"/>
      <c r="X268" s="179"/>
      <c r="Y268" s="179"/>
      <c r="Z268" s="179"/>
      <c r="AA268" s="179"/>
      <c r="AB268" s="44"/>
      <c r="AC268" s="189"/>
      <c r="AD268" s="189"/>
      <c r="AE268" s="189"/>
      <c r="AF268" s="189"/>
      <c r="AG268" s="92"/>
      <c r="AH268" s="189"/>
      <c r="AI268" s="189"/>
      <c r="AJ268" s="189"/>
      <c r="AK268" s="189"/>
      <c r="AL268" s="146">
        <f>IFERROR(AC268*IF($E268="将领",INDEX(兵法相关参数!$C$4:$AL$7,AL$15,MATCH($AB268,兵法相关参数!$C$3:$AL$3,0)),INDEX(兵法相关参数!$C$12:$AL$15,AL$15,MATCH($AB268,兵法相关参数!$C$3:$AL$3,0))),0)+IFERROR(AH268*IF($E268="将领",INDEX(兵法相关参数!$C$4:$AL$7,AL$15,MATCH($AG268,兵法相关参数!$C$3:$AL$3,0)),INDEX(兵法相关参数!$C$12:$AL$15,AL$15,MATCH($AG268,兵法相关参数!$C$3:$AL$3,0))),0)</f>
        <v>0</v>
      </c>
      <c r="AM268" s="146">
        <f>IFERROR(AD268*IF($E268="将领",INDEX(兵法相关参数!$C$4:$AL$7,AM$15,MATCH($AB268,兵法相关参数!$C$3:$AL$3,0)),INDEX(兵法相关参数!$C$12:$AL$15,AM$15,MATCH($AB268,兵法相关参数!$C$3:$AL$3,0))),0)+IFERROR(AI268*IF($E268="将领",INDEX(兵法相关参数!$C$4:$AL$7,AM$15,MATCH($AG268,兵法相关参数!$C$3:$AL$3,0)),INDEX(兵法相关参数!$C$12:$AL$15,AM$15,MATCH($AG268,兵法相关参数!$C$3:$AL$3,0))),0)</f>
        <v>0</v>
      </c>
      <c r="AN268" s="146">
        <f>IFERROR(AE268*IF($E268="将领",INDEX(兵法相关参数!$C$4:$AL$7,AN$15,MATCH($AB268,兵法相关参数!$C$3:$AL$3,0)),INDEX(兵法相关参数!$C$12:$AL$15,AN$15,MATCH($AB268,兵法相关参数!$C$3:$AL$3,0))),0)+IFERROR(AJ268*IF($E268="将领",INDEX(兵法相关参数!$C$4:$AL$7,AN$15,MATCH($AG268,兵法相关参数!$C$3:$AL$3,0)),INDEX(兵法相关参数!$C$12:$AL$15,AN$15,MATCH($AG268,兵法相关参数!$C$3:$AL$3,0))),0)</f>
        <v>0</v>
      </c>
      <c r="AO268" s="146">
        <f>IFERROR(AF268*IF($E268="将领",INDEX(兵法相关参数!$C$4:$AL$7,AL$15,MATCH($AB268,兵法相关参数!$C$3:$AL$3,0)),INDEX(兵法相关参数!$C$12:$AL$15,AO$15,MATCH($AB268,兵法相关参数!$C$3:$AL$3,0))),0)+IFERROR(AK268*IF($E268="将领",INDEX(兵法相关参数!$C$4:$AL$7,AL$15,MATCH($AG268,兵法相关参数!$C$3:$AL$3,0)),INDEX(兵法相关参数!$C$12:$AL$15,AO$15,MATCH($AG268,兵法相关参数!$C$3:$AL$3,0))),0)</f>
        <v>0</v>
      </c>
      <c r="AP268" s="27"/>
      <c r="AQ268" s="152">
        <f t="shared" si="74"/>
        <v>30201</v>
      </c>
      <c r="AR268" s="162">
        <f>AR267</f>
        <v>0</v>
      </c>
      <c r="AS268" s="15" t="str">
        <f t="shared" si="75"/>
        <v>紫</v>
      </c>
      <c r="AT268" s="153">
        <f t="shared" si="76"/>
        <v>1</v>
      </c>
      <c r="AU268" s="39" t="str">
        <f>IF(IF(L268="","",AQ268&amp;AT268)=AU267,"",IF(MOD(COUNTIF($AQ$1:AQ268,AQ268),3)=1,"",IF(L268="","",AQ268&amp;AT268)))</f>
        <v/>
      </c>
      <c r="AV268" s="166" t="str">
        <f t="shared" si="80"/>
        <v/>
      </c>
      <c r="AW268" s="166" t="str">
        <f t="shared" si="81"/>
        <v/>
      </c>
      <c r="AX268" s="15" t="str">
        <f>IF(MOD(COUNTIF($AQ$1:AQ268,AQ268),3)=1,"",IF(M268="","",AT268+1))</f>
        <v/>
      </c>
      <c r="AY268" s="15" t="str">
        <f t="shared" si="77"/>
        <v/>
      </c>
      <c r="AZ268" s="166" t="str">
        <f t="shared" si="82"/>
        <v/>
      </c>
      <c r="BA268" s="166" t="str">
        <f t="shared" si="83"/>
        <v/>
      </c>
      <c r="BB268" s="15" t="str">
        <f>IF(MOD(COUNTIF($AQ$1:AQ268,AQ268),3)=1,"",IF(N268="","",AX268+1))</f>
        <v/>
      </c>
      <c r="BC268" s="15" t="str">
        <f t="shared" si="78"/>
        <v/>
      </c>
      <c r="BD268" s="166" t="str">
        <f t="shared" si="84"/>
        <v/>
      </c>
      <c r="BE268" s="166" t="str">
        <f t="shared" si="85"/>
        <v/>
      </c>
      <c r="BF268" s="15"/>
      <c r="BG268" s="15"/>
      <c r="BH268" s="170" t="str">
        <f t="shared" si="79"/>
        <v>{0}秒时，为生命值最低的3队友军士兵每秒恢复{1}%攻击力的生命，持续{2}秒</v>
      </c>
    </row>
    <row r="269" spans="1:60">
      <c r="A269" s="261" t="s">
        <v>804</v>
      </c>
      <c r="B269" s="258" t="s">
        <v>807</v>
      </c>
      <c r="C269" s="255" t="s">
        <v>12</v>
      </c>
      <c r="D269" s="255" t="s">
        <v>683</v>
      </c>
      <c r="E269" s="11"/>
      <c r="F269" s="11"/>
      <c r="G269" s="11"/>
      <c r="H269" s="11"/>
      <c r="I269" s="11"/>
      <c r="J269" s="11" t="s">
        <v>402</v>
      </c>
      <c r="K269" s="11" t="s">
        <v>469</v>
      </c>
      <c r="L269" s="190" t="s">
        <v>771</v>
      </c>
      <c r="M269" s="11" t="s">
        <v>62</v>
      </c>
      <c r="N269" s="11"/>
      <c r="O269" s="183" t="s">
        <v>52</v>
      </c>
      <c r="P269" s="3" t="s">
        <v>57</v>
      </c>
      <c r="Q269" s="11" t="s">
        <v>60</v>
      </c>
      <c r="R269" s="11" t="s">
        <v>61</v>
      </c>
      <c r="S269" s="184"/>
      <c r="T269" s="184"/>
      <c r="U269" s="184"/>
      <c r="V269" s="184"/>
      <c r="W269" s="3" t="s">
        <v>223</v>
      </c>
      <c r="X269" s="3" t="s">
        <v>224</v>
      </c>
      <c r="Y269" s="3" t="s">
        <v>225</v>
      </c>
      <c r="Z269" s="3" t="s">
        <v>226</v>
      </c>
      <c r="AA269" s="1"/>
      <c r="AB269" s="15"/>
      <c r="AC269" s="187" t="s">
        <v>227</v>
      </c>
      <c r="AD269" s="187" t="s">
        <v>228</v>
      </c>
      <c r="AE269" s="187" t="s">
        <v>229</v>
      </c>
      <c r="AF269" s="187" t="s">
        <v>230</v>
      </c>
      <c r="AG269" s="96"/>
      <c r="AH269" s="187" t="s">
        <v>227</v>
      </c>
      <c r="AI269" s="187" t="s">
        <v>228</v>
      </c>
      <c r="AJ269" s="187" t="s">
        <v>229</v>
      </c>
      <c r="AK269" s="187" t="s">
        <v>230</v>
      </c>
      <c r="AL269" s="146">
        <f>IFERROR(AC269*IF($E269="将领",INDEX(兵法相关参数!$C$4:$AL$7,AL$15,MATCH($AB269,兵法相关参数!$C$3:$AL$3,0)),INDEX(兵法相关参数!$C$12:$AL$15,AL$15,MATCH($AB269,兵法相关参数!$C$3:$AL$3,0))),0)+IFERROR(AH269*IF($E269="将领",INDEX(兵法相关参数!$C$4:$AL$7,AL$15,MATCH($AG269,兵法相关参数!$C$3:$AL$3,0)),INDEX(兵法相关参数!$C$12:$AL$15,AL$15,MATCH($AG269,兵法相关参数!$C$3:$AL$3,0))),0)</f>
        <v>0</v>
      </c>
      <c r="AM269" s="146">
        <f>IFERROR(AD269*IF($E269="将领",INDEX(兵法相关参数!$C$4:$AL$7,AM$15,MATCH($AB269,兵法相关参数!$C$3:$AL$3,0)),INDEX(兵法相关参数!$C$12:$AL$15,AM$15,MATCH($AB269,兵法相关参数!$C$3:$AL$3,0))),0)+IFERROR(AI269*IF($E269="将领",INDEX(兵法相关参数!$C$4:$AL$7,AM$15,MATCH($AG269,兵法相关参数!$C$3:$AL$3,0)),INDEX(兵法相关参数!$C$12:$AL$15,AM$15,MATCH($AG269,兵法相关参数!$C$3:$AL$3,0))),0)</f>
        <v>0</v>
      </c>
      <c r="AN269" s="146">
        <f>IFERROR(AE269*IF($E269="将领",INDEX(兵法相关参数!$C$4:$AL$7,AN$15,MATCH($AB269,兵法相关参数!$C$3:$AL$3,0)),INDEX(兵法相关参数!$C$12:$AL$15,AN$15,MATCH($AB269,兵法相关参数!$C$3:$AL$3,0))),0)+IFERROR(AJ269*IF($E269="将领",INDEX(兵法相关参数!$C$4:$AL$7,AN$15,MATCH($AG269,兵法相关参数!$C$3:$AL$3,0)),INDEX(兵法相关参数!$C$12:$AL$15,AN$15,MATCH($AG269,兵法相关参数!$C$3:$AL$3,0))),0)</f>
        <v>0</v>
      </c>
      <c r="AO269" s="146">
        <f>IFERROR(AF269*IF($E269="将领",INDEX(兵法相关参数!$C$4:$AL$7,AL$15,MATCH($AB269,兵法相关参数!$C$3:$AL$3,0)),INDEX(兵法相关参数!$C$12:$AL$15,AO$15,MATCH($AB269,兵法相关参数!$C$3:$AL$3,0))),0)+IFERROR(AK269*IF($E269="将领",INDEX(兵法相关参数!$C$4:$AL$7,AL$15,MATCH($AG269,兵法相关参数!$C$3:$AL$3,0)),INDEX(兵法相关参数!$C$12:$AL$15,AO$15,MATCH($AG269,兵法相关参数!$C$3:$AL$3,0))),0)</f>
        <v>0</v>
      </c>
      <c r="AP269" s="27"/>
      <c r="AQ269" s="154">
        <v>30202</v>
      </c>
      <c r="AR269" s="160">
        <f>IF(D269="直接伤害",1,0)</f>
        <v>0</v>
      </c>
      <c r="AS269" s="163" t="str">
        <f t="shared" si="75"/>
        <v>橙</v>
      </c>
      <c r="AT269" s="153">
        <f t="shared" si="76"/>
        <v>1</v>
      </c>
      <c r="AU269" s="39" t="str">
        <f>IF(IF(L269="","",AQ269&amp;AT269)=AU268,"",IF(MOD(COUNTIF($AQ$1:AQ269,AQ269),3)=1,"",IF(L269="","",AQ269&amp;AT269)))</f>
        <v/>
      </c>
      <c r="AV269" s="166" t="str">
        <f t="shared" si="80"/>
        <v/>
      </c>
      <c r="AW269" s="166" t="str">
        <f t="shared" si="81"/>
        <v/>
      </c>
      <c r="AX269" s="15" t="str">
        <f>IF(MOD(COUNTIF($AQ$1:AQ269,AQ269),3)=1,"",IF(M269="","",AT269+1))</f>
        <v/>
      </c>
      <c r="AY269" s="15" t="str">
        <f t="shared" si="77"/>
        <v/>
      </c>
      <c r="AZ269" s="166" t="str">
        <f t="shared" si="82"/>
        <v/>
      </c>
      <c r="BA269" s="166" t="str">
        <f t="shared" si="83"/>
        <v/>
      </c>
      <c r="BB269" s="15" t="str">
        <f>IF(MOD(COUNTIF($AQ$1:AQ269,AQ269),3)=1,"",IF(N269="","",AX269+1))</f>
        <v/>
      </c>
      <c r="BC269" s="15" t="str">
        <f t="shared" si="78"/>
        <v/>
      </c>
      <c r="BD269" s="166" t="str">
        <f t="shared" si="84"/>
        <v/>
      </c>
      <c r="BE269" s="166" t="str">
        <f t="shared" si="85"/>
        <v/>
      </c>
      <c r="BF269" s="15"/>
      <c r="BG269" s="15"/>
      <c r="BH269" s="170" t="str">
        <f t="shared" si="79"/>
        <v>自身每{0}秒额外获得{1}点怒气</v>
      </c>
    </row>
    <row r="270" spans="1:60">
      <c r="A270" s="261"/>
      <c r="B270" s="259"/>
      <c r="C270" s="256"/>
      <c r="D270" s="256"/>
      <c r="E270" s="179" t="s">
        <v>22</v>
      </c>
      <c r="F270" s="141">
        <v>1</v>
      </c>
      <c r="G270" s="141">
        <v>1</v>
      </c>
      <c r="H270" s="141">
        <v>1</v>
      </c>
      <c r="I270" s="141">
        <v>1</v>
      </c>
      <c r="J270" s="255">
        <f>SUMPRODUCT(LARGE(AL270:AO270*F270:I270+AL271:AO271*F271:I271+AL273:AO273*F273:I273+AL274:AO274*F274:I274+AL276:AO276*F276:I276+AL277:AO277*F277:I277,1))</f>
        <v>4.1687433030125431</v>
      </c>
      <c r="K270" s="255">
        <f>INDEX($J$17:$J$200,MATCH(C269,$C$17:$C$200,0),1)</f>
        <v>4.3116392160975536</v>
      </c>
      <c r="L270" s="179">
        <v>5</v>
      </c>
      <c r="M270" s="179">
        <v>18</v>
      </c>
      <c r="N270" s="207"/>
      <c r="O270" s="182">
        <f>150%*1.15</f>
        <v>1.7249999999999999</v>
      </c>
      <c r="P270" s="44" t="s">
        <v>810</v>
      </c>
      <c r="Q270" s="179">
        <v>0</v>
      </c>
      <c r="R270" s="179">
        <v>1</v>
      </c>
      <c r="S270" s="110"/>
      <c r="T270" s="179"/>
      <c r="U270" s="110"/>
      <c r="V270" s="179"/>
      <c r="W270" s="23">
        <f>$M$270*$O$270</f>
        <v>31.049999999999997</v>
      </c>
      <c r="X270" s="23">
        <f>$M$270*$O$270</f>
        <v>31.049999999999997</v>
      </c>
      <c r="Y270" s="23">
        <f>$M$270*$O$270</f>
        <v>31.049999999999997</v>
      </c>
      <c r="Z270" s="23">
        <f>$M$270*$O$270</f>
        <v>31.049999999999997</v>
      </c>
      <c r="AA270" s="179"/>
      <c r="AB270" s="44" t="s">
        <v>114</v>
      </c>
      <c r="AC270" s="92">
        <f>辅助效用($P270,-1,AC$15,"输出转换",怒气系数,"指定将领",W270)</f>
        <v>1.4850338454343495</v>
      </c>
      <c r="AD270" s="92">
        <f>辅助效用($P270,-1,AD$15,"输出转换",怒气系数,"指定将领",X270)</f>
        <v>1.5551223560873748</v>
      </c>
      <c r="AE270" s="92">
        <f>辅助效用($P270,-1,AE$15,"输出转换",怒气系数,"指定将领",Y270)</f>
        <v>3.3457970460830286</v>
      </c>
      <c r="AF270" s="92">
        <f>辅助效用($P270,-1,AF$15,"输出转换",怒气系数,"指定将领",Z270)</f>
        <v>3.4282428478721574</v>
      </c>
      <c r="AG270" s="92" t="s">
        <v>51</v>
      </c>
      <c r="AH270" s="188">
        <f>IF($Q270=0,0,持续效用($P270,$Q270,AH$15,$E270))</f>
        <v>0</v>
      </c>
      <c r="AI270" s="188">
        <f>IF($Q270=0,0,持续效用($P270,$Q270,AI$15,$E270))</f>
        <v>0</v>
      </c>
      <c r="AJ270" s="188">
        <f>IF($Q270=0,0,持续效用($P270,$Q270,AJ$15,$E270))</f>
        <v>0</v>
      </c>
      <c r="AK270" s="188">
        <f>IF($Q270=0,0,持续效用($P270,$Q270,AK$15,$E270))</f>
        <v>0</v>
      </c>
      <c r="AL270" s="146">
        <f>IFERROR(AC270*IF($E270="将领",INDEX(兵法相关参数!$C$4:$AL$7,AL$15,MATCH($AB270,兵法相关参数!$C$3:$AL$3,0)),INDEX(兵法相关参数!$C$12:$AL$15,AL$15,MATCH($AB270,兵法相关参数!$C$3:$AL$3,0))),0)+IFERROR(AH270*IF($E270="将领",INDEX(兵法相关参数!$C$4:$AL$7,AL$15,MATCH($AG270,兵法相关参数!$C$3:$AL$3,0)),INDEX(兵法相关参数!$C$12:$AL$15,AL$15,MATCH($AG270,兵法相关参数!$C$3:$AL$3,0))),0)</f>
        <v>1.8058011560481688</v>
      </c>
      <c r="AM270" s="146">
        <f>IFERROR(AD270*IF($E270="将领",INDEX(兵法相关参数!$C$4:$AL$7,AM$15,MATCH($AB270,兵法相关参数!$C$3:$AL$3,0)),INDEX(兵法相关参数!$C$12:$AL$15,AM$15,MATCH($AB270,兵法相关参数!$C$3:$AL$3,0))),0)+IFERROR(AI270*IF($E270="将领",INDEX(兵法相关参数!$C$4:$AL$7,AM$15,MATCH($AG270,兵法相关参数!$C$3:$AL$3,0)),INDEX(兵法相关参数!$C$12:$AL$15,AM$15,MATCH($AG270,兵法相关参数!$C$3:$AL$3,0))),0)</f>
        <v>1.8910287850022478</v>
      </c>
      <c r="AN270" s="146">
        <f>IFERROR(AE270*IF($E270="将领",INDEX(兵法相关参数!$C$4:$AL$7,AN$15,MATCH($AB270,兵法相关参数!$C$3:$AL$3,0)),INDEX(兵法相关参数!$C$12:$AL$15,AN$15,MATCH($AB270,兵法相关参数!$C$3:$AL$3,0))),0)+IFERROR(AJ270*IF($E270="将领",INDEX(兵法相关参数!$C$4:$AL$7,AN$15,MATCH($AG270,兵法相关参数!$C$3:$AL$3,0)),INDEX(兵法相关参数!$C$12:$AL$15,AN$15,MATCH($AG270,兵法相关参数!$C$3:$AL$3,0))),0)</f>
        <v>4.0684892080369623</v>
      </c>
      <c r="AO270" s="146">
        <f>IFERROR(AF270*IF($E270="将领",INDEX(兵法相关参数!$C$4:$AL$7,AL$15,MATCH($AB270,兵法相关参数!$C$3:$AL$3,0)),INDEX(兵法相关参数!$C$12:$AL$15,AO$15,MATCH($AB270,兵法相关参数!$C$3:$AL$3,0))),0)+IFERROR(AK270*IF($E270="将领",INDEX(兵法相关参数!$C$4:$AL$7,AL$15,MATCH($AG270,兵法相关参数!$C$3:$AL$3,0)),INDEX(兵法相关参数!$C$12:$AL$15,AO$15,MATCH($AG270,兵法相关参数!$C$3:$AL$3,0))),0)</f>
        <v>4.1687433030125431</v>
      </c>
      <c r="AP270" s="42"/>
      <c r="AQ270" s="151">
        <f>AQ269</f>
        <v>30202</v>
      </c>
      <c r="AR270" s="161">
        <f>AR269</f>
        <v>0</v>
      </c>
      <c r="AS270" s="163" t="str">
        <f t="shared" si="75"/>
        <v>橙</v>
      </c>
      <c r="AT270" s="153">
        <f t="shared" si="76"/>
        <v>1</v>
      </c>
      <c r="AU270" s="39" t="str">
        <f>IF(IF(L270="","",AQ270&amp;AT270)=AU269,"",IF(MOD(COUNTIF($AQ$1:AQ270,AQ270),3)=1,"",IF(L270="","",AQ270&amp;AT270)))</f>
        <v>302021</v>
      </c>
      <c r="AV270" s="166">
        <f t="shared" si="80"/>
        <v>5</v>
      </c>
      <c r="AW270" s="166">
        <f t="shared" si="81"/>
        <v>0</v>
      </c>
      <c r="AX270" s="15">
        <f>IF(MOD(COUNTIF($AQ$1:AQ270,AQ270),3)=1,"",IF(M270="","",AT270+1))</f>
        <v>2</v>
      </c>
      <c r="AY270" s="15" t="str">
        <f t="shared" si="77"/>
        <v>302022</v>
      </c>
      <c r="AZ270" s="166">
        <f t="shared" si="82"/>
        <v>4.3</v>
      </c>
      <c r="BA270" s="166">
        <f t="shared" si="83"/>
        <v>0.4</v>
      </c>
      <c r="BB270" s="15" t="str">
        <f>IF(MOD(COUNTIF($AQ$1:AQ270,AQ270),3)=1,"",IF(N270="","",AX270+1))</f>
        <v/>
      </c>
      <c r="BC270" s="15" t="str">
        <f t="shared" si="78"/>
        <v/>
      </c>
      <c r="BD270" s="166" t="str">
        <f t="shared" si="84"/>
        <v/>
      </c>
      <c r="BE270" s="166" t="str">
        <f t="shared" si="85"/>
        <v/>
      </c>
      <c r="BF270" s="15"/>
      <c r="BG270" s="15"/>
      <c r="BH270" s="170" t="str">
        <f t="shared" si="79"/>
        <v>自身每{0}秒额外获得{1}点怒气</v>
      </c>
    </row>
    <row r="271" spans="1:60">
      <c r="A271" s="261"/>
      <c r="B271" s="259"/>
      <c r="C271" s="256"/>
      <c r="D271" s="257"/>
      <c r="E271" s="179"/>
      <c r="F271" s="141"/>
      <c r="G271" s="141"/>
      <c r="H271" s="141"/>
      <c r="I271" s="141"/>
      <c r="J271" s="256"/>
      <c r="K271" s="256"/>
      <c r="L271" s="182"/>
      <c r="M271" s="179"/>
      <c r="N271" s="179"/>
      <c r="O271" s="182"/>
      <c r="P271" s="179"/>
      <c r="Q271" s="179"/>
      <c r="R271" s="179"/>
      <c r="S271" s="179"/>
      <c r="T271" s="179"/>
      <c r="U271" s="179"/>
      <c r="V271" s="179"/>
      <c r="W271" s="179"/>
      <c r="X271" s="179"/>
      <c r="Y271" s="179"/>
      <c r="Z271" s="179"/>
      <c r="AA271" s="179"/>
      <c r="AB271" s="44"/>
      <c r="AC271" s="189"/>
      <c r="AD271" s="189"/>
      <c r="AE271" s="189"/>
      <c r="AF271" s="189"/>
      <c r="AG271" s="92"/>
      <c r="AH271" s="189"/>
      <c r="AI271" s="189"/>
      <c r="AJ271" s="189"/>
      <c r="AK271" s="189"/>
      <c r="AL271" s="146">
        <f>IFERROR(AC271*IF($E271="将领",INDEX(兵法相关参数!$C$4:$AL$7,AL$15,MATCH($AB271,兵法相关参数!$C$3:$AL$3,0)),INDEX(兵法相关参数!$C$12:$AL$15,AL$15,MATCH($AB271,兵法相关参数!$C$3:$AL$3,0))),0)+IFERROR(AH271*IF($E271="将领",INDEX(兵法相关参数!$C$4:$AL$7,AL$15,MATCH($AG271,兵法相关参数!$C$3:$AL$3,0)),INDEX(兵法相关参数!$C$12:$AL$15,AL$15,MATCH($AG271,兵法相关参数!$C$3:$AL$3,0))),0)</f>
        <v>0</v>
      </c>
      <c r="AM271" s="146">
        <f>IFERROR(AD271*IF($E271="将领",INDEX(兵法相关参数!$C$4:$AL$7,AM$15,MATCH($AB271,兵法相关参数!$C$3:$AL$3,0)),INDEX(兵法相关参数!$C$12:$AL$15,AM$15,MATCH($AB271,兵法相关参数!$C$3:$AL$3,0))),0)+IFERROR(AI271*IF($E271="将领",INDEX(兵法相关参数!$C$4:$AL$7,AM$15,MATCH($AG271,兵法相关参数!$C$3:$AL$3,0)),INDEX(兵法相关参数!$C$12:$AL$15,AM$15,MATCH($AG271,兵法相关参数!$C$3:$AL$3,0))),0)</f>
        <v>0</v>
      </c>
      <c r="AN271" s="146">
        <f>IFERROR(AE271*IF($E271="将领",INDEX(兵法相关参数!$C$4:$AL$7,AN$15,MATCH($AB271,兵法相关参数!$C$3:$AL$3,0)),INDEX(兵法相关参数!$C$12:$AL$15,AN$15,MATCH($AB271,兵法相关参数!$C$3:$AL$3,0))),0)+IFERROR(AJ271*IF($E271="将领",INDEX(兵法相关参数!$C$4:$AL$7,AN$15,MATCH($AG271,兵法相关参数!$C$3:$AL$3,0)),INDEX(兵法相关参数!$C$12:$AL$15,AN$15,MATCH($AG271,兵法相关参数!$C$3:$AL$3,0))),0)</f>
        <v>0</v>
      </c>
      <c r="AO271" s="146">
        <f>IFERROR(AF271*IF($E271="将领",INDEX(兵法相关参数!$C$4:$AL$7,AL$15,MATCH($AB271,兵法相关参数!$C$3:$AL$3,0)),INDEX(兵法相关参数!$C$12:$AL$15,AO$15,MATCH($AB271,兵法相关参数!$C$3:$AL$3,0))),0)+IFERROR(AK271*IF($E271="将领",INDEX(兵法相关参数!$C$4:$AL$7,AL$15,MATCH($AG271,兵法相关参数!$C$3:$AL$3,0)),INDEX(兵法相关参数!$C$12:$AL$15,AO$15,MATCH($AG271,兵法相关参数!$C$3:$AL$3,0))),0)</f>
        <v>0</v>
      </c>
      <c r="AP271" s="27"/>
      <c r="AQ271" s="151">
        <f>AQ270</f>
        <v>30202</v>
      </c>
      <c r="AR271" s="162">
        <f>AR270</f>
        <v>0</v>
      </c>
      <c r="AS271" s="15" t="str">
        <f t="shared" si="75"/>
        <v>橙</v>
      </c>
      <c r="AT271" s="153">
        <f t="shared" si="76"/>
        <v>1</v>
      </c>
      <c r="AU271" s="39" t="str">
        <f>IF(IF(L271="","",AQ271&amp;AT271)=AU270,"",IF(MOD(COUNTIF($AQ$1:AQ271,AQ271),3)=1,"",IF(L271="","",AQ271&amp;AT271)))</f>
        <v/>
      </c>
      <c r="AV271" s="166" t="str">
        <f t="shared" si="80"/>
        <v/>
      </c>
      <c r="AW271" s="166" t="str">
        <f t="shared" si="81"/>
        <v/>
      </c>
      <c r="AX271" s="15" t="str">
        <f>IF(MOD(COUNTIF($AQ$1:AQ271,AQ271),3)=1,"",IF(M271="","",AT271+1))</f>
        <v/>
      </c>
      <c r="AY271" s="15" t="str">
        <f t="shared" si="77"/>
        <v/>
      </c>
      <c r="AZ271" s="166" t="str">
        <f t="shared" si="82"/>
        <v/>
      </c>
      <c r="BA271" s="166" t="str">
        <f t="shared" si="83"/>
        <v/>
      </c>
      <c r="BB271" s="15" t="str">
        <f>IF(MOD(COUNTIF($AQ$1:AQ271,AQ271),3)=1,"",IF(N271="","",AX271+1))</f>
        <v/>
      </c>
      <c r="BC271" s="15" t="str">
        <f t="shared" si="78"/>
        <v/>
      </c>
      <c r="BD271" s="166" t="str">
        <f t="shared" si="84"/>
        <v/>
      </c>
      <c r="BE271" s="166" t="str">
        <f t="shared" si="85"/>
        <v/>
      </c>
      <c r="BF271" s="15"/>
      <c r="BG271" s="15"/>
      <c r="BH271" s="170" t="str">
        <f t="shared" si="79"/>
        <v>自身每{0}秒额外获得{1}点怒气</v>
      </c>
    </row>
    <row r="272" spans="1:60">
      <c r="A272" s="261"/>
      <c r="B272" s="259"/>
      <c r="C272" s="256"/>
      <c r="D272" s="255"/>
      <c r="E272" s="11"/>
      <c r="F272" s="11"/>
      <c r="G272" s="11"/>
      <c r="H272" s="11"/>
      <c r="I272" s="11"/>
      <c r="J272" s="256"/>
      <c r="K272" s="256"/>
      <c r="L272" s="11"/>
      <c r="M272" s="179"/>
      <c r="N272" s="179"/>
      <c r="O272" s="182"/>
      <c r="P272" s="179"/>
      <c r="Q272" s="179"/>
      <c r="R272" s="179"/>
      <c r="S272" s="179"/>
      <c r="T272" s="179"/>
      <c r="U272" s="179"/>
      <c r="V272" s="179"/>
      <c r="W272" s="179"/>
      <c r="X272" s="179"/>
      <c r="Y272" s="179"/>
      <c r="Z272" s="179"/>
      <c r="AA272" s="179"/>
      <c r="AB272" s="44"/>
      <c r="AC272" s="189"/>
      <c r="AD272" s="189"/>
      <c r="AE272" s="189"/>
      <c r="AF272" s="189"/>
      <c r="AG272" s="92"/>
      <c r="AH272" s="189"/>
      <c r="AI272" s="189"/>
      <c r="AJ272" s="189"/>
      <c r="AK272" s="189"/>
      <c r="AL272" s="146">
        <f>IFERROR(AC272*IF($E272="将领",INDEX(兵法相关参数!$C$4:$AL$7,AL$15,MATCH($AB272,兵法相关参数!$C$3:$AL$3,0)),INDEX(兵法相关参数!$C$12:$AL$15,AL$15,MATCH($AB272,兵法相关参数!$C$3:$AL$3,0))),0)+IFERROR(AH272*IF($E272="将领",INDEX(兵法相关参数!$C$4:$AL$7,AL$15,MATCH($AG272,兵法相关参数!$C$3:$AL$3,0)),INDEX(兵法相关参数!$C$12:$AL$15,AL$15,MATCH($AG272,兵法相关参数!$C$3:$AL$3,0))),0)</f>
        <v>0</v>
      </c>
      <c r="AM272" s="146">
        <f>IFERROR(AD272*IF($E272="将领",INDEX(兵法相关参数!$C$4:$AL$7,AM$15,MATCH($AB272,兵法相关参数!$C$3:$AL$3,0)),INDEX(兵法相关参数!$C$12:$AL$15,AM$15,MATCH($AB272,兵法相关参数!$C$3:$AL$3,0))),0)+IFERROR(AI272*IF($E272="将领",INDEX(兵法相关参数!$C$4:$AL$7,AM$15,MATCH($AG272,兵法相关参数!$C$3:$AL$3,0)),INDEX(兵法相关参数!$C$12:$AL$15,AM$15,MATCH($AG272,兵法相关参数!$C$3:$AL$3,0))),0)</f>
        <v>0</v>
      </c>
      <c r="AN272" s="146">
        <f>IFERROR(AE272*IF($E272="将领",INDEX(兵法相关参数!$C$4:$AL$7,AN$15,MATCH($AB272,兵法相关参数!$C$3:$AL$3,0)),INDEX(兵法相关参数!$C$12:$AL$15,AN$15,MATCH($AB272,兵法相关参数!$C$3:$AL$3,0))),0)+IFERROR(AJ272*IF($E272="将领",INDEX(兵法相关参数!$C$4:$AL$7,AN$15,MATCH($AG272,兵法相关参数!$C$3:$AL$3,0)),INDEX(兵法相关参数!$C$12:$AL$15,AN$15,MATCH($AG272,兵法相关参数!$C$3:$AL$3,0))),0)</f>
        <v>0</v>
      </c>
      <c r="AO272" s="146">
        <f>IFERROR(AF272*IF($E272="将领",INDEX(兵法相关参数!$C$4:$AL$7,AL$15,MATCH($AB272,兵法相关参数!$C$3:$AL$3,0)),INDEX(兵法相关参数!$C$12:$AL$15,AO$15,MATCH($AB272,兵法相关参数!$C$3:$AL$3,0))),0)+IFERROR(AK272*IF($E272="将领",INDEX(兵法相关参数!$C$4:$AL$7,AL$15,MATCH($AG272,兵法相关参数!$C$3:$AL$3,0)),INDEX(兵法相关参数!$C$12:$AL$15,AO$15,MATCH($AG272,兵法相关参数!$C$3:$AL$3,0))),0)</f>
        <v>0</v>
      </c>
      <c r="AP272" s="42"/>
      <c r="AQ272" s="151">
        <f t="shared" ref="AQ272:AQ277" si="86">AQ271</f>
        <v>30202</v>
      </c>
      <c r="AR272" s="160">
        <f>IF(D272="直接伤害",1,0)</f>
        <v>0</v>
      </c>
      <c r="AS272" s="163" t="str">
        <f t="shared" si="75"/>
        <v>橙</v>
      </c>
      <c r="AT272" s="153">
        <f t="shared" si="76"/>
        <v>1</v>
      </c>
      <c r="AU272" s="39" t="str">
        <f>IF(IF(L272="","",AQ272&amp;AT272)=AU271,"",IF(MOD(COUNTIF($AQ$1:AQ272,AQ272),3)=1,"",IF(L272="","",AQ272&amp;AT272)))</f>
        <v/>
      </c>
      <c r="AV272" s="166" t="str">
        <f t="shared" si="80"/>
        <v/>
      </c>
      <c r="AW272" s="166" t="str">
        <f t="shared" si="81"/>
        <v/>
      </c>
      <c r="AX272" s="15" t="str">
        <f>IF(MOD(COUNTIF($AQ$1:AQ272,AQ272),3)=1,"",IF(M272="","",AT272+1))</f>
        <v/>
      </c>
      <c r="AY272" s="15" t="str">
        <f t="shared" si="77"/>
        <v/>
      </c>
      <c r="AZ272" s="166" t="str">
        <f t="shared" si="82"/>
        <v/>
      </c>
      <c r="BA272" s="166" t="str">
        <f t="shared" si="83"/>
        <v/>
      </c>
      <c r="BB272" s="15" t="str">
        <f>IF(MOD(COUNTIF($AQ$1:AQ272,AQ272),3)=1,"",IF(N272="","",AX272+1))</f>
        <v/>
      </c>
      <c r="BC272" s="15" t="str">
        <f t="shared" si="78"/>
        <v/>
      </c>
      <c r="BD272" s="166" t="str">
        <f t="shared" si="84"/>
        <v/>
      </c>
      <c r="BE272" s="166" t="str">
        <f t="shared" si="85"/>
        <v/>
      </c>
      <c r="BF272" s="15"/>
      <c r="BG272" s="15"/>
      <c r="BH272" s="170" t="str">
        <f t="shared" si="79"/>
        <v>自身每{0}秒额外获得{1}点怒气</v>
      </c>
    </row>
    <row r="273" spans="1:60">
      <c r="A273" s="261"/>
      <c r="B273" s="259"/>
      <c r="C273" s="256"/>
      <c r="D273" s="256"/>
      <c r="E273" s="179"/>
      <c r="F273" s="141"/>
      <c r="G273" s="141"/>
      <c r="H273" s="141"/>
      <c r="I273" s="141"/>
      <c r="J273" s="256"/>
      <c r="K273" s="256"/>
      <c r="L273" s="179"/>
      <c r="M273" s="179"/>
      <c r="N273" s="179"/>
      <c r="O273" s="182"/>
      <c r="P273" s="179"/>
      <c r="Q273" s="179"/>
      <c r="R273" s="179"/>
      <c r="S273" s="179"/>
      <c r="T273" s="179"/>
      <c r="U273" s="179"/>
      <c r="V273" s="179"/>
      <c r="W273" s="179"/>
      <c r="X273" s="179"/>
      <c r="Y273" s="179"/>
      <c r="Z273" s="179"/>
      <c r="AA273" s="179"/>
      <c r="AB273" s="44"/>
      <c r="AC273" s="189"/>
      <c r="AD273" s="189"/>
      <c r="AE273" s="189"/>
      <c r="AF273" s="189"/>
      <c r="AG273" s="92"/>
      <c r="AH273" s="189"/>
      <c r="AI273" s="189"/>
      <c r="AJ273" s="189"/>
      <c r="AK273" s="189"/>
      <c r="AL273" s="146">
        <f>IFERROR(AC273*IF($E273="将领",INDEX(兵法相关参数!$C$4:$AL$7,AL$15,MATCH($AB273,兵法相关参数!$C$3:$AL$3,0)),INDEX(兵法相关参数!$C$12:$AL$15,AL$15,MATCH($AB273,兵法相关参数!$C$3:$AL$3,0))),0)+IFERROR(AH273*IF($E273="将领",INDEX(兵法相关参数!$C$4:$AL$7,AL$15,MATCH($AG273,兵法相关参数!$C$3:$AL$3,0)),INDEX(兵法相关参数!$C$12:$AL$15,AL$15,MATCH($AG273,兵法相关参数!$C$3:$AL$3,0))),0)</f>
        <v>0</v>
      </c>
      <c r="AM273" s="146">
        <f>IFERROR(AD273*IF($E273="将领",INDEX(兵法相关参数!$C$4:$AL$7,AM$15,MATCH($AB273,兵法相关参数!$C$3:$AL$3,0)),INDEX(兵法相关参数!$C$12:$AL$15,AM$15,MATCH($AB273,兵法相关参数!$C$3:$AL$3,0))),0)+IFERROR(AI273*IF($E273="将领",INDEX(兵法相关参数!$C$4:$AL$7,AM$15,MATCH($AG273,兵法相关参数!$C$3:$AL$3,0)),INDEX(兵法相关参数!$C$12:$AL$15,AM$15,MATCH($AG273,兵法相关参数!$C$3:$AL$3,0))),0)</f>
        <v>0</v>
      </c>
      <c r="AN273" s="146">
        <f>IFERROR(AE273*IF($E273="将领",INDEX(兵法相关参数!$C$4:$AL$7,AN$15,MATCH($AB273,兵法相关参数!$C$3:$AL$3,0)),INDEX(兵法相关参数!$C$12:$AL$15,AN$15,MATCH($AB273,兵法相关参数!$C$3:$AL$3,0))),0)+IFERROR(AJ273*IF($E273="将领",INDEX(兵法相关参数!$C$4:$AL$7,AN$15,MATCH($AG273,兵法相关参数!$C$3:$AL$3,0)),INDEX(兵法相关参数!$C$12:$AL$15,AN$15,MATCH($AG273,兵法相关参数!$C$3:$AL$3,0))),0)</f>
        <v>0</v>
      </c>
      <c r="AO273" s="146">
        <f>IFERROR(AF273*IF($E273="将领",INDEX(兵法相关参数!$C$4:$AL$7,AL$15,MATCH($AB273,兵法相关参数!$C$3:$AL$3,0)),INDEX(兵法相关参数!$C$12:$AL$15,AO$15,MATCH($AB273,兵法相关参数!$C$3:$AL$3,0))),0)+IFERROR(AK273*IF($E273="将领",INDEX(兵法相关参数!$C$4:$AL$7,AL$15,MATCH($AG273,兵法相关参数!$C$3:$AL$3,0)),INDEX(兵法相关参数!$C$12:$AL$15,AO$15,MATCH($AG273,兵法相关参数!$C$3:$AL$3,0))),0)</f>
        <v>0</v>
      </c>
      <c r="AP273" s="27"/>
      <c r="AQ273" s="151">
        <f t="shared" si="86"/>
        <v>30202</v>
      </c>
      <c r="AR273" s="161">
        <f>AR272</f>
        <v>0</v>
      </c>
      <c r="AS273" s="163" t="str">
        <f t="shared" si="75"/>
        <v>橙</v>
      </c>
      <c r="AT273" s="153">
        <f t="shared" si="76"/>
        <v>1</v>
      </c>
      <c r="AU273" s="39" t="str">
        <f>IF(IF(L273="","",AQ273&amp;AT273)=AU272,"",IF(MOD(COUNTIF($AQ$1:AQ273,AQ273),3)=1,"",IF(L273="","",AQ273&amp;AT273)))</f>
        <v/>
      </c>
      <c r="AV273" s="166" t="str">
        <f t="shared" si="80"/>
        <v/>
      </c>
      <c r="AW273" s="166" t="str">
        <f t="shared" si="81"/>
        <v/>
      </c>
      <c r="AX273" s="15" t="str">
        <f>IF(MOD(COUNTIF($AQ$1:AQ273,AQ273),3)=1,"",IF(M273="","",AT273+1))</f>
        <v/>
      </c>
      <c r="AY273" s="15" t="str">
        <f t="shared" si="77"/>
        <v/>
      </c>
      <c r="AZ273" s="166" t="str">
        <f t="shared" si="82"/>
        <v/>
      </c>
      <c r="BA273" s="166" t="str">
        <f t="shared" si="83"/>
        <v/>
      </c>
      <c r="BB273" s="15" t="str">
        <f>IF(MOD(COUNTIF($AQ$1:AQ273,AQ273),3)=1,"",IF(N273="","",AX273+1))</f>
        <v/>
      </c>
      <c r="BC273" s="15" t="str">
        <f t="shared" si="78"/>
        <v/>
      </c>
      <c r="BD273" s="166" t="str">
        <f t="shared" si="84"/>
        <v/>
      </c>
      <c r="BE273" s="166" t="str">
        <f t="shared" si="85"/>
        <v/>
      </c>
      <c r="BF273" s="15"/>
      <c r="BG273" s="15"/>
      <c r="BH273" s="170" t="str">
        <f t="shared" si="79"/>
        <v>自身每{0}秒额外获得{1}点怒气</v>
      </c>
    </row>
    <row r="274" spans="1:60">
      <c r="A274" s="261"/>
      <c r="B274" s="259"/>
      <c r="C274" s="256"/>
      <c r="D274" s="257"/>
      <c r="E274" s="179"/>
      <c r="F274" s="141"/>
      <c r="G274" s="141"/>
      <c r="H274" s="141"/>
      <c r="I274" s="141"/>
      <c r="J274" s="256"/>
      <c r="K274" s="256"/>
      <c r="L274" s="182"/>
      <c r="M274" s="179"/>
      <c r="N274" s="179"/>
      <c r="O274" s="182"/>
      <c r="P274" s="179"/>
      <c r="Q274" s="179"/>
      <c r="R274" s="179"/>
      <c r="S274" s="179"/>
      <c r="T274" s="179"/>
      <c r="U274" s="179"/>
      <c r="V274" s="179"/>
      <c r="W274" s="179"/>
      <c r="X274" s="179"/>
      <c r="Y274" s="179"/>
      <c r="Z274" s="179"/>
      <c r="AA274" s="179"/>
      <c r="AB274" s="44"/>
      <c r="AC274" s="189"/>
      <c r="AD274" s="189"/>
      <c r="AE274" s="189"/>
      <c r="AF274" s="189"/>
      <c r="AG274" s="92"/>
      <c r="AH274" s="189"/>
      <c r="AI274" s="189"/>
      <c r="AJ274" s="189"/>
      <c r="AK274" s="189"/>
      <c r="AL274" s="146">
        <f>IFERROR(AC274*IF($E274="将领",INDEX(兵法相关参数!$C$4:$AL$7,AL$15,MATCH($AB274,兵法相关参数!$C$3:$AL$3,0)),INDEX(兵法相关参数!$C$12:$AL$15,AL$15,MATCH($AB274,兵法相关参数!$C$3:$AL$3,0))),0)+IFERROR(AH274*IF($E274="将领",INDEX(兵法相关参数!$C$4:$AL$7,AL$15,MATCH($AG274,兵法相关参数!$C$3:$AL$3,0)),INDEX(兵法相关参数!$C$12:$AL$15,AL$15,MATCH($AG274,兵法相关参数!$C$3:$AL$3,0))),0)</f>
        <v>0</v>
      </c>
      <c r="AM274" s="146">
        <f>IFERROR(AD274*IF($E274="将领",INDEX(兵法相关参数!$C$4:$AL$7,AM$15,MATCH($AB274,兵法相关参数!$C$3:$AL$3,0)),INDEX(兵法相关参数!$C$12:$AL$15,AM$15,MATCH($AB274,兵法相关参数!$C$3:$AL$3,0))),0)+IFERROR(AI274*IF($E274="将领",INDEX(兵法相关参数!$C$4:$AL$7,AM$15,MATCH($AG274,兵法相关参数!$C$3:$AL$3,0)),INDEX(兵法相关参数!$C$12:$AL$15,AM$15,MATCH($AG274,兵法相关参数!$C$3:$AL$3,0))),0)</f>
        <v>0</v>
      </c>
      <c r="AN274" s="146">
        <f>IFERROR(AE274*IF($E274="将领",INDEX(兵法相关参数!$C$4:$AL$7,AN$15,MATCH($AB274,兵法相关参数!$C$3:$AL$3,0)),INDEX(兵法相关参数!$C$12:$AL$15,AN$15,MATCH($AB274,兵法相关参数!$C$3:$AL$3,0))),0)+IFERROR(AJ274*IF($E274="将领",INDEX(兵法相关参数!$C$4:$AL$7,AN$15,MATCH($AG274,兵法相关参数!$C$3:$AL$3,0)),INDEX(兵法相关参数!$C$12:$AL$15,AN$15,MATCH($AG274,兵法相关参数!$C$3:$AL$3,0))),0)</f>
        <v>0</v>
      </c>
      <c r="AO274" s="146">
        <f>IFERROR(AF274*IF($E274="将领",INDEX(兵法相关参数!$C$4:$AL$7,AL$15,MATCH($AB274,兵法相关参数!$C$3:$AL$3,0)),INDEX(兵法相关参数!$C$12:$AL$15,AO$15,MATCH($AB274,兵法相关参数!$C$3:$AL$3,0))),0)+IFERROR(AK274*IF($E274="将领",INDEX(兵法相关参数!$C$4:$AL$7,AL$15,MATCH($AG274,兵法相关参数!$C$3:$AL$3,0)),INDEX(兵法相关参数!$C$12:$AL$15,AO$15,MATCH($AG274,兵法相关参数!$C$3:$AL$3,0))),0)</f>
        <v>0</v>
      </c>
      <c r="AP274" s="42"/>
      <c r="AQ274" s="151">
        <f t="shared" si="86"/>
        <v>30202</v>
      </c>
      <c r="AR274" s="162">
        <f>AR273</f>
        <v>0</v>
      </c>
      <c r="AS274" s="15" t="str">
        <f t="shared" si="75"/>
        <v>橙</v>
      </c>
      <c r="AT274" s="153">
        <f t="shared" si="76"/>
        <v>1</v>
      </c>
      <c r="AU274" s="39" t="str">
        <f>IF(IF(L274="","",AQ274&amp;AT274)=AU273,"",IF(MOD(COUNTIF($AQ$1:AQ274,AQ274),3)=1,"",IF(L274="","",AQ274&amp;AT274)))</f>
        <v/>
      </c>
      <c r="AV274" s="166" t="str">
        <f t="shared" si="80"/>
        <v/>
      </c>
      <c r="AW274" s="166" t="str">
        <f t="shared" si="81"/>
        <v/>
      </c>
      <c r="AX274" s="15" t="str">
        <f>IF(MOD(COUNTIF($AQ$1:AQ274,AQ274),3)=1,"",IF(M274="","",AT274+1))</f>
        <v/>
      </c>
      <c r="AY274" s="15" t="str">
        <f t="shared" si="77"/>
        <v/>
      </c>
      <c r="AZ274" s="166" t="str">
        <f t="shared" si="82"/>
        <v/>
      </c>
      <c r="BA274" s="166" t="str">
        <f t="shared" si="83"/>
        <v/>
      </c>
      <c r="BB274" s="15" t="str">
        <f>IF(MOD(COUNTIF($AQ$1:AQ274,AQ274),3)=1,"",IF(N274="","",AX274+1))</f>
        <v/>
      </c>
      <c r="BC274" s="15" t="str">
        <f t="shared" si="78"/>
        <v/>
      </c>
      <c r="BD274" s="166" t="str">
        <f t="shared" si="84"/>
        <v/>
      </c>
      <c r="BE274" s="166" t="str">
        <f t="shared" si="85"/>
        <v/>
      </c>
      <c r="BF274" s="15"/>
      <c r="BG274" s="15"/>
      <c r="BH274" s="170" t="str">
        <f t="shared" si="79"/>
        <v>自身每{0}秒额外获得{1}点怒气</v>
      </c>
    </row>
    <row r="275" spans="1:60">
      <c r="A275" s="261"/>
      <c r="B275" s="259"/>
      <c r="C275" s="256"/>
      <c r="D275" s="255"/>
      <c r="E275" s="179"/>
      <c r="F275" s="179"/>
      <c r="G275" s="179"/>
      <c r="H275" s="179"/>
      <c r="I275" s="179"/>
      <c r="J275" s="256"/>
      <c r="K275" s="256"/>
      <c r="L275" s="182"/>
      <c r="M275" s="179"/>
      <c r="N275" s="179"/>
      <c r="O275" s="182"/>
      <c r="P275" s="179"/>
      <c r="Q275" s="179"/>
      <c r="R275" s="179"/>
      <c r="S275" s="179"/>
      <c r="T275" s="179"/>
      <c r="U275" s="179"/>
      <c r="V275" s="179"/>
      <c r="W275" s="179"/>
      <c r="X275" s="179"/>
      <c r="Y275" s="179"/>
      <c r="Z275" s="179"/>
      <c r="AA275" s="179"/>
      <c r="AB275" s="44"/>
      <c r="AC275" s="189"/>
      <c r="AD275" s="189"/>
      <c r="AE275" s="189"/>
      <c r="AF275" s="189"/>
      <c r="AG275" s="92"/>
      <c r="AH275" s="189"/>
      <c r="AI275" s="189"/>
      <c r="AJ275" s="189"/>
      <c r="AK275" s="189"/>
      <c r="AL275" s="146">
        <f>IFERROR(AC275*IF($E275="将领",INDEX(兵法相关参数!$C$4:$AL$7,AL$15,MATCH($AB275,兵法相关参数!$C$3:$AL$3,0)),INDEX(兵法相关参数!$C$12:$AL$15,AL$15,MATCH($AB275,兵法相关参数!$C$3:$AL$3,0))),0)+IFERROR(AH275*IF($E275="将领",INDEX(兵法相关参数!$C$4:$AL$7,AL$15,MATCH($AG275,兵法相关参数!$C$3:$AL$3,0)),INDEX(兵法相关参数!$C$12:$AL$15,AL$15,MATCH($AG275,兵法相关参数!$C$3:$AL$3,0))),0)</f>
        <v>0</v>
      </c>
      <c r="AM275" s="146">
        <f>IFERROR(AD275*IF($E275="将领",INDEX(兵法相关参数!$C$4:$AL$7,AM$15,MATCH($AB275,兵法相关参数!$C$3:$AL$3,0)),INDEX(兵法相关参数!$C$12:$AL$15,AM$15,MATCH($AB275,兵法相关参数!$C$3:$AL$3,0))),0)+IFERROR(AI275*IF($E275="将领",INDEX(兵法相关参数!$C$4:$AL$7,AM$15,MATCH($AG275,兵法相关参数!$C$3:$AL$3,0)),INDEX(兵法相关参数!$C$12:$AL$15,AM$15,MATCH($AG275,兵法相关参数!$C$3:$AL$3,0))),0)</f>
        <v>0</v>
      </c>
      <c r="AN275" s="146">
        <f>IFERROR(AE275*IF($E275="将领",INDEX(兵法相关参数!$C$4:$AL$7,AN$15,MATCH($AB275,兵法相关参数!$C$3:$AL$3,0)),INDEX(兵法相关参数!$C$12:$AL$15,AN$15,MATCH($AB275,兵法相关参数!$C$3:$AL$3,0))),0)+IFERROR(AJ275*IF($E275="将领",INDEX(兵法相关参数!$C$4:$AL$7,AN$15,MATCH($AG275,兵法相关参数!$C$3:$AL$3,0)),INDEX(兵法相关参数!$C$12:$AL$15,AN$15,MATCH($AG275,兵法相关参数!$C$3:$AL$3,0))),0)</f>
        <v>0</v>
      </c>
      <c r="AO275" s="146">
        <f>IFERROR(AF275*IF($E275="将领",INDEX(兵法相关参数!$C$4:$AL$7,AL$15,MATCH($AB275,兵法相关参数!$C$3:$AL$3,0)),INDEX(兵法相关参数!$C$12:$AL$15,AO$15,MATCH($AB275,兵法相关参数!$C$3:$AL$3,0))),0)+IFERROR(AK275*IF($E275="将领",INDEX(兵法相关参数!$C$4:$AL$7,AL$15,MATCH($AG275,兵法相关参数!$C$3:$AL$3,0)),INDEX(兵法相关参数!$C$12:$AL$15,AO$15,MATCH($AG275,兵法相关参数!$C$3:$AL$3,0))),0)</f>
        <v>0</v>
      </c>
      <c r="AP275" s="27"/>
      <c r="AQ275" s="151">
        <f t="shared" si="86"/>
        <v>30202</v>
      </c>
      <c r="AR275" s="160">
        <f>IF(D275="直接伤害",1,0)</f>
        <v>0</v>
      </c>
      <c r="AS275" s="163" t="str">
        <f t="shared" si="75"/>
        <v>橙</v>
      </c>
      <c r="AT275" s="153">
        <f t="shared" si="76"/>
        <v>1</v>
      </c>
      <c r="AU275" s="39" t="str">
        <f>IF(IF(L275="","",AQ275&amp;AT275)=AU274,"",IF(MOD(COUNTIF($AQ$1:AQ275,AQ275),3)=1,"",IF(L275="","",AQ275&amp;AT275)))</f>
        <v/>
      </c>
      <c r="AV275" s="166" t="str">
        <f t="shared" si="80"/>
        <v/>
      </c>
      <c r="AW275" s="166" t="str">
        <f t="shared" si="81"/>
        <v/>
      </c>
      <c r="AX275" s="15" t="str">
        <f>IF(MOD(COUNTIF($AQ$1:AQ275,AQ275),3)=1,"",IF(M275="","",AT275+1))</f>
        <v/>
      </c>
      <c r="AY275" s="15" t="str">
        <f t="shared" si="77"/>
        <v/>
      </c>
      <c r="AZ275" s="166" t="str">
        <f t="shared" si="82"/>
        <v/>
      </c>
      <c r="BA275" s="166" t="str">
        <f t="shared" si="83"/>
        <v/>
      </c>
      <c r="BB275" s="15" t="str">
        <f>IF(MOD(COUNTIF($AQ$1:AQ275,AQ275),3)=1,"",IF(N275="","",AX275+1))</f>
        <v/>
      </c>
      <c r="BC275" s="15" t="str">
        <f t="shared" si="78"/>
        <v/>
      </c>
      <c r="BD275" s="166" t="str">
        <f t="shared" si="84"/>
        <v/>
      </c>
      <c r="BE275" s="166" t="str">
        <f t="shared" si="85"/>
        <v/>
      </c>
      <c r="BF275" s="15"/>
      <c r="BG275" s="15"/>
      <c r="BH275" s="170" t="str">
        <f t="shared" si="79"/>
        <v>自身每{0}秒额外获得{1}点怒气</v>
      </c>
    </row>
    <row r="276" spans="1:60">
      <c r="A276" s="261"/>
      <c r="B276" s="259"/>
      <c r="C276" s="256"/>
      <c r="D276" s="256"/>
      <c r="E276" s="179"/>
      <c r="F276" s="179"/>
      <c r="G276" s="179"/>
      <c r="H276" s="179"/>
      <c r="I276" s="179"/>
      <c r="J276" s="256"/>
      <c r="K276" s="256"/>
      <c r="L276" s="182"/>
      <c r="M276" s="179"/>
      <c r="N276" s="179"/>
      <c r="O276" s="182"/>
      <c r="P276" s="179"/>
      <c r="Q276" s="179"/>
      <c r="R276" s="179"/>
      <c r="S276" s="179"/>
      <c r="T276" s="179"/>
      <c r="U276" s="179"/>
      <c r="V276" s="179"/>
      <c r="W276" s="179"/>
      <c r="X276" s="179"/>
      <c r="Y276" s="179"/>
      <c r="Z276" s="179"/>
      <c r="AA276" s="179"/>
      <c r="AB276" s="44"/>
      <c r="AC276" s="189"/>
      <c r="AD276" s="189"/>
      <c r="AE276" s="189"/>
      <c r="AF276" s="189"/>
      <c r="AG276" s="92"/>
      <c r="AH276" s="189"/>
      <c r="AI276" s="189"/>
      <c r="AJ276" s="189"/>
      <c r="AK276" s="189"/>
      <c r="AL276" s="146">
        <f>IFERROR(AC276*IF($E276="将领",INDEX(兵法相关参数!$C$4:$AL$7,AL$15,MATCH($AB276,兵法相关参数!$C$3:$AL$3,0)),INDEX(兵法相关参数!$C$12:$AL$15,AL$15,MATCH($AB276,兵法相关参数!$C$3:$AL$3,0))),0)+IFERROR(AH276*IF($E276="将领",INDEX(兵法相关参数!$C$4:$AL$7,AL$15,MATCH($AG276,兵法相关参数!$C$3:$AL$3,0)),INDEX(兵法相关参数!$C$12:$AL$15,AL$15,MATCH($AG276,兵法相关参数!$C$3:$AL$3,0))),0)</f>
        <v>0</v>
      </c>
      <c r="AM276" s="146">
        <f>IFERROR(AD276*IF($E276="将领",INDEX(兵法相关参数!$C$4:$AL$7,AM$15,MATCH($AB276,兵法相关参数!$C$3:$AL$3,0)),INDEX(兵法相关参数!$C$12:$AL$15,AM$15,MATCH($AB276,兵法相关参数!$C$3:$AL$3,0))),0)+IFERROR(AI276*IF($E276="将领",INDEX(兵法相关参数!$C$4:$AL$7,AM$15,MATCH($AG276,兵法相关参数!$C$3:$AL$3,0)),INDEX(兵法相关参数!$C$12:$AL$15,AM$15,MATCH($AG276,兵法相关参数!$C$3:$AL$3,0))),0)</f>
        <v>0</v>
      </c>
      <c r="AN276" s="146">
        <f>IFERROR(AE276*IF($E276="将领",INDEX(兵法相关参数!$C$4:$AL$7,AN$15,MATCH($AB276,兵法相关参数!$C$3:$AL$3,0)),INDEX(兵法相关参数!$C$12:$AL$15,AN$15,MATCH($AB276,兵法相关参数!$C$3:$AL$3,0))),0)+IFERROR(AJ276*IF($E276="将领",INDEX(兵法相关参数!$C$4:$AL$7,AN$15,MATCH($AG276,兵法相关参数!$C$3:$AL$3,0)),INDEX(兵法相关参数!$C$12:$AL$15,AN$15,MATCH($AG276,兵法相关参数!$C$3:$AL$3,0))),0)</f>
        <v>0</v>
      </c>
      <c r="AO276" s="146">
        <f>IFERROR(AF276*IF($E276="将领",INDEX(兵法相关参数!$C$4:$AL$7,AL$15,MATCH($AB276,兵法相关参数!$C$3:$AL$3,0)),INDEX(兵法相关参数!$C$12:$AL$15,AO$15,MATCH($AB276,兵法相关参数!$C$3:$AL$3,0))),0)+IFERROR(AK276*IF($E276="将领",INDEX(兵法相关参数!$C$4:$AL$7,AL$15,MATCH($AG276,兵法相关参数!$C$3:$AL$3,0)),INDEX(兵法相关参数!$C$12:$AL$15,AO$15,MATCH($AG276,兵法相关参数!$C$3:$AL$3,0))),0)</f>
        <v>0</v>
      </c>
      <c r="AP276" s="42"/>
      <c r="AQ276" s="151">
        <f t="shared" si="86"/>
        <v>30202</v>
      </c>
      <c r="AR276" s="161">
        <f>AR275</f>
        <v>0</v>
      </c>
      <c r="AS276" s="163" t="str">
        <f t="shared" si="75"/>
        <v>橙</v>
      </c>
      <c r="AT276" s="153">
        <f t="shared" si="76"/>
        <v>1</v>
      </c>
      <c r="AU276" s="39" t="str">
        <f>IF(IF(L276="","",AQ276&amp;AT276)=AU275,"",IF(MOD(COUNTIF($AQ$1:AQ276,AQ276),3)=1,"",IF(L276="","",AQ276&amp;AT276)))</f>
        <v/>
      </c>
      <c r="AV276" s="166" t="str">
        <f t="shared" si="80"/>
        <v/>
      </c>
      <c r="AW276" s="166" t="str">
        <f t="shared" si="81"/>
        <v/>
      </c>
      <c r="AX276" s="15" t="str">
        <f>IF(MOD(COUNTIF($AQ$1:AQ276,AQ276),3)=1,"",IF(M276="","",AT276+1))</f>
        <v/>
      </c>
      <c r="AY276" s="15" t="str">
        <f t="shared" si="77"/>
        <v/>
      </c>
      <c r="AZ276" s="166" t="str">
        <f t="shared" si="82"/>
        <v/>
      </c>
      <c r="BA276" s="166" t="str">
        <f t="shared" si="83"/>
        <v/>
      </c>
      <c r="BB276" s="15" t="str">
        <f>IF(MOD(COUNTIF($AQ$1:AQ276,AQ276),3)=1,"",IF(N276="","",AX276+1))</f>
        <v/>
      </c>
      <c r="BC276" s="15" t="str">
        <f t="shared" si="78"/>
        <v/>
      </c>
      <c r="BD276" s="166" t="str">
        <f t="shared" si="84"/>
        <v/>
      </c>
      <c r="BE276" s="166" t="str">
        <f t="shared" si="85"/>
        <v/>
      </c>
      <c r="BF276" s="15"/>
      <c r="BG276" s="15"/>
      <c r="BH276" s="170" t="str">
        <f t="shared" si="79"/>
        <v>自身每{0}秒额外获得{1}点怒气</v>
      </c>
    </row>
    <row r="277" spans="1:60">
      <c r="A277" s="261"/>
      <c r="B277" s="260"/>
      <c r="C277" s="257"/>
      <c r="D277" s="257"/>
      <c r="E277" s="179"/>
      <c r="F277" s="179"/>
      <c r="G277" s="179"/>
      <c r="H277" s="179"/>
      <c r="I277" s="179"/>
      <c r="J277" s="257"/>
      <c r="K277" s="257"/>
      <c r="L277" s="182"/>
      <c r="M277" s="179"/>
      <c r="N277" s="179"/>
      <c r="O277" s="182"/>
      <c r="P277" s="179"/>
      <c r="Q277" s="179"/>
      <c r="R277" s="179"/>
      <c r="S277" s="179"/>
      <c r="T277" s="179"/>
      <c r="U277" s="179"/>
      <c r="V277" s="179"/>
      <c r="W277" s="179"/>
      <c r="X277" s="179"/>
      <c r="Y277" s="179"/>
      <c r="Z277" s="179"/>
      <c r="AA277" s="179"/>
      <c r="AB277" s="44"/>
      <c r="AC277" s="189"/>
      <c r="AD277" s="189"/>
      <c r="AE277" s="189"/>
      <c r="AF277" s="189"/>
      <c r="AG277" s="92"/>
      <c r="AH277" s="189"/>
      <c r="AI277" s="189"/>
      <c r="AJ277" s="189"/>
      <c r="AK277" s="189"/>
      <c r="AL277" s="146">
        <f>IFERROR(AC277*IF($E277="将领",INDEX(兵法相关参数!$C$4:$AL$7,AL$15,MATCH($AB277,兵法相关参数!$C$3:$AL$3,0)),INDEX(兵法相关参数!$C$12:$AL$15,AL$15,MATCH($AB277,兵法相关参数!$C$3:$AL$3,0))),0)+IFERROR(AH277*IF($E277="将领",INDEX(兵法相关参数!$C$4:$AL$7,AL$15,MATCH($AG277,兵法相关参数!$C$3:$AL$3,0)),INDEX(兵法相关参数!$C$12:$AL$15,AL$15,MATCH($AG277,兵法相关参数!$C$3:$AL$3,0))),0)</f>
        <v>0</v>
      </c>
      <c r="AM277" s="146">
        <f>IFERROR(AD277*IF($E277="将领",INDEX(兵法相关参数!$C$4:$AL$7,AM$15,MATCH($AB277,兵法相关参数!$C$3:$AL$3,0)),INDEX(兵法相关参数!$C$12:$AL$15,AM$15,MATCH($AB277,兵法相关参数!$C$3:$AL$3,0))),0)+IFERROR(AI277*IF($E277="将领",INDEX(兵法相关参数!$C$4:$AL$7,AM$15,MATCH($AG277,兵法相关参数!$C$3:$AL$3,0)),INDEX(兵法相关参数!$C$12:$AL$15,AM$15,MATCH($AG277,兵法相关参数!$C$3:$AL$3,0))),0)</f>
        <v>0</v>
      </c>
      <c r="AN277" s="146">
        <f>IFERROR(AE277*IF($E277="将领",INDEX(兵法相关参数!$C$4:$AL$7,AN$15,MATCH($AB277,兵法相关参数!$C$3:$AL$3,0)),INDEX(兵法相关参数!$C$12:$AL$15,AN$15,MATCH($AB277,兵法相关参数!$C$3:$AL$3,0))),0)+IFERROR(AJ277*IF($E277="将领",INDEX(兵法相关参数!$C$4:$AL$7,AN$15,MATCH($AG277,兵法相关参数!$C$3:$AL$3,0)),INDEX(兵法相关参数!$C$12:$AL$15,AN$15,MATCH($AG277,兵法相关参数!$C$3:$AL$3,0))),0)</f>
        <v>0</v>
      </c>
      <c r="AO277" s="146">
        <f>IFERROR(AF277*IF($E277="将领",INDEX(兵法相关参数!$C$4:$AL$7,AL$15,MATCH($AB277,兵法相关参数!$C$3:$AL$3,0)),INDEX(兵法相关参数!$C$12:$AL$15,AO$15,MATCH($AB277,兵法相关参数!$C$3:$AL$3,0))),0)+IFERROR(AK277*IF($E277="将领",INDEX(兵法相关参数!$C$4:$AL$7,AL$15,MATCH($AG277,兵法相关参数!$C$3:$AL$3,0)),INDEX(兵法相关参数!$C$12:$AL$15,AO$15,MATCH($AG277,兵法相关参数!$C$3:$AL$3,0))),0)</f>
        <v>0</v>
      </c>
      <c r="AP277" s="27"/>
      <c r="AQ277" s="152">
        <f t="shared" si="86"/>
        <v>30202</v>
      </c>
      <c r="AR277" s="162">
        <f>AR276</f>
        <v>0</v>
      </c>
      <c r="AS277" s="15" t="str">
        <f t="shared" si="75"/>
        <v>橙</v>
      </c>
      <c r="AT277" s="153">
        <f t="shared" si="76"/>
        <v>1</v>
      </c>
      <c r="AU277" s="39" t="str">
        <f>IF(IF(L277="","",AQ277&amp;AT277)=AU276,"",IF(MOD(COUNTIF($AQ$1:AQ277,AQ277),3)=1,"",IF(L277="","",AQ277&amp;AT277)))</f>
        <v/>
      </c>
      <c r="AV277" s="166" t="str">
        <f t="shared" si="80"/>
        <v/>
      </c>
      <c r="AW277" s="166" t="str">
        <f t="shared" si="81"/>
        <v/>
      </c>
      <c r="AX277" s="15" t="str">
        <f>IF(MOD(COUNTIF($AQ$1:AQ277,AQ277),3)=1,"",IF(M277="","",AT277+1))</f>
        <v/>
      </c>
      <c r="AY277" s="15" t="str">
        <f t="shared" si="77"/>
        <v/>
      </c>
      <c r="AZ277" s="166" t="str">
        <f t="shared" si="82"/>
        <v/>
      </c>
      <c r="BA277" s="166" t="str">
        <f t="shared" si="83"/>
        <v/>
      </c>
      <c r="BB277" s="15" t="str">
        <f>IF(MOD(COUNTIF($AQ$1:AQ277,AQ277),3)=1,"",IF(N277="","",AX277+1))</f>
        <v/>
      </c>
      <c r="BC277" s="15" t="str">
        <f t="shared" si="78"/>
        <v/>
      </c>
      <c r="BD277" s="166" t="str">
        <f t="shared" si="84"/>
        <v/>
      </c>
      <c r="BE277" s="166" t="str">
        <f t="shared" si="85"/>
        <v/>
      </c>
      <c r="BF277" s="15"/>
      <c r="BG277" s="15"/>
      <c r="BH277" s="170" t="str">
        <f t="shared" si="79"/>
        <v>自身每{0}秒额外获得{1}点怒气</v>
      </c>
    </row>
    <row r="278" spans="1:60">
      <c r="A278" s="261" t="s">
        <v>805</v>
      </c>
      <c r="B278" s="258" t="s">
        <v>808</v>
      </c>
      <c r="C278" s="255" t="s">
        <v>12</v>
      </c>
      <c r="D278" s="255" t="s">
        <v>130</v>
      </c>
      <c r="E278" s="11"/>
      <c r="F278" s="11"/>
      <c r="G278" s="11"/>
      <c r="H278" s="11"/>
      <c r="I278" s="11"/>
      <c r="J278" s="11" t="s">
        <v>402</v>
      </c>
      <c r="K278" s="11" t="s">
        <v>469</v>
      </c>
      <c r="L278" s="11" t="s">
        <v>62</v>
      </c>
      <c r="M278" s="11"/>
      <c r="N278" s="11"/>
      <c r="O278" s="183" t="s">
        <v>52</v>
      </c>
      <c r="P278" s="3" t="s">
        <v>57</v>
      </c>
      <c r="Q278" s="11" t="s">
        <v>60</v>
      </c>
      <c r="R278" s="11" t="s">
        <v>61</v>
      </c>
      <c r="S278" s="11"/>
      <c r="T278" s="184"/>
      <c r="U278" s="184"/>
      <c r="V278" s="184"/>
      <c r="W278" s="3" t="s">
        <v>223</v>
      </c>
      <c r="X278" s="3" t="s">
        <v>224</v>
      </c>
      <c r="Y278" s="3" t="s">
        <v>225</v>
      </c>
      <c r="Z278" s="3" t="s">
        <v>226</v>
      </c>
      <c r="AA278" s="1"/>
      <c r="AB278" s="15"/>
      <c r="AC278" s="187" t="s">
        <v>227</v>
      </c>
      <c r="AD278" s="187" t="s">
        <v>228</v>
      </c>
      <c r="AE278" s="187" t="s">
        <v>229</v>
      </c>
      <c r="AF278" s="187" t="s">
        <v>230</v>
      </c>
      <c r="AG278" s="96"/>
      <c r="AH278" s="187" t="s">
        <v>227</v>
      </c>
      <c r="AI278" s="187" t="s">
        <v>228</v>
      </c>
      <c r="AJ278" s="187" t="s">
        <v>229</v>
      </c>
      <c r="AK278" s="187" t="s">
        <v>230</v>
      </c>
      <c r="AL278" s="146">
        <f>IFERROR(AC278*IF($E278="将领",INDEX(兵法相关参数!$C$4:$AL$7,AL$15,MATCH($AB278,兵法相关参数!$C$3:$AL$3,0)),INDEX(兵法相关参数!$C$12:$AL$15,AL$15,MATCH($AB278,兵法相关参数!$C$3:$AL$3,0))),0)+IFERROR(AH278*IF($E278="将领",INDEX(兵法相关参数!$C$4:$AL$7,AL$15,MATCH($AG278,兵法相关参数!$C$3:$AL$3,0)),INDEX(兵法相关参数!$C$12:$AL$15,AL$15,MATCH($AG278,兵法相关参数!$C$3:$AL$3,0))),0)</f>
        <v>0</v>
      </c>
      <c r="AM278" s="146">
        <f>IFERROR(AD278*IF($E278="将领",INDEX(兵法相关参数!$C$4:$AL$7,AM$15,MATCH($AB278,兵法相关参数!$C$3:$AL$3,0)),INDEX(兵法相关参数!$C$12:$AL$15,AM$15,MATCH($AB278,兵法相关参数!$C$3:$AL$3,0))),0)+IFERROR(AI278*IF($E278="将领",INDEX(兵法相关参数!$C$4:$AL$7,AM$15,MATCH($AG278,兵法相关参数!$C$3:$AL$3,0)),INDEX(兵法相关参数!$C$12:$AL$15,AM$15,MATCH($AG278,兵法相关参数!$C$3:$AL$3,0))),0)</f>
        <v>0</v>
      </c>
      <c r="AN278" s="146">
        <f>IFERROR(AE278*IF($E278="将领",INDEX(兵法相关参数!$C$4:$AL$7,AN$15,MATCH($AB278,兵法相关参数!$C$3:$AL$3,0)),INDEX(兵法相关参数!$C$12:$AL$15,AN$15,MATCH($AB278,兵法相关参数!$C$3:$AL$3,0))),0)+IFERROR(AJ278*IF($E278="将领",INDEX(兵法相关参数!$C$4:$AL$7,AN$15,MATCH($AG278,兵法相关参数!$C$3:$AL$3,0)),INDEX(兵法相关参数!$C$12:$AL$15,AN$15,MATCH($AG278,兵法相关参数!$C$3:$AL$3,0))),0)</f>
        <v>0</v>
      </c>
      <c r="AO278" s="146">
        <f>IFERROR(AF278*IF($E278="将领",INDEX(兵法相关参数!$C$4:$AL$7,AL$15,MATCH($AB278,兵法相关参数!$C$3:$AL$3,0)),INDEX(兵法相关参数!$C$12:$AL$15,AO$15,MATCH($AB278,兵法相关参数!$C$3:$AL$3,0))),0)+IFERROR(AK278*IF($E278="将领",INDEX(兵法相关参数!$C$4:$AL$7,AL$15,MATCH($AG278,兵法相关参数!$C$3:$AL$3,0)),INDEX(兵法相关参数!$C$12:$AL$15,AO$15,MATCH($AG278,兵法相关参数!$C$3:$AL$3,0))),0)</f>
        <v>0</v>
      </c>
      <c r="AP278" s="27"/>
      <c r="AQ278" s="154">
        <v>30203</v>
      </c>
      <c r="AR278" s="160">
        <f>IF(D278="直接伤害",1,0)</f>
        <v>0</v>
      </c>
      <c r="AS278" s="163" t="str">
        <f t="shared" si="75"/>
        <v>橙</v>
      </c>
      <c r="AT278" s="153">
        <f t="shared" si="76"/>
        <v>1</v>
      </c>
      <c r="AU278" s="39" t="str">
        <f>IF(IF(L278="","",AQ278&amp;AT278)=AU277,"",IF(MOD(COUNTIF($AQ$1:AQ278,AQ278),3)=1,"",IF(L278="","",AQ278&amp;AT278)))</f>
        <v/>
      </c>
      <c r="AV278" s="166" t="str">
        <f t="shared" si="80"/>
        <v/>
      </c>
      <c r="AW278" s="166" t="str">
        <f t="shared" si="81"/>
        <v/>
      </c>
      <c r="AX278" s="15" t="str">
        <f>IF(MOD(COUNTIF($AQ$1:AQ278,AQ278),3)=1,"",IF(M278="","",AT278+1))</f>
        <v/>
      </c>
      <c r="AY278" s="15" t="str">
        <f t="shared" ref="AY278:AY341" si="87">IF(IF(AX278="","",AQ278&amp;AX278)=AY277,"",IF(AX278="","",AQ278&amp;AX278))</f>
        <v/>
      </c>
      <c r="AZ278" s="166" t="str">
        <f t="shared" ref="AZ278:AZ341" si="88">IF(AY278="","",IF(M277="固定值",M278,ROUND(IF(AR278=1,M278*INDEX($AV$5:$AV$9,MATCH(AS278,$AU$5:$AU$9,0)),M278*INDEX($AV$13:$AV$17,MATCH(AS278,$AU$13:$AU$17,0))),IF(MID(BH278,FIND(AX278-1,BH278)+2,1)="%",3,1))))</f>
        <v/>
      </c>
      <c r="BA278" s="166" t="str">
        <f t="shared" ref="BA278:BA341" si="89">IF(AY278="","",ROUND((IF(AR278=1,M278*INDEX($AW$5:$AW$9,MATCH(AS278,$AU$5:$AU$9,0)),M278*INDEX($AW$13:$AW$17,MATCH(AS278,$AU$13:$AU$17,0)))-AZ278)/34,IF(MID(BH278,FIND(AX278-1,BH278)+2,1)="%",3,1)))</f>
        <v/>
      </c>
      <c r="BB278" s="15" t="str">
        <f>IF(MOD(COUNTIF($AQ$1:AQ278,AQ278),3)=1,"",IF(N278="","",AX278+1))</f>
        <v/>
      </c>
      <c r="BC278" s="15" t="str">
        <f t="shared" si="78"/>
        <v/>
      </c>
      <c r="BD278" s="166" t="str">
        <f t="shared" si="84"/>
        <v/>
      </c>
      <c r="BE278" s="166" t="str">
        <f t="shared" si="85"/>
        <v/>
      </c>
      <c r="BF278" s="15"/>
      <c r="BG278" s="15"/>
      <c r="BH278" s="170" t="str">
        <f t="shared" si="79"/>
        <v>武将获得{0}点护甲，士兵获得{1}%士气减伤</v>
      </c>
    </row>
    <row r="279" spans="1:60">
      <c r="A279" s="261"/>
      <c r="B279" s="259"/>
      <c r="C279" s="256"/>
      <c r="D279" s="256"/>
      <c r="E279" s="179" t="s">
        <v>22</v>
      </c>
      <c r="F279" s="141">
        <v>1</v>
      </c>
      <c r="G279" s="141">
        <v>1</v>
      </c>
      <c r="H279" s="141"/>
      <c r="I279" s="141"/>
      <c r="J279" s="255">
        <f>SUMPRODUCT(LARGE(AL279:AO279*F279:I279+AL280:AO280*F280:I280+AL282:AO282*F282:I282+AL283:AO283*F283:I283+AL285:AO285*F285:I285+AL286:AO286*F286:I286,1))</f>
        <v>4.6789058858924601</v>
      </c>
      <c r="K279" s="255">
        <f>INDEX($J$17:$J$200,MATCH(C278,$C$17:$C$200,0),1)</f>
        <v>4.3116392160975536</v>
      </c>
      <c r="L279" s="179">
        <v>600</v>
      </c>
      <c r="M279" s="207"/>
      <c r="N279" s="179"/>
      <c r="O279" s="182">
        <f>150%*1.15</f>
        <v>1.7249999999999999</v>
      </c>
      <c r="P279" s="44">
        <v>0</v>
      </c>
      <c r="Q279" s="179">
        <v>0</v>
      </c>
      <c r="R279" s="179">
        <v>1</v>
      </c>
      <c r="S279" s="182"/>
      <c r="T279" s="179"/>
      <c r="U279" s="110"/>
      <c r="V279" s="179"/>
      <c r="W279" s="23">
        <f>$L$279*$O$279</f>
        <v>1035</v>
      </c>
      <c r="X279" s="23">
        <f>$L$279*$O$279</f>
        <v>1035</v>
      </c>
      <c r="Y279" s="23">
        <f>$L$279*$O$279</f>
        <v>1035</v>
      </c>
      <c r="Z279" s="23">
        <f>$L$279*$O$279</f>
        <v>1035</v>
      </c>
      <c r="AA279" s="179"/>
      <c r="AB279" s="44" t="s">
        <v>97</v>
      </c>
      <c r="AC279" s="92">
        <f>辅助效用($P279,-1,AC$15,"生存转换",防御系数,"指定将领",W279)</f>
        <v>3194.9621999999999</v>
      </c>
      <c r="AD279" s="92">
        <f>辅助效用($P279,-1,AD$15,"生存转换",防御系数,"指定将领",X279)</f>
        <v>3753.9864000000002</v>
      </c>
      <c r="AE279" s="92">
        <f>辅助效用($P279,-1,AE$15,"生存转换",防御系数,"指定将领",Y279)</f>
        <v>1863</v>
      </c>
      <c r="AF279" s="92">
        <f>辅助效用($P279,-1,AF$15,"生存转换",防御系数,"指定将领",Z279)</f>
        <v>1863</v>
      </c>
      <c r="AG279" s="92" t="s">
        <v>51</v>
      </c>
      <c r="AH279" s="188">
        <f>IF($Q279=0,0,持续效用($P279,$Q279,AH$15,$E279))</f>
        <v>0</v>
      </c>
      <c r="AI279" s="188">
        <f>IF($Q279=0,0,持续效用($P279,$Q279,AI$15,$E279))</f>
        <v>0</v>
      </c>
      <c r="AJ279" s="188">
        <f>IF($Q279=0,0,持续效用($P279,$Q279,AJ$15,$E279))</f>
        <v>0</v>
      </c>
      <c r="AK279" s="188">
        <f>IF($Q279=0,0,持续效用($P279,$Q279,AK$15,$E279))</f>
        <v>0</v>
      </c>
      <c r="AL279" s="146">
        <f>IFERROR(AC279*IF($E279="将领",INDEX(兵法相关参数!$C$4:$AL$7,AL$15,MATCH($AB279,兵法相关参数!$C$3:$AL$3,0)),INDEX(兵法相关参数!$C$12:$AL$15,AL$15,MATCH($AB279,兵法相关参数!$C$3:$AL$3,0))),0)+IFERROR(AH279*IF($E279="将领",INDEX(兵法相关参数!$C$4:$AL$7,AL$15,MATCH($AG279,兵法相关参数!$C$3:$AL$3,0)),INDEX(兵法相关参数!$C$12:$AL$15,AL$15,MATCH($AG279,兵法相关参数!$C$3:$AL$3,0))),0)</f>
        <v>2.2324984203871048</v>
      </c>
      <c r="AM279" s="146">
        <f>IFERROR(AD279*IF($E279="将领",INDEX(兵法相关参数!$C$4:$AL$7,AM$15,MATCH($AB279,兵法相关参数!$C$3:$AL$3,0)),INDEX(兵法相关参数!$C$12:$AL$15,AM$15,MATCH($AB279,兵法相关参数!$C$3:$AL$3,0))),0)+IFERROR(AI279*IF($E279="将领",INDEX(兵法相关参数!$C$4:$AL$7,AM$15,MATCH($AG279,兵法相关参数!$C$3:$AL$3,0)),INDEX(兵法相关参数!$C$12:$AL$15,AM$15,MATCH($AG279,兵法相关参数!$C$3:$AL$3,0))),0)</f>
        <v>2.4855042688557125</v>
      </c>
      <c r="AN279" s="146">
        <f>IFERROR(AE279*IF($E279="将领",INDEX(兵法相关参数!$C$4:$AL$7,AN$15,MATCH($AB279,兵法相关参数!$C$3:$AL$3,0)),INDEX(兵法相关参数!$C$12:$AL$15,AN$15,MATCH($AB279,兵法相关参数!$C$3:$AL$3,0))),0)+IFERROR(AJ279*IF($E279="将领",INDEX(兵法相关参数!$C$4:$AL$7,AN$15,MATCH($AG279,兵法相关参数!$C$3:$AL$3,0)),INDEX(兵法相关参数!$C$12:$AL$15,AN$15,MATCH($AG279,兵法相关参数!$C$3:$AL$3,0))),0)</f>
        <v>1.1859455624991799</v>
      </c>
      <c r="AO279" s="146">
        <f>IFERROR(AF279*IF($E279="将领",INDEX(兵法相关参数!$C$4:$AL$7,AL$15,MATCH($AB279,兵法相关参数!$C$3:$AL$3,0)),INDEX(兵法相关参数!$C$12:$AL$15,AO$15,MATCH($AB279,兵法相关参数!$C$3:$AL$3,0))),0)+IFERROR(AK279*IF($E279="将领",INDEX(兵法相关参数!$C$4:$AL$7,AL$15,MATCH($AG279,兵法相关参数!$C$3:$AL$3,0)),INDEX(兵法相关参数!$C$12:$AL$15,AO$15,MATCH($AG279,兵法相关参数!$C$3:$AL$3,0))),0)</f>
        <v>1.3017820859292721</v>
      </c>
      <c r="AP279" s="42"/>
      <c r="AQ279" s="151">
        <f>AQ278</f>
        <v>30203</v>
      </c>
      <c r="AR279" s="161">
        <f>AR278</f>
        <v>0</v>
      </c>
      <c r="AS279" s="163" t="str">
        <f t="shared" si="75"/>
        <v>橙</v>
      </c>
      <c r="AT279" s="153">
        <f t="shared" si="76"/>
        <v>1</v>
      </c>
      <c r="AU279" s="39" t="str">
        <f>IF(IF(L279="","",AQ279&amp;AT279)=AU278,"",IF(MOD(COUNTIF($AQ$1:AQ279,AQ279),3)=1,"",IF(L279="","",AQ279&amp;AT279)))</f>
        <v>302031</v>
      </c>
      <c r="AV279" s="166">
        <f t="shared" si="80"/>
        <v>142.69999999999999</v>
      </c>
      <c r="AW279" s="166">
        <f t="shared" si="81"/>
        <v>13.5</v>
      </c>
      <c r="AX279" s="15" t="str">
        <f>IF(MOD(COUNTIF($AQ$1:AQ279,AQ279),3)=1,"",IF(M279="","",AT279+1))</f>
        <v/>
      </c>
      <c r="AY279" s="15" t="str">
        <f t="shared" si="87"/>
        <v/>
      </c>
      <c r="AZ279" s="166" t="str">
        <f t="shared" si="88"/>
        <v/>
      </c>
      <c r="BA279" s="166" t="str">
        <f t="shared" si="89"/>
        <v/>
      </c>
      <c r="BB279" s="15" t="str">
        <f>IF(MOD(COUNTIF($AQ$1:AQ279,AQ279),3)=1,"",IF(N279="","",AX279+1))</f>
        <v/>
      </c>
      <c r="BC279" s="15" t="str">
        <f t="shared" si="78"/>
        <v/>
      </c>
      <c r="BD279" s="166" t="str">
        <f t="shared" si="84"/>
        <v/>
      </c>
      <c r="BE279" s="166" t="str">
        <f t="shared" si="85"/>
        <v/>
      </c>
      <c r="BF279" s="15"/>
      <c r="BG279" s="15"/>
      <c r="BH279" s="170" t="str">
        <f t="shared" si="79"/>
        <v>武将获得{0}点护甲，士兵获得{1}%士气减伤</v>
      </c>
    </row>
    <row r="280" spans="1:60">
      <c r="A280" s="261"/>
      <c r="B280" s="259"/>
      <c r="C280" s="256"/>
      <c r="D280" s="257"/>
      <c r="E280" s="179"/>
      <c r="F280" s="141"/>
      <c r="G280" s="141"/>
      <c r="H280" s="141"/>
      <c r="I280" s="141"/>
      <c r="J280" s="256"/>
      <c r="K280" s="256"/>
      <c r="L280" s="182"/>
      <c r="M280" s="179"/>
      <c r="N280" s="179"/>
      <c r="O280" s="182"/>
      <c r="P280" s="179"/>
      <c r="Q280" s="179"/>
      <c r="R280" s="179"/>
      <c r="S280" s="179"/>
      <c r="T280" s="179"/>
      <c r="U280" s="179"/>
      <c r="V280" s="179"/>
      <c r="W280" s="179"/>
      <c r="X280" s="179"/>
      <c r="Y280" s="179"/>
      <c r="Z280" s="179"/>
      <c r="AA280" s="179"/>
      <c r="AB280" s="44"/>
      <c r="AC280" s="189"/>
      <c r="AD280" s="189"/>
      <c r="AE280" s="189"/>
      <c r="AF280" s="189"/>
      <c r="AG280" s="92"/>
      <c r="AH280" s="189"/>
      <c r="AI280" s="189"/>
      <c r="AJ280" s="189"/>
      <c r="AK280" s="189"/>
      <c r="AL280" s="146">
        <f>IFERROR(AC280*IF($E280="将领",INDEX(兵法相关参数!$C$4:$AL$7,AL$15,MATCH($AB280,兵法相关参数!$C$3:$AL$3,0)),INDEX(兵法相关参数!$C$12:$AL$15,AL$15,MATCH($AB280,兵法相关参数!$C$3:$AL$3,0))),0)+IFERROR(AH280*IF($E280="将领",INDEX(兵法相关参数!$C$4:$AL$7,AL$15,MATCH($AG280,兵法相关参数!$C$3:$AL$3,0)),INDEX(兵法相关参数!$C$12:$AL$15,AL$15,MATCH($AG280,兵法相关参数!$C$3:$AL$3,0))),0)</f>
        <v>0</v>
      </c>
      <c r="AM280" s="146">
        <f>IFERROR(AD280*IF($E280="将领",INDEX(兵法相关参数!$C$4:$AL$7,AM$15,MATCH($AB280,兵法相关参数!$C$3:$AL$3,0)),INDEX(兵法相关参数!$C$12:$AL$15,AM$15,MATCH($AB280,兵法相关参数!$C$3:$AL$3,0))),0)+IFERROR(AI280*IF($E280="将领",INDEX(兵法相关参数!$C$4:$AL$7,AM$15,MATCH($AG280,兵法相关参数!$C$3:$AL$3,0)),INDEX(兵法相关参数!$C$12:$AL$15,AM$15,MATCH($AG280,兵法相关参数!$C$3:$AL$3,0))),0)</f>
        <v>0</v>
      </c>
      <c r="AN280" s="146">
        <f>IFERROR(AE280*IF($E280="将领",INDEX(兵法相关参数!$C$4:$AL$7,AN$15,MATCH($AB280,兵法相关参数!$C$3:$AL$3,0)),INDEX(兵法相关参数!$C$12:$AL$15,AN$15,MATCH($AB280,兵法相关参数!$C$3:$AL$3,0))),0)+IFERROR(AJ280*IF($E280="将领",INDEX(兵法相关参数!$C$4:$AL$7,AN$15,MATCH($AG280,兵法相关参数!$C$3:$AL$3,0)),INDEX(兵法相关参数!$C$12:$AL$15,AN$15,MATCH($AG280,兵法相关参数!$C$3:$AL$3,0))),0)</f>
        <v>0</v>
      </c>
      <c r="AO280" s="146">
        <f>IFERROR(AF280*IF($E280="将领",INDEX(兵法相关参数!$C$4:$AL$7,AL$15,MATCH($AB280,兵法相关参数!$C$3:$AL$3,0)),INDEX(兵法相关参数!$C$12:$AL$15,AO$15,MATCH($AB280,兵法相关参数!$C$3:$AL$3,0))),0)+IFERROR(AK280*IF($E280="将领",INDEX(兵法相关参数!$C$4:$AL$7,AL$15,MATCH($AG280,兵法相关参数!$C$3:$AL$3,0)),INDEX(兵法相关参数!$C$12:$AL$15,AO$15,MATCH($AG280,兵法相关参数!$C$3:$AL$3,0))),0)</f>
        <v>0</v>
      </c>
      <c r="AP280" s="27"/>
      <c r="AQ280" s="151">
        <f>AQ279</f>
        <v>30203</v>
      </c>
      <c r="AR280" s="162">
        <f>AR279</f>
        <v>0</v>
      </c>
      <c r="AS280" s="15" t="str">
        <f t="shared" si="75"/>
        <v>橙</v>
      </c>
      <c r="AT280" s="153">
        <f t="shared" si="76"/>
        <v>1</v>
      </c>
      <c r="AU280" s="39" t="str">
        <f>IF(IF(L280="","",AQ280&amp;AT280)=AU279,"",IF(MOD(COUNTIF($AQ$1:AQ280,AQ280),3)=1,"",IF(L280="","",AQ280&amp;AT280)))</f>
        <v/>
      </c>
      <c r="AV280" s="166" t="str">
        <f t="shared" si="80"/>
        <v/>
      </c>
      <c r="AW280" s="166" t="str">
        <f t="shared" si="81"/>
        <v/>
      </c>
      <c r="AX280" s="15" t="str">
        <f>IF(MOD(COUNTIF($AQ$1:AQ280,AQ280),3)=1,"",IF(M280="","",AT280+1))</f>
        <v/>
      </c>
      <c r="AY280" s="15" t="str">
        <f t="shared" si="87"/>
        <v/>
      </c>
      <c r="AZ280" s="166" t="str">
        <f t="shared" si="88"/>
        <v/>
      </c>
      <c r="BA280" s="166" t="str">
        <f t="shared" si="89"/>
        <v/>
      </c>
      <c r="BB280" s="15" t="str">
        <f>IF(MOD(COUNTIF($AQ$1:AQ280,AQ280),3)=1,"",IF(N280="","",AX280+1))</f>
        <v/>
      </c>
      <c r="BC280" s="15" t="str">
        <f t="shared" si="78"/>
        <v/>
      </c>
      <c r="BD280" s="166" t="str">
        <f t="shared" si="84"/>
        <v/>
      </c>
      <c r="BE280" s="166" t="str">
        <f t="shared" si="85"/>
        <v/>
      </c>
      <c r="BF280" s="15"/>
      <c r="BG280" s="15"/>
      <c r="BH280" s="170" t="str">
        <f t="shared" si="79"/>
        <v>武将获得{0}点护甲，士兵获得{1}%士气减伤</v>
      </c>
    </row>
    <row r="281" spans="1:60">
      <c r="A281" s="261"/>
      <c r="B281" s="259"/>
      <c r="C281" s="256"/>
      <c r="D281" s="255" t="s">
        <v>811</v>
      </c>
      <c r="E281" s="11"/>
      <c r="F281" s="11"/>
      <c r="G281" s="11"/>
      <c r="H281" s="11"/>
      <c r="I281" s="11"/>
      <c r="J281" s="256"/>
      <c r="K281" s="256"/>
      <c r="L281" s="184" t="s">
        <v>62</v>
      </c>
      <c r="M281" s="11"/>
      <c r="N281" s="11"/>
      <c r="O281" s="183" t="s">
        <v>52</v>
      </c>
      <c r="P281" s="3" t="s">
        <v>57</v>
      </c>
      <c r="Q281" s="11" t="s">
        <v>60</v>
      </c>
      <c r="R281" s="11" t="s">
        <v>61</v>
      </c>
      <c r="S281" s="11"/>
      <c r="T281" s="184"/>
      <c r="U281" s="184"/>
      <c r="V281" s="184"/>
      <c r="W281" s="3" t="s">
        <v>223</v>
      </c>
      <c r="X281" s="3" t="s">
        <v>224</v>
      </c>
      <c r="Y281" s="3" t="s">
        <v>225</v>
      </c>
      <c r="Z281" s="3" t="s">
        <v>226</v>
      </c>
      <c r="AA281" s="1"/>
      <c r="AB281" s="15"/>
      <c r="AC281" s="187" t="s">
        <v>227</v>
      </c>
      <c r="AD281" s="187" t="s">
        <v>228</v>
      </c>
      <c r="AE281" s="187" t="s">
        <v>229</v>
      </c>
      <c r="AF281" s="187" t="s">
        <v>230</v>
      </c>
      <c r="AG281" s="96"/>
      <c r="AH281" s="187" t="s">
        <v>227</v>
      </c>
      <c r="AI281" s="187" t="s">
        <v>228</v>
      </c>
      <c r="AJ281" s="187" t="s">
        <v>229</v>
      </c>
      <c r="AK281" s="187" t="s">
        <v>230</v>
      </c>
      <c r="AL281" s="146">
        <f>IFERROR(AC281*IF($E281="将领",INDEX(兵法相关参数!$C$4:$AL$7,AL$15,MATCH($AB281,兵法相关参数!$C$3:$AL$3,0)),INDEX(兵法相关参数!$C$12:$AL$15,AL$15,MATCH($AB281,兵法相关参数!$C$3:$AL$3,0))),0)+IFERROR(AH281*IF($E281="将领",INDEX(兵法相关参数!$C$4:$AL$7,AL$15,MATCH($AG281,兵法相关参数!$C$3:$AL$3,0)),INDEX(兵法相关参数!$C$12:$AL$15,AL$15,MATCH($AG281,兵法相关参数!$C$3:$AL$3,0))),0)</f>
        <v>0</v>
      </c>
      <c r="AM281" s="146">
        <f>IFERROR(AD281*IF($E281="将领",INDEX(兵法相关参数!$C$4:$AL$7,AM$15,MATCH($AB281,兵法相关参数!$C$3:$AL$3,0)),INDEX(兵法相关参数!$C$12:$AL$15,AM$15,MATCH($AB281,兵法相关参数!$C$3:$AL$3,0))),0)+IFERROR(AI281*IF($E281="将领",INDEX(兵法相关参数!$C$4:$AL$7,AM$15,MATCH($AG281,兵法相关参数!$C$3:$AL$3,0)),INDEX(兵法相关参数!$C$12:$AL$15,AM$15,MATCH($AG281,兵法相关参数!$C$3:$AL$3,0))),0)</f>
        <v>0</v>
      </c>
      <c r="AN281" s="146">
        <f>IFERROR(AE281*IF($E281="将领",INDEX(兵法相关参数!$C$4:$AL$7,AN$15,MATCH($AB281,兵法相关参数!$C$3:$AL$3,0)),INDEX(兵法相关参数!$C$12:$AL$15,AN$15,MATCH($AB281,兵法相关参数!$C$3:$AL$3,0))),0)+IFERROR(AJ281*IF($E281="将领",INDEX(兵法相关参数!$C$4:$AL$7,AN$15,MATCH($AG281,兵法相关参数!$C$3:$AL$3,0)),INDEX(兵法相关参数!$C$12:$AL$15,AN$15,MATCH($AG281,兵法相关参数!$C$3:$AL$3,0))),0)</f>
        <v>0</v>
      </c>
      <c r="AO281" s="146">
        <f>IFERROR(AF281*IF($E281="将领",INDEX(兵法相关参数!$C$4:$AL$7,AL$15,MATCH($AB281,兵法相关参数!$C$3:$AL$3,0)),INDEX(兵法相关参数!$C$12:$AL$15,AO$15,MATCH($AB281,兵法相关参数!$C$3:$AL$3,0))),0)+IFERROR(AK281*IF($E281="将领",INDEX(兵法相关参数!$C$4:$AL$7,AL$15,MATCH($AG281,兵法相关参数!$C$3:$AL$3,0)),INDEX(兵法相关参数!$C$12:$AL$15,AO$15,MATCH($AG281,兵法相关参数!$C$3:$AL$3,0))),0)</f>
        <v>0</v>
      </c>
      <c r="AP281" s="42"/>
      <c r="AQ281" s="151">
        <f t="shared" ref="AQ281:AQ286" si="90">AQ280</f>
        <v>30203</v>
      </c>
      <c r="AR281" s="160">
        <f>IF(D281="直接伤害",1,0)</f>
        <v>0</v>
      </c>
      <c r="AS281" s="163" t="str">
        <f t="shared" si="75"/>
        <v>橙</v>
      </c>
      <c r="AT281" s="153">
        <f t="shared" si="76"/>
        <v>2</v>
      </c>
      <c r="AU281" s="39" t="str">
        <f>IF(IF(L281="","",AQ281&amp;AT281)=AU280,"",IF(MOD(COUNTIF($AQ$1:AQ281,AQ281),3)=1,"",IF(L281="","",AQ281&amp;AT281)))</f>
        <v/>
      </c>
      <c r="AV281" s="166" t="str">
        <f t="shared" si="80"/>
        <v/>
      </c>
      <c r="AW281" s="166" t="str">
        <f t="shared" si="81"/>
        <v/>
      </c>
      <c r="AX281" s="15" t="str">
        <f>IF(MOD(COUNTIF($AQ$1:AQ281,AQ281),3)=1,"",IF(M281="","",AT281+1))</f>
        <v/>
      </c>
      <c r="AY281" s="15" t="str">
        <f t="shared" si="87"/>
        <v/>
      </c>
      <c r="AZ281" s="166" t="str">
        <f t="shared" si="88"/>
        <v/>
      </c>
      <c r="BA281" s="166" t="str">
        <f t="shared" si="89"/>
        <v/>
      </c>
      <c r="BB281" s="15" t="str">
        <f>IF(MOD(COUNTIF($AQ$1:AQ281,AQ281),3)=1,"",IF(N281="","",AX281+1))</f>
        <v/>
      </c>
      <c r="BC281" s="15" t="str">
        <f t="shared" si="78"/>
        <v/>
      </c>
      <c r="BD281" s="166" t="str">
        <f t="shared" si="84"/>
        <v/>
      </c>
      <c r="BE281" s="166" t="str">
        <f t="shared" si="85"/>
        <v/>
      </c>
      <c r="BF281" s="15"/>
      <c r="BG281" s="15"/>
      <c r="BH281" s="170" t="str">
        <f t="shared" si="79"/>
        <v>武将获得{0}点护甲，士兵获得{1}%士气减伤</v>
      </c>
    </row>
    <row r="282" spans="1:60">
      <c r="A282" s="261"/>
      <c r="B282" s="259"/>
      <c r="C282" s="256"/>
      <c r="D282" s="256"/>
      <c r="E282" s="179" t="s">
        <v>28</v>
      </c>
      <c r="F282" s="141">
        <v>1</v>
      </c>
      <c r="G282" s="141">
        <v>1</v>
      </c>
      <c r="H282" s="141"/>
      <c r="I282" s="141"/>
      <c r="J282" s="256"/>
      <c r="K282" s="256"/>
      <c r="L282" s="24">
        <v>0.5</v>
      </c>
      <c r="M282" s="10"/>
      <c r="N282" s="10"/>
      <c r="O282" s="81">
        <f>150%/1.25</f>
        <v>1.2</v>
      </c>
      <c r="P282" s="44">
        <f>P279</f>
        <v>0</v>
      </c>
      <c r="Q282" s="10">
        <v>0</v>
      </c>
      <c r="R282" s="10">
        <f>R279</f>
        <v>1</v>
      </c>
      <c r="S282" s="10"/>
      <c r="T282" s="44"/>
      <c r="U282" s="44"/>
      <c r="V282" s="24"/>
      <c r="W282" s="95">
        <f>$L$282*$O$282*$R$282</f>
        <v>0.6</v>
      </c>
      <c r="X282" s="95">
        <f>$L$282*$O$282*$R$282</f>
        <v>0.6</v>
      </c>
      <c r="Y282" s="95">
        <f>$L$282*$O$282*$R$282</f>
        <v>0.6</v>
      </c>
      <c r="Z282" s="95">
        <f>$L$282*$O$282*$R$282</f>
        <v>0.6</v>
      </c>
      <c r="AA282" s="22"/>
      <c r="AB282" s="44" t="s">
        <v>246</v>
      </c>
      <c r="AC282" s="92">
        <f>辅助效用($P282,-1,AC$15,"生存转换",标准系数,"指定士兵",W282)</f>
        <v>2.9978666999999999</v>
      </c>
      <c r="AD282" s="92">
        <f>辅助效用($P282,-1,AD$15,"生存转换",标准系数,"指定士兵",X282)</f>
        <v>2.1107520000000002</v>
      </c>
      <c r="AE282" s="92">
        <f>辅助效用($P282,-1,AE$15,"生存转换",标准系数,"指定士兵",Y282)</f>
        <v>0.65812499999999996</v>
      </c>
      <c r="AF282" s="92">
        <f>辅助效用($P282,-1,AF$15,"生存转换",标准系数,"指定士兵",Z282)</f>
        <v>0.82660499999999992</v>
      </c>
      <c r="AG282" s="92" t="s">
        <v>51</v>
      </c>
      <c r="AH282" s="188">
        <f>IF($Q282=0,0,持续效用($P282,$Q282,AH$15,$E282))</f>
        <v>0</v>
      </c>
      <c r="AI282" s="188">
        <f>IF($Q282=0,0,持续效用($P282,$Q282,AI$15,$E282))</f>
        <v>0</v>
      </c>
      <c r="AJ282" s="188">
        <f>IF($Q282=0,0,持续效用($P282,$Q282,AJ$15,$E282))</f>
        <v>0</v>
      </c>
      <c r="AK282" s="188">
        <f>IF($Q282=0,0,持续效用($P282,$Q282,AK$15,$E282))</f>
        <v>0</v>
      </c>
      <c r="AL282" s="146">
        <f>IFERROR(AC282*IF($E282="将领",INDEX(兵法相关参数!$C$4:$AL$7,AL$15,MATCH($AB282,兵法相关参数!$C$3:$AL$3,0)),INDEX(兵法相关参数!$C$12:$AL$15,AL$15,MATCH($AB282,兵法相关参数!$C$3:$AL$3,0))),0)+IFERROR(AH282*IF($E282="将领",INDEX(兵法相关参数!$C$4:$AL$7,AL$15,MATCH($AG282,兵法相关参数!$C$3:$AL$3,0)),INDEX(兵法相关参数!$C$12:$AL$15,AL$15,MATCH($AG282,兵法相关参数!$C$3:$AL$3,0))),0)</f>
        <v>2.4464074655053554</v>
      </c>
      <c r="AM282" s="146">
        <f>IFERROR(AD282*IF($E282="将领",INDEX(兵法相关参数!$C$4:$AL$7,AM$15,MATCH($AB282,兵法相关参数!$C$3:$AL$3,0)),INDEX(兵法相关参数!$C$12:$AL$15,AM$15,MATCH($AB282,兵法相关参数!$C$3:$AL$3,0))),0)+IFERROR(AI282*IF($E282="将领",INDEX(兵法相关参数!$C$4:$AL$7,AM$15,MATCH($AG282,兵法相关参数!$C$3:$AL$3,0)),INDEX(兵法相关参数!$C$12:$AL$15,AM$15,MATCH($AG282,兵法相关参数!$C$3:$AL$3,0))),0)</f>
        <v>1.735458584072008</v>
      </c>
      <c r="AN282" s="146">
        <f>IFERROR(AE282*IF($E282="将领",INDEX(兵法相关参数!$C$4:$AL$7,AN$15,MATCH($AB282,兵法相关参数!$C$3:$AL$3,0)),INDEX(兵法相关参数!$C$12:$AL$15,AN$15,MATCH($AB282,兵法相关参数!$C$3:$AL$3,0))),0)+IFERROR(AJ282*IF($E282="将领",INDEX(兵法相关参数!$C$4:$AL$7,AN$15,MATCH($AG282,兵法相关参数!$C$3:$AL$3,0)),INDEX(兵法相关参数!$C$12:$AL$15,AN$15,MATCH($AG282,兵法相关参数!$C$3:$AL$3,0))),0)</f>
        <v>0.5414216735846471</v>
      </c>
      <c r="AO282" s="146">
        <f>IFERROR(AF282*IF($E282="将领",INDEX(兵法相关参数!$C$4:$AL$7,AL$15,MATCH($AB282,兵法相关参数!$C$3:$AL$3,0)),INDEX(兵法相关参数!$C$12:$AL$15,AO$15,MATCH($AB282,兵法相关参数!$C$3:$AL$3,0))),0)+IFERROR(AK282*IF($E282="将领",INDEX(兵法相关参数!$C$4:$AL$7,AL$15,MATCH($AG282,兵法相关参数!$C$3:$AL$3,0)),INDEX(兵法相关参数!$C$12:$AL$15,AO$15,MATCH($AG282,兵法相关参数!$C$3:$AL$3,0))),0)</f>
        <v>0.68277878998127317</v>
      </c>
      <c r="AP282" s="27"/>
      <c r="AQ282" s="151">
        <f t="shared" si="90"/>
        <v>30203</v>
      </c>
      <c r="AR282" s="161">
        <f>AR281</f>
        <v>0</v>
      </c>
      <c r="AS282" s="163" t="str">
        <f t="shared" si="75"/>
        <v>橙</v>
      </c>
      <c r="AT282" s="153">
        <f t="shared" si="76"/>
        <v>2</v>
      </c>
      <c r="AU282" s="39" t="str">
        <f>IF(IF(L282="","",AQ282&amp;AT282)=AU281,"",IF(MOD(COUNTIF($AQ$1:AQ282,AQ282),3)=1,"",IF(L282="","",AQ282&amp;AT282)))</f>
        <v>302032</v>
      </c>
      <c r="AV282" s="166">
        <f t="shared" si="80"/>
        <v>0.11899999999999999</v>
      </c>
      <c r="AW282" s="166">
        <f t="shared" si="81"/>
        <v>1.0999999999999999E-2</v>
      </c>
      <c r="AX282" s="15" t="str">
        <f>IF(MOD(COUNTIF($AQ$1:AQ282,AQ282),3)=1,"",IF(M282="","",AT282+1))</f>
        <v/>
      </c>
      <c r="AY282" s="15" t="str">
        <f t="shared" si="87"/>
        <v/>
      </c>
      <c r="AZ282" s="166" t="str">
        <f t="shared" si="88"/>
        <v/>
      </c>
      <c r="BA282" s="166" t="str">
        <f t="shared" si="89"/>
        <v/>
      </c>
      <c r="BB282" s="15" t="str">
        <f>IF(MOD(COUNTIF($AQ$1:AQ282,AQ282),3)=1,"",IF(N282="","",AX282+1))</f>
        <v/>
      </c>
      <c r="BC282" s="15" t="str">
        <f t="shared" si="78"/>
        <v/>
      </c>
      <c r="BD282" s="166" t="str">
        <f t="shared" si="84"/>
        <v/>
      </c>
      <c r="BE282" s="166" t="str">
        <f t="shared" si="85"/>
        <v/>
      </c>
      <c r="BF282" s="15"/>
      <c r="BG282" s="15"/>
      <c r="BH282" s="170" t="str">
        <f t="shared" si="79"/>
        <v>武将获得{0}点护甲，士兵获得{1}%士气减伤</v>
      </c>
    </row>
    <row r="283" spans="1:60">
      <c r="A283" s="261"/>
      <c r="B283" s="259"/>
      <c r="C283" s="256"/>
      <c r="D283" s="257"/>
      <c r="E283" s="179"/>
      <c r="F283" s="179"/>
      <c r="G283" s="179"/>
      <c r="H283" s="179"/>
      <c r="I283" s="179"/>
      <c r="J283" s="256"/>
      <c r="K283" s="256"/>
      <c r="L283" s="182"/>
      <c r="M283" s="179"/>
      <c r="N283" s="179"/>
      <c r="O283" s="182"/>
      <c r="P283" s="179"/>
      <c r="Q283" s="179"/>
      <c r="R283" s="179"/>
      <c r="S283" s="179"/>
      <c r="T283" s="179"/>
      <c r="U283" s="179"/>
      <c r="V283" s="179"/>
      <c r="W283" s="179"/>
      <c r="X283" s="179"/>
      <c r="Y283" s="179"/>
      <c r="Z283" s="179"/>
      <c r="AA283" s="179"/>
      <c r="AB283" s="44"/>
      <c r="AC283" s="189"/>
      <c r="AD283" s="189"/>
      <c r="AE283" s="189"/>
      <c r="AF283" s="189"/>
      <c r="AG283" s="92"/>
      <c r="AH283" s="189"/>
      <c r="AI283" s="189"/>
      <c r="AJ283" s="189"/>
      <c r="AK283" s="189"/>
      <c r="AL283" s="146">
        <f>IFERROR(AC283*IF($E283="将领",INDEX(兵法相关参数!$C$4:$AL$7,AL$15,MATCH($AB283,兵法相关参数!$C$3:$AL$3,0)),INDEX(兵法相关参数!$C$12:$AL$15,AL$15,MATCH($AB283,兵法相关参数!$C$3:$AL$3,0))),0)+IFERROR(AH283*IF($E283="将领",INDEX(兵法相关参数!$C$4:$AL$7,AL$15,MATCH($AG283,兵法相关参数!$C$3:$AL$3,0)),INDEX(兵法相关参数!$C$12:$AL$15,AL$15,MATCH($AG283,兵法相关参数!$C$3:$AL$3,0))),0)</f>
        <v>0</v>
      </c>
      <c r="AM283" s="146">
        <f>IFERROR(AD283*IF($E283="将领",INDEX(兵法相关参数!$C$4:$AL$7,AM$15,MATCH($AB283,兵法相关参数!$C$3:$AL$3,0)),INDEX(兵法相关参数!$C$12:$AL$15,AM$15,MATCH($AB283,兵法相关参数!$C$3:$AL$3,0))),0)+IFERROR(AI283*IF($E283="将领",INDEX(兵法相关参数!$C$4:$AL$7,AM$15,MATCH($AG283,兵法相关参数!$C$3:$AL$3,0)),INDEX(兵法相关参数!$C$12:$AL$15,AM$15,MATCH($AG283,兵法相关参数!$C$3:$AL$3,0))),0)</f>
        <v>0</v>
      </c>
      <c r="AN283" s="146">
        <f>IFERROR(AE283*IF($E283="将领",INDEX(兵法相关参数!$C$4:$AL$7,AN$15,MATCH($AB283,兵法相关参数!$C$3:$AL$3,0)),INDEX(兵法相关参数!$C$12:$AL$15,AN$15,MATCH($AB283,兵法相关参数!$C$3:$AL$3,0))),0)+IFERROR(AJ283*IF($E283="将领",INDEX(兵法相关参数!$C$4:$AL$7,AN$15,MATCH($AG283,兵法相关参数!$C$3:$AL$3,0)),INDEX(兵法相关参数!$C$12:$AL$15,AN$15,MATCH($AG283,兵法相关参数!$C$3:$AL$3,0))),0)</f>
        <v>0</v>
      </c>
      <c r="AO283" s="146">
        <f>IFERROR(AF283*IF($E283="将领",INDEX(兵法相关参数!$C$4:$AL$7,AL$15,MATCH($AB283,兵法相关参数!$C$3:$AL$3,0)),INDEX(兵法相关参数!$C$12:$AL$15,AO$15,MATCH($AB283,兵法相关参数!$C$3:$AL$3,0))),0)+IFERROR(AK283*IF($E283="将领",INDEX(兵法相关参数!$C$4:$AL$7,AL$15,MATCH($AG283,兵法相关参数!$C$3:$AL$3,0)),INDEX(兵法相关参数!$C$12:$AL$15,AO$15,MATCH($AG283,兵法相关参数!$C$3:$AL$3,0))),0)</f>
        <v>0</v>
      </c>
      <c r="AP283" s="42"/>
      <c r="AQ283" s="151">
        <f t="shared" si="90"/>
        <v>30203</v>
      </c>
      <c r="AR283" s="162">
        <f>AR282</f>
        <v>0</v>
      </c>
      <c r="AS283" s="15" t="str">
        <f t="shared" si="75"/>
        <v>橙</v>
      </c>
      <c r="AT283" s="153">
        <f t="shared" si="76"/>
        <v>2</v>
      </c>
      <c r="AU283" s="39" t="str">
        <f>IF(IF(L283="","",AQ283&amp;AT283)=AU282,"",IF(MOD(COUNTIF($AQ$1:AQ283,AQ283),3)=1,"",IF(L283="","",AQ283&amp;AT283)))</f>
        <v/>
      </c>
      <c r="AV283" s="166" t="str">
        <f t="shared" si="80"/>
        <v/>
      </c>
      <c r="AW283" s="166" t="str">
        <f t="shared" si="81"/>
        <v/>
      </c>
      <c r="AX283" s="15" t="str">
        <f>IF(MOD(COUNTIF($AQ$1:AQ283,AQ283),3)=1,"",IF(M283="","",AT283+1))</f>
        <v/>
      </c>
      <c r="AY283" s="15" t="str">
        <f t="shared" si="87"/>
        <v/>
      </c>
      <c r="AZ283" s="166" t="str">
        <f t="shared" si="88"/>
        <v/>
      </c>
      <c r="BA283" s="166" t="str">
        <f t="shared" si="89"/>
        <v/>
      </c>
      <c r="BB283" s="15" t="str">
        <f>IF(MOD(COUNTIF($AQ$1:AQ283,AQ283),3)=1,"",IF(N283="","",AX283+1))</f>
        <v/>
      </c>
      <c r="BC283" s="15" t="str">
        <f t="shared" si="78"/>
        <v/>
      </c>
      <c r="BD283" s="166" t="str">
        <f t="shared" si="84"/>
        <v/>
      </c>
      <c r="BE283" s="166" t="str">
        <f t="shared" si="85"/>
        <v/>
      </c>
      <c r="BF283" s="15"/>
      <c r="BG283" s="15"/>
      <c r="BH283" s="170" t="str">
        <f t="shared" si="79"/>
        <v>武将获得{0}点护甲，士兵获得{1}%士气减伤</v>
      </c>
    </row>
    <row r="284" spans="1:60">
      <c r="A284" s="261"/>
      <c r="B284" s="259"/>
      <c r="C284" s="256"/>
      <c r="D284" s="255"/>
      <c r="E284" s="179"/>
      <c r="F284" s="179"/>
      <c r="G284" s="179"/>
      <c r="H284" s="179"/>
      <c r="I284" s="179"/>
      <c r="J284" s="256"/>
      <c r="K284" s="256"/>
      <c r="L284" s="182"/>
      <c r="M284" s="179"/>
      <c r="N284" s="179"/>
      <c r="O284" s="182"/>
      <c r="P284" s="179"/>
      <c r="Q284" s="179"/>
      <c r="R284" s="179"/>
      <c r="S284" s="179"/>
      <c r="T284" s="179"/>
      <c r="U284" s="179"/>
      <c r="V284" s="179"/>
      <c r="W284" s="179"/>
      <c r="X284" s="179"/>
      <c r="Y284" s="179"/>
      <c r="Z284" s="179"/>
      <c r="AA284" s="179"/>
      <c r="AB284" s="44"/>
      <c r="AC284" s="189"/>
      <c r="AD284" s="189"/>
      <c r="AE284" s="189"/>
      <c r="AF284" s="189"/>
      <c r="AG284" s="92"/>
      <c r="AH284" s="189"/>
      <c r="AI284" s="189"/>
      <c r="AJ284" s="189"/>
      <c r="AK284" s="189"/>
      <c r="AL284" s="146">
        <f>IFERROR(AC284*IF($E284="将领",INDEX(兵法相关参数!$C$4:$AL$7,AL$15,MATCH($AB284,兵法相关参数!$C$3:$AL$3,0)),INDEX(兵法相关参数!$C$12:$AL$15,AL$15,MATCH($AB284,兵法相关参数!$C$3:$AL$3,0))),0)+IFERROR(AH284*IF($E284="将领",INDEX(兵法相关参数!$C$4:$AL$7,AL$15,MATCH($AG284,兵法相关参数!$C$3:$AL$3,0)),INDEX(兵法相关参数!$C$12:$AL$15,AL$15,MATCH($AG284,兵法相关参数!$C$3:$AL$3,0))),0)</f>
        <v>0</v>
      </c>
      <c r="AM284" s="146">
        <f>IFERROR(AD284*IF($E284="将领",INDEX(兵法相关参数!$C$4:$AL$7,AM$15,MATCH($AB284,兵法相关参数!$C$3:$AL$3,0)),INDEX(兵法相关参数!$C$12:$AL$15,AM$15,MATCH($AB284,兵法相关参数!$C$3:$AL$3,0))),0)+IFERROR(AI284*IF($E284="将领",INDEX(兵法相关参数!$C$4:$AL$7,AM$15,MATCH($AG284,兵法相关参数!$C$3:$AL$3,0)),INDEX(兵法相关参数!$C$12:$AL$15,AM$15,MATCH($AG284,兵法相关参数!$C$3:$AL$3,0))),0)</f>
        <v>0</v>
      </c>
      <c r="AN284" s="146">
        <f>IFERROR(AE284*IF($E284="将领",INDEX(兵法相关参数!$C$4:$AL$7,AN$15,MATCH($AB284,兵法相关参数!$C$3:$AL$3,0)),INDEX(兵法相关参数!$C$12:$AL$15,AN$15,MATCH($AB284,兵法相关参数!$C$3:$AL$3,0))),0)+IFERROR(AJ284*IF($E284="将领",INDEX(兵法相关参数!$C$4:$AL$7,AN$15,MATCH($AG284,兵法相关参数!$C$3:$AL$3,0)),INDEX(兵法相关参数!$C$12:$AL$15,AN$15,MATCH($AG284,兵法相关参数!$C$3:$AL$3,0))),0)</f>
        <v>0</v>
      </c>
      <c r="AO284" s="146">
        <f>IFERROR(AF284*IF($E284="将领",INDEX(兵法相关参数!$C$4:$AL$7,AL$15,MATCH($AB284,兵法相关参数!$C$3:$AL$3,0)),INDEX(兵法相关参数!$C$12:$AL$15,AO$15,MATCH($AB284,兵法相关参数!$C$3:$AL$3,0))),0)+IFERROR(AK284*IF($E284="将领",INDEX(兵法相关参数!$C$4:$AL$7,AL$15,MATCH($AG284,兵法相关参数!$C$3:$AL$3,0)),INDEX(兵法相关参数!$C$12:$AL$15,AO$15,MATCH($AG284,兵法相关参数!$C$3:$AL$3,0))),0)</f>
        <v>0</v>
      </c>
      <c r="AP284" s="27"/>
      <c r="AQ284" s="151">
        <f t="shared" si="90"/>
        <v>30203</v>
      </c>
      <c r="AR284" s="160">
        <f>IF(D284="直接伤害",1,0)</f>
        <v>0</v>
      </c>
      <c r="AS284" s="163" t="str">
        <f t="shared" si="75"/>
        <v>橙</v>
      </c>
      <c r="AT284" s="153">
        <f t="shared" si="76"/>
        <v>2</v>
      </c>
      <c r="AU284" s="39" t="str">
        <f>IF(IF(L284="","",AQ284&amp;AT284)=AU283,"",IF(MOD(COUNTIF($AQ$1:AQ284,AQ284),3)=1,"",IF(L284="","",AQ284&amp;AT284)))</f>
        <v/>
      </c>
      <c r="AV284" s="166" t="str">
        <f t="shared" si="80"/>
        <v/>
      </c>
      <c r="AW284" s="166" t="str">
        <f t="shared" si="81"/>
        <v/>
      </c>
      <c r="AX284" s="15" t="str">
        <f>IF(MOD(COUNTIF($AQ$1:AQ284,AQ284),3)=1,"",IF(M284="","",AT284+1))</f>
        <v/>
      </c>
      <c r="AY284" s="15" t="str">
        <f t="shared" si="87"/>
        <v/>
      </c>
      <c r="AZ284" s="166" t="str">
        <f t="shared" si="88"/>
        <v/>
      </c>
      <c r="BA284" s="166" t="str">
        <f t="shared" si="89"/>
        <v/>
      </c>
      <c r="BB284" s="15" t="str">
        <f>IF(MOD(COUNTIF($AQ$1:AQ284,AQ284),3)=1,"",IF(N284="","",AX284+1))</f>
        <v/>
      </c>
      <c r="BC284" s="15" t="str">
        <f t="shared" si="78"/>
        <v/>
      </c>
      <c r="BD284" s="166" t="str">
        <f t="shared" si="84"/>
        <v/>
      </c>
      <c r="BE284" s="166" t="str">
        <f t="shared" si="85"/>
        <v/>
      </c>
      <c r="BF284" s="15"/>
      <c r="BG284" s="15"/>
      <c r="BH284" s="170" t="str">
        <f t="shared" si="79"/>
        <v>武将获得{0}点护甲，士兵获得{1}%士气减伤</v>
      </c>
    </row>
    <row r="285" spans="1:60">
      <c r="A285" s="261"/>
      <c r="B285" s="259"/>
      <c r="C285" s="256"/>
      <c r="D285" s="256"/>
      <c r="E285" s="179"/>
      <c r="F285" s="179"/>
      <c r="G285" s="179"/>
      <c r="H285" s="179"/>
      <c r="I285" s="179"/>
      <c r="J285" s="256"/>
      <c r="K285" s="256"/>
      <c r="L285" s="182"/>
      <c r="M285" s="179"/>
      <c r="N285" s="179"/>
      <c r="O285" s="182"/>
      <c r="P285" s="179"/>
      <c r="Q285" s="179"/>
      <c r="R285" s="179"/>
      <c r="S285" s="179"/>
      <c r="T285" s="179"/>
      <c r="U285" s="179"/>
      <c r="V285" s="179"/>
      <c r="W285" s="179"/>
      <c r="X285" s="179"/>
      <c r="Y285" s="179"/>
      <c r="Z285" s="179"/>
      <c r="AA285" s="179"/>
      <c r="AB285" s="44"/>
      <c r="AC285" s="189"/>
      <c r="AD285" s="189"/>
      <c r="AE285" s="189"/>
      <c r="AF285" s="189"/>
      <c r="AG285" s="92"/>
      <c r="AH285" s="189"/>
      <c r="AI285" s="189"/>
      <c r="AJ285" s="189"/>
      <c r="AK285" s="189"/>
      <c r="AL285" s="146">
        <f>IFERROR(AC285*IF($E285="将领",INDEX(兵法相关参数!$C$4:$AL$7,AL$15,MATCH($AB285,兵法相关参数!$C$3:$AL$3,0)),INDEX(兵法相关参数!$C$12:$AL$15,AL$15,MATCH($AB285,兵法相关参数!$C$3:$AL$3,0))),0)+IFERROR(AH285*IF($E285="将领",INDEX(兵法相关参数!$C$4:$AL$7,AL$15,MATCH($AG285,兵法相关参数!$C$3:$AL$3,0)),INDEX(兵法相关参数!$C$12:$AL$15,AL$15,MATCH($AG285,兵法相关参数!$C$3:$AL$3,0))),0)</f>
        <v>0</v>
      </c>
      <c r="AM285" s="146">
        <f>IFERROR(AD285*IF($E285="将领",INDEX(兵法相关参数!$C$4:$AL$7,AM$15,MATCH($AB285,兵法相关参数!$C$3:$AL$3,0)),INDEX(兵法相关参数!$C$12:$AL$15,AM$15,MATCH($AB285,兵法相关参数!$C$3:$AL$3,0))),0)+IFERROR(AI285*IF($E285="将领",INDEX(兵法相关参数!$C$4:$AL$7,AM$15,MATCH($AG285,兵法相关参数!$C$3:$AL$3,0)),INDEX(兵法相关参数!$C$12:$AL$15,AM$15,MATCH($AG285,兵法相关参数!$C$3:$AL$3,0))),0)</f>
        <v>0</v>
      </c>
      <c r="AN285" s="146">
        <f>IFERROR(AE285*IF($E285="将领",INDEX(兵法相关参数!$C$4:$AL$7,AN$15,MATCH($AB285,兵法相关参数!$C$3:$AL$3,0)),INDEX(兵法相关参数!$C$12:$AL$15,AN$15,MATCH($AB285,兵法相关参数!$C$3:$AL$3,0))),0)+IFERROR(AJ285*IF($E285="将领",INDEX(兵法相关参数!$C$4:$AL$7,AN$15,MATCH($AG285,兵法相关参数!$C$3:$AL$3,0)),INDEX(兵法相关参数!$C$12:$AL$15,AN$15,MATCH($AG285,兵法相关参数!$C$3:$AL$3,0))),0)</f>
        <v>0</v>
      </c>
      <c r="AO285" s="146">
        <f>IFERROR(AF285*IF($E285="将领",INDEX(兵法相关参数!$C$4:$AL$7,AL$15,MATCH($AB285,兵法相关参数!$C$3:$AL$3,0)),INDEX(兵法相关参数!$C$12:$AL$15,AO$15,MATCH($AB285,兵法相关参数!$C$3:$AL$3,0))),0)+IFERROR(AK285*IF($E285="将领",INDEX(兵法相关参数!$C$4:$AL$7,AL$15,MATCH($AG285,兵法相关参数!$C$3:$AL$3,0)),INDEX(兵法相关参数!$C$12:$AL$15,AO$15,MATCH($AG285,兵法相关参数!$C$3:$AL$3,0))),0)</f>
        <v>0</v>
      </c>
      <c r="AP285" s="42"/>
      <c r="AQ285" s="151">
        <f t="shared" si="90"/>
        <v>30203</v>
      </c>
      <c r="AR285" s="161">
        <f>AR284</f>
        <v>0</v>
      </c>
      <c r="AS285" s="163" t="str">
        <f t="shared" si="75"/>
        <v>橙</v>
      </c>
      <c r="AT285" s="153">
        <f t="shared" si="76"/>
        <v>2</v>
      </c>
      <c r="AU285" s="39" t="str">
        <f>IF(IF(L285="","",AQ285&amp;AT285)=AU284,"",IF(MOD(COUNTIF($AQ$1:AQ285,AQ285),3)=1,"",IF(L285="","",AQ285&amp;AT285)))</f>
        <v/>
      </c>
      <c r="AV285" s="166" t="str">
        <f t="shared" si="80"/>
        <v/>
      </c>
      <c r="AW285" s="166" t="str">
        <f t="shared" si="81"/>
        <v/>
      </c>
      <c r="AX285" s="15" t="str">
        <f>IF(MOD(COUNTIF($AQ$1:AQ285,AQ285),3)=1,"",IF(M285="","",AT285+1))</f>
        <v/>
      </c>
      <c r="AY285" s="15" t="str">
        <f t="shared" si="87"/>
        <v/>
      </c>
      <c r="AZ285" s="166" t="str">
        <f t="shared" si="88"/>
        <v/>
      </c>
      <c r="BA285" s="166" t="str">
        <f t="shared" si="89"/>
        <v/>
      </c>
      <c r="BB285" s="15" t="str">
        <f>IF(MOD(COUNTIF($AQ$1:AQ285,AQ285),3)=1,"",IF(N285="","",AX285+1))</f>
        <v/>
      </c>
      <c r="BC285" s="15" t="str">
        <f t="shared" si="78"/>
        <v/>
      </c>
      <c r="BD285" s="166" t="str">
        <f t="shared" si="84"/>
        <v/>
      </c>
      <c r="BE285" s="166" t="str">
        <f t="shared" si="85"/>
        <v/>
      </c>
      <c r="BF285" s="15"/>
      <c r="BG285" s="15"/>
      <c r="BH285" s="170" t="str">
        <f t="shared" si="79"/>
        <v>武将获得{0}点护甲，士兵获得{1}%士气减伤</v>
      </c>
    </row>
    <row r="286" spans="1:60">
      <c r="A286" s="261"/>
      <c r="B286" s="260"/>
      <c r="C286" s="257"/>
      <c r="D286" s="257"/>
      <c r="E286" s="179"/>
      <c r="F286" s="179"/>
      <c r="G286" s="179"/>
      <c r="H286" s="179"/>
      <c r="I286" s="179"/>
      <c r="J286" s="257"/>
      <c r="K286" s="257"/>
      <c r="L286" s="182"/>
      <c r="M286" s="179"/>
      <c r="N286" s="179"/>
      <c r="O286" s="182"/>
      <c r="P286" s="179"/>
      <c r="Q286" s="179"/>
      <c r="R286" s="179"/>
      <c r="S286" s="179"/>
      <c r="T286" s="179"/>
      <c r="U286" s="179"/>
      <c r="V286" s="179"/>
      <c r="W286" s="179"/>
      <c r="X286" s="179"/>
      <c r="Y286" s="179"/>
      <c r="Z286" s="179"/>
      <c r="AA286" s="179"/>
      <c r="AB286" s="44"/>
      <c r="AC286" s="189"/>
      <c r="AD286" s="189"/>
      <c r="AE286" s="189"/>
      <c r="AF286" s="189"/>
      <c r="AG286" s="92"/>
      <c r="AH286" s="189"/>
      <c r="AI286" s="189"/>
      <c r="AJ286" s="189"/>
      <c r="AK286" s="189"/>
      <c r="AL286" s="146">
        <f>IFERROR(AC286*IF($E286="将领",INDEX(兵法相关参数!$C$4:$AL$7,AL$15,MATCH($AB286,兵法相关参数!$C$3:$AL$3,0)),INDEX(兵法相关参数!$C$12:$AL$15,AL$15,MATCH($AB286,兵法相关参数!$C$3:$AL$3,0))),0)+IFERROR(AH286*IF($E286="将领",INDEX(兵法相关参数!$C$4:$AL$7,AL$15,MATCH($AG286,兵法相关参数!$C$3:$AL$3,0)),INDEX(兵法相关参数!$C$12:$AL$15,AL$15,MATCH($AG286,兵法相关参数!$C$3:$AL$3,0))),0)</f>
        <v>0</v>
      </c>
      <c r="AM286" s="146">
        <f>IFERROR(AD286*IF($E286="将领",INDEX(兵法相关参数!$C$4:$AL$7,AM$15,MATCH($AB286,兵法相关参数!$C$3:$AL$3,0)),INDEX(兵法相关参数!$C$12:$AL$15,AM$15,MATCH($AB286,兵法相关参数!$C$3:$AL$3,0))),0)+IFERROR(AI286*IF($E286="将领",INDEX(兵法相关参数!$C$4:$AL$7,AM$15,MATCH($AG286,兵法相关参数!$C$3:$AL$3,0)),INDEX(兵法相关参数!$C$12:$AL$15,AM$15,MATCH($AG286,兵法相关参数!$C$3:$AL$3,0))),0)</f>
        <v>0</v>
      </c>
      <c r="AN286" s="146">
        <f>IFERROR(AE286*IF($E286="将领",INDEX(兵法相关参数!$C$4:$AL$7,AN$15,MATCH($AB286,兵法相关参数!$C$3:$AL$3,0)),INDEX(兵法相关参数!$C$12:$AL$15,AN$15,MATCH($AB286,兵法相关参数!$C$3:$AL$3,0))),0)+IFERROR(AJ286*IF($E286="将领",INDEX(兵法相关参数!$C$4:$AL$7,AN$15,MATCH($AG286,兵法相关参数!$C$3:$AL$3,0)),INDEX(兵法相关参数!$C$12:$AL$15,AN$15,MATCH($AG286,兵法相关参数!$C$3:$AL$3,0))),0)</f>
        <v>0</v>
      </c>
      <c r="AO286" s="146">
        <f>IFERROR(AF286*IF($E286="将领",INDEX(兵法相关参数!$C$4:$AL$7,AL$15,MATCH($AB286,兵法相关参数!$C$3:$AL$3,0)),INDEX(兵法相关参数!$C$12:$AL$15,AO$15,MATCH($AB286,兵法相关参数!$C$3:$AL$3,0))),0)+IFERROR(AK286*IF($E286="将领",INDEX(兵法相关参数!$C$4:$AL$7,AL$15,MATCH($AG286,兵法相关参数!$C$3:$AL$3,0)),INDEX(兵法相关参数!$C$12:$AL$15,AO$15,MATCH($AG286,兵法相关参数!$C$3:$AL$3,0))),0)</f>
        <v>0</v>
      </c>
      <c r="AP286" s="27"/>
      <c r="AQ286" s="152">
        <f t="shared" si="90"/>
        <v>30203</v>
      </c>
      <c r="AR286" s="162">
        <f>AR285</f>
        <v>0</v>
      </c>
      <c r="AS286" s="15" t="str">
        <f t="shared" si="75"/>
        <v>橙</v>
      </c>
      <c r="AT286" s="153">
        <f t="shared" si="76"/>
        <v>2</v>
      </c>
      <c r="AU286" s="39" t="str">
        <f>IF(IF(L286="","",AQ286&amp;AT286)=AU285,"",IF(MOD(COUNTIF($AQ$1:AQ286,AQ286),3)=1,"",IF(L286="","",AQ286&amp;AT286)))</f>
        <v/>
      </c>
      <c r="AV286" s="166" t="str">
        <f t="shared" si="80"/>
        <v/>
      </c>
      <c r="AW286" s="166" t="str">
        <f t="shared" si="81"/>
        <v/>
      </c>
      <c r="AX286" s="15" t="str">
        <f>IF(MOD(COUNTIF($AQ$1:AQ286,AQ286),3)=1,"",IF(M286="","",AT286+1))</f>
        <v/>
      </c>
      <c r="AY286" s="15" t="str">
        <f t="shared" si="87"/>
        <v/>
      </c>
      <c r="AZ286" s="166" t="str">
        <f t="shared" si="88"/>
        <v/>
      </c>
      <c r="BA286" s="166" t="str">
        <f t="shared" si="89"/>
        <v/>
      </c>
      <c r="BB286" s="15" t="str">
        <f>IF(MOD(COUNTIF($AQ$1:AQ286,AQ286),3)=1,"",IF(N286="","",AX286+1))</f>
        <v/>
      </c>
      <c r="BC286" s="15" t="str">
        <f t="shared" si="78"/>
        <v/>
      </c>
      <c r="BD286" s="166" t="str">
        <f t="shared" si="84"/>
        <v/>
      </c>
      <c r="BE286" s="166" t="str">
        <f t="shared" si="85"/>
        <v/>
      </c>
      <c r="BF286" s="15"/>
      <c r="BG286" s="15"/>
      <c r="BH286" s="170" t="str">
        <f t="shared" si="79"/>
        <v>武将获得{0}点护甲，士兵获得{1}%士气减伤</v>
      </c>
    </row>
    <row r="287" spans="1:60">
      <c r="A287" s="261" t="s">
        <v>806</v>
      </c>
      <c r="B287" s="258" t="s">
        <v>1011</v>
      </c>
      <c r="C287" s="255" t="s">
        <v>12</v>
      </c>
      <c r="D287" s="255" t="s">
        <v>620</v>
      </c>
      <c r="E287" s="11"/>
      <c r="F287" s="11"/>
      <c r="G287" s="11"/>
      <c r="H287" s="11"/>
      <c r="I287" s="11"/>
      <c r="J287" s="11" t="s">
        <v>402</v>
      </c>
      <c r="K287" s="11" t="s">
        <v>469</v>
      </c>
      <c r="L287" s="190" t="s">
        <v>771</v>
      </c>
      <c r="M287" s="11" t="s">
        <v>812</v>
      </c>
      <c r="N287" s="11" t="s">
        <v>812</v>
      </c>
      <c r="O287" s="183" t="s">
        <v>52</v>
      </c>
      <c r="P287" s="3" t="s">
        <v>57</v>
      </c>
      <c r="Q287" s="11" t="s">
        <v>60</v>
      </c>
      <c r="R287" s="11" t="s">
        <v>61</v>
      </c>
      <c r="S287" s="11" t="s">
        <v>813</v>
      </c>
      <c r="T287" s="184"/>
      <c r="U287" s="184"/>
      <c r="V287" s="184"/>
      <c r="W287" s="3" t="s">
        <v>223</v>
      </c>
      <c r="X287" s="3" t="s">
        <v>224</v>
      </c>
      <c r="Y287" s="3" t="s">
        <v>225</v>
      </c>
      <c r="Z287" s="3" t="s">
        <v>226</v>
      </c>
      <c r="AA287" s="1"/>
      <c r="AB287" s="15"/>
      <c r="AC287" s="187" t="s">
        <v>227</v>
      </c>
      <c r="AD287" s="187" t="s">
        <v>228</v>
      </c>
      <c r="AE287" s="187" t="s">
        <v>229</v>
      </c>
      <c r="AF287" s="187" t="s">
        <v>230</v>
      </c>
      <c r="AG287" s="96"/>
      <c r="AH287" s="187" t="s">
        <v>227</v>
      </c>
      <c r="AI287" s="187" t="s">
        <v>228</v>
      </c>
      <c r="AJ287" s="187" t="s">
        <v>229</v>
      </c>
      <c r="AK287" s="187" t="s">
        <v>230</v>
      </c>
      <c r="AL287" s="146">
        <f>IFERROR(AC287*IF($E287="将领",INDEX(兵法相关参数!$C$4:$AL$7,AL$15,MATCH($AB287,兵法相关参数!$C$3:$AL$3,0)),INDEX(兵法相关参数!$C$12:$AL$15,AL$15,MATCH($AB287,兵法相关参数!$C$3:$AL$3,0))),0)+IFERROR(AH287*IF($E287="将领",INDEX(兵法相关参数!$C$4:$AL$7,AL$15,MATCH($AG287,兵法相关参数!$C$3:$AL$3,0)),INDEX(兵法相关参数!$C$12:$AL$15,AL$15,MATCH($AG287,兵法相关参数!$C$3:$AL$3,0))),0)</f>
        <v>0</v>
      </c>
      <c r="AM287" s="146">
        <f>IFERROR(AD287*IF($E287="将领",INDEX(兵法相关参数!$C$4:$AL$7,AM$15,MATCH($AB287,兵法相关参数!$C$3:$AL$3,0)),INDEX(兵法相关参数!$C$12:$AL$15,AM$15,MATCH($AB287,兵法相关参数!$C$3:$AL$3,0))),0)+IFERROR(AI287*IF($E287="将领",INDEX(兵法相关参数!$C$4:$AL$7,AM$15,MATCH($AG287,兵法相关参数!$C$3:$AL$3,0)),INDEX(兵法相关参数!$C$12:$AL$15,AM$15,MATCH($AG287,兵法相关参数!$C$3:$AL$3,0))),0)</f>
        <v>0</v>
      </c>
      <c r="AN287" s="146">
        <f>IFERROR(AE287*IF($E287="将领",INDEX(兵法相关参数!$C$4:$AL$7,AN$15,MATCH($AB287,兵法相关参数!$C$3:$AL$3,0)),INDEX(兵法相关参数!$C$12:$AL$15,AN$15,MATCH($AB287,兵法相关参数!$C$3:$AL$3,0))),0)+IFERROR(AJ287*IF($E287="将领",INDEX(兵法相关参数!$C$4:$AL$7,AN$15,MATCH($AG287,兵法相关参数!$C$3:$AL$3,0)),INDEX(兵法相关参数!$C$12:$AL$15,AN$15,MATCH($AG287,兵法相关参数!$C$3:$AL$3,0))),0)</f>
        <v>0</v>
      </c>
      <c r="AO287" s="146">
        <f>IFERROR(AF287*IF($E287="将领",INDEX(兵法相关参数!$C$4:$AL$7,AL$15,MATCH($AB287,兵法相关参数!$C$3:$AL$3,0)),INDEX(兵法相关参数!$C$12:$AL$15,AO$15,MATCH($AB287,兵法相关参数!$C$3:$AL$3,0))),0)+IFERROR(AK287*IF($E287="将领",INDEX(兵法相关参数!$C$4:$AL$7,AL$15,MATCH($AG287,兵法相关参数!$C$3:$AL$3,0)),INDEX(兵法相关参数!$C$12:$AL$15,AO$15,MATCH($AG287,兵法相关参数!$C$3:$AL$3,0))),0)</f>
        <v>0</v>
      </c>
      <c r="AP287" s="27"/>
      <c r="AQ287" s="154">
        <v>30204</v>
      </c>
      <c r="AR287" s="160">
        <f>IF(D287="直接伤害",1,0)</f>
        <v>0</v>
      </c>
      <c r="AS287" s="163" t="str">
        <f t="shared" si="75"/>
        <v>橙</v>
      </c>
      <c r="AT287" s="153">
        <f t="shared" si="76"/>
        <v>1</v>
      </c>
      <c r="AU287" s="39" t="str">
        <f>IF(IF(L287="","",AQ287&amp;AT287)=AU286,"",IF(MOD(COUNTIF($AQ$1:AQ287,AQ287),3)=1,"",IF(L287="","",AQ287&amp;AT287)))</f>
        <v/>
      </c>
      <c r="AV287" s="166" t="str">
        <f t="shared" si="80"/>
        <v/>
      </c>
      <c r="AW287" s="166" t="str">
        <f t="shared" si="81"/>
        <v/>
      </c>
      <c r="AX287" s="15" t="str">
        <f>IF(MOD(COUNTIF($AQ$1:AQ287,AQ287),3)=1,"",IF(M287="","",AT287+1))</f>
        <v/>
      </c>
      <c r="AY287" s="15" t="str">
        <f t="shared" si="87"/>
        <v/>
      </c>
      <c r="AZ287" s="166" t="str">
        <f t="shared" si="88"/>
        <v/>
      </c>
      <c r="BA287" s="166" t="str">
        <f t="shared" si="89"/>
        <v/>
      </c>
      <c r="BB287" s="15" t="str">
        <f>IF(MOD(COUNTIF($AQ$1:AQ287,AQ287),3)=1,"",IF(N287="","",AX287+1))</f>
        <v/>
      </c>
      <c r="BC287" s="15" t="str">
        <f t="shared" si="78"/>
        <v/>
      </c>
      <c r="BD287" s="166" t="str">
        <f t="shared" si="84"/>
        <v/>
      </c>
      <c r="BE287" s="166" t="str">
        <f t="shared" si="85"/>
        <v/>
      </c>
      <c r="BF287" s="15"/>
      <c r="BG287" s="15"/>
      <c r="BH287" s="170" t="str">
        <f t="shared" si="79"/>
        <v>{0}秒时，对生命最低的{1}个敌方单位每{2}秒造成{3}%攻击力的策略伤害，造成伤害的同时施加禁疗效果，持续{4}秒</v>
      </c>
    </row>
    <row r="288" spans="1:60">
      <c r="A288" s="261"/>
      <c r="B288" s="259"/>
      <c r="C288" s="256"/>
      <c r="D288" s="256"/>
      <c r="E288" s="179" t="s">
        <v>22</v>
      </c>
      <c r="F288" s="141"/>
      <c r="G288" s="141">
        <v>1</v>
      </c>
      <c r="H288" s="141">
        <v>1</v>
      </c>
      <c r="I288" s="141">
        <v>1</v>
      </c>
      <c r="J288" s="255">
        <f>SUMPRODUCT(LARGE(AL288:AO288*F288:I288+AL289:AO289*F289:I289+AL291:AO291*F291:I291+AL292:AO292*F292:I292+AL294:AO294*F294:I294+AL295:AO295*F295:I295,1))</f>
        <v>4.2753839200709693</v>
      </c>
      <c r="K288" s="255">
        <f>INDEX($J$17:$J$200,MATCH(C287,$C$17:$C$200,0),1)</f>
        <v>4.3116392160975536</v>
      </c>
      <c r="L288" s="179">
        <v>25</v>
      </c>
      <c r="M288" s="179">
        <v>3</v>
      </c>
      <c r="N288" s="179">
        <v>3</v>
      </c>
      <c r="O288" s="182">
        <f>25%*2</f>
        <v>0.5</v>
      </c>
      <c r="P288" s="179">
        <f>L288-10</f>
        <v>15</v>
      </c>
      <c r="Q288" s="179">
        <v>0</v>
      </c>
      <c r="R288" s="179">
        <f>M288</f>
        <v>3</v>
      </c>
      <c r="S288" s="179">
        <v>1</v>
      </c>
      <c r="T288" s="179"/>
      <c r="U288" s="179"/>
      <c r="V288" s="179"/>
      <c r="W288" s="23">
        <f>$O$288*效果范围削减($R$288)*$S$288</f>
        <v>1.2247448713915889</v>
      </c>
      <c r="X288" s="23">
        <f>$O$288*效果范围削减($R$288)*$S$288</f>
        <v>1.2247448713915889</v>
      </c>
      <c r="Y288" s="23">
        <f>$O$288*效果范围削减($R$288)*$S$288</f>
        <v>1.2247448713915889</v>
      </c>
      <c r="Z288" s="23">
        <f>$O$288*效果范围削减($R$288)*$S$288</f>
        <v>1.2247448713915889</v>
      </c>
      <c r="AA288" s="179"/>
      <c r="AB288" s="44" t="s">
        <v>510</v>
      </c>
      <c r="AC288" s="92">
        <f>W288</f>
        <v>1.2247448713915889</v>
      </c>
      <c r="AD288" s="92">
        <f>X288</f>
        <v>1.2247448713915889</v>
      </c>
      <c r="AE288" s="92">
        <f>Y288</f>
        <v>1.2247448713915889</v>
      </c>
      <c r="AF288" s="92">
        <f>Z288</f>
        <v>1.2247448713915889</v>
      </c>
      <c r="AG288" s="92" t="s">
        <v>51</v>
      </c>
      <c r="AH288" s="188">
        <f>IF($Q288=0,0,持续效用($P288,$Q288,AH$15,$E288))</f>
        <v>0</v>
      </c>
      <c r="AI288" s="188">
        <f>IF($Q288=0,0,持续效用($P288,$Q288,AI$15,$E288))</f>
        <v>0</v>
      </c>
      <c r="AJ288" s="188">
        <f>IF($Q288=0,0,持续效用($P288,$Q288,AJ$15,$E288))</f>
        <v>0</v>
      </c>
      <c r="AK288" s="188">
        <f>IF($Q288=0,0,持续效用($P288,$Q288,AK$15,$E288))</f>
        <v>0</v>
      </c>
      <c r="AL288" s="146">
        <f>IFERROR(AC288*IF($E288="将领",INDEX(兵法相关参数!$C$4:$AL$7,AL$15,MATCH($AB288,兵法相关参数!$C$3:$AL$3,0)),INDEX(兵法相关参数!$C$12:$AL$15,AL$15,MATCH($AB288,兵法相关参数!$C$3:$AL$3,0))),0)+IFERROR(AH288*IF($E288="将领",INDEX(兵法相关参数!$C$4:$AL$7,AL$15,MATCH($AG288,兵法相关参数!$C$3:$AL$3,0)),INDEX(兵法相关参数!$C$12:$AL$15,AL$15,MATCH($AG288,兵法相关参数!$C$3:$AL$3,0))),0)</f>
        <v>1.2247448713915889</v>
      </c>
      <c r="AM288" s="146">
        <f>IFERROR(AD288*IF($E288="将领",INDEX(兵法相关参数!$C$4:$AL$7,AM$15,MATCH($AB288,兵法相关参数!$C$3:$AL$3,0)),INDEX(兵法相关参数!$C$12:$AL$15,AM$15,MATCH($AB288,兵法相关参数!$C$3:$AL$3,0))),0)+IFERROR(AI288*IF($E288="将领",INDEX(兵法相关参数!$C$4:$AL$7,AM$15,MATCH($AG288,兵法相关参数!$C$3:$AL$3,0)),INDEX(兵法相关参数!$C$12:$AL$15,AM$15,MATCH($AG288,兵法相关参数!$C$3:$AL$3,0))),0)</f>
        <v>1.2247448713915889</v>
      </c>
      <c r="AN288" s="146">
        <f>IFERROR(AE288*IF($E288="将领",INDEX(兵法相关参数!$C$4:$AL$7,AN$15,MATCH($AB288,兵法相关参数!$C$3:$AL$3,0)),INDEX(兵法相关参数!$C$12:$AL$15,AN$15,MATCH($AB288,兵法相关参数!$C$3:$AL$3,0))),0)+IFERROR(AJ288*IF($E288="将领",INDEX(兵法相关参数!$C$4:$AL$7,AN$15,MATCH($AG288,兵法相关参数!$C$3:$AL$3,0)),INDEX(兵法相关参数!$C$12:$AL$15,AN$15,MATCH($AG288,兵法相关参数!$C$3:$AL$3,0))),0)</f>
        <v>1.2247448713915889</v>
      </c>
      <c r="AO288" s="146">
        <f>IFERROR(AF288*IF($E288="将领",INDEX(兵法相关参数!$C$4:$AL$7,AL$15,MATCH($AB288,兵法相关参数!$C$3:$AL$3,0)),INDEX(兵法相关参数!$C$12:$AL$15,AO$15,MATCH($AB288,兵法相关参数!$C$3:$AL$3,0))),0)+IFERROR(AK288*IF($E288="将领",INDEX(兵法相关参数!$C$4:$AL$7,AL$15,MATCH($AG288,兵法相关参数!$C$3:$AL$3,0)),INDEX(兵法相关参数!$C$12:$AL$15,AO$15,MATCH($AG288,兵法相关参数!$C$3:$AL$3,0))),0)</f>
        <v>1.2247448713915889</v>
      </c>
      <c r="AP288" s="42"/>
      <c r="AQ288" s="151">
        <f>AQ287</f>
        <v>30204</v>
      </c>
      <c r="AR288" s="161">
        <f>AR287</f>
        <v>0</v>
      </c>
      <c r="AS288" s="163" t="str">
        <f t="shared" si="75"/>
        <v>橙</v>
      </c>
      <c r="AT288" s="153">
        <f t="shared" si="76"/>
        <v>1</v>
      </c>
      <c r="AU288" s="39" t="str">
        <f>IF(IF(L288="","",AQ288&amp;AT288)=AU287,"",IF(MOD(COUNTIF($AQ$1:AQ288,AQ288),3)=1,"",IF(L288="","",AQ288&amp;AT288)))</f>
        <v>302041</v>
      </c>
      <c r="AV288" s="166">
        <f t="shared" si="80"/>
        <v>25</v>
      </c>
      <c r="AW288" s="166">
        <f t="shared" si="81"/>
        <v>0</v>
      </c>
      <c r="AX288" s="15">
        <f>IF(MOD(COUNTIF($AQ$1:AQ288,AQ288),3)=1,"",IF(M288="","",AT288+1))</f>
        <v>2</v>
      </c>
      <c r="AY288" s="15" t="str">
        <f t="shared" si="87"/>
        <v>302042</v>
      </c>
      <c r="AZ288" s="166">
        <f t="shared" si="88"/>
        <v>3</v>
      </c>
      <c r="BA288" s="166">
        <f t="shared" si="89"/>
        <v>0</v>
      </c>
      <c r="BB288" s="15">
        <f>IF(MOD(COUNTIF($AQ$1:AQ288,AQ288),3)=1,"",IF(N288="","",AX288+1))</f>
        <v>3</v>
      </c>
      <c r="BC288" s="15" t="str">
        <f t="shared" si="78"/>
        <v>302043</v>
      </c>
      <c r="BD288" s="166">
        <f t="shared" si="84"/>
        <v>3</v>
      </c>
      <c r="BE288" s="166">
        <f t="shared" si="85"/>
        <v>0</v>
      </c>
      <c r="BF288" s="15"/>
      <c r="BG288" s="15"/>
      <c r="BH288" s="170" t="str">
        <f t="shared" si="79"/>
        <v>{0}秒时，对生命最低的{1}个敌方单位每{2}秒造成{3}%攻击力的策略伤害，造成伤害的同时施加禁疗效果，持续{4}秒</v>
      </c>
    </row>
    <row r="289" spans="1:60">
      <c r="A289" s="261"/>
      <c r="B289" s="259"/>
      <c r="C289" s="256"/>
      <c r="D289" s="257"/>
      <c r="E289" s="179"/>
      <c r="F289" s="141"/>
      <c r="G289" s="141"/>
      <c r="H289" s="141"/>
      <c r="I289" s="141"/>
      <c r="J289" s="256"/>
      <c r="K289" s="256"/>
      <c r="L289" s="182"/>
      <c r="M289" s="179"/>
      <c r="N289" s="179"/>
      <c r="O289" s="182"/>
      <c r="P289" s="179"/>
      <c r="Q289" s="179"/>
      <c r="R289" s="179"/>
      <c r="S289" s="182"/>
      <c r="T289" s="182"/>
      <c r="U289" s="179"/>
      <c r="V289" s="179"/>
      <c r="W289" s="179"/>
      <c r="X289" s="179"/>
      <c r="Y289" s="179"/>
      <c r="Z289" s="179"/>
      <c r="AA289" s="179"/>
      <c r="AB289" s="44"/>
      <c r="AC289" s="189"/>
      <c r="AD289" s="189"/>
      <c r="AE289" s="189"/>
      <c r="AF289" s="189"/>
      <c r="AG289" s="92"/>
      <c r="AH289" s="189"/>
      <c r="AI289" s="189"/>
      <c r="AJ289" s="189"/>
      <c r="AK289" s="189"/>
      <c r="AL289" s="146">
        <f>IFERROR(AC289*IF($E289="将领",INDEX(兵法相关参数!$C$4:$AL$7,AL$15,MATCH($AB289,兵法相关参数!$C$3:$AL$3,0)),INDEX(兵法相关参数!$C$12:$AL$15,AL$15,MATCH($AB289,兵法相关参数!$C$3:$AL$3,0))),0)+IFERROR(AH289*IF($E289="将领",INDEX(兵法相关参数!$C$4:$AL$7,AL$15,MATCH($AG289,兵法相关参数!$C$3:$AL$3,0)),INDEX(兵法相关参数!$C$12:$AL$15,AL$15,MATCH($AG289,兵法相关参数!$C$3:$AL$3,0))),0)</f>
        <v>0</v>
      </c>
      <c r="AM289" s="146">
        <f>IFERROR(AD289*IF($E289="将领",INDEX(兵法相关参数!$C$4:$AL$7,AM$15,MATCH($AB289,兵法相关参数!$C$3:$AL$3,0)),INDEX(兵法相关参数!$C$12:$AL$15,AM$15,MATCH($AB289,兵法相关参数!$C$3:$AL$3,0))),0)+IFERROR(AI289*IF($E289="将领",INDEX(兵法相关参数!$C$4:$AL$7,AM$15,MATCH($AG289,兵法相关参数!$C$3:$AL$3,0)),INDEX(兵法相关参数!$C$12:$AL$15,AM$15,MATCH($AG289,兵法相关参数!$C$3:$AL$3,0))),0)</f>
        <v>0</v>
      </c>
      <c r="AN289" s="146">
        <f>IFERROR(AE289*IF($E289="将领",INDEX(兵法相关参数!$C$4:$AL$7,AN$15,MATCH($AB289,兵法相关参数!$C$3:$AL$3,0)),INDEX(兵法相关参数!$C$12:$AL$15,AN$15,MATCH($AB289,兵法相关参数!$C$3:$AL$3,0))),0)+IFERROR(AJ289*IF($E289="将领",INDEX(兵法相关参数!$C$4:$AL$7,AN$15,MATCH($AG289,兵法相关参数!$C$3:$AL$3,0)),INDEX(兵法相关参数!$C$12:$AL$15,AN$15,MATCH($AG289,兵法相关参数!$C$3:$AL$3,0))),0)</f>
        <v>0</v>
      </c>
      <c r="AO289" s="146">
        <f>IFERROR(AF289*IF($E289="将领",INDEX(兵法相关参数!$C$4:$AL$7,AL$15,MATCH($AB289,兵法相关参数!$C$3:$AL$3,0)),INDEX(兵法相关参数!$C$12:$AL$15,AO$15,MATCH($AB289,兵法相关参数!$C$3:$AL$3,0))),0)+IFERROR(AK289*IF($E289="将领",INDEX(兵法相关参数!$C$4:$AL$7,AL$15,MATCH($AG289,兵法相关参数!$C$3:$AL$3,0)),INDEX(兵法相关参数!$C$12:$AL$15,AO$15,MATCH($AG289,兵法相关参数!$C$3:$AL$3,0))),0)</f>
        <v>0</v>
      </c>
      <c r="AP289" s="27"/>
      <c r="AQ289" s="151">
        <f>AQ288</f>
        <v>30204</v>
      </c>
      <c r="AR289" s="162">
        <f>AR288</f>
        <v>0</v>
      </c>
      <c r="AS289" s="15" t="str">
        <f t="shared" si="75"/>
        <v>橙</v>
      </c>
      <c r="AT289" s="153">
        <f t="shared" si="76"/>
        <v>1</v>
      </c>
      <c r="AU289" s="39" t="str">
        <f>IF(IF(L289="","",AQ289&amp;AT289)=AU288,"",IF(MOD(COUNTIF($AQ$1:AQ289,AQ289),3)=1,"",IF(L289="","",AQ289&amp;AT289)))</f>
        <v/>
      </c>
      <c r="AV289" s="166" t="str">
        <f t="shared" si="80"/>
        <v/>
      </c>
      <c r="AW289" s="166" t="str">
        <f t="shared" si="81"/>
        <v/>
      </c>
      <c r="AX289" s="15" t="str">
        <f>IF(MOD(COUNTIF($AQ$1:AQ289,AQ289),3)=1,"",IF(M289="","",AT289+1))</f>
        <v/>
      </c>
      <c r="AY289" s="15" t="str">
        <f t="shared" si="87"/>
        <v/>
      </c>
      <c r="AZ289" s="166" t="str">
        <f t="shared" si="88"/>
        <v/>
      </c>
      <c r="BA289" s="166" t="str">
        <f t="shared" si="89"/>
        <v/>
      </c>
      <c r="BB289" s="15" t="str">
        <f>IF(MOD(COUNTIF($AQ$1:AQ289,AQ289),3)=1,"",IF(N289="","",AX289+1))</f>
        <v/>
      </c>
      <c r="BC289" s="15" t="str">
        <f t="shared" si="78"/>
        <v/>
      </c>
      <c r="BD289" s="166" t="str">
        <f t="shared" si="84"/>
        <v/>
      </c>
      <c r="BE289" s="166" t="str">
        <f t="shared" si="85"/>
        <v/>
      </c>
      <c r="BF289" s="15"/>
      <c r="BG289" s="15"/>
      <c r="BH289" s="170" t="str">
        <f t="shared" si="79"/>
        <v>{0}秒时，对生命最低的{1}个敌方单位每{2}秒造成{3}%攻击力的策略伤害，造成伤害的同时施加禁疗效果，持续{4}秒</v>
      </c>
    </row>
    <row r="290" spans="1:60">
      <c r="A290" s="261"/>
      <c r="B290" s="259"/>
      <c r="C290" s="256"/>
      <c r="D290" s="255" t="s">
        <v>17</v>
      </c>
      <c r="E290" s="11"/>
      <c r="F290" s="11"/>
      <c r="G290" s="11"/>
      <c r="H290" s="11"/>
      <c r="I290" s="11"/>
      <c r="J290" s="256"/>
      <c r="K290" s="256"/>
      <c r="L290" s="181" t="s">
        <v>771</v>
      </c>
      <c r="M290" s="11" t="s">
        <v>58</v>
      </c>
      <c r="N290" s="11"/>
      <c r="O290" s="183" t="s">
        <v>52</v>
      </c>
      <c r="P290" s="3" t="s">
        <v>57</v>
      </c>
      <c r="Q290" s="11" t="s">
        <v>60</v>
      </c>
      <c r="R290" s="11" t="s">
        <v>61</v>
      </c>
      <c r="S290" s="166"/>
      <c r="T290" s="166"/>
      <c r="U290" s="184"/>
      <c r="V290" s="184"/>
      <c r="W290" s="3" t="s">
        <v>223</v>
      </c>
      <c r="X290" s="3" t="s">
        <v>224</v>
      </c>
      <c r="Y290" s="3" t="s">
        <v>225</v>
      </c>
      <c r="Z290" s="3" t="s">
        <v>226</v>
      </c>
      <c r="AA290" s="1"/>
      <c r="AB290" s="15"/>
      <c r="AC290" s="187" t="s">
        <v>227</v>
      </c>
      <c r="AD290" s="187" t="s">
        <v>228</v>
      </c>
      <c r="AE290" s="187" t="s">
        <v>229</v>
      </c>
      <c r="AF290" s="187" t="s">
        <v>230</v>
      </c>
      <c r="AG290" s="96"/>
      <c r="AH290" s="187"/>
      <c r="AI290" s="187"/>
      <c r="AJ290" s="187"/>
      <c r="AK290" s="187"/>
      <c r="AL290" s="146">
        <f>IFERROR(AC290*IF($E290="将领",INDEX(兵法相关参数!$C$4:$AL$7,AL$15,MATCH($AB290,兵法相关参数!$C$3:$AL$3,0)),INDEX(兵法相关参数!$C$12:$AL$15,AL$15,MATCH($AB290,兵法相关参数!$C$3:$AL$3,0))),0)+IFERROR(AH290*IF($E290="将领",INDEX(兵法相关参数!$C$4:$AL$7,AL$15,MATCH($AG290,兵法相关参数!$C$3:$AL$3,0)),INDEX(兵法相关参数!$C$12:$AL$15,AL$15,MATCH($AG290,兵法相关参数!$C$3:$AL$3,0))),0)</f>
        <v>0</v>
      </c>
      <c r="AM290" s="146">
        <f>IFERROR(AD290*IF($E290="将领",INDEX(兵法相关参数!$C$4:$AL$7,AM$15,MATCH($AB290,兵法相关参数!$C$3:$AL$3,0)),INDEX(兵法相关参数!$C$12:$AL$15,AM$15,MATCH($AB290,兵法相关参数!$C$3:$AL$3,0))),0)+IFERROR(AI290*IF($E290="将领",INDEX(兵法相关参数!$C$4:$AL$7,AM$15,MATCH($AG290,兵法相关参数!$C$3:$AL$3,0)),INDEX(兵法相关参数!$C$12:$AL$15,AM$15,MATCH($AG290,兵法相关参数!$C$3:$AL$3,0))),0)</f>
        <v>0</v>
      </c>
      <c r="AN290" s="146">
        <f>IFERROR(AE290*IF($E290="将领",INDEX(兵法相关参数!$C$4:$AL$7,AN$15,MATCH($AB290,兵法相关参数!$C$3:$AL$3,0)),INDEX(兵法相关参数!$C$12:$AL$15,AN$15,MATCH($AB290,兵法相关参数!$C$3:$AL$3,0))),0)+IFERROR(AJ290*IF($E290="将领",INDEX(兵法相关参数!$C$4:$AL$7,AN$15,MATCH($AG290,兵法相关参数!$C$3:$AL$3,0)),INDEX(兵法相关参数!$C$12:$AL$15,AN$15,MATCH($AG290,兵法相关参数!$C$3:$AL$3,0))),0)</f>
        <v>0</v>
      </c>
      <c r="AO290" s="146">
        <f>IFERROR(AF290*IF($E290="将领",INDEX(兵法相关参数!$C$4:$AL$7,AL$15,MATCH($AB290,兵法相关参数!$C$3:$AL$3,0)),INDEX(兵法相关参数!$C$12:$AL$15,AO$15,MATCH($AB290,兵法相关参数!$C$3:$AL$3,0))),0)+IFERROR(AK290*IF($E290="将领",INDEX(兵法相关参数!$C$4:$AL$7,AL$15,MATCH($AG290,兵法相关参数!$C$3:$AL$3,0)),INDEX(兵法相关参数!$C$12:$AL$15,AO$15,MATCH($AG290,兵法相关参数!$C$3:$AL$3,0))),0)</f>
        <v>0</v>
      </c>
      <c r="AP290" s="42"/>
      <c r="AQ290" s="151">
        <f t="shared" ref="AQ290:AQ295" si="91">AQ289</f>
        <v>30204</v>
      </c>
      <c r="AR290" s="160">
        <f>IF(D290="直接伤害",1,0)</f>
        <v>1</v>
      </c>
      <c r="AS290" s="163" t="str">
        <f t="shared" si="75"/>
        <v>橙</v>
      </c>
      <c r="AT290" s="153">
        <f t="shared" si="76"/>
        <v>4</v>
      </c>
      <c r="AU290" s="39" t="str">
        <f>IF(IF(L290="","",AQ290&amp;AT290)=AU289,"",IF(MOD(COUNTIF($AQ$1:AQ290,AQ290),3)=1,"",IF(L290="","",AQ290&amp;AT290)))</f>
        <v/>
      </c>
      <c r="AV290" s="166" t="str">
        <f t="shared" si="80"/>
        <v/>
      </c>
      <c r="AW290" s="166" t="str">
        <f t="shared" si="81"/>
        <v/>
      </c>
      <c r="AX290" s="15" t="str">
        <f>IF(MOD(COUNTIF($AQ$1:AQ290,AQ290),3)=1,"",IF(M290="","",AT290+1))</f>
        <v/>
      </c>
      <c r="AY290" s="15" t="str">
        <f t="shared" si="87"/>
        <v/>
      </c>
      <c r="AZ290" s="166" t="str">
        <f t="shared" si="88"/>
        <v/>
      </c>
      <c r="BA290" s="166" t="str">
        <f t="shared" si="89"/>
        <v/>
      </c>
      <c r="BB290" s="15" t="str">
        <f>IF(MOD(COUNTIF($AQ$1:AQ290,AQ290),3)=1,"",IF(N290="","",AX290+1))</f>
        <v/>
      </c>
      <c r="BC290" s="15" t="str">
        <f t="shared" si="78"/>
        <v/>
      </c>
      <c r="BD290" s="166" t="str">
        <f t="shared" si="84"/>
        <v/>
      </c>
      <c r="BE290" s="166" t="str">
        <f t="shared" si="85"/>
        <v/>
      </c>
      <c r="BF290" s="15"/>
      <c r="BG290" s="15"/>
      <c r="BH290" s="170" t="str">
        <f t="shared" si="79"/>
        <v>{0}秒时，对生命最低的{1}个敌方单位每{2}秒造成{3}%攻击力的策略伤害，造成伤害的同时施加禁疗效果，持续{4}秒</v>
      </c>
    </row>
    <row r="291" spans="1:60" ht="22.5">
      <c r="A291" s="261"/>
      <c r="B291" s="259"/>
      <c r="C291" s="256"/>
      <c r="D291" s="256"/>
      <c r="E291" s="179" t="s">
        <v>22</v>
      </c>
      <c r="F291" s="141"/>
      <c r="G291" s="141">
        <v>1</v>
      </c>
      <c r="H291" s="141">
        <v>1</v>
      </c>
      <c r="I291" s="141">
        <v>1</v>
      </c>
      <c r="J291" s="256"/>
      <c r="K291" s="256"/>
      <c r="L291" s="81">
        <v>0.2</v>
      </c>
      <c r="M291" s="12">
        <v>22</v>
      </c>
      <c r="N291" s="10"/>
      <c r="O291" s="182">
        <f>125%*1.15</f>
        <v>1.4375</v>
      </c>
      <c r="P291" s="179" t="s">
        <v>1010</v>
      </c>
      <c r="Q291" s="179">
        <v>0</v>
      </c>
      <c r="R291" s="179">
        <f>M288</f>
        <v>3</v>
      </c>
      <c r="S291" s="44"/>
      <c r="T291" s="25"/>
      <c r="U291" s="44"/>
      <c r="V291" s="24"/>
      <c r="W291" s="23">
        <f>$L291*效果范围削减($R291)*$O291</f>
        <v>0.70422830105016365</v>
      </c>
      <c r="X291" s="23">
        <f>$L291*效果范围削减($R291)*$O291</f>
        <v>0.70422830105016365</v>
      </c>
      <c r="Y291" s="23">
        <f>$L291*效果范围削减($R291)*$O291</f>
        <v>0.70422830105016365</v>
      </c>
      <c r="Z291" s="23">
        <f>$L291*效果范围削减($R291)*$O291</f>
        <v>0.70422830105016365</v>
      </c>
      <c r="AA291" s="22"/>
      <c r="AB291" s="44" t="s">
        <v>37</v>
      </c>
      <c r="AC291" s="92">
        <f>0.5*辅助效用($P$291,-1,AC$15,"兵力转换",输出系数,"当前士兵目标",W291)+0.5*辅助效用($P$291,-1,AC$15,"生存转换",输出系数,"当前将领目标",W291)</f>
        <v>5.4452253956575219E-4</v>
      </c>
      <c r="AD291" s="92">
        <f>0.5*辅助效用($P$291,-1,AD$15,"兵力转换",输出系数,"当前士兵目标",X291)+0.5*辅助效用($P$291,-1,AD$15,"生存转换",输出系数,"当前将领目标",X291)</f>
        <v>5.4542785254270084E-4</v>
      </c>
      <c r="AE291" s="92">
        <f>0.5*辅助效用($P$291,-1,AE$15,"兵力转换",输出系数,"当前士兵目标",Y291)+0.5*辅助效用($P$291,-1,AE$15,"生存转换",输出系数,"当前将领目标",Y291)</f>
        <v>5.0856391672433714E-4</v>
      </c>
      <c r="AF291" s="92">
        <f>0.5*辅助效用($P$291,-1,AF$15,"兵力转换",输出系数,"当前士兵目标",Z291)+0.5*辅助效用($P$291,-1,AF$15,"生存转换",输出系数,"当前将领目标",Z291)</f>
        <v>5.3844325658101869E-4</v>
      </c>
      <c r="AG291" s="92" t="s">
        <v>51</v>
      </c>
      <c r="AH291" s="188">
        <f>IF($Q291=0,0,持续效用($P291,$Q291,AH$15,$E291))</f>
        <v>0</v>
      </c>
      <c r="AI291" s="188">
        <f>IF($Q291=0,0,持续效用($P291,$Q291,AI$15,$E291))</f>
        <v>0</v>
      </c>
      <c r="AJ291" s="188">
        <f>IF($Q291=0,0,持续效用($P291,$Q291,AJ$15,$E291))</f>
        <v>0</v>
      </c>
      <c r="AK291" s="188">
        <f>IF($Q291=0,0,持续效用($P291,$Q291,AK$15,$E291))</f>
        <v>0</v>
      </c>
      <c r="AL291" s="146">
        <f>IFERROR(AC291*IF($E291="将领",INDEX(兵法相关参数!$C$4:$AL$7,AL$15,MATCH($AB291,兵法相关参数!$C$3:$AL$3,0)),INDEX(兵法相关参数!$C$12:$AL$15,AL$15,MATCH($AB291,兵法相关参数!$C$3:$AL$3,0))),0)+IFERROR(AH291*IF($E291="将领",INDEX(兵法相关参数!$C$4:$AL$7,AL$15,MATCH($AG291,兵法相关参数!$C$3:$AL$3,0)),INDEX(兵法相关参数!$C$12:$AL$15,AL$15,MATCH($AG291,兵法相关参数!$C$3:$AL$3,0))),0)</f>
        <v>1.8779733102418441</v>
      </c>
      <c r="AM291" s="146">
        <f>IFERROR(AD291*IF($E291="将领",INDEX(兵法相关参数!$C$4:$AL$7,AM$15,MATCH($AB291,兵法相关参数!$C$3:$AL$3,0)),INDEX(兵法相关参数!$C$12:$AL$15,AM$15,MATCH($AB291,兵法相关参数!$C$3:$AL$3,0))),0)+IFERROR(AI291*IF($E291="将领",INDEX(兵法相关参数!$C$4:$AL$7,AM$15,MATCH($AG291,兵法相关参数!$C$3:$AL$3,0)),INDEX(兵法相关参数!$C$12:$AL$15,AM$15,MATCH($AG291,兵法相关参数!$C$3:$AL$3,0))),0)</f>
        <v>1.7332198246369184</v>
      </c>
      <c r="AN291" s="146">
        <f>IFERROR(AE291*IF($E291="将领",INDEX(兵法相关参数!$C$4:$AL$7,AN$15,MATCH($AB291,兵法相关参数!$C$3:$AL$3,0)),INDEX(兵法相关参数!$C$12:$AL$15,AN$15,MATCH($AB291,兵法相关参数!$C$3:$AL$3,0))),0)+IFERROR(AJ291*IF($E291="将领",INDEX(兵法相关参数!$C$4:$AL$7,AN$15,MATCH($AG291,兵法相关参数!$C$3:$AL$3,0)),INDEX(兵法相关参数!$C$12:$AL$15,AN$15,MATCH($AG291,兵法相关参数!$C$3:$AL$3,0))),0)</f>
        <v>3.0506390486793804</v>
      </c>
      <c r="AO291" s="146">
        <f>IFERROR(AF291*IF($E291="将领",INDEX(兵法相关参数!$C$4:$AL$7,AL$15,MATCH($AB291,兵法相关参数!$C$3:$AL$3,0)),INDEX(兵法相关参数!$C$12:$AL$15,AO$15,MATCH($AB291,兵法相关参数!$C$3:$AL$3,0))),0)+IFERROR(AK291*IF($E291="将领",INDEX(兵法相关参数!$C$4:$AL$7,AL$15,MATCH($AG291,兵法相关参数!$C$3:$AL$3,0)),INDEX(兵法相关参数!$C$12:$AL$15,AO$15,MATCH($AG291,兵法相关参数!$C$3:$AL$3,0))),0)</f>
        <v>1.8570068114081291</v>
      </c>
      <c r="AP291" s="27"/>
      <c r="AQ291" s="151">
        <f t="shared" si="91"/>
        <v>30204</v>
      </c>
      <c r="AR291" s="161">
        <f>AR290</f>
        <v>1</v>
      </c>
      <c r="AS291" s="163" t="str">
        <f t="shared" si="75"/>
        <v>橙</v>
      </c>
      <c r="AT291" s="153">
        <f t="shared" si="76"/>
        <v>4</v>
      </c>
      <c r="AU291" s="39" t="str">
        <f>IF(IF(L291="","",AQ291&amp;AT291)=AU290,"",IF(MOD(COUNTIF($AQ$1:AQ291,AQ291),3)=1,"",IF(L291="","",AQ291&amp;AT291)))</f>
        <v>302044</v>
      </c>
      <c r="AV291" s="166">
        <f t="shared" si="80"/>
        <v>0.2</v>
      </c>
      <c r="AW291" s="166">
        <f t="shared" si="81"/>
        <v>0</v>
      </c>
      <c r="AX291" s="15">
        <f>IF(MOD(COUNTIF($AQ$1:AQ291,AQ291),3)=1,"",IF(M291="","",AT291+1))</f>
        <v>5</v>
      </c>
      <c r="AY291" s="15" t="str">
        <f t="shared" si="87"/>
        <v>302045</v>
      </c>
      <c r="AZ291" s="166">
        <f t="shared" si="88"/>
        <v>8.3000000000000007</v>
      </c>
      <c r="BA291" s="166">
        <f t="shared" si="89"/>
        <v>0.4</v>
      </c>
      <c r="BB291" s="15" t="str">
        <f>IF(MOD(COUNTIF($AQ$1:AQ291,AQ291),3)=1,"",IF(N291="","",AX291+1))</f>
        <v/>
      </c>
      <c r="BC291" s="15" t="str">
        <f t="shared" si="78"/>
        <v/>
      </c>
      <c r="BD291" s="166" t="str">
        <f t="shared" si="84"/>
        <v/>
      </c>
      <c r="BE291" s="166" t="str">
        <f t="shared" si="85"/>
        <v/>
      </c>
      <c r="BF291" s="15"/>
      <c r="BG291" s="15"/>
      <c r="BH291" s="170" t="str">
        <f t="shared" si="79"/>
        <v>{0}秒时，对生命最低的{1}个敌方单位每{2}秒造成{3}%攻击力的策略伤害，造成伤害的同时施加禁疗效果，持续{4}秒</v>
      </c>
    </row>
    <row r="292" spans="1:60">
      <c r="A292" s="261"/>
      <c r="B292" s="259"/>
      <c r="C292" s="256"/>
      <c r="D292" s="257"/>
      <c r="E292" s="179"/>
      <c r="F292" s="179"/>
      <c r="G292" s="179"/>
      <c r="H292" s="179"/>
      <c r="I292" s="179"/>
      <c r="J292" s="256"/>
      <c r="K292" s="256"/>
      <c r="L292" s="182"/>
      <c r="M292" s="179"/>
      <c r="N292" s="179"/>
      <c r="O292" s="182"/>
      <c r="P292" s="179"/>
      <c r="Q292" s="179"/>
      <c r="R292" s="179"/>
      <c r="S292" s="179"/>
      <c r="T292" s="179"/>
      <c r="U292" s="179"/>
      <c r="V292" s="179"/>
      <c r="W292" s="179"/>
      <c r="X292" s="179"/>
      <c r="Y292" s="179"/>
      <c r="Z292" s="179"/>
      <c r="AA292" s="179"/>
      <c r="AB292" s="44"/>
      <c r="AC292" s="189"/>
      <c r="AD292" s="189"/>
      <c r="AE292" s="189"/>
      <c r="AF292" s="189"/>
      <c r="AG292" s="92"/>
      <c r="AH292" s="189"/>
      <c r="AI292" s="189"/>
      <c r="AJ292" s="189"/>
      <c r="AK292" s="189"/>
      <c r="AL292" s="146">
        <f>IFERROR(AC292*IF($E292="将领",INDEX(兵法相关参数!$C$4:$AL$7,AL$15,MATCH($AB292,兵法相关参数!$C$3:$AL$3,0)),INDEX(兵法相关参数!$C$12:$AL$15,AL$15,MATCH($AB292,兵法相关参数!$C$3:$AL$3,0))),0)+IFERROR(AH292*IF($E292="将领",INDEX(兵法相关参数!$C$4:$AL$7,AL$15,MATCH($AG292,兵法相关参数!$C$3:$AL$3,0)),INDEX(兵法相关参数!$C$12:$AL$15,AL$15,MATCH($AG292,兵法相关参数!$C$3:$AL$3,0))),0)</f>
        <v>0</v>
      </c>
      <c r="AM292" s="146">
        <f>IFERROR(AD292*IF($E292="将领",INDEX(兵法相关参数!$C$4:$AL$7,AM$15,MATCH($AB292,兵法相关参数!$C$3:$AL$3,0)),INDEX(兵法相关参数!$C$12:$AL$15,AM$15,MATCH($AB292,兵法相关参数!$C$3:$AL$3,0))),0)+IFERROR(AI292*IF($E292="将领",INDEX(兵法相关参数!$C$4:$AL$7,AM$15,MATCH($AG292,兵法相关参数!$C$3:$AL$3,0)),INDEX(兵法相关参数!$C$12:$AL$15,AM$15,MATCH($AG292,兵法相关参数!$C$3:$AL$3,0))),0)</f>
        <v>0</v>
      </c>
      <c r="AN292" s="146">
        <f>IFERROR(AE292*IF($E292="将领",INDEX(兵法相关参数!$C$4:$AL$7,AN$15,MATCH($AB292,兵法相关参数!$C$3:$AL$3,0)),INDEX(兵法相关参数!$C$12:$AL$15,AN$15,MATCH($AB292,兵法相关参数!$C$3:$AL$3,0))),0)+IFERROR(AJ292*IF($E292="将领",INDEX(兵法相关参数!$C$4:$AL$7,AN$15,MATCH($AG292,兵法相关参数!$C$3:$AL$3,0)),INDEX(兵法相关参数!$C$12:$AL$15,AN$15,MATCH($AG292,兵法相关参数!$C$3:$AL$3,0))),0)</f>
        <v>0</v>
      </c>
      <c r="AO292" s="146">
        <f>IFERROR(AF292*IF($E292="将领",INDEX(兵法相关参数!$C$4:$AL$7,AL$15,MATCH($AB292,兵法相关参数!$C$3:$AL$3,0)),INDEX(兵法相关参数!$C$12:$AL$15,AO$15,MATCH($AB292,兵法相关参数!$C$3:$AL$3,0))),0)+IFERROR(AK292*IF($E292="将领",INDEX(兵法相关参数!$C$4:$AL$7,AL$15,MATCH($AG292,兵法相关参数!$C$3:$AL$3,0)),INDEX(兵法相关参数!$C$12:$AL$15,AO$15,MATCH($AG292,兵法相关参数!$C$3:$AL$3,0))),0)</f>
        <v>0</v>
      </c>
      <c r="AP292" s="42"/>
      <c r="AQ292" s="151">
        <f t="shared" si="91"/>
        <v>30204</v>
      </c>
      <c r="AR292" s="162">
        <f>AR291</f>
        <v>1</v>
      </c>
      <c r="AS292" s="15" t="str">
        <f t="shared" si="75"/>
        <v>橙</v>
      </c>
      <c r="AT292" s="153">
        <f t="shared" si="76"/>
        <v>4</v>
      </c>
      <c r="AU292" s="39" t="str">
        <f>IF(IF(L292="","",AQ292&amp;AT292)=AU291,"",IF(MOD(COUNTIF($AQ$1:AQ292,AQ292),3)=1,"",IF(L292="","",AQ292&amp;AT292)))</f>
        <v/>
      </c>
      <c r="AV292" s="166" t="str">
        <f t="shared" si="80"/>
        <v/>
      </c>
      <c r="AW292" s="166" t="str">
        <f t="shared" si="81"/>
        <v/>
      </c>
      <c r="AX292" s="15" t="str">
        <f>IF(MOD(COUNTIF($AQ$1:AQ292,AQ292),3)=1,"",IF(M292="","",AT292+1))</f>
        <v/>
      </c>
      <c r="AY292" s="15" t="str">
        <f t="shared" si="87"/>
        <v/>
      </c>
      <c r="AZ292" s="166" t="str">
        <f t="shared" si="88"/>
        <v/>
      </c>
      <c r="BA292" s="166" t="str">
        <f t="shared" si="89"/>
        <v/>
      </c>
      <c r="BB292" s="15" t="str">
        <f>IF(MOD(COUNTIF($AQ$1:AQ292,AQ292),3)=1,"",IF(N292="","",AX292+1))</f>
        <v/>
      </c>
      <c r="BC292" s="15" t="str">
        <f t="shared" si="78"/>
        <v/>
      </c>
      <c r="BD292" s="166" t="str">
        <f t="shared" si="84"/>
        <v/>
      </c>
      <c r="BE292" s="166" t="str">
        <f t="shared" si="85"/>
        <v/>
      </c>
      <c r="BF292" s="15"/>
      <c r="BG292" s="15"/>
      <c r="BH292" s="170" t="str">
        <f t="shared" si="79"/>
        <v>{0}秒时，对生命最低的{1}个敌方单位每{2}秒造成{3}%攻击力的策略伤害，造成伤害的同时施加禁疗效果，持续{4}秒</v>
      </c>
    </row>
    <row r="293" spans="1:60">
      <c r="A293" s="261"/>
      <c r="B293" s="259"/>
      <c r="C293" s="256"/>
      <c r="D293" s="255"/>
      <c r="E293" s="179"/>
      <c r="F293" s="179"/>
      <c r="G293" s="179"/>
      <c r="H293" s="179"/>
      <c r="I293" s="179"/>
      <c r="J293" s="256"/>
      <c r="K293" s="256"/>
      <c r="L293" s="182"/>
      <c r="M293" s="179"/>
      <c r="N293" s="179"/>
      <c r="O293" s="182"/>
      <c r="P293" s="179"/>
      <c r="Q293" s="179"/>
      <c r="R293" s="179"/>
      <c r="S293" s="179"/>
      <c r="T293" s="179"/>
      <c r="U293" s="179"/>
      <c r="V293" s="179"/>
      <c r="W293" s="179"/>
      <c r="X293" s="179"/>
      <c r="Y293" s="179"/>
      <c r="Z293" s="179"/>
      <c r="AA293" s="179"/>
      <c r="AB293" s="44"/>
      <c r="AC293" s="189"/>
      <c r="AD293" s="189"/>
      <c r="AE293" s="189"/>
      <c r="AF293" s="189"/>
      <c r="AG293" s="92"/>
      <c r="AH293" s="189"/>
      <c r="AI293" s="189"/>
      <c r="AJ293" s="189"/>
      <c r="AK293" s="189"/>
      <c r="AL293" s="146">
        <f>IFERROR(AC293*IF($E293="将领",INDEX(兵法相关参数!$C$4:$AL$7,AL$15,MATCH($AB293,兵法相关参数!$C$3:$AL$3,0)),INDEX(兵法相关参数!$C$12:$AL$15,AL$15,MATCH($AB293,兵法相关参数!$C$3:$AL$3,0))),0)+IFERROR(AH293*IF($E293="将领",INDEX(兵法相关参数!$C$4:$AL$7,AL$15,MATCH($AG293,兵法相关参数!$C$3:$AL$3,0)),INDEX(兵法相关参数!$C$12:$AL$15,AL$15,MATCH($AG293,兵法相关参数!$C$3:$AL$3,0))),0)</f>
        <v>0</v>
      </c>
      <c r="AM293" s="146">
        <f>IFERROR(AD293*IF($E293="将领",INDEX(兵法相关参数!$C$4:$AL$7,AM$15,MATCH($AB293,兵法相关参数!$C$3:$AL$3,0)),INDEX(兵法相关参数!$C$12:$AL$15,AM$15,MATCH($AB293,兵法相关参数!$C$3:$AL$3,0))),0)+IFERROR(AI293*IF($E293="将领",INDEX(兵法相关参数!$C$4:$AL$7,AM$15,MATCH($AG293,兵法相关参数!$C$3:$AL$3,0)),INDEX(兵法相关参数!$C$12:$AL$15,AM$15,MATCH($AG293,兵法相关参数!$C$3:$AL$3,0))),0)</f>
        <v>0</v>
      </c>
      <c r="AN293" s="146">
        <f>IFERROR(AE293*IF($E293="将领",INDEX(兵法相关参数!$C$4:$AL$7,AN$15,MATCH($AB293,兵法相关参数!$C$3:$AL$3,0)),INDEX(兵法相关参数!$C$12:$AL$15,AN$15,MATCH($AB293,兵法相关参数!$C$3:$AL$3,0))),0)+IFERROR(AJ293*IF($E293="将领",INDEX(兵法相关参数!$C$4:$AL$7,AN$15,MATCH($AG293,兵法相关参数!$C$3:$AL$3,0)),INDEX(兵法相关参数!$C$12:$AL$15,AN$15,MATCH($AG293,兵法相关参数!$C$3:$AL$3,0))),0)</f>
        <v>0</v>
      </c>
      <c r="AO293" s="146">
        <f>IFERROR(AF293*IF($E293="将领",INDEX(兵法相关参数!$C$4:$AL$7,AL$15,MATCH($AB293,兵法相关参数!$C$3:$AL$3,0)),INDEX(兵法相关参数!$C$12:$AL$15,AO$15,MATCH($AB293,兵法相关参数!$C$3:$AL$3,0))),0)+IFERROR(AK293*IF($E293="将领",INDEX(兵法相关参数!$C$4:$AL$7,AL$15,MATCH($AG293,兵法相关参数!$C$3:$AL$3,0)),INDEX(兵法相关参数!$C$12:$AL$15,AO$15,MATCH($AG293,兵法相关参数!$C$3:$AL$3,0))),0)</f>
        <v>0</v>
      </c>
      <c r="AP293" s="27"/>
      <c r="AQ293" s="151">
        <f t="shared" si="91"/>
        <v>30204</v>
      </c>
      <c r="AR293" s="160">
        <f>IF(D293="直接伤害",1,0)</f>
        <v>0</v>
      </c>
      <c r="AS293" s="163" t="str">
        <f t="shared" si="75"/>
        <v>橙</v>
      </c>
      <c r="AT293" s="153">
        <f t="shared" si="76"/>
        <v>4</v>
      </c>
      <c r="AU293" s="39" t="str">
        <f>IF(IF(L293="","",AQ293&amp;AT293)=AU292,"",IF(MOD(COUNTIF($AQ$1:AQ293,AQ293),3)=1,"",IF(L293="","",AQ293&amp;AT293)))</f>
        <v/>
      </c>
      <c r="AV293" s="166" t="str">
        <f t="shared" si="80"/>
        <v/>
      </c>
      <c r="AW293" s="166" t="str">
        <f t="shared" si="81"/>
        <v/>
      </c>
      <c r="AX293" s="15" t="str">
        <f>IF(MOD(COUNTIF($AQ$1:AQ293,AQ293),3)=1,"",IF(M293="","",AT293+1))</f>
        <v/>
      </c>
      <c r="AY293" s="15" t="str">
        <f t="shared" si="87"/>
        <v/>
      </c>
      <c r="AZ293" s="166" t="str">
        <f t="shared" si="88"/>
        <v/>
      </c>
      <c r="BA293" s="166" t="str">
        <f t="shared" si="89"/>
        <v/>
      </c>
      <c r="BB293" s="15" t="str">
        <f>IF(MOD(COUNTIF($AQ$1:AQ293,AQ293),3)=1,"",IF(N293="","",AX293+1))</f>
        <v/>
      </c>
      <c r="BC293" s="15" t="str">
        <f t="shared" si="78"/>
        <v/>
      </c>
      <c r="BD293" s="166" t="str">
        <f t="shared" si="84"/>
        <v/>
      </c>
      <c r="BE293" s="166" t="str">
        <f t="shared" si="85"/>
        <v/>
      </c>
      <c r="BF293" s="15"/>
      <c r="BG293" s="15"/>
      <c r="BH293" s="170" t="str">
        <f t="shared" si="79"/>
        <v>{0}秒时，对生命最低的{1}个敌方单位每{2}秒造成{3}%攻击力的策略伤害，造成伤害的同时施加禁疗效果，持续{4}秒</v>
      </c>
    </row>
    <row r="294" spans="1:60">
      <c r="A294" s="261"/>
      <c r="B294" s="259"/>
      <c r="C294" s="256"/>
      <c r="D294" s="256"/>
      <c r="E294" s="179"/>
      <c r="F294" s="179"/>
      <c r="G294" s="179"/>
      <c r="H294" s="179"/>
      <c r="I294" s="179"/>
      <c r="J294" s="256"/>
      <c r="K294" s="256"/>
      <c r="L294" s="182"/>
      <c r="M294" s="179"/>
      <c r="N294" s="179"/>
      <c r="O294" s="182"/>
      <c r="P294" s="179"/>
      <c r="Q294" s="179"/>
      <c r="R294" s="179"/>
      <c r="S294" s="179"/>
      <c r="T294" s="179"/>
      <c r="U294" s="179"/>
      <c r="V294" s="179"/>
      <c r="W294" s="179"/>
      <c r="X294" s="179"/>
      <c r="Y294" s="179"/>
      <c r="Z294" s="179"/>
      <c r="AA294" s="179"/>
      <c r="AB294" s="44"/>
      <c r="AC294" s="189"/>
      <c r="AD294" s="189"/>
      <c r="AE294" s="189"/>
      <c r="AF294" s="189"/>
      <c r="AG294" s="92"/>
      <c r="AH294" s="189"/>
      <c r="AI294" s="189"/>
      <c r="AJ294" s="189"/>
      <c r="AK294" s="189"/>
      <c r="AL294" s="146">
        <f>IFERROR(AC294*IF($E294="将领",INDEX(兵法相关参数!$C$4:$AL$7,AL$15,MATCH($AB294,兵法相关参数!$C$3:$AL$3,0)),INDEX(兵法相关参数!$C$12:$AL$15,AL$15,MATCH($AB294,兵法相关参数!$C$3:$AL$3,0))),0)+IFERROR(AH294*IF($E294="将领",INDEX(兵法相关参数!$C$4:$AL$7,AL$15,MATCH($AG294,兵法相关参数!$C$3:$AL$3,0)),INDEX(兵法相关参数!$C$12:$AL$15,AL$15,MATCH($AG294,兵法相关参数!$C$3:$AL$3,0))),0)</f>
        <v>0</v>
      </c>
      <c r="AM294" s="146">
        <f>IFERROR(AD294*IF($E294="将领",INDEX(兵法相关参数!$C$4:$AL$7,AM$15,MATCH($AB294,兵法相关参数!$C$3:$AL$3,0)),INDEX(兵法相关参数!$C$12:$AL$15,AM$15,MATCH($AB294,兵法相关参数!$C$3:$AL$3,0))),0)+IFERROR(AI294*IF($E294="将领",INDEX(兵法相关参数!$C$4:$AL$7,AM$15,MATCH($AG294,兵法相关参数!$C$3:$AL$3,0)),INDEX(兵法相关参数!$C$12:$AL$15,AM$15,MATCH($AG294,兵法相关参数!$C$3:$AL$3,0))),0)</f>
        <v>0</v>
      </c>
      <c r="AN294" s="146">
        <f>IFERROR(AE294*IF($E294="将领",INDEX(兵法相关参数!$C$4:$AL$7,AN$15,MATCH($AB294,兵法相关参数!$C$3:$AL$3,0)),INDEX(兵法相关参数!$C$12:$AL$15,AN$15,MATCH($AB294,兵法相关参数!$C$3:$AL$3,0))),0)+IFERROR(AJ294*IF($E294="将领",INDEX(兵法相关参数!$C$4:$AL$7,AN$15,MATCH($AG294,兵法相关参数!$C$3:$AL$3,0)),INDEX(兵法相关参数!$C$12:$AL$15,AN$15,MATCH($AG294,兵法相关参数!$C$3:$AL$3,0))),0)</f>
        <v>0</v>
      </c>
      <c r="AO294" s="146">
        <f>IFERROR(AF294*IF($E294="将领",INDEX(兵法相关参数!$C$4:$AL$7,AL$15,MATCH($AB294,兵法相关参数!$C$3:$AL$3,0)),INDEX(兵法相关参数!$C$12:$AL$15,AO$15,MATCH($AB294,兵法相关参数!$C$3:$AL$3,0))),0)+IFERROR(AK294*IF($E294="将领",INDEX(兵法相关参数!$C$4:$AL$7,AL$15,MATCH($AG294,兵法相关参数!$C$3:$AL$3,0)),INDEX(兵法相关参数!$C$12:$AL$15,AO$15,MATCH($AG294,兵法相关参数!$C$3:$AL$3,0))),0)</f>
        <v>0</v>
      </c>
      <c r="AP294" s="42"/>
      <c r="AQ294" s="151">
        <f t="shared" si="91"/>
        <v>30204</v>
      </c>
      <c r="AR294" s="161">
        <f>AR293</f>
        <v>0</v>
      </c>
      <c r="AS294" s="163" t="str">
        <f t="shared" si="75"/>
        <v>橙</v>
      </c>
      <c r="AT294" s="153">
        <f t="shared" si="76"/>
        <v>4</v>
      </c>
      <c r="AU294" s="39" t="str">
        <f>IF(IF(L294="","",AQ294&amp;AT294)=AU293,"",IF(MOD(COUNTIF($AQ$1:AQ294,AQ294),3)=1,"",IF(L294="","",AQ294&amp;AT294)))</f>
        <v/>
      </c>
      <c r="AV294" s="166" t="str">
        <f t="shared" si="80"/>
        <v/>
      </c>
      <c r="AW294" s="166" t="str">
        <f t="shared" si="81"/>
        <v/>
      </c>
      <c r="AX294" s="15" t="str">
        <f>IF(MOD(COUNTIF($AQ$1:AQ294,AQ294),3)=1,"",IF(M294="","",AT294+1))</f>
        <v/>
      </c>
      <c r="AY294" s="15" t="str">
        <f t="shared" si="87"/>
        <v/>
      </c>
      <c r="AZ294" s="166" t="str">
        <f t="shared" si="88"/>
        <v/>
      </c>
      <c r="BA294" s="166" t="str">
        <f t="shared" si="89"/>
        <v/>
      </c>
      <c r="BB294" s="15" t="str">
        <f>IF(MOD(COUNTIF($AQ$1:AQ294,AQ294),3)=1,"",IF(N294="","",AX294+1))</f>
        <v/>
      </c>
      <c r="BC294" s="15" t="str">
        <f t="shared" si="78"/>
        <v/>
      </c>
      <c r="BD294" s="166" t="str">
        <f t="shared" si="84"/>
        <v/>
      </c>
      <c r="BE294" s="166" t="str">
        <f t="shared" si="85"/>
        <v/>
      </c>
      <c r="BF294" s="15"/>
      <c r="BG294" s="15"/>
      <c r="BH294" s="170" t="str">
        <f t="shared" si="79"/>
        <v>{0}秒时，对生命最低的{1}个敌方单位每{2}秒造成{3}%攻击力的策略伤害，造成伤害的同时施加禁疗效果，持续{4}秒</v>
      </c>
    </row>
    <row r="295" spans="1:60">
      <c r="A295" s="261"/>
      <c r="B295" s="260"/>
      <c r="C295" s="257"/>
      <c r="D295" s="257"/>
      <c r="E295" s="179"/>
      <c r="F295" s="179"/>
      <c r="G295" s="179"/>
      <c r="H295" s="179"/>
      <c r="I295" s="179"/>
      <c r="J295" s="257"/>
      <c r="K295" s="257"/>
      <c r="L295" s="182"/>
      <c r="M295" s="179"/>
      <c r="N295" s="179"/>
      <c r="O295" s="182"/>
      <c r="P295" s="179"/>
      <c r="Q295" s="179"/>
      <c r="R295" s="179"/>
      <c r="S295" s="179"/>
      <c r="T295" s="179"/>
      <c r="U295" s="179"/>
      <c r="V295" s="179"/>
      <c r="W295" s="179"/>
      <c r="X295" s="179"/>
      <c r="Y295" s="179"/>
      <c r="Z295" s="179"/>
      <c r="AA295" s="179"/>
      <c r="AB295" s="44"/>
      <c r="AC295" s="189"/>
      <c r="AD295" s="189"/>
      <c r="AE295" s="189"/>
      <c r="AF295" s="189"/>
      <c r="AG295" s="92"/>
      <c r="AH295" s="189"/>
      <c r="AI295" s="189"/>
      <c r="AJ295" s="189"/>
      <c r="AK295" s="189"/>
      <c r="AL295" s="146">
        <f>IFERROR(AC295*IF($E295="将领",INDEX(兵法相关参数!$C$4:$AL$7,AL$15,MATCH($AB295,兵法相关参数!$C$3:$AL$3,0)),INDEX(兵法相关参数!$C$12:$AL$15,AL$15,MATCH($AB295,兵法相关参数!$C$3:$AL$3,0))),0)+IFERROR(AH295*IF($E295="将领",INDEX(兵法相关参数!$C$4:$AL$7,AL$15,MATCH($AG295,兵法相关参数!$C$3:$AL$3,0)),INDEX(兵法相关参数!$C$12:$AL$15,AL$15,MATCH($AG295,兵法相关参数!$C$3:$AL$3,0))),0)</f>
        <v>0</v>
      </c>
      <c r="AM295" s="146">
        <f>IFERROR(AD295*IF($E295="将领",INDEX(兵法相关参数!$C$4:$AL$7,AM$15,MATCH($AB295,兵法相关参数!$C$3:$AL$3,0)),INDEX(兵法相关参数!$C$12:$AL$15,AM$15,MATCH($AB295,兵法相关参数!$C$3:$AL$3,0))),0)+IFERROR(AI295*IF($E295="将领",INDEX(兵法相关参数!$C$4:$AL$7,AM$15,MATCH($AG295,兵法相关参数!$C$3:$AL$3,0)),INDEX(兵法相关参数!$C$12:$AL$15,AM$15,MATCH($AG295,兵法相关参数!$C$3:$AL$3,0))),0)</f>
        <v>0</v>
      </c>
      <c r="AN295" s="146">
        <f>IFERROR(AE295*IF($E295="将领",INDEX(兵法相关参数!$C$4:$AL$7,AN$15,MATCH($AB295,兵法相关参数!$C$3:$AL$3,0)),INDEX(兵法相关参数!$C$12:$AL$15,AN$15,MATCH($AB295,兵法相关参数!$C$3:$AL$3,0))),0)+IFERROR(AJ295*IF($E295="将领",INDEX(兵法相关参数!$C$4:$AL$7,AN$15,MATCH($AG295,兵法相关参数!$C$3:$AL$3,0)),INDEX(兵法相关参数!$C$12:$AL$15,AN$15,MATCH($AG295,兵法相关参数!$C$3:$AL$3,0))),0)</f>
        <v>0</v>
      </c>
      <c r="AO295" s="146">
        <f>IFERROR(AF295*IF($E295="将领",INDEX(兵法相关参数!$C$4:$AL$7,AL$15,MATCH($AB295,兵法相关参数!$C$3:$AL$3,0)),INDEX(兵法相关参数!$C$12:$AL$15,AO$15,MATCH($AB295,兵法相关参数!$C$3:$AL$3,0))),0)+IFERROR(AK295*IF($E295="将领",INDEX(兵法相关参数!$C$4:$AL$7,AL$15,MATCH($AG295,兵法相关参数!$C$3:$AL$3,0)),INDEX(兵法相关参数!$C$12:$AL$15,AO$15,MATCH($AG295,兵法相关参数!$C$3:$AL$3,0))),0)</f>
        <v>0</v>
      </c>
      <c r="AP295" s="27"/>
      <c r="AQ295" s="152">
        <f t="shared" si="91"/>
        <v>30204</v>
      </c>
      <c r="AR295" s="162">
        <f>AR294</f>
        <v>0</v>
      </c>
      <c r="AS295" s="15" t="str">
        <f t="shared" si="75"/>
        <v>橙</v>
      </c>
      <c r="AT295" s="153">
        <f t="shared" si="76"/>
        <v>4</v>
      </c>
      <c r="AU295" s="39" t="str">
        <f>IF(IF(L295="","",AQ295&amp;AT295)=AU294,"",IF(MOD(COUNTIF($AQ$1:AQ295,AQ295),3)=1,"",IF(L295="","",AQ295&amp;AT295)))</f>
        <v/>
      </c>
      <c r="AV295" s="166" t="str">
        <f t="shared" si="80"/>
        <v/>
      </c>
      <c r="AW295" s="166" t="str">
        <f t="shared" si="81"/>
        <v/>
      </c>
      <c r="AX295" s="15" t="str">
        <f>IF(MOD(COUNTIF($AQ$1:AQ295,AQ295),3)=1,"",IF(M295="","",AT295+1))</f>
        <v/>
      </c>
      <c r="AY295" s="15" t="str">
        <f t="shared" si="87"/>
        <v/>
      </c>
      <c r="AZ295" s="166" t="str">
        <f t="shared" si="88"/>
        <v/>
      </c>
      <c r="BA295" s="166" t="str">
        <f t="shared" si="89"/>
        <v/>
      </c>
      <c r="BB295" s="15" t="str">
        <f>IF(MOD(COUNTIF($AQ$1:AQ295,AQ295),3)=1,"",IF(N295="","",AX295+1))</f>
        <v/>
      </c>
      <c r="BC295" s="15" t="str">
        <f t="shared" si="78"/>
        <v/>
      </c>
      <c r="BD295" s="166" t="str">
        <f t="shared" si="84"/>
        <v/>
      </c>
      <c r="BE295" s="166" t="str">
        <f t="shared" si="85"/>
        <v/>
      </c>
      <c r="BF295" s="15"/>
      <c r="BG295" s="15"/>
      <c r="BH295" s="170" t="str">
        <f t="shared" si="79"/>
        <v>{0}秒时，对生命最低的{1}个敌方单位每{2}秒造成{3}%攻击力的策略伤害，造成伤害的同时施加禁疗效果，持续{4}秒</v>
      </c>
    </row>
    <row r="296" spans="1:60">
      <c r="A296" s="261" t="s">
        <v>865</v>
      </c>
      <c r="B296" s="258" t="s">
        <v>968</v>
      </c>
      <c r="C296" s="255" t="s">
        <v>11</v>
      </c>
      <c r="D296" s="255" t="s">
        <v>514</v>
      </c>
      <c r="E296" s="11"/>
      <c r="F296" s="11"/>
      <c r="G296" s="11"/>
      <c r="H296" s="11"/>
      <c r="I296" s="11"/>
      <c r="J296" s="11" t="s">
        <v>402</v>
      </c>
      <c r="K296" s="11" t="s">
        <v>469</v>
      </c>
      <c r="L296" s="184" t="s">
        <v>62</v>
      </c>
      <c r="M296" s="184"/>
      <c r="N296" s="11"/>
      <c r="O296" s="183" t="s">
        <v>52</v>
      </c>
      <c r="P296" s="3" t="s">
        <v>57</v>
      </c>
      <c r="Q296" s="11" t="s">
        <v>60</v>
      </c>
      <c r="R296" s="11" t="s">
        <v>61</v>
      </c>
      <c r="S296" s="11"/>
      <c r="T296" s="184"/>
      <c r="U296" s="184"/>
      <c r="V296" s="184"/>
      <c r="W296" s="3" t="s">
        <v>223</v>
      </c>
      <c r="X296" s="3" t="s">
        <v>224</v>
      </c>
      <c r="Y296" s="3" t="s">
        <v>225</v>
      </c>
      <c r="Z296" s="3" t="s">
        <v>226</v>
      </c>
      <c r="AA296" s="1"/>
      <c r="AB296" s="15"/>
      <c r="AC296" s="187" t="s">
        <v>227</v>
      </c>
      <c r="AD296" s="187" t="s">
        <v>228</v>
      </c>
      <c r="AE296" s="187" t="s">
        <v>229</v>
      </c>
      <c r="AF296" s="187" t="s">
        <v>230</v>
      </c>
      <c r="AG296" s="96"/>
      <c r="AH296" s="187" t="s">
        <v>227</v>
      </c>
      <c r="AI296" s="187" t="s">
        <v>228</v>
      </c>
      <c r="AJ296" s="187" t="s">
        <v>229</v>
      </c>
      <c r="AK296" s="187" t="s">
        <v>230</v>
      </c>
      <c r="AL296" s="146">
        <f>IFERROR(AC296*IF($E296="将领",INDEX(兵法相关参数!$C$4:$AL$7,AL$15,MATCH($AB296,兵法相关参数!$C$3:$AL$3,0)),INDEX(兵法相关参数!$C$12:$AL$15,AL$15,MATCH($AB296,兵法相关参数!$C$3:$AL$3,0))),0)+IFERROR(AH296*IF($E296="将领",INDEX(兵法相关参数!$C$4:$AL$7,AL$15,MATCH($AG296,兵法相关参数!$C$3:$AL$3,0)),INDEX(兵法相关参数!$C$12:$AL$15,AL$15,MATCH($AG296,兵法相关参数!$C$3:$AL$3,0))),0)</f>
        <v>0</v>
      </c>
      <c r="AM296" s="146">
        <f>IFERROR(AD296*IF($E296="将领",INDEX(兵法相关参数!$C$4:$AL$7,AM$15,MATCH($AB296,兵法相关参数!$C$3:$AL$3,0)),INDEX(兵法相关参数!$C$12:$AL$15,AM$15,MATCH($AB296,兵法相关参数!$C$3:$AL$3,0))),0)+IFERROR(AI296*IF($E296="将领",INDEX(兵法相关参数!$C$4:$AL$7,AM$15,MATCH($AG296,兵法相关参数!$C$3:$AL$3,0)),INDEX(兵法相关参数!$C$12:$AL$15,AM$15,MATCH($AG296,兵法相关参数!$C$3:$AL$3,0))),0)</f>
        <v>0</v>
      </c>
      <c r="AN296" s="146">
        <f>IFERROR(AE296*IF($E296="将领",INDEX(兵法相关参数!$C$4:$AL$7,AN$15,MATCH($AB296,兵法相关参数!$C$3:$AL$3,0)),INDEX(兵法相关参数!$C$12:$AL$15,AN$15,MATCH($AB296,兵法相关参数!$C$3:$AL$3,0))),0)+IFERROR(AJ296*IF($E296="将领",INDEX(兵法相关参数!$C$4:$AL$7,AN$15,MATCH($AG296,兵法相关参数!$C$3:$AL$3,0)),INDEX(兵法相关参数!$C$12:$AL$15,AN$15,MATCH($AG296,兵法相关参数!$C$3:$AL$3,0))),0)</f>
        <v>0</v>
      </c>
      <c r="AO296" s="146">
        <f>IFERROR(AF296*IF($E296="将领",INDEX(兵法相关参数!$C$4:$AL$7,AL$15,MATCH($AB296,兵法相关参数!$C$3:$AL$3,0)),INDEX(兵法相关参数!$C$12:$AL$15,AO$15,MATCH($AB296,兵法相关参数!$C$3:$AL$3,0))),0)+IFERROR(AK296*IF($E296="将领",INDEX(兵法相关参数!$C$4:$AL$7,AL$15,MATCH($AG296,兵法相关参数!$C$3:$AL$3,0)),INDEX(兵法相关参数!$C$12:$AL$15,AO$15,MATCH($AG296,兵法相关参数!$C$3:$AL$3,0))),0)</f>
        <v>0</v>
      </c>
      <c r="AP296" s="27"/>
      <c r="AQ296" s="154">
        <v>30101</v>
      </c>
      <c r="AR296" s="160">
        <f>IF(D296="直接伤害",1,0)</f>
        <v>0</v>
      </c>
      <c r="AS296" s="163" t="str">
        <f t="shared" ref="AS296:AS304" si="92">IF(C296="",AS295,C296)</f>
        <v>紫</v>
      </c>
      <c r="AT296" s="153">
        <f t="shared" ref="AT296:AT304" si="93">IF(A296&lt;&gt;"",1,IF(D296="",AT295,IF(AU294="",AT295,IF(AX294="",AT295+1,IF(BB294="",AT295+2,AT295+3)))))</f>
        <v>1</v>
      </c>
      <c r="AU296" s="39" t="str">
        <f>IF(IF(L296="","",AQ296&amp;AT296)=AU295,"",IF(MOD(COUNTIF($AQ$1:AQ296,AQ296),3)=1,"",IF(L296="","",AQ296&amp;AT296)))</f>
        <v/>
      </c>
      <c r="AV296" s="166" t="str">
        <f t="shared" ref="AV296:AV304" si="94">IF(AU296="","",IF(L295="固定值",L296,ROUND(IF(AR296=1,L296*INDEX($AV$5:$AV$9,MATCH(AS296,$AU$5:$AU$9,0)),L296*INDEX($AV$13:$AV$17,MATCH(AS296,$AU$13:$AU$17,0))),IF(MID(BH296,FIND(AT296-1,BH296)+2,1)="%",3,1))))</f>
        <v/>
      </c>
      <c r="AW296" s="166" t="str">
        <f t="shared" ref="AW296:AW304" si="95">IF(AU296="","",ROUND((IF(AR296=1,L296*INDEX($AW$5:$AW$9,MATCH(AS296,$AU$5:$AU$9,0)),L296*INDEX($AW$13:$AW$17,MATCH(AS296,$AU$13:$AU$17,0)))-AV296)/34,IF(MID(BH296,FIND(AT296-1,BH296)+2,1)="%",3,1)))</f>
        <v/>
      </c>
      <c r="AX296" s="15" t="str">
        <f>IF(MOD(COUNTIF($AQ$1:AQ296,AQ296),3)=1,"",IF(M296="","",AT296+1))</f>
        <v/>
      </c>
      <c r="AY296" s="15" t="str">
        <f t="shared" si="87"/>
        <v/>
      </c>
      <c r="AZ296" s="166" t="str">
        <f t="shared" si="88"/>
        <v/>
      </c>
      <c r="BA296" s="166" t="str">
        <f t="shared" si="89"/>
        <v/>
      </c>
      <c r="BB296" s="15" t="str">
        <f>IF(MOD(COUNTIF($AQ$1:AQ296,AQ296),3)=1,"",IF(N296="","",AX296+1))</f>
        <v/>
      </c>
      <c r="BC296" s="15" t="str">
        <f t="shared" ref="BC296:BC304" si="96">IF(IF(BB296="","",AQ296&amp;BB296)=BC295,"",IF(BB296="","",AQ296&amp;BB296))</f>
        <v/>
      </c>
      <c r="BD296" s="166" t="str">
        <f t="shared" ref="BD296:BD304" si="97">IF(BC296="","",IF(N295="固定值",N296,ROUND(IF(AR296=1,N296*INDEX($AV$5:$AV$9,MATCH(AS296,$AU$5:$AU$9,0)),N296*INDEX($AV$13:$AV$17,MATCH(AS296,$AU$13:$AU$17,0))),IF(MID(BH296,FIND(BB296-1,BH296)+2,1)="%",3,1))))</f>
        <v/>
      </c>
      <c r="BE296" s="166" t="str">
        <f t="shared" ref="BE296:BE304" si="98">IF(BC296="","",ROUND((IF(AR296=1,N296*INDEX($AW$5:$AW$9,MATCH(AS296,$AU$5:$AU$9,0)),N296*INDEX($AW$13:$AW$17,MATCH(AS296,$AU$13:$AU$17,0)))-BD296)/34,IF(MID(BH296,FIND(BB296-1,BH296)+2,1)="%",3,1)))</f>
        <v/>
      </c>
      <c r="BF296" s="15"/>
      <c r="BG296" s="15"/>
      <c r="BH296" s="170" t="str">
        <f t="shared" ref="BH296:BH304" si="99">IF(B296="",BH295,B296)</f>
        <v>自身受到的伤害降低{0}%,同时自身造成的伤害降低{1}%，自身生命提高{2}%</v>
      </c>
    </row>
    <row r="297" spans="1:60">
      <c r="A297" s="261"/>
      <c r="B297" s="259"/>
      <c r="C297" s="256"/>
      <c r="D297" s="256"/>
      <c r="E297" s="179" t="s">
        <v>22</v>
      </c>
      <c r="F297" s="141">
        <v>1</v>
      </c>
      <c r="G297" s="141"/>
      <c r="H297" s="141">
        <v>1</v>
      </c>
      <c r="I297" s="141">
        <v>1</v>
      </c>
      <c r="J297" s="255">
        <f>SUMPRODUCT(LARGE(AL297:AO297*F297:I297+AL298:AO298*F298:I298+AL300:AO300*F300:I300+AL301:AO301*F301:I301+AL303:AO303*F303:I303+AL304:AO304*F304:I304,1))</f>
        <v>3.8669743087865496</v>
      </c>
      <c r="K297" s="255">
        <f>INDEX($J$17:$J$200,MATCH(C296,$C$17:$C$200,0),1)</f>
        <v>3.6338311287091396</v>
      </c>
      <c r="L297" s="25">
        <v>0.4</v>
      </c>
      <c r="M297" s="44"/>
      <c r="N297" s="10"/>
      <c r="O297" s="81">
        <f>150%*1.15</f>
        <v>1.7249999999999999</v>
      </c>
      <c r="P297" s="44">
        <v>0</v>
      </c>
      <c r="Q297" s="10">
        <v>0</v>
      </c>
      <c r="R297" s="10">
        <v>1</v>
      </c>
      <c r="S297" s="31"/>
      <c r="T297" s="44"/>
      <c r="U297" s="44"/>
      <c r="V297" s="24"/>
      <c r="W297" s="44">
        <f>$L297*$O297*$R297</f>
        <v>0.69</v>
      </c>
      <c r="X297" s="44">
        <f>$L297*$O297*$R297</f>
        <v>0.69</v>
      </c>
      <c r="Y297" s="44">
        <f>$L297*$O297*$R297</f>
        <v>0.69</v>
      </c>
      <c r="Z297" s="44">
        <f>$L297*$O297*$R297</f>
        <v>0.69</v>
      </c>
      <c r="AA297" s="22"/>
      <c r="AB297" s="44" t="s">
        <v>99</v>
      </c>
      <c r="AC297" s="92">
        <f>辅助效用($P297,0,AC$15,"生存转换",标准系数,"指定将领",W297)</f>
        <v>2.1299747999999998</v>
      </c>
      <c r="AD297" s="92">
        <f>辅助效用($P297,0,AD$15,"生存转换",标准系数,"指定将领",X297)</f>
        <v>2.5026576</v>
      </c>
      <c r="AE297" s="92">
        <f>辅助效用($P297,0,AE$15,"生存转换",标准系数,"指定将领",Y297)</f>
        <v>1.242</v>
      </c>
      <c r="AF297" s="92">
        <f>辅助效用($P297,0,AF$15,"生存转换",标准系数,"指定将领",Z297)</f>
        <v>1.242</v>
      </c>
      <c r="AG297" s="92" t="s">
        <v>51</v>
      </c>
      <c r="AH297" s="188">
        <f>IF($Q297=0,0,持续效用($P297,$Q297,AH$15,$F297))</f>
        <v>0</v>
      </c>
      <c r="AI297" s="188">
        <f>IF($Q297=0,0,持续效用($P297,$Q297,AI$15,$F297))</f>
        <v>0</v>
      </c>
      <c r="AJ297" s="188">
        <f>IF($Q297=0,0,持续效用($P297,$Q297,AJ$15,$F297))</f>
        <v>0</v>
      </c>
      <c r="AK297" s="188">
        <f>IF($Q297=0,0,持续效用($P297,$Q297,AK$15,$F297))</f>
        <v>0</v>
      </c>
      <c r="AL297" s="146">
        <f>IFERROR(AC297*IF($E297="将领",INDEX(兵法相关参数!$C$4:$AL$7,AL$15,MATCH($AB297,兵法相关参数!$C$3:$AL$3,0)),INDEX(兵法相关参数!$C$12:$AL$15,AL$15,MATCH($AB297,兵法相关参数!$C$3:$AL$3,0))),0)+IFERROR(AH297*IF($E297="将领",INDEX(兵法相关参数!$C$4:$AL$7,AL$15,MATCH($AG297,兵法相关参数!$C$3:$AL$3,0)),INDEX(兵法相关参数!$C$12:$AL$15,AL$15,MATCH($AG297,兵法相关参数!$C$3:$AL$3,0))),0)</f>
        <v>2.435634996632841</v>
      </c>
      <c r="AM297" s="146">
        <f>IFERROR(AD297*IF($E297="将领",INDEX(兵法相关参数!$C$4:$AL$7,AM$15,MATCH($AB297,兵法相关参数!$C$3:$AL$3,0)),INDEX(兵法相关参数!$C$12:$AL$15,AM$15,MATCH($AB297,兵法相关参数!$C$3:$AL$3,0))),0)+IFERROR(AI297*IF($E297="将领",INDEX(兵法相关参数!$C$4:$AL$7,AM$15,MATCH($AG297,兵法相关参数!$C$3:$AL$3,0)),INDEX(兵法相关参数!$C$12:$AL$15,AM$15,MATCH($AG297,兵法相关参数!$C$3:$AL$3,0))),0)</f>
        <v>2.6815076692826114</v>
      </c>
      <c r="AN297" s="146">
        <f>IFERROR(AE297*IF($E297="将领",INDEX(兵法相关参数!$C$4:$AL$7,AN$15,MATCH($AB297,兵法相关参数!$C$3:$AL$3,0)),INDEX(兵法相关参数!$C$12:$AL$15,AN$15,MATCH($AB297,兵法相关参数!$C$3:$AL$3,0))),0)+IFERROR(AJ297*IF($E297="将领",INDEX(兵法相关参数!$C$4:$AL$7,AN$15,MATCH($AG297,兵法相关参数!$C$3:$AL$3,0)),INDEX(兵法相关参数!$C$12:$AL$15,AN$15,MATCH($AG297,兵法相关参数!$C$3:$AL$3,0))),0)</f>
        <v>1.2576526508261821</v>
      </c>
      <c r="AO297" s="146">
        <f>IFERROR(AF297*IF($E297="将领",INDEX(兵法相关参数!$C$4:$AL$7,AL$15,MATCH($AB297,兵法相关参数!$C$3:$AL$3,0)),INDEX(兵法相关参数!$C$12:$AL$15,AO$15,MATCH($AB297,兵法相关参数!$C$3:$AL$3,0))),0)+IFERROR(AK297*IF($E297="将领",INDEX(兵法相关参数!$C$4:$AL$7,AL$15,MATCH($AG297,兵法相关参数!$C$3:$AL$3,0)),INDEX(兵法相关参数!$C$12:$AL$15,AO$15,MATCH($AG297,兵法相关参数!$C$3:$AL$3,0))),0)</f>
        <v>1.4202321388112145</v>
      </c>
      <c r="AP297" s="42"/>
      <c r="AQ297" s="151">
        <f>AQ296</f>
        <v>30101</v>
      </c>
      <c r="AR297" s="161">
        <f>AR296</f>
        <v>0</v>
      </c>
      <c r="AS297" s="163" t="str">
        <f t="shared" si="92"/>
        <v>紫</v>
      </c>
      <c r="AT297" s="153">
        <f t="shared" si="93"/>
        <v>1</v>
      </c>
      <c r="AU297" s="39" t="str">
        <f>IF(IF(L297="","",AQ297&amp;AT297)=AU296,"",IF(MOD(COUNTIF($AQ$1:AQ297,AQ297),3)=1,"",IF(L297="","",AQ297&amp;AT297)))</f>
        <v>301011</v>
      </c>
      <c r="AV297" s="166">
        <f t="shared" si="94"/>
        <v>7.4999999999999997E-2</v>
      </c>
      <c r="AW297" s="166">
        <f t="shared" si="95"/>
        <v>0.01</v>
      </c>
      <c r="AX297" s="15" t="str">
        <f>IF(MOD(COUNTIF($AQ$1:AQ297,AQ297),3)=1,"",IF(M297="","",AT297+1))</f>
        <v/>
      </c>
      <c r="AY297" s="15" t="str">
        <f t="shared" si="87"/>
        <v/>
      </c>
      <c r="AZ297" s="166" t="str">
        <f t="shared" si="88"/>
        <v/>
      </c>
      <c r="BA297" s="166" t="str">
        <f t="shared" si="89"/>
        <v/>
      </c>
      <c r="BB297" s="15" t="str">
        <f>IF(MOD(COUNTIF($AQ$1:AQ297,AQ297),3)=1,"",IF(N297="","",AX297+1))</f>
        <v/>
      </c>
      <c r="BC297" s="15" t="str">
        <f t="shared" si="96"/>
        <v/>
      </c>
      <c r="BD297" s="166" t="str">
        <f t="shared" si="97"/>
        <v/>
      </c>
      <c r="BE297" s="166" t="str">
        <f t="shared" si="98"/>
        <v/>
      </c>
      <c r="BF297" s="15"/>
      <c r="BG297" s="15"/>
      <c r="BH297" s="170" t="str">
        <f t="shared" si="99"/>
        <v>自身受到的伤害降低{0}%,同时自身造成的伤害降低{1}%，自身生命提高{2}%</v>
      </c>
    </row>
    <row r="298" spans="1:60">
      <c r="A298" s="261"/>
      <c r="B298" s="259"/>
      <c r="C298" s="256"/>
      <c r="D298" s="257"/>
      <c r="E298" s="179"/>
      <c r="F298" s="141"/>
      <c r="G298" s="141"/>
      <c r="H298" s="141"/>
      <c r="I298" s="141"/>
      <c r="J298" s="256"/>
      <c r="K298" s="256"/>
      <c r="L298" s="182"/>
      <c r="M298" s="179"/>
      <c r="N298" s="179"/>
      <c r="O298" s="182"/>
      <c r="P298" s="44"/>
      <c r="Q298" s="10"/>
      <c r="R298" s="10"/>
      <c r="S298" s="10"/>
      <c r="T298" s="24"/>
      <c r="U298" s="24"/>
      <c r="V298" s="24"/>
      <c r="W298" s="23"/>
      <c r="X298" s="23"/>
      <c r="Y298" s="23"/>
      <c r="Z298" s="23"/>
      <c r="AA298" s="24"/>
      <c r="AB298" s="44"/>
      <c r="AC298" s="92"/>
      <c r="AD298" s="92"/>
      <c r="AE298" s="92"/>
      <c r="AF298" s="92"/>
      <c r="AG298" s="92"/>
      <c r="AH298" s="95"/>
      <c r="AI298" s="95"/>
      <c r="AJ298" s="95"/>
      <c r="AK298" s="95"/>
      <c r="AL298" s="146">
        <f>IFERROR(AC298*IF($E298="将领",INDEX(兵法相关参数!$C$4:$AL$7,AL$15,MATCH($AB298,兵法相关参数!$C$3:$AL$3,0)),INDEX(兵法相关参数!$C$12:$AL$15,AL$15,MATCH($AB298,兵法相关参数!$C$3:$AL$3,0))),0)+IFERROR(AH298*IF($E298="将领",INDEX(兵法相关参数!$C$4:$AL$7,AL$15,MATCH($AG298,兵法相关参数!$C$3:$AL$3,0)),INDEX(兵法相关参数!$C$12:$AL$15,AL$15,MATCH($AG298,兵法相关参数!$C$3:$AL$3,0))),0)</f>
        <v>0</v>
      </c>
      <c r="AM298" s="146">
        <f>IFERROR(AD298*IF($E298="将领",INDEX(兵法相关参数!$C$4:$AL$7,AM$15,MATCH($AB298,兵法相关参数!$C$3:$AL$3,0)),INDEX(兵法相关参数!$C$12:$AL$15,AM$15,MATCH($AB298,兵法相关参数!$C$3:$AL$3,0))),0)+IFERROR(AI298*IF($E298="将领",INDEX(兵法相关参数!$C$4:$AL$7,AM$15,MATCH($AG298,兵法相关参数!$C$3:$AL$3,0)),INDEX(兵法相关参数!$C$12:$AL$15,AM$15,MATCH($AG298,兵法相关参数!$C$3:$AL$3,0))),0)</f>
        <v>0</v>
      </c>
      <c r="AN298" s="146">
        <f>IFERROR(AE298*IF($E298="将领",INDEX(兵法相关参数!$C$4:$AL$7,AN$15,MATCH($AB298,兵法相关参数!$C$3:$AL$3,0)),INDEX(兵法相关参数!$C$12:$AL$15,AN$15,MATCH($AB298,兵法相关参数!$C$3:$AL$3,0))),0)+IFERROR(AJ298*IF($E298="将领",INDEX(兵法相关参数!$C$4:$AL$7,AN$15,MATCH($AG298,兵法相关参数!$C$3:$AL$3,0)),INDEX(兵法相关参数!$C$12:$AL$15,AN$15,MATCH($AG298,兵法相关参数!$C$3:$AL$3,0))),0)</f>
        <v>0</v>
      </c>
      <c r="AO298" s="146">
        <f>IFERROR(AF298*IF($E298="将领",INDEX(兵法相关参数!$C$4:$AL$7,AL$15,MATCH($AB298,兵法相关参数!$C$3:$AL$3,0)),INDEX(兵法相关参数!$C$12:$AL$15,AO$15,MATCH($AB298,兵法相关参数!$C$3:$AL$3,0))),0)+IFERROR(AK298*IF($E298="将领",INDEX(兵法相关参数!$C$4:$AL$7,AL$15,MATCH($AG298,兵法相关参数!$C$3:$AL$3,0)),INDEX(兵法相关参数!$C$12:$AL$15,AO$15,MATCH($AG298,兵法相关参数!$C$3:$AL$3,0))),0)</f>
        <v>0</v>
      </c>
      <c r="AP298" s="27"/>
      <c r="AQ298" s="151">
        <f>AQ297</f>
        <v>30101</v>
      </c>
      <c r="AR298" s="162">
        <f>AR297</f>
        <v>0</v>
      </c>
      <c r="AS298" s="15" t="str">
        <f t="shared" si="92"/>
        <v>紫</v>
      </c>
      <c r="AT298" s="153">
        <f t="shared" si="93"/>
        <v>1</v>
      </c>
      <c r="AU298" s="39" t="str">
        <f>IF(IF(L298="","",AQ298&amp;AT298)=AU297,"",IF(MOD(COUNTIF($AQ$1:AQ298,AQ298),3)=1,"",IF(L298="","",AQ298&amp;AT298)))</f>
        <v/>
      </c>
      <c r="AV298" s="166" t="str">
        <f t="shared" si="94"/>
        <v/>
      </c>
      <c r="AW298" s="166" t="str">
        <f t="shared" si="95"/>
        <v/>
      </c>
      <c r="AX298" s="15" t="str">
        <f>IF(MOD(COUNTIF($AQ$1:AQ298,AQ298),3)=1,"",IF(M298="","",AT298+1))</f>
        <v/>
      </c>
      <c r="AY298" s="15" t="str">
        <f t="shared" si="87"/>
        <v/>
      </c>
      <c r="AZ298" s="166" t="str">
        <f t="shared" si="88"/>
        <v/>
      </c>
      <c r="BA298" s="166" t="str">
        <f t="shared" si="89"/>
        <v/>
      </c>
      <c r="BB298" s="15" t="str">
        <f>IF(MOD(COUNTIF($AQ$1:AQ298,AQ298),3)=1,"",IF(N298="","",AX298+1))</f>
        <v/>
      </c>
      <c r="BC298" s="15" t="str">
        <f t="shared" si="96"/>
        <v/>
      </c>
      <c r="BD298" s="166" t="str">
        <f t="shared" si="97"/>
        <v/>
      </c>
      <c r="BE298" s="166" t="str">
        <f t="shared" si="98"/>
        <v/>
      </c>
      <c r="BF298" s="15"/>
      <c r="BG298" s="15"/>
      <c r="BH298" s="170" t="str">
        <f t="shared" si="99"/>
        <v>自身受到的伤害降低{0}%,同时自身造成的伤害降低{1}%，自身生命提高{2}%</v>
      </c>
    </row>
    <row r="299" spans="1:60">
      <c r="A299" s="261"/>
      <c r="B299" s="259"/>
      <c r="C299" s="256"/>
      <c r="D299" s="255" t="s">
        <v>866</v>
      </c>
      <c r="E299" s="11"/>
      <c r="F299" s="11"/>
      <c r="G299" s="11"/>
      <c r="H299" s="11"/>
      <c r="I299" s="11"/>
      <c r="J299" s="256"/>
      <c r="K299" s="256"/>
      <c r="L299" s="184" t="s">
        <v>771</v>
      </c>
      <c r="M299" s="184"/>
      <c r="N299" s="11"/>
      <c r="O299" s="183" t="s">
        <v>52</v>
      </c>
      <c r="P299" s="3" t="s">
        <v>57</v>
      </c>
      <c r="Q299" s="11" t="s">
        <v>60</v>
      </c>
      <c r="R299" s="11" t="s">
        <v>61</v>
      </c>
      <c r="S299" s="184"/>
      <c r="T299" s="184"/>
      <c r="U299" s="184"/>
      <c r="V299" s="184"/>
      <c r="W299" s="3" t="s">
        <v>223</v>
      </c>
      <c r="X299" s="3" t="s">
        <v>224</v>
      </c>
      <c r="Y299" s="3" t="s">
        <v>225</v>
      </c>
      <c r="Z299" s="3" t="s">
        <v>226</v>
      </c>
      <c r="AA299" s="1"/>
      <c r="AB299" s="15"/>
      <c r="AC299" s="187" t="s">
        <v>227</v>
      </c>
      <c r="AD299" s="187" t="s">
        <v>228</v>
      </c>
      <c r="AE299" s="187" t="s">
        <v>229</v>
      </c>
      <c r="AF299" s="187" t="s">
        <v>230</v>
      </c>
      <c r="AG299" s="96"/>
      <c r="AH299" s="187" t="s">
        <v>227</v>
      </c>
      <c r="AI299" s="187" t="s">
        <v>228</v>
      </c>
      <c r="AJ299" s="187" t="s">
        <v>229</v>
      </c>
      <c r="AK299" s="187" t="s">
        <v>230</v>
      </c>
      <c r="AL299" s="146">
        <f>IFERROR(AC299*IF($E299="将领",INDEX(兵法相关参数!$C$4:$AL$7,AL$15,MATCH($AB299,兵法相关参数!$C$3:$AL$3,0)),INDEX(兵法相关参数!$C$12:$AL$15,AL$15,MATCH($AB299,兵法相关参数!$C$3:$AL$3,0))),0)+IFERROR(AH299*IF($E299="将领",INDEX(兵法相关参数!$C$4:$AL$7,AL$15,MATCH($AG299,兵法相关参数!$C$3:$AL$3,0)),INDEX(兵法相关参数!$C$12:$AL$15,AL$15,MATCH($AG299,兵法相关参数!$C$3:$AL$3,0))),0)</f>
        <v>0</v>
      </c>
      <c r="AM299" s="146">
        <f>IFERROR(AD299*IF($E299="将领",INDEX(兵法相关参数!$C$4:$AL$7,AM$15,MATCH($AB299,兵法相关参数!$C$3:$AL$3,0)),INDEX(兵法相关参数!$C$12:$AL$15,AM$15,MATCH($AB299,兵法相关参数!$C$3:$AL$3,0))),0)+IFERROR(AI299*IF($E299="将领",INDEX(兵法相关参数!$C$4:$AL$7,AM$15,MATCH($AG299,兵法相关参数!$C$3:$AL$3,0)),INDEX(兵法相关参数!$C$12:$AL$15,AM$15,MATCH($AG299,兵法相关参数!$C$3:$AL$3,0))),0)</f>
        <v>0</v>
      </c>
      <c r="AN299" s="146">
        <f>IFERROR(AE299*IF($E299="将领",INDEX(兵法相关参数!$C$4:$AL$7,AN$15,MATCH($AB299,兵法相关参数!$C$3:$AL$3,0)),INDEX(兵法相关参数!$C$12:$AL$15,AN$15,MATCH($AB299,兵法相关参数!$C$3:$AL$3,0))),0)+IFERROR(AJ299*IF($E299="将领",INDEX(兵法相关参数!$C$4:$AL$7,AN$15,MATCH($AG299,兵法相关参数!$C$3:$AL$3,0)),INDEX(兵法相关参数!$C$12:$AL$15,AN$15,MATCH($AG299,兵法相关参数!$C$3:$AL$3,0))),0)</f>
        <v>0</v>
      </c>
      <c r="AO299" s="146">
        <f>IFERROR(AF299*IF($E299="将领",INDEX(兵法相关参数!$C$4:$AL$7,AL$15,MATCH($AB299,兵法相关参数!$C$3:$AL$3,0)),INDEX(兵法相关参数!$C$12:$AL$15,AO$15,MATCH($AB299,兵法相关参数!$C$3:$AL$3,0))),0)+IFERROR(AK299*IF($E299="将领",INDEX(兵法相关参数!$C$4:$AL$7,AL$15,MATCH($AG299,兵法相关参数!$C$3:$AL$3,0)),INDEX(兵法相关参数!$C$12:$AL$15,AO$15,MATCH($AG299,兵法相关参数!$C$3:$AL$3,0))),0)</f>
        <v>0</v>
      </c>
      <c r="AP299" s="42"/>
      <c r="AQ299" s="151">
        <f t="shared" ref="AQ299:AQ304" si="100">AQ298</f>
        <v>30101</v>
      </c>
      <c r="AR299" s="160">
        <f>IF(D299="直接伤害",1,0)</f>
        <v>0</v>
      </c>
      <c r="AS299" s="163" t="str">
        <f t="shared" si="92"/>
        <v>紫</v>
      </c>
      <c r="AT299" s="153">
        <f t="shared" si="93"/>
        <v>2</v>
      </c>
      <c r="AU299" s="39" t="str">
        <f>IF(IF(L299="","",AQ299&amp;AT299)=AU298,"",IF(MOD(COUNTIF($AQ$1:AQ299,AQ299),3)=1,"",IF(L299="","",AQ299&amp;AT299)))</f>
        <v/>
      </c>
      <c r="AV299" s="166" t="str">
        <f t="shared" si="94"/>
        <v/>
      </c>
      <c r="AW299" s="166" t="str">
        <f t="shared" si="95"/>
        <v/>
      </c>
      <c r="AX299" s="15" t="str">
        <f>IF(MOD(COUNTIF($AQ$1:AQ299,AQ299),3)=1,"",IF(M299="","",AT299+1))</f>
        <v/>
      </c>
      <c r="AY299" s="15" t="str">
        <f t="shared" si="87"/>
        <v/>
      </c>
      <c r="AZ299" s="166" t="str">
        <f t="shared" si="88"/>
        <v/>
      </c>
      <c r="BA299" s="166" t="str">
        <f t="shared" si="89"/>
        <v/>
      </c>
      <c r="BB299" s="15" t="str">
        <f>IF(MOD(COUNTIF($AQ$1:AQ299,AQ299),3)=1,"",IF(N299="","",AX299+1))</f>
        <v/>
      </c>
      <c r="BC299" s="15" t="str">
        <f t="shared" si="96"/>
        <v/>
      </c>
      <c r="BD299" s="166" t="str">
        <f t="shared" si="97"/>
        <v/>
      </c>
      <c r="BE299" s="166" t="str">
        <f t="shared" si="98"/>
        <v/>
      </c>
      <c r="BF299" s="15"/>
      <c r="BG299" s="15"/>
      <c r="BH299" s="170" t="str">
        <f t="shared" si="99"/>
        <v>自身受到的伤害降低{0}%,同时自身造成的伤害降低{1}%，自身生命提高{2}%</v>
      </c>
    </row>
    <row r="300" spans="1:60">
      <c r="A300" s="261"/>
      <c r="B300" s="259"/>
      <c r="C300" s="256"/>
      <c r="D300" s="256"/>
      <c r="E300" s="179" t="s">
        <v>22</v>
      </c>
      <c r="F300" s="141">
        <v>1</v>
      </c>
      <c r="G300" s="141"/>
      <c r="H300" s="141">
        <v>1</v>
      </c>
      <c r="I300" s="141">
        <v>1</v>
      </c>
      <c r="J300" s="256"/>
      <c r="K300" s="256"/>
      <c r="L300" s="25">
        <v>-0.7</v>
      </c>
      <c r="M300" s="44"/>
      <c r="N300" s="10"/>
      <c r="O300" s="81">
        <v>0.5</v>
      </c>
      <c r="P300" s="44">
        <v>0</v>
      </c>
      <c r="Q300" s="10">
        <v>0</v>
      </c>
      <c r="R300" s="10">
        <v>1</v>
      </c>
      <c r="S300" s="44"/>
      <c r="T300" s="44"/>
      <c r="U300" s="44"/>
      <c r="V300" s="24"/>
      <c r="W300" s="92">
        <f>$L300*$O300*$R300</f>
        <v>-0.35</v>
      </c>
      <c r="X300" s="92">
        <f>$L300*$O300*$R300</f>
        <v>-0.35</v>
      </c>
      <c r="Y300" s="92">
        <f>$L300*$O300*$R300</f>
        <v>-0.35</v>
      </c>
      <c r="Z300" s="92">
        <f>$L300*$O300*$R300</f>
        <v>-0.35</v>
      </c>
      <c r="AA300" s="22"/>
      <c r="AB300" s="44" t="s">
        <v>96</v>
      </c>
      <c r="AC300" s="92">
        <f>辅助效用($P300,0,AC$15,"输出转换",标准系数,"指定将领",W300)</f>
        <v>-0.85006249999999994</v>
      </c>
      <c r="AD300" s="92">
        <f>辅助效用($P300,0,AD$15,"输出转换",标准系数,"指定将领",X300)</f>
        <v>-0.80390624999999993</v>
      </c>
      <c r="AE300" s="92">
        <f>辅助效用($P300,0,AE$15,"输出转换",标准系数,"指定将领",Y300)</f>
        <v>-1.3321875000000001</v>
      </c>
      <c r="AF300" s="92">
        <f>辅助效用($P300,0,AF$15,"输出转换",标准系数,"指定将领",Z300)</f>
        <v>-1.3321875000000001</v>
      </c>
      <c r="AG300" s="92" t="s">
        <v>51</v>
      </c>
      <c r="AH300" s="188">
        <f>IF($Q300=0,0,持续效用($P300,$Q300,AH$15,$F300))</f>
        <v>0</v>
      </c>
      <c r="AI300" s="188">
        <f>IF($Q300=0,0,持续效用($P300,$Q300,AI$15,$F300))</f>
        <v>0</v>
      </c>
      <c r="AJ300" s="188">
        <f>IF($Q300=0,0,持续效用($P300,$Q300,AJ$15,$F300))</f>
        <v>0</v>
      </c>
      <c r="AK300" s="188">
        <f>IF($Q300=0,0,持续效用($P300,$Q300,AK$15,$F300))</f>
        <v>0</v>
      </c>
      <c r="AL300" s="146">
        <f>IFERROR(AC300*IF($E300="将领",INDEX(兵法相关参数!$C$4:$AL$7,AL$15,MATCH($AB300,兵法相关参数!$C$3:$AL$3,0)),INDEX(兵法相关参数!$C$12:$AL$15,AL$15,MATCH($AB300,兵法相关参数!$C$3:$AL$3,0))),0)+IFERROR(AH300*IF($E300="将领",INDEX(兵法相关参数!$C$4:$AL$7,AL$15,MATCH($AG300,兵法相关参数!$C$3:$AL$3,0)),INDEX(兵法相关参数!$C$12:$AL$15,AL$15,MATCH($AG300,兵法相关参数!$C$3:$AL$3,0))),0)</f>
        <v>-0.78743648684691481</v>
      </c>
      <c r="AM300" s="146">
        <f>IFERROR(AD300*IF($E300="将领",INDEX(兵法相关参数!$C$4:$AL$7,AM$15,MATCH($AB300,兵法相关参数!$C$3:$AL$3,0)),INDEX(兵法相关参数!$C$12:$AL$15,AM$15,MATCH($AB300,兵法相关参数!$C$3:$AL$3,0))),0)+IFERROR(AI300*IF($E300="将领",INDEX(兵法相关参数!$C$4:$AL$7,AM$15,MATCH($AG300,兵法相关参数!$C$3:$AL$3,0)),INDEX(兵法相关参数!$C$12:$AL$15,AM$15,MATCH($AG300,兵法相关参数!$C$3:$AL$3,0))),0)</f>
        <v>-0.71218168595617304</v>
      </c>
      <c r="AN300" s="146">
        <f>IFERROR(AE300*IF($E300="将领",INDEX(兵法相关参数!$C$4:$AL$7,AN$15,MATCH($AB300,兵法相关参数!$C$3:$AL$3,0)),INDEX(兵法相关参数!$C$12:$AL$15,AN$15,MATCH($AB300,兵法相关参数!$C$3:$AL$3,0))),0)+IFERROR(AJ300*IF($E300="将领",INDEX(兵法相关参数!$C$4:$AL$7,AN$15,MATCH($AG300,兵法相关参数!$C$3:$AL$3,0)),INDEX(兵法相关参数!$C$12:$AL$15,AN$15,MATCH($AG300,兵法相关参数!$C$3:$AL$3,0))),0)</f>
        <v>-1.2133406409518301</v>
      </c>
      <c r="AO300" s="146">
        <f>IFERROR(AF300*IF($E300="将领",INDEX(兵法相关参数!$C$4:$AL$7,AL$15,MATCH($AB300,兵法相关参数!$C$3:$AL$3,0)),INDEX(兵法相关参数!$C$12:$AL$15,AO$15,MATCH($AB300,兵法相关参数!$C$3:$AL$3,0))),0)+IFERROR(AK300*IF($E300="将领",INDEX(兵法相关参数!$C$4:$AL$7,AL$15,MATCH($AG300,兵法相关参数!$C$3:$AL$3,0)),INDEX(兵法相关参数!$C$12:$AL$15,AO$15,MATCH($AG300,兵法相关参数!$C$3:$AL$3,0))),0)</f>
        <v>-1.2340422555063593</v>
      </c>
      <c r="AP300" s="27"/>
      <c r="AQ300" s="151">
        <f t="shared" si="100"/>
        <v>30101</v>
      </c>
      <c r="AR300" s="161">
        <f>AR299</f>
        <v>0</v>
      </c>
      <c r="AS300" s="163" t="str">
        <f t="shared" si="92"/>
        <v>紫</v>
      </c>
      <c r="AT300" s="153">
        <f t="shared" si="93"/>
        <v>2</v>
      </c>
      <c r="AU300" s="39" t="str">
        <f>IF(IF(L300="","",AQ300&amp;AT300)=AU299,"",IF(MOD(COUNTIF($AQ$1:AQ300,AQ300),3)=1,"",IF(L300="","",AQ300&amp;AT300)))</f>
        <v>301012</v>
      </c>
      <c r="AV300" s="166">
        <f t="shared" si="94"/>
        <v>-0.7</v>
      </c>
      <c r="AW300" s="166">
        <f t="shared" si="95"/>
        <v>0</v>
      </c>
      <c r="AX300" s="15" t="str">
        <f>IF(MOD(COUNTIF($AQ$1:AQ300,AQ300),3)=1,"",IF(M300="","",AT300+1))</f>
        <v/>
      </c>
      <c r="AY300" s="15" t="str">
        <f t="shared" si="87"/>
        <v/>
      </c>
      <c r="AZ300" s="166" t="str">
        <f t="shared" si="88"/>
        <v/>
      </c>
      <c r="BA300" s="166" t="str">
        <f t="shared" si="89"/>
        <v/>
      </c>
      <c r="BB300" s="15" t="str">
        <f>IF(MOD(COUNTIF($AQ$1:AQ300,AQ300),3)=1,"",IF(N300="","",AX300+1))</f>
        <v/>
      </c>
      <c r="BC300" s="15" t="str">
        <f t="shared" si="96"/>
        <v/>
      </c>
      <c r="BD300" s="166" t="str">
        <f t="shared" si="97"/>
        <v/>
      </c>
      <c r="BE300" s="166" t="str">
        <f t="shared" si="98"/>
        <v/>
      </c>
      <c r="BF300" s="15"/>
      <c r="BG300" s="15"/>
      <c r="BH300" s="170" t="str">
        <f t="shared" si="99"/>
        <v>自身受到的伤害降低{0}%,同时自身造成的伤害降低{1}%，自身生命提高{2}%</v>
      </c>
    </row>
    <row r="301" spans="1:60">
      <c r="A301" s="261"/>
      <c r="B301" s="259"/>
      <c r="C301" s="256"/>
      <c r="D301" s="257"/>
      <c r="E301" s="179"/>
      <c r="F301" s="179"/>
      <c r="G301" s="179"/>
      <c r="H301" s="179"/>
      <c r="I301" s="179"/>
      <c r="J301" s="256"/>
      <c r="K301" s="256"/>
      <c r="L301" s="182"/>
      <c r="M301" s="179"/>
      <c r="N301" s="179"/>
      <c r="O301" s="182"/>
      <c r="P301" s="179"/>
      <c r="Q301" s="179"/>
      <c r="R301" s="179"/>
      <c r="S301" s="179"/>
      <c r="T301" s="179"/>
      <c r="U301" s="179"/>
      <c r="V301" s="179"/>
      <c r="W301" s="179"/>
      <c r="X301" s="179"/>
      <c r="Y301" s="179"/>
      <c r="Z301" s="179"/>
      <c r="AA301" s="179"/>
      <c r="AB301" s="44"/>
      <c r="AC301" s="189"/>
      <c r="AD301" s="189"/>
      <c r="AE301" s="189"/>
      <c r="AF301" s="189"/>
      <c r="AG301" s="92"/>
      <c r="AH301" s="189"/>
      <c r="AI301" s="189"/>
      <c r="AJ301" s="189"/>
      <c r="AK301" s="189"/>
      <c r="AL301" s="146">
        <f>IFERROR(AC301*IF($E301="将领",INDEX(兵法相关参数!$C$4:$AL$7,AL$15,MATCH($AB301,兵法相关参数!$C$3:$AL$3,0)),INDEX(兵法相关参数!$C$12:$AL$15,AL$15,MATCH($AB301,兵法相关参数!$C$3:$AL$3,0))),0)+IFERROR(AH301*IF($E301="将领",INDEX(兵法相关参数!$C$4:$AL$7,AL$15,MATCH($AG301,兵法相关参数!$C$3:$AL$3,0)),INDEX(兵法相关参数!$C$12:$AL$15,AL$15,MATCH($AG301,兵法相关参数!$C$3:$AL$3,0))),0)</f>
        <v>0</v>
      </c>
      <c r="AM301" s="146">
        <f>IFERROR(AD301*IF($E301="将领",INDEX(兵法相关参数!$C$4:$AL$7,AM$15,MATCH($AB301,兵法相关参数!$C$3:$AL$3,0)),INDEX(兵法相关参数!$C$12:$AL$15,AM$15,MATCH($AB301,兵法相关参数!$C$3:$AL$3,0))),0)+IFERROR(AI301*IF($E301="将领",INDEX(兵法相关参数!$C$4:$AL$7,AM$15,MATCH($AG301,兵法相关参数!$C$3:$AL$3,0)),INDEX(兵法相关参数!$C$12:$AL$15,AM$15,MATCH($AG301,兵法相关参数!$C$3:$AL$3,0))),0)</f>
        <v>0</v>
      </c>
      <c r="AN301" s="146">
        <f>IFERROR(AE301*IF($E301="将领",INDEX(兵法相关参数!$C$4:$AL$7,AN$15,MATCH($AB301,兵法相关参数!$C$3:$AL$3,0)),INDEX(兵法相关参数!$C$12:$AL$15,AN$15,MATCH($AB301,兵法相关参数!$C$3:$AL$3,0))),0)+IFERROR(AJ301*IF($E301="将领",INDEX(兵法相关参数!$C$4:$AL$7,AN$15,MATCH($AG301,兵法相关参数!$C$3:$AL$3,0)),INDEX(兵法相关参数!$C$12:$AL$15,AN$15,MATCH($AG301,兵法相关参数!$C$3:$AL$3,0))),0)</f>
        <v>0</v>
      </c>
      <c r="AO301" s="146">
        <f>IFERROR(AF301*IF($E301="将领",INDEX(兵法相关参数!$C$4:$AL$7,AL$15,MATCH($AB301,兵法相关参数!$C$3:$AL$3,0)),INDEX(兵法相关参数!$C$12:$AL$15,AO$15,MATCH($AB301,兵法相关参数!$C$3:$AL$3,0))),0)+IFERROR(AK301*IF($E301="将领",INDEX(兵法相关参数!$C$4:$AL$7,AL$15,MATCH($AG301,兵法相关参数!$C$3:$AL$3,0)),INDEX(兵法相关参数!$C$12:$AL$15,AO$15,MATCH($AG301,兵法相关参数!$C$3:$AL$3,0))),0)</f>
        <v>0</v>
      </c>
      <c r="AP301" s="42"/>
      <c r="AQ301" s="151">
        <f t="shared" si="100"/>
        <v>30101</v>
      </c>
      <c r="AR301" s="162">
        <f>AR300</f>
        <v>0</v>
      </c>
      <c r="AS301" s="15" t="str">
        <f t="shared" si="92"/>
        <v>紫</v>
      </c>
      <c r="AT301" s="153">
        <f t="shared" si="93"/>
        <v>2</v>
      </c>
      <c r="AU301" s="39" t="str">
        <f>IF(IF(L301="","",AQ301&amp;AT301)=AU300,"",IF(MOD(COUNTIF($AQ$1:AQ301,AQ301),3)=1,"",IF(L301="","",AQ301&amp;AT301)))</f>
        <v/>
      </c>
      <c r="AV301" s="166" t="str">
        <f t="shared" si="94"/>
        <v/>
      </c>
      <c r="AW301" s="166" t="str">
        <f t="shared" si="95"/>
        <v/>
      </c>
      <c r="AX301" s="15" t="str">
        <f>IF(MOD(COUNTIF($AQ$1:AQ301,AQ301),3)=1,"",IF(M301="","",AT301+1))</f>
        <v/>
      </c>
      <c r="AY301" s="15" t="str">
        <f t="shared" si="87"/>
        <v/>
      </c>
      <c r="AZ301" s="166" t="str">
        <f t="shared" si="88"/>
        <v/>
      </c>
      <c r="BA301" s="166" t="str">
        <f t="shared" si="89"/>
        <v/>
      </c>
      <c r="BB301" s="15" t="str">
        <f>IF(MOD(COUNTIF($AQ$1:AQ301,AQ301),3)=1,"",IF(N301="","",AX301+1))</f>
        <v/>
      </c>
      <c r="BC301" s="15" t="str">
        <f t="shared" si="96"/>
        <v/>
      </c>
      <c r="BD301" s="166" t="str">
        <f t="shared" si="97"/>
        <v/>
      </c>
      <c r="BE301" s="166" t="str">
        <f t="shared" si="98"/>
        <v/>
      </c>
      <c r="BF301" s="15"/>
      <c r="BG301" s="15"/>
      <c r="BH301" s="170" t="str">
        <f t="shared" si="99"/>
        <v>自身受到的伤害降低{0}%,同时自身造成的伤害降低{1}%，自身生命提高{2}%</v>
      </c>
    </row>
    <row r="302" spans="1:60">
      <c r="A302" s="261"/>
      <c r="B302" s="259"/>
      <c r="C302" s="256"/>
      <c r="D302" s="255" t="s">
        <v>68</v>
      </c>
      <c r="E302" s="11"/>
      <c r="F302" s="11"/>
      <c r="G302" s="11"/>
      <c r="H302" s="11"/>
      <c r="I302" s="11"/>
      <c r="J302" s="256"/>
      <c r="K302" s="256"/>
      <c r="L302" s="184" t="s">
        <v>62</v>
      </c>
      <c r="M302" s="184"/>
      <c r="N302" s="11"/>
      <c r="O302" s="183" t="s">
        <v>52</v>
      </c>
      <c r="P302" s="3" t="s">
        <v>57</v>
      </c>
      <c r="Q302" s="11" t="s">
        <v>60</v>
      </c>
      <c r="R302" s="11" t="s">
        <v>61</v>
      </c>
      <c r="S302" s="11"/>
      <c r="T302" s="184"/>
      <c r="U302" s="184"/>
      <c r="V302" s="184"/>
      <c r="W302" s="3" t="s">
        <v>223</v>
      </c>
      <c r="X302" s="3" t="s">
        <v>224</v>
      </c>
      <c r="Y302" s="3" t="s">
        <v>225</v>
      </c>
      <c r="Z302" s="3" t="s">
        <v>226</v>
      </c>
      <c r="AA302" s="1"/>
      <c r="AB302" s="15"/>
      <c r="AC302" s="187" t="s">
        <v>227</v>
      </c>
      <c r="AD302" s="187" t="s">
        <v>228</v>
      </c>
      <c r="AE302" s="187" t="s">
        <v>229</v>
      </c>
      <c r="AF302" s="187" t="s">
        <v>230</v>
      </c>
      <c r="AG302" s="96"/>
      <c r="AH302" s="187" t="s">
        <v>227</v>
      </c>
      <c r="AI302" s="187" t="s">
        <v>228</v>
      </c>
      <c r="AJ302" s="187" t="s">
        <v>229</v>
      </c>
      <c r="AK302" s="187" t="s">
        <v>230</v>
      </c>
      <c r="AL302" s="146">
        <f>IFERROR(AC302*IF($E302="将领",INDEX(兵法相关参数!$C$4:$AL$7,AL$15,MATCH($AB302,兵法相关参数!$C$3:$AL$3,0)),INDEX(兵法相关参数!$C$12:$AL$15,AL$15,MATCH($AB302,兵法相关参数!$C$3:$AL$3,0))),0)+IFERROR(AH302*IF($E302="将领",INDEX(兵法相关参数!$C$4:$AL$7,AL$15,MATCH($AG302,兵法相关参数!$C$3:$AL$3,0)),INDEX(兵法相关参数!$C$12:$AL$15,AL$15,MATCH($AG302,兵法相关参数!$C$3:$AL$3,0))),0)</f>
        <v>0</v>
      </c>
      <c r="AM302" s="146">
        <f>IFERROR(AD302*IF($E302="将领",INDEX(兵法相关参数!$C$4:$AL$7,AM$15,MATCH($AB302,兵法相关参数!$C$3:$AL$3,0)),INDEX(兵法相关参数!$C$12:$AL$15,AM$15,MATCH($AB302,兵法相关参数!$C$3:$AL$3,0))),0)+IFERROR(AI302*IF($E302="将领",INDEX(兵法相关参数!$C$4:$AL$7,AM$15,MATCH($AG302,兵法相关参数!$C$3:$AL$3,0)),INDEX(兵法相关参数!$C$12:$AL$15,AM$15,MATCH($AG302,兵法相关参数!$C$3:$AL$3,0))),0)</f>
        <v>0</v>
      </c>
      <c r="AN302" s="146">
        <f>IFERROR(AE302*IF($E302="将领",INDEX(兵法相关参数!$C$4:$AL$7,AN$15,MATCH($AB302,兵法相关参数!$C$3:$AL$3,0)),INDEX(兵法相关参数!$C$12:$AL$15,AN$15,MATCH($AB302,兵法相关参数!$C$3:$AL$3,0))),0)+IFERROR(AJ302*IF($E302="将领",INDEX(兵法相关参数!$C$4:$AL$7,AN$15,MATCH($AG302,兵法相关参数!$C$3:$AL$3,0)),INDEX(兵法相关参数!$C$12:$AL$15,AN$15,MATCH($AG302,兵法相关参数!$C$3:$AL$3,0))),0)</f>
        <v>0</v>
      </c>
      <c r="AO302" s="146">
        <f>IFERROR(AF302*IF($E302="将领",INDEX(兵法相关参数!$C$4:$AL$7,AL$15,MATCH($AB302,兵法相关参数!$C$3:$AL$3,0)),INDEX(兵法相关参数!$C$12:$AL$15,AO$15,MATCH($AB302,兵法相关参数!$C$3:$AL$3,0))),0)+IFERROR(AK302*IF($E302="将领",INDEX(兵法相关参数!$C$4:$AL$7,AL$15,MATCH($AG302,兵法相关参数!$C$3:$AL$3,0)),INDEX(兵法相关参数!$C$12:$AL$15,AO$15,MATCH($AG302,兵法相关参数!$C$3:$AL$3,0))),0)</f>
        <v>0</v>
      </c>
      <c r="AP302" s="27"/>
      <c r="AQ302" s="151">
        <f t="shared" si="100"/>
        <v>30101</v>
      </c>
      <c r="AR302" s="160">
        <f>IF(D302="直接伤害",1,0)</f>
        <v>0</v>
      </c>
      <c r="AS302" s="163" t="str">
        <f t="shared" si="92"/>
        <v>紫</v>
      </c>
      <c r="AT302" s="153">
        <f t="shared" si="93"/>
        <v>3</v>
      </c>
      <c r="AU302" s="39" t="str">
        <f>IF(IF(L302="","",AQ302&amp;AT302)=AU301,"",IF(MOD(COUNTIF($AQ$1:AQ302,AQ302),3)=1,"",IF(L302="","",AQ302&amp;AT302)))</f>
        <v/>
      </c>
      <c r="AV302" s="166" t="str">
        <f t="shared" si="94"/>
        <v/>
      </c>
      <c r="AW302" s="166" t="str">
        <f t="shared" si="95"/>
        <v/>
      </c>
      <c r="AX302" s="15" t="str">
        <f>IF(MOD(COUNTIF($AQ$1:AQ302,AQ302),3)=1,"",IF(M302="","",AT302+1))</f>
        <v/>
      </c>
      <c r="AY302" s="15" t="str">
        <f t="shared" si="87"/>
        <v/>
      </c>
      <c r="AZ302" s="166" t="str">
        <f t="shared" si="88"/>
        <v/>
      </c>
      <c r="BA302" s="166" t="str">
        <f t="shared" si="89"/>
        <v/>
      </c>
      <c r="BB302" s="15" t="str">
        <f>IF(MOD(COUNTIF($AQ$1:AQ302,AQ302),3)=1,"",IF(N302="","",AX302+1))</f>
        <v/>
      </c>
      <c r="BC302" s="15" t="str">
        <f t="shared" si="96"/>
        <v/>
      </c>
      <c r="BD302" s="166" t="str">
        <f t="shared" si="97"/>
        <v/>
      </c>
      <c r="BE302" s="166" t="str">
        <f t="shared" si="98"/>
        <v/>
      </c>
      <c r="BF302" s="15"/>
      <c r="BG302" s="15"/>
      <c r="BH302" s="170" t="str">
        <f t="shared" si="99"/>
        <v>自身受到的伤害降低{0}%,同时自身造成的伤害降低{1}%，自身生命提高{2}%</v>
      </c>
    </row>
    <row r="303" spans="1:60">
      <c r="A303" s="261"/>
      <c r="B303" s="259"/>
      <c r="C303" s="256"/>
      <c r="D303" s="256"/>
      <c r="E303" s="179" t="s">
        <v>22</v>
      </c>
      <c r="F303" s="141">
        <v>1</v>
      </c>
      <c r="G303" s="141"/>
      <c r="H303" s="141">
        <v>1</v>
      </c>
      <c r="I303" s="141">
        <v>1</v>
      </c>
      <c r="J303" s="256"/>
      <c r="K303" s="256"/>
      <c r="L303" s="25">
        <f>L297</f>
        <v>0.4</v>
      </c>
      <c r="M303" s="44"/>
      <c r="N303" s="10"/>
      <c r="O303" s="81">
        <f>O297</f>
        <v>1.7249999999999999</v>
      </c>
      <c r="P303" s="44">
        <v>0</v>
      </c>
      <c r="Q303" s="10">
        <v>0</v>
      </c>
      <c r="R303" s="10">
        <v>1</v>
      </c>
      <c r="S303" s="31"/>
      <c r="T303" s="44"/>
      <c r="U303" s="44"/>
      <c r="V303" s="24"/>
      <c r="W303" s="44">
        <f>$L303*$O303*$R303</f>
        <v>0.69</v>
      </c>
      <c r="X303" s="44">
        <f>$L303*$O303*$R303</f>
        <v>0.69</v>
      </c>
      <c r="Y303" s="44">
        <f>$L303*$O303*$R303</f>
        <v>0.69</v>
      </c>
      <c r="Z303" s="44">
        <f>$L303*$O303*$R303</f>
        <v>0.69</v>
      </c>
      <c r="AA303" s="22"/>
      <c r="AB303" s="44" t="s">
        <v>67</v>
      </c>
      <c r="AC303" s="92">
        <f>辅助效用($P303,0,AC$15,"生存转换",标准系数,"指定将领",W303)</f>
        <v>2.1299747999999998</v>
      </c>
      <c r="AD303" s="92">
        <f>辅助效用($P303,0,AD$15,"生存转换",标准系数,"指定将领",X303)</f>
        <v>2.5026576</v>
      </c>
      <c r="AE303" s="92">
        <f>辅助效用($P303,0,AE$15,"生存转换",标准系数,"指定将领",Y303)</f>
        <v>1.242</v>
      </c>
      <c r="AF303" s="92">
        <f>辅助效用($P303,0,AF$15,"生存转换",标准系数,"指定将领",Z303)</f>
        <v>1.242</v>
      </c>
      <c r="AG303" s="92" t="s">
        <v>51</v>
      </c>
      <c r="AH303" s="188">
        <f>IF($Q303=0,0,持续效用($P303,$Q303,AH$15,$F303))</f>
        <v>0</v>
      </c>
      <c r="AI303" s="188">
        <f>IF($Q303=0,0,持续效用($P303,$Q303,AI$15,$F303))</f>
        <v>0</v>
      </c>
      <c r="AJ303" s="188">
        <f>IF($Q303=0,0,持续效用($P303,$Q303,AJ$15,$F303))</f>
        <v>0</v>
      </c>
      <c r="AK303" s="188">
        <f>IF($Q303=0,0,持续效用($P303,$Q303,AK$15,$F303))</f>
        <v>0</v>
      </c>
      <c r="AL303" s="146">
        <f>IFERROR(AC303*IF($E303="将领",INDEX(兵法相关参数!$C$4:$AL$7,AL$15,MATCH($AB303,兵法相关参数!$C$3:$AL$3,0)),INDEX(兵法相关参数!$C$12:$AL$15,AL$15,MATCH($AB303,兵法相关参数!$C$3:$AL$3,0))),0)+IFERROR(AH303*IF($E303="将领",INDEX(兵法相关参数!$C$4:$AL$7,AL$15,MATCH($AG303,兵法相关参数!$C$3:$AL$3,0)),INDEX(兵法相关参数!$C$12:$AL$15,AL$15,MATCH($AG303,兵法相关参数!$C$3:$AL$3,0))),0)</f>
        <v>2.2187757990006234</v>
      </c>
      <c r="AM303" s="146">
        <f>IFERROR(AD303*IF($E303="将领",INDEX(兵法相关参数!$C$4:$AL$7,AM$15,MATCH($AB303,兵法相关参数!$C$3:$AL$3,0)),INDEX(兵法相关参数!$C$12:$AL$15,AM$15,MATCH($AB303,兵法相关参数!$C$3:$AL$3,0))),0)+IFERROR(AI303*IF($E303="将领",INDEX(兵法相关参数!$C$4:$AL$7,AM$15,MATCH($AG303,兵法相关参数!$C$3:$AL$3,0)),INDEX(兵法相关参数!$C$12:$AL$15,AM$15,MATCH($AG303,兵法相关参数!$C$3:$AL$3,0))),0)</f>
        <v>2.573719392924267</v>
      </c>
      <c r="AN303" s="146">
        <f>IFERROR(AE303*IF($E303="将领",INDEX(兵法相关参数!$C$4:$AL$7,AN$15,MATCH($AB303,兵法相关参数!$C$3:$AL$3,0)),INDEX(兵法相关参数!$C$12:$AL$15,AN$15,MATCH($AB303,兵法相关参数!$C$3:$AL$3,0))),0)+IFERROR(AJ303*IF($E303="将领",INDEX(兵法相关参数!$C$4:$AL$7,AN$15,MATCH($AG303,兵法相关参数!$C$3:$AL$3,0)),INDEX(兵法相关参数!$C$12:$AL$15,AN$15,MATCH($AG303,兵法相关参数!$C$3:$AL$3,0))),0)</f>
        <v>1.2337644663235623</v>
      </c>
      <c r="AO303" s="146">
        <f>IFERROR(AF303*IF($E303="将领",INDEX(兵法相关参数!$C$4:$AL$7,AL$15,MATCH($AB303,兵法相关参数!$C$3:$AL$3,0)),INDEX(兵法相关参数!$C$12:$AL$15,AO$15,MATCH($AB303,兵法相关参数!$C$3:$AL$3,0))),0)+IFERROR(AK303*IF($E303="将领",INDEX(兵法相关参数!$C$4:$AL$7,AL$15,MATCH($AG303,兵法相关参数!$C$3:$AL$3,0)),INDEX(兵法相关参数!$C$12:$AL$15,AO$15,MATCH($AG303,兵法相关参数!$C$3:$AL$3,0))),0)</f>
        <v>1.2937803500580263</v>
      </c>
      <c r="AP303" s="42"/>
      <c r="AQ303" s="151">
        <f t="shared" si="100"/>
        <v>30101</v>
      </c>
      <c r="AR303" s="161">
        <f>AR302</f>
        <v>0</v>
      </c>
      <c r="AS303" s="163" t="str">
        <f t="shared" si="92"/>
        <v>紫</v>
      </c>
      <c r="AT303" s="153">
        <f t="shared" si="93"/>
        <v>3</v>
      </c>
      <c r="AU303" s="39" t="str">
        <f>IF(IF(L303="","",AQ303&amp;AT303)=AU302,"",IF(MOD(COUNTIF($AQ$1:AQ303,AQ303),3)=1,"",IF(L303="","",AQ303&amp;AT303)))</f>
        <v>301013</v>
      </c>
      <c r="AV303" s="166">
        <f t="shared" si="94"/>
        <v>7.4999999999999997E-2</v>
      </c>
      <c r="AW303" s="166">
        <f t="shared" si="95"/>
        <v>0.01</v>
      </c>
      <c r="AX303" s="15" t="str">
        <f>IF(MOD(COUNTIF($AQ$1:AQ303,AQ303),3)=1,"",IF(M303="","",AT303+1))</f>
        <v/>
      </c>
      <c r="AY303" s="15" t="str">
        <f t="shared" si="87"/>
        <v/>
      </c>
      <c r="AZ303" s="166" t="str">
        <f t="shared" si="88"/>
        <v/>
      </c>
      <c r="BA303" s="166" t="str">
        <f t="shared" si="89"/>
        <v/>
      </c>
      <c r="BB303" s="15" t="str">
        <f>IF(MOD(COUNTIF($AQ$1:AQ303,AQ303),3)=1,"",IF(N303="","",AX303+1))</f>
        <v/>
      </c>
      <c r="BC303" s="15" t="str">
        <f t="shared" si="96"/>
        <v/>
      </c>
      <c r="BD303" s="166" t="str">
        <f t="shared" si="97"/>
        <v/>
      </c>
      <c r="BE303" s="166" t="str">
        <f t="shared" si="98"/>
        <v/>
      </c>
      <c r="BF303" s="15"/>
      <c r="BG303" s="15"/>
      <c r="BH303" s="170" t="str">
        <f t="shared" si="99"/>
        <v>自身受到的伤害降低{0}%,同时自身造成的伤害降低{1}%，自身生命提高{2}%</v>
      </c>
    </row>
    <row r="304" spans="1:60">
      <c r="A304" s="261"/>
      <c r="B304" s="260"/>
      <c r="C304" s="257"/>
      <c r="D304" s="257"/>
      <c r="E304" s="179"/>
      <c r="F304" s="141"/>
      <c r="G304" s="141"/>
      <c r="H304" s="141"/>
      <c r="I304" s="141"/>
      <c r="J304" s="257"/>
      <c r="K304" s="257"/>
      <c r="L304" s="182"/>
      <c r="M304" s="179"/>
      <c r="N304" s="179"/>
      <c r="O304" s="182"/>
      <c r="P304" s="179"/>
      <c r="Q304" s="179"/>
      <c r="R304" s="179"/>
      <c r="S304" s="179"/>
      <c r="T304" s="179"/>
      <c r="U304" s="179"/>
      <c r="V304" s="179"/>
      <c r="W304" s="179"/>
      <c r="X304" s="179"/>
      <c r="Y304" s="179"/>
      <c r="Z304" s="179"/>
      <c r="AA304" s="179"/>
      <c r="AB304" s="44"/>
      <c r="AC304" s="189"/>
      <c r="AD304" s="189"/>
      <c r="AE304" s="189"/>
      <c r="AF304" s="189"/>
      <c r="AG304" s="92"/>
      <c r="AH304" s="189"/>
      <c r="AI304" s="189"/>
      <c r="AJ304" s="189"/>
      <c r="AK304" s="189"/>
      <c r="AL304" s="146">
        <f>IFERROR(AC304*IF($E304="将领",INDEX(兵法相关参数!$C$4:$AL$7,AL$15,MATCH($AB304,兵法相关参数!$C$3:$AL$3,0)),INDEX(兵法相关参数!$C$12:$AL$15,AL$15,MATCH($AB304,兵法相关参数!$C$3:$AL$3,0))),0)+IFERROR(AH304*IF($E304="将领",INDEX(兵法相关参数!$C$4:$AL$7,AL$15,MATCH($AG304,兵法相关参数!$C$3:$AL$3,0)),INDEX(兵法相关参数!$C$12:$AL$15,AL$15,MATCH($AG304,兵法相关参数!$C$3:$AL$3,0))),0)</f>
        <v>0</v>
      </c>
      <c r="AM304" s="146">
        <f>IFERROR(AD304*IF($E304="将领",INDEX(兵法相关参数!$C$4:$AL$7,AM$15,MATCH($AB304,兵法相关参数!$C$3:$AL$3,0)),INDEX(兵法相关参数!$C$12:$AL$15,AM$15,MATCH($AB304,兵法相关参数!$C$3:$AL$3,0))),0)+IFERROR(AI304*IF($E304="将领",INDEX(兵法相关参数!$C$4:$AL$7,AM$15,MATCH($AG304,兵法相关参数!$C$3:$AL$3,0)),INDEX(兵法相关参数!$C$12:$AL$15,AM$15,MATCH($AG304,兵法相关参数!$C$3:$AL$3,0))),0)</f>
        <v>0</v>
      </c>
      <c r="AN304" s="146">
        <f>IFERROR(AE304*IF($E304="将领",INDEX(兵法相关参数!$C$4:$AL$7,AN$15,MATCH($AB304,兵法相关参数!$C$3:$AL$3,0)),INDEX(兵法相关参数!$C$12:$AL$15,AN$15,MATCH($AB304,兵法相关参数!$C$3:$AL$3,0))),0)+IFERROR(AJ304*IF($E304="将领",INDEX(兵法相关参数!$C$4:$AL$7,AN$15,MATCH($AG304,兵法相关参数!$C$3:$AL$3,0)),INDEX(兵法相关参数!$C$12:$AL$15,AN$15,MATCH($AG304,兵法相关参数!$C$3:$AL$3,0))),0)</f>
        <v>0</v>
      </c>
      <c r="AO304" s="146">
        <f>IFERROR(AF304*IF($E304="将领",INDEX(兵法相关参数!$C$4:$AL$7,AL$15,MATCH($AB304,兵法相关参数!$C$3:$AL$3,0)),INDEX(兵法相关参数!$C$12:$AL$15,AO$15,MATCH($AB304,兵法相关参数!$C$3:$AL$3,0))),0)+IFERROR(AK304*IF($E304="将领",INDEX(兵法相关参数!$C$4:$AL$7,AL$15,MATCH($AG304,兵法相关参数!$C$3:$AL$3,0)),INDEX(兵法相关参数!$C$12:$AL$15,AO$15,MATCH($AG304,兵法相关参数!$C$3:$AL$3,0))),0)</f>
        <v>0</v>
      </c>
      <c r="AP304" s="27"/>
      <c r="AQ304" s="152">
        <f t="shared" si="100"/>
        <v>30101</v>
      </c>
      <c r="AR304" s="162">
        <f>AR303</f>
        <v>0</v>
      </c>
      <c r="AS304" s="15" t="str">
        <f t="shared" si="92"/>
        <v>紫</v>
      </c>
      <c r="AT304" s="153">
        <f t="shared" si="93"/>
        <v>3</v>
      </c>
      <c r="AU304" s="39" t="str">
        <f>IF(IF(L304="","",AQ304&amp;AT304)=AU303,"",IF(MOD(COUNTIF($AQ$1:AQ304,AQ304),3)=1,"",IF(L304="","",AQ304&amp;AT304)))</f>
        <v/>
      </c>
      <c r="AV304" s="166" t="str">
        <f t="shared" si="94"/>
        <v/>
      </c>
      <c r="AW304" s="166" t="str">
        <f t="shared" si="95"/>
        <v/>
      </c>
      <c r="AX304" s="15" t="str">
        <f>IF(MOD(COUNTIF($AQ$1:AQ304,AQ304),3)=1,"",IF(M304="","",AT304+1))</f>
        <v/>
      </c>
      <c r="AY304" s="15" t="str">
        <f t="shared" si="87"/>
        <v/>
      </c>
      <c r="AZ304" s="166" t="str">
        <f t="shared" si="88"/>
        <v/>
      </c>
      <c r="BA304" s="166" t="str">
        <f t="shared" si="89"/>
        <v/>
      </c>
      <c r="BB304" s="15" t="str">
        <f>IF(MOD(COUNTIF($AQ$1:AQ304,AQ304),3)=1,"",IF(N304="","",AX304+1))</f>
        <v/>
      </c>
      <c r="BC304" s="15" t="str">
        <f t="shared" si="96"/>
        <v/>
      </c>
      <c r="BD304" s="166" t="str">
        <f t="shared" si="97"/>
        <v/>
      </c>
      <c r="BE304" s="166" t="str">
        <f t="shared" si="98"/>
        <v/>
      </c>
      <c r="BF304" s="15"/>
      <c r="BG304" s="15"/>
      <c r="BH304" s="170" t="str">
        <f t="shared" si="99"/>
        <v>自身受到的伤害降低{0}%,同时自身造成的伤害降低{1}%，自身生命提高{2}%</v>
      </c>
    </row>
    <row r="305" spans="1:60">
      <c r="A305" s="261" t="s">
        <v>867</v>
      </c>
      <c r="B305" s="258" t="s">
        <v>868</v>
      </c>
      <c r="C305" s="255" t="s">
        <v>11</v>
      </c>
      <c r="D305" s="255" t="s">
        <v>869</v>
      </c>
      <c r="E305" s="11"/>
      <c r="F305" s="11"/>
      <c r="G305" s="11"/>
      <c r="H305" s="11"/>
      <c r="I305" s="11"/>
      <c r="J305" s="11" t="s">
        <v>402</v>
      </c>
      <c r="K305" s="11" t="s">
        <v>469</v>
      </c>
      <c r="L305" s="184" t="s">
        <v>62</v>
      </c>
      <c r="M305" s="184"/>
      <c r="N305" s="11"/>
      <c r="O305" s="183" t="s">
        <v>52</v>
      </c>
      <c r="P305" s="3" t="s">
        <v>57</v>
      </c>
      <c r="Q305" s="11" t="s">
        <v>60</v>
      </c>
      <c r="R305" s="11" t="s">
        <v>61</v>
      </c>
      <c r="S305" s="11"/>
      <c r="T305" s="184"/>
      <c r="U305" s="184"/>
      <c r="V305" s="184"/>
      <c r="W305" s="3" t="s">
        <v>223</v>
      </c>
      <c r="X305" s="3" t="s">
        <v>224</v>
      </c>
      <c r="Y305" s="3" t="s">
        <v>225</v>
      </c>
      <c r="Z305" s="3" t="s">
        <v>226</v>
      </c>
      <c r="AA305" s="1"/>
      <c r="AB305" s="15"/>
      <c r="AC305" s="187" t="s">
        <v>227</v>
      </c>
      <c r="AD305" s="187" t="s">
        <v>228</v>
      </c>
      <c r="AE305" s="187" t="s">
        <v>229</v>
      </c>
      <c r="AF305" s="187" t="s">
        <v>230</v>
      </c>
      <c r="AG305" s="96"/>
      <c r="AH305" s="187" t="s">
        <v>227</v>
      </c>
      <c r="AI305" s="187" t="s">
        <v>228</v>
      </c>
      <c r="AJ305" s="187" t="s">
        <v>229</v>
      </c>
      <c r="AK305" s="187" t="s">
        <v>230</v>
      </c>
      <c r="AL305" s="146">
        <f>IFERROR(AC305*IF($E305="将领",INDEX(兵法相关参数!$C$4:$AL$7,AL$15,MATCH($AB305,兵法相关参数!$C$3:$AL$3,0)),INDEX(兵法相关参数!$C$12:$AL$15,AL$15,MATCH($AB305,兵法相关参数!$C$3:$AL$3,0))),0)+IFERROR(AH305*IF($E305="将领",INDEX(兵法相关参数!$C$4:$AL$7,AL$15,MATCH($AG305,兵法相关参数!$C$3:$AL$3,0)),INDEX(兵法相关参数!$C$12:$AL$15,AL$15,MATCH($AG305,兵法相关参数!$C$3:$AL$3,0))),0)</f>
        <v>0</v>
      </c>
      <c r="AM305" s="146">
        <f>IFERROR(AD305*IF($E305="将领",INDEX(兵法相关参数!$C$4:$AL$7,AM$15,MATCH($AB305,兵法相关参数!$C$3:$AL$3,0)),INDEX(兵法相关参数!$C$12:$AL$15,AM$15,MATCH($AB305,兵法相关参数!$C$3:$AL$3,0))),0)+IFERROR(AI305*IF($E305="将领",INDEX(兵法相关参数!$C$4:$AL$7,AM$15,MATCH($AG305,兵法相关参数!$C$3:$AL$3,0)),INDEX(兵法相关参数!$C$12:$AL$15,AM$15,MATCH($AG305,兵法相关参数!$C$3:$AL$3,0))),0)</f>
        <v>0</v>
      </c>
      <c r="AN305" s="146">
        <f>IFERROR(AE305*IF($E305="将领",INDEX(兵法相关参数!$C$4:$AL$7,AN$15,MATCH($AB305,兵法相关参数!$C$3:$AL$3,0)),INDEX(兵法相关参数!$C$12:$AL$15,AN$15,MATCH($AB305,兵法相关参数!$C$3:$AL$3,0))),0)+IFERROR(AJ305*IF($E305="将领",INDEX(兵法相关参数!$C$4:$AL$7,AN$15,MATCH($AG305,兵法相关参数!$C$3:$AL$3,0)),INDEX(兵法相关参数!$C$12:$AL$15,AN$15,MATCH($AG305,兵法相关参数!$C$3:$AL$3,0))),0)</f>
        <v>0</v>
      </c>
      <c r="AO305" s="146">
        <f>IFERROR(AF305*IF($E305="将领",INDEX(兵法相关参数!$C$4:$AL$7,AL$15,MATCH($AB305,兵法相关参数!$C$3:$AL$3,0)),INDEX(兵法相关参数!$C$12:$AL$15,AO$15,MATCH($AB305,兵法相关参数!$C$3:$AL$3,0))),0)+IFERROR(AK305*IF($E305="将领",INDEX(兵法相关参数!$C$4:$AL$7,AL$15,MATCH($AG305,兵法相关参数!$C$3:$AL$3,0)),INDEX(兵法相关参数!$C$12:$AL$15,AO$15,MATCH($AG305,兵法相关参数!$C$3:$AL$3,0))),0)</f>
        <v>0</v>
      </c>
      <c r="AP305" s="27"/>
      <c r="AQ305" s="154">
        <v>30103</v>
      </c>
      <c r="AR305" s="160">
        <f>IF(D305="直接伤害",1,0)</f>
        <v>0</v>
      </c>
      <c r="AS305" s="163" t="str">
        <f t="shared" ref="AS305:AS313" si="101">IF(C305="",AS304,C305)</f>
        <v>紫</v>
      </c>
      <c r="AT305" s="153">
        <f t="shared" ref="AT305:AT313" si="102">IF(A305&lt;&gt;"",1,IF(D305="",AT304,IF(AU303="",AT304,IF(AX303="",AT304+1,IF(BB303="",AT304+2,AT304+3)))))</f>
        <v>1</v>
      </c>
      <c r="AU305" s="39" t="str">
        <f>IF(IF(L305="","",AQ305&amp;AT305)=AU304,"",IF(MOD(COUNTIF($AQ$1:AQ305,AQ305),3)=1,"",IF(L305="","",AQ305&amp;AT305)))</f>
        <v/>
      </c>
      <c r="AV305" s="166" t="str">
        <f t="shared" ref="AV305:AV313" si="103">IF(AU305="","",IF(L304="固定值",L305,ROUND(IF(AR305=1,L305*INDEX($AV$5:$AV$9,MATCH(AS305,$AU$5:$AU$9,0)),L305*INDEX($AV$13:$AV$17,MATCH(AS305,$AU$13:$AU$17,0))),IF(MID(BH305,FIND(AT305-1,BH305)+2,1)="%",3,1))))</f>
        <v/>
      </c>
      <c r="AW305" s="166" t="str">
        <f t="shared" ref="AW305:AW313" si="104">IF(AU305="","",ROUND((IF(AR305=1,L305*INDEX($AW$5:$AW$9,MATCH(AS305,$AU$5:$AU$9,0)),L305*INDEX($AW$13:$AW$17,MATCH(AS305,$AU$13:$AU$17,0)))-AV305)/34,IF(MID(BH305,FIND(AT305-1,BH305)+2,1)="%",3,1)))</f>
        <v/>
      </c>
      <c r="AX305" s="15" t="str">
        <f>IF(MOD(COUNTIF($AQ$1:AQ305,AQ305),3)=1,"",IF(M305="","",AT305+1))</f>
        <v/>
      </c>
      <c r="AY305" s="15" t="str">
        <f t="shared" si="87"/>
        <v/>
      </c>
      <c r="AZ305" s="166" t="str">
        <f t="shared" si="88"/>
        <v/>
      </c>
      <c r="BA305" s="166" t="str">
        <f t="shared" si="89"/>
        <v/>
      </c>
      <c r="BB305" s="15" t="str">
        <f>IF(MOD(COUNTIF($AQ$1:AQ305,AQ305),3)=1,"",IF(N305="","",AX305+1))</f>
        <v/>
      </c>
      <c r="BC305" s="15" t="str">
        <f t="shared" ref="BC305:BC313" si="105">IF(IF(BB305="","",AQ305&amp;BB305)=BC304,"",IF(BB305="","",AQ305&amp;BB305))</f>
        <v/>
      </c>
      <c r="BD305" s="166" t="str">
        <f t="shared" ref="BD305:BD313" si="106">IF(BC305="","",IF(N304="固定值",N305,ROUND(IF(AR305=1,N305*INDEX($AV$5:$AV$9,MATCH(AS305,$AU$5:$AU$9,0)),N305*INDEX($AV$13:$AV$17,MATCH(AS305,$AU$13:$AU$17,0))),IF(MID(BH305,FIND(BB305-1,BH305)+2,1)="%",3,1))))</f>
        <v/>
      </c>
      <c r="BE305" s="166" t="str">
        <f t="shared" ref="BE305:BE313" si="107">IF(BC305="","",ROUND((IF(AR305=1,N305*INDEX($AW$5:$AW$9,MATCH(AS305,$AU$5:$AU$9,0)),N305*INDEX($AW$13:$AW$17,MATCH(AS305,$AU$13:$AU$17,0)))-BD305)/34,IF(MID(BH305,FIND(BB305-1,BH305)+2,1)="%",3,1)))</f>
        <v/>
      </c>
      <c r="BF305" s="15"/>
      <c r="BG305" s="15"/>
      <c r="BH305" s="170" t="str">
        <f t="shared" ref="BH305:BH313" si="108">IF(B305="",BH304,B305)</f>
        <v>对士兵造成的伤害提高{0}%，对武将造成的伤害降低{1}%</v>
      </c>
    </row>
    <row r="306" spans="1:60">
      <c r="A306" s="261"/>
      <c r="B306" s="259"/>
      <c r="C306" s="256"/>
      <c r="D306" s="256"/>
      <c r="E306" s="179" t="s">
        <v>22</v>
      </c>
      <c r="F306" s="141">
        <v>1</v>
      </c>
      <c r="G306" s="141">
        <v>1</v>
      </c>
      <c r="H306" s="141">
        <v>1</v>
      </c>
      <c r="I306" s="141">
        <v>1</v>
      </c>
      <c r="J306" s="255">
        <f>SUMPRODUCT(LARGE(AL306:AO306*F306:I306+AL307:AO307*F307:I307+AL309:AO309*F309:I309+AL310:AO310*F310:I310+AL312:AO312*F312:I312+AL313:AO313*F313:I313,1))</f>
        <v>3.8528562134416404</v>
      </c>
      <c r="K306" s="255">
        <f>INDEX($J$17:$J$200,MATCH(C305,$C$17:$C$200,0),1)</f>
        <v>3.6338311287091396</v>
      </c>
      <c r="L306" s="25">
        <v>0.75</v>
      </c>
      <c r="M306" s="44"/>
      <c r="N306" s="10"/>
      <c r="O306" s="81">
        <f>150%*1.15</f>
        <v>1.7249999999999999</v>
      </c>
      <c r="P306" s="44">
        <v>0</v>
      </c>
      <c r="Q306" s="10">
        <v>0</v>
      </c>
      <c r="R306" s="10">
        <v>1</v>
      </c>
      <c r="S306" s="31"/>
      <c r="T306" s="44"/>
      <c r="U306" s="44"/>
      <c r="V306" s="24"/>
      <c r="W306" s="44">
        <f>$L306*$O306*$R306</f>
        <v>1.29375</v>
      </c>
      <c r="X306" s="44">
        <f>$L306*$O306*$R306</f>
        <v>1.29375</v>
      </c>
      <c r="Y306" s="44">
        <f>$L306*$O306*$R306</f>
        <v>1.29375</v>
      </c>
      <c r="Z306" s="44">
        <f>$L306*$O306*$R306</f>
        <v>1.29375</v>
      </c>
      <c r="AA306" s="22"/>
      <c r="AB306" s="44" t="s">
        <v>96</v>
      </c>
      <c r="AC306" s="92">
        <f>辅助效用($P306,0,AC$15,"输出转换",标准系数,"指定将领",W306)</f>
        <v>3.1421953124999997</v>
      </c>
      <c r="AD306" s="92">
        <f>辅助效用($P306,0,AD$15,"输出转换",标准系数,"指定将领",X306)</f>
        <v>2.9715820312500001</v>
      </c>
      <c r="AE306" s="92">
        <f>辅助效用($P306,0,AE$15,"输出转换",标准系数,"指定将领",Y306)</f>
        <v>4.9243359375000004</v>
      </c>
      <c r="AF306" s="92">
        <f>辅助效用($P306,0,AF$15,"输出转换",标准系数,"指定将领",Z306)</f>
        <v>4.9243359375000004</v>
      </c>
      <c r="AG306" s="92" t="s">
        <v>51</v>
      </c>
      <c r="AH306" s="188">
        <f>IF($Q306=0,0,持续效用($P306,$Q306,AH$15,$F306))</f>
        <v>0</v>
      </c>
      <c r="AI306" s="188">
        <f>IF($Q306=0,0,持续效用($P306,$Q306,AI$15,$F306))</f>
        <v>0</v>
      </c>
      <c r="AJ306" s="188">
        <f>IF($Q306=0,0,持续效用($P306,$Q306,AJ$15,$F306))</f>
        <v>0</v>
      </c>
      <c r="AK306" s="188">
        <f>IF($Q306=0,0,持续效用($P306,$Q306,AK$15,$F306))</f>
        <v>0</v>
      </c>
      <c r="AL306" s="146">
        <f>IFERROR(AC306*IF($E306="将领",INDEX(兵法相关参数!$C$4:$AL$7,AL$15,MATCH($AB306,兵法相关参数!$C$3:$AL$3,0)),INDEX(兵法相关参数!$C$12:$AL$15,AL$15,MATCH($AB306,兵法相关参数!$C$3:$AL$3,0))),0)+IFERROR(AH306*IF($E306="将领",INDEX(兵法相关参数!$C$4:$AL$7,AL$15,MATCH($AG306,兵法相关参数!$C$3:$AL$3,0)),INDEX(兵法相关参数!$C$12:$AL$15,AL$15,MATCH($AG306,兵法相关参数!$C$3:$AL$3,0))),0)</f>
        <v>2.9107027281662745</v>
      </c>
      <c r="AM306" s="146">
        <f>IFERROR(AD306*IF($E306="将领",INDEX(兵法相关参数!$C$4:$AL$7,AM$15,MATCH($AB306,兵法相关参数!$C$3:$AL$3,0)),INDEX(兵法相关参数!$C$12:$AL$15,AM$15,MATCH($AB306,兵法相关参数!$C$3:$AL$3,0))),0)+IFERROR(AI306*IF($E306="将领",INDEX(兵法相关参数!$C$4:$AL$7,AM$15,MATCH($AG306,兵法相关参数!$C$3:$AL$3,0)),INDEX(兵法相关参数!$C$12:$AL$15,AM$15,MATCH($AG306,兵法相关参数!$C$3:$AL$3,0))),0)</f>
        <v>2.6325287320165685</v>
      </c>
      <c r="AN306" s="146">
        <f>IFERROR(AE306*IF($E306="将领",INDEX(兵法相关参数!$C$4:$AL$7,AN$15,MATCH($AB306,兵法相关参数!$C$3:$AL$3,0)),INDEX(兵法相关参数!$C$12:$AL$15,AN$15,MATCH($AB306,兵法相关参数!$C$3:$AL$3,0))),0)+IFERROR(AJ306*IF($E306="将领",INDEX(兵法相关参数!$C$4:$AL$7,AN$15,MATCH($AG306,兵法相关参数!$C$3:$AL$3,0)),INDEX(兵法相关参数!$C$12:$AL$15,AN$15,MATCH($AG306,兵法相关参数!$C$3:$AL$3,0))),0)</f>
        <v>4.4850270120898008</v>
      </c>
      <c r="AO306" s="146">
        <f>IFERROR(AF306*IF($E306="将领",INDEX(兵法相关参数!$C$4:$AL$7,AL$15,MATCH($AB306,兵法相关参数!$C$3:$AL$3,0)),INDEX(兵法相关参数!$C$12:$AL$15,AO$15,MATCH($AB306,兵法相关参数!$C$3:$AL$3,0))),0)+IFERROR(AK306*IF($E306="将领",INDEX(兵法相关参数!$C$4:$AL$7,AL$15,MATCH($AG306,兵法相关参数!$C$3:$AL$3,0)),INDEX(兵法相关参数!$C$12:$AL$15,AO$15,MATCH($AG306,兵法相关参数!$C$3:$AL$3,0))),0)</f>
        <v>4.5615490516038637</v>
      </c>
      <c r="AP306" s="42"/>
      <c r="AQ306" s="151">
        <f>AQ305</f>
        <v>30103</v>
      </c>
      <c r="AR306" s="161">
        <f>AR305</f>
        <v>0</v>
      </c>
      <c r="AS306" s="163" t="str">
        <f t="shared" si="101"/>
        <v>紫</v>
      </c>
      <c r="AT306" s="153">
        <f t="shared" si="102"/>
        <v>1</v>
      </c>
      <c r="AU306" s="39" t="str">
        <f>IF(IF(L306="","",AQ306&amp;AT306)=AU305,"",IF(MOD(COUNTIF($AQ$1:AQ306,AQ306),3)=1,"",IF(L306="","",AQ306&amp;AT306)))</f>
        <v>301031</v>
      </c>
      <c r="AV306" s="166">
        <f t="shared" si="103"/>
        <v>0.14099999999999999</v>
      </c>
      <c r="AW306" s="166">
        <f t="shared" si="104"/>
        <v>1.7999999999999999E-2</v>
      </c>
      <c r="AX306" s="15" t="str">
        <f>IF(MOD(COUNTIF($AQ$1:AQ306,AQ306),3)=1,"",IF(M306="","",AT306+1))</f>
        <v/>
      </c>
      <c r="AY306" s="15" t="str">
        <f t="shared" si="87"/>
        <v/>
      </c>
      <c r="AZ306" s="166" t="str">
        <f t="shared" si="88"/>
        <v/>
      </c>
      <c r="BA306" s="166" t="str">
        <f t="shared" si="89"/>
        <v/>
      </c>
      <c r="BB306" s="15" t="str">
        <f>IF(MOD(COUNTIF($AQ$1:AQ306,AQ306),3)=1,"",IF(N306="","",AX306+1))</f>
        <v/>
      </c>
      <c r="BC306" s="15" t="str">
        <f t="shared" si="105"/>
        <v/>
      </c>
      <c r="BD306" s="166" t="str">
        <f t="shared" si="106"/>
        <v/>
      </c>
      <c r="BE306" s="166" t="str">
        <f t="shared" si="107"/>
        <v/>
      </c>
      <c r="BF306" s="15"/>
      <c r="BG306" s="15"/>
      <c r="BH306" s="170" t="str">
        <f t="shared" si="108"/>
        <v>对士兵造成的伤害提高{0}%，对武将造成的伤害降低{1}%</v>
      </c>
    </row>
    <row r="307" spans="1:60">
      <c r="A307" s="261"/>
      <c r="B307" s="259"/>
      <c r="C307" s="256"/>
      <c r="D307" s="257"/>
      <c r="E307" s="179"/>
      <c r="F307" s="141"/>
      <c r="G307" s="141"/>
      <c r="H307" s="141"/>
      <c r="I307" s="141"/>
      <c r="J307" s="256"/>
      <c r="K307" s="256"/>
      <c r="L307" s="182"/>
      <c r="M307" s="179"/>
      <c r="N307" s="179"/>
      <c r="O307" s="182"/>
      <c r="P307" s="44"/>
      <c r="Q307" s="10"/>
      <c r="R307" s="10"/>
      <c r="S307" s="10"/>
      <c r="T307" s="24"/>
      <c r="U307" s="24"/>
      <c r="V307" s="24"/>
      <c r="W307" s="23"/>
      <c r="X307" s="23"/>
      <c r="Y307" s="23"/>
      <c r="Z307" s="23"/>
      <c r="AA307" s="24"/>
      <c r="AB307" s="44"/>
      <c r="AC307" s="92"/>
      <c r="AD307" s="92"/>
      <c r="AE307" s="92"/>
      <c r="AF307" s="92"/>
      <c r="AG307" s="92"/>
      <c r="AH307" s="95"/>
      <c r="AI307" s="95"/>
      <c r="AJ307" s="95"/>
      <c r="AK307" s="95"/>
      <c r="AL307" s="146">
        <f>IFERROR(AC307*IF($E307="将领",INDEX(兵法相关参数!$C$4:$AL$7,AL$15,MATCH($AB307,兵法相关参数!$C$3:$AL$3,0)),INDEX(兵法相关参数!$C$12:$AL$15,AL$15,MATCH($AB307,兵法相关参数!$C$3:$AL$3,0))),0)+IFERROR(AH307*IF($E307="将领",INDEX(兵法相关参数!$C$4:$AL$7,AL$15,MATCH($AG307,兵法相关参数!$C$3:$AL$3,0)),INDEX(兵法相关参数!$C$12:$AL$15,AL$15,MATCH($AG307,兵法相关参数!$C$3:$AL$3,0))),0)</f>
        <v>0</v>
      </c>
      <c r="AM307" s="146">
        <f>IFERROR(AD307*IF($E307="将领",INDEX(兵法相关参数!$C$4:$AL$7,AM$15,MATCH($AB307,兵法相关参数!$C$3:$AL$3,0)),INDEX(兵法相关参数!$C$12:$AL$15,AM$15,MATCH($AB307,兵法相关参数!$C$3:$AL$3,0))),0)+IFERROR(AI307*IF($E307="将领",INDEX(兵法相关参数!$C$4:$AL$7,AM$15,MATCH($AG307,兵法相关参数!$C$3:$AL$3,0)),INDEX(兵法相关参数!$C$12:$AL$15,AM$15,MATCH($AG307,兵法相关参数!$C$3:$AL$3,0))),0)</f>
        <v>0</v>
      </c>
      <c r="AN307" s="146">
        <f>IFERROR(AE307*IF($E307="将领",INDEX(兵法相关参数!$C$4:$AL$7,AN$15,MATCH($AB307,兵法相关参数!$C$3:$AL$3,0)),INDEX(兵法相关参数!$C$12:$AL$15,AN$15,MATCH($AB307,兵法相关参数!$C$3:$AL$3,0))),0)+IFERROR(AJ307*IF($E307="将领",INDEX(兵法相关参数!$C$4:$AL$7,AN$15,MATCH($AG307,兵法相关参数!$C$3:$AL$3,0)),INDEX(兵法相关参数!$C$12:$AL$15,AN$15,MATCH($AG307,兵法相关参数!$C$3:$AL$3,0))),0)</f>
        <v>0</v>
      </c>
      <c r="AO307" s="146">
        <f>IFERROR(AF307*IF($E307="将领",INDEX(兵法相关参数!$C$4:$AL$7,AL$15,MATCH($AB307,兵法相关参数!$C$3:$AL$3,0)),INDEX(兵法相关参数!$C$12:$AL$15,AO$15,MATCH($AB307,兵法相关参数!$C$3:$AL$3,0))),0)+IFERROR(AK307*IF($E307="将领",INDEX(兵法相关参数!$C$4:$AL$7,AL$15,MATCH($AG307,兵法相关参数!$C$3:$AL$3,0)),INDEX(兵法相关参数!$C$12:$AL$15,AO$15,MATCH($AG307,兵法相关参数!$C$3:$AL$3,0))),0)</f>
        <v>0</v>
      </c>
      <c r="AP307" s="27"/>
      <c r="AQ307" s="151">
        <f>AQ306</f>
        <v>30103</v>
      </c>
      <c r="AR307" s="162">
        <f>AR306</f>
        <v>0</v>
      </c>
      <c r="AS307" s="15" t="str">
        <f t="shared" si="101"/>
        <v>紫</v>
      </c>
      <c r="AT307" s="153">
        <f t="shared" si="102"/>
        <v>1</v>
      </c>
      <c r="AU307" s="39" t="str">
        <f>IF(IF(L307="","",AQ307&amp;AT307)=AU306,"",IF(MOD(COUNTIF($AQ$1:AQ307,AQ307),3)=1,"",IF(L307="","",AQ307&amp;AT307)))</f>
        <v/>
      </c>
      <c r="AV307" s="166" t="str">
        <f t="shared" si="103"/>
        <v/>
      </c>
      <c r="AW307" s="166" t="str">
        <f t="shared" si="104"/>
        <v/>
      </c>
      <c r="AX307" s="15" t="str">
        <f>IF(MOD(COUNTIF($AQ$1:AQ307,AQ307),3)=1,"",IF(M307="","",AT307+1))</f>
        <v/>
      </c>
      <c r="AY307" s="15" t="str">
        <f t="shared" si="87"/>
        <v/>
      </c>
      <c r="AZ307" s="166" t="str">
        <f t="shared" si="88"/>
        <v/>
      </c>
      <c r="BA307" s="166" t="str">
        <f t="shared" si="89"/>
        <v/>
      </c>
      <c r="BB307" s="15" t="str">
        <f>IF(MOD(COUNTIF($AQ$1:AQ307,AQ307),3)=1,"",IF(N307="","",AX307+1))</f>
        <v/>
      </c>
      <c r="BC307" s="15" t="str">
        <f t="shared" si="105"/>
        <v/>
      </c>
      <c r="BD307" s="166" t="str">
        <f t="shared" si="106"/>
        <v/>
      </c>
      <c r="BE307" s="166" t="str">
        <f t="shared" si="107"/>
        <v/>
      </c>
      <c r="BF307" s="15"/>
      <c r="BG307" s="15"/>
      <c r="BH307" s="170" t="str">
        <f t="shared" si="108"/>
        <v>对士兵造成的伤害提高{0}%，对武将造成的伤害降低{1}%</v>
      </c>
    </row>
    <row r="308" spans="1:60">
      <c r="A308" s="261"/>
      <c r="B308" s="259"/>
      <c r="C308" s="256"/>
      <c r="D308" s="255" t="s">
        <v>866</v>
      </c>
      <c r="E308" s="11"/>
      <c r="F308" s="11"/>
      <c r="G308" s="11"/>
      <c r="H308" s="11"/>
      <c r="I308" s="11"/>
      <c r="J308" s="256"/>
      <c r="K308" s="256"/>
      <c r="L308" s="184" t="s">
        <v>771</v>
      </c>
      <c r="M308" s="184"/>
      <c r="N308" s="11"/>
      <c r="O308" s="183" t="s">
        <v>52</v>
      </c>
      <c r="P308" s="3" t="s">
        <v>57</v>
      </c>
      <c r="Q308" s="11" t="s">
        <v>60</v>
      </c>
      <c r="R308" s="11" t="s">
        <v>61</v>
      </c>
      <c r="S308" s="184"/>
      <c r="T308" s="184"/>
      <c r="U308" s="184"/>
      <c r="V308" s="184"/>
      <c r="W308" s="3" t="s">
        <v>223</v>
      </c>
      <c r="X308" s="3" t="s">
        <v>224</v>
      </c>
      <c r="Y308" s="3" t="s">
        <v>225</v>
      </c>
      <c r="Z308" s="3" t="s">
        <v>226</v>
      </c>
      <c r="AA308" s="1"/>
      <c r="AB308" s="15"/>
      <c r="AC308" s="187" t="s">
        <v>227</v>
      </c>
      <c r="AD308" s="187" t="s">
        <v>228</v>
      </c>
      <c r="AE308" s="187" t="s">
        <v>229</v>
      </c>
      <c r="AF308" s="187" t="s">
        <v>230</v>
      </c>
      <c r="AG308" s="96"/>
      <c r="AH308" s="187" t="s">
        <v>227</v>
      </c>
      <c r="AI308" s="187" t="s">
        <v>228</v>
      </c>
      <c r="AJ308" s="187" t="s">
        <v>229</v>
      </c>
      <c r="AK308" s="187" t="s">
        <v>230</v>
      </c>
      <c r="AL308" s="146">
        <f>IFERROR(AC308*IF($E308="将领",INDEX(兵法相关参数!$C$4:$AL$7,AL$15,MATCH($AB308,兵法相关参数!$C$3:$AL$3,0)),INDEX(兵法相关参数!$C$12:$AL$15,AL$15,MATCH($AB308,兵法相关参数!$C$3:$AL$3,0))),0)+IFERROR(AH308*IF($E308="将领",INDEX(兵法相关参数!$C$4:$AL$7,AL$15,MATCH($AG308,兵法相关参数!$C$3:$AL$3,0)),INDEX(兵法相关参数!$C$12:$AL$15,AL$15,MATCH($AG308,兵法相关参数!$C$3:$AL$3,0))),0)</f>
        <v>0</v>
      </c>
      <c r="AM308" s="146">
        <f>IFERROR(AD308*IF($E308="将领",INDEX(兵法相关参数!$C$4:$AL$7,AM$15,MATCH($AB308,兵法相关参数!$C$3:$AL$3,0)),INDEX(兵法相关参数!$C$12:$AL$15,AM$15,MATCH($AB308,兵法相关参数!$C$3:$AL$3,0))),0)+IFERROR(AI308*IF($E308="将领",INDEX(兵法相关参数!$C$4:$AL$7,AM$15,MATCH($AG308,兵法相关参数!$C$3:$AL$3,0)),INDEX(兵法相关参数!$C$12:$AL$15,AM$15,MATCH($AG308,兵法相关参数!$C$3:$AL$3,0))),0)</f>
        <v>0</v>
      </c>
      <c r="AN308" s="146">
        <f>IFERROR(AE308*IF($E308="将领",INDEX(兵法相关参数!$C$4:$AL$7,AN$15,MATCH($AB308,兵法相关参数!$C$3:$AL$3,0)),INDEX(兵法相关参数!$C$12:$AL$15,AN$15,MATCH($AB308,兵法相关参数!$C$3:$AL$3,0))),0)+IFERROR(AJ308*IF($E308="将领",INDEX(兵法相关参数!$C$4:$AL$7,AN$15,MATCH($AG308,兵法相关参数!$C$3:$AL$3,0)),INDEX(兵法相关参数!$C$12:$AL$15,AN$15,MATCH($AG308,兵法相关参数!$C$3:$AL$3,0))),0)</f>
        <v>0</v>
      </c>
      <c r="AO308" s="146">
        <f>IFERROR(AF308*IF($E308="将领",INDEX(兵法相关参数!$C$4:$AL$7,AL$15,MATCH($AB308,兵法相关参数!$C$3:$AL$3,0)),INDEX(兵法相关参数!$C$12:$AL$15,AO$15,MATCH($AB308,兵法相关参数!$C$3:$AL$3,0))),0)+IFERROR(AK308*IF($E308="将领",INDEX(兵法相关参数!$C$4:$AL$7,AL$15,MATCH($AG308,兵法相关参数!$C$3:$AL$3,0)),INDEX(兵法相关参数!$C$12:$AL$15,AO$15,MATCH($AG308,兵法相关参数!$C$3:$AL$3,0))),0)</f>
        <v>0</v>
      </c>
      <c r="AP308" s="42"/>
      <c r="AQ308" s="151">
        <f t="shared" ref="AQ308:AQ313" si="109">AQ307</f>
        <v>30103</v>
      </c>
      <c r="AR308" s="160">
        <f>IF(D308="直接伤害",1,0)</f>
        <v>0</v>
      </c>
      <c r="AS308" s="163" t="str">
        <f t="shared" si="101"/>
        <v>紫</v>
      </c>
      <c r="AT308" s="153">
        <f t="shared" si="102"/>
        <v>2</v>
      </c>
      <c r="AU308" s="39" t="str">
        <f>IF(IF(L308="","",AQ308&amp;AT308)=AU307,"",IF(MOD(COUNTIF($AQ$1:AQ308,AQ308),3)=1,"",IF(L308="","",AQ308&amp;AT308)))</f>
        <v/>
      </c>
      <c r="AV308" s="166" t="str">
        <f t="shared" si="103"/>
        <v/>
      </c>
      <c r="AW308" s="166" t="str">
        <f t="shared" si="104"/>
        <v/>
      </c>
      <c r="AX308" s="15" t="str">
        <f>IF(MOD(COUNTIF($AQ$1:AQ308,AQ308),3)=1,"",IF(M308="","",AT308+1))</f>
        <v/>
      </c>
      <c r="AY308" s="15" t="str">
        <f t="shared" si="87"/>
        <v/>
      </c>
      <c r="AZ308" s="166" t="str">
        <f t="shared" si="88"/>
        <v/>
      </c>
      <c r="BA308" s="166" t="str">
        <f t="shared" si="89"/>
        <v/>
      </c>
      <c r="BB308" s="15" t="str">
        <f>IF(MOD(COUNTIF($AQ$1:AQ308,AQ308),3)=1,"",IF(N308="","",AX308+1))</f>
        <v/>
      </c>
      <c r="BC308" s="15" t="str">
        <f t="shared" si="105"/>
        <v/>
      </c>
      <c r="BD308" s="166" t="str">
        <f t="shared" si="106"/>
        <v/>
      </c>
      <c r="BE308" s="166" t="str">
        <f t="shared" si="107"/>
        <v/>
      </c>
      <c r="BF308" s="15"/>
      <c r="BG308" s="15"/>
      <c r="BH308" s="170" t="str">
        <f t="shared" si="108"/>
        <v>对士兵造成的伤害提高{0}%，对武将造成的伤害降低{1}%</v>
      </c>
    </row>
    <row r="309" spans="1:60">
      <c r="A309" s="261"/>
      <c r="B309" s="259"/>
      <c r="C309" s="256"/>
      <c r="D309" s="256"/>
      <c r="E309" s="179" t="s">
        <v>22</v>
      </c>
      <c r="F309" s="141">
        <v>1</v>
      </c>
      <c r="G309" s="141">
        <v>1</v>
      </c>
      <c r="H309" s="141">
        <v>1</v>
      </c>
      <c r="I309" s="141">
        <v>1</v>
      </c>
      <c r="J309" s="256"/>
      <c r="K309" s="256"/>
      <c r="L309" s="25">
        <v>-0.3</v>
      </c>
      <c r="M309" s="44"/>
      <c r="N309" s="10"/>
      <c r="O309" s="81">
        <v>0.67</v>
      </c>
      <c r="P309" s="44">
        <v>0</v>
      </c>
      <c r="Q309" s="10">
        <v>0</v>
      </c>
      <c r="R309" s="10">
        <v>1</v>
      </c>
      <c r="S309" s="44"/>
      <c r="T309" s="44"/>
      <c r="U309" s="44"/>
      <c r="V309" s="24"/>
      <c r="W309" s="92">
        <f>$L309*$O309*$R309</f>
        <v>-0.20100000000000001</v>
      </c>
      <c r="X309" s="92">
        <f>$L309*$O309*$R309</f>
        <v>-0.20100000000000001</v>
      </c>
      <c r="Y309" s="92">
        <f>$L309*$O309*$R309</f>
        <v>-0.20100000000000001</v>
      </c>
      <c r="Z309" s="92">
        <f>$L309*$O309*$R309</f>
        <v>-0.20100000000000001</v>
      </c>
      <c r="AA309" s="22"/>
      <c r="AB309" s="44" t="s">
        <v>96</v>
      </c>
      <c r="AC309" s="92">
        <f>辅助效用($P309,0,AC$15,"输出转换",标准系数,"指定将领",W309)</f>
        <v>-0.48817874999999999</v>
      </c>
      <c r="AD309" s="92">
        <f>辅助效用($P309,0,AD$15,"输出转换",标准系数,"指定将领",X309)</f>
        <v>-0.46167187500000001</v>
      </c>
      <c r="AE309" s="92">
        <f>辅助效用($P309,0,AE$15,"输出转换",标准系数,"指定将领",Y309)</f>
        <v>-0.7650562500000001</v>
      </c>
      <c r="AF309" s="92">
        <f>辅助效用($P309,0,AF$15,"输出转换",标准系数,"指定将领",Z309)</f>
        <v>-0.7650562500000001</v>
      </c>
      <c r="AG309" s="92" t="s">
        <v>51</v>
      </c>
      <c r="AH309" s="188">
        <f>IF($Q309=0,0,持续效用($P309,$Q309,AH$15,$F309))</f>
        <v>0</v>
      </c>
      <c r="AI309" s="188">
        <f>IF($Q309=0,0,持续效用($P309,$Q309,AI$15,$F309))</f>
        <v>0</v>
      </c>
      <c r="AJ309" s="188">
        <f>IF($Q309=0,0,持续效用($P309,$Q309,AJ$15,$F309))</f>
        <v>0</v>
      </c>
      <c r="AK309" s="188">
        <f>IF($Q309=0,0,持续效用($P309,$Q309,AK$15,$F309))</f>
        <v>0</v>
      </c>
      <c r="AL309" s="146">
        <f>IFERROR(AC309*IF($E309="将领",INDEX(兵法相关参数!$C$4:$AL$7,AL$15,MATCH($AB309,兵法相关参数!$C$3:$AL$3,0)),INDEX(兵法相关参数!$C$12:$AL$15,AL$15,MATCH($AB309,兵法相关参数!$C$3:$AL$3,0))),0)+IFERROR(AH309*IF($E309="将领",INDEX(兵法相关参数!$C$4:$AL$7,AL$15,MATCH($AG309,兵法相关参数!$C$3:$AL$3,0)),INDEX(兵法相关参数!$C$12:$AL$15,AL$15,MATCH($AG309,兵法相关参数!$C$3:$AL$3,0))),0)</f>
        <v>-0.45221352530351394</v>
      </c>
      <c r="AM309" s="146">
        <f>IFERROR(AD309*IF($E309="将领",INDEX(兵法相关参数!$C$4:$AL$7,AM$15,MATCH($AB309,兵法相关参数!$C$3:$AL$3,0)),INDEX(兵法相关参数!$C$12:$AL$15,AM$15,MATCH($AB309,兵法相关参数!$C$3:$AL$3,0))),0)+IFERROR(AI309*IF($E309="将领",INDEX(兵法相关参数!$C$4:$AL$7,AM$15,MATCH($AG309,兵法相关参数!$C$3:$AL$3,0)),INDEX(兵法相关参数!$C$12:$AL$15,AM$15,MATCH($AG309,兵法相关参数!$C$3:$AL$3,0))),0)</f>
        <v>-0.40899576822054512</v>
      </c>
      <c r="AN309" s="146">
        <f>IFERROR(AE309*IF($E309="将领",INDEX(兵法相关参数!$C$4:$AL$7,AN$15,MATCH($AB309,兵法相关参数!$C$3:$AL$3,0)),INDEX(兵法相关参数!$C$12:$AL$15,AN$15,MATCH($AB309,兵法相关参数!$C$3:$AL$3,0))),0)+IFERROR(AJ309*IF($E309="将领",INDEX(兵法相关参数!$C$4:$AL$7,AN$15,MATCH($AG309,兵法相关参数!$C$3:$AL$3,0)),INDEX(兵法相关参数!$C$12:$AL$15,AN$15,MATCH($AG309,兵法相关参数!$C$3:$AL$3,0))),0)</f>
        <v>-0.6968041966609082</v>
      </c>
      <c r="AO309" s="146">
        <f>IFERROR(AF309*IF($E309="将领",INDEX(兵法相关参数!$C$4:$AL$7,AL$15,MATCH($AB309,兵法相关参数!$C$3:$AL$3,0)),INDEX(兵法相关参数!$C$12:$AL$15,AO$15,MATCH($AB309,兵法相关参数!$C$3:$AL$3,0))),0)+IFERROR(AK309*IF($E309="将领",INDEX(兵法相关参数!$C$4:$AL$7,AL$15,MATCH($AG309,兵法相关参数!$C$3:$AL$3,0)),INDEX(兵法相关参数!$C$12:$AL$15,AO$15,MATCH($AG309,兵法相关参数!$C$3:$AL$3,0))),0)</f>
        <v>-0.7086928381622235</v>
      </c>
      <c r="AP309" s="27"/>
      <c r="AQ309" s="151">
        <f t="shared" si="109"/>
        <v>30103</v>
      </c>
      <c r="AR309" s="161">
        <f>AR308</f>
        <v>0</v>
      </c>
      <c r="AS309" s="163" t="str">
        <f t="shared" si="101"/>
        <v>紫</v>
      </c>
      <c r="AT309" s="153">
        <f t="shared" si="102"/>
        <v>2</v>
      </c>
      <c r="AU309" s="39" t="str">
        <f>IF(IF(L309="","",AQ309&amp;AT309)=AU308,"",IF(MOD(COUNTIF($AQ$1:AQ309,AQ309),3)=1,"",IF(L309="","",AQ309&amp;AT309)))</f>
        <v>301032</v>
      </c>
      <c r="AV309" s="166">
        <f t="shared" si="103"/>
        <v>-0.3</v>
      </c>
      <c r="AW309" s="166">
        <f t="shared" si="104"/>
        <v>0</v>
      </c>
      <c r="AX309" s="15" t="str">
        <f>IF(MOD(COUNTIF($AQ$1:AQ309,AQ309),3)=1,"",IF(M309="","",AT309+1))</f>
        <v/>
      </c>
      <c r="AY309" s="15" t="str">
        <f t="shared" si="87"/>
        <v/>
      </c>
      <c r="AZ309" s="166" t="str">
        <f t="shared" si="88"/>
        <v/>
      </c>
      <c r="BA309" s="166" t="str">
        <f t="shared" si="89"/>
        <v/>
      </c>
      <c r="BB309" s="15" t="str">
        <f>IF(MOD(COUNTIF($AQ$1:AQ309,AQ309),3)=1,"",IF(N309="","",AX309+1))</f>
        <v/>
      </c>
      <c r="BC309" s="15" t="str">
        <f t="shared" si="105"/>
        <v/>
      </c>
      <c r="BD309" s="166" t="str">
        <f t="shared" si="106"/>
        <v/>
      </c>
      <c r="BE309" s="166" t="str">
        <f t="shared" si="107"/>
        <v/>
      </c>
      <c r="BF309" s="15"/>
      <c r="BG309" s="15"/>
      <c r="BH309" s="170" t="str">
        <f t="shared" si="108"/>
        <v>对士兵造成的伤害提高{0}%，对武将造成的伤害降低{1}%</v>
      </c>
    </row>
    <row r="310" spans="1:60">
      <c r="A310" s="261"/>
      <c r="B310" s="259"/>
      <c r="C310" s="256"/>
      <c r="D310" s="257"/>
      <c r="E310" s="179"/>
      <c r="F310" s="179"/>
      <c r="G310" s="179"/>
      <c r="H310" s="179"/>
      <c r="I310" s="179"/>
      <c r="J310" s="256"/>
      <c r="K310" s="256"/>
      <c r="L310" s="182"/>
      <c r="M310" s="179"/>
      <c r="N310" s="179"/>
      <c r="O310" s="182"/>
      <c r="P310" s="179"/>
      <c r="Q310" s="179"/>
      <c r="R310" s="179"/>
      <c r="S310" s="179"/>
      <c r="T310" s="179"/>
      <c r="U310" s="179"/>
      <c r="V310" s="179"/>
      <c r="W310" s="179"/>
      <c r="X310" s="179"/>
      <c r="Y310" s="179"/>
      <c r="Z310" s="179"/>
      <c r="AA310" s="179"/>
      <c r="AB310" s="44"/>
      <c r="AC310" s="189"/>
      <c r="AD310" s="189"/>
      <c r="AE310" s="189"/>
      <c r="AF310" s="189"/>
      <c r="AG310" s="92"/>
      <c r="AH310" s="189"/>
      <c r="AI310" s="189"/>
      <c r="AJ310" s="189"/>
      <c r="AK310" s="189"/>
      <c r="AL310" s="146">
        <f>IFERROR(AC310*IF($E310="将领",INDEX(兵法相关参数!$C$4:$AL$7,AL$15,MATCH($AB310,兵法相关参数!$C$3:$AL$3,0)),INDEX(兵法相关参数!$C$12:$AL$15,AL$15,MATCH($AB310,兵法相关参数!$C$3:$AL$3,0))),0)+IFERROR(AH310*IF($E310="将领",INDEX(兵法相关参数!$C$4:$AL$7,AL$15,MATCH($AG310,兵法相关参数!$C$3:$AL$3,0)),INDEX(兵法相关参数!$C$12:$AL$15,AL$15,MATCH($AG310,兵法相关参数!$C$3:$AL$3,0))),0)</f>
        <v>0</v>
      </c>
      <c r="AM310" s="146">
        <f>IFERROR(AD310*IF($E310="将领",INDEX(兵法相关参数!$C$4:$AL$7,AM$15,MATCH($AB310,兵法相关参数!$C$3:$AL$3,0)),INDEX(兵法相关参数!$C$12:$AL$15,AM$15,MATCH($AB310,兵法相关参数!$C$3:$AL$3,0))),0)+IFERROR(AI310*IF($E310="将领",INDEX(兵法相关参数!$C$4:$AL$7,AM$15,MATCH($AG310,兵法相关参数!$C$3:$AL$3,0)),INDEX(兵法相关参数!$C$12:$AL$15,AM$15,MATCH($AG310,兵法相关参数!$C$3:$AL$3,0))),0)</f>
        <v>0</v>
      </c>
      <c r="AN310" s="146">
        <f>IFERROR(AE310*IF($E310="将领",INDEX(兵法相关参数!$C$4:$AL$7,AN$15,MATCH($AB310,兵法相关参数!$C$3:$AL$3,0)),INDEX(兵法相关参数!$C$12:$AL$15,AN$15,MATCH($AB310,兵法相关参数!$C$3:$AL$3,0))),0)+IFERROR(AJ310*IF($E310="将领",INDEX(兵法相关参数!$C$4:$AL$7,AN$15,MATCH($AG310,兵法相关参数!$C$3:$AL$3,0)),INDEX(兵法相关参数!$C$12:$AL$15,AN$15,MATCH($AG310,兵法相关参数!$C$3:$AL$3,0))),0)</f>
        <v>0</v>
      </c>
      <c r="AO310" s="146">
        <f>IFERROR(AF310*IF($E310="将领",INDEX(兵法相关参数!$C$4:$AL$7,AL$15,MATCH($AB310,兵法相关参数!$C$3:$AL$3,0)),INDEX(兵法相关参数!$C$12:$AL$15,AO$15,MATCH($AB310,兵法相关参数!$C$3:$AL$3,0))),0)+IFERROR(AK310*IF($E310="将领",INDEX(兵法相关参数!$C$4:$AL$7,AL$15,MATCH($AG310,兵法相关参数!$C$3:$AL$3,0)),INDEX(兵法相关参数!$C$12:$AL$15,AO$15,MATCH($AG310,兵法相关参数!$C$3:$AL$3,0))),0)</f>
        <v>0</v>
      </c>
      <c r="AP310" s="42"/>
      <c r="AQ310" s="151">
        <f t="shared" si="109"/>
        <v>30103</v>
      </c>
      <c r="AR310" s="162">
        <f>AR309</f>
        <v>0</v>
      </c>
      <c r="AS310" s="15" t="str">
        <f t="shared" si="101"/>
        <v>紫</v>
      </c>
      <c r="AT310" s="153">
        <f t="shared" si="102"/>
        <v>2</v>
      </c>
      <c r="AU310" s="39" t="str">
        <f>IF(IF(L310="","",AQ310&amp;AT310)=AU309,"",IF(MOD(COUNTIF($AQ$1:AQ310,AQ310),3)=1,"",IF(L310="","",AQ310&amp;AT310)))</f>
        <v/>
      </c>
      <c r="AV310" s="166" t="str">
        <f t="shared" si="103"/>
        <v/>
      </c>
      <c r="AW310" s="166" t="str">
        <f t="shared" si="104"/>
        <v/>
      </c>
      <c r="AX310" s="15" t="str">
        <f>IF(MOD(COUNTIF($AQ$1:AQ310,AQ310),3)=1,"",IF(M310="","",AT310+1))</f>
        <v/>
      </c>
      <c r="AY310" s="15" t="str">
        <f t="shared" si="87"/>
        <v/>
      </c>
      <c r="AZ310" s="166" t="str">
        <f t="shared" si="88"/>
        <v/>
      </c>
      <c r="BA310" s="166" t="str">
        <f t="shared" si="89"/>
        <v/>
      </c>
      <c r="BB310" s="15" t="str">
        <f>IF(MOD(COUNTIF($AQ$1:AQ310,AQ310),3)=1,"",IF(N310="","",AX310+1))</f>
        <v/>
      </c>
      <c r="BC310" s="15" t="str">
        <f t="shared" si="105"/>
        <v/>
      </c>
      <c r="BD310" s="166" t="str">
        <f t="shared" si="106"/>
        <v/>
      </c>
      <c r="BE310" s="166" t="str">
        <f t="shared" si="107"/>
        <v/>
      </c>
      <c r="BF310" s="15"/>
      <c r="BG310" s="15"/>
      <c r="BH310" s="170" t="str">
        <f t="shared" si="108"/>
        <v>对士兵造成的伤害提高{0}%，对武将造成的伤害降低{1}%</v>
      </c>
    </row>
    <row r="311" spans="1:60">
      <c r="A311" s="261"/>
      <c r="B311" s="259"/>
      <c r="C311" s="256"/>
      <c r="D311" s="255"/>
      <c r="E311" s="179"/>
      <c r="F311" s="179"/>
      <c r="G311" s="179"/>
      <c r="H311" s="179"/>
      <c r="I311" s="179"/>
      <c r="J311" s="256"/>
      <c r="K311" s="256"/>
      <c r="L311" s="182"/>
      <c r="M311" s="179"/>
      <c r="N311" s="179"/>
      <c r="O311" s="182"/>
      <c r="P311" s="179"/>
      <c r="Q311" s="179"/>
      <c r="R311" s="179"/>
      <c r="S311" s="179"/>
      <c r="T311" s="179"/>
      <c r="U311" s="179"/>
      <c r="V311" s="179"/>
      <c r="W311" s="179"/>
      <c r="X311" s="179"/>
      <c r="Y311" s="179"/>
      <c r="Z311" s="179"/>
      <c r="AA311" s="179"/>
      <c r="AB311" s="44"/>
      <c r="AC311" s="189"/>
      <c r="AD311" s="189"/>
      <c r="AE311" s="189"/>
      <c r="AF311" s="189"/>
      <c r="AG311" s="92"/>
      <c r="AH311" s="189"/>
      <c r="AI311" s="189"/>
      <c r="AJ311" s="189"/>
      <c r="AK311" s="189"/>
      <c r="AL311" s="146">
        <f>IFERROR(AC311*IF($E311="将领",INDEX(兵法相关参数!$C$4:$AL$7,AL$15,MATCH($AB311,兵法相关参数!$C$3:$AL$3,0)),INDEX(兵法相关参数!$C$12:$AL$15,AL$15,MATCH($AB311,兵法相关参数!$C$3:$AL$3,0))),0)+IFERROR(AH311*IF($E311="将领",INDEX(兵法相关参数!$C$4:$AL$7,AL$15,MATCH($AG311,兵法相关参数!$C$3:$AL$3,0)),INDEX(兵法相关参数!$C$12:$AL$15,AL$15,MATCH($AG311,兵法相关参数!$C$3:$AL$3,0))),0)</f>
        <v>0</v>
      </c>
      <c r="AM311" s="146">
        <f>IFERROR(AD311*IF($E311="将领",INDEX(兵法相关参数!$C$4:$AL$7,AM$15,MATCH($AB311,兵法相关参数!$C$3:$AL$3,0)),INDEX(兵法相关参数!$C$12:$AL$15,AM$15,MATCH($AB311,兵法相关参数!$C$3:$AL$3,0))),0)+IFERROR(AI311*IF($E311="将领",INDEX(兵法相关参数!$C$4:$AL$7,AM$15,MATCH($AG311,兵法相关参数!$C$3:$AL$3,0)),INDEX(兵法相关参数!$C$12:$AL$15,AM$15,MATCH($AG311,兵法相关参数!$C$3:$AL$3,0))),0)</f>
        <v>0</v>
      </c>
      <c r="AN311" s="146">
        <f>IFERROR(AE311*IF($E311="将领",INDEX(兵法相关参数!$C$4:$AL$7,AN$15,MATCH($AB311,兵法相关参数!$C$3:$AL$3,0)),INDEX(兵法相关参数!$C$12:$AL$15,AN$15,MATCH($AB311,兵法相关参数!$C$3:$AL$3,0))),0)+IFERROR(AJ311*IF($E311="将领",INDEX(兵法相关参数!$C$4:$AL$7,AN$15,MATCH($AG311,兵法相关参数!$C$3:$AL$3,0)),INDEX(兵法相关参数!$C$12:$AL$15,AN$15,MATCH($AG311,兵法相关参数!$C$3:$AL$3,0))),0)</f>
        <v>0</v>
      </c>
      <c r="AO311" s="146">
        <f>IFERROR(AF311*IF($E311="将领",INDEX(兵法相关参数!$C$4:$AL$7,AL$15,MATCH($AB311,兵法相关参数!$C$3:$AL$3,0)),INDEX(兵法相关参数!$C$12:$AL$15,AO$15,MATCH($AB311,兵法相关参数!$C$3:$AL$3,0))),0)+IFERROR(AK311*IF($E311="将领",INDEX(兵法相关参数!$C$4:$AL$7,AL$15,MATCH($AG311,兵法相关参数!$C$3:$AL$3,0)),INDEX(兵法相关参数!$C$12:$AL$15,AO$15,MATCH($AG311,兵法相关参数!$C$3:$AL$3,0))),0)</f>
        <v>0</v>
      </c>
      <c r="AP311" s="27"/>
      <c r="AQ311" s="151">
        <f t="shared" si="109"/>
        <v>30103</v>
      </c>
      <c r="AR311" s="160">
        <f>IF(D311="直接伤害",1,0)</f>
        <v>0</v>
      </c>
      <c r="AS311" s="163" t="str">
        <f t="shared" si="101"/>
        <v>紫</v>
      </c>
      <c r="AT311" s="153">
        <f t="shared" si="102"/>
        <v>2</v>
      </c>
      <c r="AU311" s="39" t="str">
        <f>IF(IF(L311="","",AQ311&amp;AT311)=AU310,"",IF(MOD(COUNTIF($AQ$1:AQ311,AQ311),3)=1,"",IF(L311="","",AQ311&amp;AT311)))</f>
        <v/>
      </c>
      <c r="AV311" s="166" t="str">
        <f t="shared" si="103"/>
        <v/>
      </c>
      <c r="AW311" s="166" t="str">
        <f t="shared" si="104"/>
        <v/>
      </c>
      <c r="AX311" s="15" t="str">
        <f>IF(MOD(COUNTIF($AQ$1:AQ311,AQ311),3)=1,"",IF(M311="","",AT311+1))</f>
        <v/>
      </c>
      <c r="AY311" s="15" t="str">
        <f t="shared" si="87"/>
        <v/>
      </c>
      <c r="AZ311" s="166" t="str">
        <f t="shared" si="88"/>
        <v/>
      </c>
      <c r="BA311" s="166" t="str">
        <f t="shared" si="89"/>
        <v/>
      </c>
      <c r="BB311" s="15" t="str">
        <f>IF(MOD(COUNTIF($AQ$1:AQ311,AQ311),3)=1,"",IF(N311="","",AX311+1))</f>
        <v/>
      </c>
      <c r="BC311" s="15" t="str">
        <f t="shared" si="105"/>
        <v/>
      </c>
      <c r="BD311" s="166" t="str">
        <f t="shared" si="106"/>
        <v/>
      </c>
      <c r="BE311" s="166" t="str">
        <f t="shared" si="107"/>
        <v/>
      </c>
      <c r="BF311" s="15"/>
      <c r="BG311" s="15"/>
      <c r="BH311" s="170" t="str">
        <f t="shared" si="108"/>
        <v>对士兵造成的伤害提高{0}%，对武将造成的伤害降低{1}%</v>
      </c>
    </row>
    <row r="312" spans="1:60">
      <c r="A312" s="261"/>
      <c r="B312" s="259"/>
      <c r="C312" s="256"/>
      <c r="D312" s="256"/>
      <c r="E312" s="179"/>
      <c r="F312" s="179"/>
      <c r="G312" s="179"/>
      <c r="H312" s="179"/>
      <c r="I312" s="179"/>
      <c r="J312" s="256"/>
      <c r="K312" s="256"/>
      <c r="L312" s="182"/>
      <c r="M312" s="179"/>
      <c r="N312" s="179"/>
      <c r="O312" s="182"/>
      <c r="P312" s="179"/>
      <c r="Q312" s="179"/>
      <c r="R312" s="179"/>
      <c r="S312" s="179"/>
      <c r="T312" s="179"/>
      <c r="U312" s="179"/>
      <c r="V312" s="179"/>
      <c r="W312" s="179"/>
      <c r="X312" s="179"/>
      <c r="Y312" s="179"/>
      <c r="Z312" s="179"/>
      <c r="AA312" s="179"/>
      <c r="AB312" s="44"/>
      <c r="AC312" s="189"/>
      <c r="AD312" s="189"/>
      <c r="AE312" s="189"/>
      <c r="AF312" s="189"/>
      <c r="AG312" s="92"/>
      <c r="AH312" s="189"/>
      <c r="AI312" s="189"/>
      <c r="AJ312" s="189"/>
      <c r="AK312" s="189"/>
      <c r="AL312" s="146">
        <f>IFERROR(AC312*IF($E312="将领",INDEX(兵法相关参数!$C$4:$AL$7,AL$15,MATCH($AB312,兵法相关参数!$C$3:$AL$3,0)),INDEX(兵法相关参数!$C$12:$AL$15,AL$15,MATCH($AB312,兵法相关参数!$C$3:$AL$3,0))),0)+IFERROR(AH312*IF($E312="将领",INDEX(兵法相关参数!$C$4:$AL$7,AL$15,MATCH($AG312,兵法相关参数!$C$3:$AL$3,0)),INDEX(兵法相关参数!$C$12:$AL$15,AL$15,MATCH($AG312,兵法相关参数!$C$3:$AL$3,0))),0)</f>
        <v>0</v>
      </c>
      <c r="AM312" s="146">
        <f>IFERROR(AD312*IF($E312="将领",INDEX(兵法相关参数!$C$4:$AL$7,AM$15,MATCH($AB312,兵法相关参数!$C$3:$AL$3,0)),INDEX(兵法相关参数!$C$12:$AL$15,AM$15,MATCH($AB312,兵法相关参数!$C$3:$AL$3,0))),0)+IFERROR(AI312*IF($E312="将领",INDEX(兵法相关参数!$C$4:$AL$7,AM$15,MATCH($AG312,兵法相关参数!$C$3:$AL$3,0)),INDEX(兵法相关参数!$C$12:$AL$15,AM$15,MATCH($AG312,兵法相关参数!$C$3:$AL$3,0))),0)</f>
        <v>0</v>
      </c>
      <c r="AN312" s="146">
        <f>IFERROR(AE312*IF($E312="将领",INDEX(兵法相关参数!$C$4:$AL$7,AN$15,MATCH($AB312,兵法相关参数!$C$3:$AL$3,0)),INDEX(兵法相关参数!$C$12:$AL$15,AN$15,MATCH($AB312,兵法相关参数!$C$3:$AL$3,0))),0)+IFERROR(AJ312*IF($E312="将领",INDEX(兵法相关参数!$C$4:$AL$7,AN$15,MATCH($AG312,兵法相关参数!$C$3:$AL$3,0)),INDEX(兵法相关参数!$C$12:$AL$15,AN$15,MATCH($AG312,兵法相关参数!$C$3:$AL$3,0))),0)</f>
        <v>0</v>
      </c>
      <c r="AO312" s="146">
        <f>IFERROR(AF312*IF($E312="将领",INDEX(兵法相关参数!$C$4:$AL$7,AL$15,MATCH($AB312,兵法相关参数!$C$3:$AL$3,0)),INDEX(兵法相关参数!$C$12:$AL$15,AO$15,MATCH($AB312,兵法相关参数!$C$3:$AL$3,0))),0)+IFERROR(AK312*IF($E312="将领",INDEX(兵法相关参数!$C$4:$AL$7,AL$15,MATCH($AG312,兵法相关参数!$C$3:$AL$3,0)),INDEX(兵法相关参数!$C$12:$AL$15,AO$15,MATCH($AG312,兵法相关参数!$C$3:$AL$3,0))),0)</f>
        <v>0</v>
      </c>
      <c r="AP312" s="42"/>
      <c r="AQ312" s="151">
        <f t="shared" si="109"/>
        <v>30103</v>
      </c>
      <c r="AR312" s="161">
        <f>AR311</f>
        <v>0</v>
      </c>
      <c r="AS312" s="163" t="str">
        <f t="shared" si="101"/>
        <v>紫</v>
      </c>
      <c r="AT312" s="153">
        <f t="shared" si="102"/>
        <v>2</v>
      </c>
      <c r="AU312" s="39" t="str">
        <f>IF(IF(L312="","",AQ312&amp;AT312)=AU311,"",IF(MOD(COUNTIF($AQ$1:AQ312,AQ312),3)=1,"",IF(L312="","",AQ312&amp;AT312)))</f>
        <v/>
      </c>
      <c r="AV312" s="166" t="str">
        <f t="shared" si="103"/>
        <v/>
      </c>
      <c r="AW312" s="166" t="str">
        <f t="shared" si="104"/>
        <v/>
      </c>
      <c r="AX312" s="15" t="str">
        <f>IF(MOD(COUNTIF($AQ$1:AQ312,AQ312),3)=1,"",IF(M312="","",AT312+1))</f>
        <v/>
      </c>
      <c r="AY312" s="15" t="str">
        <f t="shared" si="87"/>
        <v/>
      </c>
      <c r="AZ312" s="166" t="str">
        <f t="shared" si="88"/>
        <v/>
      </c>
      <c r="BA312" s="166" t="str">
        <f t="shared" si="89"/>
        <v/>
      </c>
      <c r="BB312" s="15" t="str">
        <f>IF(MOD(COUNTIF($AQ$1:AQ312,AQ312),3)=1,"",IF(N312="","",AX312+1))</f>
        <v/>
      </c>
      <c r="BC312" s="15" t="str">
        <f t="shared" si="105"/>
        <v/>
      </c>
      <c r="BD312" s="166" t="str">
        <f t="shared" si="106"/>
        <v/>
      </c>
      <c r="BE312" s="166" t="str">
        <f t="shared" si="107"/>
        <v/>
      </c>
      <c r="BF312" s="15"/>
      <c r="BG312" s="15"/>
      <c r="BH312" s="170" t="str">
        <f t="shared" si="108"/>
        <v>对士兵造成的伤害提高{0}%，对武将造成的伤害降低{1}%</v>
      </c>
    </row>
    <row r="313" spans="1:60">
      <c r="A313" s="261"/>
      <c r="B313" s="260"/>
      <c r="C313" s="257"/>
      <c r="D313" s="257"/>
      <c r="E313" s="179"/>
      <c r="F313" s="179"/>
      <c r="G313" s="179"/>
      <c r="H313" s="179"/>
      <c r="I313" s="179"/>
      <c r="J313" s="257"/>
      <c r="K313" s="257"/>
      <c r="L313" s="182"/>
      <c r="M313" s="179"/>
      <c r="N313" s="179"/>
      <c r="O313" s="182"/>
      <c r="P313" s="179"/>
      <c r="Q313" s="179"/>
      <c r="R313" s="179"/>
      <c r="S313" s="179"/>
      <c r="T313" s="179"/>
      <c r="U313" s="179"/>
      <c r="V313" s="179"/>
      <c r="W313" s="179"/>
      <c r="X313" s="179"/>
      <c r="Y313" s="179"/>
      <c r="Z313" s="179"/>
      <c r="AA313" s="179"/>
      <c r="AB313" s="44"/>
      <c r="AC313" s="189"/>
      <c r="AD313" s="189"/>
      <c r="AE313" s="189"/>
      <c r="AF313" s="189"/>
      <c r="AG313" s="92"/>
      <c r="AH313" s="189"/>
      <c r="AI313" s="189"/>
      <c r="AJ313" s="189"/>
      <c r="AK313" s="189"/>
      <c r="AL313" s="146">
        <f>IFERROR(AC313*IF($E313="将领",INDEX(兵法相关参数!$C$4:$AL$7,AL$15,MATCH($AB313,兵法相关参数!$C$3:$AL$3,0)),INDEX(兵法相关参数!$C$12:$AL$15,AL$15,MATCH($AB313,兵法相关参数!$C$3:$AL$3,0))),0)+IFERROR(AH313*IF($E313="将领",INDEX(兵法相关参数!$C$4:$AL$7,AL$15,MATCH($AG313,兵法相关参数!$C$3:$AL$3,0)),INDEX(兵法相关参数!$C$12:$AL$15,AL$15,MATCH($AG313,兵法相关参数!$C$3:$AL$3,0))),0)</f>
        <v>0</v>
      </c>
      <c r="AM313" s="146">
        <f>IFERROR(AD313*IF($E313="将领",INDEX(兵法相关参数!$C$4:$AL$7,AM$15,MATCH($AB313,兵法相关参数!$C$3:$AL$3,0)),INDEX(兵法相关参数!$C$12:$AL$15,AM$15,MATCH($AB313,兵法相关参数!$C$3:$AL$3,0))),0)+IFERROR(AI313*IF($E313="将领",INDEX(兵法相关参数!$C$4:$AL$7,AM$15,MATCH($AG313,兵法相关参数!$C$3:$AL$3,0)),INDEX(兵法相关参数!$C$12:$AL$15,AM$15,MATCH($AG313,兵法相关参数!$C$3:$AL$3,0))),0)</f>
        <v>0</v>
      </c>
      <c r="AN313" s="146">
        <f>IFERROR(AE313*IF($E313="将领",INDEX(兵法相关参数!$C$4:$AL$7,AN$15,MATCH($AB313,兵法相关参数!$C$3:$AL$3,0)),INDEX(兵法相关参数!$C$12:$AL$15,AN$15,MATCH($AB313,兵法相关参数!$C$3:$AL$3,0))),0)+IFERROR(AJ313*IF($E313="将领",INDEX(兵法相关参数!$C$4:$AL$7,AN$15,MATCH($AG313,兵法相关参数!$C$3:$AL$3,0)),INDEX(兵法相关参数!$C$12:$AL$15,AN$15,MATCH($AG313,兵法相关参数!$C$3:$AL$3,0))),0)</f>
        <v>0</v>
      </c>
      <c r="AO313" s="146">
        <f>IFERROR(AF313*IF($E313="将领",INDEX(兵法相关参数!$C$4:$AL$7,AL$15,MATCH($AB313,兵法相关参数!$C$3:$AL$3,0)),INDEX(兵法相关参数!$C$12:$AL$15,AO$15,MATCH($AB313,兵法相关参数!$C$3:$AL$3,0))),0)+IFERROR(AK313*IF($E313="将领",INDEX(兵法相关参数!$C$4:$AL$7,AL$15,MATCH($AG313,兵法相关参数!$C$3:$AL$3,0)),INDEX(兵法相关参数!$C$12:$AL$15,AO$15,MATCH($AG313,兵法相关参数!$C$3:$AL$3,0))),0)</f>
        <v>0</v>
      </c>
      <c r="AP313" s="27"/>
      <c r="AQ313" s="152">
        <f t="shared" si="109"/>
        <v>30103</v>
      </c>
      <c r="AR313" s="162">
        <f>AR312</f>
        <v>0</v>
      </c>
      <c r="AS313" s="15" t="str">
        <f t="shared" si="101"/>
        <v>紫</v>
      </c>
      <c r="AT313" s="153">
        <f t="shared" si="102"/>
        <v>2</v>
      </c>
      <c r="AU313" s="39" t="str">
        <f>IF(IF(L313="","",AQ313&amp;AT313)=AU312,"",IF(MOD(COUNTIF($AQ$1:AQ313,AQ313),3)=1,"",IF(L313="","",AQ313&amp;AT313)))</f>
        <v/>
      </c>
      <c r="AV313" s="166" t="str">
        <f t="shared" si="103"/>
        <v/>
      </c>
      <c r="AW313" s="166" t="str">
        <f t="shared" si="104"/>
        <v/>
      </c>
      <c r="AX313" s="15" t="str">
        <f>IF(MOD(COUNTIF($AQ$1:AQ313,AQ313),3)=1,"",IF(M313="","",AT313+1))</f>
        <v/>
      </c>
      <c r="AY313" s="15" t="str">
        <f t="shared" si="87"/>
        <v/>
      </c>
      <c r="AZ313" s="166" t="str">
        <f t="shared" si="88"/>
        <v/>
      </c>
      <c r="BA313" s="166" t="str">
        <f t="shared" si="89"/>
        <v/>
      </c>
      <c r="BB313" s="15" t="str">
        <f>IF(MOD(COUNTIF($AQ$1:AQ313,AQ313),3)=1,"",IF(N313="","",AX313+1))</f>
        <v/>
      </c>
      <c r="BC313" s="15" t="str">
        <f t="shared" si="105"/>
        <v/>
      </c>
      <c r="BD313" s="166" t="str">
        <f t="shared" si="106"/>
        <v/>
      </c>
      <c r="BE313" s="166" t="str">
        <f t="shared" si="107"/>
        <v/>
      </c>
      <c r="BF313" s="15"/>
      <c r="BG313" s="15"/>
      <c r="BH313" s="170" t="str">
        <f t="shared" si="108"/>
        <v>对士兵造成的伤害提高{0}%，对武将造成的伤害降低{1}%</v>
      </c>
    </row>
    <row r="314" spans="1:60">
      <c r="A314" s="261" t="s">
        <v>870</v>
      </c>
      <c r="B314" s="258" t="s">
        <v>871</v>
      </c>
      <c r="C314" s="255" t="s">
        <v>12</v>
      </c>
      <c r="D314" s="255" t="s">
        <v>17</v>
      </c>
      <c r="E314" s="11"/>
      <c r="F314" s="11"/>
      <c r="G314" s="11"/>
      <c r="H314" s="11"/>
      <c r="I314" s="11"/>
      <c r="J314" s="11" t="s">
        <v>402</v>
      </c>
      <c r="K314" s="11" t="s">
        <v>469</v>
      </c>
      <c r="L314" s="184" t="s">
        <v>771</v>
      </c>
      <c r="M314" s="184" t="s">
        <v>872</v>
      </c>
      <c r="N314" s="11"/>
      <c r="O314" s="183" t="s">
        <v>52</v>
      </c>
      <c r="P314" s="3" t="s">
        <v>57</v>
      </c>
      <c r="Q314" s="11" t="s">
        <v>60</v>
      </c>
      <c r="R314" s="11" t="s">
        <v>61</v>
      </c>
      <c r="S314" s="11" t="s">
        <v>873</v>
      </c>
      <c r="T314" s="184"/>
      <c r="U314" s="184"/>
      <c r="V314" s="184"/>
      <c r="W314" s="3"/>
      <c r="X314" s="3"/>
      <c r="Y314" s="3"/>
      <c r="Z314" s="3"/>
      <c r="AA314" s="1"/>
      <c r="AB314" s="15"/>
      <c r="AC314" s="187" t="s">
        <v>227</v>
      </c>
      <c r="AD314" s="187" t="s">
        <v>228</v>
      </c>
      <c r="AE314" s="187" t="s">
        <v>229</v>
      </c>
      <c r="AF314" s="187" t="s">
        <v>230</v>
      </c>
      <c r="AG314" s="96"/>
      <c r="AH314" s="187" t="s">
        <v>227</v>
      </c>
      <c r="AI314" s="187" t="s">
        <v>228</v>
      </c>
      <c r="AJ314" s="187" t="s">
        <v>229</v>
      </c>
      <c r="AK314" s="187" t="s">
        <v>230</v>
      </c>
      <c r="AL314" s="146">
        <f>IFERROR(AC314*IF($E314="将领",INDEX(兵法相关参数!$C$4:$AL$7,AL$15,MATCH($AB314,兵法相关参数!$C$3:$AL$3,0)),INDEX(兵法相关参数!$C$12:$AL$15,AL$15,MATCH($AB314,兵法相关参数!$C$3:$AL$3,0))),0)+IFERROR(AH314*IF($E314="将领",INDEX(兵法相关参数!$C$4:$AL$7,AL$15,MATCH($AG314,兵法相关参数!$C$3:$AL$3,0)),INDEX(兵法相关参数!$C$12:$AL$15,AL$15,MATCH($AG314,兵法相关参数!$C$3:$AL$3,0))),0)</f>
        <v>0</v>
      </c>
      <c r="AM314" s="146">
        <f>IFERROR(AD314*IF($E314="将领",INDEX(兵法相关参数!$C$4:$AL$7,AM$15,MATCH($AB314,兵法相关参数!$C$3:$AL$3,0)),INDEX(兵法相关参数!$C$12:$AL$15,AM$15,MATCH($AB314,兵法相关参数!$C$3:$AL$3,0))),0)+IFERROR(AI314*IF($E314="将领",INDEX(兵法相关参数!$C$4:$AL$7,AM$15,MATCH($AG314,兵法相关参数!$C$3:$AL$3,0)),INDEX(兵法相关参数!$C$12:$AL$15,AM$15,MATCH($AG314,兵法相关参数!$C$3:$AL$3,0))),0)</f>
        <v>0</v>
      </c>
      <c r="AN314" s="146">
        <f>IFERROR(AE314*IF($E314="将领",INDEX(兵法相关参数!$C$4:$AL$7,AN$15,MATCH($AB314,兵法相关参数!$C$3:$AL$3,0)),INDEX(兵法相关参数!$C$12:$AL$15,AN$15,MATCH($AB314,兵法相关参数!$C$3:$AL$3,0))),0)+IFERROR(AJ314*IF($E314="将领",INDEX(兵法相关参数!$C$4:$AL$7,AN$15,MATCH($AG314,兵法相关参数!$C$3:$AL$3,0)),INDEX(兵法相关参数!$C$12:$AL$15,AN$15,MATCH($AG314,兵法相关参数!$C$3:$AL$3,0))),0)</f>
        <v>0</v>
      </c>
      <c r="AO314" s="146">
        <f>IFERROR(AF314*IF($E314="将领",INDEX(兵法相关参数!$C$4:$AL$7,AL$15,MATCH($AB314,兵法相关参数!$C$3:$AL$3,0)),INDEX(兵法相关参数!$C$12:$AL$15,AO$15,MATCH($AB314,兵法相关参数!$C$3:$AL$3,0))),0)+IFERROR(AK314*IF($E314="将领",INDEX(兵法相关参数!$C$4:$AL$7,AL$15,MATCH($AG314,兵法相关参数!$C$3:$AL$3,0)),INDEX(兵法相关参数!$C$12:$AL$15,AO$15,MATCH($AG314,兵法相关参数!$C$3:$AL$3,0))),0)</f>
        <v>0</v>
      </c>
      <c r="AP314" s="27"/>
      <c r="AQ314" s="154">
        <v>30205</v>
      </c>
      <c r="AR314" s="160">
        <f>IF(D314="直接伤害",1,0)</f>
        <v>1</v>
      </c>
      <c r="AS314" s="163" t="str">
        <f t="shared" ref="AS314:AS322" si="110">IF(C314="",AS313,C314)</f>
        <v>橙</v>
      </c>
      <c r="AT314" s="153">
        <f t="shared" ref="AT314:AT322" si="111">IF(A314&lt;&gt;"",1,IF(D314="",AT313,IF(AU312="",AT313,IF(AX312="",AT313+1,IF(BB312="",AT313+2,AT313+3)))))</f>
        <v>1</v>
      </c>
      <c r="AU314" s="39" t="str">
        <f>IF(IF(L314="","",AQ314&amp;AT314)=AU313,"",IF(MOD(COUNTIF($AQ$1:AQ314,AQ314),3)=1,"",IF(L314="","",AQ314&amp;AT314)))</f>
        <v/>
      </c>
      <c r="AV314" s="166" t="str">
        <f t="shared" ref="AV314:AV322" si="112">IF(AU314="","",IF(L313="固定值",L314,ROUND(IF(AR314=1,L314*INDEX($AV$5:$AV$9,MATCH(AS314,$AU$5:$AU$9,0)),L314*INDEX($AV$13:$AV$17,MATCH(AS314,$AU$13:$AU$17,0))),IF(MID(BH314,FIND(AT314-1,BH314)+2,1)="%",3,1))))</f>
        <v/>
      </c>
      <c r="AW314" s="166" t="str">
        <f t="shared" ref="AW314:AW322" si="113">IF(AU314="","",ROUND((IF(AR314=1,L314*INDEX($AW$5:$AW$9,MATCH(AS314,$AU$5:$AU$9,0)),L314*INDEX($AW$13:$AW$17,MATCH(AS314,$AU$13:$AU$17,0)))-AV314)/34,IF(MID(BH314,FIND(AT314-1,BH314)+2,1)="%",3,1)))</f>
        <v/>
      </c>
      <c r="AX314" s="15" t="str">
        <f>IF(MOD(COUNTIF($AQ$1:AQ314,AQ314),3)=1,"",IF(M314="","",AT314+1))</f>
        <v/>
      </c>
      <c r="AY314" s="15" t="str">
        <f t="shared" si="87"/>
        <v/>
      </c>
      <c r="AZ314" s="166" t="str">
        <f t="shared" si="88"/>
        <v/>
      </c>
      <c r="BA314" s="166" t="str">
        <f t="shared" si="89"/>
        <v/>
      </c>
      <c r="BB314" s="15" t="str">
        <f>IF(MOD(COUNTIF($AQ$1:AQ314,AQ314),3)=1,"",IF(N314="","",AX314+1))</f>
        <v/>
      </c>
      <c r="BC314" s="15" t="str">
        <f t="shared" ref="BC314:BC322" si="114">IF(IF(BB314="","",AQ314&amp;BB314)=BC313,"",IF(BB314="","",AQ314&amp;BB314))</f>
        <v/>
      </c>
      <c r="BD314" s="166" t="str">
        <f t="shared" ref="BD314:BD322" si="115">IF(BC314="","",IF(N313="固定值",N314,ROUND(IF(AR314=1,N314*INDEX($AV$5:$AV$9,MATCH(AS314,$AU$5:$AU$9,0)),N314*INDEX($AV$13:$AV$17,MATCH(AS314,$AU$13:$AU$17,0))),IF(MID(BH314,FIND(BB314-1,BH314)+2,1)="%",3,1))))</f>
        <v/>
      </c>
      <c r="BE314" s="166" t="str">
        <f t="shared" ref="BE314:BE322" si="116">IF(BC314="","",ROUND((IF(AR314=1,N314*INDEX($AW$5:$AW$9,MATCH(AS314,$AU$5:$AU$9,0)),N314*INDEX($AW$13:$AW$17,MATCH(AS314,$AU$13:$AU$17,0)))-BD314)/34,IF(MID(BH314,FIND(BB314-1,BH314)+2,1)="%",3,1)))</f>
        <v/>
      </c>
      <c r="BF314" s="15"/>
      <c r="BG314" s="15"/>
      <c r="BH314" s="170" t="str">
        <f t="shared" ref="BH314:BH322" si="117">IF(B314="",BH313,B314)</f>
        <v>每次普通攻击伤害有{0}%概率造成雷击效果，对敌人造成攻击力{1}%策略伤害，并且眩晕{2}秒。</v>
      </c>
    </row>
    <row r="315" spans="1:60">
      <c r="A315" s="261"/>
      <c r="B315" s="259"/>
      <c r="C315" s="256"/>
      <c r="D315" s="256"/>
      <c r="E315" s="179" t="s">
        <v>22</v>
      </c>
      <c r="F315" s="141">
        <v>1</v>
      </c>
      <c r="G315" s="141">
        <v>1</v>
      </c>
      <c r="H315" s="141">
        <v>1</v>
      </c>
      <c r="I315" s="141">
        <v>1</v>
      </c>
      <c r="J315" s="255">
        <f>SUMPRODUCT(LARGE(AL315:AO315*F315:I315+AL316:AO316*F316:I316+AL318:AO318*F318:I318+AL319:AO319*F319:I319+AL321:AO321*F321:I321+AL322:AO322*F322:I322,1))</f>
        <v>4.5678029798410158</v>
      </c>
      <c r="K315" s="255">
        <f>INDEX($J$17:$J$200,MATCH(C314,$C$17:$C$200,0),1)</f>
        <v>4.3116392160975536</v>
      </c>
      <c r="L315" s="25">
        <v>0.25</v>
      </c>
      <c r="M315" s="24">
        <v>1</v>
      </c>
      <c r="N315" s="10"/>
      <c r="O315" s="81">
        <f>120%*1.15</f>
        <v>1.38</v>
      </c>
      <c r="P315" s="44">
        <v>0</v>
      </c>
      <c r="Q315" s="10">
        <v>0</v>
      </c>
      <c r="R315" s="10">
        <v>1</v>
      </c>
      <c r="S315" s="203">
        <f>L315*M315/2.5*10*O315</f>
        <v>1.38</v>
      </c>
      <c r="T315" s="44"/>
      <c r="U315" s="44"/>
      <c r="V315" s="24"/>
      <c r="W315" s="44"/>
      <c r="X315" s="44"/>
      <c r="Y315" s="44"/>
      <c r="Z315" s="44"/>
      <c r="AA315" s="22"/>
      <c r="AB315" s="44" t="s">
        <v>41</v>
      </c>
      <c r="AC315" s="92">
        <f>($S$315)/INDEX(将领技能系数转换,AC$15,1)</f>
        <v>6.9506244007708554E-4</v>
      </c>
      <c r="AD315" s="92">
        <f>($S$315)/INDEX(将领技能系数转换,AD$15,1)</f>
        <v>7.2632774097273101E-4</v>
      </c>
      <c r="AE315" s="92">
        <f>($S$315)/INDEX(将领技能系数转换,AE$15,1)</f>
        <v>6.5981610819500853E-4</v>
      </c>
      <c r="AF315" s="92">
        <f>($S$315)/INDEX(将领技能系数转换,AF$15,1)</f>
        <v>6.5981610819500853E-4</v>
      </c>
      <c r="AG315" s="92" t="s">
        <v>51</v>
      </c>
      <c r="AH315" s="188">
        <f>IF($Q315=0,0,持续效用($P315,$Q315,AH$15,$F315))</f>
        <v>0</v>
      </c>
      <c r="AI315" s="188">
        <f>IF($Q315=0,0,持续效用($P315,$Q315,AI$15,$F315))</f>
        <v>0</v>
      </c>
      <c r="AJ315" s="188">
        <f>IF($Q315=0,0,持续效用($P315,$Q315,AJ$15,$F315))</f>
        <v>0</v>
      </c>
      <c r="AK315" s="188">
        <f>IF($Q315=0,0,持续效用($P315,$Q315,AK$15,$F315))</f>
        <v>0</v>
      </c>
      <c r="AL315" s="146">
        <f>IFERROR(AC315*IF($E315="将领",INDEX(兵法相关参数!$C$4:$AL$7,AL$15,MATCH($AB315,兵法相关参数!$C$3:$AL$3,0)),INDEX(兵法相关参数!$C$12:$AL$15,AL$15,MATCH($AB315,兵法相关参数!$C$3:$AL$3,0))),0)+IFERROR(AH315*IF($E315="将领",INDEX(兵法相关参数!$C$4:$AL$7,AL$15,MATCH($AG315,兵法相关参数!$C$3:$AL$3,0)),INDEX(兵法相关参数!$C$12:$AL$15,AL$15,MATCH($AG315,兵法相关参数!$C$3:$AL$3,0))),0)</f>
        <v>2.3971619475243395</v>
      </c>
      <c r="AM315" s="146">
        <f>IFERROR(AD315*IF($E315="将领",INDEX(兵法相关参数!$C$4:$AL$7,AM$15,MATCH($AB315,兵法相关参数!$C$3:$AL$3,0)),INDEX(兵法相关参数!$C$12:$AL$15,AM$15,MATCH($AB315,兵法相关参数!$C$3:$AL$3,0))),0)+IFERROR(AI315*IF($E315="将领",INDEX(兵法相关参数!$C$4:$AL$7,AM$15,MATCH($AG315,兵法相关参数!$C$3:$AL$3,0)),INDEX(兵法相关参数!$C$12:$AL$15,AM$15,MATCH($AG315,兵法相关参数!$C$3:$AL$3,0))),0)</f>
        <v>2.3080699564001992</v>
      </c>
      <c r="AN315" s="146">
        <f>IFERROR(AE315*IF($E315="将领",INDEX(兵法相关参数!$C$4:$AL$7,AN$15,MATCH($AB315,兵法相关参数!$C$3:$AL$3,0)),INDEX(兵法相关参数!$C$12:$AL$15,AN$15,MATCH($AB315,兵法相关参数!$C$3:$AL$3,0))),0)+IFERROR(AJ315*IF($E315="将领",INDEX(兵法相关参数!$C$4:$AL$7,AN$15,MATCH($AG315,兵法相关参数!$C$3:$AL$3,0)),INDEX(兵法相关参数!$C$12:$AL$15,AN$15,MATCH($AG315,兵法相关参数!$C$3:$AL$3,0))),0)</f>
        <v>3.9579307898448612</v>
      </c>
      <c r="AO315" s="146">
        <f>IFERROR(AF315*IF($E315="将领",INDEX(兵法相关参数!$C$4:$AL$7,AL$15,MATCH($AB315,兵法相关参数!$C$3:$AL$3,0)),INDEX(兵法相关参数!$C$12:$AL$15,AO$15,MATCH($AB315,兵法相关参数!$C$3:$AL$3,0))),0)+IFERROR(AK315*IF($E315="将领",INDEX(兵法相关参数!$C$4:$AL$7,AL$15,MATCH($AG315,兵法相关参数!$C$3:$AL$3,0)),INDEX(兵法相关参数!$C$12:$AL$15,AO$15,MATCH($AG315,兵法相关参数!$C$3:$AL$3,0))),0)</f>
        <v>2.2756028462036602</v>
      </c>
      <c r="AP315" s="42"/>
      <c r="AQ315" s="151">
        <f>AQ314</f>
        <v>30205</v>
      </c>
      <c r="AR315" s="161">
        <f>AR314</f>
        <v>1</v>
      </c>
      <c r="AS315" s="163" t="str">
        <f t="shared" si="110"/>
        <v>橙</v>
      </c>
      <c r="AT315" s="153">
        <f t="shared" si="111"/>
        <v>1</v>
      </c>
      <c r="AU315" s="39" t="str">
        <f>IF(IF(L315="","",AQ315&amp;AT315)=AU314,"",IF(MOD(COUNTIF($AQ$1:AQ315,AQ315),3)=1,"",IF(L315="","",AQ315&amp;AT315)))</f>
        <v>302051</v>
      </c>
      <c r="AV315" s="166">
        <f t="shared" si="112"/>
        <v>0.25</v>
      </c>
      <c r="AW315" s="166">
        <f t="shared" si="113"/>
        <v>0</v>
      </c>
      <c r="AX315" s="15">
        <f>IF(MOD(COUNTIF($AQ$1:AQ315,AQ315),3)=1,"",IF(M315="","",AT315+1))</f>
        <v>2</v>
      </c>
      <c r="AY315" s="15" t="str">
        <f t="shared" si="87"/>
        <v>302052</v>
      </c>
      <c r="AZ315" s="166">
        <f t="shared" si="88"/>
        <v>0.379</v>
      </c>
      <c r="BA315" s="166">
        <f t="shared" si="89"/>
        <v>1.7999999999999999E-2</v>
      </c>
      <c r="BB315" s="15" t="str">
        <f>IF(MOD(COUNTIF($AQ$1:AQ315,AQ315),3)=1,"",IF(N315="","",AX315+1))</f>
        <v/>
      </c>
      <c r="BC315" s="15" t="str">
        <f t="shared" si="114"/>
        <v/>
      </c>
      <c r="BD315" s="166" t="str">
        <f t="shared" si="115"/>
        <v/>
      </c>
      <c r="BE315" s="166" t="str">
        <f t="shared" si="116"/>
        <v/>
      </c>
      <c r="BF315" s="15"/>
      <c r="BG315" s="15"/>
      <c r="BH315" s="170" t="str">
        <f t="shared" si="117"/>
        <v>每次普通攻击伤害有{0}%概率造成雷击效果，对敌人造成攻击力{1}%策略伤害，并且眩晕{2}秒。</v>
      </c>
    </row>
    <row r="316" spans="1:60">
      <c r="A316" s="261"/>
      <c r="B316" s="259"/>
      <c r="C316" s="256"/>
      <c r="D316" s="257"/>
      <c r="E316" s="179"/>
      <c r="F316" s="141"/>
      <c r="G316" s="141"/>
      <c r="H316" s="141"/>
      <c r="I316" s="141"/>
      <c r="J316" s="256"/>
      <c r="K316" s="256"/>
      <c r="L316" s="182"/>
      <c r="M316" s="179"/>
      <c r="N316" s="179"/>
      <c r="O316" s="182"/>
      <c r="P316" s="44"/>
      <c r="Q316" s="10"/>
      <c r="R316" s="10"/>
      <c r="S316" s="10"/>
      <c r="T316" s="24"/>
      <c r="U316" s="24"/>
      <c r="V316" s="24"/>
      <c r="W316" s="23"/>
      <c r="X316" s="23"/>
      <c r="Y316" s="23"/>
      <c r="Z316" s="23"/>
      <c r="AA316" s="24"/>
      <c r="AB316" s="44"/>
      <c r="AC316" s="92"/>
      <c r="AD316" s="92"/>
      <c r="AE316" s="92"/>
      <c r="AF316" s="92"/>
      <c r="AG316" s="92"/>
      <c r="AH316" s="95"/>
      <c r="AI316" s="95"/>
      <c r="AJ316" s="95"/>
      <c r="AK316" s="95"/>
      <c r="AL316" s="146">
        <f>IFERROR(AC316*IF($E316="将领",INDEX(兵法相关参数!$C$4:$AL$7,AL$15,MATCH($AB316,兵法相关参数!$C$3:$AL$3,0)),INDEX(兵法相关参数!$C$12:$AL$15,AL$15,MATCH($AB316,兵法相关参数!$C$3:$AL$3,0))),0)+IFERROR(AH316*IF($E316="将领",INDEX(兵法相关参数!$C$4:$AL$7,AL$15,MATCH($AG316,兵法相关参数!$C$3:$AL$3,0)),INDEX(兵法相关参数!$C$12:$AL$15,AL$15,MATCH($AG316,兵法相关参数!$C$3:$AL$3,0))),0)</f>
        <v>0</v>
      </c>
      <c r="AM316" s="146">
        <f>IFERROR(AD316*IF($E316="将领",INDEX(兵法相关参数!$C$4:$AL$7,AM$15,MATCH($AB316,兵法相关参数!$C$3:$AL$3,0)),INDEX(兵法相关参数!$C$12:$AL$15,AM$15,MATCH($AB316,兵法相关参数!$C$3:$AL$3,0))),0)+IFERROR(AI316*IF($E316="将领",INDEX(兵法相关参数!$C$4:$AL$7,AM$15,MATCH($AG316,兵法相关参数!$C$3:$AL$3,0)),INDEX(兵法相关参数!$C$12:$AL$15,AM$15,MATCH($AG316,兵法相关参数!$C$3:$AL$3,0))),0)</f>
        <v>0</v>
      </c>
      <c r="AN316" s="146">
        <f>IFERROR(AE316*IF($E316="将领",INDEX(兵法相关参数!$C$4:$AL$7,AN$15,MATCH($AB316,兵法相关参数!$C$3:$AL$3,0)),INDEX(兵法相关参数!$C$12:$AL$15,AN$15,MATCH($AB316,兵法相关参数!$C$3:$AL$3,0))),0)+IFERROR(AJ316*IF($E316="将领",INDEX(兵法相关参数!$C$4:$AL$7,AN$15,MATCH($AG316,兵法相关参数!$C$3:$AL$3,0)),INDEX(兵法相关参数!$C$12:$AL$15,AN$15,MATCH($AG316,兵法相关参数!$C$3:$AL$3,0))),0)</f>
        <v>0</v>
      </c>
      <c r="AO316" s="146">
        <f>IFERROR(AF316*IF($E316="将领",INDEX(兵法相关参数!$C$4:$AL$7,AL$15,MATCH($AB316,兵法相关参数!$C$3:$AL$3,0)),INDEX(兵法相关参数!$C$12:$AL$15,AO$15,MATCH($AB316,兵法相关参数!$C$3:$AL$3,0))),0)+IFERROR(AK316*IF($E316="将领",INDEX(兵法相关参数!$C$4:$AL$7,AL$15,MATCH($AG316,兵法相关参数!$C$3:$AL$3,0)),INDEX(兵法相关参数!$C$12:$AL$15,AO$15,MATCH($AG316,兵法相关参数!$C$3:$AL$3,0))),0)</f>
        <v>0</v>
      </c>
      <c r="AP316" s="27"/>
      <c r="AQ316" s="151">
        <f>AQ315</f>
        <v>30205</v>
      </c>
      <c r="AR316" s="162">
        <f>AR315</f>
        <v>1</v>
      </c>
      <c r="AS316" s="15" t="str">
        <f t="shared" si="110"/>
        <v>橙</v>
      </c>
      <c r="AT316" s="153">
        <f t="shared" si="111"/>
        <v>1</v>
      </c>
      <c r="AU316" s="39" t="str">
        <f>IF(IF(L316="","",AQ316&amp;AT316)=AU315,"",IF(MOD(COUNTIF($AQ$1:AQ316,AQ316),3)=1,"",IF(L316="","",AQ316&amp;AT316)))</f>
        <v/>
      </c>
      <c r="AV316" s="166" t="str">
        <f t="shared" si="112"/>
        <v/>
      </c>
      <c r="AW316" s="166" t="str">
        <f t="shared" si="113"/>
        <v/>
      </c>
      <c r="AX316" s="15" t="str">
        <f>IF(MOD(COUNTIF($AQ$1:AQ316,AQ316),3)=1,"",IF(M316="","",AT316+1))</f>
        <v/>
      </c>
      <c r="AY316" s="15" t="str">
        <f t="shared" si="87"/>
        <v/>
      </c>
      <c r="AZ316" s="166" t="str">
        <f t="shared" si="88"/>
        <v/>
      </c>
      <c r="BA316" s="166" t="str">
        <f t="shared" si="89"/>
        <v/>
      </c>
      <c r="BB316" s="15" t="str">
        <f>IF(MOD(COUNTIF($AQ$1:AQ316,AQ316),3)=1,"",IF(N316="","",AX316+1))</f>
        <v/>
      </c>
      <c r="BC316" s="15" t="str">
        <f t="shared" si="114"/>
        <v/>
      </c>
      <c r="BD316" s="166" t="str">
        <f t="shared" si="115"/>
        <v/>
      </c>
      <c r="BE316" s="166" t="str">
        <f t="shared" si="116"/>
        <v/>
      </c>
      <c r="BF316" s="15"/>
      <c r="BG316" s="15"/>
      <c r="BH316" s="170" t="str">
        <f t="shared" si="117"/>
        <v>每次普通攻击伤害有{0}%概率造成雷击效果，对敌人造成攻击力{1}%策略伤害，并且眩晕{2}秒。</v>
      </c>
    </row>
    <row r="317" spans="1:60">
      <c r="A317" s="261"/>
      <c r="B317" s="259"/>
      <c r="C317" s="256"/>
      <c r="D317" s="255" t="s">
        <v>213</v>
      </c>
      <c r="E317" s="11"/>
      <c r="F317" s="11"/>
      <c r="G317" s="11"/>
      <c r="H317" s="11"/>
      <c r="I317" s="11"/>
      <c r="J317" s="256"/>
      <c r="K317" s="256"/>
      <c r="L317" s="184" t="s">
        <v>771</v>
      </c>
      <c r="M317" s="184"/>
      <c r="N317" s="11"/>
      <c r="O317" s="183" t="s">
        <v>52</v>
      </c>
      <c r="P317" s="3" t="s">
        <v>57</v>
      </c>
      <c r="Q317" s="11" t="s">
        <v>60</v>
      </c>
      <c r="R317" s="11" t="s">
        <v>61</v>
      </c>
      <c r="S317" s="184" t="s">
        <v>874</v>
      </c>
      <c r="T317" s="184"/>
      <c r="U317" s="184"/>
      <c r="V317" s="184"/>
      <c r="W317" s="3" t="s">
        <v>223</v>
      </c>
      <c r="X317" s="3" t="s">
        <v>224</v>
      </c>
      <c r="Y317" s="3" t="s">
        <v>225</v>
      </c>
      <c r="Z317" s="3" t="s">
        <v>226</v>
      </c>
      <c r="AA317" s="1"/>
      <c r="AB317" s="15"/>
      <c r="AC317" s="187" t="s">
        <v>227</v>
      </c>
      <c r="AD317" s="187" t="s">
        <v>228</v>
      </c>
      <c r="AE317" s="187" t="s">
        <v>229</v>
      </c>
      <c r="AF317" s="187" t="s">
        <v>230</v>
      </c>
      <c r="AG317" s="96"/>
      <c r="AH317" s="187" t="s">
        <v>227</v>
      </c>
      <c r="AI317" s="187" t="s">
        <v>228</v>
      </c>
      <c r="AJ317" s="187" t="s">
        <v>229</v>
      </c>
      <c r="AK317" s="187" t="s">
        <v>230</v>
      </c>
      <c r="AL317" s="146">
        <f>IFERROR(AC317*IF($E317="将领",INDEX(兵法相关参数!$C$4:$AL$7,AL$15,MATCH($AB317,兵法相关参数!$C$3:$AL$3,0)),INDEX(兵法相关参数!$C$12:$AL$15,AL$15,MATCH($AB317,兵法相关参数!$C$3:$AL$3,0))),0)+IFERROR(AH317*IF($E317="将领",INDEX(兵法相关参数!$C$4:$AL$7,AL$15,MATCH($AG317,兵法相关参数!$C$3:$AL$3,0)),INDEX(兵法相关参数!$C$12:$AL$15,AL$15,MATCH($AG317,兵法相关参数!$C$3:$AL$3,0))),0)</f>
        <v>0</v>
      </c>
      <c r="AM317" s="146">
        <f>IFERROR(AD317*IF($E317="将领",INDEX(兵法相关参数!$C$4:$AL$7,AM$15,MATCH($AB317,兵法相关参数!$C$3:$AL$3,0)),INDEX(兵法相关参数!$C$12:$AL$15,AM$15,MATCH($AB317,兵法相关参数!$C$3:$AL$3,0))),0)+IFERROR(AI317*IF($E317="将领",INDEX(兵法相关参数!$C$4:$AL$7,AM$15,MATCH($AG317,兵法相关参数!$C$3:$AL$3,0)),INDEX(兵法相关参数!$C$12:$AL$15,AM$15,MATCH($AG317,兵法相关参数!$C$3:$AL$3,0))),0)</f>
        <v>0</v>
      </c>
      <c r="AN317" s="146">
        <f>IFERROR(AE317*IF($E317="将领",INDEX(兵法相关参数!$C$4:$AL$7,AN$15,MATCH($AB317,兵法相关参数!$C$3:$AL$3,0)),INDEX(兵法相关参数!$C$12:$AL$15,AN$15,MATCH($AB317,兵法相关参数!$C$3:$AL$3,0))),0)+IFERROR(AJ317*IF($E317="将领",INDEX(兵法相关参数!$C$4:$AL$7,AN$15,MATCH($AG317,兵法相关参数!$C$3:$AL$3,0)),INDEX(兵法相关参数!$C$12:$AL$15,AN$15,MATCH($AG317,兵法相关参数!$C$3:$AL$3,0))),0)</f>
        <v>0</v>
      </c>
      <c r="AO317" s="146">
        <f>IFERROR(AF317*IF($E317="将领",INDEX(兵法相关参数!$C$4:$AL$7,AL$15,MATCH($AB317,兵法相关参数!$C$3:$AL$3,0)),INDEX(兵法相关参数!$C$12:$AL$15,AO$15,MATCH($AB317,兵法相关参数!$C$3:$AL$3,0))),0)+IFERROR(AK317*IF($E317="将领",INDEX(兵法相关参数!$C$4:$AL$7,AL$15,MATCH($AG317,兵法相关参数!$C$3:$AL$3,0)),INDEX(兵法相关参数!$C$12:$AL$15,AO$15,MATCH($AG317,兵法相关参数!$C$3:$AL$3,0))),0)</f>
        <v>0</v>
      </c>
      <c r="AP317" s="42"/>
      <c r="AQ317" s="151">
        <f t="shared" ref="AQ317:AQ322" si="118">AQ316</f>
        <v>30205</v>
      </c>
      <c r="AR317" s="160">
        <f>IF(D317="直接伤害",1,0)</f>
        <v>0</v>
      </c>
      <c r="AS317" s="163" t="str">
        <f t="shared" si="110"/>
        <v>橙</v>
      </c>
      <c r="AT317" s="153">
        <f t="shared" si="111"/>
        <v>3</v>
      </c>
      <c r="AU317" s="39" t="str">
        <f>IF(IF(L317="","",AQ317&amp;AT317)=AU316,"",IF(MOD(COUNTIF($AQ$1:AQ317,AQ317),3)=1,"",IF(L317="","",AQ317&amp;AT317)))</f>
        <v/>
      </c>
      <c r="AV317" s="166" t="str">
        <f t="shared" si="112"/>
        <v/>
      </c>
      <c r="AW317" s="166" t="str">
        <f t="shared" si="113"/>
        <v/>
      </c>
      <c r="AX317" s="15" t="str">
        <f>IF(MOD(COUNTIF($AQ$1:AQ317,AQ317),3)=1,"",IF(M317="","",AT317+1))</f>
        <v/>
      </c>
      <c r="AY317" s="15" t="str">
        <f t="shared" si="87"/>
        <v/>
      </c>
      <c r="AZ317" s="166" t="str">
        <f t="shared" si="88"/>
        <v/>
      </c>
      <c r="BA317" s="166" t="str">
        <f t="shared" si="89"/>
        <v/>
      </c>
      <c r="BB317" s="15" t="str">
        <f>IF(MOD(COUNTIF($AQ$1:AQ317,AQ317),3)=1,"",IF(N317="","",AX317+1))</f>
        <v/>
      </c>
      <c r="BC317" s="15" t="str">
        <f t="shared" si="114"/>
        <v/>
      </c>
      <c r="BD317" s="166" t="str">
        <f t="shared" si="115"/>
        <v/>
      </c>
      <c r="BE317" s="166" t="str">
        <f t="shared" si="116"/>
        <v/>
      </c>
      <c r="BF317" s="15"/>
      <c r="BG317" s="15"/>
      <c r="BH317" s="170" t="str">
        <f t="shared" si="117"/>
        <v>每次普通攻击伤害有{0}%概率造成雷击效果，对敌人造成攻击力{1}%策略伤害，并且眩晕{2}秒。</v>
      </c>
    </row>
    <row r="318" spans="1:60">
      <c r="A318" s="261"/>
      <c r="B318" s="259"/>
      <c r="C318" s="256"/>
      <c r="D318" s="256"/>
      <c r="E318" s="179" t="s">
        <v>22</v>
      </c>
      <c r="F318" s="141">
        <v>1</v>
      </c>
      <c r="G318" s="141">
        <v>1</v>
      </c>
      <c r="H318" s="141">
        <v>1</v>
      </c>
      <c r="I318" s="141">
        <v>1</v>
      </c>
      <c r="J318" s="256"/>
      <c r="K318" s="256"/>
      <c r="L318" s="44">
        <v>2</v>
      </c>
      <c r="M318" s="44"/>
      <c r="N318" s="10"/>
      <c r="O318" s="81">
        <f>O315</f>
        <v>1.38</v>
      </c>
      <c r="P318" s="44">
        <v>0</v>
      </c>
      <c r="Q318" s="10">
        <v>0</v>
      </c>
      <c r="R318" s="10">
        <v>1</v>
      </c>
      <c r="S318" s="44">
        <f>INDEX(眩晕修正系数,8)</f>
        <v>0.94</v>
      </c>
      <c r="T318" s="44"/>
      <c r="U318" s="44"/>
      <c r="V318" s="24"/>
      <c r="W318" s="92">
        <f>$O$318*$S$318</f>
        <v>1.2971999999999999</v>
      </c>
      <c r="X318" s="92">
        <f>$O$318*$S$318</f>
        <v>1.2971999999999999</v>
      </c>
      <c r="Y318" s="92">
        <f>$O$318*$S$318</f>
        <v>1.2971999999999999</v>
      </c>
      <c r="Z318" s="92">
        <f>$O$318*$S$318</f>
        <v>1.2971999999999999</v>
      </c>
      <c r="AA318" s="22"/>
      <c r="AB318" s="44" t="s">
        <v>105</v>
      </c>
      <c r="AC318" s="92">
        <f>(辅助效用($P318,$L318+0.5,AC$15,"输出转换",眩晕系数,"当前目标",W318)+辅助效用(60,$L318+0.5,AC$15,"输出转换",眩晕系数,"当前目标",W318))/2*60/2.5*$L$315</f>
        <v>0.5763085502876707</v>
      </c>
      <c r="AD318" s="92">
        <f>(辅助效用($P318,$L318+0.5,AD$15,"输出转换",眩晕系数,"当前目标",X318)+辅助效用(60,$L318+0.5,AD$15,"输出转换",眩晕系数,"当前目标",X318))/2*60/2.5*$L$315</f>
        <v>0.93070810616760391</v>
      </c>
      <c r="AE318" s="92">
        <f>(辅助效用($P318,$L318+0.5,AE$15,"输出转换",眩晕系数,"当前目标",Y318)+辅助效用(60,$L318+0.5,AE$15,"输出转换",眩晕系数,"当前目标",Y318))/2*60/2.5*$L$315</f>
        <v>0.60987218999615433</v>
      </c>
      <c r="AF318" s="92">
        <f>(辅助效用($P318,$L318+0.5,AF$15,"输出转换",眩晕系数,"当前目标",Z318)+辅助效用(60,$L318+0.5,AF$15,"输出转换",眩晕系数,"当前目标",Z318))/2*60/2.5*$L$315</f>
        <v>0.56228304551206154</v>
      </c>
      <c r="AG318" s="92" t="s">
        <v>51</v>
      </c>
      <c r="AH318" s="188">
        <f>IF($Q318=0,0,持续效用($P318,$Q318,AH$15,$F318))</f>
        <v>0</v>
      </c>
      <c r="AI318" s="188">
        <f>IF($Q318=0,0,持续效用($P318,$Q318,AI$15,$F318))</f>
        <v>0</v>
      </c>
      <c r="AJ318" s="188">
        <f>IF($Q318=0,0,持续效用($P318,$Q318,AJ$15,$F318))</f>
        <v>0</v>
      </c>
      <c r="AK318" s="188">
        <f>IF($Q318=0,0,持续效用($P318,$Q318,AK$15,$F318))</f>
        <v>0</v>
      </c>
      <c r="AL318" s="146">
        <f>IFERROR(AC318*IF($E318="将领",INDEX(兵法相关参数!$C$4:$AL$7,AL$15,MATCH($AB318,兵法相关参数!$C$3:$AL$3,0)),INDEX(兵法相关参数!$C$12:$AL$15,AL$15,MATCH($AB318,兵法相关参数!$C$3:$AL$3,0))),0)+IFERROR(AH318*IF($E318="将领",INDEX(兵法相关参数!$C$4:$AL$7,AL$15,MATCH($AG318,兵法相关参数!$C$3:$AL$3,0)),INDEX(兵法相关参数!$C$12:$AL$15,AL$15,MATCH($AG318,兵法相关参数!$C$3:$AL$3,0))),0)</f>
        <v>0.5763085502876707</v>
      </c>
      <c r="AM318" s="146">
        <f>IFERROR(AD318*IF($E318="将领",INDEX(兵法相关参数!$C$4:$AL$7,AM$15,MATCH($AB318,兵法相关参数!$C$3:$AL$3,0)),INDEX(兵法相关参数!$C$12:$AL$15,AM$15,MATCH($AB318,兵法相关参数!$C$3:$AL$3,0))),0)+IFERROR(AI318*IF($E318="将领",INDEX(兵法相关参数!$C$4:$AL$7,AM$15,MATCH($AG318,兵法相关参数!$C$3:$AL$3,0)),INDEX(兵法相关参数!$C$12:$AL$15,AM$15,MATCH($AG318,兵法相关参数!$C$3:$AL$3,0))),0)</f>
        <v>0.93070810616760391</v>
      </c>
      <c r="AN318" s="146">
        <f>IFERROR(AE318*IF($E318="将领",INDEX(兵法相关参数!$C$4:$AL$7,AN$15,MATCH($AB318,兵法相关参数!$C$3:$AL$3,0)),INDEX(兵法相关参数!$C$12:$AL$15,AN$15,MATCH($AB318,兵法相关参数!$C$3:$AL$3,0))),0)+IFERROR(AJ318*IF($E318="将领",INDEX(兵法相关参数!$C$4:$AL$7,AN$15,MATCH($AG318,兵法相关参数!$C$3:$AL$3,0)),INDEX(兵法相关参数!$C$12:$AL$15,AN$15,MATCH($AG318,兵法相关参数!$C$3:$AL$3,0))),0)</f>
        <v>0.60987218999615433</v>
      </c>
      <c r="AO318" s="146">
        <f>IFERROR(AF318*IF($E318="将领",INDEX(兵法相关参数!$C$4:$AL$7,AL$15,MATCH($AB318,兵法相关参数!$C$3:$AL$3,0)),INDEX(兵法相关参数!$C$12:$AL$15,AO$15,MATCH($AB318,兵法相关参数!$C$3:$AL$3,0))),0)+IFERROR(AK318*IF($E318="将领",INDEX(兵法相关参数!$C$4:$AL$7,AL$15,MATCH($AG318,兵法相关参数!$C$3:$AL$3,0)),INDEX(兵法相关参数!$C$12:$AL$15,AO$15,MATCH($AG318,兵法相关参数!$C$3:$AL$3,0))),0)</f>
        <v>0.56228304551206154</v>
      </c>
      <c r="AP318" s="27"/>
      <c r="AQ318" s="151">
        <f t="shared" si="118"/>
        <v>30205</v>
      </c>
      <c r="AR318" s="161">
        <f>AR317</f>
        <v>0</v>
      </c>
      <c r="AS318" s="163" t="str">
        <f t="shared" si="110"/>
        <v>橙</v>
      </c>
      <c r="AT318" s="153">
        <f t="shared" si="111"/>
        <v>3</v>
      </c>
      <c r="AU318" s="39" t="str">
        <f>IF(IF(L318="","",AQ318&amp;AT318)=AU317,"",IF(MOD(COUNTIF($AQ$1:AQ318,AQ318),3)=1,"",IF(L318="","",AQ318&amp;AT318)))</f>
        <v>302053</v>
      </c>
      <c r="AV318" s="166">
        <f t="shared" si="112"/>
        <v>2</v>
      </c>
      <c r="AW318" s="166">
        <f t="shared" si="113"/>
        <v>0</v>
      </c>
      <c r="AX318" s="15" t="str">
        <f>IF(MOD(COUNTIF($AQ$1:AQ318,AQ318),3)=1,"",IF(M318="","",AT318+1))</f>
        <v/>
      </c>
      <c r="AY318" s="15" t="str">
        <f t="shared" si="87"/>
        <v/>
      </c>
      <c r="AZ318" s="166" t="str">
        <f t="shared" si="88"/>
        <v/>
      </c>
      <c r="BA318" s="166" t="str">
        <f t="shared" si="89"/>
        <v/>
      </c>
      <c r="BB318" s="15" t="str">
        <f>IF(MOD(COUNTIF($AQ$1:AQ318,AQ318),3)=1,"",IF(N318="","",AX318+1))</f>
        <v/>
      </c>
      <c r="BC318" s="15" t="str">
        <f t="shared" si="114"/>
        <v/>
      </c>
      <c r="BD318" s="166" t="str">
        <f t="shared" si="115"/>
        <v/>
      </c>
      <c r="BE318" s="166" t="str">
        <f t="shared" si="116"/>
        <v/>
      </c>
      <c r="BF318" s="15"/>
      <c r="BG318" s="15"/>
      <c r="BH318" s="170" t="str">
        <f t="shared" si="117"/>
        <v>每次普通攻击伤害有{0}%概率造成雷击效果，对敌人造成攻击力{1}%策略伤害，并且眩晕{2}秒。</v>
      </c>
    </row>
    <row r="319" spans="1:60">
      <c r="A319" s="261"/>
      <c r="B319" s="259"/>
      <c r="C319" s="256"/>
      <c r="D319" s="257"/>
      <c r="E319" s="179"/>
      <c r="F319" s="179"/>
      <c r="G319" s="179"/>
      <c r="H319" s="179"/>
      <c r="I319" s="179"/>
      <c r="J319" s="256"/>
      <c r="K319" s="256"/>
      <c r="L319" s="182"/>
      <c r="M319" s="179"/>
      <c r="N319" s="179"/>
      <c r="O319" s="182"/>
      <c r="P319" s="179"/>
      <c r="Q319" s="179"/>
      <c r="R319" s="179"/>
      <c r="S319" s="179"/>
      <c r="T319" s="179"/>
      <c r="U319" s="179"/>
      <c r="V319" s="179"/>
      <c r="W319" s="179"/>
      <c r="X319" s="179"/>
      <c r="Y319" s="179"/>
      <c r="Z319" s="179"/>
      <c r="AA319" s="179"/>
      <c r="AB319" s="44"/>
      <c r="AC319" s="189"/>
      <c r="AD319" s="189"/>
      <c r="AE319" s="189"/>
      <c r="AF319" s="189"/>
      <c r="AG319" s="92"/>
      <c r="AH319" s="189"/>
      <c r="AI319" s="189"/>
      <c r="AJ319" s="189"/>
      <c r="AK319" s="189"/>
      <c r="AL319" s="146">
        <f>IFERROR(AC319*IF($E319="将领",INDEX(兵法相关参数!$C$4:$AL$7,AL$15,MATCH($AB319,兵法相关参数!$C$3:$AL$3,0)),INDEX(兵法相关参数!$C$12:$AL$15,AL$15,MATCH($AB319,兵法相关参数!$C$3:$AL$3,0))),0)+IFERROR(AH319*IF($E319="将领",INDEX(兵法相关参数!$C$4:$AL$7,AL$15,MATCH($AG319,兵法相关参数!$C$3:$AL$3,0)),INDEX(兵法相关参数!$C$12:$AL$15,AL$15,MATCH($AG319,兵法相关参数!$C$3:$AL$3,0))),0)</f>
        <v>0</v>
      </c>
      <c r="AM319" s="146">
        <f>IFERROR(AD319*IF($E319="将领",INDEX(兵法相关参数!$C$4:$AL$7,AM$15,MATCH($AB319,兵法相关参数!$C$3:$AL$3,0)),INDEX(兵法相关参数!$C$12:$AL$15,AM$15,MATCH($AB319,兵法相关参数!$C$3:$AL$3,0))),0)+IFERROR(AI319*IF($E319="将领",INDEX(兵法相关参数!$C$4:$AL$7,AM$15,MATCH($AG319,兵法相关参数!$C$3:$AL$3,0)),INDEX(兵法相关参数!$C$12:$AL$15,AM$15,MATCH($AG319,兵法相关参数!$C$3:$AL$3,0))),0)</f>
        <v>0</v>
      </c>
      <c r="AN319" s="146">
        <f>IFERROR(AE319*IF($E319="将领",INDEX(兵法相关参数!$C$4:$AL$7,AN$15,MATCH($AB319,兵法相关参数!$C$3:$AL$3,0)),INDEX(兵法相关参数!$C$12:$AL$15,AN$15,MATCH($AB319,兵法相关参数!$C$3:$AL$3,0))),0)+IFERROR(AJ319*IF($E319="将领",INDEX(兵法相关参数!$C$4:$AL$7,AN$15,MATCH($AG319,兵法相关参数!$C$3:$AL$3,0)),INDEX(兵法相关参数!$C$12:$AL$15,AN$15,MATCH($AG319,兵法相关参数!$C$3:$AL$3,0))),0)</f>
        <v>0</v>
      </c>
      <c r="AO319" s="146">
        <f>IFERROR(AF319*IF($E319="将领",INDEX(兵法相关参数!$C$4:$AL$7,AL$15,MATCH($AB319,兵法相关参数!$C$3:$AL$3,0)),INDEX(兵法相关参数!$C$12:$AL$15,AO$15,MATCH($AB319,兵法相关参数!$C$3:$AL$3,0))),0)+IFERROR(AK319*IF($E319="将领",INDEX(兵法相关参数!$C$4:$AL$7,AL$15,MATCH($AG319,兵法相关参数!$C$3:$AL$3,0)),INDEX(兵法相关参数!$C$12:$AL$15,AO$15,MATCH($AG319,兵法相关参数!$C$3:$AL$3,0))),0)</f>
        <v>0</v>
      </c>
      <c r="AP319" s="42"/>
      <c r="AQ319" s="151">
        <f t="shared" si="118"/>
        <v>30205</v>
      </c>
      <c r="AR319" s="162">
        <f>AR318</f>
        <v>0</v>
      </c>
      <c r="AS319" s="15" t="str">
        <f t="shared" si="110"/>
        <v>橙</v>
      </c>
      <c r="AT319" s="153">
        <f t="shared" si="111"/>
        <v>3</v>
      </c>
      <c r="AU319" s="39" t="str">
        <f>IF(IF(L319="","",AQ319&amp;AT319)=AU318,"",IF(MOD(COUNTIF($AQ$1:AQ319,AQ319),3)=1,"",IF(L319="","",AQ319&amp;AT319)))</f>
        <v/>
      </c>
      <c r="AV319" s="166" t="str">
        <f t="shared" si="112"/>
        <v/>
      </c>
      <c r="AW319" s="166" t="str">
        <f t="shared" si="113"/>
        <v/>
      </c>
      <c r="AX319" s="15" t="str">
        <f>IF(MOD(COUNTIF($AQ$1:AQ319,AQ319),3)=1,"",IF(M319="","",AT319+1))</f>
        <v/>
      </c>
      <c r="AY319" s="15" t="str">
        <f t="shared" si="87"/>
        <v/>
      </c>
      <c r="AZ319" s="166" t="str">
        <f t="shared" si="88"/>
        <v/>
      </c>
      <c r="BA319" s="166" t="str">
        <f t="shared" si="89"/>
        <v/>
      </c>
      <c r="BB319" s="15" t="str">
        <f>IF(MOD(COUNTIF($AQ$1:AQ319,AQ319),3)=1,"",IF(N319="","",AX319+1))</f>
        <v/>
      </c>
      <c r="BC319" s="15" t="str">
        <f t="shared" si="114"/>
        <v/>
      </c>
      <c r="BD319" s="166" t="str">
        <f t="shared" si="115"/>
        <v/>
      </c>
      <c r="BE319" s="166" t="str">
        <f t="shared" si="116"/>
        <v/>
      </c>
      <c r="BF319" s="15"/>
      <c r="BG319" s="15"/>
      <c r="BH319" s="170" t="str">
        <f t="shared" si="117"/>
        <v>每次普通攻击伤害有{0}%概率造成雷击效果，对敌人造成攻击力{1}%策略伤害，并且眩晕{2}秒。</v>
      </c>
    </row>
    <row r="320" spans="1:60">
      <c r="A320" s="261"/>
      <c r="B320" s="259"/>
      <c r="C320" s="256"/>
      <c r="D320" s="255"/>
      <c r="E320" s="179"/>
      <c r="F320" s="179"/>
      <c r="G320" s="179"/>
      <c r="H320" s="179"/>
      <c r="I320" s="179"/>
      <c r="J320" s="256"/>
      <c r="K320" s="256"/>
      <c r="L320" s="182"/>
      <c r="M320" s="179"/>
      <c r="N320" s="179"/>
      <c r="O320" s="182"/>
      <c r="P320" s="179"/>
      <c r="Q320" s="179"/>
      <c r="R320" s="179"/>
      <c r="S320" s="179"/>
      <c r="T320" s="179"/>
      <c r="U320" s="179"/>
      <c r="V320" s="179"/>
      <c r="W320" s="179"/>
      <c r="X320" s="179"/>
      <c r="Y320" s="179"/>
      <c r="Z320" s="179"/>
      <c r="AA320" s="179"/>
      <c r="AB320" s="44"/>
      <c r="AC320" s="189"/>
      <c r="AD320" s="189"/>
      <c r="AE320" s="189"/>
      <c r="AF320" s="189"/>
      <c r="AG320" s="92"/>
      <c r="AH320" s="189"/>
      <c r="AI320" s="189"/>
      <c r="AJ320" s="189"/>
      <c r="AK320" s="189"/>
      <c r="AL320" s="146">
        <f>IFERROR(AC320*IF($E320="将领",INDEX(兵法相关参数!$C$4:$AL$7,AL$15,MATCH($AB320,兵法相关参数!$C$3:$AL$3,0)),INDEX(兵法相关参数!$C$12:$AL$15,AL$15,MATCH($AB320,兵法相关参数!$C$3:$AL$3,0))),0)+IFERROR(AH320*IF($E320="将领",INDEX(兵法相关参数!$C$4:$AL$7,AL$15,MATCH($AG320,兵法相关参数!$C$3:$AL$3,0)),INDEX(兵法相关参数!$C$12:$AL$15,AL$15,MATCH($AG320,兵法相关参数!$C$3:$AL$3,0))),0)</f>
        <v>0</v>
      </c>
      <c r="AM320" s="146">
        <f>IFERROR(AD320*IF($E320="将领",INDEX(兵法相关参数!$C$4:$AL$7,AM$15,MATCH($AB320,兵法相关参数!$C$3:$AL$3,0)),INDEX(兵法相关参数!$C$12:$AL$15,AM$15,MATCH($AB320,兵法相关参数!$C$3:$AL$3,0))),0)+IFERROR(AI320*IF($E320="将领",INDEX(兵法相关参数!$C$4:$AL$7,AM$15,MATCH($AG320,兵法相关参数!$C$3:$AL$3,0)),INDEX(兵法相关参数!$C$12:$AL$15,AM$15,MATCH($AG320,兵法相关参数!$C$3:$AL$3,0))),0)</f>
        <v>0</v>
      </c>
      <c r="AN320" s="146">
        <f>IFERROR(AE320*IF($E320="将领",INDEX(兵法相关参数!$C$4:$AL$7,AN$15,MATCH($AB320,兵法相关参数!$C$3:$AL$3,0)),INDEX(兵法相关参数!$C$12:$AL$15,AN$15,MATCH($AB320,兵法相关参数!$C$3:$AL$3,0))),0)+IFERROR(AJ320*IF($E320="将领",INDEX(兵法相关参数!$C$4:$AL$7,AN$15,MATCH($AG320,兵法相关参数!$C$3:$AL$3,0)),INDEX(兵法相关参数!$C$12:$AL$15,AN$15,MATCH($AG320,兵法相关参数!$C$3:$AL$3,0))),0)</f>
        <v>0</v>
      </c>
      <c r="AO320" s="146">
        <f>IFERROR(AF320*IF($E320="将领",INDEX(兵法相关参数!$C$4:$AL$7,AL$15,MATCH($AB320,兵法相关参数!$C$3:$AL$3,0)),INDEX(兵法相关参数!$C$12:$AL$15,AO$15,MATCH($AB320,兵法相关参数!$C$3:$AL$3,0))),0)+IFERROR(AK320*IF($E320="将领",INDEX(兵法相关参数!$C$4:$AL$7,AL$15,MATCH($AG320,兵法相关参数!$C$3:$AL$3,0)),INDEX(兵法相关参数!$C$12:$AL$15,AO$15,MATCH($AG320,兵法相关参数!$C$3:$AL$3,0))),0)</f>
        <v>0</v>
      </c>
      <c r="AP320" s="27"/>
      <c r="AQ320" s="151">
        <f t="shared" si="118"/>
        <v>30205</v>
      </c>
      <c r="AR320" s="160">
        <f>IF(D320="直接伤害",1,0)</f>
        <v>0</v>
      </c>
      <c r="AS320" s="163" t="str">
        <f t="shared" si="110"/>
        <v>橙</v>
      </c>
      <c r="AT320" s="153">
        <f t="shared" si="111"/>
        <v>3</v>
      </c>
      <c r="AU320" s="39" t="str">
        <f>IF(IF(L320="","",AQ320&amp;AT320)=AU319,"",IF(MOD(COUNTIF($AQ$1:AQ320,AQ320),3)=1,"",IF(L320="","",AQ320&amp;AT320)))</f>
        <v/>
      </c>
      <c r="AV320" s="166" t="str">
        <f t="shared" si="112"/>
        <v/>
      </c>
      <c r="AW320" s="166" t="str">
        <f t="shared" si="113"/>
        <v/>
      </c>
      <c r="AX320" s="15" t="str">
        <f>IF(MOD(COUNTIF($AQ$1:AQ320,AQ320),3)=1,"",IF(M320="","",AT320+1))</f>
        <v/>
      </c>
      <c r="AY320" s="15" t="str">
        <f t="shared" si="87"/>
        <v/>
      </c>
      <c r="AZ320" s="166" t="str">
        <f t="shared" si="88"/>
        <v/>
      </c>
      <c r="BA320" s="166" t="str">
        <f t="shared" si="89"/>
        <v/>
      </c>
      <c r="BB320" s="15" t="str">
        <f>IF(MOD(COUNTIF($AQ$1:AQ320,AQ320),3)=1,"",IF(N320="","",AX320+1))</f>
        <v/>
      </c>
      <c r="BC320" s="15" t="str">
        <f t="shared" si="114"/>
        <v/>
      </c>
      <c r="BD320" s="166" t="str">
        <f t="shared" si="115"/>
        <v/>
      </c>
      <c r="BE320" s="166" t="str">
        <f t="shared" si="116"/>
        <v/>
      </c>
      <c r="BF320" s="15"/>
      <c r="BG320" s="15"/>
      <c r="BH320" s="170" t="str">
        <f t="shared" si="117"/>
        <v>每次普通攻击伤害有{0}%概率造成雷击效果，对敌人造成攻击力{1}%策略伤害，并且眩晕{2}秒。</v>
      </c>
    </row>
    <row r="321" spans="1:60">
      <c r="A321" s="261"/>
      <c r="B321" s="259"/>
      <c r="C321" s="256"/>
      <c r="D321" s="256"/>
      <c r="E321" s="179"/>
      <c r="F321" s="179"/>
      <c r="G321" s="179"/>
      <c r="H321" s="179"/>
      <c r="I321" s="179"/>
      <c r="J321" s="256"/>
      <c r="K321" s="256"/>
      <c r="L321" s="182"/>
      <c r="M321" s="179"/>
      <c r="N321" s="179"/>
      <c r="O321" s="182"/>
      <c r="P321" s="179"/>
      <c r="Q321" s="179"/>
      <c r="R321" s="179"/>
      <c r="S321" s="179"/>
      <c r="T321" s="179"/>
      <c r="U321" s="179"/>
      <c r="V321" s="179"/>
      <c r="W321" s="179"/>
      <c r="X321" s="179"/>
      <c r="Y321" s="179"/>
      <c r="Z321" s="179"/>
      <c r="AA321" s="179"/>
      <c r="AB321" s="44"/>
      <c r="AC321" s="189"/>
      <c r="AD321" s="189"/>
      <c r="AE321" s="189"/>
      <c r="AF321" s="189"/>
      <c r="AG321" s="92"/>
      <c r="AH321" s="189"/>
      <c r="AI321" s="189"/>
      <c r="AJ321" s="189"/>
      <c r="AK321" s="189"/>
      <c r="AL321" s="146">
        <f>IFERROR(AC321*IF($E321="将领",INDEX(兵法相关参数!$C$4:$AL$7,AL$15,MATCH($AB321,兵法相关参数!$C$3:$AL$3,0)),INDEX(兵法相关参数!$C$12:$AL$15,AL$15,MATCH($AB321,兵法相关参数!$C$3:$AL$3,0))),0)+IFERROR(AH321*IF($E321="将领",INDEX(兵法相关参数!$C$4:$AL$7,AL$15,MATCH($AG321,兵法相关参数!$C$3:$AL$3,0)),INDEX(兵法相关参数!$C$12:$AL$15,AL$15,MATCH($AG321,兵法相关参数!$C$3:$AL$3,0))),0)</f>
        <v>0</v>
      </c>
      <c r="AM321" s="146">
        <f>IFERROR(AD321*IF($E321="将领",INDEX(兵法相关参数!$C$4:$AL$7,AM$15,MATCH($AB321,兵法相关参数!$C$3:$AL$3,0)),INDEX(兵法相关参数!$C$12:$AL$15,AM$15,MATCH($AB321,兵法相关参数!$C$3:$AL$3,0))),0)+IFERROR(AI321*IF($E321="将领",INDEX(兵法相关参数!$C$4:$AL$7,AM$15,MATCH($AG321,兵法相关参数!$C$3:$AL$3,0)),INDEX(兵法相关参数!$C$12:$AL$15,AM$15,MATCH($AG321,兵法相关参数!$C$3:$AL$3,0))),0)</f>
        <v>0</v>
      </c>
      <c r="AN321" s="146">
        <f>IFERROR(AE321*IF($E321="将领",INDEX(兵法相关参数!$C$4:$AL$7,AN$15,MATCH($AB321,兵法相关参数!$C$3:$AL$3,0)),INDEX(兵法相关参数!$C$12:$AL$15,AN$15,MATCH($AB321,兵法相关参数!$C$3:$AL$3,0))),0)+IFERROR(AJ321*IF($E321="将领",INDEX(兵法相关参数!$C$4:$AL$7,AN$15,MATCH($AG321,兵法相关参数!$C$3:$AL$3,0)),INDEX(兵法相关参数!$C$12:$AL$15,AN$15,MATCH($AG321,兵法相关参数!$C$3:$AL$3,0))),0)</f>
        <v>0</v>
      </c>
      <c r="AO321" s="146">
        <f>IFERROR(AF321*IF($E321="将领",INDEX(兵法相关参数!$C$4:$AL$7,AL$15,MATCH($AB321,兵法相关参数!$C$3:$AL$3,0)),INDEX(兵法相关参数!$C$12:$AL$15,AO$15,MATCH($AB321,兵法相关参数!$C$3:$AL$3,0))),0)+IFERROR(AK321*IF($E321="将领",INDEX(兵法相关参数!$C$4:$AL$7,AL$15,MATCH($AG321,兵法相关参数!$C$3:$AL$3,0)),INDEX(兵法相关参数!$C$12:$AL$15,AO$15,MATCH($AG321,兵法相关参数!$C$3:$AL$3,0))),0)</f>
        <v>0</v>
      </c>
      <c r="AP321" s="42"/>
      <c r="AQ321" s="151">
        <f t="shared" si="118"/>
        <v>30205</v>
      </c>
      <c r="AR321" s="161">
        <f>AR320</f>
        <v>0</v>
      </c>
      <c r="AS321" s="163" t="str">
        <f t="shared" si="110"/>
        <v>橙</v>
      </c>
      <c r="AT321" s="153">
        <f t="shared" si="111"/>
        <v>3</v>
      </c>
      <c r="AU321" s="39" t="str">
        <f>IF(IF(L321="","",AQ321&amp;AT321)=AU320,"",IF(MOD(COUNTIF($AQ$1:AQ321,AQ321),3)=1,"",IF(L321="","",AQ321&amp;AT321)))</f>
        <v/>
      </c>
      <c r="AV321" s="166" t="str">
        <f t="shared" si="112"/>
        <v/>
      </c>
      <c r="AW321" s="166" t="str">
        <f t="shared" si="113"/>
        <v/>
      </c>
      <c r="AX321" s="15" t="str">
        <f>IF(MOD(COUNTIF($AQ$1:AQ321,AQ321),3)=1,"",IF(M321="","",AT321+1))</f>
        <v/>
      </c>
      <c r="AY321" s="15" t="str">
        <f t="shared" si="87"/>
        <v/>
      </c>
      <c r="AZ321" s="166" t="str">
        <f t="shared" si="88"/>
        <v/>
      </c>
      <c r="BA321" s="166" t="str">
        <f t="shared" si="89"/>
        <v/>
      </c>
      <c r="BB321" s="15" t="str">
        <f>IF(MOD(COUNTIF($AQ$1:AQ321,AQ321),3)=1,"",IF(N321="","",AX321+1))</f>
        <v/>
      </c>
      <c r="BC321" s="15" t="str">
        <f t="shared" si="114"/>
        <v/>
      </c>
      <c r="BD321" s="166" t="str">
        <f t="shared" si="115"/>
        <v/>
      </c>
      <c r="BE321" s="166" t="str">
        <f t="shared" si="116"/>
        <v/>
      </c>
      <c r="BF321" s="15"/>
      <c r="BG321" s="15"/>
      <c r="BH321" s="170" t="str">
        <f t="shared" si="117"/>
        <v>每次普通攻击伤害有{0}%概率造成雷击效果，对敌人造成攻击力{1}%策略伤害，并且眩晕{2}秒。</v>
      </c>
    </row>
    <row r="322" spans="1:60">
      <c r="A322" s="261"/>
      <c r="B322" s="260"/>
      <c r="C322" s="257"/>
      <c r="D322" s="257"/>
      <c r="E322" s="179"/>
      <c r="F322" s="179"/>
      <c r="G322" s="179"/>
      <c r="H322" s="179"/>
      <c r="I322" s="179"/>
      <c r="J322" s="257"/>
      <c r="K322" s="257"/>
      <c r="L322" s="182"/>
      <c r="M322" s="179"/>
      <c r="N322" s="179"/>
      <c r="O322" s="182"/>
      <c r="P322" s="179"/>
      <c r="Q322" s="179"/>
      <c r="R322" s="179"/>
      <c r="S322" s="179"/>
      <c r="T322" s="179"/>
      <c r="U322" s="179"/>
      <c r="V322" s="179"/>
      <c r="W322" s="179"/>
      <c r="X322" s="179"/>
      <c r="Y322" s="179"/>
      <c r="Z322" s="179"/>
      <c r="AA322" s="179"/>
      <c r="AB322" s="44"/>
      <c r="AC322" s="189"/>
      <c r="AD322" s="189"/>
      <c r="AE322" s="189"/>
      <c r="AF322" s="189"/>
      <c r="AG322" s="92"/>
      <c r="AH322" s="189"/>
      <c r="AI322" s="189"/>
      <c r="AJ322" s="189"/>
      <c r="AK322" s="189"/>
      <c r="AL322" s="146">
        <f>IFERROR(AC322*IF($E322="将领",INDEX(兵法相关参数!$C$4:$AL$7,AL$15,MATCH($AB322,兵法相关参数!$C$3:$AL$3,0)),INDEX(兵法相关参数!$C$12:$AL$15,AL$15,MATCH($AB322,兵法相关参数!$C$3:$AL$3,0))),0)+IFERROR(AH322*IF($E322="将领",INDEX(兵法相关参数!$C$4:$AL$7,AL$15,MATCH($AG322,兵法相关参数!$C$3:$AL$3,0)),INDEX(兵法相关参数!$C$12:$AL$15,AL$15,MATCH($AG322,兵法相关参数!$C$3:$AL$3,0))),0)</f>
        <v>0</v>
      </c>
      <c r="AM322" s="146">
        <f>IFERROR(AD322*IF($E322="将领",INDEX(兵法相关参数!$C$4:$AL$7,AM$15,MATCH($AB322,兵法相关参数!$C$3:$AL$3,0)),INDEX(兵法相关参数!$C$12:$AL$15,AM$15,MATCH($AB322,兵法相关参数!$C$3:$AL$3,0))),0)+IFERROR(AI322*IF($E322="将领",INDEX(兵法相关参数!$C$4:$AL$7,AM$15,MATCH($AG322,兵法相关参数!$C$3:$AL$3,0)),INDEX(兵法相关参数!$C$12:$AL$15,AM$15,MATCH($AG322,兵法相关参数!$C$3:$AL$3,0))),0)</f>
        <v>0</v>
      </c>
      <c r="AN322" s="146">
        <f>IFERROR(AE322*IF($E322="将领",INDEX(兵法相关参数!$C$4:$AL$7,AN$15,MATCH($AB322,兵法相关参数!$C$3:$AL$3,0)),INDEX(兵法相关参数!$C$12:$AL$15,AN$15,MATCH($AB322,兵法相关参数!$C$3:$AL$3,0))),0)+IFERROR(AJ322*IF($E322="将领",INDEX(兵法相关参数!$C$4:$AL$7,AN$15,MATCH($AG322,兵法相关参数!$C$3:$AL$3,0)),INDEX(兵法相关参数!$C$12:$AL$15,AN$15,MATCH($AG322,兵法相关参数!$C$3:$AL$3,0))),0)</f>
        <v>0</v>
      </c>
      <c r="AO322" s="146">
        <f>IFERROR(AF322*IF($E322="将领",INDEX(兵法相关参数!$C$4:$AL$7,AL$15,MATCH($AB322,兵法相关参数!$C$3:$AL$3,0)),INDEX(兵法相关参数!$C$12:$AL$15,AO$15,MATCH($AB322,兵法相关参数!$C$3:$AL$3,0))),0)+IFERROR(AK322*IF($E322="将领",INDEX(兵法相关参数!$C$4:$AL$7,AL$15,MATCH($AG322,兵法相关参数!$C$3:$AL$3,0)),INDEX(兵法相关参数!$C$12:$AL$15,AO$15,MATCH($AG322,兵法相关参数!$C$3:$AL$3,0))),0)</f>
        <v>0</v>
      </c>
      <c r="AP322" s="27"/>
      <c r="AQ322" s="152">
        <f t="shared" si="118"/>
        <v>30205</v>
      </c>
      <c r="AR322" s="162">
        <f>AR321</f>
        <v>0</v>
      </c>
      <c r="AS322" s="15" t="str">
        <f t="shared" si="110"/>
        <v>橙</v>
      </c>
      <c r="AT322" s="153">
        <f t="shared" si="111"/>
        <v>3</v>
      </c>
      <c r="AU322" s="39" t="str">
        <f>IF(IF(L322="","",AQ322&amp;AT322)=AU321,"",IF(MOD(COUNTIF($AQ$1:AQ322,AQ322),3)=1,"",IF(L322="","",AQ322&amp;AT322)))</f>
        <v/>
      </c>
      <c r="AV322" s="166" t="str">
        <f t="shared" si="112"/>
        <v/>
      </c>
      <c r="AW322" s="166" t="str">
        <f t="shared" si="113"/>
        <v/>
      </c>
      <c r="AX322" s="15" t="str">
        <f>IF(MOD(COUNTIF($AQ$1:AQ322,AQ322),3)=1,"",IF(M322="","",AT322+1))</f>
        <v/>
      </c>
      <c r="AY322" s="15" t="str">
        <f t="shared" si="87"/>
        <v/>
      </c>
      <c r="AZ322" s="166" t="str">
        <f t="shared" si="88"/>
        <v/>
      </c>
      <c r="BA322" s="166" t="str">
        <f t="shared" si="89"/>
        <v/>
      </c>
      <c r="BB322" s="15" t="str">
        <f>IF(MOD(COUNTIF($AQ$1:AQ322,AQ322),3)=1,"",IF(N322="","",AX322+1))</f>
        <v/>
      </c>
      <c r="BC322" s="15" t="str">
        <f t="shared" si="114"/>
        <v/>
      </c>
      <c r="BD322" s="166" t="str">
        <f t="shared" si="115"/>
        <v/>
      </c>
      <c r="BE322" s="166" t="str">
        <f t="shared" si="116"/>
        <v/>
      </c>
      <c r="BF322" s="15"/>
      <c r="BG322" s="15"/>
      <c r="BH322" s="170" t="str">
        <f t="shared" si="117"/>
        <v>每次普通攻击伤害有{0}%概率造成雷击效果，对敌人造成攻击力{1}%策略伤害，并且眩晕{2}秒。</v>
      </c>
    </row>
    <row r="323" spans="1:60">
      <c r="A323" s="261" t="s">
        <v>878</v>
      </c>
      <c r="B323" s="258" t="s">
        <v>963</v>
      </c>
      <c r="C323" s="255" t="s">
        <v>11</v>
      </c>
      <c r="D323" s="255" t="s">
        <v>17</v>
      </c>
      <c r="E323" s="11"/>
      <c r="F323" s="11"/>
      <c r="G323" s="11"/>
      <c r="H323" s="11"/>
      <c r="I323" s="11"/>
      <c r="J323" s="11" t="s">
        <v>402</v>
      </c>
      <c r="K323" s="11" t="s">
        <v>469</v>
      </c>
      <c r="L323" s="184" t="s">
        <v>62</v>
      </c>
      <c r="M323" s="184"/>
      <c r="N323" s="11"/>
      <c r="O323" s="183" t="s">
        <v>52</v>
      </c>
      <c r="P323" s="3" t="s">
        <v>57</v>
      </c>
      <c r="Q323" s="11" t="s">
        <v>60</v>
      </c>
      <c r="R323" s="11" t="s">
        <v>61</v>
      </c>
      <c r="S323" s="11" t="s">
        <v>110</v>
      </c>
      <c r="T323" s="184"/>
      <c r="U323" s="184"/>
      <c r="V323" s="184"/>
      <c r="W323" s="3"/>
      <c r="X323" s="3"/>
      <c r="Y323" s="3"/>
      <c r="Z323" s="3"/>
      <c r="AA323" s="1"/>
      <c r="AB323" s="15"/>
      <c r="AC323" s="187" t="s">
        <v>227</v>
      </c>
      <c r="AD323" s="187" t="s">
        <v>228</v>
      </c>
      <c r="AE323" s="187" t="s">
        <v>229</v>
      </c>
      <c r="AF323" s="187" t="s">
        <v>230</v>
      </c>
      <c r="AG323" s="96"/>
      <c r="AH323" s="187" t="s">
        <v>227</v>
      </c>
      <c r="AI323" s="187" t="s">
        <v>228</v>
      </c>
      <c r="AJ323" s="187" t="s">
        <v>229</v>
      </c>
      <c r="AK323" s="187" t="s">
        <v>230</v>
      </c>
      <c r="AL323" s="146">
        <f>IFERROR(AC323*IF($E323="将领",INDEX(兵法相关参数!$C$4:$AL$7,AL$15,MATCH($AB323,兵法相关参数!$C$3:$AL$3,0)),INDEX(兵法相关参数!$C$12:$AL$15,AL$15,MATCH($AB323,兵法相关参数!$C$3:$AL$3,0))),0)+IFERROR(AH323*IF($E323="将领",INDEX(兵法相关参数!$C$4:$AL$7,AL$15,MATCH($AG323,兵法相关参数!$C$3:$AL$3,0)),INDEX(兵法相关参数!$C$12:$AL$15,AL$15,MATCH($AG323,兵法相关参数!$C$3:$AL$3,0))),0)</f>
        <v>0</v>
      </c>
      <c r="AM323" s="146">
        <f>IFERROR(AD323*IF($E323="将领",INDEX(兵法相关参数!$C$4:$AL$7,AM$15,MATCH($AB323,兵法相关参数!$C$3:$AL$3,0)),INDEX(兵法相关参数!$C$12:$AL$15,AM$15,MATCH($AB323,兵法相关参数!$C$3:$AL$3,0))),0)+IFERROR(AI323*IF($E323="将领",INDEX(兵法相关参数!$C$4:$AL$7,AM$15,MATCH($AG323,兵法相关参数!$C$3:$AL$3,0)),INDEX(兵法相关参数!$C$12:$AL$15,AM$15,MATCH($AG323,兵法相关参数!$C$3:$AL$3,0))),0)</f>
        <v>0</v>
      </c>
      <c r="AN323" s="146">
        <f>IFERROR(AE323*IF($E323="将领",INDEX(兵法相关参数!$C$4:$AL$7,AN$15,MATCH($AB323,兵法相关参数!$C$3:$AL$3,0)),INDEX(兵法相关参数!$C$12:$AL$15,AN$15,MATCH($AB323,兵法相关参数!$C$3:$AL$3,0))),0)+IFERROR(AJ323*IF($E323="将领",INDEX(兵法相关参数!$C$4:$AL$7,AN$15,MATCH($AG323,兵法相关参数!$C$3:$AL$3,0)),INDEX(兵法相关参数!$C$12:$AL$15,AN$15,MATCH($AG323,兵法相关参数!$C$3:$AL$3,0))),0)</f>
        <v>0</v>
      </c>
      <c r="AO323" s="146">
        <f>IFERROR(AF323*IF($E323="将领",INDEX(兵法相关参数!$C$4:$AL$7,AL$15,MATCH($AB323,兵法相关参数!$C$3:$AL$3,0)),INDEX(兵法相关参数!$C$12:$AL$15,AO$15,MATCH($AB323,兵法相关参数!$C$3:$AL$3,0))),0)+IFERROR(AK323*IF($E323="将领",INDEX(兵法相关参数!$C$4:$AL$7,AL$15,MATCH($AG323,兵法相关参数!$C$3:$AL$3,0)),INDEX(兵法相关参数!$C$12:$AL$15,AO$15,MATCH($AG323,兵法相关参数!$C$3:$AL$3,0))),0)</f>
        <v>0</v>
      </c>
      <c r="AP323" s="27"/>
      <c r="AQ323" s="154">
        <v>30105</v>
      </c>
      <c r="AR323" s="160">
        <f>IF(D323="直接伤害",1,0)</f>
        <v>1</v>
      </c>
      <c r="AS323" s="163" t="str">
        <f t="shared" ref="AS323:AS331" si="119">IF(C323="",AS322,C323)</f>
        <v>紫</v>
      </c>
      <c r="AT323" s="153">
        <f t="shared" ref="AT323:AT331" si="120">IF(A323&lt;&gt;"",1,IF(D323="",AT322,IF(AU321="",AT322,IF(AX321="",AT322+1,IF(BB321="",AT322+2,AT322+3)))))</f>
        <v>1</v>
      </c>
      <c r="AU323" s="39" t="str">
        <f>IF(IF(L323="","",AQ323&amp;AT323)=AU322,"",IF(MOD(COUNTIF($AQ$1:AQ323,AQ323),3)=1,"",IF(L323="","",AQ323&amp;AT323)))</f>
        <v/>
      </c>
      <c r="AV323" s="166" t="str">
        <f t="shared" ref="AV323:AV331" si="121">IF(AU323="","",IF(L322="固定值",L323,ROUND(IF(AR323=1,L323*INDEX($AV$5:$AV$9,MATCH(AS323,$AU$5:$AU$9,0)),L323*INDEX($AV$13:$AV$17,MATCH(AS323,$AU$13:$AU$17,0))),IF(MID(BH323,FIND(AT323-1,BH323)+2,1)="%",3,1))))</f>
        <v/>
      </c>
      <c r="AW323" s="166" t="str">
        <f t="shared" ref="AW323:AW331" si="122">IF(AU323="","",ROUND((IF(AR323=1,L323*INDEX($AW$5:$AW$9,MATCH(AS323,$AU$5:$AU$9,0)),L323*INDEX($AW$13:$AW$17,MATCH(AS323,$AU$13:$AU$17,0)))-AV323)/34,IF(MID(BH323,FIND(AT323-1,BH323)+2,1)="%",3,1)))</f>
        <v/>
      </c>
      <c r="AX323" s="15" t="str">
        <f>IF(MOD(COUNTIF($AQ$1:AQ323,AQ323),3)=1,"",IF(M323="","",AT323+1))</f>
        <v/>
      </c>
      <c r="AY323" s="15" t="str">
        <f t="shared" si="87"/>
        <v/>
      </c>
      <c r="AZ323" s="166" t="str">
        <f t="shared" si="88"/>
        <v/>
      </c>
      <c r="BA323" s="166" t="str">
        <f t="shared" si="89"/>
        <v/>
      </c>
      <c r="BB323" s="15" t="str">
        <f>IF(MOD(COUNTIF($AQ$1:AQ323,AQ323),3)=1,"",IF(N323="","",AX323+1))</f>
        <v/>
      </c>
      <c r="BC323" s="15" t="str">
        <f t="shared" ref="BC323:BC331" si="123">IF(IF(BB323="","",AQ323&amp;BB323)=BC322,"",IF(BB323="","",AQ323&amp;BB323))</f>
        <v/>
      </c>
      <c r="BD323" s="166" t="str">
        <f t="shared" ref="BD323:BD331" si="124">IF(BC323="","",IF(N322="固定值",N323,ROUND(IF(AR323=1,N323*INDEX($AV$5:$AV$9,MATCH(AS323,$AU$5:$AU$9,0)),N323*INDEX($AV$13:$AV$17,MATCH(AS323,$AU$13:$AU$17,0))),IF(MID(BH323,FIND(BB323-1,BH323)+2,1)="%",3,1))))</f>
        <v/>
      </c>
      <c r="BE323" s="166" t="str">
        <f t="shared" ref="BE323:BE331" si="125">IF(BC323="","",ROUND((IF(AR323=1,N323*INDEX($AW$5:$AW$9,MATCH(AS323,$AU$5:$AU$9,0)),N323*INDEX($AW$13:$AW$17,MATCH(AS323,$AU$13:$AU$17,0)))-BD323)/34,IF(MID(BH323,FIND(BB323-1,BH323)+2,1)="%",3,1)))</f>
        <v/>
      </c>
      <c r="BF323" s="15"/>
      <c r="BG323" s="15"/>
      <c r="BH323" s="170" t="str">
        <f t="shared" ref="BH323:BH331" si="126">IF(B323="",BH322,B323)</f>
        <v>自身普通攻击，造成的伤害，会对自己前方扇形范围的敌人造成{0}%当次普攻伤害的分裂伤害。</v>
      </c>
    </row>
    <row r="324" spans="1:60">
      <c r="A324" s="261"/>
      <c r="B324" s="259"/>
      <c r="C324" s="256"/>
      <c r="D324" s="256"/>
      <c r="E324" s="179" t="s">
        <v>22</v>
      </c>
      <c r="F324" s="141">
        <v>1</v>
      </c>
      <c r="G324" s="141">
        <v>1</v>
      </c>
      <c r="H324" s="141">
        <v>1</v>
      </c>
      <c r="I324" s="141">
        <v>1</v>
      </c>
      <c r="J324" s="255">
        <f>SUMPRODUCT(LARGE(AL324:AO324*F324:I324+AL325:AO325*F325:I325+AL327:AO327*F327:I327+AL328:AO328*F328:I328+AL330:AO330*F330:I330+AL331:AO331*F331:I331,1))</f>
        <v>3.7253727896080915</v>
      </c>
      <c r="K324" s="255">
        <f>INDEX($J$17:$J$200,MATCH(C323,$C$17:$C$200,0),1)</f>
        <v>3.6338311287091396</v>
      </c>
      <c r="L324" s="25">
        <v>0.54</v>
      </c>
      <c r="M324" s="24"/>
      <c r="N324" s="10"/>
      <c r="O324" s="81">
        <f>100%*1.15</f>
        <v>1.1499999999999999</v>
      </c>
      <c r="P324" s="44">
        <v>0</v>
      </c>
      <c r="Q324" s="10">
        <v>0</v>
      </c>
      <c r="R324" s="10">
        <v>2.5</v>
      </c>
      <c r="S324" s="203">
        <f>L324*0.25/2.5*10*O324*效果范围削减(R324)</f>
        <v>1.2989146911941523</v>
      </c>
      <c r="T324" s="44"/>
      <c r="U324" s="44"/>
      <c r="V324" s="24"/>
      <c r="W324" s="44"/>
      <c r="X324" s="44"/>
      <c r="Y324" s="44"/>
      <c r="Z324" s="44"/>
      <c r="AA324" s="22"/>
      <c r="AB324" s="44" t="s">
        <v>41</v>
      </c>
      <c r="AC324" s="92">
        <f>($S$324)/INDEX(将领技能系数转换,AC$15,1)</f>
        <v>6.5422232950245048E-4</v>
      </c>
      <c r="AD324" s="92">
        <f>($S$324)/INDEX(将领技能系数转换,AD$15,1)</f>
        <v>6.8365056041401538E-4</v>
      </c>
      <c r="AE324" s="92">
        <f>($S$324)/INDEX(将领技能系数转换,AE$15,1)</f>
        <v>6.2104698291380221E-4</v>
      </c>
      <c r="AF324" s="92">
        <f>($S$324)/INDEX(将领技能系数转换,AF$15,1)</f>
        <v>6.2104698291380221E-4</v>
      </c>
      <c r="AG324" s="92" t="s">
        <v>51</v>
      </c>
      <c r="AH324" s="188">
        <v>0</v>
      </c>
      <c r="AI324" s="188">
        <v>0</v>
      </c>
      <c r="AJ324" s="188">
        <v>0</v>
      </c>
      <c r="AK324" s="188">
        <v>0</v>
      </c>
      <c r="AL324" s="146">
        <f>IFERROR(AC324*IF($E324="将领",INDEX(兵法相关参数!$C$4:$AL$7,AL$15,MATCH($AB324,兵法相关参数!$C$3:$AL$3,0)),INDEX(兵法相关参数!$C$12:$AL$15,AL$15,MATCH($AB324,兵法相关参数!$C$3:$AL$3,0))),0)+IFERROR(AH324*IF($E324="将领",INDEX(兵法相关参数!$C$4:$AL$7,AL$15,MATCH($AG324,兵法相关参数!$C$3:$AL$3,0)),INDEX(兵法相关参数!$C$12:$AL$15,AL$15,MATCH($AG324,兵法相关参数!$C$3:$AL$3,0))),0)</f>
        <v>2.2563107759499643</v>
      </c>
      <c r="AM324" s="146">
        <f>IFERROR(AD324*IF($E324="将领",INDEX(兵法相关参数!$C$4:$AL$7,AM$15,MATCH($AB324,兵法相关参数!$C$3:$AL$3,0)),INDEX(兵法相关参数!$C$12:$AL$15,AM$15,MATCH($AB324,兵法相关参数!$C$3:$AL$3,0))),0)+IFERROR(AI324*IF($E324="将领",INDEX(兵法相关参数!$C$4:$AL$7,AM$15,MATCH($AG324,兵法相关参数!$C$3:$AL$3,0)),INDEX(兵法相关参数!$C$12:$AL$15,AM$15,MATCH($AG324,兵法相关参数!$C$3:$AL$3,0))),0)</f>
        <v>2.1724536048348302</v>
      </c>
      <c r="AN324" s="146">
        <f>IFERROR(AE324*IF($E324="将领",INDEX(兵法相关参数!$C$4:$AL$7,AN$15,MATCH($AB324,兵法相关参数!$C$3:$AL$3,0)),INDEX(兵法相关参数!$C$12:$AL$15,AN$15,MATCH($AB324,兵法相关参数!$C$3:$AL$3,0))),0)+IFERROR(AJ324*IF($E324="将领",INDEX(兵法相关参数!$C$4:$AL$7,AN$15,MATCH($AG324,兵法相关参数!$C$3:$AL$3,0)),INDEX(兵法相关参数!$C$12:$AL$15,AN$15,MATCH($AG324,兵法相关参数!$C$3:$AL$3,0))),0)</f>
        <v>3.7253727896080915</v>
      </c>
      <c r="AO324" s="146">
        <f>IFERROR(AF324*IF($E324="将领",INDEX(兵法相关参数!$C$4:$AL$7,AL$15,MATCH($AB324,兵法相关参数!$C$3:$AL$3,0)),INDEX(兵法相关参数!$C$12:$AL$15,AO$15,MATCH($AB324,兵法相关参数!$C$3:$AL$3,0))),0)+IFERROR(AK324*IF($E324="将领",INDEX(兵法相关参数!$C$4:$AL$7,AL$15,MATCH($AG324,兵法相关参数!$C$3:$AL$3,0)),INDEX(兵法相关参数!$C$12:$AL$15,AO$15,MATCH($AG324,兵法相关参数!$C$3:$AL$3,0))),0)</f>
        <v>2.1418941798964943</v>
      </c>
      <c r="AP324" s="42"/>
      <c r="AQ324" s="151">
        <f>AQ323</f>
        <v>30105</v>
      </c>
      <c r="AR324" s="161">
        <f>AR323</f>
        <v>1</v>
      </c>
      <c r="AS324" s="163" t="str">
        <f t="shared" si="119"/>
        <v>紫</v>
      </c>
      <c r="AT324" s="153">
        <f t="shared" si="120"/>
        <v>1</v>
      </c>
      <c r="AU324" s="39" t="str">
        <f>IF(IF(L324="","",AQ324&amp;AT324)=AU323,"",IF(MOD(COUNTIF($AQ$1:AQ324,AQ324),3)=1,"",IF(L324="","",AQ324&amp;AT324)))</f>
        <v>301051</v>
      </c>
      <c r="AV324" s="166">
        <f t="shared" si="121"/>
        <v>0.19500000000000001</v>
      </c>
      <c r="AW324" s="166">
        <f t="shared" si="122"/>
        <v>0.01</v>
      </c>
      <c r="AX324" s="15" t="str">
        <f>IF(MOD(COUNTIF($AQ$1:AQ324,AQ324),3)=1,"",IF(M324="","",AT324+1))</f>
        <v/>
      </c>
      <c r="AY324" s="15" t="str">
        <f t="shared" si="87"/>
        <v/>
      </c>
      <c r="AZ324" s="166" t="str">
        <f t="shared" si="88"/>
        <v/>
      </c>
      <c r="BA324" s="166" t="str">
        <f t="shared" si="89"/>
        <v/>
      </c>
      <c r="BB324" s="15" t="str">
        <f>IF(MOD(COUNTIF($AQ$1:AQ324,AQ324),3)=1,"",IF(N324="","",AX324+1))</f>
        <v/>
      </c>
      <c r="BC324" s="15" t="str">
        <f t="shared" si="123"/>
        <v/>
      </c>
      <c r="BD324" s="166" t="str">
        <f t="shared" si="124"/>
        <v/>
      </c>
      <c r="BE324" s="166" t="str">
        <f t="shared" si="125"/>
        <v/>
      </c>
      <c r="BF324" s="15"/>
      <c r="BG324" s="15"/>
      <c r="BH324" s="170" t="str">
        <f t="shared" si="126"/>
        <v>自身普通攻击，造成的伤害，会对自己前方扇形范围的敌人造成{0}%当次普攻伤害的分裂伤害。</v>
      </c>
    </row>
    <row r="325" spans="1:60">
      <c r="A325" s="261"/>
      <c r="B325" s="259"/>
      <c r="C325" s="256"/>
      <c r="D325" s="257"/>
      <c r="E325" s="179"/>
      <c r="F325" s="141"/>
      <c r="G325" s="141"/>
      <c r="H325" s="141"/>
      <c r="I325" s="141"/>
      <c r="J325" s="256"/>
      <c r="K325" s="256"/>
      <c r="L325" s="182"/>
      <c r="M325" s="179"/>
      <c r="N325" s="179"/>
      <c r="O325" s="182"/>
      <c r="P325" s="44"/>
      <c r="Q325" s="10"/>
      <c r="R325" s="10"/>
      <c r="S325" s="10"/>
      <c r="T325" s="24"/>
      <c r="U325" s="24"/>
      <c r="V325" s="24"/>
      <c r="W325" s="23"/>
      <c r="X325" s="23"/>
      <c r="Y325" s="23"/>
      <c r="Z325" s="23"/>
      <c r="AA325" s="24"/>
      <c r="AB325" s="44"/>
      <c r="AC325" s="92"/>
      <c r="AD325" s="92"/>
      <c r="AE325" s="92"/>
      <c r="AF325" s="92"/>
      <c r="AG325" s="92"/>
      <c r="AH325" s="95"/>
      <c r="AI325" s="95"/>
      <c r="AJ325" s="95"/>
      <c r="AK325" s="95"/>
      <c r="AL325" s="146">
        <f>IFERROR(AC325*IF($E325="将领",INDEX(兵法相关参数!$C$4:$AL$7,AL$15,MATCH($AB325,兵法相关参数!$C$3:$AL$3,0)),INDEX(兵法相关参数!$C$12:$AL$15,AL$15,MATCH($AB325,兵法相关参数!$C$3:$AL$3,0))),0)+IFERROR(AH325*IF($E325="将领",INDEX(兵法相关参数!$C$4:$AL$7,AL$15,MATCH($AG325,兵法相关参数!$C$3:$AL$3,0)),INDEX(兵法相关参数!$C$12:$AL$15,AL$15,MATCH($AG325,兵法相关参数!$C$3:$AL$3,0))),0)</f>
        <v>0</v>
      </c>
      <c r="AM325" s="146">
        <f>IFERROR(AD325*IF($E325="将领",INDEX(兵法相关参数!$C$4:$AL$7,AM$15,MATCH($AB325,兵法相关参数!$C$3:$AL$3,0)),INDEX(兵法相关参数!$C$12:$AL$15,AM$15,MATCH($AB325,兵法相关参数!$C$3:$AL$3,0))),0)+IFERROR(AI325*IF($E325="将领",INDEX(兵法相关参数!$C$4:$AL$7,AM$15,MATCH($AG325,兵法相关参数!$C$3:$AL$3,0)),INDEX(兵法相关参数!$C$12:$AL$15,AM$15,MATCH($AG325,兵法相关参数!$C$3:$AL$3,0))),0)</f>
        <v>0</v>
      </c>
      <c r="AN325" s="146">
        <f>IFERROR(AE325*IF($E325="将领",INDEX(兵法相关参数!$C$4:$AL$7,AN$15,MATCH($AB325,兵法相关参数!$C$3:$AL$3,0)),INDEX(兵法相关参数!$C$12:$AL$15,AN$15,MATCH($AB325,兵法相关参数!$C$3:$AL$3,0))),0)+IFERROR(AJ325*IF($E325="将领",INDEX(兵法相关参数!$C$4:$AL$7,AN$15,MATCH($AG325,兵法相关参数!$C$3:$AL$3,0)),INDEX(兵法相关参数!$C$12:$AL$15,AN$15,MATCH($AG325,兵法相关参数!$C$3:$AL$3,0))),0)</f>
        <v>0</v>
      </c>
      <c r="AO325" s="146">
        <f>IFERROR(AF325*IF($E325="将领",INDEX(兵法相关参数!$C$4:$AL$7,AL$15,MATCH($AB325,兵法相关参数!$C$3:$AL$3,0)),INDEX(兵法相关参数!$C$12:$AL$15,AO$15,MATCH($AB325,兵法相关参数!$C$3:$AL$3,0))),0)+IFERROR(AK325*IF($E325="将领",INDEX(兵法相关参数!$C$4:$AL$7,AL$15,MATCH($AG325,兵法相关参数!$C$3:$AL$3,0)),INDEX(兵法相关参数!$C$12:$AL$15,AO$15,MATCH($AG325,兵法相关参数!$C$3:$AL$3,0))),0)</f>
        <v>0</v>
      </c>
      <c r="AP325" s="27"/>
      <c r="AQ325" s="151">
        <f>AQ324</f>
        <v>30105</v>
      </c>
      <c r="AR325" s="162">
        <f>AR324</f>
        <v>1</v>
      </c>
      <c r="AS325" s="15" t="str">
        <f t="shared" si="119"/>
        <v>紫</v>
      </c>
      <c r="AT325" s="153">
        <f t="shared" si="120"/>
        <v>1</v>
      </c>
      <c r="AU325" s="39" t="str">
        <f>IF(IF(L325="","",AQ325&amp;AT325)=AU324,"",IF(MOD(COUNTIF($AQ$1:AQ325,AQ325),3)=1,"",IF(L325="","",AQ325&amp;AT325)))</f>
        <v/>
      </c>
      <c r="AV325" s="166" t="str">
        <f t="shared" si="121"/>
        <v/>
      </c>
      <c r="AW325" s="166" t="str">
        <f t="shared" si="122"/>
        <v/>
      </c>
      <c r="AX325" s="15" t="str">
        <f>IF(MOD(COUNTIF($AQ$1:AQ325,AQ325),3)=1,"",IF(M325="","",AT325+1))</f>
        <v/>
      </c>
      <c r="AY325" s="15" t="str">
        <f t="shared" si="87"/>
        <v/>
      </c>
      <c r="AZ325" s="166" t="str">
        <f t="shared" si="88"/>
        <v/>
      </c>
      <c r="BA325" s="166" t="str">
        <f t="shared" si="89"/>
        <v/>
      </c>
      <c r="BB325" s="15" t="str">
        <f>IF(MOD(COUNTIF($AQ$1:AQ325,AQ325),3)=1,"",IF(N325="","",AX325+1))</f>
        <v/>
      </c>
      <c r="BC325" s="15" t="str">
        <f t="shared" si="123"/>
        <v/>
      </c>
      <c r="BD325" s="166" t="str">
        <f t="shared" si="124"/>
        <v/>
      </c>
      <c r="BE325" s="166" t="str">
        <f t="shared" si="125"/>
        <v/>
      </c>
      <c r="BF325" s="15"/>
      <c r="BG325" s="15"/>
      <c r="BH325" s="170" t="str">
        <f t="shared" si="126"/>
        <v>自身普通攻击，造成的伤害，会对自己前方扇形范围的敌人造成{0}%当次普攻伤害的分裂伤害。</v>
      </c>
    </row>
    <row r="326" spans="1:60">
      <c r="A326" s="261"/>
      <c r="B326" s="259"/>
      <c r="C326" s="256"/>
      <c r="D326" s="255"/>
      <c r="E326" s="11"/>
      <c r="F326" s="11"/>
      <c r="G326" s="11"/>
      <c r="H326" s="11"/>
      <c r="I326" s="11"/>
      <c r="J326" s="256"/>
      <c r="K326" s="256"/>
      <c r="L326" s="184"/>
      <c r="M326" s="184"/>
      <c r="N326" s="11"/>
      <c r="O326" s="183"/>
      <c r="P326" s="3"/>
      <c r="Q326" s="11"/>
      <c r="R326" s="11"/>
      <c r="S326" s="184"/>
      <c r="T326" s="184"/>
      <c r="U326" s="184"/>
      <c r="V326" s="184"/>
      <c r="W326" s="3"/>
      <c r="X326" s="3"/>
      <c r="Y326" s="3"/>
      <c r="Z326" s="3"/>
      <c r="AA326" s="1"/>
      <c r="AB326" s="15"/>
      <c r="AC326" s="187"/>
      <c r="AD326" s="187"/>
      <c r="AE326" s="187"/>
      <c r="AF326" s="187"/>
      <c r="AG326" s="96"/>
      <c r="AH326" s="187"/>
      <c r="AI326" s="187"/>
      <c r="AJ326" s="187"/>
      <c r="AK326" s="187"/>
      <c r="AL326" s="146">
        <f>IFERROR(AC326*IF($E326="将领",INDEX(兵法相关参数!$C$4:$AL$7,AL$15,MATCH($AB326,兵法相关参数!$C$3:$AL$3,0)),INDEX(兵法相关参数!$C$12:$AL$15,AL$15,MATCH($AB326,兵法相关参数!$C$3:$AL$3,0))),0)+IFERROR(AH326*IF($E326="将领",INDEX(兵法相关参数!$C$4:$AL$7,AL$15,MATCH($AG326,兵法相关参数!$C$3:$AL$3,0)),INDEX(兵法相关参数!$C$12:$AL$15,AL$15,MATCH($AG326,兵法相关参数!$C$3:$AL$3,0))),0)</f>
        <v>0</v>
      </c>
      <c r="AM326" s="146">
        <f>IFERROR(AD326*IF($E326="将领",INDEX(兵法相关参数!$C$4:$AL$7,AM$15,MATCH($AB326,兵法相关参数!$C$3:$AL$3,0)),INDEX(兵法相关参数!$C$12:$AL$15,AM$15,MATCH($AB326,兵法相关参数!$C$3:$AL$3,0))),0)+IFERROR(AI326*IF($E326="将领",INDEX(兵法相关参数!$C$4:$AL$7,AM$15,MATCH($AG326,兵法相关参数!$C$3:$AL$3,0)),INDEX(兵法相关参数!$C$12:$AL$15,AM$15,MATCH($AG326,兵法相关参数!$C$3:$AL$3,0))),0)</f>
        <v>0</v>
      </c>
      <c r="AN326" s="146">
        <f>IFERROR(AE326*IF($E326="将领",INDEX(兵法相关参数!$C$4:$AL$7,AN$15,MATCH($AB326,兵法相关参数!$C$3:$AL$3,0)),INDEX(兵法相关参数!$C$12:$AL$15,AN$15,MATCH($AB326,兵法相关参数!$C$3:$AL$3,0))),0)+IFERROR(AJ326*IF($E326="将领",INDEX(兵法相关参数!$C$4:$AL$7,AN$15,MATCH($AG326,兵法相关参数!$C$3:$AL$3,0)),INDEX(兵法相关参数!$C$12:$AL$15,AN$15,MATCH($AG326,兵法相关参数!$C$3:$AL$3,0))),0)</f>
        <v>0</v>
      </c>
      <c r="AO326" s="146">
        <f>IFERROR(AF326*IF($E326="将领",INDEX(兵法相关参数!$C$4:$AL$7,AL$15,MATCH($AB326,兵法相关参数!$C$3:$AL$3,0)),INDEX(兵法相关参数!$C$12:$AL$15,AO$15,MATCH($AB326,兵法相关参数!$C$3:$AL$3,0))),0)+IFERROR(AK326*IF($E326="将领",INDEX(兵法相关参数!$C$4:$AL$7,AL$15,MATCH($AG326,兵法相关参数!$C$3:$AL$3,0)),INDEX(兵法相关参数!$C$12:$AL$15,AO$15,MATCH($AG326,兵法相关参数!$C$3:$AL$3,0))),0)</f>
        <v>0</v>
      </c>
      <c r="AP326" s="42"/>
      <c r="AQ326" s="151">
        <f t="shared" ref="AQ326:AQ331" si="127">AQ325</f>
        <v>30105</v>
      </c>
      <c r="AR326" s="160">
        <f>IF(D326="直接伤害",1,0)</f>
        <v>0</v>
      </c>
      <c r="AS326" s="163" t="str">
        <f t="shared" si="119"/>
        <v>紫</v>
      </c>
      <c r="AT326" s="153">
        <f t="shared" si="120"/>
        <v>1</v>
      </c>
      <c r="AU326" s="39" t="str">
        <f>IF(IF(L326="","",AQ326&amp;AT326)=AU325,"",IF(MOD(COUNTIF($AQ$1:AQ326,AQ326),3)=1,"",IF(L326="","",AQ326&amp;AT326)))</f>
        <v/>
      </c>
      <c r="AV326" s="166" t="str">
        <f t="shared" si="121"/>
        <v/>
      </c>
      <c r="AW326" s="166" t="str">
        <f t="shared" si="122"/>
        <v/>
      </c>
      <c r="AX326" s="15" t="str">
        <f>IF(MOD(COUNTIF($AQ$1:AQ326,AQ326),3)=1,"",IF(M326="","",AT326+1))</f>
        <v/>
      </c>
      <c r="AY326" s="15" t="str">
        <f t="shared" si="87"/>
        <v/>
      </c>
      <c r="AZ326" s="166" t="str">
        <f t="shared" si="88"/>
        <v/>
      </c>
      <c r="BA326" s="166" t="str">
        <f t="shared" si="89"/>
        <v/>
      </c>
      <c r="BB326" s="15" t="str">
        <f>IF(MOD(COUNTIF($AQ$1:AQ326,AQ326),3)=1,"",IF(N326="","",AX326+1))</f>
        <v/>
      </c>
      <c r="BC326" s="15" t="str">
        <f t="shared" si="123"/>
        <v/>
      </c>
      <c r="BD326" s="166" t="str">
        <f t="shared" si="124"/>
        <v/>
      </c>
      <c r="BE326" s="166" t="str">
        <f t="shared" si="125"/>
        <v/>
      </c>
      <c r="BF326" s="15"/>
      <c r="BG326" s="15"/>
      <c r="BH326" s="170" t="str">
        <f t="shared" si="126"/>
        <v>自身普通攻击，造成的伤害，会对自己前方扇形范围的敌人造成{0}%当次普攻伤害的分裂伤害。</v>
      </c>
    </row>
    <row r="327" spans="1:60">
      <c r="A327" s="261"/>
      <c r="B327" s="259"/>
      <c r="C327" s="256"/>
      <c r="D327" s="256"/>
      <c r="E327" s="179"/>
      <c r="F327" s="141"/>
      <c r="G327" s="141"/>
      <c r="H327" s="141"/>
      <c r="I327" s="141"/>
      <c r="J327" s="256"/>
      <c r="K327" s="256"/>
      <c r="L327" s="44"/>
      <c r="M327" s="44"/>
      <c r="N327" s="10"/>
      <c r="O327" s="81"/>
      <c r="P327" s="44"/>
      <c r="Q327" s="10"/>
      <c r="R327" s="10"/>
      <c r="S327" s="44"/>
      <c r="T327" s="44"/>
      <c r="U327" s="44"/>
      <c r="V327" s="24"/>
      <c r="W327" s="92"/>
      <c r="X327" s="92"/>
      <c r="Y327" s="92"/>
      <c r="Z327" s="92"/>
      <c r="AA327" s="22"/>
      <c r="AB327" s="44"/>
      <c r="AC327" s="92"/>
      <c r="AD327" s="92"/>
      <c r="AE327" s="92"/>
      <c r="AF327" s="92"/>
      <c r="AG327" s="92"/>
      <c r="AH327" s="188"/>
      <c r="AI327" s="188"/>
      <c r="AJ327" s="188"/>
      <c r="AK327" s="188"/>
      <c r="AL327" s="146">
        <f>IFERROR(AC327*IF($E327="将领",INDEX(兵法相关参数!$C$4:$AL$7,AL$15,MATCH($AB327,兵法相关参数!$C$3:$AL$3,0)),INDEX(兵法相关参数!$C$12:$AL$15,AL$15,MATCH($AB327,兵法相关参数!$C$3:$AL$3,0))),0)+IFERROR(AH327*IF($E327="将领",INDEX(兵法相关参数!$C$4:$AL$7,AL$15,MATCH($AG327,兵法相关参数!$C$3:$AL$3,0)),INDEX(兵法相关参数!$C$12:$AL$15,AL$15,MATCH($AG327,兵法相关参数!$C$3:$AL$3,0))),0)</f>
        <v>0</v>
      </c>
      <c r="AM327" s="146">
        <f>IFERROR(AD327*IF($E327="将领",INDEX(兵法相关参数!$C$4:$AL$7,AM$15,MATCH($AB327,兵法相关参数!$C$3:$AL$3,0)),INDEX(兵法相关参数!$C$12:$AL$15,AM$15,MATCH($AB327,兵法相关参数!$C$3:$AL$3,0))),0)+IFERROR(AI327*IF($E327="将领",INDEX(兵法相关参数!$C$4:$AL$7,AM$15,MATCH($AG327,兵法相关参数!$C$3:$AL$3,0)),INDEX(兵法相关参数!$C$12:$AL$15,AM$15,MATCH($AG327,兵法相关参数!$C$3:$AL$3,0))),0)</f>
        <v>0</v>
      </c>
      <c r="AN327" s="146">
        <f>IFERROR(AE327*IF($E327="将领",INDEX(兵法相关参数!$C$4:$AL$7,AN$15,MATCH($AB327,兵法相关参数!$C$3:$AL$3,0)),INDEX(兵法相关参数!$C$12:$AL$15,AN$15,MATCH($AB327,兵法相关参数!$C$3:$AL$3,0))),0)+IFERROR(AJ327*IF($E327="将领",INDEX(兵法相关参数!$C$4:$AL$7,AN$15,MATCH($AG327,兵法相关参数!$C$3:$AL$3,0)),INDEX(兵法相关参数!$C$12:$AL$15,AN$15,MATCH($AG327,兵法相关参数!$C$3:$AL$3,0))),0)</f>
        <v>0</v>
      </c>
      <c r="AO327" s="146">
        <f>IFERROR(AF327*IF($E327="将领",INDEX(兵法相关参数!$C$4:$AL$7,AL$15,MATCH($AB327,兵法相关参数!$C$3:$AL$3,0)),INDEX(兵法相关参数!$C$12:$AL$15,AO$15,MATCH($AB327,兵法相关参数!$C$3:$AL$3,0))),0)+IFERROR(AK327*IF($E327="将领",INDEX(兵法相关参数!$C$4:$AL$7,AL$15,MATCH($AG327,兵法相关参数!$C$3:$AL$3,0)),INDEX(兵法相关参数!$C$12:$AL$15,AO$15,MATCH($AG327,兵法相关参数!$C$3:$AL$3,0))),0)</f>
        <v>0</v>
      </c>
      <c r="AP327" s="27"/>
      <c r="AQ327" s="151">
        <f t="shared" si="127"/>
        <v>30105</v>
      </c>
      <c r="AR327" s="161">
        <f>AR326</f>
        <v>0</v>
      </c>
      <c r="AS327" s="163" t="str">
        <f t="shared" si="119"/>
        <v>紫</v>
      </c>
      <c r="AT327" s="153">
        <f t="shared" si="120"/>
        <v>1</v>
      </c>
      <c r="AU327" s="39" t="str">
        <f>IF(IF(L327="","",AQ327&amp;AT327)=AU326,"",IF(MOD(COUNTIF($AQ$1:AQ327,AQ327),3)=1,"",IF(L327="","",AQ327&amp;AT327)))</f>
        <v/>
      </c>
      <c r="AV327" s="166" t="str">
        <f t="shared" si="121"/>
        <v/>
      </c>
      <c r="AW327" s="166" t="str">
        <f t="shared" si="122"/>
        <v/>
      </c>
      <c r="AX327" s="15" t="str">
        <f>IF(MOD(COUNTIF($AQ$1:AQ327,AQ327),3)=1,"",IF(M327="","",AT327+1))</f>
        <v/>
      </c>
      <c r="AY327" s="15" t="str">
        <f t="shared" si="87"/>
        <v/>
      </c>
      <c r="AZ327" s="166" t="str">
        <f t="shared" si="88"/>
        <v/>
      </c>
      <c r="BA327" s="166" t="str">
        <f t="shared" si="89"/>
        <v/>
      </c>
      <c r="BB327" s="15" t="str">
        <f>IF(MOD(COUNTIF($AQ$1:AQ327,AQ327),3)=1,"",IF(N327="","",AX327+1))</f>
        <v/>
      </c>
      <c r="BC327" s="15" t="str">
        <f t="shared" si="123"/>
        <v/>
      </c>
      <c r="BD327" s="166" t="str">
        <f t="shared" si="124"/>
        <v/>
      </c>
      <c r="BE327" s="166" t="str">
        <f t="shared" si="125"/>
        <v/>
      </c>
      <c r="BF327" s="15"/>
      <c r="BG327" s="15"/>
      <c r="BH327" s="170" t="str">
        <f t="shared" si="126"/>
        <v>自身普通攻击，造成的伤害，会对自己前方扇形范围的敌人造成{0}%当次普攻伤害的分裂伤害。</v>
      </c>
    </row>
    <row r="328" spans="1:60">
      <c r="A328" s="261"/>
      <c r="B328" s="259"/>
      <c r="C328" s="256"/>
      <c r="D328" s="257"/>
      <c r="E328" s="179"/>
      <c r="F328" s="179"/>
      <c r="G328" s="179"/>
      <c r="H328" s="179"/>
      <c r="I328" s="179"/>
      <c r="J328" s="256"/>
      <c r="K328" s="256"/>
      <c r="L328" s="182"/>
      <c r="M328" s="179"/>
      <c r="N328" s="179"/>
      <c r="O328" s="182"/>
      <c r="P328" s="179"/>
      <c r="Q328" s="179"/>
      <c r="R328" s="179"/>
      <c r="S328" s="179"/>
      <c r="T328" s="179"/>
      <c r="U328" s="179"/>
      <c r="V328" s="179"/>
      <c r="W328" s="179"/>
      <c r="X328" s="179"/>
      <c r="Y328" s="179"/>
      <c r="Z328" s="179"/>
      <c r="AA328" s="179"/>
      <c r="AB328" s="44"/>
      <c r="AC328" s="189"/>
      <c r="AD328" s="189"/>
      <c r="AE328" s="189"/>
      <c r="AF328" s="189"/>
      <c r="AG328" s="92"/>
      <c r="AH328" s="189"/>
      <c r="AI328" s="189"/>
      <c r="AJ328" s="189"/>
      <c r="AK328" s="189"/>
      <c r="AL328" s="146">
        <f>IFERROR(AC328*IF($E328="将领",INDEX(兵法相关参数!$C$4:$AL$7,AL$15,MATCH($AB328,兵法相关参数!$C$3:$AL$3,0)),INDEX(兵法相关参数!$C$12:$AL$15,AL$15,MATCH($AB328,兵法相关参数!$C$3:$AL$3,0))),0)+IFERROR(AH328*IF($E328="将领",INDEX(兵法相关参数!$C$4:$AL$7,AL$15,MATCH($AG328,兵法相关参数!$C$3:$AL$3,0)),INDEX(兵法相关参数!$C$12:$AL$15,AL$15,MATCH($AG328,兵法相关参数!$C$3:$AL$3,0))),0)</f>
        <v>0</v>
      </c>
      <c r="AM328" s="146">
        <f>IFERROR(AD328*IF($E328="将领",INDEX(兵法相关参数!$C$4:$AL$7,AM$15,MATCH($AB328,兵法相关参数!$C$3:$AL$3,0)),INDEX(兵法相关参数!$C$12:$AL$15,AM$15,MATCH($AB328,兵法相关参数!$C$3:$AL$3,0))),0)+IFERROR(AI328*IF($E328="将领",INDEX(兵法相关参数!$C$4:$AL$7,AM$15,MATCH($AG328,兵法相关参数!$C$3:$AL$3,0)),INDEX(兵法相关参数!$C$12:$AL$15,AM$15,MATCH($AG328,兵法相关参数!$C$3:$AL$3,0))),0)</f>
        <v>0</v>
      </c>
      <c r="AN328" s="146">
        <f>IFERROR(AE328*IF($E328="将领",INDEX(兵法相关参数!$C$4:$AL$7,AN$15,MATCH($AB328,兵法相关参数!$C$3:$AL$3,0)),INDEX(兵法相关参数!$C$12:$AL$15,AN$15,MATCH($AB328,兵法相关参数!$C$3:$AL$3,0))),0)+IFERROR(AJ328*IF($E328="将领",INDEX(兵法相关参数!$C$4:$AL$7,AN$15,MATCH($AG328,兵法相关参数!$C$3:$AL$3,0)),INDEX(兵法相关参数!$C$12:$AL$15,AN$15,MATCH($AG328,兵法相关参数!$C$3:$AL$3,0))),0)</f>
        <v>0</v>
      </c>
      <c r="AO328" s="146">
        <f>IFERROR(AF328*IF($E328="将领",INDEX(兵法相关参数!$C$4:$AL$7,AL$15,MATCH($AB328,兵法相关参数!$C$3:$AL$3,0)),INDEX(兵法相关参数!$C$12:$AL$15,AO$15,MATCH($AB328,兵法相关参数!$C$3:$AL$3,0))),0)+IFERROR(AK328*IF($E328="将领",INDEX(兵法相关参数!$C$4:$AL$7,AL$15,MATCH($AG328,兵法相关参数!$C$3:$AL$3,0)),INDEX(兵法相关参数!$C$12:$AL$15,AO$15,MATCH($AG328,兵法相关参数!$C$3:$AL$3,0))),0)</f>
        <v>0</v>
      </c>
      <c r="AP328" s="42"/>
      <c r="AQ328" s="151">
        <f t="shared" si="127"/>
        <v>30105</v>
      </c>
      <c r="AR328" s="162">
        <f>AR327</f>
        <v>0</v>
      </c>
      <c r="AS328" s="15" t="str">
        <f t="shared" si="119"/>
        <v>紫</v>
      </c>
      <c r="AT328" s="153">
        <f t="shared" si="120"/>
        <v>1</v>
      </c>
      <c r="AU328" s="39" t="str">
        <f>IF(IF(L328="","",AQ328&amp;AT328)=AU327,"",IF(MOD(COUNTIF($AQ$1:AQ328,AQ328),3)=1,"",IF(L328="","",AQ328&amp;AT328)))</f>
        <v/>
      </c>
      <c r="AV328" s="166" t="str">
        <f t="shared" si="121"/>
        <v/>
      </c>
      <c r="AW328" s="166" t="str">
        <f t="shared" si="122"/>
        <v/>
      </c>
      <c r="AX328" s="15" t="str">
        <f>IF(MOD(COUNTIF($AQ$1:AQ328,AQ328),3)=1,"",IF(M328="","",AT328+1))</f>
        <v/>
      </c>
      <c r="AY328" s="15" t="str">
        <f t="shared" si="87"/>
        <v/>
      </c>
      <c r="AZ328" s="166" t="str">
        <f t="shared" si="88"/>
        <v/>
      </c>
      <c r="BA328" s="166" t="str">
        <f t="shared" si="89"/>
        <v/>
      </c>
      <c r="BB328" s="15" t="str">
        <f>IF(MOD(COUNTIF($AQ$1:AQ328,AQ328),3)=1,"",IF(N328="","",AX328+1))</f>
        <v/>
      </c>
      <c r="BC328" s="15" t="str">
        <f t="shared" si="123"/>
        <v/>
      </c>
      <c r="BD328" s="166" t="str">
        <f t="shared" si="124"/>
        <v/>
      </c>
      <c r="BE328" s="166" t="str">
        <f t="shared" si="125"/>
        <v/>
      </c>
      <c r="BF328" s="15"/>
      <c r="BG328" s="15"/>
      <c r="BH328" s="170" t="str">
        <f t="shared" si="126"/>
        <v>自身普通攻击，造成的伤害，会对自己前方扇形范围的敌人造成{0}%当次普攻伤害的分裂伤害。</v>
      </c>
    </row>
    <row r="329" spans="1:60">
      <c r="A329" s="261"/>
      <c r="B329" s="259"/>
      <c r="C329" s="256"/>
      <c r="D329" s="255"/>
      <c r="E329" s="179"/>
      <c r="F329" s="179"/>
      <c r="G329" s="179"/>
      <c r="H329" s="179"/>
      <c r="I329" s="179"/>
      <c r="J329" s="256"/>
      <c r="K329" s="256"/>
      <c r="L329" s="182"/>
      <c r="M329" s="179"/>
      <c r="N329" s="179"/>
      <c r="O329" s="182"/>
      <c r="P329" s="179"/>
      <c r="Q329" s="179"/>
      <c r="R329" s="179"/>
      <c r="S329" s="179"/>
      <c r="T329" s="179"/>
      <c r="U329" s="179"/>
      <c r="V329" s="179"/>
      <c r="W329" s="179"/>
      <c r="X329" s="179"/>
      <c r="Y329" s="179"/>
      <c r="Z329" s="179"/>
      <c r="AA329" s="179"/>
      <c r="AB329" s="44"/>
      <c r="AC329" s="189"/>
      <c r="AD329" s="189"/>
      <c r="AE329" s="189"/>
      <c r="AF329" s="189"/>
      <c r="AG329" s="92"/>
      <c r="AH329" s="189"/>
      <c r="AI329" s="189"/>
      <c r="AJ329" s="189"/>
      <c r="AK329" s="189"/>
      <c r="AL329" s="146">
        <f>IFERROR(AC329*IF($E329="将领",INDEX(兵法相关参数!$C$4:$AL$7,AL$15,MATCH($AB329,兵法相关参数!$C$3:$AL$3,0)),INDEX(兵法相关参数!$C$12:$AL$15,AL$15,MATCH($AB329,兵法相关参数!$C$3:$AL$3,0))),0)+IFERROR(AH329*IF($E329="将领",INDEX(兵法相关参数!$C$4:$AL$7,AL$15,MATCH($AG329,兵法相关参数!$C$3:$AL$3,0)),INDEX(兵法相关参数!$C$12:$AL$15,AL$15,MATCH($AG329,兵法相关参数!$C$3:$AL$3,0))),0)</f>
        <v>0</v>
      </c>
      <c r="AM329" s="146">
        <f>IFERROR(AD329*IF($E329="将领",INDEX(兵法相关参数!$C$4:$AL$7,AM$15,MATCH($AB329,兵法相关参数!$C$3:$AL$3,0)),INDEX(兵法相关参数!$C$12:$AL$15,AM$15,MATCH($AB329,兵法相关参数!$C$3:$AL$3,0))),0)+IFERROR(AI329*IF($E329="将领",INDEX(兵法相关参数!$C$4:$AL$7,AM$15,MATCH($AG329,兵法相关参数!$C$3:$AL$3,0)),INDEX(兵法相关参数!$C$12:$AL$15,AM$15,MATCH($AG329,兵法相关参数!$C$3:$AL$3,0))),0)</f>
        <v>0</v>
      </c>
      <c r="AN329" s="146">
        <f>IFERROR(AE329*IF($E329="将领",INDEX(兵法相关参数!$C$4:$AL$7,AN$15,MATCH($AB329,兵法相关参数!$C$3:$AL$3,0)),INDEX(兵法相关参数!$C$12:$AL$15,AN$15,MATCH($AB329,兵法相关参数!$C$3:$AL$3,0))),0)+IFERROR(AJ329*IF($E329="将领",INDEX(兵法相关参数!$C$4:$AL$7,AN$15,MATCH($AG329,兵法相关参数!$C$3:$AL$3,0)),INDEX(兵法相关参数!$C$12:$AL$15,AN$15,MATCH($AG329,兵法相关参数!$C$3:$AL$3,0))),0)</f>
        <v>0</v>
      </c>
      <c r="AO329" s="146">
        <f>IFERROR(AF329*IF($E329="将领",INDEX(兵法相关参数!$C$4:$AL$7,AL$15,MATCH($AB329,兵法相关参数!$C$3:$AL$3,0)),INDEX(兵法相关参数!$C$12:$AL$15,AO$15,MATCH($AB329,兵法相关参数!$C$3:$AL$3,0))),0)+IFERROR(AK329*IF($E329="将领",INDEX(兵法相关参数!$C$4:$AL$7,AL$15,MATCH($AG329,兵法相关参数!$C$3:$AL$3,0)),INDEX(兵法相关参数!$C$12:$AL$15,AO$15,MATCH($AG329,兵法相关参数!$C$3:$AL$3,0))),0)</f>
        <v>0</v>
      </c>
      <c r="AP329" s="27"/>
      <c r="AQ329" s="151">
        <f t="shared" si="127"/>
        <v>30105</v>
      </c>
      <c r="AR329" s="160">
        <f>IF(D329="直接伤害",1,0)</f>
        <v>0</v>
      </c>
      <c r="AS329" s="163" t="str">
        <f t="shared" si="119"/>
        <v>紫</v>
      </c>
      <c r="AT329" s="153">
        <f t="shared" si="120"/>
        <v>1</v>
      </c>
      <c r="AU329" s="39" t="str">
        <f>IF(IF(L329="","",AQ329&amp;AT329)=AU328,"",IF(MOD(COUNTIF($AQ$1:AQ329,AQ329),3)=1,"",IF(L329="","",AQ329&amp;AT329)))</f>
        <v/>
      </c>
      <c r="AV329" s="166" t="str">
        <f t="shared" si="121"/>
        <v/>
      </c>
      <c r="AW329" s="166" t="str">
        <f t="shared" si="122"/>
        <v/>
      </c>
      <c r="AX329" s="15" t="str">
        <f>IF(MOD(COUNTIF($AQ$1:AQ329,AQ329),3)=1,"",IF(M329="","",AT329+1))</f>
        <v/>
      </c>
      <c r="AY329" s="15" t="str">
        <f t="shared" si="87"/>
        <v/>
      </c>
      <c r="AZ329" s="166" t="str">
        <f t="shared" si="88"/>
        <v/>
      </c>
      <c r="BA329" s="166" t="str">
        <f t="shared" si="89"/>
        <v/>
      </c>
      <c r="BB329" s="15" t="str">
        <f>IF(MOD(COUNTIF($AQ$1:AQ329,AQ329),3)=1,"",IF(N329="","",AX329+1))</f>
        <v/>
      </c>
      <c r="BC329" s="15" t="str">
        <f t="shared" si="123"/>
        <v/>
      </c>
      <c r="BD329" s="166" t="str">
        <f t="shared" si="124"/>
        <v/>
      </c>
      <c r="BE329" s="166" t="str">
        <f t="shared" si="125"/>
        <v/>
      </c>
      <c r="BF329" s="15"/>
      <c r="BG329" s="15"/>
      <c r="BH329" s="170" t="str">
        <f t="shared" si="126"/>
        <v>自身普通攻击，造成的伤害，会对自己前方扇形范围的敌人造成{0}%当次普攻伤害的分裂伤害。</v>
      </c>
    </row>
    <row r="330" spans="1:60">
      <c r="A330" s="261"/>
      <c r="B330" s="259"/>
      <c r="C330" s="256"/>
      <c r="D330" s="256"/>
      <c r="E330" s="179"/>
      <c r="F330" s="179"/>
      <c r="G330" s="179"/>
      <c r="H330" s="179"/>
      <c r="I330" s="179"/>
      <c r="J330" s="256"/>
      <c r="K330" s="256"/>
      <c r="L330" s="182"/>
      <c r="M330" s="179"/>
      <c r="N330" s="179"/>
      <c r="O330" s="182"/>
      <c r="P330" s="179"/>
      <c r="Q330" s="179"/>
      <c r="R330" s="179"/>
      <c r="S330" s="179"/>
      <c r="T330" s="179"/>
      <c r="U330" s="179"/>
      <c r="V330" s="179"/>
      <c r="W330" s="179"/>
      <c r="X330" s="179"/>
      <c r="Y330" s="179"/>
      <c r="Z330" s="179"/>
      <c r="AA330" s="179"/>
      <c r="AB330" s="44"/>
      <c r="AC330" s="189"/>
      <c r="AD330" s="189"/>
      <c r="AE330" s="189"/>
      <c r="AF330" s="189"/>
      <c r="AG330" s="92"/>
      <c r="AH330" s="189"/>
      <c r="AI330" s="189"/>
      <c r="AJ330" s="189"/>
      <c r="AK330" s="189"/>
      <c r="AL330" s="146">
        <f>IFERROR(AC330*IF($E330="将领",INDEX(兵法相关参数!$C$4:$AL$7,AL$15,MATCH($AB330,兵法相关参数!$C$3:$AL$3,0)),INDEX(兵法相关参数!$C$12:$AL$15,AL$15,MATCH($AB330,兵法相关参数!$C$3:$AL$3,0))),0)+IFERROR(AH330*IF($E330="将领",INDEX(兵法相关参数!$C$4:$AL$7,AL$15,MATCH($AG330,兵法相关参数!$C$3:$AL$3,0)),INDEX(兵法相关参数!$C$12:$AL$15,AL$15,MATCH($AG330,兵法相关参数!$C$3:$AL$3,0))),0)</f>
        <v>0</v>
      </c>
      <c r="AM330" s="146">
        <f>IFERROR(AD330*IF($E330="将领",INDEX(兵法相关参数!$C$4:$AL$7,AM$15,MATCH($AB330,兵法相关参数!$C$3:$AL$3,0)),INDEX(兵法相关参数!$C$12:$AL$15,AM$15,MATCH($AB330,兵法相关参数!$C$3:$AL$3,0))),0)+IFERROR(AI330*IF($E330="将领",INDEX(兵法相关参数!$C$4:$AL$7,AM$15,MATCH($AG330,兵法相关参数!$C$3:$AL$3,0)),INDEX(兵法相关参数!$C$12:$AL$15,AM$15,MATCH($AG330,兵法相关参数!$C$3:$AL$3,0))),0)</f>
        <v>0</v>
      </c>
      <c r="AN330" s="146">
        <f>IFERROR(AE330*IF($E330="将领",INDEX(兵法相关参数!$C$4:$AL$7,AN$15,MATCH($AB330,兵法相关参数!$C$3:$AL$3,0)),INDEX(兵法相关参数!$C$12:$AL$15,AN$15,MATCH($AB330,兵法相关参数!$C$3:$AL$3,0))),0)+IFERROR(AJ330*IF($E330="将领",INDEX(兵法相关参数!$C$4:$AL$7,AN$15,MATCH($AG330,兵法相关参数!$C$3:$AL$3,0)),INDEX(兵法相关参数!$C$12:$AL$15,AN$15,MATCH($AG330,兵法相关参数!$C$3:$AL$3,0))),0)</f>
        <v>0</v>
      </c>
      <c r="AO330" s="146">
        <f>IFERROR(AF330*IF($E330="将领",INDEX(兵法相关参数!$C$4:$AL$7,AL$15,MATCH($AB330,兵法相关参数!$C$3:$AL$3,0)),INDEX(兵法相关参数!$C$12:$AL$15,AO$15,MATCH($AB330,兵法相关参数!$C$3:$AL$3,0))),0)+IFERROR(AK330*IF($E330="将领",INDEX(兵法相关参数!$C$4:$AL$7,AL$15,MATCH($AG330,兵法相关参数!$C$3:$AL$3,0)),INDEX(兵法相关参数!$C$12:$AL$15,AO$15,MATCH($AG330,兵法相关参数!$C$3:$AL$3,0))),0)</f>
        <v>0</v>
      </c>
      <c r="AP330" s="42"/>
      <c r="AQ330" s="151">
        <f t="shared" si="127"/>
        <v>30105</v>
      </c>
      <c r="AR330" s="161">
        <f>AR329</f>
        <v>0</v>
      </c>
      <c r="AS330" s="163" t="str">
        <f t="shared" si="119"/>
        <v>紫</v>
      </c>
      <c r="AT330" s="153">
        <f t="shared" si="120"/>
        <v>1</v>
      </c>
      <c r="AU330" s="39" t="str">
        <f>IF(IF(L330="","",AQ330&amp;AT330)=AU329,"",IF(MOD(COUNTIF($AQ$1:AQ330,AQ330),3)=1,"",IF(L330="","",AQ330&amp;AT330)))</f>
        <v/>
      </c>
      <c r="AV330" s="166" t="str">
        <f t="shared" si="121"/>
        <v/>
      </c>
      <c r="AW330" s="166" t="str">
        <f t="shared" si="122"/>
        <v/>
      </c>
      <c r="AX330" s="15" t="str">
        <f>IF(MOD(COUNTIF($AQ$1:AQ330,AQ330),3)=1,"",IF(M330="","",AT330+1))</f>
        <v/>
      </c>
      <c r="AY330" s="15" t="str">
        <f t="shared" si="87"/>
        <v/>
      </c>
      <c r="AZ330" s="166" t="str">
        <f t="shared" si="88"/>
        <v/>
      </c>
      <c r="BA330" s="166" t="str">
        <f t="shared" si="89"/>
        <v/>
      </c>
      <c r="BB330" s="15" t="str">
        <f>IF(MOD(COUNTIF($AQ$1:AQ330,AQ330),3)=1,"",IF(N330="","",AX330+1))</f>
        <v/>
      </c>
      <c r="BC330" s="15" t="str">
        <f t="shared" si="123"/>
        <v/>
      </c>
      <c r="BD330" s="166" t="str">
        <f t="shared" si="124"/>
        <v/>
      </c>
      <c r="BE330" s="166" t="str">
        <f t="shared" si="125"/>
        <v/>
      </c>
      <c r="BF330" s="15"/>
      <c r="BG330" s="15"/>
      <c r="BH330" s="170" t="str">
        <f t="shared" si="126"/>
        <v>自身普通攻击，造成的伤害，会对自己前方扇形范围的敌人造成{0}%当次普攻伤害的分裂伤害。</v>
      </c>
    </row>
    <row r="331" spans="1:60">
      <c r="A331" s="261"/>
      <c r="B331" s="260"/>
      <c r="C331" s="257"/>
      <c r="D331" s="257"/>
      <c r="E331" s="179"/>
      <c r="F331" s="179"/>
      <c r="G331" s="179"/>
      <c r="H331" s="179"/>
      <c r="I331" s="179"/>
      <c r="J331" s="257"/>
      <c r="K331" s="257"/>
      <c r="L331" s="182"/>
      <c r="M331" s="179"/>
      <c r="N331" s="179"/>
      <c r="O331" s="182"/>
      <c r="P331" s="179"/>
      <c r="Q331" s="179"/>
      <c r="R331" s="179"/>
      <c r="S331" s="179"/>
      <c r="T331" s="179"/>
      <c r="U331" s="179"/>
      <c r="V331" s="179"/>
      <c r="W331" s="179"/>
      <c r="X331" s="179"/>
      <c r="Y331" s="179"/>
      <c r="Z331" s="179"/>
      <c r="AA331" s="179"/>
      <c r="AB331" s="44"/>
      <c r="AC331" s="189"/>
      <c r="AD331" s="189"/>
      <c r="AE331" s="189"/>
      <c r="AF331" s="189"/>
      <c r="AG331" s="92"/>
      <c r="AH331" s="189"/>
      <c r="AI331" s="189"/>
      <c r="AJ331" s="189"/>
      <c r="AK331" s="189"/>
      <c r="AL331" s="146">
        <f>IFERROR(AC331*IF($E331="将领",INDEX(兵法相关参数!$C$4:$AL$7,AL$15,MATCH($AB331,兵法相关参数!$C$3:$AL$3,0)),INDEX(兵法相关参数!$C$12:$AL$15,AL$15,MATCH($AB331,兵法相关参数!$C$3:$AL$3,0))),0)+IFERROR(AH331*IF($E331="将领",INDEX(兵法相关参数!$C$4:$AL$7,AL$15,MATCH($AG331,兵法相关参数!$C$3:$AL$3,0)),INDEX(兵法相关参数!$C$12:$AL$15,AL$15,MATCH($AG331,兵法相关参数!$C$3:$AL$3,0))),0)</f>
        <v>0</v>
      </c>
      <c r="AM331" s="146">
        <f>IFERROR(AD331*IF($E331="将领",INDEX(兵法相关参数!$C$4:$AL$7,AM$15,MATCH($AB331,兵法相关参数!$C$3:$AL$3,0)),INDEX(兵法相关参数!$C$12:$AL$15,AM$15,MATCH($AB331,兵法相关参数!$C$3:$AL$3,0))),0)+IFERROR(AI331*IF($E331="将领",INDEX(兵法相关参数!$C$4:$AL$7,AM$15,MATCH($AG331,兵法相关参数!$C$3:$AL$3,0)),INDEX(兵法相关参数!$C$12:$AL$15,AM$15,MATCH($AG331,兵法相关参数!$C$3:$AL$3,0))),0)</f>
        <v>0</v>
      </c>
      <c r="AN331" s="146">
        <f>IFERROR(AE331*IF($E331="将领",INDEX(兵法相关参数!$C$4:$AL$7,AN$15,MATCH($AB331,兵法相关参数!$C$3:$AL$3,0)),INDEX(兵法相关参数!$C$12:$AL$15,AN$15,MATCH($AB331,兵法相关参数!$C$3:$AL$3,0))),0)+IFERROR(AJ331*IF($E331="将领",INDEX(兵法相关参数!$C$4:$AL$7,AN$15,MATCH($AG331,兵法相关参数!$C$3:$AL$3,0)),INDEX(兵法相关参数!$C$12:$AL$15,AN$15,MATCH($AG331,兵法相关参数!$C$3:$AL$3,0))),0)</f>
        <v>0</v>
      </c>
      <c r="AO331" s="146">
        <f>IFERROR(AF331*IF($E331="将领",INDEX(兵法相关参数!$C$4:$AL$7,AL$15,MATCH($AB331,兵法相关参数!$C$3:$AL$3,0)),INDEX(兵法相关参数!$C$12:$AL$15,AO$15,MATCH($AB331,兵法相关参数!$C$3:$AL$3,0))),0)+IFERROR(AK331*IF($E331="将领",INDEX(兵法相关参数!$C$4:$AL$7,AL$15,MATCH($AG331,兵法相关参数!$C$3:$AL$3,0)),INDEX(兵法相关参数!$C$12:$AL$15,AO$15,MATCH($AG331,兵法相关参数!$C$3:$AL$3,0))),0)</f>
        <v>0</v>
      </c>
      <c r="AP331" s="27"/>
      <c r="AQ331" s="152">
        <f t="shared" si="127"/>
        <v>30105</v>
      </c>
      <c r="AR331" s="162">
        <f>AR330</f>
        <v>0</v>
      </c>
      <c r="AS331" s="15" t="str">
        <f t="shared" si="119"/>
        <v>紫</v>
      </c>
      <c r="AT331" s="153">
        <f t="shared" si="120"/>
        <v>1</v>
      </c>
      <c r="AU331" s="39" t="str">
        <f>IF(IF(L331="","",AQ331&amp;AT331)=AU330,"",IF(MOD(COUNTIF($AQ$1:AQ331,AQ331),3)=1,"",IF(L331="","",AQ331&amp;AT331)))</f>
        <v/>
      </c>
      <c r="AV331" s="166" t="str">
        <f t="shared" si="121"/>
        <v/>
      </c>
      <c r="AW331" s="166" t="str">
        <f t="shared" si="122"/>
        <v/>
      </c>
      <c r="AX331" s="15" t="str">
        <f>IF(MOD(COUNTIF($AQ$1:AQ331,AQ331),3)=1,"",IF(M331="","",AT331+1))</f>
        <v/>
      </c>
      <c r="AY331" s="15" t="str">
        <f t="shared" si="87"/>
        <v/>
      </c>
      <c r="AZ331" s="166" t="str">
        <f t="shared" si="88"/>
        <v/>
      </c>
      <c r="BA331" s="166" t="str">
        <f t="shared" si="89"/>
        <v/>
      </c>
      <c r="BB331" s="15" t="str">
        <f>IF(MOD(COUNTIF($AQ$1:AQ331,AQ331),3)=1,"",IF(N331="","",AX331+1))</f>
        <v/>
      </c>
      <c r="BC331" s="15" t="str">
        <f t="shared" si="123"/>
        <v/>
      </c>
      <c r="BD331" s="166" t="str">
        <f t="shared" si="124"/>
        <v/>
      </c>
      <c r="BE331" s="166" t="str">
        <f t="shared" si="125"/>
        <v/>
      </c>
      <c r="BF331" s="15"/>
      <c r="BG331" s="15"/>
      <c r="BH331" s="170" t="str">
        <f t="shared" si="126"/>
        <v>自身普通攻击，造成的伤害，会对自己前方扇形范围的敌人造成{0}%当次普攻伤害的分裂伤害。</v>
      </c>
    </row>
    <row r="332" spans="1:60">
      <c r="A332" s="261" t="s">
        <v>983</v>
      </c>
      <c r="B332" s="258" t="s">
        <v>988</v>
      </c>
      <c r="C332" s="255" t="s">
        <v>11</v>
      </c>
      <c r="D332" s="255" t="s">
        <v>129</v>
      </c>
      <c r="E332" s="11"/>
      <c r="F332" s="11"/>
      <c r="G332" s="11"/>
      <c r="H332" s="11"/>
      <c r="I332" s="11"/>
      <c r="J332" s="11" t="s">
        <v>402</v>
      </c>
      <c r="K332" s="11" t="s">
        <v>469</v>
      </c>
      <c r="L332" s="184" t="s">
        <v>914</v>
      </c>
      <c r="M332" s="184" t="s">
        <v>771</v>
      </c>
      <c r="N332" s="11"/>
      <c r="O332" s="183" t="s">
        <v>52</v>
      </c>
      <c r="P332" s="3" t="s">
        <v>472</v>
      </c>
      <c r="Q332" s="3" t="s">
        <v>473</v>
      </c>
      <c r="R332" s="3" t="s">
        <v>474</v>
      </c>
      <c r="S332" s="3" t="s">
        <v>475</v>
      </c>
      <c r="T332" s="184" t="s">
        <v>900</v>
      </c>
      <c r="U332" s="184"/>
      <c r="V332" s="184"/>
      <c r="W332" s="3" t="s">
        <v>223</v>
      </c>
      <c r="X332" s="3" t="s">
        <v>224</v>
      </c>
      <c r="Y332" s="3" t="s">
        <v>225</v>
      </c>
      <c r="Z332" s="3" t="s">
        <v>226</v>
      </c>
      <c r="AA332" s="1"/>
      <c r="AB332" s="15"/>
      <c r="AC332" s="187" t="s">
        <v>227</v>
      </c>
      <c r="AD332" s="187" t="s">
        <v>228</v>
      </c>
      <c r="AE332" s="187" t="s">
        <v>229</v>
      </c>
      <c r="AF332" s="187" t="s">
        <v>230</v>
      </c>
      <c r="AG332" s="96"/>
      <c r="AH332" s="187" t="s">
        <v>227</v>
      </c>
      <c r="AI332" s="187" t="s">
        <v>228</v>
      </c>
      <c r="AJ332" s="187" t="s">
        <v>229</v>
      </c>
      <c r="AK332" s="187" t="s">
        <v>230</v>
      </c>
      <c r="AL332" s="146">
        <f>IFERROR(AC332*IF($E332="将领",INDEX(兵法相关参数!$C$4:$AL$7,AL$15,MATCH($AB332,兵法相关参数!$C$3:$AL$3,0)),INDEX(兵法相关参数!$C$12:$AL$15,AL$15,MATCH($AB332,兵法相关参数!$C$3:$AL$3,0))),0)+IFERROR(AH332*IF($E332="将领",INDEX(兵法相关参数!$C$4:$AL$7,AL$15,MATCH($AG332,兵法相关参数!$C$3:$AL$3,0)),INDEX(兵法相关参数!$C$12:$AL$15,AL$15,MATCH($AG332,兵法相关参数!$C$3:$AL$3,0))),0)</f>
        <v>0</v>
      </c>
      <c r="AM332" s="146">
        <f>IFERROR(AD332*IF($E332="将领",INDEX(兵法相关参数!$C$4:$AL$7,AM$15,MATCH($AB332,兵法相关参数!$C$3:$AL$3,0)),INDEX(兵法相关参数!$C$12:$AL$15,AM$15,MATCH($AB332,兵法相关参数!$C$3:$AL$3,0))),0)+IFERROR(AI332*IF($E332="将领",INDEX(兵法相关参数!$C$4:$AL$7,AM$15,MATCH($AG332,兵法相关参数!$C$3:$AL$3,0)),INDEX(兵法相关参数!$C$12:$AL$15,AM$15,MATCH($AG332,兵法相关参数!$C$3:$AL$3,0))),0)</f>
        <v>0</v>
      </c>
      <c r="AN332" s="146">
        <f>IFERROR(AE332*IF($E332="将领",INDEX(兵法相关参数!$C$4:$AL$7,AN$15,MATCH($AB332,兵法相关参数!$C$3:$AL$3,0)),INDEX(兵法相关参数!$C$12:$AL$15,AN$15,MATCH($AB332,兵法相关参数!$C$3:$AL$3,0))),0)+IFERROR(AJ332*IF($E332="将领",INDEX(兵法相关参数!$C$4:$AL$7,AN$15,MATCH($AG332,兵法相关参数!$C$3:$AL$3,0)),INDEX(兵法相关参数!$C$12:$AL$15,AN$15,MATCH($AG332,兵法相关参数!$C$3:$AL$3,0))),0)</f>
        <v>0</v>
      </c>
      <c r="AO332" s="146">
        <f>IFERROR(AF332*IF($E332="将领",INDEX(兵法相关参数!$C$4:$AL$7,AL$15,MATCH($AB332,兵法相关参数!$C$3:$AL$3,0)),INDEX(兵法相关参数!$C$12:$AL$15,AO$15,MATCH($AB332,兵法相关参数!$C$3:$AL$3,0))),0)+IFERROR(AK332*IF($E332="将领",INDEX(兵法相关参数!$C$4:$AL$7,AL$15,MATCH($AG332,兵法相关参数!$C$3:$AL$3,0)),INDEX(兵法相关参数!$C$12:$AL$15,AO$15,MATCH($AG332,兵法相关参数!$C$3:$AL$3,0))),0)</f>
        <v>0</v>
      </c>
      <c r="AP332" s="27"/>
      <c r="AQ332" s="154">
        <v>30107</v>
      </c>
      <c r="AR332" s="160">
        <f>IF(D332="直接伤害",1,0)</f>
        <v>0</v>
      </c>
      <c r="AS332" s="163" t="str">
        <f t="shared" ref="AS332:AS340" si="128">IF(C332="",AS331,C332)</f>
        <v>紫</v>
      </c>
      <c r="AT332" s="153">
        <f t="shared" ref="AT332:AT340" si="129">IF(A332&lt;&gt;"",1,IF(D332="",AT331,IF(AU330="",AT331,IF(AX330="",AT331+1,IF(BB330="",AT331+2,AT331+3)))))</f>
        <v>1</v>
      </c>
      <c r="AU332" s="39" t="str">
        <f>IF(IF(L332="","",AQ332&amp;AT332)=AU331,"",IF(MOD(COUNTIF($AQ$1:AQ332,AQ332),3)=1,"",IF(L332="","",AQ332&amp;AT332)))</f>
        <v/>
      </c>
      <c r="AV332" s="166" t="str">
        <f t="shared" ref="AV332:AV340" si="130">IF(AU332="","",IF(L331="固定值",L332,ROUND(IF(AR332=1,L332*INDEX($AV$5:$AV$9,MATCH(AS332,$AU$5:$AU$9,0)),L332*INDEX($AV$13:$AV$17,MATCH(AS332,$AU$13:$AU$17,0))),IF(MID(BH332,FIND(AT332-1,BH332)+2,1)="%",3,1))))</f>
        <v/>
      </c>
      <c r="AW332" s="166" t="str">
        <f t="shared" ref="AW332:AW340" si="131">IF(AU332="","",ROUND((IF(AR332=1,L332*INDEX($AW$5:$AW$9,MATCH(AS332,$AU$5:$AU$9,0)),L332*INDEX($AW$13:$AW$17,MATCH(AS332,$AU$13:$AU$17,0)))-AV332)/34,IF(MID(BH332,FIND(AT332-1,BH332)+2,1)="%",3,1)))</f>
        <v/>
      </c>
      <c r="AX332" s="15" t="str">
        <f>IF(MOD(COUNTIF($AQ$1:AQ332,AQ332),3)=1,"",IF(M332="","",AT332+1))</f>
        <v/>
      </c>
      <c r="AY332" s="15" t="str">
        <f t="shared" si="87"/>
        <v/>
      </c>
      <c r="AZ332" s="166" t="str">
        <f t="shared" si="88"/>
        <v/>
      </c>
      <c r="BA332" s="166" t="str">
        <f t="shared" si="89"/>
        <v/>
      </c>
      <c r="BB332" s="15" t="str">
        <f>IF(MOD(COUNTIF($AQ$1:AQ332,AQ332),3)=1,"",IF(N332="","",AX332+1))</f>
        <v/>
      </c>
      <c r="BC332" s="15" t="str">
        <f t="shared" ref="BC332:BC340" si="132">IF(IF(BB332="","",AQ332&amp;BB332)=BC331,"",IF(BB332="","",AQ332&amp;BB332))</f>
        <v/>
      </c>
      <c r="BD332" s="166" t="str">
        <f t="shared" ref="BD332:BD340" si="133">IF(BC332="","",IF(N331="固定值",N332,ROUND(IF(AR332=1,N332*INDEX($AV$5:$AV$9,MATCH(AS332,$AU$5:$AU$9,0)),N332*INDEX($AV$13:$AV$17,MATCH(AS332,$AU$13:$AU$17,0))),IF(MID(BH332,FIND(BB332-1,BH332)+2,1)="%",3,1))))</f>
        <v/>
      </c>
      <c r="BE332" s="166" t="str">
        <f t="shared" ref="BE332:BE340" si="134">IF(BC332="","",ROUND((IF(AR332=1,N332*INDEX($AW$5:$AW$9,MATCH(AS332,$AU$5:$AU$9,0)),N332*INDEX($AW$13:$AW$17,MATCH(AS332,$AU$13:$AU$17,0)))-BD332)/34,IF(MID(BH332,FIND(BB332-1,BH332)+2,1)="%",3,1)))</f>
        <v/>
      </c>
      <c r="BF332" s="15"/>
      <c r="BG332" s="15"/>
      <c r="BH332" s="170" t="str">
        <f t="shared" ref="BH332:BH340" si="135">IF(B332="",BH331,B332)</f>
        <v>释放怒气后，自身部队获得{0}%吸血效果，持续{1}秒.</v>
      </c>
    </row>
    <row r="333" spans="1:60">
      <c r="A333" s="261"/>
      <c r="B333" s="259"/>
      <c r="C333" s="256"/>
      <c r="D333" s="256"/>
      <c r="E333" s="179" t="s">
        <v>22</v>
      </c>
      <c r="F333" s="141">
        <v>1</v>
      </c>
      <c r="G333" s="141">
        <v>1</v>
      </c>
      <c r="H333" s="141">
        <v>1</v>
      </c>
      <c r="I333" s="141">
        <v>1</v>
      </c>
      <c r="J333" s="255">
        <f>SUMPRODUCT(LARGE(AL333:AO333*F333:I333+AL334:AO334*F334:I334+AL336:AO336*F336:I336+AL337:AO337*F337:I337+AL339:AO339*F339:I339+AL340:AO340*F340:I340,1))</f>
        <v>3.7189138425271766</v>
      </c>
      <c r="K333" s="255">
        <f>INDEX($J$17:$J$200,MATCH(C332,$C$17:$C$200,0),1)</f>
        <v>3.6338311287091396</v>
      </c>
      <c r="L333" s="25">
        <v>0.32</v>
      </c>
      <c r="M333" s="44">
        <v>20</v>
      </c>
      <c r="N333" s="10"/>
      <c r="O333" s="81">
        <f>120%*1.15</f>
        <v>1.38</v>
      </c>
      <c r="P333" s="44" t="str">
        <f>INDEX(相关演算!$CK$18:$CN$18,1,MATCH(1,相关演算!$CK$15:$CN$15,0))&amp;","&amp;INDEX(相关演算!$CK$19:$CN$19,1,MATCH(1,相关演算!$CK$15:$CN$15,0))</f>
        <v>9,34</v>
      </c>
      <c r="Q333" s="44" t="str">
        <f>INDEX(相关演算!$CK$18:$CN$18,1,MATCH(2,相关演算!$CK$15:$CN$15,0))&amp;","&amp;INDEX(相关演算!$CK$19:$CN$19,1,MATCH(2,相关演算!$CK$15:$CN$15,0))</f>
        <v>10,33</v>
      </c>
      <c r="R333" s="44" t="str">
        <f>INDEX(相关演算!$CK$18:$CN$18,1,MATCH(3,相关演算!$CK$15:$CN$15,0))&amp;","&amp;INDEX(相关演算!$CK$19:$CN$19,1,MATCH(3,相关演算!$CK$15:$CN$15,0))</f>
        <v>19,46</v>
      </c>
      <c r="S333" s="44" t="str">
        <f>INDEX(相关演算!$CK$18:$CN$18,1,MATCH(3,相关演算!$CK$15:$CN$15,0))&amp;","&amp;INDEX(相关演算!$CK$19:$CN$19,1,MATCH(3,相关演算!$CK$15:$CN$15,0))</f>
        <v>19,46</v>
      </c>
      <c r="T333" s="92">
        <f>1.4*(1+数据总览!G16)*0.25/2.5</f>
        <v>0.24079999999999999</v>
      </c>
      <c r="U333" s="44"/>
      <c r="V333" s="24"/>
      <c r="W333" s="92">
        <f>$L333*$O333</f>
        <v>0.44159999999999999</v>
      </c>
      <c r="X333" s="92">
        <f t="shared" ref="X333:Z334" si="136">$L333*$O333</f>
        <v>0.44159999999999999</v>
      </c>
      <c r="Y333" s="92">
        <f t="shared" si="136"/>
        <v>0.44159999999999999</v>
      </c>
      <c r="Z333" s="92">
        <f t="shared" si="136"/>
        <v>0.44159999999999999</v>
      </c>
      <c r="AA333" s="22"/>
      <c r="AB333" s="44" t="s">
        <v>244</v>
      </c>
      <c r="AC333" s="92">
        <f>辅助效用(P333,-1,AC$15,"生存转换",治疗系数,"指定将领",W333)*$T333*$M333</f>
        <v>8.1889830749903945E-4</v>
      </c>
      <c r="AD333" s="92">
        <f>辅助效用(Q333,-1,AD$15,"生存转换",治疗系数,"指定将领",X333)*$T333*$M333</f>
        <v>8.9071201259339832E-4</v>
      </c>
      <c r="AE333" s="92">
        <f>辅助效用(R333,-1,AE$15,"生存转换",治疗系数,"指定将领",Y333)*$T333*$M333</f>
        <v>3.4430944654891373E-4</v>
      </c>
      <c r="AF333" s="92">
        <f>辅助效用(S333,-1,AF$15,"生存转换",治疗系数,"指定将领",Z333)*$T333*$M333</f>
        <v>3.6958863255874021E-4</v>
      </c>
      <c r="AG333" s="92" t="s">
        <v>51</v>
      </c>
      <c r="AH333" s="188">
        <v>0</v>
      </c>
      <c r="AI333" s="188">
        <v>0</v>
      </c>
      <c r="AJ333" s="188">
        <v>0</v>
      </c>
      <c r="AK333" s="188">
        <v>0</v>
      </c>
      <c r="AL333" s="146">
        <f>IFERROR(AC333*IF($E333="将领",INDEX(兵法相关参数!$C$4:$AL$7,AL$15,MATCH($AB333,兵法相关参数!$C$3:$AL$3,0)),INDEX(兵法相关参数!$C$12:$AL$15,AL$15,MATCH($AB333,兵法相关参数!$C$3:$AL$3,0))),0)+IFERROR(AH333*IF($E333="将领",INDEX(兵法相关参数!$C$4:$AL$7,AL$15,MATCH($AG333,兵法相关参数!$C$3:$AL$3,0)),INDEX(兵法相关参数!$C$12:$AL$15,AL$15,MATCH($AG333,兵法相关参数!$C$3:$AL$3,0))),0)</f>
        <v>2.5624408586148637</v>
      </c>
      <c r="AM333" s="146">
        <f>IFERROR(AD333*IF($E333="将领",INDEX(兵法相关参数!$C$4:$AL$7,AM$15,MATCH($AB333,兵法相关参数!$C$3:$AL$3,0)),INDEX(兵法相关参数!$C$12:$AL$15,AM$15,MATCH($AB333,兵法相关参数!$C$3:$AL$3,0))),0)+IFERROR(AI333*IF($E333="将领",INDEX(兵法相关参数!$C$4:$AL$7,AM$15,MATCH($AG333,兵法相关参数!$C$3:$AL$3,0)),INDEX(兵法相关参数!$C$12:$AL$15,AM$15,MATCH($AG333,兵法相关参数!$C$3:$AL$3,0))),0)</f>
        <v>2.8044343657413928</v>
      </c>
      <c r="AN333" s="146">
        <f>IFERROR(AE333*IF($E333="将领",INDEX(兵法相关参数!$C$4:$AL$7,AN$15,MATCH($AB333,兵法相关参数!$C$3:$AL$3,0)),INDEX(兵法相关参数!$C$12:$AL$15,AN$15,MATCH($AB333,兵法相关参数!$C$3:$AL$3,0))),0)+IFERROR(AJ333*IF($E333="将领",INDEX(兵法相关参数!$C$4:$AL$7,AN$15,MATCH($AG333,兵法相关参数!$C$3:$AL$3,0)),INDEX(兵法相关参数!$C$12:$AL$15,AN$15,MATCH($AG333,兵法相关参数!$C$3:$AL$3,0))),0)</f>
        <v>1.081037090609654</v>
      </c>
      <c r="AO333" s="146">
        <f>IFERROR(AF333*IF($E333="将领",INDEX(兵法相关参数!$C$4:$AL$7,AL$15,MATCH($AB333,兵法相关参数!$C$3:$AL$3,0)),INDEX(兵法相关参数!$C$12:$AL$15,AO$15,MATCH($AB333,兵法相关参数!$C$3:$AL$3,0))),0)+IFERROR(AK333*IF($E333="将领",INDEX(兵法相关参数!$C$4:$AL$7,AL$15,MATCH($AG333,兵法相关参数!$C$3:$AL$3,0)),INDEX(兵法相关参数!$C$12:$AL$15,AO$15,MATCH($AG333,兵法相关参数!$C$3:$AL$3,0))),0)</f>
        <v>1.1564915988658611</v>
      </c>
      <c r="AP333" s="42"/>
      <c r="AQ333" s="151">
        <f>AQ332</f>
        <v>30107</v>
      </c>
      <c r="AR333" s="161">
        <f>AR332</f>
        <v>0</v>
      </c>
      <c r="AS333" s="163" t="str">
        <f t="shared" si="128"/>
        <v>紫</v>
      </c>
      <c r="AT333" s="153">
        <f t="shared" si="129"/>
        <v>1</v>
      </c>
      <c r="AU333" s="39" t="str">
        <f>IF(IF(L333="","",AQ333&amp;AT333)=AU332,"",IF(MOD(COUNTIF($AQ$1:AQ333,AQ333),3)=1,"",IF(L333="","",AQ333&amp;AT333)))</f>
        <v>301071</v>
      </c>
      <c r="AV333" s="166">
        <f t="shared" si="130"/>
        <v>0.06</v>
      </c>
      <c r="AW333" s="166">
        <f t="shared" si="131"/>
        <v>8.0000000000000002E-3</v>
      </c>
      <c r="AX333" s="15">
        <f>IF(MOD(COUNTIF($AQ$1:AQ333,AQ333),3)=1,"",IF(M333="","",AT333+1))</f>
        <v>2</v>
      </c>
      <c r="AY333" s="15" t="str">
        <f t="shared" si="87"/>
        <v>301072</v>
      </c>
      <c r="AZ333" s="166">
        <f t="shared" si="88"/>
        <v>20</v>
      </c>
      <c r="BA333" s="166">
        <f t="shared" si="89"/>
        <v>0</v>
      </c>
      <c r="BB333" s="15" t="str">
        <f>IF(MOD(COUNTIF($AQ$1:AQ333,AQ333),3)=1,"",IF(N333="","",AX333+1))</f>
        <v/>
      </c>
      <c r="BC333" s="15" t="str">
        <f t="shared" si="132"/>
        <v/>
      </c>
      <c r="BD333" s="166" t="str">
        <f t="shared" si="133"/>
        <v/>
      </c>
      <c r="BE333" s="166" t="str">
        <f t="shared" si="134"/>
        <v/>
      </c>
      <c r="BF333" s="15"/>
      <c r="BG333" s="15"/>
      <c r="BH333" s="170" t="str">
        <f t="shared" si="135"/>
        <v>释放怒气后，自身部队获得{0}%吸血效果，持续{1}秒.</v>
      </c>
    </row>
    <row r="334" spans="1:60">
      <c r="A334" s="261"/>
      <c r="B334" s="259"/>
      <c r="C334" s="256"/>
      <c r="D334" s="257"/>
      <c r="E334" s="179" t="s">
        <v>28</v>
      </c>
      <c r="F334" s="141">
        <v>1</v>
      </c>
      <c r="G334" s="141">
        <v>1</v>
      </c>
      <c r="H334" s="141">
        <v>1</v>
      </c>
      <c r="I334" s="141">
        <v>1</v>
      </c>
      <c r="J334" s="256"/>
      <c r="K334" s="256"/>
      <c r="L334" s="25">
        <f>L333</f>
        <v>0.32</v>
      </c>
      <c r="M334" s="44">
        <f>M333</f>
        <v>20</v>
      </c>
      <c r="N334" s="10"/>
      <c r="O334" s="81">
        <f>100%/1.25</f>
        <v>0.8</v>
      </c>
      <c r="P334" s="44" t="str">
        <f>INDEX(相关演算!$CK$18:$CN$18,1,MATCH(1,相关演算!$CK$15:$CN$15,0))&amp;","&amp;INDEX(相关演算!$CK$19:$CN$19,1,MATCH(1,相关演算!$CK$15:$CN$15,0))</f>
        <v>9,34</v>
      </c>
      <c r="Q334" s="44" t="str">
        <f>INDEX(相关演算!$CK$18:$CN$18,1,MATCH(2,相关演算!$CK$15:$CN$15,0))&amp;","&amp;INDEX(相关演算!$CK$19:$CN$19,1,MATCH(2,相关演算!$CK$15:$CN$15,0))</f>
        <v>10,33</v>
      </c>
      <c r="R334" s="44" t="str">
        <f>INDEX(相关演算!$CK$18:$CN$18,1,MATCH(3,相关演算!$CK$15:$CN$15,0))&amp;","&amp;INDEX(相关演算!$CK$19:$CN$19,1,MATCH(3,相关演算!$CK$15:$CN$15,0))</f>
        <v>19,46</v>
      </c>
      <c r="S334" s="44" t="str">
        <f>INDEX(相关演算!$CK$18:$CN$18,1,MATCH(3,相关演算!$CK$15:$CN$15,0))&amp;","&amp;INDEX(相关演算!$CK$19:$CN$19,1,MATCH(3,相关演算!$CK$15:$CN$15,0))</f>
        <v>19,46</v>
      </c>
      <c r="T334" s="92">
        <f>1.4*(1+数据总览!L17)*0.25/2.5/2</f>
        <v>9.799999999999999E-2</v>
      </c>
      <c r="U334" s="44"/>
      <c r="V334" s="24"/>
      <c r="W334" s="92">
        <f>$L334*$O334</f>
        <v>0.25600000000000001</v>
      </c>
      <c r="X334" s="92">
        <f t="shared" si="136"/>
        <v>0.25600000000000001</v>
      </c>
      <c r="Y334" s="92">
        <f t="shared" si="136"/>
        <v>0.25600000000000001</v>
      </c>
      <c r="Z334" s="92">
        <f t="shared" si="136"/>
        <v>0.25600000000000001</v>
      </c>
      <c r="AA334" s="22"/>
      <c r="AB334" s="44" t="s">
        <v>244</v>
      </c>
      <c r="AC334" s="92">
        <f>辅助效用(P334,-1,AC$15,"兵力转换",治疗系数,"指定士兵",W334)*$T334*$M334</f>
        <v>2.2319371821716486E-4</v>
      </c>
      <c r="AD334" s="92">
        <f>辅助效用(Q334,-1,AD$15,"兵力转换",治疗系数,"指定士兵",X334)*$T334*$M334</f>
        <v>1.9625665152685917E-4</v>
      </c>
      <c r="AE334" s="92">
        <f>辅助效用(R334,-1,AE$15,"兵力转换",治疗系数,"指定士兵",Y334)*$T334*$M334</f>
        <v>1.3075299454989303E-4</v>
      </c>
      <c r="AF334" s="92">
        <f>辅助效用(S334,-1,AF$15,"兵力转换",治疗系数,"指定士兵",Z334)*$T334*$M334</f>
        <v>1.8272610939218457E-4</v>
      </c>
      <c r="AG334" s="92" t="s">
        <v>51</v>
      </c>
      <c r="AH334" s="188">
        <v>0</v>
      </c>
      <c r="AI334" s="188">
        <v>0</v>
      </c>
      <c r="AJ334" s="188">
        <v>0</v>
      </c>
      <c r="AK334" s="188">
        <v>0</v>
      </c>
      <c r="AL334" s="146">
        <f>IFERROR(AC334*IF($E334="将领",INDEX(兵法相关参数!$C$4:$AL$7,AL$15,MATCH($AB334,兵法相关参数!$C$3:$AL$3,0)),INDEX(兵法相关参数!$C$12:$AL$15,AL$15,MATCH($AB334,兵法相关参数!$C$3:$AL$3,0))),0)+IFERROR(AH334*IF($E334="将领",INDEX(兵法相关参数!$C$4:$AL$7,AL$15,MATCH($AG334,兵法相关参数!$C$3:$AL$3,0)),INDEX(兵法相关参数!$C$12:$AL$15,AL$15,MATCH($AG334,兵法相关参数!$C$3:$AL$3,0))),0)</f>
        <v>0.95843702480867699</v>
      </c>
      <c r="AM334" s="146">
        <f>IFERROR(AD334*IF($E334="将领",INDEX(兵法相关参数!$C$4:$AL$7,AM$15,MATCH($AB334,兵法相关参数!$C$3:$AL$3,0)),INDEX(兵法相关参数!$C$12:$AL$15,AM$15,MATCH($AB334,兵法相关参数!$C$3:$AL$3,0))),0)+IFERROR(AI334*IF($E334="将领",INDEX(兵法相关参数!$C$4:$AL$7,AM$15,MATCH($AG334,兵法相关参数!$C$3:$AL$3,0)),INDEX(兵法相关参数!$C$12:$AL$15,AM$15,MATCH($AG334,兵法相关参数!$C$3:$AL$3,0))),0)</f>
        <v>0.91447947678578356</v>
      </c>
      <c r="AN334" s="146">
        <f>IFERROR(AE334*IF($E334="将领",INDEX(兵法相关参数!$C$4:$AL$7,AN$15,MATCH($AB334,兵法相关参数!$C$3:$AL$3,0)),INDEX(兵法相关参数!$C$12:$AL$15,AN$15,MATCH($AB334,兵法相关参数!$C$3:$AL$3,0))),0)+IFERROR(AJ334*IF($E334="将领",INDEX(兵法相关参数!$C$4:$AL$7,AN$15,MATCH($AG334,兵法相关参数!$C$3:$AL$3,0)),INDEX(兵法相关参数!$C$12:$AL$15,AN$15,MATCH($AG334,兵法相关参数!$C$3:$AL$3,0))),0)</f>
        <v>0.96441029437893711</v>
      </c>
      <c r="AO334" s="146">
        <f>IFERROR(AF334*IF($E334="将领",INDEX(兵法相关参数!$C$4:$AL$7,AL$15,MATCH($AB334,兵法相关参数!$C$3:$AL$3,0)),INDEX(兵法相关参数!$C$12:$AL$15,AO$15,MATCH($AB334,兵法相关参数!$C$3:$AL$3,0))),0)+IFERROR(AK334*IF($E334="将领",INDEX(兵法相关参数!$C$4:$AL$7,AL$15,MATCH($AG334,兵法相关参数!$C$3:$AL$3,0)),INDEX(兵法相关参数!$C$12:$AL$15,AO$15,MATCH($AG334,兵法相关参数!$C$3:$AL$3,0))),0)</f>
        <v>0.94725215108908478</v>
      </c>
      <c r="AP334" s="27"/>
      <c r="AQ334" s="151">
        <f>AQ333</f>
        <v>30107</v>
      </c>
      <c r="AR334" s="162">
        <f>AR333</f>
        <v>0</v>
      </c>
      <c r="AS334" s="15" t="str">
        <f t="shared" si="128"/>
        <v>紫</v>
      </c>
      <c r="AT334" s="153">
        <f t="shared" si="129"/>
        <v>1</v>
      </c>
      <c r="AU334" s="39" t="str">
        <f>IF(IF(L334="","",AQ334&amp;AT334)=AU333,"",IF(MOD(COUNTIF($AQ$1:AQ334,AQ334),3)=1,"",IF(L334="","",AQ334&amp;AT334)))</f>
        <v/>
      </c>
      <c r="AV334" s="166" t="str">
        <f t="shared" si="130"/>
        <v/>
      </c>
      <c r="AW334" s="166" t="str">
        <f t="shared" si="131"/>
        <v/>
      </c>
      <c r="AX334" s="15">
        <f>IF(MOD(COUNTIF($AQ$1:AQ334,AQ334),3)=1,"",IF(M334="","",AT334+1))</f>
        <v>2</v>
      </c>
      <c r="AY334" s="15" t="str">
        <f t="shared" si="87"/>
        <v/>
      </c>
      <c r="AZ334" s="166" t="str">
        <f t="shared" si="88"/>
        <v/>
      </c>
      <c r="BA334" s="166" t="str">
        <f t="shared" si="89"/>
        <v/>
      </c>
      <c r="BB334" s="15" t="str">
        <f>IF(MOD(COUNTIF($AQ$1:AQ334,AQ334),3)=1,"",IF(N334="","",AX334+1))</f>
        <v/>
      </c>
      <c r="BC334" s="15" t="str">
        <f t="shared" si="132"/>
        <v/>
      </c>
      <c r="BD334" s="166" t="str">
        <f t="shared" si="133"/>
        <v/>
      </c>
      <c r="BE334" s="166" t="str">
        <f t="shared" si="134"/>
        <v/>
      </c>
      <c r="BF334" s="15"/>
      <c r="BG334" s="15"/>
      <c r="BH334" s="170" t="str">
        <f t="shared" si="135"/>
        <v>释放怒气后，自身部队获得{0}%吸血效果，持续{1}秒.</v>
      </c>
    </row>
    <row r="335" spans="1:60">
      <c r="A335" s="261"/>
      <c r="B335" s="259"/>
      <c r="C335" s="256"/>
      <c r="D335" s="255"/>
      <c r="E335" s="11"/>
      <c r="F335" s="11"/>
      <c r="G335" s="11"/>
      <c r="H335" s="11"/>
      <c r="I335" s="11"/>
      <c r="J335" s="256"/>
      <c r="K335" s="256"/>
      <c r="L335" s="184"/>
      <c r="M335" s="184"/>
      <c r="N335" s="11"/>
      <c r="O335" s="183"/>
      <c r="P335" s="3"/>
      <c r="Q335" s="11"/>
      <c r="R335" s="11"/>
      <c r="S335" s="184"/>
      <c r="T335" s="184"/>
      <c r="U335" s="184"/>
      <c r="V335" s="184"/>
      <c r="W335" s="3"/>
      <c r="X335" s="3"/>
      <c r="Y335" s="3"/>
      <c r="Z335" s="3"/>
      <c r="AA335" s="1"/>
      <c r="AB335" s="15"/>
      <c r="AC335" s="187"/>
      <c r="AD335" s="187"/>
      <c r="AE335" s="187"/>
      <c r="AF335" s="187"/>
      <c r="AG335" s="96"/>
      <c r="AH335" s="187"/>
      <c r="AI335" s="187"/>
      <c r="AJ335" s="187"/>
      <c r="AK335" s="187"/>
      <c r="AL335" s="146">
        <f>IFERROR(AC335*IF($E335="将领",INDEX(兵法相关参数!$C$4:$AL$7,AL$15,MATCH($AB335,兵法相关参数!$C$3:$AL$3,0)),INDEX(兵法相关参数!$C$12:$AL$15,AL$15,MATCH($AB335,兵法相关参数!$C$3:$AL$3,0))),0)+IFERROR(AH335*IF($E335="将领",INDEX(兵法相关参数!$C$4:$AL$7,AL$15,MATCH($AG335,兵法相关参数!$C$3:$AL$3,0)),INDEX(兵法相关参数!$C$12:$AL$15,AL$15,MATCH($AG335,兵法相关参数!$C$3:$AL$3,0))),0)</f>
        <v>0</v>
      </c>
      <c r="AM335" s="146">
        <f>IFERROR(AD335*IF($E335="将领",INDEX(兵法相关参数!$C$4:$AL$7,AM$15,MATCH($AB335,兵法相关参数!$C$3:$AL$3,0)),INDEX(兵法相关参数!$C$12:$AL$15,AM$15,MATCH($AB335,兵法相关参数!$C$3:$AL$3,0))),0)+IFERROR(AI335*IF($E335="将领",INDEX(兵法相关参数!$C$4:$AL$7,AM$15,MATCH($AG335,兵法相关参数!$C$3:$AL$3,0)),INDEX(兵法相关参数!$C$12:$AL$15,AM$15,MATCH($AG335,兵法相关参数!$C$3:$AL$3,0))),0)</f>
        <v>0</v>
      </c>
      <c r="AN335" s="146">
        <f>IFERROR(AE335*IF($E335="将领",INDEX(兵法相关参数!$C$4:$AL$7,AN$15,MATCH($AB335,兵法相关参数!$C$3:$AL$3,0)),INDEX(兵法相关参数!$C$12:$AL$15,AN$15,MATCH($AB335,兵法相关参数!$C$3:$AL$3,0))),0)+IFERROR(AJ335*IF($E335="将领",INDEX(兵法相关参数!$C$4:$AL$7,AN$15,MATCH($AG335,兵法相关参数!$C$3:$AL$3,0)),INDEX(兵法相关参数!$C$12:$AL$15,AN$15,MATCH($AG335,兵法相关参数!$C$3:$AL$3,0))),0)</f>
        <v>0</v>
      </c>
      <c r="AO335" s="146">
        <f>IFERROR(AF335*IF($E335="将领",INDEX(兵法相关参数!$C$4:$AL$7,AL$15,MATCH($AB335,兵法相关参数!$C$3:$AL$3,0)),INDEX(兵法相关参数!$C$12:$AL$15,AO$15,MATCH($AB335,兵法相关参数!$C$3:$AL$3,0))),0)+IFERROR(AK335*IF($E335="将领",INDEX(兵法相关参数!$C$4:$AL$7,AL$15,MATCH($AG335,兵法相关参数!$C$3:$AL$3,0)),INDEX(兵法相关参数!$C$12:$AL$15,AO$15,MATCH($AG335,兵法相关参数!$C$3:$AL$3,0))),0)</f>
        <v>0</v>
      </c>
      <c r="AP335" s="42"/>
      <c r="AQ335" s="151">
        <f t="shared" ref="AQ335:AQ340" si="137">AQ334</f>
        <v>30107</v>
      </c>
      <c r="AR335" s="160">
        <f>IF(D335="直接伤害",1,0)</f>
        <v>0</v>
      </c>
      <c r="AS335" s="163" t="str">
        <f t="shared" si="128"/>
        <v>紫</v>
      </c>
      <c r="AT335" s="153">
        <f t="shared" si="129"/>
        <v>1</v>
      </c>
      <c r="AU335" s="39" t="str">
        <f>IF(IF(L335="","",AQ335&amp;AT335)=AU334,"",IF(MOD(COUNTIF($AQ$1:AQ335,AQ335),3)=1,"",IF(L335="","",AQ335&amp;AT335)))</f>
        <v/>
      </c>
      <c r="AV335" s="166" t="str">
        <f t="shared" si="130"/>
        <v/>
      </c>
      <c r="AW335" s="166" t="str">
        <f t="shared" si="131"/>
        <v/>
      </c>
      <c r="AX335" s="15" t="str">
        <f>IF(MOD(COUNTIF($AQ$1:AQ335,AQ335),3)=1,"",IF(M335="","",AT335+1))</f>
        <v/>
      </c>
      <c r="AY335" s="15" t="str">
        <f t="shared" si="87"/>
        <v/>
      </c>
      <c r="AZ335" s="166" t="str">
        <f t="shared" si="88"/>
        <v/>
      </c>
      <c r="BA335" s="166" t="str">
        <f t="shared" si="89"/>
        <v/>
      </c>
      <c r="BB335" s="15" t="str">
        <f>IF(MOD(COUNTIF($AQ$1:AQ335,AQ335),3)=1,"",IF(N335="","",AX335+1))</f>
        <v/>
      </c>
      <c r="BC335" s="15" t="str">
        <f t="shared" si="132"/>
        <v/>
      </c>
      <c r="BD335" s="166" t="str">
        <f t="shared" si="133"/>
        <v/>
      </c>
      <c r="BE335" s="166" t="str">
        <f t="shared" si="134"/>
        <v/>
      </c>
      <c r="BF335" s="15"/>
      <c r="BG335" s="15"/>
      <c r="BH335" s="170" t="str">
        <f t="shared" si="135"/>
        <v>释放怒气后，自身部队获得{0}%吸血效果，持续{1}秒.</v>
      </c>
    </row>
    <row r="336" spans="1:60">
      <c r="A336" s="261"/>
      <c r="B336" s="259"/>
      <c r="C336" s="256"/>
      <c r="D336" s="256"/>
      <c r="E336" s="179"/>
      <c r="F336" s="141"/>
      <c r="G336" s="141"/>
      <c r="H336" s="141"/>
      <c r="I336" s="141"/>
      <c r="J336" s="256"/>
      <c r="K336" s="256"/>
      <c r="L336" s="44"/>
      <c r="M336" s="44"/>
      <c r="N336" s="10"/>
      <c r="O336" s="81"/>
      <c r="P336" s="44"/>
      <c r="Q336" s="10"/>
      <c r="R336" s="10"/>
      <c r="S336" s="44"/>
      <c r="T336" s="44"/>
      <c r="U336" s="44"/>
      <c r="V336" s="24"/>
      <c r="W336" s="92"/>
      <c r="X336" s="92"/>
      <c r="Y336" s="92"/>
      <c r="Z336" s="92"/>
      <c r="AA336" s="22"/>
      <c r="AB336" s="44"/>
      <c r="AC336" s="92"/>
      <c r="AD336" s="92"/>
      <c r="AE336" s="92"/>
      <c r="AF336" s="92"/>
      <c r="AG336" s="92"/>
      <c r="AH336" s="188"/>
      <c r="AI336" s="188"/>
      <c r="AJ336" s="188"/>
      <c r="AK336" s="188"/>
      <c r="AL336" s="146">
        <f>IFERROR(AC336*IF($E336="将领",INDEX(兵法相关参数!$C$4:$AL$7,AL$15,MATCH($AB336,兵法相关参数!$C$3:$AL$3,0)),INDEX(兵法相关参数!$C$12:$AL$15,AL$15,MATCH($AB336,兵法相关参数!$C$3:$AL$3,0))),0)+IFERROR(AH336*IF($E336="将领",INDEX(兵法相关参数!$C$4:$AL$7,AL$15,MATCH($AG336,兵法相关参数!$C$3:$AL$3,0)),INDEX(兵法相关参数!$C$12:$AL$15,AL$15,MATCH($AG336,兵法相关参数!$C$3:$AL$3,0))),0)</f>
        <v>0</v>
      </c>
      <c r="AM336" s="146">
        <f>IFERROR(AD336*IF($E336="将领",INDEX(兵法相关参数!$C$4:$AL$7,AM$15,MATCH($AB336,兵法相关参数!$C$3:$AL$3,0)),INDEX(兵法相关参数!$C$12:$AL$15,AM$15,MATCH($AB336,兵法相关参数!$C$3:$AL$3,0))),0)+IFERROR(AI336*IF($E336="将领",INDEX(兵法相关参数!$C$4:$AL$7,AM$15,MATCH($AG336,兵法相关参数!$C$3:$AL$3,0)),INDEX(兵法相关参数!$C$12:$AL$15,AM$15,MATCH($AG336,兵法相关参数!$C$3:$AL$3,0))),0)</f>
        <v>0</v>
      </c>
      <c r="AN336" s="146">
        <f>IFERROR(AE336*IF($E336="将领",INDEX(兵法相关参数!$C$4:$AL$7,AN$15,MATCH($AB336,兵法相关参数!$C$3:$AL$3,0)),INDEX(兵法相关参数!$C$12:$AL$15,AN$15,MATCH($AB336,兵法相关参数!$C$3:$AL$3,0))),0)+IFERROR(AJ336*IF($E336="将领",INDEX(兵法相关参数!$C$4:$AL$7,AN$15,MATCH($AG336,兵法相关参数!$C$3:$AL$3,0)),INDEX(兵法相关参数!$C$12:$AL$15,AN$15,MATCH($AG336,兵法相关参数!$C$3:$AL$3,0))),0)</f>
        <v>0</v>
      </c>
      <c r="AO336" s="146">
        <f>IFERROR(AF336*IF($E336="将领",INDEX(兵法相关参数!$C$4:$AL$7,AL$15,MATCH($AB336,兵法相关参数!$C$3:$AL$3,0)),INDEX(兵法相关参数!$C$12:$AL$15,AO$15,MATCH($AB336,兵法相关参数!$C$3:$AL$3,0))),0)+IFERROR(AK336*IF($E336="将领",INDEX(兵法相关参数!$C$4:$AL$7,AL$15,MATCH($AG336,兵法相关参数!$C$3:$AL$3,0)),INDEX(兵法相关参数!$C$12:$AL$15,AO$15,MATCH($AG336,兵法相关参数!$C$3:$AL$3,0))),0)</f>
        <v>0</v>
      </c>
      <c r="AP336" s="27"/>
      <c r="AQ336" s="151">
        <f t="shared" si="137"/>
        <v>30107</v>
      </c>
      <c r="AR336" s="161">
        <f>AR335</f>
        <v>0</v>
      </c>
      <c r="AS336" s="163" t="str">
        <f t="shared" si="128"/>
        <v>紫</v>
      </c>
      <c r="AT336" s="153">
        <f t="shared" si="129"/>
        <v>1</v>
      </c>
      <c r="AU336" s="39" t="str">
        <f>IF(IF(L336="","",AQ336&amp;AT336)=AU335,"",IF(MOD(COUNTIF($AQ$1:AQ336,AQ336),3)=1,"",IF(L336="","",AQ336&amp;AT336)))</f>
        <v/>
      </c>
      <c r="AV336" s="166" t="str">
        <f t="shared" si="130"/>
        <v/>
      </c>
      <c r="AW336" s="166" t="str">
        <f t="shared" si="131"/>
        <v/>
      </c>
      <c r="AX336" s="15" t="str">
        <f>IF(MOD(COUNTIF($AQ$1:AQ336,AQ336),3)=1,"",IF(M336="","",AT336+1))</f>
        <v/>
      </c>
      <c r="AY336" s="15" t="str">
        <f t="shared" si="87"/>
        <v/>
      </c>
      <c r="AZ336" s="166" t="str">
        <f t="shared" si="88"/>
        <v/>
      </c>
      <c r="BA336" s="166" t="str">
        <f t="shared" si="89"/>
        <v/>
      </c>
      <c r="BB336" s="15" t="str">
        <f>IF(MOD(COUNTIF($AQ$1:AQ336,AQ336),3)=1,"",IF(N336="","",AX336+1))</f>
        <v/>
      </c>
      <c r="BC336" s="15" t="str">
        <f t="shared" si="132"/>
        <v/>
      </c>
      <c r="BD336" s="166" t="str">
        <f t="shared" si="133"/>
        <v/>
      </c>
      <c r="BE336" s="166" t="str">
        <f t="shared" si="134"/>
        <v/>
      </c>
      <c r="BF336" s="15"/>
      <c r="BG336" s="15"/>
      <c r="BH336" s="170" t="str">
        <f t="shared" si="135"/>
        <v>释放怒气后，自身部队获得{0}%吸血效果，持续{1}秒.</v>
      </c>
    </row>
    <row r="337" spans="1:60">
      <c r="A337" s="261"/>
      <c r="B337" s="259"/>
      <c r="C337" s="256"/>
      <c r="D337" s="257"/>
      <c r="E337" s="179"/>
      <c r="F337" s="179"/>
      <c r="G337" s="179"/>
      <c r="H337" s="179"/>
      <c r="I337" s="179"/>
      <c r="J337" s="256"/>
      <c r="K337" s="256"/>
      <c r="L337" s="182"/>
      <c r="M337" s="179"/>
      <c r="N337" s="179"/>
      <c r="O337" s="182"/>
      <c r="P337" s="179"/>
      <c r="Q337" s="179"/>
      <c r="R337" s="179"/>
      <c r="S337" s="179"/>
      <c r="T337" s="179"/>
      <c r="U337" s="179"/>
      <c r="V337" s="179"/>
      <c r="W337" s="179"/>
      <c r="X337" s="179"/>
      <c r="Y337" s="179"/>
      <c r="Z337" s="179"/>
      <c r="AA337" s="179"/>
      <c r="AB337" s="44"/>
      <c r="AC337" s="189"/>
      <c r="AD337" s="189"/>
      <c r="AE337" s="189"/>
      <c r="AF337" s="189"/>
      <c r="AG337" s="92"/>
      <c r="AH337" s="189"/>
      <c r="AI337" s="189"/>
      <c r="AJ337" s="189"/>
      <c r="AK337" s="189"/>
      <c r="AL337" s="146">
        <f>IFERROR(AC337*IF($E337="将领",INDEX(兵法相关参数!$C$4:$AL$7,AL$15,MATCH($AB337,兵法相关参数!$C$3:$AL$3,0)),INDEX(兵法相关参数!$C$12:$AL$15,AL$15,MATCH($AB337,兵法相关参数!$C$3:$AL$3,0))),0)+IFERROR(AH337*IF($E337="将领",INDEX(兵法相关参数!$C$4:$AL$7,AL$15,MATCH($AG337,兵法相关参数!$C$3:$AL$3,0)),INDEX(兵法相关参数!$C$12:$AL$15,AL$15,MATCH($AG337,兵法相关参数!$C$3:$AL$3,0))),0)</f>
        <v>0</v>
      </c>
      <c r="AM337" s="146">
        <f>IFERROR(AD337*IF($E337="将领",INDEX(兵法相关参数!$C$4:$AL$7,AM$15,MATCH($AB337,兵法相关参数!$C$3:$AL$3,0)),INDEX(兵法相关参数!$C$12:$AL$15,AM$15,MATCH($AB337,兵法相关参数!$C$3:$AL$3,0))),0)+IFERROR(AI337*IF($E337="将领",INDEX(兵法相关参数!$C$4:$AL$7,AM$15,MATCH($AG337,兵法相关参数!$C$3:$AL$3,0)),INDEX(兵法相关参数!$C$12:$AL$15,AM$15,MATCH($AG337,兵法相关参数!$C$3:$AL$3,0))),0)</f>
        <v>0</v>
      </c>
      <c r="AN337" s="146">
        <f>IFERROR(AE337*IF($E337="将领",INDEX(兵法相关参数!$C$4:$AL$7,AN$15,MATCH($AB337,兵法相关参数!$C$3:$AL$3,0)),INDEX(兵法相关参数!$C$12:$AL$15,AN$15,MATCH($AB337,兵法相关参数!$C$3:$AL$3,0))),0)+IFERROR(AJ337*IF($E337="将领",INDEX(兵法相关参数!$C$4:$AL$7,AN$15,MATCH($AG337,兵法相关参数!$C$3:$AL$3,0)),INDEX(兵法相关参数!$C$12:$AL$15,AN$15,MATCH($AG337,兵法相关参数!$C$3:$AL$3,0))),0)</f>
        <v>0</v>
      </c>
      <c r="AO337" s="146">
        <f>IFERROR(AF337*IF($E337="将领",INDEX(兵法相关参数!$C$4:$AL$7,AL$15,MATCH($AB337,兵法相关参数!$C$3:$AL$3,0)),INDEX(兵法相关参数!$C$12:$AL$15,AO$15,MATCH($AB337,兵法相关参数!$C$3:$AL$3,0))),0)+IFERROR(AK337*IF($E337="将领",INDEX(兵法相关参数!$C$4:$AL$7,AL$15,MATCH($AG337,兵法相关参数!$C$3:$AL$3,0)),INDEX(兵法相关参数!$C$12:$AL$15,AO$15,MATCH($AG337,兵法相关参数!$C$3:$AL$3,0))),0)</f>
        <v>0</v>
      </c>
      <c r="AP337" s="42"/>
      <c r="AQ337" s="151">
        <f t="shared" si="137"/>
        <v>30107</v>
      </c>
      <c r="AR337" s="162">
        <f>AR336</f>
        <v>0</v>
      </c>
      <c r="AS337" s="15" t="str">
        <f t="shared" si="128"/>
        <v>紫</v>
      </c>
      <c r="AT337" s="153">
        <f t="shared" si="129"/>
        <v>1</v>
      </c>
      <c r="AU337" s="39" t="str">
        <f>IF(IF(L337="","",AQ337&amp;AT337)=AU336,"",IF(MOD(COUNTIF($AQ$1:AQ337,AQ337),3)=1,"",IF(L337="","",AQ337&amp;AT337)))</f>
        <v/>
      </c>
      <c r="AV337" s="166" t="str">
        <f t="shared" si="130"/>
        <v/>
      </c>
      <c r="AW337" s="166" t="str">
        <f t="shared" si="131"/>
        <v/>
      </c>
      <c r="AX337" s="15" t="str">
        <f>IF(MOD(COUNTIF($AQ$1:AQ337,AQ337),3)=1,"",IF(M337="","",AT337+1))</f>
        <v/>
      </c>
      <c r="AY337" s="15" t="str">
        <f t="shared" si="87"/>
        <v/>
      </c>
      <c r="AZ337" s="166" t="str">
        <f t="shared" si="88"/>
        <v/>
      </c>
      <c r="BA337" s="166" t="str">
        <f t="shared" si="89"/>
        <v/>
      </c>
      <c r="BB337" s="15" t="str">
        <f>IF(MOD(COUNTIF($AQ$1:AQ337,AQ337),3)=1,"",IF(N337="","",AX337+1))</f>
        <v/>
      </c>
      <c r="BC337" s="15" t="str">
        <f t="shared" si="132"/>
        <v/>
      </c>
      <c r="BD337" s="166" t="str">
        <f t="shared" si="133"/>
        <v/>
      </c>
      <c r="BE337" s="166" t="str">
        <f t="shared" si="134"/>
        <v/>
      </c>
      <c r="BF337" s="15"/>
      <c r="BG337" s="15"/>
      <c r="BH337" s="170" t="str">
        <f t="shared" si="135"/>
        <v>释放怒气后，自身部队获得{0}%吸血效果，持续{1}秒.</v>
      </c>
    </row>
    <row r="338" spans="1:60">
      <c r="A338" s="261"/>
      <c r="B338" s="259"/>
      <c r="C338" s="256"/>
      <c r="D338" s="255"/>
      <c r="E338" s="179"/>
      <c r="F338" s="179"/>
      <c r="G338" s="179"/>
      <c r="H338" s="179"/>
      <c r="I338" s="179"/>
      <c r="J338" s="256"/>
      <c r="K338" s="256"/>
      <c r="L338" s="182"/>
      <c r="M338" s="179"/>
      <c r="N338" s="179"/>
      <c r="O338" s="182"/>
      <c r="P338" s="179"/>
      <c r="Q338" s="179"/>
      <c r="R338" s="179"/>
      <c r="S338" s="179"/>
      <c r="T338" s="179"/>
      <c r="U338" s="179"/>
      <c r="V338" s="179"/>
      <c r="W338" s="179"/>
      <c r="X338" s="179"/>
      <c r="Y338" s="179"/>
      <c r="Z338" s="179"/>
      <c r="AA338" s="179"/>
      <c r="AB338" s="44"/>
      <c r="AC338" s="189"/>
      <c r="AD338" s="189"/>
      <c r="AE338" s="189"/>
      <c r="AF338" s="189"/>
      <c r="AG338" s="92"/>
      <c r="AH338" s="189"/>
      <c r="AI338" s="189"/>
      <c r="AJ338" s="189"/>
      <c r="AK338" s="189"/>
      <c r="AL338" s="146">
        <f>IFERROR(AC338*IF($E338="将领",INDEX(兵法相关参数!$C$4:$AL$7,AL$15,MATCH($AB338,兵法相关参数!$C$3:$AL$3,0)),INDEX(兵法相关参数!$C$12:$AL$15,AL$15,MATCH($AB338,兵法相关参数!$C$3:$AL$3,0))),0)+IFERROR(AH338*IF($E338="将领",INDEX(兵法相关参数!$C$4:$AL$7,AL$15,MATCH($AG338,兵法相关参数!$C$3:$AL$3,0)),INDEX(兵法相关参数!$C$12:$AL$15,AL$15,MATCH($AG338,兵法相关参数!$C$3:$AL$3,0))),0)</f>
        <v>0</v>
      </c>
      <c r="AM338" s="146">
        <f>IFERROR(AD338*IF($E338="将领",INDEX(兵法相关参数!$C$4:$AL$7,AM$15,MATCH($AB338,兵法相关参数!$C$3:$AL$3,0)),INDEX(兵法相关参数!$C$12:$AL$15,AM$15,MATCH($AB338,兵法相关参数!$C$3:$AL$3,0))),0)+IFERROR(AI338*IF($E338="将领",INDEX(兵法相关参数!$C$4:$AL$7,AM$15,MATCH($AG338,兵法相关参数!$C$3:$AL$3,0)),INDEX(兵法相关参数!$C$12:$AL$15,AM$15,MATCH($AG338,兵法相关参数!$C$3:$AL$3,0))),0)</f>
        <v>0</v>
      </c>
      <c r="AN338" s="146">
        <f>IFERROR(AE338*IF($E338="将领",INDEX(兵法相关参数!$C$4:$AL$7,AN$15,MATCH($AB338,兵法相关参数!$C$3:$AL$3,0)),INDEX(兵法相关参数!$C$12:$AL$15,AN$15,MATCH($AB338,兵法相关参数!$C$3:$AL$3,0))),0)+IFERROR(AJ338*IF($E338="将领",INDEX(兵法相关参数!$C$4:$AL$7,AN$15,MATCH($AG338,兵法相关参数!$C$3:$AL$3,0)),INDEX(兵法相关参数!$C$12:$AL$15,AN$15,MATCH($AG338,兵法相关参数!$C$3:$AL$3,0))),0)</f>
        <v>0</v>
      </c>
      <c r="AO338" s="146">
        <f>IFERROR(AF338*IF($E338="将领",INDEX(兵法相关参数!$C$4:$AL$7,AL$15,MATCH($AB338,兵法相关参数!$C$3:$AL$3,0)),INDEX(兵法相关参数!$C$12:$AL$15,AO$15,MATCH($AB338,兵法相关参数!$C$3:$AL$3,0))),0)+IFERROR(AK338*IF($E338="将领",INDEX(兵法相关参数!$C$4:$AL$7,AL$15,MATCH($AG338,兵法相关参数!$C$3:$AL$3,0)),INDEX(兵法相关参数!$C$12:$AL$15,AO$15,MATCH($AG338,兵法相关参数!$C$3:$AL$3,0))),0)</f>
        <v>0</v>
      </c>
      <c r="AP338" s="27"/>
      <c r="AQ338" s="151">
        <f t="shared" si="137"/>
        <v>30107</v>
      </c>
      <c r="AR338" s="160">
        <f>IF(D338="直接伤害",1,0)</f>
        <v>0</v>
      </c>
      <c r="AS338" s="163" t="str">
        <f t="shared" si="128"/>
        <v>紫</v>
      </c>
      <c r="AT338" s="153">
        <f t="shared" si="129"/>
        <v>1</v>
      </c>
      <c r="AU338" s="39" t="str">
        <f>IF(IF(L338="","",AQ338&amp;AT338)=AU337,"",IF(MOD(COUNTIF($AQ$1:AQ338,AQ338),3)=1,"",IF(L338="","",AQ338&amp;AT338)))</f>
        <v/>
      </c>
      <c r="AV338" s="166" t="str">
        <f t="shared" si="130"/>
        <v/>
      </c>
      <c r="AW338" s="166" t="str">
        <f t="shared" si="131"/>
        <v/>
      </c>
      <c r="AX338" s="15" t="str">
        <f>IF(MOD(COUNTIF($AQ$1:AQ338,AQ338),3)=1,"",IF(M338="","",AT338+1))</f>
        <v/>
      </c>
      <c r="AY338" s="15" t="str">
        <f t="shared" si="87"/>
        <v/>
      </c>
      <c r="AZ338" s="166" t="str">
        <f t="shared" si="88"/>
        <v/>
      </c>
      <c r="BA338" s="166" t="str">
        <f t="shared" si="89"/>
        <v/>
      </c>
      <c r="BB338" s="15" t="str">
        <f>IF(MOD(COUNTIF($AQ$1:AQ338,AQ338),3)=1,"",IF(N338="","",AX338+1))</f>
        <v/>
      </c>
      <c r="BC338" s="15" t="str">
        <f t="shared" si="132"/>
        <v/>
      </c>
      <c r="BD338" s="166" t="str">
        <f t="shared" si="133"/>
        <v/>
      </c>
      <c r="BE338" s="166" t="str">
        <f t="shared" si="134"/>
        <v/>
      </c>
      <c r="BF338" s="15"/>
      <c r="BG338" s="15"/>
      <c r="BH338" s="170" t="str">
        <f t="shared" si="135"/>
        <v>释放怒气后，自身部队获得{0}%吸血效果，持续{1}秒.</v>
      </c>
    </row>
    <row r="339" spans="1:60">
      <c r="A339" s="261"/>
      <c r="B339" s="259"/>
      <c r="C339" s="256"/>
      <c r="D339" s="256"/>
      <c r="E339" s="179"/>
      <c r="F339" s="179"/>
      <c r="G339" s="179"/>
      <c r="H339" s="179"/>
      <c r="I339" s="179"/>
      <c r="J339" s="256"/>
      <c r="K339" s="256"/>
      <c r="L339" s="182"/>
      <c r="M339" s="179"/>
      <c r="N339" s="179"/>
      <c r="O339" s="182"/>
      <c r="P339" s="179"/>
      <c r="Q339" s="179"/>
      <c r="R339" s="179"/>
      <c r="S339" s="179"/>
      <c r="T339" s="179"/>
      <c r="U339" s="179"/>
      <c r="V339" s="179"/>
      <c r="W339" s="179"/>
      <c r="X339" s="179"/>
      <c r="Y339" s="179"/>
      <c r="Z339" s="179"/>
      <c r="AA339" s="179"/>
      <c r="AB339" s="44"/>
      <c r="AC339" s="189"/>
      <c r="AD339" s="189"/>
      <c r="AE339" s="189"/>
      <c r="AF339" s="189"/>
      <c r="AG339" s="92"/>
      <c r="AH339" s="189"/>
      <c r="AI339" s="189"/>
      <c r="AJ339" s="189"/>
      <c r="AK339" s="189"/>
      <c r="AL339" s="146">
        <f>IFERROR(AC339*IF($E339="将领",INDEX(兵法相关参数!$C$4:$AL$7,AL$15,MATCH($AB339,兵法相关参数!$C$3:$AL$3,0)),INDEX(兵法相关参数!$C$12:$AL$15,AL$15,MATCH($AB339,兵法相关参数!$C$3:$AL$3,0))),0)+IFERROR(AH339*IF($E339="将领",INDEX(兵法相关参数!$C$4:$AL$7,AL$15,MATCH($AG339,兵法相关参数!$C$3:$AL$3,0)),INDEX(兵法相关参数!$C$12:$AL$15,AL$15,MATCH($AG339,兵法相关参数!$C$3:$AL$3,0))),0)</f>
        <v>0</v>
      </c>
      <c r="AM339" s="146">
        <f>IFERROR(AD339*IF($E339="将领",INDEX(兵法相关参数!$C$4:$AL$7,AM$15,MATCH($AB339,兵法相关参数!$C$3:$AL$3,0)),INDEX(兵法相关参数!$C$12:$AL$15,AM$15,MATCH($AB339,兵法相关参数!$C$3:$AL$3,0))),0)+IFERROR(AI339*IF($E339="将领",INDEX(兵法相关参数!$C$4:$AL$7,AM$15,MATCH($AG339,兵法相关参数!$C$3:$AL$3,0)),INDEX(兵法相关参数!$C$12:$AL$15,AM$15,MATCH($AG339,兵法相关参数!$C$3:$AL$3,0))),0)</f>
        <v>0</v>
      </c>
      <c r="AN339" s="146">
        <f>IFERROR(AE339*IF($E339="将领",INDEX(兵法相关参数!$C$4:$AL$7,AN$15,MATCH($AB339,兵法相关参数!$C$3:$AL$3,0)),INDEX(兵法相关参数!$C$12:$AL$15,AN$15,MATCH($AB339,兵法相关参数!$C$3:$AL$3,0))),0)+IFERROR(AJ339*IF($E339="将领",INDEX(兵法相关参数!$C$4:$AL$7,AN$15,MATCH($AG339,兵法相关参数!$C$3:$AL$3,0)),INDEX(兵法相关参数!$C$12:$AL$15,AN$15,MATCH($AG339,兵法相关参数!$C$3:$AL$3,0))),0)</f>
        <v>0</v>
      </c>
      <c r="AO339" s="146">
        <f>IFERROR(AF339*IF($E339="将领",INDEX(兵法相关参数!$C$4:$AL$7,AL$15,MATCH($AB339,兵法相关参数!$C$3:$AL$3,0)),INDEX(兵法相关参数!$C$12:$AL$15,AO$15,MATCH($AB339,兵法相关参数!$C$3:$AL$3,0))),0)+IFERROR(AK339*IF($E339="将领",INDEX(兵法相关参数!$C$4:$AL$7,AL$15,MATCH($AG339,兵法相关参数!$C$3:$AL$3,0)),INDEX(兵法相关参数!$C$12:$AL$15,AO$15,MATCH($AG339,兵法相关参数!$C$3:$AL$3,0))),0)</f>
        <v>0</v>
      </c>
      <c r="AP339" s="42"/>
      <c r="AQ339" s="151">
        <f t="shared" si="137"/>
        <v>30107</v>
      </c>
      <c r="AR339" s="161">
        <f>AR338</f>
        <v>0</v>
      </c>
      <c r="AS339" s="163" t="str">
        <f t="shared" si="128"/>
        <v>紫</v>
      </c>
      <c r="AT339" s="153">
        <f t="shared" si="129"/>
        <v>1</v>
      </c>
      <c r="AU339" s="39" t="str">
        <f>IF(IF(L339="","",AQ339&amp;AT339)=AU338,"",IF(MOD(COUNTIF($AQ$1:AQ339,AQ339),3)=1,"",IF(L339="","",AQ339&amp;AT339)))</f>
        <v/>
      </c>
      <c r="AV339" s="166" t="str">
        <f t="shared" si="130"/>
        <v/>
      </c>
      <c r="AW339" s="166" t="str">
        <f t="shared" si="131"/>
        <v/>
      </c>
      <c r="AX339" s="15" t="str">
        <f>IF(MOD(COUNTIF($AQ$1:AQ339,AQ339),3)=1,"",IF(M339="","",AT339+1))</f>
        <v/>
      </c>
      <c r="AY339" s="15" t="str">
        <f t="shared" si="87"/>
        <v/>
      </c>
      <c r="AZ339" s="166" t="str">
        <f t="shared" si="88"/>
        <v/>
      </c>
      <c r="BA339" s="166" t="str">
        <f t="shared" si="89"/>
        <v/>
      </c>
      <c r="BB339" s="15" t="str">
        <f>IF(MOD(COUNTIF($AQ$1:AQ339,AQ339),3)=1,"",IF(N339="","",AX339+1))</f>
        <v/>
      </c>
      <c r="BC339" s="15" t="str">
        <f t="shared" si="132"/>
        <v/>
      </c>
      <c r="BD339" s="166" t="str">
        <f t="shared" si="133"/>
        <v/>
      </c>
      <c r="BE339" s="166" t="str">
        <f t="shared" si="134"/>
        <v/>
      </c>
      <c r="BF339" s="15"/>
      <c r="BG339" s="15"/>
      <c r="BH339" s="170" t="str">
        <f t="shared" si="135"/>
        <v>释放怒气后，自身部队获得{0}%吸血效果，持续{1}秒.</v>
      </c>
    </row>
    <row r="340" spans="1:60">
      <c r="A340" s="261"/>
      <c r="B340" s="260"/>
      <c r="C340" s="257"/>
      <c r="D340" s="257"/>
      <c r="E340" s="179"/>
      <c r="F340" s="179"/>
      <c r="G340" s="179"/>
      <c r="H340" s="179"/>
      <c r="I340" s="179"/>
      <c r="J340" s="257"/>
      <c r="K340" s="257"/>
      <c r="L340" s="182"/>
      <c r="M340" s="179"/>
      <c r="N340" s="179"/>
      <c r="O340" s="182"/>
      <c r="P340" s="179"/>
      <c r="Q340" s="179"/>
      <c r="R340" s="179"/>
      <c r="S340" s="179"/>
      <c r="T340" s="179"/>
      <c r="U340" s="179"/>
      <c r="V340" s="179"/>
      <c r="W340" s="179"/>
      <c r="X340" s="179"/>
      <c r="Y340" s="179"/>
      <c r="Z340" s="179"/>
      <c r="AA340" s="179"/>
      <c r="AB340" s="44"/>
      <c r="AC340" s="189"/>
      <c r="AD340" s="189"/>
      <c r="AE340" s="189"/>
      <c r="AF340" s="189"/>
      <c r="AG340" s="92"/>
      <c r="AH340" s="189"/>
      <c r="AI340" s="189"/>
      <c r="AJ340" s="189"/>
      <c r="AK340" s="189"/>
      <c r="AL340" s="146">
        <f>IFERROR(AC340*IF($E340="将领",INDEX(兵法相关参数!$C$4:$AL$7,AL$15,MATCH($AB340,兵法相关参数!$C$3:$AL$3,0)),INDEX(兵法相关参数!$C$12:$AL$15,AL$15,MATCH($AB340,兵法相关参数!$C$3:$AL$3,0))),0)+IFERROR(AH340*IF($E340="将领",INDEX(兵法相关参数!$C$4:$AL$7,AL$15,MATCH($AG340,兵法相关参数!$C$3:$AL$3,0)),INDEX(兵法相关参数!$C$12:$AL$15,AL$15,MATCH($AG340,兵法相关参数!$C$3:$AL$3,0))),0)</f>
        <v>0</v>
      </c>
      <c r="AM340" s="146">
        <f>IFERROR(AD340*IF($E340="将领",INDEX(兵法相关参数!$C$4:$AL$7,AM$15,MATCH($AB340,兵法相关参数!$C$3:$AL$3,0)),INDEX(兵法相关参数!$C$12:$AL$15,AM$15,MATCH($AB340,兵法相关参数!$C$3:$AL$3,0))),0)+IFERROR(AI340*IF($E340="将领",INDEX(兵法相关参数!$C$4:$AL$7,AM$15,MATCH($AG340,兵法相关参数!$C$3:$AL$3,0)),INDEX(兵法相关参数!$C$12:$AL$15,AM$15,MATCH($AG340,兵法相关参数!$C$3:$AL$3,0))),0)</f>
        <v>0</v>
      </c>
      <c r="AN340" s="146">
        <f>IFERROR(AE340*IF($E340="将领",INDEX(兵法相关参数!$C$4:$AL$7,AN$15,MATCH($AB340,兵法相关参数!$C$3:$AL$3,0)),INDEX(兵法相关参数!$C$12:$AL$15,AN$15,MATCH($AB340,兵法相关参数!$C$3:$AL$3,0))),0)+IFERROR(AJ340*IF($E340="将领",INDEX(兵法相关参数!$C$4:$AL$7,AN$15,MATCH($AG340,兵法相关参数!$C$3:$AL$3,0)),INDEX(兵法相关参数!$C$12:$AL$15,AN$15,MATCH($AG340,兵法相关参数!$C$3:$AL$3,0))),0)</f>
        <v>0</v>
      </c>
      <c r="AO340" s="146">
        <f>IFERROR(AF340*IF($E340="将领",INDEX(兵法相关参数!$C$4:$AL$7,AL$15,MATCH($AB340,兵法相关参数!$C$3:$AL$3,0)),INDEX(兵法相关参数!$C$12:$AL$15,AO$15,MATCH($AB340,兵法相关参数!$C$3:$AL$3,0))),0)+IFERROR(AK340*IF($E340="将领",INDEX(兵法相关参数!$C$4:$AL$7,AL$15,MATCH($AG340,兵法相关参数!$C$3:$AL$3,0)),INDEX(兵法相关参数!$C$12:$AL$15,AO$15,MATCH($AG340,兵法相关参数!$C$3:$AL$3,0))),0)</f>
        <v>0</v>
      </c>
      <c r="AP340" s="27"/>
      <c r="AQ340" s="152">
        <f t="shared" si="137"/>
        <v>30107</v>
      </c>
      <c r="AR340" s="162">
        <f>AR339</f>
        <v>0</v>
      </c>
      <c r="AS340" s="15" t="str">
        <f t="shared" si="128"/>
        <v>紫</v>
      </c>
      <c r="AT340" s="153">
        <f t="shared" si="129"/>
        <v>1</v>
      </c>
      <c r="AU340" s="39" t="str">
        <f>IF(IF(L340="","",AQ340&amp;AT340)=AU339,"",IF(MOD(COUNTIF($AQ$1:AQ340,AQ340),3)=1,"",IF(L340="","",AQ340&amp;AT340)))</f>
        <v/>
      </c>
      <c r="AV340" s="166" t="str">
        <f t="shared" si="130"/>
        <v/>
      </c>
      <c r="AW340" s="166" t="str">
        <f t="shared" si="131"/>
        <v/>
      </c>
      <c r="AX340" s="15" t="str">
        <f>IF(MOD(COUNTIF($AQ$1:AQ340,AQ340),3)=1,"",IF(M340="","",AT340+1))</f>
        <v/>
      </c>
      <c r="AY340" s="15" t="str">
        <f t="shared" si="87"/>
        <v/>
      </c>
      <c r="AZ340" s="166" t="str">
        <f t="shared" si="88"/>
        <v/>
      </c>
      <c r="BA340" s="166" t="str">
        <f t="shared" si="89"/>
        <v/>
      </c>
      <c r="BB340" s="15" t="str">
        <f>IF(MOD(COUNTIF($AQ$1:AQ340,AQ340),3)=1,"",IF(N340="","",AX340+1))</f>
        <v/>
      </c>
      <c r="BC340" s="15" t="str">
        <f t="shared" si="132"/>
        <v/>
      </c>
      <c r="BD340" s="166" t="str">
        <f t="shared" si="133"/>
        <v/>
      </c>
      <c r="BE340" s="166" t="str">
        <f t="shared" si="134"/>
        <v/>
      </c>
      <c r="BF340" s="15"/>
      <c r="BG340" s="15"/>
      <c r="BH340" s="170" t="str">
        <f t="shared" si="135"/>
        <v>释放怒气后，自身部队获得{0}%吸血效果，持续{1}秒.</v>
      </c>
    </row>
    <row r="341" spans="1:60">
      <c r="A341" s="261" t="s">
        <v>526</v>
      </c>
      <c r="B341" s="258" t="s">
        <v>985</v>
      </c>
      <c r="C341" s="255" t="s">
        <v>11</v>
      </c>
      <c r="D341" s="255" t="s">
        <v>17</v>
      </c>
      <c r="E341" s="11"/>
      <c r="F341" s="11"/>
      <c r="G341" s="11"/>
      <c r="H341" s="11"/>
      <c r="I341" s="11"/>
      <c r="J341" s="11" t="s">
        <v>402</v>
      </c>
      <c r="K341" s="11" t="s">
        <v>469</v>
      </c>
      <c r="L341" s="184" t="s">
        <v>62</v>
      </c>
      <c r="M341" s="184"/>
      <c r="N341" s="11"/>
      <c r="O341" s="183" t="s">
        <v>52</v>
      </c>
      <c r="P341" s="3" t="s">
        <v>57</v>
      </c>
      <c r="Q341" s="11" t="s">
        <v>60</v>
      </c>
      <c r="R341" s="11" t="s">
        <v>61</v>
      </c>
      <c r="S341" s="11" t="s">
        <v>110</v>
      </c>
      <c r="T341" s="184"/>
      <c r="U341" s="184"/>
      <c r="V341" s="184"/>
      <c r="W341" s="3"/>
      <c r="X341" s="3"/>
      <c r="Y341" s="3"/>
      <c r="Z341" s="3"/>
      <c r="AA341" s="1"/>
      <c r="AB341" s="15"/>
      <c r="AC341" s="187" t="s">
        <v>227</v>
      </c>
      <c r="AD341" s="187" t="s">
        <v>228</v>
      </c>
      <c r="AE341" s="187" t="s">
        <v>229</v>
      </c>
      <c r="AF341" s="187" t="s">
        <v>230</v>
      </c>
      <c r="AG341" s="96"/>
      <c r="AH341" s="187" t="s">
        <v>227</v>
      </c>
      <c r="AI341" s="187" t="s">
        <v>228</v>
      </c>
      <c r="AJ341" s="187" t="s">
        <v>229</v>
      </c>
      <c r="AK341" s="187" t="s">
        <v>230</v>
      </c>
      <c r="AL341" s="146">
        <f>IFERROR(AC341*IF($E341="将领",INDEX(兵法相关参数!$C$4:$AL$7,AL$15,MATCH($AB341,兵法相关参数!$C$3:$AL$3,0)),INDEX(兵法相关参数!$C$12:$AL$15,AL$15,MATCH($AB341,兵法相关参数!$C$3:$AL$3,0))),0)+IFERROR(AH341*IF($E341="将领",INDEX(兵法相关参数!$C$4:$AL$7,AL$15,MATCH($AG341,兵法相关参数!$C$3:$AL$3,0)),INDEX(兵法相关参数!$C$12:$AL$15,AL$15,MATCH($AG341,兵法相关参数!$C$3:$AL$3,0))),0)</f>
        <v>0</v>
      </c>
      <c r="AM341" s="146">
        <f>IFERROR(AD341*IF($E341="将领",INDEX(兵法相关参数!$C$4:$AL$7,AM$15,MATCH($AB341,兵法相关参数!$C$3:$AL$3,0)),INDEX(兵法相关参数!$C$12:$AL$15,AM$15,MATCH($AB341,兵法相关参数!$C$3:$AL$3,0))),0)+IFERROR(AI341*IF($E341="将领",INDEX(兵法相关参数!$C$4:$AL$7,AM$15,MATCH($AG341,兵法相关参数!$C$3:$AL$3,0)),INDEX(兵法相关参数!$C$12:$AL$15,AM$15,MATCH($AG341,兵法相关参数!$C$3:$AL$3,0))),0)</f>
        <v>0</v>
      </c>
      <c r="AN341" s="146">
        <f>IFERROR(AE341*IF($E341="将领",INDEX(兵法相关参数!$C$4:$AL$7,AN$15,MATCH($AB341,兵法相关参数!$C$3:$AL$3,0)),INDEX(兵法相关参数!$C$12:$AL$15,AN$15,MATCH($AB341,兵法相关参数!$C$3:$AL$3,0))),0)+IFERROR(AJ341*IF($E341="将领",INDEX(兵法相关参数!$C$4:$AL$7,AN$15,MATCH($AG341,兵法相关参数!$C$3:$AL$3,0)),INDEX(兵法相关参数!$C$12:$AL$15,AN$15,MATCH($AG341,兵法相关参数!$C$3:$AL$3,0))),0)</f>
        <v>0</v>
      </c>
      <c r="AO341" s="146">
        <f>IFERROR(AF341*IF($E341="将领",INDEX(兵法相关参数!$C$4:$AL$7,AL$15,MATCH($AB341,兵法相关参数!$C$3:$AL$3,0)),INDEX(兵法相关参数!$C$12:$AL$15,AO$15,MATCH($AB341,兵法相关参数!$C$3:$AL$3,0))),0)+IFERROR(AK341*IF($E341="将领",INDEX(兵法相关参数!$C$4:$AL$7,AL$15,MATCH($AG341,兵法相关参数!$C$3:$AL$3,0)),INDEX(兵法相关参数!$C$12:$AL$15,AO$15,MATCH($AG341,兵法相关参数!$C$3:$AL$3,0))),0)</f>
        <v>0</v>
      </c>
      <c r="AP341" s="27"/>
      <c r="AQ341" s="154">
        <v>30108</v>
      </c>
      <c r="AR341" s="160">
        <f>IF(D341="直接伤害",1,0)</f>
        <v>1</v>
      </c>
      <c r="AS341" s="163" t="str">
        <f t="shared" ref="AS341:AS349" si="138">IF(C341="",AS340,C341)</f>
        <v>紫</v>
      </c>
      <c r="AT341" s="153">
        <f t="shared" ref="AT341:AT349" si="139">IF(A341&lt;&gt;"",1,IF(D341="",AT340,IF(AU339="",AT340,IF(AX339="",AT340+1,IF(BB339="",AT340+2,AT340+3)))))</f>
        <v>1</v>
      </c>
      <c r="AU341" s="39" t="str">
        <f>IF(IF(L341="","",AQ341&amp;AT341)=AU340,"",IF(MOD(COUNTIF($AQ$1:AQ341,AQ341),3)=1,"",IF(L341="","",AQ341&amp;AT341)))</f>
        <v/>
      </c>
      <c r="AV341" s="166" t="str">
        <f t="shared" ref="AV341:AV349" si="140">IF(AU341="","",IF(L340="固定值",L341,ROUND(IF(AR341=1,L341*INDEX($AV$5:$AV$9,MATCH(AS341,$AU$5:$AU$9,0)),L341*INDEX($AV$13:$AV$17,MATCH(AS341,$AU$13:$AU$17,0))),IF(MID(BH341,FIND(AT341-1,BH341)+2,1)="%",3,1))))</f>
        <v/>
      </c>
      <c r="AW341" s="166" t="str">
        <f t="shared" ref="AW341:AW349" si="141">IF(AU341="","",ROUND((IF(AR341=1,L341*INDEX($AW$5:$AW$9,MATCH(AS341,$AU$5:$AU$9,0)),L341*INDEX($AW$13:$AW$17,MATCH(AS341,$AU$13:$AU$17,0)))-AV341)/34,IF(MID(BH341,FIND(AT341-1,BH341)+2,1)="%",3,1)))</f>
        <v/>
      </c>
      <c r="AX341" s="15" t="str">
        <f>IF(MOD(COUNTIF($AQ$1:AQ341,AQ341),3)=1,"",IF(M341="","",AT341+1))</f>
        <v/>
      </c>
      <c r="AY341" s="15" t="str">
        <f t="shared" si="87"/>
        <v/>
      </c>
      <c r="AZ341" s="166" t="str">
        <f t="shared" si="88"/>
        <v/>
      </c>
      <c r="BA341" s="166" t="str">
        <f t="shared" si="89"/>
        <v/>
      </c>
      <c r="BB341" s="15" t="str">
        <f>IF(MOD(COUNTIF($AQ$1:AQ341,AQ341),3)=1,"",IF(N341="","",AX341+1))</f>
        <v/>
      </c>
      <c r="BC341" s="15" t="str">
        <f t="shared" ref="BC341:BC349" si="142">IF(IF(BB341="","",AQ341&amp;BB341)=BC340,"",IF(BB341="","",AQ341&amp;BB341))</f>
        <v/>
      </c>
      <c r="BD341" s="166" t="str">
        <f t="shared" ref="BD341:BD349" si="143">IF(BC341="","",IF(N340="固定值",N341,ROUND(IF(AR341=1,N341*INDEX($AV$5:$AV$9,MATCH(AS341,$AU$5:$AU$9,0)),N341*INDEX($AV$13:$AV$17,MATCH(AS341,$AU$13:$AU$17,0))),IF(MID(BH341,FIND(BB341-1,BH341)+2,1)="%",3,1))))</f>
        <v/>
      </c>
      <c r="BE341" s="166" t="str">
        <f t="shared" ref="BE341:BE349" si="144">IF(BC341="","",ROUND((IF(AR341=1,N341*INDEX($AW$5:$AW$9,MATCH(AS341,$AU$5:$AU$9,0)),N341*INDEX($AW$13:$AW$17,MATCH(AS341,$AU$13:$AU$17,0)))-BD341)/34,IF(MID(BH341,FIND(BB341-1,BH341)+2,1)="%",3,1)))</f>
        <v/>
      </c>
      <c r="BF341" s="15"/>
      <c r="BG341" s="15"/>
      <c r="BH341" s="170" t="str">
        <f t="shared" ref="BH341:BH349" si="145">IF(B341="",BH340,B341)</f>
        <v>自身部队受到普通攻击，会对敌人造成自身伤害{0}%的武力伤害。</v>
      </c>
    </row>
    <row r="342" spans="1:60">
      <c r="A342" s="261"/>
      <c r="B342" s="259"/>
      <c r="C342" s="256"/>
      <c r="D342" s="256"/>
      <c r="E342" s="179" t="s">
        <v>22</v>
      </c>
      <c r="F342" s="141">
        <v>1</v>
      </c>
      <c r="G342" s="141">
        <v>1</v>
      </c>
      <c r="H342" s="141"/>
      <c r="I342" s="141">
        <v>1</v>
      </c>
      <c r="J342" s="255">
        <f>SUMPRODUCT(LARGE(AL342:AO342*F342:I342+AL343:AO343*F343:I343+AL345:AO345*F345:I345+AL346:AO346*F346:I346+AL348:AO348*F348:I348+AL349:AO349*F349:I349,1))</f>
        <v>3.0705071175758767</v>
      </c>
      <c r="K342" s="255">
        <f>INDEX($J$17:$J$200,MATCH(C341,$C$17:$C$200,0),1)</f>
        <v>3.6338311287091396</v>
      </c>
      <c r="L342" s="25">
        <v>0.05</v>
      </c>
      <c r="M342" s="24"/>
      <c r="N342" s="10"/>
      <c r="O342" s="81">
        <f>120%*1.15</f>
        <v>1.38</v>
      </c>
      <c r="P342" s="44">
        <v>0</v>
      </c>
      <c r="Q342" s="10">
        <v>0</v>
      </c>
      <c r="R342" s="10">
        <v>2.5</v>
      </c>
      <c r="S342" s="203">
        <f>L342/2*10*O342*效果范围削减(R342)</f>
        <v>0.7216192728856401</v>
      </c>
      <c r="T342" s="44"/>
      <c r="U342" s="44"/>
      <c r="V342" s="24"/>
      <c r="W342" s="44"/>
      <c r="X342" s="44"/>
      <c r="Y342" s="44"/>
      <c r="Z342" s="44"/>
      <c r="AA342" s="22"/>
      <c r="AB342" s="44" t="s">
        <v>41</v>
      </c>
      <c r="AC342" s="92">
        <f>($S$342)/INDEX(将领技能系数转换,AC$15,1)</f>
        <v>3.6345684972358355E-4</v>
      </c>
      <c r="AD342" s="92">
        <f>($S$342)/INDEX(将领技能系数转换,AD$15,1)</f>
        <v>3.798058668966752E-4</v>
      </c>
      <c r="AE342" s="92">
        <f>($S$342)/INDEX(将领技能系数转换,AE$15,1)</f>
        <v>3.4502610161877894E-4</v>
      </c>
      <c r="AF342" s="92">
        <f>($S$342)/INDEX(将领技能系数转换,AF$15,1)</f>
        <v>3.4502610161877894E-4</v>
      </c>
      <c r="AG342" s="92" t="s">
        <v>51</v>
      </c>
      <c r="AH342" s="188">
        <v>0</v>
      </c>
      <c r="AI342" s="188">
        <v>0</v>
      </c>
      <c r="AJ342" s="188">
        <v>0</v>
      </c>
      <c r="AK342" s="188">
        <v>0</v>
      </c>
      <c r="AL342" s="146">
        <f>IFERROR(AC342*IF($E342="将领",INDEX(兵法相关参数!$C$4:$AL$7,AL$15,MATCH($AB342,兵法相关参数!$C$3:$AL$3,0)),INDEX(兵法相关参数!$C$12:$AL$15,AL$15,MATCH($AB342,兵法相关参数!$C$3:$AL$3,0))),0)+IFERROR(AH342*IF($E342="将领",INDEX(兵法相关参数!$C$4:$AL$7,AL$15,MATCH($AG342,兵法相关参数!$C$3:$AL$3,0)),INDEX(兵法相关参数!$C$12:$AL$15,AL$15,MATCH($AG342,兵法相关参数!$C$3:$AL$3,0))),0)</f>
        <v>1.2535059866388687</v>
      </c>
      <c r="AM342" s="146">
        <f>IFERROR(AD342*IF($E342="将领",INDEX(兵法相关参数!$C$4:$AL$7,AM$15,MATCH($AB342,兵法相关参数!$C$3:$AL$3,0)),INDEX(兵法相关参数!$C$12:$AL$15,AM$15,MATCH($AB342,兵法相关参数!$C$3:$AL$3,0))),0)+IFERROR(AI342*IF($E342="将领",INDEX(兵法相关参数!$C$4:$AL$7,AM$15,MATCH($AG342,兵法相关参数!$C$3:$AL$3,0)),INDEX(兵法相关参数!$C$12:$AL$15,AM$15,MATCH($AG342,兵法相关参数!$C$3:$AL$3,0))),0)</f>
        <v>1.2069186693526834</v>
      </c>
      <c r="AN342" s="146">
        <f>IFERROR(AE342*IF($E342="将领",INDEX(兵法相关参数!$C$4:$AL$7,AN$15,MATCH($AB342,兵法相关参数!$C$3:$AL$3,0)),INDEX(兵法相关参数!$C$12:$AL$15,AN$15,MATCH($AB342,兵法相关参数!$C$3:$AL$3,0))),0)+IFERROR(AJ342*IF($E342="将领",INDEX(兵法相关参数!$C$4:$AL$7,AN$15,MATCH($AG342,兵法相关参数!$C$3:$AL$3,0)),INDEX(兵法相关参数!$C$12:$AL$15,AN$15,MATCH($AG342,兵法相关参数!$C$3:$AL$3,0))),0)</f>
        <v>2.0696515497822725</v>
      </c>
      <c r="AO342" s="146">
        <f>IFERROR(AF342*IF($E342="将领",INDEX(兵法相关参数!$C$4:$AL$7,AL$15,MATCH($AB342,兵法相关参数!$C$3:$AL$3,0)),INDEX(兵法相关参数!$C$12:$AL$15,AO$15,MATCH($AB342,兵法相关参数!$C$3:$AL$3,0))),0)+IFERROR(AK342*IF($E342="将领",INDEX(兵法相关参数!$C$4:$AL$7,AL$15,MATCH($AG342,兵法相关参数!$C$3:$AL$3,0)),INDEX(兵法相关参数!$C$12:$AL$15,AO$15,MATCH($AG342,兵法相关参数!$C$3:$AL$3,0))),0)</f>
        <v>1.1899412110536076</v>
      </c>
      <c r="AP342" s="42"/>
      <c r="AQ342" s="151">
        <f>AQ341</f>
        <v>30108</v>
      </c>
      <c r="AR342" s="161">
        <f>AR341</f>
        <v>1</v>
      </c>
      <c r="AS342" s="163" t="str">
        <f t="shared" si="138"/>
        <v>紫</v>
      </c>
      <c r="AT342" s="153">
        <f t="shared" si="139"/>
        <v>1</v>
      </c>
      <c r="AU342" s="39" t="str">
        <f>IF(IF(L342="","",AQ342&amp;AT342)=AU341,"",IF(MOD(COUNTIF($AQ$1:AQ342,AQ342),3)=1,"",IF(L342="","",AQ342&amp;AT342)))</f>
        <v>301081</v>
      </c>
      <c r="AV342" s="166">
        <f t="shared" si="140"/>
        <v>1.7999999999999999E-2</v>
      </c>
      <c r="AW342" s="166">
        <f t="shared" si="141"/>
        <v>1E-3</v>
      </c>
      <c r="AX342" s="15" t="str">
        <f>IF(MOD(COUNTIF($AQ$1:AQ342,AQ342),3)=1,"",IF(M342="","",AT342+1))</f>
        <v/>
      </c>
      <c r="AY342" s="15" t="str">
        <f t="shared" ref="AY342:AY405" si="146">IF(IF(AX342="","",AQ342&amp;AX342)=AY341,"",IF(AX342="","",AQ342&amp;AX342))</f>
        <v/>
      </c>
      <c r="AZ342" s="166" t="str">
        <f t="shared" ref="AZ342:AZ405" si="147">IF(AY342="","",IF(M341="固定值",M342,ROUND(IF(AR342=1,M342*INDEX($AV$5:$AV$9,MATCH(AS342,$AU$5:$AU$9,0)),M342*INDEX($AV$13:$AV$17,MATCH(AS342,$AU$13:$AU$17,0))),IF(MID(BH342,FIND(AX342-1,BH342)+2,1)="%",3,1))))</f>
        <v/>
      </c>
      <c r="BA342" s="166" t="str">
        <f t="shared" ref="BA342:BA405" si="148">IF(AY342="","",ROUND((IF(AR342=1,M342*INDEX($AW$5:$AW$9,MATCH(AS342,$AU$5:$AU$9,0)),M342*INDEX($AW$13:$AW$17,MATCH(AS342,$AU$13:$AU$17,0)))-AZ342)/34,IF(MID(BH342,FIND(AX342-1,BH342)+2,1)="%",3,1)))</f>
        <v/>
      </c>
      <c r="BB342" s="15" t="str">
        <f>IF(MOD(COUNTIF($AQ$1:AQ342,AQ342),3)=1,"",IF(N342="","",AX342+1))</f>
        <v/>
      </c>
      <c r="BC342" s="15" t="str">
        <f t="shared" si="142"/>
        <v/>
      </c>
      <c r="BD342" s="166" t="str">
        <f t="shared" si="143"/>
        <v/>
      </c>
      <c r="BE342" s="166" t="str">
        <f t="shared" si="144"/>
        <v/>
      </c>
      <c r="BF342" s="15"/>
      <c r="BG342" s="15"/>
      <c r="BH342" s="170" t="str">
        <f t="shared" si="145"/>
        <v>自身部队受到普通攻击，会对敌人造成自身伤害{0}%的武力伤害。</v>
      </c>
    </row>
    <row r="343" spans="1:60">
      <c r="A343" s="261"/>
      <c r="B343" s="259"/>
      <c r="C343" s="256"/>
      <c r="D343" s="257"/>
      <c r="E343" s="179" t="s">
        <v>28</v>
      </c>
      <c r="F343" s="141">
        <v>1</v>
      </c>
      <c r="G343" s="141">
        <v>1</v>
      </c>
      <c r="H343" s="141"/>
      <c r="I343" s="141">
        <v>1</v>
      </c>
      <c r="J343" s="256"/>
      <c r="K343" s="256"/>
      <c r="L343" s="25">
        <f>L342</f>
        <v>0.05</v>
      </c>
      <c r="M343" s="24"/>
      <c r="N343" s="10"/>
      <c r="O343" s="81">
        <f>120%/1.25</f>
        <v>0.96</v>
      </c>
      <c r="P343" s="44">
        <v>0</v>
      </c>
      <c r="Q343" s="10">
        <v>0</v>
      </c>
      <c r="R343" s="10">
        <v>2.5</v>
      </c>
      <c r="S343" s="203">
        <f>L343/2*10*O343*效果范围削减(R343)/2</f>
        <v>0.25099800796022265</v>
      </c>
      <c r="T343" s="44"/>
      <c r="U343" s="44"/>
      <c r="V343" s="24"/>
      <c r="W343" s="44"/>
      <c r="X343" s="44"/>
      <c r="Y343" s="44"/>
      <c r="Z343" s="44"/>
      <c r="AA343" s="22"/>
      <c r="AB343" s="44" t="s">
        <v>41</v>
      </c>
      <c r="AC343" s="92">
        <f>($S$342)/INDEX(士兵技能系数转换,AC$15,1)</f>
        <v>4.0096401709583052E-4</v>
      </c>
      <c r="AD343" s="92">
        <f>($S$342)/INDEX(士兵技能系数转换,AD$15,1)</f>
        <v>3.798058668966752E-4</v>
      </c>
      <c r="AE343" s="92">
        <f>($S$342)/INDEX(士兵技能系数转换,AE$15,1)</f>
        <v>3.4502610161877894E-4</v>
      </c>
      <c r="AF343" s="92">
        <f>($S$342)/INDEX(士兵技能系数转换,AF$15,1)</f>
        <v>3.3236646709853206E-4</v>
      </c>
      <c r="AG343" s="92" t="s">
        <v>51</v>
      </c>
      <c r="AH343" s="188">
        <v>0</v>
      </c>
      <c r="AI343" s="188">
        <v>0</v>
      </c>
      <c r="AJ343" s="188">
        <v>0</v>
      </c>
      <c r="AK343" s="188">
        <v>0</v>
      </c>
      <c r="AL343" s="146">
        <f>IFERROR(AC343*IF($E343="将领",INDEX(兵法相关参数!$C$4:$AL$7,AL$15,MATCH($AB343,兵法相关参数!$C$3:$AL$3,0)),INDEX(兵法相关参数!$C$12:$AL$15,AL$15,MATCH($AB343,兵法相关参数!$C$3:$AL$3,0))),0)+IFERROR(AH343*IF($E343="将领",INDEX(兵法相关参数!$C$4:$AL$7,AL$15,MATCH($AG343,兵法相关参数!$C$3:$AL$3,0)),INDEX(兵法相关参数!$C$12:$AL$15,AL$15,MATCH($AG343,兵法相关参数!$C$3:$AL$3,0))),0)</f>
        <v>0.60547980533807411</v>
      </c>
      <c r="AM343" s="146">
        <f>IFERROR(AD343*IF($E343="将领",INDEX(兵法相关参数!$C$4:$AL$7,AM$15,MATCH($AB343,兵法相关参数!$C$3:$AL$3,0)),INDEX(兵法相关参数!$C$12:$AL$15,AM$15,MATCH($AB343,兵法相关参数!$C$3:$AL$3,0))),0)+IFERROR(AI343*IF($E343="将领",INDEX(兵法相关参数!$C$4:$AL$7,AM$15,MATCH($AG343,兵法相关参数!$C$3:$AL$3,0)),INDEX(兵法相关参数!$C$12:$AL$15,AM$15,MATCH($AG343,兵法相关参数!$C$3:$AL$3,0))),0)</f>
        <v>1.0758293464286126</v>
      </c>
      <c r="AN343" s="146">
        <f>IFERROR(AE343*IF($E343="将领",INDEX(兵法相关参数!$C$4:$AL$7,AN$15,MATCH($AB343,兵法相关参数!$C$3:$AL$3,0)),INDEX(兵法相关参数!$C$12:$AL$15,AN$15,MATCH($AB343,兵法相关参数!$C$3:$AL$3,0))),0)+IFERROR(AJ343*IF($E343="将领",INDEX(兵法相关参数!$C$4:$AL$7,AN$15,MATCH($AG343,兵法相关参数!$C$3:$AL$3,0)),INDEX(兵法相关参数!$C$12:$AL$15,AN$15,MATCH($AG343,兵法相关参数!$C$3:$AL$3,0))),0)</f>
        <v>3.3803707307299309</v>
      </c>
      <c r="AO343" s="146">
        <f>IFERROR(AF343*IF($E343="将领",INDEX(兵法相关参数!$C$4:$AL$7,AL$15,MATCH($AB343,兵法相关参数!$C$3:$AL$3,0)),INDEX(兵法相关参数!$C$12:$AL$15,AO$15,MATCH($AB343,兵法相关参数!$C$3:$AL$3,0))),0)+IFERROR(AK343*IF($E343="将领",INDEX(兵法相关参数!$C$4:$AL$7,AL$15,MATCH($AG343,兵法相关参数!$C$3:$AL$3,0)),INDEX(兵法相关参数!$C$12:$AL$15,AO$15,MATCH($AG343,兵法相关参数!$C$3:$AL$3,0))),0)</f>
        <v>1.8805659065222691</v>
      </c>
      <c r="AP343" s="27"/>
      <c r="AQ343" s="151">
        <f>AQ342</f>
        <v>30108</v>
      </c>
      <c r="AR343" s="162">
        <f>AR342</f>
        <v>1</v>
      </c>
      <c r="AS343" s="15" t="str">
        <f t="shared" si="138"/>
        <v>紫</v>
      </c>
      <c r="AT343" s="153">
        <f t="shared" si="139"/>
        <v>1</v>
      </c>
      <c r="AU343" s="39" t="str">
        <f>IF(IF(L343="","",AQ343&amp;AT343)=AU342,"",IF(MOD(COUNTIF($AQ$1:AQ343,AQ343),3)=1,"",IF(L343="","",AQ343&amp;AT343)))</f>
        <v/>
      </c>
      <c r="AV343" s="166" t="str">
        <f t="shared" si="140"/>
        <v/>
      </c>
      <c r="AW343" s="166" t="str">
        <f t="shared" si="141"/>
        <v/>
      </c>
      <c r="AX343" s="15" t="str">
        <f>IF(MOD(COUNTIF($AQ$1:AQ343,AQ343),3)=1,"",IF(M343="","",AT343+1))</f>
        <v/>
      </c>
      <c r="AY343" s="15" t="str">
        <f t="shared" si="146"/>
        <v/>
      </c>
      <c r="AZ343" s="166" t="str">
        <f t="shared" si="147"/>
        <v/>
      </c>
      <c r="BA343" s="166" t="str">
        <f t="shared" si="148"/>
        <v/>
      </c>
      <c r="BB343" s="15" t="str">
        <f>IF(MOD(COUNTIF($AQ$1:AQ343,AQ343),3)=1,"",IF(N343="","",AX343+1))</f>
        <v/>
      </c>
      <c r="BC343" s="15" t="str">
        <f t="shared" si="142"/>
        <v/>
      </c>
      <c r="BD343" s="166" t="str">
        <f t="shared" si="143"/>
        <v/>
      </c>
      <c r="BE343" s="166" t="str">
        <f t="shared" si="144"/>
        <v/>
      </c>
      <c r="BF343" s="15"/>
      <c r="BG343" s="15"/>
      <c r="BH343" s="170" t="str">
        <f t="shared" si="145"/>
        <v>自身部队受到普通攻击，会对敌人造成自身伤害{0}%的武力伤害。</v>
      </c>
    </row>
    <row r="344" spans="1:60">
      <c r="A344" s="261"/>
      <c r="B344" s="259"/>
      <c r="C344" s="256"/>
      <c r="D344" s="255"/>
      <c r="E344" s="11"/>
      <c r="F344" s="11"/>
      <c r="G344" s="11"/>
      <c r="H344" s="11"/>
      <c r="I344" s="11"/>
      <c r="J344" s="256"/>
      <c r="K344" s="256"/>
      <c r="L344" s="184"/>
      <c r="M344" s="184"/>
      <c r="N344" s="11"/>
      <c r="O344" s="183"/>
      <c r="P344" s="3"/>
      <c r="Q344" s="11"/>
      <c r="R344" s="11"/>
      <c r="S344" s="184"/>
      <c r="T344" s="184"/>
      <c r="U344" s="184"/>
      <c r="V344" s="184"/>
      <c r="W344" s="3"/>
      <c r="X344" s="3"/>
      <c r="Y344" s="3"/>
      <c r="Z344" s="3"/>
      <c r="AA344" s="1"/>
      <c r="AB344" s="15"/>
      <c r="AC344" s="187"/>
      <c r="AD344" s="187"/>
      <c r="AE344" s="187"/>
      <c r="AF344" s="187"/>
      <c r="AG344" s="96"/>
      <c r="AH344" s="187"/>
      <c r="AI344" s="187"/>
      <c r="AJ344" s="187"/>
      <c r="AK344" s="187"/>
      <c r="AL344" s="146">
        <f>IFERROR(AC344*IF($E344="将领",INDEX(兵法相关参数!$C$4:$AL$7,AL$15,MATCH($AB344,兵法相关参数!$C$3:$AL$3,0)),INDEX(兵法相关参数!$C$12:$AL$15,AL$15,MATCH($AB344,兵法相关参数!$C$3:$AL$3,0))),0)+IFERROR(AH344*IF($E344="将领",INDEX(兵法相关参数!$C$4:$AL$7,AL$15,MATCH($AG344,兵法相关参数!$C$3:$AL$3,0)),INDEX(兵法相关参数!$C$12:$AL$15,AL$15,MATCH($AG344,兵法相关参数!$C$3:$AL$3,0))),0)</f>
        <v>0</v>
      </c>
      <c r="AM344" s="146">
        <f>IFERROR(AD344*IF($E344="将领",INDEX(兵法相关参数!$C$4:$AL$7,AM$15,MATCH($AB344,兵法相关参数!$C$3:$AL$3,0)),INDEX(兵法相关参数!$C$12:$AL$15,AM$15,MATCH($AB344,兵法相关参数!$C$3:$AL$3,0))),0)+IFERROR(AI344*IF($E344="将领",INDEX(兵法相关参数!$C$4:$AL$7,AM$15,MATCH($AG344,兵法相关参数!$C$3:$AL$3,0)),INDEX(兵法相关参数!$C$12:$AL$15,AM$15,MATCH($AG344,兵法相关参数!$C$3:$AL$3,0))),0)</f>
        <v>0</v>
      </c>
      <c r="AN344" s="146">
        <f>IFERROR(AE344*IF($E344="将领",INDEX(兵法相关参数!$C$4:$AL$7,AN$15,MATCH($AB344,兵法相关参数!$C$3:$AL$3,0)),INDEX(兵法相关参数!$C$12:$AL$15,AN$15,MATCH($AB344,兵法相关参数!$C$3:$AL$3,0))),0)+IFERROR(AJ344*IF($E344="将领",INDEX(兵法相关参数!$C$4:$AL$7,AN$15,MATCH($AG344,兵法相关参数!$C$3:$AL$3,0)),INDEX(兵法相关参数!$C$12:$AL$15,AN$15,MATCH($AG344,兵法相关参数!$C$3:$AL$3,0))),0)</f>
        <v>0</v>
      </c>
      <c r="AO344" s="146">
        <f>IFERROR(AF344*IF($E344="将领",INDEX(兵法相关参数!$C$4:$AL$7,AL$15,MATCH($AB344,兵法相关参数!$C$3:$AL$3,0)),INDEX(兵法相关参数!$C$12:$AL$15,AO$15,MATCH($AB344,兵法相关参数!$C$3:$AL$3,0))),0)+IFERROR(AK344*IF($E344="将领",INDEX(兵法相关参数!$C$4:$AL$7,AL$15,MATCH($AG344,兵法相关参数!$C$3:$AL$3,0)),INDEX(兵法相关参数!$C$12:$AL$15,AO$15,MATCH($AG344,兵法相关参数!$C$3:$AL$3,0))),0)</f>
        <v>0</v>
      </c>
      <c r="AP344" s="42"/>
      <c r="AQ344" s="151">
        <f t="shared" ref="AQ344:AQ349" si="149">AQ343</f>
        <v>30108</v>
      </c>
      <c r="AR344" s="160">
        <f>IF(D344="直接伤害",1,0)</f>
        <v>0</v>
      </c>
      <c r="AS344" s="163" t="str">
        <f t="shared" si="138"/>
        <v>紫</v>
      </c>
      <c r="AT344" s="153">
        <f t="shared" si="139"/>
        <v>1</v>
      </c>
      <c r="AU344" s="39" t="str">
        <f>IF(IF(L344="","",AQ344&amp;AT344)=AU343,"",IF(MOD(COUNTIF($AQ$1:AQ344,AQ344),3)=1,"",IF(L344="","",AQ344&amp;AT344)))</f>
        <v/>
      </c>
      <c r="AV344" s="166" t="str">
        <f t="shared" si="140"/>
        <v/>
      </c>
      <c r="AW344" s="166" t="str">
        <f t="shared" si="141"/>
        <v/>
      </c>
      <c r="AX344" s="15" t="str">
        <f>IF(MOD(COUNTIF($AQ$1:AQ344,AQ344),3)=1,"",IF(M344="","",AT344+1))</f>
        <v/>
      </c>
      <c r="AY344" s="15" t="str">
        <f t="shared" si="146"/>
        <v/>
      </c>
      <c r="AZ344" s="166" t="str">
        <f t="shared" si="147"/>
        <v/>
      </c>
      <c r="BA344" s="166" t="str">
        <f t="shared" si="148"/>
        <v/>
      </c>
      <c r="BB344" s="15" t="str">
        <f>IF(MOD(COUNTIF($AQ$1:AQ344,AQ344),3)=1,"",IF(N344="","",AX344+1))</f>
        <v/>
      </c>
      <c r="BC344" s="15" t="str">
        <f t="shared" si="142"/>
        <v/>
      </c>
      <c r="BD344" s="166" t="str">
        <f t="shared" si="143"/>
        <v/>
      </c>
      <c r="BE344" s="166" t="str">
        <f t="shared" si="144"/>
        <v/>
      </c>
      <c r="BF344" s="15"/>
      <c r="BG344" s="15"/>
      <c r="BH344" s="170" t="str">
        <f t="shared" si="145"/>
        <v>自身部队受到普通攻击，会对敌人造成自身伤害{0}%的武力伤害。</v>
      </c>
    </row>
    <row r="345" spans="1:60">
      <c r="A345" s="261"/>
      <c r="B345" s="259"/>
      <c r="C345" s="256"/>
      <c r="D345" s="256"/>
      <c r="E345" s="179"/>
      <c r="F345" s="141"/>
      <c r="G345" s="141"/>
      <c r="H345" s="141"/>
      <c r="I345" s="141"/>
      <c r="J345" s="256"/>
      <c r="K345" s="256"/>
      <c r="L345" s="44"/>
      <c r="M345" s="44"/>
      <c r="N345" s="10"/>
      <c r="O345" s="81"/>
      <c r="P345" s="44"/>
      <c r="Q345" s="10"/>
      <c r="R345" s="10"/>
      <c r="S345" s="44"/>
      <c r="T345" s="44"/>
      <c r="U345" s="44"/>
      <c r="V345" s="24"/>
      <c r="W345" s="92"/>
      <c r="X345" s="92"/>
      <c r="Y345" s="92"/>
      <c r="Z345" s="92"/>
      <c r="AA345" s="22"/>
      <c r="AB345" s="44"/>
      <c r="AC345" s="92"/>
      <c r="AD345" s="92"/>
      <c r="AE345" s="92"/>
      <c r="AF345" s="92"/>
      <c r="AG345" s="92"/>
      <c r="AH345" s="188"/>
      <c r="AI345" s="188"/>
      <c r="AJ345" s="188"/>
      <c r="AK345" s="188"/>
      <c r="AL345" s="146">
        <f>IFERROR(AC345*IF($E345="将领",INDEX(兵法相关参数!$C$4:$AL$7,AL$15,MATCH($AB345,兵法相关参数!$C$3:$AL$3,0)),INDEX(兵法相关参数!$C$12:$AL$15,AL$15,MATCH($AB345,兵法相关参数!$C$3:$AL$3,0))),0)+IFERROR(AH345*IF($E345="将领",INDEX(兵法相关参数!$C$4:$AL$7,AL$15,MATCH($AG345,兵法相关参数!$C$3:$AL$3,0)),INDEX(兵法相关参数!$C$12:$AL$15,AL$15,MATCH($AG345,兵法相关参数!$C$3:$AL$3,0))),0)</f>
        <v>0</v>
      </c>
      <c r="AM345" s="146">
        <f>IFERROR(AD345*IF($E345="将领",INDEX(兵法相关参数!$C$4:$AL$7,AM$15,MATCH($AB345,兵法相关参数!$C$3:$AL$3,0)),INDEX(兵法相关参数!$C$12:$AL$15,AM$15,MATCH($AB345,兵法相关参数!$C$3:$AL$3,0))),0)+IFERROR(AI345*IF($E345="将领",INDEX(兵法相关参数!$C$4:$AL$7,AM$15,MATCH($AG345,兵法相关参数!$C$3:$AL$3,0)),INDEX(兵法相关参数!$C$12:$AL$15,AM$15,MATCH($AG345,兵法相关参数!$C$3:$AL$3,0))),0)</f>
        <v>0</v>
      </c>
      <c r="AN345" s="146">
        <f>IFERROR(AE345*IF($E345="将领",INDEX(兵法相关参数!$C$4:$AL$7,AN$15,MATCH($AB345,兵法相关参数!$C$3:$AL$3,0)),INDEX(兵法相关参数!$C$12:$AL$15,AN$15,MATCH($AB345,兵法相关参数!$C$3:$AL$3,0))),0)+IFERROR(AJ345*IF($E345="将领",INDEX(兵法相关参数!$C$4:$AL$7,AN$15,MATCH($AG345,兵法相关参数!$C$3:$AL$3,0)),INDEX(兵法相关参数!$C$12:$AL$15,AN$15,MATCH($AG345,兵法相关参数!$C$3:$AL$3,0))),0)</f>
        <v>0</v>
      </c>
      <c r="AO345" s="146">
        <f>IFERROR(AF345*IF($E345="将领",INDEX(兵法相关参数!$C$4:$AL$7,AL$15,MATCH($AB345,兵法相关参数!$C$3:$AL$3,0)),INDEX(兵法相关参数!$C$12:$AL$15,AO$15,MATCH($AB345,兵法相关参数!$C$3:$AL$3,0))),0)+IFERROR(AK345*IF($E345="将领",INDEX(兵法相关参数!$C$4:$AL$7,AL$15,MATCH($AG345,兵法相关参数!$C$3:$AL$3,0)),INDEX(兵法相关参数!$C$12:$AL$15,AO$15,MATCH($AG345,兵法相关参数!$C$3:$AL$3,0))),0)</f>
        <v>0</v>
      </c>
      <c r="AP345" s="27"/>
      <c r="AQ345" s="151">
        <f t="shared" si="149"/>
        <v>30108</v>
      </c>
      <c r="AR345" s="161">
        <f>AR344</f>
        <v>0</v>
      </c>
      <c r="AS345" s="163" t="str">
        <f t="shared" si="138"/>
        <v>紫</v>
      </c>
      <c r="AT345" s="153">
        <f t="shared" si="139"/>
        <v>1</v>
      </c>
      <c r="AU345" s="39" t="str">
        <f>IF(IF(L345="","",AQ345&amp;AT345)=AU344,"",IF(MOD(COUNTIF($AQ$1:AQ345,AQ345),3)=1,"",IF(L345="","",AQ345&amp;AT345)))</f>
        <v/>
      </c>
      <c r="AV345" s="166" t="str">
        <f t="shared" si="140"/>
        <v/>
      </c>
      <c r="AW345" s="166" t="str">
        <f t="shared" si="141"/>
        <v/>
      </c>
      <c r="AX345" s="15" t="str">
        <f>IF(MOD(COUNTIF($AQ$1:AQ345,AQ345),3)=1,"",IF(M345="","",AT345+1))</f>
        <v/>
      </c>
      <c r="AY345" s="15" t="str">
        <f t="shared" si="146"/>
        <v/>
      </c>
      <c r="AZ345" s="166" t="str">
        <f t="shared" si="147"/>
        <v/>
      </c>
      <c r="BA345" s="166" t="str">
        <f t="shared" si="148"/>
        <v/>
      </c>
      <c r="BB345" s="15" t="str">
        <f>IF(MOD(COUNTIF($AQ$1:AQ345,AQ345),3)=1,"",IF(N345="","",AX345+1))</f>
        <v/>
      </c>
      <c r="BC345" s="15" t="str">
        <f t="shared" si="142"/>
        <v/>
      </c>
      <c r="BD345" s="166" t="str">
        <f t="shared" si="143"/>
        <v/>
      </c>
      <c r="BE345" s="166" t="str">
        <f t="shared" si="144"/>
        <v/>
      </c>
      <c r="BF345" s="15"/>
      <c r="BG345" s="15"/>
      <c r="BH345" s="170" t="str">
        <f t="shared" si="145"/>
        <v>自身部队受到普通攻击，会对敌人造成自身伤害{0}%的武力伤害。</v>
      </c>
    </row>
    <row r="346" spans="1:60">
      <c r="A346" s="261"/>
      <c r="B346" s="259"/>
      <c r="C346" s="256"/>
      <c r="D346" s="257"/>
      <c r="E346" s="179"/>
      <c r="F346" s="179"/>
      <c r="G346" s="179"/>
      <c r="H346" s="179"/>
      <c r="I346" s="179"/>
      <c r="J346" s="256"/>
      <c r="K346" s="256"/>
      <c r="L346" s="182"/>
      <c r="M346" s="179"/>
      <c r="N346" s="179"/>
      <c r="O346" s="182"/>
      <c r="P346" s="179"/>
      <c r="Q346" s="179"/>
      <c r="R346" s="179"/>
      <c r="S346" s="179"/>
      <c r="T346" s="179"/>
      <c r="U346" s="179"/>
      <c r="V346" s="179"/>
      <c r="W346" s="179"/>
      <c r="X346" s="179"/>
      <c r="Y346" s="179"/>
      <c r="Z346" s="179"/>
      <c r="AA346" s="179"/>
      <c r="AB346" s="44"/>
      <c r="AC346" s="189"/>
      <c r="AD346" s="189"/>
      <c r="AE346" s="189"/>
      <c r="AF346" s="189"/>
      <c r="AG346" s="92"/>
      <c r="AH346" s="189"/>
      <c r="AI346" s="189"/>
      <c r="AJ346" s="189"/>
      <c r="AK346" s="189"/>
      <c r="AL346" s="146">
        <f>IFERROR(AC346*IF($E346="将领",INDEX(兵法相关参数!$C$4:$AL$7,AL$15,MATCH($AB346,兵法相关参数!$C$3:$AL$3,0)),INDEX(兵法相关参数!$C$12:$AL$15,AL$15,MATCH($AB346,兵法相关参数!$C$3:$AL$3,0))),0)+IFERROR(AH346*IF($E346="将领",INDEX(兵法相关参数!$C$4:$AL$7,AL$15,MATCH($AG346,兵法相关参数!$C$3:$AL$3,0)),INDEX(兵法相关参数!$C$12:$AL$15,AL$15,MATCH($AG346,兵法相关参数!$C$3:$AL$3,0))),0)</f>
        <v>0</v>
      </c>
      <c r="AM346" s="146">
        <f>IFERROR(AD346*IF($E346="将领",INDEX(兵法相关参数!$C$4:$AL$7,AM$15,MATCH($AB346,兵法相关参数!$C$3:$AL$3,0)),INDEX(兵法相关参数!$C$12:$AL$15,AM$15,MATCH($AB346,兵法相关参数!$C$3:$AL$3,0))),0)+IFERROR(AI346*IF($E346="将领",INDEX(兵法相关参数!$C$4:$AL$7,AM$15,MATCH($AG346,兵法相关参数!$C$3:$AL$3,0)),INDEX(兵法相关参数!$C$12:$AL$15,AM$15,MATCH($AG346,兵法相关参数!$C$3:$AL$3,0))),0)</f>
        <v>0</v>
      </c>
      <c r="AN346" s="146">
        <f>IFERROR(AE346*IF($E346="将领",INDEX(兵法相关参数!$C$4:$AL$7,AN$15,MATCH($AB346,兵法相关参数!$C$3:$AL$3,0)),INDEX(兵法相关参数!$C$12:$AL$15,AN$15,MATCH($AB346,兵法相关参数!$C$3:$AL$3,0))),0)+IFERROR(AJ346*IF($E346="将领",INDEX(兵法相关参数!$C$4:$AL$7,AN$15,MATCH($AG346,兵法相关参数!$C$3:$AL$3,0)),INDEX(兵法相关参数!$C$12:$AL$15,AN$15,MATCH($AG346,兵法相关参数!$C$3:$AL$3,0))),0)</f>
        <v>0</v>
      </c>
      <c r="AO346" s="146">
        <f>IFERROR(AF346*IF($E346="将领",INDEX(兵法相关参数!$C$4:$AL$7,AL$15,MATCH($AB346,兵法相关参数!$C$3:$AL$3,0)),INDEX(兵法相关参数!$C$12:$AL$15,AO$15,MATCH($AB346,兵法相关参数!$C$3:$AL$3,0))),0)+IFERROR(AK346*IF($E346="将领",INDEX(兵法相关参数!$C$4:$AL$7,AL$15,MATCH($AG346,兵法相关参数!$C$3:$AL$3,0)),INDEX(兵法相关参数!$C$12:$AL$15,AO$15,MATCH($AG346,兵法相关参数!$C$3:$AL$3,0))),0)</f>
        <v>0</v>
      </c>
      <c r="AP346" s="42"/>
      <c r="AQ346" s="151">
        <f t="shared" si="149"/>
        <v>30108</v>
      </c>
      <c r="AR346" s="162">
        <f>AR345</f>
        <v>0</v>
      </c>
      <c r="AS346" s="15" t="str">
        <f t="shared" si="138"/>
        <v>紫</v>
      </c>
      <c r="AT346" s="153">
        <f t="shared" si="139"/>
        <v>1</v>
      </c>
      <c r="AU346" s="39" t="str">
        <f>IF(IF(L346="","",AQ346&amp;AT346)=AU345,"",IF(MOD(COUNTIF($AQ$1:AQ346,AQ346),3)=1,"",IF(L346="","",AQ346&amp;AT346)))</f>
        <v/>
      </c>
      <c r="AV346" s="166" t="str">
        <f t="shared" si="140"/>
        <v/>
      </c>
      <c r="AW346" s="166" t="str">
        <f t="shared" si="141"/>
        <v/>
      </c>
      <c r="AX346" s="15" t="str">
        <f>IF(MOD(COUNTIF($AQ$1:AQ346,AQ346),3)=1,"",IF(M346="","",AT346+1))</f>
        <v/>
      </c>
      <c r="AY346" s="15" t="str">
        <f t="shared" si="146"/>
        <v/>
      </c>
      <c r="AZ346" s="166" t="str">
        <f t="shared" si="147"/>
        <v/>
      </c>
      <c r="BA346" s="166" t="str">
        <f t="shared" si="148"/>
        <v/>
      </c>
      <c r="BB346" s="15" t="str">
        <f>IF(MOD(COUNTIF($AQ$1:AQ346,AQ346),3)=1,"",IF(N346="","",AX346+1))</f>
        <v/>
      </c>
      <c r="BC346" s="15" t="str">
        <f t="shared" si="142"/>
        <v/>
      </c>
      <c r="BD346" s="166" t="str">
        <f t="shared" si="143"/>
        <v/>
      </c>
      <c r="BE346" s="166" t="str">
        <f t="shared" si="144"/>
        <v/>
      </c>
      <c r="BF346" s="15"/>
      <c r="BG346" s="15"/>
      <c r="BH346" s="170" t="str">
        <f t="shared" si="145"/>
        <v>自身部队受到普通攻击，会对敌人造成自身伤害{0}%的武力伤害。</v>
      </c>
    </row>
    <row r="347" spans="1:60">
      <c r="A347" s="261"/>
      <c r="B347" s="259"/>
      <c r="C347" s="256"/>
      <c r="D347" s="255"/>
      <c r="E347" s="179"/>
      <c r="F347" s="179"/>
      <c r="G347" s="179"/>
      <c r="H347" s="179"/>
      <c r="I347" s="179"/>
      <c r="J347" s="256"/>
      <c r="K347" s="256"/>
      <c r="L347" s="182"/>
      <c r="M347" s="179"/>
      <c r="N347" s="179"/>
      <c r="O347" s="182"/>
      <c r="P347" s="179"/>
      <c r="Q347" s="179"/>
      <c r="R347" s="179"/>
      <c r="S347" s="179"/>
      <c r="T347" s="179"/>
      <c r="U347" s="179"/>
      <c r="V347" s="179"/>
      <c r="W347" s="179"/>
      <c r="X347" s="179"/>
      <c r="Y347" s="179"/>
      <c r="Z347" s="179"/>
      <c r="AA347" s="179"/>
      <c r="AB347" s="44"/>
      <c r="AC347" s="189"/>
      <c r="AD347" s="189"/>
      <c r="AE347" s="189"/>
      <c r="AF347" s="189"/>
      <c r="AG347" s="92"/>
      <c r="AH347" s="189"/>
      <c r="AI347" s="189"/>
      <c r="AJ347" s="189"/>
      <c r="AK347" s="189"/>
      <c r="AL347" s="146">
        <f>IFERROR(AC347*IF($E347="将领",INDEX(兵法相关参数!$C$4:$AL$7,AL$15,MATCH($AB347,兵法相关参数!$C$3:$AL$3,0)),INDEX(兵法相关参数!$C$12:$AL$15,AL$15,MATCH($AB347,兵法相关参数!$C$3:$AL$3,0))),0)+IFERROR(AH347*IF($E347="将领",INDEX(兵法相关参数!$C$4:$AL$7,AL$15,MATCH($AG347,兵法相关参数!$C$3:$AL$3,0)),INDEX(兵法相关参数!$C$12:$AL$15,AL$15,MATCH($AG347,兵法相关参数!$C$3:$AL$3,0))),0)</f>
        <v>0</v>
      </c>
      <c r="AM347" s="146">
        <f>IFERROR(AD347*IF($E347="将领",INDEX(兵法相关参数!$C$4:$AL$7,AM$15,MATCH($AB347,兵法相关参数!$C$3:$AL$3,0)),INDEX(兵法相关参数!$C$12:$AL$15,AM$15,MATCH($AB347,兵法相关参数!$C$3:$AL$3,0))),0)+IFERROR(AI347*IF($E347="将领",INDEX(兵法相关参数!$C$4:$AL$7,AM$15,MATCH($AG347,兵法相关参数!$C$3:$AL$3,0)),INDEX(兵法相关参数!$C$12:$AL$15,AM$15,MATCH($AG347,兵法相关参数!$C$3:$AL$3,0))),0)</f>
        <v>0</v>
      </c>
      <c r="AN347" s="146">
        <f>IFERROR(AE347*IF($E347="将领",INDEX(兵法相关参数!$C$4:$AL$7,AN$15,MATCH($AB347,兵法相关参数!$C$3:$AL$3,0)),INDEX(兵法相关参数!$C$12:$AL$15,AN$15,MATCH($AB347,兵法相关参数!$C$3:$AL$3,0))),0)+IFERROR(AJ347*IF($E347="将领",INDEX(兵法相关参数!$C$4:$AL$7,AN$15,MATCH($AG347,兵法相关参数!$C$3:$AL$3,0)),INDEX(兵法相关参数!$C$12:$AL$15,AN$15,MATCH($AG347,兵法相关参数!$C$3:$AL$3,0))),0)</f>
        <v>0</v>
      </c>
      <c r="AO347" s="146">
        <f>IFERROR(AF347*IF($E347="将领",INDEX(兵法相关参数!$C$4:$AL$7,AL$15,MATCH($AB347,兵法相关参数!$C$3:$AL$3,0)),INDEX(兵法相关参数!$C$12:$AL$15,AO$15,MATCH($AB347,兵法相关参数!$C$3:$AL$3,0))),0)+IFERROR(AK347*IF($E347="将领",INDEX(兵法相关参数!$C$4:$AL$7,AL$15,MATCH($AG347,兵法相关参数!$C$3:$AL$3,0)),INDEX(兵法相关参数!$C$12:$AL$15,AO$15,MATCH($AG347,兵法相关参数!$C$3:$AL$3,0))),0)</f>
        <v>0</v>
      </c>
      <c r="AP347" s="27"/>
      <c r="AQ347" s="151">
        <f t="shared" si="149"/>
        <v>30108</v>
      </c>
      <c r="AR347" s="160">
        <f>IF(D347="直接伤害",1,0)</f>
        <v>0</v>
      </c>
      <c r="AS347" s="163" t="str">
        <f t="shared" si="138"/>
        <v>紫</v>
      </c>
      <c r="AT347" s="153">
        <f t="shared" si="139"/>
        <v>1</v>
      </c>
      <c r="AU347" s="39" t="str">
        <f>IF(IF(L347="","",AQ347&amp;AT347)=AU346,"",IF(MOD(COUNTIF($AQ$1:AQ347,AQ347),3)=1,"",IF(L347="","",AQ347&amp;AT347)))</f>
        <v/>
      </c>
      <c r="AV347" s="166" t="str">
        <f t="shared" si="140"/>
        <v/>
      </c>
      <c r="AW347" s="166" t="str">
        <f t="shared" si="141"/>
        <v/>
      </c>
      <c r="AX347" s="15" t="str">
        <f>IF(MOD(COUNTIF($AQ$1:AQ347,AQ347),3)=1,"",IF(M347="","",AT347+1))</f>
        <v/>
      </c>
      <c r="AY347" s="15" t="str">
        <f t="shared" si="146"/>
        <v/>
      </c>
      <c r="AZ347" s="166" t="str">
        <f t="shared" si="147"/>
        <v/>
      </c>
      <c r="BA347" s="166" t="str">
        <f t="shared" si="148"/>
        <v/>
      </c>
      <c r="BB347" s="15" t="str">
        <f>IF(MOD(COUNTIF($AQ$1:AQ347,AQ347),3)=1,"",IF(N347="","",AX347+1))</f>
        <v/>
      </c>
      <c r="BC347" s="15" t="str">
        <f t="shared" si="142"/>
        <v/>
      </c>
      <c r="BD347" s="166" t="str">
        <f t="shared" si="143"/>
        <v/>
      </c>
      <c r="BE347" s="166" t="str">
        <f t="shared" si="144"/>
        <v/>
      </c>
      <c r="BF347" s="15"/>
      <c r="BG347" s="15"/>
      <c r="BH347" s="170" t="str">
        <f t="shared" si="145"/>
        <v>自身部队受到普通攻击，会对敌人造成自身伤害{0}%的武力伤害。</v>
      </c>
    </row>
    <row r="348" spans="1:60">
      <c r="A348" s="261"/>
      <c r="B348" s="259"/>
      <c r="C348" s="256"/>
      <c r="D348" s="256"/>
      <c r="E348" s="179"/>
      <c r="F348" s="179"/>
      <c r="G348" s="179"/>
      <c r="H348" s="179"/>
      <c r="I348" s="179"/>
      <c r="J348" s="256"/>
      <c r="K348" s="256"/>
      <c r="L348" s="182"/>
      <c r="M348" s="179"/>
      <c r="N348" s="179"/>
      <c r="O348" s="182"/>
      <c r="P348" s="179"/>
      <c r="Q348" s="179"/>
      <c r="R348" s="179"/>
      <c r="S348" s="179"/>
      <c r="T348" s="179"/>
      <c r="U348" s="179"/>
      <c r="V348" s="179"/>
      <c r="W348" s="179"/>
      <c r="X348" s="179"/>
      <c r="Y348" s="179"/>
      <c r="Z348" s="179"/>
      <c r="AA348" s="179"/>
      <c r="AB348" s="44"/>
      <c r="AC348" s="189"/>
      <c r="AD348" s="189"/>
      <c r="AE348" s="189"/>
      <c r="AF348" s="189"/>
      <c r="AG348" s="92"/>
      <c r="AH348" s="189"/>
      <c r="AI348" s="189"/>
      <c r="AJ348" s="189"/>
      <c r="AK348" s="189"/>
      <c r="AL348" s="146">
        <f>IFERROR(AC348*IF($E348="将领",INDEX(兵法相关参数!$C$4:$AL$7,AL$15,MATCH($AB348,兵法相关参数!$C$3:$AL$3,0)),INDEX(兵法相关参数!$C$12:$AL$15,AL$15,MATCH($AB348,兵法相关参数!$C$3:$AL$3,0))),0)+IFERROR(AH348*IF($E348="将领",INDEX(兵法相关参数!$C$4:$AL$7,AL$15,MATCH($AG348,兵法相关参数!$C$3:$AL$3,0)),INDEX(兵法相关参数!$C$12:$AL$15,AL$15,MATCH($AG348,兵法相关参数!$C$3:$AL$3,0))),0)</f>
        <v>0</v>
      </c>
      <c r="AM348" s="146">
        <f>IFERROR(AD348*IF($E348="将领",INDEX(兵法相关参数!$C$4:$AL$7,AM$15,MATCH($AB348,兵法相关参数!$C$3:$AL$3,0)),INDEX(兵法相关参数!$C$12:$AL$15,AM$15,MATCH($AB348,兵法相关参数!$C$3:$AL$3,0))),0)+IFERROR(AI348*IF($E348="将领",INDEX(兵法相关参数!$C$4:$AL$7,AM$15,MATCH($AG348,兵法相关参数!$C$3:$AL$3,0)),INDEX(兵法相关参数!$C$12:$AL$15,AM$15,MATCH($AG348,兵法相关参数!$C$3:$AL$3,0))),0)</f>
        <v>0</v>
      </c>
      <c r="AN348" s="146">
        <f>IFERROR(AE348*IF($E348="将领",INDEX(兵法相关参数!$C$4:$AL$7,AN$15,MATCH($AB348,兵法相关参数!$C$3:$AL$3,0)),INDEX(兵法相关参数!$C$12:$AL$15,AN$15,MATCH($AB348,兵法相关参数!$C$3:$AL$3,0))),0)+IFERROR(AJ348*IF($E348="将领",INDEX(兵法相关参数!$C$4:$AL$7,AN$15,MATCH($AG348,兵法相关参数!$C$3:$AL$3,0)),INDEX(兵法相关参数!$C$12:$AL$15,AN$15,MATCH($AG348,兵法相关参数!$C$3:$AL$3,0))),0)</f>
        <v>0</v>
      </c>
      <c r="AO348" s="146">
        <f>IFERROR(AF348*IF($E348="将领",INDEX(兵法相关参数!$C$4:$AL$7,AL$15,MATCH($AB348,兵法相关参数!$C$3:$AL$3,0)),INDEX(兵法相关参数!$C$12:$AL$15,AO$15,MATCH($AB348,兵法相关参数!$C$3:$AL$3,0))),0)+IFERROR(AK348*IF($E348="将领",INDEX(兵法相关参数!$C$4:$AL$7,AL$15,MATCH($AG348,兵法相关参数!$C$3:$AL$3,0)),INDEX(兵法相关参数!$C$12:$AL$15,AO$15,MATCH($AG348,兵法相关参数!$C$3:$AL$3,0))),0)</f>
        <v>0</v>
      </c>
      <c r="AP348" s="42"/>
      <c r="AQ348" s="151">
        <f t="shared" si="149"/>
        <v>30108</v>
      </c>
      <c r="AR348" s="161">
        <f>AR347</f>
        <v>0</v>
      </c>
      <c r="AS348" s="163" t="str">
        <f t="shared" si="138"/>
        <v>紫</v>
      </c>
      <c r="AT348" s="153">
        <f t="shared" si="139"/>
        <v>1</v>
      </c>
      <c r="AU348" s="39" t="str">
        <f>IF(IF(L348="","",AQ348&amp;AT348)=AU347,"",IF(MOD(COUNTIF($AQ$1:AQ348,AQ348),3)=1,"",IF(L348="","",AQ348&amp;AT348)))</f>
        <v/>
      </c>
      <c r="AV348" s="166" t="str">
        <f t="shared" si="140"/>
        <v/>
      </c>
      <c r="AW348" s="166" t="str">
        <f t="shared" si="141"/>
        <v/>
      </c>
      <c r="AX348" s="15" t="str">
        <f>IF(MOD(COUNTIF($AQ$1:AQ348,AQ348),3)=1,"",IF(M348="","",AT348+1))</f>
        <v/>
      </c>
      <c r="AY348" s="15" t="str">
        <f t="shared" si="146"/>
        <v/>
      </c>
      <c r="AZ348" s="166" t="str">
        <f t="shared" si="147"/>
        <v/>
      </c>
      <c r="BA348" s="166" t="str">
        <f t="shared" si="148"/>
        <v/>
      </c>
      <c r="BB348" s="15" t="str">
        <f>IF(MOD(COUNTIF($AQ$1:AQ348,AQ348),3)=1,"",IF(N348="","",AX348+1))</f>
        <v/>
      </c>
      <c r="BC348" s="15" t="str">
        <f t="shared" si="142"/>
        <v/>
      </c>
      <c r="BD348" s="166" t="str">
        <f t="shared" si="143"/>
        <v/>
      </c>
      <c r="BE348" s="166" t="str">
        <f t="shared" si="144"/>
        <v/>
      </c>
      <c r="BF348" s="15"/>
      <c r="BG348" s="15"/>
      <c r="BH348" s="170" t="str">
        <f t="shared" si="145"/>
        <v>自身部队受到普通攻击，会对敌人造成自身伤害{0}%的武力伤害。</v>
      </c>
    </row>
    <row r="349" spans="1:60">
      <c r="A349" s="261"/>
      <c r="B349" s="260"/>
      <c r="C349" s="257"/>
      <c r="D349" s="257"/>
      <c r="E349" s="179"/>
      <c r="F349" s="179"/>
      <c r="G349" s="179"/>
      <c r="H349" s="179"/>
      <c r="I349" s="179"/>
      <c r="J349" s="257"/>
      <c r="K349" s="257"/>
      <c r="L349" s="182"/>
      <c r="M349" s="179"/>
      <c r="N349" s="179"/>
      <c r="O349" s="182"/>
      <c r="P349" s="179"/>
      <c r="Q349" s="179"/>
      <c r="R349" s="179"/>
      <c r="S349" s="179"/>
      <c r="T349" s="179"/>
      <c r="U349" s="179"/>
      <c r="V349" s="179"/>
      <c r="W349" s="179"/>
      <c r="X349" s="179"/>
      <c r="Y349" s="179"/>
      <c r="Z349" s="179"/>
      <c r="AA349" s="179"/>
      <c r="AB349" s="44"/>
      <c r="AC349" s="189"/>
      <c r="AD349" s="189"/>
      <c r="AE349" s="189"/>
      <c r="AF349" s="189"/>
      <c r="AG349" s="92"/>
      <c r="AH349" s="189"/>
      <c r="AI349" s="189"/>
      <c r="AJ349" s="189"/>
      <c r="AK349" s="189"/>
      <c r="AL349" s="146">
        <f>IFERROR(AC349*IF($E349="将领",INDEX(兵法相关参数!$C$4:$AL$7,AL$15,MATCH($AB349,兵法相关参数!$C$3:$AL$3,0)),INDEX(兵法相关参数!$C$12:$AL$15,AL$15,MATCH($AB349,兵法相关参数!$C$3:$AL$3,0))),0)+IFERROR(AH349*IF($E349="将领",INDEX(兵法相关参数!$C$4:$AL$7,AL$15,MATCH($AG349,兵法相关参数!$C$3:$AL$3,0)),INDEX(兵法相关参数!$C$12:$AL$15,AL$15,MATCH($AG349,兵法相关参数!$C$3:$AL$3,0))),0)</f>
        <v>0</v>
      </c>
      <c r="AM349" s="146">
        <f>IFERROR(AD349*IF($E349="将领",INDEX(兵法相关参数!$C$4:$AL$7,AM$15,MATCH($AB349,兵法相关参数!$C$3:$AL$3,0)),INDEX(兵法相关参数!$C$12:$AL$15,AM$15,MATCH($AB349,兵法相关参数!$C$3:$AL$3,0))),0)+IFERROR(AI349*IF($E349="将领",INDEX(兵法相关参数!$C$4:$AL$7,AM$15,MATCH($AG349,兵法相关参数!$C$3:$AL$3,0)),INDEX(兵法相关参数!$C$12:$AL$15,AM$15,MATCH($AG349,兵法相关参数!$C$3:$AL$3,0))),0)</f>
        <v>0</v>
      </c>
      <c r="AN349" s="146">
        <f>IFERROR(AE349*IF($E349="将领",INDEX(兵法相关参数!$C$4:$AL$7,AN$15,MATCH($AB349,兵法相关参数!$C$3:$AL$3,0)),INDEX(兵法相关参数!$C$12:$AL$15,AN$15,MATCH($AB349,兵法相关参数!$C$3:$AL$3,0))),0)+IFERROR(AJ349*IF($E349="将领",INDEX(兵法相关参数!$C$4:$AL$7,AN$15,MATCH($AG349,兵法相关参数!$C$3:$AL$3,0)),INDEX(兵法相关参数!$C$12:$AL$15,AN$15,MATCH($AG349,兵法相关参数!$C$3:$AL$3,0))),0)</f>
        <v>0</v>
      </c>
      <c r="AO349" s="146">
        <f>IFERROR(AF349*IF($E349="将领",INDEX(兵法相关参数!$C$4:$AL$7,AL$15,MATCH($AB349,兵法相关参数!$C$3:$AL$3,0)),INDEX(兵法相关参数!$C$12:$AL$15,AO$15,MATCH($AB349,兵法相关参数!$C$3:$AL$3,0))),0)+IFERROR(AK349*IF($E349="将领",INDEX(兵法相关参数!$C$4:$AL$7,AL$15,MATCH($AG349,兵法相关参数!$C$3:$AL$3,0)),INDEX(兵法相关参数!$C$12:$AL$15,AO$15,MATCH($AG349,兵法相关参数!$C$3:$AL$3,0))),0)</f>
        <v>0</v>
      </c>
      <c r="AP349" s="27"/>
      <c r="AQ349" s="152">
        <f t="shared" si="149"/>
        <v>30108</v>
      </c>
      <c r="AR349" s="162">
        <f>AR348</f>
        <v>0</v>
      </c>
      <c r="AS349" s="15" t="str">
        <f t="shared" si="138"/>
        <v>紫</v>
      </c>
      <c r="AT349" s="153">
        <f t="shared" si="139"/>
        <v>1</v>
      </c>
      <c r="AU349" s="39" t="str">
        <f>IF(IF(L349="","",AQ349&amp;AT349)=AU348,"",IF(MOD(COUNTIF($AQ$1:AQ349,AQ349),3)=1,"",IF(L349="","",AQ349&amp;AT349)))</f>
        <v/>
      </c>
      <c r="AV349" s="166" t="str">
        <f t="shared" si="140"/>
        <v/>
      </c>
      <c r="AW349" s="166" t="str">
        <f t="shared" si="141"/>
        <v/>
      </c>
      <c r="AX349" s="15" t="str">
        <f>IF(MOD(COUNTIF($AQ$1:AQ349,AQ349),3)=1,"",IF(M349="","",AT349+1))</f>
        <v/>
      </c>
      <c r="AY349" s="15" t="str">
        <f t="shared" si="146"/>
        <v/>
      </c>
      <c r="AZ349" s="166" t="str">
        <f t="shared" si="147"/>
        <v/>
      </c>
      <c r="BA349" s="166" t="str">
        <f t="shared" si="148"/>
        <v/>
      </c>
      <c r="BB349" s="15" t="str">
        <f>IF(MOD(COUNTIF($AQ$1:AQ349,AQ349),3)=1,"",IF(N349="","",AX349+1))</f>
        <v/>
      </c>
      <c r="BC349" s="15" t="str">
        <f t="shared" si="142"/>
        <v/>
      </c>
      <c r="BD349" s="166" t="str">
        <f t="shared" si="143"/>
        <v/>
      </c>
      <c r="BE349" s="166" t="str">
        <f t="shared" si="144"/>
        <v/>
      </c>
      <c r="BF349" s="15"/>
      <c r="BG349" s="15"/>
      <c r="BH349" s="170" t="str">
        <f t="shared" si="145"/>
        <v>自身部队受到普通攻击，会对敌人造成自身伤害{0}%的武力伤害。</v>
      </c>
    </row>
    <row r="350" spans="1:60">
      <c r="A350" s="261" t="s">
        <v>879</v>
      </c>
      <c r="B350" s="258" t="s">
        <v>1282</v>
      </c>
      <c r="C350" s="255" t="s">
        <v>11</v>
      </c>
      <c r="D350" s="255" t="s">
        <v>901</v>
      </c>
      <c r="E350" s="11"/>
      <c r="F350" s="11"/>
      <c r="G350" s="11"/>
      <c r="H350" s="11"/>
      <c r="I350" s="11"/>
      <c r="J350" s="11" t="s">
        <v>402</v>
      </c>
      <c r="K350" s="11" t="s">
        <v>469</v>
      </c>
      <c r="L350" s="181" t="s">
        <v>621</v>
      </c>
      <c r="M350" s="184" t="s">
        <v>771</v>
      </c>
      <c r="N350" s="11"/>
      <c r="O350" s="183" t="s">
        <v>52</v>
      </c>
      <c r="P350" s="3" t="s">
        <v>57</v>
      </c>
      <c r="Q350" s="11" t="s">
        <v>60</v>
      </c>
      <c r="R350" s="11" t="s">
        <v>61</v>
      </c>
      <c r="S350" s="184" t="s">
        <v>670</v>
      </c>
      <c r="T350" s="184"/>
      <c r="U350" s="184"/>
      <c r="V350" s="184"/>
      <c r="W350" s="3" t="s">
        <v>223</v>
      </c>
      <c r="X350" s="3" t="s">
        <v>224</v>
      </c>
      <c r="Y350" s="3" t="s">
        <v>225</v>
      </c>
      <c r="Z350" s="3" t="s">
        <v>226</v>
      </c>
      <c r="AA350" s="1"/>
      <c r="AB350" s="15"/>
      <c r="AC350" s="187" t="s">
        <v>227</v>
      </c>
      <c r="AD350" s="187" t="s">
        <v>228</v>
      </c>
      <c r="AE350" s="187" t="s">
        <v>229</v>
      </c>
      <c r="AF350" s="187" t="s">
        <v>230</v>
      </c>
      <c r="AG350" s="96"/>
      <c r="AH350" s="187" t="s">
        <v>227</v>
      </c>
      <c r="AI350" s="187" t="s">
        <v>228</v>
      </c>
      <c r="AJ350" s="187" t="s">
        <v>229</v>
      </c>
      <c r="AK350" s="187" t="s">
        <v>230</v>
      </c>
      <c r="AL350" s="146">
        <f>IFERROR(AC350*IF($E350="将领",INDEX(兵法相关参数!$C$4:$AL$7,AL$15,MATCH($AB350,兵法相关参数!$C$3:$AL$3,0)),INDEX(兵法相关参数!$C$12:$AL$15,AL$15,MATCH($AB350,兵法相关参数!$C$3:$AL$3,0))),0)+IFERROR(AH350*IF($E350="将领",INDEX(兵法相关参数!$C$4:$AL$7,AL$15,MATCH($AG350,兵法相关参数!$C$3:$AL$3,0)),INDEX(兵法相关参数!$C$12:$AL$15,AL$15,MATCH($AG350,兵法相关参数!$C$3:$AL$3,0))),0)</f>
        <v>0</v>
      </c>
      <c r="AM350" s="146">
        <f>IFERROR(AD350*IF($E350="将领",INDEX(兵法相关参数!$C$4:$AL$7,AM$15,MATCH($AB350,兵法相关参数!$C$3:$AL$3,0)),INDEX(兵法相关参数!$C$12:$AL$15,AM$15,MATCH($AB350,兵法相关参数!$C$3:$AL$3,0))),0)+IFERROR(AI350*IF($E350="将领",INDEX(兵法相关参数!$C$4:$AL$7,AM$15,MATCH($AG350,兵法相关参数!$C$3:$AL$3,0)),INDEX(兵法相关参数!$C$12:$AL$15,AM$15,MATCH($AG350,兵法相关参数!$C$3:$AL$3,0))),0)</f>
        <v>0</v>
      </c>
      <c r="AN350" s="146">
        <f>IFERROR(AE350*IF($E350="将领",INDEX(兵法相关参数!$C$4:$AL$7,AN$15,MATCH($AB350,兵法相关参数!$C$3:$AL$3,0)),INDEX(兵法相关参数!$C$12:$AL$15,AN$15,MATCH($AB350,兵法相关参数!$C$3:$AL$3,0))),0)+IFERROR(AJ350*IF($E350="将领",INDEX(兵法相关参数!$C$4:$AL$7,AN$15,MATCH($AG350,兵法相关参数!$C$3:$AL$3,0)),INDEX(兵法相关参数!$C$12:$AL$15,AN$15,MATCH($AG350,兵法相关参数!$C$3:$AL$3,0))),0)</f>
        <v>0</v>
      </c>
      <c r="AO350" s="146">
        <f>IFERROR(AF350*IF($E350="将领",INDEX(兵法相关参数!$C$4:$AL$7,AL$15,MATCH($AB350,兵法相关参数!$C$3:$AL$3,0)),INDEX(兵法相关参数!$C$12:$AL$15,AO$15,MATCH($AB350,兵法相关参数!$C$3:$AL$3,0))),0)+IFERROR(AK350*IF($E350="将领",INDEX(兵法相关参数!$C$4:$AL$7,AL$15,MATCH($AG350,兵法相关参数!$C$3:$AL$3,0)),INDEX(兵法相关参数!$C$12:$AL$15,AO$15,MATCH($AG350,兵法相关参数!$C$3:$AL$3,0))),0)</f>
        <v>0</v>
      </c>
      <c r="AP350" s="27"/>
      <c r="AQ350" s="154">
        <v>30115</v>
      </c>
      <c r="AR350" s="160">
        <f>IF(D350="直接伤害",1,0)</f>
        <v>0</v>
      </c>
      <c r="AS350" s="163" t="str">
        <f t="shared" ref="AS350:AS358" si="150">IF(C350="",AS349,C350)</f>
        <v>紫</v>
      </c>
      <c r="AT350" s="153">
        <f t="shared" ref="AT350:AT358" si="151">IF(A350&lt;&gt;"",1,IF(D350="",AT349,IF(AU348="",AT349,IF(AX348="",AT349+1,IF(BB348="",AT349+2,AT349+3)))))</f>
        <v>1</v>
      </c>
      <c r="AU350" s="39" t="str">
        <f>IF(IF(L350="","",AQ350&amp;AT350)=AU349,"",IF(MOD(COUNTIF($AQ$1:AQ350,AQ350),3)=1,"",IF(L350="","",AQ350&amp;AT350)))</f>
        <v/>
      </c>
      <c r="AV350" s="166" t="str">
        <f t="shared" ref="AV350:AV358" si="152">IF(AU350="","",IF(L349="固定值",L350,ROUND(IF(AR350=1,L350*INDEX($AV$5:$AV$9,MATCH(AS350,$AU$5:$AU$9,0)),L350*INDEX($AV$13:$AV$17,MATCH(AS350,$AU$13:$AU$17,0))),IF(MID(BH350,FIND(AT350-1,BH350)+2,1)="%",3,1))))</f>
        <v/>
      </c>
      <c r="AW350" s="166" t="str">
        <f t="shared" ref="AW350:AW358" si="153">IF(AU350="","",ROUND((IF(AR350=1,L350*INDEX($AW$5:$AW$9,MATCH(AS350,$AU$5:$AU$9,0)),L350*INDEX($AW$13:$AW$17,MATCH(AS350,$AU$13:$AU$17,0)))-AV350)/34,IF(MID(BH350,FIND(AT350-1,BH350)+2,1)="%",3,1)))</f>
        <v/>
      </c>
      <c r="AX350" s="15" t="str">
        <f>IF(MOD(COUNTIF($AQ$1:AQ350,AQ350),3)=1,"",IF(M350="","",AT350+1))</f>
        <v/>
      </c>
      <c r="AY350" s="15" t="str">
        <f t="shared" si="146"/>
        <v/>
      </c>
      <c r="AZ350" s="166" t="str">
        <f t="shared" si="147"/>
        <v/>
      </c>
      <c r="BA350" s="166" t="str">
        <f t="shared" si="148"/>
        <v/>
      </c>
      <c r="BB350" s="15" t="str">
        <f>IF(MOD(COUNTIF($AQ$1:AQ350,AQ350),3)=1,"",IF(N350="","",AX350+1))</f>
        <v/>
      </c>
      <c r="BC350" s="15" t="str">
        <f t="shared" ref="BC350:BC358" si="154">IF(IF(BB350="","",AQ350&amp;BB350)=BC349,"",IF(BB350="","",AQ350&amp;BB350))</f>
        <v/>
      </c>
      <c r="BD350" s="166" t="str">
        <f t="shared" ref="BD350:BD358" si="155">IF(BC350="","",IF(N349="固定值",N350,ROUND(IF(AR350=1,N350*INDEX($AV$5:$AV$9,MATCH(AS350,$AU$5:$AU$9,0)),N350*INDEX($AV$13:$AV$17,MATCH(AS350,$AU$13:$AU$17,0))),IF(MID(BH350,FIND(BB350-1,BH350)+2,1)="%",3,1))))</f>
        <v/>
      </c>
      <c r="BE350" s="166" t="str">
        <f t="shared" ref="BE350:BE358" si="156">IF(BC350="","",ROUND((IF(AR350=1,N350*INDEX($AW$5:$AW$9,MATCH(AS350,$AU$5:$AU$9,0)),N350*INDEX($AW$13:$AW$17,MATCH(AS350,$AU$13:$AU$17,0)))-BD350)/34,IF(MID(BH350,FIND(BB350-1,BH350)+2,1)="%",3,1)))</f>
        <v/>
      </c>
      <c r="BF350" s="15"/>
      <c r="BG350" s="15"/>
      <c r="BH350" s="170" t="str">
        <f t="shared" ref="BH350:BH358" si="157">IF(B350="",BH349,B350)</f>
        <v>自身被敌人近身时，会将自身与敌人朝反方向推开一定距离，并且自身攻击距离增加，攻击速度提升{0}，持续{1}秒。（触发cd{2}秒）提升攻击速度时普攻获得怒气减少{3}%。</v>
      </c>
    </row>
    <row r="351" spans="1:60">
      <c r="A351" s="261"/>
      <c r="B351" s="259"/>
      <c r="C351" s="256"/>
      <c r="D351" s="256"/>
      <c r="E351" s="179" t="s">
        <v>22</v>
      </c>
      <c r="F351" s="141">
        <v>1</v>
      </c>
      <c r="G351" s="141">
        <v>1</v>
      </c>
      <c r="H351" s="141">
        <v>1</v>
      </c>
      <c r="I351" s="141">
        <v>1</v>
      </c>
      <c r="J351" s="255">
        <f>SUMPRODUCT(LARGE(AL351:AO351*F351:I351+AL352:AO352*F352:I352+AL354:AO354*F354:I354+AL355:AO355*F355:I355+AL357:AO357*F357:I357+AL358:AO358*F358:I358,1))</f>
        <v>3.4075870876051995</v>
      </c>
      <c r="K351" s="255">
        <f>INDEX($J$17:$J$200,MATCH(C350,$C$17:$C$200,0),1)</f>
        <v>3.6338311287091396</v>
      </c>
      <c r="L351" s="12">
        <v>250</v>
      </c>
      <c r="M351" s="44">
        <v>5</v>
      </c>
      <c r="N351" s="203"/>
      <c r="O351" s="81">
        <f>1/1.4*1.15</f>
        <v>0.8214285714285714</v>
      </c>
      <c r="P351" s="44" t="s">
        <v>904</v>
      </c>
      <c r="Q351" s="10">
        <v>0</v>
      </c>
      <c r="R351" s="10">
        <v>1</v>
      </c>
      <c r="S351" s="44">
        <f>M351</f>
        <v>5</v>
      </c>
      <c r="T351" s="44"/>
      <c r="U351" s="44"/>
      <c r="V351" s="24"/>
      <c r="W351" s="23">
        <f>$L351/100*效果范围削减($R351)*$O351</f>
        <v>2.0535714285714284</v>
      </c>
      <c r="X351" s="23">
        <f>$L351/100*效果范围削减($R351)*$O351</f>
        <v>2.0535714285714284</v>
      </c>
      <c r="Y351" s="23">
        <f>$L351/100*效果范围削减($R351)*$O351</f>
        <v>2.0535714285714284</v>
      </c>
      <c r="Z351" s="23">
        <f>$L351/100*效果范围削减($R351)*$O351</f>
        <v>2.0535714285714284</v>
      </c>
      <c r="AA351" s="22"/>
      <c r="AB351" s="44" t="s">
        <v>96</v>
      </c>
      <c r="AC351" s="92">
        <f>辅助效用($P351,$S351,AC$15,"输出转换",标准系数,"指定将领",W351)</f>
        <v>0.98537806487091184</v>
      </c>
      <c r="AD351" s="92">
        <f>辅助效用($P351,$S351,AD$15,"输出转换",标准系数,"指定将领",X351)</f>
        <v>1.0540715048302887</v>
      </c>
      <c r="AE351" s="92">
        <f>辅助效用($P351,$S351,AE$15,"输出转换",标准系数,"指定将领",Y351)</f>
        <v>1.7884076482991222</v>
      </c>
      <c r="AF351" s="92">
        <f>辅助效用($P351,$S351,AF$15,"输出转换",标准系数,"指定将领",Z351)</f>
        <v>1.7874311739516564</v>
      </c>
      <c r="AG351" s="92" t="s">
        <v>51</v>
      </c>
      <c r="AH351" s="188">
        <f>IF($Q351=0,0,持续效用($P351,$Q351,AH$15,$E351))</f>
        <v>0</v>
      </c>
      <c r="AI351" s="188">
        <f>IF($Q351=0,0,持续效用($P351,$Q351,AI$15,$E351))</f>
        <v>0</v>
      </c>
      <c r="AJ351" s="188">
        <f>IF($Q351=0,0,持续效用($P351,$Q351,AJ$15,$E351))</f>
        <v>0</v>
      </c>
      <c r="AK351" s="188">
        <f>IF($Q351=0,0,持续效用($P351,$Q351,AK$15,$E351))</f>
        <v>0</v>
      </c>
      <c r="AL351" s="146">
        <f>IFERROR(AC351*IF($E351="将领",INDEX(兵法相关参数!$C$4:$AL$7,AL$15,MATCH($AB351,兵法相关参数!$C$3:$AL$3,0)),INDEX(兵法相关参数!$C$12:$AL$15,AL$15,MATCH($AB351,兵法相关参数!$C$3:$AL$3,0))),0)+IFERROR(AH351*IF($E351="将领",INDEX(兵法相关参数!$C$4:$AL$7,AL$15,MATCH($AG351,兵法相关参数!$C$3:$AL$3,0)),INDEX(兵法相关参数!$C$12:$AL$15,AL$15,MATCH($AG351,兵法相关参数!$C$3:$AL$3,0))),0)</f>
        <v>0.91278305020861661</v>
      </c>
      <c r="AM351" s="146">
        <f>IFERROR(AD351*IF($E351="将领",INDEX(兵法相关参数!$C$4:$AL$7,AM$15,MATCH($AB351,兵法相关参数!$C$3:$AL$3,0)),INDEX(兵法相关参数!$C$12:$AL$15,AM$15,MATCH($AB351,兵法相关参数!$C$3:$AL$3,0))),0)+IFERROR(AI351*IF($E351="将领",INDEX(兵法相关参数!$C$4:$AL$7,AM$15,MATCH($AG351,兵法相关参数!$C$3:$AL$3,0)),INDEX(兵法相关参数!$C$12:$AL$15,AM$15,MATCH($AG351,兵法相关参数!$C$3:$AL$3,0))),0)</f>
        <v>0.93380343967769308</v>
      </c>
      <c r="AN351" s="146">
        <f>IFERROR(AE351*IF($E351="将领",INDEX(兵法相关参数!$C$4:$AL$7,AN$15,MATCH($AB351,兵法相关参数!$C$3:$AL$3,0)),INDEX(兵法相关参数!$C$12:$AL$15,AN$15,MATCH($AB351,兵法相关参数!$C$3:$AL$3,0))),0)+IFERROR(AJ351*IF($E351="将领",INDEX(兵法相关参数!$C$4:$AL$7,AN$15,MATCH($AG351,兵法相关参数!$C$3:$AL$3,0)),INDEX(兵法相关参数!$C$12:$AL$15,AN$15,MATCH($AG351,兵法相关参数!$C$3:$AL$3,0))),0)</f>
        <v>1.6288605637497815</v>
      </c>
      <c r="AO351" s="146">
        <f>IFERROR(AF351*IF($E351="将领",INDEX(兵法相关参数!$C$4:$AL$7,AL$15,MATCH($AB351,兵法相关参数!$C$3:$AL$3,0)),INDEX(兵法相关参数!$C$12:$AL$15,AO$15,MATCH($AB351,兵法相关参数!$C$3:$AL$3,0))),0)+IFERROR(AK351*IF($E351="将领",INDEX(兵法相关参数!$C$4:$AL$7,AL$15,MATCH($AG351,兵法相关参数!$C$3:$AL$3,0)),INDEX(兵法相关参数!$C$12:$AL$15,AO$15,MATCH($AG351,兵法相关参数!$C$3:$AL$3,0))),0)</f>
        <v>1.6557471057682807</v>
      </c>
      <c r="AP351" s="42"/>
      <c r="AQ351" s="151">
        <f>AQ350</f>
        <v>30115</v>
      </c>
      <c r="AR351" s="161">
        <f>AR350</f>
        <v>0</v>
      </c>
      <c r="AS351" s="163" t="str">
        <f t="shared" si="150"/>
        <v>紫</v>
      </c>
      <c r="AT351" s="153">
        <f t="shared" si="151"/>
        <v>1</v>
      </c>
      <c r="AU351" s="39" t="str">
        <f>IF(IF(L351="","",AQ351&amp;AT351)=AU350,"",IF(MOD(COUNTIF($AQ$1:AQ351,AQ351),3)=1,"",IF(L351="","",AQ351&amp;AT351)))</f>
        <v>301151</v>
      </c>
      <c r="AV351" s="166">
        <f t="shared" si="152"/>
        <v>47</v>
      </c>
      <c r="AW351" s="166">
        <f t="shared" si="153"/>
        <v>6</v>
      </c>
      <c r="AX351" s="15">
        <f>IF(MOD(COUNTIF($AQ$1:AQ351,AQ351),3)=1,"",IF(M351="","",AT351+1))</f>
        <v>2</v>
      </c>
      <c r="AY351" s="15" t="str">
        <f t="shared" si="146"/>
        <v>301152</v>
      </c>
      <c r="AZ351" s="166">
        <f t="shared" si="147"/>
        <v>5</v>
      </c>
      <c r="BA351" s="166">
        <f t="shared" si="148"/>
        <v>0</v>
      </c>
      <c r="BB351" s="15" t="str">
        <f>IF(MOD(COUNTIF($AQ$1:AQ351,AQ351),3)=1,"",IF(N351="","",AX351+1))</f>
        <v/>
      </c>
      <c r="BC351" s="15" t="str">
        <f t="shared" si="154"/>
        <v/>
      </c>
      <c r="BD351" s="166" t="str">
        <f t="shared" si="155"/>
        <v/>
      </c>
      <c r="BE351" s="166" t="str">
        <f t="shared" si="156"/>
        <v/>
      </c>
      <c r="BF351" s="15"/>
      <c r="BG351" s="15"/>
      <c r="BH351" s="170" t="str">
        <f t="shared" si="157"/>
        <v>自身被敌人近身时，会将自身与敌人朝反方向推开一定距离，并且自身攻击距离增加，攻击速度提升{0}，持续{1}秒。（触发cd{2}秒）提升攻击速度时普攻获得怒气减少{3}%。</v>
      </c>
    </row>
    <row r="352" spans="1:60">
      <c r="A352" s="261"/>
      <c r="B352" s="259"/>
      <c r="C352" s="256"/>
      <c r="D352" s="257"/>
      <c r="E352" s="179"/>
      <c r="F352" s="141"/>
      <c r="G352" s="141"/>
      <c r="H352" s="141"/>
      <c r="I352" s="141"/>
      <c r="J352" s="256"/>
      <c r="K352" s="256"/>
      <c r="L352" s="182"/>
      <c r="M352" s="179"/>
      <c r="N352" s="179"/>
      <c r="O352" s="182"/>
      <c r="P352" s="44"/>
      <c r="Q352" s="10"/>
      <c r="R352" s="10"/>
      <c r="S352" s="10"/>
      <c r="T352" s="24"/>
      <c r="U352" s="24"/>
      <c r="V352" s="24"/>
      <c r="W352" s="23"/>
      <c r="X352" s="23"/>
      <c r="Y352" s="23"/>
      <c r="Z352" s="23"/>
      <c r="AA352" s="24"/>
      <c r="AB352" s="44"/>
      <c r="AC352" s="92"/>
      <c r="AD352" s="92"/>
      <c r="AE352" s="92"/>
      <c r="AF352" s="92"/>
      <c r="AG352" s="92"/>
      <c r="AH352" s="95"/>
      <c r="AI352" s="95"/>
      <c r="AJ352" s="95"/>
      <c r="AK352" s="95"/>
      <c r="AL352" s="146">
        <f>IFERROR(AC352*IF($E352="将领",INDEX(兵法相关参数!$C$4:$AL$7,AL$15,MATCH($AB352,兵法相关参数!$C$3:$AL$3,0)),INDEX(兵法相关参数!$C$12:$AL$15,AL$15,MATCH($AB352,兵法相关参数!$C$3:$AL$3,0))),0)+IFERROR(AH352*IF($E352="将领",INDEX(兵法相关参数!$C$4:$AL$7,AL$15,MATCH($AG352,兵法相关参数!$C$3:$AL$3,0)),INDEX(兵法相关参数!$C$12:$AL$15,AL$15,MATCH($AG352,兵法相关参数!$C$3:$AL$3,0))),0)</f>
        <v>0</v>
      </c>
      <c r="AM352" s="146">
        <f>IFERROR(AD352*IF($E352="将领",INDEX(兵法相关参数!$C$4:$AL$7,AM$15,MATCH($AB352,兵法相关参数!$C$3:$AL$3,0)),INDEX(兵法相关参数!$C$12:$AL$15,AM$15,MATCH($AB352,兵法相关参数!$C$3:$AL$3,0))),0)+IFERROR(AI352*IF($E352="将领",INDEX(兵法相关参数!$C$4:$AL$7,AM$15,MATCH($AG352,兵法相关参数!$C$3:$AL$3,0)),INDEX(兵法相关参数!$C$12:$AL$15,AM$15,MATCH($AG352,兵法相关参数!$C$3:$AL$3,0))),0)</f>
        <v>0</v>
      </c>
      <c r="AN352" s="146">
        <f>IFERROR(AE352*IF($E352="将领",INDEX(兵法相关参数!$C$4:$AL$7,AN$15,MATCH($AB352,兵法相关参数!$C$3:$AL$3,0)),INDEX(兵法相关参数!$C$12:$AL$15,AN$15,MATCH($AB352,兵法相关参数!$C$3:$AL$3,0))),0)+IFERROR(AJ352*IF($E352="将领",INDEX(兵法相关参数!$C$4:$AL$7,AN$15,MATCH($AG352,兵法相关参数!$C$3:$AL$3,0)),INDEX(兵法相关参数!$C$12:$AL$15,AN$15,MATCH($AG352,兵法相关参数!$C$3:$AL$3,0))),0)</f>
        <v>0</v>
      </c>
      <c r="AO352" s="146">
        <f>IFERROR(AF352*IF($E352="将领",INDEX(兵法相关参数!$C$4:$AL$7,AL$15,MATCH($AB352,兵法相关参数!$C$3:$AL$3,0)),INDEX(兵法相关参数!$C$12:$AL$15,AO$15,MATCH($AB352,兵法相关参数!$C$3:$AL$3,0))),0)+IFERROR(AK352*IF($E352="将领",INDEX(兵法相关参数!$C$4:$AL$7,AL$15,MATCH($AG352,兵法相关参数!$C$3:$AL$3,0)),INDEX(兵法相关参数!$C$12:$AL$15,AO$15,MATCH($AG352,兵法相关参数!$C$3:$AL$3,0))),0)</f>
        <v>0</v>
      </c>
      <c r="AP352" s="27"/>
      <c r="AQ352" s="151">
        <f>AQ351</f>
        <v>30115</v>
      </c>
      <c r="AR352" s="162">
        <f>AR351</f>
        <v>0</v>
      </c>
      <c r="AS352" s="15" t="str">
        <f t="shared" si="150"/>
        <v>紫</v>
      </c>
      <c r="AT352" s="153">
        <f t="shared" si="151"/>
        <v>1</v>
      </c>
      <c r="AU352" s="39" t="str">
        <f>IF(IF(L352="","",AQ352&amp;AT352)=AU351,"",IF(MOD(COUNTIF($AQ$1:AQ352,AQ352),3)=1,"",IF(L352="","",AQ352&amp;AT352)))</f>
        <v/>
      </c>
      <c r="AV352" s="166" t="str">
        <f t="shared" si="152"/>
        <v/>
      </c>
      <c r="AW352" s="166" t="str">
        <f t="shared" si="153"/>
        <v/>
      </c>
      <c r="AX352" s="15" t="str">
        <f>IF(MOD(COUNTIF($AQ$1:AQ352,AQ352),3)=1,"",IF(M352="","",AT352+1))</f>
        <v/>
      </c>
      <c r="AY352" s="15" t="str">
        <f t="shared" si="146"/>
        <v/>
      </c>
      <c r="AZ352" s="166" t="str">
        <f t="shared" si="147"/>
        <v/>
      </c>
      <c r="BA352" s="166" t="str">
        <f t="shared" si="148"/>
        <v/>
      </c>
      <c r="BB352" s="15" t="str">
        <f>IF(MOD(COUNTIF($AQ$1:AQ352,AQ352),3)=1,"",IF(N352="","",AX352+1))</f>
        <v/>
      </c>
      <c r="BC352" s="15" t="str">
        <f t="shared" si="154"/>
        <v/>
      </c>
      <c r="BD352" s="166" t="str">
        <f t="shared" si="155"/>
        <v/>
      </c>
      <c r="BE352" s="166" t="str">
        <f t="shared" si="156"/>
        <v/>
      </c>
      <c r="BF352" s="15"/>
      <c r="BG352" s="15"/>
      <c r="BH352" s="170" t="str">
        <f t="shared" si="157"/>
        <v>自身被敌人近身时，会将自身与敌人朝反方向推开一定距离，并且自身攻击距离增加，攻击速度提升{0}，持续{1}秒。（触发cd{2}秒）提升攻击速度时普攻获得怒气减少{3}%。</v>
      </c>
    </row>
    <row r="353" spans="1:60">
      <c r="A353" s="261"/>
      <c r="B353" s="259"/>
      <c r="C353" s="256"/>
      <c r="D353" s="255" t="s">
        <v>902</v>
      </c>
      <c r="E353" s="11"/>
      <c r="F353" s="11"/>
      <c r="G353" s="11"/>
      <c r="H353" s="11"/>
      <c r="I353" s="11"/>
      <c r="J353" s="256"/>
      <c r="K353" s="256"/>
      <c r="L353" s="184" t="s">
        <v>950</v>
      </c>
      <c r="M353" s="11" t="s">
        <v>855</v>
      </c>
      <c r="N353" s="11"/>
      <c r="O353" s="183" t="s">
        <v>52</v>
      </c>
      <c r="P353" s="3" t="s">
        <v>57</v>
      </c>
      <c r="Q353" s="11" t="s">
        <v>60</v>
      </c>
      <c r="R353" s="11" t="s">
        <v>61</v>
      </c>
      <c r="S353" s="184" t="s">
        <v>874</v>
      </c>
      <c r="T353" s="184" t="s">
        <v>903</v>
      </c>
      <c r="U353" s="184"/>
      <c r="V353" s="184"/>
      <c r="W353" s="3" t="s">
        <v>223</v>
      </c>
      <c r="X353" s="3" t="s">
        <v>224</v>
      </c>
      <c r="Y353" s="3" t="s">
        <v>225</v>
      </c>
      <c r="Z353" s="3" t="s">
        <v>226</v>
      </c>
      <c r="AA353" s="1"/>
      <c r="AB353" s="15"/>
      <c r="AC353" s="187" t="s">
        <v>227</v>
      </c>
      <c r="AD353" s="187" t="s">
        <v>228</v>
      </c>
      <c r="AE353" s="187" t="s">
        <v>229</v>
      </c>
      <c r="AF353" s="187" t="s">
        <v>230</v>
      </c>
      <c r="AG353" s="96"/>
      <c r="AH353" s="187" t="s">
        <v>227</v>
      </c>
      <c r="AI353" s="187" t="s">
        <v>228</v>
      </c>
      <c r="AJ353" s="187" t="s">
        <v>229</v>
      </c>
      <c r="AK353" s="187" t="s">
        <v>230</v>
      </c>
      <c r="AL353" s="146">
        <f>IFERROR(AC353*IF($E353="将领",INDEX(兵法相关参数!$C$4:$AL$7,AL$15,MATCH($AB353,兵法相关参数!$C$3:$AL$3,0)),INDEX(兵法相关参数!$C$12:$AL$15,AL$15,MATCH($AB353,兵法相关参数!$C$3:$AL$3,0))),0)+IFERROR(AH353*IF($E353="将领",INDEX(兵法相关参数!$C$4:$AL$7,AL$15,MATCH($AG353,兵法相关参数!$C$3:$AL$3,0)),INDEX(兵法相关参数!$C$12:$AL$15,AL$15,MATCH($AG353,兵法相关参数!$C$3:$AL$3,0))),0)</f>
        <v>0</v>
      </c>
      <c r="AM353" s="146">
        <f>IFERROR(AD353*IF($E353="将领",INDEX(兵法相关参数!$C$4:$AL$7,AM$15,MATCH($AB353,兵法相关参数!$C$3:$AL$3,0)),INDEX(兵法相关参数!$C$12:$AL$15,AM$15,MATCH($AB353,兵法相关参数!$C$3:$AL$3,0))),0)+IFERROR(AI353*IF($E353="将领",INDEX(兵法相关参数!$C$4:$AL$7,AM$15,MATCH($AG353,兵法相关参数!$C$3:$AL$3,0)),INDEX(兵法相关参数!$C$12:$AL$15,AM$15,MATCH($AG353,兵法相关参数!$C$3:$AL$3,0))),0)</f>
        <v>0</v>
      </c>
      <c r="AN353" s="146">
        <f>IFERROR(AE353*IF($E353="将领",INDEX(兵法相关参数!$C$4:$AL$7,AN$15,MATCH($AB353,兵法相关参数!$C$3:$AL$3,0)),INDEX(兵法相关参数!$C$12:$AL$15,AN$15,MATCH($AB353,兵法相关参数!$C$3:$AL$3,0))),0)+IFERROR(AJ353*IF($E353="将领",INDEX(兵法相关参数!$C$4:$AL$7,AN$15,MATCH($AG353,兵法相关参数!$C$3:$AL$3,0)),INDEX(兵法相关参数!$C$12:$AL$15,AN$15,MATCH($AG353,兵法相关参数!$C$3:$AL$3,0))),0)</f>
        <v>0</v>
      </c>
      <c r="AO353" s="146">
        <f>IFERROR(AF353*IF($E353="将领",INDEX(兵法相关参数!$C$4:$AL$7,AL$15,MATCH($AB353,兵法相关参数!$C$3:$AL$3,0)),INDEX(兵法相关参数!$C$12:$AL$15,AO$15,MATCH($AB353,兵法相关参数!$C$3:$AL$3,0))),0)+IFERROR(AK353*IF($E353="将领",INDEX(兵法相关参数!$C$4:$AL$7,AL$15,MATCH($AG353,兵法相关参数!$C$3:$AL$3,0)),INDEX(兵法相关参数!$C$12:$AL$15,AO$15,MATCH($AG353,兵法相关参数!$C$3:$AL$3,0))),0)</f>
        <v>0</v>
      </c>
      <c r="AP353" s="42"/>
      <c r="AQ353" s="151">
        <f t="shared" ref="AQ353:AQ358" si="158">AQ352</f>
        <v>30115</v>
      </c>
      <c r="AR353" s="160">
        <f>IF(D353="直接伤害",1,0)</f>
        <v>0</v>
      </c>
      <c r="AS353" s="163" t="str">
        <f t="shared" si="150"/>
        <v>紫</v>
      </c>
      <c r="AT353" s="153">
        <f t="shared" si="151"/>
        <v>3</v>
      </c>
      <c r="AU353" s="39" t="str">
        <f>IF(IF(L353="","",AQ353&amp;AT353)=AU352,"",IF(MOD(COUNTIF($AQ$1:AQ353,AQ353),3)=1,"",IF(L353="","",AQ353&amp;AT353)))</f>
        <v/>
      </c>
      <c r="AV353" s="166" t="str">
        <f t="shared" si="152"/>
        <v/>
      </c>
      <c r="AW353" s="166" t="str">
        <f t="shared" si="153"/>
        <v/>
      </c>
      <c r="AX353" s="15" t="str">
        <f>IF(MOD(COUNTIF($AQ$1:AQ353,AQ353),3)=1,"",IF(M353="","",AT353+1))</f>
        <v/>
      </c>
      <c r="AY353" s="15" t="str">
        <f t="shared" si="146"/>
        <v/>
      </c>
      <c r="AZ353" s="166" t="str">
        <f t="shared" si="147"/>
        <v/>
      </c>
      <c r="BA353" s="166" t="str">
        <f t="shared" si="148"/>
        <v/>
      </c>
      <c r="BB353" s="15" t="str">
        <f>IF(MOD(COUNTIF($AQ$1:AQ353,AQ353),3)=1,"",IF(N353="","",AX353+1))</f>
        <v/>
      </c>
      <c r="BC353" s="15" t="str">
        <f t="shared" si="154"/>
        <v/>
      </c>
      <c r="BD353" s="166" t="str">
        <f t="shared" si="155"/>
        <v/>
      </c>
      <c r="BE353" s="166" t="str">
        <f t="shared" si="156"/>
        <v/>
      </c>
      <c r="BF353" s="15"/>
      <c r="BG353" s="15"/>
      <c r="BH353" s="170" t="str">
        <f t="shared" si="157"/>
        <v>自身被敌人近身时，会将自身与敌人朝反方向推开一定距离，并且自身攻击距离增加，攻击速度提升{0}，持续{1}秒。（触发cd{2}秒）提升攻击速度时普攻获得怒气减少{3}%。</v>
      </c>
    </row>
    <row r="354" spans="1:60">
      <c r="A354" s="261"/>
      <c r="B354" s="259"/>
      <c r="C354" s="256"/>
      <c r="D354" s="256"/>
      <c r="E354" s="179" t="s">
        <v>22</v>
      </c>
      <c r="F354" s="141">
        <v>1</v>
      </c>
      <c r="G354" s="141">
        <v>1</v>
      </c>
      <c r="H354" s="141">
        <v>1</v>
      </c>
      <c r="I354" s="141">
        <v>1</v>
      </c>
      <c r="J354" s="256"/>
      <c r="K354" s="256"/>
      <c r="L354" s="44">
        <v>20</v>
      </c>
      <c r="M354" s="203">
        <f>-L351/(100+L351)</f>
        <v>-0.7142857142857143</v>
      </c>
      <c r="N354" s="10"/>
      <c r="O354" s="81">
        <f>100%</f>
        <v>1</v>
      </c>
      <c r="P354" s="44" t="str">
        <f>P351</f>
        <v>5,25,45</v>
      </c>
      <c r="Q354" s="10">
        <v>0</v>
      </c>
      <c r="R354" s="10">
        <v>2</v>
      </c>
      <c r="S354" s="44">
        <f>INDEX(眩晕修正系数,8)</f>
        <v>0.94</v>
      </c>
      <c r="T354" s="44">
        <v>250</v>
      </c>
      <c r="U354" s="44"/>
      <c r="V354" s="24"/>
      <c r="W354" s="92">
        <f>$O354*$S354*效果范围削减($R$354)</f>
        <v>1.6281277591147445</v>
      </c>
      <c r="X354" s="92">
        <f>$O354*$S354*效果范围削减($R$354)</f>
        <v>1.6281277591147445</v>
      </c>
      <c r="Y354" s="92">
        <f>$O354*$S354*效果范围削减($R$354)</f>
        <v>1.6281277591147445</v>
      </c>
      <c r="Z354" s="92">
        <f>$O354*$S354*效果范围削减($R$354)</f>
        <v>1.6281277591147445</v>
      </c>
      <c r="AA354" s="22"/>
      <c r="AB354" s="44" t="s">
        <v>105</v>
      </c>
      <c r="AC354" s="92">
        <f>辅助效用($P354,$T354/28+0.5,AC$15,"输出转换",眩晕系数,"当前目标",W354)</f>
        <v>1.4599408462499432</v>
      </c>
      <c r="AD354" s="92">
        <f>辅助效用($P354,$T354/28+0.5,AD$15,"输出转换",眩晕系数,"当前目标",X354)</f>
        <v>2.0498398612299806</v>
      </c>
      <c r="AE354" s="92">
        <f>辅助效用($P354,$T354/28+0.5,AE$15,"输出转换",眩晕系数,"当前目标",Y354)</f>
        <v>1.7042488194234653</v>
      </c>
      <c r="AF354" s="92">
        <f>辅助效用($P354,$T354/28+0.5,AF$15,"输出转换",眩晕系数,"当前目标",Z354)</f>
        <v>1.5105316179959336</v>
      </c>
      <c r="AG354" s="44" t="s">
        <v>113</v>
      </c>
      <c r="AH354" s="92">
        <f>(辅助效用($P354,0,AH$15,"输出转换",平静系数,"当前将领目标",$T354/28)+辅助效用($T354/28,0,AH$15,"输出转换",平静系数,"当前将领目标",$T354/28))/2</f>
        <v>0.15127660623878178</v>
      </c>
      <c r="AI354" s="92">
        <f>(辅助效用($P354,0,AI$15,"输出转换",平静系数,"当前将领目标",$T354/28)+辅助效用($T354/28,0,AI$15,"输出转换",平静系数,"当前将领目标",$T354/28))/2</f>
        <v>0.17981327453384591</v>
      </c>
      <c r="AJ354" s="92">
        <f>(辅助效用($P354,0,AJ$15,"输出转换",平静系数,"当前将领目标",$T354/28)+辅助效用($T354/28,0,AJ$15,"输出转换",平静系数,"当前将领目标",$T354/28))/2</f>
        <v>0.12951423725060304</v>
      </c>
      <c r="AK354" s="92">
        <f>(辅助效用($P354,0,AK$15,"输出转换",平静系数,"当前将领目标",$T354/28)+辅助效用($T354/28,0,AK$15,"输出转换",平静系数,"当前将领目标",$T354/28))/2</f>
        <v>0.12170858699072599</v>
      </c>
      <c r="AL354" s="146">
        <f>IFERROR(AC354*IF($E354="将领",INDEX(兵法相关参数!$C$4:$AL$7,AL$15,MATCH($AB354,兵法相关参数!$C$3:$AL$3,0)),INDEX(兵法相关参数!$C$12:$AL$15,AL$15,MATCH($AB354,兵法相关参数!$C$3:$AL$3,0))),0)+IFERROR(AH354*IF($E354="将领",INDEX(兵法相关参数!$C$4:$AL$7,AL$15,MATCH($AG354,兵法相关参数!$C$3:$AL$3,0)),INDEX(兵法相关参数!$C$12:$AL$15,AL$15,MATCH($AG354,兵法相关参数!$C$3:$AL$3,0))),0)</f>
        <v>1.6937426776850577</v>
      </c>
      <c r="AM354" s="146">
        <f>IFERROR(AD354*IF($E354="将领",INDEX(兵法相关参数!$C$4:$AL$7,AM$15,MATCH($AB354,兵法相关参数!$C$3:$AL$3,0)),INDEX(兵法相关参数!$C$12:$AL$15,AM$15,MATCH($AB354,兵法相关参数!$C$3:$AL$3,0))),0)+IFERROR(AI354*IF($E354="将领",INDEX(兵法相关参数!$C$4:$AL$7,AM$15,MATCH($AG354,兵法相关参数!$C$3:$AL$3,0)),INDEX(兵法相关参数!$C$12:$AL$15,AM$15,MATCH($AG354,兵法相关参数!$C$3:$AL$3,0))),0)</f>
        <v>2.3951189757427565</v>
      </c>
      <c r="AN354" s="146">
        <f>IFERROR(AE354*IF($E354="将领",INDEX(兵法相关参数!$C$4:$AL$7,AN$15,MATCH($AB354,兵法相关参数!$C$3:$AL$3,0)),INDEX(兵法相关参数!$C$12:$AL$15,AN$15,MATCH($AB354,兵法相关参数!$C$3:$AL$3,0))),0)+IFERROR(AJ354*IF($E354="将领",INDEX(兵法相关参数!$C$4:$AL$7,AN$15,MATCH($AG354,兵法相关参数!$C$3:$AL$3,0)),INDEX(兵法相关参数!$C$12:$AL$15,AN$15,MATCH($AG354,兵法相关参数!$C$3:$AL$3,0))),0)</f>
        <v>1.778726523855418</v>
      </c>
      <c r="AO354" s="146">
        <f>IFERROR(AF354*IF($E354="将领",INDEX(兵法相关参数!$C$4:$AL$7,AL$15,MATCH($AB354,兵法相关参数!$C$3:$AL$3,0)),INDEX(兵法相关参数!$C$12:$AL$15,AO$15,MATCH($AB354,兵法相关参数!$C$3:$AL$3,0))),0)+IFERROR(AK354*IF($E354="将领",INDEX(兵法相关参数!$C$4:$AL$7,AL$15,MATCH($AG354,兵法相关参数!$C$3:$AL$3,0)),INDEX(兵法相关参数!$C$12:$AL$15,AO$15,MATCH($AG354,兵法相关参数!$C$3:$AL$3,0))),0)</f>
        <v>1.6986353258150788</v>
      </c>
      <c r="AP354" s="27"/>
      <c r="AQ354" s="151">
        <f t="shared" si="158"/>
        <v>30115</v>
      </c>
      <c r="AR354" s="161">
        <f>AR353</f>
        <v>0</v>
      </c>
      <c r="AS354" s="163" t="str">
        <f t="shared" si="150"/>
        <v>紫</v>
      </c>
      <c r="AT354" s="153">
        <f t="shared" si="151"/>
        <v>3</v>
      </c>
      <c r="AU354" s="39" t="str">
        <f>IF(IF(L354="","",AQ354&amp;AT354)=AU353,"",IF(MOD(COUNTIF($AQ$1:AQ354,AQ354),3)=1,"",IF(L354="","",AQ354&amp;AT354)))</f>
        <v>301153</v>
      </c>
      <c r="AV354" s="166">
        <f t="shared" si="152"/>
        <v>20</v>
      </c>
      <c r="AW354" s="166">
        <f t="shared" si="153"/>
        <v>0</v>
      </c>
      <c r="AX354" s="15">
        <f>IF(MOD(COUNTIF($AQ$1:AQ354,AQ354),3)=1,"",IF(M354="","",AT354+1))</f>
        <v>4</v>
      </c>
      <c r="AY354" s="15" t="str">
        <f t="shared" si="146"/>
        <v>301154</v>
      </c>
      <c r="AZ354" s="166">
        <f t="shared" si="147"/>
        <v>-0.13400000000000001</v>
      </c>
      <c r="BA354" s="166">
        <f t="shared" si="148"/>
        <v>-1.7000000000000001E-2</v>
      </c>
      <c r="BB354" s="15" t="str">
        <f>IF(MOD(COUNTIF($AQ$1:AQ354,AQ354),3)=1,"",IF(N354="","",AX354+1))</f>
        <v/>
      </c>
      <c r="BC354" s="15" t="str">
        <f t="shared" si="154"/>
        <v/>
      </c>
      <c r="BD354" s="166" t="str">
        <f t="shared" si="155"/>
        <v/>
      </c>
      <c r="BE354" s="166" t="str">
        <f t="shared" si="156"/>
        <v/>
      </c>
      <c r="BF354" s="15"/>
      <c r="BG354" s="15"/>
      <c r="BH354" s="170" t="str">
        <f t="shared" si="157"/>
        <v>自身被敌人近身时，会将自身与敌人朝反方向推开一定距离，并且自身攻击距离增加，攻击速度提升{0}，持续{1}秒。（触发cd{2}秒）提升攻击速度时普攻获得怒气减少{3}%。</v>
      </c>
    </row>
    <row r="355" spans="1:60">
      <c r="A355" s="261"/>
      <c r="B355" s="259"/>
      <c r="C355" s="256"/>
      <c r="D355" s="257"/>
      <c r="E355" s="179"/>
      <c r="F355" s="179"/>
      <c r="G355" s="179"/>
      <c r="H355" s="179"/>
      <c r="I355" s="179"/>
      <c r="J355" s="256"/>
      <c r="K355" s="256"/>
      <c r="L355" s="182"/>
      <c r="M355" s="179"/>
      <c r="N355" s="179"/>
      <c r="O355" s="182"/>
      <c r="P355" s="179"/>
      <c r="Q355" s="179"/>
      <c r="R355" s="179"/>
      <c r="S355" s="179"/>
      <c r="T355" s="179"/>
      <c r="U355" s="179"/>
      <c r="V355" s="179"/>
      <c r="W355" s="179"/>
      <c r="X355" s="179"/>
      <c r="Y355" s="179"/>
      <c r="Z355" s="179"/>
      <c r="AA355" s="179"/>
      <c r="AB355" s="44"/>
      <c r="AC355" s="189"/>
      <c r="AD355" s="189"/>
      <c r="AE355" s="189"/>
      <c r="AF355" s="189"/>
      <c r="AG355" s="92"/>
      <c r="AH355" s="189"/>
      <c r="AI355" s="189"/>
      <c r="AJ355" s="189"/>
      <c r="AK355" s="189"/>
      <c r="AL355" s="146">
        <f>IFERROR(AC355*IF($E355="将领",INDEX(兵法相关参数!$C$4:$AL$7,AL$15,MATCH($AB355,兵法相关参数!$C$3:$AL$3,0)),INDEX(兵法相关参数!$C$12:$AL$15,AL$15,MATCH($AB355,兵法相关参数!$C$3:$AL$3,0))),0)+IFERROR(AH355*IF($E355="将领",INDEX(兵法相关参数!$C$4:$AL$7,AL$15,MATCH($AG355,兵法相关参数!$C$3:$AL$3,0)),INDEX(兵法相关参数!$C$12:$AL$15,AL$15,MATCH($AG355,兵法相关参数!$C$3:$AL$3,0))),0)</f>
        <v>0</v>
      </c>
      <c r="AM355" s="146">
        <f>IFERROR(AD355*IF($E355="将领",INDEX(兵法相关参数!$C$4:$AL$7,AM$15,MATCH($AB355,兵法相关参数!$C$3:$AL$3,0)),INDEX(兵法相关参数!$C$12:$AL$15,AM$15,MATCH($AB355,兵法相关参数!$C$3:$AL$3,0))),0)+IFERROR(AI355*IF($E355="将领",INDEX(兵法相关参数!$C$4:$AL$7,AM$15,MATCH($AG355,兵法相关参数!$C$3:$AL$3,0)),INDEX(兵法相关参数!$C$12:$AL$15,AM$15,MATCH($AG355,兵法相关参数!$C$3:$AL$3,0))),0)</f>
        <v>0</v>
      </c>
      <c r="AN355" s="146">
        <f>IFERROR(AE355*IF($E355="将领",INDEX(兵法相关参数!$C$4:$AL$7,AN$15,MATCH($AB355,兵法相关参数!$C$3:$AL$3,0)),INDEX(兵法相关参数!$C$12:$AL$15,AN$15,MATCH($AB355,兵法相关参数!$C$3:$AL$3,0))),0)+IFERROR(AJ355*IF($E355="将领",INDEX(兵法相关参数!$C$4:$AL$7,AN$15,MATCH($AG355,兵法相关参数!$C$3:$AL$3,0)),INDEX(兵法相关参数!$C$12:$AL$15,AN$15,MATCH($AG355,兵法相关参数!$C$3:$AL$3,0))),0)</f>
        <v>0</v>
      </c>
      <c r="AO355" s="146">
        <f>IFERROR(AF355*IF($E355="将领",INDEX(兵法相关参数!$C$4:$AL$7,AL$15,MATCH($AB355,兵法相关参数!$C$3:$AL$3,0)),INDEX(兵法相关参数!$C$12:$AL$15,AO$15,MATCH($AB355,兵法相关参数!$C$3:$AL$3,0))),0)+IFERROR(AK355*IF($E355="将领",INDEX(兵法相关参数!$C$4:$AL$7,AL$15,MATCH($AG355,兵法相关参数!$C$3:$AL$3,0)),INDEX(兵法相关参数!$C$12:$AL$15,AO$15,MATCH($AG355,兵法相关参数!$C$3:$AL$3,0))),0)</f>
        <v>0</v>
      </c>
      <c r="AP355" s="42"/>
      <c r="AQ355" s="151">
        <f t="shared" si="158"/>
        <v>30115</v>
      </c>
      <c r="AR355" s="162">
        <f>AR354</f>
        <v>0</v>
      </c>
      <c r="AS355" s="15" t="str">
        <f t="shared" si="150"/>
        <v>紫</v>
      </c>
      <c r="AT355" s="153">
        <f t="shared" si="151"/>
        <v>3</v>
      </c>
      <c r="AU355" s="39" t="str">
        <f>IF(IF(L355="","",AQ355&amp;AT355)=AU354,"",IF(MOD(COUNTIF($AQ$1:AQ355,AQ355),3)=1,"",IF(L355="","",AQ355&amp;AT355)))</f>
        <v/>
      </c>
      <c r="AV355" s="166" t="str">
        <f t="shared" si="152"/>
        <v/>
      </c>
      <c r="AW355" s="166" t="str">
        <f t="shared" si="153"/>
        <v/>
      </c>
      <c r="AX355" s="15" t="str">
        <f>IF(MOD(COUNTIF($AQ$1:AQ355,AQ355),3)=1,"",IF(M355="","",AT355+1))</f>
        <v/>
      </c>
      <c r="AY355" s="15" t="str">
        <f t="shared" si="146"/>
        <v/>
      </c>
      <c r="AZ355" s="166" t="str">
        <f t="shared" si="147"/>
        <v/>
      </c>
      <c r="BA355" s="166" t="str">
        <f t="shared" si="148"/>
        <v/>
      </c>
      <c r="BB355" s="15" t="str">
        <f>IF(MOD(COUNTIF($AQ$1:AQ355,AQ355),3)=1,"",IF(N355="","",AX355+1))</f>
        <v/>
      </c>
      <c r="BC355" s="15" t="str">
        <f t="shared" si="154"/>
        <v/>
      </c>
      <c r="BD355" s="166" t="str">
        <f t="shared" si="155"/>
        <v/>
      </c>
      <c r="BE355" s="166" t="str">
        <f t="shared" si="156"/>
        <v/>
      </c>
      <c r="BF355" s="15"/>
      <c r="BG355" s="15"/>
      <c r="BH355" s="170" t="str">
        <f t="shared" si="157"/>
        <v>自身被敌人近身时，会将自身与敌人朝反方向推开一定距离，并且自身攻击距离增加，攻击速度提升{0}，持续{1}秒。（触发cd{2}秒）提升攻击速度时普攻获得怒气减少{3}%。</v>
      </c>
    </row>
    <row r="356" spans="1:60">
      <c r="A356" s="261"/>
      <c r="B356" s="259"/>
      <c r="C356" s="256"/>
      <c r="D356" s="255"/>
      <c r="E356" s="179"/>
      <c r="F356" s="179"/>
      <c r="G356" s="179"/>
      <c r="H356" s="179"/>
      <c r="I356" s="179"/>
      <c r="J356" s="256"/>
      <c r="K356" s="256"/>
      <c r="L356" s="182"/>
      <c r="M356" s="179"/>
      <c r="N356" s="179"/>
      <c r="O356" s="182"/>
      <c r="P356" s="179"/>
      <c r="Q356" s="179"/>
      <c r="R356" s="179"/>
      <c r="S356" s="179"/>
      <c r="T356" s="179"/>
      <c r="U356" s="179"/>
      <c r="V356" s="179"/>
      <c r="W356" s="179"/>
      <c r="X356" s="179"/>
      <c r="Y356" s="179"/>
      <c r="Z356" s="179"/>
      <c r="AA356" s="179"/>
      <c r="AB356" s="44"/>
      <c r="AC356" s="189"/>
      <c r="AD356" s="189"/>
      <c r="AE356" s="189"/>
      <c r="AF356" s="189"/>
      <c r="AG356" s="92"/>
      <c r="AH356" s="189"/>
      <c r="AI356" s="189"/>
      <c r="AJ356" s="189"/>
      <c r="AK356" s="189"/>
      <c r="AL356" s="146">
        <f>IFERROR(AC356*IF($E356="将领",INDEX(兵法相关参数!$C$4:$AL$7,AL$15,MATCH($AB356,兵法相关参数!$C$3:$AL$3,0)),INDEX(兵法相关参数!$C$12:$AL$15,AL$15,MATCH($AB356,兵法相关参数!$C$3:$AL$3,0))),0)+IFERROR(AH356*IF($E356="将领",INDEX(兵法相关参数!$C$4:$AL$7,AL$15,MATCH($AG356,兵法相关参数!$C$3:$AL$3,0)),INDEX(兵法相关参数!$C$12:$AL$15,AL$15,MATCH($AG356,兵法相关参数!$C$3:$AL$3,0))),0)</f>
        <v>0</v>
      </c>
      <c r="AM356" s="146">
        <f>IFERROR(AD356*IF($E356="将领",INDEX(兵法相关参数!$C$4:$AL$7,AM$15,MATCH($AB356,兵法相关参数!$C$3:$AL$3,0)),INDEX(兵法相关参数!$C$12:$AL$15,AM$15,MATCH($AB356,兵法相关参数!$C$3:$AL$3,0))),0)+IFERROR(AI356*IF($E356="将领",INDEX(兵法相关参数!$C$4:$AL$7,AM$15,MATCH($AG356,兵法相关参数!$C$3:$AL$3,0)),INDEX(兵法相关参数!$C$12:$AL$15,AM$15,MATCH($AG356,兵法相关参数!$C$3:$AL$3,0))),0)</f>
        <v>0</v>
      </c>
      <c r="AN356" s="146">
        <f>IFERROR(AE356*IF($E356="将领",INDEX(兵法相关参数!$C$4:$AL$7,AN$15,MATCH($AB356,兵法相关参数!$C$3:$AL$3,0)),INDEX(兵法相关参数!$C$12:$AL$15,AN$15,MATCH($AB356,兵法相关参数!$C$3:$AL$3,0))),0)+IFERROR(AJ356*IF($E356="将领",INDEX(兵法相关参数!$C$4:$AL$7,AN$15,MATCH($AG356,兵法相关参数!$C$3:$AL$3,0)),INDEX(兵法相关参数!$C$12:$AL$15,AN$15,MATCH($AG356,兵法相关参数!$C$3:$AL$3,0))),0)</f>
        <v>0</v>
      </c>
      <c r="AO356" s="146">
        <f>IFERROR(AF356*IF($E356="将领",INDEX(兵法相关参数!$C$4:$AL$7,AL$15,MATCH($AB356,兵法相关参数!$C$3:$AL$3,0)),INDEX(兵法相关参数!$C$12:$AL$15,AO$15,MATCH($AB356,兵法相关参数!$C$3:$AL$3,0))),0)+IFERROR(AK356*IF($E356="将领",INDEX(兵法相关参数!$C$4:$AL$7,AL$15,MATCH($AG356,兵法相关参数!$C$3:$AL$3,0)),INDEX(兵法相关参数!$C$12:$AL$15,AO$15,MATCH($AG356,兵法相关参数!$C$3:$AL$3,0))),0)</f>
        <v>0</v>
      </c>
      <c r="AP356" s="27"/>
      <c r="AQ356" s="151">
        <f t="shared" si="158"/>
        <v>30115</v>
      </c>
      <c r="AR356" s="160">
        <f>IF(D356="直接伤害",1,0)</f>
        <v>0</v>
      </c>
      <c r="AS356" s="163" t="str">
        <f t="shared" si="150"/>
        <v>紫</v>
      </c>
      <c r="AT356" s="153">
        <f t="shared" si="151"/>
        <v>3</v>
      </c>
      <c r="AU356" s="39" t="str">
        <f>IF(IF(L356="","",AQ356&amp;AT356)=AU355,"",IF(MOD(COUNTIF($AQ$1:AQ356,AQ356),3)=1,"",IF(L356="","",AQ356&amp;AT356)))</f>
        <v/>
      </c>
      <c r="AV356" s="166" t="str">
        <f t="shared" si="152"/>
        <v/>
      </c>
      <c r="AW356" s="166" t="str">
        <f t="shared" si="153"/>
        <v/>
      </c>
      <c r="AX356" s="15" t="str">
        <f>IF(MOD(COUNTIF($AQ$1:AQ356,AQ356),3)=1,"",IF(M356="","",AT356+1))</f>
        <v/>
      </c>
      <c r="AY356" s="15" t="str">
        <f t="shared" si="146"/>
        <v/>
      </c>
      <c r="AZ356" s="166" t="str">
        <f t="shared" si="147"/>
        <v/>
      </c>
      <c r="BA356" s="166" t="str">
        <f t="shared" si="148"/>
        <v/>
      </c>
      <c r="BB356" s="15" t="str">
        <f>IF(MOD(COUNTIF($AQ$1:AQ356,AQ356),3)=1,"",IF(N356="","",AX356+1))</f>
        <v/>
      </c>
      <c r="BC356" s="15" t="str">
        <f t="shared" si="154"/>
        <v/>
      </c>
      <c r="BD356" s="166" t="str">
        <f t="shared" si="155"/>
        <v/>
      </c>
      <c r="BE356" s="166" t="str">
        <f t="shared" si="156"/>
        <v/>
      </c>
      <c r="BF356" s="15"/>
      <c r="BG356" s="15"/>
      <c r="BH356" s="170" t="str">
        <f t="shared" si="157"/>
        <v>自身被敌人近身时，会将自身与敌人朝反方向推开一定距离，并且自身攻击距离增加，攻击速度提升{0}，持续{1}秒。（触发cd{2}秒）提升攻击速度时普攻获得怒气减少{3}%。</v>
      </c>
    </row>
    <row r="357" spans="1:60">
      <c r="A357" s="261"/>
      <c r="B357" s="259"/>
      <c r="C357" s="256"/>
      <c r="D357" s="256"/>
      <c r="E357" s="179"/>
      <c r="F357" s="179"/>
      <c r="G357" s="179"/>
      <c r="H357" s="179"/>
      <c r="I357" s="179"/>
      <c r="J357" s="256"/>
      <c r="K357" s="256"/>
      <c r="L357" s="182"/>
      <c r="M357" s="179"/>
      <c r="N357" s="179"/>
      <c r="O357" s="182"/>
      <c r="P357" s="179"/>
      <c r="Q357" s="179"/>
      <c r="R357" s="179"/>
      <c r="S357" s="179"/>
      <c r="T357" s="179"/>
      <c r="U357" s="179"/>
      <c r="V357" s="179"/>
      <c r="W357" s="179"/>
      <c r="X357" s="179"/>
      <c r="Y357" s="179"/>
      <c r="Z357" s="179"/>
      <c r="AA357" s="179"/>
      <c r="AB357" s="44"/>
      <c r="AC357" s="189"/>
      <c r="AD357" s="189"/>
      <c r="AE357" s="189"/>
      <c r="AF357" s="189"/>
      <c r="AG357" s="92"/>
      <c r="AH357" s="189"/>
      <c r="AI357" s="189"/>
      <c r="AJ357" s="189"/>
      <c r="AK357" s="189"/>
      <c r="AL357" s="146">
        <f>IFERROR(AC357*IF($E357="将领",INDEX(兵法相关参数!$C$4:$AL$7,AL$15,MATCH($AB357,兵法相关参数!$C$3:$AL$3,0)),INDEX(兵法相关参数!$C$12:$AL$15,AL$15,MATCH($AB357,兵法相关参数!$C$3:$AL$3,0))),0)+IFERROR(AH357*IF($E357="将领",INDEX(兵法相关参数!$C$4:$AL$7,AL$15,MATCH($AG357,兵法相关参数!$C$3:$AL$3,0)),INDEX(兵法相关参数!$C$12:$AL$15,AL$15,MATCH($AG357,兵法相关参数!$C$3:$AL$3,0))),0)</f>
        <v>0</v>
      </c>
      <c r="AM357" s="146">
        <f>IFERROR(AD357*IF($E357="将领",INDEX(兵法相关参数!$C$4:$AL$7,AM$15,MATCH($AB357,兵法相关参数!$C$3:$AL$3,0)),INDEX(兵法相关参数!$C$12:$AL$15,AM$15,MATCH($AB357,兵法相关参数!$C$3:$AL$3,0))),0)+IFERROR(AI357*IF($E357="将领",INDEX(兵法相关参数!$C$4:$AL$7,AM$15,MATCH($AG357,兵法相关参数!$C$3:$AL$3,0)),INDEX(兵法相关参数!$C$12:$AL$15,AM$15,MATCH($AG357,兵法相关参数!$C$3:$AL$3,0))),0)</f>
        <v>0</v>
      </c>
      <c r="AN357" s="146">
        <f>IFERROR(AE357*IF($E357="将领",INDEX(兵法相关参数!$C$4:$AL$7,AN$15,MATCH($AB357,兵法相关参数!$C$3:$AL$3,0)),INDEX(兵法相关参数!$C$12:$AL$15,AN$15,MATCH($AB357,兵法相关参数!$C$3:$AL$3,0))),0)+IFERROR(AJ357*IF($E357="将领",INDEX(兵法相关参数!$C$4:$AL$7,AN$15,MATCH($AG357,兵法相关参数!$C$3:$AL$3,0)),INDEX(兵法相关参数!$C$12:$AL$15,AN$15,MATCH($AG357,兵法相关参数!$C$3:$AL$3,0))),0)</f>
        <v>0</v>
      </c>
      <c r="AO357" s="146">
        <f>IFERROR(AF357*IF($E357="将领",INDEX(兵法相关参数!$C$4:$AL$7,AL$15,MATCH($AB357,兵法相关参数!$C$3:$AL$3,0)),INDEX(兵法相关参数!$C$12:$AL$15,AO$15,MATCH($AB357,兵法相关参数!$C$3:$AL$3,0))),0)+IFERROR(AK357*IF($E357="将领",INDEX(兵法相关参数!$C$4:$AL$7,AL$15,MATCH($AG357,兵法相关参数!$C$3:$AL$3,0)),INDEX(兵法相关参数!$C$12:$AL$15,AO$15,MATCH($AG357,兵法相关参数!$C$3:$AL$3,0))),0)</f>
        <v>0</v>
      </c>
      <c r="AP357" s="42"/>
      <c r="AQ357" s="151">
        <f t="shared" si="158"/>
        <v>30115</v>
      </c>
      <c r="AR357" s="161">
        <f>AR356</f>
        <v>0</v>
      </c>
      <c r="AS357" s="163" t="str">
        <f t="shared" si="150"/>
        <v>紫</v>
      </c>
      <c r="AT357" s="153">
        <f t="shared" si="151"/>
        <v>3</v>
      </c>
      <c r="AU357" s="39" t="str">
        <f>IF(IF(L357="","",AQ357&amp;AT357)=AU356,"",IF(MOD(COUNTIF($AQ$1:AQ357,AQ357),3)=1,"",IF(L357="","",AQ357&amp;AT357)))</f>
        <v/>
      </c>
      <c r="AV357" s="166" t="str">
        <f t="shared" si="152"/>
        <v/>
      </c>
      <c r="AW357" s="166" t="str">
        <f t="shared" si="153"/>
        <v/>
      </c>
      <c r="AX357" s="15" t="str">
        <f>IF(MOD(COUNTIF($AQ$1:AQ357,AQ357),3)=1,"",IF(M357="","",AT357+1))</f>
        <v/>
      </c>
      <c r="AY357" s="15" t="str">
        <f t="shared" si="146"/>
        <v/>
      </c>
      <c r="AZ357" s="166" t="str">
        <f t="shared" si="147"/>
        <v/>
      </c>
      <c r="BA357" s="166" t="str">
        <f t="shared" si="148"/>
        <v/>
      </c>
      <c r="BB357" s="15" t="str">
        <f>IF(MOD(COUNTIF($AQ$1:AQ357,AQ357),3)=1,"",IF(N357="","",AX357+1))</f>
        <v/>
      </c>
      <c r="BC357" s="15" t="str">
        <f t="shared" si="154"/>
        <v/>
      </c>
      <c r="BD357" s="166" t="str">
        <f t="shared" si="155"/>
        <v/>
      </c>
      <c r="BE357" s="166" t="str">
        <f t="shared" si="156"/>
        <v/>
      </c>
      <c r="BF357" s="15"/>
      <c r="BG357" s="15"/>
      <c r="BH357" s="170" t="str">
        <f t="shared" si="157"/>
        <v>自身被敌人近身时，会将自身与敌人朝反方向推开一定距离，并且自身攻击距离增加，攻击速度提升{0}，持续{1}秒。（触发cd{2}秒）提升攻击速度时普攻获得怒气减少{3}%。</v>
      </c>
    </row>
    <row r="358" spans="1:60">
      <c r="A358" s="261"/>
      <c r="B358" s="260"/>
      <c r="C358" s="257"/>
      <c r="D358" s="257"/>
      <c r="E358" s="179"/>
      <c r="F358" s="179"/>
      <c r="G358" s="179"/>
      <c r="H358" s="179"/>
      <c r="I358" s="179"/>
      <c r="J358" s="257"/>
      <c r="K358" s="257"/>
      <c r="L358" s="182"/>
      <c r="M358" s="179"/>
      <c r="N358" s="179"/>
      <c r="O358" s="182"/>
      <c r="P358" s="179"/>
      <c r="Q358" s="179"/>
      <c r="R358" s="179"/>
      <c r="S358" s="179"/>
      <c r="T358" s="179"/>
      <c r="U358" s="179"/>
      <c r="V358" s="179"/>
      <c r="W358" s="179"/>
      <c r="X358" s="179"/>
      <c r="Y358" s="179"/>
      <c r="Z358" s="179"/>
      <c r="AA358" s="179"/>
      <c r="AB358" s="44"/>
      <c r="AC358" s="189"/>
      <c r="AD358" s="189"/>
      <c r="AE358" s="189"/>
      <c r="AF358" s="189"/>
      <c r="AG358" s="92"/>
      <c r="AH358" s="189"/>
      <c r="AI358" s="189"/>
      <c r="AJ358" s="189"/>
      <c r="AK358" s="189"/>
      <c r="AL358" s="146">
        <f>IFERROR(AC358*IF($E358="将领",INDEX(兵法相关参数!$C$4:$AL$7,AL$15,MATCH($AB358,兵法相关参数!$C$3:$AL$3,0)),INDEX(兵法相关参数!$C$12:$AL$15,AL$15,MATCH($AB358,兵法相关参数!$C$3:$AL$3,0))),0)+IFERROR(AH358*IF($E358="将领",INDEX(兵法相关参数!$C$4:$AL$7,AL$15,MATCH($AG358,兵法相关参数!$C$3:$AL$3,0)),INDEX(兵法相关参数!$C$12:$AL$15,AL$15,MATCH($AG358,兵法相关参数!$C$3:$AL$3,0))),0)</f>
        <v>0</v>
      </c>
      <c r="AM358" s="146">
        <f>IFERROR(AD358*IF($E358="将领",INDEX(兵法相关参数!$C$4:$AL$7,AM$15,MATCH($AB358,兵法相关参数!$C$3:$AL$3,0)),INDEX(兵法相关参数!$C$12:$AL$15,AM$15,MATCH($AB358,兵法相关参数!$C$3:$AL$3,0))),0)+IFERROR(AI358*IF($E358="将领",INDEX(兵法相关参数!$C$4:$AL$7,AM$15,MATCH($AG358,兵法相关参数!$C$3:$AL$3,0)),INDEX(兵法相关参数!$C$12:$AL$15,AM$15,MATCH($AG358,兵法相关参数!$C$3:$AL$3,0))),0)</f>
        <v>0</v>
      </c>
      <c r="AN358" s="146">
        <f>IFERROR(AE358*IF($E358="将领",INDEX(兵法相关参数!$C$4:$AL$7,AN$15,MATCH($AB358,兵法相关参数!$C$3:$AL$3,0)),INDEX(兵法相关参数!$C$12:$AL$15,AN$15,MATCH($AB358,兵法相关参数!$C$3:$AL$3,0))),0)+IFERROR(AJ358*IF($E358="将领",INDEX(兵法相关参数!$C$4:$AL$7,AN$15,MATCH($AG358,兵法相关参数!$C$3:$AL$3,0)),INDEX(兵法相关参数!$C$12:$AL$15,AN$15,MATCH($AG358,兵法相关参数!$C$3:$AL$3,0))),0)</f>
        <v>0</v>
      </c>
      <c r="AO358" s="146">
        <f>IFERROR(AF358*IF($E358="将领",INDEX(兵法相关参数!$C$4:$AL$7,AL$15,MATCH($AB358,兵法相关参数!$C$3:$AL$3,0)),INDEX(兵法相关参数!$C$12:$AL$15,AO$15,MATCH($AB358,兵法相关参数!$C$3:$AL$3,0))),0)+IFERROR(AK358*IF($E358="将领",INDEX(兵法相关参数!$C$4:$AL$7,AL$15,MATCH($AG358,兵法相关参数!$C$3:$AL$3,0)),INDEX(兵法相关参数!$C$12:$AL$15,AO$15,MATCH($AG358,兵法相关参数!$C$3:$AL$3,0))),0)</f>
        <v>0</v>
      </c>
      <c r="AP358" s="27"/>
      <c r="AQ358" s="152">
        <f t="shared" si="158"/>
        <v>30115</v>
      </c>
      <c r="AR358" s="162">
        <f>AR357</f>
        <v>0</v>
      </c>
      <c r="AS358" s="15" t="str">
        <f t="shared" si="150"/>
        <v>紫</v>
      </c>
      <c r="AT358" s="153">
        <f t="shared" si="151"/>
        <v>3</v>
      </c>
      <c r="AU358" s="39" t="str">
        <f>IF(IF(L358="","",AQ358&amp;AT358)=AU357,"",IF(MOD(COUNTIF($AQ$1:AQ358,AQ358),3)=1,"",IF(L358="","",AQ358&amp;AT358)))</f>
        <v/>
      </c>
      <c r="AV358" s="166" t="str">
        <f t="shared" si="152"/>
        <v/>
      </c>
      <c r="AW358" s="166" t="str">
        <f t="shared" si="153"/>
        <v/>
      </c>
      <c r="AX358" s="15" t="str">
        <f>IF(MOD(COUNTIF($AQ$1:AQ358,AQ358),3)=1,"",IF(M358="","",AT358+1))</f>
        <v/>
      </c>
      <c r="AY358" s="15" t="str">
        <f t="shared" si="146"/>
        <v/>
      </c>
      <c r="AZ358" s="166" t="str">
        <f t="shared" si="147"/>
        <v/>
      </c>
      <c r="BA358" s="166" t="str">
        <f t="shared" si="148"/>
        <v/>
      </c>
      <c r="BB358" s="15" t="str">
        <f>IF(MOD(COUNTIF($AQ$1:AQ358,AQ358),3)=1,"",IF(N358="","",AX358+1))</f>
        <v/>
      </c>
      <c r="BC358" s="15" t="str">
        <f t="shared" si="154"/>
        <v/>
      </c>
      <c r="BD358" s="166" t="str">
        <f t="shared" si="155"/>
        <v/>
      </c>
      <c r="BE358" s="166" t="str">
        <f t="shared" si="156"/>
        <v/>
      </c>
      <c r="BF358" s="15"/>
      <c r="BG358" s="15"/>
      <c r="BH358" s="170" t="str">
        <f t="shared" si="157"/>
        <v>自身被敌人近身时，会将自身与敌人朝反方向推开一定距离，并且自身攻击距离增加，攻击速度提升{0}，持续{1}秒。（触发cd{2}秒）提升攻击速度时普攻获得怒气减少{3}%。</v>
      </c>
    </row>
    <row r="359" spans="1:60">
      <c r="A359" s="261" t="s">
        <v>880</v>
      </c>
      <c r="B359" s="258" t="s">
        <v>996</v>
      </c>
      <c r="C359" s="255" t="s">
        <v>12</v>
      </c>
      <c r="D359" s="255" t="s">
        <v>997</v>
      </c>
      <c r="E359" s="11"/>
      <c r="F359" s="11"/>
      <c r="G359" s="11"/>
      <c r="H359" s="11"/>
      <c r="I359" s="11"/>
      <c r="J359" s="11" t="s">
        <v>402</v>
      </c>
      <c r="K359" s="11" t="s">
        <v>469</v>
      </c>
      <c r="L359" s="184" t="s">
        <v>62</v>
      </c>
      <c r="M359" s="184"/>
      <c r="N359" s="11"/>
      <c r="O359" s="183" t="s">
        <v>52</v>
      </c>
      <c r="P359" s="3" t="s">
        <v>57</v>
      </c>
      <c r="Q359" s="11" t="s">
        <v>60</v>
      </c>
      <c r="R359" s="11" t="s">
        <v>61</v>
      </c>
      <c r="S359" s="11"/>
      <c r="T359" s="184"/>
      <c r="U359" s="184"/>
      <c r="V359" s="184"/>
      <c r="W359" s="3" t="s">
        <v>223</v>
      </c>
      <c r="X359" s="3" t="s">
        <v>224</v>
      </c>
      <c r="Y359" s="3" t="s">
        <v>225</v>
      </c>
      <c r="Z359" s="3" t="s">
        <v>226</v>
      </c>
      <c r="AA359" s="1"/>
      <c r="AB359" s="15"/>
      <c r="AC359" s="187" t="s">
        <v>227</v>
      </c>
      <c r="AD359" s="187" t="s">
        <v>228</v>
      </c>
      <c r="AE359" s="187" t="s">
        <v>229</v>
      </c>
      <c r="AF359" s="187" t="s">
        <v>230</v>
      </c>
      <c r="AG359" s="96"/>
      <c r="AH359" s="187" t="s">
        <v>227</v>
      </c>
      <c r="AI359" s="187" t="s">
        <v>228</v>
      </c>
      <c r="AJ359" s="187" t="s">
        <v>229</v>
      </c>
      <c r="AK359" s="187" t="s">
        <v>230</v>
      </c>
      <c r="AL359" s="146">
        <f>IFERROR(AC359*IF($E359="将领",INDEX(兵法相关参数!$C$4:$AL$7,AL$15,MATCH($AB359,兵法相关参数!$C$3:$AL$3,0)),INDEX(兵法相关参数!$C$12:$AL$15,AL$15,MATCH($AB359,兵法相关参数!$C$3:$AL$3,0))),0)+IFERROR(AH359*IF($E359="将领",INDEX(兵法相关参数!$C$4:$AL$7,AL$15,MATCH($AG359,兵法相关参数!$C$3:$AL$3,0)),INDEX(兵法相关参数!$C$12:$AL$15,AL$15,MATCH($AG359,兵法相关参数!$C$3:$AL$3,0))),0)</f>
        <v>0</v>
      </c>
      <c r="AM359" s="146">
        <f>IFERROR(AD359*IF($E359="将领",INDEX(兵法相关参数!$C$4:$AL$7,AM$15,MATCH($AB359,兵法相关参数!$C$3:$AL$3,0)),INDEX(兵法相关参数!$C$12:$AL$15,AM$15,MATCH($AB359,兵法相关参数!$C$3:$AL$3,0))),0)+IFERROR(AI359*IF($E359="将领",INDEX(兵法相关参数!$C$4:$AL$7,AM$15,MATCH($AG359,兵法相关参数!$C$3:$AL$3,0)),INDEX(兵法相关参数!$C$12:$AL$15,AM$15,MATCH($AG359,兵法相关参数!$C$3:$AL$3,0))),0)</f>
        <v>0</v>
      </c>
      <c r="AN359" s="146">
        <f>IFERROR(AE359*IF($E359="将领",INDEX(兵法相关参数!$C$4:$AL$7,AN$15,MATCH($AB359,兵法相关参数!$C$3:$AL$3,0)),INDEX(兵法相关参数!$C$12:$AL$15,AN$15,MATCH($AB359,兵法相关参数!$C$3:$AL$3,0))),0)+IFERROR(AJ359*IF($E359="将领",INDEX(兵法相关参数!$C$4:$AL$7,AN$15,MATCH($AG359,兵法相关参数!$C$3:$AL$3,0)),INDEX(兵法相关参数!$C$12:$AL$15,AN$15,MATCH($AG359,兵法相关参数!$C$3:$AL$3,0))),0)</f>
        <v>0</v>
      </c>
      <c r="AO359" s="146">
        <f>IFERROR(AF359*IF($E359="将领",INDEX(兵法相关参数!$C$4:$AL$7,AL$15,MATCH($AB359,兵法相关参数!$C$3:$AL$3,0)),INDEX(兵法相关参数!$C$12:$AL$15,AO$15,MATCH($AB359,兵法相关参数!$C$3:$AL$3,0))),0)+IFERROR(AK359*IF($E359="将领",INDEX(兵法相关参数!$C$4:$AL$7,AL$15,MATCH($AG359,兵法相关参数!$C$3:$AL$3,0)),INDEX(兵法相关参数!$C$12:$AL$15,AO$15,MATCH($AG359,兵法相关参数!$C$3:$AL$3,0))),0)</f>
        <v>0</v>
      </c>
      <c r="AP359" s="27"/>
      <c r="AQ359" s="154">
        <v>30208</v>
      </c>
      <c r="AR359" s="160">
        <f>IF(D359="直接伤害",1,0)</f>
        <v>0</v>
      </c>
      <c r="AS359" s="163" t="str">
        <f t="shared" ref="AS359:AS367" si="159">IF(C359="",AS358,C359)</f>
        <v>橙</v>
      </c>
      <c r="AT359" s="153">
        <f t="shared" ref="AT359:AT367" si="160">IF(A359&lt;&gt;"",1,IF(D359="",AT358,IF(AU357="",AT358,IF(AX357="",AT358+1,IF(BB357="",AT358+2,AT358+3)))))</f>
        <v>1</v>
      </c>
      <c r="AU359" s="39" t="str">
        <f>IF(IF(L359="","",AQ359&amp;AT359)=AU358,"",IF(MOD(COUNTIF($AQ$1:AQ359,AQ359),3)=1,"",IF(L359="","",AQ359&amp;AT359)))</f>
        <v/>
      </c>
      <c r="AV359" s="166" t="str">
        <f t="shared" ref="AV359:AV367" si="161">IF(AU359="","",IF(L358="固定值",L359,ROUND(IF(AR359=1,L359*INDEX($AV$5:$AV$9,MATCH(AS359,$AU$5:$AU$9,0)),L359*INDEX($AV$13:$AV$17,MATCH(AS359,$AU$13:$AU$17,0))),IF(MID(BH359,FIND(AT359-1,BH359)+2,1)="%",3,1))))</f>
        <v/>
      </c>
      <c r="AW359" s="166" t="str">
        <f t="shared" ref="AW359:AW367" si="162">IF(AU359="","",ROUND((IF(AR359=1,L359*INDEX($AW$5:$AW$9,MATCH(AS359,$AU$5:$AU$9,0)),L359*INDEX($AW$13:$AW$17,MATCH(AS359,$AU$13:$AU$17,0)))-AV359)/34,IF(MID(BH359,FIND(AT359-1,BH359)+2,1)="%",3,1)))</f>
        <v/>
      </c>
      <c r="AX359" s="15" t="str">
        <f>IF(MOD(COUNTIF($AQ$1:AQ359,AQ359),3)=1,"",IF(M359="","",AT359+1))</f>
        <v/>
      </c>
      <c r="AY359" s="15" t="str">
        <f t="shared" si="146"/>
        <v/>
      </c>
      <c r="AZ359" s="166" t="str">
        <f t="shared" si="147"/>
        <v/>
      </c>
      <c r="BA359" s="166" t="str">
        <f t="shared" si="148"/>
        <v/>
      </c>
      <c r="BB359" s="15" t="str">
        <f>IF(MOD(COUNTIF($AQ$1:AQ359,AQ359),3)=1,"",IF(N359="","",AX359+1))</f>
        <v/>
      </c>
      <c r="BC359" s="15" t="str">
        <f t="shared" ref="BC359:BC367" si="163">IF(IF(BB359="","",AQ359&amp;BB359)=BC358,"",IF(BB359="","",AQ359&amp;BB359))</f>
        <v/>
      </c>
      <c r="BD359" s="166" t="str">
        <f t="shared" ref="BD359:BD367" si="164">IF(BC359="","",IF(N358="固定值",N359,ROUND(IF(AR359=1,N359*INDEX($AV$5:$AV$9,MATCH(AS359,$AU$5:$AU$9,0)),N359*INDEX($AV$13:$AV$17,MATCH(AS359,$AU$13:$AU$17,0))),IF(MID(BH359,FIND(BB359-1,BH359)+2,1)="%",3,1))))</f>
        <v/>
      </c>
      <c r="BE359" s="166" t="str">
        <f t="shared" ref="BE359:BE367" si="165">IF(BC359="","",ROUND((IF(AR359=1,N359*INDEX($AW$5:$AW$9,MATCH(AS359,$AU$5:$AU$9,0)),N359*INDEX($AW$13:$AW$17,MATCH(AS359,$AU$13:$AU$17,0)))-BD359)/34,IF(MID(BH359,FIND(BB359-1,BH359)+2,1)="%",3,1)))</f>
        <v/>
      </c>
      <c r="BF359" s="15"/>
      <c r="BG359" s="15"/>
      <c r="BH359" s="170" t="str">
        <f t="shared" ref="BH359:BH367" si="166">IF(B359="",BH358,B359)</f>
        <v>5秒时，清除敌军随机3个部队的增益效果，并使其武将怒气降低{0}，士兵受到的伤害增加{1}%，持续{2}秒。</v>
      </c>
    </row>
    <row r="360" spans="1:60">
      <c r="A360" s="261"/>
      <c r="B360" s="259"/>
      <c r="C360" s="256"/>
      <c r="D360" s="256"/>
      <c r="E360" s="179" t="s">
        <v>22</v>
      </c>
      <c r="F360" s="141">
        <v>1</v>
      </c>
      <c r="G360" s="141">
        <v>1</v>
      </c>
      <c r="H360" s="141">
        <v>1</v>
      </c>
      <c r="I360" s="141">
        <v>1</v>
      </c>
      <c r="J360" s="255">
        <f>SUMPRODUCT(LARGE(AL360:AO360*F360:I360+AL361:AO361*F361:I361+AL363:AO363*F363:I363+AL364:AO364*F364:I364+AL366:AO366*F366:I366+AL367:AO367*F367:I367,1))</f>
        <v>4.2955663238095063</v>
      </c>
      <c r="K360" s="255">
        <f>INDEX($J$17:$J$200,MATCH(C359,$C$17:$C$200,0),1)</f>
        <v>4.3116392160975536</v>
      </c>
      <c r="L360" s="44">
        <v>-28</v>
      </c>
      <c r="M360" s="44"/>
      <c r="N360" s="10"/>
      <c r="O360" s="81">
        <v>1</v>
      </c>
      <c r="P360" s="44">
        <v>0</v>
      </c>
      <c r="Q360" s="10">
        <v>0</v>
      </c>
      <c r="R360" s="10">
        <v>3</v>
      </c>
      <c r="S360" s="203"/>
      <c r="T360" s="44"/>
      <c r="U360" s="44"/>
      <c r="V360" s="24"/>
      <c r="W360" s="92">
        <f>-$O360*$L360*$R360</f>
        <v>84</v>
      </c>
      <c r="X360" s="92">
        <f>-$O360*$L360*$R360</f>
        <v>84</v>
      </c>
      <c r="Y360" s="92">
        <f>-$O360*$L360*$R360</f>
        <v>84</v>
      </c>
      <c r="Z360" s="92">
        <f>-$O360*$L360*$R360</f>
        <v>84</v>
      </c>
      <c r="AA360" s="22"/>
      <c r="AB360" s="44" t="s">
        <v>113</v>
      </c>
      <c r="AC360" s="92">
        <f>辅助效用($P360,0,AC$15,"输出转换",怒气系数,"当前将领目标",W360)</f>
        <v>0.35365200100364586</v>
      </c>
      <c r="AD360" s="92">
        <f>辅助效用($P360,0,AD$15,"输出转换",怒气系数,"当前将领目标",X360)</f>
        <v>0.67962448066036829</v>
      </c>
      <c r="AE360" s="92">
        <f>辅助效用($P360,0,AE$15,"输出转换",怒气系数,"当前将领目标",Y360)</f>
        <v>0.36986117268242225</v>
      </c>
      <c r="AF360" s="92">
        <f>辅助效用($P360,0,AF$15,"输出转换",怒气系数,"当前将领目标",Z360)</f>
        <v>0.35365200100364586</v>
      </c>
      <c r="AG360" s="92" t="s">
        <v>51</v>
      </c>
      <c r="AH360" s="188">
        <f>IF($Q360=0,0,持续效用($P360,$Q360,AH$15,$F360))</f>
        <v>0</v>
      </c>
      <c r="AI360" s="188">
        <f>IF($Q360=0,0,持续效用($P360,$Q360,AI$15,$F360))</f>
        <v>0</v>
      </c>
      <c r="AJ360" s="188">
        <f>IF($Q360=0,0,持续效用($P360,$Q360,AJ$15,$F360))</f>
        <v>0</v>
      </c>
      <c r="AK360" s="188">
        <f>IF($Q360=0,0,持续效用($P360,$Q360,AK$15,$F360))</f>
        <v>0</v>
      </c>
      <c r="AL360" s="146">
        <f>IFERROR(AC360*IF($E360="将领",INDEX(兵法相关参数!$C$4:$AL$7,AL$15,MATCH($AB360,兵法相关参数!$C$3:$AL$3,0)),INDEX(兵法相关参数!$C$12:$AL$15,AL$15,MATCH($AB360,兵法相关参数!$C$3:$AL$3,0))),0)+IFERROR(AH360*IF($E360="将领",INDEX(兵法相关参数!$C$4:$AL$7,AL$15,MATCH($AG360,兵法相关参数!$C$3:$AL$3,0)),INDEX(兵法相关参数!$C$12:$AL$15,AL$15,MATCH($AG360,兵法相关参数!$C$3:$AL$3,0))),0)</f>
        <v>0.54657813644254061</v>
      </c>
      <c r="AM360" s="146">
        <f>IFERROR(AD360*IF($E360="将领",INDEX(兵法相关参数!$C$4:$AL$7,AM$15,MATCH($AB360,兵法相关参数!$C$3:$AL$3,0)),INDEX(兵法相关参数!$C$12:$AL$15,AM$15,MATCH($AB360,兵法相关参数!$C$3:$AL$3,0))),0)+IFERROR(AI360*IF($E360="将领",INDEX(兵法相关参数!$C$4:$AL$7,AM$15,MATCH($AG360,兵法相关参数!$C$3:$AL$3,0)),INDEX(兵法相关参数!$C$12:$AL$15,AM$15,MATCH($AG360,兵法相关参数!$C$3:$AL$3,0))),0)</f>
        <v>1.3050212198846731</v>
      </c>
      <c r="AN360" s="146">
        <f>IFERROR(AE360*IF($E360="将领",INDEX(兵法相关参数!$C$4:$AL$7,AN$15,MATCH($AB360,兵法相关参数!$C$3:$AL$3,0)),INDEX(兵法相关参数!$C$12:$AL$15,AN$15,MATCH($AB360,兵法相关参数!$C$3:$AL$3,0))),0)+IFERROR(AJ360*IF($E360="将领",INDEX(兵法相关参数!$C$4:$AL$7,AN$15,MATCH($AG360,兵法相关参数!$C$3:$AL$3,0)),INDEX(兵法相关参数!$C$12:$AL$15,AN$15,MATCH($AG360,兵法相关参数!$C$3:$AL$3,0))),0)</f>
        <v>0.21269021603081401</v>
      </c>
      <c r="AO360" s="146">
        <f>IFERROR(AF360*IF($E360="将领",INDEX(兵法相关参数!$C$4:$AL$7,AL$15,MATCH($AB360,兵法相关参数!$C$3:$AL$3,0)),INDEX(兵法相关参数!$C$12:$AL$15,AO$15,MATCH($AB360,兵法相关参数!$C$3:$AL$3,0))),0)+IFERROR(AK360*IF($E360="将领",INDEX(兵法相关参数!$C$4:$AL$7,AL$15,MATCH($AG360,兵法相关参数!$C$3:$AL$3,0)),INDEX(兵法相关参数!$C$12:$AL$15,AO$15,MATCH($AG360,兵法相关参数!$C$3:$AL$3,0))),0)</f>
        <v>0.54657813644254061</v>
      </c>
      <c r="AP360" s="42"/>
      <c r="AQ360" s="151">
        <f>AQ359</f>
        <v>30208</v>
      </c>
      <c r="AR360" s="161">
        <f>AR359</f>
        <v>0</v>
      </c>
      <c r="AS360" s="163" t="str">
        <f t="shared" si="159"/>
        <v>橙</v>
      </c>
      <c r="AT360" s="153">
        <f t="shared" si="160"/>
        <v>1</v>
      </c>
      <c r="AU360" s="39" t="str">
        <f>IF(IF(L360="","",AQ360&amp;AT360)=AU359,"",IF(MOD(COUNTIF($AQ$1:AQ360,AQ360),3)=1,"",IF(L360="","",AQ360&amp;AT360)))</f>
        <v>302081</v>
      </c>
      <c r="AV360" s="166">
        <f t="shared" si="161"/>
        <v>-6.7</v>
      </c>
      <c r="AW360" s="166">
        <f t="shared" si="162"/>
        <v>-0.6</v>
      </c>
      <c r="AX360" s="15" t="str">
        <f>IF(MOD(COUNTIF($AQ$1:AQ360,AQ360),3)=1,"",IF(M360="","",AT360+1))</f>
        <v/>
      </c>
      <c r="AY360" s="15" t="str">
        <f t="shared" si="146"/>
        <v/>
      </c>
      <c r="AZ360" s="166" t="str">
        <f t="shared" si="147"/>
        <v/>
      </c>
      <c r="BA360" s="166" t="str">
        <f t="shared" si="148"/>
        <v/>
      </c>
      <c r="BB360" s="15" t="str">
        <f>IF(MOD(COUNTIF($AQ$1:AQ360,AQ360),3)=1,"",IF(N360="","",AX360+1))</f>
        <v/>
      </c>
      <c r="BC360" s="15" t="str">
        <f t="shared" si="163"/>
        <v/>
      </c>
      <c r="BD360" s="166" t="str">
        <f t="shared" si="164"/>
        <v/>
      </c>
      <c r="BE360" s="166" t="str">
        <f t="shared" si="165"/>
        <v/>
      </c>
      <c r="BF360" s="15"/>
      <c r="BG360" s="15"/>
      <c r="BH360" s="170" t="str">
        <f t="shared" si="166"/>
        <v>5秒时，清除敌军随机3个部队的增益效果，并使其武将怒气降低{0}，士兵受到的伤害增加{1}%，持续{2}秒。</v>
      </c>
    </row>
    <row r="361" spans="1:60">
      <c r="A361" s="261"/>
      <c r="B361" s="259"/>
      <c r="C361" s="256"/>
      <c r="D361" s="257"/>
      <c r="E361" s="179"/>
      <c r="F361" s="141"/>
      <c r="G361" s="141"/>
      <c r="H361" s="141"/>
      <c r="I361" s="141"/>
      <c r="J361" s="256"/>
      <c r="K361" s="256"/>
      <c r="L361" s="182"/>
      <c r="M361" s="179"/>
      <c r="N361" s="179"/>
      <c r="O361" s="182"/>
      <c r="P361" s="44"/>
      <c r="Q361" s="10"/>
      <c r="R361" s="10"/>
      <c r="S361" s="10"/>
      <c r="T361" s="24"/>
      <c r="U361" s="24"/>
      <c r="V361" s="24"/>
      <c r="W361" s="23"/>
      <c r="X361" s="23"/>
      <c r="Y361" s="23"/>
      <c r="Z361" s="23"/>
      <c r="AA361" s="24"/>
      <c r="AB361" s="44"/>
      <c r="AC361" s="92"/>
      <c r="AD361" s="92"/>
      <c r="AE361" s="92"/>
      <c r="AF361" s="92"/>
      <c r="AG361" s="92"/>
      <c r="AH361" s="95"/>
      <c r="AI361" s="95"/>
      <c r="AJ361" s="95"/>
      <c r="AK361" s="95"/>
      <c r="AL361" s="146">
        <f>IFERROR(AC361*IF($E361="将领",INDEX(兵法相关参数!$C$4:$AL$7,AL$15,MATCH($AB361,兵法相关参数!$C$3:$AL$3,0)),INDEX(兵法相关参数!$C$12:$AL$15,AL$15,MATCH($AB361,兵法相关参数!$C$3:$AL$3,0))),0)+IFERROR(AH361*IF($E361="将领",INDEX(兵法相关参数!$C$4:$AL$7,AL$15,MATCH($AG361,兵法相关参数!$C$3:$AL$3,0)),INDEX(兵法相关参数!$C$12:$AL$15,AL$15,MATCH($AG361,兵法相关参数!$C$3:$AL$3,0))),0)</f>
        <v>0</v>
      </c>
      <c r="AM361" s="146">
        <f>IFERROR(AD361*IF($E361="将领",INDEX(兵法相关参数!$C$4:$AL$7,AM$15,MATCH($AB361,兵法相关参数!$C$3:$AL$3,0)),INDEX(兵法相关参数!$C$12:$AL$15,AM$15,MATCH($AB361,兵法相关参数!$C$3:$AL$3,0))),0)+IFERROR(AI361*IF($E361="将领",INDEX(兵法相关参数!$C$4:$AL$7,AM$15,MATCH($AG361,兵法相关参数!$C$3:$AL$3,0)),INDEX(兵法相关参数!$C$12:$AL$15,AM$15,MATCH($AG361,兵法相关参数!$C$3:$AL$3,0))),0)</f>
        <v>0</v>
      </c>
      <c r="AN361" s="146">
        <f>IFERROR(AE361*IF($E361="将领",INDEX(兵法相关参数!$C$4:$AL$7,AN$15,MATCH($AB361,兵法相关参数!$C$3:$AL$3,0)),INDEX(兵法相关参数!$C$12:$AL$15,AN$15,MATCH($AB361,兵法相关参数!$C$3:$AL$3,0))),0)+IFERROR(AJ361*IF($E361="将领",INDEX(兵法相关参数!$C$4:$AL$7,AN$15,MATCH($AG361,兵法相关参数!$C$3:$AL$3,0)),INDEX(兵法相关参数!$C$12:$AL$15,AN$15,MATCH($AG361,兵法相关参数!$C$3:$AL$3,0))),0)</f>
        <v>0</v>
      </c>
      <c r="AO361" s="146">
        <f>IFERROR(AF361*IF($E361="将领",INDEX(兵法相关参数!$C$4:$AL$7,AL$15,MATCH($AB361,兵法相关参数!$C$3:$AL$3,0)),INDEX(兵法相关参数!$C$12:$AL$15,AO$15,MATCH($AB361,兵法相关参数!$C$3:$AL$3,0))),0)+IFERROR(AK361*IF($E361="将领",INDEX(兵法相关参数!$C$4:$AL$7,AL$15,MATCH($AG361,兵法相关参数!$C$3:$AL$3,0)),INDEX(兵法相关参数!$C$12:$AL$15,AO$15,MATCH($AG361,兵法相关参数!$C$3:$AL$3,0))),0)</f>
        <v>0</v>
      </c>
      <c r="AP361" s="27"/>
      <c r="AQ361" s="151">
        <f>AQ360</f>
        <v>30208</v>
      </c>
      <c r="AR361" s="162">
        <f>AR360</f>
        <v>0</v>
      </c>
      <c r="AS361" s="15" t="str">
        <f t="shared" si="159"/>
        <v>橙</v>
      </c>
      <c r="AT361" s="153">
        <f t="shared" si="160"/>
        <v>1</v>
      </c>
      <c r="AU361" s="39" t="str">
        <f>IF(IF(L361="","",AQ361&amp;AT361)=AU360,"",IF(MOD(COUNTIF($AQ$1:AQ361,AQ361),3)=1,"",IF(L361="","",AQ361&amp;AT361)))</f>
        <v/>
      </c>
      <c r="AV361" s="166" t="str">
        <f t="shared" si="161"/>
        <v/>
      </c>
      <c r="AW361" s="166" t="str">
        <f t="shared" si="162"/>
        <v/>
      </c>
      <c r="AX361" s="15" t="str">
        <f>IF(MOD(COUNTIF($AQ$1:AQ361,AQ361),3)=1,"",IF(M361="","",AT361+1))</f>
        <v/>
      </c>
      <c r="AY361" s="15" t="str">
        <f t="shared" si="146"/>
        <v/>
      </c>
      <c r="AZ361" s="166" t="str">
        <f t="shared" si="147"/>
        <v/>
      </c>
      <c r="BA361" s="166" t="str">
        <f t="shared" si="148"/>
        <v/>
      </c>
      <c r="BB361" s="15" t="str">
        <f>IF(MOD(COUNTIF($AQ$1:AQ361,AQ361),3)=1,"",IF(N361="","",AX361+1))</f>
        <v/>
      </c>
      <c r="BC361" s="15" t="str">
        <f t="shared" si="163"/>
        <v/>
      </c>
      <c r="BD361" s="166" t="str">
        <f t="shared" si="164"/>
        <v/>
      </c>
      <c r="BE361" s="166" t="str">
        <f t="shared" si="165"/>
        <v/>
      </c>
      <c r="BF361" s="15"/>
      <c r="BG361" s="15"/>
      <c r="BH361" s="170" t="str">
        <f t="shared" si="166"/>
        <v>5秒时，清除敌军随机3个部队的增益效果，并使其武将怒气降低{0}，士兵受到的伤害增加{1}%，持续{2}秒。</v>
      </c>
    </row>
    <row r="362" spans="1:60">
      <c r="A362" s="261"/>
      <c r="B362" s="259"/>
      <c r="C362" s="256"/>
      <c r="D362" s="255" t="s">
        <v>459</v>
      </c>
      <c r="E362" s="11"/>
      <c r="F362" s="11"/>
      <c r="G362" s="11"/>
      <c r="H362" s="11"/>
      <c r="I362" s="11"/>
      <c r="J362" s="256"/>
      <c r="K362" s="256"/>
      <c r="L362" s="184" t="s">
        <v>62</v>
      </c>
      <c r="M362" s="184" t="s">
        <v>771</v>
      </c>
      <c r="N362" s="11"/>
      <c r="O362" s="183" t="s">
        <v>52</v>
      </c>
      <c r="P362" s="3" t="s">
        <v>57</v>
      </c>
      <c r="Q362" s="11" t="s">
        <v>60</v>
      </c>
      <c r="R362" s="11" t="s">
        <v>61</v>
      </c>
      <c r="S362" s="11" t="s">
        <v>670</v>
      </c>
      <c r="T362" s="184"/>
      <c r="U362" s="184"/>
      <c r="V362" s="184"/>
      <c r="W362" s="3" t="s">
        <v>223</v>
      </c>
      <c r="X362" s="3" t="s">
        <v>224</v>
      </c>
      <c r="Y362" s="3" t="s">
        <v>225</v>
      </c>
      <c r="Z362" s="3" t="s">
        <v>226</v>
      </c>
      <c r="AA362" s="1"/>
      <c r="AB362" s="15"/>
      <c r="AC362" s="187" t="s">
        <v>227</v>
      </c>
      <c r="AD362" s="187" t="s">
        <v>228</v>
      </c>
      <c r="AE362" s="187" t="s">
        <v>229</v>
      </c>
      <c r="AF362" s="187" t="s">
        <v>230</v>
      </c>
      <c r="AG362" s="96"/>
      <c r="AH362" s="187" t="s">
        <v>227</v>
      </c>
      <c r="AI362" s="187" t="s">
        <v>228</v>
      </c>
      <c r="AJ362" s="187" t="s">
        <v>229</v>
      </c>
      <c r="AK362" s="187" t="s">
        <v>230</v>
      </c>
      <c r="AL362" s="146">
        <f>IFERROR(AC362*IF($E362="将领",INDEX(兵法相关参数!$C$4:$AL$7,AL$15,MATCH($AB362,兵法相关参数!$C$3:$AL$3,0)),INDEX(兵法相关参数!$C$12:$AL$15,AL$15,MATCH($AB362,兵法相关参数!$C$3:$AL$3,0))),0)+IFERROR(AH362*IF($E362="将领",INDEX(兵法相关参数!$C$4:$AL$7,AL$15,MATCH($AG362,兵法相关参数!$C$3:$AL$3,0)),INDEX(兵法相关参数!$C$12:$AL$15,AL$15,MATCH($AG362,兵法相关参数!$C$3:$AL$3,0))),0)</f>
        <v>0</v>
      </c>
      <c r="AM362" s="146">
        <f>IFERROR(AD362*IF($E362="将领",INDEX(兵法相关参数!$C$4:$AL$7,AM$15,MATCH($AB362,兵法相关参数!$C$3:$AL$3,0)),INDEX(兵法相关参数!$C$12:$AL$15,AM$15,MATCH($AB362,兵法相关参数!$C$3:$AL$3,0))),0)+IFERROR(AI362*IF($E362="将领",INDEX(兵法相关参数!$C$4:$AL$7,AM$15,MATCH($AG362,兵法相关参数!$C$3:$AL$3,0)),INDEX(兵法相关参数!$C$12:$AL$15,AM$15,MATCH($AG362,兵法相关参数!$C$3:$AL$3,0))),0)</f>
        <v>0</v>
      </c>
      <c r="AN362" s="146">
        <f>IFERROR(AE362*IF($E362="将领",INDEX(兵法相关参数!$C$4:$AL$7,AN$15,MATCH($AB362,兵法相关参数!$C$3:$AL$3,0)),INDEX(兵法相关参数!$C$12:$AL$15,AN$15,MATCH($AB362,兵法相关参数!$C$3:$AL$3,0))),0)+IFERROR(AJ362*IF($E362="将领",INDEX(兵法相关参数!$C$4:$AL$7,AN$15,MATCH($AG362,兵法相关参数!$C$3:$AL$3,0)),INDEX(兵法相关参数!$C$12:$AL$15,AN$15,MATCH($AG362,兵法相关参数!$C$3:$AL$3,0))),0)</f>
        <v>0</v>
      </c>
      <c r="AO362" s="146">
        <f>IFERROR(AF362*IF($E362="将领",INDEX(兵法相关参数!$C$4:$AL$7,AL$15,MATCH($AB362,兵法相关参数!$C$3:$AL$3,0)),INDEX(兵法相关参数!$C$12:$AL$15,AO$15,MATCH($AB362,兵法相关参数!$C$3:$AL$3,0))),0)+IFERROR(AK362*IF($E362="将领",INDEX(兵法相关参数!$C$4:$AL$7,AL$15,MATCH($AG362,兵法相关参数!$C$3:$AL$3,0)),INDEX(兵法相关参数!$C$12:$AL$15,AO$15,MATCH($AG362,兵法相关参数!$C$3:$AL$3,0))),0)</f>
        <v>0</v>
      </c>
      <c r="AP362" s="42"/>
      <c r="AQ362" s="151">
        <f t="shared" ref="AQ362:AQ367" si="167">AQ361</f>
        <v>30208</v>
      </c>
      <c r="AR362" s="160">
        <f>IF(D362="直接伤害",1,0)</f>
        <v>0</v>
      </c>
      <c r="AS362" s="163" t="str">
        <f t="shared" si="159"/>
        <v>橙</v>
      </c>
      <c r="AT362" s="153">
        <f t="shared" si="160"/>
        <v>2</v>
      </c>
      <c r="AU362" s="39" t="str">
        <f>IF(IF(L362="","",AQ362&amp;AT362)=AU361,"",IF(MOD(COUNTIF($AQ$1:AQ362,AQ362),3)=1,"",IF(L362="","",AQ362&amp;AT362)))</f>
        <v/>
      </c>
      <c r="AV362" s="166" t="str">
        <f t="shared" si="161"/>
        <v/>
      </c>
      <c r="AW362" s="166" t="str">
        <f t="shared" si="162"/>
        <v/>
      </c>
      <c r="AX362" s="15" t="str">
        <f>IF(MOD(COUNTIF($AQ$1:AQ362,AQ362),3)=1,"",IF(M362="","",AT362+1))</f>
        <v/>
      </c>
      <c r="AY362" s="15" t="str">
        <f t="shared" si="146"/>
        <v/>
      </c>
      <c r="AZ362" s="166" t="str">
        <f t="shared" si="147"/>
        <v/>
      </c>
      <c r="BA362" s="166" t="str">
        <f t="shared" si="148"/>
        <v/>
      </c>
      <c r="BB362" s="15" t="str">
        <f>IF(MOD(COUNTIF($AQ$1:AQ362,AQ362),3)=1,"",IF(N362="","",AX362+1))</f>
        <v/>
      </c>
      <c r="BC362" s="15" t="str">
        <f t="shared" si="163"/>
        <v/>
      </c>
      <c r="BD362" s="166" t="str">
        <f t="shared" si="164"/>
        <v/>
      </c>
      <c r="BE362" s="166" t="str">
        <f t="shared" si="165"/>
        <v/>
      </c>
      <c r="BF362" s="15"/>
      <c r="BG362" s="15"/>
      <c r="BH362" s="170" t="str">
        <f t="shared" si="166"/>
        <v>5秒时，清除敌军随机3个部队的增益效果，并使其武将怒气降低{0}，士兵受到的伤害增加{1}%，持续{2}秒。</v>
      </c>
    </row>
    <row r="363" spans="1:60">
      <c r="A363" s="261"/>
      <c r="B363" s="259"/>
      <c r="C363" s="256"/>
      <c r="D363" s="256"/>
      <c r="E363" s="179" t="s">
        <v>22</v>
      </c>
      <c r="F363" s="141">
        <v>1</v>
      </c>
      <c r="G363" s="141">
        <v>1</v>
      </c>
      <c r="H363" s="141">
        <v>1</v>
      </c>
      <c r="I363" s="141">
        <v>1</v>
      </c>
      <c r="J363" s="256"/>
      <c r="K363" s="256"/>
      <c r="L363" s="25">
        <v>-0.28000000000000003</v>
      </c>
      <c r="M363" s="44">
        <v>15</v>
      </c>
      <c r="N363" s="10"/>
      <c r="O363" s="81">
        <v>0.9</v>
      </c>
      <c r="P363" s="44">
        <v>0</v>
      </c>
      <c r="Q363" s="10">
        <v>0</v>
      </c>
      <c r="R363" s="10">
        <v>3</v>
      </c>
      <c r="S363" s="203">
        <f>M363-5</f>
        <v>10</v>
      </c>
      <c r="T363" s="44"/>
      <c r="U363" s="44"/>
      <c r="V363" s="24"/>
      <c r="W363" s="92">
        <f>-$O363*$L363*$R363</f>
        <v>0.75600000000000023</v>
      </c>
      <c r="X363" s="92">
        <f>-$O363*$L363*$R363</f>
        <v>0.75600000000000023</v>
      </c>
      <c r="Y363" s="92">
        <f>-$O363*$L363*$R363</f>
        <v>0.75600000000000023</v>
      </c>
      <c r="Z363" s="92">
        <f>-$O363*$L363*$R363</f>
        <v>0.75600000000000023</v>
      </c>
      <c r="AA363" s="22"/>
      <c r="AB363" s="44" t="s">
        <v>245</v>
      </c>
      <c r="AC363" s="92">
        <f>辅助效用($P363,$S363,AC$15,"生存转换",标准系数,"当前士兵目标",W363)</f>
        <v>0.64417253950695741</v>
      </c>
      <c r="AD363" s="92">
        <f>辅助效用($P363,$S363,AD$15,"生存转换",标准系数,"当前士兵目标",X363)</f>
        <v>0.37676665140923926</v>
      </c>
      <c r="AE363" s="92">
        <f>辅助效用($P363,$S363,AE$15,"生存转换",标准系数,"当前士兵目标",Y363)</f>
        <v>0.79584288840765738</v>
      </c>
      <c r="AF363" s="92">
        <f>辅助效用($P363,$S363,AF$15,"生存转换",标准系数,"当前士兵目标",Z363)</f>
        <v>0.85089461866298854</v>
      </c>
      <c r="AG363" s="92" t="s">
        <v>51</v>
      </c>
      <c r="AH363" s="188">
        <f>IF($Q363=0,0,持续效用($P363,$Q363,AH$15,$F363))</f>
        <v>0</v>
      </c>
      <c r="AI363" s="188">
        <f>IF($Q363=0,0,持续效用($P363,$Q363,AI$15,$F363))</f>
        <v>0</v>
      </c>
      <c r="AJ363" s="188">
        <f>IF($Q363=0,0,持续效用($P363,$Q363,AJ$15,$F363))</f>
        <v>0</v>
      </c>
      <c r="AK363" s="188">
        <f>IF($Q363=0,0,持续效用($P363,$Q363,AK$15,$F363))</f>
        <v>0</v>
      </c>
      <c r="AL363" s="146">
        <f>IFERROR(AC363*IF($E363="将领",INDEX(兵法相关参数!$C$4:$AL$7,AL$15,MATCH($AB363,兵法相关参数!$C$3:$AL$3,0)),INDEX(兵法相关参数!$C$12:$AL$15,AL$15,MATCH($AB363,兵法相关参数!$C$3:$AL$3,0))),0)+IFERROR(AH363*IF($E363="将领",INDEX(兵法相关参数!$C$4:$AL$7,AL$15,MATCH($AG363,兵法相关参数!$C$3:$AL$3,0)),INDEX(兵法相关参数!$C$12:$AL$15,AL$15,MATCH($AG363,兵法相关参数!$C$3:$AL$3,0))),0)</f>
        <v>0.50682688742420356</v>
      </c>
      <c r="AM363" s="146">
        <f>IFERROR(AD363*IF($E363="将领",INDEX(兵法相关参数!$C$4:$AL$7,AM$15,MATCH($AB363,兵法相关参数!$C$3:$AL$3,0)),INDEX(兵法相关参数!$C$12:$AL$15,AM$15,MATCH($AB363,兵法相关参数!$C$3:$AL$3,0))),0)+IFERROR(AI363*IF($E363="将领",INDEX(兵法相关参数!$C$4:$AL$7,AM$15,MATCH($AG363,兵法相关参数!$C$3:$AL$3,0)),INDEX(兵法相关参数!$C$12:$AL$15,AM$15,MATCH($AG363,兵法相关参数!$C$3:$AL$3,0))),0)</f>
        <v>0.23859287530757761</v>
      </c>
      <c r="AN363" s="146">
        <f>IFERROR(AE363*IF($E363="将领",INDEX(兵法相关参数!$C$4:$AL$7,AN$15,MATCH($AB363,兵法相关参数!$C$3:$AL$3,0)),INDEX(兵法相关参数!$C$12:$AL$15,AN$15,MATCH($AB363,兵法相关参数!$C$3:$AL$3,0))),0)+IFERROR(AJ363*IF($E363="将领",INDEX(兵法相关参数!$C$4:$AL$7,AN$15,MATCH($AG363,兵法相关参数!$C$3:$AL$3,0)),INDEX(兵法相关参数!$C$12:$AL$15,AN$15,MATCH($AG363,兵法相关参数!$C$3:$AL$3,0))),0)</f>
        <v>1.682876107778692</v>
      </c>
      <c r="AO363" s="146">
        <f>IFERROR(AF363*IF($E363="将领",INDEX(兵法相关参数!$C$4:$AL$7,AL$15,MATCH($AB363,兵法相关参数!$C$3:$AL$3,0)),INDEX(兵法相关参数!$C$12:$AL$15,AO$15,MATCH($AB363,兵法相关参数!$C$3:$AL$3,0))),0)+IFERROR(AK363*IF($E363="将领",INDEX(兵法相关参数!$C$4:$AL$7,AL$15,MATCH($AG363,兵法相关参数!$C$3:$AL$3,0)),INDEX(兵法相关参数!$C$12:$AL$15,AO$15,MATCH($AG363,兵法相关参数!$C$3:$AL$3,0))),0)</f>
        <v>0.66947323062396591</v>
      </c>
      <c r="AP363" s="27"/>
      <c r="AQ363" s="151">
        <f t="shared" si="167"/>
        <v>30208</v>
      </c>
      <c r="AR363" s="161">
        <f>AR362</f>
        <v>0</v>
      </c>
      <c r="AS363" s="163" t="str">
        <f t="shared" si="159"/>
        <v>橙</v>
      </c>
      <c r="AT363" s="153">
        <f t="shared" si="160"/>
        <v>2</v>
      </c>
      <c r="AU363" s="39" t="str">
        <f>IF(IF(L363="","",AQ363&amp;AT363)=AU362,"",IF(MOD(COUNTIF($AQ$1:AQ363,AQ363),3)=1,"",IF(L363="","",AQ363&amp;AT363)))</f>
        <v>302082</v>
      </c>
      <c r="AV363" s="166">
        <f t="shared" si="161"/>
        <v>-6.7000000000000004E-2</v>
      </c>
      <c r="AW363" s="166">
        <f t="shared" si="162"/>
        <v>-6.0000000000000001E-3</v>
      </c>
      <c r="AX363" s="15">
        <f>IF(MOD(COUNTIF($AQ$1:AQ363,AQ363),3)=1,"",IF(M363="","",AT363+1))</f>
        <v>3</v>
      </c>
      <c r="AY363" s="15" t="str">
        <f t="shared" si="146"/>
        <v>302083</v>
      </c>
      <c r="AZ363" s="166">
        <f t="shared" si="147"/>
        <v>15</v>
      </c>
      <c r="BA363" s="166">
        <f t="shared" si="148"/>
        <v>0</v>
      </c>
      <c r="BB363" s="15" t="str">
        <f>IF(MOD(COUNTIF($AQ$1:AQ363,AQ363),3)=1,"",IF(N363="","",AX363+1))</f>
        <v/>
      </c>
      <c r="BC363" s="15" t="str">
        <f t="shared" si="163"/>
        <v/>
      </c>
      <c r="BD363" s="166" t="str">
        <f t="shared" si="164"/>
        <v/>
      </c>
      <c r="BE363" s="166" t="str">
        <f t="shared" si="165"/>
        <v/>
      </c>
      <c r="BF363" s="15"/>
      <c r="BG363" s="15"/>
      <c r="BH363" s="170" t="str">
        <f t="shared" si="166"/>
        <v>5秒时，清除敌军随机3个部队的增益效果，并使其武将怒气降低{0}，士兵受到的伤害增加{1}%，持续{2}秒。</v>
      </c>
    </row>
    <row r="364" spans="1:60">
      <c r="A364" s="261"/>
      <c r="B364" s="259"/>
      <c r="C364" s="256"/>
      <c r="D364" s="257"/>
      <c r="E364" s="179"/>
      <c r="F364" s="141"/>
      <c r="G364" s="141"/>
      <c r="H364" s="141"/>
      <c r="I364" s="141"/>
      <c r="J364" s="256"/>
      <c r="K364" s="256"/>
      <c r="L364" s="182"/>
      <c r="M364" s="179"/>
      <c r="N364" s="179"/>
      <c r="O364" s="182"/>
      <c r="P364" s="44"/>
      <c r="Q364" s="10"/>
      <c r="R364" s="10"/>
      <c r="S364" s="10"/>
      <c r="T364" s="24"/>
      <c r="U364" s="24"/>
      <c r="V364" s="24"/>
      <c r="W364" s="23"/>
      <c r="X364" s="23"/>
      <c r="Y364" s="23"/>
      <c r="Z364" s="23"/>
      <c r="AA364" s="24"/>
      <c r="AB364" s="44"/>
      <c r="AC364" s="92"/>
      <c r="AD364" s="92"/>
      <c r="AE364" s="92"/>
      <c r="AF364" s="92"/>
      <c r="AG364" s="92"/>
      <c r="AH364" s="95"/>
      <c r="AI364" s="95"/>
      <c r="AJ364" s="95"/>
      <c r="AK364" s="95"/>
      <c r="AL364" s="146">
        <f>IFERROR(AC364*IF($E364="将领",INDEX(兵法相关参数!$C$4:$AL$7,AL$15,MATCH($AB364,兵法相关参数!$C$3:$AL$3,0)),INDEX(兵法相关参数!$C$12:$AL$15,AL$15,MATCH($AB364,兵法相关参数!$C$3:$AL$3,0))),0)+IFERROR(AH364*IF($E364="将领",INDEX(兵法相关参数!$C$4:$AL$7,AL$15,MATCH($AG364,兵法相关参数!$C$3:$AL$3,0)),INDEX(兵法相关参数!$C$12:$AL$15,AL$15,MATCH($AG364,兵法相关参数!$C$3:$AL$3,0))),0)</f>
        <v>0</v>
      </c>
      <c r="AM364" s="146">
        <f>IFERROR(AD364*IF($E364="将领",INDEX(兵法相关参数!$C$4:$AL$7,AM$15,MATCH($AB364,兵法相关参数!$C$3:$AL$3,0)),INDEX(兵法相关参数!$C$12:$AL$15,AM$15,MATCH($AB364,兵法相关参数!$C$3:$AL$3,0))),0)+IFERROR(AI364*IF($E364="将领",INDEX(兵法相关参数!$C$4:$AL$7,AM$15,MATCH($AG364,兵法相关参数!$C$3:$AL$3,0)),INDEX(兵法相关参数!$C$12:$AL$15,AM$15,MATCH($AG364,兵法相关参数!$C$3:$AL$3,0))),0)</f>
        <v>0</v>
      </c>
      <c r="AN364" s="146">
        <f>IFERROR(AE364*IF($E364="将领",INDEX(兵法相关参数!$C$4:$AL$7,AN$15,MATCH($AB364,兵法相关参数!$C$3:$AL$3,0)),INDEX(兵法相关参数!$C$12:$AL$15,AN$15,MATCH($AB364,兵法相关参数!$C$3:$AL$3,0))),0)+IFERROR(AJ364*IF($E364="将领",INDEX(兵法相关参数!$C$4:$AL$7,AN$15,MATCH($AG364,兵法相关参数!$C$3:$AL$3,0)),INDEX(兵法相关参数!$C$12:$AL$15,AN$15,MATCH($AG364,兵法相关参数!$C$3:$AL$3,0))),0)</f>
        <v>0</v>
      </c>
      <c r="AO364" s="146">
        <f>IFERROR(AF364*IF($E364="将领",INDEX(兵法相关参数!$C$4:$AL$7,AL$15,MATCH($AB364,兵法相关参数!$C$3:$AL$3,0)),INDEX(兵法相关参数!$C$12:$AL$15,AO$15,MATCH($AB364,兵法相关参数!$C$3:$AL$3,0))),0)+IFERROR(AK364*IF($E364="将领",INDEX(兵法相关参数!$C$4:$AL$7,AL$15,MATCH($AG364,兵法相关参数!$C$3:$AL$3,0)),INDEX(兵法相关参数!$C$12:$AL$15,AO$15,MATCH($AG364,兵法相关参数!$C$3:$AL$3,0))),0)</f>
        <v>0</v>
      </c>
      <c r="AP364" s="42"/>
      <c r="AQ364" s="151">
        <f t="shared" si="167"/>
        <v>30208</v>
      </c>
      <c r="AR364" s="162">
        <f>AR363</f>
        <v>0</v>
      </c>
      <c r="AS364" s="15" t="str">
        <f t="shared" si="159"/>
        <v>橙</v>
      </c>
      <c r="AT364" s="153">
        <f t="shared" si="160"/>
        <v>2</v>
      </c>
      <c r="AU364" s="39" t="str">
        <f>IF(IF(L364="","",AQ364&amp;AT364)=AU363,"",IF(MOD(COUNTIF($AQ$1:AQ364,AQ364),3)=1,"",IF(L364="","",AQ364&amp;AT364)))</f>
        <v/>
      </c>
      <c r="AV364" s="166" t="str">
        <f t="shared" si="161"/>
        <v/>
      </c>
      <c r="AW364" s="166" t="str">
        <f t="shared" si="162"/>
        <v/>
      </c>
      <c r="AX364" s="15" t="str">
        <f>IF(MOD(COUNTIF($AQ$1:AQ364,AQ364),3)=1,"",IF(M364="","",AT364+1))</f>
        <v/>
      </c>
      <c r="AY364" s="15" t="str">
        <f t="shared" si="146"/>
        <v/>
      </c>
      <c r="AZ364" s="166" t="str">
        <f t="shared" si="147"/>
        <v/>
      </c>
      <c r="BA364" s="166" t="str">
        <f t="shared" si="148"/>
        <v/>
      </c>
      <c r="BB364" s="15" t="str">
        <f>IF(MOD(COUNTIF($AQ$1:AQ364,AQ364),3)=1,"",IF(N364="","",AX364+1))</f>
        <v/>
      </c>
      <c r="BC364" s="15" t="str">
        <f t="shared" si="163"/>
        <v/>
      </c>
      <c r="BD364" s="166" t="str">
        <f t="shared" si="164"/>
        <v/>
      </c>
      <c r="BE364" s="166" t="str">
        <f t="shared" si="165"/>
        <v/>
      </c>
      <c r="BF364" s="15"/>
      <c r="BG364" s="15"/>
      <c r="BH364" s="170" t="str">
        <f t="shared" si="166"/>
        <v>5秒时，清除敌军随机3个部队的增益效果，并使其武将怒气降低{0}，士兵受到的伤害增加{1}%，持续{2}秒。</v>
      </c>
    </row>
    <row r="365" spans="1:60">
      <c r="A365" s="261"/>
      <c r="B365" s="259"/>
      <c r="C365" s="256"/>
      <c r="D365" s="255" t="s">
        <v>905</v>
      </c>
      <c r="E365" s="11"/>
      <c r="F365" s="11"/>
      <c r="G365" s="11"/>
      <c r="H365" s="11"/>
      <c r="I365" s="11"/>
      <c r="J365" s="256"/>
      <c r="K365" s="256"/>
      <c r="L365" s="184"/>
      <c r="M365" s="184"/>
      <c r="N365" s="11"/>
      <c r="O365" s="183" t="s">
        <v>52</v>
      </c>
      <c r="P365" s="3" t="s">
        <v>57</v>
      </c>
      <c r="Q365" s="11" t="s">
        <v>60</v>
      </c>
      <c r="R365" s="11" t="s">
        <v>61</v>
      </c>
      <c r="S365" s="184" t="s">
        <v>852</v>
      </c>
      <c r="T365" s="184"/>
      <c r="U365" s="184"/>
      <c r="V365" s="184"/>
      <c r="W365" s="3" t="s">
        <v>223</v>
      </c>
      <c r="X365" s="3" t="s">
        <v>224</v>
      </c>
      <c r="Y365" s="3" t="s">
        <v>225</v>
      </c>
      <c r="Z365" s="3" t="s">
        <v>226</v>
      </c>
      <c r="AA365" s="1"/>
      <c r="AB365" s="15"/>
      <c r="AC365" s="187" t="s">
        <v>227</v>
      </c>
      <c r="AD365" s="187" t="s">
        <v>228</v>
      </c>
      <c r="AE365" s="187" t="s">
        <v>229</v>
      </c>
      <c r="AF365" s="187" t="s">
        <v>230</v>
      </c>
      <c r="AG365" s="96"/>
      <c r="AH365" s="187" t="s">
        <v>227</v>
      </c>
      <c r="AI365" s="187" t="s">
        <v>228</v>
      </c>
      <c r="AJ365" s="187" t="s">
        <v>229</v>
      </c>
      <c r="AK365" s="187" t="s">
        <v>230</v>
      </c>
      <c r="AL365" s="146">
        <f>IFERROR(AC365*IF($E365="将领",INDEX(兵法相关参数!$C$4:$AL$7,AL$15,MATCH($AB365,兵法相关参数!$C$3:$AL$3,0)),INDEX(兵法相关参数!$C$12:$AL$15,AL$15,MATCH($AB365,兵法相关参数!$C$3:$AL$3,0))),0)+IFERROR(AH365*IF($E365="将领",INDEX(兵法相关参数!$C$4:$AL$7,AL$15,MATCH($AG365,兵法相关参数!$C$3:$AL$3,0)),INDEX(兵法相关参数!$C$12:$AL$15,AL$15,MATCH($AG365,兵法相关参数!$C$3:$AL$3,0))),0)</f>
        <v>0</v>
      </c>
      <c r="AM365" s="146">
        <f>IFERROR(AD365*IF($E365="将领",INDEX(兵法相关参数!$C$4:$AL$7,AM$15,MATCH($AB365,兵法相关参数!$C$3:$AL$3,0)),INDEX(兵法相关参数!$C$12:$AL$15,AM$15,MATCH($AB365,兵法相关参数!$C$3:$AL$3,0))),0)+IFERROR(AI365*IF($E365="将领",INDEX(兵法相关参数!$C$4:$AL$7,AM$15,MATCH($AG365,兵法相关参数!$C$3:$AL$3,0)),INDEX(兵法相关参数!$C$12:$AL$15,AM$15,MATCH($AG365,兵法相关参数!$C$3:$AL$3,0))),0)</f>
        <v>0</v>
      </c>
      <c r="AN365" s="146">
        <f>IFERROR(AE365*IF($E365="将领",INDEX(兵法相关参数!$C$4:$AL$7,AN$15,MATCH($AB365,兵法相关参数!$C$3:$AL$3,0)),INDEX(兵法相关参数!$C$12:$AL$15,AN$15,MATCH($AB365,兵法相关参数!$C$3:$AL$3,0))),0)+IFERROR(AJ365*IF($E365="将领",INDEX(兵法相关参数!$C$4:$AL$7,AN$15,MATCH($AG365,兵法相关参数!$C$3:$AL$3,0)),INDEX(兵法相关参数!$C$12:$AL$15,AN$15,MATCH($AG365,兵法相关参数!$C$3:$AL$3,0))),0)</f>
        <v>0</v>
      </c>
      <c r="AO365" s="146">
        <f>IFERROR(AF365*IF($E365="将领",INDEX(兵法相关参数!$C$4:$AL$7,AL$15,MATCH($AB365,兵法相关参数!$C$3:$AL$3,0)),INDEX(兵法相关参数!$C$12:$AL$15,AO$15,MATCH($AB365,兵法相关参数!$C$3:$AL$3,0))),0)+IFERROR(AK365*IF($E365="将领",INDEX(兵法相关参数!$C$4:$AL$7,AL$15,MATCH($AG365,兵法相关参数!$C$3:$AL$3,0)),INDEX(兵法相关参数!$C$12:$AL$15,AO$15,MATCH($AG365,兵法相关参数!$C$3:$AL$3,0))),0)</f>
        <v>0</v>
      </c>
      <c r="AP365" s="27"/>
      <c r="AQ365" s="151">
        <f t="shared" si="167"/>
        <v>30208</v>
      </c>
      <c r="AR365" s="160">
        <f>IF(D365="直接伤害",1,0)</f>
        <v>0</v>
      </c>
      <c r="AS365" s="163" t="str">
        <f t="shared" si="159"/>
        <v>橙</v>
      </c>
      <c r="AT365" s="153">
        <f t="shared" si="160"/>
        <v>4</v>
      </c>
      <c r="AU365" s="39" t="str">
        <f>IF(IF(L365="","",AQ365&amp;AT365)=AU364,"",IF(MOD(COUNTIF($AQ$1:AQ365,AQ365),3)=1,"",IF(L365="","",AQ365&amp;AT365)))</f>
        <v/>
      </c>
      <c r="AV365" s="166" t="str">
        <f t="shared" si="161"/>
        <v/>
      </c>
      <c r="AW365" s="166" t="str">
        <f t="shared" si="162"/>
        <v/>
      </c>
      <c r="AX365" s="15" t="str">
        <f>IF(MOD(COUNTIF($AQ$1:AQ365,AQ365),3)=1,"",IF(M365="","",AT365+1))</f>
        <v/>
      </c>
      <c r="AY365" s="15" t="str">
        <f t="shared" si="146"/>
        <v/>
      </c>
      <c r="AZ365" s="166" t="str">
        <f t="shared" si="147"/>
        <v/>
      </c>
      <c r="BA365" s="166" t="str">
        <f t="shared" si="148"/>
        <v/>
      </c>
      <c r="BB365" s="15" t="str">
        <f>IF(MOD(COUNTIF($AQ$1:AQ365,AQ365),3)=1,"",IF(N365="","",AX365+1))</f>
        <v/>
      </c>
      <c r="BC365" s="15" t="str">
        <f t="shared" si="163"/>
        <v/>
      </c>
      <c r="BD365" s="166" t="str">
        <f t="shared" si="164"/>
        <v/>
      </c>
      <c r="BE365" s="166" t="str">
        <f t="shared" si="165"/>
        <v/>
      </c>
      <c r="BF365" s="15"/>
      <c r="BG365" s="15"/>
      <c r="BH365" s="170" t="str">
        <f t="shared" si="166"/>
        <v>5秒时，清除敌军随机3个部队的增益效果，并使其武将怒气降低{0}，士兵受到的伤害增加{1}%，持续{2}秒。</v>
      </c>
    </row>
    <row r="366" spans="1:60">
      <c r="A366" s="261"/>
      <c r="B366" s="259"/>
      <c r="C366" s="256"/>
      <c r="D366" s="256"/>
      <c r="E366" s="179" t="s">
        <v>22</v>
      </c>
      <c r="F366" s="141">
        <v>1</v>
      </c>
      <c r="G366" s="141">
        <v>1</v>
      </c>
      <c r="H366" s="141">
        <v>1</v>
      </c>
      <c r="I366" s="141">
        <v>1</v>
      </c>
      <c r="J366" s="256"/>
      <c r="K366" s="256"/>
      <c r="L366" s="44"/>
      <c r="M366" s="44"/>
      <c r="N366" s="10"/>
      <c r="O366" s="81">
        <v>0.4</v>
      </c>
      <c r="P366" s="44">
        <v>0</v>
      </c>
      <c r="Q366" s="10">
        <v>0</v>
      </c>
      <c r="R366" s="10">
        <v>6</v>
      </c>
      <c r="S366" s="44">
        <v>1</v>
      </c>
      <c r="T366" s="44"/>
      <c r="U366" s="44"/>
      <c r="V366" s="24"/>
      <c r="W366" s="92">
        <f>$O366*$R366*$S366</f>
        <v>2.4000000000000004</v>
      </c>
      <c r="X366" s="92">
        <f>$O366*$R366*$S366</f>
        <v>2.4000000000000004</v>
      </c>
      <c r="Y366" s="92">
        <f>$O366*$R366*$S366</f>
        <v>2.4000000000000004</v>
      </c>
      <c r="Z366" s="92">
        <f>$O366*$R366*$S366</f>
        <v>2.4000000000000004</v>
      </c>
      <c r="AA366" s="22"/>
      <c r="AB366" s="44" t="s">
        <v>510</v>
      </c>
      <c r="AC366" s="92">
        <f>W366</f>
        <v>2.4000000000000004</v>
      </c>
      <c r="AD366" s="92">
        <f>X366</f>
        <v>2.4000000000000004</v>
      </c>
      <c r="AE366" s="92">
        <f>Y366</f>
        <v>2.4000000000000004</v>
      </c>
      <c r="AF366" s="92">
        <f>Z366</f>
        <v>2.4000000000000004</v>
      </c>
      <c r="AG366" s="92" t="s">
        <v>51</v>
      </c>
      <c r="AH366" s="188">
        <f>IF($Q366=0,0,持续效用($P366,$Q366,AH$15,$F366))</f>
        <v>0</v>
      </c>
      <c r="AI366" s="188">
        <f>IF($Q366=0,0,持续效用($P366,$Q366,AI$15,$F366))</f>
        <v>0</v>
      </c>
      <c r="AJ366" s="188">
        <f>IF($Q366=0,0,持续效用($P366,$Q366,AJ$15,$F366))</f>
        <v>0</v>
      </c>
      <c r="AK366" s="188">
        <f>IF($Q366=0,0,持续效用($P366,$Q366,AK$15,$F366))</f>
        <v>0</v>
      </c>
      <c r="AL366" s="146">
        <f>IFERROR(AC366*IF($E366="将领",INDEX(兵法相关参数!$C$4:$AL$7,AL$15,MATCH($AB366,兵法相关参数!$C$3:$AL$3,0)),INDEX(兵法相关参数!$C$12:$AL$15,AL$15,MATCH($AB366,兵法相关参数!$C$3:$AL$3,0))),0)+IFERROR(AH366*IF($E366="将领",INDEX(兵法相关参数!$C$4:$AL$7,AL$15,MATCH($AG366,兵法相关参数!$C$3:$AL$3,0)),INDEX(兵法相关参数!$C$12:$AL$15,AL$15,MATCH($AG366,兵法相关参数!$C$3:$AL$3,0))),0)</f>
        <v>2.4000000000000004</v>
      </c>
      <c r="AM366" s="146">
        <f>IFERROR(AD366*IF($E366="将领",INDEX(兵法相关参数!$C$4:$AL$7,AM$15,MATCH($AB366,兵法相关参数!$C$3:$AL$3,0)),INDEX(兵法相关参数!$C$12:$AL$15,AM$15,MATCH($AB366,兵法相关参数!$C$3:$AL$3,0))),0)+IFERROR(AI366*IF($E366="将领",INDEX(兵法相关参数!$C$4:$AL$7,AM$15,MATCH($AG366,兵法相关参数!$C$3:$AL$3,0)),INDEX(兵法相关参数!$C$12:$AL$15,AM$15,MATCH($AG366,兵法相关参数!$C$3:$AL$3,0))),0)</f>
        <v>2.4000000000000004</v>
      </c>
      <c r="AN366" s="146">
        <f>IFERROR(AE366*IF($E366="将领",INDEX(兵法相关参数!$C$4:$AL$7,AN$15,MATCH($AB366,兵法相关参数!$C$3:$AL$3,0)),INDEX(兵法相关参数!$C$12:$AL$15,AN$15,MATCH($AB366,兵法相关参数!$C$3:$AL$3,0))),0)+IFERROR(AJ366*IF($E366="将领",INDEX(兵法相关参数!$C$4:$AL$7,AN$15,MATCH($AG366,兵法相关参数!$C$3:$AL$3,0)),INDEX(兵法相关参数!$C$12:$AL$15,AN$15,MATCH($AG366,兵法相关参数!$C$3:$AL$3,0))),0)</f>
        <v>2.4000000000000004</v>
      </c>
      <c r="AO366" s="146">
        <f>IFERROR(AF366*IF($E366="将领",INDEX(兵法相关参数!$C$4:$AL$7,AL$15,MATCH($AB366,兵法相关参数!$C$3:$AL$3,0)),INDEX(兵法相关参数!$C$12:$AL$15,AO$15,MATCH($AB366,兵法相关参数!$C$3:$AL$3,0))),0)+IFERROR(AK366*IF($E366="将领",INDEX(兵法相关参数!$C$4:$AL$7,AL$15,MATCH($AG366,兵法相关参数!$C$3:$AL$3,0)),INDEX(兵法相关参数!$C$12:$AL$15,AO$15,MATCH($AG366,兵法相关参数!$C$3:$AL$3,0))),0)</f>
        <v>2.4000000000000004</v>
      </c>
      <c r="AP366" s="42"/>
      <c r="AQ366" s="151">
        <f t="shared" si="167"/>
        <v>30208</v>
      </c>
      <c r="AR366" s="161">
        <f>AR365</f>
        <v>0</v>
      </c>
      <c r="AS366" s="163" t="str">
        <f t="shared" si="159"/>
        <v>橙</v>
      </c>
      <c r="AT366" s="153">
        <f t="shared" si="160"/>
        <v>4</v>
      </c>
      <c r="AU366" s="39" t="str">
        <f>IF(IF(L366="","",AQ366&amp;AT366)=AU365,"",IF(MOD(COUNTIF($AQ$1:AQ366,AQ366),3)=1,"",IF(L366="","",AQ366&amp;AT366)))</f>
        <v/>
      </c>
      <c r="AV366" s="166" t="str">
        <f t="shared" si="161"/>
        <v/>
      </c>
      <c r="AW366" s="166" t="str">
        <f t="shared" si="162"/>
        <v/>
      </c>
      <c r="AX366" s="15" t="str">
        <f>IF(MOD(COUNTIF($AQ$1:AQ366,AQ366),3)=1,"",IF(M366="","",AT366+1))</f>
        <v/>
      </c>
      <c r="AY366" s="15" t="str">
        <f t="shared" si="146"/>
        <v/>
      </c>
      <c r="AZ366" s="166" t="str">
        <f t="shared" si="147"/>
        <v/>
      </c>
      <c r="BA366" s="166" t="str">
        <f t="shared" si="148"/>
        <v/>
      </c>
      <c r="BB366" s="15" t="str">
        <f>IF(MOD(COUNTIF($AQ$1:AQ366,AQ366),3)=1,"",IF(N366="","",AX366+1))</f>
        <v/>
      </c>
      <c r="BC366" s="15" t="str">
        <f t="shared" si="163"/>
        <v/>
      </c>
      <c r="BD366" s="166" t="str">
        <f t="shared" si="164"/>
        <v/>
      </c>
      <c r="BE366" s="166" t="str">
        <f t="shared" si="165"/>
        <v/>
      </c>
      <c r="BF366" s="15"/>
      <c r="BG366" s="15"/>
      <c r="BH366" s="170" t="str">
        <f t="shared" si="166"/>
        <v>5秒时，清除敌军随机3个部队的增益效果，并使其武将怒气降低{0}，士兵受到的伤害增加{1}%，持续{2}秒。</v>
      </c>
    </row>
    <row r="367" spans="1:60">
      <c r="A367" s="261"/>
      <c r="B367" s="260"/>
      <c r="C367" s="257"/>
      <c r="D367" s="257"/>
      <c r="E367" s="179"/>
      <c r="F367" s="179"/>
      <c r="G367" s="179"/>
      <c r="H367" s="179"/>
      <c r="I367" s="179"/>
      <c r="J367" s="257"/>
      <c r="K367" s="257"/>
      <c r="L367" s="182"/>
      <c r="M367" s="179"/>
      <c r="N367" s="179"/>
      <c r="O367" s="182"/>
      <c r="P367" s="179"/>
      <c r="Q367" s="179"/>
      <c r="R367" s="179"/>
      <c r="S367" s="179"/>
      <c r="T367" s="179"/>
      <c r="U367" s="179"/>
      <c r="V367" s="179"/>
      <c r="W367" s="179"/>
      <c r="X367" s="179"/>
      <c r="Y367" s="179"/>
      <c r="Z367" s="179"/>
      <c r="AA367" s="179"/>
      <c r="AB367" s="44"/>
      <c r="AC367" s="189"/>
      <c r="AD367" s="189"/>
      <c r="AE367" s="189"/>
      <c r="AF367" s="189"/>
      <c r="AG367" s="92"/>
      <c r="AH367" s="189"/>
      <c r="AI367" s="189"/>
      <c r="AJ367" s="189"/>
      <c r="AK367" s="189"/>
      <c r="AL367" s="146">
        <f>IFERROR(AC367*IF($E367="将领",INDEX(兵法相关参数!$C$4:$AL$7,AL$15,MATCH($AB367,兵法相关参数!$C$3:$AL$3,0)),INDEX(兵法相关参数!$C$12:$AL$15,AL$15,MATCH($AB367,兵法相关参数!$C$3:$AL$3,0))),0)+IFERROR(AH367*IF($E367="将领",INDEX(兵法相关参数!$C$4:$AL$7,AL$15,MATCH($AG367,兵法相关参数!$C$3:$AL$3,0)),INDEX(兵法相关参数!$C$12:$AL$15,AL$15,MATCH($AG367,兵法相关参数!$C$3:$AL$3,0))),0)</f>
        <v>0</v>
      </c>
      <c r="AM367" s="146">
        <f>IFERROR(AD367*IF($E367="将领",INDEX(兵法相关参数!$C$4:$AL$7,AM$15,MATCH($AB367,兵法相关参数!$C$3:$AL$3,0)),INDEX(兵法相关参数!$C$12:$AL$15,AM$15,MATCH($AB367,兵法相关参数!$C$3:$AL$3,0))),0)+IFERROR(AI367*IF($E367="将领",INDEX(兵法相关参数!$C$4:$AL$7,AM$15,MATCH($AG367,兵法相关参数!$C$3:$AL$3,0)),INDEX(兵法相关参数!$C$12:$AL$15,AM$15,MATCH($AG367,兵法相关参数!$C$3:$AL$3,0))),0)</f>
        <v>0</v>
      </c>
      <c r="AN367" s="146">
        <f>IFERROR(AE367*IF($E367="将领",INDEX(兵法相关参数!$C$4:$AL$7,AN$15,MATCH($AB367,兵法相关参数!$C$3:$AL$3,0)),INDEX(兵法相关参数!$C$12:$AL$15,AN$15,MATCH($AB367,兵法相关参数!$C$3:$AL$3,0))),0)+IFERROR(AJ367*IF($E367="将领",INDEX(兵法相关参数!$C$4:$AL$7,AN$15,MATCH($AG367,兵法相关参数!$C$3:$AL$3,0)),INDEX(兵法相关参数!$C$12:$AL$15,AN$15,MATCH($AG367,兵法相关参数!$C$3:$AL$3,0))),0)</f>
        <v>0</v>
      </c>
      <c r="AO367" s="146">
        <f>IFERROR(AF367*IF($E367="将领",INDEX(兵法相关参数!$C$4:$AL$7,AL$15,MATCH($AB367,兵法相关参数!$C$3:$AL$3,0)),INDEX(兵法相关参数!$C$12:$AL$15,AO$15,MATCH($AB367,兵法相关参数!$C$3:$AL$3,0))),0)+IFERROR(AK367*IF($E367="将领",INDEX(兵法相关参数!$C$4:$AL$7,AL$15,MATCH($AG367,兵法相关参数!$C$3:$AL$3,0)),INDEX(兵法相关参数!$C$12:$AL$15,AO$15,MATCH($AG367,兵法相关参数!$C$3:$AL$3,0))),0)</f>
        <v>0</v>
      </c>
      <c r="AP367" s="27"/>
      <c r="AQ367" s="152">
        <f t="shared" si="167"/>
        <v>30208</v>
      </c>
      <c r="AR367" s="162">
        <f>AR366</f>
        <v>0</v>
      </c>
      <c r="AS367" s="15" t="str">
        <f t="shared" si="159"/>
        <v>橙</v>
      </c>
      <c r="AT367" s="153">
        <f t="shared" si="160"/>
        <v>4</v>
      </c>
      <c r="AU367" s="39" t="str">
        <f>IF(IF(L367="","",AQ367&amp;AT367)=AU366,"",IF(MOD(COUNTIF($AQ$1:AQ367,AQ367),3)=1,"",IF(L367="","",AQ367&amp;AT367)))</f>
        <v/>
      </c>
      <c r="AV367" s="166" t="str">
        <f t="shared" si="161"/>
        <v/>
      </c>
      <c r="AW367" s="166" t="str">
        <f t="shared" si="162"/>
        <v/>
      </c>
      <c r="AX367" s="15" t="str">
        <f>IF(MOD(COUNTIF($AQ$1:AQ367,AQ367),3)=1,"",IF(M367="","",AT367+1))</f>
        <v/>
      </c>
      <c r="AY367" s="15" t="str">
        <f t="shared" si="146"/>
        <v/>
      </c>
      <c r="AZ367" s="166" t="str">
        <f t="shared" si="147"/>
        <v/>
      </c>
      <c r="BA367" s="166" t="str">
        <f t="shared" si="148"/>
        <v/>
      </c>
      <c r="BB367" s="15" t="str">
        <f>IF(MOD(COUNTIF($AQ$1:AQ367,AQ367),3)=1,"",IF(N367="","",AX367+1))</f>
        <v/>
      </c>
      <c r="BC367" s="15" t="str">
        <f t="shared" si="163"/>
        <v/>
      </c>
      <c r="BD367" s="166" t="str">
        <f t="shared" si="164"/>
        <v/>
      </c>
      <c r="BE367" s="166" t="str">
        <f t="shared" si="165"/>
        <v/>
      </c>
      <c r="BF367" s="15"/>
      <c r="BG367" s="15"/>
      <c r="BH367" s="170" t="str">
        <f t="shared" si="166"/>
        <v>5秒时，清除敌军随机3个部队的增益效果，并使其武将怒气降低{0}，士兵受到的伤害增加{1}%，持续{2}秒。</v>
      </c>
    </row>
    <row r="368" spans="1:60">
      <c r="A368" s="261" t="s">
        <v>881</v>
      </c>
      <c r="B368" s="258" t="s">
        <v>959</v>
      </c>
      <c r="C368" s="255" t="s">
        <v>12</v>
      </c>
      <c r="D368" s="255" t="s">
        <v>467</v>
      </c>
      <c r="E368" s="11"/>
      <c r="F368" s="11"/>
      <c r="G368" s="11"/>
      <c r="H368" s="11"/>
      <c r="I368" s="11"/>
      <c r="J368" s="11" t="s">
        <v>402</v>
      </c>
      <c r="K368" s="11" t="s">
        <v>469</v>
      </c>
      <c r="L368" s="184" t="s">
        <v>466</v>
      </c>
      <c r="M368" s="11"/>
      <c r="N368" s="11"/>
      <c r="O368" s="183" t="s">
        <v>52</v>
      </c>
      <c r="P368" s="3" t="s">
        <v>57</v>
      </c>
      <c r="Q368" s="11" t="s">
        <v>60</v>
      </c>
      <c r="R368" s="11" t="s">
        <v>61</v>
      </c>
      <c r="S368" s="184" t="s">
        <v>785</v>
      </c>
      <c r="T368" s="184"/>
      <c r="U368" s="184"/>
      <c r="V368" s="184"/>
      <c r="W368" s="3" t="s">
        <v>223</v>
      </c>
      <c r="X368" s="3" t="s">
        <v>224</v>
      </c>
      <c r="Y368" s="3" t="s">
        <v>225</v>
      </c>
      <c r="Z368" s="3" t="s">
        <v>226</v>
      </c>
      <c r="AA368" s="1"/>
      <c r="AB368" s="15"/>
      <c r="AC368" s="187" t="s">
        <v>227</v>
      </c>
      <c r="AD368" s="187" t="s">
        <v>228</v>
      </c>
      <c r="AE368" s="187" t="s">
        <v>229</v>
      </c>
      <c r="AF368" s="187" t="s">
        <v>230</v>
      </c>
      <c r="AG368" s="96"/>
      <c r="AH368" s="187" t="s">
        <v>227</v>
      </c>
      <c r="AI368" s="187" t="s">
        <v>228</v>
      </c>
      <c r="AJ368" s="187" t="s">
        <v>229</v>
      </c>
      <c r="AK368" s="187" t="s">
        <v>230</v>
      </c>
      <c r="AL368" s="146">
        <f>IFERROR(AC368*IF($E368="将领",INDEX(兵法相关参数!$C$4:$AL$7,AL$15,MATCH($AB368,兵法相关参数!$C$3:$AL$3,0)),INDEX(兵法相关参数!$C$12:$AL$15,AL$15,MATCH($AB368,兵法相关参数!$C$3:$AL$3,0))),0)+IFERROR(AH368*IF($E368="将领",INDEX(兵法相关参数!$C$4:$AL$7,AL$15,MATCH($AG368,兵法相关参数!$C$3:$AL$3,0)),INDEX(兵法相关参数!$C$12:$AL$15,AL$15,MATCH($AG368,兵法相关参数!$C$3:$AL$3,0))),0)</f>
        <v>0</v>
      </c>
      <c r="AM368" s="146">
        <f>IFERROR(AD368*IF($E368="将领",INDEX(兵法相关参数!$C$4:$AL$7,AM$15,MATCH($AB368,兵法相关参数!$C$3:$AL$3,0)),INDEX(兵法相关参数!$C$12:$AL$15,AM$15,MATCH($AB368,兵法相关参数!$C$3:$AL$3,0))),0)+IFERROR(AI368*IF($E368="将领",INDEX(兵法相关参数!$C$4:$AL$7,AM$15,MATCH($AG368,兵法相关参数!$C$3:$AL$3,0)),INDEX(兵法相关参数!$C$12:$AL$15,AM$15,MATCH($AG368,兵法相关参数!$C$3:$AL$3,0))),0)</f>
        <v>0</v>
      </c>
      <c r="AN368" s="146">
        <f>IFERROR(AE368*IF($E368="将领",INDEX(兵法相关参数!$C$4:$AL$7,AN$15,MATCH($AB368,兵法相关参数!$C$3:$AL$3,0)),INDEX(兵法相关参数!$C$12:$AL$15,AN$15,MATCH($AB368,兵法相关参数!$C$3:$AL$3,0))),0)+IFERROR(AJ368*IF($E368="将领",INDEX(兵法相关参数!$C$4:$AL$7,AN$15,MATCH($AG368,兵法相关参数!$C$3:$AL$3,0)),INDEX(兵法相关参数!$C$12:$AL$15,AN$15,MATCH($AG368,兵法相关参数!$C$3:$AL$3,0))),0)</f>
        <v>0</v>
      </c>
      <c r="AO368" s="146">
        <f>IFERROR(AF368*IF($E368="将领",INDEX(兵法相关参数!$C$4:$AL$7,AL$15,MATCH($AB368,兵法相关参数!$C$3:$AL$3,0)),INDEX(兵法相关参数!$C$12:$AL$15,AO$15,MATCH($AB368,兵法相关参数!$C$3:$AL$3,0))),0)+IFERROR(AK368*IF($E368="将领",INDEX(兵法相关参数!$C$4:$AL$7,AL$15,MATCH($AG368,兵法相关参数!$C$3:$AL$3,0)),INDEX(兵法相关参数!$C$12:$AL$15,AO$15,MATCH($AG368,兵法相关参数!$C$3:$AL$3,0))),0)</f>
        <v>0</v>
      </c>
      <c r="AP368" s="27"/>
      <c r="AQ368" s="154">
        <v>30214</v>
      </c>
      <c r="AR368" s="160">
        <f>IF(D368="直接伤害",1,0)</f>
        <v>0</v>
      </c>
      <c r="AS368" s="163" t="str">
        <f t="shared" ref="AS368:AS376" si="168">IF(C368="",AS367,C368)</f>
        <v>橙</v>
      </c>
      <c r="AT368" s="153">
        <f t="shared" ref="AT368:AT376" si="169">IF(A368&lt;&gt;"",1,IF(D368="",AT367,IF(AU366="",AT367,IF(AX366="",AT367+1,IF(BB366="",AT367+2,AT367+3)))))</f>
        <v>1</v>
      </c>
      <c r="AU368" s="39" t="str">
        <f>IF(IF(L368="","",AQ368&amp;AT368)=AU367,"",IF(MOD(COUNTIF($AQ$1:AQ368,AQ368),3)=1,"",IF(L368="","",AQ368&amp;AT368)))</f>
        <v/>
      </c>
      <c r="AV368" s="166" t="str">
        <f t="shared" ref="AV368:AV376" si="170">IF(AU368="","",IF(L367="固定值",L368,ROUND(IF(AR368=1,L368*INDEX($AV$5:$AV$9,MATCH(AS368,$AU$5:$AU$9,0)),L368*INDEX($AV$13:$AV$17,MATCH(AS368,$AU$13:$AU$17,0))),IF(MID(BH368,FIND(AT368-1,BH368)+2,1)="%",3,1))))</f>
        <v/>
      </c>
      <c r="AW368" s="166" t="str">
        <f t="shared" ref="AW368:AW376" si="171">IF(AU368="","",ROUND((IF(AR368=1,L368*INDEX($AW$5:$AW$9,MATCH(AS368,$AU$5:$AU$9,0)),L368*INDEX($AW$13:$AW$17,MATCH(AS368,$AU$13:$AU$17,0)))-AV368)/34,IF(MID(BH368,FIND(AT368-1,BH368)+2,1)="%",3,1)))</f>
        <v/>
      </c>
      <c r="AX368" s="15" t="str">
        <f>IF(MOD(COUNTIF($AQ$1:AQ368,AQ368),3)=1,"",IF(M368="","",AT368+1))</f>
        <v/>
      </c>
      <c r="AY368" s="15" t="str">
        <f t="shared" si="146"/>
        <v/>
      </c>
      <c r="AZ368" s="166" t="str">
        <f t="shared" si="147"/>
        <v/>
      </c>
      <c r="BA368" s="166" t="str">
        <f t="shared" si="148"/>
        <v/>
      </c>
      <c r="BB368" s="15" t="str">
        <f>IF(MOD(COUNTIF($AQ$1:AQ368,AQ368),3)=1,"",IF(N368="","",AX368+1))</f>
        <v/>
      </c>
      <c r="BC368" s="15" t="str">
        <f t="shared" ref="BC368:BC376" si="172">IF(IF(BB368="","",AQ368&amp;BB368)=BC367,"",IF(BB368="","",AQ368&amp;BB368))</f>
        <v/>
      </c>
      <c r="BD368" s="166" t="str">
        <f t="shared" ref="BD368:BD376" si="173">IF(BC368="","",IF(N367="固定值",N368,ROUND(IF(AR368=1,N368*INDEX($AV$5:$AV$9,MATCH(AS368,$AU$5:$AU$9,0)),N368*INDEX($AV$13:$AV$17,MATCH(AS368,$AU$13:$AU$17,0))),IF(MID(BH368,FIND(BB368-1,BH368)+2,1)="%",3,1))))</f>
        <v/>
      </c>
      <c r="BE368" s="166" t="str">
        <f t="shared" ref="BE368:BE376" si="174">IF(BC368="","",ROUND((IF(AR368=1,N368*INDEX($AW$5:$AW$9,MATCH(AS368,$AU$5:$AU$9,0)),N368*INDEX($AW$13:$AW$17,MATCH(AS368,$AU$13:$AU$17,0)))-BD368)/34,IF(MID(BH368,FIND(BB368-1,BH368)+2,1)="%",3,1)))</f>
        <v/>
      </c>
      <c r="BF368" s="15"/>
      <c r="BG368" s="15"/>
      <c r="BH368" s="170" t="str">
        <f t="shared" ref="BH368:BH376" si="175">IF(B368="",BH367,B368)</f>
        <v>第20秒，40秒，60秒时，选择2个怒气最高的敌方武将，使其不能释放主动技能，持续{0}秒。</v>
      </c>
    </row>
    <row r="369" spans="1:60">
      <c r="A369" s="261"/>
      <c r="B369" s="259"/>
      <c r="C369" s="256"/>
      <c r="D369" s="256"/>
      <c r="E369" s="179" t="s">
        <v>22</v>
      </c>
      <c r="F369" s="141">
        <v>1</v>
      </c>
      <c r="G369" s="141">
        <v>1</v>
      </c>
      <c r="H369" s="141">
        <v>1</v>
      </c>
      <c r="I369" s="141">
        <v>1</v>
      </c>
      <c r="J369" s="255">
        <f>SUMPRODUCT(LARGE(AL369:AO369*F369:I369+AL370:AO370*F370:I370+AL372:AO372*F372:I372+AL373:AO373*F373:I373+AL375:AO375*F375:I375+AL376:AO376*F376:I376,1))</f>
        <v>4.4122009074955173</v>
      </c>
      <c r="K369" s="255">
        <f>INDEX($J$17:$J$200,MATCH(C368,$C$17:$C$200,0),1)</f>
        <v>4.3116392160975536</v>
      </c>
      <c r="L369" s="44">
        <v>14</v>
      </c>
      <c r="M369" s="10"/>
      <c r="N369" s="10"/>
      <c r="O369" s="81">
        <f>0.7*2</f>
        <v>1.4</v>
      </c>
      <c r="P369" s="44" t="s">
        <v>906</v>
      </c>
      <c r="Q369" s="10">
        <v>0</v>
      </c>
      <c r="R369" s="10">
        <v>2</v>
      </c>
      <c r="S369" s="44">
        <f>INDEX(眩晕修正系数,8)</f>
        <v>0.94</v>
      </c>
      <c r="T369" s="44"/>
      <c r="U369" s="44"/>
      <c r="V369" s="24"/>
      <c r="W369" s="23">
        <f>$R369*$O369*$S369</f>
        <v>2.6319999999999997</v>
      </c>
      <c r="X369" s="23">
        <f>$R369*$O369*$S369</f>
        <v>2.6319999999999997</v>
      </c>
      <c r="Y369" s="23">
        <f>$R369*$O369*$S369</f>
        <v>2.6319999999999997</v>
      </c>
      <c r="Z369" s="23">
        <f>$R369*$O369*$S369</f>
        <v>2.6319999999999997</v>
      </c>
      <c r="AA369" s="22"/>
      <c r="AB369" s="44" t="s">
        <v>105</v>
      </c>
      <c r="AC369" s="92">
        <f>辅助效用($P369,$L369,AC$15,"输出转换",眩晕系数,"当前将领目标",W369)</f>
        <v>4.3911665602989434</v>
      </c>
      <c r="AD369" s="92">
        <f>辅助效用($P369,$L369,AD$15,"输出转换",眩晕系数,"当前将领目标",X369)</f>
        <v>4.4122009074955173</v>
      </c>
      <c r="AE369" s="92">
        <f>辅助效用($P369,$L369,AE$15,"输出转换",眩晕系数,"当前将领目标",Y369)</f>
        <v>4.2709590648255125</v>
      </c>
      <c r="AF369" s="92">
        <f>辅助效用($P369,$L369,AF$15,"输出转换",眩晕系数,"当前将领目标",Z369)</f>
        <v>4.2545906432362779</v>
      </c>
      <c r="AG369" s="92" t="s">
        <v>51</v>
      </c>
      <c r="AH369" s="188">
        <f>IF($Q369=0,0,持续效用($P369,$Q369,AH$15,$E369))</f>
        <v>0</v>
      </c>
      <c r="AI369" s="188">
        <f>IF($Q369=0,0,持续效用($P369,$Q369,AI$15,$E369))</f>
        <v>0</v>
      </c>
      <c r="AJ369" s="188">
        <f>IF($Q369=0,0,持续效用($P369,$Q369,AJ$15,$E369))</f>
        <v>0</v>
      </c>
      <c r="AK369" s="188">
        <f>IF($Q369=0,0,持续效用($P369,$Q369,AK$15,$E369))</f>
        <v>0</v>
      </c>
      <c r="AL369" s="146">
        <f>IFERROR(AC369*IF($E369="将领",INDEX(兵法相关参数!$C$4:$AL$7,AL$15,MATCH($AB369,兵法相关参数!$C$3:$AL$3,0)),INDEX(兵法相关参数!$C$12:$AL$15,AL$15,MATCH($AB369,兵法相关参数!$C$3:$AL$3,0))),0)+IFERROR(AH369*IF($E369="将领",INDEX(兵法相关参数!$C$4:$AL$7,AL$15,MATCH($AG369,兵法相关参数!$C$3:$AL$3,0)),INDEX(兵法相关参数!$C$12:$AL$15,AL$15,MATCH($AG369,兵法相关参数!$C$3:$AL$3,0))),0)</f>
        <v>4.3911665602989434</v>
      </c>
      <c r="AM369" s="146">
        <f>IFERROR(AD369*IF($E369="将领",INDEX(兵法相关参数!$C$4:$AL$7,AM$15,MATCH($AB369,兵法相关参数!$C$3:$AL$3,0)),INDEX(兵法相关参数!$C$12:$AL$15,AM$15,MATCH($AB369,兵法相关参数!$C$3:$AL$3,0))),0)+IFERROR(AI369*IF($E369="将领",INDEX(兵法相关参数!$C$4:$AL$7,AM$15,MATCH($AG369,兵法相关参数!$C$3:$AL$3,0)),INDEX(兵法相关参数!$C$12:$AL$15,AM$15,MATCH($AG369,兵法相关参数!$C$3:$AL$3,0))),0)</f>
        <v>4.4122009074955173</v>
      </c>
      <c r="AN369" s="146">
        <f>IFERROR(AE369*IF($E369="将领",INDEX(兵法相关参数!$C$4:$AL$7,AN$15,MATCH($AB369,兵法相关参数!$C$3:$AL$3,0)),INDEX(兵法相关参数!$C$12:$AL$15,AN$15,MATCH($AB369,兵法相关参数!$C$3:$AL$3,0))),0)+IFERROR(AJ369*IF($E369="将领",INDEX(兵法相关参数!$C$4:$AL$7,AN$15,MATCH($AG369,兵法相关参数!$C$3:$AL$3,0)),INDEX(兵法相关参数!$C$12:$AL$15,AN$15,MATCH($AG369,兵法相关参数!$C$3:$AL$3,0))),0)</f>
        <v>4.2709590648255125</v>
      </c>
      <c r="AO369" s="146">
        <f>IFERROR(AF369*IF($E369="将领",INDEX(兵法相关参数!$C$4:$AL$7,AL$15,MATCH($AB369,兵法相关参数!$C$3:$AL$3,0)),INDEX(兵法相关参数!$C$12:$AL$15,AO$15,MATCH($AB369,兵法相关参数!$C$3:$AL$3,0))),0)+IFERROR(AK369*IF($E369="将领",INDEX(兵法相关参数!$C$4:$AL$7,AL$15,MATCH($AG369,兵法相关参数!$C$3:$AL$3,0)),INDEX(兵法相关参数!$C$12:$AL$15,AO$15,MATCH($AG369,兵法相关参数!$C$3:$AL$3,0))),0)</f>
        <v>4.2545906432362779</v>
      </c>
      <c r="AP369" s="42"/>
      <c r="AQ369" s="151">
        <f>AQ368</f>
        <v>30214</v>
      </c>
      <c r="AR369" s="161">
        <f>AR368</f>
        <v>0</v>
      </c>
      <c r="AS369" s="163" t="str">
        <f t="shared" si="168"/>
        <v>橙</v>
      </c>
      <c r="AT369" s="153">
        <f t="shared" si="169"/>
        <v>1</v>
      </c>
      <c r="AU369" s="39" t="str">
        <f>IF(IF(L369="","",AQ369&amp;AT369)=AU368,"",IF(MOD(COUNTIF($AQ$1:AQ369,AQ369),3)=1,"",IF(L369="","",AQ369&amp;AT369)))</f>
        <v>302141</v>
      </c>
      <c r="AV369" s="166">
        <f t="shared" si="170"/>
        <v>3.3</v>
      </c>
      <c r="AW369" s="166">
        <f t="shared" si="171"/>
        <v>0.3</v>
      </c>
      <c r="AX369" s="15" t="str">
        <f>IF(MOD(COUNTIF($AQ$1:AQ369,AQ369),3)=1,"",IF(M369="","",AT369+1))</f>
        <v/>
      </c>
      <c r="AY369" s="15" t="str">
        <f t="shared" si="146"/>
        <v/>
      </c>
      <c r="AZ369" s="166" t="str">
        <f t="shared" si="147"/>
        <v/>
      </c>
      <c r="BA369" s="166" t="str">
        <f t="shared" si="148"/>
        <v/>
      </c>
      <c r="BB369" s="15" t="str">
        <f>IF(MOD(COUNTIF($AQ$1:AQ369,AQ369),3)=1,"",IF(N369="","",AX369+1))</f>
        <v/>
      </c>
      <c r="BC369" s="15" t="str">
        <f t="shared" si="172"/>
        <v/>
      </c>
      <c r="BD369" s="166" t="str">
        <f t="shared" si="173"/>
        <v/>
      </c>
      <c r="BE369" s="166" t="str">
        <f t="shared" si="174"/>
        <v/>
      </c>
      <c r="BF369" s="15"/>
      <c r="BG369" s="15"/>
      <c r="BH369" s="170" t="str">
        <f t="shared" si="175"/>
        <v>第20秒，40秒，60秒时，选择2个怒气最高的敌方武将，使其不能释放主动技能，持续{0}秒。</v>
      </c>
    </row>
    <row r="370" spans="1:60">
      <c r="A370" s="261"/>
      <c r="B370" s="259"/>
      <c r="C370" s="256"/>
      <c r="D370" s="257"/>
      <c r="E370" s="179"/>
      <c r="F370" s="141"/>
      <c r="G370" s="141"/>
      <c r="H370" s="141"/>
      <c r="I370" s="141"/>
      <c r="J370" s="256"/>
      <c r="K370" s="256"/>
      <c r="L370" s="182"/>
      <c r="M370" s="179"/>
      <c r="N370" s="179"/>
      <c r="O370" s="182"/>
      <c r="P370" s="44"/>
      <c r="Q370" s="10"/>
      <c r="R370" s="10"/>
      <c r="S370" s="10"/>
      <c r="T370" s="24"/>
      <c r="U370" s="24"/>
      <c r="V370" s="24"/>
      <c r="W370" s="23"/>
      <c r="X370" s="23"/>
      <c r="Y370" s="23"/>
      <c r="Z370" s="23"/>
      <c r="AA370" s="24"/>
      <c r="AB370" s="44"/>
      <c r="AC370" s="92"/>
      <c r="AD370" s="92"/>
      <c r="AE370" s="92"/>
      <c r="AF370" s="92"/>
      <c r="AG370" s="92"/>
      <c r="AH370" s="95"/>
      <c r="AI370" s="95"/>
      <c r="AJ370" s="95"/>
      <c r="AK370" s="95"/>
      <c r="AL370" s="146">
        <f>IFERROR(AC370*IF($E370="将领",INDEX(兵法相关参数!$C$4:$AL$7,AL$15,MATCH($AB370,兵法相关参数!$C$3:$AL$3,0)),INDEX(兵法相关参数!$C$12:$AL$15,AL$15,MATCH($AB370,兵法相关参数!$C$3:$AL$3,0))),0)+IFERROR(AH370*IF($E370="将领",INDEX(兵法相关参数!$C$4:$AL$7,AL$15,MATCH($AG370,兵法相关参数!$C$3:$AL$3,0)),INDEX(兵法相关参数!$C$12:$AL$15,AL$15,MATCH($AG370,兵法相关参数!$C$3:$AL$3,0))),0)</f>
        <v>0</v>
      </c>
      <c r="AM370" s="146">
        <f>IFERROR(AD370*IF($E370="将领",INDEX(兵法相关参数!$C$4:$AL$7,AM$15,MATCH($AB370,兵法相关参数!$C$3:$AL$3,0)),INDEX(兵法相关参数!$C$12:$AL$15,AM$15,MATCH($AB370,兵法相关参数!$C$3:$AL$3,0))),0)+IFERROR(AI370*IF($E370="将领",INDEX(兵法相关参数!$C$4:$AL$7,AM$15,MATCH($AG370,兵法相关参数!$C$3:$AL$3,0)),INDEX(兵法相关参数!$C$12:$AL$15,AM$15,MATCH($AG370,兵法相关参数!$C$3:$AL$3,0))),0)</f>
        <v>0</v>
      </c>
      <c r="AN370" s="146">
        <f>IFERROR(AE370*IF($E370="将领",INDEX(兵法相关参数!$C$4:$AL$7,AN$15,MATCH($AB370,兵法相关参数!$C$3:$AL$3,0)),INDEX(兵法相关参数!$C$12:$AL$15,AN$15,MATCH($AB370,兵法相关参数!$C$3:$AL$3,0))),0)+IFERROR(AJ370*IF($E370="将领",INDEX(兵法相关参数!$C$4:$AL$7,AN$15,MATCH($AG370,兵法相关参数!$C$3:$AL$3,0)),INDEX(兵法相关参数!$C$12:$AL$15,AN$15,MATCH($AG370,兵法相关参数!$C$3:$AL$3,0))),0)</f>
        <v>0</v>
      </c>
      <c r="AO370" s="146">
        <f>IFERROR(AF370*IF($E370="将领",INDEX(兵法相关参数!$C$4:$AL$7,AL$15,MATCH($AB370,兵法相关参数!$C$3:$AL$3,0)),INDEX(兵法相关参数!$C$12:$AL$15,AO$15,MATCH($AB370,兵法相关参数!$C$3:$AL$3,0))),0)+IFERROR(AK370*IF($E370="将领",INDEX(兵法相关参数!$C$4:$AL$7,AL$15,MATCH($AG370,兵法相关参数!$C$3:$AL$3,0)),INDEX(兵法相关参数!$C$12:$AL$15,AO$15,MATCH($AG370,兵法相关参数!$C$3:$AL$3,0))),0)</f>
        <v>0</v>
      </c>
      <c r="AP370" s="27"/>
      <c r="AQ370" s="151">
        <f>AQ369</f>
        <v>30214</v>
      </c>
      <c r="AR370" s="162">
        <f>AR369</f>
        <v>0</v>
      </c>
      <c r="AS370" s="15" t="str">
        <f t="shared" si="168"/>
        <v>橙</v>
      </c>
      <c r="AT370" s="153">
        <f t="shared" si="169"/>
        <v>1</v>
      </c>
      <c r="AU370" s="39" t="str">
        <f>IF(IF(L370="","",AQ370&amp;AT370)=AU369,"",IF(MOD(COUNTIF($AQ$1:AQ370,AQ370),3)=1,"",IF(L370="","",AQ370&amp;AT370)))</f>
        <v/>
      </c>
      <c r="AV370" s="166" t="str">
        <f t="shared" si="170"/>
        <v/>
      </c>
      <c r="AW370" s="166" t="str">
        <f t="shared" si="171"/>
        <v/>
      </c>
      <c r="AX370" s="15" t="str">
        <f>IF(MOD(COUNTIF($AQ$1:AQ370,AQ370),3)=1,"",IF(M370="","",AT370+1))</f>
        <v/>
      </c>
      <c r="AY370" s="15" t="str">
        <f t="shared" si="146"/>
        <v/>
      </c>
      <c r="AZ370" s="166" t="str">
        <f t="shared" si="147"/>
        <v/>
      </c>
      <c r="BA370" s="166" t="str">
        <f t="shared" si="148"/>
        <v/>
      </c>
      <c r="BB370" s="15" t="str">
        <f>IF(MOD(COUNTIF($AQ$1:AQ370,AQ370),3)=1,"",IF(N370="","",AX370+1))</f>
        <v/>
      </c>
      <c r="BC370" s="15" t="str">
        <f t="shared" si="172"/>
        <v/>
      </c>
      <c r="BD370" s="166" t="str">
        <f t="shared" si="173"/>
        <v/>
      </c>
      <c r="BE370" s="166" t="str">
        <f t="shared" si="174"/>
        <v/>
      </c>
      <c r="BF370" s="15"/>
      <c r="BG370" s="15"/>
      <c r="BH370" s="170" t="str">
        <f t="shared" si="175"/>
        <v>第20秒，40秒，60秒时，选择2个怒气最高的敌方武将，使其不能释放主动技能，持续{0}秒。</v>
      </c>
    </row>
    <row r="371" spans="1:60">
      <c r="A371" s="261"/>
      <c r="B371" s="259"/>
      <c r="C371" s="256"/>
      <c r="D371" s="255"/>
      <c r="E371" s="11"/>
      <c r="F371" s="11"/>
      <c r="G371" s="11"/>
      <c r="H371" s="11"/>
      <c r="I371" s="11"/>
      <c r="J371" s="256"/>
      <c r="K371" s="256"/>
      <c r="L371" s="184"/>
      <c r="M371" s="184"/>
      <c r="N371" s="11"/>
      <c r="O371" s="183"/>
      <c r="P371" s="3"/>
      <c r="Q371" s="11"/>
      <c r="R371" s="11"/>
      <c r="S371" s="184"/>
      <c r="T371" s="184"/>
      <c r="U371" s="184"/>
      <c r="V371" s="184"/>
      <c r="W371" s="3"/>
      <c r="X371" s="3"/>
      <c r="Y371" s="3"/>
      <c r="Z371" s="3"/>
      <c r="AA371" s="1"/>
      <c r="AB371" s="15"/>
      <c r="AC371" s="187"/>
      <c r="AD371" s="187"/>
      <c r="AE371" s="187"/>
      <c r="AF371" s="187"/>
      <c r="AG371" s="96"/>
      <c r="AH371" s="187"/>
      <c r="AI371" s="187"/>
      <c r="AJ371" s="187"/>
      <c r="AK371" s="187"/>
      <c r="AL371" s="146">
        <f>IFERROR(AC371*IF($E371="将领",INDEX(兵法相关参数!$C$4:$AL$7,AL$15,MATCH($AB371,兵法相关参数!$C$3:$AL$3,0)),INDEX(兵法相关参数!$C$12:$AL$15,AL$15,MATCH($AB371,兵法相关参数!$C$3:$AL$3,0))),0)+IFERROR(AH371*IF($E371="将领",INDEX(兵法相关参数!$C$4:$AL$7,AL$15,MATCH($AG371,兵法相关参数!$C$3:$AL$3,0)),INDEX(兵法相关参数!$C$12:$AL$15,AL$15,MATCH($AG371,兵法相关参数!$C$3:$AL$3,0))),0)</f>
        <v>0</v>
      </c>
      <c r="AM371" s="146">
        <f>IFERROR(AD371*IF($E371="将领",INDEX(兵法相关参数!$C$4:$AL$7,AM$15,MATCH($AB371,兵法相关参数!$C$3:$AL$3,0)),INDEX(兵法相关参数!$C$12:$AL$15,AM$15,MATCH($AB371,兵法相关参数!$C$3:$AL$3,0))),0)+IFERROR(AI371*IF($E371="将领",INDEX(兵法相关参数!$C$4:$AL$7,AM$15,MATCH($AG371,兵法相关参数!$C$3:$AL$3,0)),INDEX(兵法相关参数!$C$12:$AL$15,AM$15,MATCH($AG371,兵法相关参数!$C$3:$AL$3,0))),0)</f>
        <v>0</v>
      </c>
      <c r="AN371" s="146">
        <f>IFERROR(AE371*IF($E371="将领",INDEX(兵法相关参数!$C$4:$AL$7,AN$15,MATCH($AB371,兵法相关参数!$C$3:$AL$3,0)),INDEX(兵法相关参数!$C$12:$AL$15,AN$15,MATCH($AB371,兵法相关参数!$C$3:$AL$3,0))),0)+IFERROR(AJ371*IF($E371="将领",INDEX(兵法相关参数!$C$4:$AL$7,AN$15,MATCH($AG371,兵法相关参数!$C$3:$AL$3,0)),INDEX(兵法相关参数!$C$12:$AL$15,AN$15,MATCH($AG371,兵法相关参数!$C$3:$AL$3,0))),0)</f>
        <v>0</v>
      </c>
      <c r="AO371" s="146">
        <f>IFERROR(AF371*IF($E371="将领",INDEX(兵法相关参数!$C$4:$AL$7,AL$15,MATCH($AB371,兵法相关参数!$C$3:$AL$3,0)),INDEX(兵法相关参数!$C$12:$AL$15,AO$15,MATCH($AB371,兵法相关参数!$C$3:$AL$3,0))),0)+IFERROR(AK371*IF($E371="将领",INDEX(兵法相关参数!$C$4:$AL$7,AL$15,MATCH($AG371,兵法相关参数!$C$3:$AL$3,0)),INDEX(兵法相关参数!$C$12:$AL$15,AO$15,MATCH($AG371,兵法相关参数!$C$3:$AL$3,0))),0)</f>
        <v>0</v>
      </c>
      <c r="AP371" s="42"/>
      <c r="AQ371" s="151">
        <f t="shared" ref="AQ371:AQ376" si="176">AQ370</f>
        <v>30214</v>
      </c>
      <c r="AR371" s="160">
        <f>IF(D371="直接伤害",1,0)</f>
        <v>0</v>
      </c>
      <c r="AS371" s="163" t="str">
        <f t="shared" si="168"/>
        <v>橙</v>
      </c>
      <c r="AT371" s="153">
        <f t="shared" si="169"/>
        <v>1</v>
      </c>
      <c r="AU371" s="39" t="str">
        <f>IF(IF(L371="","",AQ371&amp;AT371)=AU370,"",IF(MOD(COUNTIF($AQ$1:AQ371,AQ371),3)=1,"",IF(L371="","",AQ371&amp;AT371)))</f>
        <v/>
      </c>
      <c r="AV371" s="166" t="str">
        <f t="shared" si="170"/>
        <v/>
      </c>
      <c r="AW371" s="166" t="str">
        <f t="shared" si="171"/>
        <v/>
      </c>
      <c r="AX371" s="15" t="str">
        <f>IF(MOD(COUNTIF($AQ$1:AQ371,AQ371),3)=1,"",IF(M371="","",AT371+1))</f>
        <v/>
      </c>
      <c r="AY371" s="15" t="str">
        <f t="shared" si="146"/>
        <v/>
      </c>
      <c r="AZ371" s="166" t="str">
        <f t="shared" si="147"/>
        <v/>
      </c>
      <c r="BA371" s="166" t="str">
        <f t="shared" si="148"/>
        <v/>
      </c>
      <c r="BB371" s="15" t="str">
        <f>IF(MOD(COUNTIF($AQ$1:AQ371,AQ371),3)=1,"",IF(N371="","",AX371+1))</f>
        <v/>
      </c>
      <c r="BC371" s="15" t="str">
        <f t="shared" si="172"/>
        <v/>
      </c>
      <c r="BD371" s="166" t="str">
        <f t="shared" si="173"/>
        <v/>
      </c>
      <c r="BE371" s="166" t="str">
        <f t="shared" si="174"/>
        <v/>
      </c>
      <c r="BF371" s="15"/>
      <c r="BG371" s="15"/>
      <c r="BH371" s="170" t="str">
        <f t="shared" si="175"/>
        <v>第20秒，40秒，60秒时，选择2个怒气最高的敌方武将，使其不能释放主动技能，持续{0}秒。</v>
      </c>
    </row>
    <row r="372" spans="1:60">
      <c r="A372" s="261"/>
      <c r="B372" s="259"/>
      <c r="C372" s="256"/>
      <c r="D372" s="256"/>
      <c r="E372" s="179"/>
      <c r="F372" s="141"/>
      <c r="G372" s="141"/>
      <c r="H372" s="141"/>
      <c r="I372" s="141"/>
      <c r="J372" s="256"/>
      <c r="K372" s="256"/>
      <c r="L372" s="44"/>
      <c r="M372" s="44"/>
      <c r="N372" s="10"/>
      <c r="O372" s="81"/>
      <c r="P372" s="44"/>
      <c r="Q372" s="10"/>
      <c r="R372" s="10"/>
      <c r="S372" s="44"/>
      <c r="T372" s="44"/>
      <c r="U372" s="44"/>
      <c r="V372" s="24"/>
      <c r="W372" s="92"/>
      <c r="X372" s="92"/>
      <c r="Y372" s="92"/>
      <c r="Z372" s="92"/>
      <c r="AA372" s="22"/>
      <c r="AB372" s="44"/>
      <c r="AC372" s="92"/>
      <c r="AD372" s="92"/>
      <c r="AE372" s="92"/>
      <c r="AF372" s="92"/>
      <c r="AG372" s="92"/>
      <c r="AH372" s="188"/>
      <c r="AI372" s="188"/>
      <c r="AJ372" s="188"/>
      <c r="AK372" s="188"/>
      <c r="AL372" s="146">
        <f>IFERROR(AC372*IF($E372="将领",INDEX(兵法相关参数!$C$4:$AL$7,AL$15,MATCH($AB372,兵法相关参数!$C$3:$AL$3,0)),INDEX(兵法相关参数!$C$12:$AL$15,AL$15,MATCH($AB372,兵法相关参数!$C$3:$AL$3,0))),0)+IFERROR(AH372*IF($E372="将领",INDEX(兵法相关参数!$C$4:$AL$7,AL$15,MATCH($AG372,兵法相关参数!$C$3:$AL$3,0)),INDEX(兵法相关参数!$C$12:$AL$15,AL$15,MATCH($AG372,兵法相关参数!$C$3:$AL$3,0))),0)</f>
        <v>0</v>
      </c>
      <c r="AM372" s="146">
        <f>IFERROR(AD372*IF($E372="将领",INDEX(兵法相关参数!$C$4:$AL$7,AM$15,MATCH($AB372,兵法相关参数!$C$3:$AL$3,0)),INDEX(兵法相关参数!$C$12:$AL$15,AM$15,MATCH($AB372,兵法相关参数!$C$3:$AL$3,0))),0)+IFERROR(AI372*IF($E372="将领",INDEX(兵法相关参数!$C$4:$AL$7,AM$15,MATCH($AG372,兵法相关参数!$C$3:$AL$3,0)),INDEX(兵法相关参数!$C$12:$AL$15,AM$15,MATCH($AG372,兵法相关参数!$C$3:$AL$3,0))),0)</f>
        <v>0</v>
      </c>
      <c r="AN372" s="146">
        <f>IFERROR(AE372*IF($E372="将领",INDEX(兵法相关参数!$C$4:$AL$7,AN$15,MATCH($AB372,兵法相关参数!$C$3:$AL$3,0)),INDEX(兵法相关参数!$C$12:$AL$15,AN$15,MATCH($AB372,兵法相关参数!$C$3:$AL$3,0))),0)+IFERROR(AJ372*IF($E372="将领",INDEX(兵法相关参数!$C$4:$AL$7,AN$15,MATCH($AG372,兵法相关参数!$C$3:$AL$3,0)),INDEX(兵法相关参数!$C$12:$AL$15,AN$15,MATCH($AG372,兵法相关参数!$C$3:$AL$3,0))),0)</f>
        <v>0</v>
      </c>
      <c r="AO372" s="146">
        <f>IFERROR(AF372*IF($E372="将领",INDEX(兵法相关参数!$C$4:$AL$7,AL$15,MATCH($AB372,兵法相关参数!$C$3:$AL$3,0)),INDEX(兵法相关参数!$C$12:$AL$15,AO$15,MATCH($AB372,兵法相关参数!$C$3:$AL$3,0))),0)+IFERROR(AK372*IF($E372="将领",INDEX(兵法相关参数!$C$4:$AL$7,AL$15,MATCH($AG372,兵法相关参数!$C$3:$AL$3,0)),INDEX(兵法相关参数!$C$12:$AL$15,AO$15,MATCH($AG372,兵法相关参数!$C$3:$AL$3,0))),0)</f>
        <v>0</v>
      </c>
      <c r="AP372" s="27"/>
      <c r="AQ372" s="151">
        <f t="shared" si="176"/>
        <v>30214</v>
      </c>
      <c r="AR372" s="161">
        <f>AR371</f>
        <v>0</v>
      </c>
      <c r="AS372" s="163" t="str">
        <f t="shared" si="168"/>
        <v>橙</v>
      </c>
      <c r="AT372" s="153">
        <f t="shared" si="169"/>
        <v>1</v>
      </c>
      <c r="AU372" s="39" t="str">
        <f>IF(IF(L372="","",AQ372&amp;AT372)=AU371,"",IF(MOD(COUNTIF($AQ$1:AQ372,AQ372),3)=1,"",IF(L372="","",AQ372&amp;AT372)))</f>
        <v/>
      </c>
      <c r="AV372" s="166" t="str">
        <f t="shared" si="170"/>
        <v/>
      </c>
      <c r="AW372" s="166" t="str">
        <f t="shared" si="171"/>
        <v/>
      </c>
      <c r="AX372" s="15" t="str">
        <f>IF(MOD(COUNTIF($AQ$1:AQ372,AQ372),3)=1,"",IF(M372="","",AT372+1))</f>
        <v/>
      </c>
      <c r="AY372" s="15" t="str">
        <f t="shared" si="146"/>
        <v/>
      </c>
      <c r="AZ372" s="166" t="str">
        <f t="shared" si="147"/>
        <v/>
      </c>
      <c r="BA372" s="166" t="str">
        <f t="shared" si="148"/>
        <v/>
      </c>
      <c r="BB372" s="15" t="str">
        <f>IF(MOD(COUNTIF($AQ$1:AQ372,AQ372),3)=1,"",IF(N372="","",AX372+1))</f>
        <v/>
      </c>
      <c r="BC372" s="15" t="str">
        <f t="shared" si="172"/>
        <v/>
      </c>
      <c r="BD372" s="166" t="str">
        <f t="shared" si="173"/>
        <v/>
      </c>
      <c r="BE372" s="166" t="str">
        <f t="shared" si="174"/>
        <v/>
      </c>
      <c r="BF372" s="15"/>
      <c r="BG372" s="15"/>
      <c r="BH372" s="170" t="str">
        <f t="shared" si="175"/>
        <v>第20秒，40秒，60秒时，选择2个怒气最高的敌方武将，使其不能释放主动技能，持续{0}秒。</v>
      </c>
    </row>
    <row r="373" spans="1:60">
      <c r="A373" s="261"/>
      <c r="B373" s="259"/>
      <c r="C373" s="256"/>
      <c r="D373" s="257"/>
      <c r="E373" s="179"/>
      <c r="F373" s="179"/>
      <c r="G373" s="179"/>
      <c r="H373" s="179"/>
      <c r="I373" s="179"/>
      <c r="J373" s="256"/>
      <c r="K373" s="256"/>
      <c r="L373" s="182"/>
      <c r="M373" s="179"/>
      <c r="N373" s="179"/>
      <c r="O373" s="182"/>
      <c r="P373" s="179"/>
      <c r="Q373" s="179"/>
      <c r="R373" s="179"/>
      <c r="S373" s="179"/>
      <c r="T373" s="179"/>
      <c r="U373" s="179"/>
      <c r="V373" s="179"/>
      <c r="W373" s="179"/>
      <c r="X373" s="179"/>
      <c r="Y373" s="179"/>
      <c r="Z373" s="179"/>
      <c r="AA373" s="179"/>
      <c r="AB373" s="44"/>
      <c r="AC373" s="189"/>
      <c r="AD373" s="189"/>
      <c r="AE373" s="189"/>
      <c r="AF373" s="189"/>
      <c r="AG373" s="92"/>
      <c r="AH373" s="189"/>
      <c r="AI373" s="189"/>
      <c r="AJ373" s="189"/>
      <c r="AK373" s="189"/>
      <c r="AL373" s="146">
        <f>IFERROR(AC373*IF($E373="将领",INDEX(兵法相关参数!$C$4:$AL$7,AL$15,MATCH($AB373,兵法相关参数!$C$3:$AL$3,0)),INDEX(兵法相关参数!$C$12:$AL$15,AL$15,MATCH($AB373,兵法相关参数!$C$3:$AL$3,0))),0)+IFERROR(AH373*IF($E373="将领",INDEX(兵法相关参数!$C$4:$AL$7,AL$15,MATCH($AG373,兵法相关参数!$C$3:$AL$3,0)),INDEX(兵法相关参数!$C$12:$AL$15,AL$15,MATCH($AG373,兵法相关参数!$C$3:$AL$3,0))),0)</f>
        <v>0</v>
      </c>
      <c r="AM373" s="146">
        <f>IFERROR(AD373*IF($E373="将领",INDEX(兵法相关参数!$C$4:$AL$7,AM$15,MATCH($AB373,兵法相关参数!$C$3:$AL$3,0)),INDEX(兵法相关参数!$C$12:$AL$15,AM$15,MATCH($AB373,兵法相关参数!$C$3:$AL$3,0))),0)+IFERROR(AI373*IF($E373="将领",INDEX(兵法相关参数!$C$4:$AL$7,AM$15,MATCH($AG373,兵法相关参数!$C$3:$AL$3,0)),INDEX(兵法相关参数!$C$12:$AL$15,AM$15,MATCH($AG373,兵法相关参数!$C$3:$AL$3,0))),0)</f>
        <v>0</v>
      </c>
      <c r="AN373" s="146">
        <f>IFERROR(AE373*IF($E373="将领",INDEX(兵法相关参数!$C$4:$AL$7,AN$15,MATCH($AB373,兵法相关参数!$C$3:$AL$3,0)),INDEX(兵法相关参数!$C$12:$AL$15,AN$15,MATCH($AB373,兵法相关参数!$C$3:$AL$3,0))),0)+IFERROR(AJ373*IF($E373="将领",INDEX(兵法相关参数!$C$4:$AL$7,AN$15,MATCH($AG373,兵法相关参数!$C$3:$AL$3,0)),INDEX(兵法相关参数!$C$12:$AL$15,AN$15,MATCH($AG373,兵法相关参数!$C$3:$AL$3,0))),0)</f>
        <v>0</v>
      </c>
      <c r="AO373" s="146">
        <f>IFERROR(AF373*IF($E373="将领",INDEX(兵法相关参数!$C$4:$AL$7,AL$15,MATCH($AB373,兵法相关参数!$C$3:$AL$3,0)),INDEX(兵法相关参数!$C$12:$AL$15,AO$15,MATCH($AB373,兵法相关参数!$C$3:$AL$3,0))),0)+IFERROR(AK373*IF($E373="将领",INDEX(兵法相关参数!$C$4:$AL$7,AL$15,MATCH($AG373,兵法相关参数!$C$3:$AL$3,0)),INDEX(兵法相关参数!$C$12:$AL$15,AO$15,MATCH($AG373,兵法相关参数!$C$3:$AL$3,0))),0)</f>
        <v>0</v>
      </c>
      <c r="AP373" s="42"/>
      <c r="AQ373" s="151">
        <f t="shared" si="176"/>
        <v>30214</v>
      </c>
      <c r="AR373" s="162">
        <f>AR372</f>
        <v>0</v>
      </c>
      <c r="AS373" s="15" t="str">
        <f t="shared" si="168"/>
        <v>橙</v>
      </c>
      <c r="AT373" s="153">
        <f t="shared" si="169"/>
        <v>1</v>
      </c>
      <c r="AU373" s="39" t="str">
        <f>IF(IF(L373="","",AQ373&amp;AT373)=AU372,"",IF(MOD(COUNTIF($AQ$1:AQ373,AQ373),3)=1,"",IF(L373="","",AQ373&amp;AT373)))</f>
        <v/>
      </c>
      <c r="AV373" s="166" t="str">
        <f t="shared" si="170"/>
        <v/>
      </c>
      <c r="AW373" s="166" t="str">
        <f t="shared" si="171"/>
        <v/>
      </c>
      <c r="AX373" s="15" t="str">
        <f>IF(MOD(COUNTIF($AQ$1:AQ373,AQ373),3)=1,"",IF(M373="","",AT373+1))</f>
        <v/>
      </c>
      <c r="AY373" s="15" t="str">
        <f t="shared" si="146"/>
        <v/>
      </c>
      <c r="AZ373" s="166" t="str">
        <f t="shared" si="147"/>
        <v/>
      </c>
      <c r="BA373" s="166" t="str">
        <f t="shared" si="148"/>
        <v/>
      </c>
      <c r="BB373" s="15" t="str">
        <f>IF(MOD(COUNTIF($AQ$1:AQ373,AQ373),3)=1,"",IF(N373="","",AX373+1))</f>
        <v/>
      </c>
      <c r="BC373" s="15" t="str">
        <f t="shared" si="172"/>
        <v/>
      </c>
      <c r="BD373" s="166" t="str">
        <f t="shared" si="173"/>
        <v/>
      </c>
      <c r="BE373" s="166" t="str">
        <f t="shared" si="174"/>
        <v/>
      </c>
      <c r="BF373" s="15"/>
      <c r="BG373" s="15"/>
      <c r="BH373" s="170" t="str">
        <f t="shared" si="175"/>
        <v>第20秒，40秒，60秒时，选择2个怒气最高的敌方武将，使其不能释放主动技能，持续{0}秒。</v>
      </c>
    </row>
    <row r="374" spans="1:60">
      <c r="A374" s="261"/>
      <c r="B374" s="259"/>
      <c r="C374" s="256"/>
      <c r="D374" s="255"/>
      <c r="E374" s="179"/>
      <c r="F374" s="179"/>
      <c r="G374" s="179"/>
      <c r="H374" s="179"/>
      <c r="I374" s="179"/>
      <c r="J374" s="256"/>
      <c r="K374" s="256"/>
      <c r="L374" s="182"/>
      <c r="M374" s="179"/>
      <c r="N374" s="179"/>
      <c r="O374" s="182"/>
      <c r="P374" s="179"/>
      <c r="Q374" s="179"/>
      <c r="R374" s="179"/>
      <c r="S374" s="179"/>
      <c r="T374" s="179"/>
      <c r="U374" s="179"/>
      <c r="V374" s="179"/>
      <c r="W374" s="179"/>
      <c r="X374" s="179"/>
      <c r="Y374" s="179"/>
      <c r="Z374" s="179"/>
      <c r="AA374" s="179"/>
      <c r="AB374" s="44"/>
      <c r="AC374" s="189"/>
      <c r="AD374" s="189"/>
      <c r="AE374" s="189"/>
      <c r="AF374" s="189"/>
      <c r="AG374" s="92"/>
      <c r="AH374" s="189"/>
      <c r="AI374" s="189"/>
      <c r="AJ374" s="189"/>
      <c r="AK374" s="189"/>
      <c r="AL374" s="146">
        <f>IFERROR(AC374*IF($E374="将领",INDEX(兵法相关参数!$C$4:$AL$7,AL$15,MATCH($AB374,兵法相关参数!$C$3:$AL$3,0)),INDEX(兵法相关参数!$C$12:$AL$15,AL$15,MATCH($AB374,兵法相关参数!$C$3:$AL$3,0))),0)+IFERROR(AH374*IF($E374="将领",INDEX(兵法相关参数!$C$4:$AL$7,AL$15,MATCH($AG374,兵法相关参数!$C$3:$AL$3,0)),INDEX(兵法相关参数!$C$12:$AL$15,AL$15,MATCH($AG374,兵法相关参数!$C$3:$AL$3,0))),0)</f>
        <v>0</v>
      </c>
      <c r="AM374" s="146">
        <f>IFERROR(AD374*IF($E374="将领",INDEX(兵法相关参数!$C$4:$AL$7,AM$15,MATCH($AB374,兵法相关参数!$C$3:$AL$3,0)),INDEX(兵法相关参数!$C$12:$AL$15,AM$15,MATCH($AB374,兵法相关参数!$C$3:$AL$3,0))),0)+IFERROR(AI374*IF($E374="将领",INDEX(兵法相关参数!$C$4:$AL$7,AM$15,MATCH($AG374,兵法相关参数!$C$3:$AL$3,0)),INDEX(兵法相关参数!$C$12:$AL$15,AM$15,MATCH($AG374,兵法相关参数!$C$3:$AL$3,0))),0)</f>
        <v>0</v>
      </c>
      <c r="AN374" s="146">
        <f>IFERROR(AE374*IF($E374="将领",INDEX(兵法相关参数!$C$4:$AL$7,AN$15,MATCH($AB374,兵法相关参数!$C$3:$AL$3,0)),INDEX(兵法相关参数!$C$12:$AL$15,AN$15,MATCH($AB374,兵法相关参数!$C$3:$AL$3,0))),0)+IFERROR(AJ374*IF($E374="将领",INDEX(兵法相关参数!$C$4:$AL$7,AN$15,MATCH($AG374,兵法相关参数!$C$3:$AL$3,0)),INDEX(兵法相关参数!$C$12:$AL$15,AN$15,MATCH($AG374,兵法相关参数!$C$3:$AL$3,0))),0)</f>
        <v>0</v>
      </c>
      <c r="AO374" s="146">
        <f>IFERROR(AF374*IF($E374="将领",INDEX(兵法相关参数!$C$4:$AL$7,AL$15,MATCH($AB374,兵法相关参数!$C$3:$AL$3,0)),INDEX(兵法相关参数!$C$12:$AL$15,AO$15,MATCH($AB374,兵法相关参数!$C$3:$AL$3,0))),0)+IFERROR(AK374*IF($E374="将领",INDEX(兵法相关参数!$C$4:$AL$7,AL$15,MATCH($AG374,兵法相关参数!$C$3:$AL$3,0)),INDEX(兵法相关参数!$C$12:$AL$15,AO$15,MATCH($AG374,兵法相关参数!$C$3:$AL$3,0))),0)</f>
        <v>0</v>
      </c>
      <c r="AP374" s="27"/>
      <c r="AQ374" s="151">
        <f t="shared" si="176"/>
        <v>30214</v>
      </c>
      <c r="AR374" s="160">
        <f>IF(D374="直接伤害",1,0)</f>
        <v>0</v>
      </c>
      <c r="AS374" s="163" t="str">
        <f t="shared" si="168"/>
        <v>橙</v>
      </c>
      <c r="AT374" s="153">
        <f t="shared" si="169"/>
        <v>1</v>
      </c>
      <c r="AU374" s="39" t="str">
        <f>IF(IF(L374="","",AQ374&amp;AT374)=AU373,"",IF(MOD(COUNTIF($AQ$1:AQ374,AQ374),3)=1,"",IF(L374="","",AQ374&amp;AT374)))</f>
        <v/>
      </c>
      <c r="AV374" s="166" t="str">
        <f t="shared" si="170"/>
        <v/>
      </c>
      <c r="AW374" s="166" t="str">
        <f t="shared" si="171"/>
        <v/>
      </c>
      <c r="AX374" s="15" t="str">
        <f>IF(MOD(COUNTIF($AQ$1:AQ374,AQ374),3)=1,"",IF(M374="","",AT374+1))</f>
        <v/>
      </c>
      <c r="AY374" s="15" t="str">
        <f t="shared" si="146"/>
        <v/>
      </c>
      <c r="AZ374" s="166" t="str">
        <f t="shared" si="147"/>
        <v/>
      </c>
      <c r="BA374" s="166" t="str">
        <f t="shared" si="148"/>
        <v/>
      </c>
      <c r="BB374" s="15" t="str">
        <f>IF(MOD(COUNTIF($AQ$1:AQ374,AQ374),3)=1,"",IF(N374="","",AX374+1))</f>
        <v/>
      </c>
      <c r="BC374" s="15" t="str">
        <f t="shared" si="172"/>
        <v/>
      </c>
      <c r="BD374" s="166" t="str">
        <f t="shared" si="173"/>
        <v/>
      </c>
      <c r="BE374" s="166" t="str">
        <f t="shared" si="174"/>
        <v/>
      </c>
      <c r="BF374" s="15"/>
      <c r="BG374" s="15"/>
      <c r="BH374" s="170" t="str">
        <f t="shared" si="175"/>
        <v>第20秒，40秒，60秒时，选择2个怒气最高的敌方武将，使其不能释放主动技能，持续{0}秒。</v>
      </c>
    </row>
    <row r="375" spans="1:60">
      <c r="A375" s="261"/>
      <c r="B375" s="259"/>
      <c r="C375" s="256"/>
      <c r="D375" s="256"/>
      <c r="E375" s="179"/>
      <c r="F375" s="179"/>
      <c r="G375" s="179"/>
      <c r="H375" s="179"/>
      <c r="I375" s="179"/>
      <c r="J375" s="256"/>
      <c r="K375" s="256"/>
      <c r="L375" s="182"/>
      <c r="M375" s="179"/>
      <c r="N375" s="179"/>
      <c r="O375" s="182"/>
      <c r="P375" s="179"/>
      <c r="Q375" s="179"/>
      <c r="R375" s="179"/>
      <c r="S375" s="179"/>
      <c r="T375" s="179"/>
      <c r="U375" s="179"/>
      <c r="V375" s="179"/>
      <c r="W375" s="179"/>
      <c r="X375" s="179"/>
      <c r="Y375" s="179"/>
      <c r="Z375" s="179"/>
      <c r="AA375" s="179"/>
      <c r="AB375" s="44"/>
      <c r="AC375" s="189"/>
      <c r="AD375" s="189"/>
      <c r="AE375" s="189"/>
      <c r="AF375" s="189"/>
      <c r="AG375" s="92"/>
      <c r="AH375" s="189"/>
      <c r="AI375" s="189"/>
      <c r="AJ375" s="189"/>
      <c r="AK375" s="189"/>
      <c r="AL375" s="146">
        <f>IFERROR(AC375*IF($E375="将领",INDEX(兵法相关参数!$C$4:$AL$7,AL$15,MATCH($AB375,兵法相关参数!$C$3:$AL$3,0)),INDEX(兵法相关参数!$C$12:$AL$15,AL$15,MATCH($AB375,兵法相关参数!$C$3:$AL$3,0))),0)+IFERROR(AH375*IF($E375="将领",INDEX(兵法相关参数!$C$4:$AL$7,AL$15,MATCH($AG375,兵法相关参数!$C$3:$AL$3,0)),INDEX(兵法相关参数!$C$12:$AL$15,AL$15,MATCH($AG375,兵法相关参数!$C$3:$AL$3,0))),0)</f>
        <v>0</v>
      </c>
      <c r="AM375" s="146">
        <f>IFERROR(AD375*IF($E375="将领",INDEX(兵法相关参数!$C$4:$AL$7,AM$15,MATCH($AB375,兵法相关参数!$C$3:$AL$3,0)),INDEX(兵法相关参数!$C$12:$AL$15,AM$15,MATCH($AB375,兵法相关参数!$C$3:$AL$3,0))),0)+IFERROR(AI375*IF($E375="将领",INDEX(兵法相关参数!$C$4:$AL$7,AM$15,MATCH($AG375,兵法相关参数!$C$3:$AL$3,0)),INDEX(兵法相关参数!$C$12:$AL$15,AM$15,MATCH($AG375,兵法相关参数!$C$3:$AL$3,0))),0)</f>
        <v>0</v>
      </c>
      <c r="AN375" s="146">
        <f>IFERROR(AE375*IF($E375="将领",INDEX(兵法相关参数!$C$4:$AL$7,AN$15,MATCH($AB375,兵法相关参数!$C$3:$AL$3,0)),INDEX(兵法相关参数!$C$12:$AL$15,AN$15,MATCH($AB375,兵法相关参数!$C$3:$AL$3,0))),0)+IFERROR(AJ375*IF($E375="将领",INDEX(兵法相关参数!$C$4:$AL$7,AN$15,MATCH($AG375,兵法相关参数!$C$3:$AL$3,0)),INDEX(兵法相关参数!$C$12:$AL$15,AN$15,MATCH($AG375,兵法相关参数!$C$3:$AL$3,0))),0)</f>
        <v>0</v>
      </c>
      <c r="AO375" s="146">
        <f>IFERROR(AF375*IF($E375="将领",INDEX(兵法相关参数!$C$4:$AL$7,AL$15,MATCH($AB375,兵法相关参数!$C$3:$AL$3,0)),INDEX(兵法相关参数!$C$12:$AL$15,AO$15,MATCH($AB375,兵法相关参数!$C$3:$AL$3,0))),0)+IFERROR(AK375*IF($E375="将领",INDEX(兵法相关参数!$C$4:$AL$7,AL$15,MATCH($AG375,兵法相关参数!$C$3:$AL$3,0)),INDEX(兵法相关参数!$C$12:$AL$15,AO$15,MATCH($AG375,兵法相关参数!$C$3:$AL$3,0))),0)</f>
        <v>0</v>
      </c>
      <c r="AP375" s="42"/>
      <c r="AQ375" s="151">
        <f t="shared" si="176"/>
        <v>30214</v>
      </c>
      <c r="AR375" s="161">
        <f>AR374</f>
        <v>0</v>
      </c>
      <c r="AS375" s="163" t="str">
        <f t="shared" si="168"/>
        <v>橙</v>
      </c>
      <c r="AT375" s="153">
        <f t="shared" si="169"/>
        <v>1</v>
      </c>
      <c r="AU375" s="39" t="str">
        <f>IF(IF(L375="","",AQ375&amp;AT375)=AU374,"",IF(MOD(COUNTIF($AQ$1:AQ375,AQ375),3)=1,"",IF(L375="","",AQ375&amp;AT375)))</f>
        <v/>
      </c>
      <c r="AV375" s="166" t="str">
        <f t="shared" si="170"/>
        <v/>
      </c>
      <c r="AW375" s="166" t="str">
        <f t="shared" si="171"/>
        <v/>
      </c>
      <c r="AX375" s="15" t="str">
        <f>IF(MOD(COUNTIF($AQ$1:AQ375,AQ375),3)=1,"",IF(M375="","",AT375+1))</f>
        <v/>
      </c>
      <c r="AY375" s="15" t="str">
        <f t="shared" si="146"/>
        <v/>
      </c>
      <c r="AZ375" s="166" t="str">
        <f t="shared" si="147"/>
        <v/>
      </c>
      <c r="BA375" s="166" t="str">
        <f t="shared" si="148"/>
        <v/>
      </c>
      <c r="BB375" s="15" t="str">
        <f>IF(MOD(COUNTIF($AQ$1:AQ375,AQ375),3)=1,"",IF(N375="","",AX375+1))</f>
        <v/>
      </c>
      <c r="BC375" s="15" t="str">
        <f t="shared" si="172"/>
        <v/>
      </c>
      <c r="BD375" s="166" t="str">
        <f t="shared" si="173"/>
        <v/>
      </c>
      <c r="BE375" s="166" t="str">
        <f t="shared" si="174"/>
        <v/>
      </c>
      <c r="BF375" s="15"/>
      <c r="BG375" s="15"/>
      <c r="BH375" s="170" t="str">
        <f t="shared" si="175"/>
        <v>第20秒，40秒，60秒时，选择2个怒气最高的敌方武将，使其不能释放主动技能，持续{0}秒。</v>
      </c>
    </row>
    <row r="376" spans="1:60">
      <c r="A376" s="261"/>
      <c r="B376" s="260"/>
      <c r="C376" s="257"/>
      <c r="D376" s="257"/>
      <c r="E376" s="179"/>
      <c r="F376" s="179"/>
      <c r="G376" s="179"/>
      <c r="H376" s="179"/>
      <c r="I376" s="179"/>
      <c r="J376" s="257"/>
      <c r="K376" s="257"/>
      <c r="L376" s="182"/>
      <c r="M376" s="179"/>
      <c r="N376" s="179"/>
      <c r="O376" s="182"/>
      <c r="P376" s="179"/>
      <c r="Q376" s="179"/>
      <c r="R376" s="179"/>
      <c r="S376" s="179"/>
      <c r="T376" s="179"/>
      <c r="U376" s="179"/>
      <c r="V376" s="179"/>
      <c r="W376" s="179"/>
      <c r="X376" s="179"/>
      <c r="Y376" s="179"/>
      <c r="Z376" s="179"/>
      <c r="AA376" s="179"/>
      <c r="AB376" s="44"/>
      <c r="AC376" s="189"/>
      <c r="AD376" s="189"/>
      <c r="AE376" s="189"/>
      <c r="AF376" s="189"/>
      <c r="AG376" s="92"/>
      <c r="AH376" s="189"/>
      <c r="AI376" s="189"/>
      <c r="AJ376" s="189"/>
      <c r="AK376" s="189"/>
      <c r="AL376" s="146">
        <f>IFERROR(AC376*IF($E376="将领",INDEX(兵法相关参数!$C$4:$AL$7,AL$15,MATCH($AB376,兵法相关参数!$C$3:$AL$3,0)),INDEX(兵法相关参数!$C$12:$AL$15,AL$15,MATCH($AB376,兵法相关参数!$C$3:$AL$3,0))),0)+IFERROR(AH376*IF($E376="将领",INDEX(兵法相关参数!$C$4:$AL$7,AL$15,MATCH($AG376,兵法相关参数!$C$3:$AL$3,0)),INDEX(兵法相关参数!$C$12:$AL$15,AL$15,MATCH($AG376,兵法相关参数!$C$3:$AL$3,0))),0)</f>
        <v>0</v>
      </c>
      <c r="AM376" s="146">
        <f>IFERROR(AD376*IF($E376="将领",INDEX(兵法相关参数!$C$4:$AL$7,AM$15,MATCH($AB376,兵法相关参数!$C$3:$AL$3,0)),INDEX(兵法相关参数!$C$12:$AL$15,AM$15,MATCH($AB376,兵法相关参数!$C$3:$AL$3,0))),0)+IFERROR(AI376*IF($E376="将领",INDEX(兵法相关参数!$C$4:$AL$7,AM$15,MATCH($AG376,兵法相关参数!$C$3:$AL$3,0)),INDEX(兵法相关参数!$C$12:$AL$15,AM$15,MATCH($AG376,兵法相关参数!$C$3:$AL$3,0))),0)</f>
        <v>0</v>
      </c>
      <c r="AN376" s="146">
        <f>IFERROR(AE376*IF($E376="将领",INDEX(兵法相关参数!$C$4:$AL$7,AN$15,MATCH($AB376,兵法相关参数!$C$3:$AL$3,0)),INDEX(兵法相关参数!$C$12:$AL$15,AN$15,MATCH($AB376,兵法相关参数!$C$3:$AL$3,0))),0)+IFERROR(AJ376*IF($E376="将领",INDEX(兵法相关参数!$C$4:$AL$7,AN$15,MATCH($AG376,兵法相关参数!$C$3:$AL$3,0)),INDEX(兵法相关参数!$C$12:$AL$15,AN$15,MATCH($AG376,兵法相关参数!$C$3:$AL$3,0))),0)</f>
        <v>0</v>
      </c>
      <c r="AO376" s="146">
        <f>IFERROR(AF376*IF($E376="将领",INDEX(兵法相关参数!$C$4:$AL$7,AL$15,MATCH($AB376,兵法相关参数!$C$3:$AL$3,0)),INDEX(兵法相关参数!$C$12:$AL$15,AO$15,MATCH($AB376,兵法相关参数!$C$3:$AL$3,0))),0)+IFERROR(AK376*IF($E376="将领",INDEX(兵法相关参数!$C$4:$AL$7,AL$15,MATCH($AG376,兵法相关参数!$C$3:$AL$3,0)),INDEX(兵法相关参数!$C$12:$AL$15,AO$15,MATCH($AG376,兵法相关参数!$C$3:$AL$3,0))),0)</f>
        <v>0</v>
      </c>
      <c r="AP376" s="27"/>
      <c r="AQ376" s="152">
        <f t="shared" si="176"/>
        <v>30214</v>
      </c>
      <c r="AR376" s="162">
        <f>AR375</f>
        <v>0</v>
      </c>
      <c r="AS376" s="15" t="str">
        <f t="shared" si="168"/>
        <v>橙</v>
      </c>
      <c r="AT376" s="153">
        <f t="shared" si="169"/>
        <v>1</v>
      </c>
      <c r="AU376" s="39" t="str">
        <f>IF(IF(L376="","",AQ376&amp;AT376)=AU375,"",IF(MOD(COUNTIF($AQ$1:AQ376,AQ376),3)=1,"",IF(L376="","",AQ376&amp;AT376)))</f>
        <v/>
      </c>
      <c r="AV376" s="166" t="str">
        <f t="shared" si="170"/>
        <v/>
      </c>
      <c r="AW376" s="166" t="str">
        <f t="shared" si="171"/>
        <v/>
      </c>
      <c r="AX376" s="15" t="str">
        <f>IF(MOD(COUNTIF($AQ$1:AQ376,AQ376),3)=1,"",IF(M376="","",AT376+1))</f>
        <v/>
      </c>
      <c r="AY376" s="15" t="str">
        <f t="shared" si="146"/>
        <v/>
      </c>
      <c r="AZ376" s="166" t="str">
        <f t="shared" si="147"/>
        <v/>
      </c>
      <c r="BA376" s="166" t="str">
        <f t="shared" si="148"/>
        <v/>
      </c>
      <c r="BB376" s="15" t="str">
        <f>IF(MOD(COUNTIF($AQ$1:AQ376,AQ376),3)=1,"",IF(N376="","",AX376+1))</f>
        <v/>
      </c>
      <c r="BC376" s="15" t="str">
        <f t="shared" si="172"/>
        <v/>
      </c>
      <c r="BD376" s="166" t="str">
        <f t="shared" si="173"/>
        <v/>
      </c>
      <c r="BE376" s="166" t="str">
        <f t="shared" si="174"/>
        <v/>
      </c>
      <c r="BF376" s="15"/>
      <c r="BG376" s="15"/>
      <c r="BH376" s="170" t="str">
        <f t="shared" si="175"/>
        <v>第20秒，40秒，60秒时，选择2个怒气最高的敌方武将，使其不能释放主动技能，持续{0}秒。</v>
      </c>
    </row>
    <row r="377" spans="1:60">
      <c r="A377" s="261" t="s">
        <v>882</v>
      </c>
      <c r="B377" s="258" t="s">
        <v>883</v>
      </c>
      <c r="C377" s="255" t="s">
        <v>12</v>
      </c>
      <c r="D377" s="255" t="s">
        <v>789</v>
      </c>
      <c r="E377" s="11"/>
      <c r="F377" s="11"/>
      <c r="G377" s="11"/>
      <c r="H377" s="11"/>
      <c r="I377" s="11"/>
      <c r="J377" s="11" t="s">
        <v>402</v>
      </c>
      <c r="K377" s="11" t="s">
        <v>469</v>
      </c>
      <c r="L377" s="184" t="s">
        <v>62</v>
      </c>
      <c r="M377" s="184" t="s">
        <v>771</v>
      </c>
      <c r="N377" s="11"/>
      <c r="O377" s="183" t="s">
        <v>52</v>
      </c>
      <c r="P377" s="3" t="s">
        <v>57</v>
      </c>
      <c r="Q377" s="11" t="s">
        <v>60</v>
      </c>
      <c r="R377" s="11" t="s">
        <v>61</v>
      </c>
      <c r="S377" s="184" t="s">
        <v>670</v>
      </c>
      <c r="T377" s="184"/>
      <c r="U377" s="184"/>
      <c r="V377" s="184"/>
      <c r="W377" s="3" t="s">
        <v>223</v>
      </c>
      <c r="X377" s="3" t="s">
        <v>224</v>
      </c>
      <c r="Y377" s="3" t="s">
        <v>225</v>
      </c>
      <c r="Z377" s="3" t="s">
        <v>226</v>
      </c>
      <c r="AA377" s="1"/>
      <c r="AB377" s="15"/>
      <c r="AC377" s="187" t="s">
        <v>227</v>
      </c>
      <c r="AD377" s="187" t="s">
        <v>228</v>
      </c>
      <c r="AE377" s="187" t="s">
        <v>229</v>
      </c>
      <c r="AF377" s="187" t="s">
        <v>230</v>
      </c>
      <c r="AG377" s="96"/>
      <c r="AH377" s="187" t="s">
        <v>227</v>
      </c>
      <c r="AI377" s="187" t="s">
        <v>228</v>
      </c>
      <c r="AJ377" s="187" t="s">
        <v>229</v>
      </c>
      <c r="AK377" s="187" t="s">
        <v>230</v>
      </c>
      <c r="AL377" s="146">
        <f>IFERROR(AC377*IF($E377="将领",INDEX(兵法相关参数!$C$4:$AL$7,AL$15,MATCH($AB377,兵法相关参数!$C$3:$AL$3,0)),INDEX(兵法相关参数!$C$12:$AL$15,AL$15,MATCH($AB377,兵法相关参数!$C$3:$AL$3,0))),0)+IFERROR(AH377*IF($E377="将领",INDEX(兵法相关参数!$C$4:$AL$7,AL$15,MATCH($AG377,兵法相关参数!$C$3:$AL$3,0)),INDEX(兵法相关参数!$C$12:$AL$15,AL$15,MATCH($AG377,兵法相关参数!$C$3:$AL$3,0))),0)</f>
        <v>0</v>
      </c>
      <c r="AM377" s="146">
        <f>IFERROR(AD377*IF($E377="将领",INDEX(兵法相关参数!$C$4:$AL$7,AM$15,MATCH($AB377,兵法相关参数!$C$3:$AL$3,0)),INDEX(兵法相关参数!$C$12:$AL$15,AM$15,MATCH($AB377,兵法相关参数!$C$3:$AL$3,0))),0)+IFERROR(AI377*IF($E377="将领",INDEX(兵法相关参数!$C$4:$AL$7,AM$15,MATCH($AG377,兵法相关参数!$C$3:$AL$3,0)),INDEX(兵法相关参数!$C$12:$AL$15,AM$15,MATCH($AG377,兵法相关参数!$C$3:$AL$3,0))),0)</f>
        <v>0</v>
      </c>
      <c r="AN377" s="146">
        <f>IFERROR(AE377*IF($E377="将领",INDEX(兵法相关参数!$C$4:$AL$7,AN$15,MATCH($AB377,兵法相关参数!$C$3:$AL$3,0)),INDEX(兵法相关参数!$C$12:$AL$15,AN$15,MATCH($AB377,兵法相关参数!$C$3:$AL$3,0))),0)+IFERROR(AJ377*IF($E377="将领",INDEX(兵法相关参数!$C$4:$AL$7,AN$15,MATCH($AG377,兵法相关参数!$C$3:$AL$3,0)),INDEX(兵法相关参数!$C$12:$AL$15,AN$15,MATCH($AG377,兵法相关参数!$C$3:$AL$3,0))),0)</f>
        <v>0</v>
      </c>
      <c r="AO377" s="146">
        <f>IFERROR(AF377*IF($E377="将领",INDEX(兵法相关参数!$C$4:$AL$7,AL$15,MATCH($AB377,兵法相关参数!$C$3:$AL$3,0)),INDEX(兵法相关参数!$C$12:$AL$15,AO$15,MATCH($AB377,兵法相关参数!$C$3:$AL$3,0))),0)+IFERROR(AK377*IF($E377="将领",INDEX(兵法相关参数!$C$4:$AL$7,AL$15,MATCH($AG377,兵法相关参数!$C$3:$AL$3,0)),INDEX(兵法相关参数!$C$12:$AL$15,AO$15,MATCH($AG377,兵法相关参数!$C$3:$AL$3,0))),0)</f>
        <v>0</v>
      </c>
      <c r="AP377" s="27"/>
      <c r="AQ377" s="154">
        <v>30215</v>
      </c>
      <c r="AR377" s="160">
        <f>IF(D377="直接伤害",1,0)</f>
        <v>0</v>
      </c>
      <c r="AS377" s="163" t="str">
        <f t="shared" ref="AS377:AS385" si="177">IF(C377="",AS376,C377)</f>
        <v>橙</v>
      </c>
      <c r="AT377" s="153">
        <f t="shared" ref="AT377:AT385" si="178">IF(A377&lt;&gt;"",1,IF(D377="",AT376,IF(AU375="",AT376,IF(AX375="",AT376+1,IF(BB375="",AT376+2,AT376+3)))))</f>
        <v>1</v>
      </c>
      <c r="AU377" s="39" t="str">
        <f>IF(IF(L377="","",AQ377&amp;AT377)=AU376,"",IF(MOD(COUNTIF($AQ$1:AQ377,AQ377),3)=1,"",IF(L377="","",AQ377&amp;AT377)))</f>
        <v/>
      </c>
      <c r="AV377" s="166" t="str">
        <f t="shared" ref="AV377:AV385" si="179">IF(AU377="","",IF(L376="固定值",L377,ROUND(IF(AR377=1,L377*INDEX($AV$5:$AV$9,MATCH(AS377,$AU$5:$AU$9,0)),L377*INDEX($AV$13:$AV$17,MATCH(AS377,$AU$13:$AU$17,0))),IF(MID(BH377,FIND(AT377-1,BH377)+2,1)="%",3,1))))</f>
        <v/>
      </c>
      <c r="AW377" s="166" t="str">
        <f t="shared" ref="AW377:AW385" si="180">IF(AU377="","",ROUND((IF(AR377=1,L377*INDEX($AW$5:$AW$9,MATCH(AS377,$AU$5:$AU$9,0)),L377*INDEX($AW$13:$AW$17,MATCH(AS377,$AU$13:$AU$17,0)))-AV377)/34,IF(MID(BH377,FIND(AT377-1,BH377)+2,1)="%",3,1)))</f>
        <v/>
      </c>
      <c r="AX377" s="15" t="str">
        <f>IF(MOD(COUNTIF($AQ$1:AQ377,AQ377),3)=1,"",IF(M377="","",AT377+1))</f>
        <v/>
      </c>
      <c r="AY377" s="15" t="str">
        <f t="shared" si="146"/>
        <v/>
      </c>
      <c r="AZ377" s="166" t="str">
        <f t="shared" si="147"/>
        <v/>
      </c>
      <c r="BA377" s="166" t="str">
        <f t="shared" si="148"/>
        <v/>
      </c>
      <c r="BB377" s="15" t="str">
        <f>IF(MOD(COUNTIF($AQ$1:AQ377,AQ377),3)=1,"",IF(N377="","",AX377+1))</f>
        <v/>
      </c>
      <c r="BC377" s="15" t="str">
        <f t="shared" ref="BC377:BC385" si="181">IF(IF(BB377="","",AQ377&amp;BB377)=BC376,"",IF(BB377="","",AQ377&amp;BB377))</f>
        <v/>
      </c>
      <c r="BD377" s="166" t="str">
        <f t="shared" ref="BD377:BD385" si="182">IF(BC377="","",IF(N376="固定值",N377,ROUND(IF(AR377=1,N377*INDEX($AV$5:$AV$9,MATCH(AS377,$AU$5:$AU$9,0)),N377*INDEX($AV$13:$AV$17,MATCH(AS377,$AU$13:$AU$17,0))),IF(MID(BH377,FIND(BB377-1,BH377)+2,1)="%",3,1))))</f>
        <v/>
      </c>
      <c r="BE377" s="166" t="str">
        <f t="shared" ref="BE377:BE385" si="183">IF(BC377="","",ROUND((IF(AR377=1,N377*INDEX($AW$5:$AW$9,MATCH(AS377,$AU$5:$AU$9,0)),N377*INDEX($AW$13:$AW$17,MATCH(AS377,$AU$13:$AU$17,0)))-BD377)/34,IF(MID(BH377,FIND(BB377-1,BH377)+2,1)="%",3,1)))</f>
        <v/>
      </c>
      <c r="BF377" s="15"/>
      <c r="BG377" s="15"/>
      <c r="BH377" s="170" t="str">
        <f t="shared" ref="BH377:BH385" si="184">IF(B377="",BH376,B377)</f>
        <v>开场时，自己与最近的2个部队伤害提升{0}%，持续{1}秒。</v>
      </c>
    </row>
    <row r="378" spans="1:60">
      <c r="A378" s="261"/>
      <c r="B378" s="259"/>
      <c r="C378" s="256"/>
      <c r="D378" s="256"/>
      <c r="E378" s="179" t="s">
        <v>22</v>
      </c>
      <c r="F378" s="141">
        <v>1</v>
      </c>
      <c r="G378" s="141">
        <v>1</v>
      </c>
      <c r="H378" s="141">
        <v>1</v>
      </c>
      <c r="I378" s="141">
        <v>1</v>
      </c>
      <c r="J378" s="255">
        <f>SUMPRODUCT(LARGE(AL378:AO378*F378:I378+AL379:AO379*F379:I379+AL381:AO381*F381:I381+AL382:AO382*F382:I382+AL384:AO384*F384:I384+AL385:AO385*F385:I385,1))</f>
        <v>4.6527996647871337</v>
      </c>
      <c r="K378" s="255">
        <f>INDEX($J$17:$J$200,MATCH(C377,$C$17:$C$200,0),1)</f>
        <v>4.3116392160975536</v>
      </c>
      <c r="L378" s="25">
        <v>0.3</v>
      </c>
      <c r="M378" s="44">
        <v>40</v>
      </c>
      <c r="N378" s="10"/>
      <c r="O378" s="81">
        <f>100%*1.1*1.15</f>
        <v>1.2649999999999999</v>
      </c>
      <c r="P378" s="44">
        <v>0</v>
      </c>
      <c r="Q378" s="10">
        <v>0</v>
      </c>
      <c r="R378" s="10">
        <v>3</v>
      </c>
      <c r="S378" s="44">
        <f>M378-10</f>
        <v>30</v>
      </c>
      <c r="T378" s="44"/>
      <c r="U378" s="44"/>
      <c r="V378" s="24"/>
      <c r="W378" s="23">
        <f>$L378*$R378*$O378</f>
        <v>1.1384999999999998</v>
      </c>
      <c r="X378" s="23">
        <f t="shared" ref="X378:Z379" si="185">$L378*$R378*$O378</f>
        <v>1.1384999999999998</v>
      </c>
      <c r="Y378" s="23">
        <f t="shared" si="185"/>
        <v>1.1384999999999998</v>
      </c>
      <c r="Z378" s="23">
        <f t="shared" si="185"/>
        <v>1.1384999999999998</v>
      </c>
      <c r="AA378" s="22"/>
      <c r="AB378" s="44" t="s">
        <v>101</v>
      </c>
      <c r="AC378" s="92">
        <f>辅助效用($P378,$S378,AC$15,"输出转换",标准系数,"指定将领",W378)</f>
        <v>1.219839933743248</v>
      </c>
      <c r="AD378" s="92">
        <f>辅助效用($P378,$S378,AD$15,"输出转换",标准系数,"指定将领",X378)</f>
        <v>1.4521845699764087</v>
      </c>
      <c r="AE378" s="92">
        <f>辅助效用($P378,$S378,AE$15,"输出转换",标准系数,"指定将领",Y378)</f>
        <v>2.5012819205009422</v>
      </c>
      <c r="AF378" s="92">
        <f>辅助效用($P378,$S378,AF$15,"输出转换",标准系数,"指定将领",Z378)</f>
        <v>2.5260789072275407</v>
      </c>
      <c r="AG378" s="92" t="s">
        <v>51</v>
      </c>
      <c r="AH378" s="188">
        <f>IF($Q378=0,0,持续效用($P378,$Q378,AH$15,$E378))</f>
        <v>0</v>
      </c>
      <c r="AI378" s="188">
        <f t="shared" ref="AI378:AK379" si="186">IF($Q378=0,0,持续效用($P378,$Q378,AI$15,$E378))</f>
        <v>0</v>
      </c>
      <c r="AJ378" s="188">
        <f t="shared" si="186"/>
        <v>0</v>
      </c>
      <c r="AK378" s="188">
        <f t="shared" si="186"/>
        <v>0</v>
      </c>
      <c r="AL378" s="146">
        <f>IFERROR(AC378*IF($E378="将领",INDEX(兵法相关参数!$C$4:$AL$7,AL$15,MATCH($AB378,兵法相关参数!$C$3:$AL$3,0)),INDEX(兵法相关参数!$C$12:$AL$15,AL$15,MATCH($AB378,兵法相关参数!$C$3:$AL$3,0))),0)+IFERROR(AH378*IF($E378="将领",INDEX(兵法相关参数!$C$4:$AL$7,AL$15,MATCH($AG378,兵法相关参数!$C$3:$AL$3,0)),INDEX(兵法相关参数!$C$12:$AL$15,AL$15,MATCH($AG378,兵法相关参数!$C$3:$AL$3,0))),0)</f>
        <v>1.219839933743248</v>
      </c>
      <c r="AM378" s="146">
        <f>IFERROR(AD378*IF($E378="将领",INDEX(兵法相关参数!$C$4:$AL$7,AM$15,MATCH($AB378,兵法相关参数!$C$3:$AL$3,0)),INDEX(兵法相关参数!$C$12:$AL$15,AM$15,MATCH($AB378,兵法相关参数!$C$3:$AL$3,0))),0)+IFERROR(AI378*IF($E378="将领",INDEX(兵法相关参数!$C$4:$AL$7,AM$15,MATCH($AG378,兵法相关参数!$C$3:$AL$3,0)),INDEX(兵法相关参数!$C$12:$AL$15,AM$15,MATCH($AG378,兵法相关参数!$C$3:$AL$3,0))),0)</f>
        <v>1.4521845699764087</v>
      </c>
      <c r="AN378" s="146">
        <f>IFERROR(AE378*IF($E378="将领",INDEX(兵法相关参数!$C$4:$AL$7,AN$15,MATCH($AB378,兵法相关参数!$C$3:$AL$3,0)),INDEX(兵法相关参数!$C$12:$AL$15,AN$15,MATCH($AB378,兵法相关参数!$C$3:$AL$3,0))),0)+IFERROR(AJ378*IF($E378="将领",INDEX(兵法相关参数!$C$4:$AL$7,AN$15,MATCH($AG378,兵法相关参数!$C$3:$AL$3,0)),INDEX(兵法相关参数!$C$12:$AL$15,AN$15,MATCH($AG378,兵法相关参数!$C$3:$AL$3,0))),0)</f>
        <v>2.5012819205009422</v>
      </c>
      <c r="AO378" s="146">
        <f>IFERROR(AF378*IF($E378="将领",INDEX(兵法相关参数!$C$4:$AL$7,AL$15,MATCH($AB378,兵法相关参数!$C$3:$AL$3,0)),INDEX(兵法相关参数!$C$12:$AL$15,AO$15,MATCH($AB378,兵法相关参数!$C$3:$AL$3,0))),0)+IFERROR(AK378*IF($E378="将领",INDEX(兵法相关参数!$C$4:$AL$7,AL$15,MATCH($AG378,兵法相关参数!$C$3:$AL$3,0)),INDEX(兵法相关参数!$C$12:$AL$15,AO$15,MATCH($AG378,兵法相关参数!$C$3:$AL$3,0))),0)</f>
        <v>2.5260789072275407</v>
      </c>
      <c r="AP378" s="42"/>
      <c r="AQ378" s="151">
        <f>AQ377</f>
        <v>30215</v>
      </c>
      <c r="AR378" s="161">
        <f>AR377</f>
        <v>0</v>
      </c>
      <c r="AS378" s="163" t="str">
        <f t="shared" si="177"/>
        <v>橙</v>
      </c>
      <c r="AT378" s="153">
        <f t="shared" si="178"/>
        <v>1</v>
      </c>
      <c r="AU378" s="39" t="str">
        <f>IF(IF(L378="","",AQ378&amp;AT378)=AU377,"",IF(MOD(COUNTIF($AQ$1:AQ378,AQ378),3)=1,"",IF(L378="","",AQ378&amp;AT378)))</f>
        <v>302151</v>
      </c>
      <c r="AV378" s="166">
        <f t="shared" si="179"/>
        <v>7.0999999999999994E-2</v>
      </c>
      <c r="AW378" s="166">
        <f t="shared" si="180"/>
        <v>7.0000000000000001E-3</v>
      </c>
      <c r="AX378" s="15">
        <f>IF(MOD(COUNTIF($AQ$1:AQ378,AQ378),3)=1,"",IF(M378="","",AT378+1))</f>
        <v>2</v>
      </c>
      <c r="AY378" s="15" t="str">
        <f t="shared" si="146"/>
        <v>302152</v>
      </c>
      <c r="AZ378" s="166">
        <f t="shared" si="147"/>
        <v>40</v>
      </c>
      <c r="BA378" s="166">
        <f t="shared" si="148"/>
        <v>0</v>
      </c>
      <c r="BB378" s="15" t="str">
        <f>IF(MOD(COUNTIF($AQ$1:AQ378,AQ378),3)=1,"",IF(N378="","",AX378+1))</f>
        <v/>
      </c>
      <c r="BC378" s="15" t="str">
        <f t="shared" si="181"/>
        <v/>
      </c>
      <c r="BD378" s="166" t="str">
        <f t="shared" si="182"/>
        <v/>
      </c>
      <c r="BE378" s="166" t="str">
        <f t="shared" si="183"/>
        <v/>
      </c>
      <c r="BF378" s="15"/>
      <c r="BG378" s="15"/>
      <c r="BH378" s="170" t="str">
        <f t="shared" si="184"/>
        <v>开场时，自己与最近的2个部队伤害提升{0}%，持续{1}秒。</v>
      </c>
    </row>
    <row r="379" spans="1:60">
      <c r="A379" s="261"/>
      <c r="B379" s="259"/>
      <c r="C379" s="256"/>
      <c r="D379" s="257"/>
      <c r="E379" s="179" t="s">
        <v>22</v>
      </c>
      <c r="F379" s="141">
        <v>1</v>
      </c>
      <c r="G379" s="141">
        <v>1</v>
      </c>
      <c r="H379" s="141">
        <v>1</v>
      </c>
      <c r="I379" s="141">
        <v>1</v>
      </c>
      <c r="J379" s="256"/>
      <c r="K379" s="256"/>
      <c r="L379" s="25">
        <f>L378</f>
        <v>0.3</v>
      </c>
      <c r="M379" s="44">
        <v>40</v>
      </c>
      <c r="N379" s="10"/>
      <c r="O379" s="81">
        <f>100%*1.1/1.25</f>
        <v>0.88000000000000012</v>
      </c>
      <c r="P379" s="44">
        <v>0</v>
      </c>
      <c r="Q379" s="10">
        <v>0</v>
      </c>
      <c r="R379" s="10">
        <v>3</v>
      </c>
      <c r="S379" s="44">
        <f>M379-10</f>
        <v>30</v>
      </c>
      <c r="T379" s="44"/>
      <c r="U379" s="44"/>
      <c r="V379" s="24"/>
      <c r="W379" s="23">
        <f>$L379*$R379*$O379</f>
        <v>0.79200000000000004</v>
      </c>
      <c r="X379" s="23">
        <f t="shared" si="185"/>
        <v>0.79200000000000004</v>
      </c>
      <c r="Y379" s="23">
        <f t="shared" si="185"/>
        <v>0.79200000000000004</v>
      </c>
      <c r="Z379" s="23">
        <f t="shared" si="185"/>
        <v>0.79200000000000004</v>
      </c>
      <c r="AA379" s="22"/>
      <c r="AB379" s="44" t="s">
        <v>101</v>
      </c>
      <c r="AC379" s="92">
        <f>辅助效用($P379,$S379,AC$15,"输出转换",标准系数,"指定士兵",W379)</f>
        <v>0.41173308594432623</v>
      </c>
      <c r="AD379" s="92">
        <f>辅助效用($P379,$S379,AD$15,"输出转换",标准系数,"指定士兵",X379)</f>
        <v>0.91304900276398815</v>
      </c>
      <c r="AE379" s="92">
        <f>辅助效用($P379,$S379,AE$15,"输出转换",标准系数,"指定士兵",Y379)</f>
        <v>2.1515177442861919</v>
      </c>
      <c r="AF379" s="92">
        <f>辅助效用($P379,$S379,AF$15,"输出转换",标准系数,"指定士兵",Z379)</f>
        <v>1.6483610502093178</v>
      </c>
      <c r="AG379" s="92" t="s">
        <v>51</v>
      </c>
      <c r="AH379" s="188">
        <f>IF($Q379=0,0,持续效用($P379,$Q379,AH$15,$E379))</f>
        <v>0</v>
      </c>
      <c r="AI379" s="188">
        <f t="shared" si="186"/>
        <v>0</v>
      </c>
      <c r="AJ379" s="188">
        <f t="shared" si="186"/>
        <v>0</v>
      </c>
      <c r="AK379" s="188">
        <f t="shared" si="186"/>
        <v>0</v>
      </c>
      <c r="AL379" s="146">
        <f>IFERROR(AC379*IF($E379="将领",INDEX(兵法相关参数!$C$4:$AL$7,AL$15,MATCH($AB379,兵法相关参数!$C$3:$AL$3,0)),INDEX(兵法相关参数!$C$12:$AL$15,AL$15,MATCH($AB379,兵法相关参数!$C$3:$AL$3,0))),0)+IFERROR(AH379*IF($E379="将领",INDEX(兵法相关参数!$C$4:$AL$7,AL$15,MATCH($AG379,兵法相关参数!$C$3:$AL$3,0)),INDEX(兵法相关参数!$C$12:$AL$15,AL$15,MATCH($AG379,兵法相关参数!$C$3:$AL$3,0))),0)</f>
        <v>0.41173308594432623</v>
      </c>
      <c r="AM379" s="146">
        <f>IFERROR(AD379*IF($E379="将领",INDEX(兵法相关参数!$C$4:$AL$7,AM$15,MATCH($AB379,兵法相关参数!$C$3:$AL$3,0)),INDEX(兵法相关参数!$C$12:$AL$15,AM$15,MATCH($AB379,兵法相关参数!$C$3:$AL$3,0))),0)+IFERROR(AI379*IF($E379="将领",INDEX(兵法相关参数!$C$4:$AL$7,AM$15,MATCH($AG379,兵法相关参数!$C$3:$AL$3,0)),INDEX(兵法相关参数!$C$12:$AL$15,AM$15,MATCH($AG379,兵法相关参数!$C$3:$AL$3,0))),0)</f>
        <v>0.91304900276398815</v>
      </c>
      <c r="AN379" s="146">
        <f>IFERROR(AE379*IF($E379="将领",INDEX(兵法相关参数!$C$4:$AL$7,AN$15,MATCH($AB379,兵法相关参数!$C$3:$AL$3,0)),INDEX(兵法相关参数!$C$12:$AL$15,AN$15,MATCH($AB379,兵法相关参数!$C$3:$AL$3,0))),0)+IFERROR(AJ379*IF($E379="将领",INDEX(兵法相关参数!$C$4:$AL$7,AN$15,MATCH($AG379,兵法相关参数!$C$3:$AL$3,0)),INDEX(兵法相关参数!$C$12:$AL$15,AN$15,MATCH($AG379,兵法相关参数!$C$3:$AL$3,0))),0)</f>
        <v>2.1515177442861919</v>
      </c>
      <c r="AO379" s="146">
        <f>IFERROR(AF379*IF($E379="将领",INDEX(兵法相关参数!$C$4:$AL$7,AL$15,MATCH($AB379,兵法相关参数!$C$3:$AL$3,0)),INDEX(兵法相关参数!$C$12:$AL$15,AO$15,MATCH($AB379,兵法相关参数!$C$3:$AL$3,0))),0)+IFERROR(AK379*IF($E379="将领",INDEX(兵法相关参数!$C$4:$AL$7,AL$15,MATCH($AG379,兵法相关参数!$C$3:$AL$3,0)),INDEX(兵法相关参数!$C$12:$AL$15,AO$15,MATCH($AG379,兵法相关参数!$C$3:$AL$3,0))),0)</f>
        <v>1.6483610502093178</v>
      </c>
      <c r="AP379" s="27"/>
      <c r="AQ379" s="151">
        <f>AQ378</f>
        <v>30215</v>
      </c>
      <c r="AR379" s="162">
        <f>AR378</f>
        <v>0</v>
      </c>
      <c r="AS379" s="15" t="str">
        <f t="shared" si="177"/>
        <v>橙</v>
      </c>
      <c r="AT379" s="153">
        <f t="shared" si="178"/>
        <v>1</v>
      </c>
      <c r="AU379" s="39" t="str">
        <f>IF(IF(L379="","",AQ379&amp;AT379)=AU378,"",IF(MOD(COUNTIF($AQ$1:AQ379,AQ379),3)=1,"",IF(L379="","",AQ379&amp;AT379)))</f>
        <v/>
      </c>
      <c r="AV379" s="166" t="str">
        <f t="shared" si="179"/>
        <v/>
      </c>
      <c r="AW379" s="166" t="str">
        <f t="shared" si="180"/>
        <v/>
      </c>
      <c r="AX379" s="15">
        <f>IF(MOD(COUNTIF($AQ$1:AQ379,AQ379),3)=1,"",IF(M379="","",AT379+1))</f>
        <v>2</v>
      </c>
      <c r="AY379" s="15" t="str">
        <f t="shared" si="146"/>
        <v/>
      </c>
      <c r="AZ379" s="166" t="str">
        <f t="shared" si="147"/>
        <v/>
      </c>
      <c r="BA379" s="166" t="str">
        <f t="shared" si="148"/>
        <v/>
      </c>
      <c r="BB379" s="15" t="str">
        <f>IF(MOD(COUNTIF($AQ$1:AQ379,AQ379),3)=1,"",IF(N379="","",AX379+1))</f>
        <v/>
      </c>
      <c r="BC379" s="15" t="str">
        <f t="shared" si="181"/>
        <v/>
      </c>
      <c r="BD379" s="166" t="str">
        <f t="shared" si="182"/>
        <v/>
      </c>
      <c r="BE379" s="166" t="str">
        <f t="shared" si="183"/>
        <v/>
      </c>
      <c r="BF379" s="15"/>
      <c r="BG379" s="15"/>
      <c r="BH379" s="170" t="str">
        <f t="shared" si="184"/>
        <v>开场时，自己与最近的2个部队伤害提升{0}%，持续{1}秒。</v>
      </c>
    </row>
    <row r="380" spans="1:60">
      <c r="A380" s="261"/>
      <c r="B380" s="259"/>
      <c r="C380" s="256"/>
      <c r="D380" s="255"/>
      <c r="E380" s="11"/>
      <c r="F380" s="11"/>
      <c r="G380" s="11"/>
      <c r="H380" s="11"/>
      <c r="I380" s="11"/>
      <c r="J380" s="256"/>
      <c r="K380" s="256"/>
      <c r="L380" s="184"/>
      <c r="M380" s="184"/>
      <c r="N380" s="11"/>
      <c r="O380" s="183"/>
      <c r="P380" s="3"/>
      <c r="Q380" s="11"/>
      <c r="R380" s="11"/>
      <c r="S380" s="184"/>
      <c r="T380" s="184"/>
      <c r="U380" s="184"/>
      <c r="V380" s="184"/>
      <c r="W380" s="3"/>
      <c r="X380" s="3"/>
      <c r="Y380" s="3"/>
      <c r="Z380" s="3"/>
      <c r="AA380" s="1"/>
      <c r="AB380" s="15"/>
      <c r="AC380" s="187"/>
      <c r="AD380" s="187"/>
      <c r="AE380" s="187"/>
      <c r="AF380" s="187"/>
      <c r="AG380" s="96"/>
      <c r="AH380" s="187"/>
      <c r="AI380" s="187"/>
      <c r="AJ380" s="187"/>
      <c r="AK380" s="187"/>
      <c r="AL380" s="146">
        <f>IFERROR(AC380*IF($E380="将领",INDEX(兵法相关参数!$C$4:$AL$7,AL$15,MATCH($AB380,兵法相关参数!$C$3:$AL$3,0)),INDEX(兵法相关参数!$C$12:$AL$15,AL$15,MATCH($AB380,兵法相关参数!$C$3:$AL$3,0))),0)+IFERROR(AH380*IF($E380="将领",INDEX(兵法相关参数!$C$4:$AL$7,AL$15,MATCH($AG380,兵法相关参数!$C$3:$AL$3,0)),INDEX(兵法相关参数!$C$12:$AL$15,AL$15,MATCH($AG380,兵法相关参数!$C$3:$AL$3,0))),0)</f>
        <v>0</v>
      </c>
      <c r="AM380" s="146">
        <f>IFERROR(AD380*IF($E380="将领",INDEX(兵法相关参数!$C$4:$AL$7,AM$15,MATCH($AB380,兵法相关参数!$C$3:$AL$3,0)),INDEX(兵法相关参数!$C$12:$AL$15,AM$15,MATCH($AB380,兵法相关参数!$C$3:$AL$3,0))),0)+IFERROR(AI380*IF($E380="将领",INDEX(兵法相关参数!$C$4:$AL$7,AM$15,MATCH($AG380,兵法相关参数!$C$3:$AL$3,0)),INDEX(兵法相关参数!$C$12:$AL$15,AM$15,MATCH($AG380,兵法相关参数!$C$3:$AL$3,0))),0)</f>
        <v>0</v>
      </c>
      <c r="AN380" s="146">
        <f>IFERROR(AE380*IF($E380="将领",INDEX(兵法相关参数!$C$4:$AL$7,AN$15,MATCH($AB380,兵法相关参数!$C$3:$AL$3,0)),INDEX(兵法相关参数!$C$12:$AL$15,AN$15,MATCH($AB380,兵法相关参数!$C$3:$AL$3,0))),0)+IFERROR(AJ380*IF($E380="将领",INDEX(兵法相关参数!$C$4:$AL$7,AN$15,MATCH($AG380,兵法相关参数!$C$3:$AL$3,0)),INDEX(兵法相关参数!$C$12:$AL$15,AN$15,MATCH($AG380,兵法相关参数!$C$3:$AL$3,0))),0)</f>
        <v>0</v>
      </c>
      <c r="AO380" s="146">
        <f>IFERROR(AF380*IF($E380="将领",INDEX(兵法相关参数!$C$4:$AL$7,AL$15,MATCH($AB380,兵法相关参数!$C$3:$AL$3,0)),INDEX(兵法相关参数!$C$12:$AL$15,AO$15,MATCH($AB380,兵法相关参数!$C$3:$AL$3,0))),0)+IFERROR(AK380*IF($E380="将领",INDEX(兵法相关参数!$C$4:$AL$7,AL$15,MATCH($AG380,兵法相关参数!$C$3:$AL$3,0)),INDEX(兵法相关参数!$C$12:$AL$15,AO$15,MATCH($AG380,兵法相关参数!$C$3:$AL$3,0))),0)</f>
        <v>0</v>
      </c>
      <c r="AP380" s="42"/>
      <c r="AQ380" s="151">
        <f t="shared" ref="AQ380:AQ385" si="187">AQ379</f>
        <v>30215</v>
      </c>
      <c r="AR380" s="160">
        <f>IF(D380="直接伤害",1,0)</f>
        <v>0</v>
      </c>
      <c r="AS380" s="163" t="str">
        <f t="shared" si="177"/>
        <v>橙</v>
      </c>
      <c r="AT380" s="153">
        <f t="shared" si="178"/>
        <v>1</v>
      </c>
      <c r="AU380" s="39" t="str">
        <f>IF(IF(L380="","",AQ380&amp;AT380)=AU379,"",IF(MOD(COUNTIF($AQ$1:AQ380,AQ380),3)=1,"",IF(L380="","",AQ380&amp;AT380)))</f>
        <v/>
      </c>
      <c r="AV380" s="166" t="str">
        <f t="shared" si="179"/>
        <v/>
      </c>
      <c r="AW380" s="166" t="str">
        <f t="shared" si="180"/>
        <v/>
      </c>
      <c r="AX380" s="15" t="str">
        <f>IF(MOD(COUNTIF($AQ$1:AQ380,AQ380),3)=1,"",IF(M380="","",AT380+1))</f>
        <v/>
      </c>
      <c r="AY380" s="15" t="str">
        <f t="shared" si="146"/>
        <v/>
      </c>
      <c r="AZ380" s="166" t="str">
        <f t="shared" si="147"/>
        <v/>
      </c>
      <c r="BA380" s="166" t="str">
        <f t="shared" si="148"/>
        <v/>
      </c>
      <c r="BB380" s="15" t="str">
        <f>IF(MOD(COUNTIF($AQ$1:AQ380,AQ380),3)=1,"",IF(N380="","",AX380+1))</f>
        <v/>
      </c>
      <c r="BC380" s="15" t="str">
        <f t="shared" si="181"/>
        <v/>
      </c>
      <c r="BD380" s="166" t="str">
        <f t="shared" si="182"/>
        <v/>
      </c>
      <c r="BE380" s="166" t="str">
        <f t="shared" si="183"/>
        <v/>
      </c>
      <c r="BF380" s="15"/>
      <c r="BG380" s="15"/>
      <c r="BH380" s="170" t="str">
        <f t="shared" si="184"/>
        <v>开场时，自己与最近的2个部队伤害提升{0}%，持续{1}秒。</v>
      </c>
    </row>
    <row r="381" spans="1:60">
      <c r="A381" s="261"/>
      <c r="B381" s="259"/>
      <c r="C381" s="256"/>
      <c r="D381" s="256"/>
      <c r="E381" s="179"/>
      <c r="F381" s="141"/>
      <c r="G381" s="141"/>
      <c r="H381" s="141"/>
      <c r="I381" s="141"/>
      <c r="J381" s="256"/>
      <c r="K381" s="256"/>
      <c r="L381" s="44"/>
      <c r="M381" s="44"/>
      <c r="N381" s="10"/>
      <c r="O381" s="81"/>
      <c r="P381" s="44"/>
      <c r="Q381" s="10"/>
      <c r="R381" s="10"/>
      <c r="S381" s="44"/>
      <c r="T381" s="44"/>
      <c r="U381" s="44"/>
      <c r="V381" s="24"/>
      <c r="W381" s="92"/>
      <c r="X381" s="92"/>
      <c r="Y381" s="92"/>
      <c r="Z381" s="92"/>
      <c r="AA381" s="22"/>
      <c r="AB381" s="44"/>
      <c r="AC381" s="92"/>
      <c r="AD381" s="92"/>
      <c r="AE381" s="92"/>
      <c r="AF381" s="92"/>
      <c r="AG381" s="92"/>
      <c r="AH381" s="188"/>
      <c r="AI381" s="188"/>
      <c r="AJ381" s="188"/>
      <c r="AK381" s="188"/>
      <c r="AL381" s="146">
        <f>IFERROR(AC381*IF($E381="将领",INDEX(兵法相关参数!$C$4:$AL$7,AL$15,MATCH($AB381,兵法相关参数!$C$3:$AL$3,0)),INDEX(兵法相关参数!$C$12:$AL$15,AL$15,MATCH($AB381,兵法相关参数!$C$3:$AL$3,0))),0)+IFERROR(AH381*IF($E381="将领",INDEX(兵法相关参数!$C$4:$AL$7,AL$15,MATCH($AG381,兵法相关参数!$C$3:$AL$3,0)),INDEX(兵法相关参数!$C$12:$AL$15,AL$15,MATCH($AG381,兵法相关参数!$C$3:$AL$3,0))),0)</f>
        <v>0</v>
      </c>
      <c r="AM381" s="146">
        <f>IFERROR(AD381*IF($E381="将领",INDEX(兵法相关参数!$C$4:$AL$7,AM$15,MATCH($AB381,兵法相关参数!$C$3:$AL$3,0)),INDEX(兵法相关参数!$C$12:$AL$15,AM$15,MATCH($AB381,兵法相关参数!$C$3:$AL$3,0))),0)+IFERROR(AI381*IF($E381="将领",INDEX(兵法相关参数!$C$4:$AL$7,AM$15,MATCH($AG381,兵法相关参数!$C$3:$AL$3,0)),INDEX(兵法相关参数!$C$12:$AL$15,AM$15,MATCH($AG381,兵法相关参数!$C$3:$AL$3,0))),0)</f>
        <v>0</v>
      </c>
      <c r="AN381" s="146">
        <f>IFERROR(AE381*IF($E381="将领",INDEX(兵法相关参数!$C$4:$AL$7,AN$15,MATCH($AB381,兵法相关参数!$C$3:$AL$3,0)),INDEX(兵法相关参数!$C$12:$AL$15,AN$15,MATCH($AB381,兵法相关参数!$C$3:$AL$3,0))),0)+IFERROR(AJ381*IF($E381="将领",INDEX(兵法相关参数!$C$4:$AL$7,AN$15,MATCH($AG381,兵法相关参数!$C$3:$AL$3,0)),INDEX(兵法相关参数!$C$12:$AL$15,AN$15,MATCH($AG381,兵法相关参数!$C$3:$AL$3,0))),0)</f>
        <v>0</v>
      </c>
      <c r="AO381" s="146">
        <f>IFERROR(AF381*IF($E381="将领",INDEX(兵法相关参数!$C$4:$AL$7,AL$15,MATCH($AB381,兵法相关参数!$C$3:$AL$3,0)),INDEX(兵法相关参数!$C$12:$AL$15,AO$15,MATCH($AB381,兵法相关参数!$C$3:$AL$3,0))),0)+IFERROR(AK381*IF($E381="将领",INDEX(兵法相关参数!$C$4:$AL$7,AL$15,MATCH($AG381,兵法相关参数!$C$3:$AL$3,0)),INDEX(兵法相关参数!$C$12:$AL$15,AO$15,MATCH($AG381,兵法相关参数!$C$3:$AL$3,0))),0)</f>
        <v>0</v>
      </c>
      <c r="AP381" s="27"/>
      <c r="AQ381" s="151">
        <f t="shared" si="187"/>
        <v>30215</v>
      </c>
      <c r="AR381" s="161">
        <f>AR380</f>
        <v>0</v>
      </c>
      <c r="AS381" s="163" t="str">
        <f t="shared" si="177"/>
        <v>橙</v>
      </c>
      <c r="AT381" s="153">
        <f t="shared" si="178"/>
        <v>1</v>
      </c>
      <c r="AU381" s="39" t="str">
        <f>IF(IF(L381="","",AQ381&amp;AT381)=AU380,"",IF(MOD(COUNTIF($AQ$1:AQ381,AQ381),3)=1,"",IF(L381="","",AQ381&amp;AT381)))</f>
        <v/>
      </c>
      <c r="AV381" s="166" t="str">
        <f t="shared" si="179"/>
        <v/>
      </c>
      <c r="AW381" s="166" t="str">
        <f t="shared" si="180"/>
        <v/>
      </c>
      <c r="AX381" s="15" t="str">
        <f>IF(MOD(COUNTIF($AQ$1:AQ381,AQ381),3)=1,"",IF(M381="","",AT381+1))</f>
        <v/>
      </c>
      <c r="AY381" s="15" t="str">
        <f t="shared" si="146"/>
        <v/>
      </c>
      <c r="AZ381" s="166" t="str">
        <f t="shared" si="147"/>
        <v/>
      </c>
      <c r="BA381" s="166" t="str">
        <f t="shared" si="148"/>
        <v/>
      </c>
      <c r="BB381" s="15" t="str">
        <f>IF(MOD(COUNTIF($AQ$1:AQ381,AQ381),3)=1,"",IF(N381="","",AX381+1))</f>
        <v/>
      </c>
      <c r="BC381" s="15" t="str">
        <f t="shared" si="181"/>
        <v/>
      </c>
      <c r="BD381" s="166" t="str">
        <f t="shared" si="182"/>
        <v/>
      </c>
      <c r="BE381" s="166" t="str">
        <f t="shared" si="183"/>
        <v/>
      </c>
      <c r="BF381" s="15"/>
      <c r="BG381" s="15"/>
      <c r="BH381" s="170" t="str">
        <f t="shared" si="184"/>
        <v>开场时，自己与最近的2个部队伤害提升{0}%，持续{1}秒。</v>
      </c>
    </row>
    <row r="382" spans="1:60">
      <c r="A382" s="261"/>
      <c r="B382" s="259"/>
      <c r="C382" s="256"/>
      <c r="D382" s="257"/>
      <c r="E382" s="179"/>
      <c r="F382" s="179"/>
      <c r="G382" s="179"/>
      <c r="H382" s="179"/>
      <c r="I382" s="179"/>
      <c r="J382" s="256"/>
      <c r="K382" s="256"/>
      <c r="L382" s="182"/>
      <c r="M382" s="179"/>
      <c r="N382" s="179"/>
      <c r="O382" s="182"/>
      <c r="P382" s="179"/>
      <c r="Q382" s="179"/>
      <c r="R382" s="179"/>
      <c r="S382" s="179"/>
      <c r="T382" s="179"/>
      <c r="U382" s="179"/>
      <c r="V382" s="179"/>
      <c r="W382" s="179"/>
      <c r="X382" s="179"/>
      <c r="Y382" s="179"/>
      <c r="Z382" s="179"/>
      <c r="AA382" s="179"/>
      <c r="AB382" s="44"/>
      <c r="AC382" s="189"/>
      <c r="AD382" s="189"/>
      <c r="AE382" s="189"/>
      <c r="AF382" s="189"/>
      <c r="AG382" s="92"/>
      <c r="AH382" s="189"/>
      <c r="AI382" s="189"/>
      <c r="AJ382" s="189"/>
      <c r="AK382" s="189"/>
      <c r="AL382" s="146">
        <f>IFERROR(AC382*IF($E382="将领",INDEX(兵法相关参数!$C$4:$AL$7,AL$15,MATCH($AB382,兵法相关参数!$C$3:$AL$3,0)),INDEX(兵法相关参数!$C$12:$AL$15,AL$15,MATCH($AB382,兵法相关参数!$C$3:$AL$3,0))),0)+IFERROR(AH382*IF($E382="将领",INDEX(兵法相关参数!$C$4:$AL$7,AL$15,MATCH($AG382,兵法相关参数!$C$3:$AL$3,0)),INDEX(兵法相关参数!$C$12:$AL$15,AL$15,MATCH($AG382,兵法相关参数!$C$3:$AL$3,0))),0)</f>
        <v>0</v>
      </c>
      <c r="AM382" s="146">
        <f>IFERROR(AD382*IF($E382="将领",INDEX(兵法相关参数!$C$4:$AL$7,AM$15,MATCH($AB382,兵法相关参数!$C$3:$AL$3,0)),INDEX(兵法相关参数!$C$12:$AL$15,AM$15,MATCH($AB382,兵法相关参数!$C$3:$AL$3,0))),0)+IFERROR(AI382*IF($E382="将领",INDEX(兵法相关参数!$C$4:$AL$7,AM$15,MATCH($AG382,兵法相关参数!$C$3:$AL$3,0)),INDEX(兵法相关参数!$C$12:$AL$15,AM$15,MATCH($AG382,兵法相关参数!$C$3:$AL$3,0))),0)</f>
        <v>0</v>
      </c>
      <c r="AN382" s="146">
        <f>IFERROR(AE382*IF($E382="将领",INDEX(兵法相关参数!$C$4:$AL$7,AN$15,MATCH($AB382,兵法相关参数!$C$3:$AL$3,0)),INDEX(兵法相关参数!$C$12:$AL$15,AN$15,MATCH($AB382,兵法相关参数!$C$3:$AL$3,0))),0)+IFERROR(AJ382*IF($E382="将领",INDEX(兵法相关参数!$C$4:$AL$7,AN$15,MATCH($AG382,兵法相关参数!$C$3:$AL$3,0)),INDEX(兵法相关参数!$C$12:$AL$15,AN$15,MATCH($AG382,兵法相关参数!$C$3:$AL$3,0))),0)</f>
        <v>0</v>
      </c>
      <c r="AO382" s="146">
        <f>IFERROR(AF382*IF($E382="将领",INDEX(兵法相关参数!$C$4:$AL$7,AL$15,MATCH($AB382,兵法相关参数!$C$3:$AL$3,0)),INDEX(兵法相关参数!$C$12:$AL$15,AO$15,MATCH($AB382,兵法相关参数!$C$3:$AL$3,0))),0)+IFERROR(AK382*IF($E382="将领",INDEX(兵法相关参数!$C$4:$AL$7,AL$15,MATCH($AG382,兵法相关参数!$C$3:$AL$3,0)),INDEX(兵法相关参数!$C$12:$AL$15,AO$15,MATCH($AG382,兵法相关参数!$C$3:$AL$3,0))),0)</f>
        <v>0</v>
      </c>
      <c r="AP382" s="42"/>
      <c r="AQ382" s="151">
        <f t="shared" si="187"/>
        <v>30215</v>
      </c>
      <c r="AR382" s="162">
        <f>AR381</f>
        <v>0</v>
      </c>
      <c r="AS382" s="15" t="str">
        <f t="shared" si="177"/>
        <v>橙</v>
      </c>
      <c r="AT382" s="153">
        <f t="shared" si="178"/>
        <v>1</v>
      </c>
      <c r="AU382" s="39" t="str">
        <f>IF(IF(L382="","",AQ382&amp;AT382)=AU381,"",IF(MOD(COUNTIF($AQ$1:AQ382,AQ382),3)=1,"",IF(L382="","",AQ382&amp;AT382)))</f>
        <v/>
      </c>
      <c r="AV382" s="166" t="str">
        <f t="shared" si="179"/>
        <v/>
      </c>
      <c r="AW382" s="166" t="str">
        <f t="shared" si="180"/>
        <v/>
      </c>
      <c r="AX382" s="15" t="str">
        <f>IF(MOD(COUNTIF($AQ$1:AQ382,AQ382),3)=1,"",IF(M382="","",AT382+1))</f>
        <v/>
      </c>
      <c r="AY382" s="15" t="str">
        <f t="shared" si="146"/>
        <v/>
      </c>
      <c r="AZ382" s="166" t="str">
        <f t="shared" si="147"/>
        <v/>
      </c>
      <c r="BA382" s="166" t="str">
        <f t="shared" si="148"/>
        <v/>
      </c>
      <c r="BB382" s="15" t="str">
        <f>IF(MOD(COUNTIF($AQ$1:AQ382,AQ382),3)=1,"",IF(N382="","",AX382+1))</f>
        <v/>
      </c>
      <c r="BC382" s="15" t="str">
        <f t="shared" si="181"/>
        <v/>
      </c>
      <c r="BD382" s="166" t="str">
        <f t="shared" si="182"/>
        <v/>
      </c>
      <c r="BE382" s="166" t="str">
        <f t="shared" si="183"/>
        <v/>
      </c>
      <c r="BF382" s="15"/>
      <c r="BG382" s="15"/>
      <c r="BH382" s="170" t="str">
        <f t="shared" si="184"/>
        <v>开场时，自己与最近的2个部队伤害提升{0}%，持续{1}秒。</v>
      </c>
    </row>
    <row r="383" spans="1:60">
      <c r="A383" s="261"/>
      <c r="B383" s="259"/>
      <c r="C383" s="256"/>
      <c r="D383" s="255"/>
      <c r="E383" s="179"/>
      <c r="F383" s="179"/>
      <c r="G383" s="179"/>
      <c r="H383" s="179"/>
      <c r="I383" s="179"/>
      <c r="J383" s="256"/>
      <c r="K383" s="256"/>
      <c r="L383" s="182"/>
      <c r="M383" s="179"/>
      <c r="N383" s="179"/>
      <c r="O383" s="182"/>
      <c r="P383" s="179"/>
      <c r="Q383" s="179"/>
      <c r="R383" s="179"/>
      <c r="S383" s="179"/>
      <c r="T383" s="179"/>
      <c r="U383" s="179"/>
      <c r="V383" s="179"/>
      <c r="W383" s="179"/>
      <c r="X383" s="179"/>
      <c r="Y383" s="179"/>
      <c r="Z383" s="179"/>
      <c r="AA383" s="179"/>
      <c r="AB383" s="44"/>
      <c r="AC383" s="189"/>
      <c r="AD383" s="189"/>
      <c r="AE383" s="189"/>
      <c r="AF383" s="189"/>
      <c r="AG383" s="92"/>
      <c r="AH383" s="189"/>
      <c r="AI383" s="189"/>
      <c r="AJ383" s="189"/>
      <c r="AK383" s="189"/>
      <c r="AL383" s="146">
        <f>IFERROR(AC383*IF($E383="将领",INDEX(兵法相关参数!$C$4:$AL$7,AL$15,MATCH($AB383,兵法相关参数!$C$3:$AL$3,0)),INDEX(兵法相关参数!$C$12:$AL$15,AL$15,MATCH($AB383,兵法相关参数!$C$3:$AL$3,0))),0)+IFERROR(AH383*IF($E383="将领",INDEX(兵法相关参数!$C$4:$AL$7,AL$15,MATCH($AG383,兵法相关参数!$C$3:$AL$3,0)),INDEX(兵法相关参数!$C$12:$AL$15,AL$15,MATCH($AG383,兵法相关参数!$C$3:$AL$3,0))),0)</f>
        <v>0</v>
      </c>
      <c r="AM383" s="146">
        <f>IFERROR(AD383*IF($E383="将领",INDEX(兵法相关参数!$C$4:$AL$7,AM$15,MATCH($AB383,兵法相关参数!$C$3:$AL$3,0)),INDEX(兵法相关参数!$C$12:$AL$15,AM$15,MATCH($AB383,兵法相关参数!$C$3:$AL$3,0))),0)+IFERROR(AI383*IF($E383="将领",INDEX(兵法相关参数!$C$4:$AL$7,AM$15,MATCH($AG383,兵法相关参数!$C$3:$AL$3,0)),INDEX(兵法相关参数!$C$12:$AL$15,AM$15,MATCH($AG383,兵法相关参数!$C$3:$AL$3,0))),0)</f>
        <v>0</v>
      </c>
      <c r="AN383" s="146">
        <f>IFERROR(AE383*IF($E383="将领",INDEX(兵法相关参数!$C$4:$AL$7,AN$15,MATCH($AB383,兵法相关参数!$C$3:$AL$3,0)),INDEX(兵法相关参数!$C$12:$AL$15,AN$15,MATCH($AB383,兵法相关参数!$C$3:$AL$3,0))),0)+IFERROR(AJ383*IF($E383="将领",INDEX(兵法相关参数!$C$4:$AL$7,AN$15,MATCH($AG383,兵法相关参数!$C$3:$AL$3,0)),INDEX(兵法相关参数!$C$12:$AL$15,AN$15,MATCH($AG383,兵法相关参数!$C$3:$AL$3,0))),0)</f>
        <v>0</v>
      </c>
      <c r="AO383" s="146">
        <f>IFERROR(AF383*IF($E383="将领",INDEX(兵法相关参数!$C$4:$AL$7,AL$15,MATCH($AB383,兵法相关参数!$C$3:$AL$3,0)),INDEX(兵法相关参数!$C$12:$AL$15,AO$15,MATCH($AB383,兵法相关参数!$C$3:$AL$3,0))),0)+IFERROR(AK383*IF($E383="将领",INDEX(兵法相关参数!$C$4:$AL$7,AL$15,MATCH($AG383,兵法相关参数!$C$3:$AL$3,0)),INDEX(兵法相关参数!$C$12:$AL$15,AO$15,MATCH($AG383,兵法相关参数!$C$3:$AL$3,0))),0)</f>
        <v>0</v>
      </c>
      <c r="AP383" s="27"/>
      <c r="AQ383" s="151">
        <f t="shared" si="187"/>
        <v>30215</v>
      </c>
      <c r="AR383" s="160">
        <f>IF(D383="直接伤害",1,0)</f>
        <v>0</v>
      </c>
      <c r="AS383" s="163" t="str">
        <f t="shared" si="177"/>
        <v>橙</v>
      </c>
      <c r="AT383" s="153">
        <f t="shared" si="178"/>
        <v>1</v>
      </c>
      <c r="AU383" s="39" t="str">
        <f>IF(IF(L383="","",AQ383&amp;AT383)=AU382,"",IF(MOD(COUNTIF($AQ$1:AQ383,AQ383),3)=1,"",IF(L383="","",AQ383&amp;AT383)))</f>
        <v/>
      </c>
      <c r="AV383" s="166" t="str">
        <f t="shared" si="179"/>
        <v/>
      </c>
      <c r="AW383" s="166" t="str">
        <f t="shared" si="180"/>
        <v/>
      </c>
      <c r="AX383" s="15" t="str">
        <f>IF(MOD(COUNTIF($AQ$1:AQ383,AQ383),3)=1,"",IF(M383="","",AT383+1))</f>
        <v/>
      </c>
      <c r="AY383" s="15" t="str">
        <f t="shared" si="146"/>
        <v/>
      </c>
      <c r="AZ383" s="166" t="str">
        <f t="shared" si="147"/>
        <v/>
      </c>
      <c r="BA383" s="166" t="str">
        <f t="shared" si="148"/>
        <v/>
      </c>
      <c r="BB383" s="15" t="str">
        <f>IF(MOD(COUNTIF($AQ$1:AQ383,AQ383),3)=1,"",IF(N383="","",AX383+1))</f>
        <v/>
      </c>
      <c r="BC383" s="15" t="str">
        <f t="shared" si="181"/>
        <v/>
      </c>
      <c r="BD383" s="166" t="str">
        <f t="shared" si="182"/>
        <v/>
      </c>
      <c r="BE383" s="166" t="str">
        <f t="shared" si="183"/>
        <v/>
      </c>
      <c r="BF383" s="15"/>
      <c r="BG383" s="15"/>
      <c r="BH383" s="170" t="str">
        <f t="shared" si="184"/>
        <v>开场时，自己与最近的2个部队伤害提升{0}%，持续{1}秒。</v>
      </c>
    </row>
    <row r="384" spans="1:60">
      <c r="A384" s="261"/>
      <c r="B384" s="259"/>
      <c r="C384" s="256"/>
      <c r="D384" s="256"/>
      <c r="E384" s="179"/>
      <c r="F384" s="179"/>
      <c r="G384" s="179"/>
      <c r="H384" s="179"/>
      <c r="I384" s="179"/>
      <c r="J384" s="256"/>
      <c r="K384" s="256"/>
      <c r="L384" s="182"/>
      <c r="M384" s="179"/>
      <c r="N384" s="179"/>
      <c r="O384" s="182"/>
      <c r="P384" s="179"/>
      <c r="Q384" s="179"/>
      <c r="R384" s="179"/>
      <c r="S384" s="179"/>
      <c r="T384" s="179"/>
      <c r="U384" s="179"/>
      <c r="V384" s="179"/>
      <c r="W384" s="179"/>
      <c r="X384" s="179"/>
      <c r="Y384" s="179"/>
      <c r="Z384" s="179"/>
      <c r="AA384" s="179"/>
      <c r="AB384" s="44"/>
      <c r="AC384" s="189"/>
      <c r="AD384" s="189"/>
      <c r="AE384" s="189"/>
      <c r="AF384" s="189"/>
      <c r="AG384" s="92"/>
      <c r="AH384" s="189"/>
      <c r="AI384" s="189"/>
      <c r="AJ384" s="189"/>
      <c r="AK384" s="189"/>
      <c r="AL384" s="146">
        <f>IFERROR(AC384*IF($E384="将领",INDEX(兵法相关参数!$C$4:$AL$7,AL$15,MATCH($AB384,兵法相关参数!$C$3:$AL$3,0)),INDEX(兵法相关参数!$C$12:$AL$15,AL$15,MATCH($AB384,兵法相关参数!$C$3:$AL$3,0))),0)+IFERROR(AH384*IF($E384="将领",INDEX(兵法相关参数!$C$4:$AL$7,AL$15,MATCH($AG384,兵法相关参数!$C$3:$AL$3,0)),INDEX(兵法相关参数!$C$12:$AL$15,AL$15,MATCH($AG384,兵法相关参数!$C$3:$AL$3,0))),0)</f>
        <v>0</v>
      </c>
      <c r="AM384" s="146">
        <f>IFERROR(AD384*IF($E384="将领",INDEX(兵法相关参数!$C$4:$AL$7,AM$15,MATCH($AB384,兵法相关参数!$C$3:$AL$3,0)),INDEX(兵法相关参数!$C$12:$AL$15,AM$15,MATCH($AB384,兵法相关参数!$C$3:$AL$3,0))),0)+IFERROR(AI384*IF($E384="将领",INDEX(兵法相关参数!$C$4:$AL$7,AM$15,MATCH($AG384,兵法相关参数!$C$3:$AL$3,0)),INDEX(兵法相关参数!$C$12:$AL$15,AM$15,MATCH($AG384,兵法相关参数!$C$3:$AL$3,0))),0)</f>
        <v>0</v>
      </c>
      <c r="AN384" s="146">
        <f>IFERROR(AE384*IF($E384="将领",INDEX(兵法相关参数!$C$4:$AL$7,AN$15,MATCH($AB384,兵法相关参数!$C$3:$AL$3,0)),INDEX(兵法相关参数!$C$12:$AL$15,AN$15,MATCH($AB384,兵法相关参数!$C$3:$AL$3,0))),0)+IFERROR(AJ384*IF($E384="将领",INDEX(兵法相关参数!$C$4:$AL$7,AN$15,MATCH($AG384,兵法相关参数!$C$3:$AL$3,0)),INDEX(兵法相关参数!$C$12:$AL$15,AN$15,MATCH($AG384,兵法相关参数!$C$3:$AL$3,0))),0)</f>
        <v>0</v>
      </c>
      <c r="AO384" s="146">
        <f>IFERROR(AF384*IF($E384="将领",INDEX(兵法相关参数!$C$4:$AL$7,AL$15,MATCH($AB384,兵法相关参数!$C$3:$AL$3,0)),INDEX(兵法相关参数!$C$12:$AL$15,AO$15,MATCH($AB384,兵法相关参数!$C$3:$AL$3,0))),0)+IFERROR(AK384*IF($E384="将领",INDEX(兵法相关参数!$C$4:$AL$7,AL$15,MATCH($AG384,兵法相关参数!$C$3:$AL$3,0)),INDEX(兵法相关参数!$C$12:$AL$15,AO$15,MATCH($AG384,兵法相关参数!$C$3:$AL$3,0))),0)</f>
        <v>0</v>
      </c>
      <c r="AP384" s="42"/>
      <c r="AQ384" s="151">
        <f t="shared" si="187"/>
        <v>30215</v>
      </c>
      <c r="AR384" s="161">
        <f>AR383</f>
        <v>0</v>
      </c>
      <c r="AS384" s="163" t="str">
        <f t="shared" si="177"/>
        <v>橙</v>
      </c>
      <c r="AT384" s="153">
        <f t="shared" si="178"/>
        <v>1</v>
      </c>
      <c r="AU384" s="39" t="str">
        <f>IF(IF(L384="","",AQ384&amp;AT384)=AU383,"",IF(MOD(COUNTIF($AQ$1:AQ384,AQ384),3)=1,"",IF(L384="","",AQ384&amp;AT384)))</f>
        <v/>
      </c>
      <c r="AV384" s="166" t="str">
        <f t="shared" si="179"/>
        <v/>
      </c>
      <c r="AW384" s="166" t="str">
        <f t="shared" si="180"/>
        <v/>
      </c>
      <c r="AX384" s="15" t="str">
        <f>IF(MOD(COUNTIF($AQ$1:AQ384,AQ384),3)=1,"",IF(M384="","",AT384+1))</f>
        <v/>
      </c>
      <c r="AY384" s="15" t="str">
        <f t="shared" si="146"/>
        <v/>
      </c>
      <c r="AZ384" s="166" t="str">
        <f t="shared" si="147"/>
        <v/>
      </c>
      <c r="BA384" s="166" t="str">
        <f t="shared" si="148"/>
        <v/>
      </c>
      <c r="BB384" s="15" t="str">
        <f>IF(MOD(COUNTIF($AQ$1:AQ384,AQ384),3)=1,"",IF(N384="","",AX384+1))</f>
        <v/>
      </c>
      <c r="BC384" s="15" t="str">
        <f t="shared" si="181"/>
        <v/>
      </c>
      <c r="BD384" s="166" t="str">
        <f t="shared" si="182"/>
        <v/>
      </c>
      <c r="BE384" s="166" t="str">
        <f t="shared" si="183"/>
        <v/>
      </c>
      <c r="BF384" s="15"/>
      <c r="BG384" s="15"/>
      <c r="BH384" s="170" t="str">
        <f t="shared" si="184"/>
        <v>开场时，自己与最近的2个部队伤害提升{0}%，持续{1}秒。</v>
      </c>
    </row>
    <row r="385" spans="1:60">
      <c r="A385" s="261"/>
      <c r="B385" s="260"/>
      <c r="C385" s="257"/>
      <c r="D385" s="257"/>
      <c r="E385" s="179"/>
      <c r="F385" s="179"/>
      <c r="G385" s="179"/>
      <c r="H385" s="179"/>
      <c r="I385" s="179"/>
      <c r="J385" s="257"/>
      <c r="K385" s="257"/>
      <c r="L385" s="182"/>
      <c r="M385" s="179"/>
      <c r="N385" s="179"/>
      <c r="O385" s="182"/>
      <c r="P385" s="179"/>
      <c r="Q385" s="179"/>
      <c r="R385" s="179"/>
      <c r="S385" s="179"/>
      <c r="T385" s="179"/>
      <c r="U385" s="179"/>
      <c r="V385" s="179"/>
      <c r="W385" s="179"/>
      <c r="X385" s="179"/>
      <c r="Y385" s="179"/>
      <c r="Z385" s="179"/>
      <c r="AA385" s="179"/>
      <c r="AB385" s="44"/>
      <c r="AC385" s="189"/>
      <c r="AD385" s="189"/>
      <c r="AE385" s="189"/>
      <c r="AF385" s="189"/>
      <c r="AG385" s="92"/>
      <c r="AH385" s="189"/>
      <c r="AI385" s="189"/>
      <c r="AJ385" s="189"/>
      <c r="AK385" s="189"/>
      <c r="AL385" s="146">
        <f>IFERROR(AC385*IF($E385="将领",INDEX(兵法相关参数!$C$4:$AL$7,AL$15,MATCH($AB385,兵法相关参数!$C$3:$AL$3,0)),INDEX(兵法相关参数!$C$12:$AL$15,AL$15,MATCH($AB385,兵法相关参数!$C$3:$AL$3,0))),0)+IFERROR(AH385*IF($E385="将领",INDEX(兵法相关参数!$C$4:$AL$7,AL$15,MATCH($AG385,兵法相关参数!$C$3:$AL$3,0)),INDEX(兵法相关参数!$C$12:$AL$15,AL$15,MATCH($AG385,兵法相关参数!$C$3:$AL$3,0))),0)</f>
        <v>0</v>
      </c>
      <c r="AM385" s="146">
        <f>IFERROR(AD385*IF($E385="将领",INDEX(兵法相关参数!$C$4:$AL$7,AM$15,MATCH($AB385,兵法相关参数!$C$3:$AL$3,0)),INDEX(兵法相关参数!$C$12:$AL$15,AM$15,MATCH($AB385,兵法相关参数!$C$3:$AL$3,0))),0)+IFERROR(AI385*IF($E385="将领",INDEX(兵法相关参数!$C$4:$AL$7,AM$15,MATCH($AG385,兵法相关参数!$C$3:$AL$3,0)),INDEX(兵法相关参数!$C$12:$AL$15,AM$15,MATCH($AG385,兵法相关参数!$C$3:$AL$3,0))),0)</f>
        <v>0</v>
      </c>
      <c r="AN385" s="146">
        <f>IFERROR(AE385*IF($E385="将领",INDEX(兵法相关参数!$C$4:$AL$7,AN$15,MATCH($AB385,兵法相关参数!$C$3:$AL$3,0)),INDEX(兵法相关参数!$C$12:$AL$15,AN$15,MATCH($AB385,兵法相关参数!$C$3:$AL$3,0))),0)+IFERROR(AJ385*IF($E385="将领",INDEX(兵法相关参数!$C$4:$AL$7,AN$15,MATCH($AG385,兵法相关参数!$C$3:$AL$3,0)),INDEX(兵法相关参数!$C$12:$AL$15,AN$15,MATCH($AG385,兵法相关参数!$C$3:$AL$3,0))),0)</f>
        <v>0</v>
      </c>
      <c r="AO385" s="146">
        <f>IFERROR(AF385*IF($E385="将领",INDEX(兵法相关参数!$C$4:$AL$7,AL$15,MATCH($AB385,兵法相关参数!$C$3:$AL$3,0)),INDEX(兵法相关参数!$C$12:$AL$15,AO$15,MATCH($AB385,兵法相关参数!$C$3:$AL$3,0))),0)+IFERROR(AK385*IF($E385="将领",INDEX(兵法相关参数!$C$4:$AL$7,AL$15,MATCH($AG385,兵法相关参数!$C$3:$AL$3,0)),INDEX(兵法相关参数!$C$12:$AL$15,AO$15,MATCH($AG385,兵法相关参数!$C$3:$AL$3,0))),0)</f>
        <v>0</v>
      </c>
      <c r="AP385" s="27"/>
      <c r="AQ385" s="152">
        <f t="shared" si="187"/>
        <v>30215</v>
      </c>
      <c r="AR385" s="162">
        <f>AR384</f>
        <v>0</v>
      </c>
      <c r="AS385" s="15" t="str">
        <f t="shared" si="177"/>
        <v>橙</v>
      </c>
      <c r="AT385" s="153">
        <f t="shared" si="178"/>
        <v>1</v>
      </c>
      <c r="AU385" s="39" t="str">
        <f>IF(IF(L385="","",AQ385&amp;AT385)=AU384,"",IF(MOD(COUNTIF($AQ$1:AQ385,AQ385),3)=1,"",IF(L385="","",AQ385&amp;AT385)))</f>
        <v/>
      </c>
      <c r="AV385" s="166" t="str">
        <f t="shared" si="179"/>
        <v/>
      </c>
      <c r="AW385" s="166" t="str">
        <f t="shared" si="180"/>
        <v/>
      </c>
      <c r="AX385" s="15" t="str">
        <f>IF(MOD(COUNTIF($AQ$1:AQ385,AQ385),3)=1,"",IF(M385="","",AT385+1))</f>
        <v/>
      </c>
      <c r="AY385" s="15" t="str">
        <f t="shared" si="146"/>
        <v/>
      </c>
      <c r="AZ385" s="166" t="str">
        <f t="shared" si="147"/>
        <v/>
      </c>
      <c r="BA385" s="166" t="str">
        <f t="shared" si="148"/>
        <v/>
      </c>
      <c r="BB385" s="15" t="str">
        <f>IF(MOD(COUNTIF($AQ$1:AQ385,AQ385),3)=1,"",IF(N385="","",AX385+1))</f>
        <v/>
      </c>
      <c r="BC385" s="15" t="str">
        <f t="shared" si="181"/>
        <v/>
      </c>
      <c r="BD385" s="166" t="str">
        <f t="shared" si="182"/>
        <v/>
      </c>
      <c r="BE385" s="166" t="str">
        <f t="shared" si="183"/>
        <v/>
      </c>
      <c r="BF385" s="15"/>
      <c r="BG385" s="15"/>
      <c r="BH385" s="170" t="str">
        <f t="shared" si="184"/>
        <v>开场时，自己与最近的2个部队伤害提升{0}%，持续{1}秒。</v>
      </c>
    </row>
    <row r="386" spans="1:60" ht="11.25" customHeight="1">
      <c r="A386" s="255" t="s">
        <v>884</v>
      </c>
      <c r="B386" s="258" t="s">
        <v>885</v>
      </c>
      <c r="C386" s="255" t="s">
        <v>12</v>
      </c>
      <c r="D386" s="255" t="s">
        <v>514</v>
      </c>
      <c r="E386" s="11"/>
      <c r="F386" s="11"/>
      <c r="G386" s="11"/>
      <c r="H386" s="11"/>
      <c r="I386" s="11"/>
      <c r="J386" s="11" t="s">
        <v>402</v>
      </c>
      <c r="K386" s="11" t="s">
        <v>469</v>
      </c>
      <c r="L386" s="184" t="s">
        <v>62</v>
      </c>
      <c r="M386" s="184" t="s">
        <v>771</v>
      </c>
      <c r="N386" s="11"/>
      <c r="O386" s="183" t="s">
        <v>52</v>
      </c>
      <c r="P386" s="3" t="s">
        <v>57</v>
      </c>
      <c r="Q386" s="11" t="s">
        <v>60</v>
      </c>
      <c r="R386" s="11" t="s">
        <v>61</v>
      </c>
      <c r="S386" s="184" t="s">
        <v>670</v>
      </c>
      <c r="T386" s="184"/>
      <c r="U386" s="184"/>
      <c r="V386" s="184"/>
      <c r="W386" s="3" t="s">
        <v>223</v>
      </c>
      <c r="X386" s="3" t="s">
        <v>224</v>
      </c>
      <c r="Y386" s="3" t="s">
        <v>225</v>
      </c>
      <c r="Z386" s="3" t="s">
        <v>226</v>
      </c>
      <c r="AA386" s="1"/>
      <c r="AB386" s="15"/>
      <c r="AC386" s="187" t="s">
        <v>227</v>
      </c>
      <c r="AD386" s="187" t="s">
        <v>228</v>
      </c>
      <c r="AE386" s="187" t="s">
        <v>229</v>
      </c>
      <c r="AF386" s="187" t="s">
        <v>230</v>
      </c>
      <c r="AG386" s="96"/>
      <c r="AH386" s="187" t="s">
        <v>227</v>
      </c>
      <c r="AI386" s="187" t="s">
        <v>228</v>
      </c>
      <c r="AJ386" s="187" t="s">
        <v>229</v>
      </c>
      <c r="AK386" s="187" t="s">
        <v>230</v>
      </c>
      <c r="AL386" s="146">
        <f>IFERROR(AC386*IF($E386="将领",INDEX(兵法相关参数!$C$4:$AL$7,AL$15,MATCH($AB386,兵法相关参数!$C$3:$AL$3,0)),INDEX(兵法相关参数!$C$12:$AL$15,AL$15,MATCH($AB386,兵法相关参数!$C$3:$AL$3,0))),0)+IFERROR(AH386*IF($E386="将领",INDEX(兵法相关参数!$C$4:$AL$7,AL$15,MATCH($AG386,兵法相关参数!$C$3:$AL$3,0)),INDEX(兵法相关参数!$C$12:$AL$15,AL$15,MATCH($AG386,兵法相关参数!$C$3:$AL$3,0))),0)</f>
        <v>0</v>
      </c>
      <c r="AM386" s="146">
        <f>IFERROR(AD386*IF($E386="将领",INDEX(兵法相关参数!$C$4:$AL$7,AM$15,MATCH($AB386,兵法相关参数!$C$3:$AL$3,0)),INDEX(兵法相关参数!$C$12:$AL$15,AM$15,MATCH($AB386,兵法相关参数!$C$3:$AL$3,0))),0)+IFERROR(AI386*IF($E386="将领",INDEX(兵法相关参数!$C$4:$AL$7,AM$15,MATCH($AG386,兵法相关参数!$C$3:$AL$3,0)),INDEX(兵法相关参数!$C$12:$AL$15,AM$15,MATCH($AG386,兵法相关参数!$C$3:$AL$3,0))),0)</f>
        <v>0</v>
      </c>
      <c r="AN386" s="146">
        <f>IFERROR(AE386*IF($E386="将领",INDEX(兵法相关参数!$C$4:$AL$7,AN$15,MATCH($AB386,兵法相关参数!$C$3:$AL$3,0)),INDEX(兵法相关参数!$C$12:$AL$15,AN$15,MATCH($AB386,兵法相关参数!$C$3:$AL$3,0))),0)+IFERROR(AJ386*IF($E386="将领",INDEX(兵法相关参数!$C$4:$AL$7,AN$15,MATCH($AG386,兵法相关参数!$C$3:$AL$3,0)),INDEX(兵法相关参数!$C$12:$AL$15,AN$15,MATCH($AG386,兵法相关参数!$C$3:$AL$3,0))),0)</f>
        <v>0</v>
      </c>
      <c r="AO386" s="146">
        <f>IFERROR(AF386*IF($E386="将领",INDEX(兵法相关参数!$C$4:$AL$7,AL$15,MATCH($AB386,兵法相关参数!$C$3:$AL$3,0)),INDEX(兵法相关参数!$C$12:$AL$15,AO$15,MATCH($AB386,兵法相关参数!$C$3:$AL$3,0))),0)+IFERROR(AK386*IF($E386="将领",INDEX(兵法相关参数!$C$4:$AL$7,AL$15,MATCH($AG386,兵法相关参数!$C$3:$AL$3,0)),INDEX(兵法相关参数!$C$12:$AL$15,AO$15,MATCH($AG386,兵法相关参数!$C$3:$AL$3,0))),0)</f>
        <v>0</v>
      </c>
      <c r="AP386" s="27"/>
      <c r="AQ386" s="154">
        <v>30216</v>
      </c>
      <c r="AR386" s="160">
        <f>IF(D386="直接伤害",1,0)</f>
        <v>0</v>
      </c>
      <c r="AS386" s="163" t="str">
        <f t="shared" ref="AS386:AS394" si="188">IF(C386="",AS385,C386)</f>
        <v>橙</v>
      </c>
      <c r="AT386" s="153">
        <f t="shared" ref="AT386:AT394" si="189">IF(A386&lt;&gt;"",1,IF(D386="",AT385,IF(AU384="",AT385,IF(AX384="",AT385+1,IF(BB384="",AT385+2,AT385+3)))))</f>
        <v>1</v>
      </c>
      <c r="AU386" s="39" t="str">
        <f>IF(IF(L386="","",AQ386&amp;AT386)=AU385,"",IF(MOD(COUNTIF($AQ$1:AQ386,AQ386),3)=1,"",IF(L386="","",AQ386&amp;AT386)))</f>
        <v/>
      </c>
      <c r="AV386" s="166" t="str">
        <f t="shared" ref="AV386:AV394" si="190">IF(AU386="","",IF(L385="固定值",L386,ROUND(IF(AR386=1,L386*INDEX($AV$5:$AV$9,MATCH(AS386,$AU$5:$AU$9,0)),L386*INDEX($AV$13:$AV$17,MATCH(AS386,$AU$13:$AU$17,0))),IF(MID(BH386,FIND(AT386-1,BH386)+2,1)="%",3,1))))</f>
        <v/>
      </c>
      <c r="AW386" s="166" t="str">
        <f t="shared" ref="AW386:AW394" si="191">IF(AU386="","",ROUND((IF(AR386=1,L386*INDEX($AW$5:$AW$9,MATCH(AS386,$AU$5:$AU$9,0)),L386*INDEX($AW$13:$AW$17,MATCH(AS386,$AU$13:$AU$17,0)))-AV386)/34,IF(MID(BH386,FIND(AT386-1,BH386)+2,1)="%",3,1)))</f>
        <v/>
      </c>
      <c r="AX386" s="15" t="str">
        <f>IF(MOD(COUNTIF($AQ$1:AQ386,AQ386),3)=1,"",IF(M386="","",AT386+1))</f>
        <v/>
      </c>
      <c r="AY386" s="15" t="str">
        <f t="shared" si="146"/>
        <v/>
      </c>
      <c r="AZ386" s="166" t="str">
        <f t="shared" si="147"/>
        <v/>
      </c>
      <c r="BA386" s="166" t="str">
        <f t="shared" si="148"/>
        <v/>
      </c>
      <c r="BB386" s="15" t="str">
        <f>IF(MOD(COUNTIF($AQ$1:AQ386,AQ386),3)=1,"",IF(N386="","",AX386+1))</f>
        <v/>
      </c>
      <c r="BC386" s="15" t="str">
        <f t="shared" ref="BC386:BC394" si="192">IF(IF(BB386="","",AQ386&amp;BB386)=BC385,"",IF(BB386="","",AQ386&amp;BB386))</f>
        <v/>
      </c>
      <c r="BD386" s="166" t="str">
        <f t="shared" ref="BD386:BD394" si="193">IF(BC386="","",IF(N385="固定值",N386,ROUND(IF(AR386=1,N386*INDEX($AV$5:$AV$9,MATCH(AS386,$AU$5:$AU$9,0)),N386*INDEX($AV$13:$AV$17,MATCH(AS386,$AU$13:$AU$17,0))),IF(MID(BH386,FIND(BB386-1,BH386)+2,1)="%",3,1))))</f>
        <v/>
      </c>
      <c r="BE386" s="166" t="str">
        <f t="shared" ref="BE386:BE394" si="194">IF(BC386="","",ROUND((IF(AR386=1,N386*INDEX($AW$5:$AW$9,MATCH(AS386,$AU$5:$AU$9,0)),N386*INDEX($AW$13:$AW$17,MATCH(AS386,$AU$13:$AU$17,0)))-BD386)/34,IF(MID(BH386,FIND(BB386-1,BH386)+2,1)="%",3,1)))</f>
        <v/>
      </c>
      <c r="BF386" s="15"/>
      <c r="BG386" s="15"/>
      <c r="BH386" s="170" t="str">
        <f t="shared" ref="BH386:BH394" si="195">IF(B386="",BH385,B386)</f>
        <v>开场时，自己与最近的2个部队免伤提升{0}%，持续{1}秒。</v>
      </c>
    </row>
    <row r="387" spans="1:60">
      <c r="A387" s="256"/>
      <c r="B387" s="259"/>
      <c r="C387" s="256"/>
      <c r="D387" s="256"/>
      <c r="E387" s="179" t="s">
        <v>22</v>
      </c>
      <c r="F387" s="141">
        <v>1</v>
      </c>
      <c r="G387" s="141">
        <v>1</v>
      </c>
      <c r="H387" s="141">
        <v>1</v>
      </c>
      <c r="I387" s="141">
        <v>1</v>
      </c>
      <c r="J387" s="255">
        <f>SUMPRODUCT(LARGE(AL387:AO387*F387:I387+AL388:AO388*F388:I388+AL390:AO390*F390:I390+AL391:AO391*F391:I391+AL393:AO393*F393:I393+AL394:AO394*F394:I394,1))</f>
        <v>4.1454221189335918</v>
      </c>
      <c r="K387" s="255">
        <f>INDEX($J$17:$J$200,MATCH(C386,$C$17:$C$200,0),1)</f>
        <v>4.3116392160975536</v>
      </c>
      <c r="L387" s="25">
        <v>0.34</v>
      </c>
      <c r="M387" s="44">
        <v>40</v>
      </c>
      <c r="N387" s="10"/>
      <c r="O387" s="81">
        <f>100%*1.15</f>
        <v>1.1499999999999999</v>
      </c>
      <c r="P387" s="44">
        <v>0</v>
      </c>
      <c r="Q387" s="10">
        <v>0</v>
      </c>
      <c r="R387" s="10">
        <v>3</v>
      </c>
      <c r="S387" s="44">
        <f>M387-10</f>
        <v>30</v>
      </c>
      <c r="T387" s="44"/>
      <c r="U387" s="44"/>
      <c r="V387" s="24"/>
      <c r="W387" s="23">
        <f>$L387*$R387*$O387</f>
        <v>1.1729999999999998</v>
      </c>
      <c r="X387" s="23">
        <f t="shared" ref="X387:Z388" si="196">$L387*$R387*$O387</f>
        <v>1.1729999999999998</v>
      </c>
      <c r="Y387" s="23">
        <f t="shared" si="196"/>
        <v>1.1729999999999998</v>
      </c>
      <c r="Z387" s="23">
        <f t="shared" si="196"/>
        <v>1.1729999999999998</v>
      </c>
      <c r="AA387" s="22"/>
      <c r="AB387" s="44" t="s">
        <v>243</v>
      </c>
      <c r="AC387" s="92">
        <f>辅助效用($P387,$S387,AC$15,"生存转换",标准系数,"指定将领",W387)</f>
        <v>1.5973878794267413</v>
      </c>
      <c r="AD387" s="92">
        <f>辅助效用($P387,$S387,AD$15,"生存转换",标准系数,"指定将领",X387)</f>
        <v>2.36266299595288</v>
      </c>
      <c r="AE387" s="92">
        <f>辅助效用($P387,$S387,AE$15,"生存转换",标准系数,"指定将领",Y387)</f>
        <v>1.2187168515472571</v>
      </c>
      <c r="AF387" s="92">
        <f>辅助效用($P387,$S387,AF$15,"生存转换",标准系数,"指定将领",Z387)</f>
        <v>1.2307988585148069</v>
      </c>
      <c r="AG387" s="92" t="s">
        <v>51</v>
      </c>
      <c r="AH387" s="188">
        <f>IF($Q387=0,0,持续效用($P387,$Q387,AH$15,$E387))</f>
        <v>0</v>
      </c>
      <c r="AI387" s="188">
        <f t="shared" ref="AI387:AK388" si="197">IF($Q387=0,0,持续效用($P387,$Q387,AI$15,$E387))</f>
        <v>0</v>
      </c>
      <c r="AJ387" s="188">
        <f t="shared" si="197"/>
        <v>0</v>
      </c>
      <c r="AK387" s="188">
        <f t="shared" si="197"/>
        <v>0</v>
      </c>
      <c r="AL387" s="146">
        <f>IFERROR(AC387*IF($E387="将领",INDEX(兵法相关参数!$C$4:$AL$7,AL$15,MATCH($AB387,兵法相关参数!$C$3:$AL$3,0)),INDEX(兵法相关参数!$C$12:$AL$15,AL$15,MATCH($AB387,兵法相关参数!$C$3:$AL$3,0))),0)+IFERROR(AH387*IF($E387="将领",INDEX(兵法相关参数!$C$4:$AL$7,AL$15,MATCH($AG387,兵法相关参数!$C$3:$AL$3,0)),INDEX(兵法相关参数!$C$12:$AL$15,AL$15,MATCH($AG387,兵法相关参数!$C$3:$AL$3,0))),0)</f>
        <v>1.6856874034416229</v>
      </c>
      <c r="AM387" s="146">
        <f>IFERROR(AD387*IF($E387="将领",INDEX(兵法相关参数!$C$4:$AL$7,AM$15,MATCH($AB387,兵法相关参数!$C$3:$AL$3,0)),INDEX(兵法相关参数!$C$12:$AL$15,AM$15,MATCH($AB387,兵法相关参数!$C$3:$AL$3,0))),0)+IFERROR(AI387*IF($E387="将领",INDEX(兵法相关参数!$C$4:$AL$7,AM$15,MATCH($AG387,兵法相关参数!$C$3:$AL$3,0)),INDEX(兵法相关参数!$C$12:$AL$15,AM$15,MATCH($AG387,兵法相关参数!$C$3:$AL$3,0))),0)</f>
        <v>2.4724230905496669</v>
      </c>
      <c r="AN387" s="146">
        <f>IFERROR(AE387*IF($E387="将领",INDEX(兵法相关参数!$C$4:$AL$7,AN$15,MATCH($AB387,兵法相关参数!$C$3:$AL$3,0)),INDEX(兵法相关参数!$C$12:$AL$15,AN$15,MATCH($AB387,兵法相关参数!$C$3:$AL$3,0))),0)+IFERROR(AJ387*IF($E387="将领",INDEX(兵法相关参数!$C$4:$AL$7,AN$15,MATCH($AG387,兵法相关参数!$C$3:$AL$3,0)),INDEX(兵法相关参数!$C$12:$AL$15,AN$15,MATCH($AG387,兵法相关参数!$C$3:$AL$3,0))),0)</f>
        <v>1.2917606050659343</v>
      </c>
      <c r="AO387" s="146">
        <f>IFERROR(AF387*IF($E387="将领",INDEX(兵法相关参数!$C$4:$AL$7,AL$15,MATCH($AB387,兵法相关参数!$C$3:$AL$3,0)),INDEX(兵法相关参数!$C$12:$AL$15,AO$15,MATCH($AB387,兵法相关参数!$C$3:$AL$3,0))),0)+IFERROR(AK387*IF($E387="将领",INDEX(兵法相关参数!$C$4:$AL$7,AL$15,MATCH($AG387,兵法相关参数!$C$3:$AL$3,0)),INDEX(兵法相关参数!$C$12:$AL$15,AO$15,MATCH($AG387,兵法相关参数!$C$3:$AL$3,0))),0)</f>
        <v>1.2988342773161057</v>
      </c>
      <c r="AP387" s="42"/>
      <c r="AQ387" s="151">
        <f>AQ386</f>
        <v>30216</v>
      </c>
      <c r="AR387" s="161">
        <f>AR386</f>
        <v>0</v>
      </c>
      <c r="AS387" s="163" t="str">
        <f t="shared" si="188"/>
        <v>橙</v>
      </c>
      <c r="AT387" s="153">
        <f t="shared" si="189"/>
        <v>1</v>
      </c>
      <c r="AU387" s="39" t="str">
        <f>IF(IF(L387="","",AQ387&amp;AT387)=AU386,"",IF(MOD(COUNTIF($AQ$1:AQ387,AQ387),3)=1,"",IF(L387="","",AQ387&amp;AT387)))</f>
        <v>302161</v>
      </c>
      <c r="AV387" s="166">
        <f t="shared" si="190"/>
        <v>8.1000000000000003E-2</v>
      </c>
      <c r="AW387" s="166">
        <f t="shared" si="191"/>
        <v>8.0000000000000002E-3</v>
      </c>
      <c r="AX387" s="15">
        <f>IF(MOD(COUNTIF($AQ$1:AQ387,AQ387),3)=1,"",IF(M387="","",AT387+1))</f>
        <v>2</v>
      </c>
      <c r="AY387" s="15" t="str">
        <f t="shared" si="146"/>
        <v>302162</v>
      </c>
      <c r="AZ387" s="166">
        <f t="shared" si="147"/>
        <v>40</v>
      </c>
      <c r="BA387" s="166">
        <f t="shared" si="148"/>
        <v>0</v>
      </c>
      <c r="BB387" s="15" t="str">
        <f>IF(MOD(COUNTIF($AQ$1:AQ387,AQ387),3)=1,"",IF(N387="","",AX387+1))</f>
        <v/>
      </c>
      <c r="BC387" s="15" t="str">
        <f t="shared" si="192"/>
        <v/>
      </c>
      <c r="BD387" s="166" t="str">
        <f t="shared" si="193"/>
        <v/>
      </c>
      <c r="BE387" s="166" t="str">
        <f t="shared" si="194"/>
        <v/>
      </c>
      <c r="BF387" s="15"/>
      <c r="BG387" s="15"/>
      <c r="BH387" s="170" t="str">
        <f t="shared" si="195"/>
        <v>开场时，自己与最近的2个部队免伤提升{0}%，持续{1}秒。</v>
      </c>
    </row>
    <row r="388" spans="1:60">
      <c r="A388" s="256"/>
      <c r="B388" s="259"/>
      <c r="C388" s="256"/>
      <c r="D388" s="257"/>
      <c r="E388" s="179" t="s">
        <v>22</v>
      </c>
      <c r="F388" s="141">
        <v>1</v>
      </c>
      <c r="G388" s="141">
        <v>1</v>
      </c>
      <c r="H388" s="141">
        <v>1</v>
      </c>
      <c r="I388" s="141">
        <v>1</v>
      </c>
      <c r="J388" s="256"/>
      <c r="K388" s="256"/>
      <c r="L388" s="25">
        <f>L387</f>
        <v>0.34</v>
      </c>
      <c r="M388" s="44">
        <v>40</v>
      </c>
      <c r="N388" s="10"/>
      <c r="O388" s="81">
        <f>100%/1.25</f>
        <v>0.8</v>
      </c>
      <c r="P388" s="44">
        <v>0</v>
      </c>
      <c r="Q388" s="10">
        <v>0</v>
      </c>
      <c r="R388" s="10">
        <v>3</v>
      </c>
      <c r="S388" s="44">
        <f>M388-10</f>
        <v>30</v>
      </c>
      <c r="T388" s="44"/>
      <c r="U388" s="44"/>
      <c r="V388" s="24"/>
      <c r="W388" s="23">
        <f>$L388*$R388*$O388</f>
        <v>0.81600000000000006</v>
      </c>
      <c r="X388" s="23">
        <f t="shared" si="196"/>
        <v>0.81600000000000006</v>
      </c>
      <c r="Y388" s="23">
        <f t="shared" si="196"/>
        <v>0.81600000000000006</v>
      </c>
      <c r="Z388" s="23">
        <f t="shared" si="196"/>
        <v>0.81600000000000006</v>
      </c>
      <c r="AA388" s="22"/>
      <c r="AB388" s="44" t="s">
        <v>243</v>
      </c>
      <c r="AC388" s="92">
        <f>辅助效用($P388,$S388,AC$15,"生存转换",标准系数,"指定士兵",W388)</f>
        <v>1.8043560395293965</v>
      </c>
      <c r="AD388" s="92">
        <f>辅助效用($P388,$S388,AD$15,"生存转换",标准系数,"指定士兵",X388)</f>
        <v>1.5987283534668224</v>
      </c>
      <c r="AE388" s="92">
        <f>辅助效用($P388,$S388,AE$15,"生存转换",标准系数,"指定士兵",Y388)</f>
        <v>0.51070353742830421</v>
      </c>
      <c r="AF388" s="92">
        <f>辅助效用($P388,$S388,AF$15,"生存转换",标准系数,"指定士兵",Z388)</f>
        <v>0.65732400648475364</v>
      </c>
      <c r="AG388" s="92" t="s">
        <v>51</v>
      </c>
      <c r="AH388" s="188">
        <f>IF($Q388=0,0,持续效用($P388,$Q388,AH$15,$E388))</f>
        <v>0</v>
      </c>
      <c r="AI388" s="188">
        <f t="shared" si="197"/>
        <v>0</v>
      </c>
      <c r="AJ388" s="188">
        <f t="shared" si="197"/>
        <v>0</v>
      </c>
      <c r="AK388" s="188">
        <f t="shared" si="197"/>
        <v>0</v>
      </c>
      <c r="AL388" s="146">
        <f>IFERROR(AC388*IF($E388="将领",INDEX(兵法相关参数!$C$4:$AL$7,AL$15,MATCH($AB388,兵法相关参数!$C$3:$AL$3,0)),INDEX(兵法相关参数!$C$12:$AL$15,AL$15,MATCH($AB388,兵法相关参数!$C$3:$AL$3,0))),0)+IFERROR(AH388*IF($E388="将领",INDEX(兵法相关参数!$C$4:$AL$7,AL$15,MATCH($AG388,兵法相关参数!$C$3:$AL$3,0)),INDEX(兵法相关参数!$C$12:$AL$15,AL$15,MATCH($AG388,兵法相关参数!$C$3:$AL$3,0))),0)</f>
        <v>1.9040962350672515</v>
      </c>
      <c r="AM388" s="146">
        <f>IFERROR(AD388*IF($E388="将领",INDEX(兵法相关参数!$C$4:$AL$7,AM$15,MATCH($AB388,兵法相关参数!$C$3:$AL$3,0)),INDEX(兵法相关参数!$C$12:$AL$15,AM$15,MATCH($AB388,兵法相关参数!$C$3:$AL$3,0))),0)+IFERROR(AI388*IF($E388="将领",INDEX(兵法相关参数!$C$4:$AL$7,AM$15,MATCH($AG388,兵法相关参数!$C$3:$AL$3,0)),INDEX(兵法相关参数!$C$12:$AL$15,AM$15,MATCH($AG388,兵法相关参数!$C$3:$AL$3,0))),0)</f>
        <v>1.6729990283839249</v>
      </c>
      <c r="AN388" s="146">
        <f>IFERROR(AE388*IF($E388="将领",INDEX(兵法相关参数!$C$4:$AL$7,AN$15,MATCH($AB388,兵法相关参数!$C$3:$AL$3,0)),INDEX(兵法相关参数!$C$12:$AL$15,AN$15,MATCH($AB388,兵法相关参数!$C$3:$AL$3,0))),0)+IFERROR(AJ388*IF($E388="将领",INDEX(兵法相关参数!$C$4:$AL$7,AN$15,MATCH($AG388,兵法相关参数!$C$3:$AL$3,0)),INDEX(兵法相关参数!$C$12:$AL$15,AN$15,MATCH($AG388,兵法相关参数!$C$3:$AL$3,0))),0)</f>
        <v>0.54131253677189217</v>
      </c>
      <c r="AO388" s="146">
        <f>IFERROR(AF388*IF($E388="将领",INDEX(兵法相关参数!$C$4:$AL$7,AL$15,MATCH($AB388,兵法相关参数!$C$3:$AL$3,0)),INDEX(兵法相关参数!$C$12:$AL$15,AO$15,MATCH($AB388,兵法相关参数!$C$3:$AL$3,0))),0)+IFERROR(AK388*IF($E388="将领",INDEX(兵法相关参数!$C$4:$AL$7,AL$15,MATCH($AG388,兵法相关参数!$C$3:$AL$3,0)),INDEX(兵法相关参数!$C$12:$AL$15,AO$15,MATCH($AG388,兵法相关参数!$C$3:$AL$3,0))),0)</f>
        <v>0.69365919948558463</v>
      </c>
      <c r="AP388" s="27"/>
      <c r="AQ388" s="151">
        <f>AQ387</f>
        <v>30216</v>
      </c>
      <c r="AR388" s="162">
        <f>AR387</f>
        <v>0</v>
      </c>
      <c r="AS388" s="15" t="str">
        <f t="shared" si="188"/>
        <v>橙</v>
      </c>
      <c r="AT388" s="153">
        <f t="shared" si="189"/>
        <v>1</v>
      </c>
      <c r="AU388" s="39" t="str">
        <f>IF(IF(L388="","",AQ388&amp;AT388)=AU387,"",IF(MOD(COUNTIF($AQ$1:AQ388,AQ388),3)=1,"",IF(L388="","",AQ388&amp;AT388)))</f>
        <v/>
      </c>
      <c r="AV388" s="166" t="str">
        <f t="shared" si="190"/>
        <v/>
      </c>
      <c r="AW388" s="166" t="str">
        <f t="shared" si="191"/>
        <v/>
      </c>
      <c r="AX388" s="15">
        <f>IF(MOD(COUNTIF($AQ$1:AQ388,AQ388),3)=1,"",IF(M388="","",AT388+1))</f>
        <v>2</v>
      </c>
      <c r="AY388" s="15" t="str">
        <f t="shared" si="146"/>
        <v/>
      </c>
      <c r="AZ388" s="166" t="str">
        <f t="shared" si="147"/>
        <v/>
      </c>
      <c r="BA388" s="166" t="str">
        <f t="shared" si="148"/>
        <v/>
      </c>
      <c r="BB388" s="15" t="str">
        <f>IF(MOD(COUNTIF($AQ$1:AQ388,AQ388),3)=1,"",IF(N388="","",AX388+1))</f>
        <v/>
      </c>
      <c r="BC388" s="15" t="str">
        <f t="shared" si="192"/>
        <v/>
      </c>
      <c r="BD388" s="166" t="str">
        <f t="shared" si="193"/>
        <v/>
      </c>
      <c r="BE388" s="166" t="str">
        <f t="shared" si="194"/>
        <v/>
      </c>
      <c r="BF388" s="15"/>
      <c r="BG388" s="15"/>
      <c r="BH388" s="170" t="str">
        <f t="shared" si="195"/>
        <v>开场时，自己与最近的2个部队免伤提升{0}%，持续{1}秒。</v>
      </c>
    </row>
    <row r="389" spans="1:60">
      <c r="A389" s="256"/>
      <c r="B389" s="259"/>
      <c r="C389" s="256"/>
      <c r="D389" s="255"/>
      <c r="E389" s="11"/>
      <c r="F389" s="11"/>
      <c r="G389" s="11"/>
      <c r="H389" s="11"/>
      <c r="I389" s="11"/>
      <c r="J389" s="256"/>
      <c r="K389" s="256"/>
      <c r="L389" s="184"/>
      <c r="M389" s="184"/>
      <c r="N389" s="11"/>
      <c r="O389" s="183"/>
      <c r="P389" s="3"/>
      <c r="Q389" s="11"/>
      <c r="R389" s="11"/>
      <c r="S389" s="184"/>
      <c r="T389" s="184"/>
      <c r="U389" s="184"/>
      <c r="V389" s="184"/>
      <c r="W389" s="3"/>
      <c r="X389" s="3"/>
      <c r="Y389" s="3"/>
      <c r="Z389" s="3"/>
      <c r="AA389" s="1"/>
      <c r="AB389" s="15"/>
      <c r="AC389" s="187"/>
      <c r="AD389" s="187"/>
      <c r="AE389" s="187"/>
      <c r="AF389" s="187"/>
      <c r="AG389" s="96"/>
      <c r="AH389" s="187"/>
      <c r="AI389" s="187"/>
      <c r="AJ389" s="187"/>
      <c r="AK389" s="187"/>
      <c r="AL389" s="146">
        <f>IFERROR(AC389*IF($E389="将领",INDEX(兵法相关参数!$C$4:$AL$7,AL$15,MATCH($AB389,兵法相关参数!$C$3:$AL$3,0)),INDEX(兵法相关参数!$C$12:$AL$15,AL$15,MATCH($AB389,兵法相关参数!$C$3:$AL$3,0))),0)+IFERROR(AH389*IF($E389="将领",INDEX(兵法相关参数!$C$4:$AL$7,AL$15,MATCH($AG389,兵法相关参数!$C$3:$AL$3,0)),INDEX(兵法相关参数!$C$12:$AL$15,AL$15,MATCH($AG389,兵法相关参数!$C$3:$AL$3,0))),0)</f>
        <v>0</v>
      </c>
      <c r="AM389" s="146">
        <f>IFERROR(AD389*IF($E389="将领",INDEX(兵法相关参数!$C$4:$AL$7,AM$15,MATCH($AB389,兵法相关参数!$C$3:$AL$3,0)),INDEX(兵法相关参数!$C$12:$AL$15,AM$15,MATCH($AB389,兵法相关参数!$C$3:$AL$3,0))),0)+IFERROR(AI389*IF($E389="将领",INDEX(兵法相关参数!$C$4:$AL$7,AM$15,MATCH($AG389,兵法相关参数!$C$3:$AL$3,0)),INDEX(兵法相关参数!$C$12:$AL$15,AM$15,MATCH($AG389,兵法相关参数!$C$3:$AL$3,0))),0)</f>
        <v>0</v>
      </c>
      <c r="AN389" s="146">
        <f>IFERROR(AE389*IF($E389="将领",INDEX(兵法相关参数!$C$4:$AL$7,AN$15,MATCH($AB389,兵法相关参数!$C$3:$AL$3,0)),INDEX(兵法相关参数!$C$12:$AL$15,AN$15,MATCH($AB389,兵法相关参数!$C$3:$AL$3,0))),0)+IFERROR(AJ389*IF($E389="将领",INDEX(兵法相关参数!$C$4:$AL$7,AN$15,MATCH($AG389,兵法相关参数!$C$3:$AL$3,0)),INDEX(兵法相关参数!$C$12:$AL$15,AN$15,MATCH($AG389,兵法相关参数!$C$3:$AL$3,0))),0)</f>
        <v>0</v>
      </c>
      <c r="AO389" s="146">
        <f>IFERROR(AF389*IF($E389="将领",INDEX(兵法相关参数!$C$4:$AL$7,AL$15,MATCH($AB389,兵法相关参数!$C$3:$AL$3,0)),INDEX(兵法相关参数!$C$12:$AL$15,AO$15,MATCH($AB389,兵法相关参数!$C$3:$AL$3,0))),0)+IFERROR(AK389*IF($E389="将领",INDEX(兵法相关参数!$C$4:$AL$7,AL$15,MATCH($AG389,兵法相关参数!$C$3:$AL$3,0)),INDEX(兵法相关参数!$C$12:$AL$15,AO$15,MATCH($AG389,兵法相关参数!$C$3:$AL$3,0))),0)</f>
        <v>0</v>
      </c>
      <c r="AP389" s="42"/>
      <c r="AQ389" s="151">
        <f t="shared" ref="AQ389:AQ394" si="198">AQ388</f>
        <v>30216</v>
      </c>
      <c r="AR389" s="160">
        <f>IF(D389="直接伤害",1,0)</f>
        <v>0</v>
      </c>
      <c r="AS389" s="163" t="str">
        <f t="shared" si="188"/>
        <v>橙</v>
      </c>
      <c r="AT389" s="153">
        <f t="shared" si="189"/>
        <v>1</v>
      </c>
      <c r="AU389" s="39" t="str">
        <f>IF(IF(L389="","",AQ389&amp;AT389)=AU388,"",IF(MOD(COUNTIF($AQ$1:AQ389,AQ389),3)=1,"",IF(L389="","",AQ389&amp;AT389)))</f>
        <v/>
      </c>
      <c r="AV389" s="166" t="str">
        <f t="shared" si="190"/>
        <v/>
      </c>
      <c r="AW389" s="166" t="str">
        <f t="shared" si="191"/>
        <v/>
      </c>
      <c r="AX389" s="15" t="str">
        <f>IF(MOD(COUNTIF($AQ$1:AQ389,AQ389),3)=1,"",IF(M389="","",AT389+1))</f>
        <v/>
      </c>
      <c r="AY389" s="15" t="str">
        <f t="shared" si="146"/>
        <v/>
      </c>
      <c r="AZ389" s="166" t="str">
        <f t="shared" si="147"/>
        <v/>
      </c>
      <c r="BA389" s="166" t="str">
        <f t="shared" si="148"/>
        <v/>
      </c>
      <c r="BB389" s="15" t="str">
        <f>IF(MOD(COUNTIF($AQ$1:AQ389,AQ389),3)=1,"",IF(N389="","",AX389+1))</f>
        <v/>
      </c>
      <c r="BC389" s="15" t="str">
        <f t="shared" si="192"/>
        <v/>
      </c>
      <c r="BD389" s="166" t="str">
        <f t="shared" si="193"/>
        <v/>
      </c>
      <c r="BE389" s="166" t="str">
        <f t="shared" si="194"/>
        <v/>
      </c>
      <c r="BF389" s="15"/>
      <c r="BG389" s="15"/>
      <c r="BH389" s="170" t="str">
        <f t="shared" si="195"/>
        <v>开场时，自己与最近的2个部队免伤提升{0}%，持续{1}秒。</v>
      </c>
    </row>
    <row r="390" spans="1:60">
      <c r="A390" s="256"/>
      <c r="B390" s="259"/>
      <c r="C390" s="256"/>
      <c r="D390" s="256"/>
      <c r="E390" s="179"/>
      <c r="F390" s="141"/>
      <c r="G390" s="141"/>
      <c r="H390" s="141"/>
      <c r="I390" s="141"/>
      <c r="J390" s="256"/>
      <c r="K390" s="256"/>
      <c r="L390" s="44"/>
      <c r="M390" s="44"/>
      <c r="N390" s="10"/>
      <c r="O390" s="81"/>
      <c r="P390" s="44"/>
      <c r="Q390" s="10"/>
      <c r="R390" s="10"/>
      <c r="S390" s="44"/>
      <c r="T390" s="44"/>
      <c r="U390" s="44"/>
      <c r="V390" s="24"/>
      <c r="W390" s="92"/>
      <c r="X390" s="92"/>
      <c r="Y390" s="92"/>
      <c r="Z390" s="92"/>
      <c r="AA390" s="22"/>
      <c r="AB390" s="44"/>
      <c r="AC390" s="92"/>
      <c r="AD390" s="92"/>
      <c r="AE390" s="92"/>
      <c r="AF390" s="92"/>
      <c r="AG390" s="92"/>
      <c r="AH390" s="188"/>
      <c r="AI390" s="188"/>
      <c r="AJ390" s="188"/>
      <c r="AK390" s="188"/>
      <c r="AL390" s="146">
        <f>IFERROR(AC390*IF($E390="将领",INDEX(兵法相关参数!$C$4:$AL$7,AL$15,MATCH($AB390,兵法相关参数!$C$3:$AL$3,0)),INDEX(兵法相关参数!$C$12:$AL$15,AL$15,MATCH($AB390,兵法相关参数!$C$3:$AL$3,0))),0)+IFERROR(AH390*IF($E390="将领",INDEX(兵法相关参数!$C$4:$AL$7,AL$15,MATCH($AG390,兵法相关参数!$C$3:$AL$3,0)),INDEX(兵法相关参数!$C$12:$AL$15,AL$15,MATCH($AG390,兵法相关参数!$C$3:$AL$3,0))),0)</f>
        <v>0</v>
      </c>
      <c r="AM390" s="146">
        <f>IFERROR(AD390*IF($E390="将领",INDEX(兵法相关参数!$C$4:$AL$7,AM$15,MATCH($AB390,兵法相关参数!$C$3:$AL$3,0)),INDEX(兵法相关参数!$C$12:$AL$15,AM$15,MATCH($AB390,兵法相关参数!$C$3:$AL$3,0))),0)+IFERROR(AI390*IF($E390="将领",INDEX(兵法相关参数!$C$4:$AL$7,AM$15,MATCH($AG390,兵法相关参数!$C$3:$AL$3,0)),INDEX(兵法相关参数!$C$12:$AL$15,AM$15,MATCH($AG390,兵法相关参数!$C$3:$AL$3,0))),0)</f>
        <v>0</v>
      </c>
      <c r="AN390" s="146">
        <f>IFERROR(AE390*IF($E390="将领",INDEX(兵法相关参数!$C$4:$AL$7,AN$15,MATCH($AB390,兵法相关参数!$C$3:$AL$3,0)),INDEX(兵法相关参数!$C$12:$AL$15,AN$15,MATCH($AB390,兵法相关参数!$C$3:$AL$3,0))),0)+IFERROR(AJ390*IF($E390="将领",INDEX(兵法相关参数!$C$4:$AL$7,AN$15,MATCH($AG390,兵法相关参数!$C$3:$AL$3,0)),INDEX(兵法相关参数!$C$12:$AL$15,AN$15,MATCH($AG390,兵法相关参数!$C$3:$AL$3,0))),0)</f>
        <v>0</v>
      </c>
      <c r="AO390" s="146">
        <f>IFERROR(AF390*IF($E390="将领",INDEX(兵法相关参数!$C$4:$AL$7,AL$15,MATCH($AB390,兵法相关参数!$C$3:$AL$3,0)),INDEX(兵法相关参数!$C$12:$AL$15,AO$15,MATCH($AB390,兵法相关参数!$C$3:$AL$3,0))),0)+IFERROR(AK390*IF($E390="将领",INDEX(兵法相关参数!$C$4:$AL$7,AL$15,MATCH($AG390,兵法相关参数!$C$3:$AL$3,0)),INDEX(兵法相关参数!$C$12:$AL$15,AO$15,MATCH($AG390,兵法相关参数!$C$3:$AL$3,0))),0)</f>
        <v>0</v>
      </c>
      <c r="AP390" s="27"/>
      <c r="AQ390" s="151">
        <f t="shared" si="198"/>
        <v>30216</v>
      </c>
      <c r="AR390" s="161">
        <f>AR389</f>
        <v>0</v>
      </c>
      <c r="AS390" s="163" t="str">
        <f t="shared" si="188"/>
        <v>橙</v>
      </c>
      <c r="AT390" s="153">
        <f t="shared" si="189"/>
        <v>1</v>
      </c>
      <c r="AU390" s="39" t="str">
        <f>IF(IF(L390="","",AQ390&amp;AT390)=AU389,"",IF(MOD(COUNTIF($AQ$1:AQ390,AQ390),3)=1,"",IF(L390="","",AQ390&amp;AT390)))</f>
        <v/>
      </c>
      <c r="AV390" s="166" t="str">
        <f t="shared" si="190"/>
        <v/>
      </c>
      <c r="AW390" s="166" t="str">
        <f t="shared" si="191"/>
        <v/>
      </c>
      <c r="AX390" s="15" t="str">
        <f>IF(MOD(COUNTIF($AQ$1:AQ390,AQ390),3)=1,"",IF(M390="","",AT390+1))</f>
        <v/>
      </c>
      <c r="AY390" s="15" t="str">
        <f t="shared" si="146"/>
        <v/>
      </c>
      <c r="AZ390" s="166" t="str">
        <f t="shared" si="147"/>
        <v/>
      </c>
      <c r="BA390" s="166" t="str">
        <f t="shared" si="148"/>
        <v/>
      </c>
      <c r="BB390" s="15" t="str">
        <f>IF(MOD(COUNTIF($AQ$1:AQ390,AQ390),3)=1,"",IF(N390="","",AX390+1))</f>
        <v/>
      </c>
      <c r="BC390" s="15" t="str">
        <f t="shared" si="192"/>
        <v/>
      </c>
      <c r="BD390" s="166" t="str">
        <f t="shared" si="193"/>
        <v/>
      </c>
      <c r="BE390" s="166" t="str">
        <f t="shared" si="194"/>
        <v/>
      </c>
      <c r="BF390" s="15"/>
      <c r="BG390" s="15"/>
      <c r="BH390" s="170" t="str">
        <f t="shared" si="195"/>
        <v>开场时，自己与最近的2个部队免伤提升{0}%，持续{1}秒。</v>
      </c>
    </row>
    <row r="391" spans="1:60">
      <c r="A391" s="256"/>
      <c r="B391" s="259"/>
      <c r="C391" s="256"/>
      <c r="D391" s="257"/>
      <c r="E391" s="179"/>
      <c r="F391" s="179"/>
      <c r="G391" s="179"/>
      <c r="H391" s="179"/>
      <c r="I391" s="179"/>
      <c r="J391" s="256"/>
      <c r="K391" s="256"/>
      <c r="L391" s="182"/>
      <c r="M391" s="179"/>
      <c r="N391" s="179"/>
      <c r="O391" s="182"/>
      <c r="P391" s="179"/>
      <c r="Q391" s="179"/>
      <c r="R391" s="179"/>
      <c r="S391" s="179"/>
      <c r="T391" s="179"/>
      <c r="U391" s="179"/>
      <c r="V391" s="179"/>
      <c r="W391" s="179"/>
      <c r="X391" s="179"/>
      <c r="Y391" s="179"/>
      <c r="Z391" s="179"/>
      <c r="AA391" s="179"/>
      <c r="AB391" s="44"/>
      <c r="AC391" s="189"/>
      <c r="AD391" s="189"/>
      <c r="AE391" s="189"/>
      <c r="AF391" s="189"/>
      <c r="AG391" s="92"/>
      <c r="AH391" s="189"/>
      <c r="AI391" s="189"/>
      <c r="AJ391" s="189"/>
      <c r="AK391" s="189"/>
      <c r="AL391" s="146">
        <f>IFERROR(AC391*IF($E391="将领",INDEX(兵法相关参数!$C$4:$AL$7,AL$15,MATCH($AB391,兵法相关参数!$C$3:$AL$3,0)),INDEX(兵法相关参数!$C$12:$AL$15,AL$15,MATCH($AB391,兵法相关参数!$C$3:$AL$3,0))),0)+IFERROR(AH391*IF($E391="将领",INDEX(兵法相关参数!$C$4:$AL$7,AL$15,MATCH($AG391,兵法相关参数!$C$3:$AL$3,0)),INDEX(兵法相关参数!$C$12:$AL$15,AL$15,MATCH($AG391,兵法相关参数!$C$3:$AL$3,0))),0)</f>
        <v>0</v>
      </c>
      <c r="AM391" s="146">
        <f>IFERROR(AD391*IF($E391="将领",INDEX(兵法相关参数!$C$4:$AL$7,AM$15,MATCH($AB391,兵法相关参数!$C$3:$AL$3,0)),INDEX(兵法相关参数!$C$12:$AL$15,AM$15,MATCH($AB391,兵法相关参数!$C$3:$AL$3,0))),0)+IFERROR(AI391*IF($E391="将领",INDEX(兵法相关参数!$C$4:$AL$7,AM$15,MATCH($AG391,兵法相关参数!$C$3:$AL$3,0)),INDEX(兵法相关参数!$C$12:$AL$15,AM$15,MATCH($AG391,兵法相关参数!$C$3:$AL$3,0))),0)</f>
        <v>0</v>
      </c>
      <c r="AN391" s="146">
        <f>IFERROR(AE391*IF($E391="将领",INDEX(兵法相关参数!$C$4:$AL$7,AN$15,MATCH($AB391,兵法相关参数!$C$3:$AL$3,0)),INDEX(兵法相关参数!$C$12:$AL$15,AN$15,MATCH($AB391,兵法相关参数!$C$3:$AL$3,0))),0)+IFERROR(AJ391*IF($E391="将领",INDEX(兵法相关参数!$C$4:$AL$7,AN$15,MATCH($AG391,兵法相关参数!$C$3:$AL$3,0)),INDEX(兵法相关参数!$C$12:$AL$15,AN$15,MATCH($AG391,兵法相关参数!$C$3:$AL$3,0))),0)</f>
        <v>0</v>
      </c>
      <c r="AO391" s="146">
        <f>IFERROR(AF391*IF($E391="将领",INDEX(兵法相关参数!$C$4:$AL$7,AL$15,MATCH($AB391,兵法相关参数!$C$3:$AL$3,0)),INDEX(兵法相关参数!$C$12:$AL$15,AO$15,MATCH($AB391,兵法相关参数!$C$3:$AL$3,0))),0)+IFERROR(AK391*IF($E391="将领",INDEX(兵法相关参数!$C$4:$AL$7,AL$15,MATCH($AG391,兵法相关参数!$C$3:$AL$3,0)),INDEX(兵法相关参数!$C$12:$AL$15,AO$15,MATCH($AG391,兵法相关参数!$C$3:$AL$3,0))),0)</f>
        <v>0</v>
      </c>
      <c r="AP391" s="42"/>
      <c r="AQ391" s="151">
        <f t="shared" si="198"/>
        <v>30216</v>
      </c>
      <c r="AR391" s="162">
        <f>AR390</f>
        <v>0</v>
      </c>
      <c r="AS391" s="15" t="str">
        <f t="shared" si="188"/>
        <v>橙</v>
      </c>
      <c r="AT391" s="153">
        <f t="shared" si="189"/>
        <v>1</v>
      </c>
      <c r="AU391" s="39" t="str">
        <f>IF(IF(L391="","",AQ391&amp;AT391)=AU390,"",IF(MOD(COUNTIF($AQ$1:AQ391,AQ391),3)=1,"",IF(L391="","",AQ391&amp;AT391)))</f>
        <v/>
      </c>
      <c r="AV391" s="166" t="str">
        <f t="shared" si="190"/>
        <v/>
      </c>
      <c r="AW391" s="166" t="str">
        <f t="shared" si="191"/>
        <v/>
      </c>
      <c r="AX391" s="15" t="str">
        <f>IF(MOD(COUNTIF($AQ$1:AQ391,AQ391),3)=1,"",IF(M391="","",AT391+1))</f>
        <v/>
      </c>
      <c r="AY391" s="15" t="str">
        <f t="shared" si="146"/>
        <v/>
      </c>
      <c r="AZ391" s="166" t="str">
        <f t="shared" si="147"/>
        <v/>
      </c>
      <c r="BA391" s="166" t="str">
        <f t="shared" si="148"/>
        <v/>
      </c>
      <c r="BB391" s="15" t="str">
        <f>IF(MOD(COUNTIF($AQ$1:AQ391,AQ391),3)=1,"",IF(N391="","",AX391+1))</f>
        <v/>
      </c>
      <c r="BC391" s="15" t="str">
        <f t="shared" si="192"/>
        <v/>
      </c>
      <c r="BD391" s="166" t="str">
        <f t="shared" si="193"/>
        <v/>
      </c>
      <c r="BE391" s="166" t="str">
        <f t="shared" si="194"/>
        <v/>
      </c>
      <c r="BF391" s="15"/>
      <c r="BG391" s="15"/>
      <c r="BH391" s="170" t="str">
        <f t="shared" si="195"/>
        <v>开场时，自己与最近的2个部队免伤提升{0}%，持续{1}秒。</v>
      </c>
    </row>
    <row r="392" spans="1:60">
      <c r="A392" s="256"/>
      <c r="B392" s="259"/>
      <c r="C392" s="256"/>
      <c r="D392" s="255"/>
      <c r="E392" s="179"/>
      <c r="F392" s="179"/>
      <c r="G392" s="179"/>
      <c r="H392" s="179"/>
      <c r="I392" s="179"/>
      <c r="J392" s="256"/>
      <c r="K392" s="256"/>
      <c r="L392" s="182"/>
      <c r="M392" s="179"/>
      <c r="N392" s="179"/>
      <c r="O392" s="182"/>
      <c r="P392" s="179"/>
      <c r="Q392" s="179"/>
      <c r="R392" s="179"/>
      <c r="S392" s="179"/>
      <c r="T392" s="179"/>
      <c r="U392" s="179"/>
      <c r="V392" s="179"/>
      <c r="W392" s="179"/>
      <c r="X392" s="179"/>
      <c r="Y392" s="179"/>
      <c r="Z392" s="179"/>
      <c r="AA392" s="179"/>
      <c r="AB392" s="44"/>
      <c r="AC392" s="189"/>
      <c r="AD392" s="189"/>
      <c r="AE392" s="189"/>
      <c r="AF392" s="189"/>
      <c r="AG392" s="92"/>
      <c r="AH392" s="189"/>
      <c r="AI392" s="189"/>
      <c r="AJ392" s="189"/>
      <c r="AK392" s="189"/>
      <c r="AL392" s="146">
        <f>IFERROR(AC392*IF($E392="将领",INDEX(兵法相关参数!$C$4:$AL$7,AL$15,MATCH($AB392,兵法相关参数!$C$3:$AL$3,0)),INDEX(兵法相关参数!$C$12:$AL$15,AL$15,MATCH($AB392,兵法相关参数!$C$3:$AL$3,0))),0)+IFERROR(AH392*IF($E392="将领",INDEX(兵法相关参数!$C$4:$AL$7,AL$15,MATCH($AG392,兵法相关参数!$C$3:$AL$3,0)),INDEX(兵法相关参数!$C$12:$AL$15,AL$15,MATCH($AG392,兵法相关参数!$C$3:$AL$3,0))),0)</f>
        <v>0</v>
      </c>
      <c r="AM392" s="146">
        <f>IFERROR(AD392*IF($E392="将领",INDEX(兵法相关参数!$C$4:$AL$7,AM$15,MATCH($AB392,兵法相关参数!$C$3:$AL$3,0)),INDEX(兵法相关参数!$C$12:$AL$15,AM$15,MATCH($AB392,兵法相关参数!$C$3:$AL$3,0))),0)+IFERROR(AI392*IF($E392="将领",INDEX(兵法相关参数!$C$4:$AL$7,AM$15,MATCH($AG392,兵法相关参数!$C$3:$AL$3,0)),INDEX(兵法相关参数!$C$12:$AL$15,AM$15,MATCH($AG392,兵法相关参数!$C$3:$AL$3,0))),0)</f>
        <v>0</v>
      </c>
      <c r="AN392" s="146">
        <f>IFERROR(AE392*IF($E392="将领",INDEX(兵法相关参数!$C$4:$AL$7,AN$15,MATCH($AB392,兵法相关参数!$C$3:$AL$3,0)),INDEX(兵法相关参数!$C$12:$AL$15,AN$15,MATCH($AB392,兵法相关参数!$C$3:$AL$3,0))),0)+IFERROR(AJ392*IF($E392="将领",INDEX(兵法相关参数!$C$4:$AL$7,AN$15,MATCH($AG392,兵法相关参数!$C$3:$AL$3,0)),INDEX(兵法相关参数!$C$12:$AL$15,AN$15,MATCH($AG392,兵法相关参数!$C$3:$AL$3,0))),0)</f>
        <v>0</v>
      </c>
      <c r="AO392" s="146">
        <f>IFERROR(AF392*IF($E392="将领",INDEX(兵法相关参数!$C$4:$AL$7,AL$15,MATCH($AB392,兵法相关参数!$C$3:$AL$3,0)),INDEX(兵法相关参数!$C$12:$AL$15,AO$15,MATCH($AB392,兵法相关参数!$C$3:$AL$3,0))),0)+IFERROR(AK392*IF($E392="将领",INDEX(兵法相关参数!$C$4:$AL$7,AL$15,MATCH($AG392,兵法相关参数!$C$3:$AL$3,0)),INDEX(兵法相关参数!$C$12:$AL$15,AO$15,MATCH($AG392,兵法相关参数!$C$3:$AL$3,0))),0)</f>
        <v>0</v>
      </c>
      <c r="AP392" s="27"/>
      <c r="AQ392" s="151">
        <f t="shared" si="198"/>
        <v>30216</v>
      </c>
      <c r="AR392" s="160">
        <f>IF(D392="直接伤害",1,0)</f>
        <v>0</v>
      </c>
      <c r="AS392" s="163" t="str">
        <f t="shared" si="188"/>
        <v>橙</v>
      </c>
      <c r="AT392" s="153">
        <f t="shared" si="189"/>
        <v>1</v>
      </c>
      <c r="AU392" s="39" t="str">
        <f>IF(IF(L392="","",AQ392&amp;AT392)=AU391,"",IF(MOD(COUNTIF($AQ$1:AQ392,AQ392),3)=1,"",IF(L392="","",AQ392&amp;AT392)))</f>
        <v/>
      </c>
      <c r="AV392" s="166" t="str">
        <f t="shared" si="190"/>
        <v/>
      </c>
      <c r="AW392" s="166" t="str">
        <f t="shared" si="191"/>
        <v/>
      </c>
      <c r="AX392" s="15" t="str">
        <f>IF(MOD(COUNTIF($AQ$1:AQ392,AQ392),3)=1,"",IF(M392="","",AT392+1))</f>
        <v/>
      </c>
      <c r="AY392" s="15" t="str">
        <f t="shared" si="146"/>
        <v/>
      </c>
      <c r="AZ392" s="166" t="str">
        <f t="shared" si="147"/>
        <v/>
      </c>
      <c r="BA392" s="166" t="str">
        <f t="shared" si="148"/>
        <v/>
      </c>
      <c r="BB392" s="15" t="str">
        <f>IF(MOD(COUNTIF($AQ$1:AQ392,AQ392),3)=1,"",IF(N392="","",AX392+1))</f>
        <v/>
      </c>
      <c r="BC392" s="15" t="str">
        <f t="shared" si="192"/>
        <v/>
      </c>
      <c r="BD392" s="166" t="str">
        <f t="shared" si="193"/>
        <v/>
      </c>
      <c r="BE392" s="166" t="str">
        <f t="shared" si="194"/>
        <v/>
      </c>
      <c r="BF392" s="15"/>
      <c r="BG392" s="15"/>
      <c r="BH392" s="170" t="str">
        <f t="shared" si="195"/>
        <v>开场时，自己与最近的2个部队免伤提升{0}%，持续{1}秒。</v>
      </c>
    </row>
    <row r="393" spans="1:60">
      <c r="A393" s="256"/>
      <c r="B393" s="259"/>
      <c r="C393" s="256"/>
      <c r="D393" s="256"/>
      <c r="E393" s="179"/>
      <c r="F393" s="179"/>
      <c r="G393" s="179"/>
      <c r="H393" s="179"/>
      <c r="I393" s="179"/>
      <c r="J393" s="256"/>
      <c r="K393" s="256"/>
      <c r="L393" s="182"/>
      <c r="M393" s="179"/>
      <c r="N393" s="179"/>
      <c r="O393" s="182"/>
      <c r="P393" s="179"/>
      <c r="Q393" s="179"/>
      <c r="R393" s="179"/>
      <c r="S393" s="179"/>
      <c r="T393" s="179"/>
      <c r="U393" s="179"/>
      <c r="V393" s="179"/>
      <c r="W393" s="179"/>
      <c r="X393" s="179"/>
      <c r="Y393" s="179"/>
      <c r="Z393" s="179"/>
      <c r="AA393" s="179"/>
      <c r="AB393" s="44"/>
      <c r="AC393" s="189"/>
      <c r="AD393" s="189"/>
      <c r="AE393" s="189"/>
      <c r="AF393" s="189"/>
      <c r="AG393" s="92"/>
      <c r="AH393" s="189"/>
      <c r="AI393" s="189"/>
      <c r="AJ393" s="189"/>
      <c r="AK393" s="189"/>
      <c r="AL393" s="146">
        <f>IFERROR(AC393*IF($E393="将领",INDEX(兵法相关参数!$C$4:$AL$7,AL$15,MATCH($AB393,兵法相关参数!$C$3:$AL$3,0)),INDEX(兵法相关参数!$C$12:$AL$15,AL$15,MATCH($AB393,兵法相关参数!$C$3:$AL$3,0))),0)+IFERROR(AH393*IF($E393="将领",INDEX(兵法相关参数!$C$4:$AL$7,AL$15,MATCH($AG393,兵法相关参数!$C$3:$AL$3,0)),INDEX(兵法相关参数!$C$12:$AL$15,AL$15,MATCH($AG393,兵法相关参数!$C$3:$AL$3,0))),0)</f>
        <v>0</v>
      </c>
      <c r="AM393" s="146">
        <f>IFERROR(AD393*IF($E393="将领",INDEX(兵法相关参数!$C$4:$AL$7,AM$15,MATCH($AB393,兵法相关参数!$C$3:$AL$3,0)),INDEX(兵法相关参数!$C$12:$AL$15,AM$15,MATCH($AB393,兵法相关参数!$C$3:$AL$3,0))),0)+IFERROR(AI393*IF($E393="将领",INDEX(兵法相关参数!$C$4:$AL$7,AM$15,MATCH($AG393,兵法相关参数!$C$3:$AL$3,0)),INDEX(兵法相关参数!$C$12:$AL$15,AM$15,MATCH($AG393,兵法相关参数!$C$3:$AL$3,0))),0)</f>
        <v>0</v>
      </c>
      <c r="AN393" s="146">
        <f>IFERROR(AE393*IF($E393="将领",INDEX(兵法相关参数!$C$4:$AL$7,AN$15,MATCH($AB393,兵法相关参数!$C$3:$AL$3,0)),INDEX(兵法相关参数!$C$12:$AL$15,AN$15,MATCH($AB393,兵法相关参数!$C$3:$AL$3,0))),0)+IFERROR(AJ393*IF($E393="将领",INDEX(兵法相关参数!$C$4:$AL$7,AN$15,MATCH($AG393,兵法相关参数!$C$3:$AL$3,0)),INDEX(兵法相关参数!$C$12:$AL$15,AN$15,MATCH($AG393,兵法相关参数!$C$3:$AL$3,0))),0)</f>
        <v>0</v>
      </c>
      <c r="AO393" s="146">
        <f>IFERROR(AF393*IF($E393="将领",INDEX(兵法相关参数!$C$4:$AL$7,AL$15,MATCH($AB393,兵法相关参数!$C$3:$AL$3,0)),INDEX(兵法相关参数!$C$12:$AL$15,AO$15,MATCH($AB393,兵法相关参数!$C$3:$AL$3,0))),0)+IFERROR(AK393*IF($E393="将领",INDEX(兵法相关参数!$C$4:$AL$7,AL$15,MATCH($AG393,兵法相关参数!$C$3:$AL$3,0)),INDEX(兵法相关参数!$C$12:$AL$15,AO$15,MATCH($AG393,兵法相关参数!$C$3:$AL$3,0))),0)</f>
        <v>0</v>
      </c>
      <c r="AP393" s="42"/>
      <c r="AQ393" s="151">
        <f t="shared" si="198"/>
        <v>30216</v>
      </c>
      <c r="AR393" s="161">
        <f>AR392</f>
        <v>0</v>
      </c>
      <c r="AS393" s="163" t="str">
        <f t="shared" si="188"/>
        <v>橙</v>
      </c>
      <c r="AT393" s="153">
        <f t="shared" si="189"/>
        <v>1</v>
      </c>
      <c r="AU393" s="39" t="str">
        <f>IF(IF(L393="","",AQ393&amp;AT393)=AU392,"",IF(MOD(COUNTIF($AQ$1:AQ393,AQ393),3)=1,"",IF(L393="","",AQ393&amp;AT393)))</f>
        <v/>
      </c>
      <c r="AV393" s="166" t="str">
        <f t="shared" si="190"/>
        <v/>
      </c>
      <c r="AW393" s="166" t="str">
        <f t="shared" si="191"/>
        <v/>
      </c>
      <c r="AX393" s="15" t="str">
        <f>IF(MOD(COUNTIF($AQ$1:AQ393,AQ393),3)=1,"",IF(M393="","",AT393+1))</f>
        <v/>
      </c>
      <c r="AY393" s="15" t="str">
        <f t="shared" si="146"/>
        <v/>
      </c>
      <c r="AZ393" s="166" t="str">
        <f t="shared" si="147"/>
        <v/>
      </c>
      <c r="BA393" s="166" t="str">
        <f t="shared" si="148"/>
        <v/>
      </c>
      <c r="BB393" s="15" t="str">
        <f>IF(MOD(COUNTIF($AQ$1:AQ393,AQ393),3)=1,"",IF(N393="","",AX393+1))</f>
        <v/>
      </c>
      <c r="BC393" s="15" t="str">
        <f t="shared" si="192"/>
        <v/>
      </c>
      <c r="BD393" s="166" t="str">
        <f t="shared" si="193"/>
        <v/>
      </c>
      <c r="BE393" s="166" t="str">
        <f t="shared" si="194"/>
        <v/>
      </c>
      <c r="BF393" s="15"/>
      <c r="BG393" s="15"/>
      <c r="BH393" s="170" t="str">
        <f t="shared" si="195"/>
        <v>开场时，自己与最近的2个部队免伤提升{0}%，持续{1}秒。</v>
      </c>
    </row>
    <row r="394" spans="1:60">
      <c r="A394" s="257"/>
      <c r="B394" s="260"/>
      <c r="C394" s="257"/>
      <c r="D394" s="257"/>
      <c r="E394" s="179"/>
      <c r="F394" s="179"/>
      <c r="G394" s="179"/>
      <c r="H394" s="179"/>
      <c r="I394" s="179"/>
      <c r="J394" s="257"/>
      <c r="K394" s="257"/>
      <c r="L394" s="182"/>
      <c r="M394" s="179"/>
      <c r="N394" s="179"/>
      <c r="O394" s="182"/>
      <c r="P394" s="179"/>
      <c r="Q394" s="179"/>
      <c r="R394" s="179"/>
      <c r="S394" s="179"/>
      <c r="T394" s="179"/>
      <c r="U394" s="179"/>
      <c r="V394" s="179"/>
      <c r="W394" s="179"/>
      <c r="X394" s="179"/>
      <c r="Y394" s="179"/>
      <c r="Z394" s="179"/>
      <c r="AA394" s="179"/>
      <c r="AB394" s="44"/>
      <c r="AC394" s="189"/>
      <c r="AD394" s="189"/>
      <c r="AE394" s="189"/>
      <c r="AF394" s="189"/>
      <c r="AG394" s="92"/>
      <c r="AH394" s="189"/>
      <c r="AI394" s="189"/>
      <c r="AJ394" s="189"/>
      <c r="AK394" s="189"/>
      <c r="AL394" s="146">
        <f>IFERROR(AC394*IF($E394="将领",INDEX(兵法相关参数!$C$4:$AL$7,AL$15,MATCH($AB394,兵法相关参数!$C$3:$AL$3,0)),INDEX(兵法相关参数!$C$12:$AL$15,AL$15,MATCH($AB394,兵法相关参数!$C$3:$AL$3,0))),0)+IFERROR(AH394*IF($E394="将领",INDEX(兵法相关参数!$C$4:$AL$7,AL$15,MATCH($AG394,兵法相关参数!$C$3:$AL$3,0)),INDEX(兵法相关参数!$C$12:$AL$15,AL$15,MATCH($AG394,兵法相关参数!$C$3:$AL$3,0))),0)</f>
        <v>0</v>
      </c>
      <c r="AM394" s="146">
        <f>IFERROR(AD394*IF($E394="将领",INDEX(兵法相关参数!$C$4:$AL$7,AM$15,MATCH($AB394,兵法相关参数!$C$3:$AL$3,0)),INDEX(兵法相关参数!$C$12:$AL$15,AM$15,MATCH($AB394,兵法相关参数!$C$3:$AL$3,0))),0)+IFERROR(AI394*IF($E394="将领",INDEX(兵法相关参数!$C$4:$AL$7,AM$15,MATCH($AG394,兵法相关参数!$C$3:$AL$3,0)),INDEX(兵法相关参数!$C$12:$AL$15,AM$15,MATCH($AG394,兵法相关参数!$C$3:$AL$3,0))),0)</f>
        <v>0</v>
      </c>
      <c r="AN394" s="146">
        <f>IFERROR(AE394*IF($E394="将领",INDEX(兵法相关参数!$C$4:$AL$7,AN$15,MATCH($AB394,兵法相关参数!$C$3:$AL$3,0)),INDEX(兵法相关参数!$C$12:$AL$15,AN$15,MATCH($AB394,兵法相关参数!$C$3:$AL$3,0))),0)+IFERROR(AJ394*IF($E394="将领",INDEX(兵法相关参数!$C$4:$AL$7,AN$15,MATCH($AG394,兵法相关参数!$C$3:$AL$3,0)),INDEX(兵法相关参数!$C$12:$AL$15,AN$15,MATCH($AG394,兵法相关参数!$C$3:$AL$3,0))),0)</f>
        <v>0</v>
      </c>
      <c r="AO394" s="146">
        <f>IFERROR(AF394*IF($E394="将领",INDEX(兵法相关参数!$C$4:$AL$7,AL$15,MATCH($AB394,兵法相关参数!$C$3:$AL$3,0)),INDEX(兵法相关参数!$C$12:$AL$15,AO$15,MATCH($AB394,兵法相关参数!$C$3:$AL$3,0))),0)+IFERROR(AK394*IF($E394="将领",INDEX(兵法相关参数!$C$4:$AL$7,AL$15,MATCH($AG394,兵法相关参数!$C$3:$AL$3,0)),INDEX(兵法相关参数!$C$12:$AL$15,AO$15,MATCH($AG394,兵法相关参数!$C$3:$AL$3,0))),0)</f>
        <v>0</v>
      </c>
      <c r="AP394" s="27"/>
      <c r="AQ394" s="152">
        <f t="shared" si="198"/>
        <v>30216</v>
      </c>
      <c r="AR394" s="162">
        <f>AR393</f>
        <v>0</v>
      </c>
      <c r="AS394" s="15" t="str">
        <f t="shared" si="188"/>
        <v>橙</v>
      </c>
      <c r="AT394" s="153">
        <f t="shared" si="189"/>
        <v>1</v>
      </c>
      <c r="AU394" s="39" t="str">
        <f>IF(IF(L394="","",AQ394&amp;AT394)=AU393,"",IF(MOD(COUNTIF($AQ$1:AQ394,AQ394),3)=1,"",IF(L394="","",AQ394&amp;AT394)))</f>
        <v/>
      </c>
      <c r="AV394" s="166" t="str">
        <f t="shared" si="190"/>
        <v/>
      </c>
      <c r="AW394" s="166" t="str">
        <f t="shared" si="191"/>
        <v/>
      </c>
      <c r="AX394" s="15" t="str">
        <f>IF(MOD(COUNTIF($AQ$1:AQ394,AQ394),3)=1,"",IF(M394="","",AT394+1))</f>
        <v/>
      </c>
      <c r="AY394" s="15" t="str">
        <f t="shared" si="146"/>
        <v/>
      </c>
      <c r="AZ394" s="166" t="str">
        <f t="shared" si="147"/>
        <v/>
      </c>
      <c r="BA394" s="166" t="str">
        <f t="shared" si="148"/>
        <v/>
      </c>
      <c r="BB394" s="15" t="str">
        <f>IF(MOD(COUNTIF($AQ$1:AQ394,AQ394),3)=1,"",IF(N394="","",AX394+1))</f>
        <v/>
      </c>
      <c r="BC394" s="15" t="str">
        <f t="shared" si="192"/>
        <v/>
      </c>
      <c r="BD394" s="166" t="str">
        <f t="shared" si="193"/>
        <v/>
      </c>
      <c r="BE394" s="166" t="str">
        <f t="shared" si="194"/>
        <v/>
      </c>
      <c r="BF394" s="15"/>
      <c r="BG394" s="15"/>
      <c r="BH394" s="170" t="str">
        <f t="shared" si="195"/>
        <v>开场时，自己与最近的2个部队免伤提升{0}%，持续{1}秒。</v>
      </c>
    </row>
    <row r="395" spans="1:60" ht="11.25" customHeight="1">
      <c r="A395" s="255" t="s">
        <v>886</v>
      </c>
      <c r="B395" s="258" t="s">
        <v>887</v>
      </c>
      <c r="C395" s="255" t="s">
        <v>12</v>
      </c>
      <c r="D395" s="255" t="s">
        <v>17</v>
      </c>
      <c r="E395" s="11"/>
      <c r="F395" s="11"/>
      <c r="G395" s="11"/>
      <c r="H395" s="11"/>
      <c r="I395" s="11"/>
      <c r="J395" s="11" t="s">
        <v>402</v>
      </c>
      <c r="K395" s="11" t="s">
        <v>469</v>
      </c>
      <c r="L395" s="184" t="s">
        <v>771</v>
      </c>
      <c r="M395" s="184" t="s">
        <v>62</v>
      </c>
      <c r="N395" s="11"/>
      <c r="O395" s="183" t="s">
        <v>52</v>
      </c>
      <c r="P395" s="3" t="s">
        <v>57</v>
      </c>
      <c r="Q395" s="11" t="s">
        <v>60</v>
      </c>
      <c r="R395" s="11" t="s">
        <v>61</v>
      </c>
      <c r="S395" s="11"/>
      <c r="T395" s="184"/>
      <c r="U395" s="184"/>
      <c r="V395" s="184"/>
      <c r="W395" s="3" t="s">
        <v>223</v>
      </c>
      <c r="X395" s="3" t="s">
        <v>224</v>
      </c>
      <c r="Y395" s="3" t="s">
        <v>225</v>
      </c>
      <c r="Z395" s="3" t="s">
        <v>226</v>
      </c>
      <c r="AA395" s="1"/>
      <c r="AB395" s="15"/>
      <c r="AC395" s="187" t="s">
        <v>227</v>
      </c>
      <c r="AD395" s="187" t="s">
        <v>228</v>
      </c>
      <c r="AE395" s="187" t="s">
        <v>229</v>
      </c>
      <c r="AF395" s="187" t="s">
        <v>230</v>
      </c>
      <c r="AG395" s="96"/>
      <c r="AH395" s="187" t="s">
        <v>227</v>
      </c>
      <c r="AI395" s="187" t="s">
        <v>228</v>
      </c>
      <c r="AJ395" s="187" t="s">
        <v>229</v>
      </c>
      <c r="AK395" s="187" t="s">
        <v>230</v>
      </c>
      <c r="AL395" s="146">
        <f>IFERROR(AC395*IF($E395="将领",INDEX(兵法相关参数!$C$4:$AL$7,AL$15,MATCH($AB395,兵法相关参数!$C$3:$AL$3,0)),INDEX(兵法相关参数!$C$12:$AL$15,AL$15,MATCH($AB395,兵法相关参数!$C$3:$AL$3,0))),0)+IFERROR(AH395*IF($E395="将领",INDEX(兵法相关参数!$C$4:$AL$7,AL$15,MATCH($AG395,兵法相关参数!$C$3:$AL$3,0)),INDEX(兵法相关参数!$C$12:$AL$15,AL$15,MATCH($AG395,兵法相关参数!$C$3:$AL$3,0))),0)</f>
        <v>0</v>
      </c>
      <c r="AM395" s="146">
        <f>IFERROR(AD395*IF($E395="将领",INDEX(兵法相关参数!$C$4:$AL$7,AM$15,MATCH($AB395,兵法相关参数!$C$3:$AL$3,0)),INDEX(兵法相关参数!$C$12:$AL$15,AM$15,MATCH($AB395,兵法相关参数!$C$3:$AL$3,0))),0)+IFERROR(AI395*IF($E395="将领",INDEX(兵法相关参数!$C$4:$AL$7,AM$15,MATCH($AG395,兵法相关参数!$C$3:$AL$3,0)),INDEX(兵法相关参数!$C$12:$AL$15,AM$15,MATCH($AG395,兵法相关参数!$C$3:$AL$3,0))),0)</f>
        <v>0</v>
      </c>
      <c r="AN395" s="146">
        <f>IFERROR(AE395*IF($E395="将领",INDEX(兵法相关参数!$C$4:$AL$7,AN$15,MATCH($AB395,兵法相关参数!$C$3:$AL$3,0)),INDEX(兵法相关参数!$C$12:$AL$15,AN$15,MATCH($AB395,兵法相关参数!$C$3:$AL$3,0))),0)+IFERROR(AJ395*IF($E395="将领",INDEX(兵法相关参数!$C$4:$AL$7,AN$15,MATCH($AG395,兵法相关参数!$C$3:$AL$3,0)),INDEX(兵法相关参数!$C$12:$AL$15,AN$15,MATCH($AG395,兵法相关参数!$C$3:$AL$3,0))),0)</f>
        <v>0</v>
      </c>
      <c r="AO395" s="146">
        <f>IFERROR(AF395*IF($E395="将领",INDEX(兵法相关参数!$C$4:$AL$7,AL$15,MATCH($AB395,兵法相关参数!$C$3:$AL$3,0)),INDEX(兵法相关参数!$C$12:$AL$15,AO$15,MATCH($AB395,兵法相关参数!$C$3:$AL$3,0))),0)+IFERROR(AK395*IF($E395="将领",INDEX(兵法相关参数!$C$4:$AL$7,AL$15,MATCH($AG395,兵法相关参数!$C$3:$AL$3,0)),INDEX(兵法相关参数!$C$12:$AL$15,AO$15,MATCH($AG395,兵法相关参数!$C$3:$AL$3,0))),0)</f>
        <v>0</v>
      </c>
      <c r="AP395" s="27"/>
      <c r="AQ395" s="154">
        <v>30217</v>
      </c>
      <c r="AR395" s="160">
        <f>IF(D395="直接伤害",1,0)</f>
        <v>1</v>
      </c>
      <c r="AS395" s="163" t="str">
        <f t="shared" ref="AS395:AS403" si="199">IF(C395="",AS394,C395)</f>
        <v>橙</v>
      </c>
      <c r="AT395" s="153">
        <f t="shared" ref="AT395:AT403" si="200">IF(A395&lt;&gt;"",1,IF(D395="",AT394,IF(AU393="",AT394,IF(AX393="",AT394+1,IF(BB393="",AT394+2,AT394+3)))))</f>
        <v>1</v>
      </c>
      <c r="AU395" s="39" t="str">
        <f>IF(IF(L395="","",AQ395&amp;AT395)=AU394,"",IF(MOD(COUNTIF($AQ$1:AQ395,AQ395),3)=1,"",IF(L395="","",AQ395&amp;AT395)))</f>
        <v/>
      </c>
      <c r="AV395" s="166" t="str">
        <f t="shared" ref="AV395:AV403" si="201">IF(AU395="","",IF(L394="固定值",L395,ROUND(IF(AR395=1,L395*INDEX($AV$5:$AV$9,MATCH(AS395,$AU$5:$AU$9,0)),L395*INDEX($AV$13:$AV$17,MATCH(AS395,$AU$13:$AU$17,0))),IF(MID(BH395,FIND(AT395-1,BH395)+2,1)="%",3,1))))</f>
        <v/>
      </c>
      <c r="AW395" s="166" t="str">
        <f t="shared" ref="AW395:AW403" si="202">IF(AU395="","",ROUND((IF(AR395=1,L395*INDEX($AW$5:$AW$9,MATCH(AS395,$AU$5:$AU$9,0)),L395*INDEX($AW$13:$AW$17,MATCH(AS395,$AU$13:$AU$17,0)))-AV395)/34,IF(MID(BH395,FIND(AT395-1,BH395)+2,1)="%",3,1)))</f>
        <v/>
      </c>
      <c r="AX395" s="15" t="str">
        <f>IF(MOD(COUNTIF($AQ$1:AQ395,AQ395),3)=1,"",IF(M395="","",AT395+1))</f>
        <v/>
      </c>
      <c r="AY395" s="15" t="str">
        <f t="shared" si="146"/>
        <v/>
      </c>
      <c r="AZ395" s="166" t="str">
        <f t="shared" si="147"/>
        <v/>
      </c>
      <c r="BA395" s="166" t="str">
        <f t="shared" si="148"/>
        <v/>
      </c>
      <c r="BB395" s="15" t="str">
        <f>IF(MOD(COUNTIF($AQ$1:AQ395,AQ395),3)=1,"",IF(N395="","",AX395+1))</f>
        <v/>
      </c>
      <c r="BC395" s="15" t="str">
        <f t="shared" ref="BC395:BC403" si="203">IF(IF(BB395="","",AQ395&amp;BB395)=BC394,"",IF(BB395="","",AQ395&amp;BB395))</f>
        <v/>
      </c>
      <c r="BD395" s="166" t="str">
        <f t="shared" ref="BD395:BD403" si="204">IF(BC395="","",IF(N394="固定值",N395,ROUND(IF(AR395=1,N395*INDEX($AV$5:$AV$9,MATCH(AS395,$AU$5:$AU$9,0)),N395*INDEX($AV$13:$AV$17,MATCH(AS395,$AU$13:$AU$17,0))),IF(MID(BH395,FIND(BB395-1,BH395)+2,1)="%",3,1))))</f>
        <v/>
      </c>
      <c r="BE395" s="166" t="str">
        <f t="shared" ref="BE395:BE403" si="205">IF(BC395="","",ROUND((IF(AR395=1,N395*INDEX($AW$5:$AW$9,MATCH(AS395,$AU$5:$AU$9,0)),N395*INDEX($AW$13:$AW$17,MATCH(AS395,$AU$13:$AU$17,0)))-BD395)/34,IF(MID(BH395,FIND(BB395-1,BH395)+2,1)="%",3,1)))</f>
        <v/>
      </c>
      <c r="BF395" s="15"/>
      <c r="BG395" s="15"/>
      <c r="BH395" s="170" t="str">
        <f t="shared" ref="BH395:BH403" si="206">IF(B395="",BH394,B395)</f>
        <v>自身每隔{0}秒，对所有敌人造成一次攻击力{1}%的策略伤害。</v>
      </c>
    </row>
    <row r="396" spans="1:60">
      <c r="A396" s="256"/>
      <c r="B396" s="259"/>
      <c r="C396" s="256"/>
      <c r="D396" s="256"/>
      <c r="E396" s="179" t="s">
        <v>22</v>
      </c>
      <c r="F396" s="141">
        <v>1</v>
      </c>
      <c r="G396" s="141">
        <v>1</v>
      </c>
      <c r="H396" s="141"/>
      <c r="I396" s="141"/>
      <c r="J396" s="255">
        <f>SUMPRODUCT(LARGE(AL396:AO396*F396:I396+AL397:AO397*F397:I397+AL399:AO399*F399:I399+AL400:AO400*F400:I400+AL402:AO402*F402:I402+AL403:AO403*F403:I403,1))</f>
        <v>4.7384459325699311</v>
      </c>
      <c r="K396" s="255">
        <f>INDEX($J$17:$J$200,MATCH(C395,$C$17:$C$200,0),1)</f>
        <v>4.3116392160975536</v>
      </c>
      <c r="L396" s="44">
        <v>5</v>
      </c>
      <c r="M396" s="25">
        <v>5.8000000000000003E-2</v>
      </c>
      <c r="N396" s="10"/>
      <c r="O396" s="81">
        <f>100%*1.15</f>
        <v>1.1499999999999999</v>
      </c>
      <c r="P396" s="44" t="s">
        <v>810</v>
      </c>
      <c r="Q396" s="10">
        <v>0</v>
      </c>
      <c r="R396" s="10">
        <v>12</v>
      </c>
      <c r="S396" s="203"/>
      <c r="T396" s="44"/>
      <c r="U396" s="44"/>
      <c r="V396" s="24"/>
      <c r="W396" s="23">
        <f>$M396*$R396*$O396</f>
        <v>0.8004</v>
      </c>
      <c r="X396" s="23">
        <f>$M396*$R396*$O396</f>
        <v>0.8004</v>
      </c>
      <c r="Y396" s="23">
        <f>$M396*$R396*$O396</f>
        <v>0.8004</v>
      </c>
      <c r="Z396" s="23">
        <f>$M396*$R396*$O396</f>
        <v>0.8004</v>
      </c>
      <c r="AA396" s="22"/>
      <c r="AB396" s="44" t="s">
        <v>37</v>
      </c>
      <c r="AC396" s="92">
        <f>0.5*辅助效用($P396,-1,AC$15,"生存转换",输出系数,"当前将领目标",W396)+0.5*辅助效用($P396,-1,AC$15,"兵力转换",输出系数,"当前士兵目标",W396)</f>
        <v>1.3739229406118198E-3</v>
      </c>
      <c r="AD396" s="92">
        <f>0.5*辅助效用($P396,-1,AD$15,"生存转换",输出系数,"当前将领目标",X396)+0.5*辅助效用($P396,-1,AD$15,"兵力转换",输出系数,"当前士兵目标",X396)</f>
        <v>1.4054218248088226E-3</v>
      </c>
      <c r="AE396" s="92">
        <f>0.5*辅助效用($P396,-1,AE$15,"生存转换",输出系数,"当前将领目标",Y396)+0.5*辅助效用($P396,-1,AE$15,"兵力转换",输出系数,"当前士兵目标",Y396)</f>
        <v>1.2596605738509035E-3</v>
      </c>
      <c r="AF396" s="92">
        <f>0.5*辅助效用($P396,-1,AF$15,"生存转换",输出系数,"当前将领目标",Z396)+0.5*辅助效用($P396,-1,AF$15,"兵力转换",输出系数,"当前士兵目标",Z396)</f>
        <v>1.2554528946599123E-3</v>
      </c>
      <c r="AG396" s="92" t="s">
        <v>51</v>
      </c>
      <c r="AH396" s="188">
        <f>IF($Q396=0,0,持续效用($P396,$Q396,AH$15,$F396))</f>
        <v>0</v>
      </c>
      <c r="AI396" s="188">
        <f>IF($Q396=0,0,持续效用($P396,$Q396,AI$15,$F396))</f>
        <v>0</v>
      </c>
      <c r="AJ396" s="188">
        <f>IF($Q396=0,0,持续效用($P396,$Q396,AJ$15,$F396))</f>
        <v>0</v>
      </c>
      <c r="AK396" s="188">
        <f>IF($Q396=0,0,持续效用($P396,$Q396,AK$15,$F396))</f>
        <v>0</v>
      </c>
      <c r="AL396" s="146">
        <f>IFERROR(AC396*IF($E396="将领",INDEX(兵法相关参数!$C$4:$AL$7,AL$15,MATCH($AB396,兵法相关参数!$C$3:$AL$3,0)),INDEX(兵法相关参数!$C$12:$AL$15,AL$15,MATCH($AB396,兵法相关参数!$C$3:$AL$3,0))),0)+IFERROR(AH396*IF($E396="将领",INDEX(兵法相关参数!$C$4:$AL$7,AL$15,MATCH($AG396,兵法相关参数!$C$3:$AL$3,0)),INDEX(兵法相关参数!$C$12:$AL$15,AL$15,MATCH($AG396,兵法相关参数!$C$3:$AL$3,0))),0)</f>
        <v>4.7384459325699311</v>
      </c>
      <c r="AM396" s="146">
        <f>IFERROR(AD396*IF($E396="将领",INDEX(兵法相关参数!$C$4:$AL$7,AM$15,MATCH($AB396,兵法相关参数!$C$3:$AL$3,0)),INDEX(兵法相关参数!$C$12:$AL$15,AM$15,MATCH($AB396,兵法相关参数!$C$3:$AL$3,0))),0)+IFERROR(AI396*IF($E396="将领",INDEX(兵法相关参数!$C$4:$AL$7,AM$15,MATCH($AG396,兵法相关参数!$C$3:$AL$3,0)),INDEX(兵法相关参数!$C$12:$AL$15,AM$15,MATCH($AG396,兵法相关参数!$C$3:$AL$3,0))),0)</f>
        <v>4.4660443308500479</v>
      </c>
      <c r="AN396" s="146">
        <f>IFERROR(AE396*IF($E396="将领",INDEX(兵法相关参数!$C$4:$AL$7,AN$15,MATCH($AB396,兵法相关参数!$C$3:$AL$3,0)),INDEX(兵法相关参数!$C$12:$AL$15,AN$15,MATCH($AB396,兵法相关参数!$C$3:$AL$3,0))),0)+IFERROR(AJ396*IF($E396="将领",INDEX(兵法相关参数!$C$4:$AL$7,AN$15,MATCH($AG396,兵法相关参数!$C$3:$AL$3,0)),INDEX(兵法相关参数!$C$12:$AL$15,AN$15,MATCH($AG396,兵法相关参数!$C$3:$AL$3,0))),0)</f>
        <v>7.5561195128092118</v>
      </c>
      <c r="AO396" s="146">
        <f>IFERROR(AF396*IF($E396="将领",INDEX(兵法相关参数!$C$4:$AL$7,AL$15,MATCH($AB396,兵法相关参数!$C$3:$AL$3,0)),INDEX(兵法相关参数!$C$12:$AL$15,AO$15,MATCH($AB396,兵法相关参数!$C$3:$AL$3,0))),0)+IFERROR(AK396*IF($E396="将领",INDEX(兵法相关参数!$C$4:$AL$7,AL$15,MATCH($AG396,兵法相关参数!$C$3:$AL$3,0)),INDEX(兵法相关参数!$C$12:$AL$15,AO$15,MATCH($AG396,兵法相关参数!$C$3:$AL$3,0))),0)</f>
        <v>4.3298612217547756</v>
      </c>
      <c r="AP396" s="42"/>
      <c r="AQ396" s="151">
        <f>AQ395</f>
        <v>30217</v>
      </c>
      <c r="AR396" s="161">
        <f>AR395</f>
        <v>1</v>
      </c>
      <c r="AS396" s="163" t="str">
        <f t="shared" si="199"/>
        <v>橙</v>
      </c>
      <c r="AT396" s="153">
        <f t="shared" si="200"/>
        <v>1</v>
      </c>
      <c r="AU396" s="39" t="str">
        <f>IF(IF(L396="","",AQ396&amp;AT396)=AU395,"",IF(MOD(COUNTIF($AQ$1:AQ396,AQ396),3)=1,"",IF(L396="","",AQ396&amp;AT396)))</f>
        <v>302171</v>
      </c>
      <c r="AV396" s="166">
        <f t="shared" si="201"/>
        <v>5</v>
      </c>
      <c r="AW396" s="166">
        <f t="shared" si="202"/>
        <v>0</v>
      </c>
      <c r="AX396" s="15">
        <f>IF(MOD(COUNTIF($AQ$1:AQ396,AQ396),3)=1,"",IF(M396="","",AT396+1))</f>
        <v>2</v>
      </c>
      <c r="AY396" s="15" t="str">
        <f t="shared" si="146"/>
        <v>302172</v>
      </c>
      <c r="AZ396" s="166">
        <f t="shared" si="147"/>
        <v>2.1999999999999999E-2</v>
      </c>
      <c r="BA396" s="166">
        <f t="shared" si="148"/>
        <v>1E-3</v>
      </c>
      <c r="BB396" s="15" t="str">
        <f>IF(MOD(COUNTIF($AQ$1:AQ396,AQ396),3)=1,"",IF(N396="","",AX396+1))</f>
        <v/>
      </c>
      <c r="BC396" s="15" t="str">
        <f t="shared" si="203"/>
        <v/>
      </c>
      <c r="BD396" s="166" t="str">
        <f t="shared" si="204"/>
        <v/>
      </c>
      <c r="BE396" s="166" t="str">
        <f t="shared" si="205"/>
        <v/>
      </c>
      <c r="BF396" s="15"/>
      <c r="BG396" s="15"/>
      <c r="BH396" s="170" t="str">
        <f t="shared" si="206"/>
        <v>自身每隔{0}秒，对所有敌人造成一次攻击力{1}%的策略伤害。</v>
      </c>
    </row>
    <row r="397" spans="1:60">
      <c r="A397" s="256"/>
      <c r="B397" s="259"/>
      <c r="C397" s="256"/>
      <c r="D397" s="257"/>
      <c r="E397" s="179"/>
      <c r="F397" s="141"/>
      <c r="G397" s="141"/>
      <c r="H397" s="141"/>
      <c r="I397" s="141"/>
      <c r="J397" s="256"/>
      <c r="K397" s="256"/>
      <c r="L397" s="182"/>
      <c r="M397" s="179"/>
      <c r="N397" s="179"/>
      <c r="O397" s="182"/>
      <c r="P397" s="44"/>
      <c r="Q397" s="10"/>
      <c r="R397" s="10"/>
      <c r="S397" s="10"/>
      <c r="T397" s="24"/>
      <c r="U397" s="24"/>
      <c r="V397" s="24"/>
      <c r="W397" s="23"/>
      <c r="X397" s="23"/>
      <c r="Y397" s="23"/>
      <c r="Z397" s="23"/>
      <c r="AA397" s="24"/>
      <c r="AB397" s="44"/>
      <c r="AC397" s="92"/>
      <c r="AD397" s="92"/>
      <c r="AE397" s="92"/>
      <c r="AF397" s="92"/>
      <c r="AG397" s="92"/>
      <c r="AH397" s="95"/>
      <c r="AI397" s="95"/>
      <c r="AJ397" s="95"/>
      <c r="AK397" s="95"/>
      <c r="AL397" s="146">
        <f>IFERROR(AC397*IF($E397="将领",INDEX(兵法相关参数!$C$4:$AL$7,AL$15,MATCH($AB397,兵法相关参数!$C$3:$AL$3,0)),INDEX(兵法相关参数!$C$12:$AL$15,AL$15,MATCH($AB397,兵法相关参数!$C$3:$AL$3,0))),0)+IFERROR(AH397*IF($E397="将领",INDEX(兵法相关参数!$C$4:$AL$7,AL$15,MATCH($AG397,兵法相关参数!$C$3:$AL$3,0)),INDEX(兵法相关参数!$C$12:$AL$15,AL$15,MATCH($AG397,兵法相关参数!$C$3:$AL$3,0))),0)</f>
        <v>0</v>
      </c>
      <c r="AM397" s="146">
        <f>IFERROR(AD397*IF($E397="将领",INDEX(兵法相关参数!$C$4:$AL$7,AM$15,MATCH($AB397,兵法相关参数!$C$3:$AL$3,0)),INDEX(兵法相关参数!$C$12:$AL$15,AM$15,MATCH($AB397,兵法相关参数!$C$3:$AL$3,0))),0)+IFERROR(AI397*IF($E397="将领",INDEX(兵法相关参数!$C$4:$AL$7,AM$15,MATCH($AG397,兵法相关参数!$C$3:$AL$3,0)),INDEX(兵法相关参数!$C$12:$AL$15,AM$15,MATCH($AG397,兵法相关参数!$C$3:$AL$3,0))),0)</f>
        <v>0</v>
      </c>
      <c r="AN397" s="146">
        <f>IFERROR(AE397*IF($E397="将领",INDEX(兵法相关参数!$C$4:$AL$7,AN$15,MATCH($AB397,兵法相关参数!$C$3:$AL$3,0)),INDEX(兵法相关参数!$C$12:$AL$15,AN$15,MATCH($AB397,兵法相关参数!$C$3:$AL$3,0))),0)+IFERROR(AJ397*IF($E397="将领",INDEX(兵法相关参数!$C$4:$AL$7,AN$15,MATCH($AG397,兵法相关参数!$C$3:$AL$3,0)),INDEX(兵法相关参数!$C$12:$AL$15,AN$15,MATCH($AG397,兵法相关参数!$C$3:$AL$3,0))),0)</f>
        <v>0</v>
      </c>
      <c r="AO397" s="146">
        <f>IFERROR(AF397*IF($E397="将领",INDEX(兵法相关参数!$C$4:$AL$7,AL$15,MATCH($AB397,兵法相关参数!$C$3:$AL$3,0)),INDEX(兵法相关参数!$C$12:$AL$15,AO$15,MATCH($AB397,兵法相关参数!$C$3:$AL$3,0))),0)+IFERROR(AK397*IF($E397="将领",INDEX(兵法相关参数!$C$4:$AL$7,AL$15,MATCH($AG397,兵法相关参数!$C$3:$AL$3,0)),INDEX(兵法相关参数!$C$12:$AL$15,AO$15,MATCH($AG397,兵法相关参数!$C$3:$AL$3,0))),0)</f>
        <v>0</v>
      </c>
      <c r="AP397" s="27"/>
      <c r="AQ397" s="151">
        <f>AQ396</f>
        <v>30217</v>
      </c>
      <c r="AR397" s="162">
        <f>AR396</f>
        <v>1</v>
      </c>
      <c r="AS397" s="15" t="str">
        <f t="shared" si="199"/>
        <v>橙</v>
      </c>
      <c r="AT397" s="153">
        <f t="shared" si="200"/>
        <v>1</v>
      </c>
      <c r="AU397" s="39" t="str">
        <f>IF(IF(L397="","",AQ397&amp;AT397)=AU396,"",IF(MOD(COUNTIF($AQ$1:AQ397,AQ397),3)=1,"",IF(L397="","",AQ397&amp;AT397)))</f>
        <v/>
      </c>
      <c r="AV397" s="166" t="str">
        <f t="shared" si="201"/>
        <v/>
      </c>
      <c r="AW397" s="166" t="str">
        <f t="shared" si="202"/>
        <v/>
      </c>
      <c r="AX397" s="15" t="str">
        <f>IF(MOD(COUNTIF($AQ$1:AQ397,AQ397),3)=1,"",IF(M397="","",AT397+1))</f>
        <v/>
      </c>
      <c r="AY397" s="15" t="str">
        <f t="shared" si="146"/>
        <v/>
      </c>
      <c r="AZ397" s="166" t="str">
        <f t="shared" si="147"/>
        <v/>
      </c>
      <c r="BA397" s="166" t="str">
        <f t="shared" si="148"/>
        <v/>
      </c>
      <c r="BB397" s="15" t="str">
        <f>IF(MOD(COUNTIF($AQ$1:AQ397,AQ397),3)=1,"",IF(N397="","",AX397+1))</f>
        <v/>
      </c>
      <c r="BC397" s="15" t="str">
        <f t="shared" si="203"/>
        <v/>
      </c>
      <c r="BD397" s="166" t="str">
        <f t="shared" si="204"/>
        <v/>
      </c>
      <c r="BE397" s="166" t="str">
        <f t="shared" si="205"/>
        <v/>
      </c>
      <c r="BF397" s="15"/>
      <c r="BG397" s="15"/>
      <c r="BH397" s="170" t="str">
        <f t="shared" si="206"/>
        <v>自身每隔{0}秒，对所有敌人造成一次攻击力{1}%的策略伤害。</v>
      </c>
    </row>
    <row r="398" spans="1:60">
      <c r="A398" s="256"/>
      <c r="B398" s="259"/>
      <c r="C398" s="256"/>
      <c r="D398" s="255"/>
      <c r="E398" s="11"/>
      <c r="F398" s="11"/>
      <c r="G398" s="11"/>
      <c r="H398" s="11"/>
      <c r="I398" s="11"/>
      <c r="J398" s="256"/>
      <c r="K398" s="256"/>
      <c r="L398" s="184"/>
      <c r="M398" s="184"/>
      <c r="N398" s="11"/>
      <c r="O398" s="183"/>
      <c r="P398" s="3"/>
      <c r="Q398" s="11"/>
      <c r="R398" s="11"/>
      <c r="S398" s="184"/>
      <c r="T398" s="184"/>
      <c r="U398" s="184"/>
      <c r="V398" s="184"/>
      <c r="W398" s="3"/>
      <c r="X398" s="3"/>
      <c r="Y398" s="3"/>
      <c r="Z398" s="3"/>
      <c r="AA398" s="1"/>
      <c r="AB398" s="15"/>
      <c r="AC398" s="187"/>
      <c r="AD398" s="187"/>
      <c r="AE398" s="187"/>
      <c r="AF398" s="187"/>
      <c r="AG398" s="96"/>
      <c r="AH398" s="187"/>
      <c r="AI398" s="187"/>
      <c r="AJ398" s="187"/>
      <c r="AK398" s="187"/>
      <c r="AL398" s="146">
        <f>IFERROR(AC398*IF($E398="将领",INDEX(兵法相关参数!$C$4:$AL$7,AL$15,MATCH($AB398,兵法相关参数!$C$3:$AL$3,0)),INDEX(兵法相关参数!$C$12:$AL$15,AL$15,MATCH($AB398,兵法相关参数!$C$3:$AL$3,0))),0)+IFERROR(AH398*IF($E398="将领",INDEX(兵法相关参数!$C$4:$AL$7,AL$15,MATCH($AG398,兵法相关参数!$C$3:$AL$3,0)),INDEX(兵法相关参数!$C$12:$AL$15,AL$15,MATCH($AG398,兵法相关参数!$C$3:$AL$3,0))),0)</f>
        <v>0</v>
      </c>
      <c r="AM398" s="146">
        <f>IFERROR(AD398*IF($E398="将领",INDEX(兵法相关参数!$C$4:$AL$7,AM$15,MATCH($AB398,兵法相关参数!$C$3:$AL$3,0)),INDEX(兵法相关参数!$C$12:$AL$15,AM$15,MATCH($AB398,兵法相关参数!$C$3:$AL$3,0))),0)+IFERROR(AI398*IF($E398="将领",INDEX(兵法相关参数!$C$4:$AL$7,AM$15,MATCH($AG398,兵法相关参数!$C$3:$AL$3,0)),INDEX(兵法相关参数!$C$12:$AL$15,AM$15,MATCH($AG398,兵法相关参数!$C$3:$AL$3,0))),0)</f>
        <v>0</v>
      </c>
      <c r="AN398" s="146">
        <f>IFERROR(AE398*IF($E398="将领",INDEX(兵法相关参数!$C$4:$AL$7,AN$15,MATCH($AB398,兵法相关参数!$C$3:$AL$3,0)),INDEX(兵法相关参数!$C$12:$AL$15,AN$15,MATCH($AB398,兵法相关参数!$C$3:$AL$3,0))),0)+IFERROR(AJ398*IF($E398="将领",INDEX(兵法相关参数!$C$4:$AL$7,AN$15,MATCH($AG398,兵法相关参数!$C$3:$AL$3,0)),INDEX(兵法相关参数!$C$12:$AL$15,AN$15,MATCH($AG398,兵法相关参数!$C$3:$AL$3,0))),0)</f>
        <v>0</v>
      </c>
      <c r="AO398" s="146">
        <f>IFERROR(AF398*IF($E398="将领",INDEX(兵法相关参数!$C$4:$AL$7,AL$15,MATCH($AB398,兵法相关参数!$C$3:$AL$3,0)),INDEX(兵法相关参数!$C$12:$AL$15,AO$15,MATCH($AB398,兵法相关参数!$C$3:$AL$3,0))),0)+IFERROR(AK398*IF($E398="将领",INDEX(兵法相关参数!$C$4:$AL$7,AL$15,MATCH($AG398,兵法相关参数!$C$3:$AL$3,0)),INDEX(兵法相关参数!$C$12:$AL$15,AO$15,MATCH($AG398,兵法相关参数!$C$3:$AL$3,0))),0)</f>
        <v>0</v>
      </c>
      <c r="AP398" s="42"/>
      <c r="AQ398" s="151">
        <f t="shared" ref="AQ398:AQ403" si="207">AQ397</f>
        <v>30217</v>
      </c>
      <c r="AR398" s="160">
        <f>IF(D398="直接伤害",1,0)</f>
        <v>0</v>
      </c>
      <c r="AS398" s="163" t="str">
        <f t="shared" si="199"/>
        <v>橙</v>
      </c>
      <c r="AT398" s="153">
        <f t="shared" si="200"/>
        <v>1</v>
      </c>
      <c r="AU398" s="39" t="str">
        <f>IF(IF(L398="","",AQ398&amp;AT398)=AU397,"",IF(MOD(COUNTIF($AQ$1:AQ398,AQ398),3)=1,"",IF(L398="","",AQ398&amp;AT398)))</f>
        <v/>
      </c>
      <c r="AV398" s="166" t="str">
        <f t="shared" si="201"/>
        <v/>
      </c>
      <c r="AW398" s="166" t="str">
        <f t="shared" si="202"/>
        <v/>
      </c>
      <c r="AX398" s="15" t="str">
        <f>IF(MOD(COUNTIF($AQ$1:AQ398,AQ398),3)=1,"",IF(M398="","",AT398+1))</f>
        <v/>
      </c>
      <c r="AY398" s="15" t="str">
        <f t="shared" si="146"/>
        <v/>
      </c>
      <c r="AZ398" s="166" t="str">
        <f t="shared" si="147"/>
        <v/>
      </c>
      <c r="BA398" s="166" t="str">
        <f t="shared" si="148"/>
        <v/>
      </c>
      <c r="BB398" s="15" t="str">
        <f>IF(MOD(COUNTIF($AQ$1:AQ398,AQ398),3)=1,"",IF(N398="","",AX398+1))</f>
        <v/>
      </c>
      <c r="BC398" s="15" t="str">
        <f t="shared" si="203"/>
        <v/>
      </c>
      <c r="BD398" s="166" t="str">
        <f t="shared" si="204"/>
        <v/>
      </c>
      <c r="BE398" s="166" t="str">
        <f t="shared" si="205"/>
        <v/>
      </c>
      <c r="BF398" s="15"/>
      <c r="BG398" s="15"/>
      <c r="BH398" s="170" t="str">
        <f t="shared" si="206"/>
        <v>自身每隔{0}秒，对所有敌人造成一次攻击力{1}%的策略伤害。</v>
      </c>
    </row>
    <row r="399" spans="1:60">
      <c r="A399" s="256"/>
      <c r="B399" s="259"/>
      <c r="C399" s="256"/>
      <c r="D399" s="256"/>
      <c r="E399" s="179"/>
      <c r="F399" s="141"/>
      <c r="G399" s="141"/>
      <c r="H399" s="141"/>
      <c r="I399" s="141"/>
      <c r="J399" s="256"/>
      <c r="K399" s="256"/>
      <c r="L399" s="44"/>
      <c r="M399" s="44"/>
      <c r="N399" s="10"/>
      <c r="O399" s="81"/>
      <c r="P399" s="44"/>
      <c r="Q399" s="10"/>
      <c r="R399" s="10"/>
      <c r="S399" s="44"/>
      <c r="T399" s="44"/>
      <c r="U399" s="44"/>
      <c r="V399" s="24"/>
      <c r="W399" s="92"/>
      <c r="X399" s="92"/>
      <c r="Y399" s="92"/>
      <c r="Z399" s="92"/>
      <c r="AA399" s="22"/>
      <c r="AB399" s="44"/>
      <c r="AC399" s="92"/>
      <c r="AD399" s="92"/>
      <c r="AE399" s="92"/>
      <c r="AF399" s="92"/>
      <c r="AG399" s="92"/>
      <c r="AH399" s="188"/>
      <c r="AI399" s="188"/>
      <c r="AJ399" s="188"/>
      <c r="AK399" s="188"/>
      <c r="AL399" s="146">
        <f>IFERROR(AC399*IF($E399="将领",INDEX(兵法相关参数!$C$4:$AL$7,AL$15,MATCH($AB399,兵法相关参数!$C$3:$AL$3,0)),INDEX(兵法相关参数!$C$12:$AL$15,AL$15,MATCH($AB399,兵法相关参数!$C$3:$AL$3,0))),0)+IFERROR(AH399*IF($E399="将领",INDEX(兵法相关参数!$C$4:$AL$7,AL$15,MATCH($AG399,兵法相关参数!$C$3:$AL$3,0)),INDEX(兵法相关参数!$C$12:$AL$15,AL$15,MATCH($AG399,兵法相关参数!$C$3:$AL$3,0))),0)</f>
        <v>0</v>
      </c>
      <c r="AM399" s="146">
        <f>IFERROR(AD399*IF($E399="将领",INDEX(兵法相关参数!$C$4:$AL$7,AM$15,MATCH($AB399,兵法相关参数!$C$3:$AL$3,0)),INDEX(兵法相关参数!$C$12:$AL$15,AM$15,MATCH($AB399,兵法相关参数!$C$3:$AL$3,0))),0)+IFERROR(AI399*IF($E399="将领",INDEX(兵法相关参数!$C$4:$AL$7,AM$15,MATCH($AG399,兵法相关参数!$C$3:$AL$3,0)),INDEX(兵法相关参数!$C$12:$AL$15,AM$15,MATCH($AG399,兵法相关参数!$C$3:$AL$3,0))),0)</f>
        <v>0</v>
      </c>
      <c r="AN399" s="146">
        <f>IFERROR(AE399*IF($E399="将领",INDEX(兵法相关参数!$C$4:$AL$7,AN$15,MATCH($AB399,兵法相关参数!$C$3:$AL$3,0)),INDEX(兵法相关参数!$C$12:$AL$15,AN$15,MATCH($AB399,兵法相关参数!$C$3:$AL$3,0))),0)+IFERROR(AJ399*IF($E399="将领",INDEX(兵法相关参数!$C$4:$AL$7,AN$15,MATCH($AG399,兵法相关参数!$C$3:$AL$3,0)),INDEX(兵法相关参数!$C$12:$AL$15,AN$15,MATCH($AG399,兵法相关参数!$C$3:$AL$3,0))),0)</f>
        <v>0</v>
      </c>
      <c r="AO399" s="146">
        <f>IFERROR(AF399*IF($E399="将领",INDEX(兵法相关参数!$C$4:$AL$7,AL$15,MATCH($AB399,兵法相关参数!$C$3:$AL$3,0)),INDEX(兵法相关参数!$C$12:$AL$15,AO$15,MATCH($AB399,兵法相关参数!$C$3:$AL$3,0))),0)+IFERROR(AK399*IF($E399="将领",INDEX(兵法相关参数!$C$4:$AL$7,AL$15,MATCH($AG399,兵法相关参数!$C$3:$AL$3,0)),INDEX(兵法相关参数!$C$12:$AL$15,AO$15,MATCH($AG399,兵法相关参数!$C$3:$AL$3,0))),0)</f>
        <v>0</v>
      </c>
      <c r="AP399" s="27"/>
      <c r="AQ399" s="151">
        <f t="shared" si="207"/>
        <v>30217</v>
      </c>
      <c r="AR399" s="161">
        <f>AR398</f>
        <v>0</v>
      </c>
      <c r="AS399" s="163" t="str">
        <f t="shared" si="199"/>
        <v>橙</v>
      </c>
      <c r="AT399" s="153">
        <f t="shared" si="200"/>
        <v>1</v>
      </c>
      <c r="AU399" s="39" t="str">
        <f>IF(IF(L399="","",AQ399&amp;AT399)=AU398,"",IF(MOD(COUNTIF($AQ$1:AQ399,AQ399),3)=1,"",IF(L399="","",AQ399&amp;AT399)))</f>
        <v/>
      </c>
      <c r="AV399" s="166" t="str">
        <f t="shared" si="201"/>
        <v/>
      </c>
      <c r="AW399" s="166" t="str">
        <f t="shared" si="202"/>
        <v/>
      </c>
      <c r="AX399" s="15" t="str">
        <f>IF(MOD(COUNTIF($AQ$1:AQ399,AQ399),3)=1,"",IF(M399="","",AT399+1))</f>
        <v/>
      </c>
      <c r="AY399" s="15" t="str">
        <f t="shared" si="146"/>
        <v/>
      </c>
      <c r="AZ399" s="166" t="str">
        <f t="shared" si="147"/>
        <v/>
      </c>
      <c r="BA399" s="166" t="str">
        <f t="shared" si="148"/>
        <v/>
      </c>
      <c r="BB399" s="15" t="str">
        <f>IF(MOD(COUNTIF($AQ$1:AQ399,AQ399),3)=1,"",IF(N399="","",AX399+1))</f>
        <v/>
      </c>
      <c r="BC399" s="15" t="str">
        <f t="shared" si="203"/>
        <v/>
      </c>
      <c r="BD399" s="166" t="str">
        <f t="shared" si="204"/>
        <v/>
      </c>
      <c r="BE399" s="166" t="str">
        <f t="shared" si="205"/>
        <v/>
      </c>
      <c r="BF399" s="15"/>
      <c r="BG399" s="15"/>
      <c r="BH399" s="170" t="str">
        <f t="shared" si="206"/>
        <v>自身每隔{0}秒，对所有敌人造成一次攻击力{1}%的策略伤害。</v>
      </c>
    </row>
    <row r="400" spans="1:60">
      <c r="A400" s="256"/>
      <c r="B400" s="259"/>
      <c r="C400" s="256"/>
      <c r="D400" s="257"/>
      <c r="E400" s="179"/>
      <c r="F400" s="179"/>
      <c r="G400" s="179"/>
      <c r="H400" s="179"/>
      <c r="I400" s="179"/>
      <c r="J400" s="256"/>
      <c r="K400" s="256"/>
      <c r="L400" s="182"/>
      <c r="M400" s="179"/>
      <c r="N400" s="179"/>
      <c r="O400" s="182"/>
      <c r="P400" s="179"/>
      <c r="Q400" s="179"/>
      <c r="R400" s="179"/>
      <c r="S400" s="179"/>
      <c r="T400" s="179"/>
      <c r="U400" s="179"/>
      <c r="V400" s="179"/>
      <c r="W400" s="179"/>
      <c r="X400" s="179"/>
      <c r="Y400" s="179"/>
      <c r="Z400" s="179"/>
      <c r="AA400" s="179"/>
      <c r="AB400" s="44"/>
      <c r="AC400" s="189"/>
      <c r="AD400" s="189"/>
      <c r="AE400" s="189"/>
      <c r="AF400" s="189"/>
      <c r="AG400" s="92"/>
      <c r="AH400" s="189"/>
      <c r="AI400" s="189"/>
      <c r="AJ400" s="189"/>
      <c r="AK400" s="189"/>
      <c r="AL400" s="146">
        <f>IFERROR(AC400*IF($E400="将领",INDEX(兵法相关参数!$C$4:$AL$7,AL$15,MATCH($AB400,兵法相关参数!$C$3:$AL$3,0)),INDEX(兵法相关参数!$C$12:$AL$15,AL$15,MATCH($AB400,兵法相关参数!$C$3:$AL$3,0))),0)+IFERROR(AH400*IF($E400="将领",INDEX(兵法相关参数!$C$4:$AL$7,AL$15,MATCH($AG400,兵法相关参数!$C$3:$AL$3,0)),INDEX(兵法相关参数!$C$12:$AL$15,AL$15,MATCH($AG400,兵法相关参数!$C$3:$AL$3,0))),0)</f>
        <v>0</v>
      </c>
      <c r="AM400" s="146">
        <f>IFERROR(AD400*IF($E400="将领",INDEX(兵法相关参数!$C$4:$AL$7,AM$15,MATCH($AB400,兵法相关参数!$C$3:$AL$3,0)),INDEX(兵法相关参数!$C$12:$AL$15,AM$15,MATCH($AB400,兵法相关参数!$C$3:$AL$3,0))),0)+IFERROR(AI400*IF($E400="将领",INDEX(兵法相关参数!$C$4:$AL$7,AM$15,MATCH($AG400,兵法相关参数!$C$3:$AL$3,0)),INDEX(兵法相关参数!$C$12:$AL$15,AM$15,MATCH($AG400,兵法相关参数!$C$3:$AL$3,0))),0)</f>
        <v>0</v>
      </c>
      <c r="AN400" s="146">
        <f>IFERROR(AE400*IF($E400="将领",INDEX(兵法相关参数!$C$4:$AL$7,AN$15,MATCH($AB400,兵法相关参数!$C$3:$AL$3,0)),INDEX(兵法相关参数!$C$12:$AL$15,AN$15,MATCH($AB400,兵法相关参数!$C$3:$AL$3,0))),0)+IFERROR(AJ400*IF($E400="将领",INDEX(兵法相关参数!$C$4:$AL$7,AN$15,MATCH($AG400,兵法相关参数!$C$3:$AL$3,0)),INDEX(兵法相关参数!$C$12:$AL$15,AN$15,MATCH($AG400,兵法相关参数!$C$3:$AL$3,0))),0)</f>
        <v>0</v>
      </c>
      <c r="AO400" s="146">
        <f>IFERROR(AF400*IF($E400="将领",INDEX(兵法相关参数!$C$4:$AL$7,AL$15,MATCH($AB400,兵法相关参数!$C$3:$AL$3,0)),INDEX(兵法相关参数!$C$12:$AL$15,AO$15,MATCH($AB400,兵法相关参数!$C$3:$AL$3,0))),0)+IFERROR(AK400*IF($E400="将领",INDEX(兵法相关参数!$C$4:$AL$7,AL$15,MATCH($AG400,兵法相关参数!$C$3:$AL$3,0)),INDEX(兵法相关参数!$C$12:$AL$15,AO$15,MATCH($AG400,兵法相关参数!$C$3:$AL$3,0))),0)</f>
        <v>0</v>
      </c>
      <c r="AP400" s="42"/>
      <c r="AQ400" s="151">
        <f t="shared" si="207"/>
        <v>30217</v>
      </c>
      <c r="AR400" s="162">
        <f>AR399</f>
        <v>0</v>
      </c>
      <c r="AS400" s="15" t="str">
        <f t="shared" si="199"/>
        <v>橙</v>
      </c>
      <c r="AT400" s="153">
        <f t="shared" si="200"/>
        <v>1</v>
      </c>
      <c r="AU400" s="39" t="str">
        <f>IF(IF(L400="","",AQ400&amp;AT400)=AU399,"",IF(MOD(COUNTIF($AQ$1:AQ400,AQ400),3)=1,"",IF(L400="","",AQ400&amp;AT400)))</f>
        <v/>
      </c>
      <c r="AV400" s="166" t="str">
        <f t="shared" si="201"/>
        <v/>
      </c>
      <c r="AW400" s="166" t="str">
        <f t="shared" si="202"/>
        <v/>
      </c>
      <c r="AX400" s="15" t="str">
        <f>IF(MOD(COUNTIF($AQ$1:AQ400,AQ400),3)=1,"",IF(M400="","",AT400+1))</f>
        <v/>
      </c>
      <c r="AY400" s="15" t="str">
        <f t="shared" si="146"/>
        <v/>
      </c>
      <c r="AZ400" s="166" t="str">
        <f t="shared" si="147"/>
        <v/>
      </c>
      <c r="BA400" s="166" t="str">
        <f t="shared" si="148"/>
        <v/>
      </c>
      <c r="BB400" s="15" t="str">
        <f>IF(MOD(COUNTIF($AQ$1:AQ400,AQ400),3)=1,"",IF(N400="","",AX400+1))</f>
        <v/>
      </c>
      <c r="BC400" s="15" t="str">
        <f t="shared" si="203"/>
        <v/>
      </c>
      <c r="BD400" s="166" t="str">
        <f t="shared" si="204"/>
        <v/>
      </c>
      <c r="BE400" s="166" t="str">
        <f t="shared" si="205"/>
        <v/>
      </c>
      <c r="BF400" s="15"/>
      <c r="BG400" s="15"/>
      <c r="BH400" s="170" t="str">
        <f t="shared" si="206"/>
        <v>自身每隔{0}秒，对所有敌人造成一次攻击力{1}%的策略伤害。</v>
      </c>
    </row>
    <row r="401" spans="1:60">
      <c r="A401" s="256"/>
      <c r="B401" s="259"/>
      <c r="C401" s="256"/>
      <c r="D401" s="255"/>
      <c r="E401" s="179"/>
      <c r="F401" s="179"/>
      <c r="G401" s="179"/>
      <c r="H401" s="179"/>
      <c r="I401" s="179"/>
      <c r="J401" s="256"/>
      <c r="K401" s="256"/>
      <c r="L401" s="182"/>
      <c r="M401" s="179"/>
      <c r="N401" s="179"/>
      <c r="O401" s="182"/>
      <c r="P401" s="179"/>
      <c r="Q401" s="179"/>
      <c r="R401" s="179"/>
      <c r="S401" s="179"/>
      <c r="T401" s="179"/>
      <c r="U401" s="179"/>
      <c r="V401" s="179"/>
      <c r="W401" s="179"/>
      <c r="X401" s="179"/>
      <c r="Y401" s="179"/>
      <c r="Z401" s="179"/>
      <c r="AA401" s="179"/>
      <c r="AB401" s="44"/>
      <c r="AC401" s="189"/>
      <c r="AD401" s="189"/>
      <c r="AE401" s="189"/>
      <c r="AF401" s="189"/>
      <c r="AG401" s="92"/>
      <c r="AH401" s="189"/>
      <c r="AI401" s="189"/>
      <c r="AJ401" s="189"/>
      <c r="AK401" s="189"/>
      <c r="AL401" s="146">
        <f>IFERROR(AC401*IF($E401="将领",INDEX(兵法相关参数!$C$4:$AL$7,AL$15,MATCH($AB401,兵法相关参数!$C$3:$AL$3,0)),INDEX(兵法相关参数!$C$12:$AL$15,AL$15,MATCH($AB401,兵法相关参数!$C$3:$AL$3,0))),0)+IFERROR(AH401*IF($E401="将领",INDEX(兵法相关参数!$C$4:$AL$7,AL$15,MATCH($AG401,兵法相关参数!$C$3:$AL$3,0)),INDEX(兵法相关参数!$C$12:$AL$15,AL$15,MATCH($AG401,兵法相关参数!$C$3:$AL$3,0))),0)</f>
        <v>0</v>
      </c>
      <c r="AM401" s="146">
        <f>IFERROR(AD401*IF($E401="将领",INDEX(兵法相关参数!$C$4:$AL$7,AM$15,MATCH($AB401,兵法相关参数!$C$3:$AL$3,0)),INDEX(兵法相关参数!$C$12:$AL$15,AM$15,MATCH($AB401,兵法相关参数!$C$3:$AL$3,0))),0)+IFERROR(AI401*IF($E401="将领",INDEX(兵法相关参数!$C$4:$AL$7,AM$15,MATCH($AG401,兵法相关参数!$C$3:$AL$3,0)),INDEX(兵法相关参数!$C$12:$AL$15,AM$15,MATCH($AG401,兵法相关参数!$C$3:$AL$3,0))),0)</f>
        <v>0</v>
      </c>
      <c r="AN401" s="146">
        <f>IFERROR(AE401*IF($E401="将领",INDEX(兵法相关参数!$C$4:$AL$7,AN$15,MATCH($AB401,兵法相关参数!$C$3:$AL$3,0)),INDEX(兵法相关参数!$C$12:$AL$15,AN$15,MATCH($AB401,兵法相关参数!$C$3:$AL$3,0))),0)+IFERROR(AJ401*IF($E401="将领",INDEX(兵法相关参数!$C$4:$AL$7,AN$15,MATCH($AG401,兵法相关参数!$C$3:$AL$3,0)),INDEX(兵法相关参数!$C$12:$AL$15,AN$15,MATCH($AG401,兵法相关参数!$C$3:$AL$3,0))),0)</f>
        <v>0</v>
      </c>
      <c r="AO401" s="146">
        <f>IFERROR(AF401*IF($E401="将领",INDEX(兵法相关参数!$C$4:$AL$7,AL$15,MATCH($AB401,兵法相关参数!$C$3:$AL$3,0)),INDEX(兵法相关参数!$C$12:$AL$15,AO$15,MATCH($AB401,兵法相关参数!$C$3:$AL$3,0))),0)+IFERROR(AK401*IF($E401="将领",INDEX(兵法相关参数!$C$4:$AL$7,AL$15,MATCH($AG401,兵法相关参数!$C$3:$AL$3,0)),INDEX(兵法相关参数!$C$12:$AL$15,AO$15,MATCH($AG401,兵法相关参数!$C$3:$AL$3,0))),0)</f>
        <v>0</v>
      </c>
      <c r="AP401" s="27"/>
      <c r="AQ401" s="151">
        <f t="shared" si="207"/>
        <v>30217</v>
      </c>
      <c r="AR401" s="160">
        <f>IF(D401="直接伤害",1,0)</f>
        <v>0</v>
      </c>
      <c r="AS401" s="163" t="str">
        <f t="shared" si="199"/>
        <v>橙</v>
      </c>
      <c r="AT401" s="153">
        <f t="shared" si="200"/>
        <v>1</v>
      </c>
      <c r="AU401" s="39" t="str">
        <f>IF(IF(L401="","",AQ401&amp;AT401)=AU400,"",IF(MOD(COUNTIF($AQ$1:AQ401,AQ401),3)=1,"",IF(L401="","",AQ401&amp;AT401)))</f>
        <v/>
      </c>
      <c r="AV401" s="166" t="str">
        <f t="shared" si="201"/>
        <v/>
      </c>
      <c r="AW401" s="166" t="str">
        <f t="shared" si="202"/>
        <v/>
      </c>
      <c r="AX401" s="15" t="str">
        <f>IF(MOD(COUNTIF($AQ$1:AQ401,AQ401),3)=1,"",IF(M401="","",AT401+1))</f>
        <v/>
      </c>
      <c r="AY401" s="15" t="str">
        <f t="shared" si="146"/>
        <v/>
      </c>
      <c r="AZ401" s="166" t="str">
        <f t="shared" si="147"/>
        <v/>
      </c>
      <c r="BA401" s="166" t="str">
        <f t="shared" si="148"/>
        <v/>
      </c>
      <c r="BB401" s="15" t="str">
        <f>IF(MOD(COUNTIF($AQ$1:AQ401,AQ401),3)=1,"",IF(N401="","",AX401+1))</f>
        <v/>
      </c>
      <c r="BC401" s="15" t="str">
        <f t="shared" si="203"/>
        <v/>
      </c>
      <c r="BD401" s="166" t="str">
        <f t="shared" si="204"/>
        <v/>
      </c>
      <c r="BE401" s="166" t="str">
        <f t="shared" si="205"/>
        <v/>
      </c>
      <c r="BF401" s="15"/>
      <c r="BG401" s="15"/>
      <c r="BH401" s="170" t="str">
        <f t="shared" si="206"/>
        <v>自身每隔{0}秒，对所有敌人造成一次攻击力{1}%的策略伤害。</v>
      </c>
    </row>
    <row r="402" spans="1:60">
      <c r="A402" s="256"/>
      <c r="B402" s="259"/>
      <c r="C402" s="256"/>
      <c r="D402" s="256"/>
      <c r="E402" s="179"/>
      <c r="F402" s="179"/>
      <c r="G402" s="179"/>
      <c r="H402" s="179"/>
      <c r="I402" s="179"/>
      <c r="J402" s="256"/>
      <c r="K402" s="256"/>
      <c r="L402" s="182"/>
      <c r="M402" s="179"/>
      <c r="N402" s="179"/>
      <c r="O402" s="182"/>
      <c r="P402" s="179"/>
      <c r="Q402" s="179"/>
      <c r="R402" s="179"/>
      <c r="S402" s="179"/>
      <c r="T402" s="179"/>
      <c r="U402" s="179"/>
      <c r="V402" s="179"/>
      <c r="W402" s="179"/>
      <c r="X402" s="179"/>
      <c r="Y402" s="179"/>
      <c r="Z402" s="179"/>
      <c r="AA402" s="179"/>
      <c r="AB402" s="44"/>
      <c r="AC402" s="189"/>
      <c r="AD402" s="189"/>
      <c r="AE402" s="189"/>
      <c r="AF402" s="189"/>
      <c r="AG402" s="92"/>
      <c r="AH402" s="189"/>
      <c r="AI402" s="189"/>
      <c r="AJ402" s="189"/>
      <c r="AK402" s="189"/>
      <c r="AL402" s="146">
        <f>IFERROR(AC402*IF($E402="将领",INDEX(兵法相关参数!$C$4:$AL$7,AL$15,MATCH($AB402,兵法相关参数!$C$3:$AL$3,0)),INDEX(兵法相关参数!$C$12:$AL$15,AL$15,MATCH($AB402,兵法相关参数!$C$3:$AL$3,0))),0)+IFERROR(AH402*IF($E402="将领",INDEX(兵法相关参数!$C$4:$AL$7,AL$15,MATCH($AG402,兵法相关参数!$C$3:$AL$3,0)),INDEX(兵法相关参数!$C$12:$AL$15,AL$15,MATCH($AG402,兵法相关参数!$C$3:$AL$3,0))),0)</f>
        <v>0</v>
      </c>
      <c r="AM402" s="146">
        <f>IFERROR(AD402*IF($E402="将领",INDEX(兵法相关参数!$C$4:$AL$7,AM$15,MATCH($AB402,兵法相关参数!$C$3:$AL$3,0)),INDEX(兵法相关参数!$C$12:$AL$15,AM$15,MATCH($AB402,兵法相关参数!$C$3:$AL$3,0))),0)+IFERROR(AI402*IF($E402="将领",INDEX(兵法相关参数!$C$4:$AL$7,AM$15,MATCH($AG402,兵法相关参数!$C$3:$AL$3,0)),INDEX(兵法相关参数!$C$12:$AL$15,AM$15,MATCH($AG402,兵法相关参数!$C$3:$AL$3,0))),0)</f>
        <v>0</v>
      </c>
      <c r="AN402" s="146">
        <f>IFERROR(AE402*IF($E402="将领",INDEX(兵法相关参数!$C$4:$AL$7,AN$15,MATCH($AB402,兵法相关参数!$C$3:$AL$3,0)),INDEX(兵法相关参数!$C$12:$AL$15,AN$15,MATCH($AB402,兵法相关参数!$C$3:$AL$3,0))),0)+IFERROR(AJ402*IF($E402="将领",INDEX(兵法相关参数!$C$4:$AL$7,AN$15,MATCH($AG402,兵法相关参数!$C$3:$AL$3,0)),INDEX(兵法相关参数!$C$12:$AL$15,AN$15,MATCH($AG402,兵法相关参数!$C$3:$AL$3,0))),0)</f>
        <v>0</v>
      </c>
      <c r="AO402" s="146">
        <f>IFERROR(AF402*IF($E402="将领",INDEX(兵法相关参数!$C$4:$AL$7,AL$15,MATCH($AB402,兵法相关参数!$C$3:$AL$3,0)),INDEX(兵法相关参数!$C$12:$AL$15,AO$15,MATCH($AB402,兵法相关参数!$C$3:$AL$3,0))),0)+IFERROR(AK402*IF($E402="将领",INDEX(兵法相关参数!$C$4:$AL$7,AL$15,MATCH($AG402,兵法相关参数!$C$3:$AL$3,0)),INDEX(兵法相关参数!$C$12:$AL$15,AO$15,MATCH($AG402,兵法相关参数!$C$3:$AL$3,0))),0)</f>
        <v>0</v>
      </c>
      <c r="AP402" s="42"/>
      <c r="AQ402" s="151">
        <f t="shared" si="207"/>
        <v>30217</v>
      </c>
      <c r="AR402" s="161">
        <f>AR401</f>
        <v>0</v>
      </c>
      <c r="AS402" s="163" t="str">
        <f t="shared" si="199"/>
        <v>橙</v>
      </c>
      <c r="AT402" s="153">
        <f t="shared" si="200"/>
        <v>1</v>
      </c>
      <c r="AU402" s="39" t="str">
        <f>IF(IF(L402="","",AQ402&amp;AT402)=AU401,"",IF(MOD(COUNTIF($AQ$1:AQ402,AQ402),3)=1,"",IF(L402="","",AQ402&amp;AT402)))</f>
        <v/>
      </c>
      <c r="AV402" s="166" t="str">
        <f t="shared" si="201"/>
        <v/>
      </c>
      <c r="AW402" s="166" t="str">
        <f t="shared" si="202"/>
        <v/>
      </c>
      <c r="AX402" s="15" t="str">
        <f>IF(MOD(COUNTIF($AQ$1:AQ402,AQ402),3)=1,"",IF(M402="","",AT402+1))</f>
        <v/>
      </c>
      <c r="AY402" s="15" t="str">
        <f t="shared" si="146"/>
        <v/>
      </c>
      <c r="AZ402" s="166" t="str">
        <f t="shared" si="147"/>
        <v/>
      </c>
      <c r="BA402" s="166" t="str">
        <f t="shared" si="148"/>
        <v/>
      </c>
      <c r="BB402" s="15" t="str">
        <f>IF(MOD(COUNTIF($AQ$1:AQ402,AQ402),3)=1,"",IF(N402="","",AX402+1))</f>
        <v/>
      </c>
      <c r="BC402" s="15" t="str">
        <f t="shared" si="203"/>
        <v/>
      </c>
      <c r="BD402" s="166" t="str">
        <f t="shared" si="204"/>
        <v/>
      </c>
      <c r="BE402" s="166" t="str">
        <f t="shared" si="205"/>
        <v/>
      </c>
      <c r="BF402" s="15"/>
      <c r="BG402" s="15"/>
      <c r="BH402" s="170" t="str">
        <f t="shared" si="206"/>
        <v>自身每隔{0}秒，对所有敌人造成一次攻击力{1}%的策略伤害。</v>
      </c>
    </row>
    <row r="403" spans="1:60">
      <c r="A403" s="257"/>
      <c r="B403" s="260"/>
      <c r="C403" s="257"/>
      <c r="D403" s="257"/>
      <c r="E403" s="179"/>
      <c r="F403" s="179"/>
      <c r="G403" s="179"/>
      <c r="H403" s="179"/>
      <c r="I403" s="179"/>
      <c r="J403" s="257"/>
      <c r="K403" s="257"/>
      <c r="L403" s="182"/>
      <c r="M403" s="179"/>
      <c r="N403" s="179"/>
      <c r="O403" s="182"/>
      <c r="P403" s="179"/>
      <c r="Q403" s="179"/>
      <c r="R403" s="179"/>
      <c r="S403" s="179"/>
      <c r="T403" s="179"/>
      <c r="U403" s="179"/>
      <c r="V403" s="179"/>
      <c r="W403" s="179"/>
      <c r="X403" s="179"/>
      <c r="Y403" s="179"/>
      <c r="Z403" s="179"/>
      <c r="AA403" s="179"/>
      <c r="AB403" s="44"/>
      <c r="AC403" s="189"/>
      <c r="AD403" s="189"/>
      <c r="AE403" s="189"/>
      <c r="AF403" s="189"/>
      <c r="AG403" s="92"/>
      <c r="AH403" s="189"/>
      <c r="AI403" s="189"/>
      <c r="AJ403" s="189"/>
      <c r="AK403" s="189"/>
      <c r="AL403" s="146">
        <f>IFERROR(AC403*IF($E403="将领",INDEX(兵法相关参数!$C$4:$AL$7,AL$15,MATCH($AB403,兵法相关参数!$C$3:$AL$3,0)),INDEX(兵法相关参数!$C$12:$AL$15,AL$15,MATCH($AB403,兵法相关参数!$C$3:$AL$3,0))),0)+IFERROR(AH403*IF($E403="将领",INDEX(兵法相关参数!$C$4:$AL$7,AL$15,MATCH($AG403,兵法相关参数!$C$3:$AL$3,0)),INDEX(兵法相关参数!$C$12:$AL$15,AL$15,MATCH($AG403,兵法相关参数!$C$3:$AL$3,0))),0)</f>
        <v>0</v>
      </c>
      <c r="AM403" s="146">
        <f>IFERROR(AD403*IF($E403="将领",INDEX(兵法相关参数!$C$4:$AL$7,AM$15,MATCH($AB403,兵法相关参数!$C$3:$AL$3,0)),INDEX(兵法相关参数!$C$12:$AL$15,AM$15,MATCH($AB403,兵法相关参数!$C$3:$AL$3,0))),0)+IFERROR(AI403*IF($E403="将领",INDEX(兵法相关参数!$C$4:$AL$7,AM$15,MATCH($AG403,兵法相关参数!$C$3:$AL$3,0)),INDEX(兵法相关参数!$C$12:$AL$15,AM$15,MATCH($AG403,兵法相关参数!$C$3:$AL$3,0))),0)</f>
        <v>0</v>
      </c>
      <c r="AN403" s="146">
        <f>IFERROR(AE403*IF($E403="将领",INDEX(兵法相关参数!$C$4:$AL$7,AN$15,MATCH($AB403,兵法相关参数!$C$3:$AL$3,0)),INDEX(兵法相关参数!$C$12:$AL$15,AN$15,MATCH($AB403,兵法相关参数!$C$3:$AL$3,0))),0)+IFERROR(AJ403*IF($E403="将领",INDEX(兵法相关参数!$C$4:$AL$7,AN$15,MATCH($AG403,兵法相关参数!$C$3:$AL$3,0)),INDEX(兵法相关参数!$C$12:$AL$15,AN$15,MATCH($AG403,兵法相关参数!$C$3:$AL$3,0))),0)</f>
        <v>0</v>
      </c>
      <c r="AO403" s="146">
        <f>IFERROR(AF403*IF($E403="将领",INDEX(兵法相关参数!$C$4:$AL$7,AL$15,MATCH($AB403,兵法相关参数!$C$3:$AL$3,0)),INDEX(兵法相关参数!$C$12:$AL$15,AO$15,MATCH($AB403,兵法相关参数!$C$3:$AL$3,0))),0)+IFERROR(AK403*IF($E403="将领",INDEX(兵法相关参数!$C$4:$AL$7,AL$15,MATCH($AG403,兵法相关参数!$C$3:$AL$3,0)),INDEX(兵法相关参数!$C$12:$AL$15,AO$15,MATCH($AG403,兵法相关参数!$C$3:$AL$3,0))),0)</f>
        <v>0</v>
      </c>
      <c r="AP403" s="27"/>
      <c r="AQ403" s="152">
        <f t="shared" si="207"/>
        <v>30217</v>
      </c>
      <c r="AR403" s="162">
        <f>AR402</f>
        <v>0</v>
      </c>
      <c r="AS403" s="15" t="str">
        <f t="shared" si="199"/>
        <v>橙</v>
      </c>
      <c r="AT403" s="153">
        <f t="shared" si="200"/>
        <v>1</v>
      </c>
      <c r="AU403" s="39" t="str">
        <f>IF(IF(L403="","",AQ403&amp;AT403)=AU402,"",IF(MOD(COUNTIF($AQ$1:AQ403,AQ403),3)=1,"",IF(L403="","",AQ403&amp;AT403)))</f>
        <v/>
      </c>
      <c r="AV403" s="166" t="str">
        <f t="shared" si="201"/>
        <v/>
      </c>
      <c r="AW403" s="166" t="str">
        <f t="shared" si="202"/>
        <v/>
      </c>
      <c r="AX403" s="15" t="str">
        <f>IF(MOD(COUNTIF($AQ$1:AQ403,AQ403),3)=1,"",IF(M403="","",AT403+1))</f>
        <v/>
      </c>
      <c r="AY403" s="15" t="str">
        <f t="shared" si="146"/>
        <v/>
      </c>
      <c r="AZ403" s="166" t="str">
        <f t="shared" si="147"/>
        <v/>
      </c>
      <c r="BA403" s="166" t="str">
        <f t="shared" si="148"/>
        <v/>
      </c>
      <c r="BB403" s="15" t="str">
        <f>IF(MOD(COUNTIF($AQ$1:AQ403,AQ403),3)=1,"",IF(N403="","",AX403+1))</f>
        <v/>
      </c>
      <c r="BC403" s="15" t="str">
        <f t="shared" si="203"/>
        <v/>
      </c>
      <c r="BD403" s="166" t="str">
        <f t="shared" si="204"/>
        <v/>
      </c>
      <c r="BE403" s="166" t="str">
        <f t="shared" si="205"/>
        <v/>
      </c>
      <c r="BF403" s="15"/>
      <c r="BG403" s="15"/>
      <c r="BH403" s="170" t="str">
        <f t="shared" si="206"/>
        <v>自身每隔{0}秒，对所有敌人造成一次攻击力{1}%的策略伤害。</v>
      </c>
    </row>
    <row r="404" spans="1:60" ht="11.25" customHeight="1">
      <c r="A404" s="255" t="s">
        <v>888</v>
      </c>
      <c r="B404" s="258" t="s">
        <v>889</v>
      </c>
      <c r="C404" s="255" t="s">
        <v>12</v>
      </c>
      <c r="D404" s="255" t="s">
        <v>901</v>
      </c>
      <c r="E404" s="11"/>
      <c r="F404" s="11"/>
      <c r="G404" s="11"/>
      <c r="H404" s="11"/>
      <c r="I404" s="11"/>
      <c r="J404" s="11" t="s">
        <v>402</v>
      </c>
      <c r="K404" s="11" t="s">
        <v>469</v>
      </c>
      <c r="L404" s="181" t="s">
        <v>621</v>
      </c>
      <c r="M404" s="11"/>
      <c r="N404" s="11"/>
      <c r="O404" s="183" t="s">
        <v>52</v>
      </c>
      <c r="P404" s="3" t="s">
        <v>57</v>
      </c>
      <c r="Q404" s="11" t="s">
        <v>60</v>
      </c>
      <c r="R404" s="11" t="s">
        <v>61</v>
      </c>
      <c r="S404" s="184"/>
      <c r="T404" s="184"/>
      <c r="U404" s="184"/>
      <c r="V404" s="184"/>
      <c r="W404" s="3" t="s">
        <v>223</v>
      </c>
      <c r="X404" s="3" t="s">
        <v>224</v>
      </c>
      <c r="Y404" s="3" t="s">
        <v>225</v>
      </c>
      <c r="Z404" s="3" t="s">
        <v>226</v>
      </c>
      <c r="AA404" s="1"/>
      <c r="AB404" s="15"/>
      <c r="AC404" s="187" t="s">
        <v>227</v>
      </c>
      <c r="AD404" s="187" t="s">
        <v>228</v>
      </c>
      <c r="AE404" s="187" t="s">
        <v>229</v>
      </c>
      <c r="AF404" s="187" t="s">
        <v>230</v>
      </c>
      <c r="AG404" s="96"/>
      <c r="AH404" s="187" t="s">
        <v>227</v>
      </c>
      <c r="AI404" s="187" t="s">
        <v>228</v>
      </c>
      <c r="AJ404" s="187" t="s">
        <v>229</v>
      </c>
      <c r="AK404" s="187" t="s">
        <v>230</v>
      </c>
      <c r="AL404" s="146">
        <f>IFERROR(AC404*IF($E404="将领",INDEX(兵法相关参数!$C$4:$AL$7,AL$15,MATCH($AB404,兵法相关参数!$C$3:$AL$3,0)),INDEX(兵法相关参数!$C$12:$AL$15,AL$15,MATCH($AB404,兵法相关参数!$C$3:$AL$3,0))),0)+IFERROR(AH404*IF($E404="将领",INDEX(兵法相关参数!$C$4:$AL$7,AL$15,MATCH($AG404,兵法相关参数!$C$3:$AL$3,0)),INDEX(兵法相关参数!$C$12:$AL$15,AL$15,MATCH($AG404,兵法相关参数!$C$3:$AL$3,0))),0)</f>
        <v>0</v>
      </c>
      <c r="AM404" s="146">
        <f>IFERROR(AD404*IF($E404="将领",INDEX(兵法相关参数!$C$4:$AL$7,AM$15,MATCH($AB404,兵法相关参数!$C$3:$AL$3,0)),INDEX(兵法相关参数!$C$12:$AL$15,AM$15,MATCH($AB404,兵法相关参数!$C$3:$AL$3,0))),0)+IFERROR(AI404*IF($E404="将领",INDEX(兵法相关参数!$C$4:$AL$7,AM$15,MATCH($AG404,兵法相关参数!$C$3:$AL$3,0)),INDEX(兵法相关参数!$C$12:$AL$15,AM$15,MATCH($AG404,兵法相关参数!$C$3:$AL$3,0))),0)</f>
        <v>0</v>
      </c>
      <c r="AN404" s="146">
        <f>IFERROR(AE404*IF($E404="将领",INDEX(兵法相关参数!$C$4:$AL$7,AN$15,MATCH($AB404,兵法相关参数!$C$3:$AL$3,0)),INDEX(兵法相关参数!$C$12:$AL$15,AN$15,MATCH($AB404,兵法相关参数!$C$3:$AL$3,0))),0)+IFERROR(AJ404*IF($E404="将领",INDEX(兵法相关参数!$C$4:$AL$7,AN$15,MATCH($AG404,兵法相关参数!$C$3:$AL$3,0)),INDEX(兵法相关参数!$C$12:$AL$15,AN$15,MATCH($AG404,兵法相关参数!$C$3:$AL$3,0))),0)</f>
        <v>0</v>
      </c>
      <c r="AO404" s="146">
        <f>IFERROR(AF404*IF($E404="将领",INDEX(兵法相关参数!$C$4:$AL$7,AL$15,MATCH($AB404,兵法相关参数!$C$3:$AL$3,0)),INDEX(兵法相关参数!$C$12:$AL$15,AO$15,MATCH($AB404,兵法相关参数!$C$3:$AL$3,0))),0)+IFERROR(AK404*IF($E404="将领",INDEX(兵法相关参数!$C$4:$AL$7,AL$15,MATCH($AG404,兵法相关参数!$C$3:$AL$3,0)),INDEX(兵法相关参数!$C$12:$AL$15,AO$15,MATCH($AG404,兵法相关参数!$C$3:$AL$3,0))),0)</f>
        <v>0</v>
      </c>
      <c r="AP404" s="27"/>
      <c r="AQ404" s="154">
        <v>30218</v>
      </c>
      <c r="AR404" s="160">
        <f>IF(D404="直接伤害",1,0)</f>
        <v>0</v>
      </c>
      <c r="AS404" s="163" t="str">
        <f t="shared" ref="AS404:AS412" si="208">IF(C404="",AS403,C404)</f>
        <v>橙</v>
      </c>
      <c r="AT404" s="153">
        <f t="shared" ref="AT404:AT412" si="209">IF(A404&lt;&gt;"",1,IF(D404="",AT403,IF(AU402="",AT403,IF(AX402="",AT403+1,IF(BB402="",AT403+2,AT403+3)))))</f>
        <v>1</v>
      </c>
      <c r="AU404" s="39" t="str">
        <f>IF(IF(L404="","",AQ404&amp;AT404)=AU403,"",IF(MOD(COUNTIF($AQ$1:AQ404,AQ404),3)=1,"",IF(L404="","",AQ404&amp;AT404)))</f>
        <v/>
      </c>
      <c r="AV404" s="166" t="str">
        <f t="shared" ref="AV404:AV412" si="210">IF(AU404="","",IF(L403="固定值",L404,ROUND(IF(AR404=1,L404*INDEX($AV$5:$AV$9,MATCH(AS404,$AU$5:$AU$9,0)),L404*INDEX($AV$13:$AV$17,MATCH(AS404,$AU$13:$AU$17,0))),IF(MID(BH404,FIND(AT404-1,BH404)+2,1)="%",3,1))))</f>
        <v/>
      </c>
      <c r="AW404" s="166" t="str">
        <f t="shared" ref="AW404:AW412" si="211">IF(AU404="","",ROUND((IF(AR404=1,L404*INDEX($AW$5:$AW$9,MATCH(AS404,$AU$5:$AU$9,0)),L404*INDEX($AW$13:$AW$17,MATCH(AS404,$AU$13:$AU$17,0)))-AV404)/34,IF(MID(BH404,FIND(AT404-1,BH404)+2,1)="%",3,1)))</f>
        <v/>
      </c>
      <c r="AX404" s="15" t="str">
        <f>IF(MOD(COUNTIF($AQ$1:AQ404,AQ404),3)=1,"",IF(M404="","",AT404+1))</f>
        <v/>
      </c>
      <c r="AY404" s="15" t="str">
        <f t="shared" si="146"/>
        <v/>
      </c>
      <c r="AZ404" s="166" t="str">
        <f t="shared" si="147"/>
        <v/>
      </c>
      <c r="BA404" s="166" t="str">
        <f t="shared" si="148"/>
        <v/>
      </c>
      <c r="BB404" s="15" t="str">
        <f>IF(MOD(COUNTIF($AQ$1:AQ404,AQ404),3)=1,"",IF(N404="","",AX404+1))</f>
        <v/>
      </c>
      <c r="BC404" s="15" t="str">
        <f t="shared" ref="BC404:BC412" si="212">IF(IF(BB404="","",AQ404&amp;BB404)=BC403,"",IF(BB404="","",AQ404&amp;BB404))</f>
        <v/>
      </c>
      <c r="BD404" s="166" t="str">
        <f t="shared" ref="BD404:BD412" si="213">IF(BC404="","",IF(N403="固定值",N404,ROUND(IF(AR404=1,N404*INDEX($AV$5:$AV$9,MATCH(AS404,$AU$5:$AU$9,0)),N404*INDEX($AV$13:$AV$17,MATCH(AS404,$AU$13:$AU$17,0))),IF(MID(BH404,FIND(BB404-1,BH404)+2,1)="%",3,1))))</f>
        <v/>
      </c>
      <c r="BE404" s="166" t="str">
        <f t="shared" ref="BE404:BE412" si="214">IF(BC404="","",ROUND((IF(AR404=1,N404*INDEX($AW$5:$AW$9,MATCH(AS404,$AU$5:$AU$9,0)),N404*INDEX($AW$13:$AW$17,MATCH(AS404,$AU$13:$AU$17,0)))-BD404)/34,IF(MID(BH404,FIND(BB404-1,BH404)+2,1)="%",3,1)))</f>
        <v/>
      </c>
      <c r="BF404" s="15"/>
      <c r="BG404" s="15"/>
      <c r="BH404" s="170" t="str">
        <f t="shared" ref="BH404:BH412" si="215">IF(B404="",BH403,B404)</f>
        <v>自身攻击速度提升{0}，但伤害降低{1}%。自身普攻回怒降低{2}%。</v>
      </c>
    </row>
    <row r="405" spans="1:60">
      <c r="A405" s="256"/>
      <c r="B405" s="259"/>
      <c r="C405" s="256"/>
      <c r="D405" s="256"/>
      <c r="E405" s="179" t="s">
        <v>22</v>
      </c>
      <c r="F405" s="141">
        <v>1</v>
      </c>
      <c r="G405" s="141">
        <v>1</v>
      </c>
      <c r="H405" s="141">
        <v>1</v>
      </c>
      <c r="I405" s="141">
        <v>1</v>
      </c>
      <c r="J405" s="255">
        <f>SUMPRODUCT(LARGE(AL405:AO405*F405:I405+AL406:AO406*F406:I406+AL408:AO408*F408:I408+AL409:AO409*F409:I409+AL411:AO411*F411:I411+AL412:AO412*F412:I412,1))</f>
        <v>4.128752803422703</v>
      </c>
      <c r="K405" s="255">
        <f>INDEX($J$17:$J$200,MATCH(C404,$C$17:$C$200,0),1)</f>
        <v>4.3116392160975536</v>
      </c>
      <c r="L405" s="12">
        <v>280</v>
      </c>
      <c r="M405" s="203"/>
      <c r="N405" s="203"/>
      <c r="O405" s="81">
        <f>1/1.4*1.1*1.15</f>
        <v>0.90357142857142858</v>
      </c>
      <c r="P405" s="44">
        <v>0</v>
      </c>
      <c r="Q405" s="10">
        <v>0</v>
      </c>
      <c r="R405" s="10">
        <v>1</v>
      </c>
      <c r="S405" s="44"/>
      <c r="T405" s="44"/>
      <c r="U405" s="44"/>
      <c r="V405" s="24"/>
      <c r="W405" s="23">
        <f>(1+$L405/100*效果范围削减($R405)*$O405)*(1+$L408*$O408)-1</f>
        <v>1.4709999999999996</v>
      </c>
      <c r="X405" s="23">
        <f>(1+$L405/100*效果范围削减($R405)*$O405)*(1+$L408*$O408)-1</f>
        <v>1.4709999999999996</v>
      </c>
      <c r="Y405" s="23">
        <f>(1+$L405/100*效果范围削减($R405)*$O405)*(1+$L408*$O408)-1</f>
        <v>1.4709999999999996</v>
      </c>
      <c r="Z405" s="23">
        <f>(1+$L405/100*效果范围削减($R405)*$O405)*(1+$L408*$O408)-1</f>
        <v>1.4709999999999996</v>
      </c>
      <c r="AA405" s="22"/>
      <c r="AB405" s="44" t="s">
        <v>96</v>
      </c>
      <c r="AC405" s="92">
        <f>辅助效用($P405,0,AC$15,"输出转换",标准系数,"指定将领",W405)</f>
        <v>3.5726912499999992</v>
      </c>
      <c r="AD405" s="92">
        <f>辅助效用($P405,0,AD$15,"输出转换",标准系数,"指定将领",X405)</f>
        <v>3.378703124999999</v>
      </c>
      <c r="AE405" s="92">
        <f>辅助效用($P405,0,AE$15,"输出转换",标准系数,"指定将领",Y405)</f>
        <v>5.5989937499999991</v>
      </c>
      <c r="AF405" s="92">
        <f>辅助效用($P405,0,AF$15,"输出转换",标准系数,"指定将领",Z405)</f>
        <v>5.5989937499999991</v>
      </c>
      <c r="AG405" s="92" t="s">
        <v>51</v>
      </c>
      <c r="AH405" s="188">
        <f>IF($Q405=0,0,持续效用($P405,$Q405,AH$15,$E405))</f>
        <v>0</v>
      </c>
      <c r="AI405" s="188">
        <f>IF($Q405=0,0,持续效用($P405,$Q405,AI$15,$E405))</f>
        <v>0</v>
      </c>
      <c r="AJ405" s="188">
        <f>IF($Q405=0,0,持续效用($P405,$Q405,AJ$15,$E405))</f>
        <v>0</v>
      </c>
      <c r="AK405" s="188">
        <f>IF($Q405=0,0,持续效用($P405,$Q405,AK$15,$E405))</f>
        <v>0</v>
      </c>
      <c r="AL405" s="146">
        <f>IFERROR(AC405*IF($E405="将领",INDEX(兵法相关参数!$C$4:$AL$7,AL$15,MATCH($AB405,兵法相关参数!$C$3:$AL$3,0)),INDEX(兵法相关参数!$C$12:$AL$15,AL$15,MATCH($AB405,兵法相关参数!$C$3:$AL$3,0))),0)+IFERROR(AH405*IF($E405="将领",INDEX(兵法相关参数!$C$4:$AL$7,AL$15,MATCH($AG405,兵法相关参数!$C$3:$AL$3,0)),INDEX(兵法相关参数!$C$12:$AL$15,AL$15,MATCH($AG405,兵法相关参数!$C$3:$AL$3,0))),0)</f>
        <v>3.30948306329089</v>
      </c>
      <c r="AM405" s="146">
        <f>IFERROR(AD405*IF($E405="将领",INDEX(兵法相关参数!$C$4:$AL$7,AM$15,MATCH($AB405,兵法相关参数!$C$3:$AL$3,0)),INDEX(兵法相关参数!$C$12:$AL$15,AM$15,MATCH($AB405,兵法相关参数!$C$3:$AL$3,0))),0)+IFERROR(AI405*IF($E405="将领",INDEX(兵法相关参数!$C$4:$AL$7,AM$15,MATCH($AG405,兵法相关参数!$C$3:$AL$3,0)),INDEX(兵法相关参数!$C$12:$AL$15,AM$15,MATCH($AG405,兵法相关参数!$C$3:$AL$3,0))),0)</f>
        <v>2.9931978858329438</v>
      </c>
      <c r="AN405" s="146">
        <f>IFERROR(AE405*IF($E405="将领",INDEX(兵法相关参数!$C$4:$AL$7,AN$15,MATCH($AB405,兵法相关参数!$C$3:$AL$3,0)),INDEX(兵法相关参数!$C$12:$AL$15,AN$15,MATCH($AB405,兵法相关参数!$C$3:$AL$3,0))),0)+IFERROR(AJ405*IF($E405="将领",INDEX(兵法相关参数!$C$4:$AL$7,AN$15,MATCH($AG405,兵法相关参数!$C$3:$AL$3,0)),INDEX(兵法相关参数!$C$12:$AL$15,AN$15,MATCH($AG405,兵法相关参数!$C$3:$AL$3,0))),0)</f>
        <v>5.0994973795432621</v>
      </c>
      <c r="AO405" s="146">
        <f>IFERROR(AF405*IF($E405="将领",INDEX(兵法相关参数!$C$4:$AL$7,AL$15,MATCH($AB405,兵法相关参数!$C$3:$AL$3,0)),INDEX(兵法相关参数!$C$12:$AL$15,AO$15,MATCH($AB405,兵法相关参数!$C$3:$AL$3,0))),0)+IFERROR(AK405*IF($E405="将领",INDEX(兵法相关参数!$C$4:$AL$7,AL$15,MATCH($AG405,兵法相关参数!$C$3:$AL$3,0)),INDEX(兵法相关参数!$C$12:$AL$15,AO$15,MATCH($AG405,兵法相关参数!$C$3:$AL$3,0))),0)</f>
        <v>5.1865033081424396</v>
      </c>
      <c r="AP405" s="42"/>
      <c r="AQ405" s="151">
        <f>AQ404</f>
        <v>30218</v>
      </c>
      <c r="AR405" s="161">
        <f>AR404</f>
        <v>0</v>
      </c>
      <c r="AS405" s="163" t="str">
        <f t="shared" si="208"/>
        <v>橙</v>
      </c>
      <c r="AT405" s="153">
        <f t="shared" si="209"/>
        <v>1</v>
      </c>
      <c r="AU405" s="39" t="str">
        <f>IF(IF(L405="","",AQ405&amp;AT405)=AU404,"",IF(MOD(COUNTIF($AQ$1:AQ405,AQ405),3)=1,"",IF(L405="","",AQ405&amp;AT405)))</f>
        <v>302181</v>
      </c>
      <c r="AV405" s="166">
        <f t="shared" si="210"/>
        <v>66.599999999999994</v>
      </c>
      <c r="AW405" s="166">
        <f t="shared" si="211"/>
        <v>6.3</v>
      </c>
      <c r="AX405" s="15" t="str">
        <f>IF(MOD(COUNTIF($AQ$1:AQ405,AQ405),3)=1,"",IF(M405="","",AT405+1))</f>
        <v/>
      </c>
      <c r="AY405" s="15" t="str">
        <f t="shared" si="146"/>
        <v/>
      </c>
      <c r="AZ405" s="166" t="str">
        <f t="shared" si="147"/>
        <v/>
      </c>
      <c r="BA405" s="166" t="str">
        <f t="shared" si="148"/>
        <v/>
      </c>
      <c r="BB405" s="15" t="str">
        <f>IF(MOD(COUNTIF($AQ$1:AQ405,AQ405),3)=1,"",IF(N405="","",AX405+1))</f>
        <v/>
      </c>
      <c r="BC405" s="15" t="str">
        <f t="shared" si="212"/>
        <v/>
      </c>
      <c r="BD405" s="166" t="str">
        <f t="shared" si="213"/>
        <v/>
      </c>
      <c r="BE405" s="166" t="str">
        <f t="shared" si="214"/>
        <v/>
      </c>
      <c r="BF405" s="15"/>
      <c r="BG405" s="15"/>
      <c r="BH405" s="170" t="str">
        <f t="shared" si="215"/>
        <v>自身攻击速度提升{0}，但伤害降低{1}%。自身普攻回怒降低{2}%。</v>
      </c>
    </row>
    <row r="406" spans="1:60">
      <c r="A406" s="256"/>
      <c r="B406" s="259"/>
      <c r="C406" s="256"/>
      <c r="D406" s="257"/>
      <c r="E406" s="179"/>
      <c r="F406" s="141"/>
      <c r="G406" s="141"/>
      <c r="H406" s="141"/>
      <c r="I406" s="141"/>
      <c r="J406" s="256"/>
      <c r="K406" s="256"/>
      <c r="L406" s="182"/>
      <c r="M406" s="179"/>
      <c r="N406" s="179"/>
      <c r="O406" s="182"/>
      <c r="P406" s="44"/>
      <c r="Q406" s="10"/>
      <c r="R406" s="10"/>
      <c r="S406" s="10"/>
      <c r="T406" s="24"/>
      <c r="U406" s="24"/>
      <c r="V406" s="24"/>
      <c r="W406" s="23"/>
      <c r="X406" s="23"/>
      <c r="Y406" s="23"/>
      <c r="Z406" s="23"/>
      <c r="AA406" s="24"/>
      <c r="AB406" s="44"/>
      <c r="AC406" s="92"/>
      <c r="AD406" s="92"/>
      <c r="AE406" s="92"/>
      <c r="AF406" s="92"/>
      <c r="AG406" s="92"/>
      <c r="AH406" s="95"/>
      <c r="AI406" s="95"/>
      <c r="AJ406" s="95"/>
      <c r="AK406" s="95"/>
      <c r="AL406" s="146">
        <f>IFERROR(AC406*IF($E406="将领",INDEX(兵法相关参数!$C$4:$AL$7,AL$15,MATCH($AB406,兵法相关参数!$C$3:$AL$3,0)),INDEX(兵法相关参数!$C$12:$AL$15,AL$15,MATCH($AB406,兵法相关参数!$C$3:$AL$3,0))),0)+IFERROR(AH406*IF($E406="将领",INDEX(兵法相关参数!$C$4:$AL$7,AL$15,MATCH($AG406,兵法相关参数!$C$3:$AL$3,0)),INDEX(兵法相关参数!$C$12:$AL$15,AL$15,MATCH($AG406,兵法相关参数!$C$3:$AL$3,0))),0)</f>
        <v>0</v>
      </c>
      <c r="AM406" s="146">
        <f>IFERROR(AD406*IF($E406="将领",INDEX(兵法相关参数!$C$4:$AL$7,AM$15,MATCH($AB406,兵法相关参数!$C$3:$AL$3,0)),INDEX(兵法相关参数!$C$12:$AL$15,AM$15,MATCH($AB406,兵法相关参数!$C$3:$AL$3,0))),0)+IFERROR(AI406*IF($E406="将领",INDEX(兵法相关参数!$C$4:$AL$7,AM$15,MATCH($AG406,兵法相关参数!$C$3:$AL$3,0)),INDEX(兵法相关参数!$C$12:$AL$15,AM$15,MATCH($AG406,兵法相关参数!$C$3:$AL$3,0))),0)</f>
        <v>0</v>
      </c>
      <c r="AN406" s="146">
        <f>IFERROR(AE406*IF($E406="将领",INDEX(兵法相关参数!$C$4:$AL$7,AN$15,MATCH($AB406,兵法相关参数!$C$3:$AL$3,0)),INDEX(兵法相关参数!$C$12:$AL$15,AN$15,MATCH($AB406,兵法相关参数!$C$3:$AL$3,0))),0)+IFERROR(AJ406*IF($E406="将领",INDEX(兵法相关参数!$C$4:$AL$7,AN$15,MATCH($AG406,兵法相关参数!$C$3:$AL$3,0)),INDEX(兵法相关参数!$C$12:$AL$15,AN$15,MATCH($AG406,兵法相关参数!$C$3:$AL$3,0))),0)</f>
        <v>0</v>
      </c>
      <c r="AO406" s="146">
        <f>IFERROR(AF406*IF($E406="将领",INDEX(兵法相关参数!$C$4:$AL$7,AL$15,MATCH($AB406,兵法相关参数!$C$3:$AL$3,0)),INDEX(兵法相关参数!$C$12:$AL$15,AO$15,MATCH($AB406,兵法相关参数!$C$3:$AL$3,0))),0)+IFERROR(AK406*IF($E406="将领",INDEX(兵法相关参数!$C$4:$AL$7,AL$15,MATCH($AG406,兵法相关参数!$C$3:$AL$3,0)),INDEX(兵法相关参数!$C$12:$AL$15,AO$15,MATCH($AG406,兵法相关参数!$C$3:$AL$3,0))),0)</f>
        <v>0</v>
      </c>
      <c r="AP406" s="27"/>
      <c r="AQ406" s="151">
        <f>AQ405</f>
        <v>30218</v>
      </c>
      <c r="AR406" s="162">
        <f>AR405</f>
        <v>0</v>
      </c>
      <c r="AS406" s="15" t="str">
        <f t="shared" si="208"/>
        <v>橙</v>
      </c>
      <c r="AT406" s="153">
        <f t="shared" si="209"/>
        <v>1</v>
      </c>
      <c r="AU406" s="39" t="str">
        <f>IF(IF(L406="","",AQ406&amp;AT406)=AU405,"",IF(MOD(COUNTIF($AQ$1:AQ406,AQ406),3)=1,"",IF(L406="","",AQ406&amp;AT406)))</f>
        <v/>
      </c>
      <c r="AV406" s="166" t="str">
        <f t="shared" si="210"/>
        <v/>
      </c>
      <c r="AW406" s="166" t="str">
        <f t="shared" si="211"/>
        <v/>
      </c>
      <c r="AX406" s="15" t="str">
        <f>IF(MOD(COUNTIF($AQ$1:AQ406,AQ406),3)=1,"",IF(M406="","",AT406+1))</f>
        <v/>
      </c>
      <c r="AY406" s="15" t="str">
        <f t="shared" ref="AY406:AY469" si="216">IF(IF(AX406="","",AQ406&amp;AX406)=AY405,"",IF(AX406="","",AQ406&amp;AX406))</f>
        <v/>
      </c>
      <c r="AZ406" s="166" t="str">
        <f t="shared" ref="AZ406:AZ469" si="217">IF(AY406="","",IF(M405="固定值",M406,ROUND(IF(AR406=1,M406*INDEX($AV$5:$AV$9,MATCH(AS406,$AU$5:$AU$9,0)),M406*INDEX($AV$13:$AV$17,MATCH(AS406,$AU$13:$AU$17,0))),IF(MID(BH406,FIND(AX406-1,BH406)+2,1)="%",3,1))))</f>
        <v/>
      </c>
      <c r="BA406" s="166" t="str">
        <f t="shared" ref="BA406:BA469" si="218">IF(AY406="","",ROUND((IF(AR406=1,M406*INDEX($AW$5:$AW$9,MATCH(AS406,$AU$5:$AU$9,0)),M406*INDEX($AW$13:$AW$17,MATCH(AS406,$AU$13:$AU$17,0)))-AZ406)/34,IF(MID(BH406,FIND(AX406-1,BH406)+2,1)="%",3,1)))</f>
        <v/>
      </c>
      <c r="BB406" s="15" t="str">
        <f>IF(MOD(COUNTIF($AQ$1:AQ406,AQ406),3)=1,"",IF(N406="","",AX406+1))</f>
        <v/>
      </c>
      <c r="BC406" s="15" t="str">
        <f t="shared" si="212"/>
        <v/>
      </c>
      <c r="BD406" s="166" t="str">
        <f t="shared" si="213"/>
        <v/>
      </c>
      <c r="BE406" s="166" t="str">
        <f t="shared" si="214"/>
        <v/>
      </c>
      <c r="BF406" s="15"/>
      <c r="BG406" s="15"/>
      <c r="BH406" s="170" t="str">
        <f t="shared" si="215"/>
        <v>自身攻击速度提升{0}，但伤害降低{1}%。自身普攻回怒降低{2}%。</v>
      </c>
    </row>
    <row r="407" spans="1:60">
      <c r="A407" s="256"/>
      <c r="B407" s="259"/>
      <c r="C407" s="256"/>
      <c r="D407" s="255" t="s">
        <v>866</v>
      </c>
      <c r="E407" s="11"/>
      <c r="F407" s="11"/>
      <c r="G407" s="11"/>
      <c r="H407" s="11"/>
      <c r="I407" s="11"/>
      <c r="J407" s="256"/>
      <c r="K407" s="256"/>
      <c r="L407" s="184" t="s">
        <v>771</v>
      </c>
      <c r="M407" s="11" t="s">
        <v>855</v>
      </c>
      <c r="N407" s="11"/>
      <c r="O407" s="183" t="s">
        <v>52</v>
      </c>
      <c r="P407" s="3" t="s">
        <v>57</v>
      </c>
      <c r="Q407" s="11" t="s">
        <v>60</v>
      </c>
      <c r="R407" s="11" t="s">
        <v>61</v>
      </c>
      <c r="S407" s="184"/>
      <c r="T407" s="184"/>
      <c r="U407" s="184"/>
      <c r="V407" s="184"/>
      <c r="W407" s="3" t="s">
        <v>223</v>
      </c>
      <c r="X407" s="3" t="s">
        <v>224</v>
      </c>
      <c r="Y407" s="3" t="s">
        <v>225</v>
      </c>
      <c r="Z407" s="3" t="s">
        <v>226</v>
      </c>
      <c r="AA407" s="1"/>
      <c r="AB407" s="15"/>
      <c r="AC407" s="187" t="s">
        <v>227</v>
      </c>
      <c r="AD407" s="187" t="s">
        <v>228</v>
      </c>
      <c r="AE407" s="187" t="s">
        <v>229</v>
      </c>
      <c r="AF407" s="187" t="s">
        <v>230</v>
      </c>
      <c r="AG407" s="96"/>
      <c r="AH407" s="187" t="s">
        <v>227</v>
      </c>
      <c r="AI407" s="187" t="s">
        <v>228</v>
      </c>
      <c r="AJ407" s="187" t="s">
        <v>229</v>
      </c>
      <c r="AK407" s="187" t="s">
        <v>230</v>
      </c>
      <c r="AL407" s="146">
        <f>IFERROR(AC407*IF($E407="将领",INDEX(兵法相关参数!$C$4:$AL$7,AL$15,MATCH($AB407,兵法相关参数!$C$3:$AL$3,0)),INDEX(兵法相关参数!$C$12:$AL$15,AL$15,MATCH($AB407,兵法相关参数!$C$3:$AL$3,0))),0)+IFERROR(AH407*IF($E407="将领",INDEX(兵法相关参数!$C$4:$AL$7,AL$15,MATCH($AG407,兵法相关参数!$C$3:$AL$3,0)),INDEX(兵法相关参数!$C$12:$AL$15,AL$15,MATCH($AG407,兵法相关参数!$C$3:$AL$3,0))),0)</f>
        <v>0</v>
      </c>
      <c r="AM407" s="146">
        <f>IFERROR(AD407*IF($E407="将领",INDEX(兵法相关参数!$C$4:$AL$7,AM$15,MATCH($AB407,兵法相关参数!$C$3:$AL$3,0)),INDEX(兵法相关参数!$C$12:$AL$15,AM$15,MATCH($AB407,兵法相关参数!$C$3:$AL$3,0))),0)+IFERROR(AI407*IF($E407="将领",INDEX(兵法相关参数!$C$4:$AL$7,AM$15,MATCH($AG407,兵法相关参数!$C$3:$AL$3,0)),INDEX(兵法相关参数!$C$12:$AL$15,AM$15,MATCH($AG407,兵法相关参数!$C$3:$AL$3,0))),0)</f>
        <v>0</v>
      </c>
      <c r="AN407" s="146">
        <f>IFERROR(AE407*IF($E407="将领",INDEX(兵法相关参数!$C$4:$AL$7,AN$15,MATCH($AB407,兵法相关参数!$C$3:$AL$3,0)),INDEX(兵法相关参数!$C$12:$AL$15,AN$15,MATCH($AB407,兵法相关参数!$C$3:$AL$3,0))),0)+IFERROR(AJ407*IF($E407="将领",INDEX(兵法相关参数!$C$4:$AL$7,AN$15,MATCH($AG407,兵法相关参数!$C$3:$AL$3,0)),INDEX(兵法相关参数!$C$12:$AL$15,AN$15,MATCH($AG407,兵法相关参数!$C$3:$AL$3,0))),0)</f>
        <v>0</v>
      </c>
      <c r="AO407" s="146">
        <f>IFERROR(AF407*IF($E407="将领",INDEX(兵法相关参数!$C$4:$AL$7,AL$15,MATCH($AB407,兵法相关参数!$C$3:$AL$3,0)),INDEX(兵法相关参数!$C$12:$AL$15,AO$15,MATCH($AB407,兵法相关参数!$C$3:$AL$3,0))),0)+IFERROR(AK407*IF($E407="将领",INDEX(兵法相关参数!$C$4:$AL$7,AL$15,MATCH($AG407,兵法相关参数!$C$3:$AL$3,0)),INDEX(兵法相关参数!$C$12:$AL$15,AO$15,MATCH($AG407,兵法相关参数!$C$3:$AL$3,0))),0)</f>
        <v>0</v>
      </c>
      <c r="AP407" s="42"/>
      <c r="AQ407" s="151">
        <f t="shared" ref="AQ407:AQ412" si="219">AQ406</f>
        <v>30218</v>
      </c>
      <c r="AR407" s="160">
        <f>IF(D407="直接伤害",1,0)</f>
        <v>0</v>
      </c>
      <c r="AS407" s="163" t="str">
        <f t="shared" si="208"/>
        <v>橙</v>
      </c>
      <c r="AT407" s="153">
        <f t="shared" si="209"/>
        <v>2</v>
      </c>
      <c r="AU407" s="39" t="str">
        <f>IF(IF(L407="","",AQ407&amp;AT407)=AU406,"",IF(MOD(COUNTIF($AQ$1:AQ407,AQ407),3)=1,"",IF(L407="","",AQ407&amp;AT407)))</f>
        <v/>
      </c>
      <c r="AV407" s="166" t="str">
        <f t="shared" si="210"/>
        <v/>
      </c>
      <c r="AW407" s="166" t="str">
        <f t="shared" si="211"/>
        <v/>
      </c>
      <c r="AX407" s="15" t="str">
        <f>IF(MOD(COUNTIF($AQ$1:AQ407,AQ407),3)=1,"",IF(M407="","",AT407+1))</f>
        <v/>
      </c>
      <c r="AY407" s="15" t="str">
        <f t="shared" si="216"/>
        <v/>
      </c>
      <c r="AZ407" s="166" t="str">
        <f t="shared" si="217"/>
        <v/>
      </c>
      <c r="BA407" s="166" t="str">
        <f t="shared" si="218"/>
        <v/>
      </c>
      <c r="BB407" s="15" t="str">
        <f>IF(MOD(COUNTIF($AQ$1:AQ407,AQ407),3)=1,"",IF(N407="","",AX407+1))</f>
        <v/>
      </c>
      <c r="BC407" s="15" t="str">
        <f t="shared" si="212"/>
        <v/>
      </c>
      <c r="BD407" s="166" t="str">
        <f t="shared" si="213"/>
        <v/>
      </c>
      <c r="BE407" s="166" t="str">
        <f t="shared" si="214"/>
        <v/>
      </c>
      <c r="BF407" s="15"/>
      <c r="BG407" s="15"/>
      <c r="BH407" s="170" t="str">
        <f t="shared" si="215"/>
        <v>自身攻击速度提升{0}，但伤害降低{1}%。自身普攻回怒降低{2}%。</v>
      </c>
    </row>
    <row r="408" spans="1:60">
      <c r="A408" s="256"/>
      <c r="B408" s="259"/>
      <c r="C408" s="256"/>
      <c r="D408" s="256"/>
      <c r="E408" s="179" t="s">
        <v>22</v>
      </c>
      <c r="F408" s="141">
        <v>1</v>
      </c>
      <c r="G408" s="141">
        <v>1</v>
      </c>
      <c r="H408" s="141">
        <v>1</v>
      </c>
      <c r="I408" s="141">
        <v>1</v>
      </c>
      <c r="J408" s="256"/>
      <c r="K408" s="256"/>
      <c r="L408" s="25">
        <v>-0.3</v>
      </c>
      <c r="M408" s="203">
        <f>-L405/(100+L405)</f>
        <v>-0.73684210526315785</v>
      </c>
      <c r="N408" s="10"/>
      <c r="O408" s="81">
        <v>1</v>
      </c>
      <c r="P408" s="44">
        <v>0</v>
      </c>
      <c r="Q408" s="10">
        <v>0</v>
      </c>
      <c r="R408" s="10">
        <v>1</v>
      </c>
      <c r="S408" s="44"/>
      <c r="T408" s="44"/>
      <c r="U408" s="44"/>
      <c r="V408" s="24"/>
      <c r="W408" s="23">
        <f>$L408*$R408*$O408</f>
        <v>-0.3</v>
      </c>
      <c r="X408" s="23">
        <f>$L408*$R408*$O408</f>
        <v>-0.3</v>
      </c>
      <c r="Y408" s="23">
        <f>$L408*$R408*$O408</f>
        <v>-0.3</v>
      </c>
      <c r="Z408" s="23">
        <f>$L408*$R408*$O408</f>
        <v>-0.3</v>
      </c>
      <c r="AA408" s="22"/>
      <c r="AB408" s="44" t="s">
        <v>96</v>
      </c>
      <c r="AC408" s="92">
        <f>辅助效用($P408,0,AC$15,"输出转换",标准系数,"指定将领",W408)</f>
        <v>-0.72862499999999997</v>
      </c>
      <c r="AD408" s="92">
        <f>辅助效用($P408,0,AD$15,"输出转换",标准系数,"指定将领",X408)</f>
        <v>-0.68906250000000002</v>
      </c>
      <c r="AE408" s="92">
        <f>辅助效用($P408,0,AE$15,"输出转换",标准系数,"指定将领",Y408)</f>
        <v>-1.141875</v>
      </c>
      <c r="AF408" s="92">
        <f>辅助效用($P408,0,AF$15,"输出转换",标准系数,"指定将领",Z408)</f>
        <v>-1.141875</v>
      </c>
      <c r="AG408" s="92" t="s">
        <v>51</v>
      </c>
      <c r="AH408" s="188">
        <f>IF($Q408=0,0,持续效用($P408,$Q408,AH$15,$E408))</f>
        <v>0</v>
      </c>
      <c r="AI408" s="188">
        <f>IF($Q408=0,0,持续效用($P408,$Q408,AI$15,$E408))</f>
        <v>0</v>
      </c>
      <c r="AJ408" s="188">
        <f>IF($Q408=0,0,持续效用($P408,$Q408,AJ$15,$E408))</f>
        <v>0</v>
      </c>
      <c r="AK408" s="188">
        <f>IF($Q408=0,0,持续效用($P408,$Q408,AK$15,$E408))</f>
        <v>0</v>
      </c>
      <c r="AL408" s="146">
        <f>IFERROR(AC408*IF($E408="将领",INDEX(兵法相关参数!$C$4:$AL$7,AL$15,MATCH($AB408,兵法相关参数!$C$3:$AL$3,0)),INDEX(兵法相关参数!$C$12:$AL$15,AL$15,MATCH($AB408,兵法相关参数!$C$3:$AL$3,0))),0)+IFERROR(AH408*IF($E408="将领",INDEX(兵法相关参数!$C$4:$AL$7,AL$15,MATCH($AG408,兵法相关参数!$C$3:$AL$3,0)),INDEX(兵法相关参数!$C$12:$AL$15,AL$15,MATCH($AG408,兵法相关参数!$C$3:$AL$3,0))),0)</f>
        <v>-0.67494556015449847</v>
      </c>
      <c r="AM408" s="146">
        <f>IFERROR(AD408*IF($E408="将领",INDEX(兵法相关参数!$C$4:$AL$7,AM$15,MATCH($AB408,兵法相关参数!$C$3:$AL$3,0)),INDEX(兵法相关参数!$C$12:$AL$15,AM$15,MATCH($AB408,兵法相关参数!$C$3:$AL$3,0))),0)+IFERROR(AI408*IF($E408="将领",INDEX(兵法相关参数!$C$4:$AL$7,AM$15,MATCH($AG408,兵法相关参数!$C$3:$AL$3,0)),INDEX(兵法相关参数!$C$12:$AL$15,AM$15,MATCH($AG408,兵法相关参数!$C$3:$AL$3,0))),0)</f>
        <v>-0.6104414451052913</v>
      </c>
      <c r="AN408" s="146">
        <f>IFERROR(AE408*IF($E408="将领",INDEX(兵法相关参数!$C$4:$AL$7,AN$15,MATCH($AB408,兵法相关参数!$C$3:$AL$3,0)),INDEX(兵法相关参数!$C$12:$AL$15,AN$15,MATCH($AB408,兵法相关参数!$C$3:$AL$3,0))),0)+IFERROR(AJ408*IF($E408="将领",INDEX(兵法相关参数!$C$4:$AL$7,AN$15,MATCH($AG408,兵法相关参数!$C$3:$AL$3,0)),INDEX(兵法相关参数!$C$12:$AL$15,AN$15,MATCH($AG408,兵法相关参数!$C$3:$AL$3,0))),0)</f>
        <v>-1.0400062636729972</v>
      </c>
      <c r="AO408" s="146">
        <f>IFERROR(AF408*IF($E408="将领",INDEX(兵法相关参数!$C$4:$AL$7,AL$15,MATCH($AB408,兵法相关参数!$C$3:$AL$3,0)),INDEX(兵法相关参数!$C$12:$AL$15,AO$15,MATCH($AB408,兵法相关参数!$C$3:$AL$3,0))),0)+IFERROR(AK408*IF($E408="将领",INDEX(兵法相关参数!$C$4:$AL$7,AL$15,MATCH($AG408,兵法相关参数!$C$3:$AL$3,0)),INDEX(兵法相关参数!$C$12:$AL$15,AO$15,MATCH($AG408,兵法相关参数!$C$3:$AL$3,0))),0)</f>
        <v>-1.0577505047197364</v>
      </c>
      <c r="AP408" s="27"/>
      <c r="AQ408" s="151">
        <f t="shared" si="219"/>
        <v>30218</v>
      </c>
      <c r="AR408" s="161">
        <f>AR407</f>
        <v>0</v>
      </c>
      <c r="AS408" s="163" t="str">
        <f t="shared" si="208"/>
        <v>橙</v>
      </c>
      <c r="AT408" s="153">
        <f t="shared" si="209"/>
        <v>2</v>
      </c>
      <c r="AU408" s="39" t="str">
        <f>IF(IF(L408="","",AQ408&amp;AT408)=AU407,"",IF(MOD(COUNTIF($AQ$1:AQ408,AQ408),3)=1,"",IF(L408="","",AQ408&amp;AT408)))</f>
        <v>302182</v>
      </c>
      <c r="AV408" s="166">
        <f t="shared" si="210"/>
        <v>-0.3</v>
      </c>
      <c r="AW408" s="166">
        <f t="shared" si="211"/>
        <v>0</v>
      </c>
      <c r="AX408" s="15">
        <f>IF(MOD(COUNTIF($AQ$1:AQ408,AQ408),3)=1,"",IF(M408="","",AT408+1))</f>
        <v>3</v>
      </c>
      <c r="AY408" s="15" t="str">
        <f t="shared" si="216"/>
        <v>302183</v>
      </c>
      <c r="AZ408" s="166">
        <f t="shared" si="217"/>
        <v>-0.17499999999999999</v>
      </c>
      <c r="BA408" s="166">
        <f t="shared" si="218"/>
        <v>-1.7000000000000001E-2</v>
      </c>
      <c r="BB408" s="15" t="str">
        <f>IF(MOD(COUNTIF($AQ$1:AQ408,AQ408),3)=1,"",IF(N408="","",AX408+1))</f>
        <v/>
      </c>
      <c r="BC408" s="15" t="str">
        <f t="shared" si="212"/>
        <v/>
      </c>
      <c r="BD408" s="166" t="str">
        <f t="shared" si="213"/>
        <v/>
      </c>
      <c r="BE408" s="166" t="str">
        <f t="shared" si="214"/>
        <v/>
      </c>
      <c r="BF408" s="15"/>
      <c r="BG408" s="15"/>
      <c r="BH408" s="170" t="str">
        <f t="shared" si="215"/>
        <v>自身攻击速度提升{0}，但伤害降低{1}%。自身普攻回怒降低{2}%。</v>
      </c>
    </row>
    <row r="409" spans="1:60">
      <c r="A409" s="256"/>
      <c r="B409" s="259"/>
      <c r="C409" s="256"/>
      <c r="D409" s="257"/>
      <c r="E409" s="179"/>
      <c r="F409" s="179"/>
      <c r="G409" s="179"/>
      <c r="H409" s="179"/>
      <c r="I409" s="179"/>
      <c r="J409" s="256"/>
      <c r="K409" s="256"/>
      <c r="L409" s="182"/>
      <c r="M409" s="179"/>
      <c r="N409" s="179"/>
      <c r="O409" s="182"/>
      <c r="P409" s="179"/>
      <c r="Q409" s="179"/>
      <c r="R409" s="179"/>
      <c r="S409" s="179"/>
      <c r="T409" s="179"/>
      <c r="U409" s="179"/>
      <c r="V409" s="179"/>
      <c r="W409" s="179"/>
      <c r="X409" s="179"/>
      <c r="Y409" s="179"/>
      <c r="Z409" s="179"/>
      <c r="AA409" s="179"/>
      <c r="AB409" s="44"/>
      <c r="AC409" s="189"/>
      <c r="AD409" s="189"/>
      <c r="AE409" s="189"/>
      <c r="AF409" s="189"/>
      <c r="AG409" s="92"/>
      <c r="AH409" s="189"/>
      <c r="AI409" s="189"/>
      <c r="AJ409" s="189"/>
      <c r="AK409" s="189"/>
      <c r="AL409" s="146">
        <f>IFERROR(AC409*IF($E409="将领",INDEX(兵法相关参数!$C$4:$AL$7,AL$15,MATCH($AB409,兵法相关参数!$C$3:$AL$3,0)),INDEX(兵法相关参数!$C$12:$AL$15,AL$15,MATCH($AB409,兵法相关参数!$C$3:$AL$3,0))),0)+IFERROR(AH409*IF($E409="将领",INDEX(兵法相关参数!$C$4:$AL$7,AL$15,MATCH($AG409,兵法相关参数!$C$3:$AL$3,0)),INDEX(兵法相关参数!$C$12:$AL$15,AL$15,MATCH($AG409,兵法相关参数!$C$3:$AL$3,0))),0)</f>
        <v>0</v>
      </c>
      <c r="AM409" s="146">
        <f>IFERROR(AD409*IF($E409="将领",INDEX(兵法相关参数!$C$4:$AL$7,AM$15,MATCH($AB409,兵法相关参数!$C$3:$AL$3,0)),INDEX(兵法相关参数!$C$12:$AL$15,AM$15,MATCH($AB409,兵法相关参数!$C$3:$AL$3,0))),0)+IFERROR(AI409*IF($E409="将领",INDEX(兵法相关参数!$C$4:$AL$7,AM$15,MATCH($AG409,兵法相关参数!$C$3:$AL$3,0)),INDEX(兵法相关参数!$C$12:$AL$15,AM$15,MATCH($AG409,兵法相关参数!$C$3:$AL$3,0))),0)</f>
        <v>0</v>
      </c>
      <c r="AN409" s="146">
        <f>IFERROR(AE409*IF($E409="将领",INDEX(兵法相关参数!$C$4:$AL$7,AN$15,MATCH($AB409,兵法相关参数!$C$3:$AL$3,0)),INDEX(兵法相关参数!$C$12:$AL$15,AN$15,MATCH($AB409,兵法相关参数!$C$3:$AL$3,0))),0)+IFERROR(AJ409*IF($E409="将领",INDEX(兵法相关参数!$C$4:$AL$7,AN$15,MATCH($AG409,兵法相关参数!$C$3:$AL$3,0)),INDEX(兵法相关参数!$C$12:$AL$15,AN$15,MATCH($AG409,兵法相关参数!$C$3:$AL$3,0))),0)</f>
        <v>0</v>
      </c>
      <c r="AO409" s="146">
        <f>IFERROR(AF409*IF($E409="将领",INDEX(兵法相关参数!$C$4:$AL$7,AL$15,MATCH($AB409,兵法相关参数!$C$3:$AL$3,0)),INDEX(兵法相关参数!$C$12:$AL$15,AO$15,MATCH($AB409,兵法相关参数!$C$3:$AL$3,0))),0)+IFERROR(AK409*IF($E409="将领",INDEX(兵法相关参数!$C$4:$AL$7,AL$15,MATCH($AG409,兵法相关参数!$C$3:$AL$3,0)),INDEX(兵法相关参数!$C$12:$AL$15,AO$15,MATCH($AG409,兵法相关参数!$C$3:$AL$3,0))),0)</f>
        <v>0</v>
      </c>
      <c r="AP409" s="42"/>
      <c r="AQ409" s="151">
        <f t="shared" si="219"/>
        <v>30218</v>
      </c>
      <c r="AR409" s="162">
        <f>AR408</f>
        <v>0</v>
      </c>
      <c r="AS409" s="15" t="str">
        <f t="shared" si="208"/>
        <v>橙</v>
      </c>
      <c r="AT409" s="153">
        <f t="shared" si="209"/>
        <v>2</v>
      </c>
      <c r="AU409" s="39" t="str">
        <f>IF(IF(L409="","",AQ409&amp;AT409)=AU408,"",IF(MOD(COUNTIF($AQ$1:AQ409,AQ409),3)=1,"",IF(L409="","",AQ409&amp;AT409)))</f>
        <v/>
      </c>
      <c r="AV409" s="166" t="str">
        <f t="shared" si="210"/>
        <v/>
      </c>
      <c r="AW409" s="166" t="str">
        <f t="shared" si="211"/>
        <v/>
      </c>
      <c r="AX409" s="15" t="str">
        <f>IF(MOD(COUNTIF($AQ$1:AQ409,AQ409),3)=1,"",IF(M409="","",AT409+1))</f>
        <v/>
      </c>
      <c r="AY409" s="15" t="str">
        <f t="shared" si="216"/>
        <v/>
      </c>
      <c r="AZ409" s="166" t="str">
        <f t="shared" si="217"/>
        <v/>
      </c>
      <c r="BA409" s="166" t="str">
        <f t="shared" si="218"/>
        <v/>
      </c>
      <c r="BB409" s="15" t="str">
        <f>IF(MOD(COUNTIF($AQ$1:AQ409,AQ409),3)=1,"",IF(N409="","",AX409+1))</f>
        <v/>
      </c>
      <c r="BC409" s="15" t="str">
        <f t="shared" si="212"/>
        <v/>
      </c>
      <c r="BD409" s="166" t="str">
        <f t="shared" si="213"/>
        <v/>
      </c>
      <c r="BE409" s="166" t="str">
        <f t="shared" si="214"/>
        <v/>
      </c>
      <c r="BF409" s="15"/>
      <c r="BG409" s="15"/>
      <c r="BH409" s="170" t="str">
        <f t="shared" si="215"/>
        <v>自身攻击速度提升{0}，但伤害降低{1}%。自身普攻回怒降低{2}%。</v>
      </c>
    </row>
    <row r="410" spans="1:60">
      <c r="A410" s="256"/>
      <c r="B410" s="259"/>
      <c r="C410" s="256"/>
      <c r="D410" s="255"/>
      <c r="E410" s="179"/>
      <c r="F410" s="179"/>
      <c r="G410" s="179"/>
      <c r="H410" s="179"/>
      <c r="I410" s="179"/>
      <c r="J410" s="256"/>
      <c r="K410" s="256"/>
      <c r="L410" s="182"/>
      <c r="M410" s="179"/>
      <c r="N410" s="179"/>
      <c r="O410" s="182"/>
      <c r="P410" s="179"/>
      <c r="Q410" s="179"/>
      <c r="R410" s="179"/>
      <c r="S410" s="179"/>
      <c r="T410" s="179"/>
      <c r="U410" s="179"/>
      <c r="V410" s="179"/>
      <c r="W410" s="179"/>
      <c r="X410" s="179"/>
      <c r="Y410" s="179"/>
      <c r="Z410" s="179"/>
      <c r="AA410" s="179"/>
      <c r="AB410" s="44"/>
      <c r="AC410" s="189"/>
      <c r="AD410" s="189"/>
      <c r="AE410" s="189"/>
      <c r="AF410" s="189"/>
      <c r="AG410" s="92"/>
      <c r="AH410" s="189"/>
      <c r="AI410" s="189"/>
      <c r="AJ410" s="189"/>
      <c r="AK410" s="189"/>
      <c r="AL410" s="146">
        <f>IFERROR(AC410*IF($E410="将领",INDEX(兵法相关参数!$C$4:$AL$7,AL$15,MATCH($AB410,兵法相关参数!$C$3:$AL$3,0)),INDEX(兵法相关参数!$C$12:$AL$15,AL$15,MATCH($AB410,兵法相关参数!$C$3:$AL$3,0))),0)+IFERROR(AH410*IF($E410="将领",INDEX(兵法相关参数!$C$4:$AL$7,AL$15,MATCH($AG410,兵法相关参数!$C$3:$AL$3,0)),INDEX(兵法相关参数!$C$12:$AL$15,AL$15,MATCH($AG410,兵法相关参数!$C$3:$AL$3,0))),0)</f>
        <v>0</v>
      </c>
      <c r="AM410" s="146">
        <f>IFERROR(AD410*IF($E410="将领",INDEX(兵法相关参数!$C$4:$AL$7,AM$15,MATCH($AB410,兵法相关参数!$C$3:$AL$3,0)),INDEX(兵法相关参数!$C$12:$AL$15,AM$15,MATCH($AB410,兵法相关参数!$C$3:$AL$3,0))),0)+IFERROR(AI410*IF($E410="将领",INDEX(兵法相关参数!$C$4:$AL$7,AM$15,MATCH($AG410,兵法相关参数!$C$3:$AL$3,0)),INDEX(兵法相关参数!$C$12:$AL$15,AM$15,MATCH($AG410,兵法相关参数!$C$3:$AL$3,0))),0)</f>
        <v>0</v>
      </c>
      <c r="AN410" s="146">
        <f>IFERROR(AE410*IF($E410="将领",INDEX(兵法相关参数!$C$4:$AL$7,AN$15,MATCH($AB410,兵法相关参数!$C$3:$AL$3,0)),INDEX(兵法相关参数!$C$12:$AL$15,AN$15,MATCH($AB410,兵法相关参数!$C$3:$AL$3,0))),0)+IFERROR(AJ410*IF($E410="将领",INDEX(兵法相关参数!$C$4:$AL$7,AN$15,MATCH($AG410,兵法相关参数!$C$3:$AL$3,0)),INDEX(兵法相关参数!$C$12:$AL$15,AN$15,MATCH($AG410,兵法相关参数!$C$3:$AL$3,0))),0)</f>
        <v>0</v>
      </c>
      <c r="AO410" s="146">
        <f>IFERROR(AF410*IF($E410="将领",INDEX(兵法相关参数!$C$4:$AL$7,AL$15,MATCH($AB410,兵法相关参数!$C$3:$AL$3,0)),INDEX(兵法相关参数!$C$12:$AL$15,AO$15,MATCH($AB410,兵法相关参数!$C$3:$AL$3,0))),0)+IFERROR(AK410*IF($E410="将领",INDEX(兵法相关参数!$C$4:$AL$7,AL$15,MATCH($AG410,兵法相关参数!$C$3:$AL$3,0)),INDEX(兵法相关参数!$C$12:$AL$15,AO$15,MATCH($AG410,兵法相关参数!$C$3:$AL$3,0))),0)</f>
        <v>0</v>
      </c>
      <c r="AP410" s="27"/>
      <c r="AQ410" s="151">
        <f t="shared" si="219"/>
        <v>30218</v>
      </c>
      <c r="AR410" s="160">
        <f>IF(D410="直接伤害",1,0)</f>
        <v>0</v>
      </c>
      <c r="AS410" s="163" t="str">
        <f t="shared" si="208"/>
        <v>橙</v>
      </c>
      <c r="AT410" s="153">
        <f t="shared" si="209"/>
        <v>2</v>
      </c>
      <c r="AU410" s="39" t="str">
        <f>IF(IF(L410="","",AQ410&amp;AT410)=AU409,"",IF(MOD(COUNTIF($AQ$1:AQ410,AQ410),3)=1,"",IF(L410="","",AQ410&amp;AT410)))</f>
        <v/>
      </c>
      <c r="AV410" s="166" t="str">
        <f t="shared" si="210"/>
        <v/>
      </c>
      <c r="AW410" s="166" t="str">
        <f t="shared" si="211"/>
        <v/>
      </c>
      <c r="AX410" s="15" t="str">
        <f>IF(MOD(COUNTIF($AQ$1:AQ410,AQ410),3)=1,"",IF(M410="","",AT410+1))</f>
        <v/>
      </c>
      <c r="AY410" s="15" t="str">
        <f t="shared" si="216"/>
        <v/>
      </c>
      <c r="AZ410" s="166" t="str">
        <f t="shared" si="217"/>
        <v/>
      </c>
      <c r="BA410" s="166" t="str">
        <f t="shared" si="218"/>
        <v/>
      </c>
      <c r="BB410" s="15" t="str">
        <f>IF(MOD(COUNTIF($AQ$1:AQ410,AQ410),3)=1,"",IF(N410="","",AX410+1))</f>
        <v/>
      </c>
      <c r="BC410" s="15" t="str">
        <f t="shared" si="212"/>
        <v/>
      </c>
      <c r="BD410" s="166" t="str">
        <f t="shared" si="213"/>
        <v/>
      </c>
      <c r="BE410" s="166" t="str">
        <f t="shared" si="214"/>
        <v/>
      </c>
      <c r="BF410" s="15"/>
      <c r="BG410" s="15"/>
      <c r="BH410" s="170" t="str">
        <f t="shared" si="215"/>
        <v>自身攻击速度提升{0}，但伤害降低{1}%。自身普攻回怒降低{2}%。</v>
      </c>
    </row>
    <row r="411" spans="1:60">
      <c r="A411" s="256"/>
      <c r="B411" s="259"/>
      <c r="C411" s="256"/>
      <c r="D411" s="256"/>
      <c r="E411" s="179"/>
      <c r="F411" s="179"/>
      <c r="G411" s="179"/>
      <c r="H411" s="179"/>
      <c r="I411" s="179"/>
      <c r="J411" s="256"/>
      <c r="K411" s="256"/>
      <c r="L411" s="182"/>
      <c r="M411" s="179"/>
      <c r="N411" s="179"/>
      <c r="O411" s="182"/>
      <c r="P411" s="179"/>
      <c r="Q411" s="179"/>
      <c r="R411" s="179"/>
      <c r="S411" s="179"/>
      <c r="T411" s="179"/>
      <c r="U411" s="179"/>
      <c r="V411" s="179"/>
      <c r="W411" s="179"/>
      <c r="X411" s="179"/>
      <c r="Y411" s="179"/>
      <c r="Z411" s="179"/>
      <c r="AA411" s="179"/>
      <c r="AB411" s="44"/>
      <c r="AC411" s="189"/>
      <c r="AD411" s="189"/>
      <c r="AE411" s="189"/>
      <c r="AF411" s="189"/>
      <c r="AG411" s="92"/>
      <c r="AH411" s="189"/>
      <c r="AI411" s="189"/>
      <c r="AJ411" s="189"/>
      <c r="AK411" s="189"/>
      <c r="AL411" s="146">
        <f>IFERROR(AC411*IF($E411="将领",INDEX(兵法相关参数!$C$4:$AL$7,AL$15,MATCH($AB411,兵法相关参数!$C$3:$AL$3,0)),INDEX(兵法相关参数!$C$12:$AL$15,AL$15,MATCH($AB411,兵法相关参数!$C$3:$AL$3,0))),0)+IFERROR(AH411*IF($E411="将领",INDEX(兵法相关参数!$C$4:$AL$7,AL$15,MATCH($AG411,兵法相关参数!$C$3:$AL$3,0)),INDEX(兵法相关参数!$C$12:$AL$15,AL$15,MATCH($AG411,兵法相关参数!$C$3:$AL$3,0))),0)</f>
        <v>0</v>
      </c>
      <c r="AM411" s="146">
        <f>IFERROR(AD411*IF($E411="将领",INDEX(兵法相关参数!$C$4:$AL$7,AM$15,MATCH($AB411,兵法相关参数!$C$3:$AL$3,0)),INDEX(兵法相关参数!$C$12:$AL$15,AM$15,MATCH($AB411,兵法相关参数!$C$3:$AL$3,0))),0)+IFERROR(AI411*IF($E411="将领",INDEX(兵法相关参数!$C$4:$AL$7,AM$15,MATCH($AG411,兵法相关参数!$C$3:$AL$3,0)),INDEX(兵法相关参数!$C$12:$AL$15,AM$15,MATCH($AG411,兵法相关参数!$C$3:$AL$3,0))),0)</f>
        <v>0</v>
      </c>
      <c r="AN411" s="146">
        <f>IFERROR(AE411*IF($E411="将领",INDEX(兵法相关参数!$C$4:$AL$7,AN$15,MATCH($AB411,兵法相关参数!$C$3:$AL$3,0)),INDEX(兵法相关参数!$C$12:$AL$15,AN$15,MATCH($AB411,兵法相关参数!$C$3:$AL$3,0))),0)+IFERROR(AJ411*IF($E411="将领",INDEX(兵法相关参数!$C$4:$AL$7,AN$15,MATCH($AG411,兵法相关参数!$C$3:$AL$3,0)),INDEX(兵法相关参数!$C$12:$AL$15,AN$15,MATCH($AG411,兵法相关参数!$C$3:$AL$3,0))),0)</f>
        <v>0</v>
      </c>
      <c r="AO411" s="146">
        <f>IFERROR(AF411*IF($E411="将领",INDEX(兵法相关参数!$C$4:$AL$7,AL$15,MATCH($AB411,兵法相关参数!$C$3:$AL$3,0)),INDEX(兵法相关参数!$C$12:$AL$15,AO$15,MATCH($AB411,兵法相关参数!$C$3:$AL$3,0))),0)+IFERROR(AK411*IF($E411="将领",INDEX(兵法相关参数!$C$4:$AL$7,AL$15,MATCH($AG411,兵法相关参数!$C$3:$AL$3,0)),INDEX(兵法相关参数!$C$12:$AL$15,AO$15,MATCH($AG411,兵法相关参数!$C$3:$AL$3,0))),0)</f>
        <v>0</v>
      </c>
      <c r="AP411" s="42"/>
      <c r="AQ411" s="151">
        <f t="shared" si="219"/>
        <v>30218</v>
      </c>
      <c r="AR411" s="161">
        <f>AR410</f>
        <v>0</v>
      </c>
      <c r="AS411" s="163" t="str">
        <f t="shared" si="208"/>
        <v>橙</v>
      </c>
      <c r="AT411" s="153">
        <f t="shared" si="209"/>
        <v>2</v>
      </c>
      <c r="AU411" s="39" t="str">
        <f>IF(IF(L411="","",AQ411&amp;AT411)=AU410,"",IF(MOD(COUNTIF($AQ$1:AQ411,AQ411),3)=1,"",IF(L411="","",AQ411&amp;AT411)))</f>
        <v/>
      </c>
      <c r="AV411" s="166" t="str">
        <f t="shared" si="210"/>
        <v/>
      </c>
      <c r="AW411" s="166" t="str">
        <f t="shared" si="211"/>
        <v/>
      </c>
      <c r="AX411" s="15" t="str">
        <f>IF(MOD(COUNTIF($AQ$1:AQ411,AQ411),3)=1,"",IF(M411="","",AT411+1))</f>
        <v/>
      </c>
      <c r="AY411" s="15" t="str">
        <f t="shared" si="216"/>
        <v/>
      </c>
      <c r="AZ411" s="166" t="str">
        <f t="shared" si="217"/>
        <v/>
      </c>
      <c r="BA411" s="166" t="str">
        <f t="shared" si="218"/>
        <v/>
      </c>
      <c r="BB411" s="15" t="str">
        <f>IF(MOD(COUNTIF($AQ$1:AQ411,AQ411),3)=1,"",IF(N411="","",AX411+1))</f>
        <v/>
      </c>
      <c r="BC411" s="15" t="str">
        <f t="shared" si="212"/>
        <v/>
      </c>
      <c r="BD411" s="166" t="str">
        <f t="shared" si="213"/>
        <v/>
      </c>
      <c r="BE411" s="166" t="str">
        <f t="shared" si="214"/>
        <v/>
      </c>
      <c r="BF411" s="15"/>
      <c r="BG411" s="15"/>
      <c r="BH411" s="170" t="str">
        <f t="shared" si="215"/>
        <v>自身攻击速度提升{0}，但伤害降低{1}%。自身普攻回怒降低{2}%。</v>
      </c>
    </row>
    <row r="412" spans="1:60">
      <c r="A412" s="257"/>
      <c r="B412" s="260"/>
      <c r="C412" s="257"/>
      <c r="D412" s="257"/>
      <c r="E412" s="179"/>
      <c r="F412" s="179"/>
      <c r="G412" s="179"/>
      <c r="H412" s="179"/>
      <c r="I412" s="179"/>
      <c r="J412" s="257"/>
      <c r="K412" s="257"/>
      <c r="L412" s="182"/>
      <c r="M412" s="179"/>
      <c r="N412" s="179"/>
      <c r="O412" s="182"/>
      <c r="P412" s="179"/>
      <c r="Q412" s="179"/>
      <c r="R412" s="179"/>
      <c r="S412" s="179"/>
      <c r="T412" s="179"/>
      <c r="U412" s="179"/>
      <c r="V412" s="179"/>
      <c r="W412" s="179"/>
      <c r="X412" s="179"/>
      <c r="Y412" s="179"/>
      <c r="Z412" s="179"/>
      <c r="AA412" s="179"/>
      <c r="AB412" s="44"/>
      <c r="AC412" s="189"/>
      <c r="AD412" s="189"/>
      <c r="AE412" s="189"/>
      <c r="AF412" s="189"/>
      <c r="AG412" s="92"/>
      <c r="AH412" s="189"/>
      <c r="AI412" s="189"/>
      <c r="AJ412" s="189"/>
      <c r="AK412" s="189"/>
      <c r="AL412" s="146">
        <f>IFERROR(AC412*IF($E412="将领",INDEX(兵法相关参数!$C$4:$AL$7,AL$15,MATCH($AB412,兵法相关参数!$C$3:$AL$3,0)),INDEX(兵法相关参数!$C$12:$AL$15,AL$15,MATCH($AB412,兵法相关参数!$C$3:$AL$3,0))),0)+IFERROR(AH412*IF($E412="将领",INDEX(兵法相关参数!$C$4:$AL$7,AL$15,MATCH($AG412,兵法相关参数!$C$3:$AL$3,0)),INDEX(兵法相关参数!$C$12:$AL$15,AL$15,MATCH($AG412,兵法相关参数!$C$3:$AL$3,0))),0)</f>
        <v>0</v>
      </c>
      <c r="AM412" s="146">
        <f>IFERROR(AD412*IF($E412="将领",INDEX(兵法相关参数!$C$4:$AL$7,AM$15,MATCH($AB412,兵法相关参数!$C$3:$AL$3,0)),INDEX(兵法相关参数!$C$12:$AL$15,AM$15,MATCH($AB412,兵法相关参数!$C$3:$AL$3,0))),0)+IFERROR(AI412*IF($E412="将领",INDEX(兵法相关参数!$C$4:$AL$7,AM$15,MATCH($AG412,兵法相关参数!$C$3:$AL$3,0)),INDEX(兵法相关参数!$C$12:$AL$15,AM$15,MATCH($AG412,兵法相关参数!$C$3:$AL$3,0))),0)</f>
        <v>0</v>
      </c>
      <c r="AN412" s="146">
        <f>IFERROR(AE412*IF($E412="将领",INDEX(兵法相关参数!$C$4:$AL$7,AN$15,MATCH($AB412,兵法相关参数!$C$3:$AL$3,0)),INDEX(兵法相关参数!$C$12:$AL$15,AN$15,MATCH($AB412,兵法相关参数!$C$3:$AL$3,0))),0)+IFERROR(AJ412*IF($E412="将领",INDEX(兵法相关参数!$C$4:$AL$7,AN$15,MATCH($AG412,兵法相关参数!$C$3:$AL$3,0)),INDEX(兵法相关参数!$C$12:$AL$15,AN$15,MATCH($AG412,兵法相关参数!$C$3:$AL$3,0))),0)</f>
        <v>0</v>
      </c>
      <c r="AO412" s="146">
        <f>IFERROR(AF412*IF($E412="将领",INDEX(兵法相关参数!$C$4:$AL$7,AL$15,MATCH($AB412,兵法相关参数!$C$3:$AL$3,0)),INDEX(兵法相关参数!$C$12:$AL$15,AO$15,MATCH($AB412,兵法相关参数!$C$3:$AL$3,0))),0)+IFERROR(AK412*IF($E412="将领",INDEX(兵法相关参数!$C$4:$AL$7,AL$15,MATCH($AG412,兵法相关参数!$C$3:$AL$3,0)),INDEX(兵法相关参数!$C$12:$AL$15,AO$15,MATCH($AG412,兵法相关参数!$C$3:$AL$3,0))),0)</f>
        <v>0</v>
      </c>
      <c r="AP412" s="27"/>
      <c r="AQ412" s="152">
        <f t="shared" si="219"/>
        <v>30218</v>
      </c>
      <c r="AR412" s="162">
        <f>AR411</f>
        <v>0</v>
      </c>
      <c r="AS412" s="15" t="str">
        <f t="shared" si="208"/>
        <v>橙</v>
      </c>
      <c r="AT412" s="153">
        <f t="shared" si="209"/>
        <v>2</v>
      </c>
      <c r="AU412" s="39" t="str">
        <f>IF(IF(L412="","",AQ412&amp;AT412)=AU411,"",IF(MOD(COUNTIF($AQ$1:AQ412,AQ412),3)=1,"",IF(L412="","",AQ412&amp;AT412)))</f>
        <v/>
      </c>
      <c r="AV412" s="166" t="str">
        <f t="shared" si="210"/>
        <v/>
      </c>
      <c r="AW412" s="166" t="str">
        <f t="shared" si="211"/>
        <v/>
      </c>
      <c r="AX412" s="15" t="str">
        <f>IF(MOD(COUNTIF($AQ$1:AQ412,AQ412),3)=1,"",IF(M412="","",AT412+1))</f>
        <v/>
      </c>
      <c r="AY412" s="15" t="str">
        <f t="shared" si="216"/>
        <v/>
      </c>
      <c r="AZ412" s="166" t="str">
        <f t="shared" si="217"/>
        <v/>
      </c>
      <c r="BA412" s="166" t="str">
        <f t="shared" si="218"/>
        <v/>
      </c>
      <c r="BB412" s="15" t="str">
        <f>IF(MOD(COUNTIF($AQ$1:AQ412,AQ412),3)=1,"",IF(N412="","",AX412+1))</f>
        <v/>
      </c>
      <c r="BC412" s="15" t="str">
        <f t="shared" si="212"/>
        <v/>
      </c>
      <c r="BD412" s="166" t="str">
        <f t="shared" si="213"/>
        <v/>
      </c>
      <c r="BE412" s="166" t="str">
        <f t="shared" si="214"/>
        <v/>
      </c>
      <c r="BF412" s="15"/>
      <c r="BG412" s="15"/>
      <c r="BH412" s="170" t="str">
        <f t="shared" si="215"/>
        <v>自身攻击速度提升{0}，但伤害降低{1}%。自身普攻回怒降低{2}%。</v>
      </c>
    </row>
    <row r="413" spans="1:60" ht="11.25" customHeight="1">
      <c r="A413" s="255" t="s">
        <v>523</v>
      </c>
      <c r="B413" s="258" t="s">
        <v>890</v>
      </c>
      <c r="C413" s="255" t="s">
        <v>12</v>
      </c>
      <c r="D413" s="255" t="s">
        <v>702</v>
      </c>
      <c r="E413" s="11"/>
      <c r="F413" s="11"/>
      <c r="G413" s="11"/>
      <c r="H413" s="11"/>
      <c r="I413" s="11"/>
      <c r="J413" s="11" t="s">
        <v>402</v>
      </c>
      <c r="K413" s="11" t="s">
        <v>469</v>
      </c>
      <c r="L413" s="184" t="s">
        <v>62</v>
      </c>
      <c r="M413" s="184"/>
      <c r="N413" s="11"/>
      <c r="O413" s="183" t="s">
        <v>52</v>
      </c>
      <c r="P413" s="3" t="s">
        <v>57</v>
      </c>
      <c r="Q413" s="11" t="s">
        <v>60</v>
      </c>
      <c r="R413" s="11" t="s">
        <v>61</v>
      </c>
      <c r="S413" s="11"/>
      <c r="T413" s="184"/>
      <c r="U413" s="184"/>
      <c r="V413" s="184"/>
      <c r="W413" s="3" t="s">
        <v>223</v>
      </c>
      <c r="X413" s="3" t="s">
        <v>224</v>
      </c>
      <c r="Y413" s="3" t="s">
        <v>225</v>
      </c>
      <c r="Z413" s="3" t="s">
        <v>226</v>
      </c>
      <c r="AA413" s="1"/>
      <c r="AB413" s="15"/>
      <c r="AC413" s="187" t="s">
        <v>227</v>
      </c>
      <c r="AD413" s="187" t="s">
        <v>228</v>
      </c>
      <c r="AE413" s="187" t="s">
        <v>229</v>
      </c>
      <c r="AF413" s="187" t="s">
        <v>230</v>
      </c>
      <c r="AG413" s="96"/>
      <c r="AH413" s="187" t="s">
        <v>227</v>
      </c>
      <c r="AI413" s="187" t="s">
        <v>228</v>
      </c>
      <c r="AJ413" s="187" t="s">
        <v>229</v>
      </c>
      <c r="AK413" s="187" t="s">
        <v>230</v>
      </c>
      <c r="AL413" s="146">
        <f>IFERROR(AC413*IF($E413="将领",INDEX(兵法相关参数!$C$4:$AL$7,AL$15,MATCH($AB413,兵法相关参数!$C$3:$AL$3,0)),INDEX(兵法相关参数!$C$12:$AL$15,AL$15,MATCH($AB413,兵法相关参数!$C$3:$AL$3,0))),0)+IFERROR(AH413*IF($E413="将领",INDEX(兵法相关参数!$C$4:$AL$7,AL$15,MATCH($AG413,兵法相关参数!$C$3:$AL$3,0)),INDEX(兵法相关参数!$C$12:$AL$15,AL$15,MATCH($AG413,兵法相关参数!$C$3:$AL$3,0))),0)</f>
        <v>0</v>
      </c>
      <c r="AM413" s="146">
        <f>IFERROR(AD413*IF($E413="将领",INDEX(兵法相关参数!$C$4:$AL$7,AM$15,MATCH($AB413,兵法相关参数!$C$3:$AL$3,0)),INDEX(兵法相关参数!$C$12:$AL$15,AM$15,MATCH($AB413,兵法相关参数!$C$3:$AL$3,0))),0)+IFERROR(AI413*IF($E413="将领",INDEX(兵法相关参数!$C$4:$AL$7,AM$15,MATCH($AG413,兵法相关参数!$C$3:$AL$3,0)),INDEX(兵法相关参数!$C$12:$AL$15,AM$15,MATCH($AG413,兵法相关参数!$C$3:$AL$3,0))),0)</f>
        <v>0</v>
      </c>
      <c r="AN413" s="146">
        <f>IFERROR(AE413*IF($E413="将领",INDEX(兵法相关参数!$C$4:$AL$7,AN$15,MATCH($AB413,兵法相关参数!$C$3:$AL$3,0)),INDEX(兵法相关参数!$C$12:$AL$15,AN$15,MATCH($AB413,兵法相关参数!$C$3:$AL$3,0))),0)+IFERROR(AJ413*IF($E413="将领",INDEX(兵法相关参数!$C$4:$AL$7,AN$15,MATCH($AG413,兵法相关参数!$C$3:$AL$3,0)),INDEX(兵法相关参数!$C$12:$AL$15,AN$15,MATCH($AG413,兵法相关参数!$C$3:$AL$3,0))),0)</f>
        <v>0</v>
      </c>
      <c r="AO413" s="146">
        <f>IFERROR(AF413*IF($E413="将领",INDEX(兵法相关参数!$C$4:$AL$7,AL$15,MATCH($AB413,兵法相关参数!$C$3:$AL$3,0)),INDEX(兵法相关参数!$C$12:$AL$15,AO$15,MATCH($AB413,兵法相关参数!$C$3:$AL$3,0))),0)+IFERROR(AK413*IF($E413="将领",INDEX(兵法相关参数!$C$4:$AL$7,AL$15,MATCH($AG413,兵法相关参数!$C$3:$AL$3,0)),INDEX(兵法相关参数!$C$12:$AL$15,AO$15,MATCH($AG413,兵法相关参数!$C$3:$AL$3,0))),0)</f>
        <v>0</v>
      </c>
      <c r="AP413" s="27"/>
      <c r="AQ413" s="154">
        <v>30219</v>
      </c>
      <c r="AR413" s="160">
        <f>IF(D413="直接伤害",1,0)</f>
        <v>0</v>
      </c>
      <c r="AS413" s="163" t="str">
        <f t="shared" ref="AS413:AS421" si="220">IF(C413="",AS412,C413)</f>
        <v>橙</v>
      </c>
      <c r="AT413" s="153">
        <f t="shared" ref="AT413:AT421" si="221">IF(A413&lt;&gt;"",1,IF(D413="",AT412,IF(AU411="",AT412,IF(AX411="",AT412+1,IF(BB411="",AT412+2,AT412+3)))))</f>
        <v>1</v>
      </c>
      <c r="AU413" s="39" t="str">
        <f>IF(IF(L413="","",AQ413&amp;AT413)=AU412,"",IF(MOD(COUNTIF($AQ$1:AQ413,AQ413),3)=1,"",IF(L413="","",AQ413&amp;AT413)))</f>
        <v/>
      </c>
      <c r="AV413" s="166" t="str">
        <f t="shared" ref="AV413:AV421" si="222">IF(AU413="","",IF(L412="固定值",L413,ROUND(IF(AR413=1,L413*INDEX($AV$5:$AV$9,MATCH(AS413,$AU$5:$AU$9,0)),L413*INDEX($AV$13:$AV$17,MATCH(AS413,$AU$13:$AU$17,0))),IF(MID(BH413,FIND(AT413-1,BH413)+2,1)="%",3,1))))</f>
        <v/>
      </c>
      <c r="AW413" s="166" t="str">
        <f t="shared" ref="AW413:AW421" si="223">IF(AU413="","",ROUND((IF(AR413=1,L413*INDEX($AW$5:$AW$9,MATCH(AS413,$AU$5:$AU$9,0)),L413*INDEX($AW$13:$AW$17,MATCH(AS413,$AU$13:$AU$17,0)))-AV413)/34,IF(MID(BH413,FIND(AT413-1,BH413)+2,1)="%",3,1)))</f>
        <v/>
      </c>
      <c r="AX413" s="15" t="str">
        <f>IF(MOD(COUNTIF($AQ$1:AQ413,AQ413),3)=1,"",IF(M413="","",AT413+1))</f>
        <v/>
      </c>
      <c r="AY413" s="15" t="str">
        <f t="shared" si="216"/>
        <v/>
      </c>
      <c r="AZ413" s="166" t="str">
        <f t="shared" si="217"/>
        <v/>
      </c>
      <c r="BA413" s="166" t="str">
        <f t="shared" si="218"/>
        <v/>
      </c>
      <c r="BB413" s="15" t="str">
        <f>IF(MOD(COUNTIF($AQ$1:AQ413,AQ413),3)=1,"",IF(N413="","",AX413+1))</f>
        <v/>
      </c>
      <c r="BC413" s="15" t="str">
        <f t="shared" ref="BC413:BC421" si="224">IF(IF(BB413="","",AQ413&amp;BB413)=BC412,"",IF(BB413="","",AQ413&amp;BB413))</f>
        <v/>
      </c>
      <c r="BD413" s="166" t="str">
        <f t="shared" ref="BD413:BD421" si="225">IF(BC413="","",IF(N412="固定值",N413,ROUND(IF(AR413=1,N413*INDEX($AV$5:$AV$9,MATCH(AS413,$AU$5:$AU$9,0)),N413*INDEX($AV$13:$AV$17,MATCH(AS413,$AU$13:$AU$17,0))),IF(MID(BH413,FIND(BB413-1,BH413)+2,1)="%",3,1))))</f>
        <v/>
      </c>
      <c r="BE413" s="166" t="str">
        <f t="shared" ref="BE413:BE421" si="226">IF(BC413="","",ROUND((IF(AR413=1,N413*INDEX($AW$5:$AW$9,MATCH(AS413,$AU$5:$AU$9,0)),N413*INDEX($AW$13:$AW$17,MATCH(AS413,$AU$13:$AU$17,0)))-BD413)/34,IF(MID(BH413,FIND(BB413-1,BH413)+2,1)="%",3,1)))</f>
        <v/>
      </c>
      <c r="BF413" s="15"/>
      <c r="BG413" s="15"/>
      <c r="BH413" s="170" t="str">
        <f t="shared" ref="BH413:BH421" si="227">IF(B413="",BH412,B413)</f>
        <v>提高自身暴击率{0}%，每隔{1}秒，普通攻击时，额外使用一次普通攻击。</v>
      </c>
    </row>
    <row r="414" spans="1:60">
      <c r="A414" s="256"/>
      <c r="B414" s="259"/>
      <c r="C414" s="256"/>
      <c r="D414" s="256"/>
      <c r="E414" s="179" t="s">
        <v>22</v>
      </c>
      <c r="F414" s="141">
        <v>1</v>
      </c>
      <c r="G414" s="141">
        <v>1</v>
      </c>
      <c r="H414" s="141">
        <v>1</v>
      </c>
      <c r="I414" s="141">
        <v>1</v>
      </c>
      <c r="J414" s="255">
        <f>SUMPRODUCT(LARGE(AL414:AO414*F414:I414+AL415:AO415*F415:I415+AL417:AO417*F417:I417+AL418:AO418*F418:I418+AL420:AO420*F420:I420+AL421:AO421*F421:I421,1))</f>
        <v>4.0263415460686414</v>
      </c>
      <c r="K414" s="255">
        <f>INDEX($J$17:$J$200,MATCH(C413,$C$17:$C$200,0),1)</f>
        <v>4.3116392160975536</v>
      </c>
      <c r="L414" s="24">
        <v>0.75</v>
      </c>
      <c r="M414" s="24"/>
      <c r="N414" s="10"/>
      <c r="O414" s="81">
        <f>50%*1.15</f>
        <v>0.57499999999999996</v>
      </c>
      <c r="P414" s="44">
        <v>0</v>
      </c>
      <c r="Q414" s="10">
        <v>0</v>
      </c>
      <c r="R414" s="10">
        <v>1</v>
      </c>
      <c r="S414" s="203"/>
      <c r="T414" s="44"/>
      <c r="U414" s="44"/>
      <c r="V414" s="24"/>
      <c r="W414" s="92">
        <f>$L414*$O414</f>
        <v>0.43124999999999997</v>
      </c>
      <c r="X414" s="92">
        <f>$L414*$O414</f>
        <v>0.43124999999999997</v>
      </c>
      <c r="Y414" s="92">
        <f>$L414*$O414</f>
        <v>0.43124999999999997</v>
      </c>
      <c r="Z414" s="92">
        <f>$L414*$O414</f>
        <v>0.43124999999999997</v>
      </c>
      <c r="AA414" s="22"/>
      <c r="AB414" s="44" t="s">
        <v>95</v>
      </c>
      <c r="AC414" s="92">
        <f>辅助效用($P414,0,AC$15,"输出转换",标准系数,"指定将领",W414)</f>
        <v>1.0473984374999998</v>
      </c>
      <c r="AD414" s="92">
        <f>辅助效用($P414,0,AD$15,"输出转换",标准系数,"指定将领",X414)</f>
        <v>0.99052734374999996</v>
      </c>
      <c r="AE414" s="92">
        <f>辅助效用($P414,0,AE$15,"输出转换",标准系数,"指定将领",Y414)</f>
        <v>1.6414453124999999</v>
      </c>
      <c r="AF414" s="92">
        <f>辅助效用($P414,0,AF$15,"输出转换",标准系数,"指定将领",Z414)</f>
        <v>1.6414453124999999</v>
      </c>
      <c r="AG414" s="92" t="s">
        <v>51</v>
      </c>
      <c r="AH414" s="188">
        <f>IF($Q414=0,0,持续效用($P414,$Q414,AH$15,$F414))</f>
        <v>0</v>
      </c>
      <c r="AI414" s="188">
        <f>IF($Q414=0,0,持续效用($P414,$Q414,AI$15,$F414))</f>
        <v>0</v>
      </c>
      <c r="AJ414" s="188">
        <f>IF($Q414=0,0,持续效用($P414,$Q414,AJ$15,$F414))</f>
        <v>0</v>
      </c>
      <c r="AK414" s="188">
        <f>IF($Q414=0,0,持续效用($P414,$Q414,AK$15,$F414))</f>
        <v>0</v>
      </c>
      <c r="AL414" s="146">
        <f>IFERROR(AC414*IF($E414="将领",INDEX(兵法相关参数!$C$4:$AL$7,AL$15,MATCH($AB414,兵法相关参数!$C$3:$AL$3,0)),INDEX(兵法相关参数!$C$12:$AL$15,AL$15,MATCH($AB414,兵法相关参数!$C$3:$AL$3,0))),0)+IFERROR(AH414*IF($E414="将领",INDEX(兵法相关参数!$C$4:$AL$7,AL$15,MATCH($AG414,兵法相关参数!$C$3:$AL$3,0)),INDEX(兵法相关参数!$C$12:$AL$15,AL$15,MATCH($AG414,兵法相关参数!$C$3:$AL$3,0))),0)</f>
        <v>1.0242557336758489</v>
      </c>
      <c r="AM414" s="146">
        <f>IFERROR(AD414*IF($E414="将领",INDEX(兵法相关参数!$C$4:$AL$7,AM$15,MATCH($AB414,兵法相关参数!$C$3:$AL$3,0)),INDEX(兵法相关参数!$C$12:$AL$15,AM$15,MATCH($AB414,兵法相关参数!$C$3:$AL$3,0))),0)+IFERROR(AI414*IF($E414="将领",INDEX(兵法相关参数!$C$4:$AL$7,AM$15,MATCH($AG414,兵法相关参数!$C$3:$AL$3,0)),INDEX(兵法相关参数!$C$12:$AL$15,AM$15,MATCH($AG414,兵法相关参数!$C$3:$AL$3,0))),0)</f>
        <v>0.82164104349695799</v>
      </c>
      <c r="AN414" s="146">
        <f>IFERROR(AE414*IF($E414="将领",INDEX(兵法相关参数!$C$4:$AL$7,AN$15,MATCH($AB414,兵法相关参数!$C$3:$AL$3,0)),INDEX(兵法相关参数!$C$12:$AL$15,AN$15,MATCH($AB414,兵法相关参数!$C$3:$AL$3,0))),0)+IFERROR(AJ414*IF($E414="将领",INDEX(兵法相关参数!$C$4:$AL$7,AN$15,MATCH($AG414,兵法相关参数!$C$3:$AL$3,0)),INDEX(兵法相关参数!$C$12:$AL$15,AN$15,MATCH($AG414,兵法相关参数!$C$3:$AL$3,0))),0)</f>
        <v>1.5526348024156029</v>
      </c>
      <c r="AO414" s="146">
        <f>IFERROR(AF414*IF($E414="将领",INDEX(兵法相关参数!$C$4:$AL$7,AL$15,MATCH($AB414,兵法相关参数!$C$3:$AL$3,0)),INDEX(兵法相关参数!$C$12:$AL$15,AO$15,MATCH($AB414,兵法相关参数!$C$3:$AL$3,0))),0)+IFERROR(AK414*IF($E414="将领",INDEX(兵法相关参数!$C$4:$AL$7,AL$15,MATCH($AG414,兵法相关参数!$C$3:$AL$3,0)),INDEX(兵法相关参数!$C$12:$AL$15,AO$15,MATCH($AG414,兵法相关参数!$C$3:$AL$3,0))),0)</f>
        <v>1.6051768960591664</v>
      </c>
      <c r="AP414" s="42"/>
      <c r="AQ414" s="151">
        <f>AQ413</f>
        <v>30219</v>
      </c>
      <c r="AR414" s="161">
        <f>AR413</f>
        <v>0</v>
      </c>
      <c r="AS414" s="163" t="str">
        <f t="shared" si="220"/>
        <v>橙</v>
      </c>
      <c r="AT414" s="153">
        <f t="shared" si="221"/>
        <v>1</v>
      </c>
      <c r="AU414" s="39" t="str">
        <f>IF(IF(L414="","",AQ414&amp;AT414)=AU413,"",IF(MOD(COUNTIF($AQ$1:AQ414,AQ414),3)=1,"",IF(L414="","",AQ414&amp;AT414)))</f>
        <v>302191</v>
      </c>
      <c r="AV414" s="166">
        <f t="shared" si="222"/>
        <v>0.17799999999999999</v>
      </c>
      <c r="AW414" s="166">
        <f t="shared" si="223"/>
        <v>1.7000000000000001E-2</v>
      </c>
      <c r="AX414" s="15" t="str">
        <f>IF(MOD(COUNTIF($AQ$1:AQ414,AQ414),3)=1,"",IF(M414="","",AT414+1))</f>
        <v/>
      </c>
      <c r="AY414" s="15" t="str">
        <f t="shared" si="216"/>
        <v/>
      </c>
      <c r="AZ414" s="166" t="str">
        <f t="shared" si="217"/>
        <v/>
      </c>
      <c r="BA414" s="166" t="str">
        <f t="shared" si="218"/>
        <v/>
      </c>
      <c r="BB414" s="15" t="str">
        <f>IF(MOD(COUNTIF($AQ$1:AQ414,AQ414),3)=1,"",IF(N414="","",AX414+1))</f>
        <v/>
      </c>
      <c r="BC414" s="15" t="str">
        <f t="shared" si="224"/>
        <v/>
      </c>
      <c r="BD414" s="166" t="str">
        <f t="shared" si="225"/>
        <v/>
      </c>
      <c r="BE414" s="166" t="str">
        <f t="shared" si="226"/>
        <v/>
      </c>
      <c r="BF414" s="15"/>
      <c r="BG414" s="15"/>
      <c r="BH414" s="170" t="str">
        <f t="shared" si="227"/>
        <v>提高自身暴击率{0}%，每隔{1}秒，普通攻击时，额外使用一次普通攻击。</v>
      </c>
    </row>
    <row r="415" spans="1:60">
      <c r="A415" s="256"/>
      <c r="B415" s="259"/>
      <c r="C415" s="256"/>
      <c r="D415" s="257"/>
      <c r="E415" s="179"/>
      <c r="F415" s="141"/>
      <c r="G415" s="141"/>
      <c r="H415" s="141"/>
      <c r="I415" s="141"/>
      <c r="J415" s="256"/>
      <c r="K415" s="256"/>
      <c r="L415" s="182"/>
      <c r="M415" s="179"/>
      <c r="N415" s="179"/>
      <c r="O415" s="182"/>
      <c r="P415" s="44"/>
      <c r="Q415" s="10"/>
      <c r="R415" s="10"/>
      <c r="S415" s="10"/>
      <c r="T415" s="24"/>
      <c r="U415" s="24"/>
      <c r="V415" s="24"/>
      <c r="W415" s="23"/>
      <c r="X415" s="23"/>
      <c r="Y415" s="23"/>
      <c r="Z415" s="23"/>
      <c r="AA415" s="24"/>
      <c r="AB415" s="44"/>
      <c r="AC415" s="92"/>
      <c r="AD415" s="92"/>
      <c r="AE415" s="92"/>
      <c r="AF415" s="92"/>
      <c r="AG415" s="92"/>
      <c r="AH415" s="95"/>
      <c r="AI415" s="95"/>
      <c r="AJ415" s="95"/>
      <c r="AK415" s="95"/>
      <c r="AL415" s="146">
        <f>IFERROR(AC415*IF($E415="将领",INDEX(兵法相关参数!$C$4:$AL$7,AL$15,MATCH($AB415,兵法相关参数!$C$3:$AL$3,0)),INDEX(兵法相关参数!$C$12:$AL$15,AL$15,MATCH($AB415,兵法相关参数!$C$3:$AL$3,0))),0)+IFERROR(AH415*IF($E415="将领",INDEX(兵法相关参数!$C$4:$AL$7,AL$15,MATCH($AG415,兵法相关参数!$C$3:$AL$3,0)),INDEX(兵法相关参数!$C$12:$AL$15,AL$15,MATCH($AG415,兵法相关参数!$C$3:$AL$3,0))),0)</f>
        <v>0</v>
      </c>
      <c r="AM415" s="146">
        <f>IFERROR(AD415*IF($E415="将领",INDEX(兵法相关参数!$C$4:$AL$7,AM$15,MATCH($AB415,兵法相关参数!$C$3:$AL$3,0)),INDEX(兵法相关参数!$C$12:$AL$15,AM$15,MATCH($AB415,兵法相关参数!$C$3:$AL$3,0))),0)+IFERROR(AI415*IF($E415="将领",INDEX(兵法相关参数!$C$4:$AL$7,AM$15,MATCH($AG415,兵法相关参数!$C$3:$AL$3,0)),INDEX(兵法相关参数!$C$12:$AL$15,AM$15,MATCH($AG415,兵法相关参数!$C$3:$AL$3,0))),0)</f>
        <v>0</v>
      </c>
      <c r="AN415" s="146">
        <f>IFERROR(AE415*IF($E415="将领",INDEX(兵法相关参数!$C$4:$AL$7,AN$15,MATCH($AB415,兵法相关参数!$C$3:$AL$3,0)),INDEX(兵法相关参数!$C$12:$AL$15,AN$15,MATCH($AB415,兵法相关参数!$C$3:$AL$3,0))),0)+IFERROR(AJ415*IF($E415="将领",INDEX(兵法相关参数!$C$4:$AL$7,AN$15,MATCH($AG415,兵法相关参数!$C$3:$AL$3,0)),INDEX(兵法相关参数!$C$12:$AL$15,AN$15,MATCH($AG415,兵法相关参数!$C$3:$AL$3,0))),0)</f>
        <v>0</v>
      </c>
      <c r="AO415" s="146">
        <f>IFERROR(AF415*IF($E415="将领",INDEX(兵法相关参数!$C$4:$AL$7,AL$15,MATCH($AB415,兵法相关参数!$C$3:$AL$3,0)),INDEX(兵法相关参数!$C$12:$AL$15,AO$15,MATCH($AB415,兵法相关参数!$C$3:$AL$3,0))),0)+IFERROR(AK415*IF($E415="将领",INDEX(兵法相关参数!$C$4:$AL$7,AL$15,MATCH($AG415,兵法相关参数!$C$3:$AL$3,0)),INDEX(兵法相关参数!$C$12:$AL$15,AO$15,MATCH($AG415,兵法相关参数!$C$3:$AL$3,0))),0)</f>
        <v>0</v>
      </c>
      <c r="AP415" s="27"/>
      <c r="AQ415" s="151">
        <f>AQ414</f>
        <v>30219</v>
      </c>
      <c r="AR415" s="162">
        <f>AR414</f>
        <v>0</v>
      </c>
      <c r="AS415" s="15" t="str">
        <f t="shared" si="220"/>
        <v>橙</v>
      </c>
      <c r="AT415" s="153">
        <f t="shared" si="221"/>
        <v>1</v>
      </c>
      <c r="AU415" s="39" t="str">
        <f>IF(IF(L415="","",AQ415&amp;AT415)=AU414,"",IF(MOD(COUNTIF($AQ$1:AQ415,AQ415),3)=1,"",IF(L415="","",AQ415&amp;AT415)))</f>
        <v/>
      </c>
      <c r="AV415" s="166" t="str">
        <f t="shared" si="222"/>
        <v/>
      </c>
      <c r="AW415" s="166" t="str">
        <f t="shared" si="223"/>
        <v/>
      </c>
      <c r="AX415" s="15" t="str">
        <f>IF(MOD(COUNTIF($AQ$1:AQ415,AQ415),3)=1,"",IF(M415="","",AT415+1))</f>
        <v/>
      </c>
      <c r="AY415" s="15" t="str">
        <f t="shared" si="216"/>
        <v/>
      </c>
      <c r="AZ415" s="166" t="str">
        <f t="shared" si="217"/>
        <v/>
      </c>
      <c r="BA415" s="166" t="str">
        <f t="shared" si="218"/>
        <v/>
      </c>
      <c r="BB415" s="15" t="str">
        <f>IF(MOD(COUNTIF($AQ$1:AQ415,AQ415),3)=1,"",IF(N415="","",AX415+1))</f>
        <v/>
      </c>
      <c r="BC415" s="15" t="str">
        <f t="shared" si="224"/>
        <v/>
      </c>
      <c r="BD415" s="166" t="str">
        <f t="shared" si="225"/>
        <v/>
      </c>
      <c r="BE415" s="166" t="str">
        <f t="shared" si="226"/>
        <v/>
      </c>
      <c r="BF415" s="15"/>
      <c r="BG415" s="15"/>
      <c r="BH415" s="170" t="str">
        <f t="shared" si="227"/>
        <v>提高自身暴击率{0}%，每隔{1}秒，普通攻击时，额外使用一次普通攻击。</v>
      </c>
    </row>
    <row r="416" spans="1:60">
      <c r="A416" s="256"/>
      <c r="B416" s="259"/>
      <c r="C416" s="256"/>
      <c r="D416" s="255" t="s">
        <v>907</v>
      </c>
      <c r="E416" s="11"/>
      <c r="F416" s="11"/>
      <c r="G416" s="11"/>
      <c r="H416" s="11"/>
      <c r="I416" s="11"/>
      <c r="J416" s="256"/>
      <c r="K416" s="256"/>
      <c r="L416" s="184" t="s">
        <v>771</v>
      </c>
      <c r="M416" s="184"/>
      <c r="N416" s="11"/>
      <c r="O416" s="183" t="s">
        <v>52</v>
      </c>
      <c r="P416" s="3" t="s">
        <v>57</v>
      </c>
      <c r="Q416" s="11" t="s">
        <v>60</v>
      </c>
      <c r="R416" s="11" t="s">
        <v>61</v>
      </c>
      <c r="S416" s="11" t="s">
        <v>110</v>
      </c>
      <c r="T416" s="184"/>
      <c r="U416" s="184"/>
      <c r="V416" s="184"/>
      <c r="W416" s="3"/>
      <c r="X416" s="3"/>
      <c r="Y416" s="3"/>
      <c r="Z416" s="3"/>
      <c r="AA416" s="1"/>
      <c r="AB416" s="15"/>
      <c r="AC416" s="187" t="s">
        <v>227</v>
      </c>
      <c r="AD416" s="187" t="s">
        <v>228</v>
      </c>
      <c r="AE416" s="187" t="s">
        <v>229</v>
      </c>
      <c r="AF416" s="187" t="s">
        <v>230</v>
      </c>
      <c r="AG416" s="96"/>
      <c r="AH416" s="187" t="s">
        <v>227</v>
      </c>
      <c r="AI416" s="187" t="s">
        <v>228</v>
      </c>
      <c r="AJ416" s="187" t="s">
        <v>229</v>
      </c>
      <c r="AK416" s="187" t="s">
        <v>230</v>
      </c>
      <c r="AL416" s="146">
        <f>IFERROR(AC416*IF($E416="将领",INDEX(兵法相关参数!$C$4:$AL$7,AL$15,MATCH($AB416,兵法相关参数!$C$3:$AL$3,0)),INDEX(兵法相关参数!$C$12:$AL$15,AL$15,MATCH($AB416,兵法相关参数!$C$3:$AL$3,0))),0)+IFERROR(AH416*IF($E416="将领",INDEX(兵法相关参数!$C$4:$AL$7,AL$15,MATCH($AG416,兵法相关参数!$C$3:$AL$3,0)),INDEX(兵法相关参数!$C$12:$AL$15,AL$15,MATCH($AG416,兵法相关参数!$C$3:$AL$3,0))),0)</f>
        <v>0</v>
      </c>
      <c r="AM416" s="146">
        <f>IFERROR(AD416*IF($E416="将领",INDEX(兵法相关参数!$C$4:$AL$7,AM$15,MATCH($AB416,兵法相关参数!$C$3:$AL$3,0)),INDEX(兵法相关参数!$C$12:$AL$15,AM$15,MATCH($AB416,兵法相关参数!$C$3:$AL$3,0))),0)+IFERROR(AI416*IF($E416="将领",INDEX(兵法相关参数!$C$4:$AL$7,AM$15,MATCH($AG416,兵法相关参数!$C$3:$AL$3,0)),INDEX(兵法相关参数!$C$12:$AL$15,AM$15,MATCH($AG416,兵法相关参数!$C$3:$AL$3,0))),0)</f>
        <v>0</v>
      </c>
      <c r="AN416" s="146">
        <f>IFERROR(AE416*IF($E416="将领",INDEX(兵法相关参数!$C$4:$AL$7,AN$15,MATCH($AB416,兵法相关参数!$C$3:$AL$3,0)),INDEX(兵法相关参数!$C$12:$AL$15,AN$15,MATCH($AB416,兵法相关参数!$C$3:$AL$3,0))),0)+IFERROR(AJ416*IF($E416="将领",INDEX(兵法相关参数!$C$4:$AL$7,AN$15,MATCH($AG416,兵法相关参数!$C$3:$AL$3,0)),INDEX(兵法相关参数!$C$12:$AL$15,AN$15,MATCH($AG416,兵法相关参数!$C$3:$AL$3,0))),0)</f>
        <v>0</v>
      </c>
      <c r="AO416" s="146">
        <f>IFERROR(AF416*IF($E416="将领",INDEX(兵法相关参数!$C$4:$AL$7,AL$15,MATCH($AB416,兵法相关参数!$C$3:$AL$3,0)),INDEX(兵法相关参数!$C$12:$AL$15,AO$15,MATCH($AB416,兵法相关参数!$C$3:$AL$3,0))),0)+IFERROR(AK416*IF($E416="将领",INDEX(兵法相关参数!$C$4:$AL$7,AL$15,MATCH($AG416,兵法相关参数!$C$3:$AL$3,0)),INDEX(兵法相关参数!$C$12:$AL$15,AO$15,MATCH($AG416,兵法相关参数!$C$3:$AL$3,0))),0)</f>
        <v>0</v>
      </c>
      <c r="AP416" s="42"/>
      <c r="AQ416" s="151">
        <f t="shared" ref="AQ416:AQ421" si="228">AQ415</f>
        <v>30219</v>
      </c>
      <c r="AR416" s="160">
        <f>IF(D416="直接伤害",1,0)</f>
        <v>0</v>
      </c>
      <c r="AS416" s="163" t="str">
        <f t="shared" si="220"/>
        <v>橙</v>
      </c>
      <c r="AT416" s="153">
        <f t="shared" si="221"/>
        <v>2</v>
      </c>
      <c r="AU416" s="39" t="str">
        <f>IF(IF(L416="","",AQ416&amp;AT416)=AU415,"",IF(MOD(COUNTIF($AQ$1:AQ416,AQ416),3)=1,"",IF(L416="","",AQ416&amp;AT416)))</f>
        <v/>
      </c>
      <c r="AV416" s="166" t="str">
        <f t="shared" si="222"/>
        <v/>
      </c>
      <c r="AW416" s="166" t="str">
        <f t="shared" si="223"/>
        <v/>
      </c>
      <c r="AX416" s="15" t="str">
        <f>IF(MOD(COUNTIF($AQ$1:AQ416,AQ416),3)=1,"",IF(M416="","",AT416+1))</f>
        <v/>
      </c>
      <c r="AY416" s="15" t="str">
        <f t="shared" si="216"/>
        <v/>
      </c>
      <c r="AZ416" s="166" t="str">
        <f t="shared" si="217"/>
        <v/>
      </c>
      <c r="BA416" s="166" t="str">
        <f t="shared" si="218"/>
        <v/>
      </c>
      <c r="BB416" s="15" t="str">
        <f>IF(MOD(COUNTIF($AQ$1:AQ416,AQ416),3)=1,"",IF(N416="","",AX416+1))</f>
        <v/>
      </c>
      <c r="BC416" s="15" t="str">
        <f t="shared" si="224"/>
        <v/>
      </c>
      <c r="BD416" s="166" t="str">
        <f t="shared" si="225"/>
        <v/>
      </c>
      <c r="BE416" s="166" t="str">
        <f t="shared" si="226"/>
        <v/>
      </c>
      <c r="BF416" s="15"/>
      <c r="BG416" s="15"/>
      <c r="BH416" s="170" t="str">
        <f t="shared" si="227"/>
        <v>提高自身暴击率{0}%，每隔{1}秒，普通攻击时，额外使用一次普通攻击。</v>
      </c>
    </row>
    <row r="417" spans="1:60">
      <c r="A417" s="256"/>
      <c r="B417" s="259"/>
      <c r="C417" s="256"/>
      <c r="D417" s="256"/>
      <c r="E417" s="179" t="s">
        <v>22</v>
      </c>
      <c r="F417" s="141">
        <v>1</v>
      </c>
      <c r="G417" s="141">
        <v>1</v>
      </c>
      <c r="H417" s="141">
        <v>1</v>
      </c>
      <c r="I417" s="141">
        <v>1</v>
      </c>
      <c r="J417" s="256"/>
      <c r="K417" s="256"/>
      <c r="L417" s="44">
        <v>5</v>
      </c>
      <c r="M417" s="44"/>
      <c r="N417" s="10"/>
      <c r="O417" s="81">
        <f>150%*1.15</f>
        <v>1.7249999999999999</v>
      </c>
      <c r="P417" s="44">
        <v>0</v>
      </c>
      <c r="Q417" s="10">
        <v>0</v>
      </c>
      <c r="R417" s="10">
        <v>1</v>
      </c>
      <c r="S417" s="203">
        <f>0.25/$L417*10*$O417</f>
        <v>0.86249999999999993</v>
      </c>
      <c r="T417" s="44"/>
      <c r="U417" s="44"/>
      <c r="V417" s="24"/>
      <c r="W417" s="92"/>
      <c r="X417" s="92"/>
      <c r="Y417" s="92"/>
      <c r="Z417" s="92"/>
      <c r="AA417" s="22"/>
      <c r="AB417" s="44" t="s">
        <v>41</v>
      </c>
      <c r="AC417" s="92">
        <f>($S417)/INDEX(将领技能系数转换,AC$15,1)</f>
        <v>4.3441402504817848E-4</v>
      </c>
      <c r="AD417" s="92">
        <f>($S417)/INDEX(将领技能系数转换,AD$15,1)</f>
        <v>4.5395483810795691E-4</v>
      </c>
      <c r="AE417" s="92">
        <f>($S417)/INDEX(将领技能系数转换,AE$15,1)</f>
        <v>4.1238506762188035E-4</v>
      </c>
      <c r="AF417" s="92">
        <f>($S417)/INDEX(将领技能系数转换,AF$15,1)</f>
        <v>4.1238506762188035E-4</v>
      </c>
      <c r="AG417" s="92" t="s">
        <v>51</v>
      </c>
      <c r="AH417" s="188">
        <f>IF($Q417=0,0,持续效用($P417,$Q417,AH$15,$F417))</f>
        <v>0</v>
      </c>
      <c r="AI417" s="188">
        <f>IF($Q417=0,0,持续效用($P417,$Q417,AI$15,$F417))</f>
        <v>0</v>
      </c>
      <c r="AJ417" s="188">
        <f>IF($Q417=0,0,持续效用($P417,$Q417,AJ$15,$F417))</f>
        <v>0</v>
      </c>
      <c r="AK417" s="188">
        <f>IF($Q417=0,0,持续效用($P417,$Q417,AK$15,$F417))</f>
        <v>0</v>
      </c>
      <c r="AL417" s="146">
        <f>IFERROR(AC417*IF($E417="将领",INDEX(兵法相关参数!$C$4:$AL$7,AL$15,MATCH($AB417,兵法相关参数!$C$3:$AL$3,0)),INDEX(兵法相关参数!$C$12:$AL$15,AL$15,MATCH($AB417,兵法相关参数!$C$3:$AL$3,0))),0)+IFERROR(AH417*IF($E417="将领",INDEX(兵法相关参数!$C$4:$AL$7,AL$15,MATCH($AG417,兵法相关参数!$C$3:$AL$3,0)),INDEX(兵法相关参数!$C$12:$AL$15,AL$15,MATCH($AG417,兵法相关参数!$C$3:$AL$3,0))),0)</f>
        <v>1.4982262172027123</v>
      </c>
      <c r="AM417" s="146">
        <f>IFERROR(AD417*IF($E417="将领",INDEX(兵法相关参数!$C$4:$AL$7,AM$15,MATCH($AB417,兵法相关参数!$C$3:$AL$3,0)),INDEX(兵法相关参数!$C$12:$AL$15,AM$15,MATCH($AB417,兵法相关参数!$C$3:$AL$3,0))),0)+IFERROR(AI417*IF($E417="将领",INDEX(兵法相关参数!$C$4:$AL$7,AM$15,MATCH($AG417,兵法相关参数!$C$3:$AL$3,0)),INDEX(兵法相关参数!$C$12:$AL$15,AM$15,MATCH($AG417,兵法相关参数!$C$3:$AL$3,0))),0)</f>
        <v>1.4425437227501245</v>
      </c>
      <c r="AN417" s="146">
        <f>IFERROR(AE417*IF($E417="将领",INDEX(兵法相关参数!$C$4:$AL$7,AN$15,MATCH($AB417,兵法相关参数!$C$3:$AL$3,0)),INDEX(兵法相关参数!$C$12:$AL$15,AN$15,MATCH($AB417,兵法相关参数!$C$3:$AL$3,0))),0)+IFERROR(AJ417*IF($E417="将领",INDEX(兵法相关参数!$C$4:$AL$7,AN$15,MATCH($AG417,兵法相关参数!$C$3:$AL$3,0)),INDEX(兵法相关参数!$C$12:$AL$15,AN$15,MATCH($AG417,兵法相关参数!$C$3:$AL$3,0))),0)</f>
        <v>2.4737067436530382</v>
      </c>
      <c r="AO417" s="146">
        <f>IFERROR(AF417*IF($E417="将领",INDEX(兵法相关参数!$C$4:$AL$7,AL$15,MATCH($AB417,兵法相关参数!$C$3:$AL$3,0)),INDEX(兵法相关参数!$C$12:$AL$15,AO$15,MATCH($AB417,兵法相关参数!$C$3:$AL$3,0))),0)+IFERROR(AK417*IF($E417="将领",INDEX(兵法相关参数!$C$4:$AL$7,AL$15,MATCH($AG417,兵法相关参数!$C$3:$AL$3,0)),INDEX(兵法相关参数!$C$12:$AL$15,AO$15,MATCH($AG417,兵法相关参数!$C$3:$AL$3,0))),0)</f>
        <v>1.4222517788772877</v>
      </c>
      <c r="AP417" s="27"/>
      <c r="AQ417" s="151">
        <f t="shared" si="228"/>
        <v>30219</v>
      </c>
      <c r="AR417" s="161">
        <f>AR416</f>
        <v>0</v>
      </c>
      <c r="AS417" s="163" t="str">
        <f t="shared" si="220"/>
        <v>橙</v>
      </c>
      <c r="AT417" s="153">
        <f t="shared" si="221"/>
        <v>2</v>
      </c>
      <c r="AU417" s="39" t="str">
        <f>IF(IF(L417="","",AQ417&amp;AT417)=AU416,"",IF(MOD(COUNTIF($AQ$1:AQ417,AQ417),3)=1,"",IF(L417="","",AQ417&amp;AT417)))</f>
        <v>302192</v>
      </c>
      <c r="AV417" s="166">
        <f t="shared" si="222"/>
        <v>5</v>
      </c>
      <c r="AW417" s="166">
        <f t="shared" si="223"/>
        <v>0</v>
      </c>
      <c r="AX417" s="15" t="str">
        <f>IF(MOD(COUNTIF($AQ$1:AQ417,AQ417),3)=1,"",IF(M417="","",AT417+1))</f>
        <v/>
      </c>
      <c r="AY417" s="15" t="str">
        <f t="shared" si="216"/>
        <v/>
      </c>
      <c r="AZ417" s="166" t="str">
        <f t="shared" si="217"/>
        <v/>
      </c>
      <c r="BA417" s="166" t="str">
        <f t="shared" si="218"/>
        <v/>
      </c>
      <c r="BB417" s="15" t="str">
        <f>IF(MOD(COUNTIF($AQ$1:AQ417,AQ417),3)=1,"",IF(N417="","",AX417+1))</f>
        <v/>
      </c>
      <c r="BC417" s="15" t="str">
        <f t="shared" si="224"/>
        <v/>
      </c>
      <c r="BD417" s="166" t="str">
        <f t="shared" si="225"/>
        <v/>
      </c>
      <c r="BE417" s="166" t="str">
        <f t="shared" si="226"/>
        <v/>
      </c>
      <c r="BF417" s="15"/>
      <c r="BG417" s="15"/>
      <c r="BH417" s="170" t="str">
        <f t="shared" si="227"/>
        <v>提高自身暴击率{0}%，每隔{1}秒，普通攻击时，额外使用一次普通攻击。</v>
      </c>
    </row>
    <row r="418" spans="1:60">
      <c r="A418" s="256"/>
      <c r="B418" s="259"/>
      <c r="C418" s="256"/>
      <c r="D418" s="257"/>
      <c r="E418" s="179"/>
      <c r="F418" s="179"/>
      <c r="G418" s="179"/>
      <c r="H418" s="179"/>
      <c r="I418" s="179"/>
      <c r="J418" s="256"/>
      <c r="K418" s="256"/>
      <c r="L418" s="182"/>
      <c r="M418" s="179"/>
      <c r="N418" s="179"/>
      <c r="O418" s="182"/>
      <c r="P418" s="179"/>
      <c r="Q418" s="179"/>
      <c r="R418" s="179"/>
      <c r="S418" s="179"/>
      <c r="T418" s="179"/>
      <c r="U418" s="179"/>
      <c r="V418" s="179"/>
      <c r="W418" s="179"/>
      <c r="X418" s="179"/>
      <c r="Y418" s="179"/>
      <c r="Z418" s="179"/>
      <c r="AA418" s="179"/>
      <c r="AB418" s="44"/>
      <c r="AC418" s="189"/>
      <c r="AD418" s="189"/>
      <c r="AE418" s="189"/>
      <c r="AF418" s="189"/>
      <c r="AG418" s="92"/>
      <c r="AH418" s="189"/>
      <c r="AI418" s="189"/>
      <c r="AJ418" s="189"/>
      <c r="AK418" s="189"/>
      <c r="AL418" s="146">
        <f>IFERROR(AC418*IF($E418="将领",INDEX(兵法相关参数!$C$4:$AL$7,AL$15,MATCH($AB418,兵法相关参数!$C$3:$AL$3,0)),INDEX(兵法相关参数!$C$12:$AL$15,AL$15,MATCH($AB418,兵法相关参数!$C$3:$AL$3,0))),0)+IFERROR(AH418*IF($E418="将领",INDEX(兵法相关参数!$C$4:$AL$7,AL$15,MATCH($AG418,兵法相关参数!$C$3:$AL$3,0)),INDEX(兵法相关参数!$C$12:$AL$15,AL$15,MATCH($AG418,兵法相关参数!$C$3:$AL$3,0))),0)</f>
        <v>0</v>
      </c>
      <c r="AM418" s="146">
        <f>IFERROR(AD418*IF($E418="将领",INDEX(兵法相关参数!$C$4:$AL$7,AM$15,MATCH($AB418,兵法相关参数!$C$3:$AL$3,0)),INDEX(兵法相关参数!$C$12:$AL$15,AM$15,MATCH($AB418,兵法相关参数!$C$3:$AL$3,0))),0)+IFERROR(AI418*IF($E418="将领",INDEX(兵法相关参数!$C$4:$AL$7,AM$15,MATCH($AG418,兵法相关参数!$C$3:$AL$3,0)),INDEX(兵法相关参数!$C$12:$AL$15,AM$15,MATCH($AG418,兵法相关参数!$C$3:$AL$3,0))),0)</f>
        <v>0</v>
      </c>
      <c r="AN418" s="146">
        <f>IFERROR(AE418*IF($E418="将领",INDEX(兵法相关参数!$C$4:$AL$7,AN$15,MATCH($AB418,兵法相关参数!$C$3:$AL$3,0)),INDEX(兵法相关参数!$C$12:$AL$15,AN$15,MATCH($AB418,兵法相关参数!$C$3:$AL$3,0))),0)+IFERROR(AJ418*IF($E418="将领",INDEX(兵法相关参数!$C$4:$AL$7,AN$15,MATCH($AG418,兵法相关参数!$C$3:$AL$3,0)),INDEX(兵法相关参数!$C$12:$AL$15,AN$15,MATCH($AG418,兵法相关参数!$C$3:$AL$3,0))),0)</f>
        <v>0</v>
      </c>
      <c r="AO418" s="146">
        <f>IFERROR(AF418*IF($E418="将领",INDEX(兵法相关参数!$C$4:$AL$7,AL$15,MATCH($AB418,兵法相关参数!$C$3:$AL$3,0)),INDEX(兵法相关参数!$C$12:$AL$15,AO$15,MATCH($AB418,兵法相关参数!$C$3:$AL$3,0))),0)+IFERROR(AK418*IF($E418="将领",INDEX(兵法相关参数!$C$4:$AL$7,AL$15,MATCH($AG418,兵法相关参数!$C$3:$AL$3,0)),INDEX(兵法相关参数!$C$12:$AL$15,AO$15,MATCH($AG418,兵法相关参数!$C$3:$AL$3,0))),0)</f>
        <v>0</v>
      </c>
      <c r="AP418" s="42"/>
      <c r="AQ418" s="151">
        <f t="shared" si="228"/>
        <v>30219</v>
      </c>
      <c r="AR418" s="162">
        <f>AR417</f>
        <v>0</v>
      </c>
      <c r="AS418" s="15" t="str">
        <f t="shared" si="220"/>
        <v>橙</v>
      </c>
      <c r="AT418" s="153">
        <f t="shared" si="221"/>
        <v>2</v>
      </c>
      <c r="AU418" s="39" t="str">
        <f>IF(IF(L418="","",AQ418&amp;AT418)=AU417,"",IF(MOD(COUNTIF($AQ$1:AQ418,AQ418),3)=1,"",IF(L418="","",AQ418&amp;AT418)))</f>
        <v/>
      </c>
      <c r="AV418" s="166" t="str">
        <f t="shared" si="222"/>
        <v/>
      </c>
      <c r="AW418" s="166" t="str">
        <f t="shared" si="223"/>
        <v/>
      </c>
      <c r="AX418" s="15" t="str">
        <f>IF(MOD(COUNTIF($AQ$1:AQ418,AQ418),3)=1,"",IF(M418="","",AT418+1))</f>
        <v/>
      </c>
      <c r="AY418" s="15" t="str">
        <f t="shared" si="216"/>
        <v/>
      </c>
      <c r="AZ418" s="166" t="str">
        <f t="shared" si="217"/>
        <v/>
      </c>
      <c r="BA418" s="166" t="str">
        <f t="shared" si="218"/>
        <v/>
      </c>
      <c r="BB418" s="15" t="str">
        <f>IF(MOD(COUNTIF($AQ$1:AQ418,AQ418),3)=1,"",IF(N418="","",AX418+1))</f>
        <v/>
      </c>
      <c r="BC418" s="15" t="str">
        <f t="shared" si="224"/>
        <v/>
      </c>
      <c r="BD418" s="166" t="str">
        <f t="shared" si="225"/>
        <v/>
      </c>
      <c r="BE418" s="166" t="str">
        <f t="shared" si="226"/>
        <v/>
      </c>
      <c r="BF418" s="15"/>
      <c r="BG418" s="15"/>
      <c r="BH418" s="170" t="str">
        <f t="shared" si="227"/>
        <v>提高自身暴击率{0}%，每隔{1}秒，普通攻击时，额外使用一次普通攻击。</v>
      </c>
    </row>
    <row r="419" spans="1:60">
      <c r="A419" s="256"/>
      <c r="B419" s="259"/>
      <c r="C419" s="256"/>
      <c r="D419" s="255"/>
      <c r="E419" s="179"/>
      <c r="F419" s="179"/>
      <c r="G419" s="179"/>
      <c r="H419" s="179"/>
      <c r="I419" s="179"/>
      <c r="J419" s="256"/>
      <c r="K419" s="256"/>
      <c r="L419" s="182"/>
      <c r="M419" s="179"/>
      <c r="N419" s="179"/>
      <c r="O419" s="182"/>
      <c r="P419" s="179"/>
      <c r="Q419" s="179"/>
      <c r="R419" s="179"/>
      <c r="S419" s="179"/>
      <c r="T419" s="179"/>
      <c r="U419" s="179"/>
      <c r="V419" s="179"/>
      <c r="W419" s="179"/>
      <c r="X419" s="179"/>
      <c r="Y419" s="179"/>
      <c r="Z419" s="179"/>
      <c r="AA419" s="179"/>
      <c r="AB419" s="44"/>
      <c r="AC419" s="189"/>
      <c r="AD419" s="189"/>
      <c r="AE419" s="189"/>
      <c r="AF419" s="189"/>
      <c r="AG419" s="92"/>
      <c r="AH419" s="189"/>
      <c r="AI419" s="189"/>
      <c r="AJ419" s="189"/>
      <c r="AK419" s="189"/>
      <c r="AL419" s="146">
        <f>IFERROR(AC419*IF($E419="将领",INDEX(兵法相关参数!$C$4:$AL$7,AL$15,MATCH($AB419,兵法相关参数!$C$3:$AL$3,0)),INDEX(兵法相关参数!$C$12:$AL$15,AL$15,MATCH($AB419,兵法相关参数!$C$3:$AL$3,0))),0)+IFERROR(AH419*IF($E419="将领",INDEX(兵法相关参数!$C$4:$AL$7,AL$15,MATCH($AG419,兵法相关参数!$C$3:$AL$3,0)),INDEX(兵法相关参数!$C$12:$AL$15,AL$15,MATCH($AG419,兵法相关参数!$C$3:$AL$3,0))),0)</f>
        <v>0</v>
      </c>
      <c r="AM419" s="146">
        <f>IFERROR(AD419*IF($E419="将领",INDEX(兵法相关参数!$C$4:$AL$7,AM$15,MATCH($AB419,兵法相关参数!$C$3:$AL$3,0)),INDEX(兵法相关参数!$C$12:$AL$15,AM$15,MATCH($AB419,兵法相关参数!$C$3:$AL$3,0))),0)+IFERROR(AI419*IF($E419="将领",INDEX(兵法相关参数!$C$4:$AL$7,AM$15,MATCH($AG419,兵法相关参数!$C$3:$AL$3,0)),INDEX(兵法相关参数!$C$12:$AL$15,AM$15,MATCH($AG419,兵法相关参数!$C$3:$AL$3,0))),0)</f>
        <v>0</v>
      </c>
      <c r="AN419" s="146">
        <f>IFERROR(AE419*IF($E419="将领",INDEX(兵法相关参数!$C$4:$AL$7,AN$15,MATCH($AB419,兵法相关参数!$C$3:$AL$3,0)),INDEX(兵法相关参数!$C$12:$AL$15,AN$15,MATCH($AB419,兵法相关参数!$C$3:$AL$3,0))),0)+IFERROR(AJ419*IF($E419="将领",INDEX(兵法相关参数!$C$4:$AL$7,AN$15,MATCH($AG419,兵法相关参数!$C$3:$AL$3,0)),INDEX(兵法相关参数!$C$12:$AL$15,AN$15,MATCH($AG419,兵法相关参数!$C$3:$AL$3,0))),0)</f>
        <v>0</v>
      </c>
      <c r="AO419" s="146">
        <f>IFERROR(AF419*IF($E419="将领",INDEX(兵法相关参数!$C$4:$AL$7,AL$15,MATCH($AB419,兵法相关参数!$C$3:$AL$3,0)),INDEX(兵法相关参数!$C$12:$AL$15,AO$15,MATCH($AB419,兵法相关参数!$C$3:$AL$3,0))),0)+IFERROR(AK419*IF($E419="将领",INDEX(兵法相关参数!$C$4:$AL$7,AL$15,MATCH($AG419,兵法相关参数!$C$3:$AL$3,0)),INDEX(兵法相关参数!$C$12:$AL$15,AO$15,MATCH($AG419,兵法相关参数!$C$3:$AL$3,0))),0)</f>
        <v>0</v>
      </c>
      <c r="AP419" s="27"/>
      <c r="AQ419" s="151">
        <f t="shared" si="228"/>
        <v>30219</v>
      </c>
      <c r="AR419" s="160">
        <f>IF(D419="直接伤害",1,0)</f>
        <v>0</v>
      </c>
      <c r="AS419" s="163" t="str">
        <f t="shared" si="220"/>
        <v>橙</v>
      </c>
      <c r="AT419" s="153">
        <f t="shared" si="221"/>
        <v>2</v>
      </c>
      <c r="AU419" s="39" t="str">
        <f>IF(IF(L419="","",AQ419&amp;AT419)=AU418,"",IF(MOD(COUNTIF($AQ$1:AQ419,AQ419),3)=1,"",IF(L419="","",AQ419&amp;AT419)))</f>
        <v/>
      </c>
      <c r="AV419" s="166" t="str">
        <f t="shared" si="222"/>
        <v/>
      </c>
      <c r="AW419" s="166" t="str">
        <f t="shared" si="223"/>
        <v/>
      </c>
      <c r="AX419" s="15" t="str">
        <f>IF(MOD(COUNTIF($AQ$1:AQ419,AQ419),3)=1,"",IF(M419="","",AT419+1))</f>
        <v/>
      </c>
      <c r="AY419" s="15" t="str">
        <f t="shared" si="216"/>
        <v/>
      </c>
      <c r="AZ419" s="166" t="str">
        <f t="shared" si="217"/>
        <v/>
      </c>
      <c r="BA419" s="166" t="str">
        <f t="shared" si="218"/>
        <v/>
      </c>
      <c r="BB419" s="15" t="str">
        <f>IF(MOD(COUNTIF($AQ$1:AQ419,AQ419),3)=1,"",IF(N419="","",AX419+1))</f>
        <v/>
      </c>
      <c r="BC419" s="15" t="str">
        <f t="shared" si="224"/>
        <v/>
      </c>
      <c r="BD419" s="166" t="str">
        <f t="shared" si="225"/>
        <v/>
      </c>
      <c r="BE419" s="166" t="str">
        <f t="shared" si="226"/>
        <v/>
      </c>
      <c r="BF419" s="15"/>
      <c r="BG419" s="15"/>
      <c r="BH419" s="170" t="str">
        <f t="shared" si="227"/>
        <v>提高自身暴击率{0}%，每隔{1}秒，普通攻击时，额外使用一次普通攻击。</v>
      </c>
    </row>
    <row r="420" spans="1:60">
      <c r="A420" s="256"/>
      <c r="B420" s="259"/>
      <c r="C420" s="256"/>
      <c r="D420" s="256"/>
      <c r="E420" s="179"/>
      <c r="F420" s="179"/>
      <c r="G420" s="179"/>
      <c r="H420" s="179"/>
      <c r="I420" s="179"/>
      <c r="J420" s="256"/>
      <c r="K420" s="256"/>
      <c r="L420" s="182"/>
      <c r="M420" s="179"/>
      <c r="N420" s="179"/>
      <c r="O420" s="182"/>
      <c r="P420" s="179"/>
      <c r="Q420" s="179"/>
      <c r="R420" s="179"/>
      <c r="S420" s="179"/>
      <c r="T420" s="179"/>
      <c r="U420" s="179"/>
      <c r="V420" s="179"/>
      <c r="W420" s="179"/>
      <c r="X420" s="179"/>
      <c r="Y420" s="179"/>
      <c r="Z420" s="179"/>
      <c r="AA420" s="179"/>
      <c r="AB420" s="44"/>
      <c r="AC420" s="189"/>
      <c r="AD420" s="189"/>
      <c r="AE420" s="189"/>
      <c r="AF420" s="189"/>
      <c r="AG420" s="92"/>
      <c r="AH420" s="189"/>
      <c r="AI420" s="189"/>
      <c r="AJ420" s="189"/>
      <c r="AK420" s="189"/>
      <c r="AL420" s="146">
        <f>IFERROR(AC420*IF($E420="将领",INDEX(兵法相关参数!$C$4:$AL$7,AL$15,MATCH($AB420,兵法相关参数!$C$3:$AL$3,0)),INDEX(兵法相关参数!$C$12:$AL$15,AL$15,MATCH($AB420,兵法相关参数!$C$3:$AL$3,0))),0)+IFERROR(AH420*IF($E420="将领",INDEX(兵法相关参数!$C$4:$AL$7,AL$15,MATCH($AG420,兵法相关参数!$C$3:$AL$3,0)),INDEX(兵法相关参数!$C$12:$AL$15,AL$15,MATCH($AG420,兵法相关参数!$C$3:$AL$3,0))),0)</f>
        <v>0</v>
      </c>
      <c r="AM420" s="146">
        <f>IFERROR(AD420*IF($E420="将领",INDEX(兵法相关参数!$C$4:$AL$7,AM$15,MATCH($AB420,兵法相关参数!$C$3:$AL$3,0)),INDEX(兵法相关参数!$C$12:$AL$15,AM$15,MATCH($AB420,兵法相关参数!$C$3:$AL$3,0))),0)+IFERROR(AI420*IF($E420="将领",INDEX(兵法相关参数!$C$4:$AL$7,AM$15,MATCH($AG420,兵法相关参数!$C$3:$AL$3,0)),INDEX(兵法相关参数!$C$12:$AL$15,AM$15,MATCH($AG420,兵法相关参数!$C$3:$AL$3,0))),0)</f>
        <v>0</v>
      </c>
      <c r="AN420" s="146">
        <f>IFERROR(AE420*IF($E420="将领",INDEX(兵法相关参数!$C$4:$AL$7,AN$15,MATCH($AB420,兵法相关参数!$C$3:$AL$3,0)),INDEX(兵法相关参数!$C$12:$AL$15,AN$15,MATCH($AB420,兵法相关参数!$C$3:$AL$3,0))),0)+IFERROR(AJ420*IF($E420="将领",INDEX(兵法相关参数!$C$4:$AL$7,AN$15,MATCH($AG420,兵法相关参数!$C$3:$AL$3,0)),INDEX(兵法相关参数!$C$12:$AL$15,AN$15,MATCH($AG420,兵法相关参数!$C$3:$AL$3,0))),0)</f>
        <v>0</v>
      </c>
      <c r="AO420" s="146">
        <f>IFERROR(AF420*IF($E420="将领",INDEX(兵法相关参数!$C$4:$AL$7,AL$15,MATCH($AB420,兵法相关参数!$C$3:$AL$3,0)),INDEX(兵法相关参数!$C$12:$AL$15,AO$15,MATCH($AB420,兵法相关参数!$C$3:$AL$3,0))),0)+IFERROR(AK420*IF($E420="将领",INDEX(兵法相关参数!$C$4:$AL$7,AL$15,MATCH($AG420,兵法相关参数!$C$3:$AL$3,0)),INDEX(兵法相关参数!$C$12:$AL$15,AO$15,MATCH($AG420,兵法相关参数!$C$3:$AL$3,0))),0)</f>
        <v>0</v>
      </c>
      <c r="AP420" s="42"/>
      <c r="AQ420" s="151">
        <f t="shared" si="228"/>
        <v>30219</v>
      </c>
      <c r="AR420" s="161">
        <f>AR419</f>
        <v>0</v>
      </c>
      <c r="AS420" s="163" t="str">
        <f t="shared" si="220"/>
        <v>橙</v>
      </c>
      <c r="AT420" s="153">
        <f t="shared" si="221"/>
        <v>2</v>
      </c>
      <c r="AU420" s="39" t="str">
        <f>IF(IF(L420="","",AQ420&amp;AT420)=AU419,"",IF(MOD(COUNTIF($AQ$1:AQ420,AQ420),3)=1,"",IF(L420="","",AQ420&amp;AT420)))</f>
        <v/>
      </c>
      <c r="AV420" s="166" t="str">
        <f t="shared" si="222"/>
        <v/>
      </c>
      <c r="AW420" s="166" t="str">
        <f t="shared" si="223"/>
        <v/>
      </c>
      <c r="AX420" s="15" t="str">
        <f>IF(MOD(COUNTIF($AQ$1:AQ420,AQ420),3)=1,"",IF(M420="","",AT420+1))</f>
        <v/>
      </c>
      <c r="AY420" s="15" t="str">
        <f t="shared" si="216"/>
        <v/>
      </c>
      <c r="AZ420" s="166" t="str">
        <f t="shared" si="217"/>
        <v/>
      </c>
      <c r="BA420" s="166" t="str">
        <f t="shared" si="218"/>
        <v/>
      </c>
      <c r="BB420" s="15" t="str">
        <f>IF(MOD(COUNTIF($AQ$1:AQ420,AQ420),3)=1,"",IF(N420="","",AX420+1))</f>
        <v/>
      </c>
      <c r="BC420" s="15" t="str">
        <f t="shared" si="224"/>
        <v/>
      </c>
      <c r="BD420" s="166" t="str">
        <f t="shared" si="225"/>
        <v/>
      </c>
      <c r="BE420" s="166" t="str">
        <f t="shared" si="226"/>
        <v/>
      </c>
      <c r="BF420" s="15"/>
      <c r="BG420" s="15"/>
      <c r="BH420" s="170" t="str">
        <f t="shared" si="227"/>
        <v>提高自身暴击率{0}%，每隔{1}秒，普通攻击时，额外使用一次普通攻击。</v>
      </c>
    </row>
    <row r="421" spans="1:60">
      <c r="A421" s="257"/>
      <c r="B421" s="260"/>
      <c r="C421" s="257"/>
      <c r="D421" s="257"/>
      <c r="E421" s="179"/>
      <c r="F421" s="179"/>
      <c r="G421" s="179"/>
      <c r="H421" s="179"/>
      <c r="I421" s="179"/>
      <c r="J421" s="257"/>
      <c r="K421" s="257"/>
      <c r="L421" s="182"/>
      <c r="M421" s="179"/>
      <c r="N421" s="179"/>
      <c r="O421" s="182"/>
      <c r="P421" s="179"/>
      <c r="Q421" s="179"/>
      <c r="R421" s="179"/>
      <c r="S421" s="179"/>
      <c r="T421" s="179"/>
      <c r="U421" s="179"/>
      <c r="V421" s="179"/>
      <c r="W421" s="179"/>
      <c r="X421" s="179"/>
      <c r="Y421" s="179"/>
      <c r="Z421" s="179"/>
      <c r="AA421" s="179"/>
      <c r="AB421" s="44"/>
      <c r="AC421" s="189"/>
      <c r="AD421" s="189"/>
      <c r="AE421" s="189"/>
      <c r="AF421" s="189"/>
      <c r="AG421" s="92"/>
      <c r="AH421" s="189"/>
      <c r="AI421" s="189"/>
      <c r="AJ421" s="189"/>
      <c r="AK421" s="189"/>
      <c r="AL421" s="146">
        <f>IFERROR(AC421*IF($E421="将领",INDEX(兵法相关参数!$C$4:$AL$7,AL$15,MATCH($AB421,兵法相关参数!$C$3:$AL$3,0)),INDEX(兵法相关参数!$C$12:$AL$15,AL$15,MATCH($AB421,兵法相关参数!$C$3:$AL$3,0))),0)+IFERROR(AH421*IF($E421="将领",INDEX(兵法相关参数!$C$4:$AL$7,AL$15,MATCH($AG421,兵法相关参数!$C$3:$AL$3,0)),INDEX(兵法相关参数!$C$12:$AL$15,AL$15,MATCH($AG421,兵法相关参数!$C$3:$AL$3,0))),0)</f>
        <v>0</v>
      </c>
      <c r="AM421" s="146">
        <f>IFERROR(AD421*IF($E421="将领",INDEX(兵法相关参数!$C$4:$AL$7,AM$15,MATCH($AB421,兵法相关参数!$C$3:$AL$3,0)),INDEX(兵法相关参数!$C$12:$AL$15,AM$15,MATCH($AB421,兵法相关参数!$C$3:$AL$3,0))),0)+IFERROR(AI421*IF($E421="将领",INDEX(兵法相关参数!$C$4:$AL$7,AM$15,MATCH($AG421,兵法相关参数!$C$3:$AL$3,0)),INDEX(兵法相关参数!$C$12:$AL$15,AM$15,MATCH($AG421,兵法相关参数!$C$3:$AL$3,0))),0)</f>
        <v>0</v>
      </c>
      <c r="AN421" s="146">
        <f>IFERROR(AE421*IF($E421="将领",INDEX(兵法相关参数!$C$4:$AL$7,AN$15,MATCH($AB421,兵法相关参数!$C$3:$AL$3,0)),INDEX(兵法相关参数!$C$12:$AL$15,AN$15,MATCH($AB421,兵法相关参数!$C$3:$AL$3,0))),0)+IFERROR(AJ421*IF($E421="将领",INDEX(兵法相关参数!$C$4:$AL$7,AN$15,MATCH($AG421,兵法相关参数!$C$3:$AL$3,0)),INDEX(兵法相关参数!$C$12:$AL$15,AN$15,MATCH($AG421,兵法相关参数!$C$3:$AL$3,0))),0)</f>
        <v>0</v>
      </c>
      <c r="AO421" s="146">
        <f>IFERROR(AF421*IF($E421="将领",INDEX(兵法相关参数!$C$4:$AL$7,AL$15,MATCH($AB421,兵法相关参数!$C$3:$AL$3,0)),INDEX(兵法相关参数!$C$12:$AL$15,AO$15,MATCH($AB421,兵法相关参数!$C$3:$AL$3,0))),0)+IFERROR(AK421*IF($E421="将领",INDEX(兵法相关参数!$C$4:$AL$7,AL$15,MATCH($AG421,兵法相关参数!$C$3:$AL$3,0)),INDEX(兵法相关参数!$C$12:$AL$15,AO$15,MATCH($AG421,兵法相关参数!$C$3:$AL$3,0))),0)</f>
        <v>0</v>
      </c>
      <c r="AP421" s="27"/>
      <c r="AQ421" s="152">
        <f t="shared" si="228"/>
        <v>30219</v>
      </c>
      <c r="AR421" s="162">
        <f>AR420</f>
        <v>0</v>
      </c>
      <c r="AS421" s="15" t="str">
        <f t="shared" si="220"/>
        <v>橙</v>
      </c>
      <c r="AT421" s="153">
        <f t="shared" si="221"/>
        <v>2</v>
      </c>
      <c r="AU421" s="39" t="str">
        <f>IF(IF(L421="","",AQ421&amp;AT421)=AU420,"",IF(MOD(COUNTIF($AQ$1:AQ421,AQ421),3)=1,"",IF(L421="","",AQ421&amp;AT421)))</f>
        <v/>
      </c>
      <c r="AV421" s="166" t="str">
        <f t="shared" si="222"/>
        <v/>
      </c>
      <c r="AW421" s="166" t="str">
        <f t="shared" si="223"/>
        <v/>
      </c>
      <c r="AX421" s="15" t="str">
        <f>IF(MOD(COUNTIF($AQ$1:AQ421,AQ421),3)=1,"",IF(M421="","",AT421+1))</f>
        <v/>
      </c>
      <c r="AY421" s="15" t="str">
        <f t="shared" si="216"/>
        <v/>
      </c>
      <c r="AZ421" s="166" t="str">
        <f t="shared" si="217"/>
        <v/>
      </c>
      <c r="BA421" s="166" t="str">
        <f t="shared" si="218"/>
        <v/>
      </c>
      <c r="BB421" s="15" t="str">
        <f>IF(MOD(COUNTIF($AQ$1:AQ421,AQ421),3)=1,"",IF(N421="","",AX421+1))</f>
        <v/>
      </c>
      <c r="BC421" s="15" t="str">
        <f t="shared" si="224"/>
        <v/>
      </c>
      <c r="BD421" s="166" t="str">
        <f t="shared" si="225"/>
        <v/>
      </c>
      <c r="BE421" s="166" t="str">
        <f t="shared" si="226"/>
        <v/>
      </c>
      <c r="BF421" s="15"/>
      <c r="BG421" s="15"/>
      <c r="BH421" s="170" t="str">
        <f t="shared" si="227"/>
        <v>提高自身暴击率{0}%，每隔{1}秒，普通攻击时，额外使用一次普通攻击。</v>
      </c>
    </row>
    <row r="422" spans="1:60" ht="11.25" customHeight="1">
      <c r="A422" s="255" t="s">
        <v>980</v>
      </c>
      <c r="B422" s="258" t="s">
        <v>982</v>
      </c>
      <c r="C422" s="255" t="s">
        <v>12</v>
      </c>
      <c r="D422" s="255" t="s">
        <v>702</v>
      </c>
      <c r="E422" s="11"/>
      <c r="F422" s="11"/>
      <c r="G422" s="11"/>
      <c r="H422" s="11"/>
      <c r="I422" s="11"/>
      <c r="J422" s="11" t="s">
        <v>402</v>
      </c>
      <c r="K422" s="11" t="s">
        <v>469</v>
      </c>
      <c r="L422" s="184" t="s">
        <v>62</v>
      </c>
      <c r="M422" s="184"/>
      <c r="N422" s="11"/>
      <c r="O422" s="183" t="s">
        <v>52</v>
      </c>
      <c r="P422" s="3" t="s">
        <v>57</v>
      </c>
      <c r="Q422" s="11" t="s">
        <v>60</v>
      </c>
      <c r="R422" s="11" t="s">
        <v>61</v>
      </c>
      <c r="S422" s="11"/>
      <c r="T422" s="184"/>
      <c r="U422" s="184"/>
      <c r="V422" s="184"/>
      <c r="W422" s="3" t="s">
        <v>223</v>
      </c>
      <c r="X422" s="3" t="s">
        <v>224</v>
      </c>
      <c r="Y422" s="3" t="s">
        <v>225</v>
      </c>
      <c r="Z422" s="3" t="s">
        <v>226</v>
      </c>
      <c r="AA422" s="1"/>
      <c r="AB422" s="15"/>
      <c r="AC422" s="187" t="s">
        <v>227</v>
      </c>
      <c r="AD422" s="187" t="s">
        <v>228</v>
      </c>
      <c r="AE422" s="187" t="s">
        <v>229</v>
      </c>
      <c r="AF422" s="187" t="s">
        <v>230</v>
      </c>
      <c r="AG422" s="96"/>
      <c r="AH422" s="187" t="s">
        <v>227</v>
      </c>
      <c r="AI422" s="187" t="s">
        <v>228</v>
      </c>
      <c r="AJ422" s="187" t="s">
        <v>229</v>
      </c>
      <c r="AK422" s="187" t="s">
        <v>230</v>
      </c>
      <c r="AL422" s="146">
        <f>IFERROR(AC422*IF($E422="将领",INDEX(兵法相关参数!$C$4:$AL$7,AL$15,MATCH($AB422,兵法相关参数!$C$3:$AL$3,0)),INDEX(兵法相关参数!$C$12:$AL$15,AL$15,MATCH($AB422,兵法相关参数!$C$3:$AL$3,0))),0)+IFERROR(AH422*IF($E422="将领",INDEX(兵法相关参数!$C$4:$AL$7,AL$15,MATCH($AG422,兵法相关参数!$C$3:$AL$3,0)),INDEX(兵法相关参数!$C$12:$AL$15,AL$15,MATCH($AG422,兵法相关参数!$C$3:$AL$3,0))),0)</f>
        <v>0</v>
      </c>
      <c r="AM422" s="146">
        <f>IFERROR(AD422*IF($E422="将领",INDEX(兵法相关参数!$C$4:$AL$7,AM$15,MATCH($AB422,兵法相关参数!$C$3:$AL$3,0)),INDEX(兵法相关参数!$C$12:$AL$15,AM$15,MATCH($AB422,兵法相关参数!$C$3:$AL$3,0))),0)+IFERROR(AI422*IF($E422="将领",INDEX(兵法相关参数!$C$4:$AL$7,AM$15,MATCH($AG422,兵法相关参数!$C$3:$AL$3,0)),INDEX(兵法相关参数!$C$12:$AL$15,AM$15,MATCH($AG422,兵法相关参数!$C$3:$AL$3,0))),0)</f>
        <v>0</v>
      </c>
      <c r="AN422" s="146">
        <f>IFERROR(AE422*IF($E422="将领",INDEX(兵法相关参数!$C$4:$AL$7,AN$15,MATCH($AB422,兵法相关参数!$C$3:$AL$3,0)),INDEX(兵法相关参数!$C$12:$AL$15,AN$15,MATCH($AB422,兵法相关参数!$C$3:$AL$3,0))),0)+IFERROR(AJ422*IF($E422="将领",INDEX(兵法相关参数!$C$4:$AL$7,AN$15,MATCH($AG422,兵法相关参数!$C$3:$AL$3,0)),INDEX(兵法相关参数!$C$12:$AL$15,AN$15,MATCH($AG422,兵法相关参数!$C$3:$AL$3,0))),0)</f>
        <v>0</v>
      </c>
      <c r="AO422" s="146">
        <f>IFERROR(AF422*IF($E422="将领",INDEX(兵法相关参数!$C$4:$AL$7,AL$15,MATCH($AB422,兵法相关参数!$C$3:$AL$3,0)),INDEX(兵法相关参数!$C$12:$AL$15,AO$15,MATCH($AB422,兵法相关参数!$C$3:$AL$3,0))),0)+IFERROR(AK422*IF($E422="将领",INDEX(兵法相关参数!$C$4:$AL$7,AL$15,MATCH($AG422,兵法相关参数!$C$3:$AL$3,0)),INDEX(兵法相关参数!$C$12:$AL$15,AO$15,MATCH($AG422,兵法相关参数!$C$3:$AL$3,0))),0)</f>
        <v>0</v>
      </c>
      <c r="AP422" s="27"/>
      <c r="AQ422" s="154">
        <v>30220</v>
      </c>
      <c r="AR422" s="160">
        <f>IF(D422="直接伤害",1,0)</f>
        <v>0</v>
      </c>
      <c r="AS422" s="163" t="str">
        <f t="shared" ref="AS422:AS430" si="229">IF(C422="",AS421,C422)</f>
        <v>橙</v>
      </c>
      <c r="AT422" s="153">
        <f t="shared" ref="AT422:AT430" si="230">IF(A422&lt;&gt;"",1,IF(D422="",AT421,IF(AU420="",AT421,IF(AX420="",AT421+1,IF(BB420="",AT421+2,AT421+3)))))</f>
        <v>1</v>
      </c>
      <c r="AU422" s="39" t="str">
        <f>IF(IF(L422="","",AQ422&amp;AT422)=AU421,"",IF(MOD(COUNTIF($AQ$1:AQ422,AQ422),3)=1,"",IF(L422="","",AQ422&amp;AT422)))</f>
        <v/>
      </c>
      <c r="AV422" s="166" t="str">
        <f t="shared" ref="AV422:AV430" si="231">IF(AU422="","",IF(L421="固定值",L422,ROUND(IF(AR422=1,L422*INDEX($AV$5:$AV$9,MATCH(AS422,$AU$5:$AU$9,0)),L422*INDEX($AV$13:$AV$17,MATCH(AS422,$AU$13:$AU$17,0))),IF(MID(BH422,FIND(AT422-1,BH422)+2,1)="%",3,1))))</f>
        <v/>
      </c>
      <c r="AW422" s="166" t="str">
        <f t="shared" ref="AW422:AW430" si="232">IF(AU422="","",ROUND((IF(AR422=1,L422*INDEX($AW$5:$AW$9,MATCH(AS422,$AU$5:$AU$9,0)),L422*INDEX($AW$13:$AW$17,MATCH(AS422,$AU$13:$AU$17,0)))-AV422)/34,IF(MID(BH422,FIND(AT422-1,BH422)+2,1)="%",3,1)))</f>
        <v/>
      </c>
      <c r="AX422" s="15" t="str">
        <f>IF(MOD(COUNTIF($AQ$1:AQ422,AQ422),3)=1,"",IF(M422="","",AT422+1))</f>
        <v/>
      </c>
      <c r="AY422" s="15" t="str">
        <f t="shared" si="216"/>
        <v/>
      </c>
      <c r="AZ422" s="166" t="str">
        <f t="shared" si="217"/>
        <v/>
      </c>
      <c r="BA422" s="166" t="str">
        <f t="shared" si="218"/>
        <v/>
      </c>
      <c r="BB422" s="15" t="str">
        <f>IF(MOD(COUNTIF($AQ$1:AQ422,AQ422),3)=1,"",IF(N422="","",AX422+1))</f>
        <v/>
      </c>
      <c r="BC422" s="15" t="str">
        <f t="shared" ref="BC422:BC430" si="233">IF(IF(BB422="","",AQ422&amp;BB422)=BC421,"",IF(BB422="","",AQ422&amp;BB422))</f>
        <v/>
      </c>
      <c r="BD422" s="166" t="str">
        <f t="shared" ref="BD422:BD430" si="234">IF(BC422="","",IF(N421="固定值",N422,ROUND(IF(AR422=1,N422*INDEX($AV$5:$AV$9,MATCH(AS422,$AU$5:$AU$9,0)),N422*INDEX($AV$13:$AV$17,MATCH(AS422,$AU$13:$AU$17,0))),IF(MID(BH422,FIND(BB422-1,BH422)+2,1)="%",3,1))))</f>
        <v/>
      </c>
      <c r="BE422" s="166" t="str">
        <f t="shared" ref="BE422:BE430" si="235">IF(BC422="","",ROUND((IF(AR422=1,N422*INDEX($AW$5:$AW$9,MATCH(AS422,$AU$5:$AU$9,0)),N422*INDEX($AW$13:$AW$17,MATCH(AS422,$AU$13:$AU$17,0)))-BD422)/34,IF(MID(BH422,FIND(BB422-1,BH422)+2,1)="%",3,1)))</f>
        <v/>
      </c>
      <c r="BF422" s="15"/>
      <c r="BG422" s="15"/>
      <c r="BH422" s="170" t="str">
        <f t="shared" ref="BH422:BH430" si="236">IF(B422="",BH421,B422)</f>
        <v>使攻击最高的女性武将部队获得{0}%暴击概率提升,再随机使2名女性武将部队获得{1}%伤害减免。</v>
      </c>
    </row>
    <row r="423" spans="1:60">
      <c r="A423" s="256"/>
      <c r="B423" s="259"/>
      <c r="C423" s="256"/>
      <c r="D423" s="256"/>
      <c r="E423" s="179" t="s">
        <v>22</v>
      </c>
      <c r="F423" s="141">
        <v>1</v>
      </c>
      <c r="G423" s="141">
        <v>1</v>
      </c>
      <c r="H423" s="141">
        <v>1</v>
      </c>
      <c r="I423" s="141">
        <v>1</v>
      </c>
      <c r="J423" s="255">
        <f>SUMPRODUCT(LARGE(AL423:AO423*F423:I423+AL424:AO424*F424:I424+AL426:AO426*F426:I426+AL427:AO427*F427:I427+AL429:AO429*F429:I429+AL430:AO430*F430:I430,1))</f>
        <v>3.9931671027954949</v>
      </c>
      <c r="K423" s="255">
        <f>INDEX($J$17:$J$200,MATCH(C422,$C$17:$C$200,0),1)</f>
        <v>4.3116392160975536</v>
      </c>
      <c r="L423" s="24">
        <v>0.6</v>
      </c>
      <c r="M423" s="24"/>
      <c r="N423" s="10"/>
      <c r="O423" s="81">
        <f>50%*1.15</f>
        <v>0.57499999999999996</v>
      </c>
      <c r="P423" s="44">
        <v>0</v>
      </c>
      <c r="Q423" s="10">
        <v>0</v>
      </c>
      <c r="R423" s="10">
        <v>1</v>
      </c>
      <c r="S423" s="203"/>
      <c r="T423" s="44"/>
      <c r="U423" s="44"/>
      <c r="V423" s="24"/>
      <c r="W423" s="92">
        <f>$L423*$O423</f>
        <v>0.34499999999999997</v>
      </c>
      <c r="X423" s="92">
        <f t="shared" ref="X423:Z424" si="237">$L423*$O423</f>
        <v>0.34499999999999997</v>
      </c>
      <c r="Y423" s="92">
        <f t="shared" si="237"/>
        <v>0.34499999999999997</v>
      </c>
      <c r="Z423" s="92">
        <f t="shared" si="237"/>
        <v>0.34499999999999997</v>
      </c>
      <c r="AA423" s="22"/>
      <c r="AB423" s="44" t="s">
        <v>100</v>
      </c>
      <c r="AC423" s="92">
        <f>辅助效用($P423,0,AC$15,"输出转换",标准系数,"随机将领目标",W423)</f>
        <v>0.98116562499999982</v>
      </c>
      <c r="AD423" s="92">
        <f>辅助效用($P423,0,AD$15,"输出转换",标准系数,"随机将领目标",X423)</f>
        <v>0.98116562499999982</v>
      </c>
      <c r="AE423" s="92">
        <f>辅助效用($P423,0,AE$15,"输出转换",标准系数,"随机将领目标",Y423)</f>
        <v>0.98116562499999982</v>
      </c>
      <c r="AF423" s="92">
        <f>辅助效用($P423,0,AF$15,"输出转换",标准系数,"随机将领目标",Z423)</f>
        <v>0.98116562499999982</v>
      </c>
      <c r="AG423" s="92" t="s">
        <v>51</v>
      </c>
      <c r="AH423" s="188">
        <f>IF($Q423=0,0,持续效用($P423,$Q423,AH$15,$F423))</f>
        <v>0</v>
      </c>
      <c r="AI423" s="188">
        <f t="shared" ref="AI423:AK424" si="238">IF($Q423=0,0,持续效用($P423,$Q423,AI$15,$F423))</f>
        <v>0</v>
      </c>
      <c r="AJ423" s="188">
        <f t="shared" si="238"/>
        <v>0</v>
      </c>
      <c r="AK423" s="188">
        <f t="shared" si="238"/>
        <v>0</v>
      </c>
      <c r="AL423" s="146">
        <f>IFERROR(AC423*IF($E423="将领",INDEX(兵法相关参数!$C$4:$AL$7,AL$15,MATCH($AB423,兵法相关参数!$C$3:$AL$3,0)),INDEX(兵法相关参数!$C$12:$AL$15,AL$15,MATCH($AB423,兵法相关参数!$C$3:$AL$3,0))),0)+IFERROR(AH423*IF($E423="将领",INDEX(兵法相关参数!$C$4:$AL$7,AL$15,MATCH($AG423,兵法相关参数!$C$3:$AL$3,0)),INDEX(兵法相关参数!$C$12:$AL$15,AL$15,MATCH($AG423,兵法相关参数!$C$3:$AL$3,0))),0)</f>
        <v>0.98116562499999982</v>
      </c>
      <c r="AM423" s="146">
        <f>IFERROR(AD423*IF($E423="将领",INDEX(兵法相关参数!$C$4:$AL$7,AM$15,MATCH($AB423,兵法相关参数!$C$3:$AL$3,0)),INDEX(兵法相关参数!$C$12:$AL$15,AM$15,MATCH($AB423,兵法相关参数!$C$3:$AL$3,0))),0)+IFERROR(AI423*IF($E423="将领",INDEX(兵法相关参数!$C$4:$AL$7,AM$15,MATCH($AG423,兵法相关参数!$C$3:$AL$3,0)),INDEX(兵法相关参数!$C$12:$AL$15,AM$15,MATCH($AG423,兵法相关参数!$C$3:$AL$3,0))),0)</f>
        <v>0.98116562499999982</v>
      </c>
      <c r="AN423" s="146">
        <f>IFERROR(AE423*IF($E423="将领",INDEX(兵法相关参数!$C$4:$AL$7,AN$15,MATCH($AB423,兵法相关参数!$C$3:$AL$3,0)),INDEX(兵法相关参数!$C$12:$AL$15,AN$15,MATCH($AB423,兵法相关参数!$C$3:$AL$3,0))),0)+IFERROR(AJ423*IF($E423="将领",INDEX(兵法相关参数!$C$4:$AL$7,AN$15,MATCH($AG423,兵法相关参数!$C$3:$AL$3,0)),INDEX(兵法相关参数!$C$12:$AL$15,AN$15,MATCH($AG423,兵法相关参数!$C$3:$AL$3,0))),0)</f>
        <v>0.98116562499999982</v>
      </c>
      <c r="AO423" s="146">
        <f>IFERROR(AF423*IF($E423="将领",INDEX(兵法相关参数!$C$4:$AL$7,AL$15,MATCH($AB423,兵法相关参数!$C$3:$AL$3,0)),INDEX(兵法相关参数!$C$12:$AL$15,AO$15,MATCH($AB423,兵法相关参数!$C$3:$AL$3,0))),0)+IFERROR(AK423*IF($E423="将领",INDEX(兵法相关参数!$C$4:$AL$7,AL$15,MATCH($AG423,兵法相关参数!$C$3:$AL$3,0)),INDEX(兵法相关参数!$C$12:$AL$15,AO$15,MATCH($AG423,兵法相关参数!$C$3:$AL$3,0))),0)</f>
        <v>0.98116562499999982</v>
      </c>
      <c r="AP423" s="42"/>
      <c r="AQ423" s="151">
        <f>AQ422</f>
        <v>30220</v>
      </c>
      <c r="AR423" s="161">
        <f>AR422</f>
        <v>0</v>
      </c>
      <c r="AS423" s="163" t="str">
        <f t="shared" si="229"/>
        <v>橙</v>
      </c>
      <c r="AT423" s="153">
        <f t="shared" si="230"/>
        <v>1</v>
      </c>
      <c r="AU423" s="39" t="str">
        <f>IF(IF(L423="","",AQ423&amp;AT423)=AU422,"",IF(MOD(COUNTIF($AQ$1:AQ423,AQ423),3)=1,"",IF(L423="","",AQ423&amp;AT423)))</f>
        <v>302201</v>
      </c>
      <c r="AV423" s="166">
        <f t="shared" si="231"/>
        <v>0.14299999999999999</v>
      </c>
      <c r="AW423" s="166">
        <f t="shared" si="232"/>
        <v>1.2999999999999999E-2</v>
      </c>
      <c r="AX423" s="15" t="str">
        <f>IF(MOD(COUNTIF($AQ$1:AQ423,AQ423),3)=1,"",IF(M423="","",AT423+1))</f>
        <v/>
      </c>
      <c r="AY423" s="15" t="str">
        <f t="shared" si="216"/>
        <v/>
      </c>
      <c r="AZ423" s="166" t="str">
        <f t="shared" si="217"/>
        <v/>
      </c>
      <c r="BA423" s="166" t="str">
        <f t="shared" si="218"/>
        <v/>
      </c>
      <c r="BB423" s="15" t="str">
        <f>IF(MOD(COUNTIF($AQ$1:AQ423,AQ423),3)=1,"",IF(N423="","",AX423+1))</f>
        <v/>
      </c>
      <c r="BC423" s="15" t="str">
        <f t="shared" si="233"/>
        <v/>
      </c>
      <c r="BD423" s="166" t="str">
        <f t="shared" si="234"/>
        <v/>
      </c>
      <c r="BE423" s="166" t="str">
        <f t="shared" si="235"/>
        <v/>
      </c>
      <c r="BF423" s="15"/>
      <c r="BG423" s="15"/>
      <c r="BH423" s="170" t="str">
        <f t="shared" si="236"/>
        <v>使攻击最高的女性武将部队获得{0}%暴击概率提升,再随机使2名女性武将部队获得{1}%伤害减免。</v>
      </c>
    </row>
    <row r="424" spans="1:60">
      <c r="A424" s="256"/>
      <c r="B424" s="259"/>
      <c r="C424" s="256"/>
      <c r="D424" s="257"/>
      <c r="E424" s="179" t="s">
        <v>22</v>
      </c>
      <c r="F424" s="141">
        <v>1</v>
      </c>
      <c r="G424" s="141">
        <v>1</v>
      </c>
      <c r="H424" s="141">
        <v>1</v>
      </c>
      <c r="I424" s="141">
        <v>1</v>
      </c>
      <c r="J424" s="256"/>
      <c r="K424" s="256"/>
      <c r="L424" s="24">
        <f>L423</f>
        <v>0.6</v>
      </c>
      <c r="M424" s="24"/>
      <c r="N424" s="10"/>
      <c r="O424" s="81">
        <f>50%/1.25</f>
        <v>0.4</v>
      </c>
      <c r="P424" s="44">
        <v>0</v>
      </c>
      <c r="Q424" s="10">
        <v>0</v>
      </c>
      <c r="R424" s="10">
        <v>1</v>
      </c>
      <c r="S424" s="203"/>
      <c r="T424" s="44"/>
      <c r="U424" s="44"/>
      <c r="V424" s="24"/>
      <c r="W424" s="92">
        <f>$L424*$O424</f>
        <v>0.24</v>
      </c>
      <c r="X424" s="92">
        <f t="shared" si="237"/>
        <v>0.24</v>
      </c>
      <c r="Y424" s="92">
        <f t="shared" si="237"/>
        <v>0.24</v>
      </c>
      <c r="Z424" s="92">
        <f t="shared" si="237"/>
        <v>0.24</v>
      </c>
      <c r="AA424" s="22"/>
      <c r="AB424" s="44" t="s">
        <v>100</v>
      </c>
      <c r="AC424" s="92">
        <f>辅助效用($P424,0,AC$15,"输出转换",标准系数,"随机士兵目标",W424)</f>
        <v>0.64045440000000009</v>
      </c>
      <c r="AD424" s="92">
        <f>辅助效用($P424,0,AD$15,"输出转换",标准系数,"随机士兵目标",X424)</f>
        <v>0.64045440000000009</v>
      </c>
      <c r="AE424" s="92">
        <f>辅助效用($P424,0,AE$15,"输出转换",标准系数,"随机士兵目标",Y424)</f>
        <v>0.64045440000000009</v>
      </c>
      <c r="AF424" s="92">
        <f>辅助效用($P424,0,AF$15,"输出转换",标准系数,"随机士兵目标",Z424)</f>
        <v>0.64045440000000009</v>
      </c>
      <c r="AG424" s="92" t="s">
        <v>51</v>
      </c>
      <c r="AH424" s="188">
        <f>IF($Q424=0,0,持续效用($P424,$Q424,AH$15,$F424))</f>
        <v>0</v>
      </c>
      <c r="AI424" s="188">
        <f t="shared" si="238"/>
        <v>0</v>
      </c>
      <c r="AJ424" s="188">
        <f t="shared" si="238"/>
        <v>0</v>
      </c>
      <c r="AK424" s="188">
        <f t="shared" si="238"/>
        <v>0</v>
      </c>
      <c r="AL424" s="146">
        <f>IFERROR(AC424*IF($E424="将领",INDEX(兵法相关参数!$C$4:$AL$7,AL$15,MATCH($AB424,兵法相关参数!$C$3:$AL$3,0)),INDEX(兵法相关参数!$C$12:$AL$15,AL$15,MATCH($AB424,兵法相关参数!$C$3:$AL$3,0))),0)+IFERROR(AH424*IF($E424="将领",INDEX(兵法相关参数!$C$4:$AL$7,AL$15,MATCH($AG424,兵法相关参数!$C$3:$AL$3,0)),INDEX(兵法相关参数!$C$12:$AL$15,AL$15,MATCH($AG424,兵法相关参数!$C$3:$AL$3,0))),0)</f>
        <v>0.64045440000000009</v>
      </c>
      <c r="AM424" s="146">
        <f>IFERROR(AD424*IF($E424="将领",INDEX(兵法相关参数!$C$4:$AL$7,AM$15,MATCH($AB424,兵法相关参数!$C$3:$AL$3,0)),INDEX(兵法相关参数!$C$12:$AL$15,AM$15,MATCH($AB424,兵法相关参数!$C$3:$AL$3,0))),0)+IFERROR(AI424*IF($E424="将领",INDEX(兵法相关参数!$C$4:$AL$7,AM$15,MATCH($AG424,兵法相关参数!$C$3:$AL$3,0)),INDEX(兵法相关参数!$C$12:$AL$15,AM$15,MATCH($AG424,兵法相关参数!$C$3:$AL$3,0))),0)</f>
        <v>0.64045440000000009</v>
      </c>
      <c r="AN424" s="146">
        <f>IFERROR(AE424*IF($E424="将领",INDEX(兵法相关参数!$C$4:$AL$7,AN$15,MATCH($AB424,兵法相关参数!$C$3:$AL$3,0)),INDEX(兵法相关参数!$C$12:$AL$15,AN$15,MATCH($AB424,兵法相关参数!$C$3:$AL$3,0))),0)+IFERROR(AJ424*IF($E424="将领",INDEX(兵法相关参数!$C$4:$AL$7,AN$15,MATCH($AG424,兵法相关参数!$C$3:$AL$3,0)),INDEX(兵法相关参数!$C$12:$AL$15,AN$15,MATCH($AG424,兵法相关参数!$C$3:$AL$3,0))),0)</f>
        <v>0.64045440000000009</v>
      </c>
      <c r="AO424" s="146">
        <f>IFERROR(AF424*IF($E424="将领",INDEX(兵法相关参数!$C$4:$AL$7,AL$15,MATCH($AB424,兵法相关参数!$C$3:$AL$3,0)),INDEX(兵法相关参数!$C$12:$AL$15,AO$15,MATCH($AB424,兵法相关参数!$C$3:$AL$3,0))),0)+IFERROR(AK424*IF($E424="将领",INDEX(兵法相关参数!$C$4:$AL$7,AL$15,MATCH($AG424,兵法相关参数!$C$3:$AL$3,0)),INDEX(兵法相关参数!$C$12:$AL$15,AO$15,MATCH($AG424,兵法相关参数!$C$3:$AL$3,0))),0)</f>
        <v>0.64045440000000009</v>
      </c>
      <c r="AP424" s="27"/>
      <c r="AQ424" s="151">
        <f>AQ423</f>
        <v>30220</v>
      </c>
      <c r="AR424" s="162">
        <f>AR423</f>
        <v>0</v>
      </c>
      <c r="AS424" s="15" t="str">
        <f t="shared" si="229"/>
        <v>橙</v>
      </c>
      <c r="AT424" s="153">
        <f t="shared" si="230"/>
        <v>1</v>
      </c>
      <c r="AU424" s="39" t="str">
        <f>IF(IF(L424="","",AQ424&amp;AT424)=AU423,"",IF(MOD(COUNTIF($AQ$1:AQ424,AQ424),3)=1,"",IF(L424="","",AQ424&amp;AT424)))</f>
        <v/>
      </c>
      <c r="AV424" s="166" t="str">
        <f t="shared" si="231"/>
        <v/>
      </c>
      <c r="AW424" s="166" t="str">
        <f t="shared" si="232"/>
        <v/>
      </c>
      <c r="AX424" s="15" t="str">
        <f>IF(MOD(COUNTIF($AQ$1:AQ424,AQ424),3)=1,"",IF(M424="","",AT424+1))</f>
        <v/>
      </c>
      <c r="AY424" s="15" t="str">
        <f t="shared" si="216"/>
        <v/>
      </c>
      <c r="AZ424" s="166" t="str">
        <f t="shared" si="217"/>
        <v/>
      </c>
      <c r="BA424" s="166" t="str">
        <f t="shared" si="218"/>
        <v/>
      </c>
      <c r="BB424" s="15" t="str">
        <f>IF(MOD(COUNTIF($AQ$1:AQ424,AQ424),3)=1,"",IF(N424="","",AX424+1))</f>
        <v/>
      </c>
      <c r="BC424" s="15" t="str">
        <f t="shared" si="233"/>
        <v/>
      </c>
      <c r="BD424" s="166" t="str">
        <f t="shared" si="234"/>
        <v/>
      </c>
      <c r="BE424" s="166" t="str">
        <f t="shared" si="235"/>
        <v/>
      </c>
      <c r="BF424" s="15"/>
      <c r="BG424" s="15"/>
      <c r="BH424" s="170" t="str">
        <f t="shared" si="236"/>
        <v>使攻击最高的女性武将部队获得{0}%暴击概率提升,再随机使2名女性武将部队获得{1}%伤害减免。</v>
      </c>
    </row>
    <row r="425" spans="1:60">
      <c r="A425" s="256"/>
      <c r="B425" s="259"/>
      <c r="C425" s="256"/>
      <c r="D425" s="255" t="s">
        <v>514</v>
      </c>
      <c r="E425" s="11"/>
      <c r="F425" s="11"/>
      <c r="G425" s="11"/>
      <c r="H425" s="11"/>
      <c r="I425" s="11"/>
      <c r="J425" s="256"/>
      <c r="K425" s="256"/>
      <c r="L425" s="184" t="s">
        <v>62</v>
      </c>
      <c r="M425" s="184"/>
      <c r="N425" s="11"/>
      <c r="O425" s="183" t="s">
        <v>52</v>
      </c>
      <c r="P425" s="3" t="s">
        <v>57</v>
      </c>
      <c r="Q425" s="11" t="s">
        <v>60</v>
      </c>
      <c r="R425" s="11" t="s">
        <v>61</v>
      </c>
      <c r="S425" s="184"/>
      <c r="T425" s="184"/>
      <c r="U425" s="184"/>
      <c r="V425" s="184"/>
      <c r="W425" s="3" t="s">
        <v>223</v>
      </c>
      <c r="X425" s="3" t="s">
        <v>224</v>
      </c>
      <c r="Y425" s="3" t="s">
        <v>225</v>
      </c>
      <c r="Z425" s="3" t="s">
        <v>226</v>
      </c>
      <c r="AA425" s="1"/>
      <c r="AB425" s="15"/>
      <c r="AC425" s="187" t="s">
        <v>227</v>
      </c>
      <c r="AD425" s="187" t="s">
        <v>228</v>
      </c>
      <c r="AE425" s="187" t="s">
        <v>229</v>
      </c>
      <c r="AF425" s="187" t="s">
        <v>230</v>
      </c>
      <c r="AG425" s="96"/>
      <c r="AH425" s="187" t="s">
        <v>227</v>
      </c>
      <c r="AI425" s="187" t="s">
        <v>228</v>
      </c>
      <c r="AJ425" s="187" t="s">
        <v>229</v>
      </c>
      <c r="AK425" s="187" t="s">
        <v>230</v>
      </c>
      <c r="AL425" s="146">
        <f>IFERROR(AC425*IF($E425="将领",INDEX(兵法相关参数!$C$4:$AL$7,AL$15,MATCH($AB425,兵法相关参数!$C$3:$AL$3,0)),INDEX(兵法相关参数!$C$12:$AL$15,AL$15,MATCH($AB425,兵法相关参数!$C$3:$AL$3,0))),0)+IFERROR(AH425*IF($E425="将领",INDEX(兵法相关参数!$C$4:$AL$7,AL$15,MATCH($AG425,兵法相关参数!$C$3:$AL$3,0)),INDEX(兵法相关参数!$C$12:$AL$15,AL$15,MATCH($AG425,兵法相关参数!$C$3:$AL$3,0))),0)</f>
        <v>0</v>
      </c>
      <c r="AM425" s="146">
        <f>IFERROR(AD425*IF($E425="将领",INDEX(兵法相关参数!$C$4:$AL$7,AM$15,MATCH($AB425,兵法相关参数!$C$3:$AL$3,0)),INDEX(兵法相关参数!$C$12:$AL$15,AM$15,MATCH($AB425,兵法相关参数!$C$3:$AL$3,0))),0)+IFERROR(AI425*IF($E425="将领",INDEX(兵法相关参数!$C$4:$AL$7,AM$15,MATCH($AG425,兵法相关参数!$C$3:$AL$3,0)),INDEX(兵法相关参数!$C$12:$AL$15,AM$15,MATCH($AG425,兵法相关参数!$C$3:$AL$3,0))),0)</f>
        <v>0</v>
      </c>
      <c r="AN425" s="146">
        <f>IFERROR(AE425*IF($E425="将领",INDEX(兵法相关参数!$C$4:$AL$7,AN$15,MATCH($AB425,兵法相关参数!$C$3:$AL$3,0)),INDEX(兵法相关参数!$C$12:$AL$15,AN$15,MATCH($AB425,兵法相关参数!$C$3:$AL$3,0))),0)+IFERROR(AJ425*IF($E425="将领",INDEX(兵法相关参数!$C$4:$AL$7,AN$15,MATCH($AG425,兵法相关参数!$C$3:$AL$3,0)),INDEX(兵法相关参数!$C$12:$AL$15,AN$15,MATCH($AG425,兵法相关参数!$C$3:$AL$3,0))),0)</f>
        <v>0</v>
      </c>
      <c r="AO425" s="146">
        <f>IFERROR(AF425*IF($E425="将领",INDEX(兵法相关参数!$C$4:$AL$7,AL$15,MATCH($AB425,兵法相关参数!$C$3:$AL$3,0)),INDEX(兵法相关参数!$C$12:$AL$15,AO$15,MATCH($AB425,兵法相关参数!$C$3:$AL$3,0))),0)+IFERROR(AK425*IF($E425="将领",INDEX(兵法相关参数!$C$4:$AL$7,AL$15,MATCH($AG425,兵法相关参数!$C$3:$AL$3,0)),INDEX(兵法相关参数!$C$12:$AL$15,AO$15,MATCH($AG425,兵法相关参数!$C$3:$AL$3,0))),0)</f>
        <v>0</v>
      </c>
      <c r="AP425" s="42"/>
      <c r="AQ425" s="151">
        <f t="shared" ref="AQ425:AQ430" si="239">AQ424</f>
        <v>30220</v>
      </c>
      <c r="AR425" s="160">
        <f>IF(D425="直接伤害",1,0)</f>
        <v>0</v>
      </c>
      <c r="AS425" s="163" t="str">
        <f t="shared" si="229"/>
        <v>橙</v>
      </c>
      <c r="AT425" s="153">
        <f t="shared" si="230"/>
        <v>2</v>
      </c>
      <c r="AU425" s="39" t="str">
        <f>IF(IF(L425="","",AQ425&amp;AT425)=AU424,"",IF(MOD(COUNTIF($AQ$1:AQ425,AQ425),3)=1,"",IF(L425="","",AQ425&amp;AT425)))</f>
        <v/>
      </c>
      <c r="AV425" s="166" t="str">
        <f t="shared" si="231"/>
        <v/>
      </c>
      <c r="AW425" s="166" t="str">
        <f t="shared" si="232"/>
        <v/>
      </c>
      <c r="AX425" s="15" t="str">
        <f>IF(MOD(COUNTIF($AQ$1:AQ425,AQ425),3)=1,"",IF(M425="","",AT425+1))</f>
        <v/>
      </c>
      <c r="AY425" s="15" t="str">
        <f t="shared" si="216"/>
        <v/>
      </c>
      <c r="AZ425" s="166" t="str">
        <f t="shared" si="217"/>
        <v/>
      </c>
      <c r="BA425" s="166" t="str">
        <f t="shared" si="218"/>
        <v/>
      </c>
      <c r="BB425" s="15" t="str">
        <f>IF(MOD(COUNTIF($AQ$1:AQ425,AQ425),3)=1,"",IF(N425="","",AX425+1))</f>
        <v/>
      </c>
      <c r="BC425" s="15" t="str">
        <f t="shared" si="233"/>
        <v/>
      </c>
      <c r="BD425" s="166" t="str">
        <f t="shared" si="234"/>
        <v/>
      </c>
      <c r="BE425" s="166" t="str">
        <f t="shared" si="235"/>
        <v/>
      </c>
      <c r="BF425" s="15"/>
      <c r="BG425" s="15"/>
      <c r="BH425" s="170" t="str">
        <f t="shared" si="236"/>
        <v>使攻击最高的女性武将部队获得{0}%暴击概率提升,再随机使2名女性武将部队获得{1}%伤害减免。</v>
      </c>
    </row>
    <row r="426" spans="1:60">
      <c r="A426" s="256"/>
      <c r="B426" s="259"/>
      <c r="C426" s="256"/>
      <c r="D426" s="256"/>
      <c r="E426" s="179" t="s">
        <v>22</v>
      </c>
      <c r="F426" s="141">
        <v>1</v>
      </c>
      <c r="G426" s="141">
        <v>1</v>
      </c>
      <c r="H426" s="141">
        <v>1</v>
      </c>
      <c r="I426" s="141">
        <v>1</v>
      </c>
      <c r="J426" s="256"/>
      <c r="K426" s="256"/>
      <c r="L426" s="25">
        <v>0.24</v>
      </c>
      <c r="M426" s="44"/>
      <c r="N426" s="10"/>
      <c r="O426" s="81">
        <f>80%*1.15</f>
        <v>0.91999999999999993</v>
      </c>
      <c r="P426" s="44">
        <v>0</v>
      </c>
      <c r="Q426" s="10">
        <v>0</v>
      </c>
      <c r="R426" s="10">
        <v>2</v>
      </c>
      <c r="S426" s="44"/>
      <c r="T426" s="44"/>
      <c r="U426" s="44"/>
      <c r="V426" s="24"/>
      <c r="W426" s="23">
        <f>$L426*$R426*$O426</f>
        <v>0.44159999999999994</v>
      </c>
      <c r="X426" s="23">
        <f t="shared" ref="X426:Z427" si="240">$L426*$R426*$O426</f>
        <v>0.44159999999999994</v>
      </c>
      <c r="Y426" s="23">
        <f t="shared" si="240"/>
        <v>0.44159999999999994</v>
      </c>
      <c r="Z426" s="23">
        <f t="shared" si="240"/>
        <v>0.44159999999999994</v>
      </c>
      <c r="AA426" s="22"/>
      <c r="AB426" s="44" t="s">
        <v>243</v>
      </c>
      <c r="AC426" s="92">
        <f>辅助效用($P426,0,AC$15,"生存转换",标准系数,"随机将领目标",W426)</f>
        <v>1.2532549120000001</v>
      </c>
      <c r="AD426" s="92">
        <f>辅助效用($P426,0,AD$15,"生存转换",标准系数,"随机将领目标",X426)</f>
        <v>1.2532549120000001</v>
      </c>
      <c r="AE426" s="92">
        <f>辅助效用($P426,0,AE$15,"生存转换",标准系数,"随机将领目标",Y426)</f>
        <v>1.2532549120000001</v>
      </c>
      <c r="AF426" s="92">
        <f>辅助效用($P426,0,AF$15,"生存转换",标准系数,"随机将领目标",Z426)</f>
        <v>1.2532549120000001</v>
      </c>
      <c r="AG426" s="92" t="s">
        <v>51</v>
      </c>
      <c r="AH426" s="188">
        <f>IF($Q426=0,0,持续效用($P426,$Q426,AH$15,$E426))</f>
        <v>0</v>
      </c>
      <c r="AI426" s="188">
        <f t="shared" ref="AI426:AK427" si="241">IF($Q426=0,0,持续效用($P426,$Q426,AI$15,$E426))</f>
        <v>0</v>
      </c>
      <c r="AJ426" s="188">
        <f t="shared" si="241"/>
        <v>0</v>
      </c>
      <c r="AK426" s="188">
        <f t="shared" si="241"/>
        <v>0</v>
      </c>
      <c r="AL426" s="146">
        <f>IFERROR(AC426*IF($E426="将领",INDEX(兵法相关参数!$C$4:$AL$7,AL$15,MATCH($AB426,兵法相关参数!$C$3:$AL$3,0)),INDEX(兵法相关参数!$C$12:$AL$15,AL$15,MATCH($AB426,兵法相关参数!$C$3:$AL$3,0))),0)+IFERROR(AH426*IF($E426="将领",INDEX(兵法相关参数!$C$4:$AL$7,AL$15,MATCH($AG426,兵法相关参数!$C$3:$AL$3,0)),INDEX(兵法相关参数!$C$12:$AL$15,AL$15,MATCH($AG426,兵法相关参数!$C$3:$AL$3,0))),0)</f>
        <v>1.3225316441100659</v>
      </c>
      <c r="AM426" s="146">
        <f>IFERROR(AD426*IF($E426="将领",INDEX(兵法相关参数!$C$4:$AL$7,AM$15,MATCH($AB426,兵法相关参数!$C$3:$AL$3,0)),INDEX(兵法相关参数!$C$12:$AL$15,AM$15,MATCH($AB426,兵法相关参数!$C$3:$AL$3,0))),0)+IFERROR(AI426*IF($E426="将领",INDEX(兵法相关参数!$C$4:$AL$7,AM$15,MATCH($AG426,兵法相关参数!$C$3:$AL$3,0)),INDEX(兵法相关参数!$C$12:$AL$15,AM$15,MATCH($AG426,兵法相关参数!$C$3:$AL$3,0))),0)</f>
        <v>1.3114762401922293</v>
      </c>
      <c r="AN426" s="146">
        <f>IFERROR(AE426*IF($E426="将领",INDEX(兵法相关参数!$C$4:$AL$7,AN$15,MATCH($AB426,兵法相关参数!$C$3:$AL$3,0)),INDEX(兵法相关参数!$C$12:$AL$15,AN$15,MATCH($AB426,兵法相关参数!$C$3:$AL$3,0))),0)+IFERROR(AJ426*IF($E426="将领",INDEX(兵法相关参数!$C$4:$AL$7,AN$15,MATCH($AG426,兵法相关参数!$C$3:$AL$3,0)),INDEX(兵法相关参数!$C$12:$AL$15,AN$15,MATCH($AG426,兵法相关参数!$C$3:$AL$3,0))),0)</f>
        <v>1.3283687030105857</v>
      </c>
      <c r="AO426" s="146">
        <f>IFERROR(AF426*IF($E426="将领",INDEX(兵法相关参数!$C$4:$AL$7,AL$15,MATCH($AB426,兵法相关参数!$C$3:$AL$3,0)),INDEX(兵法相关参数!$C$12:$AL$15,AO$15,MATCH($AB426,兵法相关参数!$C$3:$AL$3,0))),0)+IFERROR(AK426*IF($E426="将领",INDEX(兵法相关参数!$C$4:$AL$7,AL$15,MATCH($AG426,兵法相关参数!$C$3:$AL$3,0)),INDEX(兵法相关参数!$C$12:$AL$15,AO$15,MATCH($AG426,兵法相关参数!$C$3:$AL$3,0))),0)</f>
        <v>1.3225316441100659</v>
      </c>
      <c r="AP426" s="27"/>
      <c r="AQ426" s="151">
        <f t="shared" si="239"/>
        <v>30220</v>
      </c>
      <c r="AR426" s="161">
        <f>AR425</f>
        <v>0</v>
      </c>
      <c r="AS426" s="163" t="str">
        <f t="shared" si="229"/>
        <v>橙</v>
      </c>
      <c r="AT426" s="153">
        <f t="shared" si="230"/>
        <v>2</v>
      </c>
      <c r="AU426" s="39" t="str">
        <f>IF(IF(L426="","",AQ426&amp;AT426)=AU425,"",IF(MOD(COUNTIF($AQ$1:AQ426,AQ426),3)=1,"",IF(L426="","",AQ426&amp;AT426)))</f>
        <v>302202</v>
      </c>
      <c r="AV426" s="166">
        <f t="shared" si="231"/>
        <v>5.7000000000000002E-2</v>
      </c>
      <c r="AW426" s="166">
        <f t="shared" si="232"/>
        <v>5.0000000000000001E-3</v>
      </c>
      <c r="AX426" s="15" t="str">
        <f>IF(MOD(COUNTIF($AQ$1:AQ426,AQ426),3)=1,"",IF(M426="","",AT426+1))</f>
        <v/>
      </c>
      <c r="AY426" s="15" t="str">
        <f t="shared" si="216"/>
        <v/>
      </c>
      <c r="AZ426" s="166" t="str">
        <f t="shared" si="217"/>
        <v/>
      </c>
      <c r="BA426" s="166" t="str">
        <f t="shared" si="218"/>
        <v/>
      </c>
      <c r="BB426" s="15" t="str">
        <f>IF(MOD(COUNTIF($AQ$1:AQ426,AQ426),3)=1,"",IF(N426="","",AX426+1))</f>
        <v/>
      </c>
      <c r="BC426" s="15" t="str">
        <f t="shared" si="233"/>
        <v/>
      </c>
      <c r="BD426" s="166" t="str">
        <f t="shared" si="234"/>
        <v/>
      </c>
      <c r="BE426" s="166" t="str">
        <f t="shared" si="235"/>
        <v/>
      </c>
      <c r="BF426" s="15"/>
      <c r="BG426" s="15"/>
      <c r="BH426" s="170" t="str">
        <f t="shared" si="236"/>
        <v>使攻击最高的女性武将部队获得{0}%暴击概率提升,再随机使2名女性武将部队获得{1}%伤害减免。</v>
      </c>
    </row>
    <row r="427" spans="1:60">
      <c r="A427" s="256"/>
      <c r="B427" s="259"/>
      <c r="C427" s="256"/>
      <c r="D427" s="257"/>
      <c r="E427" s="179" t="s">
        <v>22</v>
      </c>
      <c r="F427" s="141">
        <v>1</v>
      </c>
      <c r="G427" s="141">
        <v>1</v>
      </c>
      <c r="H427" s="141">
        <v>1</v>
      </c>
      <c r="I427" s="141">
        <v>1</v>
      </c>
      <c r="J427" s="256"/>
      <c r="K427" s="256"/>
      <c r="L427" s="25">
        <f>L426</f>
        <v>0.24</v>
      </c>
      <c r="M427" s="44"/>
      <c r="N427" s="10"/>
      <c r="O427" s="81">
        <f>80%/1.25</f>
        <v>0.64</v>
      </c>
      <c r="P427" s="44">
        <v>0</v>
      </c>
      <c r="Q427" s="10">
        <v>0</v>
      </c>
      <c r="R427" s="10">
        <v>2</v>
      </c>
      <c r="S427" s="44"/>
      <c r="T427" s="44"/>
      <c r="U427" s="44"/>
      <c r="V427" s="24"/>
      <c r="W427" s="23">
        <f>$L427*$R427*$O427</f>
        <v>0.30719999999999997</v>
      </c>
      <c r="X427" s="23">
        <f t="shared" si="240"/>
        <v>0.30719999999999997</v>
      </c>
      <c r="Y427" s="23">
        <f t="shared" si="240"/>
        <v>0.30719999999999997</v>
      </c>
      <c r="Z427" s="23">
        <f t="shared" si="240"/>
        <v>0.30719999999999997</v>
      </c>
      <c r="AA427" s="22"/>
      <c r="AB427" s="44" t="s">
        <v>243</v>
      </c>
      <c r="AC427" s="92">
        <f>辅助效用($P427,0,AC$15,"生存转换",标准系数,"随机士兵目标",W427)</f>
        <v>0.98419092480000003</v>
      </c>
      <c r="AD427" s="92">
        <f>辅助效用($P427,0,AD$15,"生存转换",标准系数,"随机士兵目标",X427)</f>
        <v>0.98419092480000003</v>
      </c>
      <c r="AE427" s="92">
        <f>辅助效用($P427,0,AE$15,"生存转换",标准系数,"随机士兵目标",Y427)</f>
        <v>0.98419092480000003</v>
      </c>
      <c r="AF427" s="92">
        <f>辅助效用($P427,0,AF$15,"生存转换",标准系数,"随机士兵目标",Z427)</f>
        <v>0.98419092480000003</v>
      </c>
      <c r="AG427" s="92" t="s">
        <v>51</v>
      </c>
      <c r="AH427" s="188">
        <f>IF($Q427=0,0,持续效用($P427,$Q427,AH$15,$E427))</f>
        <v>0</v>
      </c>
      <c r="AI427" s="188">
        <f t="shared" si="241"/>
        <v>0</v>
      </c>
      <c r="AJ427" s="188">
        <f t="shared" si="241"/>
        <v>0</v>
      </c>
      <c r="AK427" s="188">
        <f t="shared" si="241"/>
        <v>0</v>
      </c>
      <c r="AL427" s="146">
        <f>IFERROR(AC427*IF($E427="将领",INDEX(兵法相关参数!$C$4:$AL$7,AL$15,MATCH($AB427,兵法相关参数!$C$3:$AL$3,0)),INDEX(兵法相关参数!$C$12:$AL$15,AL$15,MATCH($AB427,兵法相关参数!$C$3:$AL$3,0))),0)+IFERROR(AH427*IF($E427="将领",INDEX(兵法相关参数!$C$4:$AL$7,AL$15,MATCH($AG427,兵法相关参数!$C$3:$AL$3,0)),INDEX(兵法相关参数!$C$12:$AL$15,AL$15,MATCH($AG427,兵法相关参数!$C$3:$AL$3,0))),0)</f>
        <v>1.0385944865891339</v>
      </c>
      <c r="AM427" s="146">
        <f>IFERROR(AD427*IF($E427="将领",INDEX(兵法相关参数!$C$4:$AL$7,AM$15,MATCH($AB427,兵法相关参数!$C$3:$AL$3,0)),INDEX(兵法相关参数!$C$12:$AL$15,AM$15,MATCH($AB427,兵法相关参数!$C$3:$AL$3,0))),0)+IFERROR(AI427*IF($E427="将领",INDEX(兵法相关参数!$C$4:$AL$7,AM$15,MATCH($AG427,兵法相关参数!$C$3:$AL$3,0)),INDEX(兵法相关参数!$C$12:$AL$15,AM$15,MATCH($AG427,兵法相关参数!$C$3:$AL$3,0))),0)</f>
        <v>1.029912591069116</v>
      </c>
      <c r="AN427" s="146">
        <f>IFERROR(AE427*IF($E427="将领",INDEX(兵法相关参数!$C$4:$AL$7,AN$15,MATCH($AB427,兵法相关参数!$C$3:$AL$3,0)),INDEX(兵法相关参数!$C$12:$AL$15,AN$15,MATCH($AB427,兵法相关参数!$C$3:$AL$3,0))),0)+IFERROR(AJ427*IF($E427="将领",INDEX(兵法相关参数!$C$4:$AL$7,AN$15,MATCH($AG427,兵法相关参数!$C$3:$AL$3,0)),INDEX(兵法相关参数!$C$12:$AL$15,AN$15,MATCH($AG427,兵法相关参数!$C$3:$AL$3,0))),0)</f>
        <v>1.0431783747849095</v>
      </c>
      <c r="AO427" s="146">
        <f>IFERROR(AF427*IF($E427="将领",INDEX(兵法相关参数!$C$4:$AL$7,AL$15,MATCH($AB427,兵法相关参数!$C$3:$AL$3,0)),INDEX(兵法相关参数!$C$12:$AL$15,AO$15,MATCH($AB427,兵法相关参数!$C$3:$AL$3,0))),0)+IFERROR(AK427*IF($E427="将领",INDEX(兵法相关参数!$C$4:$AL$7,AL$15,MATCH($AG427,兵法相关参数!$C$3:$AL$3,0)),INDEX(兵法相关参数!$C$12:$AL$15,AO$15,MATCH($AG427,兵法相关参数!$C$3:$AL$3,0))),0)</f>
        <v>1.0385944865891339</v>
      </c>
      <c r="AP427" s="42"/>
      <c r="AQ427" s="151">
        <f t="shared" si="239"/>
        <v>30220</v>
      </c>
      <c r="AR427" s="162">
        <f>AR426</f>
        <v>0</v>
      </c>
      <c r="AS427" s="15" t="str">
        <f t="shared" si="229"/>
        <v>橙</v>
      </c>
      <c r="AT427" s="153">
        <f t="shared" si="230"/>
        <v>2</v>
      </c>
      <c r="AU427" s="39" t="str">
        <f>IF(IF(L427="","",AQ427&amp;AT427)=AU426,"",IF(MOD(COUNTIF($AQ$1:AQ427,AQ427),3)=1,"",IF(L427="","",AQ427&amp;AT427)))</f>
        <v/>
      </c>
      <c r="AV427" s="166" t="str">
        <f t="shared" si="231"/>
        <v/>
      </c>
      <c r="AW427" s="166" t="str">
        <f t="shared" si="232"/>
        <v/>
      </c>
      <c r="AX427" s="15" t="str">
        <f>IF(MOD(COUNTIF($AQ$1:AQ427,AQ427),3)=1,"",IF(M427="","",AT427+1))</f>
        <v/>
      </c>
      <c r="AY427" s="15" t="str">
        <f t="shared" si="216"/>
        <v/>
      </c>
      <c r="AZ427" s="166" t="str">
        <f t="shared" si="217"/>
        <v/>
      </c>
      <c r="BA427" s="166" t="str">
        <f t="shared" si="218"/>
        <v/>
      </c>
      <c r="BB427" s="15" t="str">
        <f>IF(MOD(COUNTIF($AQ$1:AQ427,AQ427),3)=1,"",IF(N427="","",AX427+1))</f>
        <v/>
      </c>
      <c r="BC427" s="15" t="str">
        <f t="shared" si="233"/>
        <v/>
      </c>
      <c r="BD427" s="166" t="str">
        <f t="shared" si="234"/>
        <v/>
      </c>
      <c r="BE427" s="166" t="str">
        <f t="shared" si="235"/>
        <v/>
      </c>
      <c r="BF427" s="15"/>
      <c r="BG427" s="15"/>
      <c r="BH427" s="170" t="str">
        <f t="shared" si="236"/>
        <v>使攻击最高的女性武将部队获得{0}%暴击概率提升,再随机使2名女性武将部队获得{1}%伤害减免。</v>
      </c>
    </row>
    <row r="428" spans="1:60">
      <c r="A428" s="256"/>
      <c r="B428" s="259"/>
      <c r="C428" s="256"/>
      <c r="D428" s="255"/>
      <c r="E428" s="179"/>
      <c r="F428" s="179"/>
      <c r="G428" s="179"/>
      <c r="H428" s="179"/>
      <c r="I428" s="179"/>
      <c r="J428" s="256"/>
      <c r="K428" s="256"/>
      <c r="L428" s="182"/>
      <c r="M428" s="179"/>
      <c r="N428" s="179"/>
      <c r="O428" s="182"/>
      <c r="P428" s="179"/>
      <c r="Q428" s="179"/>
      <c r="R428" s="179"/>
      <c r="S428" s="179"/>
      <c r="T428" s="179"/>
      <c r="U428" s="179"/>
      <c r="V428" s="179"/>
      <c r="W428" s="179"/>
      <c r="X428" s="179"/>
      <c r="Y428" s="179"/>
      <c r="Z428" s="179"/>
      <c r="AA428" s="179"/>
      <c r="AB428" s="44"/>
      <c r="AC428" s="189"/>
      <c r="AD428" s="189"/>
      <c r="AE428" s="189"/>
      <c r="AF428" s="189"/>
      <c r="AG428" s="92"/>
      <c r="AH428" s="189"/>
      <c r="AI428" s="189"/>
      <c r="AJ428" s="189"/>
      <c r="AK428" s="189"/>
      <c r="AL428" s="146">
        <f>IFERROR(AC428*IF($E428="将领",INDEX(兵法相关参数!$C$4:$AL$7,AL$15,MATCH($AB428,兵法相关参数!$C$3:$AL$3,0)),INDEX(兵法相关参数!$C$12:$AL$15,AL$15,MATCH($AB428,兵法相关参数!$C$3:$AL$3,0))),0)+IFERROR(AH428*IF($E428="将领",INDEX(兵法相关参数!$C$4:$AL$7,AL$15,MATCH($AG428,兵法相关参数!$C$3:$AL$3,0)),INDEX(兵法相关参数!$C$12:$AL$15,AL$15,MATCH($AG428,兵法相关参数!$C$3:$AL$3,0))),0)</f>
        <v>0</v>
      </c>
      <c r="AM428" s="146">
        <f>IFERROR(AD428*IF($E428="将领",INDEX(兵法相关参数!$C$4:$AL$7,AM$15,MATCH($AB428,兵法相关参数!$C$3:$AL$3,0)),INDEX(兵法相关参数!$C$12:$AL$15,AM$15,MATCH($AB428,兵法相关参数!$C$3:$AL$3,0))),0)+IFERROR(AI428*IF($E428="将领",INDEX(兵法相关参数!$C$4:$AL$7,AM$15,MATCH($AG428,兵法相关参数!$C$3:$AL$3,0)),INDEX(兵法相关参数!$C$12:$AL$15,AM$15,MATCH($AG428,兵法相关参数!$C$3:$AL$3,0))),0)</f>
        <v>0</v>
      </c>
      <c r="AN428" s="146">
        <f>IFERROR(AE428*IF($E428="将领",INDEX(兵法相关参数!$C$4:$AL$7,AN$15,MATCH($AB428,兵法相关参数!$C$3:$AL$3,0)),INDEX(兵法相关参数!$C$12:$AL$15,AN$15,MATCH($AB428,兵法相关参数!$C$3:$AL$3,0))),0)+IFERROR(AJ428*IF($E428="将领",INDEX(兵法相关参数!$C$4:$AL$7,AN$15,MATCH($AG428,兵法相关参数!$C$3:$AL$3,0)),INDEX(兵法相关参数!$C$12:$AL$15,AN$15,MATCH($AG428,兵法相关参数!$C$3:$AL$3,0))),0)</f>
        <v>0</v>
      </c>
      <c r="AO428" s="146">
        <f>IFERROR(AF428*IF($E428="将领",INDEX(兵法相关参数!$C$4:$AL$7,AL$15,MATCH($AB428,兵法相关参数!$C$3:$AL$3,0)),INDEX(兵法相关参数!$C$12:$AL$15,AO$15,MATCH($AB428,兵法相关参数!$C$3:$AL$3,0))),0)+IFERROR(AK428*IF($E428="将领",INDEX(兵法相关参数!$C$4:$AL$7,AL$15,MATCH($AG428,兵法相关参数!$C$3:$AL$3,0)),INDEX(兵法相关参数!$C$12:$AL$15,AO$15,MATCH($AG428,兵法相关参数!$C$3:$AL$3,0))),0)</f>
        <v>0</v>
      </c>
      <c r="AP428" s="27"/>
      <c r="AQ428" s="151">
        <f t="shared" si="239"/>
        <v>30220</v>
      </c>
      <c r="AR428" s="160">
        <f>IF(D428="直接伤害",1,0)</f>
        <v>0</v>
      </c>
      <c r="AS428" s="163" t="str">
        <f t="shared" si="229"/>
        <v>橙</v>
      </c>
      <c r="AT428" s="153">
        <f t="shared" si="230"/>
        <v>2</v>
      </c>
      <c r="AU428" s="39" t="str">
        <f>IF(IF(L428="","",AQ428&amp;AT428)=AU427,"",IF(MOD(COUNTIF($AQ$1:AQ428,AQ428),3)=1,"",IF(L428="","",AQ428&amp;AT428)))</f>
        <v/>
      </c>
      <c r="AV428" s="166" t="str">
        <f t="shared" si="231"/>
        <v/>
      </c>
      <c r="AW428" s="166" t="str">
        <f t="shared" si="232"/>
        <v/>
      </c>
      <c r="AX428" s="15" t="str">
        <f>IF(MOD(COUNTIF($AQ$1:AQ428,AQ428),3)=1,"",IF(M428="","",AT428+1))</f>
        <v/>
      </c>
      <c r="AY428" s="15" t="str">
        <f t="shared" si="216"/>
        <v/>
      </c>
      <c r="AZ428" s="166" t="str">
        <f t="shared" si="217"/>
        <v/>
      </c>
      <c r="BA428" s="166" t="str">
        <f t="shared" si="218"/>
        <v/>
      </c>
      <c r="BB428" s="15" t="str">
        <f>IF(MOD(COUNTIF($AQ$1:AQ428,AQ428),3)=1,"",IF(N428="","",AX428+1))</f>
        <v/>
      </c>
      <c r="BC428" s="15" t="str">
        <f t="shared" si="233"/>
        <v/>
      </c>
      <c r="BD428" s="166" t="str">
        <f t="shared" si="234"/>
        <v/>
      </c>
      <c r="BE428" s="166" t="str">
        <f t="shared" si="235"/>
        <v/>
      </c>
      <c r="BF428" s="15"/>
      <c r="BG428" s="15"/>
      <c r="BH428" s="170" t="str">
        <f t="shared" si="236"/>
        <v>使攻击最高的女性武将部队获得{0}%暴击概率提升,再随机使2名女性武将部队获得{1}%伤害减免。</v>
      </c>
    </row>
    <row r="429" spans="1:60">
      <c r="A429" s="256"/>
      <c r="B429" s="259"/>
      <c r="C429" s="256"/>
      <c r="D429" s="256"/>
      <c r="E429" s="179"/>
      <c r="F429" s="179"/>
      <c r="G429" s="179"/>
      <c r="H429" s="179"/>
      <c r="I429" s="179"/>
      <c r="J429" s="256"/>
      <c r="K429" s="256"/>
      <c r="L429" s="182"/>
      <c r="M429" s="179"/>
      <c r="N429" s="179"/>
      <c r="O429" s="182"/>
      <c r="P429" s="179"/>
      <c r="Q429" s="179"/>
      <c r="R429" s="179"/>
      <c r="S429" s="179"/>
      <c r="T429" s="179"/>
      <c r="U429" s="179"/>
      <c r="V429" s="179"/>
      <c r="W429" s="179"/>
      <c r="X429" s="179"/>
      <c r="Y429" s="179"/>
      <c r="Z429" s="179"/>
      <c r="AA429" s="179"/>
      <c r="AB429" s="44"/>
      <c r="AC429" s="189"/>
      <c r="AD429" s="189"/>
      <c r="AE429" s="189"/>
      <c r="AF429" s="189"/>
      <c r="AG429" s="92"/>
      <c r="AH429" s="189"/>
      <c r="AI429" s="189"/>
      <c r="AJ429" s="189"/>
      <c r="AK429" s="189"/>
      <c r="AL429" s="146">
        <f>IFERROR(AC429*IF($E429="将领",INDEX(兵法相关参数!$C$4:$AL$7,AL$15,MATCH($AB429,兵法相关参数!$C$3:$AL$3,0)),INDEX(兵法相关参数!$C$12:$AL$15,AL$15,MATCH($AB429,兵法相关参数!$C$3:$AL$3,0))),0)+IFERROR(AH429*IF($E429="将领",INDEX(兵法相关参数!$C$4:$AL$7,AL$15,MATCH($AG429,兵法相关参数!$C$3:$AL$3,0)),INDEX(兵法相关参数!$C$12:$AL$15,AL$15,MATCH($AG429,兵法相关参数!$C$3:$AL$3,0))),0)</f>
        <v>0</v>
      </c>
      <c r="AM429" s="146">
        <f>IFERROR(AD429*IF($E429="将领",INDEX(兵法相关参数!$C$4:$AL$7,AM$15,MATCH($AB429,兵法相关参数!$C$3:$AL$3,0)),INDEX(兵法相关参数!$C$12:$AL$15,AM$15,MATCH($AB429,兵法相关参数!$C$3:$AL$3,0))),0)+IFERROR(AI429*IF($E429="将领",INDEX(兵法相关参数!$C$4:$AL$7,AM$15,MATCH($AG429,兵法相关参数!$C$3:$AL$3,0)),INDEX(兵法相关参数!$C$12:$AL$15,AM$15,MATCH($AG429,兵法相关参数!$C$3:$AL$3,0))),0)</f>
        <v>0</v>
      </c>
      <c r="AN429" s="146">
        <f>IFERROR(AE429*IF($E429="将领",INDEX(兵法相关参数!$C$4:$AL$7,AN$15,MATCH($AB429,兵法相关参数!$C$3:$AL$3,0)),INDEX(兵法相关参数!$C$12:$AL$15,AN$15,MATCH($AB429,兵法相关参数!$C$3:$AL$3,0))),0)+IFERROR(AJ429*IF($E429="将领",INDEX(兵法相关参数!$C$4:$AL$7,AN$15,MATCH($AG429,兵法相关参数!$C$3:$AL$3,0)),INDEX(兵法相关参数!$C$12:$AL$15,AN$15,MATCH($AG429,兵法相关参数!$C$3:$AL$3,0))),0)</f>
        <v>0</v>
      </c>
      <c r="AO429" s="146">
        <f>IFERROR(AF429*IF($E429="将领",INDEX(兵法相关参数!$C$4:$AL$7,AL$15,MATCH($AB429,兵法相关参数!$C$3:$AL$3,0)),INDEX(兵法相关参数!$C$12:$AL$15,AO$15,MATCH($AB429,兵法相关参数!$C$3:$AL$3,0))),0)+IFERROR(AK429*IF($E429="将领",INDEX(兵法相关参数!$C$4:$AL$7,AL$15,MATCH($AG429,兵法相关参数!$C$3:$AL$3,0)),INDEX(兵法相关参数!$C$12:$AL$15,AO$15,MATCH($AG429,兵法相关参数!$C$3:$AL$3,0))),0)</f>
        <v>0</v>
      </c>
      <c r="AP429" s="42"/>
      <c r="AQ429" s="151">
        <f t="shared" si="239"/>
        <v>30220</v>
      </c>
      <c r="AR429" s="161">
        <f>AR428</f>
        <v>0</v>
      </c>
      <c r="AS429" s="163" t="str">
        <f t="shared" si="229"/>
        <v>橙</v>
      </c>
      <c r="AT429" s="153">
        <f t="shared" si="230"/>
        <v>2</v>
      </c>
      <c r="AU429" s="39" t="str">
        <f>IF(IF(L429="","",AQ429&amp;AT429)=AU428,"",IF(MOD(COUNTIF($AQ$1:AQ429,AQ429),3)=1,"",IF(L429="","",AQ429&amp;AT429)))</f>
        <v/>
      </c>
      <c r="AV429" s="166" t="str">
        <f t="shared" si="231"/>
        <v/>
      </c>
      <c r="AW429" s="166" t="str">
        <f t="shared" si="232"/>
        <v/>
      </c>
      <c r="AX429" s="15" t="str">
        <f>IF(MOD(COUNTIF($AQ$1:AQ429,AQ429),3)=1,"",IF(M429="","",AT429+1))</f>
        <v/>
      </c>
      <c r="AY429" s="15" t="str">
        <f t="shared" si="216"/>
        <v/>
      </c>
      <c r="AZ429" s="166" t="str">
        <f t="shared" si="217"/>
        <v/>
      </c>
      <c r="BA429" s="166" t="str">
        <f t="shared" si="218"/>
        <v/>
      </c>
      <c r="BB429" s="15" t="str">
        <f>IF(MOD(COUNTIF($AQ$1:AQ429,AQ429),3)=1,"",IF(N429="","",AX429+1))</f>
        <v/>
      </c>
      <c r="BC429" s="15" t="str">
        <f t="shared" si="233"/>
        <v/>
      </c>
      <c r="BD429" s="166" t="str">
        <f t="shared" si="234"/>
        <v/>
      </c>
      <c r="BE429" s="166" t="str">
        <f t="shared" si="235"/>
        <v/>
      </c>
      <c r="BF429" s="15"/>
      <c r="BG429" s="15"/>
      <c r="BH429" s="170" t="str">
        <f t="shared" si="236"/>
        <v>使攻击最高的女性武将部队获得{0}%暴击概率提升,再随机使2名女性武将部队获得{1}%伤害减免。</v>
      </c>
    </row>
    <row r="430" spans="1:60">
      <c r="A430" s="257"/>
      <c r="B430" s="260"/>
      <c r="C430" s="257"/>
      <c r="D430" s="257"/>
      <c r="E430" s="179"/>
      <c r="F430" s="179"/>
      <c r="G430" s="179"/>
      <c r="H430" s="179"/>
      <c r="I430" s="179"/>
      <c r="J430" s="257"/>
      <c r="K430" s="257"/>
      <c r="L430" s="182"/>
      <c r="M430" s="179"/>
      <c r="N430" s="179"/>
      <c r="O430" s="182"/>
      <c r="P430" s="179"/>
      <c r="Q430" s="179"/>
      <c r="R430" s="179"/>
      <c r="S430" s="179"/>
      <c r="T430" s="179"/>
      <c r="U430" s="179"/>
      <c r="V430" s="179"/>
      <c r="W430" s="179"/>
      <c r="X430" s="179"/>
      <c r="Y430" s="179"/>
      <c r="Z430" s="179"/>
      <c r="AA430" s="179"/>
      <c r="AB430" s="44"/>
      <c r="AC430" s="189"/>
      <c r="AD430" s="189"/>
      <c r="AE430" s="189"/>
      <c r="AF430" s="189"/>
      <c r="AG430" s="92"/>
      <c r="AH430" s="189"/>
      <c r="AI430" s="189"/>
      <c r="AJ430" s="189"/>
      <c r="AK430" s="189"/>
      <c r="AL430" s="146">
        <f>IFERROR(AC430*IF($E430="将领",INDEX(兵法相关参数!$C$4:$AL$7,AL$15,MATCH($AB430,兵法相关参数!$C$3:$AL$3,0)),INDEX(兵法相关参数!$C$12:$AL$15,AL$15,MATCH($AB430,兵法相关参数!$C$3:$AL$3,0))),0)+IFERROR(AH430*IF($E430="将领",INDEX(兵法相关参数!$C$4:$AL$7,AL$15,MATCH($AG430,兵法相关参数!$C$3:$AL$3,0)),INDEX(兵法相关参数!$C$12:$AL$15,AL$15,MATCH($AG430,兵法相关参数!$C$3:$AL$3,0))),0)</f>
        <v>0</v>
      </c>
      <c r="AM430" s="146">
        <f>IFERROR(AD430*IF($E430="将领",INDEX(兵法相关参数!$C$4:$AL$7,AM$15,MATCH($AB430,兵法相关参数!$C$3:$AL$3,0)),INDEX(兵法相关参数!$C$12:$AL$15,AM$15,MATCH($AB430,兵法相关参数!$C$3:$AL$3,0))),0)+IFERROR(AI430*IF($E430="将领",INDEX(兵法相关参数!$C$4:$AL$7,AM$15,MATCH($AG430,兵法相关参数!$C$3:$AL$3,0)),INDEX(兵法相关参数!$C$12:$AL$15,AM$15,MATCH($AG430,兵法相关参数!$C$3:$AL$3,0))),0)</f>
        <v>0</v>
      </c>
      <c r="AN430" s="146">
        <f>IFERROR(AE430*IF($E430="将领",INDEX(兵法相关参数!$C$4:$AL$7,AN$15,MATCH($AB430,兵法相关参数!$C$3:$AL$3,0)),INDEX(兵法相关参数!$C$12:$AL$15,AN$15,MATCH($AB430,兵法相关参数!$C$3:$AL$3,0))),0)+IFERROR(AJ430*IF($E430="将领",INDEX(兵法相关参数!$C$4:$AL$7,AN$15,MATCH($AG430,兵法相关参数!$C$3:$AL$3,0)),INDEX(兵法相关参数!$C$12:$AL$15,AN$15,MATCH($AG430,兵法相关参数!$C$3:$AL$3,0))),0)</f>
        <v>0</v>
      </c>
      <c r="AO430" s="146">
        <f>IFERROR(AF430*IF($E430="将领",INDEX(兵法相关参数!$C$4:$AL$7,AL$15,MATCH($AB430,兵法相关参数!$C$3:$AL$3,0)),INDEX(兵法相关参数!$C$12:$AL$15,AO$15,MATCH($AB430,兵法相关参数!$C$3:$AL$3,0))),0)+IFERROR(AK430*IF($E430="将领",INDEX(兵法相关参数!$C$4:$AL$7,AL$15,MATCH($AG430,兵法相关参数!$C$3:$AL$3,0)),INDEX(兵法相关参数!$C$12:$AL$15,AO$15,MATCH($AG430,兵法相关参数!$C$3:$AL$3,0))),0)</f>
        <v>0</v>
      </c>
      <c r="AP430" s="27"/>
      <c r="AQ430" s="152">
        <f t="shared" si="239"/>
        <v>30220</v>
      </c>
      <c r="AR430" s="162">
        <f>AR429</f>
        <v>0</v>
      </c>
      <c r="AS430" s="15" t="str">
        <f t="shared" si="229"/>
        <v>橙</v>
      </c>
      <c r="AT430" s="153">
        <f t="shared" si="230"/>
        <v>2</v>
      </c>
      <c r="AU430" s="39" t="str">
        <f>IF(IF(L430="","",AQ430&amp;AT430)=AU429,"",IF(MOD(COUNTIF($AQ$1:AQ430,AQ430),3)=1,"",IF(L430="","",AQ430&amp;AT430)))</f>
        <v/>
      </c>
      <c r="AV430" s="166" t="str">
        <f t="shared" si="231"/>
        <v/>
      </c>
      <c r="AW430" s="166" t="str">
        <f t="shared" si="232"/>
        <v/>
      </c>
      <c r="AX430" s="15" t="str">
        <f>IF(MOD(COUNTIF($AQ$1:AQ430,AQ430),3)=1,"",IF(M430="","",AT430+1))</f>
        <v/>
      </c>
      <c r="AY430" s="15" t="str">
        <f t="shared" si="216"/>
        <v/>
      </c>
      <c r="AZ430" s="166" t="str">
        <f t="shared" si="217"/>
        <v/>
      </c>
      <c r="BA430" s="166" t="str">
        <f t="shared" si="218"/>
        <v/>
      </c>
      <c r="BB430" s="15" t="str">
        <f>IF(MOD(COUNTIF($AQ$1:AQ430,AQ430),3)=1,"",IF(N430="","",AX430+1))</f>
        <v/>
      </c>
      <c r="BC430" s="15" t="str">
        <f t="shared" si="233"/>
        <v/>
      </c>
      <c r="BD430" s="166" t="str">
        <f t="shared" si="234"/>
        <v/>
      </c>
      <c r="BE430" s="166" t="str">
        <f t="shared" si="235"/>
        <v/>
      </c>
      <c r="BF430" s="15"/>
      <c r="BG430" s="15"/>
      <c r="BH430" s="170" t="str">
        <f t="shared" si="236"/>
        <v>使攻击最高的女性武将部队获得{0}%暴击概率提升,再随机使2名女性武将部队获得{1}%伤害减免。</v>
      </c>
    </row>
    <row r="431" spans="1:60" ht="11.25" customHeight="1">
      <c r="A431" s="255" t="s">
        <v>891</v>
      </c>
      <c r="B431" s="258" t="s">
        <v>951</v>
      </c>
      <c r="C431" s="255" t="s">
        <v>12</v>
      </c>
      <c r="D431" s="255" t="s">
        <v>17</v>
      </c>
      <c r="E431" s="11"/>
      <c r="F431" s="11"/>
      <c r="G431" s="11"/>
      <c r="H431" s="11"/>
      <c r="I431" s="11"/>
      <c r="J431" s="11" t="s">
        <v>402</v>
      </c>
      <c r="K431" s="11" t="s">
        <v>469</v>
      </c>
      <c r="L431" s="184" t="s">
        <v>771</v>
      </c>
      <c r="M431" s="184" t="s">
        <v>771</v>
      </c>
      <c r="N431" s="184" t="s">
        <v>62</v>
      </c>
      <c r="O431" s="183" t="s">
        <v>52</v>
      </c>
      <c r="P431" s="3" t="s">
        <v>57</v>
      </c>
      <c r="Q431" s="11" t="s">
        <v>60</v>
      </c>
      <c r="R431" s="11" t="s">
        <v>61</v>
      </c>
      <c r="S431" s="11" t="s">
        <v>910</v>
      </c>
      <c r="T431" s="184"/>
      <c r="U431" s="184"/>
      <c r="V431" s="184"/>
      <c r="W431" s="3" t="s">
        <v>223</v>
      </c>
      <c r="X431" s="3" t="s">
        <v>224</v>
      </c>
      <c r="Y431" s="3" t="s">
        <v>225</v>
      </c>
      <c r="Z431" s="3" t="s">
        <v>226</v>
      </c>
      <c r="AA431" s="1"/>
      <c r="AB431" s="15"/>
      <c r="AC431" s="187" t="s">
        <v>227</v>
      </c>
      <c r="AD431" s="187" t="s">
        <v>228</v>
      </c>
      <c r="AE431" s="187" t="s">
        <v>229</v>
      </c>
      <c r="AF431" s="187" t="s">
        <v>230</v>
      </c>
      <c r="AG431" s="96"/>
      <c r="AH431" s="187" t="s">
        <v>227</v>
      </c>
      <c r="AI431" s="187" t="s">
        <v>228</v>
      </c>
      <c r="AJ431" s="187" t="s">
        <v>229</v>
      </c>
      <c r="AK431" s="187" t="s">
        <v>230</v>
      </c>
      <c r="AL431" s="146">
        <f>IFERROR(AC431*IF($E431="将领",INDEX(兵法相关参数!$C$4:$AL$7,AL$15,MATCH($AB431,兵法相关参数!$C$3:$AL$3,0)),INDEX(兵法相关参数!$C$12:$AL$15,AL$15,MATCH($AB431,兵法相关参数!$C$3:$AL$3,0))),0)+IFERROR(AH431*IF($E431="将领",INDEX(兵法相关参数!$C$4:$AL$7,AL$15,MATCH($AG431,兵法相关参数!$C$3:$AL$3,0)),INDEX(兵法相关参数!$C$12:$AL$15,AL$15,MATCH($AG431,兵法相关参数!$C$3:$AL$3,0))),0)</f>
        <v>0</v>
      </c>
      <c r="AM431" s="146">
        <f>IFERROR(AD431*IF($E431="将领",INDEX(兵法相关参数!$C$4:$AL$7,AM$15,MATCH($AB431,兵法相关参数!$C$3:$AL$3,0)),INDEX(兵法相关参数!$C$12:$AL$15,AM$15,MATCH($AB431,兵法相关参数!$C$3:$AL$3,0))),0)+IFERROR(AI431*IF($E431="将领",INDEX(兵法相关参数!$C$4:$AL$7,AM$15,MATCH($AG431,兵法相关参数!$C$3:$AL$3,0)),INDEX(兵法相关参数!$C$12:$AL$15,AM$15,MATCH($AG431,兵法相关参数!$C$3:$AL$3,0))),0)</f>
        <v>0</v>
      </c>
      <c r="AN431" s="146">
        <f>IFERROR(AE431*IF($E431="将领",INDEX(兵法相关参数!$C$4:$AL$7,AN$15,MATCH($AB431,兵法相关参数!$C$3:$AL$3,0)),INDEX(兵法相关参数!$C$12:$AL$15,AN$15,MATCH($AB431,兵法相关参数!$C$3:$AL$3,0))),0)+IFERROR(AJ431*IF($E431="将领",INDEX(兵法相关参数!$C$4:$AL$7,AN$15,MATCH($AG431,兵法相关参数!$C$3:$AL$3,0)),INDEX(兵法相关参数!$C$12:$AL$15,AN$15,MATCH($AG431,兵法相关参数!$C$3:$AL$3,0))),0)</f>
        <v>0</v>
      </c>
      <c r="AO431" s="146">
        <f>IFERROR(AF431*IF($E431="将领",INDEX(兵法相关参数!$C$4:$AL$7,AL$15,MATCH($AB431,兵法相关参数!$C$3:$AL$3,0)),INDEX(兵法相关参数!$C$12:$AL$15,AO$15,MATCH($AB431,兵法相关参数!$C$3:$AL$3,0))),0)+IFERROR(AK431*IF($E431="将领",INDEX(兵法相关参数!$C$4:$AL$7,AL$15,MATCH($AG431,兵法相关参数!$C$3:$AL$3,0)),INDEX(兵法相关参数!$C$12:$AL$15,AO$15,MATCH($AG431,兵法相关参数!$C$3:$AL$3,0))),0)</f>
        <v>0</v>
      </c>
      <c r="AP431" s="27"/>
      <c r="AQ431" s="154">
        <v>30221</v>
      </c>
      <c r="AR431" s="160">
        <f>IF(D431="直接伤害",1,0)</f>
        <v>1</v>
      </c>
      <c r="AS431" s="163" t="str">
        <f t="shared" ref="AS431:AS439" si="242">IF(C431="",AS430,C431)</f>
        <v>橙</v>
      </c>
      <c r="AT431" s="153">
        <f t="shared" ref="AT431:AT439" si="243">IF(A431&lt;&gt;"",1,IF(D431="",AT430,IF(AU429="",AT430,IF(AX429="",AT430+1,IF(BB429="",AT430+2,AT430+3)))))</f>
        <v>1</v>
      </c>
      <c r="AU431" s="39" t="str">
        <f>IF(IF(L431="","",AQ431&amp;AT431)=AU430,"",IF(MOD(COUNTIF($AQ$1:AQ431,AQ431),3)=1,"",IF(L431="","",AQ431&amp;AT431)))</f>
        <v/>
      </c>
      <c r="AV431" s="166" t="str">
        <f t="shared" ref="AV431:AV439" si="244">IF(AU431="","",IF(L430="固定值",L431,ROUND(IF(AR431=1,L431*INDEX($AV$5:$AV$9,MATCH(AS431,$AU$5:$AU$9,0)),L431*INDEX($AV$13:$AV$17,MATCH(AS431,$AU$13:$AU$17,0))),IF(MID(BH431,FIND(AT431-1,BH431)+2,1)="%",3,1))))</f>
        <v/>
      </c>
      <c r="AW431" s="166" t="str">
        <f t="shared" ref="AW431:AW439" si="245">IF(AU431="","",ROUND((IF(AR431=1,L431*INDEX($AW$5:$AW$9,MATCH(AS431,$AU$5:$AU$9,0)),L431*INDEX($AW$13:$AW$17,MATCH(AS431,$AU$13:$AU$17,0)))-AV431)/34,IF(MID(BH431,FIND(AT431-1,BH431)+2,1)="%",3,1)))</f>
        <v/>
      </c>
      <c r="AX431" s="15" t="str">
        <f>IF(MOD(COUNTIF($AQ$1:AQ431,AQ431),3)=1,"",IF(M431="","",AT431+1))</f>
        <v/>
      </c>
      <c r="AY431" s="15" t="str">
        <f t="shared" si="216"/>
        <v/>
      </c>
      <c r="AZ431" s="166" t="str">
        <f t="shared" si="217"/>
        <v/>
      </c>
      <c r="BA431" s="166" t="str">
        <f t="shared" si="218"/>
        <v/>
      </c>
      <c r="BB431" s="15" t="str">
        <f>IF(MOD(COUNTIF($AQ$1:AQ431,AQ431),3)=1,"",IF(N431="","",AX431+1))</f>
        <v/>
      </c>
      <c r="BC431" s="15" t="str">
        <f t="shared" ref="BC431:BC439" si="246">IF(IF(BB431="","",AQ431&amp;BB431)=BC430,"",IF(BB431="","",AQ431&amp;BB431))</f>
        <v/>
      </c>
      <c r="BD431" s="166" t="str">
        <f t="shared" ref="BD431:BD439" si="247">IF(BC431="","",IF(N430="固定值",N431,ROUND(IF(AR431=1,N431*INDEX($AV$5:$AV$9,MATCH(AS431,$AU$5:$AU$9,0)),N431*INDEX($AV$13:$AV$17,MATCH(AS431,$AU$13:$AU$17,0))),IF(MID(BH431,FIND(BB431-1,BH431)+2,1)="%",3,1))))</f>
        <v/>
      </c>
      <c r="BE431" s="166" t="str">
        <f t="shared" ref="BE431:BE439" si="248">IF(BC431="","",ROUND((IF(AR431=1,N431*INDEX($AW$5:$AW$9,MATCH(AS431,$AU$5:$AU$9,0)),N431*INDEX($AW$13:$AW$17,MATCH(AS431,$AU$13:$AU$17,0)))-BD431)/34,IF(MID(BH431,FIND(BB431-1,BH431)+2,1)="%",3,1)))</f>
        <v/>
      </c>
      <c r="BF431" s="15"/>
      <c r="BG431" s="15"/>
      <c r="BH431" s="170" t="str">
        <f t="shared" ref="BH431:BH439" si="249">IF(B431="",BH430,B431)</f>
        <v>每次释放怒气时，最近的3支友军部队被净化一次，清除所有负面与控制效果，并且移动速度提高{0}，持续{1}秒，如果是骑兵部队则额外进行一次冲锋，冲锋造成攻击力{2}%的武力伤害。</v>
      </c>
    </row>
    <row r="432" spans="1:60">
      <c r="A432" s="256"/>
      <c r="B432" s="259"/>
      <c r="C432" s="256"/>
      <c r="D432" s="256"/>
      <c r="E432" s="179" t="s">
        <v>22</v>
      </c>
      <c r="F432" s="141">
        <v>1</v>
      </c>
      <c r="G432" s="141">
        <v>1</v>
      </c>
      <c r="H432" s="141">
        <v>1</v>
      </c>
      <c r="I432" s="141">
        <v>1</v>
      </c>
      <c r="J432" s="255">
        <f>SUMPRODUCT(LARGE(AL432:AO432*F432:I432+AL433:AO433*F433:I433+AL435:AO435*F435:I435+AL436:AO436*F436:I436+AL438:AO438*F438:I438+AL439:AO439*F439:I439,1))</f>
        <v>4.4747916074433522</v>
      </c>
      <c r="K432" s="255">
        <f>INDEX($J$17:$J$200,MATCH(C431,$C$17:$C$200,0),1)</f>
        <v>4.3116392160975536</v>
      </c>
      <c r="L432" s="44">
        <v>21</v>
      </c>
      <c r="M432" s="44">
        <v>10</v>
      </c>
      <c r="N432" s="24">
        <v>0.52</v>
      </c>
      <c r="O432" s="81">
        <f>80%/1.25</f>
        <v>0.64</v>
      </c>
      <c r="P432" s="44" t="s">
        <v>909</v>
      </c>
      <c r="Q432" s="10">
        <v>0</v>
      </c>
      <c r="R432" s="10">
        <v>6</v>
      </c>
      <c r="S432" s="203">
        <v>1.5</v>
      </c>
      <c r="T432" s="44"/>
      <c r="U432" s="44"/>
      <c r="V432" s="24"/>
      <c r="W432" s="23">
        <f>$N432*效果范围削减($R432)*$O432*$S432</f>
        <v>2.2876217869219553</v>
      </c>
      <c r="X432" s="23">
        <f>$N432*效果范围削减($R432)*$O432*$S432</f>
        <v>2.2876217869219553</v>
      </c>
      <c r="Y432" s="23">
        <f>$N432*效果范围削减($R432)*$O432*$S432</f>
        <v>2.2876217869219553</v>
      </c>
      <c r="Z432" s="23">
        <f>$N432*效果范围削减($R432)*$O432*$S432</f>
        <v>2.2876217869219553</v>
      </c>
      <c r="AA432" s="22"/>
      <c r="AB432" s="44" t="s">
        <v>37</v>
      </c>
      <c r="AC432" s="92">
        <f>0.5*辅助效用($P432,-1,AC$15,"生存转换",输出系数,"当前将领目标",W432)+0.5*辅助效用($P432,-1,AC$15,"兵力转换",输出系数,"当前士兵目标",W432)</f>
        <v>6.2080991897846792E-4</v>
      </c>
      <c r="AD432" s="92">
        <f>0.5*辅助效用($P432,-1,AD$15,"生存转换",输出系数,"当前将领目标",X432)+0.5*辅助效用($P432,-1,AD$15,"兵力转换",输出系数,"当前士兵目标",X432)</f>
        <v>5.5902786289833734E-4</v>
      </c>
      <c r="AE432" s="92">
        <f>0.5*辅助效用($P432,-1,AE$15,"生存转换",输出系数,"当前将领目标",Y432)+0.5*辅助效用($P432,-1,AE$15,"兵力转换",输出系数,"当前士兵目标",Y432)</f>
        <v>4.9591959165899984E-4</v>
      </c>
      <c r="AF432" s="92">
        <f>0.5*辅助效用($P432,-1,AF$15,"生存转换",输出系数,"当前将领目标",Z432)+0.5*辅助效用($P432,-1,AF$15,"兵力转换",输出系数,"当前士兵目标",Z432)</f>
        <v>5.0227033445222348E-4</v>
      </c>
      <c r="AG432" s="92" t="s">
        <v>51</v>
      </c>
      <c r="AH432" s="188">
        <f>IF($Q432=0,0,持续效用($P432,$Q432,AH$15,$F432))</f>
        <v>0</v>
      </c>
      <c r="AI432" s="188">
        <f>IF($Q432=0,0,持续效用($P432,$Q432,AI$15,$F432))</f>
        <v>0</v>
      </c>
      <c r="AJ432" s="188">
        <f>IF($Q432=0,0,持续效用($P432,$Q432,AJ$15,$F432))</f>
        <v>0</v>
      </c>
      <c r="AK432" s="188">
        <f>IF($Q432=0,0,持续效用($P432,$Q432,AK$15,$F432))</f>
        <v>0</v>
      </c>
      <c r="AL432" s="146">
        <f>IFERROR(AC432*IF($E432="将领",INDEX(兵法相关参数!$C$4:$AL$7,AL$15,MATCH($AB432,兵法相关参数!$C$3:$AL$3,0)),INDEX(兵法相关参数!$C$12:$AL$15,AL$15,MATCH($AB432,兵法相关参数!$C$3:$AL$3,0))),0)+IFERROR(AH432*IF($E432="将领",INDEX(兵法相关参数!$C$4:$AL$7,AL$15,MATCH($AG432,兵法相关参数!$C$3:$AL$3,0)),INDEX(兵法相关参数!$C$12:$AL$15,AL$15,MATCH($AG432,兵法相关参数!$C$3:$AL$3,0))),0)</f>
        <v>2.141076583358188</v>
      </c>
      <c r="AM432" s="146">
        <f>IFERROR(AD432*IF($E432="将领",INDEX(兵法相关参数!$C$4:$AL$7,AM$15,MATCH($AB432,兵法相关参数!$C$3:$AL$3,0)),INDEX(兵法相关参数!$C$12:$AL$15,AM$15,MATCH($AB432,兵法相关参数!$C$3:$AL$3,0))),0)+IFERROR(AI432*IF($E432="将领",INDEX(兵法相关参数!$C$4:$AL$7,AM$15,MATCH($AG432,兵法相关参数!$C$3:$AL$3,0)),INDEX(兵法相关参数!$C$12:$AL$15,AM$15,MATCH($AG432,兵法相关参数!$C$3:$AL$3,0))),0)</f>
        <v>1.7764369200855068</v>
      </c>
      <c r="AN432" s="146">
        <f>IFERROR(AE432*IF($E432="将领",INDEX(兵法相关参数!$C$4:$AL$7,AN$15,MATCH($AB432,兵法相关参数!$C$3:$AL$3,0)),INDEX(兵法相关参数!$C$12:$AL$15,AN$15,MATCH($AB432,兵法相关参数!$C$3:$AL$3,0))),0)+IFERROR(AJ432*IF($E432="将领",INDEX(兵法相关参数!$C$4:$AL$7,AN$15,MATCH($AG432,兵法相关参数!$C$3:$AL$3,0)),INDEX(兵法相关参数!$C$12:$AL$15,AN$15,MATCH($AG432,兵法相关参数!$C$3:$AL$3,0))),0)</f>
        <v>2.9747916074433522</v>
      </c>
      <c r="AO432" s="146">
        <f>IFERROR(AF432*IF($E432="将领",INDEX(兵法相关参数!$C$4:$AL$7,AL$15,MATCH($AB432,兵法相关参数!$C$3:$AL$3,0)),INDEX(兵法相关参数!$C$12:$AL$15,AO$15,MATCH($AB432,兵法相关参数!$C$3:$AL$3,0))),0)+IFERROR(AK432*IF($E432="将领",INDEX(兵法相关参数!$C$4:$AL$7,AL$15,MATCH($AG432,兵法相关参数!$C$3:$AL$3,0)),INDEX(兵法相关参数!$C$12:$AL$15,AO$15,MATCH($AG432,兵法相关参数!$C$3:$AL$3,0))),0)</f>
        <v>1.7322520448460168</v>
      </c>
      <c r="AP432" s="42"/>
      <c r="AQ432" s="151">
        <f>AQ431</f>
        <v>30221</v>
      </c>
      <c r="AR432" s="161">
        <f>AR431</f>
        <v>1</v>
      </c>
      <c r="AS432" s="163" t="str">
        <f t="shared" si="242"/>
        <v>橙</v>
      </c>
      <c r="AT432" s="153">
        <f t="shared" si="243"/>
        <v>1</v>
      </c>
      <c r="AU432" s="39" t="str">
        <f>IF(IF(L432="","",AQ432&amp;AT432)=AU431,"",IF(MOD(COUNTIF($AQ$1:AQ432,AQ432),3)=1,"",IF(L432="","",AQ432&amp;AT432)))</f>
        <v>302211</v>
      </c>
      <c r="AV432" s="166">
        <f t="shared" si="244"/>
        <v>21</v>
      </c>
      <c r="AW432" s="166">
        <f t="shared" si="245"/>
        <v>0</v>
      </c>
      <c r="AX432" s="15">
        <f>IF(MOD(COUNTIF($AQ$1:AQ432,AQ432),3)=1,"",IF(M432="","",AT432+1))</f>
        <v>2</v>
      </c>
      <c r="AY432" s="15" t="str">
        <f t="shared" si="216"/>
        <v>302212</v>
      </c>
      <c r="AZ432" s="166">
        <f t="shared" si="217"/>
        <v>10</v>
      </c>
      <c r="BA432" s="166">
        <f t="shared" si="218"/>
        <v>0</v>
      </c>
      <c r="BB432" s="15">
        <f>IF(MOD(COUNTIF($AQ$1:AQ432,AQ432),3)=1,"",IF(N432="","",AX432+1))</f>
        <v>3</v>
      </c>
      <c r="BC432" s="15" t="str">
        <f t="shared" si="246"/>
        <v>302213</v>
      </c>
      <c r="BD432" s="166">
        <f t="shared" si="247"/>
        <v>0.19700000000000001</v>
      </c>
      <c r="BE432" s="166">
        <f t="shared" si="248"/>
        <v>0.01</v>
      </c>
      <c r="BF432" s="15"/>
      <c r="BG432" s="15"/>
      <c r="BH432" s="170" t="str">
        <f t="shared" si="249"/>
        <v>每次释放怒气时，最近的3支友军部队被净化一次，清除所有负面与控制效果，并且移动速度提高{0}，持续{1}秒，如果是骑兵部队则额外进行一次冲锋，冲锋造成攻击力{2}%的武力伤害。</v>
      </c>
    </row>
    <row r="433" spans="1:60">
      <c r="A433" s="256"/>
      <c r="B433" s="259"/>
      <c r="C433" s="256"/>
      <c r="D433" s="257"/>
      <c r="E433" s="179"/>
      <c r="F433" s="141"/>
      <c r="G433" s="141"/>
      <c r="H433" s="141"/>
      <c r="I433" s="141"/>
      <c r="J433" s="256"/>
      <c r="K433" s="256"/>
      <c r="L433" s="182"/>
      <c r="M433" s="179"/>
      <c r="N433" s="179"/>
      <c r="O433" s="182"/>
      <c r="P433" s="44"/>
      <c r="Q433" s="10"/>
      <c r="R433" s="10"/>
      <c r="S433" s="10"/>
      <c r="T433" s="24"/>
      <c r="U433" s="24"/>
      <c r="V433" s="24"/>
      <c r="W433" s="23"/>
      <c r="X433" s="23"/>
      <c r="Y433" s="23"/>
      <c r="Z433" s="23"/>
      <c r="AA433" s="24"/>
      <c r="AB433" s="44"/>
      <c r="AC433" s="92"/>
      <c r="AD433" s="92"/>
      <c r="AE433" s="92"/>
      <c r="AF433" s="92"/>
      <c r="AG433" s="92"/>
      <c r="AH433" s="95"/>
      <c r="AI433" s="95"/>
      <c r="AJ433" s="95"/>
      <c r="AK433" s="95"/>
      <c r="AL433" s="146">
        <f>IFERROR(AC433*IF($E433="将领",INDEX(兵法相关参数!$C$4:$AL$7,AL$15,MATCH($AB433,兵法相关参数!$C$3:$AL$3,0)),INDEX(兵法相关参数!$C$12:$AL$15,AL$15,MATCH($AB433,兵法相关参数!$C$3:$AL$3,0))),0)+IFERROR(AH433*IF($E433="将领",INDEX(兵法相关参数!$C$4:$AL$7,AL$15,MATCH($AG433,兵法相关参数!$C$3:$AL$3,0)),INDEX(兵法相关参数!$C$12:$AL$15,AL$15,MATCH($AG433,兵法相关参数!$C$3:$AL$3,0))),0)</f>
        <v>0</v>
      </c>
      <c r="AM433" s="146">
        <f>IFERROR(AD433*IF($E433="将领",INDEX(兵法相关参数!$C$4:$AL$7,AM$15,MATCH($AB433,兵法相关参数!$C$3:$AL$3,0)),INDEX(兵法相关参数!$C$12:$AL$15,AM$15,MATCH($AB433,兵法相关参数!$C$3:$AL$3,0))),0)+IFERROR(AI433*IF($E433="将领",INDEX(兵法相关参数!$C$4:$AL$7,AM$15,MATCH($AG433,兵法相关参数!$C$3:$AL$3,0)),INDEX(兵法相关参数!$C$12:$AL$15,AM$15,MATCH($AG433,兵法相关参数!$C$3:$AL$3,0))),0)</f>
        <v>0</v>
      </c>
      <c r="AN433" s="146">
        <f>IFERROR(AE433*IF($E433="将领",INDEX(兵法相关参数!$C$4:$AL$7,AN$15,MATCH($AB433,兵法相关参数!$C$3:$AL$3,0)),INDEX(兵法相关参数!$C$12:$AL$15,AN$15,MATCH($AB433,兵法相关参数!$C$3:$AL$3,0))),0)+IFERROR(AJ433*IF($E433="将领",INDEX(兵法相关参数!$C$4:$AL$7,AN$15,MATCH($AG433,兵法相关参数!$C$3:$AL$3,0)),INDEX(兵法相关参数!$C$12:$AL$15,AN$15,MATCH($AG433,兵法相关参数!$C$3:$AL$3,0))),0)</f>
        <v>0</v>
      </c>
      <c r="AO433" s="146">
        <f>IFERROR(AF433*IF($E433="将领",INDEX(兵法相关参数!$C$4:$AL$7,AL$15,MATCH($AB433,兵法相关参数!$C$3:$AL$3,0)),INDEX(兵法相关参数!$C$12:$AL$15,AO$15,MATCH($AB433,兵法相关参数!$C$3:$AL$3,0))),0)+IFERROR(AK433*IF($E433="将领",INDEX(兵法相关参数!$C$4:$AL$7,AL$15,MATCH($AG433,兵法相关参数!$C$3:$AL$3,0)),INDEX(兵法相关参数!$C$12:$AL$15,AO$15,MATCH($AG433,兵法相关参数!$C$3:$AL$3,0))),0)</f>
        <v>0</v>
      </c>
      <c r="AP433" s="27"/>
      <c r="AQ433" s="151">
        <f>AQ432</f>
        <v>30221</v>
      </c>
      <c r="AR433" s="162">
        <f>AR432</f>
        <v>1</v>
      </c>
      <c r="AS433" s="15" t="str">
        <f t="shared" si="242"/>
        <v>橙</v>
      </c>
      <c r="AT433" s="153">
        <f t="shared" si="243"/>
        <v>1</v>
      </c>
      <c r="AU433" s="39" t="str">
        <f>IF(IF(L433="","",AQ433&amp;AT433)=AU432,"",IF(MOD(COUNTIF($AQ$1:AQ433,AQ433),3)=1,"",IF(L433="","",AQ433&amp;AT433)))</f>
        <v/>
      </c>
      <c r="AV433" s="166" t="str">
        <f t="shared" si="244"/>
        <v/>
      </c>
      <c r="AW433" s="166" t="str">
        <f t="shared" si="245"/>
        <v/>
      </c>
      <c r="AX433" s="15" t="str">
        <f>IF(MOD(COUNTIF($AQ$1:AQ433,AQ433),3)=1,"",IF(M433="","",AT433+1))</f>
        <v/>
      </c>
      <c r="AY433" s="15" t="str">
        <f t="shared" si="216"/>
        <v/>
      </c>
      <c r="AZ433" s="166" t="str">
        <f t="shared" si="217"/>
        <v/>
      </c>
      <c r="BA433" s="166" t="str">
        <f t="shared" si="218"/>
        <v/>
      </c>
      <c r="BB433" s="15" t="str">
        <f>IF(MOD(COUNTIF($AQ$1:AQ433,AQ433),3)=1,"",IF(N433="","",AX433+1))</f>
        <v/>
      </c>
      <c r="BC433" s="15" t="str">
        <f t="shared" si="246"/>
        <v/>
      </c>
      <c r="BD433" s="166" t="str">
        <f t="shared" si="247"/>
        <v/>
      </c>
      <c r="BE433" s="166" t="str">
        <f t="shared" si="248"/>
        <v/>
      </c>
      <c r="BF433" s="15"/>
      <c r="BG433" s="15"/>
      <c r="BH433" s="170" t="str">
        <f t="shared" si="249"/>
        <v>每次释放怒气时，最近的3支友军部队被净化一次，清除所有负面与控制效果，并且移动速度提高{0}，持续{1}秒，如果是骑兵部队则额外进行一次冲锋，冲锋造成攻击力{2}%的武力伤害。</v>
      </c>
    </row>
    <row r="434" spans="1:60">
      <c r="A434" s="256"/>
      <c r="B434" s="259"/>
      <c r="C434" s="256"/>
      <c r="D434" s="255" t="s">
        <v>515</v>
      </c>
      <c r="E434" s="11"/>
      <c r="F434" s="11"/>
      <c r="G434" s="11"/>
      <c r="H434" s="11"/>
      <c r="I434" s="11"/>
      <c r="J434" s="256"/>
      <c r="K434" s="256"/>
      <c r="L434" s="184"/>
      <c r="M434" s="184"/>
      <c r="N434" s="11"/>
      <c r="O434" s="183" t="s">
        <v>52</v>
      </c>
      <c r="P434" s="3" t="s">
        <v>57</v>
      </c>
      <c r="Q434" s="11" t="s">
        <v>60</v>
      </c>
      <c r="R434" s="11" t="s">
        <v>61</v>
      </c>
      <c r="S434" s="184" t="s">
        <v>908</v>
      </c>
      <c r="T434" s="184"/>
      <c r="U434" s="184"/>
      <c r="V434" s="184"/>
      <c r="W434" s="3" t="s">
        <v>223</v>
      </c>
      <c r="X434" s="3" t="s">
        <v>224</v>
      </c>
      <c r="Y434" s="3" t="s">
        <v>225</v>
      </c>
      <c r="Z434" s="3" t="s">
        <v>226</v>
      </c>
      <c r="AA434" s="1"/>
      <c r="AB434" s="15"/>
      <c r="AC434" s="187" t="s">
        <v>227</v>
      </c>
      <c r="AD434" s="187" t="s">
        <v>228</v>
      </c>
      <c r="AE434" s="187" t="s">
        <v>229</v>
      </c>
      <c r="AF434" s="187" t="s">
        <v>230</v>
      </c>
      <c r="AG434" s="96"/>
      <c r="AH434" s="187" t="s">
        <v>227</v>
      </c>
      <c r="AI434" s="187" t="s">
        <v>228</v>
      </c>
      <c r="AJ434" s="187" t="s">
        <v>229</v>
      </c>
      <c r="AK434" s="187" t="s">
        <v>230</v>
      </c>
      <c r="AL434" s="146">
        <f>IFERROR(AC434*IF($E434="将领",INDEX(兵法相关参数!$C$4:$AL$7,AL$15,MATCH($AB434,兵法相关参数!$C$3:$AL$3,0)),INDEX(兵法相关参数!$C$12:$AL$15,AL$15,MATCH($AB434,兵法相关参数!$C$3:$AL$3,0))),0)+IFERROR(AH434*IF($E434="将领",INDEX(兵法相关参数!$C$4:$AL$7,AL$15,MATCH($AG434,兵法相关参数!$C$3:$AL$3,0)),INDEX(兵法相关参数!$C$12:$AL$15,AL$15,MATCH($AG434,兵法相关参数!$C$3:$AL$3,0))),0)</f>
        <v>0</v>
      </c>
      <c r="AM434" s="146">
        <f>IFERROR(AD434*IF($E434="将领",INDEX(兵法相关参数!$C$4:$AL$7,AM$15,MATCH($AB434,兵法相关参数!$C$3:$AL$3,0)),INDEX(兵法相关参数!$C$12:$AL$15,AM$15,MATCH($AB434,兵法相关参数!$C$3:$AL$3,0))),0)+IFERROR(AI434*IF($E434="将领",INDEX(兵法相关参数!$C$4:$AL$7,AM$15,MATCH($AG434,兵法相关参数!$C$3:$AL$3,0)),INDEX(兵法相关参数!$C$12:$AL$15,AM$15,MATCH($AG434,兵法相关参数!$C$3:$AL$3,0))),0)</f>
        <v>0</v>
      </c>
      <c r="AN434" s="146">
        <f>IFERROR(AE434*IF($E434="将领",INDEX(兵法相关参数!$C$4:$AL$7,AN$15,MATCH($AB434,兵法相关参数!$C$3:$AL$3,0)),INDEX(兵法相关参数!$C$12:$AL$15,AN$15,MATCH($AB434,兵法相关参数!$C$3:$AL$3,0))),0)+IFERROR(AJ434*IF($E434="将领",INDEX(兵法相关参数!$C$4:$AL$7,AN$15,MATCH($AG434,兵法相关参数!$C$3:$AL$3,0)),INDEX(兵法相关参数!$C$12:$AL$15,AN$15,MATCH($AG434,兵法相关参数!$C$3:$AL$3,0))),0)</f>
        <v>0</v>
      </c>
      <c r="AO434" s="146">
        <f>IFERROR(AF434*IF($E434="将领",INDEX(兵法相关参数!$C$4:$AL$7,AL$15,MATCH($AB434,兵法相关参数!$C$3:$AL$3,0)),INDEX(兵法相关参数!$C$12:$AL$15,AO$15,MATCH($AB434,兵法相关参数!$C$3:$AL$3,0))),0)+IFERROR(AK434*IF($E434="将领",INDEX(兵法相关参数!$C$4:$AL$7,AL$15,MATCH($AG434,兵法相关参数!$C$3:$AL$3,0)),INDEX(兵法相关参数!$C$12:$AL$15,AO$15,MATCH($AG434,兵法相关参数!$C$3:$AL$3,0))),0)</f>
        <v>0</v>
      </c>
      <c r="AP434" s="42"/>
      <c r="AQ434" s="151">
        <f t="shared" ref="AQ434:AQ439" si="250">AQ433</f>
        <v>30221</v>
      </c>
      <c r="AR434" s="160">
        <f>IF(D434="直接伤害",1,0)</f>
        <v>0</v>
      </c>
      <c r="AS434" s="163" t="str">
        <f t="shared" si="242"/>
        <v>橙</v>
      </c>
      <c r="AT434" s="153">
        <f t="shared" si="243"/>
        <v>4</v>
      </c>
      <c r="AU434" s="39" t="str">
        <f>IF(IF(L434="","",AQ434&amp;AT434)=AU433,"",IF(MOD(COUNTIF($AQ$1:AQ434,AQ434),3)=1,"",IF(L434="","",AQ434&amp;AT434)))</f>
        <v/>
      </c>
      <c r="AV434" s="166" t="str">
        <f t="shared" si="244"/>
        <v/>
      </c>
      <c r="AW434" s="166" t="str">
        <f t="shared" si="245"/>
        <v/>
      </c>
      <c r="AX434" s="15" t="str">
        <f>IF(MOD(COUNTIF($AQ$1:AQ434,AQ434),3)=1,"",IF(M434="","",AT434+1))</f>
        <v/>
      </c>
      <c r="AY434" s="15" t="str">
        <f t="shared" si="216"/>
        <v/>
      </c>
      <c r="AZ434" s="166" t="str">
        <f t="shared" si="217"/>
        <v/>
      </c>
      <c r="BA434" s="166" t="str">
        <f t="shared" si="218"/>
        <v/>
      </c>
      <c r="BB434" s="15" t="str">
        <f>IF(MOD(COUNTIF($AQ$1:AQ434,AQ434),3)=1,"",IF(N434="","",AX434+1))</f>
        <v/>
      </c>
      <c r="BC434" s="15" t="str">
        <f t="shared" si="246"/>
        <v/>
      </c>
      <c r="BD434" s="166" t="str">
        <f t="shared" si="247"/>
        <v/>
      </c>
      <c r="BE434" s="166" t="str">
        <f t="shared" si="248"/>
        <v/>
      </c>
      <c r="BF434" s="15"/>
      <c r="BG434" s="15"/>
      <c r="BH434" s="170" t="str">
        <f t="shared" si="249"/>
        <v>每次释放怒气时，最近的3支友军部队被净化一次，清除所有负面与控制效果，并且移动速度提高{0}，持续{1}秒，如果是骑兵部队则额外进行一次冲锋，冲锋造成攻击力{2}%的武力伤害。</v>
      </c>
    </row>
    <row r="435" spans="1:60">
      <c r="A435" s="256"/>
      <c r="B435" s="259"/>
      <c r="C435" s="256"/>
      <c r="D435" s="256"/>
      <c r="E435" s="179" t="s">
        <v>22</v>
      </c>
      <c r="F435" s="141">
        <v>1</v>
      </c>
      <c r="G435" s="141">
        <v>1</v>
      </c>
      <c r="H435" s="141">
        <v>1</v>
      </c>
      <c r="I435" s="141">
        <v>1</v>
      </c>
      <c r="J435" s="256"/>
      <c r="K435" s="256"/>
      <c r="L435" s="44"/>
      <c r="M435" s="44"/>
      <c r="N435" s="10"/>
      <c r="O435" s="81">
        <v>0.25</v>
      </c>
      <c r="P435" s="44">
        <v>0</v>
      </c>
      <c r="Q435" s="10">
        <v>0</v>
      </c>
      <c r="R435" s="10">
        <v>6</v>
      </c>
      <c r="S435" s="44">
        <v>1</v>
      </c>
      <c r="T435" s="44"/>
      <c r="U435" s="44"/>
      <c r="V435" s="24"/>
      <c r="W435" s="92">
        <f>$O435*$R435*$S435</f>
        <v>1.5</v>
      </c>
      <c r="X435" s="92">
        <f>$O435*$R435*$S435</f>
        <v>1.5</v>
      </c>
      <c r="Y435" s="92">
        <f>$O435*$R435*$S435</f>
        <v>1.5</v>
      </c>
      <c r="Z435" s="92">
        <f>$O435*$R435*$S435</f>
        <v>1.5</v>
      </c>
      <c r="AA435" s="22"/>
      <c r="AB435" s="44" t="s">
        <v>510</v>
      </c>
      <c r="AC435" s="92">
        <f>W435</f>
        <v>1.5</v>
      </c>
      <c r="AD435" s="92">
        <f>X435</f>
        <v>1.5</v>
      </c>
      <c r="AE435" s="92">
        <f>Y435</f>
        <v>1.5</v>
      </c>
      <c r="AF435" s="92">
        <f>Z435</f>
        <v>1.5</v>
      </c>
      <c r="AG435" s="92" t="s">
        <v>51</v>
      </c>
      <c r="AH435" s="188">
        <f>IF($Q435=0,0,持续效用($P435,$Q435,AH$15,$F435))</f>
        <v>0</v>
      </c>
      <c r="AI435" s="188">
        <f>IF($Q435=0,0,持续效用($P435,$Q435,AI$15,$F435))</f>
        <v>0</v>
      </c>
      <c r="AJ435" s="188">
        <f>IF($Q435=0,0,持续效用($P435,$Q435,AJ$15,$F435))</f>
        <v>0</v>
      </c>
      <c r="AK435" s="188">
        <f>IF($Q435=0,0,持续效用($P435,$Q435,AK$15,$F435))</f>
        <v>0</v>
      </c>
      <c r="AL435" s="146">
        <f>IFERROR(AC435*IF($E435="将领",INDEX(兵法相关参数!$C$4:$AL$7,AL$15,MATCH($AB435,兵法相关参数!$C$3:$AL$3,0)),INDEX(兵法相关参数!$C$12:$AL$15,AL$15,MATCH($AB435,兵法相关参数!$C$3:$AL$3,0))),0)+IFERROR(AH435*IF($E435="将领",INDEX(兵法相关参数!$C$4:$AL$7,AL$15,MATCH($AG435,兵法相关参数!$C$3:$AL$3,0)),INDEX(兵法相关参数!$C$12:$AL$15,AL$15,MATCH($AG435,兵法相关参数!$C$3:$AL$3,0))),0)</f>
        <v>1.5</v>
      </c>
      <c r="AM435" s="146">
        <f>IFERROR(AD435*IF($E435="将领",INDEX(兵法相关参数!$C$4:$AL$7,AM$15,MATCH($AB435,兵法相关参数!$C$3:$AL$3,0)),INDEX(兵法相关参数!$C$12:$AL$15,AM$15,MATCH($AB435,兵法相关参数!$C$3:$AL$3,0))),0)+IFERROR(AI435*IF($E435="将领",INDEX(兵法相关参数!$C$4:$AL$7,AM$15,MATCH($AG435,兵法相关参数!$C$3:$AL$3,0)),INDEX(兵法相关参数!$C$12:$AL$15,AM$15,MATCH($AG435,兵法相关参数!$C$3:$AL$3,0))),0)</f>
        <v>1.5</v>
      </c>
      <c r="AN435" s="146">
        <f>IFERROR(AE435*IF($E435="将领",INDEX(兵法相关参数!$C$4:$AL$7,AN$15,MATCH($AB435,兵法相关参数!$C$3:$AL$3,0)),INDEX(兵法相关参数!$C$12:$AL$15,AN$15,MATCH($AB435,兵法相关参数!$C$3:$AL$3,0))),0)+IFERROR(AJ435*IF($E435="将领",INDEX(兵法相关参数!$C$4:$AL$7,AN$15,MATCH($AG435,兵法相关参数!$C$3:$AL$3,0)),INDEX(兵法相关参数!$C$12:$AL$15,AN$15,MATCH($AG435,兵法相关参数!$C$3:$AL$3,0))),0)</f>
        <v>1.5</v>
      </c>
      <c r="AO435" s="146">
        <f>IFERROR(AF435*IF($E435="将领",INDEX(兵法相关参数!$C$4:$AL$7,AL$15,MATCH($AB435,兵法相关参数!$C$3:$AL$3,0)),INDEX(兵法相关参数!$C$12:$AL$15,AO$15,MATCH($AB435,兵法相关参数!$C$3:$AL$3,0))),0)+IFERROR(AK435*IF($E435="将领",INDEX(兵法相关参数!$C$4:$AL$7,AL$15,MATCH($AG435,兵法相关参数!$C$3:$AL$3,0)),INDEX(兵法相关参数!$C$12:$AL$15,AO$15,MATCH($AG435,兵法相关参数!$C$3:$AL$3,0))),0)</f>
        <v>1.5</v>
      </c>
      <c r="AP435" s="27"/>
      <c r="AQ435" s="151">
        <f t="shared" si="250"/>
        <v>30221</v>
      </c>
      <c r="AR435" s="161">
        <f>AR434</f>
        <v>0</v>
      </c>
      <c r="AS435" s="163" t="str">
        <f t="shared" si="242"/>
        <v>橙</v>
      </c>
      <c r="AT435" s="153">
        <f t="shared" si="243"/>
        <v>4</v>
      </c>
      <c r="AU435" s="39" t="str">
        <f>IF(IF(L435="","",AQ435&amp;AT435)=AU434,"",IF(MOD(COUNTIF($AQ$1:AQ435,AQ435),3)=1,"",IF(L435="","",AQ435&amp;AT435)))</f>
        <v/>
      </c>
      <c r="AV435" s="166" t="str">
        <f t="shared" si="244"/>
        <v/>
      </c>
      <c r="AW435" s="166" t="str">
        <f t="shared" si="245"/>
        <v/>
      </c>
      <c r="AX435" s="15" t="str">
        <f>IF(MOD(COUNTIF($AQ$1:AQ435,AQ435),3)=1,"",IF(M435="","",AT435+1))</f>
        <v/>
      </c>
      <c r="AY435" s="15" t="str">
        <f t="shared" si="216"/>
        <v/>
      </c>
      <c r="AZ435" s="166" t="str">
        <f t="shared" si="217"/>
        <v/>
      </c>
      <c r="BA435" s="166" t="str">
        <f t="shared" si="218"/>
        <v/>
      </c>
      <c r="BB435" s="15" t="str">
        <f>IF(MOD(COUNTIF($AQ$1:AQ435,AQ435),3)=1,"",IF(N435="","",AX435+1))</f>
        <v/>
      </c>
      <c r="BC435" s="15" t="str">
        <f t="shared" si="246"/>
        <v/>
      </c>
      <c r="BD435" s="166" t="str">
        <f t="shared" si="247"/>
        <v/>
      </c>
      <c r="BE435" s="166" t="str">
        <f t="shared" si="248"/>
        <v/>
      </c>
      <c r="BF435" s="15"/>
      <c r="BG435" s="15"/>
      <c r="BH435" s="170" t="str">
        <f t="shared" si="249"/>
        <v>每次释放怒气时，最近的3支友军部队被净化一次，清除所有负面与控制效果，并且移动速度提高{0}，持续{1}秒，如果是骑兵部队则额外进行一次冲锋，冲锋造成攻击力{2}%的武力伤害。</v>
      </c>
    </row>
    <row r="436" spans="1:60">
      <c r="A436" s="256"/>
      <c r="B436" s="259"/>
      <c r="C436" s="256"/>
      <c r="D436" s="257"/>
      <c r="E436" s="179"/>
      <c r="F436" s="179"/>
      <c r="G436" s="179"/>
      <c r="H436" s="179"/>
      <c r="I436" s="179"/>
      <c r="J436" s="256"/>
      <c r="K436" s="256"/>
      <c r="L436" s="182"/>
      <c r="M436" s="179"/>
      <c r="N436" s="179"/>
      <c r="O436" s="182"/>
      <c r="P436" s="179"/>
      <c r="Q436" s="179"/>
      <c r="R436" s="179"/>
      <c r="S436" s="179"/>
      <c r="T436" s="179"/>
      <c r="U436" s="179"/>
      <c r="V436" s="179"/>
      <c r="W436" s="179"/>
      <c r="X436" s="179"/>
      <c r="Y436" s="179"/>
      <c r="Z436" s="179"/>
      <c r="AA436" s="179"/>
      <c r="AB436" s="44"/>
      <c r="AC436" s="189"/>
      <c r="AD436" s="189"/>
      <c r="AE436" s="189"/>
      <c r="AF436" s="189"/>
      <c r="AG436" s="92"/>
      <c r="AH436" s="189"/>
      <c r="AI436" s="189"/>
      <c r="AJ436" s="189"/>
      <c r="AK436" s="189"/>
      <c r="AL436" s="146">
        <f>IFERROR(AC436*IF($E436="将领",INDEX(兵法相关参数!$C$4:$AL$7,AL$15,MATCH($AB436,兵法相关参数!$C$3:$AL$3,0)),INDEX(兵法相关参数!$C$12:$AL$15,AL$15,MATCH($AB436,兵法相关参数!$C$3:$AL$3,0))),0)+IFERROR(AH436*IF($E436="将领",INDEX(兵法相关参数!$C$4:$AL$7,AL$15,MATCH($AG436,兵法相关参数!$C$3:$AL$3,0)),INDEX(兵法相关参数!$C$12:$AL$15,AL$15,MATCH($AG436,兵法相关参数!$C$3:$AL$3,0))),0)</f>
        <v>0</v>
      </c>
      <c r="AM436" s="146">
        <f>IFERROR(AD436*IF($E436="将领",INDEX(兵法相关参数!$C$4:$AL$7,AM$15,MATCH($AB436,兵法相关参数!$C$3:$AL$3,0)),INDEX(兵法相关参数!$C$12:$AL$15,AM$15,MATCH($AB436,兵法相关参数!$C$3:$AL$3,0))),0)+IFERROR(AI436*IF($E436="将领",INDEX(兵法相关参数!$C$4:$AL$7,AM$15,MATCH($AG436,兵法相关参数!$C$3:$AL$3,0)),INDEX(兵法相关参数!$C$12:$AL$15,AM$15,MATCH($AG436,兵法相关参数!$C$3:$AL$3,0))),0)</f>
        <v>0</v>
      </c>
      <c r="AN436" s="146">
        <f>IFERROR(AE436*IF($E436="将领",INDEX(兵法相关参数!$C$4:$AL$7,AN$15,MATCH($AB436,兵法相关参数!$C$3:$AL$3,0)),INDEX(兵法相关参数!$C$12:$AL$15,AN$15,MATCH($AB436,兵法相关参数!$C$3:$AL$3,0))),0)+IFERROR(AJ436*IF($E436="将领",INDEX(兵法相关参数!$C$4:$AL$7,AN$15,MATCH($AG436,兵法相关参数!$C$3:$AL$3,0)),INDEX(兵法相关参数!$C$12:$AL$15,AN$15,MATCH($AG436,兵法相关参数!$C$3:$AL$3,0))),0)</f>
        <v>0</v>
      </c>
      <c r="AO436" s="146">
        <f>IFERROR(AF436*IF($E436="将领",INDEX(兵法相关参数!$C$4:$AL$7,AL$15,MATCH($AB436,兵法相关参数!$C$3:$AL$3,0)),INDEX(兵法相关参数!$C$12:$AL$15,AO$15,MATCH($AB436,兵法相关参数!$C$3:$AL$3,0))),0)+IFERROR(AK436*IF($E436="将领",INDEX(兵法相关参数!$C$4:$AL$7,AL$15,MATCH($AG436,兵法相关参数!$C$3:$AL$3,0)),INDEX(兵法相关参数!$C$12:$AL$15,AO$15,MATCH($AG436,兵法相关参数!$C$3:$AL$3,0))),0)</f>
        <v>0</v>
      </c>
      <c r="AP436" s="42"/>
      <c r="AQ436" s="151">
        <f t="shared" si="250"/>
        <v>30221</v>
      </c>
      <c r="AR436" s="162">
        <f>AR435</f>
        <v>0</v>
      </c>
      <c r="AS436" s="15" t="str">
        <f t="shared" si="242"/>
        <v>橙</v>
      </c>
      <c r="AT436" s="153">
        <f t="shared" si="243"/>
        <v>4</v>
      </c>
      <c r="AU436" s="39" t="str">
        <f>IF(IF(L436="","",AQ436&amp;AT436)=AU435,"",IF(MOD(COUNTIF($AQ$1:AQ436,AQ436),3)=1,"",IF(L436="","",AQ436&amp;AT436)))</f>
        <v/>
      </c>
      <c r="AV436" s="166" t="str">
        <f t="shared" si="244"/>
        <v/>
      </c>
      <c r="AW436" s="166" t="str">
        <f t="shared" si="245"/>
        <v/>
      </c>
      <c r="AX436" s="15" t="str">
        <f>IF(MOD(COUNTIF($AQ$1:AQ436,AQ436),3)=1,"",IF(M436="","",AT436+1))</f>
        <v/>
      </c>
      <c r="AY436" s="15" t="str">
        <f t="shared" si="216"/>
        <v/>
      </c>
      <c r="AZ436" s="166" t="str">
        <f t="shared" si="217"/>
        <v/>
      </c>
      <c r="BA436" s="166" t="str">
        <f t="shared" si="218"/>
        <v/>
      </c>
      <c r="BB436" s="15" t="str">
        <f>IF(MOD(COUNTIF($AQ$1:AQ436,AQ436),3)=1,"",IF(N436="","",AX436+1))</f>
        <v/>
      </c>
      <c r="BC436" s="15" t="str">
        <f t="shared" si="246"/>
        <v/>
      </c>
      <c r="BD436" s="166" t="str">
        <f t="shared" si="247"/>
        <v/>
      </c>
      <c r="BE436" s="166" t="str">
        <f t="shared" si="248"/>
        <v/>
      </c>
      <c r="BF436" s="15"/>
      <c r="BG436" s="15"/>
      <c r="BH436" s="170" t="str">
        <f t="shared" si="249"/>
        <v>每次释放怒气时，最近的3支友军部队被净化一次，清除所有负面与控制效果，并且移动速度提高{0}，持续{1}秒，如果是骑兵部队则额外进行一次冲锋，冲锋造成攻击力{2}%的武力伤害。</v>
      </c>
    </row>
    <row r="437" spans="1:60">
      <c r="A437" s="256"/>
      <c r="B437" s="259"/>
      <c r="C437" s="256"/>
      <c r="D437" s="255"/>
      <c r="E437" s="179"/>
      <c r="F437" s="179"/>
      <c r="G437" s="179"/>
      <c r="H437" s="179"/>
      <c r="I437" s="179"/>
      <c r="J437" s="256"/>
      <c r="K437" s="256"/>
      <c r="L437" s="182"/>
      <c r="M437" s="179"/>
      <c r="N437" s="179"/>
      <c r="O437" s="182"/>
      <c r="P437" s="179"/>
      <c r="Q437" s="179"/>
      <c r="R437" s="179"/>
      <c r="S437" s="179"/>
      <c r="T437" s="179"/>
      <c r="U437" s="179"/>
      <c r="V437" s="179"/>
      <c r="W437" s="179"/>
      <c r="X437" s="179"/>
      <c r="Y437" s="179"/>
      <c r="Z437" s="179"/>
      <c r="AA437" s="179"/>
      <c r="AB437" s="44"/>
      <c r="AC437" s="189"/>
      <c r="AD437" s="189"/>
      <c r="AE437" s="189"/>
      <c r="AF437" s="189"/>
      <c r="AG437" s="92"/>
      <c r="AH437" s="189"/>
      <c r="AI437" s="189"/>
      <c r="AJ437" s="189"/>
      <c r="AK437" s="189"/>
      <c r="AL437" s="146">
        <f>IFERROR(AC437*IF($E437="将领",INDEX(兵法相关参数!$C$4:$AL$7,AL$15,MATCH($AB437,兵法相关参数!$C$3:$AL$3,0)),INDEX(兵法相关参数!$C$12:$AL$15,AL$15,MATCH($AB437,兵法相关参数!$C$3:$AL$3,0))),0)+IFERROR(AH437*IF($E437="将领",INDEX(兵法相关参数!$C$4:$AL$7,AL$15,MATCH($AG437,兵法相关参数!$C$3:$AL$3,0)),INDEX(兵法相关参数!$C$12:$AL$15,AL$15,MATCH($AG437,兵法相关参数!$C$3:$AL$3,0))),0)</f>
        <v>0</v>
      </c>
      <c r="AM437" s="146">
        <f>IFERROR(AD437*IF($E437="将领",INDEX(兵法相关参数!$C$4:$AL$7,AM$15,MATCH($AB437,兵法相关参数!$C$3:$AL$3,0)),INDEX(兵法相关参数!$C$12:$AL$15,AM$15,MATCH($AB437,兵法相关参数!$C$3:$AL$3,0))),0)+IFERROR(AI437*IF($E437="将领",INDEX(兵法相关参数!$C$4:$AL$7,AM$15,MATCH($AG437,兵法相关参数!$C$3:$AL$3,0)),INDEX(兵法相关参数!$C$12:$AL$15,AM$15,MATCH($AG437,兵法相关参数!$C$3:$AL$3,0))),0)</f>
        <v>0</v>
      </c>
      <c r="AN437" s="146">
        <f>IFERROR(AE437*IF($E437="将领",INDEX(兵法相关参数!$C$4:$AL$7,AN$15,MATCH($AB437,兵法相关参数!$C$3:$AL$3,0)),INDEX(兵法相关参数!$C$12:$AL$15,AN$15,MATCH($AB437,兵法相关参数!$C$3:$AL$3,0))),0)+IFERROR(AJ437*IF($E437="将领",INDEX(兵法相关参数!$C$4:$AL$7,AN$15,MATCH($AG437,兵法相关参数!$C$3:$AL$3,0)),INDEX(兵法相关参数!$C$12:$AL$15,AN$15,MATCH($AG437,兵法相关参数!$C$3:$AL$3,0))),0)</f>
        <v>0</v>
      </c>
      <c r="AO437" s="146">
        <f>IFERROR(AF437*IF($E437="将领",INDEX(兵法相关参数!$C$4:$AL$7,AL$15,MATCH($AB437,兵法相关参数!$C$3:$AL$3,0)),INDEX(兵法相关参数!$C$12:$AL$15,AO$15,MATCH($AB437,兵法相关参数!$C$3:$AL$3,0))),0)+IFERROR(AK437*IF($E437="将领",INDEX(兵法相关参数!$C$4:$AL$7,AL$15,MATCH($AG437,兵法相关参数!$C$3:$AL$3,0)),INDEX(兵法相关参数!$C$12:$AL$15,AO$15,MATCH($AG437,兵法相关参数!$C$3:$AL$3,0))),0)</f>
        <v>0</v>
      </c>
      <c r="AP437" s="27"/>
      <c r="AQ437" s="151">
        <f t="shared" si="250"/>
        <v>30221</v>
      </c>
      <c r="AR437" s="160">
        <f>IF(D437="直接伤害",1,0)</f>
        <v>0</v>
      </c>
      <c r="AS437" s="163" t="str">
        <f t="shared" si="242"/>
        <v>橙</v>
      </c>
      <c r="AT437" s="153">
        <f t="shared" si="243"/>
        <v>4</v>
      </c>
      <c r="AU437" s="39" t="str">
        <f>IF(IF(L437="","",AQ437&amp;AT437)=AU436,"",IF(MOD(COUNTIF($AQ$1:AQ437,AQ437),3)=1,"",IF(L437="","",AQ437&amp;AT437)))</f>
        <v/>
      </c>
      <c r="AV437" s="166" t="str">
        <f t="shared" si="244"/>
        <v/>
      </c>
      <c r="AW437" s="166" t="str">
        <f t="shared" si="245"/>
        <v/>
      </c>
      <c r="AX437" s="15" t="str">
        <f>IF(MOD(COUNTIF($AQ$1:AQ437,AQ437),3)=1,"",IF(M437="","",AT437+1))</f>
        <v/>
      </c>
      <c r="AY437" s="15" t="str">
        <f t="shared" si="216"/>
        <v/>
      </c>
      <c r="AZ437" s="166" t="str">
        <f t="shared" si="217"/>
        <v/>
      </c>
      <c r="BA437" s="166" t="str">
        <f t="shared" si="218"/>
        <v/>
      </c>
      <c r="BB437" s="15" t="str">
        <f>IF(MOD(COUNTIF($AQ$1:AQ437,AQ437),3)=1,"",IF(N437="","",AX437+1))</f>
        <v/>
      </c>
      <c r="BC437" s="15" t="str">
        <f t="shared" si="246"/>
        <v/>
      </c>
      <c r="BD437" s="166" t="str">
        <f t="shared" si="247"/>
        <v/>
      </c>
      <c r="BE437" s="166" t="str">
        <f t="shared" si="248"/>
        <v/>
      </c>
      <c r="BF437" s="15"/>
      <c r="BG437" s="15"/>
      <c r="BH437" s="170" t="str">
        <f t="shared" si="249"/>
        <v>每次释放怒气时，最近的3支友军部队被净化一次，清除所有负面与控制效果，并且移动速度提高{0}，持续{1}秒，如果是骑兵部队则额外进行一次冲锋，冲锋造成攻击力{2}%的武力伤害。</v>
      </c>
    </row>
    <row r="438" spans="1:60">
      <c r="A438" s="256"/>
      <c r="B438" s="259"/>
      <c r="C438" s="256"/>
      <c r="D438" s="256"/>
      <c r="E438" s="179"/>
      <c r="F438" s="179"/>
      <c r="G438" s="179"/>
      <c r="H438" s="179"/>
      <c r="I438" s="179"/>
      <c r="J438" s="256"/>
      <c r="K438" s="256"/>
      <c r="L438" s="182"/>
      <c r="M438" s="179"/>
      <c r="N438" s="179"/>
      <c r="O438" s="182"/>
      <c r="P438" s="179"/>
      <c r="Q438" s="179"/>
      <c r="R438" s="179"/>
      <c r="S438" s="179"/>
      <c r="T438" s="179"/>
      <c r="U438" s="179"/>
      <c r="V438" s="179"/>
      <c r="W438" s="179"/>
      <c r="X438" s="179"/>
      <c r="Y438" s="179"/>
      <c r="Z438" s="179"/>
      <c r="AA438" s="179"/>
      <c r="AB438" s="44"/>
      <c r="AC438" s="189"/>
      <c r="AD438" s="189"/>
      <c r="AE438" s="189"/>
      <c r="AF438" s="189"/>
      <c r="AG438" s="92"/>
      <c r="AH438" s="189"/>
      <c r="AI438" s="189"/>
      <c r="AJ438" s="189"/>
      <c r="AK438" s="189"/>
      <c r="AL438" s="146">
        <f>IFERROR(AC438*IF($E438="将领",INDEX(兵法相关参数!$C$4:$AL$7,AL$15,MATCH($AB438,兵法相关参数!$C$3:$AL$3,0)),INDEX(兵法相关参数!$C$12:$AL$15,AL$15,MATCH($AB438,兵法相关参数!$C$3:$AL$3,0))),0)+IFERROR(AH438*IF($E438="将领",INDEX(兵法相关参数!$C$4:$AL$7,AL$15,MATCH($AG438,兵法相关参数!$C$3:$AL$3,0)),INDEX(兵法相关参数!$C$12:$AL$15,AL$15,MATCH($AG438,兵法相关参数!$C$3:$AL$3,0))),0)</f>
        <v>0</v>
      </c>
      <c r="AM438" s="146">
        <f>IFERROR(AD438*IF($E438="将领",INDEX(兵法相关参数!$C$4:$AL$7,AM$15,MATCH($AB438,兵法相关参数!$C$3:$AL$3,0)),INDEX(兵法相关参数!$C$12:$AL$15,AM$15,MATCH($AB438,兵法相关参数!$C$3:$AL$3,0))),0)+IFERROR(AI438*IF($E438="将领",INDEX(兵法相关参数!$C$4:$AL$7,AM$15,MATCH($AG438,兵法相关参数!$C$3:$AL$3,0)),INDEX(兵法相关参数!$C$12:$AL$15,AM$15,MATCH($AG438,兵法相关参数!$C$3:$AL$3,0))),0)</f>
        <v>0</v>
      </c>
      <c r="AN438" s="146">
        <f>IFERROR(AE438*IF($E438="将领",INDEX(兵法相关参数!$C$4:$AL$7,AN$15,MATCH($AB438,兵法相关参数!$C$3:$AL$3,0)),INDEX(兵法相关参数!$C$12:$AL$15,AN$15,MATCH($AB438,兵法相关参数!$C$3:$AL$3,0))),0)+IFERROR(AJ438*IF($E438="将领",INDEX(兵法相关参数!$C$4:$AL$7,AN$15,MATCH($AG438,兵法相关参数!$C$3:$AL$3,0)),INDEX(兵法相关参数!$C$12:$AL$15,AN$15,MATCH($AG438,兵法相关参数!$C$3:$AL$3,0))),0)</f>
        <v>0</v>
      </c>
      <c r="AO438" s="146">
        <f>IFERROR(AF438*IF($E438="将领",INDEX(兵法相关参数!$C$4:$AL$7,AL$15,MATCH($AB438,兵法相关参数!$C$3:$AL$3,0)),INDEX(兵法相关参数!$C$12:$AL$15,AO$15,MATCH($AB438,兵法相关参数!$C$3:$AL$3,0))),0)+IFERROR(AK438*IF($E438="将领",INDEX(兵法相关参数!$C$4:$AL$7,AL$15,MATCH($AG438,兵法相关参数!$C$3:$AL$3,0)),INDEX(兵法相关参数!$C$12:$AL$15,AO$15,MATCH($AG438,兵法相关参数!$C$3:$AL$3,0))),0)</f>
        <v>0</v>
      </c>
      <c r="AP438" s="42"/>
      <c r="AQ438" s="151">
        <f t="shared" si="250"/>
        <v>30221</v>
      </c>
      <c r="AR438" s="161">
        <f>AR437</f>
        <v>0</v>
      </c>
      <c r="AS438" s="163" t="str">
        <f t="shared" si="242"/>
        <v>橙</v>
      </c>
      <c r="AT438" s="153">
        <f t="shared" si="243"/>
        <v>4</v>
      </c>
      <c r="AU438" s="39" t="str">
        <f>IF(IF(L438="","",AQ438&amp;AT438)=AU437,"",IF(MOD(COUNTIF($AQ$1:AQ438,AQ438),3)=1,"",IF(L438="","",AQ438&amp;AT438)))</f>
        <v/>
      </c>
      <c r="AV438" s="166" t="str">
        <f t="shared" si="244"/>
        <v/>
      </c>
      <c r="AW438" s="166" t="str">
        <f t="shared" si="245"/>
        <v/>
      </c>
      <c r="AX438" s="15" t="str">
        <f>IF(MOD(COUNTIF($AQ$1:AQ438,AQ438),3)=1,"",IF(M438="","",AT438+1))</f>
        <v/>
      </c>
      <c r="AY438" s="15" t="str">
        <f t="shared" si="216"/>
        <v/>
      </c>
      <c r="AZ438" s="166" t="str">
        <f t="shared" si="217"/>
        <v/>
      </c>
      <c r="BA438" s="166" t="str">
        <f t="shared" si="218"/>
        <v/>
      </c>
      <c r="BB438" s="15" t="str">
        <f>IF(MOD(COUNTIF($AQ$1:AQ438,AQ438),3)=1,"",IF(N438="","",AX438+1))</f>
        <v/>
      </c>
      <c r="BC438" s="15" t="str">
        <f t="shared" si="246"/>
        <v/>
      </c>
      <c r="BD438" s="166" t="str">
        <f t="shared" si="247"/>
        <v/>
      </c>
      <c r="BE438" s="166" t="str">
        <f t="shared" si="248"/>
        <v/>
      </c>
      <c r="BF438" s="15"/>
      <c r="BG438" s="15"/>
      <c r="BH438" s="170" t="str">
        <f t="shared" si="249"/>
        <v>每次释放怒气时，最近的3支友军部队被净化一次，清除所有负面与控制效果，并且移动速度提高{0}，持续{1}秒，如果是骑兵部队则额外进行一次冲锋，冲锋造成攻击力{2}%的武力伤害。</v>
      </c>
    </row>
    <row r="439" spans="1:60">
      <c r="A439" s="257"/>
      <c r="B439" s="260"/>
      <c r="C439" s="257"/>
      <c r="D439" s="257"/>
      <c r="E439" s="179"/>
      <c r="F439" s="179"/>
      <c r="G439" s="179"/>
      <c r="H439" s="179"/>
      <c r="I439" s="179"/>
      <c r="J439" s="257"/>
      <c r="K439" s="257"/>
      <c r="L439" s="182"/>
      <c r="M439" s="179"/>
      <c r="N439" s="179"/>
      <c r="O439" s="182"/>
      <c r="P439" s="179"/>
      <c r="Q439" s="179"/>
      <c r="R439" s="179"/>
      <c r="S439" s="179"/>
      <c r="T439" s="179"/>
      <c r="U439" s="179"/>
      <c r="V439" s="179"/>
      <c r="W439" s="179"/>
      <c r="X439" s="179"/>
      <c r="Y439" s="179"/>
      <c r="Z439" s="179"/>
      <c r="AA439" s="179"/>
      <c r="AB439" s="44"/>
      <c r="AC439" s="189"/>
      <c r="AD439" s="189"/>
      <c r="AE439" s="189"/>
      <c r="AF439" s="189"/>
      <c r="AG439" s="92"/>
      <c r="AH439" s="189"/>
      <c r="AI439" s="189"/>
      <c r="AJ439" s="189"/>
      <c r="AK439" s="189"/>
      <c r="AL439" s="146">
        <f>IFERROR(AC439*IF($E439="将领",INDEX(兵法相关参数!$C$4:$AL$7,AL$15,MATCH($AB439,兵法相关参数!$C$3:$AL$3,0)),INDEX(兵法相关参数!$C$12:$AL$15,AL$15,MATCH($AB439,兵法相关参数!$C$3:$AL$3,0))),0)+IFERROR(AH439*IF($E439="将领",INDEX(兵法相关参数!$C$4:$AL$7,AL$15,MATCH($AG439,兵法相关参数!$C$3:$AL$3,0)),INDEX(兵法相关参数!$C$12:$AL$15,AL$15,MATCH($AG439,兵法相关参数!$C$3:$AL$3,0))),0)</f>
        <v>0</v>
      </c>
      <c r="AM439" s="146">
        <f>IFERROR(AD439*IF($E439="将领",INDEX(兵法相关参数!$C$4:$AL$7,AM$15,MATCH($AB439,兵法相关参数!$C$3:$AL$3,0)),INDEX(兵法相关参数!$C$12:$AL$15,AM$15,MATCH($AB439,兵法相关参数!$C$3:$AL$3,0))),0)+IFERROR(AI439*IF($E439="将领",INDEX(兵法相关参数!$C$4:$AL$7,AM$15,MATCH($AG439,兵法相关参数!$C$3:$AL$3,0)),INDEX(兵法相关参数!$C$12:$AL$15,AM$15,MATCH($AG439,兵法相关参数!$C$3:$AL$3,0))),0)</f>
        <v>0</v>
      </c>
      <c r="AN439" s="146">
        <f>IFERROR(AE439*IF($E439="将领",INDEX(兵法相关参数!$C$4:$AL$7,AN$15,MATCH($AB439,兵法相关参数!$C$3:$AL$3,0)),INDEX(兵法相关参数!$C$12:$AL$15,AN$15,MATCH($AB439,兵法相关参数!$C$3:$AL$3,0))),0)+IFERROR(AJ439*IF($E439="将领",INDEX(兵法相关参数!$C$4:$AL$7,AN$15,MATCH($AG439,兵法相关参数!$C$3:$AL$3,0)),INDEX(兵法相关参数!$C$12:$AL$15,AN$15,MATCH($AG439,兵法相关参数!$C$3:$AL$3,0))),0)</f>
        <v>0</v>
      </c>
      <c r="AO439" s="146">
        <f>IFERROR(AF439*IF($E439="将领",INDEX(兵法相关参数!$C$4:$AL$7,AL$15,MATCH($AB439,兵法相关参数!$C$3:$AL$3,0)),INDEX(兵法相关参数!$C$12:$AL$15,AO$15,MATCH($AB439,兵法相关参数!$C$3:$AL$3,0))),0)+IFERROR(AK439*IF($E439="将领",INDEX(兵法相关参数!$C$4:$AL$7,AL$15,MATCH($AG439,兵法相关参数!$C$3:$AL$3,0)),INDEX(兵法相关参数!$C$12:$AL$15,AO$15,MATCH($AG439,兵法相关参数!$C$3:$AL$3,0))),0)</f>
        <v>0</v>
      </c>
      <c r="AP439" s="27"/>
      <c r="AQ439" s="152">
        <f t="shared" si="250"/>
        <v>30221</v>
      </c>
      <c r="AR439" s="162">
        <f>AR438</f>
        <v>0</v>
      </c>
      <c r="AS439" s="15" t="str">
        <f t="shared" si="242"/>
        <v>橙</v>
      </c>
      <c r="AT439" s="153">
        <f t="shared" si="243"/>
        <v>4</v>
      </c>
      <c r="AU439" s="39" t="str">
        <f>IF(IF(L439="","",AQ439&amp;AT439)=AU438,"",IF(MOD(COUNTIF($AQ$1:AQ439,AQ439),3)=1,"",IF(L439="","",AQ439&amp;AT439)))</f>
        <v/>
      </c>
      <c r="AV439" s="166" t="str">
        <f t="shared" si="244"/>
        <v/>
      </c>
      <c r="AW439" s="166" t="str">
        <f t="shared" si="245"/>
        <v/>
      </c>
      <c r="AX439" s="15" t="str">
        <f>IF(MOD(COUNTIF($AQ$1:AQ439,AQ439),3)=1,"",IF(M439="","",AT439+1))</f>
        <v/>
      </c>
      <c r="AY439" s="15" t="str">
        <f t="shared" si="216"/>
        <v/>
      </c>
      <c r="AZ439" s="166" t="str">
        <f t="shared" si="217"/>
        <v/>
      </c>
      <c r="BA439" s="166" t="str">
        <f t="shared" si="218"/>
        <v/>
      </c>
      <c r="BB439" s="15" t="str">
        <f>IF(MOD(COUNTIF($AQ$1:AQ439,AQ439),3)=1,"",IF(N439="","",AX439+1))</f>
        <v/>
      </c>
      <c r="BC439" s="15" t="str">
        <f t="shared" si="246"/>
        <v/>
      </c>
      <c r="BD439" s="166" t="str">
        <f t="shared" si="247"/>
        <v/>
      </c>
      <c r="BE439" s="166" t="str">
        <f t="shared" si="248"/>
        <v/>
      </c>
      <c r="BF439" s="15"/>
      <c r="BG439" s="15"/>
      <c r="BH439" s="170" t="str">
        <f t="shared" si="249"/>
        <v>每次释放怒气时，最近的3支友军部队被净化一次，清除所有负面与控制效果，并且移动速度提高{0}，持续{1}秒，如果是骑兵部队则额外进行一次冲锋，冲锋造成攻击力{2}%的武力伤害。</v>
      </c>
    </row>
    <row r="440" spans="1:60" ht="11.25" customHeight="1">
      <c r="A440" s="255" t="s">
        <v>892</v>
      </c>
      <c r="B440" s="258" t="s">
        <v>1002</v>
      </c>
      <c r="C440" s="255" t="s">
        <v>12</v>
      </c>
      <c r="D440" s="255" t="s">
        <v>911</v>
      </c>
      <c r="E440" s="11"/>
      <c r="F440" s="11"/>
      <c r="G440" s="11"/>
      <c r="H440" s="11"/>
      <c r="I440" s="11"/>
      <c r="J440" s="11" t="s">
        <v>402</v>
      </c>
      <c r="K440" s="11" t="s">
        <v>469</v>
      </c>
      <c r="L440" s="181" t="s">
        <v>1199</v>
      </c>
      <c r="M440" s="11" t="s">
        <v>18</v>
      </c>
      <c r="N440" s="11"/>
      <c r="O440" s="183" t="s">
        <v>52</v>
      </c>
      <c r="P440" s="3" t="s">
        <v>57</v>
      </c>
      <c r="Q440" s="11" t="s">
        <v>60</v>
      </c>
      <c r="R440" s="11" t="s">
        <v>61</v>
      </c>
      <c r="S440" s="184"/>
      <c r="T440" s="184"/>
      <c r="U440" s="184"/>
      <c r="V440" s="184"/>
      <c r="W440" s="3" t="s">
        <v>223</v>
      </c>
      <c r="X440" s="3" t="s">
        <v>224</v>
      </c>
      <c r="Y440" s="3" t="s">
        <v>225</v>
      </c>
      <c r="Z440" s="3" t="s">
        <v>226</v>
      </c>
      <c r="AA440" s="1"/>
      <c r="AB440" s="15"/>
      <c r="AC440" s="187" t="s">
        <v>227</v>
      </c>
      <c r="AD440" s="187" t="s">
        <v>228</v>
      </c>
      <c r="AE440" s="187" t="s">
        <v>229</v>
      </c>
      <c r="AF440" s="187" t="s">
        <v>230</v>
      </c>
      <c r="AG440" s="96"/>
      <c r="AH440" s="187" t="s">
        <v>227</v>
      </c>
      <c r="AI440" s="187" t="s">
        <v>228</v>
      </c>
      <c r="AJ440" s="187" t="s">
        <v>229</v>
      </c>
      <c r="AK440" s="187" t="s">
        <v>230</v>
      </c>
      <c r="AL440" s="146">
        <f>IFERROR(AC440*IF($E440="将领",INDEX(兵法相关参数!$C$4:$AL$7,AL$15,MATCH($AB440,兵法相关参数!$C$3:$AL$3,0)),INDEX(兵法相关参数!$C$12:$AL$15,AL$15,MATCH($AB440,兵法相关参数!$C$3:$AL$3,0))),0)+IFERROR(AH440*IF($E440="将领",INDEX(兵法相关参数!$C$4:$AL$7,AL$15,MATCH($AG440,兵法相关参数!$C$3:$AL$3,0)),INDEX(兵法相关参数!$C$12:$AL$15,AL$15,MATCH($AG440,兵法相关参数!$C$3:$AL$3,0))),0)</f>
        <v>0</v>
      </c>
      <c r="AM440" s="146">
        <f>IFERROR(AD440*IF($E440="将领",INDEX(兵法相关参数!$C$4:$AL$7,AM$15,MATCH($AB440,兵法相关参数!$C$3:$AL$3,0)),INDEX(兵法相关参数!$C$12:$AL$15,AM$15,MATCH($AB440,兵法相关参数!$C$3:$AL$3,0))),0)+IFERROR(AI440*IF($E440="将领",INDEX(兵法相关参数!$C$4:$AL$7,AM$15,MATCH($AG440,兵法相关参数!$C$3:$AL$3,0)),INDEX(兵法相关参数!$C$12:$AL$15,AM$15,MATCH($AG440,兵法相关参数!$C$3:$AL$3,0))),0)</f>
        <v>0</v>
      </c>
      <c r="AN440" s="146">
        <f>IFERROR(AE440*IF($E440="将领",INDEX(兵法相关参数!$C$4:$AL$7,AN$15,MATCH($AB440,兵法相关参数!$C$3:$AL$3,0)),INDEX(兵法相关参数!$C$12:$AL$15,AN$15,MATCH($AB440,兵法相关参数!$C$3:$AL$3,0))),0)+IFERROR(AJ440*IF($E440="将领",INDEX(兵法相关参数!$C$4:$AL$7,AN$15,MATCH($AG440,兵法相关参数!$C$3:$AL$3,0)),INDEX(兵法相关参数!$C$12:$AL$15,AN$15,MATCH($AG440,兵法相关参数!$C$3:$AL$3,0))),0)</f>
        <v>0</v>
      </c>
      <c r="AO440" s="146">
        <f>IFERROR(AF440*IF($E440="将领",INDEX(兵法相关参数!$C$4:$AL$7,AL$15,MATCH($AB440,兵法相关参数!$C$3:$AL$3,0)),INDEX(兵法相关参数!$C$12:$AL$15,AO$15,MATCH($AB440,兵法相关参数!$C$3:$AL$3,0))),0)+IFERROR(AK440*IF($E440="将领",INDEX(兵法相关参数!$C$4:$AL$7,AL$15,MATCH($AG440,兵法相关参数!$C$3:$AL$3,0)),INDEX(兵法相关参数!$C$12:$AL$15,AO$15,MATCH($AG440,兵法相关参数!$C$3:$AL$3,0))),0)</f>
        <v>0</v>
      </c>
      <c r="AP440" s="27"/>
      <c r="AQ440" s="154">
        <v>30222</v>
      </c>
      <c r="AR440" s="160">
        <f>IF(D440="直接伤害",1,0)</f>
        <v>0</v>
      </c>
      <c r="AS440" s="163" t="str">
        <f t="shared" ref="AS440:AS448" si="251">IF(C440="",AS439,C440)</f>
        <v>橙</v>
      </c>
      <c r="AT440" s="153">
        <f t="shared" ref="AT440:AT448" si="252">IF(A440&lt;&gt;"",1,IF(D440="",AT439,IF(AU438="",AT439,IF(AX438="",AT439+1,IF(BB438="",AT439+2,AT439+3)))))</f>
        <v>1</v>
      </c>
      <c r="AU440" s="39" t="str">
        <f>IF(IF(L440="","",AQ440&amp;AT440)=AU439,"",IF(MOD(COUNTIF($AQ$1:AQ440,AQ440),3)=1,"",IF(L440="","",AQ440&amp;AT440)))</f>
        <v/>
      </c>
      <c r="AV440" s="166" t="str">
        <f t="shared" ref="AV440:AV448" si="253">IF(AU440="","",IF(L439="固定值",L440,ROUND(IF(AR440=1,L440*INDEX($AV$5:$AV$9,MATCH(AS440,$AU$5:$AU$9,0)),L440*INDEX($AV$13:$AV$17,MATCH(AS440,$AU$13:$AU$17,0))),IF(MID(BH440,FIND(AT440-1,BH440)+2,1)="%",3,1))))</f>
        <v/>
      </c>
      <c r="AW440" s="166" t="str">
        <f t="shared" ref="AW440:AW448" si="254">IF(AU440="","",ROUND((IF(AR440=1,L440*INDEX($AW$5:$AW$9,MATCH(AS440,$AU$5:$AU$9,0)),L440*INDEX($AW$13:$AW$17,MATCH(AS440,$AU$13:$AU$17,0)))-AV440)/34,IF(MID(BH440,FIND(AT440-1,BH440)+2,1)="%",3,1)))</f>
        <v/>
      </c>
      <c r="AX440" s="15" t="str">
        <f>IF(MOD(COUNTIF($AQ$1:AQ440,AQ440),3)=1,"",IF(M440="","",AT440+1))</f>
        <v/>
      </c>
      <c r="AY440" s="15" t="str">
        <f t="shared" si="216"/>
        <v/>
      </c>
      <c r="AZ440" s="166" t="str">
        <f t="shared" si="217"/>
        <v/>
      </c>
      <c r="BA440" s="166" t="str">
        <f t="shared" si="218"/>
        <v/>
      </c>
      <c r="BB440" s="15" t="str">
        <f>IF(MOD(COUNTIF($AQ$1:AQ440,AQ440),3)=1,"",IF(N440="","",AX440+1))</f>
        <v/>
      </c>
      <c r="BC440" s="15" t="str">
        <f t="shared" ref="BC440:BC448" si="255">IF(IF(BB440="","",AQ440&amp;BB440)=BC439,"",IF(BB440="","",AQ440&amp;BB440))</f>
        <v/>
      </c>
      <c r="BD440" s="166" t="str">
        <f t="shared" ref="BD440:BD448" si="256">IF(BC440="","",IF(N439="固定值",N440,ROUND(IF(AR440=1,N440*INDEX($AV$5:$AV$9,MATCH(AS440,$AU$5:$AU$9,0)),N440*INDEX($AV$13:$AV$17,MATCH(AS440,$AU$13:$AU$17,0))),IF(MID(BH440,FIND(BB440-1,BH440)+2,1)="%",3,1))))</f>
        <v/>
      </c>
      <c r="BE440" s="166" t="str">
        <f t="shared" ref="BE440:BE448" si="257">IF(BC440="","",ROUND((IF(AR440=1,N440*INDEX($AW$5:$AW$9,MATCH(AS440,$AU$5:$AU$9,0)),N440*INDEX($AW$13:$AW$17,MATCH(AS440,$AU$13:$AU$17,0)))-BD440)/34,IF(MID(BH440,FIND(BB440-1,BH440)+2,1)="%",3,1)))</f>
        <v/>
      </c>
      <c r="BF440" s="15"/>
      <c r="BG440" s="15"/>
      <c r="BH440" s="170" t="str">
        <f t="shared" ref="BH440:BH448" si="258">IF(B440="",BH439,B440)</f>
        <v>自身生命低于一半后，自身士兵立即脱离士气溃败效果，士气无法降低，士兵攻击速度提高{0}点，持续{1}秒.</v>
      </c>
    </row>
    <row r="441" spans="1:60">
      <c r="A441" s="256"/>
      <c r="B441" s="259"/>
      <c r="C441" s="256"/>
      <c r="D441" s="256"/>
      <c r="E441" s="179" t="s">
        <v>22</v>
      </c>
      <c r="F441" s="141">
        <v>1</v>
      </c>
      <c r="G441" s="141">
        <v>1</v>
      </c>
      <c r="H441" s="141">
        <v>1</v>
      </c>
      <c r="I441" s="141">
        <v>1</v>
      </c>
      <c r="J441" s="255">
        <f>SUMPRODUCT(LARGE(AL441:AO441*F441:I441+AL442:AO442*F442:I442+AL444:AO444*F444:I444+AL445:AO445*F445:I445+AL447:AO447*F447:I447+AL448:AO448*F448:I448,1))</f>
        <v>4.296303590516926</v>
      </c>
      <c r="K441" s="255">
        <f>INDEX($J$17:$J$200,MATCH(C440,$C$17:$C$200,0),1)</f>
        <v>4.3116392160975536</v>
      </c>
      <c r="L441" s="12">
        <v>180</v>
      </c>
      <c r="M441" s="203">
        <v>25</v>
      </c>
      <c r="N441" s="203"/>
      <c r="O441" s="81">
        <f>100%/1.25</f>
        <v>0.8</v>
      </c>
      <c r="P441" s="44">
        <v>8</v>
      </c>
      <c r="Q441" s="10">
        <v>0</v>
      </c>
      <c r="R441" s="10">
        <v>1</v>
      </c>
      <c r="S441" s="44"/>
      <c r="T441" s="44"/>
      <c r="U441" s="44"/>
      <c r="V441" s="24"/>
      <c r="W441" s="23">
        <f>$L441*$O441*$R441/100</f>
        <v>1.44</v>
      </c>
      <c r="X441" s="23">
        <f>$L441*$O441*$R441/100</f>
        <v>1.44</v>
      </c>
      <c r="Y441" s="23">
        <f>$L441*$O441*$R441/100</f>
        <v>1.44</v>
      </c>
      <c r="Z441" s="23">
        <f>$L441*$O441*$R441/100</f>
        <v>1.44</v>
      </c>
      <c r="AA441" s="22"/>
      <c r="AB441" s="44" t="s">
        <v>101</v>
      </c>
      <c r="AC441" s="92">
        <f>辅助效用($P441,$M441,AC$15,"输出转换",标准系数,"指定士兵",W441)</f>
        <v>0.39467955374425945</v>
      </c>
      <c r="AD441" s="92">
        <f>辅助效用($P441,$M441,AD$15,"输出转换",标准系数,"指定士兵",X441)</f>
        <v>1.0520716362612548</v>
      </c>
      <c r="AE441" s="92">
        <f>辅助效用($P441,$M441,AE$15,"输出转换",标准系数,"指定士兵",Y441)</f>
        <v>2.7660012312017748</v>
      </c>
      <c r="AF441" s="92">
        <f>辅助效用($P441,$M441,AF$15,"输出转换",标准系数,"指定士兵",Z441)</f>
        <v>2.2692990014616377</v>
      </c>
      <c r="AG441" s="92" t="s">
        <v>51</v>
      </c>
      <c r="AH441" s="188">
        <f>IF($Q441=0,0,持续效用($P441,$Q441,AH$15,$E441))</f>
        <v>0</v>
      </c>
      <c r="AI441" s="188">
        <f>IF($Q441=0,0,持续效用($P441,$Q441,AI$15,$E441))</f>
        <v>0</v>
      </c>
      <c r="AJ441" s="188">
        <f>IF($Q441=0,0,持续效用($P441,$Q441,AJ$15,$E441))</f>
        <v>0</v>
      </c>
      <c r="AK441" s="188">
        <f>IF($Q441=0,0,持续效用($P441,$Q441,AK$15,$E441))</f>
        <v>0</v>
      </c>
      <c r="AL441" s="146">
        <f>IFERROR(AC441*IF($E441="将领",INDEX(兵法相关参数!$C$4:$AL$7,AL$15,MATCH($AB441,兵法相关参数!$C$3:$AL$3,0)),INDEX(兵法相关参数!$C$12:$AL$15,AL$15,MATCH($AB441,兵法相关参数!$C$3:$AL$3,0))),0)+IFERROR(AH441*IF($E441="将领",INDEX(兵法相关参数!$C$4:$AL$7,AL$15,MATCH($AG441,兵法相关参数!$C$3:$AL$3,0)),INDEX(兵法相关参数!$C$12:$AL$15,AL$15,MATCH($AG441,兵法相关参数!$C$3:$AL$3,0))),0)</f>
        <v>0.39467955374425945</v>
      </c>
      <c r="AM441" s="146">
        <f>IFERROR(AD441*IF($E441="将领",INDEX(兵法相关参数!$C$4:$AL$7,AM$15,MATCH($AB441,兵法相关参数!$C$3:$AL$3,0)),INDEX(兵法相关参数!$C$12:$AL$15,AM$15,MATCH($AB441,兵法相关参数!$C$3:$AL$3,0))),0)+IFERROR(AI441*IF($E441="将领",INDEX(兵法相关参数!$C$4:$AL$7,AM$15,MATCH($AG441,兵法相关参数!$C$3:$AL$3,0)),INDEX(兵法相关参数!$C$12:$AL$15,AM$15,MATCH($AG441,兵法相关参数!$C$3:$AL$3,0))),0)</f>
        <v>1.0520716362612548</v>
      </c>
      <c r="AN441" s="146">
        <f>IFERROR(AE441*IF($E441="将领",INDEX(兵法相关参数!$C$4:$AL$7,AN$15,MATCH($AB441,兵法相关参数!$C$3:$AL$3,0)),INDEX(兵法相关参数!$C$12:$AL$15,AN$15,MATCH($AB441,兵法相关参数!$C$3:$AL$3,0))),0)+IFERROR(AJ441*IF($E441="将领",INDEX(兵法相关参数!$C$4:$AL$7,AN$15,MATCH($AG441,兵法相关参数!$C$3:$AL$3,0)),INDEX(兵法相关参数!$C$12:$AL$15,AN$15,MATCH($AG441,兵法相关参数!$C$3:$AL$3,0))),0)</f>
        <v>2.7660012312017748</v>
      </c>
      <c r="AO441" s="146">
        <f>IFERROR(AF441*IF($E441="将领",INDEX(兵法相关参数!$C$4:$AL$7,AL$15,MATCH($AB441,兵法相关参数!$C$3:$AL$3,0)),INDEX(兵法相关参数!$C$12:$AL$15,AO$15,MATCH($AB441,兵法相关参数!$C$3:$AL$3,0))),0)+IFERROR(AK441*IF($E441="将领",INDEX(兵法相关参数!$C$4:$AL$7,AL$15,MATCH($AG441,兵法相关参数!$C$3:$AL$3,0)),INDEX(兵法相关参数!$C$12:$AL$15,AO$15,MATCH($AG441,兵法相关参数!$C$3:$AL$3,0))),0)</f>
        <v>2.2692990014616377</v>
      </c>
      <c r="AP441" s="42"/>
      <c r="AQ441" s="151">
        <f>AQ440</f>
        <v>30222</v>
      </c>
      <c r="AR441" s="161">
        <f>AR440</f>
        <v>0</v>
      </c>
      <c r="AS441" s="163" t="str">
        <f t="shared" si="251"/>
        <v>橙</v>
      </c>
      <c r="AT441" s="153">
        <f t="shared" si="252"/>
        <v>1</v>
      </c>
      <c r="AU441" s="39" t="str">
        <f>IF(IF(L441="","",AQ441&amp;AT441)=AU440,"",IF(MOD(COUNTIF($AQ$1:AQ441,AQ441),3)=1,"",IF(L441="","",AQ441&amp;AT441)))</f>
        <v>302221</v>
      </c>
      <c r="AV441" s="191">
        <v>40</v>
      </c>
      <c r="AW441" s="191">
        <v>4</v>
      </c>
      <c r="AX441" s="15">
        <f>IF(MOD(COUNTIF($AQ$1:AQ441,AQ441),3)=1,"",IF(M441="","",AT441+1))</f>
        <v>2</v>
      </c>
      <c r="AY441" s="15" t="str">
        <f t="shared" si="216"/>
        <v>302222</v>
      </c>
      <c r="AZ441" s="166">
        <f t="shared" si="217"/>
        <v>5.9</v>
      </c>
      <c r="BA441" s="166">
        <f t="shared" si="218"/>
        <v>0.6</v>
      </c>
      <c r="BB441" s="15" t="str">
        <f>IF(MOD(COUNTIF($AQ$1:AQ441,AQ441),3)=1,"",IF(N441="","",AX441+1))</f>
        <v/>
      </c>
      <c r="BC441" s="15" t="str">
        <f t="shared" si="255"/>
        <v/>
      </c>
      <c r="BD441" s="166" t="str">
        <f t="shared" si="256"/>
        <v/>
      </c>
      <c r="BE441" s="166" t="str">
        <f t="shared" si="257"/>
        <v/>
      </c>
      <c r="BF441" s="15"/>
      <c r="BG441" s="15"/>
      <c r="BH441" s="170" t="str">
        <f t="shared" si="258"/>
        <v>自身生命低于一半后，自身士兵立即脱离士气溃败效果，士气无法降低，士兵攻击速度提高{0}点，持续{1}秒.</v>
      </c>
    </row>
    <row r="442" spans="1:60">
      <c r="A442" s="256"/>
      <c r="B442" s="259"/>
      <c r="C442" s="256"/>
      <c r="D442" s="257"/>
      <c r="E442" s="179"/>
      <c r="F442" s="141"/>
      <c r="G442" s="141"/>
      <c r="H442" s="141"/>
      <c r="I442" s="141"/>
      <c r="J442" s="256"/>
      <c r="K442" s="256"/>
      <c r="L442" s="182"/>
      <c r="M442" s="179"/>
      <c r="N442" s="179"/>
      <c r="O442" s="182"/>
      <c r="P442" s="44"/>
      <c r="Q442" s="10"/>
      <c r="R442" s="10"/>
      <c r="S442" s="10"/>
      <c r="T442" s="24"/>
      <c r="U442" s="24"/>
      <c r="V442" s="24"/>
      <c r="W442" s="23"/>
      <c r="X442" s="23"/>
      <c r="Y442" s="23"/>
      <c r="Z442" s="23"/>
      <c r="AA442" s="24"/>
      <c r="AB442" s="44"/>
      <c r="AC442" s="92"/>
      <c r="AD442" s="92"/>
      <c r="AE442" s="92"/>
      <c r="AF442" s="92"/>
      <c r="AG442" s="92"/>
      <c r="AH442" s="95"/>
      <c r="AI442" s="95"/>
      <c r="AJ442" s="95"/>
      <c r="AK442" s="95"/>
      <c r="AL442" s="146">
        <f>IFERROR(AC442*IF($E442="将领",INDEX(兵法相关参数!$C$4:$AL$7,AL$15,MATCH($AB442,兵法相关参数!$C$3:$AL$3,0)),INDEX(兵法相关参数!$C$12:$AL$15,AL$15,MATCH($AB442,兵法相关参数!$C$3:$AL$3,0))),0)+IFERROR(AH442*IF($E442="将领",INDEX(兵法相关参数!$C$4:$AL$7,AL$15,MATCH($AG442,兵法相关参数!$C$3:$AL$3,0)),INDEX(兵法相关参数!$C$12:$AL$15,AL$15,MATCH($AG442,兵法相关参数!$C$3:$AL$3,0))),0)</f>
        <v>0</v>
      </c>
      <c r="AM442" s="146">
        <f>IFERROR(AD442*IF($E442="将领",INDEX(兵法相关参数!$C$4:$AL$7,AM$15,MATCH($AB442,兵法相关参数!$C$3:$AL$3,0)),INDEX(兵法相关参数!$C$12:$AL$15,AM$15,MATCH($AB442,兵法相关参数!$C$3:$AL$3,0))),0)+IFERROR(AI442*IF($E442="将领",INDEX(兵法相关参数!$C$4:$AL$7,AM$15,MATCH($AG442,兵法相关参数!$C$3:$AL$3,0)),INDEX(兵法相关参数!$C$12:$AL$15,AM$15,MATCH($AG442,兵法相关参数!$C$3:$AL$3,0))),0)</f>
        <v>0</v>
      </c>
      <c r="AN442" s="146">
        <f>IFERROR(AE442*IF($E442="将领",INDEX(兵法相关参数!$C$4:$AL$7,AN$15,MATCH($AB442,兵法相关参数!$C$3:$AL$3,0)),INDEX(兵法相关参数!$C$12:$AL$15,AN$15,MATCH($AB442,兵法相关参数!$C$3:$AL$3,0))),0)+IFERROR(AJ442*IF($E442="将领",INDEX(兵法相关参数!$C$4:$AL$7,AN$15,MATCH($AG442,兵法相关参数!$C$3:$AL$3,0)),INDEX(兵法相关参数!$C$12:$AL$15,AN$15,MATCH($AG442,兵法相关参数!$C$3:$AL$3,0))),0)</f>
        <v>0</v>
      </c>
      <c r="AO442" s="146">
        <f>IFERROR(AF442*IF($E442="将领",INDEX(兵法相关参数!$C$4:$AL$7,AL$15,MATCH($AB442,兵法相关参数!$C$3:$AL$3,0)),INDEX(兵法相关参数!$C$12:$AL$15,AO$15,MATCH($AB442,兵法相关参数!$C$3:$AL$3,0))),0)+IFERROR(AK442*IF($E442="将领",INDEX(兵法相关参数!$C$4:$AL$7,AL$15,MATCH($AG442,兵法相关参数!$C$3:$AL$3,0)),INDEX(兵法相关参数!$C$12:$AL$15,AO$15,MATCH($AG442,兵法相关参数!$C$3:$AL$3,0))),0)</f>
        <v>0</v>
      </c>
      <c r="AP442" s="27"/>
      <c r="AQ442" s="151">
        <f>AQ441</f>
        <v>30222</v>
      </c>
      <c r="AR442" s="162">
        <f>AR441</f>
        <v>0</v>
      </c>
      <c r="AS442" s="15" t="str">
        <f t="shared" si="251"/>
        <v>橙</v>
      </c>
      <c r="AT442" s="153">
        <f t="shared" si="252"/>
        <v>1</v>
      </c>
      <c r="AU442" s="39" t="str">
        <f>IF(IF(L442="","",AQ442&amp;AT442)=AU441,"",IF(MOD(COUNTIF($AQ$1:AQ442,AQ442),3)=1,"",IF(L442="","",AQ442&amp;AT442)))</f>
        <v/>
      </c>
      <c r="AV442" s="166" t="str">
        <f t="shared" si="253"/>
        <v/>
      </c>
      <c r="AW442" s="166" t="str">
        <f t="shared" si="254"/>
        <v/>
      </c>
      <c r="AX442" s="15" t="str">
        <f>IF(MOD(COUNTIF($AQ$1:AQ442,AQ442),3)=1,"",IF(M442="","",AT442+1))</f>
        <v/>
      </c>
      <c r="AY442" s="15" t="str">
        <f t="shared" si="216"/>
        <v/>
      </c>
      <c r="AZ442" s="166" t="str">
        <f t="shared" si="217"/>
        <v/>
      </c>
      <c r="BA442" s="166" t="str">
        <f t="shared" si="218"/>
        <v/>
      </c>
      <c r="BB442" s="15" t="str">
        <f>IF(MOD(COUNTIF($AQ$1:AQ442,AQ442),3)=1,"",IF(N442="","",AX442+1))</f>
        <v/>
      </c>
      <c r="BC442" s="15" t="str">
        <f t="shared" si="255"/>
        <v/>
      </c>
      <c r="BD442" s="166" t="str">
        <f t="shared" si="256"/>
        <v/>
      </c>
      <c r="BE442" s="166" t="str">
        <f t="shared" si="257"/>
        <v/>
      </c>
      <c r="BF442" s="15"/>
      <c r="BG442" s="15"/>
      <c r="BH442" s="170" t="str">
        <f t="shared" si="258"/>
        <v>自身生命低于一半后，自身士兵立即脱离士气溃败效果，士气无法降低，士兵攻击速度提高{0}点，持续{1}秒.</v>
      </c>
    </row>
    <row r="443" spans="1:60">
      <c r="A443" s="256"/>
      <c r="B443" s="259"/>
      <c r="C443" s="256"/>
      <c r="D443" s="255" t="s">
        <v>589</v>
      </c>
      <c r="E443" s="11"/>
      <c r="F443" s="11"/>
      <c r="G443" s="11"/>
      <c r="H443" s="11"/>
      <c r="I443" s="11"/>
      <c r="J443" s="256"/>
      <c r="K443" s="256"/>
      <c r="L443" s="184"/>
      <c r="M443" s="184"/>
      <c r="N443" s="11"/>
      <c r="O443" s="183" t="s">
        <v>52</v>
      </c>
      <c r="P443" s="3" t="s">
        <v>57</v>
      </c>
      <c r="Q443" s="11" t="s">
        <v>60</v>
      </c>
      <c r="R443" s="11" t="s">
        <v>61</v>
      </c>
      <c r="S443" s="184" t="s">
        <v>912</v>
      </c>
      <c r="T443" s="184"/>
      <c r="U443" s="184"/>
      <c r="V443" s="184"/>
      <c r="W443" s="3" t="s">
        <v>223</v>
      </c>
      <c r="X443" s="3" t="s">
        <v>224</v>
      </c>
      <c r="Y443" s="3" t="s">
        <v>225</v>
      </c>
      <c r="Z443" s="3" t="s">
        <v>226</v>
      </c>
      <c r="AA443" s="1"/>
      <c r="AB443" s="15"/>
      <c r="AC443" s="187" t="s">
        <v>227</v>
      </c>
      <c r="AD443" s="187" t="s">
        <v>228</v>
      </c>
      <c r="AE443" s="187" t="s">
        <v>229</v>
      </c>
      <c r="AF443" s="187" t="s">
        <v>230</v>
      </c>
      <c r="AG443" s="96"/>
      <c r="AH443" s="187" t="s">
        <v>227</v>
      </c>
      <c r="AI443" s="187" t="s">
        <v>228</v>
      </c>
      <c r="AJ443" s="187" t="s">
        <v>229</v>
      </c>
      <c r="AK443" s="187" t="s">
        <v>230</v>
      </c>
      <c r="AL443" s="146">
        <f>IFERROR(AC443*IF($E443="将领",INDEX(兵法相关参数!$C$4:$AL$7,AL$15,MATCH($AB443,兵法相关参数!$C$3:$AL$3,0)),INDEX(兵法相关参数!$C$12:$AL$15,AL$15,MATCH($AB443,兵法相关参数!$C$3:$AL$3,0))),0)+IFERROR(AH443*IF($E443="将领",INDEX(兵法相关参数!$C$4:$AL$7,AL$15,MATCH($AG443,兵法相关参数!$C$3:$AL$3,0)),INDEX(兵法相关参数!$C$12:$AL$15,AL$15,MATCH($AG443,兵法相关参数!$C$3:$AL$3,0))),0)</f>
        <v>0</v>
      </c>
      <c r="AM443" s="146">
        <f>IFERROR(AD443*IF($E443="将领",INDEX(兵法相关参数!$C$4:$AL$7,AM$15,MATCH($AB443,兵法相关参数!$C$3:$AL$3,0)),INDEX(兵法相关参数!$C$12:$AL$15,AM$15,MATCH($AB443,兵法相关参数!$C$3:$AL$3,0))),0)+IFERROR(AI443*IF($E443="将领",INDEX(兵法相关参数!$C$4:$AL$7,AM$15,MATCH($AG443,兵法相关参数!$C$3:$AL$3,0)),INDEX(兵法相关参数!$C$12:$AL$15,AM$15,MATCH($AG443,兵法相关参数!$C$3:$AL$3,0))),0)</f>
        <v>0</v>
      </c>
      <c r="AN443" s="146">
        <f>IFERROR(AE443*IF($E443="将领",INDEX(兵法相关参数!$C$4:$AL$7,AN$15,MATCH($AB443,兵法相关参数!$C$3:$AL$3,0)),INDEX(兵法相关参数!$C$12:$AL$15,AN$15,MATCH($AB443,兵法相关参数!$C$3:$AL$3,0))),0)+IFERROR(AJ443*IF($E443="将领",INDEX(兵法相关参数!$C$4:$AL$7,AN$15,MATCH($AG443,兵法相关参数!$C$3:$AL$3,0)),INDEX(兵法相关参数!$C$12:$AL$15,AN$15,MATCH($AG443,兵法相关参数!$C$3:$AL$3,0))),0)</f>
        <v>0</v>
      </c>
      <c r="AO443" s="146">
        <f>IFERROR(AF443*IF($E443="将领",INDEX(兵法相关参数!$C$4:$AL$7,AL$15,MATCH($AB443,兵法相关参数!$C$3:$AL$3,0)),INDEX(兵法相关参数!$C$12:$AL$15,AO$15,MATCH($AB443,兵法相关参数!$C$3:$AL$3,0))),0)+IFERROR(AK443*IF($E443="将领",INDEX(兵法相关参数!$C$4:$AL$7,AL$15,MATCH($AG443,兵法相关参数!$C$3:$AL$3,0)),INDEX(兵法相关参数!$C$12:$AL$15,AO$15,MATCH($AG443,兵法相关参数!$C$3:$AL$3,0))),0)</f>
        <v>0</v>
      </c>
      <c r="AP443" s="42"/>
      <c r="AQ443" s="151">
        <f t="shared" ref="AQ443:AQ448" si="259">AQ442</f>
        <v>30222</v>
      </c>
      <c r="AR443" s="160">
        <f>IF(D443="直接伤害",1,0)</f>
        <v>0</v>
      </c>
      <c r="AS443" s="163" t="str">
        <f t="shared" si="251"/>
        <v>橙</v>
      </c>
      <c r="AT443" s="153">
        <f t="shared" si="252"/>
        <v>3</v>
      </c>
      <c r="AU443" s="39" t="str">
        <f>IF(IF(L443="","",AQ443&amp;AT443)=AU442,"",IF(MOD(COUNTIF($AQ$1:AQ443,AQ443),3)=1,"",IF(L443="","",AQ443&amp;AT443)))</f>
        <v/>
      </c>
      <c r="AV443" s="166" t="str">
        <f t="shared" si="253"/>
        <v/>
      </c>
      <c r="AW443" s="166" t="str">
        <f t="shared" si="254"/>
        <v/>
      </c>
      <c r="AX443" s="15" t="str">
        <f>IF(MOD(COUNTIF($AQ$1:AQ443,AQ443),3)=1,"",IF(M443="","",AT443+1))</f>
        <v/>
      </c>
      <c r="AY443" s="15" t="str">
        <f t="shared" si="216"/>
        <v/>
      </c>
      <c r="AZ443" s="166" t="str">
        <f t="shared" si="217"/>
        <v/>
      </c>
      <c r="BA443" s="166" t="str">
        <f t="shared" si="218"/>
        <v/>
      </c>
      <c r="BB443" s="15" t="str">
        <f>IF(MOD(COUNTIF($AQ$1:AQ443,AQ443),3)=1,"",IF(N443="","",AX443+1))</f>
        <v/>
      </c>
      <c r="BC443" s="15" t="str">
        <f t="shared" si="255"/>
        <v/>
      </c>
      <c r="BD443" s="166" t="str">
        <f t="shared" si="256"/>
        <v/>
      </c>
      <c r="BE443" s="166" t="str">
        <f t="shared" si="257"/>
        <v/>
      </c>
      <c r="BF443" s="15"/>
      <c r="BG443" s="15"/>
      <c r="BH443" s="170" t="str">
        <f t="shared" si="258"/>
        <v>自身生命低于一半后，自身士兵立即脱离士气溃败效果，士气无法降低，士兵攻击速度提高{0}点，持续{1}秒.</v>
      </c>
    </row>
    <row r="444" spans="1:60">
      <c r="A444" s="256"/>
      <c r="B444" s="259"/>
      <c r="C444" s="256"/>
      <c r="D444" s="256"/>
      <c r="E444" s="179" t="s">
        <v>22</v>
      </c>
      <c r="F444" s="141">
        <v>1</v>
      </c>
      <c r="G444" s="141">
        <v>1</v>
      </c>
      <c r="H444" s="141">
        <v>1</v>
      </c>
      <c r="I444" s="141">
        <v>1</v>
      </c>
      <c r="J444" s="256"/>
      <c r="K444" s="256"/>
      <c r="L444" s="44"/>
      <c r="M444" s="44"/>
      <c r="N444" s="10"/>
      <c r="O444" s="81">
        <f>O441</f>
        <v>0.8</v>
      </c>
      <c r="P444" s="44">
        <f>P441</f>
        <v>8</v>
      </c>
      <c r="Q444" s="10">
        <v>0</v>
      </c>
      <c r="R444" s="10">
        <v>1</v>
      </c>
      <c r="S444" s="24">
        <v>0.5</v>
      </c>
      <c r="T444" s="44"/>
      <c r="U444" s="44"/>
      <c r="V444" s="24"/>
      <c r="W444" s="92">
        <f>$O444*$S444</f>
        <v>0.4</v>
      </c>
      <c r="X444" s="92">
        <f>$O444*$S444</f>
        <v>0.4</v>
      </c>
      <c r="Y444" s="92">
        <f>$O444*$S444</f>
        <v>0.4</v>
      </c>
      <c r="Z444" s="92">
        <f>$O444*$S444</f>
        <v>0.4</v>
      </c>
      <c r="AA444" s="22"/>
      <c r="AB444" s="44" t="s">
        <v>246</v>
      </c>
      <c r="AC444" s="92">
        <f>辅助效用($P444,0,AC$15,"兵力转换",标准系数,"指定士兵",W444)</f>
        <v>2.1198968155254674</v>
      </c>
      <c r="AD444" s="92">
        <f>辅助效用($P444,0,AD$15,"兵力转换",标准系数,"指定士兵",X444)</f>
        <v>1.7400635724900799</v>
      </c>
      <c r="AE444" s="92">
        <f>辅助效用($P444,0,AE$15,"兵力转换",标准系数,"指定士兵",Y444)</f>
        <v>1.70904559185947</v>
      </c>
      <c r="AF444" s="92">
        <f>辅助效用($P444,0,AF$15,"兵力转换",标准系数,"指定士兵",Z444)</f>
        <v>1.6863417628664719</v>
      </c>
      <c r="AG444" s="92" t="s">
        <v>51</v>
      </c>
      <c r="AH444" s="188">
        <f>IF($Q444=0,0,持续效用($P444,$Q444,AH$15,$F444))</f>
        <v>0</v>
      </c>
      <c r="AI444" s="188">
        <f>IF($Q444=0,0,持续效用($P444,$Q444,AI$15,$F444))</f>
        <v>0</v>
      </c>
      <c r="AJ444" s="188">
        <f>IF($Q444=0,0,持续效用($P444,$Q444,AJ$15,$F444))</f>
        <v>0</v>
      </c>
      <c r="AK444" s="188">
        <f>IF($Q444=0,0,持续效用($P444,$Q444,AK$15,$F444))</f>
        <v>0</v>
      </c>
      <c r="AL444" s="146">
        <f>IFERROR(AC444*IF($E444="将领",INDEX(兵法相关参数!$C$4:$AL$7,AL$15,MATCH($AB444,兵法相关参数!$C$3:$AL$3,0)),INDEX(兵法相关参数!$C$12:$AL$15,AL$15,MATCH($AB444,兵法相关参数!$C$3:$AL$3,0))),0)+IFERROR(AH444*IF($E444="将领",INDEX(兵法相关参数!$C$4:$AL$7,AL$15,MATCH($AG444,兵法相关参数!$C$3:$AL$3,0)),INDEX(兵法相关参数!$C$12:$AL$15,AL$15,MATCH($AG444,兵法相关参数!$C$3:$AL$3,0))),0)</f>
        <v>1.966120793519756</v>
      </c>
      <c r="AM444" s="146">
        <f>IFERROR(AD444*IF($E444="将领",INDEX(兵法相关参数!$C$4:$AL$7,AM$15,MATCH($AB444,兵法相关参数!$C$3:$AL$3,0)),INDEX(兵法相关参数!$C$12:$AL$15,AM$15,MATCH($AB444,兵法相关参数!$C$3:$AL$3,0))),0)+IFERROR(AI444*IF($E444="将领",INDEX(兵法相关参数!$C$4:$AL$7,AM$15,MATCH($AG444,兵法相关参数!$C$3:$AL$3,0)),INDEX(兵法相关参数!$C$12:$AL$15,AM$15,MATCH($AG444,兵法相关参数!$C$3:$AL$3,0))),0)</f>
        <v>1.5887465561968135</v>
      </c>
      <c r="AN444" s="146">
        <f>IFERROR(AE444*IF($E444="将领",INDEX(兵法相关参数!$C$4:$AL$7,AN$15,MATCH($AB444,兵法相关参数!$C$3:$AL$3,0)),INDEX(兵法相关参数!$C$12:$AL$15,AN$15,MATCH($AB444,兵法相关参数!$C$3:$AL$3,0))),0)+IFERROR(AJ444*IF($E444="将领",INDEX(兵法相关参数!$C$4:$AL$7,AN$15,MATCH($AG444,兵法相关参数!$C$3:$AL$3,0)),INDEX(兵法相关参数!$C$12:$AL$15,AN$15,MATCH($AG444,兵法相关参数!$C$3:$AL$3,0))),0)</f>
        <v>1.5303023593151512</v>
      </c>
      <c r="AO444" s="146">
        <f>IFERROR(AF444*IF($E444="将领",INDEX(兵法相关参数!$C$4:$AL$7,AL$15,MATCH($AB444,兵法相关参数!$C$3:$AL$3,0)),INDEX(兵法相关参数!$C$12:$AL$15,AO$15,MATCH($AB444,兵法相关参数!$C$3:$AL$3,0))),0)+IFERROR(AK444*IF($E444="将领",INDEX(兵法相关参数!$C$4:$AL$7,AL$15,MATCH($AG444,兵法相关参数!$C$3:$AL$3,0)),INDEX(兵法相关参数!$C$12:$AL$15,AO$15,MATCH($AG444,兵法相关参数!$C$3:$AL$3,0))),0)</f>
        <v>1.564015559941625</v>
      </c>
      <c r="AP444" s="27"/>
      <c r="AQ444" s="151">
        <f t="shared" si="259"/>
        <v>30222</v>
      </c>
      <c r="AR444" s="161">
        <f>AR443</f>
        <v>0</v>
      </c>
      <c r="AS444" s="163" t="str">
        <f t="shared" si="251"/>
        <v>橙</v>
      </c>
      <c r="AT444" s="153">
        <f t="shared" si="252"/>
        <v>3</v>
      </c>
      <c r="AU444" s="39" t="str">
        <f>IF(IF(L444="","",AQ444&amp;AT444)=AU443,"",IF(MOD(COUNTIF($AQ$1:AQ444,AQ444),3)=1,"",IF(L444="","",AQ444&amp;AT444)))</f>
        <v/>
      </c>
      <c r="AV444" s="166" t="str">
        <f t="shared" si="253"/>
        <v/>
      </c>
      <c r="AW444" s="166" t="str">
        <f t="shared" si="254"/>
        <v/>
      </c>
      <c r="AX444" s="15" t="str">
        <f>IF(MOD(COUNTIF($AQ$1:AQ444,AQ444),3)=1,"",IF(M444="","",AT444+1))</f>
        <v/>
      </c>
      <c r="AY444" s="15" t="str">
        <f t="shared" si="216"/>
        <v/>
      </c>
      <c r="AZ444" s="166" t="str">
        <f t="shared" si="217"/>
        <v/>
      </c>
      <c r="BA444" s="166" t="str">
        <f t="shared" si="218"/>
        <v/>
      </c>
      <c r="BB444" s="15" t="str">
        <f>IF(MOD(COUNTIF($AQ$1:AQ444,AQ444),3)=1,"",IF(N444="","",AX444+1))</f>
        <v/>
      </c>
      <c r="BC444" s="15" t="str">
        <f t="shared" si="255"/>
        <v/>
      </c>
      <c r="BD444" s="166" t="str">
        <f t="shared" si="256"/>
        <v/>
      </c>
      <c r="BE444" s="166" t="str">
        <f t="shared" si="257"/>
        <v/>
      </c>
      <c r="BF444" s="15"/>
      <c r="BG444" s="15"/>
      <c r="BH444" s="170" t="str">
        <f t="shared" si="258"/>
        <v>自身生命低于一半后，自身士兵立即脱离士气溃败效果，士气无法降低，士兵攻击速度提高{0}点，持续{1}秒.</v>
      </c>
    </row>
    <row r="445" spans="1:60">
      <c r="A445" s="256"/>
      <c r="B445" s="259"/>
      <c r="C445" s="256"/>
      <c r="D445" s="257"/>
      <c r="E445" s="179"/>
      <c r="F445" s="179"/>
      <c r="G445" s="179"/>
      <c r="H445" s="179"/>
      <c r="I445" s="179"/>
      <c r="J445" s="256"/>
      <c r="K445" s="256"/>
      <c r="L445" s="182"/>
      <c r="M445" s="179"/>
      <c r="N445" s="179"/>
      <c r="O445" s="182"/>
      <c r="P445" s="179"/>
      <c r="Q445" s="179"/>
      <c r="R445" s="179"/>
      <c r="S445" s="179"/>
      <c r="T445" s="179"/>
      <c r="U445" s="179"/>
      <c r="V445" s="179"/>
      <c r="W445" s="179"/>
      <c r="X445" s="179"/>
      <c r="Y445" s="179"/>
      <c r="Z445" s="179"/>
      <c r="AA445" s="179"/>
      <c r="AB445" s="44"/>
      <c r="AC445" s="189"/>
      <c r="AD445" s="189"/>
      <c r="AE445" s="189"/>
      <c r="AF445" s="189"/>
      <c r="AG445" s="92"/>
      <c r="AH445" s="189"/>
      <c r="AI445" s="189"/>
      <c r="AJ445" s="189"/>
      <c r="AK445" s="189"/>
      <c r="AL445" s="146">
        <f>IFERROR(AC445*IF($E445="将领",INDEX(兵法相关参数!$C$4:$AL$7,AL$15,MATCH($AB445,兵法相关参数!$C$3:$AL$3,0)),INDEX(兵法相关参数!$C$12:$AL$15,AL$15,MATCH($AB445,兵法相关参数!$C$3:$AL$3,0))),0)+IFERROR(AH445*IF($E445="将领",INDEX(兵法相关参数!$C$4:$AL$7,AL$15,MATCH($AG445,兵法相关参数!$C$3:$AL$3,0)),INDEX(兵法相关参数!$C$12:$AL$15,AL$15,MATCH($AG445,兵法相关参数!$C$3:$AL$3,0))),0)</f>
        <v>0</v>
      </c>
      <c r="AM445" s="146">
        <f>IFERROR(AD445*IF($E445="将领",INDEX(兵法相关参数!$C$4:$AL$7,AM$15,MATCH($AB445,兵法相关参数!$C$3:$AL$3,0)),INDEX(兵法相关参数!$C$12:$AL$15,AM$15,MATCH($AB445,兵法相关参数!$C$3:$AL$3,0))),0)+IFERROR(AI445*IF($E445="将领",INDEX(兵法相关参数!$C$4:$AL$7,AM$15,MATCH($AG445,兵法相关参数!$C$3:$AL$3,0)),INDEX(兵法相关参数!$C$12:$AL$15,AM$15,MATCH($AG445,兵法相关参数!$C$3:$AL$3,0))),0)</f>
        <v>0</v>
      </c>
      <c r="AN445" s="146">
        <f>IFERROR(AE445*IF($E445="将领",INDEX(兵法相关参数!$C$4:$AL$7,AN$15,MATCH($AB445,兵法相关参数!$C$3:$AL$3,0)),INDEX(兵法相关参数!$C$12:$AL$15,AN$15,MATCH($AB445,兵法相关参数!$C$3:$AL$3,0))),0)+IFERROR(AJ445*IF($E445="将领",INDEX(兵法相关参数!$C$4:$AL$7,AN$15,MATCH($AG445,兵法相关参数!$C$3:$AL$3,0)),INDEX(兵法相关参数!$C$12:$AL$15,AN$15,MATCH($AG445,兵法相关参数!$C$3:$AL$3,0))),0)</f>
        <v>0</v>
      </c>
      <c r="AO445" s="146">
        <f>IFERROR(AF445*IF($E445="将领",INDEX(兵法相关参数!$C$4:$AL$7,AL$15,MATCH($AB445,兵法相关参数!$C$3:$AL$3,0)),INDEX(兵法相关参数!$C$12:$AL$15,AO$15,MATCH($AB445,兵法相关参数!$C$3:$AL$3,0))),0)+IFERROR(AK445*IF($E445="将领",INDEX(兵法相关参数!$C$4:$AL$7,AL$15,MATCH($AG445,兵法相关参数!$C$3:$AL$3,0)),INDEX(兵法相关参数!$C$12:$AL$15,AO$15,MATCH($AG445,兵法相关参数!$C$3:$AL$3,0))),0)</f>
        <v>0</v>
      </c>
      <c r="AP445" s="42"/>
      <c r="AQ445" s="151">
        <f t="shared" si="259"/>
        <v>30222</v>
      </c>
      <c r="AR445" s="162">
        <f>AR444</f>
        <v>0</v>
      </c>
      <c r="AS445" s="15" t="str">
        <f t="shared" si="251"/>
        <v>橙</v>
      </c>
      <c r="AT445" s="153">
        <f t="shared" si="252"/>
        <v>3</v>
      </c>
      <c r="AU445" s="39" t="str">
        <f>IF(IF(L445="","",AQ445&amp;AT445)=AU444,"",IF(MOD(COUNTIF($AQ$1:AQ445,AQ445),3)=1,"",IF(L445="","",AQ445&amp;AT445)))</f>
        <v/>
      </c>
      <c r="AV445" s="166" t="str">
        <f t="shared" si="253"/>
        <v/>
      </c>
      <c r="AW445" s="166" t="str">
        <f t="shared" si="254"/>
        <v/>
      </c>
      <c r="AX445" s="15" t="str">
        <f>IF(MOD(COUNTIF($AQ$1:AQ445,AQ445),3)=1,"",IF(M445="","",AT445+1))</f>
        <v/>
      </c>
      <c r="AY445" s="15" t="str">
        <f t="shared" si="216"/>
        <v/>
      </c>
      <c r="AZ445" s="166" t="str">
        <f t="shared" si="217"/>
        <v/>
      </c>
      <c r="BA445" s="166" t="str">
        <f t="shared" si="218"/>
        <v/>
      </c>
      <c r="BB445" s="15" t="str">
        <f>IF(MOD(COUNTIF($AQ$1:AQ445,AQ445),3)=1,"",IF(N445="","",AX445+1))</f>
        <v/>
      </c>
      <c r="BC445" s="15" t="str">
        <f t="shared" si="255"/>
        <v/>
      </c>
      <c r="BD445" s="166" t="str">
        <f t="shared" si="256"/>
        <v/>
      </c>
      <c r="BE445" s="166" t="str">
        <f t="shared" si="257"/>
        <v/>
      </c>
      <c r="BF445" s="15"/>
      <c r="BG445" s="15"/>
      <c r="BH445" s="170" t="str">
        <f t="shared" si="258"/>
        <v>自身生命低于一半后，自身士兵立即脱离士气溃败效果，士气无法降低，士兵攻击速度提高{0}点，持续{1}秒.</v>
      </c>
    </row>
    <row r="446" spans="1:60">
      <c r="A446" s="256"/>
      <c r="B446" s="259"/>
      <c r="C446" s="256"/>
      <c r="D446" s="255"/>
      <c r="E446" s="179"/>
      <c r="F446" s="179"/>
      <c r="G446" s="179"/>
      <c r="H446" s="179"/>
      <c r="I446" s="179"/>
      <c r="J446" s="256"/>
      <c r="K446" s="256"/>
      <c r="L446" s="182"/>
      <c r="M446" s="179"/>
      <c r="N446" s="179"/>
      <c r="O446" s="182"/>
      <c r="P446" s="179"/>
      <c r="Q446" s="179"/>
      <c r="R446" s="179"/>
      <c r="S446" s="179"/>
      <c r="T446" s="179"/>
      <c r="U446" s="179"/>
      <c r="V446" s="179"/>
      <c r="W446" s="179"/>
      <c r="X446" s="179"/>
      <c r="Y446" s="179"/>
      <c r="Z446" s="179"/>
      <c r="AA446" s="179"/>
      <c r="AB446" s="44"/>
      <c r="AC446" s="189"/>
      <c r="AD446" s="189"/>
      <c r="AE446" s="189"/>
      <c r="AF446" s="189"/>
      <c r="AG446" s="92"/>
      <c r="AH446" s="189"/>
      <c r="AI446" s="189"/>
      <c r="AJ446" s="189"/>
      <c r="AK446" s="189"/>
      <c r="AL446" s="146">
        <f>IFERROR(AC446*IF($E446="将领",INDEX(兵法相关参数!$C$4:$AL$7,AL$15,MATCH($AB446,兵法相关参数!$C$3:$AL$3,0)),INDEX(兵法相关参数!$C$12:$AL$15,AL$15,MATCH($AB446,兵法相关参数!$C$3:$AL$3,0))),0)+IFERROR(AH446*IF($E446="将领",INDEX(兵法相关参数!$C$4:$AL$7,AL$15,MATCH($AG446,兵法相关参数!$C$3:$AL$3,0)),INDEX(兵法相关参数!$C$12:$AL$15,AL$15,MATCH($AG446,兵法相关参数!$C$3:$AL$3,0))),0)</f>
        <v>0</v>
      </c>
      <c r="AM446" s="146">
        <f>IFERROR(AD446*IF($E446="将领",INDEX(兵法相关参数!$C$4:$AL$7,AM$15,MATCH($AB446,兵法相关参数!$C$3:$AL$3,0)),INDEX(兵法相关参数!$C$12:$AL$15,AM$15,MATCH($AB446,兵法相关参数!$C$3:$AL$3,0))),0)+IFERROR(AI446*IF($E446="将领",INDEX(兵法相关参数!$C$4:$AL$7,AM$15,MATCH($AG446,兵法相关参数!$C$3:$AL$3,0)),INDEX(兵法相关参数!$C$12:$AL$15,AM$15,MATCH($AG446,兵法相关参数!$C$3:$AL$3,0))),0)</f>
        <v>0</v>
      </c>
      <c r="AN446" s="146">
        <f>IFERROR(AE446*IF($E446="将领",INDEX(兵法相关参数!$C$4:$AL$7,AN$15,MATCH($AB446,兵法相关参数!$C$3:$AL$3,0)),INDEX(兵法相关参数!$C$12:$AL$15,AN$15,MATCH($AB446,兵法相关参数!$C$3:$AL$3,0))),0)+IFERROR(AJ446*IF($E446="将领",INDEX(兵法相关参数!$C$4:$AL$7,AN$15,MATCH($AG446,兵法相关参数!$C$3:$AL$3,0)),INDEX(兵法相关参数!$C$12:$AL$15,AN$15,MATCH($AG446,兵法相关参数!$C$3:$AL$3,0))),0)</f>
        <v>0</v>
      </c>
      <c r="AO446" s="146">
        <f>IFERROR(AF446*IF($E446="将领",INDEX(兵法相关参数!$C$4:$AL$7,AL$15,MATCH($AB446,兵法相关参数!$C$3:$AL$3,0)),INDEX(兵法相关参数!$C$12:$AL$15,AO$15,MATCH($AB446,兵法相关参数!$C$3:$AL$3,0))),0)+IFERROR(AK446*IF($E446="将领",INDEX(兵法相关参数!$C$4:$AL$7,AL$15,MATCH($AG446,兵法相关参数!$C$3:$AL$3,0)),INDEX(兵法相关参数!$C$12:$AL$15,AO$15,MATCH($AG446,兵法相关参数!$C$3:$AL$3,0))),0)</f>
        <v>0</v>
      </c>
      <c r="AP446" s="27"/>
      <c r="AQ446" s="151">
        <f t="shared" si="259"/>
        <v>30222</v>
      </c>
      <c r="AR446" s="160">
        <f>IF(D446="直接伤害",1,0)</f>
        <v>0</v>
      </c>
      <c r="AS446" s="163" t="str">
        <f t="shared" si="251"/>
        <v>橙</v>
      </c>
      <c r="AT446" s="153">
        <f t="shared" si="252"/>
        <v>3</v>
      </c>
      <c r="AU446" s="39" t="str">
        <f>IF(IF(L446="","",AQ446&amp;AT446)=AU445,"",IF(MOD(COUNTIF($AQ$1:AQ446,AQ446),3)=1,"",IF(L446="","",AQ446&amp;AT446)))</f>
        <v/>
      </c>
      <c r="AV446" s="166" t="str">
        <f t="shared" si="253"/>
        <v/>
      </c>
      <c r="AW446" s="166" t="str">
        <f t="shared" si="254"/>
        <v/>
      </c>
      <c r="AX446" s="15" t="str">
        <f>IF(MOD(COUNTIF($AQ$1:AQ446,AQ446),3)=1,"",IF(M446="","",AT446+1))</f>
        <v/>
      </c>
      <c r="AY446" s="15" t="str">
        <f t="shared" si="216"/>
        <v/>
      </c>
      <c r="AZ446" s="166" t="str">
        <f t="shared" si="217"/>
        <v/>
      </c>
      <c r="BA446" s="166" t="str">
        <f t="shared" si="218"/>
        <v/>
      </c>
      <c r="BB446" s="15" t="str">
        <f>IF(MOD(COUNTIF($AQ$1:AQ446,AQ446),3)=1,"",IF(N446="","",AX446+1))</f>
        <v/>
      </c>
      <c r="BC446" s="15" t="str">
        <f t="shared" si="255"/>
        <v/>
      </c>
      <c r="BD446" s="166" t="str">
        <f t="shared" si="256"/>
        <v/>
      </c>
      <c r="BE446" s="166" t="str">
        <f t="shared" si="257"/>
        <v/>
      </c>
      <c r="BF446" s="15"/>
      <c r="BG446" s="15"/>
      <c r="BH446" s="170" t="str">
        <f t="shared" si="258"/>
        <v>自身生命低于一半后，自身士兵立即脱离士气溃败效果，士气无法降低，士兵攻击速度提高{0}点，持续{1}秒.</v>
      </c>
    </row>
    <row r="447" spans="1:60">
      <c r="A447" s="256"/>
      <c r="B447" s="259"/>
      <c r="C447" s="256"/>
      <c r="D447" s="256"/>
      <c r="E447" s="179"/>
      <c r="F447" s="179"/>
      <c r="G447" s="179"/>
      <c r="H447" s="179"/>
      <c r="I447" s="179"/>
      <c r="J447" s="256"/>
      <c r="K447" s="256"/>
      <c r="L447" s="182"/>
      <c r="M447" s="179"/>
      <c r="N447" s="179"/>
      <c r="O447" s="182"/>
      <c r="P447" s="179"/>
      <c r="Q447" s="179"/>
      <c r="R447" s="179"/>
      <c r="S447" s="179"/>
      <c r="T447" s="179"/>
      <c r="U447" s="179"/>
      <c r="V447" s="179"/>
      <c r="W447" s="179"/>
      <c r="X447" s="179"/>
      <c r="Y447" s="179"/>
      <c r="Z447" s="179"/>
      <c r="AA447" s="179"/>
      <c r="AB447" s="44"/>
      <c r="AC447" s="189"/>
      <c r="AD447" s="189"/>
      <c r="AE447" s="189"/>
      <c r="AF447" s="189"/>
      <c r="AG447" s="92"/>
      <c r="AH447" s="189"/>
      <c r="AI447" s="189"/>
      <c r="AJ447" s="189"/>
      <c r="AK447" s="189"/>
      <c r="AL447" s="146">
        <f>IFERROR(AC447*IF($E447="将领",INDEX(兵法相关参数!$C$4:$AL$7,AL$15,MATCH($AB447,兵法相关参数!$C$3:$AL$3,0)),INDEX(兵法相关参数!$C$12:$AL$15,AL$15,MATCH($AB447,兵法相关参数!$C$3:$AL$3,0))),0)+IFERROR(AH447*IF($E447="将领",INDEX(兵法相关参数!$C$4:$AL$7,AL$15,MATCH($AG447,兵法相关参数!$C$3:$AL$3,0)),INDEX(兵法相关参数!$C$12:$AL$15,AL$15,MATCH($AG447,兵法相关参数!$C$3:$AL$3,0))),0)</f>
        <v>0</v>
      </c>
      <c r="AM447" s="146">
        <f>IFERROR(AD447*IF($E447="将领",INDEX(兵法相关参数!$C$4:$AL$7,AM$15,MATCH($AB447,兵法相关参数!$C$3:$AL$3,0)),INDEX(兵法相关参数!$C$12:$AL$15,AM$15,MATCH($AB447,兵法相关参数!$C$3:$AL$3,0))),0)+IFERROR(AI447*IF($E447="将领",INDEX(兵法相关参数!$C$4:$AL$7,AM$15,MATCH($AG447,兵法相关参数!$C$3:$AL$3,0)),INDEX(兵法相关参数!$C$12:$AL$15,AM$15,MATCH($AG447,兵法相关参数!$C$3:$AL$3,0))),0)</f>
        <v>0</v>
      </c>
      <c r="AN447" s="146">
        <f>IFERROR(AE447*IF($E447="将领",INDEX(兵法相关参数!$C$4:$AL$7,AN$15,MATCH($AB447,兵法相关参数!$C$3:$AL$3,0)),INDEX(兵法相关参数!$C$12:$AL$15,AN$15,MATCH($AB447,兵法相关参数!$C$3:$AL$3,0))),0)+IFERROR(AJ447*IF($E447="将领",INDEX(兵法相关参数!$C$4:$AL$7,AN$15,MATCH($AG447,兵法相关参数!$C$3:$AL$3,0)),INDEX(兵法相关参数!$C$12:$AL$15,AN$15,MATCH($AG447,兵法相关参数!$C$3:$AL$3,0))),0)</f>
        <v>0</v>
      </c>
      <c r="AO447" s="146">
        <f>IFERROR(AF447*IF($E447="将领",INDEX(兵法相关参数!$C$4:$AL$7,AL$15,MATCH($AB447,兵法相关参数!$C$3:$AL$3,0)),INDEX(兵法相关参数!$C$12:$AL$15,AO$15,MATCH($AB447,兵法相关参数!$C$3:$AL$3,0))),0)+IFERROR(AK447*IF($E447="将领",INDEX(兵法相关参数!$C$4:$AL$7,AL$15,MATCH($AG447,兵法相关参数!$C$3:$AL$3,0)),INDEX(兵法相关参数!$C$12:$AL$15,AO$15,MATCH($AG447,兵法相关参数!$C$3:$AL$3,0))),0)</f>
        <v>0</v>
      </c>
      <c r="AP447" s="42"/>
      <c r="AQ447" s="151">
        <f t="shared" si="259"/>
        <v>30222</v>
      </c>
      <c r="AR447" s="161">
        <f>AR446</f>
        <v>0</v>
      </c>
      <c r="AS447" s="163" t="str">
        <f t="shared" si="251"/>
        <v>橙</v>
      </c>
      <c r="AT447" s="153">
        <f t="shared" si="252"/>
        <v>3</v>
      </c>
      <c r="AU447" s="39" t="str">
        <f>IF(IF(L447="","",AQ447&amp;AT447)=AU446,"",IF(MOD(COUNTIF($AQ$1:AQ447,AQ447),3)=1,"",IF(L447="","",AQ447&amp;AT447)))</f>
        <v/>
      </c>
      <c r="AV447" s="166" t="str">
        <f t="shared" si="253"/>
        <v/>
      </c>
      <c r="AW447" s="166" t="str">
        <f t="shared" si="254"/>
        <v/>
      </c>
      <c r="AX447" s="15" t="str">
        <f>IF(MOD(COUNTIF($AQ$1:AQ447,AQ447),3)=1,"",IF(M447="","",AT447+1))</f>
        <v/>
      </c>
      <c r="AY447" s="15" t="str">
        <f t="shared" si="216"/>
        <v/>
      </c>
      <c r="AZ447" s="166" t="str">
        <f t="shared" si="217"/>
        <v/>
      </c>
      <c r="BA447" s="166" t="str">
        <f t="shared" si="218"/>
        <v/>
      </c>
      <c r="BB447" s="15" t="str">
        <f>IF(MOD(COUNTIF($AQ$1:AQ447,AQ447),3)=1,"",IF(N447="","",AX447+1))</f>
        <v/>
      </c>
      <c r="BC447" s="15" t="str">
        <f t="shared" si="255"/>
        <v/>
      </c>
      <c r="BD447" s="166" t="str">
        <f t="shared" si="256"/>
        <v/>
      </c>
      <c r="BE447" s="166" t="str">
        <f t="shared" si="257"/>
        <v/>
      </c>
      <c r="BF447" s="15"/>
      <c r="BG447" s="15"/>
      <c r="BH447" s="170" t="str">
        <f t="shared" si="258"/>
        <v>自身生命低于一半后，自身士兵立即脱离士气溃败效果，士气无法降低，士兵攻击速度提高{0}点，持续{1}秒.</v>
      </c>
    </row>
    <row r="448" spans="1:60">
      <c r="A448" s="257"/>
      <c r="B448" s="260"/>
      <c r="C448" s="257"/>
      <c r="D448" s="257"/>
      <c r="E448" s="179"/>
      <c r="F448" s="179"/>
      <c r="G448" s="179"/>
      <c r="H448" s="179"/>
      <c r="I448" s="179"/>
      <c r="J448" s="257"/>
      <c r="K448" s="257"/>
      <c r="L448" s="182"/>
      <c r="M448" s="179"/>
      <c r="N448" s="179"/>
      <c r="O448" s="182"/>
      <c r="P448" s="179"/>
      <c r="Q448" s="179"/>
      <c r="R448" s="179"/>
      <c r="S448" s="179"/>
      <c r="T448" s="179"/>
      <c r="U448" s="179"/>
      <c r="V448" s="179"/>
      <c r="W448" s="179"/>
      <c r="X448" s="179"/>
      <c r="Y448" s="179"/>
      <c r="Z448" s="179"/>
      <c r="AA448" s="179"/>
      <c r="AB448" s="44"/>
      <c r="AC448" s="189"/>
      <c r="AD448" s="189"/>
      <c r="AE448" s="189"/>
      <c r="AF448" s="189"/>
      <c r="AG448" s="92"/>
      <c r="AH448" s="189"/>
      <c r="AI448" s="189"/>
      <c r="AJ448" s="189"/>
      <c r="AK448" s="189"/>
      <c r="AL448" s="146">
        <f>IFERROR(AC448*IF($E448="将领",INDEX(兵法相关参数!$C$4:$AL$7,AL$15,MATCH($AB448,兵法相关参数!$C$3:$AL$3,0)),INDEX(兵法相关参数!$C$12:$AL$15,AL$15,MATCH($AB448,兵法相关参数!$C$3:$AL$3,0))),0)+IFERROR(AH448*IF($E448="将领",INDEX(兵法相关参数!$C$4:$AL$7,AL$15,MATCH($AG448,兵法相关参数!$C$3:$AL$3,0)),INDEX(兵法相关参数!$C$12:$AL$15,AL$15,MATCH($AG448,兵法相关参数!$C$3:$AL$3,0))),0)</f>
        <v>0</v>
      </c>
      <c r="AM448" s="146">
        <f>IFERROR(AD448*IF($E448="将领",INDEX(兵法相关参数!$C$4:$AL$7,AM$15,MATCH($AB448,兵法相关参数!$C$3:$AL$3,0)),INDEX(兵法相关参数!$C$12:$AL$15,AM$15,MATCH($AB448,兵法相关参数!$C$3:$AL$3,0))),0)+IFERROR(AI448*IF($E448="将领",INDEX(兵法相关参数!$C$4:$AL$7,AM$15,MATCH($AG448,兵法相关参数!$C$3:$AL$3,0)),INDEX(兵法相关参数!$C$12:$AL$15,AM$15,MATCH($AG448,兵法相关参数!$C$3:$AL$3,0))),0)</f>
        <v>0</v>
      </c>
      <c r="AN448" s="146">
        <f>IFERROR(AE448*IF($E448="将领",INDEX(兵法相关参数!$C$4:$AL$7,AN$15,MATCH($AB448,兵法相关参数!$C$3:$AL$3,0)),INDEX(兵法相关参数!$C$12:$AL$15,AN$15,MATCH($AB448,兵法相关参数!$C$3:$AL$3,0))),0)+IFERROR(AJ448*IF($E448="将领",INDEX(兵法相关参数!$C$4:$AL$7,AN$15,MATCH($AG448,兵法相关参数!$C$3:$AL$3,0)),INDEX(兵法相关参数!$C$12:$AL$15,AN$15,MATCH($AG448,兵法相关参数!$C$3:$AL$3,0))),0)</f>
        <v>0</v>
      </c>
      <c r="AO448" s="146">
        <f>IFERROR(AF448*IF($E448="将领",INDEX(兵法相关参数!$C$4:$AL$7,AL$15,MATCH($AB448,兵法相关参数!$C$3:$AL$3,0)),INDEX(兵法相关参数!$C$12:$AL$15,AO$15,MATCH($AB448,兵法相关参数!$C$3:$AL$3,0))),0)+IFERROR(AK448*IF($E448="将领",INDEX(兵法相关参数!$C$4:$AL$7,AL$15,MATCH($AG448,兵法相关参数!$C$3:$AL$3,0)),INDEX(兵法相关参数!$C$12:$AL$15,AO$15,MATCH($AG448,兵法相关参数!$C$3:$AL$3,0))),0)</f>
        <v>0</v>
      </c>
      <c r="AP448" s="27"/>
      <c r="AQ448" s="152">
        <f t="shared" si="259"/>
        <v>30222</v>
      </c>
      <c r="AR448" s="162">
        <f>AR447</f>
        <v>0</v>
      </c>
      <c r="AS448" s="15" t="str">
        <f t="shared" si="251"/>
        <v>橙</v>
      </c>
      <c r="AT448" s="153">
        <f t="shared" si="252"/>
        <v>3</v>
      </c>
      <c r="AU448" s="39" t="str">
        <f>IF(IF(L448="","",AQ448&amp;AT448)=AU447,"",IF(MOD(COUNTIF($AQ$1:AQ448,AQ448),3)=1,"",IF(L448="","",AQ448&amp;AT448)))</f>
        <v/>
      </c>
      <c r="AV448" s="166" t="str">
        <f t="shared" si="253"/>
        <v/>
      </c>
      <c r="AW448" s="166" t="str">
        <f t="shared" si="254"/>
        <v/>
      </c>
      <c r="AX448" s="15" t="str">
        <f>IF(MOD(COUNTIF($AQ$1:AQ448,AQ448),3)=1,"",IF(M448="","",AT448+1))</f>
        <v/>
      </c>
      <c r="AY448" s="15" t="str">
        <f t="shared" si="216"/>
        <v/>
      </c>
      <c r="AZ448" s="166" t="str">
        <f t="shared" si="217"/>
        <v/>
      </c>
      <c r="BA448" s="166" t="str">
        <f t="shared" si="218"/>
        <v/>
      </c>
      <c r="BB448" s="15" t="str">
        <f>IF(MOD(COUNTIF($AQ$1:AQ448,AQ448),3)=1,"",IF(N448="","",AX448+1))</f>
        <v/>
      </c>
      <c r="BC448" s="15" t="str">
        <f t="shared" si="255"/>
        <v/>
      </c>
      <c r="BD448" s="166" t="str">
        <f t="shared" si="256"/>
        <v/>
      </c>
      <c r="BE448" s="166" t="str">
        <f t="shared" si="257"/>
        <v/>
      </c>
      <c r="BF448" s="15"/>
      <c r="BG448" s="15"/>
      <c r="BH448" s="170" t="str">
        <f t="shared" si="258"/>
        <v>自身生命低于一半后，自身士兵立即脱离士气溃败效果，士气无法降低，士兵攻击速度提高{0}点，持续{1}秒.</v>
      </c>
    </row>
    <row r="449" spans="1:60" ht="11.25" customHeight="1">
      <c r="A449" s="255" t="s">
        <v>893</v>
      </c>
      <c r="B449" s="258" t="s">
        <v>954</v>
      </c>
      <c r="C449" s="255" t="s">
        <v>12</v>
      </c>
      <c r="D449" s="255" t="s">
        <v>911</v>
      </c>
      <c r="E449" s="11"/>
      <c r="F449" s="11"/>
      <c r="G449" s="11"/>
      <c r="H449" s="11"/>
      <c r="I449" s="11"/>
      <c r="J449" s="11" t="s">
        <v>402</v>
      </c>
      <c r="K449" s="11" t="s">
        <v>469</v>
      </c>
      <c r="L449" s="184" t="s">
        <v>621</v>
      </c>
      <c r="M449" s="184"/>
      <c r="N449" s="11"/>
      <c r="O449" s="183" t="s">
        <v>52</v>
      </c>
      <c r="P449" s="3" t="s">
        <v>57</v>
      </c>
      <c r="Q449" s="11" t="s">
        <v>60</v>
      </c>
      <c r="R449" s="11" t="s">
        <v>61</v>
      </c>
      <c r="S449" s="11"/>
      <c r="T449" s="184"/>
      <c r="U449" s="184"/>
      <c r="V449" s="184"/>
      <c r="W449" s="3" t="s">
        <v>223</v>
      </c>
      <c r="X449" s="3" t="s">
        <v>224</v>
      </c>
      <c r="Y449" s="3" t="s">
        <v>225</v>
      </c>
      <c r="Z449" s="3" t="s">
        <v>226</v>
      </c>
      <c r="AA449" s="1"/>
      <c r="AB449" s="15"/>
      <c r="AC449" s="187" t="s">
        <v>227</v>
      </c>
      <c r="AD449" s="187" t="s">
        <v>228</v>
      </c>
      <c r="AE449" s="187" t="s">
        <v>229</v>
      </c>
      <c r="AF449" s="187" t="s">
        <v>230</v>
      </c>
      <c r="AG449" s="96"/>
      <c r="AH449" s="187" t="s">
        <v>227</v>
      </c>
      <c r="AI449" s="187" t="s">
        <v>228</v>
      </c>
      <c r="AJ449" s="187" t="s">
        <v>229</v>
      </c>
      <c r="AK449" s="187" t="s">
        <v>230</v>
      </c>
      <c r="AL449" s="146">
        <f>IFERROR(AC449*IF($E449="将领",INDEX(兵法相关参数!$C$4:$AL$7,AL$15,MATCH($AB449,兵法相关参数!$C$3:$AL$3,0)),INDEX(兵法相关参数!$C$12:$AL$15,AL$15,MATCH($AB449,兵法相关参数!$C$3:$AL$3,0))),0)+IFERROR(AH449*IF($E449="将领",INDEX(兵法相关参数!$C$4:$AL$7,AL$15,MATCH($AG449,兵法相关参数!$C$3:$AL$3,0)),INDEX(兵法相关参数!$C$12:$AL$15,AL$15,MATCH($AG449,兵法相关参数!$C$3:$AL$3,0))),0)</f>
        <v>0</v>
      </c>
      <c r="AM449" s="146">
        <f>IFERROR(AD449*IF($E449="将领",INDEX(兵法相关参数!$C$4:$AL$7,AM$15,MATCH($AB449,兵法相关参数!$C$3:$AL$3,0)),INDEX(兵法相关参数!$C$12:$AL$15,AM$15,MATCH($AB449,兵法相关参数!$C$3:$AL$3,0))),0)+IFERROR(AI449*IF($E449="将领",INDEX(兵法相关参数!$C$4:$AL$7,AM$15,MATCH($AG449,兵法相关参数!$C$3:$AL$3,0)),INDEX(兵法相关参数!$C$12:$AL$15,AM$15,MATCH($AG449,兵法相关参数!$C$3:$AL$3,0))),0)</f>
        <v>0</v>
      </c>
      <c r="AN449" s="146">
        <f>IFERROR(AE449*IF($E449="将领",INDEX(兵法相关参数!$C$4:$AL$7,AN$15,MATCH($AB449,兵法相关参数!$C$3:$AL$3,0)),INDEX(兵法相关参数!$C$12:$AL$15,AN$15,MATCH($AB449,兵法相关参数!$C$3:$AL$3,0))),0)+IFERROR(AJ449*IF($E449="将领",INDEX(兵法相关参数!$C$4:$AL$7,AN$15,MATCH($AG449,兵法相关参数!$C$3:$AL$3,0)),INDEX(兵法相关参数!$C$12:$AL$15,AN$15,MATCH($AG449,兵法相关参数!$C$3:$AL$3,0))),0)</f>
        <v>0</v>
      </c>
      <c r="AO449" s="146">
        <f>IFERROR(AF449*IF($E449="将领",INDEX(兵法相关参数!$C$4:$AL$7,AL$15,MATCH($AB449,兵法相关参数!$C$3:$AL$3,0)),INDEX(兵法相关参数!$C$12:$AL$15,AO$15,MATCH($AB449,兵法相关参数!$C$3:$AL$3,0))),0)+IFERROR(AK449*IF($E449="将领",INDEX(兵法相关参数!$C$4:$AL$7,AL$15,MATCH($AG449,兵法相关参数!$C$3:$AL$3,0)),INDEX(兵法相关参数!$C$12:$AL$15,AO$15,MATCH($AG449,兵法相关参数!$C$3:$AL$3,0))),0)</f>
        <v>0</v>
      </c>
      <c r="AP449" s="27"/>
      <c r="AQ449" s="154">
        <v>30223</v>
      </c>
      <c r="AR449" s="160">
        <f>IF(D449="直接伤害",1,0)</f>
        <v>0</v>
      </c>
      <c r="AS449" s="163" t="str">
        <f t="shared" ref="AS449:AS457" si="260">IF(C449="",AS448,C449)</f>
        <v>橙</v>
      </c>
      <c r="AT449" s="153">
        <f t="shared" ref="AT449:AT457" si="261">IF(A449&lt;&gt;"",1,IF(D449="",AT448,IF(AU447="",AT448,IF(AX447="",AT448+1,IF(BB447="",AT448+2,AT448+3)))))</f>
        <v>1</v>
      </c>
      <c r="AU449" s="39" t="str">
        <f>IF(IF(L449="","",AQ449&amp;AT449)=AU448,"",IF(MOD(COUNTIF($AQ$1:AQ449,AQ449),3)=1,"",IF(L449="","",AQ449&amp;AT449)))</f>
        <v/>
      </c>
      <c r="AV449" s="166" t="str">
        <f t="shared" ref="AV449:AV457" si="262">IF(AU449="","",IF(L448="固定值",L449,ROUND(IF(AR449=1,L449*INDEX($AV$5:$AV$9,MATCH(AS449,$AU$5:$AU$9,0)),L449*INDEX($AV$13:$AV$17,MATCH(AS449,$AU$13:$AU$17,0))),IF(MID(BH449,FIND(AT449-1,BH449)+2,1)="%",3,1))))</f>
        <v/>
      </c>
      <c r="AW449" s="166" t="str">
        <f t="shared" ref="AW449:AW457" si="263">IF(AU449="","",ROUND((IF(AR449=1,L449*INDEX($AW$5:$AW$9,MATCH(AS449,$AU$5:$AU$9,0)),L449*INDEX($AW$13:$AW$17,MATCH(AS449,$AU$13:$AU$17,0)))-AV449)/34,IF(MID(BH449,FIND(AT449-1,BH449)+2,1)="%",3,1)))</f>
        <v/>
      </c>
      <c r="AX449" s="15" t="str">
        <f>IF(MOD(COUNTIF($AQ$1:AQ449,AQ449),3)=1,"",IF(M449="","",AT449+1))</f>
        <v/>
      </c>
      <c r="AY449" s="15" t="str">
        <f t="shared" si="216"/>
        <v/>
      </c>
      <c r="AZ449" s="166" t="str">
        <f t="shared" si="217"/>
        <v/>
      </c>
      <c r="BA449" s="166" t="str">
        <f t="shared" si="218"/>
        <v/>
      </c>
      <c r="BB449" s="15" t="str">
        <f>IF(MOD(COUNTIF($AQ$1:AQ449,AQ449),3)=1,"",IF(N449="","",AX449+1))</f>
        <v/>
      </c>
      <c r="BC449" s="15" t="str">
        <f t="shared" ref="BC449:BC457" si="264">IF(IF(BB449="","",AQ449&amp;BB449)=BC448,"",IF(BB449="","",AQ449&amp;BB449))</f>
        <v/>
      </c>
      <c r="BD449" s="166" t="str">
        <f t="shared" ref="BD449:BD457" si="265">IF(BC449="","",IF(N448="固定值",N449,ROUND(IF(AR449=1,N449*INDEX($AV$5:$AV$9,MATCH(AS449,$AU$5:$AU$9,0)),N449*INDEX($AV$13:$AV$17,MATCH(AS449,$AU$13:$AU$17,0))),IF(MID(BH449,FIND(BB449-1,BH449)+2,1)="%",3,1))))</f>
        <v/>
      </c>
      <c r="BE449" s="166" t="str">
        <f t="shared" ref="BE449:BE457" si="266">IF(BC449="","",ROUND((IF(AR449=1,N449*INDEX($AW$5:$AW$9,MATCH(AS449,$AU$5:$AU$9,0)),N449*INDEX($AW$13:$AW$17,MATCH(AS449,$AU$13:$AU$17,0)))-BD449)/34,IF(MID(BH449,FIND(BB449-1,BH449)+2,1)="%",3,1)))</f>
        <v/>
      </c>
      <c r="BF449" s="15"/>
      <c r="BG449" s="15"/>
      <c r="BH449" s="170" t="str">
        <f t="shared" ref="BH449:BH457" si="267">IF(B449="",BH448,B449)</f>
        <v>给予离自身最近的3个士兵部队蓄势待发效果，每当其士气值为一百时，则触发一次士气高昂，攻击速度增加{0}，并且获得{1}%吸血，持续{2}秒。（内置cd{3}秒）</v>
      </c>
    </row>
    <row r="450" spans="1:60">
      <c r="A450" s="256"/>
      <c r="B450" s="259"/>
      <c r="C450" s="256"/>
      <c r="D450" s="256"/>
      <c r="E450" s="179" t="s">
        <v>22</v>
      </c>
      <c r="F450" s="141">
        <v>1</v>
      </c>
      <c r="G450" s="141">
        <v>1</v>
      </c>
      <c r="H450" s="141">
        <v>1</v>
      </c>
      <c r="I450" s="141">
        <v>1</v>
      </c>
      <c r="J450" s="255">
        <f>SUMPRODUCT(LARGE(AL450:AO450*F450:I450+AL451:AO451*F451:I451+AL453:AO453*F453:I453+AL454:AO454*F454:I454+AL456:AO456*F456:I456+AL457:AO457*F457:I457,1))</f>
        <v>4.2159000180483872</v>
      </c>
      <c r="K450" s="255">
        <f>INDEX($J$17:$J$200,MATCH(C449,$C$17:$C$200,0),1)</f>
        <v>4.3116392160975536</v>
      </c>
      <c r="L450" s="44">
        <v>92</v>
      </c>
      <c r="M450" s="24"/>
      <c r="N450" s="10"/>
      <c r="O450" s="81">
        <f>100%/1.25</f>
        <v>0.8</v>
      </c>
      <c r="P450" s="44" t="s">
        <v>1036</v>
      </c>
      <c r="Q450" s="10">
        <v>0</v>
      </c>
      <c r="R450" s="10">
        <v>3</v>
      </c>
      <c r="S450" s="203"/>
      <c r="T450" s="44"/>
      <c r="U450" s="44"/>
      <c r="V450" s="24"/>
      <c r="W450" s="23">
        <f>$L450*$O450*$R450/100</f>
        <v>2.2080000000000002</v>
      </c>
      <c r="X450" s="23">
        <f>$L450*$O450*$R450/100</f>
        <v>2.2080000000000002</v>
      </c>
      <c r="Y450" s="23">
        <f>$L450*$O450*$R450/100</f>
        <v>2.2080000000000002</v>
      </c>
      <c r="Z450" s="23">
        <f>$L450*$O450*$R450/100</f>
        <v>2.2080000000000002</v>
      </c>
      <c r="AA450" s="22"/>
      <c r="AB450" s="44" t="s">
        <v>101</v>
      </c>
      <c r="AC450" s="92">
        <f>辅助效用($P450,$M453,AC$15,"输出转换",标准系数,"指定士兵",W450)</f>
        <v>5.6755968044364696E-2</v>
      </c>
      <c r="AD450" s="92">
        <f>辅助效用($P450,$M453,AD$15,"输出转换",标准系数,"指定士兵",X450)</f>
        <v>0.59732974183287812</v>
      </c>
      <c r="AE450" s="92">
        <f>辅助效用($P450,$M453,AE$15,"输出转换",标准系数,"指定士兵",Y450)</f>
        <v>2.0230249020677546</v>
      </c>
      <c r="AF450" s="92">
        <f>辅助效用($P450,$M453,AF$15,"输出转换",标准系数,"指定士兵",Z450)</f>
        <v>1.5534930199444585</v>
      </c>
      <c r="AG450" s="92" t="s">
        <v>51</v>
      </c>
      <c r="AH450" s="188">
        <f>IF($Q450=0,0,持续效用($P450,$Q450,AH$15,$E450))</f>
        <v>0</v>
      </c>
      <c r="AI450" s="188">
        <f>IF($Q450=0,0,持续效用($P450,$Q450,AI$15,$E450))</f>
        <v>0</v>
      </c>
      <c r="AJ450" s="188">
        <f>IF($Q450=0,0,持续效用($P450,$Q450,AJ$15,$E450))</f>
        <v>0</v>
      </c>
      <c r="AK450" s="188">
        <f>IF($Q450=0,0,持续效用($P450,$Q450,AK$15,$E450))</f>
        <v>0</v>
      </c>
      <c r="AL450" s="146">
        <f>IFERROR(AC450*IF($E450="将领",INDEX(兵法相关参数!$C$4:$AL$7,AL$15,MATCH($AB450,兵法相关参数!$C$3:$AL$3,0)),INDEX(兵法相关参数!$C$12:$AL$15,AL$15,MATCH($AB450,兵法相关参数!$C$3:$AL$3,0))),0)+IFERROR(AH450*IF($E450="将领",INDEX(兵法相关参数!$C$4:$AL$7,AL$15,MATCH($AG450,兵法相关参数!$C$3:$AL$3,0)),INDEX(兵法相关参数!$C$12:$AL$15,AL$15,MATCH($AG450,兵法相关参数!$C$3:$AL$3,0))),0)</f>
        <v>5.6755968044364696E-2</v>
      </c>
      <c r="AM450" s="146">
        <f>IFERROR(AD450*IF($E450="将领",INDEX(兵法相关参数!$C$4:$AL$7,AM$15,MATCH($AB450,兵法相关参数!$C$3:$AL$3,0)),INDEX(兵法相关参数!$C$12:$AL$15,AM$15,MATCH($AB450,兵法相关参数!$C$3:$AL$3,0))),0)+IFERROR(AI450*IF($E450="将领",INDEX(兵法相关参数!$C$4:$AL$7,AM$15,MATCH($AG450,兵法相关参数!$C$3:$AL$3,0)),INDEX(兵法相关参数!$C$12:$AL$15,AM$15,MATCH($AG450,兵法相关参数!$C$3:$AL$3,0))),0)</f>
        <v>0.59732974183287812</v>
      </c>
      <c r="AN450" s="146">
        <f>IFERROR(AE450*IF($E450="将领",INDEX(兵法相关参数!$C$4:$AL$7,AN$15,MATCH($AB450,兵法相关参数!$C$3:$AL$3,0)),INDEX(兵法相关参数!$C$12:$AL$15,AN$15,MATCH($AB450,兵法相关参数!$C$3:$AL$3,0))),0)+IFERROR(AJ450*IF($E450="将领",INDEX(兵法相关参数!$C$4:$AL$7,AN$15,MATCH($AG450,兵法相关参数!$C$3:$AL$3,0)),INDEX(兵法相关参数!$C$12:$AL$15,AN$15,MATCH($AG450,兵法相关参数!$C$3:$AL$3,0))),0)</f>
        <v>2.0230249020677546</v>
      </c>
      <c r="AO450" s="146">
        <f>IFERROR(AF450*IF($E450="将领",INDEX(兵法相关参数!$C$4:$AL$7,AL$15,MATCH($AB450,兵法相关参数!$C$3:$AL$3,0)),INDEX(兵法相关参数!$C$12:$AL$15,AO$15,MATCH($AB450,兵法相关参数!$C$3:$AL$3,0))),0)+IFERROR(AK450*IF($E450="将领",INDEX(兵法相关参数!$C$4:$AL$7,AL$15,MATCH($AG450,兵法相关参数!$C$3:$AL$3,0)),INDEX(兵法相关参数!$C$12:$AL$15,AO$15,MATCH($AG450,兵法相关参数!$C$3:$AL$3,0))),0)</f>
        <v>1.5534930199444585</v>
      </c>
      <c r="AP450" s="42"/>
      <c r="AQ450" s="151">
        <f>AQ449</f>
        <v>30223</v>
      </c>
      <c r="AR450" s="161">
        <f>AR449</f>
        <v>0</v>
      </c>
      <c r="AS450" s="163" t="str">
        <f t="shared" si="260"/>
        <v>橙</v>
      </c>
      <c r="AT450" s="153">
        <f t="shared" si="261"/>
        <v>1</v>
      </c>
      <c r="AU450" s="39" t="str">
        <f>IF(IF(L450="","",AQ450&amp;AT450)=AU449,"",IF(MOD(COUNTIF($AQ$1:AQ450,AQ450),3)=1,"",IF(L450="","",AQ450&amp;AT450)))</f>
        <v>302231</v>
      </c>
      <c r="AV450" s="166">
        <f t="shared" si="262"/>
        <v>21.9</v>
      </c>
      <c r="AW450" s="166">
        <f t="shared" si="263"/>
        <v>2.1</v>
      </c>
      <c r="AX450" s="15" t="str">
        <f>IF(MOD(COUNTIF($AQ$1:AQ450,AQ450),3)=1,"",IF(M450="","",AT450+1))</f>
        <v/>
      </c>
      <c r="AY450" s="15" t="str">
        <f t="shared" si="216"/>
        <v/>
      </c>
      <c r="AZ450" s="166" t="str">
        <f t="shared" si="217"/>
        <v/>
      </c>
      <c r="BA450" s="166" t="str">
        <f t="shared" si="218"/>
        <v/>
      </c>
      <c r="BB450" s="15" t="str">
        <f>IF(MOD(COUNTIF($AQ$1:AQ450,AQ450),3)=1,"",IF(N450="","",AX450+1))</f>
        <v/>
      </c>
      <c r="BC450" s="15" t="str">
        <f t="shared" si="264"/>
        <v/>
      </c>
      <c r="BD450" s="166" t="str">
        <f t="shared" si="265"/>
        <v/>
      </c>
      <c r="BE450" s="166" t="str">
        <f t="shared" si="266"/>
        <v/>
      </c>
      <c r="BF450" s="15"/>
      <c r="BG450" s="15"/>
      <c r="BH450" s="170" t="str">
        <f t="shared" si="267"/>
        <v>给予离自身最近的3个士兵部队蓄势待发效果，每当其士气值为一百时，则触发一次士气高昂，攻击速度增加{0}，并且获得{1}%吸血，持续{2}秒。（内置cd{3}秒）</v>
      </c>
    </row>
    <row r="451" spans="1:60">
      <c r="A451" s="256"/>
      <c r="B451" s="259"/>
      <c r="C451" s="256"/>
      <c r="D451" s="257"/>
      <c r="E451" s="179"/>
      <c r="F451" s="141"/>
      <c r="G451" s="141"/>
      <c r="H451" s="141"/>
      <c r="I451" s="141"/>
      <c r="J451" s="256"/>
      <c r="K451" s="256"/>
      <c r="L451" s="182"/>
      <c r="M451" s="179"/>
      <c r="N451" s="179"/>
      <c r="O451" s="182"/>
      <c r="P451" s="44"/>
      <c r="Q451" s="10"/>
      <c r="R451" s="10"/>
      <c r="S451" s="10"/>
      <c r="T451" s="24"/>
      <c r="U451" s="24"/>
      <c r="V451" s="24"/>
      <c r="W451" s="23"/>
      <c r="X451" s="23"/>
      <c r="Y451" s="23"/>
      <c r="Z451" s="23"/>
      <c r="AA451" s="24"/>
      <c r="AB451" s="44"/>
      <c r="AC451" s="92"/>
      <c r="AD451" s="92"/>
      <c r="AE451" s="92"/>
      <c r="AF451" s="92"/>
      <c r="AG451" s="92"/>
      <c r="AH451" s="95"/>
      <c r="AI451" s="95"/>
      <c r="AJ451" s="95"/>
      <c r="AK451" s="95"/>
      <c r="AL451" s="146">
        <f>IFERROR(AC451*IF($E451="将领",INDEX(兵法相关参数!$C$4:$AL$7,AL$15,MATCH($AB451,兵法相关参数!$C$3:$AL$3,0)),INDEX(兵法相关参数!$C$12:$AL$15,AL$15,MATCH($AB451,兵法相关参数!$C$3:$AL$3,0))),0)+IFERROR(AH451*IF($E451="将领",INDEX(兵法相关参数!$C$4:$AL$7,AL$15,MATCH($AG451,兵法相关参数!$C$3:$AL$3,0)),INDEX(兵法相关参数!$C$12:$AL$15,AL$15,MATCH($AG451,兵法相关参数!$C$3:$AL$3,0))),0)</f>
        <v>0</v>
      </c>
      <c r="AM451" s="146">
        <f>IFERROR(AD451*IF($E451="将领",INDEX(兵法相关参数!$C$4:$AL$7,AM$15,MATCH($AB451,兵法相关参数!$C$3:$AL$3,0)),INDEX(兵法相关参数!$C$12:$AL$15,AM$15,MATCH($AB451,兵法相关参数!$C$3:$AL$3,0))),0)+IFERROR(AI451*IF($E451="将领",INDEX(兵法相关参数!$C$4:$AL$7,AM$15,MATCH($AG451,兵法相关参数!$C$3:$AL$3,0)),INDEX(兵法相关参数!$C$12:$AL$15,AM$15,MATCH($AG451,兵法相关参数!$C$3:$AL$3,0))),0)</f>
        <v>0</v>
      </c>
      <c r="AN451" s="146">
        <f>IFERROR(AE451*IF($E451="将领",INDEX(兵法相关参数!$C$4:$AL$7,AN$15,MATCH($AB451,兵法相关参数!$C$3:$AL$3,0)),INDEX(兵法相关参数!$C$12:$AL$15,AN$15,MATCH($AB451,兵法相关参数!$C$3:$AL$3,0))),0)+IFERROR(AJ451*IF($E451="将领",INDEX(兵法相关参数!$C$4:$AL$7,AN$15,MATCH($AG451,兵法相关参数!$C$3:$AL$3,0)),INDEX(兵法相关参数!$C$12:$AL$15,AN$15,MATCH($AG451,兵法相关参数!$C$3:$AL$3,0))),0)</f>
        <v>0</v>
      </c>
      <c r="AO451" s="146">
        <f>IFERROR(AF451*IF($E451="将领",INDEX(兵法相关参数!$C$4:$AL$7,AL$15,MATCH($AB451,兵法相关参数!$C$3:$AL$3,0)),INDEX(兵法相关参数!$C$12:$AL$15,AO$15,MATCH($AB451,兵法相关参数!$C$3:$AL$3,0))),0)+IFERROR(AK451*IF($E451="将领",INDEX(兵法相关参数!$C$4:$AL$7,AL$15,MATCH($AG451,兵法相关参数!$C$3:$AL$3,0)),INDEX(兵法相关参数!$C$12:$AL$15,AO$15,MATCH($AG451,兵法相关参数!$C$3:$AL$3,0))),0)</f>
        <v>0</v>
      </c>
      <c r="AP451" s="27"/>
      <c r="AQ451" s="151">
        <f>AQ450</f>
        <v>30223</v>
      </c>
      <c r="AR451" s="162">
        <f>AR450</f>
        <v>0</v>
      </c>
      <c r="AS451" s="15" t="str">
        <f t="shared" si="260"/>
        <v>橙</v>
      </c>
      <c r="AT451" s="153">
        <f t="shared" si="261"/>
        <v>1</v>
      </c>
      <c r="AU451" s="39" t="str">
        <f>IF(IF(L451="","",AQ451&amp;AT451)=AU450,"",IF(MOD(COUNTIF($AQ$1:AQ451,AQ451),3)=1,"",IF(L451="","",AQ451&amp;AT451)))</f>
        <v/>
      </c>
      <c r="AV451" s="166" t="str">
        <f t="shared" si="262"/>
        <v/>
      </c>
      <c r="AW451" s="166" t="str">
        <f t="shared" si="263"/>
        <v/>
      </c>
      <c r="AX451" s="15" t="str">
        <f>IF(MOD(COUNTIF($AQ$1:AQ451,AQ451),3)=1,"",IF(M451="","",AT451+1))</f>
        <v/>
      </c>
      <c r="AY451" s="15" t="str">
        <f t="shared" si="216"/>
        <v/>
      </c>
      <c r="AZ451" s="166" t="str">
        <f t="shared" si="217"/>
        <v/>
      </c>
      <c r="BA451" s="166" t="str">
        <f t="shared" si="218"/>
        <v/>
      </c>
      <c r="BB451" s="15" t="str">
        <f>IF(MOD(COUNTIF($AQ$1:AQ451,AQ451),3)=1,"",IF(N451="","",AX451+1))</f>
        <v/>
      </c>
      <c r="BC451" s="15" t="str">
        <f t="shared" si="264"/>
        <v/>
      </c>
      <c r="BD451" s="166" t="str">
        <f t="shared" si="265"/>
        <v/>
      </c>
      <c r="BE451" s="166" t="str">
        <f t="shared" si="266"/>
        <v/>
      </c>
      <c r="BF451" s="15"/>
      <c r="BG451" s="15"/>
      <c r="BH451" s="170" t="str">
        <f t="shared" si="267"/>
        <v>给予离自身最近的3个士兵部队蓄势待发效果，每当其士气值为一百时，则触发一次士气高昂，攻击速度增加{0}，并且获得{1}%吸血，持续{2}秒。（内置cd{3}秒）</v>
      </c>
    </row>
    <row r="452" spans="1:60">
      <c r="A452" s="256"/>
      <c r="B452" s="259"/>
      <c r="C452" s="256"/>
      <c r="D452" s="255" t="s">
        <v>129</v>
      </c>
      <c r="E452" s="11"/>
      <c r="F452" s="11"/>
      <c r="G452" s="11"/>
      <c r="H452" s="11"/>
      <c r="I452" s="11"/>
      <c r="J452" s="256"/>
      <c r="K452" s="256"/>
      <c r="L452" s="184" t="s">
        <v>914</v>
      </c>
      <c r="M452" s="184" t="s">
        <v>771</v>
      </c>
      <c r="N452" s="11" t="s">
        <v>913</v>
      </c>
      <c r="O452" s="183" t="s">
        <v>52</v>
      </c>
      <c r="P452" s="3" t="s">
        <v>472</v>
      </c>
      <c r="Q452" s="11" t="s">
        <v>61</v>
      </c>
      <c r="R452" s="184" t="s">
        <v>689</v>
      </c>
      <c r="S452" s="3"/>
      <c r="T452" s="184"/>
      <c r="U452" s="184"/>
      <c r="V452" s="184"/>
      <c r="W452" s="3" t="s">
        <v>223</v>
      </c>
      <c r="X452" s="3" t="s">
        <v>224</v>
      </c>
      <c r="Y452" s="3" t="s">
        <v>225</v>
      </c>
      <c r="Z452" s="3" t="s">
        <v>226</v>
      </c>
      <c r="AA452" s="1"/>
      <c r="AB452" s="15"/>
      <c r="AC452" s="187" t="s">
        <v>227</v>
      </c>
      <c r="AD452" s="187" t="s">
        <v>228</v>
      </c>
      <c r="AE452" s="187" t="s">
        <v>229</v>
      </c>
      <c r="AF452" s="187" t="s">
        <v>230</v>
      </c>
      <c r="AG452" s="96"/>
      <c r="AH452" s="187" t="s">
        <v>227</v>
      </c>
      <c r="AI452" s="187" t="s">
        <v>228</v>
      </c>
      <c r="AJ452" s="187" t="s">
        <v>229</v>
      </c>
      <c r="AK452" s="187" t="s">
        <v>230</v>
      </c>
      <c r="AL452" s="146">
        <f>IFERROR(AC452*IF($E452="将领",INDEX(兵法相关参数!$C$4:$AL$7,AL$15,MATCH($AB452,兵法相关参数!$C$3:$AL$3,0)),INDEX(兵法相关参数!$C$12:$AL$15,AL$15,MATCH($AB452,兵法相关参数!$C$3:$AL$3,0))),0)+IFERROR(AH452*IF($E452="将领",INDEX(兵法相关参数!$C$4:$AL$7,AL$15,MATCH($AG452,兵法相关参数!$C$3:$AL$3,0)),INDEX(兵法相关参数!$C$12:$AL$15,AL$15,MATCH($AG452,兵法相关参数!$C$3:$AL$3,0))),0)</f>
        <v>0</v>
      </c>
      <c r="AM452" s="146">
        <f>IFERROR(AD452*IF($E452="将领",INDEX(兵法相关参数!$C$4:$AL$7,AM$15,MATCH($AB452,兵法相关参数!$C$3:$AL$3,0)),INDEX(兵法相关参数!$C$12:$AL$15,AM$15,MATCH($AB452,兵法相关参数!$C$3:$AL$3,0))),0)+IFERROR(AI452*IF($E452="将领",INDEX(兵法相关参数!$C$4:$AL$7,AM$15,MATCH($AG452,兵法相关参数!$C$3:$AL$3,0)),INDEX(兵法相关参数!$C$12:$AL$15,AM$15,MATCH($AG452,兵法相关参数!$C$3:$AL$3,0))),0)</f>
        <v>0</v>
      </c>
      <c r="AN452" s="146">
        <f>IFERROR(AE452*IF($E452="将领",INDEX(兵法相关参数!$C$4:$AL$7,AN$15,MATCH($AB452,兵法相关参数!$C$3:$AL$3,0)),INDEX(兵法相关参数!$C$12:$AL$15,AN$15,MATCH($AB452,兵法相关参数!$C$3:$AL$3,0))),0)+IFERROR(AJ452*IF($E452="将领",INDEX(兵法相关参数!$C$4:$AL$7,AN$15,MATCH($AG452,兵法相关参数!$C$3:$AL$3,0)),INDEX(兵法相关参数!$C$12:$AL$15,AN$15,MATCH($AG452,兵法相关参数!$C$3:$AL$3,0))),0)</f>
        <v>0</v>
      </c>
      <c r="AO452" s="146">
        <f>IFERROR(AF452*IF($E452="将领",INDEX(兵法相关参数!$C$4:$AL$7,AL$15,MATCH($AB452,兵法相关参数!$C$3:$AL$3,0)),INDEX(兵法相关参数!$C$12:$AL$15,AO$15,MATCH($AB452,兵法相关参数!$C$3:$AL$3,0))),0)+IFERROR(AK452*IF($E452="将领",INDEX(兵法相关参数!$C$4:$AL$7,AL$15,MATCH($AG452,兵法相关参数!$C$3:$AL$3,0)),INDEX(兵法相关参数!$C$12:$AL$15,AO$15,MATCH($AG452,兵法相关参数!$C$3:$AL$3,0))),0)</f>
        <v>0</v>
      </c>
      <c r="AP452" s="42"/>
      <c r="AQ452" s="151">
        <f t="shared" ref="AQ452:AQ457" si="268">AQ451</f>
        <v>30223</v>
      </c>
      <c r="AR452" s="160">
        <f>IF(D452="直接伤害",1,0)</f>
        <v>0</v>
      </c>
      <c r="AS452" s="163" t="str">
        <f t="shared" si="260"/>
        <v>橙</v>
      </c>
      <c r="AT452" s="153">
        <f t="shared" si="261"/>
        <v>2</v>
      </c>
      <c r="AU452" s="39" t="str">
        <f>IF(IF(L452="","",AQ452&amp;AT452)=AU451,"",IF(MOD(COUNTIF($AQ$1:AQ452,AQ452),3)=1,"",IF(L452="","",AQ452&amp;AT452)))</f>
        <v/>
      </c>
      <c r="AV452" s="166" t="str">
        <f t="shared" si="262"/>
        <v/>
      </c>
      <c r="AW452" s="166" t="str">
        <f t="shared" si="263"/>
        <v/>
      </c>
      <c r="AX452" s="15" t="str">
        <f>IF(MOD(COUNTIF($AQ$1:AQ452,AQ452),3)=1,"",IF(M452="","",AT452+1))</f>
        <v/>
      </c>
      <c r="AY452" s="15" t="str">
        <f t="shared" si="216"/>
        <v/>
      </c>
      <c r="AZ452" s="166" t="str">
        <f t="shared" si="217"/>
        <v/>
      </c>
      <c r="BA452" s="166" t="str">
        <f t="shared" si="218"/>
        <v/>
      </c>
      <c r="BB452" s="15" t="str">
        <f>IF(MOD(COUNTIF($AQ$1:AQ452,AQ452),3)=1,"",IF(N452="","",AX452+1))</f>
        <v/>
      </c>
      <c r="BC452" s="15" t="str">
        <f t="shared" si="264"/>
        <v/>
      </c>
      <c r="BD452" s="166" t="str">
        <f t="shared" si="265"/>
        <v/>
      </c>
      <c r="BE452" s="166" t="str">
        <f t="shared" si="266"/>
        <v/>
      </c>
      <c r="BF452" s="15"/>
      <c r="BG452" s="15"/>
      <c r="BH452" s="170" t="str">
        <f t="shared" si="267"/>
        <v>给予离自身最近的3个士兵部队蓄势待发效果，每当其士气值为一百时，则触发一次士气高昂，攻击速度增加{0}，并且获得{1}%吸血，持续{2}秒。（内置cd{3}秒）</v>
      </c>
    </row>
    <row r="453" spans="1:60">
      <c r="A453" s="256"/>
      <c r="B453" s="259"/>
      <c r="C453" s="256"/>
      <c r="D453" s="256"/>
      <c r="E453" s="179" t="s">
        <v>28</v>
      </c>
      <c r="F453" s="141">
        <v>1</v>
      </c>
      <c r="G453" s="141">
        <v>1</v>
      </c>
      <c r="H453" s="141">
        <v>1</v>
      </c>
      <c r="I453" s="141">
        <v>1</v>
      </c>
      <c r="J453" s="256"/>
      <c r="K453" s="256"/>
      <c r="L453" s="25">
        <v>0.92</v>
      </c>
      <c r="M453" s="44">
        <v>10</v>
      </c>
      <c r="N453" s="10">
        <v>20</v>
      </c>
      <c r="O453" s="81">
        <f>O450</f>
        <v>0.8</v>
      </c>
      <c r="P453" s="44" t="str">
        <f>P450</f>
        <v>20,40</v>
      </c>
      <c r="Q453" s="10">
        <f>R450</f>
        <v>3</v>
      </c>
      <c r="R453" s="92">
        <f>1.4*(1+数据总览!$L$17)*0.28/2/2</f>
        <v>0.13719999999999999</v>
      </c>
      <c r="S453" s="44"/>
      <c r="T453" s="92"/>
      <c r="U453" s="44"/>
      <c r="V453" s="24"/>
      <c r="W453" s="92">
        <f>$L453*$O453</f>
        <v>0.7360000000000001</v>
      </c>
      <c r="X453" s="92">
        <f>$L453*$O453</f>
        <v>0.7360000000000001</v>
      </c>
      <c r="Y453" s="92">
        <f>$L453*$O453</f>
        <v>0.7360000000000001</v>
      </c>
      <c r="Z453" s="92">
        <f>$L453*$O453</f>
        <v>0.7360000000000001</v>
      </c>
      <c r="AA453" s="22"/>
      <c r="AB453" s="44" t="s">
        <v>244</v>
      </c>
      <c r="AC453" s="92">
        <f>辅助效用($P453,-1,AC$15,"兵力转换",治疗系数,"随机士兵目标",W453)*$R453*$M453</f>
        <v>3.4550407131385093E-4</v>
      </c>
      <c r="AD453" s="92">
        <f>辅助效用($P453,-1,AD$15,"兵力转换",治疗系数,"随机士兵目标",X453)*$R453*$M453</f>
        <v>3.1106541390483057E-4</v>
      </c>
      <c r="AE453" s="92">
        <f>辅助效用($P453,-1,AE$15,"兵力转换",治疗系数,"随机士兵目标",Y453)*$R453*$M453</f>
        <v>2.9730602188672974E-4</v>
      </c>
      <c r="AF453" s="92">
        <f>辅助效用($P453,-1,AF$15,"兵力转换",治疗系数,"随机士兵目标",Z453)*$R453*$M453</f>
        <v>3.1596484414964299E-4</v>
      </c>
      <c r="AG453" s="92" t="s">
        <v>51</v>
      </c>
      <c r="AH453" s="188">
        <v>0</v>
      </c>
      <c r="AI453" s="188">
        <v>0</v>
      </c>
      <c r="AJ453" s="188">
        <v>0</v>
      </c>
      <c r="AK453" s="188">
        <v>0</v>
      </c>
      <c r="AL453" s="146">
        <f>IFERROR(AC453*IF($E453="将领",INDEX(兵法相关参数!$C$4:$AL$7,AL$15,MATCH($AB453,兵法相关参数!$C$3:$AL$3,0)),INDEX(兵法相关参数!$C$12:$AL$15,AL$15,MATCH($AB453,兵法相关参数!$C$3:$AL$3,0))),0)+IFERROR(AH453*IF($E453="将领",INDEX(兵法相关参数!$C$4:$AL$7,AL$15,MATCH($AG453,兵法相关参数!$C$3:$AL$3,0)),INDEX(兵法相关参数!$C$12:$AL$15,AL$15,MATCH($AG453,兵法相关参数!$C$3:$AL$3,0))),0)</f>
        <v>1.4836613539774139</v>
      </c>
      <c r="AM453" s="146">
        <f>IFERROR(AD453*IF($E453="将领",INDEX(兵法相关参数!$C$4:$AL$7,AM$15,MATCH($AB453,兵法相关参数!$C$3:$AL$3,0)),INDEX(兵法相关参数!$C$12:$AL$15,AM$15,MATCH($AB453,兵法相关参数!$C$3:$AL$3,0))),0)+IFERROR(AI453*IF($E453="将领",INDEX(兵法相关参数!$C$4:$AL$7,AM$15,MATCH($AG453,兵法相关参数!$C$3:$AL$3,0)),INDEX(兵法相关参数!$C$12:$AL$15,AM$15,MATCH($AG453,兵法相关参数!$C$3:$AL$3,0))),0)</f>
        <v>1.4494435461970154</v>
      </c>
      <c r="AN453" s="146">
        <f>IFERROR(AE453*IF($E453="将领",INDEX(兵法相关参数!$C$4:$AL$7,AN$15,MATCH($AB453,兵法相关参数!$C$3:$AL$3,0)),INDEX(兵法相关参数!$C$12:$AL$15,AN$15,MATCH($AB453,兵法相关参数!$C$3:$AL$3,0))),0)+IFERROR(AJ453*IF($E453="将领",INDEX(兵法相关参数!$C$4:$AL$7,AN$15,MATCH($AG453,兵法相关参数!$C$3:$AL$3,0)),INDEX(兵法相关参数!$C$12:$AL$15,AN$15,MATCH($AG453,兵法相关参数!$C$3:$AL$3,0))),0)</f>
        <v>2.192875115980633</v>
      </c>
      <c r="AO453" s="146">
        <f>IFERROR(AF453*IF($E453="将领",INDEX(兵法相关参数!$C$4:$AL$7,AL$15,MATCH($AB453,兵法相关参数!$C$3:$AL$3,0)),INDEX(兵法相关参数!$C$12:$AL$15,AO$15,MATCH($AB453,兵法相关参数!$C$3:$AL$3,0))),0)+IFERROR(AK453*IF($E453="将领",INDEX(兵法相关参数!$C$4:$AL$7,AL$15,MATCH($AG453,兵法相关参数!$C$3:$AL$3,0)),INDEX(兵法相关参数!$C$12:$AL$15,AO$15,MATCH($AG453,兵法相关参数!$C$3:$AL$3,0))),0)</f>
        <v>1.6379617520717493</v>
      </c>
      <c r="AP453" s="27"/>
      <c r="AQ453" s="151">
        <f t="shared" si="268"/>
        <v>30223</v>
      </c>
      <c r="AR453" s="161">
        <f>AR452</f>
        <v>0</v>
      </c>
      <c r="AS453" s="163" t="str">
        <f t="shared" si="260"/>
        <v>橙</v>
      </c>
      <c r="AT453" s="153">
        <f t="shared" si="261"/>
        <v>2</v>
      </c>
      <c r="AU453" s="39" t="str">
        <f>IF(IF(L453="","",AQ453&amp;AT453)=AU452,"",IF(MOD(COUNTIF($AQ$1:AQ453,AQ453),3)=1,"",IF(L453="","",AQ453&amp;AT453)))</f>
        <v>302232</v>
      </c>
      <c r="AV453" s="166">
        <f t="shared" si="262"/>
        <v>0.219</v>
      </c>
      <c r="AW453" s="166">
        <f t="shared" si="263"/>
        <v>2.1000000000000001E-2</v>
      </c>
      <c r="AX453" s="15">
        <f>IF(MOD(COUNTIF($AQ$1:AQ453,AQ453),3)=1,"",IF(M453="","",AT453+1))</f>
        <v>3</v>
      </c>
      <c r="AY453" s="15" t="str">
        <f t="shared" si="216"/>
        <v>302233</v>
      </c>
      <c r="AZ453" s="166">
        <f t="shared" si="217"/>
        <v>10</v>
      </c>
      <c r="BA453" s="166">
        <f t="shared" si="218"/>
        <v>0</v>
      </c>
      <c r="BB453" s="15">
        <f>IF(MOD(COUNTIF($AQ$1:AQ453,AQ453),3)=1,"",IF(N453="","",AX453+1))</f>
        <v>4</v>
      </c>
      <c r="BC453" s="15" t="str">
        <f t="shared" si="264"/>
        <v>302234</v>
      </c>
      <c r="BD453" s="166">
        <f t="shared" si="265"/>
        <v>20</v>
      </c>
      <c r="BE453" s="166">
        <f t="shared" si="266"/>
        <v>0</v>
      </c>
      <c r="BF453" s="15"/>
      <c r="BG453" s="15"/>
      <c r="BH453" s="170" t="str">
        <f t="shared" si="267"/>
        <v>给予离自身最近的3个士兵部队蓄势待发效果，每当其士气值为一百时，则触发一次士气高昂，攻击速度增加{0}，并且获得{1}%吸血，持续{2}秒。（内置cd{3}秒）</v>
      </c>
    </row>
    <row r="454" spans="1:60">
      <c r="A454" s="256"/>
      <c r="B454" s="259"/>
      <c r="C454" s="256"/>
      <c r="D454" s="257"/>
      <c r="E454" s="179"/>
      <c r="F454" s="179"/>
      <c r="G454" s="179"/>
      <c r="H454" s="179"/>
      <c r="I454" s="179"/>
      <c r="J454" s="256"/>
      <c r="K454" s="256"/>
      <c r="L454" s="182"/>
      <c r="M454" s="179"/>
      <c r="N454" s="179"/>
      <c r="O454" s="182"/>
      <c r="P454" s="179"/>
      <c r="Q454" s="179"/>
      <c r="R454" s="179"/>
      <c r="S454" s="179"/>
      <c r="T454" s="179"/>
      <c r="U454" s="179"/>
      <c r="V454" s="179"/>
      <c r="W454" s="179"/>
      <c r="X454" s="179"/>
      <c r="Y454" s="179"/>
      <c r="Z454" s="179"/>
      <c r="AA454" s="179"/>
      <c r="AB454" s="44"/>
      <c r="AC454" s="189"/>
      <c r="AD454" s="189"/>
      <c r="AE454" s="189"/>
      <c r="AF454" s="189"/>
      <c r="AG454" s="92"/>
      <c r="AH454" s="189"/>
      <c r="AI454" s="189"/>
      <c r="AJ454" s="189"/>
      <c r="AK454" s="189"/>
      <c r="AL454" s="146">
        <f>IFERROR(AC454*IF($E454="将领",INDEX(兵法相关参数!$C$4:$AL$7,AL$15,MATCH($AB454,兵法相关参数!$C$3:$AL$3,0)),INDEX(兵法相关参数!$C$12:$AL$15,AL$15,MATCH($AB454,兵法相关参数!$C$3:$AL$3,0))),0)+IFERROR(AH454*IF($E454="将领",INDEX(兵法相关参数!$C$4:$AL$7,AL$15,MATCH($AG454,兵法相关参数!$C$3:$AL$3,0)),INDEX(兵法相关参数!$C$12:$AL$15,AL$15,MATCH($AG454,兵法相关参数!$C$3:$AL$3,0))),0)</f>
        <v>0</v>
      </c>
      <c r="AM454" s="146">
        <f>IFERROR(AD454*IF($E454="将领",INDEX(兵法相关参数!$C$4:$AL$7,AM$15,MATCH($AB454,兵法相关参数!$C$3:$AL$3,0)),INDEX(兵法相关参数!$C$12:$AL$15,AM$15,MATCH($AB454,兵法相关参数!$C$3:$AL$3,0))),0)+IFERROR(AI454*IF($E454="将领",INDEX(兵法相关参数!$C$4:$AL$7,AM$15,MATCH($AG454,兵法相关参数!$C$3:$AL$3,0)),INDEX(兵法相关参数!$C$12:$AL$15,AM$15,MATCH($AG454,兵法相关参数!$C$3:$AL$3,0))),0)</f>
        <v>0</v>
      </c>
      <c r="AN454" s="146">
        <f>IFERROR(AE454*IF($E454="将领",INDEX(兵法相关参数!$C$4:$AL$7,AN$15,MATCH($AB454,兵法相关参数!$C$3:$AL$3,0)),INDEX(兵法相关参数!$C$12:$AL$15,AN$15,MATCH($AB454,兵法相关参数!$C$3:$AL$3,0))),0)+IFERROR(AJ454*IF($E454="将领",INDEX(兵法相关参数!$C$4:$AL$7,AN$15,MATCH($AG454,兵法相关参数!$C$3:$AL$3,0)),INDEX(兵法相关参数!$C$12:$AL$15,AN$15,MATCH($AG454,兵法相关参数!$C$3:$AL$3,0))),0)</f>
        <v>0</v>
      </c>
      <c r="AO454" s="146">
        <f>IFERROR(AF454*IF($E454="将领",INDEX(兵法相关参数!$C$4:$AL$7,AL$15,MATCH($AB454,兵法相关参数!$C$3:$AL$3,0)),INDEX(兵法相关参数!$C$12:$AL$15,AO$15,MATCH($AB454,兵法相关参数!$C$3:$AL$3,0))),0)+IFERROR(AK454*IF($E454="将领",INDEX(兵法相关参数!$C$4:$AL$7,AL$15,MATCH($AG454,兵法相关参数!$C$3:$AL$3,0)),INDEX(兵法相关参数!$C$12:$AL$15,AO$15,MATCH($AG454,兵法相关参数!$C$3:$AL$3,0))),0)</f>
        <v>0</v>
      </c>
      <c r="AP454" s="42"/>
      <c r="AQ454" s="151">
        <f t="shared" si="268"/>
        <v>30223</v>
      </c>
      <c r="AR454" s="162">
        <f>AR453</f>
        <v>0</v>
      </c>
      <c r="AS454" s="15" t="str">
        <f t="shared" si="260"/>
        <v>橙</v>
      </c>
      <c r="AT454" s="153">
        <f t="shared" si="261"/>
        <v>2</v>
      </c>
      <c r="AU454" s="39" t="str">
        <f>IF(IF(L454="","",AQ454&amp;AT454)=AU453,"",IF(MOD(COUNTIF($AQ$1:AQ454,AQ454),3)=1,"",IF(L454="","",AQ454&amp;AT454)))</f>
        <v/>
      </c>
      <c r="AV454" s="166" t="str">
        <f t="shared" si="262"/>
        <v/>
      </c>
      <c r="AW454" s="166" t="str">
        <f t="shared" si="263"/>
        <v/>
      </c>
      <c r="AX454" s="15" t="str">
        <f>IF(MOD(COUNTIF($AQ$1:AQ454,AQ454),3)=1,"",IF(M454="","",AT454+1))</f>
        <v/>
      </c>
      <c r="AY454" s="15" t="str">
        <f t="shared" si="216"/>
        <v/>
      </c>
      <c r="AZ454" s="166" t="str">
        <f t="shared" si="217"/>
        <v/>
      </c>
      <c r="BA454" s="166" t="str">
        <f t="shared" si="218"/>
        <v/>
      </c>
      <c r="BB454" s="15" t="str">
        <f>IF(MOD(COUNTIF($AQ$1:AQ454,AQ454),3)=1,"",IF(N454="","",AX454+1))</f>
        <v/>
      </c>
      <c r="BC454" s="15" t="str">
        <f t="shared" si="264"/>
        <v/>
      </c>
      <c r="BD454" s="166" t="str">
        <f t="shared" si="265"/>
        <v/>
      </c>
      <c r="BE454" s="166" t="str">
        <f t="shared" si="266"/>
        <v/>
      </c>
      <c r="BF454" s="15"/>
      <c r="BG454" s="15"/>
      <c r="BH454" s="170" t="str">
        <f t="shared" si="267"/>
        <v>给予离自身最近的3个士兵部队蓄势待发效果，每当其士气值为一百时，则触发一次士气高昂，攻击速度增加{0}，并且获得{1}%吸血，持续{2}秒。（内置cd{3}秒）</v>
      </c>
    </row>
    <row r="455" spans="1:60">
      <c r="A455" s="256"/>
      <c r="B455" s="259"/>
      <c r="C455" s="256"/>
      <c r="D455" s="255"/>
      <c r="E455" s="179"/>
      <c r="F455" s="179"/>
      <c r="G455" s="179"/>
      <c r="H455" s="179"/>
      <c r="I455" s="179"/>
      <c r="J455" s="256"/>
      <c r="K455" s="256"/>
      <c r="L455" s="182"/>
      <c r="M455" s="179"/>
      <c r="N455" s="179"/>
      <c r="O455" s="182"/>
      <c r="P455" s="179"/>
      <c r="Q455" s="179"/>
      <c r="R455" s="179"/>
      <c r="S455" s="179"/>
      <c r="T455" s="179"/>
      <c r="U455" s="179"/>
      <c r="V455" s="179"/>
      <c r="W455" s="179"/>
      <c r="X455" s="179"/>
      <c r="Y455" s="179"/>
      <c r="Z455" s="179"/>
      <c r="AA455" s="179"/>
      <c r="AB455" s="44"/>
      <c r="AC455" s="189"/>
      <c r="AD455" s="189"/>
      <c r="AE455" s="189"/>
      <c r="AF455" s="189"/>
      <c r="AG455" s="92"/>
      <c r="AH455" s="189"/>
      <c r="AI455" s="189"/>
      <c r="AJ455" s="189"/>
      <c r="AK455" s="189"/>
      <c r="AL455" s="146">
        <f>IFERROR(AC455*IF($E455="将领",INDEX(兵法相关参数!$C$4:$AL$7,AL$15,MATCH($AB455,兵法相关参数!$C$3:$AL$3,0)),INDEX(兵法相关参数!$C$12:$AL$15,AL$15,MATCH($AB455,兵法相关参数!$C$3:$AL$3,0))),0)+IFERROR(AH455*IF($E455="将领",INDEX(兵法相关参数!$C$4:$AL$7,AL$15,MATCH($AG455,兵法相关参数!$C$3:$AL$3,0)),INDEX(兵法相关参数!$C$12:$AL$15,AL$15,MATCH($AG455,兵法相关参数!$C$3:$AL$3,0))),0)</f>
        <v>0</v>
      </c>
      <c r="AM455" s="146">
        <f>IFERROR(AD455*IF($E455="将领",INDEX(兵法相关参数!$C$4:$AL$7,AM$15,MATCH($AB455,兵法相关参数!$C$3:$AL$3,0)),INDEX(兵法相关参数!$C$12:$AL$15,AM$15,MATCH($AB455,兵法相关参数!$C$3:$AL$3,0))),0)+IFERROR(AI455*IF($E455="将领",INDEX(兵法相关参数!$C$4:$AL$7,AM$15,MATCH($AG455,兵法相关参数!$C$3:$AL$3,0)),INDEX(兵法相关参数!$C$12:$AL$15,AM$15,MATCH($AG455,兵法相关参数!$C$3:$AL$3,0))),0)</f>
        <v>0</v>
      </c>
      <c r="AN455" s="146">
        <f>IFERROR(AE455*IF($E455="将领",INDEX(兵法相关参数!$C$4:$AL$7,AN$15,MATCH($AB455,兵法相关参数!$C$3:$AL$3,0)),INDEX(兵法相关参数!$C$12:$AL$15,AN$15,MATCH($AB455,兵法相关参数!$C$3:$AL$3,0))),0)+IFERROR(AJ455*IF($E455="将领",INDEX(兵法相关参数!$C$4:$AL$7,AN$15,MATCH($AG455,兵法相关参数!$C$3:$AL$3,0)),INDEX(兵法相关参数!$C$12:$AL$15,AN$15,MATCH($AG455,兵法相关参数!$C$3:$AL$3,0))),0)</f>
        <v>0</v>
      </c>
      <c r="AO455" s="146">
        <f>IFERROR(AF455*IF($E455="将领",INDEX(兵法相关参数!$C$4:$AL$7,AL$15,MATCH($AB455,兵法相关参数!$C$3:$AL$3,0)),INDEX(兵法相关参数!$C$12:$AL$15,AO$15,MATCH($AB455,兵法相关参数!$C$3:$AL$3,0))),0)+IFERROR(AK455*IF($E455="将领",INDEX(兵法相关参数!$C$4:$AL$7,AL$15,MATCH($AG455,兵法相关参数!$C$3:$AL$3,0)),INDEX(兵法相关参数!$C$12:$AL$15,AO$15,MATCH($AG455,兵法相关参数!$C$3:$AL$3,0))),0)</f>
        <v>0</v>
      </c>
      <c r="AP455" s="27"/>
      <c r="AQ455" s="151">
        <f t="shared" si="268"/>
        <v>30223</v>
      </c>
      <c r="AR455" s="160">
        <f>IF(D455="直接伤害",1,0)</f>
        <v>0</v>
      </c>
      <c r="AS455" s="163" t="str">
        <f t="shared" si="260"/>
        <v>橙</v>
      </c>
      <c r="AT455" s="153">
        <f t="shared" si="261"/>
        <v>2</v>
      </c>
      <c r="AU455" s="39" t="str">
        <f>IF(IF(L455="","",AQ455&amp;AT455)=AU454,"",IF(MOD(COUNTIF($AQ$1:AQ455,AQ455),3)=1,"",IF(L455="","",AQ455&amp;AT455)))</f>
        <v/>
      </c>
      <c r="AV455" s="166" t="str">
        <f t="shared" si="262"/>
        <v/>
      </c>
      <c r="AW455" s="166" t="str">
        <f t="shared" si="263"/>
        <v/>
      </c>
      <c r="AX455" s="15" t="str">
        <f>IF(MOD(COUNTIF($AQ$1:AQ455,AQ455),3)=1,"",IF(M455="","",AT455+1))</f>
        <v/>
      </c>
      <c r="AY455" s="15" t="str">
        <f t="shared" si="216"/>
        <v/>
      </c>
      <c r="AZ455" s="166" t="str">
        <f t="shared" si="217"/>
        <v/>
      </c>
      <c r="BA455" s="166" t="str">
        <f t="shared" si="218"/>
        <v/>
      </c>
      <c r="BB455" s="15" t="str">
        <f>IF(MOD(COUNTIF($AQ$1:AQ455,AQ455),3)=1,"",IF(N455="","",AX455+1))</f>
        <v/>
      </c>
      <c r="BC455" s="15" t="str">
        <f t="shared" si="264"/>
        <v/>
      </c>
      <c r="BD455" s="166" t="str">
        <f t="shared" si="265"/>
        <v/>
      </c>
      <c r="BE455" s="166" t="str">
        <f t="shared" si="266"/>
        <v/>
      </c>
      <c r="BF455" s="15"/>
      <c r="BG455" s="15"/>
      <c r="BH455" s="170" t="str">
        <f t="shared" si="267"/>
        <v>给予离自身最近的3个士兵部队蓄势待发效果，每当其士气值为一百时，则触发一次士气高昂，攻击速度增加{0}，并且获得{1}%吸血，持续{2}秒。（内置cd{3}秒）</v>
      </c>
    </row>
    <row r="456" spans="1:60">
      <c r="A456" s="256"/>
      <c r="B456" s="259"/>
      <c r="C456" s="256"/>
      <c r="D456" s="256"/>
      <c r="E456" s="179"/>
      <c r="F456" s="179"/>
      <c r="G456" s="179"/>
      <c r="H456" s="179"/>
      <c r="I456" s="179"/>
      <c r="J456" s="256"/>
      <c r="K456" s="256"/>
      <c r="L456" s="182"/>
      <c r="M456" s="179"/>
      <c r="N456" s="179"/>
      <c r="O456" s="182"/>
      <c r="P456" s="179"/>
      <c r="Q456" s="179"/>
      <c r="R456" s="179"/>
      <c r="S456" s="179"/>
      <c r="T456" s="179"/>
      <c r="U456" s="179"/>
      <c r="V456" s="179"/>
      <c r="W456" s="179"/>
      <c r="X456" s="179"/>
      <c r="Y456" s="179"/>
      <c r="Z456" s="179"/>
      <c r="AA456" s="179"/>
      <c r="AB456" s="44"/>
      <c r="AC456" s="189"/>
      <c r="AD456" s="189"/>
      <c r="AE456" s="189"/>
      <c r="AF456" s="189"/>
      <c r="AG456" s="92"/>
      <c r="AH456" s="189"/>
      <c r="AI456" s="189"/>
      <c r="AJ456" s="189"/>
      <c r="AK456" s="189"/>
      <c r="AL456" s="146">
        <f>IFERROR(AC456*IF($E456="将领",INDEX(兵法相关参数!$C$4:$AL$7,AL$15,MATCH($AB456,兵法相关参数!$C$3:$AL$3,0)),INDEX(兵法相关参数!$C$12:$AL$15,AL$15,MATCH($AB456,兵法相关参数!$C$3:$AL$3,0))),0)+IFERROR(AH456*IF($E456="将领",INDEX(兵法相关参数!$C$4:$AL$7,AL$15,MATCH($AG456,兵法相关参数!$C$3:$AL$3,0)),INDEX(兵法相关参数!$C$12:$AL$15,AL$15,MATCH($AG456,兵法相关参数!$C$3:$AL$3,0))),0)</f>
        <v>0</v>
      </c>
      <c r="AM456" s="146">
        <f>IFERROR(AD456*IF($E456="将领",INDEX(兵法相关参数!$C$4:$AL$7,AM$15,MATCH($AB456,兵法相关参数!$C$3:$AL$3,0)),INDEX(兵法相关参数!$C$12:$AL$15,AM$15,MATCH($AB456,兵法相关参数!$C$3:$AL$3,0))),0)+IFERROR(AI456*IF($E456="将领",INDEX(兵法相关参数!$C$4:$AL$7,AM$15,MATCH($AG456,兵法相关参数!$C$3:$AL$3,0)),INDEX(兵法相关参数!$C$12:$AL$15,AM$15,MATCH($AG456,兵法相关参数!$C$3:$AL$3,0))),0)</f>
        <v>0</v>
      </c>
      <c r="AN456" s="146">
        <f>IFERROR(AE456*IF($E456="将领",INDEX(兵法相关参数!$C$4:$AL$7,AN$15,MATCH($AB456,兵法相关参数!$C$3:$AL$3,0)),INDEX(兵法相关参数!$C$12:$AL$15,AN$15,MATCH($AB456,兵法相关参数!$C$3:$AL$3,0))),0)+IFERROR(AJ456*IF($E456="将领",INDEX(兵法相关参数!$C$4:$AL$7,AN$15,MATCH($AG456,兵法相关参数!$C$3:$AL$3,0)),INDEX(兵法相关参数!$C$12:$AL$15,AN$15,MATCH($AG456,兵法相关参数!$C$3:$AL$3,0))),0)</f>
        <v>0</v>
      </c>
      <c r="AO456" s="146">
        <f>IFERROR(AF456*IF($E456="将领",INDEX(兵法相关参数!$C$4:$AL$7,AL$15,MATCH($AB456,兵法相关参数!$C$3:$AL$3,0)),INDEX(兵法相关参数!$C$12:$AL$15,AO$15,MATCH($AB456,兵法相关参数!$C$3:$AL$3,0))),0)+IFERROR(AK456*IF($E456="将领",INDEX(兵法相关参数!$C$4:$AL$7,AL$15,MATCH($AG456,兵法相关参数!$C$3:$AL$3,0)),INDEX(兵法相关参数!$C$12:$AL$15,AO$15,MATCH($AG456,兵法相关参数!$C$3:$AL$3,0))),0)</f>
        <v>0</v>
      </c>
      <c r="AP456" s="42"/>
      <c r="AQ456" s="151">
        <f t="shared" si="268"/>
        <v>30223</v>
      </c>
      <c r="AR456" s="161">
        <f>AR455</f>
        <v>0</v>
      </c>
      <c r="AS456" s="163" t="str">
        <f t="shared" si="260"/>
        <v>橙</v>
      </c>
      <c r="AT456" s="153">
        <f t="shared" si="261"/>
        <v>2</v>
      </c>
      <c r="AU456" s="39" t="str">
        <f>IF(IF(L456="","",AQ456&amp;AT456)=AU455,"",IF(MOD(COUNTIF($AQ$1:AQ456,AQ456),3)=1,"",IF(L456="","",AQ456&amp;AT456)))</f>
        <v/>
      </c>
      <c r="AV456" s="166" t="str">
        <f t="shared" si="262"/>
        <v/>
      </c>
      <c r="AW456" s="166" t="str">
        <f t="shared" si="263"/>
        <v/>
      </c>
      <c r="AX456" s="15" t="str">
        <f>IF(MOD(COUNTIF($AQ$1:AQ456,AQ456),3)=1,"",IF(M456="","",AT456+1))</f>
        <v/>
      </c>
      <c r="AY456" s="15" t="str">
        <f t="shared" si="216"/>
        <v/>
      </c>
      <c r="AZ456" s="166" t="str">
        <f t="shared" si="217"/>
        <v/>
      </c>
      <c r="BA456" s="166" t="str">
        <f t="shared" si="218"/>
        <v/>
      </c>
      <c r="BB456" s="15" t="str">
        <f>IF(MOD(COUNTIF($AQ$1:AQ456,AQ456),3)=1,"",IF(N456="","",AX456+1))</f>
        <v/>
      </c>
      <c r="BC456" s="15" t="str">
        <f t="shared" si="264"/>
        <v/>
      </c>
      <c r="BD456" s="166" t="str">
        <f t="shared" si="265"/>
        <v/>
      </c>
      <c r="BE456" s="166" t="str">
        <f t="shared" si="266"/>
        <v/>
      </c>
      <c r="BF456" s="15"/>
      <c r="BG456" s="15"/>
      <c r="BH456" s="170" t="str">
        <f t="shared" si="267"/>
        <v>给予离自身最近的3个士兵部队蓄势待发效果，每当其士气值为一百时，则触发一次士气高昂，攻击速度增加{0}，并且获得{1}%吸血，持续{2}秒。（内置cd{3}秒）</v>
      </c>
    </row>
    <row r="457" spans="1:60">
      <c r="A457" s="257"/>
      <c r="B457" s="260"/>
      <c r="C457" s="257"/>
      <c r="D457" s="257"/>
      <c r="E457" s="179"/>
      <c r="F457" s="179"/>
      <c r="G457" s="179"/>
      <c r="H457" s="179"/>
      <c r="I457" s="179"/>
      <c r="J457" s="257"/>
      <c r="K457" s="257"/>
      <c r="L457" s="182"/>
      <c r="M457" s="179"/>
      <c r="N457" s="179"/>
      <c r="O457" s="182"/>
      <c r="P457" s="179"/>
      <c r="Q457" s="179"/>
      <c r="R457" s="179"/>
      <c r="S457" s="179"/>
      <c r="T457" s="179"/>
      <c r="U457" s="179"/>
      <c r="V457" s="179"/>
      <c r="W457" s="179"/>
      <c r="X457" s="179"/>
      <c r="Y457" s="179"/>
      <c r="Z457" s="179"/>
      <c r="AA457" s="179"/>
      <c r="AB457" s="44"/>
      <c r="AC457" s="189"/>
      <c r="AD457" s="189"/>
      <c r="AE457" s="189"/>
      <c r="AF457" s="189"/>
      <c r="AG457" s="92"/>
      <c r="AH457" s="189"/>
      <c r="AI457" s="189"/>
      <c r="AJ457" s="189"/>
      <c r="AK457" s="189"/>
      <c r="AL457" s="146">
        <f>IFERROR(AC457*IF($E457="将领",INDEX(兵法相关参数!$C$4:$AL$7,AL$15,MATCH($AB457,兵法相关参数!$C$3:$AL$3,0)),INDEX(兵法相关参数!$C$12:$AL$15,AL$15,MATCH($AB457,兵法相关参数!$C$3:$AL$3,0))),0)+IFERROR(AH457*IF($E457="将领",INDEX(兵法相关参数!$C$4:$AL$7,AL$15,MATCH($AG457,兵法相关参数!$C$3:$AL$3,0)),INDEX(兵法相关参数!$C$12:$AL$15,AL$15,MATCH($AG457,兵法相关参数!$C$3:$AL$3,0))),0)</f>
        <v>0</v>
      </c>
      <c r="AM457" s="146">
        <f>IFERROR(AD457*IF($E457="将领",INDEX(兵法相关参数!$C$4:$AL$7,AM$15,MATCH($AB457,兵法相关参数!$C$3:$AL$3,0)),INDEX(兵法相关参数!$C$12:$AL$15,AM$15,MATCH($AB457,兵法相关参数!$C$3:$AL$3,0))),0)+IFERROR(AI457*IF($E457="将领",INDEX(兵法相关参数!$C$4:$AL$7,AM$15,MATCH($AG457,兵法相关参数!$C$3:$AL$3,0)),INDEX(兵法相关参数!$C$12:$AL$15,AM$15,MATCH($AG457,兵法相关参数!$C$3:$AL$3,0))),0)</f>
        <v>0</v>
      </c>
      <c r="AN457" s="146">
        <f>IFERROR(AE457*IF($E457="将领",INDEX(兵法相关参数!$C$4:$AL$7,AN$15,MATCH($AB457,兵法相关参数!$C$3:$AL$3,0)),INDEX(兵法相关参数!$C$12:$AL$15,AN$15,MATCH($AB457,兵法相关参数!$C$3:$AL$3,0))),0)+IFERROR(AJ457*IF($E457="将领",INDEX(兵法相关参数!$C$4:$AL$7,AN$15,MATCH($AG457,兵法相关参数!$C$3:$AL$3,0)),INDEX(兵法相关参数!$C$12:$AL$15,AN$15,MATCH($AG457,兵法相关参数!$C$3:$AL$3,0))),0)</f>
        <v>0</v>
      </c>
      <c r="AO457" s="146">
        <f>IFERROR(AF457*IF($E457="将领",INDEX(兵法相关参数!$C$4:$AL$7,AL$15,MATCH($AB457,兵法相关参数!$C$3:$AL$3,0)),INDEX(兵法相关参数!$C$12:$AL$15,AO$15,MATCH($AB457,兵法相关参数!$C$3:$AL$3,0))),0)+IFERROR(AK457*IF($E457="将领",INDEX(兵法相关参数!$C$4:$AL$7,AL$15,MATCH($AG457,兵法相关参数!$C$3:$AL$3,0)),INDEX(兵法相关参数!$C$12:$AL$15,AO$15,MATCH($AG457,兵法相关参数!$C$3:$AL$3,0))),0)</f>
        <v>0</v>
      </c>
      <c r="AP457" s="27"/>
      <c r="AQ457" s="152">
        <f t="shared" si="268"/>
        <v>30223</v>
      </c>
      <c r="AR457" s="162">
        <f>AR456</f>
        <v>0</v>
      </c>
      <c r="AS457" s="15" t="str">
        <f t="shared" si="260"/>
        <v>橙</v>
      </c>
      <c r="AT457" s="153">
        <f t="shared" si="261"/>
        <v>2</v>
      </c>
      <c r="AU457" s="39" t="str">
        <f>IF(IF(L457="","",AQ457&amp;AT457)=AU456,"",IF(MOD(COUNTIF($AQ$1:AQ457,AQ457),3)=1,"",IF(L457="","",AQ457&amp;AT457)))</f>
        <v/>
      </c>
      <c r="AV457" s="166" t="str">
        <f t="shared" si="262"/>
        <v/>
      </c>
      <c r="AW457" s="166" t="str">
        <f t="shared" si="263"/>
        <v/>
      </c>
      <c r="AX457" s="15" t="str">
        <f>IF(MOD(COUNTIF($AQ$1:AQ457,AQ457),3)=1,"",IF(M457="","",AT457+1))</f>
        <v/>
      </c>
      <c r="AY457" s="15" t="str">
        <f t="shared" si="216"/>
        <v/>
      </c>
      <c r="AZ457" s="166" t="str">
        <f t="shared" si="217"/>
        <v/>
      </c>
      <c r="BA457" s="166" t="str">
        <f t="shared" si="218"/>
        <v/>
      </c>
      <c r="BB457" s="15" t="str">
        <f>IF(MOD(COUNTIF($AQ$1:AQ457,AQ457),3)=1,"",IF(N457="","",AX457+1))</f>
        <v/>
      </c>
      <c r="BC457" s="15" t="str">
        <f t="shared" si="264"/>
        <v/>
      </c>
      <c r="BD457" s="166" t="str">
        <f t="shared" si="265"/>
        <v/>
      </c>
      <c r="BE457" s="166" t="str">
        <f t="shared" si="266"/>
        <v/>
      </c>
      <c r="BF457" s="15"/>
      <c r="BG457" s="15"/>
      <c r="BH457" s="170" t="str">
        <f t="shared" si="267"/>
        <v>给予离自身最近的3个士兵部队蓄势待发效果，每当其士气值为一百时，则触发一次士气高昂，攻击速度增加{0}，并且获得{1}%吸血，持续{2}秒。（内置cd{3}秒）</v>
      </c>
    </row>
    <row r="458" spans="1:60" ht="11.25" customHeight="1">
      <c r="A458" s="255" t="s">
        <v>894</v>
      </c>
      <c r="B458" s="258" t="s">
        <v>1013</v>
      </c>
      <c r="C458" s="255" t="s">
        <v>12</v>
      </c>
      <c r="D458" s="255" t="s">
        <v>903</v>
      </c>
      <c r="E458" s="11"/>
      <c r="F458" s="11"/>
      <c r="G458" s="11"/>
      <c r="H458" s="11"/>
      <c r="I458" s="11"/>
      <c r="J458" s="11" t="s">
        <v>402</v>
      </c>
      <c r="K458" s="11" t="s">
        <v>469</v>
      </c>
      <c r="L458" s="184" t="s">
        <v>1014</v>
      </c>
      <c r="M458" s="184" t="s">
        <v>771</v>
      </c>
      <c r="N458" s="184" t="s">
        <v>771</v>
      </c>
      <c r="O458" s="183" t="s">
        <v>52</v>
      </c>
      <c r="P458" s="3" t="s">
        <v>57</v>
      </c>
      <c r="Q458" s="11" t="s">
        <v>60</v>
      </c>
      <c r="R458" s="11" t="s">
        <v>61</v>
      </c>
      <c r="S458" s="184" t="s">
        <v>874</v>
      </c>
      <c r="T458" s="184"/>
      <c r="U458" s="184"/>
      <c r="V458" s="184"/>
      <c r="W458" s="3" t="s">
        <v>223</v>
      </c>
      <c r="X458" s="3" t="s">
        <v>224</v>
      </c>
      <c r="Y458" s="3" t="s">
        <v>225</v>
      </c>
      <c r="Z458" s="3" t="s">
        <v>226</v>
      </c>
      <c r="AA458" s="1"/>
      <c r="AB458" s="15"/>
      <c r="AC458" s="187" t="s">
        <v>227</v>
      </c>
      <c r="AD458" s="187" t="s">
        <v>228</v>
      </c>
      <c r="AE458" s="187" t="s">
        <v>229</v>
      </c>
      <c r="AF458" s="187" t="s">
        <v>230</v>
      </c>
      <c r="AG458" s="96"/>
      <c r="AH458" s="187" t="s">
        <v>227</v>
      </c>
      <c r="AI458" s="187" t="s">
        <v>228</v>
      </c>
      <c r="AJ458" s="187" t="s">
        <v>229</v>
      </c>
      <c r="AK458" s="187" t="s">
        <v>230</v>
      </c>
      <c r="AL458" s="146">
        <f>IFERROR(AC458*IF($E458="将领",INDEX(兵法相关参数!$C$4:$AL$7,AL$15,MATCH($AB458,兵法相关参数!$C$3:$AL$3,0)),INDEX(兵法相关参数!$C$12:$AL$15,AL$15,MATCH($AB458,兵法相关参数!$C$3:$AL$3,0))),0)+IFERROR(AH458*IF($E458="将领",INDEX(兵法相关参数!$C$4:$AL$7,AL$15,MATCH($AG458,兵法相关参数!$C$3:$AL$3,0)),INDEX(兵法相关参数!$C$12:$AL$15,AL$15,MATCH($AG458,兵法相关参数!$C$3:$AL$3,0))),0)</f>
        <v>0</v>
      </c>
      <c r="AM458" s="146">
        <f>IFERROR(AD458*IF($E458="将领",INDEX(兵法相关参数!$C$4:$AL$7,AM$15,MATCH($AB458,兵法相关参数!$C$3:$AL$3,0)),INDEX(兵法相关参数!$C$12:$AL$15,AM$15,MATCH($AB458,兵法相关参数!$C$3:$AL$3,0))),0)+IFERROR(AI458*IF($E458="将领",INDEX(兵法相关参数!$C$4:$AL$7,AM$15,MATCH($AG458,兵法相关参数!$C$3:$AL$3,0)),INDEX(兵法相关参数!$C$12:$AL$15,AM$15,MATCH($AG458,兵法相关参数!$C$3:$AL$3,0))),0)</f>
        <v>0</v>
      </c>
      <c r="AN458" s="146">
        <f>IFERROR(AE458*IF($E458="将领",INDEX(兵法相关参数!$C$4:$AL$7,AN$15,MATCH($AB458,兵法相关参数!$C$3:$AL$3,0)),INDEX(兵法相关参数!$C$12:$AL$15,AN$15,MATCH($AB458,兵法相关参数!$C$3:$AL$3,0))),0)+IFERROR(AJ458*IF($E458="将领",INDEX(兵法相关参数!$C$4:$AL$7,AN$15,MATCH($AG458,兵法相关参数!$C$3:$AL$3,0)),INDEX(兵法相关参数!$C$12:$AL$15,AN$15,MATCH($AG458,兵法相关参数!$C$3:$AL$3,0))),0)</f>
        <v>0</v>
      </c>
      <c r="AO458" s="146">
        <f>IFERROR(AF458*IF($E458="将领",INDEX(兵法相关参数!$C$4:$AL$7,AL$15,MATCH($AB458,兵法相关参数!$C$3:$AL$3,0)),INDEX(兵法相关参数!$C$12:$AL$15,AO$15,MATCH($AB458,兵法相关参数!$C$3:$AL$3,0))),0)+IFERROR(AK458*IF($E458="将领",INDEX(兵法相关参数!$C$4:$AL$7,AL$15,MATCH($AG458,兵法相关参数!$C$3:$AL$3,0)),INDEX(兵法相关参数!$C$12:$AL$15,AO$15,MATCH($AG458,兵法相关参数!$C$3:$AL$3,0))),0)</f>
        <v>0</v>
      </c>
      <c r="AP458" s="27"/>
      <c r="AQ458" s="154">
        <v>30224</v>
      </c>
      <c r="AR458" s="160">
        <f>IF(D458="直接伤害",1,0)</f>
        <v>0</v>
      </c>
      <c r="AS458" s="163" t="str">
        <f t="shared" ref="AS458:AS466" si="269">IF(C458="",AS457,C458)</f>
        <v>橙</v>
      </c>
      <c r="AT458" s="153">
        <f t="shared" ref="AT458:AT466" si="270">IF(A458&lt;&gt;"",1,IF(D458="",AT457,IF(AU456="",AT457,IF(AX456="",AT457+1,IF(BB456="",AT457+2,AT457+3)))))</f>
        <v>1</v>
      </c>
      <c r="AU458" s="39" t="str">
        <f>IF(IF(L458="","",AQ458&amp;AT458)=AU457,"",IF(MOD(COUNTIF($AQ$1:AQ458,AQ458),3)=1,"",IF(L458="","",AQ458&amp;AT458)))</f>
        <v/>
      </c>
      <c r="AV458" s="166" t="str">
        <f t="shared" ref="AV458:AV464" si="271">IF(AU458="","",IF(L457="固定值",L458,ROUND(IF(AR458=1,L458*INDEX($AV$5:$AV$9,MATCH(AS458,$AU$5:$AU$9,0)),L458*INDEX($AV$13:$AV$17,MATCH(AS458,$AU$13:$AU$17,0))),IF(MID(BH458,FIND(AT458-1,BH458)+2,1)="%",3,1))))</f>
        <v/>
      </c>
      <c r="AW458" s="166" t="str">
        <f t="shared" ref="AW458:AW466" si="272">IF(AU458="","",ROUND((IF(AR458=1,L458*INDEX($AW$5:$AW$9,MATCH(AS458,$AU$5:$AU$9,0)),L458*INDEX($AW$13:$AW$17,MATCH(AS458,$AU$13:$AU$17,0)))-AV458)/34,IF(MID(BH458,FIND(AT458-1,BH458)+2,1)="%",3,1)))</f>
        <v/>
      </c>
      <c r="AX458" s="15" t="str">
        <f>IF(MOD(COUNTIF($AQ$1:AQ458,AQ458),3)=1,"",IF(M458="","",AT458+1))</f>
        <v/>
      </c>
      <c r="AY458" s="15" t="str">
        <f t="shared" si="216"/>
        <v/>
      </c>
      <c r="AZ458" s="166" t="str">
        <f t="shared" si="217"/>
        <v/>
      </c>
      <c r="BA458" s="166" t="str">
        <f t="shared" si="218"/>
        <v/>
      </c>
      <c r="BB458" s="15" t="str">
        <f>IF(MOD(COUNTIF($AQ$1:AQ458,AQ458),3)=1,"",IF(N458="","",AX458+1))</f>
        <v/>
      </c>
      <c r="BC458" s="15" t="str">
        <f t="shared" ref="BC458:BC466" si="273">IF(IF(BB458="","",AQ458&amp;BB458)=BC457,"",IF(BB458="","",AQ458&amp;BB458))</f>
        <v/>
      </c>
      <c r="BD458" s="166" t="str">
        <f t="shared" ref="BD458:BD466" si="274">IF(BC458="","",IF(N457="固定值",N458,ROUND(IF(AR458=1,N458*INDEX($AV$5:$AV$9,MATCH(AS458,$AU$5:$AU$9,0)),N458*INDEX($AV$13:$AV$17,MATCH(AS458,$AU$13:$AU$17,0))),IF(MID(BH458,FIND(BB458-1,BH458)+2,1)="%",3,1))))</f>
        <v/>
      </c>
      <c r="BE458" s="166" t="str">
        <f t="shared" ref="BE458:BE466" si="275">IF(BC458="","",ROUND((IF(AR458=1,N458*INDEX($AW$5:$AW$9,MATCH(AS458,$AU$5:$AU$9,0)),N458*INDEX($AW$13:$AW$17,MATCH(AS458,$AU$13:$AU$17,0)))-BD458)/34,IF(MID(BH458,FIND(BB458-1,BH458)+2,1)="%",3,1)))</f>
        <v/>
      </c>
      <c r="BF458" s="15"/>
      <c r="BG458" s="15"/>
      <c r="BH458" s="170" t="str">
        <f t="shared" ref="BH458:BH466" si="276">IF(B458="",BH457,B458)</f>
        <v>战斗开始后二十秒，三十秒，四十秒，每次使最近的一个敌方英雄向后传送移动{0}距离，移动速度降低{1}%，持续{2}秒</v>
      </c>
    </row>
    <row r="459" spans="1:60">
      <c r="A459" s="256"/>
      <c r="B459" s="259"/>
      <c r="C459" s="256"/>
      <c r="D459" s="256"/>
      <c r="E459" s="179" t="s">
        <v>22</v>
      </c>
      <c r="F459" s="141">
        <v>1</v>
      </c>
      <c r="G459" s="141">
        <v>1</v>
      </c>
      <c r="H459" s="141">
        <v>1</v>
      </c>
      <c r="I459" s="141">
        <v>1</v>
      </c>
      <c r="J459" s="255">
        <f>SUMPRODUCT(LARGE(AL459:AO459*F459:I459+AL460:AO460*F460:I460+AL462:AO462*F462:I462+AL463:AO463*F463:I463+AL465:AO465*F465:I465+AL466:AO466*F466:I466,1))</f>
        <v>3.9647411895534161</v>
      </c>
      <c r="K459" s="255">
        <f>INDEX($J$17:$J$200,MATCH(C458,$C$17:$C$200,0),1)</f>
        <v>4.3116392160975536</v>
      </c>
      <c r="L459" s="44">
        <v>200</v>
      </c>
      <c r="M459" s="24">
        <v>-0.5</v>
      </c>
      <c r="N459" s="44">
        <v>20</v>
      </c>
      <c r="O459" s="81">
        <v>1.5</v>
      </c>
      <c r="P459" s="44" t="s">
        <v>860</v>
      </c>
      <c r="Q459" s="10">
        <v>0</v>
      </c>
      <c r="R459" s="10">
        <v>1</v>
      </c>
      <c r="S459" s="44">
        <f>INDEX(眩晕修正系数,8)</f>
        <v>0.94</v>
      </c>
      <c r="T459" s="44"/>
      <c r="U459" s="44"/>
      <c r="V459" s="24"/>
      <c r="W459" s="92">
        <f>$O459*$S459</f>
        <v>1.41</v>
      </c>
      <c r="X459" s="92">
        <f>$O459*$S459</f>
        <v>1.41</v>
      </c>
      <c r="Y459" s="92">
        <f>$O459*$S459</f>
        <v>1.41</v>
      </c>
      <c r="Z459" s="92">
        <f>$O459*$S459</f>
        <v>1.41</v>
      </c>
      <c r="AA459" s="22"/>
      <c r="AB459" s="44" t="s">
        <v>105</v>
      </c>
      <c r="AC459" s="92">
        <f>辅助效用($P459,$N459+($L459-$N459*(1+$M459)*28)/28+0.5,AC$15,"输出转换",眩晕系数,"当前目标",W459)</f>
        <v>2.2491384983356308</v>
      </c>
      <c r="AD459" s="92">
        <f>辅助效用($P459,$N459+($L459-$N459*(1+$M459)*28)/28+0.5,AD$15,"输出转换",眩晕系数,"当前目标",X459)</f>
        <v>3.3678813502973872</v>
      </c>
      <c r="AE459" s="92">
        <f>辅助效用($P459,$N459+($L459-$N459*(1+$M459)*28)/28+0.5,AE$15,"输出转换",眩晕系数,"当前目标",Y459)</f>
        <v>2.9827986991287334</v>
      </c>
      <c r="AF459" s="92">
        <f>辅助效用($P459,$N459+($L459-$N459*(1+$M459)*28)/28+0.5,AF$15,"输出转换",眩晕系数,"当前目标",Z459)</f>
        <v>2.4344402079260057</v>
      </c>
      <c r="AG459" s="44" t="s">
        <v>113</v>
      </c>
      <c r="AH459" s="92">
        <f>辅助效用($P459,0,AH$15,"输出转换",平静系数,"当前将领目标",$N459+($T459-$N459*(1+$M459)*28)/28+0.5)</f>
        <v>0.29167924952862423</v>
      </c>
      <c r="AI459" s="92">
        <f>辅助效用($P459,0,AI$15,"输出转换",平静系数,"当前将领目标",$N459+($T459-$N459*(1+$M459)*28)/28+0.5)</f>
        <v>0.31083062259880861</v>
      </c>
      <c r="AJ459" s="92">
        <f>辅助效用($P459,0,AJ$15,"输出转换",平静系数,"当前将领目标",$N459+($T459-$N459*(1+$M459)*28)/28+0.5)</f>
        <v>0.27265618210027348</v>
      </c>
      <c r="AK459" s="92">
        <f>辅助效用($P459,0,AK$15,"输出转换",平静系数,"当前将领目标",$N459+($T459-$N459*(1+$M459)*28)/28+0.5)</f>
        <v>0.22905169615301629</v>
      </c>
      <c r="AL459" s="146">
        <f>IFERROR(AC459*IF($E459="将领",INDEX(兵法相关参数!$C$4:$AL$7,AL$15,MATCH($AB459,兵法相关参数!$C$3:$AL$3,0)),INDEX(兵法相关参数!$C$12:$AL$15,AL$15,MATCH($AB459,兵法相关参数!$C$3:$AL$3,0))),0)+IFERROR(AH459*IF($E459="将领",INDEX(兵法相关参数!$C$4:$AL$7,AL$15,MATCH($AG459,兵法相关参数!$C$3:$AL$3,0)),INDEX(兵法相关参数!$C$12:$AL$15,AL$15,MATCH($AG459,兵法相关参数!$C$3:$AL$3,0))),0)</f>
        <v>2.6999361756960671</v>
      </c>
      <c r="AM459" s="146">
        <f>IFERROR(AD459*IF($E459="将领",INDEX(兵法相关参数!$C$4:$AL$7,AM$15,MATCH($AB459,兵法相关参数!$C$3:$AL$3,0)),INDEX(兵法相关参数!$C$12:$AL$15,AM$15,MATCH($AB459,兵法相关参数!$C$3:$AL$3,0))),0)+IFERROR(AI459*IF($E459="将领",INDEX(兵法相关参数!$C$4:$AL$7,AM$15,MATCH($AG459,兵法相关参数!$C$3:$AL$3,0)),INDEX(兵法相关参数!$C$12:$AL$15,AM$15,MATCH($AG459,兵法相关参数!$C$3:$AL$3,0))),0)</f>
        <v>3.9647411895534161</v>
      </c>
      <c r="AN459" s="146">
        <f>IFERROR(AE459*IF($E459="将领",INDEX(兵法相关参数!$C$4:$AL$7,AN$15,MATCH($AB459,兵法相关参数!$C$3:$AL$3,0)),INDEX(兵法相关参数!$C$12:$AL$15,AN$15,MATCH($AB459,兵法相关参数!$C$3:$AL$3,0))),0)+IFERROR(AJ459*IF($E459="将领",INDEX(兵法相关参数!$C$4:$AL$7,AN$15,MATCH($AG459,兵法相关参数!$C$3:$AL$3,0)),INDEX(兵法相关参数!$C$12:$AL$15,AN$15,MATCH($AG459,兵法相关参数!$C$3:$AL$3,0))),0)</f>
        <v>3.1395907783093122</v>
      </c>
      <c r="AO459" s="146">
        <f>IFERROR(AF459*IF($E459="将领",INDEX(兵法相关参数!$C$4:$AL$7,AL$15,MATCH($AB459,兵法相关参数!$C$3:$AL$3,0)),INDEX(兵法相关参数!$C$12:$AL$15,AO$15,MATCH($AB459,兵法相关参数!$C$3:$AL$3,0))),0)+IFERROR(AK459*IF($E459="将领",INDEX(兵法相关参数!$C$4:$AL$7,AL$15,MATCH($AG459,兵法相关参数!$C$3:$AL$3,0)),INDEX(兵法相关参数!$C$12:$AL$15,AO$15,MATCH($AG459,兵法相关参数!$C$3:$AL$3,0))),0)</f>
        <v>2.7884454132606931</v>
      </c>
      <c r="AP459" s="42"/>
      <c r="AQ459" s="151">
        <f>AQ458</f>
        <v>30224</v>
      </c>
      <c r="AR459" s="161">
        <f>AR458</f>
        <v>0</v>
      </c>
      <c r="AS459" s="163" t="str">
        <f t="shared" si="269"/>
        <v>橙</v>
      </c>
      <c r="AT459" s="153">
        <f t="shared" si="270"/>
        <v>1</v>
      </c>
      <c r="AU459" s="39" t="str">
        <f>IF(IF(L459="","",AQ459&amp;AT459)=AU458,"",IF(MOD(COUNTIF($AQ$1:AQ459,AQ459),3)=1,"",IF(L459="","",AQ459&amp;AT459)))</f>
        <v>302241</v>
      </c>
      <c r="AV459" s="166">
        <f t="shared" si="271"/>
        <v>47.6</v>
      </c>
      <c r="AW459" s="166">
        <f t="shared" si="272"/>
        <v>4.5</v>
      </c>
      <c r="AX459" s="15">
        <f>IF(MOD(COUNTIF($AQ$1:AQ459,AQ459),3)=1,"",IF(M459="","",AT459+1))</f>
        <v>2</v>
      </c>
      <c r="AY459" s="15" t="str">
        <f t="shared" si="216"/>
        <v>302242</v>
      </c>
      <c r="AZ459" s="166">
        <f t="shared" si="217"/>
        <v>-0.5</v>
      </c>
      <c r="BA459" s="166">
        <f t="shared" si="218"/>
        <v>0</v>
      </c>
      <c r="BB459" s="15">
        <f>IF(MOD(COUNTIF($AQ$1:AQ459,AQ459),3)=1,"",IF(N459="","",AX459+1))</f>
        <v>3</v>
      </c>
      <c r="BC459" s="15" t="str">
        <f t="shared" si="273"/>
        <v>302243</v>
      </c>
      <c r="BD459" s="166">
        <f t="shared" si="274"/>
        <v>20</v>
      </c>
      <c r="BE459" s="166">
        <f t="shared" si="275"/>
        <v>0</v>
      </c>
      <c r="BF459" s="15"/>
      <c r="BG459" s="15"/>
      <c r="BH459" s="170" t="str">
        <f t="shared" si="276"/>
        <v>战斗开始后二十秒，三十秒，四十秒，每次使最近的一个敌方英雄向后传送移动{0}距离，移动速度降低{1}%，持续{2}秒</v>
      </c>
    </row>
    <row r="460" spans="1:60">
      <c r="A460" s="256"/>
      <c r="B460" s="259"/>
      <c r="C460" s="256"/>
      <c r="D460" s="257"/>
      <c r="E460" s="179"/>
      <c r="F460" s="141"/>
      <c r="G460" s="141"/>
      <c r="H460" s="141"/>
      <c r="I460" s="141"/>
      <c r="J460" s="256"/>
      <c r="K460" s="256"/>
      <c r="L460" s="182"/>
      <c r="M460" s="179"/>
      <c r="N460" s="179"/>
      <c r="O460" s="182"/>
      <c r="P460" s="44"/>
      <c r="Q460" s="10"/>
      <c r="R460" s="10"/>
      <c r="S460" s="10"/>
      <c r="T460" s="24"/>
      <c r="U460" s="24"/>
      <c r="V460" s="24"/>
      <c r="W460" s="23"/>
      <c r="X460" s="23"/>
      <c r="Y460" s="23"/>
      <c r="Z460" s="23"/>
      <c r="AA460" s="24"/>
      <c r="AB460" s="44"/>
      <c r="AC460" s="92"/>
      <c r="AD460" s="92"/>
      <c r="AE460" s="92"/>
      <c r="AF460" s="92"/>
      <c r="AG460" s="92"/>
      <c r="AH460" s="95"/>
      <c r="AI460" s="95"/>
      <c r="AJ460" s="95"/>
      <c r="AK460" s="95"/>
      <c r="AL460" s="146">
        <f>IFERROR(AC460*IF($E460="将领",INDEX(兵法相关参数!$C$4:$AL$7,AL$15,MATCH($AB460,兵法相关参数!$C$3:$AL$3,0)),INDEX(兵法相关参数!$C$12:$AL$15,AL$15,MATCH($AB460,兵法相关参数!$C$3:$AL$3,0))),0)+IFERROR(AH460*IF($E460="将领",INDEX(兵法相关参数!$C$4:$AL$7,AL$15,MATCH($AG460,兵法相关参数!$C$3:$AL$3,0)),INDEX(兵法相关参数!$C$12:$AL$15,AL$15,MATCH($AG460,兵法相关参数!$C$3:$AL$3,0))),0)</f>
        <v>0</v>
      </c>
      <c r="AM460" s="146">
        <f>IFERROR(AD460*IF($E460="将领",INDEX(兵法相关参数!$C$4:$AL$7,AM$15,MATCH($AB460,兵法相关参数!$C$3:$AL$3,0)),INDEX(兵法相关参数!$C$12:$AL$15,AM$15,MATCH($AB460,兵法相关参数!$C$3:$AL$3,0))),0)+IFERROR(AI460*IF($E460="将领",INDEX(兵法相关参数!$C$4:$AL$7,AM$15,MATCH($AG460,兵法相关参数!$C$3:$AL$3,0)),INDEX(兵法相关参数!$C$12:$AL$15,AM$15,MATCH($AG460,兵法相关参数!$C$3:$AL$3,0))),0)</f>
        <v>0</v>
      </c>
      <c r="AN460" s="146">
        <f>IFERROR(AE460*IF($E460="将领",INDEX(兵法相关参数!$C$4:$AL$7,AN$15,MATCH($AB460,兵法相关参数!$C$3:$AL$3,0)),INDEX(兵法相关参数!$C$12:$AL$15,AN$15,MATCH($AB460,兵法相关参数!$C$3:$AL$3,0))),0)+IFERROR(AJ460*IF($E460="将领",INDEX(兵法相关参数!$C$4:$AL$7,AN$15,MATCH($AG460,兵法相关参数!$C$3:$AL$3,0)),INDEX(兵法相关参数!$C$12:$AL$15,AN$15,MATCH($AG460,兵法相关参数!$C$3:$AL$3,0))),0)</f>
        <v>0</v>
      </c>
      <c r="AO460" s="146">
        <f>IFERROR(AF460*IF($E460="将领",INDEX(兵法相关参数!$C$4:$AL$7,AL$15,MATCH($AB460,兵法相关参数!$C$3:$AL$3,0)),INDEX(兵法相关参数!$C$12:$AL$15,AO$15,MATCH($AB460,兵法相关参数!$C$3:$AL$3,0))),0)+IFERROR(AK460*IF($E460="将领",INDEX(兵法相关参数!$C$4:$AL$7,AL$15,MATCH($AG460,兵法相关参数!$C$3:$AL$3,0)),INDEX(兵法相关参数!$C$12:$AL$15,AO$15,MATCH($AG460,兵法相关参数!$C$3:$AL$3,0))),0)</f>
        <v>0</v>
      </c>
      <c r="AP460" s="27"/>
      <c r="AQ460" s="151">
        <f>AQ459</f>
        <v>30224</v>
      </c>
      <c r="AR460" s="162">
        <f>AR459</f>
        <v>0</v>
      </c>
      <c r="AS460" s="15" t="str">
        <f t="shared" si="269"/>
        <v>橙</v>
      </c>
      <c r="AT460" s="153">
        <f t="shared" si="270"/>
        <v>1</v>
      </c>
      <c r="AU460" s="39" t="str">
        <f>IF(IF(L460="","",AQ460&amp;AT460)=AU459,"",IF(MOD(COUNTIF($AQ$1:AQ460,AQ460),3)=1,"",IF(L460="","",AQ460&amp;AT460)))</f>
        <v/>
      </c>
      <c r="AV460" s="166" t="str">
        <f t="shared" si="271"/>
        <v/>
      </c>
      <c r="AW460" s="166" t="str">
        <f t="shared" si="272"/>
        <v/>
      </c>
      <c r="AX460" s="15" t="str">
        <f>IF(MOD(COUNTIF($AQ$1:AQ460,AQ460),3)=1,"",IF(M460="","",AT460+1))</f>
        <v/>
      </c>
      <c r="AY460" s="15" t="str">
        <f t="shared" si="216"/>
        <v/>
      </c>
      <c r="AZ460" s="166" t="str">
        <f t="shared" si="217"/>
        <v/>
      </c>
      <c r="BA460" s="166" t="str">
        <f t="shared" si="218"/>
        <v/>
      </c>
      <c r="BB460" s="15" t="str">
        <f>IF(MOD(COUNTIF($AQ$1:AQ460,AQ460),3)=1,"",IF(N460="","",AX460+1))</f>
        <v/>
      </c>
      <c r="BC460" s="15" t="str">
        <f t="shared" si="273"/>
        <v/>
      </c>
      <c r="BD460" s="166" t="str">
        <f t="shared" si="274"/>
        <v/>
      </c>
      <c r="BE460" s="166" t="str">
        <f t="shared" si="275"/>
        <v/>
      </c>
      <c r="BF460" s="15"/>
      <c r="BG460" s="15"/>
      <c r="BH460" s="170" t="str">
        <f t="shared" si="276"/>
        <v>战斗开始后二十秒，三十秒，四十秒，每次使最近的一个敌方英雄向后传送移动{0}距离，移动速度降低{1}%，持续{2}秒</v>
      </c>
    </row>
    <row r="461" spans="1:60">
      <c r="A461" s="256"/>
      <c r="B461" s="259"/>
      <c r="C461" s="256"/>
      <c r="D461" s="255"/>
      <c r="E461" s="11"/>
      <c r="F461" s="11"/>
      <c r="G461" s="11"/>
      <c r="H461" s="11"/>
      <c r="I461" s="11"/>
      <c r="J461" s="256"/>
      <c r="K461" s="256"/>
      <c r="L461" s="184"/>
      <c r="M461" s="184"/>
      <c r="N461" s="11"/>
      <c r="O461" s="183"/>
      <c r="P461" s="3"/>
      <c r="Q461" s="11"/>
      <c r="R461" s="11"/>
      <c r="S461" s="184"/>
      <c r="T461" s="184"/>
      <c r="U461" s="184"/>
      <c r="V461" s="184"/>
      <c r="W461" s="3"/>
      <c r="X461" s="3"/>
      <c r="Y461" s="3"/>
      <c r="Z461" s="3"/>
      <c r="AA461" s="1"/>
      <c r="AB461" s="15"/>
      <c r="AC461" s="187"/>
      <c r="AD461" s="187"/>
      <c r="AE461" s="187"/>
      <c r="AF461" s="187"/>
      <c r="AG461" s="96"/>
      <c r="AH461" s="187"/>
      <c r="AI461" s="187"/>
      <c r="AJ461" s="187"/>
      <c r="AK461" s="187"/>
      <c r="AL461" s="146">
        <f>IFERROR(AC461*IF($E461="将领",INDEX(兵法相关参数!$C$4:$AL$7,AL$15,MATCH($AB461,兵法相关参数!$C$3:$AL$3,0)),INDEX(兵法相关参数!$C$12:$AL$15,AL$15,MATCH($AB461,兵法相关参数!$C$3:$AL$3,0))),0)+IFERROR(AH461*IF($E461="将领",INDEX(兵法相关参数!$C$4:$AL$7,AL$15,MATCH($AG461,兵法相关参数!$C$3:$AL$3,0)),INDEX(兵法相关参数!$C$12:$AL$15,AL$15,MATCH($AG461,兵法相关参数!$C$3:$AL$3,0))),0)</f>
        <v>0</v>
      </c>
      <c r="AM461" s="146">
        <f>IFERROR(AD461*IF($E461="将领",INDEX(兵法相关参数!$C$4:$AL$7,AM$15,MATCH($AB461,兵法相关参数!$C$3:$AL$3,0)),INDEX(兵法相关参数!$C$12:$AL$15,AM$15,MATCH($AB461,兵法相关参数!$C$3:$AL$3,0))),0)+IFERROR(AI461*IF($E461="将领",INDEX(兵法相关参数!$C$4:$AL$7,AM$15,MATCH($AG461,兵法相关参数!$C$3:$AL$3,0)),INDEX(兵法相关参数!$C$12:$AL$15,AM$15,MATCH($AG461,兵法相关参数!$C$3:$AL$3,0))),0)</f>
        <v>0</v>
      </c>
      <c r="AN461" s="146">
        <f>IFERROR(AE461*IF($E461="将领",INDEX(兵法相关参数!$C$4:$AL$7,AN$15,MATCH($AB461,兵法相关参数!$C$3:$AL$3,0)),INDEX(兵法相关参数!$C$12:$AL$15,AN$15,MATCH($AB461,兵法相关参数!$C$3:$AL$3,0))),0)+IFERROR(AJ461*IF($E461="将领",INDEX(兵法相关参数!$C$4:$AL$7,AN$15,MATCH($AG461,兵法相关参数!$C$3:$AL$3,0)),INDEX(兵法相关参数!$C$12:$AL$15,AN$15,MATCH($AG461,兵法相关参数!$C$3:$AL$3,0))),0)</f>
        <v>0</v>
      </c>
      <c r="AO461" s="146">
        <f>IFERROR(AF461*IF($E461="将领",INDEX(兵法相关参数!$C$4:$AL$7,AL$15,MATCH($AB461,兵法相关参数!$C$3:$AL$3,0)),INDEX(兵法相关参数!$C$12:$AL$15,AO$15,MATCH($AB461,兵法相关参数!$C$3:$AL$3,0))),0)+IFERROR(AK461*IF($E461="将领",INDEX(兵法相关参数!$C$4:$AL$7,AL$15,MATCH($AG461,兵法相关参数!$C$3:$AL$3,0)),INDEX(兵法相关参数!$C$12:$AL$15,AO$15,MATCH($AG461,兵法相关参数!$C$3:$AL$3,0))),0)</f>
        <v>0</v>
      </c>
      <c r="AP461" s="42"/>
      <c r="AQ461" s="151">
        <f t="shared" ref="AQ461:AQ466" si="277">AQ460</f>
        <v>30224</v>
      </c>
      <c r="AR461" s="160">
        <f>IF(D461="直接伤害",1,0)</f>
        <v>0</v>
      </c>
      <c r="AS461" s="163" t="str">
        <f t="shared" si="269"/>
        <v>橙</v>
      </c>
      <c r="AT461" s="153">
        <f t="shared" si="270"/>
        <v>1</v>
      </c>
      <c r="AU461" s="39" t="str">
        <f>IF(IF(L461="","",AQ461&amp;AT461)=AU460,"",IF(MOD(COUNTIF($AQ$1:AQ461,AQ461),3)=1,"",IF(L461="","",AQ461&amp;AT461)))</f>
        <v/>
      </c>
      <c r="AV461" s="166" t="str">
        <f t="shared" si="271"/>
        <v/>
      </c>
      <c r="AW461" s="166" t="str">
        <f t="shared" si="272"/>
        <v/>
      </c>
      <c r="AX461" s="15" t="str">
        <f>IF(MOD(COUNTIF($AQ$1:AQ461,AQ461),3)=1,"",IF(M461="","",AT461+1))</f>
        <v/>
      </c>
      <c r="AY461" s="15" t="str">
        <f t="shared" si="216"/>
        <v/>
      </c>
      <c r="AZ461" s="166" t="str">
        <f t="shared" si="217"/>
        <v/>
      </c>
      <c r="BA461" s="166" t="str">
        <f t="shared" si="218"/>
        <v/>
      </c>
      <c r="BB461" s="15" t="str">
        <f>IF(MOD(COUNTIF($AQ$1:AQ461,AQ461),3)=1,"",IF(N461="","",AX461+1))</f>
        <v/>
      </c>
      <c r="BC461" s="15" t="str">
        <f t="shared" si="273"/>
        <v/>
      </c>
      <c r="BD461" s="166" t="str">
        <f t="shared" si="274"/>
        <v/>
      </c>
      <c r="BE461" s="166" t="str">
        <f t="shared" si="275"/>
        <v/>
      </c>
      <c r="BF461" s="15"/>
      <c r="BG461" s="15"/>
      <c r="BH461" s="170" t="str">
        <f t="shared" si="276"/>
        <v>战斗开始后二十秒，三十秒，四十秒，每次使最近的一个敌方英雄向后传送移动{0}距离，移动速度降低{1}%，持续{2}秒</v>
      </c>
    </row>
    <row r="462" spans="1:60">
      <c r="A462" s="256"/>
      <c r="B462" s="259"/>
      <c r="C462" s="256"/>
      <c r="D462" s="256"/>
      <c r="E462" s="179"/>
      <c r="F462" s="141"/>
      <c r="G462" s="141"/>
      <c r="H462" s="141"/>
      <c r="I462" s="141"/>
      <c r="J462" s="256"/>
      <c r="K462" s="256"/>
      <c r="L462" s="44"/>
      <c r="M462" s="44"/>
      <c r="N462" s="10"/>
      <c r="O462" s="81"/>
      <c r="P462" s="44"/>
      <c r="Q462" s="10"/>
      <c r="R462" s="10"/>
      <c r="S462" s="44"/>
      <c r="T462" s="44"/>
      <c r="U462" s="44"/>
      <c r="V462" s="24"/>
      <c r="W462" s="92"/>
      <c r="X462" s="92"/>
      <c r="Y462" s="92"/>
      <c r="Z462" s="92"/>
      <c r="AA462" s="22"/>
      <c r="AB462" s="44"/>
      <c r="AC462" s="92"/>
      <c r="AD462" s="92"/>
      <c r="AE462" s="92"/>
      <c r="AF462" s="92"/>
      <c r="AG462" s="92"/>
      <c r="AH462" s="188"/>
      <c r="AI462" s="188"/>
      <c r="AJ462" s="188"/>
      <c r="AK462" s="188"/>
      <c r="AL462" s="146">
        <f>IFERROR(AC462*IF($E462="将领",INDEX(兵法相关参数!$C$4:$AL$7,AL$15,MATCH($AB462,兵法相关参数!$C$3:$AL$3,0)),INDEX(兵法相关参数!$C$12:$AL$15,AL$15,MATCH($AB462,兵法相关参数!$C$3:$AL$3,0))),0)+IFERROR(AH462*IF($E462="将领",INDEX(兵法相关参数!$C$4:$AL$7,AL$15,MATCH($AG462,兵法相关参数!$C$3:$AL$3,0)),INDEX(兵法相关参数!$C$12:$AL$15,AL$15,MATCH($AG462,兵法相关参数!$C$3:$AL$3,0))),0)</f>
        <v>0</v>
      </c>
      <c r="AM462" s="146">
        <f>IFERROR(AD462*IF($E462="将领",INDEX(兵法相关参数!$C$4:$AL$7,AM$15,MATCH($AB462,兵法相关参数!$C$3:$AL$3,0)),INDEX(兵法相关参数!$C$12:$AL$15,AM$15,MATCH($AB462,兵法相关参数!$C$3:$AL$3,0))),0)+IFERROR(AI462*IF($E462="将领",INDEX(兵法相关参数!$C$4:$AL$7,AM$15,MATCH($AG462,兵法相关参数!$C$3:$AL$3,0)),INDEX(兵法相关参数!$C$12:$AL$15,AM$15,MATCH($AG462,兵法相关参数!$C$3:$AL$3,0))),0)</f>
        <v>0</v>
      </c>
      <c r="AN462" s="146">
        <f>IFERROR(AE462*IF($E462="将领",INDEX(兵法相关参数!$C$4:$AL$7,AN$15,MATCH($AB462,兵法相关参数!$C$3:$AL$3,0)),INDEX(兵法相关参数!$C$12:$AL$15,AN$15,MATCH($AB462,兵法相关参数!$C$3:$AL$3,0))),0)+IFERROR(AJ462*IF($E462="将领",INDEX(兵法相关参数!$C$4:$AL$7,AN$15,MATCH($AG462,兵法相关参数!$C$3:$AL$3,0)),INDEX(兵法相关参数!$C$12:$AL$15,AN$15,MATCH($AG462,兵法相关参数!$C$3:$AL$3,0))),0)</f>
        <v>0</v>
      </c>
      <c r="AO462" s="146">
        <f>IFERROR(AF462*IF($E462="将领",INDEX(兵法相关参数!$C$4:$AL$7,AL$15,MATCH($AB462,兵法相关参数!$C$3:$AL$3,0)),INDEX(兵法相关参数!$C$12:$AL$15,AO$15,MATCH($AB462,兵法相关参数!$C$3:$AL$3,0))),0)+IFERROR(AK462*IF($E462="将领",INDEX(兵法相关参数!$C$4:$AL$7,AL$15,MATCH($AG462,兵法相关参数!$C$3:$AL$3,0)),INDEX(兵法相关参数!$C$12:$AL$15,AO$15,MATCH($AG462,兵法相关参数!$C$3:$AL$3,0))),0)</f>
        <v>0</v>
      </c>
      <c r="AP462" s="27"/>
      <c r="AQ462" s="151">
        <f t="shared" si="277"/>
        <v>30224</v>
      </c>
      <c r="AR462" s="161">
        <f>AR461</f>
        <v>0</v>
      </c>
      <c r="AS462" s="163" t="str">
        <f t="shared" si="269"/>
        <v>橙</v>
      </c>
      <c r="AT462" s="153">
        <f t="shared" si="270"/>
        <v>1</v>
      </c>
      <c r="AU462" s="39" t="str">
        <f>IF(IF(L462="","",AQ462&amp;AT462)=AU461,"",IF(MOD(COUNTIF($AQ$1:AQ462,AQ462),3)=1,"",IF(L462="","",AQ462&amp;AT462)))</f>
        <v/>
      </c>
      <c r="AV462" s="166" t="str">
        <f>IF(AU462="","",IF(L461="固定值",L462,ROUND(IF(AR462=1,L462*INDEX($AV$5:$AV$9,MATCH(AS462,$AU$5:$AU$9,0)),L462*INDEX($AV$13:$AV$17,MATCH(AS462,$AU$13:$AU$17,0))),IF(MID(BH462,FIND(AT462-1,BH462)+2,1)="%",3,1))))</f>
        <v/>
      </c>
      <c r="AW462" s="166" t="str">
        <f>IF(AU462="","",ROUND((IF(AR462=1,L462*INDEX($AW$5:$AW$9,MATCH(AS462,$AU$5:$AU$9,0)),L462*INDEX($AW$13:$AW$17,MATCH(AS462,$AU$13:$AU$17,0)))-AV462)/34,IF(MID(BH462,FIND(AT462-1,BH462)+2,1)="%",3,1)))</f>
        <v/>
      </c>
      <c r="AX462" s="15" t="str">
        <f>IF(MOD(COUNTIF($AQ$1:AQ462,AQ462),3)=1,"",IF(M462="","",AT462+1))</f>
        <v/>
      </c>
      <c r="AY462" s="15" t="str">
        <f t="shared" si="216"/>
        <v/>
      </c>
      <c r="AZ462" s="166" t="str">
        <f t="shared" si="217"/>
        <v/>
      </c>
      <c r="BA462" s="166" t="str">
        <f t="shared" si="218"/>
        <v/>
      </c>
      <c r="BB462" s="15" t="str">
        <f>IF(MOD(COUNTIF($AQ$1:AQ462,AQ462),3)=1,"",IF(N462="","",AX462+1))</f>
        <v/>
      </c>
      <c r="BC462" s="15" t="str">
        <f t="shared" si="273"/>
        <v/>
      </c>
      <c r="BD462" s="166" t="str">
        <f t="shared" si="274"/>
        <v/>
      </c>
      <c r="BE462" s="166" t="str">
        <f t="shared" si="275"/>
        <v/>
      </c>
      <c r="BF462" s="15"/>
      <c r="BG462" s="15"/>
      <c r="BH462" s="170" t="str">
        <f t="shared" si="276"/>
        <v>战斗开始后二十秒，三十秒，四十秒，每次使最近的一个敌方英雄向后传送移动{0}距离，移动速度降低{1}%，持续{2}秒</v>
      </c>
    </row>
    <row r="463" spans="1:60">
      <c r="A463" s="256"/>
      <c r="B463" s="259"/>
      <c r="C463" s="256"/>
      <c r="D463" s="257"/>
      <c r="E463" s="179"/>
      <c r="F463" s="179"/>
      <c r="G463" s="179"/>
      <c r="H463" s="179"/>
      <c r="I463" s="179"/>
      <c r="J463" s="256"/>
      <c r="K463" s="256"/>
      <c r="L463" s="182"/>
      <c r="M463" s="179"/>
      <c r="N463" s="179"/>
      <c r="O463" s="182"/>
      <c r="P463" s="179"/>
      <c r="Q463" s="179"/>
      <c r="R463" s="179"/>
      <c r="S463" s="179"/>
      <c r="T463" s="179"/>
      <c r="U463" s="179"/>
      <c r="V463" s="179"/>
      <c r="W463" s="179"/>
      <c r="X463" s="179"/>
      <c r="Y463" s="179"/>
      <c r="Z463" s="179"/>
      <c r="AA463" s="179"/>
      <c r="AB463" s="44"/>
      <c r="AC463" s="189"/>
      <c r="AD463" s="189"/>
      <c r="AE463" s="189"/>
      <c r="AF463" s="189"/>
      <c r="AG463" s="92"/>
      <c r="AH463" s="189"/>
      <c r="AI463" s="189"/>
      <c r="AJ463" s="189"/>
      <c r="AK463" s="189"/>
      <c r="AL463" s="146">
        <f>IFERROR(AC463*IF($E463="将领",INDEX(兵法相关参数!$C$4:$AL$7,AL$15,MATCH($AB463,兵法相关参数!$C$3:$AL$3,0)),INDEX(兵法相关参数!$C$12:$AL$15,AL$15,MATCH($AB463,兵法相关参数!$C$3:$AL$3,0))),0)+IFERROR(AH463*IF($E463="将领",INDEX(兵法相关参数!$C$4:$AL$7,AL$15,MATCH($AG463,兵法相关参数!$C$3:$AL$3,0)),INDEX(兵法相关参数!$C$12:$AL$15,AL$15,MATCH($AG463,兵法相关参数!$C$3:$AL$3,0))),0)</f>
        <v>0</v>
      </c>
      <c r="AM463" s="146">
        <f>IFERROR(AD463*IF($E463="将领",INDEX(兵法相关参数!$C$4:$AL$7,AM$15,MATCH($AB463,兵法相关参数!$C$3:$AL$3,0)),INDEX(兵法相关参数!$C$12:$AL$15,AM$15,MATCH($AB463,兵法相关参数!$C$3:$AL$3,0))),0)+IFERROR(AI463*IF($E463="将领",INDEX(兵法相关参数!$C$4:$AL$7,AM$15,MATCH($AG463,兵法相关参数!$C$3:$AL$3,0)),INDEX(兵法相关参数!$C$12:$AL$15,AM$15,MATCH($AG463,兵法相关参数!$C$3:$AL$3,0))),0)</f>
        <v>0</v>
      </c>
      <c r="AN463" s="146">
        <f>IFERROR(AE463*IF($E463="将领",INDEX(兵法相关参数!$C$4:$AL$7,AN$15,MATCH($AB463,兵法相关参数!$C$3:$AL$3,0)),INDEX(兵法相关参数!$C$12:$AL$15,AN$15,MATCH($AB463,兵法相关参数!$C$3:$AL$3,0))),0)+IFERROR(AJ463*IF($E463="将领",INDEX(兵法相关参数!$C$4:$AL$7,AN$15,MATCH($AG463,兵法相关参数!$C$3:$AL$3,0)),INDEX(兵法相关参数!$C$12:$AL$15,AN$15,MATCH($AG463,兵法相关参数!$C$3:$AL$3,0))),0)</f>
        <v>0</v>
      </c>
      <c r="AO463" s="146">
        <f>IFERROR(AF463*IF($E463="将领",INDEX(兵法相关参数!$C$4:$AL$7,AL$15,MATCH($AB463,兵法相关参数!$C$3:$AL$3,0)),INDEX(兵法相关参数!$C$12:$AL$15,AO$15,MATCH($AB463,兵法相关参数!$C$3:$AL$3,0))),0)+IFERROR(AK463*IF($E463="将领",INDEX(兵法相关参数!$C$4:$AL$7,AL$15,MATCH($AG463,兵法相关参数!$C$3:$AL$3,0)),INDEX(兵法相关参数!$C$12:$AL$15,AO$15,MATCH($AG463,兵法相关参数!$C$3:$AL$3,0))),0)</f>
        <v>0</v>
      </c>
      <c r="AP463" s="42"/>
      <c r="AQ463" s="151">
        <f t="shared" si="277"/>
        <v>30224</v>
      </c>
      <c r="AR463" s="162">
        <f>AR462</f>
        <v>0</v>
      </c>
      <c r="AS463" s="15" t="str">
        <f t="shared" si="269"/>
        <v>橙</v>
      </c>
      <c r="AT463" s="153">
        <f t="shared" si="270"/>
        <v>1</v>
      </c>
      <c r="AU463" s="39" t="str">
        <f>IF(IF(L463="","",AQ463&amp;AT463)=AU462,"",IF(MOD(COUNTIF($AQ$1:AQ463,AQ463),3)=1,"",IF(L463="","",AQ463&amp;AT463)))</f>
        <v/>
      </c>
      <c r="AV463" s="166" t="str">
        <f>IF(AU463="","",IF(L462="固定值",L463,ROUND(IF(AR463=1,L463*INDEX($AV$5:$AV$9,MATCH(AS463,$AU$5:$AU$9,0)),L463*INDEX($AV$13:$AV$17,MATCH(AS463,$AU$13:$AU$17,0))),IF(MID(BH463,FIND(AT463-1,BH463)+2,1)="%",3,1))))</f>
        <v/>
      </c>
      <c r="AW463" s="166" t="str">
        <f t="shared" si="272"/>
        <v/>
      </c>
      <c r="AX463" s="15" t="str">
        <f>IF(MOD(COUNTIF($AQ$1:AQ463,AQ463),3)=1,"",IF(M463="","",AT463+1))</f>
        <v/>
      </c>
      <c r="AY463" s="15" t="str">
        <f t="shared" si="216"/>
        <v/>
      </c>
      <c r="AZ463" s="166" t="str">
        <f t="shared" si="217"/>
        <v/>
      </c>
      <c r="BA463" s="166" t="str">
        <f t="shared" si="218"/>
        <v/>
      </c>
      <c r="BB463" s="15" t="str">
        <f>IF(MOD(COUNTIF($AQ$1:AQ463,AQ463),3)=1,"",IF(N463="","",AX463+1))</f>
        <v/>
      </c>
      <c r="BC463" s="15" t="str">
        <f t="shared" si="273"/>
        <v/>
      </c>
      <c r="BD463" s="166" t="str">
        <f t="shared" si="274"/>
        <v/>
      </c>
      <c r="BE463" s="166" t="str">
        <f t="shared" si="275"/>
        <v/>
      </c>
      <c r="BF463" s="15"/>
      <c r="BG463" s="15"/>
      <c r="BH463" s="170" t="str">
        <f t="shared" si="276"/>
        <v>战斗开始后二十秒，三十秒，四十秒，每次使最近的一个敌方英雄向后传送移动{0}距离，移动速度降低{1}%，持续{2}秒</v>
      </c>
    </row>
    <row r="464" spans="1:60">
      <c r="A464" s="256"/>
      <c r="B464" s="259"/>
      <c r="C464" s="256"/>
      <c r="D464" s="255"/>
      <c r="E464" s="179"/>
      <c r="F464" s="179"/>
      <c r="G464" s="179"/>
      <c r="H464" s="179"/>
      <c r="I464" s="179"/>
      <c r="J464" s="256"/>
      <c r="K464" s="256"/>
      <c r="L464" s="182"/>
      <c r="M464" s="179"/>
      <c r="N464" s="179"/>
      <c r="O464" s="182"/>
      <c r="P464" s="179"/>
      <c r="Q464" s="179"/>
      <c r="R464" s="179"/>
      <c r="S464" s="179"/>
      <c r="T464" s="179"/>
      <c r="U464" s="179"/>
      <c r="V464" s="179"/>
      <c r="W464" s="179"/>
      <c r="X464" s="179"/>
      <c r="Y464" s="179"/>
      <c r="Z464" s="179"/>
      <c r="AA464" s="179"/>
      <c r="AB464" s="44"/>
      <c r="AC464" s="189"/>
      <c r="AD464" s="189"/>
      <c r="AE464" s="189"/>
      <c r="AF464" s="189"/>
      <c r="AG464" s="92"/>
      <c r="AH464" s="189"/>
      <c r="AI464" s="189"/>
      <c r="AJ464" s="189"/>
      <c r="AK464" s="189"/>
      <c r="AL464" s="146">
        <f>IFERROR(AC464*IF($E464="将领",INDEX(兵法相关参数!$C$4:$AL$7,AL$15,MATCH($AB464,兵法相关参数!$C$3:$AL$3,0)),INDEX(兵法相关参数!$C$12:$AL$15,AL$15,MATCH($AB464,兵法相关参数!$C$3:$AL$3,0))),0)+IFERROR(AH464*IF($E464="将领",INDEX(兵法相关参数!$C$4:$AL$7,AL$15,MATCH($AG464,兵法相关参数!$C$3:$AL$3,0)),INDEX(兵法相关参数!$C$12:$AL$15,AL$15,MATCH($AG464,兵法相关参数!$C$3:$AL$3,0))),0)</f>
        <v>0</v>
      </c>
      <c r="AM464" s="146">
        <f>IFERROR(AD464*IF($E464="将领",INDEX(兵法相关参数!$C$4:$AL$7,AM$15,MATCH($AB464,兵法相关参数!$C$3:$AL$3,0)),INDEX(兵法相关参数!$C$12:$AL$15,AM$15,MATCH($AB464,兵法相关参数!$C$3:$AL$3,0))),0)+IFERROR(AI464*IF($E464="将领",INDEX(兵法相关参数!$C$4:$AL$7,AM$15,MATCH($AG464,兵法相关参数!$C$3:$AL$3,0)),INDEX(兵法相关参数!$C$12:$AL$15,AM$15,MATCH($AG464,兵法相关参数!$C$3:$AL$3,0))),0)</f>
        <v>0</v>
      </c>
      <c r="AN464" s="146">
        <f>IFERROR(AE464*IF($E464="将领",INDEX(兵法相关参数!$C$4:$AL$7,AN$15,MATCH($AB464,兵法相关参数!$C$3:$AL$3,0)),INDEX(兵法相关参数!$C$12:$AL$15,AN$15,MATCH($AB464,兵法相关参数!$C$3:$AL$3,0))),0)+IFERROR(AJ464*IF($E464="将领",INDEX(兵法相关参数!$C$4:$AL$7,AN$15,MATCH($AG464,兵法相关参数!$C$3:$AL$3,0)),INDEX(兵法相关参数!$C$12:$AL$15,AN$15,MATCH($AG464,兵法相关参数!$C$3:$AL$3,0))),0)</f>
        <v>0</v>
      </c>
      <c r="AO464" s="146">
        <f>IFERROR(AF464*IF($E464="将领",INDEX(兵法相关参数!$C$4:$AL$7,AL$15,MATCH($AB464,兵法相关参数!$C$3:$AL$3,0)),INDEX(兵法相关参数!$C$12:$AL$15,AO$15,MATCH($AB464,兵法相关参数!$C$3:$AL$3,0))),0)+IFERROR(AK464*IF($E464="将领",INDEX(兵法相关参数!$C$4:$AL$7,AL$15,MATCH($AG464,兵法相关参数!$C$3:$AL$3,0)),INDEX(兵法相关参数!$C$12:$AL$15,AO$15,MATCH($AG464,兵法相关参数!$C$3:$AL$3,0))),0)</f>
        <v>0</v>
      </c>
      <c r="AP464" s="27"/>
      <c r="AQ464" s="151">
        <f t="shared" si="277"/>
        <v>30224</v>
      </c>
      <c r="AR464" s="160">
        <f>IF(D464="直接伤害",1,0)</f>
        <v>0</v>
      </c>
      <c r="AS464" s="163" t="str">
        <f t="shared" si="269"/>
        <v>橙</v>
      </c>
      <c r="AT464" s="153">
        <f t="shared" si="270"/>
        <v>1</v>
      </c>
      <c r="AU464" s="39" t="str">
        <f>IF(IF(L464="","",AQ464&amp;AT464)=AU463,"",IF(MOD(COUNTIF($AQ$1:AQ464,AQ464),3)=1,"",IF(L464="","",AQ464&amp;AT464)))</f>
        <v/>
      </c>
      <c r="AV464" s="166" t="str">
        <f t="shared" si="271"/>
        <v/>
      </c>
      <c r="AW464" s="166" t="str">
        <f t="shared" si="272"/>
        <v/>
      </c>
      <c r="AX464" s="15" t="str">
        <f>IF(MOD(COUNTIF($AQ$1:AQ464,AQ464),3)=1,"",IF(M464="","",AT464+1))</f>
        <v/>
      </c>
      <c r="AY464" s="15" t="str">
        <f t="shared" si="216"/>
        <v/>
      </c>
      <c r="AZ464" s="166" t="str">
        <f t="shared" si="217"/>
        <v/>
      </c>
      <c r="BA464" s="166" t="str">
        <f t="shared" si="218"/>
        <v/>
      </c>
      <c r="BB464" s="15" t="str">
        <f>IF(MOD(COUNTIF($AQ$1:AQ464,AQ464),3)=1,"",IF(N464="","",AX464+1))</f>
        <v/>
      </c>
      <c r="BC464" s="15" t="str">
        <f t="shared" si="273"/>
        <v/>
      </c>
      <c r="BD464" s="166" t="str">
        <f t="shared" si="274"/>
        <v/>
      </c>
      <c r="BE464" s="166" t="str">
        <f t="shared" si="275"/>
        <v/>
      </c>
      <c r="BF464" s="15"/>
      <c r="BG464" s="15"/>
      <c r="BH464" s="170" t="str">
        <f t="shared" si="276"/>
        <v>战斗开始后二十秒，三十秒，四十秒，每次使最近的一个敌方英雄向后传送移动{0}距离，移动速度降低{1}%，持续{2}秒</v>
      </c>
    </row>
    <row r="465" spans="1:60">
      <c r="A465" s="256"/>
      <c r="B465" s="259"/>
      <c r="C465" s="256"/>
      <c r="D465" s="256"/>
      <c r="E465" s="179"/>
      <c r="F465" s="179"/>
      <c r="G465" s="179"/>
      <c r="H465" s="179"/>
      <c r="I465" s="179"/>
      <c r="J465" s="256"/>
      <c r="K465" s="256"/>
      <c r="L465" s="182"/>
      <c r="M465" s="179"/>
      <c r="N465" s="179"/>
      <c r="O465" s="182"/>
      <c r="P465" s="179"/>
      <c r="Q465" s="179"/>
      <c r="R465" s="179"/>
      <c r="S465" s="179"/>
      <c r="T465" s="179"/>
      <c r="U465" s="179"/>
      <c r="V465" s="179"/>
      <c r="W465" s="179"/>
      <c r="X465" s="179"/>
      <c r="Y465" s="179"/>
      <c r="Z465" s="179"/>
      <c r="AA465" s="179"/>
      <c r="AB465" s="44"/>
      <c r="AC465" s="189"/>
      <c r="AD465" s="189"/>
      <c r="AE465" s="189"/>
      <c r="AF465" s="189"/>
      <c r="AG465" s="92"/>
      <c r="AH465" s="189"/>
      <c r="AI465" s="189"/>
      <c r="AJ465" s="189"/>
      <c r="AK465" s="189"/>
      <c r="AL465" s="146">
        <f>IFERROR(AC465*IF($E465="将领",INDEX(兵法相关参数!$C$4:$AL$7,AL$15,MATCH($AB465,兵法相关参数!$C$3:$AL$3,0)),INDEX(兵法相关参数!$C$12:$AL$15,AL$15,MATCH($AB465,兵法相关参数!$C$3:$AL$3,0))),0)+IFERROR(AH465*IF($E465="将领",INDEX(兵法相关参数!$C$4:$AL$7,AL$15,MATCH($AG465,兵法相关参数!$C$3:$AL$3,0)),INDEX(兵法相关参数!$C$12:$AL$15,AL$15,MATCH($AG465,兵法相关参数!$C$3:$AL$3,0))),0)</f>
        <v>0</v>
      </c>
      <c r="AM465" s="146">
        <f>IFERROR(AD465*IF($E465="将领",INDEX(兵法相关参数!$C$4:$AL$7,AM$15,MATCH($AB465,兵法相关参数!$C$3:$AL$3,0)),INDEX(兵法相关参数!$C$12:$AL$15,AM$15,MATCH($AB465,兵法相关参数!$C$3:$AL$3,0))),0)+IFERROR(AI465*IF($E465="将领",INDEX(兵法相关参数!$C$4:$AL$7,AM$15,MATCH($AG465,兵法相关参数!$C$3:$AL$3,0)),INDEX(兵法相关参数!$C$12:$AL$15,AM$15,MATCH($AG465,兵法相关参数!$C$3:$AL$3,0))),0)</f>
        <v>0</v>
      </c>
      <c r="AN465" s="146">
        <f>IFERROR(AE465*IF($E465="将领",INDEX(兵法相关参数!$C$4:$AL$7,AN$15,MATCH($AB465,兵法相关参数!$C$3:$AL$3,0)),INDEX(兵法相关参数!$C$12:$AL$15,AN$15,MATCH($AB465,兵法相关参数!$C$3:$AL$3,0))),0)+IFERROR(AJ465*IF($E465="将领",INDEX(兵法相关参数!$C$4:$AL$7,AN$15,MATCH($AG465,兵法相关参数!$C$3:$AL$3,0)),INDEX(兵法相关参数!$C$12:$AL$15,AN$15,MATCH($AG465,兵法相关参数!$C$3:$AL$3,0))),0)</f>
        <v>0</v>
      </c>
      <c r="AO465" s="146">
        <f>IFERROR(AF465*IF($E465="将领",INDEX(兵法相关参数!$C$4:$AL$7,AL$15,MATCH($AB465,兵法相关参数!$C$3:$AL$3,0)),INDEX(兵法相关参数!$C$12:$AL$15,AO$15,MATCH($AB465,兵法相关参数!$C$3:$AL$3,0))),0)+IFERROR(AK465*IF($E465="将领",INDEX(兵法相关参数!$C$4:$AL$7,AL$15,MATCH($AG465,兵法相关参数!$C$3:$AL$3,0)),INDEX(兵法相关参数!$C$12:$AL$15,AO$15,MATCH($AG465,兵法相关参数!$C$3:$AL$3,0))),0)</f>
        <v>0</v>
      </c>
      <c r="AP465" s="42"/>
      <c r="AQ465" s="151">
        <f t="shared" si="277"/>
        <v>30224</v>
      </c>
      <c r="AR465" s="161">
        <f>AR464</f>
        <v>0</v>
      </c>
      <c r="AS465" s="163" t="str">
        <f t="shared" si="269"/>
        <v>橙</v>
      </c>
      <c r="AT465" s="153">
        <f t="shared" si="270"/>
        <v>1</v>
      </c>
      <c r="AU465" s="39" t="str">
        <f>IF(IF(L465="","",AQ465&amp;AT465)=AU464,"",IF(MOD(COUNTIF($AQ$1:AQ465,AQ465),3)=1,"",IF(L465="","",AQ465&amp;AT465)))</f>
        <v/>
      </c>
      <c r="AV465" s="166" t="str">
        <f>IF(AU465="","",IF(L464="固定值",L465,ROUND(IF(AR465=1,L465*INDEX($AV$5:$AV$9,MATCH(AS465,$AU$5:$AU$9,0)),L465*INDEX($AV$13:$AV$17,MATCH(AS465,$AU$13:$AU$17,0))),IF(MID(BH465,FIND(AT465-1,BH465)+2,1)="%",3,1))))</f>
        <v/>
      </c>
      <c r="AW465" s="166" t="str">
        <f>IF(AU465="","",ROUND((IF(AR465=1,L465*INDEX($AW$5:$AW$9,MATCH(AS465,$AU$5:$AU$9,0)),L465*INDEX($AW$13:$AW$17,MATCH(AS465,$AU$13:$AU$17,0)))-AV465)/34,IF(MID(BH465,FIND(AT465-1,BH465)+2,1)="%",3,1)))</f>
        <v/>
      </c>
      <c r="AX465" s="15" t="str">
        <f>IF(MOD(COUNTIF($AQ$1:AQ465,AQ465),3)=1,"",IF(M465="","",AT465+1))</f>
        <v/>
      </c>
      <c r="AY465" s="15" t="str">
        <f t="shared" si="216"/>
        <v/>
      </c>
      <c r="AZ465" s="166" t="str">
        <f t="shared" si="217"/>
        <v/>
      </c>
      <c r="BA465" s="166" t="str">
        <f t="shared" si="218"/>
        <v/>
      </c>
      <c r="BB465" s="15" t="str">
        <f>IF(MOD(COUNTIF($AQ$1:AQ465,AQ465),3)=1,"",IF(N465="","",AX465+1))</f>
        <v/>
      </c>
      <c r="BC465" s="15" t="str">
        <f t="shared" si="273"/>
        <v/>
      </c>
      <c r="BD465" s="166" t="str">
        <f t="shared" si="274"/>
        <v/>
      </c>
      <c r="BE465" s="166" t="str">
        <f t="shared" si="275"/>
        <v/>
      </c>
      <c r="BF465" s="15"/>
      <c r="BG465" s="15"/>
      <c r="BH465" s="170" t="str">
        <f t="shared" si="276"/>
        <v>战斗开始后二十秒，三十秒，四十秒，每次使最近的一个敌方英雄向后传送移动{0}距离，移动速度降低{1}%，持续{2}秒</v>
      </c>
    </row>
    <row r="466" spans="1:60">
      <c r="A466" s="257"/>
      <c r="B466" s="260"/>
      <c r="C466" s="257"/>
      <c r="D466" s="257"/>
      <c r="E466" s="179"/>
      <c r="F466" s="179"/>
      <c r="G466" s="179"/>
      <c r="H466" s="179"/>
      <c r="I466" s="179"/>
      <c r="J466" s="257"/>
      <c r="K466" s="257"/>
      <c r="L466" s="182"/>
      <c r="M466" s="179"/>
      <c r="N466" s="179"/>
      <c r="O466" s="182"/>
      <c r="P466" s="179"/>
      <c r="Q466" s="179"/>
      <c r="R466" s="179"/>
      <c r="S466" s="179"/>
      <c r="T466" s="179"/>
      <c r="U466" s="179"/>
      <c r="V466" s="179"/>
      <c r="W466" s="179"/>
      <c r="X466" s="179"/>
      <c r="Y466" s="179"/>
      <c r="Z466" s="179"/>
      <c r="AA466" s="179"/>
      <c r="AB466" s="44"/>
      <c r="AC466" s="189"/>
      <c r="AD466" s="189"/>
      <c r="AE466" s="189"/>
      <c r="AF466" s="189"/>
      <c r="AG466" s="92"/>
      <c r="AH466" s="189"/>
      <c r="AI466" s="189"/>
      <c r="AJ466" s="189"/>
      <c r="AK466" s="189"/>
      <c r="AL466" s="146">
        <f>IFERROR(AC466*IF($E466="将领",INDEX(兵法相关参数!$C$4:$AL$7,AL$15,MATCH($AB466,兵法相关参数!$C$3:$AL$3,0)),INDEX(兵法相关参数!$C$12:$AL$15,AL$15,MATCH($AB466,兵法相关参数!$C$3:$AL$3,0))),0)+IFERROR(AH466*IF($E466="将领",INDEX(兵法相关参数!$C$4:$AL$7,AL$15,MATCH($AG466,兵法相关参数!$C$3:$AL$3,0)),INDEX(兵法相关参数!$C$12:$AL$15,AL$15,MATCH($AG466,兵法相关参数!$C$3:$AL$3,0))),0)</f>
        <v>0</v>
      </c>
      <c r="AM466" s="146">
        <f>IFERROR(AD466*IF($E466="将领",INDEX(兵法相关参数!$C$4:$AL$7,AM$15,MATCH($AB466,兵法相关参数!$C$3:$AL$3,0)),INDEX(兵法相关参数!$C$12:$AL$15,AM$15,MATCH($AB466,兵法相关参数!$C$3:$AL$3,0))),0)+IFERROR(AI466*IF($E466="将领",INDEX(兵法相关参数!$C$4:$AL$7,AM$15,MATCH($AG466,兵法相关参数!$C$3:$AL$3,0)),INDEX(兵法相关参数!$C$12:$AL$15,AM$15,MATCH($AG466,兵法相关参数!$C$3:$AL$3,0))),0)</f>
        <v>0</v>
      </c>
      <c r="AN466" s="146">
        <f>IFERROR(AE466*IF($E466="将领",INDEX(兵法相关参数!$C$4:$AL$7,AN$15,MATCH($AB466,兵法相关参数!$C$3:$AL$3,0)),INDEX(兵法相关参数!$C$12:$AL$15,AN$15,MATCH($AB466,兵法相关参数!$C$3:$AL$3,0))),0)+IFERROR(AJ466*IF($E466="将领",INDEX(兵法相关参数!$C$4:$AL$7,AN$15,MATCH($AG466,兵法相关参数!$C$3:$AL$3,0)),INDEX(兵法相关参数!$C$12:$AL$15,AN$15,MATCH($AG466,兵法相关参数!$C$3:$AL$3,0))),0)</f>
        <v>0</v>
      </c>
      <c r="AO466" s="146">
        <f>IFERROR(AF466*IF($E466="将领",INDEX(兵法相关参数!$C$4:$AL$7,AL$15,MATCH($AB466,兵法相关参数!$C$3:$AL$3,0)),INDEX(兵法相关参数!$C$12:$AL$15,AO$15,MATCH($AB466,兵法相关参数!$C$3:$AL$3,0))),0)+IFERROR(AK466*IF($E466="将领",INDEX(兵法相关参数!$C$4:$AL$7,AL$15,MATCH($AG466,兵法相关参数!$C$3:$AL$3,0)),INDEX(兵法相关参数!$C$12:$AL$15,AO$15,MATCH($AG466,兵法相关参数!$C$3:$AL$3,0))),0)</f>
        <v>0</v>
      </c>
      <c r="AP466" s="27"/>
      <c r="AQ466" s="152">
        <f t="shared" si="277"/>
        <v>30224</v>
      </c>
      <c r="AR466" s="162">
        <f>AR465</f>
        <v>0</v>
      </c>
      <c r="AS466" s="15" t="str">
        <f t="shared" si="269"/>
        <v>橙</v>
      </c>
      <c r="AT466" s="153">
        <f t="shared" si="270"/>
        <v>1</v>
      </c>
      <c r="AU466" s="39" t="str">
        <f>IF(IF(L466="","",AQ466&amp;AT466)=AU465,"",IF(MOD(COUNTIF($AQ$1:AQ466,AQ466),3)=1,"",IF(L466="","",AQ466&amp;AT466)))</f>
        <v/>
      </c>
      <c r="AV466" s="166" t="str">
        <f>IF(AU466="","",IF(L465="固定值",L466,ROUND(IF(AR466=1,L466*INDEX($AV$5:$AV$9,MATCH(AS466,$AU$5:$AU$9,0)),L466*INDEX($AV$13:$AV$17,MATCH(AS466,$AU$13:$AU$17,0))),IF(MID(BH466,FIND(AT466-1,BH466)+2,1)="%",3,1))))</f>
        <v/>
      </c>
      <c r="AW466" s="166" t="str">
        <f t="shared" si="272"/>
        <v/>
      </c>
      <c r="AX466" s="15" t="str">
        <f>IF(MOD(COUNTIF($AQ$1:AQ466,AQ466),3)=1,"",IF(M466="","",AT466+1))</f>
        <v/>
      </c>
      <c r="AY466" s="15" t="str">
        <f t="shared" si="216"/>
        <v/>
      </c>
      <c r="AZ466" s="166" t="str">
        <f t="shared" si="217"/>
        <v/>
      </c>
      <c r="BA466" s="166" t="str">
        <f t="shared" si="218"/>
        <v/>
      </c>
      <c r="BB466" s="15" t="str">
        <f>IF(MOD(COUNTIF($AQ$1:AQ466,AQ466),3)=1,"",IF(N466="","",AX466+1))</f>
        <v/>
      </c>
      <c r="BC466" s="15" t="str">
        <f t="shared" si="273"/>
        <v/>
      </c>
      <c r="BD466" s="166" t="str">
        <f t="shared" si="274"/>
        <v/>
      </c>
      <c r="BE466" s="166" t="str">
        <f t="shared" si="275"/>
        <v/>
      </c>
      <c r="BF466" s="15"/>
      <c r="BG466" s="15"/>
      <c r="BH466" s="170" t="str">
        <f t="shared" si="276"/>
        <v>战斗开始后二十秒，三十秒，四十秒，每次使最近的一个敌方英雄向后传送移动{0}距离，移动速度降低{1}%，持续{2}秒</v>
      </c>
    </row>
    <row r="467" spans="1:60" ht="11.25" customHeight="1">
      <c r="A467" s="255" t="s">
        <v>895</v>
      </c>
      <c r="B467" s="258" t="s">
        <v>995</v>
      </c>
      <c r="C467" s="255" t="s">
        <v>12</v>
      </c>
      <c r="D467" s="255" t="s">
        <v>916</v>
      </c>
      <c r="E467" s="11"/>
      <c r="F467" s="11"/>
      <c r="G467" s="11"/>
      <c r="H467" s="11"/>
      <c r="I467" s="11"/>
      <c r="J467" s="11" t="s">
        <v>402</v>
      </c>
      <c r="K467" s="11" t="s">
        <v>469</v>
      </c>
      <c r="L467" s="184" t="s">
        <v>993</v>
      </c>
      <c r="M467" s="184" t="s">
        <v>994</v>
      </c>
      <c r="N467" s="184" t="s">
        <v>771</v>
      </c>
      <c r="O467" s="183" t="s">
        <v>52</v>
      </c>
      <c r="P467" s="3" t="s">
        <v>57</v>
      </c>
      <c r="Q467" s="11" t="s">
        <v>60</v>
      </c>
      <c r="R467" s="11" t="s">
        <v>61</v>
      </c>
      <c r="S467" s="11"/>
      <c r="T467" s="184"/>
      <c r="U467" s="184"/>
      <c r="V467" s="184"/>
      <c r="W467" s="3" t="s">
        <v>223</v>
      </c>
      <c r="X467" s="3" t="s">
        <v>224</v>
      </c>
      <c r="Y467" s="3" t="s">
        <v>225</v>
      </c>
      <c r="Z467" s="3" t="s">
        <v>226</v>
      </c>
      <c r="AA467" s="1"/>
      <c r="AB467" s="15"/>
      <c r="AC467" s="187" t="s">
        <v>227</v>
      </c>
      <c r="AD467" s="187" t="s">
        <v>228</v>
      </c>
      <c r="AE467" s="187" t="s">
        <v>229</v>
      </c>
      <c r="AF467" s="187" t="s">
        <v>230</v>
      </c>
      <c r="AG467" s="96"/>
      <c r="AH467" s="187" t="s">
        <v>227</v>
      </c>
      <c r="AI467" s="187" t="s">
        <v>228</v>
      </c>
      <c r="AJ467" s="187" t="s">
        <v>229</v>
      </c>
      <c r="AK467" s="187" t="s">
        <v>230</v>
      </c>
      <c r="AL467" s="146">
        <f>IFERROR(AC467*IF($E467="将领",INDEX(兵法相关参数!$C$4:$AL$7,AL$15,MATCH($AB467,兵法相关参数!$C$3:$AL$3,0)),INDEX(兵法相关参数!$C$12:$AL$15,AL$15,MATCH($AB467,兵法相关参数!$C$3:$AL$3,0))),0)+IFERROR(AH467*IF($E467="将领",INDEX(兵法相关参数!$C$4:$AL$7,AL$15,MATCH($AG467,兵法相关参数!$C$3:$AL$3,0)),INDEX(兵法相关参数!$C$12:$AL$15,AL$15,MATCH($AG467,兵法相关参数!$C$3:$AL$3,0))),0)</f>
        <v>0</v>
      </c>
      <c r="AM467" s="146">
        <f>IFERROR(AD467*IF($E467="将领",INDEX(兵法相关参数!$C$4:$AL$7,AM$15,MATCH($AB467,兵法相关参数!$C$3:$AL$3,0)),INDEX(兵法相关参数!$C$12:$AL$15,AM$15,MATCH($AB467,兵法相关参数!$C$3:$AL$3,0))),0)+IFERROR(AI467*IF($E467="将领",INDEX(兵法相关参数!$C$4:$AL$7,AM$15,MATCH($AG467,兵法相关参数!$C$3:$AL$3,0)),INDEX(兵法相关参数!$C$12:$AL$15,AM$15,MATCH($AG467,兵法相关参数!$C$3:$AL$3,0))),0)</f>
        <v>0</v>
      </c>
      <c r="AN467" s="146">
        <f>IFERROR(AE467*IF($E467="将领",INDEX(兵法相关参数!$C$4:$AL$7,AN$15,MATCH($AB467,兵法相关参数!$C$3:$AL$3,0)),INDEX(兵法相关参数!$C$12:$AL$15,AN$15,MATCH($AB467,兵法相关参数!$C$3:$AL$3,0))),0)+IFERROR(AJ467*IF($E467="将领",INDEX(兵法相关参数!$C$4:$AL$7,AN$15,MATCH($AG467,兵法相关参数!$C$3:$AL$3,0)),INDEX(兵法相关参数!$C$12:$AL$15,AN$15,MATCH($AG467,兵法相关参数!$C$3:$AL$3,0))),0)</f>
        <v>0</v>
      </c>
      <c r="AO467" s="146">
        <f>IFERROR(AF467*IF($E467="将领",INDEX(兵法相关参数!$C$4:$AL$7,AL$15,MATCH($AB467,兵法相关参数!$C$3:$AL$3,0)),INDEX(兵法相关参数!$C$12:$AL$15,AO$15,MATCH($AB467,兵法相关参数!$C$3:$AL$3,0))),0)+IFERROR(AK467*IF($E467="将领",INDEX(兵法相关参数!$C$4:$AL$7,AL$15,MATCH($AG467,兵法相关参数!$C$3:$AL$3,0)),INDEX(兵法相关参数!$C$12:$AL$15,AO$15,MATCH($AG467,兵法相关参数!$C$3:$AL$3,0))),0)</f>
        <v>0</v>
      </c>
      <c r="AP467" s="27"/>
      <c r="AQ467" s="154">
        <v>30225</v>
      </c>
      <c r="AR467" s="160">
        <f>IF(D467="直接伤害",1,0)</f>
        <v>0</v>
      </c>
      <c r="AS467" s="163" t="str">
        <f t="shared" ref="AS467:AS475" si="278">IF(C467="",AS466,C467)</f>
        <v>橙</v>
      </c>
      <c r="AT467" s="153">
        <f t="shared" ref="AT467:AT475" si="279">IF(A467&lt;&gt;"",1,IF(D467="",AT466,IF(AU465="",AT466,IF(AX465="",AT466+1,IF(BB465="",AT466+2,AT466+3)))))</f>
        <v>1</v>
      </c>
      <c r="AU467" s="39" t="str">
        <f>IF(IF(L467="","",AQ467&amp;AT467)=AU466,"",IF(MOD(COUNTIF($AQ$1:AQ467,AQ467),3)=1,"",IF(L467="","",AQ467&amp;AT467)))</f>
        <v/>
      </c>
      <c r="AV467" s="166" t="str">
        <f t="shared" ref="AV467:AV475" si="280">IF(AU467="","",IF(L466="固定值",L467,ROUND(IF(AR467=1,L467*INDEX($AV$5:$AV$9,MATCH(AS467,$AU$5:$AU$9,0)),L467*INDEX($AV$13:$AV$17,MATCH(AS467,$AU$13:$AU$17,0))),IF(MID(BH467,FIND(AT467-1,BH467)+2,1)="%",3,1))))</f>
        <v/>
      </c>
      <c r="AW467" s="166" t="str">
        <f t="shared" ref="AW467:AW475" si="281">IF(AU467="","",ROUND((IF(AR467=1,L467*INDEX($AW$5:$AW$9,MATCH(AS467,$AU$5:$AU$9,0)),L467*INDEX($AW$13:$AW$17,MATCH(AS467,$AU$13:$AU$17,0)))-AV467)/34,IF(MID(BH467,FIND(AT467-1,BH467)+2,1)="%",3,1)))</f>
        <v/>
      </c>
      <c r="AX467" s="15" t="str">
        <f>IF(MOD(COUNTIF($AQ$1:AQ467,AQ467),3)=1,"",IF(M467="","",AT467+1))</f>
        <v/>
      </c>
      <c r="AY467" s="15" t="str">
        <f t="shared" si="216"/>
        <v/>
      </c>
      <c r="AZ467" s="166" t="str">
        <f t="shared" si="217"/>
        <v/>
      </c>
      <c r="BA467" s="166" t="str">
        <f t="shared" si="218"/>
        <v/>
      </c>
      <c r="BB467" s="15" t="str">
        <f>IF(MOD(COUNTIF($AQ$1:AQ467,AQ467),3)=1,"",IF(N467="","",AX467+1))</f>
        <v/>
      </c>
      <c r="BC467" s="15" t="str">
        <f t="shared" ref="BC467:BC475" si="282">IF(IF(BB467="","",AQ467&amp;BB467)=BC466,"",IF(BB467="","",AQ467&amp;BB467))</f>
        <v/>
      </c>
      <c r="BD467" s="166" t="str">
        <f t="shared" ref="BD467:BD475" si="283">IF(BC467="","",IF(N466="固定值",N467,ROUND(IF(AR467=1,N467*INDEX($AV$5:$AV$9,MATCH(AS467,$AU$5:$AU$9,0)),N467*INDEX($AV$13:$AV$17,MATCH(AS467,$AU$13:$AU$17,0))),IF(MID(BH467,FIND(BB467-1,BH467)+2,1)="%",3,1))))</f>
        <v/>
      </c>
      <c r="BE467" s="166" t="str">
        <f t="shared" ref="BE467:BE475" si="284">IF(BC467="","",ROUND((IF(AR467=1,N467*INDEX($AW$5:$AW$9,MATCH(AS467,$AU$5:$AU$9,0)),N467*INDEX($AW$13:$AW$17,MATCH(AS467,$AU$13:$AU$17,0)))-BD467)/34,IF(MID(BH467,FIND(BB467-1,BH467)+2,1)="%",3,1)))</f>
        <v/>
      </c>
      <c r="BF467" s="15"/>
      <c r="BG467" s="15"/>
      <c r="BH467" s="170" t="str">
        <f t="shared" ref="BH467:BH475" si="285">IF(B467="",BH466,B467)</f>
        <v>战斗开始后{0}，{1}秒，将以自身为中心{2}码的敌人引力吸引过来，并造成{3}%攻击力的武力伤害。</v>
      </c>
    </row>
    <row r="468" spans="1:60">
      <c r="A468" s="256"/>
      <c r="B468" s="259"/>
      <c r="C468" s="256"/>
      <c r="D468" s="256"/>
      <c r="E468" s="179" t="s">
        <v>22</v>
      </c>
      <c r="F468" s="141">
        <v>1</v>
      </c>
      <c r="G468" s="141">
        <v>1</v>
      </c>
      <c r="H468" s="141">
        <v>1</v>
      </c>
      <c r="I468" s="141">
        <v>1</v>
      </c>
      <c r="J468" s="255">
        <f>SUMPRODUCT(LARGE(AL468:AO468*F468:I468+AL469:AO469*F469:I469+AL471:AO471*F471:I471+AL472:AO472*F472:I472+AL474:AO474*F474:I474+AL475:AO475*F475:I475,1))</f>
        <v>4.4786695570391846</v>
      </c>
      <c r="K468" s="255">
        <f>INDEX($J$17:$J$200,MATCH(C467,$C$17:$C$200,0),1)</f>
        <v>4.3116392160975536</v>
      </c>
      <c r="L468" s="44">
        <v>10</v>
      </c>
      <c r="M468" s="44">
        <v>30</v>
      </c>
      <c r="N468" s="44">
        <v>210</v>
      </c>
      <c r="O468" s="81">
        <v>0.25</v>
      </c>
      <c r="P468" s="44" t="str">
        <f>L468-10&amp;","&amp;M468-10</f>
        <v>0,20</v>
      </c>
      <c r="Q468" s="10">
        <v>0</v>
      </c>
      <c r="R468" s="10">
        <v>4</v>
      </c>
      <c r="S468" s="203"/>
      <c r="T468" s="44"/>
      <c r="U468" s="44"/>
      <c r="V468" s="24"/>
      <c r="W468" s="23">
        <f>效果范围削减($R468)*$O468</f>
        <v>0.79056941504209488</v>
      </c>
      <c r="X468" s="23">
        <f>30%*效果范围削减($R468)*$O468</f>
        <v>0.23717082451262844</v>
      </c>
      <c r="Y468" s="23">
        <f>30%*效果范围削减($R468)*$O468</f>
        <v>0.23717082451262844</v>
      </c>
      <c r="Z468" s="23">
        <f>30%*效果范围削减($R468)*$O468</f>
        <v>0.23717082451262844</v>
      </c>
      <c r="AA468" s="22"/>
      <c r="AB468" s="44" t="s">
        <v>245</v>
      </c>
      <c r="AC468" s="92">
        <f>辅助效用($P468,0,AC$15,"生存转换",标准系数,"当前目标",W468)</f>
        <v>4.1049642500536381</v>
      </c>
      <c r="AD468" s="92">
        <f>辅助效用($P468,0,AD$15,"生存转换",标准系数,"当前目标",X468)</f>
        <v>0.90095259262530714</v>
      </c>
      <c r="AE468" s="92">
        <f>辅助效用($P468,0,AE$15,"生存转换",标准系数,"当前目标",Y468)</f>
        <v>1.1854150222233832</v>
      </c>
      <c r="AF468" s="92">
        <f>辅助效用($P468,0,AF$15,"生存转换",标准系数,"当前目标",Z468)</f>
        <v>1.196472727397182</v>
      </c>
      <c r="AG468" s="92" t="s">
        <v>51</v>
      </c>
      <c r="AH468" s="188">
        <f>IF($Q468=0,0,持续效用($P468,$Q468,AH$15,$F468))</f>
        <v>0</v>
      </c>
      <c r="AI468" s="188">
        <f>IF($Q468=0,0,持续效用($P468,$Q468,AI$15,$F468))</f>
        <v>0</v>
      </c>
      <c r="AJ468" s="188">
        <f>IF($Q468=0,0,持续效用($P468,$Q468,AJ$15,$F468))</f>
        <v>0</v>
      </c>
      <c r="AK468" s="188">
        <f>IF($Q468=0,0,持续效用($P468,$Q468,AK$15,$F468))</f>
        <v>0</v>
      </c>
      <c r="AL468" s="146">
        <f>IFERROR(AC468*IF($E468="将领",INDEX(兵法相关参数!$C$4:$AL$7,AL$15,MATCH($AB468,兵法相关参数!$C$3:$AL$3,0)),INDEX(兵法相关参数!$C$12:$AL$15,AL$15,MATCH($AB468,兵法相关参数!$C$3:$AL$3,0))),0)+IFERROR(AH468*IF($E468="将领",INDEX(兵法相关参数!$C$4:$AL$7,AL$15,MATCH($AG468,兵法相关参数!$C$3:$AL$3,0)),INDEX(兵法相关参数!$C$12:$AL$15,AL$15,MATCH($AG468,兵法相关参数!$C$3:$AL$3,0))),0)</f>
        <v>3.2297344674684703</v>
      </c>
      <c r="AM468" s="146">
        <f>IFERROR(AD468*IF($E468="将领",INDEX(兵法相关参数!$C$4:$AL$7,AM$15,MATCH($AB468,兵法相关参数!$C$3:$AL$3,0)),INDEX(兵法相关参数!$C$12:$AL$15,AM$15,MATCH($AB468,兵法相关参数!$C$3:$AL$3,0))),0)+IFERROR(AI468*IF($E468="将领",INDEX(兵法相关参数!$C$4:$AL$7,AM$15,MATCH($AG468,兵法相关参数!$C$3:$AL$3,0)),INDEX(兵法相关参数!$C$12:$AL$15,AM$15,MATCH($AG468,兵法相关参数!$C$3:$AL$3,0))),0)</f>
        <v>0.57054112614866448</v>
      </c>
      <c r="AN468" s="146">
        <f>IFERROR(AE468*IF($E468="将领",INDEX(兵法相关参数!$C$4:$AL$7,AN$15,MATCH($AB468,兵法相关参数!$C$3:$AL$3,0)),INDEX(兵法相关参数!$C$12:$AL$15,AN$15,MATCH($AB468,兵法相关参数!$C$3:$AL$3,0))),0)+IFERROR(AJ468*IF($E468="将领",INDEX(兵法相关参数!$C$4:$AL$7,AN$15,MATCH($AG468,兵法相关参数!$C$3:$AL$3,0)),INDEX(兵法相关参数!$C$12:$AL$15,AN$15,MATCH($AG468,兵法相关参数!$C$3:$AL$3,0))),0)</f>
        <v>2.5066588490765289</v>
      </c>
      <c r="AO468" s="146">
        <f>IFERROR(AF468*IF($E468="将领",INDEX(兵法相关参数!$C$4:$AL$7,AL$15,MATCH($AB468,兵法相关参数!$C$3:$AL$3,0)),INDEX(兵法相关参数!$C$12:$AL$15,AO$15,MATCH($AB468,兵法相关参数!$C$3:$AL$3,0))),0)+IFERROR(AK468*IF($E468="将领",INDEX(兵法相关参数!$C$4:$AL$7,AL$15,MATCH($AG468,兵法相关参数!$C$3:$AL$3,0)),INDEX(兵法相关参数!$C$12:$AL$15,AO$15,MATCH($AG468,兵法相关参数!$C$3:$AL$3,0))),0)</f>
        <v>0.94136975906920328</v>
      </c>
      <c r="AP468" s="42"/>
      <c r="AQ468" s="151">
        <f>AQ467</f>
        <v>30225</v>
      </c>
      <c r="AR468" s="161">
        <f>AR467</f>
        <v>0</v>
      </c>
      <c r="AS468" s="163" t="str">
        <f t="shared" si="278"/>
        <v>橙</v>
      </c>
      <c r="AT468" s="153">
        <f t="shared" si="279"/>
        <v>1</v>
      </c>
      <c r="AU468" s="39" t="str">
        <f>IF(IF(L468="","",AQ468&amp;AT468)=AU467,"",IF(MOD(COUNTIF($AQ$1:AQ468,AQ468),3)=1,"",IF(L468="","",AQ468&amp;AT468)))</f>
        <v>302251</v>
      </c>
      <c r="AV468" s="191">
        <f>L468+0.5*34</f>
        <v>27</v>
      </c>
      <c r="AW468" s="166">
        <f t="shared" si="281"/>
        <v>-0.5</v>
      </c>
      <c r="AX468" s="15">
        <f>IF(MOD(COUNTIF($AQ$1:AQ468,AQ468),3)=1,"",IF(M468="","",AT468+1))</f>
        <v>2</v>
      </c>
      <c r="AY468" s="15" t="str">
        <f t="shared" si="216"/>
        <v>302252</v>
      </c>
      <c r="AZ468" s="166">
        <f t="shared" si="217"/>
        <v>7.1</v>
      </c>
      <c r="BA468" s="166">
        <f t="shared" si="218"/>
        <v>0.7</v>
      </c>
      <c r="BB468" s="15">
        <f>IF(MOD(COUNTIF($AQ$1:AQ468,AQ468),3)=1,"",IF(N468="","",AX468+1))</f>
        <v>3</v>
      </c>
      <c r="BC468" s="15" t="str">
        <f t="shared" si="282"/>
        <v>302253</v>
      </c>
      <c r="BD468" s="166">
        <f t="shared" si="283"/>
        <v>210</v>
      </c>
      <c r="BE468" s="166">
        <f t="shared" si="284"/>
        <v>0</v>
      </c>
      <c r="BF468" s="15"/>
      <c r="BG468" s="15"/>
      <c r="BH468" s="170" t="str">
        <f t="shared" si="285"/>
        <v>战斗开始后{0}，{1}秒，将以自身为中心{2}码的敌人引力吸引过来，并造成{3}%攻击力的武力伤害。</v>
      </c>
    </row>
    <row r="469" spans="1:60">
      <c r="A469" s="256"/>
      <c r="B469" s="259"/>
      <c r="C469" s="256"/>
      <c r="D469" s="257"/>
      <c r="E469" s="179"/>
      <c r="F469" s="141"/>
      <c r="G469" s="141"/>
      <c r="H469" s="141"/>
      <c r="I469" s="141"/>
      <c r="J469" s="256"/>
      <c r="K469" s="256"/>
      <c r="L469" s="182"/>
      <c r="M469" s="179"/>
      <c r="N469" s="179"/>
      <c r="O469" s="182"/>
      <c r="P469" s="44"/>
      <c r="Q469" s="10"/>
      <c r="R469" s="10"/>
      <c r="S469" s="10"/>
      <c r="T469" s="24"/>
      <c r="U469" s="24"/>
      <c r="V469" s="24"/>
      <c r="W469" s="23"/>
      <c r="X469" s="23"/>
      <c r="Y469" s="23"/>
      <c r="Z469" s="23"/>
      <c r="AA469" s="24"/>
      <c r="AB469" s="44"/>
      <c r="AC469" s="92"/>
      <c r="AD469" s="92"/>
      <c r="AE469" s="92"/>
      <c r="AF469" s="92"/>
      <c r="AG469" s="92"/>
      <c r="AH469" s="95"/>
      <c r="AI469" s="95"/>
      <c r="AJ469" s="95"/>
      <c r="AK469" s="95"/>
      <c r="AL469" s="146">
        <f>IFERROR(AC469*IF($E469="将领",INDEX(兵法相关参数!$C$4:$AL$7,AL$15,MATCH($AB469,兵法相关参数!$C$3:$AL$3,0)),INDEX(兵法相关参数!$C$12:$AL$15,AL$15,MATCH($AB469,兵法相关参数!$C$3:$AL$3,0))),0)+IFERROR(AH469*IF($E469="将领",INDEX(兵法相关参数!$C$4:$AL$7,AL$15,MATCH($AG469,兵法相关参数!$C$3:$AL$3,0)),INDEX(兵法相关参数!$C$12:$AL$15,AL$15,MATCH($AG469,兵法相关参数!$C$3:$AL$3,0))),0)</f>
        <v>0</v>
      </c>
      <c r="AM469" s="146">
        <f>IFERROR(AD469*IF($E469="将领",INDEX(兵法相关参数!$C$4:$AL$7,AM$15,MATCH($AB469,兵法相关参数!$C$3:$AL$3,0)),INDEX(兵法相关参数!$C$12:$AL$15,AM$15,MATCH($AB469,兵法相关参数!$C$3:$AL$3,0))),0)+IFERROR(AI469*IF($E469="将领",INDEX(兵法相关参数!$C$4:$AL$7,AM$15,MATCH($AG469,兵法相关参数!$C$3:$AL$3,0)),INDEX(兵法相关参数!$C$12:$AL$15,AM$15,MATCH($AG469,兵法相关参数!$C$3:$AL$3,0))),0)</f>
        <v>0</v>
      </c>
      <c r="AN469" s="146">
        <f>IFERROR(AE469*IF($E469="将领",INDEX(兵法相关参数!$C$4:$AL$7,AN$15,MATCH($AB469,兵法相关参数!$C$3:$AL$3,0)),INDEX(兵法相关参数!$C$12:$AL$15,AN$15,MATCH($AB469,兵法相关参数!$C$3:$AL$3,0))),0)+IFERROR(AJ469*IF($E469="将领",INDEX(兵法相关参数!$C$4:$AL$7,AN$15,MATCH($AG469,兵法相关参数!$C$3:$AL$3,0)),INDEX(兵法相关参数!$C$12:$AL$15,AN$15,MATCH($AG469,兵法相关参数!$C$3:$AL$3,0))),0)</f>
        <v>0</v>
      </c>
      <c r="AO469" s="146">
        <f>IFERROR(AF469*IF($E469="将领",INDEX(兵法相关参数!$C$4:$AL$7,AL$15,MATCH($AB469,兵法相关参数!$C$3:$AL$3,0)),INDEX(兵法相关参数!$C$12:$AL$15,AO$15,MATCH($AB469,兵法相关参数!$C$3:$AL$3,0))),0)+IFERROR(AK469*IF($E469="将领",INDEX(兵法相关参数!$C$4:$AL$7,AL$15,MATCH($AG469,兵法相关参数!$C$3:$AL$3,0)),INDEX(兵法相关参数!$C$12:$AL$15,AO$15,MATCH($AG469,兵法相关参数!$C$3:$AL$3,0))),0)</f>
        <v>0</v>
      </c>
      <c r="AP469" s="27"/>
      <c r="AQ469" s="151">
        <f>AQ468</f>
        <v>30225</v>
      </c>
      <c r="AR469" s="162">
        <f>AR468</f>
        <v>0</v>
      </c>
      <c r="AS469" s="15" t="str">
        <f t="shared" si="278"/>
        <v>橙</v>
      </c>
      <c r="AT469" s="153">
        <f t="shared" si="279"/>
        <v>1</v>
      </c>
      <c r="AU469" s="39" t="str">
        <f>IF(IF(L469="","",AQ469&amp;AT469)=AU468,"",IF(MOD(COUNTIF($AQ$1:AQ469,AQ469),3)=1,"",IF(L469="","",AQ469&amp;AT469)))</f>
        <v/>
      </c>
      <c r="AV469" s="166" t="str">
        <f t="shared" si="280"/>
        <v/>
      </c>
      <c r="AW469" s="166" t="str">
        <f t="shared" si="281"/>
        <v/>
      </c>
      <c r="AX469" s="15" t="str">
        <f>IF(MOD(COUNTIF($AQ$1:AQ469,AQ469),3)=1,"",IF(M469="","",AT469+1))</f>
        <v/>
      </c>
      <c r="AY469" s="15" t="str">
        <f t="shared" si="216"/>
        <v/>
      </c>
      <c r="AZ469" s="166" t="str">
        <f t="shared" si="217"/>
        <v/>
      </c>
      <c r="BA469" s="166" t="str">
        <f t="shared" si="218"/>
        <v/>
      </c>
      <c r="BB469" s="15" t="str">
        <f>IF(MOD(COUNTIF($AQ$1:AQ469,AQ469),3)=1,"",IF(N469="","",AX469+1))</f>
        <v/>
      </c>
      <c r="BC469" s="15" t="str">
        <f t="shared" si="282"/>
        <v/>
      </c>
      <c r="BD469" s="166" t="str">
        <f t="shared" si="283"/>
        <v/>
      </c>
      <c r="BE469" s="166" t="str">
        <f t="shared" si="284"/>
        <v/>
      </c>
      <c r="BF469" s="15"/>
      <c r="BG469" s="15"/>
      <c r="BH469" s="170" t="str">
        <f t="shared" si="285"/>
        <v>战斗开始后{0}，{1}秒，将以自身为中心{2}码的敌人引力吸引过来，并造成{3}%攻击力的武力伤害。</v>
      </c>
    </row>
    <row r="470" spans="1:60">
      <c r="A470" s="256"/>
      <c r="B470" s="259"/>
      <c r="C470" s="256"/>
      <c r="D470" s="255" t="s">
        <v>17</v>
      </c>
      <c r="E470" s="11"/>
      <c r="F470" s="11"/>
      <c r="G470" s="11"/>
      <c r="H470" s="11"/>
      <c r="I470" s="11"/>
      <c r="J470" s="256"/>
      <c r="K470" s="256"/>
      <c r="L470" s="184" t="s">
        <v>771</v>
      </c>
      <c r="M470" s="184"/>
      <c r="N470" s="11"/>
      <c r="O470" s="183" t="s">
        <v>52</v>
      </c>
      <c r="P470" s="3" t="s">
        <v>57</v>
      </c>
      <c r="Q470" s="11" t="s">
        <v>60</v>
      </c>
      <c r="R470" s="11" t="s">
        <v>61</v>
      </c>
      <c r="S470" s="11"/>
      <c r="T470" s="184"/>
      <c r="U470" s="184"/>
      <c r="V470" s="184"/>
      <c r="W470" s="3" t="s">
        <v>223</v>
      </c>
      <c r="X470" s="3" t="s">
        <v>224</v>
      </c>
      <c r="Y470" s="3" t="s">
        <v>225</v>
      </c>
      <c r="Z470" s="3" t="s">
        <v>226</v>
      </c>
      <c r="AA470" s="1"/>
      <c r="AB470" s="15"/>
      <c r="AC470" s="187" t="s">
        <v>227</v>
      </c>
      <c r="AD470" s="187" t="s">
        <v>228</v>
      </c>
      <c r="AE470" s="187" t="s">
        <v>229</v>
      </c>
      <c r="AF470" s="187" t="s">
        <v>230</v>
      </c>
      <c r="AG470" s="96"/>
      <c r="AH470" s="187" t="s">
        <v>227</v>
      </c>
      <c r="AI470" s="187" t="s">
        <v>228</v>
      </c>
      <c r="AJ470" s="187" t="s">
        <v>229</v>
      </c>
      <c r="AK470" s="187" t="s">
        <v>230</v>
      </c>
      <c r="AL470" s="146">
        <f>IFERROR(AC470*IF($E470="将领",INDEX(兵法相关参数!$C$4:$AL$7,AL$15,MATCH($AB470,兵法相关参数!$C$3:$AL$3,0)),INDEX(兵法相关参数!$C$12:$AL$15,AL$15,MATCH($AB470,兵法相关参数!$C$3:$AL$3,0))),0)+IFERROR(AH470*IF($E470="将领",INDEX(兵法相关参数!$C$4:$AL$7,AL$15,MATCH($AG470,兵法相关参数!$C$3:$AL$3,0)),INDEX(兵法相关参数!$C$12:$AL$15,AL$15,MATCH($AG470,兵法相关参数!$C$3:$AL$3,0))),0)</f>
        <v>0</v>
      </c>
      <c r="AM470" s="146">
        <f>IFERROR(AD470*IF($E470="将领",INDEX(兵法相关参数!$C$4:$AL$7,AM$15,MATCH($AB470,兵法相关参数!$C$3:$AL$3,0)),INDEX(兵法相关参数!$C$12:$AL$15,AM$15,MATCH($AB470,兵法相关参数!$C$3:$AL$3,0))),0)+IFERROR(AI470*IF($E470="将领",INDEX(兵法相关参数!$C$4:$AL$7,AM$15,MATCH($AG470,兵法相关参数!$C$3:$AL$3,0)),INDEX(兵法相关参数!$C$12:$AL$15,AM$15,MATCH($AG470,兵法相关参数!$C$3:$AL$3,0))),0)</f>
        <v>0</v>
      </c>
      <c r="AN470" s="146">
        <f>IFERROR(AE470*IF($E470="将领",INDEX(兵法相关参数!$C$4:$AL$7,AN$15,MATCH($AB470,兵法相关参数!$C$3:$AL$3,0)),INDEX(兵法相关参数!$C$12:$AL$15,AN$15,MATCH($AB470,兵法相关参数!$C$3:$AL$3,0))),0)+IFERROR(AJ470*IF($E470="将领",INDEX(兵法相关参数!$C$4:$AL$7,AN$15,MATCH($AG470,兵法相关参数!$C$3:$AL$3,0)),INDEX(兵法相关参数!$C$12:$AL$15,AN$15,MATCH($AG470,兵法相关参数!$C$3:$AL$3,0))),0)</f>
        <v>0</v>
      </c>
      <c r="AO470" s="146">
        <f>IFERROR(AF470*IF($E470="将领",INDEX(兵法相关参数!$C$4:$AL$7,AL$15,MATCH($AB470,兵法相关参数!$C$3:$AL$3,0)),INDEX(兵法相关参数!$C$12:$AL$15,AO$15,MATCH($AB470,兵法相关参数!$C$3:$AL$3,0))),0)+IFERROR(AK470*IF($E470="将领",INDEX(兵法相关参数!$C$4:$AL$7,AL$15,MATCH($AG470,兵法相关参数!$C$3:$AL$3,0)),INDEX(兵法相关参数!$C$12:$AL$15,AO$15,MATCH($AG470,兵法相关参数!$C$3:$AL$3,0))),0)</f>
        <v>0</v>
      </c>
      <c r="AP470" s="42"/>
      <c r="AQ470" s="151">
        <f t="shared" ref="AQ470:AQ475" si="286">AQ469</f>
        <v>30225</v>
      </c>
      <c r="AR470" s="160">
        <f>IF(D470="直接伤害",1,0)</f>
        <v>1</v>
      </c>
      <c r="AS470" s="163" t="str">
        <f t="shared" si="278"/>
        <v>橙</v>
      </c>
      <c r="AT470" s="153">
        <f t="shared" si="279"/>
        <v>4</v>
      </c>
      <c r="AU470" s="39" t="str">
        <f>IF(IF(L470="","",AQ470&amp;AT470)=AU469,"",IF(MOD(COUNTIF($AQ$1:AQ470,AQ470),3)=1,"",IF(L470="","",AQ470&amp;AT470)))</f>
        <v/>
      </c>
      <c r="AV470" s="166" t="str">
        <f t="shared" si="280"/>
        <v/>
      </c>
      <c r="AW470" s="166" t="str">
        <f t="shared" si="281"/>
        <v/>
      </c>
      <c r="AX470" s="15" t="str">
        <f>IF(MOD(COUNTIF($AQ$1:AQ470,AQ470),3)=1,"",IF(M470="","",AT470+1))</f>
        <v/>
      </c>
      <c r="AY470" s="15" t="str">
        <f t="shared" ref="AY470:AY533" si="287">IF(IF(AX470="","",AQ470&amp;AX470)=AY469,"",IF(AX470="","",AQ470&amp;AX470))</f>
        <v/>
      </c>
      <c r="AZ470" s="166" t="str">
        <f t="shared" ref="AZ470:AZ533" si="288">IF(AY470="","",IF(M469="固定值",M470,ROUND(IF(AR470=1,M470*INDEX($AV$5:$AV$9,MATCH(AS470,$AU$5:$AU$9,0)),M470*INDEX($AV$13:$AV$17,MATCH(AS470,$AU$13:$AU$17,0))),IF(MID(BH470,FIND(AX470-1,BH470)+2,1)="%",3,1))))</f>
        <v/>
      </c>
      <c r="BA470" s="166" t="str">
        <f t="shared" ref="BA470:BA533" si="289">IF(AY470="","",ROUND((IF(AR470=1,M470*INDEX($AW$5:$AW$9,MATCH(AS470,$AU$5:$AU$9,0)),M470*INDEX($AW$13:$AW$17,MATCH(AS470,$AU$13:$AU$17,0)))-AZ470)/34,IF(MID(BH470,FIND(AX470-1,BH470)+2,1)="%",3,1)))</f>
        <v/>
      </c>
      <c r="BB470" s="15" t="str">
        <f>IF(MOD(COUNTIF($AQ$1:AQ470,AQ470),3)=1,"",IF(N470="","",AX470+1))</f>
        <v/>
      </c>
      <c r="BC470" s="15" t="str">
        <f t="shared" si="282"/>
        <v/>
      </c>
      <c r="BD470" s="166" t="str">
        <f t="shared" si="283"/>
        <v/>
      </c>
      <c r="BE470" s="166" t="str">
        <f t="shared" si="284"/>
        <v/>
      </c>
      <c r="BF470" s="15"/>
      <c r="BG470" s="15"/>
      <c r="BH470" s="170" t="str">
        <f t="shared" si="285"/>
        <v>战斗开始后{0}，{1}秒，将以自身为中心{2}码的敌人引力吸引过来，并造成{3}%攻击力的武力伤害。</v>
      </c>
    </row>
    <row r="471" spans="1:60">
      <c r="A471" s="256"/>
      <c r="B471" s="259"/>
      <c r="C471" s="256"/>
      <c r="D471" s="256"/>
      <c r="E471" s="179" t="s">
        <v>22</v>
      </c>
      <c r="F471" s="141">
        <v>1</v>
      </c>
      <c r="G471" s="141">
        <v>1</v>
      </c>
      <c r="H471" s="141">
        <v>1</v>
      </c>
      <c r="I471" s="141">
        <v>1</v>
      </c>
      <c r="J471" s="256"/>
      <c r="K471" s="256"/>
      <c r="L471" s="24">
        <v>0.3</v>
      </c>
      <c r="M471" s="24"/>
      <c r="N471" s="10"/>
      <c r="O471" s="81">
        <f>100%*1.15</f>
        <v>1.1499999999999999</v>
      </c>
      <c r="P471" s="44" t="str">
        <f>P468</f>
        <v>0,20</v>
      </c>
      <c r="Q471" s="10">
        <v>0</v>
      </c>
      <c r="R471" s="10">
        <f>R468</f>
        <v>4</v>
      </c>
      <c r="S471" s="203"/>
      <c r="T471" s="44"/>
      <c r="U471" s="44"/>
      <c r="V471" s="24"/>
      <c r="W471" s="23">
        <f>$L471*效果范围削减($R471)*$O471</f>
        <v>1.0909857927580908</v>
      </c>
      <c r="X471" s="23">
        <f>$L471*效果范围削减($R471)*$O471</f>
        <v>1.0909857927580908</v>
      </c>
      <c r="Y471" s="23">
        <f>$L471*效果范围削减($R471)*$O471</f>
        <v>1.0909857927580908</v>
      </c>
      <c r="Z471" s="23">
        <f>$L471*效果范围削减($R471)*$O471</f>
        <v>1.0909857927580908</v>
      </c>
      <c r="AA471" s="22"/>
      <c r="AB471" s="44" t="s">
        <v>37</v>
      </c>
      <c r="AC471" s="92">
        <f>0.5*辅助效用($P471,-1,AC$15,"生存转换",输出系数,"当前将领目标",W471)+0.5*辅助效用($P471,-1,AC$15,"兵力转换",输出系数,"当前士兵目标",W471)</f>
        <v>3.2558519784273951E-4</v>
      </c>
      <c r="AD471" s="92">
        <f>0.5*辅助效用($P471,-1,AD$15,"生存转换",输出系数,"当前将领目标",X471)+0.5*辅助效用($P471,-1,AD$15,"兵力转换",输出系数,"当前士兵目标",X471)</f>
        <v>3.6169775114389059E-4</v>
      </c>
      <c r="AE471" s="92">
        <f>0.5*辅助效用($P471,-1,AE$15,"生存转换",输出系数,"当前将领目标",Y471)+0.5*辅助效用($P471,-1,AE$15,"兵力转换",输出系数,"当前士兵目标",Y471)</f>
        <v>3.2874865674389529E-4</v>
      </c>
      <c r="AF471" s="92">
        <f>0.5*辅助效用($P471,-1,AF$15,"生存转换",输出系数,"当前将领目标",Z471)+0.5*辅助效用($P471,-1,AF$15,"兵力转换",输出系数,"当前士兵目标",Z471)</f>
        <v>3.2963581719698228E-4</v>
      </c>
      <c r="AG471" s="92" t="s">
        <v>51</v>
      </c>
      <c r="AH471" s="188">
        <f>IF($Q471=0,0,持续效用($P471,$Q471,AH$15,$F471))</f>
        <v>0</v>
      </c>
      <c r="AI471" s="188">
        <f>IF($Q471=0,0,持续效用($P471,$Q471,AI$15,$F471))</f>
        <v>0</v>
      </c>
      <c r="AJ471" s="188">
        <f>IF($Q471=0,0,持续效用($P471,$Q471,AJ$15,$F471))</f>
        <v>0</v>
      </c>
      <c r="AK471" s="188">
        <f>IF($Q471=0,0,持续效用($P471,$Q471,AK$15,$F471))</f>
        <v>0</v>
      </c>
      <c r="AL471" s="146">
        <f>IFERROR(AC471*IF($E471="将领",INDEX(兵法相关参数!$C$4:$AL$7,AL$15,MATCH($AB471,兵法相关参数!$C$3:$AL$3,0)),INDEX(兵法相关参数!$C$12:$AL$15,AL$15,MATCH($AB471,兵法相关参数!$C$3:$AL$3,0))),0)+IFERROR(AH471*IF($E471="将领",INDEX(兵法相关参数!$C$4:$AL$7,AL$15,MATCH($AG471,兵法相关参数!$C$3:$AL$3,0)),INDEX(兵法相关参数!$C$12:$AL$15,AL$15,MATCH($AG471,兵法相关参数!$C$3:$AL$3,0))),0)</f>
        <v>1.1228925661113842</v>
      </c>
      <c r="AM471" s="146">
        <f>IFERROR(AD471*IF($E471="将领",INDEX(兵法相关参数!$C$4:$AL$7,AM$15,MATCH($AB471,兵法相关参数!$C$3:$AL$3,0)),INDEX(兵法相关参数!$C$12:$AL$15,AM$15,MATCH($AB471,兵法相关参数!$C$3:$AL$3,0))),0)+IFERROR(AI471*IF($E471="将领",INDEX(兵法相关参数!$C$4:$AL$7,AM$15,MATCH($AG471,兵法相关参数!$C$3:$AL$3,0)),INDEX(兵法相关参数!$C$12:$AL$15,AM$15,MATCH($AG471,兵法相关参数!$C$3:$AL$3,0))),0)</f>
        <v>1.1493760538385824</v>
      </c>
      <c r="AN471" s="146">
        <f>IFERROR(AE471*IF($E471="将领",INDEX(兵法相关参数!$C$4:$AL$7,AN$15,MATCH($AB471,兵法相关参数!$C$3:$AL$3,0)),INDEX(兵法相关参数!$C$12:$AL$15,AN$15,MATCH($AB471,兵法相关参数!$C$3:$AL$3,0))),0)+IFERROR(AJ471*IF($E471="将领",INDEX(兵法相关参数!$C$4:$AL$7,AN$15,MATCH($AG471,兵法相关参数!$C$3:$AL$3,0)),INDEX(兵法相关参数!$C$12:$AL$15,AN$15,MATCH($AG471,兵法相关参数!$C$3:$AL$3,0))),0)</f>
        <v>1.9720107079626552</v>
      </c>
      <c r="AO471" s="146">
        <f>IFERROR(AF471*IF($E471="将领",INDEX(兵法相关参数!$C$4:$AL$7,AL$15,MATCH($AB471,兵法相关参数!$C$3:$AL$3,0)),INDEX(兵法相关参数!$C$12:$AL$15,AO$15,MATCH($AB471,兵法相关参数!$C$3:$AL$3,0))),0)+IFERROR(AK471*IF($E471="将领",INDEX(兵法相关参数!$C$4:$AL$7,AL$15,MATCH($AG471,兵法相关参数!$C$3:$AL$3,0)),INDEX(兵法相关参数!$C$12:$AL$15,AO$15,MATCH($AG471,兵法相关参数!$C$3:$AL$3,0))),0)</f>
        <v>1.1368625204924891</v>
      </c>
      <c r="AP471" s="27"/>
      <c r="AQ471" s="151">
        <f t="shared" si="286"/>
        <v>30225</v>
      </c>
      <c r="AR471" s="161">
        <f>AR470</f>
        <v>1</v>
      </c>
      <c r="AS471" s="163" t="str">
        <f t="shared" si="278"/>
        <v>橙</v>
      </c>
      <c r="AT471" s="153">
        <f t="shared" si="279"/>
        <v>4</v>
      </c>
      <c r="AU471" s="39" t="str">
        <f>IF(IF(L471="","",AQ471&amp;AT471)=AU470,"",IF(MOD(COUNTIF($AQ$1:AQ471,AQ471),3)=1,"",IF(L471="","",AQ471&amp;AT471)))</f>
        <v>302254</v>
      </c>
      <c r="AV471" s="166">
        <f>IF(AU471="","",IF(L470="固定值",L471,ROUND(IF(AR471=1,L471*INDEX($AV$5:$AV$9,MATCH(AS471,$AU$5:$AU$9,0)),L471*INDEX($AV$13:$AV$17,MATCH(AS471,$AU$13:$AU$17,0))),IF(MID(BH471,FIND(AT471-1,BH471)+2,1)="%",3,1))))</f>
        <v>0.3</v>
      </c>
      <c r="AW471" s="166">
        <f t="shared" si="281"/>
        <v>0</v>
      </c>
      <c r="AX471" s="15" t="str">
        <f>IF(MOD(COUNTIF($AQ$1:AQ471,AQ471),3)=1,"",IF(M471="","",AT471+1))</f>
        <v/>
      </c>
      <c r="AY471" s="15" t="str">
        <f t="shared" si="287"/>
        <v/>
      </c>
      <c r="AZ471" s="166" t="str">
        <f t="shared" si="288"/>
        <v/>
      </c>
      <c r="BA471" s="166" t="str">
        <f t="shared" si="289"/>
        <v/>
      </c>
      <c r="BB471" s="15" t="str">
        <f>IF(MOD(COUNTIF($AQ$1:AQ471,AQ471),3)=1,"",IF(N471="","",AX471+1))</f>
        <v/>
      </c>
      <c r="BC471" s="15" t="str">
        <f t="shared" si="282"/>
        <v/>
      </c>
      <c r="BD471" s="166" t="str">
        <f t="shared" si="283"/>
        <v/>
      </c>
      <c r="BE471" s="166" t="str">
        <f t="shared" si="284"/>
        <v/>
      </c>
      <c r="BF471" s="15"/>
      <c r="BG471" s="15"/>
      <c r="BH471" s="170" t="str">
        <f t="shared" si="285"/>
        <v>战斗开始后{0}，{1}秒，将以自身为中心{2}码的敌人引力吸引过来，并造成{3}%攻击力的武力伤害。</v>
      </c>
    </row>
    <row r="472" spans="1:60">
      <c r="A472" s="256"/>
      <c r="B472" s="259"/>
      <c r="C472" s="256"/>
      <c r="D472" s="257"/>
      <c r="E472" s="179"/>
      <c r="F472" s="179"/>
      <c r="G472" s="179"/>
      <c r="H472" s="179"/>
      <c r="I472" s="179"/>
      <c r="J472" s="256"/>
      <c r="K472" s="256"/>
      <c r="L472" s="182"/>
      <c r="M472" s="179"/>
      <c r="N472" s="179"/>
      <c r="O472" s="182"/>
      <c r="P472" s="179"/>
      <c r="Q472" s="179"/>
      <c r="R472" s="179"/>
      <c r="S472" s="179"/>
      <c r="T472" s="179"/>
      <c r="U472" s="179"/>
      <c r="V472" s="179"/>
      <c r="W472" s="179"/>
      <c r="X472" s="179"/>
      <c r="Y472" s="179"/>
      <c r="Z472" s="179"/>
      <c r="AA472" s="179"/>
      <c r="AB472" s="44"/>
      <c r="AC472" s="189"/>
      <c r="AD472" s="189"/>
      <c r="AE472" s="189"/>
      <c r="AF472" s="189"/>
      <c r="AG472" s="92"/>
      <c r="AH472" s="189"/>
      <c r="AI472" s="189"/>
      <c r="AJ472" s="189"/>
      <c r="AK472" s="189"/>
      <c r="AL472" s="146">
        <f>IFERROR(AC472*IF($E472="将领",INDEX(兵法相关参数!$C$4:$AL$7,AL$15,MATCH($AB472,兵法相关参数!$C$3:$AL$3,0)),INDEX(兵法相关参数!$C$12:$AL$15,AL$15,MATCH($AB472,兵法相关参数!$C$3:$AL$3,0))),0)+IFERROR(AH472*IF($E472="将领",INDEX(兵法相关参数!$C$4:$AL$7,AL$15,MATCH($AG472,兵法相关参数!$C$3:$AL$3,0)),INDEX(兵法相关参数!$C$12:$AL$15,AL$15,MATCH($AG472,兵法相关参数!$C$3:$AL$3,0))),0)</f>
        <v>0</v>
      </c>
      <c r="AM472" s="146">
        <f>IFERROR(AD472*IF($E472="将领",INDEX(兵法相关参数!$C$4:$AL$7,AM$15,MATCH($AB472,兵法相关参数!$C$3:$AL$3,0)),INDEX(兵法相关参数!$C$12:$AL$15,AM$15,MATCH($AB472,兵法相关参数!$C$3:$AL$3,0))),0)+IFERROR(AI472*IF($E472="将领",INDEX(兵法相关参数!$C$4:$AL$7,AM$15,MATCH($AG472,兵法相关参数!$C$3:$AL$3,0)),INDEX(兵法相关参数!$C$12:$AL$15,AM$15,MATCH($AG472,兵法相关参数!$C$3:$AL$3,0))),0)</f>
        <v>0</v>
      </c>
      <c r="AN472" s="146">
        <f>IFERROR(AE472*IF($E472="将领",INDEX(兵法相关参数!$C$4:$AL$7,AN$15,MATCH($AB472,兵法相关参数!$C$3:$AL$3,0)),INDEX(兵法相关参数!$C$12:$AL$15,AN$15,MATCH($AB472,兵法相关参数!$C$3:$AL$3,0))),0)+IFERROR(AJ472*IF($E472="将领",INDEX(兵法相关参数!$C$4:$AL$7,AN$15,MATCH($AG472,兵法相关参数!$C$3:$AL$3,0)),INDEX(兵法相关参数!$C$12:$AL$15,AN$15,MATCH($AG472,兵法相关参数!$C$3:$AL$3,0))),0)</f>
        <v>0</v>
      </c>
      <c r="AO472" s="146">
        <f>IFERROR(AF472*IF($E472="将领",INDEX(兵法相关参数!$C$4:$AL$7,AL$15,MATCH($AB472,兵法相关参数!$C$3:$AL$3,0)),INDEX(兵法相关参数!$C$12:$AL$15,AO$15,MATCH($AB472,兵法相关参数!$C$3:$AL$3,0))),0)+IFERROR(AK472*IF($E472="将领",INDEX(兵法相关参数!$C$4:$AL$7,AL$15,MATCH($AG472,兵法相关参数!$C$3:$AL$3,0)),INDEX(兵法相关参数!$C$12:$AL$15,AO$15,MATCH($AG472,兵法相关参数!$C$3:$AL$3,0))),0)</f>
        <v>0</v>
      </c>
      <c r="AP472" s="42"/>
      <c r="AQ472" s="151">
        <f t="shared" si="286"/>
        <v>30225</v>
      </c>
      <c r="AR472" s="162">
        <f>AR471</f>
        <v>1</v>
      </c>
      <c r="AS472" s="15" t="str">
        <f t="shared" si="278"/>
        <v>橙</v>
      </c>
      <c r="AT472" s="153">
        <f t="shared" si="279"/>
        <v>4</v>
      </c>
      <c r="AU472" s="39" t="str">
        <f>IF(IF(L472="","",AQ472&amp;AT472)=AU471,"",IF(MOD(COUNTIF($AQ$1:AQ472,AQ472),3)=1,"",IF(L472="","",AQ472&amp;AT472)))</f>
        <v/>
      </c>
      <c r="AV472" s="166" t="str">
        <f t="shared" si="280"/>
        <v/>
      </c>
      <c r="AW472" s="166" t="str">
        <f t="shared" si="281"/>
        <v/>
      </c>
      <c r="AX472" s="15" t="str">
        <f>IF(MOD(COUNTIF($AQ$1:AQ472,AQ472),3)=1,"",IF(M472="","",AT472+1))</f>
        <v/>
      </c>
      <c r="AY472" s="15" t="str">
        <f t="shared" si="287"/>
        <v/>
      </c>
      <c r="AZ472" s="166" t="str">
        <f t="shared" si="288"/>
        <v/>
      </c>
      <c r="BA472" s="166" t="str">
        <f t="shared" si="289"/>
        <v/>
      </c>
      <c r="BB472" s="15" t="str">
        <f>IF(MOD(COUNTIF($AQ$1:AQ472,AQ472),3)=1,"",IF(N472="","",AX472+1))</f>
        <v/>
      </c>
      <c r="BC472" s="15" t="str">
        <f t="shared" si="282"/>
        <v/>
      </c>
      <c r="BD472" s="166" t="str">
        <f t="shared" si="283"/>
        <v/>
      </c>
      <c r="BE472" s="166" t="str">
        <f t="shared" si="284"/>
        <v/>
      </c>
      <c r="BF472" s="15"/>
      <c r="BG472" s="15"/>
      <c r="BH472" s="170" t="str">
        <f t="shared" si="285"/>
        <v>战斗开始后{0}，{1}秒，将以自身为中心{2}码的敌人引力吸引过来，并造成{3}%攻击力的武力伤害。</v>
      </c>
    </row>
    <row r="473" spans="1:60">
      <c r="A473" s="256"/>
      <c r="B473" s="259"/>
      <c r="C473" s="256"/>
      <c r="D473" s="255"/>
      <c r="E473" s="179"/>
      <c r="F473" s="179"/>
      <c r="G473" s="179"/>
      <c r="H473" s="179"/>
      <c r="I473" s="179"/>
      <c r="J473" s="256"/>
      <c r="K473" s="256"/>
      <c r="L473" s="182"/>
      <c r="M473" s="179"/>
      <c r="N473" s="179"/>
      <c r="O473" s="182"/>
      <c r="P473" s="179"/>
      <c r="Q473" s="179"/>
      <c r="R473" s="179"/>
      <c r="S473" s="179"/>
      <c r="T473" s="179"/>
      <c r="U473" s="179"/>
      <c r="V473" s="179"/>
      <c r="W473" s="179"/>
      <c r="X473" s="179"/>
      <c r="Y473" s="179"/>
      <c r="Z473" s="179"/>
      <c r="AA473" s="179"/>
      <c r="AB473" s="44"/>
      <c r="AC473" s="189"/>
      <c r="AD473" s="189"/>
      <c r="AE473" s="189"/>
      <c r="AF473" s="189"/>
      <c r="AG473" s="92"/>
      <c r="AH473" s="189"/>
      <c r="AI473" s="189"/>
      <c r="AJ473" s="189"/>
      <c r="AK473" s="189"/>
      <c r="AL473" s="146">
        <f>IFERROR(AC473*IF($E473="将领",INDEX(兵法相关参数!$C$4:$AL$7,AL$15,MATCH($AB473,兵法相关参数!$C$3:$AL$3,0)),INDEX(兵法相关参数!$C$12:$AL$15,AL$15,MATCH($AB473,兵法相关参数!$C$3:$AL$3,0))),0)+IFERROR(AH473*IF($E473="将领",INDEX(兵法相关参数!$C$4:$AL$7,AL$15,MATCH($AG473,兵法相关参数!$C$3:$AL$3,0)),INDEX(兵法相关参数!$C$12:$AL$15,AL$15,MATCH($AG473,兵法相关参数!$C$3:$AL$3,0))),0)</f>
        <v>0</v>
      </c>
      <c r="AM473" s="146">
        <f>IFERROR(AD473*IF($E473="将领",INDEX(兵法相关参数!$C$4:$AL$7,AM$15,MATCH($AB473,兵法相关参数!$C$3:$AL$3,0)),INDEX(兵法相关参数!$C$12:$AL$15,AM$15,MATCH($AB473,兵法相关参数!$C$3:$AL$3,0))),0)+IFERROR(AI473*IF($E473="将领",INDEX(兵法相关参数!$C$4:$AL$7,AM$15,MATCH($AG473,兵法相关参数!$C$3:$AL$3,0)),INDEX(兵法相关参数!$C$12:$AL$15,AM$15,MATCH($AG473,兵法相关参数!$C$3:$AL$3,0))),0)</f>
        <v>0</v>
      </c>
      <c r="AN473" s="146">
        <f>IFERROR(AE473*IF($E473="将领",INDEX(兵法相关参数!$C$4:$AL$7,AN$15,MATCH($AB473,兵法相关参数!$C$3:$AL$3,0)),INDEX(兵法相关参数!$C$12:$AL$15,AN$15,MATCH($AB473,兵法相关参数!$C$3:$AL$3,0))),0)+IFERROR(AJ473*IF($E473="将领",INDEX(兵法相关参数!$C$4:$AL$7,AN$15,MATCH($AG473,兵法相关参数!$C$3:$AL$3,0)),INDEX(兵法相关参数!$C$12:$AL$15,AN$15,MATCH($AG473,兵法相关参数!$C$3:$AL$3,0))),0)</f>
        <v>0</v>
      </c>
      <c r="AO473" s="146">
        <f>IFERROR(AF473*IF($E473="将领",INDEX(兵法相关参数!$C$4:$AL$7,AL$15,MATCH($AB473,兵法相关参数!$C$3:$AL$3,0)),INDEX(兵法相关参数!$C$12:$AL$15,AO$15,MATCH($AB473,兵法相关参数!$C$3:$AL$3,0))),0)+IFERROR(AK473*IF($E473="将领",INDEX(兵法相关参数!$C$4:$AL$7,AL$15,MATCH($AG473,兵法相关参数!$C$3:$AL$3,0)),INDEX(兵法相关参数!$C$12:$AL$15,AO$15,MATCH($AG473,兵法相关参数!$C$3:$AL$3,0))),0)</f>
        <v>0</v>
      </c>
      <c r="AP473" s="27"/>
      <c r="AQ473" s="151">
        <f t="shared" si="286"/>
        <v>30225</v>
      </c>
      <c r="AR473" s="160">
        <f>IF(D473="直接伤害",1,0)</f>
        <v>0</v>
      </c>
      <c r="AS473" s="163" t="str">
        <f t="shared" si="278"/>
        <v>橙</v>
      </c>
      <c r="AT473" s="153">
        <f t="shared" si="279"/>
        <v>4</v>
      </c>
      <c r="AU473" s="39" t="str">
        <f>IF(IF(L473="","",AQ473&amp;AT473)=AU472,"",IF(MOD(COUNTIF($AQ$1:AQ473,AQ473),3)=1,"",IF(L473="","",AQ473&amp;AT473)))</f>
        <v/>
      </c>
      <c r="AV473" s="166" t="str">
        <f t="shared" si="280"/>
        <v/>
      </c>
      <c r="AW473" s="166" t="str">
        <f t="shared" si="281"/>
        <v/>
      </c>
      <c r="AX473" s="15" t="str">
        <f>IF(MOD(COUNTIF($AQ$1:AQ473,AQ473),3)=1,"",IF(M473="","",AT473+1))</f>
        <v/>
      </c>
      <c r="AY473" s="15" t="str">
        <f t="shared" si="287"/>
        <v/>
      </c>
      <c r="AZ473" s="166" t="str">
        <f t="shared" si="288"/>
        <v/>
      </c>
      <c r="BA473" s="166" t="str">
        <f t="shared" si="289"/>
        <v/>
      </c>
      <c r="BB473" s="15" t="str">
        <f>IF(MOD(COUNTIF($AQ$1:AQ473,AQ473),3)=1,"",IF(N473="","",AX473+1))</f>
        <v/>
      </c>
      <c r="BC473" s="15" t="str">
        <f t="shared" si="282"/>
        <v/>
      </c>
      <c r="BD473" s="166" t="str">
        <f t="shared" si="283"/>
        <v/>
      </c>
      <c r="BE473" s="166" t="str">
        <f t="shared" si="284"/>
        <v/>
      </c>
      <c r="BF473" s="15"/>
      <c r="BG473" s="15"/>
      <c r="BH473" s="170" t="str">
        <f t="shared" si="285"/>
        <v>战斗开始后{0}，{1}秒，将以自身为中心{2}码的敌人引力吸引过来，并造成{3}%攻击力的武力伤害。</v>
      </c>
    </row>
    <row r="474" spans="1:60">
      <c r="A474" s="256"/>
      <c r="B474" s="259"/>
      <c r="C474" s="256"/>
      <c r="D474" s="256"/>
      <c r="E474" s="179"/>
      <c r="F474" s="179"/>
      <c r="G474" s="179"/>
      <c r="H474" s="179"/>
      <c r="I474" s="179"/>
      <c r="J474" s="256"/>
      <c r="K474" s="256"/>
      <c r="L474" s="182"/>
      <c r="M474" s="179"/>
      <c r="N474" s="179"/>
      <c r="O474" s="182"/>
      <c r="P474" s="179"/>
      <c r="Q474" s="179"/>
      <c r="R474" s="179"/>
      <c r="S474" s="179"/>
      <c r="T474" s="179"/>
      <c r="U474" s="179"/>
      <c r="V474" s="179"/>
      <c r="W474" s="179"/>
      <c r="X474" s="179"/>
      <c r="Y474" s="179"/>
      <c r="Z474" s="179"/>
      <c r="AA474" s="179"/>
      <c r="AB474" s="44"/>
      <c r="AC474" s="189"/>
      <c r="AD474" s="189"/>
      <c r="AE474" s="189"/>
      <c r="AF474" s="189"/>
      <c r="AG474" s="92"/>
      <c r="AH474" s="189"/>
      <c r="AI474" s="189"/>
      <c r="AJ474" s="189"/>
      <c r="AK474" s="189"/>
      <c r="AL474" s="146">
        <f>IFERROR(AC474*IF($E474="将领",INDEX(兵法相关参数!$C$4:$AL$7,AL$15,MATCH($AB474,兵法相关参数!$C$3:$AL$3,0)),INDEX(兵法相关参数!$C$12:$AL$15,AL$15,MATCH($AB474,兵法相关参数!$C$3:$AL$3,0))),0)+IFERROR(AH474*IF($E474="将领",INDEX(兵法相关参数!$C$4:$AL$7,AL$15,MATCH($AG474,兵法相关参数!$C$3:$AL$3,0)),INDEX(兵法相关参数!$C$12:$AL$15,AL$15,MATCH($AG474,兵法相关参数!$C$3:$AL$3,0))),0)</f>
        <v>0</v>
      </c>
      <c r="AM474" s="146">
        <f>IFERROR(AD474*IF($E474="将领",INDEX(兵法相关参数!$C$4:$AL$7,AM$15,MATCH($AB474,兵法相关参数!$C$3:$AL$3,0)),INDEX(兵法相关参数!$C$12:$AL$15,AM$15,MATCH($AB474,兵法相关参数!$C$3:$AL$3,0))),0)+IFERROR(AI474*IF($E474="将领",INDEX(兵法相关参数!$C$4:$AL$7,AM$15,MATCH($AG474,兵法相关参数!$C$3:$AL$3,0)),INDEX(兵法相关参数!$C$12:$AL$15,AM$15,MATCH($AG474,兵法相关参数!$C$3:$AL$3,0))),0)</f>
        <v>0</v>
      </c>
      <c r="AN474" s="146">
        <f>IFERROR(AE474*IF($E474="将领",INDEX(兵法相关参数!$C$4:$AL$7,AN$15,MATCH($AB474,兵法相关参数!$C$3:$AL$3,0)),INDEX(兵法相关参数!$C$12:$AL$15,AN$15,MATCH($AB474,兵法相关参数!$C$3:$AL$3,0))),0)+IFERROR(AJ474*IF($E474="将领",INDEX(兵法相关参数!$C$4:$AL$7,AN$15,MATCH($AG474,兵法相关参数!$C$3:$AL$3,0)),INDEX(兵法相关参数!$C$12:$AL$15,AN$15,MATCH($AG474,兵法相关参数!$C$3:$AL$3,0))),0)</f>
        <v>0</v>
      </c>
      <c r="AO474" s="146">
        <f>IFERROR(AF474*IF($E474="将领",INDEX(兵法相关参数!$C$4:$AL$7,AL$15,MATCH($AB474,兵法相关参数!$C$3:$AL$3,0)),INDEX(兵法相关参数!$C$12:$AL$15,AO$15,MATCH($AB474,兵法相关参数!$C$3:$AL$3,0))),0)+IFERROR(AK474*IF($E474="将领",INDEX(兵法相关参数!$C$4:$AL$7,AL$15,MATCH($AG474,兵法相关参数!$C$3:$AL$3,0)),INDEX(兵法相关参数!$C$12:$AL$15,AO$15,MATCH($AG474,兵法相关参数!$C$3:$AL$3,0))),0)</f>
        <v>0</v>
      </c>
      <c r="AP474" s="42"/>
      <c r="AQ474" s="151">
        <f t="shared" si="286"/>
        <v>30225</v>
      </c>
      <c r="AR474" s="161">
        <f>AR473</f>
        <v>0</v>
      </c>
      <c r="AS474" s="163" t="str">
        <f t="shared" si="278"/>
        <v>橙</v>
      </c>
      <c r="AT474" s="153">
        <f t="shared" si="279"/>
        <v>4</v>
      </c>
      <c r="AU474" s="39" t="str">
        <f>IF(IF(L474="","",AQ474&amp;AT474)=AU473,"",IF(MOD(COUNTIF($AQ$1:AQ474,AQ474),3)=1,"",IF(L474="","",AQ474&amp;AT474)))</f>
        <v/>
      </c>
      <c r="AV474" s="166" t="str">
        <f t="shared" si="280"/>
        <v/>
      </c>
      <c r="AW474" s="166" t="str">
        <f t="shared" si="281"/>
        <v/>
      </c>
      <c r="AX474" s="15" t="str">
        <f>IF(MOD(COUNTIF($AQ$1:AQ474,AQ474),3)=1,"",IF(M474="","",AT474+1))</f>
        <v/>
      </c>
      <c r="AY474" s="15" t="str">
        <f t="shared" si="287"/>
        <v/>
      </c>
      <c r="AZ474" s="166" t="str">
        <f t="shared" si="288"/>
        <v/>
      </c>
      <c r="BA474" s="166" t="str">
        <f t="shared" si="289"/>
        <v/>
      </c>
      <c r="BB474" s="15" t="str">
        <f>IF(MOD(COUNTIF($AQ$1:AQ474,AQ474),3)=1,"",IF(N474="","",AX474+1))</f>
        <v/>
      </c>
      <c r="BC474" s="15" t="str">
        <f t="shared" si="282"/>
        <v/>
      </c>
      <c r="BD474" s="166" t="str">
        <f t="shared" si="283"/>
        <v/>
      </c>
      <c r="BE474" s="166" t="str">
        <f t="shared" si="284"/>
        <v/>
      </c>
      <c r="BF474" s="15"/>
      <c r="BG474" s="15"/>
      <c r="BH474" s="170" t="str">
        <f t="shared" si="285"/>
        <v>战斗开始后{0}，{1}秒，将以自身为中心{2}码的敌人引力吸引过来，并造成{3}%攻击力的武力伤害。</v>
      </c>
    </row>
    <row r="475" spans="1:60">
      <c r="A475" s="257"/>
      <c r="B475" s="260"/>
      <c r="C475" s="257"/>
      <c r="D475" s="257"/>
      <c r="E475" s="179"/>
      <c r="F475" s="179"/>
      <c r="G475" s="179"/>
      <c r="H475" s="179"/>
      <c r="I475" s="179"/>
      <c r="J475" s="257"/>
      <c r="K475" s="257"/>
      <c r="L475" s="182"/>
      <c r="M475" s="179"/>
      <c r="N475" s="179"/>
      <c r="O475" s="182"/>
      <c r="P475" s="179"/>
      <c r="Q475" s="179"/>
      <c r="R475" s="179"/>
      <c r="S475" s="179"/>
      <c r="T475" s="179"/>
      <c r="U475" s="179"/>
      <c r="V475" s="179"/>
      <c r="W475" s="179"/>
      <c r="X475" s="179"/>
      <c r="Y475" s="179"/>
      <c r="Z475" s="179"/>
      <c r="AA475" s="179"/>
      <c r="AB475" s="44"/>
      <c r="AC475" s="189"/>
      <c r="AD475" s="189"/>
      <c r="AE475" s="189"/>
      <c r="AF475" s="189"/>
      <c r="AG475" s="92"/>
      <c r="AH475" s="189"/>
      <c r="AI475" s="189"/>
      <c r="AJ475" s="189"/>
      <c r="AK475" s="189"/>
      <c r="AL475" s="146">
        <f>IFERROR(AC475*IF($E475="将领",INDEX(兵法相关参数!$C$4:$AL$7,AL$15,MATCH($AB475,兵法相关参数!$C$3:$AL$3,0)),INDEX(兵法相关参数!$C$12:$AL$15,AL$15,MATCH($AB475,兵法相关参数!$C$3:$AL$3,0))),0)+IFERROR(AH475*IF($E475="将领",INDEX(兵法相关参数!$C$4:$AL$7,AL$15,MATCH($AG475,兵法相关参数!$C$3:$AL$3,0)),INDEX(兵法相关参数!$C$12:$AL$15,AL$15,MATCH($AG475,兵法相关参数!$C$3:$AL$3,0))),0)</f>
        <v>0</v>
      </c>
      <c r="AM475" s="146">
        <f>IFERROR(AD475*IF($E475="将领",INDEX(兵法相关参数!$C$4:$AL$7,AM$15,MATCH($AB475,兵法相关参数!$C$3:$AL$3,0)),INDEX(兵法相关参数!$C$12:$AL$15,AM$15,MATCH($AB475,兵法相关参数!$C$3:$AL$3,0))),0)+IFERROR(AI475*IF($E475="将领",INDEX(兵法相关参数!$C$4:$AL$7,AM$15,MATCH($AG475,兵法相关参数!$C$3:$AL$3,0)),INDEX(兵法相关参数!$C$12:$AL$15,AM$15,MATCH($AG475,兵法相关参数!$C$3:$AL$3,0))),0)</f>
        <v>0</v>
      </c>
      <c r="AN475" s="146">
        <f>IFERROR(AE475*IF($E475="将领",INDEX(兵法相关参数!$C$4:$AL$7,AN$15,MATCH($AB475,兵法相关参数!$C$3:$AL$3,0)),INDEX(兵法相关参数!$C$12:$AL$15,AN$15,MATCH($AB475,兵法相关参数!$C$3:$AL$3,0))),0)+IFERROR(AJ475*IF($E475="将领",INDEX(兵法相关参数!$C$4:$AL$7,AN$15,MATCH($AG475,兵法相关参数!$C$3:$AL$3,0)),INDEX(兵法相关参数!$C$12:$AL$15,AN$15,MATCH($AG475,兵法相关参数!$C$3:$AL$3,0))),0)</f>
        <v>0</v>
      </c>
      <c r="AO475" s="146">
        <f>IFERROR(AF475*IF($E475="将领",INDEX(兵法相关参数!$C$4:$AL$7,AL$15,MATCH($AB475,兵法相关参数!$C$3:$AL$3,0)),INDEX(兵法相关参数!$C$12:$AL$15,AO$15,MATCH($AB475,兵法相关参数!$C$3:$AL$3,0))),0)+IFERROR(AK475*IF($E475="将领",INDEX(兵法相关参数!$C$4:$AL$7,AL$15,MATCH($AG475,兵法相关参数!$C$3:$AL$3,0)),INDEX(兵法相关参数!$C$12:$AL$15,AO$15,MATCH($AG475,兵法相关参数!$C$3:$AL$3,0))),0)</f>
        <v>0</v>
      </c>
      <c r="AP475" s="27"/>
      <c r="AQ475" s="152">
        <f t="shared" si="286"/>
        <v>30225</v>
      </c>
      <c r="AR475" s="162">
        <f>AR474</f>
        <v>0</v>
      </c>
      <c r="AS475" s="15" t="str">
        <f t="shared" si="278"/>
        <v>橙</v>
      </c>
      <c r="AT475" s="153">
        <f t="shared" si="279"/>
        <v>4</v>
      </c>
      <c r="AU475" s="39" t="str">
        <f>IF(IF(L475="","",AQ475&amp;AT475)=AU474,"",IF(MOD(COUNTIF($AQ$1:AQ475,AQ475),3)=1,"",IF(L475="","",AQ475&amp;AT475)))</f>
        <v/>
      </c>
      <c r="AV475" s="166" t="str">
        <f t="shared" si="280"/>
        <v/>
      </c>
      <c r="AW475" s="166" t="str">
        <f t="shared" si="281"/>
        <v/>
      </c>
      <c r="AX475" s="15" t="str">
        <f>IF(MOD(COUNTIF($AQ$1:AQ475,AQ475),3)=1,"",IF(M475="","",AT475+1))</f>
        <v/>
      </c>
      <c r="AY475" s="15" t="str">
        <f t="shared" si="287"/>
        <v/>
      </c>
      <c r="AZ475" s="166" t="str">
        <f t="shared" si="288"/>
        <v/>
      </c>
      <c r="BA475" s="166" t="str">
        <f t="shared" si="289"/>
        <v/>
      </c>
      <c r="BB475" s="15" t="str">
        <f>IF(MOD(COUNTIF($AQ$1:AQ475,AQ475),3)=1,"",IF(N475="","",AX475+1))</f>
        <v/>
      </c>
      <c r="BC475" s="15" t="str">
        <f t="shared" si="282"/>
        <v/>
      </c>
      <c r="BD475" s="166" t="str">
        <f t="shared" si="283"/>
        <v/>
      </c>
      <c r="BE475" s="166" t="str">
        <f t="shared" si="284"/>
        <v/>
      </c>
      <c r="BF475" s="15"/>
      <c r="BG475" s="15"/>
      <c r="BH475" s="170" t="str">
        <f t="shared" si="285"/>
        <v>战斗开始后{0}，{1}秒，将以自身为中心{2}码的敌人引力吸引过来，并造成{3}%攻击力的武力伤害。</v>
      </c>
    </row>
    <row r="476" spans="1:60" ht="11.25" customHeight="1">
      <c r="A476" s="255" t="s">
        <v>896</v>
      </c>
      <c r="B476" s="258" t="s">
        <v>897</v>
      </c>
      <c r="C476" s="255" t="s">
        <v>12</v>
      </c>
      <c r="D476" s="255" t="s">
        <v>514</v>
      </c>
      <c r="E476" s="11"/>
      <c r="F476" s="11"/>
      <c r="G476" s="11"/>
      <c r="H476" s="11"/>
      <c r="I476" s="11"/>
      <c r="J476" s="11" t="s">
        <v>402</v>
      </c>
      <c r="K476" s="11" t="s">
        <v>469</v>
      </c>
      <c r="L476" s="184" t="s">
        <v>62</v>
      </c>
      <c r="M476" s="184" t="s">
        <v>771</v>
      </c>
      <c r="N476" s="11"/>
      <c r="O476" s="183" t="s">
        <v>52</v>
      </c>
      <c r="P476" s="3" t="s">
        <v>57</v>
      </c>
      <c r="Q476" s="11" t="s">
        <v>60</v>
      </c>
      <c r="R476" s="11" t="s">
        <v>61</v>
      </c>
      <c r="S476" s="11"/>
      <c r="T476" s="184"/>
      <c r="U476" s="184"/>
      <c r="V476" s="184"/>
      <c r="W476" s="3" t="s">
        <v>223</v>
      </c>
      <c r="X476" s="3" t="s">
        <v>224</v>
      </c>
      <c r="Y476" s="3" t="s">
        <v>225</v>
      </c>
      <c r="Z476" s="3" t="s">
        <v>226</v>
      </c>
      <c r="AA476" s="1"/>
      <c r="AB476" s="15"/>
      <c r="AC476" s="187" t="s">
        <v>227</v>
      </c>
      <c r="AD476" s="187" t="s">
        <v>228</v>
      </c>
      <c r="AE476" s="187" t="s">
        <v>229</v>
      </c>
      <c r="AF476" s="187" t="s">
        <v>230</v>
      </c>
      <c r="AG476" s="96"/>
      <c r="AH476" s="187" t="s">
        <v>227</v>
      </c>
      <c r="AI476" s="187" t="s">
        <v>228</v>
      </c>
      <c r="AJ476" s="187" t="s">
        <v>229</v>
      </c>
      <c r="AK476" s="187" t="s">
        <v>230</v>
      </c>
      <c r="AL476" s="146">
        <f>IFERROR(AC476*IF($E476="将领",INDEX(兵法相关参数!$C$4:$AL$7,AL$15,MATCH($AB476,兵法相关参数!$C$3:$AL$3,0)),INDEX(兵法相关参数!$C$12:$AL$15,AL$15,MATCH($AB476,兵法相关参数!$C$3:$AL$3,0))),0)+IFERROR(AH476*IF($E476="将领",INDEX(兵法相关参数!$C$4:$AL$7,AL$15,MATCH($AG476,兵法相关参数!$C$3:$AL$3,0)),INDEX(兵法相关参数!$C$12:$AL$15,AL$15,MATCH($AG476,兵法相关参数!$C$3:$AL$3,0))),0)</f>
        <v>0</v>
      </c>
      <c r="AM476" s="146">
        <f>IFERROR(AD476*IF($E476="将领",INDEX(兵法相关参数!$C$4:$AL$7,AM$15,MATCH($AB476,兵法相关参数!$C$3:$AL$3,0)),INDEX(兵法相关参数!$C$12:$AL$15,AM$15,MATCH($AB476,兵法相关参数!$C$3:$AL$3,0))),0)+IFERROR(AI476*IF($E476="将领",INDEX(兵法相关参数!$C$4:$AL$7,AM$15,MATCH($AG476,兵法相关参数!$C$3:$AL$3,0)),INDEX(兵法相关参数!$C$12:$AL$15,AM$15,MATCH($AG476,兵法相关参数!$C$3:$AL$3,0))),0)</f>
        <v>0</v>
      </c>
      <c r="AN476" s="146">
        <f>IFERROR(AE476*IF($E476="将领",INDEX(兵法相关参数!$C$4:$AL$7,AN$15,MATCH($AB476,兵法相关参数!$C$3:$AL$3,0)),INDEX(兵法相关参数!$C$12:$AL$15,AN$15,MATCH($AB476,兵法相关参数!$C$3:$AL$3,0))),0)+IFERROR(AJ476*IF($E476="将领",INDEX(兵法相关参数!$C$4:$AL$7,AN$15,MATCH($AG476,兵法相关参数!$C$3:$AL$3,0)),INDEX(兵法相关参数!$C$12:$AL$15,AN$15,MATCH($AG476,兵法相关参数!$C$3:$AL$3,0))),0)</f>
        <v>0</v>
      </c>
      <c r="AO476" s="146">
        <f>IFERROR(AF476*IF($E476="将领",INDEX(兵法相关参数!$C$4:$AL$7,AL$15,MATCH($AB476,兵法相关参数!$C$3:$AL$3,0)),INDEX(兵法相关参数!$C$12:$AL$15,AO$15,MATCH($AB476,兵法相关参数!$C$3:$AL$3,0))),0)+IFERROR(AK476*IF($E476="将领",INDEX(兵法相关参数!$C$4:$AL$7,AL$15,MATCH($AG476,兵法相关参数!$C$3:$AL$3,0)),INDEX(兵法相关参数!$C$12:$AL$15,AO$15,MATCH($AG476,兵法相关参数!$C$3:$AL$3,0))),0)</f>
        <v>0</v>
      </c>
      <c r="AP476" s="27"/>
      <c r="AQ476" s="154">
        <v>30226</v>
      </c>
      <c r="AR476" s="160">
        <f>IF(D476="直接伤害",1,0)</f>
        <v>0</v>
      </c>
      <c r="AS476" s="163" t="str">
        <f t="shared" ref="AS476:AS484" si="290">IF(C476="",AS475,C476)</f>
        <v>橙</v>
      </c>
      <c r="AT476" s="153">
        <f t="shared" ref="AT476:AT484" si="291">IF(A476&lt;&gt;"",1,IF(D476="",AT475,IF(AU474="",AT475,IF(AX474="",AT475+1,IF(BB474="",AT475+2,AT475+3)))))</f>
        <v>1</v>
      </c>
      <c r="AU476" s="39" t="str">
        <f>IF(IF(L476="","",AQ476&amp;AT476)=AU475,"",IF(MOD(COUNTIF($AQ$1:AQ476,AQ476),3)=1,"",IF(L476="","",AQ476&amp;AT476)))</f>
        <v/>
      </c>
      <c r="AV476" s="166" t="str">
        <f t="shared" ref="AV476:AV484" si="292">IF(AU476="","",IF(L475="固定值",L476,ROUND(IF(AR476=1,L476*INDEX($AV$5:$AV$9,MATCH(AS476,$AU$5:$AU$9,0)),L476*INDEX($AV$13:$AV$17,MATCH(AS476,$AU$13:$AU$17,0))),IF(MID(BH476,FIND(AT476-1,BH476)+2,1)="%",3,1))))</f>
        <v/>
      </c>
      <c r="AW476" s="166" t="str">
        <f t="shared" ref="AW476:AW484" si="293">IF(AU476="","",ROUND((IF(AR476=1,L476*INDEX($AW$5:$AW$9,MATCH(AS476,$AU$5:$AU$9,0)),L476*INDEX($AW$13:$AW$17,MATCH(AS476,$AU$13:$AU$17,0)))-AV476)/34,IF(MID(BH476,FIND(AT476-1,BH476)+2,1)="%",3,1)))</f>
        <v/>
      </c>
      <c r="AX476" s="15" t="str">
        <f>IF(MOD(COUNTIF($AQ$1:AQ476,AQ476),3)=1,"",IF(M476="","",AT476+1))</f>
        <v/>
      </c>
      <c r="AY476" s="15" t="str">
        <f t="shared" si="287"/>
        <v/>
      </c>
      <c r="AZ476" s="166" t="str">
        <f t="shared" si="288"/>
        <v/>
      </c>
      <c r="BA476" s="166" t="str">
        <f t="shared" si="289"/>
        <v/>
      </c>
      <c r="BB476" s="15" t="str">
        <f>IF(MOD(COUNTIF($AQ$1:AQ476,AQ476),3)=1,"",IF(N476="","",AX476+1))</f>
        <v/>
      </c>
      <c r="BC476" s="15" t="str">
        <f t="shared" ref="BC476:BC484" si="294">IF(IF(BB476="","",AQ476&amp;BB476)=BC475,"",IF(BB476="","",AQ476&amp;BB476))</f>
        <v/>
      </c>
      <c r="BD476" s="166" t="str">
        <f t="shared" ref="BD476:BD484" si="295">IF(BC476="","",IF(N475="固定值",N476,ROUND(IF(AR476=1,N476*INDEX($AV$5:$AV$9,MATCH(AS476,$AU$5:$AU$9,0)),N476*INDEX($AV$13:$AV$17,MATCH(AS476,$AU$13:$AU$17,0))),IF(MID(BH476,FIND(BB476-1,BH476)+2,1)="%",3,1))))</f>
        <v/>
      </c>
      <c r="BE476" s="166" t="str">
        <f t="shared" ref="BE476:BE484" si="296">IF(BC476="","",ROUND((IF(AR476=1,N476*INDEX($AW$5:$AW$9,MATCH(AS476,$AU$5:$AU$9,0)),N476*INDEX($AW$13:$AW$17,MATCH(AS476,$AU$13:$AU$17,0)))-BD476)/34,IF(MID(BH476,FIND(BB476-1,BH476)+2,1)="%",3,1)))</f>
        <v/>
      </c>
      <c r="BF476" s="15"/>
      <c r="BG476" s="15"/>
      <c r="BH476" s="170" t="str">
        <f t="shared" ref="BH476:BH484" si="297">IF(B476="",BH475,B476)</f>
        <v>战斗开始5秒后，自身与敌方离自身最远的一个武将，互相交换位置，并且自身免伤增加{0}%，持续{1}秒。</v>
      </c>
    </row>
    <row r="477" spans="1:60">
      <c r="A477" s="256"/>
      <c r="B477" s="259"/>
      <c r="C477" s="256"/>
      <c r="D477" s="256"/>
      <c r="E477" s="179" t="s">
        <v>22</v>
      </c>
      <c r="F477" s="141">
        <v>1</v>
      </c>
      <c r="G477" s="141">
        <v>1</v>
      </c>
      <c r="H477" s="141">
        <v>1</v>
      </c>
      <c r="I477" s="141">
        <v>1</v>
      </c>
      <c r="J477" s="255">
        <f>SUMPRODUCT(LARGE(AL477:AO477*F477:I477+AL478:AO478*F478:I478+AL480:AO480*F480:I480+AL481:AO481*F481:I481+AL483:AO483*F483:I483+AL484:AO484*F484:I484,1))</f>
        <v>4.6841898949386795</v>
      </c>
      <c r="K477" s="255">
        <f>INDEX($J$17:$J$200,MATCH(C476,$C$17:$C$200,0),1)</f>
        <v>4.3116392160975536</v>
      </c>
      <c r="L477" s="24">
        <v>0.3</v>
      </c>
      <c r="M477" s="44">
        <v>30</v>
      </c>
      <c r="N477" s="10"/>
      <c r="O477" s="81">
        <f>100%*1.15</f>
        <v>1.1499999999999999</v>
      </c>
      <c r="P477" s="44">
        <v>0</v>
      </c>
      <c r="Q477" s="10">
        <v>0</v>
      </c>
      <c r="R477" s="10">
        <v>1</v>
      </c>
      <c r="S477" s="203"/>
      <c r="T477" s="44"/>
      <c r="U477" s="44"/>
      <c r="V477" s="24"/>
      <c r="W477" s="23">
        <f>$L477*效果范围削减($R477)*$O477</f>
        <v>0.34499999999999997</v>
      </c>
      <c r="X477" s="23">
        <f>$L477*效果范围削减($R477)*$O477</f>
        <v>0.34499999999999997</v>
      </c>
      <c r="Y477" s="23">
        <f>$L477*效果范围削减($R477)*$O477</f>
        <v>0.34499999999999997</v>
      </c>
      <c r="Z477" s="23">
        <f>$L477*效果范围削减($R477)*$O477</f>
        <v>0.34499999999999997</v>
      </c>
      <c r="AA477" s="22"/>
      <c r="AB477" s="44" t="s">
        <v>99</v>
      </c>
      <c r="AC477" s="92">
        <f>辅助效用($P477,0,AC$15,"生存转换",标准系数,"指定将领",W477)</f>
        <v>1.0649873999999999</v>
      </c>
      <c r="AD477" s="92">
        <f>辅助效用($P477,0,AD$15,"生存转换",标准系数,"指定将领",X477)</f>
        <v>1.2513288</v>
      </c>
      <c r="AE477" s="92">
        <f>辅助效用($P477,0,AE$15,"生存转换",标准系数,"指定将领",Y477)</f>
        <v>0.621</v>
      </c>
      <c r="AF477" s="92">
        <f>辅助效用($P477,0,AF$15,"生存转换",标准系数,"指定将领",Z477)</f>
        <v>0.621</v>
      </c>
      <c r="AG477" s="92" t="s">
        <v>51</v>
      </c>
      <c r="AH477" s="188">
        <f>IF($Q477=0,0,持续效用($P477,$Q477,AH$15,$F477))</f>
        <v>0</v>
      </c>
      <c r="AI477" s="188">
        <f>IF($Q477=0,0,持续效用($P477,$Q477,AI$15,$F477))</f>
        <v>0</v>
      </c>
      <c r="AJ477" s="188">
        <f>IF($Q477=0,0,持续效用($P477,$Q477,AJ$15,$F477))</f>
        <v>0</v>
      </c>
      <c r="AK477" s="188">
        <f>IF($Q477=0,0,持续效用($P477,$Q477,AK$15,$F477))</f>
        <v>0</v>
      </c>
      <c r="AL477" s="146">
        <f>IFERROR(AC477*IF($E477="将领",INDEX(兵法相关参数!$C$4:$AL$7,AL$15,MATCH($AB477,兵法相关参数!$C$3:$AL$3,0)),INDEX(兵法相关参数!$C$12:$AL$15,AL$15,MATCH($AB477,兵法相关参数!$C$3:$AL$3,0))),0)+IFERROR(AH477*IF($E477="将领",INDEX(兵法相关参数!$C$4:$AL$7,AL$15,MATCH($AG477,兵法相关参数!$C$3:$AL$3,0)),INDEX(兵法相关参数!$C$12:$AL$15,AL$15,MATCH($AG477,兵法相关参数!$C$3:$AL$3,0))),0)</f>
        <v>1.2178174983164205</v>
      </c>
      <c r="AM477" s="146">
        <f>IFERROR(AD477*IF($E477="将领",INDEX(兵法相关参数!$C$4:$AL$7,AM$15,MATCH($AB477,兵法相关参数!$C$3:$AL$3,0)),INDEX(兵法相关参数!$C$12:$AL$15,AM$15,MATCH($AB477,兵法相关参数!$C$3:$AL$3,0))),0)+IFERROR(AI477*IF($E477="将领",INDEX(兵法相关参数!$C$4:$AL$7,AM$15,MATCH($AG477,兵法相关参数!$C$3:$AL$3,0)),INDEX(兵法相关参数!$C$12:$AL$15,AM$15,MATCH($AG477,兵法相关参数!$C$3:$AL$3,0))),0)</f>
        <v>1.3407538346413057</v>
      </c>
      <c r="AN477" s="146">
        <f>IFERROR(AE477*IF($E477="将领",INDEX(兵法相关参数!$C$4:$AL$7,AN$15,MATCH($AB477,兵法相关参数!$C$3:$AL$3,0)),INDEX(兵法相关参数!$C$12:$AL$15,AN$15,MATCH($AB477,兵法相关参数!$C$3:$AL$3,0))),0)+IFERROR(AJ477*IF($E477="将领",INDEX(兵法相关参数!$C$4:$AL$7,AN$15,MATCH($AG477,兵法相关参数!$C$3:$AL$3,0)),INDEX(兵法相关参数!$C$12:$AL$15,AN$15,MATCH($AG477,兵法相关参数!$C$3:$AL$3,0))),0)</f>
        <v>0.62882632541309103</v>
      </c>
      <c r="AO477" s="146">
        <f>IFERROR(AF477*IF($E477="将领",INDEX(兵法相关参数!$C$4:$AL$7,AL$15,MATCH($AB477,兵法相关参数!$C$3:$AL$3,0)),INDEX(兵法相关参数!$C$12:$AL$15,AO$15,MATCH($AB477,兵法相关参数!$C$3:$AL$3,0))),0)+IFERROR(AK477*IF($E477="将领",INDEX(兵法相关参数!$C$4:$AL$7,AL$15,MATCH($AG477,兵法相关参数!$C$3:$AL$3,0)),INDEX(兵法相关参数!$C$12:$AL$15,AO$15,MATCH($AG477,兵法相关参数!$C$3:$AL$3,0))),0)</f>
        <v>0.71011606940560723</v>
      </c>
      <c r="AP477" s="42"/>
      <c r="AQ477" s="151">
        <f>AQ476</f>
        <v>30226</v>
      </c>
      <c r="AR477" s="161">
        <f>AR476</f>
        <v>0</v>
      </c>
      <c r="AS477" s="163" t="str">
        <f t="shared" si="290"/>
        <v>橙</v>
      </c>
      <c r="AT477" s="153">
        <f t="shared" si="291"/>
        <v>1</v>
      </c>
      <c r="AU477" s="39" t="str">
        <f>IF(IF(L477="","",AQ477&amp;AT477)=AU476,"",IF(MOD(COUNTIF($AQ$1:AQ477,AQ477),3)=1,"",IF(L477="","",AQ477&amp;AT477)))</f>
        <v>302261</v>
      </c>
      <c r="AV477" s="166">
        <f t="shared" si="292"/>
        <v>7.0999999999999994E-2</v>
      </c>
      <c r="AW477" s="166">
        <f t="shared" si="293"/>
        <v>7.0000000000000001E-3</v>
      </c>
      <c r="AX477" s="15">
        <f>IF(MOD(COUNTIF($AQ$1:AQ477,AQ477),3)=1,"",IF(M477="","",AT477+1))</f>
        <v>2</v>
      </c>
      <c r="AY477" s="15" t="str">
        <f t="shared" si="287"/>
        <v>302262</v>
      </c>
      <c r="AZ477" s="166">
        <f t="shared" si="288"/>
        <v>30</v>
      </c>
      <c r="BA477" s="166">
        <f t="shared" si="289"/>
        <v>0</v>
      </c>
      <c r="BB477" s="15" t="str">
        <f>IF(MOD(COUNTIF($AQ$1:AQ477,AQ477),3)=1,"",IF(N477="","",AX477+1))</f>
        <v/>
      </c>
      <c r="BC477" s="15" t="str">
        <f t="shared" si="294"/>
        <v/>
      </c>
      <c r="BD477" s="166" t="str">
        <f t="shared" si="295"/>
        <v/>
      </c>
      <c r="BE477" s="166" t="str">
        <f t="shared" si="296"/>
        <v/>
      </c>
      <c r="BF477" s="15"/>
      <c r="BG477" s="15"/>
      <c r="BH477" s="170" t="str">
        <f t="shared" si="297"/>
        <v>战斗开始5秒后，自身与敌方离自身最远的一个武将，互相交换位置，并且自身免伤增加{0}%，持续{1}秒。</v>
      </c>
    </row>
    <row r="478" spans="1:60">
      <c r="A478" s="256"/>
      <c r="B478" s="259"/>
      <c r="C478" s="256"/>
      <c r="D478" s="257"/>
      <c r="E478" s="179"/>
      <c r="F478" s="141"/>
      <c r="G478" s="141"/>
      <c r="H478" s="141"/>
      <c r="I478" s="141"/>
      <c r="J478" s="256"/>
      <c r="K478" s="256"/>
      <c r="L478" s="182"/>
      <c r="M478" s="179"/>
      <c r="N478" s="179"/>
      <c r="O478" s="182"/>
      <c r="P478" s="44"/>
      <c r="Q478" s="10"/>
      <c r="R478" s="10"/>
      <c r="S478" s="10"/>
      <c r="T478" s="24"/>
      <c r="U478" s="24"/>
      <c r="V478" s="24"/>
      <c r="W478" s="23"/>
      <c r="X478" s="23"/>
      <c r="Y478" s="23"/>
      <c r="Z478" s="23"/>
      <c r="AA478" s="24"/>
      <c r="AB478" s="44"/>
      <c r="AC478" s="92"/>
      <c r="AD478" s="92"/>
      <c r="AE478" s="92"/>
      <c r="AF478" s="92"/>
      <c r="AG478" s="92"/>
      <c r="AH478" s="95"/>
      <c r="AI478" s="95"/>
      <c r="AJ478" s="95"/>
      <c r="AK478" s="95"/>
      <c r="AL478" s="146">
        <f>IFERROR(AC478*IF($E478="将领",INDEX(兵法相关参数!$C$4:$AL$7,AL$15,MATCH($AB478,兵法相关参数!$C$3:$AL$3,0)),INDEX(兵法相关参数!$C$12:$AL$15,AL$15,MATCH($AB478,兵法相关参数!$C$3:$AL$3,0))),0)+IFERROR(AH478*IF($E478="将领",INDEX(兵法相关参数!$C$4:$AL$7,AL$15,MATCH($AG478,兵法相关参数!$C$3:$AL$3,0)),INDEX(兵法相关参数!$C$12:$AL$15,AL$15,MATCH($AG478,兵法相关参数!$C$3:$AL$3,0))),0)</f>
        <v>0</v>
      </c>
      <c r="AM478" s="146">
        <f>IFERROR(AD478*IF($E478="将领",INDEX(兵法相关参数!$C$4:$AL$7,AM$15,MATCH($AB478,兵法相关参数!$C$3:$AL$3,0)),INDEX(兵法相关参数!$C$12:$AL$15,AM$15,MATCH($AB478,兵法相关参数!$C$3:$AL$3,0))),0)+IFERROR(AI478*IF($E478="将领",INDEX(兵法相关参数!$C$4:$AL$7,AM$15,MATCH($AG478,兵法相关参数!$C$3:$AL$3,0)),INDEX(兵法相关参数!$C$12:$AL$15,AM$15,MATCH($AG478,兵法相关参数!$C$3:$AL$3,0))),0)</f>
        <v>0</v>
      </c>
      <c r="AN478" s="146">
        <f>IFERROR(AE478*IF($E478="将领",INDEX(兵法相关参数!$C$4:$AL$7,AN$15,MATCH($AB478,兵法相关参数!$C$3:$AL$3,0)),INDEX(兵法相关参数!$C$12:$AL$15,AN$15,MATCH($AB478,兵法相关参数!$C$3:$AL$3,0))),0)+IFERROR(AJ478*IF($E478="将领",INDEX(兵法相关参数!$C$4:$AL$7,AN$15,MATCH($AG478,兵法相关参数!$C$3:$AL$3,0)),INDEX(兵法相关参数!$C$12:$AL$15,AN$15,MATCH($AG478,兵法相关参数!$C$3:$AL$3,0))),0)</f>
        <v>0</v>
      </c>
      <c r="AO478" s="146">
        <f>IFERROR(AF478*IF($E478="将领",INDEX(兵法相关参数!$C$4:$AL$7,AL$15,MATCH($AB478,兵法相关参数!$C$3:$AL$3,0)),INDEX(兵法相关参数!$C$12:$AL$15,AO$15,MATCH($AB478,兵法相关参数!$C$3:$AL$3,0))),0)+IFERROR(AK478*IF($E478="将领",INDEX(兵法相关参数!$C$4:$AL$7,AL$15,MATCH($AG478,兵法相关参数!$C$3:$AL$3,0)),INDEX(兵法相关参数!$C$12:$AL$15,AO$15,MATCH($AG478,兵法相关参数!$C$3:$AL$3,0))),0)</f>
        <v>0</v>
      </c>
      <c r="AP478" s="27"/>
      <c r="AQ478" s="151">
        <f>AQ477</f>
        <v>30226</v>
      </c>
      <c r="AR478" s="162">
        <f>AR477</f>
        <v>0</v>
      </c>
      <c r="AS478" s="15" t="str">
        <f t="shared" si="290"/>
        <v>橙</v>
      </c>
      <c r="AT478" s="153">
        <f t="shared" si="291"/>
        <v>1</v>
      </c>
      <c r="AU478" s="39" t="str">
        <f>IF(IF(L478="","",AQ478&amp;AT478)=AU477,"",IF(MOD(COUNTIF($AQ$1:AQ478,AQ478),3)=1,"",IF(L478="","",AQ478&amp;AT478)))</f>
        <v/>
      </c>
      <c r="AV478" s="166" t="str">
        <f t="shared" si="292"/>
        <v/>
      </c>
      <c r="AW478" s="166" t="str">
        <f t="shared" si="293"/>
        <v/>
      </c>
      <c r="AX478" s="15" t="str">
        <f>IF(MOD(COUNTIF($AQ$1:AQ478,AQ478),3)=1,"",IF(M478="","",AT478+1))</f>
        <v/>
      </c>
      <c r="AY478" s="15" t="str">
        <f t="shared" si="287"/>
        <v/>
      </c>
      <c r="AZ478" s="166" t="str">
        <f t="shared" si="288"/>
        <v/>
      </c>
      <c r="BA478" s="166" t="str">
        <f t="shared" si="289"/>
        <v/>
      </c>
      <c r="BB478" s="15" t="str">
        <f>IF(MOD(COUNTIF($AQ$1:AQ478,AQ478),3)=1,"",IF(N478="","",AX478+1))</f>
        <v/>
      </c>
      <c r="BC478" s="15" t="str">
        <f t="shared" si="294"/>
        <v/>
      </c>
      <c r="BD478" s="166" t="str">
        <f t="shared" si="295"/>
        <v/>
      </c>
      <c r="BE478" s="166" t="str">
        <f t="shared" si="296"/>
        <v/>
      </c>
      <c r="BF478" s="15"/>
      <c r="BG478" s="15"/>
      <c r="BH478" s="170" t="str">
        <f t="shared" si="297"/>
        <v>战斗开始5秒后，自身与敌方离自身最远的一个武将，互相交换位置，并且自身免伤增加{0}%，持续{1}秒。</v>
      </c>
    </row>
    <row r="479" spans="1:60">
      <c r="A479" s="256"/>
      <c r="B479" s="259"/>
      <c r="C479" s="256"/>
      <c r="D479" s="255" t="s">
        <v>917</v>
      </c>
      <c r="E479" s="11"/>
      <c r="F479" s="11"/>
      <c r="G479" s="11"/>
      <c r="H479" s="11"/>
      <c r="I479" s="11"/>
      <c r="J479" s="256"/>
      <c r="K479" s="256"/>
      <c r="L479" s="184"/>
      <c r="M479" s="184"/>
      <c r="N479" s="11"/>
      <c r="O479" s="183" t="s">
        <v>52</v>
      </c>
      <c r="P479" s="3" t="s">
        <v>57</v>
      </c>
      <c r="Q479" s="11" t="s">
        <v>60</v>
      </c>
      <c r="R479" s="11" t="s">
        <v>61</v>
      </c>
      <c r="S479" s="11"/>
      <c r="T479" s="184"/>
      <c r="U479" s="184"/>
      <c r="V479" s="184"/>
      <c r="W479" s="3" t="s">
        <v>223</v>
      </c>
      <c r="X479" s="3" t="s">
        <v>224</v>
      </c>
      <c r="Y479" s="3" t="s">
        <v>225</v>
      </c>
      <c r="Z479" s="3" t="s">
        <v>226</v>
      </c>
      <c r="AA479" s="1"/>
      <c r="AB479" s="15"/>
      <c r="AC479" s="187" t="s">
        <v>227</v>
      </c>
      <c r="AD479" s="187" t="s">
        <v>228</v>
      </c>
      <c r="AE479" s="187" t="s">
        <v>229</v>
      </c>
      <c r="AF479" s="187" t="s">
        <v>230</v>
      </c>
      <c r="AG479" s="96"/>
      <c r="AH479" s="187"/>
      <c r="AI479" s="187"/>
      <c r="AJ479" s="187"/>
      <c r="AK479" s="187"/>
      <c r="AL479" s="146">
        <f>IFERROR(AC479*IF($E479="将领",INDEX(兵法相关参数!$C$4:$AL$7,AL$15,MATCH($AB479,兵法相关参数!$C$3:$AL$3,0)),INDEX(兵法相关参数!$C$12:$AL$15,AL$15,MATCH($AB479,兵法相关参数!$C$3:$AL$3,0))),0)+IFERROR(AH479*IF($E479="将领",INDEX(兵法相关参数!$C$4:$AL$7,AL$15,MATCH($AG479,兵法相关参数!$C$3:$AL$3,0)),INDEX(兵法相关参数!$C$12:$AL$15,AL$15,MATCH($AG479,兵法相关参数!$C$3:$AL$3,0))),0)</f>
        <v>0</v>
      </c>
      <c r="AM479" s="146">
        <f>IFERROR(AD479*IF($E479="将领",INDEX(兵法相关参数!$C$4:$AL$7,AM$15,MATCH($AB479,兵法相关参数!$C$3:$AL$3,0)),INDEX(兵法相关参数!$C$12:$AL$15,AM$15,MATCH($AB479,兵法相关参数!$C$3:$AL$3,0))),0)+IFERROR(AI479*IF($E479="将领",INDEX(兵法相关参数!$C$4:$AL$7,AM$15,MATCH($AG479,兵法相关参数!$C$3:$AL$3,0)),INDEX(兵法相关参数!$C$12:$AL$15,AM$15,MATCH($AG479,兵法相关参数!$C$3:$AL$3,0))),0)</f>
        <v>0</v>
      </c>
      <c r="AN479" s="146">
        <f>IFERROR(AE479*IF($E479="将领",INDEX(兵法相关参数!$C$4:$AL$7,AN$15,MATCH($AB479,兵法相关参数!$C$3:$AL$3,0)),INDEX(兵法相关参数!$C$12:$AL$15,AN$15,MATCH($AB479,兵法相关参数!$C$3:$AL$3,0))),0)+IFERROR(AJ479*IF($E479="将领",INDEX(兵法相关参数!$C$4:$AL$7,AN$15,MATCH($AG479,兵法相关参数!$C$3:$AL$3,0)),INDEX(兵法相关参数!$C$12:$AL$15,AN$15,MATCH($AG479,兵法相关参数!$C$3:$AL$3,0))),0)</f>
        <v>0</v>
      </c>
      <c r="AO479" s="146">
        <f>IFERROR(AF479*IF($E479="将领",INDEX(兵法相关参数!$C$4:$AL$7,AL$15,MATCH($AB479,兵法相关参数!$C$3:$AL$3,0)),INDEX(兵法相关参数!$C$12:$AL$15,AO$15,MATCH($AB479,兵法相关参数!$C$3:$AL$3,0))),0)+IFERROR(AK479*IF($E479="将领",INDEX(兵法相关参数!$C$4:$AL$7,AL$15,MATCH($AG479,兵法相关参数!$C$3:$AL$3,0)),INDEX(兵法相关参数!$C$12:$AL$15,AO$15,MATCH($AG479,兵法相关参数!$C$3:$AL$3,0))),0)</f>
        <v>0</v>
      </c>
      <c r="AP479" s="42"/>
      <c r="AQ479" s="151">
        <f t="shared" ref="AQ479:AQ484" si="298">AQ478</f>
        <v>30226</v>
      </c>
      <c r="AR479" s="160">
        <f>IF(D479="直接伤害",1,0)</f>
        <v>0</v>
      </c>
      <c r="AS479" s="163" t="str">
        <f t="shared" si="290"/>
        <v>橙</v>
      </c>
      <c r="AT479" s="153">
        <f t="shared" si="291"/>
        <v>3</v>
      </c>
      <c r="AU479" s="39" t="str">
        <f>IF(IF(L479="","",AQ479&amp;AT479)=AU478,"",IF(MOD(COUNTIF($AQ$1:AQ479,AQ479),3)=1,"",IF(L479="","",AQ479&amp;AT479)))</f>
        <v/>
      </c>
      <c r="AV479" s="166" t="str">
        <f t="shared" si="292"/>
        <v/>
      </c>
      <c r="AW479" s="166" t="str">
        <f t="shared" si="293"/>
        <v/>
      </c>
      <c r="AX479" s="15" t="str">
        <f>IF(MOD(COUNTIF($AQ$1:AQ479,AQ479),3)=1,"",IF(M479="","",AT479+1))</f>
        <v/>
      </c>
      <c r="AY479" s="15" t="str">
        <f t="shared" si="287"/>
        <v/>
      </c>
      <c r="AZ479" s="166" t="str">
        <f t="shared" si="288"/>
        <v/>
      </c>
      <c r="BA479" s="166" t="str">
        <f t="shared" si="289"/>
        <v/>
      </c>
      <c r="BB479" s="15" t="str">
        <f>IF(MOD(COUNTIF($AQ$1:AQ479,AQ479),3)=1,"",IF(N479="","",AX479+1))</f>
        <v/>
      </c>
      <c r="BC479" s="15" t="str">
        <f t="shared" si="294"/>
        <v/>
      </c>
      <c r="BD479" s="166" t="str">
        <f t="shared" si="295"/>
        <v/>
      </c>
      <c r="BE479" s="166" t="str">
        <f t="shared" si="296"/>
        <v/>
      </c>
      <c r="BF479" s="15"/>
      <c r="BG479" s="15"/>
      <c r="BH479" s="170" t="str">
        <f t="shared" si="297"/>
        <v>战斗开始5秒后，自身与敌方离自身最远的一个武将，互相交换位置，并且自身免伤增加{0}%，持续{1}秒。</v>
      </c>
    </row>
    <row r="480" spans="1:60">
      <c r="A480" s="256"/>
      <c r="B480" s="259"/>
      <c r="C480" s="256"/>
      <c r="D480" s="256"/>
      <c r="E480" s="179" t="s">
        <v>22</v>
      </c>
      <c r="F480" s="141">
        <v>1</v>
      </c>
      <c r="G480" s="141">
        <v>1</v>
      </c>
      <c r="H480" s="141">
        <v>1</v>
      </c>
      <c r="I480" s="141">
        <v>1</v>
      </c>
      <c r="J480" s="256"/>
      <c r="K480" s="256"/>
      <c r="L480" s="44"/>
      <c r="M480" s="24"/>
      <c r="N480" s="10"/>
      <c r="O480" s="81">
        <v>1.5</v>
      </c>
      <c r="P480" s="44">
        <v>0</v>
      </c>
      <c r="Q480" s="10">
        <v>0</v>
      </c>
      <c r="R480" s="10">
        <v>1</v>
      </c>
      <c r="S480" s="203"/>
      <c r="T480" s="44"/>
      <c r="U480" s="44"/>
      <c r="V480" s="24"/>
      <c r="W480" s="23">
        <f>80%*效果范围削减($R480)*$O480</f>
        <v>1.2000000000000002</v>
      </c>
      <c r="X480" s="23">
        <f>80%*效果范围削减($R480)*$O480</f>
        <v>1.2000000000000002</v>
      </c>
      <c r="Y480" s="23">
        <f>80%*效果范围削减($R480)*$O480</f>
        <v>1.2000000000000002</v>
      </c>
      <c r="Z480" s="23">
        <f>80%*效果范围削减($R480)*$O480</f>
        <v>1.2000000000000002</v>
      </c>
      <c r="AA480" s="22"/>
      <c r="AB480" s="44" t="s">
        <v>103</v>
      </c>
      <c r="AC480" s="92">
        <f>辅助效用($P480,0,AC$15,"输出转换",标准系数,"当前将领目标",W480)</f>
        <v>2.9145000000000003</v>
      </c>
      <c r="AD480" s="92">
        <f>辅助效用($P480,0,AD$15,"输出转换",标准系数,"当前将领目标",X480)</f>
        <v>3.6618750000000007</v>
      </c>
      <c r="AE480" s="92">
        <f>辅助效用($P480,0,AE$15,"输出转换",标准系数,"当前将领目标",Y480)</f>
        <v>2.8749375000000006</v>
      </c>
      <c r="AF480" s="92">
        <f>辅助效用($P480,0,AF$15,"输出转换",标准系数,"当前将领目标",Z480)</f>
        <v>2.9145000000000003</v>
      </c>
      <c r="AG480" s="92"/>
      <c r="AH480" s="188"/>
      <c r="AI480" s="188"/>
      <c r="AJ480" s="188"/>
      <c r="AK480" s="188"/>
      <c r="AL480" s="146">
        <f>IFERROR(AC480*IF($E480="将领",INDEX(兵法相关参数!$C$4:$AL$7,AL$15,MATCH($AB480,兵法相关参数!$C$3:$AL$3,0)),INDEX(兵法相关参数!$C$12:$AL$15,AL$15,MATCH($AB480,兵法相关参数!$C$3:$AL$3,0))),0)+IFERROR(AH480*IF($E480="将领",INDEX(兵法相关参数!$C$4:$AL$7,AL$15,MATCH($AG480,兵法相关参数!$C$3:$AL$3,0)),INDEX(兵法相关参数!$C$12:$AL$15,AL$15,MATCH($AG480,兵法相关参数!$C$3:$AL$3,0))),0)</f>
        <v>2.7030839476462662</v>
      </c>
      <c r="AM480" s="146">
        <f>IFERROR(AD480*IF($E480="将领",INDEX(兵法相关参数!$C$4:$AL$7,AM$15,MATCH($AB480,兵法相关参数!$C$3:$AL$3,0)),INDEX(兵法相关参数!$C$12:$AL$15,AM$15,MATCH($AB480,兵法相关参数!$C$3:$AL$3,0))),0)+IFERROR(AI480*IF($E480="将领",INDEX(兵法相关参数!$C$4:$AL$7,AM$15,MATCH($AG480,兵法相关参数!$C$3:$AL$3,0)),INDEX(兵法相关参数!$C$12:$AL$15,AM$15,MATCH($AG480,兵法相关参数!$C$3:$AL$3,0))),0)</f>
        <v>3.3434360602973743</v>
      </c>
      <c r="AN480" s="146">
        <f>IFERROR(AE480*IF($E480="将领",INDEX(兵法相关参数!$C$4:$AL$7,AN$15,MATCH($AB480,兵法相关参数!$C$3:$AL$3,0)),INDEX(兵法相关参数!$C$12:$AL$15,AN$15,MATCH($AB480,兵法相关参数!$C$3:$AL$3,0))),0)+IFERROR(AJ480*IF($E480="将领",INDEX(兵法相关参数!$C$4:$AL$7,AN$15,MATCH($AG480,兵法相关参数!$C$3:$AL$3,0)),INDEX(兵法相关参数!$C$12:$AL$15,AN$15,MATCH($AG480,兵法相关参数!$C$3:$AL$3,0))),0)</f>
        <v>2.5742576207969083</v>
      </c>
      <c r="AO480" s="146">
        <f>IFERROR(AF480*IF($E480="将领",INDEX(兵法相关参数!$C$4:$AL$7,AL$15,MATCH($AB480,兵法相关参数!$C$3:$AL$3,0)),INDEX(兵法相关参数!$C$12:$AL$15,AO$15,MATCH($AB480,兵法相关参数!$C$3:$AL$3,0))),0)+IFERROR(AK480*IF($E480="将领",INDEX(兵法相关参数!$C$4:$AL$7,AL$15,MATCH($AG480,兵法相关参数!$C$3:$AL$3,0)),INDEX(兵法相关参数!$C$12:$AL$15,AO$15,MATCH($AG480,兵法相关参数!$C$3:$AL$3,0))),0)</f>
        <v>2.7030839476462662</v>
      </c>
      <c r="AP480" s="27"/>
      <c r="AQ480" s="151">
        <f t="shared" si="298"/>
        <v>30226</v>
      </c>
      <c r="AR480" s="161">
        <f>AR479</f>
        <v>0</v>
      </c>
      <c r="AS480" s="163" t="str">
        <f t="shared" si="290"/>
        <v>橙</v>
      </c>
      <c r="AT480" s="153">
        <f t="shared" si="291"/>
        <v>3</v>
      </c>
      <c r="AU480" s="39" t="str">
        <f>IF(IF(L480="","",AQ480&amp;AT480)=AU479,"",IF(MOD(COUNTIF($AQ$1:AQ480,AQ480),3)=1,"",IF(L480="","",AQ480&amp;AT480)))</f>
        <v/>
      </c>
      <c r="AV480" s="166" t="str">
        <f t="shared" si="292"/>
        <v/>
      </c>
      <c r="AW480" s="166" t="str">
        <f t="shared" si="293"/>
        <v/>
      </c>
      <c r="AX480" s="15" t="str">
        <f>IF(MOD(COUNTIF($AQ$1:AQ480,AQ480),3)=1,"",IF(M480="","",AT480+1))</f>
        <v/>
      </c>
      <c r="AY480" s="15" t="str">
        <f t="shared" si="287"/>
        <v/>
      </c>
      <c r="AZ480" s="166" t="str">
        <f t="shared" si="288"/>
        <v/>
      </c>
      <c r="BA480" s="166" t="str">
        <f t="shared" si="289"/>
        <v/>
      </c>
      <c r="BB480" s="15" t="str">
        <f>IF(MOD(COUNTIF($AQ$1:AQ480,AQ480),3)=1,"",IF(N480="","",AX480+1))</f>
        <v/>
      </c>
      <c r="BC480" s="15" t="str">
        <f t="shared" si="294"/>
        <v/>
      </c>
      <c r="BD480" s="166" t="str">
        <f t="shared" si="295"/>
        <v/>
      </c>
      <c r="BE480" s="166" t="str">
        <f t="shared" si="296"/>
        <v/>
      </c>
      <c r="BF480" s="15"/>
      <c r="BG480" s="15"/>
      <c r="BH480" s="170" t="str">
        <f t="shared" si="297"/>
        <v>战斗开始5秒后，自身与敌方离自身最远的一个武将，互相交换位置，并且自身免伤增加{0}%，持续{1}秒。</v>
      </c>
    </row>
    <row r="481" spans="1:60">
      <c r="A481" s="256"/>
      <c r="B481" s="259"/>
      <c r="C481" s="256"/>
      <c r="D481" s="257"/>
      <c r="E481" s="179"/>
      <c r="F481" s="179"/>
      <c r="G481" s="179"/>
      <c r="H481" s="179"/>
      <c r="I481" s="179"/>
      <c r="J481" s="256"/>
      <c r="K481" s="256"/>
      <c r="L481" s="182"/>
      <c r="M481" s="179"/>
      <c r="N481" s="179"/>
      <c r="O481" s="182"/>
      <c r="P481" s="179"/>
      <c r="Q481" s="179"/>
      <c r="R481" s="179"/>
      <c r="S481" s="179"/>
      <c r="T481" s="179"/>
      <c r="U481" s="179"/>
      <c r="V481" s="179"/>
      <c r="W481" s="179"/>
      <c r="X481" s="179"/>
      <c r="Y481" s="179"/>
      <c r="Z481" s="179"/>
      <c r="AA481" s="179"/>
      <c r="AB481" s="44"/>
      <c r="AC481" s="189"/>
      <c r="AD481" s="189"/>
      <c r="AE481" s="189"/>
      <c r="AF481" s="189"/>
      <c r="AG481" s="92"/>
      <c r="AH481" s="189"/>
      <c r="AI481" s="189"/>
      <c r="AJ481" s="189"/>
      <c r="AK481" s="189"/>
      <c r="AL481" s="146">
        <f>IFERROR(AC481*IF($E481="将领",INDEX(兵法相关参数!$C$4:$AL$7,AL$15,MATCH($AB481,兵法相关参数!$C$3:$AL$3,0)),INDEX(兵法相关参数!$C$12:$AL$15,AL$15,MATCH($AB481,兵法相关参数!$C$3:$AL$3,0))),0)+IFERROR(AH481*IF($E481="将领",INDEX(兵法相关参数!$C$4:$AL$7,AL$15,MATCH($AG481,兵法相关参数!$C$3:$AL$3,0)),INDEX(兵法相关参数!$C$12:$AL$15,AL$15,MATCH($AG481,兵法相关参数!$C$3:$AL$3,0))),0)</f>
        <v>0</v>
      </c>
      <c r="AM481" s="146">
        <f>IFERROR(AD481*IF($E481="将领",INDEX(兵法相关参数!$C$4:$AL$7,AM$15,MATCH($AB481,兵法相关参数!$C$3:$AL$3,0)),INDEX(兵法相关参数!$C$12:$AL$15,AM$15,MATCH($AB481,兵法相关参数!$C$3:$AL$3,0))),0)+IFERROR(AI481*IF($E481="将领",INDEX(兵法相关参数!$C$4:$AL$7,AM$15,MATCH($AG481,兵法相关参数!$C$3:$AL$3,0)),INDEX(兵法相关参数!$C$12:$AL$15,AM$15,MATCH($AG481,兵法相关参数!$C$3:$AL$3,0))),0)</f>
        <v>0</v>
      </c>
      <c r="AN481" s="146">
        <f>IFERROR(AE481*IF($E481="将领",INDEX(兵法相关参数!$C$4:$AL$7,AN$15,MATCH($AB481,兵法相关参数!$C$3:$AL$3,0)),INDEX(兵法相关参数!$C$12:$AL$15,AN$15,MATCH($AB481,兵法相关参数!$C$3:$AL$3,0))),0)+IFERROR(AJ481*IF($E481="将领",INDEX(兵法相关参数!$C$4:$AL$7,AN$15,MATCH($AG481,兵法相关参数!$C$3:$AL$3,0)),INDEX(兵法相关参数!$C$12:$AL$15,AN$15,MATCH($AG481,兵法相关参数!$C$3:$AL$3,0))),0)</f>
        <v>0</v>
      </c>
      <c r="AO481" s="146">
        <f>IFERROR(AF481*IF($E481="将领",INDEX(兵法相关参数!$C$4:$AL$7,AL$15,MATCH($AB481,兵法相关参数!$C$3:$AL$3,0)),INDEX(兵法相关参数!$C$12:$AL$15,AO$15,MATCH($AB481,兵法相关参数!$C$3:$AL$3,0))),0)+IFERROR(AK481*IF($E481="将领",INDEX(兵法相关参数!$C$4:$AL$7,AL$15,MATCH($AG481,兵法相关参数!$C$3:$AL$3,0)),INDEX(兵法相关参数!$C$12:$AL$15,AO$15,MATCH($AG481,兵法相关参数!$C$3:$AL$3,0))),0)</f>
        <v>0</v>
      </c>
      <c r="AP481" s="42"/>
      <c r="AQ481" s="151">
        <f t="shared" si="298"/>
        <v>30226</v>
      </c>
      <c r="AR481" s="162">
        <f>AR480</f>
        <v>0</v>
      </c>
      <c r="AS481" s="15" t="str">
        <f t="shared" si="290"/>
        <v>橙</v>
      </c>
      <c r="AT481" s="153">
        <f t="shared" si="291"/>
        <v>3</v>
      </c>
      <c r="AU481" s="39" t="str">
        <f>IF(IF(L481="","",AQ481&amp;AT481)=AU480,"",IF(MOD(COUNTIF($AQ$1:AQ481,AQ481),3)=1,"",IF(L481="","",AQ481&amp;AT481)))</f>
        <v/>
      </c>
      <c r="AV481" s="166" t="str">
        <f t="shared" si="292"/>
        <v/>
      </c>
      <c r="AW481" s="166" t="str">
        <f t="shared" si="293"/>
        <v/>
      </c>
      <c r="AX481" s="15" t="str">
        <f>IF(MOD(COUNTIF($AQ$1:AQ481,AQ481),3)=1,"",IF(M481="","",AT481+1))</f>
        <v/>
      </c>
      <c r="AY481" s="15" t="str">
        <f t="shared" si="287"/>
        <v/>
      </c>
      <c r="AZ481" s="166" t="str">
        <f t="shared" si="288"/>
        <v/>
      </c>
      <c r="BA481" s="166" t="str">
        <f t="shared" si="289"/>
        <v/>
      </c>
      <c r="BB481" s="15" t="str">
        <f>IF(MOD(COUNTIF($AQ$1:AQ481,AQ481),3)=1,"",IF(N481="","",AX481+1))</f>
        <v/>
      </c>
      <c r="BC481" s="15" t="str">
        <f t="shared" si="294"/>
        <v/>
      </c>
      <c r="BD481" s="166" t="str">
        <f t="shared" si="295"/>
        <v/>
      </c>
      <c r="BE481" s="166" t="str">
        <f t="shared" si="296"/>
        <v/>
      </c>
      <c r="BF481" s="15"/>
      <c r="BG481" s="15"/>
      <c r="BH481" s="170" t="str">
        <f t="shared" si="297"/>
        <v>战斗开始5秒后，自身与敌方离自身最远的一个武将，互相交换位置，并且自身免伤增加{0}%，持续{1}秒。</v>
      </c>
    </row>
    <row r="482" spans="1:60">
      <c r="A482" s="256"/>
      <c r="B482" s="259"/>
      <c r="C482" s="256"/>
      <c r="D482" s="255"/>
      <c r="E482" s="179"/>
      <c r="F482" s="179"/>
      <c r="G482" s="179"/>
      <c r="H482" s="179"/>
      <c r="I482" s="179"/>
      <c r="J482" s="256"/>
      <c r="K482" s="256"/>
      <c r="L482" s="182"/>
      <c r="M482" s="179"/>
      <c r="N482" s="179"/>
      <c r="O482" s="182"/>
      <c r="P482" s="179"/>
      <c r="Q482" s="179"/>
      <c r="R482" s="179"/>
      <c r="S482" s="179"/>
      <c r="T482" s="179"/>
      <c r="U482" s="179"/>
      <c r="V482" s="179"/>
      <c r="W482" s="179"/>
      <c r="X482" s="179"/>
      <c r="Y482" s="179"/>
      <c r="Z482" s="179"/>
      <c r="AA482" s="179"/>
      <c r="AB482" s="44"/>
      <c r="AC482" s="189"/>
      <c r="AD482" s="189"/>
      <c r="AE482" s="189"/>
      <c r="AF482" s="189"/>
      <c r="AG482" s="92"/>
      <c r="AH482" s="189"/>
      <c r="AI482" s="189"/>
      <c r="AJ482" s="189"/>
      <c r="AK482" s="189"/>
      <c r="AL482" s="146">
        <f>IFERROR(AC482*IF($E482="将领",INDEX(兵法相关参数!$C$4:$AL$7,AL$15,MATCH($AB482,兵法相关参数!$C$3:$AL$3,0)),INDEX(兵法相关参数!$C$12:$AL$15,AL$15,MATCH($AB482,兵法相关参数!$C$3:$AL$3,0))),0)+IFERROR(AH482*IF($E482="将领",INDEX(兵法相关参数!$C$4:$AL$7,AL$15,MATCH($AG482,兵法相关参数!$C$3:$AL$3,0)),INDEX(兵法相关参数!$C$12:$AL$15,AL$15,MATCH($AG482,兵法相关参数!$C$3:$AL$3,0))),0)</f>
        <v>0</v>
      </c>
      <c r="AM482" s="146">
        <f>IFERROR(AD482*IF($E482="将领",INDEX(兵法相关参数!$C$4:$AL$7,AM$15,MATCH($AB482,兵法相关参数!$C$3:$AL$3,0)),INDEX(兵法相关参数!$C$12:$AL$15,AM$15,MATCH($AB482,兵法相关参数!$C$3:$AL$3,0))),0)+IFERROR(AI482*IF($E482="将领",INDEX(兵法相关参数!$C$4:$AL$7,AM$15,MATCH($AG482,兵法相关参数!$C$3:$AL$3,0)),INDEX(兵法相关参数!$C$12:$AL$15,AM$15,MATCH($AG482,兵法相关参数!$C$3:$AL$3,0))),0)</f>
        <v>0</v>
      </c>
      <c r="AN482" s="146">
        <f>IFERROR(AE482*IF($E482="将领",INDEX(兵法相关参数!$C$4:$AL$7,AN$15,MATCH($AB482,兵法相关参数!$C$3:$AL$3,0)),INDEX(兵法相关参数!$C$12:$AL$15,AN$15,MATCH($AB482,兵法相关参数!$C$3:$AL$3,0))),0)+IFERROR(AJ482*IF($E482="将领",INDEX(兵法相关参数!$C$4:$AL$7,AN$15,MATCH($AG482,兵法相关参数!$C$3:$AL$3,0)),INDEX(兵法相关参数!$C$12:$AL$15,AN$15,MATCH($AG482,兵法相关参数!$C$3:$AL$3,0))),0)</f>
        <v>0</v>
      </c>
      <c r="AO482" s="146">
        <f>IFERROR(AF482*IF($E482="将领",INDEX(兵法相关参数!$C$4:$AL$7,AL$15,MATCH($AB482,兵法相关参数!$C$3:$AL$3,0)),INDEX(兵法相关参数!$C$12:$AL$15,AO$15,MATCH($AB482,兵法相关参数!$C$3:$AL$3,0))),0)+IFERROR(AK482*IF($E482="将领",INDEX(兵法相关参数!$C$4:$AL$7,AL$15,MATCH($AG482,兵法相关参数!$C$3:$AL$3,0)),INDEX(兵法相关参数!$C$12:$AL$15,AO$15,MATCH($AG482,兵法相关参数!$C$3:$AL$3,0))),0)</f>
        <v>0</v>
      </c>
      <c r="AP482" s="27"/>
      <c r="AQ482" s="151">
        <f t="shared" si="298"/>
        <v>30226</v>
      </c>
      <c r="AR482" s="160">
        <f>IF(D482="直接伤害",1,0)</f>
        <v>0</v>
      </c>
      <c r="AS482" s="163" t="str">
        <f t="shared" si="290"/>
        <v>橙</v>
      </c>
      <c r="AT482" s="153">
        <f t="shared" si="291"/>
        <v>3</v>
      </c>
      <c r="AU482" s="39" t="str">
        <f>IF(IF(L482="","",AQ482&amp;AT482)=AU481,"",IF(MOD(COUNTIF($AQ$1:AQ482,AQ482),3)=1,"",IF(L482="","",AQ482&amp;AT482)))</f>
        <v/>
      </c>
      <c r="AV482" s="166" t="str">
        <f t="shared" si="292"/>
        <v/>
      </c>
      <c r="AW482" s="166" t="str">
        <f t="shared" si="293"/>
        <v/>
      </c>
      <c r="AX482" s="15" t="str">
        <f>IF(MOD(COUNTIF($AQ$1:AQ482,AQ482),3)=1,"",IF(M482="","",AT482+1))</f>
        <v/>
      </c>
      <c r="AY482" s="15" t="str">
        <f t="shared" si="287"/>
        <v/>
      </c>
      <c r="AZ482" s="166" t="str">
        <f t="shared" si="288"/>
        <v/>
      </c>
      <c r="BA482" s="166" t="str">
        <f t="shared" si="289"/>
        <v/>
      </c>
      <c r="BB482" s="15" t="str">
        <f>IF(MOD(COUNTIF($AQ$1:AQ482,AQ482),3)=1,"",IF(N482="","",AX482+1))</f>
        <v/>
      </c>
      <c r="BC482" s="15" t="str">
        <f t="shared" si="294"/>
        <v/>
      </c>
      <c r="BD482" s="166" t="str">
        <f t="shared" si="295"/>
        <v/>
      </c>
      <c r="BE482" s="166" t="str">
        <f t="shared" si="296"/>
        <v/>
      </c>
      <c r="BF482" s="15"/>
      <c r="BG482" s="15"/>
      <c r="BH482" s="170" t="str">
        <f t="shared" si="297"/>
        <v>战斗开始5秒后，自身与敌方离自身最远的一个武将，互相交换位置，并且自身免伤增加{0}%，持续{1}秒。</v>
      </c>
    </row>
    <row r="483" spans="1:60">
      <c r="A483" s="256"/>
      <c r="B483" s="259"/>
      <c r="C483" s="256"/>
      <c r="D483" s="256"/>
      <c r="E483" s="179"/>
      <c r="F483" s="179"/>
      <c r="G483" s="179"/>
      <c r="H483" s="179"/>
      <c r="I483" s="179"/>
      <c r="J483" s="256"/>
      <c r="K483" s="256"/>
      <c r="L483" s="182"/>
      <c r="M483" s="179"/>
      <c r="N483" s="179"/>
      <c r="O483" s="182"/>
      <c r="P483" s="179"/>
      <c r="Q483" s="179"/>
      <c r="R483" s="179"/>
      <c r="S483" s="179"/>
      <c r="T483" s="179"/>
      <c r="U483" s="179"/>
      <c r="V483" s="179"/>
      <c r="W483" s="179"/>
      <c r="X483" s="179"/>
      <c r="Y483" s="179"/>
      <c r="Z483" s="179"/>
      <c r="AA483" s="179"/>
      <c r="AB483" s="44"/>
      <c r="AC483" s="189"/>
      <c r="AD483" s="189"/>
      <c r="AE483" s="189"/>
      <c r="AF483" s="189"/>
      <c r="AG483" s="92"/>
      <c r="AH483" s="189"/>
      <c r="AI483" s="189"/>
      <c r="AJ483" s="189"/>
      <c r="AK483" s="189"/>
      <c r="AL483" s="146">
        <f>IFERROR(AC483*IF($E483="将领",INDEX(兵法相关参数!$C$4:$AL$7,AL$15,MATCH($AB483,兵法相关参数!$C$3:$AL$3,0)),INDEX(兵法相关参数!$C$12:$AL$15,AL$15,MATCH($AB483,兵法相关参数!$C$3:$AL$3,0))),0)+IFERROR(AH483*IF($E483="将领",INDEX(兵法相关参数!$C$4:$AL$7,AL$15,MATCH($AG483,兵法相关参数!$C$3:$AL$3,0)),INDEX(兵法相关参数!$C$12:$AL$15,AL$15,MATCH($AG483,兵法相关参数!$C$3:$AL$3,0))),0)</f>
        <v>0</v>
      </c>
      <c r="AM483" s="146">
        <f>IFERROR(AD483*IF($E483="将领",INDEX(兵法相关参数!$C$4:$AL$7,AM$15,MATCH($AB483,兵法相关参数!$C$3:$AL$3,0)),INDEX(兵法相关参数!$C$12:$AL$15,AM$15,MATCH($AB483,兵法相关参数!$C$3:$AL$3,0))),0)+IFERROR(AI483*IF($E483="将领",INDEX(兵法相关参数!$C$4:$AL$7,AM$15,MATCH($AG483,兵法相关参数!$C$3:$AL$3,0)),INDEX(兵法相关参数!$C$12:$AL$15,AM$15,MATCH($AG483,兵法相关参数!$C$3:$AL$3,0))),0)</f>
        <v>0</v>
      </c>
      <c r="AN483" s="146">
        <f>IFERROR(AE483*IF($E483="将领",INDEX(兵法相关参数!$C$4:$AL$7,AN$15,MATCH($AB483,兵法相关参数!$C$3:$AL$3,0)),INDEX(兵法相关参数!$C$12:$AL$15,AN$15,MATCH($AB483,兵法相关参数!$C$3:$AL$3,0))),0)+IFERROR(AJ483*IF($E483="将领",INDEX(兵法相关参数!$C$4:$AL$7,AN$15,MATCH($AG483,兵法相关参数!$C$3:$AL$3,0)),INDEX(兵法相关参数!$C$12:$AL$15,AN$15,MATCH($AG483,兵法相关参数!$C$3:$AL$3,0))),0)</f>
        <v>0</v>
      </c>
      <c r="AO483" s="146">
        <f>IFERROR(AF483*IF($E483="将领",INDEX(兵法相关参数!$C$4:$AL$7,AL$15,MATCH($AB483,兵法相关参数!$C$3:$AL$3,0)),INDEX(兵法相关参数!$C$12:$AL$15,AO$15,MATCH($AB483,兵法相关参数!$C$3:$AL$3,0))),0)+IFERROR(AK483*IF($E483="将领",INDEX(兵法相关参数!$C$4:$AL$7,AL$15,MATCH($AG483,兵法相关参数!$C$3:$AL$3,0)),INDEX(兵法相关参数!$C$12:$AL$15,AO$15,MATCH($AG483,兵法相关参数!$C$3:$AL$3,0))),0)</f>
        <v>0</v>
      </c>
      <c r="AP483" s="42"/>
      <c r="AQ483" s="151">
        <f t="shared" si="298"/>
        <v>30226</v>
      </c>
      <c r="AR483" s="161">
        <f>AR482</f>
        <v>0</v>
      </c>
      <c r="AS483" s="163" t="str">
        <f t="shared" si="290"/>
        <v>橙</v>
      </c>
      <c r="AT483" s="153">
        <f t="shared" si="291"/>
        <v>3</v>
      </c>
      <c r="AU483" s="39" t="str">
        <f>IF(IF(L483="","",AQ483&amp;AT483)=AU482,"",IF(MOD(COUNTIF($AQ$1:AQ483,AQ483),3)=1,"",IF(L483="","",AQ483&amp;AT483)))</f>
        <v/>
      </c>
      <c r="AV483" s="166" t="str">
        <f t="shared" si="292"/>
        <v/>
      </c>
      <c r="AW483" s="166" t="str">
        <f t="shared" si="293"/>
        <v/>
      </c>
      <c r="AX483" s="15" t="str">
        <f>IF(MOD(COUNTIF($AQ$1:AQ483,AQ483),3)=1,"",IF(M483="","",AT483+1))</f>
        <v/>
      </c>
      <c r="AY483" s="15" t="str">
        <f t="shared" si="287"/>
        <v/>
      </c>
      <c r="AZ483" s="166" t="str">
        <f t="shared" si="288"/>
        <v/>
      </c>
      <c r="BA483" s="166" t="str">
        <f t="shared" si="289"/>
        <v/>
      </c>
      <c r="BB483" s="15" t="str">
        <f>IF(MOD(COUNTIF($AQ$1:AQ483,AQ483),3)=1,"",IF(N483="","",AX483+1))</f>
        <v/>
      </c>
      <c r="BC483" s="15" t="str">
        <f t="shared" si="294"/>
        <v/>
      </c>
      <c r="BD483" s="166" t="str">
        <f t="shared" si="295"/>
        <v/>
      </c>
      <c r="BE483" s="166" t="str">
        <f t="shared" si="296"/>
        <v/>
      </c>
      <c r="BF483" s="15"/>
      <c r="BG483" s="15"/>
      <c r="BH483" s="170" t="str">
        <f t="shared" si="297"/>
        <v>战斗开始5秒后，自身与敌方离自身最远的一个武将，互相交换位置，并且自身免伤增加{0}%，持续{1}秒。</v>
      </c>
    </row>
    <row r="484" spans="1:60">
      <c r="A484" s="257"/>
      <c r="B484" s="260"/>
      <c r="C484" s="257"/>
      <c r="D484" s="257"/>
      <c r="E484" s="179"/>
      <c r="F484" s="179"/>
      <c r="G484" s="179"/>
      <c r="H484" s="179"/>
      <c r="I484" s="179"/>
      <c r="J484" s="257"/>
      <c r="K484" s="257"/>
      <c r="L484" s="182"/>
      <c r="M484" s="179"/>
      <c r="N484" s="179"/>
      <c r="O484" s="182"/>
      <c r="P484" s="179"/>
      <c r="Q484" s="179"/>
      <c r="R484" s="179"/>
      <c r="S484" s="179"/>
      <c r="T484" s="179"/>
      <c r="U484" s="179"/>
      <c r="V484" s="179"/>
      <c r="W484" s="179"/>
      <c r="X484" s="179"/>
      <c r="Y484" s="179"/>
      <c r="Z484" s="179"/>
      <c r="AA484" s="179"/>
      <c r="AB484" s="44"/>
      <c r="AC484" s="189"/>
      <c r="AD484" s="189"/>
      <c r="AE484" s="189"/>
      <c r="AF484" s="189"/>
      <c r="AG484" s="92"/>
      <c r="AH484" s="189"/>
      <c r="AI484" s="189"/>
      <c r="AJ484" s="189"/>
      <c r="AK484" s="189"/>
      <c r="AL484" s="146">
        <f>IFERROR(AC484*IF($E484="将领",INDEX(兵法相关参数!$C$4:$AL$7,AL$15,MATCH($AB484,兵法相关参数!$C$3:$AL$3,0)),INDEX(兵法相关参数!$C$12:$AL$15,AL$15,MATCH($AB484,兵法相关参数!$C$3:$AL$3,0))),0)+IFERROR(AH484*IF($E484="将领",INDEX(兵法相关参数!$C$4:$AL$7,AL$15,MATCH($AG484,兵法相关参数!$C$3:$AL$3,0)),INDEX(兵法相关参数!$C$12:$AL$15,AL$15,MATCH($AG484,兵法相关参数!$C$3:$AL$3,0))),0)</f>
        <v>0</v>
      </c>
      <c r="AM484" s="146">
        <f>IFERROR(AD484*IF($E484="将领",INDEX(兵法相关参数!$C$4:$AL$7,AM$15,MATCH($AB484,兵法相关参数!$C$3:$AL$3,0)),INDEX(兵法相关参数!$C$12:$AL$15,AM$15,MATCH($AB484,兵法相关参数!$C$3:$AL$3,0))),0)+IFERROR(AI484*IF($E484="将领",INDEX(兵法相关参数!$C$4:$AL$7,AM$15,MATCH($AG484,兵法相关参数!$C$3:$AL$3,0)),INDEX(兵法相关参数!$C$12:$AL$15,AM$15,MATCH($AG484,兵法相关参数!$C$3:$AL$3,0))),0)</f>
        <v>0</v>
      </c>
      <c r="AN484" s="146">
        <f>IFERROR(AE484*IF($E484="将领",INDEX(兵法相关参数!$C$4:$AL$7,AN$15,MATCH($AB484,兵法相关参数!$C$3:$AL$3,0)),INDEX(兵法相关参数!$C$12:$AL$15,AN$15,MATCH($AB484,兵法相关参数!$C$3:$AL$3,0))),0)+IFERROR(AJ484*IF($E484="将领",INDEX(兵法相关参数!$C$4:$AL$7,AN$15,MATCH($AG484,兵法相关参数!$C$3:$AL$3,0)),INDEX(兵法相关参数!$C$12:$AL$15,AN$15,MATCH($AG484,兵法相关参数!$C$3:$AL$3,0))),0)</f>
        <v>0</v>
      </c>
      <c r="AO484" s="146">
        <f>IFERROR(AF484*IF($E484="将领",INDEX(兵法相关参数!$C$4:$AL$7,AL$15,MATCH($AB484,兵法相关参数!$C$3:$AL$3,0)),INDEX(兵法相关参数!$C$12:$AL$15,AO$15,MATCH($AB484,兵法相关参数!$C$3:$AL$3,0))),0)+IFERROR(AK484*IF($E484="将领",INDEX(兵法相关参数!$C$4:$AL$7,AL$15,MATCH($AG484,兵法相关参数!$C$3:$AL$3,0)),INDEX(兵法相关参数!$C$12:$AL$15,AO$15,MATCH($AG484,兵法相关参数!$C$3:$AL$3,0))),0)</f>
        <v>0</v>
      </c>
      <c r="AP484" s="27"/>
      <c r="AQ484" s="152">
        <f t="shared" si="298"/>
        <v>30226</v>
      </c>
      <c r="AR484" s="162">
        <f>AR483</f>
        <v>0</v>
      </c>
      <c r="AS484" s="15" t="str">
        <f t="shared" si="290"/>
        <v>橙</v>
      </c>
      <c r="AT484" s="153">
        <f t="shared" si="291"/>
        <v>3</v>
      </c>
      <c r="AU484" s="39" t="str">
        <f>IF(IF(L484="","",AQ484&amp;AT484)=AU483,"",IF(MOD(COUNTIF($AQ$1:AQ484,AQ484),3)=1,"",IF(L484="","",AQ484&amp;AT484)))</f>
        <v/>
      </c>
      <c r="AV484" s="166" t="str">
        <f t="shared" si="292"/>
        <v/>
      </c>
      <c r="AW484" s="166" t="str">
        <f t="shared" si="293"/>
        <v/>
      </c>
      <c r="AX484" s="15" t="str">
        <f>IF(MOD(COUNTIF($AQ$1:AQ484,AQ484),3)=1,"",IF(M484="","",AT484+1))</f>
        <v/>
      </c>
      <c r="AY484" s="15" t="str">
        <f t="shared" si="287"/>
        <v/>
      </c>
      <c r="AZ484" s="166" t="str">
        <f t="shared" si="288"/>
        <v/>
      </c>
      <c r="BA484" s="166" t="str">
        <f t="shared" si="289"/>
        <v/>
      </c>
      <c r="BB484" s="15" t="str">
        <f>IF(MOD(COUNTIF($AQ$1:AQ484,AQ484),3)=1,"",IF(N484="","",AX484+1))</f>
        <v/>
      </c>
      <c r="BC484" s="15" t="str">
        <f t="shared" si="294"/>
        <v/>
      </c>
      <c r="BD484" s="166" t="str">
        <f t="shared" si="295"/>
        <v/>
      </c>
      <c r="BE484" s="166" t="str">
        <f t="shared" si="296"/>
        <v/>
      </c>
      <c r="BF484" s="15"/>
      <c r="BG484" s="15"/>
      <c r="BH484" s="170" t="str">
        <f t="shared" si="297"/>
        <v>战斗开始5秒后，自身与敌方离自身最远的一个武将，互相交换位置，并且自身免伤增加{0}%，持续{1}秒。</v>
      </c>
    </row>
    <row r="485" spans="1:60" ht="11.25" customHeight="1">
      <c r="A485" s="255" t="s">
        <v>898</v>
      </c>
      <c r="B485" s="258" t="s">
        <v>899</v>
      </c>
      <c r="C485" s="255" t="s">
        <v>12</v>
      </c>
      <c r="D485" s="255" t="s">
        <v>918</v>
      </c>
      <c r="E485" s="11"/>
      <c r="F485" s="11"/>
      <c r="G485" s="11"/>
      <c r="H485" s="11"/>
      <c r="I485" s="11"/>
      <c r="J485" s="11" t="s">
        <v>402</v>
      </c>
      <c r="K485" s="11" t="s">
        <v>469</v>
      </c>
      <c r="L485" s="184" t="s">
        <v>62</v>
      </c>
      <c r="M485" s="184"/>
      <c r="N485" s="11"/>
      <c r="O485" s="183" t="s">
        <v>52</v>
      </c>
      <c r="P485" s="3" t="s">
        <v>57</v>
      </c>
      <c r="Q485" s="11" t="s">
        <v>60</v>
      </c>
      <c r="R485" s="11" t="s">
        <v>61</v>
      </c>
      <c r="S485" s="11"/>
      <c r="T485" s="184"/>
      <c r="U485" s="184"/>
      <c r="V485" s="184"/>
      <c r="W485" s="3" t="s">
        <v>223</v>
      </c>
      <c r="X485" s="3" t="s">
        <v>224</v>
      </c>
      <c r="Y485" s="3" t="s">
        <v>225</v>
      </c>
      <c r="Z485" s="3" t="s">
        <v>226</v>
      </c>
      <c r="AA485" s="1"/>
      <c r="AB485" s="15"/>
      <c r="AC485" s="187" t="s">
        <v>227</v>
      </c>
      <c r="AD485" s="187" t="s">
        <v>228</v>
      </c>
      <c r="AE485" s="187" t="s">
        <v>229</v>
      </c>
      <c r="AF485" s="187" t="s">
        <v>230</v>
      </c>
      <c r="AG485" s="96"/>
      <c r="AH485" s="187" t="s">
        <v>227</v>
      </c>
      <c r="AI485" s="187" t="s">
        <v>228</v>
      </c>
      <c r="AJ485" s="187" t="s">
        <v>229</v>
      </c>
      <c r="AK485" s="187" t="s">
        <v>230</v>
      </c>
      <c r="AL485" s="146">
        <f>IFERROR(AC485*IF($E485="将领",INDEX(兵法相关参数!$C$4:$AL$7,AL$15,MATCH($AB485,兵法相关参数!$C$3:$AL$3,0)),INDEX(兵法相关参数!$C$12:$AL$15,AL$15,MATCH($AB485,兵法相关参数!$C$3:$AL$3,0))),0)+IFERROR(AH485*IF($E485="将领",INDEX(兵法相关参数!$C$4:$AL$7,AL$15,MATCH($AG485,兵法相关参数!$C$3:$AL$3,0)),INDEX(兵法相关参数!$C$12:$AL$15,AL$15,MATCH($AG485,兵法相关参数!$C$3:$AL$3,0))),0)</f>
        <v>0</v>
      </c>
      <c r="AM485" s="146">
        <f>IFERROR(AD485*IF($E485="将领",INDEX(兵法相关参数!$C$4:$AL$7,AM$15,MATCH($AB485,兵法相关参数!$C$3:$AL$3,0)),INDEX(兵法相关参数!$C$12:$AL$15,AM$15,MATCH($AB485,兵法相关参数!$C$3:$AL$3,0))),0)+IFERROR(AI485*IF($E485="将领",INDEX(兵法相关参数!$C$4:$AL$7,AM$15,MATCH($AG485,兵法相关参数!$C$3:$AL$3,0)),INDEX(兵法相关参数!$C$12:$AL$15,AM$15,MATCH($AG485,兵法相关参数!$C$3:$AL$3,0))),0)</f>
        <v>0</v>
      </c>
      <c r="AN485" s="146">
        <f>IFERROR(AE485*IF($E485="将领",INDEX(兵法相关参数!$C$4:$AL$7,AN$15,MATCH($AB485,兵法相关参数!$C$3:$AL$3,0)),INDEX(兵法相关参数!$C$12:$AL$15,AN$15,MATCH($AB485,兵法相关参数!$C$3:$AL$3,0))),0)+IFERROR(AJ485*IF($E485="将领",INDEX(兵法相关参数!$C$4:$AL$7,AN$15,MATCH($AG485,兵法相关参数!$C$3:$AL$3,0)),INDEX(兵法相关参数!$C$12:$AL$15,AN$15,MATCH($AG485,兵法相关参数!$C$3:$AL$3,0))),0)</f>
        <v>0</v>
      </c>
      <c r="AO485" s="146">
        <f>IFERROR(AF485*IF($E485="将领",INDEX(兵法相关参数!$C$4:$AL$7,AL$15,MATCH($AB485,兵法相关参数!$C$3:$AL$3,0)),INDEX(兵法相关参数!$C$12:$AL$15,AO$15,MATCH($AB485,兵法相关参数!$C$3:$AL$3,0))),0)+IFERROR(AK485*IF($E485="将领",INDEX(兵法相关参数!$C$4:$AL$7,AL$15,MATCH($AG485,兵法相关参数!$C$3:$AL$3,0)),INDEX(兵法相关参数!$C$12:$AL$15,AO$15,MATCH($AG485,兵法相关参数!$C$3:$AL$3,0))),0)</f>
        <v>0</v>
      </c>
      <c r="AP485" s="27"/>
      <c r="AQ485" s="154">
        <v>30227</v>
      </c>
      <c r="AR485" s="160">
        <f>IF(D485="直接伤害",1,0)</f>
        <v>0</v>
      </c>
      <c r="AS485" s="163" t="str">
        <f t="shared" ref="AS485:AS493" si="299">IF(C485="",AS484,C485)</f>
        <v>橙</v>
      </c>
      <c r="AT485" s="153">
        <f t="shared" ref="AT485:AT493" si="300">IF(A485&lt;&gt;"",1,IF(D485="",AT484,IF(AU483="",AT484,IF(AX483="",AT484+1,IF(BB483="",AT484+2,AT484+3)))))</f>
        <v>1</v>
      </c>
      <c r="AU485" s="39" t="str">
        <f>IF(IF(L485="","",AQ485&amp;AT485)=AU484,"",IF(MOD(COUNTIF($AQ$1:AQ485,AQ485),3)=1,"",IF(L485="","",AQ485&amp;AT485)))</f>
        <v/>
      </c>
      <c r="AV485" s="166" t="str">
        <f t="shared" ref="AV485:AV493" si="301">IF(AU485="","",IF(L484="固定值",L485,ROUND(IF(AR485=1,L485*INDEX($AV$5:$AV$9,MATCH(AS485,$AU$5:$AU$9,0)),L485*INDEX($AV$13:$AV$17,MATCH(AS485,$AU$13:$AU$17,0))),IF(MID(BH485,FIND(AT485-1,BH485)+2,1)="%",3,1))))</f>
        <v/>
      </c>
      <c r="AW485" s="166" t="str">
        <f t="shared" ref="AW485:AW493" si="302">IF(AU485="","",ROUND((IF(AR485=1,L485*INDEX($AW$5:$AW$9,MATCH(AS485,$AU$5:$AU$9,0)),L485*INDEX($AW$13:$AW$17,MATCH(AS485,$AU$13:$AU$17,0)))-AV485)/34,IF(MID(BH485,FIND(AT485-1,BH485)+2,1)="%",3,1)))</f>
        <v/>
      </c>
      <c r="AX485" s="15" t="str">
        <f>IF(MOD(COUNTIF($AQ$1:AQ485,AQ485),3)=1,"",IF(M485="","",AT485+1))</f>
        <v/>
      </c>
      <c r="AY485" s="15" t="str">
        <f t="shared" si="287"/>
        <v/>
      </c>
      <c r="AZ485" s="166" t="str">
        <f t="shared" si="288"/>
        <v/>
      </c>
      <c r="BA485" s="166" t="str">
        <f t="shared" si="289"/>
        <v/>
      </c>
      <c r="BB485" s="15" t="str">
        <f>IF(MOD(COUNTIF($AQ$1:AQ485,AQ485),3)=1,"",IF(N485="","",AX485+1))</f>
        <v/>
      </c>
      <c r="BC485" s="15" t="str">
        <f t="shared" ref="BC485:BC493" si="303">IF(IF(BB485="","",AQ485&amp;BB485)=BC484,"",IF(BB485="","",AQ485&amp;BB485))</f>
        <v/>
      </c>
      <c r="BD485" s="166" t="str">
        <f t="shared" ref="BD485:BD493" si="304">IF(BC485="","",IF(N484="固定值",N485,ROUND(IF(AR485=1,N485*INDEX($AV$5:$AV$9,MATCH(AS485,$AU$5:$AU$9,0)),N485*INDEX($AV$13:$AV$17,MATCH(AS485,$AU$13:$AU$17,0))),IF(MID(BH485,FIND(BB485-1,BH485)+2,1)="%",3,1))))</f>
        <v/>
      </c>
      <c r="BE485" s="166" t="str">
        <f t="shared" ref="BE485:BE493" si="305">IF(BC485="","",ROUND((IF(AR485=1,N485*INDEX($AW$5:$AW$9,MATCH(AS485,$AU$5:$AU$9,0)),N485*INDEX($AW$13:$AW$17,MATCH(AS485,$AU$13:$AU$17,0)))-BD485)/34,IF(MID(BH485,FIND(BB485-1,BH485)+2,1)="%",3,1)))</f>
        <v/>
      </c>
      <c r="BF485" s="15"/>
      <c r="BG485" s="15"/>
      <c r="BH485" s="170" t="str">
        <f t="shared" ref="BH485:BH493" si="306">IF(B485="",BH484,B485)</f>
        <v>自身与士兵韧性提升{0}%，并且受到普通攻击伤害时，有{1}%概率降低攻击方{2}攻击速度，持续{3}秒。</v>
      </c>
    </row>
    <row r="486" spans="1:60">
      <c r="A486" s="256"/>
      <c r="B486" s="259"/>
      <c r="C486" s="256"/>
      <c r="D486" s="256"/>
      <c r="E486" s="179" t="s">
        <v>22</v>
      </c>
      <c r="F486" s="141">
        <v>1</v>
      </c>
      <c r="G486" s="141">
        <v>1</v>
      </c>
      <c r="H486" s="141">
        <v>1</v>
      </c>
      <c r="I486" s="141">
        <v>1</v>
      </c>
      <c r="J486" s="255">
        <f>SUMPRODUCT(LARGE(AL486:AO486*F486:I486+AL487:AO487*F487:I487+AL489:AO489*F489:I489+AL490:AO490*F490:I490+AL492:AO492*F492:I492+AL493:AO493*F493:I493,1))</f>
        <v>4.6536947654353256</v>
      </c>
      <c r="K486" s="255">
        <f>INDEX($J$17:$J$200,MATCH(C485,$C$17:$C$200,0),1)</f>
        <v>4.3116392160975536</v>
      </c>
      <c r="L486" s="24">
        <v>0.6</v>
      </c>
      <c r="M486" s="24"/>
      <c r="N486" s="10"/>
      <c r="O486" s="81">
        <f>25%*1.15</f>
        <v>0.28749999999999998</v>
      </c>
      <c r="P486" s="44">
        <v>0</v>
      </c>
      <c r="Q486" s="10">
        <v>0</v>
      </c>
      <c r="R486" s="10">
        <v>1</v>
      </c>
      <c r="S486" s="203"/>
      <c r="T486" s="44"/>
      <c r="U486" s="44"/>
      <c r="V486" s="24"/>
      <c r="W486" s="23">
        <f>$L486*效果范围削减($R486)*$O486</f>
        <v>0.17249999999999999</v>
      </c>
      <c r="X486" s="23">
        <f>$L486*效果范围削减($R486)*$O486</f>
        <v>0.17249999999999999</v>
      </c>
      <c r="Y486" s="23">
        <f>$L486*效果范围削减($R486)*$O486</f>
        <v>0.17249999999999999</v>
      </c>
      <c r="Z486" s="23">
        <f>$L486*效果范围削减($R486)*$O486</f>
        <v>0.17249999999999999</v>
      </c>
      <c r="AA486" s="22"/>
      <c r="AB486" s="44" t="s">
        <v>98</v>
      </c>
      <c r="AC486" s="92">
        <f>辅助效用($P486,0,AC$15,"生存转换",标准系数,"指定将领",W486)</f>
        <v>0.53249369999999996</v>
      </c>
      <c r="AD486" s="92">
        <f>辅助效用($P486,0,AD$15,"生存转换",标准系数,"指定将领",X486)</f>
        <v>0.62566440000000001</v>
      </c>
      <c r="AE486" s="92">
        <f>辅助效用($P486,0,AE$15,"生存转换",标准系数,"指定将领",Y486)</f>
        <v>0.3105</v>
      </c>
      <c r="AF486" s="92">
        <f>辅助效用($P486,0,AF$15,"生存转换",标准系数,"指定将领",Z486)</f>
        <v>0.3105</v>
      </c>
      <c r="AG486" s="44" t="s">
        <v>104</v>
      </c>
      <c r="AH486" s="188">
        <f>辅助效用($P486,0,AC$15,"生存转换",标准系数,"指定士兵",W486/1.15/1.25)</f>
        <v>0.59957333999999995</v>
      </c>
      <c r="AI486" s="188">
        <f>辅助效用($P486,0,AD$15,"生存转换",标准系数,"指定士兵",X486/1.15/1.25)</f>
        <v>0.42215039999999998</v>
      </c>
      <c r="AJ486" s="188">
        <f>辅助效用($P486,0,AE$15,"生存转换",标准系数,"指定士兵",Y486/1.15/1.25)</f>
        <v>0.13162499999999999</v>
      </c>
      <c r="AK486" s="188">
        <f>辅助效用($P486,0,AF$15,"生存转换",标准系数,"指定士兵",Z486/1.15/1.25)</f>
        <v>0.165321</v>
      </c>
      <c r="AL486" s="146">
        <f>IFERROR(AC486*IF($E486="将领",INDEX(兵法相关参数!$C$4:$AL$7,AL$15,MATCH($AB486,兵法相关参数!$C$3:$AL$3,0)),INDEX(兵法相关参数!$C$12:$AL$15,AL$15,MATCH($AB486,兵法相关参数!$C$3:$AL$3,0))),0)+IFERROR(AH486*IF($E486="将领",INDEX(兵法相关参数!$C$4:$AL$7,AL$15,MATCH($AG486,兵法相关参数!$C$3:$AL$3,0)),INDEX(兵法相关参数!$C$12:$AL$15,AL$15,MATCH($AG486,兵法相关参数!$C$3:$AL$3,0))),0)</f>
        <v>1.2166163244844017</v>
      </c>
      <c r="AM486" s="146">
        <f>IFERROR(AD486*IF($E486="将领",INDEX(兵法相关参数!$C$4:$AL$7,AM$15,MATCH($AB486,兵法相关参数!$C$3:$AL$3,0)),INDEX(兵法相关参数!$C$12:$AL$15,AM$15,MATCH($AB486,兵法相关参数!$C$3:$AL$3,0))),0)+IFERROR(AI486*IF($E486="将领",INDEX(兵法相关参数!$C$4:$AL$7,AM$15,MATCH($AG486,兵法相关参数!$C$3:$AL$3,0)),INDEX(兵法相关参数!$C$12:$AL$15,AM$15,MATCH($AG486,兵法相关参数!$C$3:$AL$3,0))),0)</f>
        <v>1.1108851446759784</v>
      </c>
      <c r="AN486" s="146">
        <f>IFERROR(AE486*IF($E486="将领",INDEX(兵法相关参数!$C$4:$AL$7,AN$15,MATCH($AB486,兵法相关参数!$C$3:$AL$3,0)),INDEX(兵法相关参数!$C$12:$AL$15,AN$15,MATCH($AB486,兵法相关参数!$C$3:$AL$3,0))),0)+IFERROR(AJ486*IF($E486="将领",INDEX(兵法相关参数!$C$4:$AL$7,AN$15,MATCH($AG486,兵法相关参数!$C$3:$AL$3,0)),INDEX(兵法相关参数!$C$12:$AL$15,AN$15,MATCH($AG486,兵法相关参数!$C$3:$AL$3,0))),0)</f>
        <v>0.45859837604709003</v>
      </c>
      <c r="AO486" s="146">
        <f>IFERROR(AF486*IF($E486="将领",INDEX(兵法相关参数!$C$4:$AL$7,AL$15,MATCH($AB486,兵法相关参数!$C$3:$AL$3,0)),INDEX(兵法相关参数!$C$12:$AL$15,AO$15,MATCH($AB486,兵法相关参数!$C$3:$AL$3,0))),0)+IFERROR(AK486*IF($E486="将领",INDEX(兵法相关参数!$C$4:$AL$7,AL$15,MATCH($AG486,兵法相关参数!$C$3:$AL$3,0)),INDEX(兵法相关参数!$C$12:$AL$15,AO$15,MATCH($AG486,兵法相关参数!$C$3:$AL$3,0))),0)</f>
        <v>0.52355317025126125</v>
      </c>
      <c r="AP486" s="42"/>
      <c r="AQ486" s="151">
        <f>AQ485</f>
        <v>30227</v>
      </c>
      <c r="AR486" s="161">
        <f>AR485</f>
        <v>0</v>
      </c>
      <c r="AS486" s="163" t="str">
        <f t="shared" si="299"/>
        <v>橙</v>
      </c>
      <c r="AT486" s="153">
        <f t="shared" si="300"/>
        <v>1</v>
      </c>
      <c r="AU486" s="39" t="str">
        <f>IF(IF(L486="","",AQ486&amp;AT486)=AU485,"",IF(MOD(COUNTIF($AQ$1:AQ486,AQ486),3)=1,"",IF(L486="","",AQ486&amp;AT486)))</f>
        <v>302271</v>
      </c>
      <c r="AV486" s="166">
        <f t="shared" si="301"/>
        <v>0.14299999999999999</v>
      </c>
      <c r="AW486" s="166">
        <f t="shared" si="302"/>
        <v>1.2999999999999999E-2</v>
      </c>
      <c r="AX486" s="15" t="str">
        <f>IF(MOD(COUNTIF($AQ$1:AQ486,AQ486),3)=1,"",IF(M486="","",AT486+1))</f>
        <v/>
      </c>
      <c r="AY486" s="15" t="str">
        <f t="shared" si="287"/>
        <v/>
      </c>
      <c r="AZ486" s="166" t="str">
        <f t="shared" si="288"/>
        <v/>
      </c>
      <c r="BA486" s="166" t="str">
        <f t="shared" si="289"/>
        <v/>
      </c>
      <c r="BB486" s="15" t="str">
        <f>IF(MOD(COUNTIF($AQ$1:AQ486,AQ486),3)=1,"",IF(N486="","",AX486+1))</f>
        <v/>
      </c>
      <c r="BC486" s="15" t="str">
        <f t="shared" si="303"/>
        <v/>
      </c>
      <c r="BD486" s="166" t="str">
        <f t="shared" si="304"/>
        <v/>
      </c>
      <c r="BE486" s="166" t="str">
        <f t="shared" si="305"/>
        <v/>
      </c>
      <c r="BF486" s="15"/>
      <c r="BG486" s="15"/>
      <c r="BH486" s="170" t="str">
        <f t="shared" si="306"/>
        <v>自身与士兵韧性提升{0}%，并且受到普通攻击伤害时，有{1}%概率降低攻击方{2}攻击速度，持续{3}秒。</v>
      </c>
    </row>
    <row r="487" spans="1:60">
      <c r="A487" s="256"/>
      <c r="B487" s="259"/>
      <c r="C487" s="256"/>
      <c r="D487" s="257"/>
      <c r="E487" s="179"/>
      <c r="F487" s="141"/>
      <c r="G487" s="141"/>
      <c r="H487" s="141"/>
      <c r="I487" s="141"/>
      <c r="J487" s="256"/>
      <c r="K487" s="256"/>
      <c r="L487" s="182"/>
      <c r="M487" s="179"/>
      <c r="N487" s="179"/>
      <c r="O487" s="182"/>
      <c r="P487" s="44"/>
      <c r="Q487" s="10"/>
      <c r="R487" s="10"/>
      <c r="S487" s="10"/>
      <c r="T487" s="24"/>
      <c r="U487" s="24"/>
      <c r="V487" s="24"/>
      <c r="W487" s="23"/>
      <c r="X487" s="23"/>
      <c r="Y487" s="23"/>
      <c r="Z487" s="23"/>
      <c r="AA487" s="24"/>
      <c r="AB487" s="44"/>
      <c r="AC487" s="92"/>
      <c r="AD487" s="92"/>
      <c r="AE487" s="92"/>
      <c r="AF487" s="92"/>
      <c r="AG487" s="92"/>
      <c r="AH487" s="95"/>
      <c r="AI487" s="95"/>
      <c r="AJ487" s="95"/>
      <c r="AK487" s="95"/>
      <c r="AL487" s="146">
        <f>IFERROR(AC487*IF($E487="将领",INDEX(兵法相关参数!$C$4:$AL$7,AL$15,MATCH($AB487,兵法相关参数!$C$3:$AL$3,0)),INDEX(兵法相关参数!$C$12:$AL$15,AL$15,MATCH($AB487,兵法相关参数!$C$3:$AL$3,0))),0)+IFERROR(AH487*IF($E487="将领",INDEX(兵法相关参数!$C$4:$AL$7,AL$15,MATCH($AG487,兵法相关参数!$C$3:$AL$3,0)),INDEX(兵法相关参数!$C$12:$AL$15,AL$15,MATCH($AG487,兵法相关参数!$C$3:$AL$3,0))),0)</f>
        <v>0</v>
      </c>
      <c r="AM487" s="146">
        <f>IFERROR(AD487*IF($E487="将领",INDEX(兵法相关参数!$C$4:$AL$7,AM$15,MATCH($AB487,兵法相关参数!$C$3:$AL$3,0)),INDEX(兵法相关参数!$C$12:$AL$15,AM$15,MATCH($AB487,兵法相关参数!$C$3:$AL$3,0))),0)+IFERROR(AI487*IF($E487="将领",INDEX(兵法相关参数!$C$4:$AL$7,AM$15,MATCH($AG487,兵法相关参数!$C$3:$AL$3,0)),INDEX(兵法相关参数!$C$12:$AL$15,AM$15,MATCH($AG487,兵法相关参数!$C$3:$AL$3,0))),0)</f>
        <v>0</v>
      </c>
      <c r="AN487" s="146">
        <f>IFERROR(AE487*IF($E487="将领",INDEX(兵法相关参数!$C$4:$AL$7,AN$15,MATCH($AB487,兵法相关参数!$C$3:$AL$3,0)),INDEX(兵法相关参数!$C$12:$AL$15,AN$15,MATCH($AB487,兵法相关参数!$C$3:$AL$3,0))),0)+IFERROR(AJ487*IF($E487="将领",INDEX(兵法相关参数!$C$4:$AL$7,AN$15,MATCH($AG487,兵法相关参数!$C$3:$AL$3,0)),INDEX(兵法相关参数!$C$12:$AL$15,AN$15,MATCH($AG487,兵法相关参数!$C$3:$AL$3,0))),0)</f>
        <v>0</v>
      </c>
      <c r="AO487" s="146">
        <f>IFERROR(AF487*IF($E487="将领",INDEX(兵法相关参数!$C$4:$AL$7,AL$15,MATCH($AB487,兵法相关参数!$C$3:$AL$3,0)),INDEX(兵法相关参数!$C$12:$AL$15,AO$15,MATCH($AB487,兵法相关参数!$C$3:$AL$3,0))),0)+IFERROR(AK487*IF($E487="将领",INDEX(兵法相关参数!$C$4:$AL$7,AL$15,MATCH($AG487,兵法相关参数!$C$3:$AL$3,0)),INDEX(兵法相关参数!$C$12:$AL$15,AO$15,MATCH($AG487,兵法相关参数!$C$3:$AL$3,0))),0)</f>
        <v>0</v>
      </c>
      <c r="AP487" s="27"/>
      <c r="AQ487" s="151">
        <f>AQ486</f>
        <v>30227</v>
      </c>
      <c r="AR487" s="162">
        <f>AR486</f>
        <v>0</v>
      </c>
      <c r="AS487" s="15" t="str">
        <f t="shared" si="299"/>
        <v>橙</v>
      </c>
      <c r="AT487" s="153">
        <f t="shared" si="300"/>
        <v>1</v>
      </c>
      <c r="AU487" s="39" t="str">
        <f>IF(IF(L487="","",AQ487&amp;AT487)=AU486,"",IF(MOD(COUNTIF($AQ$1:AQ487,AQ487),3)=1,"",IF(L487="","",AQ487&amp;AT487)))</f>
        <v/>
      </c>
      <c r="AV487" s="166" t="str">
        <f t="shared" si="301"/>
        <v/>
      </c>
      <c r="AW487" s="166" t="str">
        <f t="shared" si="302"/>
        <v/>
      </c>
      <c r="AX487" s="15" t="str">
        <f>IF(MOD(COUNTIF($AQ$1:AQ487,AQ487),3)=1,"",IF(M487="","",AT487+1))</f>
        <v/>
      </c>
      <c r="AY487" s="15" t="str">
        <f t="shared" si="287"/>
        <v/>
      </c>
      <c r="AZ487" s="166" t="str">
        <f t="shared" si="288"/>
        <v/>
      </c>
      <c r="BA487" s="166" t="str">
        <f t="shared" si="289"/>
        <v/>
      </c>
      <c r="BB487" s="15" t="str">
        <f>IF(MOD(COUNTIF($AQ$1:AQ487,AQ487),3)=1,"",IF(N487="","",AX487+1))</f>
        <v/>
      </c>
      <c r="BC487" s="15" t="str">
        <f t="shared" si="303"/>
        <v/>
      </c>
      <c r="BD487" s="166" t="str">
        <f t="shared" si="304"/>
        <v/>
      </c>
      <c r="BE487" s="166" t="str">
        <f t="shared" si="305"/>
        <v/>
      </c>
      <c r="BF487" s="15"/>
      <c r="BG487" s="15"/>
      <c r="BH487" s="170" t="str">
        <f t="shared" si="306"/>
        <v>自身与士兵韧性提升{0}%，并且受到普通攻击伤害时，有{1}%概率降低攻击方{2}攻击速度，持续{3}秒。</v>
      </c>
    </row>
    <row r="488" spans="1:60">
      <c r="A488" s="256"/>
      <c r="B488" s="259"/>
      <c r="C488" s="256"/>
      <c r="D488" s="255" t="s">
        <v>686</v>
      </c>
      <c r="E488" s="11"/>
      <c r="F488" s="11"/>
      <c r="G488" s="11"/>
      <c r="H488" s="11"/>
      <c r="I488" s="11"/>
      <c r="J488" s="256"/>
      <c r="K488" s="256"/>
      <c r="L488" s="184" t="s">
        <v>427</v>
      </c>
      <c r="M488" s="184" t="s">
        <v>915</v>
      </c>
      <c r="N488" s="11" t="s">
        <v>915</v>
      </c>
      <c r="O488" s="183" t="s">
        <v>52</v>
      </c>
      <c r="P488" s="3" t="s">
        <v>57</v>
      </c>
      <c r="Q488" s="11" t="s">
        <v>60</v>
      </c>
      <c r="R488" s="11" t="s">
        <v>61</v>
      </c>
      <c r="S488" s="184"/>
      <c r="T488" s="184"/>
      <c r="U488" s="184"/>
      <c r="V488" s="184"/>
      <c r="W488" s="3" t="s">
        <v>223</v>
      </c>
      <c r="X488" s="3" t="s">
        <v>224</v>
      </c>
      <c r="Y488" s="3" t="s">
        <v>225</v>
      </c>
      <c r="Z488" s="3" t="s">
        <v>226</v>
      </c>
      <c r="AA488" s="1"/>
      <c r="AB488" s="15"/>
      <c r="AC488" s="187" t="s">
        <v>227</v>
      </c>
      <c r="AD488" s="187" t="s">
        <v>228</v>
      </c>
      <c r="AE488" s="187" t="s">
        <v>229</v>
      </c>
      <c r="AF488" s="187" t="s">
        <v>230</v>
      </c>
      <c r="AG488" s="96"/>
      <c r="AH488" s="187"/>
      <c r="AI488" s="187"/>
      <c r="AJ488" s="187"/>
      <c r="AK488" s="187"/>
      <c r="AL488" s="146">
        <f>IFERROR(AC488*IF($E488="将领",INDEX(兵法相关参数!$C$4:$AL$7,AL$15,MATCH($AB488,兵法相关参数!$C$3:$AL$3,0)),INDEX(兵法相关参数!$C$12:$AL$15,AL$15,MATCH($AB488,兵法相关参数!$C$3:$AL$3,0))),0)+IFERROR(AH488*IF($E488="将领",INDEX(兵法相关参数!$C$4:$AL$7,AL$15,MATCH($AG488,兵法相关参数!$C$3:$AL$3,0)),INDEX(兵法相关参数!$C$12:$AL$15,AL$15,MATCH($AG488,兵法相关参数!$C$3:$AL$3,0))),0)</f>
        <v>0</v>
      </c>
      <c r="AM488" s="146">
        <f>IFERROR(AD488*IF($E488="将领",INDEX(兵法相关参数!$C$4:$AL$7,AM$15,MATCH($AB488,兵法相关参数!$C$3:$AL$3,0)),INDEX(兵法相关参数!$C$12:$AL$15,AM$15,MATCH($AB488,兵法相关参数!$C$3:$AL$3,0))),0)+IFERROR(AI488*IF($E488="将领",INDEX(兵法相关参数!$C$4:$AL$7,AM$15,MATCH($AG488,兵法相关参数!$C$3:$AL$3,0)),INDEX(兵法相关参数!$C$12:$AL$15,AM$15,MATCH($AG488,兵法相关参数!$C$3:$AL$3,0))),0)</f>
        <v>0</v>
      </c>
      <c r="AN488" s="146">
        <f>IFERROR(AE488*IF($E488="将领",INDEX(兵法相关参数!$C$4:$AL$7,AN$15,MATCH($AB488,兵法相关参数!$C$3:$AL$3,0)),INDEX(兵法相关参数!$C$12:$AL$15,AN$15,MATCH($AB488,兵法相关参数!$C$3:$AL$3,0))),0)+IFERROR(AJ488*IF($E488="将领",INDEX(兵法相关参数!$C$4:$AL$7,AN$15,MATCH($AG488,兵法相关参数!$C$3:$AL$3,0)),INDEX(兵法相关参数!$C$12:$AL$15,AN$15,MATCH($AG488,兵法相关参数!$C$3:$AL$3,0))),0)</f>
        <v>0</v>
      </c>
      <c r="AO488" s="146">
        <f>IFERROR(AF488*IF($E488="将领",INDEX(兵法相关参数!$C$4:$AL$7,AL$15,MATCH($AB488,兵法相关参数!$C$3:$AL$3,0)),INDEX(兵法相关参数!$C$12:$AL$15,AO$15,MATCH($AB488,兵法相关参数!$C$3:$AL$3,0))),0)+IFERROR(AK488*IF($E488="将领",INDEX(兵法相关参数!$C$4:$AL$7,AL$15,MATCH($AG488,兵法相关参数!$C$3:$AL$3,0)),INDEX(兵法相关参数!$C$12:$AL$15,AO$15,MATCH($AG488,兵法相关参数!$C$3:$AL$3,0))),0)</f>
        <v>0</v>
      </c>
      <c r="AP488" s="42"/>
      <c r="AQ488" s="151">
        <f t="shared" ref="AQ488:AQ493" si="307">AQ487</f>
        <v>30227</v>
      </c>
      <c r="AR488" s="160">
        <f>IF(D488="直接伤害",1,0)</f>
        <v>0</v>
      </c>
      <c r="AS488" s="163" t="str">
        <f t="shared" si="299"/>
        <v>橙</v>
      </c>
      <c r="AT488" s="153">
        <f t="shared" si="300"/>
        <v>2</v>
      </c>
      <c r="AU488" s="39" t="str">
        <f>IF(IF(L488="","",AQ488&amp;AT488)=AU487,"",IF(MOD(COUNTIF($AQ$1:AQ488,AQ488),3)=1,"",IF(L488="","",AQ488&amp;AT488)))</f>
        <v/>
      </c>
      <c r="AV488" s="166" t="str">
        <f t="shared" si="301"/>
        <v/>
      </c>
      <c r="AW488" s="166" t="str">
        <f t="shared" si="302"/>
        <v/>
      </c>
      <c r="AX488" s="15" t="str">
        <f>IF(MOD(COUNTIF($AQ$1:AQ488,AQ488),3)=1,"",IF(M488="","",AT488+1))</f>
        <v/>
      </c>
      <c r="AY488" s="15" t="str">
        <f t="shared" si="287"/>
        <v/>
      </c>
      <c r="AZ488" s="166" t="str">
        <f t="shared" si="288"/>
        <v/>
      </c>
      <c r="BA488" s="166" t="str">
        <f t="shared" si="289"/>
        <v/>
      </c>
      <c r="BB488" s="15" t="str">
        <f>IF(MOD(COUNTIF($AQ$1:AQ488,AQ488),3)=1,"",IF(N488="","",AX488+1))</f>
        <v/>
      </c>
      <c r="BC488" s="15" t="str">
        <f t="shared" si="303"/>
        <v/>
      </c>
      <c r="BD488" s="166" t="str">
        <f t="shared" si="304"/>
        <v/>
      </c>
      <c r="BE488" s="166" t="str">
        <f t="shared" si="305"/>
        <v/>
      </c>
      <c r="BF488" s="15"/>
      <c r="BG488" s="15"/>
      <c r="BH488" s="170" t="str">
        <f t="shared" si="306"/>
        <v>自身与士兵韧性提升{0}%，并且受到普通攻击伤害时，有{1}%概率降低攻击方{2}攻击速度，持续{3}秒。</v>
      </c>
    </row>
    <row r="489" spans="1:60">
      <c r="A489" s="256"/>
      <c r="B489" s="259"/>
      <c r="C489" s="256"/>
      <c r="D489" s="256"/>
      <c r="E489" s="179" t="s">
        <v>22</v>
      </c>
      <c r="F489" s="141">
        <v>1</v>
      </c>
      <c r="G489" s="141">
        <v>1</v>
      </c>
      <c r="H489" s="141">
        <v>1</v>
      </c>
      <c r="I489" s="141">
        <v>1</v>
      </c>
      <c r="J489" s="256"/>
      <c r="K489" s="256"/>
      <c r="L489" s="24">
        <v>0.5</v>
      </c>
      <c r="M489" s="44">
        <v>-60</v>
      </c>
      <c r="N489" s="10">
        <v>5</v>
      </c>
      <c r="O489" s="81">
        <v>1</v>
      </c>
      <c r="P489" s="44">
        <v>0</v>
      </c>
      <c r="Q489" s="10">
        <v>0</v>
      </c>
      <c r="R489" s="10">
        <v>4</v>
      </c>
      <c r="S489" s="44"/>
      <c r="T489" s="44"/>
      <c r="U489" s="44"/>
      <c r="V489" s="24"/>
      <c r="W489" s="92">
        <f>-$L489*$M489/100*$O489*$R489</f>
        <v>1.2</v>
      </c>
      <c r="X489" s="92">
        <f>-$L489*$M489/100*$O489*$R489</f>
        <v>1.2</v>
      </c>
      <c r="Y489" s="92">
        <f>-$L489*$M489/100*$O489*$R489</f>
        <v>1.2</v>
      </c>
      <c r="Z489" s="92">
        <f>-$L489*$M489/100*$O489*$R489</f>
        <v>1.2</v>
      </c>
      <c r="AA489" s="22"/>
      <c r="AB489" s="44" t="s">
        <v>103</v>
      </c>
      <c r="AC489" s="92">
        <f>辅助效用($P489,0,AC$15,"输出转换",标准系数,"当前目标",W489)</f>
        <v>2.162058</v>
      </c>
      <c r="AD489" s="92">
        <f>辅助效用($P489,0,AD$15,"输出转换",标准系数,"当前目标",X489)</f>
        <v>3.8802375000000007</v>
      </c>
      <c r="AE489" s="92">
        <f>辅助效用($P489,0,AE$15,"输出转换",标准系数,"当前目标",Y489)</f>
        <v>2.27657475</v>
      </c>
      <c r="AF489" s="92">
        <f>辅助效用($P489,0,AF$15,"输出转换",标准系数,"当前目标",Z489)</f>
        <v>2.162058</v>
      </c>
      <c r="AG489" s="92"/>
      <c r="AH489" s="188"/>
      <c r="AI489" s="188"/>
      <c r="AJ489" s="188"/>
      <c r="AK489" s="188"/>
      <c r="AL489" s="146">
        <f>IFERROR(AC489*IF($E489="将领",INDEX(兵法相关参数!$C$4:$AL$7,AL$15,MATCH($AB489,兵法相关参数!$C$3:$AL$3,0)),INDEX(兵法相关参数!$C$12:$AL$15,AL$15,MATCH($AB489,兵法相关参数!$C$3:$AL$3,0))),0)+IFERROR(AH489*IF($E489="将领",INDEX(兵法相关参数!$C$4:$AL$7,AL$15,MATCH($AG489,兵法相关参数!$C$3:$AL$3,0)),INDEX(兵法相关参数!$C$12:$AL$15,AL$15,MATCH($AG489,兵法相关参数!$C$3:$AL$3,0))),0)</f>
        <v>2.0052236313879535</v>
      </c>
      <c r="AM489" s="146">
        <f>IFERROR(AD489*IF($E489="将领",INDEX(兵法相关参数!$C$4:$AL$7,AM$15,MATCH($AB489,兵法相关参数!$C$3:$AL$3,0)),INDEX(兵法相关参数!$C$12:$AL$15,AM$15,MATCH($AB489,兵法相关参数!$C$3:$AL$3,0))),0)+IFERROR(AI489*IF($E489="将领",INDEX(兵法相关参数!$C$4:$AL$7,AM$15,MATCH($AG489,兵法相关参数!$C$3:$AL$3,0)),INDEX(兵法相关参数!$C$12:$AL$15,AM$15,MATCH($AG489,兵法相关参数!$C$3:$AL$3,0))),0)</f>
        <v>3.5428096207593467</v>
      </c>
      <c r="AN489" s="146">
        <f>IFERROR(AE489*IF($E489="将领",INDEX(兵法相关参数!$C$4:$AL$7,AN$15,MATCH($AB489,兵法相关参数!$C$3:$AL$3,0)),INDEX(兵法相关参数!$C$12:$AL$15,AN$15,MATCH($AB489,兵法相关参数!$C$3:$AL$3,0))),0)+IFERROR(AJ489*IF($E489="将领",INDEX(兵法相关参数!$C$4:$AL$7,AN$15,MATCH($AG489,兵法相关参数!$C$3:$AL$3,0)),INDEX(兵法相关参数!$C$12:$AL$15,AN$15,MATCH($AG489,兵法相关参数!$C$3:$AL$3,0))),0)</f>
        <v>2.0384755840783719</v>
      </c>
      <c r="AO489" s="146">
        <f>IFERROR(AF489*IF($E489="将领",INDEX(兵法相关参数!$C$4:$AL$7,AL$15,MATCH($AB489,兵法相关参数!$C$3:$AL$3,0)),INDEX(兵法相关参数!$C$12:$AL$15,AO$15,MATCH($AB489,兵法相关参数!$C$3:$AL$3,0))),0)+IFERROR(AK489*IF($E489="将领",INDEX(兵法相关参数!$C$4:$AL$7,AL$15,MATCH($AG489,兵法相关参数!$C$3:$AL$3,0)),INDEX(兵法相关参数!$C$12:$AL$15,AO$15,MATCH($AG489,兵法相关参数!$C$3:$AL$3,0))),0)</f>
        <v>2.0052236313879535</v>
      </c>
      <c r="AP489" s="27"/>
      <c r="AQ489" s="151">
        <f t="shared" si="307"/>
        <v>30227</v>
      </c>
      <c r="AR489" s="161">
        <f>AR488</f>
        <v>0</v>
      </c>
      <c r="AS489" s="163" t="str">
        <f t="shared" si="299"/>
        <v>橙</v>
      </c>
      <c r="AT489" s="153">
        <f t="shared" si="300"/>
        <v>2</v>
      </c>
      <c r="AU489" s="39" t="str">
        <f>IF(IF(L489="","",AQ489&amp;AT489)=AU488,"",IF(MOD(COUNTIF($AQ$1:AQ489,AQ489),3)=1,"",IF(L489="","",AQ489&amp;AT489)))</f>
        <v>302272</v>
      </c>
      <c r="AV489" s="166">
        <f t="shared" si="301"/>
        <v>0.11899999999999999</v>
      </c>
      <c r="AW489" s="166">
        <f t="shared" si="302"/>
        <v>1.0999999999999999E-2</v>
      </c>
      <c r="AX489" s="15">
        <f>IF(MOD(COUNTIF($AQ$1:AQ489,AQ489),3)=1,"",IF(M489="","",AT489+1))</f>
        <v>3</v>
      </c>
      <c r="AY489" s="15" t="str">
        <f t="shared" si="287"/>
        <v>302273</v>
      </c>
      <c r="AZ489" s="166">
        <f t="shared" si="288"/>
        <v>-60</v>
      </c>
      <c r="BA489" s="166">
        <f t="shared" si="289"/>
        <v>0</v>
      </c>
      <c r="BB489" s="15">
        <f>IF(MOD(COUNTIF($AQ$1:AQ489,AQ489),3)=1,"",IF(N489="","",AX489+1))</f>
        <v>4</v>
      </c>
      <c r="BC489" s="15" t="str">
        <f t="shared" si="303"/>
        <v>302274</v>
      </c>
      <c r="BD489" s="166">
        <f t="shared" si="304"/>
        <v>5</v>
      </c>
      <c r="BE489" s="166">
        <f t="shared" si="305"/>
        <v>0</v>
      </c>
      <c r="BF489" s="15"/>
      <c r="BG489" s="15"/>
      <c r="BH489" s="170" t="str">
        <f t="shared" si="306"/>
        <v>自身与士兵韧性提升{0}%，并且受到普通攻击伤害时，有{1}%概率降低攻击方{2}攻击速度，持续{3}秒。</v>
      </c>
    </row>
    <row r="490" spans="1:60">
      <c r="A490" s="256"/>
      <c r="B490" s="259"/>
      <c r="C490" s="256"/>
      <c r="D490" s="257"/>
      <c r="E490" s="179"/>
      <c r="F490" s="179"/>
      <c r="G490" s="179"/>
      <c r="H490" s="179"/>
      <c r="I490" s="179"/>
      <c r="J490" s="256"/>
      <c r="K490" s="256"/>
      <c r="L490" s="182"/>
      <c r="M490" s="179"/>
      <c r="N490" s="179"/>
      <c r="O490" s="182"/>
      <c r="P490" s="179"/>
      <c r="Q490" s="179"/>
      <c r="R490" s="179"/>
      <c r="S490" s="179"/>
      <c r="T490" s="179"/>
      <c r="U490" s="179"/>
      <c r="V490" s="179"/>
      <c r="W490" s="179"/>
      <c r="X490" s="179"/>
      <c r="Y490" s="179"/>
      <c r="Z490" s="179"/>
      <c r="AA490" s="179"/>
      <c r="AB490" s="44"/>
      <c r="AC490" s="189"/>
      <c r="AD490" s="189"/>
      <c r="AE490" s="189"/>
      <c r="AF490" s="189"/>
      <c r="AG490" s="92"/>
      <c r="AH490" s="189"/>
      <c r="AI490" s="189"/>
      <c r="AJ490" s="189"/>
      <c r="AK490" s="189"/>
      <c r="AL490" s="146">
        <f>IFERROR(AC490*IF($E490="将领",INDEX(兵法相关参数!$C$4:$AL$7,AL$15,MATCH($AB490,兵法相关参数!$C$3:$AL$3,0)),INDEX(兵法相关参数!$C$12:$AL$15,AL$15,MATCH($AB490,兵法相关参数!$C$3:$AL$3,0))),0)+IFERROR(AH490*IF($E490="将领",INDEX(兵法相关参数!$C$4:$AL$7,AL$15,MATCH($AG490,兵法相关参数!$C$3:$AL$3,0)),INDEX(兵法相关参数!$C$12:$AL$15,AL$15,MATCH($AG490,兵法相关参数!$C$3:$AL$3,0))),0)</f>
        <v>0</v>
      </c>
      <c r="AM490" s="146">
        <f>IFERROR(AD490*IF($E490="将领",INDEX(兵法相关参数!$C$4:$AL$7,AM$15,MATCH($AB490,兵法相关参数!$C$3:$AL$3,0)),INDEX(兵法相关参数!$C$12:$AL$15,AM$15,MATCH($AB490,兵法相关参数!$C$3:$AL$3,0))),0)+IFERROR(AI490*IF($E490="将领",INDEX(兵法相关参数!$C$4:$AL$7,AM$15,MATCH($AG490,兵法相关参数!$C$3:$AL$3,0)),INDEX(兵法相关参数!$C$12:$AL$15,AM$15,MATCH($AG490,兵法相关参数!$C$3:$AL$3,0))),0)</f>
        <v>0</v>
      </c>
      <c r="AN490" s="146">
        <f>IFERROR(AE490*IF($E490="将领",INDEX(兵法相关参数!$C$4:$AL$7,AN$15,MATCH($AB490,兵法相关参数!$C$3:$AL$3,0)),INDEX(兵法相关参数!$C$12:$AL$15,AN$15,MATCH($AB490,兵法相关参数!$C$3:$AL$3,0))),0)+IFERROR(AJ490*IF($E490="将领",INDEX(兵法相关参数!$C$4:$AL$7,AN$15,MATCH($AG490,兵法相关参数!$C$3:$AL$3,0)),INDEX(兵法相关参数!$C$12:$AL$15,AN$15,MATCH($AG490,兵法相关参数!$C$3:$AL$3,0))),0)</f>
        <v>0</v>
      </c>
      <c r="AO490" s="146">
        <f>IFERROR(AF490*IF($E490="将领",INDEX(兵法相关参数!$C$4:$AL$7,AL$15,MATCH($AB490,兵法相关参数!$C$3:$AL$3,0)),INDEX(兵法相关参数!$C$12:$AL$15,AO$15,MATCH($AB490,兵法相关参数!$C$3:$AL$3,0))),0)+IFERROR(AK490*IF($E490="将领",INDEX(兵法相关参数!$C$4:$AL$7,AL$15,MATCH($AG490,兵法相关参数!$C$3:$AL$3,0)),INDEX(兵法相关参数!$C$12:$AL$15,AO$15,MATCH($AG490,兵法相关参数!$C$3:$AL$3,0))),0)</f>
        <v>0</v>
      </c>
      <c r="AP490" s="42"/>
      <c r="AQ490" s="151">
        <f t="shared" si="307"/>
        <v>30227</v>
      </c>
      <c r="AR490" s="162">
        <f>AR489</f>
        <v>0</v>
      </c>
      <c r="AS490" s="15" t="str">
        <f t="shared" si="299"/>
        <v>橙</v>
      </c>
      <c r="AT490" s="153">
        <f t="shared" si="300"/>
        <v>2</v>
      </c>
      <c r="AU490" s="39" t="str">
        <f>IF(IF(L490="","",AQ490&amp;AT490)=AU489,"",IF(MOD(COUNTIF($AQ$1:AQ490,AQ490),3)=1,"",IF(L490="","",AQ490&amp;AT490)))</f>
        <v/>
      </c>
      <c r="AV490" s="166" t="str">
        <f t="shared" si="301"/>
        <v/>
      </c>
      <c r="AW490" s="166" t="str">
        <f t="shared" si="302"/>
        <v/>
      </c>
      <c r="AX490" s="15" t="str">
        <f>IF(MOD(COUNTIF($AQ$1:AQ490,AQ490),3)=1,"",IF(M490="","",AT490+1))</f>
        <v/>
      </c>
      <c r="AY490" s="15" t="str">
        <f t="shared" si="287"/>
        <v/>
      </c>
      <c r="AZ490" s="166" t="str">
        <f t="shared" si="288"/>
        <v/>
      </c>
      <c r="BA490" s="166" t="str">
        <f t="shared" si="289"/>
        <v/>
      </c>
      <c r="BB490" s="15" t="str">
        <f>IF(MOD(COUNTIF($AQ$1:AQ490,AQ490),3)=1,"",IF(N490="","",AX490+1))</f>
        <v/>
      </c>
      <c r="BC490" s="15" t="str">
        <f t="shared" si="303"/>
        <v/>
      </c>
      <c r="BD490" s="166" t="str">
        <f t="shared" si="304"/>
        <v/>
      </c>
      <c r="BE490" s="166" t="str">
        <f t="shared" si="305"/>
        <v/>
      </c>
      <c r="BF490" s="15"/>
      <c r="BG490" s="15"/>
      <c r="BH490" s="170" t="str">
        <f t="shared" si="306"/>
        <v>自身与士兵韧性提升{0}%，并且受到普通攻击伤害时，有{1}%概率降低攻击方{2}攻击速度，持续{3}秒。</v>
      </c>
    </row>
    <row r="491" spans="1:60">
      <c r="A491" s="256"/>
      <c r="B491" s="259"/>
      <c r="C491" s="256"/>
      <c r="D491" s="255"/>
      <c r="E491" s="179"/>
      <c r="F491" s="179"/>
      <c r="G491" s="179"/>
      <c r="H491" s="179"/>
      <c r="I491" s="179"/>
      <c r="J491" s="256"/>
      <c r="K491" s="256"/>
      <c r="L491" s="182"/>
      <c r="M491" s="179"/>
      <c r="N491" s="179"/>
      <c r="O491" s="182"/>
      <c r="P491" s="179"/>
      <c r="Q491" s="179"/>
      <c r="R491" s="179"/>
      <c r="S491" s="179"/>
      <c r="T491" s="179"/>
      <c r="U491" s="179"/>
      <c r="V491" s="179"/>
      <c r="W491" s="179"/>
      <c r="X491" s="179"/>
      <c r="Y491" s="179"/>
      <c r="Z491" s="179"/>
      <c r="AA491" s="179"/>
      <c r="AB491" s="44"/>
      <c r="AC491" s="189"/>
      <c r="AD491" s="189"/>
      <c r="AE491" s="189"/>
      <c r="AF491" s="189"/>
      <c r="AG491" s="92"/>
      <c r="AH491" s="189"/>
      <c r="AI491" s="189"/>
      <c r="AJ491" s="189"/>
      <c r="AK491" s="189"/>
      <c r="AL491" s="146">
        <f>IFERROR(AC491*IF($E491="将领",INDEX(兵法相关参数!$C$4:$AL$7,AL$15,MATCH($AB491,兵法相关参数!$C$3:$AL$3,0)),INDEX(兵法相关参数!$C$12:$AL$15,AL$15,MATCH($AB491,兵法相关参数!$C$3:$AL$3,0))),0)+IFERROR(AH491*IF($E491="将领",INDEX(兵法相关参数!$C$4:$AL$7,AL$15,MATCH($AG491,兵法相关参数!$C$3:$AL$3,0)),INDEX(兵法相关参数!$C$12:$AL$15,AL$15,MATCH($AG491,兵法相关参数!$C$3:$AL$3,0))),0)</f>
        <v>0</v>
      </c>
      <c r="AM491" s="146">
        <f>IFERROR(AD491*IF($E491="将领",INDEX(兵法相关参数!$C$4:$AL$7,AM$15,MATCH($AB491,兵法相关参数!$C$3:$AL$3,0)),INDEX(兵法相关参数!$C$12:$AL$15,AM$15,MATCH($AB491,兵法相关参数!$C$3:$AL$3,0))),0)+IFERROR(AI491*IF($E491="将领",INDEX(兵法相关参数!$C$4:$AL$7,AM$15,MATCH($AG491,兵法相关参数!$C$3:$AL$3,0)),INDEX(兵法相关参数!$C$12:$AL$15,AM$15,MATCH($AG491,兵法相关参数!$C$3:$AL$3,0))),0)</f>
        <v>0</v>
      </c>
      <c r="AN491" s="146">
        <f>IFERROR(AE491*IF($E491="将领",INDEX(兵法相关参数!$C$4:$AL$7,AN$15,MATCH($AB491,兵法相关参数!$C$3:$AL$3,0)),INDEX(兵法相关参数!$C$12:$AL$15,AN$15,MATCH($AB491,兵法相关参数!$C$3:$AL$3,0))),0)+IFERROR(AJ491*IF($E491="将领",INDEX(兵法相关参数!$C$4:$AL$7,AN$15,MATCH($AG491,兵法相关参数!$C$3:$AL$3,0)),INDEX(兵法相关参数!$C$12:$AL$15,AN$15,MATCH($AG491,兵法相关参数!$C$3:$AL$3,0))),0)</f>
        <v>0</v>
      </c>
      <c r="AO491" s="146">
        <f>IFERROR(AF491*IF($E491="将领",INDEX(兵法相关参数!$C$4:$AL$7,AL$15,MATCH($AB491,兵法相关参数!$C$3:$AL$3,0)),INDEX(兵法相关参数!$C$12:$AL$15,AO$15,MATCH($AB491,兵法相关参数!$C$3:$AL$3,0))),0)+IFERROR(AK491*IF($E491="将领",INDEX(兵法相关参数!$C$4:$AL$7,AL$15,MATCH($AG491,兵法相关参数!$C$3:$AL$3,0)),INDEX(兵法相关参数!$C$12:$AL$15,AO$15,MATCH($AG491,兵法相关参数!$C$3:$AL$3,0))),0)</f>
        <v>0</v>
      </c>
      <c r="AP491" s="27"/>
      <c r="AQ491" s="151">
        <f t="shared" si="307"/>
        <v>30227</v>
      </c>
      <c r="AR491" s="160">
        <f>IF(D491="直接伤害",1,0)</f>
        <v>0</v>
      </c>
      <c r="AS491" s="163" t="str">
        <f t="shared" si="299"/>
        <v>橙</v>
      </c>
      <c r="AT491" s="153">
        <f t="shared" si="300"/>
        <v>2</v>
      </c>
      <c r="AU491" s="39" t="str">
        <f>IF(IF(L491="","",AQ491&amp;AT491)=AU490,"",IF(MOD(COUNTIF($AQ$1:AQ491,AQ491),3)=1,"",IF(L491="","",AQ491&amp;AT491)))</f>
        <v/>
      </c>
      <c r="AV491" s="166" t="str">
        <f t="shared" si="301"/>
        <v/>
      </c>
      <c r="AW491" s="166" t="str">
        <f t="shared" si="302"/>
        <v/>
      </c>
      <c r="AX491" s="15" t="str">
        <f>IF(MOD(COUNTIF($AQ$1:AQ491,AQ491),3)=1,"",IF(M491="","",AT491+1))</f>
        <v/>
      </c>
      <c r="AY491" s="15" t="str">
        <f t="shared" si="287"/>
        <v/>
      </c>
      <c r="AZ491" s="166" t="str">
        <f t="shared" si="288"/>
        <v/>
      </c>
      <c r="BA491" s="166" t="str">
        <f t="shared" si="289"/>
        <v/>
      </c>
      <c r="BB491" s="15" t="str">
        <f>IF(MOD(COUNTIF($AQ$1:AQ491,AQ491),3)=1,"",IF(N491="","",AX491+1))</f>
        <v/>
      </c>
      <c r="BC491" s="15" t="str">
        <f t="shared" si="303"/>
        <v/>
      </c>
      <c r="BD491" s="166" t="str">
        <f t="shared" si="304"/>
        <v/>
      </c>
      <c r="BE491" s="166" t="str">
        <f t="shared" si="305"/>
        <v/>
      </c>
      <c r="BF491" s="15"/>
      <c r="BG491" s="15"/>
      <c r="BH491" s="170" t="str">
        <f t="shared" si="306"/>
        <v>自身与士兵韧性提升{0}%，并且受到普通攻击伤害时，有{1}%概率降低攻击方{2}攻击速度，持续{3}秒。</v>
      </c>
    </row>
    <row r="492" spans="1:60">
      <c r="A492" s="256"/>
      <c r="B492" s="259"/>
      <c r="C492" s="256"/>
      <c r="D492" s="256"/>
      <c r="E492" s="179"/>
      <c r="F492" s="179"/>
      <c r="G492" s="179"/>
      <c r="H492" s="179"/>
      <c r="I492" s="179"/>
      <c r="J492" s="256"/>
      <c r="K492" s="256"/>
      <c r="L492" s="182"/>
      <c r="M492" s="179"/>
      <c r="N492" s="179"/>
      <c r="O492" s="182"/>
      <c r="P492" s="179"/>
      <c r="Q492" s="179"/>
      <c r="R492" s="179"/>
      <c r="S492" s="179"/>
      <c r="T492" s="179"/>
      <c r="U492" s="179"/>
      <c r="V492" s="179"/>
      <c r="W492" s="179"/>
      <c r="X492" s="179"/>
      <c r="Y492" s="179"/>
      <c r="Z492" s="179"/>
      <c r="AA492" s="179"/>
      <c r="AB492" s="44"/>
      <c r="AC492" s="189"/>
      <c r="AD492" s="189"/>
      <c r="AE492" s="189"/>
      <c r="AF492" s="189"/>
      <c r="AG492" s="92"/>
      <c r="AH492" s="189"/>
      <c r="AI492" s="189"/>
      <c r="AJ492" s="189"/>
      <c r="AK492" s="189"/>
      <c r="AL492" s="146">
        <f>IFERROR(AC492*IF($E492="将领",INDEX(兵法相关参数!$C$4:$AL$7,AL$15,MATCH($AB492,兵法相关参数!$C$3:$AL$3,0)),INDEX(兵法相关参数!$C$12:$AL$15,AL$15,MATCH($AB492,兵法相关参数!$C$3:$AL$3,0))),0)+IFERROR(AH492*IF($E492="将领",INDEX(兵法相关参数!$C$4:$AL$7,AL$15,MATCH($AG492,兵法相关参数!$C$3:$AL$3,0)),INDEX(兵法相关参数!$C$12:$AL$15,AL$15,MATCH($AG492,兵法相关参数!$C$3:$AL$3,0))),0)</f>
        <v>0</v>
      </c>
      <c r="AM492" s="146">
        <f>IFERROR(AD492*IF($E492="将领",INDEX(兵法相关参数!$C$4:$AL$7,AM$15,MATCH($AB492,兵法相关参数!$C$3:$AL$3,0)),INDEX(兵法相关参数!$C$12:$AL$15,AM$15,MATCH($AB492,兵法相关参数!$C$3:$AL$3,0))),0)+IFERROR(AI492*IF($E492="将领",INDEX(兵法相关参数!$C$4:$AL$7,AM$15,MATCH($AG492,兵法相关参数!$C$3:$AL$3,0)),INDEX(兵法相关参数!$C$12:$AL$15,AM$15,MATCH($AG492,兵法相关参数!$C$3:$AL$3,0))),0)</f>
        <v>0</v>
      </c>
      <c r="AN492" s="146">
        <f>IFERROR(AE492*IF($E492="将领",INDEX(兵法相关参数!$C$4:$AL$7,AN$15,MATCH($AB492,兵法相关参数!$C$3:$AL$3,0)),INDEX(兵法相关参数!$C$12:$AL$15,AN$15,MATCH($AB492,兵法相关参数!$C$3:$AL$3,0))),0)+IFERROR(AJ492*IF($E492="将领",INDEX(兵法相关参数!$C$4:$AL$7,AN$15,MATCH($AG492,兵法相关参数!$C$3:$AL$3,0)),INDEX(兵法相关参数!$C$12:$AL$15,AN$15,MATCH($AG492,兵法相关参数!$C$3:$AL$3,0))),0)</f>
        <v>0</v>
      </c>
      <c r="AO492" s="146">
        <f>IFERROR(AF492*IF($E492="将领",INDEX(兵法相关参数!$C$4:$AL$7,AL$15,MATCH($AB492,兵法相关参数!$C$3:$AL$3,0)),INDEX(兵法相关参数!$C$12:$AL$15,AO$15,MATCH($AB492,兵法相关参数!$C$3:$AL$3,0))),0)+IFERROR(AK492*IF($E492="将领",INDEX(兵法相关参数!$C$4:$AL$7,AL$15,MATCH($AG492,兵法相关参数!$C$3:$AL$3,0)),INDEX(兵法相关参数!$C$12:$AL$15,AO$15,MATCH($AG492,兵法相关参数!$C$3:$AL$3,0))),0)</f>
        <v>0</v>
      </c>
      <c r="AP492" s="42"/>
      <c r="AQ492" s="151">
        <f t="shared" si="307"/>
        <v>30227</v>
      </c>
      <c r="AR492" s="161">
        <f>AR491</f>
        <v>0</v>
      </c>
      <c r="AS492" s="163" t="str">
        <f t="shared" si="299"/>
        <v>橙</v>
      </c>
      <c r="AT492" s="153">
        <f t="shared" si="300"/>
        <v>2</v>
      </c>
      <c r="AU492" s="39" t="str">
        <f>IF(IF(L492="","",AQ492&amp;AT492)=AU491,"",IF(MOD(COUNTIF($AQ$1:AQ492,AQ492),3)=1,"",IF(L492="","",AQ492&amp;AT492)))</f>
        <v/>
      </c>
      <c r="AV492" s="166" t="str">
        <f t="shared" si="301"/>
        <v/>
      </c>
      <c r="AW492" s="166" t="str">
        <f t="shared" si="302"/>
        <v/>
      </c>
      <c r="AX492" s="15" t="str">
        <f>IF(MOD(COUNTIF($AQ$1:AQ492,AQ492),3)=1,"",IF(M492="","",AT492+1))</f>
        <v/>
      </c>
      <c r="AY492" s="15" t="str">
        <f t="shared" si="287"/>
        <v/>
      </c>
      <c r="AZ492" s="166" t="str">
        <f t="shared" si="288"/>
        <v/>
      </c>
      <c r="BA492" s="166" t="str">
        <f t="shared" si="289"/>
        <v/>
      </c>
      <c r="BB492" s="15" t="str">
        <f>IF(MOD(COUNTIF($AQ$1:AQ492,AQ492),3)=1,"",IF(N492="","",AX492+1))</f>
        <v/>
      </c>
      <c r="BC492" s="15" t="str">
        <f t="shared" si="303"/>
        <v/>
      </c>
      <c r="BD492" s="166" t="str">
        <f t="shared" si="304"/>
        <v/>
      </c>
      <c r="BE492" s="166" t="str">
        <f t="shared" si="305"/>
        <v/>
      </c>
      <c r="BF492" s="15"/>
      <c r="BG492" s="15"/>
      <c r="BH492" s="170" t="str">
        <f t="shared" si="306"/>
        <v>自身与士兵韧性提升{0}%，并且受到普通攻击伤害时，有{1}%概率降低攻击方{2}攻击速度，持续{3}秒。</v>
      </c>
    </row>
    <row r="493" spans="1:60">
      <c r="A493" s="257"/>
      <c r="B493" s="260"/>
      <c r="C493" s="257"/>
      <c r="D493" s="257"/>
      <c r="E493" s="179"/>
      <c r="F493" s="179"/>
      <c r="G493" s="179"/>
      <c r="H493" s="179"/>
      <c r="I493" s="179"/>
      <c r="J493" s="257"/>
      <c r="K493" s="257"/>
      <c r="L493" s="182"/>
      <c r="M493" s="179"/>
      <c r="N493" s="179"/>
      <c r="O493" s="182"/>
      <c r="P493" s="179"/>
      <c r="Q493" s="179"/>
      <c r="R493" s="179"/>
      <c r="S493" s="179"/>
      <c r="T493" s="179"/>
      <c r="U493" s="179"/>
      <c r="V493" s="179"/>
      <c r="W493" s="179"/>
      <c r="X493" s="179"/>
      <c r="Y493" s="179"/>
      <c r="Z493" s="179"/>
      <c r="AA493" s="179"/>
      <c r="AB493" s="44"/>
      <c r="AC493" s="189"/>
      <c r="AD493" s="189"/>
      <c r="AE493" s="189"/>
      <c r="AF493" s="189"/>
      <c r="AG493" s="92"/>
      <c r="AH493" s="189"/>
      <c r="AI493" s="189"/>
      <c r="AJ493" s="189"/>
      <c r="AK493" s="189"/>
      <c r="AL493" s="146">
        <f>IFERROR(AC493*IF($E493="将领",INDEX(兵法相关参数!$C$4:$AL$7,AL$15,MATCH($AB493,兵法相关参数!$C$3:$AL$3,0)),INDEX(兵法相关参数!$C$12:$AL$15,AL$15,MATCH($AB493,兵法相关参数!$C$3:$AL$3,0))),0)+IFERROR(AH493*IF($E493="将领",INDEX(兵法相关参数!$C$4:$AL$7,AL$15,MATCH($AG493,兵法相关参数!$C$3:$AL$3,0)),INDEX(兵法相关参数!$C$12:$AL$15,AL$15,MATCH($AG493,兵法相关参数!$C$3:$AL$3,0))),0)</f>
        <v>0</v>
      </c>
      <c r="AM493" s="146">
        <f>IFERROR(AD493*IF($E493="将领",INDEX(兵法相关参数!$C$4:$AL$7,AM$15,MATCH($AB493,兵法相关参数!$C$3:$AL$3,0)),INDEX(兵法相关参数!$C$12:$AL$15,AM$15,MATCH($AB493,兵法相关参数!$C$3:$AL$3,0))),0)+IFERROR(AI493*IF($E493="将领",INDEX(兵法相关参数!$C$4:$AL$7,AM$15,MATCH($AG493,兵法相关参数!$C$3:$AL$3,0)),INDEX(兵法相关参数!$C$12:$AL$15,AM$15,MATCH($AG493,兵法相关参数!$C$3:$AL$3,0))),0)</f>
        <v>0</v>
      </c>
      <c r="AN493" s="146">
        <f>IFERROR(AE493*IF($E493="将领",INDEX(兵法相关参数!$C$4:$AL$7,AN$15,MATCH($AB493,兵法相关参数!$C$3:$AL$3,0)),INDEX(兵法相关参数!$C$12:$AL$15,AN$15,MATCH($AB493,兵法相关参数!$C$3:$AL$3,0))),0)+IFERROR(AJ493*IF($E493="将领",INDEX(兵法相关参数!$C$4:$AL$7,AN$15,MATCH($AG493,兵法相关参数!$C$3:$AL$3,0)),INDEX(兵法相关参数!$C$12:$AL$15,AN$15,MATCH($AG493,兵法相关参数!$C$3:$AL$3,0))),0)</f>
        <v>0</v>
      </c>
      <c r="AO493" s="146">
        <f>IFERROR(AF493*IF($E493="将领",INDEX(兵法相关参数!$C$4:$AL$7,AL$15,MATCH($AB493,兵法相关参数!$C$3:$AL$3,0)),INDEX(兵法相关参数!$C$12:$AL$15,AO$15,MATCH($AB493,兵法相关参数!$C$3:$AL$3,0))),0)+IFERROR(AK493*IF($E493="将领",INDEX(兵法相关参数!$C$4:$AL$7,AL$15,MATCH($AG493,兵法相关参数!$C$3:$AL$3,0)),INDEX(兵法相关参数!$C$12:$AL$15,AO$15,MATCH($AG493,兵法相关参数!$C$3:$AL$3,0))),0)</f>
        <v>0</v>
      </c>
      <c r="AP493" s="27"/>
      <c r="AQ493" s="152">
        <f t="shared" si="307"/>
        <v>30227</v>
      </c>
      <c r="AR493" s="162">
        <f>AR492</f>
        <v>0</v>
      </c>
      <c r="AS493" s="15" t="str">
        <f t="shared" si="299"/>
        <v>橙</v>
      </c>
      <c r="AT493" s="153">
        <f t="shared" si="300"/>
        <v>2</v>
      </c>
      <c r="AU493" s="39" t="str">
        <f>IF(IF(L493="","",AQ493&amp;AT493)=AU492,"",IF(MOD(COUNTIF($AQ$1:AQ493,AQ493),3)=1,"",IF(L493="","",AQ493&amp;AT493)))</f>
        <v/>
      </c>
      <c r="AV493" s="166" t="str">
        <f t="shared" si="301"/>
        <v/>
      </c>
      <c r="AW493" s="166" t="str">
        <f t="shared" si="302"/>
        <v/>
      </c>
      <c r="AX493" s="15" t="str">
        <f>IF(MOD(COUNTIF($AQ$1:AQ493,AQ493),3)=1,"",IF(M493="","",AT493+1))</f>
        <v/>
      </c>
      <c r="AY493" s="15" t="str">
        <f t="shared" si="287"/>
        <v/>
      </c>
      <c r="AZ493" s="166" t="str">
        <f t="shared" si="288"/>
        <v/>
      </c>
      <c r="BA493" s="166" t="str">
        <f t="shared" si="289"/>
        <v/>
      </c>
      <c r="BB493" s="15" t="str">
        <f>IF(MOD(COUNTIF($AQ$1:AQ493,AQ493),3)=1,"",IF(N493="","",AX493+1))</f>
        <v/>
      </c>
      <c r="BC493" s="15" t="str">
        <f t="shared" si="303"/>
        <v/>
      </c>
      <c r="BD493" s="166" t="str">
        <f t="shared" si="304"/>
        <v/>
      </c>
      <c r="BE493" s="166" t="str">
        <f t="shared" si="305"/>
        <v/>
      </c>
      <c r="BF493" s="15"/>
      <c r="BG493" s="15"/>
      <c r="BH493" s="170" t="str">
        <f t="shared" si="306"/>
        <v>自身与士兵韧性提升{0}%，并且受到普通攻击伤害时，有{1}%概率降低攻击方{2}攻击速度，持续{3}秒。</v>
      </c>
    </row>
    <row r="494" spans="1:60" ht="11.25" customHeight="1">
      <c r="A494" s="255" t="s">
        <v>1042</v>
      </c>
      <c r="B494" s="258" t="s">
        <v>1067</v>
      </c>
      <c r="C494" s="255" t="s">
        <v>12</v>
      </c>
      <c r="D494" s="255" t="s">
        <v>17</v>
      </c>
      <c r="E494" s="11"/>
      <c r="F494" s="11"/>
      <c r="G494" s="11"/>
      <c r="H494" s="11"/>
      <c r="I494" s="11"/>
      <c r="J494" s="11" t="s">
        <v>402</v>
      </c>
      <c r="K494" s="11" t="s">
        <v>469</v>
      </c>
      <c r="L494" s="184" t="s">
        <v>59</v>
      </c>
      <c r="M494" s="184"/>
      <c r="N494" s="11"/>
      <c r="O494" s="183" t="s">
        <v>52</v>
      </c>
      <c r="P494" s="3" t="s">
        <v>57</v>
      </c>
      <c r="Q494" s="11" t="s">
        <v>60</v>
      </c>
      <c r="R494" s="11" t="s">
        <v>61</v>
      </c>
      <c r="S494" s="11" t="s">
        <v>1034</v>
      </c>
      <c r="T494" s="184" t="s">
        <v>1033</v>
      </c>
      <c r="U494" s="184"/>
      <c r="V494" s="184"/>
      <c r="W494" s="3" t="s">
        <v>223</v>
      </c>
      <c r="X494" s="3" t="s">
        <v>224</v>
      </c>
      <c r="Y494" s="3" t="s">
        <v>225</v>
      </c>
      <c r="Z494" s="3" t="s">
        <v>226</v>
      </c>
      <c r="AA494" s="1"/>
      <c r="AB494" s="15"/>
      <c r="AC494" s="187" t="s">
        <v>227</v>
      </c>
      <c r="AD494" s="187" t="s">
        <v>228</v>
      </c>
      <c r="AE494" s="187" t="s">
        <v>229</v>
      </c>
      <c r="AF494" s="187" t="s">
        <v>230</v>
      </c>
      <c r="AG494" s="96"/>
      <c r="AH494" s="187"/>
      <c r="AI494" s="187"/>
      <c r="AJ494" s="187"/>
      <c r="AK494" s="187"/>
      <c r="AL494" s="146">
        <f>IFERROR(AC494*IF($E494="将领",INDEX(兵法相关参数!$C$4:$AL$7,AL$15,MATCH($AB494,兵法相关参数!$C$3:$AL$3,0)),INDEX(兵法相关参数!$C$12:$AL$15,AL$15,MATCH($AB494,兵法相关参数!$C$3:$AL$3,0))),0)+IFERROR(AH494*IF($E494="将领",INDEX(兵法相关参数!$C$4:$AL$7,AL$15,MATCH($AG494,兵法相关参数!$C$3:$AL$3,0)),INDEX(兵法相关参数!$C$12:$AL$15,AL$15,MATCH($AG494,兵法相关参数!$C$3:$AL$3,0))),0)</f>
        <v>0</v>
      </c>
      <c r="AM494" s="146">
        <f>IFERROR(AD494*IF($E494="将领",INDEX(兵法相关参数!$C$4:$AL$7,AM$15,MATCH($AB494,兵法相关参数!$C$3:$AL$3,0)),INDEX(兵法相关参数!$C$12:$AL$15,AM$15,MATCH($AB494,兵法相关参数!$C$3:$AL$3,0))),0)+IFERROR(AI494*IF($E494="将领",INDEX(兵法相关参数!$C$4:$AL$7,AM$15,MATCH($AG494,兵法相关参数!$C$3:$AL$3,0)),INDEX(兵法相关参数!$C$12:$AL$15,AM$15,MATCH($AG494,兵法相关参数!$C$3:$AL$3,0))),0)</f>
        <v>0</v>
      </c>
      <c r="AN494" s="146">
        <f>IFERROR(AE494*IF($E494="将领",INDEX(兵法相关参数!$C$4:$AL$7,AN$15,MATCH($AB494,兵法相关参数!$C$3:$AL$3,0)),INDEX(兵法相关参数!$C$12:$AL$15,AN$15,MATCH($AB494,兵法相关参数!$C$3:$AL$3,0))),0)+IFERROR(AJ494*IF($E494="将领",INDEX(兵法相关参数!$C$4:$AL$7,AN$15,MATCH($AG494,兵法相关参数!$C$3:$AL$3,0)),INDEX(兵法相关参数!$C$12:$AL$15,AN$15,MATCH($AG494,兵法相关参数!$C$3:$AL$3,0))),0)</f>
        <v>0</v>
      </c>
      <c r="AO494" s="146">
        <f>IFERROR(AF494*IF($E494="将领",INDEX(兵法相关参数!$C$4:$AL$7,AL$15,MATCH($AB494,兵法相关参数!$C$3:$AL$3,0)),INDEX(兵法相关参数!$C$12:$AL$15,AO$15,MATCH($AB494,兵法相关参数!$C$3:$AL$3,0))),0)+IFERROR(AK494*IF($E494="将领",INDEX(兵法相关参数!$C$4:$AL$7,AL$15,MATCH($AG494,兵法相关参数!$C$3:$AL$3,0)),INDEX(兵法相关参数!$C$12:$AL$15,AO$15,MATCH($AG494,兵法相关参数!$C$3:$AL$3,0))),0)</f>
        <v>0</v>
      </c>
      <c r="AP494" s="27"/>
      <c r="AQ494" s="154">
        <v>30228</v>
      </c>
      <c r="AR494" s="160">
        <f>IF(D494="直接伤害",1,0)</f>
        <v>1</v>
      </c>
      <c r="AS494" s="163" t="str">
        <f t="shared" ref="AS494:AS520" si="308">IF(C494="",AS493,C494)</f>
        <v>橙</v>
      </c>
      <c r="AT494" s="153">
        <f t="shared" ref="AT494:AT520" si="309">IF(A494&lt;&gt;"",1,IF(D494="",AT493,IF(AU492="",AT493,IF(AX492="",AT493+1,IF(BB492="",AT493+2,AT493+3)))))</f>
        <v>1</v>
      </c>
      <c r="AU494" s="39" t="str">
        <f>IF(IF(L494="","",AQ494&amp;AT494)=AU493,"",IF(MOD(COUNTIF($AQ$1:AQ494,AQ494),3)=1,"",IF(L494="","",AQ494&amp;AT494)))</f>
        <v/>
      </c>
      <c r="AV494" s="166" t="str">
        <f t="shared" ref="AV494:AV520" si="310">IF(AU494="","",IF(L493="固定值",L494,ROUND(IF(AR494=1,L494*INDEX($AV$5:$AV$9,MATCH(AS494,$AU$5:$AU$9,0)),L494*INDEX($AV$13:$AV$17,MATCH(AS494,$AU$13:$AU$17,0))),IF(MID(BH494,FIND(AT494-1,BH494)+2,1)="%",3,1))))</f>
        <v/>
      </c>
      <c r="AW494" s="166" t="str">
        <f t="shared" ref="AW494:AW520" si="311">IF(AU494="","",ROUND((IF(AR494=1,L494*INDEX($AW$5:$AW$9,MATCH(AS494,$AU$5:$AU$9,0)),L494*INDEX($AW$13:$AW$17,MATCH(AS494,$AU$13:$AU$17,0)))-AV494)/34,IF(MID(BH494,FIND(AT494-1,BH494)+2,1)="%",3,1)))</f>
        <v/>
      </c>
      <c r="AX494" s="15" t="str">
        <f>IF(MOD(COUNTIF($AQ$1:AQ494,AQ494),3)=1,"",IF(M494="","",AT494+1))</f>
        <v/>
      </c>
      <c r="AY494" s="15" t="str">
        <f t="shared" si="287"/>
        <v/>
      </c>
      <c r="AZ494" s="166" t="str">
        <f t="shared" si="288"/>
        <v/>
      </c>
      <c r="BA494" s="166" t="str">
        <f t="shared" si="289"/>
        <v/>
      </c>
      <c r="BB494" s="15" t="str">
        <f>IF(MOD(COUNTIF($AQ$1:AQ494,AQ494),3)=1,"",IF(N494="","",AX494+1))</f>
        <v/>
      </c>
      <c r="BC494" s="15" t="str">
        <f t="shared" ref="BC494:BC520" si="312">IF(IF(BB494="","",AQ494&amp;BB494)=BC493,"",IF(BB494="","",AQ494&amp;BB494))</f>
        <v/>
      </c>
      <c r="BD494" s="166" t="str">
        <f t="shared" ref="BD494:BD520" si="313">IF(BC494="","",IF(N493="固定值",N494,ROUND(IF(AR494=1,N494*INDEX($AV$5:$AV$9,MATCH(AS494,$AU$5:$AU$9,0)),N494*INDEX($AV$13:$AV$17,MATCH(AS494,$AU$13:$AU$17,0))),IF(MID(BH494,FIND(BB494-1,BH494)+2,1)="%",3,1))))</f>
        <v/>
      </c>
      <c r="BE494" s="166" t="str">
        <f t="shared" ref="BE494:BE520" si="314">IF(BC494="","",ROUND((IF(AR494=1,N494*INDEX($AW$5:$AW$9,MATCH(AS494,$AU$5:$AU$9,0)),N494*INDEX($AW$13:$AW$17,MATCH(AS494,$AU$13:$AU$17,0)))-BD494)/34,IF(MID(BH494,FIND(BB494-1,BH494)+2,1)="%",3,1)))</f>
        <v/>
      </c>
      <c r="BF494" s="15"/>
      <c r="BG494" s="15"/>
      <c r="BH494" s="170" t="str">
        <f t="shared" ref="BH494:BH520" si="315">IF(B494="",BH493,B494)</f>
        <v>每次普通攻击，对生命值低于百分之四十的目标，附加一层每秒造成{0}%攻击力伤害的中毒，使其受到治疗效果降低60%，攻击目标死亡后，自身回复攻击力{1}%的生命值。</v>
      </c>
    </row>
    <row r="495" spans="1:60">
      <c r="A495" s="256"/>
      <c r="B495" s="259"/>
      <c r="C495" s="256"/>
      <c r="D495" s="256"/>
      <c r="E495" s="179" t="s">
        <v>22</v>
      </c>
      <c r="F495" s="141">
        <v>1</v>
      </c>
      <c r="G495" s="141">
        <v>1</v>
      </c>
      <c r="H495" s="141"/>
      <c r="I495" s="141"/>
      <c r="J495" s="255">
        <f>SUMPRODUCT(LARGE(AL495:AO495*F495:I495+AL496:AO496*F496:I496+AL498:AO498*F498:I498+AL499:AO499*F499:I499+AL501:AO501*F501:I501+AL502:AO502*F502:I502,1))</f>
        <v>4.3540805947718209</v>
      </c>
      <c r="K495" s="255">
        <f>INDEX($J$17:$J$200,MATCH(C494,$C$17:$C$200,0),1)</f>
        <v>4.3116392160975536</v>
      </c>
      <c r="L495" s="24">
        <v>0.3</v>
      </c>
      <c r="M495" s="24"/>
      <c r="N495" s="10"/>
      <c r="O495" s="81">
        <f>100%*1.15</f>
        <v>1.1499999999999999</v>
      </c>
      <c r="P495" s="44">
        <f>20*0.6</f>
        <v>12</v>
      </c>
      <c r="Q495" s="10">
        <v>0</v>
      </c>
      <c r="R495" s="10">
        <v>1.5</v>
      </c>
      <c r="S495" s="203">
        <f>20*0.4*75%</f>
        <v>6</v>
      </c>
      <c r="T495" s="44">
        <f>(S495/2.5+1)*S495/2.5/2*2.5</f>
        <v>10.199999999999999</v>
      </c>
      <c r="U495" s="44"/>
      <c r="V495" s="24"/>
      <c r="W495" s="23">
        <f>$L495*$R495*$O495*$T495</f>
        <v>5.2784999999999993</v>
      </c>
      <c r="X495" s="23">
        <f>$L495*$R495*$O495*$T495</f>
        <v>5.2784999999999993</v>
      </c>
      <c r="Y495" s="23">
        <f>$L495*$R495*$O495*$T495</f>
        <v>5.2784999999999993</v>
      </c>
      <c r="Z495" s="23">
        <f>$L495*$R495*$O495*$T495</f>
        <v>5.2784999999999993</v>
      </c>
      <c r="AA495" s="22"/>
      <c r="AB495" s="44" t="s">
        <v>37</v>
      </c>
      <c r="AC495" s="92">
        <f>(0.5*辅助效用($P495,-1,AC$15,"生存转换",输出系数,"当前将领目标",W495)+0.5*辅助效用($P495,-1,AC$15,"兵力转换",输出系数,"当前士兵目标",W495)+0.5*辅助效用(40,-1,AC$15,"生存转换",输出系数,"当前将领目标",W495)+0.5*辅助效用(40,-1,AC$15,"兵力转换",输出系数,"当前士兵目标",W495))/2</f>
        <v>5.7496354427556196E-4</v>
      </c>
      <c r="AD495" s="92">
        <f>(0.5*辅助效用($P495,-1,AD$15,"生存转换",输出系数,"当前将领目标",X495)+0.5*辅助效用($P495,-1,AD$15,"兵力转换",输出系数,"当前士兵目标",X495)+0.5*辅助效用(40,-1,AD$15,"生存转换",输出系数,"当前将领目标",X495)+0.5*辅助效用(40,-1,AD$15,"兵力转换",输出系数,"当前士兵目标",X495))/2</f>
        <v>5.6744989848826321E-4</v>
      </c>
      <c r="AE495" s="92">
        <f>(0.5*辅助效用($P495,-1,AE$15,"生存转换",输出系数,"当前将领目标",Y495)+0.5*辅助效用($P495,-1,AE$15,"兵力转换",输出系数,"当前士兵目标",Y495)+0.5*辅助效用(40,-1,AE$15,"生存转换",输出系数,"当前将领目标",Y495)+0.5*辅助效用(40,-1,AE$15,"兵力转换",输出系数,"当前士兵目标",Y495))/2</f>
        <v>5.2091014654547581E-4</v>
      </c>
      <c r="AF495" s="92">
        <f>(0.5*辅助效用($P495,-1,AF$15,"生存转换",输出系数,"当前将领目标",Z495)+0.5*辅助效用($P495,-1,AF$15,"兵力转换",输出系数,"当前士兵目标",Z495)+0.5*辅助效用(40,-1,AF$15,"生存转换",输出系数,"当前将领目标",Z495)+0.5*辅助效用(40,-1,AF$15,"兵力转换",输出系数,"当前士兵目标",Z495))/2</f>
        <v>5.2362430276076566E-4</v>
      </c>
      <c r="AG495" s="92"/>
      <c r="AH495" s="188"/>
      <c r="AI495" s="188"/>
      <c r="AJ495" s="188"/>
      <c r="AK495" s="188"/>
      <c r="AL495" s="146">
        <f>IFERROR(AC495*IF($E495="将领",INDEX(兵法相关参数!$C$4:$AL$7,AL$15,MATCH($AB495,兵法相关参数!$C$3:$AL$3,0)),INDEX(兵法相关参数!$C$12:$AL$15,AL$15,MATCH($AB495,兵法相关参数!$C$3:$AL$3,0))),0)+IFERROR(AH495*IF($E495="将领",INDEX(兵法相关参数!$C$4:$AL$7,AL$15,MATCH($AG495,兵法相关参数!$C$3:$AL$3,0)),INDEX(兵法相关参数!$C$12:$AL$15,AL$15,MATCH($AG495,兵法相关参数!$C$3:$AL$3,0))),0)</f>
        <v>1.9829595876281927</v>
      </c>
      <c r="AM495" s="146">
        <f>IFERROR(AD495*IF($E495="将领",INDEX(兵法相关参数!$C$4:$AL$7,AM$15,MATCH($AB495,兵法相关参数!$C$3:$AL$3,0)),INDEX(兵法相关参数!$C$12:$AL$15,AM$15,MATCH($AB495,兵法相关参数!$C$3:$AL$3,0))),0)+IFERROR(AI495*IF($E495="将领",INDEX(兵法相关参数!$C$4:$AL$7,AM$15,MATCH($AG495,兵法相关参数!$C$3:$AL$3,0)),INDEX(兵法相关参数!$C$12:$AL$15,AM$15,MATCH($AG495,兵法相关参数!$C$3:$AL$3,0))),0)</f>
        <v>1.8031998347041995</v>
      </c>
      <c r="AN495" s="146">
        <f>IFERROR(AE495*IF($E495="将领",INDEX(兵法相关参数!$C$4:$AL$7,AN$15,MATCH($AB495,兵法相关参数!$C$3:$AL$3,0)),INDEX(兵法相关参数!$C$12:$AL$15,AN$15,MATCH($AB495,兵法相关参数!$C$3:$AL$3,0))),0)+IFERROR(AJ495*IF($E495="将领",INDEX(兵法相关参数!$C$4:$AL$7,AN$15,MATCH($AG495,兵法相关参数!$C$3:$AL$3,0)),INDEX(兵法相关参数!$C$12:$AL$15,AN$15,MATCH($AG495,兵法相关参数!$C$3:$AL$3,0))),0)</f>
        <v>3.1246983548112994</v>
      </c>
      <c r="AO495" s="146">
        <f>IFERROR(AF495*IF($E495="将领",INDEX(兵法相关参数!$C$4:$AL$7,AL$15,MATCH($AB495,兵法相关参数!$C$3:$AL$3,0)),INDEX(兵法相关参数!$C$12:$AL$15,AO$15,MATCH($AB495,兵法相关参数!$C$3:$AL$3,0))),0)+IFERROR(AK495*IF($E495="将领",INDEX(兵法相关参数!$C$4:$AL$7,AL$15,MATCH($AG495,兵法相关参数!$C$3:$AL$3,0)),INDEX(兵法相关参数!$C$12:$AL$15,AO$15,MATCH($AG495,兵法相关参数!$C$3:$AL$3,0))),0)</f>
        <v>1.8058985509817833</v>
      </c>
      <c r="AP495" s="42"/>
      <c r="AQ495" s="151">
        <f>AQ494</f>
        <v>30228</v>
      </c>
      <c r="AR495" s="161">
        <f>AR494</f>
        <v>1</v>
      </c>
      <c r="AS495" s="163" t="str">
        <f t="shared" si="308"/>
        <v>橙</v>
      </c>
      <c r="AT495" s="153">
        <f t="shared" si="309"/>
        <v>1</v>
      </c>
      <c r="AU495" s="39" t="str">
        <f>IF(IF(L495="","",AQ495&amp;AT495)=AU494,"",IF(MOD(COUNTIF($AQ$1:AQ495,AQ495),3)=1,"",IF(L495="","",AQ495&amp;AT495)))</f>
        <v>302281</v>
      </c>
      <c r="AV495" s="166">
        <f t="shared" si="310"/>
        <v>0.114</v>
      </c>
      <c r="AW495" s="166">
        <f t="shared" si="311"/>
        <v>5.0000000000000001E-3</v>
      </c>
      <c r="AX495" s="15" t="str">
        <f>IF(MOD(COUNTIF($AQ$1:AQ495,AQ495),3)=1,"",IF(M495="","",AT495+1))</f>
        <v/>
      </c>
      <c r="AY495" s="15" t="str">
        <f t="shared" si="287"/>
        <v/>
      </c>
      <c r="AZ495" s="166" t="str">
        <f t="shared" si="288"/>
        <v/>
      </c>
      <c r="BA495" s="166" t="str">
        <f t="shared" si="289"/>
        <v/>
      </c>
      <c r="BB495" s="15" t="str">
        <f>IF(MOD(COUNTIF($AQ$1:AQ495,AQ495),3)=1,"",IF(N495="","",AX495+1))</f>
        <v/>
      </c>
      <c r="BC495" s="15" t="str">
        <f t="shared" si="312"/>
        <v/>
      </c>
      <c r="BD495" s="166" t="str">
        <f t="shared" si="313"/>
        <v/>
      </c>
      <c r="BE495" s="166" t="str">
        <f t="shared" si="314"/>
        <v/>
      </c>
      <c r="BF495" s="15"/>
      <c r="BG495" s="15"/>
      <c r="BH495" s="170" t="str">
        <f t="shared" si="315"/>
        <v>每次普通攻击，对生命值低于百分之四十的目标，附加一层每秒造成{0}%攻击力伤害的中毒，使其受到治疗效果降低60%，攻击目标死亡后，自身回复攻击力{1}%的生命值。</v>
      </c>
    </row>
    <row r="496" spans="1:60">
      <c r="A496" s="256"/>
      <c r="B496" s="259"/>
      <c r="C496" s="256"/>
      <c r="D496" s="257"/>
      <c r="E496" s="179"/>
      <c r="F496" s="141"/>
      <c r="G496" s="141"/>
      <c r="H496" s="141"/>
      <c r="I496" s="141"/>
      <c r="J496" s="256"/>
      <c r="K496" s="256"/>
      <c r="L496" s="182"/>
      <c r="M496" s="179"/>
      <c r="N496" s="179"/>
      <c r="O496" s="182"/>
      <c r="P496" s="44"/>
      <c r="Q496" s="10"/>
      <c r="R496" s="10"/>
      <c r="S496" s="10"/>
      <c r="T496" s="24"/>
      <c r="U496" s="24"/>
      <c r="V496" s="24"/>
      <c r="W496" s="23"/>
      <c r="X496" s="23"/>
      <c r="Y496" s="23"/>
      <c r="Z496" s="23"/>
      <c r="AA496" s="24"/>
      <c r="AB496" s="44"/>
      <c r="AC496" s="92"/>
      <c r="AD496" s="92"/>
      <c r="AE496" s="92"/>
      <c r="AF496" s="92"/>
      <c r="AG496" s="92"/>
      <c r="AH496" s="95"/>
      <c r="AI496" s="95"/>
      <c r="AJ496" s="95"/>
      <c r="AK496" s="95"/>
      <c r="AL496" s="146">
        <f>IFERROR(AC496*IF($E496="将领",INDEX(兵法相关参数!$C$4:$AL$7,AL$15,MATCH($AB496,兵法相关参数!$C$3:$AL$3,0)),INDEX(兵法相关参数!$C$12:$AL$15,AL$15,MATCH($AB496,兵法相关参数!$C$3:$AL$3,0))),0)+IFERROR(AH496*IF($E496="将领",INDEX(兵法相关参数!$C$4:$AL$7,AL$15,MATCH($AG496,兵法相关参数!$C$3:$AL$3,0)),INDEX(兵法相关参数!$C$12:$AL$15,AL$15,MATCH($AG496,兵法相关参数!$C$3:$AL$3,0))),0)</f>
        <v>0</v>
      </c>
      <c r="AM496" s="146">
        <f>IFERROR(AD496*IF($E496="将领",INDEX(兵法相关参数!$C$4:$AL$7,AM$15,MATCH($AB496,兵法相关参数!$C$3:$AL$3,0)),INDEX(兵法相关参数!$C$12:$AL$15,AM$15,MATCH($AB496,兵法相关参数!$C$3:$AL$3,0))),0)+IFERROR(AI496*IF($E496="将领",INDEX(兵法相关参数!$C$4:$AL$7,AM$15,MATCH($AG496,兵法相关参数!$C$3:$AL$3,0)),INDEX(兵法相关参数!$C$12:$AL$15,AM$15,MATCH($AG496,兵法相关参数!$C$3:$AL$3,0))),0)</f>
        <v>0</v>
      </c>
      <c r="AN496" s="146">
        <f>IFERROR(AE496*IF($E496="将领",INDEX(兵法相关参数!$C$4:$AL$7,AN$15,MATCH($AB496,兵法相关参数!$C$3:$AL$3,0)),INDEX(兵法相关参数!$C$12:$AL$15,AN$15,MATCH($AB496,兵法相关参数!$C$3:$AL$3,0))),0)+IFERROR(AJ496*IF($E496="将领",INDEX(兵法相关参数!$C$4:$AL$7,AN$15,MATCH($AG496,兵法相关参数!$C$3:$AL$3,0)),INDEX(兵法相关参数!$C$12:$AL$15,AN$15,MATCH($AG496,兵法相关参数!$C$3:$AL$3,0))),0)</f>
        <v>0</v>
      </c>
      <c r="AO496" s="146">
        <f>IFERROR(AF496*IF($E496="将领",INDEX(兵法相关参数!$C$4:$AL$7,AL$15,MATCH($AB496,兵法相关参数!$C$3:$AL$3,0)),INDEX(兵法相关参数!$C$12:$AL$15,AO$15,MATCH($AB496,兵法相关参数!$C$3:$AL$3,0))),0)+IFERROR(AK496*IF($E496="将领",INDEX(兵法相关参数!$C$4:$AL$7,AL$15,MATCH($AG496,兵法相关参数!$C$3:$AL$3,0)),INDEX(兵法相关参数!$C$12:$AL$15,AO$15,MATCH($AG496,兵法相关参数!$C$3:$AL$3,0))),0)</f>
        <v>0</v>
      </c>
      <c r="AP496" s="27"/>
      <c r="AQ496" s="151">
        <f>AQ495</f>
        <v>30228</v>
      </c>
      <c r="AR496" s="162">
        <f>AR495</f>
        <v>1</v>
      </c>
      <c r="AS496" s="15" t="str">
        <f t="shared" si="308"/>
        <v>橙</v>
      </c>
      <c r="AT496" s="153">
        <f t="shared" si="309"/>
        <v>1</v>
      </c>
      <c r="AU496" s="39" t="str">
        <f>IF(IF(L496="","",AQ496&amp;AT496)=AU495,"",IF(MOD(COUNTIF($AQ$1:AQ496,AQ496),3)=1,"",IF(L496="","",AQ496&amp;AT496)))</f>
        <v/>
      </c>
      <c r="AV496" s="166" t="str">
        <f t="shared" si="310"/>
        <v/>
      </c>
      <c r="AW496" s="166" t="str">
        <f t="shared" si="311"/>
        <v/>
      </c>
      <c r="AX496" s="15" t="str">
        <f>IF(MOD(COUNTIF($AQ$1:AQ496,AQ496),3)=1,"",IF(M496="","",AT496+1))</f>
        <v/>
      </c>
      <c r="AY496" s="15" t="str">
        <f t="shared" si="287"/>
        <v/>
      </c>
      <c r="AZ496" s="166" t="str">
        <f t="shared" si="288"/>
        <v/>
      </c>
      <c r="BA496" s="166" t="str">
        <f t="shared" si="289"/>
        <v/>
      </c>
      <c r="BB496" s="15" t="str">
        <f>IF(MOD(COUNTIF($AQ$1:AQ496,AQ496),3)=1,"",IF(N496="","",AX496+1))</f>
        <v/>
      </c>
      <c r="BC496" s="15" t="str">
        <f t="shared" si="312"/>
        <v/>
      </c>
      <c r="BD496" s="166" t="str">
        <f t="shared" si="313"/>
        <v/>
      </c>
      <c r="BE496" s="166" t="str">
        <f t="shared" si="314"/>
        <v/>
      </c>
      <c r="BF496" s="15"/>
      <c r="BG496" s="15"/>
      <c r="BH496" s="170" t="str">
        <f t="shared" si="315"/>
        <v>每次普通攻击，对生命值低于百分之四十的目标，附加一层每秒造成{0}%攻击力伤害的中毒，使其受到治疗效果降低60%，攻击目标死亡后，自身回复攻击力{1}%的生命值。</v>
      </c>
    </row>
    <row r="497" spans="1:60">
      <c r="A497" s="256"/>
      <c r="B497" s="259"/>
      <c r="C497" s="256"/>
      <c r="D497" s="255" t="s">
        <v>1031</v>
      </c>
      <c r="E497" s="11"/>
      <c r="F497" s="11"/>
      <c r="G497" s="11"/>
      <c r="H497" s="11"/>
      <c r="I497" s="11"/>
      <c r="J497" s="256"/>
      <c r="K497" s="256"/>
      <c r="L497" s="184" t="s">
        <v>1035</v>
      </c>
      <c r="M497" s="184"/>
      <c r="N497" s="11"/>
      <c r="O497" s="183" t="s">
        <v>52</v>
      </c>
      <c r="P497" s="3" t="s">
        <v>57</v>
      </c>
      <c r="Q497" s="11" t="s">
        <v>60</v>
      </c>
      <c r="R497" s="11" t="s">
        <v>61</v>
      </c>
      <c r="S497" s="184"/>
      <c r="T497" s="184"/>
      <c r="U497" s="184"/>
      <c r="V497" s="184"/>
      <c r="W497" s="3" t="s">
        <v>223</v>
      </c>
      <c r="X497" s="3" t="s">
        <v>224</v>
      </c>
      <c r="Y497" s="3" t="s">
        <v>225</v>
      </c>
      <c r="Z497" s="3" t="s">
        <v>226</v>
      </c>
      <c r="AA497" s="1"/>
      <c r="AB497" s="15"/>
      <c r="AC497" s="187" t="s">
        <v>227</v>
      </c>
      <c r="AD497" s="187" t="s">
        <v>228</v>
      </c>
      <c r="AE497" s="187" t="s">
        <v>229</v>
      </c>
      <c r="AF497" s="187" t="s">
        <v>230</v>
      </c>
      <c r="AG497" s="96"/>
      <c r="AH497" s="187"/>
      <c r="AI497" s="187"/>
      <c r="AJ497" s="187"/>
      <c r="AK497" s="187"/>
      <c r="AL497" s="146">
        <f>IFERROR(AC497*IF($E497="将领",INDEX(兵法相关参数!$C$4:$AL$7,AL$15,MATCH($AB497,兵法相关参数!$C$3:$AL$3,0)),INDEX(兵法相关参数!$C$12:$AL$15,AL$15,MATCH($AB497,兵法相关参数!$C$3:$AL$3,0))),0)+IFERROR(AH497*IF($E497="将领",INDEX(兵法相关参数!$C$4:$AL$7,AL$15,MATCH($AG497,兵法相关参数!$C$3:$AL$3,0)),INDEX(兵法相关参数!$C$12:$AL$15,AL$15,MATCH($AG497,兵法相关参数!$C$3:$AL$3,0))),0)</f>
        <v>0</v>
      </c>
      <c r="AM497" s="146">
        <f>IFERROR(AD497*IF($E497="将领",INDEX(兵法相关参数!$C$4:$AL$7,AM$15,MATCH($AB497,兵法相关参数!$C$3:$AL$3,0)),INDEX(兵法相关参数!$C$12:$AL$15,AM$15,MATCH($AB497,兵法相关参数!$C$3:$AL$3,0))),0)+IFERROR(AI497*IF($E497="将领",INDEX(兵法相关参数!$C$4:$AL$7,AM$15,MATCH($AG497,兵法相关参数!$C$3:$AL$3,0)),INDEX(兵法相关参数!$C$12:$AL$15,AM$15,MATCH($AG497,兵法相关参数!$C$3:$AL$3,0))),0)</f>
        <v>0</v>
      </c>
      <c r="AN497" s="146">
        <f>IFERROR(AE497*IF($E497="将领",INDEX(兵法相关参数!$C$4:$AL$7,AN$15,MATCH($AB497,兵法相关参数!$C$3:$AL$3,0)),INDEX(兵法相关参数!$C$12:$AL$15,AN$15,MATCH($AB497,兵法相关参数!$C$3:$AL$3,0))),0)+IFERROR(AJ497*IF($E497="将领",INDEX(兵法相关参数!$C$4:$AL$7,AN$15,MATCH($AG497,兵法相关参数!$C$3:$AL$3,0)),INDEX(兵法相关参数!$C$12:$AL$15,AN$15,MATCH($AG497,兵法相关参数!$C$3:$AL$3,0))),0)</f>
        <v>0</v>
      </c>
      <c r="AO497" s="146">
        <f>IFERROR(AF497*IF($E497="将领",INDEX(兵法相关参数!$C$4:$AL$7,AL$15,MATCH($AB497,兵法相关参数!$C$3:$AL$3,0)),INDEX(兵法相关参数!$C$12:$AL$15,AO$15,MATCH($AB497,兵法相关参数!$C$3:$AL$3,0))),0)+IFERROR(AK497*IF($E497="将领",INDEX(兵法相关参数!$C$4:$AL$7,AL$15,MATCH($AG497,兵法相关参数!$C$3:$AL$3,0)),INDEX(兵法相关参数!$C$12:$AL$15,AO$15,MATCH($AG497,兵法相关参数!$C$3:$AL$3,0))),0)</f>
        <v>0</v>
      </c>
      <c r="AP497" s="42"/>
      <c r="AQ497" s="151">
        <f t="shared" ref="AQ497:AQ502" si="316">AQ496</f>
        <v>30228</v>
      </c>
      <c r="AR497" s="160">
        <f>IF(D497="直接伤害",1,0)</f>
        <v>0</v>
      </c>
      <c r="AS497" s="163" t="str">
        <f t="shared" si="308"/>
        <v>橙</v>
      </c>
      <c r="AT497" s="153">
        <f t="shared" si="309"/>
        <v>2</v>
      </c>
      <c r="AU497" s="39" t="str">
        <f>IF(IF(L497="","",AQ497&amp;AT497)=AU496,"",IF(MOD(COUNTIF($AQ$1:AQ497,AQ497),3)=1,"",IF(L497="","",AQ497&amp;AT497)))</f>
        <v/>
      </c>
      <c r="AV497" s="166" t="str">
        <f t="shared" si="310"/>
        <v/>
      </c>
      <c r="AW497" s="166" t="str">
        <f t="shared" si="311"/>
        <v/>
      </c>
      <c r="AX497" s="15" t="str">
        <f>IF(MOD(COUNTIF($AQ$1:AQ497,AQ497),3)=1,"",IF(M497="","",AT497+1))</f>
        <v/>
      </c>
      <c r="AY497" s="15" t="str">
        <f t="shared" si="287"/>
        <v/>
      </c>
      <c r="AZ497" s="166" t="str">
        <f t="shared" si="288"/>
        <v/>
      </c>
      <c r="BA497" s="166" t="str">
        <f t="shared" si="289"/>
        <v/>
      </c>
      <c r="BB497" s="15" t="str">
        <f>IF(MOD(COUNTIF($AQ$1:AQ497,AQ497),3)=1,"",IF(N497="","",AX497+1))</f>
        <v/>
      </c>
      <c r="BC497" s="15" t="str">
        <f t="shared" si="312"/>
        <v/>
      </c>
      <c r="BD497" s="166" t="str">
        <f t="shared" si="313"/>
        <v/>
      </c>
      <c r="BE497" s="166" t="str">
        <f t="shared" si="314"/>
        <v/>
      </c>
      <c r="BF497" s="15"/>
      <c r="BG497" s="15"/>
      <c r="BH497" s="170" t="str">
        <f t="shared" si="315"/>
        <v>每次普通攻击，对生命值低于百分之四十的目标，附加一层每秒造成{0}%攻击力伤害的中毒，使其受到治疗效果降低60%，攻击目标死亡后，自身回复攻击力{1}%的生命值。</v>
      </c>
    </row>
    <row r="498" spans="1:60">
      <c r="A498" s="256"/>
      <c r="B498" s="259"/>
      <c r="C498" s="256"/>
      <c r="D498" s="256"/>
      <c r="E498" s="179" t="s">
        <v>22</v>
      </c>
      <c r="F498" s="141">
        <v>1</v>
      </c>
      <c r="G498" s="141">
        <v>1</v>
      </c>
      <c r="H498" s="141"/>
      <c r="I498" s="141"/>
      <c r="J498" s="256"/>
      <c r="K498" s="256"/>
      <c r="L498" s="24">
        <v>1.5</v>
      </c>
      <c r="M498" s="44"/>
      <c r="N498" s="10"/>
      <c r="O498" s="81">
        <f>75%*1.15*1.5</f>
        <v>1.29375</v>
      </c>
      <c r="P498" s="44" t="s">
        <v>1036</v>
      </c>
      <c r="Q498" s="10">
        <v>0</v>
      </c>
      <c r="R498" s="10">
        <v>1</v>
      </c>
      <c r="S498" s="44"/>
      <c r="T498" s="44"/>
      <c r="U498" s="44"/>
      <c r="V498" s="24"/>
      <c r="W498" s="92">
        <f>$L498*$O498*$R498</f>
        <v>1.9406249999999998</v>
      </c>
      <c r="X498" s="92">
        <f>$L498*$O498*$R498</f>
        <v>1.9406249999999998</v>
      </c>
      <c r="Y498" s="92">
        <f>$L498*$O498*$R498</f>
        <v>1.9406249999999998</v>
      </c>
      <c r="Z498" s="92">
        <f>$L498*$O498*$R498</f>
        <v>1.9406249999999998</v>
      </c>
      <c r="AA498" s="22"/>
      <c r="AB498" s="44" t="s">
        <v>102</v>
      </c>
      <c r="AC498" s="92">
        <f>辅助效用($P498,-1,AC$15,"生存转换",治疗系数,"指定将领",W498)</f>
        <v>6.7890669478573541E-4</v>
      </c>
      <c r="AD498" s="92">
        <f>辅助效用($P498,-1,AD$15,"生存转换",治疗系数,"指定将领",X498)</f>
        <v>6.9962930962153241E-4</v>
      </c>
      <c r="AE498" s="92">
        <f>辅助效用($P498,-1,AE$15,"生存转换",治疗系数,"指定将领",Y498)</f>
        <v>3.2911558716434573E-4</v>
      </c>
      <c r="AF498" s="92">
        <f>辅助效用($P498,-1,AF$15,"生存转换",治疗系数,"指定将领",Z498)</f>
        <v>3.5032038613909736E-4</v>
      </c>
      <c r="AG498" s="92"/>
      <c r="AH498" s="188"/>
      <c r="AI498" s="188"/>
      <c r="AJ498" s="188"/>
      <c r="AK498" s="188"/>
      <c r="AL498" s="146">
        <f>IFERROR(AC498*IF($E498="将领",INDEX(兵法相关参数!$C$4:$AL$7,AL$15,MATCH($AB498,兵法相关参数!$C$3:$AL$3,0)),INDEX(兵法相关参数!$C$12:$AL$15,AL$15,MATCH($AB498,兵法相关参数!$C$3:$AL$3,0))),0)+IFERROR(AH498*IF($E498="将领",INDEX(兵法相关参数!$C$4:$AL$7,AL$15,MATCH($AG498,兵法相关参数!$C$3:$AL$3,0)),INDEX(兵法相关参数!$C$12:$AL$15,AL$15,MATCH($AG498,兵法相关参数!$C$3:$AL$3,0))),0)</f>
        <v>1.9470593831499061</v>
      </c>
      <c r="AM498" s="146">
        <f>IFERROR(AD498*IF($E498="将领",INDEX(兵法相关参数!$C$4:$AL$7,AM$15,MATCH($AB498,兵法相关参数!$C$3:$AL$3,0)),INDEX(兵法相关参数!$C$12:$AL$15,AM$15,MATCH($AB498,兵法相关参数!$C$3:$AL$3,0))),0)+IFERROR(AI498*IF($E498="将领",INDEX(兵法相关参数!$C$4:$AL$7,AM$15,MATCH($AG498,兵法相关参数!$C$3:$AL$3,0)),INDEX(兵法相关参数!$C$12:$AL$15,AM$15,MATCH($AG498,兵法相关参数!$C$3:$AL$3,0))),0)</f>
        <v>2.1758807600676215</v>
      </c>
      <c r="AN498" s="146">
        <f>IFERROR(AE498*IF($E498="将领",INDEX(兵法相关参数!$C$4:$AL$7,AN$15,MATCH($AB498,兵法相关参数!$C$3:$AL$3,0)),INDEX(兵法相关参数!$C$12:$AL$15,AN$15,MATCH($AB498,兵法相关参数!$C$3:$AL$3,0))),0)+IFERROR(AJ498*IF($E498="将领",INDEX(兵法相关参数!$C$4:$AL$7,AN$15,MATCH($AG498,兵法相关参数!$C$3:$AL$3,0)),INDEX(兵法相关参数!$C$12:$AL$15,AN$15,MATCH($AG498,兵法相关参数!$C$3:$AL$3,0))),0)</f>
        <v>0.98734676149303724</v>
      </c>
      <c r="AO498" s="146">
        <f>IFERROR(AF498*IF($E498="将领",INDEX(兵法相关参数!$C$4:$AL$7,AL$15,MATCH($AB498,兵法相关参数!$C$3:$AL$3,0)),INDEX(兵法相关参数!$C$12:$AL$15,AO$15,MATCH($AB498,兵法相关参数!$C$3:$AL$3,0))),0)+IFERROR(AK498*IF($E498="将领",INDEX(兵法相关参数!$C$4:$AL$7,AL$15,MATCH($AG498,兵法相关参数!$C$3:$AL$3,0)),INDEX(兵法相关参数!$C$12:$AL$15,AO$15,MATCH($AG498,兵法相关参数!$C$3:$AL$3,0))),0)</f>
        <v>1.0046956381187233</v>
      </c>
      <c r="AP498" s="27"/>
      <c r="AQ498" s="151">
        <f t="shared" si="316"/>
        <v>30228</v>
      </c>
      <c r="AR498" s="161">
        <f>AR497</f>
        <v>0</v>
      </c>
      <c r="AS498" s="163" t="str">
        <f t="shared" si="308"/>
        <v>橙</v>
      </c>
      <c r="AT498" s="153">
        <f t="shared" si="309"/>
        <v>2</v>
      </c>
      <c r="AU498" s="39" t="str">
        <f>IF(IF(L498="","",AQ498&amp;AT498)=AU497,"",IF(MOD(COUNTIF($AQ$1:AQ498,AQ498),3)=1,"",IF(L498="","",AQ498&amp;AT498)))</f>
        <v>302282</v>
      </c>
      <c r="AV498" s="166">
        <f t="shared" si="310"/>
        <v>0.35699999999999998</v>
      </c>
      <c r="AW498" s="166">
        <f t="shared" si="311"/>
        <v>3.4000000000000002E-2</v>
      </c>
      <c r="AX498" s="15" t="str">
        <f>IF(MOD(COUNTIF($AQ$1:AQ498,AQ498),3)=1,"",IF(M498="","",AT498+1))</f>
        <v/>
      </c>
      <c r="AY498" s="15" t="str">
        <f t="shared" si="287"/>
        <v/>
      </c>
      <c r="AZ498" s="166" t="str">
        <f t="shared" si="288"/>
        <v/>
      </c>
      <c r="BA498" s="166" t="str">
        <f t="shared" si="289"/>
        <v/>
      </c>
      <c r="BB498" s="15" t="str">
        <f>IF(MOD(COUNTIF($AQ$1:AQ498,AQ498),3)=1,"",IF(N498="","",AX498+1))</f>
        <v/>
      </c>
      <c r="BC498" s="15" t="str">
        <f t="shared" si="312"/>
        <v/>
      </c>
      <c r="BD498" s="166" t="str">
        <f t="shared" si="313"/>
        <v/>
      </c>
      <c r="BE498" s="166" t="str">
        <f t="shared" si="314"/>
        <v/>
      </c>
      <c r="BF498" s="15"/>
      <c r="BG498" s="15"/>
      <c r="BH498" s="170" t="str">
        <f t="shared" si="315"/>
        <v>每次普通攻击，对生命值低于百分之四十的目标，附加一层每秒造成{0}%攻击力伤害的中毒，使其受到治疗效果降低60%，攻击目标死亡后，自身回复攻击力{1}%的生命值。</v>
      </c>
    </row>
    <row r="499" spans="1:60">
      <c r="A499" s="256"/>
      <c r="B499" s="259"/>
      <c r="C499" s="256"/>
      <c r="D499" s="257"/>
      <c r="E499" s="179"/>
      <c r="F499" s="179"/>
      <c r="G499" s="179"/>
      <c r="H499" s="179"/>
      <c r="I499" s="179"/>
      <c r="J499" s="256"/>
      <c r="K499" s="256"/>
      <c r="L499" s="182"/>
      <c r="M499" s="179"/>
      <c r="N499" s="179"/>
      <c r="O499" s="182"/>
      <c r="P499" s="179"/>
      <c r="Q499" s="179"/>
      <c r="R499" s="179"/>
      <c r="S499" s="179"/>
      <c r="T499" s="179"/>
      <c r="U499" s="179"/>
      <c r="V499" s="179"/>
      <c r="W499" s="179"/>
      <c r="X499" s="179"/>
      <c r="Y499" s="179"/>
      <c r="Z499" s="179"/>
      <c r="AA499" s="179"/>
      <c r="AB499" s="44"/>
      <c r="AC499" s="189"/>
      <c r="AD499" s="189"/>
      <c r="AE499" s="189"/>
      <c r="AF499" s="189"/>
      <c r="AG499" s="92"/>
      <c r="AH499" s="189"/>
      <c r="AI499" s="189"/>
      <c r="AJ499" s="189"/>
      <c r="AK499" s="189"/>
      <c r="AL499" s="146">
        <f>IFERROR(AC499*IF($E499="将领",INDEX(兵法相关参数!$C$4:$AL$7,AL$15,MATCH($AB499,兵法相关参数!$C$3:$AL$3,0)),INDEX(兵法相关参数!$C$12:$AL$15,AL$15,MATCH($AB499,兵法相关参数!$C$3:$AL$3,0))),0)+IFERROR(AH499*IF($E499="将领",INDEX(兵法相关参数!$C$4:$AL$7,AL$15,MATCH($AG499,兵法相关参数!$C$3:$AL$3,0)),INDEX(兵法相关参数!$C$12:$AL$15,AL$15,MATCH($AG499,兵法相关参数!$C$3:$AL$3,0))),0)</f>
        <v>0</v>
      </c>
      <c r="AM499" s="146">
        <f>IFERROR(AD499*IF($E499="将领",INDEX(兵法相关参数!$C$4:$AL$7,AM$15,MATCH($AB499,兵法相关参数!$C$3:$AL$3,0)),INDEX(兵法相关参数!$C$12:$AL$15,AM$15,MATCH($AB499,兵法相关参数!$C$3:$AL$3,0))),0)+IFERROR(AI499*IF($E499="将领",INDEX(兵法相关参数!$C$4:$AL$7,AM$15,MATCH($AG499,兵法相关参数!$C$3:$AL$3,0)),INDEX(兵法相关参数!$C$12:$AL$15,AM$15,MATCH($AG499,兵法相关参数!$C$3:$AL$3,0))),0)</f>
        <v>0</v>
      </c>
      <c r="AN499" s="146">
        <f>IFERROR(AE499*IF($E499="将领",INDEX(兵法相关参数!$C$4:$AL$7,AN$15,MATCH($AB499,兵法相关参数!$C$3:$AL$3,0)),INDEX(兵法相关参数!$C$12:$AL$15,AN$15,MATCH($AB499,兵法相关参数!$C$3:$AL$3,0))),0)+IFERROR(AJ499*IF($E499="将领",INDEX(兵法相关参数!$C$4:$AL$7,AN$15,MATCH($AG499,兵法相关参数!$C$3:$AL$3,0)),INDEX(兵法相关参数!$C$12:$AL$15,AN$15,MATCH($AG499,兵法相关参数!$C$3:$AL$3,0))),0)</f>
        <v>0</v>
      </c>
      <c r="AO499" s="146">
        <f>IFERROR(AF499*IF($E499="将领",INDEX(兵法相关参数!$C$4:$AL$7,AL$15,MATCH($AB499,兵法相关参数!$C$3:$AL$3,0)),INDEX(兵法相关参数!$C$12:$AL$15,AO$15,MATCH($AB499,兵法相关参数!$C$3:$AL$3,0))),0)+IFERROR(AK499*IF($E499="将领",INDEX(兵法相关参数!$C$4:$AL$7,AL$15,MATCH($AG499,兵法相关参数!$C$3:$AL$3,0)),INDEX(兵法相关参数!$C$12:$AL$15,AO$15,MATCH($AG499,兵法相关参数!$C$3:$AL$3,0))),0)</f>
        <v>0</v>
      </c>
      <c r="AP499" s="42"/>
      <c r="AQ499" s="151">
        <f t="shared" si="316"/>
        <v>30228</v>
      </c>
      <c r="AR499" s="162">
        <f>AR498</f>
        <v>0</v>
      </c>
      <c r="AS499" s="15" t="str">
        <f t="shared" si="308"/>
        <v>橙</v>
      </c>
      <c r="AT499" s="153">
        <f t="shared" si="309"/>
        <v>2</v>
      </c>
      <c r="AU499" s="39" t="str">
        <f>IF(IF(L499="","",AQ499&amp;AT499)=AU498,"",IF(MOD(COUNTIF($AQ$1:AQ499,AQ499),3)=1,"",IF(L499="","",AQ499&amp;AT499)))</f>
        <v/>
      </c>
      <c r="AV499" s="166" t="str">
        <f t="shared" si="310"/>
        <v/>
      </c>
      <c r="AW499" s="166" t="str">
        <f t="shared" si="311"/>
        <v/>
      </c>
      <c r="AX499" s="15" t="str">
        <f>IF(MOD(COUNTIF($AQ$1:AQ499,AQ499),3)=1,"",IF(M499="","",AT499+1))</f>
        <v/>
      </c>
      <c r="AY499" s="15" t="str">
        <f t="shared" si="287"/>
        <v/>
      </c>
      <c r="AZ499" s="166" t="str">
        <f t="shared" si="288"/>
        <v/>
      </c>
      <c r="BA499" s="166" t="str">
        <f t="shared" si="289"/>
        <v/>
      </c>
      <c r="BB499" s="15" t="str">
        <f>IF(MOD(COUNTIF($AQ$1:AQ499,AQ499),3)=1,"",IF(N499="","",AX499+1))</f>
        <v/>
      </c>
      <c r="BC499" s="15" t="str">
        <f t="shared" si="312"/>
        <v/>
      </c>
      <c r="BD499" s="166" t="str">
        <f t="shared" si="313"/>
        <v/>
      </c>
      <c r="BE499" s="166" t="str">
        <f t="shared" si="314"/>
        <v/>
      </c>
      <c r="BF499" s="15"/>
      <c r="BG499" s="15"/>
      <c r="BH499" s="170" t="str">
        <f t="shared" si="315"/>
        <v>每次普通攻击，对生命值低于百分之四十的目标，附加一层每秒造成{0}%攻击力伤害的中毒，使其受到治疗效果降低60%，攻击目标死亡后，自身回复攻击力{1}%的生命值。</v>
      </c>
    </row>
    <row r="500" spans="1:60">
      <c r="A500" s="256"/>
      <c r="B500" s="259"/>
      <c r="C500" s="256"/>
      <c r="D500" s="255" t="s">
        <v>1032</v>
      </c>
      <c r="E500" s="11"/>
      <c r="F500" s="11"/>
      <c r="G500" s="11"/>
      <c r="H500" s="11"/>
      <c r="I500" s="11"/>
      <c r="J500" s="256"/>
      <c r="K500" s="256"/>
      <c r="L500" s="190"/>
      <c r="M500" s="11"/>
      <c r="N500" s="11"/>
      <c r="O500" s="183" t="s">
        <v>52</v>
      </c>
      <c r="P500" s="3" t="s">
        <v>57</v>
      </c>
      <c r="Q500" s="11" t="s">
        <v>60</v>
      </c>
      <c r="R500" s="11" t="s">
        <v>61</v>
      </c>
      <c r="S500" s="11" t="s">
        <v>813</v>
      </c>
      <c r="T500" s="184"/>
      <c r="U500" s="184"/>
      <c r="V500" s="184"/>
      <c r="W500" s="3" t="s">
        <v>223</v>
      </c>
      <c r="X500" s="3" t="s">
        <v>224</v>
      </c>
      <c r="Y500" s="3" t="s">
        <v>225</v>
      </c>
      <c r="Z500" s="3" t="s">
        <v>226</v>
      </c>
      <c r="AA500" s="1"/>
      <c r="AB500" s="15"/>
      <c r="AC500" s="187" t="s">
        <v>227</v>
      </c>
      <c r="AD500" s="187" t="s">
        <v>228</v>
      </c>
      <c r="AE500" s="187" t="s">
        <v>229</v>
      </c>
      <c r="AF500" s="187" t="s">
        <v>230</v>
      </c>
      <c r="AG500" s="96"/>
      <c r="AH500" s="187"/>
      <c r="AI500" s="187"/>
      <c r="AJ500" s="187"/>
      <c r="AK500" s="187"/>
      <c r="AL500" s="146">
        <f>IFERROR(AC500*IF($E500="将领",INDEX(兵法相关参数!$C$4:$AL$7,AL$15,MATCH($AB500,兵法相关参数!$C$3:$AL$3,0)),INDEX(兵法相关参数!$C$12:$AL$15,AL$15,MATCH($AB500,兵法相关参数!$C$3:$AL$3,0))),0)+IFERROR(AH500*IF($E500="将领",INDEX(兵法相关参数!$C$4:$AL$7,AL$15,MATCH($AG500,兵法相关参数!$C$3:$AL$3,0)),INDEX(兵法相关参数!$C$12:$AL$15,AL$15,MATCH($AG500,兵法相关参数!$C$3:$AL$3,0))),0)</f>
        <v>0</v>
      </c>
      <c r="AM500" s="146">
        <f>IFERROR(AD500*IF($E500="将领",INDEX(兵法相关参数!$C$4:$AL$7,AM$15,MATCH($AB500,兵法相关参数!$C$3:$AL$3,0)),INDEX(兵法相关参数!$C$12:$AL$15,AM$15,MATCH($AB500,兵法相关参数!$C$3:$AL$3,0))),0)+IFERROR(AI500*IF($E500="将领",INDEX(兵法相关参数!$C$4:$AL$7,AM$15,MATCH($AG500,兵法相关参数!$C$3:$AL$3,0)),INDEX(兵法相关参数!$C$12:$AL$15,AM$15,MATCH($AG500,兵法相关参数!$C$3:$AL$3,0))),0)</f>
        <v>0</v>
      </c>
      <c r="AN500" s="146">
        <f>IFERROR(AE500*IF($E500="将领",INDEX(兵法相关参数!$C$4:$AL$7,AN$15,MATCH($AB500,兵法相关参数!$C$3:$AL$3,0)),INDEX(兵法相关参数!$C$12:$AL$15,AN$15,MATCH($AB500,兵法相关参数!$C$3:$AL$3,0))),0)+IFERROR(AJ500*IF($E500="将领",INDEX(兵法相关参数!$C$4:$AL$7,AN$15,MATCH($AG500,兵法相关参数!$C$3:$AL$3,0)),INDEX(兵法相关参数!$C$12:$AL$15,AN$15,MATCH($AG500,兵法相关参数!$C$3:$AL$3,0))),0)</f>
        <v>0</v>
      </c>
      <c r="AO500" s="146">
        <f>IFERROR(AF500*IF($E500="将领",INDEX(兵法相关参数!$C$4:$AL$7,AL$15,MATCH($AB500,兵法相关参数!$C$3:$AL$3,0)),INDEX(兵法相关参数!$C$12:$AL$15,AO$15,MATCH($AB500,兵法相关参数!$C$3:$AL$3,0))),0)+IFERROR(AK500*IF($E500="将领",INDEX(兵法相关参数!$C$4:$AL$7,AL$15,MATCH($AG500,兵法相关参数!$C$3:$AL$3,0)),INDEX(兵法相关参数!$C$12:$AL$15,AO$15,MATCH($AG500,兵法相关参数!$C$3:$AL$3,0))),0)</f>
        <v>0</v>
      </c>
      <c r="AP500" s="27"/>
      <c r="AQ500" s="151">
        <f t="shared" si="316"/>
        <v>30228</v>
      </c>
      <c r="AR500" s="160">
        <f>IF(D500="直接伤害",1,0)</f>
        <v>0</v>
      </c>
      <c r="AS500" s="163" t="str">
        <f t="shared" si="308"/>
        <v>橙</v>
      </c>
      <c r="AT500" s="153">
        <f t="shared" si="309"/>
        <v>3</v>
      </c>
      <c r="AU500" s="39" t="str">
        <f>IF(IF(L500="","",AQ500&amp;AT500)=AU499,"",IF(MOD(COUNTIF($AQ$1:AQ500,AQ500),3)=1,"",IF(L500="","",AQ500&amp;AT500)))</f>
        <v/>
      </c>
      <c r="AV500" s="166" t="str">
        <f t="shared" si="310"/>
        <v/>
      </c>
      <c r="AW500" s="166" t="str">
        <f t="shared" si="311"/>
        <v/>
      </c>
      <c r="AX500" s="15" t="str">
        <f>IF(MOD(COUNTIF($AQ$1:AQ500,AQ500),3)=1,"",IF(M500="","",AT500+1))</f>
        <v/>
      </c>
      <c r="AY500" s="15" t="str">
        <f t="shared" si="287"/>
        <v/>
      </c>
      <c r="AZ500" s="166" t="str">
        <f t="shared" si="288"/>
        <v/>
      </c>
      <c r="BA500" s="166" t="str">
        <f t="shared" si="289"/>
        <v/>
      </c>
      <c r="BB500" s="15" t="str">
        <f>IF(MOD(COUNTIF($AQ$1:AQ500,AQ500),3)=1,"",IF(N500="","",AX500+1))</f>
        <v/>
      </c>
      <c r="BC500" s="15" t="str">
        <f t="shared" si="312"/>
        <v/>
      </c>
      <c r="BD500" s="166" t="str">
        <f t="shared" si="313"/>
        <v/>
      </c>
      <c r="BE500" s="166" t="str">
        <f t="shared" si="314"/>
        <v/>
      </c>
      <c r="BF500" s="15"/>
      <c r="BG500" s="15"/>
      <c r="BH500" s="170" t="str">
        <f t="shared" si="315"/>
        <v>每次普通攻击，对生命值低于百分之四十的目标，附加一层每秒造成{0}%攻击力伤害的中毒，使其受到治疗效果降低60%，攻击目标死亡后，自身回复攻击力{1}%的生命值。</v>
      </c>
    </row>
    <row r="501" spans="1:60">
      <c r="A501" s="256"/>
      <c r="B501" s="259"/>
      <c r="C501" s="256"/>
      <c r="D501" s="256"/>
      <c r="E501" s="179" t="s">
        <v>22</v>
      </c>
      <c r="F501" s="141">
        <v>1</v>
      </c>
      <c r="G501" s="141">
        <v>1</v>
      </c>
      <c r="H501" s="141"/>
      <c r="I501" s="141"/>
      <c r="J501" s="256"/>
      <c r="K501" s="256"/>
      <c r="L501" s="179"/>
      <c r="M501" s="179"/>
      <c r="N501" s="179"/>
      <c r="O501" s="182">
        <f>25%</f>
        <v>0.25</v>
      </c>
      <c r="P501" s="44">
        <f>20*0.6</f>
        <v>12</v>
      </c>
      <c r="Q501" s="179">
        <v>0</v>
      </c>
      <c r="R501" s="10">
        <v>1.5</v>
      </c>
      <c r="S501" s="179">
        <v>1</v>
      </c>
      <c r="T501" s="179"/>
      <c r="U501" s="179"/>
      <c r="V501" s="179"/>
      <c r="W501" s="23">
        <f>$O501*$R501*$S501</f>
        <v>0.375</v>
      </c>
      <c r="X501" s="23">
        <f>$O501*$R501*$S501</f>
        <v>0.375</v>
      </c>
      <c r="Y501" s="23">
        <f>$O501*$R501*$S501</f>
        <v>0.375</v>
      </c>
      <c r="Z501" s="23">
        <f>$O501*$R501*$S501</f>
        <v>0.375</v>
      </c>
      <c r="AA501" s="179"/>
      <c r="AB501" s="44" t="s">
        <v>510</v>
      </c>
      <c r="AC501" s="92">
        <f>W501</f>
        <v>0.375</v>
      </c>
      <c r="AD501" s="92">
        <f>X501</f>
        <v>0.375</v>
      </c>
      <c r="AE501" s="92">
        <f>Y501</f>
        <v>0.375</v>
      </c>
      <c r="AF501" s="92">
        <f>Z501</f>
        <v>0.375</v>
      </c>
      <c r="AG501" s="92"/>
      <c r="AH501" s="188"/>
      <c r="AI501" s="188"/>
      <c r="AJ501" s="188"/>
      <c r="AK501" s="188"/>
      <c r="AL501" s="146">
        <f>IFERROR(AC501*IF($E501="将领",INDEX(兵法相关参数!$C$4:$AL$7,AL$15,MATCH($AB501,兵法相关参数!$C$3:$AL$3,0)),INDEX(兵法相关参数!$C$12:$AL$15,AL$15,MATCH($AB501,兵法相关参数!$C$3:$AL$3,0))),0)+IFERROR(AH501*IF($E501="将领",INDEX(兵法相关参数!$C$4:$AL$7,AL$15,MATCH($AG501,兵法相关参数!$C$3:$AL$3,0)),INDEX(兵法相关参数!$C$12:$AL$15,AL$15,MATCH($AG501,兵法相关参数!$C$3:$AL$3,0))),0)</f>
        <v>0.375</v>
      </c>
      <c r="AM501" s="146">
        <f>IFERROR(AD501*IF($E501="将领",INDEX(兵法相关参数!$C$4:$AL$7,AM$15,MATCH($AB501,兵法相关参数!$C$3:$AL$3,0)),INDEX(兵法相关参数!$C$12:$AL$15,AM$15,MATCH($AB501,兵法相关参数!$C$3:$AL$3,0))),0)+IFERROR(AI501*IF($E501="将领",INDEX(兵法相关参数!$C$4:$AL$7,AM$15,MATCH($AG501,兵法相关参数!$C$3:$AL$3,0)),INDEX(兵法相关参数!$C$12:$AL$15,AM$15,MATCH($AG501,兵法相关参数!$C$3:$AL$3,0))),0)</f>
        <v>0.375</v>
      </c>
      <c r="AN501" s="146">
        <f>IFERROR(AE501*IF($E501="将领",INDEX(兵法相关参数!$C$4:$AL$7,AN$15,MATCH($AB501,兵法相关参数!$C$3:$AL$3,0)),INDEX(兵法相关参数!$C$12:$AL$15,AN$15,MATCH($AB501,兵法相关参数!$C$3:$AL$3,0))),0)+IFERROR(AJ501*IF($E501="将领",INDEX(兵法相关参数!$C$4:$AL$7,AN$15,MATCH($AG501,兵法相关参数!$C$3:$AL$3,0)),INDEX(兵法相关参数!$C$12:$AL$15,AN$15,MATCH($AG501,兵法相关参数!$C$3:$AL$3,0))),0)</f>
        <v>0.375</v>
      </c>
      <c r="AO501" s="146">
        <f>IFERROR(AF501*IF($E501="将领",INDEX(兵法相关参数!$C$4:$AL$7,AL$15,MATCH($AB501,兵法相关参数!$C$3:$AL$3,0)),INDEX(兵法相关参数!$C$12:$AL$15,AO$15,MATCH($AB501,兵法相关参数!$C$3:$AL$3,0))),0)+IFERROR(AK501*IF($E501="将领",INDEX(兵法相关参数!$C$4:$AL$7,AL$15,MATCH($AG501,兵法相关参数!$C$3:$AL$3,0)),INDEX(兵法相关参数!$C$12:$AL$15,AO$15,MATCH($AG501,兵法相关参数!$C$3:$AL$3,0))),0)</f>
        <v>0.375</v>
      </c>
      <c r="AP501" s="42"/>
      <c r="AQ501" s="151">
        <f t="shared" si="316"/>
        <v>30228</v>
      </c>
      <c r="AR501" s="161">
        <f>AR500</f>
        <v>0</v>
      </c>
      <c r="AS501" s="163" t="str">
        <f t="shared" si="308"/>
        <v>橙</v>
      </c>
      <c r="AT501" s="153">
        <f t="shared" si="309"/>
        <v>3</v>
      </c>
      <c r="AU501" s="39" t="str">
        <f>IF(IF(L501="","",AQ501&amp;AT501)=AU500,"",IF(MOD(COUNTIF($AQ$1:AQ501,AQ501),3)=1,"",IF(L501="","",AQ501&amp;AT501)))</f>
        <v/>
      </c>
      <c r="AV501" s="166" t="str">
        <f t="shared" si="310"/>
        <v/>
      </c>
      <c r="AW501" s="166" t="str">
        <f t="shared" si="311"/>
        <v/>
      </c>
      <c r="AX501" s="15" t="str">
        <f>IF(MOD(COUNTIF($AQ$1:AQ501,AQ501),3)=1,"",IF(M501="","",AT501+1))</f>
        <v/>
      </c>
      <c r="AY501" s="15" t="str">
        <f t="shared" si="287"/>
        <v/>
      </c>
      <c r="AZ501" s="166" t="str">
        <f t="shared" si="288"/>
        <v/>
      </c>
      <c r="BA501" s="166" t="str">
        <f t="shared" si="289"/>
        <v/>
      </c>
      <c r="BB501" s="15" t="str">
        <f>IF(MOD(COUNTIF($AQ$1:AQ501,AQ501),3)=1,"",IF(N501="","",AX501+1))</f>
        <v/>
      </c>
      <c r="BC501" s="15" t="str">
        <f t="shared" si="312"/>
        <v/>
      </c>
      <c r="BD501" s="166" t="str">
        <f t="shared" si="313"/>
        <v/>
      </c>
      <c r="BE501" s="166" t="str">
        <f t="shared" si="314"/>
        <v/>
      </c>
      <c r="BF501" s="15"/>
      <c r="BG501" s="15"/>
      <c r="BH501" s="170" t="str">
        <f t="shared" si="315"/>
        <v>每次普通攻击，对生命值低于百分之四十的目标，附加一层每秒造成{0}%攻击力伤害的中毒，使其受到治疗效果降低60%，攻击目标死亡后，自身回复攻击力{1}%的生命值。</v>
      </c>
    </row>
    <row r="502" spans="1:60">
      <c r="A502" s="257"/>
      <c r="B502" s="260"/>
      <c r="C502" s="257"/>
      <c r="D502" s="257"/>
      <c r="E502" s="179"/>
      <c r="F502" s="179"/>
      <c r="G502" s="179"/>
      <c r="H502" s="179"/>
      <c r="I502" s="179"/>
      <c r="J502" s="257"/>
      <c r="K502" s="257"/>
      <c r="L502" s="182"/>
      <c r="M502" s="179"/>
      <c r="N502" s="179"/>
      <c r="O502" s="182"/>
      <c r="P502" s="179"/>
      <c r="Q502" s="179"/>
      <c r="R502" s="179"/>
      <c r="S502" s="179"/>
      <c r="T502" s="179"/>
      <c r="U502" s="179"/>
      <c r="V502" s="179"/>
      <c r="W502" s="179"/>
      <c r="X502" s="179"/>
      <c r="Y502" s="179"/>
      <c r="Z502" s="179"/>
      <c r="AA502" s="179"/>
      <c r="AB502" s="44"/>
      <c r="AC502" s="189"/>
      <c r="AD502" s="189"/>
      <c r="AE502" s="189"/>
      <c r="AF502" s="189"/>
      <c r="AG502" s="92"/>
      <c r="AH502" s="189"/>
      <c r="AI502" s="189"/>
      <c r="AJ502" s="189"/>
      <c r="AK502" s="189"/>
      <c r="AL502" s="146">
        <f>IFERROR(AC502*IF($E502="将领",INDEX(兵法相关参数!$C$4:$AL$7,AL$15,MATCH($AB502,兵法相关参数!$C$3:$AL$3,0)),INDEX(兵法相关参数!$C$12:$AL$15,AL$15,MATCH($AB502,兵法相关参数!$C$3:$AL$3,0))),0)+IFERROR(AH502*IF($E502="将领",INDEX(兵法相关参数!$C$4:$AL$7,AL$15,MATCH($AG502,兵法相关参数!$C$3:$AL$3,0)),INDEX(兵法相关参数!$C$12:$AL$15,AL$15,MATCH($AG502,兵法相关参数!$C$3:$AL$3,0))),0)</f>
        <v>0</v>
      </c>
      <c r="AM502" s="146">
        <f>IFERROR(AD502*IF($E502="将领",INDEX(兵法相关参数!$C$4:$AL$7,AM$15,MATCH($AB502,兵法相关参数!$C$3:$AL$3,0)),INDEX(兵法相关参数!$C$12:$AL$15,AM$15,MATCH($AB502,兵法相关参数!$C$3:$AL$3,0))),0)+IFERROR(AI502*IF($E502="将领",INDEX(兵法相关参数!$C$4:$AL$7,AM$15,MATCH($AG502,兵法相关参数!$C$3:$AL$3,0)),INDEX(兵法相关参数!$C$12:$AL$15,AM$15,MATCH($AG502,兵法相关参数!$C$3:$AL$3,0))),0)</f>
        <v>0</v>
      </c>
      <c r="AN502" s="146">
        <f>IFERROR(AE502*IF($E502="将领",INDEX(兵法相关参数!$C$4:$AL$7,AN$15,MATCH($AB502,兵法相关参数!$C$3:$AL$3,0)),INDEX(兵法相关参数!$C$12:$AL$15,AN$15,MATCH($AB502,兵法相关参数!$C$3:$AL$3,0))),0)+IFERROR(AJ502*IF($E502="将领",INDEX(兵法相关参数!$C$4:$AL$7,AN$15,MATCH($AG502,兵法相关参数!$C$3:$AL$3,0)),INDEX(兵法相关参数!$C$12:$AL$15,AN$15,MATCH($AG502,兵法相关参数!$C$3:$AL$3,0))),0)</f>
        <v>0</v>
      </c>
      <c r="AO502" s="146">
        <f>IFERROR(AF502*IF($E502="将领",INDEX(兵法相关参数!$C$4:$AL$7,AL$15,MATCH($AB502,兵法相关参数!$C$3:$AL$3,0)),INDEX(兵法相关参数!$C$12:$AL$15,AO$15,MATCH($AB502,兵法相关参数!$C$3:$AL$3,0))),0)+IFERROR(AK502*IF($E502="将领",INDEX(兵法相关参数!$C$4:$AL$7,AL$15,MATCH($AG502,兵法相关参数!$C$3:$AL$3,0)),INDEX(兵法相关参数!$C$12:$AL$15,AO$15,MATCH($AG502,兵法相关参数!$C$3:$AL$3,0))),0)</f>
        <v>0</v>
      </c>
      <c r="AP502" s="27"/>
      <c r="AQ502" s="152">
        <f t="shared" si="316"/>
        <v>30228</v>
      </c>
      <c r="AR502" s="162">
        <f>AR501</f>
        <v>0</v>
      </c>
      <c r="AS502" s="15" t="str">
        <f t="shared" si="308"/>
        <v>橙</v>
      </c>
      <c r="AT502" s="153">
        <f t="shared" si="309"/>
        <v>3</v>
      </c>
      <c r="AU502" s="39" t="str">
        <f>IF(IF(L502="","",AQ502&amp;AT502)=AU501,"",IF(MOD(COUNTIF($AQ$1:AQ502,AQ502),3)=1,"",IF(L502="","",AQ502&amp;AT502)))</f>
        <v/>
      </c>
      <c r="AV502" s="166" t="str">
        <f t="shared" si="310"/>
        <v/>
      </c>
      <c r="AW502" s="166" t="str">
        <f t="shared" si="311"/>
        <v/>
      </c>
      <c r="AX502" s="15" t="str">
        <f>IF(MOD(COUNTIF($AQ$1:AQ502,AQ502),3)=1,"",IF(M502="","",AT502+1))</f>
        <v/>
      </c>
      <c r="AY502" s="15" t="str">
        <f t="shared" si="287"/>
        <v/>
      </c>
      <c r="AZ502" s="166" t="str">
        <f t="shared" si="288"/>
        <v/>
      </c>
      <c r="BA502" s="166" t="str">
        <f t="shared" si="289"/>
        <v/>
      </c>
      <c r="BB502" s="15" t="str">
        <f>IF(MOD(COUNTIF($AQ$1:AQ502,AQ502),3)=1,"",IF(N502="","",AX502+1))</f>
        <v/>
      </c>
      <c r="BC502" s="15" t="str">
        <f t="shared" si="312"/>
        <v/>
      </c>
      <c r="BD502" s="166" t="str">
        <f t="shared" si="313"/>
        <v/>
      </c>
      <c r="BE502" s="166" t="str">
        <f t="shared" si="314"/>
        <v/>
      </c>
      <c r="BF502" s="15"/>
      <c r="BG502" s="15"/>
      <c r="BH502" s="170" t="str">
        <f t="shared" si="315"/>
        <v>每次普通攻击，对生命值低于百分之四十的目标，附加一层每秒造成{0}%攻击力伤害的中毒，使其受到治疗效果降低60%，攻击目标死亡后，自身回复攻击力{1}%的生命值。</v>
      </c>
    </row>
    <row r="503" spans="1:60" ht="11.25" customHeight="1">
      <c r="A503" s="255" t="s">
        <v>1030</v>
      </c>
      <c r="B503" s="258" t="s">
        <v>1038</v>
      </c>
      <c r="C503" s="255" t="s">
        <v>12</v>
      </c>
      <c r="D503" s="255" t="s">
        <v>1037</v>
      </c>
      <c r="E503" s="11"/>
      <c r="F503" s="11"/>
      <c r="G503" s="11"/>
      <c r="H503" s="11"/>
      <c r="I503" s="11"/>
      <c r="J503" s="11" t="s">
        <v>402</v>
      </c>
      <c r="K503" s="11" t="s">
        <v>469</v>
      </c>
      <c r="L503" s="184" t="s">
        <v>1039</v>
      </c>
      <c r="M503" s="184"/>
      <c r="N503" s="11"/>
      <c r="O503" s="183" t="s">
        <v>52</v>
      </c>
      <c r="P503" s="3" t="s">
        <v>57</v>
      </c>
      <c r="Q503" s="11" t="s">
        <v>60</v>
      </c>
      <c r="R503" s="11" t="s">
        <v>61</v>
      </c>
      <c r="S503" s="11"/>
      <c r="T503" s="184"/>
      <c r="U503" s="184"/>
      <c r="V503" s="184"/>
      <c r="W503" s="3" t="s">
        <v>223</v>
      </c>
      <c r="X503" s="3" t="s">
        <v>224</v>
      </c>
      <c r="Y503" s="3" t="s">
        <v>225</v>
      </c>
      <c r="Z503" s="3" t="s">
        <v>226</v>
      </c>
      <c r="AA503" s="1"/>
      <c r="AB503" s="15"/>
      <c r="AC503" s="187" t="s">
        <v>227</v>
      </c>
      <c r="AD503" s="187" t="s">
        <v>228</v>
      </c>
      <c r="AE503" s="187" t="s">
        <v>229</v>
      </c>
      <c r="AF503" s="187" t="s">
        <v>230</v>
      </c>
      <c r="AG503" s="96"/>
      <c r="AH503" s="187"/>
      <c r="AI503" s="187"/>
      <c r="AJ503" s="187"/>
      <c r="AK503" s="187"/>
      <c r="AL503" s="146">
        <f>IFERROR(AC503*IF($E503="将领",INDEX(兵法相关参数!$C$4:$AL$7,AL$15,MATCH($AB503,兵法相关参数!$C$3:$AL$3,0)),INDEX(兵法相关参数!$C$12:$AL$15,AL$15,MATCH($AB503,兵法相关参数!$C$3:$AL$3,0))),0)+IFERROR(AH503*IF($E503="将领",INDEX(兵法相关参数!$C$4:$AL$7,AL$15,MATCH($AG503,兵法相关参数!$C$3:$AL$3,0)),INDEX(兵法相关参数!$C$12:$AL$15,AL$15,MATCH($AG503,兵法相关参数!$C$3:$AL$3,0))),0)</f>
        <v>0</v>
      </c>
      <c r="AM503" s="146">
        <f>IFERROR(AD503*IF($E503="将领",INDEX(兵法相关参数!$C$4:$AL$7,AM$15,MATCH($AB503,兵法相关参数!$C$3:$AL$3,0)),INDEX(兵法相关参数!$C$12:$AL$15,AM$15,MATCH($AB503,兵法相关参数!$C$3:$AL$3,0))),0)+IFERROR(AI503*IF($E503="将领",INDEX(兵法相关参数!$C$4:$AL$7,AM$15,MATCH($AG503,兵法相关参数!$C$3:$AL$3,0)),INDEX(兵法相关参数!$C$12:$AL$15,AM$15,MATCH($AG503,兵法相关参数!$C$3:$AL$3,0))),0)</f>
        <v>0</v>
      </c>
      <c r="AN503" s="146">
        <f>IFERROR(AE503*IF($E503="将领",INDEX(兵法相关参数!$C$4:$AL$7,AN$15,MATCH($AB503,兵法相关参数!$C$3:$AL$3,0)),INDEX(兵法相关参数!$C$12:$AL$15,AN$15,MATCH($AB503,兵法相关参数!$C$3:$AL$3,0))),0)+IFERROR(AJ503*IF($E503="将领",INDEX(兵法相关参数!$C$4:$AL$7,AN$15,MATCH($AG503,兵法相关参数!$C$3:$AL$3,0)),INDEX(兵法相关参数!$C$12:$AL$15,AN$15,MATCH($AG503,兵法相关参数!$C$3:$AL$3,0))),0)</f>
        <v>0</v>
      </c>
      <c r="AO503" s="146">
        <f>IFERROR(AF503*IF($E503="将领",INDEX(兵法相关参数!$C$4:$AL$7,AL$15,MATCH($AB503,兵法相关参数!$C$3:$AL$3,0)),INDEX(兵法相关参数!$C$12:$AL$15,AO$15,MATCH($AB503,兵法相关参数!$C$3:$AL$3,0))),0)+IFERROR(AK503*IF($E503="将领",INDEX(兵法相关参数!$C$4:$AL$7,AL$15,MATCH($AG503,兵法相关参数!$C$3:$AL$3,0)),INDEX(兵法相关参数!$C$12:$AL$15,AO$15,MATCH($AG503,兵法相关参数!$C$3:$AL$3,0))),0)</f>
        <v>0</v>
      </c>
      <c r="AP503" s="27"/>
      <c r="AQ503" s="154">
        <v>30229</v>
      </c>
      <c r="AR503" s="160">
        <f>IF(D503="直接伤害",1,0)</f>
        <v>0</v>
      </c>
      <c r="AS503" s="163" t="str">
        <f t="shared" si="308"/>
        <v>橙</v>
      </c>
      <c r="AT503" s="153">
        <f t="shared" si="309"/>
        <v>1</v>
      </c>
      <c r="AU503" s="39" t="str">
        <f>IF(IF(L503="","",AQ503&amp;AT503)=AU502,"",IF(MOD(COUNTIF($AQ$1:AQ503,AQ503),3)=1,"",IF(L503="","",AQ503&amp;AT503)))</f>
        <v/>
      </c>
      <c r="AV503" s="166" t="str">
        <f t="shared" si="310"/>
        <v/>
      </c>
      <c r="AW503" s="166" t="str">
        <f t="shared" si="311"/>
        <v/>
      </c>
      <c r="AX503" s="15" t="str">
        <f>IF(MOD(COUNTIF($AQ$1:AQ503,AQ503),3)=1,"",IF(M503="","",AT503+1))</f>
        <v/>
      </c>
      <c r="AY503" s="15" t="str">
        <f t="shared" si="287"/>
        <v/>
      </c>
      <c r="AZ503" s="166" t="str">
        <f t="shared" si="288"/>
        <v/>
      </c>
      <c r="BA503" s="166" t="str">
        <f t="shared" si="289"/>
        <v/>
      </c>
      <c r="BB503" s="15" t="str">
        <f>IF(MOD(COUNTIF($AQ$1:AQ503,AQ503),3)=1,"",IF(N503="","",AX503+1))</f>
        <v/>
      </c>
      <c r="BC503" s="15" t="str">
        <f t="shared" si="312"/>
        <v/>
      </c>
      <c r="BD503" s="166" t="str">
        <f t="shared" si="313"/>
        <v/>
      </c>
      <c r="BE503" s="166" t="str">
        <f t="shared" si="314"/>
        <v/>
      </c>
      <c r="BF503" s="15"/>
      <c r="BG503" s="15"/>
      <c r="BH503" s="170" t="str">
        <f t="shared" si="315"/>
        <v>自身周围如果没有友军英雄，则自身格挡{0}%远程伤害，并且伤害提升{1}%。</v>
      </c>
    </row>
    <row r="504" spans="1:60">
      <c r="A504" s="256"/>
      <c r="B504" s="259"/>
      <c r="C504" s="256"/>
      <c r="D504" s="256"/>
      <c r="E504" s="179" t="s">
        <v>22</v>
      </c>
      <c r="F504" s="141">
        <v>1</v>
      </c>
      <c r="G504" s="141">
        <v>1</v>
      </c>
      <c r="H504" s="141"/>
      <c r="I504" s="141"/>
      <c r="J504" s="255">
        <f>SUMPRODUCT(LARGE(AL504:AO504*F504:I504+AL505:AO505*F505:I505+AL507:AO507*F507:I507+AL508:AO508*F508:I508+AL510:AO510*F510:I510+AL511:AO511*F511:I511,1))</f>
        <v>4.3036100353655211</v>
      </c>
      <c r="K504" s="255">
        <f>INDEX($J$17:$J$200,MATCH(C503,$C$17:$C$200,0),1)</f>
        <v>4.3116392160975536</v>
      </c>
      <c r="L504" s="24">
        <v>0.5</v>
      </c>
      <c r="M504" s="24"/>
      <c r="N504" s="10"/>
      <c r="O504" s="81">
        <f>75%*1.15</f>
        <v>0.86249999999999993</v>
      </c>
      <c r="P504" s="44">
        <v>0</v>
      </c>
      <c r="Q504" s="10">
        <v>0</v>
      </c>
      <c r="R504" s="10">
        <v>1</v>
      </c>
      <c r="S504" s="31"/>
      <c r="T504" s="44"/>
      <c r="U504" s="44"/>
      <c r="V504" s="24"/>
      <c r="W504" s="23">
        <f>$L504*效果范围削减($R504)*$O504</f>
        <v>0.43124999999999997</v>
      </c>
      <c r="X504" s="23">
        <f>$L504*效果范围削减($R504)*$O504</f>
        <v>0.43124999999999997</v>
      </c>
      <c r="Y504" s="23">
        <f>$L504*效果范围削减($R504)*$O504</f>
        <v>0.43124999999999997</v>
      </c>
      <c r="Z504" s="23">
        <f>$L504*效果范围削减($R504)*$O504</f>
        <v>0.43124999999999997</v>
      </c>
      <c r="AA504" s="22"/>
      <c r="AB504" s="44" t="s">
        <v>99</v>
      </c>
      <c r="AC504" s="92">
        <f>辅助效用($P504,0,AC$15,"生存转换",标准系数,"指定将领",W504)</f>
        <v>1.3312342499999998</v>
      </c>
      <c r="AD504" s="92">
        <f>辅助效用($P504,0,AD$15,"生存转换",标准系数,"指定将领",X504)</f>
        <v>1.5641609999999999</v>
      </c>
      <c r="AE504" s="92">
        <f>辅助效用($P504,0,AE$15,"生存转换",标准系数,"指定将领",Y504)</f>
        <v>0.77625</v>
      </c>
      <c r="AF504" s="92">
        <f>辅助效用($P504,0,AF$15,"生存转换",标准系数,"指定将领",Z504)</f>
        <v>0.77625</v>
      </c>
      <c r="AG504" s="44"/>
      <c r="AH504" s="188"/>
      <c r="AI504" s="188"/>
      <c r="AJ504" s="188"/>
      <c r="AK504" s="188"/>
      <c r="AL504" s="146">
        <f>IFERROR(AC504*IF($E504="将领",INDEX(兵法相关参数!$C$4:$AL$7,AL$15,MATCH($AB504,兵法相关参数!$C$3:$AL$3,0)),INDEX(兵法相关参数!$C$12:$AL$15,AL$15,MATCH($AB504,兵法相关参数!$C$3:$AL$3,0))),0)+IFERROR(AH504*IF($E504="将领",INDEX(兵法相关参数!$C$4:$AL$7,AL$15,MATCH($AG504,兵法相关参数!$C$3:$AL$3,0)),INDEX(兵法相关参数!$C$12:$AL$15,AL$15,MATCH($AG504,兵法相关参数!$C$3:$AL$3,0))),0)</f>
        <v>1.5222718728955256</v>
      </c>
      <c r="AM504" s="146">
        <f>IFERROR(AD504*IF($E504="将领",INDEX(兵法相关参数!$C$4:$AL$7,AM$15,MATCH($AB504,兵法相关参数!$C$3:$AL$3,0)),INDEX(兵法相关参数!$C$12:$AL$15,AM$15,MATCH($AB504,兵法相关参数!$C$3:$AL$3,0))),0)+IFERROR(AI504*IF($E504="将领",INDEX(兵法相关参数!$C$4:$AL$7,AM$15,MATCH($AG504,兵法相关参数!$C$3:$AL$3,0)),INDEX(兵法相关参数!$C$12:$AL$15,AM$15,MATCH($AG504,兵法相关参数!$C$3:$AL$3,0))),0)</f>
        <v>1.6759422933016319</v>
      </c>
      <c r="AN504" s="146">
        <f>IFERROR(AE504*IF($E504="将领",INDEX(兵法相关参数!$C$4:$AL$7,AN$15,MATCH($AB504,兵法相关参数!$C$3:$AL$3,0)),INDEX(兵法相关参数!$C$12:$AL$15,AN$15,MATCH($AB504,兵法相关参数!$C$3:$AL$3,0))),0)+IFERROR(AJ504*IF($E504="将领",INDEX(兵法相关参数!$C$4:$AL$7,AN$15,MATCH($AG504,兵法相关参数!$C$3:$AL$3,0)),INDEX(兵法相关参数!$C$12:$AL$15,AN$15,MATCH($AG504,兵法相关参数!$C$3:$AL$3,0))),0)</f>
        <v>0.78603290676636384</v>
      </c>
      <c r="AO504" s="146">
        <f>IFERROR(AF504*IF($E504="将领",INDEX(兵法相关参数!$C$4:$AL$7,AL$15,MATCH($AB504,兵法相关参数!$C$3:$AL$3,0)),INDEX(兵法相关参数!$C$12:$AL$15,AO$15,MATCH($AB504,兵法相关参数!$C$3:$AL$3,0))),0)+IFERROR(AK504*IF($E504="将领",INDEX(兵法相关参数!$C$4:$AL$7,AL$15,MATCH($AG504,兵法相关参数!$C$3:$AL$3,0)),INDEX(兵法相关参数!$C$12:$AL$15,AO$15,MATCH($AG504,兵法相关参数!$C$3:$AL$3,0))),0)</f>
        <v>0.88764508675700904</v>
      </c>
      <c r="AP504" s="42"/>
      <c r="AQ504" s="151">
        <f>AQ503</f>
        <v>30229</v>
      </c>
      <c r="AR504" s="161">
        <f>AR503</f>
        <v>0</v>
      </c>
      <c r="AS504" s="163" t="str">
        <f t="shared" si="308"/>
        <v>橙</v>
      </c>
      <c r="AT504" s="153">
        <f t="shared" si="309"/>
        <v>1</v>
      </c>
      <c r="AU504" s="39" t="str">
        <f>IF(IF(L504="","",AQ504&amp;AT504)=AU503,"",IF(MOD(COUNTIF($AQ$1:AQ504,AQ504),3)=1,"",IF(L504="","",AQ504&amp;AT504)))</f>
        <v>302291</v>
      </c>
      <c r="AV504" s="166">
        <f t="shared" si="310"/>
        <v>0.11899999999999999</v>
      </c>
      <c r="AW504" s="166">
        <f t="shared" si="311"/>
        <v>1.0999999999999999E-2</v>
      </c>
      <c r="AX504" s="15" t="str">
        <f>IF(MOD(COUNTIF($AQ$1:AQ504,AQ504),3)=1,"",IF(M504="","",AT504+1))</f>
        <v/>
      </c>
      <c r="AY504" s="15" t="str">
        <f t="shared" si="287"/>
        <v/>
      </c>
      <c r="AZ504" s="166" t="str">
        <f t="shared" si="288"/>
        <v/>
      </c>
      <c r="BA504" s="166" t="str">
        <f t="shared" si="289"/>
        <v/>
      </c>
      <c r="BB504" s="15" t="str">
        <f>IF(MOD(COUNTIF($AQ$1:AQ504,AQ504),3)=1,"",IF(N504="","",AX504+1))</f>
        <v/>
      </c>
      <c r="BC504" s="15" t="str">
        <f t="shared" si="312"/>
        <v/>
      </c>
      <c r="BD504" s="166" t="str">
        <f t="shared" si="313"/>
        <v/>
      </c>
      <c r="BE504" s="166" t="str">
        <f t="shared" si="314"/>
        <v/>
      </c>
      <c r="BF504" s="15"/>
      <c r="BG504" s="15"/>
      <c r="BH504" s="170" t="str">
        <f t="shared" si="315"/>
        <v>自身周围如果没有友军英雄，则自身格挡{0}%远程伤害，并且伤害提升{1}%。</v>
      </c>
    </row>
    <row r="505" spans="1:60">
      <c r="A505" s="256"/>
      <c r="B505" s="259"/>
      <c r="C505" s="256"/>
      <c r="D505" s="257"/>
      <c r="E505" s="179"/>
      <c r="F505" s="141"/>
      <c r="G505" s="141"/>
      <c r="H505" s="141"/>
      <c r="I505" s="141"/>
      <c r="J505" s="256"/>
      <c r="K505" s="256"/>
      <c r="L505" s="182"/>
      <c r="M505" s="179"/>
      <c r="N505" s="179"/>
      <c r="O505" s="182"/>
      <c r="P505" s="44"/>
      <c r="Q505" s="10"/>
      <c r="R505" s="10"/>
      <c r="S505" s="10"/>
      <c r="T505" s="24"/>
      <c r="U505" s="24"/>
      <c r="V505" s="24"/>
      <c r="W505" s="23"/>
      <c r="X505" s="23"/>
      <c r="Y505" s="23"/>
      <c r="Z505" s="23"/>
      <c r="AA505" s="24"/>
      <c r="AB505" s="44"/>
      <c r="AC505" s="92"/>
      <c r="AD505" s="92"/>
      <c r="AE505" s="92"/>
      <c r="AF505" s="92"/>
      <c r="AG505" s="92"/>
      <c r="AH505" s="95"/>
      <c r="AI505" s="95"/>
      <c r="AJ505" s="95"/>
      <c r="AK505" s="95"/>
      <c r="AL505" s="146">
        <f>IFERROR(AC505*IF($E505="将领",INDEX(兵法相关参数!$C$4:$AL$7,AL$15,MATCH($AB505,兵法相关参数!$C$3:$AL$3,0)),INDEX(兵法相关参数!$C$12:$AL$15,AL$15,MATCH($AB505,兵法相关参数!$C$3:$AL$3,0))),0)+IFERROR(AH505*IF($E505="将领",INDEX(兵法相关参数!$C$4:$AL$7,AL$15,MATCH($AG505,兵法相关参数!$C$3:$AL$3,0)),INDEX(兵法相关参数!$C$12:$AL$15,AL$15,MATCH($AG505,兵法相关参数!$C$3:$AL$3,0))),0)</f>
        <v>0</v>
      </c>
      <c r="AM505" s="146">
        <f>IFERROR(AD505*IF($E505="将领",INDEX(兵法相关参数!$C$4:$AL$7,AM$15,MATCH($AB505,兵法相关参数!$C$3:$AL$3,0)),INDEX(兵法相关参数!$C$12:$AL$15,AM$15,MATCH($AB505,兵法相关参数!$C$3:$AL$3,0))),0)+IFERROR(AI505*IF($E505="将领",INDEX(兵法相关参数!$C$4:$AL$7,AM$15,MATCH($AG505,兵法相关参数!$C$3:$AL$3,0)),INDEX(兵法相关参数!$C$12:$AL$15,AM$15,MATCH($AG505,兵法相关参数!$C$3:$AL$3,0))),0)</f>
        <v>0</v>
      </c>
      <c r="AN505" s="146">
        <f>IFERROR(AE505*IF($E505="将领",INDEX(兵法相关参数!$C$4:$AL$7,AN$15,MATCH($AB505,兵法相关参数!$C$3:$AL$3,0)),INDEX(兵法相关参数!$C$12:$AL$15,AN$15,MATCH($AB505,兵法相关参数!$C$3:$AL$3,0))),0)+IFERROR(AJ505*IF($E505="将领",INDEX(兵法相关参数!$C$4:$AL$7,AN$15,MATCH($AG505,兵法相关参数!$C$3:$AL$3,0)),INDEX(兵法相关参数!$C$12:$AL$15,AN$15,MATCH($AG505,兵法相关参数!$C$3:$AL$3,0))),0)</f>
        <v>0</v>
      </c>
      <c r="AO505" s="146">
        <f>IFERROR(AF505*IF($E505="将领",INDEX(兵法相关参数!$C$4:$AL$7,AL$15,MATCH($AB505,兵法相关参数!$C$3:$AL$3,0)),INDEX(兵法相关参数!$C$12:$AL$15,AO$15,MATCH($AB505,兵法相关参数!$C$3:$AL$3,0))),0)+IFERROR(AK505*IF($E505="将领",INDEX(兵法相关参数!$C$4:$AL$7,AL$15,MATCH($AG505,兵法相关参数!$C$3:$AL$3,0)),INDEX(兵法相关参数!$C$12:$AL$15,AO$15,MATCH($AG505,兵法相关参数!$C$3:$AL$3,0))),0)</f>
        <v>0</v>
      </c>
      <c r="AP505" s="27"/>
      <c r="AQ505" s="151">
        <f>AQ504</f>
        <v>30229</v>
      </c>
      <c r="AR505" s="162">
        <f>AR504</f>
        <v>0</v>
      </c>
      <c r="AS505" s="15" t="str">
        <f t="shared" si="308"/>
        <v>橙</v>
      </c>
      <c r="AT505" s="153">
        <f t="shared" si="309"/>
        <v>1</v>
      </c>
      <c r="AU505" s="39" t="str">
        <f>IF(IF(L505="","",AQ505&amp;AT505)=AU504,"",IF(MOD(COUNTIF($AQ$1:AQ505,AQ505),3)=1,"",IF(L505="","",AQ505&amp;AT505)))</f>
        <v/>
      </c>
      <c r="AV505" s="166" t="str">
        <f t="shared" si="310"/>
        <v/>
      </c>
      <c r="AW505" s="166" t="str">
        <f t="shared" si="311"/>
        <v/>
      </c>
      <c r="AX505" s="15" t="str">
        <f>IF(MOD(COUNTIF($AQ$1:AQ505,AQ505),3)=1,"",IF(M505="","",AT505+1))</f>
        <v/>
      </c>
      <c r="AY505" s="15" t="str">
        <f t="shared" si="287"/>
        <v/>
      </c>
      <c r="AZ505" s="166" t="str">
        <f t="shared" si="288"/>
        <v/>
      </c>
      <c r="BA505" s="166" t="str">
        <f t="shared" si="289"/>
        <v/>
      </c>
      <c r="BB505" s="15" t="str">
        <f>IF(MOD(COUNTIF($AQ$1:AQ505,AQ505),3)=1,"",IF(N505="","",AX505+1))</f>
        <v/>
      </c>
      <c r="BC505" s="15" t="str">
        <f t="shared" si="312"/>
        <v/>
      </c>
      <c r="BD505" s="166" t="str">
        <f t="shared" si="313"/>
        <v/>
      </c>
      <c r="BE505" s="166" t="str">
        <f t="shared" si="314"/>
        <v/>
      </c>
      <c r="BF505" s="15"/>
      <c r="BG505" s="15"/>
      <c r="BH505" s="170" t="str">
        <f t="shared" si="315"/>
        <v>自身周围如果没有友军英雄，则自身格挡{0}%远程伤害，并且伤害提升{1}%。</v>
      </c>
    </row>
    <row r="506" spans="1:60">
      <c r="A506" s="256"/>
      <c r="B506" s="259"/>
      <c r="C506" s="256"/>
      <c r="D506" s="255" t="s">
        <v>459</v>
      </c>
      <c r="E506" s="11"/>
      <c r="F506" s="11"/>
      <c r="G506" s="11"/>
      <c r="H506" s="11"/>
      <c r="I506" s="11"/>
      <c r="J506" s="256"/>
      <c r="K506" s="256"/>
      <c r="L506" s="184" t="s">
        <v>1040</v>
      </c>
      <c r="M506" s="184"/>
      <c r="N506" s="11"/>
      <c r="O506" s="183" t="s">
        <v>52</v>
      </c>
      <c r="P506" s="3" t="s">
        <v>57</v>
      </c>
      <c r="Q506" s="11" t="s">
        <v>60</v>
      </c>
      <c r="R506" s="11" t="s">
        <v>61</v>
      </c>
      <c r="S506" s="11"/>
      <c r="T506" s="184"/>
      <c r="U506" s="184"/>
      <c r="V506" s="184"/>
      <c r="W506" s="3" t="s">
        <v>223</v>
      </c>
      <c r="X506" s="3" t="s">
        <v>224</v>
      </c>
      <c r="Y506" s="3" t="s">
        <v>225</v>
      </c>
      <c r="Z506" s="3" t="s">
        <v>226</v>
      </c>
      <c r="AA506" s="1"/>
      <c r="AB506" s="15"/>
      <c r="AC506" s="187" t="s">
        <v>227</v>
      </c>
      <c r="AD506" s="187" t="s">
        <v>228</v>
      </c>
      <c r="AE506" s="187" t="s">
        <v>229</v>
      </c>
      <c r="AF506" s="187" t="s">
        <v>230</v>
      </c>
      <c r="AG506" s="96"/>
      <c r="AH506" s="187"/>
      <c r="AI506" s="187"/>
      <c r="AJ506" s="187"/>
      <c r="AK506" s="187"/>
      <c r="AL506" s="146">
        <f>IFERROR(AC506*IF($E506="将领",INDEX(兵法相关参数!$C$4:$AL$7,AL$15,MATCH($AB506,兵法相关参数!$C$3:$AL$3,0)),INDEX(兵法相关参数!$C$12:$AL$15,AL$15,MATCH($AB506,兵法相关参数!$C$3:$AL$3,0))),0)+IFERROR(AH506*IF($E506="将领",INDEX(兵法相关参数!$C$4:$AL$7,AL$15,MATCH($AG506,兵法相关参数!$C$3:$AL$3,0)),INDEX(兵法相关参数!$C$12:$AL$15,AL$15,MATCH($AG506,兵法相关参数!$C$3:$AL$3,0))),0)</f>
        <v>0</v>
      </c>
      <c r="AM506" s="146">
        <f>IFERROR(AD506*IF($E506="将领",INDEX(兵法相关参数!$C$4:$AL$7,AM$15,MATCH($AB506,兵法相关参数!$C$3:$AL$3,0)),INDEX(兵法相关参数!$C$12:$AL$15,AM$15,MATCH($AB506,兵法相关参数!$C$3:$AL$3,0))),0)+IFERROR(AI506*IF($E506="将领",INDEX(兵法相关参数!$C$4:$AL$7,AM$15,MATCH($AG506,兵法相关参数!$C$3:$AL$3,0)),INDEX(兵法相关参数!$C$12:$AL$15,AM$15,MATCH($AG506,兵法相关参数!$C$3:$AL$3,0))),0)</f>
        <v>0</v>
      </c>
      <c r="AN506" s="146">
        <f>IFERROR(AE506*IF($E506="将领",INDEX(兵法相关参数!$C$4:$AL$7,AN$15,MATCH($AB506,兵法相关参数!$C$3:$AL$3,0)),INDEX(兵法相关参数!$C$12:$AL$15,AN$15,MATCH($AB506,兵法相关参数!$C$3:$AL$3,0))),0)+IFERROR(AJ506*IF($E506="将领",INDEX(兵法相关参数!$C$4:$AL$7,AN$15,MATCH($AG506,兵法相关参数!$C$3:$AL$3,0)),INDEX(兵法相关参数!$C$12:$AL$15,AN$15,MATCH($AG506,兵法相关参数!$C$3:$AL$3,0))),0)</f>
        <v>0</v>
      </c>
      <c r="AO506" s="146">
        <f>IFERROR(AF506*IF($E506="将领",INDEX(兵法相关参数!$C$4:$AL$7,AL$15,MATCH($AB506,兵法相关参数!$C$3:$AL$3,0)),INDEX(兵法相关参数!$C$12:$AL$15,AO$15,MATCH($AB506,兵法相关参数!$C$3:$AL$3,0))),0)+IFERROR(AK506*IF($E506="将领",INDEX(兵法相关参数!$C$4:$AL$7,AL$15,MATCH($AG506,兵法相关参数!$C$3:$AL$3,0)),INDEX(兵法相关参数!$C$12:$AL$15,AO$15,MATCH($AG506,兵法相关参数!$C$3:$AL$3,0))),0)</f>
        <v>0</v>
      </c>
      <c r="AP506" s="42"/>
      <c r="AQ506" s="151">
        <f t="shared" ref="AQ506:AQ511" si="317">AQ505</f>
        <v>30229</v>
      </c>
      <c r="AR506" s="160">
        <f>IF(D506="直接伤害",1,0)</f>
        <v>0</v>
      </c>
      <c r="AS506" s="163" t="str">
        <f t="shared" si="308"/>
        <v>橙</v>
      </c>
      <c r="AT506" s="153">
        <f t="shared" si="309"/>
        <v>2</v>
      </c>
      <c r="AU506" s="39" t="str">
        <f>IF(IF(L506="","",AQ506&amp;AT506)=AU505,"",IF(MOD(COUNTIF($AQ$1:AQ506,AQ506),3)=1,"",IF(L506="","",AQ506&amp;AT506)))</f>
        <v/>
      </c>
      <c r="AV506" s="166" t="str">
        <f t="shared" si="310"/>
        <v/>
      </c>
      <c r="AW506" s="166" t="str">
        <f t="shared" si="311"/>
        <v/>
      </c>
      <c r="AX506" s="15" t="str">
        <f>IF(MOD(COUNTIF($AQ$1:AQ506,AQ506),3)=1,"",IF(M506="","",AT506+1))</f>
        <v/>
      </c>
      <c r="AY506" s="15" t="str">
        <f t="shared" si="287"/>
        <v/>
      </c>
      <c r="AZ506" s="166" t="str">
        <f t="shared" si="288"/>
        <v/>
      </c>
      <c r="BA506" s="166" t="str">
        <f t="shared" si="289"/>
        <v/>
      </c>
      <c r="BB506" s="15" t="str">
        <f>IF(MOD(COUNTIF($AQ$1:AQ506,AQ506),3)=1,"",IF(N506="","",AX506+1))</f>
        <v/>
      </c>
      <c r="BC506" s="15" t="str">
        <f t="shared" si="312"/>
        <v/>
      </c>
      <c r="BD506" s="166" t="str">
        <f t="shared" si="313"/>
        <v/>
      </c>
      <c r="BE506" s="166" t="str">
        <f t="shared" si="314"/>
        <v/>
      </c>
      <c r="BF506" s="15"/>
      <c r="BG506" s="15"/>
      <c r="BH506" s="170" t="str">
        <f t="shared" si="315"/>
        <v>自身周围如果没有友军英雄，则自身格挡{0}%远程伤害，并且伤害提升{1}%。</v>
      </c>
    </row>
    <row r="507" spans="1:60">
      <c r="A507" s="256"/>
      <c r="B507" s="259"/>
      <c r="C507" s="256"/>
      <c r="D507" s="256"/>
      <c r="E507" s="179" t="s">
        <v>22</v>
      </c>
      <c r="F507" s="141">
        <v>1</v>
      </c>
      <c r="G507" s="141">
        <v>1</v>
      </c>
      <c r="H507" s="141"/>
      <c r="I507" s="141"/>
      <c r="J507" s="256"/>
      <c r="K507" s="256"/>
      <c r="L507" s="24">
        <v>0.86</v>
      </c>
      <c r="M507" s="44"/>
      <c r="N507" s="10"/>
      <c r="O507" s="81">
        <f>125%*1.15</f>
        <v>1.4375</v>
      </c>
      <c r="P507" s="44">
        <v>0</v>
      </c>
      <c r="Q507" s="10">
        <v>0</v>
      </c>
      <c r="R507" s="10">
        <v>1</v>
      </c>
      <c r="S507" s="31"/>
      <c r="T507" s="44"/>
      <c r="U507" s="44"/>
      <c r="V507" s="24"/>
      <c r="W507" s="23">
        <f>$L507*效果范围削减($R507)*$O507</f>
        <v>1.2362500000000001</v>
      </c>
      <c r="X507" s="23">
        <f>$L507*效果范围削减($R507)*$O507</f>
        <v>1.2362500000000001</v>
      </c>
      <c r="Y507" s="23">
        <f>$L507*效果范围削减($R507)*$O507</f>
        <v>1.2362500000000001</v>
      </c>
      <c r="Z507" s="23">
        <f>$L507*效果范围削减($R507)*$O507</f>
        <v>1.2362500000000001</v>
      </c>
      <c r="AA507" s="22"/>
      <c r="AB507" s="44" t="s">
        <v>96</v>
      </c>
      <c r="AC507" s="92">
        <f>辅助效用($P507,0,AC$15,"输出转换",标准系数,"指定将领",W507)</f>
        <v>3.0025421875</v>
      </c>
      <c r="AD507" s="92">
        <f>辅助效用($P507,0,AD$15,"输出转换",标准系数,"指定将领",X507)</f>
        <v>2.8395117187500003</v>
      </c>
      <c r="AE507" s="92">
        <f>辅助效用($P507,0,AE$15,"输出转换",标准系数,"指定将领",Y507)</f>
        <v>4.7054765625000003</v>
      </c>
      <c r="AF507" s="92">
        <f>辅助效用($P507,0,AF$15,"输出转换",标准系数,"指定将领",Z507)</f>
        <v>4.7054765625000003</v>
      </c>
      <c r="AG507" s="92"/>
      <c r="AH507" s="188"/>
      <c r="AI507" s="188"/>
      <c r="AJ507" s="188"/>
      <c r="AK507" s="188"/>
      <c r="AL507" s="146">
        <f>IFERROR(AC507*IF($E507="将领",INDEX(兵法相关参数!$C$4:$AL$7,AL$15,MATCH($AB507,兵法相关参数!$C$3:$AL$3,0)),INDEX(兵法相关参数!$C$12:$AL$15,AL$15,MATCH($AB507,兵法相关参数!$C$3:$AL$3,0))),0)+IFERROR(AH507*IF($E507="将领",INDEX(兵法相关参数!$C$4:$AL$7,AL$15,MATCH($AG507,兵法相关参数!$C$3:$AL$3,0)),INDEX(兵法相关参数!$C$12:$AL$15,AL$15,MATCH($AG507,兵法相关参数!$C$3:$AL$3,0))),0)</f>
        <v>2.7813381624699955</v>
      </c>
      <c r="AM507" s="146">
        <f>IFERROR(AD507*IF($E507="将领",INDEX(兵法相关参数!$C$4:$AL$7,AM$15,MATCH($AB507,兵法相关参数!$C$3:$AL$3,0)),INDEX(兵法相关参数!$C$12:$AL$15,AM$15,MATCH($AB507,兵法相关参数!$C$3:$AL$3,0))),0)+IFERROR(AI507*IF($E507="将领",INDEX(兵法相关参数!$C$4:$AL$7,AM$15,MATCH($AG507,兵法相关参数!$C$3:$AL$3,0)),INDEX(兵法相关参数!$C$12:$AL$15,AM$15,MATCH($AG507,兵法相关参数!$C$3:$AL$3,0))),0)</f>
        <v>2.5155274550380544</v>
      </c>
      <c r="AN507" s="146">
        <f>IFERROR(AE507*IF($E507="将领",INDEX(兵法相关参数!$C$4:$AL$7,AN$15,MATCH($AB507,兵法相关参数!$C$3:$AL$3,0)),INDEX(兵法相关参数!$C$12:$AL$15,AN$15,MATCH($AB507,兵法相关参数!$C$3:$AL$3,0))),0)+IFERROR(AJ507*IF($E507="将领",INDEX(兵法相关参数!$C$4:$AL$7,AN$15,MATCH($AG507,兵法相关参数!$C$3:$AL$3,0)),INDEX(兵法相关参数!$C$12:$AL$15,AN$15,MATCH($AG507,兵法相关参数!$C$3:$AL$3,0))),0)</f>
        <v>4.2856924782191435</v>
      </c>
      <c r="AO507" s="146">
        <f>IFERROR(AF507*IF($E507="将领",INDEX(兵法相关参数!$C$4:$AL$7,AL$15,MATCH($AB507,兵法相关参数!$C$3:$AL$3,0)),INDEX(兵法相关参数!$C$12:$AL$15,AO$15,MATCH($AB507,兵法相关参数!$C$3:$AL$3,0))),0)+IFERROR(AK507*IF($E507="将领",INDEX(兵法相关参数!$C$4:$AL$7,AL$15,MATCH($AG507,兵法相关参数!$C$3:$AL$3,0)),INDEX(兵法相关参数!$C$12:$AL$15,AO$15,MATCH($AG507,兵法相关参数!$C$3:$AL$3,0))),0)</f>
        <v>4.3588135381992474</v>
      </c>
      <c r="AP507" s="27"/>
      <c r="AQ507" s="151">
        <f t="shared" si="317"/>
        <v>30229</v>
      </c>
      <c r="AR507" s="161">
        <f>AR506</f>
        <v>0</v>
      </c>
      <c r="AS507" s="163" t="str">
        <f t="shared" si="308"/>
        <v>橙</v>
      </c>
      <c r="AT507" s="153">
        <f t="shared" si="309"/>
        <v>2</v>
      </c>
      <c r="AU507" s="39" t="str">
        <f>IF(IF(L507="","",AQ507&amp;AT507)=AU506,"",IF(MOD(COUNTIF($AQ$1:AQ507,AQ507),3)=1,"",IF(L507="","",AQ507&amp;AT507)))</f>
        <v>302292</v>
      </c>
      <c r="AV507" s="166">
        <f t="shared" si="310"/>
        <v>0.20499999999999999</v>
      </c>
      <c r="AW507" s="166">
        <f t="shared" si="311"/>
        <v>1.9E-2</v>
      </c>
      <c r="AX507" s="15" t="str">
        <f>IF(MOD(COUNTIF($AQ$1:AQ507,AQ507),3)=1,"",IF(M507="","",AT507+1))</f>
        <v/>
      </c>
      <c r="AY507" s="15" t="str">
        <f t="shared" si="287"/>
        <v/>
      </c>
      <c r="AZ507" s="166" t="str">
        <f t="shared" si="288"/>
        <v/>
      </c>
      <c r="BA507" s="166" t="str">
        <f t="shared" si="289"/>
        <v/>
      </c>
      <c r="BB507" s="15" t="str">
        <f>IF(MOD(COUNTIF($AQ$1:AQ507,AQ507),3)=1,"",IF(N507="","",AX507+1))</f>
        <v/>
      </c>
      <c r="BC507" s="15" t="str">
        <f t="shared" si="312"/>
        <v/>
      </c>
      <c r="BD507" s="166" t="str">
        <f t="shared" si="313"/>
        <v/>
      </c>
      <c r="BE507" s="166" t="str">
        <f t="shared" si="314"/>
        <v/>
      </c>
      <c r="BF507" s="15"/>
      <c r="BG507" s="15"/>
      <c r="BH507" s="170" t="str">
        <f t="shared" si="315"/>
        <v>自身周围如果没有友军英雄，则自身格挡{0}%远程伤害，并且伤害提升{1}%。</v>
      </c>
    </row>
    <row r="508" spans="1:60">
      <c r="A508" s="256"/>
      <c r="B508" s="259"/>
      <c r="C508" s="256"/>
      <c r="D508" s="257"/>
      <c r="E508" s="179"/>
      <c r="F508" s="179"/>
      <c r="G508" s="179"/>
      <c r="H508" s="179"/>
      <c r="I508" s="179"/>
      <c r="J508" s="256"/>
      <c r="K508" s="256"/>
      <c r="L508" s="182"/>
      <c r="M508" s="179"/>
      <c r="N508" s="179"/>
      <c r="O508" s="182"/>
      <c r="P508" s="179"/>
      <c r="Q508" s="179"/>
      <c r="R508" s="179"/>
      <c r="S508" s="179"/>
      <c r="T508" s="179"/>
      <c r="U508" s="179"/>
      <c r="V508" s="179"/>
      <c r="W508" s="179"/>
      <c r="X508" s="179"/>
      <c r="Y508" s="179"/>
      <c r="Z508" s="179"/>
      <c r="AA508" s="179"/>
      <c r="AB508" s="44"/>
      <c r="AC508" s="189"/>
      <c r="AD508" s="189"/>
      <c r="AE508" s="189"/>
      <c r="AF508" s="189"/>
      <c r="AG508" s="92"/>
      <c r="AH508" s="189"/>
      <c r="AI508" s="189"/>
      <c r="AJ508" s="189"/>
      <c r="AK508" s="189"/>
      <c r="AL508" s="146">
        <f>IFERROR(AC508*IF($E508="将领",INDEX(兵法相关参数!$C$4:$AL$7,AL$15,MATCH($AB508,兵法相关参数!$C$3:$AL$3,0)),INDEX(兵法相关参数!$C$12:$AL$15,AL$15,MATCH($AB508,兵法相关参数!$C$3:$AL$3,0))),0)+IFERROR(AH508*IF($E508="将领",INDEX(兵法相关参数!$C$4:$AL$7,AL$15,MATCH($AG508,兵法相关参数!$C$3:$AL$3,0)),INDEX(兵法相关参数!$C$12:$AL$15,AL$15,MATCH($AG508,兵法相关参数!$C$3:$AL$3,0))),0)</f>
        <v>0</v>
      </c>
      <c r="AM508" s="146">
        <f>IFERROR(AD508*IF($E508="将领",INDEX(兵法相关参数!$C$4:$AL$7,AM$15,MATCH($AB508,兵法相关参数!$C$3:$AL$3,0)),INDEX(兵法相关参数!$C$12:$AL$15,AM$15,MATCH($AB508,兵法相关参数!$C$3:$AL$3,0))),0)+IFERROR(AI508*IF($E508="将领",INDEX(兵法相关参数!$C$4:$AL$7,AM$15,MATCH($AG508,兵法相关参数!$C$3:$AL$3,0)),INDEX(兵法相关参数!$C$12:$AL$15,AM$15,MATCH($AG508,兵法相关参数!$C$3:$AL$3,0))),0)</f>
        <v>0</v>
      </c>
      <c r="AN508" s="146">
        <f>IFERROR(AE508*IF($E508="将领",INDEX(兵法相关参数!$C$4:$AL$7,AN$15,MATCH($AB508,兵法相关参数!$C$3:$AL$3,0)),INDEX(兵法相关参数!$C$12:$AL$15,AN$15,MATCH($AB508,兵法相关参数!$C$3:$AL$3,0))),0)+IFERROR(AJ508*IF($E508="将领",INDEX(兵法相关参数!$C$4:$AL$7,AN$15,MATCH($AG508,兵法相关参数!$C$3:$AL$3,0)),INDEX(兵法相关参数!$C$12:$AL$15,AN$15,MATCH($AG508,兵法相关参数!$C$3:$AL$3,0))),0)</f>
        <v>0</v>
      </c>
      <c r="AO508" s="146">
        <f>IFERROR(AF508*IF($E508="将领",INDEX(兵法相关参数!$C$4:$AL$7,AL$15,MATCH($AB508,兵法相关参数!$C$3:$AL$3,0)),INDEX(兵法相关参数!$C$12:$AL$15,AO$15,MATCH($AB508,兵法相关参数!$C$3:$AL$3,0))),0)+IFERROR(AK508*IF($E508="将领",INDEX(兵法相关参数!$C$4:$AL$7,AL$15,MATCH($AG508,兵法相关参数!$C$3:$AL$3,0)),INDEX(兵法相关参数!$C$12:$AL$15,AO$15,MATCH($AG508,兵法相关参数!$C$3:$AL$3,0))),0)</f>
        <v>0</v>
      </c>
      <c r="AP508" s="42"/>
      <c r="AQ508" s="151">
        <f t="shared" si="317"/>
        <v>30229</v>
      </c>
      <c r="AR508" s="162">
        <f>AR507</f>
        <v>0</v>
      </c>
      <c r="AS508" s="15" t="str">
        <f t="shared" si="308"/>
        <v>橙</v>
      </c>
      <c r="AT508" s="153">
        <f t="shared" si="309"/>
        <v>2</v>
      </c>
      <c r="AU508" s="39" t="str">
        <f>IF(IF(L508="","",AQ508&amp;AT508)=AU507,"",IF(MOD(COUNTIF($AQ$1:AQ508,AQ508),3)=1,"",IF(L508="","",AQ508&amp;AT508)))</f>
        <v/>
      </c>
      <c r="AV508" s="166" t="str">
        <f t="shared" si="310"/>
        <v/>
      </c>
      <c r="AW508" s="166" t="str">
        <f t="shared" si="311"/>
        <v/>
      </c>
      <c r="AX508" s="15" t="str">
        <f>IF(MOD(COUNTIF($AQ$1:AQ508,AQ508),3)=1,"",IF(M508="","",AT508+1))</f>
        <v/>
      </c>
      <c r="AY508" s="15" t="str">
        <f t="shared" si="287"/>
        <v/>
      </c>
      <c r="AZ508" s="166" t="str">
        <f t="shared" si="288"/>
        <v/>
      </c>
      <c r="BA508" s="166" t="str">
        <f t="shared" si="289"/>
        <v/>
      </c>
      <c r="BB508" s="15" t="str">
        <f>IF(MOD(COUNTIF($AQ$1:AQ508,AQ508),3)=1,"",IF(N508="","",AX508+1))</f>
        <v/>
      </c>
      <c r="BC508" s="15" t="str">
        <f t="shared" si="312"/>
        <v/>
      </c>
      <c r="BD508" s="166" t="str">
        <f t="shared" si="313"/>
        <v/>
      </c>
      <c r="BE508" s="166" t="str">
        <f t="shared" si="314"/>
        <v/>
      </c>
      <c r="BF508" s="15"/>
      <c r="BG508" s="15"/>
      <c r="BH508" s="170" t="str">
        <f t="shared" si="315"/>
        <v>自身周围如果没有友军英雄，则自身格挡{0}%远程伤害，并且伤害提升{1}%。</v>
      </c>
    </row>
    <row r="509" spans="1:60">
      <c r="A509" s="256"/>
      <c r="B509" s="259"/>
      <c r="C509" s="256"/>
      <c r="D509" s="255"/>
      <c r="E509" s="179"/>
      <c r="F509" s="179"/>
      <c r="G509" s="179"/>
      <c r="H509" s="179"/>
      <c r="I509" s="179"/>
      <c r="J509" s="256"/>
      <c r="K509" s="256"/>
      <c r="L509" s="182"/>
      <c r="M509" s="179"/>
      <c r="N509" s="179"/>
      <c r="O509" s="182"/>
      <c r="P509" s="179"/>
      <c r="Q509" s="179"/>
      <c r="R509" s="179"/>
      <c r="S509" s="179"/>
      <c r="T509" s="179"/>
      <c r="U509" s="179"/>
      <c r="V509" s="179"/>
      <c r="W509" s="179"/>
      <c r="X509" s="179"/>
      <c r="Y509" s="179"/>
      <c r="Z509" s="179"/>
      <c r="AA509" s="179"/>
      <c r="AB509" s="44"/>
      <c r="AC509" s="189"/>
      <c r="AD509" s="189"/>
      <c r="AE509" s="189"/>
      <c r="AF509" s="189"/>
      <c r="AG509" s="92"/>
      <c r="AH509" s="189"/>
      <c r="AI509" s="189"/>
      <c r="AJ509" s="189"/>
      <c r="AK509" s="189"/>
      <c r="AL509" s="146">
        <f>IFERROR(AC509*IF($E509="将领",INDEX(兵法相关参数!$C$4:$AL$7,AL$15,MATCH($AB509,兵法相关参数!$C$3:$AL$3,0)),INDEX(兵法相关参数!$C$12:$AL$15,AL$15,MATCH($AB509,兵法相关参数!$C$3:$AL$3,0))),0)+IFERROR(AH509*IF($E509="将领",INDEX(兵法相关参数!$C$4:$AL$7,AL$15,MATCH($AG509,兵法相关参数!$C$3:$AL$3,0)),INDEX(兵法相关参数!$C$12:$AL$15,AL$15,MATCH($AG509,兵法相关参数!$C$3:$AL$3,0))),0)</f>
        <v>0</v>
      </c>
      <c r="AM509" s="146">
        <f>IFERROR(AD509*IF($E509="将领",INDEX(兵法相关参数!$C$4:$AL$7,AM$15,MATCH($AB509,兵法相关参数!$C$3:$AL$3,0)),INDEX(兵法相关参数!$C$12:$AL$15,AM$15,MATCH($AB509,兵法相关参数!$C$3:$AL$3,0))),0)+IFERROR(AI509*IF($E509="将领",INDEX(兵法相关参数!$C$4:$AL$7,AM$15,MATCH($AG509,兵法相关参数!$C$3:$AL$3,0)),INDEX(兵法相关参数!$C$12:$AL$15,AM$15,MATCH($AG509,兵法相关参数!$C$3:$AL$3,0))),0)</f>
        <v>0</v>
      </c>
      <c r="AN509" s="146">
        <f>IFERROR(AE509*IF($E509="将领",INDEX(兵法相关参数!$C$4:$AL$7,AN$15,MATCH($AB509,兵法相关参数!$C$3:$AL$3,0)),INDEX(兵法相关参数!$C$12:$AL$15,AN$15,MATCH($AB509,兵法相关参数!$C$3:$AL$3,0))),0)+IFERROR(AJ509*IF($E509="将领",INDEX(兵法相关参数!$C$4:$AL$7,AN$15,MATCH($AG509,兵法相关参数!$C$3:$AL$3,0)),INDEX(兵法相关参数!$C$12:$AL$15,AN$15,MATCH($AG509,兵法相关参数!$C$3:$AL$3,0))),0)</f>
        <v>0</v>
      </c>
      <c r="AO509" s="146">
        <f>IFERROR(AF509*IF($E509="将领",INDEX(兵法相关参数!$C$4:$AL$7,AL$15,MATCH($AB509,兵法相关参数!$C$3:$AL$3,0)),INDEX(兵法相关参数!$C$12:$AL$15,AO$15,MATCH($AB509,兵法相关参数!$C$3:$AL$3,0))),0)+IFERROR(AK509*IF($E509="将领",INDEX(兵法相关参数!$C$4:$AL$7,AL$15,MATCH($AG509,兵法相关参数!$C$3:$AL$3,0)),INDEX(兵法相关参数!$C$12:$AL$15,AO$15,MATCH($AG509,兵法相关参数!$C$3:$AL$3,0))),0)</f>
        <v>0</v>
      </c>
      <c r="AP509" s="27"/>
      <c r="AQ509" s="151">
        <f t="shared" si="317"/>
        <v>30229</v>
      </c>
      <c r="AR509" s="160">
        <f>IF(D509="直接伤害",1,0)</f>
        <v>0</v>
      </c>
      <c r="AS509" s="163" t="str">
        <f t="shared" si="308"/>
        <v>橙</v>
      </c>
      <c r="AT509" s="153">
        <f t="shared" si="309"/>
        <v>2</v>
      </c>
      <c r="AU509" s="39" t="str">
        <f>IF(IF(L509="","",AQ509&amp;AT509)=AU508,"",IF(MOD(COUNTIF($AQ$1:AQ509,AQ509),3)=1,"",IF(L509="","",AQ509&amp;AT509)))</f>
        <v/>
      </c>
      <c r="AV509" s="166" t="str">
        <f t="shared" si="310"/>
        <v/>
      </c>
      <c r="AW509" s="166" t="str">
        <f t="shared" si="311"/>
        <v/>
      </c>
      <c r="AX509" s="15" t="str">
        <f>IF(MOD(COUNTIF($AQ$1:AQ509,AQ509),3)=1,"",IF(M509="","",AT509+1))</f>
        <v/>
      </c>
      <c r="AY509" s="15" t="str">
        <f t="shared" si="287"/>
        <v/>
      </c>
      <c r="AZ509" s="166" t="str">
        <f t="shared" si="288"/>
        <v/>
      </c>
      <c r="BA509" s="166" t="str">
        <f t="shared" si="289"/>
        <v/>
      </c>
      <c r="BB509" s="15" t="str">
        <f>IF(MOD(COUNTIF($AQ$1:AQ509,AQ509),3)=1,"",IF(N509="","",AX509+1))</f>
        <v/>
      </c>
      <c r="BC509" s="15" t="str">
        <f t="shared" si="312"/>
        <v/>
      </c>
      <c r="BD509" s="166" t="str">
        <f t="shared" si="313"/>
        <v/>
      </c>
      <c r="BE509" s="166" t="str">
        <f t="shared" si="314"/>
        <v/>
      </c>
      <c r="BF509" s="15"/>
      <c r="BG509" s="15"/>
      <c r="BH509" s="170" t="str">
        <f t="shared" si="315"/>
        <v>自身周围如果没有友军英雄，则自身格挡{0}%远程伤害，并且伤害提升{1}%。</v>
      </c>
    </row>
    <row r="510" spans="1:60">
      <c r="A510" s="256"/>
      <c r="B510" s="259"/>
      <c r="C510" s="256"/>
      <c r="D510" s="256"/>
      <c r="E510" s="179"/>
      <c r="F510" s="179"/>
      <c r="G510" s="179"/>
      <c r="H510" s="179"/>
      <c r="I510" s="179"/>
      <c r="J510" s="256"/>
      <c r="K510" s="256"/>
      <c r="L510" s="182"/>
      <c r="M510" s="179"/>
      <c r="N510" s="179"/>
      <c r="O510" s="182"/>
      <c r="P510" s="179"/>
      <c r="Q510" s="179"/>
      <c r="R510" s="179"/>
      <c r="S510" s="179"/>
      <c r="T510" s="179"/>
      <c r="U510" s="179"/>
      <c r="V510" s="179"/>
      <c r="W510" s="179"/>
      <c r="X510" s="179"/>
      <c r="Y510" s="179"/>
      <c r="Z510" s="179"/>
      <c r="AA510" s="179"/>
      <c r="AB510" s="44"/>
      <c r="AC510" s="189"/>
      <c r="AD510" s="189"/>
      <c r="AE510" s="189"/>
      <c r="AF510" s="189"/>
      <c r="AG510" s="92"/>
      <c r="AH510" s="189"/>
      <c r="AI510" s="189"/>
      <c r="AJ510" s="189"/>
      <c r="AK510" s="189"/>
      <c r="AL510" s="146">
        <f>IFERROR(AC510*IF($E510="将领",INDEX(兵法相关参数!$C$4:$AL$7,AL$15,MATCH($AB510,兵法相关参数!$C$3:$AL$3,0)),INDEX(兵法相关参数!$C$12:$AL$15,AL$15,MATCH($AB510,兵法相关参数!$C$3:$AL$3,0))),0)+IFERROR(AH510*IF($E510="将领",INDEX(兵法相关参数!$C$4:$AL$7,AL$15,MATCH($AG510,兵法相关参数!$C$3:$AL$3,0)),INDEX(兵法相关参数!$C$12:$AL$15,AL$15,MATCH($AG510,兵法相关参数!$C$3:$AL$3,0))),0)</f>
        <v>0</v>
      </c>
      <c r="AM510" s="146">
        <f>IFERROR(AD510*IF($E510="将领",INDEX(兵法相关参数!$C$4:$AL$7,AM$15,MATCH($AB510,兵法相关参数!$C$3:$AL$3,0)),INDEX(兵法相关参数!$C$12:$AL$15,AM$15,MATCH($AB510,兵法相关参数!$C$3:$AL$3,0))),0)+IFERROR(AI510*IF($E510="将领",INDEX(兵法相关参数!$C$4:$AL$7,AM$15,MATCH($AG510,兵法相关参数!$C$3:$AL$3,0)),INDEX(兵法相关参数!$C$12:$AL$15,AM$15,MATCH($AG510,兵法相关参数!$C$3:$AL$3,0))),0)</f>
        <v>0</v>
      </c>
      <c r="AN510" s="146">
        <f>IFERROR(AE510*IF($E510="将领",INDEX(兵法相关参数!$C$4:$AL$7,AN$15,MATCH($AB510,兵法相关参数!$C$3:$AL$3,0)),INDEX(兵法相关参数!$C$12:$AL$15,AN$15,MATCH($AB510,兵法相关参数!$C$3:$AL$3,0))),0)+IFERROR(AJ510*IF($E510="将领",INDEX(兵法相关参数!$C$4:$AL$7,AN$15,MATCH($AG510,兵法相关参数!$C$3:$AL$3,0)),INDEX(兵法相关参数!$C$12:$AL$15,AN$15,MATCH($AG510,兵法相关参数!$C$3:$AL$3,0))),0)</f>
        <v>0</v>
      </c>
      <c r="AO510" s="146">
        <f>IFERROR(AF510*IF($E510="将领",INDEX(兵法相关参数!$C$4:$AL$7,AL$15,MATCH($AB510,兵法相关参数!$C$3:$AL$3,0)),INDEX(兵法相关参数!$C$12:$AL$15,AO$15,MATCH($AB510,兵法相关参数!$C$3:$AL$3,0))),0)+IFERROR(AK510*IF($E510="将领",INDEX(兵法相关参数!$C$4:$AL$7,AL$15,MATCH($AG510,兵法相关参数!$C$3:$AL$3,0)),INDEX(兵法相关参数!$C$12:$AL$15,AO$15,MATCH($AG510,兵法相关参数!$C$3:$AL$3,0))),0)</f>
        <v>0</v>
      </c>
      <c r="AP510" s="42"/>
      <c r="AQ510" s="151">
        <f t="shared" si="317"/>
        <v>30229</v>
      </c>
      <c r="AR510" s="161">
        <f>AR509</f>
        <v>0</v>
      </c>
      <c r="AS510" s="163" t="str">
        <f t="shared" si="308"/>
        <v>橙</v>
      </c>
      <c r="AT510" s="153">
        <f t="shared" si="309"/>
        <v>2</v>
      </c>
      <c r="AU510" s="39" t="str">
        <f>IF(IF(L510="","",AQ510&amp;AT510)=AU509,"",IF(MOD(COUNTIF($AQ$1:AQ510,AQ510),3)=1,"",IF(L510="","",AQ510&amp;AT510)))</f>
        <v/>
      </c>
      <c r="AV510" s="166" t="str">
        <f t="shared" si="310"/>
        <v/>
      </c>
      <c r="AW510" s="166" t="str">
        <f t="shared" si="311"/>
        <v/>
      </c>
      <c r="AX510" s="15" t="str">
        <f>IF(MOD(COUNTIF($AQ$1:AQ510,AQ510),3)=1,"",IF(M510="","",AT510+1))</f>
        <v/>
      </c>
      <c r="AY510" s="15" t="str">
        <f t="shared" si="287"/>
        <v/>
      </c>
      <c r="AZ510" s="166" t="str">
        <f t="shared" si="288"/>
        <v/>
      </c>
      <c r="BA510" s="166" t="str">
        <f t="shared" si="289"/>
        <v/>
      </c>
      <c r="BB510" s="15" t="str">
        <f>IF(MOD(COUNTIF($AQ$1:AQ510,AQ510),3)=1,"",IF(N510="","",AX510+1))</f>
        <v/>
      </c>
      <c r="BC510" s="15" t="str">
        <f t="shared" si="312"/>
        <v/>
      </c>
      <c r="BD510" s="166" t="str">
        <f t="shared" si="313"/>
        <v/>
      </c>
      <c r="BE510" s="166" t="str">
        <f t="shared" si="314"/>
        <v/>
      </c>
      <c r="BF510" s="15"/>
      <c r="BG510" s="15"/>
      <c r="BH510" s="170" t="str">
        <f t="shared" si="315"/>
        <v>自身周围如果没有友军英雄，则自身格挡{0}%远程伤害，并且伤害提升{1}%。</v>
      </c>
    </row>
    <row r="511" spans="1:60">
      <c r="A511" s="257"/>
      <c r="B511" s="260"/>
      <c r="C511" s="257"/>
      <c r="D511" s="257"/>
      <c r="E511" s="179"/>
      <c r="F511" s="179"/>
      <c r="G511" s="179"/>
      <c r="H511" s="179"/>
      <c r="I511" s="179"/>
      <c r="J511" s="257"/>
      <c r="K511" s="257"/>
      <c r="L511" s="182"/>
      <c r="M511" s="179"/>
      <c r="N511" s="179"/>
      <c r="O511" s="182"/>
      <c r="P511" s="179"/>
      <c r="Q511" s="179"/>
      <c r="R511" s="179"/>
      <c r="S511" s="179"/>
      <c r="T511" s="179"/>
      <c r="U511" s="179"/>
      <c r="V511" s="179"/>
      <c r="W511" s="179"/>
      <c r="X511" s="179"/>
      <c r="Y511" s="179"/>
      <c r="Z511" s="179"/>
      <c r="AA511" s="179"/>
      <c r="AB511" s="44"/>
      <c r="AC511" s="189"/>
      <c r="AD511" s="189"/>
      <c r="AE511" s="189"/>
      <c r="AF511" s="189"/>
      <c r="AG511" s="92"/>
      <c r="AH511" s="189"/>
      <c r="AI511" s="189"/>
      <c r="AJ511" s="189"/>
      <c r="AK511" s="189"/>
      <c r="AL511" s="146">
        <f>IFERROR(AC511*IF($E511="将领",INDEX(兵法相关参数!$C$4:$AL$7,AL$15,MATCH($AB511,兵法相关参数!$C$3:$AL$3,0)),INDEX(兵法相关参数!$C$12:$AL$15,AL$15,MATCH($AB511,兵法相关参数!$C$3:$AL$3,0))),0)+IFERROR(AH511*IF($E511="将领",INDEX(兵法相关参数!$C$4:$AL$7,AL$15,MATCH($AG511,兵法相关参数!$C$3:$AL$3,0)),INDEX(兵法相关参数!$C$12:$AL$15,AL$15,MATCH($AG511,兵法相关参数!$C$3:$AL$3,0))),0)</f>
        <v>0</v>
      </c>
      <c r="AM511" s="146">
        <f>IFERROR(AD511*IF($E511="将领",INDEX(兵法相关参数!$C$4:$AL$7,AM$15,MATCH($AB511,兵法相关参数!$C$3:$AL$3,0)),INDEX(兵法相关参数!$C$12:$AL$15,AM$15,MATCH($AB511,兵法相关参数!$C$3:$AL$3,0))),0)+IFERROR(AI511*IF($E511="将领",INDEX(兵法相关参数!$C$4:$AL$7,AM$15,MATCH($AG511,兵法相关参数!$C$3:$AL$3,0)),INDEX(兵法相关参数!$C$12:$AL$15,AM$15,MATCH($AG511,兵法相关参数!$C$3:$AL$3,0))),0)</f>
        <v>0</v>
      </c>
      <c r="AN511" s="146">
        <f>IFERROR(AE511*IF($E511="将领",INDEX(兵法相关参数!$C$4:$AL$7,AN$15,MATCH($AB511,兵法相关参数!$C$3:$AL$3,0)),INDEX(兵法相关参数!$C$12:$AL$15,AN$15,MATCH($AB511,兵法相关参数!$C$3:$AL$3,0))),0)+IFERROR(AJ511*IF($E511="将领",INDEX(兵法相关参数!$C$4:$AL$7,AN$15,MATCH($AG511,兵法相关参数!$C$3:$AL$3,0)),INDEX(兵法相关参数!$C$12:$AL$15,AN$15,MATCH($AG511,兵法相关参数!$C$3:$AL$3,0))),0)</f>
        <v>0</v>
      </c>
      <c r="AO511" s="146">
        <f>IFERROR(AF511*IF($E511="将领",INDEX(兵法相关参数!$C$4:$AL$7,AL$15,MATCH($AB511,兵法相关参数!$C$3:$AL$3,0)),INDEX(兵法相关参数!$C$12:$AL$15,AO$15,MATCH($AB511,兵法相关参数!$C$3:$AL$3,0))),0)+IFERROR(AK511*IF($E511="将领",INDEX(兵法相关参数!$C$4:$AL$7,AL$15,MATCH($AG511,兵法相关参数!$C$3:$AL$3,0)),INDEX(兵法相关参数!$C$12:$AL$15,AO$15,MATCH($AG511,兵法相关参数!$C$3:$AL$3,0))),0)</f>
        <v>0</v>
      </c>
      <c r="AP511" s="27"/>
      <c r="AQ511" s="152">
        <f t="shared" si="317"/>
        <v>30229</v>
      </c>
      <c r="AR511" s="162">
        <f>AR510</f>
        <v>0</v>
      </c>
      <c r="AS511" s="15" t="str">
        <f t="shared" si="308"/>
        <v>橙</v>
      </c>
      <c r="AT511" s="153">
        <f t="shared" si="309"/>
        <v>2</v>
      </c>
      <c r="AU511" s="39" t="str">
        <f>IF(IF(L511="","",AQ511&amp;AT511)=AU510,"",IF(MOD(COUNTIF($AQ$1:AQ511,AQ511),3)=1,"",IF(L511="","",AQ511&amp;AT511)))</f>
        <v/>
      </c>
      <c r="AV511" s="166" t="str">
        <f t="shared" si="310"/>
        <v/>
      </c>
      <c r="AW511" s="166" t="str">
        <f t="shared" si="311"/>
        <v/>
      </c>
      <c r="AX511" s="15" t="str">
        <f>IF(MOD(COUNTIF($AQ$1:AQ511,AQ511),3)=1,"",IF(M511="","",AT511+1))</f>
        <v/>
      </c>
      <c r="AY511" s="15" t="str">
        <f t="shared" si="287"/>
        <v/>
      </c>
      <c r="AZ511" s="166" t="str">
        <f t="shared" si="288"/>
        <v/>
      </c>
      <c r="BA511" s="166" t="str">
        <f t="shared" si="289"/>
        <v/>
      </c>
      <c r="BB511" s="15" t="str">
        <f>IF(MOD(COUNTIF($AQ$1:AQ511,AQ511),3)=1,"",IF(N511="","",AX511+1))</f>
        <v/>
      </c>
      <c r="BC511" s="15" t="str">
        <f t="shared" si="312"/>
        <v/>
      </c>
      <c r="BD511" s="166" t="str">
        <f t="shared" si="313"/>
        <v/>
      </c>
      <c r="BE511" s="166" t="str">
        <f t="shared" si="314"/>
        <v/>
      </c>
      <c r="BF511" s="15"/>
      <c r="BG511" s="15"/>
      <c r="BH511" s="170" t="str">
        <f t="shared" si="315"/>
        <v>自身周围如果没有友军英雄，则自身格挡{0}%远程伤害，并且伤害提升{1}%。</v>
      </c>
    </row>
    <row r="512" spans="1:60" ht="11.25" customHeight="1">
      <c r="A512" s="255" t="s">
        <v>1041</v>
      </c>
      <c r="B512" s="258" t="s">
        <v>1043</v>
      </c>
      <c r="C512" s="255" t="s">
        <v>12</v>
      </c>
      <c r="D512" s="255" t="s">
        <v>584</v>
      </c>
      <c r="E512" s="11"/>
      <c r="F512" s="11"/>
      <c r="G512" s="11"/>
      <c r="H512" s="11"/>
      <c r="I512" s="11"/>
      <c r="J512" s="11" t="s">
        <v>402</v>
      </c>
      <c r="K512" s="11" t="s">
        <v>469</v>
      </c>
      <c r="L512" s="184" t="s">
        <v>1045</v>
      </c>
      <c r="M512" s="184"/>
      <c r="N512" s="11"/>
      <c r="O512" s="183" t="s">
        <v>52</v>
      </c>
      <c r="P512" s="3" t="s">
        <v>57</v>
      </c>
      <c r="Q512" s="11" t="s">
        <v>60</v>
      </c>
      <c r="R512" s="11" t="s">
        <v>61</v>
      </c>
      <c r="S512" s="11"/>
      <c r="T512" s="184"/>
      <c r="U512" s="184"/>
      <c r="V512" s="184"/>
      <c r="W512" s="3" t="s">
        <v>223</v>
      </c>
      <c r="X512" s="3" t="s">
        <v>224</v>
      </c>
      <c r="Y512" s="3" t="s">
        <v>225</v>
      </c>
      <c r="Z512" s="3" t="s">
        <v>226</v>
      </c>
      <c r="AA512" s="1"/>
      <c r="AB512" s="15"/>
      <c r="AC512" s="187" t="s">
        <v>227</v>
      </c>
      <c r="AD512" s="187" t="s">
        <v>228</v>
      </c>
      <c r="AE512" s="187" t="s">
        <v>229</v>
      </c>
      <c r="AF512" s="187" t="s">
        <v>230</v>
      </c>
      <c r="AG512" s="96"/>
      <c r="AH512" s="187"/>
      <c r="AI512" s="187"/>
      <c r="AJ512" s="187"/>
      <c r="AK512" s="187"/>
      <c r="AL512" s="146">
        <f>IFERROR(AC512*IF($E512="将领",INDEX(兵法相关参数!$C$4:$AL$7,AL$15,MATCH($AB512,兵法相关参数!$C$3:$AL$3,0)),INDEX(兵法相关参数!$C$12:$AL$15,AL$15,MATCH($AB512,兵法相关参数!$C$3:$AL$3,0))),0)+IFERROR(AH512*IF($E512="将领",INDEX(兵法相关参数!$C$4:$AL$7,AL$15,MATCH($AG512,兵法相关参数!$C$3:$AL$3,0)),INDEX(兵法相关参数!$C$12:$AL$15,AL$15,MATCH($AG512,兵法相关参数!$C$3:$AL$3,0))),0)</f>
        <v>0</v>
      </c>
      <c r="AM512" s="146">
        <f>IFERROR(AD512*IF($E512="将领",INDEX(兵法相关参数!$C$4:$AL$7,AM$15,MATCH($AB512,兵法相关参数!$C$3:$AL$3,0)),INDEX(兵法相关参数!$C$12:$AL$15,AM$15,MATCH($AB512,兵法相关参数!$C$3:$AL$3,0))),0)+IFERROR(AI512*IF($E512="将领",INDEX(兵法相关参数!$C$4:$AL$7,AM$15,MATCH($AG512,兵法相关参数!$C$3:$AL$3,0)),INDEX(兵法相关参数!$C$12:$AL$15,AM$15,MATCH($AG512,兵法相关参数!$C$3:$AL$3,0))),0)</f>
        <v>0</v>
      </c>
      <c r="AN512" s="146">
        <f>IFERROR(AE512*IF($E512="将领",INDEX(兵法相关参数!$C$4:$AL$7,AN$15,MATCH($AB512,兵法相关参数!$C$3:$AL$3,0)),INDEX(兵法相关参数!$C$12:$AL$15,AN$15,MATCH($AB512,兵法相关参数!$C$3:$AL$3,0))),0)+IFERROR(AJ512*IF($E512="将领",INDEX(兵法相关参数!$C$4:$AL$7,AN$15,MATCH($AG512,兵法相关参数!$C$3:$AL$3,0)),INDEX(兵法相关参数!$C$12:$AL$15,AN$15,MATCH($AG512,兵法相关参数!$C$3:$AL$3,0))),0)</f>
        <v>0</v>
      </c>
      <c r="AO512" s="146">
        <f>IFERROR(AF512*IF($E512="将领",INDEX(兵法相关参数!$C$4:$AL$7,AL$15,MATCH($AB512,兵法相关参数!$C$3:$AL$3,0)),INDEX(兵法相关参数!$C$12:$AL$15,AO$15,MATCH($AB512,兵法相关参数!$C$3:$AL$3,0))),0)+IFERROR(AK512*IF($E512="将领",INDEX(兵法相关参数!$C$4:$AL$7,AL$15,MATCH($AG512,兵法相关参数!$C$3:$AL$3,0)),INDEX(兵法相关参数!$C$12:$AL$15,AO$15,MATCH($AG512,兵法相关参数!$C$3:$AL$3,0))),0)</f>
        <v>0</v>
      </c>
      <c r="AP512" s="27"/>
      <c r="AQ512" s="154">
        <v>30230</v>
      </c>
      <c r="AR512" s="160">
        <f>IF(D512="直接伤害",1,0)</f>
        <v>0</v>
      </c>
      <c r="AS512" s="163" t="str">
        <f t="shared" si="308"/>
        <v>橙</v>
      </c>
      <c r="AT512" s="153">
        <f t="shared" si="309"/>
        <v>1</v>
      </c>
      <c r="AU512" s="39" t="str">
        <f>IF(IF(L512="","",AQ512&amp;AT512)=AU511,"",IF(MOD(COUNTIF($AQ$1:AQ512,AQ512),3)=1,"",IF(L512="","",AQ512&amp;AT512)))</f>
        <v/>
      </c>
      <c r="AV512" s="166" t="str">
        <f t="shared" si="310"/>
        <v/>
      </c>
      <c r="AW512" s="166" t="str">
        <f t="shared" si="311"/>
        <v/>
      </c>
      <c r="AX512" s="15" t="str">
        <f>IF(MOD(COUNTIF($AQ$1:AQ512,AQ512),3)=1,"",IF(M512="","",AT512+1))</f>
        <v/>
      </c>
      <c r="AY512" s="15" t="str">
        <f t="shared" si="287"/>
        <v/>
      </c>
      <c r="AZ512" s="166" t="str">
        <f t="shared" si="288"/>
        <v/>
      </c>
      <c r="BA512" s="166" t="str">
        <f t="shared" si="289"/>
        <v/>
      </c>
      <c r="BB512" s="15" t="str">
        <f>IF(MOD(COUNTIF($AQ$1:AQ512,AQ512),3)=1,"",IF(N512="","",AX512+1))</f>
        <v/>
      </c>
      <c r="BC512" s="15" t="str">
        <f t="shared" si="312"/>
        <v/>
      </c>
      <c r="BD512" s="166" t="str">
        <f t="shared" si="313"/>
        <v/>
      </c>
      <c r="BE512" s="166" t="str">
        <f t="shared" si="314"/>
        <v/>
      </c>
      <c r="BF512" s="15"/>
      <c r="BG512" s="15"/>
      <c r="BH512" s="170" t="str">
        <f t="shared" si="315"/>
        <v>自身闪避增加{0}%，如果自身闪避成功，获得轻舞效果，回复自身{1}点怒气，并且获得{2}%的生命偷取效果，持续{3}秒。（轻舞效果间隔{4}秒）</v>
      </c>
    </row>
    <row r="513" spans="1:60">
      <c r="A513" s="256"/>
      <c r="B513" s="259"/>
      <c r="C513" s="256"/>
      <c r="D513" s="256"/>
      <c r="E513" s="179" t="s">
        <v>22</v>
      </c>
      <c r="F513" s="141">
        <v>1</v>
      </c>
      <c r="G513" s="141">
        <v>1</v>
      </c>
      <c r="H513" s="141"/>
      <c r="I513" s="141"/>
      <c r="J513" s="255">
        <f>SUMPRODUCT(LARGE(AL513:AO513*F513:I513+AL514:AO514*F514:I514+AL516:AO516*F516:I516+AL517:AO517*F517:I517+AL519:AO519*F519:I519+AL520:AO520*F520:I520,1))</f>
        <v>4.3131126147362044</v>
      </c>
      <c r="K513" s="255">
        <f>INDEX($J$17:$J$200,MATCH(C512,$C$17:$C$200,0),1)</f>
        <v>4.3116392160975536</v>
      </c>
      <c r="L513" s="24">
        <v>0.32</v>
      </c>
      <c r="M513" s="24"/>
      <c r="N513" s="10"/>
      <c r="O513" s="81">
        <f>100%*1.15</f>
        <v>1.1499999999999999</v>
      </c>
      <c r="P513" s="44">
        <v>0</v>
      </c>
      <c r="Q513" s="10">
        <v>0</v>
      </c>
      <c r="R513" s="10">
        <v>1</v>
      </c>
      <c r="S513" s="203"/>
      <c r="T513" s="44"/>
      <c r="U513" s="44"/>
      <c r="V513" s="24"/>
      <c r="W513" s="23">
        <f>$L513*效果范围削减($R513)*$O513</f>
        <v>0.36799999999999999</v>
      </c>
      <c r="X513" s="23">
        <f>$L513*效果范围削减($R513)*$O513</f>
        <v>0.36799999999999999</v>
      </c>
      <c r="Y513" s="23">
        <f>$L513*效果范围削减($R513)*$O513</f>
        <v>0.36799999999999999</v>
      </c>
      <c r="Z513" s="23">
        <f>$L513*效果范围削减($R513)*$O513</f>
        <v>0.36799999999999999</v>
      </c>
      <c r="AA513" s="22"/>
      <c r="AB513" s="44" t="s">
        <v>98</v>
      </c>
      <c r="AC513" s="92">
        <f>辅助效用($P513,0,AC$15,"生存转换",标准系数,"指定将领",W513)</f>
        <v>1.1359865600000001</v>
      </c>
      <c r="AD513" s="92">
        <f>辅助效用($P513,0,AD$15,"生存转换",标准系数,"指定将领",X513)</f>
        <v>1.3347507199999999</v>
      </c>
      <c r="AE513" s="92">
        <f>辅助效用($P513,0,AE$15,"生存转换",标准系数,"指定将领",Y513)</f>
        <v>0.66239999999999999</v>
      </c>
      <c r="AF513" s="92">
        <f>辅助效用($P513,0,AF$15,"生存转换",标准系数,"指定将领",Z513)</f>
        <v>0.66239999999999999</v>
      </c>
      <c r="AG513" s="44"/>
      <c r="AH513" s="188"/>
      <c r="AI513" s="188"/>
      <c r="AJ513" s="188"/>
      <c r="AK513" s="188"/>
      <c r="AL513" s="146">
        <f>IFERROR(AC513*IF($E513="将领",INDEX(兵法相关参数!$C$4:$AL$7,AL$15,MATCH($AB513,兵法相关参数!$C$3:$AL$3,0)),INDEX(兵法相关参数!$C$12:$AL$15,AL$15,MATCH($AB513,兵法相关参数!$C$3:$AL$3,0))),0)+IFERROR(AH513*IF($E513="将领",INDEX(兵法相关参数!$C$4:$AL$7,AL$15,MATCH($AG513,兵法相关参数!$C$3:$AL$3,0)),INDEX(兵法相关参数!$C$12:$AL$15,AL$15,MATCH($AG513,兵法相关参数!$C$3:$AL$3,0))),0)</f>
        <v>1.3054688431541532</v>
      </c>
      <c r="AM513" s="146">
        <f>IFERROR(AD513*IF($E513="将领",INDEX(兵法相关参数!$C$4:$AL$7,AM$15,MATCH($AB513,兵法相关参数!$C$3:$AL$3,0)),INDEX(兵法相关参数!$C$12:$AL$15,AM$15,MATCH($AB513,兵法相关参数!$C$3:$AL$3,0))),0)+IFERROR(AI513*IF($E513="将领",INDEX(兵法相关参数!$C$4:$AL$7,AM$15,MATCH($AG513,兵法相关参数!$C$3:$AL$3,0)),INDEX(兵法相关参数!$C$12:$AL$15,AM$15,MATCH($AG513,兵法相关参数!$C$3:$AL$3,0))),0)</f>
        <v>1.4513781727856363</v>
      </c>
      <c r="AN513" s="146">
        <f>IFERROR(AE513*IF($E513="将领",INDEX(兵法相关参数!$C$4:$AL$7,AN$15,MATCH($AB513,兵法相关参数!$C$3:$AL$3,0)),INDEX(兵法相关参数!$C$12:$AL$15,AN$15,MATCH($AB513,兵法相关参数!$C$3:$AL$3,0))),0)+IFERROR(AJ513*IF($E513="将领",INDEX(兵法相关参数!$C$4:$AL$7,AN$15,MATCH($AG513,兵法相关参数!$C$3:$AL$3,0)),INDEX(兵法相关参数!$C$12:$AL$15,AN$15,MATCH($AG513,兵法相关参数!$C$3:$AL$3,0))),0)</f>
        <v>0.67467125333286682</v>
      </c>
      <c r="AO513" s="146">
        <f>IFERROR(AF513*IF($E513="将领",INDEX(兵法相关参数!$C$4:$AL$7,AL$15,MATCH($AB513,兵法相关参数!$C$3:$AL$3,0)),INDEX(兵法相关参数!$C$12:$AL$15,AO$15,MATCH($AB513,兵法相关参数!$C$3:$AL$3,0))),0)+IFERROR(AK513*IF($E513="将领",INDEX(兵法相关参数!$C$4:$AL$7,AL$15,MATCH($AG513,兵法相关参数!$C$3:$AL$3,0)),INDEX(兵法相关参数!$C$12:$AL$15,AO$15,MATCH($AG513,兵法相关参数!$C$3:$AL$3,0))),0)</f>
        <v>0.76122604980934894</v>
      </c>
      <c r="AP513" s="42"/>
      <c r="AQ513" s="151">
        <f>AQ512</f>
        <v>30230</v>
      </c>
      <c r="AR513" s="161">
        <f>AR512</f>
        <v>0</v>
      </c>
      <c r="AS513" s="163" t="str">
        <f t="shared" si="308"/>
        <v>橙</v>
      </c>
      <c r="AT513" s="153">
        <f t="shared" si="309"/>
        <v>1</v>
      </c>
      <c r="AU513" s="39" t="str">
        <f>IF(IF(L513="","",AQ513&amp;AT513)=AU512,"",IF(MOD(COUNTIF($AQ$1:AQ513,AQ513),3)=1,"",IF(L513="","",AQ513&amp;AT513)))</f>
        <v>302301</v>
      </c>
      <c r="AV513" s="166">
        <f t="shared" si="310"/>
        <v>7.5999999999999998E-2</v>
      </c>
      <c r="AW513" s="166">
        <f t="shared" si="311"/>
        <v>7.0000000000000001E-3</v>
      </c>
      <c r="AX513" s="15" t="str">
        <f>IF(MOD(COUNTIF($AQ$1:AQ513,AQ513),3)=1,"",IF(M513="","",AT513+1))</f>
        <v/>
      </c>
      <c r="AY513" s="15" t="str">
        <f t="shared" si="287"/>
        <v/>
      </c>
      <c r="AZ513" s="166" t="str">
        <f t="shared" si="288"/>
        <v/>
      </c>
      <c r="BA513" s="166" t="str">
        <f t="shared" si="289"/>
        <v/>
      </c>
      <c r="BB513" s="15" t="str">
        <f>IF(MOD(COUNTIF($AQ$1:AQ513,AQ513),3)=1,"",IF(N513="","",AX513+1))</f>
        <v/>
      </c>
      <c r="BC513" s="15" t="str">
        <f t="shared" si="312"/>
        <v/>
      </c>
      <c r="BD513" s="166" t="str">
        <f t="shared" si="313"/>
        <v/>
      </c>
      <c r="BE513" s="166" t="str">
        <f t="shared" si="314"/>
        <v/>
      </c>
      <c r="BF513" s="15"/>
      <c r="BG513" s="15"/>
      <c r="BH513" s="170" t="str">
        <f t="shared" si="315"/>
        <v>自身闪避增加{0}%，如果自身闪避成功，获得轻舞效果，回复自身{1}点怒气，并且获得{2}%的生命偷取效果，持续{3}秒。（轻舞效果间隔{4}秒）</v>
      </c>
    </row>
    <row r="514" spans="1:60">
      <c r="A514" s="256"/>
      <c r="B514" s="259"/>
      <c r="C514" s="256"/>
      <c r="D514" s="257"/>
      <c r="E514" s="179"/>
      <c r="F514" s="141"/>
      <c r="G514" s="141"/>
      <c r="H514" s="141"/>
      <c r="I514" s="141"/>
      <c r="J514" s="256"/>
      <c r="K514" s="256"/>
      <c r="L514" s="182"/>
      <c r="M514" s="179"/>
      <c r="N514" s="179"/>
      <c r="O514" s="182"/>
      <c r="P514" s="44"/>
      <c r="Q514" s="10"/>
      <c r="R514" s="10"/>
      <c r="S514" s="10"/>
      <c r="T514" s="24"/>
      <c r="U514" s="24"/>
      <c r="V514" s="24"/>
      <c r="W514" s="23"/>
      <c r="X514" s="23"/>
      <c r="Y514" s="23"/>
      <c r="Z514" s="23"/>
      <c r="AA514" s="24"/>
      <c r="AB514" s="44"/>
      <c r="AC514" s="92"/>
      <c r="AD514" s="92"/>
      <c r="AE514" s="92"/>
      <c r="AF514" s="92"/>
      <c r="AG514" s="92"/>
      <c r="AH514" s="95"/>
      <c r="AI514" s="95"/>
      <c r="AJ514" s="95"/>
      <c r="AK514" s="95"/>
      <c r="AL514" s="146">
        <f>IFERROR(AC514*IF($E514="将领",INDEX(兵法相关参数!$C$4:$AL$7,AL$15,MATCH($AB514,兵法相关参数!$C$3:$AL$3,0)),INDEX(兵法相关参数!$C$12:$AL$15,AL$15,MATCH($AB514,兵法相关参数!$C$3:$AL$3,0))),0)+IFERROR(AH514*IF($E514="将领",INDEX(兵法相关参数!$C$4:$AL$7,AL$15,MATCH($AG514,兵法相关参数!$C$3:$AL$3,0)),INDEX(兵法相关参数!$C$12:$AL$15,AL$15,MATCH($AG514,兵法相关参数!$C$3:$AL$3,0))),0)</f>
        <v>0</v>
      </c>
      <c r="AM514" s="146">
        <f>IFERROR(AD514*IF($E514="将领",INDEX(兵法相关参数!$C$4:$AL$7,AM$15,MATCH($AB514,兵法相关参数!$C$3:$AL$3,0)),INDEX(兵法相关参数!$C$12:$AL$15,AM$15,MATCH($AB514,兵法相关参数!$C$3:$AL$3,0))),0)+IFERROR(AI514*IF($E514="将领",INDEX(兵法相关参数!$C$4:$AL$7,AM$15,MATCH($AG514,兵法相关参数!$C$3:$AL$3,0)),INDEX(兵法相关参数!$C$12:$AL$15,AM$15,MATCH($AG514,兵法相关参数!$C$3:$AL$3,0))),0)</f>
        <v>0</v>
      </c>
      <c r="AN514" s="146">
        <f>IFERROR(AE514*IF($E514="将领",INDEX(兵法相关参数!$C$4:$AL$7,AN$15,MATCH($AB514,兵法相关参数!$C$3:$AL$3,0)),INDEX(兵法相关参数!$C$12:$AL$15,AN$15,MATCH($AB514,兵法相关参数!$C$3:$AL$3,0))),0)+IFERROR(AJ514*IF($E514="将领",INDEX(兵法相关参数!$C$4:$AL$7,AN$15,MATCH($AG514,兵法相关参数!$C$3:$AL$3,0)),INDEX(兵法相关参数!$C$12:$AL$15,AN$15,MATCH($AG514,兵法相关参数!$C$3:$AL$3,0))),0)</f>
        <v>0</v>
      </c>
      <c r="AO514" s="146">
        <f>IFERROR(AF514*IF($E514="将领",INDEX(兵法相关参数!$C$4:$AL$7,AL$15,MATCH($AB514,兵法相关参数!$C$3:$AL$3,0)),INDEX(兵法相关参数!$C$12:$AL$15,AO$15,MATCH($AB514,兵法相关参数!$C$3:$AL$3,0))),0)+IFERROR(AK514*IF($E514="将领",INDEX(兵法相关参数!$C$4:$AL$7,AL$15,MATCH($AG514,兵法相关参数!$C$3:$AL$3,0)),INDEX(兵法相关参数!$C$12:$AL$15,AO$15,MATCH($AG514,兵法相关参数!$C$3:$AL$3,0))),0)</f>
        <v>0</v>
      </c>
      <c r="AP514" s="27"/>
      <c r="AQ514" s="151">
        <f>AQ513</f>
        <v>30230</v>
      </c>
      <c r="AR514" s="162">
        <f>AR513</f>
        <v>0</v>
      </c>
      <c r="AS514" s="15" t="str">
        <f t="shared" si="308"/>
        <v>橙</v>
      </c>
      <c r="AT514" s="153">
        <f t="shared" si="309"/>
        <v>1</v>
      </c>
      <c r="AU514" s="39" t="str">
        <f>IF(IF(L514="","",AQ514&amp;AT514)=AU513,"",IF(MOD(COUNTIF($AQ$1:AQ514,AQ514),3)=1,"",IF(L514="","",AQ514&amp;AT514)))</f>
        <v/>
      </c>
      <c r="AV514" s="166" t="str">
        <f t="shared" si="310"/>
        <v/>
      </c>
      <c r="AW514" s="166" t="str">
        <f t="shared" si="311"/>
        <v/>
      </c>
      <c r="AX514" s="15" t="str">
        <f>IF(MOD(COUNTIF($AQ$1:AQ514,AQ514),3)=1,"",IF(M514="","",AT514+1))</f>
        <v/>
      </c>
      <c r="AY514" s="15" t="str">
        <f t="shared" si="287"/>
        <v/>
      </c>
      <c r="AZ514" s="166" t="str">
        <f t="shared" si="288"/>
        <v/>
      </c>
      <c r="BA514" s="166" t="str">
        <f t="shared" si="289"/>
        <v/>
      </c>
      <c r="BB514" s="15" t="str">
        <f>IF(MOD(COUNTIF($AQ$1:AQ514,AQ514),3)=1,"",IF(N514="","",AX514+1))</f>
        <v/>
      </c>
      <c r="BC514" s="15" t="str">
        <f t="shared" si="312"/>
        <v/>
      </c>
      <c r="BD514" s="166" t="str">
        <f t="shared" si="313"/>
        <v/>
      </c>
      <c r="BE514" s="166" t="str">
        <f t="shared" si="314"/>
        <v/>
      </c>
      <c r="BF514" s="15"/>
      <c r="BG514" s="15"/>
      <c r="BH514" s="170" t="str">
        <f t="shared" si="315"/>
        <v>自身闪避增加{0}%，如果自身闪避成功，获得轻舞效果，回复自身{1}点怒气，并且获得{2}%的生命偷取效果，持续{3}秒。（轻舞效果间隔{4}秒）</v>
      </c>
    </row>
    <row r="515" spans="1:60">
      <c r="A515" s="256"/>
      <c r="B515" s="259"/>
      <c r="C515" s="256"/>
      <c r="D515" s="255" t="s">
        <v>683</v>
      </c>
      <c r="E515" s="11"/>
      <c r="F515" s="11"/>
      <c r="G515" s="11"/>
      <c r="H515" s="11"/>
      <c r="I515" s="11"/>
      <c r="J515" s="256"/>
      <c r="K515" s="256"/>
      <c r="L515" s="184" t="s">
        <v>1046</v>
      </c>
      <c r="M515" s="184"/>
      <c r="N515" s="11"/>
      <c r="O515" s="183" t="s">
        <v>52</v>
      </c>
      <c r="P515" s="3" t="s">
        <v>57</v>
      </c>
      <c r="Q515" s="11" t="s">
        <v>60</v>
      </c>
      <c r="R515" s="11" t="s">
        <v>61</v>
      </c>
      <c r="S515" s="184" t="s">
        <v>1047</v>
      </c>
      <c r="T515" s="184"/>
      <c r="U515" s="184"/>
      <c r="V515" s="184"/>
      <c r="W515" s="3" t="s">
        <v>223</v>
      </c>
      <c r="X515" s="3" t="s">
        <v>224</v>
      </c>
      <c r="Y515" s="3" t="s">
        <v>225</v>
      </c>
      <c r="Z515" s="3" t="s">
        <v>226</v>
      </c>
      <c r="AA515" s="1"/>
      <c r="AB515" s="15"/>
      <c r="AC515" s="187" t="s">
        <v>227</v>
      </c>
      <c r="AD515" s="187" t="s">
        <v>228</v>
      </c>
      <c r="AE515" s="187" t="s">
        <v>229</v>
      </c>
      <c r="AF515" s="187" t="s">
        <v>230</v>
      </c>
      <c r="AG515" s="96"/>
      <c r="AH515" s="187"/>
      <c r="AI515" s="187"/>
      <c r="AJ515" s="187"/>
      <c r="AK515" s="187"/>
      <c r="AL515" s="146">
        <f>IFERROR(AC515*IF($E515="将领",INDEX(兵法相关参数!$C$4:$AL$7,AL$15,MATCH($AB515,兵法相关参数!$C$3:$AL$3,0)),INDEX(兵法相关参数!$C$12:$AL$15,AL$15,MATCH($AB515,兵法相关参数!$C$3:$AL$3,0))),0)+IFERROR(AH515*IF($E515="将领",INDEX(兵法相关参数!$C$4:$AL$7,AL$15,MATCH($AG515,兵法相关参数!$C$3:$AL$3,0)),INDEX(兵法相关参数!$C$12:$AL$15,AL$15,MATCH($AG515,兵法相关参数!$C$3:$AL$3,0))),0)</f>
        <v>0</v>
      </c>
      <c r="AM515" s="146">
        <f>IFERROR(AD515*IF($E515="将领",INDEX(兵法相关参数!$C$4:$AL$7,AM$15,MATCH($AB515,兵法相关参数!$C$3:$AL$3,0)),INDEX(兵法相关参数!$C$12:$AL$15,AM$15,MATCH($AB515,兵法相关参数!$C$3:$AL$3,0))),0)+IFERROR(AI515*IF($E515="将领",INDEX(兵法相关参数!$C$4:$AL$7,AM$15,MATCH($AG515,兵法相关参数!$C$3:$AL$3,0)),INDEX(兵法相关参数!$C$12:$AL$15,AM$15,MATCH($AG515,兵法相关参数!$C$3:$AL$3,0))),0)</f>
        <v>0</v>
      </c>
      <c r="AN515" s="146">
        <f>IFERROR(AE515*IF($E515="将领",INDEX(兵法相关参数!$C$4:$AL$7,AN$15,MATCH($AB515,兵法相关参数!$C$3:$AL$3,0)),INDEX(兵法相关参数!$C$12:$AL$15,AN$15,MATCH($AB515,兵法相关参数!$C$3:$AL$3,0))),0)+IFERROR(AJ515*IF($E515="将领",INDEX(兵法相关参数!$C$4:$AL$7,AN$15,MATCH($AG515,兵法相关参数!$C$3:$AL$3,0)),INDEX(兵法相关参数!$C$12:$AL$15,AN$15,MATCH($AG515,兵法相关参数!$C$3:$AL$3,0))),0)</f>
        <v>0</v>
      </c>
      <c r="AO515" s="146">
        <f>IFERROR(AF515*IF($E515="将领",INDEX(兵法相关参数!$C$4:$AL$7,AL$15,MATCH($AB515,兵法相关参数!$C$3:$AL$3,0)),INDEX(兵法相关参数!$C$12:$AL$15,AO$15,MATCH($AB515,兵法相关参数!$C$3:$AL$3,0))),0)+IFERROR(AK515*IF($E515="将领",INDEX(兵法相关参数!$C$4:$AL$7,AL$15,MATCH($AG515,兵法相关参数!$C$3:$AL$3,0)),INDEX(兵法相关参数!$C$12:$AL$15,AO$15,MATCH($AG515,兵法相关参数!$C$3:$AL$3,0))),0)</f>
        <v>0</v>
      </c>
      <c r="AP515" s="42"/>
      <c r="AQ515" s="151">
        <f t="shared" ref="AQ515:AQ520" si="318">AQ514</f>
        <v>30230</v>
      </c>
      <c r="AR515" s="160">
        <f>IF(D515="直接伤害",1,0)</f>
        <v>0</v>
      </c>
      <c r="AS515" s="163" t="str">
        <f t="shared" si="308"/>
        <v>橙</v>
      </c>
      <c r="AT515" s="153">
        <f t="shared" si="309"/>
        <v>2</v>
      </c>
      <c r="AU515" s="39" t="str">
        <f>IF(IF(L515="","",AQ515&amp;AT515)=AU514,"",IF(MOD(COUNTIF($AQ$1:AQ515,AQ515),3)=1,"",IF(L515="","",AQ515&amp;AT515)))</f>
        <v/>
      </c>
      <c r="AV515" s="166" t="str">
        <f t="shared" si="310"/>
        <v/>
      </c>
      <c r="AW515" s="166" t="str">
        <f t="shared" si="311"/>
        <v/>
      </c>
      <c r="AX515" s="15" t="str">
        <f>IF(MOD(COUNTIF($AQ$1:AQ515,AQ515),3)=1,"",IF(M515="","",AT515+1))</f>
        <v/>
      </c>
      <c r="AY515" s="15" t="str">
        <f t="shared" si="287"/>
        <v/>
      </c>
      <c r="AZ515" s="166" t="str">
        <f t="shared" si="288"/>
        <v/>
      </c>
      <c r="BA515" s="166" t="str">
        <f t="shared" si="289"/>
        <v/>
      </c>
      <c r="BB515" s="15" t="str">
        <f>IF(MOD(COUNTIF($AQ$1:AQ515,AQ515),3)=1,"",IF(N515="","",AX515+1))</f>
        <v/>
      </c>
      <c r="BC515" s="15" t="str">
        <f t="shared" si="312"/>
        <v/>
      </c>
      <c r="BD515" s="166" t="str">
        <f t="shared" si="313"/>
        <v/>
      </c>
      <c r="BE515" s="166" t="str">
        <f t="shared" si="314"/>
        <v/>
      </c>
      <c r="BF515" s="15"/>
      <c r="BG515" s="15"/>
      <c r="BH515" s="170" t="str">
        <f t="shared" si="315"/>
        <v>自身闪避增加{0}%，如果自身闪避成功，获得轻舞效果，回复自身{1}点怒气，并且获得{2}%的生命偷取效果，持续{3}秒。（轻舞效果间隔{4}秒）</v>
      </c>
    </row>
    <row r="516" spans="1:60">
      <c r="A516" s="256"/>
      <c r="B516" s="259"/>
      <c r="C516" s="256"/>
      <c r="D516" s="256"/>
      <c r="E516" s="179" t="s">
        <v>22</v>
      </c>
      <c r="F516" s="141">
        <v>1</v>
      </c>
      <c r="G516" s="141">
        <v>1</v>
      </c>
      <c r="H516" s="141"/>
      <c r="I516" s="141"/>
      <c r="J516" s="256"/>
      <c r="K516" s="256"/>
      <c r="L516" s="44">
        <v>10</v>
      </c>
      <c r="M516" s="44"/>
      <c r="N516" s="10"/>
      <c r="O516" s="81">
        <f>100%*1.15</f>
        <v>1.1499999999999999</v>
      </c>
      <c r="P516" s="44">
        <v>0</v>
      </c>
      <c r="Q516" s="10">
        <v>0</v>
      </c>
      <c r="R516" s="10">
        <v>1</v>
      </c>
      <c r="S516" s="44">
        <f>60/N519</f>
        <v>12</v>
      </c>
      <c r="T516" s="44"/>
      <c r="U516" s="44"/>
      <c r="V516" s="24"/>
      <c r="W516" s="92">
        <f>$L516*$O516*$R516</f>
        <v>11.5</v>
      </c>
      <c r="X516" s="92">
        <f>$L516*$O516*$R516</f>
        <v>11.5</v>
      </c>
      <c r="Y516" s="92">
        <f>$L516*$O516*$R516</f>
        <v>11.5</v>
      </c>
      <c r="Z516" s="92">
        <f>$L516*$O516*$R516</f>
        <v>11.5</v>
      </c>
      <c r="AA516" s="22"/>
      <c r="AB516" s="44" t="s">
        <v>114</v>
      </c>
      <c r="AC516" s="92">
        <f>(辅助效用($P516,0,AC$15,"输出转换",怒气系数,"指定将领",W516)+辅助效用(60,0,AC$15,"输出转换",怒气系数,"指定将领",W516))/2*$S516</f>
        <v>0.35541607338800552</v>
      </c>
      <c r="AD516" s="92">
        <f>(辅助效用($P516,0,AD$15,"输出转换",怒气系数,"指定将领",X516)+辅助效用(60,0,AD$15,"输出转换",怒气系数,"指定将领",X516))/2*$S516</f>
        <v>0.39440831404435284</v>
      </c>
      <c r="AE516" s="92">
        <f>(辅助效用($P516,0,AE$15,"输出转换",怒气系数,"指定将领",Y516)+辅助效用(60,0,AE$15,"输出转换",怒气系数,"指定将领",Y516))/2*$S516</f>
        <v>0.86899135348537893</v>
      </c>
      <c r="AF516" s="92">
        <f>(辅助效用($P516,0,AF$15,"输出转换",怒气系数,"指定将领",Z516)+辅助效用(60,0,AF$15,"输出转换",怒气系数,"指定将领",Z516))/2*$S516</f>
        <v>0.86124405742247356</v>
      </c>
      <c r="AG516" s="92"/>
      <c r="AH516" s="188"/>
      <c r="AI516" s="188"/>
      <c r="AJ516" s="188"/>
      <c r="AK516" s="188"/>
      <c r="AL516" s="146">
        <f>IFERROR(AC516*IF($E516="将领",INDEX(兵法相关参数!$C$4:$AL$7,AL$15,MATCH($AB516,兵法相关参数!$C$3:$AL$3,0)),INDEX(兵法相关参数!$C$12:$AL$15,AL$15,MATCH($AB516,兵法相关参数!$C$3:$AL$3,0))),0)+IFERROR(AH516*IF($E516="将领",INDEX(兵法相关参数!$C$4:$AL$7,AL$15,MATCH($AG516,兵法相关参数!$C$3:$AL$3,0)),INDEX(兵法相关参数!$C$12:$AL$15,AL$15,MATCH($AG516,兵法相关参数!$C$3:$AL$3,0))),0)</f>
        <v>0.43218594523981468</v>
      </c>
      <c r="AM516" s="146">
        <f>IFERROR(AD516*IF($E516="将领",INDEX(兵法相关参数!$C$4:$AL$7,AM$15,MATCH($AB516,兵法相关参数!$C$3:$AL$3,0)),INDEX(兵法相关参数!$C$12:$AL$15,AM$15,MATCH($AB516,兵法相关参数!$C$3:$AL$3,0))),0)+IFERROR(AI516*IF($E516="将领",INDEX(兵法相关参数!$C$4:$AL$7,AM$15,MATCH($AG516,兵法相关参数!$C$3:$AL$3,0)),INDEX(兵法相关参数!$C$12:$AL$15,AM$15,MATCH($AG516,兵法相关参数!$C$3:$AL$3,0))),0)</f>
        <v>0.47960050987793301</v>
      </c>
      <c r="AN516" s="146">
        <f>IFERROR(AE516*IF($E516="将领",INDEX(兵法相关参数!$C$4:$AL$7,AN$15,MATCH($AB516,兵法相关参数!$C$3:$AL$3,0)),INDEX(兵法相关参数!$C$12:$AL$15,AN$15,MATCH($AB516,兵法相关参数!$C$3:$AL$3,0))),0)+IFERROR(AJ516*IF($E516="将领",INDEX(兵法相关参数!$C$4:$AL$7,AN$15,MATCH($AG516,兵法相关参数!$C$3:$AL$3,0)),INDEX(兵法相关参数!$C$12:$AL$15,AN$15,MATCH($AG516,兵法相关参数!$C$3:$AL$3,0))),0)</f>
        <v>1.0566934858382206</v>
      </c>
      <c r="AO516" s="146">
        <f>IFERROR(AF516*IF($E516="将领",INDEX(兵法相关参数!$C$4:$AL$7,AL$15,MATCH($AB516,兵法相关参数!$C$3:$AL$3,0)),INDEX(兵法相关参数!$C$12:$AL$15,AO$15,MATCH($AB516,兵法相关参数!$C$3:$AL$3,0))),0)+IFERROR(AK516*IF($E516="将领",INDEX(兵法相关参数!$C$4:$AL$7,AL$15,MATCH($AG516,兵法相关参数!$C$3:$AL$3,0)),INDEX(兵法相关参数!$C$12:$AL$15,AO$15,MATCH($AG516,兵法相关参数!$C$3:$AL$3,0))),0)</f>
        <v>1.0472727738257279</v>
      </c>
      <c r="AP516" s="27"/>
      <c r="AQ516" s="151">
        <f t="shared" si="318"/>
        <v>30230</v>
      </c>
      <c r="AR516" s="161">
        <f>AR515</f>
        <v>0</v>
      </c>
      <c r="AS516" s="163" t="str">
        <f t="shared" si="308"/>
        <v>橙</v>
      </c>
      <c r="AT516" s="153">
        <f t="shared" si="309"/>
        <v>2</v>
      </c>
      <c r="AU516" s="39" t="str">
        <f>IF(IF(L516="","",AQ516&amp;AT516)=AU515,"",IF(MOD(COUNTIF($AQ$1:AQ516,AQ516),3)=1,"",IF(L516="","",AQ516&amp;AT516)))</f>
        <v>302302</v>
      </c>
      <c r="AV516" s="166">
        <f t="shared" si="310"/>
        <v>2.4</v>
      </c>
      <c r="AW516" s="166">
        <f t="shared" si="311"/>
        <v>0.2</v>
      </c>
      <c r="AX516" s="15" t="str">
        <f>IF(MOD(COUNTIF($AQ$1:AQ516,AQ516),3)=1,"",IF(M516="","",AT516+1))</f>
        <v/>
      </c>
      <c r="AY516" s="15" t="str">
        <f t="shared" si="287"/>
        <v/>
      </c>
      <c r="AZ516" s="166" t="str">
        <f t="shared" si="288"/>
        <v/>
      </c>
      <c r="BA516" s="166" t="str">
        <f t="shared" si="289"/>
        <v/>
      </c>
      <c r="BB516" s="15" t="str">
        <f>IF(MOD(COUNTIF($AQ$1:AQ516,AQ516),3)=1,"",IF(N516="","",AX516+1))</f>
        <v/>
      </c>
      <c r="BC516" s="15" t="str">
        <f t="shared" si="312"/>
        <v/>
      </c>
      <c r="BD516" s="166" t="str">
        <f t="shared" si="313"/>
        <v/>
      </c>
      <c r="BE516" s="166" t="str">
        <f t="shared" si="314"/>
        <v/>
      </c>
      <c r="BF516" s="15"/>
      <c r="BG516" s="15"/>
      <c r="BH516" s="170" t="str">
        <f t="shared" si="315"/>
        <v>自身闪避增加{0}%，如果自身闪避成功，获得轻舞效果，回复自身{1}点怒气，并且获得{2}%的生命偷取效果，持续{3}秒。（轻舞效果间隔{4}秒）</v>
      </c>
    </row>
    <row r="517" spans="1:60">
      <c r="A517" s="256"/>
      <c r="B517" s="259"/>
      <c r="C517" s="256"/>
      <c r="D517" s="257"/>
      <c r="E517" s="179"/>
      <c r="F517" s="179"/>
      <c r="G517" s="179"/>
      <c r="H517" s="179"/>
      <c r="I517" s="179"/>
      <c r="J517" s="256"/>
      <c r="K517" s="256"/>
      <c r="L517" s="182"/>
      <c r="M517" s="179"/>
      <c r="N517" s="179"/>
      <c r="O517" s="182"/>
      <c r="P517" s="179"/>
      <c r="Q517" s="179"/>
      <c r="R517" s="179"/>
      <c r="S517" s="179"/>
      <c r="T517" s="179"/>
      <c r="U517" s="179"/>
      <c r="V517" s="179"/>
      <c r="W517" s="179"/>
      <c r="X517" s="179"/>
      <c r="Y517" s="179"/>
      <c r="Z517" s="179"/>
      <c r="AA517" s="179"/>
      <c r="AB517" s="44"/>
      <c r="AC517" s="189"/>
      <c r="AD517" s="189"/>
      <c r="AE517" s="189"/>
      <c r="AF517" s="189"/>
      <c r="AG517" s="92"/>
      <c r="AH517" s="189"/>
      <c r="AI517" s="189"/>
      <c r="AJ517" s="189"/>
      <c r="AK517" s="189"/>
      <c r="AL517" s="146">
        <f>IFERROR(AC517*IF($E517="将领",INDEX(兵法相关参数!$C$4:$AL$7,AL$15,MATCH($AB517,兵法相关参数!$C$3:$AL$3,0)),INDEX(兵法相关参数!$C$12:$AL$15,AL$15,MATCH($AB517,兵法相关参数!$C$3:$AL$3,0))),0)+IFERROR(AH517*IF($E517="将领",INDEX(兵法相关参数!$C$4:$AL$7,AL$15,MATCH($AG517,兵法相关参数!$C$3:$AL$3,0)),INDEX(兵法相关参数!$C$12:$AL$15,AL$15,MATCH($AG517,兵法相关参数!$C$3:$AL$3,0))),0)</f>
        <v>0</v>
      </c>
      <c r="AM517" s="146">
        <f>IFERROR(AD517*IF($E517="将领",INDEX(兵法相关参数!$C$4:$AL$7,AM$15,MATCH($AB517,兵法相关参数!$C$3:$AL$3,0)),INDEX(兵法相关参数!$C$12:$AL$15,AM$15,MATCH($AB517,兵法相关参数!$C$3:$AL$3,0))),0)+IFERROR(AI517*IF($E517="将领",INDEX(兵法相关参数!$C$4:$AL$7,AM$15,MATCH($AG517,兵法相关参数!$C$3:$AL$3,0)),INDEX(兵法相关参数!$C$12:$AL$15,AM$15,MATCH($AG517,兵法相关参数!$C$3:$AL$3,0))),0)</f>
        <v>0</v>
      </c>
      <c r="AN517" s="146">
        <f>IFERROR(AE517*IF($E517="将领",INDEX(兵法相关参数!$C$4:$AL$7,AN$15,MATCH($AB517,兵法相关参数!$C$3:$AL$3,0)),INDEX(兵法相关参数!$C$12:$AL$15,AN$15,MATCH($AB517,兵法相关参数!$C$3:$AL$3,0))),0)+IFERROR(AJ517*IF($E517="将领",INDEX(兵法相关参数!$C$4:$AL$7,AN$15,MATCH($AG517,兵法相关参数!$C$3:$AL$3,0)),INDEX(兵法相关参数!$C$12:$AL$15,AN$15,MATCH($AG517,兵法相关参数!$C$3:$AL$3,0))),0)</f>
        <v>0</v>
      </c>
      <c r="AO517" s="146">
        <f>IFERROR(AF517*IF($E517="将领",INDEX(兵法相关参数!$C$4:$AL$7,AL$15,MATCH($AB517,兵法相关参数!$C$3:$AL$3,0)),INDEX(兵法相关参数!$C$12:$AL$15,AO$15,MATCH($AB517,兵法相关参数!$C$3:$AL$3,0))),0)+IFERROR(AK517*IF($E517="将领",INDEX(兵法相关参数!$C$4:$AL$7,AL$15,MATCH($AG517,兵法相关参数!$C$3:$AL$3,0)),INDEX(兵法相关参数!$C$12:$AL$15,AO$15,MATCH($AG517,兵法相关参数!$C$3:$AL$3,0))),0)</f>
        <v>0</v>
      </c>
      <c r="AP517" s="42"/>
      <c r="AQ517" s="151">
        <f t="shared" si="318"/>
        <v>30230</v>
      </c>
      <c r="AR517" s="162">
        <f>AR516</f>
        <v>0</v>
      </c>
      <c r="AS517" s="15" t="str">
        <f t="shared" si="308"/>
        <v>橙</v>
      </c>
      <c r="AT517" s="153">
        <f t="shared" si="309"/>
        <v>2</v>
      </c>
      <c r="AU517" s="39" t="str">
        <f>IF(IF(L517="","",AQ517&amp;AT517)=AU516,"",IF(MOD(COUNTIF($AQ$1:AQ517,AQ517),3)=1,"",IF(L517="","",AQ517&amp;AT517)))</f>
        <v/>
      </c>
      <c r="AV517" s="166" t="str">
        <f t="shared" si="310"/>
        <v/>
      </c>
      <c r="AW517" s="166" t="str">
        <f t="shared" si="311"/>
        <v/>
      </c>
      <c r="AX517" s="15" t="str">
        <f>IF(MOD(COUNTIF($AQ$1:AQ517,AQ517),3)=1,"",IF(M517="","",AT517+1))</f>
        <v/>
      </c>
      <c r="AY517" s="15" t="str">
        <f t="shared" si="287"/>
        <v/>
      </c>
      <c r="AZ517" s="166" t="str">
        <f t="shared" si="288"/>
        <v/>
      </c>
      <c r="BA517" s="166" t="str">
        <f t="shared" si="289"/>
        <v/>
      </c>
      <c r="BB517" s="15" t="str">
        <f>IF(MOD(COUNTIF($AQ$1:AQ517,AQ517),3)=1,"",IF(N517="","",AX517+1))</f>
        <v/>
      </c>
      <c r="BC517" s="15" t="str">
        <f t="shared" si="312"/>
        <v/>
      </c>
      <c r="BD517" s="166" t="str">
        <f t="shared" si="313"/>
        <v/>
      </c>
      <c r="BE517" s="166" t="str">
        <f t="shared" si="314"/>
        <v/>
      </c>
      <c r="BF517" s="15"/>
      <c r="BG517" s="15"/>
      <c r="BH517" s="170" t="str">
        <f t="shared" si="315"/>
        <v>自身闪避增加{0}%，如果自身闪避成功，获得轻舞效果，回复自身{1}点怒气，并且获得{2}%的生命偷取效果，持续{3}秒。（轻舞效果间隔{4}秒）</v>
      </c>
    </row>
    <row r="518" spans="1:60">
      <c r="A518" s="256"/>
      <c r="B518" s="259"/>
      <c r="C518" s="256"/>
      <c r="D518" s="255" t="s">
        <v>1044</v>
      </c>
      <c r="E518" s="11"/>
      <c r="F518" s="11"/>
      <c r="G518" s="11"/>
      <c r="H518" s="11"/>
      <c r="I518" s="11"/>
      <c r="J518" s="256"/>
      <c r="K518" s="256"/>
      <c r="L518" s="184" t="s">
        <v>914</v>
      </c>
      <c r="M518" s="184" t="s">
        <v>771</v>
      </c>
      <c r="N518" s="11" t="s">
        <v>771</v>
      </c>
      <c r="O518" s="183" t="s">
        <v>52</v>
      </c>
      <c r="P518" s="3" t="s">
        <v>57</v>
      </c>
      <c r="Q518" s="11" t="s">
        <v>60</v>
      </c>
      <c r="R518" s="11" t="s">
        <v>61</v>
      </c>
      <c r="S518" s="184" t="s">
        <v>1047</v>
      </c>
      <c r="T518" s="184" t="s">
        <v>689</v>
      </c>
      <c r="U518" s="184"/>
      <c r="V518" s="184"/>
      <c r="W518" s="3" t="s">
        <v>223</v>
      </c>
      <c r="X518" s="3" t="s">
        <v>224</v>
      </c>
      <c r="Y518" s="3" t="s">
        <v>225</v>
      </c>
      <c r="Z518" s="3" t="s">
        <v>226</v>
      </c>
      <c r="AA518" s="1"/>
      <c r="AB518" s="15"/>
      <c r="AC518" s="187" t="s">
        <v>227</v>
      </c>
      <c r="AD518" s="187" t="s">
        <v>228</v>
      </c>
      <c r="AE518" s="187" t="s">
        <v>229</v>
      </c>
      <c r="AF518" s="187" t="s">
        <v>230</v>
      </c>
      <c r="AG518" s="96"/>
      <c r="AH518" s="187"/>
      <c r="AI518" s="187"/>
      <c r="AJ518" s="187"/>
      <c r="AK518" s="187"/>
      <c r="AL518" s="146">
        <f>IFERROR(AC518*IF($E518="将领",INDEX(兵法相关参数!$C$4:$AL$7,AL$15,MATCH($AB518,兵法相关参数!$C$3:$AL$3,0)),INDEX(兵法相关参数!$C$12:$AL$15,AL$15,MATCH($AB518,兵法相关参数!$C$3:$AL$3,0))),0)+IFERROR(AH518*IF($E518="将领",INDEX(兵法相关参数!$C$4:$AL$7,AL$15,MATCH($AG518,兵法相关参数!$C$3:$AL$3,0)),INDEX(兵法相关参数!$C$12:$AL$15,AL$15,MATCH($AG518,兵法相关参数!$C$3:$AL$3,0))),0)</f>
        <v>0</v>
      </c>
      <c r="AM518" s="146">
        <f>IFERROR(AD518*IF($E518="将领",INDEX(兵法相关参数!$C$4:$AL$7,AM$15,MATCH($AB518,兵法相关参数!$C$3:$AL$3,0)),INDEX(兵法相关参数!$C$12:$AL$15,AM$15,MATCH($AB518,兵法相关参数!$C$3:$AL$3,0))),0)+IFERROR(AI518*IF($E518="将领",INDEX(兵法相关参数!$C$4:$AL$7,AM$15,MATCH($AG518,兵法相关参数!$C$3:$AL$3,0)),INDEX(兵法相关参数!$C$12:$AL$15,AM$15,MATCH($AG518,兵法相关参数!$C$3:$AL$3,0))),0)</f>
        <v>0</v>
      </c>
      <c r="AN518" s="146">
        <f>IFERROR(AE518*IF($E518="将领",INDEX(兵法相关参数!$C$4:$AL$7,AN$15,MATCH($AB518,兵法相关参数!$C$3:$AL$3,0)),INDEX(兵法相关参数!$C$12:$AL$15,AN$15,MATCH($AB518,兵法相关参数!$C$3:$AL$3,0))),0)+IFERROR(AJ518*IF($E518="将领",INDEX(兵法相关参数!$C$4:$AL$7,AN$15,MATCH($AG518,兵法相关参数!$C$3:$AL$3,0)),INDEX(兵法相关参数!$C$12:$AL$15,AN$15,MATCH($AG518,兵法相关参数!$C$3:$AL$3,0))),0)</f>
        <v>0</v>
      </c>
      <c r="AO518" s="146">
        <f>IFERROR(AF518*IF($E518="将领",INDEX(兵法相关参数!$C$4:$AL$7,AL$15,MATCH($AB518,兵法相关参数!$C$3:$AL$3,0)),INDEX(兵法相关参数!$C$12:$AL$15,AO$15,MATCH($AB518,兵法相关参数!$C$3:$AL$3,0))),0)+IFERROR(AK518*IF($E518="将领",INDEX(兵法相关参数!$C$4:$AL$7,AL$15,MATCH($AG518,兵法相关参数!$C$3:$AL$3,0)),INDEX(兵法相关参数!$C$12:$AL$15,AO$15,MATCH($AG518,兵法相关参数!$C$3:$AL$3,0))),0)</f>
        <v>0</v>
      </c>
      <c r="AP518" s="27"/>
      <c r="AQ518" s="151">
        <f t="shared" si="318"/>
        <v>30230</v>
      </c>
      <c r="AR518" s="160">
        <f>IF(D518="直接伤害",1,0)</f>
        <v>0</v>
      </c>
      <c r="AS518" s="163" t="str">
        <f t="shared" si="308"/>
        <v>橙</v>
      </c>
      <c r="AT518" s="153">
        <f t="shared" si="309"/>
        <v>3</v>
      </c>
      <c r="AU518" s="39" t="str">
        <f>IF(IF(L518="","",AQ518&amp;AT518)=AU517,"",IF(MOD(COUNTIF($AQ$1:AQ518,AQ518),3)=1,"",IF(L518="","",AQ518&amp;AT518)))</f>
        <v/>
      </c>
      <c r="AV518" s="166" t="str">
        <f t="shared" si="310"/>
        <v/>
      </c>
      <c r="AW518" s="166" t="str">
        <f t="shared" si="311"/>
        <v/>
      </c>
      <c r="AX518" s="15" t="str">
        <f>IF(MOD(COUNTIF($AQ$1:AQ518,AQ518),3)=1,"",IF(M518="","",AT518+1))</f>
        <v/>
      </c>
      <c r="AY518" s="15" t="str">
        <f t="shared" si="287"/>
        <v/>
      </c>
      <c r="AZ518" s="166" t="str">
        <f t="shared" si="288"/>
        <v/>
      </c>
      <c r="BA518" s="166" t="str">
        <f t="shared" si="289"/>
        <v/>
      </c>
      <c r="BB518" s="15" t="str">
        <f>IF(MOD(COUNTIF($AQ$1:AQ518,AQ518),3)=1,"",IF(N518="","",AX518+1))</f>
        <v/>
      </c>
      <c r="BC518" s="15" t="str">
        <f t="shared" si="312"/>
        <v/>
      </c>
      <c r="BD518" s="166" t="str">
        <f t="shared" si="313"/>
        <v/>
      </c>
      <c r="BE518" s="166" t="str">
        <f t="shared" si="314"/>
        <v/>
      </c>
      <c r="BF518" s="15"/>
      <c r="BG518" s="15"/>
      <c r="BH518" s="170" t="str">
        <f t="shared" si="315"/>
        <v>自身闪避增加{0}%，如果自身闪避成功，获得轻舞效果，回复自身{1}点怒气，并且获得{2}%的生命偷取效果，持续{3}秒。（轻舞效果间隔{4}秒）</v>
      </c>
    </row>
    <row r="519" spans="1:60">
      <c r="A519" s="256"/>
      <c r="B519" s="259"/>
      <c r="C519" s="256"/>
      <c r="D519" s="256"/>
      <c r="E519" s="179" t="s">
        <v>22</v>
      </c>
      <c r="F519" s="141">
        <v>1</v>
      </c>
      <c r="G519" s="141">
        <v>1</v>
      </c>
      <c r="H519" s="141"/>
      <c r="I519" s="141"/>
      <c r="J519" s="256"/>
      <c r="K519" s="256"/>
      <c r="L519" s="24">
        <v>0.25</v>
      </c>
      <c r="M519" s="44">
        <v>4.5</v>
      </c>
      <c r="N519" s="10">
        <v>5</v>
      </c>
      <c r="O519" s="81">
        <f>100%*1.15</f>
        <v>1.1499999999999999</v>
      </c>
      <c r="P519" s="44">
        <v>0</v>
      </c>
      <c r="Q519" s="10">
        <v>0</v>
      </c>
      <c r="R519" s="10">
        <v>1</v>
      </c>
      <c r="S519" s="44">
        <f>60/N519</f>
        <v>12</v>
      </c>
      <c r="T519" s="92">
        <f>1.4*(1+数据总览!$G$16)*0.25/2.5</f>
        <v>0.24079999999999999</v>
      </c>
      <c r="U519" s="44"/>
      <c r="V519" s="24"/>
      <c r="W519" s="92">
        <f>$L519*$O519</f>
        <v>0.28749999999999998</v>
      </c>
      <c r="X519" s="92">
        <f>$L519*$O519</f>
        <v>0.28749999999999998</v>
      </c>
      <c r="Y519" s="92">
        <f>$L519*$O519</f>
        <v>0.28749999999999998</v>
      </c>
      <c r="Z519" s="92">
        <f>$L519*$O519</f>
        <v>0.28749999999999998</v>
      </c>
      <c r="AA519" s="22"/>
      <c r="AB519" s="44" t="s">
        <v>244</v>
      </c>
      <c r="AC519" s="92">
        <f>(辅助效用(P519,-1,AC$15,"生存转换",治疗系数,"指定将领",W519)+辅助效用(60,-1,AC$15,"生存转换",治疗系数,"指定将领",W519))/2*$T519*$M519*$S519</f>
        <v>7.7509827720441621E-4</v>
      </c>
      <c r="AD519" s="92">
        <f>(辅助效用(Q519,-1,AD$15,"生存转换",治疗系数,"指定将领",X519)+辅助效用(60,-1,AD$15,"生存转换",治疗系数,"指定将领",X519))/2*$T519*$M519*$S519</f>
        <v>7.5658583236000085E-4</v>
      </c>
      <c r="AE519" s="92">
        <f>(辅助效用(R519,-1,AE$15,"生存转换",治疗系数,"指定将领",Y519)+辅助效用(60,-1,AE$15,"生存转换",治疗系数,"指定将领",Y519))/2*$T519*$M519*$S519</f>
        <v>3.5517817698886155E-4</v>
      </c>
      <c r="AF519" s="92">
        <f>(辅助效用(S519,-1,AF$15,"生存转换",治疗系数,"指定将领",Z519)+辅助效用(60,-1,AF$15,"生存转换",治疗系数,"指定将领",Z519))/2*$T519*$M519*$S519</f>
        <v>3.2285148404866294E-4</v>
      </c>
      <c r="AG519" s="44"/>
      <c r="AH519" s="188"/>
      <c r="AI519" s="188"/>
      <c r="AJ519" s="188"/>
      <c r="AK519" s="188"/>
      <c r="AL519" s="146">
        <f>IFERROR(AC519*IF($E519="将领",INDEX(兵法相关参数!$C$4:$AL$7,AL$15,MATCH($AB519,兵法相关参数!$C$3:$AL$3,0)),INDEX(兵法相关参数!$C$12:$AL$15,AL$15,MATCH($AB519,兵法相关参数!$C$3:$AL$3,0))),0)+IFERROR(AH519*IF($E519="将领",INDEX(兵法相关参数!$C$4:$AL$7,AL$15,MATCH($AG519,兵法相关参数!$C$3:$AL$3,0)),INDEX(兵法相关参数!$C$12:$AL$15,AL$15,MATCH($AG519,兵法相关参数!$C$3:$AL$3,0))),0)</f>
        <v>2.425384784365201</v>
      </c>
      <c r="AM519" s="146">
        <f>IFERROR(AD519*IF($E519="将领",INDEX(兵法相关参数!$C$4:$AL$7,AM$15,MATCH($AB519,兵法相关参数!$C$3:$AL$3,0)),INDEX(兵法相关参数!$C$12:$AL$15,AM$15,MATCH($AB519,兵法相关参数!$C$3:$AL$3,0))),0)+IFERROR(AI519*IF($E519="将领",INDEX(兵法相关参数!$C$4:$AL$7,AM$15,MATCH($AG519,兵法相关参数!$C$3:$AL$3,0)),INDEX(兵法相关参数!$C$12:$AL$15,AM$15,MATCH($AG519,兵法相关参数!$C$3:$AL$3,0))),0)</f>
        <v>2.3821339320726351</v>
      </c>
      <c r="AN519" s="146">
        <f>IFERROR(AE519*IF($E519="将领",INDEX(兵法相关参数!$C$4:$AL$7,AN$15,MATCH($AB519,兵法相关参数!$C$3:$AL$3,0)),INDEX(兵法相关参数!$C$12:$AL$15,AN$15,MATCH($AB519,兵法相关参数!$C$3:$AL$3,0))),0)+IFERROR(AJ519*IF($E519="将领",INDEX(兵法相关参数!$C$4:$AL$7,AN$15,MATCH($AG519,兵法相关参数!$C$3:$AL$3,0)),INDEX(兵法相关参数!$C$12:$AL$15,AN$15,MATCH($AG519,兵法相关参数!$C$3:$AL$3,0))),0)</f>
        <v>1.1151619188744302</v>
      </c>
      <c r="AO519" s="146">
        <f>IFERROR(AF519*IF($E519="将领",INDEX(兵法相关参数!$C$4:$AL$7,AL$15,MATCH($AB519,兵法相关参数!$C$3:$AL$3,0)),INDEX(兵法相关参数!$C$12:$AL$15,AO$15,MATCH($AB519,兵法相关参数!$C$3:$AL$3,0))),0)+IFERROR(AK519*IF($E519="将领",INDEX(兵法相关参数!$C$4:$AL$7,AL$15,MATCH($AG519,兵法相关参数!$C$3:$AL$3,0)),INDEX(兵法相关参数!$C$12:$AL$15,AO$15,MATCH($AG519,兵法相关参数!$C$3:$AL$3,0))),0)</f>
        <v>1.0102448941643578</v>
      </c>
      <c r="AP519" s="42"/>
      <c r="AQ519" s="151">
        <f t="shared" si="318"/>
        <v>30230</v>
      </c>
      <c r="AR519" s="161">
        <f>AR518</f>
        <v>0</v>
      </c>
      <c r="AS519" s="163" t="str">
        <f t="shared" si="308"/>
        <v>橙</v>
      </c>
      <c r="AT519" s="153">
        <f t="shared" si="309"/>
        <v>3</v>
      </c>
      <c r="AU519" s="39" t="str">
        <f>IF(IF(L519="","",AQ519&amp;AT519)=AU518,"",IF(MOD(COUNTIF($AQ$1:AQ519,AQ519),3)=1,"",IF(L519="","",AQ519&amp;AT519)))</f>
        <v>302303</v>
      </c>
      <c r="AV519" s="166">
        <f t="shared" si="310"/>
        <v>5.8999999999999997E-2</v>
      </c>
      <c r="AW519" s="166">
        <f t="shared" si="311"/>
        <v>6.0000000000000001E-3</v>
      </c>
      <c r="AX519" s="15">
        <f>IF(MOD(COUNTIF($AQ$1:AQ519,AQ519),3)=1,"",IF(M519="","",AT519+1))</f>
        <v>4</v>
      </c>
      <c r="AY519" s="15" t="str">
        <f t="shared" si="287"/>
        <v>302304</v>
      </c>
      <c r="AZ519" s="166">
        <f t="shared" si="288"/>
        <v>4.5</v>
      </c>
      <c r="BA519" s="166">
        <f t="shared" si="289"/>
        <v>0</v>
      </c>
      <c r="BB519" s="15">
        <f>IF(MOD(COUNTIF($AQ$1:AQ519,AQ519),3)=1,"",IF(N519="","",AX519+1))</f>
        <v>5</v>
      </c>
      <c r="BC519" s="15" t="str">
        <f t="shared" si="312"/>
        <v>302305</v>
      </c>
      <c r="BD519" s="166">
        <f t="shared" si="313"/>
        <v>5</v>
      </c>
      <c r="BE519" s="166">
        <f t="shared" si="314"/>
        <v>0</v>
      </c>
      <c r="BF519" s="15"/>
      <c r="BG519" s="15"/>
      <c r="BH519" s="170" t="str">
        <f t="shared" si="315"/>
        <v>自身闪避增加{0}%，如果自身闪避成功，获得轻舞效果，回复自身{1}点怒气，并且获得{2}%的生命偷取效果，持续{3}秒。（轻舞效果间隔{4}秒）</v>
      </c>
    </row>
    <row r="520" spans="1:60">
      <c r="A520" s="257"/>
      <c r="B520" s="260"/>
      <c r="C520" s="257"/>
      <c r="D520" s="257"/>
      <c r="E520" s="179"/>
      <c r="F520" s="141"/>
      <c r="G520" s="141"/>
      <c r="H520" s="141"/>
      <c r="I520" s="141"/>
      <c r="J520" s="257"/>
      <c r="K520" s="257"/>
      <c r="L520" s="182"/>
      <c r="M520" s="179"/>
      <c r="N520" s="179"/>
      <c r="O520" s="182"/>
      <c r="P520" s="179"/>
      <c r="Q520" s="179"/>
      <c r="R520" s="179"/>
      <c r="S520" s="179"/>
      <c r="T520" s="179"/>
      <c r="U520" s="179"/>
      <c r="V520" s="179"/>
      <c r="W520" s="179"/>
      <c r="X520" s="179"/>
      <c r="Y520" s="179"/>
      <c r="Z520" s="179"/>
      <c r="AA520" s="179"/>
      <c r="AB520" s="44"/>
      <c r="AC520" s="189"/>
      <c r="AD520" s="189"/>
      <c r="AE520" s="189"/>
      <c r="AF520" s="189"/>
      <c r="AG520" s="92"/>
      <c r="AH520" s="189"/>
      <c r="AI520" s="189"/>
      <c r="AJ520" s="189"/>
      <c r="AK520" s="189"/>
      <c r="AL520" s="146">
        <f>IFERROR(AC520*IF($E520="将领",INDEX(兵法相关参数!$C$4:$AL$7,AL$15,MATCH($AB520,兵法相关参数!$C$3:$AL$3,0)),INDEX(兵法相关参数!$C$12:$AL$15,AL$15,MATCH($AB520,兵法相关参数!$C$3:$AL$3,0))),0)+IFERROR(AH520*IF($E520="将领",INDEX(兵法相关参数!$C$4:$AL$7,AL$15,MATCH($AG520,兵法相关参数!$C$3:$AL$3,0)),INDEX(兵法相关参数!$C$12:$AL$15,AL$15,MATCH($AG520,兵法相关参数!$C$3:$AL$3,0))),0)</f>
        <v>0</v>
      </c>
      <c r="AM520" s="146">
        <f>IFERROR(AD520*IF($E520="将领",INDEX(兵法相关参数!$C$4:$AL$7,AM$15,MATCH($AB520,兵法相关参数!$C$3:$AL$3,0)),INDEX(兵法相关参数!$C$12:$AL$15,AM$15,MATCH($AB520,兵法相关参数!$C$3:$AL$3,0))),0)+IFERROR(AI520*IF($E520="将领",INDEX(兵法相关参数!$C$4:$AL$7,AM$15,MATCH($AG520,兵法相关参数!$C$3:$AL$3,0)),INDEX(兵法相关参数!$C$12:$AL$15,AM$15,MATCH($AG520,兵法相关参数!$C$3:$AL$3,0))),0)</f>
        <v>0</v>
      </c>
      <c r="AN520" s="146">
        <f>IFERROR(AE520*IF($E520="将领",INDEX(兵法相关参数!$C$4:$AL$7,AN$15,MATCH($AB520,兵法相关参数!$C$3:$AL$3,0)),INDEX(兵法相关参数!$C$12:$AL$15,AN$15,MATCH($AB520,兵法相关参数!$C$3:$AL$3,0))),0)+IFERROR(AJ520*IF($E520="将领",INDEX(兵法相关参数!$C$4:$AL$7,AN$15,MATCH($AG520,兵法相关参数!$C$3:$AL$3,0)),INDEX(兵法相关参数!$C$12:$AL$15,AN$15,MATCH($AG520,兵法相关参数!$C$3:$AL$3,0))),0)</f>
        <v>0</v>
      </c>
      <c r="AO520" s="146">
        <f>IFERROR(AF520*IF($E520="将领",INDEX(兵法相关参数!$C$4:$AL$7,AL$15,MATCH($AB520,兵法相关参数!$C$3:$AL$3,0)),INDEX(兵法相关参数!$C$12:$AL$15,AO$15,MATCH($AB520,兵法相关参数!$C$3:$AL$3,0))),0)+IFERROR(AK520*IF($E520="将领",INDEX(兵法相关参数!$C$4:$AL$7,AL$15,MATCH($AG520,兵法相关参数!$C$3:$AL$3,0)),INDEX(兵法相关参数!$C$12:$AL$15,AO$15,MATCH($AG520,兵法相关参数!$C$3:$AL$3,0))),0)</f>
        <v>0</v>
      </c>
      <c r="AP520" s="27"/>
      <c r="AQ520" s="152">
        <f t="shared" si="318"/>
        <v>30230</v>
      </c>
      <c r="AR520" s="162">
        <f>AR519</f>
        <v>0</v>
      </c>
      <c r="AS520" s="15" t="str">
        <f t="shared" si="308"/>
        <v>橙</v>
      </c>
      <c r="AT520" s="153">
        <f t="shared" si="309"/>
        <v>3</v>
      </c>
      <c r="AU520" s="39" t="str">
        <f>IF(IF(L520="","",AQ520&amp;AT520)=AU519,"",IF(MOD(COUNTIF($AQ$1:AQ520,AQ520),3)=1,"",IF(L520="","",AQ520&amp;AT520)))</f>
        <v/>
      </c>
      <c r="AV520" s="166" t="str">
        <f t="shared" si="310"/>
        <v/>
      </c>
      <c r="AW520" s="166" t="str">
        <f t="shared" si="311"/>
        <v/>
      </c>
      <c r="AX520" s="15" t="str">
        <f>IF(MOD(COUNTIF($AQ$1:AQ520,AQ520),3)=1,"",IF(M520="","",AT520+1))</f>
        <v/>
      </c>
      <c r="AY520" s="15" t="str">
        <f t="shared" si="287"/>
        <v/>
      </c>
      <c r="AZ520" s="166" t="str">
        <f t="shared" si="288"/>
        <v/>
      </c>
      <c r="BA520" s="166" t="str">
        <f t="shared" si="289"/>
        <v/>
      </c>
      <c r="BB520" s="15" t="str">
        <f>IF(MOD(COUNTIF($AQ$1:AQ520,AQ520),3)=1,"",IF(N520="","",AX520+1))</f>
        <v/>
      </c>
      <c r="BC520" s="15" t="str">
        <f t="shared" si="312"/>
        <v/>
      </c>
      <c r="BD520" s="166" t="str">
        <f t="shared" si="313"/>
        <v/>
      </c>
      <c r="BE520" s="166" t="str">
        <f t="shared" si="314"/>
        <v/>
      </c>
      <c r="BF520" s="15"/>
      <c r="BG520" s="15"/>
      <c r="BH520" s="170" t="str">
        <f t="shared" si="315"/>
        <v>自身闪避增加{0}%，如果自身闪避成功，获得轻舞效果，回复自身{1}点怒气，并且获得{2}%的生命偷取效果，持续{3}秒。（轻舞效果间隔{4}秒）</v>
      </c>
    </row>
    <row r="521" spans="1:60" ht="11.25" customHeight="1">
      <c r="A521" s="255" t="s">
        <v>1051</v>
      </c>
      <c r="B521" s="258" t="s">
        <v>1054</v>
      </c>
      <c r="C521" s="255" t="s">
        <v>13</v>
      </c>
      <c r="D521" s="255" t="s">
        <v>1055</v>
      </c>
      <c r="E521" s="11"/>
      <c r="F521" s="11"/>
      <c r="G521" s="11"/>
      <c r="H521" s="11"/>
      <c r="I521" s="11"/>
      <c r="J521" s="11" t="s">
        <v>402</v>
      </c>
      <c r="K521" s="11" t="s">
        <v>469</v>
      </c>
      <c r="L521" s="184" t="s">
        <v>914</v>
      </c>
      <c r="M521" s="184"/>
      <c r="N521" s="11"/>
      <c r="O521" s="183" t="s">
        <v>52</v>
      </c>
      <c r="P521" s="3" t="s">
        <v>472</v>
      </c>
      <c r="Q521" s="3"/>
      <c r="R521" s="3"/>
      <c r="S521" s="3"/>
      <c r="T521" s="184" t="s">
        <v>689</v>
      </c>
      <c r="U521" s="184" t="s">
        <v>1057</v>
      </c>
      <c r="V521" s="184"/>
      <c r="W521" s="3" t="s">
        <v>223</v>
      </c>
      <c r="X521" s="3" t="s">
        <v>224</v>
      </c>
      <c r="Y521" s="3" t="s">
        <v>225</v>
      </c>
      <c r="Z521" s="3" t="s">
        <v>226</v>
      </c>
      <c r="AA521" s="1"/>
      <c r="AB521" s="15"/>
      <c r="AC521" s="187" t="s">
        <v>227</v>
      </c>
      <c r="AD521" s="187" t="s">
        <v>228</v>
      </c>
      <c r="AE521" s="187" t="s">
        <v>229</v>
      </c>
      <c r="AF521" s="187" t="s">
        <v>230</v>
      </c>
      <c r="AG521" s="96"/>
      <c r="AH521" s="187" t="s">
        <v>227</v>
      </c>
      <c r="AI521" s="187" t="s">
        <v>228</v>
      </c>
      <c r="AJ521" s="187" t="s">
        <v>229</v>
      </c>
      <c r="AK521" s="187" t="s">
        <v>230</v>
      </c>
      <c r="AL521" s="146">
        <f>IFERROR(AC521*IF($E521="将领",INDEX(兵法相关参数!$C$4:$AL$7,AL$15,MATCH($AB521,兵法相关参数!$C$3:$AL$3,0)),INDEX(兵法相关参数!$C$12:$AL$15,AL$15,MATCH($AB521,兵法相关参数!$C$3:$AL$3,0))),0)+IFERROR(AH521*IF($E521="将领",INDEX(兵法相关参数!$C$4:$AL$7,AL$15,MATCH($AG521,兵法相关参数!$C$3:$AL$3,0)),INDEX(兵法相关参数!$C$12:$AL$15,AL$15,MATCH($AG521,兵法相关参数!$C$3:$AL$3,0))),0)</f>
        <v>0</v>
      </c>
      <c r="AM521" s="146">
        <f>IFERROR(AD521*IF($E521="将领",INDEX(兵法相关参数!$C$4:$AL$7,AM$15,MATCH($AB521,兵法相关参数!$C$3:$AL$3,0)),INDEX(兵法相关参数!$C$12:$AL$15,AM$15,MATCH($AB521,兵法相关参数!$C$3:$AL$3,0))),0)+IFERROR(AI521*IF($E521="将领",INDEX(兵法相关参数!$C$4:$AL$7,AM$15,MATCH($AG521,兵法相关参数!$C$3:$AL$3,0)),INDEX(兵法相关参数!$C$12:$AL$15,AM$15,MATCH($AG521,兵法相关参数!$C$3:$AL$3,0))),0)</f>
        <v>0</v>
      </c>
      <c r="AN521" s="146">
        <f>IFERROR(AE521*IF($E521="将领",INDEX(兵法相关参数!$C$4:$AL$7,AN$15,MATCH($AB521,兵法相关参数!$C$3:$AL$3,0)),INDEX(兵法相关参数!$C$12:$AL$15,AN$15,MATCH($AB521,兵法相关参数!$C$3:$AL$3,0))),0)+IFERROR(AJ521*IF($E521="将领",INDEX(兵法相关参数!$C$4:$AL$7,AN$15,MATCH($AG521,兵法相关参数!$C$3:$AL$3,0)),INDEX(兵法相关参数!$C$12:$AL$15,AN$15,MATCH($AG521,兵法相关参数!$C$3:$AL$3,0))),0)</f>
        <v>0</v>
      </c>
      <c r="AO521" s="146">
        <f>IFERROR(AF521*IF($E521="将领",INDEX(兵法相关参数!$C$4:$AL$7,AL$15,MATCH($AB521,兵法相关参数!$C$3:$AL$3,0)),INDEX(兵法相关参数!$C$12:$AL$15,AO$15,MATCH($AB521,兵法相关参数!$C$3:$AL$3,0))),0)+IFERROR(AK521*IF($E521="将领",INDEX(兵法相关参数!$C$4:$AL$7,AL$15,MATCH($AG521,兵法相关参数!$C$3:$AL$3,0)),INDEX(兵法相关参数!$C$12:$AL$15,AO$15,MATCH($AG521,兵法相关参数!$C$3:$AL$3,0))),0)</f>
        <v>0</v>
      </c>
      <c r="AP521" s="27"/>
      <c r="AQ521" s="154">
        <v>30310</v>
      </c>
      <c r="AR521" s="160">
        <f>IF(D521="直接伤害",1,0)</f>
        <v>0</v>
      </c>
      <c r="AS521" s="163" t="str">
        <f t="shared" ref="AS521:AS547" si="319">IF(C521="",AS520,C521)</f>
        <v>红</v>
      </c>
      <c r="AT521" s="153">
        <f t="shared" ref="AT521:AT547" si="320">IF(A521&lt;&gt;"",1,IF(D521="",AT520,IF(AU519="",AT520,IF(AX519="",AT520+1,IF(BB519="",AT520+2,AT520+3)))))</f>
        <v>1</v>
      </c>
      <c r="AU521" s="39" t="str">
        <f>IF(IF(L521="","",AQ521&amp;AT521)=AU520,"",IF(MOD(COUNTIF($AQ$1:AQ521,AQ521),3)=1,"",IF(L521="","",AQ521&amp;AT521)))</f>
        <v/>
      </c>
      <c r="AV521" s="166" t="str">
        <f t="shared" ref="AV521:AV547" si="321">IF(AU521="","",IF(L520="固定值",L521,ROUND(IF(AR521=1,L521*INDEX($AV$5:$AV$9,MATCH(AS521,$AU$5:$AU$9,0)),L521*INDEX($AV$13:$AV$17,MATCH(AS521,$AU$13:$AU$17,0))),IF(MID(BH521,FIND(AT521-1,BH521)+2,1)="%",3,1))))</f>
        <v/>
      </c>
      <c r="AW521" s="166" t="str">
        <f t="shared" ref="AW521:AW547" si="322">IF(AU521="","",ROUND((IF(AR521=1,L521*INDEX($AW$5:$AW$9,MATCH(AS521,$AU$5:$AU$9,0)),L521*INDEX($AW$13:$AW$17,MATCH(AS521,$AU$13:$AU$17,0)))-AV521)/34,IF(MID(BH521,FIND(AT521-1,BH521)+2,1)="%",3,1)))</f>
        <v/>
      </c>
      <c r="AX521" s="15" t="str">
        <f>IF(MOD(COUNTIF($AQ$1:AQ521,AQ521),3)=1,"",IF(M521="","",AT521+1))</f>
        <v/>
      </c>
      <c r="AY521" s="15" t="str">
        <f t="shared" si="287"/>
        <v/>
      </c>
      <c r="AZ521" s="166" t="str">
        <f t="shared" si="288"/>
        <v/>
      </c>
      <c r="BA521" s="166" t="str">
        <f t="shared" si="289"/>
        <v/>
      </c>
      <c r="BB521" s="15" t="str">
        <f>IF(MOD(COUNTIF($AQ$1:AQ521,AQ521),3)=1,"",IF(N521="","",AX521+1))</f>
        <v/>
      </c>
      <c r="BC521" s="15" t="str">
        <f t="shared" ref="BC521:BC547" si="323">IF(IF(BB521="","",AQ521&amp;BB521)=BC520,"",IF(BB521="","",AQ521&amp;BB521))</f>
        <v/>
      </c>
      <c r="BD521" s="166" t="str">
        <f t="shared" ref="BD521:BD547" si="324">IF(BC521="","",IF(N520="固定值",N521,ROUND(IF(AR521=1,N521*INDEX($AV$5:$AV$9,MATCH(AS521,$AU$5:$AU$9,0)),N521*INDEX($AV$13:$AV$17,MATCH(AS521,$AU$13:$AU$17,0))),IF(MID(BH521,FIND(BB521-1,BH521)+2,1)="%",3,1))))</f>
        <v/>
      </c>
      <c r="BE521" s="166" t="str">
        <f t="shared" ref="BE521:BE547" si="325">IF(BC521="","",ROUND((IF(AR521=1,N521*INDEX($AW$5:$AW$9,MATCH(AS521,$AU$5:$AU$9,0)),N521*INDEX($AW$13:$AW$17,MATCH(AS521,$AU$13:$AU$17,0)))-BD521)/34,IF(MID(BH521,FIND(BB521-1,BH521)+2,1)="%",3,1)))</f>
        <v/>
      </c>
      <c r="BF521" s="15"/>
      <c r="BG521" s="15"/>
      <c r="BH521" s="170" t="str">
        <f t="shared" ref="BH521:BH547" si="326">IF(B521="",BH520,B521)</f>
        <v>携带步兵时，武将士兵均会分担对方一半的伤害，且武将造成伤害的{0}%会治疗士兵，士兵造成伤害的{1}%会治疗武将</v>
      </c>
    </row>
    <row r="522" spans="1:60">
      <c r="A522" s="256"/>
      <c r="B522" s="259"/>
      <c r="C522" s="256"/>
      <c r="D522" s="256"/>
      <c r="E522" s="179" t="s">
        <v>22</v>
      </c>
      <c r="F522" s="141">
        <v>1</v>
      </c>
      <c r="G522" s="141"/>
      <c r="H522" s="141"/>
      <c r="I522" s="141">
        <v>1</v>
      </c>
      <c r="J522" s="255">
        <f>SUMPRODUCT(LARGE(AL522:AO522*F522:I522+AL523:AO523*F523:I523+AL525:AO525*F525:I525+AL526:AO526*F526:I526+AL528:AO528*F528:I528+AL529:AO529*F529:I529,1))</f>
        <v>5.0809354644925406</v>
      </c>
      <c r="K522" s="255">
        <f>INDEX($J$17:$J$200,MATCH(C521,$C$17:$C$200,0),1)</f>
        <v>5.1145752809421161</v>
      </c>
      <c r="L522" s="25">
        <v>0.31</v>
      </c>
      <c r="M522" s="44"/>
      <c r="N522" s="10"/>
      <c r="O522" s="81">
        <f>100%/1.25</f>
        <v>0.8</v>
      </c>
      <c r="P522" s="44">
        <v>0</v>
      </c>
      <c r="Q522" s="44"/>
      <c r="R522" s="44"/>
      <c r="S522" s="44"/>
      <c r="T522" s="92">
        <f>1.4*(1+数据总览!G16)*0.25/2.5</f>
        <v>0.24079999999999999</v>
      </c>
      <c r="U522" s="44">
        <v>40</v>
      </c>
      <c r="V522" s="24"/>
      <c r="W522" s="92">
        <f>$L522*$O522</f>
        <v>0.248</v>
      </c>
      <c r="X522" s="92">
        <f t="shared" ref="X522:Z525" si="327">$L522*$O522</f>
        <v>0.248</v>
      </c>
      <c r="Y522" s="92">
        <f t="shared" si="327"/>
        <v>0.248</v>
      </c>
      <c r="Z522" s="92">
        <f t="shared" si="327"/>
        <v>0.248</v>
      </c>
      <c r="AA522" s="22"/>
      <c r="AB522" s="44" t="s">
        <v>214</v>
      </c>
      <c r="AC522" s="92">
        <f>辅助效用($P522,-1,AC$15,"兵力转换",治疗系数,"指定士兵",W522)*$T522*$U522</f>
        <v>8.1679041001858882E-4</v>
      </c>
      <c r="AD522" s="92">
        <f>辅助效用($P522,-1,AD$15,"兵力转换",治疗系数,"指定士兵",X522)*$T522*$U522</f>
        <v>8.6134845812098891E-4</v>
      </c>
      <c r="AE522" s="92">
        <f>辅助效用($P522,-1,AE$15,"兵力转换",治疗系数,"指定士兵",Y522)*$T522*$U522</f>
        <v>9.9350084373850053E-4</v>
      </c>
      <c r="AF522" s="149">
        <f>辅助效用($P522,-1,1,"兵力转换",治疗系数,"指定士兵",Z522)*$T522*$U522</f>
        <v>8.1679041001858882E-4</v>
      </c>
      <c r="AG522" s="92" t="s">
        <v>51</v>
      </c>
      <c r="AH522" s="188">
        <v>0</v>
      </c>
      <c r="AI522" s="188">
        <v>0</v>
      </c>
      <c r="AJ522" s="188">
        <v>0</v>
      </c>
      <c r="AK522" s="188">
        <v>0</v>
      </c>
      <c r="AL522" s="146">
        <f>IFERROR(AC522*IF($E522="将领",INDEX(兵法相关参数!$C$4:$AL$7,AL$15,MATCH($AB522,兵法相关参数!$C$3:$AL$3,0)),INDEX(兵法相关参数!$C$12:$AL$15,AL$15,MATCH($AB522,兵法相关参数!$C$3:$AL$3,0))),0)+IFERROR(AH522*IF($E522="将领",INDEX(兵法相关参数!$C$4:$AL$7,AL$15,MATCH($AG522,兵法相关参数!$C$3:$AL$3,0)),INDEX(兵法相关参数!$C$12:$AL$15,AL$15,MATCH($AG522,兵法相关参数!$C$3:$AL$3,0))),0)</f>
        <v>2.3425007355325422</v>
      </c>
      <c r="AM522" s="146">
        <f>IFERROR(AD522*IF($E522="将领",INDEX(兵法相关参数!$C$4:$AL$7,AM$15,MATCH($AB522,兵法相关参数!$C$3:$AL$3,0)),INDEX(兵法相关参数!$C$12:$AL$15,AM$15,MATCH($AB522,兵法相关参数!$C$3:$AL$3,0))),0)+IFERROR(AI522*IF($E522="将领",INDEX(兵法相关参数!$C$4:$AL$7,AM$15,MATCH($AG522,兵法相关参数!$C$3:$AL$3,0)),INDEX(兵法相关参数!$C$12:$AL$15,AM$15,MATCH($AG522,兵法相关参数!$C$3:$AL$3,0))),0)</f>
        <v>2.6788350801844247</v>
      </c>
      <c r="AN522" s="146">
        <f>IFERROR(AE522*IF($E522="将领",INDEX(兵法相关参数!$C$4:$AL$7,AN$15,MATCH($AB522,兵法相关参数!$C$3:$AL$3,0)),INDEX(兵法相关参数!$C$12:$AL$15,AN$15,MATCH($AB522,兵法相关参数!$C$3:$AL$3,0))),0)+IFERROR(AJ522*IF($E522="将领",INDEX(兵法相关参数!$C$4:$AL$7,AN$15,MATCH($AG522,兵法相关参数!$C$3:$AL$3,0)),INDEX(兵法相关参数!$C$12:$AL$15,AN$15,MATCH($AG522,兵法相关参数!$C$3:$AL$3,0))),0)</f>
        <v>2.9805025312155018</v>
      </c>
      <c r="AO522" s="146">
        <f>IFERROR(AF522*IF($E522="将领",INDEX(兵法相关参数!$C$4:$AL$7,AL$15,MATCH($AB522,兵法相关参数!$C$3:$AL$3,0)),INDEX(兵法相关参数!$C$12:$AL$15,AO$15,MATCH($AB522,兵法相关参数!$C$3:$AL$3,0))),0)+IFERROR(AK522*IF($E522="将领",INDEX(兵法相关参数!$C$4:$AL$7,AL$15,MATCH($AG522,兵法相关参数!$C$3:$AL$3,0)),INDEX(兵法相关参数!$C$12:$AL$15,AO$15,MATCH($AG522,兵法相关参数!$C$3:$AL$3,0))),0)</f>
        <v>2.3425007355325422</v>
      </c>
      <c r="AP522" s="42"/>
      <c r="AQ522" s="151">
        <f>AQ521</f>
        <v>30310</v>
      </c>
      <c r="AR522" s="161">
        <f>AR521</f>
        <v>0</v>
      </c>
      <c r="AS522" s="163" t="str">
        <f t="shared" si="319"/>
        <v>红</v>
      </c>
      <c r="AT522" s="153">
        <f t="shared" si="320"/>
        <v>1</v>
      </c>
      <c r="AU522" s="39" t="str">
        <f>IF(IF(L522="","",AQ522&amp;AT522)=AU521,"",IF(MOD(COUNTIF($AQ$1:AQ522,AQ522),3)=1,"",IF(L522="","",AQ522&amp;AT522)))</f>
        <v>303101</v>
      </c>
      <c r="AV522" s="166">
        <f t="shared" si="321"/>
        <v>8.2000000000000003E-2</v>
      </c>
      <c r="AW522" s="166">
        <f t="shared" si="322"/>
        <v>7.0000000000000001E-3</v>
      </c>
      <c r="AX522" s="15" t="str">
        <f>IF(MOD(COUNTIF($AQ$1:AQ522,AQ522),3)=1,"",IF(M522="","",AT522+1))</f>
        <v/>
      </c>
      <c r="AY522" s="15" t="str">
        <f t="shared" si="287"/>
        <v/>
      </c>
      <c r="AZ522" s="166" t="str">
        <f t="shared" si="288"/>
        <v/>
      </c>
      <c r="BA522" s="166" t="str">
        <f t="shared" si="289"/>
        <v/>
      </c>
      <c r="BB522" s="15" t="str">
        <f>IF(MOD(COUNTIF($AQ$1:AQ522,AQ522),3)=1,"",IF(N522="","",AX522+1))</f>
        <v/>
      </c>
      <c r="BC522" s="15" t="str">
        <f t="shared" si="323"/>
        <v/>
      </c>
      <c r="BD522" s="166" t="str">
        <f t="shared" si="324"/>
        <v/>
      </c>
      <c r="BE522" s="166" t="str">
        <f t="shared" si="325"/>
        <v/>
      </c>
      <c r="BF522" s="15"/>
      <c r="BG522" s="15"/>
      <c r="BH522" s="170" t="str">
        <f t="shared" si="326"/>
        <v>携带步兵时，武将士兵均会分担对方一半的伤害，且武将造成伤害的{0}%会治疗士兵，士兵造成伤害的{1}%会治疗武将</v>
      </c>
    </row>
    <row r="523" spans="1:60">
      <c r="A523" s="256"/>
      <c r="B523" s="259"/>
      <c r="C523" s="256"/>
      <c r="D523" s="257"/>
      <c r="E523" s="179"/>
      <c r="F523" s="141"/>
      <c r="G523" s="141"/>
      <c r="H523" s="141"/>
      <c r="I523" s="141"/>
      <c r="J523" s="256"/>
      <c r="K523" s="256"/>
      <c r="L523" s="182"/>
      <c r="M523" s="179"/>
      <c r="N523" s="179"/>
      <c r="O523" s="182"/>
      <c r="P523" s="179"/>
      <c r="Q523" s="179"/>
      <c r="R523" s="179"/>
      <c r="S523" s="179"/>
      <c r="T523" s="179"/>
      <c r="U523" s="179"/>
      <c r="V523" s="179"/>
      <c r="W523" s="179"/>
      <c r="X523" s="179"/>
      <c r="Y523" s="179"/>
      <c r="Z523" s="179"/>
      <c r="AA523" s="179"/>
      <c r="AB523" s="44"/>
      <c r="AC523" s="189"/>
      <c r="AD523" s="189"/>
      <c r="AE523" s="189"/>
      <c r="AF523" s="189"/>
      <c r="AG523" s="92"/>
      <c r="AH523" s="189"/>
      <c r="AI523" s="189"/>
      <c r="AJ523" s="189"/>
      <c r="AK523" s="189"/>
      <c r="AL523" s="146">
        <f>IFERROR(AC523*IF($E523="将领",INDEX(兵法相关参数!$C$4:$AL$7,AL$15,MATCH($AB523,兵法相关参数!$C$3:$AL$3,0)),INDEX(兵法相关参数!$C$12:$AL$15,AL$15,MATCH($AB523,兵法相关参数!$C$3:$AL$3,0))),0)+IFERROR(AH523*IF($E523="将领",INDEX(兵法相关参数!$C$4:$AL$7,AL$15,MATCH($AG523,兵法相关参数!$C$3:$AL$3,0)),INDEX(兵法相关参数!$C$12:$AL$15,AL$15,MATCH($AG523,兵法相关参数!$C$3:$AL$3,0))),0)</f>
        <v>0</v>
      </c>
      <c r="AM523" s="146">
        <f>IFERROR(AD523*IF($E523="将领",INDEX(兵法相关参数!$C$4:$AL$7,AM$15,MATCH($AB523,兵法相关参数!$C$3:$AL$3,0)),INDEX(兵法相关参数!$C$12:$AL$15,AM$15,MATCH($AB523,兵法相关参数!$C$3:$AL$3,0))),0)+IFERROR(AI523*IF($E523="将领",INDEX(兵法相关参数!$C$4:$AL$7,AM$15,MATCH($AG523,兵法相关参数!$C$3:$AL$3,0)),INDEX(兵法相关参数!$C$12:$AL$15,AM$15,MATCH($AG523,兵法相关参数!$C$3:$AL$3,0))),0)</f>
        <v>0</v>
      </c>
      <c r="AN523" s="146">
        <f>IFERROR(AE523*IF($E523="将领",INDEX(兵法相关参数!$C$4:$AL$7,AN$15,MATCH($AB523,兵法相关参数!$C$3:$AL$3,0)),INDEX(兵法相关参数!$C$12:$AL$15,AN$15,MATCH($AB523,兵法相关参数!$C$3:$AL$3,0))),0)+IFERROR(AJ523*IF($E523="将领",INDEX(兵法相关参数!$C$4:$AL$7,AN$15,MATCH($AG523,兵法相关参数!$C$3:$AL$3,0)),INDEX(兵法相关参数!$C$12:$AL$15,AN$15,MATCH($AG523,兵法相关参数!$C$3:$AL$3,0))),0)</f>
        <v>0</v>
      </c>
      <c r="AO523" s="146">
        <f>IFERROR(AF523*IF($E523="将领",INDEX(兵法相关参数!$C$4:$AL$7,AL$15,MATCH($AB523,兵法相关参数!$C$3:$AL$3,0)),INDEX(兵法相关参数!$C$12:$AL$15,AO$15,MATCH($AB523,兵法相关参数!$C$3:$AL$3,0))),0)+IFERROR(AK523*IF($E523="将领",INDEX(兵法相关参数!$C$4:$AL$7,AL$15,MATCH($AG523,兵法相关参数!$C$3:$AL$3,0)),INDEX(兵法相关参数!$C$12:$AL$15,AO$15,MATCH($AG523,兵法相关参数!$C$3:$AL$3,0))),0)</f>
        <v>0</v>
      </c>
      <c r="AP523" s="27"/>
      <c r="AQ523" s="151">
        <f>AQ522</f>
        <v>30310</v>
      </c>
      <c r="AR523" s="162">
        <f>AR522</f>
        <v>0</v>
      </c>
      <c r="AS523" s="15" t="str">
        <f t="shared" si="319"/>
        <v>红</v>
      </c>
      <c r="AT523" s="153">
        <f t="shared" si="320"/>
        <v>1</v>
      </c>
      <c r="AU523" s="39" t="str">
        <f>IF(IF(L523="","",AQ523&amp;AT523)=AU522,"",IF(MOD(COUNTIF($AQ$1:AQ523,AQ523),3)=1,"",IF(L523="","",AQ523&amp;AT523)))</f>
        <v/>
      </c>
      <c r="AV523" s="166" t="str">
        <f t="shared" si="321"/>
        <v/>
      </c>
      <c r="AW523" s="166" t="str">
        <f t="shared" si="322"/>
        <v/>
      </c>
      <c r="AX523" s="15" t="str">
        <f>IF(MOD(COUNTIF($AQ$1:AQ523,AQ523),3)=1,"",IF(M523="","",AT523+1))</f>
        <v/>
      </c>
      <c r="AY523" s="15" t="str">
        <f t="shared" si="287"/>
        <v/>
      </c>
      <c r="AZ523" s="166" t="str">
        <f t="shared" si="288"/>
        <v/>
      </c>
      <c r="BA523" s="166" t="str">
        <f t="shared" si="289"/>
        <v/>
      </c>
      <c r="BB523" s="15" t="str">
        <f>IF(MOD(COUNTIF($AQ$1:AQ523,AQ523),3)=1,"",IF(N523="","",AX523+1))</f>
        <v/>
      </c>
      <c r="BC523" s="15" t="str">
        <f t="shared" si="323"/>
        <v/>
      </c>
      <c r="BD523" s="166" t="str">
        <f t="shared" si="324"/>
        <v/>
      </c>
      <c r="BE523" s="166" t="str">
        <f t="shared" si="325"/>
        <v/>
      </c>
      <c r="BF523" s="15"/>
      <c r="BG523" s="15"/>
      <c r="BH523" s="170" t="str">
        <f t="shared" si="326"/>
        <v>携带步兵时，武将士兵均会分担对方一半的伤害，且武将造成伤害的{0}%会治疗士兵，士兵造成伤害的{1}%会治疗武将</v>
      </c>
    </row>
    <row r="524" spans="1:60">
      <c r="A524" s="256"/>
      <c r="B524" s="259"/>
      <c r="C524" s="256"/>
      <c r="D524" s="255" t="s">
        <v>1056</v>
      </c>
      <c r="E524" s="11"/>
      <c r="F524" s="11"/>
      <c r="G524" s="11"/>
      <c r="H524" s="11"/>
      <c r="I524" s="11"/>
      <c r="J524" s="256"/>
      <c r="K524" s="256"/>
      <c r="L524" s="184" t="s">
        <v>914</v>
      </c>
      <c r="M524" s="184"/>
      <c r="N524" s="11"/>
      <c r="O524" s="183" t="s">
        <v>52</v>
      </c>
      <c r="P524" s="3" t="s">
        <v>472</v>
      </c>
      <c r="Q524" s="3"/>
      <c r="R524" s="3"/>
      <c r="S524" s="3"/>
      <c r="T524" s="184" t="s">
        <v>689</v>
      </c>
      <c r="U524" s="184" t="s">
        <v>1057</v>
      </c>
      <c r="V524" s="184"/>
      <c r="W524" s="3" t="s">
        <v>223</v>
      </c>
      <c r="X524" s="3" t="s">
        <v>224</v>
      </c>
      <c r="Y524" s="3" t="s">
        <v>225</v>
      </c>
      <c r="Z524" s="3" t="s">
        <v>226</v>
      </c>
      <c r="AA524" s="1"/>
      <c r="AB524" s="15"/>
      <c r="AC524" s="187" t="s">
        <v>227</v>
      </c>
      <c r="AD524" s="187" t="s">
        <v>228</v>
      </c>
      <c r="AE524" s="187" t="s">
        <v>229</v>
      </c>
      <c r="AF524" s="187" t="s">
        <v>230</v>
      </c>
      <c r="AG524" s="96"/>
      <c r="AH524" s="187" t="s">
        <v>227</v>
      </c>
      <c r="AI524" s="187" t="s">
        <v>228</v>
      </c>
      <c r="AJ524" s="187" t="s">
        <v>229</v>
      </c>
      <c r="AK524" s="187" t="s">
        <v>230</v>
      </c>
      <c r="AL524" s="146">
        <f>IFERROR(AC524*IF($E524="将领",INDEX(兵法相关参数!$C$4:$AL$7,AL$15,MATCH($AB524,兵法相关参数!$C$3:$AL$3,0)),INDEX(兵法相关参数!$C$12:$AL$15,AL$15,MATCH($AB524,兵法相关参数!$C$3:$AL$3,0))),0)+IFERROR(AH524*IF($E524="将领",INDEX(兵法相关参数!$C$4:$AL$7,AL$15,MATCH($AG524,兵法相关参数!$C$3:$AL$3,0)),INDEX(兵法相关参数!$C$12:$AL$15,AL$15,MATCH($AG524,兵法相关参数!$C$3:$AL$3,0))),0)</f>
        <v>0</v>
      </c>
      <c r="AM524" s="146">
        <f>IFERROR(AD524*IF($E524="将领",INDEX(兵法相关参数!$C$4:$AL$7,AM$15,MATCH($AB524,兵法相关参数!$C$3:$AL$3,0)),INDEX(兵法相关参数!$C$12:$AL$15,AM$15,MATCH($AB524,兵法相关参数!$C$3:$AL$3,0))),0)+IFERROR(AI524*IF($E524="将领",INDEX(兵法相关参数!$C$4:$AL$7,AM$15,MATCH($AG524,兵法相关参数!$C$3:$AL$3,0)),INDEX(兵法相关参数!$C$12:$AL$15,AM$15,MATCH($AG524,兵法相关参数!$C$3:$AL$3,0))),0)</f>
        <v>0</v>
      </c>
      <c r="AN524" s="146">
        <f>IFERROR(AE524*IF($E524="将领",INDEX(兵法相关参数!$C$4:$AL$7,AN$15,MATCH($AB524,兵法相关参数!$C$3:$AL$3,0)),INDEX(兵法相关参数!$C$12:$AL$15,AN$15,MATCH($AB524,兵法相关参数!$C$3:$AL$3,0))),0)+IFERROR(AJ524*IF($E524="将领",INDEX(兵法相关参数!$C$4:$AL$7,AN$15,MATCH($AG524,兵法相关参数!$C$3:$AL$3,0)),INDEX(兵法相关参数!$C$12:$AL$15,AN$15,MATCH($AG524,兵法相关参数!$C$3:$AL$3,0))),0)</f>
        <v>0</v>
      </c>
      <c r="AO524" s="146">
        <f>IFERROR(AF524*IF($E524="将领",INDEX(兵法相关参数!$C$4:$AL$7,AL$15,MATCH($AB524,兵法相关参数!$C$3:$AL$3,0)),INDEX(兵法相关参数!$C$12:$AL$15,AO$15,MATCH($AB524,兵法相关参数!$C$3:$AL$3,0))),0)+IFERROR(AK524*IF($E524="将领",INDEX(兵法相关参数!$C$4:$AL$7,AL$15,MATCH($AG524,兵法相关参数!$C$3:$AL$3,0)),INDEX(兵法相关参数!$C$12:$AL$15,AO$15,MATCH($AG524,兵法相关参数!$C$3:$AL$3,0))),0)</f>
        <v>0</v>
      </c>
      <c r="AP524" s="42"/>
      <c r="AQ524" s="151">
        <f t="shared" ref="AQ524:AQ529" si="328">AQ523</f>
        <v>30310</v>
      </c>
      <c r="AR524" s="160">
        <f>IF(D524="直接伤害",1,0)</f>
        <v>0</v>
      </c>
      <c r="AS524" s="163" t="str">
        <f t="shared" si="319"/>
        <v>红</v>
      </c>
      <c r="AT524" s="153">
        <f t="shared" si="320"/>
        <v>2</v>
      </c>
      <c r="AU524" s="39" t="str">
        <f>IF(IF(L524="","",AQ524&amp;AT524)=AU523,"",IF(MOD(COUNTIF($AQ$1:AQ524,AQ524),3)=1,"",IF(L524="","",AQ524&amp;AT524)))</f>
        <v/>
      </c>
      <c r="AV524" s="166" t="str">
        <f t="shared" si="321"/>
        <v/>
      </c>
      <c r="AW524" s="166" t="str">
        <f t="shared" si="322"/>
        <v/>
      </c>
      <c r="AX524" s="15" t="str">
        <f>IF(MOD(COUNTIF($AQ$1:AQ524,AQ524),3)=1,"",IF(M524="","",AT524+1))</f>
        <v/>
      </c>
      <c r="AY524" s="15" t="str">
        <f t="shared" si="287"/>
        <v/>
      </c>
      <c r="AZ524" s="166" t="str">
        <f t="shared" si="288"/>
        <v/>
      </c>
      <c r="BA524" s="166" t="str">
        <f t="shared" si="289"/>
        <v/>
      </c>
      <c r="BB524" s="15" t="str">
        <f>IF(MOD(COUNTIF($AQ$1:AQ524,AQ524),3)=1,"",IF(N524="","",AX524+1))</f>
        <v/>
      </c>
      <c r="BC524" s="15" t="str">
        <f t="shared" si="323"/>
        <v/>
      </c>
      <c r="BD524" s="166" t="str">
        <f t="shared" si="324"/>
        <v/>
      </c>
      <c r="BE524" s="166" t="str">
        <f t="shared" si="325"/>
        <v/>
      </c>
      <c r="BF524" s="15"/>
      <c r="BG524" s="15"/>
      <c r="BH524" s="170" t="str">
        <f t="shared" si="326"/>
        <v>携带步兵时，武将士兵均会分担对方一半的伤害，且武将造成伤害的{0}%会治疗士兵，士兵造成伤害的{1}%会治疗武将</v>
      </c>
    </row>
    <row r="525" spans="1:60">
      <c r="A525" s="256"/>
      <c r="B525" s="259"/>
      <c r="C525" s="256"/>
      <c r="D525" s="256"/>
      <c r="E525" s="179" t="s">
        <v>28</v>
      </c>
      <c r="F525" s="141">
        <v>1</v>
      </c>
      <c r="G525" s="141"/>
      <c r="H525" s="141"/>
      <c r="I525" s="141">
        <v>1</v>
      </c>
      <c r="J525" s="256"/>
      <c r="K525" s="256"/>
      <c r="L525" s="25">
        <f>L522</f>
        <v>0.31</v>
      </c>
      <c r="M525" s="44"/>
      <c r="N525" s="10"/>
      <c r="O525" s="81">
        <f>120%*1.15</f>
        <v>1.38</v>
      </c>
      <c r="P525" s="44">
        <v>0</v>
      </c>
      <c r="Q525" s="44"/>
      <c r="R525" s="44"/>
      <c r="S525" s="44"/>
      <c r="T525" s="92">
        <f>1.4*(1+数据总览!L17)*0.28/2/2</f>
        <v>0.13719999999999999</v>
      </c>
      <c r="U525" s="44">
        <v>60</v>
      </c>
      <c r="V525" s="24"/>
      <c r="W525" s="92">
        <f>$L525*$O525</f>
        <v>0.42779999999999996</v>
      </c>
      <c r="X525" s="92">
        <f t="shared" si="327"/>
        <v>0.42779999999999996</v>
      </c>
      <c r="Y525" s="92">
        <f t="shared" si="327"/>
        <v>0.42779999999999996</v>
      </c>
      <c r="Z525" s="92">
        <f t="shared" si="327"/>
        <v>0.42779999999999996</v>
      </c>
      <c r="AA525" s="22"/>
      <c r="AB525" s="44" t="s">
        <v>102</v>
      </c>
      <c r="AC525" s="92">
        <f>辅助效用($P525,-1,AC$15,"生存转换",治疗系数,"指定将领",W525)*$T525*$U525</f>
        <v>9.0592088193599965E-4</v>
      </c>
      <c r="AD525" s="92">
        <f>辅助效用($P525,-1,AD$15,"生存转换",治疗系数,"指定将领",X525)*$T525*$U525</f>
        <v>1.0644303304319994E-3</v>
      </c>
      <c r="AE525" s="92">
        <f>辅助效用($P525,-1,AE$15,"生存转换",治疗系数,"指定将领",Y525)*$T525*$U525</f>
        <v>5.2824743999999979E-4</v>
      </c>
      <c r="AF525" s="92">
        <f>辅助效用($P525,-1,AF$15,"生存转换",治疗系数,"指定将领",Z525)*$T525*$U525</f>
        <v>5.2824743999999979E-4</v>
      </c>
      <c r="AG525" s="92" t="s">
        <v>51</v>
      </c>
      <c r="AH525" s="188">
        <v>0</v>
      </c>
      <c r="AI525" s="188">
        <v>0</v>
      </c>
      <c r="AJ525" s="188">
        <v>0</v>
      </c>
      <c r="AK525" s="188">
        <v>0</v>
      </c>
      <c r="AL525" s="146">
        <f>IFERROR(AC525*IF($E525="将领",INDEX(兵法相关参数!$C$4:$AL$7,AL$15,MATCH($AB525,兵法相关参数!$C$3:$AL$3,0)),INDEX(兵法相关参数!$C$12:$AL$15,AL$15,MATCH($AB525,兵法相关参数!$C$3:$AL$3,0))),0)+IFERROR(AH525*IF($E525="将领",INDEX(兵法相关参数!$C$4:$AL$7,AL$15,MATCH($AG525,兵法相关参数!$C$3:$AL$3,0)),INDEX(兵法相关参数!$C$12:$AL$15,AL$15,MATCH($AG525,兵法相关参数!$C$3:$AL$3,0))),0)</f>
        <v>2.2611785213122553</v>
      </c>
      <c r="AM525" s="146">
        <f>IFERROR(AD525*IF($E525="将领",INDEX(兵法相关参数!$C$4:$AL$7,AM$15,MATCH($AB525,兵法相关参数!$C$3:$AL$3,0)),INDEX(兵法相关参数!$C$12:$AL$15,AM$15,MATCH($AB525,兵法相关参数!$C$3:$AL$3,0))),0)+IFERROR(AI525*IF($E525="将领",INDEX(兵法相关参数!$C$4:$AL$7,AM$15,MATCH($AG525,兵法相关参数!$C$3:$AL$3,0)),INDEX(兵法相关参数!$C$12:$AL$15,AM$15,MATCH($AG525,兵法相关参数!$C$3:$AL$3,0))),0)</f>
        <v>4.0874124688588775</v>
      </c>
      <c r="AN525" s="146">
        <f>IFERROR(AE525*IF($E525="将领",INDEX(兵法相关参数!$C$4:$AL$7,AN$15,MATCH($AB525,兵法相关参数!$C$3:$AL$3,0)),INDEX(兵法相关参数!$C$12:$AL$15,AN$15,MATCH($AB525,兵法相关参数!$C$3:$AL$3,0))),0)+IFERROR(AJ525*IF($E525="将领",INDEX(兵法相关参数!$C$4:$AL$7,AN$15,MATCH($AG525,兵法相关参数!$C$3:$AL$3,0)),INDEX(兵法相关参数!$C$12:$AL$15,AN$15,MATCH($AG525,兵法相关参数!$C$3:$AL$3,0))),0)</f>
        <v>2.535587711999999</v>
      </c>
      <c r="AO525" s="146">
        <f>IFERROR(AF525*IF($E525="将领",INDEX(兵法相关参数!$C$4:$AL$7,AL$15,MATCH($AB525,兵法相关参数!$C$3:$AL$3,0)),INDEX(兵法相关参数!$C$12:$AL$15,AO$15,MATCH($AB525,兵法相关参数!$C$3:$AL$3,0))),0)+IFERROR(AK525*IF($E525="将领",INDEX(兵法相关参数!$C$4:$AL$7,AL$15,MATCH($AG525,兵法相关参数!$C$3:$AL$3,0)),INDEX(兵法相关参数!$C$12:$AL$15,AO$15,MATCH($AG525,兵法相关参数!$C$3:$AL$3,0))),0)</f>
        <v>2.7384347289599988</v>
      </c>
      <c r="AP525" s="27"/>
      <c r="AQ525" s="151">
        <f t="shared" si="328"/>
        <v>30310</v>
      </c>
      <c r="AR525" s="161">
        <f>AR524</f>
        <v>0</v>
      </c>
      <c r="AS525" s="163" t="str">
        <f t="shared" si="319"/>
        <v>红</v>
      </c>
      <c r="AT525" s="153">
        <f t="shared" si="320"/>
        <v>2</v>
      </c>
      <c r="AU525" s="39" t="str">
        <f>IF(IF(L525="","",AQ525&amp;AT525)=AU524,"",IF(MOD(COUNTIF($AQ$1:AQ525,AQ525),3)=1,"",IF(L525="","",AQ525&amp;AT525)))</f>
        <v>303102</v>
      </c>
      <c r="AV525" s="166">
        <f t="shared" si="321"/>
        <v>8.2000000000000003E-2</v>
      </c>
      <c r="AW525" s="166">
        <f t="shared" si="322"/>
        <v>7.0000000000000001E-3</v>
      </c>
      <c r="AX525" s="15" t="str">
        <f>IF(MOD(COUNTIF($AQ$1:AQ525,AQ525),3)=1,"",IF(M525="","",AT525+1))</f>
        <v/>
      </c>
      <c r="AY525" s="15" t="str">
        <f t="shared" si="287"/>
        <v/>
      </c>
      <c r="AZ525" s="166" t="str">
        <f t="shared" si="288"/>
        <v/>
      </c>
      <c r="BA525" s="166" t="str">
        <f t="shared" si="289"/>
        <v/>
      </c>
      <c r="BB525" s="15" t="str">
        <f>IF(MOD(COUNTIF($AQ$1:AQ525,AQ525),3)=1,"",IF(N525="","",AX525+1))</f>
        <v/>
      </c>
      <c r="BC525" s="15" t="str">
        <f t="shared" si="323"/>
        <v/>
      </c>
      <c r="BD525" s="166" t="str">
        <f t="shared" si="324"/>
        <v/>
      </c>
      <c r="BE525" s="166" t="str">
        <f t="shared" si="325"/>
        <v/>
      </c>
      <c r="BF525" s="15"/>
      <c r="BG525" s="15"/>
      <c r="BH525" s="170" t="str">
        <f t="shared" si="326"/>
        <v>携带步兵时，武将士兵均会分担对方一半的伤害，且武将造成伤害的{0}%会治疗士兵，士兵造成伤害的{1}%会治疗武将</v>
      </c>
    </row>
    <row r="526" spans="1:60">
      <c r="A526" s="256"/>
      <c r="B526" s="259"/>
      <c r="C526" s="256"/>
      <c r="D526" s="257"/>
      <c r="E526" s="179"/>
      <c r="F526" s="179"/>
      <c r="G526" s="179"/>
      <c r="H526" s="179"/>
      <c r="I526" s="179"/>
      <c r="J526" s="256"/>
      <c r="K526" s="256"/>
      <c r="L526" s="182"/>
      <c r="M526" s="179"/>
      <c r="N526" s="179"/>
      <c r="O526" s="182"/>
      <c r="P526" s="179"/>
      <c r="Q526" s="179"/>
      <c r="R526" s="179"/>
      <c r="S526" s="179"/>
      <c r="T526" s="179"/>
      <c r="U526" s="179"/>
      <c r="V526" s="179"/>
      <c r="W526" s="179"/>
      <c r="X526" s="179"/>
      <c r="Y526" s="179"/>
      <c r="Z526" s="179"/>
      <c r="AA526" s="179"/>
      <c r="AB526" s="44"/>
      <c r="AC526" s="189"/>
      <c r="AD526" s="189"/>
      <c r="AE526" s="189"/>
      <c r="AF526" s="189"/>
      <c r="AG526" s="92"/>
      <c r="AH526" s="189"/>
      <c r="AI526" s="189"/>
      <c r="AJ526" s="189"/>
      <c r="AK526" s="189"/>
      <c r="AL526" s="146">
        <f>IFERROR(AC526*IF($E526="将领",INDEX(兵法相关参数!$C$4:$AL$7,AL$15,MATCH($AB526,兵法相关参数!$C$3:$AL$3,0)),INDEX(兵法相关参数!$C$12:$AL$15,AL$15,MATCH($AB526,兵法相关参数!$C$3:$AL$3,0))),0)+IFERROR(AH526*IF($E526="将领",INDEX(兵法相关参数!$C$4:$AL$7,AL$15,MATCH($AG526,兵法相关参数!$C$3:$AL$3,0)),INDEX(兵法相关参数!$C$12:$AL$15,AL$15,MATCH($AG526,兵法相关参数!$C$3:$AL$3,0))),0)</f>
        <v>0</v>
      </c>
      <c r="AM526" s="146">
        <f>IFERROR(AD526*IF($E526="将领",INDEX(兵法相关参数!$C$4:$AL$7,AM$15,MATCH($AB526,兵法相关参数!$C$3:$AL$3,0)),INDEX(兵法相关参数!$C$12:$AL$15,AM$15,MATCH($AB526,兵法相关参数!$C$3:$AL$3,0))),0)+IFERROR(AI526*IF($E526="将领",INDEX(兵法相关参数!$C$4:$AL$7,AM$15,MATCH($AG526,兵法相关参数!$C$3:$AL$3,0)),INDEX(兵法相关参数!$C$12:$AL$15,AM$15,MATCH($AG526,兵法相关参数!$C$3:$AL$3,0))),0)</f>
        <v>0</v>
      </c>
      <c r="AN526" s="146">
        <f>IFERROR(AE526*IF($E526="将领",INDEX(兵法相关参数!$C$4:$AL$7,AN$15,MATCH($AB526,兵法相关参数!$C$3:$AL$3,0)),INDEX(兵法相关参数!$C$12:$AL$15,AN$15,MATCH($AB526,兵法相关参数!$C$3:$AL$3,0))),0)+IFERROR(AJ526*IF($E526="将领",INDEX(兵法相关参数!$C$4:$AL$7,AN$15,MATCH($AG526,兵法相关参数!$C$3:$AL$3,0)),INDEX(兵法相关参数!$C$12:$AL$15,AN$15,MATCH($AG526,兵法相关参数!$C$3:$AL$3,0))),0)</f>
        <v>0</v>
      </c>
      <c r="AO526" s="146">
        <f>IFERROR(AF526*IF($E526="将领",INDEX(兵法相关参数!$C$4:$AL$7,AL$15,MATCH($AB526,兵法相关参数!$C$3:$AL$3,0)),INDEX(兵法相关参数!$C$12:$AL$15,AO$15,MATCH($AB526,兵法相关参数!$C$3:$AL$3,0))),0)+IFERROR(AK526*IF($E526="将领",INDEX(兵法相关参数!$C$4:$AL$7,AL$15,MATCH($AG526,兵法相关参数!$C$3:$AL$3,0)),INDEX(兵法相关参数!$C$12:$AL$15,AO$15,MATCH($AG526,兵法相关参数!$C$3:$AL$3,0))),0)</f>
        <v>0</v>
      </c>
      <c r="AP526" s="42"/>
      <c r="AQ526" s="151">
        <f t="shared" si="328"/>
        <v>30310</v>
      </c>
      <c r="AR526" s="162">
        <f>AR525</f>
        <v>0</v>
      </c>
      <c r="AS526" s="15" t="str">
        <f t="shared" si="319"/>
        <v>红</v>
      </c>
      <c r="AT526" s="153">
        <f t="shared" si="320"/>
        <v>2</v>
      </c>
      <c r="AU526" s="39" t="str">
        <f>IF(IF(L526="","",AQ526&amp;AT526)=AU525,"",IF(MOD(COUNTIF($AQ$1:AQ526,AQ526),3)=1,"",IF(L526="","",AQ526&amp;AT526)))</f>
        <v/>
      </c>
      <c r="AV526" s="166" t="str">
        <f t="shared" si="321"/>
        <v/>
      </c>
      <c r="AW526" s="166" t="str">
        <f t="shared" si="322"/>
        <v/>
      </c>
      <c r="AX526" s="15" t="str">
        <f>IF(MOD(COUNTIF($AQ$1:AQ526,AQ526),3)=1,"",IF(M526="","",AT526+1))</f>
        <v/>
      </c>
      <c r="AY526" s="15" t="str">
        <f t="shared" si="287"/>
        <v/>
      </c>
      <c r="AZ526" s="166" t="str">
        <f t="shared" si="288"/>
        <v/>
      </c>
      <c r="BA526" s="166" t="str">
        <f t="shared" si="289"/>
        <v/>
      </c>
      <c r="BB526" s="15" t="str">
        <f>IF(MOD(COUNTIF($AQ$1:AQ526,AQ526),3)=1,"",IF(N526="","",AX526+1))</f>
        <v/>
      </c>
      <c r="BC526" s="15" t="str">
        <f t="shared" si="323"/>
        <v/>
      </c>
      <c r="BD526" s="166" t="str">
        <f t="shared" si="324"/>
        <v/>
      </c>
      <c r="BE526" s="166" t="str">
        <f t="shared" si="325"/>
        <v/>
      </c>
      <c r="BF526" s="15"/>
      <c r="BG526" s="15"/>
      <c r="BH526" s="170" t="str">
        <f t="shared" si="326"/>
        <v>携带步兵时，武将士兵均会分担对方一半的伤害，且武将造成伤害的{0}%会治疗士兵，士兵造成伤害的{1}%会治疗武将</v>
      </c>
    </row>
    <row r="527" spans="1:60">
      <c r="A527" s="256"/>
      <c r="B527" s="259"/>
      <c r="C527" s="256"/>
      <c r="D527" s="255"/>
      <c r="E527" s="11"/>
      <c r="F527" s="11"/>
      <c r="G527" s="11"/>
      <c r="H527" s="11"/>
      <c r="I527" s="11"/>
      <c r="J527" s="256"/>
      <c r="K527" s="256"/>
      <c r="L527" s="190"/>
      <c r="M527" s="11"/>
      <c r="N527" s="11"/>
      <c r="O527" s="183"/>
      <c r="P527" s="3"/>
      <c r="Q527" s="11"/>
      <c r="R527" s="11"/>
      <c r="S527" s="11"/>
      <c r="T527" s="184"/>
      <c r="U527" s="184"/>
      <c r="V527" s="184"/>
      <c r="W527" s="3"/>
      <c r="X527" s="3"/>
      <c r="Y527" s="3"/>
      <c r="Z527" s="3"/>
      <c r="AA527" s="1"/>
      <c r="AB527" s="15"/>
      <c r="AC527" s="187"/>
      <c r="AD527" s="187"/>
      <c r="AE527" s="187"/>
      <c r="AF527" s="187"/>
      <c r="AG527" s="96"/>
      <c r="AH527" s="187"/>
      <c r="AI527" s="187"/>
      <c r="AJ527" s="187"/>
      <c r="AK527" s="187"/>
      <c r="AL527" s="146">
        <f>IFERROR(AC527*IF($E527="将领",INDEX(兵法相关参数!$C$4:$AL$7,AL$15,MATCH($AB527,兵法相关参数!$C$3:$AL$3,0)),INDEX(兵法相关参数!$C$12:$AL$15,AL$15,MATCH($AB527,兵法相关参数!$C$3:$AL$3,0))),0)+IFERROR(AH527*IF($E527="将领",INDEX(兵法相关参数!$C$4:$AL$7,AL$15,MATCH($AG527,兵法相关参数!$C$3:$AL$3,0)),INDEX(兵法相关参数!$C$12:$AL$15,AL$15,MATCH($AG527,兵法相关参数!$C$3:$AL$3,0))),0)</f>
        <v>0</v>
      </c>
      <c r="AM527" s="146">
        <f>IFERROR(AD527*IF($E527="将领",INDEX(兵法相关参数!$C$4:$AL$7,AM$15,MATCH($AB527,兵法相关参数!$C$3:$AL$3,0)),INDEX(兵法相关参数!$C$12:$AL$15,AM$15,MATCH($AB527,兵法相关参数!$C$3:$AL$3,0))),0)+IFERROR(AI527*IF($E527="将领",INDEX(兵法相关参数!$C$4:$AL$7,AM$15,MATCH($AG527,兵法相关参数!$C$3:$AL$3,0)),INDEX(兵法相关参数!$C$12:$AL$15,AM$15,MATCH($AG527,兵法相关参数!$C$3:$AL$3,0))),0)</f>
        <v>0</v>
      </c>
      <c r="AN527" s="146">
        <f>IFERROR(AE527*IF($E527="将领",INDEX(兵法相关参数!$C$4:$AL$7,AN$15,MATCH($AB527,兵法相关参数!$C$3:$AL$3,0)),INDEX(兵法相关参数!$C$12:$AL$15,AN$15,MATCH($AB527,兵法相关参数!$C$3:$AL$3,0))),0)+IFERROR(AJ527*IF($E527="将领",INDEX(兵法相关参数!$C$4:$AL$7,AN$15,MATCH($AG527,兵法相关参数!$C$3:$AL$3,0)),INDEX(兵法相关参数!$C$12:$AL$15,AN$15,MATCH($AG527,兵法相关参数!$C$3:$AL$3,0))),0)</f>
        <v>0</v>
      </c>
      <c r="AO527" s="146">
        <f>IFERROR(AF527*IF($E527="将领",INDEX(兵法相关参数!$C$4:$AL$7,AL$15,MATCH($AB527,兵法相关参数!$C$3:$AL$3,0)),INDEX(兵法相关参数!$C$12:$AL$15,AO$15,MATCH($AB527,兵法相关参数!$C$3:$AL$3,0))),0)+IFERROR(AK527*IF($E527="将领",INDEX(兵法相关参数!$C$4:$AL$7,AL$15,MATCH($AG527,兵法相关参数!$C$3:$AL$3,0)),INDEX(兵法相关参数!$C$12:$AL$15,AO$15,MATCH($AG527,兵法相关参数!$C$3:$AL$3,0))),0)</f>
        <v>0</v>
      </c>
      <c r="AP527" s="27"/>
      <c r="AQ527" s="151">
        <f t="shared" si="328"/>
        <v>30310</v>
      </c>
      <c r="AR527" s="160">
        <f>IF(D527="直接伤害",1,0)</f>
        <v>0</v>
      </c>
      <c r="AS527" s="163" t="str">
        <f t="shared" si="319"/>
        <v>红</v>
      </c>
      <c r="AT527" s="153">
        <f t="shared" si="320"/>
        <v>2</v>
      </c>
      <c r="AU527" s="39" t="str">
        <f>IF(IF(L527="","",AQ527&amp;AT527)=AU526,"",IF(MOD(COUNTIF($AQ$1:AQ527,AQ527),3)=1,"",IF(L527="","",AQ527&amp;AT527)))</f>
        <v/>
      </c>
      <c r="AV527" s="166" t="str">
        <f t="shared" si="321"/>
        <v/>
      </c>
      <c r="AW527" s="166" t="str">
        <f t="shared" si="322"/>
        <v/>
      </c>
      <c r="AX527" s="15" t="str">
        <f>IF(MOD(COUNTIF($AQ$1:AQ527,AQ527),3)=1,"",IF(M527="","",AT527+1))</f>
        <v/>
      </c>
      <c r="AY527" s="15" t="str">
        <f t="shared" si="287"/>
        <v/>
      </c>
      <c r="AZ527" s="166" t="str">
        <f t="shared" si="288"/>
        <v/>
      </c>
      <c r="BA527" s="166" t="str">
        <f t="shared" si="289"/>
        <v/>
      </c>
      <c r="BB527" s="15" t="str">
        <f>IF(MOD(COUNTIF($AQ$1:AQ527,AQ527),3)=1,"",IF(N527="","",AX527+1))</f>
        <v/>
      </c>
      <c r="BC527" s="15" t="str">
        <f t="shared" si="323"/>
        <v/>
      </c>
      <c r="BD527" s="166" t="str">
        <f t="shared" si="324"/>
        <v/>
      </c>
      <c r="BE527" s="166" t="str">
        <f t="shared" si="325"/>
        <v/>
      </c>
      <c r="BF527" s="15"/>
      <c r="BG527" s="15"/>
      <c r="BH527" s="170" t="str">
        <f t="shared" si="326"/>
        <v>携带步兵时，武将士兵均会分担对方一半的伤害，且武将造成伤害的{0}%会治疗士兵，士兵造成伤害的{1}%会治疗武将</v>
      </c>
    </row>
    <row r="528" spans="1:60">
      <c r="A528" s="256"/>
      <c r="B528" s="259"/>
      <c r="C528" s="256"/>
      <c r="D528" s="256"/>
      <c r="E528" s="179"/>
      <c r="F528" s="141"/>
      <c r="G528" s="141"/>
      <c r="H528" s="141"/>
      <c r="I528" s="141"/>
      <c r="J528" s="256"/>
      <c r="K528" s="256"/>
      <c r="L528" s="179"/>
      <c r="M528" s="179"/>
      <c r="N528" s="179"/>
      <c r="O528" s="182"/>
      <c r="P528" s="44"/>
      <c r="Q528" s="179"/>
      <c r="R528" s="10"/>
      <c r="S528" s="179"/>
      <c r="T528" s="179"/>
      <c r="U528" s="179"/>
      <c r="V528" s="179"/>
      <c r="W528" s="23"/>
      <c r="X528" s="23"/>
      <c r="Y528" s="23"/>
      <c r="Z528" s="23"/>
      <c r="AA528" s="179"/>
      <c r="AB528" s="44"/>
      <c r="AC528" s="92"/>
      <c r="AD528" s="92"/>
      <c r="AE528" s="92"/>
      <c r="AF528" s="92"/>
      <c r="AG528" s="92"/>
      <c r="AH528" s="188"/>
      <c r="AI528" s="188"/>
      <c r="AJ528" s="188"/>
      <c r="AK528" s="188"/>
      <c r="AL528" s="146">
        <f>IFERROR(AC528*IF($E528="将领",INDEX(兵法相关参数!$C$4:$AL$7,AL$15,MATCH($AB528,兵法相关参数!$C$3:$AL$3,0)),INDEX(兵法相关参数!$C$12:$AL$15,AL$15,MATCH($AB528,兵法相关参数!$C$3:$AL$3,0))),0)+IFERROR(AH528*IF($E528="将领",INDEX(兵法相关参数!$C$4:$AL$7,AL$15,MATCH($AG528,兵法相关参数!$C$3:$AL$3,0)),INDEX(兵法相关参数!$C$12:$AL$15,AL$15,MATCH($AG528,兵法相关参数!$C$3:$AL$3,0))),0)</f>
        <v>0</v>
      </c>
      <c r="AM528" s="146">
        <f>IFERROR(AD528*IF($E528="将领",INDEX(兵法相关参数!$C$4:$AL$7,AM$15,MATCH($AB528,兵法相关参数!$C$3:$AL$3,0)),INDEX(兵法相关参数!$C$12:$AL$15,AM$15,MATCH($AB528,兵法相关参数!$C$3:$AL$3,0))),0)+IFERROR(AI528*IF($E528="将领",INDEX(兵法相关参数!$C$4:$AL$7,AM$15,MATCH($AG528,兵法相关参数!$C$3:$AL$3,0)),INDEX(兵法相关参数!$C$12:$AL$15,AM$15,MATCH($AG528,兵法相关参数!$C$3:$AL$3,0))),0)</f>
        <v>0</v>
      </c>
      <c r="AN528" s="146">
        <f>IFERROR(AE528*IF($E528="将领",INDEX(兵法相关参数!$C$4:$AL$7,AN$15,MATCH($AB528,兵法相关参数!$C$3:$AL$3,0)),INDEX(兵法相关参数!$C$12:$AL$15,AN$15,MATCH($AB528,兵法相关参数!$C$3:$AL$3,0))),0)+IFERROR(AJ528*IF($E528="将领",INDEX(兵法相关参数!$C$4:$AL$7,AN$15,MATCH($AG528,兵法相关参数!$C$3:$AL$3,0)),INDEX(兵法相关参数!$C$12:$AL$15,AN$15,MATCH($AG528,兵法相关参数!$C$3:$AL$3,0))),0)</f>
        <v>0</v>
      </c>
      <c r="AO528" s="146">
        <f>IFERROR(AF528*IF($E528="将领",INDEX(兵法相关参数!$C$4:$AL$7,AL$15,MATCH($AB528,兵法相关参数!$C$3:$AL$3,0)),INDEX(兵法相关参数!$C$12:$AL$15,AO$15,MATCH($AB528,兵法相关参数!$C$3:$AL$3,0))),0)+IFERROR(AK528*IF($E528="将领",INDEX(兵法相关参数!$C$4:$AL$7,AL$15,MATCH($AG528,兵法相关参数!$C$3:$AL$3,0)),INDEX(兵法相关参数!$C$12:$AL$15,AO$15,MATCH($AG528,兵法相关参数!$C$3:$AL$3,0))),0)</f>
        <v>0</v>
      </c>
      <c r="AP528" s="42"/>
      <c r="AQ528" s="151">
        <f t="shared" si="328"/>
        <v>30310</v>
      </c>
      <c r="AR528" s="161">
        <f>AR527</f>
        <v>0</v>
      </c>
      <c r="AS528" s="163" t="str">
        <f t="shared" si="319"/>
        <v>红</v>
      </c>
      <c r="AT528" s="153">
        <f t="shared" si="320"/>
        <v>2</v>
      </c>
      <c r="AU528" s="39" t="str">
        <f>IF(IF(L528="","",AQ528&amp;AT528)=AU527,"",IF(MOD(COUNTIF($AQ$1:AQ528,AQ528),3)=1,"",IF(L528="","",AQ528&amp;AT528)))</f>
        <v/>
      </c>
      <c r="AV528" s="166" t="str">
        <f t="shared" si="321"/>
        <v/>
      </c>
      <c r="AW528" s="166" t="str">
        <f t="shared" si="322"/>
        <v/>
      </c>
      <c r="AX528" s="15" t="str">
        <f>IF(MOD(COUNTIF($AQ$1:AQ528,AQ528),3)=1,"",IF(M528="","",AT528+1))</f>
        <v/>
      </c>
      <c r="AY528" s="15" t="str">
        <f t="shared" si="287"/>
        <v/>
      </c>
      <c r="AZ528" s="166" t="str">
        <f t="shared" si="288"/>
        <v/>
      </c>
      <c r="BA528" s="166" t="str">
        <f t="shared" si="289"/>
        <v/>
      </c>
      <c r="BB528" s="15" t="str">
        <f>IF(MOD(COUNTIF($AQ$1:AQ528,AQ528),3)=1,"",IF(N528="","",AX528+1))</f>
        <v/>
      </c>
      <c r="BC528" s="15" t="str">
        <f t="shared" si="323"/>
        <v/>
      </c>
      <c r="BD528" s="166" t="str">
        <f t="shared" si="324"/>
        <v/>
      </c>
      <c r="BE528" s="166" t="str">
        <f t="shared" si="325"/>
        <v/>
      </c>
      <c r="BF528" s="15"/>
      <c r="BG528" s="15"/>
      <c r="BH528" s="170" t="str">
        <f t="shared" si="326"/>
        <v>携带步兵时，武将士兵均会分担对方一半的伤害，且武将造成伤害的{0}%会治疗士兵，士兵造成伤害的{1}%会治疗武将</v>
      </c>
    </row>
    <row r="529" spans="1:60">
      <c r="A529" s="257"/>
      <c r="B529" s="260"/>
      <c r="C529" s="257"/>
      <c r="D529" s="257"/>
      <c r="E529" s="179"/>
      <c r="F529" s="179"/>
      <c r="G529" s="179"/>
      <c r="H529" s="179"/>
      <c r="I529" s="179"/>
      <c r="J529" s="257"/>
      <c r="K529" s="257"/>
      <c r="L529" s="182"/>
      <c r="M529" s="179"/>
      <c r="N529" s="179"/>
      <c r="O529" s="182"/>
      <c r="P529" s="179"/>
      <c r="Q529" s="179"/>
      <c r="R529" s="179"/>
      <c r="S529" s="179"/>
      <c r="T529" s="179"/>
      <c r="U529" s="179"/>
      <c r="V529" s="179"/>
      <c r="W529" s="179"/>
      <c r="X529" s="179"/>
      <c r="Y529" s="179"/>
      <c r="Z529" s="179"/>
      <c r="AA529" s="179"/>
      <c r="AB529" s="44"/>
      <c r="AC529" s="189"/>
      <c r="AD529" s="189"/>
      <c r="AE529" s="189"/>
      <c r="AF529" s="189"/>
      <c r="AG529" s="92"/>
      <c r="AH529" s="189"/>
      <c r="AI529" s="189"/>
      <c r="AJ529" s="189"/>
      <c r="AK529" s="189"/>
      <c r="AL529" s="146">
        <f>IFERROR(AC529*IF($E529="将领",INDEX(兵法相关参数!$C$4:$AL$7,AL$15,MATCH($AB529,兵法相关参数!$C$3:$AL$3,0)),INDEX(兵法相关参数!$C$12:$AL$15,AL$15,MATCH($AB529,兵法相关参数!$C$3:$AL$3,0))),0)+IFERROR(AH529*IF($E529="将领",INDEX(兵法相关参数!$C$4:$AL$7,AL$15,MATCH($AG529,兵法相关参数!$C$3:$AL$3,0)),INDEX(兵法相关参数!$C$12:$AL$15,AL$15,MATCH($AG529,兵法相关参数!$C$3:$AL$3,0))),0)</f>
        <v>0</v>
      </c>
      <c r="AM529" s="146">
        <f>IFERROR(AD529*IF($E529="将领",INDEX(兵法相关参数!$C$4:$AL$7,AM$15,MATCH($AB529,兵法相关参数!$C$3:$AL$3,0)),INDEX(兵法相关参数!$C$12:$AL$15,AM$15,MATCH($AB529,兵法相关参数!$C$3:$AL$3,0))),0)+IFERROR(AI529*IF($E529="将领",INDEX(兵法相关参数!$C$4:$AL$7,AM$15,MATCH($AG529,兵法相关参数!$C$3:$AL$3,0)),INDEX(兵法相关参数!$C$12:$AL$15,AM$15,MATCH($AG529,兵法相关参数!$C$3:$AL$3,0))),0)</f>
        <v>0</v>
      </c>
      <c r="AN529" s="146">
        <f>IFERROR(AE529*IF($E529="将领",INDEX(兵法相关参数!$C$4:$AL$7,AN$15,MATCH($AB529,兵法相关参数!$C$3:$AL$3,0)),INDEX(兵法相关参数!$C$12:$AL$15,AN$15,MATCH($AB529,兵法相关参数!$C$3:$AL$3,0))),0)+IFERROR(AJ529*IF($E529="将领",INDEX(兵法相关参数!$C$4:$AL$7,AN$15,MATCH($AG529,兵法相关参数!$C$3:$AL$3,0)),INDEX(兵法相关参数!$C$12:$AL$15,AN$15,MATCH($AG529,兵法相关参数!$C$3:$AL$3,0))),0)</f>
        <v>0</v>
      </c>
      <c r="AO529" s="146">
        <f>IFERROR(AF529*IF($E529="将领",INDEX(兵法相关参数!$C$4:$AL$7,AL$15,MATCH($AB529,兵法相关参数!$C$3:$AL$3,0)),INDEX(兵法相关参数!$C$12:$AL$15,AO$15,MATCH($AB529,兵法相关参数!$C$3:$AL$3,0))),0)+IFERROR(AK529*IF($E529="将领",INDEX(兵法相关参数!$C$4:$AL$7,AL$15,MATCH($AG529,兵法相关参数!$C$3:$AL$3,0)),INDEX(兵法相关参数!$C$12:$AL$15,AO$15,MATCH($AG529,兵法相关参数!$C$3:$AL$3,0))),0)</f>
        <v>0</v>
      </c>
      <c r="AP529" s="27"/>
      <c r="AQ529" s="152">
        <f t="shared" si="328"/>
        <v>30310</v>
      </c>
      <c r="AR529" s="162">
        <f>AR528</f>
        <v>0</v>
      </c>
      <c r="AS529" s="15" t="str">
        <f t="shared" si="319"/>
        <v>红</v>
      </c>
      <c r="AT529" s="153">
        <f t="shared" si="320"/>
        <v>2</v>
      </c>
      <c r="AU529" s="39" t="str">
        <f>IF(IF(L529="","",AQ529&amp;AT529)=AU528,"",IF(MOD(COUNTIF($AQ$1:AQ529,AQ529),3)=1,"",IF(L529="","",AQ529&amp;AT529)))</f>
        <v/>
      </c>
      <c r="AV529" s="166" t="str">
        <f t="shared" si="321"/>
        <v/>
      </c>
      <c r="AW529" s="166" t="str">
        <f t="shared" si="322"/>
        <v/>
      </c>
      <c r="AX529" s="15" t="str">
        <f>IF(MOD(COUNTIF($AQ$1:AQ529,AQ529),3)=1,"",IF(M529="","",AT529+1))</f>
        <v/>
      </c>
      <c r="AY529" s="15" t="str">
        <f t="shared" si="287"/>
        <v/>
      </c>
      <c r="AZ529" s="166" t="str">
        <f t="shared" si="288"/>
        <v/>
      </c>
      <c r="BA529" s="166" t="str">
        <f t="shared" si="289"/>
        <v/>
      </c>
      <c r="BB529" s="15" t="str">
        <f>IF(MOD(COUNTIF($AQ$1:AQ529,AQ529),3)=1,"",IF(N529="","",AX529+1))</f>
        <v/>
      </c>
      <c r="BC529" s="15" t="str">
        <f t="shared" si="323"/>
        <v/>
      </c>
      <c r="BD529" s="166" t="str">
        <f t="shared" si="324"/>
        <v/>
      </c>
      <c r="BE529" s="166" t="str">
        <f t="shared" si="325"/>
        <v/>
      </c>
      <c r="BF529" s="15"/>
      <c r="BG529" s="15"/>
      <c r="BH529" s="170" t="str">
        <f t="shared" si="326"/>
        <v>携带步兵时，武将士兵均会分担对方一半的伤害，且武将造成伤害的{0}%会治疗士兵，士兵造成伤害的{1}%会治疗武将</v>
      </c>
    </row>
    <row r="530" spans="1:60" ht="11.25" customHeight="1">
      <c r="A530" s="255" t="s">
        <v>1052</v>
      </c>
      <c r="B530" s="258" t="s">
        <v>1065</v>
      </c>
      <c r="C530" s="255" t="s">
        <v>13</v>
      </c>
      <c r="D530" s="255" t="s">
        <v>1058</v>
      </c>
      <c r="E530" s="11"/>
      <c r="F530" s="11"/>
      <c r="G530" s="11"/>
      <c r="H530" s="11"/>
      <c r="I530" s="11"/>
      <c r="J530" s="11" t="s">
        <v>402</v>
      </c>
      <c r="K530" s="11" t="s">
        <v>469</v>
      </c>
      <c r="L530" s="184" t="s">
        <v>62</v>
      </c>
      <c r="M530" s="184"/>
      <c r="N530" s="11"/>
      <c r="O530" s="183" t="s">
        <v>52</v>
      </c>
      <c r="P530" s="3" t="s">
        <v>57</v>
      </c>
      <c r="Q530" s="11" t="s">
        <v>60</v>
      </c>
      <c r="R530" s="11" t="s">
        <v>61</v>
      </c>
      <c r="S530" s="11"/>
      <c r="T530" s="184"/>
      <c r="U530" s="184"/>
      <c r="V530" s="184"/>
      <c r="W530" s="3" t="s">
        <v>223</v>
      </c>
      <c r="X530" s="3" t="s">
        <v>224</v>
      </c>
      <c r="Y530" s="3" t="s">
        <v>225</v>
      </c>
      <c r="Z530" s="3" t="s">
        <v>226</v>
      </c>
      <c r="AA530" s="1"/>
      <c r="AB530" s="15"/>
      <c r="AC530" s="187" t="s">
        <v>227</v>
      </c>
      <c r="AD530" s="187" t="s">
        <v>228</v>
      </c>
      <c r="AE530" s="187" t="s">
        <v>229</v>
      </c>
      <c r="AF530" s="187" t="s">
        <v>230</v>
      </c>
      <c r="AG530" s="96"/>
      <c r="AH530" s="187" t="s">
        <v>227</v>
      </c>
      <c r="AI530" s="187" t="s">
        <v>228</v>
      </c>
      <c r="AJ530" s="187" t="s">
        <v>229</v>
      </c>
      <c r="AK530" s="187" t="s">
        <v>230</v>
      </c>
      <c r="AL530" s="146">
        <f>IFERROR(AC530*IF($E530="将领",INDEX(兵法相关参数!$C$4:$AL$7,AL$15,MATCH($AB530,兵法相关参数!$C$3:$AL$3,0)),INDEX(兵法相关参数!$C$12:$AL$15,AL$15,MATCH($AB530,兵法相关参数!$C$3:$AL$3,0))),0)+IFERROR(AH530*IF($E530="将领",INDEX(兵法相关参数!$C$4:$AL$7,AL$15,MATCH($AG530,兵法相关参数!$C$3:$AL$3,0)),INDEX(兵法相关参数!$C$12:$AL$15,AL$15,MATCH($AG530,兵法相关参数!$C$3:$AL$3,0))),0)</f>
        <v>0</v>
      </c>
      <c r="AM530" s="146">
        <f>IFERROR(AD530*IF($E530="将领",INDEX(兵法相关参数!$C$4:$AL$7,AM$15,MATCH($AB530,兵法相关参数!$C$3:$AL$3,0)),INDEX(兵法相关参数!$C$12:$AL$15,AM$15,MATCH($AB530,兵法相关参数!$C$3:$AL$3,0))),0)+IFERROR(AI530*IF($E530="将领",INDEX(兵法相关参数!$C$4:$AL$7,AM$15,MATCH($AG530,兵法相关参数!$C$3:$AL$3,0)),INDEX(兵法相关参数!$C$12:$AL$15,AM$15,MATCH($AG530,兵法相关参数!$C$3:$AL$3,0))),0)</f>
        <v>0</v>
      </c>
      <c r="AN530" s="146">
        <f>IFERROR(AE530*IF($E530="将领",INDEX(兵法相关参数!$C$4:$AL$7,AN$15,MATCH($AB530,兵法相关参数!$C$3:$AL$3,0)),INDEX(兵法相关参数!$C$12:$AL$15,AN$15,MATCH($AB530,兵法相关参数!$C$3:$AL$3,0))),0)+IFERROR(AJ530*IF($E530="将领",INDEX(兵法相关参数!$C$4:$AL$7,AN$15,MATCH($AG530,兵法相关参数!$C$3:$AL$3,0)),INDEX(兵法相关参数!$C$12:$AL$15,AN$15,MATCH($AG530,兵法相关参数!$C$3:$AL$3,0))),0)</f>
        <v>0</v>
      </c>
      <c r="AO530" s="146">
        <f>IFERROR(AF530*IF($E530="将领",INDEX(兵法相关参数!$C$4:$AL$7,AL$15,MATCH($AB530,兵法相关参数!$C$3:$AL$3,0)),INDEX(兵法相关参数!$C$12:$AL$15,AO$15,MATCH($AB530,兵法相关参数!$C$3:$AL$3,0))),0)+IFERROR(AK530*IF($E530="将领",INDEX(兵法相关参数!$C$4:$AL$7,AL$15,MATCH($AG530,兵法相关参数!$C$3:$AL$3,0)),INDEX(兵法相关参数!$C$12:$AL$15,AO$15,MATCH($AG530,兵法相关参数!$C$3:$AL$3,0))),0)</f>
        <v>0</v>
      </c>
      <c r="AP530" s="27"/>
      <c r="AQ530" s="154">
        <v>30311</v>
      </c>
      <c r="AR530" s="160">
        <f>IF(D530="直接伤害",1,0)</f>
        <v>1</v>
      </c>
      <c r="AS530" s="163" t="str">
        <f t="shared" si="319"/>
        <v>红</v>
      </c>
      <c r="AT530" s="153">
        <f t="shared" si="320"/>
        <v>1</v>
      </c>
      <c r="AU530" s="39" t="str">
        <f>IF(IF(L530="","",AQ530&amp;AT530)=AU529,"",IF(MOD(COUNTIF($AQ$1:AQ530,AQ530),3)=1,"",IF(L530="","",AQ530&amp;AT530)))</f>
        <v/>
      </c>
      <c r="AV530" s="166" t="str">
        <f t="shared" si="321"/>
        <v/>
      </c>
      <c r="AW530" s="166" t="str">
        <f t="shared" si="322"/>
        <v/>
      </c>
      <c r="AX530" s="15" t="str">
        <f>IF(MOD(COUNTIF($AQ$1:AQ530,AQ530),3)=1,"",IF(M530="","",AT530+1))</f>
        <v/>
      </c>
      <c r="AY530" s="15" t="str">
        <f t="shared" si="287"/>
        <v/>
      </c>
      <c r="AZ530" s="166" t="str">
        <f t="shared" si="288"/>
        <v/>
      </c>
      <c r="BA530" s="166" t="str">
        <f t="shared" si="289"/>
        <v/>
      </c>
      <c r="BB530" s="15" t="str">
        <f>IF(MOD(COUNTIF($AQ$1:AQ530,AQ530),3)=1,"",IF(N530="","",AX530+1))</f>
        <v/>
      </c>
      <c r="BC530" s="15" t="str">
        <f t="shared" si="323"/>
        <v/>
      </c>
      <c r="BD530" s="166" t="str">
        <f t="shared" si="324"/>
        <v/>
      </c>
      <c r="BE530" s="166" t="str">
        <f t="shared" si="325"/>
        <v/>
      </c>
      <c r="BF530" s="15"/>
      <c r="BG530" s="15"/>
      <c r="BH530" s="170" t="str">
        <f t="shared" si="326"/>
        <v>女性武将携带时，自身每隔8秒对随机2名武将造成{0}%攻击力的策略伤害，如果是男性武将则再降低其{1}点怒气</v>
      </c>
    </row>
    <row r="531" spans="1:60">
      <c r="A531" s="256"/>
      <c r="B531" s="259"/>
      <c r="C531" s="256"/>
      <c r="D531" s="256"/>
      <c r="E531" s="179" t="s">
        <v>22</v>
      </c>
      <c r="F531" s="141">
        <v>1</v>
      </c>
      <c r="G531" s="141">
        <v>1</v>
      </c>
      <c r="H531" s="141">
        <v>1</v>
      </c>
      <c r="I531" s="141">
        <v>1</v>
      </c>
      <c r="J531" s="255">
        <f>SUMPRODUCT(LARGE(AL531:AO531*F531:I531+AL532:AO532*F532:I532+AL534:AO534*F534:I534+AL535:AO535*F535:I535+AL537:AO537*F537:I537+AL538:AO538*F538:I538,1))</f>
        <v>5.2933888002184597</v>
      </c>
      <c r="K531" s="255">
        <f>INDEX($J$17:$J$200,MATCH(C530,$C$17:$C$200,0),1)</f>
        <v>5.1145752809421161</v>
      </c>
      <c r="L531" s="25">
        <v>0.3</v>
      </c>
      <c r="M531" s="25"/>
      <c r="N531" s="10"/>
      <c r="O531" s="81">
        <f>90%*1.15</f>
        <v>1.0349999999999999</v>
      </c>
      <c r="P531" s="44" t="s">
        <v>1250</v>
      </c>
      <c r="Q531" s="10">
        <v>0</v>
      </c>
      <c r="R531" s="10">
        <v>2</v>
      </c>
      <c r="S531" s="203"/>
      <c r="T531" s="44"/>
      <c r="U531" s="44"/>
      <c r="V531" s="24"/>
      <c r="W531" s="23">
        <f>$L531*$R531*$O531</f>
        <v>0.62099999999999989</v>
      </c>
      <c r="X531" s="23">
        <f>$L531*$R531*$O531</f>
        <v>0.62099999999999989</v>
      </c>
      <c r="Y531" s="23">
        <f>$L531*$R531*$O531</f>
        <v>0.62099999999999989</v>
      </c>
      <c r="Z531" s="23">
        <f>$L531*$R531*$O531</f>
        <v>0.62099999999999989</v>
      </c>
      <c r="AA531" s="22"/>
      <c r="AB531" s="44" t="s">
        <v>37</v>
      </c>
      <c r="AC531" s="92">
        <f>辅助效用($P531,-1,AC$15,"生存转换",输出系数,"当前将领目标",W531)</f>
        <v>4.7414808946744986E-4</v>
      </c>
      <c r="AD531" s="92">
        <f>辅助效用($P531,-1,AD$15,"生存转换",输出系数,"当前将领目标",X531)</f>
        <v>4.5153994061808748E-4</v>
      </c>
      <c r="AE531" s="92">
        <f>辅助效用($P531,-1,AE$15,"生存转换",输出系数,"当前将领目标",Y531)</f>
        <v>4.3713103894529545E-4</v>
      </c>
      <c r="AF531" s="92">
        <f>辅助效用($P531,-1,AF$15,"生存转换",输出系数,"当前将领目标",Z531)</f>
        <v>4.3586066555136206E-4</v>
      </c>
      <c r="AG531" s="92" t="s">
        <v>51</v>
      </c>
      <c r="AH531" s="188">
        <f>IF($Q531=0,0,持续效用($P531,$Q531,AH$15,$F531))</f>
        <v>0</v>
      </c>
      <c r="AI531" s="188">
        <f>IF($Q531=0,0,持续效用($P531,$Q531,AI$15,$F531))</f>
        <v>0</v>
      </c>
      <c r="AJ531" s="188">
        <f>IF($Q531=0,0,持续效用($P531,$Q531,AJ$15,$F531))</f>
        <v>0</v>
      </c>
      <c r="AK531" s="188">
        <f>IF($Q531=0,0,持续效用($P531,$Q531,AK$15,$F531))</f>
        <v>0</v>
      </c>
      <c r="AL531" s="146">
        <f>IFERROR(AC531*IF($E531="将领",INDEX(兵法相关参数!$C$4:$AL$7,AL$15,MATCH($AB531,兵法相关参数!$C$3:$AL$3,0)),INDEX(兵法相关参数!$C$12:$AL$15,AL$15,MATCH($AB531,兵法相关参数!$C$3:$AL$3,0))),0)+IFERROR(AH531*IF($E531="将领",INDEX(兵法相关参数!$C$4:$AL$7,AL$15,MATCH($AG531,兵法相关参数!$C$3:$AL$3,0)),INDEX(兵法相关参数!$C$12:$AL$15,AL$15,MATCH($AG531,兵法相关参数!$C$3:$AL$3,0))),0)</f>
        <v>1.6352628080963225</v>
      </c>
      <c r="AM531" s="146">
        <f>IFERROR(AD531*IF($E531="将领",INDEX(兵法相关参数!$C$4:$AL$7,AM$15,MATCH($AB531,兵法相关参数!$C$3:$AL$3,0)),INDEX(兵法相关参数!$C$12:$AL$15,AM$15,MATCH($AB531,兵法相关参数!$C$3:$AL$3,0))),0)+IFERROR(AI531*IF($E531="将领",INDEX(兵法相关参数!$C$4:$AL$7,AM$15,MATCH($AG531,兵法相关参数!$C$3:$AL$3,0)),INDEX(兵法相关参数!$C$12:$AL$15,AM$15,MATCH($AG531,兵法相关参数!$C$3:$AL$3,0))),0)</f>
        <v>1.4348698421728947</v>
      </c>
      <c r="AN531" s="146">
        <f>IFERROR(AE531*IF($E531="将领",INDEX(兵法相关参数!$C$4:$AL$7,AN$15,MATCH($AB531,兵法相关参数!$C$3:$AL$3,0)),INDEX(兵法相关参数!$C$12:$AL$15,AN$15,MATCH($AB531,兵法相关参数!$C$3:$AL$3,0))),0)+IFERROR(AJ531*IF($E531="将领",INDEX(兵法相关参数!$C$4:$AL$7,AN$15,MATCH($AG531,兵法相关参数!$C$3:$AL$3,0)),INDEX(兵法相关参数!$C$12:$AL$15,AN$15,MATCH($AG531,兵法相关参数!$C$3:$AL$3,0))),0)</f>
        <v>2.6221463476716411</v>
      </c>
      <c r="AO531" s="146">
        <f>IFERROR(AF531*IF($E531="将领",INDEX(兵法相关参数!$C$4:$AL$7,AL$15,MATCH($AB531,兵法相关参数!$C$3:$AL$3,0)),INDEX(兵法相关参数!$C$12:$AL$15,AO$15,MATCH($AB531,兵法相关参数!$C$3:$AL$3,0))),0)+IFERROR(AK531*IF($E531="将领",INDEX(兵法相关参数!$C$4:$AL$7,AL$15,MATCH($AG531,兵法相关参数!$C$3:$AL$3,0)),INDEX(兵法相关参数!$C$12:$AL$15,AO$15,MATCH($AG531,兵法相关参数!$C$3:$AL$3,0))),0)</f>
        <v>1.5032154546668954</v>
      </c>
      <c r="AP531" s="42"/>
      <c r="AQ531" s="151">
        <f>AQ530</f>
        <v>30311</v>
      </c>
      <c r="AR531" s="161">
        <f>AR530</f>
        <v>1</v>
      </c>
      <c r="AS531" s="163" t="str">
        <f t="shared" si="319"/>
        <v>红</v>
      </c>
      <c r="AT531" s="153">
        <f t="shared" si="320"/>
        <v>1</v>
      </c>
      <c r="AU531" s="39" t="str">
        <f>IF(IF(L531="","",AQ531&amp;AT531)=AU530,"",IF(MOD(COUNTIF($AQ$1:AQ531,AQ531),3)=1,"",IF(L531="","",AQ531&amp;AT531)))</f>
        <v>303111</v>
      </c>
      <c r="AV531" s="191">
        <v>0.125</v>
      </c>
      <c r="AW531" s="191">
        <v>5.0000000000000001E-3</v>
      </c>
      <c r="AX531" s="15" t="str">
        <f>IF(MOD(COUNTIF($AQ$1:AQ531,AQ531),3)=1,"",IF(M531="","",AT531+1))</f>
        <v/>
      </c>
      <c r="AY531" s="15" t="str">
        <f t="shared" si="287"/>
        <v/>
      </c>
      <c r="AZ531" s="166" t="str">
        <f t="shared" si="288"/>
        <v/>
      </c>
      <c r="BA531" s="166" t="str">
        <f t="shared" si="289"/>
        <v/>
      </c>
      <c r="BB531" s="15" t="str">
        <f>IF(MOD(COUNTIF($AQ$1:AQ531,AQ531),3)=1,"",IF(N531="","",AX531+1))</f>
        <v/>
      </c>
      <c r="BC531" s="15" t="str">
        <f t="shared" si="323"/>
        <v/>
      </c>
      <c r="BD531" s="166" t="str">
        <f t="shared" si="324"/>
        <v/>
      </c>
      <c r="BE531" s="166" t="str">
        <f t="shared" si="325"/>
        <v/>
      </c>
      <c r="BF531" s="15"/>
      <c r="BG531" s="15"/>
      <c r="BH531" s="170" t="str">
        <f t="shared" si="326"/>
        <v>女性武将携带时，自身每隔8秒对随机2名武将造成{0}%攻击力的策略伤害，如果是男性武将则再降低其{1}点怒气</v>
      </c>
    </row>
    <row r="532" spans="1:60">
      <c r="A532" s="256"/>
      <c r="B532" s="259"/>
      <c r="C532" s="256"/>
      <c r="D532" s="257"/>
      <c r="E532" s="179"/>
      <c r="F532" s="141"/>
      <c r="G532" s="141"/>
      <c r="H532" s="141"/>
      <c r="I532" s="141"/>
      <c r="J532" s="256"/>
      <c r="K532" s="256"/>
      <c r="L532" s="182"/>
      <c r="M532" s="179"/>
      <c r="N532" s="179"/>
      <c r="O532" s="182"/>
      <c r="P532" s="44"/>
      <c r="Q532" s="10"/>
      <c r="R532" s="10"/>
      <c r="S532" s="10"/>
      <c r="T532" s="24"/>
      <c r="U532" s="24"/>
      <c r="V532" s="24"/>
      <c r="W532" s="23"/>
      <c r="X532" s="23"/>
      <c r="Y532" s="23"/>
      <c r="Z532" s="23"/>
      <c r="AA532" s="24"/>
      <c r="AB532" s="44"/>
      <c r="AC532" s="92"/>
      <c r="AD532" s="92"/>
      <c r="AE532" s="92"/>
      <c r="AF532" s="92"/>
      <c r="AG532" s="92"/>
      <c r="AH532" s="95"/>
      <c r="AI532" s="95"/>
      <c r="AJ532" s="95"/>
      <c r="AK532" s="95"/>
      <c r="AL532" s="146">
        <f>IFERROR(AC532*IF($E532="将领",INDEX(兵法相关参数!$C$4:$AL$7,AL$15,MATCH($AB532,兵法相关参数!$C$3:$AL$3,0)),INDEX(兵法相关参数!$C$12:$AL$15,AL$15,MATCH($AB532,兵法相关参数!$C$3:$AL$3,0))),0)+IFERROR(AH532*IF($E532="将领",INDEX(兵法相关参数!$C$4:$AL$7,AL$15,MATCH($AG532,兵法相关参数!$C$3:$AL$3,0)),INDEX(兵法相关参数!$C$12:$AL$15,AL$15,MATCH($AG532,兵法相关参数!$C$3:$AL$3,0))),0)</f>
        <v>0</v>
      </c>
      <c r="AM532" s="146">
        <f>IFERROR(AD532*IF($E532="将领",INDEX(兵法相关参数!$C$4:$AL$7,AM$15,MATCH($AB532,兵法相关参数!$C$3:$AL$3,0)),INDEX(兵法相关参数!$C$12:$AL$15,AM$15,MATCH($AB532,兵法相关参数!$C$3:$AL$3,0))),0)+IFERROR(AI532*IF($E532="将领",INDEX(兵法相关参数!$C$4:$AL$7,AM$15,MATCH($AG532,兵法相关参数!$C$3:$AL$3,0)),INDEX(兵法相关参数!$C$12:$AL$15,AM$15,MATCH($AG532,兵法相关参数!$C$3:$AL$3,0))),0)</f>
        <v>0</v>
      </c>
      <c r="AN532" s="146">
        <f>IFERROR(AE532*IF($E532="将领",INDEX(兵法相关参数!$C$4:$AL$7,AN$15,MATCH($AB532,兵法相关参数!$C$3:$AL$3,0)),INDEX(兵法相关参数!$C$12:$AL$15,AN$15,MATCH($AB532,兵法相关参数!$C$3:$AL$3,0))),0)+IFERROR(AJ532*IF($E532="将领",INDEX(兵法相关参数!$C$4:$AL$7,AN$15,MATCH($AG532,兵法相关参数!$C$3:$AL$3,0)),INDEX(兵法相关参数!$C$12:$AL$15,AN$15,MATCH($AG532,兵法相关参数!$C$3:$AL$3,0))),0)</f>
        <v>0</v>
      </c>
      <c r="AO532" s="146">
        <f>IFERROR(AF532*IF($E532="将领",INDEX(兵法相关参数!$C$4:$AL$7,AL$15,MATCH($AB532,兵法相关参数!$C$3:$AL$3,0)),INDEX(兵法相关参数!$C$12:$AL$15,AO$15,MATCH($AB532,兵法相关参数!$C$3:$AL$3,0))),0)+IFERROR(AK532*IF($E532="将领",INDEX(兵法相关参数!$C$4:$AL$7,AL$15,MATCH($AG532,兵法相关参数!$C$3:$AL$3,0)),INDEX(兵法相关参数!$C$12:$AL$15,AO$15,MATCH($AG532,兵法相关参数!$C$3:$AL$3,0))),0)</f>
        <v>0</v>
      </c>
      <c r="AP532" s="27"/>
      <c r="AQ532" s="151">
        <f>AQ531</f>
        <v>30311</v>
      </c>
      <c r="AR532" s="162">
        <f>AR531</f>
        <v>1</v>
      </c>
      <c r="AS532" s="15" t="str">
        <f t="shared" si="319"/>
        <v>红</v>
      </c>
      <c r="AT532" s="153">
        <f t="shared" si="320"/>
        <v>1</v>
      </c>
      <c r="AU532" s="39" t="str">
        <f>IF(IF(L532="","",AQ532&amp;AT532)=AU531,"",IF(MOD(COUNTIF($AQ$1:AQ532,AQ532),3)=1,"",IF(L532="","",AQ532&amp;AT532)))</f>
        <v/>
      </c>
      <c r="AV532" s="166" t="str">
        <f t="shared" si="321"/>
        <v/>
      </c>
      <c r="AW532" s="166" t="str">
        <f t="shared" si="322"/>
        <v/>
      </c>
      <c r="AX532" s="15" t="str">
        <f>IF(MOD(COUNTIF($AQ$1:AQ532,AQ532),3)=1,"",IF(M532="","",AT532+1))</f>
        <v/>
      </c>
      <c r="AY532" s="15" t="str">
        <f t="shared" si="287"/>
        <v/>
      </c>
      <c r="AZ532" s="166" t="str">
        <f t="shared" si="288"/>
        <v/>
      </c>
      <c r="BA532" s="166" t="str">
        <f t="shared" si="289"/>
        <v/>
      </c>
      <c r="BB532" s="15" t="str">
        <f>IF(MOD(COUNTIF($AQ$1:AQ532,AQ532),3)=1,"",IF(N532="","",AX532+1))</f>
        <v/>
      </c>
      <c r="BC532" s="15" t="str">
        <f t="shared" si="323"/>
        <v/>
      </c>
      <c r="BD532" s="166" t="str">
        <f t="shared" si="324"/>
        <v/>
      </c>
      <c r="BE532" s="166" t="str">
        <f t="shared" si="325"/>
        <v/>
      </c>
      <c r="BF532" s="15"/>
      <c r="BG532" s="15"/>
      <c r="BH532" s="170" t="str">
        <f t="shared" si="326"/>
        <v>女性武将携带时，自身每隔8秒对随机2名武将造成{0}%攻击力的策略伤害，如果是男性武将则再降低其{1}点怒气</v>
      </c>
    </row>
    <row r="533" spans="1:60">
      <c r="A533" s="256"/>
      <c r="B533" s="259"/>
      <c r="C533" s="256"/>
      <c r="D533" s="255" t="s">
        <v>1059</v>
      </c>
      <c r="E533" s="11"/>
      <c r="F533" s="11"/>
      <c r="G533" s="11"/>
      <c r="H533" s="11"/>
      <c r="I533" s="11"/>
      <c r="J533" s="256"/>
      <c r="K533" s="256"/>
      <c r="L533" s="11" t="s">
        <v>62</v>
      </c>
      <c r="M533" s="11"/>
      <c r="N533" s="11"/>
      <c r="O533" s="183" t="s">
        <v>52</v>
      </c>
      <c r="P533" s="3" t="s">
        <v>57</v>
      </c>
      <c r="Q533" s="11" t="s">
        <v>60</v>
      </c>
      <c r="R533" s="11" t="s">
        <v>61</v>
      </c>
      <c r="S533" s="184"/>
      <c r="T533" s="184"/>
      <c r="U533" s="184"/>
      <c r="V533" s="184"/>
      <c r="W533" s="3" t="s">
        <v>223</v>
      </c>
      <c r="X533" s="3" t="s">
        <v>224</v>
      </c>
      <c r="Y533" s="3" t="s">
        <v>225</v>
      </c>
      <c r="Z533" s="3" t="s">
        <v>226</v>
      </c>
      <c r="AA533" s="1"/>
      <c r="AB533" s="15"/>
      <c r="AC533" s="187" t="s">
        <v>227</v>
      </c>
      <c r="AD533" s="187" t="s">
        <v>228</v>
      </c>
      <c r="AE533" s="187" t="s">
        <v>229</v>
      </c>
      <c r="AF533" s="187" t="s">
        <v>230</v>
      </c>
      <c r="AG533" s="96"/>
      <c r="AH533" s="187" t="s">
        <v>227</v>
      </c>
      <c r="AI533" s="187" t="s">
        <v>228</v>
      </c>
      <c r="AJ533" s="187" t="s">
        <v>229</v>
      </c>
      <c r="AK533" s="187" t="s">
        <v>230</v>
      </c>
      <c r="AL533" s="146">
        <f>IFERROR(AC533*IF($E533="将领",INDEX(兵法相关参数!$C$4:$AL$7,AL$15,MATCH($AB533,兵法相关参数!$C$3:$AL$3,0)),INDEX(兵法相关参数!$C$12:$AL$15,AL$15,MATCH($AB533,兵法相关参数!$C$3:$AL$3,0))),0)+IFERROR(AH533*IF($E533="将领",INDEX(兵法相关参数!$C$4:$AL$7,AL$15,MATCH($AG533,兵法相关参数!$C$3:$AL$3,0)),INDEX(兵法相关参数!$C$12:$AL$15,AL$15,MATCH($AG533,兵法相关参数!$C$3:$AL$3,0))),0)</f>
        <v>0</v>
      </c>
      <c r="AM533" s="146">
        <f>IFERROR(AD533*IF($E533="将领",INDEX(兵法相关参数!$C$4:$AL$7,AM$15,MATCH($AB533,兵法相关参数!$C$3:$AL$3,0)),INDEX(兵法相关参数!$C$12:$AL$15,AM$15,MATCH($AB533,兵法相关参数!$C$3:$AL$3,0))),0)+IFERROR(AI533*IF($E533="将领",INDEX(兵法相关参数!$C$4:$AL$7,AM$15,MATCH($AG533,兵法相关参数!$C$3:$AL$3,0)),INDEX(兵法相关参数!$C$12:$AL$15,AM$15,MATCH($AG533,兵法相关参数!$C$3:$AL$3,0))),0)</f>
        <v>0</v>
      </c>
      <c r="AN533" s="146">
        <f>IFERROR(AE533*IF($E533="将领",INDEX(兵法相关参数!$C$4:$AL$7,AN$15,MATCH($AB533,兵法相关参数!$C$3:$AL$3,0)),INDEX(兵法相关参数!$C$12:$AL$15,AN$15,MATCH($AB533,兵法相关参数!$C$3:$AL$3,0))),0)+IFERROR(AJ533*IF($E533="将领",INDEX(兵法相关参数!$C$4:$AL$7,AN$15,MATCH($AG533,兵法相关参数!$C$3:$AL$3,0)),INDEX(兵法相关参数!$C$12:$AL$15,AN$15,MATCH($AG533,兵法相关参数!$C$3:$AL$3,0))),0)</f>
        <v>0</v>
      </c>
      <c r="AO533" s="146">
        <f>IFERROR(AF533*IF($E533="将领",INDEX(兵法相关参数!$C$4:$AL$7,AL$15,MATCH($AB533,兵法相关参数!$C$3:$AL$3,0)),INDEX(兵法相关参数!$C$12:$AL$15,AO$15,MATCH($AB533,兵法相关参数!$C$3:$AL$3,0))),0)+IFERROR(AK533*IF($E533="将领",INDEX(兵法相关参数!$C$4:$AL$7,AL$15,MATCH($AG533,兵法相关参数!$C$3:$AL$3,0)),INDEX(兵法相关参数!$C$12:$AL$15,AO$15,MATCH($AG533,兵法相关参数!$C$3:$AL$3,0))),0)</f>
        <v>0</v>
      </c>
      <c r="AP533" s="42"/>
      <c r="AQ533" s="151">
        <f t="shared" ref="AQ533:AQ538" si="329">AQ532</f>
        <v>30311</v>
      </c>
      <c r="AR533" s="160">
        <f>IF(D533="直接伤害",1,0)</f>
        <v>0</v>
      </c>
      <c r="AS533" s="163" t="str">
        <f t="shared" si="319"/>
        <v>红</v>
      </c>
      <c r="AT533" s="153">
        <f t="shared" si="320"/>
        <v>2</v>
      </c>
      <c r="AU533" s="39" t="str">
        <f>IF(IF(L533="","",AQ533&amp;AT533)=AU532,"",IF(MOD(COUNTIF($AQ$1:AQ533,AQ533),3)=1,"",IF(L533="","",AQ533&amp;AT533)))</f>
        <v/>
      </c>
      <c r="AV533" s="166" t="str">
        <f t="shared" si="321"/>
        <v/>
      </c>
      <c r="AW533" s="166" t="str">
        <f t="shared" si="322"/>
        <v/>
      </c>
      <c r="AX533" s="15" t="str">
        <f>IF(MOD(COUNTIF($AQ$1:AQ533,AQ533),3)=1,"",IF(M533="","",AT533+1))</f>
        <v/>
      </c>
      <c r="AY533" s="15" t="str">
        <f t="shared" si="287"/>
        <v/>
      </c>
      <c r="AZ533" s="166" t="str">
        <f t="shared" si="288"/>
        <v/>
      </c>
      <c r="BA533" s="166" t="str">
        <f t="shared" si="289"/>
        <v/>
      </c>
      <c r="BB533" s="15" t="str">
        <f>IF(MOD(COUNTIF($AQ$1:AQ533,AQ533),3)=1,"",IF(N533="","",AX533+1))</f>
        <v/>
      </c>
      <c r="BC533" s="15" t="str">
        <f t="shared" si="323"/>
        <v/>
      </c>
      <c r="BD533" s="166" t="str">
        <f t="shared" si="324"/>
        <v/>
      </c>
      <c r="BE533" s="166" t="str">
        <f t="shared" si="325"/>
        <v/>
      </c>
      <c r="BF533" s="15"/>
      <c r="BG533" s="15"/>
      <c r="BH533" s="170" t="str">
        <f t="shared" si="326"/>
        <v>女性武将携带时，自身每隔8秒对随机2名武将造成{0}%攻击力的策略伤害，如果是男性武将则再降低其{1}点怒气</v>
      </c>
    </row>
    <row r="534" spans="1:60">
      <c r="A534" s="256"/>
      <c r="B534" s="259"/>
      <c r="C534" s="256"/>
      <c r="D534" s="256"/>
      <c r="E534" s="179" t="s">
        <v>22</v>
      </c>
      <c r="F534" s="141">
        <v>1</v>
      </c>
      <c r="G534" s="141">
        <v>1</v>
      </c>
      <c r="H534" s="141">
        <v>1</v>
      </c>
      <c r="I534" s="141">
        <v>1</v>
      </c>
      <c r="J534" s="256"/>
      <c r="K534" s="256"/>
      <c r="L534" s="179">
        <v>-30</v>
      </c>
      <c r="M534" s="179"/>
      <c r="N534" s="207"/>
      <c r="O534" s="182">
        <f>70%*1.15</f>
        <v>0.80499999999999994</v>
      </c>
      <c r="P534" s="44" t="str">
        <f>P531</f>
        <v>0,8,16,24,32,40,48,56</v>
      </c>
      <c r="Q534" s="179">
        <v>0</v>
      </c>
      <c r="R534" s="179">
        <f>R531</f>
        <v>2</v>
      </c>
      <c r="S534" s="110"/>
      <c r="T534" s="179"/>
      <c r="U534" s="110"/>
      <c r="V534" s="179"/>
      <c r="W534" s="23">
        <f>-$L534*$O534*$R534</f>
        <v>48.3</v>
      </c>
      <c r="X534" s="23">
        <f>-$L534*$O534*$R534</f>
        <v>48.3</v>
      </c>
      <c r="Y534" s="23">
        <f>-$L534*$O534*$R534</f>
        <v>48.3</v>
      </c>
      <c r="Z534" s="23">
        <f>-$L534*$O534*$R534</f>
        <v>48.3</v>
      </c>
      <c r="AA534" s="179"/>
      <c r="AB534" s="44" t="s">
        <v>113</v>
      </c>
      <c r="AC534" s="92">
        <f>辅助效用($P534,-1,AC$15,"输出转换",怒气系数,"当前将领目标",W534)</f>
        <v>2.0666343846686517</v>
      </c>
      <c r="AD534" s="92">
        <f>辅助效用($P534,-1,AD$15,"输出转换",怒气系数,"当前将领目标",X534)</f>
        <v>2.0094262859661725</v>
      </c>
      <c r="AE534" s="92">
        <f>辅助效用($P534,-1,AE$15,"输出转换",怒气系数,"当前将领目标",Y534)</f>
        <v>1.6037966222578555</v>
      </c>
      <c r="AF534" s="92">
        <f>辅助效用($P534,-1,AF$15,"输出转换",怒气系数,"当前将领目标",Z534)</f>
        <v>1.6213850996882446</v>
      </c>
      <c r="AG534" s="92" t="s">
        <v>51</v>
      </c>
      <c r="AH534" s="188">
        <f>IF($Q534=0,0,持续效用($P534,$Q534,AH$15,$E534))</f>
        <v>0</v>
      </c>
      <c r="AI534" s="188">
        <f>IF($Q534=0,0,持续效用($P534,$Q534,AI$15,$E534))</f>
        <v>0</v>
      </c>
      <c r="AJ534" s="188">
        <f>IF($Q534=0,0,持续效用($P534,$Q534,AJ$15,$E534))</f>
        <v>0</v>
      </c>
      <c r="AK534" s="188">
        <f>IF($Q534=0,0,持续效用($P534,$Q534,AK$15,$E534))</f>
        <v>0</v>
      </c>
      <c r="AL534" s="146">
        <f>IFERROR(AC534*IF($E534="将领",INDEX(兵法相关参数!$C$4:$AL$7,AL$15,MATCH($AB534,兵法相关参数!$C$3:$AL$3,0)),INDEX(兵法相关参数!$C$12:$AL$15,AL$15,MATCH($AB534,兵法相关参数!$C$3:$AL$3,0))),0)+IFERROR(AH534*IF($E534="将领",INDEX(兵法相关参数!$C$4:$AL$7,AL$15,MATCH($AG534,兵法相关参数!$C$3:$AL$3,0)),INDEX(兵法相关参数!$C$12:$AL$15,AL$15,MATCH($AG534,兵法相关参数!$C$3:$AL$3,0))),0)</f>
        <v>3.1940358529701158</v>
      </c>
      <c r="AM534" s="146">
        <f>IFERROR(AD534*IF($E534="将领",INDEX(兵法相关参数!$C$4:$AL$7,AM$15,MATCH($AB534,兵法相关参数!$C$3:$AL$3,0)),INDEX(兵法相关参数!$C$12:$AL$15,AM$15,MATCH($AB534,兵法相关参数!$C$3:$AL$3,0))),0)+IFERROR(AI534*IF($E534="将领",INDEX(兵法相关参数!$C$4:$AL$7,AM$15,MATCH($AG534,兵法相关参数!$C$3:$AL$3,0)),INDEX(兵法相关参数!$C$12:$AL$15,AM$15,MATCH($AG534,兵法相关参数!$C$3:$AL$3,0))),0)</f>
        <v>3.8585189580455648</v>
      </c>
      <c r="AN534" s="146">
        <f>IFERROR(AE534*IF($E534="将领",INDEX(兵法相关参数!$C$4:$AL$7,AN$15,MATCH($AB534,兵法相关参数!$C$3:$AL$3,0)),INDEX(兵法相关参数!$C$12:$AL$15,AN$15,MATCH($AB534,兵法相关参数!$C$3:$AL$3,0))),0)+IFERROR(AJ534*IF($E534="将领",INDEX(兵法相关参数!$C$4:$AL$7,AN$15,MATCH($AG534,兵法相关参数!$C$3:$AL$3,0)),INDEX(兵法相关参数!$C$12:$AL$15,AN$15,MATCH($AG534,兵法相关参数!$C$3:$AL$3,0))),0)</f>
        <v>0.9222699630339557</v>
      </c>
      <c r="AO534" s="146">
        <f>IFERROR(AF534*IF($E534="将领",INDEX(兵法相关参数!$C$4:$AL$7,AL$15,MATCH($AB534,兵法相关参数!$C$3:$AL$3,0)),INDEX(兵法相关参数!$C$12:$AL$15,AO$15,MATCH($AB534,兵法相关参数!$C$3:$AL$3,0))),0)+IFERROR(AK534*IF($E534="将领",INDEX(兵法相关参数!$C$4:$AL$7,AL$15,MATCH($AG534,兵法相关参数!$C$3:$AL$3,0)),INDEX(兵法相关参数!$C$12:$AL$15,AO$15,MATCH($AG534,兵法相关参数!$C$3:$AL$3,0))),0)</f>
        <v>2.5058917911627132</v>
      </c>
      <c r="AP534" s="27"/>
      <c r="AQ534" s="151">
        <f t="shared" si="329"/>
        <v>30311</v>
      </c>
      <c r="AR534" s="161">
        <f>AR533</f>
        <v>0</v>
      </c>
      <c r="AS534" s="163" t="str">
        <f t="shared" si="319"/>
        <v>红</v>
      </c>
      <c r="AT534" s="153">
        <f t="shared" si="320"/>
        <v>2</v>
      </c>
      <c r="AU534" s="39" t="str">
        <f>IF(IF(L534="","",AQ534&amp;AT534)=AU533,"",IF(MOD(COUNTIF($AQ$1:AQ534,AQ534),3)=1,"",IF(L534="","",AQ534&amp;AT534)))</f>
        <v>303112</v>
      </c>
      <c r="AV534" s="191">
        <v>-5.5</v>
      </c>
      <c r="AW534" s="191">
        <v>-0.7</v>
      </c>
      <c r="AX534" s="15" t="str">
        <f>IF(MOD(COUNTIF($AQ$1:AQ534,AQ534),3)=1,"",IF(M534="","",AT534+1))</f>
        <v/>
      </c>
      <c r="AY534" s="15" t="str">
        <f t="shared" ref="AY534:AY597" si="330">IF(IF(AX534="","",AQ534&amp;AX534)=AY533,"",IF(AX534="","",AQ534&amp;AX534))</f>
        <v/>
      </c>
      <c r="AZ534" s="166" t="str">
        <f t="shared" ref="AZ534:AZ597" si="331">IF(AY534="","",IF(M533="固定值",M534,ROUND(IF(AR534=1,M534*INDEX($AV$5:$AV$9,MATCH(AS534,$AU$5:$AU$9,0)),M534*INDEX($AV$13:$AV$17,MATCH(AS534,$AU$13:$AU$17,0))),IF(MID(BH534,FIND(AX534-1,BH534)+2,1)="%",3,1))))</f>
        <v/>
      </c>
      <c r="BA534" s="166" t="str">
        <f t="shared" ref="BA534:BA597" si="332">IF(AY534="","",ROUND((IF(AR534=1,M534*INDEX($AW$5:$AW$9,MATCH(AS534,$AU$5:$AU$9,0)),M534*INDEX($AW$13:$AW$17,MATCH(AS534,$AU$13:$AU$17,0)))-AZ534)/34,IF(MID(BH534,FIND(AX534-1,BH534)+2,1)="%",3,1)))</f>
        <v/>
      </c>
      <c r="BB534" s="15" t="str">
        <f>IF(MOD(COUNTIF($AQ$1:AQ534,AQ534),3)=1,"",IF(N534="","",AX534+1))</f>
        <v/>
      </c>
      <c r="BC534" s="15" t="str">
        <f t="shared" si="323"/>
        <v/>
      </c>
      <c r="BD534" s="166" t="str">
        <f t="shared" si="324"/>
        <v/>
      </c>
      <c r="BE534" s="166" t="str">
        <f t="shared" si="325"/>
        <v/>
      </c>
      <c r="BF534" s="15"/>
      <c r="BG534" s="15"/>
      <c r="BH534" s="170" t="str">
        <f t="shared" si="326"/>
        <v>女性武将携带时，自身每隔8秒对随机2名武将造成{0}%攻击力的策略伤害，如果是男性武将则再降低其{1}点怒气</v>
      </c>
    </row>
    <row r="535" spans="1:60">
      <c r="A535" s="256"/>
      <c r="B535" s="259"/>
      <c r="C535" s="256"/>
      <c r="D535" s="257"/>
      <c r="E535" s="179"/>
      <c r="F535" s="179"/>
      <c r="G535" s="179"/>
      <c r="H535" s="179"/>
      <c r="I535" s="179"/>
      <c r="J535" s="256"/>
      <c r="K535" s="256"/>
      <c r="L535" s="182"/>
      <c r="M535" s="179"/>
      <c r="N535" s="179"/>
      <c r="O535" s="182"/>
      <c r="P535" s="179"/>
      <c r="Q535" s="179"/>
      <c r="R535" s="179"/>
      <c r="S535" s="179"/>
      <c r="T535" s="179"/>
      <c r="U535" s="179"/>
      <c r="V535" s="179"/>
      <c r="W535" s="179"/>
      <c r="X535" s="179"/>
      <c r="Y535" s="179"/>
      <c r="Z535" s="179"/>
      <c r="AA535" s="179"/>
      <c r="AB535" s="44"/>
      <c r="AC535" s="189"/>
      <c r="AD535" s="189"/>
      <c r="AE535" s="189"/>
      <c r="AF535" s="189"/>
      <c r="AG535" s="92"/>
      <c r="AH535" s="189"/>
      <c r="AI535" s="189"/>
      <c r="AJ535" s="189"/>
      <c r="AK535" s="189"/>
      <c r="AL535" s="146">
        <f>IFERROR(AC535*IF($E535="将领",INDEX(兵法相关参数!$C$4:$AL$7,AL$15,MATCH($AB535,兵法相关参数!$C$3:$AL$3,0)),INDEX(兵法相关参数!$C$12:$AL$15,AL$15,MATCH($AB535,兵法相关参数!$C$3:$AL$3,0))),0)+IFERROR(AH535*IF($E535="将领",INDEX(兵法相关参数!$C$4:$AL$7,AL$15,MATCH($AG535,兵法相关参数!$C$3:$AL$3,0)),INDEX(兵法相关参数!$C$12:$AL$15,AL$15,MATCH($AG535,兵法相关参数!$C$3:$AL$3,0))),0)</f>
        <v>0</v>
      </c>
      <c r="AM535" s="146">
        <f>IFERROR(AD535*IF($E535="将领",INDEX(兵法相关参数!$C$4:$AL$7,AM$15,MATCH($AB535,兵法相关参数!$C$3:$AL$3,0)),INDEX(兵法相关参数!$C$12:$AL$15,AM$15,MATCH($AB535,兵法相关参数!$C$3:$AL$3,0))),0)+IFERROR(AI535*IF($E535="将领",INDEX(兵法相关参数!$C$4:$AL$7,AM$15,MATCH($AG535,兵法相关参数!$C$3:$AL$3,0)),INDEX(兵法相关参数!$C$12:$AL$15,AM$15,MATCH($AG535,兵法相关参数!$C$3:$AL$3,0))),0)</f>
        <v>0</v>
      </c>
      <c r="AN535" s="146">
        <f>IFERROR(AE535*IF($E535="将领",INDEX(兵法相关参数!$C$4:$AL$7,AN$15,MATCH($AB535,兵法相关参数!$C$3:$AL$3,0)),INDEX(兵法相关参数!$C$12:$AL$15,AN$15,MATCH($AB535,兵法相关参数!$C$3:$AL$3,0))),0)+IFERROR(AJ535*IF($E535="将领",INDEX(兵法相关参数!$C$4:$AL$7,AN$15,MATCH($AG535,兵法相关参数!$C$3:$AL$3,0)),INDEX(兵法相关参数!$C$12:$AL$15,AN$15,MATCH($AG535,兵法相关参数!$C$3:$AL$3,0))),0)</f>
        <v>0</v>
      </c>
      <c r="AO535" s="146">
        <f>IFERROR(AF535*IF($E535="将领",INDEX(兵法相关参数!$C$4:$AL$7,AL$15,MATCH($AB535,兵法相关参数!$C$3:$AL$3,0)),INDEX(兵法相关参数!$C$12:$AL$15,AO$15,MATCH($AB535,兵法相关参数!$C$3:$AL$3,0))),0)+IFERROR(AK535*IF($E535="将领",INDEX(兵法相关参数!$C$4:$AL$7,AL$15,MATCH($AG535,兵法相关参数!$C$3:$AL$3,0)),INDEX(兵法相关参数!$C$12:$AL$15,AO$15,MATCH($AG535,兵法相关参数!$C$3:$AL$3,0))),0)</f>
        <v>0</v>
      </c>
      <c r="AP535" s="42"/>
      <c r="AQ535" s="151">
        <f t="shared" si="329"/>
        <v>30311</v>
      </c>
      <c r="AR535" s="162">
        <f>AR534</f>
        <v>0</v>
      </c>
      <c r="AS535" s="15" t="str">
        <f t="shared" si="319"/>
        <v>红</v>
      </c>
      <c r="AT535" s="153">
        <f t="shared" si="320"/>
        <v>2</v>
      </c>
      <c r="AU535" s="39" t="str">
        <f>IF(IF(L535="","",AQ535&amp;AT535)=AU534,"",IF(MOD(COUNTIF($AQ$1:AQ535,AQ535),3)=1,"",IF(L535="","",AQ535&amp;AT535)))</f>
        <v/>
      </c>
      <c r="AV535" s="166" t="str">
        <f t="shared" si="321"/>
        <v/>
      </c>
      <c r="AW535" s="166" t="str">
        <f t="shared" si="322"/>
        <v/>
      </c>
      <c r="AX535" s="15" t="str">
        <f>IF(MOD(COUNTIF($AQ$1:AQ535,AQ535),3)=1,"",IF(M535="","",AT535+1))</f>
        <v/>
      </c>
      <c r="AY535" s="15" t="str">
        <f t="shared" si="330"/>
        <v/>
      </c>
      <c r="AZ535" s="166" t="str">
        <f t="shared" si="331"/>
        <v/>
      </c>
      <c r="BA535" s="166" t="str">
        <f t="shared" si="332"/>
        <v/>
      </c>
      <c r="BB535" s="15" t="str">
        <f>IF(MOD(COUNTIF($AQ$1:AQ535,AQ535),3)=1,"",IF(N535="","",AX535+1))</f>
        <v/>
      </c>
      <c r="BC535" s="15" t="str">
        <f t="shared" si="323"/>
        <v/>
      </c>
      <c r="BD535" s="166" t="str">
        <f t="shared" si="324"/>
        <v/>
      </c>
      <c r="BE535" s="166" t="str">
        <f t="shared" si="325"/>
        <v/>
      </c>
      <c r="BF535" s="15"/>
      <c r="BG535" s="15"/>
      <c r="BH535" s="170" t="str">
        <f t="shared" si="326"/>
        <v>女性武将携带时，自身每隔8秒对随机2名武将造成{0}%攻击力的策略伤害，如果是男性武将则再降低其{1}点怒气</v>
      </c>
    </row>
    <row r="536" spans="1:60">
      <c r="A536" s="256"/>
      <c r="B536" s="259"/>
      <c r="C536" s="256"/>
      <c r="D536" s="255"/>
      <c r="E536" s="179"/>
      <c r="F536" s="179"/>
      <c r="G536" s="179"/>
      <c r="H536" s="179"/>
      <c r="I536" s="179"/>
      <c r="J536" s="256"/>
      <c r="K536" s="256"/>
      <c r="L536" s="182"/>
      <c r="M536" s="179"/>
      <c r="N536" s="179"/>
      <c r="O536" s="182"/>
      <c r="P536" s="179"/>
      <c r="Q536" s="179"/>
      <c r="R536" s="179"/>
      <c r="S536" s="179"/>
      <c r="T536" s="179"/>
      <c r="U536" s="179"/>
      <c r="V536" s="179"/>
      <c r="W536" s="179"/>
      <c r="X536" s="179"/>
      <c r="Y536" s="179"/>
      <c r="Z536" s="179"/>
      <c r="AA536" s="179"/>
      <c r="AB536" s="44"/>
      <c r="AC536" s="189"/>
      <c r="AD536" s="189"/>
      <c r="AE536" s="189"/>
      <c r="AF536" s="189"/>
      <c r="AG536" s="92"/>
      <c r="AH536" s="189"/>
      <c r="AI536" s="189"/>
      <c r="AJ536" s="189"/>
      <c r="AK536" s="189"/>
      <c r="AL536" s="146">
        <f>IFERROR(AC536*IF($E536="将领",INDEX(兵法相关参数!$C$4:$AL$7,AL$15,MATCH($AB536,兵法相关参数!$C$3:$AL$3,0)),INDEX(兵法相关参数!$C$12:$AL$15,AL$15,MATCH($AB536,兵法相关参数!$C$3:$AL$3,0))),0)+IFERROR(AH536*IF($E536="将领",INDEX(兵法相关参数!$C$4:$AL$7,AL$15,MATCH($AG536,兵法相关参数!$C$3:$AL$3,0)),INDEX(兵法相关参数!$C$12:$AL$15,AL$15,MATCH($AG536,兵法相关参数!$C$3:$AL$3,0))),0)</f>
        <v>0</v>
      </c>
      <c r="AM536" s="146">
        <f>IFERROR(AD536*IF($E536="将领",INDEX(兵法相关参数!$C$4:$AL$7,AM$15,MATCH($AB536,兵法相关参数!$C$3:$AL$3,0)),INDEX(兵法相关参数!$C$12:$AL$15,AM$15,MATCH($AB536,兵法相关参数!$C$3:$AL$3,0))),0)+IFERROR(AI536*IF($E536="将领",INDEX(兵法相关参数!$C$4:$AL$7,AM$15,MATCH($AG536,兵法相关参数!$C$3:$AL$3,0)),INDEX(兵法相关参数!$C$12:$AL$15,AM$15,MATCH($AG536,兵法相关参数!$C$3:$AL$3,0))),0)</f>
        <v>0</v>
      </c>
      <c r="AN536" s="146">
        <f>IFERROR(AE536*IF($E536="将领",INDEX(兵法相关参数!$C$4:$AL$7,AN$15,MATCH($AB536,兵法相关参数!$C$3:$AL$3,0)),INDEX(兵法相关参数!$C$12:$AL$15,AN$15,MATCH($AB536,兵法相关参数!$C$3:$AL$3,0))),0)+IFERROR(AJ536*IF($E536="将领",INDEX(兵法相关参数!$C$4:$AL$7,AN$15,MATCH($AG536,兵法相关参数!$C$3:$AL$3,0)),INDEX(兵法相关参数!$C$12:$AL$15,AN$15,MATCH($AG536,兵法相关参数!$C$3:$AL$3,0))),0)</f>
        <v>0</v>
      </c>
      <c r="AO536" s="146">
        <f>IFERROR(AF536*IF($E536="将领",INDEX(兵法相关参数!$C$4:$AL$7,AL$15,MATCH($AB536,兵法相关参数!$C$3:$AL$3,0)),INDEX(兵法相关参数!$C$12:$AL$15,AO$15,MATCH($AB536,兵法相关参数!$C$3:$AL$3,0))),0)+IFERROR(AK536*IF($E536="将领",INDEX(兵法相关参数!$C$4:$AL$7,AL$15,MATCH($AG536,兵法相关参数!$C$3:$AL$3,0)),INDEX(兵法相关参数!$C$12:$AL$15,AO$15,MATCH($AG536,兵法相关参数!$C$3:$AL$3,0))),0)</f>
        <v>0</v>
      </c>
      <c r="AP536" s="27"/>
      <c r="AQ536" s="151">
        <f t="shared" si="329"/>
        <v>30311</v>
      </c>
      <c r="AR536" s="160">
        <f>IF(D536="直接伤害",1,0)</f>
        <v>0</v>
      </c>
      <c r="AS536" s="163" t="str">
        <f t="shared" si="319"/>
        <v>红</v>
      </c>
      <c r="AT536" s="153">
        <f t="shared" si="320"/>
        <v>2</v>
      </c>
      <c r="AU536" s="39" t="str">
        <f>IF(IF(L536="","",AQ536&amp;AT536)=AU535,"",IF(MOD(COUNTIF($AQ$1:AQ536,AQ536),3)=1,"",IF(L536="","",AQ536&amp;AT536)))</f>
        <v/>
      </c>
      <c r="AV536" s="166" t="str">
        <f t="shared" si="321"/>
        <v/>
      </c>
      <c r="AW536" s="166" t="str">
        <f t="shared" si="322"/>
        <v/>
      </c>
      <c r="AX536" s="15" t="str">
        <f>IF(MOD(COUNTIF($AQ$1:AQ536,AQ536),3)=1,"",IF(M536="","",AT536+1))</f>
        <v/>
      </c>
      <c r="AY536" s="15" t="str">
        <f t="shared" si="330"/>
        <v/>
      </c>
      <c r="AZ536" s="166" t="str">
        <f t="shared" si="331"/>
        <v/>
      </c>
      <c r="BA536" s="166" t="str">
        <f t="shared" si="332"/>
        <v/>
      </c>
      <c r="BB536" s="15" t="str">
        <f>IF(MOD(COUNTIF($AQ$1:AQ536,AQ536),3)=1,"",IF(N536="","",AX536+1))</f>
        <v/>
      </c>
      <c r="BC536" s="15" t="str">
        <f t="shared" si="323"/>
        <v/>
      </c>
      <c r="BD536" s="166" t="str">
        <f t="shared" si="324"/>
        <v/>
      </c>
      <c r="BE536" s="166" t="str">
        <f t="shared" si="325"/>
        <v/>
      </c>
      <c r="BF536" s="15"/>
      <c r="BG536" s="15"/>
      <c r="BH536" s="170" t="str">
        <f t="shared" si="326"/>
        <v>女性武将携带时，自身每隔8秒对随机2名武将造成{0}%攻击力的策略伤害，如果是男性武将则再降低其{1}点怒气</v>
      </c>
    </row>
    <row r="537" spans="1:60">
      <c r="A537" s="256"/>
      <c r="B537" s="259"/>
      <c r="C537" s="256"/>
      <c r="D537" s="256"/>
      <c r="E537" s="179"/>
      <c r="F537" s="179"/>
      <c r="G537" s="179"/>
      <c r="H537" s="179"/>
      <c r="I537" s="179"/>
      <c r="J537" s="256"/>
      <c r="K537" s="256"/>
      <c r="L537" s="182"/>
      <c r="M537" s="179"/>
      <c r="N537" s="179"/>
      <c r="O537" s="182"/>
      <c r="P537" s="179"/>
      <c r="Q537" s="179"/>
      <c r="R537" s="179"/>
      <c r="S537" s="179"/>
      <c r="T537" s="179"/>
      <c r="U537" s="179"/>
      <c r="V537" s="179"/>
      <c r="W537" s="179"/>
      <c r="X537" s="179"/>
      <c r="Y537" s="179"/>
      <c r="Z537" s="179"/>
      <c r="AA537" s="179"/>
      <c r="AB537" s="44"/>
      <c r="AC537" s="189"/>
      <c r="AD537" s="189"/>
      <c r="AE537" s="189"/>
      <c r="AF537" s="189"/>
      <c r="AG537" s="92"/>
      <c r="AH537" s="189"/>
      <c r="AI537" s="189"/>
      <c r="AJ537" s="189"/>
      <c r="AK537" s="189"/>
      <c r="AL537" s="146">
        <f>IFERROR(AC537*IF($E537="将领",INDEX(兵法相关参数!$C$4:$AL$7,AL$15,MATCH($AB537,兵法相关参数!$C$3:$AL$3,0)),INDEX(兵法相关参数!$C$12:$AL$15,AL$15,MATCH($AB537,兵法相关参数!$C$3:$AL$3,0))),0)+IFERROR(AH537*IF($E537="将领",INDEX(兵法相关参数!$C$4:$AL$7,AL$15,MATCH($AG537,兵法相关参数!$C$3:$AL$3,0)),INDEX(兵法相关参数!$C$12:$AL$15,AL$15,MATCH($AG537,兵法相关参数!$C$3:$AL$3,0))),0)</f>
        <v>0</v>
      </c>
      <c r="AM537" s="146">
        <f>IFERROR(AD537*IF($E537="将领",INDEX(兵法相关参数!$C$4:$AL$7,AM$15,MATCH($AB537,兵法相关参数!$C$3:$AL$3,0)),INDEX(兵法相关参数!$C$12:$AL$15,AM$15,MATCH($AB537,兵法相关参数!$C$3:$AL$3,0))),0)+IFERROR(AI537*IF($E537="将领",INDEX(兵法相关参数!$C$4:$AL$7,AM$15,MATCH($AG537,兵法相关参数!$C$3:$AL$3,0)),INDEX(兵法相关参数!$C$12:$AL$15,AM$15,MATCH($AG537,兵法相关参数!$C$3:$AL$3,0))),0)</f>
        <v>0</v>
      </c>
      <c r="AN537" s="146">
        <f>IFERROR(AE537*IF($E537="将领",INDEX(兵法相关参数!$C$4:$AL$7,AN$15,MATCH($AB537,兵法相关参数!$C$3:$AL$3,0)),INDEX(兵法相关参数!$C$12:$AL$15,AN$15,MATCH($AB537,兵法相关参数!$C$3:$AL$3,0))),0)+IFERROR(AJ537*IF($E537="将领",INDEX(兵法相关参数!$C$4:$AL$7,AN$15,MATCH($AG537,兵法相关参数!$C$3:$AL$3,0)),INDEX(兵法相关参数!$C$12:$AL$15,AN$15,MATCH($AG537,兵法相关参数!$C$3:$AL$3,0))),0)</f>
        <v>0</v>
      </c>
      <c r="AO537" s="146">
        <f>IFERROR(AF537*IF($E537="将领",INDEX(兵法相关参数!$C$4:$AL$7,AL$15,MATCH($AB537,兵法相关参数!$C$3:$AL$3,0)),INDEX(兵法相关参数!$C$12:$AL$15,AO$15,MATCH($AB537,兵法相关参数!$C$3:$AL$3,0))),0)+IFERROR(AK537*IF($E537="将领",INDEX(兵法相关参数!$C$4:$AL$7,AL$15,MATCH($AG537,兵法相关参数!$C$3:$AL$3,0)),INDEX(兵法相关参数!$C$12:$AL$15,AO$15,MATCH($AG537,兵法相关参数!$C$3:$AL$3,0))),0)</f>
        <v>0</v>
      </c>
      <c r="AP537" s="42"/>
      <c r="AQ537" s="151">
        <f t="shared" si="329"/>
        <v>30311</v>
      </c>
      <c r="AR537" s="161">
        <f>AR536</f>
        <v>0</v>
      </c>
      <c r="AS537" s="163" t="str">
        <f t="shared" si="319"/>
        <v>红</v>
      </c>
      <c r="AT537" s="153">
        <f t="shared" si="320"/>
        <v>2</v>
      </c>
      <c r="AU537" s="39" t="str">
        <f>IF(IF(L537="","",AQ537&amp;AT537)=AU536,"",IF(MOD(COUNTIF($AQ$1:AQ537,AQ537),3)=1,"",IF(L537="","",AQ537&amp;AT537)))</f>
        <v/>
      </c>
      <c r="AV537" s="166"/>
      <c r="AW537" s="166" t="str">
        <f t="shared" si="322"/>
        <v/>
      </c>
      <c r="AX537" s="15" t="str">
        <f>IF(MOD(COUNTIF($AQ$1:AQ537,AQ537),3)=1,"",IF(M537="","",AT537+1))</f>
        <v/>
      </c>
      <c r="AY537" s="15" t="str">
        <f t="shared" si="330"/>
        <v/>
      </c>
      <c r="AZ537" s="166" t="str">
        <f t="shared" si="331"/>
        <v/>
      </c>
      <c r="BA537" s="166" t="str">
        <f t="shared" si="332"/>
        <v/>
      </c>
      <c r="BB537" s="15" t="str">
        <f>IF(MOD(COUNTIF($AQ$1:AQ537,AQ537),3)=1,"",IF(N537="","",AX537+1))</f>
        <v/>
      </c>
      <c r="BC537" s="15" t="str">
        <f t="shared" si="323"/>
        <v/>
      </c>
      <c r="BD537" s="166" t="str">
        <f t="shared" si="324"/>
        <v/>
      </c>
      <c r="BE537" s="166" t="str">
        <f t="shared" si="325"/>
        <v/>
      </c>
      <c r="BF537" s="15"/>
      <c r="BG537" s="15"/>
      <c r="BH537" s="170" t="str">
        <f t="shared" si="326"/>
        <v>女性武将携带时，自身每隔8秒对随机2名武将造成{0}%攻击力的策略伤害，如果是男性武将则再降低其{1}点怒气</v>
      </c>
    </row>
    <row r="538" spans="1:60">
      <c r="A538" s="257"/>
      <c r="B538" s="260"/>
      <c r="C538" s="257"/>
      <c r="D538" s="257"/>
      <c r="E538" s="179"/>
      <c r="F538" s="179"/>
      <c r="G538" s="179"/>
      <c r="H538" s="179"/>
      <c r="I538" s="179"/>
      <c r="J538" s="257"/>
      <c r="K538" s="257"/>
      <c r="L538" s="182"/>
      <c r="M538" s="179"/>
      <c r="N538" s="179"/>
      <c r="O538" s="182"/>
      <c r="P538" s="179"/>
      <c r="Q538" s="179"/>
      <c r="R538" s="179"/>
      <c r="S538" s="179"/>
      <c r="T538" s="179"/>
      <c r="U538" s="179"/>
      <c r="V538" s="179"/>
      <c r="W538" s="179"/>
      <c r="X538" s="179"/>
      <c r="Y538" s="179"/>
      <c r="Z538" s="179"/>
      <c r="AA538" s="179"/>
      <c r="AB538" s="44"/>
      <c r="AC538" s="189"/>
      <c r="AD538" s="189"/>
      <c r="AE538" s="189"/>
      <c r="AF538" s="189"/>
      <c r="AG538" s="92"/>
      <c r="AH538" s="189"/>
      <c r="AI538" s="189"/>
      <c r="AJ538" s="189"/>
      <c r="AK538" s="189"/>
      <c r="AL538" s="146">
        <f>IFERROR(AC538*IF($E538="将领",INDEX(兵法相关参数!$C$4:$AL$7,AL$15,MATCH($AB538,兵法相关参数!$C$3:$AL$3,0)),INDEX(兵法相关参数!$C$12:$AL$15,AL$15,MATCH($AB538,兵法相关参数!$C$3:$AL$3,0))),0)+IFERROR(AH538*IF($E538="将领",INDEX(兵法相关参数!$C$4:$AL$7,AL$15,MATCH($AG538,兵法相关参数!$C$3:$AL$3,0)),INDEX(兵法相关参数!$C$12:$AL$15,AL$15,MATCH($AG538,兵法相关参数!$C$3:$AL$3,0))),0)</f>
        <v>0</v>
      </c>
      <c r="AM538" s="146">
        <f>IFERROR(AD538*IF($E538="将领",INDEX(兵法相关参数!$C$4:$AL$7,AM$15,MATCH($AB538,兵法相关参数!$C$3:$AL$3,0)),INDEX(兵法相关参数!$C$12:$AL$15,AM$15,MATCH($AB538,兵法相关参数!$C$3:$AL$3,0))),0)+IFERROR(AI538*IF($E538="将领",INDEX(兵法相关参数!$C$4:$AL$7,AM$15,MATCH($AG538,兵法相关参数!$C$3:$AL$3,0)),INDEX(兵法相关参数!$C$12:$AL$15,AM$15,MATCH($AG538,兵法相关参数!$C$3:$AL$3,0))),0)</f>
        <v>0</v>
      </c>
      <c r="AN538" s="146">
        <f>IFERROR(AE538*IF($E538="将领",INDEX(兵法相关参数!$C$4:$AL$7,AN$15,MATCH($AB538,兵法相关参数!$C$3:$AL$3,0)),INDEX(兵法相关参数!$C$12:$AL$15,AN$15,MATCH($AB538,兵法相关参数!$C$3:$AL$3,0))),0)+IFERROR(AJ538*IF($E538="将领",INDEX(兵法相关参数!$C$4:$AL$7,AN$15,MATCH($AG538,兵法相关参数!$C$3:$AL$3,0)),INDEX(兵法相关参数!$C$12:$AL$15,AN$15,MATCH($AG538,兵法相关参数!$C$3:$AL$3,0))),0)</f>
        <v>0</v>
      </c>
      <c r="AO538" s="146">
        <f>IFERROR(AF538*IF($E538="将领",INDEX(兵法相关参数!$C$4:$AL$7,AL$15,MATCH($AB538,兵法相关参数!$C$3:$AL$3,0)),INDEX(兵法相关参数!$C$12:$AL$15,AO$15,MATCH($AB538,兵法相关参数!$C$3:$AL$3,0))),0)+IFERROR(AK538*IF($E538="将领",INDEX(兵法相关参数!$C$4:$AL$7,AL$15,MATCH($AG538,兵法相关参数!$C$3:$AL$3,0)),INDEX(兵法相关参数!$C$12:$AL$15,AO$15,MATCH($AG538,兵法相关参数!$C$3:$AL$3,0))),0)</f>
        <v>0</v>
      </c>
      <c r="AP538" s="27"/>
      <c r="AQ538" s="152">
        <f t="shared" si="329"/>
        <v>30311</v>
      </c>
      <c r="AR538" s="162">
        <f>AR537</f>
        <v>0</v>
      </c>
      <c r="AS538" s="15" t="str">
        <f t="shared" si="319"/>
        <v>红</v>
      </c>
      <c r="AT538" s="153">
        <f t="shared" si="320"/>
        <v>2</v>
      </c>
      <c r="AU538" s="39" t="str">
        <f>IF(IF(L538="","",AQ538&amp;AT538)=AU537,"",IF(MOD(COUNTIF($AQ$1:AQ538,AQ538),3)=1,"",IF(L538="","",AQ538&amp;AT538)))</f>
        <v/>
      </c>
      <c r="AV538" s="166" t="str">
        <f t="shared" si="321"/>
        <v/>
      </c>
      <c r="AW538" s="166" t="str">
        <f t="shared" si="322"/>
        <v/>
      </c>
      <c r="AX538" s="15" t="str">
        <f>IF(MOD(COUNTIF($AQ$1:AQ538,AQ538),3)=1,"",IF(M538="","",AT538+1))</f>
        <v/>
      </c>
      <c r="AY538" s="15" t="str">
        <f t="shared" si="330"/>
        <v/>
      </c>
      <c r="AZ538" s="166" t="str">
        <f t="shared" si="331"/>
        <v/>
      </c>
      <c r="BA538" s="166" t="str">
        <f t="shared" si="332"/>
        <v/>
      </c>
      <c r="BB538" s="15" t="str">
        <f>IF(MOD(COUNTIF($AQ$1:AQ538,AQ538),3)=1,"",IF(N538="","",AX538+1))</f>
        <v/>
      </c>
      <c r="BC538" s="15" t="str">
        <f t="shared" si="323"/>
        <v/>
      </c>
      <c r="BD538" s="166" t="str">
        <f t="shared" si="324"/>
        <v/>
      </c>
      <c r="BE538" s="166" t="str">
        <f t="shared" si="325"/>
        <v/>
      </c>
      <c r="BF538" s="15"/>
      <c r="BG538" s="15"/>
      <c r="BH538" s="170" t="str">
        <f t="shared" si="326"/>
        <v>女性武将携带时，自身每隔8秒对随机2名武将造成{0}%攻击力的策略伤害，如果是男性武将则再降低其{1}点怒气</v>
      </c>
    </row>
    <row r="539" spans="1:60" ht="11.25" customHeight="1">
      <c r="A539" s="255" t="s">
        <v>1053</v>
      </c>
      <c r="B539" s="258" t="s">
        <v>1066</v>
      </c>
      <c r="C539" s="255" t="s">
        <v>13</v>
      </c>
      <c r="D539" s="255" t="s">
        <v>1058</v>
      </c>
      <c r="E539" s="11"/>
      <c r="F539" s="11"/>
      <c r="G539" s="11"/>
      <c r="H539" s="11"/>
      <c r="I539" s="11"/>
      <c r="J539" s="11" t="s">
        <v>402</v>
      </c>
      <c r="K539" s="11" t="s">
        <v>469</v>
      </c>
      <c r="L539" s="184" t="s">
        <v>62</v>
      </c>
      <c r="M539" s="184"/>
      <c r="N539" s="11"/>
      <c r="O539" s="183" t="s">
        <v>52</v>
      </c>
      <c r="P539" s="3" t="s">
        <v>57</v>
      </c>
      <c r="Q539" s="11" t="s">
        <v>60</v>
      </c>
      <c r="R539" s="11" t="s">
        <v>61</v>
      </c>
      <c r="S539" s="184" t="s">
        <v>771</v>
      </c>
      <c r="T539" s="184"/>
      <c r="U539" s="184"/>
      <c r="V539" s="184"/>
      <c r="W539" s="3" t="s">
        <v>223</v>
      </c>
      <c r="X539" s="3" t="s">
        <v>224</v>
      </c>
      <c r="Y539" s="3" t="s">
        <v>225</v>
      </c>
      <c r="Z539" s="3" t="s">
        <v>226</v>
      </c>
      <c r="AA539" s="1"/>
      <c r="AB539" s="15"/>
      <c r="AC539" s="187" t="s">
        <v>227</v>
      </c>
      <c r="AD539" s="187" t="s">
        <v>228</v>
      </c>
      <c r="AE539" s="187" t="s">
        <v>229</v>
      </c>
      <c r="AF539" s="187" t="s">
        <v>230</v>
      </c>
      <c r="AG539" s="96"/>
      <c r="AH539" s="187" t="s">
        <v>227</v>
      </c>
      <c r="AI539" s="187" t="s">
        <v>228</v>
      </c>
      <c r="AJ539" s="187" t="s">
        <v>229</v>
      </c>
      <c r="AK539" s="187" t="s">
        <v>230</v>
      </c>
      <c r="AL539" s="146">
        <f>IFERROR(AC539*IF($E539="将领",INDEX(兵法相关参数!$C$4:$AL$7,AL$15,MATCH($AB539,兵法相关参数!$C$3:$AL$3,0)),INDEX(兵法相关参数!$C$12:$AL$15,AL$15,MATCH($AB539,兵法相关参数!$C$3:$AL$3,0))),0)+IFERROR(AH539*IF($E539="将领",INDEX(兵法相关参数!$C$4:$AL$7,AL$15,MATCH($AG539,兵法相关参数!$C$3:$AL$3,0)),INDEX(兵法相关参数!$C$12:$AL$15,AL$15,MATCH($AG539,兵法相关参数!$C$3:$AL$3,0))),0)</f>
        <v>0</v>
      </c>
      <c r="AM539" s="146">
        <f>IFERROR(AD539*IF($E539="将领",INDEX(兵法相关参数!$C$4:$AL$7,AM$15,MATCH($AB539,兵法相关参数!$C$3:$AL$3,0)),INDEX(兵法相关参数!$C$12:$AL$15,AM$15,MATCH($AB539,兵法相关参数!$C$3:$AL$3,0))),0)+IFERROR(AI539*IF($E539="将领",INDEX(兵法相关参数!$C$4:$AL$7,AM$15,MATCH($AG539,兵法相关参数!$C$3:$AL$3,0)),INDEX(兵法相关参数!$C$12:$AL$15,AM$15,MATCH($AG539,兵法相关参数!$C$3:$AL$3,0))),0)</f>
        <v>0</v>
      </c>
      <c r="AN539" s="146">
        <f>IFERROR(AE539*IF($E539="将领",INDEX(兵法相关参数!$C$4:$AL$7,AN$15,MATCH($AB539,兵法相关参数!$C$3:$AL$3,0)),INDEX(兵法相关参数!$C$12:$AL$15,AN$15,MATCH($AB539,兵法相关参数!$C$3:$AL$3,0))),0)+IFERROR(AJ539*IF($E539="将领",INDEX(兵法相关参数!$C$4:$AL$7,AN$15,MATCH($AG539,兵法相关参数!$C$3:$AL$3,0)),INDEX(兵法相关参数!$C$12:$AL$15,AN$15,MATCH($AG539,兵法相关参数!$C$3:$AL$3,0))),0)</f>
        <v>0</v>
      </c>
      <c r="AO539" s="146">
        <f>IFERROR(AF539*IF($E539="将领",INDEX(兵法相关参数!$C$4:$AL$7,AL$15,MATCH($AB539,兵法相关参数!$C$3:$AL$3,0)),INDEX(兵法相关参数!$C$12:$AL$15,AO$15,MATCH($AB539,兵法相关参数!$C$3:$AL$3,0))),0)+IFERROR(AK539*IF($E539="将领",INDEX(兵法相关参数!$C$4:$AL$7,AL$15,MATCH($AG539,兵法相关参数!$C$3:$AL$3,0)),INDEX(兵法相关参数!$C$12:$AL$15,AO$15,MATCH($AG539,兵法相关参数!$C$3:$AL$3,0))),0)</f>
        <v>0</v>
      </c>
      <c r="AP539" s="27"/>
      <c r="AQ539" s="154">
        <v>30312</v>
      </c>
      <c r="AR539" s="160">
        <f>IF(D539="直接伤害",1,0)</f>
        <v>1</v>
      </c>
      <c r="AS539" s="163" t="str">
        <f t="shared" si="319"/>
        <v>红</v>
      </c>
      <c r="AT539" s="153">
        <f t="shared" si="320"/>
        <v>1</v>
      </c>
      <c r="AU539" s="39" t="str">
        <f>IF(IF(L539="","",AQ539&amp;AT539)=AU538,"",IF(MOD(COUNTIF($AQ$1:AQ539,AQ539),3)=1,"",IF(L539="","",AQ539&amp;AT539)))</f>
        <v/>
      </c>
      <c r="AV539" s="166" t="str">
        <f t="shared" si="321"/>
        <v/>
      </c>
      <c r="AW539" s="166" t="str">
        <f t="shared" si="322"/>
        <v/>
      </c>
      <c r="AX539" s="15" t="str">
        <f>IF(MOD(COUNTIF($AQ$1:AQ539,AQ539),3)=1,"",IF(M539="","",AT539+1))</f>
        <v/>
      </c>
      <c r="AY539" s="15" t="str">
        <f t="shared" si="330"/>
        <v/>
      </c>
      <c r="AZ539" s="166" t="str">
        <f t="shared" si="331"/>
        <v/>
      </c>
      <c r="BA539" s="166" t="str">
        <f t="shared" si="332"/>
        <v/>
      </c>
      <c r="BB539" s="15" t="str">
        <f>IF(MOD(COUNTIF($AQ$1:AQ539,AQ539),3)=1,"",IF(N539="","",AX539+1))</f>
        <v/>
      </c>
      <c r="BC539" s="15" t="str">
        <f t="shared" si="323"/>
        <v/>
      </c>
      <c r="BD539" s="166" t="str">
        <f t="shared" si="324"/>
        <v/>
      </c>
      <c r="BE539" s="166" t="str">
        <f t="shared" si="325"/>
        <v/>
      </c>
      <c r="BF539" s="15"/>
      <c r="BG539" s="15"/>
      <c r="BH539" s="170" t="str">
        <f t="shared" si="326"/>
        <v>自身与统率的士兵造成策略伤害时，有百分之四十的概率额外触发一次{0}%攻击力的策略伤害（内置cd1s）</v>
      </c>
    </row>
    <row r="540" spans="1:60">
      <c r="A540" s="256"/>
      <c r="B540" s="259"/>
      <c r="C540" s="256"/>
      <c r="D540" s="256"/>
      <c r="E540" s="179" t="s">
        <v>22</v>
      </c>
      <c r="F540" s="141">
        <v>1</v>
      </c>
      <c r="G540" s="141">
        <v>1</v>
      </c>
      <c r="H540" s="141">
        <v>1</v>
      </c>
      <c r="I540" s="141">
        <v>1</v>
      </c>
      <c r="J540" s="255">
        <f>SUMPRODUCT(LARGE(AL540:AO540*F540:I540+AL541:AO541*F541:I541+AL543:AO543*F543:I543+AL544:AO544*F544:I544+AL546:AO546*F546:I546+AL547:AO547*F547:I547,1))</f>
        <v>5.0973220721808552</v>
      </c>
      <c r="K540" s="255">
        <f>INDEX($J$17:$J$200,MATCH(C539,$C$17:$C$200,0),1)</f>
        <v>5.1145752809421161</v>
      </c>
      <c r="L540" s="25">
        <v>0.42</v>
      </c>
      <c r="M540" s="25"/>
      <c r="N540" s="10"/>
      <c r="O540" s="81">
        <f>120%*1.15</f>
        <v>1.38</v>
      </c>
      <c r="P540" s="44" t="s">
        <v>1061</v>
      </c>
      <c r="Q540" s="10">
        <v>0</v>
      </c>
      <c r="R540" s="10">
        <v>1</v>
      </c>
      <c r="S540" s="24">
        <v>0.4</v>
      </c>
      <c r="T540" s="44"/>
      <c r="U540" s="44"/>
      <c r="V540" s="24"/>
      <c r="W540" s="23">
        <f>$L540*$S540*$R540*$O540</f>
        <v>0.23183999999999999</v>
      </c>
      <c r="X540" s="23">
        <f t="shared" ref="X540:Z541" si="333">$L540*$S540*$R540*$O540</f>
        <v>0.23183999999999999</v>
      </c>
      <c r="Y540" s="23">
        <f t="shared" si="333"/>
        <v>0.23183999999999999</v>
      </c>
      <c r="Z540" s="23">
        <f t="shared" si="333"/>
        <v>0.23183999999999999</v>
      </c>
      <c r="AA540" s="22"/>
      <c r="AB540" s="44" t="s">
        <v>37</v>
      </c>
      <c r="AC540" s="92">
        <f t="shared" ref="AC540:AF541" si="334">0.5*辅助效用($P540,-1,AC$15,"生存转换",输出系数,"当前将领目标",W540)+0.5*辅助效用($P540,-1,AC$15,"兵力转换",输出系数,"当前士兵目标",W540)</f>
        <v>7.4998240617890123E-4</v>
      </c>
      <c r="AD540" s="92">
        <f t="shared" si="334"/>
        <v>7.3411664195504353E-4</v>
      </c>
      <c r="AE540" s="92">
        <f t="shared" si="334"/>
        <v>6.6178049684142276E-4</v>
      </c>
      <c r="AF540" s="92">
        <f t="shared" si="334"/>
        <v>6.6975949737624243E-4</v>
      </c>
      <c r="AG540" s="92" t="s">
        <v>51</v>
      </c>
      <c r="AH540" s="188">
        <f>IF($Q540=0,0,持续效用($P540,$Q540,AH$15,$F540))</f>
        <v>0</v>
      </c>
      <c r="AI540" s="188">
        <f t="shared" ref="AI540:AK541" si="335">IF($Q540=0,0,持续效用($P540,$Q540,AI$15,$F540))</f>
        <v>0</v>
      </c>
      <c r="AJ540" s="188">
        <f t="shared" si="335"/>
        <v>0</v>
      </c>
      <c r="AK540" s="188">
        <f t="shared" si="335"/>
        <v>0</v>
      </c>
      <c r="AL540" s="146">
        <f>IFERROR(AC540*IF($E540="将领",INDEX(兵法相关参数!$C$4:$AL$7,AL$15,MATCH($AB540,兵法相关参数!$C$3:$AL$3,0)),INDEX(兵法相关参数!$C$12:$AL$15,AL$15,MATCH($AB540,兵法相关参数!$C$3:$AL$3,0))),0)+IFERROR(AH540*IF($E540="将领",INDEX(兵法相关参数!$C$4:$AL$7,AL$15,MATCH($AG540,兵法相关参数!$C$3:$AL$3,0)),INDEX(兵法相关参数!$C$12:$AL$15,AL$15,MATCH($AG540,兵法相关参数!$C$3:$AL$3,0))),0)</f>
        <v>2.5865723447887903</v>
      </c>
      <c r="AM540" s="146">
        <f>IFERROR(AD540*IF($E540="将领",INDEX(兵法相关参数!$C$4:$AL$7,AM$15,MATCH($AB540,兵法相关参数!$C$3:$AL$3,0)),INDEX(兵法相关参数!$C$12:$AL$15,AM$15,MATCH($AB540,兵法相关参数!$C$3:$AL$3,0))),0)+IFERROR(AI540*IF($E540="将领",INDEX(兵法相关参数!$C$4:$AL$7,AM$15,MATCH($AG540,兵法相关参数!$C$3:$AL$3,0)),INDEX(兵法相关参数!$C$12:$AL$15,AM$15,MATCH($AG540,兵法相关参数!$C$3:$AL$3,0))),0)</f>
        <v>2.3328209432296099</v>
      </c>
      <c r="AN540" s="146">
        <f>IFERROR(AE540*IF($E540="将领",INDEX(兵法相关参数!$C$4:$AL$7,AN$15,MATCH($AB540,兵法相关参数!$C$3:$AL$3,0)),INDEX(兵法相关参数!$C$12:$AL$15,AN$15,MATCH($AB540,兵法相关参数!$C$3:$AL$3,0))),0)+IFERROR(AJ540*IF($E540="将领",INDEX(兵法相关参数!$C$4:$AL$7,AN$15,MATCH($AG540,兵法相关参数!$C$3:$AL$3,0)),INDEX(兵法相关参数!$C$12:$AL$15,AN$15,MATCH($AG540,兵法相关参数!$C$3:$AL$3,0))),0)</f>
        <v>3.969714246190196</v>
      </c>
      <c r="AO540" s="146">
        <f>IFERROR(AF540*IF($E540="将领",INDEX(兵法相关参数!$C$4:$AL$7,AL$15,MATCH($AB540,兵法相关参数!$C$3:$AL$3,0)),INDEX(兵法相关参数!$C$12:$AL$15,AO$15,MATCH($AB540,兵法相关参数!$C$3:$AL$3,0))),0)+IFERROR(AK540*IF($E540="将领",INDEX(兵法相关参数!$C$4:$AL$7,AL$15,MATCH($AG540,兵法相关参数!$C$3:$AL$3,0)),INDEX(兵法相关参数!$C$12:$AL$15,AO$15,MATCH($AG540,兵法相关参数!$C$3:$AL$3,0))),0)</f>
        <v>2.3098960446277266</v>
      </c>
      <c r="AP540" s="42"/>
      <c r="AQ540" s="151">
        <f>AQ539</f>
        <v>30312</v>
      </c>
      <c r="AR540" s="161">
        <f>AR539</f>
        <v>1</v>
      </c>
      <c r="AS540" s="163" t="str">
        <f t="shared" si="319"/>
        <v>红</v>
      </c>
      <c r="AT540" s="153">
        <f t="shared" si="320"/>
        <v>1</v>
      </c>
      <c r="AU540" s="39" t="str">
        <f>IF(IF(L540="","",AQ540&amp;AT540)=AU539,"",IF(MOD(COUNTIF($AQ$1:AQ540,AQ540),3)=1,"",IF(L540="","",AQ540&amp;AT540)))</f>
        <v>303121</v>
      </c>
      <c r="AV540" s="166">
        <f t="shared" si="321"/>
        <v>0.161</v>
      </c>
      <c r="AW540" s="166">
        <f t="shared" si="322"/>
        <v>8.0000000000000002E-3</v>
      </c>
      <c r="AX540" s="15" t="str">
        <f>IF(MOD(COUNTIF($AQ$1:AQ540,AQ540),3)=1,"",IF(M540="","",AT540+1))</f>
        <v/>
      </c>
      <c r="AY540" s="15" t="str">
        <f t="shared" si="330"/>
        <v/>
      </c>
      <c r="AZ540" s="166" t="str">
        <f t="shared" si="331"/>
        <v/>
      </c>
      <c r="BA540" s="166" t="str">
        <f t="shared" si="332"/>
        <v/>
      </c>
      <c r="BB540" s="15" t="str">
        <f>IF(MOD(COUNTIF($AQ$1:AQ540,AQ540),3)=1,"",IF(N540="","",AX540+1))</f>
        <v/>
      </c>
      <c r="BC540" s="15" t="str">
        <f t="shared" si="323"/>
        <v/>
      </c>
      <c r="BD540" s="166" t="str">
        <f t="shared" si="324"/>
        <v/>
      </c>
      <c r="BE540" s="166" t="str">
        <f t="shared" si="325"/>
        <v/>
      </c>
      <c r="BF540" s="15"/>
      <c r="BG540" s="15"/>
      <c r="BH540" s="170" t="str">
        <f t="shared" si="326"/>
        <v>自身与统率的士兵造成策略伤害时，有百分之四十的概率额外触发一次{0}%攻击力的策略伤害（内置cd1s）</v>
      </c>
    </row>
    <row r="541" spans="1:60">
      <c r="A541" s="256"/>
      <c r="B541" s="259"/>
      <c r="C541" s="256"/>
      <c r="D541" s="257"/>
      <c r="E541" s="179" t="s">
        <v>1060</v>
      </c>
      <c r="F541" s="141">
        <v>1</v>
      </c>
      <c r="G541" s="141">
        <v>1</v>
      </c>
      <c r="H541" s="141">
        <v>1</v>
      </c>
      <c r="I541" s="141">
        <v>1</v>
      </c>
      <c r="J541" s="256"/>
      <c r="K541" s="256"/>
      <c r="L541" s="25">
        <f>L540</f>
        <v>0.42</v>
      </c>
      <c r="M541" s="25"/>
      <c r="N541" s="10"/>
      <c r="O541" s="81">
        <f>30%/1.25</f>
        <v>0.24</v>
      </c>
      <c r="P541" s="44" t="str">
        <f>P540</f>
        <v>0,2,4,6,8,10,12,14,16,18,20,22,24,26,28,30,32,34,36,38,40,42,44,46,48,50,52,54,56,58,60</v>
      </c>
      <c r="Q541" s="10">
        <v>0</v>
      </c>
      <c r="R541" s="10">
        <v>1</v>
      </c>
      <c r="S541" s="24">
        <f>S540</f>
        <v>0.4</v>
      </c>
      <c r="T541" s="44"/>
      <c r="U541" s="44"/>
      <c r="V541" s="24"/>
      <c r="W541" s="23">
        <f>$L541*$S541*$R541*$O541</f>
        <v>4.0320000000000002E-2</v>
      </c>
      <c r="X541" s="23">
        <f t="shared" si="333"/>
        <v>4.0320000000000002E-2</v>
      </c>
      <c r="Y541" s="23">
        <f t="shared" si="333"/>
        <v>4.0320000000000002E-2</v>
      </c>
      <c r="Z541" s="23">
        <f t="shared" si="333"/>
        <v>4.0320000000000002E-2</v>
      </c>
      <c r="AA541" s="22"/>
      <c r="AB541" s="44" t="s">
        <v>37</v>
      </c>
      <c r="AC541" s="92">
        <f t="shared" si="334"/>
        <v>1.3043158209626816E-4</v>
      </c>
      <c r="AD541" s="92">
        <f>0.5*辅助效用($P541,-1,AD$15,"生存转换",输出系数,"当前将领目标",X541)+0.5*辅助效用($P541,-1,AD$15,"兵力转换",输出系数,"当前士兵目标",X541)</f>
        <v>1.2767232112388015E-4</v>
      </c>
      <c r="AE541" s="92">
        <f t="shared" si="334"/>
        <v>1.1509214915973856E-4</v>
      </c>
      <c r="AF541" s="92">
        <f t="shared" si="334"/>
        <v>1.164798058214572E-4</v>
      </c>
      <c r="AG541" s="92" t="s">
        <v>51</v>
      </c>
      <c r="AH541" s="188">
        <f>IF($Q541=0,0,持续效用($P541,$Q541,AH$15,$F541))</f>
        <v>0</v>
      </c>
      <c r="AI541" s="188">
        <f t="shared" si="335"/>
        <v>0</v>
      </c>
      <c r="AJ541" s="188">
        <f t="shared" si="335"/>
        <v>0</v>
      </c>
      <c r="AK541" s="188">
        <f t="shared" si="335"/>
        <v>0</v>
      </c>
      <c r="AL541" s="146">
        <f>IFERROR(AC541*IF($E541="将领",INDEX(兵法相关参数!$C$4:$AL$7,AL$15,MATCH($AB541,兵法相关参数!$C$3:$AL$3,0)),INDEX(兵法相关参数!$C$12:$AL$15,AL$15,MATCH($AB541,兵法相关参数!$C$3:$AL$3,0))),0)+IFERROR(AH541*IF($E541="将领",INDEX(兵法相关参数!$C$4:$AL$7,AL$15,MATCH($AG541,兵法相关参数!$C$3:$AL$3,0)),INDEX(兵法相关参数!$C$12:$AL$15,AL$15,MATCH($AG541,兵法相关参数!$C$3:$AL$3,0))),0)</f>
        <v>0.19695954143114727</v>
      </c>
      <c r="AM541" s="146">
        <f>IFERROR(AD541*IF($E541="将领",INDEX(兵法相关参数!$C$4:$AL$7,AM$15,MATCH($AB541,兵法相关参数!$C$3:$AL$3,0)),INDEX(兵法相关参数!$C$12:$AL$15,AM$15,MATCH($AB541,兵法相关参数!$C$3:$AL$3,0))),0)+IFERROR(AI541*IF($E541="将领",INDEX(兵法相关参数!$C$4:$AL$7,AM$15,MATCH($AG541,兵法相关参数!$C$3:$AL$3,0)),INDEX(兵法相关参数!$C$12:$AL$15,AM$15,MATCH($AG541,兵法相关参数!$C$3:$AL$3,0))),0)</f>
        <v>0.36164167476932235</v>
      </c>
      <c r="AN541" s="146">
        <f>IFERROR(AE541*IF($E541="将领",INDEX(兵法相关参数!$C$4:$AL$7,AN$15,MATCH($AB541,兵法相关参数!$C$3:$AL$3,0)),INDEX(兵法相关参数!$C$12:$AL$15,AN$15,MATCH($AB541,兵法相关参数!$C$3:$AL$3,0))),0)+IFERROR(AJ541*IF($E541="将领",INDEX(兵法相关参数!$C$4:$AL$7,AN$15,MATCH($AG541,兵法相关参数!$C$3:$AL$3,0)),INDEX(兵法相关参数!$C$12:$AL$15,AN$15,MATCH($AG541,兵法相关参数!$C$3:$AL$3,0))),0)</f>
        <v>1.1276078259906595</v>
      </c>
      <c r="AO541" s="146">
        <f>IFERROR(AF541*IF($E541="将领",INDEX(兵法相关参数!$C$4:$AL$7,AL$15,MATCH($AB541,兵法相关参数!$C$3:$AL$3,0)),INDEX(兵法相关参数!$C$12:$AL$15,AO$15,MATCH($AB541,兵法相关参数!$C$3:$AL$3,0))),0)+IFERROR(AK541*IF($E541="将领",INDEX(兵法相关参数!$C$4:$AL$7,AL$15,MATCH($AG541,兵法相关参数!$C$3:$AL$3,0)),INDEX(兵法相关参数!$C$12:$AL$15,AO$15,MATCH($AG541,兵法相关参数!$C$3:$AL$3,0))),0)</f>
        <v>0.65905551043820687</v>
      </c>
      <c r="AP541" s="27"/>
      <c r="AQ541" s="151">
        <f>AQ540</f>
        <v>30312</v>
      </c>
      <c r="AR541" s="162">
        <f>AR540</f>
        <v>1</v>
      </c>
      <c r="AS541" s="15" t="str">
        <f t="shared" si="319"/>
        <v>红</v>
      </c>
      <c r="AT541" s="153">
        <f t="shared" si="320"/>
        <v>1</v>
      </c>
      <c r="AU541" s="39" t="str">
        <f>IF(IF(L541="","",AQ541&amp;AT541)=AU540,"",IF(MOD(COUNTIF($AQ$1:AQ541,AQ541),3)=1,"",IF(L541="","",AQ541&amp;AT541)))</f>
        <v/>
      </c>
      <c r="AV541" s="166" t="str">
        <f t="shared" si="321"/>
        <v/>
      </c>
      <c r="AW541" s="166" t="str">
        <f t="shared" si="322"/>
        <v/>
      </c>
      <c r="AX541" s="15" t="str">
        <f>IF(MOD(COUNTIF($AQ$1:AQ541,AQ541),3)=1,"",IF(M541="","",AT541+1))</f>
        <v/>
      </c>
      <c r="AY541" s="15" t="str">
        <f t="shared" si="330"/>
        <v/>
      </c>
      <c r="AZ541" s="166" t="str">
        <f t="shared" si="331"/>
        <v/>
      </c>
      <c r="BA541" s="166" t="str">
        <f t="shared" si="332"/>
        <v/>
      </c>
      <c r="BB541" s="15" t="str">
        <f>IF(MOD(COUNTIF($AQ$1:AQ541,AQ541),3)=1,"",IF(N541="","",AX541+1))</f>
        <v/>
      </c>
      <c r="BC541" s="15" t="str">
        <f t="shared" si="323"/>
        <v/>
      </c>
      <c r="BD541" s="166" t="str">
        <f t="shared" si="324"/>
        <v/>
      </c>
      <c r="BE541" s="166" t="str">
        <f t="shared" si="325"/>
        <v/>
      </c>
      <c r="BF541" s="15"/>
      <c r="BG541" s="15"/>
      <c r="BH541" s="170" t="str">
        <f t="shared" si="326"/>
        <v>自身与统率的士兵造成策略伤害时，有百分之四十的概率额外触发一次{0}%攻击力的策略伤害（内置cd1s）</v>
      </c>
    </row>
    <row r="542" spans="1:60">
      <c r="A542" s="256"/>
      <c r="B542" s="259"/>
      <c r="C542" s="256"/>
      <c r="D542" s="255"/>
      <c r="E542" s="11"/>
      <c r="F542" s="11"/>
      <c r="G542" s="11"/>
      <c r="H542" s="11"/>
      <c r="I542" s="11"/>
      <c r="J542" s="256"/>
      <c r="K542" s="256"/>
      <c r="L542" s="184"/>
      <c r="M542" s="184"/>
      <c r="N542" s="11"/>
      <c r="O542" s="183"/>
      <c r="P542" s="3"/>
      <c r="Q542" s="11"/>
      <c r="R542" s="11"/>
      <c r="S542" s="184"/>
      <c r="T542" s="184"/>
      <c r="U542" s="184"/>
      <c r="V542" s="184"/>
      <c r="W542" s="3"/>
      <c r="X542" s="3"/>
      <c r="Y542" s="3"/>
      <c r="Z542" s="3"/>
      <c r="AA542" s="1"/>
      <c r="AB542" s="15"/>
      <c r="AC542" s="187"/>
      <c r="AD542" s="187"/>
      <c r="AE542" s="187"/>
      <c r="AF542" s="187"/>
      <c r="AG542" s="96"/>
      <c r="AH542" s="187"/>
      <c r="AI542" s="187"/>
      <c r="AJ542" s="187"/>
      <c r="AK542" s="187"/>
      <c r="AL542" s="146">
        <f>IFERROR(AC542*IF($E542="将领",INDEX(兵法相关参数!$C$4:$AL$7,AL$15,MATCH($AB542,兵法相关参数!$C$3:$AL$3,0)),INDEX(兵法相关参数!$C$12:$AL$15,AL$15,MATCH($AB542,兵法相关参数!$C$3:$AL$3,0))),0)+IFERROR(AH542*IF($E542="将领",INDEX(兵法相关参数!$C$4:$AL$7,AL$15,MATCH($AG542,兵法相关参数!$C$3:$AL$3,0)),INDEX(兵法相关参数!$C$12:$AL$15,AL$15,MATCH($AG542,兵法相关参数!$C$3:$AL$3,0))),0)</f>
        <v>0</v>
      </c>
      <c r="AM542" s="146">
        <f>IFERROR(AD542*IF($E542="将领",INDEX(兵法相关参数!$C$4:$AL$7,AM$15,MATCH($AB542,兵法相关参数!$C$3:$AL$3,0)),INDEX(兵法相关参数!$C$12:$AL$15,AM$15,MATCH($AB542,兵法相关参数!$C$3:$AL$3,0))),0)+IFERROR(AI542*IF($E542="将领",INDEX(兵法相关参数!$C$4:$AL$7,AM$15,MATCH($AG542,兵法相关参数!$C$3:$AL$3,0)),INDEX(兵法相关参数!$C$12:$AL$15,AM$15,MATCH($AG542,兵法相关参数!$C$3:$AL$3,0))),0)</f>
        <v>0</v>
      </c>
      <c r="AN542" s="146">
        <f>IFERROR(AE542*IF($E542="将领",INDEX(兵法相关参数!$C$4:$AL$7,AN$15,MATCH($AB542,兵法相关参数!$C$3:$AL$3,0)),INDEX(兵法相关参数!$C$12:$AL$15,AN$15,MATCH($AB542,兵法相关参数!$C$3:$AL$3,0))),0)+IFERROR(AJ542*IF($E542="将领",INDEX(兵法相关参数!$C$4:$AL$7,AN$15,MATCH($AG542,兵法相关参数!$C$3:$AL$3,0)),INDEX(兵法相关参数!$C$12:$AL$15,AN$15,MATCH($AG542,兵法相关参数!$C$3:$AL$3,0))),0)</f>
        <v>0</v>
      </c>
      <c r="AO542" s="146">
        <f>IFERROR(AF542*IF($E542="将领",INDEX(兵法相关参数!$C$4:$AL$7,AL$15,MATCH($AB542,兵法相关参数!$C$3:$AL$3,0)),INDEX(兵法相关参数!$C$12:$AL$15,AO$15,MATCH($AB542,兵法相关参数!$C$3:$AL$3,0))),0)+IFERROR(AK542*IF($E542="将领",INDEX(兵法相关参数!$C$4:$AL$7,AL$15,MATCH($AG542,兵法相关参数!$C$3:$AL$3,0)),INDEX(兵法相关参数!$C$12:$AL$15,AO$15,MATCH($AG542,兵法相关参数!$C$3:$AL$3,0))),0)</f>
        <v>0</v>
      </c>
      <c r="AP542" s="42"/>
      <c r="AQ542" s="151">
        <f t="shared" ref="AQ542:AQ547" si="336">AQ541</f>
        <v>30312</v>
      </c>
      <c r="AR542" s="160">
        <f>IF(D542="直接伤害",1,0)</f>
        <v>0</v>
      </c>
      <c r="AS542" s="163" t="str">
        <f t="shared" si="319"/>
        <v>红</v>
      </c>
      <c r="AT542" s="153">
        <f t="shared" si="320"/>
        <v>1</v>
      </c>
      <c r="AU542" s="39" t="str">
        <f>IF(IF(L542="","",AQ542&amp;AT542)=AU541,"",IF(MOD(COUNTIF($AQ$1:AQ542,AQ542),3)=1,"",IF(L542="","",AQ542&amp;AT542)))</f>
        <v/>
      </c>
      <c r="AV542" s="166" t="str">
        <f t="shared" si="321"/>
        <v/>
      </c>
      <c r="AW542" s="166" t="str">
        <f t="shared" si="322"/>
        <v/>
      </c>
      <c r="AX542" s="15" t="str">
        <f>IF(MOD(COUNTIF($AQ$1:AQ542,AQ542),3)=1,"",IF(M542="","",AT542+1))</f>
        <v/>
      </c>
      <c r="AY542" s="15" t="str">
        <f t="shared" si="330"/>
        <v/>
      </c>
      <c r="AZ542" s="166" t="str">
        <f t="shared" si="331"/>
        <v/>
      </c>
      <c r="BA542" s="166" t="str">
        <f t="shared" si="332"/>
        <v/>
      </c>
      <c r="BB542" s="15" t="str">
        <f>IF(MOD(COUNTIF($AQ$1:AQ542,AQ542),3)=1,"",IF(N542="","",AX542+1))</f>
        <v/>
      </c>
      <c r="BC542" s="15" t="str">
        <f t="shared" si="323"/>
        <v/>
      </c>
      <c r="BD542" s="166" t="str">
        <f t="shared" si="324"/>
        <v/>
      </c>
      <c r="BE542" s="166" t="str">
        <f t="shared" si="325"/>
        <v/>
      </c>
      <c r="BF542" s="15"/>
      <c r="BG542" s="15"/>
      <c r="BH542" s="170" t="str">
        <f t="shared" si="326"/>
        <v>自身与统率的士兵造成策略伤害时，有百分之四十的概率额外触发一次{0}%攻击力的策略伤害（内置cd1s）</v>
      </c>
    </row>
    <row r="543" spans="1:60">
      <c r="A543" s="256"/>
      <c r="B543" s="259"/>
      <c r="C543" s="256"/>
      <c r="D543" s="256"/>
      <c r="E543" s="179"/>
      <c r="F543" s="141"/>
      <c r="G543" s="141"/>
      <c r="H543" s="141"/>
      <c r="I543" s="141"/>
      <c r="J543" s="256"/>
      <c r="K543" s="256"/>
      <c r="L543" s="44"/>
      <c r="M543" s="44"/>
      <c r="N543" s="10"/>
      <c r="O543" s="81"/>
      <c r="P543" s="44"/>
      <c r="Q543" s="10"/>
      <c r="R543" s="10"/>
      <c r="S543" s="44"/>
      <c r="T543" s="44"/>
      <c r="U543" s="44"/>
      <c r="V543" s="24"/>
      <c r="W543" s="92"/>
      <c r="X543" s="92"/>
      <c r="Y543" s="92"/>
      <c r="Z543" s="92"/>
      <c r="AA543" s="22"/>
      <c r="AB543" s="44"/>
      <c r="AC543" s="92"/>
      <c r="AD543" s="92"/>
      <c r="AE543" s="92"/>
      <c r="AF543" s="92"/>
      <c r="AG543" s="92"/>
      <c r="AH543" s="188"/>
      <c r="AI543" s="188"/>
      <c r="AJ543" s="188"/>
      <c r="AK543" s="188"/>
      <c r="AL543" s="146">
        <f>IFERROR(AC543*IF($E543="将领",INDEX(兵法相关参数!$C$4:$AL$7,AL$15,MATCH($AB543,兵法相关参数!$C$3:$AL$3,0)),INDEX(兵法相关参数!$C$12:$AL$15,AL$15,MATCH($AB543,兵法相关参数!$C$3:$AL$3,0))),0)+IFERROR(AH543*IF($E543="将领",INDEX(兵法相关参数!$C$4:$AL$7,AL$15,MATCH($AG543,兵法相关参数!$C$3:$AL$3,0)),INDEX(兵法相关参数!$C$12:$AL$15,AL$15,MATCH($AG543,兵法相关参数!$C$3:$AL$3,0))),0)</f>
        <v>0</v>
      </c>
      <c r="AM543" s="146">
        <f>IFERROR(AD543*IF($E543="将领",INDEX(兵法相关参数!$C$4:$AL$7,AM$15,MATCH($AB543,兵法相关参数!$C$3:$AL$3,0)),INDEX(兵法相关参数!$C$12:$AL$15,AM$15,MATCH($AB543,兵法相关参数!$C$3:$AL$3,0))),0)+IFERROR(AI543*IF($E543="将领",INDEX(兵法相关参数!$C$4:$AL$7,AM$15,MATCH($AG543,兵法相关参数!$C$3:$AL$3,0)),INDEX(兵法相关参数!$C$12:$AL$15,AM$15,MATCH($AG543,兵法相关参数!$C$3:$AL$3,0))),0)</f>
        <v>0</v>
      </c>
      <c r="AN543" s="146">
        <f>IFERROR(AE543*IF($E543="将领",INDEX(兵法相关参数!$C$4:$AL$7,AN$15,MATCH($AB543,兵法相关参数!$C$3:$AL$3,0)),INDEX(兵法相关参数!$C$12:$AL$15,AN$15,MATCH($AB543,兵法相关参数!$C$3:$AL$3,0))),0)+IFERROR(AJ543*IF($E543="将领",INDEX(兵法相关参数!$C$4:$AL$7,AN$15,MATCH($AG543,兵法相关参数!$C$3:$AL$3,0)),INDEX(兵法相关参数!$C$12:$AL$15,AN$15,MATCH($AG543,兵法相关参数!$C$3:$AL$3,0))),0)</f>
        <v>0</v>
      </c>
      <c r="AO543" s="146">
        <f>IFERROR(AF543*IF($E543="将领",INDEX(兵法相关参数!$C$4:$AL$7,AL$15,MATCH($AB543,兵法相关参数!$C$3:$AL$3,0)),INDEX(兵法相关参数!$C$12:$AL$15,AO$15,MATCH($AB543,兵法相关参数!$C$3:$AL$3,0))),0)+IFERROR(AK543*IF($E543="将领",INDEX(兵法相关参数!$C$4:$AL$7,AL$15,MATCH($AG543,兵法相关参数!$C$3:$AL$3,0)),INDEX(兵法相关参数!$C$12:$AL$15,AO$15,MATCH($AG543,兵法相关参数!$C$3:$AL$3,0))),0)</f>
        <v>0</v>
      </c>
      <c r="AP543" s="27"/>
      <c r="AQ543" s="151">
        <f t="shared" si="336"/>
        <v>30312</v>
      </c>
      <c r="AR543" s="161">
        <f>AR542</f>
        <v>0</v>
      </c>
      <c r="AS543" s="163" t="str">
        <f t="shared" si="319"/>
        <v>红</v>
      </c>
      <c r="AT543" s="153">
        <f t="shared" si="320"/>
        <v>1</v>
      </c>
      <c r="AU543" s="39" t="str">
        <f>IF(IF(L543="","",AQ543&amp;AT543)=AU542,"",IF(MOD(COUNTIF($AQ$1:AQ543,AQ543),3)=1,"",IF(L543="","",AQ543&amp;AT543)))</f>
        <v/>
      </c>
      <c r="AV543" s="166" t="str">
        <f t="shared" si="321"/>
        <v/>
      </c>
      <c r="AW543" s="166" t="str">
        <f t="shared" si="322"/>
        <v/>
      </c>
      <c r="AX543" s="15" t="str">
        <f>IF(MOD(COUNTIF($AQ$1:AQ543,AQ543),3)=1,"",IF(M543="","",AT543+1))</f>
        <v/>
      </c>
      <c r="AY543" s="15" t="str">
        <f t="shared" si="330"/>
        <v/>
      </c>
      <c r="AZ543" s="166" t="str">
        <f t="shared" si="331"/>
        <v/>
      </c>
      <c r="BA543" s="166" t="str">
        <f t="shared" si="332"/>
        <v/>
      </c>
      <c r="BB543" s="15" t="str">
        <f>IF(MOD(COUNTIF($AQ$1:AQ543,AQ543),3)=1,"",IF(N543="","",AX543+1))</f>
        <v/>
      </c>
      <c r="BC543" s="15" t="str">
        <f t="shared" si="323"/>
        <v/>
      </c>
      <c r="BD543" s="166" t="str">
        <f t="shared" si="324"/>
        <v/>
      </c>
      <c r="BE543" s="166" t="str">
        <f t="shared" si="325"/>
        <v/>
      </c>
      <c r="BF543" s="15"/>
      <c r="BG543" s="15"/>
      <c r="BH543" s="170" t="str">
        <f t="shared" si="326"/>
        <v>自身与统率的士兵造成策略伤害时，有百分之四十的概率额外触发一次{0}%攻击力的策略伤害（内置cd1s）</v>
      </c>
    </row>
    <row r="544" spans="1:60">
      <c r="A544" s="256"/>
      <c r="B544" s="259"/>
      <c r="C544" s="256"/>
      <c r="D544" s="257"/>
      <c r="E544" s="179"/>
      <c r="F544" s="179"/>
      <c r="G544" s="179"/>
      <c r="H544" s="179"/>
      <c r="I544" s="179"/>
      <c r="J544" s="256"/>
      <c r="K544" s="256"/>
      <c r="L544" s="182"/>
      <c r="M544" s="179"/>
      <c r="N544" s="179"/>
      <c r="O544" s="182"/>
      <c r="P544" s="179"/>
      <c r="Q544" s="179"/>
      <c r="R544" s="179"/>
      <c r="S544" s="179"/>
      <c r="T544" s="179"/>
      <c r="U544" s="179"/>
      <c r="V544" s="179"/>
      <c r="W544" s="179"/>
      <c r="X544" s="179"/>
      <c r="Y544" s="179"/>
      <c r="Z544" s="179"/>
      <c r="AA544" s="179"/>
      <c r="AB544" s="44"/>
      <c r="AC544" s="189"/>
      <c r="AD544" s="189"/>
      <c r="AE544" s="189"/>
      <c r="AF544" s="189"/>
      <c r="AG544" s="92"/>
      <c r="AH544" s="189"/>
      <c r="AI544" s="189"/>
      <c r="AJ544" s="189"/>
      <c r="AK544" s="189"/>
      <c r="AL544" s="146">
        <f>IFERROR(AC544*IF($E544="将领",INDEX(兵法相关参数!$C$4:$AL$7,AL$15,MATCH($AB544,兵法相关参数!$C$3:$AL$3,0)),INDEX(兵法相关参数!$C$12:$AL$15,AL$15,MATCH($AB544,兵法相关参数!$C$3:$AL$3,0))),0)+IFERROR(AH544*IF($E544="将领",INDEX(兵法相关参数!$C$4:$AL$7,AL$15,MATCH($AG544,兵法相关参数!$C$3:$AL$3,0)),INDEX(兵法相关参数!$C$12:$AL$15,AL$15,MATCH($AG544,兵法相关参数!$C$3:$AL$3,0))),0)</f>
        <v>0</v>
      </c>
      <c r="AM544" s="146">
        <f>IFERROR(AD544*IF($E544="将领",INDEX(兵法相关参数!$C$4:$AL$7,AM$15,MATCH($AB544,兵法相关参数!$C$3:$AL$3,0)),INDEX(兵法相关参数!$C$12:$AL$15,AM$15,MATCH($AB544,兵法相关参数!$C$3:$AL$3,0))),0)+IFERROR(AI544*IF($E544="将领",INDEX(兵法相关参数!$C$4:$AL$7,AM$15,MATCH($AG544,兵法相关参数!$C$3:$AL$3,0)),INDEX(兵法相关参数!$C$12:$AL$15,AM$15,MATCH($AG544,兵法相关参数!$C$3:$AL$3,0))),0)</f>
        <v>0</v>
      </c>
      <c r="AN544" s="146">
        <f>IFERROR(AE544*IF($E544="将领",INDEX(兵法相关参数!$C$4:$AL$7,AN$15,MATCH($AB544,兵法相关参数!$C$3:$AL$3,0)),INDEX(兵法相关参数!$C$12:$AL$15,AN$15,MATCH($AB544,兵法相关参数!$C$3:$AL$3,0))),0)+IFERROR(AJ544*IF($E544="将领",INDEX(兵法相关参数!$C$4:$AL$7,AN$15,MATCH($AG544,兵法相关参数!$C$3:$AL$3,0)),INDEX(兵法相关参数!$C$12:$AL$15,AN$15,MATCH($AG544,兵法相关参数!$C$3:$AL$3,0))),0)</f>
        <v>0</v>
      </c>
      <c r="AO544" s="146">
        <f>IFERROR(AF544*IF($E544="将领",INDEX(兵法相关参数!$C$4:$AL$7,AL$15,MATCH($AB544,兵法相关参数!$C$3:$AL$3,0)),INDEX(兵法相关参数!$C$12:$AL$15,AO$15,MATCH($AB544,兵法相关参数!$C$3:$AL$3,0))),0)+IFERROR(AK544*IF($E544="将领",INDEX(兵法相关参数!$C$4:$AL$7,AL$15,MATCH($AG544,兵法相关参数!$C$3:$AL$3,0)),INDEX(兵法相关参数!$C$12:$AL$15,AO$15,MATCH($AG544,兵法相关参数!$C$3:$AL$3,0))),0)</f>
        <v>0</v>
      </c>
      <c r="AP544" s="42"/>
      <c r="AQ544" s="151">
        <f t="shared" si="336"/>
        <v>30312</v>
      </c>
      <c r="AR544" s="162">
        <f>AR543</f>
        <v>0</v>
      </c>
      <c r="AS544" s="15" t="str">
        <f t="shared" si="319"/>
        <v>红</v>
      </c>
      <c r="AT544" s="153">
        <f t="shared" si="320"/>
        <v>1</v>
      </c>
      <c r="AU544" s="39" t="str">
        <f>IF(IF(L544="","",AQ544&amp;AT544)=AU543,"",IF(MOD(COUNTIF($AQ$1:AQ544,AQ544),3)=1,"",IF(L544="","",AQ544&amp;AT544)))</f>
        <v/>
      </c>
      <c r="AV544" s="166" t="str">
        <f t="shared" si="321"/>
        <v/>
      </c>
      <c r="AW544" s="166" t="str">
        <f t="shared" si="322"/>
        <v/>
      </c>
      <c r="AX544" s="15" t="str">
        <f>IF(MOD(COUNTIF($AQ$1:AQ544,AQ544),3)=1,"",IF(M544="","",AT544+1))</f>
        <v/>
      </c>
      <c r="AY544" s="15" t="str">
        <f t="shared" si="330"/>
        <v/>
      </c>
      <c r="AZ544" s="166" t="str">
        <f t="shared" si="331"/>
        <v/>
      </c>
      <c r="BA544" s="166" t="str">
        <f t="shared" si="332"/>
        <v/>
      </c>
      <c r="BB544" s="15" t="str">
        <f>IF(MOD(COUNTIF($AQ$1:AQ544,AQ544),3)=1,"",IF(N544="","",AX544+1))</f>
        <v/>
      </c>
      <c r="BC544" s="15" t="str">
        <f t="shared" si="323"/>
        <v/>
      </c>
      <c r="BD544" s="166" t="str">
        <f t="shared" si="324"/>
        <v/>
      </c>
      <c r="BE544" s="166" t="str">
        <f t="shared" si="325"/>
        <v/>
      </c>
      <c r="BF544" s="15"/>
      <c r="BG544" s="15"/>
      <c r="BH544" s="170" t="str">
        <f t="shared" si="326"/>
        <v>自身与统率的士兵造成策略伤害时，有百分之四十的概率额外触发一次{0}%攻击力的策略伤害（内置cd1s）</v>
      </c>
    </row>
    <row r="545" spans="1:60">
      <c r="A545" s="256"/>
      <c r="B545" s="259"/>
      <c r="C545" s="256"/>
      <c r="D545" s="255"/>
      <c r="E545" s="11"/>
      <c r="F545" s="11"/>
      <c r="G545" s="11"/>
      <c r="H545" s="11"/>
      <c r="I545" s="11"/>
      <c r="J545" s="256"/>
      <c r="K545" s="256"/>
      <c r="L545" s="184"/>
      <c r="M545" s="184"/>
      <c r="N545" s="11"/>
      <c r="O545" s="183"/>
      <c r="P545" s="3"/>
      <c r="Q545" s="11"/>
      <c r="R545" s="11"/>
      <c r="S545" s="184"/>
      <c r="T545" s="184"/>
      <c r="U545" s="184"/>
      <c r="V545" s="184"/>
      <c r="W545" s="3"/>
      <c r="X545" s="3"/>
      <c r="Y545" s="3"/>
      <c r="Z545" s="3"/>
      <c r="AA545" s="1"/>
      <c r="AB545" s="15"/>
      <c r="AC545" s="187"/>
      <c r="AD545" s="187"/>
      <c r="AE545" s="187"/>
      <c r="AF545" s="187"/>
      <c r="AG545" s="96"/>
      <c r="AH545" s="187"/>
      <c r="AI545" s="187"/>
      <c r="AJ545" s="187"/>
      <c r="AK545" s="187"/>
      <c r="AL545" s="146">
        <f>IFERROR(AC545*IF($E545="将领",INDEX(兵法相关参数!$C$4:$AL$7,AL$15,MATCH($AB545,兵法相关参数!$C$3:$AL$3,0)),INDEX(兵法相关参数!$C$12:$AL$15,AL$15,MATCH($AB545,兵法相关参数!$C$3:$AL$3,0))),0)+IFERROR(AH545*IF($E545="将领",INDEX(兵法相关参数!$C$4:$AL$7,AL$15,MATCH($AG545,兵法相关参数!$C$3:$AL$3,0)),INDEX(兵法相关参数!$C$12:$AL$15,AL$15,MATCH($AG545,兵法相关参数!$C$3:$AL$3,0))),0)</f>
        <v>0</v>
      </c>
      <c r="AM545" s="146">
        <f>IFERROR(AD545*IF($E545="将领",INDEX(兵法相关参数!$C$4:$AL$7,AM$15,MATCH($AB545,兵法相关参数!$C$3:$AL$3,0)),INDEX(兵法相关参数!$C$12:$AL$15,AM$15,MATCH($AB545,兵法相关参数!$C$3:$AL$3,0))),0)+IFERROR(AI545*IF($E545="将领",INDEX(兵法相关参数!$C$4:$AL$7,AM$15,MATCH($AG545,兵法相关参数!$C$3:$AL$3,0)),INDEX(兵法相关参数!$C$12:$AL$15,AM$15,MATCH($AG545,兵法相关参数!$C$3:$AL$3,0))),0)</f>
        <v>0</v>
      </c>
      <c r="AN545" s="146">
        <f>IFERROR(AE545*IF($E545="将领",INDEX(兵法相关参数!$C$4:$AL$7,AN$15,MATCH($AB545,兵法相关参数!$C$3:$AL$3,0)),INDEX(兵法相关参数!$C$12:$AL$15,AN$15,MATCH($AB545,兵法相关参数!$C$3:$AL$3,0))),0)+IFERROR(AJ545*IF($E545="将领",INDEX(兵法相关参数!$C$4:$AL$7,AN$15,MATCH($AG545,兵法相关参数!$C$3:$AL$3,0)),INDEX(兵法相关参数!$C$12:$AL$15,AN$15,MATCH($AG545,兵法相关参数!$C$3:$AL$3,0))),0)</f>
        <v>0</v>
      </c>
      <c r="AO545" s="146">
        <f>IFERROR(AF545*IF($E545="将领",INDEX(兵法相关参数!$C$4:$AL$7,AL$15,MATCH($AB545,兵法相关参数!$C$3:$AL$3,0)),INDEX(兵法相关参数!$C$12:$AL$15,AO$15,MATCH($AB545,兵法相关参数!$C$3:$AL$3,0))),0)+IFERROR(AK545*IF($E545="将领",INDEX(兵法相关参数!$C$4:$AL$7,AL$15,MATCH($AG545,兵法相关参数!$C$3:$AL$3,0)),INDEX(兵法相关参数!$C$12:$AL$15,AO$15,MATCH($AG545,兵法相关参数!$C$3:$AL$3,0))),0)</f>
        <v>0</v>
      </c>
      <c r="AP545" s="27"/>
      <c r="AQ545" s="151">
        <f t="shared" si="336"/>
        <v>30312</v>
      </c>
      <c r="AR545" s="160">
        <f>IF(D545="直接伤害",1,0)</f>
        <v>0</v>
      </c>
      <c r="AS545" s="163" t="str">
        <f t="shared" si="319"/>
        <v>红</v>
      </c>
      <c r="AT545" s="153">
        <f t="shared" si="320"/>
        <v>1</v>
      </c>
      <c r="AU545" s="39" t="str">
        <f>IF(IF(L545="","",AQ545&amp;AT545)=AU544,"",IF(MOD(COUNTIF($AQ$1:AQ545,AQ545),3)=1,"",IF(L545="","",AQ545&amp;AT545)))</f>
        <v/>
      </c>
      <c r="AV545" s="166" t="str">
        <f t="shared" si="321"/>
        <v/>
      </c>
      <c r="AW545" s="166" t="str">
        <f t="shared" si="322"/>
        <v/>
      </c>
      <c r="AX545" s="15" t="str">
        <f>IF(MOD(COUNTIF($AQ$1:AQ545,AQ545),3)=1,"",IF(M545="","",AT545+1))</f>
        <v/>
      </c>
      <c r="AY545" s="15" t="str">
        <f t="shared" si="330"/>
        <v/>
      </c>
      <c r="AZ545" s="166" t="str">
        <f t="shared" si="331"/>
        <v/>
      </c>
      <c r="BA545" s="166" t="str">
        <f t="shared" si="332"/>
        <v/>
      </c>
      <c r="BB545" s="15" t="str">
        <f>IF(MOD(COUNTIF($AQ$1:AQ545,AQ545),3)=1,"",IF(N545="","",AX545+1))</f>
        <v/>
      </c>
      <c r="BC545" s="15" t="str">
        <f t="shared" si="323"/>
        <v/>
      </c>
      <c r="BD545" s="166" t="str">
        <f t="shared" si="324"/>
        <v/>
      </c>
      <c r="BE545" s="166" t="str">
        <f t="shared" si="325"/>
        <v/>
      </c>
      <c r="BF545" s="15"/>
      <c r="BG545" s="15"/>
      <c r="BH545" s="170" t="str">
        <f t="shared" si="326"/>
        <v>自身与统率的士兵造成策略伤害时，有百分之四十的概率额外触发一次{0}%攻击力的策略伤害（内置cd1s）</v>
      </c>
    </row>
    <row r="546" spans="1:60">
      <c r="A546" s="256"/>
      <c r="B546" s="259"/>
      <c r="C546" s="256"/>
      <c r="D546" s="256"/>
      <c r="E546" s="179"/>
      <c r="F546" s="141"/>
      <c r="G546" s="141"/>
      <c r="H546" s="141"/>
      <c r="I546" s="141"/>
      <c r="J546" s="256"/>
      <c r="K546" s="256"/>
      <c r="L546" s="24"/>
      <c r="M546" s="44"/>
      <c r="N546" s="10"/>
      <c r="O546" s="81"/>
      <c r="P546" s="44"/>
      <c r="Q546" s="10"/>
      <c r="R546" s="10"/>
      <c r="S546" s="44"/>
      <c r="T546" s="92"/>
      <c r="U546" s="44"/>
      <c r="V546" s="24"/>
      <c r="W546" s="92"/>
      <c r="X546" s="92"/>
      <c r="Y546" s="92"/>
      <c r="Z546" s="92"/>
      <c r="AA546" s="22"/>
      <c r="AB546" s="44"/>
      <c r="AC546" s="92"/>
      <c r="AD546" s="92"/>
      <c r="AE546" s="92"/>
      <c r="AF546" s="92"/>
      <c r="AG546" s="44"/>
      <c r="AH546" s="188"/>
      <c r="AI546" s="188"/>
      <c r="AJ546" s="188"/>
      <c r="AK546" s="188"/>
      <c r="AL546" s="146">
        <f>IFERROR(AC546*IF($E546="将领",INDEX(兵法相关参数!$C$4:$AL$7,AL$15,MATCH($AB546,兵法相关参数!$C$3:$AL$3,0)),INDEX(兵法相关参数!$C$12:$AL$15,AL$15,MATCH($AB546,兵法相关参数!$C$3:$AL$3,0))),0)+IFERROR(AH546*IF($E546="将领",INDEX(兵法相关参数!$C$4:$AL$7,AL$15,MATCH($AG546,兵法相关参数!$C$3:$AL$3,0)),INDEX(兵法相关参数!$C$12:$AL$15,AL$15,MATCH($AG546,兵法相关参数!$C$3:$AL$3,0))),0)</f>
        <v>0</v>
      </c>
      <c r="AM546" s="146">
        <f>IFERROR(AD546*IF($E546="将领",INDEX(兵法相关参数!$C$4:$AL$7,AM$15,MATCH($AB546,兵法相关参数!$C$3:$AL$3,0)),INDEX(兵法相关参数!$C$12:$AL$15,AM$15,MATCH($AB546,兵法相关参数!$C$3:$AL$3,0))),0)+IFERROR(AI546*IF($E546="将领",INDEX(兵法相关参数!$C$4:$AL$7,AM$15,MATCH($AG546,兵法相关参数!$C$3:$AL$3,0)),INDEX(兵法相关参数!$C$12:$AL$15,AM$15,MATCH($AG546,兵法相关参数!$C$3:$AL$3,0))),0)</f>
        <v>0</v>
      </c>
      <c r="AN546" s="146">
        <f>IFERROR(AE546*IF($E546="将领",INDEX(兵法相关参数!$C$4:$AL$7,AN$15,MATCH($AB546,兵法相关参数!$C$3:$AL$3,0)),INDEX(兵法相关参数!$C$12:$AL$15,AN$15,MATCH($AB546,兵法相关参数!$C$3:$AL$3,0))),0)+IFERROR(AJ546*IF($E546="将领",INDEX(兵法相关参数!$C$4:$AL$7,AN$15,MATCH($AG546,兵法相关参数!$C$3:$AL$3,0)),INDEX(兵法相关参数!$C$12:$AL$15,AN$15,MATCH($AG546,兵法相关参数!$C$3:$AL$3,0))),0)</f>
        <v>0</v>
      </c>
      <c r="AO546" s="146">
        <f>IFERROR(AF546*IF($E546="将领",INDEX(兵法相关参数!$C$4:$AL$7,AL$15,MATCH($AB546,兵法相关参数!$C$3:$AL$3,0)),INDEX(兵法相关参数!$C$12:$AL$15,AO$15,MATCH($AB546,兵法相关参数!$C$3:$AL$3,0))),0)+IFERROR(AK546*IF($E546="将领",INDEX(兵法相关参数!$C$4:$AL$7,AL$15,MATCH($AG546,兵法相关参数!$C$3:$AL$3,0)),INDEX(兵法相关参数!$C$12:$AL$15,AO$15,MATCH($AG546,兵法相关参数!$C$3:$AL$3,0))),0)</f>
        <v>0</v>
      </c>
      <c r="AP546" s="42"/>
      <c r="AQ546" s="151">
        <f t="shared" si="336"/>
        <v>30312</v>
      </c>
      <c r="AR546" s="161">
        <f>AR545</f>
        <v>0</v>
      </c>
      <c r="AS546" s="163" t="str">
        <f t="shared" si="319"/>
        <v>红</v>
      </c>
      <c r="AT546" s="153">
        <f t="shared" si="320"/>
        <v>1</v>
      </c>
      <c r="AU546" s="39" t="str">
        <f>IF(IF(L546="","",AQ546&amp;AT546)=AU545,"",IF(MOD(COUNTIF($AQ$1:AQ546,AQ546),3)=1,"",IF(L546="","",AQ546&amp;AT546)))</f>
        <v/>
      </c>
      <c r="AV546" s="166" t="str">
        <f t="shared" si="321"/>
        <v/>
      </c>
      <c r="AW546" s="166" t="str">
        <f t="shared" si="322"/>
        <v/>
      </c>
      <c r="AX546" s="15" t="str">
        <f>IF(MOD(COUNTIF($AQ$1:AQ546,AQ546),3)=1,"",IF(M546="","",AT546+1))</f>
        <v/>
      </c>
      <c r="AY546" s="15" t="str">
        <f t="shared" si="330"/>
        <v/>
      </c>
      <c r="AZ546" s="166" t="str">
        <f t="shared" si="331"/>
        <v/>
      </c>
      <c r="BA546" s="166" t="str">
        <f t="shared" si="332"/>
        <v/>
      </c>
      <c r="BB546" s="15" t="str">
        <f>IF(MOD(COUNTIF($AQ$1:AQ546,AQ546),3)=1,"",IF(N546="","",AX546+1))</f>
        <v/>
      </c>
      <c r="BC546" s="15" t="str">
        <f t="shared" si="323"/>
        <v/>
      </c>
      <c r="BD546" s="166" t="str">
        <f t="shared" si="324"/>
        <v/>
      </c>
      <c r="BE546" s="166" t="str">
        <f t="shared" si="325"/>
        <v/>
      </c>
      <c r="BF546" s="15"/>
      <c r="BG546" s="15"/>
      <c r="BH546" s="170" t="str">
        <f t="shared" si="326"/>
        <v>自身与统率的士兵造成策略伤害时，有百分之四十的概率额外触发一次{0}%攻击力的策略伤害（内置cd1s）</v>
      </c>
    </row>
    <row r="547" spans="1:60">
      <c r="A547" s="257"/>
      <c r="B547" s="260"/>
      <c r="C547" s="257"/>
      <c r="D547" s="257"/>
      <c r="E547" s="179"/>
      <c r="F547" s="141"/>
      <c r="G547" s="141"/>
      <c r="H547" s="141"/>
      <c r="I547" s="141"/>
      <c r="J547" s="257"/>
      <c r="K547" s="257"/>
      <c r="L547" s="182"/>
      <c r="M547" s="179"/>
      <c r="N547" s="179"/>
      <c r="O547" s="182"/>
      <c r="P547" s="179"/>
      <c r="Q547" s="179"/>
      <c r="R547" s="179"/>
      <c r="S547" s="179"/>
      <c r="T547" s="179"/>
      <c r="U547" s="179"/>
      <c r="V547" s="179"/>
      <c r="W547" s="179"/>
      <c r="X547" s="179"/>
      <c r="Y547" s="179"/>
      <c r="Z547" s="179"/>
      <c r="AA547" s="179"/>
      <c r="AB547" s="44"/>
      <c r="AC547" s="189"/>
      <c r="AD547" s="189"/>
      <c r="AE547" s="189"/>
      <c r="AF547" s="189"/>
      <c r="AG547" s="92"/>
      <c r="AH547" s="189"/>
      <c r="AI547" s="189"/>
      <c r="AJ547" s="189"/>
      <c r="AK547" s="189"/>
      <c r="AL547" s="146">
        <f>IFERROR(AC547*IF($E547="将领",INDEX(兵法相关参数!$C$4:$AL$7,AL$15,MATCH($AB547,兵法相关参数!$C$3:$AL$3,0)),INDEX(兵法相关参数!$C$12:$AL$15,AL$15,MATCH($AB547,兵法相关参数!$C$3:$AL$3,0))),0)+IFERROR(AH547*IF($E547="将领",INDEX(兵法相关参数!$C$4:$AL$7,AL$15,MATCH($AG547,兵法相关参数!$C$3:$AL$3,0)),INDEX(兵法相关参数!$C$12:$AL$15,AL$15,MATCH($AG547,兵法相关参数!$C$3:$AL$3,0))),0)</f>
        <v>0</v>
      </c>
      <c r="AM547" s="146">
        <f>IFERROR(AD547*IF($E547="将领",INDEX(兵法相关参数!$C$4:$AL$7,AM$15,MATCH($AB547,兵法相关参数!$C$3:$AL$3,0)),INDEX(兵法相关参数!$C$12:$AL$15,AM$15,MATCH($AB547,兵法相关参数!$C$3:$AL$3,0))),0)+IFERROR(AI547*IF($E547="将领",INDEX(兵法相关参数!$C$4:$AL$7,AM$15,MATCH($AG547,兵法相关参数!$C$3:$AL$3,0)),INDEX(兵法相关参数!$C$12:$AL$15,AM$15,MATCH($AG547,兵法相关参数!$C$3:$AL$3,0))),0)</f>
        <v>0</v>
      </c>
      <c r="AN547" s="146">
        <f>IFERROR(AE547*IF($E547="将领",INDEX(兵法相关参数!$C$4:$AL$7,AN$15,MATCH($AB547,兵法相关参数!$C$3:$AL$3,0)),INDEX(兵法相关参数!$C$12:$AL$15,AN$15,MATCH($AB547,兵法相关参数!$C$3:$AL$3,0))),0)+IFERROR(AJ547*IF($E547="将领",INDEX(兵法相关参数!$C$4:$AL$7,AN$15,MATCH($AG547,兵法相关参数!$C$3:$AL$3,0)),INDEX(兵法相关参数!$C$12:$AL$15,AN$15,MATCH($AG547,兵法相关参数!$C$3:$AL$3,0))),0)</f>
        <v>0</v>
      </c>
      <c r="AO547" s="146">
        <f>IFERROR(AF547*IF($E547="将领",INDEX(兵法相关参数!$C$4:$AL$7,AL$15,MATCH($AB547,兵法相关参数!$C$3:$AL$3,0)),INDEX(兵法相关参数!$C$12:$AL$15,AO$15,MATCH($AB547,兵法相关参数!$C$3:$AL$3,0))),0)+IFERROR(AK547*IF($E547="将领",INDEX(兵法相关参数!$C$4:$AL$7,AL$15,MATCH($AG547,兵法相关参数!$C$3:$AL$3,0)),INDEX(兵法相关参数!$C$12:$AL$15,AO$15,MATCH($AG547,兵法相关参数!$C$3:$AL$3,0))),0)</f>
        <v>0</v>
      </c>
      <c r="AP547" s="27"/>
      <c r="AQ547" s="152">
        <f t="shared" si="336"/>
        <v>30312</v>
      </c>
      <c r="AR547" s="162">
        <f>AR546</f>
        <v>0</v>
      </c>
      <c r="AS547" s="15" t="str">
        <f t="shared" si="319"/>
        <v>红</v>
      </c>
      <c r="AT547" s="153">
        <f t="shared" si="320"/>
        <v>1</v>
      </c>
      <c r="AU547" s="39" t="str">
        <f>IF(IF(L547="","",AQ547&amp;AT547)=AU546,"",IF(MOD(COUNTIF($AQ$1:AQ547,AQ547),3)=1,"",IF(L547="","",AQ547&amp;AT547)))</f>
        <v/>
      </c>
      <c r="AV547" s="166" t="str">
        <f t="shared" si="321"/>
        <v/>
      </c>
      <c r="AW547" s="166" t="str">
        <f t="shared" si="322"/>
        <v/>
      </c>
      <c r="AX547" s="15" t="str">
        <f>IF(MOD(COUNTIF($AQ$1:AQ547,AQ547),3)=1,"",IF(M547="","",AT547+1))</f>
        <v/>
      </c>
      <c r="AY547" s="15" t="str">
        <f t="shared" si="330"/>
        <v/>
      </c>
      <c r="AZ547" s="166" t="str">
        <f t="shared" si="331"/>
        <v/>
      </c>
      <c r="BA547" s="166" t="str">
        <f t="shared" si="332"/>
        <v/>
      </c>
      <c r="BB547" s="15" t="str">
        <f>IF(MOD(COUNTIF($AQ$1:AQ547,AQ547),3)=1,"",IF(N547="","",AX547+1))</f>
        <v/>
      </c>
      <c r="BC547" s="15" t="str">
        <f t="shared" si="323"/>
        <v/>
      </c>
      <c r="BD547" s="166" t="str">
        <f t="shared" si="324"/>
        <v/>
      </c>
      <c r="BE547" s="166" t="str">
        <f t="shared" si="325"/>
        <v/>
      </c>
      <c r="BF547" s="15"/>
      <c r="BG547" s="15"/>
      <c r="BH547" s="170" t="str">
        <f t="shared" si="326"/>
        <v>自身与统率的士兵造成策略伤害时，有百分之四十的概率额外触发一次{0}%攻击力的策略伤害（内置cd1s）</v>
      </c>
    </row>
    <row r="548" spans="1:60" ht="11.25" customHeight="1">
      <c r="A548" s="255" t="s">
        <v>1068</v>
      </c>
      <c r="B548" s="258" t="s">
        <v>1070</v>
      </c>
      <c r="C548" s="255" t="s">
        <v>13</v>
      </c>
      <c r="D548" s="255" t="s">
        <v>516</v>
      </c>
      <c r="E548" s="11"/>
      <c r="F548" s="11"/>
      <c r="G548" s="11"/>
      <c r="H548" s="11"/>
      <c r="I548" s="11"/>
      <c r="J548" s="11" t="s">
        <v>402</v>
      </c>
      <c r="K548" s="11" t="s">
        <v>469</v>
      </c>
      <c r="L548" s="11" t="s">
        <v>749</v>
      </c>
      <c r="M548" s="11"/>
      <c r="N548" s="11"/>
      <c r="O548" s="183" t="s">
        <v>52</v>
      </c>
      <c r="P548" s="3" t="s">
        <v>472</v>
      </c>
      <c r="Q548" s="3" t="s">
        <v>473</v>
      </c>
      <c r="R548" s="3" t="s">
        <v>474</v>
      </c>
      <c r="S548" s="3" t="s">
        <v>475</v>
      </c>
      <c r="T548" s="184" t="s">
        <v>582</v>
      </c>
      <c r="U548" s="184" t="s">
        <v>1072</v>
      </c>
      <c r="V548" s="184"/>
      <c r="W548" s="3" t="s">
        <v>223</v>
      </c>
      <c r="X548" s="3" t="s">
        <v>224</v>
      </c>
      <c r="Y548" s="3" t="s">
        <v>225</v>
      </c>
      <c r="Z548" s="3" t="s">
        <v>226</v>
      </c>
      <c r="AA548" s="1"/>
      <c r="AB548" s="15"/>
      <c r="AC548" s="187" t="s">
        <v>227</v>
      </c>
      <c r="AD548" s="187" t="s">
        <v>228</v>
      </c>
      <c r="AE548" s="187" t="s">
        <v>229</v>
      </c>
      <c r="AF548" s="187" t="s">
        <v>230</v>
      </c>
      <c r="AG548" s="96"/>
      <c r="AH548" s="187"/>
      <c r="AI548" s="187"/>
      <c r="AJ548" s="187"/>
      <c r="AK548" s="187"/>
      <c r="AL548" s="146">
        <f>IFERROR(AC548*IF($E548="将领",INDEX(兵法相关参数!$C$4:$AL$7,AL$15,MATCH($AB548,兵法相关参数!$C$3:$AL$3,0)),INDEX(兵法相关参数!$C$12:$AL$15,AL$15,MATCH($AB548,兵法相关参数!$C$3:$AL$3,0))),0)+IFERROR(AH548*IF($E548="将领",INDEX(兵法相关参数!$C$4:$AL$7,AL$15,MATCH($AG548,兵法相关参数!$C$3:$AL$3,0)),INDEX(兵法相关参数!$C$12:$AL$15,AL$15,MATCH($AG548,兵法相关参数!$C$3:$AL$3,0))),0)</f>
        <v>0</v>
      </c>
      <c r="AM548" s="146">
        <f>IFERROR(AD548*IF($E548="将领",INDEX(兵法相关参数!$C$4:$AL$7,AM$15,MATCH($AB548,兵法相关参数!$C$3:$AL$3,0)),INDEX(兵法相关参数!$C$12:$AL$15,AM$15,MATCH($AB548,兵法相关参数!$C$3:$AL$3,0))),0)+IFERROR(AI548*IF($E548="将领",INDEX(兵法相关参数!$C$4:$AL$7,AM$15,MATCH($AG548,兵法相关参数!$C$3:$AL$3,0)),INDEX(兵法相关参数!$C$12:$AL$15,AM$15,MATCH($AG548,兵法相关参数!$C$3:$AL$3,0))),0)</f>
        <v>0</v>
      </c>
      <c r="AN548" s="146">
        <f>IFERROR(AE548*IF($E548="将领",INDEX(兵法相关参数!$C$4:$AL$7,AN$15,MATCH($AB548,兵法相关参数!$C$3:$AL$3,0)),INDEX(兵法相关参数!$C$12:$AL$15,AN$15,MATCH($AB548,兵法相关参数!$C$3:$AL$3,0))),0)+IFERROR(AJ548*IF($E548="将领",INDEX(兵法相关参数!$C$4:$AL$7,AN$15,MATCH($AG548,兵法相关参数!$C$3:$AL$3,0)),INDEX(兵法相关参数!$C$12:$AL$15,AN$15,MATCH($AG548,兵法相关参数!$C$3:$AL$3,0))),0)</f>
        <v>0</v>
      </c>
      <c r="AO548" s="146">
        <f>IFERROR(AF548*IF($E548="将领",INDEX(兵法相关参数!$C$4:$AL$7,AL$15,MATCH($AB548,兵法相关参数!$C$3:$AL$3,0)),INDEX(兵法相关参数!$C$12:$AL$15,AO$15,MATCH($AB548,兵法相关参数!$C$3:$AL$3,0))),0)+IFERROR(AK548*IF($E548="将领",INDEX(兵法相关参数!$C$4:$AL$7,AL$15,MATCH($AG548,兵法相关参数!$C$3:$AL$3,0)),INDEX(兵法相关参数!$C$12:$AL$15,AO$15,MATCH($AG548,兵法相关参数!$C$3:$AL$3,0))),0)</f>
        <v>0</v>
      </c>
      <c r="AP548" s="27"/>
      <c r="AQ548" s="154">
        <v>30313</v>
      </c>
      <c r="AR548" s="160">
        <f>IF(D548="直接伤害",1,0)</f>
        <v>0</v>
      </c>
      <c r="AS548" s="163" t="str">
        <f t="shared" ref="AS548:AS575" si="337">IF(C548="",AS547,C548)</f>
        <v>红</v>
      </c>
      <c r="AT548" s="153">
        <f t="shared" ref="AT548:AT575" si="338">IF(A548&lt;&gt;"",1,IF(D548="",AT547,IF(AU546="",AT547,IF(AX546="",AT547+1,IF(BB546="",AT547+2,AT547+3)))))</f>
        <v>1</v>
      </c>
      <c r="AU548" s="39" t="str">
        <f>IF(IF(L548="","",AQ548&amp;AT548)=AU547,"",IF(MOD(COUNTIF($AQ$1:AQ548,AQ548),3)=1,"",IF(L548="","",AQ548&amp;AT548)))</f>
        <v/>
      </c>
      <c r="AV548" s="166" t="str">
        <f t="shared" ref="AV548:AV575" si="339">IF(AU548="","",IF(L547="固定值",L548,ROUND(IF(AR548=1,L548*INDEX($AV$5:$AV$9,MATCH(AS548,$AU$5:$AU$9,0)),L548*INDEX($AV$13:$AV$17,MATCH(AS548,$AU$13:$AU$17,0))),IF(MID(BH548,FIND(AT548-1,BH548)+2,1)="%",3,1))))</f>
        <v/>
      </c>
      <c r="AW548" s="166" t="str">
        <f t="shared" ref="AW548:AW575" si="340">IF(AU548="","",ROUND((IF(AR548=1,L548*INDEX($AW$5:$AW$9,MATCH(AS548,$AU$5:$AU$9,0)),L548*INDEX($AW$13:$AW$17,MATCH(AS548,$AU$13:$AU$17,0)))-AV548)/34,IF(MID(BH548,FIND(AT548-1,BH548)+2,1)="%",3,1)))</f>
        <v/>
      </c>
      <c r="AX548" s="15" t="str">
        <f>IF(MOD(COUNTIF($AQ$1:AQ548,AQ548),3)=1,"",IF(M548="","",AT548+1))</f>
        <v/>
      </c>
      <c r="AY548" s="15" t="str">
        <f t="shared" si="330"/>
        <v/>
      </c>
      <c r="AZ548" s="166" t="str">
        <f t="shared" si="331"/>
        <v/>
      </c>
      <c r="BA548" s="166" t="str">
        <f t="shared" si="332"/>
        <v/>
      </c>
      <c r="BB548" s="15" t="str">
        <f>IF(MOD(COUNTIF($AQ$1:AQ548,AQ548),3)=1,"",IF(N548="","",AX548+1))</f>
        <v/>
      </c>
      <c r="BC548" s="15" t="str">
        <f t="shared" ref="BC548:BC575" si="341">IF(IF(BB548="","",AQ548&amp;BB548)=BC547,"",IF(BB548="","",AQ548&amp;BB548))</f>
        <v/>
      </c>
      <c r="BD548" s="166" t="str">
        <f t="shared" ref="BD548:BD575" si="342">IF(BC548="","",IF(N547="固定值",N548,ROUND(IF(AR548=1,N548*INDEX($AV$5:$AV$9,MATCH(AS548,$AU$5:$AU$9,0)),N548*INDEX($AV$13:$AV$17,MATCH(AS548,$AU$13:$AU$17,0))),IF(MID(BH548,FIND(BB548-1,BH548)+2,1)="%",3,1))))</f>
        <v/>
      </c>
      <c r="BE548" s="166" t="str">
        <f t="shared" ref="BE548:BE575" si="343">IF(BC548="","",ROUND((IF(AR548=1,N548*INDEX($AW$5:$AW$9,MATCH(AS548,$AU$5:$AU$9,0)),N548*INDEX($AW$13:$AW$17,MATCH(AS548,$AU$13:$AU$17,0)))-BD548)/34,IF(MID(BH548,FIND(BB548-1,BH548)+2,1)="%",3,1)))</f>
        <v/>
      </c>
      <c r="BF548" s="15"/>
      <c r="BG548" s="15"/>
      <c r="BH548" s="170" t="str">
        <f t="shared" ref="BH548:BH575" si="344">IF(B548="",BH547,B548)</f>
        <v>自身生命值低于一半时触发此效果（触发间隔二十秒），净化自身的负面与控制效果，并且给与自身一个攻击{0}%的护盾（持续时间8秒），如果护盾被击破，则自身暴击概率提升{1}%，持续15秒</v>
      </c>
    </row>
    <row r="549" spans="1:60">
      <c r="A549" s="256"/>
      <c r="B549" s="259"/>
      <c r="C549" s="256"/>
      <c r="D549" s="256"/>
      <c r="E549" s="179" t="s">
        <v>22</v>
      </c>
      <c r="F549" s="141"/>
      <c r="G549" s="141">
        <v>1</v>
      </c>
      <c r="H549" s="141"/>
      <c r="I549" s="141"/>
      <c r="J549" s="255">
        <f>SUMPRODUCT(LARGE(AL549:AO549*F549:I549+AL550:AO550*F550:I550+AL552:AO552*F552:I552+AL553:AO553*F553:I553+AL555:AO555*F555:I555+AL556:AO556*F556:I556,1))</f>
        <v>5.0189488856305164</v>
      </c>
      <c r="K549" s="255">
        <f>INDEX($J$17:$J$200,MATCH(C548,$C$17:$C$200,0),1)</f>
        <v>5.1145752809421161</v>
      </c>
      <c r="L549" s="207">
        <v>2.4</v>
      </c>
      <c r="M549" s="207"/>
      <c r="N549" s="207"/>
      <c r="O549" s="182">
        <f>125%*1.15</f>
        <v>1.4375</v>
      </c>
      <c r="P549" s="44" t="str">
        <f>INDEX(时间节点,MATCH(0.5,INDEX(将领当前生命,,1),-1))&amp;","&amp;INDEX(时间节点,MATCH(0.5,INDEX(将领当前生命,,1),-1))+$U$549</f>
        <v>20,40</v>
      </c>
      <c r="Q549" s="44" t="str">
        <f>INDEX(时间节点,MATCH(0.5,INDEX(将领当前生命,,2),-1))&amp;","&amp;INDEX(时间节点,MATCH(0.5,INDEX(将领当前生命,,2),-1))+$U$549</f>
        <v>21,41</v>
      </c>
      <c r="R549" s="44" t="str">
        <f>INDEX(时间节点,MATCH(0.5,INDEX(将领当前生命,,3),-1))&amp;","&amp;INDEX(时间节点,MATCH(0.5,INDEX(将领当前生命,,3),-1))+$U$549</f>
        <v>45,65</v>
      </c>
      <c r="S549" s="44" t="str">
        <f>INDEX(时间节点,MATCH(0.5,INDEX(将领当前生命,,4),-1))&amp;","&amp;INDEX(时间节点,MATCH(0.5,INDEX(将领当前生命,,4),-1))+$U$549</f>
        <v>45,65</v>
      </c>
      <c r="T549" s="110">
        <f>INDEX(三维调整系数,8,5)</f>
        <v>1.1018939561889425</v>
      </c>
      <c r="U549" s="139">
        <v>20</v>
      </c>
      <c r="V549" s="179"/>
      <c r="W549" s="23">
        <f>$L$549*$O$549*$T$549</f>
        <v>3.8015341488518515</v>
      </c>
      <c r="X549" s="23">
        <f>$L$549*$O$549*$T$549</f>
        <v>3.8015341488518515</v>
      </c>
      <c r="Y549" s="23">
        <f>$L$549*$O$549*$T$549</f>
        <v>3.8015341488518515</v>
      </c>
      <c r="Z549" s="23">
        <f>$L$549*$O$549*$T$549</f>
        <v>3.8015341488518515</v>
      </c>
      <c r="AA549" s="179"/>
      <c r="AB549" s="44" t="s">
        <v>102</v>
      </c>
      <c r="AC549" s="92">
        <f>辅助效用(P549,-1,AC$15,"生存转换",治疗系数,"指定将领",W549)</f>
        <v>1.3299256600899784E-3</v>
      </c>
      <c r="AD549" s="92">
        <f>辅助效用(Q549,-1,AD$15,"生存转换",治疗系数,"指定将领",X549)</f>
        <v>1.3458306998849602E-3</v>
      </c>
      <c r="AE549" s="92">
        <f>辅助效用(R549,-1,AE$15,"生存转换",治疗系数,"指定将领",Y549)</f>
        <v>3.7086206704243287E-4</v>
      </c>
      <c r="AF549" s="92">
        <f>辅助效用(S549,-1,AF$15,"生存转换",治疗系数,"指定将领",Z549)</f>
        <v>3.8052646054791654E-4</v>
      </c>
      <c r="AG549" s="92"/>
      <c r="AH549" s="188"/>
      <c r="AI549" s="188"/>
      <c r="AJ549" s="188"/>
      <c r="AK549" s="188"/>
      <c r="AL549" s="146">
        <f>IFERROR(AC549*IF($E549="将领",INDEX(兵法相关参数!$C$4:$AL$7,AL$15,MATCH($AB549,兵法相关参数!$C$3:$AL$3,0)),INDEX(兵法相关参数!$C$12:$AL$15,AL$15,MATCH($AB549,兵法相关参数!$C$3:$AL$3,0))),0)+IFERROR(AH549*IF($E549="将领",INDEX(兵法相关参数!$C$4:$AL$7,AL$15,MATCH($AG549,兵法相关参数!$C$3:$AL$3,0)),INDEX(兵法相关参数!$C$12:$AL$15,AL$15,MATCH($AG549,兵法相关参数!$C$3:$AL$3,0))),0)</f>
        <v>3.81413860734907</v>
      </c>
      <c r="AM549" s="146">
        <f>IFERROR(AD549*IF($E549="将领",INDEX(兵法相关参数!$C$4:$AL$7,AM$15,MATCH($AB549,兵法相关参数!$C$3:$AL$3,0)),INDEX(兵法相关参数!$C$12:$AL$15,AM$15,MATCH($AB549,兵法相关参数!$C$3:$AL$3,0))),0)+IFERROR(AI549*IF($E549="将领",INDEX(兵法相关参数!$C$4:$AL$7,AM$15,MATCH($AG549,兵法相关参数!$C$3:$AL$3,0)),INDEX(兵法相关参数!$C$12:$AL$15,AM$15,MATCH($AG549,兵法相关参数!$C$3:$AL$3,0))),0)</f>
        <v>4.185598124487008</v>
      </c>
      <c r="AN549" s="146">
        <f>IFERROR(AE549*IF($E549="将领",INDEX(兵法相关参数!$C$4:$AL$7,AN$15,MATCH($AB549,兵法相关参数!$C$3:$AL$3,0)),INDEX(兵法相关参数!$C$12:$AL$15,AN$15,MATCH($AB549,兵法相关参数!$C$3:$AL$3,0))),0)+IFERROR(AJ549*IF($E549="将领",INDEX(兵法相关参数!$C$4:$AL$7,AN$15,MATCH($AG549,兵法相关参数!$C$3:$AL$3,0)),INDEX(兵法相关参数!$C$12:$AL$15,AN$15,MATCH($AG549,兵法相关参数!$C$3:$AL$3,0))),0)</f>
        <v>1.1125862011272987</v>
      </c>
      <c r="AO549" s="146">
        <f>IFERROR(AF549*IF($E549="将领",INDEX(兵法相关参数!$C$4:$AL$7,AL$15,MATCH($AB549,兵法相关参数!$C$3:$AL$3,0)),INDEX(兵法相关参数!$C$12:$AL$15,AO$15,MATCH($AB549,兵法相关参数!$C$3:$AL$3,0))),0)+IFERROR(AK549*IF($E549="将领",INDEX(兵法相关参数!$C$4:$AL$7,AL$15,MATCH($AG549,兵法相关参数!$C$3:$AL$3,0)),INDEX(兵法相关参数!$C$12:$AL$15,AO$15,MATCH($AG549,兵法相关参数!$C$3:$AL$3,0))),0)</f>
        <v>1.0913246565943435</v>
      </c>
      <c r="AP549" s="42"/>
      <c r="AQ549" s="151">
        <f>AQ548</f>
        <v>30313</v>
      </c>
      <c r="AR549" s="161">
        <f>AR548</f>
        <v>0</v>
      </c>
      <c r="AS549" s="163" t="str">
        <f t="shared" si="337"/>
        <v>红</v>
      </c>
      <c r="AT549" s="153">
        <f t="shared" si="338"/>
        <v>1</v>
      </c>
      <c r="AU549" s="39" t="str">
        <f>IF(IF(L549="","",AQ549&amp;AT549)=AU548,"",IF(MOD(COUNTIF($AQ$1:AQ549,AQ549),3)=1,"",IF(L549="","",AQ549&amp;AT549)))</f>
        <v>303131</v>
      </c>
      <c r="AV549" s="166">
        <f t="shared" si="339"/>
        <v>0.63400000000000001</v>
      </c>
      <c r="AW549" s="166">
        <f t="shared" si="340"/>
        <v>5.1999999999999998E-2</v>
      </c>
      <c r="AX549" s="15" t="str">
        <f>IF(MOD(COUNTIF($AQ$1:AQ549,AQ549),3)=1,"",IF(M549="","",AT549+1))</f>
        <v/>
      </c>
      <c r="AY549" s="15" t="str">
        <f t="shared" si="330"/>
        <v/>
      </c>
      <c r="AZ549" s="166" t="str">
        <f t="shared" si="331"/>
        <v/>
      </c>
      <c r="BA549" s="166" t="str">
        <f t="shared" si="332"/>
        <v/>
      </c>
      <c r="BB549" s="15" t="str">
        <f>IF(MOD(COUNTIF($AQ$1:AQ549,AQ549),3)=1,"",IF(N549="","",AX549+1))</f>
        <v/>
      </c>
      <c r="BC549" s="15" t="str">
        <f t="shared" si="341"/>
        <v/>
      </c>
      <c r="BD549" s="166" t="str">
        <f t="shared" si="342"/>
        <v/>
      </c>
      <c r="BE549" s="166" t="str">
        <f t="shared" si="343"/>
        <v/>
      </c>
      <c r="BF549" s="15"/>
      <c r="BG549" s="15"/>
      <c r="BH549" s="170" t="str">
        <f t="shared" si="344"/>
        <v>自身生命值低于一半时触发此效果（触发间隔二十秒），净化自身的负面与控制效果，并且给与自身一个攻击{0}%的护盾（持续时间8秒），如果护盾被击破，则自身暴击概率提升{1}%，持续15秒</v>
      </c>
    </row>
    <row r="550" spans="1:60">
      <c r="A550" s="256"/>
      <c r="B550" s="259"/>
      <c r="C550" s="256"/>
      <c r="D550" s="257"/>
      <c r="E550" s="179"/>
      <c r="F550" s="141"/>
      <c r="G550" s="141"/>
      <c r="H550" s="141"/>
      <c r="I550" s="141"/>
      <c r="J550" s="256"/>
      <c r="K550" s="256"/>
      <c r="L550" s="182"/>
      <c r="M550" s="179"/>
      <c r="N550" s="179"/>
      <c r="O550" s="182"/>
      <c r="P550" s="44"/>
      <c r="Q550" s="10"/>
      <c r="R550" s="10"/>
      <c r="S550" s="10"/>
      <c r="T550" s="24"/>
      <c r="U550" s="24"/>
      <c r="V550" s="24"/>
      <c r="W550" s="23"/>
      <c r="X550" s="23"/>
      <c r="Y550" s="23"/>
      <c r="Z550" s="23"/>
      <c r="AA550" s="24"/>
      <c r="AB550" s="44"/>
      <c r="AC550" s="92"/>
      <c r="AD550" s="92"/>
      <c r="AE550" s="92"/>
      <c r="AF550" s="92"/>
      <c r="AG550" s="92"/>
      <c r="AH550" s="95"/>
      <c r="AI550" s="95"/>
      <c r="AJ550" s="95"/>
      <c r="AK550" s="95"/>
      <c r="AL550" s="146">
        <f>IFERROR(AC550*IF($E550="将领",INDEX(兵法相关参数!$C$4:$AL$7,AL$15,MATCH($AB550,兵法相关参数!$C$3:$AL$3,0)),INDEX(兵法相关参数!$C$12:$AL$15,AL$15,MATCH($AB550,兵法相关参数!$C$3:$AL$3,0))),0)+IFERROR(AH550*IF($E550="将领",INDEX(兵法相关参数!$C$4:$AL$7,AL$15,MATCH($AG550,兵法相关参数!$C$3:$AL$3,0)),INDEX(兵法相关参数!$C$12:$AL$15,AL$15,MATCH($AG550,兵法相关参数!$C$3:$AL$3,0))),0)</f>
        <v>0</v>
      </c>
      <c r="AM550" s="146">
        <f>IFERROR(AD550*IF($E550="将领",INDEX(兵法相关参数!$C$4:$AL$7,AM$15,MATCH($AB550,兵法相关参数!$C$3:$AL$3,0)),INDEX(兵法相关参数!$C$12:$AL$15,AM$15,MATCH($AB550,兵法相关参数!$C$3:$AL$3,0))),0)+IFERROR(AI550*IF($E550="将领",INDEX(兵法相关参数!$C$4:$AL$7,AM$15,MATCH($AG550,兵法相关参数!$C$3:$AL$3,0)),INDEX(兵法相关参数!$C$12:$AL$15,AM$15,MATCH($AG550,兵法相关参数!$C$3:$AL$3,0))),0)</f>
        <v>0</v>
      </c>
      <c r="AN550" s="146">
        <f>IFERROR(AE550*IF($E550="将领",INDEX(兵法相关参数!$C$4:$AL$7,AN$15,MATCH($AB550,兵法相关参数!$C$3:$AL$3,0)),INDEX(兵法相关参数!$C$12:$AL$15,AN$15,MATCH($AB550,兵法相关参数!$C$3:$AL$3,0))),0)+IFERROR(AJ550*IF($E550="将领",INDEX(兵法相关参数!$C$4:$AL$7,AN$15,MATCH($AG550,兵法相关参数!$C$3:$AL$3,0)),INDEX(兵法相关参数!$C$12:$AL$15,AN$15,MATCH($AG550,兵法相关参数!$C$3:$AL$3,0))),0)</f>
        <v>0</v>
      </c>
      <c r="AO550" s="146">
        <f>IFERROR(AF550*IF($E550="将领",INDEX(兵法相关参数!$C$4:$AL$7,AL$15,MATCH($AB550,兵法相关参数!$C$3:$AL$3,0)),INDEX(兵法相关参数!$C$12:$AL$15,AO$15,MATCH($AB550,兵法相关参数!$C$3:$AL$3,0))),0)+IFERROR(AK550*IF($E550="将领",INDEX(兵法相关参数!$C$4:$AL$7,AL$15,MATCH($AG550,兵法相关参数!$C$3:$AL$3,0)),INDEX(兵法相关参数!$C$12:$AL$15,AO$15,MATCH($AG550,兵法相关参数!$C$3:$AL$3,0))),0)</f>
        <v>0</v>
      </c>
      <c r="AP550" s="27"/>
      <c r="AQ550" s="151">
        <f>AQ549</f>
        <v>30313</v>
      </c>
      <c r="AR550" s="162">
        <f>AR549</f>
        <v>0</v>
      </c>
      <c r="AS550" s="15" t="str">
        <f t="shared" si="337"/>
        <v>红</v>
      </c>
      <c r="AT550" s="153">
        <f t="shared" si="338"/>
        <v>1</v>
      </c>
      <c r="AU550" s="39" t="str">
        <f>IF(IF(L550="","",AQ550&amp;AT550)=AU549,"",IF(MOD(COUNTIF($AQ$1:AQ550,AQ550),3)=1,"",IF(L550="","",AQ550&amp;AT550)))</f>
        <v/>
      </c>
      <c r="AV550" s="166" t="str">
        <f t="shared" si="339"/>
        <v/>
      </c>
      <c r="AW550" s="166" t="str">
        <f t="shared" si="340"/>
        <v/>
      </c>
      <c r="AX550" s="15" t="str">
        <f>IF(MOD(COUNTIF($AQ$1:AQ550,AQ550),3)=1,"",IF(M550="","",AT550+1))</f>
        <v/>
      </c>
      <c r="AY550" s="15" t="str">
        <f t="shared" si="330"/>
        <v/>
      </c>
      <c r="AZ550" s="166" t="str">
        <f t="shared" si="331"/>
        <v/>
      </c>
      <c r="BA550" s="166" t="str">
        <f t="shared" si="332"/>
        <v/>
      </c>
      <c r="BB550" s="15" t="str">
        <f>IF(MOD(COUNTIF($AQ$1:AQ550,AQ550),3)=1,"",IF(N550="","",AX550+1))</f>
        <v/>
      </c>
      <c r="BC550" s="15" t="str">
        <f t="shared" si="341"/>
        <v/>
      </c>
      <c r="BD550" s="166" t="str">
        <f t="shared" si="342"/>
        <v/>
      </c>
      <c r="BE550" s="166" t="str">
        <f t="shared" si="343"/>
        <v/>
      </c>
      <c r="BF550" s="15"/>
      <c r="BG550" s="15"/>
      <c r="BH550" s="170" t="str">
        <f t="shared" si="344"/>
        <v>自身生命值低于一半时触发此效果（触发间隔二十秒），净化自身的负面与控制效果，并且给与自身一个攻击{0}%的护盾（持续时间8秒），如果护盾被击破，则自身暴击概率提升{1}%，持续15秒</v>
      </c>
    </row>
    <row r="551" spans="1:60">
      <c r="A551" s="256"/>
      <c r="B551" s="259"/>
      <c r="C551" s="256"/>
      <c r="D551" s="255" t="s">
        <v>702</v>
      </c>
      <c r="E551" s="11"/>
      <c r="F551" s="11"/>
      <c r="G551" s="11"/>
      <c r="H551" s="11"/>
      <c r="I551" s="11"/>
      <c r="J551" s="256"/>
      <c r="K551" s="256"/>
      <c r="L551" s="190" t="s">
        <v>62</v>
      </c>
      <c r="M551" s="11"/>
      <c r="N551" s="11"/>
      <c r="O551" s="183" t="s">
        <v>52</v>
      </c>
      <c r="P551" s="3" t="s">
        <v>472</v>
      </c>
      <c r="Q551" s="3" t="s">
        <v>473</v>
      </c>
      <c r="R551" s="3" t="s">
        <v>474</v>
      </c>
      <c r="S551" s="3" t="s">
        <v>475</v>
      </c>
      <c r="T551" s="184" t="s">
        <v>1073</v>
      </c>
      <c r="U551" s="184" t="s">
        <v>1074</v>
      </c>
      <c r="V551" s="184"/>
      <c r="W551" s="3" t="s">
        <v>223</v>
      </c>
      <c r="X551" s="3" t="s">
        <v>224</v>
      </c>
      <c r="Y551" s="3" t="s">
        <v>225</v>
      </c>
      <c r="Z551" s="3" t="s">
        <v>226</v>
      </c>
      <c r="AA551" s="1"/>
      <c r="AB551" s="15"/>
      <c r="AC551" s="187" t="s">
        <v>227</v>
      </c>
      <c r="AD551" s="187" t="s">
        <v>228</v>
      </c>
      <c r="AE551" s="187" t="s">
        <v>229</v>
      </c>
      <c r="AF551" s="187" t="s">
        <v>230</v>
      </c>
      <c r="AG551" s="96"/>
      <c r="AH551" s="187"/>
      <c r="AI551" s="187"/>
      <c r="AJ551" s="187"/>
      <c r="AK551" s="187"/>
      <c r="AL551" s="146">
        <f>IFERROR(AC551*IF($E551="将领",INDEX(兵法相关参数!$C$4:$AL$7,AL$15,MATCH($AB551,兵法相关参数!$C$3:$AL$3,0)),INDEX(兵法相关参数!$C$12:$AL$15,AL$15,MATCH($AB551,兵法相关参数!$C$3:$AL$3,0))),0)+IFERROR(AH551*IF($E551="将领",INDEX(兵法相关参数!$C$4:$AL$7,AL$15,MATCH($AG551,兵法相关参数!$C$3:$AL$3,0)),INDEX(兵法相关参数!$C$12:$AL$15,AL$15,MATCH($AG551,兵法相关参数!$C$3:$AL$3,0))),0)</f>
        <v>0</v>
      </c>
      <c r="AM551" s="146">
        <f>IFERROR(AD551*IF($E551="将领",INDEX(兵法相关参数!$C$4:$AL$7,AM$15,MATCH($AB551,兵法相关参数!$C$3:$AL$3,0)),INDEX(兵法相关参数!$C$12:$AL$15,AM$15,MATCH($AB551,兵法相关参数!$C$3:$AL$3,0))),0)+IFERROR(AI551*IF($E551="将领",INDEX(兵法相关参数!$C$4:$AL$7,AM$15,MATCH($AG551,兵法相关参数!$C$3:$AL$3,0)),INDEX(兵法相关参数!$C$12:$AL$15,AM$15,MATCH($AG551,兵法相关参数!$C$3:$AL$3,0))),0)</f>
        <v>0</v>
      </c>
      <c r="AN551" s="146">
        <f>IFERROR(AE551*IF($E551="将领",INDEX(兵法相关参数!$C$4:$AL$7,AN$15,MATCH($AB551,兵法相关参数!$C$3:$AL$3,0)),INDEX(兵法相关参数!$C$12:$AL$15,AN$15,MATCH($AB551,兵法相关参数!$C$3:$AL$3,0))),0)+IFERROR(AJ551*IF($E551="将领",INDEX(兵法相关参数!$C$4:$AL$7,AN$15,MATCH($AG551,兵法相关参数!$C$3:$AL$3,0)),INDEX(兵法相关参数!$C$12:$AL$15,AN$15,MATCH($AG551,兵法相关参数!$C$3:$AL$3,0))),0)</f>
        <v>0</v>
      </c>
      <c r="AO551" s="146">
        <f>IFERROR(AF551*IF($E551="将领",INDEX(兵法相关参数!$C$4:$AL$7,AL$15,MATCH($AB551,兵法相关参数!$C$3:$AL$3,0)),INDEX(兵法相关参数!$C$12:$AL$15,AO$15,MATCH($AB551,兵法相关参数!$C$3:$AL$3,0))),0)+IFERROR(AK551*IF($E551="将领",INDEX(兵法相关参数!$C$4:$AL$7,AL$15,MATCH($AG551,兵法相关参数!$C$3:$AL$3,0)),INDEX(兵法相关参数!$C$12:$AL$15,AO$15,MATCH($AG551,兵法相关参数!$C$3:$AL$3,0))),0)</f>
        <v>0</v>
      </c>
      <c r="AP551" s="42"/>
      <c r="AQ551" s="151">
        <f t="shared" ref="AQ551:AQ556" si="345">AQ550</f>
        <v>30313</v>
      </c>
      <c r="AR551" s="160">
        <f>IF(D551="直接伤害",1,0)</f>
        <v>0</v>
      </c>
      <c r="AS551" s="163" t="str">
        <f t="shared" si="337"/>
        <v>红</v>
      </c>
      <c r="AT551" s="153">
        <f t="shared" si="338"/>
        <v>2</v>
      </c>
      <c r="AU551" s="39" t="str">
        <f>IF(IF(L551="","",AQ551&amp;AT551)=AU550,"",IF(MOD(COUNTIF($AQ$1:AQ551,AQ551),3)=1,"",IF(L551="","",AQ551&amp;AT551)))</f>
        <v/>
      </c>
      <c r="AV551" s="166" t="str">
        <f t="shared" si="339"/>
        <v/>
      </c>
      <c r="AW551" s="166" t="str">
        <f t="shared" si="340"/>
        <v/>
      </c>
      <c r="AX551" s="15" t="str">
        <f>IF(MOD(COUNTIF($AQ$1:AQ551,AQ551),3)=1,"",IF(M551="","",AT551+1))</f>
        <v/>
      </c>
      <c r="AY551" s="15" t="str">
        <f t="shared" si="330"/>
        <v/>
      </c>
      <c r="AZ551" s="166" t="str">
        <f t="shared" si="331"/>
        <v/>
      </c>
      <c r="BA551" s="166" t="str">
        <f t="shared" si="332"/>
        <v/>
      </c>
      <c r="BB551" s="15" t="str">
        <f>IF(MOD(COUNTIF($AQ$1:AQ551,AQ551),3)=1,"",IF(N551="","",AX551+1))</f>
        <v/>
      </c>
      <c r="BC551" s="15" t="str">
        <f t="shared" si="341"/>
        <v/>
      </c>
      <c r="BD551" s="166" t="str">
        <f t="shared" si="342"/>
        <v/>
      </c>
      <c r="BE551" s="166" t="str">
        <f t="shared" si="343"/>
        <v/>
      </c>
      <c r="BF551" s="15"/>
      <c r="BG551" s="15"/>
      <c r="BH551" s="170" t="str">
        <f t="shared" si="344"/>
        <v>自身生命值低于一半时触发此效果（触发间隔二十秒），净化自身的负面与控制效果，并且给与自身一个攻击{0}%的护盾（持续时间8秒），如果护盾被击破，则自身暴击概率提升{1}%，持续15秒</v>
      </c>
    </row>
    <row r="552" spans="1:60">
      <c r="A552" s="256"/>
      <c r="B552" s="259"/>
      <c r="C552" s="256"/>
      <c r="D552" s="256"/>
      <c r="E552" s="179" t="s">
        <v>22</v>
      </c>
      <c r="F552" s="141"/>
      <c r="G552" s="141">
        <v>1</v>
      </c>
      <c r="H552" s="141"/>
      <c r="I552" s="141"/>
      <c r="J552" s="256"/>
      <c r="K552" s="256"/>
      <c r="L552" s="182">
        <v>1</v>
      </c>
      <c r="M552" s="179"/>
      <c r="N552" s="179"/>
      <c r="O552" s="182">
        <f>(50%+40%)*1.15</f>
        <v>1.0349999999999999</v>
      </c>
      <c r="P552" s="44" t="str">
        <f>INDEX(时间节点,MATCH(0.5,INDEX(将领当前生命,,1),-1))+$T$552&amp;","&amp;INDEX(时间节点,MATCH(0.5,INDEX(将领当前生命,,1),-1))+$U$549+$T$552</f>
        <v>28,48</v>
      </c>
      <c r="Q552" s="44" t="str">
        <f>INDEX(时间节点,MATCH(0.5,INDEX(将领当前生命,,2),-1))+$T$552&amp;","&amp;INDEX(时间节点,MATCH(0.5,INDEX(将领当前生命,,2),-1))+$U$549+$T$552</f>
        <v>29,49</v>
      </c>
      <c r="R552" s="44" t="str">
        <f>INDEX(时间节点,MATCH(0.5,INDEX(将领当前生命,,3),-1))+T552&amp;","&amp;INDEX(时间节点,MATCH(0.5,INDEX(将领当前生命,,3),-1))+$U$549+$T$552</f>
        <v>53,73</v>
      </c>
      <c r="S552" s="44" t="str">
        <f>INDEX(时间节点,MATCH(0.5,INDEX(将领当前生命,,4),-1))+$T$552&amp;","&amp;INDEX(时间节点,MATCH(0.5,INDEX(将领当前生命,,4),-1))+$U$549+$T$552</f>
        <v>53,73</v>
      </c>
      <c r="T552" s="139">
        <v>8</v>
      </c>
      <c r="U552" s="139">
        <v>15</v>
      </c>
      <c r="V552" s="179"/>
      <c r="W552" s="23">
        <f>$L$552*$O$552</f>
        <v>1.0349999999999999</v>
      </c>
      <c r="X552" s="23">
        <f>$L$552*$O$552</f>
        <v>1.0349999999999999</v>
      </c>
      <c r="Y552" s="23">
        <f>$L$552*$O$552</f>
        <v>1.0349999999999999</v>
      </c>
      <c r="Z552" s="23">
        <f>$L$552*$O$552</f>
        <v>1.0349999999999999</v>
      </c>
      <c r="AA552" s="179"/>
      <c r="AB552" s="44" t="s">
        <v>95</v>
      </c>
      <c r="AC552" s="92">
        <f>辅助效用(P552,$U$552,AC$15,"输出转换",标准系数,"指定将领",W552)</f>
        <v>0.84549504383967689</v>
      </c>
      <c r="AD552" s="92">
        <f>辅助效用(Q552,$U$552,AD$15,"输出转换",标准系数,"指定将领",X552)</f>
        <v>0.70325707860303521</v>
      </c>
      <c r="AE552" s="92">
        <f>辅助效用(R552,$U$552,AE$15,"输出转换",标准系数,"指定将领",Y552)</f>
        <v>0.57813052433951317</v>
      </c>
      <c r="AF552" s="92">
        <f>辅助效用(S552,$U$552,AF$15,"输出转换",标准系数,"指定将领",Z552)</f>
        <v>0.58441262729000465</v>
      </c>
      <c r="AG552" s="92"/>
      <c r="AH552" s="188"/>
      <c r="AI552" s="188"/>
      <c r="AJ552" s="188"/>
      <c r="AK552" s="188"/>
      <c r="AL552" s="146">
        <f>IFERROR(AC552*IF($E552="将领",INDEX(兵法相关参数!$C$4:$AL$7,AL$15,MATCH($AB552,兵法相关参数!$C$3:$AL$3,0)),INDEX(兵法相关参数!$C$12:$AL$15,AL$15,MATCH($AB552,兵法相关参数!$C$3:$AL$3,0))),0)+IFERROR(AH552*IF($E552="将领",INDEX(兵法相关参数!$C$4:$AL$7,AL$15,MATCH($AG552,兵法相关参数!$C$3:$AL$3,0)),INDEX(兵法相关参数!$C$12:$AL$15,AL$15,MATCH($AG552,兵法相关参数!$C$3:$AL$3,0))),0)</f>
        <v>0.8268134794189077</v>
      </c>
      <c r="AM552" s="146">
        <f>IFERROR(AD552*IF($E552="将领",INDEX(兵法相关参数!$C$4:$AL$7,AM$15,MATCH($AB552,兵法相关参数!$C$3:$AL$3,0)),INDEX(兵法相关参数!$C$12:$AL$15,AM$15,MATCH($AB552,兵法相关参数!$C$3:$AL$3,0))),0)+IFERROR(AI552*IF($E552="将领",INDEX(兵法相关参数!$C$4:$AL$7,AM$15,MATCH($AG552,兵法相关参数!$C$3:$AL$3,0)),INDEX(兵法相关参数!$C$12:$AL$15,AM$15,MATCH($AG552,兵法相关参数!$C$3:$AL$3,0))),0)</f>
        <v>0.58335076114350837</v>
      </c>
      <c r="AN552" s="146">
        <f>IFERROR(AE552*IF($E552="将领",INDEX(兵法相关参数!$C$4:$AL$7,AN$15,MATCH($AB552,兵法相关参数!$C$3:$AL$3,0)),INDEX(兵法相关参数!$C$12:$AL$15,AN$15,MATCH($AB552,兵法相关参数!$C$3:$AL$3,0))),0)+IFERROR(AJ552*IF($E552="将领",INDEX(兵法相关参数!$C$4:$AL$7,AN$15,MATCH($AG552,兵法相关参数!$C$3:$AL$3,0)),INDEX(兵法相关参数!$C$12:$AL$15,AN$15,MATCH($AG552,兵法相关参数!$C$3:$AL$3,0))),0)</f>
        <v>0.5468507330659601</v>
      </c>
      <c r="AO552" s="146">
        <f>IFERROR(AF552*IF($E552="将领",INDEX(兵法相关参数!$C$4:$AL$7,AL$15,MATCH($AB552,兵法相关参数!$C$3:$AL$3,0)),INDEX(兵法相关参数!$C$12:$AL$15,AO$15,MATCH($AB552,兵法相关参数!$C$3:$AL$3,0))),0)+IFERROR(AK552*IF($E552="将领",INDEX(兵法相关参数!$C$4:$AL$7,AL$15,MATCH($AG552,兵法相关参数!$C$3:$AL$3,0)),INDEX(兵法相关参数!$C$12:$AL$15,AO$15,MATCH($AG552,兵法相关参数!$C$3:$AL$3,0))),0)</f>
        <v>0.57149978738091656</v>
      </c>
      <c r="AP552" s="27"/>
      <c r="AQ552" s="151">
        <f t="shared" si="345"/>
        <v>30313</v>
      </c>
      <c r="AR552" s="161">
        <f>AR551</f>
        <v>0</v>
      </c>
      <c r="AS552" s="163" t="str">
        <f t="shared" si="337"/>
        <v>红</v>
      </c>
      <c r="AT552" s="153">
        <f t="shared" si="338"/>
        <v>2</v>
      </c>
      <c r="AU552" s="39" t="str">
        <f>IF(IF(L552="","",AQ552&amp;AT552)=AU551,"",IF(MOD(COUNTIF($AQ$1:AQ552,AQ552),3)=1,"",IF(L552="","",AQ552&amp;AT552)))</f>
        <v>303132</v>
      </c>
      <c r="AV552" s="166">
        <f t="shared" si="339"/>
        <v>0.26400000000000001</v>
      </c>
      <c r="AW552" s="166">
        <f t="shared" si="340"/>
        <v>2.1999999999999999E-2</v>
      </c>
      <c r="AX552" s="15" t="str">
        <f>IF(MOD(COUNTIF($AQ$1:AQ552,AQ552),3)=1,"",IF(M552="","",AT552+1))</f>
        <v/>
      </c>
      <c r="AY552" s="15" t="str">
        <f t="shared" si="330"/>
        <v/>
      </c>
      <c r="AZ552" s="166" t="str">
        <f t="shared" si="331"/>
        <v/>
      </c>
      <c r="BA552" s="166" t="str">
        <f t="shared" si="332"/>
        <v/>
      </c>
      <c r="BB552" s="15" t="str">
        <f>IF(MOD(COUNTIF($AQ$1:AQ552,AQ552),3)=1,"",IF(N552="","",AX552+1))</f>
        <v/>
      </c>
      <c r="BC552" s="15" t="str">
        <f t="shared" si="341"/>
        <v/>
      </c>
      <c r="BD552" s="166" t="str">
        <f t="shared" si="342"/>
        <v/>
      </c>
      <c r="BE552" s="166" t="str">
        <f t="shared" si="343"/>
        <v/>
      </c>
      <c r="BF552" s="15"/>
      <c r="BG552" s="15"/>
      <c r="BH552" s="170" t="str">
        <f t="shared" si="344"/>
        <v>自身生命值低于一半时触发此效果（触发间隔二十秒），净化自身的负面与控制效果，并且给与自身一个攻击{0}%的护盾（持续时间8秒），如果护盾被击破，则自身暴击概率提升{1}%，持续15秒</v>
      </c>
    </row>
    <row r="553" spans="1:60">
      <c r="A553" s="256"/>
      <c r="B553" s="259"/>
      <c r="C553" s="256"/>
      <c r="D553" s="257"/>
      <c r="E553" s="179"/>
      <c r="F553" s="179"/>
      <c r="G553" s="179"/>
      <c r="H553" s="179"/>
      <c r="I553" s="179"/>
      <c r="J553" s="256"/>
      <c r="K553" s="256"/>
      <c r="L553" s="182"/>
      <c r="M553" s="179"/>
      <c r="N553" s="179"/>
      <c r="O553" s="182"/>
      <c r="P553" s="179"/>
      <c r="Q553" s="179"/>
      <c r="R553" s="179"/>
      <c r="S553" s="179"/>
      <c r="T553" s="179"/>
      <c r="U553" s="179"/>
      <c r="V553" s="179"/>
      <c r="W553" s="179"/>
      <c r="X553" s="179"/>
      <c r="Y553" s="179"/>
      <c r="Z553" s="179"/>
      <c r="AA553" s="179"/>
      <c r="AB553" s="44"/>
      <c r="AC553" s="189"/>
      <c r="AD553" s="189"/>
      <c r="AE553" s="189"/>
      <c r="AF553" s="189"/>
      <c r="AG553" s="92"/>
      <c r="AH553" s="189"/>
      <c r="AI553" s="189"/>
      <c r="AJ553" s="189"/>
      <c r="AK553" s="189"/>
      <c r="AL553" s="146">
        <f>IFERROR(AC553*IF($E553="将领",INDEX(兵法相关参数!$C$4:$AL$7,AL$15,MATCH($AB553,兵法相关参数!$C$3:$AL$3,0)),INDEX(兵法相关参数!$C$12:$AL$15,AL$15,MATCH($AB553,兵法相关参数!$C$3:$AL$3,0))),0)+IFERROR(AH553*IF($E553="将领",INDEX(兵法相关参数!$C$4:$AL$7,AL$15,MATCH($AG553,兵法相关参数!$C$3:$AL$3,0)),INDEX(兵法相关参数!$C$12:$AL$15,AL$15,MATCH($AG553,兵法相关参数!$C$3:$AL$3,0))),0)</f>
        <v>0</v>
      </c>
      <c r="AM553" s="146">
        <f>IFERROR(AD553*IF($E553="将领",INDEX(兵法相关参数!$C$4:$AL$7,AM$15,MATCH($AB553,兵法相关参数!$C$3:$AL$3,0)),INDEX(兵法相关参数!$C$12:$AL$15,AM$15,MATCH($AB553,兵法相关参数!$C$3:$AL$3,0))),0)+IFERROR(AI553*IF($E553="将领",INDEX(兵法相关参数!$C$4:$AL$7,AM$15,MATCH($AG553,兵法相关参数!$C$3:$AL$3,0)),INDEX(兵法相关参数!$C$12:$AL$15,AM$15,MATCH($AG553,兵法相关参数!$C$3:$AL$3,0))),0)</f>
        <v>0</v>
      </c>
      <c r="AN553" s="146">
        <f>IFERROR(AE553*IF($E553="将领",INDEX(兵法相关参数!$C$4:$AL$7,AN$15,MATCH($AB553,兵法相关参数!$C$3:$AL$3,0)),INDEX(兵法相关参数!$C$12:$AL$15,AN$15,MATCH($AB553,兵法相关参数!$C$3:$AL$3,0))),0)+IFERROR(AJ553*IF($E553="将领",INDEX(兵法相关参数!$C$4:$AL$7,AN$15,MATCH($AG553,兵法相关参数!$C$3:$AL$3,0)),INDEX(兵法相关参数!$C$12:$AL$15,AN$15,MATCH($AG553,兵法相关参数!$C$3:$AL$3,0))),0)</f>
        <v>0</v>
      </c>
      <c r="AO553" s="146">
        <f>IFERROR(AF553*IF($E553="将领",INDEX(兵法相关参数!$C$4:$AL$7,AL$15,MATCH($AB553,兵法相关参数!$C$3:$AL$3,0)),INDEX(兵法相关参数!$C$12:$AL$15,AO$15,MATCH($AB553,兵法相关参数!$C$3:$AL$3,0))),0)+IFERROR(AK553*IF($E553="将领",INDEX(兵法相关参数!$C$4:$AL$7,AL$15,MATCH($AG553,兵法相关参数!$C$3:$AL$3,0)),INDEX(兵法相关参数!$C$12:$AL$15,AO$15,MATCH($AG553,兵法相关参数!$C$3:$AL$3,0))),0)</f>
        <v>0</v>
      </c>
      <c r="AP553" s="42"/>
      <c r="AQ553" s="151">
        <f t="shared" si="345"/>
        <v>30313</v>
      </c>
      <c r="AR553" s="162">
        <f>AR552</f>
        <v>0</v>
      </c>
      <c r="AS553" s="15" t="str">
        <f t="shared" si="337"/>
        <v>红</v>
      </c>
      <c r="AT553" s="153">
        <f t="shared" si="338"/>
        <v>2</v>
      </c>
      <c r="AU553" s="39" t="str">
        <f>IF(IF(L553="","",AQ553&amp;AT553)=AU552,"",IF(MOD(COUNTIF($AQ$1:AQ553,AQ553),3)=1,"",IF(L553="","",AQ553&amp;AT553)))</f>
        <v/>
      </c>
      <c r="AV553" s="166" t="str">
        <f t="shared" si="339"/>
        <v/>
      </c>
      <c r="AW553" s="166" t="str">
        <f t="shared" si="340"/>
        <v/>
      </c>
      <c r="AX553" s="15" t="str">
        <f>IF(MOD(COUNTIF($AQ$1:AQ553,AQ553),3)=1,"",IF(M553="","",AT553+1))</f>
        <v/>
      </c>
      <c r="AY553" s="15" t="str">
        <f t="shared" si="330"/>
        <v/>
      </c>
      <c r="AZ553" s="166" t="str">
        <f t="shared" si="331"/>
        <v/>
      </c>
      <c r="BA553" s="166" t="str">
        <f t="shared" si="332"/>
        <v/>
      </c>
      <c r="BB553" s="15" t="str">
        <f>IF(MOD(COUNTIF($AQ$1:AQ553,AQ553),3)=1,"",IF(N553="","",AX553+1))</f>
        <v/>
      </c>
      <c r="BC553" s="15" t="str">
        <f t="shared" si="341"/>
        <v/>
      </c>
      <c r="BD553" s="166" t="str">
        <f t="shared" si="342"/>
        <v/>
      </c>
      <c r="BE553" s="166" t="str">
        <f t="shared" si="343"/>
        <v/>
      </c>
      <c r="BF553" s="15"/>
      <c r="BG553" s="15"/>
      <c r="BH553" s="170" t="str">
        <f t="shared" si="344"/>
        <v>自身生命值低于一半时触发此效果（触发间隔二十秒），净化自身的负面与控制效果，并且给与自身一个攻击{0}%的护盾（持续时间8秒），如果护盾被击破，则自身暴击概率提升{1}%，持续15秒</v>
      </c>
    </row>
    <row r="554" spans="1:60">
      <c r="A554" s="256"/>
      <c r="B554" s="259"/>
      <c r="C554" s="256"/>
      <c r="D554" s="255" t="s">
        <v>1071</v>
      </c>
      <c r="E554" s="11"/>
      <c r="F554" s="11"/>
      <c r="G554" s="11"/>
      <c r="H554" s="11"/>
      <c r="I554" s="11"/>
      <c r="J554" s="256"/>
      <c r="K554" s="256"/>
      <c r="L554" s="184"/>
      <c r="M554" s="184"/>
      <c r="N554" s="11"/>
      <c r="O554" s="183" t="s">
        <v>52</v>
      </c>
      <c r="P554" s="3"/>
      <c r="Q554" s="11"/>
      <c r="R554" s="11" t="s">
        <v>61</v>
      </c>
      <c r="S554" s="184" t="s">
        <v>908</v>
      </c>
      <c r="T554" s="184"/>
      <c r="U554" s="184"/>
      <c r="V554" s="184"/>
      <c r="W554" s="3" t="s">
        <v>223</v>
      </c>
      <c r="X554" s="3" t="s">
        <v>224</v>
      </c>
      <c r="Y554" s="3" t="s">
        <v>225</v>
      </c>
      <c r="Z554" s="3" t="s">
        <v>226</v>
      </c>
      <c r="AA554" s="1"/>
      <c r="AB554" s="15"/>
      <c r="AC554" s="187" t="s">
        <v>227</v>
      </c>
      <c r="AD554" s="187" t="s">
        <v>228</v>
      </c>
      <c r="AE554" s="187" t="s">
        <v>229</v>
      </c>
      <c r="AF554" s="187" t="s">
        <v>230</v>
      </c>
      <c r="AG554" s="96"/>
      <c r="AH554" s="187"/>
      <c r="AI554" s="187"/>
      <c r="AJ554" s="187"/>
      <c r="AK554" s="187"/>
      <c r="AL554" s="146">
        <f>IFERROR(AC554*IF($E554="将领",INDEX(兵法相关参数!$C$4:$AL$7,AL$15,MATCH($AB554,兵法相关参数!$C$3:$AL$3,0)),INDEX(兵法相关参数!$C$12:$AL$15,AL$15,MATCH($AB554,兵法相关参数!$C$3:$AL$3,0))),0)+IFERROR(AH554*IF($E554="将领",INDEX(兵法相关参数!$C$4:$AL$7,AL$15,MATCH($AG554,兵法相关参数!$C$3:$AL$3,0)),INDEX(兵法相关参数!$C$12:$AL$15,AL$15,MATCH($AG554,兵法相关参数!$C$3:$AL$3,0))),0)</f>
        <v>0</v>
      </c>
      <c r="AM554" s="146">
        <f>IFERROR(AD554*IF($E554="将领",INDEX(兵法相关参数!$C$4:$AL$7,AM$15,MATCH($AB554,兵法相关参数!$C$3:$AL$3,0)),INDEX(兵法相关参数!$C$12:$AL$15,AM$15,MATCH($AB554,兵法相关参数!$C$3:$AL$3,0))),0)+IFERROR(AI554*IF($E554="将领",INDEX(兵法相关参数!$C$4:$AL$7,AM$15,MATCH($AG554,兵法相关参数!$C$3:$AL$3,0)),INDEX(兵法相关参数!$C$12:$AL$15,AM$15,MATCH($AG554,兵法相关参数!$C$3:$AL$3,0))),0)</f>
        <v>0</v>
      </c>
      <c r="AN554" s="146">
        <f>IFERROR(AE554*IF($E554="将领",INDEX(兵法相关参数!$C$4:$AL$7,AN$15,MATCH($AB554,兵法相关参数!$C$3:$AL$3,0)),INDEX(兵法相关参数!$C$12:$AL$15,AN$15,MATCH($AB554,兵法相关参数!$C$3:$AL$3,0))),0)+IFERROR(AJ554*IF($E554="将领",INDEX(兵法相关参数!$C$4:$AL$7,AN$15,MATCH($AG554,兵法相关参数!$C$3:$AL$3,0)),INDEX(兵法相关参数!$C$12:$AL$15,AN$15,MATCH($AG554,兵法相关参数!$C$3:$AL$3,0))),0)</f>
        <v>0</v>
      </c>
      <c r="AO554" s="146">
        <f>IFERROR(AF554*IF($E554="将领",INDEX(兵法相关参数!$C$4:$AL$7,AL$15,MATCH($AB554,兵法相关参数!$C$3:$AL$3,0)),INDEX(兵法相关参数!$C$12:$AL$15,AO$15,MATCH($AB554,兵法相关参数!$C$3:$AL$3,0))),0)+IFERROR(AK554*IF($E554="将领",INDEX(兵法相关参数!$C$4:$AL$7,AL$15,MATCH($AG554,兵法相关参数!$C$3:$AL$3,0)),INDEX(兵法相关参数!$C$12:$AL$15,AO$15,MATCH($AG554,兵法相关参数!$C$3:$AL$3,0))),0)</f>
        <v>0</v>
      </c>
      <c r="AP554" s="27"/>
      <c r="AQ554" s="151">
        <f t="shared" si="345"/>
        <v>30313</v>
      </c>
      <c r="AR554" s="160">
        <f>IF(D554="直接伤害",1,0)</f>
        <v>0</v>
      </c>
      <c r="AS554" s="163" t="str">
        <f t="shared" si="337"/>
        <v>红</v>
      </c>
      <c r="AT554" s="153">
        <f t="shared" si="338"/>
        <v>3</v>
      </c>
      <c r="AU554" s="39" t="str">
        <f>IF(IF(L554="","",AQ554&amp;AT554)=AU553,"",IF(MOD(COUNTIF($AQ$1:AQ554,AQ554),3)=1,"",IF(L554="","",AQ554&amp;AT554)))</f>
        <v/>
      </c>
      <c r="AV554" s="166" t="str">
        <f t="shared" si="339"/>
        <v/>
      </c>
      <c r="AW554" s="166" t="str">
        <f t="shared" si="340"/>
        <v/>
      </c>
      <c r="AX554" s="15" t="str">
        <f>IF(MOD(COUNTIF($AQ$1:AQ554,AQ554),3)=1,"",IF(M554="","",AT554+1))</f>
        <v/>
      </c>
      <c r="AY554" s="15" t="str">
        <f t="shared" si="330"/>
        <v/>
      </c>
      <c r="AZ554" s="166" t="str">
        <f t="shared" si="331"/>
        <v/>
      </c>
      <c r="BA554" s="166" t="str">
        <f t="shared" si="332"/>
        <v/>
      </c>
      <c r="BB554" s="15" t="str">
        <f>IF(MOD(COUNTIF($AQ$1:AQ554,AQ554),3)=1,"",IF(N554="","",AX554+1))</f>
        <v/>
      </c>
      <c r="BC554" s="15" t="str">
        <f t="shared" si="341"/>
        <v/>
      </c>
      <c r="BD554" s="166" t="str">
        <f t="shared" si="342"/>
        <v/>
      </c>
      <c r="BE554" s="166" t="str">
        <f t="shared" si="343"/>
        <v/>
      </c>
      <c r="BF554" s="15"/>
      <c r="BG554" s="15"/>
      <c r="BH554" s="170" t="str">
        <f t="shared" si="344"/>
        <v>自身生命值低于一半时触发此效果（触发间隔二十秒），净化自身的负面与控制效果，并且给与自身一个攻击{0}%的护盾（持续时间8秒），如果护盾被击破，则自身暴击概率提升{1}%，持续15秒</v>
      </c>
    </row>
    <row r="555" spans="1:60">
      <c r="A555" s="256"/>
      <c r="B555" s="259"/>
      <c r="C555" s="256"/>
      <c r="D555" s="256"/>
      <c r="E555" s="179" t="s">
        <v>22</v>
      </c>
      <c r="F555" s="141"/>
      <c r="G555" s="141">
        <v>1</v>
      </c>
      <c r="H555" s="141"/>
      <c r="I555" s="141"/>
      <c r="J555" s="256"/>
      <c r="K555" s="256"/>
      <c r="L555" s="44"/>
      <c r="M555" s="44"/>
      <c r="N555" s="10"/>
      <c r="O555" s="81">
        <v>0.25</v>
      </c>
      <c r="P555" s="44"/>
      <c r="Q555" s="10"/>
      <c r="R555" s="10">
        <v>1</v>
      </c>
      <c r="S555" s="44">
        <v>1</v>
      </c>
      <c r="T555" s="44"/>
      <c r="U555" s="44"/>
      <c r="V555" s="24"/>
      <c r="W555" s="92">
        <f>$O555*$R555*$S555</f>
        <v>0.25</v>
      </c>
      <c r="X555" s="92">
        <f>$O555*$R555*$S555</f>
        <v>0.25</v>
      </c>
      <c r="Y555" s="92">
        <f>$O555*$R555*$S555</f>
        <v>0.25</v>
      </c>
      <c r="Z555" s="92">
        <f>$O555*$R555*$S555</f>
        <v>0.25</v>
      </c>
      <c r="AA555" s="22"/>
      <c r="AB555" s="44" t="s">
        <v>510</v>
      </c>
      <c r="AC555" s="92">
        <f>W555</f>
        <v>0.25</v>
      </c>
      <c r="AD555" s="92">
        <f>X555</f>
        <v>0.25</v>
      </c>
      <c r="AE555" s="92">
        <f>Y555</f>
        <v>0.25</v>
      </c>
      <c r="AF555" s="92">
        <f>Z555</f>
        <v>0.25</v>
      </c>
      <c r="AG555" s="92"/>
      <c r="AH555" s="188"/>
      <c r="AI555" s="188"/>
      <c r="AJ555" s="188"/>
      <c r="AK555" s="188"/>
      <c r="AL555" s="146">
        <f>IFERROR(AC555*IF($E555="将领",INDEX(兵法相关参数!$C$4:$AL$7,AL$15,MATCH($AB555,兵法相关参数!$C$3:$AL$3,0)),INDEX(兵法相关参数!$C$12:$AL$15,AL$15,MATCH($AB555,兵法相关参数!$C$3:$AL$3,0))),0)+IFERROR(AH555*IF($E555="将领",INDEX(兵法相关参数!$C$4:$AL$7,AL$15,MATCH($AG555,兵法相关参数!$C$3:$AL$3,0)),INDEX(兵法相关参数!$C$12:$AL$15,AL$15,MATCH($AG555,兵法相关参数!$C$3:$AL$3,0))),0)</f>
        <v>0.25</v>
      </c>
      <c r="AM555" s="146">
        <f>IFERROR(AD555*IF($E555="将领",INDEX(兵法相关参数!$C$4:$AL$7,AM$15,MATCH($AB555,兵法相关参数!$C$3:$AL$3,0)),INDEX(兵法相关参数!$C$12:$AL$15,AM$15,MATCH($AB555,兵法相关参数!$C$3:$AL$3,0))),0)+IFERROR(AI555*IF($E555="将领",INDEX(兵法相关参数!$C$4:$AL$7,AM$15,MATCH($AG555,兵法相关参数!$C$3:$AL$3,0)),INDEX(兵法相关参数!$C$12:$AL$15,AM$15,MATCH($AG555,兵法相关参数!$C$3:$AL$3,0))),0)</f>
        <v>0.25</v>
      </c>
      <c r="AN555" s="146">
        <f>IFERROR(AE555*IF($E555="将领",INDEX(兵法相关参数!$C$4:$AL$7,AN$15,MATCH($AB555,兵法相关参数!$C$3:$AL$3,0)),INDEX(兵法相关参数!$C$12:$AL$15,AN$15,MATCH($AB555,兵法相关参数!$C$3:$AL$3,0))),0)+IFERROR(AJ555*IF($E555="将领",INDEX(兵法相关参数!$C$4:$AL$7,AN$15,MATCH($AG555,兵法相关参数!$C$3:$AL$3,0)),INDEX(兵法相关参数!$C$12:$AL$15,AN$15,MATCH($AG555,兵法相关参数!$C$3:$AL$3,0))),0)</f>
        <v>0.25</v>
      </c>
      <c r="AO555" s="146">
        <f>IFERROR(AF555*IF($E555="将领",INDEX(兵法相关参数!$C$4:$AL$7,AL$15,MATCH($AB555,兵法相关参数!$C$3:$AL$3,0)),INDEX(兵法相关参数!$C$12:$AL$15,AO$15,MATCH($AB555,兵法相关参数!$C$3:$AL$3,0))),0)+IFERROR(AK555*IF($E555="将领",INDEX(兵法相关参数!$C$4:$AL$7,AL$15,MATCH($AG555,兵法相关参数!$C$3:$AL$3,0)),INDEX(兵法相关参数!$C$12:$AL$15,AO$15,MATCH($AG555,兵法相关参数!$C$3:$AL$3,0))),0)</f>
        <v>0.25</v>
      </c>
      <c r="AP555" s="42"/>
      <c r="AQ555" s="151">
        <f t="shared" si="345"/>
        <v>30313</v>
      </c>
      <c r="AR555" s="161">
        <f>AR554</f>
        <v>0</v>
      </c>
      <c r="AS555" s="163" t="str">
        <f t="shared" si="337"/>
        <v>红</v>
      </c>
      <c r="AT555" s="153">
        <f t="shared" si="338"/>
        <v>3</v>
      </c>
      <c r="AU555" s="39" t="str">
        <f>IF(IF(L555="","",AQ555&amp;AT555)=AU554,"",IF(MOD(COUNTIF($AQ$1:AQ555,AQ555),3)=1,"",IF(L555="","",AQ555&amp;AT555)))</f>
        <v/>
      </c>
      <c r="AV555" s="166" t="str">
        <f t="shared" si="339"/>
        <v/>
      </c>
      <c r="AW555" s="166" t="str">
        <f t="shared" si="340"/>
        <v/>
      </c>
      <c r="AX555" s="15" t="str">
        <f>IF(MOD(COUNTIF($AQ$1:AQ555,AQ555),3)=1,"",IF(M555="","",AT555+1))</f>
        <v/>
      </c>
      <c r="AY555" s="15" t="str">
        <f t="shared" si="330"/>
        <v/>
      </c>
      <c r="AZ555" s="166" t="str">
        <f t="shared" si="331"/>
        <v/>
      </c>
      <c r="BA555" s="166" t="str">
        <f t="shared" si="332"/>
        <v/>
      </c>
      <c r="BB555" s="15" t="str">
        <f>IF(MOD(COUNTIF($AQ$1:AQ555,AQ555),3)=1,"",IF(N555="","",AX555+1))</f>
        <v/>
      </c>
      <c r="BC555" s="15" t="str">
        <f t="shared" si="341"/>
        <v/>
      </c>
      <c r="BD555" s="166" t="str">
        <f t="shared" si="342"/>
        <v/>
      </c>
      <c r="BE555" s="166" t="str">
        <f t="shared" si="343"/>
        <v/>
      </c>
      <c r="BF555" s="15"/>
      <c r="BG555" s="15"/>
      <c r="BH555" s="170" t="str">
        <f t="shared" si="344"/>
        <v>自身生命值低于一半时触发此效果（触发间隔二十秒），净化自身的负面与控制效果，并且给与自身一个攻击{0}%的护盾（持续时间8秒），如果护盾被击破，则自身暴击概率提升{1}%，持续15秒</v>
      </c>
    </row>
    <row r="556" spans="1:60">
      <c r="A556" s="257"/>
      <c r="B556" s="260"/>
      <c r="C556" s="257"/>
      <c r="D556" s="257"/>
      <c r="E556" s="179"/>
      <c r="F556" s="179"/>
      <c r="G556" s="179"/>
      <c r="H556" s="179"/>
      <c r="I556" s="179"/>
      <c r="J556" s="257"/>
      <c r="K556" s="257"/>
      <c r="L556" s="182"/>
      <c r="M556" s="179"/>
      <c r="N556" s="179"/>
      <c r="O556" s="182"/>
      <c r="P556" s="179"/>
      <c r="Q556" s="179"/>
      <c r="R556" s="179"/>
      <c r="S556" s="179"/>
      <c r="T556" s="179"/>
      <c r="U556" s="179"/>
      <c r="V556" s="179"/>
      <c r="W556" s="179"/>
      <c r="X556" s="179"/>
      <c r="Y556" s="179"/>
      <c r="Z556" s="179"/>
      <c r="AA556" s="179"/>
      <c r="AB556" s="44"/>
      <c r="AC556" s="189"/>
      <c r="AD556" s="189"/>
      <c r="AE556" s="189"/>
      <c r="AF556" s="189"/>
      <c r="AG556" s="92"/>
      <c r="AH556" s="189"/>
      <c r="AI556" s="189"/>
      <c r="AJ556" s="189"/>
      <c r="AK556" s="189"/>
      <c r="AL556" s="146">
        <f>IFERROR(AC556*IF($E556="将领",INDEX(兵法相关参数!$C$4:$AL$7,AL$15,MATCH($AB556,兵法相关参数!$C$3:$AL$3,0)),INDEX(兵法相关参数!$C$12:$AL$15,AL$15,MATCH($AB556,兵法相关参数!$C$3:$AL$3,0))),0)+IFERROR(AH556*IF($E556="将领",INDEX(兵法相关参数!$C$4:$AL$7,AL$15,MATCH($AG556,兵法相关参数!$C$3:$AL$3,0)),INDEX(兵法相关参数!$C$12:$AL$15,AL$15,MATCH($AG556,兵法相关参数!$C$3:$AL$3,0))),0)</f>
        <v>0</v>
      </c>
      <c r="AM556" s="146">
        <f>IFERROR(AD556*IF($E556="将领",INDEX(兵法相关参数!$C$4:$AL$7,AM$15,MATCH($AB556,兵法相关参数!$C$3:$AL$3,0)),INDEX(兵法相关参数!$C$12:$AL$15,AM$15,MATCH($AB556,兵法相关参数!$C$3:$AL$3,0))),0)+IFERROR(AI556*IF($E556="将领",INDEX(兵法相关参数!$C$4:$AL$7,AM$15,MATCH($AG556,兵法相关参数!$C$3:$AL$3,0)),INDEX(兵法相关参数!$C$12:$AL$15,AM$15,MATCH($AG556,兵法相关参数!$C$3:$AL$3,0))),0)</f>
        <v>0</v>
      </c>
      <c r="AN556" s="146">
        <f>IFERROR(AE556*IF($E556="将领",INDEX(兵法相关参数!$C$4:$AL$7,AN$15,MATCH($AB556,兵法相关参数!$C$3:$AL$3,0)),INDEX(兵法相关参数!$C$12:$AL$15,AN$15,MATCH($AB556,兵法相关参数!$C$3:$AL$3,0))),0)+IFERROR(AJ556*IF($E556="将领",INDEX(兵法相关参数!$C$4:$AL$7,AN$15,MATCH($AG556,兵法相关参数!$C$3:$AL$3,0)),INDEX(兵法相关参数!$C$12:$AL$15,AN$15,MATCH($AG556,兵法相关参数!$C$3:$AL$3,0))),0)</f>
        <v>0</v>
      </c>
      <c r="AO556" s="146">
        <f>IFERROR(AF556*IF($E556="将领",INDEX(兵法相关参数!$C$4:$AL$7,AL$15,MATCH($AB556,兵法相关参数!$C$3:$AL$3,0)),INDEX(兵法相关参数!$C$12:$AL$15,AO$15,MATCH($AB556,兵法相关参数!$C$3:$AL$3,0))),0)+IFERROR(AK556*IF($E556="将领",INDEX(兵法相关参数!$C$4:$AL$7,AL$15,MATCH($AG556,兵法相关参数!$C$3:$AL$3,0)),INDEX(兵法相关参数!$C$12:$AL$15,AO$15,MATCH($AG556,兵法相关参数!$C$3:$AL$3,0))),0)</f>
        <v>0</v>
      </c>
      <c r="AP556" s="27"/>
      <c r="AQ556" s="152">
        <f t="shared" si="345"/>
        <v>30313</v>
      </c>
      <c r="AR556" s="162">
        <f>AR555</f>
        <v>0</v>
      </c>
      <c r="AS556" s="15" t="str">
        <f t="shared" si="337"/>
        <v>红</v>
      </c>
      <c r="AT556" s="153">
        <f t="shared" si="338"/>
        <v>3</v>
      </c>
      <c r="AU556" s="39" t="str">
        <f>IF(IF(L556="","",AQ556&amp;AT556)=AU555,"",IF(MOD(COUNTIF($AQ$1:AQ556,AQ556),3)=1,"",IF(L556="","",AQ556&amp;AT556)))</f>
        <v/>
      </c>
      <c r="AV556" s="166" t="str">
        <f t="shared" si="339"/>
        <v/>
      </c>
      <c r="AW556" s="166" t="str">
        <f t="shared" si="340"/>
        <v/>
      </c>
      <c r="AX556" s="15" t="str">
        <f>IF(MOD(COUNTIF($AQ$1:AQ556,AQ556),3)=1,"",IF(M556="","",AT556+1))</f>
        <v/>
      </c>
      <c r="AY556" s="15" t="str">
        <f t="shared" si="330"/>
        <v/>
      </c>
      <c r="AZ556" s="166" t="str">
        <f t="shared" si="331"/>
        <v/>
      </c>
      <c r="BA556" s="166" t="str">
        <f t="shared" si="332"/>
        <v/>
      </c>
      <c r="BB556" s="15" t="str">
        <f>IF(MOD(COUNTIF($AQ$1:AQ556,AQ556),3)=1,"",IF(N556="","",AX556+1))</f>
        <v/>
      </c>
      <c r="BC556" s="15" t="str">
        <f t="shared" si="341"/>
        <v/>
      </c>
      <c r="BD556" s="166" t="str">
        <f t="shared" si="342"/>
        <v/>
      </c>
      <c r="BE556" s="166" t="str">
        <f t="shared" si="343"/>
        <v/>
      </c>
      <c r="BF556" s="15"/>
      <c r="BG556" s="15"/>
      <c r="BH556" s="170" t="str">
        <f t="shared" si="344"/>
        <v>自身生命值低于一半时触发此效果（触发间隔二十秒），净化自身的负面与控制效果，并且给与自身一个攻击{0}%的护盾（持续时间8秒），如果护盾被击破，则自身暴击概率提升{1}%，持续15秒</v>
      </c>
    </row>
    <row r="557" spans="1:60" ht="11.25" customHeight="1">
      <c r="A557" s="255" t="s">
        <v>1069</v>
      </c>
      <c r="B557" s="258" t="s">
        <v>1080</v>
      </c>
      <c r="C557" s="255" t="s">
        <v>13</v>
      </c>
      <c r="D557" s="255" t="s">
        <v>8</v>
      </c>
      <c r="E557" s="11"/>
      <c r="F557" s="11"/>
      <c r="G557" s="11"/>
      <c r="H557" s="11"/>
      <c r="I557" s="11"/>
      <c r="J557" s="11" t="s">
        <v>402</v>
      </c>
      <c r="K557" s="11" t="s">
        <v>469</v>
      </c>
      <c r="L557" s="181" t="s">
        <v>1078</v>
      </c>
      <c r="M557" s="11"/>
      <c r="N557" s="11"/>
      <c r="O557" s="183" t="s">
        <v>52</v>
      </c>
      <c r="P557" s="3" t="s">
        <v>57</v>
      </c>
      <c r="Q557" s="11"/>
      <c r="R557" s="11" t="s">
        <v>61</v>
      </c>
      <c r="S557" s="184"/>
      <c r="T557" s="184"/>
      <c r="U557" s="184"/>
      <c r="V557" s="184"/>
      <c r="W557" s="3" t="s">
        <v>223</v>
      </c>
      <c r="X557" s="3" t="s">
        <v>224</v>
      </c>
      <c r="Y557" s="3" t="s">
        <v>225</v>
      </c>
      <c r="Z557" s="3" t="s">
        <v>226</v>
      </c>
      <c r="AA557" s="1"/>
      <c r="AB557" s="15"/>
      <c r="AC557" s="187" t="s">
        <v>227</v>
      </c>
      <c r="AD557" s="187" t="s">
        <v>228</v>
      </c>
      <c r="AE557" s="187" t="s">
        <v>229</v>
      </c>
      <c r="AF557" s="187" t="s">
        <v>230</v>
      </c>
      <c r="AG557" s="96"/>
      <c r="AH557" s="187"/>
      <c r="AI557" s="187"/>
      <c r="AJ557" s="187"/>
      <c r="AK557" s="187"/>
      <c r="AL557" s="146">
        <f>IFERROR(AC557*IF($E557="将领",INDEX(兵法相关参数!$C$4:$AL$7,AL$15,MATCH($AB557,兵法相关参数!$C$3:$AL$3,0)),INDEX(兵法相关参数!$C$12:$AL$15,AL$15,MATCH($AB557,兵法相关参数!$C$3:$AL$3,0))),0)+IFERROR(AH557*IF($E557="将领",INDEX(兵法相关参数!$C$4:$AL$7,AL$15,MATCH($AG557,兵法相关参数!$C$3:$AL$3,0)),INDEX(兵法相关参数!$C$12:$AL$15,AL$15,MATCH($AG557,兵法相关参数!$C$3:$AL$3,0))),0)</f>
        <v>0</v>
      </c>
      <c r="AM557" s="146">
        <f>IFERROR(AD557*IF($E557="将领",INDEX(兵法相关参数!$C$4:$AL$7,AM$15,MATCH($AB557,兵法相关参数!$C$3:$AL$3,0)),INDEX(兵法相关参数!$C$12:$AL$15,AM$15,MATCH($AB557,兵法相关参数!$C$3:$AL$3,0))),0)+IFERROR(AI557*IF($E557="将领",INDEX(兵法相关参数!$C$4:$AL$7,AM$15,MATCH($AG557,兵法相关参数!$C$3:$AL$3,0)),INDEX(兵法相关参数!$C$12:$AL$15,AM$15,MATCH($AG557,兵法相关参数!$C$3:$AL$3,0))),0)</f>
        <v>0</v>
      </c>
      <c r="AN557" s="146">
        <f>IFERROR(AE557*IF($E557="将领",INDEX(兵法相关参数!$C$4:$AL$7,AN$15,MATCH($AB557,兵法相关参数!$C$3:$AL$3,0)),INDEX(兵法相关参数!$C$12:$AL$15,AN$15,MATCH($AB557,兵法相关参数!$C$3:$AL$3,0))),0)+IFERROR(AJ557*IF($E557="将领",INDEX(兵法相关参数!$C$4:$AL$7,AN$15,MATCH($AG557,兵法相关参数!$C$3:$AL$3,0)),INDEX(兵法相关参数!$C$12:$AL$15,AN$15,MATCH($AG557,兵法相关参数!$C$3:$AL$3,0))),0)</f>
        <v>0</v>
      </c>
      <c r="AO557" s="146">
        <f>IFERROR(AF557*IF($E557="将领",INDEX(兵法相关参数!$C$4:$AL$7,AL$15,MATCH($AB557,兵法相关参数!$C$3:$AL$3,0)),INDEX(兵法相关参数!$C$12:$AL$15,AO$15,MATCH($AB557,兵法相关参数!$C$3:$AL$3,0))),0)+IFERROR(AK557*IF($E557="将领",INDEX(兵法相关参数!$C$4:$AL$7,AL$15,MATCH($AG557,兵法相关参数!$C$3:$AL$3,0)),INDEX(兵法相关参数!$C$12:$AL$15,AO$15,MATCH($AG557,兵法相关参数!$C$3:$AL$3,0))),0)</f>
        <v>0</v>
      </c>
      <c r="AP557" s="27"/>
      <c r="AQ557" s="154">
        <v>30314</v>
      </c>
      <c r="AR557" s="160">
        <f>IF(D557="直接伤害",1,0)</f>
        <v>0</v>
      </c>
      <c r="AS557" s="163" t="str">
        <f t="shared" si="337"/>
        <v>红</v>
      </c>
      <c r="AT557" s="153">
        <f t="shared" si="338"/>
        <v>1</v>
      </c>
      <c r="AU557" s="39" t="str">
        <f>IF(IF(L557="","",AQ557&amp;AT557)=AU556,"",IF(MOD(COUNTIF($AQ$1:AQ557,AQ557),3)=1,"",IF(L557="","",AQ557&amp;AT557)))</f>
        <v/>
      </c>
      <c r="AV557" s="166" t="str">
        <f t="shared" si="339"/>
        <v/>
      </c>
      <c r="AW557" s="166" t="str">
        <f t="shared" si="340"/>
        <v/>
      </c>
      <c r="AX557" s="15" t="str">
        <f>IF(MOD(COUNTIF($AQ$1:AQ557,AQ557),3)=1,"",IF(M557="","",AT557+1))</f>
        <v/>
      </c>
      <c r="AY557" s="15" t="str">
        <f t="shared" si="330"/>
        <v/>
      </c>
      <c r="AZ557" s="166" t="str">
        <f t="shared" si="331"/>
        <v/>
      </c>
      <c r="BA557" s="166" t="str">
        <f t="shared" si="332"/>
        <v/>
      </c>
      <c r="BB557" s="15" t="str">
        <f>IF(MOD(COUNTIF($AQ$1:AQ557,AQ557),3)=1,"",IF(N557="","",AX557+1))</f>
        <v/>
      </c>
      <c r="BC557" s="15" t="str">
        <f t="shared" si="341"/>
        <v/>
      </c>
      <c r="BD557" s="166" t="str">
        <f t="shared" si="342"/>
        <v/>
      </c>
      <c r="BE557" s="166" t="str">
        <f t="shared" si="343"/>
        <v/>
      </c>
      <c r="BF557" s="15"/>
      <c r="BG557" s="15"/>
      <c r="BH557" s="170" t="str">
        <f t="shared" si="344"/>
        <v>自身攻击速度降低五十（不可驱散），三十秒后，攻击速度恢复，并且攻击增加{0}%，暴击伤害增加{1}%。</v>
      </c>
    </row>
    <row r="558" spans="1:60">
      <c r="A558" s="256"/>
      <c r="B558" s="259"/>
      <c r="C558" s="256"/>
      <c r="D558" s="256"/>
      <c r="E558" s="179" t="s">
        <v>22</v>
      </c>
      <c r="F558" s="141">
        <v>1</v>
      </c>
      <c r="G558" s="141">
        <v>1</v>
      </c>
      <c r="H558" s="141">
        <v>1</v>
      </c>
      <c r="I558" s="141">
        <v>1</v>
      </c>
      <c r="J558" s="255">
        <f>SUMPRODUCT(LARGE(AL558:AO558*F558:I558+AL559:AO559*F559:I559+AL561:AO561*F561:I561+AL562:AO562*F562:I562+AL564:AO564*F564:I564+AL565:AO565*F565:I565,1))</f>
        <v>5.0161528608124586</v>
      </c>
      <c r="K558" s="255">
        <f>INDEX($J$17:$J$200,MATCH(C557,$C$17:$C$200,0),1)</f>
        <v>5.1145752809421161</v>
      </c>
      <c r="L558" s="17">
        <v>1</v>
      </c>
      <c r="M558" s="179"/>
      <c r="N558" s="203"/>
      <c r="O558" s="81">
        <f>1*1.15</f>
        <v>1.1499999999999999</v>
      </c>
      <c r="P558" s="44">
        <f>U564-10</f>
        <v>20</v>
      </c>
      <c r="Q558" s="10"/>
      <c r="R558" s="10">
        <v>1</v>
      </c>
      <c r="S558" s="44"/>
      <c r="T558" s="44"/>
      <c r="U558" s="44"/>
      <c r="V558" s="24"/>
      <c r="W558" s="23">
        <f>$L558*效果范围削减($R558)*$O558</f>
        <v>1.1499999999999999</v>
      </c>
      <c r="X558" s="23">
        <f>$L558*效果范围削减($R558)*$O558</f>
        <v>1.1499999999999999</v>
      </c>
      <c r="Y558" s="23">
        <f>$L558*效果范围削减($R558)*$O558</f>
        <v>1.1499999999999999</v>
      </c>
      <c r="Z558" s="23">
        <f>$L558*效果范围削减($R558)*$O558</f>
        <v>1.1499999999999999</v>
      </c>
      <c r="AA558" s="22"/>
      <c r="AB558" s="44" t="s">
        <v>69</v>
      </c>
      <c r="AC558" s="92">
        <f>辅助效用($P558,0,AC$15,"输出转换",标准系数,"指定将领",W558)</f>
        <v>1.9095146072850162</v>
      </c>
      <c r="AD558" s="92">
        <f>辅助效用($P558,0,AD$15,"输出转换",标准系数,"指定将领",X558)</f>
        <v>1.5848528987794666</v>
      </c>
      <c r="AE558" s="92">
        <f>辅助效用($P558,0,AE$15,"输出转换",标准系数,"指定将领",Y558)</f>
        <v>2.5289471999788269</v>
      </c>
      <c r="AF558" s="92">
        <f>辅助效用($P558,0,AF$15,"输出转换",标准系数,"指定将领",Z558)</f>
        <v>2.5342879585036959</v>
      </c>
      <c r="AG558" s="92"/>
      <c r="AH558" s="188"/>
      <c r="AI558" s="188"/>
      <c r="AJ558" s="188"/>
      <c r="AK558" s="188"/>
      <c r="AL558" s="146">
        <f>IFERROR(AC558*IF($E558="将领",INDEX(兵法相关参数!$C$4:$AL$7,AL$15,MATCH($AB558,兵法相关参数!$C$3:$AL$3,0)),INDEX(兵法相关参数!$C$12:$AL$15,AL$15,MATCH($AB558,兵法相关参数!$C$3:$AL$3,0))),0)+IFERROR(AH558*IF($E558="将领",INDEX(兵法相关参数!$C$4:$AL$7,AL$15,MATCH($AG558,兵法相关参数!$C$3:$AL$3,0)),INDEX(兵法相关参数!$C$12:$AL$15,AL$15,MATCH($AG558,兵法相关参数!$C$3:$AL$3,0))),0)</f>
        <v>1.9849854001087912</v>
      </c>
      <c r="AM558" s="146">
        <f>IFERROR(AD558*IF($E558="将领",INDEX(兵法相关参数!$C$4:$AL$7,AM$15,MATCH($AB558,兵法相关参数!$C$3:$AL$3,0)),INDEX(兵法相关参数!$C$12:$AL$15,AM$15,MATCH($AB558,兵法相关参数!$C$3:$AL$3,0))),0)+IFERROR(AI558*IF($E558="将领",INDEX(兵法相关参数!$C$4:$AL$7,AM$15,MATCH($AG558,兵法相关参数!$C$3:$AL$3,0)),INDEX(兵法相关参数!$C$12:$AL$15,AM$15,MATCH($AG558,兵法相关参数!$C$3:$AL$3,0))),0)</f>
        <v>1.2996481980942014</v>
      </c>
      <c r="AN558" s="146">
        <f>IFERROR(AE558*IF($E558="将领",INDEX(兵法相关参数!$C$4:$AL$7,AN$15,MATCH($AB558,兵法相关参数!$C$3:$AL$3,0)),INDEX(兵法相关参数!$C$12:$AL$15,AN$15,MATCH($AB558,兵法相关参数!$C$3:$AL$3,0))),0)+IFERROR(AJ558*IF($E558="将领",INDEX(兵法相关参数!$C$4:$AL$7,AN$15,MATCH($AG558,兵法相关参数!$C$3:$AL$3,0)),INDEX(兵法相关参数!$C$12:$AL$15,AN$15,MATCH($AG558,兵法相关参数!$C$3:$AL$3,0))),0)</f>
        <v>2.4205406298711694</v>
      </c>
      <c r="AO558" s="146">
        <f>IFERROR(AF558*IF($E558="将领",INDEX(兵法相关参数!$C$4:$AL$7,AL$15,MATCH($AB558,兵法相关参数!$C$3:$AL$3,0)),INDEX(兵法相关参数!$C$12:$AL$15,AO$15,MATCH($AB558,兵法相关参数!$C$3:$AL$3,0))),0)+IFERROR(AK558*IF($E558="将领",INDEX(兵法相关参数!$C$4:$AL$7,AL$15,MATCH($AG558,兵法相关参数!$C$3:$AL$3,0)),INDEX(兵法相关参数!$C$12:$AL$15,AO$15,MATCH($AG558,兵法相关参数!$C$3:$AL$3,0))),0)</f>
        <v>2.634452011055231</v>
      </c>
      <c r="AP558" s="42"/>
      <c r="AQ558" s="151">
        <f>AQ557</f>
        <v>30314</v>
      </c>
      <c r="AR558" s="161">
        <f>AR557</f>
        <v>0</v>
      </c>
      <c r="AS558" s="163" t="str">
        <f t="shared" si="337"/>
        <v>红</v>
      </c>
      <c r="AT558" s="153">
        <f t="shared" si="338"/>
        <v>1</v>
      </c>
      <c r="AU558" s="39" t="str">
        <f>IF(IF(L558="","",AQ558&amp;AT558)=AU557,"",IF(MOD(COUNTIF($AQ$1:AQ558,AQ558),3)=1,"",IF(L558="","",AQ558&amp;AT558)))</f>
        <v>303141</v>
      </c>
      <c r="AV558" s="166">
        <f t="shared" si="339"/>
        <v>0.26400000000000001</v>
      </c>
      <c r="AW558" s="166">
        <f t="shared" si="340"/>
        <v>2.1999999999999999E-2</v>
      </c>
      <c r="AX558" s="15" t="str">
        <f>IF(MOD(COUNTIF($AQ$1:AQ558,AQ558),3)=1,"",IF(M558="","",AT558+1))</f>
        <v/>
      </c>
      <c r="AY558" s="15" t="str">
        <f t="shared" si="330"/>
        <v/>
      </c>
      <c r="AZ558" s="166" t="str">
        <f t="shared" si="331"/>
        <v/>
      </c>
      <c r="BA558" s="166" t="str">
        <f t="shared" si="332"/>
        <v/>
      </c>
      <c r="BB558" s="15" t="str">
        <f>IF(MOD(COUNTIF($AQ$1:AQ558,AQ558),3)=1,"",IF(N558="","",AX558+1))</f>
        <v/>
      </c>
      <c r="BC558" s="15" t="str">
        <f t="shared" si="341"/>
        <v/>
      </c>
      <c r="BD558" s="166" t="str">
        <f t="shared" si="342"/>
        <v/>
      </c>
      <c r="BE558" s="166" t="str">
        <f t="shared" si="343"/>
        <v/>
      </c>
      <c r="BF558" s="15"/>
      <c r="BG558" s="15"/>
      <c r="BH558" s="170" t="str">
        <f t="shared" si="344"/>
        <v>自身攻击速度降低五十（不可驱散），三十秒后，攻击速度恢复，并且攻击增加{0}%，暴击伤害增加{1}%。</v>
      </c>
    </row>
    <row r="559" spans="1:60">
      <c r="A559" s="256"/>
      <c r="B559" s="259"/>
      <c r="C559" s="256"/>
      <c r="D559" s="257"/>
      <c r="E559" s="179"/>
      <c r="F559" s="141"/>
      <c r="G559" s="141"/>
      <c r="H559" s="141"/>
      <c r="I559" s="141"/>
      <c r="J559" s="256"/>
      <c r="K559" s="256"/>
      <c r="L559" s="182"/>
      <c r="M559" s="179"/>
      <c r="N559" s="179"/>
      <c r="O559" s="182"/>
      <c r="P559" s="179"/>
      <c r="Q559" s="179"/>
      <c r="R559" s="179"/>
      <c r="S559" s="179"/>
      <c r="T559" s="179"/>
      <c r="U559" s="179"/>
      <c r="V559" s="179"/>
      <c r="W559" s="179"/>
      <c r="X559" s="179"/>
      <c r="Y559" s="179"/>
      <c r="Z559" s="179"/>
      <c r="AA559" s="179"/>
      <c r="AB559" s="44"/>
      <c r="AC559" s="189"/>
      <c r="AD559" s="189"/>
      <c r="AE559" s="189"/>
      <c r="AF559" s="189"/>
      <c r="AG559" s="92"/>
      <c r="AH559" s="189"/>
      <c r="AI559" s="189"/>
      <c r="AJ559" s="189"/>
      <c r="AK559" s="189"/>
      <c r="AL559" s="146">
        <f>IFERROR(AC559*IF($E559="将领",INDEX(兵法相关参数!$C$4:$AL$7,AL$15,MATCH($AB559,兵法相关参数!$C$3:$AL$3,0)),INDEX(兵法相关参数!$C$12:$AL$15,AL$15,MATCH($AB559,兵法相关参数!$C$3:$AL$3,0))),0)+IFERROR(AH559*IF($E559="将领",INDEX(兵法相关参数!$C$4:$AL$7,AL$15,MATCH($AG559,兵法相关参数!$C$3:$AL$3,0)),INDEX(兵法相关参数!$C$12:$AL$15,AL$15,MATCH($AG559,兵法相关参数!$C$3:$AL$3,0))),0)</f>
        <v>0</v>
      </c>
      <c r="AM559" s="146">
        <f>IFERROR(AD559*IF($E559="将领",INDEX(兵法相关参数!$C$4:$AL$7,AM$15,MATCH($AB559,兵法相关参数!$C$3:$AL$3,0)),INDEX(兵法相关参数!$C$12:$AL$15,AM$15,MATCH($AB559,兵法相关参数!$C$3:$AL$3,0))),0)+IFERROR(AI559*IF($E559="将领",INDEX(兵法相关参数!$C$4:$AL$7,AM$15,MATCH($AG559,兵法相关参数!$C$3:$AL$3,0)),INDEX(兵法相关参数!$C$12:$AL$15,AM$15,MATCH($AG559,兵法相关参数!$C$3:$AL$3,0))),0)</f>
        <v>0</v>
      </c>
      <c r="AN559" s="146">
        <f>IFERROR(AE559*IF($E559="将领",INDEX(兵法相关参数!$C$4:$AL$7,AN$15,MATCH($AB559,兵法相关参数!$C$3:$AL$3,0)),INDEX(兵法相关参数!$C$12:$AL$15,AN$15,MATCH($AB559,兵法相关参数!$C$3:$AL$3,0))),0)+IFERROR(AJ559*IF($E559="将领",INDEX(兵法相关参数!$C$4:$AL$7,AN$15,MATCH($AG559,兵法相关参数!$C$3:$AL$3,0)),INDEX(兵法相关参数!$C$12:$AL$15,AN$15,MATCH($AG559,兵法相关参数!$C$3:$AL$3,0))),0)</f>
        <v>0</v>
      </c>
      <c r="AO559" s="146">
        <f>IFERROR(AF559*IF($E559="将领",INDEX(兵法相关参数!$C$4:$AL$7,AL$15,MATCH($AB559,兵法相关参数!$C$3:$AL$3,0)),INDEX(兵法相关参数!$C$12:$AL$15,AO$15,MATCH($AB559,兵法相关参数!$C$3:$AL$3,0))),0)+IFERROR(AK559*IF($E559="将领",INDEX(兵法相关参数!$C$4:$AL$7,AL$15,MATCH($AG559,兵法相关参数!$C$3:$AL$3,0)),INDEX(兵法相关参数!$C$12:$AL$15,AO$15,MATCH($AG559,兵法相关参数!$C$3:$AL$3,0))),0)</f>
        <v>0</v>
      </c>
      <c r="AP559" s="27"/>
      <c r="AQ559" s="151">
        <f>AQ558</f>
        <v>30314</v>
      </c>
      <c r="AR559" s="162">
        <f>AR558</f>
        <v>0</v>
      </c>
      <c r="AS559" s="15" t="str">
        <f t="shared" si="337"/>
        <v>红</v>
      </c>
      <c r="AT559" s="153">
        <f t="shared" si="338"/>
        <v>1</v>
      </c>
      <c r="AU559" s="39" t="str">
        <f>IF(IF(L559="","",AQ559&amp;AT559)=AU558,"",IF(MOD(COUNTIF($AQ$1:AQ559,AQ559),3)=1,"",IF(L559="","",AQ559&amp;AT559)))</f>
        <v/>
      </c>
      <c r="AV559" s="166" t="str">
        <f t="shared" si="339"/>
        <v/>
      </c>
      <c r="AW559" s="166" t="str">
        <f t="shared" si="340"/>
        <v/>
      </c>
      <c r="AX559" s="15" t="str">
        <f>IF(MOD(COUNTIF($AQ$1:AQ559,AQ559),3)=1,"",IF(M559="","",AT559+1))</f>
        <v/>
      </c>
      <c r="AY559" s="15" t="str">
        <f t="shared" si="330"/>
        <v/>
      </c>
      <c r="AZ559" s="166" t="str">
        <f t="shared" si="331"/>
        <v/>
      </c>
      <c r="BA559" s="166" t="str">
        <f t="shared" si="332"/>
        <v/>
      </c>
      <c r="BB559" s="15" t="str">
        <f>IF(MOD(COUNTIF($AQ$1:AQ559,AQ559),3)=1,"",IF(N559="","",AX559+1))</f>
        <v/>
      </c>
      <c r="BC559" s="15" t="str">
        <f t="shared" si="341"/>
        <v/>
      </c>
      <c r="BD559" s="166" t="str">
        <f t="shared" si="342"/>
        <v/>
      </c>
      <c r="BE559" s="166" t="str">
        <f t="shared" si="343"/>
        <v/>
      </c>
      <c r="BF559" s="15"/>
      <c r="BG559" s="15"/>
      <c r="BH559" s="170" t="str">
        <f t="shared" si="344"/>
        <v>自身攻击速度降低五十（不可驱散），三十秒后，攻击速度恢复，并且攻击增加{0}%，暴击伤害增加{1}%。</v>
      </c>
    </row>
    <row r="560" spans="1:60">
      <c r="A560" s="256"/>
      <c r="B560" s="259"/>
      <c r="C560" s="256"/>
      <c r="D560" s="255" t="s">
        <v>845</v>
      </c>
      <c r="E560" s="11"/>
      <c r="F560" s="11"/>
      <c r="G560" s="11"/>
      <c r="H560" s="11"/>
      <c r="I560" s="11"/>
      <c r="J560" s="256"/>
      <c r="K560" s="256"/>
      <c r="L560" s="181" t="s">
        <v>1077</v>
      </c>
      <c r="M560" s="11"/>
      <c r="N560" s="11"/>
      <c r="O560" s="183" t="s">
        <v>52</v>
      </c>
      <c r="P560" s="3" t="s">
        <v>57</v>
      </c>
      <c r="Q560" s="11" t="s">
        <v>1079</v>
      </c>
      <c r="R560" s="11" t="s">
        <v>61</v>
      </c>
      <c r="S560" s="184"/>
      <c r="T560" s="184"/>
      <c r="U560" s="184"/>
      <c r="V560" s="184"/>
      <c r="W560" s="3" t="s">
        <v>223</v>
      </c>
      <c r="X560" s="3" t="s">
        <v>224</v>
      </c>
      <c r="Y560" s="3" t="s">
        <v>225</v>
      </c>
      <c r="Z560" s="3" t="s">
        <v>226</v>
      </c>
      <c r="AA560" s="1"/>
      <c r="AB560" s="15"/>
      <c r="AC560" s="187" t="s">
        <v>227</v>
      </c>
      <c r="AD560" s="187" t="s">
        <v>228</v>
      </c>
      <c r="AE560" s="187" t="s">
        <v>229</v>
      </c>
      <c r="AF560" s="187" t="s">
        <v>230</v>
      </c>
      <c r="AG560" s="96"/>
      <c r="AH560" s="187"/>
      <c r="AI560" s="187"/>
      <c r="AJ560" s="187"/>
      <c r="AK560" s="187"/>
      <c r="AL560" s="146">
        <f>IFERROR(AC560*IF($E560="将领",INDEX(兵法相关参数!$C$4:$AL$7,AL$15,MATCH($AB560,兵法相关参数!$C$3:$AL$3,0)),INDEX(兵法相关参数!$C$12:$AL$15,AL$15,MATCH($AB560,兵法相关参数!$C$3:$AL$3,0))),0)+IFERROR(AH560*IF($E560="将领",INDEX(兵法相关参数!$C$4:$AL$7,AL$15,MATCH($AG560,兵法相关参数!$C$3:$AL$3,0)),INDEX(兵法相关参数!$C$12:$AL$15,AL$15,MATCH($AG560,兵法相关参数!$C$3:$AL$3,0))),0)</f>
        <v>0</v>
      </c>
      <c r="AM560" s="146">
        <f>IFERROR(AD560*IF($E560="将领",INDEX(兵法相关参数!$C$4:$AL$7,AM$15,MATCH($AB560,兵法相关参数!$C$3:$AL$3,0)),INDEX(兵法相关参数!$C$12:$AL$15,AM$15,MATCH($AB560,兵法相关参数!$C$3:$AL$3,0))),0)+IFERROR(AI560*IF($E560="将领",INDEX(兵法相关参数!$C$4:$AL$7,AM$15,MATCH($AG560,兵法相关参数!$C$3:$AL$3,0)),INDEX(兵法相关参数!$C$12:$AL$15,AM$15,MATCH($AG560,兵法相关参数!$C$3:$AL$3,0))),0)</f>
        <v>0</v>
      </c>
      <c r="AN560" s="146">
        <f>IFERROR(AE560*IF($E560="将领",INDEX(兵法相关参数!$C$4:$AL$7,AN$15,MATCH($AB560,兵法相关参数!$C$3:$AL$3,0)),INDEX(兵法相关参数!$C$12:$AL$15,AN$15,MATCH($AB560,兵法相关参数!$C$3:$AL$3,0))),0)+IFERROR(AJ560*IF($E560="将领",INDEX(兵法相关参数!$C$4:$AL$7,AN$15,MATCH($AG560,兵法相关参数!$C$3:$AL$3,0)),INDEX(兵法相关参数!$C$12:$AL$15,AN$15,MATCH($AG560,兵法相关参数!$C$3:$AL$3,0))),0)</f>
        <v>0</v>
      </c>
      <c r="AO560" s="146">
        <f>IFERROR(AF560*IF($E560="将领",INDEX(兵法相关参数!$C$4:$AL$7,AL$15,MATCH($AB560,兵法相关参数!$C$3:$AL$3,0)),INDEX(兵法相关参数!$C$12:$AL$15,AO$15,MATCH($AB560,兵法相关参数!$C$3:$AL$3,0))),0)+IFERROR(AK560*IF($E560="将领",INDEX(兵法相关参数!$C$4:$AL$7,AL$15,MATCH($AG560,兵法相关参数!$C$3:$AL$3,0)),INDEX(兵法相关参数!$C$12:$AL$15,AO$15,MATCH($AG560,兵法相关参数!$C$3:$AL$3,0))),0)</f>
        <v>0</v>
      </c>
      <c r="AP560" s="42"/>
      <c r="AQ560" s="151">
        <f t="shared" ref="AQ560:AQ565" si="346">AQ559</f>
        <v>30314</v>
      </c>
      <c r="AR560" s="160">
        <f>IF(D560="直接伤害",1,0)</f>
        <v>0</v>
      </c>
      <c r="AS560" s="163" t="str">
        <f t="shared" si="337"/>
        <v>红</v>
      </c>
      <c r="AT560" s="153">
        <f t="shared" si="338"/>
        <v>2</v>
      </c>
      <c r="AU560" s="39" t="str">
        <f>IF(IF(L560="","",AQ560&amp;AT560)=AU559,"",IF(MOD(COUNTIF($AQ$1:AQ560,AQ560),3)=1,"",IF(L560="","",AQ560&amp;AT560)))</f>
        <v/>
      </c>
      <c r="AV560" s="166" t="str">
        <f t="shared" si="339"/>
        <v/>
      </c>
      <c r="AW560" s="166" t="str">
        <f t="shared" si="340"/>
        <v/>
      </c>
      <c r="AX560" s="15" t="str">
        <f>IF(MOD(COUNTIF($AQ$1:AQ560,AQ560),3)=1,"",IF(M560="","",AT560+1))</f>
        <v/>
      </c>
      <c r="AY560" s="15" t="str">
        <f t="shared" si="330"/>
        <v/>
      </c>
      <c r="AZ560" s="166" t="str">
        <f t="shared" si="331"/>
        <v/>
      </c>
      <c r="BA560" s="166" t="str">
        <f t="shared" si="332"/>
        <v/>
      </c>
      <c r="BB560" s="15" t="str">
        <f>IF(MOD(COUNTIF($AQ$1:AQ560,AQ560),3)=1,"",IF(N560="","",AX560+1))</f>
        <v/>
      </c>
      <c r="BC560" s="15" t="str">
        <f t="shared" si="341"/>
        <v/>
      </c>
      <c r="BD560" s="166" t="str">
        <f t="shared" si="342"/>
        <v/>
      </c>
      <c r="BE560" s="166" t="str">
        <f t="shared" si="343"/>
        <v/>
      </c>
      <c r="BF560" s="15"/>
      <c r="BG560" s="15"/>
      <c r="BH560" s="170" t="str">
        <f t="shared" si="344"/>
        <v>自身攻击速度降低五十（不可驱散），三十秒后，攻击速度恢复，并且攻击增加{0}%，暴击伤害增加{1}%。</v>
      </c>
    </row>
    <row r="561" spans="1:63">
      <c r="A561" s="256"/>
      <c r="B561" s="259"/>
      <c r="C561" s="256"/>
      <c r="D561" s="256"/>
      <c r="E561" s="179" t="s">
        <v>22</v>
      </c>
      <c r="F561" s="141">
        <v>1</v>
      </c>
      <c r="G561" s="141">
        <v>1</v>
      </c>
      <c r="H561" s="141">
        <v>1</v>
      </c>
      <c r="I561" s="141">
        <v>1</v>
      </c>
      <c r="J561" s="256"/>
      <c r="K561" s="256"/>
      <c r="L561" s="17">
        <v>2</v>
      </c>
      <c r="M561" s="179"/>
      <c r="N561" s="203"/>
      <c r="O561" s="81">
        <f>0.7*1.15</f>
        <v>0.80499999999999994</v>
      </c>
      <c r="P561" s="44">
        <f>U564-10</f>
        <v>20</v>
      </c>
      <c r="Q561" s="8">
        <v>1.5</v>
      </c>
      <c r="R561" s="10">
        <v>1</v>
      </c>
      <c r="S561" s="44"/>
      <c r="T561" s="44"/>
      <c r="U561" s="44"/>
      <c r="V561" s="24"/>
      <c r="W561" s="23">
        <f>$L561*$O561*$R561*($L558+1)-$Q561</f>
        <v>1.7199999999999998</v>
      </c>
      <c r="X561" s="23">
        <f>$L561*$O561*$R561*($L558+1)-$Q561</f>
        <v>1.7199999999999998</v>
      </c>
      <c r="Y561" s="23">
        <f>$L561*$O561*$R561*($L558+1)-$Q561</f>
        <v>1.7199999999999998</v>
      </c>
      <c r="Z561" s="23">
        <f>$L561*$O561*$R561*($L558+1)-$Q561</f>
        <v>1.7199999999999998</v>
      </c>
      <c r="AA561" s="22"/>
      <c r="AB561" s="44" t="s">
        <v>95</v>
      </c>
      <c r="AC561" s="92">
        <f>辅助效用($P561,0,AC$15,"输出转换",标准系数,"指定将领",W561)</f>
        <v>2.8559696735045463</v>
      </c>
      <c r="AD561" s="92">
        <f>辅助效用($P561,0,AD$15,"输出转换",标准系数,"指定将领",X561)</f>
        <v>2.3703886833918979</v>
      </c>
      <c r="AE561" s="92">
        <f>辅助效用($P561,0,AE$15,"输出转换",标准系数,"指定将领",Y561)</f>
        <v>3.7824253773596368</v>
      </c>
      <c r="AF561" s="92">
        <f>辅助效用($P561,0,AF$15,"输出转换",标准系数,"指定将领",Z561)</f>
        <v>3.7904132944577018</v>
      </c>
      <c r="AG561" s="92"/>
      <c r="AH561" s="188"/>
      <c r="AI561" s="188"/>
      <c r="AJ561" s="188"/>
      <c r="AK561" s="188"/>
      <c r="AL561" s="146">
        <f>IFERROR(AC561*IF($E561="将领",INDEX(兵法相关参数!$C$4:$AL$7,AL$15,MATCH($AB561,兵法相关参数!$C$3:$AL$3,0)),INDEX(兵法相关参数!$C$12:$AL$15,AL$15,MATCH($AB561,兵法相关参数!$C$3:$AL$3,0))),0)+IFERROR(AH561*IF($E561="将领",INDEX(兵法相关参数!$C$4:$AL$7,AL$15,MATCH($AG561,兵法相关参数!$C$3:$AL$3,0)),INDEX(兵法相关参数!$C$12:$AL$15,AL$15,MATCH($AG561,兵法相关参数!$C$3:$AL$3,0))),0)</f>
        <v>2.7928658364944088</v>
      </c>
      <c r="AM561" s="146">
        <f>IFERROR(AD561*IF($E561="将领",INDEX(兵法相关参数!$C$4:$AL$7,AM$15,MATCH($AB561,兵法相关参数!$C$3:$AL$3,0)),INDEX(兵法相关参数!$C$12:$AL$15,AM$15,MATCH($AB561,兵法相关参数!$C$3:$AL$3,0))),0)+IFERROR(AI561*IF($E561="将领",INDEX(兵法相关参数!$C$4:$AL$7,AM$15,MATCH($AG561,兵法相关参数!$C$3:$AL$3,0)),INDEX(兵法相关参数!$C$12:$AL$15,AM$15,MATCH($AG561,兵法相关参数!$C$3:$AL$3,0))),0)</f>
        <v>1.9662340909662541</v>
      </c>
      <c r="AN561" s="146">
        <f>IFERROR(AE561*IF($E561="将领",INDEX(兵法相关参数!$C$4:$AL$7,AN$15,MATCH($AB561,兵法相关参数!$C$3:$AL$3,0)),INDEX(兵法相关参数!$C$12:$AL$15,AN$15,MATCH($AB561,兵法相关参数!$C$3:$AL$3,0))),0)+IFERROR(AJ561*IF($E561="将领",INDEX(兵法相关参数!$C$4:$AL$7,AN$15,MATCH($AG561,兵法相关参数!$C$3:$AL$3,0)),INDEX(兵法相关参数!$C$12:$AL$15,AN$15,MATCH($AG561,兵法相关参数!$C$3:$AL$3,0))),0)</f>
        <v>3.5777769954967917</v>
      </c>
      <c r="AO561" s="146">
        <f>IFERROR(AF561*IF($E561="将领",INDEX(兵法相关参数!$C$4:$AL$7,AL$15,MATCH($AB561,兵法相关参数!$C$3:$AL$3,0)),INDEX(兵法相关参数!$C$12:$AL$15,AO$15,MATCH($AB561,兵法相关参数!$C$3:$AL$3,0))),0)+IFERROR(AK561*IF($E561="将领",INDEX(兵法相关参数!$C$4:$AL$7,AL$15,MATCH($AG561,兵法相关参数!$C$3:$AL$3,0)),INDEX(兵法相关参数!$C$12:$AL$15,AO$15,MATCH($AG561,兵法相关参数!$C$3:$AL$3,0))),0)</f>
        <v>3.7066625372442998</v>
      </c>
      <c r="AP561" s="27"/>
      <c r="AQ561" s="151">
        <f t="shared" si="346"/>
        <v>30314</v>
      </c>
      <c r="AR561" s="161">
        <f>AR560</f>
        <v>0</v>
      </c>
      <c r="AS561" s="163" t="str">
        <f t="shared" si="337"/>
        <v>红</v>
      </c>
      <c r="AT561" s="153">
        <f t="shared" si="338"/>
        <v>2</v>
      </c>
      <c r="AU561" s="39" t="str">
        <f>IF(IF(L561="","",AQ561&amp;AT561)=AU560,"",IF(MOD(COUNTIF($AQ$1:AQ561,AQ561),3)=1,"",IF(L561="","",AQ561&amp;AT561)))</f>
        <v>303142</v>
      </c>
      <c r="AV561" s="166">
        <f t="shared" si="339"/>
        <v>0.52800000000000002</v>
      </c>
      <c r="AW561" s="166">
        <f t="shared" si="340"/>
        <v>4.2999999999999997E-2</v>
      </c>
      <c r="AX561" s="15" t="str">
        <f>IF(MOD(COUNTIF($AQ$1:AQ561,AQ561),3)=1,"",IF(M561="","",AT561+1))</f>
        <v/>
      </c>
      <c r="AY561" s="15" t="str">
        <f t="shared" si="330"/>
        <v/>
      </c>
      <c r="AZ561" s="166" t="str">
        <f t="shared" si="331"/>
        <v/>
      </c>
      <c r="BA561" s="166" t="str">
        <f t="shared" si="332"/>
        <v/>
      </c>
      <c r="BB561" s="15" t="str">
        <f>IF(MOD(COUNTIF($AQ$1:AQ561,AQ561),3)=1,"",IF(N561="","",AX561+1))</f>
        <v/>
      </c>
      <c r="BC561" s="15" t="str">
        <f t="shared" si="341"/>
        <v/>
      </c>
      <c r="BD561" s="166" t="str">
        <f t="shared" si="342"/>
        <v/>
      </c>
      <c r="BE561" s="166" t="str">
        <f t="shared" si="343"/>
        <v/>
      </c>
      <c r="BF561" s="15"/>
      <c r="BG561" s="15"/>
      <c r="BH561" s="170" t="str">
        <f t="shared" si="344"/>
        <v>自身攻击速度降低五十（不可驱散），三十秒后，攻击速度恢复，并且攻击增加{0}%，暴击伤害增加{1}%。</v>
      </c>
    </row>
    <row r="562" spans="1:63">
      <c r="A562" s="256"/>
      <c r="B562" s="259"/>
      <c r="C562" s="256"/>
      <c r="D562" s="257"/>
      <c r="E562" s="179"/>
      <c r="F562" s="141"/>
      <c r="G562" s="141"/>
      <c r="H562" s="141"/>
      <c r="I562" s="141"/>
      <c r="J562" s="256"/>
      <c r="K562" s="256"/>
      <c r="L562" s="182"/>
      <c r="M562" s="179"/>
      <c r="N562" s="179"/>
      <c r="O562" s="182"/>
      <c r="P562" s="179"/>
      <c r="Q562" s="179"/>
      <c r="R562" s="179"/>
      <c r="S562" s="179"/>
      <c r="T562" s="179"/>
      <c r="U562" s="179"/>
      <c r="V562" s="179"/>
      <c r="W562" s="179"/>
      <c r="X562" s="179"/>
      <c r="Y562" s="179"/>
      <c r="Z562" s="179"/>
      <c r="AA562" s="179"/>
      <c r="AB562" s="44"/>
      <c r="AC562" s="189"/>
      <c r="AD562" s="189"/>
      <c r="AE562" s="189"/>
      <c r="AF562" s="189"/>
      <c r="AG562" s="92"/>
      <c r="AH562" s="189"/>
      <c r="AI562" s="189"/>
      <c r="AJ562" s="189"/>
      <c r="AK562" s="189"/>
      <c r="AL562" s="146">
        <f>IFERROR(AC562*IF($E562="将领",INDEX(兵法相关参数!$C$4:$AL$7,AL$15,MATCH($AB562,兵法相关参数!$C$3:$AL$3,0)),INDEX(兵法相关参数!$C$12:$AL$15,AL$15,MATCH($AB562,兵法相关参数!$C$3:$AL$3,0))),0)+IFERROR(AH562*IF($E562="将领",INDEX(兵法相关参数!$C$4:$AL$7,AL$15,MATCH($AG562,兵法相关参数!$C$3:$AL$3,0)),INDEX(兵法相关参数!$C$12:$AL$15,AL$15,MATCH($AG562,兵法相关参数!$C$3:$AL$3,0))),0)</f>
        <v>0</v>
      </c>
      <c r="AM562" s="146">
        <f>IFERROR(AD562*IF($E562="将领",INDEX(兵法相关参数!$C$4:$AL$7,AM$15,MATCH($AB562,兵法相关参数!$C$3:$AL$3,0)),INDEX(兵法相关参数!$C$12:$AL$15,AM$15,MATCH($AB562,兵法相关参数!$C$3:$AL$3,0))),0)+IFERROR(AI562*IF($E562="将领",INDEX(兵法相关参数!$C$4:$AL$7,AM$15,MATCH($AG562,兵法相关参数!$C$3:$AL$3,0)),INDEX(兵法相关参数!$C$12:$AL$15,AM$15,MATCH($AG562,兵法相关参数!$C$3:$AL$3,0))),0)</f>
        <v>0</v>
      </c>
      <c r="AN562" s="146">
        <f>IFERROR(AE562*IF($E562="将领",INDEX(兵法相关参数!$C$4:$AL$7,AN$15,MATCH($AB562,兵法相关参数!$C$3:$AL$3,0)),INDEX(兵法相关参数!$C$12:$AL$15,AN$15,MATCH($AB562,兵法相关参数!$C$3:$AL$3,0))),0)+IFERROR(AJ562*IF($E562="将领",INDEX(兵法相关参数!$C$4:$AL$7,AN$15,MATCH($AG562,兵法相关参数!$C$3:$AL$3,0)),INDEX(兵法相关参数!$C$12:$AL$15,AN$15,MATCH($AG562,兵法相关参数!$C$3:$AL$3,0))),0)</f>
        <v>0</v>
      </c>
      <c r="AO562" s="146">
        <f>IFERROR(AF562*IF($E562="将领",INDEX(兵法相关参数!$C$4:$AL$7,AL$15,MATCH($AB562,兵法相关参数!$C$3:$AL$3,0)),INDEX(兵法相关参数!$C$12:$AL$15,AO$15,MATCH($AB562,兵法相关参数!$C$3:$AL$3,0))),0)+IFERROR(AK562*IF($E562="将领",INDEX(兵法相关参数!$C$4:$AL$7,AL$15,MATCH($AG562,兵法相关参数!$C$3:$AL$3,0)),INDEX(兵法相关参数!$C$12:$AL$15,AO$15,MATCH($AG562,兵法相关参数!$C$3:$AL$3,0))),0)</f>
        <v>0</v>
      </c>
      <c r="AP562" s="42"/>
      <c r="AQ562" s="151">
        <f t="shared" si="346"/>
        <v>30314</v>
      </c>
      <c r="AR562" s="162">
        <f>AR561</f>
        <v>0</v>
      </c>
      <c r="AS562" s="15" t="str">
        <f t="shared" si="337"/>
        <v>红</v>
      </c>
      <c r="AT562" s="153">
        <f t="shared" si="338"/>
        <v>2</v>
      </c>
      <c r="AU562" s="39" t="str">
        <f>IF(IF(L562="","",AQ562&amp;AT562)=AU561,"",IF(MOD(COUNTIF($AQ$1:AQ562,AQ562),3)=1,"",IF(L562="","",AQ562&amp;AT562)))</f>
        <v/>
      </c>
      <c r="AV562" s="166" t="str">
        <f t="shared" si="339"/>
        <v/>
      </c>
      <c r="AW562" s="166" t="str">
        <f t="shared" si="340"/>
        <v/>
      </c>
      <c r="AX562" s="15" t="str">
        <f>IF(MOD(COUNTIF($AQ$1:AQ562,AQ562),3)=1,"",IF(M562="","",AT562+1))</f>
        <v/>
      </c>
      <c r="AY562" s="15" t="str">
        <f t="shared" si="330"/>
        <v/>
      </c>
      <c r="AZ562" s="166" t="str">
        <f t="shared" si="331"/>
        <v/>
      </c>
      <c r="BA562" s="166" t="str">
        <f t="shared" si="332"/>
        <v/>
      </c>
      <c r="BB562" s="15" t="str">
        <f>IF(MOD(COUNTIF($AQ$1:AQ562,AQ562),3)=1,"",IF(N562="","",AX562+1))</f>
        <v/>
      </c>
      <c r="BC562" s="15" t="str">
        <f t="shared" si="341"/>
        <v/>
      </c>
      <c r="BD562" s="166" t="str">
        <f t="shared" si="342"/>
        <v/>
      </c>
      <c r="BE562" s="166" t="str">
        <f t="shared" si="343"/>
        <v/>
      </c>
      <c r="BF562" s="15"/>
      <c r="BG562" s="15"/>
      <c r="BH562" s="170" t="str">
        <f t="shared" si="344"/>
        <v>自身攻击速度降低五十（不可驱散），三十秒后，攻击速度恢复，并且攻击增加{0}%，暴击伤害增加{1}%。</v>
      </c>
    </row>
    <row r="563" spans="1:63">
      <c r="A563" s="256"/>
      <c r="B563" s="259"/>
      <c r="C563" s="256"/>
      <c r="D563" s="255" t="s">
        <v>1075</v>
      </c>
      <c r="E563" s="11"/>
      <c r="F563" s="11"/>
      <c r="G563" s="11"/>
      <c r="H563" s="11"/>
      <c r="I563" s="11"/>
      <c r="J563" s="256"/>
      <c r="K563" s="256"/>
      <c r="L563" s="11"/>
      <c r="M563" s="11"/>
      <c r="N563" s="11"/>
      <c r="O563" s="183" t="s">
        <v>52</v>
      </c>
      <c r="P563" s="3" t="s">
        <v>57</v>
      </c>
      <c r="Q563" s="11" t="s">
        <v>60</v>
      </c>
      <c r="R563" s="11" t="s">
        <v>61</v>
      </c>
      <c r="S563" s="11" t="s">
        <v>670</v>
      </c>
      <c r="T563" s="184" t="s">
        <v>1076</v>
      </c>
      <c r="U563" s="184" t="s">
        <v>1074</v>
      </c>
      <c r="V563" s="184"/>
      <c r="W563" s="3" t="s">
        <v>223</v>
      </c>
      <c r="X563" s="3" t="s">
        <v>224</v>
      </c>
      <c r="Y563" s="3" t="s">
        <v>225</v>
      </c>
      <c r="Z563" s="3" t="s">
        <v>226</v>
      </c>
      <c r="AA563" s="1"/>
      <c r="AB563" s="15"/>
      <c r="AC563" s="187" t="s">
        <v>227</v>
      </c>
      <c r="AD563" s="187" t="s">
        <v>228</v>
      </c>
      <c r="AE563" s="187" t="s">
        <v>229</v>
      </c>
      <c r="AF563" s="187" t="s">
        <v>230</v>
      </c>
      <c r="AG563" s="96"/>
      <c r="AH563" s="187"/>
      <c r="AI563" s="187"/>
      <c r="AJ563" s="187"/>
      <c r="AK563" s="187"/>
      <c r="AL563" s="146">
        <f>IFERROR(AC563*IF($E563="将领",INDEX(兵法相关参数!$C$4:$AL$7,AL$15,MATCH($AB563,兵法相关参数!$C$3:$AL$3,0)),INDEX(兵法相关参数!$C$12:$AL$15,AL$15,MATCH($AB563,兵法相关参数!$C$3:$AL$3,0))),0)+IFERROR(AH563*IF($E563="将领",INDEX(兵法相关参数!$C$4:$AL$7,AL$15,MATCH($AG563,兵法相关参数!$C$3:$AL$3,0)),INDEX(兵法相关参数!$C$12:$AL$15,AL$15,MATCH($AG563,兵法相关参数!$C$3:$AL$3,0))),0)</f>
        <v>0</v>
      </c>
      <c r="AM563" s="146">
        <f>IFERROR(AD563*IF($E563="将领",INDEX(兵法相关参数!$C$4:$AL$7,AM$15,MATCH($AB563,兵法相关参数!$C$3:$AL$3,0)),INDEX(兵法相关参数!$C$12:$AL$15,AM$15,MATCH($AB563,兵法相关参数!$C$3:$AL$3,0))),0)+IFERROR(AI563*IF($E563="将领",INDEX(兵法相关参数!$C$4:$AL$7,AM$15,MATCH($AG563,兵法相关参数!$C$3:$AL$3,0)),INDEX(兵法相关参数!$C$12:$AL$15,AM$15,MATCH($AG563,兵法相关参数!$C$3:$AL$3,0))),0)</f>
        <v>0</v>
      </c>
      <c r="AN563" s="146">
        <f>IFERROR(AE563*IF($E563="将领",INDEX(兵法相关参数!$C$4:$AL$7,AN$15,MATCH($AB563,兵法相关参数!$C$3:$AL$3,0)),INDEX(兵法相关参数!$C$12:$AL$15,AN$15,MATCH($AB563,兵法相关参数!$C$3:$AL$3,0))),0)+IFERROR(AJ563*IF($E563="将领",INDEX(兵法相关参数!$C$4:$AL$7,AN$15,MATCH($AG563,兵法相关参数!$C$3:$AL$3,0)),INDEX(兵法相关参数!$C$12:$AL$15,AN$15,MATCH($AG563,兵法相关参数!$C$3:$AL$3,0))),0)</f>
        <v>0</v>
      </c>
      <c r="AO563" s="146">
        <f>IFERROR(AF563*IF($E563="将领",INDEX(兵法相关参数!$C$4:$AL$7,AL$15,MATCH($AB563,兵法相关参数!$C$3:$AL$3,0)),INDEX(兵法相关参数!$C$12:$AL$15,AO$15,MATCH($AB563,兵法相关参数!$C$3:$AL$3,0))),0)+IFERROR(AK563*IF($E563="将领",INDEX(兵法相关参数!$C$4:$AL$7,AL$15,MATCH($AG563,兵法相关参数!$C$3:$AL$3,0)),INDEX(兵法相关参数!$C$12:$AL$15,AO$15,MATCH($AG563,兵法相关参数!$C$3:$AL$3,0))),0)</f>
        <v>0</v>
      </c>
      <c r="AP563" s="27"/>
      <c r="AQ563" s="151">
        <f t="shared" si="346"/>
        <v>30314</v>
      </c>
      <c r="AR563" s="160">
        <f>IF(D563="直接伤害",1,0)</f>
        <v>0</v>
      </c>
      <c r="AS563" s="163" t="str">
        <f t="shared" si="337"/>
        <v>红</v>
      </c>
      <c r="AT563" s="153">
        <f t="shared" si="338"/>
        <v>3</v>
      </c>
      <c r="AU563" s="39" t="str">
        <f>IF(IF(L563="","",AQ563&amp;AT563)=AU562,"",IF(MOD(COUNTIF($AQ$1:AQ563,AQ563),3)=1,"",IF(L563="","",AQ563&amp;AT563)))</f>
        <v/>
      </c>
      <c r="AV563" s="166" t="str">
        <f t="shared" si="339"/>
        <v/>
      </c>
      <c r="AW563" s="166" t="str">
        <f t="shared" si="340"/>
        <v/>
      </c>
      <c r="AX563" s="15" t="str">
        <f>IF(MOD(COUNTIF($AQ$1:AQ563,AQ563),3)=1,"",IF(M563="","",AT563+1))</f>
        <v/>
      </c>
      <c r="AY563" s="15" t="str">
        <f t="shared" si="330"/>
        <v/>
      </c>
      <c r="AZ563" s="166" t="str">
        <f t="shared" si="331"/>
        <v/>
      </c>
      <c r="BA563" s="166" t="str">
        <f t="shared" si="332"/>
        <v/>
      </c>
      <c r="BB563" s="15" t="str">
        <f>IF(MOD(COUNTIF($AQ$1:AQ563,AQ563),3)=1,"",IF(N563="","",AX563+1))</f>
        <v/>
      </c>
      <c r="BC563" s="15" t="str">
        <f t="shared" si="341"/>
        <v/>
      </c>
      <c r="BD563" s="166" t="str">
        <f t="shared" si="342"/>
        <v/>
      </c>
      <c r="BE563" s="166" t="str">
        <f t="shared" si="343"/>
        <v/>
      </c>
      <c r="BF563" s="15"/>
      <c r="BG563" s="15"/>
      <c r="BH563" s="170" t="str">
        <f t="shared" si="344"/>
        <v>自身攻击速度降低五十（不可驱散），三十秒后，攻击速度恢复，并且攻击增加{0}%，暴击伤害增加{1}%。</v>
      </c>
    </row>
    <row r="564" spans="1:63">
      <c r="A564" s="256"/>
      <c r="B564" s="259"/>
      <c r="C564" s="256"/>
      <c r="D564" s="256"/>
      <c r="E564" s="179" t="s">
        <v>22</v>
      </c>
      <c r="F564" s="141">
        <v>1</v>
      </c>
      <c r="G564" s="141">
        <v>1</v>
      </c>
      <c r="H564" s="141">
        <v>1</v>
      </c>
      <c r="I564" s="141">
        <v>1</v>
      </c>
      <c r="J564" s="256"/>
      <c r="K564" s="256"/>
      <c r="L564" s="179"/>
      <c r="M564" s="207"/>
      <c r="N564" s="179"/>
      <c r="O564" s="182">
        <v>1</v>
      </c>
      <c r="P564" s="44">
        <v>0</v>
      </c>
      <c r="Q564" s="179">
        <v>1</v>
      </c>
      <c r="R564" s="179">
        <v>1</v>
      </c>
      <c r="S564" s="179">
        <f>U564-10</f>
        <v>20</v>
      </c>
      <c r="T564" s="179">
        <v>-50</v>
      </c>
      <c r="U564" s="139">
        <v>30</v>
      </c>
      <c r="V564" s="179"/>
      <c r="W564" s="23">
        <f>$O$564*$T$564/100</f>
        <v>-0.5</v>
      </c>
      <c r="X564" s="23">
        <f>$O$564*$T$564/100</f>
        <v>-0.5</v>
      </c>
      <c r="Y564" s="23">
        <f>$O$564*$T$564/100</f>
        <v>-0.5</v>
      </c>
      <c r="Z564" s="23">
        <f>$O$564*$T$564/100</f>
        <v>-0.5</v>
      </c>
      <c r="AA564" s="179"/>
      <c r="AB564" s="44" t="s">
        <v>96</v>
      </c>
      <c r="AC564" s="92">
        <f>辅助效用($P564,$M$210,AC$15,"输出转换",标准系数,"指定将领",W564)</f>
        <v>-0.73947941177827214</v>
      </c>
      <c r="AD564" s="92">
        <f>辅助效用($P564,$M$210,AD$15,"输出转换",标准系数,"指定将领",X564)</f>
        <v>-0.83168042768190642</v>
      </c>
      <c r="AE564" s="92">
        <f>辅助效用($P564,$M$210,AE$15,"输出转换",标准系数,"指定将领",Y564)</f>
        <v>-1.4314577446482277</v>
      </c>
      <c r="AF564" s="92">
        <f>辅助效用($P564,$M$210,AF$15,"输出转换",标准系数,"指定将领",Z564)</f>
        <v>-1.430337891732014</v>
      </c>
      <c r="AG564" s="92"/>
      <c r="AH564" s="188"/>
      <c r="AI564" s="188"/>
      <c r="AJ564" s="188"/>
      <c r="AK564" s="188"/>
      <c r="AL564" s="146">
        <f>IFERROR(AC564*IF($E564="将领",INDEX(兵法相关参数!$C$4:$AL$7,AL$15,MATCH($AB564,兵法相关参数!$C$3:$AL$3,0)),INDEX(兵法相关参数!$C$12:$AL$15,AL$15,MATCH($AB564,兵法相关参数!$C$3:$AL$3,0))),0)+IFERROR(AH564*IF($E564="将领",INDEX(兵法相关参数!$C$4:$AL$7,AL$15,MATCH($AG564,兵法相关参数!$C$3:$AL$3,0)),INDEX(兵法相关参数!$C$12:$AL$15,AL$15,MATCH($AG564,兵法相关参数!$C$3:$AL$3,0))),0)</f>
        <v>-0.68500030304395942</v>
      </c>
      <c r="AM564" s="146">
        <f>IFERROR(AD564*IF($E564="将领",INDEX(兵法相关参数!$C$4:$AL$7,AM$15,MATCH($AB564,兵法相关参数!$C$3:$AL$3,0)),INDEX(兵法相关参数!$C$12:$AL$15,AM$15,MATCH($AB564,兵法相关参数!$C$3:$AL$3,0))),0)+IFERROR(AI564*IF($E564="将领",INDEX(兵法相关参数!$C$4:$AL$7,AM$15,MATCH($AG564,兵法相关参数!$C$3:$AL$3,0)),INDEX(兵法相关参数!$C$12:$AL$15,AM$15,MATCH($AG564,兵法相关参数!$C$3:$AL$3,0))),0)</f>
        <v>-0.73678686931871873</v>
      </c>
      <c r="AN564" s="146">
        <f>IFERROR(AE564*IF($E564="将领",INDEX(兵法相关参数!$C$4:$AL$7,AN$15,MATCH($AB564,兵法相关参数!$C$3:$AL$3,0)),INDEX(兵法相关参数!$C$12:$AL$15,AN$15,MATCH($AB564,兵法相关参数!$C$3:$AL$3,0))),0)+IFERROR(AJ564*IF($E564="将领",INDEX(兵法相关参数!$C$4:$AL$7,AN$15,MATCH($AG564,兵法相关参数!$C$3:$AL$3,0)),INDEX(兵法相关参数!$C$12:$AL$15,AN$15,MATCH($AG564,兵法相关参数!$C$3:$AL$3,0))),0)</f>
        <v>-1.3037548073277536</v>
      </c>
      <c r="AO564" s="146">
        <f>IFERROR(AF564*IF($E564="将领",INDEX(兵法相关参数!$C$4:$AL$7,AL$15,MATCH($AB564,兵法相关参数!$C$3:$AL$3,0)),INDEX(兵法相关参数!$C$12:$AL$15,AO$15,MATCH($AB564,兵法相关参数!$C$3:$AL$3,0))),0)+IFERROR(AK564*IF($E564="将领",INDEX(兵法相关参数!$C$4:$AL$7,AL$15,MATCH($AG564,兵法相关参数!$C$3:$AL$3,0)),INDEX(兵法相关参数!$C$12:$AL$15,AO$15,MATCH($AG564,兵法相关参数!$C$3:$AL$3,0))),0)</f>
        <v>-1.3249616874870729</v>
      </c>
      <c r="AP564" s="42"/>
      <c r="AQ564" s="151">
        <f t="shared" si="346"/>
        <v>30314</v>
      </c>
      <c r="AR564" s="161">
        <f>AR563</f>
        <v>0</v>
      </c>
      <c r="AS564" s="163" t="str">
        <f t="shared" si="337"/>
        <v>红</v>
      </c>
      <c r="AT564" s="153">
        <f t="shared" si="338"/>
        <v>3</v>
      </c>
      <c r="AU564" s="39" t="str">
        <f>IF(IF(L564="","",AQ564&amp;AT564)=AU563,"",IF(MOD(COUNTIF($AQ$1:AQ564,AQ564),3)=1,"",IF(L564="","",AQ564&amp;AT564)))</f>
        <v/>
      </c>
      <c r="AV564" s="166" t="str">
        <f t="shared" si="339"/>
        <v/>
      </c>
      <c r="AW564" s="166" t="str">
        <f t="shared" si="340"/>
        <v/>
      </c>
      <c r="AX564" s="15" t="str">
        <f>IF(MOD(COUNTIF($AQ$1:AQ564,AQ564),3)=1,"",IF(M564="","",AT564+1))</f>
        <v/>
      </c>
      <c r="AY564" s="15" t="str">
        <f t="shared" si="330"/>
        <v/>
      </c>
      <c r="AZ564" s="166" t="str">
        <f t="shared" si="331"/>
        <v/>
      </c>
      <c r="BA564" s="166" t="str">
        <f t="shared" si="332"/>
        <v/>
      </c>
      <c r="BB564" s="15" t="str">
        <f>IF(MOD(COUNTIF($AQ$1:AQ564,AQ564),3)=1,"",IF(N564="","",AX564+1))</f>
        <v/>
      </c>
      <c r="BC564" s="15" t="str">
        <f t="shared" si="341"/>
        <v/>
      </c>
      <c r="BD564" s="166" t="str">
        <f t="shared" si="342"/>
        <v/>
      </c>
      <c r="BE564" s="166" t="str">
        <f t="shared" si="343"/>
        <v/>
      </c>
      <c r="BF564" s="15"/>
      <c r="BG564" s="15"/>
      <c r="BH564" s="170" t="str">
        <f t="shared" si="344"/>
        <v>自身攻击速度降低五十（不可驱散），三十秒后，攻击速度恢复，并且攻击增加{0}%，暴击伤害增加{1}%。</v>
      </c>
    </row>
    <row r="565" spans="1:63">
      <c r="A565" s="257"/>
      <c r="B565" s="260"/>
      <c r="C565" s="257"/>
      <c r="D565" s="257"/>
      <c r="E565" s="179"/>
      <c r="F565" s="141"/>
      <c r="G565" s="141"/>
      <c r="H565" s="141"/>
      <c r="I565" s="141"/>
      <c r="J565" s="257"/>
      <c r="K565" s="257"/>
      <c r="L565" s="182"/>
      <c r="M565" s="179"/>
      <c r="N565" s="179"/>
      <c r="O565" s="182"/>
      <c r="P565" s="179"/>
      <c r="Q565" s="179"/>
      <c r="R565" s="179"/>
      <c r="S565" s="179"/>
      <c r="T565" s="179"/>
      <c r="U565" s="179"/>
      <c r="V565" s="179"/>
      <c r="W565" s="179"/>
      <c r="X565" s="179"/>
      <c r="Y565" s="179"/>
      <c r="Z565" s="179"/>
      <c r="AA565" s="179"/>
      <c r="AB565" s="44"/>
      <c r="AC565" s="189"/>
      <c r="AD565" s="189"/>
      <c r="AE565" s="189"/>
      <c r="AF565" s="189"/>
      <c r="AG565" s="92"/>
      <c r="AH565" s="189"/>
      <c r="AI565" s="189"/>
      <c r="AJ565" s="189"/>
      <c r="AK565" s="189"/>
      <c r="AL565" s="146">
        <f>IFERROR(AC565*IF($E565="将领",INDEX(兵法相关参数!$C$4:$AL$7,AL$15,MATCH($AB565,兵法相关参数!$C$3:$AL$3,0)),INDEX(兵法相关参数!$C$12:$AL$15,AL$15,MATCH($AB565,兵法相关参数!$C$3:$AL$3,0))),0)+IFERROR(AH565*IF($E565="将领",INDEX(兵法相关参数!$C$4:$AL$7,AL$15,MATCH($AG565,兵法相关参数!$C$3:$AL$3,0)),INDEX(兵法相关参数!$C$12:$AL$15,AL$15,MATCH($AG565,兵法相关参数!$C$3:$AL$3,0))),0)</f>
        <v>0</v>
      </c>
      <c r="AM565" s="146">
        <f>IFERROR(AD565*IF($E565="将领",INDEX(兵法相关参数!$C$4:$AL$7,AM$15,MATCH($AB565,兵法相关参数!$C$3:$AL$3,0)),INDEX(兵法相关参数!$C$12:$AL$15,AM$15,MATCH($AB565,兵法相关参数!$C$3:$AL$3,0))),0)+IFERROR(AI565*IF($E565="将领",INDEX(兵法相关参数!$C$4:$AL$7,AM$15,MATCH($AG565,兵法相关参数!$C$3:$AL$3,0)),INDEX(兵法相关参数!$C$12:$AL$15,AM$15,MATCH($AG565,兵法相关参数!$C$3:$AL$3,0))),0)</f>
        <v>0</v>
      </c>
      <c r="AN565" s="146">
        <f>IFERROR(AE565*IF($E565="将领",INDEX(兵法相关参数!$C$4:$AL$7,AN$15,MATCH($AB565,兵法相关参数!$C$3:$AL$3,0)),INDEX(兵法相关参数!$C$12:$AL$15,AN$15,MATCH($AB565,兵法相关参数!$C$3:$AL$3,0))),0)+IFERROR(AJ565*IF($E565="将领",INDEX(兵法相关参数!$C$4:$AL$7,AN$15,MATCH($AG565,兵法相关参数!$C$3:$AL$3,0)),INDEX(兵法相关参数!$C$12:$AL$15,AN$15,MATCH($AG565,兵法相关参数!$C$3:$AL$3,0))),0)</f>
        <v>0</v>
      </c>
      <c r="AO565" s="146">
        <f>IFERROR(AF565*IF($E565="将领",INDEX(兵法相关参数!$C$4:$AL$7,AL$15,MATCH($AB565,兵法相关参数!$C$3:$AL$3,0)),INDEX(兵法相关参数!$C$12:$AL$15,AO$15,MATCH($AB565,兵法相关参数!$C$3:$AL$3,0))),0)+IFERROR(AK565*IF($E565="将领",INDEX(兵法相关参数!$C$4:$AL$7,AL$15,MATCH($AG565,兵法相关参数!$C$3:$AL$3,0)),INDEX(兵法相关参数!$C$12:$AL$15,AO$15,MATCH($AG565,兵法相关参数!$C$3:$AL$3,0))),0)</f>
        <v>0</v>
      </c>
      <c r="AP565" s="27"/>
      <c r="AQ565" s="152">
        <f t="shared" si="346"/>
        <v>30314</v>
      </c>
      <c r="AR565" s="162">
        <f>AR564</f>
        <v>0</v>
      </c>
      <c r="AS565" s="15" t="str">
        <f t="shared" si="337"/>
        <v>红</v>
      </c>
      <c r="AT565" s="153">
        <f t="shared" si="338"/>
        <v>3</v>
      </c>
      <c r="AU565" s="39" t="str">
        <f>IF(IF(L565="","",AQ565&amp;AT565)=AU564,"",IF(MOD(COUNTIF($AQ$1:AQ565,AQ565),3)=1,"",IF(L565="","",AQ565&amp;AT565)))</f>
        <v/>
      </c>
      <c r="AV565" s="166" t="str">
        <f t="shared" si="339"/>
        <v/>
      </c>
      <c r="AW565" s="166" t="str">
        <f t="shared" si="340"/>
        <v/>
      </c>
      <c r="AX565" s="15" t="str">
        <f>IF(MOD(COUNTIF($AQ$1:AQ565,AQ565),3)=1,"",IF(M565="","",AT565+1))</f>
        <v/>
      </c>
      <c r="AY565" s="15" t="str">
        <f t="shared" si="330"/>
        <v/>
      </c>
      <c r="AZ565" s="166" t="str">
        <f t="shared" si="331"/>
        <v/>
      </c>
      <c r="BA565" s="166" t="str">
        <f t="shared" si="332"/>
        <v/>
      </c>
      <c r="BB565" s="15" t="str">
        <f>IF(MOD(COUNTIF($AQ$1:AQ565,AQ565),3)=1,"",IF(N565="","",AX565+1))</f>
        <v/>
      </c>
      <c r="BC565" s="15" t="str">
        <f t="shared" si="341"/>
        <v/>
      </c>
      <c r="BD565" s="166" t="str">
        <f t="shared" si="342"/>
        <v/>
      </c>
      <c r="BE565" s="166" t="str">
        <f t="shared" si="343"/>
        <v/>
      </c>
      <c r="BF565" s="15"/>
      <c r="BG565" s="15"/>
      <c r="BH565" s="170" t="str">
        <f t="shared" si="344"/>
        <v>自身攻击速度降低五十（不可驱散），三十秒后，攻击速度恢复，并且攻击增加{0}%，暴击伤害增加{1}%。</v>
      </c>
    </row>
    <row r="566" spans="1:63">
      <c r="A566" s="255" t="s">
        <v>1083</v>
      </c>
      <c r="B566" s="258" t="s">
        <v>1251</v>
      </c>
      <c r="C566" s="255" t="s">
        <v>1103</v>
      </c>
      <c r="D566" s="255" t="s">
        <v>514</v>
      </c>
      <c r="E566" s="11"/>
      <c r="F566" s="11"/>
      <c r="G566" s="11"/>
      <c r="H566" s="11"/>
      <c r="I566" s="11"/>
      <c r="J566" s="11" t="s">
        <v>402</v>
      </c>
      <c r="K566" s="11" t="s">
        <v>469</v>
      </c>
      <c r="L566" s="184" t="s">
        <v>1102</v>
      </c>
      <c r="M566" s="184"/>
      <c r="N566" s="184"/>
      <c r="O566" s="183" t="s">
        <v>1109</v>
      </c>
      <c r="P566" s="3" t="s">
        <v>57</v>
      </c>
      <c r="Q566" s="11" t="s">
        <v>60</v>
      </c>
      <c r="R566" s="11" t="s">
        <v>61</v>
      </c>
      <c r="S566" s="11" t="s">
        <v>1108</v>
      </c>
      <c r="T566" s="184"/>
      <c r="U566" s="184"/>
      <c r="V566" s="184"/>
      <c r="W566" s="3" t="s">
        <v>223</v>
      </c>
      <c r="X566" s="3" t="s">
        <v>224</v>
      </c>
      <c r="Y566" s="3" t="s">
        <v>225</v>
      </c>
      <c r="Z566" s="3" t="s">
        <v>226</v>
      </c>
      <c r="AA566" s="1"/>
      <c r="AB566" s="15"/>
      <c r="AC566" s="187" t="s">
        <v>227</v>
      </c>
      <c r="AD566" s="187" t="s">
        <v>228</v>
      </c>
      <c r="AE566" s="187" t="s">
        <v>229</v>
      </c>
      <c r="AF566" s="187" t="s">
        <v>230</v>
      </c>
      <c r="AG566" s="96"/>
      <c r="AH566" s="187"/>
      <c r="AI566" s="187"/>
      <c r="AJ566" s="187"/>
      <c r="AK566" s="187"/>
      <c r="AL566" s="146">
        <f>IFERROR(AC566*IF($E566="将领",INDEX(兵法相关参数!$C$4:$AL$7,AL$15,MATCH($AB566,兵法相关参数!$C$3:$AL$3,0)),INDEX(兵法相关参数!$C$12:$AL$15,AL$15,MATCH($AB566,兵法相关参数!$C$3:$AL$3,0))),0)+IFERROR(AH566*IF($E566="将领",INDEX(兵法相关参数!$C$4:$AL$7,AL$15,MATCH($AG566,兵法相关参数!$C$3:$AL$3,0)),INDEX(兵法相关参数!$C$12:$AL$15,AL$15,MATCH($AG566,兵法相关参数!$C$3:$AL$3,0))),0)</f>
        <v>0</v>
      </c>
      <c r="AM566" s="146">
        <f>IFERROR(AD566*IF($E566="将领",INDEX(兵法相关参数!$C$4:$AL$7,AM$15,MATCH($AB566,兵法相关参数!$C$3:$AL$3,0)),INDEX(兵法相关参数!$C$12:$AL$15,AM$15,MATCH($AB566,兵法相关参数!$C$3:$AL$3,0))),0)+IFERROR(AI566*IF($E566="将领",INDEX(兵法相关参数!$C$4:$AL$7,AM$15,MATCH($AG566,兵法相关参数!$C$3:$AL$3,0)),INDEX(兵法相关参数!$C$12:$AL$15,AM$15,MATCH($AG566,兵法相关参数!$C$3:$AL$3,0))),0)</f>
        <v>0</v>
      </c>
      <c r="AN566" s="146">
        <f>IFERROR(AE566*IF($E566="将领",INDEX(兵法相关参数!$C$4:$AL$7,AN$15,MATCH($AB566,兵法相关参数!$C$3:$AL$3,0)),INDEX(兵法相关参数!$C$12:$AL$15,AN$15,MATCH($AB566,兵法相关参数!$C$3:$AL$3,0))),0)+IFERROR(AJ566*IF($E566="将领",INDEX(兵法相关参数!$C$4:$AL$7,AN$15,MATCH($AG566,兵法相关参数!$C$3:$AL$3,0)),INDEX(兵法相关参数!$C$12:$AL$15,AN$15,MATCH($AG566,兵法相关参数!$C$3:$AL$3,0))),0)</f>
        <v>0</v>
      </c>
      <c r="AO566" s="146">
        <f>IFERROR(AF566*IF($E566="将领",INDEX(兵法相关参数!$C$4:$AL$7,AL$15,MATCH($AB566,兵法相关参数!$C$3:$AL$3,0)),INDEX(兵法相关参数!$C$12:$AL$15,AO$15,MATCH($AB566,兵法相关参数!$C$3:$AL$3,0))),0)+IFERROR(AK566*IF($E566="将领",INDEX(兵法相关参数!$C$4:$AL$7,AL$15,MATCH($AG566,兵法相关参数!$C$3:$AL$3,0)),INDEX(兵法相关参数!$C$12:$AL$15,AO$15,MATCH($AG566,兵法相关参数!$C$3:$AL$3,0))),0)</f>
        <v>0</v>
      </c>
      <c r="AP566" s="27"/>
      <c r="AQ566" s="154">
        <v>30231</v>
      </c>
      <c r="AR566" s="160">
        <f>IF(D566="直接伤害",1,0)</f>
        <v>0</v>
      </c>
      <c r="AS566" s="163" t="str">
        <f t="shared" si="337"/>
        <v>红</v>
      </c>
      <c r="AT566" s="153">
        <f t="shared" si="338"/>
        <v>1</v>
      </c>
      <c r="AU566" s="39" t="str">
        <f>IF(IF(L566="","",AQ566&amp;AT566)=AU565,"",IF(MOD(COUNTIF($AQ$1:AQ566,AQ566),3)=1,"",IF(L566="","",AQ566&amp;AT566)))</f>
        <v/>
      </c>
      <c r="AV566" s="166" t="str">
        <f t="shared" si="339"/>
        <v/>
      </c>
      <c r="AW566" s="166" t="str">
        <f t="shared" si="340"/>
        <v/>
      </c>
      <c r="AX566" s="15" t="str">
        <f>IF(MOD(COUNTIF($AQ$1:AQ566,AQ566),3)=1,"",IF(M566="","",AT566+1))</f>
        <v/>
      </c>
      <c r="AY566" s="15" t="str">
        <f t="shared" si="330"/>
        <v/>
      </c>
      <c r="AZ566" s="166" t="str">
        <f t="shared" si="331"/>
        <v/>
      </c>
      <c r="BA566" s="166" t="str">
        <f t="shared" si="332"/>
        <v/>
      </c>
      <c r="BB566" s="15" t="str">
        <f>IF(MOD(COUNTIF($AQ$1:AQ566,AQ566),3)=1,"",IF(N566="","",AX566+1))</f>
        <v/>
      </c>
      <c r="BC566" s="15" t="str">
        <f t="shared" si="341"/>
        <v/>
      </c>
      <c r="BD566" s="166" t="str">
        <f t="shared" si="342"/>
        <v/>
      </c>
      <c r="BE566" s="166" t="str">
        <f t="shared" si="343"/>
        <v/>
      </c>
      <c r="BF566" s="15"/>
      <c r="BG566" s="15"/>
      <c r="BH566" s="170" t="str">
        <f t="shared" si="344"/>
        <v>开场时，自己与自己最近的2个弓将获得绝处逢生效果。绝处逢生：受到致命伤害时触发，免疫死亡持续{0}秒，效果结束后恢复攻击力{1}%的生命值。</v>
      </c>
    </row>
    <row r="567" spans="1:63">
      <c r="A567" s="256"/>
      <c r="B567" s="259"/>
      <c r="C567" s="256"/>
      <c r="D567" s="256"/>
      <c r="E567" s="179" t="s">
        <v>22</v>
      </c>
      <c r="F567" s="141"/>
      <c r="G567" s="141"/>
      <c r="H567" s="141">
        <v>1</v>
      </c>
      <c r="I567" s="141"/>
      <c r="J567" s="255">
        <f>SUMPRODUCT(LARGE(AL567:AO567*F567:I567+AL568:AO568*F568:I568+AL570:AO570*F570:I570+AL571:AO571*F571:I571+AL573:AO573*F573:I573+AL574:AO574*F574:I574,1))</f>
        <v>4.9867772239363752</v>
      </c>
      <c r="K567" s="255">
        <f>INDEX($J$17:$J$200,MATCH(C566,$C$17:$C$200,0),1)</f>
        <v>5.1145752809421161</v>
      </c>
      <c r="L567" s="44">
        <v>5</v>
      </c>
      <c r="M567" s="24"/>
      <c r="N567" s="24"/>
      <c r="O567" s="81">
        <f>200%*1.15</f>
        <v>2.2999999999999998</v>
      </c>
      <c r="P567" s="44">
        <v>20</v>
      </c>
      <c r="Q567" s="10">
        <v>0</v>
      </c>
      <c r="R567" s="10">
        <v>3</v>
      </c>
      <c r="S567" s="203">
        <f>5/15</f>
        <v>0.33333333333333331</v>
      </c>
      <c r="T567" s="44"/>
      <c r="U567" s="44"/>
      <c r="V567" s="24"/>
      <c r="W567" s="23">
        <f>$S567*$R567*$O567</f>
        <v>2.2999999999999998</v>
      </c>
      <c r="X567" s="23">
        <f>$S567*$R567*$O567</f>
        <v>2.2999999999999998</v>
      </c>
      <c r="Y567" s="23">
        <f>$S567*$R567*$O567</f>
        <v>2.2999999999999998</v>
      </c>
      <c r="Z567" s="23">
        <f>$S567*$R567*$O567</f>
        <v>2.2999999999999998</v>
      </c>
      <c r="AA567" s="22"/>
      <c r="AB567" s="44" t="s">
        <v>67</v>
      </c>
      <c r="AC567" s="92">
        <f>辅助效用($P567,-1,AC$15,"生存转换",标准系数,"指定将领",W567)</f>
        <v>5.3106897351525157</v>
      </c>
      <c r="AD567" s="92">
        <f>辅助效用($P567,-1,AD$15,"生存转换",标准系数,"指定将领",X567)</f>
        <v>6.153196720736589</v>
      </c>
      <c r="AE567" s="92">
        <f>辅助效用($P567,-1,AE$15,"生存转换",标准系数,"指定将领",Y567)</f>
        <v>2.8604253237689501</v>
      </c>
      <c r="AF567" s="92">
        <f>辅助效用($P567,-1,AF$15,"生存转换",标准系数,"指定将领",Z567)</f>
        <v>3.1802784976581688</v>
      </c>
      <c r="AG567" s="92"/>
      <c r="AH567" s="188"/>
      <c r="AI567" s="188"/>
      <c r="AJ567" s="188"/>
      <c r="AK567" s="188"/>
      <c r="AL567" s="146">
        <f>IFERROR(AC567*IF($E567="将领",INDEX(兵法相关参数!$C$4:$AL$7,AL$15,MATCH($AB567,兵法相关参数!$C$3:$AL$3,0)),INDEX(兵法相关参数!$C$12:$AL$15,AL$15,MATCH($AB567,兵法相关参数!$C$3:$AL$3,0))),0)+IFERROR(AH567*IF($E567="将领",INDEX(兵法相关参数!$C$4:$AL$7,AL$15,MATCH($AG567,兵法相关参数!$C$3:$AL$3,0)),INDEX(兵法相关参数!$C$12:$AL$15,AL$15,MATCH($AG567,兵法相关参数!$C$3:$AL$3,0))),0)</f>
        <v>5.5320982484663359</v>
      </c>
      <c r="AM567" s="146">
        <f>IFERROR(AD567*IF($E567="将领",INDEX(兵法相关参数!$C$4:$AL$7,AM$15,MATCH($AB567,兵法相关参数!$C$3:$AL$3,0)),INDEX(兵法相关参数!$C$12:$AL$15,AM$15,MATCH($AB567,兵法相关参数!$C$3:$AL$3,0))),0)+IFERROR(AI567*IF($E567="将领",INDEX(兵法相关参数!$C$4:$AL$7,AM$15,MATCH($AG567,兵法相关参数!$C$3:$AL$3,0)),INDEX(兵法相关参数!$C$12:$AL$15,AM$15,MATCH($AG567,兵法相关参数!$C$3:$AL$3,0))),0)</f>
        <v>6.3279138658991005</v>
      </c>
      <c r="AN567" s="146">
        <f>IFERROR(AE567*IF($E567="将领",INDEX(兵法相关参数!$C$4:$AL$7,AN$15,MATCH($AB567,兵法相关参数!$C$3:$AL$3,0)),INDEX(兵法相关参数!$C$12:$AL$15,AN$15,MATCH($AB567,兵法相关参数!$C$3:$AL$3,0))),0)+IFERROR(AJ567*IF($E567="将领",INDEX(兵法相关参数!$C$4:$AL$7,AN$15,MATCH($AG567,兵法相关参数!$C$3:$AL$3,0)),INDEX(兵法相关参数!$C$12:$AL$15,AN$15,MATCH($AG567,兵法相关参数!$C$3:$AL$3,0))),0)</f>
        <v>2.8414582311096632</v>
      </c>
      <c r="AO567" s="146">
        <f>IFERROR(AF567*IF($E567="将领",INDEX(兵法相关参数!$C$4:$AL$7,AL$15,MATCH($AB567,兵法相关参数!$C$3:$AL$3,0)),INDEX(兵法相关参数!$C$12:$AL$15,AO$15,MATCH($AB567,兵法相关参数!$C$3:$AL$3,0))),0)+IFERROR(AK567*IF($E567="将领",INDEX(兵法相关参数!$C$4:$AL$7,AL$15,MATCH($AG567,兵法相关参数!$C$3:$AL$3,0)),INDEX(兵法相关参数!$C$12:$AL$15,AO$15,MATCH($AG567,兵法相关参数!$C$3:$AL$3,0))),0)</f>
        <v>3.312867816410789</v>
      </c>
      <c r="AP567" s="42"/>
      <c r="AQ567" s="151">
        <f>AQ566</f>
        <v>30231</v>
      </c>
      <c r="AR567" s="161">
        <f>AR566</f>
        <v>0</v>
      </c>
      <c r="AS567" s="163" t="str">
        <f t="shared" si="337"/>
        <v>红</v>
      </c>
      <c r="AT567" s="153">
        <f t="shared" si="338"/>
        <v>1</v>
      </c>
      <c r="AU567" s="39" t="str">
        <f>IF(IF(L567="","",AQ567&amp;AT567)=AU566,"",IF(MOD(COUNTIF($AQ$1:AQ567,AQ567),3)=1,"",IF(L567="","",AQ567&amp;AT567)))</f>
        <v>302311</v>
      </c>
      <c r="AV567" s="191">
        <f>IF(AU567="","",IF(L566="固定值",L567,ROUND(IF(AR567=1,L567*INDEX($AV$5:$AV$9,MATCH(AS567,$AU$5:$AU$9,0)),L567*INDEX($AV$13:$AV$17,MATCH(AS567,$AU$13:$AU$17,0))),IF(MID(BH567,FIND(AT567-1,BH567)+2,1)="%",3,1))))+0.2</f>
        <v>1.5</v>
      </c>
      <c r="AW567" s="166">
        <f t="shared" si="340"/>
        <v>0.1</v>
      </c>
      <c r="AX567" s="15" t="str">
        <f>IF(MOD(COUNTIF($AQ$1:AQ567,AQ567),3)=1,"",IF(M567="","",AT567+1))</f>
        <v/>
      </c>
      <c r="AY567" s="15" t="str">
        <f t="shared" si="330"/>
        <v/>
      </c>
      <c r="AZ567" s="166" t="str">
        <f t="shared" si="331"/>
        <v/>
      </c>
      <c r="BA567" s="166" t="str">
        <f t="shared" si="332"/>
        <v/>
      </c>
      <c r="BB567" s="15" t="str">
        <f>IF(MOD(COUNTIF($AQ$1:AQ567,AQ567),3)=1,"",IF(N567="","",AX567+1))</f>
        <v/>
      </c>
      <c r="BC567" s="15" t="str">
        <f t="shared" si="341"/>
        <v/>
      </c>
      <c r="BD567" s="166" t="str">
        <f t="shared" si="342"/>
        <v/>
      </c>
      <c r="BE567" s="166" t="str">
        <f t="shared" si="343"/>
        <v/>
      </c>
      <c r="BF567" s="15"/>
      <c r="BG567" s="15"/>
      <c r="BH567" s="170" t="str">
        <f t="shared" si="344"/>
        <v>开场时，自己与自己最近的2个弓将获得绝处逢生效果。绝处逢生：受到致命伤害时触发，免疫死亡持续{0}秒，效果结束后恢复攻击力{1}%的生命值。</v>
      </c>
    </row>
    <row r="568" spans="1:63">
      <c r="A568" s="256"/>
      <c r="B568" s="259"/>
      <c r="C568" s="256"/>
      <c r="D568" s="257"/>
      <c r="E568" s="179"/>
      <c r="F568" s="141"/>
      <c r="G568" s="141"/>
      <c r="H568" s="141"/>
      <c r="I568" s="141"/>
      <c r="J568" s="256"/>
      <c r="K568" s="256"/>
      <c r="L568" s="182"/>
      <c r="M568" s="179"/>
      <c r="N568" s="179"/>
      <c r="O568" s="182"/>
      <c r="P568" s="44"/>
      <c r="Q568" s="10"/>
      <c r="R568" s="10"/>
      <c r="S568" s="10"/>
      <c r="T568" s="24"/>
      <c r="U568" s="24"/>
      <c r="V568" s="24"/>
      <c r="W568" s="23"/>
      <c r="X568" s="23"/>
      <c r="Y568" s="23"/>
      <c r="Z568" s="23"/>
      <c r="AA568" s="24"/>
      <c r="AB568" s="44"/>
      <c r="AC568" s="92"/>
      <c r="AD568" s="92"/>
      <c r="AE568" s="92"/>
      <c r="AF568" s="92"/>
      <c r="AG568" s="92"/>
      <c r="AH568" s="95"/>
      <c r="AI568" s="95"/>
      <c r="AJ568" s="95"/>
      <c r="AK568" s="95"/>
      <c r="AL568" s="146">
        <f>IFERROR(AC568*IF($E568="将领",INDEX(兵法相关参数!$C$4:$AL$7,AL$15,MATCH($AB568,兵法相关参数!$C$3:$AL$3,0)),INDEX(兵法相关参数!$C$12:$AL$15,AL$15,MATCH($AB568,兵法相关参数!$C$3:$AL$3,0))),0)+IFERROR(AH568*IF($E568="将领",INDEX(兵法相关参数!$C$4:$AL$7,AL$15,MATCH($AG568,兵法相关参数!$C$3:$AL$3,0)),INDEX(兵法相关参数!$C$12:$AL$15,AL$15,MATCH($AG568,兵法相关参数!$C$3:$AL$3,0))),0)</f>
        <v>0</v>
      </c>
      <c r="AM568" s="146">
        <f>IFERROR(AD568*IF($E568="将领",INDEX(兵法相关参数!$C$4:$AL$7,AM$15,MATCH($AB568,兵法相关参数!$C$3:$AL$3,0)),INDEX(兵法相关参数!$C$12:$AL$15,AM$15,MATCH($AB568,兵法相关参数!$C$3:$AL$3,0))),0)+IFERROR(AI568*IF($E568="将领",INDEX(兵法相关参数!$C$4:$AL$7,AM$15,MATCH($AG568,兵法相关参数!$C$3:$AL$3,0)),INDEX(兵法相关参数!$C$12:$AL$15,AM$15,MATCH($AG568,兵法相关参数!$C$3:$AL$3,0))),0)</f>
        <v>0</v>
      </c>
      <c r="AN568" s="146">
        <f>IFERROR(AE568*IF($E568="将领",INDEX(兵法相关参数!$C$4:$AL$7,AN$15,MATCH($AB568,兵法相关参数!$C$3:$AL$3,0)),INDEX(兵法相关参数!$C$12:$AL$15,AN$15,MATCH($AB568,兵法相关参数!$C$3:$AL$3,0))),0)+IFERROR(AJ568*IF($E568="将领",INDEX(兵法相关参数!$C$4:$AL$7,AN$15,MATCH($AG568,兵法相关参数!$C$3:$AL$3,0)),INDEX(兵法相关参数!$C$12:$AL$15,AN$15,MATCH($AG568,兵法相关参数!$C$3:$AL$3,0))),0)</f>
        <v>0</v>
      </c>
      <c r="AO568" s="146">
        <f>IFERROR(AF568*IF($E568="将领",INDEX(兵法相关参数!$C$4:$AL$7,AL$15,MATCH($AB568,兵法相关参数!$C$3:$AL$3,0)),INDEX(兵法相关参数!$C$12:$AL$15,AO$15,MATCH($AB568,兵法相关参数!$C$3:$AL$3,0))),0)+IFERROR(AK568*IF($E568="将领",INDEX(兵法相关参数!$C$4:$AL$7,AL$15,MATCH($AG568,兵法相关参数!$C$3:$AL$3,0)),INDEX(兵法相关参数!$C$12:$AL$15,AO$15,MATCH($AG568,兵法相关参数!$C$3:$AL$3,0))),0)</f>
        <v>0</v>
      </c>
      <c r="AP568" s="27"/>
      <c r="AQ568" s="151">
        <f>AQ567</f>
        <v>30231</v>
      </c>
      <c r="AR568" s="162">
        <f>AR567</f>
        <v>0</v>
      </c>
      <c r="AS568" s="15" t="str">
        <f t="shared" si="337"/>
        <v>红</v>
      </c>
      <c r="AT568" s="153">
        <f t="shared" si="338"/>
        <v>1</v>
      </c>
      <c r="AU568" s="39" t="str">
        <f>IF(IF(L568="","",AQ568&amp;AT568)=AU567,"",IF(MOD(COUNTIF($AQ$1:AQ568,AQ568),3)=1,"",IF(L568="","",AQ568&amp;AT568)))</f>
        <v/>
      </c>
      <c r="AV568" s="166" t="str">
        <f t="shared" si="339"/>
        <v/>
      </c>
      <c r="AW568" s="166" t="str">
        <f t="shared" si="340"/>
        <v/>
      </c>
      <c r="AX568" s="15" t="str">
        <f>IF(MOD(COUNTIF($AQ$1:AQ568,AQ568),3)=1,"",IF(M568="","",AT568+1))</f>
        <v/>
      </c>
      <c r="AY568" s="15" t="str">
        <f t="shared" si="330"/>
        <v/>
      </c>
      <c r="AZ568" s="166" t="str">
        <f t="shared" si="331"/>
        <v/>
      </c>
      <c r="BA568" s="166" t="str">
        <f t="shared" si="332"/>
        <v/>
      </c>
      <c r="BB568" s="15" t="str">
        <f>IF(MOD(COUNTIF($AQ$1:AQ568,AQ568),3)=1,"",IF(N568="","",AX568+1))</f>
        <v/>
      </c>
      <c r="BC568" s="15" t="str">
        <f t="shared" si="341"/>
        <v/>
      </c>
      <c r="BD568" s="166" t="str">
        <f t="shared" si="342"/>
        <v/>
      </c>
      <c r="BE568" s="166" t="str">
        <f t="shared" si="343"/>
        <v/>
      </c>
      <c r="BF568" s="15"/>
      <c r="BG568" s="15"/>
      <c r="BH568" s="170" t="str">
        <f t="shared" si="344"/>
        <v>开场时，自己与自己最近的2个弓将获得绝处逢生效果。绝处逢生：受到致命伤害时触发，免疫死亡持续{0}秒，效果结束后恢复攻击力{1}%的生命值。</v>
      </c>
    </row>
    <row r="569" spans="1:63">
      <c r="A569" s="256"/>
      <c r="B569" s="259"/>
      <c r="C569" s="256"/>
      <c r="D569" s="255" t="s">
        <v>1101</v>
      </c>
      <c r="E569" s="11"/>
      <c r="F569" s="11"/>
      <c r="G569" s="11"/>
      <c r="H569" s="11"/>
      <c r="I569" s="11"/>
      <c r="J569" s="256"/>
      <c r="K569" s="256"/>
      <c r="L569" s="184" t="s">
        <v>1035</v>
      </c>
      <c r="M569" s="184"/>
      <c r="N569" s="11"/>
      <c r="O569" s="183" t="s">
        <v>52</v>
      </c>
      <c r="P569" s="3" t="s">
        <v>57</v>
      </c>
      <c r="Q569" s="11" t="s">
        <v>60</v>
      </c>
      <c r="R569" s="11" t="s">
        <v>61</v>
      </c>
      <c r="S569" s="184"/>
      <c r="T569" s="184"/>
      <c r="U569" s="184"/>
      <c r="V569" s="184"/>
      <c r="W569" s="3" t="s">
        <v>223</v>
      </c>
      <c r="X569" s="3" t="s">
        <v>224</v>
      </c>
      <c r="Y569" s="3" t="s">
        <v>225</v>
      </c>
      <c r="Z569" s="3" t="s">
        <v>226</v>
      </c>
      <c r="AA569" s="1"/>
      <c r="AB569" s="15"/>
      <c r="AC569" s="187" t="s">
        <v>227</v>
      </c>
      <c r="AD569" s="187" t="s">
        <v>228</v>
      </c>
      <c r="AE569" s="187" t="s">
        <v>229</v>
      </c>
      <c r="AF569" s="187" t="s">
        <v>230</v>
      </c>
      <c r="AG569" s="96"/>
      <c r="AH569" s="187"/>
      <c r="AI569" s="187"/>
      <c r="AJ569" s="187"/>
      <c r="AK569" s="187"/>
      <c r="AL569" s="146">
        <f>IFERROR(AC569*IF($E569="将领",INDEX(兵法相关参数!$C$4:$AL$7,AL$15,MATCH($AB569,兵法相关参数!$C$3:$AL$3,0)),INDEX(兵法相关参数!$C$12:$AL$15,AL$15,MATCH($AB569,兵法相关参数!$C$3:$AL$3,0))),0)+IFERROR(AH569*IF($E569="将领",INDEX(兵法相关参数!$C$4:$AL$7,AL$15,MATCH($AG569,兵法相关参数!$C$3:$AL$3,0)),INDEX(兵法相关参数!$C$12:$AL$15,AL$15,MATCH($AG569,兵法相关参数!$C$3:$AL$3,0))),0)</f>
        <v>0</v>
      </c>
      <c r="AM569" s="146">
        <f>IFERROR(AD569*IF($E569="将领",INDEX(兵法相关参数!$C$4:$AL$7,AM$15,MATCH($AB569,兵法相关参数!$C$3:$AL$3,0)),INDEX(兵法相关参数!$C$12:$AL$15,AM$15,MATCH($AB569,兵法相关参数!$C$3:$AL$3,0))),0)+IFERROR(AI569*IF($E569="将领",INDEX(兵法相关参数!$C$4:$AL$7,AM$15,MATCH($AG569,兵法相关参数!$C$3:$AL$3,0)),INDEX(兵法相关参数!$C$12:$AL$15,AM$15,MATCH($AG569,兵法相关参数!$C$3:$AL$3,0))),0)</f>
        <v>0</v>
      </c>
      <c r="AN569" s="146">
        <f>IFERROR(AE569*IF($E569="将领",INDEX(兵法相关参数!$C$4:$AL$7,AN$15,MATCH($AB569,兵法相关参数!$C$3:$AL$3,0)),INDEX(兵法相关参数!$C$12:$AL$15,AN$15,MATCH($AB569,兵法相关参数!$C$3:$AL$3,0))),0)+IFERROR(AJ569*IF($E569="将领",INDEX(兵法相关参数!$C$4:$AL$7,AN$15,MATCH($AG569,兵法相关参数!$C$3:$AL$3,0)),INDEX(兵法相关参数!$C$12:$AL$15,AN$15,MATCH($AG569,兵法相关参数!$C$3:$AL$3,0))),0)</f>
        <v>0</v>
      </c>
      <c r="AO569" s="146">
        <f>IFERROR(AF569*IF($E569="将领",INDEX(兵法相关参数!$C$4:$AL$7,AL$15,MATCH($AB569,兵法相关参数!$C$3:$AL$3,0)),INDEX(兵法相关参数!$C$12:$AL$15,AO$15,MATCH($AB569,兵法相关参数!$C$3:$AL$3,0))),0)+IFERROR(AK569*IF($E569="将领",INDEX(兵法相关参数!$C$4:$AL$7,AL$15,MATCH($AG569,兵法相关参数!$C$3:$AL$3,0)),INDEX(兵法相关参数!$C$12:$AL$15,AO$15,MATCH($AG569,兵法相关参数!$C$3:$AL$3,0))),0)</f>
        <v>0</v>
      </c>
      <c r="AP569" s="42"/>
      <c r="AQ569" s="151">
        <f t="shared" ref="AQ569:AQ574" si="347">AQ568</f>
        <v>30231</v>
      </c>
      <c r="AR569" s="160">
        <f>IF(D569="直接伤害",1,0)</f>
        <v>0</v>
      </c>
      <c r="AS569" s="163" t="str">
        <f t="shared" si="337"/>
        <v>红</v>
      </c>
      <c r="AT569" s="153">
        <f t="shared" si="338"/>
        <v>2</v>
      </c>
      <c r="AU569" s="39" t="str">
        <f>IF(IF(L569="","",AQ569&amp;AT569)=AU568,"",IF(MOD(COUNTIF($AQ$1:AQ569,AQ569),3)=1,"",IF(L569="","",AQ569&amp;AT569)))</f>
        <v/>
      </c>
      <c r="AV569" s="166" t="str">
        <f t="shared" si="339"/>
        <v/>
      </c>
      <c r="AW569" s="166" t="str">
        <f t="shared" si="340"/>
        <v/>
      </c>
      <c r="AX569" s="15" t="str">
        <f>IF(MOD(COUNTIF($AQ$1:AQ569,AQ569),3)=1,"",IF(M569="","",AT569+1))</f>
        <v/>
      </c>
      <c r="AY569" s="15" t="str">
        <f t="shared" si="330"/>
        <v/>
      </c>
      <c r="AZ569" s="166" t="str">
        <f t="shared" si="331"/>
        <v/>
      </c>
      <c r="BA569" s="166" t="str">
        <f t="shared" si="332"/>
        <v/>
      </c>
      <c r="BB569" s="15" t="str">
        <f>IF(MOD(COUNTIF($AQ$1:AQ569,AQ569),3)=1,"",IF(N569="","",AX569+1))</f>
        <v/>
      </c>
      <c r="BC569" s="15" t="str">
        <f t="shared" si="341"/>
        <v/>
      </c>
      <c r="BD569" s="166" t="str">
        <f t="shared" si="342"/>
        <v/>
      </c>
      <c r="BE569" s="166" t="str">
        <f t="shared" si="343"/>
        <v/>
      </c>
      <c r="BF569" s="15"/>
      <c r="BG569" s="15"/>
      <c r="BH569" s="170" t="str">
        <f t="shared" si="344"/>
        <v>开场时，自己与自己最近的2个弓将获得绝处逢生效果。绝处逢生：受到致命伤害时触发，免疫死亡持续{0}秒，效果结束后恢复攻击力{1}%的生命值。</v>
      </c>
    </row>
    <row r="570" spans="1:63">
      <c r="A570" s="256"/>
      <c r="B570" s="259"/>
      <c r="C570" s="256"/>
      <c r="D570" s="256"/>
      <c r="E570" s="179" t="s">
        <v>22</v>
      </c>
      <c r="F570" s="141"/>
      <c r="G570" s="141"/>
      <c r="H570" s="141">
        <v>1</v>
      </c>
      <c r="I570" s="141"/>
      <c r="J570" s="256"/>
      <c r="K570" s="256"/>
      <c r="L570" s="24">
        <v>1</v>
      </c>
      <c r="M570" s="44"/>
      <c r="N570" s="10"/>
      <c r="O570" s="81">
        <f>O567</f>
        <v>2.2999999999999998</v>
      </c>
      <c r="P570" s="44">
        <v>20</v>
      </c>
      <c r="Q570" s="10">
        <v>0</v>
      </c>
      <c r="R570" s="10">
        <v>3</v>
      </c>
      <c r="S570" s="44"/>
      <c r="T570" s="44"/>
      <c r="U570" s="44"/>
      <c r="V570" s="24"/>
      <c r="W570" s="92">
        <f>$L570*$O570*$R570</f>
        <v>6.8999999999999995</v>
      </c>
      <c r="X570" s="92">
        <f>$L570*$O570*$R570</f>
        <v>6.8999999999999995</v>
      </c>
      <c r="Y570" s="92">
        <f>$L570*$O570*$R570</f>
        <v>6.8999999999999995</v>
      </c>
      <c r="Z570" s="92">
        <f>$L570*$O570*$R570</f>
        <v>6.8999999999999995</v>
      </c>
      <c r="AA570" s="22"/>
      <c r="AB570" s="44" t="s">
        <v>102</v>
      </c>
      <c r="AC570" s="92">
        <f>辅助效用($P570,-1,AC$15,"生存转换",治疗系数,"指定将领",W570)</f>
        <v>1.3276724337881285E-3</v>
      </c>
      <c r="AD570" s="92">
        <f>辅助效用($P570,-1,AD$15,"生存转换",治疗系数,"指定将领",X570)</f>
        <v>1.5382991801841468E-3</v>
      </c>
      <c r="AE570" s="92">
        <f>辅助效用($P570,-1,AE$15,"生存转换",治疗系数,"指定将领",Y570)</f>
        <v>7.1510633094223745E-4</v>
      </c>
      <c r="AF570" s="92">
        <f>辅助效用($P570,-1,AF$15,"生存转换",治疗系数,"指定将领",Z570)</f>
        <v>7.9506962441454202E-4</v>
      </c>
      <c r="AG570" s="92"/>
      <c r="AH570" s="188"/>
      <c r="AI570" s="188"/>
      <c r="AJ570" s="188"/>
      <c r="AK570" s="188"/>
      <c r="AL570" s="146">
        <f>IFERROR(AC570*IF($E570="将领",INDEX(兵法相关参数!$C$4:$AL$7,AL$15,MATCH($AB570,兵法相关参数!$C$3:$AL$3,0)),INDEX(兵法相关参数!$C$12:$AL$15,AL$15,MATCH($AB570,兵法相关参数!$C$3:$AL$3,0))),0)+IFERROR(AH570*IF($E570="将领",INDEX(兵法相关参数!$C$4:$AL$7,AL$15,MATCH($AG570,兵法相关参数!$C$3:$AL$3,0)),INDEX(兵法相关参数!$C$12:$AL$15,AL$15,MATCH($AG570,兵法相关参数!$C$3:$AL$3,0))),0)</f>
        <v>3.8076765037241209</v>
      </c>
      <c r="AM570" s="146">
        <f>IFERROR(AD570*IF($E570="将领",INDEX(兵法相关参数!$C$4:$AL$7,AM$15,MATCH($AB570,兵法相关参数!$C$3:$AL$3,0)),INDEX(兵法相关参数!$C$12:$AL$15,AM$15,MATCH($AB570,兵法相关参数!$C$3:$AL$3,0))),0)+IFERROR(AI570*IF($E570="将领",INDEX(兵法相关参数!$C$4:$AL$7,AM$15,MATCH($AG570,兵法相关参数!$C$3:$AL$3,0)),INDEX(兵法相关参数!$C$12:$AL$15,AM$15,MATCH($AG570,兵法相关参数!$C$3:$AL$3,0))),0)</f>
        <v>4.7841843435649363</v>
      </c>
      <c r="AN570" s="146">
        <f>IFERROR(AE570*IF($E570="将领",INDEX(兵法相关参数!$C$4:$AL$7,AN$15,MATCH($AB570,兵法相关参数!$C$3:$AL$3,0)),INDEX(兵法相关参数!$C$12:$AL$15,AN$15,MATCH($AB570,兵法相关参数!$C$3:$AL$3,0))),0)+IFERROR(AJ570*IF($E570="将领",INDEX(兵法相关参数!$C$4:$AL$7,AN$15,MATCH($AG570,兵法相关参数!$C$3:$AL$3,0)),INDEX(兵法相关参数!$C$12:$AL$15,AN$15,MATCH($AG570,兵法相关参数!$C$3:$AL$3,0))),0)</f>
        <v>2.1453189928267125</v>
      </c>
      <c r="AO570" s="146">
        <f>IFERROR(AF570*IF($E570="将领",INDEX(兵法相关参数!$C$4:$AL$7,AL$15,MATCH($AB570,兵法相关参数!$C$3:$AL$3,0)),INDEX(兵法相关参数!$C$12:$AL$15,AO$15,MATCH($AB570,兵法相关参数!$C$3:$AL$3,0))),0)+IFERROR(AK570*IF($E570="将领",INDEX(兵法相关参数!$C$4:$AL$7,AL$15,MATCH($AG570,兵法相关参数!$C$3:$AL$3,0)),INDEX(兵法相关参数!$C$12:$AL$15,AO$15,MATCH($AG570,兵法相关参数!$C$3:$AL$3,0))),0)</f>
        <v>2.2802069626995993</v>
      </c>
      <c r="AP570" s="27"/>
      <c r="AQ570" s="151">
        <f t="shared" si="347"/>
        <v>30231</v>
      </c>
      <c r="AR570" s="161">
        <f>AR569</f>
        <v>0</v>
      </c>
      <c r="AS570" s="163" t="str">
        <f t="shared" si="337"/>
        <v>红</v>
      </c>
      <c r="AT570" s="153">
        <f t="shared" si="338"/>
        <v>2</v>
      </c>
      <c r="AU570" s="39" t="str">
        <f>IF(IF(L570="","",AQ570&amp;AT570)=AU569,"",IF(MOD(COUNTIF($AQ$1:AQ570,AQ570),3)=1,"",IF(L570="","",AQ570&amp;AT570)))</f>
        <v>302312</v>
      </c>
      <c r="AV570" s="191">
        <v>0.23</v>
      </c>
      <c r="AW570" s="191">
        <v>2.1999999999999999E-2</v>
      </c>
      <c r="AX570" s="15" t="str">
        <f>IF(MOD(COUNTIF($AQ$1:AQ570,AQ570),3)=1,"",IF(M570="","",AT570+1))</f>
        <v/>
      </c>
      <c r="AY570" s="15" t="str">
        <f t="shared" si="330"/>
        <v/>
      </c>
      <c r="AZ570" s="166" t="str">
        <f t="shared" si="331"/>
        <v/>
      </c>
      <c r="BA570" s="166" t="str">
        <f t="shared" si="332"/>
        <v/>
      </c>
      <c r="BB570" s="15" t="str">
        <f>IF(MOD(COUNTIF($AQ$1:AQ570,AQ570),3)=1,"",IF(N570="","",AX570+1))</f>
        <v/>
      </c>
      <c r="BC570" s="15" t="str">
        <f t="shared" si="341"/>
        <v/>
      </c>
      <c r="BD570" s="166" t="str">
        <f t="shared" si="342"/>
        <v/>
      </c>
      <c r="BE570" s="166" t="str">
        <f t="shared" si="343"/>
        <v/>
      </c>
      <c r="BF570" s="15"/>
      <c r="BG570" s="15"/>
      <c r="BH570" s="170" t="str">
        <f t="shared" si="344"/>
        <v>开场时，自己与自己最近的2个弓将获得绝处逢生效果。绝处逢生：受到致命伤害时触发，免疫死亡持续{0}秒，效果结束后恢复攻击力{1}%的生命值。</v>
      </c>
    </row>
    <row r="571" spans="1:63">
      <c r="A571" s="256"/>
      <c r="B571" s="259"/>
      <c r="C571" s="256"/>
      <c r="D571" s="257"/>
      <c r="E571" s="179"/>
      <c r="F571" s="179"/>
      <c r="G571" s="179"/>
      <c r="H571" s="179"/>
      <c r="I571" s="179"/>
      <c r="J571" s="256"/>
      <c r="K571" s="256"/>
      <c r="L571" s="182"/>
      <c r="M571" s="179"/>
      <c r="N571" s="179"/>
      <c r="O571" s="182"/>
      <c r="P571" s="179"/>
      <c r="Q571" s="179"/>
      <c r="R571" s="179"/>
      <c r="S571" s="179"/>
      <c r="T571" s="179"/>
      <c r="U571" s="179"/>
      <c r="V571" s="179"/>
      <c r="W571" s="179"/>
      <c r="X571" s="179"/>
      <c r="Y571" s="179"/>
      <c r="Z571" s="179"/>
      <c r="AA571" s="179"/>
      <c r="AB571" s="44"/>
      <c r="AC571" s="189"/>
      <c r="AD571" s="189"/>
      <c r="AE571" s="189"/>
      <c r="AF571" s="189"/>
      <c r="AG571" s="92"/>
      <c r="AH571" s="189"/>
      <c r="AI571" s="189"/>
      <c r="AJ571" s="189"/>
      <c r="AK571" s="189"/>
      <c r="AL571" s="146">
        <f>IFERROR(AC571*IF($E571="将领",INDEX(兵法相关参数!$C$4:$AL$7,AL$15,MATCH($AB571,兵法相关参数!$C$3:$AL$3,0)),INDEX(兵法相关参数!$C$12:$AL$15,AL$15,MATCH($AB571,兵法相关参数!$C$3:$AL$3,0))),0)+IFERROR(AH571*IF($E571="将领",INDEX(兵法相关参数!$C$4:$AL$7,AL$15,MATCH($AG571,兵法相关参数!$C$3:$AL$3,0)),INDEX(兵法相关参数!$C$12:$AL$15,AL$15,MATCH($AG571,兵法相关参数!$C$3:$AL$3,0))),0)</f>
        <v>0</v>
      </c>
      <c r="AM571" s="146">
        <f>IFERROR(AD571*IF($E571="将领",INDEX(兵法相关参数!$C$4:$AL$7,AM$15,MATCH($AB571,兵法相关参数!$C$3:$AL$3,0)),INDEX(兵法相关参数!$C$12:$AL$15,AM$15,MATCH($AB571,兵法相关参数!$C$3:$AL$3,0))),0)+IFERROR(AI571*IF($E571="将领",INDEX(兵法相关参数!$C$4:$AL$7,AM$15,MATCH($AG571,兵法相关参数!$C$3:$AL$3,0)),INDEX(兵法相关参数!$C$12:$AL$15,AM$15,MATCH($AG571,兵法相关参数!$C$3:$AL$3,0))),0)</f>
        <v>0</v>
      </c>
      <c r="AN571" s="146">
        <f>IFERROR(AE571*IF($E571="将领",INDEX(兵法相关参数!$C$4:$AL$7,AN$15,MATCH($AB571,兵法相关参数!$C$3:$AL$3,0)),INDEX(兵法相关参数!$C$12:$AL$15,AN$15,MATCH($AB571,兵法相关参数!$C$3:$AL$3,0))),0)+IFERROR(AJ571*IF($E571="将领",INDEX(兵法相关参数!$C$4:$AL$7,AN$15,MATCH($AG571,兵法相关参数!$C$3:$AL$3,0)),INDEX(兵法相关参数!$C$12:$AL$15,AN$15,MATCH($AG571,兵法相关参数!$C$3:$AL$3,0))),0)</f>
        <v>0</v>
      </c>
      <c r="AO571" s="146">
        <f>IFERROR(AF571*IF($E571="将领",INDEX(兵法相关参数!$C$4:$AL$7,AL$15,MATCH($AB571,兵法相关参数!$C$3:$AL$3,0)),INDEX(兵法相关参数!$C$12:$AL$15,AO$15,MATCH($AB571,兵法相关参数!$C$3:$AL$3,0))),0)+IFERROR(AK571*IF($E571="将领",INDEX(兵法相关参数!$C$4:$AL$7,AL$15,MATCH($AG571,兵法相关参数!$C$3:$AL$3,0)),INDEX(兵法相关参数!$C$12:$AL$15,AO$15,MATCH($AG571,兵法相关参数!$C$3:$AL$3,0))),0)</f>
        <v>0</v>
      </c>
      <c r="AP571" s="42"/>
      <c r="AQ571" s="151">
        <f t="shared" si="347"/>
        <v>30231</v>
      </c>
      <c r="AR571" s="162">
        <f>AR570</f>
        <v>0</v>
      </c>
      <c r="AS571" s="15" t="str">
        <f t="shared" si="337"/>
        <v>红</v>
      </c>
      <c r="AT571" s="153">
        <f t="shared" si="338"/>
        <v>2</v>
      </c>
      <c r="AU571" s="39" t="str">
        <f>IF(IF(L571="","",AQ571&amp;AT571)=AU570,"",IF(MOD(COUNTIF($AQ$1:AQ571,AQ571),3)=1,"",IF(L571="","",AQ571&amp;AT571)))</f>
        <v/>
      </c>
      <c r="AV571" s="166" t="str">
        <f t="shared" si="339"/>
        <v/>
      </c>
      <c r="AW571" s="166" t="str">
        <f t="shared" si="340"/>
        <v/>
      </c>
      <c r="AX571" s="15" t="str">
        <f>IF(MOD(COUNTIF($AQ$1:AQ571,AQ571),3)=1,"",IF(M571="","",AT571+1))</f>
        <v/>
      </c>
      <c r="AY571" s="15" t="str">
        <f t="shared" si="330"/>
        <v/>
      </c>
      <c r="AZ571" s="166" t="str">
        <f t="shared" si="331"/>
        <v/>
      </c>
      <c r="BA571" s="166" t="str">
        <f t="shared" si="332"/>
        <v/>
      </c>
      <c r="BB571" s="15" t="str">
        <f>IF(MOD(COUNTIF($AQ$1:AQ571,AQ571),3)=1,"",IF(N571="","",AX571+1))</f>
        <v/>
      </c>
      <c r="BC571" s="15" t="str">
        <f t="shared" si="341"/>
        <v/>
      </c>
      <c r="BD571" s="166" t="str">
        <f t="shared" si="342"/>
        <v/>
      </c>
      <c r="BE571" s="166" t="str">
        <f t="shared" si="343"/>
        <v/>
      </c>
      <c r="BF571" s="15"/>
      <c r="BG571" s="15"/>
      <c r="BH571" s="170" t="str">
        <f t="shared" si="344"/>
        <v>开场时，自己与自己最近的2个弓将获得绝处逢生效果。绝处逢生：受到致命伤害时触发，免疫死亡持续{0}秒，效果结束后恢复攻击力{1}%的生命值。</v>
      </c>
    </row>
    <row r="572" spans="1:63">
      <c r="A572" s="256"/>
      <c r="B572" s="259"/>
      <c r="C572" s="256"/>
      <c r="D572" s="255"/>
      <c r="E572" s="11"/>
      <c r="F572" s="11"/>
      <c r="G572" s="11"/>
      <c r="H572" s="11"/>
      <c r="I572" s="11"/>
      <c r="J572" s="256"/>
      <c r="K572" s="256"/>
      <c r="L572" s="190"/>
      <c r="M572" s="11"/>
      <c r="N572" s="11"/>
      <c r="O572" s="183"/>
      <c r="P572" s="3"/>
      <c r="Q572" s="11"/>
      <c r="R572" s="11"/>
      <c r="S572" s="11"/>
      <c r="T572" s="184"/>
      <c r="U572" s="184"/>
      <c r="V572" s="184"/>
      <c r="W572" s="3"/>
      <c r="X572" s="3"/>
      <c r="Y572" s="3"/>
      <c r="Z572" s="3"/>
      <c r="AA572" s="1"/>
      <c r="AB572" s="15"/>
      <c r="AC572" s="187"/>
      <c r="AD572" s="187"/>
      <c r="AE572" s="187"/>
      <c r="AF572" s="187"/>
      <c r="AG572" s="96"/>
      <c r="AH572" s="187"/>
      <c r="AI572" s="187"/>
      <c r="AJ572" s="187"/>
      <c r="AK572" s="187"/>
      <c r="AL572" s="146">
        <f>IFERROR(AC572*IF($E572="将领",INDEX(兵法相关参数!$C$4:$AL$7,AL$15,MATCH($AB572,兵法相关参数!$C$3:$AL$3,0)),INDEX(兵法相关参数!$C$12:$AL$15,AL$15,MATCH($AB572,兵法相关参数!$C$3:$AL$3,0))),0)+IFERROR(AH572*IF($E572="将领",INDEX(兵法相关参数!$C$4:$AL$7,AL$15,MATCH($AG572,兵法相关参数!$C$3:$AL$3,0)),INDEX(兵法相关参数!$C$12:$AL$15,AL$15,MATCH($AG572,兵法相关参数!$C$3:$AL$3,0))),0)</f>
        <v>0</v>
      </c>
      <c r="AM572" s="146">
        <f>IFERROR(AD572*IF($E572="将领",INDEX(兵法相关参数!$C$4:$AL$7,AM$15,MATCH($AB572,兵法相关参数!$C$3:$AL$3,0)),INDEX(兵法相关参数!$C$12:$AL$15,AM$15,MATCH($AB572,兵法相关参数!$C$3:$AL$3,0))),0)+IFERROR(AI572*IF($E572="将领",INDEX(兵法相关参数!$C$4:$AL$7,AM$15,MATCH($AG572,兵法相关参数!$C$3:$AL$3,0)),INDEX(兵法相关参数!$C$12:$AL$15,AM$15,MATCH($AG572,兵法相关参数!$C$3:$AL$3,0))),0)</f>
        <v>0</v>
      </c>
      <c r="AN572" s="146">
        <f>IFERROR(AE572*IF($E572="将领",INDEX(兵法相关参数!$C$4:$AL$7,AN$15,MATCH($AB572,兵法相关参数!$C$3:$AL$3,0)),INDEX(兵法相关参数!$C$12:$AL$15,AN$15,MATCH($AB572,兵法相关参数!$C$3:$AL$3,0))),0)+IFERROR(AJ572*IF($E572="将领",INDEX(兵法相关参数!$C$4:$AL$7,AN$15,MATCH($AG572,兵法相关参数!$C$3:$AL$3,0)),INDEX(兵法相关参数!$C$12:$AL$15,AN$15,MATCH($AG572,兵法相关参数!$C$3:$AL$3,0))),0)</f>
        <v>0</v>
      </c>
      <c r="AO572" s="146">
        <f>IFERROR(AF572*IF($E572="将领",INDEX(兵法相关参数!$C$4:$AL$7,AL$15,MATCH($AB572,兵法相关参数!$C$3:$AL$3,0)),INDEX(兵法相关参数!$C$12:$AL$15,AO$15,MATCH($AB572,兵法相关参数!$C$3:$AL$3,0))),0)+IFERROR(AK572*IF($E572="将领",INDEX(兵法相关参数!$C$4:$AL$7,AL$15,MATCH($AG572,兵法相关参数!$C$3:$AL$3,0)),INDEX(兵法相关参数!$C$12:$AL$15,AO$15,MATCH($AG572,兵法相关参数!$C$3:$AL$3,0))),0)</f>
        <v>0</v>
      </c>
      <c r="AP572" s="27"/>
      <c r="AQ572" s="151">
        <f t="shared" si="347"/>
        <v>30231</v>
      </c>
      <c r="AR572" s="160">
        <f>IF(D572="直接伤害",1,0)</f>
        <v>0</v>
      </c>
      <c r="AS572" s="163" t="str">
        <f t="shared" si="337"/>
        <v>红</v>
      </c>
      <c r="AT572" s="153">
        <f t="shared" si="338"/>
        <v>2</v>
      </c>
      <c r="AU572" s="39" t="str">
        <f>IF(IF(L572="","",AQ572&amp;AT572)=AU571,"",IF(MOD(COUNTIF($AQ$1:AQ572,AQ572),3)=1,"",IF(L572="","",AQ572&amp;AT572)))</f>
        <v/>
      </c>
      <c r="AV572" s="166" t="str">
        <f t="shared" si="339"/>
        <v/>
      </c>
      <c r="AW572" s="166" t="str">
        <f t="shared" si="340"/>
        <v/>
      </c>
      <c r="AX572" s="15" t="str">
        <f>IF(MOD(COUNTIF($AQ$1:AQ572,AQ572),3)=1,"",IF(M572="","",AT572+1))</f>
        <v/>
      </c>
      <c r="AY572" s="15" t="str">
        <f t="shared" si="330"/>
        <v/>
      </c>
      <c r="AZ572" s="166" t="str">
        <f t="shared" si="331"/>
        <v/>
      </c>
      <c r="BA572" s="166" t="str">
        <f t="shared" si="332"/>
        <v/>
      </c>
      <c r="BB572" s="15" t="str">
        <f>IF(MOD(COUNTIF($AQ$1:AQ572,AQ572),3)=1,"",IF(N572="","",AX572+1))</f>
        <v/>
      </c>
      <c r="BC572" s="15" t="str">
        <f t="shared" si="341"/>
        <v/>
      </c>
      <c r="BD572" s="166" t="str">
        <f t="shared" si="342"/>
        <v/>
      </c>
      <c r="BE572" s="166" t="str">
        <f t="shared" si="343"/>
        <v/>
      </c>
      <c r="BF572" s="15"/>
      <c r="BG572" s="15"/>
      <c r="BH572" s="170" t="str">
        <f t="shared" si="344"/>
        <v>开场时，自己与自己最近的2个弓将获得绝处逢生效果。绝处逢生：受到致命伤害时触发，免疫死亡持续{0}秒，效果结束后恢复攻击力{1}%的生命值。</v>
      </c>
    </row>
    <row r="573" spans="1:63">
      <c r="A573" s="256"/>
      <c r="B573" s="259"/>
      <c r="C573" s="256"/>
      <c r="D573" s="256"/>
      <c r="E573" s="179"/>
      <c r="F573" s="141"/>
      <c r="G573" s="141"/>
      <c r="H573" s="141"/>
      <c r="I573" s="141"/>
      <c r="J573" s="256"/>
      <c r="K573" s="256"/>
      <c r="L573" s="179"/>
      <c r="M573" s="179"/>
      <c r="N573" s="179"/>
      <c r="O573" s="182"/>
      <c r="P573" s="44"/>
      <c r="Q573" s="179"/>
      <c r="R573" s="10"/>
      <c r="S573" s="179"/>
      <c r="T573" s="179"/>
      <c r="U573" s="179"/>
      <c r="V573" s="179"/>
      <c r="W573" s="23"/>
      <c r="X573" s="23"/>
      <c r="Y573" s="23"/>
      <c r="Z573" s="23"/>
      <c r="AA573" s="179"/>
      <c r="AB573" s="44"/>
      <c r="AC573" s="92"/>
      <c r="AD573" s="92"/>
      <c r="AE573" s="92"/>
      <c r="AF573" s="92"/>
      <c r="AG573" s="92"/>
      <c r="AH573" s="188"/>
      <c r="AI573" s="188"/>
      <c r="AJ573" s="188"/>
      <c r="AK573" s="188"/>
      <c r="AL573" s="146">
        <f>IFERROR(AC573*IF($E573="将领",INDEX(兵法相关参数!$C$4:$AL$7,AL$15,MATCH($AB573,兵法相关参数!$C$3:$AL$3,0)),INDEX(兵法相关参数!$C$12:$AL$15,AL$15,MATCH($AB573,兵法相关参数!$C$3:$AL$3,0))),0)+IFERROR(AH573*IF($E573="将领",INDEX(兵法相关参数!$C$4:$AL$7,AL$15,MATCH($AG573,兵法相关参数!$C$3:$AL$3,0)),INDEX(兵法相关参数!$C$12:$AL$15,AL$15,MATCH($AG573,兵法相关参数!$C$3:$AL$3,0))),0)</f>
        <v>0</v>
      </c>
      <c r="AM573" s="146">
        <f>IFERROR(AD573*IF($E573="将领",INDEX(兵法相关参数!$C$4:$AL$7,AM$15,MATCH($AB573,兵法相关参数!$C$3:$AL$3,0)),INDEX(兵法相关参数!$C$12:$AL$15,AM$15,MATCH($AB573,兵法相关参数!$C$3:$AL$3,0))),0)+IFERROR(AI573*IF($E573="将领",INDEX(兵法相关参数!$C$4:$AL$7,AM$15,MATCH($AG573,兵法相关参数!$C$3:$AL$3,0)),INDEX(兵法相关参数!$C$12:$AL$15,AM$15,MATCH($AG573,兵法相关参数!$C$3:$AL$3,0))),0)</f>
        <v>0</v>
      </c>
      <c r="AN573" s="146">
        <f>IFERROR(AE573*IF($E573="将领",INDEX(兵法相关参数!$C$4:$AL$7,AN$15,MATCH($AB573,兵法相关参数!$C$3:$AL$3,0)),INDEX(兵法相关参数!$C$12:$AL$15,AN$15,MATCH($AB573,兵法相关参数!$C$3:$AL$3,0))),0)+IFERROR(AJ573*IF($E573="将领",INDEX(兵法相关参数!$C$4:$AL$7,AN$15,MATCH($AG573,兵法相关参数!$C$3:$AL$3,0)),INDEX(兵法相关参数!$C$12:$AL$15,AN$15,MATCH($AG573,兵法相关参数!$C$3:$AL$3,0))),0)</f>
        <v>0</v>
      </c>
      <c r="AO573" s="146">
        <f>IFERROR(AF573*IF($E573="将领",INDEX(兵法相关参数!$C$4:$AL$7,AL$15,MATCH($AB573,兵法相关参数!$C$3:$AL$3,0)),INDEX(兵法相关参数!$C$12:$AL$15,AO$15,MATCH($AB573,兵法相关参数!$C$3:$AL$3,0))),0)+IFERROR(AK573*IF($E573="将领",INDEX(兵法相关参数!$C$4:$AL$7,AL$15,MATCH($AG573,兵法相关参数!$C$3:$AL$3,0)),INDEX(兵法相关参数!$C$12:$AL$15,AO$15,MATCH($AG573,兵法相关参数!$C$3:$AL$3,0))),0)</f>
        <v>0</v>
      </c>
      <c r="AP573" s="42"/>
      <c r="AQ573" s="151">
        <f t="shared" si="347"/>
        <v>30231</v>
      </c>
      <c r="AR573" s="161">
        <f>AR572</f>
        <v>0</v>
      </c>
      <c r="AS573" s="163" t="str">
        <f t="shared" si="337"/>
        <v>红</v>
      </c>
      <c r="AT573" s="153">
        <f>IF(A573&lt;&gt;"",1,IF(D573="",AT572,IF(AU571="",AT572,IF(AX571="",AT572+1,IF(BB571="",AT572+2,AT572+3)))))</f>
        <v>2</v>
      </c>
      <c r="AU573" s="39" t="str">
        <f>IF(IF(L573="","",AQ573&amp;AT573)=AU572,"",IF(MOD(COUNTIF($AQ$1:AQ573,AQ573),3)=1,"",IF(L573="","",AQ573&amp;AT573)))</f>
        <v/>
      </c>
      <c r="AV573" s="166" t="str">
        <f t="shared" si="339"/>
        <v/>
      </c>
      <c r="AW573" s="166" t="str">
        <f t="shared" si="340"/>
        <v/>
      </c>
      <c r="AX573" s="15" t="str">
        <f>IF(MOD(COUNTIF($AQ$1:AQ573,AQ573),3)=1,"",IF(M573="","",AT573+1))</f>
        <v/>
      </c>
      <c r="AY573" s="15" t="str">
        <f t="shared" si="330"/>
        <v/>
      </c>
      <c r="AZ573" s="166" t="str">
        <f t="shared" si="331"/>
        <v/>
      </c>
      <c r="BA573" s="166" t="str">
        <f t="shared" si="332"/>
        <v/>
      </c>
      <c r="BB573" s="15" t="str">
        <f>IF(MOD(COUNTIF($AQ$1:AQ573,AQ573),3)=1,"",IF(N573="","",AX573+1))</f>
        <v/>
      </c>
      <c r="BC573" s="15" t="str">
        <f t="shared" si="341"/>
        <v/>
      </c>
      <c r="BD573" s="166" t="str">
        <f t="shared" si="342"/>
        <v/>
      </c>
      <c r="BE573" s="166" t="str">
        <f t="shared" si="343"/>
        <v/>
      </c>
      <c r="BF573" s="15"/>
      <c r="BG573" s="15"/>
      <c r="BH573" s="170" t="str">
        <f>IF(B573="",BH572,B573)</f>
        <v>开场时，自己与自己最近的2个弓将获得绝处逢生效果。绝处逢生：受到致命伤害时触发，免疫死亡持续{0}秒，效果结束后恢复攻击力{1}%的生命值。</v>
      </c>
    </row>
    <row r="574" spans="1:63">
      <c r="A574" s="257"/>
      <c r="B574" s="260"/>
      <c r="C574" s="257"/>
      <c r="D574" s="257"/>
      <c r="E574" s="179"/>
      <c r="F574" s="179"/>
      <c r="G574" s="179"/>
      <c r="H574" s="179"/>
      <c r="I574" s="179"/>
      <c r="J574" s="257"/>
      <c r="K574" s="257"/>
      <c r="L574" s="182"/>
      <c r="M574" s="179"/>
      <c r="N574" s="179"/>
      <c r="O574" s="182"/>
      <c r="P574" s="179"/>
      <c r="Q574" s="179"/>
      <c r="R574" s="179"/>
      <c r="S574" s="179"/>
      <c r="T574" s="179"/>
      <c r="U574" s="179"/>
      <c r="V574" s="179"/>
      <c r="W574" s="179"/>
      <c r="X574" s="179"/>
      <c r="Y574" s="179"/>
      <c r="Z574" s="179"/>
      <c r="AA574" s="179"/>
      <c r="AB574" s="44"/>
      <c r="AC574" s="189"/>
      <c r="AD574" s="189"/>
      <c r="AE574" s="189"/>
      <c r="AF574" s="189"/>
      <c r="AG574" s="92"/>
      <c r="AH574" s="189"/>
      <c r="AI574" s="189"/>
      <c r="AJ574" s="189"/>
      <c r="AK574" s="189"/>
      <c r="AL574" s="146">
        <f>IFERROR(AC574*IF($E574="将领",INDEX(兵法相关参数!$C$4:$AL$7,AL$15,MATCH($AB574,兵法相关参数!$C$3:$AL$3,0)),INDEX(兵法相关参数!$C$12:$AL$15,AL$15,MATCH($AB574,兵法相关参数!$C$3:$AL$3,0))),0)+IFERROR(AH574*IF($E574="将领",INDEX(兵法相关参数!$C$4:$AL$7,AL$15,MATCH($AG574,兵法相关参数!$C$3:$AL$3,0)),INDEX(兵法相关参数!$C$12:$AL$15,AL$15,MATCH($AG574,兵法相关参数!$C$3:$AL$3,0))),0)</f>
        <v>0</v>
      </c>
      <c r="AM574" s="146">
        <f>IFERROR(AD574*IF($E574="将领",INDEX(兵法相关参数!$C$4:$AL$7,AM$15,MATCH($AB574,兵法相关参数!$C$3:$AL$3,0)),INDEX(兵法相关参数!$C$12:$AL$15,AM$15,MATCH($AB574,兵法相关参数!$C$3:$AL$3,0))),0)+IFERROR(AI574*IF($E574="将领",INDEX(兵法相关参数!$C$4:$AL$7,AM$15,MATCH($AG574,兵法相关参数!$C$3:$AL$3,0)),INDEX(兵法相关参数!$C$12:$AL$15,AM$15,MATCH($AG574,兵法相关参数!$C$3:$AL$3,0))),0)</f>
        <v>0</v>
      </c>
      <c r="AN574" s="146">
        <f>IFERROR(AE574*IF($E574="将领",INDEX(兵法相关参数!$C$4:$AL$7,AN$15,MATCH($AB574,兵法相关参数!$C$3:$AL$3,0)),INDEX(兵法相关参数!$C$12:$AL$15,AN$15,MATCH($AB574,兵法相关参数!$C$3:$AL$3,0))),0)+IFERROR(AJ574*IF($E574="将领",INDEX(兵法相关参数!$C$4:$AL$7,AN$15,MATCH($AG574,兵法相关参数!$C$3:$AL$3,0)),INDEX(兵法相关参数!$C$12:$AL$15,AN$15,MATCH($AG574,兵法相关参数!$C$3:$AL$3,0))),0)</f>
        <v>0</v>
      </c>
      <c r="AO574" s="146">
        <f>IFERROR(AF574*IF($E574="将领",INDEX(兵法相关参数!$C$4:$AL$7,AL$15,MATCH($AB574,兵法相关参数!$C$3:$AL$3,0)),INDEX(兵法相关参数!$C$12:$AL$15,AO$15,MATCH($AB574,兵法相关参数!$C$3:$AL$3,0))),0)+IFERROR(AK574*IF($E574="将领",INDEX(兵法相关参数!$C$4:$AL$7,AL$15,MATCH($AG574,兵法相关参数!$C$3:$AL$3,0)),INDEX(兵法相关参数!$C$12:$AL$15,AO$15,MATCH($AG574,兵法相关参数!$C$3:$AL$3,0))),0)</f>
        <v>0</v>
      </c>
      <c r="AP574" s="27"/>
      <c r="AQ574" s="152">
        <f t="shared" si="347"/>
        <v>30231</v>
      </c>
      <c r="AR574" s="162">
        <f>AR573</f>
        <v>0</v>
      </c>
      <c r="AS574" s="15" t="str">
        <f t="shared" si="337"/>
        <v>红</v>
      </c>
      <c r="AT574" s="153">
        <f t="shared" si="338"/>
        <v>2</v>
      </c>
      <c r="AU574" s="39" t="str">
        <f>IF(IF(L574="","",AQ574&amp;AT574)=AU573,"",IF(MOD(COUNTIF($AQ$1:AQ574,AQ574),3)=1,"",IF(L574="","",AQ574&amp;AT574)))</f>
        <v/>
      </c>
      <c r="AV574" s="166" t="str">
        <f t="shared" si="339"/>
        <v/>
      </c>
      <c r="AW574" s="166" t="str">
        <f t="shared" si="340"/>
        <v/>
      </c>
      <c r="AX574" s="15" t="str">
        <f>IF(MOD(COUNTIF($AQ$1:AQ574,AQ574),3)=1,"",IF(M574="","",AT574+1))</f>
        <v/>
      </c>
      <c r="AY574" s="15" t="str">
        <f t="shared" si="330"/>
        <v/>
      </c>
      <c r="AZ574" s="166" t="str">
        <f t="shared" si="331"/>
        <v/>
      </c>
      <c r="BA574" s="166" t="str">
        <f t="shared" si="332"/>
        <v/>
      </c>
      <c r="BB574" s="15" t="str">
        <f>IF(MOD(COUNTIF($AQ$1:AQ574,AQ574),3)=1,"",IF(N574="","",AX574+1))</f>
        <v/>
      </c>
      <c r="BC574" s="15" t="str">
        <f t="shared" si="341"/>
        <v/>
      </c>
      <c r="BD574" s="166" t="str">
        <f t="shared" si="342"/>
        <v/>
      </c>
      <c r="BE574" s="166" t="str">
        <f t="shared" si="343"/>
        <v/>
      </c>
      <c r="BF574" s="15"/>
      <c r="BG574" s="15"/>
      <c r="BH574" s="170" t="str">
        <f t="shared" si="344"/>
        <v>开场时，自己与自己最近的2个弓将获得绝处逢生效果。绝处逢生：受到致命伤害时触发，免疫死亡持续{0}秒，效果结束后恢复攻击力{1}%的生命值。</v>
      </c>
    </row>
    <row r="575" spans="1:63">
      <c r="A575" s="261" t="s">
        <v>1112</v>
      </c>
      <c r="B575" s="258" t="s">
        <v>1116</v>
      </c>
      <c r="C575" s="255" t="s">
        <v>415</v>
      </c>
      <c r="D575" s="255" t="s">
        <v>683</v>
      </c>
      <c r="E575" s="11"/>
      <c r="F575" s="11"/>
      <c r="G575" s="11"/>
      <c r="H575" s="11"/>
      <c r="I575" s="11"/>
      <c r="J575" s="11" t="s">
        <v>402</v>
      </c>
      <c r="K575" s="11" t="s">
        <v>469</v>
      </c>
      <c r="L575" s="190" t="s">
        <v>62</v>
      </c>
      <c r="M575" s="190" t="s">
        <v>62</v>
      </c>
      <c r="N575" s="190" t="s">
        <v>62</v>
      </c>
      <c r="O575" s="183" t="s">
        <v>52</v>
      </c>
      <c r="P575" s="3" t="s">
        <v>57</v>
      </c>
      <c r="Q575" s="11" t="s">
        <v>60</v>
      </c>
      <c r="R575" s="11" t="s">
        <v>61</v>
      </c>
      <c r="S575" s="184" t="s">
        <v>1113</v>
      </c>
      <c r="T575" s="184"/>
      <c r="U575" s="184"/>
      <c r="V575" s="184"/>
      <c r="W575" s="3" t="s">
        <v>223</v>
      </c>
      <c r="X575" s="3" t="s">
        <v>224</v>
      </c>
      <c r="Y575" s="3" t="s">
        <v>225</v>
      </c>
      <c r="Z575" s="3" t="s">
        <v>226</v>
      </c>
      <c r="AA575" s="1"/>
      <c r="AB575" s="15"/>
      <c r="AC575" s="187" t="s">
        <v>227</v>
      </c>
      <c r="AD575" s="187" t="s">
        <v>228</v>
      </c>
      <c r="AE575" s="187" t="s">
        <v>229</v>
      </c>
      <c r="AF575" s="187" t="s">
        <v>230</v>
      </c>
      <c r="AG575" s="96"/>
      <c r="AH575" s="187" t="s">
        <v>227</v>
      </c>
      <c r="AI575" s="187" t="s">
        <v>228</v>
      </c>
      <c r="AJ575" s="187" t="s">
        <v>229</v>
      </c>
      <c r="AK575" s="187" t="s">
        <v>230</v>
      </c>
      <c r="AL575" s="146">
        <f>IFERROR(AC575*IF($E575="将领",INDEX(兵法相关参数!$C$4:$AL$7,AL$15,MATCH($AB575,兵法相关参数!$C$3:$AL$3,0)),INDEX(兵法相关参数!$C$12:$AL$15,AL$15,MATCH($AB575,兵法相关参数!$C$3:$AL$3,0))),0)+IFERROR(AH575*IF($E575="将领",INDEX(兵法相关参数!$C$4:$AL$7,AL$15,MATCH($AG575,兵法相关参数!$C$3:$AL$3,0)),INDEX(兵法相关参数!$C$12:$AL$15,AL$15,MATCH($AG575,兵法相关参数!$C$3:$AL$3,0))),0)</f>
        <v>0</v>
      </c>
      <c r="AM575" s="146">
        <f>IFERROR(AD575*IF($E575="将领",INDEX(兵法相关参数!$C$4:$AL$7,AM$15,MATCH($AB575,兵法相关参数!$C$3:$AL$3,0)),INDEX(兵法相关参数!$C$12:$AL$15,AM$15,MATCH($AB575,兵法相关参数!$C$3:$AL$3,0))),0)+IFERROR(AI575*IF($E575="将领",INDEX(兵法相关参数!$C$4:$AL$7,AM$15,MATCH($AG575,兵法相关参数!$C$3:$AL$3,0)),INDEX(兵法相关参数!$C$12:$AL$15,AM$15,MATCH($AG575,兵法相关参数!$C$3:$AL$3,0))),0)</f>
        <v>0</v>
      </c>
      <c r="AN575" s="146">
        <f>IFERROR(AE575*IF($E575="将领",INDEX(兵法相关参数!$C$4:$AL$7,AN$15,MATCH($AB575,兵法相关参数!$C$3:$AL$3,0)),INDEX(兵法相关参数!$C$12:$AL$15,AN$15,MATCH($AB575,兵法相关参数!$C$3:$AL$3,0))),0)+IFERROR(AJ575*IF($E575="将领",INDEX(兵法相关参数!$C$4:$AL$7,AN$15,MATCH($AG575,兵法相关参数!$C$3:$AL$3,0)),INDEX(兵法相关参数!$C$12:$AL$15,AN$15,MATCH($AG575,兵法相关参数!$C$3:$AL$3,0))),0)</f>
        <v>0</v>
      </c>
      <c r="AO575" s="146">
        <f>IFERROR(AF575*IF($E575="将领",INDEX(兵法相关参数!$C$4:$AL$7,AL$15,MATCH($AB575,兵法相关参数!$C$3:$AL$3,0)),INDEX(兵法相关参数!$C$12:$AL$15,AO$15,MATCH($AB575,兵法相关参数!$C$3:$AL$3,0))),0)+IFERROR(AK575*IF($E575="将领",INDEX(兵法相关参数!$C$4:$AL$7,AL$15,MATCH($AG575,兵法相关参数!$C$3:$AL$3,0)),INDEX(兵法相关参数!$C$12:$AL$15,AO$15,MATCH($AG575,兵法相关参数!$C$3:$AL$3,0))),0)</f>
        <v>0</v>
      </c>
      <c r="AP575" s="27"/>
      <c r="AQ575" s="154">
        <v>30315</v>
      </c>
      <c r="AR575" s="160">
        <f>IF(D575="直接伤害",1,0)</f>
        <v>0</v>
      </c>
      <c r="AS575" s="163" t="str">
        <f t="shared" si="337"/>
        <v>红</v>
      </c>
      <c r="AT575" s="153">
        <f t="shared" si="338"/>
        <v>1</v>
      </c>
      <c r="AU575" s="39" t="str">
        <f>IF(IF(L575="","",AQ575&amp;AT575)=AU574,"",IF(MOD(COUNTIF($AQ$1:AQ575,AQ575),3)=1,"",IF(L575="","",AQ575&amp;AT575)))</f>
        <v/>
      </c>
      <c r="AV575" s="166" t="str">
        <f t="shared" si="339"/>
        <v/>
      </c>
      <c r="AW575" s="166" t="str">
        <f t="shared" si="340"/>
        <v/>
      </c>
      <c r="AX575" s="15" t="str">
        <f>IF(MOD(COUNTIF($AQ$1:AQ575,AQ575),3)=1,"",IF(M575="","",AT575+1))</f>
        <v/>
      </c>
      <c r="AY575" s="15" t="str">
        <f t="shared" si="330"/>
        <v/>
      </c>
      <c r="AZ575" s="166" t="str">
        <f t="shared" si="331"/>
        <v/>
      </c>
      <c r="BA575" s="166" t="str">
        <f t="shared" si="332"/>
        <v/>
      </c>
      <c r="BB575" s="15" t="str">
        <f>IF(MOD(COUNTIF($AQ$1:AQ575,AQ575),3)=1,"",IF(N575="","",AX575+1))</f>
        <v/>
      </c>
      <c r="BC575" s="15" t="str">
        <f t="shared" si="341"/>
        <v/>
      </c>
      <c r="BD575" s="166" t="str">
        <f t="shared" si="342"/>
        <v/>
      </c>
      <c r="BE575" s="166" t="str">
        <f t="shared" si="343"/>
        <v/>
      </c>
      <c r="BF575" s="15"/>
      <c r="BG575" s="15"/>
      <c r="BH575" s="170" t="str">
        <f t="shared" si="344"/>
        <v>释放怒气技能有概率不消耗怒气（最多触发4次）每次概率为{0}%，{1}%，{2}%，100%（上一个概率触发成功才会进入下一个概率判定）。</v>
      </c>
    </row>
    <row r="576" spans="1:63" ht="13.5">
      <c r="A576" s="261"/>
      <c r="B576" s="259"/>
      <c r="C576" s="256"/>
      <c r="D576" s="256"/>
      <c r="E576" s="179" t="s">
        <v>22</v>
      </c>
      <c r="F576" s="141">
        <v>1</v>
      </c>
      <c r="G576" s="141">
        <v>1</v>
      </c>
      <c r="H576" s="141">
        <v>1</v>
      </c>
      <c r="I576" s="141">
        <v>1</v>
      </c>
      <c r="J576" s="255">
        <f>SUMPRODUCT(LARGE(AL576:AO576*F576:I576+AL577:AO577*F577:I577+AL579:AO579*F579:I579+AL580:AO580*F580:I580+AL582:AO582*F582:I582+AL583:AO583*F583:I583,1))</f>
        <v>4.7724188081594638</v>
      </c>
      <c r="K576" s="255">
        <f>INDEX($J$17:$J$200,MATCH(C575,$C$17:$C$200,0),1)</f>
        <v>5.1145752809421161</v>
      </c>
      <c r="L576" s="233">
        <v>0.25</v>
      </c>
      <c r="M576" s="233">
        <v>0.3</v>
      </c>
      <c r="N576" s="233">
        <v>0.45</v>
      </c>
      <c r="O576" s="182">
        <f>150%*1.15*(1+S576)</f>
        <v>2.0665499999999999</v>
      </c>
      <c r="P576" s="118">
        <v>0</v>
      </c>
      <c r="Q576" s="179">
        <v>0</v>
      </c>
      <c r="R576" s="179">
        <v>1</v>
      </c>
      <c r="S576" s="231">
        <f>数据总览!G17/2/2</f>
        <v>0.19800000000000001</v>
      </c>
      <c r="T576" s="179"/>
      <c r="U576" s="110"/>
      <c r="V576" s="179"/>
      <c r="W576" s="232">
        <f>($L$576+$M$576+$N$576+1)*$S$576*$R$576*$O$576</f>
        <v>0.81835380000000002</v>
      </c>
      <c r="X576" s="232">
        <f>($L$576+$M$576+$N$576+1)*$S$576*$R$576*$O$576</f>
        <v>0.81835380000000002</v>
      </c>
      <c r="Y576" s="232">
        <f>($L$576+$M$576+$N$576+1)*$S$576*$R$576*$O$576</f>
        <v>0.81835380000000002</v>
      </c>
      <c r="Z576" s="232">
        <f>($L$576+$M$576+$N$576+1)*$S$576*$R$576*$O$576</f>
        <v>0.81835380000000002</v>
      </c>
      <c r="AA576" s="179"/>
      <c r="AB576" s="44" t="s">
        <v>69</v>
      </c>
      <c r="AC576" s="92">
        <f>辅助效用($P576,0,AC$15,"输出转换",标准系数,"指定将领",W576)</f>
        <v>1.98757679175</v>
      </c>
      <c r="AD576" s="92">
        <f>辅助效用($P576,0,AD$15,"输出转换",标准系数,"指定将领",X576)</f>
        <v>1.879656384375</v>
      </c>
      <c r="AE576" s="92">
        <f>辅助效用($P576,0,AE$15,"输出转换",标准系数,"指定将领",Y576)</f>
        <v>3.1148591512500006</v>
      </c>
      <c r="AF576" s="92">
        <f>辅助效用($P576,0,AF$15,"输出转换",标准系数,"指定将领",Z576)</f>
        <v>3.1148591512500006</v>
      </c>
      <c r="AG576" s="44" t="s">
        <v>67</v>
      </c>
      <c r="AH576" s="188">
        <f>辅助效用($P576,0,AC$15,"生存转换",标准系数,"指定将领",W576)</f>
        <v>2.526192712296</v>
      </c>
      <c r="AI576" s="188">
        <f>辅助效用($P576,0,AD$15,"生存转换",标准系数,"指定将领",X576)</f>
        <v>2.9682019667520003</v>
      </c>
      <c r="AJ576" s="188">
        <f>辅助效用($P576,0,AE$15,"生存转换",标准系数,"指定将领",Y576)</f>
        <v>1.47303684</v>
      </c>
      <c r="AK576" s="188">
        <f>辅助效用($P576,0,AF$15,"生存转换",标准系数,"指定将领",Z576)</f>
        <v>1.47303684</v>
      </c>
      <c r="AL576" s="146">
        <f>IFERROR(AC576*IF($E576="将领",INDEX(兵法相关参数!$C$4:$AL$7,AL$15,MATCH($AB576,兵法相关参数!$C$3:$AL$3,0)),INDEX(兵法相关参数!$C$12:$AL$15,AL$15,MATCH($AB576,兵法相关参数!$C$3:$AL$3,0))),0)+IFERROR(AH576*IF($E576="将领",INDEX(兵法相关参数!$C$4:$AL$7,AL$15,MATCH($AG576,兵法相关参数!$C$3:$AL$3,0)),INDEX(兵法相关参数!$C$12:$AL$15,AL$15,MATCH($AG576,兵法相关参数!$C$3:$AL$3,0))),0)</f>
        <v>4.6976453522231392</v>
      </c>
      <c r="AM576" s="146">
        <f>IFERROR(AD576*IF($E576="将领",INDEX(兵法相关参数!$C$4:$AL$7,AM$15,MATCH($AB576,兵法相关参数!$C$3:$AL$3,0)),INDEX(兵法相关参数!$C$12:$AL$15,AM$15,MATCH($AB576,兵法相关参数!$C$3:$AL$3,0))),0)+IFERROR(AI576*IF($E576="将领",INDEX(兵法相关参数!$C$4:$AL$7,AM$15,MATCH($AG576,兵法相关参数!$C$3:$AL$3,0)),INDEX(兵法相关参数!$C$12:$AL$15,AM$15,MATCH($AG576,兵法相关参数!$C$3:$AL$3,0))),0)</f>
        <v>4.5938825323074965</v>
      </c>
      <c r="AN576" s="146">
        <f>IFERROR(AE576*IF($E576="将领",INDEX(兵法相关参数!$C$4:$AL$7,AN$15,MATCH($AB576,兵法相关参数!$C$3:$AL$3,0)),INDEX(兵法相关参数!$C$12:$AL$15,AN$15,MATCH($AB576,兵法相关参数!$C$3:$AL$3,0))),0)+IFERROR(AJ576*IF($E576="将领",INDEX(兵法相关参数!$C$4:$AL$7,AN$15,MATCH($AG576,兵法相关参数!$C$3:$AL$3,0)),INDEX(兵法相关参数!$C$12:$AL$15,AN$15,MATCH($AG576,兵法相关参数!$C$3:$AL$3,0))),0)</f>
        <v>4.4446060451083476</v>
      </c>
      <c r="AO576" s="146">
        <f>IFERROR(AF576*IF($E576="将领",INDEX(兵法相关参数!$C$4:$AL$7,AL$15,MATCH($AB576,兵法相关参数!$C$3:$AL$3,0)),INDEX(兵法相关参数!$C$12:$AL$15,AO$15,MATCH($AB576,兵法相关参数!$C$3:$AL$3,0))),0)+IFERROR(AK576*IF($E576="将领",INDEX(兵法相关参数!$C$4:$AL$7,AL$15,MATCH($AG576,兵法相关参数!$C$3:$AL$3,0)),INDEX(兵法相关参数!$C$12:$AL$15,AO$15,MATCH($AG576,兵法相关参数!$C$3:$AL$3,0))),0)</f>
        <v>4.7724188081594638</v>
      </c>
      <c r="AP576" s="42"/>
      <c r="AQ576" s="151">
        <f>AQ575</f>
        <v>30315</v>
      </c>
      <c r="AR576" s="161">
        <f>AR575</f>
        <v>0</v>
      </c>
      <c r="AS576" s="163" t="str">
        <f t="shared" ref="AS576:AS603" si="348">IF(C576="",AS575,C576)</f>
        <v>红</v>
      </c>
      <c r="AT576" s="153">
        <f t="shared" ref="AT576:AT603" si="349">IF(A576&lt;&gt;"",1,IF(D576="",AT575,IF(AU574="",AT575,IF(AX574="",AT575+1,IF(BB574="",AT575+2,AT575+3)))))</f>
        <v>1</v>
      </c>
      <c r="AU576" s="39" t="str">
        <f>IF(IF(L576="","",AQ576&amp;AT576)=AU575,"",IF(MOD(COUNTIF($AQ$1:AQ576,AQ576),3)=1,"",IF(L576="","",AQ576&amp;AT576)))</f>
        <v>303151</v>
      </c>
      <c r="AV576" s="191">
        <v>0.08</v>
      </c>
      <c r="AW576" s="166">
        <f t="shared" ref="AW576:AW592" si="350">IF(AU576="","",ROUND((IF(AR576=1,L576*INDEX($AW$5:$AW$9,MATCH(AS576,$AU$5:$AU$9,0)),L576*INDEX($AW$13:$AW$17,MATCH(AS576,$AU$13:$AU$17,0)))-AV576)/34,IF(MID(BH576,FIND(AT576-1,BH576)+2,1)="%",3,1)))</f>
        <v>5.0000000000000001E-3</v>
      </c>
      <c r="AX576" s="15">
        <f>IF(MOD(COUNTIF($AQ$1:AQ576,AQ576),3)=1,"",IF(M576="","",AT576+1))</f>
        <v>2</v>
      </c>
      <c r="AY576" s="15" t="str">
        <f t="shared" si="330"/>
        <v>303152</v>
      </c>
      <c r="AZ576" s="166">
        <f t="shared" si="331"/>
        <v>7.9000000000000001E-2</v>
      </c>
      <c r="BA576" s="166">
        <f t="shared" si="332"/>
        <v>7.0000000000000001E-3</v>
      </c>
      <c r="BB576" s="15">
        <f>IF(MOD(COUNTIF($AQ$1:AQ576,AQ576),3)=1,"",IF(N576="","",AX576+1))</f>
        <v>3</v>
      </c>
      <c r="BC576" s="15" t="str">
        <f t="shared" ref="BC576:BC592" si="351">IF(IF(BB576="","",AQ576&amp;BB576)=BC575,"",IF(BB576="","",AQ576&amp;BB576))</f>
        <v>303153</v>
      </c>
      <c r="BD576" s="191">
        <v>0.11</v>
      </c>
      <c r="BE576" s="166">
        <f t="shared" ref="BE576:BE603" si="352">IF(BC576="","",ROUND((IF(AR576=1,N576*INDEX($AW$5:$AW$9,MATCH(AS576,$AU$5:$AU$9,0)),N576*INDEX($AW$13:$AW$17,MATCH(AS576,$AU$13:$AU$17,0)))-BD576)/34,IF(MID(BH576,FIND(BB576-1,BH576)+2,1)="%",3,1)))</f>
        <v>0.01</v>
      </c>
      <c r="BF576" s="15"/>
      <c r="BG576" s="15"/>
      <c r="BH576" s="170" t="str">
        <f t="shared" ref="BH576:BH603" si="353">IF(B576="",BH575,B576)</f>
        <v>释放怒气技能有概率不消耗怒气（最多触发4次）每次概率为{0}%，{1}%，{2}%，100%（上一个概率触发成功才会进入下一个概率判定）。</v>
      </c>
      <c r="BK576"/>
    </row>
    <row r="577" spans="1:63" ht="13.5">
      <c r="A577" s="261"/>
      <c r="B577" s="259"/>
      <c r="C577" s="256"/>
      <c r="D577" s="257"/>
      <c r="E577" s="179"/>
      <c r="F577" s="141"/>
      <c r="G577" s="141"/>
      <c r="H577" s="141"/>
      <c r="I577" s="141"/>
      <c r="J577" s="256"/>
      <c r="K577" s="256"/>
      <c r="L577" s="182"/>
      <c r="M577" s="179"/>
      <c r="N577" s="179"/>
      <c r="O577" s="182"/>
      <c r="P577" s="179"/>
      <c r="Q577" s="179"/>
      <c r="R577" s="179"/>
      <c r="S577" s="179"/>
      <c r="T577" s="179"/>
      <c r="U577" s="179"/>
      <c r="V577" s="179"/>
      <c r="W577" s="179"/>
      <c r="X577" s="179"/>
      <c r="Y577" s="179"/>
      <c r="Z577" s="179"/>
      <c r="AA577" s="179"/>
      <c r="AB577" s="44"/>
      <c r="AC577" s="189"/>
      <c r="AD577" s="189"/>
      <c r="AE577" s="189"/>
      <c r="AF577" s="189"/>
      <c r="AG577" s="92"/>
      <c r="AH577" s="189"/>
      <c r="AI577" s="189"/>
      <c r="AJ577" s="189"/>
      <c r="AK577" s="189"/>
      <c r="AL577" s="146">
        <f>IFERROR(AC577*IF($E577="将领",INDEX(兵法相关参数!$C$4:$AL$7,AL$15,MATCH($AB577,兵法相关参数!$C$3:$AL$3,0)),INDEX(兵法相关参数!$C$12:$AL$15,AL$15,MATCH($AB577,兵法相关参数!$C$3:$AL$3,0))),0)+IFERROR(AH577*IF($E577="将领",INDEX(兵法相关参数!$C$4:$AL$7,AL$15,MATCH($AG577,兵法相关参数!$C$3:$AL$3,0)),INDEX(兵法相关参数!$C$12:$AL$15,AL$15,MATCH($AG577,兵法相关参数!$C$3:$AL$3,0))),0)</f>
        <v>0</v>
      </c>
      <c r="AM577" s="146">
        <f>IFERROR(AD577*IF($E577="将领",INDEX(兵法相关参数!$C$4:$AL$7,AM$15,MATCH($AB577,兵法相关参数!$C$3:$AL$3,0)),INDEX(兵法相关参数!$C$12:$AL$15,AM$15,MATCH($AB577,兵法相关参数!$C$3:$AL$3,0))),0)+IFERROR(AI577*IF($E577="将领",INDEX(兵法相关参数!$C$4:$AL$7,AM$15,MATCH($AG577,兵法相关参数!$C$3:$AL$3,0)),INDEX(兵法相关参数!$C$12:$AL$15,AM$15,MATCH($AG577,兵法相关参数!$C$3:$AL$3,0))),0)</f>
        <v>0</v>
      </c>
      <c r="AN577" s="146">
        <f>IFERROR(AE577*IF($E577="将领",INDEX(兵法相关参数!$C$4:$AL$7,AN$15,MATCH($AB577,兵法相关参数!$C$3:$AL$3,0)),INDEX(兵法相关参数!$C$12:$AL$15,AN$15,MATCH($AB577,兵法相关参数!$C$3:$AL$3,0))),0)+IFERROR(AJ577*IF($E577="将领",INDEX(兵法相关参数!$C$4:$AL$7,AN$15,MATCH($AG577,兵法相关参数!$C$3:$AL$3,0)),INDEX(兵法相关参数!$C$12:$AL$15,AN$15,MATCH($AG577,兵法相关参数!$C$3:$AL$3,0))),0)</f>
        <v>0</v>
      </c>
      <c r="AO577" s="146">
        <f>IFERROR(AF577*IF($E577="将领",INDEX(兵法相关参数!$C$4:$AL$7,AL$15,MATCH($AB577,兵法相关参数!$C$3:$AL$3,0)),INDEX(兵法相关参数!$C$12:$AL$15,AO$15,MATCH($AB577,兵法相关参数!$C$3:$AL$3,0))),0)+IFERROR(AK577*IF($E577="将领",INDEX(兵法相关参数!$C$4:$AL$7,AL$15,MATCH($AG577,兵法相关参数!$C$3:$AL$3,0)),INDEX(兵法相关参数!$C$12:$AL$15,AO$15,MATCH($AG577,兵法相关参数!$C$3:$AL$3,0))),0)</f>
        <v>0</v>
      </c>
      <c r="AP577" s="27"/>
      <c r="AQ577" s="151">
        <f>AQ576</f>
        <v>30315</v>
      </c>
      <c r="AR577" s="162">
        <f>AR576</f>
        <v>0</v>
      </c>
      <c r="AS577" s="163" t="str">
        <f t="shared" si="348"/>
        <v>红</v>
      </c>
      <c r="AT577" s="153">
        <f t="shared" si="349"/>
        <v>1</v>
      </c>
      <c r="AU577" s="39" t="str">
        <f>IF(IF(L577="","",AQ577&amp;AT577)=AU576,"",IF(MOD(COUNTIF($AQ$1:AQ577,AQ577),3)=1,"",IF(L577="","",AQ577&amp;AT577)))</f>
        <v/>
      </c>
      <c r="AV577" s="166" t="str">
        <f t="shared" ref="AV577:AV596" si="354">IF(AU577="","",IF(L576="固定值",L577,ROUND(IF(AR577=1,L577*INDEX($AV$5:$AV$9,MATCH(AS577,$AU$5:$AU$9,0)),L577*INDEX($AV$13:$AV$17,MATCH(AS577,$AU$13:$AU$17,0))),IF(MID(BH577,FIND(AT577-1,BH577)+2,1)="%",3,1))))</f>
        <v/>
      </c>
      <c r="AW577" s="166" t="str">
        <f t="shared" si="350"/>
        <v/>
      </c>
      <c r="AX577" s="15" t="str">
        <f>IF(MOD(COUNTIF($AQ$1:AQ577,AQ577),3)=1,"",IF(M577="","",AT577+1))</f>
        <v/>
      </c>
      <c r="AY577" s="15" t="str">
        <f t="shared" si="330"/>
        <v/>
      </c>
      <c r="AZ577" s="166" t="str">
        <f t="shared" si="331"/>
        <v/>
      </c>
      <c r="BA577" s="166" t="str">
        <f t="shared" si="332"/>
        <v/>
      </c>
      <c r="BB577" s="15" t="str">
        <f>IF(MOD(COUNTIF($AQ$1:AQ577,AQ577),3)=1,"",IF(N577="","",AX577+1))</f>
        <v/>
      </c>
      <c r="BC577" s="15" t="str">
        <f t="shared" si="351"/>
        <v/>
      </c>
      <c r="BD577" s="166" t="str">
        <f t="shared" ref="BD577:BD592" si="355">IF(BC577="","",IF(N576="固定值",N577,ROUND(IF(AR577=1,N577*INDEX($AV$5:$AV$9,MATCH(AS577,$AU$5:$AU$9,0)),N577*INDEX($AV$13:$AV$17,MATCH(AS577,$AU$13:$AU$17,0))),IF(MID(BH577,FIND(BB577-1,BH577)+2,1)="%",3,1))))</f>
        <v/>
      </c>
      <c r="BE577" s="166" t="str">
        <f t="shared" si="352"/>
        <v/>
      </c>
      <c r="BF577" s="15"/>
      <c r="BG577" s="15"/>
      <c r="BH577" s="170" t="str">
        <f t="shared" si="353"/>
        <v>释放怒气技能有概率不消耗怒气（最多触发4次）每次概率为{0}%，{1}%，{2}%，100%（上一个概率触发成功才会进入下一个概率判定）。</v>
      </c>
      <c r="BK577"/>
    </row>
    <row r="578" spans="1:63" ht="13.5">
      <c r="A578" s="261"/>
      <c r="B578" s="259"/>
      <c r="C578" s="256"/>
      <c r="D578" s="255" t="s">
        <v>683</v>
      </c>
      <c r="E578" s="11"/>
      <c r="F578" s="11"/>
      <c r="G578" s="11"/>
      <c r="H578" s="11"/>
      <c r="I578" s="11"/>
      <c r="J578" s="256"/>
      <c r="K578" s="256"/>
      <c r="L578" s="11" t="s">
        <v>1114</v>
      </c>
      <c r="M578" s="179"/>
      <c r="N578" s="179"/>
      <c r="O578" s="182"/>
      <c r="P578" s="179"/>
      <c r="Q578" s="179"/>
      <c r="R578" s="179"/>
      <c r="S578" s="179"/>
      <c r="T578" s="179"/>
      <c r="U578" s="179"/>
      <c r="V578" s="179"/>
      <c r="W578" s="179"/>
      <c r="X578" s="179"/>
      <c r="Y578" s="179"/>
      <c r="Z578" s="179"/>
      <c r="AA578" s="179"/>
      <c r="AB578" s="44"/>
      <c r="AC578" s="189"/>
      <c r="AD578" s="189"/>
      <c r="AE578" s="189"/>
      <c r="AF578" s="189"/>
      <c r="AG578" s="92"/>
      <c r="AH578" s="189"/>
      <c r="AI578" s="189"/>
      <c r="AJ578" s="189"/>
      <c r="AK578" s="189"/>
      <c r="AL578" s="146">
        <f>IFERROR(AC578*IF($E578="将领",INDEX(兵法相关参数!$C$4:$AL$7,AL$15,MATCH($AB578,兵法相关参数!$C$3:$AL$3,0)),INDEX(兵法相关参数!$C$12:$AL$15,AL$15,MATCH($AB578,兵法相关参数!$C$3:$AL$3,0))),0)+IFERROR(AH578*IF($E578="将领",INDEX(兵法相关参数!$C$4:$AL$7,AL$15,MATCH($AG578,兵法相关参数!$C$3:$AL$3,0)),INDEX(兵法相关参数!$C$12:$AL$15,AL$15,MATCH($AG578,兵法相关参数!$C$3:$AL$3,0))),0)</f>
        <v>0</v>
      </c>
      <c r="AM578" s="146">
        <f>IFERROR(AD578*IF($E578="将领",INDEX(兵法相关参数!$C$4:$AL$7,AM$15,MATCH($AB578,兵法相关参数!$C$3:$AL$3,0)),INDEX(兵法相关参数!$C$12:$AL$15,AM$15,MATCH($AB578,兵法相关参数!$C$3:$AL$3,0))),0)+IFERROR(AI578*IF($E578="将领",INDEX(兵法相关参数!$C$4:$AL$7,AM$15,MATCH($AG578,兵法相关参数!$C$3:$AL$3,0)),INDEX(兵法相关参数!$C$12:$AL$15,AM$15,MATCH($AG578,兵法相关参数!$C$3:$AL$3,0))),0)</f>
        <v>0</v>
      </c>
      <c r="AN578" s="146">
        <f>IFERROR(AE578*IF($E578="将领",INDEX(兵法相关参数!$C$4:$AL$7,AN$15,MATCH($AB578,兵法相关参数!$C$3:$AL$3,0)),INDEX(兵法相关参数!$C$12:$AL$15,AN$15,MATCH($AB578,兵法相关参数!$C$3:$AL$3,0))),0)+IFERROR(AJ578*IF($E578="将领",INDEX(兵法相关参数!$C$4:$AL$7,AN$15,MATCH($AG578,兵法相关参数!$C$3:$AL$3,0)),INDEX(兵法相关参数!$C$12:$AL$15,AN$15,MATCH($AG578,兵法相关参数!$C$3:$AL$3,0))),0)</f>
        <v>0</v>
      </c>
      <c r="AO578" s="146">
        <f>IFERROR(AF578*IF($E578="将领",INDEX(兵法相关参数!$C$4:$AL$7,AL$15,MATCH($AB578,兵法相关参数!$C$3:$AL$3,0)),INDEX(兵法相关参数!$C$12:$AL$15,AO$15,MATCH($AB578,兵法相关参数!$C$3:$AL$3,0))),0)+IFERROR(AK578*IF($E578="将领",INDEX(兵法相关参数!$C$4:$AL$7,AL$15,MATCH($AG578,兵法相关参数!$C$3:$AL$3,0)),INDEX(兵法相关参数!$C$12:$AL$15,AO$15,MATCH($AG578,兵法相关参数!$C$3:$AL$3,0))),0)</f>
        <v>0</v>
      </c>
      <c r="AP578" s="42"/>
      <c r="AQ578" s="151">
        <f t="shared" ref="AQ578:AQ583" si="356">AQ577</f>
        <v>30315</v>
      </c>
      <c r="AR578" s="160">
        <f>IF(D578="直接伤害",1,0)</f>
        <v>0</v>
      </c>
      <c r="AS578" s="163" t="str">
        <f t="shared" si="348"/>
        <v>红</v>
      </c>
      <c r="AT578" s="153">
        <f t="shared" si="349"/>
        <v>4</v>
      </c>
      <c r="AU578" s="39" t="str">
        <f>IF(IF(L578="","",AQ578&amp;AT578)=AU577,"",IF(MOD(COUNTIF($AQ$1:AQ578,AQ578),3)=1,"",IF(L578="","",AQ578&amp;AT578)))</f>
        <v/>
      </c>
      <c r="AV578" s="166" t="str">
        <f t="shared" si="354"/>
        <v/>
      </c>
      <c r="AW578" s="166" t="str">
        <f t="shared" si="350"/>
        <v/>
      </c>
      <c r="AX578" s="15" t="str">
        <f>IF(MOD(COUNTIF($AQ$1:AQ578,AQ578),3)=1,"",IF(M578="","",AT578+1))</f>
        <v/>
      </c>
      <c r="AY578" s="15" t="str">
        <f t="shared" si="330"/>
        <v/>
      </c>
      <c r="AZ578" s="166" t="str">
        <f t="shared" si="331"/>
        <v/>
      </c>
      <c r="BA578" s="166" t="str">
        <f t="shared" si="332"/>
        <v/>
      </c>
      <c r="BB578" s="15" t="str">
        <f>IF(MOD(COUNTIF($AQ$1:AQ578,AQ578),3)=1,"",IF(N578="","",AX578+1))</f>
        <v/>
      </c>
      <c r="BC578" s="15" t="str">
        <f t="shared" si="351"/>
        <v/>
      </c>
      <c r="BD578" s="166" t="str">
        <f t="shared" si="355"/>
        <v/>
      </c>
      <c r="BE578" s="166" t="str">
        <f t="shared" si="352"/>
        <v/>
      </c>
      <c r="BF578" s="15"/>
      <c r="BG578" s="15"/>
      <c r="BH578" s="170" t="str">
        <f t="shared" si="353"/>
        <v>释放怒气技能有概率不消耗怒气（最多触发4次）每次概率为{0}%，{1}%，{2}%，100%（上一个概率触发成功才会进入下一个概率判定）。</v>
      </c>
      <c r="BK578"/>
    </row>
    <row r="579" spans="1:63">
      <c r="A579" s="261"/>
      <c r="B579" s="259"/>
      <c r="C579" s="256"/>
      <c r="D579" s="256"/>
      <c r="E579" s="179" t="s">
        <v>22</v>
      </c>
      <c r="F579" s="141">
        <v>1</v>
      </c>
      <c r="G579" s="141">
        <v>1</v>
      </c>
      <c r="H579" s="141">
        <v>1</v>
      </c>
      <c r="I579" s="141">
        <v>1</v>
      </c>
      <c r="J579" s="256"/>
      <c r="K579" s="256"/>
      <c r="L579" s="207">
        <v>1</v>
      </c>
      <c r="M579" s="179"/>
      <c r="N579" s="179"/>
      <c r="O579" s="182"/>
      <c r="P579" s="179"/>
      <c r="Q579" s="179"/>
      <c r="R579" s="179"/>
      <c r="S579" s="179"/>
      <c r="T579" s="179"/>
      <c r="U579" s="179"/>
      <c r="V579" s="179"/>
      <c r="W579" s="179"/>
      <c r="X579" s="179"/>
      <c r="Y579" s="179"/>
      <c r="Z579" s="179"/>
      <c r="AA579" s="179"/>
      <c r="AB579" s="44"/>
      <c r="AC579" s="189"/>
      <c r="AD579" s="189"/>
      <c r="AE579" s="189"/>
      <c r="AF579" s="189"/>
      <c r="AG579" s="92"/>
      <c r="AH579" s="189"/>
      <c r="AI579" s="189"/>
      <c r="AJ579" s="189"/>
      <c r="AK579" s="189"/>
      <c r="AL579" s="146">
        <f>IFERROR(AC579*IF($E579="将领",INDEX(兵法相关参数!$C$4:$AL$7,AL$15,MATCH($AB579,兵法相关参数!$C$3:$AL$3,0)),INDEX(兵法相关参数!$C$12:$AL$15,AL$15,MATCH($AB579,兵法相关参数!$C$3:$AL$3,0))),0)+IFERROR(AH579*IF($E579="将领",INDEX(兵法相关参数!$C$4:$AL$7,AL$15,MATCH($AG579,兵法相关参数!$C$3:$AL$3,0)),INDEX(兵法相关参数!$C$12:$AL$15,AL$15,MATCH($AG579,兵法相关参数!$C$3:$AL$3,0))),0)</f>
        <v>0</v>
      </c>
      <c r="AM579" s="146">
        <f>IFERROR(AD579*IF($E579="将领",INDEX(兵法相关参数!$C$4:$AL$7,AM$15,MATCH($AB579,兵法相关参数!$C$3:$AL$3,0)),INDEX(兵法相关参数!$C$12:$AL$15,AM$15,MATCH($AB579,兵法相关参数!$C$3:$AL$3,0))),0)+IFERROR(AI579*IF($E579="将领",INDEX(兵法相关参数!$C$4:$AL$7,AM$15,MATCH($AG579,兵法相关参数!$C$3:$AL$3,0)),INDEX(兵法相关参数!$C$12:$AL$15,AM$15,MATCH($AG579,兵法相关参数!$C$3:$AL$3,0))),0)</f>
        <v>0</v>
      </c>
      <c r="AN579" s="146">
        <f>IFERROR(AE579*IF($E579="将领",INDEX(兵法相关参数!$C$4:$AL$7,AN$15,MATCH($AB579,兵法相关参数!$C$3:$AL$3,0)),INDEX(兵法相关参数!$C$12:$AL$15,AN$15,MATCH($AB579,兵法相关参数!$C$3:$AL$3,0))),0)+IFERROR(AJ579*IF($E579="将领",INDEX(兵法相关参数!$C$4:$AL$7,AN$15,MATCH($AG579,兵法相关参数!$C$3:$AL$3,0)),INDEX(兵法相关参数!$C$12:$AL$15,AN$15,MATCH($AG579,兵法相关参数!$C$3:$AL$3,0))),0)</f>
        <v>0</v>
      </c>
      <c r="AO579" s="146">
        <f>IFERROR(AF579*IF($E579="将领",INDEX(兵法相关参数!$C$4:$AL$7,AL$15,MATCH($AB579,兵法相关参数!$C$3:$AL$3,0)),INDEX(兵法相关参数!$C$12:$AL$15,AO$15,MATCH($AB579,兵法相关参数!$C$3:$AL$3,0))),0)+IFERROR(AK579*IF($E579="将领",INDEX(兵法相关参数!$C$4:$AL$7,AL$15,MATCH($AG579,兵法相关参数!$C$3:$AL$3,0)),INDEX(兵法相关参数!$C$12:$AL$15,AO$15,MATCH($AG579,兵法相关参数!$C$3:$AL$3,0))),0)</f>
        <v>0</v>
      </c>
      <c r="AP579" s="27"/>
      <c r="AQ579" s="151">
        <f t="shared" si="356"/>
        <v>30315</v>
      </c>
      <c r="AR579" s="161">
        <f>AR578</f>
        <v>0</v>
      </c>
      <c r="AS579" s="163" t="str">
        <f t="shared" si="348"/>
        <v>红</v>
      </c>
      <c r="AT579" s="153">
        <f t="shared" si="349"/>
        <v>4</v>
      </c>
      <c r="AU579" s="39" t="str">
        <f>IF(IF(L579="","",AQ579&amp;AT579)=AU578,"",IF(MOD(COUNTIF($AQ$1:AQ579,AQ579),3)=1,"",IF(L579="","",AQ579&amp;AT579)))</f>
        <v>303154</v>
      </c>
      <c r="AV579" s="166">
        <f t="shared" si="354"/>
        <v>1</v>
      </c>
      <c r="AW579" s="166" t="e">
        <f t="shared" si="350"/>
        <v>#VALUE!</v>
      </c>
      <c r="AX579" s="15" t="str">
        <f>IF(MOD(COUNTIF($AQ$1:AQ579,AQ579),3)=1,"",IF(M579="","",AT579+1))</f>
        <v/>
      </c>
      <c r="AY579" s="15" t="str">
        <f t="shared" si="330"/>
        <v/>
      </c>
      <c r="AZ579" s="166" t="str">
        <f t="shared" si="331"/>
        <v/>
      </c>
      <c r="BA579" s="166" t="str">
        <f t="shared" si="332"/>
        <v/>
      </c>
      <c r="BB579" s="15" t="str">
        <f>IF(MOD(COUNTIF($AQ$1:AQ579,AQ579),3)=1,"",IF(N579="","",AX579+1))</f>
        <v/>
      </c>
      <c r="BC579" s="15" t="str">
        <f t="shared" si="351"/>
        <v/>
      </c>
      <c r="BD579" s="166" t="str">
        <f t="shared" si="355"/>
        <v/>
      </c>
      <c r="BE579" s="166" t="str">
        <f t="shared" si="352"/>
        <v/>
      </c>
      <c r="BF579" s="15"/>
      <c r="BG579" s="15"/>
      <c r="BH579" s="170" t="str">
        <f t="shared" si="353"/>
        <v>释放怒气技能有概率不消耗怒气（最多触发4次）每次概率为{0}%，{1}%，{2}%，100%（上一个概率触发成功才会进入下一个概率判定）。</v>
      </c>
    </row>
    <row r="580" spans="1:63">
      <c r="A580" s="261"/>
      <c r="B580" s="259"/>
      <c r="C580" s="256"/>
      <c r="D580" s="257"/>
      <c r="E580" s="179"/>
      <c r="F580" s="141"/>
      <c r="G580" s="141"/>
      <c r="H580" s="141"/>
      <c r="I580" s="141"/>
      <c r="J580" s="256"/>
      <c r="K580" s="256"/>
      <c r="L580" s="182"/>
      <c r="M580" s="179"/>
      <c r="N580" s="179"/>
      <c r="O580" s="182"/>
      <c r="P580" s="179"/>
      <c r="Q580" s="179"/>
      <c r="R580" s="179"/>
      <c r="S580" s="179"/>
      <c r="T580" s="179"/>
      <c r="U580" s="179"/>
      <c r="V580" s="179"/>
      <c r="W580" s="179"/>
      <c r="X580" s="179"/>
      <c r="Y580" s="179"/>
      <c r="Z580" s="179"/>
      <c r="AA580" s="179"/>
      <c r="AB580" s="44"/>
      <c r="AC580" s="189"/>
      <c r="AD580" s="189"/>
      <c r="AE580" s="189"/>
      <c r="AF580" s="189"/>
      <c r="AG580" s="92"/>
      <c r="AH580" s="189"/>
      <c r="AI580" s="189"/>
      <c r="AJ580" s="189"/>
      <c r="AK580" s="189"/>
      <c r="AL580" s="146">
        <f>IFERROR(AC580*IF($E580="将领",INDEX(兵法相关参数!$C$4:$AL$7,AL$15,MATCH($AB580,兵法相关参数!$C$3:$AL$3,0)),INDEX(兵法相关参数!$C$12:$AL$15,AL$15,MATCH($AB580,兵法相关参数!$C$3:$AL$3,0))),0)+IFERROR(AH580*IF($E580="将领",INDEX(兵法相关参数!$C$4:$AL$7,AL$15,MATCH($AG580,兵法相关参数!$C$3:$AL$3,0)),INDEX(兵法相关参数!$C$12:$AL$15,AL$15,MATCH($AG580,兵法相关参数!$C$3:$AL$3,0))),0)</f>
        <v>0</v>
      </c>
      <c r="AM580" s="146">
        <f>IFERROR(AD580*IF($E580="将领",INDEX(兵法相关参数!$C$4:$AL$7,AM$15,MATCH($AB580,兵法相关参数!$C$3:$AL$3,0)),INDEX(兵法相关参数!$C$12:$AL$15,AM$15,MATCH($AB580,兵法相关参数!$C$3:$AL$3,0))),0)+IFERROR(AI580*IF($E580="将领",INDEX(兵法相关参数!$C$4:$AL$7,AM$15,MATCH($AG580,兵法相关参数!$C$3:$AL$3,0)),INDEX(兵法相关参数!$C$12:$AL$15,AM$15,MATCH($AG580,兵法相关参数!$C$3:$AL$3,0))),0)</f>
        <v>0</v>
      </c>
      <c r="AN580" s="146">
        <f>IFERROR(AE580*IF($E580="将领",INDEX(兵法相关参数!$C$4:$AL$7,AN$15,MATCH($AB580,兵法相关参数!$C$3:$AL$3,0)),INDEX(兵法相关参数!$C$12:$AL$15,AN$15,MATCH($AB580,兵法相关参数!$C$3:$AL$3,0))),0)+IFERROR(AJ580*IF($E580="将领",INDEX(兵法相关参数!$C$4:$AL$7,AN$15,MATCH($AG580,兵法相关参数!$C$3:$AL$3,0)),INDEX(兵法相关参数!$C$12:$AL$15,AN$15,MATCH($AG580,兵法相关参数!$C$3:$AL$3,0))),0)</f>
        <v>0</v>
      </c>
      <c r="AO580" s="146">
        <f>IFERROR(AF580*IF($E580="将领",INDEX(兵法相关参数!$C$4:$AL$7,AL$15,MATCH($AB580,兵法相关参数!$C$3:$AL$3,0)),INDEX(兵法相关参数!$C$12:$AL$15,AO$15,MATCH($AB580,兵法相关参数!$C$3:$AL$3,0))),0)+IFERROR(AK580*IF($E580="将领",INDEX(兵法相关参数!$C$4:$AL$7,AL$15,MATCH($AG580,兵法相关参数!$C$3:$AL$3,0)),INDEX(兵法相关参数!$C$12:$AL$15,AO$15,MATCH($AG580,兵法相关参数!$C$3:$AL$3,0))),0)</f>
        <v>0</v>
      </c>
      <c r="AP580" s="42"/>
      <c r="AQ580" s="151">
        <f t="shared" si="356"/>
        <v>30315</v>
      </c>
      <c r="AR580" s="162">
        <f>AR579</f>
        <v>0</v>
      </c>
      <c r="AS580" s="163" t="str">
        <f t="shared" si="348"/>
        <v>红</v>
      </c>
      <c r="AT580" s="153">
        <f t="shared" si="349"/>
        <v>4</v>
      </c>
      <c r="AU580" s="39" t="str">
        <f>IF(IF(L580="","",AQ580&amp;AT580)=AU579,"",IF(MOD(COUNTIF($AQ$1:AQ580,AQ580),3)=1,"",IF(L580="","",AQ580&amp;AT580)))</f>
        <v/>
      </c>
      <c r="AV580" s="166" t="str">
        <f t="shared" si="354"/>
        <v/>
      </c>
      <c r="AW580" s="166" t="str">
        <f t="shared" si="350"/>
        <v/>
      </c>
      <c r="AX580" s="15" t="str">
        <f>IF(MOD(COUNTIF($AQ$1:AQ580,AQ580),3)=1,"",IF(M580="","",AT580+1))</f>
        <v/>
      </c>
      <c r="AY580" s="15" t="str">
        <f t="shared" si="330"/>
        <v/>
      </c>
      <c r="AZ580" s="166" t="str">
        <f t="shared" si="331"/>
        <v/>
      </c>
      <c r="BA580" s="166" t="str">
        <f t="shared" si="332"/>
        <v/>
      </c>
      <c r="BB580" s="15" t="str">
        <f>IF(MOD(COUNTIF($AQ$1:AQ580,AQ580),3)=1,"",IF(N580="","",AX580+1))</f>
        <v/>
      </c>
      <c r="BC580" s="15" t="str">
        <f t="shared" si="351"/>
        <v/>
      </c>
      <c r="BD580" s="166" t="str">
        <f t="shared" si="355"/>
        <v/>
      </c>
      <c r="BE580" s="166" t="str">
        <f t="shared" si="352"/>
        <v/>
      </c>
      <c r="BF580" s="15"/>
      <c r="BG580" s="15"/>
      <c r="BH580" s="170" t="str">
        <f t="shared" si="353"/>
        <v>释放怒气技能有概率不消耗怒气（最多触发4次）每次概率为{0}%，{1}%，{2}%，100%（上一个概率触发成功才会进入下一个概率判定）。</v>
      </c>
    </row>
    <row r="581" spans="1:63">
      <c r="A581" s="261"/>
      <c r="B581" s="259"/>
      <c r="C581" s="256"/>
      <c r="D581" s="255"/>
      <c r="E581" s="179"/>
      <c r="F581" s="179"/>
      <c r="G581" s="179"/>
      <c r="H581" s="179"/>
      <c r="I581" s="179"/>
      <c r="J581" s="256"/>
      <c r="K581" s="256"/>
      <c r="L581" s="182"/>
      <c r="M581" s="179"/>
      <c r="N581" s="179"/>
      <c r="O581" s="182"/>
      <c r="P581" s="179"/>
      <c r="Q581" s="179"/>
      <c r="R581" s="179"/>
      <c r="S581" s="179"/>
      <c r="T581" s="179"/>
      <c r="U581" s="179"/>
      <c r="V581" s="179"/>
      <c r="W581" s="179"/>
      <c r="X581" s="179"/>
      <c r="Y581" s="179"/>
      <c r="Z581" s="179"/>
      <c r="AA581" s="179"/>
      <c r="AB581" s="44"/>
      <c r="AC581" s="189"/>
      <c r="AD581" s="189"/>
      <c r="AE581" s="189"/>
      <c r="AF581" s="189"/>
      <c r="AG581" s="92"/>
      <c r="AH581" s="189"/>
      <c r="AI581" s="189"/>
      <c r="AJ581" s="189"/>
      <c r="AK581" s="189"/>
      <c r="AL581" s="146">
        <f>IFERROR(AC581*IF($E581="将领",INDEX(兵法相关参数!$C$4:$AL$7,AL$15,MATCH($AB581,兵法相关参数!$C$3:$AL$3,0)),INDEX(兵法相关参数!$C$12:$AL$15,AL$15,MATCH($AB581,兵法相关参数!$C$3:$AL$3,0))),0)+IFERROR(AH581*IF($E581="将领",INDEX(兵法相关参数!$C$4:$AL$7,AL$15,MATCH($AG581,兵法相关参数!$C$3:$AL$3,0)),INDEX(兵法相关参数!$C$12:$AL$15,AL$15,MATCH($AG581,兵法相关参数!$C$3:$AL$3,0))),0)</f>
        <v>0</v>
      </c>
      <c r="AM581" s="146">
        <f>IFERROR(AD581*IF($E581="将领",INDEX(兵法相关参数!$C$4:$AL$7,AM$15,MATCH($AB581,兵法相关参数!$C$3:$AL$3,0)),INDEX(兵法相关参数!$C$12:$AL$15,AM$15,MATCH($AB581,兵法相关参数!$C$3:$AL$3,0))),0)+IFERROR(AI581*IF($E581="将领",INDEX(兵法相关参数!$C$4:$AL$7,AM$15,MATCH($AG581,兵法相关参数!$C$3:$AL$3,0)),INDEX(兵法相关参数!$C$12:$AL$15,AM$15,MATCH($AG581,兵法相关参数!$C$3:$AL$3,0))),0)</f>
        <v>0</v>
      </c>
      <c r="AN581" s="146">
        <f>IFERROR(AE581*IF($E581="将领",INDEX(兵法相关参数!$C$4:$AL$7,AN$15,MATCH($AB581,兵法相关参数!$C$3:$AL$3,0)),INDEX(兵法相关参数!$C$12:$AL$15,AN$15,MATCH($AB581,兵法相关参数!$C$3:$AL$3,0))),0)+IFERROR(AJ581*IF($E581="将领",INDEX(兵法相关参数!$C$4:$AL$7,AN$15,MATCH($AG581,兵法相关参数!$C$3:$AL$3,0)),INDEX(兵法相关参数!$C$12:$AL$15,AN$15,MATCH($AG581,兵法相关参数!$C$3:$AL$3,0))),0)</f>
        <v>0</v>
      </c>
      <c r="AO581" s="146">
        <f>IFERROR(AF581*IF($E581="将领",INDEX(兵法相关参数!$C$4:$AL$7,AL$15,MATCH($AB581,兵法相关参数!$C$3:$AL$3,0)),INDEX(兵法相关参数!$C$12:$AL$15,AO$15,MATCH($AB581,兵法相关参数!$C$3:$AL$3,0))),0)+IFERROR(AK581*IF($E581="将领",INDEX(兵法相关参数!$C$4:$AL$7,AL$15,MATCH($AG581,兵法相关参数!$C$3:$AL$3,0)),INDEX(兵法相关参数!$C$12:$AL$15,AO$15,MATCH($AG581,兵法相关参数!$C$3:$AL$3,0))),0)</f>
        <v>0</v>
      </c>
      <c r="AP581" s="27"/>
      <c r="AQ581" s="151">
        <f t="shared" si="356"/>
        <v>30315</v>
      </c>
      <c r="AR581" s="160">
        <f>IF(D581="直接伤害",1,0)</f>
        <v>0</v>
      </c>
      <c r="AS581" s="163" t="str">
        <f t="shared" si="348"/>
        <v>红</v>
      </c>
      <c r="AT581" s="153">
        <f t="shared" si="349"/>
        <v>4</v>
      </c>
      <c r="AU581" s="39" t="str">
        <f>IF(IF(L581="","",AQ581&amp;AT581)=AU580,"",IF(MOD(COUNTIF($AQ$1:AQ581,AQ581),3)=1,"",IF(L581="","",AQ581&amp;AT581)))</f>
        <v/>
      </c>
      <c r="AV581" s="166" t="str">
        <f t="shared" si="354"/>
        <v/>
      </c>
      <c r="AW581" s="166" t="str">
        <f t="shared" si="350"/>
        <v/>
      </c>
      <c r="AX581" s="15" t="str">
        <f>IF(MOD(COUNTIF($AQ$1:AQ581,AQ581),3)=1,"",IF(M581="","",AT581+1))</f>
        <v/>
      </c>
      <c r="AY581" s="15" t="str">
        <f t="shared" si="330"/>
        <v/>
      </c>
      <c r="AZ581" s="166" t="str">
        <f t="shared" si="331"/>
        <v/>
      </c>
      <c r="BA581" s="166" t="str">
        <f t="shared" si="332"/>
        <v/>
      </c>
      <c r="BB581" s="15" t="str">
        <f>IF(MOD(COUNTIF($AQ$1:AQ581,AQ581),3)=1,"",IF(N581="","",AX581+1))</f>
        <v/>
      </c>
      <c r="BC581" s="15" t="str">
        <f t="shared" si="351"/>
        <v/>
      </c>
      <c r="BD581" s="166" t="str">
        <f t="shared" si="355"/>
        <v/>
      </c>
      <c r="BE581" s="166" t="str">
        <f t="shared" si="352"/>
        <v/>
      </c>
      <c r="BF581" s="15"/>
      <c r="BG581" s="15"/>
      <c r="BH581" s="170" t="str">
        <f t="shared" si="353"/>
        <v>释放怒气技能有概率不消耗怒气（最多触发4次）每次概率为{0}%，{1}%，{2}%，100%（上一个概率触发成功才会进入下一个概率判定）。</v>
      </c>
    </row>
    <row r="582" spans="1:63">
      <c r="A582" s="261"/>
      <c r="B582" s="259"/>
      <c r="C582" s="256"/>
      <c r="D582" s="256"/>
      <c r="E582" s="179"/>
      <c r="F582" s="179"/>
      <c r="G582" s="179"/>
      <c r="H582" s="179"/>
      <c r="I582" s="179"/>
      <c r="J582" s="256"/>
      <c r="K582" s="256"/>
      <c r="L582" s="182"/>
      <c r="M582" s="179"/>
      <c r="N582" s="179"/>
      <c r="O582" s="182"/>
      <c r="P582" s="179"/>
      <c r="Q582" s="179"/>
      <c r="R582" s="179"/>
      <c r="S582" s="179"/>
      <c r="T582" s="179"/>
      <c r="U582" s="179"/>
      <c r="V582" s="179"/>
      <c r="W582" s="179"/>
      <c r="X582" s="179"/>
      <c r="Y582" s="179"/>
      <c r="Z582" s="179"/>
      <c r="AA582" s="179"/>
      <c r="AB582" s="44"/>
      <c r="AC582" s="189"/>
      <c r="AD582" s="189"/>
      <c r="AE582" s="189"/>
      <c r="AF582" s="189"/>
      <c r="AG582" s="92"/>
      <c r="AH582" s="189"/>
      <c r="AI582" s="189"/>
      <c r="AJ582" s="189"/>
      <c r="AK582" s="189"/>
      <c r="AL582" s="146">
        <f>IFERROR(AC582*IF($E582="将领",INDEX(兵法相关参数!$C$4:$AL$7,AL$15,MATCH($AB582,兵法相关参数!$C$3:$AL$3,0)),INDEX(兵法相关参数!$C$12:$AL$15,AL$15,MATCH($AB582,兵法相关参数!$C$3:$AL$3,0))),0)+IFERROR(AH582*IF($E582="将领",INDEX(兵法相关参数!$C$4:$AL$7,AL$15,MATCH($AG582,兵法相关参数!$C$3:$AL$3,0)),INDEX(兵法相关参数!$C$12:$AL$15,AL$15,MATCH($AG582,兵法相关参数!$C$3:$AL$3,0))),0)</f>
        <v>0</v>
      </c>
      <c r="AM582" s="146">
        <f>IFERROR(AD582*IF($E582="将领",INDEX(兵法相关参数!$C$4:$AL$7,AM$15,MATCH($AB582,兵法相关参数!$C$3:$AL$3,0)),INDEX(兵法相关参数!$C$12:$AL$15,AM$15,MATCH($AB582,兵法相关参数!$C$3:$AL$3,0))),0)+IFERROR(AI582*IF($E582="将领",INDEX(兵法相关参数!$C$4:$AL$7,AM$15,MATCH($AG582,兵法相关参数!$C$3:$AL$3,0)),INDEX(兵法相关参数!$C$12:$AL$15,AM$15,MATCH($AG582,兵法相关参数!$C$3:$AL$3,0))),0)</f>
        <v>0</v>
      </c>
      <c r="AN582" s="146">
        <f>IFERROR(AE582*IF($E582="将领",INDEX(兵法相关参数!$C$4:$AL$7,AN$15,MATCH($AB582,兵法相关参数!$C$3:$AL$3,0)),INDEX(兵法相关参数!$C$12:$AL$15,AN$15,MATCH($AB582,兵法相关参数!$C$3:$AL$3,0))),0)+IFERROR(AJ582*IF($E582="将领",INDEX(兵法相关参数!$C$4:$AL$7,AN$15,MATCH($AG582,兵法相关参数!$C$3:$AL$3,0)),INDEX(兵法相关参数!$C$12:$AL$15,AN$15,MATCH($AG582,兵法相关参数!$C$3:$AL$3,0))),0)</f>
        <v>0</v>
      </c>
      <c r="AO582" s="146">
        <f>IFERROR(AF582*IF($E582="将领",INDEX(兵法相关参数!$C$4:$AL$7,AL$15,MATCH($AB582,兵法相关参数!$C$3:$AL$3,0)),INDEX(兵法相关参数!$C$12:$AL$15,AO$15,MATCH($AB582,兵法相关参数!$C$3:$AL$3,0))),0)+IFERROR(AK582*IF($E582="将领",INDEX(兵法相关参数!$C$4:$AL$7,AL$15,MATCH($AG582,兵法相关参数!$C$3:$AL$3,0)),INDEX(兵法相关参数!$C$12:$AL$15,AO$15,MATCH($AG582,兵法相关参数!$C$3:$AL$3,0))),0)</f>
        <v>0</v>
      </c>
      <c r="AP582" s="42"/>
      <c r="AQ582" s="151">
        <f t="shared" si="356"/>
        <v>30315</v>
      </c>
      <c r="AR582" s="161">
        <f>AR581</f>
        <v>0</v>
      </c>
      <c r="AS582" s="163" t="str">
        <f t="shared" si="348"/>
        <v>红</v>
      </c>
      <c r="AT582" s="153">
        <f t="shared" si="349"/>
        <v>4</v>
      </c>
      <c r="AU582" s="39" t="str">
        <f>IF(IF(L582="","",AQ582&amp;AT582)=AU581,"",IF(MOD(COUNTIF($AQ$1:AQ582,AQ582),3)=1,"",IF(L582="","",AQ582&amp;AT582)))</f>
        <v/>
      </c>
      <c r="AV582" s="166" t="str">
        <f t="shared" si="354"/>
        <v/>
      </c>
      <c r="AW582" s="166" t="str">
        <f t="shared" si="350"/>
        <v/>
      </c>
      <c r="AX582" s="15" t="str">
        <f>IF(MOD(COUNTIF($AQ$1:AQ582,AQ582),3)=1,"",IF(M582="","",AT582+1))</f>
        <v/>
      </c>
      <c r="AY582" s="15" t="str">
        <f t="shared" si="330"/>
        <v/>
      </c>
      <c r="AZ582" s="166" t="str">
        <f t="shared" si="331"/>
        <v/>
      </c>
      <c r="BA582" s="166" t="str">
        <f t="shared" si="332"/>
        <v/>
      </c>
      <c r="BB582" s="15" t="str">
        <f>IF(MOD(COUNTIF($AQ$1:AQ582,AQ582),3)=1,"",IF(N582="","",AX582+1))</f>
        <v/>
      </c>
      <c r="BC582" s="15" t="str">
        <f t="shared" si="351"/>
        <v/>
      </c>
      <c r="BD582" s="166" t="str">
        <f t="shared" si="355"/>
        <v/>
      </c>
      <c r="BE582" s="166" t="str">
        <f t="shared" si="352"/>
        <v/>
      </c>
      <c r="BF582" s="15"/>
      <c r="BG582" s="15"/>
      <c r="BH582" s="170" t="str">
        <f t="shared" si="353"/>
        <v>释放怒气技能有概率不消耗怒气（最多触发4次）每次概率为{0}%，{1}%，{2}%，100%（上一个概率触发成功才会进入下一个概率判定）。</v>
      </c>
    </row>
    <row r="583" spans="1:63">
      <c r="A583" s="261"/>
      <c r="B583" s="260"/>
      <c r="C583" s="257"/>
      <c r="D583" s="257"/>
      <c r="E583" s="179"/>
      <c r="F583" s="179"/>
      <c r="G583" s="179"/>
      <c r="H583" s="179"/>
      <c r="I583" s="179"/>
      <c r="J583" s="257"/>
      <c r="K583" s="257"/>
      <c r="L583" s="182"/>
      <c r="M583" s="179"/>
      <c r="N583" s="179"/>
      <c r="O583" s="182"/>
      <c r="P583" s="179"/>
      <c r="Q583" s="179"/>
      <c r="R583" s="179"/>
      <c r="S583" s="179"/>
      <c r="T583" s="179"/>
      <c r="U583" s="179"/>
      <c r="V583" s="179"/>
      <c r="W583" s="179"/>
      <c r="X583" s="179"/>
      <c r="Y583" s="179"/>
      <c r="Z583" s="179"/>
      <c r="AA583" s="179"/>
      <c r="AB583" s="44"/>
      <c r="AC583" s="189"/>
      <c r="AD583" s="189"/>
      <c r="AE583" s="189"/>
      <c r="AF583" s="189"/>
      <c r="AG583" s="92"/>
      <c r="AH583" s="189"/>
      <c r="AI583" s="189"/>
      <c r="AJ583" s="189"/>
      <c r="AK583" s="189"/>
      <c r="AL583" s="146">
        <f>IFERROR(AC583*IF($E583="将领",INDEX(兵法相关参数!$C$4:$AL$7,AL$15,MATCH($AB583,兵法相关参数!$C$3:$AL$3,0)),INDEX(兵法相关参数!$C$12:$AL$15,AL$15,MATCH($AB583,兵法相关参数!$C$3:$AL$3,0))),0)+IFERROR(AH583*IF($E583="将领",INDEX(兵法相关参数!$C$4:$AL$7,AL$15,MATCH($AG583,兵法相关参数!$C$3:$AL$3,0)),INDEX(兵法相关参数!$C$12:$AL$15,AL$15,MATCH($AG583,兵法相关参数!$C$3:$AL$3,0))),0)</f>
        <v>0</v>
      </c>
      <c r="AM583" s="146">
        <f>IFERROR(AD583*IF($E583="将领",INDEX(兵法相关参数!$C$4:$AL$7,AM$15,MATCH($AB583,兵法相关参数!$C$3:$AL$3,0)),INDEX(兵法相关参数!$C$12:$AL$15,AM$15,MATCH($AB583,兵法相关参数!$C$3:$AL$3,0))),0)+IFERROR(AI583*IF($E583="将领",INDEX(兵法相关参数!$C$4:$AL$7,AM$15,MATCH($AG583,兵法相关参数!$C$3:$AL$3,0)),INDEX(兵法相关参数!$C$12:$AL$15,AM$15,MATCH($AG583,兵法相关参数!$C$3:$AL$3,0))),0)</f>
        <v>0</v>
      </c>
      <c r="AN583" s="146">
        <f>IFERROR(AE583*IF($E583="将领",INDEX(兵法相关参数!$C$4:$AL$7,AN$15,MATCH($AB583,兵法相关参数!$C$3:$AL$3,0)),INDEX(兵法相关参数!$C$12:$AL$15,AN$15,MATCH($AB583,兵法相关参数!$C$3:$AL$3,0))),0)+IFERROR(AJ583*IF($E583="将领",INDEX(兵法相关参数!$C$4:$AL$7,AN$15,MATCH($AG583,兵法相关参数!$C$3:$AL$3,0)),INDEX(兵法相关参数!$C$12:$AL$15,AN$15,MATCH($AG583,兵法相关参数!$C$3:$AL$3,0))),0)</f>
        <v>0</v>
      </c>
      <c r="AO583" s="146">
        <f>IFERROR(AF583*IF($E583="将领",INDEX(兵法相关参数!$C$4:$AL$7,AL$15,MATCH($AB583,兵法相关参数!$C$3:$AL$3,0)),INDEX(兵法相关参数!$C$12:$AL$15,AO$15,MATCH($AB583,兵法相关参数!$C$3:$AL$3,0))),0)+IFERROR(AK583*IF($E583="将领",INDEX(兵法相关参数!$C$4:$AL$7,AL$15,MATCH($AG583,兵法相关参数!$C$3:$AL$3,0)),INDEX(兵法相关参数!$C$12:$AL$15,AO$15,MATCH($AG583,兵法相关参数!$C$3:$AL$3,0))),0)</f>
        <v>0</v>
      </c>
      <c r="AP583" s="27"/>
      <c r="AQ583" s="152">
        <f t="shared" si="356"/>
        <v>30315</v>
      </c>
      <c r="AR583" s="162">
        <f>AR582</f>
        <v>0</v>
      </c>
      <c r="AS583" s="163" t="str">
        <f t="shared" si="348"/>
        <v>红</v>
      </c>
      <c r="AT583" s="153">
        <f t="shared" si="349"/>
        <v>4</v>
      </c>
      <c r="AU583" s="39" t="str">
        <f>IF(IF(L583="","",AQ583&amp;AT583)=AU582,"",IF(MOD(COUNTIF($AQ$1:AQ583,AQ583),3)=1,"",IF(L583="","",AQ583&amp;AT583)))</f>
        <v/>
      </c>
      <c r="AV583" s="166" t="str">
        <f t="shared" si="354"/>
        <v/>
      </c>
      <c r="AW583" s="166" t="str">
        <f t="shared" si="350"/>
        <v/>
      </c>
      <c r="AX583" s="15" t="str">
        <f>IF(MOD(COUNTIF($AQ$1:AQ583,AQ583),3)=1,"",IF(M583="","",AT583+1))</f>
        <v/>
      </c>
      <c r="AY583" s="15" t="str">
        <f t="shared" si="330"/>
        <v/>
      </c>
      <c r="AZ583" s="166" t="str">
        <f t="shared" si="331"/>
        <v/>
      </c>
      <c r="BA583" s="166" t="str">
        <f t="shared" si="332"/>
        <v/>
      </c>
      <c r="BB583" s="15" t="str">
        <f>IF(MOD(COUNTIF($AQ$1:AQ583,AQ583),3)=1,"",IF(N583="","",AX583+1))</f>
        <v/>
      </c>
      <c r="BC583" s="15" t="str">
        <f t="shared" si="351"/>
        <v/>
      </c>
      <c r="BD583" s="166" t="str">
        <f t="shared" si="355"/>
        <v/>
      </c>
      <c r="BE583" s="166" t="str">
        <f t="shared" si="352"/>
        <v/>
      </c>
      <c r="BF583" s="15"/>
      <c r="BG583" s="15"/>
      <c r="BH583" s="170" t="str">
        <f t="shared" si="353"/>
        <v>释放怒气技能有概率不消耗怒气（最多触发4次）每次概率为{0}%，{1}%，{2}%，100%（上一个概率触发成功才会进入下一个概率判定）。</v>
      </c>
    </row>
    <row r="584" spans="1:63">
      <c r="A584" s="261" t="s">
        <v>1132</v>
      </c>
      <c r="B584" s="258" t="s">
        <v>1135</v>
      </c>
      <c r="C584" s="255" t="s">
        <v>12</v>
      </c>
      <c r="D584" s="255" t="s">
        <v>1133</v>
      </c>
      <c r="E584" s="11"/>
      <c r="F584" s="11"/>
      <c r="G584" s="11"/>
      <c r="H584" s="11"/>
      <c r="I584" s="11"/>
      <c r="J584" s="11" t="s">
        <v>402</v>
      </c>
      <c r="K584" s="11" t="s">
        <v>469</v>
      </c>
      <c r="L584" s="11"/>
      <c r="M584" s="11"/>
      <c r="N584" s="11"/>
      <c r="O584" s="183" t="s">
        <v>52</v>
      </c>
      <c r="P584" s="3" t="s">
        <v>57</v>
      </c>
      <c r="Q584" s="11" t="s">
        <v>60</v>
      </c>
      <c r="R584" s="11" t="s">
        <v>61</v>
      </c>
      <c r="S584" s="184" t="s">
        <v>785</v>
      </c>
      <c r="T584" s="184"/>
      <c r="U584" s="184"/>
      <c r="V584" s="184"/>
      <c r="W584" s="3" t="s">
        <v>223</v>
      </c>
      <c r="X584" s="3" t="s">
        <v>224</v>
      </c>
      <c r="Y584" s="3" t="s">
        <v>225</v>
      </c>
      <c r="Z584" s="3" t="s">
        <v>226</v>
      </c>
      <c r="AA584" s="1"/>
      <c r="AB584" s="15"/>
      <c r="AC584" s="187" t="s">
        <v>227</v>
      </c>
      <c r="AD584" s="187" t="s">
        <v>228</v>
      </c>
      <c r="AE584" s="187" t="s">
        <v>229</v>
      </c>
      <c r="AF584" s="187" t="s">
        <v>230</v>
      </c>
      <c r="AG584" s="96"/>
      <c r="AH584" s="187" t="s">
        <v>227</v>
      </c>
      <c r="AI584" s="187" t="s">
        <v>228</v>
      </c>
      <c r="AJ584" s="187" t="s">
        <v>229</v>
      </c>
      <c r="AK584" s="187" t="s">
        <v>230</v>
      </c>
      <c r="AL584" s="146">
        <f>IFERROR(AC584*IF($E584="将领",INDEX(兵法相关参数!$C$4:$AL$7,AL$15,MATCH($AB584,兵法相关参数!$C$3:$AL$3,0)),INDEX(兵法相关参数!$C$12:$AL$15,AL$15,MATCH($AB584,兵法相关参数!$C$3:$AL$3,0))),0)+IFERROR(AH584*IF($E584="将领",INDEX(兵法相关参数!$C$4:$AL$7,AL$15,MATCH($AG584,兵法相关参数!$C$3:$AL$3,0)),INDEX(兵法相关参数!$C$12:$AL$15,AL$15,MATCH($AG584,兵法相关参数!$C$3:$AL$3,0))),0)</f>
        <v>0</v>
      </c>
      <c r="AM584" s="146">
        <f>IFERROR(AD584*IF($E584="将领",INDEX(兵法相关参数!$C$4:$AL$7,AM$15,MATCH($AB584,兵法相关参数!$C$3:$AL$3,0)),INDEX(兵法相关参数!$C$12:$AL$15,AM$15,MATCH($AB584,兵法相关参数!$C$3:$AL$3,0))),0)+IFERROR(AI584*IF($E584="将领",INDEX(兵法相关参数!$C$4:$AL$7,AM$15,MATCH($AG584,兵法相关参数!$C$3:$AL$3,0)),INDEX(兵法相关参数!$C$12:$AL$15,AM$15,MATCH($AG584,兵法相关参数!$C$3:$AL$3,0))),0)</f>
        <v>0</v>
      </c>
      <c r="AN584" s="146">
        <f>IFERROR(AE584*IF($E584="将领",INDEX(兵法相关参数!$C$4:$AL$7,AN$15,MATCH($AB584,兵法相关参数!$C$3:$AL$3,0)),INDEX(兵法相关参数!$C$12:$AL$15,AN$15,MATCH($AB584,兵法相关参数!$C$3:$AL$3,0))),0)+IFERROR(AJ584*IF($E584="将领",INDEX(兵法相关参数!$C$4:$AL$7,AN$15,MATCH($AG584,兵法相关参数!$C$3:$AL$3,0)),INDEX(兵法相关参数!$C$12:$AL$15,AN$15,MATCH($AG584,兵法相关参数!$C$3:$AL$3,0))),0)</f>
        <v>0</v>
      </c>
      <c r="AO584" s="146">
        <f>IFERROR(AF584*IF($E584="将领",INDEX(兵法相关参数!$C$4:$AL$7,AL$15,MATCH($AB584,兵法相关参数!$C$3:$AL$3,0)),INDEX(兵法相关参数!$C$12:$AL$15,AO$15,MATCH($AB584,兵法相关参数!$C$3:$AL$3,0))),0)+IFERROR(AK584*IF($E584="将领",INDEX(兵法相关参数!$C$4:$AL$7,AL$15,MATCH($AG584,兵法相关参数!$C$3:$AL$3,0)),INDEX(兵法相关参数!$C$12:$AL$15,AO$15,MATCH($AG584,兵法相关参数!$C$3:$AL$3,0))),0)</f>
        <v>0</v>
      </c>
      <c r="AP584" s="27"/>
      <c r="AQ584" s="154">
        <v>30232</v>
      </c>
      <c r="AR584" s="160">
        <f>IF(D584="直接伤害",1,0)</f>
        <v>0</v>
      </c>
      <c r="AS584" s="163" t="str">
        <f t="shared" si="348"/>
        <v>橙</v>
      </c>
      <c r="AT584" s="153">
        <f t="shared" si="349"/>
        <v>1</v>
      </c>
      <c r="AU584" s="39" t="str">
        <f>IF(IF(L584="","",AQ584&amp;AT584)=AU583,"",IF(MOD(COUNTIF($AQ$1:AQ584,AQ584),3)=1,"",IF(L584="","",AQ584&amp;AT584)))</f>
        <v/>
      </c>
      <c r="AV584" s="166" t="str">
        <f t="shared" si="354"/>
        <v/>
      </c>
      <c r="AW584" s="166" t="str">
        <f t="shared" si="350"/>
        <v/>
      </c>
      <c r="AX584" s="15" t="str">
        <f>IF(MOD(COUNTIF($AQ$1:AQ584,AQ584),3)=1,"",IF(M584="","",AT584+1))</f>
        <v/>
      </c>
      <c r="AY584" s="15" t="str">
        <f t="shared" si="330"/>
        <v/>
      </c>
      <c r="AZ584" s="166" t="str">
        <f t="shared" si="331"/>
        <v/>
      </c>
      <c r="BA584" s="166" t="str">
        <f t="shared" si="332"/>
        <v/>
      </c>
      <c r="BB584" s="15" t="str">
        <f>IF(MOD(COUNTIF($AQ$1:AQ584,AQ584),3)=1,"",IF(N584="","",AX584+1))</f>
        <v/>
      </c>
      <c r="BC584" s="15" t="str">
        <f t="shared" si="351"/>
        <v/>
      </c>
      <c r="BD584" s="166" t="str">
        <f t="shared" si="355"/>
        <v/>
      </c>
      <c r="BE584" s="166" t="str">
        <f t="shared" si="352"/>
        <v/>
      </c>
      <c r="BF584" s="15"/>
      <c r="BG584" s="15"/>
      <c r="BH584" s="170" t="str">
        <f t="shared" si="353"/>
        <v>战斗开始后20、40、60秒时为我方血量最低的武将提供免疫一次控制的护盾并使其接下来{0}秒受到的伤害降低{1}%。</v>
      </c>
    </row>
    <row r="585" spans="1:63">
      <c r="A585" s="261"/>
      <c r="B585" s="259"/>
      <c r="C585" s="256"/>
      <c r="D585" s="256"/>
      <c r="E585" s="179" t="s">
        <v>22</v>
      </c>
      <c r="F585" s="141">
        <v>1</v>
      </c>
      <c r="G585" s="141">
        <v>1</v>
      </c>
      <c r="H585" s="141">
        <v>1</v>
      </c>
      <c r="I585" s="141">
        <v>1</v>
      </c>
      <c r="J585" s="255">
        <f>SUMPRODUCT(LARGE(AL585:AO585*F585:I585+AL586:AO586*F586:I586+AL588:AO588*F588:I588+AL589:AO589*F589:I589+AL591:AO591*F591:I591+AL592:AO592*F592:I592,1))</f>
        <v>4.3550820266599999</v>
      </c>
      <c r="K585" s="255">
        <f>INDEX($J$17:$J$200,MATCH(C584,$C$17:$C$200,0),1)</f>
        <v>4.3116392160975536</v>
      </c>
      <c r="L585" s="10"/>
      <c r="M585" s="10"/>
      <c r="N585" s="10"/>
      <c r="O585" s="81">
        <f>60%</f>
        <v>0.6</v>
      </c>
      <c r="P585" s="44" t="s">
        <v>1173</v>
      </c>
      <c r="Q585" s="10">
        <v>0</v>
      </c>
      <c r="R585" s="10">
        <v>1</v>
      </c>
      <c r="S585" s="44">
        <f>INDEX(眩晕修正系数,8)</f>
        <v>0.94</v>
      </c>
      <c r="T585" s="44"/>
      <c r="U585" s="44"/>
      <c r="V585" s="24"/>
      <c r="W585" s="23">
        <f>$R585*$O585*$S585</f>
        <v>0.56399999999999995</v>
      </c>
      <c r="X585" s="23">
        <f>$R585*$O585*$S585</f>
        <v>0.56399999999999995</v>
      </c>
      <c r="Y585" s="23">
        <f>$R585*$O585*$S585</f>
        <v>0.56399999999999995</v>
      </c>
      <c r="Z585" s="23">
        <f>$R585*$O585*$S585</f>
        <v>0.56399999999999995</v>
      </c>
      <c r="AA585" s="22"/>
      <c r="AB585" s="44" t="s">
        <v>1136</v>
      </c>
      <c r="AC585" s="92">
        <f>辅助效用($P585,-1,AC$15,"输出转换",眩晕系数,"指定将领",W585)</f>
        <v>2.9268928722893146</v>
      </c>
      <c r="AD585" s="92">
        <f>辅助效用($P585,-1,AD$15,"输出转换",眩晕系数,"指定将领",X585)</f>
        <v>2.2499066895441713</v>
      </c>
      <c r="AE585" s="92">
        <f>辅助效用($P585,-1,AE$15,"输出转换",眩晕系数,"指定将领",Y585)</f>
        <v>3.5149254372061041</v>
      </c>
      <c r="AF585" s="92">
        <f>辅助效用($P585,-1,AF$15,"输出转换",眩晕系数,"指定将领",Z585)</f>
        <v>3.6898801592109467</v>
      </c>
      <c r="AG585" s="92" t="s">
        <v>51</v>
      </c>
      <c r="AH585" s="188">
        <f>IF($Q585=0,0,持续效用($P585,$Q585,AH$15,$E585))</f>
        <v>0</v>
      </c>
      <c r="AI585" s="188">
        <f>IF($Q585=0,0,持续效用($P585,$Q585,AI$15,$E585))</f>
        <v>0</v>
      </c>
      <c r="AJ585" s="188">
        <f>IF($Q585=0,0,持续效用($P585,$Q585,AJ$15,$E585))</f>
        <v>0</v>
      </c>
      <c r="AK585" s="188">
        <f>IF($Q585=0,0,持续效用($P585,$Q585,AK$15,$E585))</f>
        <v>0</v>
      </c>
      <c r="AL585" s="146">
        <f>IFERROR(AC585*IF($E585="将领",INDEX(兵法相关参数!$C$4:$AL$7,AL$15,MATCH($AB585,兵法相关参数!$C$3:$AL$3,0)),INDEX(兵法相关参数!$C$12:$AL$15,AL$15,MATCH($AB585,兵法相关参数!$C$3:$AL$3,0))),0)+IFERROR(AH585*IF($E585="将领",INDEX(兵法相关参数!$C$4:$AL$7,AL$15,MATCH($AG585,兵法相关参数!$C$3:$AL$3,0)),INDEX(兵法相关参数!$C$12:$AL$15,AL$15,MATCH($AG585,兵法相关参数!$C$3:$AL$3,0))),0)</f>
        <v>2.9268928722893146</v>
      </c>
      <c r="AM585" s="146">
        <f>IFERROR(AD585*IF($E585="将领",INDEX(兵法相关参数!$C$4:$AL$7,AM$15,MATCH($AB585,兵法相关参数!$C$3:$AL$3,0)),INDEX(兵法相关参数!$C$12:$AL$15,AM$15,MATCH($AB585,兵法相关参数!$C$3:$AL$3,0))),0)+IFERROR(AI585*IF($E585="将领",INDEX(兵法相关参数!$C$4:$AL$7,AM$15,MATCH($AG585,兵法相关参数!$C$3:$AL$3,0)),INDEX(兵法相关参数!$C$12:$AL$15,AM$15,MATCH($AG585,兵法相关参数!$C$3:$AL$3,0))),0)</f>
        <v>2.2499066895441713</v>
      </c>
      <c r="AN585" s="146">
        <f>IFERROR(AE585*IF($E585="将领",INDEX(兵法相关参数!$C$4:$AL$7,AN$15,MATCH($AB585,兵法相关参数!$C$3:$AL$3,0)),INDEX(兵法相关参数!$C$12:$AL$15,AN$15,MATCH($AB585,兵法相关参数!$C$3:$AL$3,0))),0)+IFERROR(AJ585*IF($E585="将领",INDEX(兵法相关参数!$C$4:$AL$7,AN$15,MATCH($AG585,兵法相关参数!$C$3:$AL$3,0)),INDEX(兵法相关参数!$C$12:$AL$15,AN$15,MATCH($AG585,兵法相关参数!$C$3:$AL$3,0))),0)</f>
        <v>3.5149254372061041</v>
      </c>
      <c r="AO585" s="146">
        <f>IFERROR(AF585*IF($E585="将领",INDEX(兵法相关参数!$C$4:$AL$7,AL$15,MATCH($AB585,兵法相关参数!$C$3:$AL$3,0)),INDEX(兵法相关参数!$C$12:$AL$15,AO$15,MATCH($AB585,兵法相关参数!$C$3:$AL$3,0))),0)+IFERROR(AK585*IF($E585="将领",INDEX(兵法相关参数!$C$4:$AL$7,AL$15,MATCH($AG585,兵法相关参数!$C$3:$AL$3,0)),INDEX(兵法相关参数!$C$12:$AL$15,AO$15,MATCH($AG585,兵法相关参数!$C$3:$AL$3,0))),0)</f>
        <v>3.6898801592109467</v>
      </c>
      <c r="AP585" s="42"/>
      <c r="AQ585" s="151">
        <f>AQ584</f>
        <v>30232</v>
      </c>
      <c r="AR585" s="161">
        <f>AR584</f>
        <v>0</v>
      </c>
      <c r="AS585" s="163" t="str">
        <f t="shared" si="348"/>
        <v>橙</v>
      </c>
      <c r="AT585" s="153">
        <f t="shared" si="349"/>
        <v>1</v>
      </c>
      <c r="AU585" s="39" t="str">
        <f>IF(IF(L585="","",AQ585&amp;AT585)=AU584,"",IF(MOD(COUNTIF($AQ$1:AQ585,AQ585),3)=1,"",IF(L585="","",AQ585&amp;AT585)))</f>
        <v/>
      </c>
      <c r="AV585" s="166" t="str">
        <f t="shared" si="354"/>
        <v/>
      </c>
      <c r="AW585" s="166" t="str">
        <f t="shared" si="350"/>
        <v/>
      </c>
      <c r="AX585" s="15" t="str">
        <f>IF(MOD(COUNTIF($AQ$1:AQ585,AQ585),3)=1,"",IF(M585="","",AT585+1))</f>
        <v/>
      </c>
      <c r="AY585" s="15" t="str">
        <f t="shared" si="330"/>
        <v/>
      </c>
      <c r="AZ585" s="166" t="str">
        <f t="shared" si="331"/>
        <v/>
      </c>
      <c r="BA585" s="166" t="str">
        <f t="shared" si="332"/>
        <v/>
      </c>
      <c r="BB585" s="15" t="str">
        <f>IF(MOD(COUNTIF($AQ$1:AQ585,AQ585),3)=1,"",IF(N585="","",AX585+1))</f>
        <v/>
      </c>
      <c r="BC585" s="15" t="str">
        <f t="shared" si="351"/>
        <v/>
      </c>
      <c r="BD585" s="166" t="str">
        <f t="shared" si="355"/>
        <v/>
      </c>
      <c r="BE585" s="166" t="str">
        <f t="shared" si="352"/>
        <v/>
      </c>
      <c r="BF585" s="15"/>
      <c r="BG585" s="15"/>
      <c r="BH585" s="170" t="str">
        <f t="shared" si="353"/>
        <v>战斗开始后20、40、60秒时为我方血量最低的武将提供免疫一次控制的护盾并使其接下来{0}秒受到的伤害降低{1}%。</v>
      </c>
    </row>
    <row r="586" spans="1:63">
      <c r="A586" s="261"/>
      <c r="B586" s="259"/>
      <c r="C586" s="256"/>
      <c r="D586" s="257"/>
      <c r="E586" s="179"/>
      <c r="F586" s="141"/>
      <c r="G586" s="141"/>
      <c r="H586" s="141"/>
      <c r="I586" s="141"/>
      <c r="J586" s="256"/>
      <c r="K586" s="256"/>
      <c r="L586" s="182"/>
      <c r="M586" s="179"/>
      <c r="N586" s="179"/>
      <c r="O586" s="182"/>
      <c r="P586" s="179"/>
      <c r="Q586" s="179"/>
      <c r="R586" s="179"/>
      <c r="S586" s="179"/>
      <c r="T586" s="179"/>
      <c r="U586" s="179"/>
      <c r="V586" s="179"/>
      <c r="W586" s="179"/>
      <c r="X586" s="179"/>
      <c r="Y586" s="179"/>
      <c r="Z586" s="179"/>
      <c r="AA586" s="179"/>
      <c r="AB586" s="44"/>
      <c r="AC586" s="189"/>
      <c r="AD586" s="189"/>
      <c r="AE586" s="189"/>
      <c r="AF586" s="189"/>
      <c r="AG586" s="92"/>
      <c r="AH586" s="189"/>
      <c r="AI586" s="189"/>
      <c r="AJ586" s="189"/>
      <c r="AK586" s="189"/>
      <c r="AL586" s="146">
        <f>IFERROR(AC586*IF($E586="将领",INDEX(兵法相关参数!$C$4:$AL$7,AL$15,MATCH($AB586,兵法相关参数!$C$3:$AL$3,0)),INDEX(兵法相关参数!$C$12:$AL$15,AL$15,MATCH($AB586,兵法相关参数!$C$3:$AL$3,0))),0)+IFERROR(AH586*IF($E586="将领",INDEX(兵法相关参数!$C$4:$AL$7,AL$15,MATCH($AG586,兵法相关参数!$C$3:$AL$3,0)),INDEX(兵法相关参数!$C$12:$AL$15,AL$15,MATCH($AG586,兵法相关参数!$C$3:$AL$3,0))),0)</f>
        <v>0</v>
      </c>
      <c r="AM586" s="146">
        <f>IFERROR(AD586*IF($E586="将领",INDEX(兵法相关参数!$C$4:$AL$7,AM$15,MATCH($AB586,兵法相关参数!$C$3:$AL$3,0)),INDEX(兵法相关参数!$C$12:$AL$15,AM$15,MATCH($AB586,兵法相关参数!$C$3:$AL$3,0))),0)+IFERROR(AI586*IF($E586="将领",INDEX(兵法相关参数!$C$4:$AL$7,AM$15,MATCH($AG586,兵法相关参数!$C$3:$AL$3,0)),INDEX(兵法相关参数!$C$12:$AL$15,AM$15,MATCH($AG586,兵法相关参数!$C$3:$AL$3,0))),0)</f>
        <v>0</v>
      </c>
      <c r="AN586" s="146">
        <f>IFERROR(AE586*IF($E586="将领",INDEX(兵法相关参数!$C$4:$AL$7,AN$15,MATCH($AB586,兵法相关参数!$C$3:$AL$3,0)),INDEX(兵法相关参数!$C$12:$AL$15,AN$15,MATCH($AB586,兵法相关参数!$C$3:$AL$3,0))),0)+IFERROR(AJ586*IF($E586="将领",INDEX(兵法相关参数!$C$4:$AL$7,AN$15,MATCH($AG586,兵法相关参数!$C$3:$AL$3,0)),INDEX(兵法相关参数!$C$12:$AL$15,AN$15,MATCH($AG586,兵法相关参数!$C$3:$AL$3,0))),0)</f>
        <v>0</v>
      </c>
      <c r="AO586" s="146">
        <f>IFERROR(AF586*IF($E586="将领",INDEX(兵法相关参数!$C$4:$AL$7,AL$15,MATCH($AB586,兵法相关参数!$C$3:$AL$3,0)),INDEX(兵法相关参数!$C$12:$AL$15,AO$15,MATCH($AB586,兵法相关参数!$C$3:$AL$3,0))),0)+IFERROR(AK586*IF($E586="将领",INDEX(兵法相关参数!$C$4:$AL$7,AL$15,MATCH($AG586,兵法相关参数!$C$3:$AL$3,0)),INDEX(兵法相关参数!$C$12:$AL$15,AO$15,MATCH($AG586,兵法相关参数!$C$3:$AL$3,0))),0)</f>
        <v>0</v>
      </c>
      <c r="AP586" s="27"/>
      <c r="AQ586" s="151">
        <f>AQ585</f>
        <v>30232</v>
      </c>
      <c r="AR586" s="162">
        <f>AR585</f>
        <v>0</v>
      </c>
      <c r="AS586" s="163" t="str">
        <f t="shared" si="348"/>
        <v>橙</v>
      </c>
      <c r="AT586" s="153">
        <f t="shared" si="349"/>
        <v>1</v>
      </c>
      <c r="AU586" s="39" t="str">
        <f>IF(IF(L586="","",AQ586&amp;AT586)=AU585,"",IF(MOD(COUNTIF($AQ$1:AQ586,AQ586),3)=1,"",IF(L586="","",AQ586&amp;AT586)))</f>
        <v/>
      </c>
      <c r="AV586" s="166" t="str">
        <f t="shared" si="354"/>
        <v/>
      </c>
      <c r="AW586" s="166" t="str">
        <f t="shared" si="350"/>
        <v/>
      </c>
      <c r="AX586" s="15" t="str">
        <f>IF(MOD(COUNTIF($AQ$1:AQ586,AQ586),3)=1,"",IF(M586="","",AT586+1))</f>
        <v/>
      </c>
      <c r="AY586" s="15" t="str">
        <f t="shared" si="330"/>
        <v/>
      </c>
      <c r="AZ586" s="166" t="str">
        <f t="shared" si="331"/>
        <v/>
      </c>
      <c r="BA586" s="166" t="str">
        <f t="shared" si="332"/>
        <v/>
      </c>
      <c r="BB586" s="15" t="str">
        <f>IF(MOD(COUNTIF($AQ$1:AQ586,AQ586),3)=1,"",IF(N586="","",AX586+1))</f>
        <v/>
      </c>
      <c r="BC586" s="15" t="str">
        <f t="shared" si="351"/>
        <v/>
      </c>
      <c r="BD586" s="166" t="str">
        <f t="shared" si="355"/>
        <v/>
      </c>
      <c r="BE586" s="166" t="str">
        <f t="shared" si="352"/>
        <v/>
      </c>
      <c r="BF586" s="15"/>
      <c r="BG586" s="15"/>
      <c r="BH586" s="170" t="str">
        <f t="shared" si="353"/>
        <v>战斗开始后20、40、60秒时为我方血量最低的武将提供免疫一次控制的护盾并使其接下来{0}秒受到的伤害降低{1}%。</v>
      </c>
    </row>
    <row r="587" spans="1:63">
      <c r="A587" s="261"/>
      <c r="B587" s="259"/>
      <c r="C587" s="256"/>
      <c r="D587" s="255" t="s">
        <v>471</v>
      </c>
      <c r="E587" s="11"/>
      <c r="F587" s="11"/>
      <c r="G587" s="11"/>
      <c r="H587" s="11"/>
      <c r="I587" s="11"/>
      <c r="J587" s="256"/>
      <c r="K587" s="256"/>
      <c r="L587" s="184" t="s">
        <v>1138</v>
      </c>
      <c r="M587" s="184" t="s">
        <v>1137</v>
      </c>
      <c r="N587" s="11"/>
      <c r="O587" s="183" t="s">
        <v>52</v>
      </c>
      <c r="P587" s="3" t="s">
        <v>57</v>
      </c>
      <c r="Q587" s="11" t="s">
        <v>60</v>
      </c>
      <c r="R587" s="11" t="s">
        <v>61</v>
      </c>
      <c r="S587" s="11"/>
      <c r="T587" s="184"/>
      <c r="U587" s="184"/>
      <c r="V587" s="184"/>
      <c r="W587" s="3" t="s">
        <v>223</v>
      </c>
      <c r="X587" s="3" t="s">
        <v>224</v>
      </c>
      <c r="Y587" s="3" t="s">
        <v>225</v>
      </c>
      <c r="Z587" s="3" t="s">
        <v>226</v>
      </c>
      <c r="AA587" s="1"/>
      <c r="AB587" s="15"/>
      <c r="AC587" s="187" t="s">
        <v>227</v>
      </c>
      <c r="AD587" s="187" t="s">
        <v>228</v>
      </c>
      <c r="AE587" s="187" t="s">
        <v>229</v>
      </c>
      <c r="AF587" s="187" t="s">
        <v>230</v>
      </c>
      <c r="AG587" s="96"/>
      <c r="AH587" s="187" t="s">
        <v>227</v>
      </c>
      <c r="AI587" s="187" t="s">
        <v>228</v>
      </c>
      <c r="AJ587" s="187" t="s">
        <v>229</v>
      </c>
      <c r="AK587" s="187" t="s">
        <v>230</v>
      </c>
      <c r="AL587" s="146">
        <f>IFERROR(AC587*IF($E587="将领",INDEX(兵法相关参数!$C$4:$AL$7,AL$15,MATCH($AB587,兵法相关参数!$C$3:$AL$3,0)),INDEX(兵法相关参数!$C$12:$AL$15,AL$15,MATCH($AB587,兵法相关参数!$C$3:$AL$3,0))),0)+IFERROR(AH587*IF($E587="将领",INDEX(兵法相关参数!$C$4:$AL$7,AL$15,MATCH($AG587,兵法相关参数!$C$3:$AL$3,0)),INDEX(兵法相关参数!$C$12:$AL$15,AL$15,MATCH($AG587,兵法相关参数!$C$3:$AL$3,0))),0)</f>
        <v>0</v>
      </c>
      <c r="AM587" s="146">
        <f>IFERROR(AD587*IF($E587="将领",INDEX(兵法相关参数!$C$4:$AL$7,AM$15,MATCH($AB587,兵法相关参数!$C$3:$AL$3,0)),INDEX(兵法相关参数!$C$12:$AL$15,AM$15,MATCH($AB587,兵法相关参数!$C$3:$AL$3,0))),0)+IFERROR(AI587*IF($E587="将领",INDEX(兵法相关参数!$C$4:$AL$7,AM$15,MATCH($AG587,兵法相关参数!$C$3:$AL$3,0)),INDEX(兵法相关参数!$C$12:$AL$15,AM$15,MATCH($AG587,兵法相关参数!$C$3:$AL$3,0))),0)</f>
        <v>0</v>
      </c>
      <c r="AN587" s="146">
        <f>IFERROR(AE587*IF($E587="将领",INDEX(兵法相关参数!$C$4:$AL$7,AN$15,MATCH($AB587,兵法相关参数!$C$3:$AL$3,0)),INDEX(兵法相关参数!$C$12:$AL$15,AN$15,MATCH($AB587,兵法相关参数!$C$3:$AL$3,0))),0)+IFERROR(AJ587*IF($E587="将领",INDEX(兵法相关参数!$C$4:$AL$7,AN$15,MATCH($AG587,兵法相关参数!$C$3:$AL$3,0)),INDEX(兵法相关参数!$C$12:$AL$15,AN$15,MATCH($AG587,兵法相关参数!$C$3:$AL$3,0))),0)</f>
        <v>0</v>
      </c>
      <c r="AO587" s="146">
        <f>IFERROR(AF587*IF($E587="将领",INDEX(兵法相关参数!$C$4:$AL$7,AL$15,MATCH($AB587,兵法相关参数!$C$3:$AL$3,0)),INDEX(兵法相关参数!$C$12:$AL$15,AO$15,MATCH($AB587,兵法相关参数!$C$3:$AL$3,0))),0)+IFERROR(AK587*IF($E587="将领",INDEX(兵法相关参数!$C$4:$AL$7,AL$15,MATCH($AG587,兵法相关参数!$C$3:$AL$3,0)),INDEX(兵法相关参数!$C$12:$AL$15,AO$15,MATCH($AG587,兵法相关参数!$C$3:$AL$3,0))),0)</f>
        <v>0</v>
      </c>
      <c r="AP587" s="42"/>
      <c r="AQ587" s="151">
        <f t="shared" ref="AQ587:AQ592" si="357">AQ586</f>
        <v>30232</v>
      </c>
      <c r="AR587" s="160">
        <f>IF(D587="直接伤害",1,0)</f>
        <v>0</v>
      </c>
      <c r="AS587" s="163" t="str">
        <f t="shared" si="348"/>
        <v>橙</v>
      </c>
      <c r="AT587" s="153">
        <f t="shared" si="349"/>
        <v>1</v>
      </c>
      <c r="AU587" s="39" t="str">
        <f>IF(IF(L587="","",AQ587&amp;AT587)=AU586,"",IF(MOD(COUNTIF($AQ$1:AQ587,AQ587),3)=1,"",IF(L587="","",AQ587&amp;AT587)))</f>
        <v/>
      </c>
      <c r="AV587" s="166" t="str">
        <f t="shared" si="354"/>
        <v/>
      </c>
      <c r="AW587" s="166" t="str">
        <f t="shared" si="350"/>
        <v/>
      </c>
      <c r="AX587" s="15" t="str">
        <f>IF(MOD(COUNTIF($AQ$1:AQ587,AQ587),3)=1,"",IF(M587="","",AT587+1))</f>
        <v/>
      </c>
      <c r="AY587" s="15" t="str">
        <f t="shared" si="330"/>
        <v/>
      </c>
      <c r="AZ587" s="166" t="str">
        <f t="shared" si="331"/>
        <v/>
      </c>
      <c r="BA587" s="166" t="str">
        <f t="shared" si="332"/>
        <v/>
      </c>
      <c r="BB587" s="15" t="str">
        <f>IF(MOD(COUNTIF($AQ$1:AQ587,AQ587),3)=1,"",IF(N587="","",AX587+1))</f>
        <v/>
      </c>
      <c r="BC587" s="15" t="str">
        <f t="shared" si="351"/>
        <v/>
      </c>
      <c r="BD587" s="166" t="str">
        <f t="shared" si="355"/>
        <v/>
      </c>
      <c r="BE587" s="166" t="str">
        <f t="shared" si="352"/>
        <v/>
      </c>
      <c r="BF587" s="15"/>
      <c r="BG587" s="15"/>
      <c r="BH587" s="170" t="str">
        <f t="shared" si="353"/>
        <v>战斗开始后20、40、60秒时为我方血量最低的武将提供免疫一次控制的护盾并使其接下来{0}秒受到的伤害降低{1}%。</v>
      </c>
    </row>
    <row r="588" spans="1:63">
      <c r="A588" s="261"/>
      <c r="B588" s="259"/>
      <c r="C588" s="256"/>
      <c r="D588" s="256"/>
      <c r="E588" s="179" t="s">
        <v>22</v>
      </c>
      <c r="F588" s="141">
        <v>1</v>
      </c>
      <c r="G588" s="141">
        <v>1</v>
      </c>
      <c r="H588" s="141">
        <v>1</v>
      </c>
      <c r="I588" s="141">
        <v>1</v>
      </c>
      <c r="J588" s="256"/>
      <c r="K588" s="256"/>
      <c r="L588" s="44">
        <v>15</v>
      </c>
      <c r="M588" s="25">
        <v>0.5</v>
      </c>
      <c r="N588" s="10"/>
      <c r="O588" s="81">
        <v>1.1499999999999999</v>
      </c>
      <c r="P588" s="44" t="s">
        <v>1174</v>
      </c>
      <c r="Q588" s="10">
        <v>0</v>
      </c>
      <c r="R588" s="10">
        <v>1</v>
      </c>
      <c r="S588" s="31"/>
      <c r="T588" s="44"/>
      <c r="U588" s="44"/>
      <c r="V588" s="24"/>
      <c r="W588" s="44">
        <f>$M588*$O588*$R588</f>
        <v>0.57499999999999996</v>
      </c>
      <c r="X588" s="44">
        <f>$M588*$O588*$R588</f>
        <v>0.57499999999999996</v>
      </c>
      <c r="Y588" s="44">
        <f>$M588*$O588*$R588</f>
        <v>0.57499999999999996</v>
      </c>
      <c r="Z588" s="44">
        <f>$M588*$O588*$R588</f>
        <v>0.57499999999999996</v>
      </c>
      <c r="AA588" s="22"/>
      <c r="AB588" s="44" t="s">
        <v>99</v>
      </c>
      <c r="AC588" s="92">
        <f>辅助效用($P588,$L588,AC$15,"生存转换",标准系数,"指定将领",W588)</f>
        <v>0.97113210512441539</v>
      </c>
      <c r="AD588" s="92">
        <f>辅助效用($P588,$L588,AD$15,"生存转换",标准系数,"指定将领",X588)</f>
        <v>1.1598551070359164</v>
      </c>
      <c r="AE588" s="92">
        <f>辅助效用($P588,$L588,AE$15,"生存转换",标准系数,"指定将领",Y588)</f>
        <v>0.58017065240078669</v>
      </c>
      <c r="AF588" s="92">
        <f>辅助效用($P588,$L588,AF$15,"生存转换",标准系数,"指定将领",Z588)</f>
        <v>0.58172230918761425</v>
      </c>
      <c r="AG588" s="92" t="s">
        <v>51</v>
      </c>
      <c r="AH588" s="188">
        <f>IF($Q588=0,0,持续效用($P588,$Q588,AH$15,$F588))</f>
        <v>0</v>
      </c>
      <c r="AI588" s="188">
        <f>IF($Q588=0,0,持续效用($P588,$Q588,AI$15,$F588))</f>
        <v>0</v>
      </c>
      <c r="AJ588" s="188">
        <f>IF($Q588=0,0,持续效用($P588,$Q588,AJ$15,$F588))</f>
        <v>0</v>
      </c>
      <c r="AK588" s="188">
        <f>IF($Q588=0,0,持续效用($P588,$Q588,AK$15,$F588))</f>
        <v>0</v>
      </c>
      <c r="AL588" s="146">
        <f>IFERROR(AC588*IF($E588="将领",INDEX(兵法相关参数!$C$4:$AL$7,AL$15,MATCH($AB588,兵法相关参数!$C$3:$AL$3,0)),INDEX(兵法相关参数!$C$12:$AL$15,AL$15,MATCH($AB588,兵法相关参数!$C$3:$AL$3,0))),0)+IFERROR(AH588*IF($E588="将领",INDEX(兵法相关参数!$C$4:$AL$7,AL$15,MATCH($AG588,兵法相关参数!$C$3:$AL$3,0)),INDEX(兵法相关参数!$C$12:$AL$15,AL$15,MATCH($AG588,兵法相关参数!$C$3:$AL$3,0))),0)</f>
        <v>1.1104935802971703</v>
      </c>
      <c r="AM588" s="146">
        <f>IFERROR(AD588*IF($E588="将领",INDEX(兵法相关参数!$C$4:$AL$7,AM$15,MATCH($AB588,兵法相关参数!$C$3:$AL$3,0)),INDEX(兵法相关参数!$C$12:$AL$15,AM$15,MATCH($AB588,兵法相关参数!$C$3:$AL$3,0))),0)+IFERROR(AI588*IF($E588="将领",INDEX(兵法相关参数!$C$4:$AL$7,AM$15,MATCH($AG588,兵法相关参数!$C$3:$AL$3,0)),INDEX(兵法相关参数!$C$12:$AL$15,AM$15,MATCH($AG588,兵法相关参数!$C$3:$AL$3,0))),0)</f>
        <v>1.2427430603265162</v>
      </c>
      <c r="AN588" s="146">
        <f>IFERROR(AE588*IF($E588="将领",INDEX(兵法相关参数!$C$4:$AL$7,AN$15,MATCH($AB588,兵法相关参数!$C$3:$AL$3,0)),INDEX(兵法相关参数!$C$12:$AL$15,AN$15,MATCH($AB588,兵法相关参数!$C$3:$AL$3,0))),0)+IFERROR(AJ588*IF($E588="将领",INDEX(兵法相关参数!$C$4:$AL$7,AN$15,MATCH($AG588,兵法相关参数!$C$3:$AL$3,0)),INDEX(兵法相关参数!$C$12:$AL$15,AN$15,MATCH($AG588,兵法相关参数!$C$3:$AL$3,0))),0)</f>
        <v>0.58748241459211337</v>
      </c>
      <c r="AO588" s="146">
        <f>IFERROR(AF588*IF($E588="将领",INDEX(兵法相关参数!$C$4:$AL$7,AL$15,MATCH($AB588,兵法相关参数!$C$3:$AL$3,0)),INDEX(兵法相关参数!$C$12:$AL$15,AO$15,MATCH($AB588,兵法相关参数!$C$3:$AL$3,0))),0)+IFERROR(AK588*IF($E588="将领",INDEX(兵法相关参数!$C$4:$AL$7,AL$15,MATCH($AG588,兵法相关参数!$C$3:$AL$3,0)),INDEX(兵法相关参数!$C$12:$AL$15,AO$15,MATCH($AG588,兵法相关参数!$C$3:$AL$3,0))),0)</f>
        <v>0.66520186744905307</v>
      </c>
      <c r="AP588" s="27"/>
      <c r="AQ588" s="151">
        <f t="shared" si="357"/>
        <v>30232</v>
      </c>
      <c r="AR588" s="161">
        <f>AR587</f>
        <v>0</v>
      </c>
      <c r="AS588" s="163" t="str">
        <f t="shared" si="348"/>
        <v>橙</v>
      </c>
      <c r="AT588" s="153">
        <f t="shared" si="349"/>
        <v>1</v>
      </c>
      <c r="AU588" s="39" t="str">
        <f>IF(IF(L588="","",AQ588&amp;AT588)=AU587,"",IF(MOD(COUNTIF($AQ$1:AQ588,AQ588),3)=1,"",IF(L588="","",AQ588&amp;AT588)))</f>
        <v>302321</v>
      </c>
      <c r="AV588" s="191">
        <v>4.5</v>
      </c>
      <c r="AW588" s="166">
        <f t="shared" si="350"/>
        <v>0.3</v>
      </c>
      <c r="AX588" s="15">
        <f>IF(MOD(COUNTIF($AQ$1:AQ588,AQ588),3)=1,"",IF(M588="","",AT588+1))</f>
        <v>2</v>
      </c>
      <c r="AY588" s="15" t="str">
        <f t="shared" si="330"/>
        <v>302322</v>
      </c>
      <c r="AZ588" s="166">
        <f t="shared" si="331"/>
        <v>0.11899999999999999</v>
      </c>
      <c r="BA588" s="166">
        <f t="shared" si="332"/>
        <v>1.0999999999999999E-2</v>
      </c>
      <c r="BB588" s="15" t="str">
        <f>IF(MOD(COUNTIF($AQ$1:AQ588,AQ588),3)=1,"",IF(N588="","",AX588+1))</f>
        <v/>
      </c>
      <c r="BC588" s="15" t="str">
        <f t="shared" si="351"/>
        <v/>
      </c>
      <c r="BD588" s="166" t="str">
        <f t="shared" si="355"/>
        <v/>
      </c>
      <c r="BE588" s="166" t="str">
        <f t="shared" si="352"/>
        <v/>
      </c>
      <c r="BF588" s="15"/>
      <c r="BG588" s="15"/>
      <c r="BH588" s="170" t="str">
        <f t="shared" si="353"/>
        <v>战斗开始后20、40、60秒时为我方血量最低的武将提供免疫一次控制的护盾并使其接下来{0}秒受到的伤害降低{1}%。</v>
      </c>
    </row>
    <row r="589" spans="1:63">
      <c r="A589" s="261"/>
      <c r="B589" s="259"/>
      <c r="C589" s="256"/>
      <c r="D589" s="257"/>
      <c r="E589" s="179"/>
      <c r="F589" s="141"/>
      <c r="G589" s="141"/>
      <c r="H589" s="141"/>
      <c r="I589" s="141"/>
      <c r="J589" s="256"/>
      <c r="K589" s="256"/>
      <c r="L589" s="182"/>
      <c r="M589" s="179"/>
      <c r="N589" s="179"/>
      <c r="O589" s="182"/>
      <c r="P589" s="179"/>
      <c r="Q589" s="179"/>
      <c r="R589" s="179"/>
      <c r="S589" s="179"/>
      <c r="T589" s="179"/>
      <c r="U589" s="179"/>
      <c r="V589" s="179"/>
      <c r="W589" s="179"/>
      <c r="X589" s="179"/>
      <c r="Y589" s="179"/>
      <c r="Z589" s="179"/>
      <c r="AA589" s="179"/>
      <c r="AB589" s="44"/>
      <c r="AC589" s="189"/>
      <c r="AD589" s="189"/>
      <c r="AE589" s="189"/>
      <c r="AF589" s="189"/>
      <c r="AG589" s="92"/>
      <c r="AH589" s="189"/>
      <c r="AI589" s="189"/>
      <c r="AJ589" s="189"/>
      <c r="AK589" s="189"/>
      <c r="AL589" s="146">
        <f>IFERROR(AC589*IF($E589="将领",INDEX(兵法相关参数!$C$4:$AL$7,AL$15,MATCH($AB589,兵法相关参数!$C$3:$AL$3,0)),INDEX(兵法相关参数!$C$12:$AL$15,AL$15,MATCH($AB589,兵法相关参数!$C$3:$AL$3,0))),0)+IFERROR(AH589*IF($E589="将领",INDEX(兵法相关参数!$C$4:$AL$7,AL$15,MATCH($AG589,兵法相关参数!$C$3:$AL$3,0)),INDEX(兵法相关参数!$C$12:$AL$15,AL$15,MATCH($AG589,兵法相关参数!$C$3:$AL$3,0))),0)</f>
        <v>0</v>
      </c>
      <c r="AM589" s="146">
        <f>IFERROR(AD589*IF($E589="将领",INDEX(兵法相关参数!$C$4:$AL$7,AM$15,MATCH($AB589,兵法相关参数!$C$3:$AL$3,0)),INDEX(兵法相关参数!$C$12:$AL$15,AM$15,MATCH($AB589,兵法相关参数!$C$3:$AL$3,0))),0)+IFERROR(AI589*IF($E589="将领",INDEX(兵法相关参数!$C$4:$AL$7,AM$15,MATCH($AG589,兵法相关参数!$C$3:$AL$3,0)),INDEX(兵法相关参数!$C$12:$AL$15,AM$15,MATCH($AG589,兵法相关参数!$C$3:$AL$3,0))),0)</f>
        <v>0</v>
      </c>
      <c r="AN589" s="146">
        <f>IFERROR(AE589*IF($E589="将领",INDEX(兵法相关参数!$C$4:$AL$7,AN$15,MATCH($AB589,兵法相关参数!$C$3:$AL$3,0)),INDEX(兵法相关参数!$C$12:$AL$15,AN$15,MATCH($AB589,兵法相关参数!$C$3:$AL$3,0))),0)+IFERROR(AJ589*IF($E589="将领",INDEX(兵法相关参数!$C$4:$AL$7,AN$15,MATCH($AG589,兵法相关参数!$C$3:$AL$3,0)),INDEX(兵法相关参数!$C$12:$AL$15,AN$15,MATCH($AG589,兵法相关参数!$C$3:$AL$3,0))),0)</f>
        <v>0</v>
      </c>
      <c r="AO589" s="146">
        <f>IFERROR(AF589*IF($E589="将领",INDEX(兵法相关参数!$C$4:$AL$7,AL$15,MATCH($AB589,兵法相关参数!$C$3:$AL$3,0)),INDEX(兵法相关参数!$C$12:$AL$15,AO$15,MATCH($AB589,兵法相关参数!$C$3:$AL$3,0))),0)+IFERROR(AK589*IF($E589="将领",INDEX(兵法相关参数!$C$4:$AL$7,AL$15,MATCH($AG589,兵法相关参数!$C$3:$AL$3,0)),INDEX(兵法相关参数!$C$12:$AL$15,AO$15,MATCH($AG589,兵法相关参数!$C$3:$AL$3,0))),0)</f>
        <v>0</v>
      </c>
      <c r="AP589" s="42"/>
      <c r="AQ589" s="151">
        <f t="shared" si="357"/>
        <v>30232</v>
      </c>
      <c r="AR589" s="162">
        <f>AR588</f>
        <v>0</v>
      </c>
      <c r="AS589" s="163" t="str">
        <f t="shared" si="348"/>
        <v>橙</v>
      </c>
      <c r="AT589" s="153">
        <f t="shared" si="349"/>
        <v>1</v>
      </c>
      <c r="AU589" s="39" t="str">
        <f>IF(IF(L589="","",AQ589&amp;AT589)=AU588,"",IF(MOD(COUNTIF($AQ$1:AQ589,AQ589),3)=1,"",IF(L589="","",AQ589&amp;AT589)))</f>
        <v/>
      </c>
      <c r="AV589" s="166" t="str">
        <f t="shared" si="354"/>
        <v/>
      </c>
      <c r="AW589" s="166" t="str">
        <f t="shared" si="350"/>
        <v/>
      </c>
      <c r="AX589" s="15" t="str">
        <f>IF(MOD(COUNTIF($AQ$1:AQ589,AQ589),3)=1,"",IF(M589="","",AT589+1))</f>
        <v/>
      </c>
      <c r="AY589" s="15" t="str">
        <f t="shared" si="330"/>
        <v/>
      </c>
      <c r="AZ589" s="166" t="str">
        <f t="shared" si="331"/>
        <v/>
      </c>
      <c r="BA589" s="166" t="str">
        <f t="shared" si="332"/>
        <v/>
      </c>
      <c r="BB589" s="15" t="str">
        <f>IF(MOD(COUNTIF($AQ$1:AQ589,AQ589),3)=1,"",IF(N589="","",AX589+1))</f>
        <v/>
      </c>
      <c r="BC589" s="15" t="str">
        <f t="shared" si="351"/>
        <v/>
      </c>
      <c r="BD589" s="166" t="str">
        <f t="shared" si="355"/>
        <v/>
      </c>
      <c r="BE589" s="166" t="str">
        <f t="shared" si="352"/>
        <v/>
      </c>
      <c r="BF589" s="15"/>
      <c r="BG589" s="15"/>
      <c r="BH589" s="170" t="str">
        <f t="shared" si="353"/>
        <v>战斗开始后20、40、60秒时为我方血量最低的武将提供免疫一次控制的护盾并使其接下来{0}秒受到的伤害降低{1}%。</v>
      </c>
    </row>
    <row r="590" spans="1:63">
      <c r="A590" s="261"/>
      <c r="B590" s="259"/>
      <c r="C590" s="256"/>
      <c r="D590" s="255"/>
      <c r="E590" s="179"/>
      <c r="F590" s="179"/>
      <c r="G590" s="179"/>
      <c r="H590" s="179"/>
      <c r="I590" s="179"/>
      <c r="J590" s="256"/>
      <c r="K590" s="256"/>
      <c r="L590" s="182"/>
      <c r="M590" s="179"/>
      <c r="N590" s="179"/>
      <c r="O590" s="182"/>
      <c r="P590" s="179"/>
      <c r="Q590" s="179"/>
      <c r="R590" s="179"/>
      <c r="S590" s="179"/>
      <c r="T590" s="179"/>
      <c r="U590" s="179"/>
      <c r="V590" s="179"/>
      <c r="W590" s="179"/>
      <c r="X590" s="179"/>
      <c r="Y590" s="179"/>
      <c r="Z590" s="179"/>
      <c r="AA590" s="179"/>
      <c r="AB590" s="44"/>
      <c r="AC590" s="189"/>
      <c r="AD590" s="189"/>
      <c r="AE590" s="189"/>
      <c r="AF590" s="189"/>
      <c r="AG590" s="92"/>
      <c r="AH590" s="189"/>
      <c r="AI590" s="189"/>
      <c r="AJ590" s="189"/>
      <c r="AK590" s="189"/>
      <c r="AL590" s="146">
        <f>IFERROR(AC590*IF($E590="将领",INDEX(兵法相关参数!$C$4:$AL$7,AL$15,MATCH($AB590,兵法相关参数!$C$3:$AL$3,0)),INDEX(兵法相关参数!$C$12:$AL$15,AL$15,MATCH($AB590,兵法相关参数!$C$3:$AL$3,0))),0)+IFERROR(AH590*IF($E590="将领",INDEX(兵法相关参数!$C$4:$AL$7,AL$15,MATCH($AG590,兵法相关参数!$C$3:$AL$3,0)),INDEX(兵法相关参数!$C$12:$AL$15,AL$15,MATCH($AG590,兵法相关参数!$C$3:$AL$3,0))),0)</f>
        <v>0</v>
      </c>
      <c r="AM590" s="146">
        <f>IFERROR(AD590*IF($E590="将领",INDEX(兵法相关参数!$C$4:$AL$7,AM$15,MATCH($AB590,兵法相关参数!$C$3:$AL$3,0)),INDEX(兵法相关参数!$C$12:$AL$15,AM$15,MATCH($AB590,兵法相关参数!$C$3:$AL$3,0))),0)+IFERROR(AI590*IF($E590="将领",INDEX(兵法相关参数!$C$4:$AL$7,AM$15,MATCH($AG590,兵法相关参数!$C$3:$AL$3,0)),INDEX(兵法相关参数!$C$12:$AL$15,AM$15,MATCH($AG590,兵法相关参数!$C$3:$AL$3,0))),0)</f>
        <v>0</v>
      </c>
      <c r="AN590" s="146">
        <f>IFERROR(AE590*IF($E590="将领",INDEX(兵法相关参数!$C$4:$AL$7,AN$15,MATCH($AB590,兵法相关参数!$C$3:$AL$3,0)),INDEX(兵法相关参数!$C$12:$AL$15,AN$15,MATCH($AB590,兵法相关参数!$C$3:$AL$3,0))),0)+IFERROR(AJ590*IF($E590="将领",INDEX(兵法相关参数!$C$4:$AL$7,AN$15,MATCH($AG590,兵法相关参数!$C$3:$AL$3,0)),INDEX(兵法相关参数!$C$12:$AL$15,AN$15,MATCH($AG590,兵法相关参数!$C$3:$AL$3,0))),0)</f>
        <v>0</v>
      </c>
      <c r="AO590" s="146">
        <f>IFERROR(AF590*IF($E590="将领",INDEX(兵法相关参数!$C$4:$AL$7,AL$15,MATCH($AB590,兵法相关参数!$C$3:$AL$3,0)),INDEX(兵法相关参数!$C$12:$AL$15,AO$15,MATCH($AB590,兵法相关参数!$C$3:$AL$3,0))),0)+IFERROR(AK590*IF($E590="将领",INDEX(兵法相关参数!$C$4:$AL$7,AL$15,MATCH($AG590,兵法相关参数!$C$3:$AL$3,0)),INDEX(兵法相关参数!$C$12:$AL$15,AO$15,MATCH($AG590,兵法相关参数!$C$3:$AL$3,0))),0)</f>
        <v>0</v>
      </c>
      <c r="AP590" s="27"/>
      <c r="AQ590" s="151">
        <f t="shared" si="357"/>
        <v>30232</v>
      </c>
      <c r="AR590" s="160">
        <f>IF(D590="直接伤害",1,0)</f>
        <v>0</v>
      </c>
      <c r="AS590" s="163" t="str">
        <f t="shared" si="348"/>
        <v>橙</v>
      </c>
      <c r="AT590" s="153">
        <f t="shared" si="349"/>
        <v>1</v>
      </c>
      <c r="AU590" s="39" t="str">
        <f>IF(IF(L590="","",AQ590&amp;AT590)=AU589,"",IF(MOD(COUNTIF($AQ$1:AQ590,AQ590),3)=1,"",IF(L590="","",AQ590&amp;AT590)))</f>
        <v/>
      </c>
      <c r="AV590" s="166" t="str">
        <f t="shared" si="354"/>
        <v/>
      </c>
      <c r="AW590" s="166" t="str">
        <f t="shared" si="350"/>
        <v/>
      </c>
      <c r="AX590" s="15" t="str">
        <f>IF(MOD(COUNTIF($AQ$1:AQ590,AQ590),3)=1,"",IF(M590="","",AT590+1))</f>
        <v/>
      </c>
      <c r="AY590" s="15" t="str">
        <f t="shared" si="330"/>
        <v/>
      </c>
      <c r="AZ590" s="166" t="str">
        <f t="shared" si="331"/>
        <v/>
      </c>
      <c r="BA590" s="166" t="str">
        <f t="shared" si="332"/>
        <v/>
      </c>
      <c r="BB590" s="15" t="str">
        <f>IF(MOD(COUNTIF($AQ$1:AQ590,AQ590),3)=1,"",IF(N590="","",AX590+1))</f>
        <v/>
      </c>
      <c r="BC590" s="15" t="str">
        <f t="shared" si="351"/>
        <v/>
      </c>
      <c r="BD590" s="166" t="str">
        <f t="shared" si="355"/>
        <v/>
      </c>
      <c r="BE590" s="166" t="str">
        <f t="shared" si="352"/>
        <v/>
      </c>
      <c r="BF590" s="15"/>
      <c r="BG590" s="15"/>
      <c r="BH590" s="170" t="str">
        <f t="shared" si="353"/>
        <v>战斗开始后20、40、60秒时为我方血量最低的武将提供免疫一次控制的护盾并使其接下来{0}秒受到的伤害降低{1}%。</v>
      </c>
    </row>
    <row r="591" spans="1:63">
      <c r="A591" s="261"/>
      <c r="B591" s="259"/>
      <c r="C591" s="256"/>
      <c r="D591" s="256"/>
      <c r="E591" s="179"/>
      <c r="F591" s="179"/>
      <c r="G591" s="179"/>
      <c r="H591" s="179"/>
      <c r="I591" s="179"/>
      <c r="J591" s="256"/>
      <c r="K591" s="256"/>
      <c r="L591" s="182"/>
      <c r="M591" s="179"/>
      <c r="N591" s="179"/>
      <c r="O591" s="182"/>
      <c r="P591" s="179"/>
      <c r="Q591" s="179"/>
      <c r="R591" s="179"/>
      <c r="S591" s="179"/>
      <c r="T591" s="179"/>
      <c r="U591" s="179"/>
      <c r="V591" s="179"/>
      <c r="W591" s="179"/>
      <c r="X591" s="179"/>
      <c r="Y591" s="179"/>
      <c r="Z591" s="179"/>
      <c r="AA591" s="179"/>
      <c r="AB591" s="44"/>
      <c r="AC591" s="189"/>
      <c r="AD591" s="189"/>
      <c r="AE591" s="189"/>
      <c r="AF591" s="189"/>
      <c r="AG591" s="92"/>
      <c r="AH591" s="189"/>
      <c r="AI591" s="189"/>
      <c r="AJ591" s="189"/>
      <c r="AK591" s="189"/>
      <c r="AL591" s="146">
        <f>IFERROR(AC591*IF($E591="将领",INDEX(兵法相关参数!$C$4:$AL$7,AL$15,MATCH($AB591,兵法相关参数!$C$3:$AL$3,0)),INDEX(兵法相关参数!$C$12:$AL$15,AL$15,MATCH($AB591,兵法相关参数!$C$3:$AL$3,0))),0)+IFERROR(AH591*IF($E591="将领",INDEX(兵法相关参数!$C$4:$AL$7,AL$15,MATCH($AG591,兵法相关参数!$C$3:$AL$3,0)),INDEX(兵法相关参数!$C$12:$AL$15,AL$15,MATCH($AG591,兵法相关参数!$C$3:$AL$3,0))),0)</f>
        <v>0</v>
      </c>
      <c r="AM591" s="146">
        <f>IFERROR(AD591*IF($E591="将领",INDEX(兵法相关参数!$C$4:$AL$7,AM$15,MATCH($AB591,兵法相关参数!$C$3:$AL$3,0)),INDEX(兵法相关参数!$C$12:$AL$15,AM$15,MATCH($AB591,兵法相关参数!$C$3:$AL$3,0))),0)+IFERROR(AI591*IF($E591="将领",INDEX(兵法相关参数!$C$4:$AL$7,AM$15,MATCH($AG591,兵法相关参数!$C$3:$AL$3,0)),INDEX(兵法相关参数!$C$12:$AL$15,AM$15,MATCH($AG591,兵法相关参数!$C$3:$AL$3,0))),0)</f>
        <v>0</v>
      </c>
      <c r="AN591" s="146">
        <f>IFERROR(AE591*IF($E591="将领",INDEX(兵法相关参数!$C$4:$AL$7,AN$15,MATCH($AB591,兵法相关参数!$C$3:$AL$3,0)),INDEX(兵法相关参数!$C$12:$AL$15,AN$15,MATCH($AB591,兵法相关参数!$C$3:$AL$3,0))),0)+IFERROR(AJ591*IF($E591="将领",INDEX(兵法相关参数!$C$4:$AL$7,AN$15,MATCH($AG591,兵法相关参数!$C$3:$AL$3,0)),INDEX(兵法相关参数!$C$12:$AL$15,AN$15,MATCH($AG591,兵法相关参数!$C$3:$AL$3,0))),0)</f>
        <v>0</v>
      </c>
      <c r="AO591" s="146">
        <f>IFERROR(AF591*IF($E591="将领",INDEX(兵法相关参数!$C$4:$AL$7,AL$15,MATCH($AB591,兵法相关参数!$C$3:$AL$3,0)),INDEX(兵法相关参数!$C$12:$AL$15,AO$15,MATCH($AB591,兵法相关参数!$C$3:$AL$3,0))),0)+IFERROR(AK591*IF($E591="将领",INDEX(兵法相关参数!$C$4:$AL$7,AL$15,MATCH($AG591,兵法相关参数!$C$3:$AL$3,0)),INDEX(兵法相关参数!$C$12:$AL$15,AO$15,MATCH($AG591,兵法相关参数!$C$3:$AL$3,0))),0)</f>
        <v>0</v>
      </c>
      <c r="AP591" s="42"/>
      <c r="AQ591" s="151">
        <f t="shared" si="357"/>
        <v>30232</v>
      </c>
      <c r="AR591" s="161">
        <f>AR590</f>
        <v>0</v>
      </c>
      <c r="AS591" s="163" t="str">
        <f t="shared" si="348"/>
        <v>橙</v>
      </c>
      <c r="AT591" s="153">
        <f t="shared" si="349"/>
        <v>1</v>
      </c>
      <c r="AU591" s="39" t="str">
        <f>IF(IF(L591="","",AQ591&amp;AT591)=AU590,"",IF(MOD(COUNTIF($AQ$1:AQ591,AQ591),3)=1,"",IF(L591="","",AQ591&amp;AT591)))</f>
        <v/>
      </c>
      <c r="AV591" s="166" t="str">
        <f t="shared" si="354"/>
        <v/>
      </c>
      <c r="AW591" s="166" t="str">
        <f t="shared" si="350"/>
        <v/>
      </c>
      <c r="AX591" s="15" t="str">
        <f>IF(MOD(COUNTIF($AQ$1:AQ591,AQ591),3)=1,"",IF(M591="","",AT591+1))</f>
        <v/>
      </c>
      <c r="AY591" s="15" t="str">
        <f t="shared" si="330"/>
        <v/>
      </c>
      <c r="AZ591" s="166" t="str">
        <f t="shared" si="331"/>
        <v/>
      </c>
      <c r="BA591" s="166" t="str">
        <f t="shared" si="332"/>
        <v/>
      </c>
      <c r="BB591" s="15" t="str">
        <f>IF(MOD(COUNTIF($AQ$1:AQ591,AQ591),3)=1,"",IF(N591="","",AX591+1))</f>
        <v/>
      </c>
      <c r="BC591" s="15" t="str">
        <f t="shared" si="351"/>
        <v/>
      </c>
      <c r="BD591" s="166" t="str">
        <f t="shared" si="355"/>
        <v/>
      </c>
      <c r="BE591" s="166" t="str">
        <f t="shared" si="352"/>
        <v/>
      </c>
      <c r="BF591" s="15"/>
      <c r="BG591" s="15"/>
      <c r="BH591" s="170" t="str">
        <f t="shared" si="353"/>
        <v>战斗开始后20、40、60秒时为我方血量最低的武将提供免疫一次控制的护盾并使其接下来{0}秒受到的伤害降低{1}%。</v>
      </c>
    </row>
    <row r="592" spans="1:63">
      <c r="A592" s="261"/>
      <c r="B592" s="260"/>
      <c r="C592" s="257"/>
      <c r="D592" s="257"/>
      <c r="E592" s="179"/>
      <c r="F592" s="179"/>
      <c r="G592" s="179"/>
      <c r="H592" s="179"/>
      <c r="I592" s="179"/>
      <c r="J592" s="257"/>
      <c r="K592" s="257"/>
      <c r="L592" s="182"/>
      <c r="M592" s="179"/>
      <c r="N592" s="179"/>
      <c r="O592" s="182"/>
      <c r="P592" s="179"/>
      <c r="Q592" s="179"/>
      <c r="R592" s="179"/>
      <c r="S592" s="179"/>
      <c r="T592" s="179"/>
      <c r="U592" s="179"/>
      <c r="V592" s="179"/>
      <c r="W592" s="179"/>
      <c r="X592" s="179"/>
      <c r="Y592" s="179"/>
      <c r="Z592" s="179"/>
      <c r="AA592" s="179"/>
      <c r="AB592" s="44"/>
      <c r="AC592" s="189"/>
      <c r="AD592" s="189"/>
      <c r="AE592" s="189"/>
      <c r="AF592" s="189"/>
      <c r="AG592" s="92"/>
      <c r="AH592" s="189"/>
      <c r="AI592" s="189"/>
      <c r="AJ592" s="189"/>
      <c r="AK592" s="189"/>
      <c r="AL592" s="146">
        <f>IFERROR(AC592*IF($E592="将领",INDEX(兵法相关参数!$C$4:$AL$7,AL$15,MATCH($AB592,兵法相关参数!$C$3:$AL$3,0)),INDEX(兵法相关参数!$C$12:$AL$15,AL$15,MATCH($AB592,兵法相关参数!$C$3:$AL$3,0))),0)+IFERROR(AH592*IF($E592="将领",INDEX(兵法相关参数!$C$4:$AL$7,AL$15,MATCH($AG592,兵法相关参数!$C$3:$AL$3,0)),INDEX(兵法相关参数!$C$12:$AL$15,AL$15,MATCH($AG592,兵法相关参数!$C$3:$AL$3,0))),0)</f>
        <v>0</v>
      </c>
      <c r="AM592" s="146">
        <f>IFERROR(AD592*IF($E592="将领",INDEX(兵法相关参数!$C$4:$AL$7,AM$15,MATCH($AB592,兵法相关参数!$C$3:$AL$3,0)),INDEX(兵法相关参数!$C$12:$AL$15,AM$15,MATCH($AB592,兵法相关参数!$C$3:$AL$3,0))),0)+IFERROR(AI592*IF($E592="将领",INDEX(兵法相关参数!$C$4:$AL$7,AM$15,MATCH($AG592,兵法相关参数!$C$3:$AL$3,0)),INDEX(兵法相关参数!$C$12:$AL$15,AM$15,MATCH($AG592,兵法相关参数!$C$3:$AL$3,0))),0)</f>
        <v>0</v>
      </c>
      <c r="AN592" s="146">
        <f>IFERROR(AE592*IF($E592="将领",INDEX(兵法相关参数!$C$4:$AL$7,AN$15,MATCH($AB592,兵法相关参数!$C$3:$AL$3,0)),INDEX(兵法相关参数!$C$12:$AL$15,AN$15,MATCH($AB592,兵法相关参数!$C$3:$AL$3,0))),0)+IFERROR(AJ592*IF($E592="将领",INDEX(兵法相关参数!$C$4:$AL$7,AN$15,MATCH($AG592,兵法相关参数!$C$3:$AL$3,0)),INDEX(兵法相关参数!$C$12:$AL$15,AN$15,MATCH($AG592,兵法相关参数!$C$3:$AL$3,0))),0)</f>
        <v>0</v>
      </c>
      <c r="AO592" s="146">
        <f>IFERROR(AF592*IF($E592="将领",INDEX(兵法相关参数!$C$4:$AL$7,AL$15,MATCH($AB592,兵法相关参数!$C$3:$AL$3,0)),INDEX(兵法相关参数!$C$12:$AL$15,AO$15,MATCH($AB592,兵法相关参数!$C$3:$AL$3,0))),0)+IFERROR(AK592*IF($E592="将领",INDEX(兵法相关参数!$C$4:$AL$7,AL$15,MATCH($AG592,兵法相关参数!$C$3:$AL$3,0)),INDEX(兵法相关参数!$C$12:$AL$15,AO$15,MATCH($AG592,兵法相关参数!$C$3:$AL$3,0))),0)</f>
        <v>0</v>
      </c>
      <c r="AP592" s="27"/>
      <c r="AQ592" s="152">
        <f t="shared" si="357"/>
        <v>30232</v>
      </c>
      <c r="AR592" s="162">
        <f>AR591</f>
        <v>0</v>
      </c>
      <c r="AS592" s="163" t="str">
        <f t="shared" si="348"/>
        <v>橙</v>
      </c>
      <c r="AT592" s="153">
        <f t="shared" si="349"/>
        <v>1</v>
      </c>
      <c r="AU592" s="39" t="str">
        <f>IF(IF(L592="","",AQ592&amp;AT592)=AU591,"",IF(MOD(COUNTIF($AQ$1:AQ592,AQ592),3)=1,"",IF(L592="","",AQ592&amp;AT592)))</f>
        <v/>
      </c>
      <c r="AV592" s="166" t="str">
        <f t="shared" si="354"/>
        <v/>
      </c>
      <c r="AW592" s="166" t="str">
        <f t="shared" si="350"/>
        <v/>
      </c>
      <c r="AX592" s="15" t="str">
        <f>IF(MOD(COUNTIF($AQ$1:AQ592,AQ592),3)=1,"",IF(M592="","",AT592+1))</f>
        <v/>
      </c>
      <c r="AY592" s="15" t="str">
        <f t="shared" si="330"/>
        <v/>
      </c>
      <c r="AZ592" s="166" t="str">
        <f t="shared" si="331"/>
        <v/>
      </c>
      <c r="BA592" s="166" t="str">
        <f t="shared" si="332"/>
        <v/>
      </c>
      <c r="BB592" s="15" t="str">
        <f>IF(MOD(COUNTIF($AQ$1:AQ592,AQ592),3)=1,"",IF(N592="","",AX592+1))</f>
        <v/>
      </c>
      <c r="BC592" s="15" t="str">
        <f t="shared" si="351"/>
        <v/>
      </c>
      <c r="BD592" s="166" t="str">
        <f t="shared" si="355"/>
        <v/>
      </c>
      <c r="BE592" s="166" t="str">
        <f t="shared" si="352"/>
        <v/>
      </c>
      <c r="BF592" s="15"/>
      <c r="BG592" s="15"/>
      <c r="BH592" s="170" t="str">
        <f t="shared" si="353"/>
        <v>战斗开始后20、40、60秒时为我方血量最低的武将提供免疫一次控制的护盾并使其接下来{0}秒受到的伤害降低{1}%。</v>
      </c>
    </row>
    <row r="593" spans="1:60">
      <c r="A593" s="261" t="s">
        <v>1121</v>
      </c>
      <c r="B593" s="258" t="s">
        <v>1123</v>
      </c>
      <c r="C593" s="255" t="s">
        <v>12</v>
      </c>
      <c r="D593" s="255" t="s">
        <v>1125</v>
      </c>
      <c r="E593" s="11"/>
      <c r="F593" s="11"/>
      <c r="G593" s="11"/>
      <c r="H593" s="11"/>
      <c r="I593" s="11"/>
      <c r="J593" s="11" t="s">
        <v>402</v>
      </c>
      <c r="K593" s="11" t="s">
        <v>469</v>
      </c>
      <c r="L593" s="190" t="s">
        <v>872</v>
      </c>
      <c r="M593" s="11"/>
      <c r="N593" s="11"/>
      <c r="O593" s="183" t="s">
        <v>52</v>
      </c>
      <c r="P593" s="3" t="s">
        <v>57</v>
      </c>
      <c r="Q593" s="11" t="s">
        <v>60</v>
      </c>
      <c r="R593" s="11" t="s">
        <v>61</v>
      </c>
      <c r="S593" s="184" t="s">
        <v>1124</v>
      </c>
      <c r="T593" s="184"/>
      <c r="U593" s="184"/>
      <c r="V593" s="184"/>
      <c r="W593" s="3" t="s">
        <v>223</v>
      </c>
      <c r="X593" s="3" t="s">
        <v>224</v>
      </c>
      <c r="Y593" s="3" t="s">
        <v>225</v>
      </c>
      <c r="Z593" s="3" t="s">
        <v>226</v>
      </c>
      <c r="AA593" s="1"/>
      <c r="AB593" s="15"/>
      <c r="AC593" s="187" t="s">
        <v>227</v>
      </c>
      <c r="AD593" s="187" t="s">
        <v>228</v>
      </c>
      <c r="AE593" s="187" t="s">
        <v>229</v>
      </c>
      <c r="AF593" s="187" t="s">
        <v>230</v>
      </c>
      <c r="AG593" s="96"/>
      <c r="AH593" s="187" t="s">
        <v>227</v>
      </c>
      <c r="AI593" s="187" t="s">
        <v>228</v>
      </c>
      <c r="AJ593" s="187" t="s">
        <v>229</v>
      </c>
      <c r="AK593" s="187" t="s">
        <v>230</v>
      </c>
      <c r="AL593" s="146">
        <f>IFERROR(AC593*IF($E593="将领",INDEX(兵法相关参数!$C$4:$AL$7,AL$15,MATCH($AB593,兵法相关参数!$C$3:$AL$3,0)),INDEX(兵法相关参数!$C$12:$AL$15,AL$15,MATCH($AB593,兵法相关参数!$C$3:$AL$3,0))),0)+IFERROR(AH593*IF($E593="将领",INDEX(兵法相关参数!$C$4:$AL$7,AL$15,MATCH($AG593,兵法相关参数!$C$3:$AL$3,0)),INDEX(兵法相关参数!$C$12:$AL$15,AL$15,MATCH($AG593,兵法相关参数!$C$3:$AL$3,0))),0)</f>
        <v>0</v>
      </c>
      <c r="AM593" s="146">
        <f>IFERROR(AD593*IF($E593="将领",INDEX(兵法相关参数!$C$4:$AL$7,AM$15,MATCH($AB593,兵法相关参数!$C$3:$AL$3,0)),INDEX(兵法相关参数!$C$12:$AL$15,AM$15,MATCH($AB593,兵法相关参数!$C$3:$AL$3,0))),0)+IFERROR(AI593*IF($E593="将领",INDEX(兵法相关参数!$C$4:$AL$7,AM$15,MATCH($AG593,兵法相关参数!$C$3:$AL$3,0)),INDEX(兵法相关参数!$C$12:$AL$15,AM$15,MATCH($AG593,兵法相关参数!$C$3:$AL$3,0))),0)</f>
        <v>0</v>
      </c>
      <c r="AN593" s="146">
        <f>IFERROR(AE593*IF($E593="将领",INDEX(兵法相关参数!$C$4:$AL$7,AN$15,MATCH($AB593,兵法相关参数!$C$3:$AL$3,0)),INDEX(兵法相关参数!$C$12:$AL$15,AN$15,MATCH($AB593,兵法相关参数!$C$3:$AL$3,0))),0)+IFERROR(AJ593*IF($E593="将领",INDEX(兵法相关参数!$C$4:$AL$7,AN$15,MATCH($AG593,兵法相关参数!$C$3:$AL$3,0)),INDEX(兵法相关参数!$C$12:$AL$15,AN$15,MATCH($AG593,兵法相关参数!$C$3:$AL$3,0))),0)</f>
        <v>0</v>
      </c>
      <c r="AO593" s="146">
        <f>IFERROR(AF593*IF($E593="将领",INDEX(兵法相关参数!$C$4:$AL$7,AL$15,MATCH($AB593,兵法相关参数!$C$3:$AL$3,0)),INDEX(兵法相关参数!$C$12:$AL$15,AO$15,MATCH($AB593,兵法相关参数!$C$3:$AL$3,0))),0)+IFERROR(AK593*IF($E593="将领",INDEX(兵法相关参数!$C$4:$AL$7,AL$15,MATCH($AG593,兵法相关参数!$C$3:$AL$3,0)),INDEX(兵法相关参数!$C$12:$AL$15,AO$15,MATCH($AG593,兵法相关参数!$C$3:$AL$3,0))),0)</f>
        <v>0</v>
      </c>
      <c r="AP593" s="27"/>
      <c r="AQ593" s="154">
        <v>30233</v>
      </c>
      <c r="AR593" s="160">
        <f>IF(D593="直接伤害",1,0)</f>
        <v>0</v>
      </c>
      <c r="AS593" s="163" t="str">
        <f t="shared" si="348"/>
        <v>橙</v>
      </c>
      <c r="AT593" s="153">
        <f t="shared" si="349"/>
        <v>1</v>
      </c>
      <c r="AU593" s="39" t="str">
        <f>IF(IF(L593="","",AQ593&amp;AT593)=AU592,"",IF(MOD(COUNTIF($AQ$1:AQ593,AQ593),3)=1,"",IF(L593="","",AQ593&amp;AT593)))</f>
        <v/>
      </c>
      <c r="AV593" s="166" t="str">
        <f t="shared" si="354"/>
        <v/>
      </c>
      <c r="AW593" s="166" t="str">
        <f t="shared" ref="AW593:AW611" si="358">IF(AU593="","",ROUND((IF(AR593=1,L593*INDEX($AW$5:$AW$9,MATCH(AS593,$AU$5:$AU$9,0)),L593*INDEX($AW$13:$AW$17,MATCH(AS593,$AU$13:$AU$17,0)))-AV593)/34,IF(MID(BH593,FIND(AT593-1,BH593)+2,1)="%",3,1)))</f>
        <v/>
      </c>
      <c r="AX593" s="15" t="str">
        <f>IF(MOD(COUNTIF($AQ$1:AQ593,AQ593),3)=1,"",IF(M593="","",AT593+1))</f>
        <v/>
      </c>
      <c r="AY593" s="15" t="str">
        <f t="shared" si="330"/>
        <v/>
      </c>
      <c r="AZ593" s="166" t="str">
        <f t="shared" si="331"/>
        <v/>
      </c>
      <c r="BA593" s="166" t="str">
        <f t="shared" si="332"/>
        <v/>
      </c>
      <c r="BB593" s="15" t="str">
        <f>IF(MOD(COUNTIF($AQ$1:AQ593,AQ593),3)=1,"",IF(N593="","",AX593+1))</f>
        <v/>
      </c>
      <c r="BC593" s="15" t="str">
        <f t="shared" ref="BC593:BC603" si="359">IF(IF(BB593="","",AQ593&amp;BB593)=BC592,"",IF(BB593="","",AQ593&amp;BB593))</f>
        <v/>
      </c>
      <c r="BD593" s="166" t="str">
        <f t="shared" ref="BD593:BD603" si="360">IF(BC593="","",IF(N592="固定值",N593,ROUND(IF(AR593=1,N593*INDEX($AV$5:$AV$9,MATCH(AS593,$AU$5:$AU$9,0)),N593*INDEX($AV$13:$AV$17,MATCH(AS593,$AU$13:$AU$17,0))),IF(MID(BH593,FIND(BB593-1,BH593)+2,1)="%",3,1))))</f>
        <v/>
      </c>
      <c r="BE593" s="166" t="str">
        <f t="shared" si="352"/>
        <v/>
      </c>
      <c r="BF593" s="15"/>
      <c r="BG593" s="15"/>
      <c r="BH593" s="170" t="str">
        <f t="shared" si="353"/>
        <v>开场时使敌方全体武将获取怒气效率降低{0}%，可被净化。</v>
      </c>
    </row>
    <row r="594" spans="1:60">
      <c r="A594" s="261"/>
      <c r="B594" s="259"/>
      <c r="C594" s="256"/>
      <c r="D594" s="256"/>
      <c r="E594" s="179" t="s">
        <v>22</v>
      </c>
      <c r="F594" s="141">
        <v>1</v>
      </c>
      <c r="G594" s="141">
        <v>1</v>
      </c>
      <c r="H594" s="141">
        <v>1</v>
      </c>
      <c r="I594" s="141">
        <v>1</v>
      </c>
      <c r="J594" s="255">
        <f>SUMPRODUCT(LARGE(AL594:AO594*F594:I594+AL595:AO595*F595:I595+AL597:AO597*F597:I597+AL598:AO598*F598:I598+AL600:AO600*F600:I600+AL601:AO601*F601:I601,1))</f>
        <v>4.5110181634555406</v>
      </c>
      <c r="K594" s="255">
        <f>INDEX($J$17:$J$200,MATCH(C593,$C$17:$C$200,0),1)</f>
        <v>4.3116392160975536</v>
      </c>
      <c r="L594" s="207">
        <v>-0.6</v>
      </c>
      <c r="M594" s="179"/>
      <c r="N594" s="207"/>
      <c r="O594" s="182">
        <f>100%*1.15*0.65</f>
        <v>0.74749999999999994</v>
      </c>
      <c r="P594" s="44">
        <v>0</v>
      </c>
      <c r="Q594" s="179">
        <v>0</v>
      </c>
      <c r="R594" s="179">
        <v>3</v>
      </c>
      <c r="S594" s="139">
        <f>-(120*L594+2*60*L594)</f>
        <v>144</v>
      </c>
      <c r="T594" s="179"/>
      <c r="U594" s="110"/>
      <c r="V594" s="179"/>
      <c r="W594" s="23">
        <f>效果范围削减($R$594)*$O$594*$S$594</f>
        <v>263.66307591318127</v>
      </c>
      <c r="X594" s="23">
        <f>效果范围削减($R$594)*$O$594*$S$594</f>
        <v>263.66307591318127</v>
      </c>
      <c r="Y594" s="23">
        <f>效果范围削减($R$594)*$O$594*$S$594</f>
        <v>263.66307591318127</v>
      </c>
      <c r="Z594" s="23">
        <f>效果范围削减($R$594)*$O$594*$S$594</f>
        <v>263.66307591318127</v>
      </c>
      <c r="AA594" s="179"/>
      <c r="AB594" s="44" t="s">
        <v>113</v>
      </c>
      <c r="AC594" s="92">
        <f>辅助效用($P594,-1,AC$15,"输出转换",怒气系数,"指定将领",W594)</f>
        <v>1.110059218898485</v>
      </c>
      <c r="AD594" s="92">
        <f>辅助效用($P594,-1,AD$15,"输出转换",怒气系数,"指定将领",X594)</f>
        <v>1.3135716028428186</v>
      </c>
      <c r="AE594" s="92">
        <f>辅助效用($P594,-1,AE$15,"输出转换",怒气系数,"指定将领",Y594)</f>
        <v>2.9529017551764931</v>
      </c>
      <c r="AF594" s="92">
        <f>辅助效用($P594,-1,AF$15,"输出转换",怒气系数,"指定将领",Z594)</f>
        <v>2.9187603632542181</v>
      </c>
      <c r="AG594" s="92" t="s">
        <v>51</v>
      </c>
      <c r="AH594" s="188">
        <f>IF($Q594=0,0,持续效用($P594,$Q594,AH$15,$E594))</f>
        <v>0</v>
      </c>
      <c r="AI594" s="188">
        <f>IF($Q594=0,0,持续效用($P594,$Q594,AI$15,$E594))</f>
        <v>0</v>
      </c>
      <c r="AJ594" s="188">
        <f>IF($Q594=0,0,持续效用($P594,$Q594,AJ$15,$E594))</f>
        <v>0</v>
      </c>
      <c r="AK594" s="188">
        <f>IF($Q594=0,0,持续效用($P594,$Q594,AK$15,$E594))</f>
        <v>0</v>
      </c>
      <c r="AL594" s="146">
        <f>IFERROR(AC594*IF($E594="将领",INDEX(兵法相关参数!$C$4:$AL$7,AL$15,MATCH($AB594,兵法相关参数!$C$3:$AL$3,0)),INDEX(兵法相关参数!$C$12:$AL$15,AL$15,MATCH($AB594,兵法相关参数!$C$3:$AL$3,0))),0)+IFERROR(AH594*IF($E594="将领",INDEX(兵法相关参数!$C$4:$AL$7,AL$15,MATCH($AG594,兵法相关参数!$C$3:$AL$3,0)),INDEX(兵法相关参数!$C$12:$AL$15,AL$15,MATCH($AG594,兵法相关参数!$C$3:$AL$3,0))),0)</f>
        <v>1.7156246747777946</v>
      </c>
      <c r="AM594" s="146">
        <f>IFERROR(AD594*IF($E594="将领",INDEX(兵法相关参数!$C$4:$AL$7,AM$15,MATCH($AB594,兵法相关参数!$C$3:$AL$3,0)),INDEX(兵法相关参数!$C$12:$AL$15,AM$15,MATCH($AB594,兵法相关参数!$C$3:$AL$3,0))),0)+IFERROR(AI594*IF($E594="将领",INDEX(兵法相关参数!$C$4:$AL$7,AM$15,MATCH($AG594,兵法相关参数!$C$3:$AL$3,0)),INDEX(兵法相关参数!$C$12:$AL$15,AM$15,MATCH($AG594,兵法相关参数!$C$3:$AL$3,0))),0)</f>
        <v>2.5223323531284985</v>
      </c>
      <c r="AN594" s="146">
        <f>IFERROR(AE594*IF($E594="将领",INDEX(兵法相关参数!$C$4:$AL$7,AN$15,MATCH($AB594,兵法相关参数!$C$3:$AL$3,0)),INDEX(兵法相关参数!$C$12:$AL$15,AN$15,MATCH($AB594,兵法相关参数!$C$3:$AL$3,0))),0)+IFERROR(AJ594*IF($E594="将领",INDEX(兵法相关参数!$C$4:$AL$7,AN$15,MATCH($AG594,兵法相关参数!$C$3:$AL$3,0)),INDEX(兵法相关参数!$C$12:$AL$15,AN$15,MATCH($AG594,兵法相关参数!$C$3:$AL$3,0))),0)</f>
        <v>1.6980785186811975</v>
      </c>
      <c r="AO594" s="146">
        <f>IFERROR(AF594*IF($E594="将领",INDEX(兵法相关参数!$C$4:$AL$7,AL$15,MATCH($AB594,兵法相关参数!$C$3:$AL$3,0)),INDEX(兵法相关参数!$C$12:$AL$15,AO$15,MATCH($AB594,兵法相关参数!$C$3:$AL$3,0))),0)+IFERROR(AK594*IF($E594="将领",INDEX(兵法相关参数!$C$4:$AL$7,AL$15,MATCH($AG594,兵法相关参数!$C$3:$AL$3,0)),INDEX(兵法相关参数!$C$12:$AL$15,AO$15,MATCH($AG594,兵法相关参数!$C$3:$AL$3,0))),0)</f>
        <v>4.5110181634555406</v>
      </c>
      <c r="AP594" s="42"/>
      <c r="AQ594" s="151">
        <f>AQ593</f>
        <v>30233</v>
      </c>
      <c r="AR594" s="161">
        <f>AR593</f>
        <v>0</v>
      </c>
      <c r="AS594" s="163" t="str">
        <f t="shared" si="348"/>
        <v>橙</v>
      </c>
      <c r="AT594" s="153">
        <f t="shared" si="349"/>
        <v>1</v>
      </c>
      <c r="AU594" s="39" t="str">
        <f>IF(IF(L594="","",AQ594&amp;AT594)=AU593,"",IF(MOD(COUNTIF($AQ$1:AQ594,AQ594),3)=1,"",IF(L594="","",AQ594&amp;AT594)))</f>
        <v>302331</v>
      </c>
      <c r="AV594" s="191">
        <v>-5.0000000000000001E-3</v>
      </c>
      <c r="AW594" s="191">
        <v>-1.7000000000000001E-2</v>
      </c>
      <c r="AX594" s="15" t="str">
        <f>IF(MOD(COUNTIF($AQ$1:AQ594,AQ594),3)=1,"",IF(M594="","",AT594+1))</f>
        <v/>
      </c>
      <c r="AY594" s="15" t="str">
        <f t="shared" si="330"/>
        <v/>
      </c>
      <c r="AZ594" s="166" t="str">
        <f t="shared" si="331"/>
        <v/>
      </c>
      <c r="BA594" s="166" t="str">
        <f t="shared" si="332"/>
        <v/>
      </c>
      <c r="BB594" s="15" t="str">
        <f>IF(MOD(COUNTIF($AQ$1:AQ594,AQ594),3)=1,"",IF(N594="","",AX594+1))</f>
        <v/>
      </c>
      <c r="BC594" s="15" t="str">
        <f t="shared" si="359"/>
        <v/>
      </c>
      <c r="BD594" s="166" t="str">
        <f t="shared" si="360"/>
        <v/>
      </c>
      <c r="BE594" s="166" t="str">
        <f t="shared" si="352"/>
        <v/>
      </c>
      <c r="BF594" s="15"/>
      <c r="BG594" s="15"/>
      <c r="BH594" s="170" t="str">
        <f t="shared" si="353"/>
        <v>开场时使敌方全体武将获取怒气效率降低{0}%，可被净化。</v>
      </c>
    </row>
    <row r="595" spans="1:60">
      <c r="A595" s="261"/>
      <c r="B595" s="259"/>
      <c r="C595" s="256"/>
      <c r="D595" s="257"/>
      <c r="E595" s="179"/>
      <c r="F595" s="141"/>
      <c r="G595" s="141"/>
      <c r="H595" s="141"/>
      <c r="I595" s="141"/>
      <c r="J595" s="256"/>
      <c r="K595" s="256"/>
      <c r="L595" s="182"/>
      <c r="M595" s="179"/>
      <c r="N595" s="179"/>
      <c r="O595" s="182"/>
      <c r="P595" s="179"/>
      <c r="Q595" s="179"/>
      <c r="R595" s="179"/>
      <c r="S595" s="179"/>
      <c r="T595" s="179"/>
      <c r="U595" s="179"/>
      <c r="V595" s="179"/>
      <c r="W595" s="179"/>
      <c r="X595" s="179"/>
      <c r="Y595" s="179"/>
      <c r="Z595" s="179"/>
      <c r="AA595" s="179"/>
      <c r="AB595" s="44"/>
      <c r="AC595" s="189"/>
      <c r="AD595" s="189"/>
      <c r="AE595" s="189"/>
      <c r="AF595" s="189"/>
      <c r="AG595" s="92"/>
      <c r="AH595" s="189"/>
      <c r="AI595" s="189"/>
      <c r="AJ595" s="189"/>
      <c r="AK595" s="189"/>
      <c r="AL595" s="146">
        <f>IFERROR(AC595*IF($E595="将领",INDEX(兵法相关参数!$C$4:$AL$7,AL$15,MATCH($AB595,兵法相关参数!$C$3:$AL$3,0)),INDEX(兵法相关参数!$C$12:$AL$15,AL$15,MATCH($AB595,兵法相关参数!$C$3:$AL$3,0))),0)+IFERROR(AH595*IF($E595="将领",INDEX(兵法相关参数!$C$4:$AL$7,AL$15,MATCH($AG595,兵法相关参数!$C$3:$AL$3,0)),INDEX(兵法相关参数!$C$12:$AL$15,AL$15,MATCH($AG595,兵法相关参数!$C$3:$AL$3,0))),0)</f>
        <v>0</v>
      </c>
      <c r="AM595" s="146">
        <f>IFERROR(AD595*IF($E595="将领",INDEX(兵法相关参数!$C$4:$AL$7,AM$15,MATCH($AB595,兵法相关参数!$C$3:$AL$3,0)),INDEX(兵法相关参数!$C$12:$AL$15,AM$15,MATCH($AB595,兵法相关参数!$C$3:$AL$3,0))),0)+IFERROR(AI595*IF($E595="将领",INDEX(兵法相关参数!$C$4:$AL$7,AM$15,MATCH($AG595,兵法相关参数!$C$3:$AL$3,0)),INDEX(兵法相关参数!$C$12:$AL$15,AM$15,MATCH($AG595,兵法相关参数!$C$3:$AL$3,0))),0)</f>
        <v>0</v>
      </c>
      <c r="AN595" s="146">
        <f>IFERROR(AE595*IF($E595="将领",INDEX(兵法相关参数!$C$4:$AL$7,AN$15,MATCH($AB595,兵法相关参数!$C$3:$AL$3,0)),INDEX(兵法相关参数!$C$12:$AL$15,AN$15,MATCH($AB595,兵法相关参数!$C$3:$AL$3,0))),0)+IFERROR(AJ595*IF($E595="将领",INDEX(兵法相关参数!$C$4:$AL$7,AN$15,MATCH($AG595,兵法相关参数!$C$3:$AL$3,0)),INDEX(兵法相关参数!$C$12:$AL$15,AN$15,MATCH($AG595,兵法相关参数!$C$3:$AL$3,0))),0)</f>
        <v>0</v>
      </c>
      <c r="AO595" s="146">
        <f>IFERROR(AF595*IF($E595="将领",INDEX(兵法相关参数!$C$4:$AL$7,AL$15,MATCH($AB595,兵法相关参数!$C$3:$AL$3,0)),INDEX(兵法相关参数!$C$12:$AL$15,AO$15,MATCH($AB595,兵法相关参数!$C$3:$AL$3,0))),0)+IFERROR(AK595*IF($E595="将领",INDEX(兵法相关参数!$C$4:$AL$7,AL$15,MATCH($AG595,兵法相关参数!$C$3:$AL$3,0)),INDEX(兵法相关参数!$C$12:$AL$15,AO$15,MATCH($AG595,兵法相关参数!$C$3:$AL$3,0))),0)</f>
        <v>0</v>
      </c>
      <c r="AP595" s="27"/>
      <c r="AQ595" s="151">
        <f>AQ594</f>
        <v>30233</v>
      </c>
      <c r="AR595" s="162">
        <f>AR594</f>
        <v>0</v>
      </c>
      <c r="AS595" s="163" t="str">
        <f t="shared" si="348"/>
        <v>橙</v>
      </c>
      <c r="AT595" s="153">
        <f t="shared" si="349"/>
        <v>1</v>
      </c>
      <c r="AU595" s="39" t="str">
        <f>IF(IF(L595="","",AQ595&amp;AT595)=AU594,"",IF(MOD(COUNTIF($AQ$1:AQ595,AQ595),3)=1,"",IF(L595="","",AQ595&amp;AT595)))</f>
        <v/>
      </c>
      <c r="AV595" s="166" t="str">
        <f t="shared" si="354"/>
        <v/>
      </c>
      <c r="AW595" s="166" t="str">
        <f t="shared" si="358"/>
        <v/>
      </c>
      <c r="AX595" s="15" t="str">
        <f>IF(MOD(COUNTIF($AQ$1:AQ595,AQ595),3)=1,"",IF(M595="","",AT595+1))</f>
        <v/>
      </c>
      <c r="AY595" s="15" t="str">
        <f t="shared" si="330"/>
        <v/>
      </c>
      <c r="AZ595" s="166" t="str">
        <f t="shared" si="331"/>
        <v/>
      </c>
      <c r="BA595" s="166" t="str">
        <f t="shared" si="332"/>
        <v/>
      </c>
      <c r="BB595" s="15" t="str">
        <f>IF(MOD(COUNTIF($AQ$1:AQ595,AQ595),3)=1,"",IF(N595="","",AX595+1))</f>
        <v/>
      </c>
      <c r="BC595" s="15" t="str">
        <f t="shared" si="359"/>
        <v/>
      </c>
      <c r="BD595" s="166" t="str">
        <f t="shared" si="360"/>
        <v/>
      </c>
      <c r="BE595" s="166" t="str">
        <f t="shared" si="352"/>
        <v/>
      </c>
      <c r="BF595" s="15"/>
      <c r="BG595" s="15"/>
      <c r="BH595" s="170" t="str">
        <f t="shared" si="353"/>
        <v>开场时使敌方全体武将获取怒气效率降低{0}%，可被净化。</v>
      </c>
    </row>
    <row r="596" spans="1:60">
      <c r="A596" s="261"/>
      <c r="B596" s="259"/>
      <c r="C596" s="256"/>
      <c r="D596" s="255"/>
      <c r="E596" s="11"/>
      <c r="F596" s="11"/>
      <c r="G596" s="11"/>
      <c r="H596" s="11"/>
      <c r="I596" s="11"/>
      <c r="J596" s="256"/>
      <c r="K596" s="256"/>
      <c r="L596" s="179"/>
      <c r="M596" s="179"/>
      <c r="N596" s="179"/>
      <c r="O596" s="182"/>
      <c r="P596" s="179"/>
      <c r="Q596" s="179"/>
      <c r="R596" s="179"/>
      <c r="S596" s="179"/>
      <c r="T596" s="179"/>
      <c r="U596" s="179"/>
      <c r="V596" s="179"/>
      <c r="W596" s="179"/>
      <c r="X596" s="179"/>
      <c r="Y596" s="179"/>
      <c r="Z596" s="179"/>
      <c r="AA596" s="179"/>
      <c r="AB596" s="44"/>
      <c r="AC596" s="189"/>
      <c r="AD596" s="189"/>
      <c r="AE596" s="189"/>
      <c r="AF596" s="189"/>
      <c r="AG596" s="92"/>
      <c r="AH596" s="189"/>
      <c r="AI596" s="189"/>
      <c r="AJ596" s="189"/>
      <c r="AK596" s="189"/>
      <c r="AL596" s="146">
        <f>IFERROR(AC596*IF($E596="将领",INDEX(兵法相关参数!$C$4:$AL$7,AL$15,MATCH($AB596,兵法相关参数!$C$3:$AL$3,0)),INDEX(兵法相关参数!$C$12:$AL$15,AL$15,MATCH($AB596,兵法相关参数!$C$3:$AL$3,0))),0)+IFERROR(AH596*IF($E596="将领",INDEX(兵法相关参数!$C$4:$AL$7,AL$15,MATCH($AG596,兵法相关参数!$C$3:$AL$3,0)),INDEX(兵法相关参数!$C$12:$AL$15,AL$15,MATCH($AG596,兵法相关参数!$C$3:$AL$3,0))),0)</f>
        <v>0</v>
      </c>
      <c r="AM596" s="146">
        <f>IFERROR(AD596*IF($E596="将领",INDEX(兵法相关参数!$C$4:$AL$7,AM$15,MATCH($AB596,兵法相关参数!$C$3:$AL$3,0)),INDEX(兵法相关参数!$C$12:$AL$15,AM$15,MATCH($AB596,兵法相关参数!$C$3:$AL$3,0))),0)+IFERROR(AI596*IF($E596="将领",INDEX(兵法相关参数!$C$4:$AL$7,AM$15,MATCH($AG596,兵法相关参数!$C$3:$AL$3,0)),INDEX(兵法相关参数!$C$12:$AL$15,AM$15,MATCH($AG596,兵法相关参数!$C$3:$AL$3,0))),0)</f>
        <v>0</v>
      </c>
      <c r="AN596" s="146">
        <f>IFERROR(AE596*IF($E596="将领",INDEX(兵法相关参数!$C$4:$AL$7,AN$15,MATCH($AB596,兵法相关参数!$C$3:$AL$3,0)),INDEX(兵法相关参数!$C$12:$AL$15,AN$15,MATCH($AB596,兵法相关参数!$C$3:$AL$3,0))),0)+IFERROR(AJ596*IF($E596="将领",INDEX(兵法相关参数!$C$4:$AL$7,AN$15,MATCH($AG596,兵法相关参数!$C$3:$AL$3,0)),INDEX(兵法相关参数!$C$12:$AL$15,AN$15,MATCH($AG596,兵法相关参数!$C$3:$AL$3,0))),0)</f>
        <v>0</v>
      </c>
      <c r="AO596" s="146">
        <f>IFERROR(AF596*IF($E596="将领",INDEX(兵法相关参数!$C$4:$AL$7,AL$15,MATCH($AB596,兵法相关参数!$C$3:$AL$3,0)),INDEX(兵法相关参数!$C$12:$AL$15,AO$15,MATCH($AB596,兵法相关参数!$C$3:$AL$3,0))),0)+IFERROR(AK596*IF($E596="将领",INDEX(兵法相关参数!$C$4:$AL$7,AL$15,MATCH($AG596,兵法相关参数!$C$3:$AL$3,0)),INDEX(兵法相关参数!$C$12:$AL$15,AO$15,MATCH($AG596,兵法相关参数!$C$3:$AL$3,0))),0)</f>
        <v>0</v>
      </c>
      <c r="AP596" s="42"/>
      <c r="AQ596" s="151">
        <f t="shared" ref="AQ596:AQ601" si="361">AQ595</f>
        <v>30233</v>
      </c>
      <c r="AR596" s="160">
        <f>IF(D596="直接伤害",1,0)</f>
        <v>0</v>
      </c>
      <c r="AS596" s="163" t="str">
        <f t="shared" si="348"/>
        <v>橙</v>
      </c>
      <c r="AT596" s="153">
        <f t="shared" si="349"/>
        <v>1</v>
      </c>
      <c r="AU596" s="39" t="str">
        <f>IF(IF(L596="","",AQ596&amp;AT596)=AU595,"",IF(MOD(COUNTIF($AQ$1:AQ596,AQ596),3)=1,"",IF(L596="","",AQ596&amp;AT596)))</f>
        <v/>
      </c>
      <c r="AV596" s="166" t="str">
        <f t="shared" si="354"/>
        <v/>
      </c>
      <c r="AW596" s="166" t="str">
        <f t="shared" si="358"/>
        <v/>
      </c>
      <c r="AX596" s="15" t="str">
        <f>IF(MOD(COUNTIF($AQ$1:AQ596,AQ596),3)=1,"",IF(M596="","",AT596+1))</f>
        <v/>
      </c>
      <c r="AY596" s="15" t="str">
        <f t="shared" si="330"/>
        <v/>
      </c>
      <c r="AZ596" s="166" t="str">
        <f t="shared" si="331"/>
        <v/>
      </c>
      <c r="BA596" s="166" t="str">
        <f t="shared" si="332"/>
        <v/>
      </c>
      <c r="BB596" s="15" t="str">
        <f>IF(MOD(COUNTIF($AQ$1:AQ596,AQ596),3)=1,"",IF(N596="","",AX596+1))</f>
        <v/>
      </c>
      <c r="BC596" s="15" t="str">
        <f t="shared" si="359"/>
        <v/>
      </c>
      <c r="BD596" s="166" t="str">
        <f t="shared" si="360"/>
        <v/>
      </c>
      <c r="BE596" s="166" t="str">
        <f t="shared" si="352"/>
        <v/>
      </c>
      <c r="BF596" s="15"/>
      <c r="BG596" s="15"/>
      <c r="BH596" s="170" t="str">
        <f t="shared" si="353"/>
        <v>开场时使敌方全体武将获取怒气效率降低{0}%，可被净化。</v>
      </c>
    </row>
    <row r="597" spans="1:60">
      <c r="A597" s="261"/>
      <c r="B597" s="259"/>
      <c r="C597" s="256"/>
      <c r="D597" s="256"/>
      <c r="E597" s="179"/>
      <c r="F597" s="141"/>
      <c r="G597" s="141"/>
      <c r="H597" s="141"/>
      <c r="I597" s="141"/>
      <c r="J597" s="256"/>
      <c r="K597" s="256"/>
      <c r="L597" s="179"/>
      <c r="M597" s="179"/>
      <c r="N597" s="179"/>
      <c r="O597" s="182"/>
      <c r="P597" s="179"/>
      <c r="Q597" s="179"/>
      <c r="R597" s="179"/>
      <c r="S597" s="179"/>
      <c r="T597" s="179"/>
      <c r="U597" s="179"/>
      <c r="V597" s="179"/>
      <c r="W597" s="179"/>
      <c r="X597" s="179"/>
      <c r="Y597" s="179"/>
      <c r="Z597" s="179"/>
      <c r="AA597" s="179"/>
      <c r="AB597" s="44"/>
      <c r="AC597" s="189"/>
      <c r="AD597" s="189"/>
      <c r="AE597" s="189"/>
      <c r="AF597" s="189"/>
      <c r="AG597" s="92"/>
      <c r="AH597" s="189"/>
      <c r="AI597" s="189"/>
      <c r="AJ597" s="189"/>
      <c r="AK597" s="189"/>
      <c r="AL597" s="146">
        <f>IFERROR(AC597*IF($E597="将领",INDEX(兵法相关参数!$C$4:$AL$7,AL$15,MATCH($AB597,兵法相关参数!$C$3:$AL$3,0)),INDEX(兵法相关参数!$C$12:$AL$15,AL$15,MATCH($AB597,兵法相关参数!$C$3:$AL$3,0))),0)+IFERROR(AH597*IF($E597="将领",INDEX(兵法相关参数!$C$4:$AL$7,AL$15,MATCH($AG597,兵法相关参数!$C$3:$AL$3,0)),INDEX(兵法相关参数!$C$12:$AL$15,AL$15,MATCH($AG597,兵法相关参数!$C$3:$AL$3,0))),0)</f>
        <v>0</v>
      </c>
      <c r="AM597" s="146">
        <f>IFERROR(AD597*IF($E597="将领",INDEX(兵法相关参数!$C$4:$AL$7,AM$15,MATCH($AB597,兵法相关参数!$C$3:$AL$3,0)),INDEX(兵法相关参数!$C$12:$AL$15,AM$15,MATCH($AB597,兵法相关参数!$C$3:$AL$3,0))),0)+IFERROR(AI597*IF($E597="将领",INDEX(兵法相关参数!$C$4:$AL$7,AM$15,MATCH($AG597,兵法相关参数!$C$3:$AL$3,0)),INDEX(兵法相关参数!$C$12:$AL$15,AM$15,MATCH($AG597,兵法相关参数!$C$3:$AL$3,0))),0)</f>
        <v>0</v>
      </c>
      <c r="AN597" s="146">
        <f>IFERROR(AE597*IF($E597="将领",INDEX(兵法相关参数!$C$4:$AL$7,AN$15,MATCH($AB597,兵法相关参数!$C$3:$AL$3,0)),INDEX(兵法相关参数!$C$12:$AL$15,AN$15,MATCH($AB597,兵法相关参数!$C$3:$AL$3,0))),0)+IFERROR(AJ597*IF($E597="将领",INDEX(兵法相关参数!$C$4:$AL$7,AN$15,MATCH($AG597,兵法相关参数!$C$3:$AL$3,0)),INDEX(兵法相关参数!$C$12:$AL$15,AN$15,MATCH($AG597,兵法相关参数!$C$3:$AL$3,0))),0)</f>
        <v>0</v>
      </c>
      <c r="AO597" s="146">
        <f>IFERROR(AF597*IF($E597="将领",INDEX(兵法相关参数!$C$4:$AL$7,AL$15,MATCH($AB597,兵法相关参数!$C$3:$AL$3,0)),INDEX(兵法相关参数!$C$12:$AL$15,AO$15,MATCH($AB597,兵法相关参数!$C$3:$AL$3,0))),0)+IFERROR(AK597*IF($E597="将领",INDEX(兵法相关参数!$C$4:$AL$7,AL$15,MATCH($AG597,兵法相关参数!$C$3:$AL$3,0)),INDEX(兵法相关参数!$C$12:$AL$15,AO$15,MATCH($AG597,兵法相关参数!$C$3:$AL$3,0))),0)</f>
        <v>0</v>
      </c>
      <c r="AP597" s="27"/>
      <c r="AQ597" s="151">
        <f t="shared" si="361"/>
        <v>30233</v>
      </c>
      <c r="AR597" s="161">
        <f>AR596</f>
        <v>0</v>
      </c>
      <c r="AS597" s="163" t="str">
        <f t="shared" si="348"/>
        <v>橙</v>
      </c>
      <c r="AT597" s="153">
        <f t="shared" si="349"/>
        <v>1</v>
      </c>
      <c r="AU597" s="39" t="str">
        <f>IF(IF(L597="","",AQ597&amp;AT597)=AU596,"",IF(MOD(COUNTIF($AQ$1:AQ597,AQ597),3)=1,"",IF(L597="","",AQ597&amp;AT597)))</f>
        <v/>
      </c>
      <c r="AV597" s="166"/>
      <c r="AW597" s="166" t="str">
        <f t="shared" si="358"/>
        <v/>
      </c>
      <c r="AX597" s="15" t="str">
        <f>IF(MOD(COUNTIF($AQ$1:AQ597,AQ597),3)=1,"",IF(M597="","",AT597+1))</f>
        <v/>
      </c>
      <c r="AY597" s="15" t="str">
        <f t="shared" si="330"/>
        <v/>
      </c>
      <c r="AZ597" s="166" t="str">
        <f t="shared" si="331"/>
        <v/>
      </c>
      <c r="BA597" s="166" t="str">
        <f t="shared" si="332"/>
        <v/>
      </c>
      <c r="BB597" s="15" t="str">
        <f>IF(MOD(COUNTIF($AQ$1:AQ597,AQ597),3)=1,"",IF(N597="","",AX597+1))</f>
        <v/>
      </c>
      <c r="BC597" s="15" t="str">
        <f t="shared" si="359"/>
        <v/>
      </c>
      <c r="BD597" s="166" t="str">
        <f t="shared" si="360"/>
        <v/>
      </c>
      <c r="BE597" s="166" t="str">
        <f t="shared" si="352"/>
        <v/>
      </c>
      <c r="BF597" s="15"/>
      <c r="BG597" s="15"/>
      <c r="BH597" s="170" t="str">
        <f t="shared" si="353"/>
        <v>开场时使敌方全体武将获取怒气效率降低{0}%，可被净化。</v>
      </c>
    </row>
    <row r="598" spans="1:60">
      <c r="A598" s="261"/>
      <c r="B598" s="259"/>
      <c r="C598" s="256"/>
      <c r="D598" s="257"/>
      <c r="E598" s="179"/>
      <c r="F598" s="141"/>
      <c r="G598" s="141"/>
      <c r="H598" s="141"/>
      <c r="I598" s="141"/>
      <c r="J598" s="256"/>
      <c r="K598" s="256"/>
      <c r="L598" s="182"/>
      <c r="M598" s="179"/>
      <c r="N598" s="179"/>
      <c r="O598" s="182"/>
      <c r="P598" s="179"/>
      <c r="Q598" s="179"/>
      <c r="R598" s="179"/>
      <c r="S598" s="179"/>
      <c r="T598" s="179"/>
      <c r="U598" s="179"/>
      <c r="V598" s="179"/>
      <c r="W598" s="179"/>
      <c r="X598" s="179"/>
      <c r="Y598" s="179"/>
      <c r="Z598" s="179"/>
      <c r="AA598" s="179"/>
      <c r="AB598" s="44"/>
      <c r="AC598" s="189"/>
      <c r="AD598" s="189"/>
      <c r="AE598" s="189"/>
      <c r="AF598" s="189"/>
      <c r="AG598" s="92"/>
      <c r="AH598" s="189"/>
      <c r="AI598" s="189"/>
      <c r="AJ598" s="189"/>
      <c r="AK598" s="189"/>
      <c r="AL598" s="146">
        <f>IFERROR(AC598*IF($E598="将领",INDEX(兵法相关参数!$C$4:$AL$7,AL$15,MATCH($AB598,兵法相关参数!$C$3:$AL$3,0)),INDEX(兵法相关参数!$C$12:$AL$15,AL$15,MATCH($AB598,兵法相关参数!$C$3:$AL$3,0))),0)+IFERROR(AH598*IF($E598="将领",INDEX(兵法相关参数!$C$4:$AL$7,AL$15,MATCH($AG598,兵法相关参数!$C$3:$AL$3,0)),INDEX(兵法相关参数!$C$12:$AL$15,AL$15,MATCH($AG598,兵法相关参数!$C$3:$AL$3,0))),0)</f>
        <v>0</v>
      </c>
      <c r="AM598" s="146">
        <f>IFERROR(AD598*IF($E598="将领",INDEX(兵法相关参数!$C$4:$AL$7,AM$15,MATCH($AB598,兵法相关参数!$C$3:$AL$3,0)),INDEX(兵法相关参数!$C$12:$AL$15,AM$15,MATCH($AB598,兵法相关参数!$C$3:$AL$3,0))),0)+IFERROR(AI598*IF($E598="将领",INDEX(兵法相关参数!$C$4:$AL$7,AM$15,MATCH($AG598,兵法相关参数!$C$3:$AL$3,0)),INDEX(兵法相关参数!$C$12:$AL$15,AM$15,MATCH($AG598,兵法相关参数!$C$3:$AL$3,0))),0)</f>
        <v>0</v>
      </c>
      <c r="AN598" s="146">
        <f>IFERROR(AE598*IF($E598="将领",INDEX(兵法相关参数!$C$4:$AL$7,AN$15,MATCH($AB598,兵法相关参数!$C$3:$AL$3,0)),INDEX(兵法相关参数!$C$12:$AL$15,AN$15,MATCH($AB598,兵法相关参数!$C$3:$AL$3,0))),0)+IFERROR(AJ598*IF($E598="将领",INDEX(兵法相关参数!$C$4:$AL$7,AN$15,MATCH($AG598,兵法相关参数!$C$3:$AL$3,0)),INDEX(兵法相关参数!$C$12:$AL$15,AN$15,MATCH($AG598,兵法相关参数!$C$3:$AL$3,0))),0)</f>
        <v>0</v>
      </c>
      <c r="AO598" s="146">
        <f>IFERROR(AF598*IF($E598="将领",INDEX(兵法相关参数!$C$4:$AL$7,AL$15,MATCH($AB598,兵法相关参数!$C$3:$AL$3,0)),INDEX(兵法相关参数!$C$12:$AL$15,AO$15,MATCH($AB598,兵法相关参数!$C$3:$AL$3,0))),0)+IFERROR(AK598*IF($E598="将领",INDEX(兵法相关参数!$C$4:$AL$7,AL$15,MATCH($AG598,兵法相关参数!$C$3:$AL$3,0)),INDEX(兵法相关参数!$C$12:$AL$15,AO$15,MATCH($AG598,兵法相关参数!$C$3:$AL$3,0))),0)</f>
        <v>0</v>
      </c>
      <c r="AP598" s="42"/>
      <c r="AQ598" s="151">
        <f t="shared" si="361"/>
        <v>30233</v>
      </c>
      <c r="AR598" s="162">
        <f>AR597</f>
        <v>0</v>
      </c>
      <c r="AS598" s="163" t="str">
        <f t="shared" si="348"/>
        <v>橙</v>
      </c>
      <c r="AT598" s="153">
        <f t="shared" si="349"/>
        <v>1</v>
      </c>
      <c r="AU598" s="39" t="str">
        <f>IF(IF(L598="","",AQ598&amp;AT598)=AU597,"",IF(MOD(COUNTIF($AQ$1:AQ598,AQ598),3)=1,"",IF(L598="","",AQ598&amp;AT598)))</f>
        <v/>
      </c>
      <c r="AV598" s="166"/>
      <c r="AW598" s="166" t="str">
        <f t="shared" si="358"/>
        <v/>
      </c>
      <c r="AX598" s="15" t="str">
        <f>IF(MOD(COUNTIF($AQ$1:AQ598,AQ598),3)=1,"",IF(M598="","",AT598+1))</f>
        <v/>
      </c>
      <c r="AY598" s="15" t="str">
        <f t="shared" ref="AY598:AY661" si="362">IF(IF(AX598="","",AQ598&amp;AX598)=AY597,"",IF(AX598="","",AQ598&amp;AX598))</f>
        <v/>
      </c>
      <c r="AZ598" s="166" t="str">
        <f t="shared" ref="AZ598:AZ661" si="363">IF(AY598="","",IF(M597="固定值",M598,ROUND(IF(AR598=1,M598*INDEX($AV$5:$AV$9,MATCH(AS598,$AU$5:$AU$9,0)),M598*INDEX($AV$13:$AV$17,MATCH(AS598,$AU$13:$AU$17,0))),IF(MID(BH598,FIND(AX598-1,BH598)+2,1)="%",3,1))))</f>
        <v/>
      </c>
      <c r="BA598" s="166" t="str">
        <f t="shared" ref="BA598:BA661" si="364">IF(AY598="","",ROUND((IF(AR598=1,M598*INDEX($AW$5:$AW$9,MATCH(AS598,$AU$5:$AU$9,0)),M598*INDEX($AW$13:$AW$17,MATCH(AS598,$AU$13:$AU$17,0)))-AZ598)/34,IF(MID(BH598,FIND(AX598-1,BH598)+2,1)="%",3,1)))</f>
        <v/>
      </c>
      <c r="BB598" s="15" t="str">
        <f>IF(MOD(COUNTIF($AQ$1:AQ598,AQ598),3)=1,"",IF(N598="","",AX598+1))</f>
        <v/>
      </c>
      <c r="BC598" s="15" t="str">
        <f t="shared" si="359"/>
        <v/>
      </c>
      <c r="BD598" s="166" t="str">
        <f t="shared" si="360"/>
        <v/>
      </c>
      <c r="BE598" s="166" t="str">
        <f t="shared" si="352"/>
        <v/>
      </c>
      <c r="BF598" s="15"/>
      <c r="BG598" s="15"/>
      <c r="BH598" s="170" t="str">
        <f t="shared" si="353"/>
        <v>开场时使敌方全体武将获取怒气效率降低{0}%，可被净化。</v>
      </c>
    </row>
    <row r="599" spans="1:60">
      <c r="A599" s="261"/>
      <c r="B599" s="259"/>
      <c r="C599" s="256"/>
      <c r="D599" s="255"/>
      <c r="E599" s="179"/>
      <c r="F599" s="179"/>
      <c r="G599" s="179"/>
      <c r="H599" s="179"/>
      <c r="I599" s="179"/>
      <c r="J599" s="256"/>
      <c r="K599" s="256"/>
      <c r="L599" s="182"/>
      <c r="M599" s="179"/>
      <c r="N599" s="179"/>
      <c r="O599" s="182"/>
      <c r="P599" s="179"/>
      <c r="Q599" s="179"/>
      <c r="R599" s="179"/>
      <c r="S599" s="179"/>
      <c r="T599" s="179"/>
      <c r="U599" s="179"/>
      <c r="V599" s="179"/>
      <c r="W599" s="179"/>
      <c r="X599" s="179"/>
      <c r="Y599" s="179"/>
      <c r="Z599" s="179"/>
      <c r="AA599" s="179"/>
      <c r="AB599" s="44"/>
      <c r="AC599" s="189"/>
      <c r="AD599" s="189"/>
      <c r="AE599" s="189"/>
      <c r="AF599" s="189"/>
      <c r="AG599" s="92"/>
      <c r="AH599" s="189"/>
      <c r="AI599" s="189"/>
      <c r="AJ599" s="189"/>
      <c r="AK599" s="189"/>
      <c r="AL599" s="146">
        <f>IFERROR(AC599*IF($E599="将领",INDEX(兵法相关参数!$C$4:$AL$7,AL$15,MATCH($AB599,兵法相关参数!$C$3:$AL$3,0)),INDEX(兵法相关参数!$C$12:$AL$15,AL$15,MATCH($AB599,兵法相关参数!$C$3:$AL$3,0))),0)+IFERROR(AH599*IF($E599="将领",INDEX(兵法相关参数!$C$4:$AL$7,AL$15,MATCH($AG599,兵法相关参数!$C$3:$AL$3,0)),INDEX(兵法相关参数!$C$12:$AL$15,AL$15,MATCH($AG599,兵法相关参数!$C$3:$AL$3,0))),0)</f>
        <v>0</v>
      </c>
      <c r="AM599" s="146">
        <f>IFERROR(AD599*IF($E599="将领",INDEX(兵法相关参数!$C$4:$AL$7,AM$15,MATCH($AB599,兵法相关参数!$C$3:$AL$3,0)),INDEX(兵法相关参数!$C$12:$AL$15,AM$15,MATCH($AB599,兵法相关参数!$C$3:$AL$3,0))),0)+IFERROR(AI599*IF($E599="将领",INDEX(兵法相关参数!$C$4:$AL$7,AM$15,MATCH($AG599,兵法相关参数!$C$3:$AL$3,0)),INDEX(兵法相关参数!$C$12:$AL$15,AM$15,MATCH($AG599,兵法相关参数!$C$3:$AL$3,0))),0)</f>
        <v>0</v>
      </c>
      <c r="AN599" s="146">
        <f>IFERROR(AE599*IF($E599="将领",INDEX(兵法相关参数!$C$4:$AL$7,AN$15,MATCH($AB599,兵法相关参数!$C$3:$AL$3,0)),INDEX(兵法相关参数!$C$12:$AL$15,AN$15,MATCH($AB599,兵法相关参数!$C$3:$AL$3,0))),0)+IFERROR(AJ599*IF($E599="将领",INDEX(兵法相关参数!$C$4:$AL$7,AN$15,MATCH($AG599,兵法相关参数!$C$3:$AL$3,0)),INDEX(兵法相关参数!$C$12:$AL$15,AN$15,MATCH($AG599,兵法相关参数!$C$3:$AL$3,0))),0)</f>
        <v>0</v>
      </c>
      <c r="AO599" s="146">
        <f>IFERROR(AF599*IF($E599="将领",INDEX(兵法相关参数!$C$4:$AL$7,AL$15,MATCH($AB599,兵法相关参数!$C$3:$AL$3,0)),INDEX(兵法相关参数!$C$12:$AL$15,AO$15,MATCH($AB599,兵法相关参数!$C$3:$AL$3,0))),0)+IFERROR(AK599*IF($E599="将领",INDEX(兵法相关参数!$C$4:$AL$7,AL$15,MATCH($AG599,兵法相关参数!$C$3:$AL$3,0)),INDEX(兵法相关参数!$C$12:$AL$15,AO$15,MATCH($AG599,兵法相关参数!$C$3:$AL$3,0))),0)</f>
        <v>0</v>
      </c>
      <c r="AP599" s="27"/>
      <c r="AQ599" s="151">
        <f t="shared" si="361"/>
        <v>30233</v>
      </c>
      <c r="AR599" s="160">
        <f>IF(D599="直接伤害",1,0)</f>
        <v>0</v>
      </c>
      <c r="AS599" s="163" t="str">
        <f t="shared" si="348"/>
        <v>橙</v>
      </c>
      <c r="AT599" s="153">
        <f t="shared" si="349"/>
        <v>1</v>
      </c>
      <c r="AU599" s="39" t="str">
        <f>IF(IF(L599="","",AQ599&amp;AT599)=AU598,"",IF(MOD(COUNTIF($AQ$1:AQ599,AQ599),3)=1,"",IF(L599="","",AQ599&amp;AT599)))</f>
        <v/>
      </c>
      <c r="AV599" s="166" t="str">
        <f t="shared" ref="AV599:AV607" si="365">IF(AU599="","",IF(L598="固定值",L599,ROUND(IF(AR599=1,L599*INDEX($AV$5:$AV$9,MATCH(AS599,$AU$5:$AU$9,0)),L599*INDEX($AV$13:$AV$17,MATCH(AS599,$AU$13:$AU$17,0))),IF(MID(BH599,FIND(AT599-1,BH599)+2,1)="%",3,1))))</f>
        <v/>
      </c>
      <c r="AW599" s="166" t="str">
        <f t="shared" si="358"/>
        <v/>
      </c>
      <c r="AX599" s="15" t="str">
        <f>IF(MOD(COUNTIF($AQ$1:AQ599,AQ599),3)=1,"",IF(M599="","",AT599+1))</f>
        <v/>
      </c>
      <c r="AY599" s="15" t="str">
        <f t="shared" si="362"/>
        <v/>
      </c>
      <c r="AZ599" s="166" t="str">
        <f t="shared" si="363"/>
        <v/>
      </c>
      <c r="BA599" s="166" t="str">
        <f t="shared" si="364"/>
        <v/>
      </c>
      <c r="BB599" s="15" t="str">
        <f>IF(MOD(COUNTIF($AQ$1:AQ599,AQ599),3)=1,"",IF(N599="","",AX599+1))</f>
        <v/>
      </c>
      <c r="BC599" s="15" t="str">
        <f t="shared" si="359"/>
        <v/>
      </c>
      <c r="BD599" s="166" t="str">
        <f t="shared" si="360"/>
        <v/>
      </c>
      <c r="BE599" s="166" t="str">
        <f t="shared" si="352"/>
        <v/>
      </c>
      <c r="BF599" s="15"/>
      <c r="BG599" s="15"/>
      <c r="BH599" s="170" t="str">
        <f t="shared" si="353"/>
        <v>开场时使敌方全体武将获取怒气效率降低{0}%，可被净化。</v>
      </c>
    </row>
    <row r="600" spans="1:60">
      <c r="A600" s="261"/>
      <c r="B600" s="259"/>
      <c r="C600" s="256"/>
      <c r="D600" s="256"/>
      <c r="E600" s="179"/>
      <c r="F600" s="179"/>
      <c r="G600" s="179"/>
      <c r="H600" s="179"/>
      <c r="I600" s="179"/>
      <c r="J600" s="256"/>
      <c r="K600" s="256"/>
      <c r="L600" s="182"/>
      <c r="M600" s="179"/>
      <c r="N600" s="179"/>
      <c r="O600" s="182"/>
      <c r="P600" s="179"/>
      <c r="Q600" s="179"/>
      <c r="R600" s="179"/>
      <c r="S600" s="179"/>
      <c r="T600" s="179"/>
      <c r="U600" s="179"/>
      <c r="V600" s="179"/>
      <c r="W600" s="179"/>
      <c r="X600" s="179"/>
      <c r="Y600" s="179"/>
      <c r="Z600" s="179"/>
      <c r="AA600" s="179"/>
      <c r="AB600" s="44"/>
      <c r="AC600" s="189"/>
      <c r="AD600" s="189"/>
      <c r="AE600" s="189"/>
      <c r="AF600" s="189"/>
      <c r="AG600" s="92"/>
      <c r="AH600" s="189"/>
      <c r="AI600" s="189"/>
      <c r="AJ600" s="189"/>
      <c r="AK600" s="189"/>
      <c r="AL600" s="146">
        <f>IFERROR(AC600*IF($E600="将领",INDEX(兵法相关参数!$C$4:$AL$7,AL$15,MATCH($AB600,兵法相关参数!$C$3:$AL$3,0)),INDEX(兵法相关参数!$C$12:$AL$15,AL$15,MATCH($AB600,兵法相关参数!$C$3:$AL$3,0))),0)+IFERROR(AH600*IF($E600="将领",INDEX(兵法相关参数!$C$4:$AL$7,AL$15,MATCH($AG600,兵法相关参数!$C$3:$AL$3,0)),INDEX(兵法相关参数!$C$12:$AL$15,AL$15,MATCH($AG600,兵法相关参数!$C$3:$AL$3,0))),0)</f>
        <v>0</v>
      </c>
      <c r="AM600" s="146">
        <f>IFERROR(AD600*IF($E600="将领",INDEX(兵法相关参数!$C$4:$AL$7,AM$15,MATCH($AB600,兵法相关参数!$C$3:$AL$3,0)),INDEX(兵法相关参数!$C$12:$AL$15,AM$15,MATCH($AB600,兵法相关参数!$C$3:$AL$3,0))),0)+IFERROR(AI600*IF($E600="将领",INDEX(兵法相关参数!$C$4:$AL$7,AM$15,MATCH($AG600,兵法相关参数!$C$3:$AL$3,0)),INDEX(兵法相关参数!$C$12:$AL$15,AM$15,MATCH($AG600,兵法相关参数!$C$3:$AL$3,0))),0)</f>
        <v>0</v>
      </c>
      <c r="AN600" s="146">
        <f>IFERROR(AE600*IF($E600="将领",INDEX(兵法相关参数!$C$4:$AL$7,AN$15,MATCH($AB600,兵法相关参数!$C$3:$AL$3,0)),INDEX(兵法相关参数!$C$12:$AL$15,AN$15,MATCH($AB600,兵法相关参数!$C$3:$AL$3,0))),0)+IFERROR(AJ600*IF($E600="将领",INDEX(兵法相关参数!$C$4:$AL$7,AN$15,MATCH($AG600,兵法相关参数!$C$3:$AL$3,0)),INDEX(兵法相关参数!$C$12:$AL$15,AN$15,MATCH($AG600,兵法相关参数!$C$3:$AL$3,0))),0)</f>
        <v>0</v>
      </c>
      <c r="AO600" s="146">
        <f>IFERROR(AF600*IF($E600="将领",INDEX(兵法相关参数!$C$4:$AL$7,AL$15,MATCH($AB600,兵法相关参数!$C$3:$AL$3,0)),INDEX(兵法相关参数!$C$12:$AL$15,AO$15,MATCH($AB600,兵法相关参数!$C$3:$AL$3,0))),0)+IFERROR(AK600*IF($E600="将领",INDEX(兵法相关参数!$C$4:$AL$7,AL$15,MATCH($AG600,兵法相关参数!$C$3:$AL$3,0)),INDEX(兵法相关参数!$C$12:$AL$15,AO$15,MATCH($AG600,兵法相关参数!$C$3:$AL$3,0))),0)</f>
        <v>0</v>
      </c>
      <c r="AP600" s="42"/>
      <c r="AQ600" s="151">
        <f t="shared" si="361"/>
        <v>30233</v>
      </c>
      <c r="AR600" s="161">
        <f>AR599</f>
        <v>0</v>
      </c>
      <c r="AS600" s="163" t="str">
        <f t="shared" si="348"/>
        <v>橙</v>
      </c>
      <c r="AT600" s="153">
        <f t="shared" si="349"/>
        <v>1</v>
      </c>
      <c r="AU600" s="39" t="str">
        <f>IF(IF(L600="","",AQ600&amp;AT600)=AU599,"",IF(MOD(COUNTIF($AQ$1:AQ600,AQ600),3)=1,"",IF(L600="","",AQ600&amp;AT600)))</f>
        <v/>
      </c>
      <c r="AV600" s="166" t="str">
        <f t="shared" si="365"/>
        <v/>
      </c>
      <c r="AW600" s="166" t="str">
        <f t="shared" si="358"/>
        <v/>
      </c>
      <c r="AX600" s="15" t="str">
        <f>IF(MOD(COUNTIF($AQ$1:AQ600,AQ600),3)=1,"",IF(M600="","",AT600+1))</f>
        <v/>
      </c>
      <c r="AY600" s="15" t="str">
        <f t="shared" si="362"/>
        <v/>
      </c>
      <c r="AZ600" s="166" t="str">
        <f t="shared" si="363"/>
        <v/>
      </c>
      <c r="BA600" s="166" t="str">
        <f t="shared" si="364"/>
        <v/>
      </c>
      <c r="BB600" s="15" t="str">
        <f>IF(MOD(COUNTIF($AQ$1:AQ600,AQ600),3)=1,"",IF(N600="","",AX600+1))</f>
        <v/>
      </c>
      <c r="BC600" s="15" t="str">
        <f t="shared" si="359"/>
        <v/>
      </c>
      <c r="BD600" s="166" t="str">
        <f t="shared" si="360"/>
        <v/>
      </c>
      <c r="BE600" s="166" t="str">
        <f t="shared" si="352"/>
        <v/>
      </c>
      <c r="BF600" s="15"/>
      <c r="BG600" s="15"/>
      <c r="BH600" s="170" t="str">
        <f t="shared" si="353"/>
        <v>开场时使敌方全体武将获取怒气效率降低{0}%，可被净化。</v>
      </c>
    </row>
    <row r="601" spans="1:60">
      <c r="A601" s="261"/>
      <c r="B601" s="260"/>
      <c r="C601" s="257"/>
      <c r="D601" s="257"/>
      <c r="E601" s="179"/>
      <c r="F601" s="179"/>
      <c r="G601" s="179"/>
      <c r="H601" s="179"/>
      <c r="I601" s="179"/>
      <c r="J601" s="257"/>
      <c r="K601" s="257"/>
      <c r="L601" s="182"/>
      <c r="M601" s="179"/>
      <c r="N601" s="179"/>
      <c r="O601" s="182"/>
      <c r="P601" s="179"/>
      <c r="Q601" s="179"/>
      <c r="R601" s="179"/>
      <c r="S601" s="179"/>
      <c r="T601" s="179"/>
      <c r="U601" s="179"/>
      <c r="V601" s="179"/>
      <c r="W601" s="179"/>
      <c r="X601" s="179"/>
      <c r="Y601" s="179"/>
      <c r="Z601" s="179"/>
      <c r="AA601" s="179"/>
      <c r="AB601" s="44"/>
      <c r="AC601" s="189"/>
      <c r="AD601" s="189"/>
      <c r="AE601" s="189"/>
      <c r="AF601" s="189"/>
      <c r="AG601" s="92"/>
      <c r="AH601" s="189"/>
      <c r="AI601" s="189"/>
      <c r="AJ601" s="189"/>
      <c r="AK601" s="189"/>
      <c r="AL601" s="146">
        <f>IFERROR(AC601*IF($E601="将领",INDEX(兵法相关参数!$C$4:$AL$7,AL$15,MATCH($AB601,兵法相关参数!$C$3:$AL$3,0)),INDEX(兵法相关参数!$C$12:$AL$15,AL$15,MATCH($AB601,兵法相关参数!$C$3:$AL$3,0))),0)+IFERROR(AH601*IF($E601="将领",INDEX(兵法相关参数!$C$4:$AL$7,AL$15,MATCH($AG601,兵法相关参数!$C$3:$AL$3,0)),INDEX(兵法相关参数!$C$12:$AL$15,AL$15,MATCH($AG601,兵法相关参数!$C$3:$AL$3,0))),0)</f>
        <v>0</v>
      </c>
      <c r="AM601" s="146">
        <f>IFERROR(AD601*IF($E601="将领",INDEX(兵法相关参数!$C$4:$AL$7,AM$15,MATCH($AB601,兵法相关参数!$C$3:$AL$3,0)),INDEX(兵法相关参数!$C$12:$AL$15,AM$15,MATCH($AB601,兵法相关参数!$C$3:$AL$3,0))),0)+IFERROR(AI601*IF($E601="将领",INDEX(兵法相关参数!$C$4:$AL$7,AM$15,MATCH($AG601,兵法相关参数!$C$3:$AL$3,0)),INDEX(兵法相关参数!$C$12:$AL$15,AM$15,MATCH($AG601,兵法相关参数!$C$3:$AL$3,0))),0)</f>
        <v>0</v>
      </c>
      <c r="AN601" s="146">
        <f>IFERROR(AE601*IF($E601="将领",INDEX(兵法相关参数!$C$4:$AL$7,AN$15,MATCH($AB601,兵法相关参数!$C$3:$AL$3,0)),INDEX(兵法相关参数!$C$12:$AL$15,AN$15,MATCH($AB601,兵法相关参数!$C$3:$AL$3,0))),0)+IFERROR(AJ601*IF($E601="将领",INDEX(兵法相关参数!$C$4:$AL$7,AN$15,MATCH($AG601,兵法相关参数!$C$3:$AL$3,0)),INDEX(兵法相关参数!$C$12:$AL$15,AN$15,MATCH($AG601,兵法相关参数!$C$3:$AL$3,0))),0)</f>
        <v>0</v>
      </c>
      <c r="AO601" s="146">
        <f>IFERROR(AF601*IF($E601="将领",INDEX(兵法相关参数!$C$4:$AL$7,AL$15,MATCH($AB601,兵法相关参数!$C$3:$AL$3,0)),INDEX(兵法相关参数!$C$12:$AL$15,AO$15,MATCH($AB601,兵法相关参数!$C$3:$AL$3,0))),0)+IFERROR(AK601*IF($E601="将领",INDEX(兵法相关参数!$C$4:$AL$7,AL$15,MATCH($AG601,兵法相关参数!$C$3:$AL$3,0)),INDEX(兵法相关参数!$C$12:$AL$15,AO$15,MATCH($AG601,兵法相关参数!$C$3:$AL$3,0))),0)</f>
        <v>0</v>
      </c>
      <c r="AP601" s="27"/>
      <c r="AQ601" s="152">
        <f t="shared" si="361"/>
        <v>30233</v>
      </c>
      <c r="AR601" s="162">
        <f>AR600</f>
        <v>0</v>
      </c>
      <c r="AS601" s="163" t="str">
        <f t="shared" si="348"/>
        <v>橙</v>
      </c>
      <c r="AT601" s="153">
        <f t="shared" si="349"/>
        <v>1</v>
      </c>
      <c r="AU601" s="39" t="str">
        <f>IF(IF(L601="","",AQ601&amp;AT601)=AU600,"",IF(MOD(COUNTIF($AQ$1:AQ601,AQ601),3)=1,"",IF(L601="","",AQ601&amp;AT601)))</f>
        <v/>
      </c>
      <c r="AV601" s="166" t="str">
        <f t="shared" si="365"/>
        <v/>
      </c>
      <c r="AW601" s="166" t="str">
        <f t="shared" si="358"/>
        <v/>
      </c>
      <c r="AX601" s="15" t="str">
        <f>IF(MOD(COUNTIF($AQ$1:AQ601,AQ601),3)=1,"",IF(M601="","",AT601+1))</f>
        <v/>
      </c>
      <c r="AY601" s="15" t="str">
        <f t="shared" si="362"/>
        <v/>
      </c>
      <c r="AZ601" s="166" t="str">
        <f t="shared" si="363"/>
        <v/>
      </c>
      <c r="BA601" s="166" t="str">
        <f t="shared" si="364"/>
        <v/>
      </c>
      <c r="BB601" s="15" t="str">
        <f>IF(MOD(COUNTIF($AQ$1:AQ601,AQ601),3)=1,"",IF(N601="","",AX601+1))</f>
        <v/>
      </c>
      <c r="BC601" s="15" t="str">
        <f t="shared" si="359"/>
        <v/>
      </c>
      <c r="BD601" s="166" t="str">
        <f t="shared" si="360"/>
        <v/>
      </c>
      <c r="BE601" s="166" t="str">
        <f t="shared" si="352"/>
        <v/>
      </c>
      <c r="BF601" s="15"/>
      <c r="BG601" s="15"/>
      <c r="BH601" s="170" t="str">
        <f t="shared" si="353"/>
        <v>开场时使敌方全体武将获取怒气效率降低{0}%，可被净化。</v>
      </c>
    </row>
    <row r="602" spans="1:60">
      <c r="A602" s="261" t="s">
        <v>1122</v>
      </c>
      <c r="B602" s="258" t="s">
        <v>1131</v>
      </c>
      <c r="C602" s="255" t="s">
        <v>12</v>
      </c>
      <c r="D602" s="255" t="s">
        <v>1126</v>
      </c>
      <c r="E602" s="11"/>
      <c r="F602" s="11"/>
      <c r="G602" s="11"/>
      <c r="H602" s="11"/>
      <c r="I602" s="11"/>
      <c r="J602" s="11" t="s">
        <v>402</v>
      </c>
      <c r="K602" s="11" t="s">
        <v>469</v>
      </c>
      <c r="L602" s="181" t="s">
        <v>1078</v>
      </c>
      <c r="M602" s="11"/>
      <c r="N602" s="11"/>
      <c r="O602" s="183" t="s">
        <v>52</v>
      </c>
      <c r="P602" s="3" t="s">
        <v>57</v>
      </c>
      <c r="Q602" s="11" t="s">
        <v>1127</v>
      </c>
      <c r="R602" s="11" t="s">
        <v>61</v>
      </c>
      <c r="S602" s="184" t="s">
        <v>1128</v>
      </c>
      <c r="T602" s="184" t="s">
        <v>1129</v>
      </c>
      <c r="U602" s="184"/>
      <c r="V602" s="184"/>
      <c r="W602" s="3" t="s">
        <v>223</v>
      </c>
      <c r="X602" s="3" t="s">
        <v>224</v>
      </c>
      <c r="Y602" s="3" t="s">
        <v>225</v>
      </c>
      <c r="Z602" s="3" t="s">
        <v>226</v>
      </c>
      <c r="AA602" s="1"/>
      <c r="AB602" s="15"/>
      <c r="AC602" s="187" t="s">
        <v>227</v>
      </c>
      <c r="AD602" s="187" t="s">
        <v>228</v>
      </c>
      <c r="AE602" s="187" t="s">
        <v>229</v>
      </c>
      <c r="AF602" s="187" t="s">
        <v>230</v>
      </c>
      <c r="AG602" s="96"/>
      <c r="AH602" s="187" t="s">
        <v>227</v>
      </c>
      <c r="AI602" s="187" t="s">
        <v>228</v>
      </c>
      <c r="AJ602" s="187" t="s">
        <v>229</v>
      </c>
      <c r="AK602" s="187" t="s">
        <v>230</v>
      </c>
      <c r="AL602" s="146">
        <f>IFERROR(AC602*IF($E602="将领",INDEX(兵法相关参数!$C$4:$AL$7,AL$15,MATCH($AB602,兵法相关参数!$C$3:$AL$3,0)),INDEX(兵法相关参数!$C$12:$AL$15,AL$15,MATCH($AB602,兵法相关参数!$C$3:$AL$3,0))),0)+IFERROR(AH602*IF($E602="将领",INDEX(兵法相关参数!$C$4:$AL$7,AL$15,MATCH($AG602,兵法相关参数!$C$3:$AL$3,0)),INDEX(兵法相关参数!$C$12:$AL$15,AL$15,MATCH($AG602,兵法相关参数!$C$3:$AL$3,0))),0)</f>
        <v>0</v>
      </c>
      <c r="AM602" s="146">
        <f>IFERROR(AD602*IF($E602="将领",INDEX(兵法相关参数!$C$4:$AL$7,AM$15,MATCH($AB602,兵法相关参数!$C$3:$AL$3,0)),INDEX(兵法相关参数!$C$12:$AL$15,AM$15,MATCH($AB602,兵法相关参数!$C$3:$AL$3,0))),0)+IFERROR(AI602*IF($E602="将领",INDEX(兵法相关参数!$C$4:$AL$7,AM$15,MATCH($AG602,兵法相关参数!$C$3:$AL$3,0)),INDEX(兵法相关参数!$C$12:$AL$15,AM$15,MATCH($AG602,兵法相关参数!$C$3:$AL$3,0))),0)</f>
        <v>0</v>
      </c>
      <c r="AN602" s="146">
        <f>IFERROR(AE602*IF($E602="将领",INDEX(兵法相关参数!$C$4:$AL$7,AN$15,MATCH($AB602,兵法相关参数!$C$3:$AL$3,0)),INDEX(兵法相关参数!$C$12:$AL$15,AN$15,MATCH($AB602,兵法相关参数!$C$3:$AL$3,0))),0)+IFERROR(AJ602*IF($E602="将领",INDEX(兵法相关参数!$C$4:$AL$7,AN$15,MATCH($AG602,兵法相关参数!$C$3:$AL$3,0)),INDEX(兵法相关参数!$C$12:$AL$15,AN$15,MATCH($AG602,兵法相关参数!$C$3:$AL$3,0))),0)</f>
        <v>0</v>
      </c>
      <c r="AO602" s="146">
        <f>IFERROR(AF602*IF($E602="将领",INDEX(兵法相关参数!$C$4:$AL$7,AL$15,MATCH($AB602,兵法相关参数!$C$3:$AL$3,0)),INDEX(兵法相关参数!$C$12:$AL$15,AO$15,MATCH($AB602,兵法相关参数!$C$3:$AL$3,0))),0)+IFERROR(AK602*IF($E602="将领",INDEX(兵法相关参数!$C$4:$AL$7,AL$15,MATCH($AG602,兵法相关参数!$C$3:$AL$3,0)),INDEX(兵法相关参数!$C$12:$AL$15,AO$15,MATCH($AG602,兵法相关参数!$C$3:$AL$3,0))),0)</f>
        <v>0</v>
      </c>
      <c r="AP602" s="27"/>
      <c r="AQ602" s="154">
        <v>30234</v>
      </c>
      <c r="AR602" s="160">
        <f>IF(D602="直接伤害",1,0)</f>
        <v>0</v>
      </c>
      <c r="AS602" s="163" t="str">
        <f t="shared" si="348"/>
        <v>橙</v>
      </c>
      <c r="AT602" s="153">
        <f t="shared" si="349"/>
        <v>1</v>
      </c>
      <c r="AU602" s="39" t="str">
        <f>IF(IF(L602="","",AQ602&amp;AT602)=AU601,"",IF(MOD(COUNTIF($AQ$1:AQ602,AQ602),3)=1,"",IF(L602="","",AQ602&amp;AT602)))</f>
        <v/>
      </c>
      <c r="AV602" s="166" t="str">
        <f t="shared" si="365"/>
        <v/>
      </c>
      <c r="AW602" s="166" t="str">
        <f t="shared" si="358"/>
        <v/>
      </c>
      <c r="AX602" s="15" t="str">
        <f>IF(MOD(COUNTIF($AQ$1:AQ602,AQ602),3)=1,"",IF(M602="","",AT602+1))</f>
        <v/>
      </c>
      <c r="AY602" s="15" t="str">
        <f t="shared" si="362"/>
        <v/>
      </c>
      <c r="AZ602" s="166" t="str">
        <f t="shared" si="363"/>
        <v/>
      </c>
      <c r="BA602" s="166" t="str">
        <f t="shared" si="364"/>
        <v/>
      </c>
      <c r="BB602" s="15" t="str">
        <f>IF(MOD(COUNTIF($AQ$1:AQ602,AQ602),3)=1,"",IF(N602="","",AX602+1))</f>
        <v/>
      </c>
      <c r="BC602" s="15" t="str">
        <f t="shared" si="359"/>
        <v/>
      </c>
      <c r="BD602" s="166" t="str">
        <f t="shared" si="360"/>
        <v/>
      </c>
      <c r="BE602" s="166" t="str">
        <f t="shared" si="352"/>
        <v/>
      </c>
      <c r="BF602" s="15"/>
      <c r="BG602" s="15"/>
      <c r="BH602" s="170" t="str">
        <f t="shared" si="353"/>
        <v>每次普通攻击偷取目标{0}%攻击力和{1}点攻速，持续{2}秒（可叠加）。</v>
      </c>
    </row>
    <row r="603" spans="1:60">
      <c r="A603" s="261"/>
      <c r="B603" s="259"/>
      <c r="C603" s="256"/>
      <c r="D603" s="256"/>
      <c r="E603" s="179" t="s">
        <v>22</v>
      </c>
      <c r="F603" s="141">
        <v>1</v>
      </c>
      <c r="G603" s="141">
        <v>1</v>
      </c>
      <c r="H603" s="141">
        <v>1</v>
      </c>
      <c r="I603" s="141">
        <v>1</v>
      </c>
      <c r="J603" s="255">
        <f>SUMPRODUCT(LARGE(AL603:AO603*F603:I603+AL604:AO604*F604:I604+AL606:AO606*F606:I606+AL607:AO607*F607:I607+AL609:AO609*F609:I609+AL610:AO610*F610:I610,1))</f>
        <v>4.3152922955379438</v>
      </c>
      <c r="K603" s="255">
        <f>INDEX($J$17:$J$200,MATCH(C602,$C$17:$C$200,0),1)</f>
        <v>4.3116392160975536</v>
      </c>
      <c r="L603" s="234">
        <v>-0.04</v>
      </c>
      <c r="M603" s="179"/>
      <c r="N603" s="203"/>
      <c r="O603" s="81">
        <f>1*1.15*0.7</f>
        <v>0.80499999999999994</v>
      </c>
      <c r="P603" s="44">
        <v>5</v>
      </c>
      <c r="Q603" s="10">
        <f>2.5/((100+287+50)/100)</f>
        <v>0.57208237986270016</v>
      </c>
      <c r="R603" s="10">
        <v>1</v>
      </c>
      <c r="S603" s="44">
        <v>5</v>
      </c>
      <c r="T603" s="44">
        <f>S603/Q603</f>
        <v>8.74</v>
      </c>
      <c r="U603" s="44"/>
      <c r="V603" s="24"/>
      <c r="W603" s="23">
        <f>-$L603*效果范围削减($R603)*$O603*$T603</f>
        <v>0.28142800000000001</v>
      </c>
      <c r="X603" s="23">
        <f>-$L603*效果范围削减($R603)*$O603*$T603</f>
        <v>0.28142800000000001</v>
      </c>
      <c r="Y603" s="23">
        <f>-$L603*效果范围削减($R603)*$O603*$T603</f>
        <v>0.28142800000000001</v>
      </c>
      <c r="Z603" s="23">
        <f>-$L603*效果范围削减($R603)*$O603*$T603</f>
        <v>0.28142800000000001</v>
      </c>
      <c r="AA603" s="22"/>
      <c r="AB603" s="44" t="s">
        <v>69</v>
      </c>
      <c r="AC603" s="92">
        <f>辅助效用($P603,0,AC$15,"输出转换",标准系数,"指定将领",W603)</f>
        <v>0.62356423868363142</v>
      </c>
      <c r="AD603" s="92">
        <f>辅助效用($P603,0,AD$15,"输出转换",标准系数,"指定将领",X603)</f>
        <v>0.57424587526282389</v>
      </c>
      <c r="AE603" s="92">
        <f>辅助效用($P603,0,AE$15,"输出转换",标准系数,"指定将领",Y603)</f>
        <v>0.94209878677058756</v>
      </c>
      <c r="AF603" s="92">
        <f>辅助效用($P603,0,AF$15,"输出转换",标准系数,"指定将领",Z603)</f>
        <v>0.94706256481282902</v>
      </c>
      <c r="AG603" s="92" t="s">
        <v>103</v>
      </c>
      <c r="AH603" s="188">
        <f>辅助效用($P603,0,AC$15,"输出转换",标准系数,"当前将领目标",W603)</f>
        <v>0.62356423868363142</v>
      </c>
      <c r="AI603" s="188">
        <f>辅助效用($P603,0,AD$15,"输出转换",标准系数,"当前将领目标",X603)</f>
        <v>0.7629266628491802</v>
      </c>
      <c r="AJ603" s="188">
        <f>辅助效用($P603,0,AE$15,"输出转换",标准系数,"当前将领目标",Y603)</f>
        <v>0.59298853438232424</v>
      </c>
      <c r="AK603" s="188">
        <f>辅助效用($P603,0,AF$15,"输出转换",标准系数,"当前将领目标",Z603)</f>
        <v>0.60431611278532893</v>
      </c>
      <c r="AL603" s="146">
        <f>IFERROR(AC603*IF($E603="将领",INDEX(兵法相关参数!$C$4:$AL$7,AL$15,MATCH($AB603,兵法相关参数!$C$3:$AL$3,0)),INDEX(兵法相关参数!$C$12:$AL$15,AL$15,MATCH($AB603,兵法相关参数!$C$3:$AL$3,0))),0)+IFERROR(AH603*IF($E603="将领",INDEX(兵法相关参数!$C$4:$AL$7,AL$15,MATCH($AG603,兵法相关参数!$C$3:$AL$3,0)),INDEX(兵法相关参数!$C$12:$AL$15,AL$15,MATCH($AG603,兵法相关参数!$C$3:$AL$3,0))),0)</f>
        <v>1.2265409791348909</v>
      </c>
      <c r="AM603" s="146">
        <f>IFERROR(AD603*IF($E603="将领",INDEX(兵法相关参数!$C$4:$AL$7,AM$15,MATCH($AB603,兵法相关参数!$C$3:$AL$3,0)),INDEX(兵法相关参数!$C$12:$AL$15,AM$15,MATCH($AB603,兵法相关参数!$C$3:$AL$3,0))),0)+IFERROR(AI603*IF($E603="将领",INDEX(兵法相关参数!$C$4:$AL$7,AM$15,MATCH($AG603,兵法相关参数!$C$3:$AL$3,0)),INDEX(兵法相关参数!$C$12:$AL$15,AM$15,MATCH($AG603,兵法相关参数!$C$3:$AL$3,0))),0)</f>
        <v>1.167488637132732</v>
      </c>
      <c r="AN603" s="146">
        <f>IFERROR(AE603*IF($E603="将领",INDEX(兵法相关参数!$C$4:$AL$7,AN$15,MATCH($AB603,兵法相关参数!$C$3:$AL$3,0)),INDEX(兵法相关参数!$C$12:$AL$15,AN$15,MATCH($AB603,兵法相关参数!$C$3:$AL$3,0))),0)+IFERROR(AJ603*IF($E603="将领",INDEX(兵法相关参数!$C$4:$AL$7,AN$15,MATCH($AG603,兵法相关参数!$C$3:$AL$3,0)),INDEX(兵法相关参数!$C$12:$AL$15,AN$15,MATCH($AG603,兵法相关参数!$C$3:$AL$3,0))),0)</f>
        <v>1.4326844040986257</v>
      </c>
      <c r="AO603" s="146">
        <f>IFERROR(AF603*IF($E603="将领",INDEX(兵法相关参数!$C$4:$AL$7,AL$15,MATCH($AB603,兵法相关参数!$C$3:$AL$3,0)),INDEX(兵法相关参数!$C$12:$AL$15,AO$15,MATCH($AB603,兵法相关参数!$C$3:$AL$3,0))),0)+IFERROR(AK603*IF($E603="将领",INDEX(兵法相关参数!$C$4:$AL$7,AL$15,MATCH($AG603,兵法相关参数!$C$3:$AL$3,0)),INDEX(兵法相关参数!$C$12:$AL$15,AO$15,MATCH($AG603,兵法相关参数!$C$3:$AL$3,0))),0)</f>
        <v>1.5449732283983755</v>
      </c>
      <c r="AP603" s="42"/>
      <c r="AQ603" s="151">
        <f>AQ602</f>
        <v>30234</v>
      </c>
      <c r="AR603" s="161">
        <f>AR602</f>
        <v>0</v>
      </c>
      <c r="AS603" s="163" t="str">
        <f t="shared" si="348"/>
        <v>橙</v>
      </c>
      <c r="AT603" s="153">
        <f t="shared" si="349"/>
        <v>1</v>
      </c>
      <c r="AU603" s="39" t="str">
        <f>IF(IF(L603="","",AQ603&amp;AT603)=AU602,"",IF(MOD(COUNTIF($AQ$1:AQ603,AQ603),3)=1,"",IF(L603="","",AQ603&amp;AT603)))</f>
        <v>302341</v>
      </c>
      <c r="AV603" s="191">
        <v>-5.0000000000000001E-3</v>
      </c>
      <c r="AW603" s="166">
        <f t="shared" si="358"/>
        <v>-1E-3</v>
      </c>
      <c r="AX603" s="15" t="str">
        <f>IF(MOD(COUNTIF($AQ$1:AQ603,AQ603),3)=1,"",IF(M603="","",AT603+1))</f>
        <v/>
      </c>
      <c r="AY603" s="15" t="str">
        <f t="shared" si="362"/>
        <v/>
      </c>
      <c r="AZ603" s="166" t="str">
        <f t="shared" si="363"/>
        <v/>
      </c>
      <c r="BA603" s="166" t="str">
        <f t="shared" si="364"/>
        <v/>
      </c>
      <c r="BB603" s="15" t="str">
        <f>IF(MOD(COUNTIF($AQ$1:AQ603,AQ603),3)=1,"",IF(N603="","",AX603+1))</f>
        <v/>
      </c>
      <c r="BC603" s="15" t="str">
        <f t="shared" si="359"/>
        <v/>
      </c>
      <c r="BD603" s="166" t="str">
        <f t="shared" si="360"/>
        <v/>
      </c>
      <c r="BE603" s="166" t="str">
        <f t="shared" si="352"/>
        <v/>
      </c>
      <c r="BF603" s="15"/>
      <c r="BG603" s="15"/>
      <c r="BH603" s="170" t="str">
        <f t="shared" si="353"/>
        <v>每次普通攻击偷取目标{0}%攻击力和{1}点攻速，持续{2}秒（可叠加）。</v>
      </c>
    </row>
    <row r="604" spans="1:60">
      <c r="A604" s="261"/>
      <c r="B604" s="259"/>
      <c r="C604" s="256"/>
      <c r="D604" s="257"/>
      <c r="E604" s="179"/>
      <c r="F604" s="141"/>
      <c r="G604" s="141"/>
      <c r="H604" s="141"/>
      <c r="I604" s="141"/>
      <c r="J604" s="256"/>
      <c r="K604" s="256"/>
      <c r="L604" s="182"/>
      <c r="M604" s="179"/>
      <c r="N604" s="179"/>
      <c r="O604" s="182"/>
      <c r="P604" s="179"/>
      <c r="Q604" s="179"/>
      <c r="R604" s="179"/>
      <c r="S604" s="179"/>
      <c r="T604" s="179"/>
      <c r="U604" s="179"/>
      <c r="V604" s="179"/>
      <c r="W604" s="179"/>
      <c r="X604" s="179"/>
      <c r="Y604" s="179"/>
      <c r="Z604" s="179"/>
      <c r="AA604" s="179"/>
      <c r="AB604" s="44"/>
      <c r="AC604" s="189"/>
      <c r="AD604" s="189"/>
      <c r="AE604" s="189"/>
      <c r="AF604" s="189"/>
      <c r="AG604" s="92"/>
      <c r="AH604" s="189"/>
      <c r="AI604" s="189"/>
      <c r="AJ604" s="189"/>
      <c r="AK604" s="189"/>
      <c r="AL604" s="146">
        <f>IFERROR(AC604*IF($E604="将领",INDEX(兵法相关参数!$C$4:$AL$7,AL$15,MATCH($AB604,兵法相关参数!$C$3:$AL$3,0)),INDEX(兵法相关参数!$C$12:$AL$15,AL$15,MATCH($AB604,兵法相关参数!$C$3:$AL$3,0))),0)+IFERROR(AH604*IF($E604="将领",INDEX(兵法相关参数!$C$4:$AL$7,AL$15,MATCH($AG604,兵法相关参数!$C$3:$AL$3,0)),INDEX(兵法相关参数!$C$12:$AL$15,AL$15,MATCH($AG604,兵法相关参数!$C$3:$AL$3,0))),0)</f>
        <v>0</v>
      </c>
      <c r="AM604" s="146">
        <f>IFERROR(AD604*IF($E604="将领",INDEX(兵法相关参数!$C$4:$AL$7,AM$15,MATCH($AB604,兵法相关参数!$C$3:$AL$3,0)),INDEX(兵法相关参数!$C$12:$AL$15,AM$15,MATCH($AB604,兵法相关参数!$C$3:$AL$3,0))),0)+IFERROR(AI604*IF($E604="将领",INDEX(兵法相关参数!$C$4:$AL$7,AM$15,MATCH($AG604,兵法相关参数!$C$3:$AL$3,0)),INDEX(兵法相关参数!$C$12:$AL$15,AM$15,MATCH($AG604,兵法相关参数!$C$3:$AL$3,0))),0)</f>
        <v>0</v>
      </c>
      <c r="AN604" s="146">
        <f>IFERROR(AE604*IF($E604="将领",INDEX(兵法相关参数!$C$4:$AL$7,AN$15,MATCH($AB604,兵法相关参数!$C$3:$AL$3,0)),INDEX(兵法相关参数!$C$12:$AL$15,AN$15,MATCH($AB604,兵法相关参数!$C$3:$AL$3,0))),0)+IFERROR(AJ604*IF($E604="将领",INDEX(兵法相关参数!$C$4:$AL$7,AN$15,MATCH($AG604,兵法相关参数!$C$3:$AL$3,0)),INDEX(兵法相关参数!$C$12:$AL$15,AN$15,MATCH($AG604,兵法相关参数!$C$3:$AL$3,0))),0)</f>
        <v>0</v>
      </c>
      <c r="AO604" s="146">
        <f>IFERROR(AF604*IF($E604="将领",INDEX(兵法相关参数!$C$4:$AL$7,AL$15,MATCH($AB604,兵法相关参数!$C$3:$AL$3,0)),INDEX(兵法相关参数!$C$12:$AL$15,AO$15,MATCH($AB604,兵法相关参数!$C$3:$AL$3,0))),0)+IFERROR(AK604*IF($E604="将领",INDEX(兵法相关参数!$C$4:$AL$7,AL$15,MATCH($AG604,兵法相关参数!$C$3:$AL$3,0)),INDEX(兵法相关参数!$C$12:$AL$15,AO$15,MATCH($AG604,兵法相关参数!$C$3:$AL$3,0))),0)</f>
        <v>0</v>
      </c>
      <c r="AP604" s="27"/>
      <c r="AQ604" s="151">
        <f>AQ603</f>
        <v>30234</v>
      </c>
      <c r="AR604" s="162">
        <f>AR603</f>
        <v>0</v>
      </c>
      <c r="AS604" s="163" t="str">
        <f t="shared" ref="AS604:AS616" si="366">IF(C604="",AS603,C604)</f>
        <v>橙</v>
      </c>
      <c r="AT604" s="153">
        <f t="shared" ref="AT604:AT611" si="367">IF(A604&lt;&gt;"",1,IF(D604="",AT603,IF(AU602="",AT603,IF(AX602="",AT603+1,IF(BB602="",AT603+2,AT603+3)))))</f>
        <v>1</v>
      </c>
      <c r="AU604" s="39" t="str">
        <f>IF(IF(L604="","",AQ604&amp;AT604)=AU603,"",IF(MOD(COUNTIF($AQ$1:AQ604,AQ604),3)=1,"",IF(L604="","",AQ604&amp;AT604)))</f>
        <v/>
      </c>
      <c r="AV604" s="166" t="str">
        <f t="shared" si="365"/>
        <v/>
      </c>
      <c r="AW604" s="166" t="str">
        <f t="shared" si="358"/>
        <v/>
      </c>
      <c r="AX604" s="15" t="str">
        <f>IF(MOD(COUNTIF($AQ$1:AQ604,AQ604),3)=1,"",IF(M604="","",AT604+1))</f>
        <v/>
      </c>
      <c r="AY604" s="15" t="str">
        <f t="shared" si="362"/>
        <v/>
      </c>
      <c r="AZ604" s="166" t="str">
        <f t="shared" si="363"/>
        <v/>
      </c>
      <c r="BA604" s="166" t="str">
        <f t="shared" si="364"/>
        <v/>
      </c>
      <c r="BB604" s="15" t="str">
        <f>IF(MOD(COUNTIF($AQ$1:AQ604,AQ604),3)=1,"",IF(N604="","",AX604+1))</f>
        <v/>
      </c>
      <c r="BC604" s="15" t="str">
        <f t="shared" ref="BC604:BC611" si="368">IF(IF(BB604="","",AQ604&amp;BB604)=BC603,"",IF(BB604="","",AQ604&amp;BB604))</f>
        <v/>
      </c>
      <c r="BD604" s="166" t="str">
        <f t="shared" ref="BD604:BD611" si="369">IF(BC604="","",IF(N603="固定值",N604,ROUND(IF(AR604=1,N604*INDEX($AV$5:$AV$9,MATCH(AS604,$AU$5:$AU$9,0)),N604*INDEX($AV$13:$AV$17,MATCH(AS604,$AU$13:$AU$17,0))),IF(MID(BH604,FIND(BB604-1,BH604)+2,1)="%",3,1))))</f>
        <v/>
      </c>
      <c r="BE604" s="166" t="str">
        <f t="shared" ref="BE604:BE611" si="370">IF(BC604="","",ROUND((IF(AR604=1,N604*INDEX($AW$5:$AW$9,MATCH(AS604,$AU$5:$AU$9,0)),N604*INDEX($AW$13:$AW$17,MATCH(AS604,$AU$13:$AU$17,0)))-BD604)/34,IF(MID(BH604,FIND(BB604-1,BH604)+2,1)="%",3,1)))</f>
        <v/>
      </c>
      <c r="BF604" s="15"/>
      <c r="BG604" s="15"/>
      <c r="BH604" s="170" t="str">
        <f t="shared" ref="BH604:BH611" si="371">IF(B604="",BH603,B604)</f>
        <v>每次普通攻击偷取目标{0}%攻击力和{1}点攻速，持续{2}秒（可叠加）。</v>
      </c>
    </row>
    <row r="605" spans="1:60">
      <c r="A605" s="261"/>
      <c r="B605" s="259"/>
      <c r="C605" s="256"/>
      <c r="D605" s="255" t="s">
        <v>695</v>
      </c>
      <c r="E605" s="11"/>
      <c r="F605" s="11"/>
      <c r="G605" s="11"/>
      <c r="H605" s="11"/>
      <c r="I605" s="11"/>
      <c r="J605" s="256"/>
      <c r="K605" s="256"/>
      <c r="L605" s="184" t="s">
        <v>621</v>
      </c>
      <c r="M605" s="184" t="s">
        <v>1130</v>
      </c>
      <c r="N605" s="11"/>
      <c r="O605" s="183" t="s">
        <v>52</v>
      </c>
      <c r="P605" s="3" t="s">
        <v>57</v>
      </c>
      <c r="Q605" s="11" t="s">
        <v>60</v>
      </c>
      <c r="R605" s="11" t="s">
        <v>61</v>
      </c>
      <c r="S605" s="11"/>
      <c r="T605" s="184"/>
      <c r="U605" s="184"/>
      <c r="V605" s="184"/>
      <c r="W605" s="3" t="s">
        <v>223</v>
      </c>
      <c r="X605" s="3" t="s">
        <v>224</v>
      </c>
      <c r="Y605" s="3" t="s">
        <v>225</v>
      </c>
      <c r="Z605" s="3" t="s">
        <v>226</v>
      </c>
      <c r="AA605" s="1"/>
      <c r="AB605" s="15"/>
      <c r="AC605" s="187" t="s">
        <v>227</v>
      </c>
      <c r="AD605" s="187" t="s">
        <v>228</v>
      </c>
      <c r="AE605" s="187" t="s">
        <v>229</v>
      </c>
      <c r="AF605" s="187" t="s">
        <v>230</v>
      </c>
      <c r="AG605" s="96"/>
      <c r="AH605" s="187" t="s">
        <v>227</v>
      </c>
      <c r="AI605" s="187" t="s">
        <v>228</v>
      </c>
      <c r="AJ605" s="187" t="s">
        <v>229</v>
      </c>
      <c r="AK605" s="187" t="s">
        <v>230</v>
      </c>
      <c r="AL605" s="146">
        <f>IFERROR(AC605*IF($E605="将领",INDEX(兵法相关参数!$C$4:$AL$7,AL$15,MATCH($AB605,兵法相关参数!$C$3:$AL$3,0)),INDEX(兵法相关参数!$C$12:$AL$15,AL$15,MATCH($AB605,兵法相关参数!$C$3:$AL$3,0))),0)+IFERROR(AH605*IF($E605="将领",INDEX(兵法相关参数!$C$4:$AL$7,AL$15,MATCH($AG605,兵法相关参数!$C$3:$AL$3,0)),INDEX(兵法相关参数!$C$12:$AL$15,AL$15,MATCH($AG605,兵法相关参数!$C$3:$AL$3,0))),0)</f>
        <v>0</v>
      </c>
      <c r="AM605" s="146">
        <f>IFERROR(AD605*IF($E605="将领",INDEX(兵法相关参数!$C$4:$AL$7,AM$15,MATCH($AB605,兵法相关参数!$C$3:$AL$3,0)),INDEX(兵法相关参数!$C$12:$AL$15,AM$15,MATCH($AB605,兵法相关参数!$C$3:$AL$3,0))),0)+IFERROR(AI605*IF($E605="将领",INDEX(兵法相关参数!$C$4:$AL$7,AM$15,MATCH($AG605,兵法相关参数!$C$3:$AL$3,0)),INDEX(兵法相关参数!$C$12:$AL$15,AM$15,MATCH($AG605,兵法相关参数!$C$3:$AL$3,0))),0)</f>
        <v>0</v>
      </c>
      <c r="AN605" s="146">
        <f>IFERROR(AE605*IF($E605="将领",INDEX(兵法相关参数!$C$4:$AL$7,AN$15,MATCH($AB605,兵法相关参数!$C$3:$AL$3,0)),INDEX(兵法相关参数!$C$12:$AL$15,AN$15,MATCH($AB605,兵法相关参数!$C$3:$AL$3,0))),0)+IFERROR(AJ605*IF($E605="将领",INDEX(兵法相关参数!$C$4:$AL$7,AN$15,MATCH($AG605,兵法相关参数!$C$3:$AL$3,0)),INDEX(兵法相关参数!$C$12:$AL$15,AN$15,MATCH($AG605,兵法相关参数!$C$3:$AL$3,0))),0)</f>
        <v>0</v>
      </c>
      <c r="AO605" s="146">
        <f>IFERROR(AF605*IF($E605="将领",INDEX(兵法相关参数!$C$4:$AL$7,AL$15,MATCH($AB605,兵法相关参数!$C$3:$AL$3,0)),INDEX(兵法相关参数!$C$12:$AL$15,AO$15,MATCH($AB605,兵法相关参数!$C$3:$AL$3,0))),0)+IFERROR(AK605*IF($E605="将领",INDEX(兵法相关参数!$C$4:$AL$7,AL$15,MATCH($AG605,兵法相关参数!$C$3:$AL$3,0)),INDEX(兵法相关参数!$C$12:$AL$15,AO$15,MATCH($AG605,兵法相关参数!$C$3:$AL$3,0))),0)</f>
        <v>0</v>
      </c>
      <c r="AP605" s="42"/>
      <c r="AQ605" s="151">
        <f t="shared" ref="AQ605:AQ610" si="372">AQ604</f>
        <v>30234</v>
      </c>
      <c r="AR605" s="160">
        <f>IF(D605="直接伤害",1,0)</f>
        <v>0</v>
      </c>
      <c r="AS605" s="163" t="str">
        <f t="shared" si="366"/>
        <v>橙</v>
      </c>
      <c r="AT605" s="153">
        <f t="shared" si="367"/>
        <v>2</v>
      </c>
      <c r="AU605" s="39" t="str">
        <f>IF(IF(L605="","",AQ605&amp;AT605)=AU604,"",IF(MOD(COUNTIF($AQ$1:AQ605,AQ605),3)=1,"",IF(L605="","",AQ605&amp;AT605)))</f>
        <v/>
      </c>
      <c r="AV605" s="166" t="str">
        <f t="shared" si="365"/>
        <v/>
      </c>
      <c r="AW605" s="166" t="str">
        <f t="shared" si="358"/>
        <v/>
      </c>
      <c r="AX605" s="15" t="str">
        <f>IF(MOD(COUNTIF($AQ$1:AQ605,AQ605),3)=1,"",IF(M605="","",AT605+1))</f>
        <v/>
      </c>
      <c r="AY605" s="15" t="str">
        <f t="shared" si="362"/>
        <v/>
      </c>
      <c r="AZ605" s="166" t="str">
        <f t="shared" si="363"/>
        <v/>
      </c>
      <c r="BA605" s="166" t="str">
        <f t="shared" si="364"/>
        <v/>
      </c>
      <c r="BB605" s="15" t="str">
        <f>IF(MOD(COUNTIF($AQ$1:AQ605,AQ605),3)=1,"",IF(N605="","",AX605+1))</f>
        <v/>
      </c>
      <c r="BC605" s="15" t="str">
        <f t="shared" si="368"/>
        <v/>
      </c>
      <c r="BD605" s="166" t="str">
        <f t="shared" si="369"/>
        <v/>
      </c>
      <c r="BE605" s="166" t="str">
        <f t="shared" si="370"/>
        <v/>
      </c>
      <c r="BF605" s="15"/>
      <c r="BG605" s="15"/>
      <c r="BH605" s="170" t="str">
        <f t="shared" si="371"/>
        <v>每次普通攻击偷取目标{0}%攻击力和{1}点攻速，持续{2}秒（可叠加）。</v>
      </c>
    </row>
    <row r="606" spans="1:60">
      <c r="A606" s="261"/>
      <c r="B606" s="259"/>
      <c r="C606" s="256"/>
      <c r="D606" s="256"/>
      <c r="E606" s="179" t="s">
        <v>22</v>
      </c>
      <c r="F606" s="141">
        <v>1</v>
      </c>
      <c r="G606" s="141">
        <v>1</v>
      </c>
      <c r="H606" s="141">
        <v>1</v>
      </c>
      <c r="I606" s="141">
        <v>1</v>
      </c>
      <c r="J606" s="256"/>
      <c r="K606" s="256"/>
      <c r="L606" s="44">
        <v>-10</v>
      </c>
      <c r="M606" s="44">
        <v>5</v>
      </c>
      <c r="N606" s="10"/>
      <c r="O606" s="81">
        <f>1*1.15*1/1.4*0.7</f>
        <v>0.57499999999999996</v>
      </c>
      <c r="P606" s="44">
        <v>5</v>
      </c>
      <c r="Q606" s="10">
        <v>0</v>
      </c>
      <c r="R606" s="10">
        <v>1</v>
      </c>
      <c r="S606" s="203"/>
      <c r="T606" s="44"/>
      <c r="U606" s="44"/>
      <c r="V606" s="24"/>
      <c r="W606" s="23">
        <f>-$L606*$O606*$R606/100*$T603</f>
        <v>0.50255000000000005</v>
      </c>
      <c r="X606" s="23">
        <f>-$L606*$O606*$R606/100*$T603</f>
        <v>0.50255000000000005</v>
      </c>
      <c r="Y606" s="23">
        <f>-$L606*$O606*$R606/100*$T603</f>
        <v>0.50255000000000005</v>
      </c>
      <c r="Z606" s="23">
        <f>-$L606*$O606*$R606/100*$T603</f>
        <v>0.50255000000000005</v>
      </c>
      <c r="AA606" s="22"/>
      <c r="AB606" s="44" t="s">
        <v>101</v>
      </c>
      <c r="AC606" s="92">
        <f>辅助效用($P606,0,AC$15,"输出转换",标准系数,"指定将领",W606)</f>
        <v>1.1135075690779135</v>
      </c>
      <c r="AD606" s="92">
        <f>辅助效用($P606,0,AD$15,"输出转换",标准系数,"指定将领",X606)</f>
        <v>1.0254390629693284</v>
      </c>
      <c r="AE606" s="92">
        <f>辅助效用($P606,0,AE$15,"输出转换",标准系数,"指定将领",Y606)</f>
        <v>1.6823192620903351</v>
      </c>
      <c r="AF606" s="92">
        <f>辅助效用($P606,0,AF$15,"输出转换",标准系数,"指定将领",Z606)</f>
        <v>1.6911831514514806</v>
      </c>
      <c r="AG606" s="44" t="s">
        <v>101</v>
      </c>
      <c r="AH606" s="188">
        <f>辅助效用($P606,0,AC$15,"输出转换",标准系数,"当前将领目标",W606)</f>
        <v>1.1135075690779135</v>
      </c>
      <c r="AI606" s="188">
        <f>辅助效用($P606,0,AD$15,"输出转换",标准系数,"当前将领目标",X606)</f>
        <v>1.3623690408021076</v>
      </c>
      <c r="AJ606" s="188">
        <f>辅助效用($P606,0,AE$15,"输出转换",标准系数,"当前将领目标",Y606)</f>
        <v>1.0589080971112934</v>
      </c>
      <c r="AK606" s="188">
        <f>辅助效用($P606,0,AF$15,"输出转换",标准系数,"当前将领目标",Z606)</f>
        <v>1.0791359156880875</v>
      </c>
      <c r="AL606" s="146">
        <f>IFERROR(AC606*IF($E606="将领",INDEX(兵法相关参数!$C$4:$AL$7,AL$15,MATCH($AB606,兵法相关参数!$C$3:$AL$3,0)),INDEX(兵法相关参数!$C$12:$AL$15,AL$15,MATCH($AB606,兵法相关参数!$C$3:$AL$3,0))),0)+IFERROR(AH606*IF($E606="将领",INDEX(兵法相关参数!$C$4:$AL$7,AL$15,MATCH($AG606,兵法相关参数!$C$3:$AL$3,0)),INDEX(兵法相关参数!$C$12:$AL$15,AL$15,MATCH($AG606,兵法相关参数!$C$3:$AL$3,0))),0)</f>
        <v>2.227015138155827</v>
      </c>
      <c r="AM606" s="146">
        <f>IFERROR(AD606*IF($E606="将领",INDEX(兵法相关参数!$C$4:$AL$7,AM$15,MATCH($AB606,兵法相关参数!$C$3:$AL$3,0)),INDEX(兵法相关参数!$C$12:$AL$15,AM$15,MATCH($AB606,兵法相关参数!$C$3:$AL$3,0))),0)+IFERROR(AI606*IF($E606="将领",INDEX(兵法相关参数!$C$4:$AL$7,AM$15,MATCH($AG606,兵法相关参数!$C$3:$AL$3,0)),INDEX(兵法相关参数!$C$12:$AL$15,AM$15,MATCH($AG606,兵法相关参数!$C$3:$AL$3,0))),0)</f>
        <v>2.387808103771436</v>
      </c>
      <c r="AN606" s="146">
        <f>IFERROR(AE606*IF($E606="将领",INDEX(兵法相关参数!$C$4:$AL$7,AN$15,MATCH($AB606,兵法相关参数!$C$3:$AL$3,0)),INDEX(兵法相关参数!$C$12:$AL$15,AN$15,MATCH($AB606,兵法相关参数!$C$3:$AL$3,0))),0)+IFERROR(AJ606*IF($E606="将领",INDEX(兵法相关参数!$C$4:$AL$7,AN$15,MATCH($AG606,兵法相关参数!$C$3:$AL$3,0)),INDEX(兵法相关参数!$C$12:$AL$15,AN$15,MATCH($AG606,兵法相关参数!$C$3:$AL$3,0))),0)</f>
        <v>2.7412273592016287</v>
      </c>
      <c r="AO606" s="146">
        <f>IFERROR(AF606*IF($E606="将领",INDEX(兵法相关参数!$C$4:$AL$7,AL$15,MATCH($AB606,兵法相关参数!$C$3:$AL$3,0)),INDEX(兵法相关参数!$C$12:$AL$15,AO$15,MATCH($AB606,兵法相关参数!$C$3:$AL$3,0))),0)+IFERROR(AK606*IF($E606="将领",INDEX(兵法相关参数!$C$4:$AL$7,AL$15,MATCH($AG606,兵法相关参数!$C$3:$AL$3,0)),INDEX(兵法相关参数!$C$12:$AL$15,AO$15,MATCH($AG606,兵法相关参数!$C$3:$AL$3,0))),0)</f>
        <v>2.7703190671395683</v>
      </c>
      <c r="AP606" s="27"/>
      <c r="AQ606" s="151">
        <f t="shared" si="372"/>
        <v>30234</v>
      </c>
      <c r="AR606" s="161">
        <f>AR605</f>
        <v>0</v>
      </c>
      <c r="AS606" s="163" t="str">
        <f t="shared" si="366"/>
        <v>橙</v>
      </c>
      <c r="AT606" s="153">
        <f t="shared" si="367"/>
        <v>2</v>
      </c>
      <c r="AU606" s="39" t="str">
        <f>IF(IF(L606="","",AQ606&amp;AT606)=AU605,"",IF(MOD(COUNTIF($AQ$1:AQ606,AQ606),3)=1,"",IF(L606="","",AQ606&amp;AT606)))</f>
        <v>302342</v>
      </c>
      <c r="AV606" s="191">
        <v>-3</v>
      </c>
      <c r="AW606" s="166">
        <f t="shared" si="358"/>
        <v>-0.2</v>
      </c>
      <c r="AX606" s="15">
        <f>IF(MOD(COUNTIF($AQ$1:AQ606,AQ606),3)=1,"",IF(M606="","",AT606+1))</f>
        <v>3</v>
      </c>
      <c r="AY606" s="15" t="str">
        <f t="shared" si="362"/>
        <v>302343</v>
      </c>
      <c r="AZ606" s="166">
        <f t="shared" si="363"/>
        <v>5</v>
      </c>
      <c r="BA606" s="166">
        <f t="shared" si="364"/>
        <v>0</v>
      </c>
      <c r="BB606" s="15" t="str">
        <f>IF(MOD(COUNTIF($AQ$1:AQ606,AQ606),3)=1,"",IF(N606="","",AX606+1))</f>
        <v/>
      </c>
      <c r="BC606" s="15" t="str">
        <f t="shared" si="368"/>
        <v/>
      </c>
      <c r="BD606" s="166" t="str">
        <f t="shared" si="369"/>
        <v/>
      </c>
      <c r="BE606" s="166" t="str">
        <f t="shared" si="370"/>
        <v/>
      </c>
      <c r="BF606" s="15"/>
      <c r="BG606" s="15"/>
      <c r="BH606" s="170" t="str">
        <f t="shared" si="371"/>
        <v>每次普通攻击偷取目标{0}%攻击力和{1}点攻速，持续{2}秒（可叠加）。</v>
      </c>
    </row>
    <row r="607" spans="1:60">
      <c r="A607" s="261"/>
      <c r="B607" s="259"/>
      <c r="C607" s="256"/>
      <c r="D607" s="257"/>
      <c r="E607" s="179"/>
      <c r="F607" s="141"/>
      <c r="G607" s="141"/>
      <c r="H607" s="141"/>
      <c r="I607" s="141"/>
      <c r="J607" s="256"/>
      <c r="K607" s="256"/>
      <c r="L607" s="182"/>
      <c r="M607" s="179"/>
      <c r="N607" s="179"/>
      <c r="O607" s="182"/>
      <c r="P607" s="179"/>
      <c r="Q607" s="179"/>
      <c r="R607" s="179"/>
      <c r="S607" s="179"/>
      <c r="T607" s="179"/>
      <c r="U607" s="179"/>
      <c r="V607" s="179"/>
      <c r="W607" s="179"/>
      <c r="X607" s="179"/>
      <c r="Y607" s="179"/>
      <c r="Z607" s="179"/>
      <c r="AA607" s="179"/>
      <c r="AB607" s="44"/>
      <c r="AC607" s="189"/>
      <c r="AD607" s="189"/>
      <c r="AE607" s="189"/>
      <c r="AF607" s="189"/>
      <c r="AG607" s="92"/>
      <c r="AH607" s="189"/>
      <c r="AI607" s="189"/>
      <c r="AJ607" s="189"/>
      <c r="AK607" s="189"/>
      <c r="AL607" s="146">
        <f>IFERROR(AC607*IF($E607="将领",INDEX(兵法相关参数!$C$4:$AL$7,AL$15,MATCH($AB607,兵法相关参数!$C$3:$AL$3,0)),INDEX(兵法相关参数!$C$12:$AL$15,AL$15,MATCH($AB607,兵法相关参数!$C$3:$AL$3,0))),0)+IFERROR(AH607*IF($E607="将领",INDEX(兵法相关参数!$C$4:$AL$7,AL$15,MATCH($AG607,兵法相关参数!$C$3:$AL$3,0)),INDEX(兵法相关参数!$C$12:$AL$15,AL$15,MATCH($AG607,兵法相关参数!$C$3:$AL$3,0))),0)</f>
        <v>0</v>
      </c>
      <c r="AM607" s="146">
        <f>IFERROR(AD607*IF($E607="将领",INDEX(兵法相关参数!$C$4:$AL$7,AM$15,MATCH($AB607,兵法相关参数!$C$3:$AL$3,0)),INDEX(兵法相关参数!$C$12:$AL$15,AM$15,MATCH($AB607,兵法相关参数!$C$3:$AL$3,0))),0)+IFERROR(AI607*IF($E607="将领",INDEX(兵法相关参数!$C$4:$AL$7,AM$15,MATCH($AG607,兵法相关参数!$C$3:$AL$3,0)),INDEX(兵法相关参数!$C$12:$AL$15,AM$15,MATCH($AG607,兵法相关参数!$C$3:$AL$3,0))),0)</f>
        <v>0</v>
      </c>
      <c r="AN607" s="146">
        <f>IFERROR(AE607*IF($E607="将领",INDEX(兵法相关参数!$C$4:$AL$7,AN$15,MATCH($AB607,兵法相关参数!$C$3:$AL$3,0)),INDEX(兵法相关参数!$C$12:$AL$15,AN$15,MATCH($AB607,兵法相关参数!$C$3:$AL$3,0))),0)+IFERROR(AJ607*IF($E607="将领",INDEX(兵法相关参数!$C$4:$AL$7,AN$15,MATCH($AG607,兵法相关参数!$C$3:$AL$3,0)),INDEX(兵法相关参数!$C$12:$AL$15,AN$15,MATCH($AG607,兵法相关参数!$C$3:$AL$3,0))),0)</f>
        <v>0</v>
      </c>
      <c r="AO607" s="146">
        <f>IFERROR(AF607*IF($E607="将领",INDEX(兵法相关参数!$C$4:$AL$7,AL$15,MATCH($AB607,兵法相关参数!$C$3:$AL$3,0)),INDEX(兵法相关参数!$C$12:$AL$15,AO$15,MATCH($AB607,兵法相关参数!$C$3:$AL$3,0))),0)+IFERROR(AK607*IF($E607="将领",INDEX(兵法相关参数!$C$4:$AL$7,AL$15,MATCH($AG607,兵法相关参数!$C$3:$AL$3,0)),INDEX(兵法相关参数!$C$12:$AL$15,AO$15,MATCH($AG607,兵法相关参数!$C$3:$AL$3,0))),0)</f>
        <v>0</v>
      </c>
      <c r="AP607" s="42"/>
      <c r="AQ607" s="151">
        <f t="shared" si="372"/>
        <v>30234</v>
      </c>
      <c r="AR607" s="162">
        <f>AR606</f>
        <v>0</v>
      </c>
      <c r="AS607" s="163" t="str">
        <f t="shared" si="366"/>
        <v>橙</v>
      </c>
      <c r="AT607" s="153">
        <f t="shared" si="367"/>
        <v>2</v>
      </c>
      <c r="AU607" s="39" t="str">
        <f>IF(IF(L607="","",AQ607&amp;AT607)=AU606,"",IF(MOD(COUNTIF($AQ$1:AQ607,AQ607),3)=1,"",IF(L607="","",AQ607&amp;AT607)))</f>
        <v/>
      </c>
      <c r="AV607" s="166" t="str">
        <f t="shared" si="365"/>
        <v/>
      </c>
      <c r="AW607" s="166" t="str">
        <f t="shared" si="358"/>
        <v/>
      </c>
      <c r="AX607" s="15" t="str">
        <f>IF(MOD(COUNTIF($AQ$1:AQ607,AQ607),3)=1,"",IF(M607="","",AT607+1))</f>
        <v/>
      </c>
      <c r="AY607" s="15" t="str">
        <f t="shared" si="362"/>
        <v/>
      </c>
      <c r="AZ607" s="166" t="str">
        <f t="shared" si="363"/>
        <v/>
      </c>
      <c r="BA607" s="166" t="str">
        <f t="shared" si="364"/>
        <v/>
      </c>
      <c r="BB607" s="15" t="str">
        <f>IF(MOD(COUNTIF($AQ$1:AQ607,AQ607),3)=1,"",IF(N607="","",AX607+1))</f>
        <v/>
      </c>
      <c r="BC607" s="15" t="str">
        <f t="shared" si="368"/>
        <v/>
      </c>
      <c r="BD607" s="166" t="str">
        <f t="shared" si="369"/>
        <v/>
      </c>
      <c r="BE607" s="166" t="str">
        <f t="shared" si="370"/>
        <v/>
      </c>
      <c r="BF607" s="15"/>
      <c r="BG607" s="15"/>
      <c r="BH607" s="170" t="str">
        <f t="shared" si="371"/>
        <v>每次普通攻击偷取目标{0}%攻击力和{1}点攻速，持续{2}秒（可叠加）。</v>
      </c>
    </row>
    <row r="608" spans="1:60">
      <c r="A608" s="261"/>
      <c r="B608" s="259"/>
      <c r="C608" s="256"/>
      <c r="D608" s="255"/>
      <c r="E608" s="179"/>
      <c r="F608" s="179"/>
      <c r="G608" s="179"/>
      <c r="H608" s="179"/>
      <c r="I608" s="179"/>
      <c r="J608" s="256"/>
      <c r="K608" s="256"/>
      <c r="L608" s="182"/>
      <c r="M608" s="179"/>
      <c r="N608" s="179"/>
      <c r="O608" s="182"/>
      <c r="P608" s="179"/>
      <c r="Q608" s="179"/>
      <c r="R608" s="179"/>
      <c r="S608" s="179"/>
      <c r="T608" s="179"/>
      <c r="U608" s="179"/>
      <c r="V608" s="179"/>
      <c r="W608" s="179"/>
      <c r="X608" s="179"/>
      <c r="Y608" s="179"/>
      <c r="Z608" s="179"/>
      <c r="AA608" s="179"/>
      <c r="AB608" s="44"/>
      <c r="AC608" s="189"/>
      <c r="AD608" s="189"/>
      <c r="AE608" s="189"/>
      <c r="AF608" s="189"/>
      <c r="AG608" s="92"/>
      <c r="AH608" s="189"/>
      <c r="AI608" s="189"/>
      <c r="AJ608" s="189"/>
      <c r="AK608" s="189"/>
      <c r="AL608" s="146">
        <f>IFERROR(AC608*IF($E608="将领",INDEX(兵法相关参数!$C$4:$AL$7,AL$15,MATCH($AB608,兵法相关参数!$C$3:$AL$3,0)),INDEX(兵法相关参数!$C$12:$AL$15,AL$15,MATCH($AB608,兵法相关参数!$C$3:$AL$3,0))),0)+IFERROR(AH608*IF($E608="将领",INDEX(兵法相关参数!$C$4:$AL$7,AL$15,MATCH($AG608,兵法相关参数!$C$3:$AL$3,0)),INDEX(兵法相关参数!$C$12:$AL$15,AL$15,MATCH($AG608,兵法相关参数!$C$3:$AL$3,0))),0)</f>
        <v>0</v>
      </c>
      <c r="AM608" s="146">
        <f>IFERROR(AD608*IF($E608="将领",INDEX(兵法相关参数!$C$4:$AL$7,AM$15,MATCH($AB608,兵法相关参数!$C$3:$AL$3,0)),INDEX(兵法相关参数!$C$12:$AL$15,AM$15,MATCH($AB608,兵法相关参数!$C$3:$AL$3,0))),0)+IFERROR(AI608*IF($E608="将领",INDEX(兵法相关参数!$C$4:$AL$7,AM$15,MATCH($AG608,兵法相关参数!$C$3:$AL$3,0)),INDEX(兵法相关参数!$C$12:$AL$15,AM$15,MATCH($AG608,兵法相关参数!$C$3:$AL$3,0))),0)</f>
        <v>0</v>
      </c>
      <c r="AN608" s="146">
        <f>IFERROR(AE608*IF($E608="将领",INDEX(兵法相关参数!$C$4:$AL$7,AN$15,MATCH($AB608,兵法相关参数!$C$3:$AL$3,0)),INDEX(兵法相关参数!$C$12:$AL$15,AN$15,MATCH($AB608,兵法相关参数!$C$3:$AL$3,0))),0)+IFERROR(AJ608*IF($E608="将领",INDEX(兵法相关参数!$C$4:$AL$7,AN$15,MATCH($AG608,兵法相关参数!$C$3:$AL$3,0)),INDEX(兵法相关参数!$C$12:$AL$15,AN$15,MATCH($AG608,兵法相关参数!$C$3:$AL$3,0))),0)</f>
        <v>0</v>
      </c>
      <c r="AO608" s="146">
        <f>IFERROR(AF608*IF($E608="将领",INDEX(兵法相关参数!$C$4:$AL$7,AL$15,MATCH($AB608,兵法相关参数!$C$3:$AL$3,0)),INDEX(兵法相关参数!$C$12:$AL$15,AO$15,MATCH($AB608,兵法相关参数!$C$3:$AL$3,0))),0)+IFERROR(AK608*IF($E608="将领",INDEX(兵法相关参数!$C$4:$AL$7,AL$15,MATCH($AG608,兵法相关参数!$C$3:$AL$3,0)),INDEX(兵法相关参数!$C$12:$AL$15,AO$15,MATCH($AG608,兵法相关参数!$C$3:$AL$3,0))),0)</f>
        <v>0</v>
      </c>
      <c r="AP608" s="27"/>
      <c r="AQ608" s="151">
        <f t="shared" si="372"/>
        <v>30234</v>
      </c>
      <c r="AR608" s="160">
        <f>IF(D608="直接伤害",1,0)</f>
        <v>0</v>
      </c>
      <c r="AS608" s="163" t="str">
        <f t="shared" si="366"/>
        <v>橙</v>
      </c>
      <c r="AT608" s="153">
        <f t="shared" si="367"/>
        <v>2</v>
      </c>
      <c r="AU608" s="39" t="str">
        <f>IF(IF(L608="","",AQ608&amp;AT608)=AU607,"",IF(MOD(COUNTIF($AQ$1:AQ608,AQ608),3)=1,"",IF(L608="","",AQ608&amp;AT608)))</f>
        <v/>
      </c>
      <c r="AV608" s="166" t="str">
        <f>IF(AU608="","",IF(L607="固定值",L608,ROUND(IF(AR608=1,L608*INDEX($AV$5:$AV$9,MATCH(AS608,$AU$5:$AU$9,0)),L608*INDEX($AV$13:$AV$17,MATCH(AS608,$AU$13:$AU$17,0))),IF(MID(BH608,FIND(AT608-1,BH608)+2,1)="%",3,1))))</f>
        <v/>
      </c>
      <c r="AW608" s="166" t="str">
        <f t="shared" si="358"/>
        <v/>
      </c>
      <c r="AX608" s="15" t="str">
        <f>IF(MOD(COUNTIF($AQ$1:AQ608,AQ608),3)=1,"",IF(M608="","",AT608+1))</f>
        <v/>
      </c>
      <c r="AY608" s="15" t="str">
        <f t="shared" si="362"/>
        <v/>
      </c>
      <c r="AZ608" s="166" t="str">
        <f t="shared" si="363"/>
        <v/>
      </c>
      <c r="BA608" s="166" t="str">
        <f t="shared" si="364"/>
        <v/>
      </c>
      <c r="BB608" s="15" t="str">
        <f>IF(MOD(COUNTIF($AQ$1:AQ608,AQ608),3)=1,"",IF(N608="","",AX608+1))</f>
        <v/>
      </c>
      <c r="BC608" s="15" t="str">
        <f t="shared" si="368"/>
        <v/>
      </c>
      <c r="BD608" s="166" t="str">
        <f t="shared" si="369"/>
        <v/>
      </c>
      <c r="BE608" s="166" t="str">
        <f t="shared" si="370"/>
        <v/>
      </c>
      <c r="BF608" s="15"/>
      <c r="BG608" s="15"/>
      <c r="BH608" s="170" t="str">
        <f t="shared" si="371"/>
        <v>每次普通攻击偷取目标{0}%攻击力和{1}点攻速，持续{2}秒（可叠加）。</v>
      </c>
    </row>
    <row r="609" spans="1:60">
      <c r="A609" s="261"/>
      <c r="B609" s="259"/>
      <c r="C609" s="256"/>
      <c r="D609" s="256"/>
      <c r="E609" s="179"/>
      <c r="F609" s="179"/>
      <c r="G609" s="179"/>
      <c r="H609" s="179"/>
      <c r="I609" s="179"/>
      <c r="J609" s="256"/>
      <c r="K609" s="256"/>
      <c r="L609" s="182"/>
      <c r="M609" s="179"/>
      <c r="N609" s="179"/>
      <c r="O609" s="182"/>
      <c r="P609" s="179"/>
      <c r="Q609" s="179"/>
      <c r="R609" s="179"/>
      <c r="S609" s="179"/>
      <c r="T609" s="179"/>
      <c r="U609" s="179"/>
      <c r="V609" s="179"/>
      <c r="W609" s="179"/>
      <c r="X609" s="179"/>
      <c r="Y609" s="179"/>
      <c r="Z609" s="179"/>
      <c r="AA609" s="179"/>
      <c r="AB609" s="44"/>
      <c r="AC609" s="189"/>
      <c r="AD609" s="189"/>
      <c r="AE609" s="189"/>
      <c r="AF609" s="189"/>
      <c r="AG609" s="92"/>
      <c r="AH609" s="189"/>
      <c r="AI609" s="189"/>
      <c r="AJ609" s="189"/>
      <c r="AK609" s="189"/>
      <c r="AL609" s="146">
        <f>IFERROR(AC609*IF($E609="将领",INDEX(兵法相关参数!$C$4:$AL$7,AL$15,MATCH($AB609,兵法相关参数!$C$3:$AL$3,0)),INDEX(兵法相关参数!$C$12:$AL$15,AL$15,MATCH($AB609,兵法相关参数!$C$3:$AL$3,0))),0)+IFERROR(AH609*IF($E609="将领",INDEX(兵法相关参数!$C$4:$AL$7,AL$15,MATCH($AG609,兵法相关参数!$C$3:$AL$3,0)),INDEX(兵法相关参数!$C$12:$AL$15,AL$15,MATCH($AG609,兵法相关参数!$C$3:$AL$3,0))),0)</f>
        <v>0</v>
      </c>
      <c r="AM609" s="146">
        <f>IFERROR(AD609*IF($E609="将领",INDEX(兵法相关参数!$C$4:$AL$7,AM$15,MATCH($AB609,兵法相关参数!$C$3:$AL$3,0)),INDEX(兵法相关参数!$C$12:$AL$15,AM$15,MATCH($AB609,兵法相关参数!$C$3:$AL$3,0))),0)+IFERROR(AI609*IF($E609="将领",INDEX(兵法相关参数!$C$4:$AL$7,AM$15,MATCH($AG609,兵法相关参数!$C$3:$AL$3,0)),INDEX(兵法相关参数!$C$12:$AL$15,AM$15,MATCH($AG609,兵法相关参数!$C$3:$AL$3,0))),0)</f>
        <v>0</v>
      </c>
      <c r="AN609" s="146">
        <f>IFERROR(AE609*IF($E609="将领",INDEX(兵法相关参数!$C$4:$AL$7,AN$15,MATCH($AB609,兵法相关参数!$C$3:$AL$3,0)),INDEX(兵法相关参数!$C$12:$AL$15,AN$15,MATCH($AB609,兵法相关参数!$C$3:$AL$3,0))),0)+IFERROR(AJ609*IF($E609="将领",INDEX(兵法相关参数!$C$4:$AL$7,AN$15,MATCH($AG609,兵法相关参数!$C$3:$AL$3,0)),INDEX(兵法相关参数!$C$12:$AL$15,AN$15,MATCH($AG609,兵法相关参数!$C$3:$AL$3,0))),0)</f>
        <v>0</v>
      </c>
      <c r="AO609" s="146">
        <f>IFERROR(AF609*IF($E609="将领",INDEX(兵法相关参数!$C$4:$AL$7,AL$15,MATCH($AB609,兵法相关参数!$C$3:$AL$3,0)),INDEX(兵法相关参数!$C$12:$AL$15,AO$15,MATCH($AB609,兵法相关参数!$C$3:$AL$3,0))),0)+IFERROR(AK609*IF($E609="将领",INDEX(兵法相关参数!$C$4:$AL$7,AL$15,MATCH($AG609,兵法相关参数!$C$3:$AL$3,0)),INDEX(兵法相关参数!$C$12:$AL$15,AO$15,MATCH($AG609,兵法相关参数!$C$3:$AL$3,0))),0)</f>
        <v>0</v>
      </c>
      <c r="AP609" s="42"/>
      <c r="AQ609" s="151">
        <f t="shared" si="372"/>
        <v>30234</v>
      </c>
      <c r="AR609" s="161">
        <f>AR608</f>
        <v>0</v>
      </c>
      <c r="AS609" s="163" t="str">
        <f t="shared" si="366"/>
        <v>橙</v>
      </c>
      <c r="AT609" s="153">
        <f t="shared" si="367"/>
        <v>2</v>
      </c>
      <c r="AU609" s="39" t="str">
        <f>IF(IF(L609="","",AQ609&amp;AT609)=AU608,"",IF(MOD(COUNTIF($AQ$1:AQ609,AQ609),3)=1,"",IF(L609="","",AQ609&amp;AT609)))</f>
        <v/>
      </c>
      <c r="AV609" s="166" t="str">
        <f>IF(AU609="","",IF(L608="固定值",L609,ROUND(IF(AR609=1,L609*INDEX($AV$5:$AV$9,MATCH(AS609,$AU$5:$AU$9,0)),L609*INDEX($AV$13:$AV$17,MATCH(AS609,$AU$13:$AU$17,0))),IF(MID(BH609,FIND(AT609-1,BH609)+2,1)="%",3,1))))</f>
        <v/>
      </c>
      <c r="AW609" s="166" t="str">
        <f t="shared" si="358"/>
        <v/>
      </c>
      <c r="AX609" s="15" t="str">
        <f>IF(MOD(COUNTIF($AQ$1:AQ609,AQ609),3)=1,"",IF(M609="","",AT609+1))</f>
        <v/>
      </c>
      <c r="AY609" s="15" t="str">
        <f t="shared" si="362"/>
        <v/>
      </c>
      <c r="AZ609" s="166" t="str">
        <f t="shared" si="363"/>
        <v/>
      </c>
      <c r="BA609" s="166" t="str">
        <f t="shared" si="364"/>
        <v/>
      </c>
      <c r="BB609" s="15" t="str">
        <f>IF(MOD(COUNTIF($AQ$1:AQ609,AQ609),3)=1,"",IF(N609="","",AX609+1))</f>
        <v/>
      </c>
      <c r="BC609" s="15" t="str">
        <f t="shared" si="368"/>
        <v/>
      </c>
      <c r="BD609" s="166" t="str">
        <f t="shared" si="369"/>
        <v/>
      </c>
      <c r="BE609" s="166" t="str">
        <f t="shared" si="370"/>
        <v/>
      </c>
      <c r="BF609" s="15"/>
      <c r="BG609" s="15"/>
      <c r="BH609" s="170" t="str">
        <f t="shared" si="371"/>
        <v>每次普通攻击偷取目标{0}%攻击力和{1}点攻速，持续{2}秒（可叠加）。</v>
      </c>
    </row>
    <row r="610" spans="1:60">
      <c r="A610" s="261"/>
      <c r="B610" s="260"/>
      <c r="C610" s="257"/>
      <c r="D610" s="257"/>
      <c r="E610" s="179"/>
      <c r="F610" s="179"/>
      <c r="G610" s="179"/>
      <c r="H610" s="179"/>
      <c r="I610" s="179"/>
      <c r="J610" s="257"/>
      <c r="K610" s="257"/>
      <c r="L610" s="182"/>
      <c r="M610" s="179"/>
      <c r="N610" s="179"/>
      <c r="O610" s="182"/>
      <c r="P610" s="179"/>
      <c r="Q610" s="179"/>
      <c r="R610" s="179"/>
      <c r="S610" s="179"/>
      <c r="T610" s="179"/>
      <c r="U610" s="179"/>
      <c r="V610" s="179"/>
      <c r="W610" s="179"/>
      <c r="X610" s="179"/>
      <c r="Y610" s="179"/>
      <c r="Z610" s="179"/>
      <c r="AA610" s="179"/>
      <c r="AB610" s="44"/>
      <c r="AC610" s="189"/>
      <c r="AD610" s="189"/>
      <c r="AE610" s="189"/>
      <c r="AF610" s="189"/>
      <c r="AG610" s="92"/>
      <c r="AH610" s="189"/>
      <c r="AI610" s="189"/>
      <c r="AJ610" s="189"/>
      <c r="AK610" s="189"/>
      <c r="AL610" s="146">
        <f>IFERROR(AC610*IF($E610="将领",INDEX(兵法相关参数!$C$4:$AL$7,AL$15,MATCH($AB610,兵法相关参数!$C$3:$AL$3,0)),INDEX(兵法相关参数!$C$12:$AL$15,AL$15,MATCH($AB610,兵法相关参数!$C$3:$AL$3,0))),0)+IFERROR(AH610*IF($E610="将领",INDEX(兵法相关参数!$C$4:$AL$7,AL$15,MATCH($AG610,兵法相关参数!$C$3:$AL$3,0)),INDEX(兵法相关参数!$C$12:$AL$15,AL$15,MATCH($AG610,兵法相关参数!$C$3:$AL$3,0))),0)</f>
        <v>0</v>
      </c>
      <c r="AM610" s="146">
        <f>IFERROR(AD610*IF($E610="将领",INDEX(兵法相关参数!$C$4:$AL$7,AM$15,MATCH($AB610,兵法相关参数!$C$3:$AL$3,0)),INDEX(兵法相关参数!$C$12:$AL$15,AM$15,MATCH($AB610,兵法相关参数!$C$3:$AL$3,0))),0)+IFERROR(AI610*IF($E610="将领",INDEX(兵法相关参数!$C$4:$AL$7,AM$15,MATCH($AG610,兵法相关参数!$C$3:$AL$3,0)),INDEX(兵法相关参数!$C$12:$AL$15,AM$15,MATCH($AG610,兵法相关参数!$C$3:$AL$3,0))),0)</f>
        <v>0</v>
      </c>
      <c r="AN610" s="146">
        <f>IFERROR(AE610*IF($E610="将领",INDEX(兵法相关参数!$C$4:$AL$7,AN$15,MATCH($AB610,兵法相关参数!$C$3:$AL$3,0)),INDEX(兵法相关参数!$C$12:$AL$15,AN$15,MATCH($AB610,兵法相关参数!$C$3:$AL$3,0))),0)+IFERROR(AJ610*IF($E610="将领",INDEX(兵法相关参数!$C$4:$AL$7,AN$15,MATCH($AG610,兵法相关参数!$C$3:$AL$3,0)),INDEX(兵法相关参数!$C$12:$AL$15,AN$15,MATCH($AG610,兵法相关参数!$C$3:$AL$3,0))),0)</f>
        <v>0</v>
      </c>
      <c r="AO610" s="146">
        <f>IFERROR(AF610*IF($E610="将领",INDEX(兵法相关参数!$C$4:$AL$7,AL$15,MATCH($AB610,兵法相关参数!$C$3:$AL$3,0)),INDEX(兵法相关参数!$C$12:$AL$15,AO$15,MATCH($AB610,兵法相关参数!$C$3:$AL$3,0))),0)+IFERROR(AK610*IF($E610="将领",INDEX(兵法相关参数!$C$4:$AL$7,AL$15,MATCH($AG610,兵法相关参数!$C$3:$AL$3,0)),INDEX(兵法相关参数!$C$12:$AL$15,AO$15,MATCH($AG610,兵法相关参数!$C$3:$AL$3,0))),0)</f>
        <v>0</v>
      </c>
      <c r="AP610" s="27"/>
      <c r="AQ610" s="152">
        <f t="shared" si="372"/>
        <v>30234</v>
      </c>
      <c r="AR610" s="162">
        <f>AR609</f>
        <v>0</v>
      </c>
      <c r="AS610" s="163" t="str">
        <f t="shared" si="366"/>
        <v>橙</v>
      </c>
      <c r="AT610" s="153">
        <f t="shared" si="367"/>
        <v>2</v>
      </c>
      <c r="AU610" s="39" t="str">
        <f>IF(IF(L610="","",AQ610&amp;AT610)=AU609,"",IF(MOD(COUNTIF($AQ$1:AQ610,AQ610),3)=1,"",IF(L610="","",AQ610&amp;AT610)))</f>
        <v/>
      </c>
      <c r="AV610" s="166" t="str">
        <f>IF(AU610="","",IF(L609="固定值",L610,ROUND(IF(AR610=1,L610*INDEX($AV$5:$AV$9,MATCH(AS610,$AU$5:$AU$9,0)),L610*INDEX($AV$13:$AV$17,MATCH(AS610,$AU$13:$AU$17,0))),IF(MID(BH610,FIND(AT610-1,BH610)+2,1)="%",3,1))))</f>
        <v/>
      </c>
      <c r="AW610" s="166" t="str">
        <f t="shared" si="358"/>
        <v/>
      </c>
      <c r="AX610" s="15" t="str">
        <f>IF(MOD(COUNTIF($AQ$1:AQ610,AQ610),3)=1,"",IF(M610="","",AT610+1))</f>
        <v/>
      </c>
      <c r="AY610" s="15" t="str">
        <f t="shared" si="362"/>
        <v/>
      </c>
      <c r="AZ610" s="166" t="str">
        <f t="shared" si="363"/>
        <v/>
      </c>
      <c r="BA610" s="166" t="str">
        <f t="shared" si="364"/>
        <v/>
      </c>
      <c r="BB610" s="15" t="str">
        <f>IF(MOD(COUNTIF($AQ$1:AQ610,AQ610),3)=1,"",IF(N610="","",AX610+1))</f>
        <v/>
      </c>
      <c r="BC610" s="15" t="str">
        <f t="shared" si="368"/>
        <v/>
      </c>
      <c r="BD610" s="166" t="str">
        <f t="shared" si="369"/>
        <v/>
      </c>
      <c r="BE610" s="166" t="str">
        <f t="shared" si="370"/>
        <v/>
      </c>
      <c r="BF610" s="15"/>
      <c r="BG610" s="15"/>
      <c r="BH610" s="170" t="str">
        <f t="shared" si="371"/>
        <v>每次普通攻击偷取目标{0}%攻击力和{1}点攻速，持续{2}秒（可叠加）。</v>
      </c>
    </row>
    <row r="611" spans="1:60">
      <c r="A611" s="261" t="s">
        <v>1139</v>
      </c>
      <c r="B611" s="258" t="s">
        <v>1140</v>
      </c>
      <c r="C611" s="255" t="s">
        <v>1172</v>
      </c>
      <c r="D611" s="255" t="s">
        <v>515</v>
      </c>
      <c r="E611" s="11"/>
      <c r="F611" s="11"/>
      <c r="G611" s="11"/>
      <c r="H611" s="11"/>
      <c r="I611" s="11"/>
      <c r="J611" s="11" t="s">
        <v>402</v>
      </c>
      <c r="K611" s="11" t="s">
        <v>469</v>
      </c>
      <c r="L611" s="184"/>
      <c r="M611" s="184"/>
      <c r="N611" s="11"/>
      <c r="O611" s="183" t="s">
        <v>1109</v>
      </c>
      <c r="P611" s="3" t="s">
        <v>1141</v>
      </c>
      <c r="Q611" s="11" t="s">
        <v>1142</v>
      </c>
      <c r="R611" s="11" t="s">
        <v>61</v>
      </c>
      <c r="S611" s="184" t="s">
        <v>1143</v>
      </c>
      <c r="T611" s="184"/>
      <c r="U611" s="184"/>
      <c r="V611" s="184"/>
      <c r="W611" s="3" t="s">
        <v>410</v>
      </c>
      <c r="X611" s="3" t="s">
        <v>224</v>
      </c>
      <c r="Y611" s="3" t="s">
        <v>225</v>
      </c>
      <c r="Z611" s="3" t="s">
        <v>226</v>
      </c>
      <c r="AA611" s="1"/>
      <c r="AB611" s="15"/>
      <c r="AC611" s="187" t="s">
        <v>1144</v>
      </c>
      <c r="AD611" s="187" t="s">
        <v>228</v>
      </c>
      <c r="AE611" s="187" t="s">
        <v>229</v>
      </c>
      <c r="AF611" s="187" t="s">
        <v>230</v>
      </c>
      <c r="AG611" s="96"/>
      <c r="AH611" s="187" t="s">
        <v>411</v>
      </c>
      <c r="AI611" s="187" t="s">
        <v>228</v>
      </c>
      <c r="AJ611" s="187" t="s">
        <v>229</v>
      </c>
      <c r="AK611" s="187" t="s">
        <v>230</v>
      </c>
      <c r="AL611" s="146">
        <f>IFERROR(AC611*IF($E611="将领",INDEX(兵法相关参数!$C$4:$AL$7,AL$15,MATCH($AB611,兵法相关参数!$C$3:$AL$3,0)),INDEX(兵法相关参数!$C$12:$AL$15,AL$15,MATCH($AB611,兵法相关参数!$C$3:$AL$3,0))),0)+IFERROR(AH611*IF($E611="将领",INDEX(兵法相关参数!$C$4:$AL$7,AL$15,MATCH($AG611,兵法相关参数!$C$3:$AL$3,0)),INDEX(兵法相关参数!$C$12:$AL$15,AL$15,MATCH($AG611,兵法相关参数!$C$3:$AL$3,0))),0)</f>
        <v>0</v>
      </c>
      <c r="AM611" s="146">
        <f>IFERROR(AD611*IF($E611="将领",INDEX(兵法相关参数!$C$4:$AL$7,AM$15,MATCH($AB611,兵法相关参数!$C$3:$AL$3,0)),INDEX(兵法相关参数!$C$12:$AL$15,AM$15,MATCH($AB611,兵法相关参数!$C$3:$AL$3,0))),0)+IFERROR(AI611*IF($E611="将领",INDEX(兵法相关参数!$C$4:$AL$7,AM$15,MATCH($AG611,兵法相关参数!$C$3:$AL$3,0)),INDEX(兵法相关参数!$C$12:$AL$15,AM$15,MATCH($AG611,兵法相关参数!$C$3:$AL$3,0))),0)</f>
        <v>0</v>
      </c>
      <c r="AN611" s="146">
        <f>IFERROR(AE611*IF($E611="将领",INDEX(兵法相关参数!$C$4:$AL$7,AN$15,MATCH($AB611,兵法相关参数!$C$3:$AL$3,0)),INDEX(兵法相关参数!$C$12:$AL$15,AN$15,MATCH($AB611,兵法相关参数!$C$3:$AL$3,0))),0)+IFERROR(AJ611*IF($E611="将领",INDEX(兵法相关参数!$C$4:$AL$7,AN$15,MATCH($AG611,兵法相关参数!$C$3:$AL$3,0)),INDEX(兵法相关参数!$C$12:$AL$15,AN$15,MATCH($AG611,兵法相关参数!$C$3:$AL$3,0))),0)</f>
        <v>0</v>
      </c>
      <c r="AO611" s="146">
        <f>IFERROR(AF611*IF($E611="将领",INDEX(兵法相关参数!$C$4:$AL$7,AL$15,MATCH($AB611,兵法相关参数!$C$3:$AL$3,0)),INDEX(兵法相关参数!$C$12:$AL$15,AO$15,MATCH($AB611,兵法相关参数!$C$3:$AL$3,0))),0)+IFERROR(AK611*IF($E611="将领",INDEX(兵法相关参数!$C$4:$AL$7,AL$15,MATCH($AG611,兵法相关参数!$C$3:$AL$3,0)),INDEX(兵法相关参数!$C$12:$AL$15,AO$15,MATCH($AG611,兵法相关参数!$C$3:$AL$3,0))),0)</f>
        <v>0</v>
      </c>
      <c r="AP611" s="27"/>
      <c r="AQ611" s="154">
        <v>30317</v>
      </c>
      <c r="AR611" s="160">
        <f>IF(D611="直接伤害",1,0)</f>
        <v>0</v>
      </c>
      <c r="AS611" s="163" t="str">
        <f t="shared" si="366"/>
        <v>红</v>
      </c>
      <c r="AT611" s="153">
        <f t="shared" si="367"/>
        <v>1</v>
      </c>
      <c r="AU611" s="39" t="str">
        <f>IF(IF(L611="","",AQ611&amp;AT611)=AU610,"",IF(MOD(COUNTIF($AQ$1:AQ611,AQ611),3)=1,"",IF(L611="","",AQ611&amp;AT611)))</f>
        <v/>
      </c>
      <c r="AV611" s="166" t="str">
        <f>IF(AU611="","",IF(L610="固定值",L611,ROUND(IF(AR611=1,L611*INDEX($AV$5:$AV$9,MATCH(AS611,$AU$5:$AU$9,0)),L611*INDEX($AV$13:$AV$17,MATCH(AS611,$AU$13:$AU$17,0))),IF(MID(BH611,FIND(AT611-1,BH611)+2,1)="%",3,1))))</f>
        <v/>
      </c>
      <c r="AW611" s="166" t="str">
        <f t="shared" si="358"/>
        <v/>
      </c>
      <c r="AX611" s="15" t="str">
        <f>IF(MOD(COUNTIF($AQ$1:AQ611,AQ611),3)=1,"",IF(M611="","",AT611+1))</f>
        <v/>
      </c>
      <c r="AY611" s="15" t="str">
        <f t="shared" si="362"/>
        <v/>
      </c>
      <c r="AZ611" s="166" t="str">
        <f t="shared" si="363"/>
        <v/>
      </c>
      <c r="BA611" s="166" t="str">
        <f t="shared" si="364"/>
        <v/>
      </c>
      <c r="BB611" s="15" t="str">
        <f>IF(MOD(COUNTIF($AQ$1:AQ611,AQ611),3)=1,"",IF(N611="","",AX611+1))</f>
        <v/>
      </c>
      <c r="BC611" s="15" t="str">
        <f t="shared" si="368"/>
        <v/>
      </c>
      <c r="BD611" s="166" t="str">
        <f t="shared" si="369"/>
        <v/>
      </c>
      <c r="BE611" s="166" t="str">
        <f t="shared" si="370"/>
        <v/>
      </c>
      <c r="BF611" s="15"/>
      <c r="BG611" s="15"/>
      <c r="BH611" s="170" t="str">
        <f t="shared" si="371"/>
        <v xml:space="preserve">战斗开始后15,25秒，移除自身及自身最近3个武将负面效果，并且使其提高{0}%攻击力，持续{1}秒。（攻击力提高可被清除）
</v>
      </c>
    </row>
    <row r="612" spans="1:60">
      <c r="A612" s="261"/>
      <c r="B612" s="259"/>
      <c r="C612" s="256"/>
      <c r="D612" s="256"/>
      <c r="E612" s="179" t="s">
        <v>1145</v>
      </c>
      <c r="F612" s="141">
        <v>1</v>
      </c>
      <c r="G612" s="141">
        <v>1</v>
      </c>
      <c r="H612" s="141">
        <v>1</v>
      </c>
      <c r="I612" s="141">
        <v>1</v>
      </c>
      <c r="J612" s="255">
        <f>SUMPRODUCT(LARGE(AL612:AO612*F612:I612+AL613:AO613*F613:I613+AL615:AO615*F615:I615+AL616:AO616*F616:I616+AL618:AO618*F618:I618+AL619:AO619*F619:I619,1))</f>
        <v>4.0971134961211959</v>
      </c>
      <c r="K612" s="255">
        <f>INDEX($J$17:$J$200,MATCH(C611,$C$17:$C$200,0),1)</f>
        <v>5.1145752809421161</v>
      </c>
      <c r="L612" s="44"/>
      <c r="M612" s="44"/>
      <c r="N612" s="10"/>
      <c r="O612" s="81">
        <v>0.4</v>
      </c>
      <c r="P612" s="44" t="s">
        <v>1146</v>
      </c>
      <c r="Q612" s="10">
        <v>0</v>
      </c>
      <c r="R612" s="10">
        <v>4</v>
      </c>
      <c r="S612" s="44">
        <v>2</v>
      </c>
      <c r="T612" s="44"/>
      <c r="U612" s="44"/>
      <c r="V612" s="24"/>
      <c r="W612" s="92">
        <f>$O612*效果范围削减($R612)*$S612</f>
        <v>2.529822128134704</v>
      </c>
      <c r="X612" s="92">
        <f>$O612*效果范围削减($R612)*$S612</f>
        <v>2.529822128134704</v>
      </c>
      <c r="Y612" s="92">
        <f>$O612*效果范围削减($R612)*$S612</f>
        <v>2.529822128134704</v>
      </c>
      <c r="Z612" s="92">
        <f>$O612*效果范围削减($R612)*$S612</f>
        <v>2.529822128134704</v>
      </c>
      <c r="AA612" s="22"/>
      <c r="AB612" s="44" t="s">
        <v>510</v>
      </c>
      <c r="AC612" s="92">
        <f>W612</f>
        <v>2.529822128134704</v>
      </c>
      <c r="AD612" s="92">
        <f>X612</f>
        <v>2.529822128134704</v>
      </c>
      <c r="AE612" s="92">
        <f>Y612</f>
        <v>2.529822128134704</v>
      </c>
      <c r="AF612" s="92">
        <f>Z612</f>
        <v>2.529822128134704</v>
      </c>
      <c r="AG612" s="92" t="s">
        <v>51</v>
      </c>
      <c r="AH612" s="188">
        <f>IF($Q612=0,0,持续效用($P612,$Q612,AH$15,$F612))</f>
        <v>0</v>
      </c>
      <c r="AI612" s="188">
        <f>IF($Q612=0,0,持续效用($P612,$Q612,AI$15,$F612))</f>
        <v>0</v>
      </c>
      <c r="AJ612" s="188">
        <f>IF($Q612=0,0,持续效用($P612,$Q612,AJ$15,$F612))</f>
        <v>0</v>
      </c>
      <c r="AK612" s="188">
        <f>IF($Q612=0,0,持续效用($P612,$Q612,AK$15,$F612))</f>
        <v>0</v>
      </c>
      <c r="AL612" s="146">
        <f>IFERROR(AC612*IF($E612="将领",INDEX(兵法相关参数!$C$4:$AL$7,AL$15,MATCH($AB612,兵法相关参数!$C$3:$AL$3,0)),INDEX(兵法相关参数!$C$12:$AL$15,AL$15,MATCH($AB612,兵法相关参数!$C$3:$AL$3,0))),0)+IFERROR(AH612*IF($E612="将领",INDEX(兵法相关参数!$C$4:$AL$7,AL$15,MATCH($AG612,兵法相关参数!$C$3:$AL$3,0)),INDEX(兵法相关参数!$C$12:$AL$15,AL$15,MATCH($AG612,兵法相关参数!$C$3:$AL$3,0))),0)</f>
        <v>2.529822128134704</v>
      </c>
      <c r="AM612" s="146">
        <f>IFERROR(AD612*IF($E612="将领",INDEX(兵法相关参数!$C$4:$AL$7,AM$15,MATCH($AB612,兵法相关参数!$C$3:$AL$3,0)),INDEX(兵法相关参数!$C$12:$AL$15,AM$15,MATCH($AB612,兵法相关参数!$C$3:$AL$3,0))),0)+IFERROR(AI612*IF($E612="将领",INDEX(兵法相关参数!$C$4:$AL$7,AM$15,MATCH($AG612,兵法相关参数!$C$3:$AL$3,0)),INDEX(兵法相关参数!$C$12:$AL$15,AM$15,MATCH($AG612,兵法相关参数!$C$3:$AL$3,0))),0)</f>
        <v>2.529822128134704</v>
      </c>
      <c r="AN612" s="146">
        <f>IFERROR(AE612*IF($E612="将领",INDEX(兵法相关参数!$C$4:$AL$7,AN$15,MATCH($AB612,兵法相关参数!$C$3:$AL$3,0)),INDEX(兵法相关参数!$C$12:$AL$15,AN$15,MATCH($AB612,兵法相关参数!$C$3:$AL$3,0))),0)+IFERROR(AJ612*IF($E612="将领",INDEX(兵法相关参数!$C$4:$AL$7,AN$15,MATCH($AG612,兵法相关参数!$C$3:$AL$3,0)),INDEX(兵法相关参数!$C$12:$AL$15,AN$15,MATCH($AG612,兵法相关参数!$C$3:$AL$3,0))),0)</f>
        <v>2.529822128134704</v>
      </c>
      <c r="AO612" s="146">
        <f>IFERROR(AF612*IF($E612="将领",INDEX(兵法相关参数!$C$4:$AL$7,AL$15,MATCH($AB612,兵法相关参数!$C$3:$AL$3,0)),INDEX(兵法相关参数!$C$12:$AL$15,AO$15,MATCH($AB612,兵法相关参数!$C$3:$AL$3,0))),0)+IFERROR(AK612*IF($E612="将领",INDEX(兵法相关参数!$C$4:$AL$7,AL$15,MATCH($AG612,兵法相关参数!$C$3:$AL$3,0)),INDEX(兵法相关参数!$C$12:$AL$15,AO$15,MATCH($AG612,兵法相关参数!$C$3:$AL$3,0))),0)</f>
        <v>2.529822128134704</v>
      </c>
      <c r="AP612" s="42"/>
      <c r="AQ612" s="151">
        <f>AQ611</f>
        <v>30317</v>
      </c>
      <c r="AR612" s="161">
        <f>AR611</f>
        <v>0</v>
      </c>
      <c r="AS612" s="163" t="str">
        <f t="shared" si="366"/>
        <v>红</v>
      </c>
      <c r="AT612" s="153">
        <f>IF(A612&lt;&gt;"",1,IF(D612="",AT611,IF(AU610="",AT611,IF(AX610="",AT611+1,IF(BB610="",AT611+2,AT611+3)))))</f>
        <v>1</v>
      </c>
      <c r="AU612" s="39" t="str">
        <f>IF(IF(L612="","",AQ612&amp;AT612)=AU611,"",IF(MOD(COUNTIF($AQ$1:AQ612,AQ612),3)=1,"",IF(L612="","",AQ612&amp;AT612)))</f>
        <v/>
      </c>
      <c r="AV612" s="166" t="str">
        <f t="shared" ref="AV612:AV626" si="373">IF(AU612="","",IF(L611="固定值",L612,ROUND(IF(AR612=1,L612*INDEX($AV$5:$AV$9,MATCH(AS612,$AU$5:$AU$9,0)),L612*INDEX($AV$13:$AV$17,MATCH(AS612,$AU$13:$AU$17,0))),IF(MID(BH612,FIND(AT612-1,BH612)+2,1)="%",3,1))))</f>
        <v/>
      </c>
      <c r="AW612" s="166" t="str">
        <f t="shared" ref="AW612:AW626" si="374">IF(AU612="","",ROUND((IF(AR612=1,L612*INDEX($AW$5:$AW$9,MATCH(AS612,$AU$5:$AU$9,0)),L612*INDEX($AW$13:$AW$17,MATCH(AS612,$AU$13:$AU$17,0)))-AV612)/34,IF(MID(BH612,FIND(AT612-1,BH612)+2,1)="%",3,1)))</f>
        <v/>
      </c>
      <c r="AX612" s="15" t="str">
        <f>IF(MOD(COUNTIF($AQ$1:AQ612,AQ612),3)=1,"",IF(M612="","",AT612+1))</f>
        <v/>
      </c>
      <c r="AY612" s="15" t="str">
        <f t="shared" si="362"/>
        <v/>
      </c>
      <c r="AZ612" s="166" t="str">
        <f t="shared" si="363"/>
        <v/>
      </c>
      <c r="BA612" s="166" t="str">
        <f t="shared" si="364"/>
        <v/>
      </c>
      <c r="BB612" s="15" t="str">
        <f>IF(MOD(COUNTIF($AQ$1:AQ612,AQ612),3)=1,"",IF(N612="","",AX612+1))</f>
        <v/>
      </c>
      <c r="BC612" s="15" t="str">
        <f t="shared" ref="BC612:BC626" si="375">IF(IF(BB612="","",AQ612&amp;BB612)=BC611,"",IF(BB612="","",AQ612&amp;BB612))</f>
        <v/>
      </c>
      <c r="BD612" s="166" t="str">
        <f t="shared" ref="BD612:BD626" si="376">IF(BC612="","",IF(N611="固定值",N612,ROUND(IF(AR612=1,N612*INDEX($AV$5:$AV$9,MATCH(AS612,$AU$5:$AU$9,0)),N612*INDEX($AV$13:$AV$17,MATCH(AS612,$AU$13:$AU$17,0))),IF(MID(BH612,FIND(BB612-1,BH612)+2,1)="%",3,1))))</f>
        <v/>
      </c>
      <c r="BE612" s="166" t="str">
        <f t="shared" ref="BE612:BE626" si="377">IF(BC612="","",ROUND((IF(AR612=1,N612*INDEX($AW$5:$AW$9,MATCH(AS612,$AU$5:$AU$9,0)),N612*INDEX($AW$13:$AW$17,MATCH(AS612,$AU$13:$AU$17,0)))-BD612)/34,IF(MID(BH612,FIND(BB612-1,BH612)+2,1)="%",3,1)))</f>
        <v/>
      </c>
      <c r="BF612" s="15"/>
      <c r="BG612" s="15"/>
      <c r="BH612" s="170" t="str">
        <f t="shared" ref="BH612:BH626" si="378">IF(B612="",BH611,B612)</f>
        <v xml:space="preserve">战斗开始后15,25秒，移除自身及自身最近3个武将负面效果，并且使其提高{0}%攻击力，持续{1}秒。（攻击力提高可被清除）
</v>
      </c>
    </row>
    <row r="613" spans="1:60">
      <c r="A613" s="261"/>
      <c r="B613" s="259"/>
      <c r="C613" s="256"/>
      <c r="D613" s="257"/>
      <c r="E613" s="179"/>
      <c r="F613" s="141"/>
      <c r="G613" s="141"/>
      <c r="H613" s="141"/>
      <c r="I613" s="141"/>
      <c r="J613" s="256"/>
      <c r="K613" s="256"/>
      <c r="L613" s="182"/>
      <c r="M613" s="179"/>
      <c r="N613" s="179"/>
      <c r="O613" s="182"/>
      <c r="P613" s="179"/>
      <c r="Q613" s="179"/>
      <c r="R613" s="179"/>
      <c r="S613" s="179"/>
      <c r="T613" s="179"/>
      <c r="U613" s="179"/>
      <c r="V613" s="179"/>
      <c r="W613" s="179"/>
      <c r="X613" s="179"/>
      <c r="Y613" s="179"/>
      <c r="Z613" s="179"/>
      <c r="AA613" s="179"/>
      <c r="AB613" s="44"/>
      <c r="AC613" s="189"/>
      <c r="AD613" s="189"/>
      <c r="AE613" s="189"/>
      <c r="AF613" s="189"/>
      <c r="AG613" s="92"/>
      <c r="AH613" s="189"/>
      <c r="AI613" s="189"/>
      <c r="AJ613" s="189"/>
      <c r="AK613" s="189"/>
      <c r="AL613" s="146">
        <f>IFERROR(AC613*IF($E613="将领",INDEX(兵法相关参数!$C$4:$AL$7,AL$15,MATCH($AB613,兵法相关参数!$C$3:$AL$3,0)),INDEX(兵法相关参数!$C$12:$AL$15,AL$15,MATCH($AB613,兵法相关参数!$C$3:$AL$3,0))),0)+IFERROR(AH613*IF($E613="将领",INDEX(兵法相关参数!$C$4:$AL$7,AL$15,MATCH($AG613,兵法相关参数!$C$3:$AL$3,0)),INDEX(兵法相关参数!$C$12:$AL$15,AL$15,MATCH($AG613,兵法相关参数!$C$3:$AL$3,0))),0)</f>
        <v>0</v>
      </c>
      <c r="AM613" s="146">
        <f>IFERROR(AD613*IF($E613="将领",INDEX(兵法相关参数!$C$4:$AL$7,AM$15,MATCH($AB613,兵法相关参数!$C$3:$AL$3,0)),INDEX(兵法相关参数!$C$12:$AL$15,AM$15,MATCH($AB613,兵法相关参数!$C$3:$AL$3,0))),0)+IFERROR(AI613*IF($E613="将领",INDEX(兵法相关参数!$C$4:$AL$7,AM$15,MATCH($AG613,兵法相关参数!$C$3:$AL$3,0)),INDEX(兵法相关参数!$C$12:$AL$15,AM$15,MATCH($AG613,兵法相关参数!$C$3:$AL$3,0))),0)</f>
        <v>0</v>
      </c>
      <c r="AN613" s="146">
        <f>IFERROR(AE613*IF($E613="将领",INDEX(兵法相关参数!$C$4:$AL$7,AN$15,MATCH($AB613,兵法相关参数!$C$3:$AL$3,0)),INDEX(兵法相关参数!$C$12:$AL$15,AN$15,MATCH($AB613,兵法相关参数!$C$3:$AL$3,0))),0)+IFERROR(AJ613*IF($E613="将领",INDEX(兵法相关参数!$C$4:$AL$7,AN$15,MATCH($AG613,兵法相关参数!$C$3:$AL$3,0)),INDEX(兵法相关参数!$C$12:$AL$15,AN$15,MATCH($AG613,兵法相关参数!$C$3:$AL$3,0))),0)</f>
        <v>0</v>
      </c>
      <c r="AO613" s="146">
        <f>IFERROR(AF613*IF($E613="将领",INDEX(兵法相关参数!$C$4:$AL$7,AL$15,MATCH($AB613,兵法相关参数!$C$3:$AL$3,0)),INDEX(兵法相关参数!$C$12:$AL$15,AO$15,MATCH($AB613,兵法相关参数!$C$3:$AL$3,0))),0)+IFERROR(AK613*IF($E613="将领",INDEX(兵法相关参数!$C$4:$AL$7,AL$15,MATCH($AG613,兵法相关参数!$C$3:$AL$3,0)),INDEX(兵法相关参数!$C$12:$AL$15,AO$15,MATCH($AG613,兵法相关参数!$C$3:$AL$3,0))),0)</f>
        <v>0</v>
      </c>
      <c r="AP613" s="27"/>
      <c r="AQ613" s="151">
        <f>AQ612</f>
        <v>30317</v>
      </c>
      <c r="AR613" s="162">
        <f>AR612</f>
        <v>0</v>
      </c>
      <c r="AS613" s="163" t="str">
        <f t="shared" si="366"/>
        <v>红</v>
      </c>
      <c r="AT613" s="153">
        <f>IF(A613&lt;&gt;"",1,IF(D613="",AT612,IF(AU611="",AT612,IF(AX611="",AT612+1,IF(BB611="",AT612+2,AT612+3)))))</f>
        <v>1</v>
      </c>
      <c r="AU613" s="39" t="str">
        <f>IF(IF(L613="","",AQ613&amp;AT613)=AU612,"",IF(MOD(COUNTIF($AQ$1:AQ613,AQ613),3)=1,"",IF(L613="","",AQ613&amp;AT613)))</f>
        <v/>
      </c>
      <c r="AV613" s="166" t="str">
        <f t="shared" si="373"/>
        <v/>
      </c>
      <c r="AW613" s="166" t="str">
        <f t="shared" si="374"/>
        <v/>
      </c>
      <c r="AX613" s="15" t="str">
        <f>IF(MOD(COUNTIF($AQ$1:AQ613,AQ613),3)=1,"",IF(M613="","",AT613+1))</f>
        <v/>
      </c>
      <c r="AY613" s="15" t="str">
        <f t="shared" si="362"/>
        <v/>
      </c>
      <c r="AZ613" s="166" t="str">
        <f t="shared" si="363"/>
        <v/>
      </c>
      <c r="BA613" s="166" t="str">
        <f t="shared" si="364"/>
        <v/>
      </c>
      <c r="BB613" s="15" t="str">
        <f>IF(MOD(COUNTIF($AQ$1:AQ613,AQ613),3)=1,"",IF(N613="","",AX613+1))</f>
        <v/>
      </c>
      <c r="BC613" s="15" t="str">
        <f t="shared" si="375"/>
        <v/>
      </c>
      <c r="BD613" s="166" t="str">
        <f t="shared" si="376"/>
        <v/>
      </c>
      <c r="BE613" s="166" t="str">
        <f t="shared" si="377"/>
        <v/>
      </c>
      <c r="BF613" s="15"/>
      <c r="BG613" s="15"/>
      <c r="BH613" s="170" t="str">
        <f t="shared" si="378"/>
        <v xml:space="preserve">战斗开始后15,25秒，移除自身及自身最近3个武将负面效果，并且使其提高{0}%攻击力，持续{1}秒。（攻击力提高可被清除）
</v>
      </c>
    </row>
    <row r="614" spans="1:60">
      <c r="A614" s="261"/>
      <c r="B614" s="259"/>
      <c r="C614" s="256"/>
      <c r="D614" s="255" t="s">
        <v>1147</v>
      </c>
      <c r="E614" s="11"/>
      <c r="F614" s="11"/>
      <c r="G614" s="11"/>
      <c r="H614" s="11"/>
      <c r="I614" s="11"/>
      <c r="J614" s="256"/>
      <c r="K614" s="256"/>
      <c r="L614" s="181" t="s">
        <v>1078</v>
      </c>
      <c r="M614" s="11" t="s">
        <v>62</v>
      </c>
      <c r="N614" s="11"/>
      <c r="O614" s="183" t="s">
        <v>1109</v>
      </c>
      <c r="P614" s="3" t="s">
        <v>1141</v>
      </c>
      <c r="Q614" s="11"/>
      <c r="R614" s="11" t="s">
        <v>61</v>
      </c>
      <c r="S614" s="184"/>
      <c r="T614" s="184"/>
      <c r="U614" s="184"/>
      <c r="V614" s="184"/>
      <c r="W614" s="3" t="s">
        <v>410</v>
      </c>
      <c r="X614" s="3" t="s">
        <v>224</v>
      </c>
      <c r="Y614" s="3" t="s">
        <v>225</v>
      </c>
      <c r="Z614" s="3" t="s">
        <v>226</v>
      </c>
      <c r="AA614" s="1"/>
      <c r="AB614" s="15"/>
      <c r="AC614" s="187" t="s">
        <v>411</v>
      </c>
      <c r="AD614" s="187" t="s">
        <v>228</v>
      </c>
      <c r="AE614" s="187" t="s">
        <v>229</v>
      </c>
      <c r="AF614" s="187" t="s">
        <v>230</v>
      </c>
      <c r="AG614" s="96"/>
      <c r="AH614" s="187"/>
      <c r="AI614" s="187"/>
      <c r="AJ614" s="187"/>
      <c r="AK614" s="187"/>
      <c r="AL614" s="146">
        <f>IFERROR(AC614*IF($E614="将领",INDEX(兵法相关参数!$C$4:$AL$7,AL$15,MATCH($AB614,兵法相关参数!$C$3:$AL$3,0)),INDEX(兵法相关参数!$C$12:$AL$15,AL$15,MATCH($AB614,兵法相关参数!$C$3:$AL$3,0))),0)+IFERROR(AH614*IF($E614="将领",INDEX(兵法相关参数!$C$4:$AL$7,AL$15,MATCH($AG614,兵法相关参数!$C$3:$AL$3,0)),INDEX(兵法相关参数!$C$12:$AL$15,AL$15,MATCH($AG614,兵法相关参数!$C$3:$AL$3,0))),0)</f>
        <v>0</v>
      </c>
      <c r="AM614" s="146">
        <f>IFERROR(AD614*IF($E614="将领",INDEX(兵法相关参数!$C$4:$AL$7,AM$15,MATCH($AB614,兵法相关参数!$C$3:$AL$3,0)),INDEX(兵法相关参数!$C$12:$AL$15,AM$15,MATCH($AB614,兵法相关参数!$C$3:$AL$3,0))),0)+IFERROR(AI614*IF($E614="将领",INDEX(兵法相关参数!$C$4:$AL$7,AM$15,MATCH($AG614,兵法相关参数!$C$3:$AL$3,0)),INDEX(兵法相关参数!$C$12:$AL$15,AM$15,MATCH($AG614,兵法相关参数!$C$3:$AL$3,0))),0)</f>
        <v>0</v>
      </c>
      <c r="AN614" s="146">
        <f>IFERROR(AE614*IF($E614="将领",INDEX(兵法相关参数!$C$4:$AL$7,AN$15,MATCH($AB614,兵法相关参数!$C$3:$AL$3,0)),INDEX(兵法相关参数!$C$12:$AL$15,AN$15,MATCH($AB614,兵法相关参数!$C$3:$AL$3,0))),0)+IFERROR(AJ614*IF($E614="将领",INDEX(兵法相关参数!$C$4:$AL$7,AN$15,MATCH($AG614,兵法相关参数!$C$3:$AL$3,0)),INDEX(兵法相关参数!$C$12:$AL$15,AN$15,MATCH($AG614,兵法相关参数!$C$3:$AL$3,0))),0)</f>
        <v>0</v>
      </c>
      <c r="AO614" s="146">
        <f>IFERROR(AF614*IF($E614="将领",INDEX(兵法相关参数!$C$4:$AL$7,AL$15,MATCH($AB614,兵法相关参数!$C$3:$AL$3,0)),INDEX(兵法相关参数!$C$12:$AL$15,AO$15,MATCH($AB614,兵法相关参数!$C$3:$AL$3,0))),0)+IFERROR(AK614*IF($E614="将领",INDEX(兵法相关参数!$C$4:$AL$7,AL$15,MATCH($AG614,兵法相关参数!$C$3:$AL$3,0)),INDEX(兵法相关参数!$C$12:$AL$15,AO$15,MATCH($AG614,兵法相关参数!$C$3:$AL$3,0))),0)</f>
        <v>0</v>
      </c>
      <c r="AP614" s="42"/>
      <c r="AQ614" s="151">
        <f t="shared" ref="AQ614:AQ619" si="379">AQ613</f>
        <v>30317</v>
      </c>
      <c r="AR614" s="160">
        <f>IF(D614="直接伤害",1,0)</f>
        <v>0</v>
      </c>
      <c r="AS614" s="163" t="str">
        <f t="shared" si="366"/>
        <v>红</v>
      </c>
      <c r="AT614" s="153">
        <f>IF(A614&lt;&gt;"",1,IF(D614="",AT613,IF(AU612="",AT613,IF(AX612="",AT613+1,IF(BB612="",AT613+2,AT613+3)))))</f>
        <v>1</v>
      </c>
      <c r="AU614" s="39" t="str">
        <f>IF(IF(L614="","",AQ614&amp;AT614)=AU613,"",IF(MOD(COUNTIF($AQ$1:AQ614,AQ614),3)=1,"",IF(L614="","",AQ614&amp;AT614)))</f>
        <v/>
      </c>
      <c r="AV614" s="166" t="str">
        <f t="shared" si="373"/>
        <v/>
      </c>
      <c r="AW614" s="166" t="str">
        <f t="shared" si="374"/>
        <v/>
      </c>
      <c r="AX614" s="15" t="str">
        <f>IF(MOD(COUNTIF($AQ$1:AQ614,AQ614),3)=1,"",IF(M614="","",AT614+1))</f>
        <v/>
      </c>
      <c r="AY614" s="15" t="str">
        <f t="shared" si="362"/>
        <v/>
      </c>
      <c r="AZ614" s="166" t="str">
        <f t="shared" si="363"/>
        <v/>
      </c>
      <c r="BA614" s="166" t="str">
        <f t="shared" si="364"/>
        <v/>
      </c>
      <c r="BB614" s="15" t="str">
        <f>IF(MOD(COUNTIF($AQ$1:AQ614,AQ614),3)=1,"",IF(N614="","",AX614+1))</f>
        <v/>
      </c>
      <c r="BC614" s="15" t="str">
        <f t="shared" si="375"/>
        <v/>
      </c>
      <c r="BD614" s="166" t="str">
        <f t="shared" si="376"/>
        <v/>
      </c>
      <c r="BE614" s="166" t="str">
        <f t="shared" si="377"/>
        <v/>
      </c>
      <c r="BF614" s="15"/>
      <c r="BG614" s="15"/>
      <c r="BH614" s="170" t="str">
        <f t="shared" si="378"/>
        <v xml:space="preserve">战斗开始后15,25秒，移除自身及自身最近3个武将负面效果，并且使其提高{0}%攻击力，持续{1}秒。（攻击力提高可被清除）
</v>
      </c>
    </row>
    <row r="615" spans="1:60">
      <c r="A615" s="261"/>
      <c r="B615" s="259"/>
      <c r="C615" s="256"/>
      <c r="D615" s="256"/>
      <c r="E615" s="179" t="s">
        <v>22</v>
      </c>
      <c r="F615" s="141">
        <v>1</v>
      </c>
      <c r="G615" s="141">
        <v>1</v>
      </c>
      <c r="H615" s="141">
        <v>1</v>
      </c>
      <c r="I615" s="141">
        <v>1</v>
      </c>
      <c r="J615" s="256"/>
      <c r="K615" s="256"/>
      <c r="L615" s="17">
        <v>0.6</v>
      </c>
      <c r="M615" s="179">
        <v>5</v>
      </c>
      <c r="N615" s="203"/>
      <c r="O615" s="81">
        <f>1*1.15</f>
        <v>1.1499999999999999</v>
      </c>
      <c r="P615" s="44" t="str">
        <f>P612</f>
        <v>5,15</v>
      </c>
      <c r="Q615" s="10"/>
      <c r="R615" s="10">
        <v>4</v>
      </c>
      <c r="S615" s="44"/>
      <c r="T615" s="44"/>
      <c r="U615" s="44"/>
      <c r="V615" s="24"/>
      <c r="W615" s="23">
        <f>$L615*效果范围削减($R615)*$O615</f>
        <v>2.1819715855161816</v>
      </c>
      <c r="X615" s="23">
        <f>$L615*效果范围削减($R615)*$O615</f>
        <v>2.1819715855161816</v>
      </c>
      <c r="Y615" s="23">
        <f>$L615*效果范围削减($R615)*$O615</f>
        <v>2.1819715855161816</v>
      </c>
      <c r="Z615" s="23">
        <f>$L615*效果范围削减($R615)*$O615</f>
        <v>2.1819715855161816</v>
      </c>
      <c r="AA615" s="22"/>
      <c r="AB615" s="44" t="s">
        <v>1148</v>
      </c>
      <c r="AC615" s="92">
        <f>辅助效用($P615,$M615,AC$15,"输出转换",标准系数,"指定将领",W615)</f>
        <v>0.80703680161595315</v>
      </c>
      <c r="AD615" s="92">
        <f>辅助效用($P615,$M615,AD$15,"输出转换",标准系数,"指定将领",X615)</f>
        <v>0.96382785421794726</v>
      </c>
      <c r="AE615" s="92">
        <f>辅助效用($P615,$M615,AE$15,"输出转换",标准系数,"指定将领",Y615)</f>
        <v>1.6714453078989382</v>
      </c>
      <c r="AF615" s="92">
        <f>辅助效用($P615,$M615,AF$15,"输出转换",标准系数,"指定将领",Z615)</f>
        <v>1.6898737813800209</v>
      </c>
      <c r="AG615" s="92"/>
      <c r="AH615" s="188"/>
      <c r="AI615" s="188"/>
      <c r="AJ615" s="188"/>
      <c r="AK615" s="188"/>
      <c r="AL615" s="146">
        <f>IFERROR(AC615*IF($E615="将领",INDEX(兵法相关参数!$C$4:$AL$7,AL$15,MATCH($AB615,兵法相关参数!$C$3:$AL$3,0)),INDEX(兵法相关参数!$C$12:$AL$15,AL$15,MATCH($AB615,兵法相关参数!$C$3:$AL$3,0))),0)+IFERROR(AH615*IF($E615="将领",INDEX(兵法相关参数!$C$4:$AL$7,AL$15,MATCH($AG615,兵法相关参数!$C$3:$AL$3,0)),INDEX(兵法相关参数!$C$12:$AL$15,AL$15,MATCH($AG615,兵法相关参数!$C$3:$AL$3,0))),0)</f>
        <v>0.74849484426415069</v>
      </c>
      <c r="AM615" s="146">
        <f>IFERROR(AD615*IF($E615="将领",INDEX(兵法相关参数!$C$4:$AL$7,AM$15,MATCH($AB615,兵法相关参数!$C$3:$AL$3,0)),INDEX(兵法相关参数!$C$12:$AL$15,AM$15,MATCH($AB615,兵法相关参数!$C$3:$AL$3,0))),0)+IFERROR(AI615*IF($E615="将领",INDEX(兵法相关参数!$C$4:$AL$7,AM$15,MATCH($AG615,兵法相关参数!$C$3:$AL$3,0)),INDEX(兵法相关参数!$C$12:$AL$15,AM$15,MATCH($AG615,兵法相关参数!$C$3:$AL$3,0))),0)</f>
        <v>0.88001278135144567</v>
      </c>
      <c r="AN615" s="146">
        <f>IFERROR(AE615*IF($E615="将领",INDEX(兵法相关参数!$C$4:$AL$7,AN$15,MATCH($AB615,兵法相关参数!$C$3:$AL$3,0)),INDEX(兵法相关参数!$C$12:$AL$15,AN$15,MATCH($AB615,兵法相关参数!$C$3:$AL$3,0))),0)+IFERROR(AJ615*IF($E615="将领",INDEX(兵法相关参数!$C$4:$AL$7,AN$15,MATCH($AG615,兵法相关参数!$C$3:$AL$3,0)),INDEX(兵法相关参数!$C$12:$AL$15,AN$15,MATCH($AG615,兵法相关参数!$C$3:$AL$3,0))),0)</f>
        <v>1.496634560439688</v>
      </c>
      <c r="AO615" s="146">
        <f>IFERROR(AF615*IF($E615="将领",INDEX(兵法相关参数!$C$4:$AL$7,AL$15,MATCH($AB615,兵法相关参数!$C$3:$AL$3,0)),INDEX(兵法相关参数!$C$12:$AL$15,AO$15,MATCH($AB615,兵法相关参数!$C$3:$AL$3,0))),0)+IFERROR(AK615*IF($E615="将领",INDEX(兵法相关参数!$C$4:$AL$7,AL$15,MATCH($AG615,兵法相关参数!$C$3:$AL$3,0)),INDEX(兵法相关参数!$C$12:$AL$15,AO$15,MATCH($AG615,兵法相关参数!$C$3:$AL$3,0))),0)</f>
        <v>1.5672913679864917</v>
      </c>
      <c r="AP615" s="27"/>
      <c r="AQ615" s="151">
        <f t="shared" si="379"/>
        <v>30317</v>
      </c>
      <c r="AR615" s="161">
        <f>AR614</f>
        <v>0</v>
      </c>
      <c r="AS615" s="163" t="str">
        <f t="shared" si="366"/>
        <v>红</v>
      </c>
      <c r="AT615" s="153">
        <f>IF(A615&lt;&gt;"",1,IF(D615="",AT614,IF(AU613="",AT614,IF(AX613="",AT614+1,IF(BB613="",AT614+2,AT614+3)))))</f>
        <v>1</v>
      </c>
      <c r="AU615" s="39" t="str">
        <f>IF(IF(L615="","",AQ615&amp;AT615)=AU614,"",IF(MOD(COUNTIF($AQ$1:AQ615,AQ615),3)=1,"",IF(L615="","",AQ615&amp;AT615)))</f>
        <v>303171</v>
      </c>
      <c r="AV615" s="191">
        <v>0.14499999999999999</v>
      </c>
      <c r="AW615" s="166">
        <f t="shared" si="374"/>
        <v>1.2999999999999999E-2</v>
      </c>
      <c r="AX615" s="15">
        <f>IF(MOD(COUNTIF($AQ$1:AQ615,AQ615),3)=1,"",IF(M615="","",AT615+1))</f>
        <v>2</v>
      </c>
      <c r="AY615" s="15" t="str">
        <f t="shared" si="362"/>
        <v>303172</v>
      </c>
      <c r="AZ615" s="166">
        <f t="shared" si="363"/>
        <v>1.3</v>
      </c>
      <c r="BA615" s="166">
        <f t="shared" si="364"/>
        <v>0.1</v>
      </c>
      <c r="BB615" s="15" t="str">
        <f>IF(MOD(COUNTIF($AQ$1:AQ615,AQ615),3)=1,"",IF(N615="","",AX615+1))</f>
        <v/>
      </c>
      <c r="BC615" s="15" t="str">
        <f t="shared" si="375"/>
        <v/>
      </c>
      <c r="BD615" s="166" t="str">
        <f t="shared" si="376"/>
        <v/>
      </c>
      <c r="BE615" s="166" t="str">
        <f t="shared" si="377"/>
        <v/>
      </c>
      <c r="BF615" s="15"/>
      <c r="BG615" s="15"/>
      <c r="BH615" s="170" t="str">
        <f t="shared" si="378"/>
        <v xml:space="preserve">战斗开始后15,25秒，移除自身及自身最近3个武将负面效果，并且使其提高{0}%攻击力，持续{1}秒。（攻击力提高可被清除）
</v>
      </c>
    </row>
    <row r="616" spans="1:60">
      <c r="A616" s="261"/>
      <c r="B616" s="259"/>
      <c r="C616" s="256"/>
      <c r="D616" s="257"/>
      <c r="E616" s="179"/>
      <c r="F616" s="141"/>
      <c r="G616" s="141"/>
      <c r="H616" s="141"/>
      <c r="I616" s="141"/>
      <c r="J616" s="256"/>
      <c r="K616" s="256"/>
      <c r="L616" s="182"/>
      <c r="M616" s="179"/>
      <c r="N616" s="179"/>
      <c r="O616" s="182"/>
      <c r="P616" s="179"/>
      <c r="Q616" s="179"/>
      <c r="R616" s="179"/>
      <c r="S616" s="179"/>
      <c r="T616" s="179"/>
      <c r="U616" s="179"/>
      <c r="V616" s="179"/>
      <c r="W616" s="179"/>
      <c r="X616" s="179"/>
      <c r="Y616" s="179"/>
      <c r="Z616" s="179"/>
      <c r="AA616" s="179"/>
      <c r="AB616" s="44"/>
      <c r="AC616" s="189"/>
      <c r="AD616" s="189"/>
      <c r="AE616" s="189"/>
      <c r="AF616" s="189"/>
      <c r="AG616" s="92"/>
      <c r="AH616" s="189"/>
      <c r="AI616" s="189"/>
      <c r="AJ616" s="189"/>
      <c r="AK616" s="189"/>
      <c r="AL616" s="146">
        <f>IFERROR(AC616*IF($E616="将领",INDEX(兵法相关参数!$C$4:$AL$7,AL$15,MATCH($AB616,兵法相关参数!$C$3:$AL$3,0)),INDEX(兵法相关参数!$C$12:$AL$15,AL$15,MATCH($AB616,兵法相关参数!$C$3:$AL$3,0))),0)+IFERROR(AH616*IF($E616="将领",INDEX(兵法相关参数!$C$4:$AL$7,AL$15,MATCH($AG616,兵法相关参数!$C$3:$AL$3,0)),INDEX(兵法相关参数!$C$12:$AL$15,AL$15,MATCH($AG616,兵法相关参数!$C$3:$AL$3,0))),0)</f>
        <v>0</v>
      </c>
      <c r="AM616" s="146">
        <f>IFERROR(AD616*IF($E616="将领",INDEX(兵法相关参数!$C$4:$AL$7,AM$15,MATCH($AB616,兵法相关参数!$C$3:$AL$3,0)),INDEX(兵法相关参数!$C$12:$AL$15,AM$15,MATCH($AB616,兵法相关参数!$C$3:$AL$3,0))),0)+IFERROR(AI616*IF($E616="将领",INDEX(兵法相关参数!$C$4:$AL$7,AM$15,MATCH($AG616,兵法相关参数!$C$3:$AL$3,0)),INDEX(兵法相关参数!$C$12:$AL$15,AM$15,MATCH($AG616,兵法相关参数!$C$3:$AL$3,0))),0)</f>
        <v>0</v>
      </c>
      <c r="AN616" s="146">
        <f>IFERROR(AE616*IF($E616="将领",INDEX(兵法相关参数!$C$4:$AL$7,AN$15,MATCH($AB616,兵法相关参数!$C$3:$AL$3,0)),INDEX(兵法相关参数!$C$12:$AL$15,AN$15,MATCH($AB616,兵法相关参数!$C$3:$AL$3,0))),0)+IFERROR(AJ616*IF($E616="将领",INDEX(兵法相关参数!$C$4:$AL$7,AN$15,MATCH($AG616,兵法相关参数!$C$3:$AL$3,0)),INDEX(兵法相关参数!$C$12:$AL$15,AN$15,MATCH($AG616,兵法相关参数!$C$3:$AL$3,0))),0)</f>
        <v>0</v>
      </c>
      <c r="AO616" s="146">
        <f>IFERROR(AF616*IF($E616="将领",INDEX(兵法相关参数!$C$4:$AL$7,AL$15,MATCH($AB616,兵法相关参数!$C$3:$AL$3,0)),INDEX(兵法相关参数!$C$12:$AL$15,AO$15,MATCH($AB616,兵法相关参数!$C$3:$AL$3,0))),0)+IFERROR(AK616*IF($E616="将领",INDEX(兵法相关参数!$C$4:$AL$7,AL$15,MATCH($AG616,兵法相关参数!$C$3:$AL$3,0)),INDEX(兵法相关参数!$C$12:$AL$15,AO$15,MATCH($AG616,兵法相关参数!$C$3:$AL$3,0))),0)</f>
        <v>0</v>
      </c>
      <c r="AP616" s="42"/>
      <c r="AQ616" s="151">
        <f t="shared" si="379"/>
        <v>30317</v>
      </c>
      <c r="AR616" s="162">
        <f>AR615</f>
        <v>0</v>
      </c>
      <c r="AS616" s="163" t="str">
        <f t="shared" si="366"/>
        <v>红</v>
      </c>
      <c r="AT616" s="153">
        <f>IF(A616&lt;&gt;"",1,IF(D616="",AT615,IF(AU614="",AT615,IF(AX614="",AT615+1,IF(BB614="",AT615+2,AT615+3)))))</f>
        <v>1</v>
      </c>
      <c r="AU616" s="39" t="str">
        <f>IF(IF(L616="","",AQ616&amp;AT616)=AU615,"",IF(MOD(COUNTIF($AQ$1:AQ616,AQ616),3)=1,"",IF(L616="","",AQ616&amp;AT616)))</f>
        <v/>
      </c>
      <c r="AV616" s="166" t="str">
        <f t="shared" si="373"/>
        <v/>
      </c>
      <c r="AW616" s="166" t="str">
        <f t="shared" si="374"/>
        <v/>
      </c>
      <c r="AX616" s="15" t="str">
        <f>IF(MOD(COUNTIF($AQ$1:AQ616,AQ616),3)=1,"",IF(M616="","",AT616+1))</f>
        <v/>
      </c>
      <c r="AY616" s="15" t="str">
        <f t="shared" si="362"/>
        <v/>
      </c>
      <c r="AZ616" s="166" t="str">
        <f t="shared" si="363"/>
        <v/>
      </c>
      <c r="BA616" s="166" t="str">
        <f t="shared" si="364"/>
        <v/>
      </c>
      <c r="BB616" s="15" t="str">
        <f>IF(MOD(COUNTIF($AQ$1:AQ616,AQ616),3)=1,"",IF(N616="","",AX616+1))</f>
        <v/>
      </c>
      <c r="BC616" s="15" t="str">
        <f t="shared" si="375"/>
        <v/>
      </c>
      <c r="BD616" s="166" t="str">
        <f t="shared" si="376"/>
        <v/>
      </c>
      <c r="BE616" s="166" t="str">
        <f t="shared" si="377"/>
        <v/>
      </c>
      <c r="BF616" s="15"/>
      <c r="BG616" s="15"/>
      <c r="BH616" s="170" t="str">
        <f t="shared" si="378"/>
        <v xml:space="preserve">战斗开始后15,25秒，移除自身及自身最近3个武将负面效果，并且使其提高{0}%攻击力，持续{1}秒。（攻击力提高可被清除）
</v>
      </c>
    </row>
    <row r="617" spans="1:60">
      <c r="A617" s="261"/>
      <c r="B617" s="259"/>
      <c r="C617" s="256"/>
      <c r="D617" s="255"/>
      <c r="E617" s="179"/>
      <c r="F617" s="179"/>
      <c r="G617" s="179"/>
      <c r="H617" s="179"/>
      <c r="I617" s="179"/>
      <c r="J617" s="256"/>
      <c r="K617" s="256"/>
      <c r="L617" s="182"/>
      <c r="M617" s="179"/>
      <c r="N617" s="179"/>
      <c r="O617" s="182"/>
      <c r="P617" s="179"/>
      <c r="Q617" s="179"/>
      <c r="R617" s="179"/>
      <c r="S617" s="179"/>
      <c r="T617" s="179"/>
      <c r="U617" s="179"/>
      <c r="V617" s="179"/>
      <c r="W617" s="179"/>
      <c r="X617" s="179"/>
      <c r="Y617" s="179"/>
      <c r="Z617" s="179"/>
      <c r="AA617" s="179"/>
      <c r="AB617" s="44"/>
      <c r="AC617" s="189"/>
      <c r="AD617" s="189"/>
      <c r="AE617" s="189"/>
      <c r="AF617" s="189"/>
      <c r="AG617" s="92"/>
      <c r="AH617" s="189"/>
      <c r="AI617" s="189"/>
      <c r="AJ617" s="189"/>
      <c r="AK617" s="189"/>
      <c r="AL617" s="146">
        <f>IFERROR(AC617*IF($E617="将领",INDEX(兵法相关参数!$C$4:$AL$7,AL$15,MATCH($AB617,兵法相关参数!$C$3:$AL$3,0)),INDEX(兵法相关参数!$C$12:$AL$15,AL$15,MATCH($AB617,兵法相关参数!$C$3:$AL$3,0))),0)+IFERROR(AH617*IF($E617="将领",INDEX(兵法相关参数!$C$4:$AL$7,AL$15,MATCH($AG617,兵法相关参数!$C$3:$AL$3,0)),INDEX(兵法相关参数!$C$12:$AL$15,AL$15,MATCH($AG617,兵法相关参数!$C$3:$AL$3,0))),0)</f>
        <v>0</v>
      </c>
      <c r="AM617" s="146">
        <f>IFERROR(AD617*IF($E617="将领",INDEX(兵法相关参数!$C$4:$AL$7,AM$15,MATCH($AB617,兵法相关参数!$C$3:$AL$3,0)),INDEX(兵法相关参数!$C$12:$AL$15,AM$15,MATCH($AB617,兵法相关参数!$C$3:$AL$3,0))),0)+IFERROR(AI617*IF($E617="将领",INDEX(兵法相关参数!$C$4:$AL$7,AM$15,MATCH($AG617,兵法相关参数!$C$3:$AL$3,0)),INDEX(兵法相关参数!$C$12:$AL$15,AM$15,MATCH($AG617,兵法相关参数!$C$3:$AL$3,0))),0)</f>
        <v>0</v>
      </c>
      <c r="AN617" s="146">
        <f>IFERROR(AE617*IF($E617="将领",INDEX(兵法相关参数!$C$4:$AL$7,AN$15,MATCH($AB617,兵法相关参数!$C$3:$AL$3,0)),INDEX(兵法相关参数!$C$12:$AL$15,AN$15,MATCH($AB617,兵法相关参数!$C$3:$AL$3,0))),0)+IFERROR(AJ617*IF($E617="将领",INDEX(兵法相关参数!$C$4:$AL$7,AN$15,MATCH($AG617,兵法相关参数!$C$3:$AL$3,0)),INDEX(兵法相关参数!$C$12:$AL$15,AN$15,MATCH($AG617,兵法相关参数!$C$3:$AL$3,0))),0)</f>
        <v>0</v>
      </c>
      <c r="AO617" s="146">
        <f>IFERROR(AF617*IF($E617="将领",INDEX(兵法相关参数!$C$4:$AL$7,AL$15,MATCH($AB617,兵法相关参数!$C$3:$AL$3,0)),INDEX(兵法相关参数!$C$12:$AL$15,AO$15,MATCH($AB617,兵法相关参数!$C$3:$AL$3,0))),0)+IFERROR(AK617*IF($E617="将领",INDEX(兵法相关参数!$C$4:$AL$7,AL$15,MATCH($AG617,兵法相关参数!$C$3:$AL$3,0)),INDEX(兵法相关参数!$C$12:$AL$15,AO$15,MATCH($AG617,兵法相关参数!$C$3:$AL$3,0))),0)</f>
        <v>0</v>
      </c>
      <c r="AP617" s="27"/>
      <c r="AQ617" s="151">
        <f t="shared" si="379"/>
        <v>30317</v>
      </c>
      <c r="AR617" s="160">
        <f>IF(D617="直接伤害",1,0)</f>
        <v>0</v>
      </c>
      <c r="AS617" s="163" t="str">
        <f t="shared" ref="AS617:AS626" si="380">IF(C617="",AS616,C617)</f>
        <v>红</v>
      </c>
      <c r="AT617" s="153">
        <f t="shared" ref="AT617:AT626" si="381">IF(A617&lt;&gt;"",1,IF(D617="",AT616,IF(AU615="",AT616,IF(AX615="",AT616+1,IF(BB615="",AT616+2,AT616+3)))))</f>
        <v>1</v>
      </c>
      <c r="AU617" s="39" t="str">
        <f>IF(IF(L617="","",AQ617&amp;AT617)=AU616,"",IF(MOD(COUNTIF($AQ$1:AQ617,AQ617),3)=1,"",IF(L617="","",AQ617&amp;AT617)))</f>
        <v/>
      </c>
      <c r="AV617" s="237"/>
      <c r="AW617" s="166" t="str">
        <f t="shared" si="374"/>
        <v/>
      </c>
      <c r="AX617" s="15" t="str">
        <f>IF(MOD(COUNTIF($AQ$1:AQ617,AQ617),3)=1,"",IF(M617="","",AT617+1))</f>
        <v/>
      </c>
      <c r="AY617" s="15" t="str">
        <f t="shared" si="362"/>
        <v/>
      </c>
      <c r="AZ617" s="166" t="str">
        <f t="shared" si="363"/>
        <v/>
      </c>
      <c r="BA617" s="166" t="str">
        <f t="shared" si="364"/>
        <v/>
      </c>
      <c r="BB617" s="15" t="str">
        <f>IF(MOD(COUNTIF($AQ$1:AQ617,AQ617),3)=1,"",IF(N617="","",AX617+1))</f>
        <v/>
      </c>
      <c r="BC617" s="15" t="str">
        <f t="shared" si="375"/>
        <v/>
      </c>
      <c r="BD617" s="166" t="str">
        <f t="shared" si="376"/>
        <v/>
      </c>
      <c r="BE617" s="166" t="str">
        <f t="shared" si="377"/>
        <v/>
      </c>
      <c r="BF617" s="15"/>
      <c r="BG617" s="15"/>
      <c r="BH617" s="170" t="str">
        <f t="shared" si="378"/>
        <v xml:space="preserve">战斗开始后15,25秒，移除自身及自身最近3个武将负面效果，并且使其提高{0}%攻击力，持续{1}秒。（攻击力提高可被清除）
</v>
      </c>
    </row>
    <row r="618" spans="1:60">
      <c r="A618" s="261"/>
      <c r="B618" s="259"/>
      <c r="C618" s="256"/>
      <c r="D618" s="256"/>
      <c r="E618" s="179"/>
      <c r="F618" s="179"/>
      <c r="G618" s="179"/>
      <c r="H618" s="179"/>
      <c r="I618" s="179"/>
      <c r="J618" s="256"/>
      <c r="K618" s="256"/>
      <c r="L618" s="182"/>
      <c r="M618" s="179"/>
      <c r="N618" s="179"/>
      <c r="O618" s="182"/>
      <c r="P618" s="179"/>
      <c r="Q618" s="179"/>
      <c r="R618" s="179"/>
      <c r="S618" s="179"/>
      <c r="T618" s="179"/>
      <c r="U618" s="179"/>
      <c r="V618" s="179"/>
      <c r="W618" s="179"/>
      <c r="X618" s="179"/>
      <c r="Y618" s="179"/>
      <c r="Z618" s="179"/>
      <c r="AA618" s="179"/>
      <c r="AB618" s="44"/>
      <c r="AC618" s="189"/>
      <c r="AD618" s="189"/>
      <c r="AE618" s="189"/>
      <c r="AF618" s="189"/>
      <c r="AG618" s="92"/>
      <c r="AH618" s="189"/>
      <c r="AI618" s="189"/>
      <c r="AJ618" s="189"/>
      <c r="AK618" s="189"/>
      <c r="AL618" s="146">
        <f>IFERROR(AC618*IF($E618="将领",INDEX(兵法相关参数!$C$4:$AL$7,AL$15,MATCH($AB618,兵法相关参数!$C$3:$AL$3,0)),INDEX(兵法相关参数!$C$12:$AL$15,AL$15,MATCH($AB618,兵法相关参数!$C$3:$AL$3,0))),0)+IFERROR(AH618*IF($E618="将领",INDEX(兵法相关参数!$C$4:$AL$7,AL$15,MATCH($AG618,兵法相关参数!$C$3:$AL$3,0)),INDEX(兵法相关参数!$C$12:$AL$15,AL$15,MATCH($AG618,兵法相关参数!$C$3:$AL$3,0))),0)</f>
        <v>0</v>
      </c>
      <c r="AM618" s="146">
        <f>IFERROR(AD618*IF($E618="将领",INDEX(兵法相关参数!$C$4:$AL$7,AM$15,MATCH($AB618,兵法相关参数!$C$3:$AL$3,0)),INDEX(兵法相关参数!$C$12:$AL$15,AM$15,MATCH($AB618,兵法相关参数!$C$3:$AL$3,0))),0)+IFERROR(AI618*IF($E618="将领",INDEX(兵法相关参数!$C$4:$AL$7,AM$15,MATCH($AG618,兵法相关参数!$C$3:$AL$3,0)),INDEX(兵法相关参数!$C$12:$AL$15,AM$15,MATCH($AG618,兵法相关参数!$C$3:$AL$3,0))),0)</f>
        <v>0</v>
      </c>
      <c r="AN618" s="146">
        <f>IFERROR(AE618*IF($E618="将领",INDEX(兵法相关参数!$C$4:$AL$7,AN$15,MATCH($AB618,兵法相关参数!$C$3:$AL$3,0)),INDEX(兵法相关参数!$C$12:$AL$15,AN$15,MATCH($AB618,兵法相关参数!$C$3:$AL$3,0))),0)+IFERROR(AJ618*IF($E618="将领",INDEX(兵法相关参数!$C$4:$AL$7,AN$15,MATCH($AG618,兵法相关参数!$C$3:$AL$3,0)),INDEX(兵法相关参数!$C$12:$AL$15,AN$15,MATCH($AG618,兵法相关参数!$C$3:$AL$3,0))),0)</f>
        <v>0</v>
      </c>
      <c r="AO618" s="146">
        <f>IFERROR(AF618*IF($E618="将领",INDEX(兵法相关参数!$C$4:$AL$7,AL$15,MATCH($AB618,兵法相关参数!$C$3:$AL$3,0)),INDEX(兵法相关参数!$C$12:$AL$15,AO$15,MATCH($AB618,兵法相关参数!$C$3:$AL$3,0))),0)+IFERROR(AK618*IF($E618="将领",INDEX(兵法相关参数!$C$4:$AL$7,AL$15,MATCH($AG618,兵法相关参数!$C$3:$AL$3,0)),INDEX(兵法相关参数!$C$12:$AL$15,AO$15,MATCH($AG618,兵法相关参数!$C$3:$AL$3,0))),0)</f>
        <v>0</v>
      </c>
      <c r="AP618" s="42"/>
      <c r="AQ618" s="151">
        <f t="shared" si="379"/>
        <v>30317</v>
      </c>
      <c r="AR618" s="161">
        <f>AR617</f>
        <v>0</v>
      </c>
      <c r="AS618" s="163" t="str">
        <f t="shared" si="380"/>
        <v>红</v>
      </c>
      <c r="AT618" s="153">
        <f t="shared" si="381"/>
        <v>1</v>
      </c>
      <c r="AU618" s="39" t="str">
        <f>IF(IF(L618="","",AQ618&amp;AT618)=AU617,"",IF(MOD(COUNTIF($AQ$1:AQ618,AQ618),3)=1,"",IF(L618="","",AQ618&amp;AT618)))</f>
        <v/>
      </c>
      <c r="AV618" s="166" t="str">
        <f t="shared" si="373"/>
        <v/>
      </c>
      <c r="AW618" s="166" t="str">
        <f t="shared" si="374"/>
        <v/>
      </c>
      <c r="AX618" s="15" t="str">
        <f>IF(MOD(COUNTIF($AQ$1:AQ618,AQ618),3)=1,"",IF(M618="","",AT618+1))</f>
        <v/>
      </c>
      <c r="AY618" s="15" t="str">
        <f t="shared" si="362"/>
        <v/>
      </c>
      <c r="AZ618" s="166" t="str">
        <f t="shared" si="363"/>
        <v/>
      </c>
      <c r="BA618" s="166" t="str">
        <f t="shared" si="364"/>
        <v/>
      </c>
      <c r="BB618" s="15" t="str">
        <f>IF(MOD(COUNTIF($AQ$1:AQ618,AQ618),3)=1,"",IF(N618="","",AX618+1))</f>
        <v/>
      </c>
      <c r="BC618" s="15" t="str">
        <f t="shared" si="375"/>
        <v/>
      </c>
      <c r="BD618" s="166" t="str">
        <f t="shared" si="376"/>
        <v/>
      </c>
      <c r="BE618" s="166" t="str">
        <f t="shared" si="377"/>
        <v/>
      </c>
      <c r="BF618" s="15"/>
      <c r="BG618" s="15"/>
      <c r="BH618" s="170" t="str">
        <f t="shared" si="378"/>
        <v xml:space="preserve">战斗开始后15,25秒，移除自身及自身最近3个武将负面效果，并且使其提高{0}%攻击力，持续{1}秒。（攻击力提高可被清除）
</v>
      </c>
    </row>
    <row r="619" spans="1:60">
      <c r="A619" s="261"/>
      <c r="B619" s="260"/>
      <c r="C619" s="257"/>
      <c r="D619" s="257"/>
      <c r="E619" s="179"/>
      <c r="F619" s="179"/>
      <c r="G619" s="179"/>
      <c r="H619" s="179"/>
      <c r="I619" s="179"/>
      <c r="J619" s="257"/>
      <c r="K619" s="257"/>
      <c r="L619" s="182"/>
      <c r="M619" s="179"/>
      <c r="N619" s="179"/>
      <c r="O619" s="182"/>
      <c r="P619" s="179"/>
      <c r="Q619" s="179"/>
      <c r="R619" s="179"/>
      <c r="S619" s="179"/>
      <c r="T619" s="179"/>
      <c r="U619" s="179"/>
      <c r="V619" s="179"/>
      <c r="W619" s="179"/>
      <c r="X619" s="179"/>
      <c r="Y619" s="179"/>
      <c r="Z619" s="179"/>
      <c r="AA619" s="179"/>
      <c r="AB619" s="44"/>
      <c r="AC619" s="189"/>
      <c r="AD619" s="189"/>
      <c r="AE619" s="189"/>
      <c r="AF619" s="189"/>
      <c r="AG619" s="92"/>
      <c r="AH619" s="189"/>
      <c r="AI619" s="189"/>
      <c r="AJ619" s="189"/>
      <c r="AK619" s="189"/>
      <c r="AL619" s="146">
        <f>IFERROR(AC619*IF($E619="将领",INDEX(兵法相关参数!$C$4:$AL$7,AL$15,MATCH($AB619,兵法相关参数!$C$3:$AL$3,0)),INDEX(兵法相关参数!$C$12:$AL$15,AL$15,MATCH($AB619,兵法相关参数!$C$3:$AL$3,0))),0)+IFERROR(AH619*IF($E619="将领",INDEX(兵法相关参数!$C$4:$AL$7,AL$15,MATCH($AG619,兵法相关参数!$C$3:$AL$3,0)),INDEX(兵法相关参数!$C$12:$AL$15,AL$15,MATCH($AG619,兵法相关参数!$C$3:$AL$3,0))),0)</f>
        <v>0</v>
      </c>
      <c r="AM619" s="146">
        <f>IFERROR(AD619*IF($E619="将领",INDEX(兵法相关参数!$C$4:$AL$7,AM$15,MATCH($AB619,兵法相关参数!$C$3:$AL$3,0)),INDEX(兵法相关参数!$C$12:$AL$15,AM$15,MATCH($AB619,兵法相关参数!$C$3:$AL$3,0))),0)+IFERROR(AI619*IF($E619="将领",INDEX(兵法相关参数!$C$4:$AL$7,AM$15,MATCH($AG619,兵法相关参数!$C$3:$AL$3,0)),INDEX(兵法相关参数!$C$12:$AL$15,AM$15,MATCH($AG619,兵法相关参数!$C$3:$AL$3,0))),0)</f>
        <v>0</v>
      </c>
      <c r="AN619" s="146">
        <f>IFERROR(AE619*IF($E619="将领",INDEX(兵法相关参数!$C$4:$AL$7,AN$15,MATCH($AB619,兵法相关参数!$C$3:$AL$3,0)),INDEX(兵法相关参数!$C$12:$AL$15,AN$15,MATCH($AB619,兵法相关参数!$C$3:$AL$3,0))),0)+IFERROR(AJ619*IF($E619="将领",INDEX(兵法相关参数!$C$4:$AL$7,AN$15,MATCH($AG619,兵法相关参数!$C$3:$AL$3,0)),INDEX(兵法相关参数!$C$12:$AL$15,AN$15,MATCH($AG619,兵法相关参数!$C$3:$AL$3,0))),0)</f>
        <v>0</v>
      </c>
      <c r="AO619" s="146">
        <f>IFERROR(AF619*IF($E619="将领",INDEX(兵法相关参数!$C$4:$AL$7,AL$15,MATCH($AB619,兵法相关参数!$C$3:$AL$3,0)),INDEX(兵法相关参数!$C$12:$AL$15,AO$15,MATCH($AB619,兵法相关参数!$C$3:$AL$3,0))),0)+IFERROR(AK619*IF($E619="将领",INDEX(兵法相关参数!$C$4:$AL$7,AL$15,MATCH($AG619,兵法相关参数!$C$3:$AL$3,0)),INDEX(兵法相关参数!$C$12:$AL$15,AO$15,MATCH($AG619,兵法相关参数!$C$3:$AL$3,0))),0)</f>
        <v>0</v>
      </c>
      <c r="AP619" s="27"/>
      <c r="AQ619" s="152">
        <f t="shared" si="379"/>
        <v>30317</v>
      </c>
      <c r="AR619" s="162">
        <f>AR618</f>
        <v>0</v>
      </c>
      <c r="AS619" s="163" t="str">
        <f t="shared" si="380"/>
        <v>红</v>
      </c>
      <c r="AT619" s="153">
        <f t="shared" si="381"/>
        <v>1</v>
      </c>
      <c r="AU619" s="39" t="str">
        <f>IF(IF(L619="","",AQ619&amp;AT619)=AU618,"",IF(MOD(COUNTIF($AQ$1:AQ619,AQ619),3)=1,"",IF(L619="","",AQ619&amp;AT619)))</f>
        <v/>
      </c>
      <c r="AV619" s="166" t="str">
        <f t="shared" si="373"/>
        <v/>
      </c>
      <c r="AW619" s="166" t="str">
        <f t="shared" si="374"/>
        <v/>
      </c>
      <c r="AX619" s="15" t="str">
        <f>IF(MOD(COUNTIF($AQ$1:AQ619,AQ619),3)=1,"",IF(M619="","",AT619+1))</f>
        <v/>
      </c>
      <c r="AY619" s="15" t="str">
        <f t="shared" si="362"/>
        <v/>
      </c>
      <c r="AZ619" s="166" t="str">
        <f t="shared" si="363"/>
        <v/>
      </c>
      <c r="BA619" s="166" t="str">
        <f t="shared" si="364"/>
        <v/>
      </c>
      <c r="BB619" s="15" t="str">
        <f>IF(MOD(COUNTIF($AQ$1:AQ619,AQ619),3)=1,"",IF(N619="","",AX619+1))</f>
        <v/>
      </c>
      <c r="BC619" s="15" t="str">
        <f t="shared" si="375"/>
        <v/>
      </c>
      <c r="BD619" s="166" t="str">
        <f t="shared" si="376"/>
        <v/>
      </c>
      <c r="BE619" s="166" t="str">
        <f t="shared" si="377"/>
        <v/>
      </c>
      <c r="BF619" s="15"/>
      <c r="BG619" s="15"/>
      <c r="BH619" s="170" t="str">
        <f t="shared" si="378"/>
        <v xml:space="preserve">战斗开始后15,25秒，移除自身及自身最近3个武将负面效果，并且使其提高{0}%攻击力，持续{1}秒。（攻击力提高可被清除）
</v>
      </c>
    </row>
    <row r="620" spans="1:60">
      <c r="A620" s="261" t="s">
        <v>1149</v>
      </c>
      <c r="B620" s="258" t="s">
        <v>1171</v>
      </c>
      <c r="C620" s="255" t="s">
        <v>1150</v>
      </c>
      <c r="D620" s="255" t="s">
        <v>1179</v>
      </c>
      <c r="E620" s="11"/>
      <c r="F620" s="11"/>
      <c r="G620" s="11"/>
      <c r="H620" s="11"/>
      <c r="I620" s="11"/>
      <c r="J620" s="11" t="s">
        <v>1151</v>
      </c>
      <c r="K620" s="11" t="s">
        <v>1152</v>
      </c>
      <c r="L620" s="11" t="s">
        <v>1153</v>
      </c>
      <c r="M620" s="11"/>
      <c r="N620" s="11"/>
      <c r="O620" s="183" t="s">
        <v>1154</v>
      </c>
      <c r="P620" s="3" t="s">
        <v>1155</v>
      </c>
      <c r="Q620" s="11" t="s">
        <v>1156</v>
      </c>
      <c r="R620" s="11" t="s">
        <v>61</v>
      </c>
      <c r="S620" s="184" t="s">
        <v>1157</v>
      </c>
      <c r="T620" s="184"/>
      <c r="U620" s="184"/>
      <c r="V620" s="184"/>
      <c r="W620" s="3" t="s">
        <v>1158</v>
      </c>
      <c r="X620" s="3" t="s">
        <v>224</v>
      </c>
      <c r="Y620" s="3" t="s">
        <v>225</v>
      </c>
      <c r="Z620" s="3" t="s">
        <v>226</v>
      </c>
      <c r="AA620" s="1"/>
      <c r="AB620" s="15"/>
      <c r="AC620" s="187" t="s">
        <v>1159</v>
      </c>
      <c r="AD620" s="187" t="s">
        <v>228</v>
      </c>
      <c r="AE620" s="187" t="s">
        <v>229</v>
      </c>
      <c r="AF620" s="187" t="s">
        <v>230</v>
      </c>
      <c r="AG620" s="96"/>
      <c r="AH620" s="187" t="s">
        <v>1159</v>
      </c>
      <c r="AI620" s="187" t="s">
        <v>228</v>
      </c>
      <c r="AJ620" s="187" t="s">
        <v>229</v>
      </c>
      <c r="AK620" s="187" t="s">
        <v>230</v>
      </c>
      <c r="AL620" s="146">
        <f>IFERROR(AC620*IF($E620="将领",INDEX(兵法相关参数!$C$4:$AL$7,AL$15,MATCH($AB620,兵法相关参数!$C$3:$AL$3,0)),INDEX(兵法相关参数!$C$12:$AL$15,AL$15,MATCH($AB620,兵法相关参数!$C$3:$AL$3,0))),0)+IFERROR(AH620*IF($E620="将领",INDEX(兵法相关参数!$C$4:$AL$7,AL$15,MATCH($AG620,兵法相关参数!$C$3:$AL$3,0)),INDEX(兵法相关参数!$C$12:$AL$15,AL$15,MATCH($AG620,兵法相关参数!$C$3:$AL$3,0))),0)</f>
        <v>0</v>
      </c>
      <c r="AM620" s="146">
        <f>IFERROR(AD620*IF($E620="将领",INDEX(兵法相关参数!$C$4:$AL$7,AM$15,MATCH($AB620,兵法相关参数!$C$3:$AL$3,0)),INDEX(兵法相关参数!$C$12:$AL$15,AM$15,MATCH($AB620,兵法相关参数!$C$3:$AL$3,0))),0)+IFERROR(AI620*IF($E620="将领",INDEX(兵法相关参数!$C$4:$AL$7,AM$15,MATCH($AG620,兵法相关参数!$C$3:$AL$3,0)),INDEX(兵法相关参数!$C$12:$AL$15,AM$15,MATCH($AG620,兵法相关参数!$C$3:$AL$3,0))),0)</f>
        <v>0</v>
      </c>
      <c r="AN620" s="146">
        <f>IFERROR(AE620*IF($E620="将领",INDEX(兵法相关参数!$C$4:$AL$7,AN$15,MATCH($AB620,兵法相关参数!$C$3:$AL$3,0)),INDEX(兵法相关参数!$C$12:$AL$15,AN$15,MATCH($AB620,兵法相关参数!$C$3:$AL$3,0))),0)+IFERROR(AJ620*IF($E620="将领",INDEX(兵法相关参数!$C$4:$AL$7,AN$15,MATCH($AG620,兵法相关参数!$C$3:$AL$3,0)),INDEX(兵法相关参数!$C$12:$AL$15,AN$15,MATCH($AG620,兵法相关参数!$C$3:$AL$3,0))),0)</f>
        <v>0</v>
      </c>
      <c r="AO620" s="146">
        <f>IFERROR(AF620*IF($E620="将领",INDEX(兵法相关参数!$C$4:$AL$7,AL$15,MATCH($AB620,兵法相关参数!$C$3:$AL$3,0)),INDEX(兵法相关参数!$C$12:$AL$15,AO$15,MATCH($AB620,兵法相关参数!$C$3:$AL$3,0))),0)+IFERROR(AK620*IF($E620="将领",INDEX(兵法相关参数!$C$4:$AL$7,AL$15,MATCH($AG620,兵法相关参数!$C$3:$AL$3,0)),INDEX(兵法相关参数!$C$12:$AL$15,AO$15,MATCH($AG620,兵法相关参数!$C$3:$AL$3,0))),0)</f>
        <v>0</v>
      </c>
      <c r="AP620" s="27"/>
      <c r="AQ620" s="154">
        <v>30316</v>
      </c>
      <c r="AR620" s="160">
        <f>IF(D620="直接伤害",1,0)</f>
        <v>0</v>
      </c>
      <c r="AS620" s="163" t="str">
        <f t="shared" si="380"/>
        <v>红</v>
      </c>
      <c r="AT620" s="153">
        <f t="shared" si="381"/>
        <v>1</v>
      </c>
      <c r="AU620" s="39" t="str">
        <f>IF(IF(L620="","",AQ620&amp;AT620)=AU619,"",IF(MOD(COUNTIF($AQ$1:AQ620,AQ620),3)=1,"",IF(L620="","",AQ620&amp;AT620)))</f>
        <v/>
      </c>
      <c r="AV620" s="166" t="str">
        <f t="shared" si="373"/>
        <v/>
      </c>
      <c r="AW620" s="166" t="str">
        <f t="shared" si="374"/>
        <v/>
      </c>
      <c r="AX620" s="15" t="str">
        <f>IF(MOD(COUNTIF($AQ$1:AQ620,AQ620),3)=1,"",IF(M620="","",AT620+1))</f>
        <v/>
      </c>
      <c r="AY620" s="15" t="str">
        <f t="shared" si="362"/>
        <v/>
      </c>
      <c r="AZ620" s="166" t="str">
        <f t="shared" si="363"/>
        <v/>
      </c>
      <c r="BA620" s="166" t="str">
        <f t="shared" si="364"/>
        <v/>
      </c>
      <c r="BB620" s="15" t="str">
        <f>IF(MOD(COUNTIF($AQ$1:AQ620,AQ620),3)=1,"",IF(N620="","",AX620+1))</f>
        <v/>
      </c>
      <c r="BC620" s="15" t="str">
        <f t="shared" si="375"/>
        <v/>
      </c>
      <c r="BD620" s="166" t="str">
        <f t="shared" si="376"/>
        <v/>
      </c>
      <c r="BE620" s="166" t="str">
        <f t="shared" si="377"/>
        <v/>
      </c>
      <c r="BF620" s="15"/>
      <c r="BG620" s="15"/>
      <c r="BH620" s="170" t="str">
        <f t="shared" si="378"/>
        <v>战斗开始后30秒，恢复我方全体武将攻击力{0}%生命（受智力影响），并且使受到治疗的目标受到伤害降低{1}%，持续10秒。（减伤效果可以被清除）</v>
      </c>
    </row>
    <row r="621" spans="1:60">
      <c r="A621" s="261"/>
      <c r="B621" s="259"/>
      <c r="C621" s="256"/>
      <c r="D621" s="256"/>
      <c r="E621" s="179" t="s">
        <v>1160</v>
      </c>
      <c r="F621" s="141">
        <v>1</v>
      </c>
      <c r="G621" s="141">
        <v>1</v>
      </c>
      <c r="H621" s="141">
        <v>1</v>
      </c>
      <c r="I621" s="141">
        <v>1</v>
      </c>
      <c r="J621" s="255">
        <f>SUMPRODUCT(LARGE(AL621:AO621*F621:I621+AL622:AO622*F622:I622+AL624:AO624*F624:I624+AL625:AO625*F625:I625+AL627:AO627*F627:I627+AL628:AO628*F628:I628,1))</f>
        <v>5.2174000946902437</v>
      </c>
      <c r="K621" s="255">
        <f>INDEX($J$17:$J$200,MATCH(C620,$C$17:$C$200,0),1)</f>
        <v>5.1145752809421161</v>
      </c>
      <c r="L621" s="207">
        <v>0.9</v>
      </c>
      <c r="M621" s="207"/>
      <c r="N621" s="207"/>
      <c r="O621" s="182">
        <f>125%*1.15</f>
        <v>1.4375</v>
      </c>
      <c r="P621" s="179">
        <v>20</v>
      </c>
      <c r="Q621" s="179">
        <v>0</v>
      </c>
      <c r="R621" s="179">
        <v>6</v>
      </c>
      <c r="S621" s="110">
        <f>INDEX(三维调整系数,8,6)</f>
        <v>1.127564250124546</v>
      </c>
      <c r="T621" s="110"/>
      <c r="U621" s="179"/>
      <c r="V621" s="179"/>
      <c r="W621" s="23">
        <f>$L621*效果范围削减($R621)*$O621*$S621</f>
        <v>6.6849984069638957</v>
      </c>
      <c r="X621" s="23">
        <f>$L621*效果范围削减($R621)*$O621*$S621</f>
        <v>6.6849984069638957</v>
      </c>
      <c r="Y621" s="23">
        <f>$L621*效果范围削减($R621)*$O621*$S621</f>
        <v>6.6849984069638957</v>
      </c>
      <c r="Z621" s="23">
        <f>$L621*效果范围削减($R621)*$O621*$S621</f>
        <v>6.6849984069638957</v>
      </c>
      <c r="AA621" s="179"/>
      <c r="AB621" s="44" t="s">
        <v>102</v>
      </c>
      <c r="AC621" s="92">
        <f>辅助效用($P621,-1,AC$15,"生存转换",治疗系数,"随机将领目标",W621)</f>
        <v>1.1825734699633301E-3</v>
      </c>
      <c r="AD621" s="92">
        <f>辅助效用($P621,-1,AD$15,"生存转换",治疗系数,"随机将领目标",X621)</f>
        <v>1.166140910647203E-3</v>
      </c>
      <c r="AE621" s="92">
        <f>辅助效用($P621,-1,AE$15,"生存转换",治疗系数,"随机将领目标",Y621)</f>
        <v>1.092347165137559E-3</v>
      </c>
      <c r="AF621" s="92">
        <f>辅助效用($P621,-1,AF$15,"生存转换",治疗系数,"随机将领目标",Z621)</f>
        <v>1.2144935833135018E-3</v>
      </c>
      <c r="AG621" s="92" t="s">
        <v>1161</v>
      </c>
      <c r="AH621" s="188">
        <f>IF($Q621=0,0,持续效用($P621,$Q621,AH$15,$E621))</f>
        <v>0</v>
      </c>
      <c r="AI621" s="188">
        <f>IF($Q621=0,0,持续效用($P621,$Q621,AI$15,$E621))</f>
        <v>0</v>
      </c>
      <c r="AJ621" s="188">
        <f>IF($Q621=0,0,持续效用($P621,$Q621,AJ$15,$E621))</f>
        <v>0</v>
      </c>
      <c r="AK621" s="188">
        <f>IF($Q621=0,0,持续效用($P621,$Q621,AK$15,$E621))</f>
        <v>0</v>
      </c>
      <c r="AL621" s="146">
        <f>IFERROR(AC621*IF($E621="将领",INDEX(兵法相关参数!$C$4:$AL$7,AL$15,MATCH($AB621,兵法相关参数!$C$3:$AL$3,0)),INDEX(兵法相关参数!$C$12:$AL$15,AL$15,MATCH($AB621,兵法相关参数!$C$3:$AL$3,0))),0)+IFERROR(AH621*IF($E621="将领",INDEX(兵法相关参数!$C$4:$AL$7,AL$15,MATCH($AG621,兵法相关参数!$C$3:$AL$3,0)),INDEX(兵法相关参数!$C$12:$AL$15,AL$15,MATCH($AG621,兵法相关参数!$C$3:$AL$3,0))),0)</f>
        <v>3.3915422968143405</v>
      </c>
      <c r="AM621" s="146">
        <f>IFERROR(AD621*IF($E621="将领",INDEX(兵法相关参数!$C$4:$AL$7,AM$15,MATCH($AB621,兵法相关参数!$C$3:$AL$3,0)),INDEX(兵法相关参数!$C$12:$AL$15,AM$15,MATCH($AB621,兵法相关参数!$C$3:$AL$3,0))),0)+IFERROR(AI621*IF($E621="将领",INDEX(兵法相关参数!$C$4:$AL$7,AM$15,MATCH($AG621,兵法相关参数!$C$3:$AL$3,0)),INDEX(兵法相关参数!$C$12:$AL$15,AM$15,MATCH($AG621,兵法相关参数!$C$3:$AL$3,0))),0)</f>
        <v>3.6267542484427842</v>
      </c>
      <c r="AN621" s="146">
        <f>IFERROR(AE621*IF($E621="将领",INDEX(兵法相关参数!$C$4:$AL$7,AN$15,MATCH($AB621,兵法相关参数!$C$3:$AL$3,0)),INDEX(兵法相关参数!$C$12:$AL$15,AN$15,MATCH($AB621,兵法相关参数!$C$3:$AL$3,0))),0)+IFERROR(AJ621*IF($E621="将领",INDEX(兵法相关参数!$C$4:$AL$7,AN$15,MATCH($AG621,兵法相关参数!$C$3:$AL$3,0)),INDEX(兵法相关参数!$C$12:$AL$15,AN$15,MATCH($AG621,兵法相关参数!$C$3:$AL$3,0))),0)</f>
        <v>3.2770414954126772</v>
      </c>
      <c r="AO621" s="146">
        <f>IFERROR(AF621*IF($E621="将领",INDEX(兵法相关参数!$C$4:$AL$7,AL$15,MATCH($AB621,兵法相关参数!$C$3:$AL$3,0)),INDEX(兵法相关参数!$C$12:$AL$15,AO$15,MATCH($AB621,兵法相关参数!$C$3:$AL$3,0))),0)+IFERROR(AK621*IF($E621="将领",INDEX(兵法相关参数!$C$4:$AL$7,AL$15,MATCH($AG621,兵法相关参数!$C$3:$AL$3,0)),INDEX(兵法相关参数!$C$12:$AL$15,AO$15,MATCH($AG621,兵法相关参数!$C$3:$AL$3,0))),0)</f>
        <v>3.4830870653178754</v>
      </c>
      <c r="AP621" s="42"/>
      <c r="AQ621" s="151">
        <f>AQ620</f>
        <v>30316</v>
      </c>
      <c r="AR621" s="161">
        <f>AR620</f>
        <v>0</v>
      </c>
      <c r="AS621" s="163" t="str">
        <f t="shared" si="380"/>
        <v>红</v>
      </c>
      <c r="AT621" s="153">
        <f t="shared" si="381"/>
        <v>1</v>
      </c>
      <c r="AU621" s="39" t="str">
        <f>IF(IF(L621="","",AQ621&amp;AT621)=AU620,"",IF(MOD(COUNTIF($AQ$1:AQ621,AQ621),3)=1,"",IF(L621="","",AQ621&amp;AT621)))</f>
        <v>303161</v>
      </c>
      <c r="AV621" s="191">
        <v>0.9</v>
      </c>
      <c r="AW621" s="166">
        <f t="shared" si="374"/>
        <v>0</v>
      </c>
      <c r="AX621" s="15" t="str">
        <f>IF(MOD(COUNTIF($AQ$1:AQ621,AQ621),3)=1,"",IF(M621="","",AT621+1))</f>
        <v/>
      </c>
      <c r="AY621" s="15" t="str">
        <f t="shared" si="362"/>
        <v/>
      </c>
      <c r="AZ621" s="166" t="str">
        <f t="shared" si="363"/>
        <v/>
      </c>
      <c r="BA621" s="166" t="str">
        <f t="shared" si="364"/>
        <v/>
      </c>
      <c r="BB621" s="15" t="str">
        <f>IF(MOD(COUNTIF($AQ$1:AQ621,AQ621),3)=1,"",IF(N621="","",AX621+1))</f>
        <v/>
      </c>
      <c r="BC621" s="15" t="str">
        <f t="shared" si="375"/>
        <v/>
      </c>
      <c r="BD621" s="166" t="str">
        <f t="shared" si="376"/>
        <v/>
      </c>
      <c r="BE621" s="166" t="str">
        <f t="shared" si="377"/>
        <v/>
      </c>
      <c r="BF621" s="15"/>
      <c r="BG621" s="15"/>
      <c r="BH621" s="170" t="str">
        <f t="shared" si="378"/>
        <v>战斗开始后30秒，恢复我方全体武将攻击力{0}%生命（受智力影响），并且使受到治疗的目标受到伤害降低{1}%，持续10秒。（减伤效果可以被清除）</v>
      </c>
    </row>
    <row r="622" spans="1:60">
      <c r="A622" s="261"/>
      <c r="B622" s="259"/>
      <c r="C622" s="256"/>
      <c r="D622" s="257"/>
      <c r="E622" s="179"/>
      <c r="F622" s="141"/>
      <c r="G622" s="141"/>
      <c r="H622" s="141"/>
      <c r="I622" s="141"/>
      <c r="J622" s="256"/>
      <c r="K622" s="256"/>
      <c r="L622" s="182"/>
      <c r="M622" s="179"/>
      <c r="N622" s="179"/>
      <c r="O622" s="182"/>
      <c r="P622" s="179"/>
      <c r="Q622" s="179"/>
      <c r="R622" s="179"/>
      <c r="S622" s="179"/>
      <c r="T622" s="179"/>
      <c r="U622" s="179"/>
      <c r="V622" s="179"/>
      <c r="W622" s="179"/>
      <c r="X622" s="179"/>
      <c r="Y622" s="179"/>
      <c r="Z622" s="179"/>
      <c r="AA622" s="179"/>
      <c r="AB622" s="44"/>
      <c r="AC622" s="189"/>
      <c r="AD622" s="189"/>
      <c r="AE622" s="189"/>
      <c r="AF622" s="189"/>
      <c r="AG622" s="92"/>
      <c r="AH622" s="189"/>
      <c r="AI622" s="189"/>
      <c r="AJ622" s="189"/>
      <c r="AK622" s="189"/>
      <c r="AL622" s="146">
        <f>IFERROR(AC622*IF($E622="将领",INDEX(兵法相关参数!$C$4:$AL$7,AL$15,MATCH($AB622,兵法相关参数!$C$3:$AL$3,0)),INDEX(兵法相关参数!$C$12:$AL$15,AL$15,MATCH($AB622,兵法相关参数!$C$3:$AL$3,0))),0)+IFERROR(AH622*IF($E622="将领",INDEX(兵法相关参数!$C$4:$AL$7,AL$15,MATCH($AG622,兵法相关参数!$C$3:$AL$3,0)),INDEX(兵法相关参数!$C$12:$AL$15,AL$15,MATCH($AG622,兵法相关参数!$C$3:$AL$3,0))),0)</f>
        <v>0</v>
      </c>
      <c r="AM622" s="146">
        <f>IFERROR(AD622*IF($E622="将领",INDEX(兵法相关参数!$C$4:$AL$7,AM$15,MATCH($AB622,兵法相关参数!$C$3:$AL$3,0)),INDEX(兵法相关参数!$C$12:$AL$15,AM$15,MATCH($AB622,兵法相关参数!$C$3:$AL$3,0))),0)+IFERROR(AI622*IF($E622="将领",INDEX(兵法相关参数!$C$4:$AL$7,AM$15,MATCH($AG622,兵法相关参数!$C$3:$AL$3,0)),INDEX(兵法相关参数!$C$12:$AL$15,AM$15,MATCH($AG622,兵法相关参数!$C$3:$AL$3,0))),0)</f>
        <v>0</v>
      </c>
      <c r="AN622" s="146">
        <f>IFERROR(AE622*IF($E622="将领",INDEX(兵法相关参数!$C$4:$AL$7,AN$15,MATCH($AB622,兵法相关参数!$C$3:$AL$3,0)),INDEX(兵法相关参数!$C$12:$AL$15,AN$15,MATCH($AB622,兵法相关参数!$C$3:$AL$3,0))),0)+IFERROR(AJ622*IF($E622="将领",INDEX(兵法相关参数!$C$4:$AL$7,AN$15,MATCH($AG622,兵法相关参数!$C$3:$AL$3,0)),INDEX(兵法相关参数!$C$12:$AL$15,AN$15,MATCH($AG622,兵法相关参数!$C$3:$AL$3,0))),0)</f>
        <v>0</v>
      </c>
      <c r="AO622" s="146">
        <f>IFERROR(AF622*IF($E622="将领",INDEX(兵法相关参数!$C$4:$AL$7,AL$15,MATCH($AB622,兵法相关参数!$C$3:$AL$3,0)),INDEX(兵法相关参数!$C$12:$AL$15,AO$15,MATCH($AB622,兵法相关参数!$C$3:$AL$3,0))),0)+IFERROR(AK622*IF($E622="将领",INDEX(兵法相关参数!$C$4:$AL$7,AL$15,MATCH($AG622,兵法相关参数!$C$3:$AL$3,0)),INDEX(兵法相关参数!$C$12:$AL$15,AO$15,MATCH($AG622,兵法相关参数!$C$3:$AL$3,0))),0)</f>
        <v>0</v>
      </c>
      <c r="AP622" s="27"/>
      <c r="AQ622" s="151">
        <f>AQ621</f>
        <v>30316</v>
      </c>
      <c r="AR622" s="162">
        <f>AR621</f>
        <v>0</v>
      </c>
      <c r="AS622" s="163" t="str">
        <f t="shared" si="380"/>
        <v>红</v>
      </c>
      <c r="AT622" s="153">
        <f t="shared" si="381"/>
        <v>1</v>
      </c>
      <c r="AU622" s="39" t="str">
        <f>IF(IF(L622="","",AQ622&amp;AT622)=AU621,"",IF(MOD(COUNTIF($AQ$1:AQ622,AQ622),3)=1,"",IF(L622="","",AQ622&amp;AT622)))</f>
        <v/>
      </c>
      <c r="AV622" s="166" t="str">
        <f t="shared" si="373"/>
        <v/>
      </c>
      <c r="AW622" s="166" t="str">
        <f t="shared" si="374"/>
        <v/>
      </c>
      <c r="AX622" s="15" t="str">
        <f>IF(MOD(COUNTIF($AQ$1:AQ622,AQ622),3)=1,"",IF(M622="","",AT622+1))</f>
        <v/>
      </c>
      <c r="AY622" s="15" t="str">
        <f t="shared" si="362"/>
        <v/>
      </c>
      <c r="AZ622" s="166" t="str">
        <f t="shared" si="363"/>
        <v/>
      </c>
      <c r="BA622" s="166" t="str">
        <f t="shared" si="364"/>
        <v/>
      </c>
      <c r="BB622" s="15" t="str">
        <f>IF(MOD(COUNTIF($AQ$1:AQ622,AQ622),3)=1,"",IF(N622="","",AX622+1))</f>
        <v/>
      </c>
      <c r="BC622" s="15" t="str">
        <f t="shared" si="375"/>
        <v/>
      </c>
      <c r="BD622" s="166" t="str">
        <f t="shared" si="376"/>
        <v/>
      </c>
      <c r="BE622" s="166" t="str">
        <f t="shared" si="377"/>
        <v/>
      </c>
      <c r="BF622" s="15"/>
      <c r="BG622" s="15"/>
      <c r="BH622" s="170" t="str">
        <f>IF(B622="",BH621,B622)</f>
        <v>战斗开始后30秒，恢复我方全体武将攻击力{0}%生命（受智力影响），并且使受到治疗的目标受到伤害降低{1}%，持续10秒。（减伤效果可以被清除）</v>
      </c>
    </row>
    <row r="623" spans="1:60">
      <c r="A623" s="261"/>
      <c r="B623" s="259"/>
      <c r="C623" s="256"/>
      <c r="D623" s="255" t="s">
        <v>1175</v>
      </c>
      <c r="E623" s="11"/>
      <c r="F623" s="11"/>
      <c r="G623" s="11"/>
      <c r="H623" s="11"/>
      <c r="I623" s="11"/>
      <c r="J623" s="256"/>
      <c r="K623" s="256"/>
      <c r="L623" s="184" t="s">
        <v>1170</v>
      </c>
      <c r="M623" s="11"/>
      <c r="N623" s="11"/>
      <c r="O623" s="183" t="s">
        <v>1162</v>
      </c>
      <c r="P623" s="3" t="s">
        <v>1141</v>
      </c>
      <c r="Q623" s="11" t="s">
        <v>1163</v>
      </c>
      <c r="R623" s="11" t="s">
        <v>61</v>
      </c>
      <c r="S623" s="184" t="s">
        <v>1164</v>
      </c>
      <c r="T623" s="184"/>
      <c r="U623" s="184"/>
      <c r="V623" s="184"/>
      <c r="W623" s="3" t="s">
        <v>1165</v>
      </c>
      <c r="X623" s="3" t="s">
        <v>224</v>
      </c>
      <c r="Y623" s="3" t="s">
        <v>225</v>
      </c>
      <c r="Z623" s="3" t="s">
        <v>226</v>
      </c>
      <c r="AA623" s="1"/>
      <c r="AB623" s="15"/>
      <c r="AC623" s="187" t="s">
        <v>1166</v>
      </c>
      <c r="AD623" s="187" t="s">
        <v>228</v>
      </c>
      <c r="AE623" s="187" t="s">
        <v>229</v>
      </c>
      <c r="AF623" s="187" t="s">
        <v>230</v>
      </c>
      <c r="AG623" s="96"/>
      <c r="AH623" s="187" t="s">
        <v>1166</v>
      </c>
      <c r="AI623" s="187" t="s">
        <v>228</v>
      </c>
      <c r="AJ623" s="187" t="s">
        <v>229</v>
      </c>
      <c r="AK623" s="187" t="s">
        <v>230</v>
      </c>
      <c r="AL623" s="146">
        <f>IFERROR(AC623*IF($E623="将领",INDEX(兵法相关参数!$C$4:$AL$7,AL$15,MATCH($AB623,兵法相关参数!$C$3:$AL$3,0)),INDEX(兵法相关参数!$C$12:$AL$15,AL$15,MATCH($AB623,兵法相关参数!$C$3:$AL$3,0))),0)+IFERROR(AH623*IF($E623="将领",INDEX(兵法相关参数!$C$4:$AL$7,AL$15,MATCH($AG623,兵法相关参数!$C$3:$AL$3,0)),INDEX(兵法相关参数!$C$12:$AL$15,AL$15,MATCH($AG623,兵法相关参数!$C$3:$AL$3,0))),0)</f>
        <v>0</v>
      </c>
      <c r="AM623" s="146">
        <f>IFERROR(AD623*IF($E623="将领",INDEX(兵法相关参数!$C$4:$AL$7,AM$15,MATCH($AB623,兵法相关参数!$C$3:$AL$3,0)),INDEX(兵法相关参数!$C$12:$AL$15,AM$15,MATCH($AB623,兵法相关参数!$C$3:$AL$3,0))),0)+IFERROR(AI623*IF($E623="将领",INDEX(兵法相关参数!$C$4:$AL$7,AM$15,MATCH($AG623,兵法相关参数!$C$3:$AL$3,0)),INDEX(兵法相关参数!$C$12:$AL$15,AM$15,MATCH($AG623,兵法相关参数!$C$3:$AL$3,0))),0)</f>
        <v>0</v>
      </c>
      <c r="AN623" s="146">
        <f>IFERROR(AE623*IF($E623="将领",INDEX(兵法相关参数!$C$4:$AL$7,AN$15,MATCH($AB623,兵法相关参数!$C$3:$AL$3,0)),INDEX(兵法相关参数!$C$12:$AL$15,AN$15,MATCH($AB623,兵法相关参数!$C$3:$AL$3,0))),0)+IFERROR(AJ623*IF($E623="将领",INDEX(兵法相关参数!$C$4:$AL$7,AN$15,MATCH($AG623,兵法相关参数!$C$3:$AL$3,0)),INDEX(兵法相关参数!$C$12:$AL$15,AN$15,MATCH($AG623,兵法相关参数!$C$3:$AL$3,0))),0)</f>
        <v>0</v>
      </c>
      <c r="AO623" s="146">
        <f>IFERROR(AF623*IF($E623="将领",INDEX(兵法相关参数!$C$4:$AL$7,AL$15,MATCH($AB623,兵法相关参数!$C$3:$AL$3,0)),INDEX(兵法相关参数!$C$12:$AL$15,AO$15,MATCH($AB623,兵法相关参数!$C$3:$AL$3,0))),0)+IFERROR(AK623*IF($E623="将领",INDEX(兵法相关参数!$C$4:$AL$7,AL$15,MATCH($AG623,兵法相关参数!$C$3:$AL$3,0)),INDEX(兵法相关参数!$C$12:$AL$15,AO$15,MATCH($AG623,兵法相关参数!$C$3:$AL$3,0))),0)</f>
        <v>0</v>
      </c>
      <c r="AP623" s="42"/>
      <c r="AQ623" s="151">
        <f t="shared" ref="AQ623:AQ628" si="382">AQ622</f>
        <v>30316</v>
      </c>
      <c r="AR623" s="160">
        <f>IF(D623="直接伤害",1,0)</f>
        <v>0</v>
      </c>
      <c r="AS623" s="163" t="str">
        <f t="shared" si="380"/>
        <v>红</v>
      </c>
      <c r="AT623" s="153">
        <f t="shared" si="381"/>
        <v>2</v>
      </c>
      <c r="AU623" s="39" t="str">
        <f>IF(IF(L623="","",AQ623&amp;AT623)=AU622,"",IF(MOD(COUNTIF($AQ$1:AQ623,AQ623),3)=1,"",IF(L623="","",AQ623&amp;AT623)))</f>
        <v/>
      </c>
      <c r="AV623" s="166" t="str">
        <f t="shared" si="373"/>
        <v/>
      </c>
      <c r="AW623" s="166" t="str">
        <f t="shared" si="374"/>
        <v/>
      </c>
      <c r="AX623" s="15" t="str">
        <f>IF(MOD(COUNTIF($AQ$1:AQ623,AQ623),3)=1,"",IF(M623="","",AT623+1))</f>
        <v/>
      </c>
      <c r="AY623" s="15" t="str">
        <f t="shared" si="362"/>
        <v/>
      </c>
      <c r="AZ623" s="166" t="str">
        <f t="shared" si="363"/>
        <v/>
      </c>
      <c r="BA623" s="166" t="str">
        <f t="shared" si="364"/>
        <v/>
      </c>
      <c r="BB623" s="15" t="str">
        <f>IF(MOD(COUNTIF($AQ$1:AQ623,AQ623),3)=1,"",IF(N623="","",AX623+1))</f>
        <v/>
      </c>
      <c r="BC623" s="15" t="str">
        <f t="shared" si="375"/>
        <v/>
      </c>
      <c r="BD623" s="166" t="str">
        <f t="shared" si="376"/>
        <v/>
      </c>
      <c r="BE623" s="166" t="str">
        <f t="shared" si="377"/>
        <v/>
      </c>
      <c r="BF623" s="15"/>
      <c r="BG623" s="15"/>
      <c r="BH623" s="170" t="str">
        <f t="shared" si="378"/>
        <v>战斗开始后30秒，恢复我方全体武将攻击力{0}%生命（受智力影响），并且使受到治疗的目标受到伤害降低{1}%，持续10秒。（减伤效果可以被清除）</v>
      </c>
    </row>
    <row r="624" spans="1:60">
      <c r="A624" s="261"/>
      <c r="B624" s="259"/>
      <c r="C624" s="256"/>
      <c r="D624" s="256"/>
      <c r="E624" s="179" t="s">
        <v>1167</v>
      </c>
      <c r="F624" s="141">
        <v>1</v>
      </c>
      <c r="G624" s="141">
        <v>1</v>
      </c>
      <c r="H624" s="141">
        <v>1</v>
      </c>
      <c r="I624" s="141">
        <v>1</v>
      </c>
      <c r="J624" s="256"/>
      <c r="K624" s="256"/>
      <c r="L624" s="25">
        <v>0.5</v>
      </c>
      <c r="M624" s="10"/>
      <c r="N624" s="10"/>
      <c r="O624" s="81">
        <v>1.1499999999999999</v>
      </c>
      <c r="P624" s="44">
        <f>P621</f>
        <v>20</v>
      </c>
      <c r="Q624" s="10">
        <v>0</v>
      </c>
      <c r="R624" s="10">
        <v>6</v>
      </c>
      <c r="S624" s="44">
        <v>10</v>
      </c>
      <c r="T624" s="44"/>
      <c r="U624" s="44"/>
      <c r="V624" s="24"/>
      <c r="W624" s="235">
        <f>$L624*$O624*效果范围削减($R624)</f>
        <v>2.6349810245996075</v>
      </c>
      <c r="X624" s="235">
        <f>$L624*$O624*效果范围削减($R624)</f>
        <v>2.6349810245996075</v>
      </c>
      <c r="Y624" s="235">
        <f>$L624*$O624*效果范围削减($R624)</f>
        <v>2.6349810245996075</v>
      </c>
      <c r="Z624" s="235">
        <f>$L624*$O624*效果范围削减($R624)</f>
        <v>2.6349810245996075</v>
      </c>
      <c r="AA624" s="22"/>
      <c r="AB624" s="44" t="s">
        <v>99</v>
      </c>
      <c r="AC624" s="92">
        <f>辅助效用($P624,$S624,AC$15,"生存转换",标准系数,"指定将领",W624)</f>
        <v>1.0152350634801628</v>
      </c>
      <c r="AD624" s="92">
        <f>辅助效用($P624,$S624,AD$15,"生存转换",标准系数,"指定将领",X624)</f>
        <v>1.4845536194511939</v>
      </c>
      <c r="AE624" s="92">
        <f>辅助效用($P624,$S624,AE$15,"生存转换",标准系数,"指定将领",Y624)</f>
        <v>0.73498962079792629</v>
      </c>
      <c r="AF624" s="92">
        <f>辅助效用($P624,$S624,AF$15,"生存转换",标准系数,"指定将领",Z624)</f>
        <v>0.76791722302824239</v>
      </c>
      <c r="AG624" s="92" t="s">
        <v>51</v>
      </c>
      <c r="AH624" s="188">
        <f>IF($Q624=0,0,持续效用($P624,$Q624,AH$15,$F624))</f>
        <v>0</v>
      </c>
      <c r="AI624" s="188">
        <f>IF($Q624=0,0,持续效用($P624,$Q624,AI$15,$F624))</f>
        <v>0</v>
      </c>
      <c r="AJ624" s="188">
        <f>IF($Q624=0,0,持续效用($P624,$Q624,AJ$15,$F624))</f>
        <v>0</v>
      </c>
      <c r="AK624" s="188">
        <f>IF($Q624=0,0,持续效用($P624,$Q624,AK$15,$F624))</f>
        <v>0</v>
      </c>
      <c r="AL624" s="146">
        <f>IFERROR(AC624*IF($E624="将领",INDEX(兵法相关参数!$C$4:$AL$7,AL$15,MATCH($AB624,兵法相关参数!$C$3:$AL$3,0)),INDEX(兵法相关参数!$C$12:$AL$15,AL$15,MATCH($AB624,兵法相关参数!$C$3:$AL$3,0))),0)+IFERROR(AH624*IF($E624="将领",INDEX(兵法相关参数!$C$4:$AL$7,AL$15,MATCH($AG624,兵法相关参数!$C$3:$AL$3,0)),INDEX(兵法相关参数!$C$12:$AL$15,AL$15,MATCH($AG624,兵法相关参数!$C$3:$AL$3,0))),0)</f>
        <v>1.1609254956542436</v>
      </c>
      <c r="AM624" s="146">
        <f>IFERROR(AD624*IF($E624="将领",INDEX(兵法相关参数!$C$4:$AL$7,AM$15,MATCH($AB624,兵法相关参数!$C$3:$AL$3,0)),INDEX(兵法相关参数!$C$12:$AL$15,AM$15,MATCH($AB624,兵法相关参数!$C$3:$AL$3,0))),0)+IFERROR(AI624*IF($E624="将领",INDEX(兵法相关参数!$C$4:$AL$7,AM$15,MATCH($AG624,兵法相关参数!$C$3:$AL$3,0)),INDEX(兵法相关参数!$C$12:$AL$15,AM$15,MATCH($AG624,兵法相关参数!$C$3:$AL$3,0))),0)</f>
        <v>1.5906458462474593</v>
      </c>
      <c r="AN624" s="146">
        <f>IFERROR(AE624*IF($E624="将领",INDEX(兵法相关参数!$C$4:$AL$7,AN$15,MATCH($AB624,兵法相关参数!$C$3:$AL$3,0)),INDEX(兵法相关参数!$C$12:$AL$15,AN$15,MATCH($AB624,兵法相关参数!$C$3:$AL$3,0))),0)+IFERROR(AJ624*IF($E624="将领",INDEX(兵法相关参数!$C$4:$AL$7,AN$15,MATCH($AG624,兵法相关参数!$C$3:$AL$3,0)),INDEX(兵法相关参数!$C$12:$AL$15,AN$15,MATCH($AG624,兵法相关参数!$C$3:$AL$3,0))),0)</f>
        <v>0.74425253214673304</v>
      </c>
      <c r="AO624" s="146">
        <f>IFERROR(AF624*IF($E624="将领",INDEX(兵法相关参数!$C$4:$AL$7,AL$15,MATCH($AB624,兵法相关参数!$C$3:$AL$3,0)),INDEX(兵法相关参数!$C$12:$AL$15,AO$15,MATCH($AB624,兵法相关参数!$C$3:$AL$3,0))),0)+IFERROR(AK624*IF($E624="将领",INDEX(兵法相关参数!$C$4:$AL$7,AL$15,MATCH($AG624,兵法相关参数!$C$3:$AL$3,0)),INDEX(兵法相关参数!$C$12:$AL$15,AO$15,MATCH($AG624,兵法相关参数!$C$3:$AL$3,0))),0)</f>
        <v>0.8781165218126965</v>
      </c>
      <c r="AP624" s="27"/>
      <c r="AQ624" s="151">
        <f t="shared" si="382"/>
        <v>30316</v>
      </c>
      <c r="AR624" s="161">
        <f>AR623</f>
        <v>0</v>
      </c>
      <c r="AS624" s="163" t="str">
        <f t="shared" si="380"/>
        <v>红</v>
      </c>
      <c r="AT624" s="153">
        <f t="shared" si="381"/>
        <v>2</v>
      </c>
      <c r="AU624" s="39" t="str">
        <f>IF(IF(L624="","",AQ624&amp;AT624)=AU623,"",IF(MOD(COUNTIF($AQ$1:AQ624,AQ624),3)=1,"",IF(L624="","",AQ624&amp;AT624)))</f>
        <v>303162</v>
      </c>
      <c r="AV624" s="191">
        <v>0.115</v>
      </c>
      <c r="AW624" s="166">
        <f t="shared" si="374"/>
        <v>1.0999999999999999E-2</v>
      </c>
      <c r="AX624" s="15" t="str">
        <f>IF(MOD(COUNTIF($AQ$1:AQ624,AQ624),3)=1,"",IF(M624="","",AT624+1))</f>
        <v/>
      </c>
      <c r="AY624" s="15" t="str">
        <f t="shared" si="362"/>
        <v/>
      </c>
      <c r="AZ624" s="166" t="str">
        <f t="shared" si="363"/>
        <v/>
      </c>
      <c r="BA624" s="166" t="str">
        <f t="shared" si="364"/>
        <v/>
      </c>
      <c r="BB624" s="15" t="str">
        <f>IF(MOD(COUNTIF($AQ$1:AQ624,AQ624),3)=1,"",IF(N624="","",AX624+1))</f>
        <v/>
      </c>
      <c r="BC624" s="15" t="str">
        <f t="shared" si="375"/>
        <v/>
      </c>
      <c r="BD624" s="166" t="str">
        <f t="shared" si="376"/>
        <v/>
      </c>
      <c r="BE624" s="166" t="str">
        <f t="shared" si="377"/>
        <v/>
      </c>
      <c r="BF624" s="15"/>
      <c r="BG624" s="15"/>
      <c r="BH624" s="170" t="str">
        <f t="shared" si="378"/>
        <v>战斗开始后30秒，恢复我方全体武将攻击力{0}%生命（受智力影响），并且使受到治疗的目标受到伤害降低{1}%，持续10秒。（减伤效果可以被清除）</v>
      </c>
    </row>
    <row r="625" spans="1:60">
      <c r="A625" s="261"/>
      <c r="B625" s="259"/>
      <c r="C625" s="256"/>
      <c r="D625" s="257"/>
      <c r="E625" s="179"/>
      <c r="F625" s="141"/>
      <c r="G625" s="141"/>
      <c r="H625" s="141"/>
      <c r="I625" s="141"/>
      <c r="J625" s="256"/>
      <c r="K625" s="256"/>
      <c r="L625" s="182"/>
      <c r="M625" s="179"/>
      <c r="N625" s="179"/>
      <c r="O625" s="182"/>
      <c r="P625" s="179"/>
      <c r="Q625" s="179"/>
      <c r="R625" s="179"/>
      <c r="S625" s="179"/>
      <c r="T625" s="179"/>
      <c r="U625" s="179"/>
      <c r="V625" s="179"/>
      <c r="W625" s="179"/>
      <c r="X625" s="179"/>
      <c r="Y625" s="179"/>
      <c r="Z625" s="179"/>
      <c r="AA625" s="179"/>
      <c r="AB625" s="44"/>
      <c r="AC625" s="189"/>
      <c r="AD625" s="189"/>
      <c r="AE625" s="189"/>
      <c r="AF625" s="189"/>
      <c r="AG625" s="92"/>
      <c r="AH625" s="189"/>
      <c r="AI625" s="189"/>
      <c r="AJ625" s="189"/>
      <c r="AK625" s="189"/>
      <c r="AL625" s="146">
        <f>IFERROR(AC625*IF($E625="将领",INDEX(兵法相关参数!$C$4:$AL$7,AL$15,MATCH($AB625,兵法相关参数!$C$3:$AL$3,0)),INDEX(兵法相关参数!$C$12:$AL$15,AL$15,MATCH($AB625,兵法相关参数!$C$3:$AL$3,0))),0)+IFERROR(AH625*IF($E625="将领",INDEX(兵法相关参数!$C$4:$AL$7,AL$15,MATCH($AG625,兵法相关参数!$C$3:$AL$3,0)),INDEX(兵法相关参数!$C$12:$AL$15,AL$15,MATCH($AG625,兵法相关参数!$C$3:$AL$3,0))),0)</f>
        <v>0</v>
      </c>
      <c r="AM625" s="146">
        <f>IFERROR(AD625*IF($E625="将领",INDEX(兵法相关参数!$C$4:$AL$7,AM$15,MATCH($AB625,兵法相关参数!$C$3:$AL$3,0)),INDEX(兵法相关参数!$C$12:$AL$15,AM$15,MATCH($AB625,兵法相关参数!$C$3:$AL$3,0))),0)+IFERROR(AI625*IF($E625="将领",INDEX(兵法相关参数!$C$4:$AL$7,AM$15,MATCH($AG625,兵法相关参数!$C$3:$AL$3,0)),INDEX(兵法相关参数!$C$12:$AL$15,AM$15,MATCH($AG625,兵法相关参数!$C$3:$AL$3,0))),0)</f>
        <v>0</v>
      </c>
      <c r="AN625" s="146">
        <f>IFERROR(AE625*IF($E625="将领",INDEX(兵法相关参数!$C$4:$AL$7,AN$15,MATCH($AB625,兵法相关参数!$C$3:$AL$3,0)),INDEX(兵法相关参数!$C$12:$AL$15,AN$15,MATCH($AB625,兵法相关参数!$C$3:$AL$3,0))),0)+IFERROR(AJ625*IF($E625="将领",INDEX(兵法相关参数!$C$4:$AL$7,AN$15,MATCH($AG625,兵法相关参数!$C$3:$AL$3,0)),INDEX(兵法相关参数!$C$12:$AL$15,AN$15,MATCH($AG625,兵法相关参数!$C$3:$AL$3,0))),0)</f>
        <v>0</v>
      </c>
      <c r="AO625" s="146">
        <f>IFERROR(AF625*IF($E625="将领",INDEX(兵法相关参数!$C$4:$AL$7,AL$15,MATCH($AB625,兵法相关参数!$C$3:$AL$3,0)),INDEX(兵法相关参数!$C$12:$AL$15,AO$15,MATCH($AB625,兵法相关参数!$C$3:$AL$3,0))),0)+IFERROR(AK625*IF($E625="将领",INDEX(兵法相关参数!$C$4:$AL$7,AL$15,MATCH($AG625,兵法相关参数!$C$3:$AL$3,0)),INDEX(兵法相关参数!$C$12:$AL$15,AO$15,MATCH($AG625,兵法相关参数!$C$3:$AL$3,0))),0)</f>
        <v>0</v>
      </c>
      <c r="AP625" s="42"/>
      <c r="AQ625" s="151">
        <f t="shared" si="382"/>
        <v>30316</v>
      </c>
      <c r="AR625" s="162">
        <f>AR624</f>
        <v>0</v>
      </c>
      <c r="AS625" s="163" t="str">
        <f t="shared" si="380"/>
        <v>红</v>
      </c>
      <c r="AT625" s="153">
        <f t="shared" si="381"/>
        <v>2</v>
      </c>
      <c r="AU625" s="39" t="str">
        <f>IF(IF(L625="","",AQ625&amp;AT625)=AU624,"",IF(MOD(COUNTIF($AQ$1:AQ625,AQ625),3)=1,"",IF(L625="","",AQ625&amp;AT625)))</f>
        <v/>
      </c>
      <c r="AV625" s="166" t="str">
        <f t="shared" si="373"/>
        <v/>
      </c>
      <c r="AW625" s="166" t="str">
        <f t="shared" si="374"/>
        <v/>
      </c>
      <c r="AX625" s="15" t="str">
        <f>IF(MOD(COUNTIF($AQ$1:AQ625,AQ625),3)=1,"",IF(M625="","",AT625+1))</f>
        <v/>
      </c>
      <c r="AY625" s="15" t="str">
        <f t="shared" si="362"/>
        <v/>
      </c>
      <c r="AZ625" s="166" t="str">
        <f t="shared" si="363"/>
        <v/>
      </c>
      <c r="BA625" s="166" t="str">
        <f t="shared" si="364"/>
        <v/>
      </c>
      <c r="BB625" s="15" t="str">
        <f>IF(MOD(COUNTIF($AQ$1:AQ625,AQ625),3)=1,"",IF(N625="","",AX625+1))</f>
        <v/>
      </c>
      <c r="BC625" s="15" t="str">
        <f t="shared" si="375"/>
        <v/>
      </c>
      <c r="BD625" s="166" t="str">
        <f t="shared" si="376"/>
        <v/>
      </c>
      <c r="BE625" s="166" t="str">
        <f t="shared" si="377"/>
        <v/>
      </c>
      <c r="BF625" s="15"/>
      <c r="BG625" s="15"/>
      <c r="BH625" s="170" t="str">
        <f t="shared" si="378"/>
        <v>战斗开始后30秒，恢复我方全体武将攻击力{0}%生命（受智力影响），并且使受到治疗的目标受到伤害降低{1}%，持续10秒。（减伤效果可以被清除）</v>
      </c>
    </row>
    <row r="626" spans="1:60">
      <c r="A626" s="261"/>
      <c r="B626" s="259"/>
      <c r="C626" s="256"/>
      <c r="D626" s="255"/>
      <c r="E626" s="179"/>
      <c r="F626" s="179"/>
      <c r="G626" s="179"/>
      <c r="H626" s="179"/>
      <c r="I626" s="179"/>
      <c r="J626" s="256"/>
      <c r="K626" s="256"/>
      <c r="L626" s="182"/>
      <c r="M626" s="179"/>
      <c r="N626" s="179"/>
      <c r="O626" s="182"/>
      <c r="P626" s="179"/>
      <c r="Q626" s="179"/>
      <c r="R626" s="179"/>
      <c r="S626" s="179"/>
      <c r="T626" s="179"/>
      <c r="U626" s="179"/>
      <c r="V626" s="179"/>
      <c r="W626" s="179"/>
      <c r="X626" s="179"/>
      <c r="Y626" s="179"/>
      <c r="Z626" s="179"/>
      <c r="AA626" s="179"/>
      <c r="AB626" s="44"/>
      <c r="AC626" s="189"/>
      <c r="AD626" s="189"/>
      <c r="AE626" s="189"/>
      <c r="AF626" s="189"/>
      <c r="AG626" s="92"/>
      <c r="AH626" s="189"/>
      <c r="AI626" s="189"/>
      <c r="AJ626" s="189"/>
      <c r="AK626" s="189"/>
      <c r="AL626" s="146">
        <f>IFERROR(AC626*IF($E626="将领",INDEX(兵法相关参数!$C$4:$AL$7,AL$15,MATCH($AB626,兵法相关参数!$C$3:$AL$3,0)),INDEX(兵法相关参数!$C$12:$AL$15,AL$15,MATCH($AB626,兵法相关参数!$C$3:$AL$3,0))),0)+IFERROR(AH626*IF($E626="将领",INDEX(兵法相关参数!$C$4:$AL$7,AL$15,MATCH($AG626,兵法相关参数!$C$3:$AL$3,0)),INDEX(兵法相关参数!$C$12:$AL$15,AL$15,MATCH($AG626,兵法相关参数!$C$3:$AL$3,0))),0)</f>
        <v>0</v>
      </c>
      <c r="AM626" s="146">
        <f>IFERROR(AD626*IF($E626="将领",INDEX(兵法相关参数!$C$4:$AL$7,AM$15,MATCH($AB626,兵法相关参数!$C$3:$AL$3,0)),INDEX(兵法相关参数!$C$12:$AL$15,AM$15,MATCH($AB626,兵法相关参数!$C$3:$AL$3,0))),0)+IFERROR(AI626*IF($E626="将领",INDEX(兵法相关参数!$C$4:$AL$7,AM$15,MATCH($AG626,兵法相关参数!$C$3:$AL$3,0)),INDEX(兵法相关参数!$C$12:$AL$15,AM$15,MATCH($AG626,兵法相关参数!$C$3:$AL$3,0))),0)</f>
        <v>0</v>
      </c>
      <c r="AN626" s="146">
        <f>IFERROR(AE626*IF($E626="将领",INDEX(兵法相关参数!$C$4:$AL$7,AN$15,MATCH($AB626,兵法相关参数!$C$3:$AL$3,0)),INDEX(兵法相关参数!$C$12:$AL$15,AN$15,MATCH($AB626,兵法相关参数!$C$3:$AL$3,0))),0)+IFERROR(AJ626*IF($E626="将领",INDEX(兵法相关参数!$C$4:$AL$7,AN$15,MATCH($AG626,兵法相关参数!$C$3:$AL$3,0)),INDEX(兵法相关参数!$C$12:$AL$15,AN$15,MATCH($AG626,兵法相关参数!$C$3:$AL$3,0))),0)</f>
        <v>0</v>
      </c>
      <c r="AO626" s="146">
        <f>IFERROR(AF626*IF($E626="将领",INDEX(兵法相关参数!$C$4:$AL$7,AL$15,MATCH($AB626,兵法相关参数!$C$3:$AL$3,0)),INDEX(兵法相关参数!$C$12:$AL$15,AO$15,MATCH($AB626,兵法相关参数!$C$3:$AL$3,0))),0)+IFERROR(AK626*IF($E626="将领",INDEX(兵法相关参数!$C$4:$AL$7,AL$15,MATCH($AG626,兵法相关参数!$C$3:$AL$3,0)),INDEX(兵法相关参数!$C$12:$AL$15,AO$15,MATCH($AG626,兵法相关参数!$C$3:$AL$3,0))),0)</f>
        <v>0</v>
      </c>
      <c r="AP626" s="27"/>
      <c r="AQ626" s="151">
        <f t="shared" si="382"/>
        <v>30316</v>
      </c>
      <c r="AR626" s="160">
        <f>IF(D626="直接伤害",1,0)</f>
        <v>0</v>
      </c>
      <c r="AS626" s="163" t="str">
        <f t="shared" si="380"/>
        <v>红</v>
      </c>
      <c r="AT626" s="153">
        <f t="shared" si="381"/>
        <v>2</v>
      </c>
      <c r="AU626" s="39" t="str">
        <f>IF(IF(L626="","",AQ626&amp;AT626)=AU625,"",IF(MOD(COUNTIF($AQ$1:AQ626,AQ626),3)=1,"",IF(L626="","",AQ626&amp;AT626)))</f>
        <v/>
      </c>
      <c r="AV626" s="166" t="str">
        <f t="shared" si="373"/>
        <v/>
      </c>
      <c r="AW626" s="166" t="str">
        <f t="shared" si="374"/>
        <v/>
      </c>
      <c r="AX626" s="15" t="str">
        <f>IF(MOD(COUNTIF($AQ$1:AQ626,AQ626),3)=1,"",IF(M626="","",AT626+1))</f>
        <v/>
      </c>
      <c r="AY626" s="15" t="str">
        <f t="shared" si="362"/>
        <v/>
      </c>
      <c r="AZ626" s="166" t="str">
        <f t="shared" si="363"/>
        <v/>
      </c>
      <c r="BA626" s="166" t="str">
        <f t="shared" si="364"/>
        <v/>
      </c>
      <c r="BB626" s="15" t="str">
        <f>IF(MOD(COUNTIF($AQ$1:AQ626,AQ626),3)=1,"",IF(N626="","",AX626+1))</f>
        <v/>
      </c>
      <c r="BC626" s="15" t="str">
        <f t="shared" si="375"/>
        <v/>
      </c>
      <c r="BD626" s="166" t="str">
        <f t="shared" si="376"/>
        <v/>
      </c>
      <c r="BE626" s="166" t="str">
        <f t="shared" si="377"/>
        <v/>
      </c>
      <c r="BF626" s="15"/>
      <c r="BG626" s="15"/>
      <c r="BH626" s="170" t="str">
        <f t="shared" si="378"/>
        <v>战斗开始后30秒，恢复我方全体武将攻击力{0}%生命（受智力影响），并且使受到治疗的目标受到伤害降低{1}%，持续10秒。（减伤效果可以被清除）</v>
      </c>
    </row>
    <row r="627" spans="1:60">
      <c r="A627" s="261"/>
      <c r="B627" s="259"/>
      <c r="C627" s="256"/>
      <c r="D627" s="256"/>
      <c r="E627" s="179"/>
      <c r="F627" s="179"/>
      <c r="G627" s="179"/>
      <c r="H627" s="179"/>
      <c r="I627" s="179"/>
      <c r="J627" s="256"/>
      <c r="K627" s="256"/>
      <c r="L627" s="182"/>
      <c r="M627" s="179"/>
      <c r="N627" s="179"/>
      <c r="O627" s="182"/>
      <c r="P627" s="179"/>
      <c r="Q627" s="179"/>
      <c r="R627" s="179"/>
      <c r="S627" s="179"/>
      <c r="T627" s="179"/>
      <c r="U627" s="179"/>
      <c r="V627" s="179"/>
      <c r="W627" s="179"/>
      <c r="X627" s="179"/>
      <c r="Y627" s="179"/>
      <c r="Z627" s="179"/>
      <c r="AA627" s="179"/>
      <c r="AB627" s="44"/>
      <c r="AC627" s="189"/>
      <c r="AD627" s="189"/>
      <c r="AE627" s="189"/>
      <c r="AF627" s="189"/>
      <c r="AG627" s="92"/>
      <c r="AH627" s="189"/>
      <c r="AI627" s="189"/>
      <c r="AJ627" s="189"/>
      <c r="AK627" s="189"/>
      <c r="AL627" s="146">
        <f>IFERROR(AC627*IF($E627="将领",INDEX(兵法相关参数!$C$4:$AL$7,AL$15,MATCH($AB627,兵法相关参数!$C$3:$AL$3,0)),INDEX(兵法相关参数!$C$12:$AL$15,AL$15,MATCH($AB627,兵法相关参数!$C$3:$AL$3,0))),0)+IFERROR(AH627*IF($E627="将领",INDEX(兵法相关参数!$C$4:$AL$7,AL$15,MATCH($AG627,兵法相关参数!$C$3:$AL$3,0)),INDEX(兵法相关参数!$C$12:$AL$15,AL$15,MATCH($AG627,兵法相关参数!$C$3:$AL$3,0))),0)</f>
        <v>0</v>
      </c>
      <c r="AM627" s="146">
        <f>IFERROR(AD627*IF($E627="将领",INDEX(兵法相关参数!$C$4:$AL$7,AM$15,MATCH($AB627,兵法相关参数!$C$3:$AL$3,0)),INDEX(兵法相关参数!$C$12:$AL$15,AM$15,MATCH($AB627,兵法相关参数!$C$3:$AL$3,0))),0)+IFERROR(AI627*IF($E627="将领",INDEX(兵法相关参数!$C$4:$AL$7,AM$15,MATCH($AG627,兵法相关参数!$C$3:$AL$3,0)),INDEX(兵法相关参数!$C$12:$AL$15,AM$15,MATCH($AG627,兵法相关参数!$C$3:$AL$3,0))),0)</f>
        <v>0</v>
      </c>
      <c r="AN627" s="146">
        <f>IFERROR(AE627*IF($E627="将领",INDEX(兵法相关参数!$C$4:$AL$7,AN$15,MATCH($AB627,兵法相关参数!$C$3:$AL$3,0)),INDEX(兵法相关参数!$C$12:$AL$15,AN$15,MATCH($AB627,兵法相关参数!$C$3:$AL$3,0))),0)+IFERROR(AJ627*IF($E627="将领",INDEX(兵法相关参数!$C$4:$AL$7,AN$15,MATCH($AG627,兵法相关参数!$C$3:$AL$3,0)),INDEX(兵法相关参数!$C$12:$AL$15,AN$15,MATCH($AG627,兵法相关参数!$C$3:$AL$3,0))),0)</f>
        <v>0</v>
      </c>
      <c r="AO627" s="146">
        <f>IFERROR(AF627*IF($E627="将领",INDEX(兵法相关参数!$C$4:$AL$7,AL$15,MATCH($AB627,兵法相关参数!$C$3:$AL$3,0)),INDEX(兵法相关参数!$C$12:$AL$15,AO$15,MATCH($AB627,兵法相关参数!$C$3:$AL$3,0))),0)+IFERROR(AK627*IF($E627="将领",INDEX(兵法相关参数!$C$4:$AL$7,AL$15,MATCH($AG627,兵法相关参数!$C$3:$AL$3,0)),INDEX(兵法相关参数!$C$12:$AL$15,AO$15,MATCH($AG627,兵法相关参数!$C$3:$AL$3,0))),0)</f>
        <v>0</v>
      </c>
      <c r="AP627" s="42"/>
      <c r="AQ627" s="151">
        <f t="shared" si="382"/>
        <v>30316</v>
      </c>
      <c r="AR627" s="161">
        <f>AR626</f>
        <v>0</v>
      </c>
      <c r="AS627" s="163" t="str">
        <f t="shared" ref="AS627:AS637" si="383">IF(C627="",AS626,C627)</f>
        <v>红</v>
      </c>
      <c r="AT627" s="153">
        <f t="shared" ref="AT627:AT637" si="384">IF(A627&lt;&gt;"",1,IF(D627="",AT626,IF(AU625="",AT626,IF(AX625="",AT626+1,IF(BB625="",AT626+2,AT626+3)))))</f>
        <v>2</v>
      </c>
      <c r="AU627" s="39" t="str">
        <f>IF(IF(L627="","",AQ627&amp;AT627)=AU626,"",IF(MOD(COUNTIF($AQ$1:AQ627,AQ627),3)=1,"",IF(L627="","",AQ627&amp;AT627)))</f>
        <v/>
      </c>
      <c r="AV627" s="166" t="str">
        <f>IF(AU627="","",IF(L626="固定值",L627,ROUND(IF(AR627=1,L627*INDEX($AV$5:$AV$9,MATCH(AS627,$AU$5:$AU$9,0)),L627*INDEX($AV$13:$AV$17,MATCH(AS627,$AU$13:$AU$17,0))),IF(MID(BH627,FIND(AT627-1,BH627)+2,1)="%",3,1))))</f>
        <v/>
      </c>
      <c r="AW627" s="166" t="str">
        <f>IF(AU627="","",ROUND((IF(AR627=1,L627*INDEX($AW$5:$AW$9,MATCH(AS627,$AU$5:$AU$9,0)),L627*INDEX($AW$13:$AW$17,MATCH(AS627,$AU$13:$AU$17,0)))-AV627)/34,IF(MID(BH627,FIND(AT627-1,BH627)+2,1)="%",3,1)))</f>
        <v/>
      </c>
      <c r="AX627" s="15" t="str">
        <f>IF(MOD(COUNTIF($AQ$1:AQ627,AQ627),3)=1,"",IF(M627="","",AT627+1))</f>
        <v/>
      </c>
      <c r="AY627" s="15" t="str">
        <f t="shared" si="362"/>
        <v/>
      </c>
      <c r="AZ627" s="166" t="str">
        <f t="shared" si="363"/>
        <v/>
      </c>
      <c r="BA627" s="166" t="str">
        <f t="shared" si="364"/>
        <v/>
      </c>
      <c r="BB627" s="15" t="str">
        <f>IF(MOD(COUNTIF($AQ$1:AQ627,AQ627),3)=1,"",IF(N627="","",AX627+1))</f>
        <v/>
      </c>
      <c r="BC627" s="15" t="str">
        <f t="shared" ref="BC627:BC637" si="385">IF(IF(BB627="","",AQ627&amp;BB627)=BC626,"",IF(BB627="","",AQ627&amp;BB627))</f>
        <v/>
      </c>
      <c r="BD627" s="166" t="str">
        <f t="shared" ref="BD627:BD637" si="386">IF(BC627="","",IF(N626="固定值",N627,ROUND(IF(AR627=1,N627*INDEX($AV$5:$AV$9,MATCH(AS627,$AU$5:$AU$9,0)),N627*INDEX($AV$13:$AV$17,MATCH(AS627,$AU$13:$AU$17,0))),IF(MID(BH627,FIND(BB627-1,BH627)+2,1)="%",3,1))))</f>
        <v/>
      </c>
      <c r="BE627" s="166" t="str">
        <f t="shared" ref="BE627:BE637" si="387">IF(BC627="","",ROUND((IF(AR627=1,N627*INDEX($AW$5:$AW$9,MATCH(AS627,$AU$5:$AU$9,0)),N627*INDEX($AW$13:$AW$17,MATCH(AS627,$AU$13:$AU$17,0)))-BD627)/34,IF(MID(BH627,FIND(BB627-1,BH627)+2,1)="%",3,1)))</f>
        <v/>
      </c>
      <c r="BF627" s="15"/>
      <c r="BG627" s="15"/>
      <c r="BH627" s="170" t="str">
        <f t="shared" ref="BH627:BH637" si="388">IF(B627="",BH626,B627)</f>
        <v>战斗开始后30秒，恢复我方全体武将攻击力{0}%生命（受智力影响），并且使受到治疗的目标受到伤害降低{1}%，持续10秒。（减伤效果可以被清除）</v>
      </c>
    </row>
    <row r="628" spans="1:60">
      <c r="A628" s="261"/>
      <c r="B628" s="260"/>
      <c r="C628" s="257"/>
      <c r="D628" s="257"/>
      <c r="E628" s="179"/>
      <c r="F628" s="179"/>
      <c r="G628" s="179"/>
      <c r="H628" s="179"/>
      <c r="I628" s="179"/>
      <c r="J628" s="257"/>
      <c r="K628" s="257"/>
      <c r="L628" s="182"/>
      <c r="M628" s="179"/>
      <c r="N628" s="179"/>
      <c r="O628" s="182"/>
      <c r="P628" s="179"/>
      <c r="Q628" s="179"/>
      <c r="R628" s="179"/>
      <c r="S628" s="179"/>
      <c r="T628" s="179"/>
      <c r="U628" s="179"/>
      <c r="V628" s="179"/>
      <c r="W628" s="179"/>
      <c r="X628" s="179"/>
      <c r="Y628" s="179"/>
      <c r="Z628" s="179"/>
      <c r="AA628" s="179"/>
      <c r="AB628" s="44"/>
      <c r="AC628" s="189"/>
      <c r="AD628" s="189"/>
      <c r="AE628" s="189"/>
      <c r="AF628" s="189"/>
      <c r="AG628" s="92"/>
      <c r="AH628" s="189"/>
      <c r="AI628" s="189"/>
      <c r="AJ628" s="189"/>
      <c r="AK628" s="189"/>
      <c r="AL628" s="146">
        <f>IFERROR(AC628*IF($E628="将领",INDEX(兵法相关参数!$C$4:$AL$7,AL$15,MATCH($AB628,兵法相关参数!$C$3:$AL$3,0)),INDEX(兵法相关参数!$C$12:$AL$15,AL$15,MATCH($AB628,兵法相关参数!$C$3:$AL$3,0))),0)+IFERROR(AH628*IF($E628="将领",INDEX(兵法相关参数!$C$4:$AL$7,AL$15,MATCH($AG628,兵法相关参数!$C$3:$AL$3,0)),INDEX(兵法相关参数!$C$12:$AL$15,AL$15,MATCH($AG628,兵法相关参数!$C$3:$AL$3,0))),0)</f>
        <v>0</v>
      </c>
      <c r="AM628" s="146">
        <f>IFERROR(AD628*IF($E628="将领",INDEX(兵法相关参数!$C$4:$AL$7,AM$15,MATCH($AB628,兵法相关参数!$C$3:$AL$3,0)),INDEX(兵法相关参数!$C$12:$AL$15,AM$15,MATCH($AB628,兵法相关参数!$C$3:$AL$3,0))),0)+IFERROR(AI628*IF($E628="将领",INDEX(兵法相关参数!$C$4:$AL$7,AM$15,MATCH($AG628,兵法相关参数!$C$3:$AL$3,0)),INDEX(兵法相关参数!$C$12:$AL$15,AM$15,MATCH($AG628,兵法相关参数!$C$3:$AL$3,0))),0)</f>
        <v>0</v>
      </c>
      <c r="AN628" s="146">
        <f>IFERROR(AE628*IF($E628="将领",INDEX(兵法相关参数!$C$4:$AL$7,AN$15,MATCH($AB628,兵法相关参数!$C$3:$AL$3,0)),INDEX(兵法相关参数!$C$12:$AL$15,AN$15,MATCH($AB628,兵法相关参数!$C$3:$AL$3,0))),0)+IFERROR(AJ628*IF($E628="将领",INDEX(兵法相关参数!$C$4:$AL$7,AN$15,MATCH($AG628,兵法相关参数!$C$3:$AL$3,0)),INDEX(兵法相关参数!$C$12:$AL$15,AN$15,MATCH($AG628,兵法相关参数!$C$3:$AL$3,0))),0)</f>
        <v>0</v>
      </c>
      <c r="AO628" s="146">
        <f>IFERROR(AF628*IF($E628="将领",INDEX(兵法相关参数!$C$4:$AL$7,AL$15,MATCH($AB628,兵法相关参数!$C$3:$AL$3,0)),INDEX(兵法相关参数!$C$12:$AL$15,AO$15,MATCH($AB628,兵法相关参数!$C$3:$AL$3,0))),0)+IFERROR(AK628*IF($E628="将领",INDEX(兵法相关参数!$C$4:$AL$7,AL$15,MATCH($AG628,兵法相关参数!$C$3:$AL$3,0)),INDEX(兵法相关参数!$C$12:$AL$15,AO$15,MATCH($AG628,兵法相关参数!$C$3:$AL$3,0))),0)</f>
        <v>0</v>
      </c>
      <c r="AP628" s="27"/>
      <c r="AQ628" s="152">
        <f t="shared" si="382"/>
        <v>30316</v>
      </c>
      <c r="AR628" s="162">
        <f>AR627</f>
        <v>0</v>
      </c>
      <c r="AS628" s="163" t="str">
        <f t="shared" si="383"/>
        <v>红</v>
      </c>
      <c r="AT628" s="153">
        <f t="shared" si="384"/>
        <v>2</v>
      </c>
      <c r="AU628" s="39" t="str">
        <f>IF(IF(L628="","",AQ628&amp;AT628)=AU627,"",IF(MOD(COUNTIF($AQ$1:AQ628,AQ628),3)=1,"",IF(L628="","",AQ628&amp;AT628)))</f>
        <v/>
      </c>
      <c r="AV628" s="166" t="str">
        <f>IF(AU628="","",IF(L627="固定值",L628,ROUND(IF(AR628=1,L628*INDEX($AV$5:$AV$9,MATCH(AS628,$AU$5:$AU$9,0)),L628*INDEX($AV$13:$AV$17,MATCH(AS628,$AU$13:$AU$17,0))),IF(MID(BH628,FIND(AT628-1,BH628)+2,1)="%",3,1))))</f>
        <v/>
      </c>
      <c r="AW628" s="166" t="str">
        <f>IF(AU628="","",ROUND((IF(AR628=1,L628*INDEX($AW$5:$AW$9,MATCH(AS628,$AU$5:$AU$9,0)),L628*INDEX($AW$13:$AW$17,MATCH(AS628,$AU$13:$AU$17,0)))-AV628)/34,IF(MID(BH628,FIND(AT628-1,BH628)+2,1)="%",3,1)))</f>
        <v/>
      </c>
      <c r="AX628" s="15" t="str">
        <f>IF(MOD(COUNTIF($AQ$1:AQ628,AQ628),3)=1,"",IF(M628="","",AT628+1))</f>
        <v/>
      </c>
      <c r="AY628" s="15" t="str">
        <f t="shared" si="362"/>
        <v/>
      </c>
      <c r="AZ628" s="166" t="str">
        <f t="shared" si="363"/>
        <v/>
      </c>
      <c r="BA628" s="166" t="str">
        <f t="shared" si="364"/>
        <v/>
      </c>
      <c r="BB628" s="15" t="str">
        <f>IF(MOD(COUNTIF($AQ$1:AQ628,AQ628),3)=1,"",IF(N628="","",AX628+1))</f>
        <v/>
      </c>
      <c r="BC628" s="15" t="str">
        <f t="shared" si="385"/>
        <v/>
      </c>
      <c r="BD628" s="166" t="str">
        <f t="shared" si="386"/>
        <v/>
      </c>
      <c r="BE628" s="166" t="str">
        <f t="shared" si="387"/>
        <v/>
      </c>
      <c r="BF628" s="15"/>
      <c r="BG628" s="15"/>
      <c r="BH628" s="170" t="str">
        <f t="shared" si="388"/>
        <v>战斗开始后30秒，恢复我方全体武将攻击力{0}%生命（受智力影响），并且使受到治疗的目标受到伤害降低{1}%，持续10秒。（减伤效果可以被清除）</v>
      </c>
    </row>
    <row r="629" spans="1:60">
      <c r="A629" s="261" t="s">
        <v>1178</v>
      </c>
      <c r="B629" s="258" t="s">
        <v>1185</v>
      </c>
      <c r="C629" s="255" t="s">
        <v>415</v>
      </c>
      <c r="D629" s="255" t="s">
        <v>471</v>
      </c>
      <c r="E629" s="11"/>
      <c r="F629" s="11"/>
      <c r="G629" s="11"/>
      <c r="H629" s="11"/>
      <c r="I629" s="11"/>
      <c r="J629" s="11" t="s">
        <v>402</v>
      </c>
      <c r="K629" s="11" t="s">
        <v>469</v>
      </c>
      <c r="L629" s="184" t="s">
        <v>1170</v>
      </c>
      <c r="M629" s="11"/>
      <c r="N629" s="11"/>
      <c r="O629" s="183" t="s">
        <v>1162</v>
      </c>
      <c r="P629" s="3" t="s">
        <v>1141</v>
      </c>
      <c r="Q629" s="11" t="s">
        <v>1163</v>
      </c>
      <c r="R629" s="11" t="s">
        <v>61</v>
      </c>
      <c r="S629" s="184" t="s">
        <v>1164</v>
      </c>
      <c r="T629" s="184"/>
      <c r="U629" s="184"/>
      <c r="V629" s="184"/>
      <c r="W629" s="3" t="s">
        <v>1165</v>
      </c>
      <c r="X629" s="3" t="s">
        <v>224</v>
      </c>
      <c r="Y629" s="3" t="s">
        <v>225</v>
      </c>
      <c r="Z629" s="3" t="s">
        <v>226</v>
      </c>
      <c r="AA629" s="1"/>
      <c r="AB629" s="15"/>
      <c r="AC629" s="187" t="s">
        <v>1166</v>
      </c>
      <c r="AD629" s="187" t="s">
        <v>228</v>
      </c>
      <c r="AE629" s="187" t="s">
        <v>229</v>
      </c>
      <c r="AF629" s="187" t="s">
        <v>230</v>
      </c>
      <c r="AG629" s="96"/>
      <c r="AH629" s="187" t="s">
        <v>1166</v>
      </c>
      <c r="AI629" s="187" t="s">
        <v>228</v>
      </c>
      <c r="AJ629" s="187" t="s">
        <v>229</v>
      </c>
      <c r="AK629" s="187" t="s">
        <v>230</v>
      </c>
      <c r="AL629" s="146">
        <f>IFERROR(AC629*IF($E629="将领",INDEX(兵法相关参数!$C$4:$AL$7,AL$15,MATCH($AB629,兵法相关参数!$C$3:$AL$3,0)),INDEX(兵法相关参数!$C$12:$AL$15,AL$15,MATCH($AB629,兵法相关参数!$C$3:$AL$3,0))),0)+IFERROR(AH629*IF($E629="将领",INDEX(兵法相关参数!$C$4:$AL$7,AL$15,MATCH($AG629,兵法相关参数!$C$3:$AL$3,0)),INDEX(兵法相关参数!$C$12:$AL$15,AL$15,MATCH($AG629,兵法相关参数!$C$3:$AL$3,0))),0)</f>
        <v>0</v>
      </c>
      <c r="AM629" s="146">
        <f>IFERROR(AD629*IF($E629="将领",INDEX(兵法相关参数!$C$4:$AL$7,AM$15,MATCH($AB629,兵法相关参数!$C$3:$AL$3,0)),INDEX(兵法相关参数!$C$12:$AL$15,AM$15,MATCH($AB629,兵法相关参数!$C$3:$AL$3,0))),0)+IFERROR(AI629*IF($E629="将领",INDEX(兵法相关参数!$C$4:$AL$7,AM$15,MATCH($AG629,兵法相关参数!$C$3:$AL$3,0)),INDEX(兵法相关参数!$C$12:$AL$15,AM$15,MATCH($AG629,兵法相关参数!$C$3:$AL$3,0))),0)</f>
        <v>0</v>
      </c>
      <c r="AN629" s="146">
        <f>IFERROR(AE629*IF($E629="将领",INDEX(兵法相关参数!$C$4:$AL$7,AN$15,MATCH($AB629,兵法相关参数!$C$3:$AL$3,0)),INDEX(兵法相关参数!$C$12:$AL$15,AN$15,MATCH($AB629,兵法相关参数!$C$3:$AL$3,0))),0)+IFERROR(AJ629*IF($E629="将领",INDEX(兵法相关参数!$C$4:$AL$7,AN$15,MATCH($AG629,兵法相关参数!$C$3:$AL$3,0)),INDEX(兵法相关参数!$C$12:$AL$15,AN$15,MATCH($AG629,兵法相关参数!$C$3:$AL$3,0))),0)</f>
        <v>0</v>
      </c>
      <c r="AO629" s="146">
        <f>IFERROR(AF629*IF($E629="将领",INDEX(兵法相关参数!$C$4:$AL$7,AL$15,MATCH($AB629,兵法相关参数!$C$3:$AL$3,0)),INDEX(兵法相关参数!$C$12:$AL$15,AO$15,MATCH($AB629,兵法相关参数!$C$3:$AL$3,0))),0)+IFERROR(AK629*IF($E629="将领",INDEX(兵法相关参数!$C$4:$AL$7,AL$15,MATCH($AG629,兵法相关参数!$C$3:$AL$3,0)),INDEX(兵法相关参数!$C$12:$AL$15,AO$15,MATCH($AG629,兵法相关参数!$C$3:$AL$3,0))),0)</f>
        <v>0</v>
      </c>
      <c r="AP629" s="27"/>
      <c r="AQ629" s="154">
        <v>30318</v>
      </c>
      <c r="AR629" s="160">
        <f>IF(D629="直接伤害",1,0)</f>
        <v>0</v>
      </c>
      <c r="AS629" s="163" t="str">
        <f t="shared" si="383"/>
        <v>红</v>
      </c>
      <c r="AT629" s="153">
        <f t="shared" si="384"/>
        <v>1</v>
      </c>
      <c r="AU629" s="39" t="str">
        <f>IF(IF(L629="","",AQ629&amp;AT629)=AU628,"",IF(MOD(COUNTIF($AQ$1:AQ629,AQ629),3)=1,"",IF(L629="","",AQ629&amp;AT629)))</f>
        <v/>
      </c>
      <c r="AV629" s="166" t="str">
        <f>IF(AU629="","",IF(L628="固定值",L629,ROUND(IF(AR629=1,L629*INDEX($AV$5:$AV$9,MATCH(AS629,$AU$5:$AU$9,0)),L629*INDEX($AV$13:$AV$17,MATCH(AS629,$AU$13:$AU$17,0))),IF(MID(BH629,FIND(AT629-1,BH629)+2,1)="%",3,1))))</f>
        <v/>
      </c>
      <c r="AW629" s="166" t="str">
        <f>IF(AU629="","",ROUND((IF(AR629=1,L629*INDEX($AW$5:$AW$9,MATCH(AS629,$AU$5:$AU$9,0)),L629*INDEX($AW$13:$AW$17,MATCH(AS629,$AU$13:$AU$17,0)))-AV629)/34,IF(MID(BH629,FIND(AT629-1,BH629)+2,1)="%",3,1)))</f>
        <v/>
      </c>
      <c r="AX629" s="15" t="str">
        <f>IF(MOD(COUNTIF($AQ$1:AQ629,AQ629),3)=1,"",IF(M629="","",AT629+1))</f>
        <v/>
      </c>
      <c r="AY629" s="15" t="str">
        <f t="shared" si="362"/>
        <v/>
      </c>
      <c r="AZ629" s="166" t="str">
        <f t="shared" si="363"/>
        <v/>
      </c>
      <c r="BA629" s="166" t="str">
        <f t="shared" si="364"/>
        <v/>
      </c>
      <c r="BB629" s="15" t="str">
        <f>IF(MOD(COUNTIF($AQ$1:AQ629,AQ629),3)=1,"",IF(N629="","",AX629+1))</f>
        <v/>
      </c>
      <c r="BC629" s="15" t="str">
        <f t="shared" si="385"/>
        <v/>
      </c>
      <c r="BD629" s="166" t="str">
        <f t="shared" si="386"/>
        <v/>
      </c>
      <c r="BE629" s="166" t="str">
        <f t="shared" si="387"/>
        <v/>
      </c>
      <c r="BF629" s="15"/>
      <c r="BG629" s="15"/>
      <c r="BH629"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0" spans="1:60">
      <c r="A630" s="261"/>
      <c r="B630" s="259"/>
      <c r="C630" s="256"/>
      <c r="D630" s="256"/>
      <c r="E630" s="179" t="s">
        <v>341</v>
      </c>
      <c r="F630" s="141">
        <v>1</v>
      </c>
      <c r="G630" s="141">
        <v>1</v>
      </c>
      <c r="H630" s="141">
        <v>1</v>
      </c>
      <c r="I630" s="141">
        <v>1</v>
      </c>
      <c r="J630" s="255">
        <f>SUMPRODUCT(LARGE(AL630:AO630*F630:I630+AL631:AO631*F631:I631+AL633:AO633*F633:I633+AL634:AO634*F634:I634+AL636:AO636*F636:I636+AL637:AO637*F637:I637,1))</f>
        <v>5.1071580079433012</v>
      </c>
      <c r="K630" s="255">
        <f>INDEX($J$17:$J$200,MATCH(C629,$C$17:$C$200,0),1)</f>
        <v>5.1145752809421161</v>
      </c>
      <c r="L630" s="25">
        <v>0.3</v>
      </c>
      <c r="M630" s="10"/>
      <c r="N630" s="10"/>
      <c r="O630" s="81">
        <v>1.1499999999999999</v>
      </c>
      <c r="P630" s="44">
        <v>0</v>
      </c>
      <c r="Q630" s="10">
        <v>0</v>
      </c>
      <c r="R630" s="10">
        <v>1</v>
      </c>
      <c r="S630" s="44">
        <v>40</v>
      </c>
      <c r="T630" s="44"/>
      <c r="U630" s="44"/>
      <c r="V630" s="24"/>
      <c r="W630" s="235">
        <f>$L630*$O630*效果范围削减($R630)</f>
        <v>0.34499999999999997</v>
      </c>
      <c r="X630" s="235">
        <f>$L630*$O630*效果范围削减($R630)</f>
        <v>0.34499999999999997</v>
      </c>
      <c r="Y630" s="235">
        <f>$L630*$O630*效果范围削减($R630)</f>
        <v>0.34499999999999997</v>
      </c>
      <c r="Z630" s="235">
        <f>$L630*$O630*效果范围削减($R630)</f>
        <v>0.34499999999999997</v>
      </c>
      <c r="AA630" s="22"/>
      <c r="AB630" s="44" t="s">
        <v>99</v>
      </c>
      <c r="AC630" s="92">
        <f>辅助效用($P630,$S630,AC$15,"生存转换",标准系数,"指定将领",W630)</f>
        <v>0.58901504006483885</v>
      </c>
      <c r="AD630" s="92">
        <f>辅助效用($P630,$S630,AD$15,"生存转换",标准系数,"指定将领",X630)</f>
        <v>0.84324802682664612</v>
      </c>
      <c r="AE630" s="92">
        <f>辅助效用($P630,$S630,AE$15,"生存转换",标准系数,"指定将领",Y630)</f>
        <v>0.43492827551296065</v>
      </c>
      <c r="AF630" s="92">
        <f>辅助效用($P630,$S630,AF$15,"生存转换",标准系数,"指定将领",Z630)</f>
        <v>0.43621117751998922</v>
      </c>
      <c r="AG630" s="92" t="s">
        <v>51</v>
      </c>
      <c r="AH630" s="188">
        <f>IF($Q630=0,0,持续效用($P630,$Q630,AH$15,$F636))</f>
        <v>0</v>
      </c>
      <c r="AI630" s="188">
        <f>IF($Q630=0,0,持续效用($P630,$Q630,AI$15,$F636))</f>
        <v>0</v>
      </c>
      <c r="AJ630" s="188">
        <f>IF($Q630=0,0,持续效用($P630,$Q630,AJ$15,$F636))</f>
        <v>0</v>
      </c>
      <c r="AK630" s="188">
        <f>IF($Q630=0,0,持续效用($P630,$Q630,AK$15,$F636))</f>
        <v>0</v>
      </c>
      <c r="AL630" s="146">
        <f>IFERROR(AC630*IF($E630="将领",INDEX(兵法相关参数!$C$4:$AL$7,AL$15,MATCH($AB630,兵法相关参数!$C$3:$AL$3,0)),INDEX(兵法相关参数!$C$12:$AL$15,AL$15,MATCH($AB630,兵法相关参数!$C$3:$AL$3,0))),0)+IFERROR(AH630*IF($E630="将领",INDEX(兵法相关参数!$C$4:$AL$7,AL$15,MATCH($AG630,兵法相关参数!$C$3:$AL$3,0)),INDEX(兵法相关参数!$C$12:$AL$15,AL$15,MATCH($AG630,兵法相关参数!$C$3:$AL$3,0))),0)</f>
        <v>0.6735411353810461</v>
      </c>
      <c r="AM630" s="146">
        <f>IFERROR(AD630*IF($E630="将领",INDEX(兵法相关参数!$C$4:$AL$7,AM$15,MATCH($AB630,兵法相关参数!$C$3:$AL$3,0)),INDEX(兵法相关参数!$C$12:$AL$15,AM$15,MATCH($AB630,兵法相关参数!$C$3:$AL$3,0))),0)+IFERROR(AI630*IF($E630="将领",INDEX(兵法相关参数!$C$4:$AL$7,AM$15,MATCH($AG630,兵法相关参数!$C$3:$AL$3,0)),INDEX(兵法相关参数!$C$12:$AL$15,AM$15,MATCH($AG630,兵法相关参数!$C$3:$AL$3,0))),0)</f>
        <v>0.90350995319658622</v>
      </c>
      <c r="AN630" s="146">
        <f>IFERROR(AE630*IF($E630="将领",INDEX(兵法相关参数!$C$4:$AL$7,AN$15,MATCH($AB630,兵法相关参数!$C$3:$AL$3,0)),INDEX(兵法相关参数!$C$12:$AL$15,AN$15,MATCH($AB630,兵法相关参数!$C$3:$AL$3,0))),0)+IFERROR(AJ630*IF($E630="将领",INDEX(兵法相关参数!$C$4:$AL$7,AN$15,MATCH($AG630,兵法相关参数!$C$3:$AL$3,0)),INDEX(兵法相关参数!$C$12:$AL$15,AN$15,MATCH($AG630,兵法相关参数!$C$3:$AL$3,0))),0)</f>
        <v>0.44040958020783816</v>
      </c>
      <c r="AO630" s="146">
        <f>IFERROR(AF630*IF($E630="将领",INDEX(兵法相关参数!$C$4:$AL$7,AL$15,MATCH($AB630,兵法相关参数!$C$3:$AL$3,0)),INDEX(兵法相关参数!$C$12:$AL$15,AO$15,MATCH($AB630,兵法相关参数!$C$3:$AL$3,0))),0)+IFERROR(AK630*IF($E630="将领",INDEX(兵法相关参数!$C$4:$AL$7,AL$15,MATCH($AG630,兵法相关参数!$C$3:$AL$3,0)),INDEX(兵法相关参数!$C$12:$AL$15,AO$15,MATCH($AG630,兵法相关参数!$C$3:$AL$3,0))),0)</f>
        <v>0.49880928633057375</v>
      </c>
      <c r="AP630" s="42"/>
      <c r="AQ630" s="151">
        <f>AQ629</f>
        <v>30318</v>
      </c>
      <c r="AR630" s="161">
        <f>AR629</f>
        <v>0</v>
      </c>
      <c r="AS630" s="163" t="str">
        <f t="shared" si="383"/>
        <v>红</v>
      </c>
      <c r="AT630" s="153">
        <f t="shared" si="384"/>
        <v>1</v>
      </c>
      <c r="AU630" s="39" t="str">
        <f>IF(IF(L630="","",AQ630&amp;AT630)=AU629,"",IF(MOD(COUNTIF($AQ$1:AQ630,AQ630),3)=1,"",IF(L630="","",AQ630&amp;AT630)))</f>
        <v>303181</v>
      </c>
      <c r="AV630" s="191">
        <v>0.09</v>
      </c>
      <c r="AW630" s="191">
        <v>6.0000000000000001E-3</v>
      </c>
      <c r="AX630" s="15" t="str">
        <f>IF(MOD(COUNTIF($AQ$1:AQ630,AQ630),3)=1,"",IF(M630="","",AT630+1))</f>
        <v/>
      </c>
      <c r="AY630" s="15" t="str">
        <f t="shared" si="362"/>
        <v/>
      </c>
      <c r="AZ630" s="166" t="str">
        <f t="shared" si="363"/>
        <v/>
      </c>
      <c r="BA630" s="166" t="str">
        <f t="shared" si="364"/>
        <v/>
      </c>
      <c r="BB630" s="15" t="str">
        <f>IF(MOD(COUNTIF($AQ$1:AQ630,AQ630),3)=1,"",IF(N630="","",AX630+1))</f>
        <v/>
      </c>
      <c r="BC630" s="15" t="str">
        <f t="shared" si="385"/>
        <v/>
      </c>
      <c r="BD630" s="166" t="str">
        <f t="shared" si="386"/>
        <v/>
      </c>
      <c r="BE630" s="166" t="str">
        <f t="shared" si="387"/>
        <v/>
      </c>
      <c r="BF630" s="15"/>
      <c r="BG630" s="15"/>
      <c r="BH630"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1" spans="1:60">
      <c r="A631" s="261"/>
      <c r="B631" s="259"/>
      <c r="C631" s="256"/>
      <c r="D631" s="257"/>
      <c r="E631" s="179"/>
      <c r="F631" s="141"/>
      <c r="G631" s="141"/>
      <c r="H631" s="141"/>
      <c r="I631" s="141"/>
      <c r="J631" s="256"/>
      <c r="K631" s="256"/>
      <c r="L631" s="182"/>
      <c r="M631" s="179"/>
      <c r="N631" s="179"/>
      <c r="O631" s="182"/>
      <c r="P631" s="179"/>
      <c r="Q631" s="179"/>
      <c r="R631" s="179"/>
      <c r="S631" s="179"/>
      <c r="T631" s="179"/>
      <c r="U631" s="179"/>
      <c r="V631" s="179"/>
      <c r="W631" s="179"/>
      <c r="X631" s="179"/>
      <c r="Y631" s="179"/>
      <c r="Z631" s="179"/>
      <c r="AA631" s="179"/>
      <c r="AB631" s="44"/>
      <c r="AC631" s="189"/>
      <c r="AD631" s="189"/>
      <c r="AE631" s="189"/>
      <c r="AF631" s="189"/>
      <c r="AG631" s="92"/>
      <c r="AH631" s="189"/>
      <c r="AI631" s="189"/>
      <c r="AJ631" s="189"/>
      <c r="AK631" s="189"/>
      <c r="AL631" s="146">
        <f>IFERROR(AC631*IF($E631="将领",INDEX(兵法相关参数!$C$4:$AL$7,AL$15,MATCH($AB631,兵法相关参数!$C$3:$AL$3,0)),INDEX(兵法相关参数!$C$12:$AL$15,AL$15,MATCH($AB631,兵法相关参数!$C$3:$AL$3,0))),0)+IFERROR(AH631*IF($E631="将领",INDEX(兵法相关参数!$C$4:$AL$7,AL$15,MATCH($AG631,兵法相关参数!$C$3:$AL$3,0)),INDEX(兵法相关参数!$C$12:$AL$15,AL$15,MATCH($AG631,兵法相关参数!$C$3:$AL$3,0))),0)</f>
        <v>0</v>
      </c>
      <c r="AM631" s="146">
        <f>IFERROR(AD631*IF($E631="将领",INDEX(兵法相关参数!$C$4:$AL$7,AM$15,MATCH($AB631,兵法相关参数!$C$3:$AL$3,0)),INDEX(兵法相关参数!$C$12:$AL$15,AM$15,MATCH($AB631,兵法相关参数!$C$3:$AL$3,0))),0)+IFERROR(AI631*IF($E631="将领",INDEX(兵法相关参数!$C$4:$AL$7,AM$15,MATCH($AG631,兵法相关参数!$C$3:$AL$3,0)),INDEX(兵法相关参数!$C$12:$AL$15,AM$15,MATCH($AG631,兵法相关参数!$C$3:$AL$3,0))),0)</f>
        <v>0</v>
      </c>
      <c r="AN631" s="146">
        <f>IFERROR(AE631*IF($E631="将领",INDEX(兵法相关参数!$C$4:$AL$7,AN$15,MATCH($AB631,兵法相关参数!$C$3:$AL$3,0)),INDEX(兵法相关参数!$C$12:$AL$15,AN$15,MATCH($AB631,兵法相关参数!$C$3:$AL$3,0))),0)+IFERROR(AJ631*IF($E631="将领",INDEX(兵法相关参数!$C$4:$AL$7,AN$15,MATCH($AG631,兵法相关参数!$C$3:$AL$3,0)),INDEX(兵法相关参数!$C$12:$AL$15,AN$15,MATCH($AG631,兵法相关参数!$C$3:$AL$3,0))),0)</f>
        <v>0</v>
      </c>
      <c r="AO631" s="146">
        <f>IFERROR(AF631*IF($E631="将领",INDEX(兵法相关参数!$C$4:$AL$7,AL$15,MATCH($AB631,兵法相关参数!$C$3:$AL$3,0)),INDEX(兵法相关参数!$C$12:$AL$15,AO$15,MATCH($AB631,兵法相关参数!$C$3:$AL$3,0))),0)+IFERROR(AK631*IF($E631="将领",INDEX(兵法相关参数!$C$4:$AL$7,AL$15,MATCH($AG631,兵法相关参数!$C$3:$AL$3,0)),INDEX(兵法相关参数!$C$12:$AL$15,AO$15,MATCH($AG631,兵法相关参数!$C$3:$AL$3,0))),0)</f>
        <v>0</v>
      </c>
      <c r="AP631" s="27"/>
      <c r="AQ631" s="151">
        <f>AQ630</f>
        <v>30318</v>
      </c>
      <c r="AR631" s="162">
        <f>AR630</f>
        <v>0</v>
      </c>
      <c r="AS631" s="163" t="str">
        <f t="shared" si="383"/>
        <v>红</v>
      </c>
      <c r="AT631" s="153">
        <f t="shared" si="384"/>
        <v>1</v>
      </c>
      <c r="AU631" s="39" t="str">
        <f>IF(IF(L631="","",AQ631&amp;AT631)=AU630,"",IF(MOD(COUNTIF($AQ$1:AQ631,AQ631),3)=1,"",IF(L631="","",AQ631&amp;AT631)))</f>
        <v/>
      </c>
      <c r="AV631" s="166" t="str">
        <f t="shared" ref="AV631:AV637" si="389">IF(AU631="","",IF(L630="固定值",L631,ROUND(IF(AR631=1,L631*INDEX($AV$5:$AV$9,MATCH(AS631,$AU$5:$AU$9,0)),L631*INDEX($AV$13:$AV$17,MATCH(AS631,$AU$13:$AU$17,0))),IF(MID(BH631,FIND(AT631-1,BH631)+2,1)="%",3,1))))</f>
        <v/>
      </c>
      <c r="AW631" s="166" t="str">
        <f t="shared" ref="AW631:AW637" si="390">IF(AU631="","",ROUND((IF(AR631=1,L631*INDEX($AW$5:$AW$9,MATCH(AS631,$AU$5:$AU$9,0)),L631*INDEX($AW$13:$AW$17,MATCH(AS631,$AU$13:$AU$17,0)))-AV631)/34,IF(MID(BH631,FIND(AT631-1,BH631)+2,1)="%",3,1)))</f>
        <v/>
      </c>
      <c r="AX631" s="15" t="str">
        <f>IF(MOD(COUNTIF($AQ$1:AQ631,AQ631),3)=1,"",IF(M631="","",AT631+1))</f>
        <v/>
      </c>
      <c r="AY631" s="15" t="str">
        <f t="shared" si="362"/>
        <v/>
      </c>
      <c r="AZ631" s="166" t="str">
        <f t="shared" si="363"/>
        <v/>
      </c>
      <c r="BA631" s="166" t="str">
        <f t="shared" si="364"/>
        <v/>
      </c>
      <c r="BB631" s="15" t="str">
        <f>IF(MOD(COUNTIF($AQ$1:AQ631,AQ631),3)=1,"",IF(N631="","",AX631+1))</f>
        <v/>
      </c>
      <c r="BC631" s="15" t="str">
        <f t="shared" si="385"/>
        <v/>
      </c>
      <c r="BD631" s="166" t="str">
        <f t="shared" si="386"/>
        <v/>
      </c>
      <c r="BE631" s="166" t="str">
        <f t="shared" si="387"/>
        <v/>
      </c>
      <c r="BF631" s="15"/>
      <c r="BG631" s="15"/>
      <c r="BH631"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2" spans="1:60">
      <c r="A632" s="261"/>
      <c r="B632" s="259"/>
      <c r="C632" s="256"/>
      <c r="D632" s="255" t="s">
        <v>515</v>
      </c>
      <c r="E632" s="11"/>
      <c r="F632" s="11"/>
      <c r="G632" s="11"/>
      <c r="H632" s="11"/>
      <c r="I632" s="11"/>
      <c r="J632" s="256"/>
      <c r="K632" s="256"/>
      <c r="L632" s="184"/>
      <c r="M632" s="184"/>
      <c r="N632" s="11"/>
      <c r="O632" s="183" t="s">
        <v>417</v>
      </c>
      <c r="P632" s="3" t="s">
        <v>57</v>
      </c>
      <c r="Q632" s="11" t="s">
        <v>60</v>
      </c>
      <c r="R632" s="11" t="s">
        <v>61</v>
      </c>
      <c r="S632" s="184" t="s">
        <v>1181</v>
      </c>
      <c r="T632" s="184"/>
      <c r="U632" s="184"/>
      <c r="V632" s="184"/>
      <c r="W632" s="3" t="s">
        <v>223</v>
      </c>
      <c r="X632" s="3" t="s">
        <v>224</v>
      </c>
      <c r="Y632" s="3" t="s">
        <v>225</v>
      </c>
      <c r="Z632" s="3" t="s">
        <v>226</v>
      </c>
      <c r="AA632" s="1"/>
      <c r="AB632" s="15"/>
      <c r="AC632" s="187" t="s">
        <v>227</v>
      </c>
      <c r="AD632" s="187" t="s">
        <v>228</v>
      </c>
      <c r="AE632" s="187" t="s">
        <v>229</v>
      </c>
      <c r="AF632" s="187" t="s">
        <v>230</v>
      </c>
      <c r="AG632" s="96"/>
      <c r="AH632" s="187" t="s">
        <v>227</v>
      </c>
      <c r="AI632" s="187" t="s">
        <v>228</v>
      </c>
      <c r="AJ632" s="187" t="s">
        <v>229</v>
      </c>
      <c r="AK632" s="187" t="s">
        <v>230</v>
      </c>
      <c r="AL632" s="146">
        <f>IFERROR(AC632*IF($E632="将领",INDEX(兵法相关参数!$C$4:$AL$7,AL$15,MATCH($AB632,兵法相关参数!$C$3:$AL$3,0)),INDEX(兵法相关参数!$C$12:$AL$15,AL$15,MATCH($AB632,兵法相关参数!$C$3:$AL$3,0))),0)+IFERROR(AH632*IF($E632="将领",INDEX(兵法相关参数!$C$4:$AL$7,AL$15,MATCH($AG632,兵法相关参数!$C$3:$AL$3,0)),INDEX(兵法相关参数!$C$12:$AL$15,AL$15,MATCH($AG632,兵法相关参数!$C$3:$AL$3,0))),0)</f>
        <v>0</v>
      </c>
      <c r="AM632" s="146">
        <f>IFERROR(AD632*IF($E632="将领",INDEX(兵法相关参数!$C$4:$AL$7,AM$15,MATCH($AB632,兵法相关参数!$C$3:$AL$3,0)),INDEX(兵法相关参数!$C$12:$AL$15,AM$15,MATCH($AB632,兵法相关参数!$C$3:$AL$3,0))),0)+IFERROR(AI632*IF($E632="将领",INDEX(兵法相关参数!$C$4:$AL$7,AM$15,MATCH($AG632,兵法相关参数!$C$3:$AL$3,0)),INDEX(兵法相关参数!$C$12:$AL$15,AM$15,MATCH($AG632,兵法相关参数!$C$3:$AL$3,0))),0)</f>
        <v>0</v>
      </c>
      <c r="AN632" s="146">
        <f>IFERROR(AE632*IF($E632="将领",INDEX(兵法相关参数!$C$4:$AL$7,AN$15,MATCH($AB632,兵法相关参数!$C$3:$AL$3,0)),INDEX(兵法相关参数!$C$12:$AL$15,AN$15,MATCH($AB632,兵法相关参数!$C$3:$AL$3,0))),0)+IFERROR(AJ632*IF($E632="将领",INDEX(兵法相关参数!$C$4:$AL$7,AN$15,MATCH($AG632,兵法相关参数!$C$3:$AL$3,0)),INDEX(兵法相关参数!$C$12:$AL$15,AN$15,MATCH($AG632,兵法相关参数!$C$3:$AL$3,0))),0)</f>
        <v>0</v>
      </c>
      <c r="AO632" s="146">
        <f>IFERROR(AF632*IF($E632="将领",INDEX(兵法相关参数!$C$4:$AL$7,AL$15,MATCH($AB632,兵法相关参数!$C$3:$AL$3,0)),INDEX(兵法相关参数!$C$12:$AL$15,AO$15,MATCH($AB632,兵法相关参数!$C$3:$AL$3,0))),0)+IFERROR(AK632*IF($E632="将领",INDEX(兵法相关参数!$C$4:$AL$7,AL$15,MATCH($AG632,兵法相关参数!$C$3:$AL$3,0)),INDEX(兵法相关参数!$C$12:$AL$15,AO$15,MATCH($AG632,兵法相关参数!$C$3:$AL$3,0))),0)</f>
        <v>0</v>
      </c>
      <c r="AP632" s="42"/>
      <c r="AQ632" s="151">
        <f t="shared" ref="AQ632:AQ637" si="391">AQ631</f>
        <v>30318</v>
      </c>
      <c r="AR632" s="160">
        <f>IF(D632="直接伤害",1,0)</f>
        <v>0</v>
      </c>
      <c r="AS632" s="163" t="str">
        <f t="shared" si="383"/>
        <v>红</v>
      </c>
      <c r="AT632" s="153">
        <f t="shared" si="384"/>
        <v>2</v>
      </c>
      <c r="AU632" s="39" t="str">
        <f>IF(IF(L632="","",AQ632&amp;AT632)=AU631,"",IF(MOD(COUNTIF($AQ$1:AQ632,AQ632),3)=1,"",IF(L632="","",AQ632&amp;AT632)))</f>
        <v/>
      </c>
      <c r="AV632" s="166" t="str">
        <f t="shared" si="389"/>
        <v/>
      </c>
      <c r="AW632" s="166" t="str">
        <f t="shared" si="390"/>
        <v/>
      </c>
      <c r="AX632" s="15" t="str">
        <f>IF(MOD(COUNTIF($AQ$1:AQ632,AQ632),3)=1,"",IF(M632="","",AT632+1))</f>
        <v/>
      </c>
      <c r="AY632" s="15" t="str">
        <f t="shared" si="362"/>
        <v/>
      </c>
      <c r="AZ632" s="166" t="str">
        <f t="shared" si="363"/>
        <v/>
      </c>
      <c r="BA632" s="166" t="str">
        <f t="shared" si="364"/>
        <v/>
      </c>
      <c r="BB632" s="15" t="str">
        <f>IF(MOD(COUNTIF($AQ$1:AQ632,AQ632),3)=1,"",IF(N632="","",AX632+1))</f>
        <v/>
      </c>
      <c r="BC632" s="15" t="str">
        <f t="shared" si="385"/>
        <v/>
      </c>
      <c r="BD632" s="166" t="str">
        <f t="shared" si="386"/>
        <v/>
      </c>
      <c r="BE632" s="166" t="str">
        <f t="shared" si="387"/>
        <v/>
      </c>
      <c r="BF632" s="15"/>
      <c r="BG632" s="15"/>
      <c r="BH632"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3" spans="1:60">
      <c r="A633" s="261"/>
      <c r="B633" s="259"/>
      <c r="C633" s="256"/>
      <c r="D633" s="256"/>
      <c r="E633" s="179" t="s">
        <v>341</v>
      </c>
      <c r="F633" s="141">
        <v>1</v>
      </c>
      <c r="G633" s="141">
        <v>1</v>
      </c>
      <c r="H633" s="141">
        <v>1</v>
      </c>
      <c r="I633" s="141">
        <v>1</v>
      </c>
      <c r="J633" s="256"/>
      <c r="K633" s="256"/>
      <c r="L633" s="44"/>
      <c r="M633" s="44"/>
      <c r="N633" s="10"/>
      <c r="O633" s="81">
        <v>0.4</v>
      </c>
      <c r="P633" s="44" t="str">
        <f>P636</f>
        <v>10,30,50</v>
      </c>
      <c r="Q633" s="10">
        <v>0</v>
      </c>
      <c r="R633" s="10">
        <v>1</v>
      </c>
      <c r="S633" s="44">
        <v>4</v>
      </c>
      <c r="T633" s="44"/>
      <c r="U633" s="44"/>
      <c r="V633" s="24"/>
      <c r="W633" s="92">
        <f>$O633*效果范围削减($R633)*$S633</f>
        <v>1.6</v>
      </c>
      <c r="X633" s="92">
        <f>$O633*效果范围削减($R633)*$S633</f>
        <v>1.6</v>
      </c>
      <c r="Y633" s="92">
        <f>$O633*效果范围削减($R633)*$S633</f>
        <v>1.6</v>
      </c>
      <c r="Z633" s="92">
        <f>$O633*效果范围削减($R633)*$S633</f>
        <v>1.6</v>
      </c>
      <c r="AA633" s="22"/>
      <c r="AB633" s="44" t="s">
        <v>510</v>
      </c>
      <c r="AC633" s="92">
        <f>W633</f>
        <v>1.6</v>
      </c>
      <c r="AD633" s="92">
        <f>X633</f>
        <v>1.6</v>
      </c>
      <c r="AE633" s="92">
        <f>Y633</f>
        <v>1.6</v>
      </c>
      <c r="AF633" s="92">
        <f>Z633</f>
        <v>1.6</v>
      </c>
      <c r="AG633" s="92" t="s">
        <v>51</v>
      </c>
      <c r="AH633" s="188">
        <f>IF($Q633=0,0,持续效用($P633,$Q633,AH$15,$F633))</f>
        <v>0</v>
      </c>
      <c r="AI633" s="188">
        <f>IF($Q633=0,0,持续效用($P633,$Q633,AI$15,$F633))</f>
        <v>0</v>
      </c>
      <c r="AJ633" s="188">
        <f>IF($Q633=0,0,持续效用($P633,$Q633,AJ$15,$F633))</f>
        <v>0</v>
      </c>
      <c r="AK633" s="188">
        <f>IF($Q633=0,0,持续效用($P633,$Q633,AK$15,$F633))</f>
        <v>0</v>
      </c>
      <c r="AL633" s="146">
        <f>IFERROR(AC633*IF($E633="将领",INDEX(兵法相关参数!$C$4:$AL$7,AL$15,MATCH($AB633,兵法相关参数!$C$3:$AL$3,0)),INDEX(兵法相关参数!$C$12:$AL$15,AL$15,MATCH($AB633,兵法相关参数!$C$3:$AL$3,0))),0)+IFERROR(AH633*IF($E633="将领",INDEX(兵法相关参数!$C$4:$AL$7,AL$15,MATCH($AG633,兵法相关参数!$C$3:$AL$3,0)),INDEX(兵法相关参数!$C$12:$AL$15,AL$15,MATCH($AG633,兵法相关参数!$C$3:$AL$3,0))),0)</f>
        <v>1.6</v>
      </c>
      <c r="AM633" s="146">
        <f>IFERROR(AD633*IF($E633="将领",INDEX(兵法相关参数!$C$4:$AL$7,AM$15,MATCH($AB633,兵法相关参数!$C$3:$AL$3,0)),INDEX(兵法相关参数!$C$12:$AL$15,AM$15,MATCH($AB633,兵法相关参数!$C$3:$AL$3,0))),0)+IFERROR(AI633*IF($E633="将领",INDEX(兵法相关参数!$C$4:$AL$7,AM$15,MATCH($AG633,兵法相关参数!$C$3:$AL$3,0)),INDEX(兵法相关参数!$C$12:$AL$15,AM$15,MATCH($AG633,兵法相关参数!$C$3:$AL$3,0))),0)</f>
        <v>1.6</v>
      </c>
      <c r="AN633" s="146">
        <f>IFERROR(AE633*IF($E633="将领",INDEX(兵法相关参数!$C$4:$AL$7,AN$15,MATCH($AB633,兵法相关参数!$C$3:$AL$3,0)),INDEX(兵法相关参数!$C$12:$AL$15,AN$15,MATCH($AB633,兵法相关参数!$C$3:$AL$3,0))),0)+IFERROR(AJ633*IF($E633="将领",INDEX(兵法相关参数!$C$4:$AL$7,AN$15,MATCH($AG633,兵法相关参数!$C$3:$AL$3,0)),INDEX(兵法相关参数!$C$12:$AL$15,AN$15,MATCH($AG633,兵法相关参数!$C$3:$AL$3,0))),0)</f>
        <v>1.6</v>
      </c>
      <c r="AO633" s="146">
        <f>IFERROR(AF633*IF($E633="将领",INDEX(兵法相关参数!$C$4:$AL$7,AL$15,MATCH($AB633,兵法相关参数!$C$3:$AL$3,0)),INDEX(兵法相关参数!$C$12:$AL$15,AO$15,MATCH($AB633,兵法相关参数!$C$3:$AL$3,0))),0)+IFERROR(AK633*IF($E633="将领",INDEX(兵法相关参数!$C$4:$AL$7,AL$15,MATCH($AG633,兵法相关参数!$C$3:$AL$3,0)),INDEX(兵法相关参数!$C$12:$AL$15,AO$15,MATCH($AG633,兵法相关参数!$C$3:$AL$3,0))),0)</f>
        <v>1.6</v>
      </c>
      <c r="AP633" s="27"/>
      <c r="AQ633" s="151">
        <f t="shared" si="391"/>
        <v>30318</v>
      </c>
      <c r="AR633" s="161">
        <f>AR632</f>
        <v>0</v>
      </c>
      <c r="AS633" s="163" t="str">
        <f t="shared" si="383"/>
        <v>红</v>
      </c>
      <c r="AT633" s="153">
        <f t="shared" si="384"/>
        <v>2</v>
      </c>
      <c r="AU633" s="39" t="str">
        <f>IF(IF(L633="","",AQ633&amp;AT633)=AU632,"",IF(MOD(COUNTIF($AQ$1:AQ633,AQ633),3)=1,"",IF(L633="","",AQ633&amp;AT633)))</f>
        <v/>
      </c>
      <c r="AV633" s="166" t="str">
        <f t="shared" si="389"/>
        <v/>
      </c>
      <c r="AW633" s="166" t="str">
        <f t="shared" si="390"/>
        <v/>
      </c>
      <c r="AX633" s="15" t="str">
        <f>IF(MOD(COUNTIF($AQ$1:AQ633,AQ633),3)=1,"",IF(M633="","",AT633+1))</f>
        <v/>
      </c>
      <c r="AY633" s="15" t="str">
        <f t="shared" si="362"/>
        <v/>
      </c>
      <c r="AZ633" s="166" t="str">
        <f t="shared" si="363"/>
        <v/>
      </c>
      <c r="BA633" s="166" t="str">
        <f t="shared" si="364"/>
        <v/>
      </c>
      <c r="BB633" s="15" t="str">
        <f>IF(MOD(COUNTIF($AQ$1:AQ633,AQ633),3)=1,"",IF(N633="","",AX633+1))</f>
        <v/>
      </c>
      <c r="BC633" s="15" t="str">
        <f t="shared" si="385"/>
        <v/>
      </c>
      <c r="BD633" s="166" t="str">
        <f t="shared" si="386"/>
        <v/>
      </c>
      <c r="BE633" s="166" t="str">
        <f t="shared" si="387"/>
        <v/>
      </c>
      <c r="BF633" s="15"/>
      <c r="BG633" s="15"/>
      <c r="BH633"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4" spans="1:60">
      <c r="A634" s="261"/>
      <c r="B634" s="259"/>
      <c r="C634" s="256"/>
      <c r="D634" s="257"/>
      <c r="E634" s="179"/>
      <c r="F634" s="141"/>
      <c r="G634" s="141"/>
      <c r="H634" s="141"/>
      <c r="I634" s="141"/>
      <c r="J634" s="256"/>
      <c r="K634" s="256"/>
      <c r="L634" s="182"/>
      <c r="M634" s="179"/>
      <c r="N634" s="179"/>
      <c r="O634" s="182"/>
      <c r="P634" s="179"/>
      <c r="Q634" s="179"/>
      <c r="R634" s="179"/>
      <c r="S634" s="179"/>
      <c r="T634" s="179"/>
      <c r="U634" s="179"/>
      <c r="V634" s="179"/>
      <c r="W634" s="179"/>
      <c r="X634" s="179"/>
      <c r="Y634" s="179"/>
      <c r="Z634" s="179"/>
      <c r="AA634" s="179"/>
      <c r="AB634" s="44"/>
      <c r="AC634" s="189"/>
      <c r="AD634" s="189"/>
      <c r="AE634" s="189"/>
      <c r="AF634" s="189"/>
      <c r="AG634" s="92"/>
      <c r="AH634" s="189"/>
      <c r="AI634" s="189"/>
      <c r="AJ634" s="189"/>
      <c r="AK634" s="189"/>
      <c r="AL634" s="146">
        <f>IFERROR(AC634*IF($E634="将领",INDEX(兵法相关参数!$C$4:$AL$7,AL$15,MATCH($AB634,兵法相关参数!$C$3:$AL$3,0)),INDEX(兵法相关参数!$C$12:$AL$15,AL$15,MATCH($AB634,兵法相关参数!$C$3:$AL$3,0))),0)+IFERROR(AH634*IF($E634="将领",INDEX(兵法相关参数!$C$4:$AL$7,AL$15,MATCH($AG634,兵法相关参数!$C$3:$AL$3,0)),INDEX(兵法相关参数!$C$12:$AL$15,AL$15,MATCH($AG634,兵法相关参数!$C$3:$AL$3,0))),0)</f>
        <v>0</v>
      </c>
      <c r="AM634" s="146">
        <f>IFERROR(AD634*IF($E634="将领",INDEX(兵法相关参数!$C$4:$AL$7,AM$15,MATCH($AB634,兵法相关参数!$C$3:$AL$3,0)),INDEX(兵法相关参数!$C$12:$AL$15,AM$15,MATCH($AB634,兵法相关参数!$C$3:$AL$3,0))),0)+IFERROR(AI634*IF($E634="将领",INDEX(兵法相关参数!$C$4:$AL$7,AM$15,MATCH($AG634,兵法相关参数!$C$3:$AL$3,0)),INDEX(兵法相关参数!$C$12:$AL$15,AM$15,MATCH($AG634,兵法相关参数!$C$3:$AL$3,0))),0)</f>
        <v>0</v>
      </c>
      <c r="AN634" s="146">
        <f>IFERROR(AE634*IF($E634="将领",INDEX(兵法相关参数!$C$4:$AL$7,AN$15,MATCH($AB634,兵法相关参数!$C$3:$AL$3,0)),INDEX(兵法相关参数!$C$12:$AL$15,AN$15,MATCH($AB634,兵法相关参数!$C$3:$AL$3,0))),0)+IFERROR(AJ634*IF($E634="将领",INDEX(兵法相关参数!$C$4:$AL$7,AN$15,MATCH($AG634,兵法相关参数!$C$3:$AL$3,0)),INDEX(兵法相关参数!$C$12:$AL$15,AN$15,MATCH($AG634,兵法相关参数!$C$3:$AL$3,0))),0)</f>
        <v>0</v>
      </c>
      <c r="AO634" s="146">
        <f>IFERROR(AF634*IF($E634="将领",INDEX(兵法相关参数!$C$4:$AL$7,AL$15,MATCH($AB634,兵法相关参数!$C$3:$AL$3,0)),INDEX(兵法相关参数!$C$12:$AL$15,AO$15,MATCH($AB634,兵法相关参数!$C$3:$AL$3,0))),0)+IFERROR(AK634*IF($E634="将领",INDEX(兵法相关参数!$C$4:$AL$7,AL$15,MATCH($AG634,兵法相关参数!$C$3:$AL$3,0)),INDEX(兵法相关参数!$C$12:$AL$15,AO$15,MATCH($AG634,兵法相关参数!$C$3:$AL$3,0))),0)</f>
        <v>0</v>
      </c>
      <c r="AP634" s="42"/>
      <c r="AQ634" s="151">
        <f t="shared" si="391"/>
        <v>30318</v>
      </c>
      <c r="AR634" s="162">
        <f>AR633</f>
        <v>0</v>
      </c>
      <c r="AS634" s="163" t="str">
        <f t="shared" si="383"/>
        <v>红</v>
      </c>
      <c r="AT634" s="153">
        <f t="shared" si="384"/>
        <v>2</v>
      </c>
      <c r="AU634" s="39" t="str">
        <f>IF(IF(L634="","",AQ634&amp;AT634)=AU633,"",IF(MOD(COUNTIF($AQ$1:AQ634,AQ634),3)=1,"",IF(L634="","",AQ634&amp;AT634)))</f>
        <v/>
      </c>
      <c r="AV634" s="166" t="str">
        <f t="shared" si="389"/>
        <v/>
      </c>
      <c r="AW634" s="166" t="str">
        <f t="shared" si="390"/>
        <v/>
      </c>
      <c r="AX634" s="15" t="str">
        <f>IF(MOD(COUNTIF($AQ$1:AQ634,AQ634),3)=1,"",IF(M634="","",AT634+1))</f>
        <v/>
      </c>
      <c r="AY634" s="15" t="str">
        <f t="shared" si="362"/>
        <v/>
      </c>
      <c r="AZ634" s="166" t="str">
        <f t="shared" si="363"/>
        <v/>
      </c>
      <c r="BA634" s="166" t="str">
        <f t="shared" si="364"/>
        <v/>
      </c>
      <c r="BB634" s="15" t="str">
        <f>IF(MOD(COUNTIF($AQ$1:AQ634,AQ634),3)=1,"",IF(N634="","",AX634+1))</f>
        <v/>
      </c>
      <c r="BC634" s="15" t="str">
        <f t="shared" si="385"/>
        <v/>
      </c>
      <c r="BD634" s="166" t="str">
        <f t="shared" si="386"/>
        <v/>
      </c>
      <c r="BE634" s="166" t="str">
        <f t="shared" si="387"/>
        <v/>
      </c>
      <c r="BF634" s="15"/>
      <c r="BG634" s="15"/>
      <c r="BH634"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5" spans="1:60">
      <c r="A635" s="261"/>
      <c r="B635" s="259"/>
      <c r="C635" s="256"/>
      <c r="D635" s="255" t="s">
        <v>1198</v>
      </c>
      <c r="E635" s="11"/>
      <c r="F635" s="11"/>
      <c r="G635" s="11"/>
      <c r="H635" s="11"/>
      <c r="I635" s="11"/>
      <c r="J635" s="256"/>
      <c r="K635" s="256"/>
      <c r="L635" s="11" t="s">
        <v>62</v>
      </c>
      <c r="M635" s="11"/>
      <c r="N635" s="11"/>
      <c r="O635" s="183" t="s">
        <v>417</v>
      </c>
      <c r="P635" s="3" t="s">
        <v>57</v>
      </c>
      <c r="Q635" s="11" t="s">
        <v>60</v>
      </c>
      <c r="R635" s="11" t="s">
        <v>61</v>
      </c>
      <c r="S635" s="184" t="s">
        <v>582</v>
      </c>
      <c r="T635" s="11" t="s">
        <v>1182</v>
      </c>
      <c r="U635" s="184" t="s">
        <v>1183</v>
      </c>
      <c r="V635" s="184"/>
      <c r="W635" s="3" t="s">
        <v>223</v>
      </c>
      <c r="X635" s="3" t="s">
        <v>224</v>
      </c>
      <c r="Y635" s="3" t="s">
        <v>225</v>
      </c>
      <c r="Z635" s="3" t="s">
        <v>226</v>
      </c>
      <c r="AA635" s="1"/>
      <c r="AB635" s="15"/>
      <c r="AC635" s="187" t="s">
        <v>227</v>
      </c>
      <c r="AD635" s="187" t="s">
        <v>228</v>
      </c>
      <c r="AE635" s="187" t="s">
        <v>229</v>
      </c>
      <c r="AF635" s="187" t="s">
        <v>230</v>
      </c>
      <c r="AG635" s="96"/>
      <c r="AH635" s="187" t="s">
        <v>227</v>
      </c>
      <c r="AI635" s="187" t="s">
        <v>228</v>
      </c>
      <c r="AJ635" s="187" t="s">
        <v>229</v>
      </c>
      <c r="AK635" s="187" t="s">
        <v>230</v>
      </c>
      <c r="AL635" s="146">
        <f>IFERROR(AC635*IF($E635="将领",INDEX(兵法相关参数!$C$4:$AL$7,AL$15,MATCH($AB635,兵法相关参数!$C$3:$AL$3,0)),INDEX(兵法相关参数!$C$12:$AL$15,AL$15,MATCH($AB635,兵法相关参数!$C$3:$AL$3,0))),0)+IFERROR(AH635*IF($E635="将领",INDEX(兵法相关参数!$C$4:$AL$7,AL$15,MATCH($AG635,兵法相关参数!$C$3:$AL$3,0)),INDEX(兵法相关参数!$C$12:$AL$15,AL$15,MATCH($AG635,兵法相关参数!$C$3:$AL$3,0))),0)</f>
        <v>0</v>
      </c>
      <c r="AM635" s="146">
        <f>IFERROR(AD635*IF($E635="将领",INDEX(兵法相关参数!$C$4:$AL$7,AM$15,MATCH($AB635,兵法相关参数!$C$3:$AL$3,0)),INDEX(兵法相关参数!$C$12:$AL$15,AM$15,MATCH($AB635,兵法相关参数!$C$3:$AL$3,0))),0)+IFERROR(AI635*IF($E635="将领",INDEX(兵法相关参数!$C$4:$AL$7,AM$15,MATCH($AG635,兵法相关参数!$C$3:$AL$3,0)),INDEX(兵法相关参数!$C$12:$AL$15,AM$15,MATCH($AG635,兵法相关参数!$C$3:$AL$3,0))),0)</f>
        <v>0</v>
      </c>
      <c r="AN635" s="146">
        <f>IFERROR(AE635*IF($E635="将领",INDEX(兵法相关参数!$C$4:$AL$7,AN$15,MATCH($AB635,兵法相关参数!$C$3:$AL$3,0)),INDEX(兵法相关参数!$C$12:$AL$15,AN$15,MATCH($AB635,兵法相关参数!$C$3:$AL$3,0))),0)+IFERROR(AJ635*IF($E635="将领",INDEX(兵法相关参数!$C$4:$AL$7,AN$15,MATCH($AG635,兵法相关参数!$C$3:$AL$3,0)),INDEX(兵法相关参数!$C$12:$AL$15,AN$15,MATCH($AG635,兵法相关参数!$C$3:$AL$3,0))),0)</f>
        <v>0</v>
      </c>
      <c r="AO635" s="146">
        <f>IFERROR(AF635*IF($E635="将领",INDEX(兵法相关参数!$C$4:$AL$7,AL$15,MATCH($AB635,兵法相关参数!$C$3:$AL$3,0)),INDEX(兵法相关参数!$C$12:$AL$15,AO$15,MATCH($AB635,兵法相关参数!$C$3:$AL$3,0))),0)+IFERROR(AK635*IF($E635="将领",INDEX(兵法相关参数!$C$4:$AL$7,AL$15,MATCH($AG635,兵法相关参数!$C$3:$AL$3,0)),INDEX(兵法相关参数!$C$12:$AL$15,AO$15,MATCH($AG635,兵法相关参数!$C$3:$AL$3,0))),0)</f>
        <v>0</v>
      </c>
      <c r="AP635" s="27"/>
      <c r="AQ635" s="151">
        <f t="shared" si="391"/>
        <v>30318</v>
      </c>
      <c r="AR635" s="160">
        <f>IF(D635="直接伤害",1,0)</f>
        <v>0</v>
      </c>
      <c r="AS635" s="163" t="str">
        <f t="shared" si="383"/>
        <v>红</v>
      </c>
      <c r="AT635" s="153">
        <f t="shared" si="384"/>
        <v>2</v>
      </c>
      <c r="AU635" s="39" t="str">
        <f>IF(IF(L635="","",AQ635&amp;AT635)=AU634,"",IF(MOD(COUNTIF($AQ$1:AQ635,AQ635),3)=1,"",IF(L635="","",AQ635&amp;AT635)))</f>
        <v/>
      </c>
      <c r="AV635" s="166" t="str">
        <f t="shared" si="389"/>
        <v/>
      </c>
      <c r="AW635" s="166" t="str">
        <f t="shared" si="390"/>
        <v/>
      </c>
      <c r="AX635" s="15" t="str">
        <f>IF(MOD(COUNTIF($AQ$1:AQ635,AQ635),3)=1,"",IF(M635="","",AT635+1))</f>
        <v/>
      </c>
      <c r="AY635" s="15" t="str">
        <f t="shared" si="362"/>
        <v/>
      </c>
      <c r="AZ635" s="166" t="str">
        <f t="shared" si="363"/>
        <v/>
      </c>
      <c r="BA635" s="166" t="str">
        <f t="shared" si="364"/>
        <v/>
      </c>
      <c r="BB635" s="15" t="str">
        <f>IF(MOD(COUNTIF($AQ$1:AQ635,AQ635),3)=1,"",IF(N635="","",AX635+1))</f>
        <v/>
      </c>
      <c r="BC635" s="15" t="str">
        <f t="shared" si="385"/>
        <v/>
      </c>
      <c r="BD635" s="166" t="str">
        <f t="shared" si="386"/>
        <v/>
      </c>
      <c r="BE635" s="166" t="str">
        <f t="shared" si="387"/>
        <v/>
      </c>
      <c r="BF635" s="15"/>
      <c r="BG635" s="15"/>
      <c r="BH635"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6" spans="1:60">
      <c r="A636" s="261"/>
      <c r="B636" s="259"/>
      <c r="C636" s="256"/>
      <c r="D636" s="256"/>
      <c r="E636" s="179" t="s">
        <v>22</v>
      </c>
      <c r="F636" s="141">
        <v>1</v>
      </c>
      <c r="G636" s="141">
        <v>1</v>
      </c>
      <c r="H636" s="141">
        <v>1</v>
      </c>
      <c r="I636" s="141">
        <v>1</v>
      </c>
      <c r="J636" s="256"/>
      <c r="K636" s="256"/>
      <c r="L636" s="207">
        <v>0.3</v>
      </c>
      <c r="M636" s="207"/>
      <c r="N636" s="207"/>
      <c r="O636" s="81">
        <v>1.1499999999999999</v>
      </c>
      <c r="P636" s="179" t="s">
        <v>1184</v>
      </c>
      <c r="Q636" s="179">
        <v>0</v>
      </c>
      <c r="R636" s="179">
        <v>1</v>
      </c>
      <c r="S636" s="110">
        <f>INDEX(三维调整系数,8,6)</f>
        <v>1.127564250124546</v>
      </c>
      <c r="T636" s="179" t="str">
        <f>LEFT(P636,2)+U636&amp;","&amp;MID(P636,4,2)+U636&amp;","&amp;RIGHT(P636,2)+U636</f>
        <v>13,33,53</v>
      </c>
      <c r="U636" s="179">
        <v>3</v>
      </c>
      <c r="V636" s="179"/>
      <c r="W636" s="23">
        <f>$L636*效果范围削减($R636)*$O636*$S636</f>
        <v>0.38900966629296835</v>
      </c>
      <c r="X636" s="23">
        <f>$L636*效果范围削减($R636)*$O636*$S636</f>
        <v>0.38900966629296835</v>
      </c>
      <c r="Y636" s="23">
        <f>$L636*效果范围削减($R636)*$O636*$S636</f>
        <v>0.38900966629296835</v>
      </c>
      <c r="Z636" s="23">
        <f>$L636*效果范围削减($R636)*$O636*$S636</f>
        <v>0.38900966629296835</v>
      </c>
      <c r="AA636" s="179"/>
      <c r="AB636" s="44" t="s">
        <v>102</v>
      </c>
      <c r="AC636" s="92">
        <f>(辅助效用($T636,-1,AC$15,"生存转换",治疗系数,"指定将领",W636)+辅助效用($P636,-1,AC$15,"生存转换",治疗系数,"指定将领",W636))/2*($U636+1)</f>
        <v>8.3609963612848916E-4</v>
      </c>
      <c r="AD636" s="92">
        <f>(辅助效用($T636,-1,AD$15,"生存转换",治疗系数,"指定将领",X636)+辅助效用($P636,-1,AD$15,"生存转换",治疗系数,"指定将领",X636))/2*($U636+1)</f>
        <v>8.3717293910135003E-4</v>
      </c>
      <c r="AE636" s="92">
        <f>(辅助效用($T636,-1,AE$15,"生存转换",治疗系数,"指定将领",Y636)+辅助效用($P636,-1,AE$15,"生存转换",治疗系数,"指定将领",Y636))/2*($U636+1)</f>
        <v>3.9076704878281327E-4</v>
      </c>
      <c r="AF636" s="92">
        <f>(辅助效用($T636,-1,AF$15,"生存转换",治疗系数,"指定将领",Z636)+辅助效用($P636,-1,AF$15,"生存转换",治疗系数,"指定将领",Z636))/2*($U636+1)</f>
        <v>4.12444726932145E-4</v>
      </c>
      <c r="AG636" s="92" t="s">
        <v>462</v>
      </c>
      <c r="AH636" s="188">
        <f>IF($Q636=0,0,持续效用($P636,$Q636,AH$15,$E630))</f>
        <v>0</v>
      </c>
      <c r="AI636" s="188">
        <f>IF($Q636=0,0,持续效用($P636,$Q636,AI$15,$E630))</f>
        <v>0</v>
      </c>
      <c r="AJ636" s="188">
        <f>IF($Q636=0,0,持续效用($P636,$Q636,AJ$15,$E630))</f>
        <v>0</v>
      </c>
      <c r="AK636" s="188">
        <f>IF($Q636=0,0,持续效用($P636,$Q636,AK$15,$E630))</f>
        <v>0</v>
      </c>
      <c r="AL636" s="146">
        <f>IFERROR(AC636*IF($E636="将领",INDEX(兵法相关参数!$C$4:$AL$7,AL$15,MATCH($AB636,兵法相关参数!$C$3:$AL$3,0)),INDEX(兵法相关参数!$C$12:$AL$15,AL$15,MATCH($AB636,兵法相关参数!$C$3:$AL$3,0))),0)+IFERROR(AH636*IF($E636="将领",INDEX(兵法相关参数!$C$4:$AL$7,AL$15,MATCH($AG636,兵法相关参数!$C$3:$AL$3,0)),INDEX(兵法相关参数!$C$12:$AL$15,AL$15,MATCH($AG636,兵法相关参数!$C$3:$AL$3,0))),0)</f>
        <v>2.3978783156439154</v>
      </c>
      <c r="AM636" s="146">
        <f>IFERROR(AD636*IF($E636="将领",INDEX(兵法相关参数!$C$4:$AL$7,AM$15,MATCH($AB636,兵法相关参数!$C$3:$AL$3,0)),INDEX(兵法相关参数!$C$12:$AL$15,AM$15,MATCH($AB636,兵法相关参数!$C$3:$AL$3,0))),0)+IFERROR(AI636*IF($E636="将领",INDEX(兵法相关参数!$C$4:$AL$7,AM$15,MATCH($AG636,兵法相关参数!$C$3:$AL$3,0)),INDEX(兵法相关参数!$C$12:$AL$15,AM$15,MATCH($AG636,兵法相关参数!$C$3:$AL$3,0))),0)</f>
        <v>2.6036480547467153</v>
      </c>
      <c r="AN636" s="146">
        <f>IFERROR(AE636*IF($E636="将领",INDEX(兵法相关参数!$C$4:$AL$7,AN$15,MATCH($AB636,兵法相关参数!$C$3:$AL$3,0)),INDEX(兵法相关参数!$C$12:$AL$15,AN$15,MATCH($AB636,兵法相关参数!$C$3:$AL$3,0))),0)+IFERROR(AJ636*IF($E636="将领",INDEX(兵法相关参数!$C$4:$AL$7,AN$15,MATCH($AG636,兵法相关参数!$C$3:$AL$3,0)),INDEX(兵法相关参数!$C$12:$AL$15,AN$15,MATCH($AG636,兵法相关参数!$C$3:$AL$3,0))),0)</f>
        <v>1.1723011463484398</v>
      </c>
      <c r="AO636" s="146">
        <f>IFERROR(AF636*IF($E636="将领",INDEX(兵法相关参数!$C$4:$AL$7,AL$15,MATCH($AB636,兵法相关参数!$C$3:$AL$3,0)),INDEX(兵法相关参数!$C$12:$AL$15,AO$15,MATCH($AB636,兵法相关参数!$C$3:$AL$3,0))),0)+IFERROR(AK636*IF($E636="将领",INDEX(兵法相关参数!$C$4:$AL$7,AL$15,MATCH($AG636,兵法相关参数!$C$3:$AL$3,0)),INDEX(兵法相关参数!$C$12:$AL$15,AO$15,MATCH($AG636,兵法相关参数!$C$3:$AL$3,0))),0)</f>
        <v>1.1828641281220236</v>
      </c>
      <c r="AP636" s="42"/>
      <c r="AQ636" s="151">
        <f t="shared" si="391"/>
        <v>30318</v>
      </c>
      <c r="AR636" s="161">
        <f>AR635</f>
        <v>0</v>
      </c>
      <c r="AS636" s="163" t="str">
        <f t="shared" si="383"/>
        <v>红</v>
      </c>
      <c r="AT636" s="153">
        <f t="shared" si="384"/>
        <v>2</v>
      </c>
      <c r="AU636" s="39" t="str">
        <f>IF(IF(L636="","",AQ636&amp;AT636)=AU635,"",IF(MOD(COUNTIF($AQ$1:AQ636,AQ636),3)=1,"",IF(L636="","",AQ636&amp;AT636)))</f>
        <v>303182</v>
      </c>
      <c r="AV636" s="191">
        <v>0.09</v>
      </c>
      <c r="AW636" s="191">
        <v>6.0000000000000001E-3</v>
      </c>
      <c r="AX636" s="15" t="str">
        <f>IF(MOD(COUNTIF($AQ$1:AQ636,AQ636),3)=1,"",IF(M636="","",AT636+1))</f>
        <v/>
      </c>
      <c r="AY636" s="15" t="str">
        <f t="shared" si="362"/>
        <v/>
      </c>
      <c r="AZ636" s="166" t="str">
        <f t="shared" si="363"/>
        <v/>
      </c>
      <c r="BA636" s="166" t="str">
        <f t="shared" si="364"/>
        <v/>
      </c>
      <c r="BB636" s="15" t="str">
        <f>IF(MOD(COUNTIF($AQ$1:AQ636,AQ636),3)=1,"",IF(N636="","",AX636+1))</f>
        <v/>
      </c>
      <c r="BC636" s="15" t="str">
        <f t="shared" si="385"/>
        <v/>
      </c>
      <c r="BD636" s="166" t="str">
        <f t="shared" si="386"/>
        <v/>
      </c>
      <c r="BE636" s="166" t="str">
        <f t="shared" si="387"/>
        <v/>
      </c>
      <c r="BF636" s="15"/>
      <c r="BG636" s="15"/>
      <c r="BH636"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7" spans="1:60">
      <c r="A637" s="261"/>
      <c r="B637" s="260"/>
      <c r="C637" s="257"/>
      <c r="D637" s="257"/>
      <c r="E637" s="179"/>
      <c r="F637" s="141"/>
      <c r="G637" s="141"/>
      <c r="H637" s="141"/>
      <c r="I637" s="141"/>
      <c r="J637" s="257"/>
      <c r="K637" s="257"/>
      <c r="L637" s="182"/>
      <c r="M637" s="179"/>
      <c r="N637" s="179"/>
      <c r="O637" s="182"/>
      <c r="P637" s="179"/>
      <c r="Q637" s="179"/>
      <c r="R637" s="179"/>
      <c r="S637" s="179"/>
      <c r="T637" s="179"/>
      <c r="U637" s="179"/>
      <c r="V637" s="179"/>
      <c r="W637" s="179"/>
      <c r="X637" s="179"/>
      <c r="Y637" s="179"/>
      <c r="Z637" s="179"/>
      <c r="AA637" s="179"/>
      <c r="AB637" s="44"/>
      <c r="AC637" s="189"/>
      <c r="AD637" s="189"/>
      <c r="AE637" s="189"/>
      <c r="AF637" s="189"/>
      <c r="AG637" s="92"/>
      <c r="AH637" s="189"/>
      <c r="AI637" s="189"/>
      <c r="AJ637" s="189"/>
      <c r="AK637" s="189"/>
      <c r="AL637" s="146">
        <f>IFERROR(AC637*IF($E637="将领",INDEX(兵法相关参数!$C$4:$AL$7,AL$15,MATCH($AB637,兵法相关参数!$C$3:$AL$3,0)),INDEX(兵法相关参数!$C$12:$AL$15,AL$15,MATCH($AB637,兵法相关参数!$C$3:$AL$3,0))),0)+IFERROR(AH637*IF($E637="将领",INDEX(兵法相关参数!$C$4:$AL$7,AL$15,MATCH($AG637,兵法相关参数!$C$3:$AL$3,0)),INDEX(兵法相关参数!$C$12:$AL$15,AL$15,MATCH($AG637,兵法相关参数!$C$3:$AL$3,0))),0)</f>
        <v>0</v>
      </c>
      <c r="AM637" s="146">
        <f>IFERROR(AD637*IF($E637="将领",INDEX(兵法相关参数!$C$4:$AL$7,AM$15,MATCH($AB637,兵法相关参数!$C$3:$AL$3,0)),INDEX(兵法相关参数!$C$12:$AL$15,AM$15,MATCH($AB637,兵法相关参数!$C$3:$AL$3,0))),0)+IFERROR(AI637*IF($E637="将领",INDEX(兵法相关参数!$C$4:$AL$7,AM$15,MATCH($AG637,兵法相关参数!$C$3:$AL$3,0)),INDEX(兵法相关参数!$C$12:$AL$15,AM$15,MATCH($AG637,兵法相关参数!$C$3:$AL$3,0))),0)</f>
        <v>0</v>
      </c>
      <c r="AN637" s="146">
        <f>IFERROR(AE637*IF($E637="将领",INDEX(兵法相关参数!$C$4:$AL$7,AN$15,MATCH($AB637,兵法相关参数!$C$3:$AL$3,0)),INDEX(兵法相关参数!$C$12:$AL$15,AN$15,MATCH($AB637,兵法相关参数!$C$3:$AL$3,0))),0)+IFERROR(AJ637*IF($E637="将领",INDEX(兵法相关参数!$C$4:$AL$7,AN$15,MATCH($AG637,兵法相关参数!$C$3:$AL$3,0)),INDEX(兵法相关参数!$C$12:$AL$15,AN$15,MATCH($AG637,兵法相关参数!$C$3:$AL$3,0))),0)</f>
        <v>0</v>
      </c>
      <c r="AO637" s="146">
        <f>IFERROR(AF637*IF($E637="将领",INDEX(兵法相关参数!$C$4:$AL$7,AL$15,MATCH($AB637,兵法相关参数!$C$3:$AL$3,0)),INDEX(兵法相关参数!$C$12:$AL$15,AO$15,MATCH($AB637,兵法相关参数!$C$3:$AL$3,0))),0)+IFERROR(AK637*IF($E637="将领",INDEX(兵法相关参数!$C$4:$AL$7,AL$15,MATCH($AG637,兵法相关参数!$C$3:$AL$3,0)),INDEX(兵法相关参数!$C$12:$AL$15,AO$15,MATCH($AG637,兵法相关参数!$C$3:$AL$3,0))),0)</f>
        <v>0</v>
      </c>
      <c r="AP637" s="27"/>
      <c r="AQ637" s="152">
        <f t="shared" si="391"/>
        <v>30318</v>
      </c>
      <c r="AR637" s="162">
        <f>AR636</f>
        <v>0</v>
      </c>
      <c r="AS637" s="15" t="str">
        <f t="shared" si="383"/>
        <v>红</v>
      </c>
      <c r="AT637" s="39">
        <f t="shared" si="384"/>
        <v>2</v>
      </c>
      <c r="AU637" s="39" t="str">
        <f>IF(IF(L637="","",AQ637&amp;AT637)=AU636,"",IF(MOD(COUNTIF($AQ$1:AQ637,AQ637),3)=1,"",IF(L637="","",AQ637&amp;AT637)))</f>
        <v/>
      </c>
      <c r="AV637" s="166" t="str">
        <f t="shared" si="389"/>
        <v/>
      </c>
      <c r="AW637" s="166" t="str">
        <f t="shared" si="390"/>
        <v/>
      </c>
      <c r="AX637" s="15" t="str">
        <f>IF(MOD(COUNTIF($AQ$1:AQ637,AQ637),3)=1,"",IF(M637="","",AT637+1))</f>
        <v/>
      </c>
      <c r="AY637" s="15" t="str">
        <f t="shared" si="362"/>
        <v/>
      </c>
      <c r="AZ637" s="166" t="str">
        <f t="shared" si="363"/>
        <v/>
      </c>
      <c r="BA637" s="166" t="str">
        <f t="shared" si="364"/>
        <v/>
      </c>
      <c r="BB637" s="15" t="str">
        <f>IF(MOD(COUNTIF($AQ$1:AQ637,AQ637),3)=1,"",IF(N637="","",AX637+1))</f>
        <v/>
      </c>
      <c r="BC637" s="15" t="str">
        <f t="shared" si="385"/>
        <v/>
      </c>
      <c r="BD637" s="166" t="str">
        <f t="shared" si="386"/>
        <v/>
      </c>
      <c r="BE637" s="166" t="str">
        <f t="shared" si="387"/>
        <v/>
      </c>
      <c r="BF637" s="15"/>
      <c r="BG637" s="15"/>
      <c r="BH637" s="170" t="str">
        <f t="shared" si="388"/>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8" spans="1:60">
      <c r="A638" s="261" t="s">
        <v>1188</v>
      </c>
      <c r="B638" s="258" t="s">
        <v>1196</v>
      </c>
      <c r="C638" s="255" t="s">
        <v>415</v>
      </c>
      <c r="D638" s="255" t="s">
        <v>479</v>
      </c>
      <c r="E638" s="11"/>
      <c r="F638" s="11"/>
      <c r="G638" s="11"/>
      <c r="H638" s="11"/>
      <c r="I638" s="11"/>
      <c r="J638" s="11" t="s">
        <v>402</v>
      </c>
      <c r="K638" s="11" t="s">
        <v>469</v>
      </c>
      <c r="L638" s="184" t="s">
        <v>62</v>
      </c>
      <c r="M638" s="11"/>
      <c r="N638" s="11"/>
      <c r="O638" s="183" t="s">
        <v>1154</v>
      </c>
      <c r="P638" s="3" t="s">
        <v>57</v>
      </c>
      <c r="Q638" s="11" t="s">
        <v>60</v>
      </c>
      <c r="R638" s="11" t="s">
        <v>61</v>
      </c>
      <c r="S638" s="184"/>
      <c r="T638" s="184"/>
      <c r="U638" s="184"/>
      <c r="V638" s="184"/>
      <c r="W638" s="3" t="s">
        <v>223</v>
      </c>
      <c r="X638" s="3" t="s">
        <v>224</v>
      </c>
      <c r="Y638" s="3" t="s">
        <v>225</v>
      </c>
      <c r="Z638" s="3" t="s">
        <v>226</v>
      </c>
      <c r="AA638" s="1"/>
      <c r="AB638" s="15"/>
      <c r="AC638" s="187" t="s">
        <v>227</v>
      </c>
      <c r="AD638" s="187" t="s">
        <v>228</v>
      </c>
      <c r="AE638" s="187" t="s">
        <v>229</v>
      </c>
      <c r="AF638" s="187" t="s">
        <v>230</v>
      </c>
      <c r="AG638" s="96"/>
      <c r="AH638" s="187" t="s">
        <v>227</v>
      </c>
      <c r="AI638" s="187" t="s">
        <v>228</v>
      </c>
      <c r="AJ638" s="187" t="s">
        <v>229</v>
      </c>
      <c r="AK638" s="187" t="s">
        <v>230</v>
      </c>
      <c r="AL638" s="146">
        <f>IFERROR(AC638*IF($E638="将领",INDEX(兵法相关参数!$C$4:$AL$7,AL$15,MATCH($AB638,兵法相关参数!$C$3:$AL$3,0)),INDEX(兵法相关参数!$C$12:$AL$15,AL$15,MATCH($AB638,兵法相关参数!$C$3:$AL$3,0))),0)+IFERROR(AH638*IF($E638="将领",INDEX(兵法相关参数!$C$4:$AL$7,AL$15,MATCH($AG638,兵法相关参数!$C$3:$AL$3,0)),INDEX(兵法相关参数!$C$12:$AL$15,AL$15,MATCH($AG638,兵法相关参数!$C$3:$AL$3,0))),0)</f>
        <v>0</v>
      </c>
      <c r="AM638" s="146">
        <f>IFERROR(AD638*IF($E638="将领",INDEX(兵法相关参数!$C$4:$AL$7,AM$15,MATCH($AB638,兵法相关参数!$C$3:$AL$3,0)),INDEX(兵法相关参数!$C$12:$AL$15,AM$15,MATCH($AB638,兵法相关参数!$C$3:$AL$3,0))),0)+IFERROR(AI638*IF($E638="将领",INDEX(兵法相关参数!$C$4:$AL$7,AM$15,MATCH($AG638,兵法相关参数!$C$3:$AL$3,0)),INDEX(兵法相关参数!$C$12:$AL$15,AM$15,MATCH($AG638,兵法相关参数!$C$3:$AL$3,0))),0)</f>
        <v>0</v>
      </c>
      <c r="AN638" s="146">
        <f>IFERROR(AE638*IF($E638="将领",INDEX(兵法相关参数!$C$4:$AL$7,AN$15,MATCH($AB638,兵法相关参数!$C$3:$AL$3,0)),INDEX(兵法相关参数!$C$12:$AL$15,AN$15,MATCH($AB638,兵法相关参数!$C$3:$AL$3,0))),0)+IFERROR(AJ638*IF($E638="将领",INDEX(兵法相关参数!$C$4:$AL$7,AN$15,MATCH($AG638,兵法相关参数!$C$3:$AL$3,0)),INDEX(兵法相关参数!$C$12:$AL$15,AN$15,MATCH($AG638,兵法相关参数!$C$3:$AL$3,0))),0)</f>
        <v>0</v>
      </c>
      <c r="AO638" s="146">
        <f>IFERROR(AF638*IF($E638="将领",INDEX(兵法相关参数!$C$4:$AL$7,AL$15,MATCH($AB638,兵法相关参数!$C$3:$AL$3,0)),INDEX(兵法相关参数!$C$12:$AL$15,AO$15,MATCH($AB638,兵法相关参数!$C$3:$AL$3,0))),0)+IFERROR(AK638*IF($E638="将领",INDEX(兵法相关参数!$C$4:$AL$7,AL$15,MATCH($AG638,兵法相关参数!$C$3:$AL$3,0)),INDEX(兵法相关参数!$C$12:$AL$15,AO$15,MATCH($AG638,兵法相关参数!$C$3:$AL$3,0))),0)</f>
        <v>0</v>
      </c>
      <c r="AP638" s="27"/>
      <c r="AQ638" s="154">
        <v>30319</v>
      </c>
      <c r="AR638" s="160">
        <f>IF(D638="直接伤害",1,0)</f>
        <v>0</v>
      </c>
      <c r="AS638" s="163" t="str">
        <f t="shared" ref="AS638:AS658" si="392">IF(C638="",AS637,C638)</f>
        <v>红</v>
      </c>
      <c r="AT638" s="153">
        <f t="shared" ref="AT638:AT658" si="393">IF(A638&lt;&gt;"",1,IF(D638="",AT637,IF(AU636="",AT637,IF(AX636="",AT637+1,IF(BB636="",AT637+2,AT637+3)))))</f>
        <v>1</v>
      </c>
      <c r="AU638" s="39" t="str">
        <f>IF(IF(L638="","",AQ638&amp;AT638)=AU637,"",IF(MOD(COUNTIF($AQ$1:AQ638,AQ638),3)=1,"",IF(L638="","",AQ638&amp;AT638)))</f>
        <v/>
      </c>
      <c r="AV638" s="166" t="str">
        <f>IF(AU638="","",IF(L637="固定值",L638,ROUND(IF(AR638=1,L638*INDEX($AV$5:$AV$9,MATCH(AS638,$AU$5:$AU$9,0)),L638*INDEX($AV$13:$AV$17,MATCH(AS638,$AU$13:$AU$17,0))),IF(MID(BH638,FIND(AT638-1,BH638)+2,1)="%",3,1))))</f>
        <v/>
      </c>
      <c r="AW638" s="166" t="str">
        <f>IF(AU638="","",ROUND((IF(AR638=1,L638*INDEX($AW$5:$AW$9,MATCH(AS638,$AU$5:$AU$9,0)),L638*INDEX($AW$13:$AW$17,MATCH(AS638,$AU$13:$AU$17,0)))-AV638)/34,IF(MID(BH638,FIND(AT638-1,BH638)+2,1)="%",3,1)))</f>
        <v/>
      </c>
      <c r="AX638" s="15" t="str">
        <f>IF(MOD(COUNTIF($AQ$1:AQ638,AQ638),3)=1,"",IF(M638="","",AT638+1))</f>
        <v/>
      </c>
      <c r="AY638" s="15" t="str">
        <f t="shared" si="362"/>
        <v/>
      </c>
      <c r="AZ638" s="166" t="str">
        <f t="shared" si="363"/>
        <v/>
      </c>
      <c r="BA638" s="166" t="str">
        <f t="shared" si="364"/>
        <v/>
      </c>
      <c r="BB638" s="15" t="str">
        <f>IF(MOD(COUNTIF($AQ$1:AQ638,AQ638),3)=1,"",IF(N638="","",AX638+1))</f>
        <v/>
      </c>
      <c r="BC638" s="15" t="str">
        <f t="shared" ref="BC638:BC658" si="394">IF(IF(BB638="","",AQ638&amp;BB638)=BC637,"",IF(BB638="","",AQ638&amp;BB638))</f>
        <v/>
      </c>
      <c r="BD638" s="166" t="str">
        <f t="shared" ref="BD638:BD658" si="395">IF(BC638="","",IF(N637="固定值",N638,ROUND(IF(AR638=1,N638*INDEX($AV$5:$AV$9,MATCH(AS638,$AU$5:$AU$9,0)),N638*INDEX($AV$13:$AV$17,MATCH(AS638,$AU$13:$AU$17,0))),IF(MID(BH638,FIND(BB638-1,BH638)+2,1)="%",3,1))))</f>
        <v/>
      </c>
      <c r="BE638" s="166" t="str">
        <f t="shared" ref="BE638:BE658" si="396">IF(BC638="","",ROUND((IF(AR638=1,N638*INDEX($AW$5:$AW$9,MATCH(AS638,$AU$5:$AU$9,0)),N638*INDEX($AW$13:$AW$17,MATCH(AS638,$AU$13:$AU$17,0)))-BD638)/34,IF(MID(BH638,FIND(BB638-1,BH638)+2,1)="%",3,1)))</f>
        <v/>
      </c>
      <c r="BF638" s="15"/>
      <c r="BG638" s="15"/>
      <c r="BH638" s="170" t="str">
        <f t="shared" ref="BH638:BH662" si="397">IF(B638="",BH637,B638)</f>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39" spans="1:60">
      <c r="A639" s="261"/>
      <c r="B639" s="259"/>
      <c r="C639" s="256"/>
      <c r="D639" s="256"/>
      <c r="E639" s="179" t="s">
        <v>341</v>
      </c>
      <c r="F639" s="141">
        <v>1</v>
      </c>
      <c r="G639" s="141">
        <v>1</v>
      </c>
      <c r="H639" s="141">
        <v>1</v>
      </c>
      <c r="I639" s="141">
        <v>1</v>
      </c>
      <c r="J639" s="255">
        <f>SUMPRODUCT(LARGE(AL639:AO639*F639:I639+AL640:AO640*F640:I640+AL642:AO642*F642:I642+AL643:AO643*F643:I643+AL645:AO645*F645:I645+AL646:AO646*F646:I646,1))</f>
        <v>1.648310028898109</v>
      </c>
      <c r="K639" s="255">
        <f>INDEX($J$17:$J$200,MATCH(C638,$C$17:$C$200,0),1)</f>
        <v>5.1145752809421161</v>
      </c>
      <c r="L639" s="25">
        <v>0.8</v>
      </c>
      <c r="M639" s="10"/>
      <c r="N639" s="10"/>
      <c r="O639" s="81">
        <f>115%*0.8*0.5</f>
        <v>0.45999999999999996</v>
      </c>
      <c r="P639" s="44">
        <v>30</v>
      </c>
      <c r="Q639" s="10">
        <v>0</v>
      </c>
      <c r="R639" s="10">
        <v>1</v>
      </c>
      <c r="S639" s="44"/>
      <c r="T639" s="44"/>
      <c r="U639" s="44"/>
      <c r="V639" s="24"/>
      <c r="W639" s="235">
        <f>$L639*$O639*效果范围削减($R639)</f>
        <v>0.36799999999999999</v>
      </c>
      <c r="X639" s="235">
        <f>$L639*$O639*效果范围削减($R639)</f>
        <v>0.36799999999999999</v>
      </c>
      <c r="Y639" s="235">
        <f>$L639*$O639*效果范围削减($R639)</f>
        <v>0.36799999999999999</v>
      </c>
      <c r="Z639" s="235">
        <f>$L639*$O639*效果范围削减($R639)</f>
        <v>0.36799999999999999</v>
      </c>
      <c r="AA639" s="22"/>
      <c r="AB639" s="44" t="s">
        <v>67</v>
      </c>
      <c r="AC639" s="92">
        <f>辅助效用($P639,-1,AC$15,"生存转换",标准系数,"指定将领",W639)</f>
        <v>0.71898990772059945</v>
      </c>
      <c r="AD639" s="92">
        <f>辅助效用($P639,-1,AD$15,"生存转换",标准系数,"指定将领",X639)</f>
        <v>0.81450278978108681</v>
      </c>
      <c r="AE639" s="92">
        <f>辅助效用($P639,-1,AE$15,"生存转换",标准系数,"指定将领",Y639)</f>
        <v>0.36322490907182137</v>
      </c>
      <c r="AF639" s="92">
        <f>辅助效用($P639,-1,AF$15,"生存转换",标准系数,"指定将领",Z639)</f>
        <v>0.39668317376241441</v>
      </c>
      <c r="AG639" s="92" t="s">
        <v>51</v>
      </c>
      <c r="AH639" s="188">
        <f>IF($Q639=0,0,持续效用($P639,$Q639,AH$15,$F645))</f>
        <v>0</v>
      </c>
      <c r="AI639" s="188">
        <f>IF($Q639=0,0,持续效用($P639,$Q639,AI$15,$F645))</f>
        <v>0</v>
      </c>
      <c r="AJ639" s="188">
        <f>IF($Q639=0,0,持续效用($P639,$Q639,AJ$15,$F645))</f>
        <v>0</v>
      </c>
      <c r="AK639" s="188">
        <f>IF($Q639=0,0,持续效用($P639,$Q639,AK$15,$F645))</f>
        <v>0</v>
      </c>
      <c r="AL639" s="146">
        <f>IFERROR(AC639*IF($E639="将领",INDEX(兵法相关参数!$C$4:$AL$7,AL$15,MATCH($AB639,兵法相关参数!$C$3:$AL$3,0)),INDEX(兵法相关参数!$C$12:$AL$15,AL$15,MATCH($AB639,兵法相关参数!$C$3:$AL$3,0))),0)+IFERROR(AH639*IF($E639="将领",INDEX(兵法相关参数!$C$4:$AL$7,AL$15,MATCH($AG639,兵法相关参数!$C$3:$AL$3,0)),INDEX(兵法相关参数!$C$12:$AL$15,AL$15,MATCH($AG639,兵法相关参数!$C$3:$AL$3,0))),0)</f>
        <v>0.74896539009576912</v>
      </c>
      <c r="AM639" s="146">
        <f>IFERROR(AD639*IF($E639="将领",INDEX(兵法相关参数!$C$4:$AL$7,AM$15,MATCH($AB639,兵法相关参数!$C$3:$AL$3,0)),INDEX(兵法相关参数!$C$12:$AL$15,AM$15,MATCH($AB639,兵法相关参数!$C$3:$AL$3,0))),0)+IFERROR(AI639*IF($E639="将领",INDEX(兵法相关参数!$C$4:$AL$7,AM$15,MATCH($AG639,兵法相关参数!$C$3:$AL$3,0)),INDEX(兵法相关参数!$C$12:$AL$15,AM$15,MATCH($AG639,兵法相关参数!$C$3:$AL$3,0))),0)</f>
        <v>0.83763021583555841</v>
      </c>
      <c r="AN639" s="146">
        <f>IFERROR(AE639*IF($E639="将领",INDEX(兵法相关参数!$C$4:$AL$7,AN$15,MATCH($AB639,兵法相关参数!$C$3:$AL$3,0)),INDEX(兵法相关参数!$C$12:$AL$15,AN$15,MATCH($AB639,兵法相关参数!$C$3:$AL$3,0))),0)+IFERROR(AJ639*IF($E639="将领",INDEX(兵法相关参数!$C$4:$AL$7,AN$15,MATCH($AG639,兵法相关参数!$C$3:$AL$3,0)),INDEX(兵法相关参数!$C$12:$AL$15,AN$15,MATCH($AG639,兵法相关参数!$C$3:$AL$3,0))),0)</f>
        <v>0.36081641392626418</v>
      </c>
      <c r="AO639" s="146">
        <f>IFERROR(AF639*IF($E639="将领",INDEX(兵法相关参数!$C$4:$AL$7,AL$15,MATCH($AB639,兵法相关参数!$C$3:$AL$3,0)),INDEX(兵法相关参数!$C$12:$AL$15,AO$15,MATCH($AB639,兵法相关参数!$C$3:$AL$3,0))),0)+IFERROR(AK639*IF($E639="将领",INDEX(兵法相关参数!$C$4:$AL$7,AL$15,MATCH($AG639,兵法相关参数!$C$3:$AL$3,0)),INDEX(兵法相关参数!$C$12:$AL$15,AO$15,MATCH($AG639,兵法相关参数!$C$3:$AL$3,0))),0)</f>
        <v>0.41322133286027812</v>
      </c>
      <c r="AP639" s="42"/>
      <c r="AQ639" s="151">
        <f>AQ638</f>
        <v>30319</v>
      </c>
      <c r="AR639" s="161">
        <f>AR638</f>
        <v>0</v>
      </c>
      <c r="AS639" s="163" t="str">
        <f t="shared" si="392"/>
        <v>红</v>
      </c>
      <c r="AT639" s="153">
        <f t="shared" si="393"/>
        <v>1</v>
      </c>
      <c r="AU639" s="39" t="str">
        <f>IF(IF(L639="","",AQ639&amp;AT639)=AU638,"",IF(MOD(COUNTIF($AQ$1:AQ639,AQ639),3)=1,"",IF(L639="","",AQ639&amp;AT639)))</f>
        <v>303191</v>
      </c>
      <c r="AV639" s="166">
        <f t="shared" ref="AV639:AV647" si="398">IF(AU639="","",IF(L638="固定值",L639,ROUND(IF(AR639=1,L639*INDEX($AV$5:$AV$9,MATCH(AS639,$AU$5:$AU$9,0)),L639*INDEX($AV$13:$AV$17,MATCH(AS639,$AU$13:$AU$17,0))),IF(MID(BH639,FIND(AT639-1,BH639)+2,1)="%",3,1))))</f>
        <v>0.21099999999999999</v>
      </c>
      <c r="AW639" s="166">
        <f t="shared" ref="AW639:AW647" si="399">IF(AU639="","",ROUND((IF(AR639=1,L639*INDEX($AW$5:$AW$9,MATCH(AS639,$AU$5:$AU$9,0)),L639*INDEX($AW$13:$AW$17,MATCH(AS639,$AU$13:$AU$17,0)))-AV639)/34,IF(MID(BH639,FIND(AT639-1,BH639)+2,1)="%",3,1)))</f>
        <v>1.7000000000000001E-2</v>
      </c>
      <c r="AX639" s="15" t="str">
        <f>IF(MOD(COUNTIF($AQ$1:AQ639,AQ639),3)=1,"",IF(M639="","",AT639+1))</f>
        <v/>
      </c>
      <c r="AY639" s="15" t="str">
        <f t="shared" si="362"/>
        <v/>
      </c>
      <c r="AZ639" s="166" t="str">
        <f t="shared" si="363"/>
        <v/>
      </c>
      <c r="BA639" s="166" t="str">
        <f t="shared" si="364"/>
        <v/>
      </c>
      <c r="BB639" s="15" t="str">
        <f>IF(MOD(COUNTIF($AQ$1:AQ639,AQ639),3)=1,"",IF(N639="","",AX639+1))</f>
        <v/>
      </c>
      <c r="BC639" s="15" t="str">
        <f t="shared" si="394"/>
        <v/>
      </c>
      <c r="BD639" s="166" t="str">
        <f t="shared" si="395"/>
        <v/>
      </c>
      <c r="BE639" s="166" t="str">
        <f t="shared" si="396"/>
        <v/>
      </c>
      <c r="BF639" s="15"/>
      <c r="BG639" s="15"/>
      <c r="BH639" s="170" t="str">
        <f t="shared" si="397"/>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0" spans="1:60">
      <c r="A640" s="261"/>
      <c r="B640" s="259"/>
      <c r="C640" s="256"/>
      <c r="D640" s="257"/>
      <c r="E640" s="179"/>
      <c r="F640" s="141"/>
      <c r="G640" s="141"/>
      <c r="H640" s="141"/>
      <c r="I640" s="141"/>
      <c r="J640" s="256"/>
      <c r="K640" s="256"/>
      <c r="L640" s="182"/>
      <c r="M640" s="179"/>
      <c r="N640" s="179"/>
      <c r="O640" s="182"/>
      <c r="P640" s="179"/>
      <c r="Q640" s="179"/>
      <c r="R640" s="179"/>
      <c r="S640" s="179"/>
      <c r="T640" s="179"/>
      <c r="U640" s="179"/>
      <c r="V640" s="179"/>
      <c r="W640" s="179"/>
      <c r="X640" s="179"/>
      <c r="Y640" s="179"/>
      <c r="Z640" s="179"/>
      <c r="AA640" s="179"/>
      <c r="AB640" s="44"/>
      <c r="AC640" s="189"/>
      <c r="AD640" s="189"/>
      <c r="AE640" s="189"/>
      <c r="AF640" s="189"/>
      <c r="AG640" s="92"/>
      <c r="AH640" s="189"/>
      <c r="AI640" s="189"/>
      <c r="AJ640" s="189"/>
      <c r="AK640" s="189"/>
      <c r="AL640" s="146">
        <f>IFERROR(AC640*IF($E640="将领",INDEX(兵法相关参数!$C$4:$AL$7,AL$15,MATCH($AB640,兵法相关参数!$C$3:$AL$3,0)),INDEX(兵法相关参数!$C$12:$AL$15,AL$15,MATCH($AB640,兵法相关参数!$C$3:$AL$3,0))),0)+IFERROR(AH640*IF($E640="将领",INDEX(兵法相关参数!$C$4:$AL$7,AL$15,MATCH($AG640,兵法相关参数!$C$3:$AL$3,0)),INDEX(兵法相关参数!$C$12:$AL$15,AL$15,MATCH($AG640,兵法相关参数!$C$3:$AL$3,0))),0)</f>
        <v>0</v>
      </c>
      <c r="AM640" s="146">
        <f>IFERROR(AD640*IF($E640="将领",INDEX(兵法相关参数!$C$4:$AL$7,AM$15,MATCH($AB640,兵法相关参数!$C$3:$AL$3,0)),INDEX(兵法相关参数!$C$12:$AL$15,AM$15,MATCH($AB640,兵法相关参数!$C$3:$AL$3,0))),0)+IFERROR(AI640*IF($E640="将领",INDEX(兵法相关参数!$C$4:$AL$7,AM$15,MATCH($AG640,兵法相关参数!$C$3:$AL$3,0)),INDEX(兵法相关参数!$C$12:$AL$15,AM$15,MATCH($AG640,兵法相关参数!$C$3:$AL$3,0))),0)</f>
        <v>0</v>
      </c>
      <c r="AN640" s="146">
        <f>IFERROR(AE640*IF($E640="将领",INDEX(兵法相关参数!$C$4:$AL$7,AN$15,MATCH($AB640,兵法相关参数!$C$3:$AL$3,0)),INDEX(兵法相关参数!$C$12:$AL$15,AN$15,MATCH($AB640,兵法相关参数!$C$3:$AL$3,0))),0)+IFERROR(AJ640*IF($E640="将领",INDEX(兵法相关参数!$C$4:$AL$7,AN$15,MATCH($AG640,兵法相关参数!$C$3:$AL$3,0)),INDEX(兵法相关参数!$C$12:$AL$15,AN$15,MATCH($AG640,兵法相关参数!$C$3:$AL$3,0))),0)</f>
        <v>0</v>
      </c>
      <c r="AO640" s="146">
        <f>IFERROR(AF640*IF($E640="将领",INDEX(兵法相关参数!$C$4:$AL$7,AL$15,MATCH($AB640,兵法相关参数!$C$3:$AL$3,0)),INDEX(兵法相关参数!$C$12:$AL$15,AO$15,MATCH($AB640,兵法相关参数!$C$3:$AL$3,0))),0)+IFERROR(AK640*IF($E640="将领",INDEX(兵法相关参数!$C$4:$AL$7,AL$15,MATCH($AG640,兵法相关参数!$C$3:$AL$3,0)),INDEX(兵法相关参数!$C$12:$AL$15,AO$15,MATCH($AG640,兵法相关参数!$C$3:$AL$3,0))),0)</f>
        <v>0</v>
      </c>
      <c r="AP640" s="27"/>
      <c r="AQ640" s="151">
        <f>AQ639</f>
        <v>30319</v>
      </c>
      <c r="AR640" s="162">
        <f>AR639</f>
        <v>0</v>
      </c>
      <c r="AS640" s="163" t="str">
        <f t="shared" si="392"/>
        <v>红</v>
      </c>
      <c r="AT640" s="153">
        <f t="shared" si="393"/>
        <v>1</v>
      </c>
      <c r="AU640" s="39" t="str">
        <f>IF(IF(L640="","",AQ640&amp;AT640)=AU639,"",IF(MOD(COUNTIF($AQ$1:AQ640,AQ640),3)=1,"",IF(L640="","",AQ640&amp;AT640)))</f>
        <v/>
      </c>
      <c r="AV640" s="166" t="str">
        <f t="shared" si="398"/>
        <v/>
      </c>
      <c r="AW640" s="166" t="str">
        <f t="shared" si="399"/>
        <v/>
      </c>
      <c r="AX640" s="15" t="str">
        <f>IF(MOD(COUNTIF($AQ$1:AQ640,AQ640),3)=1,"",IF(M640="","",AT640+1))</f>
        <v/>
      </c>
      <c r="AY640" s="15" t="str">
        <f t="shared" si="362"/>
        <v/>
      </c>
      <c r="AZ640" s="166" t="str">
        <f t="shared" si="363"/>
        <v/>
      </c>
      <c r="BA640" s="166" t="str">
        <f t="shared" si="364"/>
        <v/>
      </c>
      <c r="BB640" s="15" t="str">
        <f>IF(MOD(COUNTIF($AQ$1:AQ640,AQ640),3)=1,"",IF(N640="","",AX640+1))</f>
        <v/>
      </c>
      <c r="BC640" s="15" t="str">
        <f t="shared" si="394"/>
        <v/>
      </c>
      <c r="BD640" s="166" t="str">
        <f t="shared" si="395"/>
        <v/>
      </c>
      <c r="BE640" s="166" t="str">
        <f t="shared" si="396"/>
        <v/>
      </c>
      <c r="BF640" s="15"/>
      <c r="BG640" s="15"/>
      <c r="BH640" s="170" t="str">
        <f t="shared" si="397"/>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1" spans="1:60">
      <c r="A641" s="261"/>
      <c r="B641" s="259"/>
      <c r="C641" s="256"/>
      <c r="D641" s="255" t="s">
        <v>1197</v>
      </c>
      <c r="E641" s="11"/>
      <c r="F641" s="11"/>
      <c r="G641" s="11"/>
      <c r="H641" s="11"/>
      <c r="I641" s="11"/>
      <c r="J641" s="256"/>
      <c r="K641" s="256"/>
      <c r="L641" s="184" t="s">
        <v>62</v>
      </c>
      <c r="M641" s="184"/>
      <c r="N641" s="11"/>
      <c r="O641" s="183" t="s">
        <v>52</v>
      </c>
      <c r="P641" s="3" t="s">
        <v>57</v>
      </c>
      <c r="Q641" s="11" t="s">
        <v>60</v>
      </c>
      <c r="R641" s="11" t="s">
        <v>61</v>
      </c>
      <c r="S641" s="11"/>
      <c r="T641" s="184"/>
      <c r="U641" s="184"/>
      <c r="V641" s="184"/>
      <c r="W641" s="3" t="s">
        <v>223</v>
      </c>
      <c r="X641" s="3" t="s">
        <v>224</v>
      </c>
      <c r="Y641" s="3" t="s">
        <v>225</v>
      </c>
      <c r="Z641" s="3" t="s">
        <v>226</v>
      </c>
      <c r="AA641" s="1"/>
      <c r="AB641" s="15"/>
      <c r="AC641" s="187" t="s">
        <v>227</v>
      </c>
      <c r="AD641" s="187" t="s">
        <v>228</v>
      </c>
      <c r="AE641" s="187" t="s">
        <v>229</v>
      </c>
      <c r="AF641" s="187" t="s">
        <v>230</v>
      </c>
      <c r="AG641" s="96"/>
      <c r="AH641" s="187" t="s">
        <v>227</v>
      </c>
      <c r="AI641" s="187" t="s">
        <v>228</v>
      </c>
      <c r="AJ641" s="187" t="s">
        <v>229</v>
      </c>
      <c r="AK641" s="187" t="s">
        <v>230</v>
      </c>
      <c r="AL641" s="146">
        <f>IFERROR(AC641*IF($E641="将领",INDEX(兵法相关参数!$C$4:$AL$7,AL$15,MATCH($AB641,兵法相关参数!$C$3:$AL$3,0)),INDEX(兵法相关参数!$C$12:$AL$15,AL$15,MATCH($AB641,兵法相关参数!$C$3:$AL$3,0))),0)+IFERROR(AH641*IF($E641="将领",INDEX(兵法相关参数!$C$4:$AL$7,AL$15,MATCH($AG641,兵法相关参数!$C$3:$AL$3,0)),INDEX(兵法相关参数!$C$12:$AL$15,AL$15,MATCH($AG641,兵法相关参数!$C$3:$AL$3,0))),0)</f>
        <v>0</v>
      </c>
      <c r="AM641" s="146">
        <f>IFERROR(AD641*IF($E641="将领",INDEX(兵法相关参数!$C$4:$AL$7,AM$15,MATCH($AB641,兵法相关参数!$C$3:$AL$3,0)),INDEX(兵法相关参数!$C$12:$AL$15,AM$15,MATCH($AB641,兵法相关参数!$C$3:$AL$3,0))),0)+IFERROR(AI641*IF($E641="将领",INDEX(兵法相关参数!$C$4:$AL$7,AM$15,MATCH($AG641,兵法相关参数!$C$3:$AL$3,0)),INDEX(兵法相关参数!$C$12:$AL$15,AM$15,MATCH($AG641,兵法相关参数!$C$3:$AL$3,0))),0)</f>
        <v>0</v>
      </c>
      <c r="AN641" s="146">
        <f>IFERROR(AE641*IF($E641="将领",INDEX(兵法相关参数!$C$4:$AL$7,AN$15,MATCH($AB641,兵法相关参数!$C$3:$AL$3,0)),INDEX(兵法相关参数!$C$12:$AL$15,AN$15,MATCH($AB641,兵法相关参数!$C$3:$AL$3,0))),0)+IFERROR(AJ641*IF($E641="将领",INDEX(兵法相关参数!$C$4:$AL$7,AN$15,MATCH($AG641,兵法相关参数!$C$3:$AL$3,0)),INDEX(兵法相关参数!$C$12:$AL$15,AN$15,MATCH($AG641,兵法相关参数!$C$3:$AL$3,0))),0)</f>
        <v>0</v>
      </c>
      <c r="AO641" s="146">
        <f>IFERROR(AF641*IF($E641="将领",INDEX(兵法相关参数!$C$4:$AL$7,AL$15,MATCH($AB641,兵法相关参数!$C$3:$AL$3,0)),INDEX(兵法相关参数!$C$12:$AL$15,AO$15,MATCH($AB641,兵法相关参数!$C$3:$AL$3,0))),0)+IFERROR(AK641*IF($E641="将领",INDEX(兵法相关参数!$C$4:$AL$7,AL$15,MATCH($AG641,兵法相关参数!$C$3:$AL$3,0)),INDEX(兵法相关参数!$C$12:$AL$15,AO$15,MATCH($AG641,兵法相关参数!$C$3:$AL$3,0))),0)</f>
        <v>0</v>
      </c>
      <c r="AP641" s="42"/>
      <c r="AQ641" s="151">
        <f t="shared" ref="AQ641:AQ646" si="400">AQ640</f>
        <v>30319</v>
      </c>
      <c r="AR641" s="160">
        <f>IF(D641="直接伤害",1,0)</f>
        <v>1</v>
      </c>
      <c r="AS641" s="163" t="str">
        <f t="shared" si="392"/>
        <v>红</v>
      </c>
      <c r="AT641" s="153">
        <f t="shared" si="393"/>
        <v>2</v>
      </c>
      <c r="AU641" s="39" t="str">
        <f>IF(IF(L641="","",AQ641&amp;AT641)=AU640,"",IF(MOD(COUNTIF($AQ$1:AQ641,AQ641),3)=1,"",IF(L641="","",AQ641&amp;AT641)))</f>
        <v/>
      </c>
      <c r="AV641" s="166" t="str">
        <f t="shared" si="398"/>
        <v/>
      </c>
      <c r="AW641" s="166" t="str">
        <f t="shared" si="399"/>
        <v/>
      </c>
      <c r="AX641" s="15" t="str">
        <f>IF(MOD(COUNTIF($AQ$1:AQ641,AQ641),3)=1,"",IF(M641="","",AT641+1))</f>
        <v/>
      </c>
      <c r="AY641" s="15" t="str">
        <f t="shared" si="362"/>
        <v/>
      </c>
      <c r="AZ641" s="166" t="str">
        <f t="shared" si="363"/>
        <v/>
      </c>
      <c r="BA641" s="166" t="str">
        <f t="shared" si="364"/>
        <v/>
      </c>
      <c r="BB641" s="15" t="str">
        <f>IF(MOD(COUNTIF($AQ$1:AQ641,AQ641),3)=1,"",IF(N641="","",AX641+1))</f>
        <v/>
      </c>
      <c r="BC641" s="15" t="str">
        <f t="shared" si="394"/>
        <v/>
      </c>
      <c r="BD641" s="166" t="str">
        <f t="shared" si="395"/>
        <v/>
      </c>
      <c r="BE641" s="166" t="str">
        <f t="shared" si="396"/>
        <v/>
      </c>
      <c r="BF641" s="15"/>
      <c r="BG641" s="15"/>
      <c r="BH641" s="170" t="str">
        <f t="shared" si="397"/>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2" spans="1:60">
      <c r="A642" s="261"/>
      <c r="B642" s="259"/>
      <c r="C642" s="256"/>
      <c r="D642" s="256"/>
      <c r="E642" s="179" t="s">
        <v>341</v>
      </c>
      <c r="F642" s="141">
        <v>1</v>
      </c>
      <c r="G642" s="141">
        <v>1</v>
      </c>
      <c r="H642" s="141">
        <v>1</v>
      </c>
      <c r="I642" s="141">
        <v>1</v>
      </c>
      <c r="J642" s="256"/>
      <c r="K642" s="256"/>
      <c r="L642" s="25">
        <v>3</v>
      </c>
      <c r="M642" s="25"/>
      <c r="N642" s="10"/>
      <c r="O642" s="81">
        <f>100%*1.15*0.5</f>
        <v>0.57499999999999996</v>
      </c>
      <c r="P642" s="44">
        <v>30</v>
      </c>
      <c r="Q642" s="10">
        <v>0</v>
      </c>
      <c r="R642" s="10">
        <v>3</v>
      </c>
      <c r="S642" s="203"/>
      <c r="T642" s="44"/>
      <c r="U642" s="44"/>
      <c r="V642" s="24"/>
      <c r="W642" s="23">
        <f>$L642*效果范围削减($R642)*$O642</f>
        <v>4.2253698063009812</v>
      </c>
      <c r="X642" s="23">
        <f>$L642*效果范围削减($R642)*$O642</f>
        <v>4.2253698063009812</v>
      </c>
      <c r="Y642" s="23">
        <f>$L642*效果范围削减($R642)*$O642</f>
        <v>4.2253698063009812</v>
      </c>
      <c r="Z642" s="23">
        <f>$L642*效果范围削减($R642)*$O642</f>
        <v>4.2253698063009812</v>
      </c>
      <c r="AA642" s="22"/>
      <c r="AB642" s="44" t="s">
        <v>37</v>
      </c>
      <c r="AC642" s="92">
        <f>0.5*辅助效用($P642,-1,AC$15,"生存转换",输出系数,"当前将领目标",W642)+0.5*辅助效用($P642,-1,AC$15,"生存转换",输出系数,"当前士兵目标",W642)</f>
        <v>2.0503206645965122E-4</v>
      </c>
      <c r="AD642" s="92">
        <f>0.5*辅助效用($P642,-1,AD$15,"生存转换",输出系数,"当前将领目标",X642)+0.5*辅助效用($P642,-1,AD$15,"生存转换",输出系数,"当前士兵目标",X642)</f>
        <v>2.5511325410269414E-4</v>
      </c>
      <c r="AE642" s="92">
        <f>0.5*辅助效用($P642,-1,AE$15,"生存转换",输出系数,"当前将领目标",Y642)+0.5*辅助效用($P642,-1,AE$15,"生存转换",输出系数,"当前士兵目标",Y642)</f>
        <v>2.0273228353002515E-4</v>
      </c>
      <c r="AF642" s="92">
        <f>0.5*辅助效用($P642,-1,AF$15,"生存转换",输出系数,"当前将领目标",Z642)+0.5*辅助效用($P642,-1,AF$15,"生存转换",输出系数,"当前士兵目标",Z642)</f>
        <v>1.9681396885582326E-4</v>
      </c>
      <c r="AG642" s="92" t="s">
        <v>51</v>
      </c>
      <c r="AH642" s="188">
        <f>IF($Q642=0,0,持续效用($P642,$Q642,AH$15,$F642))</f>
        <v>0</v>
      </c>
      <c r="AI642" s="188">
        <f>IF($Q642=0,0,持续效用($P642,$Q642,AI$15,$F642))</f>
        <v>0</v>
      </c>
      <c r="AJ642" s="188">
        <f>IF($Q642=0,0,持续效用($P642,$Q642,AJ$15,$F642))</f>
        <v>0</v>
      </c>
      <c r="AK642" s="188">
        <f>IF($Q642=0,0,持续效用($P642,$Q642,AK$15,$F642))</f>
        <v>0</v>
      </c>
      <c r="AL642" s="146">
        <f>IFERROR(AC642*IF($E642="将领",INDEX(兵法相关参数!$C$4:$AL$7,AL$15,MATCH($AB642,兵法相关参数!$C$3:$AL$3,0)),INDEX(兵法相关参数!$C$12:$AL$15,AL$15,MATCH($AB642,兵法相关参数!$C$3:$AL$3,0))),0)+IFERROR(AH642*IF($E642="将领",INDEX(兵法相关参数!$C$4:$AL$7,AL$15,MATCH($AG642,兵法相关参数!$C$3:$AL$3,0)),INDEX(兵法相关参数!$C$12:$AL$15,AL$15,MATCH($AG642,兵法相关参数!$C$3:$AL$3,0))),0)</f>
        <v>0.70712361854116057</v>
      </c>
      <c r="AM642" s="146">
        <f>IFERROR(AD642*IF($E642="将领",INDEX(兵法相关参数!$C$4:$AL$7,AM$15,MATCH($AB642,兵法相关参数!$C$3:$AL$3,0)),INDEX(兵法相关参数!$C$12:$AL$15,AM$15,MATCH($AB642,兵法相关参数!$C$3:$AL$3,0))),0)+IFERROR(AI642*IF($E642="将领",INDEX(兵法相关参数!$C$4:$AL$7,AM$15,MATCH($AG642,兵法相关参数!$C$3:$AL$3,0)),INDEX(兵法相关参数!$C$12:$AL$15,AM$15,MATCH($AG642,兵法相关参数!$C$3:$AL$3,0))),0)</f>
        <v>0.81067981306255055</v>
      </c>
      <c r="AN642" s="146">
        <f>IFERROR(AE642*IF($E642="将领",INDEX(兵法相关参数!$C$4:$AL$7,AN$15,MATCH($AB642,兵法相关参数!$C$3:$AL$3,0)),INDEX(兵法相关参数!$C$12:$AL$15,AN$15,MATCH($AB642,兵法相关参数!$C$3:$AL$3,0))),0)+IFERROR(AJ642*IF($E642="将领",INDEX(兵法相关参数!$C$4:$AL$7,AN$15,MATCH($AG642,兵法相关参数!$C$3:$AL$3,0)),INDEX(兵法相关参数!$C$12:$AL$15,AN$15,MATCH($AG642,兵法相关参数!$C$3:$AL$3,0))),0)</f>
        <v>1.2160969353629292</v>
      </c>
      <c r="AO642" s="146">
        <f>IFERROR(AF642*IF($E642="将领",INDEX(兵法相关参数!$C$4:$AL$7,AL$15,MATCH($AB642,兵法相关参数!$C$3:$AL$3,0)),INDEX(兵法相关参数!$C$12:$AL$15,AO$15,MATCH($AB642,兵法相关参数!$C$3:$AL$3,0))),0)+IFERROR(AK642*IF($E642="将领",INDEX(兵法相关参数!$C$4:$AL$7,AL$15,MATCH($AG642,兵法相关参数!$C$3:$AL$3,0)),INDEX(兵法相关参数!$C$12:$AL$15,AO$15,MATCH($AG642,兵法相关参数!$C$3:$AL$3,0))),0)</f>
        <v>0.67878068167529781</v>
      </c>
      <c r="AP642" s="27"/>
      <c r="AQ642" s="151">
        <f t="shared" si="400"/>
        <v>30319</v>
      </c>
      <c r="AR642" s="161">
        <f>AR641</f>
        <v>1</v>
      </c>
      <c r="AS642" s="163" t="str">
        <f t="shared" si="392"/>
        <v>红</v>
      </c>
      <c r="AT642" s="153">
        <f t="shared" si="393"/>
        <v>2</v>
      </c>
      <c r="AU642" s="39" t="str">
        <f>IF(IF(L642="","",AQ642&amp;AT642)=AU641,"",IF(MOD(COUNTIF($AQ$1:AQ642,AQ642),3)=1,"",IF(L642="","",AQ642&amp;AT642)))</f>
        <v>303192</v>
      </c>
      <c r="AV642" s="166">
        <f t="shared" si="398"/>
        <v>1.147</v>
      </c>
      <c r="AW642" s="166">
        <f t="shared" si="399"/>
        <v>5.5E-2</v>
      </c>
      <c r="AX642" s="15" t="str">
        <f>IF(MOD(COUNTIF($AQ$1:AQ642,AQ642),3)=1,"",IF(M642="","",AT642+1))</f>
        <v/>
      </c>
      <c r="AY642" s="15" t="str">
        <f t="shared" si="362"/>
        <v/>
      </c>
      <c r="AZ642" s="166" t="str">
        <f t="shared" si="363"/>
        <v/>
      </c>
      <c r="BA642" s="166" t="str">
        <f t="shared" si="364"/>
        <v/>
      </c>
      <c r="BB642" s="15" t="str">
        <f>IF(MOD(COUNTIF($AQ$1:AQ642,AQ642),3)=1,"",IF(N642="","",AX642+1))</f>
        <v/>
      </c>
      <c r="BC642" s="15" t="str">
        <f t="shared" si="394"/>
        <v/>
      </c>
      <c r="BD642" s="166" t="str">
        <f t="shared" si="395"/>
        <v/>
      </c>
      <c r="BE642" s="166" t="str">
        <f t="shared" si="396"/>
        <v/>
      </c>
      <c r="BF642" s="15"/>
      <c r="BG642" s="15"/>
      <c r="BH642" s="170" t="str">
        <f t="shared" si="397"/>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3" spans="1:60">
      <c r="A643" s="261"/>
      <c r="B643" s="259"/>
      <c r="C643" s="256"/>
      <c r="D643" s="257"/>
      <c r="E643" s="179"/>
      <c r="F643" s="141"/>
      <c r="G643" s="141"/>
      <c r="H643" s="141"/>
      <c r="I643" s="141"/>
      <c r="J643" s="256"/>
      <c r="K643" s="256"/>
      <c r="L643" s="182"/>
      <c r="M643" s="179"/>
      <c r="N643" s="179"/>
      <c r="O643" s="182"/>
      <c r="P643" s="44"/>
      <c r="Q643" s="10"/>
      <c r="R643" s="10"/>
      <c r="S643" s="10"/>
      <c r="T643" s="24"/>
      <c r="U643" s="24"/>
      <c r="V643" s="24"/>
      <c r="W643" s="23"/>
      <c r="X643" s="23"/>
      <c r="Y643" s="23"/>
      <c r="Z643" s="23"/>
      <c r="AA643" s="24"/>
      <c r="AB643" s="44"/>
      <c r="AC643" s="92"/>
      <c r="AD643" s="92"/>
      <c r="AE643" s="92"/>
      <c r="AF643" s="92"/>
      <c r="AG643" s="92"/>
      <c r="AH643" s="95"/>
      <c r="AI643" s="95"/>
      <c r="AJ643" s="95"/>
      <c r="AK643" s="95"/>
      <c r="AL643" s="146">
        <f>IFERROR(AC643*IF($E643="将领",INDEX(兵法相关参数!$C$4:$AL$7,AL$15,MATCH($AB643,兵法相关参数!$C$3:$AL$3,0)),INDEX(兵法相关参数!$C$12:$AL$15,AL$15,MATCH($AB643,兵法相关参数!$C$3:$AL$3,0))),0)+IFERROR(AH643*IF($E643="将领",INDEX(兵法相关参数!$C$4:$AL$7,AL$15,MATCH($AG643,兵法相关参数!$C$3:$AL$3,0)),INDEX(兵法相关参数!$C$12:$AL$15,AL$15,MATCH($AG643,兵法相关参数!$C$3:$AL$3,0))),0)</f>
        <v>0</v>
      </c>
      <c r="AM643" s="146">
        <f>IFERROR(AD643*IF($E643="将领",INDEX(兵法相关参数!$C$4:$AL$7,AM$15,MATCH($AB643,兵法相关参数!$C$3:$AL$3,0)),INDEX(兵法相关参数!$C$12:$AL$15,AM$15,MATCH($AB643,兵法相关参数!$C$3:$AL$3,0))),0)+IFERROR(AI643*IF($E643="将领",INDEX(兵法相关参数!$C$4:$AL$7,AM$15,MATCH($AG643,兵法相关参数!$C$3:$AL$3,0)),INDEX(兵法相关参数!$C$12:$AL$15,AM$15,MATCH($AG643,兵法相关参数!$C$3:$AL$3,0))),0)</f>
        <v>0</v>
      </c>
      <c r="AN643" s="146">
        <f>IFERROR(AE643*IF($E643="将领",INDEX(兵法相关参数!$C$4:$AL$7,AN$15,MATCH($AB643,兵法相关参数!$C$3:$AL$3,0)),INDEX(兵法相关参数!$C$12:$AL$15,AN$15,MATCH($AB643,兵法相关参数!$C$3:$AL$3,0))),0)+IFERROR(AJ643*IF($E643="将领",INDEX(兵法相关参数!$C$4:$AL$7,AN$15,MATCH($AG643,兵法相关参数!$C$3:$AL$3,0)),INDEX(兵法相关参数!$C$12:$AL$15,AN$15,MATCH($AG643,兵法相关参数!$C$3:$AL$3,0))),0)</f>
        <v>0</v>
      </c>
      <c r="AO643" s="146">
        <f>IFERROR(AF643*IF($E643="将领",INDEX(兵法相关参数!$C$4:$AL$7,AL$15,MATCH($AB643,兵法相关参数!$C$3:$AL$3,0)),INDEX(兵法相关参数!$C$12:$AL$15,AO$15,MATCH($AB643,兵法相关参数!$C$3:$AL$3,0))),0)+IFERROR(AK643*IF($E643="将领",INDEX(兵法相关参数!$C$4:$AL$7,AL$15,MATCH($AG643,兵法相关参数!$C$3:$AL$3,0)),INDEX(兵法相关参数!$C$12:$AL$15,AO$15,MATCH($AG643,兵法相关参数!$C$3:$AL$3,0))),0)</f>
        <v>0</v>
      </c>
      <c r="AP643" s="42"/>
      <c r="AQ643" s="151">
        <f t="shared" si="400"/>
        <v>30319</v>
      </c>
      <c r="AR643" s="162">
        <f>AR642</f>
        <v>1</v>
      </c>
      <c r="AS643" s="163" t="str">
        <f t="shared" si="392"/>
        <v>红</v>
      </c>
      <c r="AT643" s="153">
        <f t="shared" si="393"/>
        <v>2</v>
      </c>
      <c r="AU643" s="39" t="str">
        <f>IF(IF(L643="","",AQ643&amp;AT643)=AU642,"",IF(MOD(COUNTIF($AQ$1:AQ643,AQ643),3)=1,"",IF(L643="","",AQ643&amp;AT643)))</f>
        <v/>
      </c>
      <c r="AV643" s="166" t="str">
        <f t="shared" si="398"/>
        <v/>
      </c>
      <c r="AW643" s="166" t="str">
        <f t="shared" si="399"/>
        <v/>
      </c>
      <c r="AX643" s="15" t="str">
        <f>IF(MOD(COUNTIF($AQ$1:AQ643,AQ643),3)=1,"",IF(M643="","",AT643+1))</f>
        <v/>
      </c>
      <c r="AY643" s="15" t="str">
        <f t="shared" si="362"/>
        <v/>
      </c>
      <c r="AZ643" s="166" t="str">
        <f t="shared" si="363"/>
        <v/>
      </c>
      <c r="BA643" s="166" t="str">
        <f t="shared" si="364"/>
        <v/>
      </c>
      <c r="BB643" s="15" t="str">
        <f>IF(MOD(COUNTIF($AQ$1:AQ643,AQ643),3)=1,"",IF(N643="","",AX643+1))</f>
        <v/>
      </c>
      <c r="BC643" s="15" t="str">
        <f t="shared" si="394"/>
        <v/>
      </c>
      <c r="BD643" s="166" t="str">
        <f t="shared" si="395"/>
        <v/>
      </c>
      <c r="BE643" s="166" t="str">
        <f t="shared" si="396"/>
        <v/>
      </c>
      <c r="BF643" s="15"/>
      <c r="BG643" s="15"/>
      <c r="BH643" s="170" t="str">
        <f t="shared" si="397"/>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4" spans="1:60">
      <c r="A644" s="261"/>
      <c r="B644" s="259"/>
      <c r="C644" s="256"/>
      <c r="D644" s="255"/>
      <c r="E644" s="11"/>
      <c r="F644" s="11"/>
      <c r="G644" s="11"/>
      <c r="H644" s="11"/>
      <c r="I644" s="11"/>
      <c r="J644" s="256"/>
      <c r="K644" s="256"/>
      <c r="L644" s="11"/>
      <c r="M644" s="11"/>
      <c r="N644" s="11"/>
      <c r="O644" s="183"/>
      <c r="P644" s="3"/>
      <c r="Q644" s="11"/>
      <c r="R644" s="11"/>
      <c r="S644" s="184"/>
      <c r="T644" s="11"/>
      <c r="U644" s="184"/>
      <c r="V644" s="184"/>
      <c r="W644" s="3"/>
      <c r="X644" s="3"/>
      <c r="Y644" s="3"/>
      <c r="Z644" s="3"/>
      <c r="AA644" s="1"/>
      <c r="AB644" s="15"/>
      <c r="AC644" s="187"/>
      <c r="AD644" s="187"/>
      <c r="AE644" s="187"/>
      <c r="AF644" s="187"/>
      <c r="AG644" s="96"/>
      <c r="AH644" s="187"/>
      <c r="AI644" s="187"/>
      <c r="AJ644" s="187"/>
      <c r="AK644" s="187"/>
      <c r="AL644" s="146">
        <f>IFERROR(AC644*IF($E644="将领",INDEX(兵法相关参数!$C$4:$AL$7,AL$15,MATCH($AB644,兵法相关参数!$C$3:$AL$3,0)),INDEX(兵法相关参数!$C$12:$AL$15,AL$15,MATCH($AB644,兵法相关参数!$C$3:$AL$3,0))),0)+IFERROR(AH644*IF($E644="将领",INDEX(兵法相关参数!$C$4:$AL$7,AL$15,MATCH($AG644,兵法相关参数!$C$3:$AL$3,0)),INDEX(兵法相关参数!$C$12:$AL$15,AL$15,MATCH($AG644,兵法相关参数!$C$3:$AL$3,0))),0)</f>
        <v>0</v>
      </c>
      <c r="AM644" s="146">
        <f>IFERROR(AD644*IF($E644="将领",INDEX(兵法相关参数!$C$4:$AL$7,AM$15,MATCH($AB644,兵法相关参数!$C$3:$AL$3,0)),INDEX(兵法相关参数!$C$12:$AL$15,AM$15,MATCH($AB644,兵法相关参数!$C$3:$AL$3,0))),0)+IFERROR(AI644*IF($E644="将领",INDEX(兵法相关参数!$C$4:$AL$7,AM$15,MATCH($AG644,兵法相关参数!$C$3:$AL$3,0)),INDEX(兵法相关参数!$C$12:$AL$15,AM$15,MATCH($AG644,兵法相关参数!$C$3:$AL$3,0))),0)</f>
        <v>0</v>
      </c>
      <c r="AN644" s="146">
        <f>IFERROR(AE644*IF($E644="将领",INDEX(兵法相关参数!$C$4:$AL$7,AN$15,MATCH($AB644,兵法相关参数!$C$3:$AL$3,0)),INDEX(兵法相关参数!$C$12:$AL$15,AN$15,MATCH($AB644,兵法相关参数!$C$3:$AL$3,0))),0)+IFERROR(AJ644*IF($E644="将领",INDEX(兵法相关参数!$C$4:$AL$7,AN$15,MATCH($AG644,兵法相关参数!$C$3:$AL$3,0)),INDEX(兵法相关参数!$C$12:$AL$15,AN$15,MATCH($AG644,兵法相关参数!$C$3:$AL$3,0))),0)</f>
        <v>0</v>
      </c>
      <c r="AO644" s="146">
        <f>IFERROR(AF644*IF($E644="将领",INDEX(兵法相关参数!$C$4:$AL$7,AL$15,MATCH($AB644,兵法相关参数!$C$3:$AL$3,0)),INDEX(兵法相关参数!$C$12:$AL$15,AO$15,MATCH($AB644,兵法相关参数!$C$3:$AL$3,0))),0)+IFERROR(AK644*IF($E644="将领",INDEX(兵法相关参数!$C$4:$AL$7,AL$15,MATCH($AG644,兵法相关参数!$C$3:$AL$3,0)),INDEX(兵法相关参数!$C$12:$AL$15,AO$15,MATCH($AG644,兵法相关参数!$C$3:$AL$3,0))),0)</f>
        <v>0</v>
      </c>
      <c r="AP644" s="27"/>
      <c r="AQ644" s="151">
        <f t="shared" si="400"/>
        <v>30319</v>
      </c>
      <c r="AR644" s="160">
        <f>IF(D644="直接伤害",1,0)</f>
        <v>0</v>
      </c>
      <c r="AS644" s="163" t="str">
        <f t="shared" si="392"/>
        <v>红</v>
      </c>
      <c r="AT644" s="153">
        <f t="shared" si="393"/>
        <v>2</v>
      </c>
      <c r="AU644" s="39" t="str">
        <f>IF(IF(L644="","",AQ644&amp;AT644)=AU643,"",IF(MOD(COUNTIF($AQ$1:AQ644,AQ644),3)=1,"",IF(L644="","",AQ644&amp;AT644)))</f>
        <v/>
      </c>
      <c r="AV644" s="166" t="str">
        <f t="shared" si="398"/>
        <v/>
      </c>
      <c r="AW644" s="166" t="str">
        <f t="shared" si="399"/>
        <v/>
      </c>
      <c r="AX644" s="15" t="str">
        <f>IF(MOD(COUNTIF($AQ$1:AQ644,AQ644),3)=1,"",IF(M644="","",AT644+1))</f>
        <v/>
      </c>
      <c r="AY644" s="15" t="str">
        <f t="shared" si="362"/>
        <v/>
      </c>
      <c r="AZ644" s="166" t="str">
        <f t="shared" si="363"/>
        <v/>
      </c>
      <c r="BA644" s="166" t="str">
        <f t="shared" si="364"/>
        <v/>
      </c>
      <c r="BB644" s="15" t="str">
        <f>IF(MOD(COUNTIF($AQ$1:AQ644,AQ644),3)=1,"",IF(N644="","",AX644+1))</f>
        <v/>
      </c>
      <c r="BC644" s="15" t="str">
        <f t="shared" si="394"/>
        <v/>
      </c>
      <c r="BD644" s="166" t="str">
        <f t="shared" si="395"/>
        <v/>
      </c>
      <c r="BE644" s="166" t="str">
        <f t="shared" si="396"/>
        <v/>
      </c>
      <c r="BF644" s="15"/>
      <c r="BG644" s="15"/>
      <c r="BH644" s="170" t="str">
        <f t="shared" si="397"/>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5" spans="1:60">
      <c r="A645" s="261"/>
      <c r="B645" s="259"/>
      <c r="C645" s="256"/>
      <c r="D645" s="256"/>
      <c r="E645" s="179" t="s">
        <v>22</v>
      </c>
      <c r="F645" s="141">
        <v>1</v>
      </c>
      <c r="G645" s="141">
        <v>1</v>
      </c>
      <c r="H645" s="141">
        <v>1</v>
      </c>
      <c r="I645" s="141">
        <v>1</v>
      </c>
      <c r="J645" s="256"/>
      <c r="K645" s="256"/>
      <c r="L645" s="207"/>
      <c r="M645" s="207"/>
      <c r="N645" s="207"/>
      <c r="O645" s="81"/>
      <c r="P645" s="179"/>
      <c r="Q645" s="179"/>
      <c r="R645" s="179"/>
      <c r="S645" s="110"/>
      <c r="T645" s="179"/>
      <c r="U645" s="179"/>
      <c r="V645" s="179"/>
      <c r="W645" s="23"/>
      <c r="X645" s="23"/>
      <c r="Y645" s="23"/>
      <c r="Z645" s="23"/>
      <c r="AA645" s="179"/>
      <c r="AB645" s="44"/>
      <c r="AC645" s="92"/>
      <c r="AD645" s="92"/>
      <c r="AE645" s="92"/>
      <c r="AF645" s="92"/>
      <c r="AG645" s="92"/>
      <c r="AH645" s="188"/>
      <c r="AI645" s="188"/>
      <c r="AJ645" s="188"/>
      <c r="AK645" s="188"/>
      <c r="AL645" s="146">
        <f>IFERROR(AC645*IF($E645="将领",INDEX(兵法相关参数!$C$4:$AL$7,AL$15,MATCH($AB645,兵法相关参数!$C$3:$AL$3,0)),INDEX(兵法相关参数!$C$12:$AL$15,AL$15,MATCH($AB645,兵法相关参数!$C$3:$AL$3,0))),0)+IFERROR(AH645*IF($E645="将领",INDEX(兵法相关参数!$C$4:$AL$7,AL$15,MATCH($AG645,兵法相关参数!$C$3:$AL$3,0)),INDEX(兵法相关参数!$C$12:$AL$15,AL$15,MATCH($AG645,兵法相关参数!$C$3:$AL$3,0))),0)</f>
        <v>0</v>
      </c>
      <c r="AM645" s="146">
        <f>IFERROR(AD645*IF($E645="将领",INDEX(兵法相关参数!$C$4:$AL$7,AM$15,MATCH($AB645,兵法相关参数!$C$3:$AL$3,0)),INDEX(兵法相关参数!$C$12:$AL$15,AM$15,MATCH($AB645,兵法相关参数!$C$3:$AL$3,0))),0)+IFERROR(AI645*IF($E645="将领",INDEX(兵法相关参数!$C$4:$AL$7,AM$15,MATCH($AG645,兵法相关参数!$C$3:$AL$3,0)),INDEX(兵法相关参数!$C$12:$AL$15,AM$15,MATCH($AG645,兵法相关参数!$C$3:$AL$3,0))),0)</f>
        <v>0</v>
      </c>
      <c r="AN645" s="146">
        <f>IFERROR(AE645*IF($E645="将领",INDEX(兵法相关参数!$C$4:$AL$7,AN$15,MATCH($AB645,兵法相关参数!$C$3:$AL$3,0)),INDEX(兵法相关参数!$C$12:$AL$15,AN$15,MATCH($AB645,兵法相关参数!$C$3:$AL$3,0))),0)+IFERROR(AJ645*IF($E645="将领",INDEX(兵法相关参数!$C$4:$AL$7,AN$15,MATCH($AG645,兵法相关参数!$C$3:$AL$3,0)),INDEX(兵法相关参数!$C$12:$AL$15,AN$15,MATCH($AG645,兵法相关参数!$C$3:$AL$3,0))),0)</f>
        <v>0</v>
      </c>
      <c r="AO645" s="146">
        <f>IFERROR(AF645*IF($E645="将领",INDEX(兵法相关参数!$C$4:$AL$7,AL$15,MATCH($AB645,兵法相关参数!$C$3:$AL$3,0)),INDEX(兵法相关参数!$C$12:$AL$15,AO$15,MATCH($AB645,兵法相关参数!$C$3:$AL$3,0))),0)+IFERROR(AK645*IF($E645="将领",INDEX(兵法相关参数!$C$4:$AL$7,AL$15,MATCH($AG645,兵法相关参数!$C$3:$AL$3,0)),INDEX(兵法相关参数!$C$12:$AL$15,AO$15,MATCH($AG645,兵法相关参数!$C$3:$AL$3,0))),0)</f>
        <v>0</v>
      </c>
      <c r="AP645" s="42"/>
      <c r="AQ645" s="151">
        <f t="shared" si="400"/>
        <v>30319</v>
      </c>
      <c r="AR645" s="161">
        <f>AR644</f>
        <v>0</v>
      </c>
      <c r="AS645" s="163" t="str">
        <f t="shared" si="392"/>
        <v>红</v>
      </c>
      <c r="AT645" s="153">
        <f t="shared" si="393"/>
        <v>2</v>
      </c>
      <c r="AU645" s="39" t="str">
        <f>IF(IF(L645="","",AQ645&amp;AT645)=AU644,"",IF(MOD(COUNTIF($AQ$1:AQ645,AQ645),3)=1,"",IF(L645="","",AQ645&amp;AT645)))</f>
        <v/>
      </c>
      <c r="AV645" s="166" t="str">
        <f t="shared" si="398"/>
        <v/>
      </c>
      <c r="AW645" s="166" t="str">
        <f t="shared" si="399"/>
        <v/>
      </c>
      <c r="AX645" s="15" t="str">
        <f>IF(MOD(COUNTIF($AQ$1:AQ645,AQ645),3)=1,"",IF(M645="","",AT645+1))</f>
        <v/>
      </c>
      <c r="AY645" s="15" t="str">
        <f t="shared" si="362"/>
        <v/>
      </c>
      <c r="AZ645" s="166" t="str">
        <f t="shared" si="363"/>
        <v/>
      </c>
      <c r="BA645" s="166" t="str">
        <f t="shared" si="364"/>
        <v/>
      </c>
      <c r="BB645" s="15" t="str">
        <f>IF(MOD(COUNTIF($AQ$1:AQ645,AQ645),3)=1,"",IF(N645="","",AX645+1))</f>
        <v/>
      </c>
      <c r="BC645" s="15" t="str">
        <f t="shared" si="394"/>
        <v/>
      </c>
      <c r="BD645" s="166" t="str">
        <f t="shared" si="395"/>
        <v/>
      </c>
      <c r="BE645" s="166" t="str">
        <f t="shared" si="396"/>
        <v/>
      </c>
      <c r="BF645" s="15"/>
      <c r="BG645" s="15"/>
      <c r="BH645" s="170" t="str">
        <f t="shared" si="397"/>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6" spans="1:60">
      <c r="A646" s="261"/>
      <c r="B646" s="260"/>
      <c r="C646" s="257"/>
      <c r="D646" s="257"/>
      <c r="E646" s="179"/>
      <c r="F646" s="141"/>
      <c r="G646" s="141"/>
      <c r="H646" s="141"/>
      <c r="I646" s="141"/>
      <c r="J646" s="257"/>
      <c r="K646" s="257"/>
      <c r="L646" s="182"/>
      <c r="M646" s="179"/>
      <c r="N646" s="179"/>
      <c r="O646" s="182"/>
      <c r="P646" s="179"/>
      <c r="Q646" s="179"/>
      <c r="R646" s="179"/>
      <c r="S646" s="179"/>
      <c r="T646" s="179"/>
      <c r="U646" s="179"/>
      <c r="V646" s="179"/>
      <c r="W646" s="179"/>
      <c r="X646" s="179"/>
      <c r="Y646" s="179"/>
      <c r="Z646" s="179"/>
      <c r="AA646" s="179"/>
      <c r="AB646" s="44"/>
      <c r="AC646" s="189"/>
      <c r="AD646" s="189"/>
      <c r="AE646" s="189"/>
      <c r="AF646" s="189"/>
      <c r="AG646" s="92"/>
      <c r="AH646" s="189"/>
      <c r="AI646" s="189"/>
      <c r="AJ646" s="189"/>
      <c r="AK646" s="189"/>
      <c r="AL646" s="146">
        <f>IFERROR(AC646*IF($E646="将领",INDEX(兵法相关参数!$C$4:$AL$7,AL$15,MATCH($AB646,兵法相关参数!$C$3:$AL$3,0)),INDEX(兵法相关参数!$C$12:$AL$15,AL$15,MATCH($AB646,兵法相关参数!$C$3:$AL$3,0))),0)+IFERROR(AH646*IF($E646="将领",INDEX(兵法相关参数!$C$4:$AL$7,AL$15,MATCH($AG646,兵法相关参数!$C$3:$AL$3,0)),INDEX(兵法相关参数!$C$12:$AL$15,AL$15,MATCH($AG646,兵法相关参数!$C$3:$AL$3,0))),0)</f>
        <v>0</v>
      </c>
      <c r="AM646" s="146">
        <f>IFERROR(AD646*IF($E646="将领",INDEX(兵法相关参数!$C$4:$AL$7,AM$15,MATCH($AB646,兵法相关参数!$C$3:$AL$3,0)),INDEX(兵法相关参数!$C$12:$AL$15,AM$15,MATCH($AB646,兵法相关参数!$C$3:$AL$3,0))),0)+IFERROR(AI646*IF($E646="将领",INDEX(兵法相关参数!$C$4:$AL$7,AM$15,MATCH($AG646,兵法相关参数!$C$3:$AL$3,0)),INDEX(兵法相关参数!$C$12:$AL$15,AM$15,MATCH($AG646,兵法相关参数!$C$3:$AL$3,0))),0)</f>
        <v>0</v>
      </c>
      <c r="AN646" s="146">
        <f>IFERROR(AE646*IF($E646="将领",INDEX(兵法相关参数!$C$4:$AL$7,AN$15,MATCH($AB646,兵法相关参数!$C$3:$AL$3,0)),INDEX(兵法相关参数!$C$12:$AL$15,AN$15,MATCH($AB646,兵法相关参数!$C$3:$AL$3,0))),0)+IFERROR(AJ646*IF($E646="将领",INDEX(兵法相关参数!$C$4:$AL$7,AN$15,MATCH($AG646,兵法相关参数!$C$3:$AL$3,0)),INDEX(兵法相关参数!$C$12:$AL$15,AN$15,MATCH($AG646,兵法相关参数!$C$3:$AL$3,0))),0)</f>
        <v>0</v>
      </c>
      <c r="AO646" s="146">
        <f>IFERROR(AF646*IF($E646="将领",INDEX(兵法相关参数!$C$4:$AL$7,AL$15,MATCH($AB646,兵法相关参数!$C$3:$AL$3,0)),INDEX(兵法相关参数!$C$12:$AL$15,AO$15,MATCH($AB646,兵法相关参数!$C$3:$AL$3,0))),0)+IFERROR(AK646*IF($E646="将领",INDEX(兵法相关参数!$C$4:$AL$7,AL$15,MATCH($AG646,兵法相关参数!$C$3:$AL$3,0)),INDEX(兵法相关参数!$C$12:$AL$15,AO$15,MATCH($AG646,兵法相关参数!$C$3:$AL$3,0))),0)</f>
        <v>0</v>
      </c>
      <c r="AP646" s="27"/>
      <c r="AQ646" s="152">
        <f t="shared" si="400"/>
        <v>30319</v>
      </c>
      <c r="AR646" s="162">
        <f>AR645</f>
        <v>0</v>
      </c>
      <c r="AS646" s="15" t="str">
        <f t="shared" si="392"/>
        <v>红</v>
      </c>
      <c r="AT646" s="39">
        <f t="shared" si="393"/>
        <v>2</v>
      </c>
      <c r="AU646" s="39" t="str">
        <f>IF(IF(L646="","",AQ646&amp;AT646)=AU645,"",IF(MOD(COUNTIF($AQ$1:AQ646,AQ646),3)=1,"",IF(L646="","",AQ646&amp;AT646)))</f>
        <v/>
      </c>
      <c r="AV646" s="166" t="str">
        <f t="shared" si="398"/>
        <v/>
      </c>
      <c r="AW646" s="166" t="str">
        <f t="shared" si="399"/>
        <v/>
      </c>
      <c r="AX646" s="15" t="str">
        <f>IF(MOD(COUNTIF($AQ$1:AQ646,AQ646),3)=1,"",IF(M646="","",AT646+1))</f>
        <v/>
      </c>
      <c r="AY646" s="15" t="str">
        <f t="shared" si="362"/>
        <v/>
      </c>
      <c r="AZ646" s="166" t="str">
        <f t="shared" si="363"/>
        <v/>
      </c>
      <c r="BA646" s="166" t="str">
        <f t="shared" si="364"/>
        <v/>
      </c>
      <c r="BB646" s="15" t="str">
        <f>IF(MOD(COUNTIF($AQ$1:AQ646,AQ646),3)=1,"",IF(N646="","",AX646+1))</f>
        <v/>
      </c>
      <c r="BC646" s="15" t="str">
        <f t="shared" si="394"/>
        <v/>
      </c>
      <c r="BD646" s="166" t="str">
        <f t="shared" si="395"/>
        <v/>
      </c>
      <c r="BE646" s="166" t="str">
        <f t="shared" si="396"/>
        <v/>
      </c>
      <c r="BF646" s="15"/>
      <c r="BG646" s="15"/>
      <c r="BH646" s="170" t="str">
        <f t="shared" si="397"/>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7" spans="1:60" ht="11.25" customHeight="1">
      <c r="A647" s="261" t="s">
        <v>1186</v>
      </c>
      <c r="B647" s="258" t="s">
        <v>1194</v>
      </c>
      <c r="C647" s="255" t="s">
        <v>415</v>
      </c>
      <c r="D647" s="255" t="s">
        <v>1189</v>
      </c>
      <c r="E647" s="11"/>
      <c r="F647" s="11"/>
      <c r="G647" s="11"/>
      <c r="H647" s="11"/>
      <c r="I647" s="11"/>
      <c r="J647" s="11" t="s">
        <v>402</v>
      </c>
      <c r="K647" s="11" t="s">
        <v>1152</v>
      </c>
      <c r="L647" s="190" t="s">
        <v>62</v>
      </c>
      <c r="M647" s="11"/>
      <c r="N647" s="11"/>
      <c r="O647" s="183" t="s">
        <v>52</v>
      </c>
      <c r="P647" s="3" t="s">
        <v>57</v>
      </c>
      <c r="Q647" s="11" t="s">
        <v>60</v>
      </c>
      <c r="R647" s="11" t="s">
        <v>61</v>
      </c>
      <c r="S647" s="11"/>
      <c r="T647" s="184"/>
      <c r="U647" s="184"/>
      <c r="V647" s="184"/>
      <c r="W647" s="3" t="s">
        <v>223</v>
      </c>
      <c r="X647" s="3" t="s">
        <v>224</v>
      </c>
      <c r="Y647" s="3" t="s">
        <v>225</v>
      </c>
      <c r="Z647" s="3" t="s">
        <v>226</v>
      </c>
      <c r="AA647" s="1"/>
      <c r="AB647" s="15"/>
      <c r="AC647" s="187" t="s">
        <v>227</v>
      </c>
      <c r="AD647" s="187" t="s">
        <v>228</v>
      </c>
      <c r="AE647" s="187" t="s">
        <v>229</v>
      </c>
      <c r="AF647" s="187" t="s">
        <v>230</v>
      </c>
      <c r="AG647" s="96"/>
      <c r="AH647" s="187" t="s">
        <v>227</v>
      </c>
      <c r="AI647" s="187" t="s">
        <v>228</v>
      </c>
      <c r="AJ647" s="187" t="s">
        <v>229</v>
      </c>
      <c r="AK647" s="187" t="s">
        <v>230</v>
      </c>
      <c r="AL647" s="146">
        <f>IFERROR(AC647*IF($E647="将领",INDEX(兵法相关参数!$C$4:$AL$7,AL$15,MATCH($AB647,兵法相关参数!$C$3:$AL$3,0)),INDEX(兵法相关参数!$C$12:$AL$15,AL$15,MATCH($AB647,兵法相关参数!$C$3:$AL$3,0))),0)+IFERROR(AH647*IF($E647="将领",INDEX(兵法相关参数!$C$4:$AL$7,AL$15,MATCH($AG647,兵法相关参数!$C$3:$AL$3,0)),INDEX(兵法相关参数!$C$12:$AL$15,AL$15,MATCH($AG647,兵法相关参数!$C$3:$AL$3,0))),0)</f>
        <v>0</v>
      </c>
      <c r="AM647" s="146">
        <f>IFERROR(AD647*IF($E647="将领",INDEX(兵法相关参数!$C$4:$AL$7,AM$15,MATCH($AB647,兵法相关参数!$C$3:$AL$3,0)),INDEX(兵法相关参数!$C$12:$AL$15,AM$15,MATCH($AB647,兵法相关参数!$C$3:$AL$3,0))),0)+IFERROR(AI647*IF($E647="将领",INDEX(兵法相关参数!$C$4:$AL$7,AM$15,MATCH($AG647,兵法相关参数!$C$3:$AL$3,0)),INDEX(兵法相关参数!$C$12:$AL$15,AM$15,MATCH($AG647,兵法相关参数!$C$3:$AL$3,0))),0)</f>
        <v>0</v>
      </c>
      <c r="AN647" s="146">
        <f>IFERROR(AE647*IF($E647="将领",INDEX(兵法相关参数!$C$4:$AL$7,AN$15,MATCH($AB647,兵法相关参数!$C$3:$AL$3,0)),INDEX(兵法相关参数!$C$12:$AL$15,AN$15,MATCH($AB647,兵法相关参数!$C$3:$AL$3,0))),0)+IFERROR(AJ647*IF($E647="将领",INDEX(兵法相关参数!$C$4:$AL$7,AN$15,MATCH($AG647,兵法相关参数!$C$3:$AL$3,0)),INDEX(兵法相关参数!$C$12:$AL$15,AN$15,MATCH($AG647,兵法相关参数!$C$3:$AL$3,0))),0)</f>
        <v>0</v>
      </c>
      <c r="AO647" s="146">
        <f>IFERROR(AF647*IF($E647="将领",INDEX(兵法相关参数!$C$4:$AL$7,AL$15,MATCH($AB647,兵法相关参数!$C$3:$AL$3,0)),INDEX(兵法相关参数!$C$12:$AL$15,AO$15,MATCH($AB647,兵法相关参数!$C$3:$AL$3,0))),0)+IFERROR(AK647*IF($E647="将领",INDEX(兵法相关参数!$C$4:$AL$7,AL$15,MATCH($AG647,兵法相关参数!$C$3:$AL$3,0)),INDEX(兵法相关参数!$C$12:$AL$15,AO$15,MATCH($AG647,兵法相关参数!$C$3:$AL$3,0))),0)</f>
        <v>0</v>
      </c>
      <c r="AP647" s="27"/>
      <c r="AQ647" s="154">
        <v>30320</v>
      </c>
      <c r="AR647" s="160">
        <f>IF(D647="直接伤害",1,0)</f>
        <v>0</v>
      </c>
      <c r="AS647" s="163" t="str">
        <f t="shared" si="392"/>
        <v>红</v>
      </c>
      <c r="AT647" s="153">
        <f t="shared" si="393"/>
        <v>1</v>
      </c>
      <c r="AU647" s="39" t="str">
        <f>IF(IF(L647="","",AQ647&amp;AT647)=AU646,"",IF(MOD(COUNTIF($AQ$1:AQ647,AQ647),3)=1,"",IF(L647="","",AQ647&amp;AT647)))</f>
        <v/>
      </c>
      <c r="AV647" s="166" t="str">
        <f t="shared" si="398"/>
        <v/>
      </c>
      <c r="AW647" s="166" t="str">
        <f t="shared" si="399"/>
        <v/>
      </c>
      <c r="AX647" s="15" t="str">
        <f>IF(MOD(COUNTIF($AQ$1:AQ647,AQ647),3)=1,"",IF(M647="","",AT647+1))</f>
        <v/>
      </c>
      <c r="AY647" s="15" t="str">
        <f t="shared" si="362"/>
        <v/>
      </c>
      <c r="AZ647" s="166" t="str">
        <f t="shared" si="363"/>
        <v/>
      </c>
      <c r="BA647" s="166" t="str">
        <f t="shared" si="364"/>
        <v/>
      </c>
      <c r="BB647" s="15" t="str">
        <f>IF(MOD(COUNTIF($AQ$1:AQ647,AQ647),3)=1,"",IF(N647="","",AX647+1))</f>
        <v/>
      </c>
      <c r="BC647" s="15" t="str">
        <f t="shared" si="394"/>
        <v/>
      </c>
      <c r="BD647" s="166" t="str">
        <f t="shared" si="395"/>
        <v/>
      </c>
      <c r="BE647" s="166" t="str">
        <f t="shared" si="396"/>
        <v/>
      </c>
      <c r="BF647" s="15"/>
      <c r="BG647" s="15"/>
      <c r="BH647" s="170" t="str">
        <f t="shared" si="397"/>
        <v>自身暴击概率提高{0}%，暴击伤害提高{1}%，对拥有护盾的单位造成伤害提高{2}%。</v>
      </c>
    </row>
    <row r="648" spans="1:60">
      <c r="A648" s="261"/>
      <c r="B648" s="259"/>
      <c r="C648" s="256"/>
      <c r="D648" s="256"/>
      <c r="E648" s="179" t="s">
        <v>341</v>
      </c>
      <c r="F648" s="141">
        <v>1</v>
      </c>
      <c r="G648" s="141">
        <v>1</v>
      </c>
      <c r="H648" s="141">
        <v>1</v>
      </c>
      <c r="I648" s="141">
        <v>1</v>
      </c>
      <c r="J648" s="255">
        <f>SUMPRODUCT(LARGE(AL648:AO648*F648:I648+AL649:AO649*F649:I649+AL651:AO651*F651:I651+AL652:AO652*F652:I652+AL654:AO654*F654:I654+AL655:AO655*F655:I655,1))</f>
        <v>5.0652928294605326</v>
      </c>
      <c r="K648" s="255">
        <f>INDEX($J$17:$J$200,MATCH(C647,$C$17:$C$200,0),1)</f>
        <v>5.1145752809421161</v>
      </c>
      <c r="L648" s="182">
        <v>0.9</v>
      </c>
      <c r="M648" s="179"/>
      <c r="N648" s="179"/>
      <c r="O648" s="182">
        <f>(50%+L651)*1.15</f>
        <v>1.0349999999999999</v>
      </c>
      <c r="P648" s="44">
        <v>0</v>
      </c>
      <c r="Q648" s="179">
        <v>1</v>
      </c>
      <c r="R648" s="179">
        <v>1</v>
      </c>
      <c r="S648" s="179"/>
      <c r="T648" s="179"/>
      <c r="U648" s="110"/>
      <c r="V648" s="179"/>
      <c r="W648" s="23">
        <f>$L$180*$O$180</f>
        <v>0.93149999999999999</v>
      </c>
      <c r="X648" s="23">
        <f>$L$180*$O$180</f>
        <v>0.93149999999999999</v>
      </c>
      <c r="Y648" s="23">
        <f>$L$180*$O$180</f>
        <v>0.93149999999999999</v>
      </c>
      <c r="Z648" s="23">
        <f>$L$180*$O$180</f>
        <v>0.93149999999999999</v>
      </c>
      <c r="AA648" s="179"/>
      <c r="AB648" s="44" t="s">
        <v>95</v>
      </c>
      <c r="AC648" s="92">
        <f>辅助效用($P648,0,AC$15,"输出转换",标准系数,"指定将领",W648)</f>
        <v>2.262380625</v>
      </c>
      <c r="AD648" s="92">
        <f>辅助效用($P648,0,AD$15,"输出转换",标准系数,"指定将领",X648)</f>
        <v>2.1395390624999999</v>
      </c>
      <c r="AE648" s="92">
        <f>辅助效用($P648,0,AE$15,"输出转换",标准系数,"指定将领",Y648)</f>
        <v>3.5455218750000004</v>
      </c>
      <c r="AF648" s="92">
        <f>辅助效用($P648,0,AF$15,"输出转换",标准系数,"指定将领",Z648)</f>
        <v>3.5455218750000004</v>
      </c>
      <c r="AG648" s="92" t="s">
        <v>51</v>
      </c>
      <c r="AH648" s="188">
        <f>IF($Q648=0,0,持续效用($P648,$Q648,AH$15,$E648))</f>
        <v>1.8017133218019576E-2</v>
      </c>
      <c r="AI648" s="188">
        <f>IF($Q648=0,0,持续效用($P648,$Q648,AI$15,$E648))</f>
        <v>2.2988957818005609E-2</v>
      </c>
      <c r="AJ648" s="188">
        <f>IF($Q648=0,0,持续效用($P648,$Q648,AJ$15,$E648))</f>
        <v>2.4948782773928584E-2</v>
      </c>
      <c r="AK648" s="188">
        <f>IF($Q648=0,0,持续效用($P648,$Q648,AK$15,$E648))</f>
        <v>2.3773373264196415E-2</v>
      </c>
      <c r="AL648" s="146">
        <f>IFERROR(AC648*IF($E648="将领",INDEX(兵法相关参数!$C$4:$AL$7,AL$15,MATCH($AB648,兵法相关参数!$C$3:$AL$3,0)),INDEX(兵法相关参数!$C$12:$AL$15,AL$15,MATCH($AB648,兵法相关参数!$C$3:$AL$3,0))),0)+IFERROR(AH648*IF($E648="将领",INDEX(兵法相关参数!$C$4:$AL$7,AL$15,MATCH($AG648,兵法相关参数!$C$3:$AL$3,0)),INDEX(兵法相关参数!$C$12:$AL$15,AL$15,MATCH($AG648,兵法相关参数!$C$3:$AL$3,0))),0)</f>
        <v>2.1943752515218145</v>
      </c>
      <c r="AM648" s="146">
        <f>IFERROR(AD648*IF($E648="将领",INDEX(兵法相关参数!$C$4:$AL$7,AM$15,MATCH($AB648,兵法相关参数!$C$3:$AL$3,0)),INDEX(兵法相关参数!$C$12:$AL$15,AM$15,MATCH($AB648,兵法相关参数!$C$3:$AL$3,0))),0)+IFERROR(AI648*IF($E648="将领",INDEX(兵法相关参数!$C$4:$AL$7,AM$15,MATCH($AG648,兵法相关参数!$C$3:$AL$3,0)),INDEX(兵法相关参数!$C$12:$AL$15,AM$15,MATCH($AG648,兵法相关参数!$C$3:$AL$3,0))),0)</f>
        <v>1.7517556961354237</v>
      </c>
      <c r="AN648" s="146">
        <f>IFERROR(AE648*IF($E648="将领",INDEX(兵法相关参数!$C$4:$AL$7,AN$15,MATCH($AB648,兵法相关参数!$C$3:$AL$3,0)),INDEX(兵法相关参数!$C$12:$AL$15,AN$15,MATCH($AB648,兵法相关参数!$C$3:$AL$3,0))),0)+IFERROR(AJ648*IF($E648="将领",INDEX(兵法相关参数!$C$4:$AL$7,AN$15,MATCH($AG648,兵法相关参数!$C$3:$AL$3,0)),INDEX(兵法相关参数!$C$12:$AL$15,AN$15,MATCH($AG648,兵法相关参数!$C$3:$AL$3,0))),0)</f>
        <v>3.3287423904437743</v>
      </c>
      <c r="AO648" s="146">
        <f>IFERROR(AF648*IF($E648="将领",INDEX(兵法相关参数!$C$4:$AL$7,AL$15,MATCH($AB648,兵法相关参数!$C$3:$AL$3,0)),INDEX(兵法相关参数!$C$12:$AL$15,AO$15,MATCH($AB648,兵法相关参数!$C$3:$AL$3,0))),0)+IFERROR(AK648*IF($E648="将领",INDEX(兵法相关参数!$C$4:$AL$7,AL$15,MATCH($AG648,兵法相关参数!$C$3:$AL$3,0)),INDEX(兵法相关参数!$C$12:$AL$15,AO$15,MATCH($AG648,兵法相关参数!$C$3:$AL$3,0))),0)</f>
        <v>3.4434087222236034</v>
      </c>
      <c r="AP648" s="42"/>
      <c r="AQ648" s="151">
        <f>AQ647</f>
        <v>30320</v>
      </c>
      <c r="AR648" s="161">
        <f>AR647</f>
        <v>0</v>
      </c>
      <c r="AS648" s="163" t="str">
        <f t="shared" si="392"/>
        <v>红</v>
      </c>
      <c r="AT648" s="153">
        <f t="shared" si="393"/>
        <v>1</v>
      </c>
      <c r="AU648" s="39" t="str">
        <f>IF(IF(L648="","",AQ648&amp;AT648)=AU647,"",IF(MOD(COUNTIF($AQ$1:AQ648,AQ648),3)=1,"",IF(L648="","",AQ648&amp;AT648)))</f>
        <v>303201</v>
      </c>
      <c r="AV648" s="191">
        <v>0.16500000000000001</v>
      </c>
      <c r="AW648" s="191">
        <v>2.1000000000000001E-2</v>
      </c>
      <c r="AX648" s="15" t="str">
        <f>IF(MOD(COUNTIF($AQ$1:AQ648,AQ648),3)=1,"",IF(M648="","",AT648+1))</f>
        <v/>
      </c>
      <c r="AY648" s="15" t="str">
        <f t="shared" si="362"/>
        <v/>
      </c>
      <c r="AZ648" s="166" t="str">
        <f t="shared" si="363"/>
        <v/>
      </c>
      <c r="BA648" s="166" t="str">
        <f t="shared" si="364"/>
        <v/>
      </c>
      <c r="BB648" s="15" t="str">
        <f>IF(MOD(COUNTIF($AQ$1:AQ648,AQ648),3)=1,"",IF(N648="","",AX648+1))</f>
        <v/>
      </c>
      <c r="BC648" s="15" t="str">
        <f t="shared" si="394"/>
        <v/>
      </c>
      <c r="BD648" s="166" t="str">
        <f t="shared" si="395"/>
        <v/>
      </c>
      <c r="BE648" s="166" t="str">
        <f t="shared" si="396"/>
        <v/>
      </c>
      <c r="BF648" s="15"/>
      <c r="BG648" s="15"/>
      <c r="BH648" s="170" t="str">
        <f t="shared" si="397"/>
        <v>自身暴击概率提高{0}%，暴击伤害提高{1}%，对拥有护盾的单位造成伤害提高{2}%。</v>
      </c>
    </row>
    <row r="649" spans="1:60">
      <c r="A649" s="261"/>
      <c r="B649" s="259"/>
      <c r="C649" s="256"/>
      <c r="D649" s="257"/>
      <c r="E649" s="179"/>
      <c r="F649" s="141"/>
      <c r="G649" s="141"/>
      <c r="H649" s="141"/>
      <c r="I649" s="141"/>
      <c r="J649" s="256"/>
      <c r="K649" s="256"/>
      <c r="L649" s="182"/>
      <c r="M649" s="179"/>
      <c r="N649" s="179"/>
      <c r="O649" s="182"/>
      <c r="P649" s="179"/>
      <c r="Q649" s="179"/>
      <c r="R649" s="179"/>
      <c r="S649" s="179"/>
      <c r="T649" s="179"/>
      <c r="U649" s="179"/>
      <c r="V649" s="179"/>
      <c r="W649" s="179"/>
      <c r="X649" s="179"/>
      <c r="Y649" s="179"/>
      <c r="Z649" s="179"/>
      <c r="AA649" s="179"/>
      <c r="AB649" s="44"/>
      <c r="AC649" s="189"/>
      <c r="AD649" s="189"/>
      <c r="AE649" s="189"/>
      <c r="AF649" s="189"/>
      <c r="AG649" s="92"/>
      <c r="AH649" s="189"/>
      <c r="AI649" s="189"/>
      <c r="AJ649" s="189"/>
      <c r="AK649" s="189"/>
      <c r="AL649" s="146">
        <f>IFERROR(AC649*IF($E649="将领",INDEX(兵法相关参数!$C$4:$AL$7,AL$15,MATCH($AB649,兵法相关参数!$C$3:$AL$3,0)),INDEX(兵法相关参数!$C$12:$AL$15,AL$15,MATCH($AB649,兵法相关参数!$C$3:$AL$3,0))),0)+IFERROR(AH649*IF($E649="将领",INDEX(兵法相关参数!$C$4:$AL$7,AL$15,MATCH($AG649,兵法相关参数!$C$3:$AL$3,0)),INDEX(兵法相关参数!$C$12:$AL$15,AL$15,MATCH($AG649,兵法相关参数!$C$3:$AL$3,0))),0)</f>
        <v>0</v>
      </c>
      <c r="AM649" s="146">
        <f>IFERROR(AD649*IF($E649="将领",INDEX(兵法相关参数!$C$4:$AL$7,AM$15,MATCH($AB649,兵法相关参数!$C$3:$AL$3,0)),INDEX(兵法相关参数!$C$12:$AL$15,AM$15,MATCH($AB649,兵法相关参数!$C$3:$AL$3,0))),0)+IFERROR(AI649*IF($E649="将领",INDEX(兵法相关参数!$C$4:$AL$7,AM$15,MATCH($AG649,兵法相关参数!$C$3:$AL$3,0)),INDEX(兵法相关参数!$C$12:$AL$15,AM$15,MATCH($AG649,兵法相关参数!$C$3:$AL$3,0))),0)</f>
        <v>0</v>
      </c>
      <c r="AN649" s="146">
        <f>IFERROR(AE649*IF($E649="将领",INDEX(兵法相关参数!$C$4:$AL$7,AN$15,MATCH($AB649,兵法相关参数!$C$3:$AL$3,0)),INDEX(兵法相关参数!$C$12:$AL$15,AN$15,MATCH($AB649,兵法相关参数!$C$3:$AL$3,0))),0)+IFERROR(AJ649*IF($E649="将领",INDEX(兵法相关参数!$C$4:$AL$7,AN$15,MATCH($AG649,兵法相关参数!$C$3:$AL$3,0)),INDEX(兵法相关参数!$C$12:$AL$15,AN$15,MATCH($AG649,兵法相关参数!$C$3:$AL$3,0))),0)</f>
        <v>0</v>
      </c>
      <c r="AO649" s="146">
        <f>IFERROR(AF649*IF($E649="将领",INDEX(兵法相关参数!$C$4:$AL$7,AL$15,MATCH($AB649,兵法相关参数!$C$3:$AL$3,0)),INDEX(兵法相关参数!$C$12:$AL$15,AO$15,MATCH($AB649,兵法相关参数!$C$3:$AL$3,0))),0)+IFERROR(AK649*IF($E649="将领",INDEX(兵法相关参数!$C$4:$AL$7,AL$15,MATCH($AG649,兵法相关参数!$C$3:$AL$3,0)),INDEX(兵法相关参数!$C$12:$AL$15,AO$15,MATCH($AG649,兵法相关参数!$C$3:$AL$3,0))),0)</f>
        <v>0</v>
      </c>
      <c r="AP649" s="27"/>
      <c r="AQ649" s="151">
        <f>AQ648</f>
        <v>30320</v>
      </c>
      <c r="AR649" s="162">
        <f>AR648</f>
        <v>0</v>
      </c>
      <c r="AS649" s="163" t="str">
        <f t="shared" si="392"/>
        <v>红</v>
      </c>
      <c r="AT649" s="153">
        <f t="shared" si="393"/>
        <v>1</v>
      </c>
      <c r="AU649" s="39" t="str">
        <f>IF(IF(L649="","",AQ649&amp;AT649)=AU648,"",IF(MOD(COUNTIF($AQ$1:AQ649,AQ649),3)=1,"",IF(L649="","",AQ649&amp;AT649)))</f>
        <v/>
      </c>
      <c r="AV649" s="166" t="str">
        <f t="shared" ref="AV649:AV656" si="401">IF(AU649="","",IF(L648="固定值",L649,ROUND(IF(AR649=1,L649*INDEX($AV$5:$AV$9,MATCH(AS649,$AU$5:$AU$9,0)),L649*INDEX($AV$13:$AV$17,MATCH(AS649,$AU$13:$AU$17,0))),IF(MID(BH649,FIND(AT649-1,BH649)+2,1)="%",3,1))))</f>
        <v/>
      </c>
      <c r="AW649" s="166" t="str">
        <f t="shared" ref="AW649:AW655" si="402">IF(AU649="","",ROUND((IF(AR649=1,L649*INDEX($AW$5:$AW$9,MATCH(AS649,$AU$5:$AU$9,0)),L649*INDEX($AW$13:$AW$17,MATCH(AS649,$AU$13:$AU$17,0)))-AV649)/34,IF(MID(BH649,FIND(AT649-1,BH649)+2,1)="%",3,1)))</f>
        <v/>
      </c>
      <c r="AX649" s="15" t="str">
        <f>IF(MOD(COUNTIF($AQ$1:AQ649,AQ649),3)=1,"",IF(M649="","",AT649+1))</f>
        <v/>
      </c>
      <c r="AY649" s="15" t="str">
        <f t="shared" si="362"/>
        <v/>
      </c>
      <c r="AZ649" s="166" t="str">
        <f t="shared" si="363"/>
        <v/>
      </c>
      <c r="BA649" s="166" t="str">
        <f t="shared" si="364"/>
        <v/>
      </c>
      <c r="BB649" s="15" t="str">
        <f>IF(MOD(COUNTIF($AQ$1:AQ649,AQ649),3)=1,"",IF(N649="","",AX649+1))</f>
        <v/>
      </c>
      <c r="BC649" s="15" t="str">
        <f t="shared" si="394"/>
        <v/>
      </c>
      <c r="BD649" s="166" t="str">
        <f t="shared" si="395"/>
        <v/>
      </c>
      <c r="BE649" s="166" t="str">
        <f t="shared" si="396"/>
        <v/>
      </c>
      <c r="BF649" s="15"/>
      <c r="BG649" s="15"/>
      <c r="BH649" s="170" t="str">
        <f t="shared" si="397"/>
        <v>自身暴击概率提高{0}%，暴击伤害提高{1}%，对拥有护盾的单位造成伤害提高{2}%。</v>
      </c>
    </row>
    <row r="650" spans="1:60">
      <c r="A650" s="261"/>
      <c r="B650" s="259"/>
      <c r="C650" s="256"/>
      <c r="D650" s="255" t="s">
        <v>1195</v>
      </c>
      <c r="E650" s="11"/>
      <c r="F650" s="11"/>
      <c r="G650" s="11"/>
      <c r="H650" s="11"/>
      <c r="I650" s="11"/>
      <c r="J650" s="256"/>
      <c r="K650" s="256"/>
      <c r="L650" s="190" t="s">
        <v>771</v>
      </c>
      <c r="M650" s="11"/>
      <c r="N650" s="11"/>
      <c r="O650" s="183"/>
      <c r="P650" s="3"/>
      <c r="Q650" s="11"/>
      <c r="R650" s="11"/>
      <c r="S650" s="11"/>
      <c r="T650" s="184"/>
      <c r="U650" s="184"/>
      <c r="V650" s="184"/>
      <c r="W650" s="3"/>
      <c r="X650" s="3"/>
      <c r="Y650" s="3"/>
      <c r="Z650" s="3"/>
      <c r="AA650" s="1"/>
      <c r="AB650" s="15"/>
      <c r="AC650" s="187"/>
      <c r="AD650" s="187"/>
      <c r="AE650" s="187"/>
      <c r="AF650" s="187"/>
      <c r="AG650" s="96"/>
      <c r="AH650" s="187"/>
      <c r="AI650" s="187"/>
      <c r="AJ650" s="187"/>
      <c r="AK650" s="187"/>
      <c r="AL650" s="146">
        <f>IFERROR(AC650*IF($E650="将领",INDEX(兵法相关参数!$C$4:$AL$7,AL$15,MATCH($AB650,兵法相关参数!$C$3:$AL$3,0)),INDEX(兵法相关参数!$C$12:$AL$15,AL$15,MATCH($AB650,兵法相关参数!$C$3:$AL$3,0))),0)+IFERROR(AH650*IF($E650="将领",INDEX(兵法相关参数!$C$4:$AL$7,AL$15,MATCH($AG650,兵法相关参数!$C$3:$AL$3,0)),INDEX(兵法相关参数!$C$12:$AL$15,AL$15,MATCH($AG650,兵法相关参数!$C$3:$AL$3,0))),0)</f>
        <v>0</v>
      </c>
      <c r="AM650" s="146">
        <f>IFERROR(AD650*IF($E650="将领",INDEX(兵法相关参数!$C$4:$AL$7,AM$15,MATCH($AB650,兵法相关参数!$C$3:$AL$3,0)),INDEX(兵法相关参数!$C$12:$AL$15,AM$15,MATCH($AB650,兵法相关参数!$C$3:$AL$3,0))),0)+IFERROR(AI650*IF($E650="将领",INDEX(兵法相关参数!$C$4:$AL$7,AM$15,MATCH($AG650,兵法相关参数!$C$3:$AL$3,0)),INDEX(兵法相关参数!$C$12:$AL$15,AM$15,MATCH($AG650,兵法相关参数!$C$3:$AL$3,0))),0)</f>
        <v>0</v>
      </c>
      <c r="AN650" s="146">
        <f>IFERROR(AE650*IF($E650="将领",INDEX(兵法相关参数!$C$4:$AL$7,AN$15,MATCH($AB650,兵法相关参数!$C$3:$AL$3,0)),INDEX(兵法相关参数!$C$12:$AL$15,AN$15,MATCH($AB650,兵法相关参数!$C$3:$AL$3,0))),0)+IFERROR(AJ650*IF($E650="将领",INDEX(兵法相关参数!$C$4:$AL$7,AN$15,MATCH($AG650,兵法相关参数!$C$3:$AL$3,0)),INDEX(兵法相关参数!$C$12:$AL$15,AN$15,MATCH($AG650,兵法相关参数!$C$3:$AL$3,0))),0)</f>
        <v>0</v>
      </c>
      <c r="AO650" s="146">
        <f>IFERROR(AF650*IF($E650="将领",INDEX(兵法相关参数!$C$4:$AL$7,AL$15,MATCH($AB650,兵法相关参数!$C$3:$AL$3,0)),INDEX(兵法相关参数!$C$12:$AL$15,AO$15,MATCH($AB650,兵法相关参数!$C$3:$AL$3,0))),0)+IFERROR(AK650*IF($E650="将领",INDEX(兵法相关参数!$C$4:$AL$7,AL$15,MATCH($AG650,兵法相关参数!$C$3:$AL$3,0)),INDEX(兵法相关参数!$C$12:$AL$15,AO$15,MATCH($AG650,兵法相关参数!$C$3:$AL$3,0))),0)</f>
        <v>0</v>
      </c>
      <c r="AP650" s="42"/>
      <c r="AQ650" s="151">
        <f t="shared" ref="AQ650:AQ655" si="403">AQ649</f>
        <v>30320</v>
      </c>
      <c r="AR650" s="160">
        <f>IF(D650="直接伤害",1,0)</f>
        <v>0</v>
      </c>
      <c r="AS650" s="163" t="str">
        <f t="shared" si="392"/>
        <v>红</v>
      </c>
      <c r="AT650" s="153">
        <f t="shared" si="393"/>
        <v>2</v>
      </c>
      <c r="AU650" s="39" t="str">
        <f>IF(IF(L650="","",AQ650&amp;AT650)=AU649,"",IF(MOD(COUNTIF($AQ$1:AQ650,AQ650),3)=1,"",IF(L650="","",AQ650&amp;AT650)))</f>
        <v/>
      </c>
      <c r="AV650" s="166" t="str">
        <f t="shared" si="401"/>
        <v/>
      </c>
      <c r="AW650" s="166" t="str">
        <f t="shared" si="402"/>
        <v/>
      </c>
      <c r="AX650" s="15" t="str">
        <f>IF(MOD(COUNTIF($AQ$1:AQ650,AQ650),3)=1,"",IF(M650="","",AT650+1))</f>
        <v/>
      </c>
      <c r="AY650" s="15" t="str">
        <f t="shared" si="362"/>
        <v/>
      </c>
      <c r="AZ650" s="166" t="str">
        <f t="shared" si="363"/>
        <v/>
      </c>
      <c r="BA650" s="166" t="str">
        <f t="shared" si="364"/>
        <v/>
      </c>
      <c r="BB650" s="15" t="str">
        <f>IF(MOD(COUNTIF($AQ$1:AQ650,AQ650),3)=1,"",IF(N650="","",AX650+1))</f>
        <v/>
      </c>
      <c r="BC650" s="15" t="str">
        <f t="shared" si="394"/>
        <v/>
      </c>
      <c r="BD650" s="166" t="str">
        <f t="shared" si="395"/>
        <v/>
      </c>
      <c r="BE650" s="166" t="str">
        <f t="shared" si="396"/>
        <v/>
      </c>
      <c r="BF650" s="15"/>
      <c r="BG650" s="15"/>
      <c r="BH650" s="170" t="str">
        <f t="shared" si="397"/>
        <v>自身暴击概率提高{0}%，暴击伤害提高{1}%，对拥有护盾的单位造成伤害提高{2}%。</v>
      </c>
    </row>
    <row r="651" spans="1:60">
      <c r="A651" s="261"/>
      <c r="B651" s="259"/>
      <c r="C651" s="256"/>
      <c r="D651" s="256"/>
      <c r="E651" s="179" t="s">
        <v>341</v>
      </c>
      <c r="F651" s="141">
        <v>1</v>
      </c>
      <c r="G651" s="141">
        <v>1</v>
      </c>
      <c r="H651" s="141">
        <v>1</v>
      </c>
      <c r="I651" s="141">
        <v>1</v>
      </c>
      <c r="J651" s="256"/>
      <c r="K651" s="256"/>
      <c r="L651" s="182">
        <v>0.4</v>
      </c>
      <c r="M651" s="179"/>
      <c r="N651" s="179"/>
      <c r="O651" s="182"/>
      <c r="P651" s="44"/>
      <c r="Q651" s="179"/>
      <c r="R651" s="179"/>
      <c r="S651" s="179"/>
      <c r="T651" s="179"/>
      <c r="U651" s="110"/>
      <c r="V651" s="179"/>
      <c r="W651" s="23"/>
      <c r="X651" s="23"/>
      <c r="Y651" s="23"/>
      <c r="Z651" s="23"/>
      <c r="AA651" s="179"/>
      <c r="AB651" s="44"/>
      <c r="AC651" s="92"/>
      <c r="AD651" s="92"/>
      <c r="AE651" s="92"/>
      <c r="AF651" s="92"/>
      <c r="AG651" s="92"/>
      <c r="AH651" s="188"/>
      <c r="AI651" s="188"/>
      <c r="AJ651" s="188"/>
      <c r="AK651" s="188"/>
      <c r="AL651" s="146">
        <f>IFERROR(AC651*IF($E651="将领",INDEX(兵法相关参数!$C$4:$AL$7,AL$15,MATCH($AB651,兵法相关参数!$C$3:$AL$3,0)),INDEX(兵法相关参数!$C$12:$AL$15,AL$15,MATCH($AB651,兵法相关参数!$C$3:$AL$3,0))),0)+IFERROR(AH651*IF($E651="将领",INDEX(兵法相关参数!$C$4:$AL$7,AL$15,MATCH($AG651,兵法相关参数!$C$3:$AL$3,0)),INDEX(兵法相关参数!$C$12:$AL$15,AL$15,MATCH($AG651,兵法相关参数!$C$3:$AL$3,0))),0)</f>
        <v>0</v>
      </c>
      <c r="AM651" s="146">
        <f>IFERROR(AD651*IF($E651="将领",INDEX(兵法相关参数!$C$4:$AL$7,AM$15,MATCH($AB651,兵法相关参数!$C$3:$AL$3,0)),INDEX(兵法相关参数!$C$12:$AL$15,AM$15,MATCH($AB651,兵法相关参数!$C$3:$AL$3,0))),0)+IFERROR(AI651*IF($E651="将领",INDEX(兵法相关参数!$C$4:$AL$7,AM$15,MATCH($AG651,兵法相关参数!$C$3:$AL$3,0)),INDEX(兵法相关参数!$C$12:$AL$15,AM$15,MATCH($AG651,兵法相关参数!$C$3:$AL$3,0))),0)</f>
        <v>0</v>
      </c>
      <c r="AN651" s="146">
        <f>IFERROR(AE651*IF($E651="将领",INDEX(兵法相关参数!$C$4:$AL$7,AN$15,MATCH($AB651,兵法相关参数!$C$3:$AL$3,0)),INDEX(兵法相关参数!$C$12:$AL$15,AN$15,MATCH($AB651,兵法相关参数!$C$3:$AL$3,0))),0)+IFERROR(AJ651*IF($E651="将领",INDEX(兵法相关参数!$C$4:$AL$7,AN$15,MATCH($AG651,兵法相关参数!$C$3:$AL$3,0)),INDEX(兵法相关参数!$C$12:$AL$15,AN$15,MATCH($AG651,兵法相关参数!$C$3:$AL$3,0))),0)</f>
        <v>0</v>
      </c>
      <c r="AO651" s="146">
        <f>IFERROR(AF651*IF($E651="将领",INDEX(兵法相关参数!$C$4:$AL$7,AL$15,MATCH($AB651,兵法相关参数!$C$3:$AL$3,0)),INDEX(兵法相关参数!$C$12:$AL$15,AO$15,MATCH($AB651,兵法相关参数!$C$3:$AL$3,0))),0)+IFERROR(AK651*IF($E651="将领",INDEX(兵法相关参数!$C$4:$AL$7,AL$15,MATCH($AG651,兵法相关参数!$C$3:$AL$3,0)),INDEX(兵法相关参数!$C$12:$AL$15,AO$15,MATCH($AG651,兵法相关参数!$C$3:$AL$3,0))),0)</f>
        <v>0</v>
      </c>
      <c r="AP651" s="27"/>
      <c r="AQ651" s="151">
        <f t="shared" si="403"/>
        <v>30320</v>
      </c>
      <c r="AR651" s="161">
        <f>AR650</f>
        <v>0</v>
      </c>
      <c r="AS651" s="163" t="str">
        <f t="shared" si="392"/>
        <v>红</v>
      </c>
      <c r="AT651" s="153">
        <f t="shared" si="393"/>
        <v>2</v>
      </c>
      <c r="AU651" s="39" t="str">
        <f>IF(IF(L651="","",AQ651&amp;AT651)=AU650,"",IF(MOD(COUNTIF($AQ$1:AQ651,AQ651),3)=1,"",IF(L651="","",AQ651&amp;AT651)))</f>
        <v>303202</v>
      </c>
      <c r="AV651" s="166">
        <f t="shared" si="401"/>
        <v>0.4</v>
      </c>
      <c r="AW651" s="166">
        <f t="shared" si="402"/>
        <v>0</v>
      </c>
      <c r="AX651" s="15" t="str">
        <f>IF(MOD(COUNTIF($AQ$1:AQ651,AQ651),3)=1,"",IF(M651="","",AT651+1))</f>
        <v/>
      </c>
      <c r="AY651" s="15" t="str">
        <f t="shared" si="362"/>
        <v/>
      </c>
      <c r="AZ651" s="166" t="str">
        <f t="shared" si="363"/>
        <v/>
      </c>
      <c r="BA651" s="166" t="str">
        <f t="shared" si="364"/>
        <v/>
      </c>
      <c r="BB651" s="15" t="str">
        <f>IF(MOD(COUNTIF($AQ$1:AQ651,AQ651),3)=1,"",IF(N651="","",AX651+1))</f>
        <v/>
      </c>
      <c r="BC651" s="15" t="str">
        <f t="shared" si="394"/>
        <v/>
      </c>
      <c r="BD651" s="166" t="str">
        <f t="shared" si="395"/>
        <v/>
      </c>
      <c r="BE651" s="166" t="str">
        <f t="shared" si="396"/>
        <v/>
      </c>
      <c r="BF651" s="15"/>
      <c r="BG651" s="15"/>
      <c r="BH651" s="170" t="str">
        <f t="shared" si="397"/>
        <v>自身暴击概率提高{0}%，暴击伤害提高{1}%，对拥有护盾的单位造成伤害提高{2}%。</v>
      </c>
    </row>
    <row r="652" spans="1:60">
      <c r="A652" s="261"/>
      <c r="B652" s="259"/>
      <c r="C652" s="256"/>
      <c r="D652" s="257"/>
      <c r="E652" s="179"/>
      <c r="F652" s="179"/>
      <c r="G652" s="179"/>
      <c r="H652" s="179"/>
      <c r="I652" s="179"/>
      <c r="J652" s="256"/>
      <c r="K652" s="256"/>
      <c r="L652" s="182"/>
      <c r="M652" s="179"/>
      <c r="N652" s="179"/>
      <c r="O652" s="182"/>
      <c r="P652" s="179"/>
      <c r="Q652" s="179"/>
      <c r="R652" s="179"/>
      <c r="S652" s="179"/>
      <c r="T652" s="179"/>
      <c r="U652" s="179"/>
      <c r="V652" s="179"/>
      <c r="W652" s="179"/>
      <c r="X652" s="179"/>
      <c r="Y652" s="179"/>
      <c r="Z652" s="179"/>
      <c r="AA652" s="179"/>
      <c r="AB652" s="44"/>
      <c r="AC652" s="189"/>
      <c r="AD652" s="189"/>
      <c r="AE652" s="189"/>
      <c r="AF652" s="189"/>
      <c r="AG652" s="92"/>
      <c r="AH652" s="189"/>
      <c r="AI652" s="189"/>
      <c r="AJ652" s="189"/>
      <c r="AK652" s="189"/>
      <c r="AL652" s="146">
        <f>IFERROR(AC652*IF($E652="将领",INDEX(兵法相关参数!$C$4:$AL$7,AL$15,MATCH($AB652,兵法相关参数!$C$3:$AL$3,0)),INDEX(兵法相关参数!$C$12:$AL$15,AL$15,MATCH($AB652,兵法相关参数!$C$3:$AL$3,0))),0)+IFERROR(AH652*IF($E652="将领",INDEX(兵法相关参数!$C$4:$AL$7,AL$15,MATCH($AG652,兵法相关参数!$C$3:$AL$3,0)),INDEX(兵法相关参数!$C$12:$AL$15,AL$15,MATCH($AG652,兵法相关参数!$C$3:$AL$3,0))),0)</f>
        <v>0</v>
      </c>
      <c r="AM652" s="146">
        <f>IFERROR(AD652*IF($E652="将领",INDEX(兵法相关参数!$C$4:$AL$7,AM$15,MATCH($AB652,兵法相关参数!$C$3:$AL$3,0)),INDEX(兵法相关参数!$C$12:$AL$15,AM$15,MATCH($AB652,兵法相关参数!$C$3:$AL$3,0))),0)+IFERROR(AI652*IF($E652="将领",INDEX(兵法相关参数!$C$4:$AL$7,AM$15,MATCH($AG652,兵法相关参数!$C$3:$AL$3,0)),INDEX(兵法相关参数!$C$12:$AL$15,AM$15,MATCH($AG652,兵法相关参数!$C$3:$AL$3,0))),0)</f>
        <v>0</v>
      </c>
      <c r="AN652" s="146">
        <f>IFERROR(AE652*IF($E652="将领",INDEX(兵法相关参数!$C$4:$AL$7,AN$15,MATCH($AB652,兵法相关参数!$C$3:$AL$3,0)),INDEX(兵法相关参数!$C$12:$AL$15,AN$15,MATCH($AB652,兵法相关参数!$C$3:$AL$3,0))),0)+IFERROR(AJ652*IF($E652="将领",INDEX(兵法相关参数!$C$4:$AL$7,AN$15,MATCH($AG652,兵法相关参数!$C$3:$AL$3,0)),INDEX(兵法相关参数!$C$12:$AL$15,AN$15,MATCH($AG652,兵法相关参数!$C$3:$AL$3,0))),0)</f>
        <v>0</v>
      </c>
      <c r="AO652" s="146">
        <f>IFERROR(AF652*IF($E652="将领",INDEX(兵法相关参数!$C$4:$AL$7,AL$15,MATCH($AB652,兵法相关参数!$C$3:$AL$3,0)),INDEX(兵法相关参数!$C$12:$AL$15,AO$15,MATCH($AB652,兵法相关参数!$C$3:$AL$3,0))),0)+IFERROR(AK652*IF($E652="将领",INDEX(兵法相关参数!$C$4:$AL$7,AL$15,MATCH($AG652,兵法相关参数!$C$3:$AL$3,0)),INDEX(兵法相关参数!$C$12:$AL$15,AO$15,MATCH($AG652,兵法相关参数!$C$3:$AL$3,0))),0)</f>
        <v>0</v>
      </c>
      <c r="AP652" s="42"/>
      <c r="AQ652" s="151">
        <f t="shared" si="403"/>
        <v>30320</v>
      </c>
      <c r="AR652" s="162">
        <f>AR651</f>
        <v>0</v>
      </c>
      <c r="AS652" s="163" t="str">
        <f t="shared" si="392"/>
        <v>红</v>
      </c>
      <c r="AT652" s="153">
        <f t="shared" si="393"/>
        <v>2</v>
      </c>
      <c r="AU652" s="39" t="str">
        <f>IF(IF(L652="","",AQ652&amp;AT652)=AU651,"",IF(MOD(COUNTIF($AQ$1:AQ652,AQ652),3)=1,"",IF(L652="","",AQ652&amp;AT652)))</f>
        <v/>
      </c>
      <c r="AV652" s="166" t="str">
        <f t="shared" si="401"/>
        <v/>
      </c>
      <c r="AW652" s="166" t="str">
        <f t="shared" si="402"/>
        <v/>
      </c>
      <c r="AX652" s="15" t="str">
        <f>IF(MOD(COUNTIF($AQ$1:AQ652,AQ652),3)=1,"",IF(M652="","",AT652+1))</f>
        <v/>
      </c>
      <c r="AY652" s="15" t="str">
        <f t="shared" si="362"/>
        <v/>
      </c>
      <c r="AZ652" s="166" t="str">
        <f t="shared" si="363"/>
        <v/>
      </c>
      <c r="BA652" s="166" t="str">
        <f t="shared" si="364"/>
        <v/>
      </c>
      <c r="BB652" s="15" t="str">
        <f>IF(MOD(COUNTIF($AQ$1:AQ652,AQ652),3)=1,"",IF(N652="","",AX652+1))</f>
        <v/>
      </c>
      <c r="BC652" s="15" t="str">
        <f t="shared" si="394"/>
        <v/>
      </c>
      <c r="BD652" s="166" t="str">
        <f t="shared" si="395"/>
        <v/>
      </c>
      <c r="BE652" s="166" t="str">
        <f t="shared" si="396"/>
        <v/>
      </c>
      <c r="BF652" s="15"/>
      <c r="BG652" s="15"/>
      <c r="BH652" s="170" t="str">
        <f t="shared" si="397"/>
        <v>自身暴击概率提高{0}%，暴击伤害提高{1}%，对拥有护盾的单位造成伤害提高{2}%。</v>
      </c>
    </row>
    <row r="653" spans="1:60">
      <c r="A653" s="261"/>
      <c r="B653" s="259"/>
      <c r="C653" s="256"/>
      <c r="D653" s="255" t="s">
        <v>1187</v>
      </c>
      <c r="E653" s="11"/>
      <c r="F653" s="11"/>
      <c r="G653" s="11"/>
      <c r="H653" s="11"/>
      <c r="I653" s="11"/>
      <c r="J653" s="256"/>
      <c r="K653" s="256"/>
      <c r="L653" s="184" t="s">
        <v>1190</v>
      </c>
      <c r="M653" s="184"/>
      <c r="N653" s="11"/>
      <c r="O653" s="183" t="s">
        <v>1154</v>
      </c>
      <c r="P653" s="3" t="s">
        <v>57</v>
      </c>
      <c r="Q653" s="11" t="s">
        <v>60</v>
      </c>
      <c r="R653" s="11" t="s">
        <v>61</v>
      </c>
      <c r="S653" s="11"/>
      <c r="T653" s="184"/>
      <c r="U653" s="184"/>
      <c r="V653" s="184"/>
      <c r="W653" s="3" t="s">
        <v>1191</v>
      </c>
      <c r="X653" s="3" t="s">
        <v>224</v>
      </c>
      <c r="Y653" s="3" t="s">
        <v>225</v>
      </c>
      <c r="Z653" s="3" t="s">
        <v>226</v>
      </c>
      <c r="AA653" s="1"/>
      <c r="AB653" s="15"/>
      <c r="AC653" s="187" t="s">
        <v>227</v>
      </c>
      <c r="AD653" s="187" t="s">
        <v>228</v>
      </c>
      <c r="AE653" s="187" t="s">
        <v>229</v>
      </c>
      <c r="AF653" s="187" t="s">
        <v>230</v>
      </c>
      <c r="AG653" s="96"/>
      <c r="AH653" s="187"/>
      <c r="AI653" s="187"/>
      <c r="AJ653" s="187"/>
      <c r="AK653" s="187"/>
      <c r="AL653" s="146">
        <f>IFERROR(AC653*IF($E653="将领",INDEX(兵法相关参数!$C$4:$AL$7,AL$15,MATCH($AB653,兵法相关参数!$C$3:$AL$3,0)),INDEX(兵法相关参数!$C$12:$AL$15,AL$15,MATCH($AB653,兵法相关参数!$C$3:$AL$3,0))),0)+IFERROR(AH653*IF($E653="将领",INDEX(兵法相关参数!$C$4:$AL$7,AL$15,MATCH($AG653,兵法相关参数!$C$3:$AL$3,0)),INDEX(兵法相关参数!$C$12:$AL$15,AL$15,MATCH($AG653,兵法相关参数!$C$3:$AL$3,0))),0)</f>
        <v>0</v>
      </c>
      <c r="AM653" s="146">
        <f>IFERROR(AD653*IF($E653="将领",INDEX(兵法相关参数!$C$4:$AL$7,AM$15,MATCH($AB653,兵法相关参数!$C$3:$AL$3,0)),INDEX(兵法相关参数!$C$12:$AL$15,AM$15,MATCH($AB653,兵法相关参数!$C$3:$AL$3,0))),0)+IFERROR(AI653*IF($E653="将领",INDEX(兵法相关参数!$C$4:$AL$7,AM$15,MATCH($AG653,兵法相关参数!$C$3:$AL$3,0)),INDEX(兵法相关参数!$C$12:$AL$15,AM$15,MATCH($AG653,兵法相关参数!$C$3:$AL$3,0))),0)</f>
        <v>0</v>
      </c>
      <c r="AN653" s="146">
        <f>IFERROR(AE653*IF($E653="将领",INDEX(兵法相关参数!$C$4:$AL$7,AN$15,MATCH($AB653,兵法相关参数!$C$3:$AL$3,0)),INDEX(兵法相关参数!$C$12:$AL$15,AN$15,MATCH($AB653,兵法相关参数!$C$3:$AL$3,0))),0)+IFERROR(AJ653*IF($E653="将领",INDEX(兵法相关参数!$C$4:$AL$7,AN$15,MATCH($AG653,兵法相关参数!$C$3:$AL$3,0)),INDEX(兵法相关参数!$C$12:$AL$15,AN$15,MATCH($AG653,兵法相关参数!$C$3:$AL$3,0))),0)</f>
        <v>0</v>
      </c>
      <c r="AO653" s="146">
        <f>IFERROR(AF653*IF($E653="将领",INDEX(兵法相关参数!$C$4:$AL$7,AL$15,MATCH($AB653,兵法相关参数!$C$3:$AL$3,0)),INDEX(兵法相关参数!$C$12:$AL$15,AO$15,MATCH($AB653,兵法相关参数!$C$3:$AL$3,0))),0)+IFERROR(AK653*IF($E653="将领",INDEX(兵法相关参数!$C$4:$AL$7,AL$15,MATCH($AG653,兵法相关参数!$C$3:$AL$3,0)),INDEX(兵法相关参数!$C$12:$AL$15,AO$15,MATCH($AG653,兵法相关参数!$C$3:$AL$3,0))),0)</f>
        <v>0</v>
      </c>
      <c r="AP653" s="27"/>
      <c r="AQ653" s="151">
        <f t="shared" si="403"/>
        <v>30320</v>
      </c>
      <c r="AR653" s="160">
        <f>IF(D653="直接伤害",1,0)</f>
        <v>0</v>
      </c>
      <c r="AS653" s="163" t="str">
        <f t="shared" si="392"/>
        <v>红</v>
      </c>
      <c r="AT653" s="153">
        <f t="shared" si="393"/>
        <v>3</v>
      </c>
      <c r="AU653" s="39" t="str">
        <f>IF(IF(L653="","",AQ653&amp;AT653)=AU652,"",IF(MOD(COUNTIF($AQ$1:AQ653,AQ653),3)=1,"",IF(L653="","",AQ653&amp;AT653)))</f>
        <v/>
      </c>
      <c r="AV653" s="166" t="str">
        <f t="shared" si="401"/>
        <v/>
      </c>
      <c r="AW653" s="166" t="str">
        <f t="shared" si="402"/>
        <v/>
      </c>
      <c r="AX653" s="15" t="str">
        <f>IF(MOD(COUNTIF($AQ$1:AQ653,AQ653),3)=1,"",IF(M653="","",AT653+1))</f>
        <v/>
      </c>
      <c r="AY653" s="15" t="str">
        <f t="shared" si="362"/>
        <v/>
      </c>
      <c r="AZ653" s="166" t="str">
        <f t="shared" si="363"/>
        <v/>
      </c>
      <c r="BA653" s="166" t="str">
        <f t="shared" si="364"/>
        <v/>
      </c>
      <c r="BB653" s="15" t="str">
        <f>IF(MOD(COUNTIF($AQ$1:AQ653,AQ653),3)=1,"",IF(N653="","",AX653+1))</f>
        <v/>
      </c>
      <c r="BC653" s="15" t="str">
        <f t="shared" si="394"/>
        <v/>
      </c>
      <c r="BD653" s="166" t="str">
        <f t="shared" si="395"/>
        <v/>
      </c>
      <c r="BE653" s="166" t="str">
        <f t="shared" si="396"/>
        <v/>
      </c>
      <c r="BF653" s="15"/>
      <c r="BG653" s="15"/>
      <c r="BH653" s="170" t="str">
        <f t="shared" si="397"/>
        <v>自身暴击概率提高{0}%，暴击伤害提高{1}%，对拥有护盾的单位造成伤害提高{2}%。</v>
      </c>
    </row>
    <row r="654" spans="1:60">
      <c r="A654" s="261"/>
      <c r="B654" s="259"/>
      <c r="C654" s="256"/>
      <c r="D654" s="256"/>
      <c r="E654" s="179" t="s">
        <v>341</v>
      </c>
      <c r="F654" s="141">
        <v>1</v>
      </c>
      <c r="G654" s="141">
        <v>1</v>
      </c>
      <c r="H654" s="141">
        <v>1</v>
      </c>
      <c r="I654" s="141">
        <v>1</v>
      </c>
      <c r="J654" s="256"/>
      <c r="K654" s="256"/>
      <c r="L654" s="24">
        <v>1.6</v>
      </c>
      <c r="M654" s="44"/>
      <c r="N654" s="10"/>
      <c r="O654" s="81">
        <f>1.15*0.25</f>
        <v>0.28749999999999998</v>
      </c>
      <c r="P654" s="44">
        <v>0</v>
      </c>
      <c r="Q654" s="10">
        <v>0</v>
      </c>
      <c r="R654" s="10">
        <v>1</v>
      </c>
      <c r="S654" s="31"/>
      <c r="T654" s="44"/>
      <c r="U654" s="44"/>
      <c r="V654" s="24"/>
      <c r="W654" s="23">
        <f>$L654*效果范围削减($R654)*$O654</f>
        <v>0.45999999999999996</v>
      </c>
      <c r="X654" s="23">
        <f>$L654*效果范围削减($R654)*$O654</f>
        <v>0.45999999999999996</v>
      </c>
      <c r="Y654" s="23">
        <f>$L654*效果范围削减($R654)*$O654</f>
        <v>0.45999999999999996</v>
      </c>
      <c r="Z654" s="23">
        <f>$L654*效果范围削减($R654)*$O654</f>
        <v>0.45999999999999996</v>
      </c>
      <c r="AA654" s="22"/>
      <c r="AB654" s="44" t="s">
        <v>96</v>
      </c>
      <c r="AC654" s="92">
        <f>辅助效用($P654,0,AC$15,"输出转换",标准系数,"指定将领",W654)</f>
        <v>1.1172249999999999</v>
      </c>
      <c r="AD654" s="92">
        <f>辅助效用($P654,0,AD$15,"输出转换",标准系数,"指定将领",X654)</f>
        <v>1.0565624999999998</v>
      </c>
      <c r="AE654" s="92">
        <f>辅助效用($P654,0,AE$15,"输出转换",标准系数,"指定将领",Y654)</f>
        <v>1.750875</v>
      </c>
      <c r="AF654" s="92">
        <f>辅助效用($P654,0,AF$15,"输出转换",标准系数,"指定将领",Z654)</f>
        <v>1.750875</v>
      </c>
      <c r="AG654" s="92"/>
      <c r="AH654" s="188"/>
      <c r="AI654" s="188"/>
      <c r="AJ654" s="188"/>
      <c r="AK654" s="188"/>
      <c r="AL654" s="146">
        <f>IFERROR(AC654*IF($E654="将领",INDEX(兵法相关参数!$C$4:$AL$7,AL$15,MATCH($AB654,兵法相关参数!$C$3:$AL$3,0)),INDEX(兵法相关参数!$C$12:$AL$15,AL$15,MATCH($AB654,兵法相关参数!$C$3:$AL$3,0))),0)+IFERROR(AH654*IF($E654="将领",INDEX(兵法相关参数!$C$4:$AL$7,AL$15,MATCH($AG654,兵法相关参数!$C$3:$AL$3,0)),INDEX(兵法相关参数!$C$12:$AL$15,AL$15,MATCH($AG654,兵法相关参数!$C$3:$AL$3,0))),0)</f>
        <v>1.0349165255702308</v>
      </c>
      <c r="AM654" s="146">
        <f>IFERROR(AD654*IF($E654="将领",INDEX(兵法相关参数!$C$4:$AL$7,AM$15,MATCH($AB654,兵法相关参数!$C$3:$AL$3,0)),INDEX(兵法相关参数!$C$12:$AL$15,AM$15,MATCH($AB654,兵法相关参数!$C$3:$AL$3,0))),0)+IFERROR(AI654*IF($E654="将领",INDEX(兵法相关参数!$C$4:$AL$7,AM$15,MATCH($AG654,兵法相关参数!$C$3:$AL$3,0)),INDEX(兵法相关参数!$C$12:$AL$15,AM$15,MATCH($AG654,兵法相关参数!$C$3:$AL$3,0))),0)</f>
        <v>0.93601021582811306</v>
      </c>
      <c r="AN654" s="146">
        <f>IFERROR(AE654*IF($E654="将领",INDEX(兵法相关参数!$C$4:$AL$7,AN$15,MATCH($AB654,兵法相关参数!$C$3:$AL$3,0)),INDEX(兵法相关参数!$C$12:$AL$15,AN$15,MATCH($AB654,兵法相关参数!$C$3:$AL$3,0))),0)+IFERROR(AJ654*IF($E654="将领",INDEX(兵法相关参数!$C$4:$AL$7,AN$15,MATCH($AG654,兵法相关参数!$C$3:$AL$3,0)),INDEX(兵法相关参数!$C$12:$AL$15,AN$15,MATCH($AG654,兵法相关参数!$C$3:$AL$3,0))),0)</f>
        <v>1.5946762709652624</v>
      </c>
      <c r="AO654" s="146">
        <f>IFERROR(AF654*IF($E654="将领",INDEX(兵法相关参数!$C$4:$AL$7,AL$15,MATCH($AB654,兵法相关参数!$C$3:$AL$3,0)),INDEX(兵法相关参数!$C$12:$AL$15,AO$15,MATCH($AB654,兵法相关参数!$C$3:$AL$3,0))),0)+IFERROR(AK654*IF($E654="将领",INDEX(兵法相关参数!$C$4:$AL$7,AL$15,MATCH($AG654,兵法相关参数!$C$3:$AL$3,0)),INDEX(兵法相关参数!$C$12:$AL$15,AO$15,MATCH($AG654,兵法相关参数!$C$3:$AL$3,0))),0)</f>
        <v>1.621884107236929</v>
      </c>
      <c r="AP654" s="42"/>
      <c r="AQ654" s="151">
        <f t="shared" si="403"/>
        <v>30320</v>
      </c>
      <c r="AR654" s="161">
        <f>AR653</f>
        <v>0</v>
      </c>
      <c r="AS654" s="163" t="str">
        <f t="shared" si="392"/>
        <v>红</v>
      </c>
      <c r="AT654" s="153">
        <f t="shared" si="393"/>
        <v>3</v>
      </c>
      <c r="AU654" s="39" t="str">
        <f>IF(IF(L654="","",AQ654&amp;AT654)=AU653,"",IF(MOD(COUNTIF($AQ$1:AQ654,AQ654),3)=1,"",IF(L654="","",AQ654&amp;AT654)))</f>
        <v>303203</v>
      </c>
      <c r="AV654" s="191">
        <v>0.375</v>
      </c>
      <c r="AW654" s="191">
        <v>3.5000000000000003E-2</v>
      </c>
      <c r="AX654" s="15" t="str">
        <f>IF(MOD(COUNTIF($AQ$1:AQ654,AQ654),3)=1,"",IF(M654="","",AT654+1))</f>
        <v/>
      </c>
      <c r="AY654" s="15" t="str">
        <f t="shared" si="362"/>
        <v/>
      </c>
      <c r="AZ654" s="166" t="str">
        <f t="shared" si="363"/>
        <v/>
      </c>
      <c r="BA654" s="166" t="str">
        <f t="shared" si="364"/>
        <v/>
      </c>
      <c r="BB654" s="15" t="str">
        <f>IF(MOD(COUNTIF($AQ$1:AQ654,AQ654),3)=1,"",IF(N654="","",AX654+1))</f>
        <v/>
      </c>
      <c r="BC654" s="15" t="str">
        <f t="shared" si="394"/>
        <v/>
      </c>
      <c r="BD654" s="166" t="str">
        <f t="shared" si="395"/>
        <v/>
      </c>
      <c r="BE654" s="166" t="str">
        <f t="shared" si="396"/>
        <v/>
      </c>
      <c r="BF654" s="15"/>
      <c r="BG654" s="15"/>
      <c r="BH654" s="170" t="str">
        <f t="shared" si="397"/>
        <v>自身暴击概率提高{0}%，暴击伤害提高{1}%，对拥有护盾的单位造成伤害提高{2}%。</v>
      </c>
    </row>
    <row r="655" spans="1:60">
      <c r="A655" s="261"/>
      <c r="B655" s="260"/>
      <c r="C655" s="257"/>
      <c r="D655" s="257"/>
      <c r="E655" s="179"/>
      <c r="F655" s="179"/>
      <c r="G655" s="179"/>
      <c r="H655" s="179"/>
      <c r="I655" s="179"/>
      <c r="J655" s="257"/>
      <c r="K655" s="257"/>
      <c r="L655" s="182"/>
      <c r="M655" s="179"/>
      <c r="N655" s="179"/>
      <c r="O655" s="182"/>
      <c r="P655" s="179"/>
      <c r="Q655" s="179"/>
      <c r="R655" s="179"/>
      <c r="S655" s="179"/>
      <c r="T655" s="179"/>
      <c r="U655" s="179"/>
      <c r="V655" s="179"/>
      <c r="W655" s="179"/>
      <c r="X655" s="179"/>
      <c r="Y655" s="179"/>
      <c r="Z655" s="179"/>
      <c r="AA655" s="179"/>
      <c r="AB655" s="44"/>
      <c r="AC655" s="189"/>
      <c r="AD655" s="189"/>
      <c r="AE655" s="189"/>
      <c r="AF655" s="189"/>
      <c r="AG655" s="92"/>
      <c r="AH655" s="189"/>
      <c r="AI655" s="189"/>
      <c r="AJ655" s="189"/>
      <c r="AK655" s="189"/>
      <c r="AL655" s="146">
        <f>IFERROR(AC655*IF($E655="将领",INDEX(兵法相关参数!$C$4:$AL$7,AL$15,MATCH($AB655,兵法相关参数!$C$3:$AL$3,0)),INDEX(兵法相关参数!$C$12:$AL$15,AL$15,MATCH($AB655,兵法相关参数!$C$3:$AL$3,0))),0)+IFERROR(AH655*IF($E655="将领",INDEX(兵法相关参数!$C$4:$AL$7,AL$15,MATCH($AG655,兵法相关参数!$C$3:$AL$3,0)),INDEX(兵法相关参数!$C$12:$AL$15,AL$15,MATCH($AG655,兵法相关参数!$C$3:$AL$3,0))),0)</f>
        <v>0</v>
      </c>
      <c r="AM655" s="146">
        <f>IFERROR(AD655*IF($E655="将领",INDEX(兵法相关参数!$C$4:$AL$7,AM$15,MATCH($AB655,兵法相关参数!$C$3:$AL$3,0)),INDEX(兵法相关参数!$C$12:$AL$15,AM$15,MATCH($AB655,兵法相关参数!$C$3:$AL$3,0))),0)+IFERROR(AI655*IF($E655="将领",INDEX(兵法相关参数!$C$4:$AL$7,AM$15,MATCH($AG655,兵法相关参数!$C$3:$AL$3,0)),INDEX(兵法相关参数!$C$12:$AL$15,AM$15,MATCH($AG655,兵法相关参数!$C$3:$AL$3,0))),0)</f>
        <v>0</v>
      </c>
      <c r="AN655" s="146">
        <f>IFERROR(AE655*IF($E655="将领",INDEX(兵法相关参数!$C$4:$AL$7,AN$15,MATCH($AB655,兵法相关参数!$C$3:$AL$3,0)),INDEX(兵法相关参数!$C$12:$AL$15,AN$15,MATCH($AB655,兵法相关参数!$C$3:$AL$3,0))),0)+IFERROR(AJ655*IF($E655="将领",INDEX(兵法相关参数!$C$4:$AL$7,AN$15,MATCH($AG655,兵法相关参数!$C$3:$AL$3,0)),INDEX(兵法相关参数!$C$12:$AL$15,AN$15,MATCH($AG655,兵法相关参数!$C$3:$AL$3,0))),0)</f>
        <v>0</v>
      </c>
      <c r="AO655" s="146">
        <f>IFERROR(AF655*IF($E655="将领",INDEX(兵法相关参数!$C$4:$AL$7,AL$15,MATCH($AB655,兵法相关参数!$C$3:$AL$3,0)),INDEX(兵法相关参数!$C$12:$AL$15,AO$15,MATCH($AB655,兵法相关参数!$C$3:$AL$3,0))),0)+IFERROR(AK655*IF($E655="将领",INDEX(兵法相关参数!$C$4:$AL$7,AL$15,MATCH($AG655,兵法相关参数!$C$3:$AL$3,0)),INDEX(兵法相关参数!$C$12:$AL$15,AO$15,MATCH($AG655,兵法相关参数!$C$3:$AL$3,0))),0)</f>
        <v>0</v>
      </c>
      <c r="AP655" s="27"/>
      <c r="AQ655" s="152">
        <f t="shared" si="403"/>
        <v>30320</v>
      </c>
      <c r="AR655" s="162">
        <f>AR654</f>
        <v>0</v>
      </c>
      <c r="AS655" s="15" t="str">
        <f t="shared" si="392"/>
        <v>红</v>
      </c>
      <c r="AT655" s="39">
        <f t="shared" si="393"/>
        <v>3</v>
      </c>
      <c r="AU655" s="39" t="str">
        <f>IF(IF(L655="","",AQ655&amp;AT655)=AU654,"",IF(MOD(COUNTIF($AQ$1:AQ655,AQ655),3)=1,"",IF(L655="","",AQ655&amp;AT655)))</f>
        <v/>
      </c>
      <c r="AV655" s="166" t="str">
        <f t="shared" si="401"/>
        <v/>
      </c>
      <c r="AW655" s="166" t="str">
        <f t="shared" si="402"/>
        <v/>
      </c>
      <c r="AX655" s="15" t="str">
        <f>IF(MOD(COUNTIF($AQ$1:AQ655,AQ655),3)=1,"",IF(M655="","",AT655+1))</f>
        <v/>
      </c>
      <c r="AY655" s="15" t="str">
        <f t="shared" si="362"/>
        <v/>
      </c>
      <c r="AZ655" s="166" t="str">
        <f t="shared" si="363"/>
        <v/>
      </c>
      <c r="BA655" s="166" t="str">
        <f t="shared" si="364"/>
        <v/>
      </c>
      <c r="BB655" s="15" t="str">
        <f>IF(MOD(COUNTIF($AQ$1:AQ655,AQ655),3)=1,"",IF(N655="","",AX655+1))</f>
        <v/>
      </c>
      <c r="BC655" s="15" t="str">
        <f t="shared" si="394"/>
        <v/>
      </c>
      <c r="BD655" s="166" t="str">
        <f t="shared" si="395"/>
        <v/>
      </c>
      <c r="BE655" s="166" t="str">
        <f t="shared" si="396"/>
        <v/>
      </c>
      <c r="BF655" s="15"/>
      <c r="BG655" s="15"/>
      <c r="BH655" s="170" t="str">
        <f t="shared" si="397"/>
        <v>自身暴击概率提高{0}%，暴击伤害提高{1}%，对拥有护盾的单位造成伤害提高{2}%。</v>
      </c>
    </row>
    <row r="656" spans="1:60">
      <c r="A656" s="255" t="s">
        <v>1200</v>
      </c>
      <c r="B656" s="258" t="s">
        <v>1205</v>
      </c>
      <c r="C656" s="255" t="s">
        <v>415</v>
      </c>
      <c r="D656" s="255" t="s">
        <v>1203</v>
      </c>
      <c r="E656" s="11"/>
      <c r="F656" s="11"/>
      <c r="G656" s="11"/>
      <c r="H656" s="11"/>
      <c r="I656" s="11"/>
      <c r="J656" s="11" t="s">
        <v>402</v>
      </c>
      <c r="K656" s="11" t="s">
        <v>469</v>
      </c>
      <c r="L656" s="190" t="s">
        <v>1207</v>
      </c>
      <c r="M656" s="11"/>
      <c r="N656" s="11"/>
      <c r="O656" s="183" t="s">
        <v>52</v>
      </c>
      <c r="P656" s="3" t="s">
        <v>57</v>
      </c>
      <c r="Q656" s="11" t="s">
        <v>61</v>
      </c>
      <c r="R656" s="11" t="s">
        <v>1204</v>
      </c>
      <c r="S656" s="184"/>
      <c r="T656" s="184"/>
      <c r="U656" s="184"/>
      <c r="V656" s="184"/>
      <c r="W656" s="3" t="s">
        <v>223</v>
      </c>
      <c r="X656" s="3" t="s">
        <v>224</v>
      </c>
      <c r="Y656" s="3" t="s">
        <v>225</v>
      </c>
      <c r="Z656" s="3" t="s">
        <v>226</v>
      </c>
      <c r="AA656" s="1"/>
      <c r="AB656" s="15"/>
      <c r="AC656" s="187" t="s">
        <v>227</v>
      </c>
      <c r="AD656" s="187" t="s">
        <v>228</v>
      </c>
      <c r="AE656" s="187" t="s">
        <v>229</v>
      </c>
      <c r="AF656" s="187" t="s">
        <v>230</v>
      </c>
      <c r="AG656" s="96"/>
      <c r="AH656" s="187" t="s">
        <v>227</v>
      </c>
      <c r="AI656" s="187" t="s">
        <v>228</v>
      </c>
      <c r="AJ656" s="187" t="s">
        <v>229</v>
      </c>
      <c r="AK656" s="187" t="s">
        <v>230</v>
      </c>
      <c r="AL656" s="146">
        <f>IFERROR(AC656*IF($E656="将领",INDEX(兵法相关参数!$C$4:$AL$7,AL$15,MATCH($AB656,兵法相关参数!$C$3:$AL$3,0)),INDEX(兵法相关参数!$C$12:$AL$15,AL$15,MATCH($AB656,兵法相关参数!$C$3:$AL$3,0))),0)+IFERROR(AH656*IF($E656="将领",INDEX(兵法相关参数!$C$4:$AL$7,AL$15,MATCH($AG656,兵法相关参数!$C$3:$AL$3,0)),INDEX(兵法相关参数!$C$12:$AL$15,AL$15,MATCH($AG656,兵法相关参数!$C$3:$AL$3,0))),0)</f>
        <v>0</v>
      </c>
      <c r="AM656" s="146">
        <f>IFERROR(AD656*IF($E656="将领",INDEX(兵法相关参数!$C$4:$AL$7,AM$15,MATCH($AB656,兵法相关参数!$C$3:$AL$3,0)),INDEX(兵法相关参数!$C$12:$AL$15,AM$15,MATCH($AB656,兵法相关参数!$C$3:$AL$3,0))),0)+IFERROR(AI656*IF($E656="将领",INDEX(兵法相关参数!$C$4:$AL$7,AM$15,MATCH($AG656,兵法相关参数!$C$3:$AL$3,0)),INDEX(兵法相关参数!$C$12:$AL$15,AM$15,MATCH($AG656,兵法相关参数!$C$3:$AL$3,0))),0)</f>
        <v>0</v>
      </c>
      <c r="AN656" s="146">
        <f>IFERROR(AE656*IF($E656="将领",INDEX(兵法相关参数!$C$4:$AL$7,AN$15,MATCH($AB656,兵法相关参数!$C$3:$AL$3,0)),INDEX(兵法相关参数!$C$12:$AL$15,AN$15,MATCH($AB656,兵法相关参数!$C$3:$AL$3,0))),0)+IFERROR(AJ656*IF($E656="将领",INDEX(兵法相关参数!$C$4:$AL$7,AN$15,MATCH($AG656,兵法相关参数!$C$3:$AL$3,0)),INDEX(兵法相关参数!$C$12:$AL$15,AN$15,MATCH($AG656,兵法相关参数!$C$3:$AL$3,0))),0)</f>
        <v>0</v>
      </c>
      <c r="AO656" s="146">
        <f>IFERROR(AF656*IF($E656="将领",INDEX(兵法相关参数!$C$4:$AL$7,AL$15,MATCH($AB656,兵法相关参数!$C$3:$AL$3,0)),INDEX(兵法相关参数!$C$12:$AL$15,AO$15,MATCH($AB656,兵法相关参数!$C$3:$AL$3,0))),0)+IFERROR(AK656*IF($E656="将领",INDEX(兵法相关参数!$C$4:$AL$7,AL$15,MATCH($AG656,兵法相关参数!$C$3:$AL$3,0)),INDEX(兵法相关参数!$C$12:$AL$15,AO$15,MATCH($AG656,兵法相关参数!$C$3:$AL$3,0))),0)</f>
        <v>0</v>
      </c>
      <c r="AP656" s="27"/>
      <c r="AQ656" s="154">
        <v>30235</v>
      </c>
      <c r="AR656" s="160">
        <f>IF(D656="直接伤害",1,0)</f>
        <v>0</v>
      </c>
      <c r="AS656" s="163" t="str">
        <f t="shared" si="392"/>
        <v>红</v>
      </c>
      <c r="AT656" s="153">
        <f t="shared" si="393"/>
        <v>1</v>
      </c>
      <c r="AU656" s="39" t="str">
        <f>IF(IF(L656="","",AQ656&amp;AT656)=AU655,"",IF(MOD(COUNTIF($AQ$1:AQ656,AQ656),3)=1,"",IF(L656="","",AQ656&amp;AT656)))</f>
        <v/>
      </c>
      <c r="AV656" s="166" t="str">
        <f t="shared" si="401"/>
        <v/>
      </c>
      <c r="AW656" s="166" t="str">
        <f>IF(AU656="","",ROUND((IF(AR656=1,L656*INDEX($AW$5:$AW$9,MATCH(AS656,$AU$5:$AU$9,0)),L656*INDEX($AW$13:$AW$17,MATCH(AS656,$AU$13:$AU$17,0)))-AV656)/34,IF(MID(BH656,FIND(AT656-1,BH656)+2,1)="%",3,1)))</f>
        <v/>
      </c>
      <c r="AX656" s="15" t="str">
        <f>IF(MOD(COUNTIF($AQ$1:AQ656,AQ656),3)=1,"",IF(M656="","",AT656+1))</f>
        <v/>
      </c>
      <c r="AY656" s="15" t="str">
        <f t="shared" si="362"/>
        <v/>
      </c>
      <c r="AZ656" s="166" t="str">
        <f t="shared" si="363"/>
        <v/>
      </c>
      <c r="BA656" s="166" t="str">
        <f t="shared" si="364"/>
        <v/>
      </c>
      <c r="BB656" s="15" t="str">
        <f>IF(MOD(COUNTIF($AQ$1:AQ656,AQ656),3)=1,"",IF(N656="","",AX656+1))</f>
        <v/>
      </c>
      <c r="BC656" s="15" t="str">
        <f t="shared" si="394"/>
        <v/>
      </c>
      <c r="BD656" s="166" t="str">
        <f t="shared" si="395"/>
        <v/>
      </c>
      <c r="BE656" s="166" t="str">
        <f t="shared" si="396"/>
        <v/>
      </c>
      <c r="BF656" s="15"/>
      <c r="BG656" s="15"/>
      <c r="BH656" s="170" t="str">
        <f t="shared" si="397"/>
        <v>开场时，自身部队及最近的3支部队免疫负面效果{0}秒，如果是弓兵部队，则额外获得隐秘效果，隐秘期间攻击不会解除隐身，持续{1}秒。</v>
      </c>
    </row>
    <row r="657" spans="1:60">
      <c r="A657" s="256"/>
      <c r="B657" s="259"/>
      <c r="C657" s="256"/>
      <c r="D657" s="256"/>
      <c r="E657" s="179" t="s">
        <v>341</v>
      </c>
      <c r="F657" s="141">
        <v>1</v>
      </c>
      <c r="G657" s="141">
        <v>1</v>
      </c>
      <c r="H657" s="141">
        <v>1</v>
      </c>
      <c r="I657" s="141">
        <v>1</v>
      </c>
      <c r="J657" s="255">
        <f>SUMPRODUCT(LARGE(AL657:AO657*F657:I657+AL658:AO658*F658:I658+AL660:AO660*F660:I660+AL661:AO661*F661:I661+AL663:AO663*F663:I663+AL664:AO664*F664:I664,1))</f>
        <v>5.3832296983279075</v>
      </c>
      <c r="K657" s="255">
        <f>INDEX($J$17:$J$200,MATCH(C656,$C$17:$C$200,0),1)</f>
        <v>5.1145752809421161</v>
      </c>
      <c r="L657" s="179">
        <v>25</v>
      </c>
      <c r="M657" s="179"/>
      <c r="N657" s="179"/>
      <c r="O657" s="182">
        <v>1</v>
      </c>
      <c r="P657" s="179">
        <v>0</v>
      </c>
      <c r="Q657" s="179">
        <v>8</v>
      </c>
      <c r="R657" s="179">
        <v>0.15</v>
      </c>
      <c r="S657" s="179"/>
      <c r="T657" s="179"/>
      <c r="U657" s="179"/>
      <c r="V657" s="179"/>
      <c r="W657" s="23">
        <f>$O$657*效果范围削减($Q$657)*$R$657*$L657/60</f>
        <v>0.37499999999999994</v>
      </c>
      <c r="X657" s="23">
        <f>$O$657*效果范围削减($Q$657)*$R$657*$L657/60</f>
        <v>0.37499999999999994</v>
      </c>
      <c r="Y657" s="23">
        <f>$O$657*效果范围削减($Q$657)*$R$657*$L657/60</f>
        <v>0.37499999999999994</v>
      </c>
      <c r="Z657" s="23">
        <f>$O$657*效果范围削减($Q$657)*$R$657*$L657/60</f>
        <v>0.37499999999999994</v>
      </c>
      <c r="AA657" s="179"/>
      <c r="AB657" s="44" t="s">
        <v>510</v>
      </c>
      <c r="AC657" s="92">
        <f>W657</f>
        <v>0.37499999999999994</v>
      </c>
      <c r="AD657" s="92">
        <f>X657</f>
        <v>0.37499999999999994</v>
      </c>
      <c r="AE657" s="92">
        <f>Y657</f>
        <v>0.37499999999999994</v>
      </c>
      <c r="AF657" s="92">
        <f>Z657</f>
        <v>0.37499999999999994</v>
      </c>
      <c r="AG657" s="92"/>
      <c r="AH657" s="188"/>
      <c r="AI657" s="188"/>
      <c r="AJ657" s="188"/>
      <c r="AK657" s="188"/>
      <c r="AL657" s="146">
        <f>IFERROR(AC657*IF($E657="将领",INDEX(兵法相关参数!$C$4:$AL$7,AL$15,MATCH($AB657,兵法相关参数!$C$3:$AL$3,0)),INDEX(兵法相关参数!$C$12:$AL$15,AL$15,MATCH($AB657,兵法相关参数!$C$3:$AL$3,0))),0)+IFERROR(AH657*IF($E657="将领",INDEX(兵法相关参数!$C$4:$AL$7,AL$15,MATCH($AG657,兵法相关参数!$C$3:$AL$3,0)),INDEX(兵法相关参数!$C$12:$AL$15,AL$15,MATCH($AG657,兵法相关参数!$C$3:$AL$3,0))),0)</f>
        <v>0.37499999999999994</v>
      </c>
      <c r="AM657" s="146">
        <f>IFERROR(AD657*IF($E657="将领",INDEX(兵法相关参数!$C$4:$AL$7,AM$15,MATCH($AB657,兵法相关参数!$C$3:$AL$3,0)),INDEX(兵法相关参数!$C$12:$AL$15,AM$15,MATCH($AB657,兵法相关参数!$C$3:$AL$3,0))),0)+IFERROR(AI657*IF($E657="将领",INDEX(兵法相关参数!$C$4:$AL$7,AM$15,MATCH($AG657,兵法相关参数!$C$3:$AL$3,0)),INDEX(兵法相关参数!$C$12:$AL$15,AM$15,MATCH($AG657,兵法相关参数!$C$3:$AL$3,0))),0)</f>
        <v>0.37499999999999994</v>
      </c>
      <c r="AN657" s="146">
        <f>IFERROR(AE657*IF($E657="将领",INDEX(兵法相关参数!$C$4:$AL$7,AN$15,MATCH($AB657,兵法相关参数!$C$3:$AL$3,0)),INDEX(兵法相关参数!$C$12:$AL$15,AN$15,MATCH($AB657,兵法相关参数!$C$3:$AL$3,0))),0)+IFERROR(AJ657*IF($E657="将领",INDEX(兵法相关参数!$C$4:$AL$7,AN$15,MATCH($AG657,兵法相关参数!$C$3:$AL$3,0)),INDEX(兵法相关参数!$C$12:$AL$15,AN$15,MATCH($AG657,兵法相关参数!$C$3:$AL$3,0))),0)</f>
        <v>0.37499999999999994</v>
      </c>
      <c r="AO657" s="146">
        <f>IFERROR(AF657*IF($E657="将领",INDEX(兵法相关参数!$C$4:$AL$7,AL$15,MATCH($AB657,兵法相关参数!$C$3:$AL$3,0)),INDEX(兵法相关参数!$C$12:$AL$15,AO$15,MATCH($AB657,兵法相关参数!$C$3:$AL$3,0))),0)+IFERROR(AK657*IF($E657="将领",INDEX(兵法相关参数!$C$4:$AL$7,AL$15,MATCH($AG657,兵法相关参数!$C$3:$AL$3,0)),INDEX(兵法相关参数!$C$12:$AL$15,AO$15,MATCH($AG657,兵法相关参数!$C$3:$AL$3,0))),0)</f>
        <v>0.37499999999999994</v>
      </c>
      <c r="AP657" s="42"/>
      <c r="AQ657" s="151">
        <f>AQ656</f>
        <v>30235</v>
      </c>
      <c r="AR657" s="161">
        <f>AR656</f>
        <v>0</v>
      </c>
      <c r="AS657" s="163" t="str">
        <f t="shared" si="392"/>
        <v>红</v>
      </c>
      <c r="AT657" s="153">
        <f t="shared" si="393"/>
        <v>1</v>
      </c>
      <c r="AU657" s="39" t="str">
        <f>IF(IF(L657="","",AQ657&amp;AT657)=AU656,"",IF(MOD(COUNTIF($AQ$1:AQ657,AQ657),3)=1,"",IF(L657="","",AQ657&amp;AT657)))</f>
        <v>302351</v>
      </c>
      <c r="AV657" s="191">
        <v>6.1</v>
      </c>
      <c r="AW657" s="191">
        <v>0.54</v>
      </c>
      <c r="AX657" s="15" t="str">
        <f>IF(MOD(COUNTIF($AQ$1:AQ657,AQ657),3)=1,"",IF(M657="","",AT657+1))</f>
        <v/>
      </c>
      <c r="AY657" s="15" t="str">
        <f t="shared" si="362"/>
        <v/>
      </c>
      <c r="AZ657" s="166" t="str">
        <f t="shared" si="363"/>
        <v/>
      </c>
      <c r="BA657" s="166" t="str">
        <f t="shared" si="364"/>
        <v/>
      </c>
      <c r="BB657" s="15" t="str">
        <f>IF(MOD(COUNTIF($AQ$1:AQ657,AQ657),3)=1,"",IF(N657="","",AX657+1))</f>
        <v/>
      </c>
      <c r="BC657" s="15" t="str">
        <f t="shared" si="394"/>
        <v/>
      </c>
      <c r="BD657" s="166" t="str">
        <f t="shared" si="395"/>
        <v/>
      </c>
      <c r="BE657" s="166" t="str">
        <f t="shared" si="396"/>
        <v/>
      </c>
      <c r="BF657" s="15"/>
      <c r="BG657" s="15"/>
      <c r="BH657" s="170" t="str">
        <f t="shared" si="397"/>
        <v>开场时，自身部队及最近的3支部队免疫负面效果{0}秒，如果是弓兵部队，则额外获得隐秘效果，隐秘期间攻击不会解除隐身，持续{1}秒。</v>
      </c>
    </row>
    <row r="658" spans="1:60">
      <c r="A658" s="256"/>
      <c r="B658" s="259"/>
      <c r="C658" s="256"/>
      <c r="D658" s="257"/>
      <c r="E658" s="179" t="s">
        <v>28</v>
      </c>
      <c r="F658" s="141">
        <v>1</v>
      </c>
      <c r="G658" s="141">
        <v>1</v>
      </c>
      <c r="H658" s="141">
        <v>1</v>
      </c>
      <c r="I658" s="141">
        <v>1</v>
      </c>
      <c r="J658" s="256"/>
      <c r="K658" s="256"/>
      <c r="L658" s="182"/>
      <c r="M658" s="179"/>
      <c r="N658" s="179"/>
      <c r="O658" s="182"/>
      <c r="P658" s="44"/>
      <c r="Q658" s="10"/>
      <c r="R658" s="10"/>
      <c r="S658" s="10"/>
      <c r="T658" s="24"/>
      <c r="U658" s="24"/>
      <c r="V658" s="24"/>
      <c r="W658" s="23"/>
      <c r="X658" s="23"/>
      <c r="Y658" s="23"/>
      <c r="Z658" s="23"/>
      <c r="AA658" s="24"/>
      <c r="AB658" s="44"/>
      <c r="AC658" s="92"/>
      <c r="AD658" s="92"/>
      <c r="AE658" s="92"/>
      <c r="AF658" s="92"/>
      <c r="AG658" s="92"/>
      <c r="AH658" s="95"/>
      <c r="AI658" s="95"/>
      <c r="AJ658" s="95"/>
      <c r="AK658" s="95"/>
      <c r="AL658" s="146">
        <f>IFERROR(AC658*IF($E658="将领",INDEX(兵法相关参数!$C$4:$AL$7,AL$15,MATCH($AB658,兵法相关参数!$C$3:$AL$3,0)),INDEX(兵法相关参数!$C$12:$AL$15,AL$15,MATCH($AB658,兵法相关参数!$C$3:$AL$3,0))),0)+IFERROR(AH658*IF($E658="将领",INDEX(兵法相关参数!$C$4:$AL$7,AL$15,MATCH($AG658,兵法相关参数!$C$3:$AL$3,0)),INDEX(兵法相关参数!$C$12:$AL$15,AL$15,MATCH($AG658,兵法相关参数!$C$3:$AL$3,0))),0)</f>
        <v>0</v>
      </c>
      <c r="AM658" s="146">
        <f>IFERROR(AD658*IF($E658="将领",INDEX(兵法相关参数!$C$4:$AL$7,AM$15,MATCH($AB658,兵法相关参数!$C$3:$AL$3,0)),INDEX(兵法相关参数!$C$12:$AL$15,AM$15,MATCH($AB658,兵法相关参数!$C$3:$AL$3,0))),0)+IFERROR(AI658*IF($E658="将领",INDEX(兵法相关参数!$C$4:$AL$7,AM$15,MATCH($AG658,兵法相关参数!$C$3:$AL$3,0)),INDEX(兵法相关参数!$C$12:$AL$15,AM$15,MATCH($AG658,兵法相关参数!$C$3:$AL$3,0))),0)</f>
        <v>0</v>
      </c>
      <c r="AN658" s="146">
        <f>IFERROR(AE658*IF($E658="将领",INDEX(兵法相关参数!$C$4:$AL$7,AN$15,MATCH($AB658,兵法相关参数!$C$3:$AL$3,0)),INDEX(兵法相关参数!$C$12:$AL$15,AN$15,MATCH($AB658,兵法相关参数!$C$3:$AL$3,0))),0)+IFERROR(AJ658*IF($E658="将领",INDEX(兵法相关参数!$C$4:$AL$7,AN$15,MATCH($AG658,兵法相关参数!$C$3:$AL$3,0)),INDEX(兵法相关参数!$C$12:$AL$15,AN$15,MATCH($AG658,兵法相关参数!$C$3:$AL$3,0))),0)</f>
        <v>0</v>
      </c>
      <c r="AO658" s="146">
        <f>IFERROR(AF658*IF($E658="将领",INDEX(兵法相关参数!$C$4:$AL$7,AL$15,MATCH($AB658,兵法相关参数!$C$3:$AL$3,0)),INDEX(兵法相关参数!$C$12:$AL$15,AO$15,MATCH($AB658,兵法相关参数!$C$3:$AL$3,0))),0)+IFERROR(AK658*IF($E658="将领",INDEX(兵法相关参数!$C$4:$AL$7,AL$15,MATCH($AG658,兵法相关参数!$C$3:$AL$3,0)),INDEX(兵法相关参数!$C$12:$AL$15,AO$15,MATCH($AG658,兵法相关参数!$C$3:$AL$3,0))),0)</f>
        <v>0</v>
      </c>
      <c r="AP658" s="27"/>
      <c r="AQ658" s="151">
        <f>AQ657</f>
        <v>30235</v>
      </c>
      <c r="AR658" s="162">
        <f>AR657</f>
        <v>0</v>
      </c>
      <c r="AS658" s="15" t="str">
        <f t="shared" si="392"/>
        <v>红</v>
      </c>
      <c r="AT658" s="153">
        <f t="shared" si="393"/>
        <v>1</v>
      </c>
      <c r="AU658" s="39" t="str">
        <f>IF(IF(L658="","",AQ658&amp;AT658)=AU657,"",IF(MOD(COUNTIF($AQ$1:AQ658,AQ658),3)=1,"",IF(L658="","",AQ658&amp;AT658)))</f>
        <v/>
      </c>
      <c r="AV658" s="166" t="str">
        <f>IF(AU658="","",IF(L657="固定值",L658,ROUND(IF(AR658=1,L658*INDEX($AV$5:$AV$9,MATCH(AS658,$AU$5:$AU$9,0)),L658*INDEX($AV$13:$AV$17,MATCH(AS658,$AU$13:$AU$17,0))),IF(MID(BH658,FIND(AT658-1,BH658)+2,1)="%",3,1))))</f>
        <v/>
      </c>
      <c r="AW658" s="166" t="str">
        <f>IF(AU658="","",ROUND((IF(AR658=1,L658*INDEX($AW$5:$AW$9,MATCH(AS658,$AU$5:$AU$9,0)),L658*INDEX($AW$13:$AW$17,MATCH(AS658,$AU$13:$AU$17,0)))-AV658)/34,IF(MID(BH658,FIND(AT658-1,BH658)+2,1)="%",3,1)))</f>
        <v/>
      </c>
      <c r="AX658" s="15" t="str">
        <f>IF(MOD(COUNTIF($AQ$1:AQ658,AQ658),3)=1,"",IF(M658="","",AT658+1))</f>
        <v/>
      </c>
      <c r="AY658" s="15" t="str">
        <f t="shared" si="362"/>
        <v/>
      </c>
      <c r="AZ658" s="166" t="str">
        <f t="shared" si="363"/>
        <v/>
      </c>
      <c r="BA658" s="166" t="str">
        <f t="shared" si="364"/>
        <v/>
      </c>
      <c r="BB658" s="15" t="str">
        <f>IF(MOD(COUNTIF($AQ$1:AQ658,AQ658),3)=1,"",IF(N658="","",AX658+1))</f>
        <v/>
      </c>
      <c r="BC658" s="15" t="str">
        <f t="shared" si="394"/>
        <v/>
      </c>
      <c r="BD658" s="166" t="str">
        <f t="shared" si="395"/>
        <v/>
      </c>
      <c r="BE658" s="166" t="str">
        <f t="shared" si="396"/>
        <v/>
      </c>
      <c r="BF658" s="15"/>
      <c r="BG658" s="15"/>
      <c r="BH658" s="170" t="str">
        <f t="shared" si="397"/>
        <v>开场时，自身部队及最近的3支部队免疫负面效果{0}秒，如果是弓兵部队，则额外获得隐秘效果，隐秘期间攻击不会解除隐身，持续{1}秒。</v>
      </c>
    </row>
    <row r="659" spans="1:60">
      <c r="A659" s="256"/>
      <c r="B659" s="259"/>
      <c r="C659" s="256"/>
      <c r="D659" s="255" t="s">
        <v>1206</v>
      </c>
      <c r="E659" s="11"/>
      <c r="F659" s="11"/>
      <c r="G659" s="11"/>
      <c r="H659" s="11"/>
      <c r="I659" s="11"/>
      <c r="J659" s="256"/>
      <c r="K659" s="256"/>
      <c r="L659" s="184" t="s">
        <v>1201</v>
      </c>
      <c r="M659" s="184"/>
      <c r="N659" s="184"/>
      <c r="O659" s="183" t="s">
        <v>107</v>
      </c>
      <c r="P659" s="3" t="s">
        <v>57</v>
      </c>
      <c r="Q659" s="11" t="s">
        <v>60</v>
      </c>
      <c r="R659" s="11" t="s">
        <v>61</v>
      </c>
      <c r="S659" s="11" t="s">
        <v>1108</v>
      </c>
      <c r="T659" s="184"/>
      <c r="U659" s="184"/>
      <c r="V659" s="184"/>
      <c r="W659" s="3" t="s">
        <v>223</v>
      </c>
      <c r="X659" s="3" t="s">
        <v>224</v>
      </c>
      <c r="Y659" s="3" t="s">
        <v>225</v>
      </c>
      <c r="Z659" s="3" t="s">
        <v>226</v>
      </c>
      <c r="AA659" s="1"/>
      <c r="AB659" s="15"/>
      <c r="AC659" s="187" t="s">
        <v>227</v>
      </c>
      <c r="AD659" s="187" t="s">
        <v>228</v>
      </c>
      <c r="AE659" s="187" t="s">
        <v>229</v>
      </c>
      <c r="AF659" s="187" t="s">
        <v>230</v>
      </c>
      <c r="AG659" s="96"/>
      <c r="AH659" s="187"/>
      <c r="AI659" s="187"/>
      <c r="AJ659" s="187"/>
      <c r="AK659" s="187"/>
      <c r="AL659" s="146">
        <f>IFERROR(AC659*IF($E659="将领",INDEX(兵法相关参数!$C$4:$AL$7,AL$15,MATCH($AB659,兵法相关参数!$C$3:$AL$3,0)),INDEX(兵法相关参数!$C$12:$AL$15,AL$15,MATCH($AB659,兵法相关参数!$C$3:$AL$3,0))),0)+IFERROR(AH659*IF($E659="将领",INDEX(兵法相关参数!$C$4:$AL$7,AL$15,MATCH($AG659,兵法相关参数!$C$3:$AL$3,0)),INDEX(兵法相关参数!$C$12:$AL$15,AL$15,MATCH($AG659,兵法相关参数!$C$3:$AL$3,0))),0)</f>
        <v>0</v>
      </c>
      <c r="AM659" s="146">
        <f>IFERROR(AD659*IF($E659="将领",INDEX(兵法相关参数!$C$4:$AL$7,AM$15,MATCH($AB659,兵法相关参数!$C$3:$AL$3,0)),INDEX(兵法相关参数!$C$12:$AL$15,AM$15,MATCH($AB659,兵法相关参数!$C$3:$AL$3,0))),0)+IFERROR(AI659*IF($E659="将领",INDEX(兵法相关参数!$C$4:$AL$7,AM$15,MATCH($AG659,兵法相关参数!$C$3:$AL$3,0)),INDEX(兵法相关参数!$C$12:$AL$15,AM$15,MATCH($AG659,兵法相关参数!$C$3:$AL$3,0))),0)</f>
        <v>0</v>
      </c>
      <c r="AN659" s="146">
        <f>IFERROR(AE659*IF($E659="将领",INDEX(兵法相关参数!$C$4:$AL$7,AN$15,MATCH($AB659,兵法相关参数!$C$3:$AL$3,0)),INDEX(兵法相关参数!$C$12:$AL$15,AN$15,MATCH($AB659,兵法相关参数!$C$3:$AL$3,0))),0)+IFERROR(AJ659*IF($E659="将领",INDEX(兵法相关参数!$C$4:$AL$7,AN$15,MATCH($AG659,兵法相关参数!$C$3:$AL$3,0)),INDEX(兵法相关参数!$C$12:$AL$15,AN$15,MATCH($AG659,兵法相关参数!$C$3:$AL$3,0))),0)</f>
        <v>0</v>
      </c>
      <c r="AO659" s="146">
        <f>IFERROR(AF659*IF($E659="将领",INDEX(兵法相关参数!$C$4:$AL$7,AL$15,MATCH($AB659,兵法相关参数!$C$3:$AL$3,0)),INDEX(兵法相关参数!$C$12:$AL$15,AO$15,MATCH($AB659,兵法相关参数!$C$3:$AL$3,0))),0)+IFERROR(AK659*IF($E659="将领",INDEX(兵法相关参数!$C$4:$AL$7,AL$15,MATCH($AG659,兵法相关参数!$C$3:$AL$3,0)),INDEX(兵法相关参数!$C$12:$AL$15,AO$15,MATCH($AG659,兵法相关参数!$C$3:$AL$3,0))),0)</f>
        <v>0</v>
      </c>
      <c r="AP659" s="42"/>
      <c r="AQ659" s="151">
        <f t="shared" ref="AQ659:AQ664" si="404">AQ658</f>
        <v>30235</v>
      </c>
      <c r="AR659" s="160">
        <f>IF(D659="直接伤害",1,0)</f>
        <v>0</v>
      </c>
      <c r="AS659" s="15" t="str">
        <f t="shared" ref="AS659:AS667" si="405">IF(C659="",AS658,C659)</f>
        <v>红</v>
      </c>
      <c r="AT659" s="153">
        <f t="shared" ref="AT659:AT667" si="406">IF(A659&lt;&gt;"",1,IF(D659="",AT658,IF(AU657="",AT658,IF(AX657="",AT658+1,IF(BB657="",AT658+2,AT658+3)))))</f>
        <v>2</v>
      </c>
      <c r="AU659" s="39" t="str">
        <f>IF(IF(L659="","",AQ659&amp;AT659)=AU658,"",IF(MOD(COUNTIF($AQ$1:AQ659,AQ659),3)=1,"",IF(L659="","",AQ659&amp;AT659)))</f>
        <v/>
      </c>
      <c r="AV659" s="166" t="str">
        <f>IF(AU659="","",IF(L658="固定值",L659,ROUND(IF(AR659=1,L659*INDEX($AV$5:$AV$9,MATCH(AS659,$AU$5:$AU$9,0)),L659*INDEX($AV$13:$AV$17,MATCH(AS659,$AU$13:$AU$17,0))),IF(MID(BH659,FIND(AT659-1,BH659)+2,1)="%",3,1))))</f>
        <v/>
      </c>
      <c r="AW659" s="166" t="str">
        <f>IF(AU659="","",ROUND((IF(AR659=1,L659*INDEX($AW$5:$AW$9,MATCH(AS659,$AU$5:$AU$9,0)),L659*INDEX($AW$13:$AW$17,MATCH(AS659,$AU$13:$AU$17,0)))-AV659)/34,IF(MID(BH659,FIND(AT659-1,BH659)+2,1)="%",3,1)))</f>
        <v/>
      </c>
      <c r="AX659" s="15" t="str">
        <f>IF(MOD(COUNTIF($AQ$1:AQ659,AQ659),3)=1,"",IF(M659="","",AT659+1))</f>
        <v/>
      </c>
      <c r="AY659" s="15" t="str">
        <f t="shared" si="362"/>
        <v/>
      </c>
      <c r="AZ659" s="166" t="str">
        <f t="shared" si="363"/>
        <v/>
      </c>
      <c r="BA659" s="166" t="str">
        <f t="shared" si="364"/>
        <v/>
      </c>
      <c r="BB659" s="15" t="str">
        <f>IF(MOD(COUNTIF($AQ$1:AQ659,AQ659),3)=1,"",IF(N659="","",AX659+1))</f>
        <v/>
      </c>
      <c r="BC659" s="15" t="str">
        <f t="shared" ref="BC659:BC667" si="407">IF(IF(BB659="","",AQ659&amp;BB659)=BC658,"",IF(BB659="","",AQ659&amp;BB659))</f>
        <v/>
      </c>
      <c r="BD659" s="166" t="str">
        <f t="shared" ref="BD659:BD667" si="408">IF(BC659="","",IF(N658="固定值",N659,ROUND(IF(AR659=1,N659*INDEX($AV$5:$AV$9,MATCH(AS659,$AU$5:$AU$9,0)),N659*INDEX($AV$13:$AV$17,MATCH(AS659,$AU$13:$AU$17,0))),IF(MID(BH659,FIND(BB659-1,BH659)+2,1)="%",3,1))))</f>
        <v/>
      </c>
      <c r="BE659" s="166" t="str">
        <f t="shared" ref="BE659:BE667" si="409">IF(BC659="","",ROUND((IF(AR659=1,N659*INDEX($AW$5:$AW$9,MATCH(AS659,$AU$5:$AU$9,0)),N659*INDEX($AW$13:$AW$17,MATCH(AS659,$AU$13:$AU$17,0)))-BD659)/34,IF(MID(BH659,FIND(BB659-1,BH659)+2,1)="%",3,1)))</f>
        <v/>
      </c>
      <c r="BF659" s="15"/>
      <c r="BG659" s="15"/>
      <c r="BH659" s="170" t="str">
        <f t="shared" si="397"/>
        <v>开场时，自身部队及最近的3支部队免疫负面效果{0}秒，如果是弓兵部队，则额外获得隐秘效果，隐秘期间攻击不会解除隐身，持续{1}秒。</v>
      </c>
    </row>
    <row r="660" spans="1:60">
      <c r="A660" s="256"/>
      <c r="B660" s="259"/>
      <c r="C660" s="256"/>
      <c r="D660" s="256"/>
      <c r="E660" s="179" t="s">
        <v>341</v>
      </c>
      <c r="F660" s="141">
        <v>1</v>
      </c>
      <c r="G660" s="141">
        <v>1</v>
      </c>
      <c r="H660" s="141">
        <v>1</v>
      </c>
      <c r="I660" s="141">
        <v>1</v>
      </c>
      <c r="J660" s="256"/>
      <c r="K660" s="256"/>
      <c r="L660" s="44">
        <v>15</v>
      </c>
      <c r="M660" s="24"/>
      <c r="N660" s="24"/>
      <c r="O660" s="81">
        <v>0.8</v>
      </c>
      <c r="P660" s="44">
        <v>0</v>
      </c>
      <c r="Q660" s="10">
        <v>0</v>
      </c>
      <c r="R660" s="10">
        <v>8</v>
      </c>
      <c r="S660" s="203">
        <f>(L660-6)/40</f>
        <v>0.22500000000000001</v>
      </c>
      <c r="T660" s="44"/>
      <c r="U660" s="44"/>
      <c r="V660" s="24"/>
      <c r="W660" s="23">
        <f>$S660*效果范围削减($R660)*$O660</f>
        <v>1.08</v>
      </c>
      <c r="X660" s="23">
        <f>$S660*效果范围削减($R660)*$O660</f>
        <v>1.08</v>
      </c>
      <c r="Y660" s="23">
        <f>$S660*效果范围削减($R660)*$O660</f>
        <v>1.08</v>
      </c>
      <c r="Z660" s="23">
        <f>$S660*效果范围削减($R660)*$O660</f>
        <v>1.08</v>
      </c>
      <c r="AA660" s="22"/>
      <c r="AB660" s="44" t="s">
        <v>246</v>
      </c>
      <c r="AC660" s="92">
        <f>0.5*辅助效用($P660,-1,AC$15,"生存转换",标准系数,"指定将领",W660)+0.5*辅助效用($P660,-1,AC$15,"兵力转换",标准系数,"指定士兵",W660)</f>
        <v>5.3999378999999994</v>
      </c>
      <c r="AD660" s="92">
        <f>0.5*辅助效用($P660,-1,AD$15,"生存转换",标准系数,"指定将领",X660)+0.5*辅助效用($P660,-1,AD$15,"兵力转换",标准系数,"指定士兵",X660)</f>
        <v>5.3459136000000012</v>
      </c>
      <c r="AE660" s="92">
        <f>0.5*辅助效用($P660,-1,AE$15,"生存转换",标准系数,"指定将领",Y660)+0.5*辅助效用($P660,-1,AE$15,"兵力转换",标准系数,"指定士兵",Y660)</f>
        <v>4.5191250000000007</v>
      </c>
      <c r="AF660" s="92">
        <f>0.5*辅助效用($P660,-1,AF$15,"生存转换",标准系数,"指定将领",Z660)+0.5*辅助效用($P660,-1,AF$15,"兵力转换",标准系数,"指定士兵",Z660)</f>
        <v>4.3572249000000012</v>
      </c>
      <c r="AG660" s="92"/>
      <c r="AH660" s="188"/>
      <c r="AI660" s="188"/>
      <c r="AJ660" s="188"/>
      <c r="AK660" s="188"/>
      <c r="AL660" s="146">
        <f>IFERROR(AC660*IF($E660="将领",INDEX(兵法相关参数!$C$4:$AL$7,AL$15,MATCH($AB660,兵法相关参数!$C$3:$AL$3,0)),INDEX(兵法相关参数!$C$12:$AL$15,AL$15,MATCH($AB660,兵法相关参数!$C$3:$AL$3,0))),0)+IFERROR(AH660*IF($E660="将领",INDEX(兵法相关参数!$C$4:$AL$7,AL$15,MATCH($AG660,兵法相关参数!$C$3:$AL$3,0)),INDEX(兵法相关参数!$C$12:$AL$15,AL$15,MATCH($AG660,兵法相关参数!$C$3:$AL$3,0))),0)</f>
        <v>5.0082296983279075</v>
      </c>
      <c r="AM660" s="146">
        <f>IFERROR(AD660*IF($E660="将领",INDEX(兵法相关参数!$C$4:$AL$7,AM$15,MATCH($AB660,兵法相关参数!$C$3:$AL$3,0)),INDEX(兵法相关参数!$C$12:$AL$15,AM$15,MATCH($AB660,兵法相关参数!$C$3:$AL$3,0))),0)+IFERROR(AI660*IF($E660="将领",INDEX(兵法相关参数!$C$4:$AL$7,AM$15,MATCH($AG660,兵法相关参数!$C$3:$AL$3,0)),INDEX(兵法相关参数!$C$12:$AL$15,AM$15,MATCH($AG660,兵法相关参数!$C$3:$AL$3,0))),0)</f>
        <v>4.8810296106432238</v>
      </c>
      <c r="AN660" s="146">
        <f>IFERROR(AE660*IF($E660="将领",INDEX(兵法相关参数!$C$4:$AL$7,AN$15,MATCH($AB660,兵法相关参数!$C$3:$AL$3,0)),INDEX(兵法相关参数!$C$12:$AL$15,AN$15,MATCH($AB660,兵法相关参数!$C$3:$AL$3,0))),0)+IFERROR(AJ660*IF($E660="将领",INDEX(兵法相关参数!$C$4:$AL$7,AN$15,MATCH($AG660,兵法相关参数!$C$3:$AL$3,0)),INDEX(兵法相关参数!$C$12:$AL$15,AN$15,MATCH($AG660,兵法相关参数!$C$3:$AL$3,0))),0)</f>
        <v>4.0464851742285974</v>
      </c>
      <c r="AO660" s="146">
        <f>IFERROR(AF660*IF($E660="将领",INDEX(兵法相关参数!$C$4:$AL$7,AL$15,MATCH($AB660,兵法相关参数!$C$3:$AL$3,0)),INDEX(兵法相关参数!$C$12:$AL$15,AO$15,MATCH($AB660,兵法相关参数!$C$3:$AL$3,0))),0)+IFERROR(AK660*IF($E660="将领",INDEX(兵法相关参数!$C$4:$AL$7,AL$15,MATCH($AG660,兵法相关参数!$C$3:$AL$3,0)),INDEX(兵法相关参数!$C$12:$AL$15,AO$15,MATCH($AG660,兵法相关参数!$C$3:$AL$3,0))),0)</f>
        <v>4.0411544633640792</v>
      </c>
      <c r="AP660" s="27"/>
      <c r="AQ660" s="151">
        <f t="shared" si="404"/>
        <v>30235</v>
      </c>
      <c r="AR660" s="161">
        <f>AR659</f>
        <v>0</v>
      </c>
      <c r="AS660" s="15" t="str">
        <f t="shared" si="405"/>
        <v>红</v>
      </c>
      <c r="AT660" s="153">
        <f t="shared" si="406"/>
        <v>2</v>
      </c>
      <c r="AU660" s="39" t="str">
        <f>IF(IF(L660="","",AQ660&amp;AT660)=AU659,"",IF(MOD(COUNTIF($AQ$1:AQ660,AQ660),3)=1,"",IF(L660="","",AQ660&amp;AT660)))</f>
        <v>302352</v>
      </c>
      <c r="AV660" s="191">
        <v>4.5</v>
      </c>
      <c r="AW660" s="191">
        <v>0.3</v>
      </c>
      <c r="AX660" s="15" t="str">
        <f>IF(MOD(COUNTIF($AQ$1:AQ660,AQ660),3)=1,"",IF(M660="","",AT660+1))</f>
        <v/>
      </c>
      <c r="AY660" s="15" t="str">
        <f t="shared" si="362"/>
        <v/>
      </c>
      <c r="AZ660" s="166" t="str">
        <f t="shared" si="363"/>
        <v/>
      </c>
      <c r="BA660" s="166" t="str">
        <f t="shared" si="364"/>
        <v/>
      </c>
      <c r="BB660" s="15" t="str">
        <f>IF(MOD(COUNTIF($AQ$1:AQ660,AQ660),3)=1,"",IF(N660="","",AX660+1))</f>
        <v/>
      </c>
      <c r="BC660" s="15" t="str">
        <f t="shared" si="407"/>
        <v/>
      </c>
      <c r="BD660" s="166" t="str">
        <f t="shared" si="408"/>
        <v/>
      </c>
      <c r="BE660" s="166" t="str">
        <f t="shared" si="409"/>
        <v/>
      </c>
      <c r="BF660" s="15"/>
      <c r="BG660" s="15"/>
      <c r="BH660" s="170" t="str">
        <f t="shared" si="397"/>
        <v>开场时，自身部队及最近的3支部队免疫负面效果{0}秒，如果是弓兵部队，则额外获得隐秘效果，隐秘期间攻击不会解除隐身，持续{1}秒。</v>
      </c>
    </row>
    <row r="661" spans="1:60">
      <c r="A661" s="256"/>
      <c r="B661" s="259"/>
      <c r="C661" s="256"/>
      <c r="D661" s="257"/>
      <c r="E661" s="179" t="s">
        <v>28</v>
      </c>
      <c r="F661" s="141">
        <v>1</v>
      </c>
      <c r="G661" s="141">
        <v>1</v>
      </c>
      <c r="H661" s="141">
        <v>1</v>
      </c>
      <c r="I661" s="141">
        <v>1</v>
      </c>
      <c r="J661" s="256"/>
      <c r="K661" s="256"/>
      <c r="L661" s="182"/>
      <c r="M661" s="179"/>
      <c r="N661" s="179"/>
      <c r="O661" s="182"/>
      <c r="P661" s="179"/>
      <c r="Q661" s="179"/>
      <c r="R661" s="179"/>
      <c r="S661" s="179"/>
      <c r="T661" s="179"/>
      <c r="U661" s="179"/>
      <c r="V661" s="179"/>
      <c r="W661" s="179"/>
      <c r="X661" s="179"/>
      <c r="Y661" s="179"/>
      <c r="Z661" s="179"/>
      <c r="AA661" s="179"/>
      <c r="AB661" s="44"/>
      <c r="AC661" s="189"/>
      <c r="AD661" s="189"/>
      <c r="AE661" s="189"/>
      <c r="AF661" s="189"/>
      <c r="AG661" s="92"/>
      <c r="AH661" s="189"/>
      <c r="AI661" s="189"/>
      <c r="AJ661" s="189"/>
      <c r="AK661" s="189"/>
      <c r="AL661" s="146">
        <f>IFERROR(AC661*IF($E661="将领",INDEX(兵法相关参数!$C$4:$AL$7,AL$15,MATCH($AB661,兵法相关参数!$C$3:$AL$3,0)),INDEX(兵法相关参数!$C$12:$AL$15,AL$15,MATCH($AB661,兵法相关参数!$C$3:$AL$3,0))),0)+IFERROR(AH661*IF($E661="将领",INDEX(兵法相关参数!$C$4:$AL$7,AL$15,MATCH($AG661,兵法相关参数!$C$3:$AL$3,0)),INDEX(兵法相关参数!$C$12:$AL$15,AL$15,MATCH($AG661,兵法相关参数!$C$3:$AL$3,0))),0)</f>
        <v>0</v>
      </c>
      <c r="AM661" s="146">
        <f>IFERROR(AD661*IF($E661="将领",INDEX(兵法相关参数!$C$4:$AL$7,AM$15,MATCH($AB661,兵法相关参数!$C$3:$AL$3,0)),INDEX(兵法相关参数!$C$12:$AL$15,AM$15,MATCH($AB661,兵法相关参数!$C$3:$AL$3,0))),0)+IFERROR(AI661*IF($E661="将领",INDEX(兵法相关参数!$C$4:$AL$7,AM$15,MATCH($AG661,兵法相关参数!$C$3:$AL$3,0)),INDEX(兵法相关参数!$C$12:$AL$15,AM$15,MATCH($AG661,兵法相关参数!$C$3:$AL$3,0))),0)</f>
        <v>0</v>
      </c>
      <c r="AN661" s="146">
        <f>IFERROR(AE661*IF($E661="将领",INDEX(兵法相关参数!$C$4:$AL$7,AN$15,MATCH($AB661,兵法相关参数!$C$3:$AL$3,0)),INDEX(兵法相关参数!$C$12:$AL$15,AN$15,MATCH($AB661,兵法相关参数!$C$3:$AL$3,0))),0)+IFERROR(AJ661*IF($E661="将领",INDEX(兵法相关参数!$C$4:$AL$7,AN$15,MATCH($AG661,兵法相关参数!$C$3:$AL$3,0)),INDEX(兵法相关参数!$C$12:$AL$15,AN$15,MATCH($AG661,兵法相关参数!$C$3:$AL$3,0))),0)</f>
        <v>0</v>
      </c>
      <c r="AO661" s="146">
        <f>IFERROR(AF661*IF($E661="将领",INDEX(兵法相关参数!$C$4:$AL$7,AL$15,MATCH($AB661,兵法相关参数!$C$3:$AL$3,0)),INDEX(兵法相关参数!$C$12:$AL$15,AO$15,MATCH($AB661,兵法相关参数!$C$3:$AL$3,0))),0)+IFERROR(AK661*IF($E661="将领",INDEX(兵法相关参数!$C$4:$AL$7,AL$15,MATCH($AG661,兵法相关参数!$C$3:$AL$3,0)),INDEX(兵法相关参数!$C$12:$AL$15,AO$15,MATCH($AG661,兵法相关参数!$C$3:$AL$3,0))),0)</f>
        <v>0</v>
      </c>
      <c r="AP661" s="42"/>
      <c r="AQ661" s="151">
        <f t="shared" si="404"/>
        <v>30235</v>
      </c>
      <c r="AR661" s="162">
        <f>AR660</f>
        <v>0</v>
      </c>
      <c r="AS661" s="15" t="str">
        <f t="shared" si="405"/>
        <v>红</v>
      </c>
      <c r="AT661" s="153">
        <f t="shared" si="406"/>
        <v>2</v>
      </c>
      <c r="AU661" s="39" t="str">
        <f>IF(IF(L661="","",AQ661&amp;AT661)=AU660,"",IF(MOD(COUNTIF($AQ$1:AQ661,AQ661),3)=1,"",IF(L661="","",AQ661&amp;AT661)))</f>
        <v/>
      </c>
      <c r="AV661" s="166" t="str">
        <f>IF(AU661="","",IF(L660="固定值",L661,ROUND(IF(AR661=1,L661*INDEX($AV$5:$AV$9,MATCH(AS661,$AU$5:$AU$9,0)),L661*INDEX($AV$13:$AV$17,MATCH(AS661,$AU$13:$AU$17,0))),IF(MID(BH661,FIND(AT661-1,BH661)+2,1)="%",3,1))))</f>
        <v/>
      </c>
      <c r="AW661" s="166" t="str">
        <f>IF(AU661="","",ROUND((IF(AR661=1,L661*INDEX($AW$5:$AW$9,MATCH(AS661,$AU$5:$AU$9,0)),L661*INDEX($AW$13:$AW$17,MATCH(AS661,$AU$13:$AU$17,0)))-AV661)/34,IF(MID(BH661,FIND(AT661-1,BH661)+2,1)="%",3,1)))</f>
        <v/>
      </c>
      <c r="AX661" s="15" t="str">
        <f>IF(MOD(COUNTIF($AQ$1:AQ661,AQ661),3)=1,"",IF(M661="","",AT661+1))</f>
        <v/>
      </c>
      <c r="AY661" s="15" t="str">
        <f t="shared" si="362"/>
        <v/>
      </c>
      <c r="AZ661" s="166" t="str">
        <f t="shared" si="363"/>
        <v/>
      </c>
      <c r="BA661" s="166" t="str">
        <f t="shared" si="364"/>
        <v/>
      </c>
      <c r="BB661" s="15" t="str">
        <f>IF(MOD(COUNTIF($AQ$1:AQ661,AQ661),3)=1,"",IF(N661="","",AX661+1))</f>
        <v/>
      </c>
      <c r="BC661" s="15" t="str">
        <f t="shared" si="407"/>
        <v/>
      </c>
      <c r="BD661" s="166" t="str">
        <f t="shared" si="408"/>
        <v/>
      </c>
      <c r="BE661" s="166" t="str">
        <f t="shared" si="409"/>
        <v/>
      </c>
      <c r="BF661" s="15"/>
      <c r="BG661" s="15"/>
      <c r="BH661" s="170" t="str">
        <f t="shared" si="397"/>
        <v>开场时，自身部队及最近的3支部队免疫负面效果{0}秒，如果是弓兵部队，则额外获得隐秘效果，隐秘期间攻击不会解除隐身，持续{1}秒。</v>
      </c>
    </row>
    <row r="662" spans="1:60">
      <c r="A662" s="256"/>
      <c r="B662" s="259"/>
      <c r="C662" s="256"/>
      <c r="D662" s="255"/>
      <c r="E662" s="11"/>
      <c r="F662" s="11"/>
      <c r="G662" s="11"/>
      <c r="H662" s="11"/>
      <c r="I662" s="11"/>
      <c r="J662" s="256"/>
      <c r="K662" s="256"/>
      <c r="L662" s="184"/>
      <c r="M662" s="184"/>
      <c r="N662" s="184"/>
      <c r="O662" s="183"/>
      <c r="P662" s="3"/>
      <c r="Q662" s="11"/>
      <c r="R662" s="11"/>
      <c r="S662" s="11"/>
      <c r="T662" s="184"/>
      <c r="U662" s="184"/>
      <c r="V662" s="184"/>
      <c r="W662" s="3"/>
      <c r="X662" s="3"/>
      <c r="Y662" s="3"/>
      <c r="Z662" s="3"/>
      <c r="AA662" s="1"/>
      <c r="AB662" s="15"/>
      <c r="AC662" s="187"/>
      <c r="AD662" s="187"/>
      <c r="AE662" s="187"/>
      <c r="AF662" s="187"/>
      <c r="AG662" s="96"/>
      <c r="AH662" s="187"/>
      <c r="AI662" s="187"/>
      <c r="AJ662" s="187"/>
      <c r="AK662" s="187"/>
      <c r="AL662" s="146">
        <f>IFERROR(AC662*IF($E662="将领",INDEX(兵法相关参数!$C$4:$AL$7,AL$15,MATCH($AB662,兵法相关参数!$C$3:$AL$3,0)),INDEX(兵法相关参数!$C$12:$AL$15,AL$15,MATCH($AB662,兵法相关参数!$C$3:$AL$3,0))),0)+IFERROR(AH662*IF($E662="将领",INDEX(兵法相关参数!$C$4:$AL$7,AL$15,MATCH($AG662,兵法相关参数!$C$3:$AL$3,0)),INDEX(兵法相关参数!$C$12:$AL$15,AL$15,MATCH($AG662,兵法相关参数!$C$3:$AL$3,0))),0)</f>
        <v>0</v>
      </c>
      <c r="AM662" s="146">
        <f>IFERROR(AD662*IF($E662="将领",INDEX(兵法相关参数!$C$4:$AL$7,AM$15,MATCH($AB662,兵法相关参数!$C$3:$AL$3,0)),INDEX(兵法相关参数!$C$12:$AL$15,AM$15,MATCH($AB662,兵法相关参数!$C$3:$AL$3,0))),0)+IFERROR(AI662*IF($E662="将领",INDEX(兵法相关参数!$C$4:$AL$7,AM$15,MATCH($AG662,兵法相关参数!$C$3:$AL$3,0)),INDEX(兵法相关参数!$C$12:$AL$15,AM$15,MATCH($AG662,兵法相关参数!$C$3:$AL$3,0))),0)</f>
        <v>0</v>
      </c>
      <c r="AN662" s="146">
        <f>IFERROR(AE662*IF($E662="将领",INDEX(兵法相关参数!$C$4:$AL$7,AN$15,MATCH($AB662,兵法相关参数!$C$3:$AL$3,0)),INDEX(兵法相关参数!$C$12:$AL$15,AN$15,MATCH($AB662,兵法相关参数!$C$3:$AL$3,0))),0)+IFERROR(AJ662*IF($E662="将领",INDEX(兵法相关参数!$C$4:$AL$7,AN$15,MATCH($AG662,兵法相关参数!$C$3:$AL$3,0)),INDEX(兵法相关参数!$C$12:$AL$15,AN$15,MATCH($AG662,兵法相关参数!$C$3:$AL$3,0))),0)</f>
        <v>0</v>
      </c>
      <c r="AO662" s="146">
        <f>IFERROR(AF662*IF($E662="将领",INDEX(兵法相关参数!$C$4:$AL$7,AL$15,MATCH($AB662,兵法相关参数!$C$3:$AL$3,0)),INDEX(兵法相关参数!$C$12:$AL$15,A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IF(D662="直接伤害",1,0)</f>
        <v>0</v>
      </c>
      <c r="AS662" s="15" t="str">
        <f t="shared" si="405"/>
        <v>红</v>
      </c>
      <c r="AT662" s="153">
        <f t="shared" si="406"/>
        <v>2</v>
      </c>
      <c r="AU662" s="39" t="str">
        <f>IF(IF(L662="","",AQ662&amp;AT662)=AU661,"",IF(MOD(COUNTIF($AQ$1:AQ662,AQ662),3)=1,"",IF(L662="","",AQ662&amp;AT662)))</f>
        <v/>
      </c>
      <c r="AV662" s="166" t="str">
        <f>IF(AU662="","",IF(L661="固定值",L662,ROUND(IF(AR662=1,L662*INDEX($AV$5:$AV$9,MATCH(AS662,$AU$5:$AU$9,0)),L662*INDEX($AV$13:$AV$17,MATCH(AS662,$AU$13:$AU$17,0))),IF(MID(BH662,FIND(AT662-1,BH662)+2,1)="%",3,1))))</f>
        <v/>
      </c>
      <c r="AW662" s="166" t="str">
        <f>IF(AU662="","",ROUND((IF(AR662=1,L662*INDEX($AW$5:$AW$9,MATCH(AS662,$AU$5:$AU$9,0)),L662*INDEX($AW$13:$AW$17,MATCH(AS662,$AU$13:$AU$17,0)))-AV662)/34,IF(MID(BH662,FIND(AT662-1,BH662)+2,1)="%",3,1)))</f>
        <v/>
      </c>
      <c r="AX662" s="15" t="str">
        <f>IF(MOD(COUNTIF($AQ$1:AQ662,AQ662),3)=1,"",IF(M662="","",AT662+1))</f>
        <v/>
      </c>
      <c r="AY662" s="15" t="str">
        <f t="shared" ref="AY662:AY725" si="410">IF(IF(AX662="","",AQ662&amp;AX662)=AY661,"",IF(AX662="","",AQ662&amp;AX662))</f>
        <v/>
      </c>
      <c r="AZ662" s="166" t="str">
        <f t="shared" ref="AZ662:AZ725" si="411">IF(AY662="","",IF(M661="固定值",M662,ROUND(IF(AR662=1,M662*INDEX($AV$5:$AV$9,MATCH(AS662,$AU$5:$AU$9,0)),M662*INDEX($AV$13:$AV$17,MATCH(AS662,$AU$13:$AU$17,0))),IF(MID(BH662,FIND(AX662-1,BH662)+2,1)="%",3,1))))</f>
        <v/>
      </c>
      <c r="BA662" s="166" t="str">
        <f t="shared" ref="BA662:BA725" si="412">IF(AY662="","",ROUND((IF(AR662=1,M662*INDEX($AW$5:$AW$9,MATCH(AS662,$AU$5:$AU$9,0)),M662*INDEX($AW$13:$AW$17,MATCH(AS662,$AU$13:$AU$17,0)))-AZ662)/34,IF(MID(BH662,FIND(AX662-1,BH662)+2,1)="%",3,1)))</f>
        <v/>
      </c>
      <c r="BB662" s="15" t="str">
        <f>IF(MOD(COUNTIF($AQ$1:AQ662,AQ662),3)=1,"",IF(N662="","",AX662+1))</f>
        <v/>
      </c>
      <c r="BC662" s="15" t="str">
        <f t="shared" si="407"/>
        <v/>
      </c>
      <c r="BD662" s="166" t="str">
        <f t="shared" si="408"/>
        <v/>
      </c>
      <c r="BE662" s="166" t="str">
        <f t="shared" si="409"/>
        <v/>
      </c>
      <c r="BF662" s="15"/>
      <c r="BG662" s="15"/>
      <c r="BH662" s="170" t="str">
        <f t="shared" si="397"/>
        <v>开场时，自身部队及最近的3支部队免疫负面效果{0}秒，如果是弓兵部队，则额外获得隐秘效果，隐秘期间攻击不会解除隐身，持续{1}秒。</v>
      </c>
    </row>
    <row r="663" spans="1:60">
      <c r="A663" s="256"/>
      <c r="B663" s="259"/>
      <c r="C663" s="256"/>
      <c r="D663" s="256"/>
      <c r="E663" s="179"/>
      <c r="F663" s="141"/>
      <c r="G663" s="141"/>
      <c r="H663" s="141"/>
      <c r="I663" s="141"/>
      <c r="J663" s="256"/>
      <c r="K663" s="256"/>
      <c r="L663" s="44"/>
      <c r="M663" s="24"/>
      <c r="N663" s="24"/>
      <c r="O663" s="81"/>
      <c r="P663" s="44"/>
      <c r="Q663" s="10"/>
      <c r="R663" s="10"/>
      <c r="S663" s="203"/>
      <c r="T663" s="44"/>
      <c r="U663" s="44"/>
      <c r="V663" s="24"/>
      <c r="W663" s="23"/>
      <c r="X663" s="23"/>
      <c r="Y663" s="23"/>
      <c r="Z663" s="23"/>
      <c r="AA663" s="22"/>
      <c r="AB663" s="44"/>
      <c r="AC663" s="92"/>
      <c r="AD663" s="92"/>
      <c r="AE663" s="92"/>
      <c r="AF663" s="92"/>
      <c r="AG663" s="92"/>
      <c r="AH663" s="188"/>
      <c r="AI663" s="188"/>
      <c r="AJ663" s="188"/>
      <c r="AK663" s="188"/>
      <c r="AL663" s="146">
        <f>IFERROR(AC663*IF($E663="将领",INDEX(兵法相关参数!$C$4:$AL$7,AL$15,MATCH($AB663,兵法相关参数!$C$3:$AL$3,0)),INDEX(兵法相关参数!$C$12:$AL$15,AL$15,MATCH($AB663,兵法相关参数!$C$3:$AL$3,0))),0)+IFERROR(AH663*IF($E663="将领",INDEX(兵法相关参数!$C$4:$AL$7,AL$15,MATCH($AG663,兵法相关参数!$C$3:$AL$3,0)),INDEX(兵法相关参数!$C$12:$AL$15,AL$15,MATCH($AG663,兵法相关参数!$C$3:$AL$3,0))),0)</f>
        <v>0</v>
      </c>
      <c r="AM663" s="146">
        <f>IFERROR(AD663*IF($E663="将领",INDEX(兵法相关参数!$C$4:$AL$7,AM$15,MATCH($AB663,兵法相关参数!$C$3:$AL$3,0)),INDEX(兵法相关参数!$C$12:$AL$15,AM$15,MATCH($AB663,兵法相关参数!$C$3:$AL$3,0))),0)+IFERROR(AI663*IF($E663="将领",INDEX(兵法相关参数!$C$4:$AL$7,AM$15,MATCH($AG663,兵法相关参数!$C$3:$AL$3,0)),INDEX(兵法相关参数!$C$12:$AL$15,AM$15,MATCH($AG663,兵法相关参数!$C$3:$AL$3,0))),0)</f>
        <v>0</v>
      </c>
      <c r="AN663" s="146">
        <f>IFERROR(AE663*IF($E663="将领",INDEX(兵法相关参数!$C$4:$AL$7,AN$15,MATCH($AB663,兵法相关参数!$C$3:$AL$3,0)),INDEX(兵法相关参数!$C$12:$AL$15,AN$15,MATCH($AB663,兵法相关参数!$C$3:$AL$3,0))),0)+IFERROR(AJ663*IF($E663="将领",INDEX(兵法相关参数!$C$4:$AL$7,AN$15,MATCH($AG663,兵法相关参数!$C$3:$AL$3,0)),INDEX(兵法相关参数!$C$12:$AL$15,AN$15,MATCH($AG663,兵法相关参数!$C$3:$AL$3,0))),0)</f>
        <v>0</v>
      </c>
      <c r="AO663" s="146">
        <f>IFERROR(AF663*IF($E663="将领",INDEX(兵法相关参数!$C$4:$AL$7,AL$15,MATCH($AB663,兵法相关参数!$C$3:$AL$3,0)),INDEX(兵法相关参数!$C$12:$AL$15,AO$15,MATCH($AB663,兵法相关参数!$C$3:$AL$3,0))),0)+IFERROR(AK663*IF($E663="将领",INDEX(兵法相关参数!$C$4:$AL$7,AL$15,MATCH($AG663,兵法相关参数!$C$3:$AL$3,0)),INDEX(兵法相关参数!$C$12:$AL$15,AO$15,MATCH($AG663,兵法相关参数!$C$3:$AL$3,0))),0)</f>
        <v>0</v>
      </c>
      <c r="AP663" s="42"/>
      <c r="AQ663" s="151">
        <f t="shared" si="404"/>
        <v>30235</v>
      </c>
      <c r="AR663" s="161">
        <f>AR662</f>
        <v>0</v>
      </c>
      <c r="AS663" s="15" t="str">
        <f t="shared" si="405"/>
        <v>红</v>
      </c>
      <c r="AT663" s="153">
        <f t="shared" si="406"/>
        <v>2</v>
      </c>
      <c r="AU663" s="39" t="str">
        <f>IF(IF(L663="","",AQ663&amp;AT663)=AU662,"",IF(MOD(COUNTIF($AQ$1:AQ663,AQ663),3)=1,"",IF(L663="","",AQ663&amp;AT663)))</f>
        <v/>
      </c>
      <c r="AV663" s="166" t="str">
        <f>IF(AU663="","",IF(L662="固定值",L663,ROUND(IF(AR663=1,L663*INDEX($AV$5:$AV$9,MATCH(AS663,$AU$5:$AU$9,0)),L663*INDEX($AV$13:$AV$17,MATCH(AS663,$AU$13:$AU$17,0))),IF(MID(BH663,FIND(AT663-1,BH663)+2,1)="%",3,1))))</f>
        <v/>
      </c>
      <c r="AW663" s="166" t="str">
        <f>IF(AU663="","",ROUND((IF(AR663=1,L663*INDEX($AW$5:$AW$9,MATCH(AS663,$AU$5:$AU$9,0)),L663*INDEX($AW$13:$AW$17,MATCH(AS663,$AU$13:$AU$17,0)))-AV663)/34,IF(MID(BH663,FIND(AT663-1,BH663)+2,1)="%",3,1)))</f>
        <v/>
      </c>
      <c r="AX663" s="15" t="str">
        <f>IF(MOD(COUNTIF($AQ$1:AQ663,AQ663),3)=1,"",IF(M663="","",AT663+1))</f>
        <v/>
      </c>
      <c r="AY663" s="15" t="str">
        <f t="shared" si="410"/>
        <v/>
      </c>
      <c r="AZ663" s="166" t="str">
        <f t="shared" si="411"/>
        <v/>
      </c>
      <c r="BA663" s="166" t="str">
        <f t="shared" si="412"/>
        <v/>
      </c>
      <c r="BB663" s="15" t="str">
        <f>IF(MOD(COUNTIF($AQ$1:AQ663,AQ663),3)=1,"",IF(N663="","",AX663+1))</f>
        <v/>
      </c>
      <c r="BC663" s="15" t="str">
        <f t="shared" si="407"/>
        <v/>
      </c>
      <c r="BD663" s="166" t="str">
        <f t="shared" si="408"/>
        <v/>
      </c>
      <c r="BE663" s="166" t="str">
        <f t="shared" si="409"/>
        <v/>
      </c>
      <c r="BF663" s="15"/>
      <c r="BG663" s="15"/>
      <c r="BH663" s="170" t="str">
        <f>IF(B663="",BH662,B663)</f>
        <v>开场时，自身部队及最近的3支部队免疫负面效果{0}秒，如果是弓兵部队，则额外获得隐秘效果，隐秘期间攻击不会解除隐身，持续{1}秒。</v>
      </c>
    </row>
    <row r="664" spans="1:60">
      <c r="A664" s="257"/>
      <c r="B664" s="260"/>
      <c r="C664" s="257"/>
      <c r="D664" s="257"/>
      <c r="E664" s="179"/>
      <c r="F664" s="179"/>
      <c r="G664" s="179"/>
      <c r="H664" s="179"/>
      <c r="I664" s="179"/>
      <c r="J664" s="257"/>
      <c r="K664" s="257"/>
      <c r="L664" s="182"/>
      <c r="M664" s="179"/>
      <c r="N664" s="179"/>
      <c r="O664" s="182"/>
      <c r="P664" s="179"/>
      <c r="Q664" s="179"/>
      <c r="R664" s="179"/>
      <c r="S664" s="179"/>
      <c r="T664" s="179"/>
      <c r="U664" s="179"/>
      <c r="V664" s="179"/>
      <c r="W664" s="179"/>
      <c r="X664" s="179"/>
      <c r="Y664" s="179"/>
      <c r="Z664" s="179"/>
      <c r="AA664" s="179"/>
      <c r="AB664" s="44"/>
      <c r="AC664" s="189"/>
      <c r="AD664" s="189"/>
      <c r="AE664" s="189"/>
      <c r="AF664" s="189"/>
      <c r="AG664" s="92"/>
      <c r="AH664" s="189"/>
      <c r="AI664" s="189"/>
      <c r="AJ664" s="189"/>
      <c r="AK664" s="189"/>
      <c r="AL664" s="146">
        <f>IFERROR(AC664*IF($E664="将领",INDEX(兵法相关参数!$C$4:$AL$7,AL$15,MATCH($AB664,兵法相关参数!$C$3:$AL$3,0)),INDEX(兵法相关参数!$C$12:$AL$15,AL$15,MATCH($AB664,兵法相关参数!$C$3:$AL$3,0))),0)+IFERROR(AH664*IF($E664="将领",INDEX(兵法相关参数!$C$4:$AL$7,AL$15,MATCH($AG664,兵法相关参数!$C$3:$AL$3,0)),INDEX(兵法相关参数!$C$12:$AL$15,AL$15,MATCH($AG664,兵法相关参数!$C$3:$AL$3,0))),0)</f>
        <v>0</v>
      </c>
      <c r="AM664" s="146">
        <f>IFERROR(AD664*IF($E664="将领",INDEX(兵法相关参数!$C$4:$AL$7,AM$15,MATCH($AB664,兵法相关参数!$C$3:$AL$3,0)),INDEX(兵法相关参数!$C$12:$AL$15,AM$15,MATCH($AB664,兵法相关参数!$C$3:$AL$3,0))),0)+IFERROR(AI664*IF($E664="将领",INDEX(兵法相关参数!$C$4:$AL$7,AM$15,MATCH($AG664,兵法相关参数!$C$3:$AL$3,0)),INDEX(兵法相关参数!$C$12:$AL$15,AM$15,MATCH($AG664,兵法相关参数!$C$3:$AL$3,0))),0)</f>
        <v>0</v>
      </c>
      <c r="AN664" s="146">
        <f>IFERROR(AE664*IF($E664="将领",INDEX(兵法相关参数!$C$4:$AL$7,AN$15,MATCH($AB664,兵法相关参数!$C$3:$AL$3,0)),INDEX(兵法相关参数!$C$12:$AL$15,AN$15,MATCH($AB664,兵法相关参数!$C$3:$AL$3,0))),0)+IFERROR(AJ664*IF($E664="将领",INDEX(兵法相关参数!$C$4:$AL$7,AN$15,MATCH($AG664,兵法相关参数!$C$3:$AL$3,0)),INDEX(兵法相关参数!$C$12:$AL$15,AN$15,MATCH($AG664,兵法相关参数!$C$3:$AL$3,0))),0)</f>
        <v>0</v>
      </c>
      <c r="AO664" s="146">
        <f>IFERROR(AF664*IF($E664="将领",INDEX(兵法相关参数!$C$4:$AL$7,AL$15,MATCH($AB664,兵法相关参数!$C$3:$AL$3,0)),INDEX(兵法相关参数!$C$12:$AL$15,AO$15,MATCH($AB664,兵法相关参数!$C$3:$AL$3,0))),0)+IFERROR(AK664*IF($E664="将领",INDEX(兵法相关参数!$C$4:$AL$7,AL$15,MATCH($AG664,兵法相关参数!$C$3:$AL$3,0)),INDEX(兵法相关参数!$C$12:$AL$15,AO$15,MATCH($AG664,兵法相关参数!$C$3:$AL$3,0))),0)</f>
        <v>0</v>
      </c>
      <c r="AP664" s="27"/>
      <c r="AQ664" s="152">
        <f t="shared" si="404"/>
        <v>30235</v>
      </c>
      <c r="AR664" s="162">
        <f>AR663</f>
        <v>0</v>
      </c>
      <c r="AS664" s="15" t="str">
        <f t="shared" si="405"/>
        <v>红</v>
      </c>
      <c r="AT664" s="153">
        <f t="shared" si="406"/>
        <v>2</v>
      </c>
      <c r="AU664" s="39" t="str">
        <f>IF(IF(L664="","",AQ664&amp;AT664)=AU663,"",IF(MOD(COUNTIF($AQ$1:AQ664,AQ664),3)=1,"",IF(L664="","",AQ664&amp;AT664)))</f>
        <v/>
      </c>
      <c r="AV664" s="166" t="str">
        <f>IF(AU664="","",IF(L663="固定值",L664,ROUND(IF(AR664=1,L664*INDEX($AV$5:$AV$9,MATCH(AS664,$AU$5:$AU$9,0)),L664*INDEX($AV$13:$AV$17,MATCH(AS664,$AU$13:$AU$17,0))),IF(MID(BH664,FIND(AT664-1,BH664)+2,1)="%",3,1))))</f>
        <v/>
      </c>
      <c r="AW664" s="166" t="str">
        <f>IF(AU664="","",ROUND((IF(AR664=1,L664*INDEX($AW$5:$AW$9,MATCH(AS664,$AU$5:$AU$9,0)),L664*INDEX($AW$13:$AW$17,MATCH(AS664,$AU$13:$AU$17,0)))-AV664)/34,IF(MID(BH664,FIND(AT664-1,BH664)+2,1)="%",3,1)))</f>
        <v/>
      </c>
      <c r="AX664" s="15" t="str">
        <f>IF(MOD(COUNTIF($AQ$1:AQ664,AQ664),3)=1,"",IF(M664="","",AT664+1))</f>
        <v/>
      </c>
      <c r="AY664" s="15" t="str">
        <f t="shared" si="410"/>
        <v/>
      </c>
      <c r="AZ664" s="166" t="str">
        <f t="shared" si="411"/>
        <v/>
      </c>
      <c r="BA664" s="166" t="str">
        <f t="shared" si="412"/>
        <v/>
      </c>
      <c r="BB664" s="15" t="str">
        <f>IF(MOD(COUNTIF($AQ$1:AQ664,AQ664),3)=1,"",IF(N664="","",AX664+1))</f>
        <v/>
      </c>
      <c r="BC664" s="15" t="str">
        <f t="shared" si="407"/>
        <v/>
      </c>
      <c r="BD664" s="166" t="str">
        <f t="shared" si="408"/>
        <v/>
      </c>
      <c r="BE664" s="166" t="str">
        <f t="shared" si="409"/>
        <v/>
      </c>
      <c r="BF664" s="15"/>
      <c r="BG664" s="15"/>
      <c r="BH664" s="170" t="str">
        <f t="shared" ref="BH664:BH671" si="413">IF(B664="",BH663,B664)</f>
        <v>开场时，自身部队及最近的3支部队免疫负面效果{0}秒，如果是弓兵部队，则额外获得隐秘效果，隐秘期间攻击不会解除隐身，持续{1}秒。</v>
      </c>
    </row>
    <row r="665" spans="1:60">
      <c r="A665" s="255" t="s">
        <v>1208</v>
      </c>
      <c r="B665" s="258" t="s">
        <v>1209</v>
      </c>
      <c r="C665" s="255" t="s">
        <v>1228</v>
      </c>
      <c r="D665" s="255" t="s">
        <v>1210</v>
      </c>
      <c r="E665" s="11"/>
      <c r="F665" s="11"/>
      <c r="G665" s="11"/>
      <c r="H665" s="11"/>
      <c r="I665" s="11"/>
      <c r="J665" s="11" t="s">
        <v>1085</v>
      </c>
      <c r="K665" s="11" t="s">
        <v>1086</v>
      </c>
      <c r="L665" s="184" t="s">
        <v>1078</v>
      </c>
      <c r="M665" s="184"/>
      <c r="N665" s="184"/>
      <c r="O665" s="183" t="s">
        <v>52</v>
      </c>
      <c r="P665" s="3" t="s">
        <v>57</v>
      </c>
      <c r="Q665" s="11" t="s">
        <v>60</v>
      </c>
      <c r="R665" s="11" t="s">
        <v>61</v>
      </c>
      <c r="S665" s="11" t="s">
        <v>1211</v>
      </c>
      <c r="T665" s="184"/>
      <c r="U665" s="184"/>
      <c r="V665" s="184"/>
      <c r="W665" s="3" t="s">
        <v>1087</v>
      </c>
      <c r="X665" s="3" t="s">
        <v>224</v>
      </c>
      <c r="Y665" s="3" t="s">
        <v>225</v>
      </c>
      <c r="Z665" s="3" t="s">
        <v>226</v>
      </c>
      <c r="AA665" s="1"/>
      <c r="AB665" s="15"/>
      <c r="AC665" s="187" t="s">
        <v>1088</v>
      </c>
      <c r="AD665" s="187" t="s">
        <v>228</v>
      </c>
      <c r="AE665" s="187" t="s">
        <v>229</v>
      </c>
      <c r="AF665" s="187" t="s">
        <v>230</v>
      </c>
      <c r="AG665" s="96"/>
      <c r="AH665" s="187"/>
      <c r="AI665" s="187"/>
      <c r="AJ665" s="187"/>
      <c r="AK665" s="187"/>
      <c r="AL665" s="146">
        <f>IFERROR(AC665*IF($E665="将领",INDEX(兵法相关参数!$C$4:$AL$7,AL$15,MATCH($AB665,兵法相关参数!$C$3:$AL$3,0)),INDEX(兵法相关参数!$C$12:$AL$15,AL$15,MATCH($AB665,兵法相关参数!$C$3:$AL$3,0))),0)+IFERROR(AH665*IF($E665="将领",INDEX(兵法相关参数!$C$4:$AL$7,AL$15,MATCH($AG665,兵法相关参数!$C$3:$AL$3,0)),INDEX(兵法相关参数!$C$12:$AL$15,AL$15,MATCH($AG665,兵法相关参数!$C$3:$AL$3,0))),0)</f>
        <v>0</v>
      </c>
      <c r="AM665" s="146">
        <f>IFERROR(AD665*IF($E665="将领",INDEX(兵法相关参数!$C$4:$AL$7,AM$15,MATCH($AB665,兵法相关参数!$C$3:$AL$3,0)),INDEX(兵法相关参数!$C$12:$AL$15,AM$15,MATCH($AB665,兵法相关参数!$C$3:$AL$3,0))),0)+IFERROR(AI665*IF($E665="将领",INDEX(兵法相关参数!$C$4:$AL$7,AM$15,MATCH($AG665,兵法相关参数!$C$3:$AL$3,0)),INDEX(兵法相关参数!$C$12:$AL$15,AM$15,MATCH($AG665,兵法相关参数!$C$3:$AL$3,0))),0)</f>
        <v>0</v>
      </c>
      <c r="AN665" s="146">
        <f>IFERROR(AE665*IF($E665="将领",INDEX(兵法相关参数!$C$4:$AL$7,AN$15,MATCH($AB665,兵法相关参数!$C$3:$AL$3,0)),INDEX(兵法相关参数!$C$12:$AL$15,AN$15,MATCH($AB665,兵法相关参数!$C$3:$AL$3,0))),0)+IFERROR(AJ665*IF($E665="将领",INDEX(兵法相关参数!$C$4:$AL$7,AN$15,MATCH($AG665,兵法相关参数!$C$3:$AL$3,0)),INDEX(兵法相关参数!$C$12:$AL$15,AN$15,MATCH($AG665,兵法相关参数!$C$3:$AL$3,0))),0)</f>
        <v>0</v>
      </c>
      <c r="AO665" s="146">
        <f>IFERROR(AF665*IF($E665="将领",INDEX(兵法相关参数!$C$4:$AL$7,AL$15,MATCH($AB665,兵法相关参数!$C$3:$AL$3,0)),INDEX(兵法相关参数!$C$12:$AL$15,AO$15,MATCH($AB665,兵法相关参数!$C$3:$AL$3,0))),0)+IFERROR(AK665*IF($E665="将领",INDEX(兵法相关参数!$C$4:$AL$7,AL$15,MATCH($AG665,兵法相关参数!$C$3:$AL$3,0)),INDEX(兵法相关参数!$C$12:$AL$15,AO$15,MATCH($AG665,兵法相关参数!$C$3:$AL$3,0))),0)</f>
        <v>0</v>
      </c>
      <c r="AP665" s="27"/>
      <c r="AQ665" s="154">
        <v>30236</v>
      </c>
      <c r="AR665" s="160">
        <f>IF(D665="直接伤害",1,0)</f>
        <v>0</v>
      </c>
      <c r="AS665" s="163" t="str">
        <f t="shared" si="405"/>
        <v>橙</v>
      </c>
      <c r="AT665" s="153">
        <f t="shared" si="406"/>
        <v>1</v>
      </c>
      <c r="AU665" s="39" t="str">
        <f>IF(IF(L665="","",AQ665&amp;AT665)=AU664,"",IF(MOD(COUNTIF($AQ$1:AQ665,AQ665),3)=1,"",IF(L665="","",AQ665&amp;AT665)))</f>
        <v/>
      </c>
      <c r="AV665" s="166" t="str">
        <f>IF(AU665="","",IF(L664="固定值",L665,ROUND(IF(AR665=1,L665*INDEX($AV$5:$AV$9,MATCH(AS665,$AU$5:$AU$9,0)),L665*INDEX($AV$13:$AV$17,MATCH(AS665,$AU$13:$AU$17,0))),IF(MID(BH665,FIND(AT665-1,BH665)+2,1)="%",3,1))))</f>
        <v/>
      </c>
      <c r="AW665" s="166" t="str">
        <f t="shared" ref="AW665:AW671" si="414">IF(AU665="","",ROUND((IF(AR665=1,L665*INDEX($AW$5:$AW$9,MATCH(AS665,$AU$5:$AU$9,0)),L665*INDEX($AW$13:$AW$17,MATCH(AS665,$AU$13:$AU$17,0)))-AV665)/34,IF(MID(BH665,FIND(AT665-1,BH665)+2,1)="%",3,1)))</f>
        <v/>
      </c>
      <c r="AX665" s="15" t="str">
        <f>IF(MOD(COUNTIF($AQ$1:AQ665,AQ665),3)=1,"",IF(M665="","",AT665+1))</f>
        <v/>
      </c>
      <c r="AY665" s="15" t="str">
        <f t="shared" si="410"/>
        <v/>
      </c>
      <c r="AZ665" s="166" t="str">
        <f t="shared" si="411"/>
        <v/>
      </c>
      <c r="BA665" s="166" t="str">
        <f t="shared" si="412"/>
        <v/>
      </c>
      <c r="BB665" s="15" t="str">
        <f>IF(MOD(COUNTIF($AQ$1:AQ665,AQ665),3)=1,"",IF(N665="","",AX665+1))</f>
        <v/>
      </c>
      <c r="BC665" s="15" t="str">
        <f t="shared" si="407"/>
        <v/>
      </c>
      <c r="BD665" s="166" t="str">
        <f t="shared" si="408"/>
        <v/>
      </c>
      <c r="BE665" s="166" t="str">
        <f t="shared" si="409"/>
        <v/>
      </c>
      <c r="BF665" s="15"/>
      <c r="BG665" s="15"/>
      <c r="BH665" s="170" t="str">
        <f t="shared" si="413"/>
        <v>敌方武将每施放一次怒气技能，使其攻击降低{0}%，持续25秒，可叠加。</v>
      </c>
    </row>
    <row r="666" spans="1:60">
      <c r="A666" s="256"/>
      <c r="B666" s="259"/>
      <c r="C666" s="256"/>
      <c r="D666" s="256"/>
      <c r="E666" s="179" t="s">
        <v>22</v>
      </c>
      <c r="F666" s="141">
        <v>1</v>
      </c>
      <c r="G666" s="141">
        <v>1</v>
      </c>
      <c r="H666" s="141">
        <v>1</v>
      </c>
      <c r="I666" s="141">
        <v>1</v>
      </c>
      <c r="J666" s="255">
        <f>SUMPRODUCT(LARGE(AL666:AO666*F666:I666+AL667:AO667*F667:I667+AL669:AO669*F669:I669+AL670:AO670*F670:I670+AL672:AO672*F672:I672+AL673:AO673*F673:I673,1))</f>
        <v>4.2567161012702268</v>
      </c>
      <c r="K666" s="255">
        <f>INDEX($J$17:$J$200,MATCH(C665,$C$17:$C$200,0),1)</f>
        <v>4.3116392160975536</v>
      </c>
      <c r="L666" s="24">
        <v>-0.08</v>
      </c>
      <c r="M666" s="10"/>
      <c r="N666" s="10"/>
      <c r="O666" s="182">
        <v>2.7</v>
      </c>
      <c r="P666" s="176" t="s">
        <v>1219</v>
      </c>
      <c r="Q666" s="10">
        <v>0</v>
      </c>
      <c r="R666" s="10">
        <v>4</v>
      </c>
      <c r="S666" s="10">
        <v>20</v>
      </c>
      <c r="T666" s="44"/>
      <c r="U666" s="44"/>
      <c r="V666" s="24"/>
      <c r="W666" s="23">
        <f>SUM($O$670:$R$670)*$O666*$R666/4</f>
        <v>1.9940014080000004</v>
      </c>
      <c r="X666" s="23">
        <f>SUM($O$670:$R$670)*$O666*$R666/4</f>
        <v>1.9940014080000004</v>
      </c>
      <c r="Y666" s="23">
        <f>SUM($O$670:$R$670)*$O666*$R666/4</f>
        <v>1.9940014080000004</v>
      </c>
      <c r="Z666" s="23">
        <f>SUM($O$670:$R$670)*$O666*$R666/4</f>
        <v>1.9940014080000004</v>
      </c>
      <c r="AA666" s="22"/>
      <c r="AB666" s="44" t="s">
        <v>103</v>
      </c>
      <c r="AC666" s="92">
        <f>辅助效用($P666,$O$672,AC$15,"输出转换",标准系数,"当前将领目标",W666)</f>
        <v>3.6547379170586867</v>
      </c>
      <c r="AD666" s="92">
        <f>辅助效用($P666,$O$672,AD$15,"输出转换",标准系数,"当前将领目标",X666)</f>
        <v>4.6621385880346446</v>
      </c>
      <c r="AE666" s="92">
        <f>辅助效用($P666,$O$672,AE$15,"输出转换",标准系数,"当前将领目标",Y666)</f>
        <v>4.5863428163210207</v>
      </c>
      <c r="AF666" s="92">
        <f>辅助效用($P666,$O$672,AF$15,"输出转换",标准系数,"当前将领目标",Z666)</f>
        <v>4.4515211778585968</v>
      </c>
      <c r="AG666" s="92"/>
      <c r="AH666" s="188"/>
      <c r="AI666" s="188"/>
      <c r="AJ666" s="188"/>
      <c r="AK666" s="188"/>
      <c r="AL666" s="146">
        <f>IFERROR(AC666*IF($E666="将领",INDEX(兵法相关参数!$C$4:$AL$7,AL$15,MATCH($AB666,兵法相关参数!$C$3:$AL$3,0)),INDEX(兵法相关参数!$C$12:$AL$15,AL$15,MATCH($AB666,兵法相关参数!$C$3:$AL$3,0))),0)+IFERROR(AH666*IF($E666="将领",INDEX(兵法相关参数!$C$4:$AL$7,AL$15,MATCH($AG666,兵法相关参数!$C$3:$AL$3,0)),INDEX(兵法相关参数!$C$12:$AL$15,AL$15,MATCH($AG666,兵法相关参数!$C$3:$AL$3,0))),0)</f>
        <v>3.3896254576961695</v>
      </c>
      <c r="AM666" s="146">
        <f>IFERROR(AD666*IF($E666="将领",INDEX(兵法相关参数!$C$4:$AL$7,AM$15,MATCH($AB666,兵法相关参数!$C$3:$AL$3,0)),INDEX(兵法相关参数!$C$12:$AL$15,AM$15,MATCH($AB666,兵法相关参数!$C$3:$AL$3,0))),0)+IFERROR(AI666*IF($E666="将领",INDEX(兵法相关参数!$C$4:$AL$7,AM$15,MATCH($AG666,兵法相关参数!$C$3:$AL$3,0)),INDEX(兵法相关参数!$C$12:$AL$15,AM$15,MATCH($AG666,兵法相关参数!$C$3:$AL$3,0))),0)</f>
        <v>4.2567161012702268</v>
      </c>
      <c r="AN666" s="146">
        <f>IFERROR(AE666*IF($E666="将领",INDEX(兵法相关参数!$C$4:$AL$7,AN$15,MATCH($AB666,兵法相关参数!$C$3:$AL$3,0)),INDEX(兵法相关参数!$C$12:$AL$15,AN$15,MATCH($AB666,兵法相关参数!$C$3:$AL$3,0))),0)+IFERROR(AJ666*IF($E666="将领",INDEX(兵法相关参数!$C$4:$AL$7,AN$15,MATCH($AG666,兵法相关参数!$C$3:$AL$3,0)),INDEX(兵法相关参数!$C$12:$AL$15,AN$15,MATCH($AG666,兵法相关参数!$C$3:$AL$3,0))),0)</f>
        <v>4.1066729090637759</v>
      </c>
      <c r="AO666" s="146">
        <f>IFERROR(AF666*IF($E666="将领",INDEX(兵法相关参数!$C$4:$AL$7,AL$15,MATCH($AB666,兵法相关参数!$C$3:$AL$3,0)),INDEX(兵法相关参数!$C$12:$AL$15,AO$15,MATCH($AB666,兵法相关参数!$C$3:$AL$3,0))),0)+IFERROR(AK666*IF($E666="将领",INDEX(兵法相关参数!$C$4:$AL$7,AL$15,MATCH($AG666,兵法相关参数!$C$3:$AL$3,0)),INDEX(兵法相关参数!$C$12:$AL$15,AO$15,MATCH($AG666,兵法相关参数!$C$3:$AL$3,0))),0)</f>
        <v>4.1286105467411121</v>
      </c>
      <c r="AP666" s="42"/>
      <c r="AQ666" s="151">
        <f>AQ665</f>
        <v>30236</v>
      </c>
      <c r="AR666" s="161">
        <f>AR665</f>
        <v>0</v>
      </c>
      <c r="AS666" s="163" t="str">
        <f t="shared" si="405"/>
        <v>橙</v>
      </c>
      <c r="AT666" s="153">
        <f t="shared" si="406"/>
        <v>1</v>
      </c>
      <c r="AU666" s="39" t="str">
        <f>IF(IF(L666="","",AQ666&amp;AT666)=AU665,"",IF(MOD(COUNTIF($AQ$1:AQ666,AQ666),3)=1,"",IF(L666="","",AQ666&amp;AT666)))</f>
        <v>302361</v>
      </c>
      <c r="AV666" s="191">
        <v>-0.01</v>
      </c>
      <c r="AW666" s="191">
        <f t="shared" si="414"/>
        <v>-2E-3</v>
      </c>
      <c r="AX666" s="15" t="str">
        <f>IF(MOD(COUNTIF($AQ$1:AQ666,AQ666),3)=1,"",IF(M666="","",AT666+1))</f>
        <v/>
      </c>
      <c r="AY666" s="15" t="str">
        <f t="shared" si="410"/>
        <v/>
      </c>
      <c r="AZ666" s="166" t="str">
        <f t="shared" si="411"/>
        <v/>
      </c>
      <c r="BA666" s="166" t="str">
        <f t="shared" si="412"/>
        <v/>
      </c>
      <c r="BB666" s="15" t="str">
        <f>IF(MOD(COUNTIF($AQ$1:AQ666,AQ666),3)=1,"",IF(N666="","",AX666+1))</f>
        <v/>
      </c>
      <c r="BC666" s="15" t="str">
        <f t="shared" si="407"/>
        <v/>
      </c>
      <c r="BD666" s="166" t="str">
        <f t="shared" si="408"/>
        <v/>
      </c>
      <c r="BE666" s="166" t="str">
        <f t="shared" si="409"/>
        <v/>
      </c>
      <c r="BF666" s="15"/>
      <c r="BG666" s="15"/>
      <c r="BH666" s="170" t="str">
        <f t="shared" si="413"/>
        <v>敌方武将每施放一次怒气技能，使其攻击降低{0}%，持续25秒，可叠加。</v>
      </c>
    </row>
    <row r="667" spans="1:60">
      <c r="A667" s="256"/>
      <c r="B667" s="259"/>
      <c r="C667" s="256"/>
      <c r="D667" s="257"/>
      <c r="E667" s="179"/>
      <c r="F667" s="179"/>
      <c r="G667" s="179"/>
      <c r="H667" s="179"/>
      <c r="I667" s="179"/>
      <c r="J667" s="256"/>
      <c r="K667" s="256"/>
      <c r="L667" s="182"/>
      <c r="M667" s="179"/>
      <c r="N667" s="179"/>
      <c r="O667" s="182"/>
      <c r="P667" s="179"/>
      <c r="Q667" s="179"/>
      <c r="R667" s="179"/>
      <c r="S667" s="179"/>
      <c r="T667" s="179"/>
      <c r="U667" s="179"/>
      <c r="V667" s="179"/>
      <c r="W667" s="179"/>
      <c r="X667" s="179"/>
      <c r="Y667" s="179"/>
      <c r="Z667" s="179"/>
      <c r="AA667" s="179"/>
      <c r="AB667" s="44"/>
      <c r="AC667" s="189"/>
      <c r="AD667" s="189"/>
      <c r="AE667" s="189"/>
      <c r="AF667" s="189"/>
      <c r="AG667" s="92"/>
      <c r="AH667" s="189"/>
      <c r="AI667" s="189"/>
      <c r="AJ667" s="189"/>
      <c r="AK667" s="189"/>
      <c r="AL667" s="146">
        <f>IFERROR(AC667*IF($E667="将领",INDEX(兵法相关参数!$C$4:$AL$7,AL$15,MATCH($AB667,兵法相关参数!$C$3:$AL$3,0)),INDEX(兵法相关参数!$C$12:$AL$15,AL$15,MATCH($AB667,兵法相关参数!$C$3:$AL$3,0))),0)+IFERROR(AH667*IF($E667="将领",INDEX(兵法相关参数!$C$4:$AL$7,AL$15,MATCH($AG667,兵法相关参数!$C$3:$AL$3,0)),INDEX(兵法相关参数!$C$12:$AL$15,AL$15,MATCH($AG667,兵法相关参数!$C$3:$AL$3,0))),0)</f>
        <v>0</v>
      </c>
      <c r="AM667" s="146">
        <f>IFERROR(AD667*IF($E667="将领",INDEX(兵法相关参数!$C$4:$AL$7,AM$15,MATCH($AB667,兵法相关参数!$C$3:$AL$3,0)),INDEX(兵法相关参数!$C$12:$AL$15,AM$15,MATCH($AB667,兵法相关参数!$C$3:$AL$3,0))),0)+IFERROR(AI667*IF($E667="将领",INDEX(兵法相关参数!$C$4:$AL$7,AM$15,MATCH($AG667,兵法相关参数!$C$3:$AL$3,0)),INDEX(兵法相关参数!$C$12:$AL$15,AM$15,MATCH($AG667,兵法相关参数!$C$3:$AL$3,0))),0)</f>
        <v>0</v>
      </c>
      <c r="AN667" s="146">
        <f>IFERROR(AE667*IF($E667="将领",INDEX(兵法相关参数!$C$4:$AL$7,AN$15,MATCH($AB667,兵法相关参数!$C$3:$AL$3,0)),INDEX(兵法相关参数!$C$12:$AL$15,AN$15,MATCH($AB667,兵法相关参数!$C$3:$AL$3,0))),0)+IFERROR(AJ667*IF($E667="将领",INDEX(兵法相关参数!$C$4:$AL$7,AN$15,MATCH($AG667,兵法相关参数!$C$3:$AL$3,0)),INDEX(兵法相关参数!$C$12:$AL$15,AN$15,MATCH($AG667,兵法相关参数!$C$3:$AL$3,0))),0)</f>
        <v>0</v>
      </c>
      <c r="AO667" s="146">
        <f>IFERROR(AF667*IF($E667="将领",INDEX(兵法相关参数!$C$4:$AL$7,AL$15,MATCH($AB667,兵法相关参数!$C$3:$AL$3,0)),INDEX(兵法相关参数!$C$12:$AL$15,AO$15,MATCH($AB667,兵法相关参数!$C$3:$AL$3,0))),0)+IFERROR(AK667*IF($E667="将领",INDEX(兵法相关参数!$C$4:$AL$7,AL$15,MATCH($AG667,兵法相关参数!$C$3:$AL$3,0)),INDEX(兵法相关参数!$C$12:$AL$15,AO$15,MATCH($AG667,兵法相关参数!$C$3:$AL$3,0))),0)</f>
        <v>0</v>
      </c>
      <c r="AP667" s="27"/>
      <c r="AQ667" s="151">
        <f>AQ666</f>
        <v>30236</v>
      </c>
      <c r="AR667" s="162">
        <f>AR666</f>
        <v>0</v>
      </c>
      <c r="AS667" s="15" t="str">
        <f t="shared" si="405"/>
        <v>橙</v>
      </c>
      <c r="AT667" s="153">
        <f t="shared" si="406"/>
        <v>1</v>
      </c>
      <c r="AU667" s="39" t="str">
        <f>IF(IF(L667="","",AQ667&amp;AT667)=AU666,"",IF(MOD(COUNTIF($AQ$1:AQ667,AQ667),3)=1,"",IF(L667="","",AQ667&amp;AT667)))</f>
        <v/>
      </c>
      <c r="AV667" s="166" t="str">
        <f>IF(AU667="","",IF(L666="固定值",L667,ROUND(IF(AR667=1,L667*INDEX($AV$5:$AV$9,MATCH(AS667,$AU$5:$AU$9,0)),L667*INDEX($AV$13:$AV$17,MATCH(AS667,$AU$13:$AU$17,0))),IF(MID(BH667,FIND(AT667-1,BH667)+2,1)="%",3,1))))</f>
        <v/>
      </c>
      <c r="AW667" s="166" t="str">
        <f>IF(AU667="","",ROUND((IF(AR667=1,L667*INDEX($AW$5:$AW$9,MATCH(AS667,$AU$5:$AU$9,0)),L667*INDEX($AW$13:$AW$17,MATCH(AS667,$AU$13:$AU$17,0)))-AV667)/34,IF(MID(BH667,FIND(AT667-1,BH667)+2,1)="%",3,1)))</f>
        <v/>
      </c>
      <c r="AX667" s="15" t="str">
        <f>IF(MOD(COUNTIF($AQ$1:AQ667,AQ667),3)=1,"",IF(M667="","",AT667+1))</f>
        <v/>
      </c>
      <c r="AY667" s="15" t="str">
        <f t="shared" si="410"/>
        <v/>
      </c>
      <c r="AZ667" s="166" t="str">
        <f t="shared" si="411"/>
        <v/>
      </c>
      <c r="BA667" s="166" t="str">
        <f t="shared" si="412"/>
        <v/>
      </c>
      <c r="BB667" s="15" t="str">
        <f>IF(MOD(COUNTIF($AQ$1:AQ667,AQ667),3)=1,"",IF(N667="","",AX667+1))</f>
        <v/>
      </c>
      <c r="BC667" s="15" t="str">
        <f t="shared" si="407"/>
        <v/>
      </c>
      <c r="BD667" s="166" t="str">
        <f t="shared" si="408"/>
        <v/>
      </c>
      <c r="BE667" s="166" t="str">
        <f t="shared" si="409"/>
        <v/>
      </c>
      <c r="BF667" s="15"/>
      <c r="BG667" s="15"/>
      <c r="BH667" s="170" t="str">
        <f t="shared" si="413"/>
        <v>敌方武将每施放一次怒气技能，使其攻击降低{0}%，持续25秒，可叠加。</v>
      </c>
    </row>
    <row r="668" spans="1:60">
      <c r="A668" s="256"/>
      <c r="B668" s="259"/>
      <c r="C668" s="256"/>
      <c r="D668" s="255"/>
      <c r="E668" s="11"/>
      <c r="F668" s="11"/>
      <c r="G668" s="11"/>
      <c r="H668" s="11"/>
      <c r="I668" s="11"/>
      <c r="J668" s="256"/>
      <c r="K668" s="256"/>
      <c r="L668" s="184"/>
      <c r="M668" s="184"/>
      <c r="N668" s="184"/>
      <c r="O668" s="183" t="s">
        <v>1212</v>
      </c>
      <c r="P668" s="183" t="s">
        <v>1213</v>
      </c>
      <c r="Q668" s="183" t="s">
        <v>1220</v>
      </c>
      <c r="R668" s="183" t="s">
        <v>1214</v>
      </c>
      <c r="S668" s="183"/>
      <c r="T668" s="184"/>
      <c r="U668" s="184"/>
      <c r="V668" s="184"/>
      <c r="W668" s="3"/>
      <c r="X668" s="3"/>
      <c r="Y668" s="3"/>
      <c r="Z668" s="3"/>
      <c r="AA668" s="1"/>
      <c r="AB668" s="15"/>
      <c r="AC668" s="187"/>
      <c r="AD668" s="187"/>
      <c r="AE668" s="187"/>
      <c r="AF668" s="187"/>
      <c r="AG668" s="96"/>
      <c r="AH668" s="187"/>
      <c r="AI668" s="187"/>
      <c r="AJ668" s="187"/>
      <c r="AK668" s="187"/>
      <c r="AL668" s="146">
        <f>IFERROR(AC668*IF($E668="将领",INDEX(兵法相关参数!$C$4:$AL$7,AL$15,MATCH($AB668,兵法相关参数!$C$3:$AL$3,0)),INDEX(兵法相关参数!$C$12:$AL$15,AL$15,MATCH($AB668,兵法相关参数!$C$3:$AL$3,0))),0)+IFERROR(AH668*IF($E668="将领",INDEX(兵法相关参数!$C$4:$AL$7,AL$15,MATCH($AG668,兵法相关参数!$C$3:$AL$3,0)),INDEX(兵法相关参数!$C$12:$AL$15,AL$15,MATCH($AG668,兵法相关参数!$C$3:$AL$3,0))),0)</f>
        <v>0</v>
      </c>
      <c r="AM668" s="146">
        <f>IFERROR(AD668*IF($E668="将领",INDEX(兵法相关参数!$C$4:$AL$7,AM$15,MATCH($AB668,兵法相关参数!$C$3:$AL$3,0)),INDEX(兵法相关参数!$C$12:$AL$15,AM$15,MATCH($AB668,兵法相关参数!$C$3:$AL$3,0))),0)+IFERROR(AI668*IF($E668="将领",INDEX(兵法相关参数!$C$4:$AL$7,AM$15,MATCH($AG668,兵法相关参数!$C$3:$AL$3,0)),INDEX(兵法相关参数!$C$12:$AL$15,AM$15,MATCH($AG668,兵法相关参数!$C$3:$AL$3,0))),0)</f>
        <v>0</v>
      </c>
      <c r="AN668" s="146">
        <f>IFERROR(AE668*IF($E668="将领",INDEX(兵法相关参数!$C$4:$AL$7,AN$15,MATCH($AB668,兵法相关参数!$C$3:$AL$3,0)),INDEX(兵法相关参数!$C$12:$AL$15,AN$15,MATCH($AB668,兵法相关参数!$C$3:$AL$3,0))),0)+IFERROR(AJ668*IF($E668="将领",INDEX(兵法相关参数!$C$4:$AL$7,AN$15,MATCH($AG668,兵法相关参数!$C$3:$AL$3,0)),INDEX(兵法相关参数!$C$12:$AL$15,AN$15,MATCH($AG668,兵法相关参数!$C$3:$AL$3,0))),0)</f>
        <v>0</v>
      </c>
      <c r="AO668" s="146">
        <f>IFERROR(AF668*IF($E668="将领",INDEX(兵法相关参数!$C$4:$AL$7,AL$15,MATCH($AB668,兵法相关参数!$C$3:$AL$3,0)),INDEX(兵法相关参数!$C$12:$AL$15,AO$15,MATCH($AB668,兵法相关参数!$C$3:$AL$3,0))),0)+IFERROR(AK668*IF($E668="将领",INDEX(兵法相关参数!$C$4:$AL$7,AL$15,MATCH($AG668,兵法相关参数!$C$3:$AL$3,0)),INDEX(兵法相关参数!$C$12:$AL$15,AO$15,MATCH($AG668,兵法相关参数!$C$3:$AL$3,0))),0)</f>
        <v>0</v>
      </c>
      <c r="AP668" s="42"/>
      <c r="AQ668" s="151">
        <f t="shared" ref="AQ668:AQ673" si="415">AQ667</f>
        <v>30236</v>
      </c>
      <c r="AR668" s="160">
        <f>IF(D668="直接伤害",1,0)</f>
        <v>0</v>
      </c>
      <c r="AS668" s="15" t="str">
        <f t="shared" ref="AS668:AS676" si="416">IF(C668="",AS667,C668)</f>
        <v>橙</v>
      </c>
      <c r="AT668" s="153">
        <f t="shared" ref="AT668:AT676" si="417">IF(A668&lt;&gt;"",1,IF(D668="",AT667,IF(AU666="",AT667,IF(AX666="",AT667+1,IF(BB666="",AT667+2,AT667+3)))))</f>
        <v>1</v>
      </c>
      <c r="AU668" s="39" t="str">
        <f>IF(IF(L668="","",AQ668&amp;AT668)=AU667,"",IF(MOD(COUNTIF($AQ$1:AQ668,AQ668),3)=1,"",IF(L668="","",AQ668&amp;AT668)))</f>
        <v/>
      </c>
      <c r="AV668" s="237"/>
      <c r="AW668" s="166" t="str">
        <f t="shared" si="414"/>
        <v/>
      </c>
      <c r="AX668" s="15" t="str">
        <f>IF(MOD(COUNTIF($AQ$1:AQ668,AQ668),3)=1,"",IF(M668="","",AT668+1))</f>
        <v/>
      </c>
      <c r="AY668" s="15" t="str">
        <f t="shared" si="410"/>
        <v/>
      </c>
      <c r="AZ668" s="166" t="str">
        <f t="shared" si="411"/>
        <v/>
      </c>
      <c r="BA668" s="166" t="str">
        <f t="shared" si="412"/>
        <v/>
      </c>
      <c r="BB668" s="15" t="str">
        <f>IF(MOD(COUNTIF($AQ$1:AQ668,AQ668),3)=1,"",IF(N668="","",AX668+1))</f>
        <v/>
      </c>
      <c r="BC668" s="15" t="str">
        <f t="shared" ref="BC668:BC676" si="418">IF(IF(BB668="","",AQ668&amp;BB668)=BC667,"",IF(BB668="","",AQ668&amp;BB668))</f>
        <v/>
      </c>
      <c r="BD668" s="166" t="str">
        <f t="shared" ref="BD668:BD676" si="419">IF(BC668="","",IF(N667="固定值",N668,ROUND(IF(AR668=1,N668*INDEX($AV$5:$AV$9,MATCH(AS668,$AU$5:$AU$9,0)),N668*INDEX($AV$13:$AV$17,MATCH(AS668,$AU$13:$AU$17,0))),IF(MID(BH668,FIND(BB668-1,BH668)+2,1)="%",3,1))))</f>
        <v/>
      </c>
      <c r="BE668" s="166" t="str">
        <f t="shared" ref="BE668:BE676" si="420">IF(BC668="","",ROUND((IF(AR668=1,N668*INDEX($AW$5:$AW$9,MATCH(AS668,$AU$5:$AU$9,0)),N668*INDEX($AW$13:$AW$17,MATCH(AS668,$AU$13:$AU$17,0)))-BD668)/34,IF(MID(BH668,FIND(BB668-1,BH668)+2,1)="%",3,1)))</f>
        <v/>
      </c>
      <c r="BF668" s="15"/>
      <c r="BG668" s="15"/>
      <c r="BH668" s="170" t="str">
        <f t="shared" si="413"/>
        <v>敌方武将每施放一次怒气技能，使其攻击降低{0}%，持续25秒，可叠加。</v>
      </c>
    </row>
    <row r="669" spans="1:60">
      <c r="A669" s="256"/>
      <c r="B669" s="259"/>
      <c r="C669" s="256"/>
      <c r="D669" s="256"/>
      <c r="E669" s="179"/>
      <c r="F669" s="141"/>
      <c r="G669" s="141"/>
      <c r="H669" s="141"/>
      <c r="I669" s="141"/>
      <c r="J669" s="256"/>
      <c r="K669" s="256"/>
      <c r="L669" s="24"/>
      <c r="M669" s="10"/>
      <c r="N669" s="10"/>
      <c r="O669" s="182">
        <f>-L666</f>
        <v>0.08</v>
      </c>
      <c r="P669" s="182">
        <f>(1-SUM($O$669:O669))*(-$L$666)</f>
        <v>7.3599999999999999E-2</v>
      </c>
      <c r="Q669" s="182">
        <f>(1-SUM($O$669:P669))*(-$L$666)</f>
        <v>6.7712000000000008E-2</v>
      </c>
      <c r="R669" s="182">
        <f>(1-SUM($O$669:Q669))*(-$L$666)</f>
        <v>6.2295040000000003E-2</v>
      </c>
      <c r="S669" s="182"/>
      <c r="T669" s="44"/>
      <c r="U669" s="44"/>
      <c r="V669" s="24"/>
      <c r="W669" s="23"/>
      <c r="X669" s="23"/>
      <c r="Y669" s="23"/>
      <c r="Z669" s="23"/>
      <c r="AA669" s="22"/>
      <c r="AB669" s="44"/>
      <c r="AC669" s="92"/>
      <c r="AD669" s="92"/>
      <c r="AE669" s="92"/>
      <c r="AF669" s="92"/>
      <c r="AG669" s="92"/>
      <c r="AH669" s="188"/>
      <c r="AI669" s="188"/>
      <c r="AJ669" s="188"/>
      <c r="AK669" s="188"/>
      <c r="AL669" s="146">
        <f>IFERROR(AC669*IF($E669="将领",INDEX(兵法相关参数!$C$4:$AL$7,AL$15,MATCH($AB669,兵法相关参数!$C$3:$AL$3,0)),INDEX(兵法相关参数!$C$12:$AL$15,AL$15,MATCH($AB669,兵法相关参数!$C$3:$AL$3,0))),0)+IFERROR(AH669*IF($E669="将领",INDEX(兵法相关参数!$C$4:$AL$7,AL$15,MATCH($AG669,兵法相关参数!$C$3:$AL$3,0)),INDEX(兵法相关参数!$C$12:$AL$15,AL$15,MATCH($AG669,兵法相关参数!$C$3:$AL$3,0))),0)</f>
        <v>0</v>
      </c>
      <c r="AM669" s="146">
        <f>IFERROR(AD669*IF($E669="将领",INDEX(兵法相关参数!$C$4:$AL$7,AM$15,MATCH($AB669,兵法相关参数!$C$3:$AL$3,0)),INDEX(兵法相关参数!$C$12:$AL$15,AM$15,MATCH($AB669,兵法相关参数!$C$3:$AL$3,0))),0)+IFERROR(AI669*IF($E669="将领",INDEX(兵法相关参数!$C$4:$AL$7,AM$15,MATCH($AG669,兵法相关参数!$C$3:$AL$3,0)),INDEX(兵法相关参数!$C$12:$AL$15,AM$15,MATCH($AG669,兵法相关参数!$C$3:$AL$3,0))),0)</f>
        <v>0</v>
      </c>
      <c r="AN669" s="146">
        <f>IFERROR(AE669*IF($E669="将领",INDEX(兵法相关参数!$C$4:$AL$7,AN$15,MATCH($AB669,兵法相关参数!$C$3:$AL$3,0)),INDEX(兵法相关参数!$C$12:$AL$15,AN$15,MATCH($AB669,兵法相关参数!$C$3:$AL$3,0))),0)+IFERROR(AJ669*IF($E669="将领",INDEX(兵法相关参数!$C$4:$AL$7,AN$15,MATCH($AG669,兵法相关参数!$C$3:$AL$3,0)),INDEX(兵法相关参数!$C$12:$AL$15,AN$15,MATCH($AG669,兵法相关参数!$C$3:$AL$3,0))),0)</f>
        <v>0</v>
      </c>
      <c r="AO669" s="146">
        <f>IFERROR(AF669*IF($E669="将领",INDEX(兵法相关参数!$C$4:$AL$7,AL$15,MATCH($AB669,兵法相关参数!$C$3:$AL$3,0)),INDEX(兵法相关参数!$C$12:$AL$15,AO$15,MATCH($AB669,兵法相关参数!$C$3:$AL$3,0))),0)+IFERROR(AK669*IF($E669="将领",INDEX(兵法相关参数!$C$4:$AL$7,AL$15,MATCH($AG669,兵法相关参数!$C$3:$AL$3,0)),INDEX(兵法相关参数!$C$12:$AL$15,AO$15,MATCH($AG669,兵法相关参数!$C$3:$AL$3,0))),0)</f>
        <v>0</v>
      </c>
      <c r="AP669" s="27"/>
      <c r="AQ669" s="151">
        <f t="shared" si="415"/>
        <v>30236</v>
      </c>
      <c r="AR669" s="161">
        <f>AR668</f>
        <v>0</v>
      </c>
      <c r="AS669" s="15" t="str">
        <f t="shared" si="416"/>
        <v>橙</v>
      </c>
      <c r="AT669" s="153">
        <f t="shared" si="417"/>
        <v>1</v>
      </c>
      <c r="AU669" s="39" t="str">
        <f>IF(IF(L669="","",AQ669&amp;AT669)=AU668,"",IF(MOD(COUNTIF($AQ$1:AQ669,AQ669),3)=1,"",IF(L669="","",AQ669&amp;AT669)))</f>
        <v/>
      </c>
      <c r="AV669" s="237"/>
      <c r="AW669" s="166" t="str">
        <f t="shared" si="414"/>
        <v/>
      </c>
      <c r="AX669" s="15" t="str">
        <f>IF(MOD(COUNTIF($AQ$1:AQ669,AQ669),3)=1,"",IF(M669="","",AT669+1))</f>
        <v/>
      </c>
      <c r="AY669" s="15" t="str">
        <f t="shared" si="410"/>
        <v/>
      </c>
      <c r="AZ669" s="166" t="str">
        <f t="shared" si="411"/>
        <v/>
      </c>
      <c r="BA669" s="166" t="str">
        <f t="shared" si="412"/>
        <v/>
      </c>
      <c r="BB669" s="15" t="str">
        <f>IF(MOD(COUNTIF($AQ$1:AQ669,AQ669),3)=1,"",IF(N669="","",AX669+1))</f>
        <v/>
      </c>
      <c r="BC669" s="15" t="str">
        <f t="shared" si="418"/>
        <v/>
      </c>
      <c r="BD669" s="166" t="str">
        <f t="shared" si="419"/>
        <v/>
      </c>
      <c r="BE669" s="166" t="str">
        <f t="shared" si="420"/>
        <v/>
      </c>
      <c r="BF669" s="15"/>
      <c r="BG669" s="15"/>
      <c r="BH669" s="170" t="str">
        <f t="shared" si="413"/>
        <v>敌方武将每施放一次怒气技能，使其攻击降低{0}%，持续25秒，可叠加。</v>
      </c>
    </row>
    <row r="670" spans="1:60">
      <c r="A670" s="256"/>
      <c r="B670" s="259"/>
      <c r="C670" s="256"/>
      <c r="D670" s="257"/>
      <c r="E670" s="179"/>
      <c r="F670" s="179"/>
      <c r="G670" s="179"/>
      <c r="H670" s="179"/>
      <c r="I670" s="179"/>
      <c r="J670" s="256"/>
      <c r="K670" s="256"/>
      <c r="L670" s="182"/>
      <c r="M670" s="179"/>
      <c r="N670" s="179"/>
      <c r="O670" s="81">
        <f>SUM($O$669:O669)</f>
        <v>0.08</v>
      </c>
      <c r="P670" s="81">
        <f>SUM($O$669:P669)</f>
        <v>0.15360000000000001</v>
      </c>
      <c r="Q670" s="81">
        <f>SUM($O$669:Q669)</f>
        <v>0.22131200000000001</v>
      </c>
      <c r="R670" s="81">
        <f>SUM($O$669:R669)</f>
        <v>0.28360704000000003</v>
      </c>
      <c r="S670" s="81"/>
      <c r="T670" s="179"/>
      <c r="U670" s="179"/>
      <c r="V670" s="179"/>
      <c r="W670" s="179"/>
      <c r="X670" s="179"/>
      <c r="Y670" s="179"/>
      <c r="Z670" s="179"/>
      <c r="AA670" s="179"/>
      <c r="AB670" s="44"/>
      <c r="AC670" s="189"/>
      <c r="AD670" s="189"/>
      <c r="AE670" s="189"/>
      <c r="AF670" s="189"/>
      <c r="AG670" s="92"/>
      <c r="AH670" s="189"/>
      <c r="AI670" s="189"/>
      <c r="AJ670" s="189"/>
      <c r="AK670" s="189"/>
      <c r="AL670" s="146">
        <f>IFERROR(AC670*IF($E670="将领",INDEX(兵法相关参数!$C$4:$AL$7,AL$15,MATCH($AB670,兵法相关参数!$C$3:$AL$3,0)),INDEX(兵法相关参数!$C$12:$AL$15,AL$15,MATCH($AB670,兵法相关参数!$C$3:$AL$3,0))),0)+IFERROR(AH670*IF($E670="将领",INDEX(兵法相关参数!$C$4:$AL$7,AL$15,MATCH($AG670,兵法相关参数!$C$3:$AL$3,0)),INDEX(兵法相关参数!$C$12:$AL$15,AL$15,MATCH($AG670,兵法相关参数!$C$3:$AL$3,0))),0)</f>
        <v>0</v>
      </c>
      <c r="AM670" s="146">
        <f>IFERROR(AD670*IF($E670="将领",INDEX(兵法相关参数!$C$4:$AL$7,AM$15,MATCH($AB670,兵法相关参数!$C$3:$AL$3,0)),INDEX(兵法相关参数!$C$12:$AL$15,AM$15,MATCH($AB670,兵法相关参数!$C$3:$AL$3,0))),0)+IFERROR(AI670*IF($E670="将领",INDEX(兵法相关参数!$C$4:$AL$7,AM$15,MATCH($AG670,兵法相关参数!$C$3:$AL$3,0)),INDEX(兵法相关参数!$C$12:$AL$15,AM$15,MATCH($AG670,兵法相关参数!$C$3:$AL$3,0))),0)</f>
        <v>0</v>
      </c>
      <c r="AN670" s="146">
        <f>IFERROR(AE670*IF($E670="将领",INDEX(兵法相关参数!$C$4:$AL$7,AN$15,MATCH($AB670,兵法相关参数!$C$3:$AL$3,0)),INDEX(兵法相关参数!$C$12:$AL$15,AN$15,MATCH($AB670,兵法相关参数!$C$3:$AL$3,0))),0)+IFERROR(AJ670*IF($E670="将领",INDEX(兵法相关参数!$C$4:$AL$7,AN$15,MATCH($AG670,兵法相关参数!$C$3:$AL$3,0)),INDEX(兵法相关参数!$C$12:$AL$15,AN$15,MATCH($AG670,兵法相关参数!$C$3:$AL$3,0))),0)</f>
        <v>0</v>
      </c>
      <c r="AO670" s="146">
        <f>IFERROR(AF670*IF($E670="将领",INDEX(兵法相关参数!$C$4:$AL$7,AL$15,MATCH($AB670,兵法相关参数!$C$3:$AL$3,0)),INDEX(兵法相关参数!$C$12:$AL$15,AO$15,MATCH($AB670,兵法相关参数!$C$3:$AL$3,0))),0)+IFERROR(AK670*IF($E670="将领",INDEX(兵法相关参数!$C$4:$AL$7,AL$15,MATCH($AG670,兵法相关参数!$C$3:$AL$3,0)),INDEX(兵法相关参数!$C$12:$AL$15,AO$15,MATCH($AG670,兵法相关参数!$C$3:$AL$3,0))),0)</f>
        <v>0</v>
      </c>
      <c r="AP670" s="42"/>
      <c r="AQ670" s="151">
        <f t="shared" si="415"/>
        <v>30236</v>
      </c>
      <c r="AR670" s="162">
        <f>AR669</f>
        <v>0</v>
      </c>
      <c r="AS670" s="15" t="str">
        <f t="shared" si="416"/>
        <v>橙</v>
      </c>
      <c r="AT670" s="153">
        <f t="shared" si="417"/>
        <v>1</v>
      </c>
      <c r="AU670" s="39" t="str">
        <f>IF(IF(L670="","",AQ670&amp;AT670)=AU669,"",IF(MOD(COUNTIF($AQ$1:AQ670,AQ670),3)=1,"",IF(L670="","",AQ670&amp;AT670)))</f>
        <v/>
      </c>
      <c r="AV670" s="237"/>
      <c r="AW670" s="166" t="str">
        <f t="shared" si="414"/>
        <v/>
      </c>
      <c r="AX670" s="15" t="str">
        <f>IF(MOD(COUNTIF($AQ$1:AQ670,AQ670),3)=1,"",IF(M670="","",AT670+1))</f>
        <v/>
      </c>
      <c r="AY670" s="15" t="str">
        <f t="shared" si="410"/>
        <v/>
      </c>
      <c r="AZ670" s="166" t="str">
        <f t="shared" si="411"/>
        <v/>
      </c>
      <c r="BA670" s="166" t="str">
        <f t="shared" si="412"/>
        <v/>
      </c>
      <c r="BB670" s="15" t="str">
        <f>IF(MOD(COUNTIF($AQ$1:AQ670,AQ670),3)=1,"",IF(N670="","",AX670+1))</f>
        <v/>
      </c>
      <c r="BC670" s="15" t="str">
        <f t="shared" si="418"/>
        <v/>
      </c>
      <c r="BD670" s="166" t="str">
        <f t="shared" si="419"/>
        <v/>
      </c>
      <c r="BE670" s="166" t="str">
        <f t="shared" si="420"/>
        <v/>
      </c>
      <c r="BF670" s="15"/>
      <c r="BG670" s="15"/>
      <c r="BH670" s="170" t="str">
        <f t="shared" si="413"/>
        <v>敌方武将每施放一次怒气技能，使其攻击降低{0}%，持续25秒，可叠加。</v>
      </c>
    </row>
    <row r="671" spans="1:60">
      <c r="A671" s="256"/>
      <c r="B671" s="259"/>
      <c r="C671" s="256"/>
      <c r="D671" s="255"/>
      <c r="E671" s="11"/>
      <c r="F671" s="11"/>
      <c r="G671" s="11"/>
      <c r="H671" s="11"/>
      <c r="I671" s="11"/>
      <c r="J671" s="256"/>
      <c r="K671" s="256"/>
      <c r="L671" s="184"/>
      <c r="M671" s="11"/>
      <c r="N671" s="11"/>
      <c r="O671" s="183" t="s">
        <v>1215</v>
      </c>
      <c r="P671" s="183" t="s">
        <v>519</v>
      </c>
      <c r="Q671" s="183" t="s">
        <v>1216</v>
      </c>
      <c r="R671" s="183" t="s">
        <v>1217</v>
      </c>
      <c r="S671" s="183"/>
      <c r="T671" s="184"/>
      <c r="U671" s="184"/>
      <c r="V671" s="184"/>
      <c r="W671" s="3"/>
      <c r="X671" s="3"/>
      <c r="Y671" s="3"/>
      <c r="Z671" s="3"/>
      <c r="AA671" s="1"/>
      <c r="AB671" s="15"/>
      <c r="AC671" s="187"/>
      <c r="AD671" s="187"/>
      <c r="AE671" s="187"/>
      <c r="AF671" s="187"/>
      <c r="AG671" s="96"/>
      <c r="AH671" s="187"/>
      <c r="AI671" s="187"/>
      <c r="AJ671" s="187"/>
      <c r="AK671" s="187"/>
      <c r="AL671" s="146">
        <f>IFERROR(AC671*IF($E671="将领",INDEX(兵法相关参数!$C$4:$AL$7,AL$15,MATCH($AB671,兵法相关参数!$C$3:$AL$3,0)),INDEX(兵法相关参数!$C$12:$AL$15,AL$15,MATCH($AB671,兵法相关参数!$C$3:$AL$3,0))),0)+IFERROR(AH671*IF($E671="将领",INDEX(兵法相关参数!$C$4:$AL$7,AL$15,MATCH($AG671,兵法相关参数!$C$3:$AL$3,0)),INDEX(兵法相关参数!$C$12:$AL$15,AL$15,MATCH($AG671,兵法相关参数!$C$3:$AL$3,0))),0)</f>
        <v>0</v>
      </c>
      <c r="AM671" s="146">
        <f>IFERROR(AD671*IF($E671="将领",INDEX(兵法相关参数!$C$4:$AL$7,AM$15,MATCH($AB671,兵法相关参数!$C$3:$AL$3,0)),INDEX(兵法相关参数!$C$12:$AL$15,AM$15,MATCH($AB671,兵法相关参数!$C$3:$AL$3,0))),0)+IFERROR(AI671*IF($E671="将领",INDEX(兵法相关参数!$C$4:$AL$7,AM$15,MATCH($AG671,兵法相关参数!$C$3:$AL$3,0)),INDEX(兵法相关参数!$C$12:$AL$15,AM$15,MATCH($AG671,兵法相关参数!$C$3:$AL$3,0))),0)</f>
        <v>0</v>
      </c>
      <c r="AN671" s="146">
        <f>IFERROR(AE671*IF($E671="将领",INDEX(兵法相关参数!$C$4:$AL$7,AN$15,MATCH($AB671,兵法相关参数!$C$3:$AL$3,0)),INDEX(兵法相关参数!$C$12:$AL$15,AN$15,MATCH($AB671,兵法相关参数!$C$3:$AL$3,0))),0)+IFERROR(AJ671*IF($E671="将领",INDEX(兵法相关参数!$C$4:$AL$7,AN$15,MATCH($AG671,兵法相关参数!$C$3:$AL$3,0)),INDEX(兵法相关参数!$C$12:$AL$15,AN$15,MATCH($AG671,兵法相关参数!$C$3:$AL$3,0))),0)</f>
        <v>0</v>
      </c>
      <c r="AO671" s="146">
        <f>IFERROR(AF671*IF($E671="将领",INDEX(兵法相关参数!$C$4:$AL$7,AL$15,MATCH($AB671,兵法相关参数!$C$3:$AL$3,0)),INDEX(兵法相关参数!$C$12:$AL$15,AO$15,MATCH($AB671,兵法相关参数!$C$3:$AL$3,0))),0)+IFERROR(AK671*IF($E671="将领",INDEX(兵法相关参数!$C$4:$AL$7,AL$15,MATCH($AG671,兵法相关参数!$C$3:$AL$3,0)),INDEX(兵法相关参数!$C$12:$AL$15,AO$15,MATCH($AG671,兵法相关参数!$C$3:$AL$3,0))),0)</f>
        <v>0</v>
      </c>
      <c r="AP671" s="27"/>
      <c r="AQ671" s="151">
        <f t="shared" si="415"/>
        <v>30236</v>
      </c>
      <c r="AR671" s="160">
        <f>IF(D671="直接伤害",1,0)</f>
        <v>0</v>
      </c>
      <c r="AS671" s="15" t="str">
        <f t="shared" si="416"/>
        <v>橙</v>
      </c>
      <c r="AT671" s="153">
        <f t="shared" si="417"/>
        <v>1</v>
      </c>
      <c r="AU671" s="39" t="str">
        <f>IF(IF(L671="","",AQ671&amp;AT671)=AU670,"",IF(MOD(COUNTIF($AQ$1:AQ671,AQ671),3)=1,"",IF(L671="","",AQ671&amp;AT671)))</f>
        <v/>
      </c>
      <c r="AV671" s="166" t="str">
        <f>IF(AU671="","",IF(L670="固定值",L671,ROUND(IF(AR671=1,L671*INDEX($AV$5:$AV$9,MATCH(AS671,$AU$5:$AU$9,0)),L671*INDEX($AV$13:$AV$17,MATCH(AS671,$AU$13:$AU$17,0))),IF(MID(BH671,FIND(AT671-1,BH671)+2,1)="%",3,1))))</f>
        <v/>
      </c>
      <c r="AW671" s="166" t="str">
        <f t="shared" si="414"/>
        <v/>
      </c>
      <c r="AX671" s="15" t="str">
        <f>IF(MOD(COUNTIF($AQ$1:AQ671,AQ671),3)=1,"",IF(M671="","",AT671+1))</f>
        <v/>
      </c>
      <c r="AY671" s="15" t="str">
        <f t="shared" si="410"/>
        <v/>
      </c>
      <c r="AZ671" s="166" t="str">
        <f t="shared" si="411"/>
        <v/>
      </c>
      <c r="BA671" s="166" t="str">
        <f t="shared" si="412"/>
        <v/>
      </c>
      <c r="BB671" s="15" t="str">
        <f>IF(MOD(COUNTIF($AQ$1:AQ671,AQ671),3)=1,"",IF(N671="","",AX671+1))</f>
        <v/>
      </c>
      <c r="BC671" s="15" t="str">
        <f t="shared" si="418"/>
        <v/>
      </c>
      <c r="BD671" s="166" t="str">
        <f t="shared" si="419"/>
        <v/>
      </c>
      <c r="BE671" s="166" t="str">
        <f t="shared" si="420"/>
        <v/>
      </c>
      <c r="BF671" s="15"/>
      <c r="BG671" s="15"/>
      <c r="BH671" s="170" t="str">
        <f t="shared" si="413"/>
        <v>敌方武将每施放一次怒气技能，使其攻击降低{0}%，持续25秒，可叠加。</v>
      </c>
    </row>
    <row r="672" spans="1:60">
      <c r="A672" s="256"/>
      <c r="B672" s="259"/>
      <c r="C672" s="256"/>
      <c r="D672" s="256"/>
      <c r="E672" s="179"/>
      <c r="F672" s="141"/>
      <c r="G672" s="141"/>
      <c r="H672" s="141"/>
      <c r="I672" s="141"/>
      <c r="J672" s="256"/>
      <c r="K672" s="256"/>
      <c r="L672" s="44"/>
      <c r="M672" s="10"/>
      <c r="N672" s="10"/>
      <c r="O672" s="179">
        <v>10</v>
      </c>
      <c r="P672" s="179">
        <v>10</v>
      </c>
      <c r="Q672" s="179">
        <v>10</v>
      </c>
      <c r="R672" s="179">
        <v>10</v>
      </c>
      <c r="S672" s="179"/>
      <c r="T672" s="44"/>
      <c r="U672" s="44"/>
      <c r="V672" s="24"/>
      <c r="W672" s="23"/>
      <c r="X672" s="23"/>
      <c r="Y672" s="23"/>
      <c r="Z672" s="23"/>
      <c r="AA672" s="22"/>
      <c r="AB672" s="44"/>
      <c r="AC672" s="92"/>
      <c r="AD672" s="92"/>
      <c r="AE672" s="92"/>
      <c r="AF672" s="92"/>
      <c r="AG672" s="92"/>
      <c r="AH672" s="188"/>
      <c r="AI672" s="188"/>
      <c r="AJ672" s="188"/>
      <c r="AK672" s="188"/>
      <c r="AL672" s="146">
        <f>IFERROR(AC672*IF($E672="将领",INDEX(兵法相关参数!$C$4:$AL$7,AL$15,MATCH($AB672,兵法相关参数!$C$3:$AL$3,0)),INDEX(兵法相关参数!$C$12:$AL$15,AL$15,MATCH($AB672,兵法相关参数!$C$3:$AL$3,0))),0)+IFERROR(AH672*IF($E672="将领",INDEX(兵法相关参数!$C$4:$AL$7,AL$15,MATCH($AG672,兵法相关参数!$C$3:$AL$3,0)),INDEX(兵法相关参数!$C$12:$AL$15,AL$15,MATCH($AG672,兵法相关参数!$C$3:$AL$3,0))),0)</f>
        <v>0</v>
      </c>
      <c r="AM672" s="146">
        <f>IFERROR(AD672*IF($E672="将领",INDEX(兵法相关参数!$C$4:$AL$7,AM$15,MATCH($AB672,兵法相关参数!$C$3:$AL$3,0)),INDEX(兵法相关参数!$C$12:$AL$15,AM$15,MATCH($AB672,兵法相关参数!$C$3:$AL$3,0))),0)+IFERROR(AI672*IF($E672="将领",INDEX(兵法相关参数!$C$4:$AL$7,AM$15,MATCH($AG672,兵法相关参数!$C$3:$AL$3,0)),INDEX(兵法相关参数!$C$12:$AL$15,AM$15,MATCH($AG672,兵法相关参数!$C$3:$AL$3,0))),0)</f>
        <v>0</v>
      </c>
      <c r="AN672" s="146">
        <f>IFERROR(AE672*IF($E672="将领",INDEX(兵法相关参数!$C$4:$AL$7,AN$15,MATCH($AB672,兵法相关参数!$C$3:$AL$3,0)),INDEX(兵法相关参数!$C$12:$AL$15,AN$15,MATCH($AB672,兵法相关参数!$C$3:$AL$3,0))),0)+IFERROR(AJ672*IF($E672="将领",INDEX(兵法相关参数!$C$4:$AL$7,AN$15,MATCH($AG672,兵法相关参数!$C$3:$AL$3,0)),INDEX(兵法相关参数!$C$12:$AL$15,AN$15,MATCH($AG672,兵法相关参数!$C$3:$AL$3,0))),0)</f>
        <v>0</v>
      </c>
      <c r="AO672" s="146">
        <f>IFERROR(AF672*IF($E672="将领",INDEX(兵法相关参数!$C$4:$AL$7,AL$15,MATCH($AB672,兵法相关参数!$C$3:$AL$3,0)),INDEX(兵法相关参数!$C$12:$AL$15,AO$15,MATCH($AB672,兵法相关参数!$C$3:$AL$3,0))),0)+IFERROR(AK672*IF($E672="将领",INDEX(兵法相关参数!$C$4:$AL$7,AL$15,MATCH($AG672,兵法相关参数!$C$3:$AL$3,0)),INDEX(兵法相关参数!$C$12:$AL$15,AO$15,MATCH($AG672,兵法相关参数!$C$3:$AL$3,0))),0)</f>
        <v>0</v>
      </c>
      <c r="AP672" s="42"/>
      <c r="AQ672" s="151">
        <f t="shared" si="415"/>
        <v>30236</v>
      </c>
      <c r="AR672" s="161">
        <f>AR671</f>
        <v>0</v>
      </c>
      <c r="AS672" s="15" t="str">
        <f t="shared" si="416"/>
        <v>橙</v>
      </c>
      <c r="AT672" s="153">
        <f t="shared" si="417"/>
        <v>1</v>
      </c>
      <c r="AU672" s="39" t="str">
        <f>IF(IF(L672="","",AQ672&amp;AT672)=AU671,"",IF(MOD(COUNTIF($AQ$1:AQ672,AQ672),3)=1,"",IF(L672="","",AQ672&amp;AT672)))</f>
        <v/>
      </c>
      <c r="AV672" s="166" t="str">
        <f>IF(AU672="","",IF(L671="固定值",L672,ROUND(IF(AR672=1,L672*INDEX($AV$5:$AV$9,MATCH(AS672,$AU$5:$AU$9,0)),L672*INDEX($AV$13:$AV$17,MATCH(AS672,$AU$13:$AU$17,0))),IF(MID(BH672,FIND(AT672-1,BH672)+2,1)="%",3,1))))</f>
        <v/>
      </c>
      <c r="AW672" s="166" t="str">
        <f>IF(AU672="","",ROUND((IF(AR672=1,L672*INDEX($AW$5:$AW$9,MATCH(AS672,$AU$5:$AU$9,0)),L672*INDEX($AW$13:$AW$17,MATCH(AS672,$AU$13:$AU$17,0)))-AV672)/34,IF(MID(BH672,FIND(AT672-1,BH672)+2,1)="%",3,1)))</f>
        <v/>
      </c>
      <c r="AX672" s="15" t="str">
        <f>IF(MOD(COUNTIF($AQ$1:AQ672,AQ672),3)=1,"",IF(M672="","",AT672+1))</f>
        <v/>
      </c>
      <c r="AY672" s="15" t="str">
        <f t="shared" si="410"/>
        <v/>
      </c>
      <c r="AZ672" s="166" t="str">
        <f t="shared" si="411"/>
        <v/>
      </c>
      <c r="BA672" s="166" t="str">
        <f t="shared" si="412"/>
        <v/>
      </c>
      <c r="BB672" s="15" t="str">
        <f>IF(MOD(COUNTIF($AQ$1:AQ672,AQ672),3)=1,"",IF(N672="","",AX672+1))</f>
        <v/>
      </c>
      <c r="BC672" s="15" t="str">
        <f t="shared" si="418"/>
        <v/>
      </c>
      <c r="BD672" s="166" t="str">
        <f t="shared" si="419"/>
        <v/>
      </c>
      <c r="BE672" s="166" t="str">
        <f t="shared" si="420"/>
        <v/>
      </c>
      <c r="BF672" s="15"/>
      <c r="BG672" s="15"/>
      <c r="BH672" s="170" t="str">
        <f>IF(B672="",BH671,B672)</f>
        <v>敌方武将每施放一次怒气技能，使其攻击降低{0}%，持续25秒，可叠加。</v>
      </c>
    </row>
    <row r="673" spans="1:60">
      <c r="A673" s="257"/>
      <c r="B673" s="260"/>
      <c r="C673" s="257"/>
      <c r="D673" s="257"/>
      <c r="E673" s="179"/>
      <c r="F673" s="179"/>
      <c r="G673" s="179"/>
      <c r="H673" s="179"/>
      <c r="I673" s="179"/>
      <c r="J673" s="257"/>
      <c r="K673" s="257"/>
      <c r="L673" s="182"/>
      <c r="M673" s="179"/>
      <c r="N673" s="179"/>
      <c r="O673" s="182"/>
      <c r="P673" s="179"/>
      <c r="Q673" s="179"/>
      <c r="R673" s="179"/>
      <c r="S673" s="179"/>
      <c r="T673" s="179"/>
      <c r="U673" s="179"/>
      <c r="V673" s="179"/>
      <c r="W673" s="179"/>
      <c r="X673" s="179"/>
      <c r="Y673" s="179"/>
      <c r="Z673" s="179"/>
      <c r="AA673" s="179"/>
      <c r="AB673" s="44"/>
      <c r="AC673" s="189"/>
      <c r="AD673" s="189"/>
      <c r="AE673" s="189"/>
      <c r="AF673" s="189"/>
      <c r="AG673" s="92"/>
      <c r="AH673" s="189"/>
      <c r="AI673" s="189"/>
      <c r="AJ673" s="189"/>
      <c r="AK673" s="189"/>
      <c r="AL673" s="146">
        <f>IFERROR(AC673*IF($E673="将领",INDEX(兵法相关参数!$C$4:$AL$7,AL$15,MATCH($AB673,兵法相关参数!$C$3:$AL$3,0)),INDEX(兵法相关参数!$C$12:$AL$15,AL$15,MATCH($AB673,兵法相关参数!$C$3:$AL$3,0))),0)+IFERROR(AH673*IF($E673="将领",INDEX(兵法相关参数!$C$4:$AL$7,AL$15,MATCH($AG673,兵法相关参数!$C$3:$AL$3,0)),INDEX(兵法相关参数!$C$12:$AL$15,AL$15,MATCH($AG673,兵法相关参数!$C$3:$AL$3,0))),0)</f>
        <v>0</v>
      </c>
      <c r="AM673" s="146">
        <f>IFERROR(AD673*IF($E673="将领",INDEX(兵法相关参数!$C$4:$AL$7,AM$15,MATCH($AB673,兵法相关参数!$C$3:$AL$3,0)),INDEX(兵法相关参数!$C$12:$AL$15,AM$15,MATCH($AB673,兵法相关参数!$C$3:$AL$3,0))),0)+IFERROR(AI673*IF($E673="将领",INDEX(兵法相关参数!$C$4:$AL$7,AM$15,MATCH($AG673,兵法相关参数!$C$3:$AL$3,0)),INDEX(兵法相关参数!$C$12:$AL$15,AM$15,MATCH($AG673,兵法相关参数!$C$3:$AL$3,0))),0)</f>
        <v>0</v>
      </c>
      <c r="AN673" s="146">
        <f>IFERROR(AE673*IF($E673="将领",INDEX(兵法相关参数!$C$4:$AL$7,AN$15,MATCH($AB673,兵法相关参数!$C$3:$AL$3,0)),INDEX(兵法相关参数!$C$12:$AL$15,AN$15,MATCH($AB673,兵法相关参数!$C$3:$AL$3,0))),0)+IFERROR(AJ673*IF($E673="将领",INDEX(兵法相关参数!$C$4:$AL$7,AN$15,MATCH($AG673,兵法相关参数!$C$3:$AL$3,0)),INDEX(兵法相关参数!$C$12:$AL$15,AN$15,MATCH($AG673,兵法相关参数!$C$3:$AL$3,0))),0)</f>
        <v>0</v>
      </c>
      <c r="AO673" s="146">
        <f>IFERROR(AF673*IF($E673="将领",INDEX(兵法相关参数!$C$4:$AL$7,AL$15,MATCH($AB673,兵法相关参数!$C$3:$AL$3,0)),INDEX(兵法相关参数!$C$12:$AL$15,AO$15,MATCH($AB673,兵法相关参数!$C$3:$AL$3,0))),0)+IFERROR(AK673*IF($E673="将领",INDEX(兵法相关参数!$C$4:$AL$7,AL$15,MATCH($AG673,兵法相关参数!$C$3:$AL$3,0)),INDEX(兵法相关参数!$C$12:$AL$15,AO$15,MATCH($AG673,兵法相关参数!$C$3:$AL$3,0))),0)</f>
        <v>0</v>
      </c>
      <c r="AP673" s="27"/>
      <c r="AQ673" s="152">
        <f t="shared" si="415"/>
        <v>30236</v>
      </c>
      <c r="AR673" s="162">
        <f>AR672</f>
        <v>0</v>
      </c>
      <c r="AS673" s="15" t="str">
        <f t="shared" si="416"/>
        <v>橙</v>
      </c>
      <c r="AT673" s="153">
        <f t="shared" si="417"/>
        <v>1</v>
      </c>
      <c r="AU673" s="39" t="str">
        <f>IF(IF(L673="","",AQ673&amp;AT673)=AU672,"",IF(MOD(COUNTIF($AQ$1:AQ673,AQ673),3)=1,"",IF(L673="","",AQ673&amp;AT673)))</f>
        <v/>
      </c>
      <c r="AV673" s="166" t="str">
        <f>IF(AU673="","",IF(L672="固定值",L673,ROUND(IF(AR673=1,L673*INDEX($AV$5:$AV$9,MATCH(AS673,$AU$5:$AU$9,0)),L673*INDEX($AV$13:$AV$17,MATCH(AS673,$AU$13:$AU$17,0))),IF(MID(BH673,FIND(AT673-1,BH673)+2,1)="%",3,1))))</f>
        <v/>
      </c>
      <c r="AW673" s="166" t="str">
        <f>IF(AU673="","",ROUND((IF(AR673=1,L673*INDEX($AW$5:$AW$9,MATCH(AS673,$AU$5:$AU$9,0)),L673*INDEX($AW$13:$AW$17,MATCH(AS673,$AU$13:$AU$17,0)))-AV673)/34,IF(MID(BH673,FIND(AT673-1,BH673)+2,1)="%",3,1)))</f>
        <v/>
      </c>
      <c r="AX673" s="15" t="str">
        <f>IF(MOD(COUNTIF($AQ$1:AQ673,AQ673),3)=1,"",IF(M673="","",AT673+1))</f>
        <v/>
      </c>
      <c r="AY673" s="15" t="str">
        <f t="shared" si="410"/>
        <v/>
      </c>
      <c r="AZ673" s="166" t="str">
        <f t="shared" si="411"/>
        <v/>
      </c>
      <c r="BA673" s="166" t="str">
        <f t="shared" si="412"/>
        <v/>
      </c>
      <c r="BB673" s="15" t="str">
        <f>IF(MOD(COUNTIF($AQ$1:AQ673,AQ673),3)=1,"",IF(N673="","",AX673+1))</f>
        <v/>
      </c>
      <c r="BC673" s="15" t="str">
        <f t="shared" si="418"/>
        <v/>
      </c>
      <c r="BD673" s="166" t="str">
        <f t="shared" si="419"/>
        <v/>
      </c>
      <c r="BE673" s="166" t="str">
        <f t="shared" si="420"/>
        <v/>
      </c>
      <c r="BF673" s="15"/>
      <c r="BG673" s="15"/>
      <c r="BH673" s="170" t="str">
        <f t="shared" ref="BH673:BH680" si="421">IF(B673="",BH672,B673)</f>
        <v>敌方武将每施放一次怒气技能，使其攻击降低{0}%，持续25秒，可叠加。</v>
      </c>
    </row>
    <row r="674" spans="1:60">
      <c r="A674" s="255" t="s">
        <v>1221</v>
      </c>
      <c r="B674" s="258" t="s">
        <v>1222</v>
      </c>
      <c r="C674" s="255" t="s">
        <v>13</v>
      </c>
      <c r="D674" s="255" t="s">
        <v>703</v>
      </c>
      <c r="E674" s="11"/>
      <c r="F674" s="11"/>
      <c r="G674" s="11"/>
      <c r="H674" s="11"/>
      <c r="I674" s="11"/>
      <c r="J674" s="11" t="s">
        <v>402</v>
      </c>
      <c r="K674" s="11" t="s">
        <v>469</v>
      </c>
      <c r="L674" s="190" t="s">
        <v>62</v>
      </c>
      <c r="M674" s="11"/>
      <c r="N674" s="11"/>
      <c r="O674" s="183" t="s">
        <v>52</v>
      </c>
      <c r="P674" s="3" t="s">
        <v>57</v>
      </c>
      <c r="Q674" s="11" t="s">
        <v>60</v>
      </c>
      <c r="R674" s="11" t="s">
        <v>61</v>
      </c>
      <c r="S674" s="11"/>
      <c r="T674" s="184"/>
      <c r="U674" s="184"/>
      <c r="V674" s="184"/>
      <c r="W674" s="3" t="s">
        <v>223</v>
      </c>
      <c r="X674" s="3" t="s">
        <v>224</v>
      </c>
      <c r="Y674" s="3" t="s">
        <v>225</v>
      </c>
      <c r="Z674" s="3" t="s">
        <v>226</v>
      </c>
      <c r="AA674" s="1"/>
      <c r="AB674" s="15"/>
      <c r="AC674" s="187" t="s">
        <v>227</v>
      </c>
      <c r="AD674" s="187" t="s">
        <v>228</v>
      </c>
      <c r="AE674" s="187" t="s">
        <v>229</v>
      </c>
      <c r="AF674" s="187" t="s">
        <v>230</v>
      </c>
      <c r="AG674" s="96"/>
      <c r="AH674" s="187" t="s">
        <v>227</v>
      </c>
      <c r="AI674" s="187" t="s">
        <v>228</v>
      </c>
      <c r="AJ674" s="187" t="s">
        <v>229</v>
      </c>
      <c r="AK674" s="187" t="s">
        <v>230</v>
      </c>
      <c r="AL674" s="146">
        <f>IFERROR(AC674*IF($E674="将领",INDEX(兵法相关参数!$C$4:$AL$7,AL$15,MATCH($AB674,兵法相关参数!$C$3:$AL$3,0)),INDEX(兵法相关参数!$C$12:$AL$15,AL$15,MATCH($AB674,兵法相关参数!$C$3:$AL$3,0))),0)+IFERROR(AH674*IF($E674="将领",INDEX(兵法相关参数!$C$4:$AL$7,AL$15,MATCH($AG674,兵法相关参数!$C$3:$AL$3,0)),INDEX(兵法相关参数!$C$12:$AL$15,AL$15,MATCH($AG674,兵法相关参数!$C$3:$AL$3,0))),0)</f>
        <v>0</v>
      </c>
      <c r="AM674" s="146">
        <f>IFERROR(AD674*IF($E674="将领",INDEX(兵法相关参数!$C$4:$AL$7,AM$15,MATCH($AB674,兵法相关参数!$C$3:$AL$3,0)),INDEX(兵法相关参数!$C$12:$AL$15,AM$15,MATCH($AB674,兵法相关参数!$C$3:$AL$3,0))),0)+IFERROR(AI674*IF($E674="将领",INDEX(兵法相关参数!$C$4:$AL$7,AM$15,MATCH($AG674,兵法相关参数!$C$3:$AL$3,0)),INDEX(兵法相关参数!$C$12:$AL$15,AM$15,MATCH($AG674,兵法相关参数!$C$3:$AL$3,0))),0)</f>
        <v>0</v>
      </c>
      <c r="AN674" s="146">
        <f>IFERROR(AE674*IF($E674="将领",INDEX(兵法相关参数!$C$4:$AL$7,AN$15,MATCH($AB674,兵法相关参数!$C$3:$AL$3,0)),INDEX(兵法相关参数!$C$12:$AL$15,AN$15,MATCH($AB674,兵法相关参数!$C$3:$AL$3,0))),0)+IFERROR(AJ674*IF($E674="将领",INDEX(兵法相关参数!$C$4:$AL$7,AN$15,MATCH($AG674,兵法相关参数!$C$3:$AL$3,0)),INDEX(兵法相关参数!$C$12:$AL$15,AN$15,MATCH($AG674,兵法相关参数!$C$3:$AL$3,0))),0)</f>
        <v>0</v>
      </c>
      <c r="AO674" s="146">
        <f>IFERROR(AF674*IF($E674="将领",INDEX(兵法相关参数!$C$4:$AL$7,AL$15,MATCH($AB674,兵法相关参数!$C$3:$AL$3,0)),INDEX(兵法相关参数!$C$12:$AL$15,AO$15,MATCH($AB674,兵法相关参数!$C$3:$AL$3,0))),0)+IFERROR(AK674*IF($E674="将领",INDEX(兵法相关参数!$C$4:$AL$7,AL$15,MATCH($AG674,兵法相关参数!$C$3:$AL$3,0)),INDEX(兵法相关参数!$C$12:$AL$15,AO$15,MATCH($AG674,兵法相关参数!$C$3:$AL$3,0))),0)</f>
        <v>0</v>
      </c>
      <c r="AP674" s="27"/>
      <c r="AQ674" s="154">
        <v>30321</v>
      </c>
      <c r="AR674" s="160">
        <f>IF(D674="直接伤害",1,0)</f>
        <v>0</v>
      </c>
      <c r="AS674" s="163" t="str">
        <f t="shared" si="416"/>
        <v>红</v>
      </c>
      <c r="AT674" s="153">
        <f t="shared" si="417"/>
        <v>1</v>
      </c>
      <c r="AU674" s="39" t="str">
        <f>IF(IF(L674="","",AQ674&amp;AT674)=AU673,"",IF(MOD(COUNTIF($AQ$1:AQ674,AQ674),3)=1,"",IF(L674="","",AQ674&amp;AT674)))</f>
        <v/>
      </c>
      <c r="AV674" s="166" t="str">
        <f>IF(AU674="","",IF(L673="固定值",L674,ROUND(IF(AR674=1,L674*INDEX($AV$5:$AV$9,MATCH(AS674,$AU$5:$AU$9,0)),L674*INDEX($AV$13:$AV$17,MATCH(AS674,$AU$13:$AU$17,0))),IF(MID(BH674,FIND(AT674-1,BH674)+2,1)="%",3,1))))</f>
        <v/>
      </c>
      <c r="AW674" s="166" t="str">
        <f>IF(AU674="","",ROUND((IF(AR674=1,L674*INDEX($AW$5:$AW$9,MATCH(AS674,$AU$5:$AU$9,0)),L674*INDEX($AW$13:$AW$17,MATCH(AS674,$AU$13:$AU$17,0)))-AV674)/34,IF(MID(BH674,FIND(AT674-1,BH674)+2,1)="%",3,1)))</f>
        <v/>
      </c>
      <c r="AX674" s="15" t="str">
        <f>IF(MOD(COUNTIF($AQ$1:AQ674,AQ674),3)=1,"",IF(M674="","",AT674+1))</f>
        <v/>
      </c>
      <c r="AY674" s="15" t="str">
        <f t="shared" si="410"/>
        <v/>
      </c>
      <c r="AZ674" s="166" t="str">
        <f t="shared" si="411"/>
        <v/>
      </c>
      <c r="BA674" s="166" t="str">
        <f t="shared" si="412"/>
        <v/>
      </c>
      <c r="BB674" s="15" t="str">
        <f>IF(MOD(COUNTIF($AQ$1:AQ674,AQ674),3)=1,"",IF(N674="","",AX674+1))</f>
        <v/>
      </c>
      <c r="BC674" s="15" t="str">
        <f t="shared" si="418"/>
        <v/>
      </c>
      <c r="BD674" s="166" t="str">
        <f t="shared" si="419"/>
        <v/>
      </c>
      <c r="BE674" s="166" t="str">
        <f t="shared" si="420"/>
        <v/>
      </c>
      <c r="BF674" s="15"/>
      <c r="BG674" s="15"/>
      <c r="BH674" s="170" t="str">
        <f t="shared" si="421"/>
        <v>开场获得{0}怒气，如果开场25秒内仇恨目标死亡，则获得{1}%攻击和{2}护甲。</v>
      </c>
    </row>
    <row r="675" spans="1:60">
      <c r="A675" s="256"/>
      <c r="B675" s="259"/>
      <c r="C675" s="256"/>
      <c r="D675" s="256"/>
      <c r="E675" s="179" t="s">
        <v>22</v>
      </c>
      <c r="F675" s="141">
        <v>1</v>
      </c>
      <c r="G675" s="141">
        <v>1</v>
      </c>
      <c r="H675" s="141">
        <v>1</v>
      </c>
      <c r="I675" s="141">
        <v>1</v>
      </c>
      <c r="J675" s="255">
        <f>SUMPRODUCT(LARGE(AL675:AO675*F675:I675+AL676:AO676*F676:I676+AL678:AO678*F678:I678+AL679:AO679*F679:I679+AL681:AO681*F681:I681+AL682:AO682*F682:I682,1))</f>
        <v>5.1369476084927417</v>
      </c>
      <c r="K675" s="255">
        <f>INDEX($J$17:$J$200,MATCH(C674,$C$17:$C$200,0),1)</f>
        <v>5.1145752809421161</v>
      </c>
      <c r="L675" s="179">
        <v>120</v>
      </c>
      <c r="M675" s="179"/>
      <c r="N675" s="179"/>
      <c r="O675" s="182">
        <f>200%*1.15</f>
        <v>2.2999999999999998</v>
      </c>
      <c r="P675" s="44">
        <v>0</v>
      </c>
      <c r="Q675" s="179">
        <v>1</v>
      </c>
      <c r="R675" s="179">
        <v>1</v>
      </c>
      <c r="S675" s="179"/>
      <c r="T675" s="179"/>
      <c r="U675" s="110"/>
      <c r="V675" s="179"/>
      <c r="W675" s="23">
        <f>$L$675*$O$675</f>
        <v>276</v>
      </c>
      <c r="X675" s="23">
        <f>$L$675*$O$675</f>
        <v>276</v>
      </c>
      <c r="Y675" s="23">
        <f>$L$675*$O$675</f>
        <v>276</v>
      </c>
      <c r="Z675" s="23">
        <f>$L$675*$O$675</f>
        <v>276</v>
      </c>
      <c r="AA675" s="179"/>
      <c r="AB675" s="44" t="s">
        <v>114</v>
      </c>
      <c r="AC675" s="92">
        <f>辅助效用($P675,-1,AC$15,"输出转换",怒气系数,"指定将领",W675)</f>
        <v>1.1619994318691222</v>
      </c>
      <c r="AD675" s="92">
        <f>辅助效用($P675,-1,AD$15,"输出转换",怒气系数,"指定将领",X675)</f>
        <v>1.375034259647326</v>
      </c>
      <c r="AE675" s="92">
        <f>辅助效用($P675,-1,AE$15,"输出转换",怒气系数,"指定将领",Y675)</f>
        <v>3.0910694704065227</v>
      </c>
      <c r="AF675" s="92">
        <f>辅助效用($P675,-1,AF$15,"输出转换",怒气系数,"指定将领",Z675)</f>
        <v>3.0553305860826114</v>
      </c>
      <c r="AG675" s="92" t="s">
        <v>51</v>
      </c>
      <c r="AH675" s="188">
        <f>IF($Q675=0,0,持续效用($P675,$Q675,AH$15,$E675))</f>
        <v>1.8017133218019576E-2</v>
      </c>
      <c r="AI675" s="188">
        <f>IF($Q675=0,0,持续效用($P675,$Q675,AI$15,$E675))</f>
        <v>2.2988957818005609E-2</v>
      </c>
      <c r="AJ675" s="188">
        <f>IF($Q675=0,0,持续效用($P675,$Q675,AJ$15,$E675))</f>
        <v>2.4948782773928584E-2</v>
      </c>
      <c r="AK675" s="188">
        <f>IF($Q675=0,0,持续效用($P675,$Q675,AK$15,$E675))</f>
        <v>2.3773373264196415E-2</v>
      </c>
      <c r="AL675" s="146">
        <f>IFERROR(AC675*IF($E675="将领",INDEX(兵法相关参数!$C$4:$AL$7,AL$15,MATCH($AB675,兵法相关参数!$C$3:$AL$3,0)),INDEX(兵法相关参数!$C$12:$AL$15,AL$15,MATCH($AB675,兵法相关参数!$C$3:$AL$3,0))),0)+IFERROR(AH675*IF($E675="将领",INDEX(兵法相关参数!$C$4:$AL$7,AL$15,MATCH($AG675,兵法相关参数!$C$3:$AL$3,0)),INDEX(兵法相关参数!$C$12:$AL$15,AL$15,MATCH($AG675,兵法相关参数!$C$3:$AL$3,0))),0)</f>
        <v>1.3949741759348329</v>
      </c>
      <c r="AM675" s="146">
        <f>IFERROR(AD675*IF($E675="将领",INDEX(兵法相关参数!$C$4:$AL$7,AM$15,MATCH($AB675,兵法相关参数!$C$3:$AL$3,0)),INDEX(兵法相关参数!$C$12:$AL$15,AM$15,MATCH($AB675,兵法相关参数!$C$3:$AL$3,0))),0)+IFERROR(AI675*IF($E675="将领",INDEX(兵法相关参数!$C$4:$AL$7,AM$15,MATCH($AG675,兵法相关参数!$C$3:$AL$3,0)),INDEX(兵法相关参数!$C$12:$AL$15,AM$15,MATCH($AG675,兵法相关参数!$C$3:$AL$3,0))),0)</f>
        <v>1.6490527019131427</v>
      </c>
      <c r="AN675" s="146">
        <f>IFERROR(AE675*IF($E675="将领",INDEX(兵法相关参数!$C$4:$AL$7,AN$15,MATCH($AB675,兵法相关参数!$C$3:$AL$3,0)),INDEX(兵法相关参数!$C$12:$AL$15,AN$15,MATCH($AB675,兵法相关参数!$C$3:$AL$3,0))),0)+IFERROR(AJ675*IF($E675="将领",INDEX(兵法相关参数!$C$4:$AL$7,AN$15,MATCH($AG675,兵法相关参数!$C$3:$AL$3,0)),INDEX(兵法相关参数!$C$12:$AL$15,AN$15,MATCH($AG675,兵法相关参数!$C$3:$AL$3,0))),0)</f>
        <v>3.7337916932404025</v>
      </c>
      <c r="AO675" s="146">
        <f>IFERROR(AF675*IF($E675="将领",INDEX(兵法相关参数!$C$4:$AL$7,AL$15,MATCH($AB675,兵法相关参数!$C$3:$AL$3,0)),INDEX(兵法相关参数!$C$12:$AL$15,AO$15,MATCH($AB675,兵法相关参数!$C$3:$AL$3,0))),0)+IFERROR(AK675*IF($E675="将领",INDEX(兵法相关参数!$C$4:$AL$7,AL$15,MATCH($AG675,兵法相关参数!$C$3:$AL$3,0)),INDEX(兵法相关参数!$C$12:$AL$15,AO$15,MATCH($AG675,兵法相关参数!$C$3:$AL$3,0))),0)</f>
        <v>3.6915086194122591</v>
      </c>
      <c r="AP675" s="42"/>
      <c r="AQ675" s="151">
        <f>AQ674</f>
        <v>30321</v>
      </c>
      <c r="AR675" s="161">
        <f>AR674</f>
        <v>0</v>
      </c>
      <c r="AS675" s="163" t="str">
        <f t="shared" si="416"/>
        <v>红</v>
      </c>
      <c r="AT675" s="153">
        <f t="shared" si="417"/>
        <v>1</v>
      </c>
      <c r="AU675" s="39" t="str">
        <f>IF(IF(L675="","",AQ675&amp;AT675)=AU674,"",IF(MOD(COUNTIF($AQ$1:AQ675,AQ675),3)=1,"",IF(L675="","",AQ675&amp;AT675)))</f>
        <v>303211</v>
      </c>
      <c r="AV675" s="191">
        <v>29</v>
      </c>
      <c r="AW675" s="191">
        <v>2.6</v>
      </c>
      <c r="AX675" s="15" t="str">
        <f>IF(MOD(COUNTIF($AQ$1:AQ675,AQ675),3)=1,"",IF(M675="","",AT675+1))</f>
        <v/>
      </c>
      <c r="AY675" s="15" t="str">
        <f t="shared" si="410"/>
        <v/>
      </c>
      <c r="AZ675" s="166" t="str">
        <f t="shared" si="411"/>
        <v/>
      </c>
      <c r="BA675" s="166" t="str">
        <f t="shared" si="412"/>
        <v/>
      </c>
      <c r="BB675" s="15" t="str">
        <f>IF(MOD(COUNTIF($AQ$1:AQ675,AQ675),3)=1,"",IF(N675="","",AX675+1))</f>
        <v/>
      </c>
      <c r="BC675" s="15" t="str">
        <f t="shared" si="418"/>
        <v/>
      </c>
      <c r="BD675" s="166" t="str">
        <f t="shared" si="419"/>
        <v/>
      </c>
      <c r="BE675" s="166" t="str">
        <f t="shared" si="420"/>
        <v/>
      </c>
      <c r="BF675" s="15"/>
      <c r="BG675" s="15"/>
      <c r="BH675" s="170" t="str">
        <f t="shared" si="421"/>
        <v>开场获得{0}怒气，如果开场25秒内仇恨目标死亡，则获得{1}%攻击和{2}护甲。</v>
      </c>
    </row>
    <row r="676" spans="1:60">
      <c r="A676" s="256"/>
      <c r="B676" s="259"/>
      <c r="C676" s="256"/>
      <c r="D676" s="257"/>
      <c r="E676" s="179"/>
      <c r="F676" s="141"/>
      <c r="G676" s="141"/>
      <c r="H676" s="141"/>
      <c r="I676" s="141"/>
      <c r="J676" s="256"/>
      <c r="K676" s="256"/>
      <c r="L676" s="182"/>
      <c r="M676" s="179"/>
      <c r="N676" s="179"/>
      <c r="O676" s="182"/>
      <c r="P676" s="179"/>
      <c r="Q676" s="179"/>
      <c r="R676" s="179"/>
      <c r="S676" s="179"/>
      <c r="T676" s="179"/>
      <c r="U676" s="179"/>
      <c r="V676" s="179"/>
      <c r="W676" s="179"/>
      <c r="X676" s="179"/>
      <c r="Y676" s="179"/>
      <c r="Z676" s="179"/>
      <c r="AA676" s="179"/>
      <c r="AB676" s="44"/>
      <c r="AC676" s="189"/>
      <c r="AD676" s="189"/>
      <c r="AE676" s="189"/>
      <c r="AF676" s="189"/>
      <c r="AG676" s="92"/>
      <c r="AH676" s="189"/>
      <c r="AI676" s="189"/>
      <c r="AJ676" s="189"/>
      <c r="AK676" s="189"/>
      <c r="AL676" s="146">
        <f>IFERROR(AC676*IF($E676="将领",INDEX(兵法相关参数!$C$4:$AL$7,AL$15,MATCH($AB676,兵法相关参数!$C$3:$AL$3,0)),INDEX(兵法相关参数!$C$12:$AL$15,AL$15,MATCH($AB676,兵法相关参数!$C$3:$AL$3,0))),0)+IFERROR(AH676*IF($E676="将领",INDEX(兵法相关参数!$C$4:$AL$7,AL$15,MATCH($AG676,兵法相关参数!$C$3:$AL$3,0)),INDEX(兵法相关参数!$C$12:$AL$15,AL$15,MATCH($AG676,兵法相关参数!$C$3:$AL$3,0))),0)</f>
        <v>0</v>
      </c>
      <c r="AM676" s="146">
        <f>IFERROR(AD676*IF($E676="将领",INDEX(兵法相关参数!$C$4:$AL$7,AM$15,MATCH($AB676,兵法相关参数!$C$3:$AL$3,0)),INDEX(兵法相关参数!$C$12:$AL$15,AM$15,MATCH($AB676,兵法相关参数!$C$3:$AL$3,0))),0)+IFERROR(AI676*IF($E676="将领",INDEX(兵法相关参数!$C$4:$AL$7,AM$15,MATCH($AG676,兵法相关参数!$C$3:$AL$3,0)),INDEX(兵法相关参数!$C$12:$AL$15,AM$15,MATCH($AG676,兵法相关参数!$C$3:$AL$3,0))),0)</f>
        <v>0</v>
      </c>
      <c r="AN676" s="146">
        <f>IFERROR(AE676*IF($E676="将领",INDEX(兵法相关参数!$C$4:$AL$7,AN$15,MATCH($AB676,兵法相关参数!$C$3:$AL$3,0)),INDEX(兵法相关参数!$C$12:$AL$15,AN$15,MATCH($AB676,兵法相关参数!$C$3:$AL$3,0))),0)+IFERROR(AJ676*IF($E676="将领",INDEX(兵法相关参数!$C$4:$AL$7,AN$15,MATCH($AG676,兵法相关参数!$C$3:$AL$3,0)),INDEX(兵法相关参数!$C$12:$AL$15,AN$15,MATCH($AG676,兵法相关参数!$C$3:$AL$3,0))),0)</f>
        <v>0</v>
      </c>
      <c r="AO676" s="146">
        <f>IFERROR(AF676*IF($E676="将领",INDEX(兵法相关参数!$C$4:$AL$7,AL$15,MATCH($AB676,兵法相关参数!$C$3:$AL$3,0)),INDEX(兵法相关参数!$C$12:$AL$15,AO$15,MATCH($AB676,兵法相关参数!$C$3:$AL$3,0))),0)+IFERROR(AK676*IF($E676="将领",INDEX(兵法相关参数!$C$4:$AL$7,AL$15,MATCH($AG676,兵法相关参数!$C$3:$AL$3,0)),INDEX(兵法相关参数!$C$12:$AL$15,AO$15,MATCH($AG676,兵法相关参数!$C$3:$AL$3,0))),0)</f>
        <v>0</v>
      </c>
      <c r="AP676" s="27"/>
      <c r="AQ676" s="151">
        <f>AQ675</f>
        <v>30321</v>
      </c>
      <c r="AR676" s="162">
        <f>AR675</f>
        <v>0</v>
      </c>
      <c r="AS676" s="15" t="str">
        <f t="shared" si="416"/>
        <v>红</v>
      </c>
      <c r="AT676" s="153">
        <f t="shared" si="417"/>
        <v>1</v>
      </c>
      <c r="AU676" s="39" t="str">
        <f>IF(IF(L676="","",AQ676&amp;AT676)=AU675,"",IF(MOD(COUNTIF($AQ$1:AQ676,AQ676),3)=1,"",IF(L676="","",AQ676&amp;AT676)))</f>
        <v/>
      </c>
      <c r="AV676" s="166" t="str">
        <f>IF(AU676="","",IF(L675="固定值",L676,ROUND(IF(AR676=1,L676*INDEX($AV$5:$AV$9,MATCH(AS676,$AU$5:$AU$9,0)),L676*INDEX($AV$13:$AV$17,MATCH(AS676,$AU$13:$AU$17,0))),IF(MID(BH676,FIND(AT676-1,BH676)+2,1)="%",3,1))))</f>
        <v/>
      </c>
      <c r="AW676" s="166" t="str">
        <f>IF(AU676="","",ROUND((IF(AR676=1,L676*INDEX($AW$5:$AW$9,MATCH(AS676,$AU$5:$AU$9,0)),L676*INDEX($AW$13:$AW$17,MATCH(AS676,$AU$13:$AU$17,0)))-AV676)/34,IF(MID(BH676,FIND(AT676-1,BH676)+2,1)="%",3,1)))</f>
        <v/>
      </c>
      <c r="AX676" s="15" t="str">
        <f>IF(MOD(COUNTIF($AQ$1:AQ676,AQ676),3)=1,"",IF(M676="","",AT676+1))</f>
        <v/>
      </c>
      <c r="AY676" s="15" t="str">
        <f t="shared" si="410"/>
        <v/>
      </c>
      <c r="AZ676" s="166" t="str">
        <f t="shared" si="411"/>
        <v/>
      </c>
      <c r="BA676" s="166" t="str">
        <f t="shared" si="412"/>
        <v/>
      </c>
      <c r="BB676" s="15" t="str">
        <f>IF(MOD(COUNTIF($AQ$1:AQ676,AQ676),3)=1,"",IF(N676="","",AX676+1))</f>
        <v/>
      </c>
      <c r="BC676" s="15" t="str">
        <f t="shared" si="418"/>
        <v/>
      </c>
      <c r="BD676" s="166" t="str">
        <f t="shared" si="419"/>
        <v/>
      </c>
      <c r="BE676" s="166" t="str">
        <f t="shared" si="420"/>
        <v/>
      </c>
      <c r="BF676" s="15"/>
      <c r="BG676" s="15"/>
      <c r="BH676" s="170" t="str">
        <f t="shared" si="421"/>
        <v>开场获得{0}怒气，如果开场25秒内仇恨目标死亡，则获得{1}%攻击和{2}护甲。</v>
      </c>
    </row>
    <row r="677" spans="1:60">
      <c r="A677" s="256"/>
      <c r="B677" s="259"/>
      <c r="C677" s="256"/>
      <c r="D677" s="255" t="s">
        <v>1223</v>
      </c>
      <c r="E677" s="11"/>
      <c r="F677" s="11"/>
      <c r="G677" s="11"/>
      <c r="H677" s="11"/>
      <c r="I677" s="11"/>
      <c r="J677" s="256"/>
      <c r="K677" s="256"/>
      <c r="L677" s="184" t="s">
        <v>1078</v>
      </c>
      <c r="M677" s="184"/>
      <c r="N677" s="184"/>
      <c r="O677" s="183" t="s">
        <v>52</v>
      </c>
      <c r="P677" s="3" t="s">
        <v>57</v>
      </c>
      <c r="Q677" s="11" t="s">
        <v>60</v>
      </c>
      <c r="R677" s="11" t="s">
        <v>61</v>
      </c>
      <c r="S677" s="184" t="s">
        <v>58</v>
      </c>
      <c r="T677" s="184"/>
      <c r="U677" s="184"/>
      <c r="V677" s="184"/>
      <c r="W677" s="3" t="s">
        <v>223</v>
      </c>
      <c r="X677" s="3" t="s">
        <v>224</v>
      </c>
      <c r="Y677" s="3" t="s">
        <v>225</v>
      </c>
      <c r="Z677" s="3" t="s">
        <v>226</v>
      </c>
      <c r="AA677" s="1"/>
      <c r="AB677" s="15"/>
      <c r="AC677" s="187" t="s">
        <v>227</v>
      </c>
      <c r="AD677" s="187" t="s">
        <v>228</v>
      </c>
      <c r="AE677" s="187" t="s">
        <v>229</v>
      </c>
      <c r="AF677" s="187" t="s">
        <v>230</v>
      </c>
      <c r="AG677" s="96"/>
      <c r="AH677" s="187"/>
      <c r="AI677" s="187"/>
      <c r="AJ677" s="187"/>
      <c r="AK677" s="187"/>
      <c r="AL677" s="146">
        <f>IFERROR(AC677*IF($E677="将领",INDEX(兵法相关参数!$C$4:$AL$7,AL$15,MATCH($AB677,兵法相关参数!$C$3:$AL$3,0)),INDEX(兵法相关参数!$C$12:$AL$15,AL$15,MATCH($AB677,兵法相关参数!$C$3:$AL$3,0))),0)+IFERROR(AH677*IF($E677="将领",INDEX(兵法相关参数!$C$4:$AL$7,AL$15,MATCH($AG677,兵法相关参数!$C$3:$AL$3,0)),INDEX(兵法相关参数!$C$12:$AL$15,AL$15,MATCH($AG677,兵法相关参数!$C$3:$AL$3,0))),0)</f>
        <v>0</v>
      </c>
      <c r="AM677" s="146">
        <f>IFERROR(AD677*IF($E677="将领",INDEX(兵法相关参数!$C$4:$AL$7,AM$15,MATCH($AB677,兵法相关参数!$C$3:$AL$3,0)),INDEX(兵法相关参数!$C$12:$AL$15,AM$15,MATCH($AB677,兵法相关参数!$C$3:$AL$3,0))),0)+IFERROR(AI677*IF($E677="将领",INDEX(兵法相关参数!$C$4:$AL$7,AM$15,MATCH($AG677,兵法相关参数!$C$3:$AL$3,0)),INDEX(兵法相关参数!$C$12:$AL$15,AM$15,MATCH($AG677,兵法相关参数!$C$3:$AL$3,0))),0)</f>
        <v>0</v>
      </c>
      <c r="AN677" s="146">
        <f>IFERROR(AE677*IF($E677="将领",INDEX(兵法相关参数!$C$4:$AL$7,AN$15,MATCH($AB677,兵法相关参数!$C$3:$AL$3,0)),INDEX(兵法相关参数!$C$12:$AL$15,AN$15,MATCH($AB677,兵法相关参数!$C$3:$AL$3,0))),0)+IFERROR(AJ677*IF($E677="将领",INDEX(兵法相关参数!$C$4:$AL$7,AN$15,MATCH($AG677,兵法相关参数!$C$3:$AL$3,0)),INDEX(兵法相关参数!$C$12:$AL$15,AN$15,MATCH($AG677,兵法相关参数!$C$3:$AL$3,0))),0)</f>
        <v>0</v>
      </c>
      <c r="AO677" s="146">
        <f>IFERROR(AF677*IF($E677="将领",INDEX(兵法相关参数!$C$4:$AL$7,AL$15,MATCH($AB677,兵法相关参数!$C$3:$AL$3,0)),INDEX(兵法相关参数!$C$12:$AL$15,AO$15,MATCH($AB677,兵法相关参数!$C$3:$AL$3,0))),0)+IFERROR(AK677*IF($E677="将领",INDEX(兵法相关参数!$C$4:$AL$7,AL$15,MATCH($AG677,兵法相关参数!$C$3:$AL$3,0)),INDEX(兵法相关参数!$C$12:$AL$15,AO$15,MATCH($AG677,兵法相关参数!$C$3:$AL$3,0))),0)</f>
        <v>0</v>
      </c>
      <c r="AP677" s="42"/>
      <c r="AQ677" s="151">
        <f t="shared" ref="AQ677:AQ682" si="422">AQ676</f>
        <v>30321</v>
      </c>
      <c r="AR677" s="160">
        <f>IF(D677="直接伤害",1,0)</f>
        <v>0</v>
      </c>
      <c r="AS677" s="15" t="str">
        <f t="shared" ref="AS677:AS685" si="423">IF(C677="",AS676,C677)</f>
        <v>红</v>
      </c>
      <c r="AT677" s="153">
        <f t="shared" ref="AT677:AT685" si="424">IF(A677&lt;&gt;"",1,IF(D677="",AT676,IF(AU675="",AT676,IF(AX675="",AT676+1,IF(BB675="",AT676+2,AT676+3)))))</f>
        <v>2</v>
      </c>
      <c r="AU677" s="39" t="str">
        <f>IF(IF(L677="","",AQ677&amp;AT677)=AU676,"",IF(MOD(COUNTIF($AQ$1:AQ677,AQ677),3)=1,"",IF(L677="","",AQ677&amp;AT677)))</f>
        <v/>
      </c>
      <c r="AV677" s="166" t="str">
        <f>IF(AU677="","",IF(L676="固定值",L677,ROUND(IF(AR677=1,L677*INDEX($AV$5:$AV$9,MATCH(AS677,$AU$5:$AU$9,0)),L677*INDEX($AV$13:$AV$17,MATCH(AS677,$AU$13:$AU$17,0))),IF(MID(BH677,FIND(AT677-1,BH677)+2,1)="%",3,1))))</f>
        <v/>
      </c>
      <c r="AW677" s="166" t="str">
        <f>IF(AU677="","",ROUND((IF(AR677=1,L677*INDEX($AW$5:$AW$9,MATCH(AS677,$AU$5:$AU$9,0)),L677*INDEX($AW$13:$AW$17,MATCH(AS677,$AU$13:$AU$17,0)))-AV677)/34,IF(MID(BH677,FIND(AT677-1,BH677)+2,1)="%",3,1)))</f>
        <v/>
      </c>
      <c r="AX677" s="15" t="str">
        <f>IF(MOD(COUNTIF($AQ$1:AQ677,AQ677),3)=1,"",IF(M677="","",AT677+1))</f>
        <v/>
      </c>
      <c r="AY677" s="15" t="str">
        <f t="shared" si="410"/>
        <v/>
      </c>
      <c r="AZ677" s="166" t="str">
        <f t="shared" si="411"/>
        <v/>
      </c>
      <c r="BA677" s="166" t="str">
        <f t="shared" si="412"/>
        <v/>
      </c>
      <c r="BB677" s="15" t="str">
        <f>IF(MOD(COUNTIF($AQ$1:AQ677,AQ677),3)=1,"",IF(N677="","",AX677+1))</f>
        <v/>
      </c>
      <c r="BC677" s="15" t="str">
        <f t="shared" ref="BC677:BC685" si="425">IF(IF(BB677="","",AQ677&amp;BB677)=BC676,"",IF(BB677="","",AQ677&amp;BB677))</f>
        <v/>
      </c>
      <c r="BD677" s="166" t="str">
        <f t="shared" ref="BD677:BD685" si="426">IF(BC677="","",IF(N676="固定值",N677,ROUND(IF(AR677=1,N677*INDEX($AV$5:$AV$9,MATCH(AS677,$AU$5:$AU$9,0)),N677*INDEX($AV$13:$AV$17,MATCH(AS677,$AU$13:$AU$17,0))),IF(MID(BH677,FIND(BB677-1,BH677)+2,1)="%",3,1))))</f>
        <v/>
      </c>
      <c r="BE677" s="166" t="str">
        <f t="shared" ref="BE677:BE685" si="427">IF(BC677="","",ROUND((IF(AR677=1,N677*INDEX($AW$5:$AW$9,MATCH(AS677,$AU$5:$AU$9,0)),N677*INDEX($AW$13:$AW$17,MATCH(AS677,$AU$13:$AU$17,0)))-BD677)/34,IF(MID(BH677,FIND(BB677-1,BH677)+2,1)="%",3,1)))</f>
        <v/>
      </c>
      <c r="BF677" s="15"/>
      <c r="BG677" s="15"/>
      <c r="BH677" s="170" t="str">
        <f t="shared" si="421"/>
        <v>开场获得{0}怒气，如果开场25秒内仇恨目标死亡，则获得{1}%攻击和{2}护甲。</v>
      </c>
    </row>
    <row r="678" spans="1:60">
      <c r="A678" s="256"/>
      <c r="B678" s="259"/>
      <c r="C678" s="256"/>
      <c r="D678" s="256"/>
      <c r="E678" s="179" t="s">
        <v>22</v>
      </c>
      <c r="F678" s="141">
        <v>1</v>
      </c>
      <c r="G678" s="141">
        <v>1</v>
      </c>
      <c r="H678" s="141">
        <v>1</v>
      </c>
      <c r="I678" s="141">
        <v>1</v>
      </c>
      <c r="J678" s="256"/>
      <c r="K678" s="256"/>
      <c r="L678" s="24">
        <v>0.2</v>
      </c>
      <c r="M678" s="10"/>
      <c r="N678" s="10"/>
      <c r="O678" s="182">
        <v>1.1499999999999999</v>
      </c>
      <c r="P678" s="44">
        <v>15</v>
      </c>
      <c r="Q678" s="10">
        <v>0</v>
      </c>
      <c r="R678" s="10">
        <f>R675</f>
        <v>1</v>
      </c>
      <c r="S678" s="10">
        <f>60-P678</f>
        <v>45</v>
      </c>
      <c r="T678" s="44"/>
      <c r="U678" s="44"/>
      <c r="V678" s="24"/>
      <c r="W678" s="23">
        <f>$L678*$O678*$R678</f>
        <v>0.22999999999999998</v>
      </c>
      <c r="X678" s="23">
        <f>$L678*$O678*$R678</f>
        <v>0.22999999999999998</v>
      </c>
      <c r="Y678" s="23">
        <f>$L678*$O678*$R678</f>
        <v>0.22999999999999998</v>
      </c>
      <c r="Z678" s="23">
        <f>$L678*$O678*$R678</f>
        <v>0.22999999999999998</v>
      </c>
      <c r="AA678" s="22"/>
      <c r="AB678" s="44" t="s">
        <v>69</v>
      </c>
      <c r="AC678" s="92">
        <f>辅助效用($P678,$S678,AC$15,"输出转换",标准系数,"指定将领",W678)</f>
        <v>0.29638088901350468</v>
      </c>
      <c r="AD678" s="92">
        <f>辅助效用($P678,$S678,AD$15,"输出转换",标准系数,"指定将领",X678)</f>
        <v>0.2859910298824212</v>
      </c>
      <c r="AE678" s="92">
        <f>辅助效用($P678,$S678,AE$15,"输出转换",标准系数,"指定将领",Y678)</f>
        <v>0.4764737109826912</v>
      </c>
      <c r="AF678" s="92">
        <f>辅助效用($P678,$S678,AF$15,"输出转换",标准系数,"指定将领",Z678)</f>
        <v>0.4782737466464434</v>
      </c>
      <c r="AG678" s="92"/>
      <c r="AH678" s="188"/>
      <c r="AI678" s="188"/>
      <c r="AJ678" s="188"/>
      <c r="AK678" s="188"/>
      <c r="AL678" s="146">
        <f>IFERROR(AC678*IF($E678="将领",INDEX(兵法相关参数!$C$4:$AL$7,AL$15,MATCH($AB678,兵法相关参数!$C$3:$AL$3,0)),INDEX(兵法相关参数!$C$12:$AL$15,AL$15,MATCH($AB678,兵法相关参数!$C$3:$AL$3,0))),0)+IFERROR(AH678*IF($E678="将领",INDEX(兵法相关参数!$C$4:$AL$7,AL$15,MATCH($AG678,兵法相关参数!$C$3:$AL$3,0)),INDEX(兵法相关参数!$C$12:$AL$15,AL$15,MATCH($AG678,兵法相关参数!$C$3:$AL$3,0))),0)</f>
        <v>0.30809491339767414</v>
      </c>
      <c r="AM678" s="146">
        <f>IFERROR(AD678*IF($E678="将领",INDEX(兵法相关参数!$C$4:$AL$7,AM$15,MATCH($AB678,兵法相关参数!$C$3:$AL$3,0)),INDEX(兵法相关参数!$C$12:$AL$15,AM$15,MATCH($AB678,兵法相关参数!$C$3:$AL$3,0))),0)+IFERROR(AI678*IF($E678="将领",INDEX(兵法相关参数!$C$4:$AL$7,AM$15,MATCH($AG678,兵法相关参数!$C$3:$AL$3,0)),INDEX(兵法相关参数!$C$12:$AL$15,AM$15,MATCH($AG678,兵法相关参数!$C$3:$AL$3,0))),0)</f>
        <v>0.23452506345796464</v>
      </c>
      <c r="AN678" s="146">
        <f>IFERROR(AE678*IF($E678="将领",INDEX(兵法相关参数!$C$4:$AL$7,AN$15,MATCH($AB678,兵法相关参数!$C$3:$AL$3,0)),INDEX(兵法相关参数!$C$12:$AL$15,AN$15,MATCH($AB678,兵法相关参数!$C$3:$AL$3,0))),0)+IFERROR(AJ678*IF($E678="将领",INDEX(兵法相关参数!$C$4:$AL$7,AN$15,MATCH($AG678,兵法相关参数!$C$3:$AL$3,0)),INDEX(兵法相关参数!$C$12:$AL$15,AN$15,MATCH($AG678,兵法相关参数!$C$3:$AL$3,0))),0)</f>
        <v>0.45604905334075491</v>
      </c>
      <c r="AO678" s="146">
        <f>IFERROR(AF678*IF($E678="将领",INDEX(兵法相关参数!$C$4:$AL$7,AL$15,MATCH($AB678,兵法相关参数!$C$3:$AL$3,0)),INDEX(兵法相关参数!$C$12:$AL$15,AO$15,MATCH($AB678,兵法相关参数!$C$3:$AL$3,0))),0)+IFERROR(AK678*IF($E678="将领",INDEX(兵法相关参数!$C$4:$AL$7,AL$15,MATCH($AG678,兵法相关参数!$C$3:$AL$3,0)),INDEX(兵法相关参数!$C$12:$AL$15,AO$15,MATCH($AG678,兵法相关参数!$C$3:$AL$3,0))),0)</f>
        <v>0.49717682217594983</v>
      </c>
      <c r="AP678" s="27"/>
      <c r="AQ678" s="151">
        <f t="shared" si="422"/>
        <v>30321</v>
      </c>
      <c r="AR678" s="161">
        <f>AR677</f>
        <v>0</v>
      </c>
      <c r="AS678" s="15" t="str">
        <f t="shared" si="423"/>
        <v>红</v>
      </c>
      <c r="AT678" s="153">
        <f t="shared" si="424"/>
        <v>2</v>
      </c>
      <c r="AU678" s="39" t="str">
        <f>IF(IF(L678="","",AQ678&amp;AT678)=AU677,"",IF(MOD(COUNTIF($AQ$1:AQ678,AQ678),3)=1,"",IF(L678="","",AQ678&amp;AT678)))</f>
        <v>303212</v>
      </c>
      <c r="AV678" s="191">
        <v>0.06</v>
      </c>
      <c r="AW678" s="191">
        <v>4.0000000000000001E-3</v>
      </c>
      <c r="AX678" s="15" t="str">
        <f>IF(MOD(COUNTIF($AQ$1:AQ678,AQ678),3)=1,"",IF(M678="","",AT678+1))</f>
        <v/>
      </c>
      <c r="AY678" s="15" t="str">
        <f t="shared" si="410"/>
        <v/>
      </c>
      <c r="AZ678" s="166" t="str">
        <f t="shared" si="411"/>
        <v/>
      </c>
      <c r="BA678" s="166" t="str">
        <f t="shared" si="412"/>
        <v/>
      </c>
      <c r="BB678" s="15" t="str">
        <f>IF(MOD(COUNTIF($AQ$1:AQ678,AQ678),3)=1,"",IF(N678="","",AX678+1))</f>
        <v/>
      </c>
      <c r="BC678" s="15" t="str">
        <f t="shared" si="425"/>
        <v/>
      </c>
      <c r="BD678" s="166" t="str">
        <f t="shared" si="426"/>
        <v/>
      </c>
      <c r="BE678" s="166" t="str">
        <f t="shared" si="427"/>
        <v/>
      </c>
      <c r="BF678" s="15"/>
      <c r="BG678" s="15"/>
      <c r="BH678" s="170" t="str">
        <f t="shared" si="421"/>
        <v>开场获得{0}怒气，如果开场25秒内仇恨目标死亡，则获得{1}%攻击和{2}护甲。</v>
      </c>
    </row>
    <row r="679" spans="1:60">
      <c r="A679" s="256"/>
      <c r="B679" s="259"/>
      <c r="C679" s="256"/>
      <c r="D679" s="257"/>
      <c r="E679" s="179"/>
      <c r="F679" s="179"/>
      <c r="G679" s="179"/>
      <c r="H679" s="179"/>
      <c r="I679" s="179"/>
      <c r="J679" s="256"/>
      <c r="K679" s="256"/>
      <c r="L679" s="182"/>
      <c r="M679" s="179"/>
      <c r="N679" s="179"/>
      <c r="O679" s="182"/>
      <c r="P679" s="179"/>
      <c r="Q679" s="179"/>
      <c r="R679" s="179"/>
      <c r="S679" s="179"/>
      <c r="T679" s="179"/>
      <c r="U679" s="179"/>
      <c r="V679" s="179"/>
      <c r="W679" s="179"/>
      <c r="X679" s="179"/>
      <c r="Y679" s="179"/>
      <c r="Z679" s="179"/>
      <c r="AA679" s="179"/>
      <c r="AB679" s="44"/>
      <c r="AC679" s="189"/>
      <c r="AD679" s="189"/>
      <c r="AE679" s="189"/>
      <c r="AF679" s="189"/>
      <c r="AG679" s="92"/>
      <c r="AH679" s="189"/>
      <c r="AI679" s="189"/>
      <c r="AJ679" s="189"/>
      <c r="AK679" s="189"/>
      <c r="AL679" s="146">
        <f>IFERROR(AC679*IF($E679="将领",INDEX(兵法相关参数!$C$4:$AL$7,AL$15,MATCH($AB679,兵法相关参数!$C$3:$AL$3,0)),INDEX(兵法相关参数!$C$12:$AL$15,AL$15,MATCH($AB679,兵法相关参数!$C$3:$AL$3,0))),0)+IFERROR(AH679*IF($E679="将领",INDEX(兵法相关参数!$C$4:$AL$7,AL$15,MATCH($AG679,兵法相关参数!$C$3:$AL$3,0)),INDEX(兵法相关参数!$C$12:$AL$15,AL$15,MATCH($AG679,兵法相关参数!$C$3:$AL$3,0))),0)</f>
        <v>0</v>
      </c>
      <c r="AM679" s="146">
        <f>IFERROR(AD679*IF($E679="将领",INDEX(兵法相关参数!$C$4:$AL$7,AM$15,MATCH($AB679,兵法相关参数!$C$3:$AL$3,0)),INDEX(兵法相关参数!$C$12:$AL$15,AM$15,MATCH($AB679,兵法相关参数!$C$3:$AL$3,0))),0)+IFERROR(AI679*IF($E679="将领",INDEX(兵法相关参数!$C$4:$AL$7,AM$15,MATCH($AG679,兵法相关参数!$C$3:$AL$3,0)),INDEX(兵法相关参数!$C$12:$AL$15,AM$15,MATCH($AG679,兵法相关参数!$C$3:$AL$3,0))),0)</f>
        <v>0</v>
      </c>
      <c r="AN679" s="146">
        <f>IFERROR(AE679*IF($E679="将领",INDEX(兵法相关参数!$C$4:$AL$7,AN$15,MATCH($AB679,兵法相关参数!$C$3:$AL$3,0)),INDEX(兵法相关参数!$C$12:$AL$15,AN$15,MATCH($AB679,兵法相关参数!$C$3:$AL$3,0))),0)+IFERROR(AJ679*IF($E679="将领",INDEX(兵法相关参数!$C$4:$AL$7,AN$15,MATCH($AG679,兵法相关参数!$C$3:$AL$3,0)),INDEX(兵法相关参数!$C$12:$AL$15,AN$15,MATCH($AG679,兵法相关参数!$C$3:$AL$3,0))),0)</f>
        <v>0</v>
      </c>
      <c r="AO679" s="146">
        <f>IFERROR(AF679*IF($E679="将领",INDEX(兵法相关参数!$C$4:$AL$7,AL$15,MATCH($AB679,兵法相关参数!$C$3:$AL$3,0)),INDEX(兵法相关参数!$C$12:$AL$15,AO$15,MATCH($AB679,兵法相关参数!$C$3:$AL$3,0))),0)+IFERROR(AK679*IF($E679="将领",INDEX(兵法相关参数!$C$4:$AL$7,AL$15,MATCH($AG679,兵法相关参数!$C$3:$AL$3,0)),INDEX(兵法相关参数!$C$12:$AL$15,AO$15,MATCH($AG679,兵法相关参数!$C$3:$AL$3,0))),0)</f>
        <v>0</v>
      </c>
      <c r="AP679" s="42"/>
      <c r="AQ679" s="151">
        <f t="shared" si="422"/>
        <v>30321</v>
      </c>
      <c r="AR679" s="162">
        <f>AR678</f>
        <v>0</v>
      </c>
      <c r="AS679" s="15" t="str">
        <f t="shared" si="423"/>
        <v>红</v>
      </c>
      <c r="AT679" s="153">
        <f t="shared" si="424"/>
        <v>2</v>
      </c>
      <c r="AU679" s="39" t="str">
        <f>IF(IF(L679="","",AQ679&amp;AT679)=AU678,"",IF(MOD(COUNTIF($AQ$1:AQ679,AQ679),3)=1,"",IF(L679="","",AQ679&amp;AT679)))</f>
        <v/>
      </c>
      <c r="AV679" s="166" t="str">
        <f>IF(AU679="","",IF(L678="固定值",L679,ROUND(IF(AR679=1,L679*INDEX($AV$5:$AV$9,MATCH(AS679,$AU$5:$AU$9,0)),L679*INDEX($AV$13:$AV$17,MATCH(AS679,$AU$13:$AU$17,0))),IF(MID(BH679,FIND(AT679-1,BH679)+2,1)="%",3,1))))</f>
        <v/>
      </c>
      <c r="AW679" s="166" t="str">
        <f>IF(AU679="","",ROUND((IF(AR679=1,L679*INDEX($AW$5:$AW$9,MATCH(AS679,$AU$5:$AU$9,0)),L679*INDEX($AW$13:$AW$17,MATCH(AS679,$AU$13:$AU$17,0)))-AV679)/34,IF(MID(BH679,FIND(AT679-1,BH679)+2,1)="%",3,1)))</f>
        <v/>
      </c>
      <c r="AX679" s="15" t="str">
        <f>IF(MOD(COUNTIF($AQ$1:AQ679,AQ679),3)=1,"",IF(M679="","",AT679+1))</f>
        <v/>
      </c>
      <c r="AY679" s="15" t="str">
        <f t="shared" si="410"/>
        <v/>
      </c>
      <c r="AZ679" s="166" t="str">
        <f t="shared" si="411"/>
        <v/>
      </c>
      <c r="BA679" s="166" t="str">
        <f t="shared" si="412"/>
        <v/>
      </c>
      <c r="BB679" s="15" t="str">
        <f>IF(MOD(COUNTIF($AQ$1:AQ679,AQ679),3)=1,"",IF(N679="","",AX679+1))</f>
        <v/>
      </c>
      <c r="BC679" s="15" t="str">
        <f t="shared" si="425"/>
        <v/>
      </c>
      <c r="BD679" s="166" t="str">
        <f t="shared" si="426"/>
        <v/>
      </c>
      <c r="BE679" s="166" t="str">
        <f t="shared" si="427"/>
        <v/>
      </c>
      <c r="BF679" s="15"/>
      <c r="BG679" s="15"/>
      <c r="BH679" s="170" t="str">
        <f t="shared" si="421"/>
        <v>开场获得{0}怒气，如果开场25秒内仇恨目标死亡，则获得{1}%攻击和{2}护甲。</v>
      </c>
    </row>
    <row r="680" spans="1:60">
      <c r="A680" s="256"/>
      <c r="B680" s="259"/>
      <c r="C680" s="256"/>
      <c r="D680" s="255" t="s">
        <v>1224</v>
      </c>
      <c r="E680" s="11"/>
      <c r="F680" s="11"/>
      <c r="G680" s="11"/>
      <c r="H680" s="11"/>
      <c r="I680" s="11"/>
      <c r="J680" s="256"/>
      <c r="K680" s="256"/>
      <c r="L680" s="11" t="s">
        <v>62</v>
      </c>
      <c r="M680" s="11"/>
      <c r="N680" s="11"/>
      <c r="O680" s="183" t="s">
        <v>52</v>
      </c>
      <c r="P680" s="3" t="s">
        <v>57</v>
      </c>
      <c r="Q680" s="11" t="s">
        <v>60</v>
      </c>
      <c r="R680" s="11" t="s">
        <v>61</v>
      </c>
      <c r="S680" s="11"/>
      <c r="T680" s="184"/>
      <c r="U680" s="184"/>
      <c r="V680" s="184"/>
      <c r="W680" s="3" t="s">
        <v>223</v>
      </c>
      <c r="X680" s="3" t="s">
        <v>224</v>
      </c>
      <c r="Y680" s="3" t="s">
        <v>225</v>
      </c>
      <c r="Z680" s="3" t="s">
        <v>226</v>
      </c>
      <c r="AA680" s="1"/>
      <c r="AB680" s="15"/>
      <c r="AC680" s="187" t="s">
        <v>227</v>
      </c>
      <c r="AD680" s="187" t="s">
        <v>228</v>
      </c>
      <c r="AE680" s="187" t="s">
        <v>229</v>
      </c>
      <c r="AF680" s="187" t="s">
        <v>230</v>
      </c>
      <c r="AG680" s="96"/>
      <c r="AH680" s="187"/>
      <c r="AI680" s="187"/>
      <c r="AJ680" s="187"/>
      <c r="AK680" s="187"/>
      <c r="AL680" s="146">
        <f>IFERROR(AC680*IF($E680="将领",INDEX(兵法相关参数!$C$4:$AL$7,AL$15,MATCH($AB680,兵法相关参数!$C$3:$AL$3,0)),INDEX(兵法相关参数!$C$12:$AL$15,AL$15,MATCH($AB680,兵法相关参数!$C$3:$AL$3,0))),0)+IFERROR(AH680*IF($E680="将领",INDEX(兵法相关参数!$C$4:$AL$7,AL$15,MATCH($AG680,兵法相关参数!$C$3:$AL$3,0)),INDEX(兵法相关参数!$C$12:$AL$15,AL$15,MATCH($AG680,兵法相关参数!$C$3:$AL$3,0))),0)</f>
        <v>0</v>
      </c>
      <c r="AM680" s="146">
        <f>IFERROR(AD680*IF($E680="将领",INDEX(兵法相关参数!$C$4:$AL$7,AM$15,MATCH($AB680,兵法相关参数!$C$3:$AL$3,0)),INDEX(兵法相关参数!$C$12:$AL$15,AM$15,MATCH($AB680,兵法相关参数!$C$3:$AL$3,0))),0)+IFERROR(AI680*IF($E680="将领",INDEX(兵法相关参数!$C$4:$AL$7,AM$15,MATCH($AG680,兵法相关参数!$C$3:$AL$3,0)),INDEX(兵法相关参数!$C$12:$AL$15,AM$15,MATCH($AG680,兵法相关参数!$C$3:$AL$3,0))),0)</f>
        <v>0</v>
      </c>
      <c r="AN680" s="146">
        <f>IFERROR(AE680*IF($E680="将领",INDEX(兵法相关参数!$C$4:$AL$7,AN$15,MATCH($AB680,兵法相关参数!$C$3:$AL$3,0)),INDEX(兵法相关参数!$C$12:$AL$15,AN$15,MATCH($AB680,兵法相关参数!$C$3:$AL$3,0))),0)+IFERROR(AJ680*IF($E680="将领",INDEX(兵法相关参数!$C$4:$AL$7,AN$15,MATCH($AG680,兵法相关参数!$C$3:$AL$3,0)),INDEX(兵法相关参数!$C$12:$AL$15,AN$15,MATCH($AG680,兵法相关参数!$C$3:$AL$3,0))),0)</f>
        <v>0</v>
      </c>
      <c r="AO680" s="146">
        <f>IFERROR(AF680*IF($E680="将领",INDEX(兵法相关参数!$C$4:$AL$7,AL$15,MATCH($AB680,兵法相关参数!$C$3:$AL$3,0)),INDEX(兵法相关参数!$C$12:$AL$15,AO$15,MATCH($AB680,兵法相关参数!$C$3:$AL$3,0))),0)+IFERROR(AK680*IF($E680="将领",INDEX(兵法相关参数!$C$4:$AL$7,AL$15,MATCH($AG680,兵法相关参数!$C$3:$AL$3,0)),INDEX(兵法相关参数!$C$12:$AL$15,AO$15,MATCH($AG680,兵法相关参数!$C$3:$AL$3,0))),0)</f>
        <v>0</v>
      </c>
      <c r="AP680" s="27"/>
      <c r="AQ680" s="151">
        <f t="shared" si="422"/>
        <v>30321</v>
      </c>
      <c r="AR680" s="160">
        <f>IF(D680="直接伤害",1,0)</f>
        <v>0</v>
      </c>
      <c r="AS680" s="15" t="str">
        <f t="shared" si="423"/>
        <v>红</v>
      </c>
      <c r="AT680" s="153">
        <f t="shared" si="424"/>
        <v>3</v>
      </c>
      <c r="AU680" s="39" t="str">
        <f>IF(IF(L680="","",AQ680&amp;AT680)=AU679,"",IF(MOD(COUNTIF($AQ$1:AQ680,AQ680),3)=1,"",IF(L680="","",AQ680&amp;AT680)))</f>
        <v/>
      </c>
      <c r="AV680" s="166" t="str">
        <f>IF(AU680="","",IF(L679="固定值",L680,ROUND(IF(AR680=1,L680*INDEX($AV$5:$AV$9,MATCH(AS680,$AU$5:$AU$9,0)),L680*INDEX($AV$13:$AV$17,MATCH(AS680,$AU$13:$AU$17,0))),IF(MID(BH680,FIND(AT680-1,BH680)+2,1)="%",3,1))))</f>
        <v/>
      </c>
      <c r="AW680" s="166" t="str">
        <f>IF(AU680="","",ROUND((IF(AR680=1,L680*INDEX($AW$5:$AW$9,MATCH(AS680,$AU$5:$AU$9,0)),L680*INDEX($AW$13:$AW$17,MATCH(AS680,$AU$13:$AU$17,0)))-AV680)/34,IF(MID(BH680,FIND(AT680-1,BH680)+2,1)="%",3,1)))</f>
        <v/>
      </c>
      <c r="AX680" s="15" t="str">
        <f>IF(MOD(COUNTIF($AQ$1:AQ680,AQ680),3)=1,"",IF(M680="","",AT680+1))</f>
        <v/>
      </c>
      <c r="AY680" s="15" t="str">
        <f t="shared" si="410"/>
        <v/>
      </c>
      <c r="AZ680" s="166" t="str">
        <f t="shared" si="411"/>
        <v/>
      </c>
      <c r="BA680" s="166" t="str">
        <f t="shared" si="412"/>
        <v/>
      </c>
      <c r="BB680" s="15" t="str">
        <f>IF(MOD(COUNTIF($AQ$1:AQ680,AQ680),3)=1,"",IF(N680="","",AX680+1))</f>
        <v/>
      </c>
      <c r="BC680" s="15" t="str">
        <f t="shared" si="425"/>
        <v/>
      </c>
      <c r="BD680" s="166" t="str">
        <f t="shared" si="426"/>
        <v/>
      </c>
      <c r="BE680" s="166" t="str">
        <f t="shared" si="427"/>
        <v/>
      </c>
      <c r="BF680" s="15"/>
      <c r="BG680" s="15"/>
      <c r="BH680" s="170" t="str">
        <f t="shared" si="421"/>
        <v>开场获得{0}怒气，如果开场25秒内仇恨目标死亡，则获得{1}%攻击和{2}护甲。</v>
      </c>
    </row>
    <row r="681" spans="1:60">
      <c r="A681" s="256"/>
      <c r="B681" s="259"/>
      <c r="C681" s="256"/>
      <c r="D681" s="256"/>
      <c r="E681" s="179" t="s">
        <v>22</v>
      </c>
      <c r="F681" s="141">
        <v>1</v>
      </c>
      <c r="G681" s="141">
        <v>1</v>
      </c>
      <c r="H681" s="141">
        <v>1</v>
      </c>
      <c r="I681" s="141">
        <v>1</v>
      </c>
      <c r="J681" s="256"/>
      <c r="K681" s="256"/>
      <c r="L681" s="179">
        <v>800</v>
      </c>
      <c r="M681" s="207"/>
      <c r="N681" s="179"/>
      <c r="O681" s="182">
        <f>150%*1.15</f>
        <v>1.7249999999999999</v>
      </c>
      <c r="P681" s="44">
        <v>15</v>
      </c>
      <c r="Q681" s="179">
        <v>0</v>
      </c>
      <c r="R681" s="179">
        <v>1</v>
      </c>
      <c r="S681" s="182"/>
      <c r="T681" s="179"/>
      <c r="U681" s="110"/>
      <c r="V681" s="179"/>
      <c r="W681" s="23">
        <f>$L$681*$O$681</f>
        <v>1380</v>
      </c>
      <c r="X681" s="23">
        <f>$L$681*$O$681</f>
        <v>1380</v>
      </c>
      <c r="Y681" s="23">
        <f>$L$681*$O$681</f>
        <v>1380</v>
      </c>
      <c r="Z681" s="23">
        <f>$L$681*$O$681</f>
        <v>1380</v>
      </c>
      <c r="AA681" s="179"/>
      <c r="AB681" s="44" t="s">
        <v>97</v>
      </c>
      <c r="AC681" s="92">
        <f>辅助效用($P681,$S$678,AC$15,"生存转换",防御系数,"指定将领",W681)</f>
        <v>2260.1851007643468</v>
      </c>
      <c r="AD681" s="92">
        <f>辅助效用($P681,$S$678,AD$15,"生存转换",防御系数,"指定将领",X681)</f>
        <v>2709.6839967993133</v>
      </c>
      <c r="AE681" s="92">
        <f>辅助效用($P681,$S$678,AE$15,"生存转换",防御系数,"指定将领",Y681)</f>
        <v>1351.9648153991632</v>
      </c>
      <c r="AF681" s="92">
        <f>辅助效用($P681,$S$678,AF$15,"生存转换",防御系数,"指定将领",Z681)</f>
        <v>1357.0723057554255</v>
      </c>
      <c r="AG681" s="92"/>
      <c r="AH681" s="188"/>
      <c r="AI681" s="188"/>
      <c r="AJ681" s="188"/>
      <c r="AK681" s="188"/>
      <c r="AL681" s="146">
        <f>IFERROR(AC681*IF($E681="将领",INDEX(兵法相关参数!$C$4:$AL$7,AL$15,MATCH($AB681,兵法相关参数!$C$3:$AL$3,0)),INDEX(兵法相关参数!$C$12:$AL$15,AL$15,MATCH($AB681,兵法相关参数!$C$3:$AL$3,0))),0)+IFERROR(AH681*IF($E681="将领",INDEX(兵法相关参数!$C$4:$AL$7,AL$15,MATCH($AG681,兵法相关参数!$C$3:$AL$3,0)),INDEX(兵法相关参数!$C$12:$AL$15,AL$15,MATCH($AG681,兵法相关参数!$C$3:$AL$3,0))),0)</f>
        <v>1.5793174852706782</v>
      </c>
      <c r="AM681" s="146">
        <f>IFERROR(AD681*IF($E681="将领",INDEX(兵法相关参数!$C$4:$AL$7,AM$15,MATCH($AB681,兵法相关参数!$C$3:$AL$3,0)),INDEX(兵法相关参数!$C$12:$AL$15,AM$15,MATCH($AB681,兵法相关参数!$C$3:$AL$3,0))),0)+IFERROR(AI681*IF($E681="将领",INDEX(兵法相关参数!$C$4:$AL$7,AM$15,MATCH($AG681,兵法相关参数!$C$3:$AL$3,0)),INDEX(兵法相关参数!$C$12:$AL$15,AM$15,MATCH($AG681,兵法相关参数!$C$3:$AL$3,0))),0)</f>
        <v>1.794074464759569</v>
      </c>
      <c r="AN681" s="146">
        <f>IFERROR(AE681*IF($E681="将领",INDEX(兵法相关参数!$C$4:$AL$7,AN$15,MATCH($AB681,兵法相关参数!$C$3:$AL$3,0)),INDEX(兵法相关参数!$C$12:$AL$15,AN$15,MATCH($AB681,兵法相关参数!$C$3:$AL$3,0))),0)+IFERROR(AJ681*IF($E681="将领",INDEX(兵法相关参数!$C$4:$AL$7,AN$15,MATCH($AG681,兵法相关参数!$C$3:$AL$3,0)),INDEX(兵法相关参数!$C$12:$AL$15,AN$15,MATCH($AG681,兵法相关参数!$C$3:$AL$3,0))),0)</f>
        <v>0.86063160143728423</v>
      </c>
      <c r="AO681" s="146">
        <f>IFERROR(AF681*IF($E681="将领",INDEX(兵法相关参数!$C$4:$AL$7,AL$15,MATCH($AB681,兵法相关参数!$C$3:$AL$3,0)),INDEX(兵法相关参数!$C$12:$AL$15,AO$15,MATCH($AB681,兵法相关参数!$C$3:$AL$3,0))),0)+IFERROR(AK681*IF($E681="将领",INDEX(兵法相关参数!$C$4:$AL$7,AL$15,MATCH($AG681,兵法相关参数!$C$3:$AL$3,0)),INDEX(兵法相关参数!$C$12:$AL$15,AO$15,MATCH($AG681,兵法相关参数!$C$3:$AL$3,0))),0)</f>
        <v>0.94826216690453291</v>
      </c>
      <c r="AP681" s="42"/>
      <c r="AQ681" s="151">
        <f t="shared" si="422"/>
        <v>30321</v>
      </c>
      <c r="AR681" s="161">
        <f>AR680</f>
        <v>0</v>
      </c>
      <c r="AS681" s="15" t="str">
        <f t="shared" si="423"/>
        <v>红</v>
      </c>
      <c r="AT681" s="153">
        <f t="shared" si="424"/>
        <v>3</v>
      </c>
      <c r="AU681" s="39" t="str">
        <f>IF(IF(L681="","",AQ681&amp;AT681)=AU680,"",IF(MOD(COUNTIF($AQ$1:AQ681,AQ681),3)=1,"",IF(L681="","",AQ681&amp;AT681)))</f>
        <v>303213</v>
      </c>
      <c r="AV681" s="191">
        <v>205</v>
      </c>
      <c r="AW681" s="191">
        <v>17</v>
      </c>
      <c r="AX681" s="15" t="str">
        <f>IF(MOD(COUNTIF($AQ$1:AQ681,AQ681),3)=1,"",IF(M681="","",AT681+1))</f>
        <v/>
      </c>
      <c r="AY681" s="15" t="str">
        <f t="shared" si="410"/>
        <v/>
      </c>
      <c r="AZ681" s="166" t="str">
        <f t="shared" si="411"/>
        <v/>
      </c>
      <c r="BA681" s="166" t="str">
        <f t="shared" si="412"/>
        <v/>
      </c>
      <c r="BB681" s="15" t="str">
        <f>IF(MOD(COUNTIF($AQ$1:AQ681,AQ681),3)=1,"",IF(N681="","",AX681+1))</f>
        <v/>
      </c>
      <c r="BC681" s="15" t="str">
        <f t="shared" si="425"/>
        <v/>
      </c>
      <c r="BD681" s="166" t="str">
        <f t="shared" si="426"/>
        <v/>
      </c>
      <c r="BE681" s="166" t="str">
        <f t="shared" si="427"/>
        <v/>
      </c>
      <c r="BF681" s="15"/>
      <c r="BG681" s="15"/>
      <c r="BH681" s="170" t="str">
        <f>IF(B681="",BH680,B681)</f>
        <v>开场获得{0}怒气，如果开场25秒内仇恨目标死亡，则获得{1}%攻击和{2}护甲。</v>
      </c>
    </row>
    <row r="682" spans="1:60">
      <c r="A682" s="257"/>
      <c r="B682" s="260"/>
      <c r="C682" s="257"/>
      <c r="D682" s="257"/>
      <c r="E682" s="179"/>
      <c r="F682" s="179"/>
      <c r="G682" s="179"/>
      <c r="H682" s="179"/>
      <c r="I682" s="179"/>
      <c r="J682" s="257"/>
      <c r="K682" s="257"/>
      <c r="L682" s="182"/>
      <c r="M682" s="179"/>
      <c r="N682" s="179"/>
      <c r="O682" s="182"/>
      <c r="P682" s="179"/>
      <c r="Q682" s="179"/>
      <c r="R682" s="179"/>
      <c r="S682" s="179"/>
      <c r="T682" s="179"/>
      <c r="U682" s="179"/>
      <c r="V682" s="179"/>
      <c r="W682" s="179"/>
      <c r="X682" s="179"/>
      <c r="Y682" s="179"/>
      <c r="Z682" s="179"/>
      <c r="AA682" s="179"/>
      <c r="AB682" s="44"/>
      <c r="AC682" s="189"/>
      <c r="AD682" s="189"/>
      <c r="AE682" s="189"/>
      <c r="AF682" s="189"/>
      <c r="AG682" s="92"/>
      <c r="AH682" s="189"/>
      <c r="AI682" s="189"/>
      <c r="AJ682" s="189"/>
      <c r="AK682" s="189"/>
      <c r="AL682" s="146">
        <f>IFERROR(AC682*IF($E682="将领",INDEX(兵法相关参数!$C$4:$AL$7,AL$15,MATCH($AB682,兵法相关参数!$C$3:$AL$3,0)),INDEX(兵法相关参数!$C$12:$AL$15,AL$15,MATCH($AB682,兵法相关参数!$C$3:$AL$3,0))),0)+IFERROR(AH682*IF($E682="将领",INDEX(兵法相关参数!$C$4:$AL$7,AL$15,MATCH($AG682,兵法相关参数!$C$3:$AL$3,0)),INDEX(兵法相关参数!$C$12:$AL$15,AL$15,MATCH($AG682,兵法相关参数!$C$3:$AL$3,0))),0)</f>
        <v>0</v>
      </c>
      <c r="AM682" s="146">
        <f>IFERROR(AD682*IF($E682="将领",INDEX(兵法相关参数!$C$4:$AL$7,AM$15,MATCH($AB682,兵法相关参数!$C$3:$AL$3,0)),INDEX(兵法相关参数!$C$12:$AL$15,AM$15,MATCH($AB682,兵法相关参数!$C$3:$AL$3,0))),0)+IFERROR(AI682*IF($E682="将领",INDEX(兵法相关参数!$C$4:$AL$7,AM$15,MATCH($AG682,兵法相关参数!$C$3:$AL$3,0)),INDEX(兵法相关参数!$C$12:$AL$15,AM$15,MATCH($AG682,兵法相关参数!$C$3:$AL$3,0))),0)</f>
        <v>0</v>
      </c>
      <c r="AN682" s="146">
        <f>IFERROR(AE682*IF($E682="将领",INDEX(兵法相关参数!$C$4:$AL$7,AN$15,MATCH($AB682,兵法相关参数!$C$3:$AL$3,0)),INDEX(兵法相关参数!$C$12:$AL$15,AN$15,MATCH($AB682,兵法相关参数!$C$3:$AL$3,0))),0)+IFERROR(AJ682*IF($E682="将领",INDEX(兵法相关参数!$C$4:$AL$7,AN$15,MATCH($AG682,兵法相关参数!$C$3:$AL$3,0)),INDEX(兵法相关参数!$C$12:$AL$15,AN$15,MATCH($AG682,兵法相关参数!$C$3:$AL$3,0))),0)</f>
        <v>0</v>
      </c>
      <c r="AO682" s="146">
        <f>IFERROR(AF682*IF($E682="将领",INDEX(兵法相关参数!$C$4:$AL$7,AL$15,MATCH($AB682,兵法相关参数!$C$3:$AL$3,0)),INDEX(兵法相关参数!$C$12:$AL$15,AO$15,MATCH($AB682,兵法相关参数!$C$3:$AL$3,0))),0)+IFERROR(AK682*IF($E682="将领",INDEX(兵法相关参数!$C$4:$AL$7,AL$15,MATCH($AG682,兵法相关参数!$C$3:$AL$3,0)),INDEX(兵法相关参数!$C$12:$AL$15,AO$15,MATCH($AG682,兵法相关参数!$C$3:$AL$3,0))),0)</f>
        <v>0</v>
      </c>
      <c r="AP682" s="27"/>
      <c r="AQ682" s="152">
        <f t="shared" si="422"/>
        <v>30321</v>
      </c>
      <c r="AR682" s="162">
        <f>AR681</f>
        <v>0</v>
      </c>
      <c r="AS682" s="15" t="str">
        <f t="shared" si="423"/>
        <v>红</v>
      </c>
      <c r="AT682" s="153">
        <f t="shared" si="424"/>
        <v>3</v>
      </c>
      <c r="AU682" s="39" t="str">
        <f>IF(IF(L682="","",AQ682&amp;AT682)=AU681,"",IF(MOD(COUNTIF($AQ$1:AQ682,AQ682),3)=1,"",IF(L682="","",AQ682&amp;AT682)))</f>
        <v/>
      </c>
      <c r="AV682" s="166" t="str">
        <f>IF(AU682="","",IF(L681="固定值",L682,ROUND(IF(AR682=1,L682*INDEX($AV$5:$AV$9,MATCH(AS682,$AU$5:$AU$9,0)),L682*INDEX($AV$13:$AV$17,MATCH(AS682,$AU$13:$AU$17,0))),IF(MID(BH682,FIND(AT682-1,BH682)+2,1)="%",3,1))))</f>
        <v/>
      </c>
      <c r="AW682" s="166" t="str">
        <f>IF(AU682="","",ROUND((IF(AR682=1,L682*INDEX($AW$5:$AW$9,MATCH(AS682,$AU$5:$AU$9,0)),L682*INDEX($AW$13:$AW$17,MATCH(AS682,$AU$13:$AU$17,0)))-AV682)/34,IF(MID(BH682,FIND(AT682-1,BH682)+2,1)="%",3,1)))</f>
        <v/>
      </c>
      <c r="AX682" s="15" t="str">
        <f>IF(MOD(COUNTIF($AQ$1:AQ682,AQ682),3)=1,"",IF(M682="","",AT682+1))</f>
        <v/>
      </c>
      <c r="AY682" s="15" t="str">
        <f t="shared" si="410"/>
        <v/>
      </c>
      <c r="AZ682" s="166" t="str">
        <f t="shared" si="411"/>
        <v/>
      </c>
      <c r="BA682" s="166" t="str">
        <f t="shared" si="412"/>
        <v/>
      </c>
      <c r="BB682" s="15" t="str">
        <f>IF(MOD(COUNTIF($AQ$1:AQ682,AQ682),3)=1,"",IF(N682="","",AX682+1))</f>
        <v/>
      </c>
      <c r="BC682" s="15" t="str">
        <f t="shared" si="425"/>
        <v/>
      </c>
      <c r="BD682" s="166" t="str">
        <f t="shared" si="426"/>
        <v/>
      </c>
      <c r="BE682" s="166" t="str">
        <f t="shared" si="427"/>
        <v/>
      </c>
      <c r="BF682" s="15"/>
      <c r="BG682" s="15"/>
      <c r="BH682" s="170" t="str">
        <f t="shared" ref="BH682:BH689" si="428">IF(B682="",BH681,B682)</f>
        <v>开场获得{0}怒气，如果开场25秒内仇恨目标死亡，则获得{1}%攻击和{2}护甲。</v>
      </c>
    </row>
    <row r="683" spans="1:60">
      <c r="A683" s="255" t="s">
        <v>1230</v>
      </c>
      <c r="B683" s="258" t="s">
        <v>1229</v>
      </c>
      <c r="C683" s="255" t="s">
        <v>12</v>
      </c>
      <c r="D683" s="255" t="s">
        <v>703</v>
      </c>
      <c r="E683" s="11"/>
      <c r="F683" s="11"/>
      <c r="G683" s="11"/>
      <c r="H683" s="11"/>
      <c r="I683" s="11"/>
      <c r="J683" s="11" t="s">
        <v>402</v>
      </c>
      <c r="K683" s="11" t="s">
        <v>469</v>
      </c>
      <c r="L683" s="190" t="s">
        <v>62</v>
      </c>
      <c r="M683" s="11"/>
      <c r="N683" s="11"/>
      <c r="O683" s="183" t="s">
        <v>52</v>
      </c>
      <c r="P683" s="3" t="s">
        <v>57</v>
      </c>
      <c r="Q683" s="11" t="s">
        <v>60</v>
      </c>
      <c r="R683" s="11" t="s">
        <v>61</v>
      </c>
      <c r="S683" s="11"/>
      <c r="T683" s="184"/>
      <c r="U683" s="184"/>
      <c r="V683" s="184"/>
      <c r="W683" s="3" t="s">
        <v>223</v>
      </c>
      <c r="X683" s="3" t="s">
        <v>224</v>
      </c>
      <c r="Y683" s="3" t="s">
        <v>225</v>
      </c>
      <c r="Z683" s="3" t="s">
        <v>226</v>
      </c>
      <c r="AA683" s="1"/>
      <c r="AB683" s="15"/>
      <c r="AC683" s="187" t="s">
        <v>227</v>
      </c>
      <c r="AD683" s="187" t="s">
        <v>228</v>
      </c>
      <c r="AE683" s="187" t="s">
        <v>229</v>
      </c>
      <c r="AF683" s="187" t="s">
        <v>230</v>
      </c>
      <c r="AG683" s="96"/>
      <c r="AH683" s="187" t="s">
        <v>227</v>
      </c>
      <c r="AI683" s="187" t="s">
        <v>228</v>
      </c>
      <c r="AJ683" s="187" t="s">
        <v>229</v>
      </c>
      <c r="AK683" s="187" t="s">
        <v>230</v>
      </c>
      <c r="AL683" s="146">
        <f>IFERROR(AC683*IF($E683="将领",INDEX(兵法相关参数!$C$4:$AL$7,AL$15,MATCH($AB683,兵法相关参数!$C$3:$AL$3,0)),INDEX(兵法相关参数!$C$12:$AL$15,AL$15,MATCH($AB683,兵法相关参数!$C$3:$AL$3,0))),0)+IFERROR(AH683*IF($E683="将领",INDEX(兵法相关参数!$C$4:$AL$7,AL$15,MATCH($AG683,兵法相关参数!$C$3:$AL$3,0)),INDEX(兵法相关参数!$C$12:$AL$15,AL$15,MATCH($AG683,兵法相关参数!$C$3:$AL$3,0))),0)</f>
        <v>0</v>
      </c>
      <c r="AM683" s="146">
        <f>IFERROR(AD683*IF($E683="将领",INDEX(兵法相关参数!$C$4:$AL$7,AM$15,MATCH($AB683,兵法相关参数!$C$3:$AL$3,0)),INDEX(兵法相关参数!$C$12:$AL$15,AM$15,MATCH($AB683,兵法相关参数!$C$3:$AL$3,0))),0)+IFERROR(AI683*IF($E683="将领",INDEX(兵法相关参数!$C$4:$AL$7,AM$15,MATCH($AG683,兵法相关参数!$C$3:$AL$3,0)),INDEX(兵法相关参数!$C$12:$AL$15,AM$15,MATCH($AG683,兵法相关参数!$C$3:$AL$3,0))),0)</f>
        <v>0</v>
      </c>
      <c r="AN683" s="146">
        <f>IFERROR(AE683*IF($E683="将领",INDEX(兵法相关参数!$C$4:$AL$7,AN$15,MATCH($AB683,兵法相关参数!$C$3:$AL$3,0)),INDEX(兵法相关参数!$C$12:$AL$15,AN$15,MATCH($AB683,兵法相关参数!$C$3:$AL$3,0))),0)+IFERROR(AJ683*IF($E683="将领",INDEX(兵法相关参数!$C$4:$AL$7,AN$15,MATCH($AG683,兵法相关参数!$C$3:$AL$3,0)),INDEX(兵法相关参数!$C$12:$AL$15,AN$15,MATCH($AG683,兵法相关参数!$C$3:$AL$3,0))),0)</f>
        <v>0</v>
      </c>
      <c r="AO683" s="146">
        <f>IFERROR(AF683*IF($E683="将领",INDEX(兵法相关参数!$C$4:$AL$7,AL$15,MATCH($AB683,兵法相关参数!$C$3:$AL$3,0)),INDEX(兵法相关参数!$C$12:$AL$15,AO$15,MATCH($AB683,兵法相关参数!$C$3:$AL$3,0))),0)+IFERROR(AK683*IF($E683="将领",INDEX(兵法相关参数!$C$4:$AL$7,AL$15,MATCH($AG683,兵法相关参数!$C$3:$AL$3,0)),INDEX(兵法相关参数!$C$12:$AL$15,AO$15,MATCH($AG683,兵法相关参数!$C$3:$AL$3,0))),0)</f>
        <v>0</v>
      </c>
      <c r="AP683" s="27"/>
      <c r="AQ683" s="154">
        <v>30237</v>
      </c>
      <c r="AR683" s="160">
        <f>IF(D683="直接伤害",1,0)</f>
        <v>0</v>
      </c>
      <c r="AS683" s="163" t="str">
        <f t="shared" si="423"/>
        <v>橙</v>
      </c>
      <c r="AT683" s="153">
        <f t="shared" si="424"/>
        <v>1</v>
      </c>
      <c r="AU683" s="39" t="str">
        <f>IF(IF(L683="","",AQ683&amp;AT683)=AU682,"",IF(MOD(COUNTIF($AQ$1:AQ683,AQ683),3)=1,"",IF(L683="","",AQ683&amp;AT683)))</f>
        <v/>
      </c>
      <c r="AV683" s="166" t="str">
        <f>IF(AU683="","",IF(L682="固定值",L683,ROUND(IF(AR683=1,L683*INDEX($AV$5:$AV$9,MATCH(AS683,$AU$5:$AU$9,0)),L683*INDEX($AV$13:$AV$17,MATCH(AS683,$AU$13:$AU$17,0))),IF(MID(BH683,FIND(AT683-1,BH683)+2,1)="%",3,1))))</f>
        <v/>
      </c>
      <c r="AW683" s="166" t="str">
        <f>IF(AU683="","",ROUND((IF(AR683=1,L683*INDEX($AW$5:$AW$9,MATCH(AS683,$AU$5:$AU$9,0)),L683*INDEX($AW$13:$AW$17,MATCH(AS683,$AU$13:$AU$17,0)))-AV683)/34,IF(MID(BH683,FIND(AT683-1,BH683)+2,1)="%",3,1)))</f>
        <v/>
      </c>
      <c r="AX683" s="15" t="str">
        <f>IF(MOD(COUNTIF($AQ$1:AQ683,AQ683),3)=1,"",IF(M683="","",AT683+1))</f>
        <v/>
      </c>
      <c r="AY683" s="15" t="str">
        <f t="shared" si="410"/>
        <v/>
      </c>
      <c r="AZ683" s="166" t="str">
        <f t="shared" si="411"/>
        <v/>
      </c>
      <c r="BA683" s="166" t="str">
        <f t="shared" si="412"/>
        <v/>
      </c>
      <c r="BB683" s="15" t="str">
        <f>IF(MOD(COUNTIF($AQ$1:AQ683,AQ683),3)=1,"",IF(N683="","",AX683+1))</f>
        <v/>
      </c>
      <c r="BC683" s="15" t="str">
        <f t="shared" si="425"/>
        <v/>
      </c>
      <c r="BD683" s="166" t="str">
        <f t="shared" si="426"/>
        <v/>
      </c>
      <c r="BE683" s="166" t="str">
        <f t="shared" si="427"/>
        <v/>
      </c>
      <c r="BF683" s="15"/>
      <c r="BG683" s="15"/>
      <c r="BH683" s="170" t="str">
        <f t="shared" si="428"/>
        <v>敌方头两名施放怒气技能的英雄，其后续施放技能所需怒气永久提高{0}点。</v>
      </c>
    </row>
    <row r="684" spans="1:60">
      <c r="A684" s="256"/>
      <c r="B684" s="259"/>
      <c r="C684" s="256"/>
      <c r="D684" s="256"/>
      <c r="E684" s="179" t="s">
        <v>22</v>
      </c>
      <c r="F684" s="141">
        <v>1</v>
      </c>
      <c r="G684" s="141">
        <v>1</v>
      </c>
      <c r="H684" s="141">
        <v>1</v>
      </c>
      <c r="I684" s="141">
        <v>1</v>
      </c>
      <c r="J684" s="255">
        <f>SUMPRODUCT(LARGE(AL684:AO684*F684:I684+AL685:AO685*F685:I685+AL687:AO687*F687:I687+AL688:AO688*F688:I688+AL690:AO690*F690:I690+AL691:AO691*F691:I691,1))</f>
        <v>4.2036524049032185</v>
      </c>
      <c r="K684" s="255">
        <f>INDEX($J$17:$J$200,MATCH(C683,$C$17:$C$200,0),1)</f>
        <v>4.3116392160975536</v>
      </c>
      <c r="L684" s="179">
        <v>60</v>
      </c>
      <c r="M684" s="179"/>
      <c r="N684" s="179"/>
      <c r="O684" s="182">
        <v>1.1499999999999999</v>
      </c>
      <c r="P684" s="44" t="s">
        <v>1231</v>
      </c>
      <c r="Q684" s="179">
        <v>1</v>
      </c>
      <c r="R684" s="179">
        <v>2</v>
      </c>
      <c r="S684" s="179"/>
      <c r="T684" s="179"/>
      <c r="U684" s="110"/>
      <c r="V684" s="179"/>
      <c r="W684" s="23">
        <f>$L$684*$O$684*$R$684</f>
        <v>138</v>
      </c>
      <c r="X684" s="23">
        <f>$L$684*$O$684*$R$684</f>
        <v>138</v>
      </c>
      <c r="Y684" s="23">
        <f>$L$684*$O$684*$R$684</f>
        <v>138</v>
      </c>
      <c r="Z684" s="23">
        <f>$L$684*$O$684*$R$684</f>
        <v>138</v>
      </c>
      <c r="AA684" s="179"/>
      <c r="AB684" s="44" t="s">
        <v>113</v>
      </c>
      <c r="AC684" s="92">
        <f>辅助效用($P684,-1,AC$15,"输出转换",怒气系数,"当前将领目标",W684)</f>
        <v>2.7430387067456725</v>
      </c>
      <c r="AD684" s="92">
        <f>辅助效用($P684,-1,AD$15,"输出转换",怒气系数,"当前将领目标",X684)</f>
        <v>1.8064248324312373</v>
      </c>
      <c r="AE684" s="92">
        <f>辅助效用($P684,-1,AE$15,"输出转换",怒气系数,"当前将领目标",Y684)</f>
        <v>2.0167390167961456</v>
      </c>
      <c r="AF684" s="92">
        <f>辅助效用($P684,-1,AF$15,"输出转换",怒气系数,"当前将领目标",Z684)</f>
        <v>2.1116413349814183</v>
      </c>
      <c r="AG684" s="92" t="s">
        <v>51</v>
      </c>
      <c r="AH684" s="188">
        <f>IF($Q684=0,0,持续效用($P684,$Q684,AH$15,$E684))</f>
        <v>3.5783481979689065E-2</v>
      </c>
      <c r="AI684" s="188">
        <f>IF($Q684=0,0,持续效用($P684,$Q684,AI$15,$E684))</f>
        <v>3.7013377448390339E-2</v>
      </c>
      <c r="AJ684" s="188">
        <f>IF($Q684=0,0,持续效用($P684,$Q684,AJ$15,$E684))</f>
        <v>3.7737670157251345E-2</v>
      </c>
      <c r="AK684" s="188">
        <f>IF($Q684=0,0,持续效用($P684,$Q684,AK$15,$E684))</f>
        <v>3.7843772514155799E-2</v>
      </c>
      <c r="AL684" s="146">
        <f>IFERROR(AC684*IF($E684="将领",INDEX(兵法相关参数!$C$4:$AL$7,AL$15,MATCH($AB684,兵法相关参数!$C$3:$AL$3,0)),INDEX(兵法相关参数!$C$12:$AL$15,AL$15,MATCH($AB684,兵法相关参数!$C$3:$AL$3,0))),0)+IFERROR(AH684*IF($E684="将领",INDEX(兵法相关参数!$C$4:$AL$7,AL$15,MATCH($AG684,兵法相关参数!$C$3:$AL$3,0)),INDEX(兵法相关参数!$C$12:$AL$15,AL$15,MATCH($AG684,兵法相关参数!$C$3:$AL$3,0))),0)</f>
        <v>4.2036524049032185</v>
      </c>
      <c r="AM684" s="146">
        <f>IFERROR(AD684*IF($E684="将领",INDEX(兵法相关参数!$C$4:$AL$7,AM$15,MATCH($AB684,兵法相关参数!$C$3:$AL$3,0)),INDEX(兵法相关参数!$C$12:$AL$15,AM$15,MATCH($AB684,兵法相关参数!$C$3:$AL$3,0))),0)+IFERROR(AI684*IF($E684="将领",INDEX(兵法相关参数!$C$4:$AL$7,AM$15,MATCH($AG684,兵法相关参数!$C$3:$AL$3,0)),INDEX(兵法相关参数!$C$12:$AL$15,AM$15,MATCH($AG684,兵法相关参数!$C$3:$AL$3,0))),0)</f>
        <v>3.4317003100849828</v>
      </c>
      <c r="AN684" s="146">
        <f>IFERROR(AE684*IF($E684="将领",INDEX(兵法相关参数!$C$4:$AL$7,AN$15,MATCH($AB684,兵法相关参数!$C$3:$AL$3,0)),INDEX(兵法相关参数!$C$12:$AL$15,AN$15,MATCH($AB684,兵法相关参数!$C$3:$AL$3,0))),0)+IFERROR(AJ684*IF($E684="将领",INDEX(兵法相关参数!$C$4:$AL$7,AN$15,MATCH($AG684,兵法相关参数!$C$3:$AL$3,0)),INDEX(兵法相关参数!$C$12:$AL$15,AN$15,MATCH($AG684,兵法相关参数!$C$3:$AL$3,0))),0)</f>
        <v>1.1219965459250878</v>
      </c>
      <c r="AO684" s="146">
        <f>IFERROR(AF684*IF($E684="将领",INDEX(兵法相关参数!$C$4:$AL$7,AL$15,MATCH($AB684,兵法相关参数!$C$3:$AL$3,0)),INDEX(兵法相关参数!$C$12:$AL$15,AO$15,MATCH($AB684,兵法相关参数!$C$3:$AL$3,0))),0)+IFERROR(AK684*IF($E684="将领",INDEX(兵法相关参数!$C$4:$AL$7,AL$15,MATCH($AG684,兵法相关参数!$C$3:$AL$3,0)),INDEX(兵法相关参数!$C$12:$AL$15,AO$15,MATCH($AG684,兵法相关参数!$C$3:$AL$3,0))),0)</f>
        <v>3.2257514635758096</v>
      </c>
      <c r="AP684" s="42"/>
      <c r="AQ684" s="151">
        <f>AQ683</f>
        <v>30237</v>
      </c>
      <c r="AR684" s="161">
        <f>AR683</f>
        <v>0</v>
      </c>
      <c r="AS684" s="163" t="str">
        <f t="shared" si="423"/>
        <v>橙</v>
      </c>
      <c r="AT684" s="153">
        <f t="shared" si="424"/>
        <v>1</v>
      </c>
      <c r="AU684" s="39" t="str">
        <f>IF(IF(L684="","",AQ684&amp;AT684)=AU683,"",IF(MOD(COUNTIF($AQ$1:AQ684,AQ684),3)=1,"",IF(L684="","",AQ684&amp;AT684)))</f>
        <v>302371</v>
      </c>
      <c r="AV684" s="191">
        <v>14.5</v>
      </c>
      <c r="AW684" s="191">
        <v>1.3</v>
      </c>
      <c r="AX684" s="15" t="str">
        <f>IF(MOD(COUNTIF($AQ$1:AQ684,AQ684),3)=1,"",IF(M684="","",AT684+1))</f>
        <v/>
      </c>
      <c r="AY684" s="15" t="str">
        <f t="shared" si="410"/>
        <v/>
      </c>
      <c r="AZ684" s="166" t="str">
        <f t="shared" si="411"/>
        <v/>
      </c>
      <c r="BA684" s="166" t="str">
        <f t="shared" si="412"/>
        <v/>
      </c>
      <c r="BB684" s="15" t="str">
        <f>IF(MOD(COUNTIF($AQ$1:AQ684,AQ684),3)=1,"",IF(N684="","",AX684+1))</f>
        <v/>
      </c>
      <c r="BC684" s="15" t="str">
        <f t="shared" si="425"/>
        <v/>
      </c>
      <c r="BD684" s="166" t="str">
        <f t="shared" si="426"/>
        <v/>
      </c>
      <c r="BE684" s="166" t="str">
        <f t="shared" si="427"/>
        <v/>
      </c>
      <c r="BF684" s="15"/>
      <c r="BG684" s="15"/>
      <c r="BH684" s="170" t="str">
        <f t="shared" si="428"/>
        <v>敌方头两名施放怒气技能的英雄，其后续施放技能所需怒气永久提高{0}点。</v>
      </c>
    </row>
    <row r="685" spans="1:60">
      <c r="A685" s="256"/>
      <c r="B685" s="259"/>
      <c r="C685" s="256"/>
      <c r="D685" s="257"/>
      <c r="E685" s="179"/>
      <c r="F685" s="141"/>
      <c r="G685" s="141"/>
      <c r="H685" s="141"/>
      <c r="I685" s="141"/>
      <c r="J685" s="256"/>
      <c r="K685" s="256"/>
      <c r="L685" s="182"/>
      <c r="M685" s="179"/>
      <c r="N685" s="179"/>
      <c r="O685" s="182"/>
      <c r="P685" s="179"/>
      <c r="Q685" s="179"/>
      <c r="R685" s="179"/>
      <c r="S685" s="179"/>
      <c r="T685" s="179"/>
      <c r="U685" s="179"/>
      <c r="V685" s="179"/>
      <c r="W685" s="179"/>
      <c r="X685" s="179"/>
      <c r="Y685" s="179"/>
      <c r="Z685" s="179"/>
      <c r="AA685" s="179"/>
      <c r="AB685" s="44"/>
      <c r="AC685" s="189"/>
      <c r="AD685" s="189"/>
      <c r="AE685" s="189"/>
      <c r="AF685" s="189"/>
      <c r="AG685" s="92"/>
      <c r="AH685" s="189"/>
      <c r="AI685" s="189"/>
      <c r="AJ685" s="189"/>
      <c r="AK685" s="189"/>
      <c r="AL685" s="146">
        <f>IFERROR(AC685*IF($E685="将领",INDEX(兵法相关参数!$C$4:$AL$7,AL$15,MATCH($AB685,兵法相关参数!$C$3:$AL$3,0)),INDEX(兵法相关参数!$C$12:$AL$15,AL$15,MATCH($AB685,兵法相关参数!$C$3:$AL$3,0))),0)+IFERROR(AH685*IF($E685="将领",INDEX(兵法相关参数!$C$4:$AL$7,AL$15,MATCH($AG685,兵法相关参数!$C$3:$AL$3,0)),INDEX(兵法相关参数!$C$12:$AL$15,AL$15,MATCH($AG685,兵法相关参数!$C$3:$AL$3,0))),0)</f>
        <v>0</v>
      </c>
      <c r="AM685" s="146">
        <f>IFERROR(AD685*IF($E685="将领",INDEX(兵法相关参数!$C$4:$AL$7,AM$15,MATCH($AB685,兵法相关参数!$C$3:$AL$3,0)),INDEX(兵法相关参数!$C$12:$AL$15,AM$15,MATCH($AB685,兵法相关参数!$C$3:$AL$3,0))),0)+IFERROR(AI685*IF($E685="将领",INDEX(兵法相关参数!$C$4:$AL$7,AM$15,MATCH($AG685,兵法相关参数!$C$3:$AL$3,0)),INDEX(兵法相关参数!$C$12:$AL$15,AM$15,MATCH($AG685,兵法相关参数!$C$3:$AL$3,0))),0)</f>
        <v>0</v>
      </c>
      <c r="AN685" s="146">
        <f>IFERROR(AE685*IF($E685="将领",INDEX(兵法相关参数!$C$4:$AL$7,AN$15,MATCH($AB685,兵法相关参数!$C$3:$AL$3,0)),INDEX(兵法相关参数!$C$12:$AL$15,AN$15,MATCH($AB685,兵法相关参数!$C$3:$AL$3,0))),0)+IFERROR(AJ685*IF($E685="将领",INDEX(兵法相关参数!$C$4:$AL$7,AN$15,MATCH($AG685,兵法相关参数!$C$3:$AL$3,0)),INDEX(兵法相关参数!$C$12:$AL$15,AN$15,MATCH($AG685,兵法相关参数!$C$3:$AL$3,0))),0)</f>
        <v>0</v>
      </c>
      <c r="AO685" s="146">
        <f>IFERROR(AF685*IF($E685="将领",INDEX(兵法相关参数!$C$4:$AL$7,AL$15,MATCH($AB685,兵法相关参数!$C$3:$AL$3,0)),INDEX(兵法相关参数!$C$12:$AL$15,AO$15,MATCH($AB685,兵法相关参数!$C$3:$AL$3,0))),0)+IFERROR(AK685*IF($E685="将领",INDEX(兵法相关参数!$C$4:$AL$7,AL$15,MATCH($AG685,兵法相关参数!$C$3:$AL$3,0)),INDEX(兵法相关参数!$C$12:$AL$15,AO$15,MATCH($AG685,兵法相关参数!$C$3:$AL$3,0))),0)</f>
        <v>0</v>
      </c>
      <c r="AP685" s="27"/>
      <c r="AQ685" s="151">
        <f>AQ684</f>
        <v>30237</v>
      </c>
      <c r="AR685" s="162">
        <f>AR684</f>
        <v>0</v>
      </c>
      <c r="AS685" s="15" t="str">
        <f t="shared" si="423"/>
        <v>橙</v>
      </c>
      <c r="AT685" s="153">
        <f t="shared" si="424"/>
        <v>1</v>
      </c>
      <c r="AU685" s="39" t="str">
        <f>IF(IF(L685="","",AQ685&amp;AT685)=AU684,"",IF(MOD(COUNTIF($AQ$1:AQ685,AQ685),3)=1,"",IF(L685="","",AQ685&amp;AT685)))</f>
        <v/>
      </c>
      <c r="AV685" s="166" t="str">
        <f>IF(AU685="","",IF(L684="固定值",L685,ROUND(IF(AR685=1,L685*INDEX($AV$5:$AV$9,MATCH(AS685,$AU$5:$AU$9,0)),L685*INDEX($AV$13:$AV$17,MATCH(AS685,$AU$13:$AU$17,0))),IF(MID(BH685,FIND(AT685-1,BH685)+2,1)="%",3,1))))</f>
        <v/>
      </c>
      <c r="AW685" s="166" t="str">
        <f>IF(AU685="","",ROUND((IF(AR685=1,L685*INDEX($AW$5:$AW$9,MATCH(AS685,$AU$5:$AU$9,0)),L685*INDEX($AW$13:$AW$17,MATCH(AS685,$AU$13:$AU$17,0)))-AV685)/34,IF(MID(BH685,FIND(AT685-1,BH685)+2,1)="%",3,1)))</f>
        <v/>
      </c>
      <c r="AX685" s="15" t="str">
        <f>IF(MOD(COUNTIF($AQ$1:AQ685,AQ685),3)=1,"",IF(M685="","",AT685+1))</f>
        <v/>
      </c>
      <c r="AY685" s="15" t="str">
        <f t="shared" si="410"/>
        <v/>
      </c>
      <c r="AZ685" s="166" t="str">
        <f t="shared" si="411"/>
        <v/>
      </c>
      <c r="BA685" s="166" t="str">
        <f t="shared" si="412"/>
        <v/>
      </c>
      <c r="BB685" s="15" t="str">
        <f>IF(MOD(COUNTIF($AQ$1:AQ685,AQ685),3)=1,"",IF(N685="","",AX685+1))</f>
        <v/>
      </c>
      <c r="BC685" s="15" t="str">
        <f t="shared" si="425"/>
        <v/>
      </c>
      <c r="BD685" s="166" t="str">
        <f t="shared" si="426"/>
        <v/>
      </c>
      <c r="BE685" s="166" t="str">
        <f t="shared" si="427"/>
        <v/>
      </c>
      <c r="BF685" s="15"/>
      <c r="BG685" s="15"/>
      <c r="BH685" s="170" t="str">
        <f t="shared" si="428"/>
        <v>敌方头两名施放怒气技能的英雄，其后续施放技能所需怒气永久提高{0}点。</v>
      </c>
    </row>
    <row r="686" spans="1:60">
      <c r="A686" s="256"/>
      <c r="B686" s="259"/>
      <c r="C686" s="256"/>
      <c r="D686" s="255"/>
      <c r="E686" s="11"/>
      <c r="F686" s="11"/>
      <c r="G686" s="11"/>
      <c r="H686" s="11"/>
      <c r="I686" s="11"/>
      <c r="J686" s="256"/>
      <c r="K686" s="256"/>
      <c r="L686" s="184"/>
      <c r="M686" s="184"/>
      <c r="N686" s="184"/>
      <c r="O686" s="183"/>
      <c r="P686" s="3"/>
      <c r="Q686" s="11"/>
      <c r="R686" s="11"/>
      <c r="S686" s="184"/>
      <c r="T686" s="184"/>
      <c r="U686" s="184"/>
      <c r="V686" s="184"/>
      <c r="W686" s="3"/>
      <c r="X686" s="3"/>
      <c r="Y686" s="3"/>
      <c r="Z686" s="3"/>
      <c r="AA686" s="1"/>
      <c r="AB686" s="15"/>
      <c r="AC686" s="187"/>
      <c r="AD686" s="187"/>
      <c r="AE686" s="187"/>
      <c r="AF686" s="187"/>
      <c r="AG686" s="96"/>
      <c r="AH686" s="187"/>
      <c r="AI686" s="187"/>
      <c r="AJ686" s="187"/>
      <c r="AK686" s="187"/>
      <c r="AL686" s="146">
        <f>IFERROR(AC686*IF($E686="将领",INDEX(兵法相关参数!$C$4:$AL$7,AL$15,MATCH($AB686,兵法相关参数!$C$3:$AL$3,0)),INDEX(兵法相关参数!$C$12:$AL$15,AL$15,MATCH($AB686,兵法相关参数!$C$3:$AL$3,0))),0)+IFERROR(AH686*IF($E686="将领",INDEX(兵法相关参数!$C$4:$AL$7,AL$15,MATCH($AG686,兵法相关参数!$C$3:$AL$3,0)),INDEX(兵法相关参数!$C$12:$AL$15,AL$15,MATCH($AG686,兵法相关参数!$C$3:$AL$3,0))),0)</f>
        <v>0</v>
      </c>
      <c r="AM686" s="146">
        <f>IFERROR(AD686*IF($E686="将领",INDEX(兵法相关参数!$C$4:$AL$7,AM$15,MATCH($AB686,兵法相关参数!$C$3:$AL$3,0)),INDEX(兵法相关参数!$C$12:$AL$15,AM$15,MATCH($AB686,兵法相关参数!$C$3:$AL$3,0))),0)+IFERROR(AI686*IF($E686="将领",INDEX(兵法相关参数!$C$4:$AL$7,AM$15,MATCH($AG686,兵法相关参数!$C$3:$AL$3,0)),INDEX(兵法相关参数!$C$12:$AL$15,AM$15,MATCH($AG686,兵法相关参数!$C$3:$AL$3,0))),0)</f>
        <v>0</v>
      </c>
      <c r="AN686" s="146">
        <f>IFERROR(AE686*IF($E686="将领",INDEX(兵法相关参数!$C$4:$AL$7,AN$15,MATCH($AB686,兵法相关参数!$C$3:$AL$3,0)),INDEX(兵法相关参数!$C$12:$AL$15,AN$15,MATCH($AB686,兵法相关参数!$C$3:$AL$3,0))),0)+IFERROR(AJ686*IF($E686="将领",INDEX(兵法相关参数!$C$4:$AL$7,AN$15,MATCH($AG686,兵法相关参数!$C$3:$AL$3,0)),INDEX(兵法相关参数!$C$12:$AL$15,AN$15,MATCH($AG686,兵法相关参数!$C$3:$AL$3,0))),0)</f>
        <v>0</v>
      </c>
      <c r="AO686" s="146">
        <f>IFERROR(AF686*IF($E686="将领",INDEX(兵法相关参数!$C$4:$AL$7,AL$15,MATCH($AB686,兵法相关参数!$C$3:$AL$3,0)),INDEX(兵法相关参数!$C$12:$AL$15,AO$15,MATCH($AB686,兵法相关参数!$C$3:$AL$3,0))),0)+IFERROR(AK686*IF($E686="将领",INDEX(兵法相关参数!$C$4:$AL$7,AL$15,MATCH($AG686,兵法相关参数!$C$3:$AL$3,0)),INDEX(兵法相关参数!$C$12:$AL$15,AO$15,MATCH($AG686,兵法相关参数!$C$3:$AL$3,0))),0)</f>
        <v>0</v>
      </c>
      <c r="AP686" s="42"/>
      <c r="AQ686" s="151">
        <f t="shared" ref="AQ686:AQ691" si="429">AQ685</f>
        <v>30237</v>
      </c>
      <c r="AR686" s="160">
        <f>IF(D686="直接伤害",1,0)</f>
        <v>0</v>
      </c>
      <c r="AS686" s="15" t="str">
        <f t="shared" ref="AS686:AS694" si="430">IF(C686="",AS685,C686)</f>
        <v>橙</v>
      </c>
      <c r="AT686" s="153">
        <f t="shared" ref="AT686:AT694" si="431">IF(A686&lt;&gt;"",1,IF(D686="",AT685,IF(AU684="",AT685,IF(AX684="",AT685+1,IF(BB684="",AT685+2,AT685+3)))))</f>
        <v>1</v>
      </c>
      <c r="AU686" s="39" t="str">
        <f>IF(IF(L686="","",AQ686&amp;AT686)=AU685,"",IF(MOD(COUNTIF($AQ$1:AQ686,AQ686),3)=1,"",IF(L686="","",AQ686&amp;AT686)))</f>
        <v/>
      </c>
      <c r="AV686" s="166" t="str">
        <f>IF(AU686="","",IF(L685="固定值",L686,ROUND(IF(AR686=1,L686*INDEX($AV$5:$AV$9,MATCH(AS686,$AU$5:$AU$9,0)),L686*INDEX($AV$13:$AV$17,MATCH(AS686,$AU$13:$AU$17,0))),IF(MID(BH686,FIND(AT686-1,BH686)+2,1)="%",3,1))))</f>
        <v/>
      </c>
      <c r="AW686" s="166" t="str">
        <f>IF(AU686="","",ROUND((IF(AR686=1,L686*INDEX($AW$5:$AW$9,MATCH(AS686,$AU$5:$AU$9,0)),L686*INDEX($AW$13:$AW$17,MATCH(AS686,$AU$13:$AU$17,0)))-AV686)/34,IF(MID(BH686,FIND(AT686-1,BH686)+2,1)="%",3,1)))</f>
        <v/>
      </c>
      <c r="AX686" s="15" t="str">
        <f>IF(MOD(COUNTIF($AQ$1:AQ686,AQ686),3)=1,"",IF(M686="","",AT686+1))</f>
        <v/>
      </c>
      <c r="AY686" s="15" t="str">
        <f t="shared" si="410"/>
        <v/>
      </c>
      <c r="AZ686" s="166" t="str">
        <f t="shared" si="411"/>
        <v/>
      </c>
      <c r="BA686" s="166" t="str">
        <f t="shared" si="412"/>
        <v/>
      </c>
      <c r="BB686" s="15" t="str">
        <f>IF(MOD(COUNTIF($AQ$1:AQ686,AQ686),3)=1,"",IF(N686="","",AX686+1))</f>
        <v/>
      </c>
      <c r="BC686" s="15" t="str">
        <f t="shared" ref="BC686:BC694" si="432">IF(IF(BB686="","",AQ686&amp;BB686)=BC685,"",IF(BB686="","",AQ686&amp;BB686))</f>
        <v/>
      </c>
      <c r="BD686" s="166" t="str">
        <f t="shared" ref="BD686:BD694" si="433">IF(BC686="","",IF(N685="固定值",N686,ROUND(IF(AR686=1,N686*INDEX($AV$5:$AV$9,MATCH(AS686,$AU$5:$AU$9,0)),N686*INDEX($AV$13:$AV$17,MATCH(AS686,$AU$13:$AU$17,0))),IF(MID(BH686,FIND(BB686-1,BH686)+2,1)="%",3,1))))</f>
        <v/>
      </c>
      <c r="BE686" s="166" t="str">
        <f t="shared" ref="BE686:BE694" si="434">IF(BC686="","",ROUND((IF(AR686=1,N686*INDEX($AW$5:$AW$9,MATCH(AS686,$AU$5:$AU$9,0)),N686*INDEX($AW$13:$AW$17,MATCH(AS686,$AU$13:$AU$17,0)))-BD686)/34,IF(MID(BH686,FIND(BB686-1,BH686)+2,1)="%",3,1)))</f>
        <v/>
      </c>
      <c r="BF686" s="15"/>
      <c r="BG686" s="15"/>
      <c r="BH686" s="170" t="str">
        <f t="shared" si="428"/>
        <v>敌方头两名施放怒气技能的英雄，其后续施放技能所需怒气永久提高{0}点。</v>
      </c>
    </row>
    <row r="687" spans="1:60">
      <c r="A687" s="256"/>
      <c r="B687" s="259"/>
      <c r="C687" s="256"/>
      <c r="D687" s="256"/>
      <c r="E687" s="179"/>
      <c r="F687" s="141"/>
      <c r="G687" s="141"/>
      <c r="H687" s="141"/>
      <c r="I687" s="141"/>
      <c r="J687" s="256"/>
      <c r="K687" s="256"/>
      <c r="L687" s="24"/>
      <c r="M687" s="10"/>
      <c r="N687" s="10"/>
      <c r="O687" s="182"/>
      <c r="P687" s="44"/>
      <c r="Q687" s="10"/>
      <c r="R687" s="10"/>
      <c r="S687" s="10"/>
      <c r="T687" s="44"/>
      <c r="U687" s="44"/>
      <c r="V687" s="24"/>
      <c r="W687" s="23"/>
      <c r="X687" s="23"/>
      <c r="Y687" s="23"/>
      <c r="Z687" s="23"/>
      <c r="AA687" s="22"/>
      <c r="AB687" s="44"/>
      <c r="AC687" s="92"/>
      <c r="AD687" s="92"/>
      <c r="AE687" s="92"/>
      <c r="AF687" s="92"/>
      <c r="AG687" s="92"/>
      <c r="AH687" s="188"/>
      <c r="AI687" s="188"/>
      <c r="AJ687" s="188"/>
      <c r="AK687" s="188"/>
      <c r="AL687" s="146">
        <f>IFERROR(AC687*IF($E687="将领",INDEX(兵法相关参数!$C$4:$AL$7,AL$15,MATCH($AB687,兵法相关参数!$C$3:$AL$3,0)),INDEX(兵法相关参数!$C$12:$AL$15,AL$15,MATCH($AB687,兵法相关参数!$C$3:$AL$3,0))),0)+IFERROR(AH687*IF($E687="将领",INDEX(兵法相关参数!$C$4:$AL$7,AL$15,MATCH($AG687,兵法相关参数!$C$3:$AL$3,0)),INDEX(兵法相关参数!$C$12:$AL$15,AL$15,MATCH($AG687,兵法相关参数!$C$3:$AL$3,0))),0)</f>
        <v>0</v>
      </c>
      <c r="AM687" s="146">
        <f>IFERROR(AD687*IF($E687="将领",INDEX(兵法相关参数!$C$4:$AL$7,AM$15,MATCH($AB687,兵法相关参数!$C$3:$AL$3,0)),INDEX(兵法相关参数!$C$12:$AL$15,AM$15,MATCH($AB687,兵法相关参数!$C$3:$AL$3,0))),0)+IFERROR(AI687*IF($E687="将领",INDEX(兵法相关参数!$C$4:$AL$7,AM$15,MATCH($AG687,兵法相关参数!$C$3:$AL$3,0)),INDEX(兵法相关参数!$C$12:$AL$15,AM$15,MATCH($AG687,兵法相关参数!$C$3:$AL$3,0))),0)</f>
        <v>0</v>
      </c>
      <c r="AN687" s="146">
        <f>IFERROR(AE687*IF($E687="将领",INDEX(兵法相关参数!$C$4:$AL$7,AN$15,MATCH($AB687,兵法相关参数!$C$3:$AL$3,0)),INDEX(兵法相关参数!$C$12:$AL$15,AN$15,MATCH($AB687,兵法相关参数!$C$3:$AL$3,0))),0)+IFERROR(AJ687*IF($E687="将领",INDEX(兵法相关参数!$C$4:$AL$7,AN$15,MATCH($AG687,兵法相关参数!$C$3:$AL$3,0)),INDEX(兵法相关参数!$C$12:$AL$15,AN$15,MATCH($AG687,兵法相关参数!$C$3:$AL$3,0))),0)</f>
        <v>0</v>
      </c>
      <c r="AO687" s="146">
        <f>IFERROR(AF687*IF($E687="将领",INDEX(兵法相关参数!$C$4:$AL$7,AL$15,MATCH($AB687,兵法相关参数!$C$3:$AL$3,0)),INDEX(兵法相关参数!$C$12:$AL$15,AO$15,MATCH($AB687,兵法相关参数!$C$3:$AL$3,0))),0)+IFERROR(AK687*IF($E687="将领",INDEX(兵法相关参数!$C$4:$AL$7,AL$15,MATCH($AG687,兵法相关参数!$C$3:$AL$3,0)),INDEX(兵法相关参数!$C$12:$AL$15,AO$15,MATCH($AG687,兵法相关参数!$C$3:$AL$3,0))),0)</f>
        <v>0</v>
      </c>
      <c r="AP687" s="27"/>
      <c r="AQ687" s="151">
        <f t="shared" si="429"/>
        <v>30237</v>
      </c>
      <c r="AR687" s="161">
        <f>AR686</f>
        <v>0</v>
      </c>
      <c r="AS687" s="15" t="str">
        <f t="shared" si="430"/>
        <v>橙</v>
      </c>
      <c r="AT687" s="153">
        <f t="shared" si="431"/>
        <v>1</v>
      </c>
      <c r="AU687" s="39" t="str">
        <f>IF(IF(L687="","",AQ687&amp;AT687)=AU686,"",IF(MOD(COUNTIF($AQ$1:AQ687,AQ687),3)=1,"",IF(L687="","",AQ687&amp;AT687)))</f>
        <v/>
      </c>
      <c r="AV687" s="166" t="str">
        <f t="shared" ref="AV687:AV692" si="435">IF(AU687="","",IF(L686="固定值",L687,ROUND(IF(AR687=1,L687*INDEX($AV$5:$AV$9,MATCH(AS687,$AU$5:$AU$9,0)),L687*INDEX($AV$13:$AV$17,MATCH(AS687,$AU$13:$AU$17,0))),IF(MID(BH687,FIND(AT687-1,BH687)+2,1)="%",3,1))))</f>
        <v/>
      </c>
      <c r="AW687" s="166" t="str">
        <f t="shared" ref="AW687:AW692" si="436">IF(AU687="","",ROUND((IF(AR687=1,L687*INDEX($AW$5:$AW$9,MATCH(AS687,$AU$5:$AU$9,0)),L687*INDEX($AW$13:$AW$17,MATCH(AS687,$AU$13:$AU$17,0)))-AV687)/34,IF(MID(BH687,FIND(AT687-1,BH687)+2,1)="%",3,1)))</f>
        <v/>
      </c>
      <c r="AX687" s="15" t="str">
        <f>IF(MOD(COUNTIF($AQ$1:AQ687,AQ687),3)=1,"",IF(M687="","",AT687+1))</f>
        <v/>
      </c>
      <c r="AY687" s="15" t="str">
        <f t="shared" si="410"/>
        <v/>
      </c>
      <c r="AZ687" s="166" t="str">
        <f t="shared" si="411"/>
        <v/>
      </c>
      <c r="BA687" s="166" t="str">
        <f t="shared" si="412"/>
        <v/>
      </c>
      <c r="BB687" s="15" t="str">
        <f>IF(MOD(COUNTIF($AQ$1:AQ687,AQ687),3)=1,"",IF(N687="","",AX687+1))</f>
        <v/>
      </c>
      <c r="BC687" s="15" t="str">
        <f t="shared" si="432"/>
        <v/>
      </c>
      <c r="BD687" s="166" t="str">
        <f t="shared" si="433"/>
        <v/>
      </c>
      <c r="BE687" s="166" t="str">
        <f t="shared" si="434"/>
        <v/>
      </c>
      <c r="BF687" s="15"/>
      <c r="BG687" s="15"/>
      <c r="BH687" s="170" t="str">
        <f t="shared" si="428"/>
        <v>敌方头两名施放怒气技能的英雄，其后续施放技能所需怒气永久提高{0}点。</v>
      </c>
    </row>
    <row r="688" spans="1:60">
      <c r="A688" s="256"/>
      <c r="B688" s="259"/>
      <c r="C688" s="256"/>
      <c r="D688" s="257"/>
      <c r="E688" s="179"/>
      <c r="F688" s="179"/>
      <c r="G688" s="179"/>
      <c r="H688" s="179"/>
      <c r="I688" s="179"/>
      <c r="J688" s="256"/>
      <c r="K688" s="256"/>
      <c r="L688" s="182"/>
      <c r="M688" s="179"/>
      <c r="N688" s="179"/>
      <c r="O688" s="182"/>
      <c r="P688" s="179"/>
      <c r="Q688" s="179"/>
      <c r="R688" s="179"/>
      <c r="S688" s="179"/>
      <c r="T688" s="179"/>
      <c r="U688" s="179"/>
      <c r="V688" s="179"/>
      <c r="W688" s="179"/>
      <c r="X688" s="179"/>
      <c r="Y688" s="179"/>
      <c r="Z688" s="179"/>
      <c r="AA688" s="179"/>
      <c r="AB688" s="44"/>
      <c r="AC688" s="189"/>
      <c r="AD688" s="189"/>
      <c r="AE688" s="189"/>
      <c r="AF688" s="189"/>
      <c r="AG688" s="92"/>
      <c r="AH688" s="189"/>
      <c r="AI688" s="189"/>
      <c r="AJ688" s="189"/>
      <c r="AK688" s="189"/>
      <c r="AL688" s="146">
        <f>IFERROR(AC688*IF($E688="将领",INDEX(兵法相关参数!$C$4:$AL$7,AL$15,MATCH($AB688,兵法相关参数!$C$3:$AL$3,0)),INDEX(兵法相关参数!$C$12:$AL$15,AL$15,MATCH($AB688,兵法相关参数!$C$3:$AL$3,0))),0)+IFERROR(AH688*IF($E688="将领",INDEX(兵法相关参数!$C$4:$AL$7,AL$15,MATCH($AG688,兵法相关参数!$C$3:$AL$3,0)),INDEX(兵法相关参数!$C$12:$AL$15,AL$15,MATCH($AG688,兵法相关参数!$C$3:$AL$3,0))),0)</f>
        <v>0</v>
      </c>
      <c r="AM688" s="146">
        <f>IFERROR(AD688*IF($E688="将领",INDEX(兵法相关参数!$C$4:$AL$7,AM$15,MATCH($AB688,兵法相关参数!$C$3:$AL$3,0)),INDEX(兵法相关参数!$C$12:$AL$15,AM$15,MATCH($AB688,兵法相关参数!$C$3:$AL$3,0))),0)+IFERROR(AI688*IF($E688="将领",INDEX(兵法相关参数!$C$4:$AL$7,AM$15,MATCH($AG688,兵法相关参数!$C$3:$AL$3,0)),INDEX(兵法相关参数!$C$12:$AL$15,AM$15,MATCH($AG688,兵法相关参数!$C$3:$AL$3,0))),0)</f>
        <v>0</v>
      </c>
      <c r="AN688" s="146">
        <f>IFERROR(AE688*IF($E688="将领",INDEX(兵法相关参数!$C$4:$AL$7,AN$15,MATCH($AB688,兵法相关参数!$C$3:$AL$3,0)),INDEX(兵法相关参数!$C$12:$AL$15,AN$15,MATCH($AB688,兵法相关参数!$C$3:$AL$3,0))),0)+IFERROR(AJ688*IF($E688="将领",INDEX(兵法相关参数!$C$4:$AL$7,AN$15,MATCH($AG688,兵法相关参数!$C$3:$AL$3,0)),INDEX(兵法相关参数!$C$12:$AL$15,AN$15,MATCH($AG688,兵法相关参数!$C$3:$AL$3,0))),0)</f>
        <v>0</v>
      </c>
      <c r="AO688" s="146">
        <f>IFERROR(AF688*IF($E688="将领",INDEX(兵法相关参数!$C$4:$AL$7,AL$15,MATCH($AB688,兵法相关参数!$C$3:$AL$3,0)),INDEX(兵法相关参数!$C$12:$AL$15,AO$15,MATCH($AB688,兵法相关参数!$C$3:$AL$3,0))),0)+IFERROR(AK688*IF($E688="将领",INDEX(兵法相关参数!$C$4:$AL$7,AL$15,MATCH($AG688,兵法相关参数!$C$3:$AL$3,0)),INDEX(兵法相关参数!$C$12:$AL$15,AO$15,MATCH($AG688,兵法相关参数!$C$3:$AL$3,0))),0)</f>
        <v>0</v>
      </c>
      <c r="AP688" s="42"/>
      <c r="AQ688" s="151">
        <f t="shared" si="429"/>
        <v>30237</v>
      </c>
      <c r="AR688" s="162">
        <f>AR687</f>
        <v>0</v>
      </c>
      <c r="AS688" s="15" t="str">
        <f t="shared" si="430"/>
        <v>橙</v>
      </c>
      <c r="AT688" s="153">
        <f t="shared" si="431"/>
        <v>1</v>
      </c>
      <c r="AU688" s="39" t="str">
        <f>IF(IF(L688="","",AQ688&amp;AT688)=AU687,"",IF(MOD(COUNTIF($AQ$1:AQ688,AQ688),3)=1,"",IF(L688="","",AQ688&amp;AT688)))</f>
        <v/>
      </c>
      <c r="AV688" s="166" t="str">
        <f t="shared" si="435"/>
        <v/>
      </c>
      <c r="AW688" s="166" t="str">
        <f t="shared" si="436"/>
        <v/>
      </c>
      <c r="AX688" s="15" t="str">
        <f>IF(MOD(COUNTIF($AQ$1:AQ688,AQ688),3)=1,"",IF(M688="","",AT688+1))</f>
        <v/>
      </c>
      <c r="AY688" s="15" t="str">
        <f t="shared" si="410"/>
        <v/>
      </c>
      <c r="AZ688" s="166" t="str">
        <f t="shared" si="411"/>
        <v/>
      </c>
      <c r="BA688" s="166" t="str">
        <f t="shared" si="412"/>
        <v/>
      </c>
      <c r="BB688" s="15" t="str">
        <f>IF(MOD(COUNTIF($AQ$1:AQ688,AQ688),3)=1,"",IF(N688="","",AX688+1))</f>
        <v/>
      </c>
      <c r="BC688" s="15" t="str">
        <f t="shared" si="432"/>
        <v/>
      </c>
      <c r="BD688" s="166" t="str">
        <f t="shared" si="433"/>
        <v/>
      </c>
      <c r="BE688" s="166" t="str">
        <f t="shared" si="434"/>
        <v/>
      </c>
      <c r="BF688" s="15"/>
      <c r="BG688" s="15"/>
      <c r="BH688" s="170" t="str">
        <f t="shared" si="428"/>
        <v>敌方头两名施放怒气技能的英雄，其后续施放技能所需怒气永久提高{0}点。</v>
      </c>
    </row>
    <row r="689" spans="1:60">
      <c r="A689" s="256"/>
      <c r="B689" s="259"/>
      <c r="C689" s="256"/>
      <c r="D689" s="255"/>
      <c r="E689" s="11"/>
      <c r="F689" s="11"/>
      <c r="G689" s="11"/>
      <c r="H689" s="11"/>
      <c r="I689" s="11"/>
      <c r="J689" s="256"/>
      <c r="K689" s="256"/>
      <c r="L689" s="11"/>
      <c r="M689" s="11"/>
      <c r="N689" s="11"/>
      <c r="O689" s="183"/>
      <c r="P689" s="3"/>
      <c r="Q689" s="11"/>
      <c r="R689" s="11"/>
      <c r="S689" s="11"/>
      <c r="T689" s="184"/>
      <c r="U689" s="184"/>
      <c r="V689" s="184"/>
      <c r="W689" s="3"/>
      <c r="X689" s="3"/>
      <c r="Y689" s="3"/>
      <c r="Z689" s="3"/>
      <c r="AA689" s="1"/>
      <c r="AB689" s="15"/>
      <c r="AC689" s="187"/>
      <c r="AD689" s="187"/>
      <c r="AE689" s="187"/>
      <c r="AF689" s="187"/>
      <c r="AG689" s="96"/>
      <c r="AH689" s="187"/>
      <c r="AI689" s="187"/>
      <c r="AJ689" s="187"/>
      <c r="AK689" s="187"/>
      <c r="AL689" s="146">
        <f>IFERROR(AC689*IF($E689="将领",INDEX(兵法相关参数!$C$4:$AL$7,AL$15,MATCH($AB689,兵法相关参数!$C$3:$AL$3,0)),INDEX(兵法相关参数!$C$12:$AL$15,AL$15,MATCH($AB689,兵法相关参数!$C$3:$AL$3,0))),0)+IFERROR(AH689*IF($E689="将领",INDEX(兵法相关参数!$C$4:$AL$7,AL$15,MATCH($AG689,兵法相关参数!$C$3:$AL$3,0)),INDEX(兵法相关参数!$C$12:$AL$15,AL$15,MATCH($AG689,兵法相关参数!$C$3:$AL$3,0))),0)</f>
        <v>0</v>
      </c>
      <c r="AM689" s="146">
        <f>IFERROR(AD689*IF($E689="将领",INDEX(兵法相关参数!$C$4:$AL$7,AM$15,MATCH($AB689,兵法相关参数!$C$3:$AL$3,0)),INDEX(兵法相关参数!$C$12:$AL$15,AM$15,MATCH($AB689,兵法相关参数!$C$3:$AL$3,0))),0)+IFERROR(AI689*IF($E689="将领",INDEX(兵法相关参数!$C$4:$AL$7,AM$15,MATCH($AG689,兵法相关参数!$C$3:$AL$3,0)),INDEX(兵法相关参数!$C$12:$AL$15,AM$15,MATCH($AG689,兵法相关参数!$C$3:$AL$3,0))),0)</f>
        <v>0</v>
      </c>
      <c r="AN689" s="146">
        <f>IFERROR(AE689*IF($E689="将领",INDEX(兵法相关参数!$C$4:$AL$7,AN$15,MATCH($AB689,兵法相关参数!$C$3:$AL$3,0)),INDEX(兵法相关参数!$C$12:$AL$15,AN$15,MATCH($AB689,兵法相关参数!$C$3:$AL$3,0))),0)+IFERROR(AJ689*IF($E689="将领",INDEX(兵法相关参数!$C$4:$AL$7,AN$15,MATCH($AG689,兵法相关参数!$C$3:$AL$3,0)),INDEX(兵法相关参数!$C$12:$AL$15,AN$15,MATCH($AG689,兵法相关参数!$C$3:$AL$3,0))),0)</f>
        <v>0</v>
      </c>
      <c r="AO689" s="146">
        <f>IFERROR(AF689*IF($E689="将领",INDEX(兵法相关参数!$C$4:$AL$7,AL$15,MATCH($AB689,兵法相关参数!$C$3:$AL$3,0)),INDEX(兵法相关参数!$C$12:$AL$15,AO$15,MATCH($AB689,兵法相关参数!$C$3:$AL$3,0))),0)+IFERROR(AK689*IF($E689="将领",INDEX(兵法相关参数!$C$4:$AL$7,AL$15,MATCH($AG689,兵法相关参数!$C$3:$AL$3,0)),INDEX(兵法相关参数!$C$12:$AL$15,AO$15,MATCH($AG689,兵法相关参数!$C$3:$AL$3,0))),0)</f>
        <v>0</v>
      </c>
      <c r="AP689" s="27"/>
      <c r="AQ689" s="151">
        <f t="shared" si="429"/>
        <v>30237</v>
      </c>
      <c r="AR689" s="160">
        <f>IF(D689="直接伤害",1,0)</f>
        <v>0</v>
      </c>
      <c r="AS689" s="15" t="str">
        <f t="shared" si="430"/>
        <v>橙</v>
      </c>
      <c r="AT689" s="153">
        <f t="shared" si="431"/>
        <v>1</v>
      </c>
      <c r="AU689" s="39" t="str">
        <f>IF(IF(L689="","",AQ689&amp;AT689)=AU688,"",IF(MOD(COUNTIF($AQ$1:AQ689,AQ689),3)=1,"",IF(L689="","",AQ689&amp;AT689)))</f>
        <v/>
      </c>
      <c r="AV689" s="166" t="str">
        <f t="shared" si="435"/>
        <v/>
      </c>
      <c r="AW689" s="166" t="str">
        <f t="shared" si="436"/>
        <v/>
      </c>
      <c r="AX689" s="15" t="str">
        <f>IF(MOD(COUNTIF($AQ$1:AQ689,AQ689),3)=1,"",IF(M689="","",AT689+1))</f>
        <v/>
      </c>
      <c r="AY689" s="15" t="str">
        <f t="shared" si="410"/>
        <v/>
      </c>
      <c r="AZ689" s="166" t="str">
        <f t="shared" si="411"/>
        <v/>
      </c>
      <c r="BA689" s="166" t="str">
        <f t="shared" si="412"/>
        <v/>
      </c>
      <c r="BB689" s="15" t="str">
        <f>IF(MOD(COUNTIF($AQ$1:AQ689,AQ689),3)=1,"",IF(N689="","",AX689+1))</f>
        <v/>
      </c>
      <c r="BC689" s="15" t="str">
        <f t="shared" si="432"/>
        <v/>
      </c>
      <c r="BD689" s="166" t="str">
        <f t="shared" si="433"/>
        <v/>
      </c>
      <c r="BE689" s="166" t="str">
        <f t="shared" si="434"/>
        <v/>
      </c>
      <c r="BF689" s="15"/>
      <c r="BG689" s="15"/>
      <c r="BH689" s="170" t="str">
        <f t="shared" si="428"/>
        <v>敌方头两名施放怒气技能的英雄，其后续施放技能所需怒气永久提高{0}点。</v>
      </c>
    </row>
    <row r="690" spans="1:60">
      <c r="A690" s="256"/>
      <c r="B690" s="259"/>
      <c r="C690" s="256"/>
      <c r="D690" s="256"/>
      <c r="E690" s="179"/>
      <c r="F690" s="141"/>
      <c r="G690" s="141"/>
      <c r="H690" s="141"/>
      <c r="I690" s="141"/>
      <c r="J690" s="256"/>
      <c r="K690" s="256"/>
      <c r="L690" s="179"/>
      <c r="M690" s="207"/>
      <c r="N690" s="179"/>
      <c r="O690" s="182"/>
      <c r="P690" s="44"/>
      <c r="Q690" s="179"/>
      <c r="R690" s="179"/>
      <c r="S690" s="182"/>
      <c r="T690" s="179"/>
      <c r="U690" s="110"/>
      <c r="V690" s="179"/>
      <c r="W690" s="23"/>
      <c r="X690" s="23"/>
      <c r="Y690" s="23"/>
      <c r="Z690" s="23"/>
      <c r="AA690" s="179"/>
      <c r="AB690" s="44"/>
      <c r="AC690" s="92"/>
      <c r="AD690" s="92"/>
      <c r="AE690" s="92"/>
      <c r="AF690" s="92"/>
      <c r="AG690" s="92"/>
      <c r="AH690" s="188"/>
      <c r="AI690" s="188"/>
      <c r="AJ690" s="188"/>
      <c r="AK690" s="188"/>
      <c r="AL690" s="146">
        <f>IFERROR(AC690*IF($E690="将领",INDEX(兵法相关参数!$C$4:$AL$7,AL$15,MATCH($AB690,兵法相关参数!$C$3:$AL$3,0)),INDEX(兵法相关参数!$C$12:$AL$15,AL$15,MATCH($AB690,兵法相关参数!$C$3:$AL$3,0))),0)+IFERROR(AH690*IF($E690="将领",INDEX(兵法相关参数!$C$4:$AL$7,AL$15,MATCH($AG690,兵法相关参数!$C$3:$AL$3,0)),INDEX(兵法相关参数!$C$12:$AL$15,AL$15,MATCH($AG690,兵法相关参数!$C$3:$AL$3,0))),0)</f>
        <v>0</v>
      </c>
      <c r="AM690" s="146">
        <f>IFERROR(AD690*IF($E690="将领",INDEX(兵法相关参数!$C$4:$AL$7,AM$15,MATCH($AB690,兵法相关参数!$C$3:$AL$3,0)),INDEX(兵法相关参数!$C$12:$AL$15,AM$15,MATCH($AB690,兵法相关参数!$C$3:$AL$3,0))),0)+IFERROR(AI690*IF($E690="将领",INDEX(兵法相关参数!$C$4:$AL$7,AM$15,MATCH($AG690,兵法相关参数!$C$3:$AL$3,0)),INDEX(兵法相关参数!$C$12:$AL$15,AM$15,MATCH($AG690,兵法相关参数!$C$3:$AL$3,0))),0)</f>
        <v>0</v>
      </c>
      <c r="AN690" s="146">
        <f>IFERROR(AE690*IF($E690="将领",INDEX(兵法相关参数!$C$4:$AL$7,AN$15,MATCH($AB690,兵法相关参数!$C$3:$AL$3,0)),INDEX(兵法相关参数!$C$12:$AL$15,AN$15,MATCH($AB690,兵法相关参数!$C$3:$AL$3,0))),0)+IFERROR(AJ690*IF($E690="将领",INDEX(兵法相关参数!$C$4:$AL$7,AN$15,MATCH($AG690,兵法相关参数!$C$3:$AL$3,0)),INDEX(兵法相关参数!$C$12:$AL$15,AN$15,MATCH($AG690,兵法相关参数!$C$3:$AL$3,0))),0)</f>
        <v>0</v>
      </c>
      <c r="AO690" s="146">
        <f>IFERROR(AF690*IF($E690="将领",INDEX(兵法相关参数!$C$4:$AL$7,AL$15,MATCH($AB690,兵法相关参数!$C$3:$AL$3,0)),INDEX(兵法相关参数!$C$12:$AL$15,AO$15,MATCH($AB690,兵法相关参数!$C$3:$AL$3,0))),0)+IFERROR(AK690*IF($E690="将领",INDEX(兵法相关参数!$C$4:$AL$7,AL$15,MATCH($AG690,兵法相关参数!$C$3:$AL$3,0)),INDEX(兵法相关参数!$C$12:$AL$15,AO$15,MATCH($AG690,兵法相关参数!$C$3:$AL$3,0))),0)</f>
        <v>0</v>
      </c>
      <c r="AP690" s="42"/>
      <c r="AQ690" s="151">
        <f t="shared" si="429"/>
        <v>30237</v>
      </c>
      <c r="AR690" s="161">
        <f>AR689</f>
        <v>0</v>
      </c>
      <c r="AS690" s="15" t="str">
        <f t="shared" si="430"/>
        <v>橙</v>
      </c>
      <c r="AT690" s="153">
        <f t="shared" si="431"/>
        <v>1</v>
      </c>
      <c r="AU690" s="39" t="str">
        <f>IF(IF(L690="","",AQ690&amp;AT690)=AU689,"",IF(MOD(COUNTIF($AQ$1:AQ690,AQ690),3)=1,"",IF(L690="","",AQ690&amp;AT690)))</f>
        <v/>
      </c>
      <c r="AV690" s="166" t="str">
        <f t="shared" si="435"/>
        <v/>
      </c>
      <c r="AW690" s="166" t="str">
        <f t="shared" si="436"/>
        <v/>
      </c>
      <c r="AX690" s="15" t="str">
        <f>IF(MOD(COUNTIF($AQ$1:AQ690,AQ690),3)=1,"",IF(M690="","",AT690+1))</f>
        <v/>
      </c>
      <c r="AY690" s="15" t="str">
        <f t="shared" si="410"/>
        <v/>
      </c>
      <c r="AZ690" s="166" t="str">
        <f t="shared" si="411"/>
        <v/>
      </c>
      <c r="BA690" s="166" t="str">
        <f t="shared" si="412"/>
        <v/>
      </c>
      <c r="BB690" s="15" t="str">
        <f>IF(MOD(COUNTIF($AQ$1:AQ690,AQ690),3)=1,"",IF(N690="","",AX690+1))</f>
        <v/>
      </c>
      <c r="BC690" s="15" t="str">
        <f t="shared" si="432"/>
        <v/>
      </c>
      <c r="BD690" s="166" t="str">
        <f t="shared" si="433"/>
        <v/>
      </c>
      <c r="BE690" s="166" t="str">
        <f t="shared" si="434"/>
        <v/>
      </c>
      <c r="BF690" s="15"/>
      <c r="BG690" s="15"/>
      <c r="BH690" s="170" t="str">
        <f>IF(B690="",BH689,B690)</f>
        <v>敌方头两名施放怒气技能的英雄，其后续施放技能所需怒气永久提高{0}点。</v>
      </c>
    </row>
    <row r="691" spans="1:60">
      <c r="A691" s="257"/>
      <c r="B691" s="260"/>
      <c r="C691" s="257"/>
      <c r="D691" s="257"/>
      <c r="E691" s="179"/>
      <c r="F691" s="179"/>
      <c r="G691" s="179"/>
      <c r="H691" s="179"/>
      <c r="I691" s="179"/>
      <c r="J691" s="257"/>
      <c r="K691" s="257"/>
      <c r="L691" s="182"/>
      <c r="M691" s="179"/>
      <c r="N691" s="179"/>
      <c r="O691" s="182"/>
      <c r="P691" s="179"/>
      <c r="Q691" s="179"/>
      <c r="R691" s="179"/>
      <c r="S691" s="179"/>
      <c r="T691" s="179"/>
      <c r="U691" s="179"/>
      <c r="V691" s="179"/>
      <c r="W691" s="179"/>
      <c r="X691" s="179"/>
      <c r="Y691" s="179"/>
      <c r="Z691" s="179"/>
      <c r="AA691" s="179"/>
      <c r="AB691" s="44"/>
      <c r="AC691" s="189"/>
      <c r="AD691" s="189"/>
      <c r="AE691" s="189"/>
      <c r="AF691" s="189"/>
      <c r="AG691" s="92"/>
      <c r="AH691" s="189"/>
      <c r="AI691" s="189"/>
      <c r="AJ691" s="189"/>
      <c r="AK691" s="189"/>
      <c r="AL691" s="146">
        <f>IFERROR(AC691*IF($E691="将领",INDEX(兵法相关参数!$C$4:$AL$7,AL$15,MATCH($AB691,兵法相关参数!$C$3:$AL$3,0)),INDEX(兵法相关参数!$C$12:$AL$15,AL$15,MATCH($AB691,兵法相关参数!$C$3:$AL$3,0))),0)+IFERROR(AH691*IF($E691="将领",INDEX(兵法相关参数!$C$4:$AL$7,AL$15,MATCH($AG691,兵法相关参数!$C$3:$AL$3,0)),INDEX(兵法相关参数!$C$12:$AL$15,AL$15,MATCH($AG691,兵法相关参数!$C$3:$AL$3,0))),0)</f>
        <v>0</v>
      </c>
      <c r="AM691" s="146">
        <f>IFERROR(AD691*IF($E691="将领",INDEX(兵法相关参数!$C$4:$AL$7,AM$15,MATCH($AB691,兵法相关参数!$C$3:$AL$3,0)),INDEX(兵法相关参数!$C$12:$AL$15,AM$15,MATCH($AB691,兵法相关参数!$C$3:$AL$3,0))),0)+IFERROR(AI691*IF($E691="将领",INDEX(兵法相关参数!$C$4:$AL$7,AM$15,MATCH($AG691,兵法相关参数!$C$3:$AL$3,0)),INDEX(兵法相关参数!$C$12:$AL$15,AM$15,MATCH($AG691,兵法相关参数!$C$3:$AL$3,0))),0)</f>
        <v>0</v>
      </c>
      <c r="AN691" s="146">
        <f>IFERROR(AE691*IF($E691="将领",INDEX(兵法相关参数!$C$4:$AL$7,AN$15,MATCH($AB691,兵法相关参数!$C$3:$AL$3,0)),INDEX(兵法相关参数!$C$12:$AL$15,AN$15,MATCH($AB691,兵法相关参数!$C$3:$AL$3,0))),0)+IFERROR(AJ691*IF($E691="将领",INDEX(兵法相关参数!$C$4:$AL$7,AN$15,MATCH($AG691,兵法相关参数!$C$3:$AL$3,0)),INDEX(兵法相关参数!$C$12:$AL$15,AN$15,MATCH($AG691,兵法相关参数!$C$3:$AL$3,0))),0)</f>
        <v>0</v>
      </c>
      <c r="AO691" s="146">
        <f>IFERROR(AF691*IF($E691="将领",INDEX(兵法相关参数!$C$4:$AL$7,AL$15,MATCH($AB691,兵法相关参数!$C$3:$AL$3,0)),INDEX(兵法相关参数!$C$12:$AL$15,AO$15,MATCH($AB691,兵法相关参数!$C$3:$AL$3,0))),0)+IFERROR(AK691*IF($E691="将领",INDEX(兵法相关参数!$C$4:$AL$7,AL$15,MATCH($AG691,兵法相关参数!$C$3:$AL$3,0)),INDEX(兵法相关参数!$C$12:$AL$15,AO$15,MATCH($AG691,兵法相关参数!$C$3:$AL$3,0))),0)</f>
        <v>0</v>
      </c>
      <c r="AP691" s="27"/>
      <c r="AQ691" s="152">
        <f t="shared" si="429"/>
        <v>30237</v>
      </c>
      <c r="AR691" s="162">
        <f>AR690</f>
        <v>0</v>
      </c>
      <c r="AS691" s="15" t="str">
        <f t="shared" si="430"/>
        <v>橙</v>
      </c>
      <c r="AT691" s="153">
        <f t="shared" si="431"/>
        <v>1</v>
      </c>
      <c r="AU691" s="39" t="str">
        <f>IF(IF(L691="","",AQ691&amp;AT691)=AU690,"",IF(MOD(COUNTIF($AQ$1:AQ691,AQ691),3)=1,"",IF(L691="","",AQ691&amp;AT691)))</f>
        <v/>
      </c>
      <c r="AV691" s="166" t="str">
        <f t="shared" si="435"/>
        <v/>
      </c>
      <c r="AW691" s="166" t="str">
        <f t="shared" si="436"/>
        <v/>
      </c>
      <c r="AX691" s="15" t="str">
        <f>IF(MOD(COUNTIF($AQ$1:AQ691,AQ691),3)=1,"",IF(M691="","",AT691+1))</f>
        <v/>
      </c>
      <c r="AY691" s="15" t="str">
        <f t="shared" si="410"/>
        <v/>
      </c>
      <c r="AZ691" s="166" t="str">
        <f t="shared" si="411"/>
        <v/>
      </c>
      <c r="BA691" s="166" t="str">
        <f t="shared" si="412"/>
        <v/>
      </c>
      <c r="BB691" s="15" t="str">
        <f>IF(MOD(COUNTIF($AQ$1:AQ691,AQ691),3)=1,"",IF(N691="","",AX691+1))</f>
        <v/>
      </c>
      <c r="BC691" s="15" t="str">
        <f t="shared" si="432"/>
        <v/>
      </c>
      <c r="BD691" s="166" t="str">
        <f t="shared" si="433"/>
        <v/>
      </c>
      <c r="BE691" s="166" t="str">
        <f t="shared" si="434"/>
        <v/>
      </c>
      <c r="BF691" s="15"/>
      <c r="BG691" s="15"/>
      <c r="BH691" s="170" t="str">
        <f t="shared" ref="BH691:BH707" si="437">IF(B691="",BH690,B691)</f>
        <v>敌方头两名施放怒气技能的英雄，其后续施放技能所需怒气永久提高{0}点。</v>
      </c>
    </row>
    <row r="692" spans="1:60">
      <c r="A692" s="255" t="s">
        <v>1234</v>
      </c>
      <c r="B692" s="258" t="s">
        <v>1233</v>
      </c>
      <c r="C692" s="255" t="s">
        <v>1240</v>
      </c>
      <c r="D692" s="255" t="s">
        <v>1235</v>
      </c>
      <c r="E692" s="11"/>
      <c r="F692" s="11"/>
      <c r="G692" s="11"/>
      <c r="H692" s="11"/>
      <c r="I692" s="11"/>
      <c r="J692" s="11" t="s">
        <v>402</v>
      </c>
      <c r="K692" s="11" t="s">
        <v>469</v>
      </c>
      <c r="L692" s="190" t="s">
        <v>62</v>
      </c>
      <c r="M692" s="11"/>
      <c r="N692" s="11"/>
      <c r="O692" s="183" t="s">
        <v>52</v>
      </c>
      <c r="P692" s="3" t="s">
        <v>57</v>
      </c>
      <c r="Q692" s="11" t="s">
        <v>60</v>
      </c>
      <c r="R692" s="11" t="s">
        <v>61</v>
      </c>
      <c r="S692" s="184" t="s">
        <v>582</v>
      </c>
      <c r="T692" s="184"/>
      <c r="U692" s="184"/>
      <c r="V692" s="184"/>
      <c r="W692" s="3" t="s">
        <v>223</v>
      </c>
      <c r="X692" s="3" t="s">
        <v>224</v>
      </c>
      <c r="Y692" s="3" t="s">
        <v>225</v>
      </c>
      <c r="Z692" s="3" t="s">
        <v>226</v>
      </c>
      <c r="AA692" s="1"/>
      <c r="AB692" s="15"/>
      <c r="AC692" s="187" t="s">
        <v>227</v>
      </c>
      <c r="AD692" s="187" t="s">
        <v>228</v>
      </c>
      <c r="AE692" s="187" t="s">
        <v>229</v>
      </c>
      <c r="AF692" s="187" t="s">
        <v>230</v>
      </c>
      <c r="AG692" s="96"/>
      <c r="AH692" s="187"/>
      <c r="AI692" s="187"/>
      <c r="AJ692" s="187"/>
      <c r="AK692" s="187"/>
      <c r="AL692" s="146">
        <f>IFERROR(AC692*IF($E692="将领",INDEX(兵法相关参数!$C$4:$AL$7,AL$15,MATCH($AB692,兵法相关参数!$C$3:$AL$3,0)),INDEX(兵法相关参数!$C$12:$AL$15,AL$15,MATCH($AB692,兵法相关参数!$C$3:$AL$3,0))),0)+IFERROR(AH692*IF($E692="将领",INDEX(兵法相关参数!$C$4:$AL$7,AL$15,MATCH($AG692,兵法相关参数!$C$3:$AL$3,0)),INDEX(兵法相关参数!$C$12:$AL$15,AL$15,MATCH($AG692,兵法相关参数!$C$3:$AL$3,0))),0)</f>
        <v>0</v>
      </c>
      <c r="AM692" s="146">
        <f>IFERROR(AD692*IF($E692="将领",INDEX(兵法相关参数!$C$4:$AL$7,AM$15,MATCH($AB692,兵法相关参数!$C$3:$AL$3,0)),INDEX(兵法相关参数!$C$12:$AL$15,AM$15,MATCH($AB692,兵法相关参数!$C$3:$AL$3,0))),0)+IFERROR(AI692*IF($E692="将领",INDEX(兵法相关参数!$C$4:$AL$7,AM$15,MATCH($AG692,兵法相关参数!$C$3:$AL$3,0)),INDEX(兵法相关参数!$C$12:$AL$15,AM$15,MATCH($AG692,兵法相关参数!$C$3:$AL$3,0))),0)</f>
        <v>0</v>
      </c>
      <c r="AN692" s="146">
        <f>IFERROR(AE692*IF($E692="将领",INDEX(兵法相关参数!$C$4:$AL$7,AN$15,MATCH($AB692,兵法相关参数!$C$3:$AL$3,0)),INDEX(兵法相关参数!$C$12:$AL$15,AN$15,MATCH($AB692,兵法相关参数!$C$3:$AL$3,0))),0)+IFERROR(AJ692*IF($E692="将领",INDEX(兵法相关参数!$C$4:$AL$7,AN$15,MATCH($AG692,兵法相关参数!$C$3:$AL$3,0)),INDEX(兵法相关参数!$C$12:$AL$15,AN$15,MATCH($AG692,兵法相关参数!$C$3:$AL$3,0))),0)</f>
        <v>0</v>
      </c>
      <c r="AO692" s="146">
        <f>IFERROR(AF692*IF($E692="将领",INDEX(兵法相关参数!$C$4:$AL$7,AL$15,MATCH($AB692,兵法相关参数!$C$3:$AL$3,0)),INDEX(兵法相关参数!$C$12:$AL$15,AO$15,MATCH($AB692,兵法相关参数!$C$3:$AL$3,0))),0)+IFERROR(AK692*IF($E692="将领",INDEX(兵法相关参数!$C$4:$AL$7,AL$15,MATCH($AG692,兵法相关参数!$C$3:$AL$3,0)),INDEX(兵法相关参数!$C$12:$AL$15,AO$15,MATCH($AG692,兵法相关参数!$C$3:$AL$3,0))),0)</f>
        <v>0</v>
      </c>
      <c r="AP692" s="27"/>
      <c r="AQ692" s="154">
        <v>30238</v>
      </c>
      <c r="AR692" s="160">
        <f>IF(D692="直接伤害",1,0)</f>
        <v>0</v>
      </c>
      <c r="AS692" s="163" t="str">
        <f t="shared" si="430"/>
        <v>红</v>
      </c>
      <c r="AT692" s="153">
        <f t="shared" si="431"/>
        <v>1</v>
      </c>
      <c r="AU692" s="39" t="str">
        <f>IF(IF(L692="","",AQ692&amp;AT692)=AU691,"",IF(MOD(COUNTIF($AQ$1:AQ692,AQ692),3)=1,"",IF(L692="","",AQ692&amp;AT692)))</f>
        <v/>
      </c>
      <c r="AV692" s="166" t="str">
        <f t="shared" si="435"/>
        <v/>
      </c>
      <c r="AW692" s="166" t="str">
        <f t="shared" si="436"/>
        <v/>
      </c>
      <c r="AX692" s="15" t="str">
        <f>IF(MOD(COUNTIF($AQ$1:AQ692,AQ692),3)=1,"",IF(M692="","",AT692+1))</f>
        <v/>
      </c>
      <c r="AY692" s="15" t="str">
        <f t="shared" si="410"/>
        <v/>
      </c>
      <c r="AZ692" s="166" t="str">
        <f t="shared" si="411"/>
        <v/>
      </c>
      <c r="BA692" s="166" t="str">
        <f t="shared" si="412"/>
        <v/>
      </c>
      <c r="BB692" s="15" t="str">
        <f>IF(MOD(COUNTIF($AQ$1:AQ692,AQ692),3)=1,"",IF(N692="","",AX692+1))</f>
        <v/>
      </c>
      <c r="BC692" s="15" t="str">
        <f t="shared" si="432"/>
        <v/>
      </c>
      <c r="BD692" s="166" t="str">
        <f t="shared" si="433"/>
        <v/>
      </c>
      <c r="BE692" s="166" t="str">
        <f t="shared" si="434"/>
        <v/>
      </c>
      <c r="BF692" s="15"/>
      <c r="BG692" s="15"/>
      <c r="BH692" s="170" t="str">
        <f t="shared" si="437"/>
        <v>每14秒，为敌方生命百分比最低的英雄施加毒血效果，使其在7秒内受到的治疗效果的{0}%转化为伤害。</v>
      </c>
    </row>
    <row r="693" spans="1:60">
      <c r="A693" s="256"/>
      <c r="B693" s="259"/>
      <c r="C693" s="256"/>
      <c r="D693" s="256"/>
      <c r="E693" s="179" t="s">
        <v>22</v>
      </c>
      <c r="F693" s="141">
        <v>1</v>
      </c>
      <c r="G693" s="141">
        <v>1</v>
      </c>
      <c r="H693" s="141">
        <v>1</v>
      </c>
      <c r="I693" s="141">
        <v>1</v>
      </c>
      <c r="J693" s="255">
        <f>SUMPRODUCT(LARGE(AL693:AO693*F693:I693+AL694:AO694*F694:I694+AL696:AO696*F696:I696+AL697:AO697*F697:I697+AL699:AO699*F699:I699+AL700:AO700*F700:I700,1))</f>
        <v>5.0259129514191452</v>
      </c>
      <c r="K693" s="255">
        <f>INDEX($J$17:$J$200,MATCH(C692,$C$17:$C$200,0),1)</f>
        <v>5.1145752809421161</v>
      </c>
      <c r="L693" s="182">
        <v>1</v>
      </c>
      <c r="M693" s="179"/>
      <c r="N693" s="179"/>
      <c r="O693" s="182">
        <f>115%*0.9</f>
        <v>1.0349999999999999</v>
      </c>
      <c r="P693" s="44" t="s">
        <v>1236</v>
      </c>
      <c r="Q693" s="179">
        <v>1</v>
      </c>
      <c r="R693" s="179">
        <v>3</v>
      </c>
      <c r="S693" s="110">
        <f>INDEX(三维调整系数,8,5)</f>
        <v>1.1018939561889425</v>
      </c>
      <c r="T693" s="179"/>
      <c r="U693" s="179"/>
      <c r="V693" s="179"/>
      <c r="W693" s="23">
        <f>$L693*($R693)*$O693*$S693</f>
        <v>3.4213807339666658</v>
      </c>
      <c r="X693" s="23">
        <f>$L693*($R693)*$O693*$S693</f>
        <v>3.4213807339666658</v>
      </c>
      <c r="Y693" s="23">
        <f>$L693*($R693)*$O693*$S693</f>
        <v>3.4213807339666658</v>
      </c>
      <c r="Z693" s="23">
        <f>$L693*($R693)*$O693*$S693</f>
        <v>3.4213807339666658</v>
      </c>
      <c r="AA693" s="179"/>
      <c r="AB693" s="44" t="s">
        <v>102</v>
      </c>
      <c r="AC693" s="92">
        <f>0.5*辅助效用($P693,-1,AC$15,"生存转换",治疗系数,"当前将领目标",W693)+0.5*辅助效用($P696,-1,AC$15,"生存转换",治疗系数,"当前将领目标",W693)</f>
        <v>1.6071536863683364E-3</v>
      </c>
      <c r="AD693" s="92">
        <f>0.5*辅助效用($P693,-1,AD$15,"生存转换",治疗系数,"当前将领目标",X693)+0.5*辅助效用($P696,-1,AD$15,"生存转换",治疗系数,"当前将领目标",X693)</f>
        <v>1.6160242201461519E-3</v>
      </c>
      <c r="AE693" s="92">
        <f>0.5*辅助效用($P693,-1,AE$15,"生存转换",治疗系数,"当前将领目标",Y693)+0.5*辅助效用($P696,-1,AE$15,"生存转换",治疗系数,"当前将领目标",Y693)</f>
        <v>1.3485784600534038E-3</v>
      </c>
      <c r="AF693" s="92">
        <f>0.5*辅助效用($P693,-1,AF$15,"生存转换",治疗系数,"当前将领目标",Z693)+0.5*辅助效用($P696,-1,AF$15,"生存转换",治疗系数,"当前将领目标",Z693)</f>
        <v>1.3271210826242691E-3</v>
      </c>
      <c r="AG693" s="92"/>
      <c r="AH693" s="188"/>
      <c r="AI693" s="188"/>
      <c r="AJ693" s="188"/>
      <c r="AK693" s="188"/>
      <c r="AL693" s="146">
        <f>IFERROR(AC693*IF($E693="将领",INDEX(兵法相关参数!$C$4:$AL$7,AL$15,MATCH($AB693,兵法相关参数!$C$3:$AL$3,0)),INDEX(兵法相关参数!$C$12:$AL$15,AL$15,MATCH($AB693,兵法相关参数!$C$3:$AL$3,0))),0)+IFERROR(AH693*IF($E693="将领",INDEX(兵法相关参数!$C$4:$AL$7,AL$15,MATCH($AG693,兵法相关参数!$C$3:$AL$3,0)),INDEX(兵法相关参数!$C$12:$AL$15,AL$15,MATCH($AG693,兵法相关参数!$C$3:$AL$3,0))),0)</f>
        <v>4.609210204054655</v>
      </c>
      <c r="AM693" s="146">
        <f>IFERROR(AD693*IF($E693="将领",INDEX(兵法相关参数!$C$4:$AL$7,AM$15,MATCH($AB693,兵法相关参数!$C$3:$AL$3,0)),INDEX(兵法相关参数!$C$12:$AL$15,AM$15,MATCH($AB693,兵法相关参数!$C$3:$AL$3,0))),0)+IFERROR(AI693*IF($E693="将领",INDEX(兵法相关参数!$C$4:$AL$7,AM$15,MATCH($AG693,兵法相关参数!$C$3:$AL$3,0)),INDEX(兵法相关参数!$C$12:$AL$15,AM$15,MATCH($AG693,兵法相关参数!$C$3:$AL$3,0))),0)</f>
        <v>5.0259129514191452</v>
      </c>
      <c r="AN693" s="146">
        <f>IFERROR(AE693*IF($E693="将领",INDEX(兵法相关参数!$C$4:$AL$7,AN$15,MATCH($AB693,兵法相关参数!$C$3:$AL$3,0)),INDEX(兵法相关参数!$C$12:$AL$15,AN$15,MATCH($AB693,兵法相关参数!$C$3:$AL$3,0))),0)+IFERROR(AJ693*IF($E693="将领",INDEX(兵法相关参数!$C$4:$AL$7,AN$15,MATCH($AG693,兵法相关参数!$C$3:$AL$3,0)),INDEX(兵法相关参数!$C$12:$AL$15,AN$15,MATCH($AG693,兵法相关参数!$C$3:$AL$3,0))),0)</f>
        <v>4.0457353801602114</v>
      </c>
      <c r="AO693" s="146">
        <f>IFERROR(AF693*IF($E693="将领",INDEX(兵法相关参数!$C$4:$AL$7,AL$15,MATCH($AB693,兵法相关参数!$C$3:$AL$3,0)),INDEX(兵法相关参数!$C$12:$AL$15,AO$15,MATCH($AB693,兵法相关参数!$C$3:$AL$3,0))),0)+IFERROR(AK693*IF($E693="将领",INDEX(兵法相关参数!$C$4:$AL$7,AL$15,MATCH($AG693,兵法相关参数!$C$3:$AL$3,0)),INDEX(兵法相关参数!$C$12:$AL$15,AO$15,MATCH($AG693,兵法相关参数!$C$3:$AL$3,0))),0)</f>
        <v>3.8060952651456121</v>
      </c>
      <c r="AP693" s="42"/>
      <c r="AQ693" s="151">
        <f>AQ692</f>
        <v>30238</v>
      </c>
      <c r="AR693" s="161">
        <f>AR692</f>
        <v>0</v>
      </c>
      <c r="AS693" s="163" t="str">
        <f t="shared" si="430"/>
        <v>红</v>
      </c>
      <c r="AT693" s="153">
        <f t="shared" si="431"/>
        <v>1</v>
      </c>
      <c r="AU693" s="39" t="str">
        <f>IF(IF(L693="","",AQ693&amp;AT693)=AU692,"",IF(MOD(COUNTIF($AQ$1:AQ693,AQ693),3)=1,"",IF(L693="","",AQ693&amp;AT693)))</f>
        <v>302381</v>
      </c>
      <c r="AV693" s="191">
        <v>0.125</v>
      </c>
      <c r="AW693" s="191">
        <v>2.5000000000000001E-2</v>
      </c>
      <c r="AX693" s="15" t="str">
        <f>IF(MOD(COUNTIF($AQ$1:AQ693,AQ693),3)=1,"",IF(M693="","",AT693+1))</f>
        <v/>
      </c>
      <c r="AY693" s="15" t="str">
        <f t="shared" si="410"/>
        <v/>
      </c>
      <c r="AZ693" s="166" t="str">
        <f t="shared" si="411"/>
        <v/>
      </c>
      <c r="BA693" s="166" t="str">
        <f t="shared" si="412"/>
        <v/>
      </c>
      <c r="BB693" s="15" t="str">
        <f>IF(MOD(COUNTIF($AQ$1:AQ693,AQ693),3)=1,"",IF(N693="","",AX693+1))</f>
        <v/>
      </c>
      <c r="BC693" s="15" t="str">
        <f t="shared" si="432"/>
        <v/>
      </c>
      <c r="BD693" s="166" t="str">
        <f t="shared" si="433"/>
        <v/>
      </c>
      <c r="BE693" s="166" t="str">
        <f t="shared" si="434"/>
        <v/>
      </c>
      <c r="BF693" s="15"/>
      <c r="BG693" s="15"/>
      <c r="BH693" s="170" t="str">
        <f t="shared" si="437"/>
        <v>每14秒，为敌方生命百分比最低的英雄施加毒血效果，使其在7秒内受到的治疗效果的{0}%转化为伤害。</v>
      </c>
    </row>
    <row r="694" spans="1:60">
      <c r="A694" s="256"/>
      <c r="B694" s="259"/>
      <c r="C694" s="256"/>
      <c r="D694" s="257"/>
      <c r="E694" s="179"/>
      <c r="F694" s="141"/>
      <c r="G694" s="141"/>
      <c r="H694" s="141"/>
      <c r="I694" s="141"/>
      <c r="J694" s="256"/>
      <c r="K694" s="256"/>
      <c r="L694" s="182"/>
      <c r="M694" s="179"/>
      <c r="N694" s="179"/>
      <c r="O694" s="182"/>
      <c r="P694" s="179"/>
      <c r="Q694" s="179"/>
      <c r="R694" s="179"/>
      <c r="S694" s="179"/>
      <c r="T694" s="179"/>
      <c r="U694" s="179"/>
      <c r="V694" s="179"/>
      <c r="W694" s="179"/>
      <c r="X694" s="179"/>
      <c r="Y694" s="179"/>
      <c r="Z694" s="179"/>
      <c r="AA694" s="179"/>
      <c r="AB694" s="44"/>
      <c r="AC694" s="189"/>
      <c r="AD694" s="189"/>
      <c r="AE694" s="189"/>
      <c r="AF694" s="189"/>
      <c r="AG694" s="92"/>
      <c r="AH694" s="189"/>
      <c r="AI694" s="189"/>
      <c r="AJ694" s="189"/>
      <c r="AK694" s="189"/>
      <c r="AL694" s="146">
        <f>IFERROR(AC694*IF($E694="将领",INDEX(兵法相关参数!$C$4:$AL$7,AL$15,MATCH($AB694,兵法相关参数!$C$3:$AL$3,0)),INDEX(兵法相关参数!$C$12:$AL$15,AL$15,MATCH($AB694,兵法相关参数!$C$3:$AL$3,0))),0)+IFERROR(AH694*IF($E694="将领",INDEX(兵法相关参数!$C$4:$AL$7,AL$15,MATCH($AG694,兵法相关参数!$C$3:$AL$3,0)),INDEX(兵法相关参数!$C$12:$AL$15,AL$15,MATCH($AG694,兵法相关参数!$C$3:$AL$3,0))),0)</f>
        <v>0</v>
      </c>
      <c r="AM694" s="146">
        <f>IFERROR(AD694*IF($E694="将领",INDEX(兵法相关参数!$C$4:$AL$7,AM$15,MATCH($AB694,兵法相关参数!$C$3:$AL$3,0)),INDEX(兵法相关参数!$C$12:$AL$15,AM$15,MATCH($AB694,兵法相关参数!$C$3:$AL$3,0))),0)+IFERROR(AI694*IF($E694="将领",INDEX(兵法相关参数!$C$4:$AL$7,AM$15,MATCH($AG694,兵法相关参数!$C$3:$AL$3,0)),INDEX(兵法相关参数!$C$12:$AL$15,AM$15,MATCH($AG694,兵法相关参数!$C$3:$AL$3,0))),0)</f>
        <v>0</v>
      </c>
      <c r="AN694" s="146">
        <f>IFERROR(AE694*IF($E694="将领",INDEX(兵法相关参数!$C$4:$AL$7,AN$15,MATCH($AB694,兵法相关参数!$C$3:$AL$3,0)),INDEX(兵法相关参数!$C$12:$AL$15,AN$15,MATCH($AB694,兵法相关参数!$C$3:$AL$3,0))),0)+IFERROR(AJ694*IF($E694="将领",INDEX(兵法相关参数!$C$4:$AL$7,AN$15,MATCH($AG694,兵法相关参数!$C$3:$AL$3,0)),INDEX(兵法相关参数!$C$12:$AL$15,AN$15,MATCH($AG694,兵法相关参数!$C$3:$AL$3,0))),0)</f>
        <v>0</v>
      </c>
      <c r="AO694" s="146">
        <f>IFERROR(AF694*IF($E694="将领",INDEX(兵法相关参数!$C$4:$AL$7,AL$15,MATCH($AB694,兵法相关参数!$C$3:$AL$3,0)),INDEX(兵法相关参数!$C$12:$AL$15,AO$15,MATCH($AB694,兵法相关参数!$C$3:$AL$3,0))),0)+IFERROR(AK694*IF($E694="将领",INDEX(兵法相关参数!$C$4:$AL$7,AL$15,MATCH($AG694,兵法相关参数!$C$3:$AL$3,0)),INDEX(兵法相关参数!$C$12:$AL$15,AO$15,MATCH($AG694,兵法相关参数!$C$3:$AL$3,0))),0)</f>
        <v>0</v>
      </c>
      <c r="AP694" s="27"/>
      <c r="AQ694" s="151">
        <f>AQ693</f>
        <v>30238</v>
      </c>
      <c r="AR694" s="162">
        <f>AR693</f>
        <v>0</v>
      </c>
      <c r="AS694" s="15" t="str">
        <f t="shared" si="430"/>
        <v>红</v>
      </c>
      <c r="AT694" s="153">
        <f t="shared" si="431"/>
        <v>1</v>
      </c>
      <c r="AU694" s="39" t="str">
        <f>IF(IF(L694="","",AQ694&amp;AT694)=AU693,"",IF(MOD(COUNTIF($AQ$1:AQ694,AQ694),3)=1,"",IF(L694="","",AQ694&amp;AT694)))</f>
        <v/>
      </c>
      <c r="AV694" s="166" t="str">
        <f>IF(AU694="","",IF(L693="固定值",L694,ROUND(IF(AR694=1,L694*INDEX($AV$5:$AV$9,MATCH(AS694,$AU$5:$AU$9,0)),L694*INDEX($AV$13:$AV$17,MATCH(AS694,$AU$13:$AU$17,0))),IF(MID(BH694,FIND(AT694-1,BH694)+2,1)="%",3,1))))</f>
        <v/>
      </c>
      <c r="AW694" s="166" t="str">
        <f>IF(AU694="","",ROUND((IF(AR694=1,L694*INDEX($AW$5:$AW$9,MATCH(AS694,$AU$5:$AU$9,0)),L694*INDEX($AW$13:$AW$17,MATCH(AS694,$AU$13:$AU$17,0)))-AV694)/34,IF(MID(BH694,FIND(AT694-1,BH694)+2,1)="%",3,1)))</f>
        <v/>
      </c>
      <c r="AX694" s="15" t="str">
        <f>IF(MOD(COUNTIF($AQ$1:AQ694,AQ694),3)=1,"",IF(M694="","",AT694+1))</f>
        <v/>
      </c>
      <c r="AY694" s="15" t="str">
        <f t="shared" si="410"/>
        <v/>
      </c>
      <c r="AZ694" s="166" t="str">
        <f t="shared" si="411"/>
        <v/>
      </c>
      <c r="BA694" s="166" t="str">
        <f t="shared" si="412"/>
        <v/>
      </c>
      <c r="BB694" s="15" t="str">
        <f>IF(MOD(COUNTIF($AQ$1:AQ694,AQ694),3)=1,"",IF(N694="","",AX694+1))</f>
        <v/>
      </c>
      <c r="BC694" s="15" t="str">
        <f t="shared" si="432"/>
        <v/>
      </c>
      <c r="BD694" s="166" t="str">
        <f t="shared" si="433"/>
        <v/>
      </c>
      <c r="BE694" s="166" t="str">
        <f t="shared" si="434"/>
        <v/>
      </c>
      <c r="BF694" s="15"/>
      <c r="BG694" s="15"/>
      <c r="BH694" s="170" t="str">
        <f t="shared" si="437"/>
        <v>每14秒，为敌方生命百分比最低的英雄施加毒血效果，使其在7秒内受到的治疗效果的{0}%转化为伤害。</v>
      </c>
    </row>
    <row r="695" spans="1:60">
      <c r="A695" s="256"/>
      <c r="B695" s="259"/>
      <c r="C695" s="256"/>
      <c r="D695" s="255"/>
      <c r="E695" s="11"/>
      <c r="F695" s="11"/>
      <c r="G695" s="11"/>
      <c r="H695" s="11"/>
      <c r="I695" s="11"/>
      <c r="J695" s="256"/>
      <c r="K695" s="256"/>
      <c r="L695" s="184"/>
      <c r="M695" s="184"/>
      <c r="N695" s="184"/>
      <c r="O695" s="183"/>
      <c r="P695" s="3" t="s">
        <v>1237</v>
      </c>
      <c r="Q695" s="11"/>
      <c r="R695" s="11"/>
      <c r="S695" s="184"/>
      <c r="T695" s="184"/>
      <c r="U695" s="184"/>
      <c r="V695" s="184"/>
      <c r="W695" s="3"/>
      <c r="X695" s="3"/>
      <c r="Y695" s="3"/>
      <c r="Z695" s="3"/>
      <c r="AA695" s="1"/>
      <c r="AB695" s="15"/>
      <c r="AC695" s="187"/>
      <c r="AD695" s="187"/>
      <c r="AE695" s="187"/>
      <c r="AF695" s="187"/>
      <c r="AG695" s="96"/>
      <c r="AH695" s="187"/>
      <c r="AI695" s="187"/>
      <c r="AJ695" s="187"/>
      <c r="AK695" s="187"/>
      <c r="AL695" s="146">
        <f>IFERROR(AC695*IF($E695="将领",INDEX(兵法相关参数!$C$4:$AL$7,AL$15,MATCH($AB695,兵法相关参数!$C$3:$AL$3,0)),INDEX(兵法相关参数!$C$12:$AL$15,AL$15,MATCH($AB695,兵法相关参数!$C$3:$AL$3,0))),0)+IFERROR(AH695*IF($E695="将领",INDEX(兵法相关参数!$C$4:$AL$7,AL$15,MATCH($AG695,兵法相关参数!$C$3:$AL$3,0)),INDEX(兵法相关参数!$C$12:$AL$15,AL$15,MATCH($AG695,兵法相关参数!$C$3:$AL$3,0))),0)</f>
        <v>0</v>
      </c>
      <c r="AM695" s="146">
        <f>IFERROR(AD695*IF($E695="将领",INDEX(兵法相关参数!$C$4:$AL$7,AM$15,MATCH($AB695,兵法相关参数!$C$3:$AL$3,0)),INDEX(兵法相关参数!$C$12:$AL$15,AM$15,MATCH($AB695,兵法相关参数!$C$3:$AL$3,0))),0)+IFERROR(AI695*IF($E695="将领",INDEX(兵法相关参数!$C$4:$AL$7,AM$15,MATCH($AG695,兵法相关参数!$C$3:$AL$3,0)),INDEX(兵法相关参数!$C$12:$AL$15,AM$15,MATCH($AG695,兵法相关参数!$C$3:$AL$3,0))),0)</f>
        <v>0</v>
      </c>
      <c r="AN695" s="146">
        <f>IFERROR(AE695*IF($E695="将领",INDEX(兵法相关参数!$C$4:$AL$7,AN$15,MATCH($AB695,兵法相关参数!$C$3:$AL$3,0)),INDEX(兵法相关参数!$C$12:$AL$15,AN$15,MATCH($AB695,兵法相关参数!$C$3:$AL$3,0))),0)+IFERROR(AJ695*IF($E695="将领",INDEX(兵法相关参数!$C$4:$AL$7,AN$15,MATCH($AG695,兵法相关参数!$C$3:$AL$3,0)),INDEX(兵法相关参数!$C$12:$AL$15,AN$15,MATCH($AG695,兵法相关参数!$C$3:$AL$3,0))),0)</f>
        <v>0</v>
      </c>
      <c r="AO695" s="146">
        <f>IFERROR(AF695*IF($E695="将领",INDEX(兵法相关参数!$C$4:$AL$7,AL$15,MATCH($AB695,兵法相关参数!$C$3:$AL$3,0)),INDEX(兵法相关参数!$C$12:$AL$15,AO$15,MATCH($AB695,兵法相关参数!$C$3:$AL$3,0))),0)+IFERROR(AK695*IF($E695="将领",INDEX(兵法相关参数!$C$4:$AL$7,AL$15,MATCH($AG695,兵法相关参数!$C$3:$AL$3,0)),INDEX(兵法相关参数!$C$12:$AL$15,AO$15,MATCH($AG695,兵法相关参数!$C$3:$AL$3,0))),0)</f>
        <v>0</v>
      </c>
      <c r="AP695" s="42"/>
      <c r="AQ695" s="151">
        <f t="shared" ref="AQ695:AQ700" si="438">AQ694</f>
        <v>30238</v>
      </c>
      <c r="AR695" s="160">
        <f>IF(D695="直接伤害",1,0)</f>
        <v>0</v>
      </c>
      <c r="AS695" s="15" t="str">
        <f t="shared" ref="AS695:AS703" si="439">IF(C695="",AS694,C695)</f>
        <v>红</v>
      </c>
      <c r="AT695" s="153">
        <f t="shared" ref="AT695:AT703" si="440">IF(A695&lt;&gt;"",1,IF(D695="",AT694,IF(AU693="",AT694,IF(AX693="",AT694+1,IF(BB693="",AT694+2,AT694+3)))))</f>
        <v>1</v>
      </c>
      <c r="AU695" s="39" t="str">
        <f>IF(IF(L695="","",AQ695&amp;AT695)=AU694,"",IF(MOD(COUNTIF($AQ$1:AQ695,AQ695),3)=1,"",IF(L695="","",AQ695&amp;AT695)))</f>
        <v/>
      </c>
      <c r="AV695" s="166" t="str">
        <f t="shared" ref="AV695:AV700" si="441">IF(AU695="","",IF(L694="固定值",L695,ROUND(IF(AR695=1,L695*INDEX($AV$5:$AV$9,MATCH(AS695,$AU$5:$AU$9,0)),L695*INDEX($AV$13:$AV$17,MATCH(AS695,$AU$13:$AU$17,0))),IF(MID(BH695,FIND(AT695-1,BH695)+2,1)="%",3,1))))</f>
        <v/>
      </c>
      <c r="AW695" s="166" t="str">
        <f t="shared" ref="AW695:AW700" si="442">IF(AU695="","",ROUND((IF(AR695=1,L695*INDEX($AW$5:$AW$9,MATCH(AS695,$AU$5:$AU$9,0)),L695*INDEX($AW$13:$AW$17,MATCH(AS695,$AU$13:$AU$17,0)))-AV695)/34,IF(MID(BH695,FIND(AT695-1,BH695)+2,1)="%",3,1)))</f>
        <v/>
      </c>
      <c r="AX695" s="15" t="str">
        <f>IF(MOD(COUNTIF($AQ$1:AQ695,AQ695),3)=1,"",IF(M695="","",AT695+1))</f>
        <v/>
      </c>
      <c r="AY695" s="15" t="str">
        <f t="shared" si="410"/>
        <v/>
      </c>
      <c r="AZ695" s="166" t="str">
        <f t="shared" si="411"/>
        <v/>
      </c>
      <c r="BA695" s="166" t="str">
        <f t="shared" si="412"/>
        <v/>
      </c>
      <c r="BB695" s="15" t="str">
        <f>IF(MOD(COUNTIF($AQ$1:AQ695,AQ695),3)=1,"",IF(N695="","",AX695+1))</f>
        <v/>
      </c>
      <c r="BC695" s="15" t="str">
        <f t="shared" ref="BC695:BC703" si="443">IF(IF(BB695="","",AQ695&amp;BB695)=BC694,"",IF(BB695="","",AQ695&amp;BB695))</f>
        <v/>
      </c>
      <c r="BD695" s="166" t="str">
        <f t="shared" ref="BD695:BD703" si="444">IF(BC695="","",IF(N694="固定值",N695,ROUND(IF(AR695=1,N695*INDEX($AV$5:$AV$9,MATCH(AS695,$AU$5:$AU$9,0)),N695*INDEX($AV$13:$AV$17,MATCH(AS695,$AU$13:$AU$17,0))),IF(MID(BH695,FIND(BB695-1,BH695)+2,1)="%",3,1))))</f>
        <v/>
      </c>
      <c r="BE695" s="166" t="str">
        <f t="shared" ref="BE695:BE703" si="445">IF(BC695="","",ROUND((IF(AR695=1,N695*INDEX($AW$5:$AW$9,MATCH(AS695,$AU$5:$AU$9,0)),N695*INDEX($AW$13:$AW$17,MATCH(AS695,$AU$13:$AU$17,0)))-BD695)/34,IF(MID(BH695,FIND(BB695-1,BH695)+2,1)="%",3,1)))</f>
        <v/>
      </c>
      <c r="BF695" s="15"/>
      <c r="BG695" s="15"/>
      <c r="BH695" s="170" t="str">
        <f t="shared" si="437"/>
        <v>每14秒，为敌方生命百分比最低的英雄施加毒血效果，使其在7秒内受到的治疗效果的{0}%转化为伤害。</v>
      </c>
    </row>
    <row r="696" spans="1:60">
      <c r="A696" s="256"/>
      <c r="B696" s="259"/>
      <c r="C696" s="256"/>
      <c r="D696" s="256"/>
      <c r="E696" s="179"/>
      <c r="F696" s="141"/>
      <c r="G696" s="141"/>
      <c r="H696" s="141"/>
      <c r="I696" s="141"/>
      <c r="J696" s="256"/>
      <c r="K696" s="256"/>
      <c r="L696" s="24"/>
      <c r="M696" s="10"/>
      <c r="N696" s="10"/>
      <c r="O696" s="182"/>
      <c r="P696" s="44" t="s">
        <v>1238</v>
      </c>
      <c r="Q696" s="10"/>
      <c r="R696" s="10"/>
      <c r="S696" s="10"/>
      <c r="T696" s="44"/>
      <c r="U696" s="44"/>
      <c r="V696" s="24"/>
      <c r="W696" s="23"/>
      <c r="X696" s="23"/>
      <c r="Y696" s="23"/>
      <c r="Z696" s="23"/>
      <c r="AA696" s="22"/>
      <c r="AB696" s="44"/>
      <c r="AC696" s="92"/>
      <c r="AD696" s="92"/>
      <c r="AE696" s="92"/>
      <c r="AF696" s="92"/>
      <c r="AG696" s="92"/>
      <c r="AH696" s="188"/>
      <c r="AI696" s="188"/>
      <c r="AJ696" s="188"/>
      <c r="AK696" s="188"/>
      <c r="AL696" s="146">
        <f>IFERROR(AC696*IF($E696="将领",INDEX(兵法相关参数!$C$4:$AL$7,AL$15,MATCH($AB696,兵法相关参数!$C$3:$AL$3,0)),INDEX(兵法相关参数!$C$12:$AL$15,AL$15,MATCH($AB696,兵法相关参数!$C$3:$AL$3,0))),0)+IFERROR(AH696*IF($E696="将领",INDEX(兵法相关参数!$C$4:$AL$7,AL$15,MATCH($AG696,兵法相关参数!$C$3:$AL$3,0)),INDEX(兵法相关参数!$C$12:$AL$15,AL$15,MATCH($AG696,兵法相关参数!$C$3:$AL$3,0))),0)</f>
        <v>0</v>
      </c>
      <c r="AM696" s="146">
        <f>IFERROR(AD696*IF($E696="将领",INDEX(兵法相关参数!$C$4:$AL$7,AM$15,MATCH($AB696,兵法相关参数!$C$3:$AL$3,0)),INDEX(兵法相关参数!$C$12:$AL$15,AM$15,MATCH($AB696,兵法相关参数!$C$3:$AL$3,0))),0)+IFERROR(AI696*IF($E696="将领",INDEX(兵法相关参数!$C$4:$AL$7,AM$15,MATCH($AG696,兵法相关参数!$C$3:$AL$3,0)),INDEX(兵法相关参数!$C$12:$AL$15,AM$15,MATCH($AG696,兵法相关参数!$C$3:$AL$3,0))),0)</f>
        <v>0</v>
      </c>
      <c r="AN696" s="146">
        <f>IFERROR(AE696*IF($E696="将领",INDEX(兵法相关参数!$C$4:$AL$7,AN$15,MATCH($AB696,兵法相关参数!$C$3:$AL$3,0)),INDEX(兵法相关参数!$C$12:$AL$15,AN$15,MATCH($AB696,兵法相关参数!$C$3:$AL$3,0))),0)+IFERROR(AJ696*IF($E696="将领",INDEX(兵法相关参数!$C$4:$AL$7,AN$15,MATCH($AG696,兵法相关参数!$C$3:$AL$3,0)),INDEX(兵法相关参数!$C$12:$AL$15,AN$15,MATCH($AG696,兵法相关参数!$C$3:$AL$3,0))),0)</f>
        <v>0</v>
      </c>
      <c r="AO696" s="146">
        <f>IFERROR(AF696*IF($E696="将领",INDEX(兵法相关参数!$C$4:$AL$7,AL$15,MATCH($AB696,兵法相关参数!$C$3:$AL$3,0)),INDEX(兵法相关参数!$C$12:$AL$15,AO$15,MATCH($AB696,兵法相关参数!$C$3:$AL$3,0))),0)+IFERROR(AK696*IF($E696="将领",INDEX(兵法相关参数!$C$4:$AL$7,AL$15,MATCH($AG696,兵法相关参数!$C$3:$AL$3,0)),INDEX(兵法相关参数!$C$12:$AL$15,AO$15,MATCH($AG696,兵法相关参数!$C$3:$AL$3,0))),0)</f>
        <v>0</v>
      </c>
      <c r="AP696" s="27"/>
      <c r="AQ696" s="151">
        <f t="shared" si="438"/>
        <v>30238</v>
      </c>
      <c r="AR696" s="161">
        <f>AR695</f>
        <v>0</v>
      </c>
      <c r="AS696" s="15" t="str">
        <f t="shared" si="439"/>
        <v>红</v>
      </c>
      <c r="AT696" s="153">
        <f t="shared" si="440"/>
        <v>1</v>
      </c>
      <c r="AU696" s="39" t="str">
        <f>IF(IF(L696="","",AQ696&amp;AT696)=AU695,"",IF(MOD(COUNTIF($AQ$1:AQ696,AQ696),3)=1,"",IF(L696="","",AQ696&amp;AT696)))</f>
        <v/>
      </c>
      <c r="AV696" s="166" t="str">
        <f t="shared" si="441"/>
        <v/>
      </c>
      <c r="AW696" s="166" t="str">
        <f t="shared" si="442"/>
        <v/>
      </c>
      <c r="AX696" s="15" t="str">
        <f>IF(MOD(COUNTIF($AQ$1:AQ696,AQ696),3)=1,"",IF(M696="","",AT696+1))</f>
        <v/>
      </c>
      <c r="AY696" s="15" t="str">
        <f t="shared" si="410"/>
        <v/>
      </c>
      <c r="AZ696" s="166" t="str">
        <f t="shared" si="411"/>
        <v/>
      </c>
      <c r="BA696" s="166" t="str">
        <f t="shared" si="412"/>
        <v/>
      </c>
      <c r="BB696" s="15" t="str">
        <f>IF(MOD(COUNTIF($AQ$1:AQ696,AQ696),3)=1,"",IF(N696="","",AX696+1))</f>
        <v/>
      </c>
      <c r="BC696" s="15" t="str">
        <f t="shared" si="443"/>
        <v/>
      </c>
      <c r="BD696" s="166" t="str">
        <f t="shared" si="444"/>
        <v/>
      </c>
      <c r="BE696" s="166" t="str">
        <f t="shared" si="445"/>
        <v/>
      </c>
      <c r="BF696" s="15"/>
      <c r="BG696" s="15"/>
      <c r="BH696" s="170" t="str">
        <f t="shared" si="437"/>
        <v>每14秒，为敌方生命百分比最低的英雄施加毒血效果，使其在7秒内受到的治疗效果的{0}%转化为伤害。</v>
      </c>
    </row>
    <row r="697" spans="1:60">
      <c r="A697" s="256"/>
      <c r="B697" s="259"/>
      <c r="C697" s="256"/>
      <c r="D697" s="257"/>
      <c r="E697" s="179"/>
      <c r="F697" s="179"/>
      <c r="G697" s="179"/>
      <c r="H697" s="179"/>
      <c r="I697" s="179"/>
      <c r="J697" s="256"/>
      <c r="K697" s="256"/>
      <c r="L697" s="182"/>
      <c r="M697" s="179"/>
      <c r="N697" s="179"/>
      <c r="O697" s="182"/>
      <c r="P697" s="179"/>
      <c r="Q697" s="179"/>
      <c r="R697" s="179"/>
      <c r="S697" s="179"/>
      <c r="T697" s="179"/>
      <c r="U697" s="179"/>
      <c r="V697" s="179"/>
      <c r="W697" s="179"/>
      <c r="X697" s="179"/>
      <c r="Y697" s="179"/>
      <c r="Z697" s="179"/>
      <c r="AA697" s="179"/>
      <c r="AB697" s="44"/>
      <c r="AC697" s="189"/>
      <c r="AD697" s="189"/>
      <c r="AE697" s="189"/>
      <c r="AF697" s="189"/>
      <c r="AG697" s="92"/>
      <c r="AH697" s="189"/>
      <c r="AI697" s="189"/>
      <c r="AJ697" s="189"/>
      <c r="AK697" s="189"/>
      <c r="AL697" s="146">
        <f>IFERROR(AC697*IF($E697="将领",INDEX(兵法相关参数!$C$4:$AL$7,AL$15,MATCH($AB697,兵法相关参数!$C$3:$AL$3,0)),INDEX(兵法相关参数!$C$12:$AL$15,AL$15,MATCH($AB697,兵法相关参数!$C$3:$AL$3,0))),0)+IFERROR(AH697*IF($E697="将领",INDEX(兵法相关参数!$C$4:$AL$7,AL$15,MATCH($AG697,兵法相关参数!$C$3:$AL$3,0)),INDEX(兵法相关参数!$C$12:$AL$15,AL$15,MATCH($AG697,兵法相关参数!$C$3:$AL$3,0))),0)</f>
        <v>0</v>
      </c>
      <c r="AM697" s="146">
        <f>IFERROR(AD697*IF($E697="将领",INDEX(兵法相关参数!$C$4:$AL$7,AM$15,MATCH($AB697,兵法相关参数!$C$3:$AL$3,0)),INDEX(兵法相关参数!$C$12:$AL$15,AM$15,MATCH($AB697,兵法相关参数!$C$3:$AL$3,0))),0)+IFERROR(AI697*IF($E697="将领",INDEX(兵法相关参数!$C$4:$AL$7,AM$15,MATCH($AG697,兵法相关参数!$C$3:$AL$3,0)),INDEX(兵法相关参数!$C$12:$AL$15,AM$15,MATCH($AG697,兵法相关参数!$C$3:$AL$3,0))),0)</f>
        <v>0</v>
      </c>
      <c r="AN697" s="146">
        <f>IFERROR(AE697*IF($E697="将领",INDEX(兵法相关参数!$C$4:$AL$7,AN$15,MATCH($AB697,兵法相关参数!$C$3:$AL$3,0)),INDEX(兵法相关参数!$C$12:$AL$15,AN$15,MATCH($AB697,兵法相关参数!$C$3:$AL$3,0))),0)+IFERROR(AJ697*IF($E697="将领",INDEX(兵法相关参数!$C$4:$AL$7,AN$15,MATCH($AG697,兵法相关参数!$C$3:$AL$3,0)),INDEX(兵法相关参数!$C$12:$AL$15,AN$15,MATCH($AG697,兵法相关参数!$C$3:$AL$3,0))),0)</f>
        <v>0</v>
      </c>
      <c r="AO697" s="146">
        <f>IFERROR(AF697*IF($E697="将领",INDEX(兵法相关参数!$C$4:$AL$7,AL$15,MATCH($AB697,兵法相关参数!$C$3:$AL$3,0)),INDEX(兵法相关参数!$C$12:$AL$15,AO$15,MATCH($AB697,兵法相关参数!$C$3:$AL$3,0))),0)+IFERROR(AK697*IF($E697="将领",INDEX(兵法相关参数!$C$4:$AL$7,AL$15,MATCH($AG697,兵法相关参数!$C$3:$AL$3,0)),INDEX(兵法相关参数!$C$12:$AL$15,AO$15,MATCH($AG697,兵法相关参数!$C$3:$AL$3,0))),0)</f>
        <v>0</v>
      </c>
      <c r="AP697" s="42"/>
      <c r="AQ697" s="151">
        <f t="shared" si="438"/>
        <v>30238</v>
      </c>
      <c r="AR697" s="162">
        <f>AR696</f>
        <v>0</v>
      </c>
      <c r="AS697" s="15" t="str">
        <f t="shared" si="439"/>
        <v>红</v>
      </c>
      <c r="AT697" s="153">
        <f t="shared" si="440"/>
        <v>1</v>
      </c>
      <c r="AU697" s="39" t="str">
        <f>IF(IF(L697="","",AQ697&amp;AT697)=AU696,"",IF(MOD(COUNTIF($AQ$1:AQ697,AQ697),3)=1,"",IF(L697="","",AQ697&amp;AT697)))</f>
        <v/>
      </c>
      <c r="AV697" s="166" t="str">
        <f t="shared" si="441"/>
        <v/>
      </c>
      <c r="AW697" s="166" t="str">
        <f t="shared" si="442"/>
        <v/>
      </c>
      <c r="AX697" s="15" t="str">
        <f>IF(MOD(COUNTIF($AQ$1:AQ697,AQ697),3)=1,"",IF(M697="","",AT697+1))</f>
        <v/>
      </c>
      <c r="AY697" s="15" t="str">
        <f t="shared" si="410"/>
        <v/>
      </c>
      <c r="AZ697" s="166" t="str">
        <f t="shared" si="411"/>
        <v/>
      </c>
      <c r="BA697" s="166" t="str">
        <f t="shared" si="412"/>
        <v/>
      </c>
      <c r="BB697" s="15" t="str">
        <f>IF(MOD(COUNTIF($AQ$1:AQ697,AQ697),3)=1,"",IF(N697="","",AX697+1))</f>
        <v/>
      </c>
      <c r="BC697" s="15" t="str">
        <f t="shared" si="443"/>
        <v/>
      </c>
      <c r="BD697" s="166" t="str">
        <f t="shared" si="444"/>
        <v/>
      </c>
      <c r="BE697" s="166" t="str">
        <f t="shared" si="445"/>
        <v/>
      </c>
      <c r="BF697" s="15"/>
      <c r="BG697" s="15"/>
      <c r="BH697" s="170" t="str">
        <f t="shared" si="437"/>
        <v>每14秒，为敌方生命百分比最低的英雄施加毒血效果，使其在7秒内受到的治疗效果的{0}%转化为伤害。</v>
      </c>
    </row>
    <row r="698" spans="1:60">
      <c r="A698" s="256"/>
      <c r="B698" s="259"/>
      <c r="C698" s="256"/>
      <c r="D698" s="255"/>
      <c r="E698" s="11"/>
      <c r="F698" s="11"/>
      <c r="G698" s="11"/>
      <c r="H698" s="11"/>
      <c r="I698" s="11"/>
      <c r="J698" s="256"/>
      <c r="K698" s="256"/>
      <c r="L698" s="11"/>
      <c r="M698" s="11"/>
      <c r="N698" s="11"/>
      <c r="O698" s="183"/>
      <c r="P698" s="3"/>
      <c r="Q698" s="11"/>
      <c r="R698" s="11"/>
      <c r="S698" s="11"/>
      <c r="T698" s="184"/>
      <c r="U698" s="184"/>
      <c r="V698" s="184"/>
      <c r="W698" s="3"/>
      <c r="X698" s="3"/>
      <c r="Y698" s="3"/>
      <c r="Z698" s="3"/>
      <c r="AA698" s="1"/>
      <c r="AB698" s="15"/>
      <c r="AC698" s="187"/>
      <c r="AD698" s="187"/>
      <c r="AE698" s="187"/>
      <c r="AF698" s="187"/>
      <c r="AG698" s="96"/>
      <c r="AH698" s="187"/>
      <c r="AI698" s="187"/>
      <c r="AJ698" s="187"/>
      <c r="AK698" s="187"/>
      <c r="AL698" s="146">
        <f>IFERROR(AC698*IF($E698="将领",INDEX(兵法相关参数!$C$4:$AL$7,AL$15,MATCH($AB698,兵法相关参数!$C$3:$AL$3,0)),INDEX(兵法相关参数!$C$12:$AL$15,AL$15,MATCH($AB698,兵法相关参数!$C$3:$AL$3,0))),0)+IFERROR(AH698*IF($E698="将领",INDEX(兵法相关参数!$C$4:$AL$7,AL$15,MATCH($AG698,兵法相关参数!$C$3:$AL$3,0)),INDEX(兵法相关参数!$C$12:$AL$15,AL$15,MATCH($AG698,兵法相关参数!$C$3:$AL$3,0))),0)</f>
        <v>0</v>
      </c>
      <c r="AM698" s="146">
        <f>IFERROR(AD698*IF($E698="将领",INDEX(兵法相关参数!$C$4:$AL$7,AM$15,MATCH($AB698,兵法相关参数!$C$3:$AL$3,0)),INDEX(兵法相关参数!$C$12:$AL$15,AM$15,MATCH($AB698,兵法相关参数!$C$3:$AL$3,0))),0)+IFERROR(AI698*IF($E698="将领",INDEX(兵法相关参数!$C$4:$AL$7,AM$15,MATCH($AG698,兵法相关参数!$C$3:$AL$3,0)),INDEX(兵法相关参数!$C$12:$AL$15,AM$15,MATCH($AG698,兵法相关参数!$C$3:$AL$3,0))),0)</f>
        <v>0</v>
      </c>
      <c r="AN698" s="146">
        <f>IFERROR(AE698*IF($E698="将领",INDEX(兵法相关参数!$C$4:$AL$7,AN$15,MATCH($AB698,兵法相关参数!$C$3:$AL$3,0)),INDEX(兵法相关参数!$C$12:$AL$15,AN$15,MATCH($AB698,兵法相关参数!$C$3:$AL$3,0))),0)+IFERROR(AJ698*IF($E698="将领",INDEX(兵法相关参数!$C$4:$AL$7,AN$15,MATCH($AG698,兵法相关参数!$C$3:$AL$3,0)),INDEX(兵法相关参数!$C$12:$AL$15,AN$15,MATCH($AG698,兵法相关参数!$C$3:$AL$3,0))),0)</f>
        <v>0</v>
      </c>
      <c r="AO698" s="146">
        <f>IFERROR(AF698*IF($E698="将领",INDEX(兵法相关参数!$C$4:$AL$7,AL$15,MATCH($AB698,兵法相关参数!$C$3:$AL$3,0)),INDEX(兵法相关参数!$C$12:$AL$15,AO$15,MATCH($AB698,兵法相关参数!$C$3:$AL$3,0))),0)+IFERROR(AK698*IF($E698="将领",INDEX(兵法相关参数!$C$4:$AL$7,AL$15,MATCH($AG698,兵法相关参数!$C$3:$AL$3,0)),INDEX(兵法相关参数!$C$12:$AL$15,AO$15,MATCH($AG698,兵法相关参数!$C$3:$AL$3,0))),0)</f>
        <v>0</v>
      </c>
      <c r="AP698" s="27"/>
      <c r="AQ698" s="151">
        <f t="shared" si="438"/>
        <v>30238</v>
      </c>
      <c r="AR698" s="160">
        <f>IF(D698="直接伤害",1,0)</f>
        <v>0</v>
      </c>
      <c r="AS698" s="15" t="str">
        <f t="shared" si="439"/>
        <v>红</v>
      </c>
      <c r="AT698" s="153">
        <f t="shared" si="440"/>
        <v>1</v>
      </c>
      <c r="AU698" s="39" t="str">
        <f>IF(IF(L698="","",AQ698&amp;AT698)=AU697,"",IF(MOD(COUNTIF($AQ$1:AQ698,AQ698),3)=1,"",IF(L698="","",AQ698&amp;AT698)))</f>
        <v/>
      </c>
      <c r="AV698" s="166" t="str">
        <f t="shared" si="441"/>
        <v/>
      </c>
      <c r="AW698" s="166" t="str">
        <f t="shared" si="442"/>
        <v/>
      </c>
      <c r="AX698" s="15" t="str">
        <f>IF(MOD(COUNTIF($AQ$1:AQ698,AQ698),3)=1,"",IF(M698="","",AT698+1))</f>
        <v/>
      </c>
      <c r="AY698" s="15" t="str">
        <f t="shared" si="410"/>
        <v/>
      </c>
      <c r="AZ698" s="166" t="str">
        <f t="shared" si="411"/>
        <v/>
      </c>
      <c r="BA698" s="166" t="str">
        <f t="shared" si="412"/>
        <v/>
      </c>
      <c r="BB698" s="15" t="str">
        <f>IF(MOD(COUNTIF($AQ$1:AQ698,AQ698),3)=1,"",IF(N698="","",AX698+1))</f>
        <v/>
      </c>
      <c r="BC698" s="15" t="str">
        <f t="shared" si="443"/>
        <v/>
      </c>
      <c r="BD698" s="166" t="str">
        <f t="shared" si="444"/>
        <v/>
      </c>
      <c r="BE698" s="166" t="str">
        <f t="shared" si="445"/>
        <v/>
      </c>
      <c r="BF698" s="15"/>
      <c r="BG698" s="15"/>
      <c r="BH698" s="170" t="str">
        <f t="shared" si="437"/>
        <v>每14秒，为敌方生命百分比最低的英雄施加毒血效果，使其在7秒内受到的治疗效果的{0}%转化为伤害。</v>
      </c>
    </row>
    <row r="699" spans="1:60">
      <c r="A699" s="256"/>
      <c r="B699" s="259"/>
      <c r="C699" s="256"/>
      <c r="D699" s="256"/>
      <c r="E699" s="179"/>
      <c r="F699" s="141"/>
      <c r="G699" s="141"/>
      <c r="H699" s="141"/>
      <c r="I699" s="141"/>
      <c r="J699" s="256"/>
      <c r="K699" s="256"/>
      <c r="L699" s="179"/>
      <c r="M699" s="207"/>
      <c r="N699" s="179"/>
      <c r="O699" s="182"/>
      <c r="P699" s="44"/>
      <c r="Q699" s="179"/>
      <c r="R699" s="179"/>
      <c r="S699" s="182"/>
      <c r="T699" s="179"/>
      <c r="U699" s="110"/>
      <c r="V699" s="179"/>
      <c r="W699" s="23"/>
      <c r="X699" s="23"/>
      <c r="Y699" s="23"/>
      <c r="Z699" s="23"/>
      <c r="AA699" s="179"/>
      <c r="AB699" s="44"/>
      <c r="AC699" s="92"/>
      <c r="AD699" s="92"/>
      <c r="AE699" s="92"/>
      <c r="AF699" s="92"/>
      <c r="AG699" s="92"/>
      <c r="AH699" s="188"/>
      <c r="AI699" s="188"/>
      <c r="AJ699" s="188"/>
      <c r="AK699" s="188"/>
      <c r="AL699" s="146">
        <f>IFERROR(AC699*IF($E699="将领",INDEX(兵法相关参数!$C$4:$AL$7,AL$15,MATCH($AB699,兵法相关参数!$C$3:$AL$3,0)),INDEX(兵法相关参数!$C$12:$AL$15,AL$15,MATCH($AB699,兵法相关参数!$C$3:$AL$3,0))),0)+IFERROR(AH699*IF($E699="将领",INDEX(兵法相关参数!$C$4:$AL$7,AL$15,MATCH($AG699,兵法相关参数!$C$3:$AL$3,0)),INDEX(兵法相关参数!$C$12:$AL$15,AL$15,MATCH($AG699,兵法相关参数!$C$3:$AL$3,0))),0)</f>
        <v>0</v>
      </c>
      <c r="AM699" s="146">
        <f>IFERROR(AD699*IF($E699="将领",INDEX(兵法相关参数!$C$4:$AL$7,AM$15,MATCH($AB699,兵法相关参数!$C$3:$AL$3,0)),INDEX(兵法相关参数!$C$12:$AL$15,AM$15,MATCH($AB699,兵法相关参数!$C$3:$AL$3,0))),0)+IFERROR(AI699*IF($E699="将领",INDEX(兵法相关参数!$C$4:$AL$7,AM$15,MATCH($AG699,兵法相关参数!$C$3:$AL$3,0)),INDEX(兵法相关参数!$C$12:$AL$15,AM$15,MATCH($AG699,兵法相关参数!$C$3:$AL$3,0))),0)</f>
        <v>0</v>
      </c>
      <c r="AN699" s="146">
        <f>IFERROR(AE699*IF($E699="将领",INDEX(兵法相关参数!$C$4:$AL$7,AN$15,MATCH($AB699,兵法相关参数!$C$3:$AL$3,0)),INDEX(兵法相关参数!$C$12:$AL$15,AN$15,MATCH($AB699,兵法相关参数!$C$3:$AL$3,0))),0)+IFERROR(AJ699*IF($E699="将领",INDEX(兵法相关参数!$C$4:$AL$7,AN$15,MATCH($AG699,兵法相关参数!$C$3:$AL$3,0)),INDEX(兵法相关参数!$C$12:$AL$15,AN$15,MATCH($AG699,兵法相关参数!$C$3:$AL$3,0))),0)</f>
        <v>0</v>
      </c>
      <c r="AO699" s="146">
        <f>IFERROR(AF699*IF($E699="将领",INDEX(兵法相关参数!$C$4:$AL$7,AL$15,MATCH($AB699,兵法相关参数!$C$3:$AL$3,0)),INDEX(兵法相关参数!$C$12:$AL$15,AO$15,MATCH($AB699,兵法相关参数!$C$3:$AL$3,0))),0)+IFERROR(AK699*IF($E699="将领",INDEX(兵法相关参数!$C$4:$AL$7,AL$15,MATCH($AG699,兵法相关参数!$C$3:$AL$3,0)),INDEX(兵法相关参数!$C$12:$AL$15,AO$15,MATCH($AG699,兵法相关参数!$C$3:$AL$3,0))),0)</f>
        <v>0</v>
      </c>
      <c r="AP699" s="42"/>
      <c r="AQ699" s="151">
        <f t="shared" si="438"/>
        <v>30238</v>
      </c>
      <c r="AR699" s="161">
        <f>AR698</f>
        <v>0</v>
      </c>
      <c r="AS699" s="15" t="str">
        <f t="shared" si="439"/>
        <v>红</v>
      </c>
      <c r="AT699" s="153">
        <f t="shared" si="440"/>
        <v>1</v>
      </c>
      <c r="AU699" s="39" t="str">
        <f>IF(IF(L699="","",AQ699&amp;AT699)=AU698,"",IF(MOD(COUNTIF($AQ$1:AQ699,AQ699),3)=1,"",IF(L699="","",AQ699&amp;AT699)))</f>
        <v/>
      </c>
      <c r="AV699" s="166" t="str">
        <f t="shared" si="441"/>
        <v/>
      </c>
      <c r="AW699" s="166" t="str">
        <f t="shared" si="442"/>
        <v/>
      </c>
      <c r="AX699" s="15" t="str">
        <f>IF(MOD(COUNTIF($AQ$1:AQ699,AQ699),3)=1,"",IF(M699="","",AT699+1))</f>
        <v/>
      </c>
      <c r="AY699" s="15" t="str">
        <f t="shared" si="410"/>
        <v/>
      </c>
      <c r="AZ699" s="166" t="str">
        <f t="shared" si="411"/>
        <v/>
      </c>
      <c r="BA699" s="166" t="str">
        <f t="shared" si="412"/>
        <v/>
      </c>
      <c r="BB699" s="15" t="str">
        <f>IF(MOD(COUNTIF($AQ$1:AQ699,AQ699),3)=1,"",IF(N699="","",AX699+1))</f>
        <v/>
      </c>
      <c r="BC699" s="15" t="str">
        <f t="shared" si="443"/>
        <v/>
      </c>
      <c r="BD699" s="166" t="str">
        <f t="shared" si="444"/>
        <v/>
      </c>
      <c r="BE699" s="166" t="str">
        <f t="shared" si="445"/>
        <v/>
      </c>
      <c r="BF699" s="15"/>
      <c r="BG699" s="15"/>
      <c r="BH699" s="170" t="str">
        <f t="shared" si="437"/>
        <v>每14秒，为敌方生命百分比最低的英雄施加毒血效果，使其在7秒内受到的治疗效果的{0}%转化为伤害。</v>
      </c>
    </row>
    <row r="700" spans="1:60">
      <c r="A700" s="257"/>
      <c r="B700" s="260"/>
      <c r="C700" s="257"/>
      <c r="D700" s="257"/>
      <c r="E700" s="179"/>
      <c r="F700" s="179"/>
      <c r="G700" s="179"/>
      <c r="H700" s="179"/>
      <c r="I700" s="179"/>
      <c r="J700" s="257"/>
      <c r="K700" s="257"/>
      <c r="L700" s="182"/>
      <c r="M700" s="179"/>
      <c r="N700" s="179"/>
      <c r="O700" s="182"/>
      <c r="P700" s="179"/>
      <c r="Q700" s="179"/>
      <c r="R700" s="179"/>
      <c r="S700" s="179"/>
      <c r="T700" s="179"/>
      <c r="U700" s="179"/>
      <c r="V700" s="179"/>
      <c r="W700" s="179"/>
      <c r="X700" s="179"/>
      <c r="Y700" s="179"/>
      <c r="Z700" s="179"/>
      <c r="AA700" s="179"/>
      <c r="AB700" s="44"/>
      <c r="AC700" s="189"/>
      <c r="AD700" s="189"/>
      <c r="AE700" s="189"/>
      <c r="AF700" s="189"/>
      <c r="AG700" s="92"/>
      <c r="AH700" s="189"/>
      <c r="AI700" s="189"/>
      <c r="AJ700" s="189"/>
      <c r="AK700" s="189"/>
      <c r="AL700" s="146">
        <f>IFERROR(AC700*IF($E700="将领",INDEX(兵法相关参数!$C$4:$AL$7,AL$15,MATCH($AB700,兵法相关参数!$C$3:$AL$3,0)),INDEX(兵法相关参数!$C$12:$AL$15,AL$15,MATCH($AB700,兵法相关参数!$C$3:$AL$3,0))),0)+IFERROR(AH700*IF($E700="将领",INDEX(兵法相关参数!$C$4:$AL$7,AL$15,MATCH($AG700,兵法相关参数!$C$3:$AL$3,0)),INDEX(兵法相关参数!$C$12:$AL$15,AL$15,MATCH($AG700,兵法相关参数!$C$3:$AL$3,0))),0)</f>
        <v>0</v>
      </c>
      <c r="AM700" s="146">
        <f>IFERROR(AD700*IF($E700="将领",INDEX(兵法相关参数!$C$4:$AL$7,AM$15,MATCH($AB700,兵法相关参数!$C$3:$AL$3,0)),INDEX(兵法相关参数!$C$12:$AL$15,AM$15,MATCH($AB700,兵法相关参数!$C$3:$AL$3,0))),0)+IFERROR(AI700*IF($E700="将领",INDEX(兵法相关参数!$C$4:$AL$7,AM$15,MATCH($AG700,兵法相关参数!$C$3:$AL$3,0)),INDEX(兵法相关参数!$C$12:$AL$15,AM$15,MATCH($AG700,兵法相关参数!$C$3:$AL$3,0))),0)</f>
        <v>0</v>
      </c>
      <c r="AN700" s="146">
        <f>IFERROR(AE700*IF($E700="将领",INDEX(兵法相关参数!$C$4:$AL$7,AN$15,MATCH($AB700,兵法相关参数!$C$3:$AL$3,0)),INDEX(兵法相关参数!$C$12:$AL$15,AN$15,MATCH($AB700,兵法相关参数!$C$3:$AL$3,0))),0)+IFERROR(AJ700*IF($E700="将领",INDEX(兵法相关参数!$C$4:$AL$7,AN$15,MATCH($AG700,兵法相关参数!$C$3:$AL$3,0)),INDEX(兵法相关参数!$C$12:$AL$15,AN$15,MATCH($AG700,兵法相关参数!$C$3:$AL$3,0))),0)</f>
        <v>0</v>
      </c>
      <c r="AO700" s="146">
        <f>IFERROR(AF700*IF($E700="将领",INDEX(兵法相关参数!$C$4:$AL$7,AL$15,MATCH($AB700,兵法相关参数!$C$3:$AL$3,0)),INDEX(兵法相关参数!$C$12:$AL$15,AO$15,MATCH($AB700,兵法相关参数!$C$3:$AL$3,0))),0)+IFERROR(AK700*IF($E700="将领",INDEX(兵法相关参数!$C$4:$AL$7,AL$15,MATCH($AG700,兵法相关参数!$C$3:$AL$3,0)),INDEX(兵法相关参数!$C$12:$AL$15,AO$15,MATCH($AG700,兵法相关参数!$C$3:$AL$3,0))),0)</f>
        <v>0</v>
      </c>
      <c r="AP700" s="27"/>
      <c r="AQ700" s="152">
        <f t="shared" si="438"/>
        <v>30238</v>
      </c>
      <c r="AR700" s="162">
        <f>AR699</f>
        <v>0</v>
      </c>
      <c r="AS700" s="15" t="str">
        <f t="shared" si="439"/>
        <v>红</v>
      </c>
      <c r="AT700" s="153">
        <f t="shared" si="440"/>
        <v>1</v>
      </c>
      <c r="AU700" s="39" t="str">
        <f>IF(IF(L700="","",AQ700&amp;AT700)=AU699,"",IF(MOD(COUNTIF($AQ$1:AQ700,AQ700),3)=1,"",IF(L700="","",AQ700&amp;AT700)))</f>
        <v/>
      </c>
      <c r="AV700" s="166" t="str">
        <f t="shared" si="441"/>
        <v/>
      </c>
      <c r="AW700" s="166" t="str">
        <f t="shared" si="442"/>
        <v/>
      </c>
      <c r="AX700" s="15" t="str">
        <f>IF(MOD(COUNTIF($AQ$1:AQ700,AQ700),3)=1,"",IF(M700="","",AT700+1))</f>
        <v/>
      </c>
      <c r="AY700" s="15" t="str">
        <f t="shared" si="410"/>
        <v/>
      </c>
      <c r="AZ700" s="166" t="str">
        <f t="shared" si="411"/>
        <v/>
      </c>
      <c r="BA700" s="166" t="str">
        <f t="shared" si="412"/>
        <v/>
      </c>
      <c r="BB700" s="15" t="str">
        <f>IF(MOD(COUNTIF($AQ$1:AQ700,AQ700),3)=1,"",IF(N700="","",AX700+1))</f>
        <v/>
      </c>
      <c r="BC700" s="15" t="str">
        <f t="shared" si="443"/>
        <v/>
      </c>
      <c r="BD700" s="166" t="str">
        <f t="shared" si="444"/>
        <v/>
      </c>
      <c r="BE700" s="166" t="str">
        <f t="shared" si="445"/>
        <v/>
      </c>
      <c r="BF700" s="15"/>
      <c r="BG700" s="15"/>
      <c r="BH700" s="170" t="str">
        <f t="shared" si="437"/>
        <v>每14秒，为敌方生命百分比最低的英雄施加毒血效果，使其在7秒内受到的治疗效果的{0}%转化为伤害。</v>
      </c>
    </row>
    <row r="701" spans="1:60">
      <c r="A701" s="255" t="s">
        <v>1241</v>
      </c>
      <c r="B701" s="258" t="s">
        <v>1242</v>
      </c>
      <c r="C701" s="255" t="s">
        <v>1240</v>
      </c>
      <c r="D701" s="255" t="s">
        <v>1246</v>
      </c>
      <c r="E701" s="11"/>
      <c r="F701" s="11"/>
      <c r="G701" s="11"/>
      <c r="H701" s="11"/>
      <c r="I701" s="11"/>
      <c r="J701" s="11" t="s">
        <v>402</v>
      </c>
      <c r="K701" s="11" t="s">
        <v>469</v>
      </c>
      <c r="L701" s="11" t="s">
        <v>1244</v>
      </c>
      <c r="M701" s="11"/>
      <c r="N701" s="11"/>
      <c r="O701" s="183" t="s">
        <v>52</v>
      </c>
      <c r="P701" s="3" t="s">
        <v>57</v>
      </c>
      <c r="Q701" s="11" t="s">
        <v>60</v>
      </c>
      <c r="R701" s="11" t="s">
        <v>61</v>
      </c>
      <c r="S701" s="11"/>
      <c r="T701" s="184"/>
      <c r="U701" s="184"/>
      <c r="V701" s="184"/>
      <c r="W701" s="3" t="s">
        <v>223</v>
      </c>
      <c r="X701" s="3" t="s">
        <v>224</v>
      </c>
      <c r="Y701" s="3" t="s">
        <v>225</v>
      </c>
      <c r="Z701" s="3" t="s">
        <v>226</v>
      </c>
      <c r="AA701" s="1"/>
      <c r="AB701" s="15"/>
      <c r="AC701" s="187" t="s">
        <v>1088</v>
      </c>
      <c r="AD701" s="187" t="s">
        <v>228</v>
      </c>
      <c r="AE701" s="187" t="s">
        <v>229</v>
      </c>
      <c r="AF701" s="187" t="s">
        <v>230</v>
      </c>
      <c r="AG701" s="96"/>
      <c r="AH701" s="187" t="s">
        <v>227</v>
      </c>
      <c r="AI701" s="187" t="s">
        <v>228</v>
      </c>
      <c r="AJ701" s="187" t="s">
        <v>229</v>
      </c>
      <c r="AK701" s="187" t="s">
        <v>230</v>
      </c>
      <c r="AL701" s="146">
        <f>IFERROR(AC701*IF($E701="将领",INDEX(兵法相关参数!$C$4:$AL$7,AL$15,MATCH($AB701,兵法相关参数!$C$3:$AL$3,0)),INDEX(兵法相关参数!$C$12:$AL$15,AL$15,MATCH($AB701,兵法相关参数!$C$3:$AL$3,0))),0)+IFERROR(AH701*IF($E701="将领",INDEX(兵法相关参数!$C$4:$AL$7,AL$15,MATCH($AG701,兵法相关参数!$C$3:$AL$3,0)),INDEX(兵法相关参数!$C$12:$AL$15,AL$15,MATCH($AG701,兵法相关参数!$C$3:$AL$3,0))),0)</f>
        <v>0</v>
      </c>
      <c r="AM701" s="146">
        <f>IFERROR(AD701*IF($E701="将领",INDEX(兵法相关参数!$C$4:$AL$7,AM$15,MATCH($AB701,兵法相关参数!$C$3:$AL$3,0)),INDEX(兵法相关参数!$C$12:$AL$15,AM$15,MATCH($AB701,兵法相关参数!$C$3:$AL$3,0))),0)+IFERROR(AI701*IF($E701="将领",INDEX(兵法相关参数!$C$4:$AL$7,AM$15,MATCH($AG701,兵法相关参数!$C$3:$AL$3,0)),INDEX(兵法相关参数!$C$12:$AL$15,AM$15,MATCH($AG701,兵法相关参数!$C$3:$AL$3,0))),0)</f>
        <v>0</v>
      </c>
      <c r="AN701" s="146">
        <f>IFERROR(AE701*IF($E701="将领",INDEX(兵法相关参数!$C$4:$AL$7,AN$15,MATCH($AB701,兵法相关参数!$C$3:$AL$3,0)),INDEX(兵法相关参数!$C$12:$AL$15,AN$15,MATCH($AB701,兵法相关参数!$C$3:$AL$3,0))),0)+IFERROR(AJ701*IF($E701="将领",INDEX(兵法相关参数!$C$4:$AL$7,AN$15,MATCH($AG701,兵法相关参数!$C$3:$AL$3,0)),INDEX(兵法相关参数!$C$12:$AL$15,AN$15,MATCH($AG701,兵法相关参数!$C$3:$AL$3,0))),0)</f>
        <v>0</v>
      </c>
      <c r="AO701" s="146">
        <f>IFERROR(AF701*IF($E701="将领",INDEX(兵法相关参数!$C$4:$AL$7,AL$15,MATCH($AB701,兵法相关参数!$C$3:$AL$3,0)),INDEX(兵法相关参数!$C$12:$AL$15,AO$15,MATCH($AB701,兵法相关参数!$C$3:$AL$3,0))),0)+IFERROR(AK701*IF($E701="将领",INDEX(兵法相关参数!$C$4:$AL$7,AL$15,MATCH($AG701,兵法相关参数!$C$3:$AL$3,0)),INDEX(兵法相关参数!$C$12:$AL$15,AO$15,MATCH($AG701,兵法相关参数!$C$3:$AL$3,0))),0)</f>
        <v>0</v>
      </c>
      <c r="AP701" s="27"/>
      <c r="AQ701" s="154">
        <v>30322</v>
      </c>
      <c r="AR701" s="160">
        <f>IF(D701="直接伤害",1,0)</f>
        <v>0</v>
      </c>
      <c r="AS701" s="163" t="str">
        <f t="shared" si="439"/>
        <v>红</v>
      </c>
      <c r="AT701" s="153">
        <f t="shared" si="440"/>
        <v>1</v>
      </c>
      <c r="AU701" s="39" t="str">
        <f>IF(IF(L701="","",AQ701&amp;AT701)=AU700,"",IF(MOD(COUNTIF($AQ$1:AQ701,AQ701),3)=1,"",IF(L701="","",AQ701&amp;AT701)))</f>
        <v/>
      </c>
      <c r="AV701" s="166" t="str">
        <f t="shared" ref="AV701:AV707" si="446">IF(AU701="","",IF(L700="固定值",L701,ROUND(IF(AR701=1,L701*INDEX($AV$5:$AV$9,MATCH(AS701,$AU$5:$AU$9,0)),L701*INDEX($AV$13:$AV$17,MATCH(AS701,$AU$13:$AU$17,0))),IF(MID(BH701,FIND(AT701-1,BH701)+2,1)="%",3,1))))</f>
        <v/>
      </c>
      <c r="AW701" s="166" t="str">
        <f t="shared" ref="AW701:AW707" si="447">IF(AU701="","",ROUND((IF(AR701=1,L701*INDEX($AW$5:$AW$9,MATCH(AS701,$AU$5:$AU$9,0)),L701*INDEX($AW$13:$AW$17,MATCH(AS701,$AU$13:$AU$17,0)))-AV701)/34,IF(MID(BH701,FIND(AT701-1,BH701)+2,1)="%",3,1)))</f>
        <v/>
      </c>
      <c r="AX701" s="15" t="str">
        <f>IF(MOD(COUNTIF($AQ$1:AQ701,AQ701),3)=1,"",IF(M701="","",AT701+1))</f>
        <v/>
      </c>
      <c r="AY701" s="15" t="str">
        <f t="shared" si="410"/>
        <v/>
      </c>
      <c r="AZ701" s="166" t="str">
        <f t="shared" si="411"/>
        <v/>
      </c>
      <c r="BA701" s="166" t="str">
        <f t="shared" si="412"/>
        <v/>
      </c>
      <c r="BB701" s="15" t="str">
        <f>IF(MOD(COUNTIF($AQ$1:AQ701,AQ701),3)=1,"",IF(N701="","",AX701+1))</f>
        <v/>
      </c>
      <c r="BC701" s="15" t="str">
        <f t="shared" si="443"/>
        <v/>
      </c>
      <c r="BD701" s="166" t="str">
        <f t="shared" si="444"/>
        <v/>
      </c>
      <c r="BE701" s="166" t="str">
        <f t="shared" si="445"/>
        <v/>
      </c>
      <c r="BF701" s="15"/>
      <c r="BG701" s="15"/>
      <c r="BH701" s="170" t="str">
        <f t="shared" si="437"/>
        <v>开场18秒生效，每隔20秒，沉默敌方怒气最高的两名英雄，并使其攻击降低{0}%，持续{1}秒。</v>
      </c>
    </row>
    <row r="702" spans="1:60">
      <c r="A702" s="256"/>
      <c r="B702" s="259"/>
      <c r="C702" s="256"/>
      <c r="D702" s="256"/>
      <c r="E702" s="179" t="s">
        <v>22</v>
      </c>
      <c r="F702" s="141">
        <v>1</v>
      </c>
      <c r="G702" s="141">
        <v>1</v>
      </c>
      <c r="H702" s="141">
        <v>1</v>
      </c>
      <c r="I702" s="141">
        <v>1</v>
      </c>
      <c r="J702" s="255">
        <f>SUMPRODUCT(LARGE(AL702:AO702*F702:I702+AL703:AO703*F703:I703+AL705:AO705*F705:I705+AL706:AO706*F706:I706+AL708:AO708*F708:I708+AL709:AO709*F709:I709,1))</f>
        <v>5.4617930287592484</v>
      </c>
      <c r="K702" s="255">
        <f>INDEX($J$17:$J$200,MATCH(C701,$C$17:$C$200,0),1)</f>
        <v>5.1145752809421161</v>
      </c>
      <c r="L702" s="13">
        <v>-0.3</v>
      </c>
      <c r="M702" s="10"/>
      <c r="N702" s="10"/>
      <c r="O702" s="182">
        <f>100%*1.15</f>
        <v>1.1499999999999999</v>
      </c>
      <c r="P702" s="44" t="s">
        <v>1243</v>
      </c>
      <c r="Q702" s="10">
        <v>1</v>
      </c>
      <c r="R702" s="10">
        <v>2</v>
      </c>
      <c r="S702" s="10"/>
      <c r="T702" s="24"/>
      <c r="U702" s="44"/>
      <c r="V702" s="24"/>
      <c r="W702" s="23">
        <f>-$R702*$O702*$L$702</f>
        <v>0.69</v>
      </c>
      <c r="X702" s="23">
        <f>-$R702*$O702*$L$702</f>
        <v>0.69</v>
      </c>
      <c r="Y702" s="23">
        <f>-$R702*$O702*$L$702</f>
        <v>0.69</v>
      </c>
      <c r="Z702" s="23">
        <f>-$R702*$O702*$L$702</f>
        <v>0.69</v>
      </c>
      <c r="AA702" s="22"/>
      <c r="AB702" s="44" t="s">
        <v>103</v>
      </c>
      <c r="AC702" s="92">
        <f>辅助效用($P702,$L$705,AC$15,"输出转换",标准系数,"当前将领目标",W702)</f>
        <v>1.1145961736053001</v>
      </c>
      <c r="AD702" s="92">
        <f>辅助效用($P702,$L$705,AD$15,"输出转换",标准系数,"当前将领目标",X702)</f>
        <v>0.9660263244326176</v>
      </c>
      <c r="AE702" s="92">
        <f>辅助效用($P702,$L$705,AE$15,"输出转换",标准系数,"当前将领目标",Y702)</f>
        <v>0.90234671550433898</v>
      </c>
      <c r="AF702" s="92">
        <f>辅助效用($P702,$L$705,AF$15,"输出转换",标准系数,"当前将领目标",Z702)</f>
        <v>0.96911264047932455</v>
      </c>
      <c r="AG702" s="92" t="s">
        <v>462</v>
      </c>
      <c r="AH702" s="188">
        <f>IF($Q702=0,0,持续效用($P702,$Q702,AH$15,$E702))</f>
        <v>3.6150997045615224E-2</v>
      </c>
      <c r="AI702" s="188">
        <f>IF($Q702=0,0,持续效用($P702,$Q702,AI$15,$E702))</f>
        <v>3.6202835822039488E-2</v>
      </c>
      <c r="AJ702" s="188">
        <f>IF($Q702=0,0,持续效用($P702,$Q702,AJ$15,$E702))</f>
        <v>3.6481835482619102E-2</v>
      </c>
      <c r="AK702" s="188">
        <f>IF($Q702=0,0,持续效用($P702,$Q702,AK$15,$E702))</f>
        <v>3.6603288637545556E-2</v>
      </c>
      <c r="AL702" s="146">
        <f>IFERROR(AC702*IF($E702="将领",INDEX(兵法相关参数!$C$4:$AL$7,AL$15,MATCH($AB702,兵法相关参数!$C$3:$AL$3,0)),INDEX(兵法相关参数!$C$12:$AL$15,AL$15,MATCH($AB702,兵法相关参数!$C$3:$AL$3,0))),0)+IFERROR(AH702*IF($E702="将领",INDEX(兵法相关参数!$C$4:$AL$7,AL$15,MATCH($AG702,兵法相关参数!$C$3:$AL$3,0)),INDEX(兵法相关参数!$C$12:$AL$15,AL$15,MATCH($AG702,兵法相关参数!$C$3:$AL$3,0))),0)</f>
        <v>0.99759304995402032</v>
      </c>
      <c r="AM702" s="146">
        <f>IFERROR(AD702*IF($E702="将领",INDEX(兵法相关参数!$C$4:$AL$7,AM$15,MATCH($AB702,兵法相关参数!$C$3:$AL$3,0)),INDEX(兵法相关参数!$C$12:$AL$15,AM$15,MATCH($AB702,兵法相关参数!$C$3:$AL$3,0))),0)+IFERROR(AI702*IF($E702="将领",INDEX(兵法相关参数!$C$4:$AL$7,AM$15,MATCH($AG702,兵法相关参数!$C$3:$AL$3,0)),INDEX(兵法相关参数!$C$12:$AL$15,AM$15,MATCH($AG702,兵法相关参数!$C$3:$AL$3,0))),0)</f>
        <v>0.84581723539954601</v>
      </c>
      <c r="AN702" s="146">
        <f>IFERROR(AE702*IF($E702="将领",INDEX(兵法相关参数!$C$4:$AL$7,AN$15,MATCH($AB702,兵法相关参数!$C$3:$AL$3,0)),INDEX(兵法相关参数!$C$12:$AL$15,AN$15,MATCH($AB702,兵法相关参数!$C$3:$AL$3,0))),0)+IFERROR(AJ702*IF($E702="将领",INDEX(兵法相关参数!$C$4:$AL$7,AN$15,MATCH($AG702,兵法相关参数!$C$3:$AL$3,0)),INDEX(兵法相关参数!$C$12:$AL$15,AN$15,MATCH($AG702,兵法相关参数!$C$3:$AL$3,0))),0)</f>
        <v>0.77149152358626638</v>
      </c>
      <c r="AO702" s="146">
        <f>IFERROR(AF702*IF($E702="将领",INDEX(兵法相关参数!$C$4:$AL$7,AL$15,MATCH($AB702,兵法相关参数!$C$3:$AL$3,0)),INDEX(兵法相关参数!$C$12:$AL$15,AO$15,MATCH($AB702,兵法相关参数!$C$3:$AL$3,0))),0)+IFERROR(AK702*IF($E702="将领",INDEX(兵法相关参数!$C$4:$AL$7,AL$15,MATCH($AG702,兵法相关参数!$C$3:$AL$3,0)),INDEX(兵法相关参数!$C$12:$AL$15,AO$15,MATCH($AG702,兵法相关参数!$C$3:$AL$3,0))),0)</f>
        <v>0.86221051199403764</v>
      </c>
      <c r="AP702" s="42"/>
      <c r="AQ702" s="151">
        <f>AQ701</f>
        <v>30322</v>
      </c>
      <c r="AR702" s="161">
        <f>AR701</f>
        <v>0</v>
      </c>
      <c r="AS702" s="163" t="str">
        <f t="shared" si="439"/>
        <v>红</v>
      </c>
      <c r="AT702" s="153">
        <f t="shared" si="440"/>
        <v>1</v>
      </c>
      <c r="AU702" s="39" t="str">
        <f>IF(IF(L702="","",AQ702&amp;AT702)=AU701,"",IF(MOD(COUNTIF($AQ$1:AQ702,AQ702),3)=1,"",IF(L702="","",AQ702&amp;AT702)))</f>
        <v>303221</v>
      </c>
      <c r="AV702" s="191">
        <v>-6.5000000000000002E-2</v>
      </c>
      <c r="AW702" s="191">
        <v>-5.0000000000000001E-3</v>
      </c>
      <c r="AX702" s="15" t="str">
        <f>IF(MOD(COUNTIF($AQ$1:AQ702,AQ702),3)=1,"",IF(M702="","",AT702+1))</f>
        <v/>
      </c>
      <c r="AY702" s="15" t="str">
        <f t="shared" si="410"/>
        <v/>
      </c>
      <c r="AZ702" s="166" t="str">
        <f t="shared" si="411"/>
        <v/>
      </c>
      <c r="BA702" s="166" t="str">
        <f t="shared" si="412"/>
        <v/>
      </c>
      <c r="BB702" s="15" t="str">
        <f>IF(MOD(COUNTIF($AQ$1:AQ702,AQ702),3)=1,"",IF(N702="","",AX702+1))</f>
        <v/>
      </c>
      <c r="BC702" s="15" t="str">
        <f t="shared" si="443"/>
        <v/>
      </c>
      <c r="BD702" s="166" t="str">
        <f t="shared" si="444"/>
        <v/>
      </c>
      <c r="BE702" s="166" t="str">
        <f t="shared" si="445"/>
        <v/>
      </c>
      <c r="BF702" s="15"/>
      <c r="BG702" s="15"/>
      <c r="BH702" s="170" t="str">
        <f t="shared" si="437"/>
        <v>开场18秒生效，每隔20秒，沉默敌方怒气最高的两名英雄，并使其攻击降低{0}%，持续{1}秒。</v>
      </c>
    </row>
    <row r="703" spans="1:60">
      <c r="A703" s="256"/>
      <c r="B703" s="259"/>
      <c r="C703" s="256"/>
      <c r="D703" s="257"/>
      <c r="E703" s="179"/>
      <c r="F703" s="141"/>
      <c r="G703" s="141"/>
      <c r="H703" s="141"/>
      <c r="I703" s="141"/>
      <c r="J703" s="256"/>
      <c r="K703" s="256"/>
      <c r="L703" s="182"/>
      <c r="M703" s="179"/>
      <c r="N703" s="179"/>
      <c r="O703" s="182"/>
      <c r="P703" s="179"/>
      <c r="Q703" s="179"/>
      <c r="R703" s="179"/>
      <c r="S703" s="179"/>
      <c r="T703" s="179"/>
      <c r="U703" s="179"/>
      <c r="V703" s="179"/>
      <c r="W703" s="179"/>
      <c r="X703" s="179"/>
      <c r="Y703" s="179"/>
      <c r="Z703" s="179"/>
      <c r="AA703" s="179"/>
      <c r="AB703" s="44"/>
      <c r="AC703" s="189"/>
      <c r="AD703" s="189"/>
      <c r="AE703" s="189"/>
      <c r="AF703" s="189"/>
      <c r="AG703" s="92"/>
      <c r="AH703" s="189"/>
      <c r="AI703" s="189"/>
      <c r="AJ703" s="189"/>
      <c r="AK703" s="189"/>
      <c r="AL703" s="146">
        <f>IFERROR(AC703*IF($E703="将领",INDEX(兵法相关参数!$C$4:$AL$7,AL$15,MATCH($AB703,兵法相关参数!$C$3:$AL$3,0)),INDEX(兵法相关参数!$C$12:$AL$15,AL$15,MATCH($AB703,兵法相关参数!$C$3:$AL$3,0))),0)+IFERROR(AH703*IF($E703="将领",INDEX(兵法相关参数!$C$4:$AL$7,AL$15,MATCH($AG703,兵法相关参数!$C$3:$AL$3,0)),INDEX(兵法相关参数!$C$12:$AL$15,AL$15,MATCH($AG703,兵法相关参数!$C$3:$AL$3,0))),0)</f>
        <v>0</v>
      </c>
      <c r="AM703" s="146">
        <f>IFERROR(AD703*IF($E703="将领",INDEX(兵法相关参数!$C$4:$AL$7,AM$15,MATCH($AB703,兵法相关参数!$C$3:$AL$3,0)),INDEX(兵法相关参数!$C$12:$AL$15,AM$15,MATCH($AB703,兵法相关参数!$C$3:$AL$3,0))),0)+IFERROR(AI703*IF($E703="将领",INDEX(兵法相关参数!$C$4:$AL$7,AM$15,MATCH($AG703,兵法相关参数!$C$3:$AL$3,0)),INDEX(兵法相关参数!$C$12:$AL$15,AM$15,MATCH($AG703,兵法相关参数!$C$3:$AL$3,0))),0)</f>
        <v>0</v>
      </c>
      <c r="AN703" s="146">
        <f>IFERROR(AE703*IF($E703="将领",INDEX(兵法相关参数!$C$4:$AL$7,AN$15,MATCH($AB703,兵法相关参数!$C$3:$AL$3,0)),INDEX(兵法相关参数!$C$12:$AL$15,AN$15,MATCH($AB703,兵法相关参数!$C$3:$AL$3,0))),0)+IFERROR(AJ703*IF($E703="将领",INDEX(兵法相关参数!$C$4:$AL$7,AN$15,MATCH($AG703,兵法相关参数!$C$3:$AL$3,0)),INDEX(兵法相关参数!$C$12:$AL$15,AN$15,MATCH($AG703,兵法相关参数!$C$3:$AL$3,0))),0)</f>
        <v>0</v>
      </c>
      <c r="AO703" s="146">
        <f>IFERROR(AF703*IF($E703="将领",INDEX(兵法相关参数!$C$4:$AL$7,AL$15,MATCH($AB703,兵法相关参数!$C$3:$AL$3,0)),INDEX(兵法相关参数!$C$12:$AL$15,AO$15,MATCH($AB703,兵法相关参数!$C$3:$AL$3,0))),0)+IFERROR(AK703*IF($E703="将领",INDEX(兵法相关参数!$C$4:$AL$7,AL$15,MATCH($AG703,兵法相关参数!$C$3:$AL$3,0)),INDEX(兵法相关参数!$C$12:$AL$15,AO$15,MATCH($AG703,兵法相关参数!$C$3:$AL$3,0))),0)</f>
        <v>0</v>
      </c>
      <c r="AP703" s="27"/>
      <c r="AQ703" s="151">
        <f>AQ702</f>
        <v>30322</v>
      </c>
      <c r="AR703" s="162">
        <f>AR702</f>
        <v>0</v>
      </c>
      <c r="AS703" s="15" t="str">
        <f t="shared" si="439"/>
        <v>红</v>
      </c>
      <c r="AT703" s="153">
        <f t="shared" si="440"/>
        <v>1</v>
      </c>
      <c r="AU703" s="39" t="str">
        <f>IF(IF(L703="","",AQ703&amp;AT703)=AU702,"",IF(MOD(COUNTIF($AQ$1:AQ703,AQ703),3)=1,"",IF(L703="","",AQ703&amp;AT703)))</f>
        <v/>
      </c>
      <c r="AV703" s="166" t="str">
        <f t="shared" si="446"/>
        <v/>
      </c>
      <c r="AW703" s="166" t="str">
        <f t="shared" si="447"/>
        <v/>
      </c>
      <c r="AX703" s="15" t="str">
        <f>IF(MOD(COUNTIF($AQ$1:AQ703,AQ703),3)=1,"",IF(M703="","",AT703+1))</f>
        <v/>
      </c>
      <c r="AY703" s="15" t="str">
        <f t="shared" si="410"/>
        <v/>
      </c>
      <c r="AZ703" s="166" t="str">
        <f t="shared" si="411"/>
        <v/>
      </c>
      <c r="BA703" s="166" t="str">
        <f t="shared" si="412"/>
        <v/>
      </c>
      <c r="BB703" s="15" t="str">
        <f>IF(MOD(COUNTIF($AQ$1:AQ703,AQ703),3)=1,"",IF(N703="","",AX703+1))</f>
        <v/>
      </c>
      <c r="BC703" s="15" t="str">
        <f t="shared" si="443"/>
        <v/>
      </c>
      <c r="BD703" s="166" t="str">
        <f t="shared" si="444"/>
        <v/>
      </c>
      <c r="BE703" s="166" t="str">
        <f t="shared" si="445"/>
        <v/>
      </c>
      <c r="BF703" s="15"/>
      <c r="BG703" s="15"/>
      <c r="BH703" s="170" t="str">
        <f t="shared" si="437"/>
        <v>开场18秒生效，每隔20秒，沉默敌方怒气最高的两名英雄，并使其攻击降低{0}%，持续{1}秒。</v>
      </c>
    </row>
    <row r="704" spans="1:60">
      <c r="A704" s="256"/>
      <c r="B704" s="259"/>
      <c r="C704" s="256"/>
      <c r="D704" s="255" t="s">
        <v>1247</v>
      </c>
      <c r="E704" s="11"/>
      <c r="F704" s="11"/>
      <c r="G704" s="11"/>
      <c r="H704" s="11"/>
      <c r="I704" s="11"/>
      <c r="J704" s="256"/>
      <c r="K704" s="256"/>
      <c r="L704" s="184" t="s">
        <v>1245</v>
      </c>
      <c r="M704" s="184"/>
      <c r="N704" s="184"/>
      <c r="O704" s="183" t="s">
        <v>52</v>
      </c>
      <c r="P704" s="3" t="s">
        <v>57</v>
      </c>
      <c r="Q704" s="11" t="s">
        <v>60</v>
      </c>
      <c r="R704" s="11" t="s">
        <v>61</v>
      </c>
      <c r="S704" s="184" t="s">
        <v>785</v>
      </c>
      <c r="T704" s="184"/>
      <c r="U704" s="184"/>
      <c r="V704" s="184"/>
      <c r="W704" s="3" t="s">
        <v>223</v>
      </c>
      <c r="X704" s="3" t="s">
        <v>224</v>
      </c>
      <c r="Y704" s="3" t="s">
        <v>225</v>
      </c>
      <c r="Z704" s="3" t="s">
        <v>226</v>
      </c>
      <c r="AA704" s="1"/>
      <c r="AB704" s="15"/>
      <c r="AC704" s="187" t="s">
        <v>227</v>
      </c>
      <c r="AD704" s="187" t="s">
        <v>228</v>
      </c>
      <c r="AE704" s="187" t="s">
        <v>229</v>
      </c>
      <c r="AF704" s="187" t="s">
        <v>230</v>
      </c>
      <c r="AG704" s="96"/>
      <c r="AH704" s="187"/>
      <c r="AI704" s="187"/>
      <c r="AJ704" s="187"/>
      <c r="AK704" s="187"/>
      <c r="AL704" s="146">
        <f>IFERROR(AC704*IF($E704="将领",INDEX(兵法相关参数!$C$4:$AL$7,AL$15,MATCH($AB704,兵法相关参数!$C$3:$AL$3,0)),INDEX(兵法相关参数!$C$12:$AL$15,AL$15,MATCH($AB704,兵法相关参数!$C$3:$AL$3,0))),0)+IFERROR(AH704*IF($E704="将领",INDEX(兵法相关参数!$C$4:$AL$7,AL$15,MATCH($AG704,兵法相关参数!$C$3:$AL$3,0)),INDEX(兵法相关参数!$C$12:$AL$15,AL$15,MATCH($AG704,兵法相关参数!$C$3:$AL$3,0))),0)</f>
        <v>0</v>
      </c>
      <c r="AM704" s="146">
        <f>IFERROR(AD704*IF($E704="将领",INDEX(兵法相关参数!$C$4:$AL$7,AM$15,MATCH($AB704,兵法相关参数!$C$3:$AL$3,0)),INDEX(兵法相关参数!$C$12:$AL$15,AM$15,MATCH($AB704,兵法相关参数!$C$3:$AL$3,0))),0)+IFERROR(AI704*IF($E704="将领",INDEX(兵法相关参数!$C$4:$AL$7,AM$15,MATCH($AG704,兵法相关参数!$C$3:$AL$3,0)),INDEX(兵法相关参数!$C$12:$AL$15,AM$15,MATCH($AG704,兵法相关参数!$C$3:$AL$3,0))),0)</f>
        <v>0</v>
      </c>
      <c r="AN704" s="146">
        <f>IFERROR(AE704*IF($E704="将领",INDEX(兵法相关参数!$C$4:$AL$7,AN$15,MATCH($AB704,兵法相关参数!$C$3:$AL$3,0)),INDEX(兵法相关参数!$C$12:$AL$15,AN$15,MATCH($AB704,兵法相关参数!$C$3:$AL$3,0))),0)+IFERROR(AJ704*IF($E704="将领",INDEX(兵法相关参数!$C$4:$AL$7,AN$15,MATCH($AG704,兵法相关参数!$C$3:$AL$3,0)),INDEX(兵法相关参数!$C$12:$AL$15,AN$15,MATCH($AG704,兵法相关参数!$C$3:$AL$3,0))),0)</f>
        <v>0</v>
      </c>
      <c r="AO704" s="146">
        <f>IFERROR(AF704*IF($E704="将领",INDEX(兵法相关参数!$C$4:$AL$7,AL$15,MATCH($AB704,兵法相关参数!$C$3:$AL$3,0)),INDEX(兵法相关参数!$C$12:$AL$15,AO$15,MATCH($AB704,兵法相关参数!$C$3:$AL$3,0))),0)+IFERROR(AK704*IF($E704="将领",INDEX(兵法相关参数!$C$4:$AL$7,AL$15,MATCH($AG704,兵法相关参数!$C$3:$AL$3,0)),INDEX(兵法相关参数!$C$12:$AL$15,AO$15,MATCH($AG704,兵法相关参数!$C$3:$AL$3,0))),0)</f>
        <v>0</v>
      </c>
      <c r="AP704" s="42"/>
      <c r="AQ704" s="151">
        <f t="shared" ref="AQ704:AQ709" si="448">AQ703</f>
        <v>30322</v>
      </c>
      <c r="AR704" s="160">
        <f>IF(D704="直接伤害",1,0)</f>
        <v>0</v>
      </c>
      <c r="AS704" s="15" t="str">
        <f t="shared" ref="AS704:AS709" si="449">IF(C704="",AS703,C704)</f>
        <v>红</v>
      </c>
      <c r="AT704" s="153">
        <f t="shared" ref="AT704:AT714" si="450">IF(A704&lt;&gt;"",1,IF(D704="",AT703,IF(AU702="",AT703,IF(AX702="",AT703+1,IF(BB702="",AT703+2,AT703+3)))))</f>
        <v>2</v>
      </c>
      <c r="AU704" s="39" t="str">
        <f>IF(IF(L704="","",AQ704&amp;AT704)=AU703,"",IF(MOD(COUNTIF($AQ$1:AQ704,AQ704),3)=1,"",IF(L704="","",AQ704&amp;AT704)))</f>
        <v/>
      </c>
      <c r="AV704" s="166" t="str">
        <f t="shared" si="446"/>
        <v/>
      </c>
      <c r="AW704" s="166" t="str">
        <f t="shared" si="447"/>
        <v/>
      </c>
      <c r="AX704" s="15" t="str">
        <f>IF(MOD(COUNTIF($AQ$1:AQ704,AQ704),3)=1,"",IF(M704="","",AT704+1))</f>
        <v/>
      </c>
      <c r="AY704" s="15" t="str">
        <f t="shared" si="410"/>
        <v/>
      </c>
      <c r="AZ704" s="166" t="str">
        <f t="shared" si="411"/>
        <v/>
      </c>
      <c r="BA704" s="166" t="str">
        <f t="shared" si="412"/>
        <v/>
      </c>
      <c r="BB704" s="15" t="str">
        <f>IF(MOD(COUNTIF($AQ$1:AQ704,AQ704),3)=1,"",IF(N704="","",AX704+1))</f>
        <v/>
      </c>
      <c r="BC704" s="15" t="str">
        <f t="shared" ref="BC704:BC710" si="451">IF(IF(BB704="","",AQ704&amp;BB704)=BC703,"",IF(BB704="","",AQ704&amp;BB704))</f>
        <v/>
      </c>
      <c r="BD704" s="166" t="str">
        <f t="shared" ref="BD704:BD710" si="452">IF(BC704="","",IF(N703="固定值",N704,ROUND(IF(AR704=1,N704*INDEX($AV$5:$AV$9,MATCH(AS704,$AU$5:$AU$9,0)),N704*INDEX($AV$13:$AV$17,MATCH(AS704,$AU$13:$AU$17,0))),IF(MID(BH704,FIND(BB704-1,BH704)+2,1)="%",3,1))))</f>
        <v/>
      </c>
      <c r="BE704" s="166" t="str">
        <f t="shared" ref="BE704:BE710" si="453">IF(BC704="","",ROUND((IF(AR704=1,N704*INDEX($AW$5:$AW$9,MATCH(AS704,$AU$5:$AU$9,0)),N704*INDEX($AW$13:$AW$17,MATCH(AS704,$AU$13:$AU$17,0)))-BD704)/34,IF(MID(BH704,FIND(BB704-1,BH704)+2,1)="%",3,1)))</f>
        <v/>
      </c>
      <c r="BF704" s="15"/>
      <c r="BG704" s="15"/>
      <c r="BH704" s="170" t="str">
        <f t="shared" si="437"/>
        <v>开场18秒生效，每隔20秒，沉默敌方怒气最高的两名英雄，并使其攻击降低{0}%，持续{1}秒。</v>
      </c>
    </row>
    <row r="705" spans="1:62">
      <c r="A705" s="256"/>
      <c r="B705" s="259"/>
      <c r="C705" s="256"/>
      <c r="D705" s="256"/>
      <c r="E705" s="179" t="s">
        <v>1248</v>
      </c>
      <c r="F705" s="141">
        <v>1</v>
      </c>
      <c r="G705" s="141">
        <v>1</v>
      </c>
      <c r="H705" s="141">
        <v>1</v>
      </c>
      <c r="I705" s="141">
        <v>1</v>
      </c>
      <c r="J705" s="256"/>
      <c r="K705" s="256"/>
      <c r="L705" s="44">
        <v>14</v>
      </c>
      <c r="M705" s="10"/>
      <c r="N705" s="10"/>
      <c r="O705" s="81">
        <f>0.7*2</f>
        <v>1.4</v>
      </c>
      <c r="P705" s="44" t="s">
        <v>1243</v>
      </c>
      <c r="Q705" s="10">
        <v>1</v>
      </c>
      <c r="R705" s="10">
        <v>2</v>
      </c>
      <c r="S705" s="44">
        <f>INDEX(眩晕修正系数,8)</f>
        <v>0.94</v>
      </c>
      <c r="T705" s="44"/>
      <c r="U705" s="44"/>
      <c r="V705" s="24"/>
      <c r="W705" s="23">
        <f>$R705*$O705*$S$705</f>
        <v>2.6319999999999997</v>
      </c>
      <c r="X705" s="23">
        <f>$R705*$O705*$S$705</f>
        <v>2.6319999999999997</v>
      </c>
      <c r="Y705" s="23">
        <f>$R705*$O705*$S$705</f>
        <v>2.6319999999999997</v>
      </c>
      <c r="Z705" s="23">
        <f>$R705*$O705*$S$705</f>
        <v>2.6319999999999997</v>
      </c>
      <c r="AA705" s="22"/>
      <c r="AB705" s="44" t="s">
        <v>105</v>
      </c>
      <c r="AC705" s="92">
        <f>辅助效用($P705,$L705,AC$15,"输出转换",眩晕系数,"当前将领目标",W705)</f>
        <v>4.4641999788052278</v>
      </c>
      <c r="AD705" s="92">
        <f>辅助效用($P705,$L705,AD$15,"输出转换",眩晕系数,"当前将领目标",X705)</f>
        <v>3.8691454350753367</v>
      </c>
      <c r="AE705" s="92">
        <f>辅助效用($P705,$L705,AE$15,"输出转换",眩晕系数,"当前将领目标",Y705)</f>
        <v>3.6140947579243354</v>
      </c>
      <c r="AF705" s="92">
        <f>辅助效用($P705,$L705,AF$15,"输出转换",眩晕系数,"当前将领目标",Z705)</f>
        <v>3.8815068017806693</v>
      </c>
      <c r="AG705" s="92"/>
      <c r="AH705" s="188"/>
      <c r="AI705" s="188"/>
      <c r="AJ705" s="188"/>
      <c r="AK705" s="188"/>
      <c r="AL705" s="146">
        <f>IFERROR(AC705*IF($E705="将领",INDEX(兵法相关参数!$C$4:$AL$7,AL$15,MATCH($AB705,兵法相关参数!$C$3:$AL$3,0)),INDEX(兵法相关参数!$C$12:$AL$15,AL$15,MATCH($AB705,兵法相关参数!$C$3:$AL$3,0))),0)+IFERROR(AH705*IF($E705="将领",INDEX(兵法相关参数!$C$4:$AL$7,AL$15,MATCH($AG705,兵法相关参数!$C$3:$AL$3,0)),INDEX(兵法相关参数!$C$12:$AL$15,AL$15,MATCH($AG705,兵法相关参数!$C$3:$AL$3,0))),0)</f>
        <v>4.4641999788052278</v>
      </c>
      <c r="AM705" s="146">
        <f>IFERROR(AD705*IF($E705="将领",INDEX(兵法相关参数!$C$4:$AL$7,AM$15,MATCH($AB705,兵法相关参数!$C$3:$AL$3,0)),INDEX(兵法相关参数!$C$12:$AL$15,AM$15,MATCH($AB705,兵法相关参数!$C$3:$AL$3,0))),0)+IFERROR(AI705*IF($E705="将领",INDEX(兵法相关参数!$C$4:$AL$7,AM$15,MATCH($AG705,兵法相关参数!$C$3:$AL$3,0)),INDEX(兵法相关参数!$C$12:$AL$15,AM$15,MATCH($AG705,兵法相关参数!$C$3:$AL$3,0))),0)</f>
        <v>3.8691454350753367</v>
      </c>
      <c r="AN705" s="146">
        <f>IFERROR(AE705*IF($E705="将领",INDEX(兵法相关参数!$C$4:$AL$7,AN$15,MATCH($AB705,兵法相关参数!$C$3:$AL$3,0)),INDEX(兵法相关参数!$C$12:$AL$15,AN$15,MATCH($AB705,兵法相关参数!$C$3:$AL$3,0))),0)+IFERROR(AJ705*IF($E705="将领",INDEX(兵法相关参数!$C$4:$AL$7,AN$15,MATCH($AG705,兵法相关参数!$C$3:$AL$3,0)),INDEX(兵法相关参数!$C$12:$AL$15,AN$15,MATCH($AG705,兵法相关参数!$C$3:$AL$3,0))),0)</f>
        <v>3.6140947579243354</v>
      </c>
      <c r="AO705" s="146">
        <f>IFERROR(AF705*IF($E705="将领",INDEX(兵法相关参数!$C$4:$AL$7,AL$15,MATCH($AB705,兵法相关参数!$C$3:$AL$3,0)),INDEX(兵法相关参数!$C$12:$AL$15,AO$15,MATCH($AB705,兵法相关参数!$C$3:$AL$3,0))),0)+IFERROR(AK705*IF($E705="将领",INDEX(兵法相关参数!$C$4:$AL$7,AL$15,MATCH($AG705,兵法相关参数!$C$3:$AL$3,0)),INDEX(兵法相关参数!$C$12:$AL$15,AO$15,MATCH($AG705,兵法相关参数!$C$3:$AL$3,0))),0)</f>
        <v>3.8815068017806693</v>
      </c>
      <c r="AP705" s="27"/>
      <c r="AQ705" s="151">
        <f t="shared" si="448"/>
        <v>30322</v>
      </c>
      <c r="AR705" s="161">
        <f>AR704</f>
        <v>0</v>
      </c>
      <c r="AS705" s="15" t="str">
        <f t="shared" si="449"/>
        <v>红</v>
      </c>
      <c r="AT705" s="153">
        <f t="shared" si="450"/>
        <v>2</v>
      </c>
      <c r="AU705" s="39" t="str">
        <f>IF(IF(L705="","",AQ705&amp;AT705)=AU704,"",IF(MOD(COUNTIF($AQ$1:AQ705,AQ705),3)=1,"",IF(L705="","",AQ705&amp;AT705)))</f>
        <v>303222</v>
      </c>
      <c r="AV705" s="191">
        <v>3.5</v>
      </c>
      <c r="AW705" s="191">
        <v>0.3</v>
      </c>
      <c r="AX705" s="15" t="str">
        <f>IF(MOD(COUNTIF($AQ$1:AQ705,AQ705),3)=1,"",IF(M705="","",AT705+1))</f>
        <v/>
      </c>
      <c r="AY705" s="15" t="str">
        <f t="shared" si="410"/>
        <v/>
      </c>
      <c r="AZ705" s="166" t="str">
        <f t="shared" si="411"/>
        <v/>
      </c>
      <c r="BA705" s="166" t="str">
        <f t="shared" si="412"/>
        <v/>
      </c>
      <c r="BB705" s="15" t="str">
        <f>IF(MOD(COUNTIF($AQ$1:AQ705,AQ705),3)=1,"",IF(N705="","",AX705+1))</f>
        <v/>
      </c>
      <c r="BC705" s="15" t="str">
        <f t="shared" si="451"/>
        <v/>
      </c>
      <c r="BD705" s="166" t="str">
        <f t="shared" si="452"/>
        <v/>
      </c>
      <c r="BE705" s="166" t="str">
        <f t="shared" si="453"/>
        <v/>
      </c>
      <c r="BF705" s="15"/>
      <c r="BG705" s="15"/>
      <c r="BH705" s="170" t="str">
        <f t="shared" si="437"/>
        <v>开场18秒生效，每隔20秒，沉默敌方怒气最高的两名英雄，并使其攻击降低{0}%，持续{1}秒。</v>
      </c>
    </row>
    <row r="706" spans="1:62">
      <c r="A706" s="256"/>
      <c r="B706" s="259"/>
      <c r="C706" s="256"/>
      <c r="D706" s="257"/>
      <c r="E706" s="179"/>
      <c r="F706" s="179"/>
      <c r="G706" s="179"/>
      <c r="H706" s="179"/>
      <c r="I706" s="179"/>
      <c r="J706" s="256"/>
      <c r="K706" s="256"/>
      <c r="L706" s="182"/>
      <c r="M706" s="179"/>
      <c r="N706" s="179"/>
      <c r="O706" s="182"/>
      <c r="P706" s="179"/>
      <c r="Q706" s="179"/>
      <c r="R706" s="179"/>
      <c r="S706" s="179"/>
      <c r="T706" s="179"/>
      <c r="U706" s="179"/>
      <c r="V706" s="179"/>
      <c r="W706" s="179"/>
      <c r="X706" s="179"/>
      <c r="Y706" s="179"/>
      <c r="Z706" s="179"/>
      <c r="AA706" s="179"/>
      <c r="AB706" s="44"/>
      <c r="AC706" s="189"/>
      <c r="AD706" s="189"/>
      <c r="AE706" s="189"/>
      <c r="AF706" s="189"/>
      <c r="AG706" s="92"/>
      <c r="AH706" s="189"/>
      <c r="AI706" s="189"/>
      <c r="AJ706" s="189"/>
      <c r="AK706" s="189"/>
      <c r="AL706" s="146">
        <f>IFERROR(AC706*IF($E706="将领",INDEX(兵法相关参数!$C$4:$AL$7,AL$15,MATCH($AB706,兵法相关参数!$C$3:$AL$3,0)),INDEX(兵法相关参数!$C$12:$AL$15,AL$15,MATCH($AB706,兵法相关参数!$C$3:$AL$3,0))),0)+IFERROR(AH706*IF($E706="将领",INDEX(兵法相关参数!$C$4:$AL$7,AL$15,MATCH($AG706,兵法相关参数!$C$3:$AL$3,0)),INDEX(兵法相关参数!$C$12:$AL$15,AL$15,MATCH($AG706,兵法相关参数!$C$3:$AL$3,0))),0)</f>
        <v>0</v>
      </c>
      <c r="AM706" s="146">
        <f>IFERROR(AD706*IF($E706="将领",INDEX(兵法相关参数!$C$4:$AL$7,AM$15,MATCH($AB706,兵法相关参数!$C$3:$AL$3,0)),INDEX(兵法相关参数!$C$12:$AL$15,AM$15,MATCH($AB706,兵法相关参数!$C$3:$AL$3,0))),0)+IFERROR(AI706*IF($E706="将领",INDEX(兵法相关参数!$C$4:$AL$7,AM$15,MATCH($AG706,兵法相关参数!$C$3:$AL$3,0)),INDEX(兵法相关参数!$C$12:$AL$15,AM$15,MATCH($AG706,兵法相关参数!$C$3:$AL$3,0))),0)</f>
        <v>0</v>
      </c>
      <c r="AN706" s="146">
        <f>IFERROR(AE706*IF($E706="将领",INDEX(兵法相关参数!$C$4:$AL$7,AN$15,MATCH($AB706,兵法相关参数!$C$3:$AL$3,0)),INDEX(兵法相关参数!$C$12:$AL$15,AN$15,MATCH($AB706,兵法相关参数!$C$3:$AL$3,0))),0)+IFERROR(AJ706*IF($E706="将领",INDEX(兵法相关参数!$C$4:$AL$7,AN$15,MATCH($AG706,兵法相关参数!$C$3:$AL$3,0)),INDEX(兵法相关参数!$C$12:$AL$15,AN$15,MATCH($AG706,兵法相关参数!$C$3:$AL$3,0))),0)</f>
        <v>0</v>
      </c>
      <c r="AO706" s="146">
        <f>IFERROR(AF706*IF($E706="将领",INDEX(兵法相关参数!$C$4:$AL$7,AL$15,MATCH($AB706,兵法相关参数!$C$3:$AL$3,0)),INDEX(兵法相关参数!$C$12:$AL$15,AO$15,MATCH($AB706,兵法相关参数!$C$3:$AL$3,0))),0)+IFERROR(AK706*IF($E706="将领",INDEX(兵法相关参数!$C$4:$AL$7,AL$15,MATCH($AG706,兵法相关参数!$C$3:$AL$3,0)),INDEX(兵法相关参数!$C$12:$AL$15,AO$15,MATCH($AG706,兵法相关参数!$C$3:$AL$3,0))),0)</f>
        <v>0</v>
      </c>
      <c r="AP706" s="42"/>
      <c r="AQ706" s="151">
        <f t="shared" si="448"/>
        <v>30322</v>
      </c>
      <c r="AR706" s="162">
        <f>AR705</f>
        <v>0</v>
      </c>
      <c r="AS706" s="15" t="str">
        <f t="shared" si="449"/>
        <v>红</v>
      </c>
      <c r="AT706" s="153">
        <f t="shared" si="450"/>
        <v>2</v>
      </c>
      <c r="AU706" s="39" t="str">
        <f>IF(IF(L706="","",AQ706&amp;AT706)=AU705,"",IF(MOD(COUNTIF($AQ$1:AQ706,AQ706),3)=1,"",IF(L706="","",AQ706&amp;AT706)))</f>
        <v/>
      </c>
      <c r="AV706" s="166" t="str">
        <f t="shared" si="446"/>
        <v/>
      </c>
      <c r="AW706" s="166" t="str">
        <f t="shared" si="447"/>
        <v/>
      </c>
      <c r="AX706" s="15" t="str">
        <f>IF(MOD(COUNTIF($AQ$1:AQ706,AQ706),3)=1,"",IF(M706="","",AT706+1))</f>
        <v/>
      </c>
      <c r="AY706" s="15" t="str">
        <f t="shared" si="410"/>
        <v/>
      </c>
      <c r="AZ706" s="166" t="str">
        <f t="shared" si="411"/>
        <v/>
      </c>
      <c r="BA706" s="166" t="str">
        <f t="shared" si="412"/>
        <v/>
      </c>
      <c r="BB706" s="15" t="str">
        <f>IF(MOD(COUNTIF($AQ$1:AQ706,AQ706),3)=1,"",IF(N706="","",AX706+1))</f>
        <v/>
      </c>
      <c r="BC706" s="15" t="str">
        <f t="shared" si="451"/>
        <v/>
      </c>
      <c r="BD706" s="166" t="str">
        <f t="shared" si="452"/>
        <v/>
      </c>
      <c r="BE706" s="166" t="str">
        <f t="shared" si="453"/>
        <v/>
      </c>
      <c r="BF706" s="15"/>
      <c r="BG706" s="15"/>
      <c r="BH706" s="170" t="str">
        <f t="shared" si="437"/>
        <v>开场18秒生效，每隔20秒，沉默敌方怒气最高的两名英雄，并使其攻击降低{0}%，持续{1}秒。</v>
      </c>
    </row>
    <row r="707" spans="1:62">
      <c r="A707" s="256"/>
      <c r="B707" s="259"/>
      <c r="C707" s="256"/>
      <c r="D707" s="255"/>
      <c r="E707" s="11"/>
      <c r="F707" s="11"/>
      <c r="G707" s="11"/>
      <c r="H707" s="11"/>
      <c r="I707" s="11"/>
      <c r="J707" s="256"/>
      <c r="K707" s="256"/>
      <c r="L707" s="184"/>
      <c r="M707" s="184"/>
      <c r="N707" s="184"/>
      <c r="O707" s="183"/>
      <c r="P707" s="3"/>
      <c r="Q707" s="11"/>
      <c r="R707" s="11"/>
      <c r="S707" s="11"/>
      <c r="T707" s="184"/>
      <c r="U707" s="184"/>
      <c r="V707" s="184"/>
      <c r="W707" s="3"/>
      <c r="X707" s="3"/>
      <c r="Y707" s="3"/>
      <c r="Z707" s="3"/>
      <c r="AA707" s="1"/>
      <c r="AB707" s="1"/>
      <c r="AC707" s="1"/>
      <c r="AD707" s="1"/>
      <c r="AE707" s="1"/>
      <c r="AF707" s="1"/>
      <c r="AG707" s="96"/>
      <c r="AH707" s="187"/>
      <c r="AI707" s="187"/>
      <c r="AJ707" s="187"/>
      <c r="AK707" s="187"/>
      <c r="AL707" s="146">
        <f>IFERROR(AC707*IF($E707="将领",INDEX(兵法相关参数!$C$4:$AL$7,AL$15,MATCH($AB707,兵法相关参数!$C$3:$AL$3,0)),INDEX(兵法相关参数!$C$12:$AL$15,AL$15,MATCH($AB707,兵法相关参数!$C$3:$AL$3,0))),0)+IFERROR(AH707*IF($E707="将领",INDEX(兵法相关参数!$C$4:$AL$7,AL$15,MATCH($AG707,兵法相关参数!$C$3:$AL$3,0)),INDEX(兵法相关参数!$C$12:$AL$15,AL$15,MATCH($AG707,兵法相关参数!$C$3:$AL$3,0))),0)</f>
        <v>0</v>
      </c>
      <c r="AM707" s="146">
        <f>IFERROR(AD707*IF($E707="将领",INDEX(兵法相关参数!$C$4:$AL$7,AM$15,MATCH($AB707,兵法相关参数!$C$3:$AL$3,0)),INDEX(兵法相关参数!$C$12:$AL$15,AM$15,MATCH($AB707,兵法相关参数!$C$3:$AL$3,0))),0)+IFERROR(AI707*IF($E707="将领",INDEX(兵法相关参数!$C$4:$AL$7,AM$15,MATCH($AG707,兵法相关参数!$C$3:$AL$3,0)),INDEX(兵法相关参数!$C$12:$AL$15,AM$15,MATCH($AG707,兵法相关参数!$C$3:$AL$3,0))),0)</f>
        <v>0</v>
      </c>
      <c r="AN707" s="146">
        <f>IFERROR(AE707*IF($E707="将领",INDEX(兵法相关参数!$C$4:$AL$7,AN$15,MATCH($AB707,兵法相关参数!$C$3:$AL$3,0)),INDEX(兵法相关参数!$C$12:$AL$15,AN$15,MATCH($AB707,兵法相关参数!$C$3:$AL$3,0))),0)+IFERROR(AJ707*IF($E707="将领",INDEX(兵法相关参数!$C$4:$AL$7,AN$15,MATCH($AG707,兵法相关参数!$C$3:$AL$3,0)),INDEX(兵法相关参数!$C$12:$AL$15,AN$15,MATCH($AG707,兵法相关参数!$C$3:$AL$3,0))),0)</f>
        <v>0</v>
      </c>
      <c r="AO707" s="146">
        <f>IFERROR(AF707*IF($E707="将领",INDEX(兵法相关参数!$C$4:$AL$7,AL$15,MATCH($AB707,兵法相关参数!$C$3:$AL$3,0)),INDEX(兵法相关参数!$C$12:$AL$15,AO$15,MATCH($AB707,兵法相关参数!$C$3:$AL$3,0))),0)+IFERROR(AK707*IF($E707="将领",INDEX(兵法相关参数!$C$4:$AL$7,AL$15,MATCH($AG707,兵法相关参数!$C$3:$AL$3,0)),INDEX(兵法相关参数!$C$12:$AL$15,AO$15,MATCH($AG707,兵法相关参数!$C$3:$AL$3,0))),0)</f>
        <v>0</v>
      </c>
      <c r="AP707" s="27"/>
      <c r="AQ707" s="151">
        <f t="shared" si="448"/>
        <v>30322</v>
      </c>
      <c r="AR707" s="160">
        <f>IF(D707="直接伤害",1,0)</f>
        <v>0</v>
      </c>
      <c r="AS707" s="15" t="str">
        <f t="shared" si="449"/>
        <v>红</v>
      </c>
      <c r="AT707" s="153">
        <f t="shared" si="450"/>
        <v>2</v>
      </c>
      <c r="AU707" s="39" t="str">
        <f>IF(IF(L707="","",AQ707&amp;AT707)=AU706,"",IF(MOD(COUNTIF($AQ$1:AQ707,AQ707),3)=1,"",IF(L707="","",AQ707&amp;AT707)))</f>
        <v/>
      </c>
      <c r="AV707" s="166" t="str">
        <f t="shared" si="446"/>
        <v/>
      </c>
      <c r="AW707" s="166" t="str">
        <f t="shared" si="447"/>
        <v/>
      </c>
      <c r="AX707" s="15" t="str">
        <f>IF(MOD(COUNTIF($AQ$1:AQ707,AQ707),3)=1,"",IF(M707="","",AT707+1))</f>
        <v/>
      </c>
      <c r="AY707" s="15" t="str">
        <f t="shared" si="410"/>
        <v/>
      </c>
      <c r="AZ707" s="166" t="str">
        <f t="shared" si="411"/>
        <v/>
      </c>
      <c r="BA707" s="166" t="str">
        <f t="shared" si="412"/>
        <v/>
      </c>
      <c r="BB707" s="15" t="str">
        <f>IF(MOD(COUNTIF($AQ$1:AQ707,AQ707),3)=1,"",IF(N707="","",AX707+1))</f>
        <v/>
      </c>
      <c r="BC707" s="15" t="str">
        <f t="shared" si="451"/>
        <v/>
      </c>
      <c r="BD707" s="166" t="str">
        <f t="shared" si="452"/>
        <v/>
      </c>
      <c r="BE707" s="166" t="str">
        <f t="shared" si="453"/>
        <v/>
      </c>
      <c r="BF707" s="15"/>
      <c r="BG707" s="15"/>
      <c r="BH707" s="170" t="str">
        <f t="shared" si="437"/>
        <v>开场18秒生效，每隔20秒，沉默敌方怒气最高的两名英雄，并使其攻击降低{0}%，持续{1}秒。</v>
      </c>
    </row>
    <row r="708" spans="1:62">
      <c r="A708" s="256"/>
      <c r="B708" s="259"/>
      <c r="C708" s="256"/>
      <c r="D708" s="256"/>
      <c r="E708" s="179"/>
      <c r="F708" s="141"/>
      <c r="G708" s="141"/>
      <c r="H708" s="141"/>
      <c r="I708" s="141"/>
      <c r="J708" s="256"/>
      <c r="K708" s="256"/>
      <c r="L708" s="24"/>
      <c r="M708" s="10"/>
      <c r="N708" s="10"/>
      <c r="O708" s="182"/>
      <c r="P708" s="176"/>
      <c r="Q708" s="10"/>
      <c r="R708" s="10"/>
      <c r="S708" s="10"/>
      <c r="T708" s="44"/>
      <c r="U708" s="44"/>
      <c r="V708" s="24"/>
      <c r="W708" s="23"/>
      <c r="X708" s="23"/>
      <c r="Y708" s="23"/>
      <c r="Z708" s="23"/>
      <c r="AA708" s="22"/>
      <c r="AB708" s="22"/>
      <c r="AC708" s="22"/>
      <c r="AD708" s="22"/>
      <c r="AE708" s="22"/>
      <c r="AF708" s="22"/>
      <c r="AG708" s="92"/>
      <c r="AH708" s="188"/>
      <c r="AI708" s="188"/>
      <c r="AJ708" s="188"/>
      <c r="AK708" s="188"/>
      <c r="AL708" s="146">
        <f>IFERROR(AC708*IF($E708="将领",INDEX(兵法相关参数!$C$4:$AL$7,AL$15,MATCH($AB708,兵法相关参数!$C$3:$AL$3,0)),INDEX(兵法相关参数!$C$12:$AL$15,AL$15,MATCH($AB708,兵法相关参数!$C$3:$AL$3,0))),0)+IFERROR(AH708*IF($E708="将领",INDEX(兵法相关参数!$C$4:$AL$7,AL$15,MATCH($AG708,兵法相关参数!$C$3:$AL$3,0)),INDEX(兵法相关参数!$C$12:$AL$15,AL$15,MATCH($AG708,兵法相关参数!$C$3:$AL$3,0))),0)</f>
        <v>0</v>
      </c>
      <c r="AM708" s="146">
        <f>IFERROR(AD708*IF($E708="将领",INDEX(兵法相关参数!$C$4:$AL$7,AM$15,MATCH($AB708,兵法相关参数!$C$3:$AL$3,0)),INDEX(兵法相关参数!$C$12:$AL$15,AM$15,MATCH($AB708,兵法相关参数!$C$3:$AL$3,0))),0)+IFERROR(AI708*IF($E708="将领",INDEX(兵法相关参数!$C$4:$AL$7,AM$15,MATCH($AG708,兵法相关参数!$C$3:$AL$3,0)),INDEX(兵法相关参数!$C$12:$AL$15,AM$15,MATCH($AG708,兵法相关参数!$C$3:$AL$3,0))),0)</f>
        <v>0</v>
      </c>
      <c r="AN708" s="146">
        <f>IFERROR(AE708*IF($E708="将领",INDEX(兵法相关参数!$C$4:$AL$7,AN$15,MATCH($AB708,兵法相关参数!$C$3:$AL$3,0)),INDEX(兵法相关参数!$C$12:$AL$15,AN$15,MATCH($AB708,兵法相关参数!$C$3:$AL$3,0))),0)+IFERROR(AJ708*IF($E708="将领",INDEX(兵法相关参数!$C$4:$AL$7,AN$15,MATCH($AG708,兵法相关参数!$C$3:$AL$3,0)),INDEX(兵法相关参数!$C$12:$AL$15,AN$15,MATCH($AG708,兵法相关参数!$C$3:$AL$3,0))),0)</f>
        <v>0</v>
      </c>
      <c r="AO708" s="146">
        <f>IFERROR(AF708*IF($E708="将领",INDEX(兵法相关参数!$C$4:$AL$7,AL$15,MATCH($AB708,兵法相关参数!$C$3:$AL$3,0)),INDEX(兵法相关参数!$C$12:$AL$15,AO$15,MATCH($AB708,兵法相关参数!$C$3:$AL$3,0))),0)+IFERROR(AK708*IF($E708="将领",INDEX(兵法相关参数!$C$4:$AL$7,AL$15,MATCH($AG708,兵法相关参数!$C$3:$AL$3,0)),INDEX(兵法相关参数!$C$12:$AL$15,AO$15,MATCH($AG708,兵法相关参数!$C$3:$AL$3,0))),0)</f>
        <v>0</v>
      </c>
      <c r="AP708" s="42"/>
      <c r="AQ708" s="151">
        <f t="shared" si="448"/>
        <v>30322</v>
      </c>
      <c r="AR708" s="161">
        <f>AR707</f>
        <v>0</v>
      </c>
      <c r="AS708" s="15" t="str">
        <f t="shared" si="449"/>
        <v>红</v>
      </c>
      <c r="AT708" s="153">
        <f t="shared" si="450"/>
        <v>2</v>
      </c>
      <c r="AU708" s="39" t="str">
        <f>IF(IF(L708="","",AQ708&amp;AT708)=AU707,"",IF(MOD(COUNTIF($AQ$1:AQ708,AQ708),3)=1,"",IF(L708="","",AQ708&amp;AT708)))</f>
        <v/>
      </c>
      <c r="AV708" s="166" t="str">
        <f>IF(AU708="","",IF(L707="固定值",L708,ROUND(IF(AR708=1,L708*INDEX($AV$5:$AV$9,MATCH(AS708,$AU$5:$AU$9,0)),L708*INDEX($AV$13:$AV$17,MATCH(AS708,$AU$13:$AU$17,0))),IF(MID(BH708,FIND(AT708-1,BH708)+2,1)="%",3,1))))</f>
        <v/>
      </c>
      <c r="AW708" s="166" t="str">
        <f>IF(AU708="","",ROUND((IF(AR708=1,L708*INDEX($AW$5:$AW$9,MATCH(AS708,$AU$5:$AU$9,0)),L708*INDEX($AW$13:$AW$17,MATCH(AS708,$AU$13:$AU$17,0)))-AV708)/34,IF(MID(BH708,FIND(AT708-1,BH708)+2,1)="%",3,1)))</f>
        <v/>
      </c>
      <c r="AX708" s="15" t="str">
        <f>IF(MOD(COUNTIF($AQ$1:AQ708,AQ708),3)=1,"",IF(M708="","",AT708+1))</f>
        <v/>
      </c>
      <c r="AY708" s="15" t="str">
        <f t="shared" si="410"/>
        <v/>
      </c>
      <c r="AZ708" s="166" t="str">
        <f t="shared" si="411"/>
        <v/>
      </c>
      <c r="BA708" s="166" t="str">
        <f t="shared" si="412"/>
        <v/>
      </c>
      <c r="BB708" s="15" t="str">
        <f>IF(MOD(COUNTIF($AQ$1:AQ708,AQ708),3)=1,"",IF(N708="","",AX708+1))</f>
        <v/>
      </c>
      <c r="BC708" s="15" t="str">
        <f t="shared" si="451"/>
        <v/>
      </c>
      <c r="BD708" s="166" t="str">
        <f t="shared" si="452"/>
        <v/>
      </c>
      <c r="BE708" s="166" t="str">
        <f t="shared" si="453"/>
        <v/>
      </c>
      <c r="BF708" s="15"/>
      <c r="BG708" s="15"/>
      <c r="BH708" s="170" t="str">
        <f>IF(B708="",BH707,B708)</f>
        <v>开场18秒生效，每隔20秒，沉默敌方怒气最高的两名英雄，并使其攻击降低{0}%，持续{1}秒。</v>
      </c>
    </row>
    <row r="709" spans="1:62">
      <c r="A709" s="257"/>
      <c r="B709" s="260"/>
      <c r="C709" s="257"/>
      <c r="D709" s="257"/>
      <c r="E709" s="179"/>
      <c r="F709" s="179"/>
      <c r="G709" s="179"/>
      <c r="H709" s="179"/>
      <c r="I709" s="179"/>
      <c r="J709" s="257"/>
      <c r="K709" s="257"/>
      <c r="L709" s="182"/>
      <c r="M709" s="179"/>
      <c r="N709" s="179"/>
      <c r="O709" s="182"/>
      <c r="P709" s="179"/>
      <c r="Q709" s="179"/>
      <c r="R709" s="179"/>
      <c r="S709" s="179"/>
      <c r="T709" s="179"/>
      <c r="U709" s="179"/>
      <c r="V709" s="179"/>
      <c r="W709" s="179"/>
      <c r="X709" s="179"/>
      <c r="Y709" s="179"/>
      <c r="Z709" s="179"/>
      <c r="AA709" s="179"/>
      <c r="AB709" s="44"/>
      <c r="AC709" s="189"/>
      <c r="AD709" s="189"/>
      <c r="AE709" s="189"/>
      <c r="AF709" s="189"/>
      <c r="AG709" s="92"/>
      <c r="AH709" s="189"/>
      <c r="AI709" s="189"/>
      <c r="AJ709" s="189"/>
      <c r="AK709" s="189"/>
      <c r="AL709" s="146">
        <f>IFERROR(AC709*IF($E709="将领",INDEX(兵法相关参数!$C$4:$AL$7,AL$15,MATCH($AB709,兵法相关参数!$C$3:$AL$3,0)),INDEX(兵法相关参数!$C$12:$AL$15,AL$15,MATCH($AB709,兵法相关参数!$C$3:$AL$3,0))),0)+IFERROR(AH709*IF($E709="将领",INDEX(兵法相关参数!$C$4:$AL$7,AL$15,MATCH($AG709,兵法相关参数!$C$3:$AL$3,0)),INDEX(兵法相关参数!$C$12:$AL$15,AL$15,MATCH($AG709,兵法相关参数!$C$3:$AL$3,0))),0)</f>
        <v>0</v>
      </c>
      <c r="AM709" s="146">
        <f>IFERROR(AD709*IF($E709="将领",INDEX(兵法相关参数!$C$4:$AL$7,AM$15,MATCH($AB709,兵法相关参数!$C$3:$AL$3,0)),INDEX(兵法相关参数!$C$12:$AL$15,AM$15,MATCH($AB709,兵法相关参数!$C$3:$AL$3,0))),0)+IFERROR(AI709*IF($E709="将领",INDEX(兵法相关参数!$C$4:$AL$7,AM$15,MATCH($AG709,兵法相关参数!$C$3:$AL$3,0)),INDEX(兵法相关参数!$C$12:$AL$15,AM$15,MATCH($AG709,兵法相关参数!$C$3:$AL$3,0))),0)</f>
        <v>0</v>
      </c>
      <c r="AN709" s="146">
        <f>IFERROR(AE709*IF($E709="将领",INDEX(兵法相关参数!$C$4:$AL$7,AN$15,MATCH($AB709,兵法相关参数!$C$3:$AL$3,0)),INDEX(兵法相关参数!$C$12:$AL$15,AN$15,MATCH($AB709,兵法相关参数!$C$3:$AL$3,0))),0)+IFERROR(AJ709*IF($E709="将领",INDEX(兵法相关参数!$C$4:$AL$7,AN$15,MATCH($AG709,兵法相关参数!$C$3:$AL$3,0)),INDEX(兵法相关参数!$C$12:$AL$15,AN$15,MATCH($AG709,兵法相关参数!$C$3:$AL$3,0))),0)</f>
        <v>0</v>
      </c>
      <c r="AO709" s="146">
        <f>IFERROR(AF709*IF($E709="将领",INDEX(兵法相关参数!$C$4:$AL$7,AL$15,MATCH($AB709,兵法相关参数!$C$3:$AL$3,0)),INDEX(兵法相关参数!$C$12:$AL$15,AO$15,MATCH($AB709,兵法相关参数!$C$3:$AL$3,0))),0)+IFERROR(AK709*IF($E709="将领",INDEX(兵法相关参数!$C$4:$AL$7,AL$15,MATCH($AG709,兵法相关参数!$C$3:$AL$3,0)),INDEX(兵法相关参数!$C$12:$AL$15,AO$15,MATCH($AG709,兵法相关参数!$C$3:$AL$3,0))),0)</f>
        <v>0</v>
      </c>
      <c r="AP709" s="27"/>
      <c r="AQ709" s="152">
        <f t="shared" si="448"/>
        <v>30322</v>
      </c>
      <c r="AR709" s="162">
        <f>AR708</f>
        <v>0</v>
      </c>
      <c r="AS709" s="15" t="str">
        <f t="shared" si="449"/>
        <v>红</v>
      </c>
      <c r="AT709" s="153">
        <f t="shared" si="450"/>
        <v>2</v>
      </c>
      <c r="AU709" s="39" t="str">
        <f>IF(IF(L709="","",AQ709&amp;AT709)=AU708,"",IF(MOD(COUNTIF($AQ$1:AQ709,AQ709),3)=1,"",IF(L709="","",AQ709&amp;AT709)))</f>
        <v/>
      </c>
      <c r="AV709" s="166" t="str">
        <f>IF(AU709="","",IF(L708="固定值",L709,ROUND(IF(AR709=1,L709*INDEX($AV$5:$AV$9,MATCH(AS709,$AU$5:$AU$9,0)),L709*INDEX($AV$13:$AV$17,MATCH(AS709,$AU$13:$AU$17,0))),IF(MID(BH709,FIND(AT709-1,BH709)+2,1)="%",3,1))))</f>
        <v/>
      </c>
      <c r="AW709" s="166" t="str">
        <f>IF(AU709="","",ROUND((IF(AR709=1,L709*INDEX($AW$5:$AW$9,MATCH(AS709,$AU$5:$AU$9,0)),L709*INDEX($AW$13:$AW$17,MATCH(AS709,$AU$13:$AU$17,0)))-AV709)/34,IF(MID(BH709,FIND(AT709-1,BH709)+2,1)="%",3,1)))</f>
        <v/>
      </c>
      <c r="AX709" s="15" t="str">
        <f>IF(MOD(COUNTIF($AQ$1:AQ709,AQ709),3)=1,"",IF(M709="","",AT709+1))</f>
        <v/>
      </c>
      <c r="AY709" s="15" t="str">
        <f t="shared" si="410"/>
        <v/>
      </c>
      <c r="AZ709" s="166" t="str">
        <f t="shared" si="411"/>
        <v/>
      </c>
      <c r="BA709" s="166" t="str">
        <f t="shared" si="412"/>
        <v/>
      </c>
      <c r="BB709" s="15" t="str">
        <f>IF(MOD(COUNTIF($AQ$1:AQ709,AQ709),3)=1,"",IF(N709="","",AX709+1))</f>
        <v/>
      </c>
      <c r="BC709" s="15" t="str">
        <f t="shared" si="451"/>
        <v/>
      </c>
      <c r="BD709" s="166" t="str">
        <f t="shared" si="452"/>
        <v/>
      </c>
      <c r="BE709" s="166" t="str">
        <f t="shared" si="453"/>
        <v/>
      </c>
      <c r="BF709" s="15"/>
      <c r="BG709" s="15"/>
      <c r="BH709" s="170" t="str">
        <f>IF(B709="",BH708,B709)</f>
        <v>开场18秒生效，每隔20秒，沉默敌方怒气最高的两名英雄，并使其攻击降低{0}%，持续{1}秒。</v>
      </c>
    </row>
    <row r="710" spans="1:62">
      <c r="A710" s="255" t="s">
        <v>1255</v>
      </c>
      <c r="B710" s="258" t="s">
        <v>1283</v>
      </c>
      <c r="C710" s="255" t="s">
        <v>12</v>
      </c>
      <c r="D710" s="255" t="s">
        <v>1260</v>
      </c>
      <c r="E710" s="11"/>
      <c r="F710" s="11"/>
      <c r="G710" s="11"/>
      <c r="H710" s="11"/>
      <c r="I710" s="11"/>
      <c r="J710" s="11" t="s">
        <v>402</v>
      </c>
      <c r="K710" s="11" t="s">
        <v>469</v>
      </c>
      <c r="L710" s="184" t="s">
        <v>18</v>
      </c>
      <c r="M710" s="11"/>
      <c r="N710" s="11"/>
      <c r="O710" s="183" t="s">
        <v>52</v>
      </c>
      <c r="P710" s="3" t="s">
        <v>57</v>
      </c>
      <c r="Q710" s="11" t="s">
        <v>60</v>
      </c>
      <c r="R710" s="11" t="s">
        <v>61</v>
      </c>
      <c r="S710" s="184"/>
      <c r="T710" s="184"/>
      <c r="U710" s="184"/>
      <c r="V710" s="184"/>
      <c r="W710" s="3" t="s">
        <v>223</v>
      </c>
      <c r="X710" s="3" t="s">
        <v>224</v>
      </c>
      <c r="Y710" s="3" t="s">
        <v>225</v>
      </c>
      <c r="Z710" s="3" t="s">
        <v>226</v>
      </c>
      <c r="AA710" s="1"/>
      <c r="AB710" s="15"/>
      <c r="AC710" s="187" t="s">
        <v>227</v>
      </c>
      <c r="AD710" s="187" t="s">
        <v>228</v>
      </c>
      <c r="AE710" s="187" t="s">
        <v>229</v>
      </c>
      <c r="AF710" s="187" t="s">
        <v>230</v>
      </c>
      <c r="AG710" s="96"/>
      <c r="AH710" s="187"/>
      <c r="AI710" s="187"/>
      <c r="AJ710" s="187"/>
      <c r="AK710" s="187"/>
      <c r="AL710" s="146">
        <f>IFERROR(AC710*IF($E710="将领",INDEX(兵法相关参数!$C$4:$AL$7,AL$15,MATCH($AB710,兵法相关参数!$C$3:$AL$3,0)),INDEX(兵法相关参数!$C$12:$AL$15,AL$15,MATCH($AB710,兵法相关参数!$C$3:$AL$3,0))),0)+IFERROR(AH710*IF($E710="将领",INDEX(兵法相关参数!$C$4:$AL$7,AL$15,MATCH($AG710,兵法相关参数!$C$3:$AL$3,0)),INDEX(兵法相关参数!$C$12:$AL$15,AL$15,MATCH($AG710,兵法相关参数!$C$3:$AL$3,0))),0)</f>
        <v>0</v>
      </c>
      <c r="AM710" s="146">
        <f>IFERROR(AD710*IF($E710="将领",INDEX(兵法相关参数!$C$4:$AL$7,AM$15,MATCH($AB710,兵法相关参数!$C$3:$AL$3,0)),INDEX(兵法相关参数!$C$12:$AL$15,AM$15,MATCH($AB710,兵法相关参数!$C$3:$AL$3,0))),0)+IFERROR(AI710*IF($E710="将领",INDEX(兵法相关参数!$C$4:$AL$7,AM$15,MATCH($AG710,兵法相关参数!$C$3:$AL$3,0)),INDEX(兵法相关参数!$C$12:$AL$15,AM$15,MATCH($AG710,兵法相关参数!$C$3:$AL$3,0))),0)</f>
        <v>0</v>
      </c>
      <c r="AN710" s="146">
        <f>IFERROR(AE710*IF($E710="将领",INDEX(兵法相关参数!$C$4:$AL$7,AN$15,MATCH($AB710,兵法相关参数!$C$3:$AL$3,0)),INDEX(兵法相关参数!$C$12:$AL$15,AN$15,MATCH($AB710,兵法相关参数!$C$3:$AL$3,0))),0)+IFERROR(AJ710*IF($E710="将领",INDEX(兵法相关参数!$C$4:$AL$7,AN$15,MATCH($AG710,兵法相关参数!$C$3:$AL$3,0)),INDEX(兵法相关参数!$C$12:$AL$15,AN$15,MATCH($AG710,兵法相关参数!$C$3:$AL$3,0))),0)</f>
        <v>0</v>
      </c>
      <c r="AO710" s="146">
        <f>IFERROR(AF710*IF($E710="将领",INDEX(兵法相关参数!$C$4:$AL$7,AL$15,MATCH($AB710,兵法相关参数!$C$3:$AL$3,0)),INDEX(兵法相关参数!$C$12:$AL$15,AO$15,MATCH($AB710,兵法相关参数!$C$3:$AL$3,0))),0)+IFERROR(AK710*IF($E710="将领",INDEX(兵法相关参数!$C$4:$AL$7,AL$15,MATCH($AG710,兵法相关参数!$C$3:$AL$3,0)),INDEX(兵法相关参数!$C$12:$AL$15,AO$15,MATCH($AG710,兵法相关参数!$C$3:$AL$3,0))),0)</f>
        <v>0</v>
      </c>
      <c r="AP710" s="27"/>
      <c r="AQ710" s="154">
        <v>30239</v>
      </c>
      <c r="AR710" s="160">
        <f>IF(D710="直接伤害",1,0)</f>
        <v>0</v>
      </c>
      <c r="AS710" s="15" t="str">
        <f t="shared" ref="AS710:AS719" si="454">IF(C710="",AS709,C710)</f>
        <v>橙</v>
      </c>
      <c r="AT710" s="153">
        <f t="shared" si="450"/>
        <v>1</v>
      </c>
      <c r="AU710" s="39" t="str">
        <f>IF(IF(L710="","",AQ710&amp;AT710)=AU709,"",IF(MOD(COUNTIF($AQ$1:AQ710,AQ710),3)=1,"",IF(L710="","",AQ710&amp;AT710)))</f>
        <v/>
      </c>
      <c r="AV710" s="166" t="str">
        <f>IF(AU710="","",IF(L709="固定值",L710,ROUND(IF(AR710=1,L710*INDEX($AV$5:$AV$9,MATCH(AS710,$AU$5:$AU$9,0)),L710*INDEX($AV$13:$AV$17,MATCH(AS710,$AU$13:$AU$17,0))),IF(MID(BH710,FIND(AT710-1,BH710)+2,1)="%",3,1))))</f>
        <v/>
      </c>
      <c r="AW710" s="166" t="str">
        <f>IF(AU710="","",ROUND((IF(AR710=1,L710*INDEX($AW$5:$AW$9,MATCH(AS710,$AU$5:$AU$9,0)),L710*INDEX($AW$13:$AW$17,MATCH(AS710,$AU$13:$AU$17,0)))-AV710)/34,IF(MID(BH710,FIND(AT710-1,BH710)+2,1)="%",3,1)))</f>
        <v/>
      </c>
      <c r="AX710" s="15" t="str">
        <f>IF(MOD(COUNTIF($AQ$1:AQ710,AQ710),3)=1,"",IF(M710="","",AT710+1))</f>
        <v/>
      </c>
      <c r="AY710" s="15" t="str">
        <f t="shared" si="410"/>
        <v/>
      </c>
      <c r="AZ710" s="166" t="str">
        <f t="shared" si="411"/>
        <v/>
      </c>
      <c r="BA710" s="166" t="str">
        <f t="shared" si="412"/>
        <v/>
      </c>
      <c r="BB710" s="15" t="str">
        <f>IF(MOD(COUNTIF($AQ$1:AQ710,AQ710),3)=1,"",IF(N710="","",AX710+1))</f>
        <v/>
      </c>
      <c r="BC710" s="15" t="str">
        <f t="shared" si="451"/>
        <v/>
      </c>
      <c r="BD710" s="166" t="str">
        <f t="shared" si="452"/>
        <v/>
      </c>
      <c r="BE710" s="166" t="str">
        <f t="shared" si="453"/>
        <v/>
      </c>
      <c r="BF710" s="15"/>
      <c r="BG710" s="15"/>
      <c r="BH710" s="170" t="str">
        <f>IF(B710="",BH709,B710)</f>
        <v>敌方单位靠近我方弓将或弓弩兵时，会被击退并减速80%，持续{0}秒，我方弓将或弓弩兵获得必定命中效果并且攻速提升{1}点，持续6秒。（每个单位冷却时间20秒，攻速提升不会带来更多的回怒{2}%）</v>
      </c>
    </row>
    <row r="711" spans="1:62">
      <c r="A711" s="256"/>
      <c r="B711" s="259"/>
      <c r="C711" s="256"/>
      <c r="D711" s="256"/>
      <c r="E711" s="179" t="s">
        <v>22</v>
      </c>
      <c r="F711" s="141"/>
      <c r="G711" s="141"/>
      <c r="H711" s="141">
        <v>1</v>
      </c>
      <c r="I711" s="141"/>
      <c r="J711" s="255">
        <f>SUMPRODUCT(LARGE(AL711:AO711*F711:I711+AL712:AO712*F712:I712+AL714:AO714*F714:I714+AL715:AO715*F715:I715+AL717:AO717*F717:I717+AL718:AO718*F718:I718,1))</f>
        <v>3.7866508886133334</v>
      </c>
      <c r="K711" s="255">
        <f>INDEX($J$17:$J$200,MATCH(C710,$C$17:$C$200,0),1)</f>
        <v>4.3116392160975536</v>
      </c>
      <c r="L711" s="44">
        <v>5</v>
      </c>
      <c r="M711" s="203"/>
      <c r="N711" s="203"/>
      <c r="O711" s="81">
        <f>1/1.4</f>
        <v>0.7142857142857143</v>
      </c>
      <c r="P711" s="44" t="s">
        <v>906</v>
      </c>
      <c r="Q711" s="10">
        <v>0</v>
      </c>
      <c r="R711" s="10">
        <v>2</v>
      </c>
      <c r="S711" s="44"/>
      <c r="T711" s="44"/>
      <c r="U711" s="44"/>
      <c r="V711" s="24"/>
      <c r="W711" s="23">
        <f>$L714/100*效果范围削减($R711)*$O711</f>
        <v>2.9692299558323607</v>
      </c>
      <c r="X711" s="23">
        <f>$L714/100*效果范围削减($R711)*$O711</f>
        <v>2.9692299558323607</v>
      </c>
      <c r="Y711" s="23">
        <f>$L714/100*效果范围削减($R711)*$O711</f>
        <v>2.9692299558323607</v>
      </c>
      <c r="Z711" s="23">
        <f>$L714/100*效果范围削减($R711)*$O711</f>
        <v>2.9692299558323607</v>
      </c>
      <c r="AA711" s="22"/>
      <c r="AB711" s="44" t="s">
        <v>96</v>
      </c>
      <c r="AC711" s="92">
        <f>0.5*辅助效用($P711,$V714,AC$15,"输出转换",标准系数,"指定士兵",W711)+0.5*辅助效用($P711,$V714,AC$15,"输出转换",标准系数,"指定将领",W711)</f>
        <v>0.91353486360558134</v>
      </c>
      <c r="AD711" s="92">
        <f>0.5*辅助效用($P711,$V714,AD$15,"输出转换",标准系数,"指定士兵",X711)+0.5*辅助效用($P711,$V714,AD$15,"输出转换",标准系数,"指定将领",X711)</f>
        <v>1.246026621498133</v>
      </c>
      <c r="AE711" s="92">
        <f>0.5*辅助效用($P711,$V714,AE$15,"输出转换",标准系数,"指定士兵",Y711)+0.5*辅助效用($P711,$V714,AE$15,"输出转换",标准系数,"指定将领",Y711)</f>
        <v>2.6907607903427682</v>
      </c>
      <c r="AF711" s="92">
        <f>0.5*辅助效用($P711,$V714,AF$15,"输出转换",标准系数,"指定士兵",Z711)+0.5*辅助效用($P711,$V714,AF$15,"输出转换",标准系数,"指定将领",Z711)</f>
        <v>2.3597897029924235</v>
      </c>
      <c r="AG711" s="92"/>
      <c r="AH711" s="188"/>
      <c r="AI711" s="188"/>
      <c r="AJ711" s="188"/>
      <c r="AK711" s="188"/>
      <c r="AL711" s="146">
        <f>IFERROR(AC711*IF($E711="将领",INDEX(兵法相关参数!$C$4:$AL$7,AL$15,MATCH($AB711,兵法相关参数!$C$3:$AL$3,0)),INDEX(兵法相关参数!$C$12:$AL$15,AL$15,MATCH($AB711,兵法相关参数!$C$3:$AL$3,0))),0)+IFERROR(AH711*IF($E711="将领",INDEX(兵法相关参数!$C$4:$AL$7,AL$15,MATCH($AG711,兵法相关参数!$C$3:$AL$3,0)),INDEX(兵法相关参数!$C$12:$AL$15,AL$15,MATCH($AG711,兵法相关参数!$C$3:$AL$3,0))),0)</f>
        <v>0.84623269890126251</v>
      </c>
      <c r="AM711" s="146">
        <f>IFERROR(AD711*IF($E711="将领",INDEX(兵法相关参数!$C$4:$AL$7,AM$15,MATCH($AB711,兵法相关参数!$C$3:$AL$3,0)),INDEX(兵法相关参数!$C$12:$AL$15,AM$15,MATCH($AB711,兵法相关参数!$C$3:$AL$3,0))),0)+IFERROR(AI711*IF($E711="将领",INDEX(兵法相关参数!$C$4:$AL$7,AM$15,MATCH($AG711,兵法相关参数!$C$3:$AL$3,0)),INDEX(兵法相关参数!$C$12:$AL$15,AM$15,MATCH($AG711,兵法相关参数!$C$3:$AL$3,0))),0)</f>
        <v>1.1038567495212468</v>
      </c>
      <c r="AN711" s="146">
        <f>IFERROR(AE711*IF($E711="将领",INDEX(兵法相关参数!$C$4:$AL$7,AN$15,MATCH($AB711,兵法相关参数!$C$3:$AL$3,0)),INDEX(兵法相关参数!$C$12:$AL$15,AN$15,MATCH($AB711,兵法相关参数!$C$3:$AL$3,0))),0)+IFERROR(AJ711*IF($E711="将领",INDEX(兵法相关参数!$C$4:$AL$7,AN$15,MATCH($AG711,兵法相关参数!$C$3:$AL$3,0)),INDEX(兵法相关参数!$C$12:$AL$15,AN$15,MATCH($AG711,兵法相关参数!$C$3:$AL$3,0))),0)</f>
        <v>2.4507131481135707</v>
      </c>
      <c r="AO711" s="146">
        <f>IFERROR(AF711*IF($E711="将领",INDEX(兵法相关参数!$C$4:$AL$7,AL$15,MATCH($AB711,兵法相关参数!$C$3:$AL$3,0)),INDEX(兵法相关参数!$C$12:$AL$15,AO$15,MATCH($AB711,兵法相关参数!$C$3:$AL$3,0))),0)+IFERROR(AK711*IF($E711="将领",INDEX(兵法相关参数!$C$4:$AL$7,AL$15,MATCH($AG711,兵法相关参数!$C$3:$AL$3,0)),INDEX(兵法相关参数!$C$12:$AL$15,AO$15,MATCH($AG711,兵法相关参数!$C$3:$AL$3,0))),0)</f>
        <v>2.1859386967686243</v>
      </c>
      <c r="AP711" s="42"/>
      <c r="AQ711" s="151">
        <f>AQ710</f>
        <v>30239</v>
      </c>
      <c r="AR711" s="161">
        <f>AR710</f>
        <v>0</v>
      </c>
      <c r="AS711" s="15" t="str">
        <f t="shared" si="454"/>
        <v>橙</v>
      </c>
      <c r="AT711" s="153">
        <f t="shared" si="450"/>
        <v>1</v>
      </c>
      <c r="AU711" s="39" t="str">
        <f>IF(IF(L711="","",AQ711&amp;AT711)=AU710,"",IF(MOD(COUNTIF($AQ$1:AQ711,AQ711),3)=1,"",IF(L711="","",AQ711&amp;AT711)))</f>
        <v>302391</v>
      </c>
      <c r="AV711" s="191">
        <v>1.5</v>
      </c>
      <c r="AW711" s="191">
        <v>0.1</v>
      </c>
      <c r="AX711" s="15" t="str">
        <f>IF(MOD(COUNTIF($AQ$1:AQ711,AQ711),3)=1,"",IF(M711="","",AT711+1))</f>
        <v/>
      </c>
      <c r="AY711" s="15" t="str">
        <f t="shared" si="410"/>
        <v/>
      </c>
      <c r="AZ711" s="166" t="str">
        <f t="shared" si="411"/>
        <v/>
      </c>
      <c r="BA711" s="166" t="str">
        <f t="shared" si="412"/>
        <v/>
      </c>
      <c r="BB711" s="15" t="str">
        <f>IF(MOD(COUNTIF($AQ$1:AQ711,AQ711),3)=1,"",IF(N711="","",AX711+1))</f>
        <v/>
      </c>
      <c r="BC711" s="15" t="str">
        <f t="shared" ref="BC711:BC718" si="455">IF(IF(BB711="","",AQ711&amp;BB711)=BC710,"",IF(BB711="","",AQ711&amp;BB711))</f>
        <v/>
      </c>
      <c r="BD711" s="166" t="str">
        <f t="shared" ref="BD711:BD718" si="456">IF(BC711="","",IF(N710="固定值",N711,ROUND(IF(AR711=1,N711*INDEX($AV$5:$AV$9,MATCH(AS711,$AU$5:$AU$9,0)),N711*INDEX($AV$13:$AV$17,MATCH(AS711,$AU$13:$AU$17,0))),IF(MID(BH711,FIND(BB711-1,BH711)+2,1)="%",3,1))))</f>
        <v/>
      </c>
      <c r="BE711" s="166" t="str">
        <f t="shared" ref="BE711:BE718" si="457">IF(BC711="","",ROUND((IF(AR711=1,N711*INDEX($AW$5:$AW$9,MATCH(AS711,$AU$5:$AU$9,0)),N711*INDEX($AW$13:$AW$17,MATCH(AS711,$AU$13:$AU$17,0)))-BD711)/34,IF(MID(BH711,FIND(BB711-1,BH711)+2,1)="%",3,1)))</f>
        <v/>
      </c>
      <c r="BF711" s="15"/>
      <c r="BG711" s="15"/>
      <c r="BH711" s="170" t="str">
        <f t="shared" ref="BH711:BH718" si="458">IF(B711="",BH710,B711)</f>
        <v>敌方单位靠近我方弓将或弓弩兵时，会被击退并减速80%，持续{0}秒，我方弓将或弓弩兵获得必定命中效果并且攻速提升{1}点，持续6秒。（每个单位冷却时间20秒，攻速提升不会带来更多的回怒{2}%）</v>
      </c>
    </row>
    <row r="712" spans="1:62">
      <c r="A712" s="256"/>
      <c r="B712" s="259"/>
      <c r="C712" s="256"/>
      <c r="D712" s="257"/>
      <c r="E712" s="179" t="s">
        <v>28</v>
      </c>
      <c r="F712" s="141"/>
      <c r="G712" s="141"/>
      <c r="H712" s="141">
        <v>1</v>
      </c>
      <c r="I712" s="141"/>
      <c r="J712" s="256"/>
      <c r="K712" s="256"/>
      <c r="L712" s="182"/>
      <c r="M712" s="179"/>
      <c r="N712" s="179"/>
      <c r="O712" s="182"/>
      <c r="P712" s="44"/>
      <c r="Q712" s="10"/>
      <c r="R712" s="10"/>
      <c r="S712" s="10"/>
      <c r="T712" s="24"/>
      <c r="U712" s="24"/>
      <c r="V712" s="24"/>
      <c r="W712" s="23"/>
      <c r="X712" s="23"/>
      <c r="Y712" s="23"/>
      <c r="Z712" s="23"/>
      <c r="AA712" s="24"/>
      <c r="AB712" s="44"/>
      <c r="AC712" s="92"/>
      <c r="AD712" s="92"/>
      <c r="AE712" s="92"/>
      <c r="AF712" s="92"/>
      <c r="AG712" s="92"/>
      <c r="AH712" s="95"/>
      <c r="AI712" s="95"/>
      <c r="AJ712" s="95"/>
      <c r="AK712" s="95"/>
      <c r="AL712" s="146">
        <f>IFERROR(AC712*IF($E712="将领",INDEX(兵法相关参数!$C$4:$AL$7,AL$15,MATCH($AB712,兵法相关参数!$C$3:$AL$3,0)),INDEX(兵法相关参数!$C$12:$AL$15,AL$15,MATCH($AB712,兵法相关参数!$C$3:$AL$3,0))),0)+IFERROR(AH712*IF($E712="将领",INDEX(兵法相关参数!$C$4:$AL$7,AL$15,MATCH($AG712,兵法相关参数!$C$3:$AL$3,0)),INDEX(兵法相关参数!$C$12:$AL$15,AL$15,MATCH($AG712,兵法相关参数!$C$3:$AL$3,0))),0)</f>
        <v>0</v>
      </c>
      <c r="AM712" s="146">
        <f>IFERROR(AD712*IF($E712="将领",INDEX(兵法相关参数!$C$4:$AL$7,AM$15,MATCH($AB712,兵法相关参数!$C$3:$AL$3,0)),INDEX(兵法相关参数!$C$12:$AL$15,AM$15,MATCH($AB712,兵法相关参数!$C$3:$AL$3,0))),0)+IFERROR(AI712*IF($E712="将领",INDEX(兵法相关参数!$C$4:$AL$7,AM$15,MATCH($AG712,兵法相关参数!$C$3:$AL$3,0)),INDEX(兵法相关参数!$C$12:$AL$15,AM$15,MATCH($AG712,兵法相关参数!$C$3:$AL$3,0))),0)</f>
        <v>0</v>
      </c>
      <c r="AN712" s="146">
        <f>IFERROR(AE712*IF($E712="将领",INDEX(兵法相关参数!$C$4:$AL$7,AN$15,MATCH($AB712,兵法相关参数!$C$3:$AL$3,0)),INDEX(兵法相关参数!$C$12:$AL$15,AN$15,MATCH($AB712,兵法相关参数!$C$3:$AL$3,0))),0)+IFERROR(AJ712*IF($E712="将领",INDEX(兵法相关参数!$C$4:$AL$7,AN$15,MATCH($AG712,兵法相关参数!$C$3:$AL$3,0)),INDEX(兵法相关参数!$C$12:$AL$15,AN$15,MATCH($AG712,兵法相关参数!$C$3:$AL$3,0))),0)</f>
        <v>0</v>
      </c>
      <c r="AO712" s="146">
        <f>IFERROR(AF712*IF($E712="将领",INDEX(兵法相关参数!$C$4:$AL$7,AL$15,MATCH($AB712,兵法相关参数!$C$3:$AL$3,0)),INDEX(兵法相关参数!$C$12:$AL$15,AO$15,MATCH($AB712,兵法相关参数!$C$3:$AL$3,0))),0)+IFERROR(AK712*IF($E712="将领",INDEX(兵法相关参数!$C$4:$AL$7,AL$15,MATCH($AG712,兵法相关参数!$C$3:$AL$3,0)),INDEX(兵法相关参数!$C$12:$AL$15,AO$15,MATCH($AG712,兵法相关参数!$C$3:$AL$3,0))),0)</f>
        <v>0</v>
      </c>
      <c r="AP712" s="27"/>
      <c r="AQ712" s="151">
        <f>AQ711</f>
        <v>30239</v>
      </c>
      <c r="AR712" s="162">
        <f>AR711</f>
        <v>0</v>
      </c>
      <c r="AS712" s="15" t="str">
        <f t="shared" si="454"/>
        <v>橙</v>
      </c>
      <c r="AT712" s="153">
        <f t="shared" si="450"/>
        <v>1</v>
      </c>
      <c r="AU712" s="39" t="str">
        <f>IF(IF(L712="","",AQ712&amp;AT712)=AU711,"",IF(MOD(COUNTIF($AQ$1:AQ712,AQ712),3)=1,"",IF(L712="","",AQ712&amp;AT712)))</f>
        <v/>
      </c>
      <c r="AV712" s="166" t="str">
        <f>IF(AU712="","",IF(L711="固定值",L712,ROUND(IF(AR712=1,L712*INDEX($AV$5:$AV$9,MATCH(AS712,$AU$5:$AU$9,0)),L712*INDEX($AV$13:$AV$17,MATCH(AS712,$AU$13:$AU$17,0))),IF(MID(BH712,FIND(AT712-1,BH712)+2,1)="%",3,1))))</f>
        <v/>
      </c>
      <c r="AW712" s="166" t="str">
        <f>IF(AU712="","",ROUND((IF(AR712=1,L712*INDEX($AW$5:$AW$9,MATCH(AS712,$AU$5:$AU$9,0)),L712*INDEX($AW$13:$AW$17,MATCH(AS712,$AU$13:$AU$17,0)))-AV712)/34,IF(MID(BH712,FIND(AT712-1,BH712)+2,1)="%",3,1)))</f>
        <v/>
      </c>
      <c r="AX712" s="15" t="str">
        <f>IF(MOD(COUNTIF($AQ$1:AQ712,AQ712),3)=1,"",IF(M712="","",AT712+1))</f>
        <v/>
      </c>
      <c r="AY712" s="15" t="str">
        <f t="shared" si="410"/>
        <v/>
      </c>
      <c r="AZ712" s="166" t="str">
        <f t="shared" si="411"/>
        <v/>
      </c>
      <c r="BA712" s="166" t="str">
        <f t="shared" si="412"/>
        <v/>
      </c>
      <c r="BB712" s="15" t="str">
        <f>IF(MOD(COUNTIF($AQ$1:AQ712,AQ712),3)=1,"",IF(N712="","",AX712+1))</f>
        <v/>
      </c>
      <c r="BC712" s="15" t="str">
        <f t="shared" si="455"/>
        <v/>
      </c>
      <c r="BD712" s="166" t="str">
        <f t="shared" si="456"/>
        <v/>
      </c>
      <c r="BE712" s="166" t="str">
        <f t="shared" si="457"/>
        <v/>
      </c>
      <c r="BF712" s="15"/>
      <c r="BG712" s="15"/>
      <c r="BH712" s="170" t="str">
        <f t="shared" si="458"/>
        <v>敌方单位靠近我方弓将或弓弩兵时，会被击退并减速80%，持续{0}秒，我方弓将或弓弩兵获得必定命中效果并且攻速提升{1}点，持续6秒。（每个单位冷却时间20秒，攻速提升不会带来更多的回怒{2}%）</v>
      </c>
    </row>
    <row r="713" spans="1:62">
      <c r="A713" s="256"/>
      <c r="B713" s="259"/>
      <c r="C713" s="256"/>
      <c r="D713" s="255" t="s">
        <v>1261</v>
      </c>
      <c r="E713" s="11"/>
      <c r="F713" s="11"/>
      <c r="G713" s="11"/>
      <c r="H713" s="11"/>
      <c r="I713" s="11"/>
      <c r="J713" s="256"/>
      <c r="K713" s="256"/>
      <c r="L713" s="181" t="s">
        <v>621</v>
      </c>
      <c r="M713" s="11"/>
      <c r="N713" s="11"/>
      <c r="O713" s="183" t="s">
        <v>52</v>
      </c>
      <c r="P713" s="3" t="s">
        <v>57</v>
      </c>
      <c r="Q713" s="11" t="s">
        <v>60</v>
      </c>
      <c r="R713" s="11" t="s">
        <v>61</v>
      </c>
      <c r="S713" s="184" t="s">
        <v>874</v>
      </c>
      <c r="T713" s="184" t="s">
        <v>903</v>
      </c>
      <c r="U713" s="11" t="s">
        <v>1278</v>
      </c>
      <c r="V713" s="184" t="s">
        <v>1279</v>
      </c>
      <c r="W713" s="3" t="s">
        <v>223</v>
      </c>
      <c r="X713" s="3" t="s">
        <v>224</v>
      </c>
      <c r="Y713" s="3" t="s">
        <v>225</v>
      </c>
      <c r="Z713" s="3" t="s">
        <v>226</v>
      </c>
      <c r="AA713" s="1"/>
      <c r="AB713" s="15"/>
      <c r="AC713" s="187" t="s">
        <v>227</v>
      </c>
      <c r="AD713" s="187" t="s">
        <v>228</v>
      </c>
      <c r="AE713" s="187" t="s">
        <v>229</v>
      </c>
      <c r="AF713" s="187" t="s">
        <v>230</v>
      </c>
      <c r="AG713" s="96"/>
      <c r="AH713" s="187" t="s">
        <v>227</v>
      </c>
      <c r="AI713" s="187" t="s">
        <v>228</v>
      </c>
      <c r="AJ713" s="187" t="s">
        <v>229</v>
      </c>
      <c r="AK713" s="187" t="s">
        <v>230</v>
      </c>
      <c r="AL713" s="146">
        <f>IFERROR(AC713*IF($E713="将领",INDEX(兵法相关参数!$C$4:$AL$7,AL$15,MATCH($AB713,兵法相关参数!$C$3:$AL$3,0)),INDEX(兵法相关参数!$C$12:$AL$15,AL$15,MATCH($AB713,兵法相关参数!$C$3:$AL$3,0))),0)+IFERROR(AH713*IF($E713="将领",INDEX(兵法相关参数!$C$4:$AL$7,AL$15,MATCH($AG713,兵法相关参数!$C$3:$AL$3,0)),INDEX(兵法相关参数!$C$12:$AL$15,AL$15,MATCH($AG713,兵法相关参数!$C$3:$AL$3,0))),0)</f>
        <v>0</v>
      </c>
      <c r="AM713" s="146">
        <f>IFERROR(AD713*IF($E713="将领",INDEX(兵法相关参数!$C$4:$AL$7,AM$15,MATCH($AB713,兵法相关参数!$C$3:$AL$3,0)),INDEX(兵法相关参数!$C$12:$AL$15,AM$15,MATCH($AB713,兵法相关参数!$C$3:$AL$3,0))),0)+IFERROR(AI713*IF($E713="将领",INDEX(兵法相关参数!$C$4:$AL$7,AM$15,MATCH($AG713,兵法相关参数!$C$3:$AL$3,0)),INDEX(兵法相关参数!$C$12:$AL$15,AM$15,MATCH($AG713,兵法相关参数!$C$3:$AL$3,0))),0)</f>
        <v>0</v>
      </c>
      <c r="AN713" s="146">
        <f>IFERROR(AE713*IF($E713="将领",INDEX(兵法相关参数!$C$4:$AL$7,AN$15,MATCH($AB713,兵法相关参数!$C$3:$AL$3,0)),INDEX(兵法相关参数!$C$12:$AL$15,AN$15,MATCH($AB713,兵法相关参数!$C$3:$AL$3,0))),0)+IFERROR(AJ713*IF($E713="将领",INDEX(兵法相关参数!$C$4:$AL$7,AN$15,MATCH($AG713,兵法相关参数!$C$3:$AL$3,0)),INDEX(兵法相关参数!$C$12:$AL$15,AN$15,MATCH($AG713,兵法相关参数!$C$3:$AL$3,0))),0)</f>
        <v>0</v>
      </c>
      <c r="AO713" s="146">
        <f>IFERROR(AF713*IF($E713="将领",INDEX(兵法相关参数!$C$4:$AL$7,AL$15,MATCH($AB713,兵法相关参数!$C$3:$AL$3,0)),INDEX(兵法相关参数!$C$12:$AL$15,AO$15,MATCH($AB713,兵法相关参数!$C$3:$AL$3,0))),0)+IFERROR(AK713*IF($E713="将领",INDEX(兵法相关参数!$C$4:$AL$7,AL$15,MATCH($AG713,兵法相关参数!$C$3:$AL$3,0)),INDEX(兵法相关参数!$C$12:$AL$15,AO$15,MATCH($AG713,兵法相关参数!$C$3:$AL$3,0))),0)</f>
        <v>0</v>
      </c>
      <c r="AP713" s="42"/>
      <c r="AQ713" s="151">
        <f t="shared" ref="AQ713:AQ718" si="459">AQ712</f>
        <v>30239</v>
      </c>
      <c r="AR713" s="160">
        <f>IF(D713="直接伤害",1,0)</f>
        <v>0</v>
      </c>
      <c r="AS713" s="15" t="str">
        <f t="shared" si="454"/>
        <v>橙</v>
      </c>
      <c r="AT713" s="153">
        <f t="shared" si="450"/>
        <v>2</v>
      </c>
      <c r="AU713" s="39" t="str">
        <f>IF(IF(L713="","",AQ713&amp;AT713)=AU712,"",IF(MOD(COUNTIF($AQ$1:AQ713,AQ713),3)=1,"",IF(L713="","",AQ713&amp;AT713)))</f>
        <v/>
      </c>
      <c r="AV713" s="166" t="str">
        <f>IF(AU713="","",IF(L712="固定值",L713,ROUND(IF(AR713=1,L713*INDEX($AV$5:$AV$9,MATCH(AS713,$AU$5:$AU$9,0)),L713*INDEX($AV$13:$AV$17,MATCH(AS713,$AU$13:$AU$17,0))),IF(MID(BH713,FIND(AT713-1,BH713)+2,1)="%",3,1))))</f>
        <v/>
      </c>
      <c r="AW713" s="166" t="str">
        <f>IF(AU713="","",ROUND((IF(AR713=1,L713*INDEX($AW$5:$AW$9,MATCH(AS713,$AU$5:$AU$9,0)),L713*INDEX($AW$13:$AW$17,MATCH(AS713,$AU$13:$AU$17,0)))-AV713)/34,IF(MID(BH713,FIND(AT713-1,BH713)+2,1)="%",3,1)))</f>
        <v/>
      </c>
      <c r="AX713" s="15" t="str">
        <f>IF(MOD(COUNTIF($AQ$1:AQ713,AQ713),3)=1,"",IF(M713="","",AT713+1))</f>
        <v/>
      </c>
      <c r="AY713" s="15" t="str">
        <f t="shared" si="410"/>
        <v/>
      </c>
      <c r="AZ713" s="166" t="str">
        <f t="shared" si="411"/>
        <v/>
      </c>
      <c r="BA713" s="166" t="str">
        <f t="shared" si="412"/>
        <v/>
      </c>
      <c r="BB713" s="15" t="str">
        <f>IF(MOD(COUNTIF($AQ$1:AQ713,AQ713),3)=1,"",IF(N713="","",AX713+1))</f>
        <v/>
      </c>
      <c r="BC713" s="15" t="str">
        <f t="shared" si="455"/>
        <v/>
      </c>
      <c r="BD713" s="166" t="str">
        <f t="shared" si="456"/>
        <v/>
      </c>
      <c r="BE713" s="166" t="str">
        <f t="shared" si="457"/>
        <v/>
      </c>
      <c r="BF713" s="15"/>
      <c r="BG713" s="15"/>
      <c r="BH713" s="170" t="str">
        <f t="shared" si="458"/>
        <v>敌方单位靠近我方弓将或弓弩兵时，会被击退并减速80%，持续{0}秒，我方弓将或弓弩兵获得必定命中效果并且攻速提升{1}点，持续6秒。（每个单位冷却时间20秒，攻速提升不会带来更多的回怒{2}%）</v>
      </c>
    </row>
    <row r="714" spans="1:62">
      <c r="A714" s="256"/>
      <c r="B714" s="259"/>
      <c r="C714" s="256"/>
      <c r="D714" s="256"/>
      <c r="E714" s="179" t="s">
        <v>22</v>
      </c>
      <c r="F714" s="141"/>
      <c r="G714" s="141"/>
      <c r="H714" s="141">
        <v>1</v>
      </c>
      <c r="I714" s="141"/>
      <c r="J714" s="256"/>
      <c r="K714" s="256"/>
      <c r="L714" s="12">
        <v>240</v>
      </c>
      <c r="M714" s="10"/>
      <c r="N714" s="10"/>
      <c r="O714" s="81">
        <v>0.8</v>
      </c>
      <c r="P714" s="44" t="str">
        <f>P711</f>
        <v>10,30,50</v>
      </c>
      <c r="Q714" s="10">
        <v>0</v>
      </c>
      <c r="R714" s="10">
        <v>2</v>
      </c>
      <c r="S714" s="44">
        <f>INDEX(眩晕修正系数,8)</f>
        <v>0.94</v>
      </c>
      <c r="T714" s="44">
        <v>90</v>
      </c>
      <c r="U714" s="179">
        <f>MIN(T714/28/0.2,L711)*2</f>
        <v>10</v>
      </c>
      <c r="V714" s="44">
        <v>6</v>
      </c>
      <c r="W714" s="92">
        <f>$O714*$S714*效果范围削减($R$714)</f>
        <v>1.3025022072917956</v>
      </c>
      <c r="X714" s="92">
        <f>$O714*$S714*效果范围削减($R$714)</f>
        <v>1.3025022072917956</v>
      </c>
      <c r="Y714" s="92">
        <f>$O714*$S714*效果范围削减($R$714)</f>
        <v>1.3025022072917956</v>
      </c>
      <c r="Z714" s="92">
        <f>$O714*$S714*效果范围削减($R$714)</f>
        <v>1.3025022072917956</v>
      </c>
      <c r="AA714" s="22"/>
      <c r="AB714" s="44" t="s">
        <v>105</v>
      </c>
      <c r="AC714" s="92">
        <f>辅助效用($P714,$L$711,AC$15,"输出转换",眩晕系数,"当前目标",W714)</f>
        <v>0.56763039917105318</v>
      </c>
      <c r="AD714" s="92">
        <f>辅助效用($P714,$L$711,AD$15,"输出转换",眩晕系数,"当前目标",X714)</f>
        <v>0.78787087268111378</v>
      </c>
      <c r="AE714" s="92">
        <f>辅助效用($P714,$L$711,AE$15,"输出转换",眩晕系数,"当前目标",Y714)</f>
        <v>0.63772177502535699</v>
      </c>
      <c r="AF714" s="92">
        <f>辅助效用($P714,$L$711,AF$15,"输出转换",眩晕系数,"当前目标",Z714)</f>
        <v>0.56632498457927127</v>
      </c>
      <c r="AG714" s="44" t="s">
        <v>113</v>
      </c>
      <c r="AH714" s="92">
        <f>辅助效用($P$714,-1,AC$15,"输出转换",怒气系数,"当前将领目标",$U$714)</f>
        <v>0.15789903427380153</v>
      </c>
      <c r="AI714" s="92">
        <f>辅助效用($P$714,-1,AD$15,"输出转换",怒气系数,"当前将领目标",$U$714)</f>
        <v>0.14978304031866627</v>
      </c>
      <c r="AJ714" s="92">
        <f>辅助效用($P$714,-1,AE$15,"输出转换",怒气系数,"当前将领目标",$U$714)</f>
        <v>0.12237417382300153</v>
      </c>
      <c r="AK714" s="92">
        <f>辅助效用($P$714,-1,AF$15,"输出转换",怒气系数,"当前将领目标",$U$714)</f>
        <v>0.12210594839483191</v>
      </c>
      <c r="AL714" s="146">
        <f>IFERROR(AC714*IF($E714="将领",INDEX(兵法相关参数!$C$4:$AL$7,AL$15,MATCH($AB714,兵法相关参数!$C$3:$AL$3,0)),INDEX(兵法相关参数!$C$12:$AL$15,AL$15,MATCH($AB714,兵法相关参数!$C$3:$AL$3,0))),0)+IFERROR(AH714*IF($E714="将领",INDEX(兵法相关参数!$C$4:$AL$7,AL$15,MATCH($AG714,兵法相关参数!$C$3:$AL$3,0)),INDEX(兵法相关参数!$C$12:$AL$15,AL$15,MATCH($AG714,兵法相关参数!$C$3:$AL$3,0))),0)</f>
        <v>0.81166736108424642</v>
      </c>
      <c r="AM714" s="146">
        <f>IFERROR(AD714*IF($E714="将领",INDEX(兵法相关参数!$C$4:$AL$7,AM$15,MATCH($AB714,兵法相关参数!$C$3:$AL$3,0)),INDEX(兵法相关参数!$C$12:$AL$15,AM$15,MATCH($AB714,兵法相关参数!$C$3:$AL$3,0))),0)+IFERROR(AI714*IF($E714="将领",INDEX(兵法相关参数!$C$4:$AL$7,AM$15,MATCH($AG714,兵法相关参数!$C$3:$AL$3,0)),INDEX(兵法相关参数!$C$12:$AL$15,AM$15,MATCH($AG714,兵法相关参数!$C$3:$AL$3,0))),0)</f>
        <v>1.0754856534270476</v>
      </c>
      <c r="AN714" s="146">
        <f>IFERROR(AE714*IF($E714="将领",INDEX(兵法相关参数!$C$4:$AL$7,AN$15,MATCH($AB714,兵法相关参数!$C$3:$AL$3,0)),INDEX(兵法相关参数!$C$12:$AL$15,AN$15,MATCH($AB714,兵法相关参数!$C$3:$AL$3,0))),0)+IFERROR(AJ714*IF($E714="将领",INDEX(兵法相关参数!$C$4:$AL$7,AN$15,MATCH($AG714,兵法相关参数!$C$3:$AL$3,0)),INDEX(兵法相关参数!$C$12:$AL$15,AN$15,MATCH($AG714,兵法相关参数!$C$3:$AL$3,0))),0)</f>
        <v>0.70809355608645008</v>
      </c>
      <c r="AO714" s="146">
        <f>IFERROR(AF714*IF($E714="将领",INDEX(兵法相关参数!$C$4:$AL$7,AL$15,MATCH($AB714,兵法相关参数!$C$3:$AL$3,0)),INDEX(兵法相关参数!$C$12:$AL$15,AO$15,MATCH($AB714,兵法相关参数!$C$3:$AL$3,0))),0)+IFERROR(AK714*IF($E714="将领",INDEX(兵法相关参数!$C$4:$AL$7,AL$15,MATCH($AG714,兵法相关参数!$C$3:$AL$3,0)),INDEX(兵法相关参数!$C$12:$AL$15,AO$15,MATCH($AG714,兵法相关参数!$C$3:$AL$3,0))),0)</f>
        <v>0.75504282452585825</v>
      </c>
      <c r="AP714" s="27"/>
      <c r="AQ714" s="151">
        <f t="shared" si="459"/>
        <v>30239</v>
      </c>
      <c r="AR714" s="161">
        <f>AR713</f>
        <v>0</v>
      </c>
      <c r="AS714" s="15" t="str">
        <f t="shared" si="454"/>
        <v>橙</v>
      </c>
      <c r="AT714" s="153">
        <f t="shared" si="450"/>
        <v>2</v>
      </c>
      <c r="AU714" s="39" t="str">
        <f>IF(IF(L714="","",AQ714&amp;AT714)=AU713,"",IF(MOD(COUNTIF($AQ$1:AQ714,AQ714),3)=1,"",IF(L714="","",AQ714&amp;AT714)))</f>
        <v>302392</v>
      </c>
      <c r="AV714" s="191">
        <v>58</v>
      </c>
      <c r="AW714" s="191">
        <v>5.2</v>
      </c>
      <c r="AX714" s="15" t="str">
        <f>IF(MOD(COUNTIF($AQ$1:AQ714,AQ714),3)=1,"",IF(M714="","",AT714+1))</f>
        <v/>
      </c>
      <c r="AY714" s="15" t="str">
        <f t="shared" si="410"/>
        <v/>
      </c>
      <c r="AZ714" s="166" t="str">
        <f t="shared" si="411"/>
        <v/>
      </c>
      <c r="BA714" s="166" t="str">
        <f t="shared" si="412"/>
        <v/>
      </c>
      <c r="BB714" s="15" t="str">
        <f>IF(MOD(COUNTIF($AQ$1:AQ714,AQ714),3)=1,"",IF(N714="","",AX714+1))</f>
        <v/>
      </c>
      <c r="BC714" s="15" t="str">
        <f t="shared" si="455"/>
        <v/>
      </c>
      <c r="BD714" s="166" t="str">
        <f t="shared" si="456"/>
        <v/>
      </c>
      <c r="BE714" s="166" t="str">
        <f t="shared" si="457"/>
        <v/>
      </c>
      <c r="BF714" s="15"/>
      <c r="BG714" s="15"/>
      <c r="BH714" s="170" t="str">
        <f t="shared" si="458"/>
        <v>敌方单位靠近我方弓将或弓弩兵时，会被击退并减速80%，持续{0}秒，我方弓将或弓弩兵获得必定命中效果并且攻速提升{1}点，持续6秒。（每个单位冷却时间20秒，攻速提升不会带来更多的回怒{2}%）</v>
      </c>
      <c r="BJ714" s="14"/>
    </row>
    <row r="715" spans="1:62">
      <c r="A715" s="256"/>
      <c r="B715" s="259"/>
      <c r="C715" s="256"/>
      <c r="D715" s="257"/>
      <c r="E715" s="179" t="s">
        <v>28</v>
      </c>
      <c r="F715" s="141"/>
      <c r="G715" s="141"/>
      <c r="H715" s="141">
        <v>1</v>
      </c>
      <c r="I715" s="141"/>
      <c r="J715" s="256"/>
      <c r="K715" s="256"/>
      <c r="L715" s="182"/>
      <c r="M715" s="182"/>
      <c r="N715" s="182"/>
      <c r="O715" s="182"/>
      <c r="P715" s="182"/>
      <c r="Q715" s="182"/>
      <c r="R715" s="182"/>
      <c r="S715" s="179"/>
      <c r="U715" s="179"/>
      <c r="V715" s="179"/>
      <c r="W715" s="179"/>
      <c r="X715" s="179"/>
      <c r="Y715" s="179"/>
      <c r="Z715" s="179"/>
      <c r="AA715" s="179"/>
      <c r="AB715" s="44"/>
      <c r="AC715" s="189"/>
      <c r="AD715" s="189"/>
      <c r="AE715" s="189"/>
      <c r="AF715" s="189"/>
      <c r="AG715" s="92"/>
      <c r="AH715" s="189"/>
      <c r="AI715" s="189"/>
      <c r="AJ715" s="189"/>
      <c r="AK715" s="189"/>
      <c r="AL715" s="146">
        <f>IFERROR(AC715*IF($E715="将领",INDEX(兵法相关参数!$C$4:$AL$7,AL$15,MATCH($AB715,兵法相关参数!$C$3:$AL$3,0)),INDEX(兵法相关参数!$C$12:$AL$15,AL$15,MATCH($AB715,兵法相关参数!$C$3:$AL$3,0))),0)+IFERROR(AH715*IF($E715="将领",INDEX(兵法相关参数!$C$4:$AL$7,AL$15,MATCH($AG715,兵法相关参数!$C$3:$AL$3,0)),INDEX(兵法相关参数!$C$12:$AL$15,AL$15,MATCH($AG715,兵法相关参数!$C$3:$AL$3,0))),0)</f>
        <v>0</v>
      </c>
      <c r="AM715" s="146">
        <f>IFERROR(AD715*IF($E715="将领",INDEX(兵法相关参数!$C$4:$AL$7,AM$15,MATCH($AB715,兵法相关参数!$C$3:$AL$3,0)),INDEX(兵法相关参数!$C$12:$AL$15,AM$15,MATCH($AB715,兵法相关参数!$C$3:$AL$3,0))),0)+IFERROR(AI715*IF($E715="将领",INDEX(兵法相关参数!$C$4:$AL$7,AM$15,MATCH($AG715,兵法相关参数!$C$3:$AL$3,0)),INDEX(兵法相关参数!$C$12:$AL$15,AM$15,MATCH($AG715,兵法相关参数!$C$3:$AL$3,0))),0)</f>
        <v>0</v>
      </c>
      <c r="AN715" s="146">
        <f>IFERROR(AE715*IF($E715="将领",INDEX(兵法相关参数!$C$4:$AL$7,AN$15,MATCH($AB715,兵法相关参数!$C$3:$AL$3,0)),INDEX(兵法相关参数!$C$12:$AL$15,AN$15,MATCH($AB715,兵法相关参数!$C$3:$AL$3,0))),0)+IFERROR(AJ715*IF($E715="将领",INDEX(兵法相关参数!$C$4:$AL$7,AN$15,MATCH($AG715,兵法相关参数!$C$3:$AL$3,0)),INDEX(兵法相关参数!$C$12:$AL$15,AN$15,MATCH($AG715,兵法相关参数!$C$3:$AL$3,0))),0)</f>
        <v>0</v>
      </c>
      <c r="AO715" s="146">
        <f>IFERROR(AF715*IF($E715="将领",INDEX(兵法相关参数!$C$4:$AL$7,AL$15,MATCH($AB715,兵法相关参数!$C$3:$AL$3,0)),INDEX(兵法相关参数!$C$12:$AL$15,AO$15,MATCH($AB715,兵法相关参数!$C$3:$AL$3,0))),0)+IFERROR(AK715*IF($E715="将领",INDEX(兵法相关参数!$C$4:$AL$7,AL$15,MATCH($AG715,兵法相关参数!$C$3:$AL$3,0)),INDEX(兵法相关参数!$C$12:$AL$15,AO$15,MATCH($AG715,兵法相关参数!$C$3:$AL$3,0))),0)</f>
        <v>0</v>
      </c>
      <c r="AP715" s="42"/>
      <c r="AQ715" s="151">
        <f t="shared" si="459"/>
        <v>30239</v>
      </c>
      <c r="AR715" s="162">
        <f>AR714</f>
        <v>0</v>
      </c>
      <c r="AS715" s="15" t="str">
        <f t="shared" si="454"/>
        <v>橙</v>
      </c>
      <c r="AT715" s="153">
        <f t="shared" ref="AT715:AT742" si="460">IF(A715&lt;&gt;"",1,IF(D715="",AT714,IF(AU713="",AT714,IF(AX713="",AT714+1,IF(BB713="",AT714+2,AT714+3)))))</f>
        <v>2</v>
      </c>
      <c r="AU715" s="39" t="str">
        <f>IF(IF(L715="","",AQ715&amp;AT715)=AU714,"",IF(MOD(COUNTIF($AQ$1:AQ715,AQ715),3)=1,"",IF(L715="","",AQ715&amp;AT715)))</f>
        <v/>
      </c>
      <c r="AV715" s="166" t="str">
        <f>IF(AU715="","",IF(L714="固定值",L715,ROUND(IF(AR715=1,L715*INDEX($AV$5:$AV$9,MATCH(AS715,$AU$5:$AU$9,0)),L715*INDEX($AV$13:$AV$17,MATCH(AS715,$AU$13:$AU$17,0))),IF(MID(BH715,FIND(AT715-1,BH715)+2,1)="%",3,1))))</f>
        <v/>
      </c>
      <c r="AW715" s="166" t="str">
        <f>IF(AU715="","",ROUND((IF(AR715=1,L715*INDEX($AW$5:$AW$9,MATCH(AS715,$AU$5:$AU$9,0)),L715*INDEX($AW$13:$AW$17,MATCH(AS715,$AU$13:$AU$17,0)))-AV715)/34,IF(MID(BH715,FIND(AT715-1,BH715)+2,1)="%",3,1)))</f>
        <v/>
      </c>
      <c r="AX715" s="15" t="str">
        <f>IF(MOD(COUNTIF($AQ$1:AQ715,AQ715),3)=1,"",IF(M715="","",AT715+1))</f>
        <v/>
      </c>
      <c r="AY715" s="15" t="str">
        <f t="shared" si="410"/>
        <v/>
      </c>
      <c r="AZ715" s="166" t="str">
        <f t="shared" si="411"/>
        <v/>
      </c>
      <c r="BA715" s="166" t="str">
        <f t="shared" si="412"/>
        <v/>
      </c>
      <c r="BB715" s="15" t="str">
        <f>IF(MOD(COUNTIF($AQ$1:AQ715,AQ715),3)=1,"",IF(N715="","",AX715+1))</f>
        <v/>
      </c>
      <c r="BC715" s="15" t="str">
        <f t="shared" si="455"/>
        <v/>
      </c>
      <c r="BD715" s="166" t="str">
        <f t="shared" si="456"/>
        <v/>
      </c>
      <c r="BE715" s="166" t="str">
        <f t="shared" si="457"/>
        <v/>
      </c>
      <c r="BF715" s="15"/>
      <c r="BG715" s="15"/>
      <c r="BH715" s="170" t="str">
        <f t="shared" si="458"/>
        <v>敌方单位靠近我方弓将或弓弩兵时，会被击退并减速80%，持续{0}秒，我方弓将或弓弩兵获得必定命中效果并且攻速提升{1}点，持续6秒。（每个单位冷却时间20秒，攻速提升不会带来更多的回怒{2}%）</v>
      </c>
    </row>
    <row r="716" spans="1:62">
      <c r="A716" s="256"/>
      <c r="B716" s="259"/>
      <c r="C716" s="256"/>
      <c r="D716" s="255" t="s">
        <v>1280</v>
      </c>
      <c r="E716" s="11"/>
      <c r="F716" s="11"/>
      <c r="G716" s="11"/>
      <c r="H716" s="11"/>
      <c r="I716" s="11"/>
      <c r="J716" s="256"/>
      <c r="K716" s="256"/>
      <c r="L716" s="11" t="s">
        <v>855</v>
      </c>
      <c r="M716" s="11"/>
      <c r="N716" s="11"/>
      <c r="O716" s="183" t="s">
        <v>52</v>
      </c>
      <c r="P716" s="3" t="s">
        <v>57</v>
      </c>
      <c r="Q716" s="11" t="s">
        <v>60</v>
      </c>
      <c r="R716" s="11" t="s">
        <v>61</v>
      </c>
      <c r="S716" s="184" t="s">
        <v>1281</v>
      </c>
      <c r="T716" s="184"/>
      <c r="U716" s="11"/>
      <c r="V716" s="184"/>
      <c r="W716" s="3" t="s">
        <v>223</v>
      </c>
      <c r="X716" s="3" t="s">
        <v>224</v>
      </c>
      <c r="Y716" s="3" t="s">
        <v>225</v>
      </c>
      <c r="Z716" s="3" t="s">
        <v>226</v>
      </c>
      <c r="AA716" s="1"/>
      <c r="AB716" s="15"/>
      <c r="AC716" s="187" t="s">
        <v>227</v>
      </c>
      <c r="AD716" s="187" t="s">
        <v>228</v>
      </c>
      <c r="AE716" s="187" t="s">
        <v>229</v>
      </c>
      <c r="AF716" s="187" t="s">
        <v>230</v>
      </c>
      <c r="AG716" s="96"/>
      <c r="AH716" s="187"/>
      <c r="AI716" s="187"/>
      <c r="AJ716" s="187"/>
      <c r="AK716" s="187"/>
      <c r="AL716" s="146">
        <f>IFERROR(AC716*IF($E716="将领",INDEX(兵法相关参数!$C$4:$AL$7,AL$15,MATCH($AB716,兵法相关参数!$C$3:$AL$3,0)),INDEX(兵法相关参数!$C$12:$AL$15,AL$15,MATCH($AB716,兵法相关参数!$C$3:$AL$3,0))),0)+IFERROR(AH716*IF($E716="将领",INDEX(兵法相关参数!$C$4:$AL$7,AL$15,MATCH($AG716,兵法相关参数!$C$3:$AL$3,0)),INDEX(兵法相关参数!$C$12:$AL$15,AL$15,MATCH($AG716,兵法相关参数!$C$3:$AL$3,0))),0)</f>
        <v>0</v>
      </c>
      <c r="AM716" s="146">
        <f>IFERROR(AD716*IF($E716="将领",INDEX(兵法相关参数!$C$4:$AL$7,AM$15,MATCH($AB716,兵法相关参数!$C$3:$AL$3,0)),INDEX(兵法相关参数!$C$12:$AL$15,AM$15,MATCH($AB716,兵法相关参数!$C$3:$AL$3,0))),0)+IFERROR(AI716*IF($E716="将领",INDEX(兵法相关参数!$C$4:$AL$7,AM$15,MATCH($AG716,兵法相关参数!$C$3:$AL$3,0)),INDEX(兵法相关参数!$C$12:$AL$15,AM$15,MATCH($AG716,兵法相关参数!$C$3:$AL$3,0))),0)</f>
        <v>0</v>
      </c>
      <c r="AN716" s="146">
        <f>IFERROR(AE716*IF($E716="将领",INDEX(兵法相关参数!$C$4:$AL$7,AN$15,MATCH($AB716,兵法相关参数!$C$3:$AL$3,0)),INDEX(兵法相关参数!$C$12:$AL$15,AN$15,MATCH($AB716,兵法相关参数!$C$3:$AL$3,0))),0)+IFERROR(AJ716*IF($E716="将领",INDEX(兵法相关参数!$C$4:$AL$7,AN$15,MATCH($AG716,兵法相关参数!$C$3:$AL$3,0)),INDEX(兵法相关参数!$C$12:$AL$15,AN$15,MATCH($AG716,兵法相关参数!$C$3:$AL$3,0))),0)</f>
        <v>0</v>
      </c>
      <c r="AO716" s="146">
        <f>IFERROR(AF716*IF($E716="将领",INDEX(兵法相关参数!$C$4:$AL$7,AL$15,MATCH($AB716,兵法相关参数!$C$3:$AL$3,0)),INDEX(兵法相关参数!$C$12:$AL$15,AO$15,MATCH($AB716,兵法相关参数!$C$3:$AL$3,0))),0)+IFERROR(AK716*IF($E716="将领",INDEX(兵法相关参数!$C$4:$AL$7,AL$15,MATCH($AG716,兵法相关参数!$C$3:$AL$3,0)),INDEX(兵法相关参数!$C$12:$AL$15,AO$15,MATCH($AG716,兵法相关参数!$C$3:$AL$3,0))),0)</f>
        <v>0</v>
      </c>
      <c r="AP716" s="27"/>
      <c r="AQ716" s="151">
        <f t="shared" si="459"/>
        <v>30239</v>
      </c>
      <c r="AR716" s="160">
        <f>IF(D716="直接伤害",1,0)</f>
        <v>0</v>
      </c>
      <c r="AS716" s="15" t="str">
        <f t="shared" si="454"/>
        <v>橙</v>
      </c>
      <c r="AT716" s="153">
        <f>IF(A716&lt;&gt;"",1,IF(D716="",AT715,IF(AU714="",AT715,IF(AX714="",AT715+1,IF(BB714="",AT715+2,AT715+3)))))</f>
        <v>3</v>
      </c>
      <c r="AU716" s="39" t="str">
        <f>IF(IF(L716="","",AQ716&amp;AT716)=AU715,"",IF(MOD(COUNTIF($AQ$1:AQ716,AQ716),3)=1,"",IF(L716="","",AQ716&amp;AT716)))</f>
        <v/>
      </c>
      <c r="AV716" s="166" t="str">
        <f>IF(AU716="","",IF(L715="固定值",L716,ROUND(IF(AR716=1,L716*INDEX($AV$5:$AV$9,MATCH(AS716,$AU$5:$AU$9,0)),L716*INDEX($AV$13:$AV$17,MATCH(AS716,$AU$13:$AU$17,0))),IF(MID(BH716,FIND(AT716-1,BH716)+2,1)="%",3,1))))</f>
        <v/>
      </c>
      <c r="AW716" s="166" t="str">
        <f>IF(AU716="","",ROUND((IF(AR716=1,L716*INDEX($AW$5:$AW$9,MATCH(AS716,$AU$5:$AU$9,0)),L716*INDEX($AW$13:$AW$17,MATCH(AS716,$AU$13:$AU$17,0)))-AV716)/34,IF(MID(BH716,FIND(AT716-1,BH716)+2,1)="%",3,1)))</f>
        <v/>
      </c>
      <c r="AX716" s="15" t="str">
        <f>IF(MOD(COUNTIF($AQ$1:AQ716,AQ716),3)=1,"",IF(M716="","",AT716+1))</f>
        <v/>
      </c>
      <c r="AY716" s="15" t="str">
        <f t="shared" si="410"/>
        <v/>
      </c>
      <c r="AZ716" s="166" t="str">
        <f t="shared" si="411"/>
        <v/>
      </c>
      <c r="BA716" s="166" t="str">
        <f t="shared" si="412"/>
        <v/>
      </c>
      <c r="BB716" s="15" t="str">
        <f>IF(MOD(COUNTIF($AQ$1:AQ716,AQ716),3)=1,"",IF(N716="","",AX716+1))</f>
        <v/>
      </c>
      <c r="BC716" s="15" t="str">
        <f t="shared" si="455"/>
        <v/>
      </c>
      <c r="BD716" s="166" t="str">
        <f t="shared" si="456"/>
        <v/>
      </c>
      <c r="BE716" s="166" t="str">
        <f t="shared" si="457"/>
        <v/>
      </c>
      <c r="BF716" s="15"/>
      <c r="BG716" s="15"/>
      <c r="BH716" s="170" t="str">
        <f t="shared" si="458"/>
        <v>敌方单位靠近我方弓将或弓弩兵时，会被击退并减速80%，持续{0}秒，我方弓将或弓弩兵获得必定命中效果并且攻速提升{1}点，持续6秒。（每个单位冷却时间20秒，攻速提升不会带来更多的回怒{2}%）</v>
      </c>
    </row>
    <row r="717" spans="1:62">
      <c r="A717" s="256"/>
      <c r="B717" s="259"/>
      <c r="C717" s="256"/>
      <c r="D717" s="256"/>
      <c r="E717" s="179" t="s">
        <v>22</v>
      </c>
      <c r="F717" s="141"/>
      <c r="G717" s="141"/>
      <c r="H717" s="141">
        <v>1</v>
      </c>
      <c r="I717" s="141"/>
      <c r="J717" s="256"/>
      <c r="K717" s="256"/>
      <c r="L717" s="203">
        <f>-L714/(100+L714)</f>
        <v>-0.70588235294117652</v>
      </c>
      <c r="M717" s="10"/>
      <c r="N717" s="10"/>
      <c r="O717" s="81">
        <v>1</v>
      </c>
      <c r="P717" s="44" t="str">
        <f>P714</f>
        <v>10,30,50</v>
      </c>
      <c r="Q717" s="10">
        <v>0</v>
      </c>
      <c r="R717" s="10">
        <v>2</v>
      </c>
      <c r="S717" s="24">
        <v>0.4</v>
      </c>
      <c r="T717" s="44"/>
      <c r="U717" s="179"/>
      <c r="V717" s="44"/>
      <c r="W717" s="92">
        <f>$O717*效果范围削减($R$717)*$S$717</f>
        <v>0.69282032302755092</v>
      </c>
      <c r="X717" s="92">
        <f>$O717*效果范围削减($R$717)*$S$717</f>
        <v>0.69282032302755092</v>
      </c>
      <c r="Y717" s="92">
        <f>$O717*效果范围削减($R$717)*$S$717</f>
        <v>0.69282032302755092</v>
      </c>
      <c r="Z717" s="92">
        <f>$O717*效果范围削减($R$717)*$S$717</f>
        <v>0.69282032302755092</v>
      </c>
      <c r="AA717" s="22"/>
      <c r="AB717" s="44" t="s">
        <v>100</v>
      </c>
      <c r="AC717" s="92">
        <f>0.5*辅助效用($P717,$V$714,AC$15,"输出转换",标准系数,"指定将领",W717)+0.5*辅助效用($P717,$V$714,AC$15,"输出转换",标准系数,"指定士兵",W717)</f>
        <v>0.21315813484130233</v>
      </c>
      <c r="AD717" s="92">
        <f>0.5*辅助效用($P717,$V$714,AD$15,"输出转换",标准系数,"指定将领",X717)+0.5*辅助效用($P717,$V$714,AD$15,"输出转换",标准系数,"指定士兵",X717)</f>
        <v>0.29073954501623112</v>
      </c>
      <c r="AE717" s="92">
        <f>0.5*辅助效用($P717,$V$714,AE$15,"输出转换",标准系数,"指定将领",Y717)+0.5*辅助效用($P717,$V$714,AE$15,"输出转换",标准系数,"指定士兵",Y717)</f>
        <v>0.62784418441331269</v>
      </c>
      <c r="AF717" s="92">
        <f>0.5*辅助效用($P717,$V$714,AF$15,"输出转换",标准系数,"指定将领",Z717)+0.5*辅助效用($P717,$V$714,AF$15,"输出转换",标准系数,"指定士兵",Z717)</f>
        <v>0.5506175973648989</v>
      </c>
      <c r="AG717" s="44"/>
      <c r="AH717" s="92"/>
      <c r="AI717" s="92"/>
      <c r="AJ717" s="92"/>
      <c r="AK717" s="92"/>
      <c r="AL717" s="146">
        <f>IFERROR(AC717*IF($E717="将领",INDEX(兵法相关参数!$C$4:$AL$7,AL$15,MATCH($AB717,兵法相关参数!$C$3:$AL$3,0)),INDEX(兵法相关参数!$C$12:$AL$15,AL$15,MATCH($AB717,兵法相关参数!$C$3:$AL$3,0))),0)+IFERROR(AH717*IF($E717="将领",INDEX(兵法相关参数!$C$4:$AL$7,AL$15,MATCH($AG717,兵法相关参数!$C$3:$AL$3,0)),INDEX(兵法相关参数!$C$12:$AL$15,AL$15,MATCH($AG717,兵法相关参数!$C$3:$AL$3,0))),0)</f>
        <v>0.21315813484130233</v>
      </c>
      <c r="AM717" s="146">
        <f>IFERROR(AD717*IF($E717="将领",INDEX(兵法相关参数!$C$4:$AL$7,AM$15,MATCH($AB717,兵法相关参数!$C$3:$AL$3,0)),INDEX(兵法相关参数!$C$12:$AL$15,AM$15,MATCH($AB717,兵法相关参数!$C$3:$AL$3,0))),0)+IFERROR(AI717*IF($E717="将领",INDEX(兵法相关参数!$C$4:$AL$7,AM$15,MATCH($AG717,兵法相关参数!$C$3:$AL$3,0)),INDEX(兵法相关参数!$C$12:$AL$15,AM$15,MATCH($AG717,兵法相关参数!$C$3:$AL$3,0))),0)</f>
        <v>0.29073954501623112</v>
      </c>
      <c r="AN717" s="146">
        <f>IFERROR(AE717*IF($E717="将领",INDEX(兵法相关参数!$C$4:$AL$7,AN$15,MATCH($AB717,兵法相关参数!$C$3:$AL$3,0)),INDEX(兵法相关参数!$C$12:$AL$15,AN$15,MATCH($AB717,兵法相关参数!$C$3:$AL$3,0))),0)+IFERROR(AJ717*IF($E717="将领",INDEX(兵法相关参数!$C$4:$AL$7,AN$15,MATCH($AG717,兵法相关参数!$C$3:$AL$3,0)),INDEX(兵法相关参数!$C$12:$AL$15,AN$15,MATCH($AG717,兵法相关参数!$C$3:$AL$3,0))),0)</f>
        <v>0.62784418441331269</v>
      </c>
      <c r="AO717" s="146">
        <f>IFERROR(AF717*IF($E717="将领",INDEX(兵法相关参数!$C$4:$AL$7,AL$15,MATCH($AB717,兵法相关参数!$C$3:$AL$3,0)),INDEX(兵法相关参数!$C$12:$AL$15,AO$15,MATCH($AB717,兵法相关参数!$C$3:$AL$3,0))),0)+IFERROR(AK717*IF($E717="将领",INDEX(兵法相关参数!$C$4:$AL$7,AL$15,MATCH($AG717,兵法相关参数!$C$3:$AL$3,0)),INDEX(兵法相关参数!$C$12:$AL$15,AO$15,MATCH($AG717,兵法相关参数!$C$3:$AL$3,0))),0)</f>
        <v>0.5506175973648989</v>
      </c>
      <c r="AP717" s="42"/>
      <c r="AQ717" s="151">
        <f t="shared" si="459"/>
        <v>30239</v>
      </c>
      <c r="AR717" s="161">
        <f>AR716</f>
        <v>0</v>
      </c>
      <c r="AS717" s="15" t="str">
        <f t="shared" si="454"/>
        <v>橙</v>
      </c>
      <c r="AT717" s="153">
        <f>IF(A717&lt;&gt;"",1,IF(D717="",AT716,IF(AU715="",AT716,IF(AX715="",AT716+1,IF(BB715="",AT716+2,AT716+3)))))</f>
        <v>3</v>
      </c>
      <c r="AU717" s="39" t="str">
        <f>IF(IF(L717="","",AQ717&amp;AT717)=AU716,"",IF(MOD(COUNTIF($AQ$1:AQ717,AQ717),3)=1,"",IF(L717="","",AQ717&amp;AT717)))</f>
        <v>302393</v>
      </c>
      <c r="AV717" s="191">
        <f>-AV714/(100+AV714+35*AW714)</f>
        <v>-0.17058823529411765</v>
      </c>
      <c r="AW717" s="191">
        <f>-AW714/(100+AW714*35+AV714)</f>
        <v>-1.5294117647058824E-2</v>
      </c>
      <c r="AX717" s="15" t="str">
        <f>IF(MOD(COUNTIF($AQ$1:AQ717,AQ717),3)=1,"",IF(M717="","",AT717+1))</f>
        <v/>
      </c>
      <c r="AY717" s="15" t="str">
        <f t="shared" si="410"/>
        <v/>
      </c>
      <c r="AZ717" s="166" t="str">
        <f t="shared" si="411"/>
        <v/>
      </c>
      <c r="BA717" s="166" t="str">
        <f t="shared" si="412"/>
        <v/>
      </c>
      <c r="BB717" s="15" t="str">
        <f>IF(MOD(COUNTIF($AQ$1:AQ717,AQ717),3)=1,"",IF(N717="","",AX717+1))</f>
        <v/>
      </c>
      <c r="BC717" s="15" t="str">
        <f t="shared" si="455"/>
        <v/>
      </c>
      <c r="BD717" s="166" t="str">
        <f t="shared" si="456"/>
        <v/>
      </c>
      <c r="BE717" s="166" t="str">
        <f t="shared" si="457"/>
        <v/>
      </c>
      <c r="BF717" s="15"/>
      <c r="BG717" s="15"/>
      <c r="BH717" s="170" t="str">
        <f t="shared" si="458"/>
        <v>敌方单位靠近我方弓将或弓弩兵时，会被击退并减速80%，持续{0}秒，我方弓将或弓弩兵获得必定命中效果并且攻速提升{1}点，持续6秒。（每个单位冷却时间20秒，攻速提升不会带来更多的回怒{2}%）</v>
      </c>
    </row>
    <row r="718" spans="1:62">
      <c r="A718" s="257"/>
      <c r="B718" s="260"/>
      <c r="C718" s="257"/>
      <c r="D718" s="257"/>
      <c r="E718" s="179" t="s">
        <v>28</v>
      </c>
      <c r="F718" s="141"/>
      <c r="G718" s="141"/>
      <c r="H718" s="141">
        <v>1</v>
      </c>
      <c r="I718" s="141"/>
      <c r="J718" s="257"/>
      <c r="K718" s="257"/>
      <c r="L718" s="182"/>
      <c r="M718" s="182"/>
      <c r="N718" s="182"/>
      <c r="O718" s="182"/>
      <c r="P718" s="182"/>
      <c r="Q718" s="182"/>
      <c r="R718" s="182"/>
      <c r="S718" s="179"/>
      <c r="U718" s="179"/>
      <c r="V718" s="179"/>
      <c r="W718" s="179"/>
      <c r="X718" s="179"/>
      <c r="Y718" s="179"/>
      <c r="Z718" s="179"/>
      <c r="AA718" s="179"/>
      <c r="AB718" s="44"/>
      <c r="AC718" s="189"/>
      <c r="AD718" s="189"/>
      <c r="AE718" s="189"/>
      <c r="AF718" s="189"/>
      <c r="AG718" s="92"/>
      <c r="AH718" s="189"/>
      <c r="AI718" s="189"/>
      <c r="AJ718" s="189"/>
      <c r="AK718" s="189"/>
      <c r="AL718" s="146">
        <f>IFERROR(AC718*IF($E718="将领",INDEX(兵法相关参数!$C$4:$AL$7,AL$15,MATCH($AB718,兵法相关参数!$C$3:$AL$3,0)),INDEX(兵法相关参数!$C$12:$AL$15,AL$15,MATCH($AB718,兵法相关参数!$C$3:$AL$3,0))),0)+IFERROR(AH718*IF($E718="将领",INDEX(兵法相关参数!$C$4:$AL$7,AL$15,MATCH($AG718,兵法相关参数!$C$3:$AL$3,0)),INDEX(兵法相关参数!$C$12:$AL$15,AL$15,MATCH($AG718,兵法相关参数!$C$3:$AL$3,0))),0)</f>
        <v>0</v>
      </c>
      <c r="AM718" s="146">
        <f>IFERROR(AD718*IF($E718="将领",INDEX(兵法相关参数!$C$4:$AL$7,AM$15,MATCH($AB718,兵法相关参数!$C$3:$AL$3,0)),INDEX(兵法相关参数!$C$12:$AL$15,AM$15,MATCH($AB718,兵法相关参数!$C$3:$AL$3,0))),0)+IFERROR(AI718*IF($E718="将领",INDEX(兵法相关参数!$C$4:$AL$7,AM$15,MATCH($AG718,兵法相关参数!$C$3:$AL$3,0)),INDEX(兵法相关参数!$C$12:$AL$15,AM$15,MATCH($AG718,兵法相关参数!$C$3:$AL$3,0))),0)</f>
        <v>0</v>
      </c>
      <c r="AN718" s="146">
        <f>IFERROR(AE718*IF($E718="将领",INDEX(兵法相关参数!$C$4:$AL$7,AN$15,MATCH($AB718,兵法相关参数!$C$3:$AL$3,0)),INDEX(兵法相关参数!$C$12:$AL$15,AN$15,MATCH($AB718,兵法相关参数!$C$3:$AL$3,0))),0)+IFERROR(AJ718*IF($E718="将领",INDEX(兵法相关参数!$C$4:$AL$7,AN$15,MATCH($AG718,兵法相关参数!$C$3:$AL$3,0)),INDEX(兵法相关参数!$C$12:$AL$15,AN$15,MATCH($AG718,兵法相关参数!$C$3:$AL$3,0))),0)</f>
        <v>0</v>
      </c>
      <c r="AO718" s="146">
        <f>IFERROR(AF718*IF($E718="将领",INDEX(兵法相关参数!$C$4:$AL$7,AL$15,MATCH($AB718,兵法相关参数!$C$3:$AL$3,0)),INDEX(兵法相关参数!$C$12:$AL$15,AO$15,MATCH($AB718,兵法相关参数!$C$3:$AL$3,0))),0)+IFERROR(AK718*IF($E718="将领",INDEX(兵法相关参数!$C$4:$AL$7,AL$15,MATCH($AG718,兵法相关参数!$C$3:$AL$3,0)),INDEX(兵法相关参数!$C$12:$AL$15,AO$15,MATCH($AG718,兵法相关参数!$C$3:$AL$3,0))),0)</f>
        <v>0</v>
      </c>
      <c r="AP718" s="27"/>
      <c r="AQ718" s="152">
        <f t="shared" si="459"/>
        <v>30239</v>
      </c>
      <c r="AR718" s="162">
        <f>AR717</f>
        <v>0</v>
      </c>
      <c r="AS718" s="15" t="str">
        <f t="shared" si="454"/>
        <v>橙</v>
      </c>
      <c r="AT718" s="153">
        <f>IF(A718&lt;&gt;"",1,IF(D718="",AT717,IF(AU716="",AT717,IF(AX716="",AT717+1,IF(BB716="",AT717+2,AT717+3)))))</f>
        <v>3</v>
      </c>
      <c r="AU718" s="39" t="str">
        <f>IF(IF(L718="","",AQ718&amp;AT718)=AU717,"",IF(MOD(COUNTIF($AQ$1:AQ718,AQ718),3)=1,"",IF(L718="","",AQ718&amp;AT718)))</f>
        <v/>
      </c>
      <c r="AV718" s="166" t="str">
        <f>IF(AU718="","",IF(L717="固定值",L718,ROUND(IF(AR718=1,L718*INDEX($AV$5:$AV$9,MATCH(AS718,$AU$5:$AU$9,0)),L718*INDEX($AV$13:$AV$17,MATCH(AS718,$AU$13:$AU$17,0))),IF(MID(BH718,FIND(AT718-1,BH718)+2,1)="%",3,1))))</f>
        <v/>
      </c>
      <c r="AW718" s="166" t="str">
        <f>IF(AU718="","",ROUND((IF(AR718=1,L718*INDEX($AW$5:$AW$9,MATCH(AS718,$AU$5:$AU$9,0)),L718*INDEX($AW$13:$AW$17,MATCH(AS718,$AU$13:$AU$17,0)))-AV718)/34,IF(MID(BH718,FIND(AT718-1,BH718)+2,1)="%",3,1)))</f>
        <v/>
      </c>
      <c r="AX718" s="15" t="str">
        <f>IF(MOD(COUNTIF($AQ$1:AQ718,AQ718),3)=1,"",IF(M718="","",AT718+1))</f>
        <v/>
      </c>
      <c r="AY718" s="15" t="str">
        <f t="shared" si="410"/>
        <v/>
      </c>
      <c r="AZ718" s="166" t="str">
        <f t="shared" si="411"/>
        <v/>
      </c>
      <c r="BA718" s="166" t="str">
        <f t="shared" si="412"/>
        <v/>
      </c>
      <c r="BB718" s="15" t="str">
        <f>IF(MOD(COUNTIF($AQ$1:AQ718,AQ718),3)=1,"",IF(N718="","",AX718+1))</f>
        <v/>
      </c>
      <c r="BC718" s="15" t="str">
        <f t="shared" si="455"/>
        <v/>
      </c>
      <c r="BD718" s="166" t="str">
        <f t="shared" si="456"/>
        <v/>
      </c>
      <c r="BE718" s="166" t="str">
        <f t="shared" si="457"/>
        <v/>
      </c>
      <c r="BF718" s="15"/>
      <c r="BG718" s="15"/>
      <c r="BH718" s="170" t="str">
        <f t="shared" si="458"/>
        <v>敌方单位靠近我方弓将或弓弩兵时，会被击退并减速80%，持续{0}秒，我方弓将或弓弩兵获得必定命中效果并且攻速提升{1}点，持续6秒。（每个单位冷却时间20秒，攻速提升不会带来更多的回怒{2}%）</v>
      </c>
    </row>
    <row r="719" spans="1:62">
      <c r="A719" s="255" t="s">
        <v>1256</v>
      </c>
      <c r="B719" s="258" t="s">
        <v>1284</v>
      </c>
      <c r="C719" s="255" t="s">
        <v>12</v>
      </c>
      <c r="D719" s="255" t="s">
        <v>1262</v>
      </c>
      <c r="E719" s="11"/>
      <c r="F719" s="11"/>
      <c r="G719" s="11"/>
      <c r="H719" s="11"/>
      <c r="I719" s="11"/>
      <c r="J719" s="11" t="s">
        <v>402</v>
      </c>
      <c r="K719" s="11" t="s">
        <v>469</v>
      </c>
      <c r="L719" s="11" t="s">
        <v>1273</v>
      </c>
      <c r="M719" s="184"/>
      <c r="N719" s="184"/>
      <c r="O719" s="183" t="s">
        <v>52</v>
      </c>
      <c r="P719" s="3" t="s">
        <v>57</v>
      </c>
      <c r="Q719" s="11" t="s">
        <v>60</v>
      </c>
      <c r="R719" s="11" t="s">
        <v>61</v>
      </c>
      <c r="S719" s="184"/>
      <c r="T719" s="184" t="s">
        <v>785</v>
      </c>
      <c r="U719" s="184"/>
      <c r="V719" s="184"/>
      <c r="W719" s="3" t="s">
        <v>223</v>
      </c>
      <c r="X719" s="3" t="s">
        <v>224</v>
      </c>
      <c r="Y719" s="3" t="s">
        <v>225</v>
      </c>
      <c r="Z719" s="3" t="s">
        <v>226</v>
      </c>
      <c r="AA719" s="1"/>
      <c r="AB719" s="15"/>
      <c r="AC719" s="187" t="s">
        <v>227</v>
      </c>
      <c r="AD719" s="187" t="s">
        <v>228</v>
      </c>
      <c r="AE719" s="187" t="s">
        <v>229</v>
      </c>
      <c r="AF719" s="187" t="s">
        <v>230</v>
      </c>
      <c r="AG719" s="96"/>
      <c r="AH719" s="187"/>
      <c r="AI719" s="187"/>
      <c r="AJ719" s="187"/>
      <c r="AK719" s="187"/>
      <c r="AL719" s="146">
        <f>IFERROR(AC719*IF($E719="将领",INDEX(兵法相关参数!$C$4:$AL$7,AL$15,MATCH($AB719,兵法相关参数!$C$3:$AL$3,0)),INDEX(兵法相关参数!$C$12:$AL$15,AL$15,MATCH($AB719,兵法相关参数!$C$3:$AL$3,0))),0)+IFERROR(AH719*IF($E719="将领",INDEX(兵法相关参数!$C$4:$AL$7,AL$15,MATCH($AG719,兵法相关参数!$C$3:$AL$3,0)),INDEX(兵法相关参数!$C$12:$AL$15,AL$15,MATCH($AG719,兵法相关参数!$C$3:$AL$3,0))),0)</f>
        <v>0</v>
      </c>
      <c r="AM719" s="146">
        <f>IFERROR(AD719*IF($E719="将领",INDEX(兵法相关参数!$C$4:$AL$7,AM$15,MATCH($AB719,兵法相关参数!$C$3:$AL$3,0)),INDEX(兵法相关参数!$C$12:$AL$15,AM$15,MATCH($AB719,兵法相关参数!$C$3:$AL$3,0))),0)+IFERROR(AI719*IF($E719="将领",INDEX(兵法相关参数!$C$4:$AL$7,AM$15,MATCH($AG719,兵法相关参数!$C$3:$AL$3,0)),INDEX(兵法相关参数!$C$12:$AL$15,AM$15,MATCH($AG719,兵法相关参数!$C$3:$AL$3,0))),0)</f>
        <v>0</v>
      </c>
      <c r="AN719" s="146">
        <f>IFERROR(AE719*IF($E719="将领",INDEX(兵法相关参数!$C$4:$AL$7,AN$15,MATCH($AB719,兵法相关参数!$C$3:$AL$3,0)),INDEX(兵法相关参数!$C$12:$AL$15,AN$15,MATCH($AB719,兵法相关参数!$C$3:$AL$3,0))),0)+IFERROR(AJ719*IF($E719="将领",INDEX(兵法相关参数!$C$4:$AL$7,AN$15,MATCH($AG719,兵法相关参数!$C$3:$AL$3,0)),INDEX(兵法相关参数!$C$12:$AL$15,AN$15,MATCH($AG719,兵法相关参数!$C$3:$AL$3,0))),0)</f>
        <v>0</v>
      </c>
      <c r="AO719" s="146">
        <f>IFERROR(AF719*IF($E719="将领",INDEX(兵法相关参数!$C$4:$AL$7,AL$15,MATCH($AB719,兵法相关参数!$C$3:$AL$3,0)),INDEX(兵法相关参数!$C$12:$AL$15,AO$15,MATCH($AB719,兵法相关参数!$C$3:$AL$3,0))),0)+IFERROR(AK719*IF($E719="将领",INDEX(兵法相关参数!$C$4:$AL$7,AL$15,MATCH($AG719,兵法相关参数!$C$3:$AL$3,0)),INDEX(兵法相关参数!$C$12:$AL$15,AO$15,MATCH($AG719,兵法相关参数!$C$3:$AL$3,0))),0)</f>
        <v>0</v>
      </c>
      <c r="AP719" s="27"/>
      <c r="AQ719" s="154">
        <v>30240</v>
      </c>
      <c r="AR719" s="160">
        <f>IF(D719="直接伤害",1,0)</f>
        <v>0</v>
      </c>
      <c r="AS719" s="15" t="str">
        <f t="shared" si="454"/>
        <v>橙</v>
      </c>
      <c r="AT719" s="153">
        <f t="shared" si="460"/>
        <v>1</v>
      </c>
      <c r="AU719" s="39" t="str">
        <f>IF(IF(L719="","",AQ719&amp;AT719)=AU718,"",IF(MOD(COUNTIF($AQ$1:AQ719,AQ719),3)=1,"",IF(L719="","",AQ719&amp;AT719)))</f>
        <v/>
      </c>
      <c r="AV719" s="166" t="str">
        <f>IF(AU719="","",IF(L718="固定值",L719,ROUND(IF(AR719=1,L719*INDEX($AV$5:$AV$9,MATCH(AS719,$AU$5:$AU$9,0)),L719*INDEX($AV$13:$AV$17,MATCH(AS719,$AU$13:$AU$17,0))),IF(MID(BH719,FIND(AT719-1,BH719)+2,1)="%",3,1))))</f>
        <v/>
      </c>
      <c r="AW719" s="166" t="str">
        <f>IF(AU719="","",ROUND((IF(AR719=1,L719*INDEX($AW$5:$AW$9,MATCH(AS719,$AU$5:$AU$9,0)),L719*INDEX($AW$13:$AW$17,MATCH(AS719,$AU$13:$AU$17,0)))-AV719)/34,IF(MID(BH719,FIND(AT719-1,BH719)+2,1)="%",3,1)))</f>
        <v/>
      </c>
      <c r="AX719" s="15" t="str">
        <f>IF(MOD(COUNTIF($AQ$1:AQ719,AQ719),3)=1,"",IF(M719="","",AT719+1))</f>
        <v/>
      </c>
      <c r="AY719" s="15" t="str">
        <f t="shared" si="410"/>
        <v/>
      </c>
      <c r="AZ719" s="166" t="str">
        <f t="shared" si="411"/>
        <v/>
      </c>
      <c r="BA719" s="166" t="str">
        <f t="shared" si="412"/>
        <v/>
      </c>
      <c r="BB719" s="15" t="str">
        <f>IF(MOD(COUNTIF($AQ$1:AQ719,AQ719),3)=1,"",IF(N719="","",AX719+1))</f>
        <v/>
      </c>
      <c r="BC719" s="15" t="str">
        <f t="shared" ref="BC719:BC742" si="461">IF(IF(BB719="","",AQ719&amp;BB719)=BC718,"",IF(BB719="","",AQ719&amp;BB719))</f>
        <v/>
      </c>
      <c r="BD719" s="166" t="str">
        <f t="shared" ref="BD719:BD742" si="462">IF(BC719="","",IF(N718="固定值",N719,ROUND(IF(AR719=1,N719*INDEX($AV$5:$AV$9,MATCH(AS719,$AU$5:$AU$9,0)),N719*INDEX($AV$13:$AV$17,MATCH(AS719,$AU$13:$AU$17,0))),IF(MID(BH719,FIND(BB719-1,BH719)+2,1)="%",3,1))))</f>
        <v/>
      </c>
      <c r="BE719" s="166" t="str">
        <f t="shared" ref="BE719:BE742" si="463">IF(BC719="","",ROUND((IF(AR719=1,N719*INDEX($AW$5:$AW$9,MATCH(AS719,$AU$5:$AU$9,0)),N719*INDEX($AW$13:$AW$17,MATCH(AS719,$AU$13:$AU$17,0)))-BD719)/34,IF(MID(BH719,FIND(BB719-1,BH719)+2,1)="%",3,1)))</f>
        <v/>
      </c>
      <c r="BF719" s="15"/>
      <c r="BG719" s="15"/>
      <c r="BH719" s="170" t="str">
        <f t="shared" ref="BH719:BH754" si="464">IF(B719="",BH718,B719)</f>
        <v>己方其余武将生命低于40%时，携带兵法的武将对其周围敌人施加嘲讽，持续{0}秒，被嘲讽的敌人攻速降低{1}点，移速提升15点。（对每名友方武将仅触发1次）</v>
      </c>
    </row>
    <row r="720" spans="1:62">
      <c r="A720" s="256"/>
      <c r="B720" s="259"/>
      <c r="C720" s="256"/>
      <c r="D720" s="256"/>
      <c r="E720" s="179" t="s">
        <v>22</v>
      </c>
      <c r="F720" s="141">
        <v>1</v>
      </c>
      <c r="G720" s="141">
        <v>1</v>
      </c>
      <c r="H720" s="141">
        <v>1</v>
      </c>
      <c r="I720" s="141">
        <v>1</v>
      </c>
      <c r="J720" s="255">
        <f>SUMPRODUCT(LARGE(AL720:AO720*F720:I720+AL721:AO721*F721:I721+AL723:AO723*F723:I723+AL724:AO724*F724:I724+AL726:AO726*F726:I726+AL727:AO727*F727:I727,1))</f>
        <v>4.3283448961388249</v>
      </c>
      <c r="K720" s="255">
        <f>INDEX($J$17:$J$200,MATCH(C719,$C$17:$C$200,0),1)</f>
        <v>4.3116392160975536</v>
      </c>
      <c r="L720" s="179">
        <v>8</v>
      </c>
      <c r="M720" s="10"/>
      <c r="N720" s="10"/>
      <c r="O720" s="182">
        <v>0.54</v>
      </c>
      <c r="P720" s="176" t="s">
        <v>1274</v>
      </c>
      <c r="Q720" s="179">
        <v>1</v>
      </c>
      <c r="R720" s="179">
        <v>3</v>
      </c>
      <c r="S720" s="44"/>
      <c r="T720" s="44">
        <f>INDEX(眩晕修正系数,8)</f>
        <v>0.94</v>
      </c>
      <c r="U720" s="44"/>
      <c r="V720" s="24"/>
      <c r="W720" s="23">
        <f>效果范围削减($R720)*$O720*$T$720</f>
        <v>1.2433609934367411</v>
      </c>
      <c r="X720" s="23">
        <f>效果范围削减($R720)*$O720*$T$720</f>
        <v>1.2433609934367411</v>
      </c>
      <c r="Y720" s="23">
        <f>效果范围削减($R720)*$O720*$T$720</f>
        <v>1.2433609934367411</v>
      </c>
      <c r="Z720" s="23">
        <f>效果范围削减($R720)*$O720*$T$720</f>
        <v>1.2433609934367411</v>
      </c>
      <c r="AA720" s="22"/>
      <c r="AB720" s="44" t="s">
        <v>105</v>
      </c>
      <c r="AC720" s="92">
        <f>辅助效用($P720,$L720,AC$15,"输出转换",眩晕系数,"当前目标",W720)</f>
        <v>2.1442103429380364</v>
      </c>
      <c r="AD720" s="92">
        <f>辅助效用($P720,$L720,AD$15,"输出转换",眩晕系数,"当前目标",X720)</f>
        <v>2.0478244379459793</v>
      </c>
      <c r="AE720" s="92">
        <f>辅助效用($P720,$L720,AE$15,"输出转换",眩晕系数,"当前目标",Y720)</f>
        <v>2.3891819795337752</v>
      </c>
      <c r="AF720" s="92">
        <f>辅助效用($P720,$L720,AF$15,"输出转换",眩晕系数,"当前目标",Z720)</f>
        <v>2.0925675922934874</v>
      </c>
      <c r="AG720" s="92"/>
      <c r="AH720" s="188"/>
      <c r="AI720" s="188"/>
      <c r="AJ720" s="188"/>
      <c r="AK720" s="188"/>
      <c r="AL720" s="146">
        <f>IFERROR(AC720*IF($E720="将领",INDEX(兵法相关参数!$C$4:$AL$7,AL$15,MATCH($AB720,兵法相关参数!$C$3:$AL$3,0)),INDEX(兵法相关参数!$C$12:$AL$15,AL$15,MATCH($AB720,兵法相关参数!$C$3:$AL$3,0))),0)+IFERROR(AH720*IF($E720="将领",INDEX(兵法相关参数!$C$4:$AL$7,AL$15,MATCH($AG720,兵法相关参数!$C$3:$AL$3,0)),INDEX(兵法相关参数!$C$12:$AL$15,AL$15,MATCH($AG720,兵法相关参数!$C$3:$AL$3,0))),0)</f>
        <v>2.1442103429380364</v>
      </c>
      <c r="AM720" s="146">
        <f>IFERROR(AD720*IF($E720="将领",INDEX(兵法相关参数!$C$4:$AL$7,AM$15,MATCH($AB720,兵法相关参数!$C$3:$AL$3,0)),INDEX(兵法相关参数!$C$12:$AL$15,AM$15,MATCH($AB720,兵法相关参数!$C$3:$AL$3,0))),0)+IFERROR(AI720*IF($E720="将领",INDEX(兵法相关参数!$C$4:$AL$7,AM$15,MATCH($AG720,兵法相关参数!$C$3:$AL$3,0)),INDEX(兵法相关参数!$C$12:$AL$15,AM$15,MATCH($AG720,兵法相关参数!$C$3:$AL$3,0))),0)</f>
        <v>2.0478244379459793</v>
      </c>
      <c r="AN720" s="146">
        <f>IFERROR(AE720*IF($E720="将领",INDEX(兵法相关参数!$C$4:$AL$7,AN$15,MATCH($AB720,兵法相关参数!$C$3:$AL$3,0)),INDEX(兵法相关参数!$C$12:$AL$15,AN$15,MATCH($AB720,兵法相关参数!$C$3:$AL$3,0))),0)+IFERROR(AJ720*IF($E720="将领",INDEX(兵法相关参数!$C$4:$AL$7,AN$15,MATCH($AG720,兵法相关参数!$C$3:$AL$3,0)),INDEX(兵法相关参数!$C$12:$AL$15,AN$15,MATCH($AG720,兵法相关参数!$C$3:$AL$3,0))),0)</f>
        <v>2.3891819795337752</v>
      </c>
      <c r="AO720" s="146">
        <f>IFERROR(AF720*IF($E720="将领",INDEX(兵法相关参数!$C$4:$AL$7,AL$15,MATCH($AB720,兵法相关参数!$C$3:$AL$3,0)),INDEX(兵法相关参数!$C$12:$AL$15,AO$15,MATCH($AB720,兵法相关参数!$C$3:$AL$3,0))),0)+IFERROR(AK720*IF($E720="将领",INDEX(兵法相关参数!$C$4:$AL$7,AL$15,MATCH($AG720,兵法相关参数!$C$3:$AL$3,0)),INDEX(兵法相关参数!$C$12:$AL$15,AO$15,MATCH($AG720,兵法相关参数!$C$3:$AL$3,0))),0)</f>
        <v>2.0925675922934874</v>
      </c>
      <c r="AP720" s="42"/>
      <c r="AQ720" s="151">
        <f>AQ719</f>
        <v>30240</v>
      </c>
      <c r="AR720" s="161">
        <f>AR719</f>
        <v>0</v>
      </c>
      <c r="AS720" s="15" t="str">
        <f t="shared" ref="AS720:AS727" si="465">IF(C720="",AS719,C720)</f>
        <v>橙</v>
      </c>
      <c r="AT720" s="153">
        <f t="shared" ref="AT720:AT727" si="466">IF(A720&lt;&gt;"",1,IF(D720="",AT719,IF(AU718="",AT719,IF(AX718="",AT719+1,IF(BB718="",AT719+2,AT719+3)))))</f>
        <v>1</v>
      </c>
      <c r="AU720" s="39" t="str">
        <f>IF(IF(L720="","",AQ720&amp;AT720)=AU719,"",IF(MOD(COUNTIF($AQ$1:AQ720,AQ720),3)=1,"",IF(L720="","",AQ720&amp;AT720)))</f>
        <v>302401</v>
      </c>
      <c r="AV720" s="191">
        <v>1.7</v>
      </c>
      <c r="AW720" s="191">
        <v>0.18</v>
      </c>
      <c r="AX720" s="15" t="str">
        <f>IF(MOD(COUNTIF($AQ$1:AQ720,AQ720),3)=1,"",IF(M720="","",AT720+1))</f>
        <v/>
      </c>
      <c r="AY720" s="15" t="str">
        <f t="shared" si="410"/>
        <v/>
      </c>
      <c r="AZ720" s="166" t="str">
        <f t="shared" si="411"/>
        <v/>
      </c>
      <c r="BA720" s="166" t="str">
        <f t="shared" si="412"/>
        <v/>
      </c>
      <c r="BB720" s="15" t="str">
        <f>IF(MOD(COUNTIF($AQ$1:AQ720,AQ720),3)=1,"",IF(N720="","",AX720+1))</f>
        <v/>
      </c>
      <c r="BC720" s="15" t="str">
        <f t="shared" si="461"/>
        <v/>
      </c>
      <c r="BD720" s="166" t="str">
        <f t="shared" si="462"/>
        <v/>
      </c>
      <c r="BE720" s="166" t="str">
        <f t="shared" si="463"/>
        <v/>
      </c>
      <c r="BF720" s="15"/>
      <c r="BG720" s="15"/>
      <c r="BH720" s="170" t="str">
        <f t="shared" si="464"/>
        <v>己方其余武将生命低于40%时，携带兵法的武将对其周围敌人施加嘲讽，持续{0}秒，被嘲讽的敌人攻速降低{1}点，移速提升15点。（对每名友方武将仅触发1次）</v>
      </c>
    </row>
    <row r="721" spans="1:60">
      <c r="A721" s="256"/>
      <c r="B721" s="259"/>
      <c r="C721" s="256"/>
      <c r="D721" s="257"/>
      <c r="E721" s="179" t="s">
        <v>28</v>
      </c>
      <c r="F721" s="141">
        <v>1</v>
      </c>
      <c r="G721" s="141">
        <v>1</v>
      </c>
      <c r="H721" s="141">
        <v>1</v>
      </c>
      <c r="I721" s="141">
        <v>1</v>
      </c>
      <c r="J721" s="256"/>
      <c r="K721" s="256"/>
      <c r="L721" s="182"/>
      <c r="M721" s="179"/>
      <c r="N721" s="179"/>
      <c r="O721" s="182"/>
      <c r="P721" s="179"/>
      <c r="Q721" s="179"/>
      <c r="R721" s="179"/>
      <c r="S721" s="179"/>
      <c r="T721" s="179"/>
      <c r="U721" s="179"/>
      <c r="V721" s="179"/>
      <c r="W721" s="179"/>
      <c r="X721" s="179"/>
      <c r="Y721" s="179"/>
      <c r="Z721" s="179"/>
      <c r="AA721" s="179"/>
      <c r="AB721" s="44"/>
      <c r="AC721" s="189"/>
      <c r="AD721" s="189"/>
      <c r="AE721" s="189"/>
      <c r="AF721" s="189"/>
      <c r="AG721" s="92"/>
      <c r="AH721" s="189"/>
      <c r="AI721" s="189"/>
      <c r="AJ721" s="189"/>
      <c r="AK721" s="189"/>
      <c r="AL721" s="146">
        <f>IFERROR(AC721*IF($E721="将领",INDEX(兵法相关参数!$C$4:$AL$7,AL$15,MATCH($AB721,兵法相关参数!$C$3:$AL$3,0)),INDEX(兵法相关参数!$C$12:$AL$15,AL$15,MATCH($AB721,兵法相关参数!$C$3:$AL$3,0))),0)+IFERROR(AH721*IF($E721="将领",INDEX(兵法相关参数!$C$4:$AL$7,AL$15,MATCH($AG721,兵法相关参数!$C$3:$AL$3,0)),INDEX(兵法相关参数!$C$12:$AL$15,AL$15,MATCH($AG721,兵法相关参数!$C$3:$AL$3,0))),0)</f>
        <v>0</v>
      </c>
      <c r="AM721" s="146">
        <f>IFERROR(AD721*IF($E721="将领",INDEX(兵法相关参数!$C$4:$AL$7,AM$15,MATCH($AB721,兵法相关参数!$C$3:$AL$3,0)),INDEX(兵法相关参数!$C$12:$AL$15,AM$15,MATCH($AB721,兵法相关参数!$C$3:$AL$3,0))),0)+IFERROR(AI721*IF($E721="将领",INDEX(兵法相关参数!$C$4:$AL$7,AM$15,MATCH($AG721,兵法相关参数!$C$3:$AL$3,0)),INDEX(兵法相关参数!$C$12:$AL$15,AM$15,MATCH($AG721,兵法相关参数!$C$3:$AL$3,0))),0)</f>
        <v>0</v>
      </c>
      <c r="AN721" s="146">
        <f>IFERROR(AE721*IF($E721="将领",INDEX(兵法相关参数!$C$4:$AL$7,AN$15,MATCH($AB721,兵法相关参数!$C$3:$AL$3,0)),INDEX(兵法相关参数!$C$12:$AL$15,AN$15,MATCH($AB721,兵法相关参数!$C$3:$AL$3,0))),0)+IFERROR(AJ721*IF($E721="将领",INDEX(兵法相关参数!$C$4:$AL$7,AN$15,MATCH($AG721,兵法相关参数!$C$3:$AL$3,0)),INDEX(兵法相关参数!$C$12:$AL$15,AN$15,MATCH($AG721,兵法相关参数!$C$3:$AL$3,0))),0)</f>
        <v>0</v>
      </c>
      <c r="AO721" s="146">
        <f>IFERROR(AF721*IF($E721="将领",INDEX(兵法相关参数!$C$4:$AL$7,AL$15,MATCH($AB721,兵法相关参数!$C$3:$AL$3,0)),INDEX(兵法相关参数!$C$12:$AL$15,AO$15,MATCH($AB721,兵法相关参数!$C$3:$AL$3,0))),0)+IFERROR(AK721*IF($E721="将领",INDEX(兵法相关参数!$C$4:$AL$7,AL$15,MATCH($AG721,兵法相关参数!$C$3:$AL$3,0)),INDEX(兵法相关参数!$C$12:$AL$15,AO$15,MATCH($AG721,兵法相关参数!$C$3:$AL$3,0))),0)</f>
        <v>0</v>
      </c>
      <c r="AP721" s="27"/>
      <c r="AQ721" s="151">
        <f>AQ720</f>
        <v>30240</v>
      </c>
      <c r="AR721" s="162">
        <f>AR720</f>
        <v>0</v>
      </c>
      <c r="AS721" s="15" t="str">
        <f t="shared" si="465"/>
        <v>橙</v>
      </c>
      <c r="AT721" s="153">
        <f t="shared" si="466"/>
        <v>1</v>
      </c>
      <c r="AU721" s="39" t="str">
        <f>IF(IF(L721="","",AQ721&amp;AT721)=AU720,"",IF(MOD(COUNTIF($AQ$1:AQ721,AQ721),3)=1,"",IF(L721="","",AQ721&amp;AT721)))</f>
        <v/>
      </c>
      <c r="AV721" s="166" t="str">
        <f t="shared" ref="AV721:AV727" si="467">IF(AU721="","",IF(L720="固定值",L721,ROUND(IF(AR721=1,L721*INDEX($AV$5:$AV$9,MATCH(AS721,$AU$5:$AU$9,0)),L721*INDEX($AV$13:$AV$17,MATCH(AS721,$AU$13:$AU$17,0))),IF(MID(BH721,FIND(AT721-1,BH721)+2,1)="%",3,1))))</f>
        <v/>
      </c>
      <c r="AW721" s="166" t="str">
        <f t="shared" ref="AW721:AW727" si="468">IF(AU721="","",ROUND((IF(AR721=1,L721*INDEX($AW$5:$AW$9,MATCH(AS721,$AU$5:$AU$9,0)),L721*INDEX($AW$13:$AW$17,MATCH(AS721,$AU$13:$AU$17,0)))-AV721)/34,IF(MID(BH721,FIND(AT721-1,BH721)+2,1)="%",3,1)))</f>
        <v/>
      </c>
      <c r="AX721" s="15" t="str">
        <f>IF(MOD(COUNTIF($AQ$1:AQ721,AQ721),3)=1,"",IF(M721="","",AT721+1))</f>
        <v/>
      </c>
      <c r="AY721" s="15" t="str">
        <f t="shared" si="410"/>
        <v/>
      </c>
      <c r="AZ721" s="166" t="str">
        <f t="shared" si="411"/>
        <v/>
      </c>
      <c r="BA721" s="166" t="str">
        <f t="shared" si="412"/>
        <v/>
      </c>
      <c r="BB721" s="15" t="str">
        <f>IF(MOD(COUNTIF($AQ$1:AQ721,AQ721),3)=1,"",IF(N721="","",AX721+1))</f>
        <v/>
      </c>
      <c r="BC721" s="15" t="str">
        <f t="shared" si="461"/>
        <v/>
      </c>
      <c r="BD721" s="166" t="str">
        <f t="shared" si="462"/>
        <v/>
      </c>
      <c r="BE721" s="166" t="str">
        <f t="shared" si="463"/>
        <v/>
      </c>
      <c r="BF721" s="15"/>
      <c r="BG721" s="15"/>
      <c r="BH721" s="170" t="str">
        <f t="shared" si="464"/>
        <v>己方其余武将生命低于40%时，携带兵法的武将对其周围敌人施加嘲讽，持续{0}秒，被嘲讽的敌人攻速降低{1}点，移速提升15点。（对每名友方武将仅触发1次）</v>
      </c>
    </row>
    <row r="722" spans="1:60">
      <c r="A722" s="256"/>
      <c r="B722" s="259"/>
      <c r="C722" s="256"/>
      <c r="D722" s="255" t="s">
        <v>1275</v>
      </c>
      <c r="E722" s="11"/>
      <c r="F722" s="11"/>
      <c r="G722" s="11"/>
      <c r="H722" s="11"/>
      <c r="I722" s="11"/>
      <c r="J722" s="256"/>
      <c r="K722" s="256"/>
      <c r="L722" s="184" t="s">
        <v>621</v>
      </c>
      <c r="M722" s="11"/>
      <c r="N722" s="11"/>
      <c r="O722" s="183" t="s">
        <v>52</v>
      </c>
      <c r="P722" s="3" t="s">
        <v>57</v>
      </c>
      <c r="Q722" s="11" t="s">
        <v>60</v>
      </c>
      <c r="R722" s="11" t="s">
        <v>61</v>
      </c>
      <c r="S722" s="11" t="s">
        <v>1273</v>
      </c>
      <c r="T722" s="184"/>
      <c r="U722" s="184"/>
      <c r="V722" s="184"/>
      <c r="W722" s="3" t="s">
        <v>223</v>
      </c>
      <c r="X722" s="3" t="s">
        <v>224</v>
      </c>
      <c r="Y722" s="3" t="s">
        <v>225</v>
      </c>
      <c r="Z722" s="3" t="s">
        <v>226</v>
      </c>
      <c r="AA722" s="1"/>
      <c r="AB722" s="15"/>
      <c r="AC722" s="187" t="s">
        <v>227</v>
      </c>
      <c r="AD722" s="187" t="s">
        <v>228</v>
      </c>
      <c r="AE722" s="187" t="s">
        <v>229</v>
      </c>
      <c r="AF722" s="187" t="s">
        <v>230</v>
      </c>
      <c r="AG722" s="96"/>
      <c r="AH722" s="187"/>
      <c r="AI722" s="187"/>
      <c r="AJ722" s="187"/>
      <c r="AK722" s="187"/>
      <c r="AL722" s="146">
        <f>IFERROR(AC722*IF($E722="将领",INDEX(兵法相关参数!$C$4:$AL$7,AL$15,MATCH($AB722,兵法相关参数!$C$3:$AL$3,0)),INDEX(兵法相关参数!$C$12:$AL$15,AL$15,MATCH($AB722,兵法相关参数!$C$3:$AL$3,0))),0)+IFERROR(AH722*IF($E722="将领",INDEX(兵法相关参数!$C$4:$AL$7,AL$15,MATCH($AG722,兵法相关参数!$C$3:$AL$3,0)),INDEX(兵法相关参数!$C$12:$AL$15,AL$15,MATCH($AG722,兵法相关参数!$C$3:$AL$3,0))),0)</f>
        <v>0</v>
      </c>
      <c r="AM722" s="146">
        <f>IFERROR(AD722*IF($E722="将领",INDEX(兵法相关参数!$C$4:$AL$7,AM$15,MATCH($AB722,兵法相关参数!$C$3:$AL$3,0)),INDEX(兵法相关参数!$C$12:$AL$15,AM$15,MATCH($AB722,兵法相关参数!$C$3:$AL$3,0))),0)+IFERROR(AI722*IF($E722="将领",INDEX(兵法相关参数!$C$4:$AL$7,AM$15,MATCH($AG722,兵法相关参数!$C$3:$AL$3,0)),INDEX(兵法相关参数!$C$12:$AL$15,AM$15,MATCH($AG722,兵法相关参数!$C$3:$AL$3,0))),0)</f>
        <v>0</v>
      </c>
      <c r="AN722" s="146">
        <f>IFERROR(AE722*IF($E722="将领",INDEX(兵法相关参数!$C$4:$AL$7,AN$15,MATCH($AB722,兵法相关参数!$C$3:$AL$3,0)),INDEX(兵法相关参数!$C$12:$AL$15,AN$15,MATCH($AB722,兵法相关参数!$C$3:$AL$3,0))),0)+IFERROR(AJ722*IF($E722="将领",INDEX(兵法相关参数!$C$4:$AL$7,AN$15,MATCH($AG722,兵法相关参数!$C$3:$AL$3,0)),INDEX(兵法相关参数!$C$12:$AL$15,AN$15,MATCH($AG722,兵法相关参数!$C$3:$AL$3,0))),0)</f>
        <v>0</v>
      </c>
      <c r="AO722" s="146">
        <f>IFERROR(AF722*IF($E722="将领",INDEX(兵法相关参数!$C$4:$AL$7,AL$15,MATCH($AB722,兵法相关参数!$C$3:$AL$3,0)),INDEX(兵法相关参数!$C$12:$AL$15,AO$15,MATCH($AB722,兵法相关参数!$C$3:$AL$3,0))),0)+IFERROR(AK722*IF($E722="将领",INDEX(兵法相关参数!$C$4:$AL$7,AL$15,MATCH($AG722,兵法相关参数!$C$3:$AL$3,0)),INDEX(兵法相关参数!$C$12:$AL$15,AO$15,MATCH($AG722,兵法相关参数!$C$3:$AL$3,0))),0)</f>
        <v>0</v>
      </c>
      <c r="AP722" s="42"/>
      <c r="AQ722" s="151">
        <f t="shared" ref="AQ722:AQ727" si="469">AQ721</f>
        <v>30240</v>
      </c>
      <c r="AR722" s="160">
        <f>IF(D722="直接伤害",1,0)</f>
        <v>0</v>
      </c>
      <c r="AS722" s="15" t="str">
        <f t="shared" si="465"/>
        <v>橙</v>
      </c>
      <c r="AT722" s="153">
        <f t="shared" si="466"/>
        <v>2</v>
      </c>
      <c r="AU722" s="39" t="str">
        <f>IF(IF(L722="","",AQ722&amp;AT722)=AU721,"",IF(MOD(COUNTIF($AQ$1:AQ722,AQ722),3)=1,"",IF(L722="","",AQ722&amp;AT722)))</f>
        <v/>
      </c>
      <c r="AV722" s="166" t="str">
        <f t="shared" si="467"/>
        <v/>
      </c>
      <c r="AW722" s="166" t="str">
        <f t="shared" si="468"/>
        <v/>
      </c>
      <c r="AX722" s="15" t="str">
        <f>IF(MOD(COUNTIF($AQ$1:AQ722,AQ722),3)=1,"",IF(M722="","",AT722+1))</f>
        <v/>
      </c>
      <c r="AY722" s="15" t="str">
        <f t="shared" si="410"/>
        <v/>
      </c>
      <c r="AZ722" s="166" t="str">
        <f t="shared" si="411"/>
        <v/>
      </c>
      <c r="BA722" s="166" t="str">
        <f t="shared" si="412"/>
        <v/>
      </c>
      <c r="BB722" s="15" t="str">
        <f>IF(MOD(COUNTIF($AQ$1:AQ722,AQ722),3)=1,"",IF(N722="","",AX722+1))</f>
        <v/>
      </c>
      <c r="BC722" s="15" t="str">
        <f t="shared" si="461"/>
        <v/>
      </c>
      <c r="BD722" s="166" t="str">
        <f t="shared" si="462"/>
        <v/>
      </c>
      <c r="BE722" s="166" t="str">
        <f t="shared" si="463"/>
        <v/>
      </c>
      <c r="BF722" s="15"/>
      <c r="BG722" s="15"/>
      <c r="BH722" s="170" t="str">
        <f t="shared" si="464"/>
        <v>己方其余武将生命低于40%时，携带兵法的武将对其周围敌人施加嘲讽，持续{0}秒，被嘲讽的敌人攻速降低{1}点，移速提升15点。（对每名友方武将仅触发1次）</v>
      </c>
    </row>
    <row r="723" spans="1:60">
      <c r="A723" s="256"/>
      <c r="B723" s="259"/>
      <c r="C723" s="256"/>
      <c r="D723" s="256"/>
      <c r="E723" s="179" t="s">
        <v>22</v>
      </c>
      <c r="F723" s="141">
        <v>1</v>
      </c>
      <c r="G723" s="141">
        <v>1</v>
      </c>
      <c r="H723" s="141">
        <v>1</v>
      </c>
      <c r="I723" s="141">
        <v>1</v>
      </c>
      <c r="J723" s="256"/>
      <c r="K723" s="256"/>
      <c r="L723" s="179">
        <v>-72</v>
      </c>
      <c r="M723" s="207"/>
      <c r="N723" s="179"/>
      <c r="O723" s="182">
        <f>1/1.4</f>
        <v>0.7142857142857143</v>
      </c>
      <c r="P723" s="176" t="s">
        <v>1274</v>
      </c>
      <c r="Q723" s="179">
        <v>1</v>
      </c>
      <c r="R723" s="179">
        <v>3</v>
      </c>
      <c r="S723" s="179">
        <v>8</v>
      </c>
      <c r="T723" s="179"/>
      <c r="U723" s="139"/>
      <c r="V723" s="179"/>
      <c r="W723" s="23">
        <f>-$O$723*$L$723/100*效果范围削减($R$723)</f>
        <v>1.2597375820027774</v>
      </c>
      <c r="X723" s="23">
        <f>-$O$723*$L$723/100*效果范围削减($R$723)</f>
        <v>1.2597375820027774</v>
      </c>
      <c r="Y723" s="23">
        <f>-$O$723*$L$723/100*效果范围削减($R$723)</f>
        <v>1.2597375820027774</v>
      </c>
      <c r="Z723" s="23">
        <f>-$O$723*$L$723/100*效果范围削减($R$723)</f>
        <v>1.2597375820027774</v>
      </c>
      <c r="AA723" s="179"/>
      <c r="AB723" s="44" t="s">
        <v>103</v>
      </c>
      <c r="AC723" s="92">
        <f>辅助效用($P723,$S723,AC$15,"输出转换",标准系数,"当前目标",W723)</f>
        <v>1.949173729608328</v>
      </c>
      <c r="AD723" s="92">
        <f>辅助效用($P723,$S723,AD$15,"输出转换",标准系数,"当前目标",X723)</f>
        <v>1.8888049121670849</v>
      </c>
      <c r="AE723" s="92">
        <f>辅助效用($P723,$S723,AE$15,"输出转换",标准系数,"当前目标",Y723)</f>
        <v>2.1656621087641557</v>
      </c>
      <c r="AF723" s="92">
        <f>辅助效用($P723,$S723,AF$15,"输出转换",标准系数,"当前目标",Z723)</f>
        <v>1.9079220644181993</v>
      </c>
      <c r="AG723" s="92"/>
      <c r="AH723" s="188"/>
      <c r="AI723" s="188"/>
      <c r="AJ723" s="188"/>
      <c r="AK723" s="188"/>
      <c r="AL723" s="146">
        <f>IFERROR(AC723*IF($E723="将领",INDEX(兵法相关参数!$C$4:$AL$7,AL$15,MATCH($AB723,兵法相关参数!$C$3:$AL$3,0)),INDEX(兵法相关参数!$C$12:$AL$15,AL$15,MATCH($AB723,兵法相关参数!$C$3:$AL$3,0))),0)+IFERROR(AH723*IF($E723="将领",INDEX(兵法相关参数!$C$4:$AL$7,AL$15,MATCH($AG723,兵法相关参数!$C$3:$AL$3,0)),INDEX(兵法相关参数!$C$12:$AL$15,AL$15,MATCH($AG723,兵法相关参数!$C$3:$AL$3,0))),0)</f>
        <v>1.8077818561256047</v>
      </c>
      <c r="AM723" s="146">
        <f>IFERROR(AD723*IF($E723="将领",INDEX(兵法相关参数!$C$4:$AL$7,AM$15,MATCH($AB723,兵法相关参数!$C$3:$AL$3,0)),INDEX(兵法相关参数!$C$12:$AL$15,AM$15,MATCH($AB723,兵法相关参数!$C$3:$AL$3,0))),0)+IFERROR(AI723*IF($E723="将领",INDEX(兵法相关参数!$C$4:$AL$7,AM$15,MATCH($AG723,兵法相关参数!$C$3:$AL$3,0)),INDEX(兵法相关参数!$C$12:$AL$15,AM$15,MATCH($AG723,兵法相关参数!$C$3:$AL$3,0))),0)</f>
        <v>1.7245532559703007</v>
      </c>
      <c r="AN723" s="146">
        <f>IFERROR(AE723*IF($E723="将领",INDEX(兵法相关参数!$C$4:$AL$7,AN$15,MATCH($AB723,兵法相关参数!$C$3:$AL$3,0)),INDEX(兵法相关参数!$C$12:$AL$15,AN$15,MATCH($AB723,兵法相关参数!$C$3:$AL$3,0))),0)+IFERROR(AJ723*IF($E723="将领",INDEX(兵法相关参数!$C$4:$AL$7,AN$15,MATCH($AG723,兵法相关参数!$C$3:$AL$3,0)),INDEX(兵法相关参数!$C$12:$AL$15,AN$15,MATCH($AG723,兵法相关参数!$C$3:$AL$3,0))),0)</f>
        <v>1.9391629166050495</v>
      </c>
      <c r="AO723" s="146">
        <f>IFERROR(AF723*IF($E723="将领",INDEX(兵法相关参数!$C$4:$AL$7,AL$15,MATCH($AB723,兵法相关参数!$C$3:$AL$3,0)),INDEX(兵法相关参数!$C$12:$AL$15,AO$15,MATCH($AB723,兵法相关参数!$C$3:$AL$3,0))),0)+IFERROR(AK723*IF($E723="将领",INDEX(兵法相关参数!$C$4:$AL$7,AL$15,MATCH($AG723,兵法相关参数!$C$3:$AL$3,0)),INDEX(兵法相关参数!$C$12:$AL$15,AO$15,MATCH($AG723,兵法相关参数!$C$3:$AL$3,0))),0)</f>
        <v>1.7695225615676651</v>
      </c>
      <c r="AP723" s="27"/>
      <c r="AQ723" s="151">
        <f t="shared" si="469"/>
        <v>30240</v>
      </c>
      <c r="AR723" s="161">
        <f>AR722</f>
        <v>0</v>
      </c>
      <c r="AS723" s="15" t="str">
        <f t="shared" si="465"/>
        <v>橙</v>
      </c>
      <c r="AT723" s="153">
        <f t="shared" si="466"/>
        <v>2</v>
      </c>
      <c r="AU723" s="39" t="str">
        <f>IF(IF(L723="","",AQ723&amp;AT723)=AU722,"",IF(MOD(COUNTIF($AQ$1:AQ723,AQ723),3)=1,"",IF(L723="","",AQ723&amp;AT723)))</f>
        <v>302402</v>
      </c>
      <c r="AV723" s="191">
        <v>-16</v>
      </c>
      <c r="AW723" s="191">
        <v>-1.6</v>
      </c>
      <c r="AX723" s="15" t="str">
        <f>IF(MOD(COUNTIF($AQ$1:AQ723,AQ723),3)=1,"",IF(M723="","",AT723+1))</f>
        <v/>
      </c>
      <c r="AY723" s="15" t="str">
        <f t="shared" si="410"/>
        <v/>
      </c>
      <c r="AZ723" s="166" t="str">
        <f t="shared" si="411"/>
        <v/>
      </c>
      <c r="BA723" s="166" t="str">
        <f t="shared" si="412"/>
        <v/>
      </c>
      <c r="BB723" s="15" t="str">
        <f>IF(MOD(COUNTIF($AQ$1:AQ723,AQ723),3)=1,"",IF(N723="","",AX723+1))</f>
        <v/>
      </c>
      <c r="BC723" s="15" t="str">
        <f t="shared" si="461"/>
        <v/>
      </c>
      <c r="BD723" s="166" t="str">
        <f t="shared" si="462"/>
        <v/>
      </c>
      <c r="BE723" s="166" t="str">
        <f t="shared" si="463"/>
        <v/>
      </c>
      <c r="BF723" s="15"/>
      <c r="BG723" s="15"/>
      <c r="BH723" s="170" t="str">
        <f t="shared" si="464"/>
        <v>己方其余武将生命低于40%时，携带兵法的武将对其周围敌人施加嘲讽，持续{0}秒，被嘲讽的敌人攻速降低{1}点，移速提升15点。（对每名友方武将仅触发1次）</v>
      </c>
    </row>
    <row r="724" spans="1:60">
      <c r="A724" s="256"/>
      <c r="B724" s="259"/>
      <c r="C724" s="256"/>
      <c r="D724" s="257"/>
      <c r="E724" s="179" t="s">
        <v>28</v>
      </c>
      <c r="F724" s="141">
        <v>1</v>
      </c>
      <c r="G724" s="141">
        <v>1</v>
      </c>
      <c r="H724" s="141">
        <v>1</v>
      </c>
      <c r="I724" s="141">
        <v>1</v>
      </c>
      <c r="J724" s="256"/>
      <c r="K724" s="256"/>
      <c r="L724" s="182"/>
      <c r="M724" s="179"/>
      <c r="N724" s="179"/>
      <c r="O724" s="182"/>
      <c r="P724" s="179"/>
      <c r="Q724" s="179"/>
      <c r="R724" s="179"/>
      <c r="S724" s="179"/>
      <c r="T724" s="179"/>
      <c r="U724" s="179"/>
      <c r="V724" s="179"/>
      <c r="W724" s="179"/>
      <c r="X724" s="179"/>
      <c r="Y724" s="179"/>
      <c r="Z724" s="179"/>
      <c r="AA724" s="179"/>
      <c r="AB724" s="44"/>
      <c r="AC724" s="189"/>
      <c r="AD724" s="189"/>
      <c r="AE724" s="189"/>
      <c r="AF724" s="189"/>
      <c r="AG724" s="92"/>
      <c r="AH724" s="189"/>
      <c r="AI724" s="189"/>
      <c r="AJ724" s="189"/>
      <c r="AK724" s="189"/>
      <c r="AL724" s="146">
        <f>IFERROR(AC724*IF($E724="将领",INDEX(兵法相关参数!$C$4:$AL$7,AL$15,MATCH($AB724,兵法相关参数!$C$3:$AL$3,0)),INDEX(兵法相关参数!$C$12:$AL$15,AL$15,MATCH($AB724,兵法相关参数!$C$3:$AL$3,0))),0)+IFERROR(AH724*IF($E724="将领",INDEX(兵法相关参数!$C$4:$AL$7,AL$15,MATCH($AG724,兵法相关参数!$C$3:$AL$3,0)),INDEX(兵法相关参数!$C$12:$AL$15,AL$15,MATCH($AG724,兵法相关参数!$C$3:$AL$3,0))),0)</f>
        <v>0</v>
      </c>
      <c r="AM724" s="146">
        <f>IFERROR(AD724*IF($E724="将领",INDEX(兵法相关参数!$C$4:$AL$7,AM$15,MATCH($AB724,兵法相关参数!$C$3:$AL$3,0)),INDEX(兵法相关参数!$C$12:$AL$15,AM$15,MATCH($AB724,兵法相关参数!$C$3:$AL$3,0))),0)+IFERROR(AI724*IF($E724="将领",INDEX(兵法相关参数!$C$4:$AL$7,AM$15,MATCH($AG724,兵法相关参数!$C$3:$AL$3,0)),INDEX(兵法相关参数!$C$12:$AL$15,AM$15,MATCH($AG724,兵法相关参数!$C$3:$AL$3,0))),0)</f>
        <v>0</v>
      </c>
      <c r="AN724" s="146">
        <f>IFERROR(AE724*IF($E724="将领",INDEX(兵法相关参数!$C$4:$AL$7,AN$15,MATCH($AB724,兵法相关参数!$C$3:$AL$3,0)),INDEX(兵法相关参数!$C$12:$AL$15,AN$15,MATCH($AB724,兵法相关参数!$C$3:$AL$3,0))),0)+IFERROR(AJ724*IF($E724="将领",INDEX(兵法相关参数!$C$4:$AL$7,AN$15,MATCH($AG724,兵法相关参数!$C$3:$AL$3,0)),INDEX(兵法相关参数!$C$12:$AL$15,AN$15,MATCH($AG724,兵法相关参数!$C$3:$AL$3,0))),0)</f>
        <v>0</v>
      </c>
      <c r="AO724" s="146">
        <f>IFERROR(AF724*IF($E724="将领",INDEX(兵法相关参数!$C$4:$AL$7,AL$15,MATCH($AB724,兵法相关参数!$C$3:$AL$3,0)),INDEX(兵法相关参数!$C$12:$AL$15,AO$15,MATCH($AB724,兵法相关参数!$C$3:$AL$3,0))),0)+IFERROR(AK724*IF($E724="将领",INDEX(兵法相关参数!$C$4:$AL$7,AL$15,MATCH($AG724,兵法相关参数!$C$3:$AL$3,0)),INDEX(兵法相关参数!$C$12:$AL$15,AO$15,MATCH($AG724,兵法相关参数!$C$3:$AL$3,0))),0)</f>
        <v>0</v>
      </c>
      <c r="AP724" s="42"/>
      <c r="AQ724" s="151">
        <f t="shared" si="469"/>
        <v>30240</v>
      </c>
      <c r="AR724" s="162">
        <f>AR723</f>
        <v>0</v>
      </c>
      <c r="AS724" s="15" t="str">
        <f t="shared" si="465"/>
        <v>橙</v>
      </c>
      <c r="AT724" s="153">
        <f t="shared" si="466"/>
        <v>2</v>
      </c>
      <c r="AU724" s="39" t="str">
        <f>IF(IF(L724="","",AQ724&amp;AT724)=AU723,"",IF(MOD(COUNTIF($AQ$1:AQ724,AQ724),3)=1,"",IF(L724="","",AQ724&amp;AT724)))</f>
        <v/>
      </c>
      <c r="AV724" s="166" t="str">
        <f t="shared" si="467"/>
        <v/>
      </c>
      <c r="AW724" s="166" t="str">
        <f t="shared" si="468"/>
        <v/>
      </c>
      <c r="AX724" s="15" t="str">
        <f>IF(MOD(COUNTIF($AQ$1:AQ724,AQ724),3)=1,"",IF(M724="","",AT724+1))</f>
        <v/>
      </c>
      <c r="AY724" s="15" t="str">
        <f t="shared" si="410"/>
        <v/>
      </c>
      <c r="AZ724" s="166" t="str">
        <f t="shared" si="411"/>
        <v/>
      </c>
      <c r="BA724" s="166" t="str">
        <f t="shared" si="412"/>
        <v/>
      </c>
      <c r="BB724" s="15" t="str">
        <f>IF(MOD(COUNTIF($AQ$1:AQ724,AQ724),3)=1,"",IF(N724="","",AX724+1))</f>
        <v/>
      </c>
      <c r="BC724" s="15" t="str">
        <f t="shared" si="461"/>
        <v/>
      </c>
      <c r="BD724" s="166" t="str">
        <f t="shared" si="462"/>
        <v/>
      </c>
      <c r="BE724" s="166" t="str">
        <f t="shared" si="463"/>
        <v/>
      </c>
      <c r="BF724" s="15"/>
      <c r="BG724" s="15"/>
      <c r="BH724" s="170" t="str">
        <f t="shared" si="464"/>
        <v>己方其余武将生命低于40%时，携带兵法的武将对其周围敌人施加嘲讽，持续{0}秒，被嘲讽的敌人攻速降低{1}点，移速提升15点。（对每名友方武将仅触发1次）</v>
      </c>
    </row>
    <row r="725" spans="1:60">
      <c r="A725" s="256"/>
      <c r="B725" s="259"/>
      <c r="C725" s="256"/>
      <c r="D725" s="255"/>
      <c r="E725" s="11"/>
      <c r="F725" s="11"/>
      <c r="G725" s="11"/>
      <c r="H725" s="11"/>
      <c r="I725" s="11"/>
      <c r="J725" s="256"/>
      <c r="K725" s="256"/>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46">
        <f>IFERROR(AC725*IF($E725="将领",INDEX(兵法相关参数!$C$4:$AL$7,AL$15,MATCH($AB725,兵法相关参数!$C$3:$AL$3,0)),INDEX(兵法相关参数!$C$12:$AL$15,AL$15,MATCH($AB725,兵法相关参数!$C$3:$AL$3,0))),0)+IFERROR(AH725*IF($E725="将领",INDEX(兵法相关参数!$C$4:$AL$7,AL$15,MATCH($AG725,兵法相关参数!$C$3:$AL$3,0)),INDEX(兵法相关参数!$C$12:$AL$15,AL$15,MATCH($AG725,兵法相关参数!$C$3:$AL$3,0))),0)</f>
        <v>0</v>
      </c>
      <c r="AM725" s="146">
        <f>IFERROR(AD725*IF($E725="将领",INDEX(兵法相关参数!$C$4:$AL$7,AM$15,MATCH($AB725,兵法相关参数!$C$3:$AL$3,0)),INDEX(兵法相关参数!$C$12:$AL$15,AM$15,MATCH($AB725,兵法相关参数!$C$3:$AL$3,0))),0)+IFERROR(AI725*IF($E725="将领",INDEX(兵法相关参数!$C$4:$AL$7,AM$15,MATCH($AG725,兵法相关参数!$C$3:$AL$3,0)),INDEX(兵法相关参数!$C$12:$AL$15,AM$15,MATCH($AG725,兵法相关参数!$C$3:$AL$3,0))),0)</f>
        <v>0</v>
      </c>
      <c r="AN725" s="146">
        <f>IFERROR(AE725*IF($E725="将领",INDEX(兵法相关参数!$C$4:$AL$7,AN$15,MATCH($AB725,兵法相关参数!$C$3:$AL$3,0)),INDEX(兵法相关参数!$C$12:$AL$15,AN$15,MATCH($AB725,兵法相关参数!$C$3:$AL$3,0))),0)+IFERROR(AJ725*IF($E725="将领",INDEX(兵法相关参数!$C$4:$AL$7,AN$15,MATCH($AG725,兵法相关参数!$C$3:$AL$3,0)),INDEX(兵法相关参数!$C$12:$AL$15,AN$15,MATCH($AG725,兵法相关参数!$C$3:$AL$3,0))),0)</f>
        <v>0</v>
      </c>
      <c r="AO725" s="146">
        <f>IFERROR(AF725*IF($E725="将领",INDEX(兵法相关参数!$C$4:$AL$7,AL$15,MATCH($AB725,兵法相关参数!$C$3:$AL$3,0)),INDEX(兵法相关参数!$C$12:$AL$15,AO$15,MATCH($AB725,兵法相关参数!$C$3:$AL$3,0))),0)+IFERROR(AK725*IF($E725="将领",INDEX(兵法相关参数!$C$4:$AL$7,AL$15,MATCH($AG725,兵法相关参数!$C$3:$AL$3,0)),INDEX(兵法相关参数!$C$12:$AL$15,AO$15,MATCH($AG725,兵法相关参数!$C$3:$AL$3,0))),0)</f>
        <v>0</v>
      </c>
      <c r="AP725" s="27"/>
      <c r="AQ725" s="151">
        <f t="shared" si="469"/>
        <v>30240</v>
      </c>
      <c r="AR725" s="160">
        <f>IF(D725="直接伤害",1,0)</f>
        <v>0</v>
      </c>
      <c r="AS725" s="15" t="str">
        <f t="shared" si="465"/>
        <v>橙</v>
      </c>
      <c r="AT725" s="153">
        <f t="shared" si="466"/>
        <v>2</v>
      </c>
      <c r="AU725" s="39" t="str">
        <f>IF(IF(L725="","",AQ725&amp;AT725)=AU724,"",IF(MOD(COUNTIF($AQ$1:AQ725,AQ725),3)=1,"",IF(L725="","",AQ725&amp;AT725)))</f>
        <v/>
      </c>
      <c r="AV725" s="166" t="str">
        <f t="shared" si="467"/>
        <v/>
      </c>
      <c r="AW725" s="166" t="str">
        <f t="shared" si="468"/>
        <v/>
      </c>
      <c r="AX725" s="15" t="str">
        <f>IF(MOD(COUNTIF($AQ$1:AQ725,AQ725),3)=1,"",IF(M725="","",AT725+1))</f>
        <v/>
      </c>
      <c r="AY725" s="15" t="str">
        <f t="shared" si="410"/>
        <v/>
      </c>
      <c r="AZ725" s="166" t="str">
        <f t="shared" si="411"/>
        <v/>
      </c>
      <c r="BA725" s="166" t="str">
        <f t="shared" si="412"/>
        <v/>
      </c>
      <c r="BB725" s="15" t="str">
        <f>IF(MOD(COUNTIF($AQ$1:AQ725,AQ725),3)=1,"",IF(N725="","",AX725+1))</f>
        <v/>
      </c>
      <c r="BC725" s="15" t="str">
        <f t="shared" si="461"/>
        <v/>
      </c>
      <c r="BD725" s="166" t="str">
        <f t="shared" si="462"/>
        <v/>
      </c>
      <c r="BE725" s="166" t="str">
        <f t="shared" si="463"/>
        <v/>
      </c>
      <c r="BF725" s="15"/>
      <c r="BG725" s="15"/>
      <c r="BH725" s="170" t="str">
        <f t="shared" si="464"/>
        <v>己方其余武将生命低于40%时，携带兵法的武将对其周围敌人施加嘲讽，持续{0}秒，被嘲讽的敌人攻速降低{1}点，移速提升15点。（对每名友方武将仅触发1次）</v>
      </c>
    </row>
    <row r="726" spans="1:60">
      <c r="A726" s="256"/>
      <c r="B726" s="259"/>
      <c r="C726" s="256"/>
      <c r="D726" s="256"/>
      <c r="E726" s="179"/>
      <c r="F726" s="141"/>
      <c r="G726" s="141"/>
      <c r="H726" s="141"/>
      <c r="I726" s="141"/>
      <c r="J726" s="256"/>
      <c r="K726" s="256"/>
      <c r="L726" s="179"/>
      <c r="M726" s="179"/>
      <c r="N726" s="179"/>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46">
        <f>IFERROR(AC726*IF($E726="将领",INDEX(兵法相关参数!$C$4:$AL$7,AL$15,MATCH($AB726,兵法相关参数!$C$3:$AL$3,0)),INDEX(兵法相关参数!$C$12:$AL$15,AL$15,MATCH($AB726,兵法相关参数!$C$3:$AL$3,0))),0)+IFERROR(AH726*IF($E726="将领",INDEX(兵法相关参数!$C$4:$AL$7,AL$15,MATCH($AG726,兵法相关参数!$C$3:$AL$3,0)),INDEX(兵法相关参数!$C$12:$AL$15,AL$15,MATCH($AG726,兵法相关参数!$C$3:$AL$3,0))),0)</f>
        <v>0</v>
      </c>
      <c r="AM726" s="146">
        <f>IFERROR(AD726*IF($E726="将领",INDEX(兵法相关参数!$C$4:$AL$7,AM$15,MATCH($AB726,兵法相关参数!$C$3:$AL$3,0)),INDEX(兵法相关参数!$C$12:$AL$15,AM$15,MATCH($AB726,兵法相关参数!$C$3:$AL$3,0))),0)+IFERROR(AI726*IF($E726="将领",INDEX(兵法相关参数!$C$4:$AL$7,AM$15,MATCH($AG726,兵法相关参数!$C$3:$AL$3,0)),INDEX(兵法相关参数!$C$12:$AL$15,AM$15,MATCH($AG726,兵法相关参数!$C$3:$AL$3,0))),0)</f>
        <v>0</v>
      </c>
      <c r="AN726" s="146">
        <f>IFERROR(AE726*IF($E726="将领",INDEX(兵法相关参数!$C$4:$AL$7,AN$15,MATCH($AB726,兵法相关参数!$C$3:$AL$3,0)),INDEX(兵法相关参数!$C$12:$AL$15,AN$15,MATCH($AB726,兵法相关参数!$C$3:$AL$3,0))),0)+IFERROR(AJ726*IF($E726="将领",INDEX(兵法相关参数!$C$4:$AL$7,AN$15,MATCH($AG726,兵法相关参数!$C$3:$AL$3,0)),INDEX(兵法相关参数!$C$12:$AL$15,AN$15,MATCH($AG726,兵法相关参数!$C$3:$AL$3,0))),0)</f>
        <v>0</v>
      </c>
      <c r="AO726" s="146">
        <f>IFERROR(AF726*IF($E726="将领",INDEX(兵法相关参数!$C$4:$AL$7,AL$15,MATCH($AB726,兵法相关参数!$C$3:$AL$3,0)),INDEX(兵法相关参数!$C$12:$AL$15,AO$15,MATCH($AB726,兵法相关参数!$C$3:$AL$3,0))),0)+IFERROR(AK726*IF($E726="将领",INDEX(兵法相关参数!$C$4:$AL$7,AL$15,MATCH($AG726,兵法相关参数!$C$3:$AL$3,0)),INDEX(兵法相关参数!$C$12:$AL$15,AO$15,MATCH($AG726,兵法相关参数!$C$3:$AL$3,0))),0)</f>
        <v>0</v>
      </c>
      <c r="AP726" s="42"/>
      <c r="AQ726" s="151">
        <f t="shared" si="469"/>
        <v>30240</v>
      </c>
      <c r="AR726" s="161">
        <f>AR725</f>
        <v>0</v>
      </c>
      <c r="AS726" s="15" t="str">
        <f t="shared" si="465"/>
        <v>橙</v>
      </c>
      <c r="AT726" s="153">
        <f t="shared" si="466"/>
        <v>2</v>
      </c>
      <c r="AU726" s="39" t="str">
        <f>IF(IF(L726="","",AQ726&amp;AT726)=AU725,"",IF(MOD(COUNTIF($AQ$1:AQ726,AQ726),3)=1,"",IF(L726="","",AQ726&amp;AT726)))</f>
        <v/>
      </c>
      <c r="AV726" s="166" t="str">
        <f t="shared" si="467"/>
        <v/>
      </c>
      <c r="AW726" s="166" t="str">
        <f t="shared" si="468"/>
        <v/>
      </c>
      <c r="AX726" s="15" t="str">
        <f>IF(MOD(COUNTIF($AQ$1:AQ726,AQ726),3)=1,"",IF(M726="","",AT726+1))</f>
        <v/>
      </c>
      <c r="AY726" s="15" t="str">
        <f t="shared" ref="AY726:AY789" si="470">IF(IF(AX726="","",AQ726&amp;AX726)=AY725,"",IF(AX726="","",AQ726&amp;AX726))</f>
        <v/>
      </c>
      <c r="AZ726" s="166" t="str">
        <f t="shared" ref="AZ726:AZ789" si="471">IF(AY726="","",IF(M725="固定值",M726,ROUND(IF(AR726=1,M726*INDEX($AV$5:$AV$9,MATCH(AS726,$AU$5:$AU$9,0)),M726*INDEX($AV$13:$AV$17,MATCH(AS726,$AU$13:$AU$17,0))),IF(MID(BH726,FIND(AX726-1,BH726)+2,1)="%",3,1))))</f>
        <v/>
      </c>
      <c r="BA726" s="166" t="str">
        <f t="shared" ref="BA726:BA789" si="472">IF(AY726="","",ROUND((IF(AR726=1,M726*INDEX($AW$5:$AW$9,MATCH(AS726,$AU$5:$AU$9,0)),M726*INDEX($AW$13:$AW$17,MATCH(AS726,$AU$13:$AU$17,0)))-AZ726)/34,IF(MID(BH726,FIND(AX726-1,BH726)+2,1)="%",3,1)))</f>
        <v/>
      </c>
      <c r="BB726" s="15" t="str">
        <f>IF(MOD(COUNTIF($AQ$1:AQ726,AQ726),3)=1,"",IF(N726="","",AX726+1))</f>
        <v/>
      </c>
      <c r="BC726" s="15" t="str">
        <f t="shared" si="461"/>
        <v/>
      </c>
      <c r="BD726" s="166" t="str">
        <f t="shared" si="462"/>
        <v/>
      </c>
      <c r="BE726" s="166" t="str">
        <f t="shared" si="463"/>
        <v/>
      </c>
      <c r="BF726" s="15"/>
      <c r="BG726" s="15"/>
      <c r="BH726" s="170" t="str">
        <f t="shared" si="464"/>
        <v>己方其余武将生命低于40%时，携带兵法的武将对其周围敌人施加嘲讽，持续{0}秒，被嘲讽的敌人攻速降低{1}点，移速提升15点。（对每名友方武将仅触发1次）</v>
      </c>
    </row>
    <row r="727" spans="1:60">
      <c r="A727" s="257"/>
      <c r="B727" s="260"/>
      <c r="C727" s="257"/>
      <c r="D727" s="257"/>
      <c r="E727" s="179"/>
      <c r="F727" s="179"/>
      <c r="G727" s="179"/>
      <c r="H727" s="179"/>
      <c r="I727" s="179"/>
      <c r="J727" s="257"/>
      <c r="K727" s="257"/>
      <c r="L727" s="182"/>
      <c r="M727" s="182"/>
      <c r="N727" s="182"/>
      <c r="O727" s="182"/>
      <c r="P727" s="182"/>
      <c r="Q727" s="182"/>
      <c r="R727" s="182"/>
      <c r="S727" s="182"/>
      <c r="T727" s="182"/>
      <c r="U727" s="182"/>
      <c r="V727" s="182"/>
      <c r="W727" s="182"/>
      <c r="X727" s="182"/>
      <c r="Y727" s="182"/>
      <c r="Z727" s="182"/>
      <c r="AA727" s="182"/>
      <c r="AB727" s="182"/>
      <c r="AC727" s="182"/>
      <c r="AD727" s="182"/>
      <c r="AE727" s="182"/>
      <c r="AF727" s="182"/>
      <c r="AG727" s="182"/>
      <c r="AH727" s="182"/>
      <c r="AI727" s="182"/>
      <c r="AJ727" s="182"/>
      <c r="AK727" s="182"/>
      <c r="AL727" s="146">
        <f>IFERROR(AC727*IF($E727="将领",INDEX(兵法相关参数!$C$4:$AL$7,AL$15,MATCH($AB727,兵法相关参数!$C$3:$AL$3,0)),INDEX(兵法相关参数!$C$12:$AL$15,AL$15,MATCH($AB727,兵法相关参数!$C$3:$AL$3,0))),0)+IFERROR(AH727*IF($E727="将领",INDEX(兵法相关参数!$C$4:$AL$7,AL$15,MATCH($AG727,兵法相关参数!$C$3:$AL$3,0)),INDEX(兵法相关参数!$C$12:$AL$15,AL$15,MATCH($AG727,兵法相关参数!$C$3:$AL$3,0))),0)</f>
        <v>0</v>
      </c>
      <c r="AM727" s="146">
        <f>IFERROR(AD727*IF($E727="将领",INDEX(兵法相关参数!$C$4:$AL$7,AM$15,MATCH($AB727,兵法相关参数!$C$3:$AL$3,0)),INDEX(兵法相关参数!$C$12:$AL$15,AM$15,MATCH($AB727,兵法相关参数!$C$3:$AL$3,0))),0)+IFERROR(AI727*IF($E727="将领",INDEX(兵法相关参数!$C$4:$AL$7,AM$15,MATCH($AG727,兵法相关参数!$C$3:$AL$3,0)),INDEX(兵法相关参数!$C$12:$AL$15,AM$15,MATCH($AG727,兵法相关参数!$C$3:$AL$3,0))),0)</f>
        <v>0</v>
      </c>
      <c r="AN727" s="146">
        <f>IFERROR(AE727*IF($E727="将领",INDEX(兵法相关参数!$C$4:$AL$7,AN$15,MATCH($AB727,兵法相关参数!$C$3:$AL$3,0)),INDEX(兵法相关参数!$C$12:$AL$15,AN$15,MATCH($AB727,兵法相关参数!$C$3:$AL$3,0))),0)+IFERROR(AJ727*IF($E727="将领",INDEX(兵法相关参数!$C$4:$AL$7,AN$15,MATCH($AG727,兵法相关参数!$C$3:$AL$3,0)),INDEX(兵法相关参数!$C$12:$AL$15,AN$15,MATCH($AG727,兵法相关参数!$C$3:$AL$3,0))),0)</f>
        <v>0</v>
      </c>
      <c r="AO727" s="146">
        <f>IFERROR(AF727*IF($E727="将领",INDEX(兵法相关参数!$C$4:$AL$7,AL$15,MATCH($AB727,兵法相关参数!$C$3:$AL$3,0)),INDEX(兵法相关参数!$C$12:$AL$15,AO$15,MATCH($AB727,兵法相关参数!$C$3:$AL$3,0))),0)+IFERROR(AK727*IF($E727="将领",INDEX(兵法相关参数!$C$4:$AL$7,AL$15,MATCH($AG727,兵法相关参数!$C$3:$AL$3,0)),INDEX(兵法相关参数!$C$12:$AL$15,AO$15,MATCH($AG727,兵法相关参数!$C$3:$AL$3,0))),0)</f>
        <v>0</v>
      </c>
      <c r="AP727" s="27"/>
      <c r="AQ727" s="152">
        <f t="shared" si="469"/>
        <v>30240</v>
      </c>
      <c r="AR727" s="162">
        <f>AR726</f>
        <v>0</v>
      </c>
      <c r="AS727" s="15" t="str">
        <f t="shared" si="465"/>
        <v>橙</v>
      </c>
      <c r="AT727" s="153">
        <f t="shared" si="466"/>
        <v>2</v>
      </c>
      <c r="AU727" s="39" t="str">
        <f>IF(IF(L727="","",AQ727&amp;AT727)=AU726,"",IF(MOD(COUNTIF($AQ$1:AQ727,AQ727),3)=1,"",IF(L727="","",AQ727&amp;AT727)))</f>
        <v/>
      </c>
      <c r="AV727" s="166" t="str">
        <f t="shared" si="467"/>
        <v/>
      </c>
      <c r="AW727" s="166" t="str">
        <f t="shared" si="468"/>
        <v/>
      </c>
      <c r="AX727" s="15" t="str">
        <f>IF(MOD(COUNTIF($AQ$1:AQ727,AQ727),3)=1,"",IF(M727="","",AT727+1))</f>
        <v/>
      </c>
      <c r="AY727" s="15" t="str">
        <f t="shared" si="470"/>
        <v/>
      </c>
      <c r="AZ727" s="166" t="str">
        <f t="shared" si="471"/>
        <v/>
      </c>
      <c r="BA727" s="166" t="str">
        <f t="shared" si="472"/>
        <v/>
      </c>
      <c r="BB727" s="15" t="str">
        <f>IF(MOD(COUNTIF($AQ$1:AQ727,AQ727),3)=1,"",IF(N727="","",AX727+1))</f>
        <v/>
      </c>
      <c r="BC727" s="15" t="str">
        <f t="shared" si="461"/>
        <v/>
      </c>
      <c r="BD727" s="166" t="str">
        <f t="shared" si="462"/>
        <v/>
      </c>
      <c r="BE727" s="166" t="str">
        <f t="shared" si="463"/>
        <v/>
      </c>
      <c r="BF727" s="15"/>
      <c r="BG727" s="15"/>
      <c r="BH727" s="170" t="str">
        <f t="shared" si="464"/>
        <v>己方其余武将生命低于40%时，携带兵法的武将对其周围敌人施加嘲讽，持续{0}秒，被嘲讽的敌人攻速降低{1}点，移速提升15点。（对每名友方武将仅触发1次）</v>
      </c>
    </row>
    <row r="728" spans="1:60">
      <c r="A728" s="255" t="s">
        <v>1257</v>
      </c>
      <c r="B728" s="258" t="s">
        <v>1266</v>
      </c>
      <c r="C728" s="255" t="s">
        <v>12</v>
      </c>
      <c r="D728" s="255" t="s">
        <v>1263</v>
      </c>
      <c r="E728" s="11"/>
      <c r="F728" s="11"/>
      <c r="G728" s="11"/>
      <c r="H728" s="11"/>
      <c r="I728" s="11"/>
      <c r="J728" s="11" t="s">
        <v>402</v>
      </c>
      <c r="K728" s="11" t="s">
        <v>469</v>
      </c>
      <c r="L728" s="190" t="s">
        <v>62</v>
      </c>
      <c r="M728" s="11"/>
      <c r="N728" s="11"/>
      <c r="O728" s="183" t="s">
        <v>52</v>
      </c>
      <c r="P728" s="3" t="s">
        <v>57</v>
      </c>
      <c r="Q728" s="11" t="s">
        <v>60</v>
      </c>
      <c r="R728" s="11" t="s">
        <v>61</v>
      </c>
      <c r="S728" s="11" t="s">
        <v>1276</v>
      </c>
      <c r="T728" s="184"/>
      <c r="U728" s="184"/>
      <c r="V728" s="184"/>
      <c r="W728" s="3" t="s">
        <v>223</v>
      </c>
      <c r="X728" s="3" t="s">
        <v>224</v>
      </c>
      <c r="Y728" s="3" t="s">
        <v>225</v>
      </c>
      <c r="Z728" s="3" t="s">
        <v>226</v>
      </c>
      <c r="AA728" s="1"/>
      <c r="AB728" s="15"/>
      <c r="AC728" s="187" t="s">
        <v>227</v>
      </c>
      <c r="AD728" s="187" t="s">
        <v>228</v>
      </c>
      <c r="AE728" s="187" t="s">
        <v>229</v>
      </c>
      <c r="AF728" s="187" t="s">
        <v>230</v>
      </c>
      <c r="AG728" s="96"/>
      <c r="AH728" s="187" t="s">
        <v>227</v>
      </c>
      <c r="AI728" s="187" t="s">
        <v>228</v>
      </c>
      <c r="AJ728" s="187" t="s">
        <v>229</v>
      </c>
      <c r="AK728" s="187" t="s">
        <v>230</v>
      </c>
      <c r="AL728" s="146">
        <f>IFERROR(AC728*IF($E728="将领",INDEX(兵法相关参数!$C$4:$AL$7,AL$15,MATCH($AB728,兵法相关参数!$C$3:$AL$3,0)),INDEX(兵法相关参数!$C$12:$AL$15,AL$15,MATCH($AB728,兵法相关参数!$C$3:$AL$3,0))),0)+IFERROR(AH728*IF($E728="将领",INDEX(兵法相关参数!$C$4:$AL$7,AL$15,MATCH($AG728,兵法相关参数!$C$3:$AL$3,0)),INDEX(兵法相关参数!$C$12:$AL$15,AL$15,MATCH($AG728,兵法相关参数!$C$3:$AL$3,0))),0)</f>
        <v>0</v>
      </c>
      <c r="AM728" s="146">
        <f>IFERROR(AD728*IF($E728="将领",INDEX(兵法相关参数!$C$4:$AL$7,AM$15,MATCH($AB728,兵法相关参数!$C$3:$AL$3,0)),INDEX(兵法相关参数!$C$12:$AL$15,AM$15,MATCH($AB728,兵法相关参数!$C$3:$AL$3,0))),0)+IFERROR(AI728*IF($E728="将领",INDEX(兵法相关参数!$C$4:$AL$7,AM$15,MATCH($AG728,兵法相关参数!$C$3:$AL$3,0)),INDEX(兵法相关参数!$C$12:$AL$15,AM$15,MATCH($AG728,兵法相关参数!$C$3:$AL$3,0))),0)</f>
        <v>0</v>
      </c>
      <c r="AN728" s="146">
        <f>IFERROR(AE728*IF($E728="将领",INDEX(兵法相关参数!$C$4:$AL$7,AN$15,MATCH($AB728,兵法相关参数!$C$3:$AL$3,0)),INDEX(兵法相关参数!$C$12:$AL$15,AN$15,MATCH($AB728,兵法相关参数!$C$3:$AL$3,0))),0)+IFERROR(AJ728*IF($E728="将领",INDEX(兵法相关参数!$C$4:$AL$7,AN$15,MATCH($AG728,兵法相关参数!$C$3:$AL$3,0)),INDEX(兵法相关参数!$C$12:$AL$15,AN$15,MATCH($AG728,兵法相关参数!$C$3:$AL$3,0))),0)</f>
        <v>0</v>
      </c>
      <c r="AO728" s="146">
        <f>IFERROR(AF728*IF($E728="将领",INDEX(兵法相关参数!$C$4:$AL$7,AL$15,MATCH($AB728,兵法相关参数!$C$3:$AL$3,0)),INDEX(兵法相关参数!$C$12:$AL$15,AO$15,MATCH($AB728,兵法相关参数!$C$3:$AL$3,0))),0)+IFERROR(AK728*IF($E728="将领",INDEX(兵法相关参数!$C$4:$AL$7,AL$15,MATCH($AG728,兵法相关参数!$C$3:$AL$3,0)),INDEX(兵法相关参数!$C$12:$AL$15,AO$15,MATCH($AG728,兵法相关参数!$C$3:$AL$3,0))),0)</f>
        <v>0</v>
      </c>
      <c r="AP728" s="27"/>
      <c r="AQ728" s="154">
        <v>30241</v>
      </c>
      <c r="AR728" s="160">
        <f>IF(D728="直接伤害",1,0)</f>
        <v>0</v>
      </c>
      <c r="AS728" s="163" t="str">
        <f>IF(C728="",AS727,C728)</f>
        <v>橙</v>
      </c>
      <c r="AT728" s="153">
        <f t="shared" si="460"/>
        <v>1</v>
      </c>
      <c r="AU728" s="39" t="str">
        <f>IF(IF(L728="","",AQ728&amp;AT728)=AU727,"",IF(MOD(COUNTIF($AQ$1:AQ728,AQ728),3)=1,"",IF(L728="","",AQ728&amp;AT728)))</f>
        <v/>
      </c>
      <c r="AV728" s="166" t="str">
        <f>IF(AU728="","",IF(#REF!="固定值",L728,ROUND(IF(AR728=1,L728*INDEX($AV$5:$AV$9,MATCH(AS728,$AU$5:$AU$9,0)),L728*INDEX($AV$13:$AV$17,MATCH(AS728,$AU$13:$AU$17,0))),IF(MID(BH728,FIND(AT728-1,BH728)+2,1)="%",3,1))))</f>
        <v/>
      </c>
      <c r="AW728" s="166" t="str">
        <f t="shared" ref="AW728:AW737" si="473">IF(AU728="","",ROUND((IF(AR728=1,L728*INDEX($AW$5:$AW$9,MATCH(AS728,$AU$5:$AU$9,0)),L728*INDEX($AW$13:$AW$17,MATCH(AS728,$AU$13:$AU$17,0)))-AV728)/34,IF(MID(BH728,FIND(AT728-1,BH728)+2,1)="%",3,1)))</f>
        <v/>
      </c>
      <c r="AX728" s="15" t="str">
        <f>IF(MOD(COUNTIF($AQ$1:AQ728,AQ728),3)=1,"",IF(M728="","",AT728+1))</f>
        <v/>
      </c>
      <c r="AY728" s="15" t="str">
        <f t="shared" si="470"/>
        <v/>
      </c>
      <c r="AZ728" s="166" t="str">
        <f t="shared" si="471"/>
        <v/>
      </c>
      <c r="BA728" s="166" t="str">
        <f t="shared" si="472"/>
        <v/>
      </c>
      <c r="BB728" s="15" t="str">
        <f>IF(MOD(COUNTIF($AQ$1:AQ728,AQ728),3)=1,"",IF(N728="","",AX728+1))</f>
        <v/>
      </c>
      <c r="BC728" s="15" t="str">
        <f t="shared" si="461"/>
        <v/>
      </c>
      <c r="BD728" s="166" t="str">
        <f t="shared" si="462"/>
        <v/>
      </c>
      <c r="BE728" s="166" t="str">
        <f t="shared" si="463"/>
        <v/>
      </c>
      <c r="BF728" s="15"/>
      <c r="BG728" s="15"/>
      <c r="BH728"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29" spans="1:60">
      <c r="A729" s="256"/>
      <c r="B729" s="259"/>
      <c r="C729" s="256"/>
      <c r="D729" s="256"/>
      <c r="E729" s="179" t="s">
        <v>22</v>
      </c>
      <c r="F729" s="141"/>
      <c r="G729" s="141"/>
      <c r="H729" s="141">
        <v>1</v>
      </c>
      <c r="I729" s="141"/>
      <c r="J729" s="255">
        <f>SUMPRODUCT(LARGE(AL729:AO729*F729:I729+AL730:AO730*F730:I730+AL732:AO732*F732:I732+AL733:AO733*F733:I733+AL735:AO735*F735:I735+AL736:AO736*F736:I736,1))</f>
        <v>4.2651586014652905</v>
      </c>
      <c r="K729" s="255">
        <f>INDEX($J$17:$J$200,MATCH(C728,$C$17:$C$200,0),1)</f>
        <v>4.3116392160975536</v>
      </c>
      <c r="L729" s="182">
        <v>0.8</v>
      </c>
      <c r="M729" s="179"/>
      <c r="N729" s="179"/>
      <c r="O729" s="182">
        <v>1</v>
      </c>
      <c r="P729" s="44">
        <f>0.45*60</f>
        <v>27</v>
      </c>
      <c r="Q729" s="179">
        <v>1</v>
      </c>
      <c r="R729" s="179">
        <v>2</v>
      </c>
      <c r="S729" s="179">
        <v>15</v>
      </c>
      <c r="T729" s="179"/>
      <c r="U729" s="110"/>
      <c r="V729" s="179"/>
      <c r="W729" s="23">
        <f>$L$729*$O$729*$R$729*0.5</f>
        <v>0.8</v>
      </c>
      <c r="X729" s="23">
        <f>$L$729*$O$729*$R$729*0.5</f>
        <v>0.8</v>
      </c>
      <c r="Y729" s="23">
        <f>$L$729*$O$729*$R$729*0.5</f>
        <v>0.8</v>
      </c>
      <c r="Z729" s="23">
        <f>$L$729*$O$729*$R$729*0.5</f>
        <v>0.8</v>
      </c>
      <c r="AA729" s="179"/>
      <c r="AB729" s="44" t="s">
        <v>95</v>
      </c>
      <c r="AC729" s="92">
        <f>0.5*辅助效用($P729,$S$729,AC$15,"输出转换",标准系数,"指定将领",W729)+0.5*辅助效用($P729,$S$729,AC$15,"输出转换",标准系数,"指定士兵",W729)</f>
        <v>0.1707986768319936</v>
      </c>
      <c r="AD729" s="92">
        <f>0.5*辅助效用($P729,$S$729,AD$15,"输出转换",标准系数,"指定将领",X729)+0.5*辅助效用($P729,$S$729,AD$15,"输出转换",标准系数,"指定士兵",X729)</f>
        <v>0.24639032158843815</v>
      </c>
      <c r="AE729" s="92">
        <f>0.5*辅助效用($P729,$S$729,AE$15,"输出转换",标准系数,"指定将领",Y729)+0.5*辅助效用($P729,$S$729,AE$15,"输出转换",标准系数,"指定士兵",Y729)</f>
        <v>0.55695691007741166</v>
      </c>
      <c r="AF729" s="92">
        <f>0.5*辅助效用($P729,$S$729,AF$15,"输出转换",标准系数,"指定将领",Z729)+0.5*辅助效用($P729,$S$729,AF$15,"输出转换",标准系数,"指定士兵",Z729)</f>
        <v>0.4816723942314895</v>
      </c>
      <c r="AG729" s="92" t="s">
        <v>51</v>
      </c>
      <c r="AH729" s="188">
        <f>IF($Q729=0,0,持续效用($P729,$Q729,AH$15,$E729))</f>
        <v>1.1952293359640943E-2</v>
      </c>
      <c r="AI729" s="188">
        <f>IF($Q729=0,0,持续效用($P729,$Q729,AI$15,$E729))</f>
        <v>1.4790273736456035E-2</v>
      </c>
      <c r="AJ729" s="188">
        <f>IF($Q729=0,0,持续效用($P729,$Q729,AJ$15,$E729))</f>
        <v>1.459121729158608E-2</v>
      </c>
      <c r="AK729" s="188">
        <f>IF($Q729=0,0,持续效用($P729,$Q729,AK$15,$E729))</f>
        <v>1.5171987016354737E-2</v>
      </c>
      <c r="AL729" s="146">
        <f>IFERROR(AC729*IF($E729="将领",INDEX(兵法相关参数!$C$4:$AL$7,AL$15,MATCH($AB729,兵法相关参数!$C$3:$AL$3,0)),INDEX(兵法相关参数!$C$12:$AL$15,AL$15,MATCH($AB729,兵法相关参数!$C$3:$AL$3,0))),0)+IFERROR(AH729*IF($E729="将领",INDEX(兵法相关参数!$C$4:$AL$7,AL$15,MATCH($AG729,兵法相关参数!$C$3:$AL$3,0)),INDEX(兵法相关参数!$C$12:$AL$15,AL$15,MATCH($AG729,兵法相关参数!$C$3:$AL$3,0))),0)</f>
        <v>0.15507251571586222</v>
      </c>
      <c r="AM729" s="146">
        <f>IFERROR(AD729*IF($E729="将领",INDEX(兵法相关参数!$C$4:$AL$7,AM$15,MATCH($AB729,兵法相关参数!$C$3:$AL$3,0)),INDEX(兵法相关参数!$C$12:$AL$15,AM$15,MATCH($AB729,兵法相关参数!$C$3:$AL$3,0))),0)+IFERROR(AI729*IF($E729="将领",INDEX(兵法相关参数!$C$4:$AL$7,AM$15,MATCH($AG729,兵法相关参数!$C$3:$AL$3,0)),INDEX(兵法相关参数!$C$12:$AL$15,AM$15,MATCH($AG729,兵法相关参数!$C$3:$AL$3,0))),0)</f>
        <v>0.18959015272511826</v>
      </c>
      <c r="AN729" s="146">
        <f>IFERROR(AE729*IF($E729="将领",INDEX(兵法相关参数!$C$4:$AL$7,AN$15,MATCH($AB729,兵法相关参数!$C$3:$AL$3,0)),INDEX(兵法相关参数!$C$12:$AL$15,AN$15,MATCH($AB729,兵法相关参数!$C$3:$AL$3,0))),0)+IFERROR(AJ729*IF($E729="将领",INDEX(兵法相关参数!$C$4:$AL$7,AN$15,MATCH($AG729,兵法相关参数!$C$3:$AL$3,0)),INDEX(兵法相关参数!$C$12:$AL$15,AN$15,MATCH($AG729,兵法相关参数!$C$3:$AL$3,0))),0)</f>
        <v>0.51223150134957895</v>
      </c>
      <c r="AO729" s="146">
        <f>IFERROR(AF729*IF($E729="将领",INDEX(兵法相关参数!$C$4:$AL$7,AL$15,MATCH($AB729,兵法相关参数!$C$3:$AL$3,0)),INDEX(兵法相关参数!$C$12:$AL$15,AO$15,MATCH($AB729,兵法相关参数!$C$3:$AL$3,0))),0)+IFERROR(AK729*IF($E729="将领",INDEX(兵法相关参数!$C$4:$AL$7,AL$15,MATCH($AG729,兵法相关参数!$C$3:$AL$3,0)),INDEX(兵法相关参数!$C$12:$AL$15,AO$15,MATCH($AG729,兵法相关参数!$C$3:$AL$3,0))),0)</f>
        <v>0.45585765545910206</v>
      </c>
      <c r="AP729" s="42"/>
      <c r="AQ729" s="151">
        <f>AQ728</f>
        <v>30241</v>
      </c>
      <c r="AR729" s="161">
        <f>AR728</f>
        <v>0</v>
      </c>
      <c r="AS729" s="163" t="str">
        <f>IF(C729="",AS728,C729)</f>
        <v>橙</v>
      </c>
      <c r="AT729" s="153">
        <f t="shared" si="460"/>
        <v>1</v>
      </c>
      <c r="AU729" s="39" t="str">
        <f>IF(IF(L729="","",AQ729&amp;AT729)=AU728,"",IF(MOD(COUNTIF($AQ$1:AQ729,AQ729),3)=1,"",IF(L729="","",AQ729&amp;AT729)))</f>
        <v>302411</v>
      </c>
      <c r="AV729" s="191">
        <v>0.17</v>
      </c>
      <c r="AW729" s="191">
        <v>1.7999999999999999E-2</v>
      </c>
      <c r="AX729" s="15" t="str">
        <f>IF(MOD(COUNTIF($AQ$1:AQ729,AQ729),3)=1,"",IF(M729="","",AT729+1))</f>
        <v/>
      </c>
      <c r="AY729" s="15" t="str">
        <f t="shared" si="470"/>
        <v/>
      </c>
      <c r="AZ729" s="166" t="str">
        <f t="shared" si="471"/>
        <v/>
      </c>
      <c r="BA729" s="166" t="str">
        <f t="shared" si="472"/>
        <v/>
      </c>
      <c r="BB729" s="15" t="str">
        <f>IF(MOD(COUNTIF($AQ$1:AQ729,AQ729),3)=1,"",IF(N729="","",AX729+1))</f>
        <v/>
      </c>
      <c r="BC729" s="15" t="str">
        <f t="shared" si="461"/>
        <v/>
      </c>
      <c r="BD729" s="166" t="str">
        <f t="shared" si="462"/>
        <v/>
      </c>
      <c r="BE729" s="166" t="str">
        <f t="shared" si="463"/>
        <v/>
      </c>
      <c r="BF729" s="15"/>
      <c r="BG729" s="15"/>
      <c r="BH729"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30" spans="1:60">
      <c r="A730" s="256"/>
      <c r="B730" s="259"/>
      <c r="C730" s="256"/>
      <c r="D730" s="257"/>
      <c r="E730" s="179" t="s">
        <v>28</v>
      </c>
      <c r="F730" s="141"/>
      <c r="G730" s="141"/>
      <c r="H730" s="141">
        <v>1</v>
      </c>
      <c r="I730" s="141"/>
      <c r="J730" s="256"/>
      <c r="K730" s="256"/>
      <c r="L730" s="182"/>
      <c r="M730" s="179"/>
      <c r="N730" s="179"/>
      <c r="O730" s="182"/>
      <c r="P730" s="179"/>
      <c r="Q730" s="179"/>
      <c r="R730" s="179"/>
      <c r="S730" s="179"/>
      <c r="T730" s="179"/>
      <c r="U730" s="179"/>
      <c r="V730" s="179"/>
      <c r="W730" s="179"/>
      <c r="X730" s="179"/>
      <c r="Y730" s="179"/>
      <c r="Z730" s="179"/>
      <c r="AA730" s="179"/>
      <c r="AB730" s="44"/>
      <c r="AC730" s="189"/>
      <c r="AD730" s="189"/>
      <c r="AE730" s="189"/>
      <c r="AF730" s="189"/>
      <c r="AG730" s="92"/>
      <c r="AH730" s="189"/>
      <c r="AI730" s="189"/>
      <c r="AJ730" s="189"/>
      <c r="AK730" s="189"/>
      <c r="AL730" s="146">
        <f>IFERROR(AC730*IF($E730="将领",INDEX(兵法相关参数!$C$4:$AL$7,AL$15,MATCH($AB730,兵法相关参数!$C$3:$AL$3,0)),INDEX(兵法相关参数!$C$12:$AL$15,AL$15,MATCH($AB730,兵法相关参数!$C$3:$AL$3,0))),0)+IFERROR(AH730*IF($E730="将领",INDEX(兵法相关参数!$C$4:$AL$7,AL$15,MATCH($AG730,兵法相关参数!$C$3:$AL$3,0)),INDEX(兵法相关参数!$C$12:$AL$15,AL$15,MATCH($AG730,兵法相关参数!$C$3:$AL$3,0))),0)</f>
        <v>0</v>
      </c>
      <c r="AM730" s="146">
        <f>IFERROR(AD730*IF($E730="将领",INDEX(兵法相关参数!$C$4:$AL$7,AM$15,MATCH($AB730,兵法相关参数!$C$3:$AL$3,0)),INDEX(兵法相关参数!$C$12:$AL$15,AM$15,MATCH($AB730,兵法相关参数!$C$3:$AL$3,0))),0)+IFERROR(AI730*IF($E730="将领",INDEX(兵法相关参数!$C$4:$AL$7,AM$15,MATCH($AG730,兵法相关参数!$C$3:$AL$3,0)),INDEX(兵法相关参数!$C$12:$AL$15,AM$15,MATCH($AG730,兵法相关参数!$C$3:$AL$3,0))),0)</f>
        <v>0</v>
      </c>
      <c r="AN730" s="146">
        <f>IFERROR(AE730*IF($E730="将领",INDEX(兵法相关参数!$C$4:$AL$7,AN$15,MATCH($AB730,兵法相关参数!$C$3:$AL$3,0)),INDEX(兵法相关参数!$C$12:$AL$15,AN$15,MATCH($AB730,兵法相关参数!$C$3:$AL$3,0))),0)+IFERROR(AJ730*IF($E730="将领",INDEX(兵法相关参数!$C$4:$AL$7,AN$15,MATCH($AG730,兵法相关参数!$C$3:$AL$3,0)),INDEX(兵法相关参数!$C$12:$AL$15,AN$15,MATCH($AG730,兵法相关参数!$C$3:$AL$3,0))),0)</f>
        <v>0</v>
      </c>
      <c r="AO730" s="146">
        <f>IFERROR(AF730*IF($E730="将领",INDEX(兵法相关参数!$C$4:$AL$7,AL$15,MATCH($AB730,兵法相关参数!$C$3:$AL$3,0)),INDEX(兵法相关参数!$C$12:$AL$15,AO$15,MATCH($AB730,兵法相关参数!$C$3:$AL$3,0))),0)+IFERROR(AK730*IF($E730="将领",INDEX(兵法相关参数!$C$4:$AL$7,AL$15,MATCH($AG730,兵法相关参数!$C$3:$AL$3,0)),INDEX(兵法相关参数!$C$12:$AL$15,AO$15,MATCH($AG730,兵法相关参数!$C$3:$AL$3,0))),0)</f>
        <v>0</v>
      </c>
      <c r="AP730" s="27"/>
      <c r="AQ730" s="151">
        <f>AQ729</f>
        <v>30241</v>
      </c>
      <c r="AR730" s="162">
        <f>AR729</f>
        <v>0</v>
      </c>
      <c r="AS730" s="15" t="str">
        <f>IF(C730="",AS729,C730)</f>
        <v>橙</v>
      </c>
      <c r="AT730" s="153">
        <f t="shared" si="460"/>
        <v>1</v>
      </c>
      <c r="AU730" s="39" t="str">
        <f>IF(IF(L730="","",AQ730&amp;AT730)=AU729,"",IF(MOD(COUNTIF($AQ$1:AQ730,AQ730),3)=1,"",IF(L730="","",AQ730&amp;AT730)))</f>
        <v/>
      </c>
      <c r="AV730" s="166" t="str">
        <f t="shared" ref="AV730:AV737" si="474">IF(AU730="","",IF(L729="固定值",L730,ROUND(IF(AR730=1,L730*INDEX($AV$5:$AV$9,MATCH(AS730,$AU$5:$AU$9,0)),L730*INDEX($AV$13:$AV$17,MATCH(AS730,$AU$13:$AU$17,0))),IF(MID(BH730,FIND(AT730-1,BH730)+2,1)="%",3,1))))</f>
        <v/>
      </c>
      <c r="AW730" s="166" t="str">
        <f t="shared" si="473"/>
        <v/>
      </c>
      <c r="AX730" s="15" t="str">
        <f>IF(MOD(COUNTIF($AQ$1:AQ730,AQ730),3)=1,"",IF(M730="","",AT730+1))</f>
        <v/>
      </c>
      <c r="AY730" s="15" t="str">
        <f t="shared" si="470"/>
        <v/>
      </c>
      <c r="AZ730" s="166" t="str">
        <f t="shared" si="471"/>
        <v/>
      </c>
      <c r="BA730" s="166" t="str">
        <f t="shared" si="472"/>
        <v/>
      </c>
      <c r="BB730" s="15" t="str">
        <f>IF(MOD(COUNTIF($AQ$1:AQ730,AQ730),3)=1,"",IF(N730="","",AX730+1))</f>
        <v/>
      </c>
      <c r="BC730" s="15" t="str">
        <f t="shared" si="461"/>
        <v/>
      </c>
      <c r="BD730" s="166" t="str">
        <f t="shared" si="462"/>
        <v/>
      </c>
      <c r="BE730" s="166" t="str">
        <f t="shared" si="463"/>
        <v/>
      </c>
      <c r="BF730" s="15"/>
      <c r="BG730" s="15"/>
      <c r="BH730"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31" spans="1:60">
      <c r="A731" s="256"/>
      <c r="B731" s="259"/>
      <c r="C731" s="256"/>
      <c r="D731" s="255" t="s">
        <v>1264</v>
      </c>
      <c r="E731" s="11"/>
      <c r="F731" s="11"/>
      <c r="G731" s="11"/>
      <c r="H731" s="11"/>
      <c r="I731" s="11"/>
      <c r="J731" s="256"/>
      <c r="K731" s="256"/>
      <c r="L731" s="184" t="s">
        <v>914</v>
      </c>
      <c r="M731" s="11"/>
      <c r="N731" s="11"/>
      <c r="O731" s="183" t="s">
        <v>52</v>
      </c>
      <c r="P731" s="3" t="s">
        <v>472</v>
      </c>
      <c r="Q731" s="3" t="s">
        <v>473</v>
      </c>
      <c r="R731" s="3" t="s">
        <v>474</v>
      </c>
      <c r="S731" s="3" t="s">
        <v>475</v>
      </c>
      <c r="T731" s="184" t="s">
        <v>689</v>
      </c>
      <c r="U731" s="184" t="s">
        <v>771</v>
      </c>
      <c r="V731" s="184"/>
      <c r="W731" s="3" t="s">
        <v>223</v>
      </c>
      <c r="X731" s="3" t="s">
        <v>224</v>
      </c>
      <c r="Y731" s="3" t="s">
        <v>225</v>
      </c>
      <c r="Z731" s="3" t="s">
        <v>226</v>
      </c>
      <c r="AA731" s="1"/>
      <c r="AB731" s="15"/>
      <c r="AC731" s="187" t="s">
        <v>227</v>
      </c>
      <c r="AD731" s="187" t="s">
        <v>228</v>
      </c>
      <c r="AE731" s="187" t="s">
        <v>229</v>
      </c>
      <c r="AF731" s="187" t="s">
        <v>230</v>
      </c>
      <c r="AG731" s="96"/>
      <c r="AH731" s="187"/>
      <c r="AI731" s="187"/>
      <c r="AJ731" s="187"/>
      <c r="AK731" s="187"/>
      <c r="AL731" s="146">
        <f>IFERROR(AC731*IF($E731="将领",INDEX(兵法相关参数!$C$4:$AL$7,AL$15,MATCH($AB731,兵法相关参数!$C$3:$AL$3,0)),INDEX(兵法相关参数!$C$12:$AL$15,AL$15,MATCH($AB731,兵法相关参数!$C$3:$AL$3,0))),0)+IFERROR(AH731*IF($E731="将领",INDEX(兵法相关参数!$C$4:$AL$7,AL$15,MATCH($AG731,兵法相关参数!$C$3:$AL$3,0)),INDEX(兵法相关参数!$C$12:$AL$15,AL$15,MATCH($AG731,兵法相关参数!$C$3:$AL$3,0))),0)</f>
        <v>0</v>
      </c>
      <c r="AM731" s="146">
        <f>IFERROR(AD731*IF($E731="将领",INDEX(兵法相关参数!$C$4:$AL$7,AM$15,MATCH($AB731,兵法相关参数!$C$3:$AL$3,0)),INDEX(兵法相关参数!$C$12:$AL$15,AM$15,MATCH($AB731,兵法相关参数!$C$3:$AL$3,0))),0)+IFERROR(AI731*IF($E731="将领",INDEX(兵法相关参数!$C$4:$AL$7,AM$15,MATCH($AG731,兵法相关参数!$C$3:$AL$3,0)),INDEX(兵法相关参数!$C$12:$AL$15,AM$15,MATCH($AG731,兵法相关参数!$C$3:$AL$3,0))),0)</f>
        <v>0</v>
      </c>
      <c r="AN731" s="146">
        <f>IFERROR(AE731*IF($E731="将领",INDEX(兵法相关参数!$C$4:$AL$7,AN$15,MATCH($AB731,兵法相关参数!$C$3:$AL$3,0)),INDEX(兵法相关参数!$C$12:$AL$15,AN$15,MATCH($AB731,兵法相关参数!$C$3:$AL$3,0))),0)+IFERROR(AJ731*IF($E731="将领",INDEX(兵法相关参数!$C$4:$AL$7,AN$15,MATCH($AG731,兵法相关参数!$C$3:$AL$3,0)),INDEX(兵法相关参数!$C$12:$AL$15,AN$15,MATCH($AG731,兵法相关参数!$C$3:$AL$3,0))),0)</f>
        <v>0</v>
      </c>
      <c r="AO731" s="146">
        <f>IFERROR(AF731*IF($E731="将领",INDEX(兵法相关参数!$C$4:$AL$7,AL$15,MATCH($AB731,兵法相关参数!$C$3:$AL$3,0)),INDEX(兵法相关参数!$C$12:$AL$15,AO$15,MATCH($AB731,兵法相关参数!$C$3:$AL$3,0))),0)+IFERROR(AK731*IF($E731="将领",INDEX(兵法相关参数!$C$4:$AL$7,AL$15,MATCH($AG731,兵法相关参数!$C$3:$AL$3,0)),INDEX(兵法相关参数!$C$12:$AL$15,AO$15,MATCH($AG731,兵法相关参数!$C$3:$AL$3,0))),0)</f>
        <v>0</v>
      </c>
      <c r="AP731" s="42"/>
      <c r="AQ731" s="151">
        <f t="shared" ref="AQ731:AQ736" si="475">AQ730</f>
        <v>30241</v>
      </c>
      <c r="AR731" s="160">
        <f>IF(D731="直接伤害",1,0)</f>
        <v>0</v>
      </c>
      <c r="AS731" s="15" t="str">
        <f t="shared" ref="AS731:AS742" si="476">IF(C731="",AS730,C731)</f>
        <v>橙</v>
      </c>
      <c r="AT731" s="153">
        <f t="shared" si="460"/>
        <v>2</v>
      </c>
      <c r="AU731" s="39" t="str">
        <f>IF(IF(L731="","",AQ731&amp;AT731)=AU730,"",IF(MOD(COUNTIF($AQ$1:AQ731,AQ731),3)=1,"",IF(L731="","",AQ731&amp;AT731)))</f>
        <v/>
      </c>
      <c r="AV731" s="166" t="str">
        <f t="shared" si="474"/>
        <v/>
      </c>
      <c r="AW731" s="166" t="str">
        <f t="shared" si="473"/>
        <v/>
      </c>
      <c r="AX731" s="15" t="str">
        <f>IF(MOD(COUNTIF($AQ$1:AQ731,AQ731),3)=1,"",IF(M731="","",AT731+1))</f>
        <v/>
      </c>
      <c r="AY731" s="15" t="str">
        <f t="shared" si="470"/>
        <v/>
      </c>
      <c r="AZ731" s="166" t="str">
        <f t="shared" si="471"/>
        <v/>
      </c>
      <c r="BA731" s="166" t="str">
        <f t="shared" si="472"/>
        <v/>
      </c>
      <c r="BB731" s="15" t="str">
        <f>IF(MOD(COUNTIF($AQ$1:AQ731,AQ731),3)=1,"",IF(N731="","",AX731+1))</f>
        <v/>
      </c>
      <c r="BC731" s="15" t="str">
        <f t="shared" si="461"/>
        <v/>
      </c>
      <c r="BD731" s="166" t="str">
        <f t="shared" si="462"/>
        <v/>
      </c>
      <c r="BE731" s="166" t="str">
        <f t="shared" si="463"/>
        <v/>
      </c>
      <c r="BF731" s="15"/>
      <c r="BG731" s="15"/>
      <c r="BH731"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32" spans="1:60">
      <c r="A732" s="256"/>
      <c r="B732" s="259"/>
      <c r="C732" s="256"/>
      <c r="D732" s="256"/>
      <c r="E732" s="179" t="s">
        <v>22</v>
      </c>
      <c r="F732" s="141"/>
      <c r="G732" s="141"/>
      <c r="H732" s="141">
        <v>1</v>
      </c>
      <c r="I732" s="141"/>
      <c r="J732" s="256"/>
      <c r="K732" s="256"/>
      <c r="L732" s="25">
        <v>0.6</v>
      </c>
      <c r="M732" s="10"/>
      <c r="N732" s="10"/>
      <c r="O732" s="81">
        <f>120%*1.15</f>
        <v>1.38</v>
      </c>
      <c r="P732" s="44">
        <f>P729</f>
        <v>27</v>
      </c>
      <c r="Q732" s="44" t="str">
        <f>INDEX(相关演算!$CK$18:$CN$18,1,MATCH(2,相关演算!$CK$15:$CN$15,0))&amp;","&amp;INDEX(相关演算!$CK$19:$CN$19,1,MATCH(2,相关演算!$CK$15:$CN$15,0))</f>
        <v>10,33</v>
      </c>
      <c r="R732" s="44" t="str">
        <f>INDEX(相关演算!$CK$18:$CN$18,1,MATCH(3,相关演算!$CK$15:$CN$15,0))&amp;","&amp;INDEX(相关演算!$CK$19:$CN$19,1,MATCH(3,相关演算!$CK$15:$CN$15,0))</f>
        <v>19,46</v>
      </c>
      <c r="S732" s="44" t="str">
        <f>INDEX(相关演算!$CK$18:$CN$18,1,MATCH(3,相关演算!$CK$15:$CN$15,0))&amp;","&amp;INDEX(相关演算!$CK$19:$CN$19,1,MATCH(3,相关演算!$CK$15:$CN$15,0))</f>
        <v>19,46</v>
      </c>
      <c r="T732" s="92">
        <f>1.4*(1+数据总览!G415)*0.25/2.5</f>
        <v>0.13999999999999999</v>
      </c>
      <c r="U732" s="44">
        <v>15</v>
      </c>
      <c r="V732" s="24"/>
      <c r="W732" s="92">
        <f>$L732*$O732</f>
        <v>0.82799999999999996</v>
      </c>
      <c r="X732" s="92">
        <f t="shared" ref="X732:Z733" si="477">$L732*$O732</f>
        <v>0.82799999999999996</v>
      </c>
      <c r="Y732" s="92">
        <f t="shared" si="477"/>
        <v>0.82799999999999996</v>
      </c>
      <c r="Z732" s="92">
        <f t="shared" si="477"/>
        <v>0.82799999999999996</v>
      </c>
      <c r="AA732" s="22"/>
      <c r="AB732" s="44" t="s">
        <v>244</v>
      </c>
      <c r="AC732" s="92">
        <f>辅助效用(P732,-1,AC$15,"生存转换",治疗系数,"指定将领",W732)*$T732*$U732</f>
        <v>2.9779944534458609E-4</v>
      </c>
      <c r="AD732" s="92">
        <f>辅助效用(Q732,-1,AD$15,"生存转换",治疗系数,"指定将领",X732)*$T732*$U732</f>
        <v>7.2823474866829426E-4</v>
      </c>
      <c r="AE732" s="92">
        <f>辅助效用(R732,-1,AE$15,"生存转换",治疗系数,"指定将领",Y732)*$T732*$U732</f>
        <v>2.8150299954035461E-4</v>
      </c>
      <c r="AF732" s="92">
        <f>辅助效用(S732,-1,AF$15,"生存转换",治疗系数,"指定将领",Z732)*$T732*$U732</f>
        <v>3.02170938683563E-4</v>
      </c>
      <c r="AG732" s="92"/>
      <c r="AH732" s="188"/>
      <c r="AI732" s="188"/>
      <c r="AJ732" s="188"/>
      <c r="AK732" s="188"/>
      <c r="AL732" s="146">
        <f>IFERROR(AC732*IF($E732="将领",INDEX(兵法相关参数!$C$4:$AL$7,AL$15,MATCH($AB732,兵法相关参数!$C$3:$AL$3,0)),INDEX(兵法相关参数!$C$12:$AL$15,AL$15,MATCH($AB732,兵法相关参数!$C$3:$AL$3,0))),0)+IFERROR(AH732*IF($E732="将领",INDEX(兵法相关参数!$C$4:$AL$7,AL$15,MATCH($AG732,兵法相关参数!$C$3:$AL$3,0)),INDEX(兵法相关参数!$C$12:$AL$15,AL$15,MATCH($AG732,兵法相关参数!$C$3:$AL$3,0))),0)</f>
        <v>0.93185375941774851</v>
      </c>
      <c r="AM732" s="146">
        <f>IFERROR(AD732*IF($E732="将领",INDEX(兵法相关参数!$C$4:$AL$7,AM$15,MATCH($AB732,兵法相关参数!$C$3:$AL$3,0)),INDEX(兵法相关参数!$C$12:$AL$15,AM$15,MATCH($AB732,兵法相关参数!$C$3:$AL$3,0))),0)+IFERROR(AI732*IF($E732="将领",INDEX(兵法相关参数!$C$4:$AL$7,AM$15,MATCH($AG732,兵法相关参数!$C$3:$AL$3,0)),INDEX(兵法相关参数!$C$12:$AL$15,AM$15,MATCH($AG732,兵法相关参数!$C$3:$AL$3,0))),0)</f>
        <v>2.2928696667580422</v>
      </c>
      <c r="AN732" s="146">
        <f>IFERROR(AE732*IF($E732="将领",INDEX(兵法相关参数!$C$4:$AL$7,AN$15,MATCH($AB732,兵法相关参数!$C$3:$AL$3,0)),INDEX(兵法相关参数!$C$12:$AL$15,AN$15,MATCH($AB732,兵法相关参数!$C$3:$AL$3,0))),0)+IFERROR(AJ732*IF($E732="将领",INDEX(兵法相关参数!$C$4:$AL$7,AN$15,MATCH($AG732,兵法相关参数!$C$3:$AL$3,0)),INDEX(兵法相关参数!$C$12:$AL$15,AN$15,MATCH($AG732,兵法相关参数!$C$3:$AL$3,0))),0)</f>
        <v>0.88384209806385239</v>
      </c>
      <c r="AO732" s="146">
        <f>IFERROR(AF732*IF($E732="将领",INDEX(兵法相关参数!$C$4:$AL$7,AL$15,MATCH($AB732,兵法相关参数!$C$3:$AL$3,0)),INDEX(兵法相关参数!$C$12:$AL$15,AO$15,MATCH($AB732,兵法相关参数!$C$3:$AL$3,0))),0)+IFERROR(AK732*IF($E732="将领",INDEX(兵法相关参数!$C$4:$AL$7,AL$15,MATCH($AG732,兵法相关参数!$C$3:$AL$3,0)),INDEX(兵法相关参数!$C$12:$AL$15,AO$15,MATCH($AG732,兵法相关参数!$C$3:$AL$3,0))),0)</f>
        <v>0.94553273889832379</v>
      </c>
      <c r="AP732" s="27"/>
      <c r="AQ732" s="151">
        <f t="shared" si="475"/>
        <v>30241</v>
      </c>
      <c r="AR732" s="161">
        <f>AR731</f>
        <v>0</v>
      </c>
      <c r="AS732" s="15" t="str">
        <f t="shared" si="476"/>
        <v>橙</v>
      </c>
      <c r="AT732" s="153">
        <f t="shared" si="460"/>
        <v>2</v>
      </c>
      <c r="AU732" s="39" t="str">
        <f>IF(IF(L732="","",AQ732&amp;AT732)=AU731,"",IF(MOD(COUNTIF($AQ$1:AQ732,AQ732),3)=1,"",IF(L732="","",AQ732&amp;AT732)))</f>
        <v>302412</v>
      </c>
      <c r="AV732" s="191">
        <v>0.14499999999999999</v>
      </c>
      <c r="AW732" s="191">
        <v>1.2999999999999999E-2</v>
      </c>
      <c r="AX732" s="15" t="str">
        <f>IF(MOD(COUNTIF($AQ$1:AQ732,AQ732),3)=1,"",IF(M732="","",AT732+1))</f>
        <v/>
      </c>
      <c r="AY732" s="15" t="str">
        <f t="shared" si="470"/>
        <v/>
      </c>
      <c r="AZ732" s="166" t="str">
        <f t="shared" si="471"/>
        <v/>
      </c>
      <c r="BA732" s="166" t="str">
        <f t="shared" si="472"/>
        <v/>
      </c>
      <c r="BB732" s="15" t="str">
        <f>IF(MOD(COUNTIF($AQ$1:AQ732,AQ732),3)=1,"",IF(N732="","",AX732+1))</f>
        <v/>
      </c>
      <c r="BC732" s="15" t="str">
        <f t="shared" si="461"/>
        <v/>
      </c>
      <c r="BD732" s="166" t="str">
        <f t="shared" si="462"/>
        <v/>
      </c>
      <c r="BE732" s="166" t="str">
        <f t="shared" si="463"/>
        <v/>
      </c>
      <c r="BF732" s="15"/>
      <c r="BG732" s="15"/>
      <c r="BH732"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33" spans="1:60">
      <c r="A733" s="256"/>
      <c r="B733" s="259"/>
      <c r="C733" s="256"/>
      <c r="D733" s="257"/>
      <c r="E733" s="179" t="s">
        <v>28</v>
      </c>
      <c r="F733" s="141"/>
      <c r="G733" s="141"/>
      <c r="H733" s="141">
        <v>1</v>
      </c>
      <c r="I733" s="141"/>
      <c r="J733" s="256"/>
      <c r="K733" s="256"/>
      <c r="L733" s="25">
        <f>L732</f>
        <v>0.6</v>
      </c>
      <c r="M733" s="10"/>
      <c r="N733" s="10"/>
      <c r="O733" s="81">
        <f>100%/1.25</f>
        <v>0.8</v>
      </c>
      <c r="P733" s="44">
        <f>P729</f>
        <v>27</v>
      </c>
      <c r="Q733" s="44" t="str">
        <f>INDEX(相关演算!$CK$18:$CN$18,1,MATCH(2,相关演算!$CK$15:$CN$15,0))&amp;","&amp;INDEX(相关演算!$CK$19:$CN$19,1,MATCH(2,相关演算!$CK$15:$CN$15,0))</f>
        <v>10,33</v>
      </c>
      <c r="R733" s="44" t="str">
        <f>INDEX(相关演算!$CK$18:$CN$18,1,MATCH(3,相关演算!$CK$15:$CN$15,0))&amp;","&amp;INDEX(相关演算!$CK$19:$CN$19,1,MATCH(3,相关演算!$CK$15:$CN$15,0))</f>
        <v>19,46</v>
      </c>
      <c r="S733" s="44" t="str">
        <f>INDEX(相关演算!$CK$18:$CN$18,1,MATCH(3,相关演算!$CK$15:$CN$15,0))&amp;","&amp;INDEX(相关演算!$CK$19:$CN$19,1,MATCH(3,相关演算!$CK$15:$CN$15,0))</f>
        <v>19,46</v>
      </c>
      <c r="T733" s="92">
        <f>1.4*(1+数据总览!L416)*0.25/2.5/2</f>
        <v>6.9999999999999993E-2</v>
      </c>
      <c r="U733" s="44">
        <f>U732</f>
        <v>15</v>
      </c>
      <c r="V733" s="24"/>
      <c r="W733" s="92">
        <f>$L733*$O733</f>
        <v>0.48</v>
      </c>
      <c r="X733" s="92">
        <f t="shared" si="477"/>
        <v>0.48</v>
      </c>
      <c r="Y733" s="92">
        <f t="shared" si="477"/>
        <v>0.48</v>
      </c>
      <c r="Z733" s="92">
        <f t="shared" si="477"/>
        <v>0.48</v>
      </c>
      <c r="AA733" s="22"/>
      <c r="AB733" s="44" t="s">
        <v>244</v>
      </c>
      <c r="AC733" s="92">
        <f>辅助效用(P733,-1,AC$15,"兵力转换",治疗系数,"指定士兵",W733)*$T733*$U733</f>
        <v>9.446415238932968E-5</v>
      </c>
      <c r="AD733" s="92">
        <f>辅助效用(Q733,-1,AD$15,"兵力转换",治疗系数,"指定士兵",X733)*$T733*$U733</f>
        <v>1.9713335265677143E-4</v>
      </c>
      <c r="AE733" s="92">
        <f>辅助效用(R733,-1,AE$15,"兵力转换",治疗系数,"指定士兵",Y733)*$T733*$U733</f>
        <v>1.3133719525403959E-4</v>
      </c>
      <c r="AF733" s="92">
        <f>辅助效用(S733,-1,AF$15,"兵力转换",治疗系数,"指定士兵",Z733)*$T733*$U733</f>
        <v>1.8354258851979537E-4</v>
      </c>
      <c r="AG733" s="92"/>
      <c r="AH733" s="188"/>
      <c r="AI733" s="188"/>
      <c r="AJ733" s="188"/>
      <c r="AK733" s="188"/>
      <c r="AL733" s="146">
        <f>IFERROR(AC733*IF($E733="将领",INDEX(兵法相关参数!$C$4:$AL$7,AL$15,MATCH($AB733,兵法相关参数!$C$3:$AL$3,0)),INDEX(兵法相关参数!$C$12:$AL$15,AL$15,MATCH($AB733,兵法相关参数!$C$3:$AL$3,0))),0)+IFERROR(AH733*IF($E733="将领",INDEX(兵法相关参数!$C$4:$AL$7,AL$15,MATCH($AG733,兵法相关参数!$C$3:$AL$3,0)),INDEX(兵法相关参数!$C$12:$AL$15,AL$15,MATCH($AG733,兵法相关参数!$C$3:$AL$3,0))),0)</f>
        <v>0.40564735374411504</v>
      </c>
      <c r="AM733" s="146">
        <f>IFERROR(AD733*IF($E733="将领",INDEX(兵法相关参数!$C$4:$AL$7,AM$15,MATCH($AB733,兵法相关参数!$C$3:$AL$3,0)),INDEX(兵法相关参数!$C$12:$AL$15,AM$15,MATCH($AB733,兵法相关参数!$C$3:$AL$3,0))),0)+IFERROR(AI733*IF($E733="将领",INDEX(兵法相关参数!$C$4:$AL$7,AM$15,MATCH($AG733,兵法相关参数!$C$3:$AL$3,0)),INDEX(兵法相关参数!$C$12:$AL$15,AM$15,MATCH($AG733,兵法相关参数!$C$3:$AL$3,0))),0)</f>
        <v>0.91856456223049232</v>
      </c>
      <c r="AN733" s="146">
        <f>IFERROR(AE733*IF($E733="将领",INDEX(兵法相关参数!$C$4:$AL$7,AN$15,MATCH($AB733,兵法相关参数!$C$3:$AL$3,0)),INDEX(兵法相关参数!$C$12:$AL$15,AN$15,MATCH($AB733,兵法相关参数!$C$3:$AL$3,0))),0)+IFERROR(AJ733*IF($E733="将领",INDEX(兵法相关参数!$C$4:$AL$7,AN$15,MATCH($AG733,兵法相关参数!$C$3:$AL$3,0)),INDEX(兵法相关参数!$C$12:$AL$15,AN$15,MATCH($AG733,兵法相关参数!$C$3:$AL$3,0))),0)</f>
        <v>0.96871925246438562</v>
      </c>
      <c r="AO733" s="146">
        <f>IFERROR(AF733*IF($E733="将领",INDEX(兵法相关参数!$C$4:$AL$7,AL$15,MATCH($AB733,兵法相关参数!$C$3:$AL$3,0)),INDEX(兵法相关参数!$C$12:$AL$15,AO$15,MATCH($AB733,兵法相关参数!$C$3:$AL$3,0))),0)+IFERROR(AK733*IF($E733="将领",INDEX(兵法相关参数!$C$4:$AL$7,AL$15,MATCH($AG733,兵法相关参数!$C$3:$AL$3,0)),INDEX(兵法相关参数!$C$12:$AL$15,AO$15,MATCH($AG733,兵法相关参数!$C$3:$AL$3,0))),0)</f>
        <v>0.9514847788866192</v>
      </c>
      <c r="AP733" s="42"/>
      <c r="AQ733" s="151">
        <f t="shared" si="475"/>
        <v>30241</v>
      </c>
      <c r="AR733" s="162">
        <f>AR732</f>
        <v>0</v>
      </c>
      <c r="AS733" s="15" t="str">
        <f t="shared" si="476"/>
        <v>橙</v>
      </c>
      <c r="AT733" s="153">
        <f t="shared" si="460"/>
        <v>2</v>
      </c>
      <c r="AU733" s="39" t="str">
        <f>IF(IF(L733="","",AQ733&amp;AT733)=AU732,"",IF(MOD(COUNTIF($AQ$1:AQ733,AQ733),3)=1,"",IF(L733="","",AQ733&amp;AT733)))</f>
        <v/>
      </c>
      <c r="AV733" s="166" t="str">
        <f t="shared" si="474"/>
        <v/>
      </c>
      <c r="AW733" s="166" t="str">
        <f t="shared" si="473"/>
        <v/>
      </c>
      <c r="AX733" s="15" t="str">
        <f>IF(MOD(COUNTIF($AQ$1:AQ733,AQ733),3)=1,"",IF(M733="","",AT733+1))</f>
        <v/>
      </c>
      <c r="AY733" s="15" t="str">
        <f t="shared" si="470"/>
        <v/>
      </c>
      <c r="AZ733" s="166" t="str">
        <f t="shared" si="471"/>
        <v/>
      </c>
      <c r="BA733" s="166" t="str">
        <f t="shared" si="472"/>
        <v/>
      </c>
      <c r="BB733" s="15" t="str">
        <f>IF(MOD(COUNTIF($AQ$1:AQ733,AQ733),3)=1,"",IF(N733="","",AX733+1))</f>
        <v/>
      </c>
      <c r="BC733" s="15" t="str">
        <f t="shared" si="461"/>
        <v/>
      </c>
      <c r="BD733" s="166" t="str">
        <f t="shared" si="462"/>
        <v/>
      </c>
      <c r="BE733" s="166" t="str">
        <f t="shared" si="463"/>
        <v/>
      </c>
      <c r="BF733" s="15"/>
      <c r="BG733" s="15"/>
      <c r="BH733"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34" spans="1:60">
      <c r="A734" s="256"/>
      <c r="B734" s="259"/>
      <c r="C734" s="256"/>
      <c r="D734" s="255" t="s">
        <v>1277</v>
      </c>
      <c r="E734" s="11"/>
      <c r="F734" s="11"/>
      <c r="G734" s="11"/>
      <c r="H734" s="11"/>
      <c r="I734" s="11"/>
      <c r="J734" s="256"/>
      <c r="K734" s="256"/>
      <c r="L734" s="184"/>
      <c r="M734" s="184"/>
      <c r="N734" s="184"/>
      <c r="O734" s="183" t="s">
        <v>52</v>
      </c>
      <c r="P734" s="3" t="s">
        <v>57</v>
      </c>
      <c r="Q734" s="11" t="s">
        <v>60</v>
      </c>
      <c r="R734" s="11" t="s">
        <v>61</v>
      </c>
      <c r="S734" s="11" t="s">
        <v>1108</v>
      </c>
      <c r="T734" s="184" t="s">
        <v>1201</v>
      </c>
      <c r="U734" s="184"/>
      <c r="V734" s="184"/>
      <c r="W734" s="3" t="s">
        <v>223</v>
      </c>
      <c r="X734" s="3" t="s">
        <v>224</v>
      </c>
      <c r="Y734" s="3" t="s">
        <v>225</v>
      </c>
      <c r="Z734" s="3" t="s">
        <v>226</v>
      </c>
      <c r="AA734" s="1"/>
      <c r="AB734" s="15"/>
      <c r="AC734" s="187" t="s">
        <v>227</v>
      </c>
      <c r="AD734" s="187" t="s">
        <v>228</v>
      </c>
      <c r="AE734" s="187" t="s">
        <v>229</v>
      </c>
      <c r="AF734" s="187" t="s">
        <v>230</v>
      </c>
      <c r="AG734" s="96"/>
      <c r="AH734" s="187"/>
      <c r="AI734" s="187"/>
      <c r="AJ734" s="187"/>
      <c r="AK734" s="187"/>
      <c r="AL734" s="146">
        <f>IFERROR(AC734*IF($E734="将领",INDEX(兵法相关参数!$C$4:$AL$7,AL$15,MATCH($AB734,兵法相关参数!$C$3:$AL$3,0)),INDEX(兵法相关参数!$C$12:$AL$15,AL$15,MATCH($AB734,兵法相关参数!$C$3:$AL$3,0))),0)+IFERROR(AH734*IF($E734="将领",INDEX(兵法相关参数!$C$4:$AL$7,AL$15,MATCH($AG734,兵法相关参数!$C$3:$AL$3,0)),INDEX(兵法相关参数!$C$12:$AL$15,AL$15,MATCH($AG734,兵法相关参数!$C$3:$AL$3,0))),0)</f>
        <v>0</v>
      </c>
      <c r="AM734" s="146">
        <f>IFERROR(AD734*IF($E734="将领",INDEX(兵法相关参数!$C$4:$AL$7,AM$15,MATCH($AB734,兵法相关参数!$C$3:$AL$3,0)),INDEX(兵法相关参数!$C$12:$AL$15,AM$15,MATCH($AB734,兵法相关参数!$C$3:$AL$3,0))),0)+IFERROR(AI734*IF($E734="将领",INDEX(兵法相关参数!$C$4:$AL$7,AM$15,MATCH($AG734,兵法相关参数!$C$3:$AL$3,0)),INDEX(兵法相关参数!$C$12:$AL$15,AM$15,MATCH($AG734,兵法相关参数!$C$3:$AL$3,0))),0)</f>
        <v>0</v>
      </c>
      <c r="AN734" s="146">
        <f>IFERROR(AE734*IF($E734="将领",INDEX(兵法相关参数!$C$4:$AL$7,AN$15,MATCH($AB734,兵法相关参数!$C$3:$AL$3,0)),INDEX(兵法相关参数!$C$12:$AL$15,AN$15,MATCH($AB734,兵法相关参数!$C$3:$AL$3,0))),0)+IFERROR(AJ734*IF($E734="将领",INDEX(兵法相关参数!$C$4:$AL$7,AN$15,MATCH($AG734,兵法相关参数!$C$3:$AL$3,0)),INDEX(兵法相关参数!$C$12:$AL$15,AN$15,MATCH($AG734,兵法相关参数!$C$3:$AL$3,0))),0)</f>
        <v>0</v>
      </c>
      <c r="AO734" s="146">
        <f>IFERROR(AF734*IF($E734="将领",INDEX(兵法相关参数!$C$4:$AL$7,AL$15,MATCH($AB734,兵法相关参数!$C$3:$AL$3,0)),INDEX(兵法相关参数!$C$12:$AL$15,AO$15,MATCH($AB734,兵法相关参数!$C$3:$AL$3,0))),0)+IFERROR(AK734*IF($E734="将领",INDEX(兵法相关参数!$C$4:$AL$7,AL$15,MATCH($AG734,兵法相关参数!$C$3:$AL$3,0)),INDEX(兵法相关参数!$C$12:$AL$15,AO$15,MATCH($AG734,兵法相关参数!$C$3:$AL$3,0))),0)</f>
        <v>0</v>
      </c>
      <c r="AP734" s="27"/>
      <c r="AQ734" s="151">
        <f t="shared" si="475"/>
        <v>30241</v>
      </c>
      <c r="AR734" s="160">
        <f>IF(D734="直接伤害",1,0)</f>
        <v>0</v>
      </c>
      <c r="AS734" s="15" t="str">
        <f t="shared" si="476"/>
        <v>橙</v>
      </c>
      <c r="AT734" s="153">
        <f t="shared" si="460"/>
        <v>3</v>
      </c>
      <c r="AU734" s="39" t="str">
        <f>IF(IF(L734="","",AQ734&amp;AT734)=AU733,"",IF(MOD(COUNTIF($AQ$1:AQ734,AQ734),3)=1,"",IF(L734="","",AQ734&amp;AT734)))</f>
        <v/>
      </c>
      <c r="AV734" s="166" t="str">
        <f t="shared" si="474"/>
        <v/>
      </c>
      <c r="AW734" s="166" t="str">
        <f t="shared" si="473"/>
        <v/>
      </c>
      <c r="AX734" s="15" t="str">
        <f>IF(MOD(COUNTIF($AQ$1:AQ734,AQ734),3)=1,"",IF(M734="","",AT734+1))</f>
        <v/>
      </c>
      <c r="AY734" s="15" t="str">
        <f t="shared" si="470"/>
        <v/>
      </c>
      <c r="AZ734" s="166" t="str">
        <f t="shared" si="471"/>
        <v/>
      </c>
      <c r="BA734" s="166" t="str">
        <f t="shared" si="472"/>
        <v/>
      </c>
      <c r="BB734" s="15" t="str">
        <f>IF(MOD(COUNTIF($AQ$1:AQ734,AQ734),3)=1,"",IF(N734="","",AX734+1))</f>
        <v/>
      </c>
      <c r="BC734" s="15" t="str">
        <f t="shared" si="461"/>
        <v/>
      </c>
      <c r="BD734" s="166" t="str">
        <f t="shared" si="462"/>
        <v/>
      </c>
      <c r="BE734" s="166" t="str">
        <f t="shared" si="463"/>
        <v/>
      </c>
      <c r="BF734" s="15"/>
      <c r="BG734" s="15"/>
      <c r="BH734"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35" spans="1:60">
      <c r="A735" s="256"/>
      <c r="B735" s="259"/>
      <c r="C735" s="256"/>
      <c r="D735" s="256"/>
      <c r="E735" s="179" t="s">
        <v>22</v>
      </c>
      <c r="F735" s="141"/>
      <c r="G735" s="141"/>
      <c r="H735" s="141">
        <v>1</v>
      </c>
      <c r="I735" s="141"/>
      <c r="J735" s="256"/>
      <c r="K735" s="256"/>
      <c r="L735" s="24"/>
      <c r="M735" s="24"/>
      <c r="N735" s="24"/>
      <c r="O735" s="81">
        <v>0.8</v>
      </c>
      <c r="P735" s="44">
        <v>0</v>
      </c>
      <c r="Q735" s="10">
        <v>0</v>
      </c>
      <c r="R735" s="10">
        <v>2</v>
      </c>
      <c r="S735" s="203">
        <f>T735/45</f>
        <v>0.33333333333333331</v>
      </c>
      <c r="T735" s="44">
        <v>15</v>
      </c>
      <c r="U735" s="44"/>
      <c r="V735" s="24"/>
      <c r="W735" s="23">
        <f>$S735*$R735*$O735</f>
        <v>0.53333333333333333</v>
      </c>
      <c r="X735" s="23">
        <f>$S735*$R735*$O735</f>
        <v>0.53333333333333333</v>
      </c>
      <c r="Y735" s="23">
        <f>$S735*$R735*$O735</f>
        <v>0.53333333333333333</v>
      </c>
      <c r="Z735" s="23">
        <f>$S735*$R735*$O735</f>
        <v>0.53333333333333333</v>
      </c>
      <c r="AA735" s="22"/>
      <c r="AB735" s="44" t="s">
        <v>246</v>
      </c>
      <c r="AC735" s="92">
        <f>0.5*辅助效用($P735,-1,AC$15,"生存转换",标准系数,"指定将领",W735)+0.5*辅助效用($P735,-1,AC$15,"兵力转换",标准系数,"指定士兵",W735)</f>
        <v>2.5642999999999994</v>
      </c>
      <c r="AD735" s="92">
        <f>0.5*辅助效用($P735,-1,AD$15,"生存转换",标准系数,"指定将领",X735)+0.5*辅助效用($P735,-1,AD$15,"兵力转换",标准系数,"指定士兵",X735)</f>
        <v>2.5233351111111113</v>
      </c>
      <c r="AE735" s="92">
        <f>0.5*辅助效用($P735,-1,AE$15,"生存转换",标准系数,"指定将领",Y735)+0.5*辅助效用($P735,-1,AE$15,"兵力转换",标准系数,"指定士兵",Y735)</f>
        <v>2.1223333333333336</v>
      </c>
      <c r="AF735" s="92">
        <f>0.5*辅助效用($P735,-1,AF$15,"生存转换",标准系数,"指定将领",Z735)+0.5*辅助效用($P735,-1,AF$15,"兵力转换",标准系数,"指定士兵",Z735)</f>
        <v>2.0493800000000002</v>
      </c>
      <c r="AG735" s="92"/>
      <c r="AH735" s="188"/>
      <c r="AI735" s="188"/>
      <c r="AJ735" s="188"/>
      <c r="AK735" s="188"/>
      <c r="AL735" s="146">
        <f>IFERROR(AC735*IF($E735="将领",INDEX(兵法相关参数!$C$4:$AL$7,AL$15,MATCH($AB735,兵法相关参数!$C$3:$AL$3,0)),INDEX(兵法相关参数!$C$12:$AL$15,AL$15,MATCH($AB735,兵法相关参数!$C$3:$AL$3,0))),0)+IFERROR(AH735*IF($E735="将领",INDEX(兵法相关参数!$C$4:$AL$7,AL$15,MATCH($AG735,兵法相关参数!$C$3:$AL$3,0)),INDEX(兵法相关参数!$C$12:$AL$15,AL$15,MATCH($AG735,兵法相关参数!$C$3:$AL$3,0))),0)</f>
        <v>2.3782872420481449</v>
      </c>
      <c r="AM735" s="146">
        <f>IFERROR(AD735*IF($E735="将领",INDEX(兵法相关参数!$C$4:$AL$7,AM$15,MATCH($AB735,兵法相关参数!$C$3:$AL$3,0)),INDEX(兵法相关参数!$C$12:$AL$15,AM$15,MATCH($AB735,兵法相关参数!$C$3:$AL$3,0))),0)+IFERROR(AI735*IF($E735="将领",INDEX(兵法相关参数!$C$4:$AL$7,AM$15,MATCH($AG735,兵法相关参数!$C$3:$AL$3,0)),INDEX(兵法相关参数!$C$12:$AL$15,AM$15,MATCH($AG735,兵法相关参数!$C$3:$AL$3,0))),0)</f>
        <v>2.3039043120541716</v>
      </c>
      <c r="AN735" s="146">
        <f>IFERROR(AE735*IF($E735="将领",INDEX(兵法相关参数!$C$4:$AL$7,AN$15,MATCH($AB735,兵法相关参数!$C$3:$AL$3,0)),INDEX(兵法相关参数!$C$12:$AL$15,AN$15,MATCH($AB735,兵法相关参数!$C$3:$AL$3,0))),0)+IFERROR(AJ735*IF($E735="将领",INDEX(兵法相关参数!$C$4:$AL$7,AN$15,MATCH($AG735,兵法相关参数!$C$3:$AL$3,0)),INDEX(兵法相关参数!$C$12:$AL$15,AN$15,MATCH($AG735,兵法相关参数!$C$3:$AL$3,0))),0)</f>
        <v>1.9003657495874737</v>
      </c>
      <c r="AO735" s="146">
        <f>IFERROR(AF735*IF($E735="将领",INDEX(兵法相关参数!$C$4:$AL$7,AL$15,MATCH($AB735,兵法相关参数!$C$3:$AL$3,0)),INDEX(兵法相关参数!$C$12:$AL$15,AO$15,MATCH($AB735,兵法相关参数!$C$3:$AL$3,0))),0)+IFERROR(AK735*IF($E735="将领",INDEX(兵法相关参数!$C$4:$AL$7,AL$15,MATCH($AG735,兵法相关参数!$C$3:$AL$3,0)),INDEX(兵法相关参数!$C$12:$AL$15,AO$15,MATCH($AG735,兵法相关参数!$C$3:$AL$3,0))),0)</f>
        <v>1.900719224782057</v>
      </c>
      <c r="AP735" s="42"/>
      <c r="AQ735" s="151">
        <f t="shared" si="475"/>
        <v>30241</v>
      </c>
      <c r="AR735" s="161">
        <f>AR734</f>
        <v>0</v>
      </c>
      <c r="AS735" s="15" t="str">
        <f t="shared" si="476"/>
        <v>橙</v>
      </c>
      <c r="AT735" s="153">
        <f t="shared" si="460"/>
        <v>3</v>
      </c>
      <c r="AU735" s="39" t="str">
        <f>IF(IF(L735="","",AQ735&amp;AT735)=AU734,"",IF(MOD(COUNTIF($AQ$1:AQ735,AQ735),3)=1,"",IF(L735="","",AQ735&amp;AT735)))</f>
        <v/>
      </c>
      <c r="AV735" s="166" t="str">
        <f t="shared" si="474"/>
        <v/>
      </c>
      <c r="AW735" s="166" t="str">
        <f t="shared" si="473"/>
        <v/>
      </c>
      <c r="AX735" s="15" t="str">
        <f>IF(MOD(COUNTIF($AQ$1:AQ735,AQ735),3)=1,"",IF(M735="","",AT735+1))</f>
        <v/>
      </c>
      <c r="AY735" s="15" t="str">
        <f t="shared" si="470"/>
        <v/>
      </c>
      <c r="AZ735" s="166" t="str">
        <f t="shared" si="471"/>
        <v/>
      </c>
      <c r="BA735" s="166" t="str">
        <f t="shared" si="472"/>
        <v/>
      </c>
      <c r="BB735" s="15" t="str">
        <f>IF(MOD(COUNTIF($AQ$1:AQ735,AQ735),3)=1,"",IF(N735="","",AX735+1))</f>
        <v/>
      </c>
      <c r="BC735" s="15" t="str">
        <f t="shared" si="461"/>
        <v/>
      </c>
      <c r="BD735" s="166" t="str">
        <f t="shared" si="462"/>
        <v/>
      </c>
      <c r="BE735" s="166" t="str">
        <f t="shared" si="463"/>
        <v/>
      </c>
      <c r="BF735" s="15"/>
      <c r="BG735" s="15"/>
      <c r="BH735"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36" spans="1:60">
      <c r="A736" s="257"/>
      <c r="B736" s="260"/>
      <c r="C736" s="257"/>
      <c r="D736" s="257"/>
      <c r="E736" s="179" t="s">
        <v>28</v>
      </c>
      <c r="F736" s="141"/>
      <c r="G736" s="141"/>
      <c r="H736" s="141">
        <v>1</v>
      </c>
      <c r="I736" s="141"/>
      <c r="J736" s="257"/>
      <c r="K736" s="257"/>
      <c r="L736" s="182"/>
      <c r="M736" s="179"/>
      <c r="N736" s="179"/>
      <c r="O736" s="182"/>
      <c r="P736" s="179"/>
      <c r="Q736" s="179"/>
      <c r="R736" s="179"/>
      <c r="S736" s="179"/>
      <c r="T736" s="179"/>
      <c r="U736" s="179"/>
      <c r="V736" s="179"/>
      <c r="W736" s="179"/>
      <c r="X736" s="179"/>
      <c r="Y736" s="179"/>
      <c r="Z736" s="179"/>
      <c r="AA736" s="179"/>
      <c r="AB736" s="44"/>
      <c r="AC736" s="189"/>
      <c r="AD736" s="189"/>
      <c r="AE736" s="189"/>
      <c r="AF736" s="189"/>
      <c r="AG736" s="92"/>
      <c r="AH736" s="189"/>
      <c r="AI736" s="189"/>
      <c r="AJ736" s="189"/>
      <c r="AK736" s="189"/>
      <c r="AL736" s="146">
        <f>IFERROR(AC736*IF($E736="将领",INDEX(兵法相关参数!$C$4:$AL$7,AL$15,MATCH($AB736,兵法相关参数!$C$3:$AL$3,0)),INDEX(兵法相关参数!$C$12:$AL$15,AL$15,MATCH($AB736,兵法相关参数!$C$3:$AL$3,0))),0)+IFERROR(AH736*IF($E736="将领",INDEX(兵法相关参数!$C$4:$AL$7,AL$15,MATCH($AG736,兵法相关参数!$C$3:$AL$3,0)),INDEX(兵法相关参数!$C$12:$AL$15,AL$15,MATCH($AG736,兵法相关参数!$C$3:$AL$3,0))),0)</f>
        <v>0</v>
      </c>
      <c r="AM736" s="146">
        <f>IFERROR(AD736*IF($E736="将领",INDEX(兵法相关参数!$C$4:$AL$7,AM$15,MATCH($AB736,兵法相关参数!$C$3:$AL$3,0)),INDEX(兵法相关参数!$C$12:$AL$15,AM$15,MATCH($AB736,兵法相关参数!$C$3:$AL$3,0))),0)+IFERROR(AI736*IF($E736="将领",INDEX(兵法相关参数!$C$4:$AL$7,AM$15,MATCH($AG736,兵法相关参数!$C$3:$AL$3,0)),INDEX(兵法相关参数!$C$12:$AL$15,AM$15,MATCH($AG736,兵法相关参数!$C$3:$AL$3,0))),0)</f>
        <v>0</v>
      </c>
      <c r="AN736" s="146">
        <f>IFERROR(AE736*IF($E736="将领",INDEX(兵法相关参数!$C$4:$AL$7,AN$15,MATCH($AB736,兵法相关参数!$C$3:$AL$3,0)),INDEX(兵法相关参数!$C$12:$AL$15,AN$15,MATCH($AB736,兵法相关参数!$C$3:$AL$3,0))),0)+IFERROR(AJ736*IF($E736="将领",INDEX(兵法相关参数!$C$4:$AL$7,AN$15,MATCH($AG736,兵法相关参数!$C$3:$AL$3,0)),INDEX(兵法相关参数!$C$12:$AL$15,AN$15,MATCH($AG736,兵法相关参数!$C$3:$AL$3,0))),0)</f>
        <v>0</v>
      </c>
      <c r="AO736" s="146">
        <f>IFERROR(AF736*IF($E736="将领",INDEX(兵法相关参数!$C$4:$AL$7,AL$15,MATCH($AB736,兵法相关参数!$C$3:$AL$3,0)),INDEX(兵法相关参数!$C$12:$AL$15,AO$15,MATCH($AB736,兵法相关参数!$C$3:$AL$3,0))),0)+IFERROR(AK736*IF($E736="将领",INDEX(兵法相关参数!$C$4:$AL$7,AL$15,MATCH($AG736,兵法相关参数!$C$3:$AL$3,0)),INDEX(兵法相关参数!$C$12:$AL$15,AO$15,MATCH($AG736,兵法相关参数!$C$3:$AL$3,0))),0)</f>
        <v>0</v>
      </c>
      <c r="AP736" s="27"/>
      <c r="AQ736" s="152">
        <f t="shared" si="475"/>
        <v>30241</v>
      </c>
      <c r="AR736" s="162">
        <f>AR735</f>
        <v>0</v>
      </c>
      <c r="AS736" s="15" t="str">
        <f t="shared" si="476"/>
        <v>橙</v>
      </c>
      <c r="AT736" s="153">
        <f t="shared" si="460"/>
        <v>3</v>
      </c>
      <c r="AU736" s="39" t="str">
        <f>IF(IF(L736="","",AQ736&amp;AT736)=AU735,"",IF(MOD(COUNTIF($AQ$1:AQ736,AQ736),3)=1,"",IF(L736="","",AQ736&amp;AT736)))</f>
        <v/>
      </c>
      <c r="AV736" s="166" t="str">
        <f t="shared" si="474"/>
        <v/>
      </c>
      <c r="AW736" s="166" t="str">
        <f t="shared" si="473"/>
        <v/>
      </c>
      <c r="AX736" s="15" t="str">
        <f>IF(MOD(COUNTIF($AQ$1:AQ736,AQ736),3)=1,"",IF(M736="","",AT736+1))</f>
        <v/>
      </c>
      <c r="AY736" s="15" t="str">
        <f t="shared" si="470"/>
        <v/>
      </c>
      <c r="AZ736" s="166" t="str">
        <f t="shared" si="471"/>
        <v/>
      </c>
      <c r="BA736" s="166" t="str">
        <f t="shared" si="472"/>
        <v/>
      </c>
      <c r="BB736" s="15" t="str">
        <f>IF(MOD(COUNTIF($AQ$1:AQ736,AQ736),3)=1,"",IF(N736="","",AX736+1))</f>
        <v/>
      </c>
      <c r="BC736" s="15" t="str">
        <f t="shared" si="461"/>
        <v/>
      </c>
      <c r="BD736" s="166" t="str">
        <f t="shared" si="462"/>
        <v/>
      </c>
      <c r="BE736" s="166" t="str">
        <f t="shared" si="463"/>
        <v/>
      </c>
      <c r="BF736" s="15"/>
      <c r="BG736" s="15"/>
      <c r="BH736" s="170" t="str">
        <f t="shared" si="464"/>
        <v>当武将生命值低于45%时，携带此兵法的武将与所在部队传送至离敌军较远处，获得狂暴状态，获得{0}%暴击率与{1}%吸血率，获得无限制普攻距离，持续15秒，结束后传送回己方最近的武将身边（仅触发一次）。</v>
      </c>
    </row>
    <row r="737" spans="1:60">
      <c r="A737" s="255" t="s">
        <v>1258</v>
      </c>
      <c r="B737" s="258" t="s">
        <v>1267</v>
      </c>
      <c r="C737" s="255" t="s">
        <v>13</v>
      </c>
      <c r="D737" s="255" t="s">
        <v>1268</v>
      </c>
      <c r="E737" s="11"/>
      <c r="F737" s="11"/>
      <c r="G737" s="11"/>
      <c r="H737" s="11"/>
      <c r="I737" s="11"/>
      <c r="J737" s="11" t="s">
        <v>402</v>
      </c>
      <c r="K737" s="11" t="s">
        <v>469</v>
      </c>
      <c r="L737" s="184" t="s">
        <v>1040</v>
      </c>
      <c r="M737" s="184"/>
      <c r="N737" s="11"/>
      <c r="O737" s="183" t="s">
        <v>52</v>
      </c>
      <c r="P737" s="3" t="s">
        <v>57</v>
      </c>
      <c r="Q737" s="11" t="s">
        <v>60</v>
      </c>
      <c r="R737" s="11" t="s">
        <v>61</v>
      </c>
      <c r="S737" s="184" t="s">
        <v>1164</v>
      </c>
      <c r="T737" s="184"/>
      <c r="U737" s="184"/>
      <c r="V737" s="184"/>
      <c r="W737" s="3" t="s">
        <v>223</v>
      </c>
      <c r="X737" s="3" t="s">
        <v>224</v>
      </c>
      <c r="Y737" s="3" t="s">
        <v>225</v>
      </c>
      <c r="Z737" s="3" t="s">
        <v>226</v>
      </c>
      <c r="AA737" s="1"/>
      <c r="AB737" s="15"/>
      <c r="AC737" s="187" t="s">
        <v>227</v>
      </c>
      <c r="AD737" s="187" t="s">
        <v>228</v>
      </c>
      <c r="AE737" s="187" t="s">
        <v>229</v>
      </c>
      <c r="AF737" s="187" t="s">
        <v>230</v>
      </c>
      <c r="AG737" s="96"/>
      <c r="AH737" s="187"/>
      <c r="AI737" s="187"/>
      <c r="AJ737" s="187"/>
      <c r="AK737" s="187"/>
      <c r="AL737" s="146">
        <f>IFERROR(AC737*IF($E737="将领",INDEX(兵法相关参数!$C$4:$AL$7,AL$15,MATCH($AB737,兵法相关参数!$C$3:$AL$3,0)),INDEX(兵法相关参数!$C$12:$AL$15,AL$15,MATCH($AB737,兵法相关参数!$C$3:$AL$3,0))),0)+IFERROR(AH737*IF($E737="将领",INDEX(兵法相关参数!$C$4:$AL$7,AL$15,MATCH($AG737,兵法相关参数!$C$3:$AL$3,0)),INDEX(兵法相关参数!$C$12:$AL$15,AL$15,MATCH($AG737,兵法相关参数!$C$3:$AL$3,0))),0)</f>
        <v>0</v>
      </c>
      <c r="AM737" s="146">
        <f>IFERROR(AD737*IF($E737="将领",INDEX(兵法相关参数!$C$4:$AL$7,AM$15,MATCH($AB737,兵法相关参数!$C$3:$AL$3,0)),INDEX(兵法相关参数!$C$12:$AL$15,AM$15,MATCH($AB737,兵法相关参数!$C$3:$AL$3,0))),0)+IFERROR(AI737*IF($E737="将领",INDEX(兵法相关参数!$C$4:$AL$7,AM$15,MATCH($AG737,兵法相关参数!$C$3:$AL$3,0)),INDEX(兵法相关参数!$C$12:$AL$15,AM$15,MATCH($AG737,兵法相关参数!$C$3:$AL$3,0))),0)</f>
        <v>0</v>
      </c>
      <c r="AN737" s="146">
        <f>IFERROR(AE737*IF($E737="将领",INDEX(兵法相关参数!$C$4:$AL$7,AN$15,MATCH($AB737,兵法相关参数!$C$3:$AL$3,0)),INDEX(兵法相关参数!$C$12:$AL$15,AN$15,MATCH($AB737,兵法相关参数!$C$3:$AL$3,0))),0)+IFERROR(AJ737*IF($E737="将领",INDEX(兵法相关参数!$C$4:$AL$7,AN$15,MATCH($AG737,兵法相关参数!$C$3:$AL$3,0)),INDEX(兵法相关参数!$C$12:$AL$15,AN$15,MATCH($AG737,兵法相关参数!$C$3:$AL$3,0))),0)</f>
        <v>0</v>
      </c>
      <c r="AO737" s="146">
        <f>IFERROR(AF737*IF($E737="将领",INDEX(兵法相关参数!$C$4:$AL$7,AL$15,MATCH($AB737,兵法相关参数!$C$3:$AL$3,0)),INDEX(兵法相关参数!$C$12:$AL$15,AO$15,MATCH($AB737,兵法相关参数!$C$3:$AL$3,0))),0)+IFERROR(AK737*IF($E737="将领",INDEX(兵法相关参数!$C$4:$AL$7,AL$15,MATCH($AG737,兵法相关参数!$C$3:$AL$3,0)),INDEX(兵法相关参数!$C$12:$AL$15,AO$15,MATCH($AG737,兵法相关参数!$C$3:$AL$3,0))),0)</f>
        <v>0</v>
      </c>
      <c r="AP737" s="27"/>
      <c r="AQ737" s="154">
        <v>30323</v>
      </c>
      <c r="AR737" s="160">
        <f>IF(D737="直接伤害",1,0)</f>
        <v>0</v>
      </c>
      <c r="AS737" s="163" t="str">
        <f t="shared" si="476"/>
        <v>红</v>
      </c>
      <c r="AT737" s="153">
        <f t="shared" si="460"/>
        <v>1</v>
      </c>
      <c r="AU737" s="39" t="str">
        <f>IF(IF(L737="","",AQ737&amp;AT737)=AU736,"",IF(MOD(COUNTIF($AQ$1:AQ737,AQ737),3)=1,"",IF(L737="","",AQ737&amp;AT737)))</f>
        <v/>
      </c>
      <c r="AV737" s="166" t="str">
        <f t="shared" si="474"/>
        <v/>
      </c>
      <c r="AW737" s="166" t="str">
        <f t="shared" si="473"/>
        <v/>
      </c>
      <c r="AX737" s="15" t="str">
        <f>IF(MOD(COUNTIF($AQ$1:AQ737,AQ737),3)=1,"",IF(M737="","",AT737+1))</f>
        <v/>
      </c>
      <c r="AY737" s="15" t="str">
        <f t="shared" si="470"/>
        <v/>
      </c>
      <c r="AZ737" s="166" t="str">
        <f t="shared" si="471"/>
        <v/>
      </c>
      <c r="BA737" s="166" t="str">
        <f t="shared" si="472"/>
        <v/>
      </c>
      <c r="BB737" s="15" t="str">
        <f>IF(MOD(COUNTIF($AQ$1:AQ737,AQ737),3)=1,"",IF(N737="","",AX737+1))</f>
        <v/>
      </c>
      <c r="BC737" s="15" t="str">
        <f t="shared" si="461"/>
        <v/>
      </c>
      <c r="BD737" s="166" t="str">
        <f t="shared" si="462"/>
        <v/>
      </c>
      <c r="BE737" s="166" t="str">
        <f t="shared" si="463"/>
        <v/>
      </c>
      <c r="BF737" s="15"/>
      <c r="BG737" s="15"/>
      <c r="BH737" s="170" t="str">
        <f t="shared" si="464"/>
        <v>自身造成伤害降低30%，但所率士兵造成伤害提高{0}%，减伤提高{1}%。（武将死亡时失效）</v>
      </c>
    </row>
    <row r="738" spans="1:60">
      <c r="A738" s="256"/>
      <c r="B738" s="259"/>
      <c r="C738" s="256"/>
      <c r="D738" s="256"/>
      <c r="E738" s="179" t="s">
        <v>28</v>
      </c>
      <c r="F738" s="141">
        <v>1</v>
      </c>
      <c r="G738" s="141">
        <v>1</v>
      </c>
      <c r="H738" s="141"/>
      <c r="I738" s="141"/>
      <c r="J738" s="255">
        <f>SUMPRODUCT(LARGE(AL738:AO738*F738:I738+AL739:AO739*F739:I739+AL741:AO741*F741:I741+AL742:AO742*F742:I742+AL744:AO744*F744:I744+AL745:AO745*F745:I745,1))</f>
        <v>5.4740708049116549</v>
      </c>
      <c r="K738" s="255">
        <f>INDEX($J$17:$J$200,MATCH(C737,$C$17:$C$200,0),1)</f>
        <v>5.1145752809421161</v>
      </c>
      <c r="L738" s="24">
        <v>0.95</v>
      </c>
      <c r="M738" s="44"/>
      <c r="N738" s="10"/>
      <c r="O738" s="81">
        <v>1</v>
      </c>
      <c r="P738" s="44">
        <v>0</v>
      </c>
      <c r="Q738" s="10">
        <v>0</v>
      </c>
      <c r="R738" s="10">
        <v>1</v>
      </c>
      <c r="S738" s="44">
        <v>60</v>
      </c>
      <c r="T738" s="44"/>
      <c r="U738" s="44"/>
      <c r="V738" s="24"/>
      <c r="W738" s="23">
        <f>$L738*效果范围削减($R738)*$O738</f>
        <v>0.95</v>
      </c>
      <c r="X738" s="23">
        <f>$L738*效果范围削减($R738)*$O738</f>
        <v>0.95</v>
      </c>
      <c r="Y738" s="23">
        <f>$L738*效果范围削减($R738)*$O738</f>
        <v>0.95</v>
      </c>
      <c r="Z738" s="23">
        <f>$L738*效果范围削减($R738)*$O738</f>
        <v>0.95</v>
      </c>
      <c r="AA738" s="22"/>
      <c r="AB738" s="44" t="s">
        <v>96</v>
      </c>
      <c r="AC738" s="92">
        <f>辅助效用($P738,$S738,AC$15,"输出转换",标准系数,"指定士兵",W738)</f>
        <v>0.86720306463418384</v>
      </c>
      <c r="AD738" s="92">
        <f>辅助效用($P738,$S738,AD$15,"输出转换",标准系数,"指定士兵",X738)</f>
        <v>1.6787278254428111</v>
      </c>
      <c r="AE738" s="92">
        <f>辅助效用($P738,$S738,AE$15,"输出转换",标准系数,"指定士兵",Y738)</f>
        <v>3.93933489755244</v>
      </c>
      <c r="AF738" s="92">
        <f>辅助效用($P738,$S738,AF$15,"输出转换",标准系数,"指定士兵",Z738)</f>
        <v>2.9541841491016694</v>
      </c>
      <c r="AG738" s="92"/>
      <c r="AH738" s="188"/>
      <c r="AI738" s="238">
        <f>AV738+35*AW738</f>
        <v>0.95000000000000007</v>
      </c>
      <c r="AJ738" s="188"/>
      <c r="AK738" s="188"/>
      <c r="AL738" s="146">
        <f>IFERROR(AC738*IF($E738="将领",INDEX(兵法相关参数!$C$4:$AL$7,AL$15,MATCH($AB738,兵法相关参数!$C$3:$AL$3,0)),INDEX(兵法相关参数!$C$12:$AL$15,AL$15,MATCH($AB738,兵法相关参数!$C$3:$AL$3,0))),0)+IFERROR(AH738*IF($E738="将领",INDEX(兵法相关参数!$C$4:$AL$7,AL$15,MATCH($AG738,兵法相关参数!$C$3:$AL$3,0)),INDEX(兵法相关参数!$C$12:$AL$15,AL$15,MATCH($AG738,兵法相关参数!$C$3:$AL$3,0))),0)</f>
        <v>0.7076279848018272</v>
      </c>
      <c r="AM738" s="146">
        <f>IFERROR(AD738*IF($E738="将领",INDEX(兵法相关参数!$C$4:$AL$7,AM$15,MATCH($AB738,兵法相关参数!$C$3:$AL$3,0)),INDEX(兵法相关参数!$C$12:$AL$15,AM$15,MATCH($AB738,兵法相关参数!$C$3:$AL$3,0))),0)+IFERROR(AI738*IF($E738="将领",INDEX(兵法相关参数!$C$4:$AL$7,AM$15,MATCH($AG738,兵法相关参数!$C$3:$AL$3,0)),INDEX(兵法相关参数!$C$12:$AL$15,AM$15,MATCH($AG738,兵法相关参数!$C$3:$AL$3,0))),0)</f>
        <v>2.8579047277670138</v>
      </c>
      <c r="AN738" s="146">
        <f>IFERROR(AE738*IF($E738="将领",INDEX(兵法相关参数!$C$4:$AL$7,AN$15,MATCH($AB738,兵法相关参数!$C$3:$AL$3,0)),INDEX(兵法相关参数!$C$12:$AL$15,AN$15,MATCH($AB738,兵法相关参数!$C$3:$AL$3,0))),0)+IFERROR(AJ738*IF($E738="将领",INDEX(兵法相关参数!$C$4:$AL$7,AN$15,MATCH($AG738,兵法相关参数!$C$3:$AL$3,0)),INDEX(兵法相关参数!$C$12:$AL$15,AN$15,MATCH($AG738,兵法相关参数!$C$3:$AL$3,0))),0)</f>
        <v>4.4083033377372542</v>
      </c>
      <c r="AO738" s="146">
        <f>IFERROR(AF738*IF($E738="将领",INDEX(兵法相关参数!$C$4:$AL$7,AL$15,MATCH($AB738,兵法相关参数!$C$3:$AL$3,0)),INDEX(兵法相关参数!$C$12:$AL$15,AO$15,MATCH($AB738,兵法相关参数!$C$3:$AL$3,0))),0)+IFERROR(AK738*IF($E738="将领",INDEX(兵法相关参数!$C$4:$AL$7,AL$15,MATCH($AG738,兵法相关参数!$C$3:$AL$3,0)),INDEX(兵法相关参数!$C$12:$AL$15,AO$15,MATCH($AG738,兵法相关参数!$C$3:$AL$3,0))),0)</f>
        <v>4.6007512815941949</v>
      </c>
      <c r="AP738" s="42"/>
      <c r="AQ738" s="151">
        <f>AQ737</f>
        <v>30323</v>
      </c>
      <c r="AR738" s="161">
        <f>AR737</f>
        <v>0</v>
      </c>
      <c r="AS738" s="163" t="str">
        <f t="shared" si="476"/>
        <v>红</v>
      </c>
      <c r="AT738" s="153">
        <f t="shared" si="460"/>
        <v>1</v>
      </c>
      <c r="AU738" s="39" t="str">
        <f>IF(IF(L738="","",AQ738&amp;AT738)=AU737,"",IF(MOD(COUNTIF($AQ$1:AQ738,AQ738),3)=1,"",IF(L738="","",AQ738&amp;AT738)))</f>
        <v>303231</v>
      </c>
      <c r="AV738" s="191">
        <v>0.25</v>
      </c>
      <c r="AW738" s="191">
        <v>0.02</v>
      </c>
      <c r="AX738" s="15" t="str">
        <f>IF(MOD(COUNTIF($AQ$1:AQ738,AQ738),3)=1,"",IF(M738="","",AT738+1))</f>
        <v/>
      </c>
      <c r="AY738" s="15" t="str">
        <f t="shared" si="470"/>
        <v/>
      </c>
      <c r="AZ738" s="166" t="str">
        <f t="shared" si="471"/>
        <v/>
      </c>
      <c r="BA738" s="166" t="str">
        <f t="shared" si="472"/>
        <v/>
      </c>
      <c r="BB738" s="15" t="str">
        <f>IF(MOD(COUNTIF($AQ$1:AQ738,AQ738),3)=1,"",IF(N738="","",AX738+1))</f>
        <v/>
      </c>
      <c r="BC738" s="15" t="str">
        <f t="shared" si="461"/>
        <v/>
      </c>
      <c r="BD738" s="166" t="str">
        <f t="shared" si="462"/>
        <v/>
      </c>
      <c r="BE738" s="166" t="str">
        <f t="shared" si="463"/>
        <v/>
      </c>
      <c r="BF738" s="15"/>
      <c r="BG738" s="15"/>
      <c r="BH738" s="170" t="str">
        <f t="shared" si="464"/>
        <v>自身造成伤害降低30%，但所率士兵造成伤害提高{0}%，减伤提高{1}%。（武将死亡时失效）</v>
      </c>
    </row>
    <row r="739" spans="1:60">
      <c r="A739" s="256"/>
      <c r="B739" s="259"/>
      <c r="C739" s="256"/>
      <c r="D739" s="257"/>
      <c r="E739" s="179"/>
      <c r="F739" s="141"/>
      <c r="G739" s="141"/>
      <c r="H739" s="141"/>
      <c r="I739" s="141"/>
      <c r="J739" s="256"/>
      <c r="K739" s="256"/>
      <c r="L739" s="182"/>
      <c r="M739" s="179"/>
      <c r="N739" s="179"/>
      <c r="O739" s="182"/>
      <c r="P739" s="179"/>
      <c r="Q739" s="179"/>
      <c r="R739" s="179"/>
      <c r="S739" s="179"/>
      <c r="T739" s="179"/>
      <c r="U739" s="179"/>
      <c r="V739" s="179"/>
      <c r="W739" s="179"/>
      <c r="X739" s="179"/>
      <c r="Y739" s="179"/>
      <c r="Z739" s="179"/>
      <c r="AA739" s="179"/>
      <c r="AB739" s="44"/>
      <c r="AC739" s="189"/>
      <c r="AD739" s="189"/>
      <c r="AE739" s="189"/>
      <c r="AF739" s="189"/>
      <c r="AG739" s="92"/>
      <c r="AH739" s="189"/>
      <c r="AI739" s="239">
        <f>AV741+35*AW741</f>
        <v>0.35000000000000003</v>
      </c>
      <c r="AJ739" s="189"/>
      <c r="AK739" s="189"/>
      <c r="AL739" s="146">
        <f>IFERROR(AC739*IF($E739="将领",INDEX(兵法相关参数!$C$4:$AL$7,AL$15,MATCH($AB739,兵法相关参数!$C$3:$AL$3,0)),INDEX(兵法相关参数!$C$12:$AL$15,AL$15,MATCH($AB739,兵法相关参数!$C$3:$AL$3,0))),0)+IFERROR(AH739*IF($E739="将领",INDEX(兵法相关参数!$C$4:$AL$7,AL$15,MATCH($AG739,兵法相关参数!$C$3:$AL$3,0)),INDEX(兵法相关参数!$C$12:$AL$15,AL$15,MATCH($AG739,兵法相关参数!$C$3:$AL$3,0))),0)</f>
        <v>0</v>
      </c>
      <c r="AM739" s="146">
        <f>IFERROR(AD739*IF($E739="将领",INDEX(兵法相关参数!$C$4:$AL$7,AM$15,MATCH($AB739,兵法相关参数!$C$3:$AL$3,0)),INDEX(兵法相关参数!$C$12:$AL$15,AM$15,MATCH($AB739,兵法相关参数!$C$3:$AL$3,0))),0)+IFERROR(AI739*IF($E739="将领",INDEX(兵法相关参数!$C$4:$AL$7,AM$15,MATCH($AG739,兵法相关参数!$C$3:$AL$3,0)),INDEX(兵法相关参数!$C$12:$AL$15,AM$15,MATCH($AG739,兵法相关参数!$C$3:$AL$3,0))),0)</f>
        <v>0</v>
      </c>
      <c r="AN739" s="146">
        <f>IFERROR(AE739*IF($E739="将领",INDEX(兵法相关参数!$C$4:$AL$7,AN$15,MATCH($AB739,兵法相关参数!$C$3:$AL$3,0)),INDEX(兵法相关参数!$C$12:$AL$15,AN$15,MATCH($AB739,兵法相关参数!$C$3:$AL$3,0))),0)+IFERROR(AJ739*IF($E739="将领",INDEX(兵法相关参数!$C$4:$AL$7,AN$15,MATCH($AG739,兵法相关参数!$C$3:$AL$3,0)),INDEX(兵法相关参数!$C$12:$AL$15,AN$15,MATCH($AG739,兵法相关参数!$C$3:$AL$3,0))),0)</f>
        <v>0</v>
      </c>
      <c r="AO739" s="146">
        <f>IFERROR(AF739*IF($E739="将领",INDEX(兵法相关参数!$C$4:$AL$7,AL$15,MATCH($AB739,兵法相关参数!$C$3:$AL$3,0)),INDEX(兵法相关参数!$C$12:$AL$15,AO$15,MATCH($AB739,兵法相关参数!$C$3:$AL$3,0))),0)+IFERROR(AK739*IF($E739="将领",INDEX(兵法相关参数!$C$4:$AL$7,AL$15,MATCH($AG739,兵法相关参数!$C$3:$AL$3,0)),INDEX(兵法相关参数!$C$12:$AL$15,AO$15,MATCH($AG739,兵法相关参数!$C$3:$AL$3,0))),0)</f>
        <v>0</v>
      </c>
      <c r="AP739" s="27"/>
      <c r="AQ739" s="151">
        <f>AQ738</f>
        <v>30323</v>
      </c>
      <c r="AR739" s="162">
        <f>AR738</f>
        <v>0</v>
      </c>
      <c r="AS739" s="15" t="str">
        <f t="shared" si="476"/>
        <v>红</v>
      </c>
      <c r="AT739" s="153">
        <f t="shared" si="460"/>
        <v>1</v>
      </c>
      <c r="AU739" s="39" t="str">
        <f>IF(IF(L739="","",AQ739&amp;AT739)=AU738,"",IF(MOD(COUNTIF($AQ$1:AQ739,AQ739),3)=1,"",IF(L739="","",AQ739&amp;AT739)))</f>
        <v/>
      </c>
      <c r="AV739" s="166" t="str">
        <f>IF(AU739="","",IF(L738="固定值",L739,ROUND(IF(AR739=1,L739*INDEX($AV$5:$AV$9,MATCH(AS739,$AU$5:$AU$9,0)),L739*INDEX($AV$13:$AV$17,MATCH(AS739,$AU$13:$AU$17,0))),IF(MID(BH739,FIND(AT739-1,BH739)+2,1)="%",3,1))))</f>
        <v/>
      </c>
      <c r="AW739" s="166" t="str">
        <f>IF(AU739="","",ROUND((IF(AR739=1,L739*INDEX($AW$5:$AW$9,MATCH(AS739,$AU$5:$AU$9,0)),L739*INDEX($AW$13:$AW$17,MATCH(AS739,$AU$13:$AU$17,0)))-AV739)/34,IF(MID(BH739,FIND(AT739-1,BH739)+2,1)="%",3,1)))</f>
        <v/>
      </c>
      <c r="AX739" s="15" t="str">
        <f>IF(MOD(COUNTIF($AQ$1:AQ739,AQ739),3)=1,"",IF(M739="","",AT739+1))</f>
        <v/>
      </c>
      <c r="AY739" s="15" t="str">
        <f t="shared" si="470"/>
        <v/>
      </c>
      <c r="AZ739" s="166" t="str">
        <f t="shared" si="471"/>
        <v/>
      </c>
      <c r="BA739" s="166" t="str">
        <f t="shared" si="472"/>
        <v/>
      </c>
      <c r="BB739" s="15" t="str">
        <f>IF(MOD(COUNTIF($AQ$1:AQ739,AQ739),3)=1,"",IF(N739="","",AX739+1))</f>
        <v/>
      </c>
      <c r="BC739" s="15" t="str">
        <f t="shared" si="461"/>
        <v/>
      </c>
      <c r="BD739" s="166" t="str">
        <f t="shared" si="462"/>
        <v/>
      </c>
      <c r="BE739" s="166" t="str">
        <f t="shared" si="463"/>
        <v/>
      </c>
      <c r="BF739" s="15"/>
      <c r="BG739" s="15"/>
      <c r="BH739" s="170" t="str">
        <f t="shared" si="464"/>
        <v>自身造成伤害降低30%，但所率士兵造成伤害提高{0}%，减伤提高{1}%。（武将死亡时失效）</v>
      </c>
    </row>
    <row r="740" spans="1:60">
      <c r="A740" s="256"/>
      <c r="B740" s="259"/>
      <c r="C740" s="256"/>
      <c r="D740" s="255" t="s">
        <v>1269</v>
      </c>
      <c r="E740" s="11"/>
      <c r="F740" s="11"/>
      <c r="G740" s="11"/>
      <c r="H740" s="11"/>
      <c r="I740" s="11"/>
      <c r="J740" s="256"/>
      <c r="K740" s="256"/>
      <c r="L740" s="184" t="s">
        <v>1170</v>
      </c>
      <c r="M740" s="11"/>
      <c r="N740" s="11"/>
      <c r="O740" s="183" t="s">
        <v>1162</v>
      </c>
      <c r="P740" s="3" t="s">
        <v>1141</v>
      </c>
      <c r="Q740" s="11" t="s">
        <v>1163</v>
      </c>
      <c r="R740" s="11" t="s">
        <v>61</v>
      </c>
      <c r="S740" s="184"/>
      <c r="T740" s="184"/>
      <c r="U740" s="184"/>
      <c r="V740" s="184"/>
      <c r="W740" s="3" t="s">
        <v>1165</v>
      </c>
      <c r="X740" s="3" t="s">
        <v>224</v>
      </c>
      <c r="Y740" s="3" t="s">
        <v>225</v>
      </c>
      <c r="Z740" s="3" t="s">
        <v>226</v>
      </c>
      <c r="AA740" s="1"/>
      <c r="AB740" s="15"/>
      <c r="AC740" s="187" t="s">
        <v>419</v>
      </c>
      <c r="AD740" s="187" t="s">
        <v>228</v>
      </c>
      <c r="AE740" s="187" t="s">
        <v>229</v>
      </c>
      <c r="AF740" s="187" t="s">
        <v>230</v>
      </c>
      <c r="AG740" s="96"/>
      <c r="AH740" s="187"/>
      <c r="AI740" s="187"/>
      <c r="AJ740" s="187"/>
      <c r="AK740" s="187"/>
      <c r="AL740" s="146">
        <f>IFERROR(AC740*IF($E740="将领",INDEX(兵法相关参数!$C$4:$AL$7,AL$15,MATCH($AB740,兵法相关参数!$C$3:$AL$3,0)),INDEX(兵法相关参数!$C$12:$AL$15,AL$15,MATCH($AB740,兵法相关参数!$C$3:$AL$3,0))),0)+IFERROR(AH740*IF($E740="将领",INDEX(兵法相关参数!$C$4:$AL$7,AL$15,MATCH($AG740,兵法相关参数!$C$3:$AL$3,0)),INDEX(兵法相关参数!$C$12:$AL$15,AL$15,MATCH($AG740,兵法相关参数!$C$3:$AL$3,0))),0)</f>
        <v>0</v>
      </c>
      <c r="AM740" s="146">
        <f>IFERROR(AD740*IF($E740="将领",INDEX(兵法相关参数!$C$4:$AL$7,AM$15,MATCH($AB740,兵法相关参数!$C$3:$AL$3,0)),INDEX(兵法相关参数!$C$12:$AL$15,AM$15,MATCH($AB740,兵法相关参数!$C$3:$AL$3,0))),0)+IFERROR(AI740*IF($E740="将领",INDEX(兵法相关参数!$C$4:$AL$7,AM$15,MATCH($AG740,兵法相关参数!$C$3:$AL$3,0)),INDEX(兵法相关参数!$C$12:$AL$15,AM$15,MATCH($AG740,兵法相关参数!$C$3:$AL$3,0))),0)</f>
        <v>0</v>
      </c>
      <c r="AN740" s="146">
        <f>IFERROR(AE740*IF($E740="将领",INDEX(兵法相关参数!$C$4:$AL$7,AN$15,MATCH($AB740,兵法相关参数!$C$3:$AL$3,0)),INDEX(兵法相关参数!$C$12:$AL$15,AN$15,MATCH($AB740,兵法相关参数!$C$3:$AL$3,0))),0)+IFERROR(AJ740*IF($E740="将领",INDEX(兵法相关参数!$C$4:$AL$7,AN$15,MATCH($AG740,兵法相关参数!$C$3:$AL$3,0)),INDEX(兵法相关参数!$C$12:$AL$15,AN$15,MATCH($AG740,兵法相关参数!$C$3:$AL$3,0))),0)</f>
        <v>0</v>
      </c>
      <c r="AO740" s="146">
        <f>IFERROR(AF740*IF($E740="将领",INDEX(兵法相关参数!$C$4:$AL$7,AL$15,MATCH($AB740,兵法相关参数!$C$3:$AL$3,0)),INDEX(兵法相关参数!$C$12:$AL$15,AO$15,MATCH($AB740,兵法相关参数!$C$3:$AL$3,0))),0)+IFERROR(AK740*IF($E740="将领",INDEX(兵法相关参数!$C$4:$AL$7,AL$15,MATCH($AG740,兵法相关参数!$C$3:$AL$3,0)),INDEX(兵法相关参数!$C$12:$AL$15,AO$15,MATCH($AG740,兵法相关参数!$C$3:$AL$3,0))),0)</f>
        <v>0</v>
      </c>
      <c r="AP740" s="42"/>
      <c r="AQ740" s="151">
        <f t="shared" ref="AQ740:AQ745" si="478">AQ739</f>
        <v>30323</v>
      </c>
      <c r="AR740" s="160">
        <f>IF(D740="直接伤害",1,0)</f>
        <v>0</v>
      </c>
      <c r="AS740" s="15" t="str">
        <f t="shared" si="476"/>
        <v>红</v>
      </c>
      <c r="AT740" s="153">
        <f t="shared" si="460"/>
        <v>2</v>
      </c>
      <c r="AU740" s="39" t="str">
        <f>IF(IF(L740="","",AQ740&amp;AT740)=AU739,"",IF(MOD(COUNTIF($AQ$1:AQ740,AQ740),3)=1,"",IF(L740="","",AQ740&amp;AT740)))</f>
        <v/>
      </c>
      <c r="AV740" s="166" t="str">
        <f>IF(AU740="","",IF(L739="固定值",L740,ROUND(IF(AR740=1,L740*INDEX($AV$5:$AV$9,MATCH(AS740,$AU$5:$AU$9,0)),L740*INDEX($AV$13:$AV$17,MATCH(AS740,$AU$13:$AU$17,0))),IF(MID(BH740,FIND(AT740-1,BH740)+2,1)="%",3,1))))</f>
        <v/>
      </c>
      <c r="AW740" s="166" t="str">
        <f>IF(AU740="","",ROUND((IF(AR740=1,L740*INDEX($AW$5:$AW$9,MATCH(AS740,$AU$5:$AU$9,0)),L740*INDEX($AW$13:$AW$17,MATCH(AS740,$AU$13:$AU$17,0)))-AV740)/34,IF(MID(BH740,FIND(AT740-1,BH740)+2,1)="%",3,1)))</f>
        <v/>
      </c>
      <c r="AX740" s="15" t="str">
        <f>IF(MOD(COUNTIF($AQ$1:AQ740,AQ740),3)=1,"",IF(M740="","",AT740+1))</f>
        <v/>
      </c>
      <c r="AY740" s="15" t="str">
        <f t="shared" si="470"/>
        <v/>
      </c>
      <c r="AZ740" s="166" t="str">
        <f t="shared" si="471"/>
        <v/>
      </c>
      <c r="BA740" s="166" t="str">
        <f t="shared" si="472"/>
        <v/>
      </c>
      <c r="BB740" s="15" t="str">
        <f>IF(MOD(COUNTIF($AQ$1:AQ740,AQ740),3)=1,"",IF(N740="","",AX740+1))</f>
        <v/>
      </c>
      <c r="BC740" s="15" t="str">
        <f t="shared" si="461"/>
        <v/>
      </c>
      <c r="BD740" s="166" t="str">
        <f t="shared" si="462"/>
        <v/>
      </c>
      <c r="BE740" s="166" t="str">
        <f t="shared" si="463"/>
        <v/>
      </c>
      <c r="BF740" s="15"/>
      <c r="BG740" s="15"/>
      <c r="BH740" s="170" t="str">
        <f t="shared" si="464"/>
        <v>自身造成伤害降低30%，但所率士兵造成伤害提高{0}%，减伤提高{1}%。（武将死亡时失效）</v>
      </c>
    </row>
    <row r="741" spans="1:60">
      <c r="A741" s="256"/>
      <c r="B741" s="259"/>
      <c r="C741" s="256"/>
      <c r="D741" s="256"/>
      <c r="E741" s="179" t="s">
        <v>28</v>
      </c>
      <c r="F741" s="141">
        <v>1</v>
      </c>
      <c r="G741" s="141">
        <v>1</v>
      </c>
      <c r="H741" s="141"/>
      <c r="I741" s="141"/>
      <c r="J741" s="256"/>
      <c r="K741" s="256"/>
      <c r="L741" s="25">
        <v>0.35</v>
      </c>
      <c r="M741" s="10"/>
      <c r="N741" s="10"/>
      <c r="O741" s="81">
        <v>1</v>
      </c>
      <c r="P741" s="44">
        <v>0</v>
      </c>
      <c r="Q741" s="10">
        <v>0</v>
      </c>
      <c r="R741" s="10">
        <v>1</v>
      </c>
      <c r="S741" s="44"/>
      <c r="T741" s="44"/>
      <c r="U741" s="44"/>
      <c r="V741" s="24"/>
      <c r="W741" s="235">
        <f>$L741*$O741*效果范围削减($R741)</f>
        <v>0.35</v>
      </c>
      <c r="X741" s="235">
        <f>$L741*$O741*效果范围削减($R741)</f>
        <v>0.35</v>
      </c>
      <c r="Y741" s="235">
        <f>$L741*$O741*效果范围削减($R741)</f>
        <v>0.35</v>
      </c>
      <c r="Z741" s="235">
        <f>$L741*$O741*效果范围削减($R741)</f>
        <v>0.35</v>
      </c>
      <c r="AA741" s="22"/>
      <c r="AB741" s="44" t="s">
        <v>99</v>
      </c>
      <c r="AC741" s="92">
        <f>辅助效用($P741,$S738,AC$15,"兵力转换",标准系数,"指定士兵",W741)</f>
        <v>1.7408442190950508</v>
      </c>
      <c r="AD741" s="92">
        <f>辅助效用($P741,$S738,AD$15,"兵力转换",标准系数,"指定士兵",X741)</f>
        <v>1.6997108561823913</v>
      </c>
      <c r="AE741" s="92">
        <f>辅助效用($P741,$S738,AE$15,"兵力转换",标准系数,"指定士兵",Y741)</f>
        <v>1.8355060498481452</v>
      </c>
      <c r="AF741" s="92">
        <f>辅助效用($P741,$S738,AF$15,"兵力转换",标准系数,"指定士兵",Z741)</f>
        <v>1.7601675923220055</v>
      </c>
      <c r="AG741" s="92"/>
      <c r="AH741" s="188"/>
      <c r="AI741" s="188"/>
      <c r="AJ741" s="188"/>
      <c r="AK741" s="188"/>
      <c r="AL741" s="146">
        <f>IFERROR(AC741*IF($E741="将领",INDEX(兵法相关参数!$C$4:$AL$7,AL$15,MATCH($AB741,兵法相关参数!$C$3:$AL$3,0)),INDEX(兵法相关参数!$C$12:$AL$15,AL$15,MATCH($AB741,兵法相关参数!$C$3:$AL$3,0))),0)+IFERROR(AH741*IF($E741="将领",INDEX(兵法相关参数!$C$4:$AL$7,AL$15,MATCH($AG741,兵法相关参数!$C$3:$AL$3,0)),INDEX(兵法相关参数!$C$12:$AL$15,AL$15,MATCH($AG741,兵法相关参数!$C$3:$AL$3,0))),0)</f>
        <v>2.9950008070452485</v>
      </c>
      <c r="AM741" s="146">
        <f>IFERROR(AD741*IF($E741="将领",INDEX(兵法相关参数!$C$4:$AL$7,AM$15,MATCH($AB741,兵法相关参数!$C$3:$AL$3,0)),INDEX(兵法相关参数!$C$12:$AL$15,AM$15,MATCH($AB741,兵法相关参数!$C$3:$AL$3,0))),0)+IFERROR(AI741*IF($E741="将领",INDEX(兵法相关参数!$C$4:$AL$7,AM$15,MATCH($AG741,兵法相关参数!$C$3:$AL$3,0)),INDEX(兵法相关参数!$C$12:$AL$15,AM$15,MATCH($AG741,兵法相关参数!$C$3:$AL$3,0))),0)</f>
        <v>2.095667717712304</v>
      </c>
      <c r="AN741" s="146">
        <f>IFERROR(AE741*IF($E741="将领",INDEX(兵法相关参数!$C$4:$AL$7,AN$15,MATCH($AB741,兵法相关参数!$C$3:$AL$3,0)),INDEX(兵法相关参数!$C$12:$AL$15,AN$15,MATCH($AB741,兵法相关参数!$C$3:$AL$3,0))),0)+IFERROR(AJ741*IF($E741="将领",INDEX(兵法相关参数!$C$4:$AL$7,AN$15,MATCH($AG741,兵法相关参数!$C$3:$AL$3,0)),INDEX(兵法相关参数!$C$12:$AL$15,AN$15,MATCH($AG741,兵法相关参数!$C$3:$AL$3,0))),0)</f>
        <v>2.2826444956618364</v>
      </c>
      <c r="AO741" s="146">
        <f>IFERROR(AF741*IF($E741="将领",INDEX(兵法相关参数!$C$4:$AL$7,AL$15,MATCH($AB741,兵法相关参数!$C$3:$AL$3,0)),INDEX(兵法相关参数!$C$12:$AL$15,AO$15,MATCH($AB741,兵法相关参数!$C$3:$AL$3,0))),0)+IFERROR(AK741*IF($E741="将领",INDEX(兵法相关参数!$C$4:$AL$7,AL$15,MATCH($AG741,兵法相关参数!$C$3:$AL$3,0)),INDEX(兵法相关参数!$C$12:$AL$15,AO$15,MATCH($AG741,兵法相关参数!$C$3:$AL$3,0))),0)</f>
        <v>1.7601675923220055</v>
      </c>
      <c r="AP741" s="27"/>
      <c r="AQ741" s="151">
        <f t="shared" si="478"/>
        <v>30323</v>
      </c>
      <c r="AR741" s="161">
        <f>AR740</f>
        <v>0</v>
      </c>
      <c r="AS741" s="15" t="str">
        <f t="shared" si="476"/>
        <v>红</v>
      </c>
      <c r="AT741" s="153">
        <f t="shared" si="460"/>
        <v>2</v>
      </c>
      <c r="AU741" s="39" t="str">
        <f>IF(IF(L741="","",AQ741&amp;AT741)=AU740,"",IF(MOD(COUNTIF($AQ$1:AQ741,AQ741),3)=1,"",IF(L741="","",AQ741&amp;AT741)))</f>
        <v>303232</v>
      </c>
      <c r="AV741" s="191">
        <v>7.0000000000000007E-2</v>
      </c>
      <c r="AW741" s="191">
        <v>8.0000000000000002E-3</v>
      </c>
      <c r="AX741" s="15" t="str">
        <f>IF(MOD(COUNTIF($AQ$1:AQ741,AQ741),3)=1,"",IF(M741="","",AT741+1))</f>
        <v/>
      </c>
      <c r="AY741" s="15" t="str">
        <f t="shared" si="470"/>
        <v/>
      </c>
      <c r="AZ741" s="166" t="str">
        <f t="shared" si="471"/>
        <v/>
      </c>
      <c r="BA741" s="166" t="str">
        <f t="shared" si="472"/>
        <v/>
      </c>
      <c r="BB741" s="15" t="str">
        <f>IF(MOD(COUNTIF($AQ$1:AQ741,AQ741),3)=1,"",IF(N741="","",AX741+1))</f>
        <v/>
      </c>
      <c r="BC741" s="15" t="str">
        <f t="shared" si="461"/>
        <v/>
      </c>
      <c r="BD741" s="166" t="str">
        <f t="shared" si="462"/>
        <v/>
      </c>
      <c r="BE741" s="166" t="str">
        <f t="shared" si="463"/>
        <v/>
      </c>
      <c r="BF741" s="15"/>
      <c r="BG741" s="15"/>
      <c r="BH741" s="170" t="str">
        <f t="shared" si="464"/>
        <v>自身造成伤害降低30%，但所率士兵造成伤害提高{0}%，减伤提高{1}%。（武将死亡时失效）</v>
      </c>
    </row>
    <row r="742" spans="1:60">
      <c r="A742" s="256"/>
      <c r="B742" s="259"/>
      <c r="C742" s="256"/>
      <c r="D742" s="257"/>
      <c r="E742" s="179"/>
      <c r="F742" s="141"/>
      <c r="G742" s="141"/>
      <c r="H742" s="179"/>
      <c r="I742" s="179"/>
      <c r="J742" s="256"/>
      <c r="K742" s="256"/>
      <c r="L742" s="182"/>
      <c r="M742" s="179"/>
      <c r="N742" s="179"/>
      <c r="O742" s="182"/>
      <c r="P742" s="179"/>
      <c r="Q742" s="179"/>
      <c r="R742" s="179"/>
      <c r="S742" s="179"/>
      <c r="T742" s="179"/>
      <c r="U742" s="179"/>
      <c r="V742" s="179"/>
      <c r="W742" s="179"/>
      <c r="X742" s="179"/>
      <c r="Y742" s="179"/>
      <c r="Z742" s="179"/>
      <c r="AA742" s="179"/>
      <c r="AB742" s="44"/>
      <c r="AC742" s="189"/>
      <c r="AD742" s="189"/>
      <c r="AE742" s="189"/>
      <c r="AF742" s="189"/>
      <c r="AG742" s="92"/>
      <c r="AH742" s="189"/>
      <c r="AI742" s="189"/>
      <c r="AJ742" s="189"/>
      <c r="AK742" s="189"/>
      <c r="AL742" s="146">
        <f>IFERROR(AC742*IF($E742="将领",INDEX(兵法相关参数!$C$4:$AL$7,AL$15,MATCH($AB742,兵法相关参数!$C$3:$AL$3,0)),INDEX(兵法相关参数!$C$12:$AL$15,AL$15,MATCH($AB742,兵法相关参数!$C$3:$AL$3,0))),0)+IFERROR(AH742*IF($E742="将领",INDEX(兵法相关参数!$C$4:$AL$7,AL$15,MATCH($AG742,兵法相关参数!$C$3:$AL$3,0)),INDEX(兵法相关参数!$C$12:$AL$15,AL$15,MATCH($AG742,兵法相关参数!$C$3:$AL$3,0))),0)</f>
        <v>0</v>
      </c>
      <c r="AM742" s="146">
        <f>IFERROR(AD742*IF($E742="将领",INDEX(兵法相关参数!$C$4:$AL$7,AM$15,MATCH($AB742,兵法相关参数!$C$3:$AL$3,0)),INDEX(兵法相关参数!$C$12:$AL$15,AM$15,MATCH($AB742,兵法相关参数!$C$3:$AL$3,0))),0)+IFERROR(AI742*IF($E742="将领",INDEX(兵法相关参数!$C$4:$AL$7,AM$15,MATCH($AG742,兵法相关参数!$C$3:$AL$3,0)),INDEX(兵法相关参数!$C$12:$AL$15,AM$15,MATCH($AG742,兵法相关参数!$C$3:$AL$3,0))),0)</f>
        <v>0</v>
      </c>
      <c r="AN742" s="146">
        <f>IFERROR(AE742*IF($E742="将领",INDEX(兵法相关参数!$C$4:$AL$7,AN$15,MATCH($AB742,兵法相关参数!$C$3:$AL$3,0)),INDEX(兵法相关参数!$C$12:$AL$15,AN$15,MATCH($AB742,兵法相关参数!$C$3:$AL$3,0))),0)+IFERROR(AJ742*IF($E742="将领",INDEX(兵法相关参数!$C$4:$AL$7,AN$15,MATCH($AG742,兵法相关参数!$C$3:$AL$3,0)),INDEX(兵法相关参数!$C$12:$AL$15,AN$15,MATCH($AG742,兵法相关参数!$C$3:$AL$3,0))),0)</f>
        <v>0</v>
      </c>
      <c r="AO742" s="146">
        <f>IFERROR(AF742*IF($E742="将领",INDEX(兵法相关参数!$C$4:$AL$7,AL$15,MATCH($AB742,兵法相关参数!$C$3:$AL$3,0)),INDEX(兵法相关参数!$C$12:$AL$15,AO$15,MATCH($AB742,兵法相关参数!$C$3:$AL$3,0))),0)+IFERROR(AK742*IF($E742="将领",INDEX(兵法相关参数!$C$4:$AL$7,AL$15,MATCH($AG742,兵法相关参数!$C$3:$AL$3,0)),INDEX(兵法相关参数!$C$12:$AL$15,AO$15,MATCH($AG742,兵法相关参数!$C$3:$AL$3,0))),0)</f>
        <v>0</v>
      </c>
      <c r="AP742" s="42"/>
      <c r="AQ742" s="151">
        <f t="shared" si="478"/>
        <v>30323</v>
      </c>
      <c r="AR742" s="162">
        <f>AR741</f>
        <v>0</v>
      </c>
      <c r="AS742" s="15" t="str">
        <f t="shared" si="476"/>
        <v>红</v>
      </c>
      <c r="AT742" s="153">
        <f t="shared" si="460"/>
        <v>2</v>
      </c>
      <c r="AU742" s="39" t="str">
        <f>IF(IF(L742="","",AQ742&amp;AT742)=AU741,"",IF(MOD(COUNTIF($AQ$1:AQ742,AQ742),3)=1,"",IF(L742="","",AQ742&amp;AT742)))</f>
        <v/>
      </c>
      <c r="AV742" s="166" t="str">
        <f>IF(AU742="","",IF(L741="固定值",L742,ROUND(IF(AR742=1,L742*INDEX($AV$5:$AV$9,MATCH(AS742,$AU$5:$AU$9,0)),L742*INDEX($AV$13:$AV$17,MATCH(AS742,$AU$13:$AU$17,0))),IF(MID(BH742,FIND(AT742-1,BH742)+2,1)="%",3,1))))</f>
        <v/>
      </c>
      <c r="AW742" s="166" t="str">
        <f>IF(AU742="","",ROUND((IF(AR742=1,L742*INDEX($AW$5:$AW$9,MATCH(AS742,$AU$5:$AU$9,0)),L742*INDEX($AW$13:$AW$17,MATCH(AS742,$AU$13:$AU$17,0)))-AV742)/34,IF(MID(BH742,FIND(AT742-1,BH742)+2,1)="%",3,1)))</f>
        <v/>
      </c>
      <c r="AX742" s="15" t="str">
        <f>IF(MOD(COUNTIF($AQ$1:AQ742,AQ742),3)=1,"",IF(M742="","",AT742+1))</f>
        <v/>
      </c>
      <c r="AY742" s="15" t="str">
        <f t="shared" si="470"/>
        <v/>
      </c>
      <c r="AZ742" s="166" t="str">
        <f t="shared" si="471"/>
        <v/>
      </c>
      <c r="BA742" s="166" t="str">
        <f t="shared" si="472"/>
        <v/>
      </c>
      <c r="BB742" s="15" t="str">
        <f>IF(MOD(COUNTIF($AQ$1:AQ742,AQ742),3)=1,"",IF(N742="","",AX742+1))</f>
        <v/>
      </c>
      <c r="BC742" s="15" t="str">
        <f t="shared" si="461"/>
        <v/>
      </c>
      <c r="BD742" s="166" t="str">
        <f t="shared" si="462"/>
        <v/>
      </c>
      <c r="BE742" s="166" t="str">
        <f t="shared" si="463"/>
        <v/>
      </c>
      <c r="BF742" s="15"/>
      <c r="BG742" s="15"/>
      <c r="BH742" s="170" t="str">
        <f t="shared" si="464"/>
        <v>自身造成伤害降低30%，但所率士兵造成伤害提高{0}%，减伤提高{1}%。（武将死亡时失效）</v>
      </c>
    </row>
    <row r="743" spans="1:60">
      <c r="A743" s="256"/>
      <c r="B743" s="259"/>
      <c r="C743" s="256"/>
      <c r="D743" s="255" t="s">
        <v>1270</v>
      </c>
      <c r="E743" s="11"/>
      <c r="F743" s="11"/>
      <c r="G743" s="11"/>
      <c r="H743" s="11"/>
      <c r="I743" s="11"/>
      <c r="J743" s="256"/>
      <c r="K743" s="256"/>
      <c r="L743" s="11"/>
      <c r="M743" s="11"/>
      <c r="N743" s="11"/>
      <c r="O743" s="183" t="s">
        <v>1162</v>
      </c>
      <c r="P743" s="3" t="s">
        <v>1141</v>
      </c>
      <c r="Q743" s="11" t="s">
        <v>1163</v>
      </c>
      <c r="R743" s="11" t="s">
        <v>61</v>
      </c>
      <c r="S743" s="11" t="s">
        <v>1271</v>
      </c>
      <c r="T743" s="184"/>
      <c r="U743" s="184"/>
      <c r="V743" s="184"/>
      <c r="W743" s="3" t="s">
        <v>1165</v>
      </c>
      <c r="X743" s="3" t="s">
        <v>224</v>
      </c>
      <c r="Y743" s="3" t="s">
        <v>225</v>
      </c>
      <c r="Z743" s="3" t="s">
        <v>226</v>
      </c>
      <c r="AA743" s="1"/>
      <c r="AB743" s="15"/>
      <c r="AC743" s="187" t="s">
        <v>227</v>
      </c>
      <c r="AD743" s="187" t="s">
        <v>228</v>
      </c>
      <c r="AE743" s="187" t="s">
        <v>229</v>
      </c>
      <c r="AF743" s="187" t="s">
        <v>230</v>
      </c>
      <c r="AG743" s="96"/>
      <c r="AH743" s="187"/>
      <c r="AI743" s="187"/>
      <c r="AJ743" s="187"/>
      <c r="AK743" s="187"/>
      <c r="AL743" s="146">
        <f>IFERROR(AC743*IF($E743="将领",INDEX(兵法相关参数!$C$4:$AL$7,AL$15,MATCH($AB743,兵法相关参数!$C$3:$AL$3,0)),INDEX(兵法相关参数!$C$12:$AL$15,AL$15,MATCH($AB743,兵法相关参数!$C$3:$AL$3,0))),0)+IFERROR(AH743*IF($E743="将领",INDEX(兵法相关参数!$C$4:$AL$7,AL$15,MATCH($AG743,兵法相关参数!$C$3:$AL$3,0)),INDEX(兵法相关参数!$C$12:$AL$15,AL$15,MATCH($AG743,兵法相关参数!$C$3:$AL$3,0))),0)</f>
        <v>0</v>
      </c>
      <c r="AM743" s="146">
        <f>IFERROR(AD743*IF($E743="将领",INDEX(兵法相关参数!$C$4:$AL$7,AM$15,MATCH($AB743,兵法相关参数!$C$3:$AL$3,0)),INDEX(兵法相关参数!$C$12:$AL$15,AM$15,MATCH($AB743,兵法相关参数!$C$3:$AL$3,0))),0)+IFERROR(AI743*IF($E743="将领",INDEX(兵法相关参数!$C$4:$AL$7,AM$15,MATCH($AG743,兵法相关参数!$C$3:$AL$3,0)),INDEX(兵法相关参数!$C$12:$AL$15,AM$15,MATCH($AG743,兵法相关参数!$C$3:$AL$3,0))),0)</f>
        <v>0</v>
      </c>
      <c r="AN743" s="146">
        <f>IFERROR(AE743*IF($E743="将领",INDEX(兵法相关参数!$C$4:$AL$7,AN$15,MATCH($AB743,兵法相关参数!$C$3:$AL$3,0)),INDEX(兵法相关参数!$C$12:$AL$15,AN$15,MATCH($AB743,兵法相关参数!$C$3:$AL$3,0))),0)+IFERROR(AJ743*IF($E743="将领",INDEX(兵法相关参数!$C$4:$AL$7,AN$15,MATCH($AG743,兵法相关参数!$C$3:$AL$3,0)),INDEX(兵法相关参数!$C$12:$AL$15,AN$15,MATCH($AG743,兵法相关参数!$C$3:$AL$3,0))),0)</f>
        <v>0</v>
      </c>
      <c r="AO743" s="146">
        <f>IFERROR(AF743*IF($E743="将领",INDEX(兵法相关参数!$C$4:$AL$7,AL$15,MATCH($AB743,兵法相关参数!$C$3:$AL$3,0)),INDEX(兵法相关参数!$C$12:$AL$15,AO$15,MATCH($AB743,兵法相关参数!$C$3:$AL$3,0))),0)+IFERROR(AK743*IF($E743="将领",INDEX(兵法相关参数!$C$4:$AL$7,AL$15,MATCH($AG743,兵法相关参数!$C$3:$AL$3,0)),INDEX(兵法相关参数!$C$12:$AL$15,AO$15,MATCH($AG743,兵法相关参数!$C$3:$AL$3,0))),0)</f>
        <v>0</v>
      </c>
      <c r="AP743" s="27"/>
      <c r="AQ743" s="151">
        <f t="shared" si="478"/>
        <v>30323</v>
      </c>
      <c r="AR743" s="160">
        <f>IF(D743="直接伤害",1,0)</f>
        <v>0</v>
      </c>
      <c r="AS743" s="15" t="str">
        <f>IF(C743="",AS742,C743)</f>
        <v>红</v>
      </c>
      <c r="AT743" s="153">
        <f>IF(A743&lt;&gt;"",1,IF(D743="",AT742,IF(AU741="",AT742,IF(AX741="",AT742+1,IF(BB741="",AT742+2,AT742+3)))))</f>
        <v>3</v>
      </c>
      <c r="AU743" s="39" t="str">
        <f>IF(IF(L743="","",AQ743&amp;AT743)=AU742,"",IF(MOD(COUNTIF($AQ$1:AQ743,AQ743),3)=1,"",IF(L743="","",AQ743&amp;AT743)))</f>
        <v/>
      </c>
      <c r="AV743" s="166" t="str">
        <f>IF(AU743="","",IF(L742="固定值",L743,ROUND(IF(AR743=1,L743*INDEX($AV$5:$AV$9,MATCH(AS743,$AU$5:$AU$9,0)),L743*INDEX($AV$13:$AV$17,MATCH(AS743,$AU$13:$AU$17,0))),IF(MID(BH743,FIND(AT743-1,BH743)+2,1)="%",3,1))))</f>
        <v/>
      </c>
      <c r="AW743" s="166" t="str">
        <f>IF(AU743="","",ROUND((IF(AR743=1,L743*INDEX($AW$5:$AW$9,MATCH(AS743,$AU$5:$AU$9,0)),L743*INDEX($AW$13:$AW$17,MATCH(AS743,$AU$13:$AU$17,0)))-AV743)/34,IF(MID(BH743,FIND(AT743-1,BH743)+2,1)="%",3,1)))</f>
        <v/>
      </c>
      <c r="AX743" s="15" t="str">
        <f>IF(MOD(COUNTIF($AQ$1:AQ743,AQ743),3)=1,"",IF(M743="","",AT743+1))</f>
        <v/>
      </c>
      <c r="AY743" s="15" t="str">
        <f t="shared" si="470"/>
        <v/>
      </c>
      <c r="AZ743" s="166" t="str">
        <f t="shared" si="471"/>
        <v/>
      </c>
      <c r="BA743" s="166" t="str">
        <f t="shared" si="472"/>
        <v/>
      </c>
      <c r="BB743" s="15" t="str">
        <f>IF(MOD(COUNTIF($AQ$1:AQ743,AQ743),3)=1,"",IF(N743="","",AX743+1))</f>
        <v/>
      </c>
      <c r="BC743" s="15" t="str">
        <f t="shared" ref="BC743:BC754" si="479">IF(IF(BB743="","",AQ743&amp;BB743)=BC742,"",IF(BB743="","",AQ743&amp;BB743))</f>
        <v/>
      </c>
      <c r="BD743" s="166" t="str">
        <f t="shared" ref="BD743:BD754" si="480">IF(BC743="","",IF(N742="固定值",N743,ROUND(IF(AR743=1,N743*INDEX($AV$5:$AV$9,MATCH(AS743,$AU$5:$AU$9,0)),N743*INDEX($AV$13:$AV$17,MATCH(AS743,$AU$13:$AU$17,0))),IF(MID(BH743,FIND(BB743-1,BH743)+2,1)="%",3,1))))</f>
        <v/>
      </c>
      <c r="BE743" s="166" t="str">
        <f t="shared" ref="BE743:BE754" si="481">IF(BC743="","",ROUND((IF(AR743=1,N743*INDEX($AW$5:$AW$9,MATCH(AS743,$AU$5:$AU$9,0)),N743*INDEX($AW$13:$AW$17,MATCH(AS743,$AU$13:$AU$17,0)))-BD743)/34,IF(MID(BH743,FIND(BB743-1,BH743)+2,1)="%",3,1)))</f>
        <v/>
      </c>
      <c r="BF743" s="15"/>
      <c r="BG743" s="15"/>
      <c r="BH743" s="170" t="str">
        <f t="shared" si="464"/>
        <v>自身造成伤害降低30%，但所率士兵造成伤害提高{0}%，减伤提高{1}%。（武将死亡时失效）</v>
      </c>
    </row>
    <row r="744" spans="1:60">
      <c r="A744" s="256"/>
      <c r="B744" s="259"/>
      <c r="C744" s="256"/>
      <c r="D744" s="256"/>
      <c r="E744" s="179" t="s">
        <v>1272</v>
      </c>
      <c r="F744" s="141">
        <v>1</v>
      </c>
      <c r="G744" s="141">
        <v>1</v>
      </c>
      <c r="H744" s="141"/>
      <c r="I744" s="141"/>
      <c r="J744" s="256"/>
      <c r="K744" s="256"/>
      <c r="L744" s="179"/>
      <c r="M744" s="207"/>
      <c r="N744" s="179"/>
      <c r="O744" s="81">
        <v>1</v>
      </c>
      <c r="P744" s="44">
        <v>0</v>
      </c>
      <c r="Q744" s="10">
        <v>0</v>
      </c>
      <c r="R744" s="10">
        <v>1</v>
      </c>
      <c r="S744" s="182">
        <v>0.3</v>
      </c>
      <c r="T744" s="179"/>
      <c r="U744" s="110"/>
      <c r="V744" s="179"/>
      <c r="W744" s="235">
        <f>$S744*$O744*效果范围削减($R744)</f>
        <v>0.3</v>
      </c>
      <c r="X744" s="235">
        <f>$S744*$O744*效果范围削减($R744)</f>
        <v>0.3</v>
      </c>
      <c r="Y744" s="235">
        <f>$S744*$O744*效果范围削减($R744)</f>
        <v>0.3</v>
      </c>
      <c r="Z744" s="235">
        <f>$S744*$O744*效果范围削减($R744)</f>
        <v>0.3</v>
      </c>
      <c r="AA744" s="179"/>
      <c r="AB744" s="44" t="s">
        <v>96</v>
      </c>
      <c r="AC744" s="92">
        <f>辅助效用($P744,$S738,AC$15,"输出转换",标准系数,"指定将领",W744)</f>
        <v>0.56580365546683609</v>
      </c>
      <c r="AD744" s="92">
        <f>辅助效用($P744,$S738,AD$15,"输出转换",标准系数,"指定将领",X744)</f>
        <v>0.58753530526499909</v>
      </c>
      <c r="AE744" s="92">
        <f>辅助效用($P744,$S738,AE$15,"输出转换",标准系数,"指定将领",Y744)</f>
        <v>0.99969021258847057</v>
      </c>
      <c r="AF744" s="92">
        <f>辅助效用($P744,$S738,AF$15,"输出转换",标准系数,"指定将领",Z744)</f>
        <v>0.99625193016894498</v>
      </c>
      <c r="AG744" s="92"/>
      <c r="AH744" s="188"/>
      <c r="AI744" s="188"/>
      <c r="AJ744" s="188"/>
      <c r="AK744" s="188"/>
      <c r="AL744" s="146">
        <f>IFERROR(AC744*IF($E744="将领",INDEX(兵法相关参数!$C$4:$AL$7,AL$15,MATCH($AB744,兵法相关参数!$C$3:$AL$3,0)),INDEX(兵法相关参数!$C$12:$AL$15,AL$15,MATCH($AB744,兵法相关参数!$C$3:$AL$3,0))),0)+IFERROR(AH744*IF($E744="将领",INDEX(兵法相关参数!$C$4:$AL$7,AL$15,MATCH($AG744,兵法相关参数!$C$3:$AL$3,0)),INDEX(兵法相关参数!$C$12:$AL$15,AL$15,MATCH($AG744,兵法相关参数!$C$3:$AL$3,0))),0)</f>
        <v>0.52411962968128534</v>
      </c>
      <c r="AM744" s="146">
        <f>IFERROR(AD744*IF($E744="将领",INDEX(兵法相关参数!$C$4:$AL$7,AM$15,MATCH($AB744,兵法相关参数!$C$3:$AL$3,0)),INDEX(兵法相关参数!$C$12:$AL$15,AM$15,MATCH($AB744,兵法相关参数!$C$3:$AL$3,0))),0)+IFERROR(AI744*IF($E744="将领",INDEX(兵法相关参数!$C$4:$AL$7,AM$15,MATCH($AG744,兵法相关参数!$C$3:$AL$3,0)),INDEX(兵法相关参数!$C$12:$AL$15,AM$15,MATCH($AG744,兵法相关参数!$C$3:$AL$3,0))),0)</f>
        <v>0.52049835943233669</v>
      </c>
      <c r="AN744" s="146">
        <f>IFERROR(AE744*IF($E744="将领",INDEX(兵法相关参数!$C$4:$AL$7,AN$15,MATCH($AB744,兵法相关参数!$C$3:$AL$3,0)),INDEX(兵法相关参数!$C$12:$AL$15,AN$15,MATCH($AB744,兵法相关参数!$C$3:$AL$3,0))),0)+IFERROR(AJ744*IF($E744="将领",INDEX(兵法相关参数!$C$4:$AL$7,AN$15,MATCH($AG744,兵法相关参数!$C$3:$AL$3,0)),INDEX(兵法相关参数!$C$12:$AL$15,AN$15,MATCH($AG744,兵法相关参数!$C$3:$AL$3,0))),0)</f>
        <v>0.91050603859844514</v>
      </c>
      <c r="AO744" s="146">
        <f>IFERROR(AF744*IF($E744="将领",INDEX(兵法相关参数!$C$4:$AL$7,AL$15,MATCH($AB744,兵法相关参数!$C$3:$AL$3,0)),INDEX(兵法相关参数!$C$12:$AL$15,AO$15,MATCH($AB744,兵法相关参数!$C$3:$AL$3,0))),0)+IFERROR(AK744*IF($E744="将领",INDEX(兵法相关参数!$C$4:$AL$7,AL$15,MATCH($AG744,兵法相关参数!$C$3:$AL$3,0)),INDEX(兵法相关参数!$C$12:$AL$15,AO$15,MATCH($AG744,兵法相关参数!$C$3:$AL$3,0))),0)</f>
        <v>0.92285581343335576</v>
      </c>
      <c r="AP744" s="42"/>
      <c r="AQ744" s="151">
        <f t="shared" si="478"/>
        <v>30323</v>
      </c>
      <c r="AR744" s="160">
        <f t="shared" ref="AR744:AR754" si="482">IF(D744="直接伤害",1,0)</f>
        <v>0</v>
      </c>
      <c r="AS744" s="15" t="str">
        <f t="shared" ref="AS744:AS754" si="483">IF(C744="",AS743,C744)</f>
        <v>红</v>
      </c>
      <c r="AT744" s="153">
        <f t="shared" ref="AT744:AT754" si="484">IF(A744&lt;&gt;"",1,IF(D744="",AT743,IF(AU742="",AT743,IF(AX742="",AT743+1,IF(BB742="",AT743+2,AT743+3)))))</f>
        <v>3</v>
      </c>
      <c r="AU744" s="39" t="str">
        <f>IF(IF(L744="","",AQ744&amp;AT744)=AU743,"",IF(MOD(COUNTIF($AQ$1:AQ744,AQ744),3)=1,"",IF(L744="","",AQ744&amp;AT744)))</f>
        <v/>
      </c>
      <c r="AV744" s="166" t="str">
        <f>IF(AU744="","",IF(L743="固定值",L744,ROUND(IF(AR744=1,L744*INDEX($AV$5:$AV$9,MATCH(AS744,$AU$5:$AU$9,0)),L744*INDEX($AV$13:$AV$17,MATCH(AS744,$AU$13:$AU$17,0))),IF(MID(BH744,FIND(AT744-1,BH744)+2,1)="%",3,1))))</f>
        <v/>
      </c>
      <c r="AW744" s="166" t="str">
        <f>IF(AU744="","",ROUND((IF(AR744=1,L744*INDEX($AW$5:$AW$9,MATCH(AS744,$AU$5:$AU$9,0)),L744*INDEX($AW$13:$AW$17,MATCH(AS744,$AU$13:$AU$17,0)))-AV744)/34,IF(MID(BH744,FIND(AT744-1,BH744)+2,1)="%",3,1)))</f>
        <v/>
      </c>
      <c r="AX744" s="15" t="str">
        <f>IF(MOD(COUNTIF($AQ$1:AQ744,AQ744),3)=1,"",IF(M744="","",AT744+1))</f>
        <v/>
      </c>
      <c r="AY744" s="15" t="str">
        <f t="shared" si="470"/>
        <v/>
      </c>
      <c r="AZ744" s="166" t="str">
        <f t="shared" si="471"/>
        <v/>
      </c>
      <c r="BA744" s="166" t="str">
        <f t="shared" si="472"/>
        <v/>
      </c>
      <c r="BB744" s="15" t="str">
        <f>IF(MOD(COUNTIF($AQ$1:AQ744,AQ744),3)=1,"",IF(N744="","",AX744+1))</f>
        <v/>
      </c>
      <c r="BC744" s="15" t="str">
        <f t="shared" si="479"/>
        <v/>
      </c>
      <c r="BD744" s="166" t="str">
        <f t="shared" si="480"/>
        <v/>
      </c>
      <c r="BE744" s="166" t="str">
        <f t="shared" si="481"/>
        <v/>
      </c>
      <c r="BF744" s="15"/>
      <c r="BG744" s="15"/>
      <c r="BH744" s="170" t="str">
        <f t="shared" si="464"/>
        <v>自身造成伤害降低30%，但所率士兵造成伤害提高{0}%，减伤提高{1}%。（武将死亡时失效）</v>
      </c>
    </row>
    <row r="745" spans="1:60">
      <c r="A745" s="257"/>
      <c r="B745" s="260"/>
      <c r="C745" s="257"/>
      <c r="D745" s="257"/>
      <c r="E745" s="179"/>
      <c r="F745" s="179"/>
      <c r="G745" s="179"/>
      <c r="H745" s="179"/>
      <c r="I745" s="179"/>
      <c r="J745" s="257"/>
      <c r="K745" s="257"/>
      <c r="L745" s="182"/>
      <c r="M745" s="179"/>
      <c r="N745" s="179"/>
      <c r="O745" s="182"/>
      <c r="P745" s="179"/>
      <c r="Q745" s="179"/>
      <c r="R745" s="179"/>
      <c r="S745" s="179"/>
      <c r="T745" s="179"/>
      <c r="U745" s="179"/>
      <c r="V745" s="179"/>
      <c r="W745" s="179"/>
      <c r="X745" s="179"/>
      <c r="Y745" s="179"/>
      <c r="Z745" s="179"/>
      <c r="AA745" s="179"/>
      <c r="AB745" s="44"/>
      <c r="AC745" s="189"/>
      <c r="AD745" s="189"/>
      <c r="AE745" s="189"/>
      <c r="AF745" s="189"/>
      <c r="AG745" s="92"/>
      <c r="AH745" s="189"/>
      <c r="AI745" s="189"/>
      <c r="AJ745" s="189"/>
      <c r="AK745" s="189"/>
      <c r="AL745" s="146">
        <f>IFERROR(AC745*IF($E745="将领",INDEX(兵法相关参数!$C$4:$AL$7,AL$15,MATCH($AB745,兵法相关参数!$C$3:$AL$3,0)),INDEX(兵法相关参数!$C$12:$AL$15,AL$15,MATCH($AB745,兵法相关参数!$C$3:$AL$3,0))),0)+IFERROR(AH745*IF($E745="将领",INDEX(兵法相关参数!$C$4:$AL$7,AL$15,MATCH($AG745,兵法相关参数!$C$3:$AL$3,0)),INDEX(兵法相关参数!$C$12:$AL$15,AL$15,MATCH($AG745,兵法相关参数!$C$3:$AL$3,0))),0)</f>
        <v>0</v>
      </c>
      <c r="AM745" s="146">
        <f>IFERROR(AD745*IF($E745="将领",INDEX(兵法相关参数!$C$4:$AL$7,AM$15,MATCH($AB745,兵法相关参数!$C$3:$AL$3,0)),INDEX(兵法相关参数!$C$12:$AL$15,AM$15,MATCH($AB745,兵法相关参数!$C$3:$AL$3,0))),0)+IFERROR(AI745*IF($E745="将领",INDEX(兵法相关参数!$C$4:$AL$7,AM$15,MATCH($AG745,兵法相关参数!$C$3:$AL$3,0)),INDEX(兵法相关参数!$C$12:$AL$15,AM$15,MATCH($AG745,兵法相关参数!$C$3:$AL$3,0))),0)</f>
        <v>0</v>
      </c>
      <c r="AN745" s="146">
        <f>IFERROR(AE745*IF($E745="将领",INDEX(兵法相关参数!$C$4:$AL$7,AN$15,MATCH($AB745,兵法相关参数!$C$3:$AL$3,0)),INDEX(兵法相关参数!$C$12:$AL$15,AN$15,MATCH($AB745,兵法相关参数!$C$3:$AL$3,0))),0)+IFERROR(AJ745*IF($E745="将领",INDEX(兵法相关参数!$C$4:$AL$7,AN$15,MATCH($AG745,兵法相关参数!$C$3:$AL$3,0)),INDEX(兵法相关参数!$C$12:$AL$15,AN$15,MATCH($AG745,兵法相关参数!$C$3:$AL$3,0))),0)</f>
        <v>0</v>
      </c>
      <c r="AO745" s="146">
        <f>IFERROR(AF745*IF($E745="将领",INDEX(兵法相关参数!$C$4:$AL$7,AL$15,MATCH($AB745,兵法相关参数!$C$3:$AL$3,0)),INDEX(兵法相关参数!$C$12:$AL$15,AO$15,MATCH($AB745,兵法相关参数!$C$3:$AL$3,0))),0)+IFERROR(AK745*IF($E745="将领",INDEX(兵法相关参数!$C$4:$AL$7,AL$15,MATCH($AG745,兵法相关参数!$C$3:$AL$3,0)),INDEX(兵法相关参数!$C$12:$AL$15,AO$15,MATCH($AG745,兵法相关参数!$C$3:$AL$3,0))),0)</f>
        <v>0</v>
      </c>
      <c r="AP745" s="27"/>
      <c r="AQ745" s="152">
        <f t="shared" si="478"/>
        <v>30323</v>
      </c>
      <c r="AR745" s="160">
        <f t="shared" si="482"/>
        <v>0</v>
      </c>
      <c r="AS745" s="15" t="str">
        <f t="shared" si="483"/>
        <v>红</v>
      </c>
      <c r="AT745" s="153">
        <f t="shared" si="484"/>
        <v>3</v>
      </c>
      <c r="AU745" s="39" t="str">
        <f>IF(IF(L745="","",AQ745&amp;AT745)=AU744,"",IF(MOD(COUNTIF($AQ$1:AQ745,AQ745),3)=1,"",IF(L745="","",AQ745&amp;AT745)))</f>
        <v/>
      </c>
      <c r="AV745" s="166" t="str">
        <f>IF(AU745="","",IF(L744="固定值",L745,ROUND(IF(AR745=1,L745*INDEX($AV$5:$AV$9,MATCH(AS745,$AU$5:$AU$9,0)),L745*INDEX($AV$13:$AV$17,MATCH(AS745,$AU$13:$AU$17,0))),IF(MID(BH745,FIND(AT745-1,BH745)+2,1)="%",3,1))))</f>
        <v/>
      </c>
      <c r="AW745" s="166" t="str">
        <f>IF(AU745="","",ROUND((IF(AR745=1,L745*INDEX($AW$5:$AW$9,MATCH(AS745,$AU$5:$AU$9,0)),L745*INDEX($AW$13:$AW$17,MATCH(AS745,$AU$13:$AU$17,0)))-AV745)/34,IF(MID(BH745,FIND(AT745-1,BH745)+2,1)="%",3,1)))</f>
        <v/>
      </c>
      <c r="AX745" s="15" t="str">
        <f>IF(MOD(COUNTIF($AQ$1:AQ745,AQ745),3)=1,"",IF(M745="","",AT745+1))</f>
        <v/>
      </c>
      <c r="AY745" s="15" t="str">
        <f t="shared" si="470"/>
        <v/>
      </c>
      <c r="AZ745" s="166" t="str">
        <f t="shared" si="471"/>
        <v/>
      </c>
      <c r="BA745" s="166" t="str">
        <f t="shared" si="472"/>
        <v/>
      </c>
      <c r="BB745" s="15" t="str">
        <f>IF(MOD(COUNTIF($AQ$1:AQ745,AQ745),3)=1,"",IF(N745="","",AX745+1))</f>
        <v/>
      </c>
      <c r="BC745" s="15" t="str">
        <f t="shared" si="479"/>
        <v/>
      </c>
      <c r="BD745" s="166" t="str">
        <f t="shared" si="480"/>
        <v/>
      </c>
      <c r="BE745" s="166" t="str">
        <f t="shared" si="481"/>
        <v/>
      </c>
      <c r="BF745" s="15"/>
      <c r="BG745" s="15"/>
      <c r="BH745" s="170" t="str">
        <f t="shared" si="464"/>
        <v>自身造成伤害降低30%，但所率士兵造成伤害提高{0}%，减伤提高{1}%。（武将死亡时失效）</v>
      </c>
    </row>
    <row r="746" spans="1:60" ht="11.25" customHeight="1">
      <c r="A746" s="255" t="s">
        <v>1259</v>
      </c>
      <c r="B746" s="258" t="s">
        <v>1289</v>
      </c>
      <c r="C746" s="255" t="s">
        <v>13</v>
      </c>
      <c r="D746" s="255" t="s">
        <v>1287</v>
      </c>
      <c r="E746" s="11"/>
      <c r="F746" s="11"/>
      <c r="G746" s="11"/>
      <c r="H746" s="11"/>
      <c r="I746" s="11"/>
      <c r="J746" s="11" t="s">
        <v>402</v>
      </c>
      <c r="K746" s="11" t="s">
        <v>469</v>
      </c>
      <c r="L746" s="190" t="s">
        <v>62</v>
      </c>
      <c r="M746" s="11"/>
      <c r="N746" s="11"/>
      <c r="O746" s="183" t="s">
        <v>52</v>
      </c>
      <c r="P746" s="3" t="s">
        <v>57</v>
      </c>
      <c r="Q746" s="11" t="s">
        <v>60</v>
      </c>
      <c r="R746" s="11" t="s">
        <v>61</v>
      </c>
      <c r="S746" s="11"/>
      <c r="T746" s="184"/>
      <c r="U746" s="184"/>
      <c r="V746" s="184"/>
      <c r="W746" s="3" t="s">
        <v>223</v>
      </c>
      <c r="X746" s="3" t="s">
        <v>224</v>
      </c>
      <c r="Y746" s="3" t="s">
        <v>225</v>
      </c>
      <c r="Z746" s="3" t="s">
        <v>226</v>
      </c>
      <c r="AA746" s="1"/>
      <c r="AB746" s="15"/>
      <c r="AC746" s="187" t="s">
        <v>227</v>
      </c>
      <c r="AD746" s="187" t="s">
        <v>228</v>
      </c>
      <c r="AE746" s="187" t="s">
        <v>229</v>
      </c>
      <c r="AF746" s="187" t="s">
        <v>230</v>
      </c>
      <c r="AG746" s="96"/>
      <c r="AH746" s="187"/>
      <c r="AI746" s="187"/>
      <c r="AJ746" s="187"/>
      <c r="AK746" s="187"/>
      <c r="AL746" s="146">
        <f>IFERROR(AC746*IF($E746="将领",INDEX(兵法相关参数!$C$4:$AL$7,AL$15,MATCH($AB746,兵法相关参数!$C$3:$AL$3,0)),INDEX(兵法相关参数!$C$12:$AL$15,AL$15,MATCH($AB746,兵法相关参数!$C$3:$AL$3,0))),0)+IFERROR(AH746*IF($E746="将领",INDEX(兵法相关参数!$C$4:$AL$7,AL$15,MATCH($AG746,兵法相关参数!$C$3:$AL$3,0)),INDEX(兵法相关参数!$C$12:$AL$15,AL$15,MATCH($AG746,兵法相关参数!$C$3:$AL$3,0))),0)</f>
        <v>0</v>
      </c>
      <c r="AM746" s="146">
        <f>IFERROR(AD746*IF($E746="将领",INDEX(兵法相关参数!$C$4:$AL$7,AM$15,MATCH($AB746,兵法相关参数!$C$3:$AL$3,0)),INDEX(兵法相关参数!$C$12:$AL$15,AM$15,MATCH($AB746,兵法相关参数!$C$3:$AL$3,0))),0)+IFERROR(AI746*IF($E746="将领",INDEX(兵法相关参数!$C$4:$AL$7,AM$15,MATCH($AG746,兵法相关参数!$C$3:$AL$3,0)),INDEX(兵法相关参数!$C$12:$AL$15,AM$15,MATCH($AG746,兵法相关参数!$C$3:$AL$3,0))),0)</f>
        <v>0</v>
      </c>
      <c r="AN746" s="146">
        <f>IFERROR(AE746*IF($E746="将领",INDEX(兵法相关参数!$C$4:$AL$7,AN$15,MATCH($AB746,兵法相关参数!$C$3:$AL$3,0)),INDEX(兵法相关参数!$C$12:$AL$15,AN$15,MATCH($AB746,兵法相关参数!$C$3:$AL$3,0))),0)+IFERROR(AJ746*IF($E746="将领",INDEX(兵法相关参数!$C$4:$AL$7,AN$15,MATCH($AG746,兵法相关参数!$C$3:$AL$3,0)),INDEX(兵法相关参数!$C$12:$AL$15,AN$15,MATCH($AG746,兵法相关参数!$C$3:$AL$3,0))),0)</f>
        <v>0</v>
      </c>
      <c r="AO746" s="146">
        <f>IFERROR(AF746*IF($E746="将领",INDEX(兵法相关参数!$C$4:$AL$7,AL$15,MATCH($AB746,兵法相关参数!$C$3:$AL$3,0)),INDEX(兵法相关参数!$C$12:$AL$15,AO$15,MATCH($AB746,兵法相关参数!$C$3:$AL$3,0))),0)+IFERROR(AK746*IF($E746="将领",INDEX(兵法相关参数!$C$4:$AL$7,AL$15,MATCH($AG746,兵法相关参数!$C$3:$AL$3,0)),INDEX(兵法相关参数!$C$12:$AL$15,AO$15,MATCH($AG746,兵法相关参数!$C$3:$AL$3,0))),0)</f>
        <v>0</v>
      </c>
      <c r="AP746" s="27"/>
      <c r="AQ746" s="154">
        <v>30324</v>
      </c>
      <c r="AR746" s="160">
        <f t="shared" si="482"/>
        <v>0</v>
      </c>
      <c r="AS746" s="15" t="str">
        <f t="shared" si="483"/>
        <v>红</v>
      </c>
      <c r="AT746" s="153">
        <f t="shared" si="484"/>
        <v>1</v>
      </c>
      <c r="AU746" s="39" t="str">
        <f>IF(IF(L746="","",AQ746&amp;AT746)=AU745,"",IF(MOD(COUNTIF($AQ$1:AQ746,AQ746),3)=1,"",IF(L746="","",AQ746&amp;AT746)))</f>
        <v/>
      </c>
      <c r="AV746" s="166" t="str">
        <f>IF(AU746="","",IF(L745="固定值",L746,ROUND(IF(AR746=1,L746*INDEX($AV$5:$AV$9,MATCH(AS746,$AU$5:$AU$9,0)),L746*INDEX($AV$13:$AV$17,MATCH(AS746,$AU$13:$AU$17,0))),IF(MID(BH746,FIND(AT746-1,BH746)+2,1)="%",3,1))))</f>
        <v/>
      </c>
      <c r="AW746" s="166" t="str">
        <f>IF(AU746="","",ROUND((IF(AR746=1,L746*INDEX($AW$5:$AW$9,MATCH(AS746,$AU$5:$AU$9,0)),L746*INDEX($AW$13:$AW$17,MATCH(AS746,$AU$13:$AU$17,0)))-AV746)/34,IF(MID(BH746,FIND(AT746-1,BH746)+2,1)="%",3,1)))</f>
        <v/>
      </c>
      <c r="AX746" s="15" t="str">
        <f>IF(MOD(COUNTIF($AQ$1:AQ746,AQ746),3)=1,"",IF(M746="","",AT746+1))</f>
        <v/>
      </c>
      <c r="AY746" s="15" t="str">
        <f t="shared" si="470"/>
        <v/>
      </c>
      <c r="AZ746" s="166" t="str">
        <f t="shared" si="471"/>
        <v/>
      </c>
      <c r="BA746" s="166" t="str">
        <f t="shared" si="472"/>
        <v/>
      </c>
      <c r="BB746" s="15" t="str">
        <f>IF(MOD(COUNTIF($AQ$1:AQ746,AQ746),3)=1,"",IF(N746="","",AX746+1))</f>
        <v/>
      </c>
      <c r="BC746" s="15" t="str">
        <f t="shared" si="479"/>
        <v/>
      </c>
      <c r="BD746" s="166" t="str">
        <f t="shared" si="480"/>
        <v/>
      </c>
      <c r="BE746" s="166" t="str">
        <f t="shared" si="481"/>
        <v/>
      </c>
      <c r="BF746" s="15"/>
      <c r="BG746" s="15"/>
      <c r="BH746" s="170" t="str">
        <f t="shared" si="464"/>
        <v>武将释放怒气技能后立即获得{0}怒气，并使附近的士兵按类型得到{1}秒增强并回复武将攻击力{2}%的生命，弓弩兵获得隐身效果，车骑兵获得30%暴击率，步兵免疫负面效果。（所有效果冷却时间20秒）</v>
      </c>
    </row>
    <row r="747" spans="1:60">
      <c r="A747" s="256"/>
      <c r="B747" s="259"/>
      <c r="C747" s="256"/>
      <c r="D747" s="256"/>
      <c r="E747" s="179" t="s">
        <v>22</v>
      </c>
      <c r="F747" s="141">
        <v>1</v>
      </c>
      <c r="G747" s="141">
        <v>1</v>
      </c>
      <c r="H747" s="141">
        <v>1</v>
      </c>
      <c r="I747" s="141">
        <v>1</v>
      </c>
      <c r="J747" s="255">
        <f>SUMPRODUCT(LARGE(AL747:AO747*F747:I747+AL748:AO748*F748:I748+AL750:AO750*F750:I750+AL751:AO751*F751:I751+AL753:AO753*F753:I753+AL754:AO754*F754:I754,1))</f>
        <v>5.3088182891265099</v>
      </c>
      <c r="K747" s="255">
        <f>INDEX($J$17:$J$200,MATCH(C746,$C$17:$C$200,0),1)</f>
        <v>5.1145752809421161</v>
      </c>
      <c r="L747" s="179">
        <v>40</v>
      </c>
      <c r="M747" s="179"/>
      <c r="N747" s="179"/>
      <c r="O747" s="182">
        <f>100%</f>
        <v>1</v>
      </c>
      <c r="P747" s="44" t="s">
        <v>1285</v>
      </c>
      <c r="Q747" s="179">
        <v>1</v>
      </c>
      <c r="R747" s="179">
        <v>1</v>
      </c>
      <c r="S747" s="179"/>
      <c r="T747" s="179"/>
      <c r="U747" s="110"/>
      <c r="V747" s="179"/>
      <c r="W747" s="23">
        <f>$L$747*$O$747</f>
        <v>40</v>
      </c>
      <c r="X747" s="23">
        <f>$L$747*$O$747</f>
        <v>40</v>
      </c>
      <c r="Y747" s="23">
        <f>$L$747*$O$747</f>
        <v>40</v>
      </c>
      <c r="Z747" s="23">
        <f>$L$747*$O$747</f>
        <v>40</v>
      </c>
      <c r="AA747" s="179"/>
      <c r="AB747" s="44" t="s">
        <v>114</v>
      </c>
      <c r="AC747" s="92">
        <f>辅助效用($P747,-1,AC$15,"输出转换",怒气系数,"指定将领",W747)</f>
        <v>0.34622847947725688</v>
      </c>
      <c r="AD747" s="92">
        <f>辅助效用($P747,-1,AD$15,"输出转换",怒气系数,"指定将领",X747)</f>
        <v>0.36346512987119711</v>
      </c>
      <c r="AE747" s="92">
        <f>辅助效用($P747,-1,AE$15,"输出转换",怒气系数,"指定将领",Y747)</f>
        <v>0.76068126827621529</v>
      </c>
      <c r="AF747" s="92">
        <f>辅助效用($P747,-1,AF$15,"输出转换",怒气系数,"指定将领",Z747)</f>
        <v>0.80228907651862724</v>
      </c>
      <c r="AG747" s="44"/>
      <c r="AH747" s="188"/>
      <c r="AI747" s="188"/>
      <c r="AJ747" s="188"/>
      <c r="AK747" s="188"/>
      <c r="AL747" s="146">
        <f>IFERROR(AC747*IF($E747="将领",INDEX(兵法相关参数!$C$4:$AL$7,AL$15,MATCH($AB747,兵法相关参数!$C$3:$AL$3,0)),INDEX(兵法相关参数!$C$12:$AL$15,AL$15,MATCH($AB747,兵法相关参数!$C$3:$AL$3,0))),0)+IFERROR(AH747*IF($E747="将领",INDEX(兵法相关参数!$C$4:$AL$7,AL$15,MATCH($AG747,兵法相关参数!$C$3:$AL$3,0)),INDEX(兵法相关参数!$C$12:$AL$15,AL$15,MATCH($AG747,兵法相关参数!$C$3:$AL$3,0))),0)</f>
        <v>0.42101383104434437</v>
      </c>
      <c r="AM747" s="146">
        <f>IFERROR(AD747*IF($E747="将领",INDEX(兵法相关参数!$C$4:$AL$7,AM$15,MATCH($AB747,兵法相关参数!$C$3:$AL$3,0)),INDEX(兵法相关参数!$C$12:$AL$15,AM$15,MATCH($AB747,兵法相关参数!$C$3:$AL$3,0))),0)+IFERROR(AI747*IF($E747="将领",INDEX(兵法相关参数!$C$4:$AL$7,AM$15,MATCH($AG747,兵法相关参数!$C$3:$AL$3,0)),INDEX(兵法相关参数!$C$12:$AL$15,AM$15,MATCH($AG747,兵法相关参数!$C$3:$AL$3,0))),0)</f>
        <v>0.44197359792337571</v>
      </c>
      <c r="AN747" s="146">
        <f>IFERROR(AE747*IF($E747="将领",INDEX(兵法相关参数!$C$4:$AL$7,AN$15,MATCH($AB747,兵法相关参数!$C$3:$AL$3,0)),INDEX(兵法相关参数!$C$12:$AL$15,AN$15,MATCH($AB747,兵法相关参数!$C$3:$AL$3,0))),0)+IFERROR(AJ747*IF($E747="将领",INDEX(兵法相关参数!$C$4:$AL$7,AN$15,MATCH($AG747,兵法相关参数!$C$3:$AL$3,0)),INDEX(兵法相关参数!$C$12:$AL$15,AN$15,MATCH($AG747,兵法相关参数!$C$3:$AL$3,0))),0)</f>
        <v>0.92498842222387756</v>
      </c>
      <c r="AO747" s="146">
        <f>IFERROR(AF747*IF($E747="将领",INDEX(兵法相关参数!$C$4:$AL$7,AL$15,MATCH($AB747,兵法相关参数!$C$3:$AL$3,0)),INDEX(兵法相关参数!$C$12:$AL$15,AO$15,MATCH($AB747,兵法相关参数!$C$3:$AL$3,0))),0)+IFERROR(AK747*IF($E747="将领",INDEX(兵法相关参数!$C$4:$AL$7,AL$15,MATCH($AG747,兵法相关参数!$C$3:$AL$3,0)),INDEX(兵法相关参数!$C$12:$AL$15,AO$15,MATCH($AG747,兵法相关参数!$C$3:$AL$3,0))),0)</f>
        <v>0.97558351704665069</v>
      </c>
      <c r="AP747" s="42"/>
      <c r="AQ747" s="151">
        <f>AQ746</f>
        <v>30324</v>
      </c>
      <c r="AR747" s="160">
        <f t="shared" si="482"/>
        <v>0</v>
      </c>
      <c r="AS747" s="15" t="str">
        <f t="shared" si="483"/>
        <v>红</v>
      </c>
      <c r="AT747" s="153">
        <f t="shared" si="484"/>
        <v>1</v>
      </c>
      <c r="AU747" s="39" t="str">
        <f>IF(IF(L747="","",AQ747&amp;AT747)=AU746,"",IF(MOD(COUNTIF($AQ$1:AQ747,AQ747),3)=1,"",IF(L747="","",AQ747&amp;AT747)))</f>
        <v>303241</v>
      </c>
      <c r="AV747" s="191">
        <v>8.5</v>
      </c>
      <c r="AW747" s="191">
        <v>0.9</v>
      </c>
      <c r="AX747" s="15" t="str">
        <f>IF(MOD(COUNTIF($AQ$1:AQ747,AQ747),3)=1,"",IF(M747="","",AT747+1))</f>
        <v/>
      </c>
      <c r="AY747" s="15" t="str">
        <f t="shared" si="470"/>
        <v/>
      </c>
      <c r="AZ747" s="166" t="str">
        <f t="shared" si="471"/>
        <v/>
      </c>
      <c r="BA747" s="166" t="str">
        <f t="shared" si="472"/>
        <v/>
      </c>
      <c r="BB747" s="15" t="str">
        <f>IF(MOD(COUNTIF($AQ$1:AQ747,AQ747),3)=1,"",IF(N747="","",AX747+1))</f>
        <v/>
      </c>
      <c r="BC747" s="15" t="str">
        <f t="shared" si="479"/>
        <v/>
      </c>
      <c r="BD747" s="166" t="str">
        <f t="shared" si="480"/>
        <v/>
      </c>
      <c r="BE747" s="166" t="str">
        <f t="shared" si="481"/>
        <v/>
      </c>
      <c r="BF747" s="15"/>
      <c r="BG747" s="15"/>
      <c r="BH747" s="170" t="str">
        <f t="shared" si="464"/>
        <v>武将释放怒气技能后立即获得{0}怒气，并使附近的士兵按类型得到{1}秒增强并回复武将攻击力{2}%的生命，弓弩兵获得隐身效果，车骑兵获得30%暴击率，步兵免疫负面效果。（所有效果冷却时间20秒）</v>
      </c>
    </row>
    <row r="748" spans="1:60">
      <c r="A748" s="256"/>
      <c r="B748" s="259"/>
      <c r="C748" s="256"/>
      <c r="D748" s="257"/>
      <c r="E748" s="179"/>
      <c r="F748" s="141"/>
      <c r="G748" s="141"/>
      <c r="H748" s="141"/>
      <c r="I748" s="141"/>
      <c r="J748" s="256"/>
      <c r="K748" s="256"/>
      <c r="L748" s="44"/>
      <c r="M748" s="44"/>
      <c r="N748" s="44"/>
      <c r="O748" s="44"/>
      <c r="P748" s="44"/>
      <c r="Q748" s="44"/>
      <c r="R748" s="44"/>
      <c r="S748" s="44"/>
      <c r="T748" s="44"/>
      <c r="U748" s="44"/>
      <c r="V748" s="44"/>
      <c r="W748" s="44"/>
      <c r="X748" s="44"/>
      <c r="Y748" s="44"/>
      <c r="Z748" s="44"/>
      <c r="AA748" s="44"/>
      <c r="AB748" s="44"/>
      <c r="AC748" s="44"/>
      <c r="AD748" s="44"/>
      <c r="AE748" s="44"/>
      <c r="AF748" s="44"/>
      <c r="AG748" s="92"/>
      <c r="AH748" s="95"/>
      <c r="AI748" s="95"/>
      <c r="AJ748" s="95"/>
      <c r="AK748" s="95"/>
      <c r="AL748" s="146">
        <f>IFERROR(AC748*IF($E748="将领",INDEX(兵法相关参数!$C$4:$AL$7,AL$15,MATCH($AB748,兵法相关参数!$C$3:$AL$3,0)),INDEX(兵法相关参数!$C$12:$AL$15,AL$15,MATCH($AB748,兵法相关参数!$C$3:$AL$3,0))),0)+IFERROR(AH748*IF($E748="将领",INDEX(兵法相关参数!$C$4:$AL$7,AL$15,MATCH($AG748,兵法相关参数!$C$3:$AL$3,0)),INDEX(兵法相关参数!$C$12:$AL$15,AL$15,MATCH($AG748,兵法相关参数!$C$3:$AL$3,0))),0)</f>
        <v>0</v>
      </c>
      <c r="AM748" s="146">
        <f>IFERROR(AD748*IF($E748="将领",INDEX(兵法相关参数!$C$4:$AL$7,AM$15,MATCH($AB748,兵法相关参数!$C$3:$AL$3,0)),INDEX(兵法相关参数!$C$12:$AL$15,AM$15,MATCH($AB748,兵法相关参数!$C$3:$AL$3,0))),0)+IFERROR(AI748*IF($E748="将领",INDEX(兵法相关参数!$C$4:$AL$7,AM$15,MATCH($AG748,兵法相关参数!$C$3:$AL$3,0)),INDEX(兵法相关参数!$C$12:$AL$15,AM$15,MATCH($AG748,兵法相关参数!$C$3:$AL$3,0))),0)</f>
        <v>0</v>
      </c>
      <c r="AN748" s="146">
        <f>IFERROR(AE748*IF($E748="将领",INDEX(兵法相关参数!$C$4:$AL$7,AN$15,MATCH($AB748,兵法相关参数!$C$3:$AL$3,0)),INDEX(兵法相关参数!$C$12:$AL$15,AN$15,MATCH($AB748,兵法相关参数!$C$3:$AL$3,0))),0)+IFERROR(AJ748*IF($E748="将领",INDEX(兵法相关参数!$C$4:$AL$7,AN$15,MATCH($AG748,兵法相关参数!$C$3:$AL$3,0)),INDEX(兵法相关参数!$C$12:$AL$15,AN$15,MATCH($AG748,兵法相关参数!$C$3:$AL$3,0))),0)</f>
        <v>0</v>
      </c>
      <c r="AO748" s="146">
        <f>IFERROR(AF748*IF($E748="将领",INDEX(兵法相关参数!$C$4:$AL$7,AL$15,MATCH($AB748,兵法相关参数!$C$3:$AL$3,0)),INDEX(兵法相关参数!$C$12:$AL$15,AO$15,MATCH($AB748,兵法相关参数!$C$3:$AL$3,0))),0)+IFERROR(AK748*IF($E748="将领",INDEX(兵法相关参数!$C$4:$AL$7,AL$15,MATCH($AG748,兵法相关参数!$C$3:$AL$3,0)),INDEX(兵法相关参数!$C$12:$AL$15,AO$15,MATCH($AG748,兵法相关参数!$C$3:$AL$3,0))),0)</f>
        <v>0</v>
      </c>
      <c r="AP748" s="27"/>
      <c r="AQ748" s="151">
        <f>AQ747</f>
        <v>30324</v>
      </c>
      <c r="AR748" s="160">
        <f t="shared" si="482"/>
        <v>0</v>
      </c>
      <c r="AS748" s="15" t="str">
        <f t="shared" si="483"/>
        <v>红</v>
      </c>
      <c r="AT748" s="153">
        <f t="shared" si="484"/>
        <v>1</v>
      </c>
      <c r="AU748" s="39" t="str">
        <f>IF(IF(L748="","",AQ748&amp;AT748)=AU747,"",IF(MOD(COUNTIF($AQ$1:AQ748,AQ748),3)=1,"",IF(L748="","",AQ748&amp;AT748)))</f>
        <v/>
      </c>
      <c r="AV748" s="166" t="str">
        <f>IF(AU748="","",IF(L747="固定值",L748,ROUND(IF(AR748=1,L748*INDEX($AV$5:$AV$9,MATCH(AS748,$AU$5:$AU$9,0)),L748*INDEX($AV$13:$AV$17,MATCH(AS748,$AU$13:$AU$17,0))),IF(MID(BH748,FIND(AT748-1,BH748)+2,1)="%",3,1))))</f>
        <v/>
      </c>
      <c r="AW748" s="166" t="str">
        <f>IF(AU748="","",ROUND((IF(AR748=1,L748*INDEX($AW$5:$AW$9,MATCH(AS748,$AU$5:$AU$9,0)),L748*INDEX($AW$13:$AW$17,MATCH(AS748,$AU$13:$AU$17,0)))-AV748)/34,IF(MID(BH748,FIND(AT748-1,BH748)+2,1)="%",3,1)))</f>
        <v/>
      </c>
      <c r="AX748" s="15" t="str">
        <f>IF(MOD(COUNTIF($AQ$1:AQ748,AQ748),3)=1,"",IF(M748="","",AT748+1))</f>
        <v/>
      </c>
      <c r="AY748" s="15" t="str">
        <f t="shared" si="470"/>
        <v/>
      </c>
      <c r="AZ748" s="166" t="str">
        <f t="shared" si="471"/>
        <v/>
      </c>
      <c r="BA748" s="166" t="str">
        <f t="shared" si="472"/>
        <v/>
      </c>
      <c r="BB748" s="15" t="str">
        <f>IF(MOD(COUNTIF($AQ$1:AQ748,AQ748),3)=1,"",IF(N748="","",AX748+1))</f>
        <v/>
      </c>
      <c r="BC748" s="15" t="str">
        <f t="shared" si="479"/>
        <v/>
      </c>
      <c r="BD748" s="166" t="str">
        <f t="shared" si="480"/>
        <v/>
      </c>
      <c r="BE748" s="166" t="str">
        <f t="shared" si="481"/>
        <v/>
      </c>
      <c r="BF748" s="15"/>
      <c r="BG748" s="15"/>
      <c r="BH748" s="170" t="str">
        <f t="shared" si="464"/>
        <v>武将释放怒气技能后立即获得{0}怒气，并使附近的士兵按类型得到{1}秒增强并回复武将攻击力{2}%的生命，弓弩兵获得隐身效果，车骑兵获得30%暴击率，步兵免疫负面效果。（所有效果冷却时间20秒）</v>
      </c>
    </row>
    <row r="749" spans="1:60">
      <c r="A749" s="256"/>
      <c r="B749" s="259"/>
      <c r="C749" s="256"/>
      <c r="D749" s="255" t="s">
        <v>1288</v>
      </c>
      <c r="E749" s="11"/>
      <c r="F749" s="11"/>
      <c r="G749" s="11"/>
      <c r="H749" s="11"/>
      <c r="I749" s="11"/>
      <c r="J749" s="256"/>
      <c r="K749" s="256"/>
      <c r="L749" s="184" t="s">
        <v>1286</v>
      </c>
      <c r="M749" s="184"/>
      <c r="N749" s="184"/>
      <c r="O749" s="183" t="s">
        <v>107</v>
      </c>
      <c r="P749" s="3" t="s">
        <v>57</v>
      </c>
      <c r="Q749" s="11" t="s">
        <v>60</v>
      </c>
      <c r="R749" s="11" t="s">
        <v>61</v>
      </c>
      <c r="S749" s="11" t="s">
        <v>1108</v>
      </c>
      <c r="T749" s="11" t="s">
        <v>1204</v>
      </c>
      <c r="U749" s="184"/>
      <c r="V749" s="184"/>
      <c r="W749" s="3" t="s">
        <v>223</v>
      </c>
      <c r="X749" s="3" t="s">
        <v>224</v>
      </c>
      <c r="Y749" s="3" t="s">
        <v>225</v>
      </c>
      <c r="Z749" s="3" t="s">
        <v>226</v>
      </c>
      <c r="AA749" s="1"/>
      <c r="AB749" s="15"/>
      <c r="AC749" s="187" t="s">
        <v>227</v>
      </c>
      <c r="AD749" s="187" t="s">
        <v>228</v>
      </c>
      <c r="AE749" s="187" t="s">
        <v>229</v>
      </c>
      <c r="AF749" s="187" t="s">
        <v>230</v>
      </c>
      <c r="AG749" s="96"/>
      <c r="AH749" s="187" t="s">
        <v>227</v>
      </c>
      <c r="AI749" s="187" t="s">
        <v>228</v>
      </c>
      <c r="AJ749" s="187" t="s">
        <v>229</v>
      </c>
      <c r="AK749" s="187" t="s">
        <v>230</v>
      </c>
      <c r="AL749" s="146">
        <f>IFERROR(AC749*IF($E749="将领",INDEX(兵法相关参数!$C$4:$AL$7,AL$15,MATCH($AB749,兵法相关参数!$C$3:$AL$3,0)),INDEX(兵法相关参数!$C$12:$AL$15,AL$15,MATCH($AB749,兵法相关参数!$C$3:$AL$3,0))),0)+IFERROR(AH749*IF($E749="将领",INDEX(兵法相关参数!$C$4:$AL$7,AL$15,MATCH($AG749,兵法相关参数!$C$3:$AL$3,0)),INDEX(兵法相关参数!$C$12:$AL$15,AL$15,MATCH($AG749,兵法相关参数!$C$3:$AL$3,0))),0)</f>
        <v>0</v>
      </c>
      <c r="AM749" s="146">
        <f>IFERROR(AD749*IF($E749="将领",INDEX(兵法相关参数!$C$4:$AL$7,AM$15,MATCH($AB749,兵法相关参数!$C$3:$AL$3,0)),INDEX(兵法相关参数!$C$12:$AL$15,AM$15,MATCH($AB749,兵法相关参数!$C$3:$AL$3,0))),0)+IFERROR(AI749*IF($E749="将领",INDEX(兵法相关参数!$C$4:$AL$7,AM$15,MATCH($AG749,兵法相关参数!$C$3:$AL$3,0)),INDEX(兵法相关参数!$C$12:$AL$15,AM$15,MATCH($AG749,兵法相关参数!$C$3:$AL$3,0))),0)</f>
        <v>0</v>
      </c>
      <c r="AN749" s="146">
        <f>IFERROR(AE749*IF($E749="将领",INDEX(兵法相关参数!$C$4:$AL$7,AN$15,MATCH($AB749,兵法相关参数!$C$3:$AL$3,0)),INDEX(兵法相关参数!$C$12:$AL$15,AN$15,MATCH($AB749,兵法相关参数!$C$3:$AL$3,0))),0)+IFERROR(AJ749*IF($E749="将领",INDEX(兵法相关参数!$C$4:$AL$7,AN$15,MATCH($AG749,兵法相关参数!$C$3:$AL$3,0)),INDEX(兵法相关参数!$C$12:$AL$15,AN$15,MATCH($AG749,兵法相关参数!$C$3:$AL$3,0))),0)</f>
        <v>0</v>
      </c>
      <c r="AO749" s="146">
        <f>IFERROR(AF749*IF($E749="将领",INDEX(兵法相关参数!$C$4:$AL$7,AL$15,MATCH($AB749,兵法相关参数!$C$3:$AL$3,0)),INDEX(兵法相关参数!$C$12:$AL$15,AO$15,MATCH($AB749,兵法相关参数!$C$3:$AL$3,0))),0)+IFERROR(AK749*IF($E749="将领",INDEX(兵法相关参数!$C$4:$AL$7,AL$15,MATCH($AG749,兵法相关参数!$C$3:$AL$3,0)),INDEX(兵法相关参数!$C$12:$AL$15,AO$15,MATCH($AG749,兵法相关参数!$C$3:$AL$3,0))),0)</f>
        <v>0</v>
      </c>
      <c r="AP749" s="42"/>
      <c r="AQ749" s="151">
        <f t="shared" ref="AQ749:AQ754" si="485">AQ748</f>
        <v>30324</v>
      </c>
      <c r="AR749" s="160">
        <f t="shared" si="482"/>
        <v>0</v>
      </c>
      <c r="AS749" s="15" t="str">
        <f t="shared" si="483"/>
        <v>红</v>
      </c>
      <c r="AT749" s="153">
        <f t="shared" si="484"/>
        <v>2</v>
      </c>
      <c r="AU749" s="39" t="str">
        <f>IF(IF(L749="","",AQ749&amp;AT749)=AU748,"",IF(MOD(COUNTIF($AQ$1:AQ749,AQ749),3)=1,"",IF(L749="","",AQ749&amp;AT749)))</f>
        <v/>
      </c>
      <c r="AV749" s="166" t="str">
        <f>IF(AU749="","",IF(L748="固定值",L749,ROUND(IF(AR749=1,L749*INDEX($AV$5:$AV$9,MATCH(AS749,$AU$5:$AU$9,0)),L749*INDEX($AV$13:$AV$17,MATCH(AS749,$AU$13:$AU$17,0))),IF(MID(BH749,FIND(AT749-1,BH749)+2,1)="%",3,1))))</f>
        <v/>
      </c>
      <c r="AW749" s="166" t="str">
        <f>IF(AU749="","",ROUND((IF(AR749=1,L749*INDEX($AW$5:$AW$9,MATCH(AS749,$AU$5:$AU$9,0)),L749*INDEX($AW$13:$AW$17,MATCH(AS749,$AU$13:$AU$17,0)))-AV749)/34,IF(MID(BH749,FIND(AT749-1,BH749)+2,1)="%",3,1)))</f>
        <v/>
      </c>
      <c r="AX749" s="15" t="str">
        <f>IF(MOD(COUNTIF($AQ$1:AQ749,AQ749),3)=1,"",IF(M749="","",AT749+1))</f>
        <v/>
      </c>
      <c r="AY749" s="15" t="str">
        <f t="shared" si="470"/>
        <v/>
      </c>
      <c r="AZ749" s="166" t="str">
        <f t="shared" si="471"/>
        <v/>
      </c>
      <c r="BA749" s="166" t="str">
        <f t="shared" si="472"/>
        <v/>
      </c>
      <c r="BB749" s="15" t="str">
        <f>IF(MOD(COUNTIF($AQ$1:AQ749,AQ749),3)=1,"",IF(N749="","",AX749+1))</f>
        <v/>
      </c>
      <c r="BC749" s="15" t="str">
        <f t="shared" si="479"/>
        <v/>
      </c>
      <c r="BD749" s="166" t="str">
        <f t="shared" si="480"/>
        <v/>
      </c>
      <c r="BE749" s="166" t="str">
        <f t="shared" si="481"/>
        <v/>
      </c>
      <c r="BF749" s="15"/>
      <c r="BG749" s="15"/>
      <c r="BH749" s="170" t="str">
        <f t="shared" si="464"/>
        <v>武将释放怒气技能后立即获得{0}怒气，并使附近的士兵按类型得到{1}秒增强并回复武将攻击力{2}%的生命，弓弩兵获得隐身效果，车骑兵获得30%暴击率，步兵免疫负面效果。（所有效果冷却时间20秒）</v>
      </c>
    </row>
    <row r="750" spans="1:60">
      <c r="A750" s="256"/>
      <c r="B750" s="259"/>
      <c r="C750" s="256"/>
      <c r="D750" s="256"/>
      <c r="E750" s="179" t="s">
        <v>28</v>
      </c>
      <c r="F750" s="141">
        <v>1</v>
      </c>
      <c r="G750" s="141"/>
      <c r="H750" s="141">
        <v>1</v>
      </c>
      <c r="I750" s="141">
        <v>1</v>
      </c>
      <c r="J750" s="256"/>
      <c r="K750" s="256"/>
      <c r="L750" s="44">
        <v>12</v>
      </c>
      <c r="M750" s="24"/>
      <c r="N750" s="24"/>
      <c r="O750" s="81">
        <f>1/3/1.15</f>
        <v>0.28985507246376813</v>
      </c>
      <c r="P750" s="44" t="str">
        <f>P747</f>
        <v>15,30,45</v>
      </c>
      <c r="Q750" s="10">
        <v>0</v>
      </c>
      <c r="R750" s="10">
        <v>3.5</v>
      </c>
      <c r="S750" s="203">
        <f>L750/40</f>
        <v>0.3</v>
      </c>
      <c r="T750" s="179">
        <v>0.15</v>
      </c>
      <c r="U750" s="44"/>
      <c r="V750" s="24"/>
      <c r="W750" s="95">
        <f>$S750*效果范围削减($R750)*$O750</f>
        <v>0.24402113392003966</v>
      </c>
      <c r="X750" s="95">
        <f>$S750*效果范围削减($R750)*$O750</f>
        <v>0.24402113392003966</v>
      </c>
      <c r="Y750" s="95">
        <f>$S750*效果范围削减($R750)*$O750</f>
        <v>0.24402113392003966</v>
      </c>
      <c r="Z750" s="95">
        <f>$S750*效果范围削减($R750)*$O750</f>
        <v>0.24402113392003966</v>
      </c>
      <c r="AA750" s="22"/>
      <c r="AB750" s="44" t="s">
        <v>246</v>
      </c>
      <c r="AC750" s="92">
        <f>辅助效用($P750,-1,AC$15,"兵力转换",标准系数,"指定士兵",W750)</f>
        <v>2.5720709643766524</v>
      </c>
      <c r="AD750" s="92">
        <f>辅助效用($P750,-1,AD$15,"兵力转换",标准系数,"指定士兵",X750)</f>
        <v>1.8118224189049326</v>
      </c>
      <c r="AE750" s="92">
        <f>辅助效用($P750,-1,AE$15,"兵力转换",标准系数,"指定士兵",Y750)</f>
        <v>1.5122524389563621</v>
      </c>
      <c r="AF750" s="92">
        <f>辅助效用($P750,-1,AF$15,"兵力转换",标准系数,"指定士兵",Z750)</f>
        <v>1.6680892789394575</v>
      </c>
      <c r="AG750" s="44" t="s">
        <v>510</v>
      </c>
      <c r="AH750" s="92">
        <f>W751</f>
        <v>7.3206340176011894E-2</v>
      </c>
      <c r="AI750" s="92">
        <f>X751</f>
        <v>7.3206340176011894E-2</v>
      </c>
      <c r="AJ750" s="92">
        <f>Y751</f>
        <v>7.3206340176011894E-2</v>
      </c>
      <c r="AK750" s="92">
        <f>Z751</f>
        <v>7.3206340176011894E-2</v>
      </c>
      <c r="AL750" s="146">
        <f>IFERROR(AC750*IF($E750="将领",INDEX(兵法相关参数!$C$4:$AL$7,AL$15,MATCH($AB750,兵法相关参数!$C$3:$AL$3,0)),INDEX(兵法相关参数!$C$12:$AL$15,AL$15,MATCH($AB750,兵法相关参数!$C$3:$AL$3,0))),0)+IFERROR(AH750*IF($E750="将领",INDEX(兵法相关参数!$C$4:$AL$7,AL$15,MATCH($AG750,兵法相关参数!$C$3:$AL$3,0)),INDEX(兵法相关参数!$C$12:$AL$15,AL$15,MATCH($AG750,兵法相关参数!$C$3:$AL$3,0))),0)</f>
        <v>2.1721434306946135</v>
      </c>
      <c r="AM750" s="146">
        <f>IFERROR(AD750*IF($E750="将领",INDEX(兵法相关参数!$C$4:$AL$7,AM$15,MATCH($AB750,兵法相关参数!$C$3:$AL$3,0)),INDEX(兵法相关参数!$C$12:$AL$15,AM$15,MATCH($AB750,兵法相关参数!$C$3:$AL$3,0))),0)+IFERROR(AI750*IF($E750="将领",INDEX(兵法相关参数!$C$4:$AL$7,AM$15,MATCH($AG750,兵法相关参数!$C$3:$AL$3,0)),INDEX(兵法相关参数!$C$12:$AL$15,AM$15,MATCH($AG750,兵法相关参数!$C$3:$AL$3,0))),0)</f>
        <v>1.5628852648922622</v>
      </c>
      <c r="AN750" s="146">
        <f>IFERROR(AE750*IF($E750="将领",INDEX(兵法相关参数!$C$4:$AL$7,AN$15,MATCH($AB750,兵法相关参数!$C$3:$AL$3,0)),INDEX(兵法相关参数!$C$12:$AL$15,AN$15,MATCH($AB750,兵法相关参数!$C$3:$AL$3,0))),0)+IFERROR(AJ750*IF($E750="将领",INDEX(兵法相关参数!$C$4:$AL$7,AN$15,MATCH($AG750,兵法相关参数!$C$3:$AL$3,0)),INDEX(兵法相关参数!$C$12:$AL$15,AN$15,MATCH($AG750,兵法相关参数!$C$3:$AL$3,0))),0)</f>
        <v>1.2806924333468366</v>
      </c>
      <c r="AO750" s="146">
        <f>IFERROR(AF750*IF($E750="将领",INDEX(兵法相关参数!$C$4:$AL$7,AL$15,MATCH($AB750,兵法相关参数!$C$3:$AL$3,0)),INDEX(兵法相关参数!$C$12:$AL$15,AO$15,MATCH($AB750,兵法相关参数!$C$3:$AL$3,0))),0)+IFERROR(AK750*IF($E750="将领",INDEX(兵法相关参数!$C$4:$AL$7,AL$15,MATCH($AG750,兵法相关参数!$C$3:$AL$3,0)),INDEX(兵法相关参数!$C$12:$AL$15,AO$15,MATCH($AG750,兵法相关参数!$C$3:$AL$3,0))),0)</f>
        <v>1.4510542596236529</v>
      </c>
      <c r="AP750" s="27"/>
      <c r="AQ750" s="151">
        <f t="shared" si="485"/>
        <v>30324</v>
      </c>
      <c r="AR750" s="160">
        <f t="shared" si="482"/>
        <v>0</v>
      </c>
      <c r="AS750" s="15" t="str">
        <f t="shared" si="483"/>
        <v>红</v>
      </c>
      <c r="AT750" s="153">
        <f t="shared" si="484"/>
        <v>2</v>
      </c>
      <c r="AU750" s="39" t="str">
        <f>IF(IF(L750="","",AQ750&amp;AT750)=AU749,"",IF(MOD(COUNTIF($AQ$1:AQ750,AQ750),3)=1,"",IF(L750="","",AQ750&amp;AT750)))</f>
        <v>303242</v>
      </c>
      <c r="AV750" s="191">
        <v>2.2000000000000002</v>
      </c>
      <c r="AW750" s="191">
        <v>0.28000000000000003</v>
      </c>
      <c r="AX750" s="15" t="str">
        <f>IF(MOD(COUNTIF($AQ$1:AQ750,AQ750),3)=1,"",IF(M750="","",AT750+1))</f>
        <v/>
      </c>
      <c r="AY750" s="15" t="str">
        <f t="shared" si="470"/>
        <v/>
      </c>
      <c r="AZ750" s="166" t="str">
        <f t="shared" si="471"/>
        <v/>
      </c>
      <c r="BA750" s="166" t="str">
        <f t="shared" si="472"/>
        <v/>
      </c>
      <c r="BB750" s="15" t="str">
        <f>IF(MOD(COUNTIF($AQ$1:AQ750,AQ750),3)=1,"",IF(N750="","",AX750+1))</f>
        <v/>
      </c>
      <c r="BC750" s="15" t="str">
        <f t="shared" si="479"/>
        <v/>
      </c>
      <c r="BD750" s="166" t="str">
        <f t="shared" si="480"/>
        <v/>
      </c>
      <c r="BE750" s="166" t="str">
        <f t="shared" si="481"/>
        <v/>
      </c>
      <c r="BF750" s="15"/>
      <c r="BG750" s="15"/>
      <c r="BH750" s="170" t="str">
        <f t="shared" si="464"/>
        <v>武将释放怒气技能后立即获得{0}怒气，并使附近的士兵按类型得到{1}秒增强并回复武将攻击力{2}%的生命，弓弩兵获得隐身效果，车骑兵获得30%暴击率，步兵免疫负面效果。（所有效果冷却时间20秒）</v>
      </c>
    </row>
    <row r="751" spans="1:60">
      <c r="A751" s="256"/>
      <c r="B751" s="259"/>
      <c r="C751" s="256"/>
      <c r="D751" s="257"/>
      <c r="E751" s="179"/>
      <c r="F751" s="141"/>
      <c r="G751" s="141"/>
      <c r="H751" s="141"/>
      <c r="I751" s="141"/>
      <c r="J751" s="256"/>
      <c r="K751" s="256"/>
      <c r="L751" s="179"/>
      <c r="M751" s="179"/>
      <c r="N751" s="179"/>
      <c r="O751" s="182"/>
      <c r="P751" s="179"/>
      <c r="Q751" s="179"/>
      <c r="R751" s="179"/>
      <c r="S751" s="179"/>
      <c r="T751" s="179"/>
      <c r="U751" s="179"/>
      <c r="V751" s="179"/>
      <c r="W751" s="95">
        <f>$O$750*效果范围削减($R$750)*$T$750*$L750*3/60</f>
        <v>7.3206340176011894E-2</v>
      </c>
      <c r="X751" s="95">
        <f>$O$750*效果范围削减($R$750)*$T$750*$L750*3/60</f>
        <v>7.3206340176011894E-2</v>
      </c>
      <c r="Y751" s="95">
        <f>$O$750*效果范围削减($R$750)*$T$750*$L750*3/60</f>
        <v>7.3206340176011894E-2</v>
      </c>
      <c r="Z751" s="95">
        <f>$O$750*效果范围削减($R$750)*$T$750*$L750*3/60</f>
        <v>7.3206340176011894E-2</v>
      </c>
      <c r="AA751" s="179"/>
      <c r="AB751" s="179"/>
      <c r="AC751" s="179"/>
      <c r="AD751" s="179"/>
      <c r="AE751" s="179"/>
      <c r="AF751" s="179"/>
      <c r="AG751" s="179"/>
      <c r="AH751" s="179"/>
      <c r="AI751" s="189"/>
      <c r="AJ751" s="189"/>
      <c r="AK751" s="189"/>
      <c r="AL751" s="146">
        <f>IFERROR(AC751*IF($E751="将领",INDEX(兵法相关参数!$C$4:$AL$7,AL$15,MATCH($AB751,兵法相关参数!$C$3:$AL$3,0)),INDEX(兵法相关参数!$C$12:$AL$15,AL$15,MATCH($AB751,兵法相关参数!$C$3:$AL$3,0))),0)+IFERROR(AH751*IF($E751="将领",INDEX(兵法相关参数!$C$4:$AL$7,AL$15,MATCH($AG751,兵法相关参数!$C$3:$AL$3,0)),INDEX(兵法相关参数!$C$12:$AL$15,AL$15,MATCH($AG751,兵法相关参数!$C$3:$AL$3,0))),0)</f>
        <v>0</v>
      </c>
      <c r="AM751" s="146">
        <f>IFERROR(AD751*IF($E751="将领",INDEX(兵法相关参数!$C$4:$AL$7,AM$15,MATCH($AB751,兵法相关参数!$C$3:$AL$3,0)),INDEX(兵法相关参数!$C$12:$AL$15,AM$15,MATCH($AB751,兵法相关参数!$C$3:$AL$3,0))),0)+IFERROR(AI751*IF($E751="将领",INDEX(兵法相关参数!$C$4:$AL$7,AM$15,MATCH($AG751,兵法相关参数!$C$3:$AL$3,0)),INDEX(兵法相关参数!$C$12:$AL$15,AM$15,MATCH($AG751,兵法相关参数!$C$3:$AL$3,0))),0)</f>
        <v>0</v>
      </c>
      <c r="AN751" s="146">
        <f>IFERROR(AE751*IF($E751="将领",INDEX(兵法相关参数!$C$4:$AL$7,AN$15,MATCH($AB751,兵法相关参数!$C$3:$AL$3,0)),INDEX(兵法相关参数!$C$12:$AL$15,AN$15,MATCH($AB751,兵法相关参数!$C$3:$AL$3,0))),0)+IFERROR(AJ751*IF($E751="将领",INDEX(兵法相关参数!$C$4:$AL$7,AN$15,MATCH($AG751,兵法相关参数!$C$3:$AL$3,0)),INDEX(兵法相关参数!$C$12:$AL$15,AN$15,MATCH($AG751,兵法相关参数!$C$3:$AL$3,0))),0)</f>
        <v>0</v>
      </c>
      <c r="AO751" s="146">
        <f>IFERROR(AF751*IF($E751="将领",INDEX(兵法相关参数!$C$4:$AL$7,AL$15,MATCH($AB751,兵法相关参数!$C$3:$AL$3,0)),INDEX(兵法相关参数!$C$12:$AL$15,AO$15,MATCH($AB751,兵法相关参数!$C$3:$AL$3,0))),0)+IFERROR(AK751*IF($E751="将领",INDEX(兵法相关参数!$C$4:$AL$7,AL$15,MATCH($AG751,兵法相关参数!$C$3:$AL$3,0)),INDEX(兵法相关参数!$C$12:$AL$15,AO$15,MATCH($AG751,兵法相关参数!$C$3:$AL$3,0))),0)</f>
        <v>0</v>
      </c>
      <c r="AP751" s="42"/>
      <c r="AQ751" s="151">
        <f t="shared" si="485"/>
        <v>30324</v>
      </c>
      <c r="AR751" s="160">
        <f t="shared" si="482"/>
        <v>0</v>
      </c>
      <c r="AS751" s="15" t="str">
        <f t="shared" si="483"/>
        <v>红</v>
      </c>
      <c r="AT751" s="153">
        <f t="shared" si="484"/>
        <v>2</v>
      </c>
      <c r="AU751" s="39" t="str">
        <f>IF(IF(L751="","",AQ751&amp;AT751)=AU750,"",IF(MOD(COUNTIF($AQ$1:AQ751,AQ751),3)=1,"",IF(L751="","",AQ751&amp;AT751)))</f>
        <v/>
      </c>
      <c r="AV751" s="166" t="str">
        <f>IF(AU751="","",IF(L750="固定值",L751,ROUND(IF(AR751=1,L751*INDEX($AV$5:$AV$9,MATCH(AS751,$AU$5:$AU$9,0)),L751*INDEX($AV$13:$AV$17,MATCH(AS751,$AU$13:$AU$17,0))),IF(MID(BH751,FIND(AT751-1,BH751)+2,1)="%",3,1))))</f>
        <v/>
      </c>
      <c r="AW751" s="166" t="str">
        <f>IF(AU751="","",ROUND((IF(AR751=1,L751*INDEX($AW$5:$AW$9,MATCH(AS751,$AU$5:$AU$9,0)),L751*INDEX($AW$13:$AW$17,MATCH(AS751,$AU$13:$AU$17,0)))-AV751)/34,IF(MID(BH751,FIND(AT751-1,BH751)+2,1)="%",3,1)))</f>
        <v/>
      </c>
      <c r="AX751" s="15" t="str">
        <f>IF(MOD(COUNTIF($AQ$1:AQ751,AQ751),3)=1,"",IF(M751="","",AT751+1))</f>
        <v/>
      </c>
      <c r="AY751" s="15" t="str">
        <f t="shared" si="470"/>
        <v/>
      </c>
      <c r="AZ751" s="166" t="str">
        <f t="shared" si="471"/>
        <v/>
      </c>
      <c r="BA751" s="166" t="str">
        <f t="shared" si="472"/>
        <v/>
      </c>
      <c r="BB751" s="15" t="str">
        <f>IF(MOD(COUNTIF($AQ$1:AQ751,AQ751),3)=1,"",IF(N751="","",AX751+1))</f>
        <v/>
      </c>
      <c r="BC751" s="15" t="str">
        <f t="shared" si="479"/>
        <v/>
      </c>
      <c r="BD751" s="166" t="str">
        <f t="shared" si="480"/>
        <v/>
      </c>
      <c r="BE751" s="166" t="str">
        <f t="shared" si="481"/>
        <v/>
      </c>
      <c r="BF751" s="15"/>
      <c r="BG751" s="15"/>
      <c r="BH751" s="170" t="str">
        <f t="shared" si="464"/>
        <v>武将释放怒气技能后立即获得{0}怒气，并使附近的士兵按类型得到{1}秒增强并回复武将攻击力{2}%的生命，弓弩兵获得隐身效果，车骑兵获得30%暴击率，步兵免疫负面效果。（所有效果冷却时间20秒）</v>
      </c>
    </row>
    <row r="752" spans="1:60">
      <c r="A752" s="256"/>
      <c r="B752" s="259"/>
      <c r="C752" s="256"/>
      <c r="D752" s="255" t="s">
        <v>702</v>
      </c>
      <c r="E752" s="11"/>
      <c r="F752" s="11"/>
      <c r="G752" s="11"/>
      <c r="H752" s="11"/>
      <c r="I752" s="11"/>
      <c r="J752" s="256"/>
      <c r="K752" s="256"/>
      <c r="L752" s="11" t="s">
        <v>1290</v>
      </c>
      <c r="M752" s="11"/>
      <c r="N752" s="11"/>
      <c r="O752" s="183" t="s">
        <v>52</v>
      </c>
      <c r="P752" s="3" t="s">
        <v>57</v>
      </c>
      <c r="Q752" s="11" t="s">
        <v>60</v>
      </c>
      <c r="R752" s="11" t="s">
        <v>61</v>
      </c>
      <c r="S752" s="190" t="s">
        <v>62</v>
      </c>
      <c r="T752" s="184" t="s">
        <v>582</v>
      </c>
      <c r="U752" s="184"/>
      <c r="V752" s="184"/>
      <c r="W752" s="3" t="s">
        <v>223</v>
      </c>
      <c r="X752" s="3" t="s">
        <v>224</v>
      </c>
      <c r="Y752" s="3" t="s">
        <v>225</v>
      </c>
      <c r="Z752" s="3" t="s">
        <v>226</v>
      </c>
      <c r="AA752" s="1"/>
      <c r="AB752" s="15"/>
      <c r="AC752" s="187" t="s">
        <v>227</v>
      </c>
      <c r="AD752" s="187" t="s">
        <v>228</v>
      </c>
      <c r="AE752" s="187" t="s">
        <v>229</v>
      </c>
      <c r="AF752" s="187" t="s">
        <v>230</v>
      </c>
      <c r="AG752" s="15"/>
      <c r="AH752" s="187" t="s">
        <v>227</v>
      </c>
      <c r="AI752" s="187" t="s">
        <v>228</v>
      </c>
      <c r="AJ752" s="187" t="s">
        <v>229</v>
      </c>
      <c r="AK752" s="187" t="s">
        <v>230</v>
      </c>
      <c r="AL752" s="146">
        <f>IFERROR(AC752*IF($E752="将领",INDEX(兵法相关参数!$C$4:$AL$7,AL$15,MATCH($AB752,兵法相关参数!$C$3:$AL$3,0)),INDEX(兵法相关参数!$C$12:$AL$15,AL$15,MATCH($AB752,兵法相关参数!$C$3:$AL$3,0))),0)+IFERROR(AH752*IF($E752="将领",INDEX(兵法相关参数!$C$4:$AL$7,AL$15,MATCH($AG752,兵法相关参数!$C$3:$AL$3,0)),INDEX(兵法相关参数!$C$12:$AL$15,AL$15,MATCH($AG752,兵法相关参数!$C$3:$AL$3,0))),0)</f>
        <v>0</v>
      </c>
      <c r="AM752" s="146">
        <f>IFERROR(AD752*IF($E752="将领",INDEX(兵法相关参数!$C$4:$AL$7,AM$15,MATCH($AB752,兵法相关参数!$C$3:$AL$3,0)),INDEX(兵法相关参数!$C$12:$AL$15,AM$15,MATCH($AB752,兵法相关参数!$C$3:$AL$3,0))),0)+IFERROR(AI752*IF($E752="将领",INDEX(兵法相关参数!$C$4:$AL$7,AM$15,MATCH($AG752,兵法相关参数!$C$3:$AL$3,0)),INDEX(兵法相关参数!$C$12:$AL$15,AM$15,MATCH($AG752,兵法相关参数!$C$3:$AL$3,0))),0)</f>
        <v>0</v>
      </c>
      <c r="AN752" s="146">
        <f>IFERROR(AE752*IF($E752="将领",INDEX(兵法相关参数!$C$4:$AL$7,AN$15,MATCH($AB752,兵法相关参数!$C$3:$AL$3,0)),INDEX(兵法相关参数!$C$12:$AL$15,AN$15,MATCH($AB752,兵法相关参数!$C$3:$AL$3,0))),0)+IFERROR(AJ752*IF($E752="将领",INDEX(兵法相关参数!$C$4:$AL$7,AN$15,MATCH($AG752,兵法相关参数!$C$3:$AL$3,0)),INDEX(兵法相关参数!$C$12:$AL$15,AN$15,MATCH($AG752,兵法相关参数!$C$3:$AL$3,0))),0)</f>
        <v>0</v>
      </c>
      <c r="AO752" s="146">
        <f>IFERROR(AF752*IF($E752="将领",INDEX(兵法相关参数!$C$4:$AL$7,AL$15,MATCH($AB752,兵法相关参数!$C$3:$AL$3,0)),INDEX(兵法相关参数!$C$12:$AL$15,AO$15,MATCH($AB752,兵法相关参数!$C$3:$AL$3,0))),0)+IFERROR(AK752*IF($E752="将领",INDEX(兵法相关参数!$C$4:$AL$7,AL$15,MATCH($AG752,兵法相关参数!$C$3:$AL$3,0)),INDEX(兵法相关参数!$C$12:$AL$15,AO$15,MATCH($AG752,兵法相关参数!$C$3:$AL$3,0))),0)</f>
        <v>0</v>
      </c>
      <c r="AP752" s="27"/>
      <c r="AQ752" s="151">
        <f t="shared" si="485"/>
        <v>30324</v>
      </c>
      <c r="AR752" s="160">
        <f t="shared" si="482"/>
        <v>0</v>
      </c>
      <c r="AS752" s="15" t="str">
        <f t="shared" si="483"/>
        <v>红</v>
      </c>
      <c r="AT752" s="153">
        <f t="shared" si="484"/>
        <v>3</v>
      </c>
      <c r="AU752" s="39" t="str">
        <f>IF(IF(L752="","",AQ752&amp;AT752)=AU751,"",IF(MOD(COUNTIF($AQ$1:AQ752,AQ752),3)=1,"",IF(L752="","",AQ752&amp;AT752)))</f>
        <v/>
      </c>
      <c r="AV752" s="166" t="str">
        <f>IF(AU752="","",IF(L751="固定值",L752,ROUND(IF(AR752=1,L752*INDEX($AV$5:$AV$9,MATCH(AS752,$AU$5:$AU$9,0)),L752*INDEX($AV$13:$AV$17,MATCH(AS752,$AU$13:$AU$17,0))),IF(MID(BH752,FIND(AT752-1,BH752)+2,1)="%",3,1))))</f>
        <v/>
      </c>
      <c r="AW752" s="166" t="str">
        <f>IF(AU752="","",ROUND((IF(AR752=1,L752*INDEX($AW$5:$AW$9,MATCH(AS752,$AU$5:$AU$9,0)),L752*INDEX($AW$13:$AW$17,MATCH(AS752,$AU$13:$AU$17,0)))-AV752)/34,IF(MID(BH752,FIND(AT752-1,BH752)+2,1)="%",3,1)))</f>
        <v/>
      </c>
      <c r="AX752" s="15" t="str">
        <f>IF(MOD(COUNTIF($AQ$1:AQ752,AQ752),3)=1,"",IF(M752="","",AT752+1))</f>
        <v/>
      </c>
      <c r="AY752" s="15" t="str">
        <f t="shared" si="470"/>
        <v/>
      </c>
      <c r="AZ752" s="166" t="str">
        <f t="shared" si="471"/>
        <v/>
      </c>
      <c r="BA752" s="166" t="str">
        <f t="shared" si="472"/>
        <v/>
      </c>
      <c r="BB752" s="15" t="str">
        <f>IF(MOD(COUNTIF($AQ$1:AQ752,AQ752),3)=1,"",IF(N752="","",AX752+1))</f>
        <v/>
      </c>
      <c r="BC752" s="15" t="str">
        <f t="shared" si="479"/>
        <v/>
      </c>
      <c r="BD752" s="166" t="str">
        <f t="shared" si="480"/>
        <v/>
      </c>
      <c r="BE752" s="166" t="str">
        <f t="shared" si="481"/>
        <v/>
      </c>
      <c r="BF752" s="15"/>
      <c r="BG752" s="15"/>
      <c r="BH752" s="170" t="str">
        <f t="shared" si="464"/>
        <v>武将释放怒气技能后立即获得{0}怒气，并使附近的士兵按类型得到{1}秒增强并回复武将攻击力{2}%的生命，弓弩兵获得隐身效果，车骑兵获得30%暴击率，步兵免疫负面效果。（所有效果冷却时间20秒）</v>
      </c>
    </row>
    <row r="753" spans="1:60">
      <c r="A753" s="256"/>
      <c r="B753" s="259"/>
      <c r="C753" s="256"/>
      <c r="D753" s="256"/>
      <c r="E753" s="179" t="s">
        <v>28</v>
      </c>
      <c r="F753" s="141"/>
      <c r="G753" s="141">
        <v>1</v>
      </c>
      <c r="H753" s="141"/>
      <c r="I753" s="141"/>
      <c r="J753" s="256"/>
      <c r="K753" s="256"/>
      <c r="L753" s="207">
        <v>0.3</v>
      </c>
      <c r="M753" s="179"/>
      <c r="N753" s="179"/>
      <c r="O753" s="81">
        <f>1/3/1.15</f>
        <v>0.28985507246376813</v>
      </c>
      <c r="P753" s="44" t="str">
        <f>P750</f>
        <v>15,30,45</v>
      </c>
      <c r="Q753" s="179">
        <v>0</v>
      </c>
      <c r="R753" s="179">
        <v>3.5</v>
      </c>
      <c r="S753" s="182">
        <v>0.3</v>
      </c>
      <c r="T753" s="110">
        <f>INDEX(三维调整系数,8,6)</f>
        <v>1.127564250124546</v>
      </c>
      <c r="U753" s="110"/>
      <c r="V753" s="179"/>
      <c r="W753" s="23">
        <f>$S$753*$O$753*$R$753*0.5</f>
        <v>0.15217391304347827</v>
      </c>
      <c r="X753" s="23">
        <f>$S$753*$O$753*$R$753*0.5</f>
        <v>0.15217391304347827</v>
      </c>
      <c r="Y753" s="23">
        <f>$S$753*$O$753*$R$753*0.5</f>
        <v>0.15217391304347827</v>
      </c>
      <c r="Z753" s="23">
        <f>$S$753*$O$753*$R$753*0.5</f>
        <v>0.15217391304347827</v>
      </c>
      <c r="AA753" s="179"/>
      <c r="AB753" s="44" t="s">
        <v>95</v>
      </c>
      <c r="AC753" s="92">
        <f>辅助效用($P753,$L$750,AC$15,"输出转换",标准系数,"指定士兵",W753)</f>
        <v>1.2591126126237169E-2</v>
      </c>
      <c r="AD753" s="92">
        <f>辅助效用($P753,$L$750,AD$15,"输出转换",标准系数,"指定士兵",X753)</f>
        <v>7.5285889908715362E-2</v>
      </c>
      <c r="AE753" s="92">
        <f>辅助效用($P753,$L$750,AE$15,"输出转换",标准系数,"指定士兵",Y753)</f>
        <v>0.24360479139726304</v>
      </c>
      <c r="AF753" s="92">
        <f>辅助效用($P753,$L$750,AF$15,"输出转换",标准系数,"指定士兵",Z753)</f>
        <v>0.18302118603743872</v>
      </c>
      <c r="AG753" s="92"/>
      <c r="AH753" s="95"/>
      <c r="AI753" s="95"/>
      <c r="AJ753" s="95"/>
      <c r="AK753" s="95"/>
      <c r="AL753" s="146">
        <f>IFERROR(AC753*IF($E753="将领",INDEX(兵法相关参数!$C$4:$AL$7,AL$15,MATCH($AB753,兵法相关参数!$C$3:$AL$3,0)),INDEX(兵法相关参数!$C$12:$AL$15,AL$15,MATCH($AB753,兵法相关参数!$C$3:$AL$3,0))),0)+IFERROR(AH753*IF($E753="将领",INDEX(兵法相关参数!$C$4:$AL$7,AL$15,MATCH($AG753,兵法相关参数!$C$3:$AL$3,0)),INDEX(兵法相关参数!$C$12:$AL$15,AL$15,MATCH($AG753,兵法相关参数!$C$3:$AL$3,0))),0)</f>
        <v>1.0274217850986632E-2</v>
      </c>
      <c r="AM753" s="146">
        <f>IFERROR(AD753*IF($E753="将领",INDEX(兵法相关参数!$C$4:$AL$7,AM$15,MATCH($AB753,兵法相关参数!$C$3:$AL$3,0)),INDEX(兵法相关参数!$C$12:$AL$15,AM$15,MATCH($AB753,兵法相关参数!$C$3:$AL$3,0))),0)+IFERROR(AI753*IF($E753="将领",INDEX(兵法相关参数!$C$4:$AL$7,AM$15,MATCH($AG753,兵法相关参数!$C$3:$AL$3,0)),INDEX(兵法相关参数!$C$12:$AL$15,AM$15,MATCH($AG753,兵法相关参数!$C$3:$AL$3,0))),0)</f>
        <v>0.12887025828801188</v>
      </c>
      <c r="AN753" s="146">
        <f>IFERROR(AE753*IF($E753="将领",INDEX(兵法相关参数!$C$4:$AL$7,AN$15,MATCH($AB753,兵法相关参数!$C$3:$AL$3,0)),INDEX(兵法相关参数!$C$12:$AL$15,AN$15,MATCH($AB753,兵法相关参数!$C$3:$AL$3,0))),0)+IFERROR(AJ753*IF($E753="将领",INDEX(兵法相关参数!$C$4:$AL$7,AN$15,MATCH($AG753,兵法相关参数!$C$3:$AL$3,0)),INDEX(兵法相关参数!$C$12:$AL$15,AN$15,MATCH($AG753,兵法相关参数!$C$3:$AL$3,0))),0)</f>
        <v>0.35963563074370763</v>
      </c>
      <c r="AO753" s="146">
        <f>IFERROR(AF753*IF($E753="将领",INDEX(兵法相关参数!$C$4:$AL$7,AL$15,MATCH($AB753,兵法相关参数!$C$3:$AL$3,0)),INDEX(兵法相关参数!$C$12:$AL$15,AO$15,MATCH($AB753,兵法相关参数!$C$3:$AL$3,0))),0)+IFERROR(AK753*IF($E753="将领",INDEX(兵法相关参数!$C$4:$AL$7,AL$15,MATCH($AG753,兵法相关参数!$C$3:$AL$3,0)),INDEX(兵法相关参数!$C$12:$AL$15,AO$15,MATCH($AG753,兵法相关参数!$C$3:$AL$3,0))),0)</f>
        <v>0.28503130262772824</v>
      </c>
      <c r="AP753" s="42"/>
      <c r="AQ753" s="151">
        <f t="shared" si="485"/>
        <v>30324</v>
      </c>
      <c r="AR753" s="160">
        <f t="shared" si="482"/>
        <v>0</v>
      </c>
      <c r="AS753" s="15" t="str">
        <f t="shared" si="483"/>
        <v>红</v>
      </c>
      <c r="AT753" s="153">
        <f t="shared" si="484"/>
        <v>3</v>
      </c>
      <c r="AU753" s="39" t="str">
        <f>IF(IF(L753="","",AQ753&amp;AT753)=AU752,"",IF(MOD(COUNTIF($AQ$1:AQ753,AQ753),3)=1,"",IF(L753="","",AQ753&amp;AT753)))</f>
        <v>303243</v>
      </c>
      <c r="AV753" s="191">
        <v>5.5E-2</v>
      </c>
      <c r="AW753" s="191">
        <v>7.0000000000000001E-3</v>
      </c>
      <c r="AX753" s="15" t="str">
        <f>IF(MOD(COUNTIF($AQ$1:AQ753,AQ753),3)=1,"",IF(M753="","",AT753+1))</f>
        <v/>
      </c>
      <c r="AY753" s="15" t="str">
        <f t="shared" si="470"/>
        <v/>
      </c>
      <c r="AZ753" s="166" t="str">
        <f t="shared" si="471"/>
        <v/>
      </c>
      <c r="BA753" s="166" t="str">
        <f t="shared" si="472"/>
        <v/>
      </c>
      <c r="BB753" s="15" t="str">
        <f>IF(MOD(COUNTIF($AQ$1:AQ753,AQ753),3)=1,"",IF(N753="","",AX753+1))</f>
        <v/>
      </c>
      <c r="BC753" s="15" t="str">
        <f t="shared" si="479"/>
        <v/>
      </c>
      <c r="BD753" s="166" t="str">
        <f t="shared" si="480"/>
        <v/>
      </c>
      <c r="BE753" s="166" t="str">
        <f t="shared" si="481"/>
        <v/>
      </c>
      <c r="BF753" s="15"/>
      <c r="BG753" s="15"/>
      <c r="BH753" s="170" t="str">
        <f t="shared" si="464"/>
        <v>武将释放怒气技能后立即获得{0}怒气，并使附近的士兵按类型得到{1}秒增强并回复武将攻击力{2}%的生命，弓弩兵获得隐身效果，车骑兵获得30%暴击率，步兵免疫负面效果。（所有效果冷却时间20秒）</v>
      </c>
    </row>
    <row r="754" spans="1:60">
      <c r="A754" s="257"/>
      <c r="B754" s="260"/>
      <c r="C754" s="257"/>
      <c r="D754" s="257"/>
      <c r="E754" s="179" t="s">
        <v>1291</v>
      </c>
      <c r="F754" s="141">
        <v>1</v>
      </c>
      <c r="G754" s="141">
        <v>1</v>
      </c>
      <c r="H754" s="141">
        <v>1</v>
      </c>
      <c r="I754" s="141">
        <v>1</v>
      </c>
      <c r="J754" s="257"/>
      <c r="K754" s="257"/>
      <c r="L754" s="179"/>
      <c r="M754" s="179"/>
      <c r="N754" s="179"/>
      <c r="O754" s="182"/>
      <c r="P754" s="179"/>
      <c r="Q754" s="179"/>
      <c r="R754" s="179"/>
      <c r="S754" s="179"/>
      <c r="T754" s="179"/>
      <c r="U754" s="179"/>
      <c r="V754" s="179"/>
      <c r="W754" s="23">
        <f>$L753*效果范围削减($R753)*$O$747*$T753</f>
        <v>0.94926579874666372</v>
      </c>
      <c r="X754" s="23">
        <f>$L753*效果范围削减($R753)*$O$747*$T753</f>
        <v>0.94926579874666372</v>
      </c>
      <c r="Y754" s="23">
        <f>$L753*效果范围削减($R753)*$O$747*$T753</f>
        <v>0.94926579874666372</v>
      </c>
      <c r="Z754" s="23">
        <f>$L753*效果范围削减($R753)*$O$747*$T753</f>
        <v>0.94926579874666372</v>
      </c>
      <c r="AA754" s="179"/>
      <c r="AB754" s="44"/>
      <c r="AC754" s="189"/>
      <c r="AD754" s="189"/>
      <c r="AE754" s="189"/>
      <c r="AF754" s="189"/>
      <c r="AG754" s="44" t="s">
        <v>214</v>
      </c>
      <c r="AH754" s="92">
        <f>辅助效用($P753,-1,AC$15,"兵力转换",治疗系数,"指定士兵",W754)</f>
        <v>5.374096791798715E-4</v>
      </c>
      <c r="AI754" s="92">
        <f>辅助效用($P753,-1,AD$15,"兵力转换",治疗系数,"指定士兵",X754)</f>
        <v>4.474037020795646E-4</v>
      </c>
      <c r="AJ754" s="92">
        <f>辅助效用($P753,-1,AE$15,"兵力转换",治疗系数,"指定士兵",Y754)</f>
        <v>4.0336440399090878E-4</v>
      </c>
      <c r="AK754" s="92">
        <f>辅助效用($P753,-1,AF$15,"兵力转换",治疗系数,"指定士兵",Z754)</f>
        <v>5.5597617910034839E-4</v>
      </c>
      <c r="AL754" s="146">
        <f>IFERROR(AC754*IF($E754="将领",INDEX(兵法相关参数!$C$4:$AL$7,AL$15,MATCH($AB754,兵法相关参数!$C$3:$AL$3,0)),INDEX(兵法相关参数!$C$12:$AL$15,AL$15,MATCH($AB754,兵法相关参数!$C$3:$AL$3,0))),0)+IFERROR(AH754*IF($E754="将领",INDEX(兵法相关参数!$C$4:$AL$7,AL$15,MATCH($AG754,兵法相关参数!$C$3:$AL$3,0)),INDEX(兵法相关参数!$C$12:$AL$15,AL$15,MATCH($AG754,兵法相关参数!$C$3:$AL$3,0))),0)</f>
        <v>1.3413745592329593</v>
      </c>
      <c r="AM754" s="146">
        <f>IFERROR(AD754*IF($E754="将领",INDEX(兵法相关参数!$C$4:$AL$7,AM$15,MATCH($AB754,兵法相关参数!$C$3:$AL$3,0)),INDEX(兵法相关参数!$C$12:$AL$15,AM$15,MATCH($AB754,兵法相关参数!$C$3:$AL$3,0))),0)+IFERROR(AI754*IF($E754="将领",INDEX(兵法相关参数!$C$4:$AL$7,AM$15,MATCH($AG754,兵法相关参数!$C$3:$AL$3,0)),INDEX(兵法相关参数!$C$12:$AL$15,AM$15,MATCH($AG754,兵法相关参数!$C$3:$AL$3,0))),0)</f>
        <v>1.7180302159855281</v>
      </c>
      <c r="AN754" s="146">
        <f>IFERROR(AE754*IF($E754="将领",INDEX(兵法相关参数!$C$4:$AL$7,AN$15,MATCH($AB754,兵法相关参数!$C$3:$AL$3,0)),INDEX(兵法相关参数!$C$12:$AL$15,AN$15,MATCH($AB754,兵法相关参数!$C$3:$AL$3,0))),0)+IFERROR(AJ754*IF($E754="将领",INDEX(兵法相关参数!$C$4:$AL$7,AN$15,MATCH($AG754,兵法相关参数!$C$3:$AL$3,0)),INDEX(兵法相关参数!$C$12:$AL$15,AN$15,MATCH($AG754,兵法相关参数!$C$3:$AL$3,0))),0)</f>
        <v>1.9361491391563621</v>
      </c>
      <c r="AO754" s="146">
        <f>IFERROR(AF754*IF($E754="将领",INDEX(兵法相关参数!$C$4:$AL$7,AL$15,MATCH($AB754,兵法相关参数!$C$3:$AL$3,0)),INDEX(兵法相关参数!$C$12:$AL$15,AO$15,MATCH($AB754,兵法相关参数!$C$3:$AL$3,0))),0)+IFERROR(AK754*IF($E754="将领",INDEX(兵法相关参数!$C$4:$AL$7,AL$15,MATCH($AG754,兵法相关参数!$C$3:$AL$3,0)),INDEX(兵法相关参数!$C$12:$AL$15,AO$15,MATCH($AG754,兵法相关参数!$C$3:$AL$3,0))),0)</f>
        <v>2.8821805124562059</v>
      </c>
      <c r="AP754" s="27"/>
      <c r="AQ754" s="152">
        <f t="shared" si="485"/>
        <v>30324</v>
      </c>
      <c r="AR754" s="15">
        <f t="shared" si="482"/>
        <v>0</v>
      </c>
      <c r="AS754" s="15" t="str">
        <f t="shared" si="483"/>
        <v>红</v>
      </c>
      <c r="AT754" s="153">
        <f t="shared" si="484"/>
        <v>3</v>
      </c>
      <c r="AU754" s="39" t="str">
        <f>IF(IF(L754="","",AQ754&amp;AT754)=AU753,"",IF(MOD(COUNTIF($AQ$1:AQ754,AQ754),3)=1,"",IF(L754="","",AQ754&amp;AT754)))</f>
        <v/>
      </c>
      <c r="AV754" s="166" t="str">
        <f>IF(AU754="","",IF(L753="固定值",L754,ROUND(IF(AR754=1,L754*INDEX($AV$5:$AV$9,MATCH(AS754,$AU$5:$AU$9,0)),L754*INDEX($AV$13:$AV$17,MATCH(AS754,$AU$13:$AU$17,0))),IF(MID(BH754,FIND(AT754-1,BH754)+2,1)="%",3,1))))</f>
        <v/>
      </c>
      <c r="AW754" s="166" t="str">
        <f>IF(AU754="","",ROUND((IF(AR754=1,L754*INDEX($AW$5:$AW$9,MATCH(AS754,$AU$5:$AU$9,0)),L754*INDEX($AW$13:$AW$17,MATCH(AS754,$AU$13:$AU$17,0)))-AV754)/34,IF(MID(BH754,FIND(AT754-1,BH754)+2,1)="%",3,1)))</f>
        <v/>
      </c>
      <c r="AX754" s="15" t="str">
        <f>IF(MOD(COUNTIF($AQ$1:AQ754,AQ754),3)=1,"",IF(M754="","",AT754+1))</f>
        <v/>
      </c>
      <c r="AY754" s="15" t="str">
        <f t="shared" si="470"/>
        <v/>
      </c>
      <c r="AZ754" s="166" t="str">
        <f t="shared" si="471"/>
        <v/>
      </c>
      <c r="BA754" s="166" t="str">
        <f t="shared" si="472"/>
        <v/>
      </c>
      <c r="BB754" s="15" t="str">
        <f>IF(MOD(COUNTIF($AQ$1:AQ754,AQ754),3)=1,"",IF(N754="","",AX754+1))</f>
        <v/>
      </c>
      <c r="BC754" s="15" t="str">
        <f t="shared" si="479"/>
        <v/>
      </c>
      <c r="BD754" s="166" t="str">
        <f t="shared" si="480"/>
        <v/>
      </c>
      <c r="BE754" s="166" t="str">
        <f t="shared" si="481"/>
        <v/>
      </c>
      <c r="BF754" s="15"/>
      <c r="BG754" s="15"/>
      <c r="BH754" s="170" t="str">
        <f t="shared" si="464"/>
        <v>武将释放怒气技能后立即获得{0}怒气，并使附近的士兵按类型得到{1}秒增强并回复武将攻击力{2}%的生命，弓弩兵获得隐身效果，车骑兵获得30%暴击率，步兵免疫负面效果。（所有效果冷却时间20秒）</v>
      </c>
    </row>
    <row r="755" spans="1:60" ht="11.25" customHeight="1">
      <c r="A755" s="255" t="s">
        <v>1292</v>
      </c>
      <c r="B755" s="258" t="s">
        <v>1377</v>
      </c>
      <c r="C755" s="255" t="s">
        <v>13</v>
      </c>
      <c r="D755" s="255" t="s">
        <v>1293</v>
      </c>
      <c r="E755" s="11"/>
      <c r="F755" s="11"/>
      <c r="G755" s="11"/>
      <c r="H755" s="11"/>
      <c r="I755" s="11"/>
      <c r="J755" s="11" t="s">
        <v>402</v>
      </c>
      <c r="K755" s="11" t="s">
        <v>469</v>
      </c>
      <c r="L755" s="184" t="s">
        <v>62</v>
      </c>
      <c r="M755" s="184"/>
      <c r="N755" s="11"/>
      <c r="O755" s="183" t="s">
        <v>52</v>
      </c>
      <c r="P755" s="3" t="s">
        <v>57</v>
      </c>
      <c r="Q755" s="11" t="s">
        <v>60</v>
      </c>
      <c r="R755" s="11" t="s">
        <v>61</v>
      </c>
      <c r="S755" s="11" t="s">
        <v>1295</v>
      </c>
      <c r="T755" s="184" t="s">
        <v>1296</v>
      </c>
      <c r="U755" s="240" t="s">
        <v>1297</v>
      </c>
      <c r="V755" s="184" t="s">
        <v>1298</v>
      </c>
      <c r="W755" s="3" t="s">
        <v>223</v>
      </c>
      <c r="X755" s="3" t="s">
        <v>224</v>
      </c>
      <c r="Y755" s="3" t="s">
        <v>225</v>
      </c>
      <c r="Z755" s="3" t="s">
        <v>226</v>
      </c>
      <c r="AA755" s="1"/>
      <c r="AB755" s="15"/>
      <c r="AC755" s="187" t="s">
        <v>227</v>
      </c>
      <c r="AD755" s="187" t="s">
        <v>228</v>
      </c>
      <c r="AE755" s="187" t="s">
        <v>229</v>
      </c>
      <c r="AF755" s="187" t="s">
        <v>230</v>
      </c>
      <c r="AG755" s="96"/>
      <c r="AH755" s="187"/>
      <c r="AI755" s="187"/>
      <c r="AJ755" s="187"/>
      <c r="AK755" s="187"/>
      <c r="AL755" s="146">
        <f>IFERROR(AC755*IF($E755="将领",INDEX(兵法相关参数!$C$4:$AL$7,AL$15,MATCH($AB755,兵法相关参数!$C$3:$AL$3,0)),INDEX(兵法相关参数!$C$12:$AL$15,AL$15,MATCH($AB755,兵法相关参数!$C$3:$AL$3,0))),0)+IFERROR(AH755*IF($E755="将领",INDEX(兵法相关参数!$C$4:$AL$7,AL$15,MATCH($AG755,兵法相关参数!$C$3:$AL$3,0)),INDEX(兵法相关参数!$C$12:$AL$15,AL$15,MATCH($AG755,兵法相关参数!$C$3:$AL$3,0))),0)</f>
        <v>0</v>
      </c>
      <c r="AM755" s="146">
        <f>IFERROR(AD755*IF($E755="将领",INDEX(兵法相关参数!$C$4:$AL$7,AM$15,MATCH($AB755,兵法相关参数!$C$3:$AL$3,0)),INDEX(兵法相关参数!$C$12:$AL$15,AM$15,MATCH($AB755,兵法相关参数!$C$3:$AL$3,0))),0)+IFERROR(AI755*IF($E755="将领",INDEX(兵法相关参数!$C$4:$AL$7,AM$15,MATCH($AG755,兵法相关参数!$C$3:$AL$3,0)),INDEX(兵法相关参数!$C$12:$AL$15,AM$15,MATCH($AG755,兵法相关参数!$C$3:$AL$3,0))),0)</f>
        <v>0</v>
      </c>
      <c r="AN755" s="146">
        <f>IFERROR(AE755*IF($E755="将领",INDEX(兵法相关参数!$C$4:$AL$7,AN$15,MATCH($AB755,兵法相关参数!$C$3:$AL$3,0)),INDEX(兵法相关参数!$C$12:$AL$15,AN$15,MATCH($AB755,兵法相关参数!$C$3:$AL$3,0))),0)+IFERROR(AJ755*IF($E755="将领",INDEX(兵法相关参数!$C$4:$AL$7,AN$15,MATCH($AG755,兵法相关参数!$C$3:$AL$3,0)),INDEX(兵法相关参数!$C$12:$AL$15,AN$15,MATCH($AG755,兵法相关参数!$C$3:$AL$3,0))),0)</f>
        <v>0</v>
      </c>
      <c r="AO755" s="146">
        <f>IFERROR(AF755*IF($E755="将领",INDEX(兵法相关参数!$C$4:$AL$7,AL$15,MATCH($AB755,兵法相关参数!$C$3:$AL$3,0)),INDEX(兵法相关参数!$C$12:$AL$15,AO$15,MATCH($AB755,兵法相关参数!$C$3:$AL$3,0))),0)+IFERROR(AK755*IF($E755="将领",INDEX(兵法相关参数!$C$4:$AL$7,AL$15,MATCH($AG755,兵法相关参数!$C$3:$AL$3,0)),INDEX(兵法相关参数!$C$12:$AL$15,AO$15,MATCH($AG755,兵法相关参数!$C$3:$AL$3,0))),0)</f>
        <v>0</v>
      </c>
      <c r="AP755" s="27"/>
      <c r="AQ755" s="154">
        <v>30325</v>
      </c>
      <c r="AR755" s="160">
        <f t="shared" ref="AR755:AR763" si="486">IF(D755="直接伤害",1,0)</f>
        <v>0</v>
      </c>
      <c r="AS755" s="15" t="str">
        <f t="shared" ref="AS755:AS763" si="487">IF(C755="",AS754,C755)</f>
        <v>红</v>
      </c>
      <c r="AT755" s="153">
        <f t="shared" ref="AT755:AT763" si="488">IF(A755&lt;&gt;"",1,IF(D755="",AT754,IF(AU753="",AT754,IF(AX753="",AT754+1,IF(BB753="",AT754+2,AT754+3)))))</f>
        <v>1</v>
      </c>
      <c r="AU755" s="39" t="str">
        <f>IF(IF(L755="","",AQ755&amp;AT755)=AU754,"",IF(MOD(COUNTIF($AQ$1:AQ755,AQ755),3)=1,"",IF(L755="","",AQ755&amp;AT755)))</f>
        <v/>
      </c>
      <c r="AV755" s="166" t="str">
        <f>IF(AU755="","",IF(L754="固定值",L755,ROUND(IF(AR755=1,L755*INDEX($AV$5:$AV$9,MATCH(AS755,$AU$5:$AU$9,0)),L755*INDEX($AV$13:$AV$17,MATCH(AS755,$AU$13:$AU$17,0))),IF(MID(BH755,FIND(AT755-1,BH755)+2,1)="%",3,1))))</f>
        <v/>
      </c>
      <c r="AW755" s="166" t="str">
        <f>IF(AU755="","",ROUND((IF(AR755=1,L755*INDEX($AW$5:$AW$9,MATCH(AS755,$AU$5:$AU$9,0)),L755*INDEX($AW$13:$AW$17,MATCH(AS755,$AU$13:$AU$17,0)))-AV755)/34,IF(MID(BH755,FIND(AT755-1,BH755)+2,1)="%",3,1)))</f>
        <v/>
      </c>
      <c r="AX755" s="15" t="str">
        <f>IF(MOD(COUNTIF($AQ$1:AQ755,AQ755),3)=1,"",IF(M755="","",AT755+1))</f>
        <v/>
      </c>
      <c r="AY755" s="15" t="str">
        <f t="shared" si="470"/>
        <v/>
      </c>
      <c r="AZ755" s="166" t="str">
        <f t="shared" si="471"/>
        <v/>
      </c>
      <c r="BA755" s="166" t="str">
        <f t="shared" si="472"/>
        <v/>
      </c>
      <c r="BB755" s="15" t="str">
        <f>IF(MOD(COUNTIF($AQ$1:AQ755,AQ755),3)=1,"",IF(N755="","",AX755+1))</f>
        <v/>
      </c>
      <c r="BC755" s="15" t="str">
        <f t="shared" ref="BC755:BC763" si="489">IF(IF(BB755="","",AQ755&amp;BB755)=BC754,"",IF(BB755="","",AQ755&amp;BB755))</f>
        <v/>
      </c>
      <c r="BD755" s="166" t="str">
        <f t="shared" ref="BD755:BD763" si="490">IF(BC755="","",IF(N754="固定值",N755,ROUND(IF(AR755=1,N755*INDEX($AV$5:$AV$9,MATCH(AS755,$AU$5:$AU$9,0)),N755*INDEX($AV$13:$AV$17,MATCH(AS755,$AU$13:$AU$17,0))),IF(MID(BH755,FIND(BB755-1,BH755)+2,1)="%",3,1))))</f>
        <v/>
      </c>
      <c r="BE755" s="166" t="str">
        <f t="shared" ref="BE755:BE763" si="491">IF(BC755="","",ROUND((IF(AR755=1,N755*INDEX($AW$5:$AW$9,MATCH(AS755,$AU$5:$AU$9,0)),N755*INDEX($AW$13:$AW$17,MATCH(AS755,$AU$13:$AU$17,0)))-BD755)/34,IF(MID(BH755,FIND(BB755-1,BH755)+2,1)="%",3,1)))</f>
        <v/>
      </c>
      <c r="BF755" s="15"/>
      <c r="BG755" s="15"/>
      <c r="BH755" s="170" t="str">
        <f t="shared" ref="BH755:BH763" si="492">IF(B755="",BH754,B755)</f>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56" spans="1:60" ht="11.25" customHeight="1">
      <c r="A756" s="256"/>
      <c r="B756" s="269"/>
      <c r="C756" s="256"/>
      <c r="D756" s="256"/>
      <c r="E756" s="179" t="s">
        <v>22</v>
      </c>
      <c r="F756" s="141">
        <v>1</v>
      </c>
      <c r="G756" s="141">
        <v>1</v>
      </c>
      <c r="H756" s="141">
        <v>1</v>
      </c>
      <c r="I756" s="141">
        <v>1</v>
      </c>
      <c r="J756" s="255">
        <f>SUMPRODUCT(LARGE(AL756:AO756*F756:I756+AL757:AO757*F757:I757+AL759:AO759*F759:I759+AL760:AO760*F760:I760+AL762:AO762*F762:I762+AL763:AO763*F763:I763,1))</f>
        <v>5.3548436564943422</v>
      </c>
      <c r="K756" s="255">
        <f>INDEX($J$17:$J$200,MATCH(C755,$C$17:$C$200,0),1)</f>
        <v>5.1145752809421161</v>
      </c>
      <c r="L756" s="25">
        <v>1.1000000000000001</v>
      </c>
      <c r="M756" s="25"/>
      <c r="N756" s="10"/>
      <c r="O756" s="81">
        <v>0.8</v>
      </c>
      <c r="P756" s="176" t="s">
        <v>1294</v>
      </c>
      <c r="Q756" s="10">
        <v>0</v>
      </c>
      <c r="R756" s="10">
        <v>1</v>
      </c>
      <c r="S756" s="24">
        <v>0.5</v>
      </c>
      <c r="T756" s="44">
        <v>2</v>
      </c>
      <c r="U756" s="24">
        <v>0.5</v>
      </c>
      <c r="V756" s="24">
        <v>0.3</v>
      </c>
      <c r="W756" s="23">
        <f>$L756*$R756*$O756</f>
        <v>0.88000000000000012</v>
      </c>
      <c r="X756" s="23">
        <f>$L756*$R756*$O756</f>
        <v>0.88000000000000012</v>
      </c>
      <c r="Y756" s="23">
        <f>$L756*$R756*$O756</f>
        <v>0.88000000000000012</v>
      </c>
      <c r="Z756" s="23">
        <f>$L756*$R756*$O756</f>
        <v>0.88000000000000012</v>
      </c>
      <c r="AA756" s="22"/>
      <c r="AB756" s="44" t="s">
        <v>37</v>
      </c>
      <c r="AC756" s="92">
        <f>($V$756*0.8+1)*(0.5*辅助效用($P756,-1,AC$15,"生存转换",输出系数,"当前将领目标",W756+W757)+0.5*辅助效用($P756,-1,AC$15,"兵力转换",输出系数,"当前士兵目标",(W756+W757)*(1+$U$756)))</f>
        <v>1.0401030849425221E-3</v>
      </c>
      <c r="AD756" s="92">
        <f>($V$756*0.8+1)*(0.5*辅助效用($P756,-1,AD$15,"生存转换",输出系数,"当前将领目标",X756+X757)+0.5*辅助效用($P756,-1,AD$15,"兵力转换",输出系数,"当前士兵目标",(X756+X757)*(1+$U$756)))</f>
        <v>9.6666336909954236E-4</v>
      </c>
      <c r="AE756" s="92">
        <f>($V$756*0.8+1)*(0.5*辅助效用($P756,-1,AE$15,"生存转换",输出系数,"当前将领目标",Y756+Y757)+0.5*辅助效用($P756,-1,AE$15,"兵力转换",输出系数,"当前士兵目标",(Y756+Y757)*(1+$U$756)))</f>
        <v>8.926917343997612E-4</v>
      </c>
      <c r="AF756" s="92">
        <f>($V$756*0.8+1)*(0.5*辅助效用($P756,-1,AF$15,"生存转换",输出系数,"当前将领目标",Z756+Z757)+0.5*辅助效用($P756,-1,AF$15,"兵力转换",输出系数,"当前士兵目标",(Z756+Z757)*(1+$U$756)))</f>
        <v>9.1487712135852276E-4</v>
      </c>
      <c r="AG756" s="92"/>
      <c r="AH756" s="188"/>
      <c r="AI756" s="188"/>
      <c r="AJ756" s="188">
        <f>AV756+35*AW756</f>
        <v>1.095</v>
      </c>
      <c r="AK756" s="188"/>
      <c r="AL756" s="146">
        <f>IFERROR(AC756*IF($E756="将领",INDEX(兵法相关参数!$C$4:$AL$7,AL$15,MATCH($AB756,兵法相关参数!$C$3:$AL$3,0)),INDEX(兵法相关参数!$C$12:$AL$15,AL$15,MATCH($AB756,兵法相关参数!$C$3:$AL$3,0))),0)+IFERROR(AH756*IF($E756="将领",INDEX(兵法相关参数!$C$4:$AL$7,AL$15,MATCH($AG756,兵法相关参数!$C$3:$AL$3,0)),INDEX(兵法相关参数!$C$12:$AL$15,AL$15,MATCH($AG756,兵法相关参数!$C$3:$AL$3,0))),0)</f>
        <v>3.5871533159673712</v>
      </c>
      <c r="AM756" s="146">
        <f>IFERROR(AD756*IF($E756="将领",INDEX(兵法相关参数!$C$4:$AL$7,AM$15,MATCH($AB756,兵法相关参数!$C$3:$AL$3,0)),INDEX(兵法相关参数!$C$12:$AL$15,AM$15,MATCH($AB756,兵法相关参数!$C$3:$AL$3,0))),0)+IFERROR(AI756*IF($E756="将领",INDEX(兵法相关参数!$C$4:$AL$7,AM$15,MATCH($AG756,兵法相关参数!$C$3:$AL$3,0)),INDEX(兵法相关参数!$C$12:$AL$15,AM$15,MATCH($AG756,兵法相关参数!$C$3:$AL$3,0))),0)</f>
        <v>3.0717905351972714</v>
      </c>
      <c r="AN756" s="146">
        <f>IFERROR(AE756*IF($E756="将领",INDEX(兵法相关参数!$C$4:$AL$7,AN$15,MATCH($AB756,兵法相关参数!$C$3:$AL$3,0)),INDEX(兵法相关参数!$C$12:$AL$15,AN$15,MATCH($AB756,兵法相关参数!$C$3:$AL$3,0))),0)+IFERROR(AJ756*IF($E756="将领",INDEX(兵法相关参数!$C$4:$AL$7,AN$15,MATCH($AG756,兵法相关参数!$C$3:$AL$3,0)),INDEX(兵法相关参数!$C$12:$AL$15,AN$15,MATCH($AG756,兵法相关参数!$C$3:$AL$3,0))),0)</f>
        <v>5.3548436564943422</v>
      </c>
      <c r="AO756" s="146">
        <f>IFERROR(AF756*IF($E756="将领",INDEX(兵法相关参数!$C$4:$AL$7,AL$15,MATCH($AB756,兵法相关参数!$C$3:$AL$3,0)),INDEX(兵法相关参数!$C$12:$AL$15,AO$15,MATCH($AB756,兵法相关参数!$C$3:$AL$3,0))),0)+IFERROR(AK756*IF($E756="将领",INDEX(兵法相关参数!$C$4:$AL$7,AL$15,MATCH($AG756,兵法相关参数!$C$3:$AL$3,0)),INDEX(兵法相关参数!$C$12:$AL$15,AO$15,MATCH($AG756,兵法相关参数!$C$3:$AL$3,0))),0)</f>
        <v>3.1552684989538959</v>
      </c>
      <c r="AP756" s="42"/>
      <c r="AQ756" s="151">
        <f>AQ755</f>
        <v>30325</v>
      </c>
      <c r="AR756" s="160">
        <f t="shared" si="486"/>
        <v>0</v>
      </c>
      <c r="AS756" s="15" t="str">
        <f t="shared" si="487"/>
        <v>红</v>
      </c>
      <c r="AT756" s="153">
        <f t="shared" si="488"/>
        <v>1</v>
      </c>
      <c r="AU756" s="39" t="str">
        <f>IF(IF(L756="","",AQ756&amp;AT756)=AU755,"",IF(MOD(COUNTIF($AQ$1:AQ756,AQ756),3)=1,"",IF(L756="","",AQ756&amp;AT756)))</f>
        <v>303251</v>
      </c>
      <c r="AV756" s="191">
        <v>0.22</v>
      </c>
      <c r="AW756" s="191">
        <v>2.5000000000000001E-2</v>
      </c>
      <c r="AX756" s="15" t="str">
        <f>IF(MOD(COUNTIF($AQ$1:AQ756,AQ756),3)=1,"",IF(M756="","",AT756+1))</f>
        <v/>
      </c>
      <c r="AY756" s="15" t="str">
        <f t="shared" si="470"/>
        <v/>
      </c>
      <c r="AZ756" s="166" t="str">
        <f t="shared" si="471"/>
        <v/>
      </c>
      <c r="BA756" s="166" t="str">
        <f t="shared" si="472"/>
        <v/>
      </c>
      <c r="BB756" s="15" t="str">
        <f>IF(MOD(COUNTIF($AQ$1:AQ756,AQ756),3)=1,"",IF(N756="","",AX756+1))</f>
        <v/>
      </c>
      <c r="BC756" s="15" t="str">
        <f t="shared" si="489"/>
        <v/>
      </c>
      <c r="BD756" s="166" t="str">
        <f t="shared" si="490"/>
        <v/>
      </c>
      <c r="BE756" s="166" t="str">
        <f t="shared" si="491"/>
        <v/>
      </c>
      <c r="BF756" s="15"/>
      <c r="BG756" s="15"/>
      <c r="BH756" s="170" t="str">
        <f t="shared" si="492"/>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57" spans="1:60" ht="11.25" customHeight="1">
      <c r="A757" s="256"/>
      <c r="B757" s="269"/>
      <c r="C757" s="256"/>
      <c r="D757" s="257"/>
      <c r="E757" s="179" t="s">
        <v>28</v>
      </c>
      <c r="F757" s="141">
        <v>1</v>
      </c>
      <c r="G757" s="141">
        <v>1</v>
      </c>
      <c r="H757" s="141">
        <v>1</v>
      </c>
      <c r="I757" s="141">
        <v>1</v>
      </c>
      <c r="J757" s="256"/>
      <c r="K757" s="256"/>
      <c r="L757" s="182"/>
      <c r="M757" s="179"/>
      <c r="N757" s="179"/>
      <c r="O757" s="182"/>
      <c r="P757" s="44"/>
      <c r="Q757" s="10"/>
      <c r="R757" s="10"/>
      <c r="S757" s="10"/>
      <c r="T757" s="24"/>
      <c r="U757" s="24"/>
      <c r="V757" s="24"/>
      <c r="W757" s="23">
        <f>$L$756*$O$756*$S$756*效果范围削减($T$756)</f>
        <v>0.76210235533030601</v>
      </c>
      <c r="X757" s="23">
        <f>$L$756*$O$756*$S$756*效果范围削减($T$756)</f>
        <v>0.76210235533030601</v>
      </c>
      <c r="Y757" s="23">
        <f>$L$756*$O$756*$S$756*效果范围削减($T$756)</f>
        <v>0.76210235533030601</v>
      </c>
      <c r="Z757" s="23">
        <f>$L$756*$O$756*$S$756*效果范围削减($T$756)</f>
        <v>0.76210235533030601</v>
      </c>
      <c r="AA757" s="24"/>
      <c r="AB757" s="44"/>
      <c r="AC757" s="92"/>
      <c r="AD757" s="92"/>
      <c r="AE757" s="92"/>
      <c r="AF757" s="92"/>
      <c r="AG757" s="92"/>
      <c r="AH757" s="95"/>
      <c r="AI757" s="95"/>
      <c r="AJ757" s="95"/>
      <c r="AK757" s="95"/>
      <c r="AL757" s="146">
        <f>IFERROR(AC757*IF($E757="将领",INDEX(兵法相关参数!$C$4:$AL$7,AL$15,MATCH($AB757,兵法相关参数!$C$3:$AL$3,0)),INDEX(兵法相关参数!$C$12:$AL$15,AL$15,MATCH($AB757,兵法相关参数!$C$3:$AL$3,0))),0)+IFERROR(AH757*IF($E757="将领",INDEX(兵法相关参数!$C$4:$AL$7,AL$15,MATCH($AG757,兵法相关参数!$C$3:$AL$3,0)),INDEX(兵法相关参数!$C$12:$AL$15,AL$15,MATCH($AG757,兵法相关参数!$C$3:$AL$3,0))),0)</f>
        <v>0</v>
      </c>
      <c r="AM757" s="146">
        <f>IFERROR(AD757*IF($E757="将领",INDEX(兵法相关参数!$C$4:$AL$7,AM$15,MATCH($AB757,兵法相关参数!$C$3:$AL$3,0)),INDEX(兵法相关参数!$C$12:$AL$15,AM$15,MATCH($AB757,兵法相关参数!$C$3:$AL$3,0))),0)+IFERROR(AI757*IF($E757="将领",INDEX(兵法相关参数!$C$4:$AL$7,AM$15,MATCH($AG757,兵法相关参数!$C$3:$AL$3,0)),INDEX(兵法相关参数!$C$12:$AL$15,AM$15,MATCH($AG757,兵法相关参数!$C$3:$AL$3,0))),0)</f>
        <v>0</v>
      </c>
      <c r="AN757" s="146">
        <f>IFERROR(AE757*IF($E757="将领",INDEX(兵法相关参数!$C$4:$AL$7,AN$15,MATCH($AB757,兵法相关参数!$C$3:$AL$3,0)),INDEX(兵法相关参数!$C$12:$AL$15,AN$15,MATCH($AB757,兵法相关参数!$C$3:$AL$3,0))),0)+IFERROR(AJ757*IF($E757="将领",INDEX(兵法相关参数!$C$4:$AL$7,AN$15,MATCH($AG757,兵法相关参数!$C$3:$AL$3,0)),INDEX(兵法相关参数!$C$12:$AL$15,AN$15,MATCH($AG757,兵法相关参数!$C$3:$AL$3,0))),0)</f>
        <v>0</v>
      </c>
      <c r="AO757" s="146">
        <f>IFERROR(AF757*IF($E757="将领",INDEX(兵法相关参数!$C$4:$AL$7,AL$15,MATCH($AB757,兵法相关参数!$C$3:$AL$3,0)),INDEX(兵法相关参数!$C$12:$AL$15,AO$15,MATCH($AB757,兵法相关参数!$C$3:$AL$3,0))),0)+IFERROR(AK757*IF($E757="将领",INDEX(兵法相关参数!$C$4:$AL$7,AL$15,MATCH($AG757,兵法相关参数!$C$3:$AL$3,0)),INDEX(兵法相关参数!$C$12:$AL$15,AO$15,MATCH($AG757,兵法相关参数!$C$3:$AL$3,0))),0)</f>
        <v>0</v>
      </c>
      <c r="AP757" s="27"/>
      <c r="AQ757" s="151">
        <f>AQ756</f>
        <v>30325</v>
      </c>
      <c r="AR757" s="160">
        <f t="shared" si="486"/>
        <v>0</v>
      </c>
      <c r="AS757" s="15" t="str">
        <f t="shared" si="487"/>
        <v>红</v>
      </c>
      <c r="AT757" s="153">
        <f t="shared" si="488"/>
        <v>1</v>
      </c>
      <c r="AU757" s="39" t="str">
        <f>IF(IF(L757="","",AQ757&amp;AT757)=AU756,"",IF(MOD(COUNTIF($AQ$1:AQ757,AQ757),3)=1,"",IF(L757="","",AQ757&amp;AT757)))</f>
        <v/>
      </c>
      <c r="AV757" s="166" t="str">
        <f t="shared" ref="AV757:AV763" si="493">IF(AU757="","",IF(L756="固定值",L757,ROUND(IF(AR757=1,L757*INDEX($AV$5:$AV$9,MATCH(AS757,$AU$5:$AU$9,0)),L757*INDEX($AV$13:$AV$17,MATCH(AS757,$AU$13:$AU$17,0))),IF(MID(BH757,FIND(AT757-1,BH757)+2,1)="%",3,1))))</f>
        <v/>
      </c>
      <c r="AW757" s="166" t="str">
        <f t="shared" ref="AW757:AW763" si="494">IF(AU757="","",ROUND((IF(AR757=1,L757*INDEX($AW$5:$AW$9,MATCH(AS757,$AU$5:$AU$9,0)),L757*INDEX($AW$13:$AW$17,MATCH(AS757,$AU$13:$AU$17,0)))-AV757)/34,IF(MID(BH757,FIND(AT757-1,BH757)+2,1)="%",3,1)))</f>
        <v/>
      </c>
      <c r="AX757" s="15" t="str">
        <f>IF(MOD(COUNTIF($AQ$1:AQ757,AQ757),3)=1,"",IF(M757="","",AT757+1))</f>
        <v/>
      </c>
      <c r="AY757" s="15" t="str">
        <f t="shared" si="470"/>
        <v/>
      </c>
      <c r="AZ757" s="166" t="str">
        <f t="shared" si="471"/>
        <v/>
      </c>
      <c r="BA757" s="166" t="str">
        <f t="shared" si="472"/>
        <v/>
      </c>
      <c r="BB757" s="15" t="str">
        <f>IF(MOD(COUNTIF($AQ$1:AQ757,AQ757),3)=1,"",IF(N757="","",AX757+1))</f>
        <v/>
      </c>
      <c r="BC757" s="15" t="str">
        <f t="shared" si="489"/>
        <v/>
      </c>
      <c r="BD757" s="166" t="str">
        <f t="shared" si="490"/>
        <v/>
      </c>
      <c r="BE757" s="166" t="str">
        <f t="shared" si="491"/>
        <v/>
      </c>
      <c r="BF757" s="15"/>
      <c r="BG757" s="15"/>
      <c r="BH757" s="170" t="str">
        <f t="shared" si="492"/>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58" spans="1:60" ht="11.25" customHeight="1">
      <c r="A758" s="256"/>
      <c r="B758" s="269"/>
      <c r="C758" s="256"/>
      <c r="D758" s="255"/>
      <c r="E758" s="11"/>
      <c r="F758" s="11"/>
      <c r="G758" s="11"/>
      <c r="H758" s="11"/>
      <c r="I758" s="11"/>
      <c r="J758" s="256"/>
      <c r="K758" s="256"/>
      <c r="L758" s="184"/>
      <c r="M758" s="184"/>
      <c r="N758" s="184"/>
      <c r="O758" s="183"/>
      <c r="P758" s="3"/>
      <c r="Q758" s="11"/>
      <c r="R758" s="11"/>
      <c r="S758" s="11"/>
      <c r="T758" s="11"/>
      <c r="U758" s="184"/>
      <c r="V758" s="184"/>
      <c r="W758" s="3"/>
      <c r="X758" s="3"/>
      <c r="Y758" s="3"/>
      <c r="Z758" s="3"/>
      <c r="AA758" s="1"/>
      <c r="AB758" s="15"/>
      <c r="AC758" s="187"/>
      <c r="AD758" s="187"/>
      <c r="AE758" s="187"/>
      <c r="AF758" s="187"/>
      <c r="AG758" s="96"/>
      <c r="AH758" s="187"/>
      <c r="AI758" s="187"/>
      <c r="AJ758" s="187"/>
      <c r="AK758" s="187"/>
      <c r="AL758" s="146">
        <f>IFERROR(AC758*IF($E758="将领",INDEX(兵法相关参数!$C$4:$AL$7,AL$15,MATCH($AB758,兵法相关参数!$C$3:$AL$3,0)),INDEX(兵法相关参数!$C$12:$AL$15,AL$15,MATCH($AB758,兵法相关参数!$C$3:$AL$3,0))),0)+IFERROR(AH758*IF($E758="将领",INDEX(兵法相关参数!$C$4:$AL$7,AL$15,MATCH($AG758,兵法相关参数!$C$3:$AL$3,0)),INDEX(兵法相关参数!$C$12:$AL$15,AL$15,MATCH($AG758,兵法相关参数!$C$3:$AL$3,0))),0)</f>
        <v>0</v>
      </c>
      <c r="AM758" s="146">
        <f>IFERROR(AD758*IF($E758="将领",INDEX(兵法相关参数!$C$4:$AL$7,AM$15,MATCH($AB758,兵法相关参数!$C$3:$AL$3,0)),INDEX(兵法相关参数!$C$12:$AL$15,AM$15,MATCH($AB758,兵法相关参数!$C$3:$AL$3,0))),0)+IFERROR(AI758*IF($E758="将领",INDEX(兵法相关参数!$C$4:$AL$7,AM$15,MATCH($AG758,兵法相关参数!$C$3:$AL$3,0)),INDEX(兵法相关参数!$C$12:$AL$15,AM$15,MATCH($AG758,兵法相关参数!$C$3:$AL$3,0))),0)</f>
        <v>0</v>
      </c>
      <c r="AN758" s="146">
        <f>IFERROR(AE758*IF($E758="将领",INDEX(兵法相关参数!$C$4:$AL$7,AN$15,MATCH($AB758,兵法相关参数!$C$3:$AL$3,0)),INDEX(兵法相关参数!$C$12:$AL$15,AN$15,MATCH($AB758,兵法相关参数!$C$3:$AL$3,0))),0)+IFERROR(AJ758*IF($E758="将领",INDEX(兵法相关参数!$C$4:$AL$7,AN$15,MATCH($AG758,兵法相关参数!$C$3:$AL$3,0)),INDEX(兵法相关参数!$C$12:$AL$15,AN$15,MATCH($AG758,兵法相关参数!$C$3:$AL$3,0))),0)</f>
        <v>0</v>
      </c>
      <c r="AO758" s="146">
        <f>IFERROR(AF758*IF($E758="将领",INDEX(兵法相关参数!$C$4:$AL$7,AL$15,MATCH($AB758,兵法相关参数!$C$3:$AL$3,0)),INDEX(兵法相关参数!$C$12:$AL$15,AO$15,MATCH($AB758,兵法相关参数!$C$3:$AL$3,0))),0)+IFERROR(AK758*IF($E758="将领",INDEX(兵法相关参数!$C$4:$AL$7,AL$15,MATCH($AG758,兵法相关参数!$C$3:$AL$3,0)),INDEX(兵法相关参数!$C$12:$AL$15,AO$15,MATCH($AG758,兵法相关参数!$C$3:$AL$3,0))),0)</f>
        <v>0</v>
      </c>
      <c r="AP758" s="42"/>
      <c r="AQ758" s="151">
        <f t="shared" ref="AQ758:AQ763" si="495">AQ757</f>
        <v>30325</v>
      </c>
      <c r="AR758" s="160">
        <f t="shared" si="486"/>
        <v>0</v>
      </c>
      <c r="AS758" s="15" t="str">
        <f t="shared" si="487"/>
        <v>红</v>
      </c>
      <c r="AT758" s="153">
        <f t="shared" si="488"/>
        <v>1</v>
      </c>
      <c r="AU758" s="39" t="str">
        <f>IF(IF(L758="","",AQ758&amp;AT758)=AU757,"",IF(MOD(COUNTIF($AQ$1:AQ758,AQ758),3)=1,"",IF(L758="","",AQ758&amp;AT758)))</f>
        <v/>
      </c>
      <c r="AV758" s="166" t="str">
        <f t="shared" si="493"/>
        <v/>
      </c>
      <c r="AW758" s="166" t="str">
        <f t="shared" si="494"/>
        <v/>
      </c>
      <c r="AX758" s="15" t="str">
        <f>IF(MOD(COUNTIF($AQ$1:AQ758,AQ758),3)=1,"",IF(M758="","",AT758+1))</f>
        <v/>
      </c>
      <c r="AY758" s="15" t="str">
        <f t="shared" si="470"/>
        <v/>
      </c>
      <c r="AZ758" s="166" t="str">
        <f t="shared" si="471"/>
        <v/>
      </c>
      <c r="BA758" s="166" t="str">
        <f t="shared" si="472"/>
        <v/>
      </c>
      <c r="BB758" s="15" t="str">
        <f>IF(MOD(COUNTIF($AQ$1:AQ758,AQ758),3)=1,"",IF(N758="","",AX758+1))</f>
        <v/>
      </c>
      <c r="BC758" s="15" t="str">
        <f t="shared" si="489"/>
        <v/>
      </c>
      <c r="BD758" s="166" t="str">
        <f t="shared" si="490"/>
        <v/>
      </c>
      <c r="BE758" s="166" t="str">
        <f t="shared" si="491"/>
        <v/>
      </c>
      <c r="BF758" s="15"/>
      <c r="BG758" s="15"/>
      <c r="BH758" s="170" t="str">
        <f t="shared" si="492"/>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59" spans="1:60" ht="11.25" customHeight="1">
      <c r="A759" s="256"/>
      <c r="B759" s="269"/>
      <c r="C759" s="256"/>
      <c r="D759" s="256"/>
      <c r="E759" s="179"/>
      <c r="F759" s="141"/>
      <c r="G759" s="141"/>
      <c r="H759" s="141"/>
      <c r="I759" s="141"/>
      <c r="J759" s="256"/>
      <c r="K759" s="256"/>
      <c r="L759" s="44"/>
      <c r="M759" s="24"/>
      <c r="N759" s="24"/>
      <c r="O759" s="81"/>
      <c r="P759" s="44"/>
      <c r="Q759" s="10"/>
      <c r="R759" s="10"/>
      <c r="S759" s="203"/>
      <c r="T759" s="179"/>
      <c r="U759" s="44"/>
      <c r="V759" s="24"/>
      <c r="W759" s="95"/>
      <c r="X759" s="95"/>
      <c r="Y759" s="95"/>
      <c r="Z759" s="95"/>
      <c r="AA759" s="22"/>
      <c r="AB759" s="44"/>
      <c r="AC759" s="92"/>
      <c r="AD759" s="92"/>
      <c r="AE759" s="92"/>
      <c r="AF759" s="92"/>
      <c r="AG759" s="44"/>
      <c r="AH759" s="92"/>
      <c r="AI759" s="92"/>
      <c r="AJ759" s="92"/>
      <c r="AK759" s="92"/>
      <c r="AL759" s="146">
        <f>IFERROR(AC759*IF($E759="将领",INDEX(兵法相关参数!$C$4:$AL$7,AL$15,MATCH($AB759,兵法相关参数!$C$3:$AL$3,0)),INDEX(兵法相关参数!$C$12:$AL$15,AL$15,MATCH($AB759,兵法相关参数!$C$3:$AL$3,0))),0)+IFERROR(AH759*IF($E759="将领",INDEX(兵法相关参数!$C$4:$AL$7,AL$15,MATCH($AG759,兵法相关参数!$C$3:$AL$3,0)),INDEX(兵法相关参数!$C$12:$AL$15,AL$15,MATCH($AG759,兵法相关参数!$C$3:$AL$3,0))),0)</f>
        <v>0</v>
      </c>
      <c r="AM759" s="146">
        <f>IFERROR(AD759*IF($E759="将领",INDEX(兵法相关参数!$C$4:$AL$7,AM$15,MATCH($AB759,兵法相关参数!$C$3:$AL$3,0)),INDEX(兵法相关参数!$C$12:$AL$15,AM$15,MATCH($AB759,兵法相关参数!$C$3:$AL$3,0))),0)+IFERROR(AI759*IF($E759="将领",INDEX(兵法相关参数!$C$4:$AL$7,AM$15,MATCH($AG759,兵法相关参数!$C$3:$AL$3,0)),INDEX(兵法相关参数!$C$12:$AL$15,AM$15,MATCH($AG759,兵法相关参数!$C$3:$AL$3,0))),0)</f>
        <v>0</v>
      </c>
      <c r="AN759" s="146">
        <f>IFERROR(AE759*IF($E759="将领",INDEX(兵法相关参数!$C$4:$AL$7,AN$15,MATCH($AB759,兵法相关参数!$C$3:$AL$3,0)),INDEX(兵法相关参数!$C$12:$AL$15,AN$15,MATCH($AB759,兵法相关参数!$C$3:$AL$3,0))),0)+IFERROR(AJ759*IF($E759="将领",INDEX(兵法相关参数!$C$4:$AL$7,AN$15,MATCH($AG759,兵法相关参数!$C$3:$AL$3,0)),INDEX(兵法相关参数!$C$12:$AL$15,AN$15,MATCH($AG759,兵法相关参数!$C$3:$AL$3,0))),0)</f>
        <v>0</v>
      </c>
      <c r="AO759" s="146">
        <f>IFERROR(AF759*IF($E759="将领",INDEX(兵法相关参数!$C$4:$AL$7,AL$15,MATCH($AB759,兵法相关参数!$C$3:$AL$3,0)),INDEX(兵法相关参数!$C$12:$AL$15,AO$15,MATCH($AB759,兵法相关参数!$C$3:$AL$3,0))),0)+IFERROR(AK759*IF($E759="将领",INDEX(兵法相关参数!$C$4:$AL$7,AL$15,MATCH($AG759,兵法相关参数!$C$3:$AL$3,0)),INDEX(兵法相关参数!$C$12:$AL$15,AO$15,MATCH($AG759,兵法相关参数!$C$3:$AL$3,0))),0)</f>
        <v>0</v>
      </c>
      <c r="AP759" s="27"/>
      <c r="AQ759" s="151">
        <f t="shared" si="495"/>
        <v>30325</v>
      </c>
      <c r="AR759" s="160">
        <f t="shared" si="486"/>
        <v>0</v>
      </c>
      <c r="AS759" s="15" t="str">
        <f t="shared" si="487"/>
        <v>红</v>
      </c>
      <c r="AT759" s="153">
        <f t="shared" si="488"/>
        <v>1</v>
      </c>
      <c r="AU759" s="39" t="str">
        <f>IF(IF(L759="","",AQ759&amp;AT759)=AU758,"",IF(MOD(COUNTIF($AQ$1:AQ759,AQ759),3)=1,"",IF(L759="","",AQ759&amp;AT759)))</f>
        <v/>
      </c>
      <c r="AV759" s="166" t="str">
        <f t="shared" si="493"/>
        <v/>
      </c>
      <c r="AW759" s="166" t="str">
        <f t="shared" si="494"/>
        <v/>
      </c>
      <c r="AX759" s="15" t="str">
        <f>IF(MOD(COUNTIF($AQ$1:AQ759,AQ759),3)=1,"",IF(M759="","",AT759+1))</f>
        <v/>
      </c>
      <c r="AY759" s="15" t="str">
        <f t="shared" si="470"/>
        <v/>
      </c>
      <c r="AZ759" s="166" t="str">
        <f t="shared" si="471"/>
        <v/>
      </c>
      <c r="BA759" s="166" t="str">
        <f t="shared" si="472"/>
        <v/>
      </c>
      <c r="BB759" s="15" t="str">
        <f>IF(MOD(COUNTIF($AQ$1:AQ759,AQ759),3)=1,"",IF(N759="","",AX759+1))</f>
        <v/>
      </c>
      <c r="BC759" s="15" t="str">
        <f t="shared" si="489"/>
        <v/>
      </c>
      <c r="BD759" s="166" t="str">
        <f t="shared" si="490"/>
        <v/>
      </c>
      <c r="BE759" s="166" t="str">
        <f t="shared" si="491"/>
        <v/>
      </c>
      <c r="BF759" s="15"/>
      <c r="BG759" s="15"/>
      <c r="BH759" s="170" t="str">
        <f t="shared" si="492"/>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60" spans="1:60" ht="11.25" customHeight="1">
      <c r="A760" s="256"/>
      <c r="B760" s="269"/>
      <c r="C760" s="256"/>
      <c r="D760" s="257"/>
      <c r="E760" s="179"/>
      <c r="F760" s="141"/>
      <c r="G760" s="141"/>
      <c r="H760" s="141"/>
      <c r="I760" s="141"/>
      <c r="J760" s="256"/>
      <c r="K760" s="256"/>
      <c r="L760" s="179"/>
      <c r="M760" s="179"/>
      <c r="N760" s="179"/>
      <c r="O760" s="182"/>
      <c r="P760" s="179"/>
      <c r="Q760" s="179"/>
      <c r="R760" s="179"/>
      <c r="S760" s="179"/>
      <c r="T760" s="179"/>
      <c r="U760" s="179"/>
      <c r="V760" s="179"/>
      <c r="W760" s="95"/>
      <c r="X760" s="95"/>
      <c r="Y760" s="95"/>
      <c r="Z760" s="95"/>
      <c r="AA760" s="179"/>
      <c r="AB760" s="179"/>
      <c r="AC760" s="179"/>
      <c r="AD760" s="179"/>
      <c r="AE760" s="179"/>
      <c r="AF760" s="179"/>
      <c r="AG760" s="179"/>
      <c r="AH760" s="179"/>
      <c r="AI760" s="189"/>
      <c r="AJ760" s="189"/>
      <c r="AK760" s="189"/>
      <c r="AL760" s="146">
        <f>IFERROR(AC760*IF($E760="将领",INDEX(兵法相关参数!$C$4:$AL$7,AL$15,MATCH($AB760,兵法相关参数!$C$3:$AL$3,0)),INDEX(兵法相关参数!$C$12:$AL$15,AL$15,MATCH($AB760,兵法相关参数!$C$3:$AL$3,0))),0)+IFERROR(AH760*IF($E760="将领",INDEX(兵法相关参数!$C$4:$AL$7,AL$15,MATCH($AG760,兵法相关参数!$C$3:$AL$3,0)),INDEX(兵法相关参数!$C$12:$AL$15,AL$15,MATCH($AG760,兵法相关参数!$C$3:$AL$3,0))),0)</f>
        <v>0</v>
      </c>
      <c r="AM760" s="146">
        <f>IFERROR(AD760*IF($E760="将领",INDEX(兵法相关参数!$C$4:$AL$7,AM$15,MATCH($AB760,兵法相关参数!$C$3:$AL$3,0)),INDEX(兵法相关参数!$C$12:$AL$15,AM$15,MATCH($AB760,兵法相关参数!$C$3:$AL$3,0))),0)+IFERROR(AI760*IF($E760="将领",INDEX(兵法相关参数!$C$4:$AL$7,AM$15,MATCH($AG760,兵法相关参数!$C$3:$AL$3,0)),INDEX(兵法相关参数!$C$12:$AL$15,AM$15,MATCH($AG760,兵法相关参数!$C$3:$AL$3,0))),0)</f>
        <v>0</v>
      </c>
      <c r="AN760" s="146">
        <f>IFERROR(AE760*IF($E760="将领",INDEX(兵法相关参数!$C$4:$AL$7,AN$15,MATCH($AB760,兵法相关参数!$C$3:$AL$3,0)),INDEX(兵法相关参数!$C$12:$AL$15,AN$15,MATCH($AB760,兵法相关参数!$C$3:$AL$3,0))),0)+IFERROR(AJ760*IF($E760="将领",INDEX(兵法相关参数!$C$4:$AL$7,AN$15,MATCH($AG760,兵法相关参数!$C$3:$AL$3,0)),INDEX(兵法相关参数!$C$12:$AL$15,AN$15,MATCH($AG760,兵法相关参数!$C$3:$AL$3,0))),0)</f>
        <v>0</v>
      </c>
      <c r="AO760" s="146">
        <f>IFERROR(AF760*IF($E760="将领",INDEX(兵法相关参数!$C$4:$AL$7,AL$15,MATCH($AB760,兵法相关参数!$C$3:$AL$3,0)),INDEX(兵法相关参数!$C$12:$AL$15,AO$15,MATCH($AB760,兵法相关参数!$C$3:$AL$3,0))),0)+IFERROR(AK760*IF($E760="将领",INDEX(兵法相关参数!$C$4:$AL$7,AL$15,MATCH($AG760,兵法相关参数!$C$3:$AL$3,0)),INDEX(兵法相关参数!$C$12:$AL$15,AO$15,MATCH($AG760,兵法相关参数!$C$3:$AL$3,0))),0)</f>
        <v>0</v>
      </c>
      <c r="AP760" s="42"/>
      <c r="AQ760" s="151">
        <f t="shared" si="495"/>
        <v>30325</v>
      </c>
      <c r="AR760" s="160">
        <f t="shared" si="486"/>
        <v>0</v>
      </c>
      <c r="AS760" s="15" t="str">
        <f t="shared" si="487"/>
        <v>红</v>
      </c>
      <c r="AT760" s="153">
        <f t="shared" si="488"/>
        <v>1</v>
      </c>
      <c r="AU760" s="39" t="str">
        <f>IF(IF(L760="","",AQ760&amp;AT760)=AU759,"",IF(MOD(COUNTIF($AQ$1:AQ760,AQ760),3)=1,"",IF(L760="","",AQ760&amp;AT760)))</f>
        <v/>
      </c>
      <c r="AV760" s="166" t="str">
        <f t="shared" si="493"/>
        <v/>
      </c>
      <c r="AW760" s="166" t="str">
        <f t="shared" si="494"/>
        <v/>
      </c>
      <c r="AX760" s="15" t="str">
        <f>IF(MOD(COUNTIF($AQ$1:AQ760,AQ760),3)=1,"",IF(M760="","",AT760+1))</f>
        <v/>
      </c>
      <c r="AY760" s="15" t="str">
        <f t="shared" si="470"/>
        <v/>
      </c>
      <c r="AZ760" s="166" t="str">
        <f t="shared" si="471"/>
        <v/>
      </c>
      <c r="BA760" s="166" t="str">
        <f t="shared" si="472"/>
        <v/>
      </c>
      <c r="BB760" s="15" t="str">
        <f>IF(MOD(COUNTIF($AQ$1:AQ760,AQ760),3)=1,"",IF(N760="","",AX760+1))</f>
        <v/>
      </c>
      <c r="BC760" s="15" t="str">
        <f t="shared" si="489"/>
        <v/>
      </c>
      <c r="BD760" s="166" t="str">
        <f t="shared" si="490"/>
        <v/>
      </c>
      <c r="BE760" s="166" t="str">
        <f t="shared" si="491"/>
        <v/>
      </c>
      <c r="BF760" s="15"/>
      <c r="BG760" s="15"/>
      <c r="BH760" s="170" t="str">
        <f t="shared" si="492"/>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61" spans="1:60" ht="11.25" customHeight="1">
      <c r="A761" s="256"/>
      <c r="B761" s="269"/>
      <c r="C761" s="256"/>
      <c r="D761" s="255"/>
      <c r="E761" s="11"/>
      <c r="F761" s="11"/>
      <c r="G761" s="11"/>
      <c r="H761" s="11"/>
      <c r="I761" s="11"/>
      <c r="J761" s="256"/>
      <c r="K761" s="256"/>
      <c r="L761" s="11"/>
      <c r="M761" s="11"/>
      <c r="N761" s="11"/>
      <c r="O761" s="183"/>
      <c r="P761" s="3"/>
      <c r="Q761" s="11"/>
      <c r="R761" s="11"/>
      <c r="S761" s="190"/>
      <c r="T761" s="184"/>
      <c r="U761" s="184"/>
      <c r="V761" s="184"/>
      <c r="W761" s="3"/>
      <c r="X761" s="3"/>
      <c r="Y761" s="3"/>
      <c r="Z761" s="3"/>
      <c r="AA761" s="1"/>
      <c r="AB761" s="15"/>
      <c r="AC761" s="187"/>
      <c r="AD761" s="187"/>
      <c r="AE761" s="187"/>
      <c r="AF761" s="187"/>
      <c r="AG761" s="15"/>
      <c r="AH761" s="187"/>
      <c r="AI761" s="187"/>
      <c r="AJ761" s="187"/>
      <c r="AK761" s="187"/>
      <c r="AL761" s="146">
        <f>IFERROR(AC761*IF($E761="将领",INDEX(兵法相关参数!$C$4:$AL$7,AL$15,MATCH($AB761,兵法相关参数!$C$3:$AL$3,0)),INDEX(兵法相关参数!$C$12:$AL$15,AL$15,MATCH($AB761,兵法相关参数!$C$3:$AL$3,0))),0)+IFERROR(AH761*IF($E761="将领",INDEX(兵法相关参数!$C$4:$AL$7,AL$15,MATCH($AG761,兵法相关参数!$C$3:$AL$3,0)),INDEX(兵法相关参数!$C$12:$AL$15,AL$15,MATCH($AG761,兵法相关参数!$C$3:$AL$3,0))),0)</f>
        <v>0</v>
      </c>
      <c r="AM761" s="146">
        <f>IFERROR(AD761*IF($E761="将领",INDEX(兵法相关参数!$C$4:$AL$7,AM$15,MATCH($AB761,兵法相关参数!$C$3:$AL$3,0)),INDEX(兵法相关参数!$C$12:$AL$15,AM$15,MATCH($AB761,兵法相关参数!$C$3:$AL$3,0))),0)+IFERROR(AI761*IF($E761="将领",INDEX(兵法相关参数!$C$4:$AL$7,AM$15,MATCH($AG761,兵法相关参数!$C$3:$AL$3,0)),INDEX(兵法相关参数!$C$12:$AL$15,AM$15,MATCH($AG761,兵法相关参数!$C$3:$AL$3,0))),0)</f>
        <v>0</v>
      </c>
      <c r="AN761" s="146">
        <f>IFERROR(AE761*IF($E761="将领",INDEX(兵法相关参数!$C$4:$AL$7,AN$15,MATCH($AB761,兵法相关参数!$C$3:$AL$3,0)),INDEX(兵法相关参数!$C$12:$AL$15,AN$15,MATCH($AB761,兵法相关参数!$C$3:$AL$3,0))),0)+IFERROR(AJ761*IF($E761="将领",INDEX(兵法相关参数!$C$4:$AL$7,AN$15,MATCH($AG761,兵法相关参数!$C$3:$AL$3,0)),INDEX(兵法相关参数!$C$12:$AL$15,AN$15,MATCH($AG761,兵法相关参数!$C$3:$AL$3,0))),0)</f>
        <v>0</v>
      </c>
      <c r="AO761" s="146">
        <f>IFERROR(AF761*IF($E761="将领",INDEX(兵法相关参数!$C$4:$AL$7,AL$15,MATCH($AB761,兵法相关参数!$C$3:$AL$3,0)),INDEX(兵法相关参数!$C$12:$AL$15,AO$15,MATCH($AB761,兵法相关参数!$C$3:$AL$3,0))),0)+IFERROR(AK761*IF($E761="将领",INDEX(兵法相关参数!$C$4:$AL$7,AL$15,MATCH($AG761,兵法相关参数!$C$3:$AL$3,0)),INDEX(兵法相关参数!$C$12:$AL$15,AO$15,MATCH($AG761,兵法相关参数!$C$3:$AL$3,0))),0)</f>
        <v>0</v>
      </c>
      <c r="AP761" s="27"/>
      <c r="AQ761" s="151">
        <f t="shared" si="495"/>
        <v>30325</v>
      </c>
      <c r="AR761" s="160">
        <f t="shared" si="486"/>
        <v>0</v>
      </c>
      <c r="AS761" s="15" t="str">
        <f t="shared" si="487"/>
        <v>红</v>
      </c>
      <c r="AT761" s="153">
        <f t="shared" si="488"/>
        <v>1</v>
      </c>
      <c r="AU761" s="39" t="str">
        <f>IF(IF(L761="","",AQ761&amp;AT761)=AU760,"",IF(MOD(COUNTIF($AQ$1:AQ761,AQ761),3)=1,"",IF(L761="","",AQ761&amp;AT761)))</f>
        <v/>
      </c>
      <c r="AV761" s="166" t="str">
        <f t="shared" si="493"/>
        <v/>
      </c>
      <c r="AW761" s="166" t="str">
        <f t="shared" si="494"/>
        <v/>
      </c>
      <c r="AX761" s="15" t="str">
        <f>IF(MOD(COUNTIF($AQ$1:AQ761,AQ761),3)=1,"",IF(M761="","",AT761+1))</f>
        <v/>
      </c>
      <c r="AY761" s="15" t="str">
        <f t="shared" si="470"/>
        <v/>
      </c>
      <c r="AZ761" s="166" t="str">
        <f t="shared" si="471"/>
        <v/>
      </c>
      <c r="BA761" s="166" t="str">
        <f t="shared" si="472"/>
        <v/>
      </c>
      <c r="BB761" s="15" t="str">
        <f>IF(MOD(COUNTIF($AQ$1:AQ761,AQ761),3)=1,"",IF(N761="","",AX761+1))</f>
        <v/>
      </c>
      <c r="BC761" s="15" t="str">
        <f t="shared" si="489"/>
        <v/>
      </c>
      <c r="BD761" s="166" t="str">
        <f t="shared" si="490"/>
        <v/>
      </c>
      <c r="BE761" s="166" t="str">
        <f t="shared" si="491"/>
        <v/>
      </c>
      <c r="BF761" s="15"/>
      <c r="BG761" s="15"/>
      <c r="BH761" s="170" t="str">
        <f t="shared" si="492"/>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62" spans="1:60" ht="11.25" customHeight="1">
      <c r="A762" s="256"/>
      <c r="B762" s="269"/>
      <c r="C762" s="256"/>
      <c r="D762" s="256"/>
      <c r="E762" s="179"/>
      <c r="F762" s="141"/>
      <c r="G762" s="141"/>
      <c r="H762" s="141"/>
      <c r="I762" s="141"/>
      <c r="J762" s="256"/>
      <c r="K762" s="256"/>
      <c r="L762" s="207"/>
      <c r="M762" s="179"/>
      <c r="N762" s="179"/>
      <c r="O762" s="81"/>
      <c r="P762" s="44"/>
      <c r="Q762" s="179"/>
      <c r="R762" s="179"/>
      <c r="S762" s="182"/>
      <c r="T762" s="110"/>
      <c r="U762" s="110"/>
      <c r="V762" s="179"/>
      <c r="W762" s="23"/>
      <c r="X762" s="23"/>
      <c r="Y762" s="23"/>
      <c r="Z762" s="23"/>
      <c r="AA762" s="179"/>
      <c r="AB762" s="44"/>
      <c r="AC762" s="92"/>
      <c r="AD762" s="92"/>
      <c r="AE762" s="92"/>
      <c r="AF762" s="92"/>
      <c r="AG762" s="92"/>
      <c r="AH762" s="95"/>
      <c r="AI762" s="95"/>
      <c r="AJ762" s="95"/>
      <c r="AK762" s="95"/>
      <c r="AL762" s="146">
        <f>IFERROR(AC762*IF($E762="将领",INDEX(兵法相关参数!$C$4:$AL$7,AL$15,MATCH($AB762,兵法相关参数!$C$3:$AL$3,0)),INDEX(兵法相关参数!$C$12:$AL$15,AL$15,MATCH($AB762,兵法相关参数!$C$3:$AL$3,0))),0)+IFERROR(AH762*IF($E762="将领",INDEX(兵法相关参数!$C$4:$AL$7,AL$15,MATCH($AG762,兵法相关参数!$C$3:$AL$3,0)),INDEX(兵法相关参数!$C$12:$AL$15,AL$15,MATCH($AG762,兵法相关参数!$C$3:$AL$3,0))),0)</f>
        <v>0</v>
      </c>
      <c r="AM762" s="146">
        <f>IFERROR(AD762*IF($E762="将领",INDEX(兵法相关参数!$C$4:$AL$7,AM$15,MATCH($AB762,兵法相关参数!$C$3:$AL$3,0)),INDEX(兵法相关参数!$C$12:$AL$15,AM$15,MATCH($AB762,兵法相关参数!$C$3:$AL$3,0))),0)+IFERROR(AI762*IF($E762="将领",INDEX(兵法相关参数!$C$4:$AL$7,AM$15,MATCH($AG762,兵法相关参数!$C$3:$AL$3,0)),INDEX(兵法相关参数!$C$12:$AL$15,AM$15,MATCH($AG762,兵法相关参数!$C$3:$AL$3,0))),0)</f>
        <v>0</v>
      </c>
      <c r="AN762" s="146">
        <f>IFERROR(AE762*IF($E762="将领",INDEX(兵法相关参数!$C$4:$AL$7,AN$15,MATCH($AB762,兵法相关参数!$C$3:$AL$3,0)),INDEX(兵法相关参数!$C$12:$AL$15,AN$15,MATCH($AB762,兵法相关参数!$C$3:$AL$3,0))),0)+IFERROR(AJ762*IF($E762="将领",INDEX(兵法相关参数!$C$4:$AL$7,AN$15,MATCH($AG762,兵法相关参数!$C$3:$AL$3,0)),INDEX(兵法相关参数!$C$12:$AL$15,AN$15,MATCH($AG762,兵法相关参数!$C$3:$AL$3,0))),0)</f>
        <v>0</v>
      </c>
      <c r="AO762" s="146">
        <f>IFERROR(AF762*IF($E762="将领",INDEX(兵法相关参数!$C$4:$AL$7,AL$15,MATCH($AB762,兵法相关参数!$C$3:$AL$3,0)),INDEX(兵法相关参数!$C$12:$AL$15,AO$15,MATCH($AB762,兵法相关参数!$C$3:$AL$3,0))),0)+IFERROR(AK762*IF($E762="将领",INDEX(兵法相关参数!$C$4:$AL$7,AL$15,MATCH($AG762,兵法相关参数!$C$3:$AL$3,0)),INDEX(兵法相关参数!$C$12:$AL$15,AO$15,MATCH($AG762,兵法相关参数!$C$3:$AL$3,0))),0)</f>
        <v>0</v>
      </c>
      <c r="AP762" s="42"/>
      <c r="AQ762" s="151">
        <f t="shared" si="495"/>
        <v>30325</v>
      </c>
      <c r="AR762" s="160">
        <f t="shared" si="486"/>
        <v>0</v>
      </c>
      <c r="AS762" s="15" t="str">
        <f t="shared" si="487"/>
        <v>红</v>
      </c>
      <c r="AT762" s="153">
        <f t="shared" si="488"/>
        <v>1</v>
      </c>
      <c r="AU762" s="39" t="str">
        <f>IF(IF(L762="","",AQ762&amp;AT762)=AU761,"",IF(MOD(COUNTIF($AQ$1:AQ762,AQ762),3)=1,"",IF(L762="","",AQ762&amp;AT762)))</f>
        <v/>
      </c>
      <c r="AV762" s="166" t="str">
        <f t="shared" si="493"/>
        <v/>
      </c>
      <c r="AW762" s="166" t="str">
        <f t="shared" si="494"/>
        <v/>
      </c>
      <c r="AX762" s="15" t="str">
        <f>IF(MOD(COUNTIF($AQ$1:AQ762,AQ762),3)=1,"",IF(M762="","",AT762+1))</f>
        <v/>
      </c>
      <c r="AY762" s="15" t="str">
        <f t="shared" si="470"/>
        <v/>
      </c>
      <c r="AZ762" s="166" t="str">
        <f t="shared" si="471"/>
        <v/>
      </c>
      <c r="BA762" s="166" t="str">
        <f t="shared" si="472"/>
        <v/>
      </c>
      <c r="BB762" s="15" t="str">
        <f>IF(MOD(COUNTIF($AQ$1:AQ762,AQ762),3)=1,"",IF(N762="","",AX762+1))</f>
        <v/>
      </c>
      <c r="BC762" s="15" t="str">
        <f t="shared" si="489"/>
        <v/>
      </c>
      <c r="BD762" s="166" t="str">
        <f t="shared" si="490"/>
        <v/>
      </c>
      <c r="BE762" s="166" t="str">
        <f t="shared" si="491"/>
        <v/>
      </c>
      <c r="BF762" s="15"/>
      <c r="BG762" s="15"/>
      <c r="BH762" s="170" t="str">
        <f t="shared" si="492"/>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63" spans="1:60" ht="11.25" customHeight="1">
      <c r="A763" s="257"/>
      <c r="B763" s="270"/>
      <c r="C763" s="257"/>
      <c r="D763" s="257"/>
      <c r="E763" s="179"/>
      <c r="F763" s="141"/>
      <c r="G763" s="141"/>
      <c r="H763" s="141"/>
      <c r="I763" s="141"/>
      <c r="J763" s="257"/>
      <c r="K763" s="257"/>
      <c r="L763" s="179"/>
      <c r="M763" s="179"/>
      <c r="N763" s="179"/>
      <c r="O763" s="182"/>
      <c r="P763" s="179"/>
      <c r="Q763" s="179"/>
      <c r="R763" s="179"/>
      <c r="S763" s="179"/>
      <c r="T763" s="179"/>
      <c r="U763" s="179"/>
      <c r="V763" s="179"/>
      <c r="W763" s="23"/>
      <c r="X763" s="23"/>
      <c r="Y763" s="23"/>
      <c r="Z763" s="23"/>
      <c r="AA763" s="179"/>
      <c r="AB763" s="44"/>
      <c r="AC763" s="189"/>
      <c r="AD763" s="189"/>
      <c r="AE763" s="189"/>
      <c r="AF763" s="189"/>
      <c r="AG763" s="44"/>
      <c r="AH763" s="92"/>
      <c r="AI763" s="92"/>
      <c r="AJ763" s="92"/>
      <c r="AK763" s="92"/>
      <c r="AL763" s="146">
        <f>IFERROR(AC763*IF($E763="将领",INDEX(兵法相关参数!$C$4:$AL$7,AL$15,MATCH($AB763,兵法相关参数!$C$3:$AL$3,0)),INDEX(兵法相关参数!$C$12:$AL$15,AL$15,MATCH($AB763,兵法相关参数!$C$3:$AL$3,0))),0)+IFERROR(AH763*IF($E763="将领",INDEX(兵法相关参数!$C$4:$AL$7,AL$15,MATCH($AG763,兵法相关参数!$C$3:$AL$3,0)),INDEX(兵法相关参数!$C$12:$AL$15,AL$15,MATCH($AG763,兵法相关参数!$C$3:$AL$3,0))),0)</f>
        <v>0</v>
      </c>
      <c r="AM763" s="146">
        <f>IFERROR(AD763*IF($E763="将领",INDEX(兵法相关参数!$C$4:$AL$7,AM$15,MATCH($AB763,兵法相关参数!$C$3:$AL$3,0)),INDEX(兵法相关参数!$C$12:$AL$15,AM$15,MATCH($AB763,兵法相关参数!$C$3:$AL$3,0))),0)+IFERROR(AI763*IF($E763="将领",INDEX(兵法相关参数!$C$4:$AL$7,AM$15,MATCH($AG763,兵法相关参数!$C$3:$AL$3,0)),INDEX(兵法相关参数!$C$12:$AL$15,AM$15,MATCH($AG763,兵法相关参数!$C$3:$AL$3,0))),0)</f>
        <v>0</v>
      </c>
      <c r="AN763" s="146">
        <f>IFERROR(AE763*IF($E763="将领",INDEX(兵法相关参数!$C$4:$AL$7,AN$15,MATCH($AB763,兵法相关参数!$C$3:$AL$3,0)),INDEX(兵法相关参数!$C$12:$AL$15,AN$15,MATCH($AB763,兵法相关参数!$C$3:$AL$3,0))),0)+IFERROR(AJ763*IF($E763="将领",INDEX(兵法相关参数!$C$4:$AL$7,AN$15,MATCH($AG763,兵法相关参数!$C$3:$AL$3,0)),INDEX(兵法相关参数!$C$12:$AL$15,AN$15,MATCH($AG763,兵法相关参数!$C$3:$AL$3,0))),0)</f>
        <v>0</v>
      </c>
      <c r="AO763" s="146">
        <f>IFERROR(AF763*IF($E763="将领",INDEX(兵法相关参数!$C$4:$AL$7,AL$15,MATCH($AB763,兵法相关参数!$C$3:$AL$3,0)),INDEX(兵法相关参数!$C$12:$AL$15,AO$15,MATCH($AB763,兵法相关参数!$C$3:$AL$3,0))),0)+IFERROR(AK763*IF($E763="将领",INDEX(兵法相关参数!$C$4:$AL$7,AL$15,MATCH($AG763,兵法相关参数!$C$3:$AL$3,0)),INDEX(兵法相关参数!$C$12:$AL$15,AO$15,MATCH($AG763,兵法相关参数!$C$3:$AL$3,0))),0)</f>
        <v>0</v>
      </c>
      <c r="AP763" s="27"/>
      <c r="AQ763" s="152">
        <f t="shared" si="495"/>
        <v>30325</v>
      </c>
      <c r="AR763" s="15">
        <f t="shared" si="486"/>
        <v>0</v>
      </c>
      <c r="AS763" s="15" t="str">
        <f t="shared" si="487"/>
        <v>红</v>
      </c>
      <c r="AT763" s="153">
        <f t="shared" si="488"/>
        <v>1</v>
      </c>
      <c r="AU763" s="39" t="str">
        <f>IF(IF(L763="","",AQ763&amp;AT763)=AU762,"",IF(MOD(COUNTIF($AQ$1:AQ763,AQ763),3)=1,"",IF(L763="","",AQ763&amp;AT763)))</f>
        <v/>
      </c>
      <c r="AV763" s="166" t="str">
        <f t="shared" si="493"/>
        <v/>
      </c>
      <c r="AW763" s="166" t="str">
        <f t="shared" si="494"/>
        <v/>
      </c>
      <c r="AX763" s="15" t="str">
        <f>IF(MOD(COUNTIF($AQ$1:AQ763,AQ763),3)=1,"",IF(M763="","",AT763+1))</f>
        <v/>
      </c>
      <c r="AY763" s="15" t="str">
        <f t="shared" si="470"/>
        <v/>
      </c>
      <c r="AZ763" s="166" t="str">
        <f t="shared" si="471"/>
        <v/>
      </c>
      <c r="BA763" s="166" t="str">
        <f t="shared" si="472"/>
        <v/>
      </c>
      <c r="BB763" s="15" t="str">
        <f>IF(MOD(COUNTIF($AQ$1:AQ763,AQ763),3)=1,"",IF(N763="","",AX763+1))</f>
        <v/>
      </c>
      <c r="BC763" s="15" t="str">
        <f t="shared" si="489"/>
        <v/>
      </c>
      <c r="BD763" s="166" t="str">
        <f t="shared" si="490"/>
        <v/>
      </c>
      <c r="BE763" s="166" t="str">
        <f t="shared" si="491"/>
        <v/>
      </c>
      <c r="BF763" s="15"/>
      <c r="BG763" s="15"/>
      <c r="BH763" s="170" t="str">
        <f t="shared" si="492"/>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row>
    <row r="764" spans="1:60">
      <c r="A764" s="255" t="s">
        <v>1299</v>
      </c>
      <c r="B764" s="258" t="s">
        <v>1308</v>
      </c>
      <c r="C764" s="255" t="s">
        <v>13</v>
      </c>
      <c r="D764" s="255" t="s">
        <v>1300</v>
      </c>
      <c r="E764" s="11"/>
      <c r="F764" s="11"/>
      <c r="G764" s="11"/>
      <c r="H764" s="11"/>
      <c r="I764" s="11"/>
      <c r="J764" s="11" t="s">
        <v>402</v>
      </c>
      <c r="K764" s="11" t="s">
        <v>469</v>
      </c>
      <c r="L764" s="11" t="s">
        <v>62</v>
      </c>
      <c r="M764" s="11"/>
      <c r="N764" s="11"/>
      <c r="O764" s="183" t="s">
        <v>52</v>
      </c>
      <c r="P764" s="3" t="s">
        <v>57</v>
      </c>
      <c r="Q764" s="11" t="s">
        <v>60</v>
      </c>
      <c r="R764" s="11" t="s">
        <v>61</v>
      </c>
      <c r="S764" s="11"/>
      <c r="T764" s="184"/>
      <c r="U764" s="184"/>
      <c r="V764" s="184"/>
      <c r="W764" s="3" t="s">
        <v>223</v>
      </c>
      <c r="X764" s="3" t="s">
        <v>224</v>
      </c>
      <c r="Y764" s="3" t="s">
        <v>225</v>
      </c>
      <c r="Z764" s="3" t="s">
        <v>226</v>
      </c>
      <c r="AA764" s="1"/>
      <c r="AB764" s="15"/>
      <c r="AC764" s="187" t="s">
        <v>227</v>
      </c>
      <c r="AD764" s="187" t="s">
        <v>228</v>
      </c>
      <c r="AE764" s="187" t="s">
        <v>229</v>
      </c>
      <c r="AF764" s="187" t="s">
        <v>230</v>
      </c>
      <c r="AG764" s="96"/>
      <c r="AH764" s="187"/>
      <c r="AI764" s="187"/>
      <c r="AJ764" s="187"/>
      <c r="AK764" s="187"/>
      <c r="AL764" s="146">
        <f>IFERROR(AC764*IF($E764="将领",INDEX(兵法相关参数!$C$4:$AL$7,AL$15,MATCH($AB764,兵法相关参数!$C$3:$AL$3,0)),INDEX(兵法相关参数!$C$12:$AL$15,AL$15,MATCH($AB764,兵法相关参数!$C$3:$AL$3,0))),0)+IFERROR(AH764*IF($E764="将领",INDEX(兵法相关参数!$C$4:$AL$7,AL$15,MATCH($AG764,兵法相关参数!$C$3:$AL$3,0)),INDEX(兵法相关参数!$C$12:$AL$15,AL$15,MATCH($AG764,兵法相关参数!$C$3:$AL$3,0))),0)</f>
        <v>0</v>
      </c>
      <c r="AM764" s="146">
        <f>IFERROR(AD764*IF($E764="将领",INDEX(兵法相关参数!$C$4:$AL$7,AM$15,MATCH($AB764,兵法相关参数!$C$3:$AL$3,0)),INDEX(兵法相关参数!$C$12:$AL$15,AM$15,MATCH($AB764,兵法相关参数!$C$3:$AL$3,0))),0)+IFERROR(AI764*IF($E764="将领",INDEX(兵法相关参数!$C$4:$AL$7,AM$15,MATCH($AG764,兵法相关参数!$C$3:$AL$3,0)),INDEX(兵法相关参数!$C$12:$AL$15,AM$15,MATCH($AG764,兵法相关参数!$C$3:$AL$3,0))),0)</f>
        <v>0</v>
      </c>
      <c r="AN764" s="146">
        <f>IFERROR(AE764*IF($E764="将领",INDEX(兵法相关参数!$C$4:$AL$7,AN$15,MATCH($AB764,兵法相关参数!$C$3:$AL$3,0)),INDEX(兵法相关参数!$C$12:$AL$15,AN$15,MATCH($AB764,兵法相关参数!$C$3:$AL$3,0))),0)+IFERROR(AJ764*IF($E764="将领",INDEX(兵法相关参数!$C$4:$AL$7,AN$15,MATCH($AG764,兵法相关参数!$C$3:$AL$3,0)),INDEX(兵法相关参数!$C$12:$AL$15,AN$15,MATCH($AG764,兵法相关参数!$C$3:$AL$3,0))),0)</f>
        <v>0</v>
      </c>
      <c r="AO764" s="146">
        <f>IFERROR(AF764*IF($E764="将领",INDEX(兵法相关参数!$C$4:$AL$7,AL$15,MATCH($AB764,兵法相关参数!$C$3:$AL$3,0)),INDEX(兵法相关参数!$C$12:$AL$15,AO$15,MATCH($AB764,兵法相关参数!$C$3:$AL$3,0))),0)+IFERROR(AK764*IF($E764="将领",INDEX(兵法相关参数!$C$4:$AL$7,AL$15,MATCH($AG764,兵法相关参数!$C$3:$AL$3,0)),INDEX(兵法相关参数!$C$12:$AL$15,AO$15,MATCH($AG764,兵法相关参数!$C$3:$AL$3,0))),0)</f>
        <v>0</v>
      </c>
      <c r="AP764" s="27"/>
      <c r="AQ764" s="154">
        <v>30328</v>
      </c>
      <c r="AR764" s="160">
        <f t="shared" ref="AR764:AR772" si="496">IF(D764="直接伤害",1,0)</f>
        <v>0</v>
      </c>
      <c r="AS764" s="15" t="str">
        <f t="shared" ref="AS764:AS772" si="497">IF(C764="",AS763,C764)</f>
        <v>红</v>
      </c>
      <c r="AT764" s="153">
        <f t="shared" ref="AT764:AT772" si="498">IF(A764&lt;&gt;"",1,IF(D764="",AT763,IF(AU762="",AT763,IF(AX762="",AT763+1,IF(BB762="",AT763+2,AT763+3)))))</f>
        <v>1</v>
      </c>
      <c r="AU764" s="39" t="str">
        <f>IF(IF(L764="","",AQ764&amp;AT764)=AU763,"",IF(MOD(COUNTIF($AQ$1:AQ764,AQ764),3)=1,"",IF(L764="","",AQ764&amp;AT764)))</f>
        <v/>
      </c>
      <c r="AV764" s="166" t="str">
        <f t="shared" ref="AV764:AV772" si="499">IF(AU764="","",IF(L763="固定值",L764,ROUND(IF(AR764=1,L764*INDEX($AV$5:$AV$9,MATCH(AS764,$AU$5:$AU$9,0)),L764*INDEX($AV$13:$AV$17,MATCH(AS764,$AU$13:$AU$17,0))),IF(MID(BH764,FIND(AT764-1,BH764)+2,1)="%",3,1))))</f>
        <v/>
      </c>
      <c r="AW764" s="166" t="str">
        <f t="shared" ref="AW764:AW772" si="500">IF(AU764="","",ROUND((IF(AR764=1,L764*INDEX($AW$5:$AW$9,MATCH(AS764,$AU$5:$AU$9,0)),L764*INDEX($AW$13:$AW$17,MATCH(AS764,$AU$13:$AU$17,0)))-AV764)/34,IF(MID(BH764,FIND(AT764-1,BH764)+2,1)="%",3,1)))</f>
        <v/>
      </c>
      <c r="AX764" s="15" t="str">
        <f>IF(MOD(COUNTIF($AQ$1:AQ764,AQ764),3)=1,"",IF(M764="","",AT764+1))</f>
        <v/>
      </c>
      <c r="AY764" s="15" t="str">
        <f t="shared" si="470"/>
        <v/>
      </c>
      <c r="AZ764" s="166" t="str">
        <f t="shared" si="471"/>
        <v/>
      </c>
      <c r="BA764" s="166" t="str">
        <f t="shared" si="472"/>
        <v/>
      </c>
      <c r="BB764" s="15" t="str">
        <f>IF(MOD(COUNTIF($AQ$1:AQ764,AQ764),3)=1,"",IF(N764="","",AX764+1))</f>
        <v/>
      </c>
      <c r="BC764" s="15" t="str">
        <f t="shared" ref="BC764:BC772" si="501">IF(IF(BB764="","",AQ764&amp;BB764)=BC763,"",IF(BB764="","",AQ764&amp;BB764))</f>
        <v/>
      </c>
      <c r="BD764" s="166" t="str">
        <f t="shared" ref="BD764:BD772" si="502">IF(BC764="","",IF(N763="固定值",N764,ROUND(IF(AR764=1,N764*INDEX($AV$5:$AV$9,MATCH(AS764,$AU$5:$AU$9,0)),N764*INDEX($AV$13:$AV$17,MATCH(AS764,$AU$13:$AU$17,0))),IF(MID(BH764,FIND(BB764-1,BH764)+2,1)="%",3,1))))</f>
        <v/>
      </c>
      <c r="BE764" s="166" t="str">
        <f t="shared" ref="BE764:BE772" si="503">IF(BC764="","",ROUND((IF(AR764=1,N764*INDEX($AW$5:$AW$9,MATCH(AS764,$AU$5:$AU$9,0)),N764*INDEX($AW$13:$AW$17,MATCH(AS764,$AU$13:$AU$17,0)))-BD764)/34,IF(MID(BH764,FIND(BB764-1,BH764)+2,1)="%",3,1)))</f>
        <v/>
      </c>
      <c r="BF764" s="15"/>
      <c r="BG764" s="15"/>
      <c r="BH764" s="170" t="str">
        <f t="shared" ref="BH764:BH772" si="504">IF(B764="",BH763,B764)</f>
        <v>护甲提高{0}点，自身仇恨目标受到所有来自士兵的伤害提高{1}%。</v>
      </c>
    </row>
    <row r="765" spans="1:60">
      <c r="A765" s="256"/>
      <c r="B765" s="259"/>
      <c r="C765" s="256"/>
      <c r="D765" s="256"/>
      <c r="E765" s="179" t="s">
        <v>22</v>
      </c>
      <c r="F765" s="141">
        <v>1</v>
      </c>
      <c r="G765" s="141">
        <v>1</v>
      </c>
      <c r="H765" s="141"/>
      <c r="I765" s="141">
        <v>1</v>
      </c>
      <c r="J765" s="255">
        <f>SUMPRODUCT(LARGE(AL765:AO765*F765:I765+AL766:AO766*F766:I766+AL768:AO768*F768:I768+AL769:AO769*F769:I769+AL771:AO771*F771:I771+AL772:AO772*F772:I772,1))</f>
        <v>5.1763493740000008</v>
      </c>
      <c r="K765" s="255">
        <f>INDEX($J$17:$J$200,MATCH(C764,$C$17:$C$200,0),1)</f>
        <v>5.1145752809421161</v>
      </c>
      <c r="L765" s="179">
        <v>800</v>
      </c>
      <c r="M765" s="207"/>
      <c r="N765" s="179"/>
      <c r="O765" s="182">
        <v>1</v>
      </c>
      <c r="P765" s="44">
        <v>0</v>
      </c>
      <c r="Q765" s="179">
        <v>0</v>
      </c>
      <c r="R765" s="179">
        <v>1</v>
      </c>
      <c r="S765" s="182"/>
      <c r="T765" s="179"/>
      <c r="U765" s="110"/>
      <c r="V765" s="179"/>
      <c r="W765" s="23">
        <f>$L$765*$O$765*$R$765</f>
        <v>800</v>
      </c>
      <c r="X765" s="23">
        <f>$L$765*$O$765*$R$765</f>
        <v>800</v>
      </c>
      <c r="Y765" s="23">
        <f>$L$765*$O$765*$R$765</f>
        <v>800</v>
      </c>
      <c r="Z765" s="23">
        <f>$L$765*$O$765*$R$765</f>
        <v>800</v>
      </c>
      <c r="AA765" s="179"/>
      <c r="AB765" s="44" t="s">
        <v>97</v>
      </c>
      <c r="AC765" s="92">
        <f>辅助效用($P765,-1,AC$15,"生存转换",防御系数,"指定将领",W765)</f>
        <v>2469.5360000000001</v>
      </c>
      <c r="AD765" s="92">
        <f>辅助效用($P765,-1,AD$15,"生存转换",防御系数,"指定将领",X765)</f>
        <v>2901.6320000000001</v>
      </c>
      <c r="AE765" s="92">
        <f>辅助效用($P765,-1,AE$15,"生存转换",防御系数,"指定将领",Y765)</f>
        <v>1440</v>
      </c>
      <c r="AF765" s="92">
        <f>辅助效用($P765,-1,AF$15,"生存转换",防御系数,"指定将领",Z765)</f>
        <v>1440</v>
      </c>
      <c r="AG765" s="92"/>
      <c r="AH765" s="188"/>
      <c r="AI765" s="188"/>
      <c r="AJ765" s="188">
        <f>AV765+35*AW765</f>
        <v>800</v>
      </c>
      <c r="AK765" s="188"/>
      <c r="AL765" s="146">
        <f>IFERROR(AC765*IF($E765="将领",INDEX(兵法相关参数!$C$4:$AL$7,AL$15,MATCH($AB765,兵法相关参数!$C$3:$AL$3,0)),INDEX(兵法相关参数!$C$12:$AL$15,AL$15,MATCH($AB765,兵法相关参数!$C$3:$AL$3,0))),0)+IFERROR(AH765*IF($E765="将领",INDEX(兵法相关参数!$C$4:$AL$7,AL$15,MATCH($AG765,兵法相关参数!$C$3:$AL$3,0)),INDEX(兵法相关参数!$C$12:$AL$15,AL$15,MATCH($AG765,兵法相关参数!$C$3:$AL$3,0))),0)</f>
        <v>1.7256026437774723</v>
      </c>
      <c r="AM765" s="146">
        <f>IFERROR(AD765*IF($E765="将领",INDEX(兵法相关参数!$C$4:$AL$7,AM$15,MATCH($AB765,兵法相关参数!$C$3:$AL$3,0)),INDEX(兵法相关参数!$C$12:$AL$15,AM$15,MATCH($AB765,兵法相关参数!$C$3:$AL$3,0))),0)+IFERROR(AI765*IF($E765="将领",INDEX(兵法相关参数!$C$4:$AL$7,AM$15,MATCH($AG765,兵法相关参数!$C$3:$AL$3,0)),INDEX(兵法相关参数!$C$12:$AL$15,AM$15,MATCH($AG765,兵法相关参数!$C$3:$AL$3,0))),0)</f>
        <v>1.9211627198884733</v>
      </c>
      <c r="AN765" s="146">
        <f>IFERROR(AE765*IF($E765="将领",INDEX(兵法相关参数!$C$4:$AL$7,AN$15,MATCH($AB765,兵法相关参数!$C$3:$AL$3,0)),INDEX(兵法相关参数!$C$12:$AL$15,AN$15,MATCH($AB765,兵法相关参数!$C$3:$AL$3,0))),0)+IFERROR(AJ765*IF($E765="将领",INDEX(兵法相关参数!$C$4:$AL$7,AN$15,MATCH($AG765,兵法相关参数!$C$3:$AL$3,0)),INDEX(兵法相关参数!$C$12:$AL$15,AN$15,MATCH($AG765,兵法相关参数!$C$3:$AL$3,0))),0)</f>
        <v>0.91667289855009071</v>
      </c>
      <c r="AO765" s="146">
        <f>IFERROR(AF765*IF($E765="将领",INDEX(兵法相关参数!$C$4:$AL$7,AL$15,MATCH($AB765,兵法相关参数!$C$3:$AL$3,0)),INDEX(兵法相关参数!$C$12:$AL$15,AO$15,MATCH($AB765,兵法相关参数!$C$3:$AL$3,0))),0)+IFERROR(AK765*IF($E765="将领",INDEX(兵法相关参数!$C$4:$AL$7,AL$15,MATCH($AG765,兵法相关参数!$C$3:$AL$3,0)),INDEX(兵法相关参数!$C$12:$AL$15,AO$15,MATCH($AG765,兵法相关参数!$C$3:$AL$3,0))),0)</f>
        <v>1.0062083755975051</v>
      </c>
      <c r="AP765" s="42"/>
      <c r="AQ765" s="151">
        <f>AQ764</f>
        <v>30328</v>
      </c>
      <c r="AR765" s="160">
        <f t="shared" si="496"/>
        <v>0</v>
      </c>
      <c r="AS765" s="15" t="str">
        <f t="shared" si="497"/>
        <v>红</v>
      </c>
      <c r="AT765" s="153">
        <f t="shared" si="498"/>
        <v>1</v>
      </c>
      <c r="AU765" s="39" t="str">
        <f>IF(IF(L765="","",AQ765&amp;AT765)=AU764,"",IF(MOD(COUNTIF($AQ$1:AQ765,AQ765),3)=1,"",IF(L765="","",AQ765&amp;AT765)))</f>
        <v>303281</v>
      </c>
      <c r="AV765" s="191">
        <v>205</v>
      </c>
      <c r="AW765" s="191">
        <v>17</v>
      </c>
      <c r="AX765" s="15" t="str">
        <f>IF(MOD(COUNTIF($AQ$1:AQ765,AQ765),3)=1,"",IF(M765="","",AT765+1))</f>
        <v/>
      </c>
      <c r="AY765" s="15" t="str">
        <f t="shared" si="470"/>
        <v/>
      </c>
      <c r="AZ765" s="166" t="str">
        <f t="shared" si="471"/>
        <v/>
      </c>
      <c r="BA765" s="166" t="str">
        <f t="shared" si="472"/>
        <v/>
      </c>
      <c r="BB765" s="15" t="str">
        <f>IF(MOD(COUNTIF($AQ$1:AQ765,AQ765),3)=1,"",IF(N765="","",AX765+1))</f>
        <v/>
      </c>
      <c r="BC765" s="15" t="str">
        <f t="shared" si="501"/>
        <v/>
      </c>
      <c r="BD765" s="166" t="str">
        <f t="shared" si="502"/>
        <v/>
      </c>
      <c r="BE765" s="166" t="str">
        <f t="shared" si="503"/>
        <v/>
      </c>
      <c r="BF765" s="15"/>
      <c r="BG765" s="15"/>
      <c r="BH765" s="170" t="str">
        <f t="shared" si="504"/>
        <v>护甲提高{0}点，自身仇恨目标受到所有来自士兵的伤害提高{1}%。</v>
      </c>
    </row>
    <row r="766" spans="1:60">
      <c r="A766" s="256"/>
      <c r="B766" s="259"/>
      <c r="C766" s="256"/>
      <c r="D766" s="257"/>
      <c r="E766" s="179"/>
      <c r="F766" s="141"/>
      <c r="G766" s="141"/>
      <c r="H766" s="141"/>
      <c r="I766" s="141"/>
      <c r="J766" s="256"/>
      <c r="K766" s="256"/>
      <c r="L766" s="182"/>
      <c r="M766" s="179"/>
      <c r="N766" s="179"/>
      <c r="O766" s="182"/>
      <c r="P766" s="179"/>
      <c r="Q766" s="179"/>
      <c r="R766" s="179"/>
      <c r="S766" s="179"/>
      <c r="T766" s="179"/>
      <c r="U766" s="179"/>
      <c r="V766" s="179"/>
      <c r="W766" s="179"/>
      <c r="X766" s="179"/>
      <c r="Y766" s="179"/>
      <c r="Z766" s="179"/>
      <c r="AA766" s="179"/>
      <c r="AB766" s="44"/>
      <c r="AC766" s="189"/>
      <c r="AD766" s="189"/>
      <c r="AE766" s="189"/>
      <c r="AF766" s="189"/>
      <c r="AG766" s="92"/>
      <c r="AH766" s="189"/>
      <c r="AI766" s="189"/>
      <c r="AJ766" s="189"/>
      <c r="AK766" s="189"/>
      <c r="AL766" s="146">
        <f>IFERROR(AC766*IF($E766="将领",INDEX(兵法相关参数!$C$4:$AL$7,AL$15,MATCH($AB766,兵法相关参数!$C$3:$AL$3,0)),INDEX(兵法相关参数!$C$12:$AL$15,AL$15,MATCH($AB766,兵法相关参数!$C$3:$AL$3,0))),0)+IFERROR(AH766*IF($E766="将领",INDEX(兵法相关参数!$C$4:$AL$7,AL$15,MATCH($AG766,兵法相关参数!$C$3:$AL$3,0)),INDEX(兵法相关参数!$C$12:$AL$15,AL$15,MATCH($AG766,兵法相关参数!$C$3:$AL$3,0))),0)</f>
        <v>0</v>
      </c>
      <c r="AM766" s="146">
        <f>IFERROR(AD766*IF($E766="将领",INDEX(兵法相关参数!$C$4:$AL$7,AM$15,MATCH($AB766,兵法相关参数!$C$3:$AL$3,0)),INDEX(兵法相关参数!$C$12:$AL$15,AM$15,MATCH($AB766,兵法相关参数!$C$3:$AL$3,0))),0)+IFERROR(AI766*IF($E766="将领",INDEX(兵法相关参数!$C$4:$AL$7,AM$15,MATCH($AG766,兵法相关参数!$C$3:$AL$3,0)),INDEX(兵法相关参数!$C$12:$AL$15,AM$15,MATCH($AG766,兵法相关参数!$C$3:$AL$3,0))),0)</f>
        <v>0</v>
      </c>
      <c r="AN766" s="146">
        <f>IFERROR(AE766*IF($E766="将领",INDEX(兵法相关参数!$C$4:$AL$7,AN$15,MATCH($AB766,兵法相关参数!$C$3:$AL$3,0)),INDEX(兵法相关参数!$C$12:$AL$15,AN$15,MATCH($AB766,兵法相关参数!$C$3:$AL$3,0))),0)+IFERROR(AJ766*IF($E766="将领",INDEX(兵法相关参数!$C$4:$AL$7,AN$15,MATCH($AG766,兵法相关参数!$C$3:$AL$3,0)),INDEX(兵法相关参数!$C$12:$AL$15,AN$15,MATCH($AG766,兵法相关参数!$C$3:$AL$3,0))),0)</f>
        <v>0</v>
      </c>
      <c r="AO766" s="146">
        <f>IFERROR(AF766*IF($E766="将领",INDEX(兵法相关参数!$C$4:$AL$7,AL$15,MATCH($AB766,兵法相关参数!$C$3:$AL$3,0)),INDEX(兵法相关参数!$C$12:$AL$15,AO$15,MATCH($AB766,兵法相关参数!$C$3:$AL$3,0))),0)+IFERROR(AK766*IF($E766="将领",INDEX(兵法相关参数!$C$4:$AL$7,AL$15,MATCH($AG766,兵法相关参数!$C$3:$AL$3,0)),INDEX(兵法相关参数!$C$12:$AL$15,AO$15,MATCH($AG766,兵法相关参数!$C$3:$AL$3,0))),0)</f>
        <v>0</v>
      </c>
      <c r="AP766" s="27"/>
      <c r="AQ766" s="151">
        <f>AQ765</f>
        <v>30328</v>
      </c>
      <c r="AR766" s="160">
        <f t="shared" si="496"/>
        <v>0</v>
      </c>
      <c r="AS766" s="15" t="str">
        <f t="shared" si="497"/>
        <v>红</v>
      </c>
      <c r="AT766" s="153">
        <f t="shared" si="498"/>
        <v>1</v>
      </c>
      <c r="AU766" s="39" t="str">
        <f>IF(IF(L766="","",AQ766&amp;AT766)=AU765,"",IF(MOD(COUNTIF($AQ$1:AQ766,AQ766),3)=1,"",IF(L766="","",AQ766&amp;AT766)))</f>
        <v/>
      </c>
      <c r="AV766" s="166" t="str">
        <f t="shared" si="499"/>
        <v/>
      </c>
      <c r="AW766" s="166" t="str">
        <f t="shared" si="500"/>
        <v/>
      </c>
      <c r="AX766" s="15" t="str">
        <f>IF(MOD(COUNTIF($AQ$1:AQ766,AQ766),3)=1,"",IF(M766="","",AT766+1))</f>
        <v/>
      </c>
      <c r="AY766" s="15" t="str">
        <f t="shared" si="470"/>
        <v/>
      </c>
      <c r="AZ766" s="166" t="str">
        <f t="shared" si="471"/>
        <v/>
      </c>
      <c r="BA766" s="166" t="str">
        <f t="shared" si="472"/>
        <v/>
      </c>
      <c r="BB766" s="15" t="str">
        <f>IF(MOD(COUNTIF($AQ$1:AQ766,AQ766),3)=1,"",IF(N766="","",AX766+1))</f>
        <v/>
      </c>
      <c r="BC766" s="15" t="str">
        <f t="shared" si="501"/>
        <v/>
      </c>
      <c r="BD766" s="166" t="str">
        <f t="shared" si="502"/>
        <v/>
      </c>
      <c r="BE766" s="166" t="str">
        <f t="shared" si="503"/>
        <v/>
      </c>
      <c r="BF766" s="15"/>
      <c r="BG766" s="15"/>
      <c r="BH766" s="170" t="str">
        <f t="shared" si="504"/>
        <v>护甲提高{0}点，自身仇恨目标受到所有来自士兵的伤害提高{1}%。</v>
      </c>
    </row>
    <row r="767" spans="1:60">
      <c r="A767" s="256"/>
      <c r="B767" s="259"/>
      <c r="C767" s="256"/>
      <c r="D767" s="255" t="s">
        <v>1301</v>
      </c>
      <c r="E767" s="11"/>
      <c r="F767" s="11"/>
      <c r="G767" s="11"/>
      <c r="H767" s="11"/>
      <c r="I767" s="11"/>
      <c r="J767" s="256"/>
      <c r="K767" s="256"/>
      <c r="L767" s="184" t="s">
        <v>1040</v>
      </c>
      <c r="M767" s="184"/>
      <c r="N767" s="11"/>
      <c r="O767" s="183" t="s">
        <v>52</v>
      </c>
      <c r="P767" s="3" t="s">
        <v>57</v>
      </c>
      <c r="Q767" s="11" t="s">
        <v>60</v>
      </c>
      <c r="R767" s="11" t="s">
        <v>61</v>
      </c>
      <c r="S767" s="11"/>
      <c r="T767" s="184"/>
      <c r="U767" s="184"/>
      <c r="V767" s="184"/>
      <c r="W767" s="3" t="s">
        <v>223</v>
      </c>
      <c r="X767" s="3" t="s">
        <v>224</v>
      </c>
      <c r="Y767" s="3" t="s">
        <v>225</v>
      </c>
      <c r="Z767" s="3" t="s">
        <v>226</v>
      </c>
      <c r="AA767" s="1"/>
      <c r="AB767" s="15"/>
      <c r="AC767" s="187" t="s">
        <v>227</v>
      </c>
      <c r="AD767" s="187" t="s">
        <v>228</v>
      </c>
      <c r="AE767" s="187" t="s">
        <v>229</v>
      </c>
      <c r="AF767" s="187" t="s">
        <v>230</v>
      </c>
      <c r="AG767" s="96"/>
      <c r="AH767" s="187"/>
      <c r="AI767" s="187"/>
      <c r="AJ767" s="187"/>
      <c r="AK767" s="187"/>
      <c r="AL767" s="146">
        <f>IFERROR(AC767*IF($E767="将领",INDEX(兵法相关参数!$C$4:$AL$7,AL$15,MATCH($AB767,兵法相关参数!$C$3:$AL$3,0)),INDEX(兵法相关参数!$C$12:$AL$15,AL$15,MATCH($AB767,兵法相关参数!$C$3:$AL$3,0))),0)+IFERROR(AH767*IF($E767="将领",INDEX(兵法相关参数!$C$4:$AL$7,AL$15,MATCH($AG767,兵法相关参数!$C$3:$AL$3,0)),INDEX(兵法相关参数!$C$12:$AL$15,AL$15,MATCH($AG767,兵法相关参数!$C$3:$AL$3,0))),0)</f>
        <v>0</v>
      </c>
      <c r="AM767" s="146">
        <f>IFERROR(AD767*IF($E767="将领",INDEX(兵法相关参数!$C$4:$AL$7,AM$15,MATCH($AB767,兵法相关参数!$C$3:$AL$3,0)),INDEX(兵法相关参数!$C$12:$AL$15,AM$15,MATCH($AB767,兵法相关参数!$C$3:$AL$3,0))),0)+IFERROR(AI767*IF($E767="将领",INDEX(兵法相关参数!$C$4:$AL$7,AM$15,MATCH($AG767,兵法相关参数!$C$3:$AL$3,0)),INDEX(兵法相关参数!$C$12:$AL$15,AM$15,MATCH($AG767,兵法相关参数!$C$3:$AL$3,0))),0)</f>
        <v>0</v>
      </c>
      <c r="AN767" s="146">
        <f>IFERROR(AE767*IF($E767="将领",INDEX(兵法相关参数!$C$4:$AL$7,AN$15,MATCH($AB767,兵法相关参数!$C$3:$AL$3,0)),INDEX(兵法相关参数!$C$12:$AL$15,AN$15,MATCH($AB767,兵法相关参数!$C$3:$AL$3,0))),0)+IFERROR(AJ767*IF($E767="将领",INDEX(兵法相关参数!$C$4:$AL$7,AN$15,MATCH($AG767,兵法相关参数!$C$3:$AL$3,0)),INDEX(兵法相关参数!$C$12:$AL$15,AN$15,MATCH($AG767,兵法相关参数!$C$3:$AL$3,0))),0)</f>
        <v>0</v>
      </c>
      <c r="AO767" s="146">
        <f>IFERROR(AF767*IF($E767="将领",INDEX(兵法相关参数!$C$4:$AL$7,AL$15,MATCH($AB767,兵法相关参数!$C$3:$AL$3,0)),INDEX(兵法相关参数!$C$12:$AL$15,AO$15,MATCH($AB767,兵法相关参数!$C$3:$AL$3,0))),0)+IFERROR(AK767*IF($E767="将领",INDEX(兵法相关参数!$C$4:$AL$7,AL$15,MATCH($AG767,兵法相关参数!$C$3:$AL$3,0)),INDEX(兵法相关参数!$C$12:$AL$15,AO$15,MATCH($AG767,兵法相关参数!$C$3:$AL$3,0))),0)</f>
        <v>0</v>
      </c>
      <c r="AP767" s="42"/>
      <c r="AQ767" s="151">
        <f t="shared" ref="AQ767:AQ772" si="505">AQ766</f>
        <v>30328</v>
      </c>
      <c r="AR767" s="160">
        <f t="shared" si="496"/>
        <v>0</v>
      </c>
      <c r="AS767" s="15" t="str">
        <f t="shared" si="497"/>
        <v>红</v>
      </c>
      <c r="AT767" s="153">
        <f t="shared" si="498"/>
        <v>2</v>
      </c>
      <c r="AU767" s="39" t="str">
        <f>IF(IF(L767="","",AQ767&amp;AT767)=AU766,"",IF(MOD(COUNTIF($AQ$1:AQ767,AQ767),3)=1,"",IF(L767="","",AQ767&amp;AT767)))</f>
        <v/>
      </c>
      <c r="AV767" s="166" t="str">
        <f t="shared" si="499"/>
        <v/>
      </c>
      <c r="AW767" s="166" t="str">
        <f t="shared" si="500"/>
        <v/>
      </c>
      <c r="AX767" s="15" t="str">
        <f>IF(MOD(COUNTIF($AQ$1:AQ767,AQ767),3)=1,"",IF(M767="","",AT767+1))</f>
        <v/>
      </c>
      <c r="AY767" s="15" t="str">
        <f t="shared" si="470"/>
        <v/>
      </c>
      <c r="AZ767" s="166" t="str">
        <f t="shared" si="471"/>
        <v/>
      </c>
      <c r="BA767" s="166" t="str">
        <f t="shared" si="472"/>
        <v/>
      </c>
      <c r="BB767" s="15" t="str">
        <f>IF(MOD(COUNTIF($AQ$1:AQ767,AQ767),3)=1,"",IF(N767="","",AX767+1))</f>
        <v/>
      </c>
      <c r="BC767" s="15" t="str">
        <f t="shared" si="501"/>
        <v/>
      </c>
      <c r="BD767" s="166" t="str">
        <f t="shared" si="502"/>
        <v/>
      </c>
      <c r="BE767" s="166" t="str">
        <f t="shared" si="503"/>
        <v/>
      </c>
      <c r="BF767" s="15"/>
      <c r="BG767" s="15"/>
      <c r="BH767" s="170" t="str">
        <f t="shared" si="504"/>
        <v>护甲提高{0}点，自身仇恨目标受到所有来自士兵的伤害提高{1}%。</v>
      </c>
    </row>
    <row r="768" spans="1:60">
      <c r="A768" s="256"/>
      <c r="B768" s="259"/>
      <c r="C768" s="256"/>
      <c r="D768" s="256"/>
      <c r="E768" s="179" t="s">
        <v>22</v>
      </c>
      <c r="F768" s="141">
        <v>1</v>
      </c>
      <c r="G768" s="141">
        <v>1</v>
      </c>
      <c r="H768" s="141">
        <v>1</v>
      </c>
      <c r="I768" s="141">
        <v>1</v>
      </c>
      <c r="J768" s="256"/>
      <c r="K768" s="256"/>
      <c r="L768" s="24">
        <v>-0.4</v>
      </c>
      <c r="M768" s="44"/>
      <c r="N768" s="10"/>
      <c r="O768" s="81">
        <f>80%*1.6</f>
        <v>1.2800000000000002</v>
      </c>
      <c r="P768" s="44">
        <v>0</v>
      </c>
      <c r="Q768" s="10">
        <v>0</v>
      </c>
      <c r="R768" s="10">
        <v>1</v>
      </c>
      <c r="S768" s="10"/>
      <c r="T768" s="44"/>
      <c r="U768" s="44"/>
      <c r="V768" s="24"/>
      <c r="W768" s="23">
        <f>-$L768*效果范围削减($R768)*$O768</f>
        <v>0.51200000000000012</v>
      </c>
      <c r="X768" s="23">
        <f>-$L768*效果范围削减($R768)*$O768</f>
        <v>0.51200000000000012</v>
      </c>
      <c r="Y768" s="23">
        <f>-$L768*效果范围削减($R768)*$O768</f>
        <v>0.51200000000000012</v>
      </c>
      <c r="Z768" s="23">
        <f>-$L768*效果范围削减($R768)*$O768</f>
        <v>0.51200000000000012</v>
      </c>
      <c r="AA768" s="22"/>
      <c r="AB768" s="44" t="s">
        <v>245</v>
      </c>
      <c r="AC768" s="92">
        <f>0.5*辅助效用($P768,0,AC$15,"生存转换",标准系数,"当前将领目标",W768)+0.5*辅助效用($P768,0,AC$15,"兵力转换",标准系数,"当前士兵目标",W768)</f>
        <v>2.4578941439999999</v>
      </c>
      <c r="AD768" s="92">
        <f>0.5*辅助效用($P768,0,AD$15,"生存转换",标准系数,"当前将领目标",X768)+0.5*辅助效用($P768,0,AD$15,"兵力转换",标准系数,"当前士兵目标",X768)</f>
        <v>2.2256883200000006</v>
      </c>
      <c r="AE768" s="92">
        <f>0.5*辅助效用($P768,0,AE$15,"生存转换",标准系数,"当前将领目标",Y768)+0.5*辅助效用($P768,0,AE$15,"兵力转换",标准系数,"当前士兵目标",Y768)</f>
        <v>2.4479287680000006</v>
      </c>
      <c r="AF768" s="92">
        <f>0.5*辅助效用($P768,0,AF$15,"生存转换",标准系数,"当前将领目标",Z768)+0.5*辅助效用($P768,0,AF$15,"兵力转换",标准系数,"当前士兵目标",Z768)</f>
        <v>2.4578941439999999</v>
      </c>
      <c r="AG768" s="92"/>
      <c r="AH768" s="188"/>
      <c r="AI768" s="188"/>
      <c r="AJ768" s="238">
        <f>AV768+35*AW768</f>
        <v>-0.4</v>
      </c>
      <c r="AK768" s="188"/>
      <c r="AL768" s="146">
        <f>IFERROR(AC768*IF($E768="将领",INDEX(兵法相关参数!$C$4:$AL$7,AL$15,MATCH($AB768,兵法相关参数!$C$3:$AL$3,0)),INDEX(兵法相关参数!$C$12:$AL$15,AL$15,MATCH($AB768,兵法相关参数!$C$3:$AL$3,0))),0)+IFERROR(AH768*IF($E768="将领",INDEX(兵法相关参数!$C$4:$AL$7,AL$15,MATCH($AG768,兵法相关参数!$C$3:$AL$3,0)),INDEX(兵法相关参数!$C$12:$AL$15,AL$15,MATCH($AG768,兵法相关参数!$C$3:$AL$3,0))),0)</f>
        <v>1.9338403334845082</v>
      </c>
      <c r="AM768" s="146">
        <f>IFERROR(AD768*IF($E768="将领",INDEX(兵法相关参数!$C$4:$AL$7,AM$15,MATCH($AB768,兵法相关参数!$C$3:$AL$3,0)),INDEX(兵法相关参数!$C$12:$AL$15,AM$15,MATCH($AB768,兵法相关参数!$C$3:$AL$3,0))),0)+IFERROR(AI768*IF($E768="将领",INDEX(兵法相关参数!$C$4:$AL$7,AM$15,MATCH($AG768,兵法相关参数!$C$3:$AL$3,0)),INDEX(兵法相关参数!$C$12:$AL$15,AM$15,MATCH($AG768,兵法相关参数!$C$3:$AL$3,0))),0)</f>
        <v>1.4094489887070449</v>
      </c>
      <c r="AN768" s="146">
        <f>IFERROR(AE768*IF($E768="将领",INDEX(兵法相关参数!$C$4:$AL$7,AN$15,MATCH($AB768,兵法相关参数!$C$3:$AL$3,0)),INDEX(兵法相关参数!$C$12:$AL$15,AN$15,MATCH($AB768,兵法相关参数!$C$3:$AL$3,0))),0)+IFERROR(AJ768*IF($E768="将领",INDEX(兵法相关参数!$C$4:$AL$7,AN$15,MATCH($AG768,兵法相关参数!$C$3:$AL$3,0)),INDEX(兵法相关参数!$C$12:$AL$15,AN$15,MATCH($AG768,兵法相关参数!$C$3:$AL$3,0))),0)</f>
        <v>5.1763493740000008</v>
      </c>
      <c r="AO768" s="146">
        <f>IFERROR(AF768*IF($E768="将领",INDEX(兵法相关参数!$C$4:$AL$7,AL$15,MATCH($AB768,兵法相关参数!$C$3:$AL$3,0)),INDEX(兵法相关参数!$C$12:$AL$15,AO$15,MATCH($AB768,兵法相关参数!$C$3:$AL$3,0))),0)+IFERROR(AK768*IF($E768="将领",INDEX(兵法相关参数!$C$4:$AL$7,AL$15,MATCH($AG768,兵法相关参数!$C$3:$AL$3,0)),INDEX(兵法相关参数!$C$12:$AL$15,AO$15,MATCH($AG768,兵法相关参数!$C$3:$AL$3,0))),0)</f>
        <v>1.9338403334845082</v>
      </c>
      <c r="AP768" s="27"/>
      <c r="AQ768" s="151">
        <f t="shared" si="505"/>
        <v>30328</v>
      </c>
      <c r="AR768" s="160">
        <f t="shared" si="496"/>
        <v>0</v>
      </c>
      <c r="AS768" s="15" t="str">
        <f t="shared" si="497"/>
        <v>红</v>
      </c>
      <c r="AT768" s="153">
        <f t="shared" si="498"/>
        <v>2</v>
      </c>
      <c r="AU768" s="39" t="str">
        <f>IF(IF(L768="","",AQ768&amp;AT768)=AU767,"",IF(MOD(COUNTIF($AQ$1:AQ768,AQ768),3)=1,"",IF(L768="","",AQ768&amp;AT768)))</f>
        <v>303282</v>
      </c>
      <c r="AV768" s="191">
        <v>-8.5000000000000006E-2</v>
      </c>
      <c r="AW768" s="191">
        <v>-8.9999999999999993E-3</v>
      </c>
      <c r="AX768" s="15" t="str">
        <f>IF(MOD(COUNTIF($AQ$1:AQ768,AQ768),3)=1,"",IF(M768="","",AT768+1))</f>
        <v/>
      </c>
      <c r="AY768" s="15" t="str">
        <f t="shared" si="470"/>
        <v/>
      </c>
      <c r="AZ768" s="166" t="str">
        <f t="shared" si="471"/>
        <v/>
      </c>
      <c r="BA768" s="166" t="str">
        <f t="shared" si="472"/>
        <v/>
      </c>
      <c r="BB768" s="15" t="str">
        <f>IF(MOD(COUNTIF($AQ$1:AQ768,AQ768),3)=1,"",IF(N768="","",AX768+1))</f>
        <v/>
      </c>
      <c r="BC768" s="15" t="str">
        <f t="shared" si="501"/>
        <v/>
      </c>
      <c r="BD768" s="166" t="str">
        <f t="shared" si="502"/>
        <v/>
      </c>
      <c r="BE768" s="166" t="str">
        <f t="shared" si="503"/>
        <v/>
      </c>
      <c r="BF768" s="15"/>
      <c r="BG768" s="15"/>
      <c r="BH768" s="170" t="str">
        <f t="shared" si="504"/>
        <v>护甲提高{0}点，自身仇恨目标受到所有来自士兵的伤害提高{1}%。</v>
      </c>
    </row>
    <row r="769" spans="1:60">
      <c r="A769" s="256"/>
      <c r="B769" s="259"/>
      <c r="C769" s="256"/>
      <c r="D769" s="257"/>
      <c r="E769" s="179" t="s">
        <v>28</v>
      </c>
      <c r="F769" s="141">
        <v>1</v>
      </c>
      <c r="G769" s="141">
        <v>1</v>
      </c>
      <c r="H769" s="141">
        <v>1</v>
      </c>
      <c r="I769" s="141">
        <v>1</v>
      </c>
      <c r="J769" s="256"/>
      <c r="K769" s="256"/>
      <c r="L769" s="182"/>
      <c r="M769" s="179"/>
      <c r="N769" s="179"/>
      <c r="O769" s="182"/>
      <c r="P769" s="179"/>
      <c r="Q769" s="179"/>
      <c r="R769" s="179"/>
      <c r="S769" s="179"/>
      <c r="T769" s="179"/>
      <c r="U769" s="179"/>
      <c r="V769" s="179"/>
      <c r="W769" s="179"/>
      <c r="X769" s="179"/>
      <c r="Y769" s="179"/>
      <c r="Z769" s="179"/>
      <c r="AA769" s="179"/>
      <c r="AB769" s="44"/>
      <c r="AC769" s="189"/>
      <c r="AD769" s="189"/>
      <c r="AE769" s="189"/>
      <c r="AF769" s="189"/>
      <c r="AG769" s="92"/>
      <c r="AH769" s="189"/>
      <c r="AI769" s="189"/>
      <c r="AJ769" s="189"/>
      <c r="AK769" s="189"/>
      <c r="AL769" s="146">
        <f>IFERROR(AC769*IF($E769="将领",INDEX(兵法相关参数!$C$4:$AL$7,AL$15,MATCH($AB769,兵法相关参数!$C$3:$AL$3,0)),INDEX(兵法相关参数!$C$12:$AL$15,AL$15,MATCH($AB769,兵法相关参数!$C$3:$AL$3,0))),0)+IFERROR(AH769*IF($E769="将领",INDEX(兵法相关参数!$C$4:$AL$7,AL$15,MATCH($AG769,兵法相关参数!$C$3:$AL$3,0)),INDEX(兵法相关参数!$C$12:$AL$15,AL$15,MATCH($AG769,兵法相关参数!$C$3:$AL$3,0))),0)</f>
        <v>0</v>
      </c>
      <c r="AM769" s="146">
        <f>IFERROR(AD769*IF($E769="将领",INDEX(兵法相关参数!$C$4:$AL$7,AM$15,MATCH($AB769,兵法相关参数!$C$3:$AL$3,0)),INDEX(兵法相关参数!$C$12:$AL$15,AM$15,MATCH($AB769,兵法相关参数!$C$3:$AL$3,0))),0)+IFERROR(AI769*IF($E769="将领",INDEX(兵法相关参数!$C$4:$AL$7,AM$15,MATCH($AG769,兵法相关参数!$C$3:$AL$3,0)),INDEX(兵法相关参数!$C$12:$AL$15,AM$15,MATCH($AG769,兵法相关参数!$C$3:$AL$3,0))),0)</f>
        <v>0</v>
      </c>
      <c r="AN769" s="146">
        <f>IFERROR(AE769*IF($E769="将领",INDEX(兵法相关参数!$C$4:$AL$7,AN$15,MATCH($AB769,兵法相关参数!$C$3:$AL$3,0)),INDEX(兵法相关参数!$C$12:$AL$15,AN$15,MATCH($AB769,兵法相关参数!$C$3:$AL$3,0))),0)+IFERROR(AJ769*IF($E769="将领",INDEX(兵法相关参数!$C$4:$AL$7,AN$15,MATCH($AG769,兵法相关参数!$C$3:$AL$3,0)),INDEX(兵法相关参数!$C$12:$AL$15,AN$15,MATCH($AG769,兵法相关参数!$C$3:$AL$3,0))),0)</f>
        <v>0</v>
      </c>
      <c r="AO769" s="146">
        <f>IFERROR(AF769*IF($E769="将领",INDEX(兵法相关参数!$C$4:$AL$7,AL$15,MATCH($AB769,兵法相关参数!$C$3:$AL$3,0)),INDEX(兵法相关参数!$C$12:$AL$15,AO$15,MATCH($AB769,兵法相关参数!$C$3:$AL$3,0))),0)+IFERROR(AK769*IF($E769="将领",INDEX(兵法相关参数!$C$4:$AL$7,AL$15,MATCH($AG769,兵法相关参数!$C$3:$AL$3,0)),INDEX(兵法相关参数!$C$12:$AL$15,AO$15,MATCH($AG769,兵法相关参数!$C$3:$AL$3,0))),0)</f>
        <v>0</v>
      </c>
      <c r="AP769" s="42"/>
      <c r="AQ769" s="151">
        <f t="shared" si="505"/>
        <v>30328</v>
      </c>
      <c r="AR769" s="160">
        <f t="shared" si="496"/>
        <v>0</v>
      </c>
      <c r="AS769" s="15" t="str">
        <f t="shared" si="497"/>
        <v>红</v>
      </c>
      <c r="AT769" s="153">
        <f t="shared" si="498"/>
        <v>2</v>
      </c>
      <c r="AU769" s="39" t="str">
        <f>IF(IF(L769="","",AQ769&amp;AT769)=AU768,"",IF(MOD(COUNTIF($AQ$1:AQ769,AQ769),3)=1,"",IF(L769="","",AQ769&amp;AT769)))</f>
        <v/>
      </c>
      <c r="AV769" s="166" t="str">
        <f t="shared" si="499"/>
        <v/>
      </c>
      <c r="AW769" s="166" t="str">
        <f t="shared" si="500"/>
        <v/>
      </c>
      <c r="AX769" s="15" t="str">
        <f>IF(MOD(COUNTIF($AQ$1:AQ769,AQ769),3)=1,"",IF(M769="","",AT769+1))</f>
        <v/>
      </c>
      <c r="AY769" s="15" t="str">
        <f t="shared" si="470"/>
        <v/>
      </c>
      <c r="AZ769" s="166" t="str">
        <f t="shared" si="471"/>
        <v/>
      </c>
      <c r="BA769" s="166" t="str">
        <f t="shared" si="472"/>
        <v/>
      </c>
      <c r="BB769" s="15" t="str">
        <f>IF(MOD(COUNTIF($AQ$1:AQ769,AQ769),3)=1,"",IF(N769="","",AX769+1))</f>
        <v/>
      </c>
      <c r="BC769" s="15" t="str">
        <f t="shared" si="501"/>
        <v/>
      </c>
      <c r="BD769" s="166" t="str">
        <f t="shared" si="502"/>
        <v/>
      </c>
      <c r="BE769" s="166" t="str">
        <f t="shared" si="503"/>
        <v/>
      </c>
      <c r="BF769" s="15"/>
      <c r="BG769" s="15"/>
      <c r="BH769" s="170" t="str">
        <f t="shared" si="504"/>
        <v>护甲提高{0}点，自身仇恨目标受到所有来自士兵的伤害提高{1}%。</v>
      </c>
    </row>
    <row r="770" spans="1:60">
      <c r="A770" s="256"/>
      <c r="B770" s="259"/>
      <c r="C770" s="256"/>
      <c r="D770" s="255"/>
      <c r="E770" s="11"/>
      <c r="F770" s="11"/>
      <c r="G770" s="11"/>
      <c r="H770" s="11"/>
      <c r="I770" s="11"/>
      <c r="J770" s="256"/>
      <c r="K770" s="256"/>
      <c r="L770" s="11"/>
      <c r="M770" s="11"/>
      <c r="N770" s="11"/>
      <c r="O770" s="183"/>
      <c r="P770" s="3"/>
      <c r="Q770" s="11"/>
      <c r="R770" s="11"/>
      <c r="S770" s="190"/>
      <c r="T770" s="184"/>
      <c r="U770" s="184"/>
      <c r="V770" s="184"/>
      <c r="W770" s="3"/>
      <c r="X770" s="3"/>
      <c r="Y770" s="3"/>
      <c r="Z770" s="3"/>
      <c r="AA770" s="1"/>
      <c r="AB770" s="15"/>
      <c r="AC770" s="187"/>
      <c r="AD770" s="187"/>
      <c r="AE770" s="187"/>
      <c r="AF770" s="187"/>
      <c r="AG770" s="15"/>
      <c r="AH770" s="187"/>
      <c r="AI770" s="187"/>
      <c r="AJ770" s="187"/>
      <c r="AK770" s="187"/>
      <c r="AL770" s="146">
        <f>IFERROR(AC770*IF($E770="将领",INDEX(兵法相关参数!$C$4:$AL$7,AL$15,MATCH($AB770,兵法相关参数!$C$3:$AL$3,0)),INDEX(兵法相关参数!$C$12:$AL$15,AL$15,MATCH($AB770,兵法相关参数!$C$3:$AL$3,0))),0)+IFERROR(AH770*IF($E770="将领",INDEX(兵法相关参数!$C$4:$AL$7,AL$15,MATCH($AG770,兵法相关参数!$C$3:$AL$3,0)),INDEX(兵法相关参数!$C$12:$AL$15,AL$15,MATCH($AG770,兵法相关参数!$C$3:$AL$3,0))),0)</f>
        <v>0</v>
      </c>
      <c r="AM770" s="146">
        <f>IFERROR(AD770*IF($E770="将领",INDEX(兵法相关参数!$C$4:$AL$7,AM$15,MATCH($AB770,兵法相关参数!$C$3:$AL$3,0)),INDEX(兵法相关参数!$C$12:$AL$15,AM$15,MATCH($AB770,兵法相关参数!$C$3:$AL$3,0))),0)+IFERROR(AI770*IF($E770="将领",INDEX(兵法相关参数!$C$4:$AL$7,AM$15,MATCH($AG770,兵法相关参数!$C$3:$AL$3,0)),INDEX(兵法相关参数!$C$12:$AL$15,AM$15,MATCH($AG770,兵法相关参数!$C$3:$AL$3,0))),0)</f>
        <v>0</v>
      </c>
      <c r="AN770" s="146">
        <f>IFERROR(AE770*IF($E770="将领",INDEX(兵法相关参数!$C$4:$AL$7,AN$15,MATCH($AB770,兵法相关参数!$C$3:$AL$3,0)),INDEX(兵法相关参数!$C$12:$AL$15,AN$15,MATCH($AB770,兵法相关参数!$C$3:$AL$3,0))),0)+IFERROR(AJ770*IF($E770="将领",INDEX(兵法相关参数!$C$4:$AL$7,AN$15,MATCH($AG770,兵法相关参数!$C$3:$AL$3,0)),INDEX(兵法相关参数!$C$12:$AL$15,AN$15,MATCH($AG770,兵法相关参数!$C$3:$AL$3,0))),0)</f>
        <v>0</v>
      </c>
      <c r="AO770" s="146">
        <f>IFERROR(AF770*IF($E770="将领",INDEX(兵法相关参数!$C$4:$AL$7,AL$15,MATCH($AB770,兵法相关参数!$C$3:$AL$3,0)),INDEX(兵法相关参数!$C$12:$AL$15,AO$15,MATCH($AB770,兵法相关参数!$C$3:$AL$3,0))),0)+IFERROR(AK770*IF($E770="将领",INDEX(兵法相关参数!$C$4:$AL$7,AL$15,MATCH($AG770,兵法相关参数!$C$3:$AL$3,0)),INDEX(兵法相关参数!$C$12:$AL$15,AO$15,MATCH($AG770,兵法相关参数!$C$3:$AL$3,0))),0)</f>
        <v>0</v>
      </c>
      <c r="AP770" s="27"/>
      <c r="AQ770" s="151">
        <f t="shared" si="505"/>
        <v>30328</v>
      </c>
      <c r="AR770" s="160">
        <f t="shared" si="496"/>
        <v>0</v>
      </c>
      <c r="AS770" s="15" t="str">
        <f t="shared" si="497"/>
        <v>红</v>
      </c>
      <c r="AT770" s="153">
        <f t="shared" si="498"/>
        <v>2</v>
      </c>
      <c r="AU770" s="39" t="str">
        <f>IF(IF(L770="","",AQ770&amp;AT770)=AU769,"",IF(MOD(COUNTIF($AQ$1:AQ770,AQ770),3)=1,"",IF(L770="","",AQ770&amp;AT770)))</f>
        <v/>
      </c>
      <c r="AV770" s="166" t="str">
        <f t="shared" si="499"/>
        <v/>
      </c>
      <c r="AW770" s="166" t="str">
        <f t="shared" si="500"/>
        <v/>
      </c>
      <c r="AX770" s="15" t="str">
        <f>IF(MOD(COUNTIF($AQ$1:AQ770,AQ770),3)=1,"",IF(M770="","",AT770+1))</f>
        <v/>
      </c>
      <c r="AY770" s="15" t="str">
        <f t="shared" si="470"/>
        <v/>
      </c>
      <c r="AZ770" s="166" t="str">
        <f t="shared" si="471"/>
        <v/>
      </c>
      <c r="BA770" s="166" t="str">
        <f t="shared" si="472"/>
        <v/>
      </c>
      <c r="BB770" s="15" t="str">
        <f>IF(MOD(COUNTIF($AQ$1:AQ770,AQ770),3)=1,"",IF(N770="","",AX770+1))</f>
        <v/>
      </c>
      <c r="BC770" s="15" t="str">
        <f t="shared" si="501"/>
        <v/>
      </c>
      <c r="BD770" s="166" t="str">
        <f t="shared" si="502"/>
        <v/>
      </c>
      <c r="BE770" s="166" t="str">
        <f t="shared" si="503"/>
        <v/>
      </c>
      <c r="BF770" s="15"/>
      <c r="BG770" s="15"/>
      <c r="BH770" s="170" t="str">
        <f t="shared" si="504"/>
        <v>护甲提高{0}点，自身仇恨目标受到所有来自士兵的伤害提高{1}%。</v>
      </c>
    </row>
    <row r="771" spans="1:60">
      <c r="A771" s="256"/>
      <c r="B771" s="259"/>
      <c r="C771" s="256"/>
      <c r="D771" s="256"/>
      <c r="E771" s="179"/>
      <c r="F771" s="141"/>
      <c r="G771" s="141"/>
      <c r="H771" s="141"/>
      <c r="I771" s="141"/>
      <c r="J771" s="256"/>
      <c r="K771" s="256"/>
      <c r="L771" s="207"/>
      <c r="M771" s="179"/>
      <c r="N771" s="179"/>
      <c r="O771" s="81"/>
      <c r="P771" s="44"/>
      <c r="Q771" s="179"/>
      <c r="R771" s="179"/>
      <c r="S771" s="182"/>
      <c r="T771" s="110"/>
      <c r="U771" s="110"/>
      <c r="V771" s="179"/>
      <c r="W771" s="23"/>
      <c r="X771" s="23"/>
      <c r="Y771" s="23"/>
      <c r="Z771" s="23"/>
      <c r="AA771" s="179"/>
      <c r="AB771" s="44"/>
      <c r="AC771" s="92"/>
      <c r="AD771" s="92"/>
      <c r="AE771" s="92"/>
      <c r="AF771" s="92"/>
      <c r="AG771" s="92"/>
      <c r="AH771" s="95"/>
      <c r="AI771" s="95"/>
      <c r="AJ771" s="95"/>
      <c r="AK771" s="95"/>
      <c r="AL771" s="146">
        <f>IFERROR(AC771*IF($E771="将领",INDEX(兵法相关参数!$C$4:$AL$7,AL$15,MATCH($AB771,兵法相关参数!$C$3:$AL$3,0)),INDEX(兵法相关参数!$C$12:$AL$15,AL$15,MATCH($AB771,兵法相关参数!$C$3:$AL$3,0))),0)+IFERROR(AH771*IF($E771="将领",INDEX(兵法相关参数!$C$4:$AL$7,AL$15,MATCH($AG771,兵法相关参数!$C$3:$AL$3,0)),INDEX(兵法相关参数!$C$12:$AL$15,AL$15,MATCH($AG771,兵法相关参数!$C$3:$AL$3,0))),0)</f>
        <v>0</v>
      </c>
      <c r="AM771" s="146">
        <f>IFERROR(AD771*IF($E771="将领",INDEX(兵法相关参数!$C$4:$AL$7,AM$15,MATCH($AB771,兵法相关参数!$C$3:$AL$3,0)),INDEX(兵法相关参数!$C$12:$AL$15,AM$15,MATCH($AB771,兵法相关参数!$C$3:$AL$3,0))),0)+IFERROR(AI771*IF($E771="将领",INDEX(兵法相关参数!$C$4:$AL$7,AM$15,MATCH($AG771,兵法相关参数!$C$3:$AL$3,0)),INDEX(兵法相关参数!$C$12:$AL$15,AM$15,MATCH($AG771,兵法相关参数!$C$3:$AL$3,0))),0)</f>
        <v>0</v>
      </c>
      <c r="AN771" s="146">
        <f>IFERROR(AE771*IF($E771="将领",INDEX(兵法相关参数!$C$4:$AL$7,AN$15,MATCH($AB771,兵法相关参数!$C$3:$AL$3,0)),INDEX(兵法相关参数!$C$12:$AL$15,AN$15,MATCH($AB771,兵法相关参数!$C$3:$AL$3,0))),0)+IFERROR(AJ771*IF($E771="将领",INDEX(兵法相关参数!$C$4:$AL$7,AN$15,MATCH($AG771,兵法相关参数!$C$3:$AL$3,0)),INDEX(兵法相关参数!$C$12:$AL$15,AN$15,MATCH($AG771,兵法相关参数!$C$3:$AL$3,0))),0)</f>
        <v>0</v>
      </c>
      <c r="AO771" s="146">
        <f>IFERROR(AF771*IF($E771="将领",INDEX(兵法相关参数!$C$4:$AL$7,AL$15,MATCH($AB771,兵法相关参数!$C$3:$AL$3,0)),INDEX(兵法相关参数!$C$12:$AL$15,AO$15,MATCH($AB771,兵法相关参数!$C$3:$AL$3,0))),0)+IFERROR(AK771*IF($E771="将领",INDEX(兵法相关参数!$C$4:$AL$7,AL$15,MATCH($AG771,兵法相关参数!$C$3:$AL$3,0)),INDEX(兵法相关参数!$C$12:$AL$15,AO$15,MATCH($AG771,兵法相关参数!$C$3:$AL$3,0))),0)</f>
        <v>0</v>
      </c>
      <c r="AP771" s="42"/>
      <c r="AQ771" s="151">
        <f t="shared" si="505"/>
        <v>30328</v>
      </c>
      <c r="AR771" s="160">
        <f t="shared" si="496"/>
        <v>0</v>
      </c>
      <c r="AS771" s="15" t="str">
        <f t="shared" si="497"/>
        <v>红</v>
      </c>
      <c r="AT771" s="153">
        <f t="shared" si="498"/>
        <v>2</v>
      </c>
      <c r="AU771" s="39" t="str">
        <f>IF(IF(L771="","",AQ771&amp;AT771)=AU770,"",IF(MOD(COUNTIF($AQ$1:AQ771,AQ771),3)=1,"",IF(L771="","",AQ771&amp;AT771)))</f>
        <v/>
      </c>
      <c r="AV771" s="166" t="str">
        <f t="shared" si="499"/>
        <v/>
      </c>
      <c r="AW771" s="166" t="str">
        <f t="shared" si="500"/>
        <v/>
      </c>
      <c r="AX771" s="15" t="str">
        <f>IF(MOD(COUNTIF($AQ$1:AQ771,AQ771),3)=1,"",IF(M771="","",AT771+1))</f>
        <v/>
      </c>
      <c r="AY771" s="15" t="str">
        <f t="shared" si="470"/>
        <v/>
      </c>
      <c r="AZ771" s="166" t="str">
        <f t="shared" si="471"/>
        <v/>
      </c>
      <c r="BA771" s="166" t="str">
        <f t="shared" si="472"/>
        <v/>
      </c>
      <c r="BB771" s="15" t="str">
        <f>IF(MOD(COUNTIF($AQ$1:AQ771,AQ771),3)=1,"",IF(N771="","",AX771+1))</f>
        <v/>
      </c>
      <c r="BC771" s="15" t="str">
        <f t="shared" si="501"/>
        <v/>
      </c>
      <c r="BD771" s="166" t="str">
        <f t="shared" si="502"/>
        <v/>
      </c>
      <c r="BE771" s="166" t="str">
        <f t="shared" si="503"/>
        <v/>
      </c>
      <c r="BF771" s="15"/>
      <c r="BG771" s="15"/>
      <c r="BH771" s="170" t="str">
        <f t="shared" si="504"/>
        <v>护甲提高{0}点，自身仇恨目标受到所有来自士兵的伤害提高{1}%。</v>
      </c>
    </row>
    <row r="772" spans="1:60">
      <c r="A772" s="257"/>
      <c r="B772" s="260"/>
      <c r="C772" s="257"/>
      <c r="D772" s="257"/>
      <c r="E772" s="179"/>
      <c r="F772" s="141"/>
      <c r="G772" s="141"/>
      <c r="H772" s="141"/>
      <c r="I772" s="141"/>
      <c r="J772" s="257"/>
      <c r="K772" s="257"/>
      <c r="L772" s="179"/>
      <c r="M772" s="179"/>
      <c r="N772" s="179"/>
      <c r="O772" s="182"/>
      <c r="P772" s="179"/>
      <c r="Q772" s="179"/>
      <c r="R772" s="179"/>
      <c r="S772" s="179"/>
      <c r="T772" s="179"/>
      <c r="U772" s="179"/>
      <c r="V772" s="179"/>
      <c r="W772" s="23"/>
      <c r="X772" s="23"/>
      <c r="Y772" s="23"/>
      <c r="Z772" s="23"/>
      <c r="AA772" s="179"/>
      <c r="AB772" s="44"/>
      <c r="AC772" s="189"/>
      <c r="AD772" s="189"/>
      <c r="AE772" s="189"/>
      <c r="AF772" s="189"/>
      <c r="AG772" s="44"/>
      <c r="AH772" s="92"/>
      <c r="AI772" s="92"/>
      <c r="AJ772" s="92"/>
      <c r="AK772" s="92"/>
      <c r="AL772" s="146">
        <f>IFERROR(AC772*IF($E772="将领",INDEX(兵法相关参数!$C$4:$AL$7,AL$15,MATCH($AB772,兵法相关参数!$C$3:$AL$3,0)),INDEX(兵法相关参数!$C$12:$AL$15,AL$15,MATCH($AB772,兵法相关参数!$C$3:$AL$3,0))),0)+IFERROR(AH772*IF($E772="将领",INDEX(兵法相关参数!$C$4:$AL$7,AL$15,MATCH($AG772,兵法相关参数!$C$3:$AL$3,0)),INDEX(兵法相关参数!$C$12:$AL$15,AL$15,MATCH($AG772,兵法相关参数!$C$3:$AL$3,0))),0)</f>
        <v>0</v>
      </c>
      <c r="AM772" s="146">
        <f>IFERROR(AD772*IF($E772="将领",INDEX(兵法相关参数!$C$4:$AL$7,AM$15,MATCH($AB772,兵法相关参数!$C$3:$AL$3,0)),INDEX(兵法相关参数!$C$12:$AL$15,AM$15,MATCH($AB772,兵法相关参数!$C$3:$AL$3,0))),0)+IFERROR(AI772*IF($E772="将领",INDEX(兵法相关参数!$C$4:$AL$7,AM$15,MATCH($AG772,兵法相关参数!$C$3:$AL$3,0)),INDEX(兵法相关参数!$C$12:$AL$15,AM$15,MATCH($AG772,兵法相关参数!$C$3:$AL$3,0))),0)</f>
        <v>0</v>
      </c>
      <c r="AN772" s="146">
        <f>IFERROR(AE772*IF($E772="将领",INDEX(兵法相关参数!$C$4:$AL$7,AN$15,MATCH($AB772,兵法相关参数!$C$3:$AL$3,0)),INDEX(兵法相关参数!$C$12:$AL$15,AN$15,MATCH($AB772,兵法相关参数!$C$3:$AL$3,0))),0)+IFERROR(AJ772*IF($E772="将领",INDEX(兵法相关参数!$C$4:$AL$7,AN$15,MATCH($AG772,兵法相关参数!$C$3:$AL$3,0)),INDEX(兵法相关参数!$C$12:$AL$15,AN$15,MATCH($AG772,兵法相关参数!$C$3:$AL$3,0))),0)</f>
        <v>0</v>
      </c>
      <c r="AO772" s="146">
        <f>IFERROR(AF772*IF($E772="将领",INDEX(兵法相关参数!$C$4:$AL$7,AL$15,MATCH($AB772,兵法相关参数!$C$3:$AL$3,0)),INDEX(兵法相关参数!$C$12:$AL$15,AO$15,MATCH($AB772,兵法相关参数!$C$3:$AL$3,0))),0)+IFERROR(AK772*IF($E772="将领",INDEX(兵法相关参数!$C$4:$AL$7,AL$15,MATCH($AG772,兵法相关参数!$C$3:$AL$3,0)),INDEX(兵法相关参数!$C$12:$AL$15,AO$15,MATCH($AG772,兵法相关参数!$C$3:$AL$3,0))),0)</f>
        <v>0</v>
      </c>
      <c r="AP772" s="27"/>
      <c r="AQ772" s="152">
        <f t="shared" si="505"/>
        <v>30328</v>
      </c>
      <c r="AR772" s="15">
        <f t="shared" si="496"/>
        <v>0</v>
      </c>
      <c r="AS772" s="15" t="str">
        <f t="shared" si="497"/>
        <v>红</v>
      </c>
      <c r="AT772" s="153">
        <f t="shared" si="498"/>
        <v>2</v>
      </c>
      <c r="AU772" s="39" t="str">
        <f>IF(IF(L772="","",AQ772&amp;AT772)=AU771,"",IF(MOD(COUNTIF($AQ$1:AQ772,AQ772),3)=1,"",IF(L772="","",AQ772&amp;AT772)))</f>
        <v/>
      </c>
      <c r="AV772" s="166" t="str">
        <f t="shared" si="499"/>
        <v/>
      </c>
      <c r="AW772" s="166" t="str">
        <f t="shared" si="500"/>
        <v/>
      </c>
      <c r="AX772" s="15" t="str">
        <f>IF(MOD(COUNTIF($AQ$1:AQ772,AQ772),3)=1,"",IF(M772="","",AT772+1))</f>
        <v/>
      </c>
      <c r="AY772" s="15" t="str">
        <f t="shared" si="470"/>
        <v/>
      </c>
      <c r="AZ772" s="166" t="str">
        <f t="shared" si="471"/>
        <v/>
      </c>
      <c r="BA772" s="166" t="str">
        <f t="shared" si="472"/>
        <v/>
      </c>
      <c r="BB772" s="15" t="str">
        <f>IF(MOD(COUNTIF($AQ$1:AQ772,AQ772),3)=1,"",IF(N772="","",AX772+1))</f>
        <v/>
      </c>
      <c r="BC772" s="15" t="str">
        <f t="shared" si="501"/>
        <v/>
      </c>
      <c r="BD772" s="166" t="str">
        <f t="shared" si="502"/>
        <v/>
      </c>
      <c r="BE772" s="166" t="str">
        <f t="shared" si="503"/>
        <v/>
      </c>
      <c r="BF772" s="15"/>
      <c r="BG772" s="15"/>
      <c r="BH772" s="170" t="str">
        <f t="shared" si="504"/>
        <v>护甲提高{0}点，自身仇恨目标受到所有来自士兵的伤害提高{1}%。</v>
      </c>
    </row>
    <row r="773" spans="1:60">
      <c r="A773" s="255" t="s">
        <v>1302</v>
      </c>
      <c r="B773" s="258" t="s">
        <v>1318</v>
      </c>
      <c r="C773" s="255" t="s">
        <v>12</v>
      </c>
      <c r="D773" s="255" t="s">
        <v>1304</v>
      </c>
      <c r="E773" s="11"/>
      <c r="F773" s="11"/>
      <c r="G773" s="11"/>
      <c r="H773" s="11"/>
      <c r="I773" s="11"/>
      <c r="J773" s="11" t="s">
        <v>402</v>
      </c>
      <c r="K773" s="11" t="s">
        <v>469</v>
      </c>
      <c r="L773" s="181" t="s">
        <v>62</v>
      </c>
      <c r="M773" s="11"/>
      <c r="N773" s="11"/>
      <c r="O773" s="183" t="s">
        <v>52</v>
      </c>
      <c r="P773" s="3" t="s">
        <v>57</v>
      </c>
      <c r="Q773" s="11" t="s">
        <v>60</v>
      </c>
      <c r="R773" s="11" t="s">
        <v>61</v>
      </c>
      <c r="S773" s="11"/>
      <c r="T773" s="184"/>
      <c r="U773" s="184"/>
      <c r="V773" s="184"/>
      <c r="W773" s="3" t="s">
        <v>223</v>
      </c>
      <c r="X773" s="3" t="s">
        <v>224</v>
      </c>
      <c r="Y773" s="3" t="s">
        <v>225</v>
      </c>
      <c r="Z773" s="3" t="s">
        <v>226</v>
      </c>
      <c r="AA773" s="1"/>
      <c r="AB773" s="15"/>
      <c r="AC773" s="187" t="s">
        <v>227</v>
      </c>
      <c r="AD773" s="187" t="s">
        <v>228</v>
      </c>
      <c r="AE773" s="187" t="s">
        <v>229</v>
      </c>
      <c r="AF773" s="187" t="s">
        <v>230</v>
      </c>
      <c r="AG773" s="96"/>
      <c r="AH773" s="187"/>
      <c r="AI773" s="187"/>
      <c r="AJ773" s="187"/>
      <c r="AK773" s="187"/>
      <c r="AL773" s="146">
        <f>IFERROR(AC773*IF($E773="将领",INDEX(兵法相关参数!$C$4:$AL$7,AL$15,MATCH($AB773,兵法相关参数!$C$3:$AL$3,0)),INDEX(兵法相关参数!$C$12:$AL$15,AL$15,MATCH($AB773,兵法相关参数!$C$3:$AL$3,0))),0)+IFERROR(AH773*IF($E773="将领",INDEX(兵法相关参数!$C$4:$AL$7,AL$15,MATCH($AG773,兵法相关参数!$C$3:$AL$3,0)),INDEX(兵法相关参数!$C$12:$AL$15,AL$15,MATCH($AG773,兵法相关参数!$C$3:$AL$3,0))),0)</f>
        <v>0</v>
      </c>
      <c r="AM773" s="146">
        <f>IFERROR(AD773*IF($E773="将领",INDEX(兵法相关参数!$C$4:$AL$7,AM$15,MATCH($AB773,兵法相关参数!$C$3:$AL$3,0)),INDEX(兵法相关参数!$C$12:$AL$15,AM$15,MATCH($AB773,兵法相关参数!$C$3:$AL$3,0))),0)+IFERROR(AI773*IF($E773="将领",INDEX(兵法相关参数!$C$4:$AL$7,AM$15,MATCH($AG773,兵法相关参数!$C$3:$AL$3,0)),INDEX(兵法相关参数!$C$12:$AL$15,AM$15,MATCH($AG773,兵法相关参数!$C$3:$AL$3,0))),0)</f>
        <v>0</v>
      </c>
      <c r="AN773" s="146">
        <f>IFERROR(AE773*IF($E773="将领",INDEX(兵法相关参数!$C$4:$AL$7,AN$15,MATCH($AB773,兵法相关参数!$C$3:$AL$3,0)),INDEX(兵法相关参数!$C$12:$AL$15,AN$15,MATCH($AB773,兵法相关参数!$C$3:$AL$3,0))),0)+IFERROR(AJ773*IF($E773="将领",INDEX(兵法相关参数!$C$4:$AL$7,AN$15,MATCH($AG773,兵法相关参数!$C$3:$AL$3,0)),INDEX(兵法相关参数!$C$12:$AL$15,AN$15,MATCH($AG773,兵法相关参数!$C$3:$AL$3,0))),0)</f>
        <v>0</v>
      </c>
      <c r="AO773" s="146">
        <f>IFERROR(AF773*IF($E773="将领",INDEX(兵法相关参数!$C$4:$AL$7,AL$15,MATCH($AB773,兵法相关参数!$C$3:$AL$3,0)),INDEX(兵法相关参数!$C$12:$AL$15,AO$15,MATCH($AB773,兵法相关参数!$C$3:$AL$3,0))),0)+IFERROR(AK773*IF($E773="将领",INDEX(兵法相关参数!$C$4:$AL$7,AL$15,MATCH($AG773,兵法相关参数!$C$3:$AL$3,0)),INDEX(兵法相关参数!$C$12:$AL$15,AO$15,MATCH($AG773,兵法相关参数!$C$3:$AL$3,0))),0)</f>
        <v>0</v>
      </c>
      <c r="AP773" s="27"/>
      <c r="AQ773" s="154">
        <v>30242</v>
      </c>
      <c r="AR773" s="160">
        <f t="shared" ref="AR773:AR793" si="506">IF(D773="直接伤害",1,0)</f>
        <v>0</v>
      </c>
      <c r="AS773" s="15" t="str">
        <f t="shared" ref="AS773:AS793" si="507">IF(C773="",AS772,C773)</f>
        <v>橙</v>
      </c>
      <c r="AT773" s="153">
        <f t="shared" ref="AT773:AT793" si="508">IF(A773&lt;&gt;"",1,IF(D773="",AT772,IF(AU771="",AT772,IF(AX771="",AT772+1,IF(BB771="",AT772+2,AT772+3)))))</f>
        <v>1</v>
      </c>
      <c r="AU773" s="39" t="str">
        <f>IF(IF(L773="","",AQ773&amp;AT773)=AU772,"",IF(MOD(COUNTIF($AQ$1:AQ773,AQ773),3)=1,"",IF(L773="","",AQ773&amp;AT773)))</f>
        <v/>
      </c>
      <c r="AV773" s="166" t="str">
        <f>IF(AU773="","",IF(L772="固定值",L773,ROUND(IF(AR773=1,L773*INDEX($AV$5:$AV$9,MATCH(AS773,$AU$5:$AU$9,0)),L773*INDEX($AV$13:$AV$17,MATCH(AS773,$AU$13:$AU$17,0))),IF(MID(BH773,FIND(AT773-1,BH773)+2,1)="%",3,1))))</f>
        <v/>
      </c>
      <c r="AW773" s="166" t="str">
        <f>IF(AU773="","",ROUND((IF(AR773=1,L773*INDEX($AW$5:$AW$9,MATCH(AS773,$AU$5:$AU$9,0)),L773*INDEX($AW$13:$AW$17,MATCH(AS773,$AU$13:$AU$17,0)))-AV773)/34,IF(MID(BH773,FIND(AT773-1,BH773)+2,1)="%",3,1)))</f>
        <v/>
      </c>
      <c r="AX773" s="15" t="str">
        <f>IF(MOD(COUNTIF($AQ$1:AQ773,AQ773),3)=1,"",IF(M773="","",AT773+1))</f>
        <v/>
      </c>
      <c r="AY773" s="15" t="str">
        <f t="shared" si="470"/>
        <v/>
      </c>
      <c r="AZ773" s="166" t="str">
        <f t="shared" si="471"/>
        <v/>
      </c>
      <c r="BA773" s="166" t="str">
        <f t="shared" si="472"/>
        <v/>
      </c>
      <c r="BB773" s="15" t="str">
        <f>IF(MOD(COUNTIF($AQ$1:AQ773,AQ773),3)=1,"",IF(N773="","",AX773+1))</f>
        <v/>
      </c>
      <c r="BC773" s="15" t="str">
        <f t="shared" ref="BC773:BC793" si="509">IF(IF(BB773="","",AQ773&amp;BB773)=BC772,"",IF(BB773="","",AQ773&amp;BB773))</f>
        <v/>
      </c>
      <c r="BD773" s="166" t="str">
        <f t="shared" ref="BD773:BD793" si="510">IF(BC773="","",IF(N772="固定值",N773,ROUND(IF(AR773=1,N773*INDEX($AV$5:$AV$9,MATCH(AS773,$AU$5:$AU$9,0)),N773*INDEX($AV$13:$AV$17,MATCH(AS773,$AU$13:$AU$17,0))),IF(MID(BH773,FIND(BB773-1,BH773)+2,1)="%",3,1))))</f>
        <v/>
      </c>
      <c r="BE773" s="166" t="str">
        <f t="shared" ref="BE773:BE793" si="511">IF(BC773="","",ROUND((IF(AR773=1,N773*INDEX($AW$5:$AW$9,MATCH(AS773,$AU$5:$AU$9,0)),N773*INDEX($AW$13:$AW$17,MATCH(AS773,$AU$13:$AU$17,0)))-BD773)/34,IF(MID(BH773,FIND(BB773-1,BH773)+2,1)="%",3,1)))</f>
        <v/>
      </c>
      <c r="BF773" s="15"/>
      <c r="BG773" s="15"/>
      <c r="BH773" s="170" t="str">
        <f t="shared" ref="BH773:BH788" si="512">IF(B773="",BH772,B773)</f>
        <v>当我方士兵附近有其他友方士兵时，士气下降减少{0}%，攻击提高{1}%。</v>
      </c>
    </row>
    <row r="774" spans="1:60">
      <c r="A774" s="256"/>
      <c r="B774" s="259"/>
      <c r="C774" s="256"/>
      <c r="D774" s="256"/>
      <c r="E774" s="179" t="s">
        <v>28</v>
      </c>
      <c r="F774" s="141">
        <v>1</v>
      </c>
      <c r="G774" s="141">
        <v>1</v>
      </c>
      <c r="H774" s="141">
        <v>1</v>
      </c>
      <c r="I774" s="141">
        <v>1</v>
      </c>
      <c r="J774" s="255">
        <f>SUMPRODUCT(LARGE(AL774:AO774*F774:I774+AL775:AO775*F775:I775+AL777:AO777*F777:I777+AL778:AO778*F778:I778+AL780:AO780*F780:I780+AL781:AO781*F781:I781,1))</f>
        <v>4.7550803709998855</v>
      </c>
      <c r="K774" s="255">
        <f>INDEX($J$17:$J$200,MATCH(C773,$C$17:$C$200,0),1)</f>
        <v>4.3116392160975536</v>
      </c>
      <c r="L774" s="207">
        <v>-0.15</v>
      </c>
      <c r="M774" s="179"/>
      <c r="N774" s="179"/>
      <c r="O774" s="182">
        <v>0.85</v>
      </c>
      <c r="P774" s="179">
        <v>0</v>
      </c>
      <c r="Q774" s="179">
        <v>0</v>
      </c>
      <c r="R774" s="179">
        <v>6</v>
      </c>
      <c r="S774" s="179"/>
      <c r="T774" s="179"/>
      <c r="U774" s="179"/>
      <c r="V774" s="179"/>
      <c r="W774" s="23">
        <f>-$L774*效果范围削减($R774)*$O774*200</f>
        <v>116.85568022137389</v>
      </c>
      <c r="X774" s="23">
        <f>-$L774*效果范围削减($R774)*$O774*200</f>
        <v>116.85568022137389</v>
      </c>
      <c r="Y774" s="23">
        <f>-$L774*效果范围削减($R774)*$O774*200</f>
        <v>116.85568022137389</v>
      </c>
      <c r="Z774" s="23">
        <f>-$L774*效果范围削减($R774)*$O774*200</f>
        <v>116.85568022137389</v>
      </c>
      <c r="AA774" s="179"/>
      <c r="AB774" s="44" t="s">
        <v>1315</v>
      </c>
      <c r="AC774" s="92">
        <f>辅助效用($P774,0,AC15,"生存转换",士气系数,"指定士兵",W774)</f>
        <v>1.0170087262204577</v>
      </c>
      <c r="AD774" s="92">
        <f>辅助效用($P774,0,AD15,"生存转换",士气系数,"指定士兵",X774)</f>
        <v>2.6847994098944903</v>
      </c>
      <c r="AE774" s="92">
        <f>辅助效用($P774,0,AE15,"生存转换",士气系数,"指定士兵",Y774)</f>
        <v>0.40470396916243234</v>
      </c>
      <c r="AF774" s="92">
        <f>辅助效用($P774,0,AF15,"生存转换",士气系数,"指定士兵",Z774)</f>
        <v>0.36489150882357235</v>
      </c>
      <c r="AG774" s="92"/>
      <c r="AH774" s="188"/>
      <c r="AI774" s="188"/>
      <c r="AJ774" s="238">
        <f>AV774+35*AW774</f>
        <v>-0.15000000000000002</v>
      </c>
      <c r="AK774" s="188"/>
      <c r="AL774" s="146">
        <f>IFERROR(AC774*IF($E774="将领",INDEX(兵法相关参数!$C$4:$AL$7,AL$15,MATCH($AB774,兵法相关参数!$C$3:$AL$3,0)),INDEX(兵法相关参数!$C$12:$AL$15,AL$15,MATCH($AB774,兵法相关参数!$C$3:$AL$3,0))),0)+IFERROR(AH774*IF($E774="将领",INDEX(兵法相关参数!$C$4:$AL$7,AL$15,MATCH($AG774,兵法相关参数!$C$3:$AL$3,0)),INDEX(兵法相关参数!$C$12:$AL$15,AL$15,MATCH($AG774,兵法相关参数!$C$3:$AL$3,0))),0)</f>
        <v>1.0170087262204577</v>
      </c>
      <c r="AM774" s="146">
        <f>IFERROR(AD774*IF($E774="将领",INDEX(兵法相关参数!$C$4:$AL$7,AM$15,MATCH($AB774,兵法相关参数!$C$3:$AL$3,0)),INDEX(兵法相关参数!$C$12:$AL$15,AM$15,MATCH($AB774,兵法相关参数!$C$3:$AL$3,0))),0)+IFERROR(AI774*IF($E774="将领",INDEX(兵法相关参数!$C$4:$AL$7,AM$15,MATCH($AG774,兵法相关参数!$C$3:$AL$3,0)),INDEX(兵法相关参数!$C$12:$AL$15,AM$15,MATCH($AG774,兵法相关参数!$C$3:$AL$3,0))),0)</f>
        <v>2.6847994098944903</v>
      </c>
      <c r="AN774" s="146">
        <f>IFERROR(AE774*IF($E774="将领",INDEX(兵法相关参数!$C$4:$AL$7,AN$15,MATCH($AB774,兵法相关参数!$C$3:$AL$3,0)),INDEX(兵法相关参数!$C$12:$AL$15,AN$15,MATCH($AB774,兵法相关参数!$C$3:$AL$3,0))),0)+IFERROR(AJ774*IF($E774="将领",INDEX(兵法相关参数!$C$4:$AL$7,AN$15,MATCH($AG774,兵法相关参数!$C$3:$AL$3,0)),INDEX(兵法相关参数!$C$12:$AL$15,AN$15,MATCH($AG774,兵法相关参数!$C$3:$AL$3,0))),0)</f>
        <v>0.40470396916243234</v>
      </c>
      <c r="AO774" s="146">
        <f>IFERROR(AF774*IF($E774="将领",INDEX(兵法相关参数!$C$4:$AL$7,AL$15,MATCH($AB774,兵法相关参数!$C$3:$AL$3,0)),INDEX(兵法相关参数!$C$12:$AL$15,AO$15,MATCH($AB774,兵法相关参数!$C$3:$AL$3,0))),0)+IFERROR(AK774*IF($E774="将领",INDEX(兵法相关参数!$C$4:$AL$7,AL$15,MATCH($AG774,兵法相关参数!$C$3:$AL$3,0)),INDEX(兵法相关参数!$C$12:$AL$15,AO$15,MATCH($AG774,兵法相关参数!$C$3:$AL$3,0))),0)</f>
        <v>0.36489150882357235</v>
      </c>
      <c r="AP774" s="42"/>
      <c r="AQ774" s="151">
        <f>AQ773</f>
        <v>30242</v>
      </c>
      <c r="AR774" s="160">
        <f t="shared" si="506"/>
        <v>0</v>
      </c>
      <c r="AS774" s="15" t="str">
        <f t="shared" si="507"/>
        <v>橙</v>
      </c>
      <c r="AT774" s="153">
        <f t="shared" si="508"/>
        <v>1</v>
      </c>
      <c r="AU774" s="39" t="str">
        <f>IF(IF(L774="","",AQ774&amp;AT774)=AU773,"",IF(MOD(COUNTIF($AQ$1:AQ774,AQ774),3)=1,"",IF(L774="","",AQ774&amp;AT774)))</f>
        <v>302421</v>
      </c>
      <c r="AV774" s="191">
        <v>-0.01</v>
      </c>
      <c r="AW774" s="166">
        <f t="shared" ref="AW774:AW779" si="513">IF(AU774="","",ROUND((IF(AR774=1,L774*INDEX($AW$5:$AW$9,MATCH(AS774,$AU$5:$AU$9,0)),L774*INDEX($AW$13:$AW$17,MATCH(AS774,$AU$13:$AU$17,0)))-AV774)/34,IF(MID(BH774,FIND(AT774-1,BH774)+2,1)="%",3,1)))</f>
        <v>-4.0000000000000001E-3</v>
      </c>
      <c r="AX774" s="15" t="str">
        <f>IF(MOD(COUNTIF($AQ$1:AQ774,AQ774),3)=1,"",IF(M774="","",AT774+1))</f>
        <v/>
      </c>
      <c r="AY774" s="15" t="str">
        <f t="shared" si="470"/>
        <v/>
      </c>
      <c r="AZ774" s="166" t="str">
        <f t="shared" si="471"/>
        <v/>
      </c>
      <c r="BA774" s="166" t="str">
        <f t="shared" si="472"/>
        <v/>
      </c>
      <c r="BB774" s="15" t="str">
        <f>IF(MOD(COUNTIF($AQ$1:AQ774,AQ774),3)=1,"",IF(N774="","",AX774+1))</f>
        <v/>
      </c>
      <c r="BC774" s="15" t="str">
        <f t="shared" si="509"/>
        <v/>
      </c>
      <c r="BD774" s="166" t="str">
        <f t="shared" si="510"/>
        <v/>
      </c>
      <c r="BE774" s="166" t="str">
        <f t="shared" si="511"/>
        <v/>
      </c>
      <c r="BF774" s="15"/>
      <c r="BG774" s="15"/>
      <c r="BH774" s="170" t="str">
        <f t="shared" si="512"/>
        <v>当我方士兵附近有其他友方士兵时，士气下降减少{0}%，攻击提高{1}%。</v>
      </c>
    </row>
    <row r="775" spans="1:60">
      <c r="A775" s="256"/>
      <c r="B775" s="259"/>
      <c r="C775" s="256"/>
      <c r="D775" s="257"/>
      <c r="E775" s="179"/>
      <c r="F775" s="141"/>
      <c r="G775" s="141"/>
      <c r="H775" s="141"/>
      <c r="I775" s="141"/>
      <c r="J775" s="256"/>
      <c r="K775" s="256"/>
      <c r="L775" s="182"/>
      <c r="M775" s="179"/>
      <c r="N775" s="179"/>
      <c r="O775" s="182"/>
      <c r="P775" s="179"/>
      <c r="Q775" s="179"/>
      <c r="R775" s="179"/>
      <c r="S775" s="179"/>
      <c r="T775" s="179"/>
      <c r="U775" s="179"/>
      <c r="V775" s="179"/>
      <c r="W775" s="179"/>
      <c r="X775" s="179"/>
      <c r="Y775" s="179"/>
      <c r="Z775" s="179"/>
      <c r="AA775" s="179"/>
      <c r="AB775" s="44"/>
      <c r="AC775" s="189"/>
      <c r="AD775" s="189"/>
      <c r="AE775" s="189"/>
      <c r="AF775" s="189"/>
      <c r="AG775" s="92"/>
      <c r="AH775" s="189"/>
      <c r="AI775" s="189"/>
      <c r="AJ775" s="189"/>
      <c r="AK775" s="189"/>
      <c r="AL775" s="146">
        <f>IFERROR(AC775*IF($E775="将领",INDEX(兵法相关参数!$C$4:$AL$7,AL$15,MATCH($AB775,兵法相关参数!$C$3:$AL$3,0)),INDEX(兵法相关参数!$C$12:$AL$15,AL$15,MATCH($AB775,兵法相关参数!$C$3:$AL$3,0))),0)+IFERROR(AH775*IF($E775="将领",INDEX(兵法相关参数!$C$4:$AL$7,AL$15,MATCH($AG775,兵法相关参数!$C$3:$AL$3,0)),INDEX(兵法相关参数!$C$12:$AL$15,AL$15,MATCH($AG775,兵法相关参数!$C$3:$AL$3,0))),0)</f>
        <v>0</v>
      </c>
      <c r="AM775" s="146">
        <f>IFERROR(AD775*IF($E775="将领",INDEX(兵法相关参数!$C$4:$AL$7,AM$15,MATCH($AB775,兵法相关参数!$C$3:$AL$3,0)),INDEX(兵法相关参数!$C$12:$AL$15,AM$15,MATCH($AB775,兵法相关参数!$C$3:$AL$3,0))),0)+IFERROR(AI775*IF($E775="将领",INDEX(兵法相关参数!$C$4:$AL$7,AM$15,MATCH($AG775,兵法相关参数!$C$3:$AL$3,0)),INDEX(兵法相关参数!$C$12:$AL$15,AM$15,MATCH($AG775,兵法相关参数!$C$3:$AL$3,0))),0)</f>
        <v>0</v>
      </c>
      <c r="AN775" s="146">
        <f>IFERROR(AE775*IF($E775="将领",INDEX(兵法相关参数!$C$4:$AL$7,AN$15,MATCH($AB775,兵法相关参数!$C$3:$AL$3,0)),INDEX(兵法相关参数!$C$12:$AL$15,AN$15,MATCH($AB775,兵法相关参数!$C$3:$AL$3,0))),0)+IFERROR(AJ775*IF($E775="将领",INDEX(兵法相关参数!$C$4:$AL$7,AN$15,MATCH($AG775,兵法相关参数!$C$3:$AL$3,0)),INDEX(兵法相关参数!$C$12:$AL$15,AN$15,MATCH($AG775,兵法相关参数!$C$3:$AL$3,0))),0)</f>
        <v>0</v>
      </c>
      <c r="AO775" s="146">
        <f>IFERROR(AF775*IF($E775="将领",INDEX(兵法相关参数!$C$4:$AL$7,AL$15,MATCH($AB775,兵法相关参数!$C$3:$AL$3,0)),INDEX(兵法相关参数!$C$12:$AL$15,AO$15,MATCH($AB775,兵法相关参数!$C$3:$AL$3,0))),0)+IFERROR(AK775*IF($E775="将领",INDEX(兵法相关参数!$C$4:$AL$7,AL$15,MATCH($AG775,兵法相关参数!$C$3:$AL$3,0)),INDEX(兵法相关参数!$C$12:$AL$15,AO$15,MATCH($AG775,兵法相关参数!$C$3:$AL$3,0))),0)</f>
        <v>0</v>
      </c>
      <c r="AP775" s="27"/>
      <c r="AQ775" s="151">
        <f>AQ774</f>
        <v>30242</v>
      </c>
      <c r="AR775" s="160">
        <f t="shared" si="506"/>
        <v>0</v>
      </c>
      <c r="AS775" s="15" t="str">
        <f t="shared" si="507"/>
        <v>橙</v>
      </c>
      <c r="AT775" s="153">
        <f t="shared" si="508"/>
        <v>1</v>
      </c>
      <c r="AU775" s="39" t="str">
        <f>IF(IF(L775="","",AQ775&amp;AT775)=AU774,"",IF(MOD(COUNTIF($AQ$1:AQ775,AQ775),3)=1,"",IF(L775="","",AQ775&amp;AT775)))</f>
        <v/>
      </c>
      <c r="AV775" s="166" t="str">
        <f>IF(AU775="","",IF(L774="固定值",L775,ROUND(IF(AR775=1,L775*INDEX($AV$5:$AV$9,MATCH(AS775,$AU$5:$AU$9,0)),L775*INDEX($AV$13:$AV$17,MATCH(AS775,$AU$13:$AU$17,0))),IF(MID(BH775,FIND(AT775-1,BH775)+2,1)="%",3,1))))</f>
        <v/>
      </c>
      <c r="AW775" s="166" t="str">
        <f t="shared" si="513"/>
        <v/>
      </c>
      <c r="AX775" s="15" t="str">
        <f>IF(MOD(COUNTIF($AQ$1:AQ775,AQ775),3)=1,"",IF(M775="","",AT775+1))</f>
        <v/>
      </c>
      <c r="AY775" s="15" t="str">
        <f t="shared" si="470"/>
        <v/>
      </c>
      <c r="AZ775" s="166" t="str">
        <f t="shared" si="471"/>
        <v/>
      </c>
      <c r="BA775" s="166" t="str">
        <f t="shared" si="472"/>
        <v/>
      </c>
      <c r="BB775" s="15" t="str">
        <f>IF(MOD(COUNTIF($AQ$1:AQ775,AQ775),3)=1,"",IF(N775="","",AX775+1))</f>
        <v/>
      </c>
      <c r="BC775" s="15" t="str">
        <f t="shared" si="509"/>
        <v/>
      </c>
      <c r="BD775" s="166" t="str">
        <f t="shared" si="510"/>
        <v/>
      </c>
      <c r="BE775" s="166" t="str">
        <f t="shared" si="511"/>
        <v/>
      </c>
      <c r="BF775" s="15"/>
      <c r="BG775" s="15"/>
      <c r="BH775" s="170" t="str">
        <f t="shared" si="512"/>
        <v>当我方士兵附近有其他友方士兵时，士气下降减少{0}%，攻击提高{1}%。</v>
      </c>
    </row>
    <row r="776" spans="1:60">
      <c r="A776" s="256"/>
      <c r="B776" s="259"/>
      <c r="C776" s="256"/>
      <c r="D776" s="255" t="s">
        <v>1303</v>
      </c>
      <c r="E776" s="11"/>
      <c r="F776" s="11"/>
      <c r="G776" s="11"/>
      <c r="H776" s="11"/>
      <c r="I776" s="11"/>
      <c r="J776" s="256"/>
      <c r="K776" s="256"/>
      <c r="L776" s="184" t="s">
        <v>1305</v>
      </c>
      <c r="M776" s="184"/>
      <c r="N776" s="184"/>
      <c r="O776" s="183" t="s">
        <v>52</v>
      </c>
      <c r="P776" s="3" t="s">
        <v>57</v>
      </c>
      <c r="Q776" s="11" t="s">
        <v>60</v>
      </c>
      <c r="R776" s="11" t="s">
        <v>61</v>
      </c>
      <c r="S776" s="11"/>
      <c r="T776" s="184"/>
      <c r="U776" s="184"/>
      <c r="V776" s="184"/>
      <c r="W776" s="3" t="s">
        <v>223</v>
      </c>
      <c r="X776" s="3" t="s">
        <v>224</v>
      </c>
      <c r="Y776" s="3" t="s">
        <v>225</v>
      </c>
      <c r="Z776" s="3" t="s">
        <v>226</v>
      </c>
      <c r="AA776" s="1"/>
      <c r="AB776" s="15"/>
      <c r="AC776" s="187" t="s">
        <v>227</v>
      </c>
      <c r="AD776" s="187" t="s">
        <v>228</v>
      </c>
      <c r="AE776" s="187" t="s">
        <v>229</v>
      </c>
      <c r="AF776" s="187" t="s">
        <v>230</v>
      </c>
      <c r="AG776" s="96"/>
      <c r="AH776" s="187"/>
      <c r="AI776" s="187"/>
      <c r="AJ776" s="187"/>
      <c r="AK776" s="187"/>
      <c r="AL776" s="146">
        <f>IFERROR(AC776*IF($E776="将领",INDEX(兵法相关参数!$C$4:$AL$7,AL$15,MATCH($AB776,兵法相关参数!$C$3:$AL$3,0)),INDEX(兵法相关参数!$C$12:$AL$15,AL$15,MATCH($AB776,兵法相关参数!$C$3:$AL$3,0))),0)+IFERROR(AH776*IF($E776="将领",INDEX(兵法相关参数!$C$4:$AL$7,AL$15,MATCH($AG776,兵法相关参数!$C$3:$AL$3,0)),INDEX(兵法相关参数!$C$12:$AL$15,AL$15,MATCH($AG776,兵法相关参数!$C$3:$AL$3,0))),0)</f>
        <v>0</v>
      </c>
      <c r="AM776" s="146">
        <f>IFERROR(AD776*IF($E776="将领",INDEX(兵法相关参数!$C$4:$AL$7,AM$15,MATCH($AB776,兵法相关参数!$C$3:$AL$3,0)),INDEX(兵法相关参数!$C$12:$AL$15,AM$15,MATCH($AB776,兵法相关参数!$C$3:$AL$3,0))),0)+IFERROR(AI776*IF($E776="将领",INDEX(兵法相关参数!$C$4:$AL$7,AM$15,MATCH($AG776,兵法相关参数!$C$3:$AL$3,0)),INDEX(兵法相关参数!$C$12:$AL$15,AM$15,MATCH($AG776,兵法相关参数!$C$3:$AL$3,0))),0)</f>
        <v>0</v>
      </c>
      <c r="AN776" s="146">
        <f>IFERROR(AE776*IF($E776="将领",INDEX(兵法相关参数!$C$4:$AL$7,AN$15,MATCH($AB776,兵法相关参数!$C$3:$AL$3,0)),INDEX(兵法相关参数!$C$12:$AL$15,AN$15,MATCH($AB776,兵法相关参数!$C$3:$AL$3,0))),0)+IFERROR(AJ776*IF($E776="将领",INDEX(兵法相关参数!$C$4:$AL$7,AN$15,MATCH($AG776,兵法相关参数!$C$3:$AL$3,0)),INDEX(兵法相关参数!$C$12:$AL$15,AN$15,MATCH($AG776,兵法相关参数!$C$3:$AL$3,0))),0)</f>
        <v>0</v>
      </c>
      <c r="AO776" s="146">
        <f>IFERROR(AF776*IF($E776="将领",INDEX(兵法相关参数!$C$4:$AL$7,AL$15,MATCH($AB776,兵法相关参数!$C$3:$AL$3,0)),INDEX(兵法相关参数!$C$12:$AL$15,AO$15,MATCH($AB776,兵法相关参数!$C$3:$AL$3,0))),0)+IFERROR(AK776*IF($E776="将领",INDEX(兵法相关参数!$C$4:$AL$7,AL$15,MATCH($AG776,兵法相关参数!$C$3:$AL$3,0)),INDEX(兵法相关参数!$C$12:$AL$15,AO$15,MATCH($AG776,兵法相关参数!$C$3:$AL$3,0))),0)</f>
        <v>0</v>
      </c>
      <c r="AP776" s="42"/>
      <c r="AQ776" s="151">
        <f t="shared" ref="AQ776:AQ781" si="514">AQ775</f>
        <v>30242</v>
      </c>
      <c r="AR776" s="160">
        <f t="shared" si="506"/>
        <v>0</v>
      </c>
      <c r="AS776" s="15" t="str">
        <f t="shared" si="507"/>
        <v>橙</v>
      </c>
      <c r="AT776" s="153">
        <f t="shared" si="508"/>
        <v>2</v>
      </c>
      <c r="AU776" s="39" t="str">
        <f>IF(IF(L776="","",AQ776&amp;AT776)=AU775,"",IF(MOD(COUNTIF($AQ$1:AQ776,AQ776),3)=1,"",IF(L776="","",AQ776&amp;AT776)))</f>
        <v/>
      </c>
      <c r="AV776" s="166" t="str">
        <f>IF(AU776="","",IF(L775="固定值",L776,ROUND(IF(AR776=1,L776*INDEX($AV$5:$AV$9,MATCH(AS776,$AU$5:$AU$9,0)),L776*INDEX($AV$13:$AV$17,MATCH(AS776,$AU$13:$AU$17,0))),IF(MID(BH776,FIND(AT776-1,BH776)+2,1)="%",3,1))))</f>
        <v/>
      </c>
      <c r="AW776" s="166" t="str">
        <f t="shared" si="513"/>
        <v/>
      </c>
      <c r="AX776" s="15" t="str">
        <f>IF(MOD(COUNTIF($AQ$1:AQ776,AQ776),3)=1,"",IF(M776="","",AT776+1))</f>
        <v/>
      </c>
      <c r="AY776" s="15" t="str">
        <f t="shared" si="470"/>
        <v/>
      </c>
      <c r="AZ776" s="166" t="str">
        <f t="shared" si="471"/>
        <v/>
      </c>
      <c r="BA776" s="166" t="str">
        <f t="shared" si="472"/>
        <v/>
      </c>
      <c r="BB776" s="15" t="str">
        <f>IF(MOD(COUNTIF($AQ$1:AQ776,AQ776),3)=1,"",IF(N776="","",AX776+1))</f>
        <v/>
      </c>
      <c r="BC776" s="15" t="str">
        <f t="shared" si="509"/>
        <v/>
      </c>
      <c r="BD776" s="166" t="str">
        <f t="shared" si="510"/>
        <v/>
      </c>
      <c r="BE776" s="166" t="str">
        <f t="shared" si="511"/>
        <v/>
      </c>
      <c r="BF776" s="15"/>
      <c r="BG776" s="15"/>
      <c r="BH776" s="170" t="str">
        <f t="shared" si="512"/>
        <v>当我方士兵附近有其他友方士兵时，士气下降减少{0}%，攻击提高{1}%。</v>
      </c>
    </row>
    <row r="777" spans="1:60">
      <c r="A777" s="256"/>
      <c r="B777" s="259"/>
      <c r="C777" s="256"/>
      <c r="D777" s="256"/>
      <c r="E777" s="179" t="s">
        <v>28</v>
      </c>
      <c r="F777" s="141">
        <v>1</v>
      </c>
      <c r="G777" s="141">
        <v>1</v>
      </c>
      <c r="H777" s="141">
        <v>1</v>
      </c>
      <c r="I777" s="141">
        <v>1</v>
      </c>
      <c r="J777" s="256"/>
      <c r="K777" s="256"/>
      <c r="L777" s="24">
        <v>0.15</v>
      </c>
      <c r="M777" s="10"/>
      <c r="N777" s="10"/>
      <c r="O777" s="182">
        <f>O774</f>
        <v>0.85</v>
      </c>
      <c r="P777" s="44">
        <f>P774</f>
        <v>0</v>
      </c>
      <c r="Q777" s="10">
        <v>0</v>
      </c>
      <c r="R777" s="10">
        <v>6</v>
      </c>
      <c r="S777" s="10"/>
      <c r="T777" s="44"/>
      <c r="U777" s="44"/>
      <c r="V777" s="24"/>
      <c r="W777" s="23">
        <f>$L777*$O777*效果范围削减($R777)</f>
        <v>0.58427840110686957</v>
      </c>
      <c r="X777" s="23">
        <f>$L777*$O777*效果范围削减($R777)</f>
        <v>0.58427840110686957</v>
      </c>
      <c r="Y777" s="23">
        <f>$L777*$O777*效果范围削减($R777)</f>
        <v>0.58427840110686957</v>
      </c>
      <c r="Z777" s="23">
        <f>$L777*$O777*效果范围削减($R777)</f>
        <v>0.58427840110686957</v>
      </c>
      <c r="AA777" s="22"/>
      <c r="AB777" s="44" t="s">
        <v>69</v>
      </c>
      <c r="AC777" s="92">
        <f>辅助效用($P777,0,AC$15,"输出转换",标准系数,"指定士兵",W777)</f>
        <v>0.68634015221221756</v>
      </c>
      <c r="AD777" s="92">
        <f>辅助效用($P777,0,AD$15,"输出转换",标准系数,"指定士兵",X777)</f>
        <v>1.2094562902912203</v>
      </c>
      <c r="AE777" s="92">
        <f>辅助效用($P777,0,AE$15,"输出转换",标准系数,"指定士兵",Y777)</f>
        <v>2.7817494676698065</v>
      </c>
      <c r="AF777" s="92">
        <f>辅助效用($P777,0,AF$15,"输出转换",标准系数,"指定士兵",Z777)</f>
        <v>2.0797179347174621</v>
      </c>
      <c r="AG777" s="92"/>
      <c r="AH777" s="188"/>
      <c r="AI777" s="188"/>
      <c r="AJ777" s="238">
        <f>AV777+35*AW777</f>
        <v>0.15</v>
      </c>
      <c r="AK777" s="188"/>
      <c r="AL777" s="146">
        <f>IFERROR(AC777*IF($E777="将领",INDEX(兵法相关参数!$C$4:$AL$7,AL$15,MATCH($AB777,兵法相关参数!$C$3:$AL$3,0)),INDEX(兵法相关参数!$C$12:$AL$15,AL$15,MATCH($AB777,兵法相关参数!$C$3:$AL$3,0))),0)+IFERROR(AH777*IF($E777="将领",INDEX(兵法相关参数!$C$4:$AL$7,AL$15,MATCH($AG777,兵法相关参数!$C$3:$AL$3,0)),INDEX(兵法相关参数!$C$12:$AL$15,AL$15,MATCH($AG777,兵法相关参数!$C$3:$AL$3,0))),0)</f>
        <v>0.56004587461113819</v>
      </c>
      <c r="AM777" s="146">
        <f>IFERROR(AD777*IF($E777="将领",INDEX(兵法相关参数!$C$4:$AL$7,AM$15,MATCH($AB777,兵法相关参数!$C$3:$AL$3,0)),INDEX(兵法相关参数!$C$12:$AL$15,AM$15,MATCH($AB777,兵法相关参数!$C$3:$AL$3,0))),0)+IFERROR(AI777*IF($E777="将领",INDEX(兵法相关参数!$C$4:$AL$7,AM$15,MATCH($AG777,兵法相关参数!$C$3:$AL$3,0)),INDEX(兵法相关参数!$C$12:$AL$15,AM$15,MATCH($AG777,兵法相关参数!$C$3:$AL$3,0))),0)</f>
        <v>2.0702809611053952</v>
      </c>
      <c r="AN777" s="146">
        <f>IFERROR(AE777*IF($E777="将领",INDEX(兵法相关参数!$C$4:$AL$7,AN$15,MATCH($AB777,兵法相关参数!$C$3:$AL$3,0)),INDEX(兵法相关参数!$C$12:$AL$15,AN$15,MATCH($AB777,兵法相关参数!$C$3:$AL$3,0))),0)+IFERROR(AJ777*IF($E777="将领",INDEX(兵法相关参数!$C$4:$AL$7,AN$15,MATCH($AG777,兵法相关参数!$C$3:$AL$3,0)),INDEX(兵法相关参数!$C$12:$AL$15,AN$15,MATCH($AG777,兵法相关参数!$C$3:$AL$3,0))),0)</f>
        <v>4.1067181751156792</v>
      </c>
      <c r="AO777" s="146">
        <f>IFERROR(AF777*IF($E777="将领",INDEX(兵法相关参数!$C$4:$AL$7,AL$15,MATCH($AB777,兵法相关参数!$C$3:$AL$3,0)),INDEX(兵法相关参数!$C$12:$AL$15,AO$15,MATCH($AB777,兵法相关参数!$C$3:$AL$3,0))),0)+IFERROR(AK777*IF($E777="将领",INDEX(兵法相关参数!$C$4:$AL$7,AL$15,MATCH($AG777,兵法相关参数!$C$3:$AL$3,0)),INDEX(兵法相关参数!$C$12:$AL$15,AO$15,MATCH($AG777,兵法相关参数!$C$3:$AL$3,0))),0)</f>
        <v>3.2388857534204107</v>
      </c>
      <c r="AP777" s="27"/>
      <c r="AQ777" s="151">
        <f t="shared" si="514"/>
        <v>30242</v>
      </c>
      <c r="AR777" s="160">
        <f t="shared" si="506"/>
        <v>0</v>
      </c>
      <c r="AS777" s="15" t="str">
        <f t="shared" si="507"/>
        <v>橙</v>
      </c>
      <c r="AT777" s="153">
        <f t="shared" si="508"/>
        <v>2</v>
      </c>
      <c r="AU777" s="39" t="str">
        <f>IF(IF(L777="","",AQ777&amp;AT777)=AU776,"",IF(MOD(COUNTIF($AQ$1:AQ777,AQ777),3)=1,"",IF(L777="","",AQ777&amp;AT777)))</f>
        <v>302422</v>
      </c>
      <c r="AV777" s="191">
        <v>4.4999999999999998E-2</v>
      </c>
      <c r="AW777" s="166">
        <f>IF(AU777="","",ROUND((IF(AR777=1,L777*INDEX($AW$5:$AW$9,MATCH(AS777,$AU$5:$AU$9,0)),L777*INDEX($AW$13:$AW$17,MATCH(AS777,$AU$13:$AU$17,0)))-AV777)/34,IF(MID(BH777,FIND(AT777-1,BH777)+2,1)="%",3,1)))</f>
        <v>3.0000000000000001E-3</v>
      </c>
      <c r="AX777" s="15" t="str">
        <f>IF(MOD(COUNTIF($AQ$1:AQ777,AQ777),3)=1,"",IF(M777="","",AT777+1))</f>
        <v/>
      </c>
      <c r="AY777" s="15" t="str">
        <f t="shared" si="470"/>
        <v/>
      </c>
      <c r="AZ777" s="166" t="str">
        <f t="shared" si="471"/>
        <v/>
      </c>
      <c r="BA777" s="166" t="str">
        <f t="shared" si="472"/>
        <v/>
      </c>
      <c r="BB777" s="15" t="str">
        <f>IF(MOD(COUNTIF($AQ$1:AQ777,AQ777),3)=1,"",IF(N777="","",AX777+1))</f>
        <v/>
      </c>
      <c r="BC777" s="15" t="str">
        <f t="shared" si="509"/>
        <v/>
      </c>
      <c r="BD777" s="166" t="str">
        <f t="shared" si="510"/>
        <v/>
      </c>
      <c r="BE777" s="166" t="str">
        <f t="shared" si="511"/>
        <v/>
      </c>
      <c r="BF777" s="15"/>
      <c r="BG777" s="15"/>
      <c r="BH777" s="170" t="str">
        <f t="shared" si="512"/>
        <v>当我方士兵附近有其他友方士兵时，士气下降减少{0}%，攻击提高{1}%。</v>
      </c>
    </row>
    <row r="778" spans="1:60">
      <c r="A778" s="256"/>
      <c r="B778" s="259"/>
      <c r="C778" s="256"/>
      <c r="D778" s="257"/>
      <c r="E778" s="179"/>
      <c r="F778" s="141"/>
      <c r="G778" s="141"/>
      <c r="H778" s="141"/>
      <c r="I778" s="141"/>
      <c r="J778" s="256"/>
      <c r="K778" s="256"/>
      <c r="L778" s="182"/>
      <c r="M778" s="179"/>
      <c r="N778" s="179"/>
      <c r="O778" s="182"/>
      <c r="P778" s="179"/>
      <c r="Q778" s="179"/>
      <c r="R778" s="179"/>
      <c r="S778" s="179"/>
      <c r="T778" s="179"/>
      <c r="U778" s="179"/>
      <c r="V778" s="179"/>
      <c r="W778" s="179"/>
      <c r="X778" s="179"/>
      <c r="Y778" s="179"/>
      <c r="Z778" s="179"/>
      <c r="AA778" s="179"/>
      <c r="AB778" s="44"/>
      <c r="AC778" s="189"/>
      <c r="AD778" s="189"/>
      <c r="AE778" s="189"/>
      <c r="AF778" s="189"/>
      <c r="AG778" s="92"/>
      <c r="AH778" s="189"/>
      <c r="AI778" s="189"/>
      <c r="AJ778" s="189"/>
      <c r="AK778" s="189"/>
      <c r="AL778" s="146">
        <f>IFERROR(AC778*IF($E778="将领",INDEX(兵法相关参数!$C$4:$AL$7,AL$15,MATCH($AB778,兵法相关参数!$C$3:$AL$3,0)),INDEX(兵法相关参数!$C$12:$AL$15,AL$15,MATCH($AB778,兵法相关参数!$C$3:$AL$3,0))),0)+IFERROR(AH778*IF($E778="将领",INDEX(兵法相关参数!$C$4:$AL$7,AL$15,MATCH($AG778,兵法相关参数!$C$3:$AL$3,0)),INDEX(兵法相关参数!$C$12:$AL$15,AL$15,MATCH($AG778,兵法相关参数!$C$3:$AL$3,0))),0)</f>
        <v>0</v>
      </c>
      <c r="AM778" s="146">
        <f>IFERROR(AD778*IF($E778="将领",INDEX(兵法相关参数!$C$4:$AL$7,AM$15,MATCH($AB778,兵法相关参数!$C$3:$AL$3,0)),INDEX(兵法相关参数!$C$12:$AL$15,AM$15,MATCH($AB778,兵法相关参数!$C$3:$AL$3,0))),0)+IFERROR(AI778*IF($E778="将领",INDEX(兵法相关参数!$C$4:$AL$7,AM$15,MATCH($AG778,兵法相关参数!$C$3:$AL$3,0)),INDEX(兵法相关参数!$C$12:$AL$15,AM$15,MATCH($AG778,兵法相关参数!$C$3:$AL$3,0))),0)</f>
        <v>0</v>
      </c>
      <c r="AN778" s="146">
        <f>IFERROR(AE778*IF($E778="将领",INDEX(兵法相关参数!$C$4:$AL$7,AN$15,MATCH($AB778,兵法相关参数!$C$3:$AL$3,0)),INDEX(兵法相关参数!$C$12:$AL$15,AN$15,MATCH($AB778,兵法相关参数!$C$3:$AL$3,0))),0)+IFERROR(AJ778*IF($E778="将领",INDEX(兵法相关参数!$C$4:$AL$7,AN$15,MATCH($AG778,兵法相关参数!$C$3:$AL$3,0)),INDEX(兵法相关参数!$C$12:$AL$15,AN$15,MATCH($AG778,兵法相关参数!$C$3:$AL$3,0))),0)</f>
        <v>0</v>
      </c>
      <c r="AO778" s="146">
        <f>IFERROR(AF778*IF($E778="将领",INDEX(兵法相关参数!$C$4:$AL$7,AL$15,MATCH($AB778,兵法相关参数!$C$3:$AL$3,0)),INDEX(兵法相关参数!$C$12:$AL$15,AO$15,MATCH($AB778,兵法相关参数!$C$3:$AL$3,0))),0)+IFERROR(AK778*IF($E778="将领",INDEX(兵法相关参数!$C$4:$AL$7,AL$15,MATCH($AG778,兵法相关参数!$C$3:$AL$3,0)),INDEX(兵法相关参数!$C$12:$AL$15,AO$15,MATCH($AG778,兵法相关参数!$C$3:$AL$3,0))),0)</f>
        <v>0</v>
      </c>
      <c r="AP778" s="42"/>
      <c r="AQ778" s="151">
        <f t="shared" si="514"/>
        <v>30242</v>
      </c>
      <c r="AR778" s="160">
        <f t="shared" si="506"/>
        <v>0</v>
      </c>
      <c r="AS778" s="15" t="str">
        <f t="shared" si="507"/>
        <v>橙</v>
      </c>
      <c r="AT778" s="153">
        <f t="shared" si="508"/>
        <v>2</v>
      </c>
      <c r="AU778" s="39" t="str">
        <f>IF(IF(L778="","",AQ778&amp;AT778)=AU777,"",IF(MOD(COUNTIF($AQ$1:AQ778,AQ778),3)=1,"",IF(L778="","",AQ778&amp;AT778)))</f>
        <v/>
      </c>
      <c r="AV778" s="166" t="str">
        <f>IF(AU778="","",IF(L777="固定值",L778,ROUND(IF(AR778=1,L778*INDEX($AV$5:$AV$9,MATCH(AS778,$AU$5:$AU$9,0)),L778*INDEX($AV$13:$AV$17,MATCH(AS778,$AU$13:$AU$17,0))),IF(MID(BH778,FIND(AT778-1,BH778)+2,1)="%",3,1))))</f>
        <v/>
      </c>
      <c r="AW778" s="166" t="str">
        <f t="shared" si="513"/>
        <v/>
      </c>
      <c r="AX778" s="15" t="str">
        <f>IF(MOD(COUNTIF($AQ$1:AQ778,AQ778),3)=1,"",IF(M778="","",AT778+1))</f>
        <v/>
      </c>
      <c r="AY778" s="15" t="str">
        <f t="shared" si="470"/>
        <v/>
      </c>
      <c r="AZ778" s="166" t="str">
        <f t="shared" si="471"/>
        <v/>
      </c>
      <c r="BA778" s="166" t="str">
        <f t="shared" si="472"/>
        <v/>
      </c>
      <c r="BB778" s="15" t="str">
        <f>IF(MOD(COUNTIF($AQ$1:AQ778,AQ778),3)=1,"",IF(N778="","",AX778+1))</f>
        <v/>
      </c>
      <c r="BC778" s="15" t="str">
        <f t="shared" si="509"/>
        <v/>
      </c>
      <c r="BD778" s="166" t="str">
        <f t="shared" si="510"/>
        <v/>
      </c>
      <c r="BE778" s="166" t="str">
        <f t="shared" si="511"/>
        <v/>
      </c>
      <c r="BF778" s="15"/>
      <c r="BG778" s="15"/>
      <c r="BH778" s="170" t="str">
        <f t="shared" si="512"/>
        <v>当我方士兵附近有其他友方士兵时，士气下降减少{0}%，攻击提高{1}%。</v>
      </c>
    </row>
    <row r="779" spans="1:60">
      <c r="A779" s="256"/>
      <c r="B779" s="259"/>
      <c r="C779" s="256"/>
      <c r="D779" s="255"/>
      <c r="E779" s="11"/>
      <c r="F779" s="11"/>
      <c r="G779" s="11"/>
      <c r="H779" s="11"/>
      <c r="I779" s="11"/>
      <c r="J779" s="256"/>
      <c r="K779" s="256"/>
      <c r="L779" s="11"/>
      <c r="M779" s="11"/>
      <c r="N779" s="11"/>
      <c r="O779" s="183"/>
      <c r="P779" s="3"/>
      <c r="Q779" s="11"/>
      <c r="R779" s="11"/>
      <c r="S779" s="190"/>
      <c r="T779" s="184"/>
      <c r="U779" s="184"/>
      <c r="V779" s="184"/>
      <c r="W779" s="3"/>
      <c r="X779" s="3"/>
      <c r="Y779" s="3"/>
      <c r="Z779" s="3"/>
      <c r="AA779" s="1"/>
      <c r="AB779" s="15"/>
      <c r="AC779" s="187"/>
      <c r="AD779" s="187"/>
      <c r="AE779" s="187"/>
      <c r="AF779" s="187"/>
      <c r="AG779" s="15"/>
      <c r="AH779" s="187"/>
      <c r="AI779" s="187"/>
      <c r="AJ779" s="187"/>
      <c r="AK779" s="187"/>
      <c r="AL779" s="146">
        <f>IFERROR(AC779*IF($E779="将领",INDEX(兵法相关参数!$C$4:$AL$7,AL$15,MATCH($AB779,兵法相关参数!$C$3:$AL$3,0)),INDEX(兵法相关参数!$C$12:$AL$15,AL$15,MATCH($AB779,兵法相关参数!$C$3:$AL$3,0))),0)+IFERROR(AH779*IF($E779="将领",INDEX(兵法相关参数!$C$4:$AL$7,AL$15,MATCH($AG779,兵法相关参数!$C$3:$AL$3,0)),INDEX(兵法相关参数!$C$12:$AL$15,AL$15,MATCH($AG779,兵法相关参数!$C$3:$AL$3,0))),0)</f>
        <v>0</v>
      </c>
      <c r="AM779" s="146">
        <f>IFERROR(AD779*IF($E779="将领",INDEX(兵法相关参数!$C$4:$AL$7,AM$15,MATCH($AB779,兵法相关参数!$C$3:$AL$3,0)),INDEX(兵法相关参数!$C$12:$AL$15,AM$15,MATCH($AB779,兵法相关参数!$C$3:$AL$3,0))),0)+IFERROR(AI779*IF($E779="将领",INDEX(兵法相关参数!$C$4:$AL$7,AM$15,MATCH($AG779,兵法相关参数!$C$3:$AL$3,0)),INDEX(兵法相关参数!$C$12:$AL$15,AM$15,MATCH($AG779,兵法相关参数!$C$3:$AL$3,0))),0)</f>
        <v>0</v>
      </c>
      <c r="AN779" s="146">
        <f>IFERROR(AE779*IF($E779="将领",INDEX(兵法相关参数!$C$4:$AL$7,AN$15,MATCH($AB779,兵法相关参数!$C$3:$AL$3,0)),INDEX(兵法相关参数!$C$12:$AL$15,AN$15,MATCH($AB779,兵法相关参数!$C$3:$AL$3,0))),0)+IFERROR(AJ779*IF($E779="将领",INDEX(兵法相关参数!$C$4:$AL$7,AN$15,MATCH($AG779,兵法相关参数!$C$3:$AL$3,0)),INDEX(兵法相关参数!$C$12:$AL$15,AN$15,MATCH($AG779,兵法相关参数!$C$3:$AL$3,0))),0)</f>
        <v>0</v>
      </c>
      <c r="AO779" s="146">
        <f>IFERROR(AF779*IF($E779="将领",INDEX(兵法相关参数!$C$4:$AL$7,AL$15,MATCH($AB779,兵法相关参数!$C$3:$AL$3,0)),INDEX(兵法相关参数!$C$12:$AL$15,AO$15,MATCH($AB779,兵法相关参数!$C$3:$AL$3,0))),0)+IFERROR(AK779*IF($E779="将领",INDEX(兵法相关参数!$C$4:$AL$7,AL$15,MATCH($AG779,兵法相关参数!$C$3:$AL$3,0)),INDEX(兵法相关参数!$C$12:$AL$15,AO$15,MATCH($AG779,兵法相关参数!$C$3:$AL$3,0))),0)</f>
        <v>0</v>
      </c>
      <c r="AP779" s="27"/>
      <c r="AQ779" s="151">
        <f t="shared" si="514"/>
        <v>30242</v>
      </c>
      <c r="AR779" s="160">
        <f t="shared" si="506"/>
        <v>0</v>
      </c>
      <c r="AS779" s="15" t="str">
        <f t="shared" si="507"/>
        <v>橙</v>
      </c>
      <c r="AT779" s="153">
        <f t="shared" si="508"/>
        <v>2</v>
      </c>
      <c r="AU779" s="39" t="str">
        <f>IF(IF(L779="","",AQ779&amp;AT779)=AU778,"",IF(MOD(COUNTIF($AQ$1:AQ779,AQ779),3)=1,"",IF(L779="","",AQ779&amp;AT779)))</f>
        <v/>
      </c>
      <c r="AV779" s="166" t="str">
        <f>IF(AU779="","",IF(L778="固定值",L779,ROUND(IF(AR779=1,L779*INDEX($AV$5:$AV$9,MATCH(AS779,$AU$5:$AU$9,0)),L779*INDEX($AV$13:$AV$17,MATCH(AS779,$AU$13:$AU$17,0))),IF(MID(BH779,FIND(AT779-1,BH779)+2,1)="%",3,1))))</f>
        <v/>
      </c>
      <c r="AW779" s="166" t="str">
        <f t="shared" si="513"/>
        <v/>
      </c>
      <c r="AX779" s="15" t="str">
        <f>IF(MOD(COUNTIF($AQ$1:AQ779,AQ779),3)=1,"",IF(M779="","",AT779+1))</f>
        <v/>
      </c>
      <c r="AY779" s="15" t="str">
        <f t="shared" si="470"/>
        <v/>
      </c>
      <c r="AZ779" s="166" t="str">
        <f t="shared" si="471"/>
        <v/>
      </c>
      <c r="BA779" s="166" t="str">
        <f t="shared" si="472"/>
        <v/>
      </c>
      <c r="BB779" s="15" t="str">
        <f>IF(MOD(COUNTIF($AQ$1:AQ779,AQ779),3)=1,"",IF(N779="","",AX779+1))</f>
        <v/>
      </c>
      <c r="BC779" s="15" t="str">
        <f t="shared" si="509"/>
        <v/>
      </c>
      <c r="BD779" s="166" t="str">
        <f t="shared" si="510"/>
        <v/>
      </c>
      <c r="BE779" s="166" t="str">
        <f t="shared" si="511"/>
        <v/>
      </c>
      <c r="BF779" s="15"/>
      <c r="BG779" s="15"/>
      <c r="BH779" s="170" t="str">
        <f t="shared" si="512"/>
        <v>当我方士兵附近有其他友方士兵时，士气下降减少{0}%，攻击提高{1}%。</v>
      </c>
    </row>
    <row r="780" spans="1:60">
      <c r="A780" s="256"/>
      <c r="B780" s="259"/>
      <c r="C780" s="256"/>
      <c r="D780" s="256"/>
      <c r="E780" s="179"/>
      <c r="F780" s="141"/>
      <c r="G780" s="141"/>
      <c r="H780" s="141"/>
      <c r="I780" s="141"/>
      <c r="J780" s="256"/>
      <c r="K780" s="256"/>
      <c r="L780" s="207"/>
      <c r="M780" s="179"/>
      <c r="N780" s="179"/>
      <c r="O780" s="81"/>
      <c r="P780" s="44"/>
      <c r="Q780" s="179"/>
      <c r="R780" s="179"/>
      <c r="S780" s="182"/>
      <c r="T780" s="110"/>
      <c r="U780" s="110"/>
      <c r="V780" s="179"/>
      <c r="W780" s="23"/>
      <c r="X780" s="23"/>
      <c r="Y780" s="23"/>
      <c r="Z780" s="23"/>
      <c r="AA780" s="179"/>
      <c r="AB780" s="44"/>
      <c r="AC780" s="92"/>
      <c r="AD780" s="92"/>
      <c r="AE780" s="92"/>
      <c r="AF780" s="92"/>
      <c r="AG780" s="92"/>
      <c r="AH780" s="95"/>
      <c r="AI780" s="95"/>
      <c r="AJ780" s="95"/>
      <c r="AK780" s="95"/>
      <c r="AL780" s="146">
        <f>IFERROR(AC780*IF($E780="将领",INDEX(兵法相关参数!$C$4:$AL$7,AL$15,MATCH($AB780,兵法相关参数!$C$3:$AL$3,0)),INDEX(兵法相关参数!$C$12:$AL$15,AL$15,MATCH($AB780,兵法相关参数!$C$3:$AL$3,0))),0)+IFERROR(AH780*IF($E780="将领",INDEX(兵法相关参数!$C$4:$AL$7,AL$15,MATCH($AG780,兵法相关参数!$C$3:$AL$3,0)),INDEX(兵法相关参数!$C$12:$AL$15,AL$15,MATCH($AG780,兵法相关参数!$C$3:$AL$3,0))),0)</f>
        <v>0</v>
      </c>
      <c r="AM780" s="146">
        <f>IFERROR(AD780*IF($E780="将领",INDEX(兵法相关参数!$C$4:$AL$7,AM$15,MATCH($AB780,兵法相关参数!$C$3:$AL$3,0)),INDEX(兵法相关参数!$C$12:$AL$15,AM$15,MATCH($AB780,兵法相关参数!$C$3:$AL$3,0))),0)+IFERROR(AI780*IF($E780="将领",INDEX(兵法相关参数!$C$4:$AL$7,AM$15,MATCH($AG780,兵法相关参数!$C$3:$AL$3,0)),INDEX(兵法相关参数!$C$12:$AL$15,AM$15,MATCH($AG780,兵法相关参数!$C$3:$AL$3,0))),0)</f>
        <v>0</v>
      </c>
      <c r="AN780" s="146">
        <f>IFERROR(AE780*IF($E780="将领",INDEX(兵法相关参数!$C$4:$AL$7,AN$15,MATCH($AB780,兵法相关参数!$C$3:$AL$3,0)),INDEX(兵法相关参数!$C$12:$AL$15,AN$15,MATCH($AB780,兵法相关参数!$C$3:$AL$3,0))),0)+IFERROR(AJ780*IF($E780="将领",INDEX(兵法相关参数!$C$4:$AL$7,AN$15,MATCH($AG780,兵法相关参数!$C$3:$AL$3,0)),INDEX(兵法相关参数!$C$12:$AL$15,AN$15,MATCH($AG780,兵法相关参数!$C$3:$AL$3,0))),0)</f>
        <v>0</v>
      </c>
      <c r="AO780" s="146">
        <f>IFERROR(AF780*IF($E780="将领",INDEX(兵法相关参数!$C$4:$AL$7,AL$15,MATCH($AB780,兵法相关参数!$C$3:$AL$3,0)),INDEX(兵法相关参数!$C$12:$AL$15,AO$15,MATCH($AB780,兵法相关参数!$C$3:$AL$3,0))),0)+IFERROR(AK780*IF($E780="将领",INDEX(兵法相关参数!$C$4:$AL$7,AL$15,MATCH($AG780,兵法相关参数!$C$3:$AL$3,0)),INDEX(兵法相关参数!$C$12:$AL$15,AO$15,MATCH($AG780,兵法相关参数!$C$3:$AL$3,0))),0)</f>
        <v>0</v>
      </c>
      <c r="AP780" s="42"/>
      <c r="AQ780" s="151">
        <f t="shared" si="514"/>
        <v>30242</v>
      </c>
      <c r="AR780" s="160">
        <f t="shared" si="506"/>
        <v>0</v>
      </c>
      <c r="AS780" s="15" t="str">
        <f t="shared" si="507"/>
        <v>橙</v>
      </c>
      <c r="AT780" s="153">
        <f t="shared" si="508"/>
        <v>2</v>
      </c>
      <c r="AU780" s="39" t="str">
        <f>IF(IF(L780="","",AQ780&amp;AT780)=AU779,"",IF(MOD(COUNTIF($AQ$1:AQ780,AQ780),3)=1,"",IF(L780="","",AQ780&amp;AT780)))</f>
        <v/>
      </c>
      <c r="AV780" s="166" t="str">
        <f t="shared" ref="AV780:AV787" si="515">IF(AU780="","",IF(L779="固定值",L780,ROUND(IF(AR780=1,L780*INDEX($AV$5:$AV$9,MATCH(AS780,$AU$5:$AU$9,0)),L780*INDEX($AV$13:$AV$17,MATCH(AS780,$AU$13:$AU$17,0))),IF(MID(BH780,FIND(AT780-1,BH780)+2,1)="%",3,1))))</f>
        <v/>
      </c>
      <c r="AW780" s="166" t="str">
        <f t="shared" ref="AW780:AW787" si="516">IF(AU780="","",ROUND((IF(AR780=1,L780*INDEX($AW$5:$AW$9,MATCH(AS780,$AU$5:$AU$9,0)),L780*INDEX($AW$13:$AW$17,MATCH(AS780,$AU$13:$AU$17,0)))-AV780)/34,IF(MID(BH780,FIND(AT780-1,BH780)+2,1)="%",3,1)))</f>
        <v/>
      </c>
      <c r="AX780" s="15" t="str">
        <f>IF(MOD(COUNTIF($AQ$1:AQ780,AQ780),3)=1,"",IF(M780="","",AT780+1))</f>
        <v/>
      </c>
      <c r="AY780" s="15" t="str">
        <f t="shared" si="470"/>
        <v/>
      </c>
      <c r="AZ780" s="166" t="str">
        <f t="shared" si="471"/>
        <v/>
      </c>
      <c r="BA780" s="166" t="str">
        <f t="shared" si="472"/>
        <v/>
      </c>
      <c r="BB780" s="15" t="str">
        <f>IF(MOD(COUNTIF($AQ$1:AQ780,AQ780),3)=1,"",IF(N780="","",AX780+1))</f>
        <v/>
      </c>
      <c r="BC780" s="15" t="str">
        <f t="shared" si="509"/>
        <v/>
      </c>
      <c r="BD780" s="166" t="str">
        <f t="shared" si="510"/>
        <v/>
      </c>
      <c r="BE780" s="166" t="str">
        <f t="shared" si="511"/>
        <v/>
      </c>
      <c r="BF780" s="15"/>
      <c r="BG780" s="15"/>
      <c r="BH780" s="170" t="str">
        <f t="shared" si="512"/>
        <v>当我方士兵附近有其他友方士兵时，士气下降减少{0}%，攻击提高{1}%。</v>
      </c>
    </row>
    <row r="781" spans="1:60">
      <c r="A781" s="257"/>
      <c r="B781" s="260"/>
      <c r="C781" s="257"/>
      <c r="D781" s="257"/>
      <c r="E781" s="179"/>
      <c r="F781" s="141"/>
      <c r="G781" s="141"/>
      <c r="H781" s="141"/>
      <c r="I781" s="141"/>
      <c r="J781" s="257"/>
      <c r="K781" s="257"/>
      <c r="L781" s="179"/>
      <c r="M781" s="179"/>
      <c r="N781" s="179"/>
      <c r="O781" s="182"/>
      <c r="P781" s="179"/>
      <c r="Q781" s="179"/>
      <c r="R781" s="179"/>
      <c r="S781" s="179"/>
      <c r="T781" s="179"/>
      <c r="U781" s="179"/>
      <c r="V781" s="179"/>
      <c r="W781" s="23"/>
      <c r="X781" s="23"/>
      <c r="Y781" s="23"/>
      <c r="Z781" s="23"/>
      <c r="AA781" s="179"/>
      <c r="AB781" s="44"/>
      <c r="AC781" s="189"/>
      <c r="AD781" s="189"/>
      <c r="AE781" s="189"/>
      <c r="AF781" s="189"/>
      <c r="AG781" s="44"/>
      <c r="AH781" s="92"/>
      <c r="AI781" s="92"/>
      <c r="AJ781" s="92"/>
      <c r="AK781" s="92"/>
      <c r="AL781" s="146">
        <f>IFERROR(AC781*IF($E781="将领",INDEX(兵法相关参数!$C$4:$AL$7,AL$15,MATCH($AB781,兵法相关参数!$C$3:$AL$3,0)),INDEX(兵法相关参数!$C$12:$AL$15,AL$15,MATCH($AB781,兵法相关参数!$C$3:$AL$3,0))),0)+IFERROR(AH781*IF($E781="将领",INDEX(兵法相关参数!$C$4:$AL$7,AL$15,MATCH($AG781,兵法相关参数!$C$3:$AL$3,0)),INDEX(兵法相关参数!$C$12:$AL$15,AL$15,MATCH($AG781,兵法相关参数!$C$3:$AL$3,0))),0)</f>
        <v>0</v>
      </c>
      <c r="AM781" s="146">
        <f>IFERROR(AD781*IF($E781="将领",INDEX(兵法相关参数!$C$4:$AL$7,AM$15,MATCH($AB781,兵法相关参数!$C$3:$AL$3,0)),INDEX(兵法相关参数!$C$12:$AL$15,AM$15,MATCH($AB781,兵法相关参数!$C$3:$AL$3,0))),0)+IFERROR(AI781*IF($E781="将领",INDEX(兵法相关参数!$C$4:$AL$7,AM$15,MATCH($AG781,兵法相关参数!$C$3:$AL$3,0)),INDEX(兵法相关参数!$C$12:$AL$15,AM$15,MATCH($AG781,兵法相关参数!$C$3:$AL$3,0))),0)</f>
        <v>0</v>
      </c>
      <c r="AN781" s="146">
        <f>IFERROR(AE781*IF($E781="将领",INDEX(兵法相关参数!$C$4:$AL$7,AN$15,MATCH($AB781,兵法相关参数!$C$3:$AL$3,0)),INDEX(兵法相关参数!$C$12:$AL$15,AN$15,MATCH($AB781,兵法相关参数!$C$3:$AL$3,0))),0)+IFERROR(AJ781*IF($E781="将领",INDEX(兵法相关参数!$C$4:$AL$7,AN$15,MATCH($AG781,兵法相关参数!$C$3:$AL$3,0)),INDEX(兵法相关参数!$C$12:$AL$15,AN$15,MATCH($AG781,兵法相关参数!$C$3:$AL$3,0))),0)</f>
        <v>0</v>
      </c>
      <c r="AO781" s="146">
        <f>IFERROR(AF781*IF($E781="将领",INDEX(兵法相关参数!$C$4:$AL$7,AL$15,MATCH($AB781,兵法相关参数!$C$3:$AL$3,0)),INDEX(兵法相关参数!$C$12:$AL$15,AO$15,MATCH($AB781,兵法相关参数!$C$3:$AL$3,0))),0)+IFERROR(AK781*IF($E781="将领",INDEX(兵法相关参数!$C$4:$AL$7,AL$15,MATCH($AG781,兵法相关参数!$C$3:$AL$3,0)),INDEX(兵法相关参数!$C$12:$AL$15,AO$15,MATCH($AG781,兵法相关参数!$C$3:$AL$3,0))),0)</f>
        <v>0</v>
      </c>
      <c r="AP781" s="27"/>
      <c r="AQ781" s="152">
        <f t="shared" si="514"/>
        <v>30242</v>
      </c>
      <c r="AR781" s="160">
        <f t="shared" si="506"/>
        <v>0</v>
      </c>
      <c r="AS781" s="15" t="str">
        <f t="shared" si="507"/>
        <v>橙</v>
      </c>
      <c r="AT781" s="153">
        <f t="shared" si="508"/>
        <v>2</v>
      </c>
      <c r="AU781" s="39" t="str">
        <f>IF(IF(L781="","",AQ781&amp;AT781)=AU780,"",IF(MOD(COUNTIF($AQ$1:AQ781,AQ781),3)=1,"",IF(L781="","",AQ781&amp;AT781)))</f>
        <v/>
      </c>
      <c r="AV781" s="166" t="str">
        <f t="shared" si="515"/>
        <v/>
      </c>
      <c r="AW781" s="166" t="str">
        <f t="shared" si="516"/>
        <v/>
      </c>
      <c r="AX781" s="15" t="str">
        <f>IF(MOD(COUNTIF($AQ$1:AQ781,AQ781),3)=1,"",IF(M781="","",AT781+1))</f>
        <v/>
      </c>
      <c r="AY781" s="15" t="str">
        <f t="shared" si="470"/>
        <v/>
      </c>
      <c r="AZ781" s="166" t="str">
        <f t="shared" si="471"/>
        <v/>
      </c>
      <c r="BA781" s="166" t="str">
        <f t="shared" si="472"/>
        <v/>
      </c>
      <c r="BB781" s="15" t="str">
        <f>IF(MOD(COUNTIF($AQ$1:AQ781,AQ781),3)=1,"",IF(N781="","",AX781+1))</f>
        <v/>
      </c>
      <c r="BC781" s="15" t="str">
        <f t="shared" si="509"/>
        <v/>
      </c>
      <c r="BD781" s="166" t="str">
        <f t="shared" si="510"/>
        <v/>
      </c>
      <c r="BE781" s="166" t="str">
        <f t="shared" si="511"/>
        <v/>
      </c>
      <c r="BF781" s="15"/>
      <c r="BG781" s="15"/>
      <c r="BH781" s="170" t="str">
        <f t="shared" si="512"/>
        <v>当我方士兵附近有其他友方士兵时，士气下降减少{0}%，攻击提高{1}%。</v>
      </c>
    </row>
    <row r="782" spans="1:60">
      <c r="A782" s="255" t="s">
        <v>1306</v>
      </c>
      <c r="B782" s="258" t="s">
        <v>1316</v>
      </c>
      <c r="C782" s="255" t="s">
        <v>12</v>
      </c>
      <c r="D782" s="255" t="s">
        <v>1307</v>
      </c>
      <c r="E782" s="11"/>
      <c r="F782" s="11"/>
      <c r="G782" s="11"/>
      <c r="H782" s="11"/>
      <c r="I782" s="11"/>
      <c r="J782" s="11" t="s">
        <v>402</v>
      </c>
      <c r="K782" s="11" t="s">
        <v>469</v>
      </c>
      <c r="L782" s="190" t="s">
        <v>62</v>
      </c>
      <c r="M782" s="11"/>
      <c r="N782" s="11"/>
      <c r="O782" s="183" t="s">
        <v>52</v>
      </c>
      <c r="P782" s="3" t="s">
        <v>57</v>
      </c>
      <c r="Q782" s="11" t="s">
        <v>60</v>
      </c>
      <c r="R782" s="11" t="s">
        <v>61</v>
      </c>
      <c r="S782" s="11"/>
      <c r="T782" s="184"/>
      <c r="U782" s="184"/>
      <c r="V782" s="184"/>
      <c r="W782" s="3" t="s">
        <v>223</v>
      </c>
      <c r="X782" s="3" t="s">
        <v>224</v>
      </c>
      <c r="Y782" s="3" t="s">
        <v>225</v>
      </c>
      <c r="Z782" s="3" t="s">
        <v>226</v>
      </c>
      <c r="AA782" s="1"/>
      <c r="AB782" s="15"/>
      <c r="AC782" s="187" t="s">
        <v>227</v>
      </c>
      <c r="AD782" s="187" t="s">
        <v>228</v>
      </c>
      <c r="AE782" s="187" t="s">
        <v>229</v>
      </c>
      <c r="AF782" s="187" t="s">
        <v>230</v>
      </c>
      <c r="AG782" s="96"/>
      <c r="AH782" s="187"/>
      <c r="AI782" s="187"/>
      <c r="AJ782" s="187"/>
      <c r="AK782" s="187"/>
      <c r="AL782" s="146">
        <f>IFERROR(AC782*IF($E782="将领",INDEX(兵法相关参数!$C$4:$AL$7,AL$15,MATCH($AB782,兵法相关参数!$C$3:$AL$3,0)),INDEX(兵法相关参数!$C$12:$AL$15,AL$15,MATCH($AB782,兵法相关参数!$C$3:$AL$3,0))),0)+IFERROR(AH782*IF($E782="将领",INDEX(兵法相关参数!$C$4:$AL$7,AL$15,MATCH($AG782,兵法相关参数!$C$3:$AL$3,0)),INDEX(兵法相关参数!$C$12:$AL$15,AL$15,MATCH($AG782,兵法相关参数!$C$3:$AL$3,0))),0)</f>
        <v>0</v>
      </c>
      <c r="AM782" s="146">
        <f>IFERROR(AD782*IF($E782="将领",INDEX(兵法相关参数!$C$4:$AL$7,AM$15,MATCH($AB782,兵法相关参数!$C$3:$AL$3,0)),INDEX(兵法相关参数!$C$12:$AL$15,AM$15,MATCH($AB782,兵法相关参数!$C$3:$AL$3,0))),0)+IFERROR(AI782*IF($E782="将领",INDEX(兵法相关参数!$C$4:$AL$7,AM$15,MATCH($AG782,兵法相关参数!$C$3:$AL$3,0)),INDEX(兵法相关参数!$C$12:$AL$15,AM$15,MATCH($AG782,兵法相关参数!$C$3:$AL$3,0))),0)</f>
        <v>0</v>
      </c>
      <c r="AN782" s="146">
        <f>IFERROR(AE782*IF($E782="将领",INDEX(兵法相关参数!$C$4:$AL$7,AN$15,MATCH($AB782,兵法相关参数!$C$3:$AL$3,0)),INDEX(兵法相关参数!$C$12:$AL$15,AN$15,MATCH($AB782,兵法相关参数!$C$3:$AL$3,0))),0)+IFERROR(AJ782*IF($E782="将领",INDEX(兵法相关参数!$C$4:$AL$7,AN$15,MATCH($AG782,兵法相关参数!$C$3:$AL$3,0)),INDEX(兵法相关参数!$C$12:$AL$15,AN$15,MATCH($AG782,兵法相关参数!$C$3:$AL$3,0))),0)</f>
        <v>0</v>
      </c>
      <c r="AO782" s="146">
        <f>IFERROR(AF782*IF($E782="将领",INDEX(兵法相关参数!$C$4:$AL$7,AL$15,MATCH($AB782,兵法相关参数!$C$3:$AL$3,0)),INDEX(兵法相关参数!$C$12:$AL$15,AO$15,MATCH($AB782,兵法相关参数!$C$3:$AL$3,0))),0)+IFERROR(AK782*IF($E782="将领",INDEX(兵法相关参数!$C$4:$AL$7,AL$15,MATCH($AG782,兵法相关参数!$C$3:$AL$3,0)),INDEX(兵法相关参数!$C$12:$AL$15,AO$15,MATCH($AG782,兵法相关参数!$C$3:$AL$3,0))),0)</f>
        <v>0</v>
      </c>
      <c r="AP782" s="27"/>
      <c r="AQ782" s="154">
        <v>30244</v>
      </c>
      <c r="AR782" s="160">
        <f t="shared" si="506"/>
        <v>0</v>
      </c>
      <c r="AS782" s="163" t="str">
        <f t="shared" si="507"/>
        <v>橙</v>
      </c>
      <c r="AT782" s="153">
        <f t="shared" si="508"/>
        <v>1</v>
      </c>
      <c r="AU782" s="39" t="str">
        <f>IF(IF(L782="","",AQ782&amp;AT782)=AU781,"",IF(MOD(COUNTIF($AQ$1:AQ782,AQ782),3)=1,"",IF(L782="","",AQ782&amp;AT782)))</f>
        <v/>
      </c>
      <c r="AV782" s="166" t="str">
        <f t="shared" si="515"/>
        <v/>
      </c>
      <c r="AW782" s="166" t="str">
        <f t="shared" si="516"/>
        <v/>
      </c>
      <c r="AX782" s="15" t="str">
        <f>IF(MOD(COUNTIF($AQ$1:AQ782,AQ782),3)=1,"",IF(M782="","",AT782+1))</f>
        <v/>
      </c>
      <c r="AY782" s="15" t="str">
        <f t="shared" si="470"/>
        <v/>
      </c>
      <c r="AZ782" s="166" t="str">
        <f t="shared" si="471"/>
        <v/>
      </c>
      <c r="BA782" s="166" t="str">
        <f t="shared" si="472"/>
        <v/>
      </c>
      <c r="BB782" s="15" t="str">
        <f>IF(MOD(COUNTIF($AQ$1:AQ782,AQ782),3)=1,"",IF(N782="","",AX782+1))</f>
        <v/>
      </c>
      <c r="BC782" s="15" t="str">
        <f t="shared" si="509"/>
        <v/>
      </c>
      <c r="BD782" s="166" t="str">
        <f t="shared" si="510"/>
        <v/>
      </c>
      <c r="BE782" s="166" t="str">
        <f t="shared" si="511"/>
        <v/>
      </c>
      <c r="BF782" s="15"/>
      <c r="BG782" s="15"/>
      <c r="BH782" s="170" t="str">
        <f t="shared" si="512"/>
        <v>我方护甲最高的友方英雄每受到12次伤害（持续伤害只计1次），自身下一次技能所需怒气减少{0}点（不可叠加）。</v>
      </c>
    </row>
    <row r="783" spans="1:60">
      <c r="A783" s="256"/>
      <c r="B783" s="259"/>
      <c r="C783" s="256"/>
      <c r="D783" s="256"/>
      <c r="E783" s="179" t="s">
        <v>22</v>
      </c>
      <c r="F783" s="141">
        <v>1</v>
      </c>
      <c r="G783" s="141">
        <v>1</v>
      </c>
      <c r="H783" s="141">
        <v>1</v>
      </c>
      <c r="I783" s="141">
        <v>1</v>
      </c>
      <c r="J783" s="255">
        <f>SUMPRODUCT(LARGE(AL783:AO783*F783:I783+AL784:AO784*F784:I784+AL786:AO786*F786:I786+AL787:AO787*F787:I787+AL789:AO789*F789:I789+AL790:AO790*F790:I790,1))</f>
        <v>4.2831748161344425</v>
      </c>
      <c r="K783" s="255">
        <f>INDEX($J$17:$J$200,MATCH(C782,$C$17:$C$200,0),1)</f>
        <v>4.3116392160975536</v>
      </c>
      <c r="L783" s="179">
        <v>-55</v>
      </c>
      <c r="M783" s="179"/>
      <c r="N783" s="179"/>
      <c r="O783" s="182">
        <v>1.2</v>
      </c>
      <c r="P783" s="44" t="s">
        <v>1385</v>
      </c>
      <c r="Q783" s="179">
        <v>0</v>
      </c>
      <c r="R783" s="179">
        <v>1</v>
      </c>
      <c r="S783" s="179"/>
      <c r="T783" s="179"/>
      <c r="U783" s="110"/>
      <c r="V783" s="179"/>
      <c r="W783" s="23">
        <f>-$L$783*$O$783*$R$783</f>
        <v>66</v>
      </c>
      <c r="X783" s="23">
        <f>-$L$783*$O$783*$R$783</f>
        <v>66</v>
      </c>
      <c r="Y783" s="23">
        <f>-$L$783*$O$783*$R$783</f>
        <v>66</v>
      </c>
      <c r="Z783" s="23">
        <f>-$L$783*$O$783*$R$783</f>
        <v>66</v>
      </c>
      <c r="AA783" s="179"/>
      <c r="AB783" s="44" t="s">
        <v>114</v>
      </c>
      <c r="AC783" s="92">
        <f>辅助效用($P783,-1,AC$15,"输出转换",怒气系数,"指定将领",W783)</f>
        <v>1.6702669723542944</v>
      </c>
      <c r="AD783" s="92">
        <f>辅助效用($P783,-1,AD$15,"输出转换",怒气系数,"指定将领",X783)</f>
        <v>1.6144002655577336</v>
      </c>
      <c r="AE783" s="92">
        <f>辅助效用($P783,-1,AE$15,"输出转换",怒气系数,"指定将领",Y783)</f>
        <v>3.3668306155223631</v>
      </c>
      <c r="AF783" s="92">
        <f>辅助效用($P783,-1,AF$15,"输出转换",怒气系数,"指定将领",Z783)</f>
        <v>3.5223477106368772</v>
      </c>
      <c r="AG783" s="92"/>
      <c r="AH783" s="188"/>
      <c r="AI783" s="188"/>
      <c r="AJ783" s="238">
        <f>AV783+35*AW783</f>
        <v>-55</v>
      </c>
      <c r="AK783" s="188"/>
      <c r="AL783" s="146">
        <f>IFERROR(AC783*IF($E783="将领",INDEX(兵法相关参数!$C$4:$AL$7,AL$15,MATCH($AB783,兵法相关参数!$C$3:$AL$3,0)),INDEX(兵法相关参数!$C$12:$AL$15,AL$15,MATCH($AB783,兵法相关参数!$C$3:$AL$3,0))),0)+IFERROR(AH783*IF($E783="将领",INDEX(兵法相关参数!$C$4:$AL$7,AL$15,MATCH($AG783,兵法相关参数!$C$3:$AL$3,0)),INDEX(兵法相关参数!$C$12:$AL$15,AL$15,MATCH($AG783,兵法相关参数!$C$3:$AL$3,0))),0)</f>
        <v>2.0310446383828218</v>
      </c>
      <c r="AM783" s="146">
        <f>IFERROR(AD783*IF($E783="将领",INDEX(兵法相关参数!$C$4:$AL$7,AM$15,MATCH($AB783,兵法相关参数!$C$3:$AL$3,0)),INDEX(兵法相关参数!$C$12:$AL$15,AM$15,MATCH($AB783,兵法相关参数!$C$3:$AL$3,0))),0)+IFERROR(AI783*IF($E783="将领",INDEX(兵法相关参数!$C$4:$AL$7,AM$15,MATCH($AG783,兵法相关参数!$C$3:$AL$3,0)),INDEX(兵法相关参数!$C$12:$AL$15,AM$15,MATCH($AG783,兵法相关参数!$C$3:$AL$3,0))),0)</f>
        <v>1.9631107229182041</v>
      </c>
      <c r="AN783" s="146">
        <f>IFERROR(AE783*IF($E783="将领",INDEX(兵法相关参数!$C$4:$AL$7,AN$15,MATCH($AB783,兵法相关参数!$C$3:$AL$3,0)),INDEX(兵法相关参数!$C$12:$AL$15,AN$15,MATCH($AB783,兵法相关参数!$C$3:$AL$3,0))),0)+IFERROR(AJ783*IF($E783="将领",INDEX(兵法相关参数!$C$4:$AL$7,AN$15,MATCH($AG783,兵法相关参数!$C$3:$AL$3,0)),INDEX(兵法相关参数!$C$12:$AL$15,AN$15,MATCH($AG783,兵法相关参数!$C$3:$AL$3,0))),0)</f>
        <v>4.0940660284751926</v>
      </c>
      <c r="AO783" s="146">
        <f>IFERROR(AF783*IF($E783="将领",INDEX(兵法相关参数!$C$4:$AL$7,AL$15,MATCH($AB783,兵法相关参数!$C$3:$AL$3,0)),INDEX(兵法相关参数!$C$12:$AL$15,AO$15,MATCH($AB783,兵法相关参数!$C$3:$AL$3,0))),0)+IFERROR(AK783*IF($E783="将领",INDEX(兵法相关参数!$C$4:$AL$7,AL$15,MATCH($AG783,兵法相关参数!$C$3:$AL$3,0)),INDEX(兵法相关参数!$C$12:$AL$15,AO$15,MATCH($AG783,兵法相关参数!$C$3:$AL$3,0))),0)</f>
        <v>4.2831748161344425</v>
      </c>
      <c r="AP783" s="42"/>
      <c r="AQ783" s="151">
        <f>AQ782</f>
        <v>30244</v>
      </c>
      <c r="AR783" s="160">
        <f t="shared" si="506"/>
        <v>0</v>
      </c>
      <c r="AS783" s="163" t="str">
        <f t="shared" si="507"/>
        <v>橙</v>
      </c>
      <c r="AT783" s="153">
        <f t="shared" si="508"/>
        <v>1</v>
      </c>
      <c r="AU783" s="39" t="str">
        <f>IF(IF(L783="","",AQ783&amp;AT783)=AU782,"",IF(MOD(COUNTIF($AQ$1:AQ783,AQ783),3)=1,"",IF(L783="","",AQ783&amp;AT783)))</f>
        <v>302441</v>
      </c>
      <c r="AV783" s="191">
        <v>-13</v>
      </c>
      <c r="AW783" s="191">
        <v>-1.2</v>
      </c>
      <c r="AX783" s="15" t="str">
        <f>IF(MOD(COUNTIF($AQ$1:AQ783,AQ783),3)=1,"",IF(M783="","",AT783+1))</f>
        <v/>
      </c>
      <c r="AY783" s="15" t="str">
        <f t="shared" si="470"/>
        <v/>
      </c>
      <c r="AZ783" s="166" t="str">
        <f t="shared" si="471"/>
        <v/>
      </c>
      <c r="BA783" s="166" t="str">
        <f t="shared" si="472"/>
        <v/>
      </c>
      <c r="BB783" s="15" t="str">
        <f>IF(MOD(COUNTIF($AQ$1:AQ783,AQ783),3)=1,"",IF(N783="","",AX783+1))</f>
        <v/>
      </c>
      <c r="BC783" s="15" t="str">
        <f t="shared" si="509"/>
        <v/>
      </c>
      <c r="BD783" s="166" t="str">
        <f t="shared" si="510"/>
        <v/>
      </c>
      <c r="BE783" s="166" t="str">
        <f t="shared" si="511"/>
        <v/>
      </c>
      <c r="BF783" s="15"/>
      <c r="BG783" s="15"/>
      <c r="BH783" s="170" t="str">
        <f t="shared" si="512"/>
        <v>我方护甲最高的友方英雄每受到12次伤害（持续伤害只计1次），自身下一次技能所需怒气减少{0}点（不可叠加）。</v>
      </c>
    </row>
    <row r="784" spans="1:60">
      <c r="A784" s="256"/>
      <c r="B784" s="259"/>
      <c r="C784" s="256"/>
      <c r="D784" s="257"/>
      <c r="E784" s="179"/>
      <c r="F784" s="141"/>
      <c r="G784" s="141"/>
      <c r="H784" s="141"/>
      <c r="I784" s="141"/>
      <c r="J784" s="256"/>
      <c r="K784" s="256"/>
      <c r="L784" s="182"/>
      <c r="M784" s="179"/>
      <c r="N784" s="179"/>
      <c r="O784" s="182"/>
      <c r="P784" s="179"/>
      <c r="Q784" s="179"/>
      <c r="R784" s="179"/>
      <c r="S784" s="179"/>
      <c r="T784" s="179"/>
      <c r="U784" s="179"/>
      <c r="V784" s="179"/>
      <c r="W784" s="179"/>
      <c r="X784" s="179"/>
      <c r="Y784" s="179"/>
      <c r="Z784" s="179"/>
      <c r="AA784" s="179"/>
      <c r="AB784" s="44"/>
      <c r="AC784" s="189"/>
      <c r="AD784" s="189"/>
      <c r="AE784" s="189"/>
      <c r="AF784" s="189"/>
      <c r="AG784" s="92"/>
      <c r="AH784" s="189"/>
      <c r="AI784" s="189"/>
      <c r="AJ784" s="189"/>
      <c r="AK784" s="189"/>
      <c r="AL784" s="146">
        <f>IFERROR(AC784*IF($E784="将领",INDEX(兵法相关参数!$C$4:$AL$7,AL$15,MATCH($AB784,兵法相关参数!$C$3:$AL$3,0)),INDEX(兵法相关参数!$C$12:$AL$15,AL$15,MATCH($AB784,兵法相关参数!$C$3:$AL$3,0))),0)+IFERROR(AH784*IF($E784="将领",INDEX(兵法相关参数!$C$4:$AL$7,AL$15,MATCH($AG784,兵法相关参数!$C$3:$AL$3,0)),INDEX(兵法相关参数!$C$12:$AL$15,AL$15,MATCH($AG784,兵法相关参数!$C$3:$AL$3,0))),0)</f>
        <v>0</v>
      </c>
      <c r="AM784" s="146">
        <f>IFERROR(AD784*IF($E784="将领",INDEX(兵法相关参数!$C$4:$AL$7,AM$15,MATCH($AB784,兵法相关参数!$C$3:$AL$3,0)),INDEX(兵法相关参数!$C$12:$AL$15,AM$15,MATCH($AB784,兵法相关参数!$C$3:$AL$3,0))),0)+IFERROR(AI784*IF($E784="将领",INDEX(兵法相关参数!$C$4:$AL$7,AM$15,MATCH($AG784,兵法相关参数!$C$3:$AL$3,0)),INDEX(兵法相关参数!$C$12:$AL$15,AM$15,MATCH($AG784,兵法相关参数!$C$3:$AL$3,0))),0)</f>
        <v>0</v>
      </c>
      <c r="AN784" s="146">
        <f>IFERROR(AE784*IF($E784="将领",INDEX(兵法相关参数!$C$4:$AL$7,AN$15,MATCH($AB784,兵法相关参数!$C$3:$AL$3,0)),INDEX(兵法相关参数!$C$12:$AL$15,AN$15,MATCH($AB784,兵法相关参数!$C$3:$AL$3,0))),0)+IFERROR(AJ784*IF($E784="将领",INDEX(兵法相关参数!$C$4:$AL$7,AN$15,MATCH($AG784,兵法相关参数!$C$3:$AL$3,0)),INDEX(兵法相关参数!$C$12:$AL$15,AN$15,MATCH($AG784,兵法相关参数!$C$3:$AL$3,0))),0)</f>
        <v>0</v>
      </c>
      <c r="AO784" s="146">
        <f>IFERROR(AF784*IF($E784="将领",INDEX(兵法相关参数!$C$4:$AL$7,AL$15,MATCH($AB784,兵法相关参数!$C$3:$AL$3,0)),INDEX(兵法相关参数!$C$12:$AL$15,AO$15,MATCH($AB784,兵法相关参数!$C$3:$AL$3,0))),0)+IFERROR(AK784*IF($E784="将领",INDEX(兵法相关参数!$C$4:$AL$7,AL$15,MATCH($AG784,兵法相关参数!$C$3:$AL$3,0)),INDEX(兵法相关参数!$C$12:$AL$15,AO$15,MATCH($AG784,兵法相关参数!$C$3:$AL$3,0))),0)</f>
        <v>0</v>
      </c>
      <c r="AP784" s="27"/>
      <c r="AQ784" s="151">
        <f>AQ783</f>
        <v>30244</v>
      </c>
      <c r="AR784" s="160">
        <f t="shared" si="506"/>
        <v>0</v>
      </c>
      <c r="AS784" s="15" t="str">
        <f t="shared" si="507"/>
        <v>橙</v>
      </c>
      <c r="AT784" s="153">
        <f t="shared" si="508"/>
        <v>1</v>
      </c>
      <c r="AU784" s="39" t="str">
        <f>IF(IF(L784="","",AQ784&amp;AT784)=AU783,"",IF(MOD(COUNTIF($AQ$1:AQ784,AQ784),3)=1,"",IF(L784="","",AQ784&amp;AT784)))</f>
        <v/>
      </c>
      <c r="AV784" s="166" t="str">
        <f t="shared" si="515"/>
        <v/>
      </c>
      <c r="AW784" s="166" t="str">
        <f t="shared" si="516"/>
        <v/>
      </c>
      <c r="AX784" s="15" t="str">
        <f>IF(MOD(COUNTIF($AQ$1:AQ784,AQ784),3)=1,"",IF(M784="","",AT784+1))</f>
        <v/>
      </c>
      <c r="AY784" s="15" t="str">
        <f t="shared" si="470"/>
        <v/>
      </c>
      <c r="AZ784" s="166" t="str">
        <f t="shared" si="471"/>
        <v/>
      </c>
      <c r="BA784" s="166" t="str">
        <f t="shared" si="472"/>
        <v/>
      </c>
      <c r="BB784" s="15" t="str">
        <f>IF(MOD(COUNTIF($AQ$1:AQ784,AQ784),3)=1,"",IF(N784="","",AX784+1))</f>
        <v/>
      </c>
      <c r="BC784" s="15" t="str">
        <f t="shared" si="509"/>
        <v/>
      </c>
      <c r="BD784" s="166" t="str">
        <f t="shared" si="510"/>
        <v/>
      </c>
      <c r="BE784" s="166" t="str">
        <f t="shared" si="511"/>
        <v/>
      </c>
      <c r="BF784" s="15"/>
      <c r="BG784" s="15"/>
      <c r="BH784" s="170" t="str">
        <f t="shared" si="512"/>
        <v>我方护甲最高的友方英雄每受到12次伤害（持续伤害只计1次），自身下一次技能所需怒气减少{0}点（不可叠加）。</v>
      </c>
    </row>
    <row r="785" spans="1:60">
      <c r="A785" s="256"/>
      <c r="B785" s="259"/>
      <c r="C785" s="256"/>
      <c r="D785" s="255"/>
      <c r="E785" s="11"/>
      <c r="F785" s="11"/>
      <c r="G785" s="11"/>
      <c r="H785" s="11"/>
      <c r="I785" s="11"/>
      <c r="J785" s="256"/>
      <c r="K785" s="256"/>
      <c r="L785" s="184"/>
      <c r="M785" s="184"/>
      <c r="N785" s="184"/>
      <c r="O785" s="183"/>
      <c r="P785" s="3"/>
      <c r="Q785" s="11"/>
      <c r="R785" s="11"/>
      <c r="S785" s="184"/>
      <c r="T785" s="184"/>
      <c r="U785" s="184"/>
      <c r="V785" s="184"/>
      <c r="W785" s="3"/>
      <c r="X785" s="3"/>
      <c r="Y785" s="3"/>
      <c r="Z785" s="3"/>
      <c r="AA785" s="1"/>
      <c r="AB785" s="15"/>
      <c r="AC785" s="187"/>
      <c r="AD785" s="187"/>
      <c r="AE785" s="187"/>
      <c r="AF785" s="187"/>
      <c r="AG785" s="96"/>
      <c r="AH785" s="187"/>
      <c r="AI785" s="187"/>
      <c r="AJ785" s="187"/>
      <c r="AK785" s="187"/>
      <c r="AL785" s="146">
        <f>IFERROR(AC785*IF($E785="将领",INDEX(兵法相关参数!$C$4:$AL$7,AL$15,MATCH($AB785,兵法相关参数!$C$3:$AL$3,0)),INDEX(兵法相关参数!$C$12:$AL$15,AL$15,MATCH($AB785,兵法相关参数!$C$3:$AL$3,0))),0)+IFERROR(AH785*IF($E785="将领",INDEX(兵法相关参数!$C$4:$AL$7,AL$15,MATCH($AG785,兵法相关参数!$C$3:$AL$3,0)),INDEX(兵法相关参数!$C$12:$AL$15,AL$15,MATCH($AG785,兵法相关参数!$C$3:$AL$3,0))),0)</f>
        <v>0</v>
      </c>
      <c r="AM785" s="146">
        <f>IFERROR(AD785*IF($E785="将领",INDEX(兵法相关参数!$C$4:$AL$7,AM$15,MATCH($AB785,兵法相关参数!$C$3:$AL$3,0)),INDEX(兵法相关参数!$C$12:$AL$15,AM$15,MATCH($AB785,兵法相关参数!$C$3:$AL$3,0))),0)+IFERROR(AI785*IF($E785="将领",INDEX(兵法相关参数!$C$4:$AL$7,AM$15,MATCH($AG785,兵法相关参数!$C$3:$AL$3,0)),INDEX(兵法相关参数!$C$12:$AL$15,AM$15,MATCH($AG785,兵法相关参数!$C$3:$AL$3,0))),0)</f>
        <v>0</v>
      </c>
      <c r="AN785" s="146">
        <f>IFERROR(AE785*IF($E785="将领",INDEX(兵法相关参数!$C$4:$AL$7,AN$15,MATCH($AB785,兵法相关参数!$C$3:$AL$3,0)),INDEX(兵法相关参数!$C$12:$AL$15,AN$15,MATCH($AB785,兵法相关参数!$C$3:$AL$3,0))),0)+IFERROR(AJ785*IF($E785="将领",INDEX(兵法相关参数!$C$4:$AL$7,AN$15,MATCH($AG785,兵法相关参数!$C$3:$AL$3,0)),INDEX(兵法相关参数!$C$12:$AL$15,AN$15,MATCH($AG785,兵法相关参数!$C$3:$AL$3,0))),0)</f>
        <v>0</v>
      </c>
      <c r="AO785" s="146">
        <f>IFERROR(AF785*IF($E785="将领",INDEX(兵法相关参数!$C$4:$AL$7,AL$15,MATCH($AB785,兵法相关参数!$C$3:$AL$3,0)),INDEX(兵法相关参数!$C$12:$AL$15,AO$15,MATCH($AB785,兵法相关参数!$C$3:$AL$3,0))),0)+IFERROR(AK785*IF($E785="将领",INDEX(兵法相关参数!$C$4:$AL$7,AL$15,MATCH($AG785,兵法相关参数!$C$3:$AL$3,0)),INDEX(兵法相关参数!$C$12:$AL$15,AO$15,MATCH($AG785,兵法相关参数!$C$3:$AL$3,0))),0)</f>
        <v>0</v>
      </c>
      <c r="AP785" s="42"/>
      <c r="AQ785" s="151">
        <f t="shared" ref="AQ785:AQ790" si="517">AQ784</f>
        <v>30244</v>
      </c>
      <c r="AR785" s="160">
        <f t="shared" si="506"/>
        <v>0</v>
      </c>
      <c r="AS785" s="15" t="str">
        <f t="shared" si="507"/>
        <v>橙</v>
      </c>
      <c r="AT785" s="153">
        <f t="shared" si="508"/>
        <v>1</v>
      </c>
      <c r="AU785" s="39" t="str">
        <f>IF(IF(L785="","",AQ785&amp;AT785)=AU784,"",IF(MOD(COUNTIF($AQ$1:AQ785,AQ785),3)=1,"",IF(L785="","",AQ785&amp;AT785)))</f>
        <v/>
      </c>
      <c r="AV785" s="166" t="str">
        <f t="shared" si="515"/>
        <v/>
      </c>
      <c r="AW785" s="166" t="str">
        <f t="shared" si="516"/>
        <v/>
      </c>
      <c r="AX785" s="15" t="str">
        <f>IF(MOD(COUNTIF($AQ$1:AQ785,AQ785),3)=1,"",IF(M785="","",AT785+1))</f>
        <v/>
      </c>
      <c r="AY785" s="15" t="str">
        <f t="shared" si="470"/>
        <v/>
      </c>
      <c r="AZ785" s="166" t="str">
        <f t="shared" si="471"/>
        <v/>
      </c>
      <c r="BA785" s="166" t="str">
        <f t="shared" si="472"/>
        <v/>
      </c>
      <c r="BB785" s="15" t="str">
        <f>IF(MOD(COUNTIF($AQ$1:AQ785,AQ785),3)=1,"",IF(N785="","",AX785+1))</f>
        <v/>
      </c>
      <c r="BC785" s="15" t="str">
        <f t="shared" si="509"/>
        <v/>
      </c>
      <c r="BD785" s="166" t="str">
        <f t="shared" si="510"/>
        <v/>
      </c>
      <c r="BE785" s="166" t="str">
        <f t="shared" si="511"/>
        <v/>
      </c>
      <c r="BF785" s="15"/>
      <c r="BG785" s="15"/>
      <c r="BH785" s="170" t="str">
        <f t="shared" si="512"/>
        <v>我方护甲最高的友方英雄每受到12次伤害（持续伤害只计1次），自身下一次技能所需怒气减少{0}点（不可叠加）。</v>
      </c>
    </row>
    <row r="786" spans="1:60">
      <c r="A786" s="256"/>
      <c r="B786" s="259"/>
      <c r="C786" s="256"/>
      <c r="D786" s="256"/>
      <c r="E786" s="179"/>
      <c r="F786" s="141"/>
      <c r="G786" s="141"/>
      <c r="H786" s="141"/>
      <c r="I786" s="141"/>
      <c r="J786" s="256"/>
      <c r="K786" s="256"/>
      <c r="L786" s="24"/>
      <c r="M786" s="10"/>
      <c r="N786" s="10"/>
      <c r="O786" s="182"/>
      <c r="P786" s="44"/>
      <c r="Q786" s="10"/>
      <c r="R786" s="10"/>
      <c r="S786" s="10"/>
      <c r="T786" s="44"/>
      <c r="U786" s="44"/>
      <c r="V786" s="24"/>
      <c r="W786" s="23"/>
      <c r="X786" s="23"/>
      <c r="Y786" s="23"/>
      <c r="Z786" s="23"/>
      <c r="AA786" s="22"/>
      <c r="AB786" s="44"/>
      <c r="AC786" s="92"/>
      <c r="AD786" s="92"/>
      <c r="AE786" s="92"/>
      <c r="AF786" s="92"/>
      <c r="AG786" s="92"/>
      <c r="AH786" s="188"/>
      <c r="AI786" s="188"/>
      <c r="AJ786" s="188"/>
      <c r="AK786" s="188"/>
      <c r="AL786" s="146">
        <f>IFERROR(AC786*IF($E786="将领",INDEX(兵法相关参数!$C$4:$AL$7,AL$15,MATCH($AB786,兵法相关参数!$C$3:$AL$3,0)),INDEX(兵法相关参数!$C$12:$AL$15,AL$15,MATCH($AB786,兵法相关参数!$C$3:$AL$3,0))),0)+IFERROR(AH786*IF($E786="将领",INDEX(兵法相关参数!$C$4:$AL$7,AL$15,MATCH($AG786,兵法相关参数!$C$3:$AL$3,0)),INDEX(兵法相关参数!$C$12:$AL$15,AL$15,MATCH($AG786,兵法相关参数!$C$3:$AL$3,0))),0)</f>
        <v>0</v>
      </c>
      <c r="AM786" s="146">
        <f>IFERROR(AD786*IF($E786="将领",INDEX(兵法相关参数!$C$4:$AL$7,AM$15,MATCH($AB786,兵法相关参数!$C$3:$AL$3,0)),INDEX(兵法相关参数!$C$12:$AL$15,AM$15,MATCH($AB786,兵法相关参数!$C$3:$AL$3,0))),0)+IFERROR(AI786*IF($E786="将领",INDEX(兵法相关参数!$C$4:$AL$7,AM$15,MATCH($AG786,兵法相关参数!$C$3:$AL$3,0)),INDEX(兵法相关参数!$C$12:$AL$15,AM$15,MATCH($AG786,兵法相关参数!$C$3:$AL$3,0))),0)</f>
        <v>0</v>
      </c>
      <c r="AN786" s="146">
        <f>IFERROR(AE786*IF($E786="将领",INDEX(兵法相关参数!$C$4:$AL$7,AN$15,MATCH($AB786,兵法相关参数!$C$3:$AL$3,0)),INDEX(兵法相关参数!$C$12:$AL$15,AN$15,MATCH($AB786,兵法相关参数!$C$3:$AL$3,0))),0)+IFERROR(AJ786*IF($E786="将领",INDEX(兵法相关参数!$C$4:$AL$7,AN$15,MATCH($AG786,兵法相关参数!$C$3:$AL$3,0)),INDEX(兵法相关参数!$C$12:$AL$15,AN$15,MATCH($AG786,兵法相关参数!$C$3:$AL$3,0))),0)</f>
        <v>0</v>
      </c>
      <c r="AO786" s="146">
        <f>IFERROR(AF786*IF($E786="将领",INDEX(兵法相关参数!$C$4:$AL$7,AL$15,MATCH($AB786,兵法相关参数!$C$3:$AL$3,0)),INDEX(兵法相关参数!$C$12:$AL$15,AO$15,MATCH($AB786,兵法相关参数!$C$3:$AL$3,0))),0)+IFERROR(AK786*IF($E786="将领",INDEX(兵法相关参数!$C$4:$AL$7,AL$15,MATCH($AG786,兵法相关参数!$C$3:$AL$3,0)),INDEX(兵法相关参数!$C$12:$AL$15,AO$15,MATCH($AG786,兵法相关参数!$C$3:$AL$3,0))),0)</f>
        <v>0</v>
      </c>
      <c r="AP786" s="27"/>
      <c r="AQ786" s="151">
        <f t="shared" si="517"/>
        <v>30244</v>
      </c>
      <c r="AR786" s="160">
        <f t="shared" si="506"/>
        <v>0</v>
      </c>
      <c r="AS786" s="15" t="str">
        <f t="shared" si="507"/>
        <v>橙</v>
      </c>
      <c r="AT786" s="153">
        <f t="shared" si="508"/>
        <v>1</v>
      </c>
      <c r="AU786" s="39" t="str">
        <f>IF(IF(L786="","",AQ786&amp;AT786)=AU785,"",IF(MOD(COUNTIF($AQ$1:AQ786,AQ786),3)=1,"",IF(L786="","",AQ786&amp;AT786)))</f>
        <v/>
      </c>
      <c r="AV786" s="166" t="str">
        <f t="shared" si="515"/>
        <v/>
      </c>
      <c r="AW786" s="166" t="str">
        <f t="shared" si="516"/>
        <v/>
      </c>
      <c r="AX786" s="15" t="str">
        <f>IF(MOD(COUNTIF($AQ$1:AQ786,AQ786),3)=1,"",IF(M786="","",AT786+1))</f>
        <v/>
      </c>
      <c r="AY786" s="15" t="str">
        <f t="shared" si="470"/>
        <v/>
      </c>
      <c r="AZ786" s="166" t="str">
        <f t="shared" si="471"/>
        <v/>
      </c>
      <c r="BA786" s="166" t="str">
        <f t="shared" si="472"/>
        <v/>
      </c>
      <c r="BB786" s="15" t="str">
        <f>IF(MOD(COUNTIF($AQ$1:AQ786,AQ786),3)=1,"",IF(N786="","",AX786+1))</f>
        <v/>
      </c>
      <c r="BC786" s="15" t="str">
        <f t="shared" si="509"/>
        <v/>
      </c>
      <c r="BD786" s="166" t="str">
        <f t="shared" si="510"/>
        <v/>
      </c>
      <c r="BE786" s="166" t="str">
        <f t="shared" si="511"/>
        <v/>
      </c>
      <c r="BF786" s="15"/>
      <c r="BG786" s="15"/>
      <c r="BH786" s="170" t="str">
        <f t="shared" si="512"/>
        <v>我方护甲最高的友方英雄每受到12次伤害（持续伤害只计1次），自身下一次技能所需怒气减少{0}点（不可叠加）。</v>
      </c>
    </row>
    <row r="787" spans="1:60">
      <c r="A787" s="256"/>
      <c r="B787" s="259"/>
      <c r="C787" s="256"/>
      <c r="D787" s="257"/>
      <c r="E787" s="179"/>
      <c r="F787" s="179"/>
      <c r="G787" s="179"/>
      <c r="H787" s="179"/>
      <c r="I787" s="179"/>
      <c r="J787" s="256"/>
      <c r="K787" s="256"/>
      <c r="L787" s="182"/>
      <c r="M787" s="179"/>
      <c r="N787" s="179"/>
      <c r="O787" s="182"/>
      <c r="P787" s="179"/>
      <c r="Q787" s="179"/>
      <c r="R787" s="179"/>
      <c r="S787" s="179"/>
      <c r="T787" s="179"/>
      <c r="U787" s="179"/>
      <c r="V787" s="179"/>
      <c r="W787" s="179"/>
      <c r="X787" s="179"/>
      <c r="Y787" s="179"/>
      <c r="Z787" s="179"/>
      <c r="AA787" s="179"/>
      <c r="AB787" s="44"/>
      <c r="AC787" s="189"/>
      <c r="AD787" s="189"/>
      <c r="AE787" s="189"/>
      <c r="AF787" s="189"/>
      <c r="AG787" s="92"/>
      <c r="AH787" s="189"/>
      <c r="AI787" s="189"/>
      <c r="AJ787" s="189"/>
      <c r="AK787" s="189"/>
      <c r="AL787" s="146">
        <f>IFERROR(AC787*IF($E787="将领",INDEX(兵法相关参数!$C$4:$AL$7,AL$15,MATCH($AB787,兵法相关参数!$C$3:$AL$3,0)),INDEX(兵法相关参数!$C$12:$AL$15,AL$15,MATCH($AB787,兵法相关参数!$C$3:$AL$3,0))),0)+IFERROR(AH787*IF($E787="将领",INDEX(兵法相关参数!$C$4:$AL$7,AL$15,MATCH($AG787,兵法相关参数!$C$3:$AL$3,0)),INDEX(兵法相关参数!$C$12:$AL$15,AL$15,MATCH($AG787,兵法相关参数!$C$3:$AL$3,0))),0)</f>
        <v>0</v>
      </c>
      <c r="AM787" s="146">
        <f>IFERROR(AD787*IF($E787="将领",INDEX(兵法相关参数!$C$4:$AL$7,AM$15,MATCH($AB787,兵法相关参数!$C$3:$AL$3,0)),INDEX(兵法相关参数!$C$12:$AL$15,AM$15,MATCH($AB787,兵法相关参数!$C$3:$AL$3,0))),0)+IFERROR(AI787*IF($E787="将领",INDEX(兵法相关参数!$C$4:$AL$7,AM$15,MATCH($AG787,兵法相关参数!$C$3:$AL$3,0)),INDEX(兵法相关参数!$C$12:$AL$15,AM$15,MATCH($AG787,兵法相关参数!$C$3:$AL$3,0))),0)</f>
        <v>0</v>
      </c>
      <c r="AN787" s="146">
        <f>IFERROR(AE787*IF($E787="将领",INDEX(兵法相关参数!$C$4:$AL$7,AN$15,MATCH($AB787,兵法相关参数!$C$3:$AL$3,0)),INDEX(兵法相关参数!$C$12:$AL$15,AN$15,MATCH($AB787,兵法相关参数!$C$3:$AL$3,0))),0)+IFERROR(AJ787*IF($E787="将领",INDEX(兵法相关参数!$C$4:$AL$7,AN$15,MATCH($AG787,兵法相关参数!$C$3:$AL$3,0)),INDEX(兵法相关参数!$C$12:$AL$15,AN$15,MATCH($AG787,兵法相关参数!$C$3:$AL$3,0))),0)</f>
        <v>0</v>
      </c>
      <c r="AO787" s="146">
        <f>IFERROR(AF787*IF($E787="将领",INDEX(兵法相关参数!$C$4:$AL$7,AL$15,MATCH($AB787,兵法相关参数!$C$3:$AL$3,0)),INDEX(兵法相关参数!$C$12:$AL$15,AO$15,MATCH($AB787,兵法相关参数!$C$3:$AL$3,0))),0)+IFERROR(AK787*IF($E787="将领",INDEX(兵法相关参数!$C$4:$AL$7,AL$15,MATCH($AG787,兵法相关参数!$C$3:$AL$3,0)),INDEX(兵法相关参数!$C$12:$AL$15,AO$15,MATCH($AG787,兵法相关参数!$C$3:$AL$3,0))),0)</f>
        <v>0</v>
      </c>
      <c r="AP787" s="42"/>
      <c r="AQ787" s="151">
        <f t="shared" si="517"/>
        <v>30244</v>
      </c>
      <c r="AR787" s="160">
        <f t="shared" si="506"/>
        <v>0</v>
      </c>
      <c r="AS787" s="15" t="str">
        <f t="shared" si="507"/>
        <v>橙</v>
      </c>
      <c r="AT787" s="153">
        <f t="shared" si="508"/>
        <v>1</v>
      </c>
      <c r="AU787" s="39" t="str">
        <f>IF(IF(L787="","",AQ787&amp;AT787)=AU786,"",IF(MOD(COUNTIF($AQ$1:AQ787,AQ787),3)=1,"",IF(L787="","",AQ787&amp;AT787)))</f>
        <v/>
      </c>
      <c r="AV787" s="166" t="str">
        <f t="shared" si="515"/>
        <v/>
      </c>
      <c r="AW787" s="166" t="str">
        <f t="shared" si="516"/>
        <v/>
      </c>
      <c r="AX787" s="15" t="str">
        <f>IF(MOD(COUNTIF($AQ$1:AQ787,AQ787),3)=1,"",IF(M787="","",AT787+1))</f>
        <v/>
      </c>
      <c r="AY787" s="15" t="str">
        <f t="shared" si="470"/>
        <v/>
      </c>
      <c r="AZ787" s="166" t="str">
        <f t="shared" si="471"/>
        <v/>
      </c>
      <c r="BA787" s="166" t="str">
        <f t="shared" si="472"/>
        <v/>
      </c>
      <c r="BB787" s="15" t="str">
        <f>IF(MOD(COUNTIF($AQ$1:AQ787,AQ787),3)=1,"",IF(N787="","",AX787+1))</f>
        <v/>
      </c>
      <c r="BC787" s="15" t="str">
        <f t="shared" si="509"/>
        <v/>
      </c>
      <c r="BD787" s="166" t="str">
        <f t="shared" si="510"/>
        <v/>
      </c>
      <c r="BE787" s="166" t="str">
        <f t="shared" si="511"/>
        <v/>
      </c>
      <c r="BF787" s="15"/>
      <c r="BG787" s="15"/>
      <c r="BH787" s="170" t="str">
        <f t="shared" si="512"/>
        <v>我方护甲最高的友方英雄每受到12次伤害（持续伤害只计1次），自身下一次技能所需怒气减少{0}点（不可叠加）。</v>
      </c>
    </row>
    <row r="788" spans="1:60">
      <c r="A788" s="256"/>
      <c r="B788" s="259"/>
      <c r="C788" s="256"/>
      <c r="D788" s="255"/>
      <c r="E788" s="11"/>
      <c r="F788" s="11"/>
      <c r="G788" s="11"/>
      <c r="H788" s="11"/>
      <c r="I788" s="11"/>
      <c r="J788" s="256"/>
      <c r="K788" s="256"/>
      <c r="L788" s="11"/>
      <c r="M788" s="11"/>
      <c r="N788" s="11"/>
      <c r="O788" s="183"/>
      <c r="P788" s="3"/>
      <c r="Q788" s="11"/>
      <c r="R788" s="11"/>
      <c r="S788" s="11"/>
      <c r="T788" s="184"/>
      <c r="U788" s="184"/>
      <c r="V788" s="184"/>
      <c r="W788" s="3"/>
      <c r="X788" s="3"/>
      <c r="Y788" s="3"/>
      <c r="Z788" s="3"/>
      <c r="AA788" s="1"/>
      <c r="AB788" s="15"/>
      <c r="AC788" s="187"/>
      <c r="AD788" s="187"/>
      <c r="AE788" s="187"/>
      <c r="AF788" s="187"/>
      <c r="AG788" s="96"/>
      <c r="AH788" s="187"/>
      <c r="AI788" s="187"/>
      <c r="AJ788" s="187"/>
      <c r="AK788" s="187"/>
      <c r="AL788" s="146">
        <f>IFERROR(AC788*IF($E788="将领",INDEX(兵法相关参数!$C$4:$AL$7,AL$15,MATCH($AB788,兵法相关参数!$C$3:$AL$3,0)),INDEX(兵法相关参数!$C$12:$AL$15,AL$15,MATCH($AB788,兵法相关参数!$C$3:$AL$3,0))),0)+IFERROR(AH788*IF($E788="将领",INDEX(兵法相关参数!$C$4:$AL$7,AL$15,MATCH($AG788,兵法相关参数!$C$3:$AL$3,0)),INDEX(兵法相关参数!$C$12:$AL$15,AL$15,MATCH($AG788,兵法相关参数!$C$3:$AL$3,0))),0)</f>
        <v>0</v>
      </c>
      <c r="AM788" s="146">
        <f>IFERROR(AD788*IF($E788="将领",INDEX(兵法相关参数!$C$4:$AL$7,AM$15,MATCH($AB788,兵法相关参数!$C$3:$AL$3,0)),INDEX(兵法相关参数!$C$12:$AL$15,AM$15,MATCH($AB788,兵法相关参数!$C$3:$AL$3,0))),0)+IFERROR(AI788*IF($E788="将领",INDEX(兵法相关参数!$C$4:$AL$7,AM$15,MATCH($AG788,兵法相关参数!$C$3:$AL$3,0)),INDEX(兵法相关参数!$C$12:$AL$15,AM$15,MATCH($AG788,兵法相关参数!$C$3:$AL$3,0))),0)</f>
        <v>0</v>
      </c>
      <c r="AN788" s="146">
        <f>IFERROR(AE788*IF($E788="将领",INDEX(兵法相关参数!$C$4:$AL$7,AN$15,MATCH($AB788,兵法相关参数!$C$3:$AL$3,0)),INDEX(兵法相关参数!$C$12:$AL$15,AN$15,MATCH($AB788,兵法相关参数!$C$3:$AL$3,0))),0)+IFERROR(AJ788*IF($E788="将领",INDEX(兵法相关参数!$C$4:$AL$7,AN$15,MATCH($AG788,兵法相关参数!$C$3:$AL$3,0)),INDEX(兵法相关参数!$C$12:$AL$15,AN$15,MATCH($AG788,兵法相关参数!$C$3:$AL$3,0))),0)</f>
        <v>0</v>
      </c>
      <c r="AO788" s="146">
        <f>IFERROR(AF788*IF($E788="将领",INDEX(兵法相关参数!$C$4:$AL$7,AL$15,MATCH($AB788,兵法相关参数!$C$3:$AL$3,0)),INDEX(兵法相关参数!$C$12:$AL$15,AO$15,MATCH($AB788,兵法相关参数!$C$3:$AL$3,0))),0)+IFERROR(AK788*IF($E788="将领",INDEX(兵法相关参数!$C$4:$AL$7,AL$15,MATCH($AG788,兵法相关参数!$C$3:$AL$3,0)),INDEX(兵法相关参数!$C$12:$AL$15,AO$15,MATCH($AG788,兵法相关参数!$C$3:$AL$3,0))),0)</f>
        <v>0</v>
      </c>
      <c r="AP788" s="27"/>
      <c r="AQ788" s="151">
        <f t="shared" si="517"/>
        <v>30244</v>
      </c>
      <c r="AR788" s="160">
        <f t="shared" si="506"/>
        <v>0</v>
      </c>
      <c r="AS788" s="15" t="str">
        <f t="shared" si="507"/>
        <v>橙</v>
      </c>
      <c r="AT788" s="153">
        <f t="shared" si="508"/>
        <v>1</v>
      </c>
      <c r="AU788" s="39" t="str">
        <f>IF(IF(L788="","",AQ788&amp;AT788)=AU787,"",IF(MOD(COUNTIF($AQ$1:AQ788,AQ788),3)=1,"",IF(L788="","",AQ788&amp;AT788)))</f>
        <v/>
      </c>
      <c r="AV788" s="166" t="str">
        <f>IF(AU788="","",IF(L787="固定值",L788,ROUND(IF(AR788=1,L788*INDEX($AV$5:$AV$9,MATCH(AS788,$AU$5:$AU$9,0)),L788*INDEX($AV$13:$AV$17,MATCH(AS788,$AU$13:$AU$17,0))),IF(MID(BH788,FIND(AT788-1,BH788)+2,1)="%",3,1))))</f>
        <v/>
      </c>
      <c r="AW788" s="166" t="str">
        <f t="shared" ref="AW788:AW793" si="518">IF(AU788="","",ROUND((IF(AR788=1,L788*INDEX($AW$5:$AW$9,MATCH(AS788,$AU$5:$AU$9,0)),L788*INDEX($AW$13:$AW$17,MATCH(AS788,$AU$13:$AU$17,0)))-AV788)/34,IF(MID(BH788,FIND(AT788-1,BH788)+2,1)="%",3,1)))</f>
        <v/>
      </c>
      <c r="AX788" s="15" t="str">
        <f>IF(MOD(COUNTIF($AQ$1:AQ788,AQ788),3)=1,"",IF(M788="","",AT788+1))</f>
        <v/>
      </c>
      <c r="AY788" s="15" t="str">
        <f t="shared" si="470"/>
        <v/>
      </c>
      <c r="AZ788" s="166" t="str">
        <f t="shared" si="471"/>
        <v/>
      </c>
      <c r="BA788" s="166" t="str">
        <f t="shared" si="472"/>
        <v/>
      </c>
      <c r="BB788" s="15" t="str">
        <f>IF(MOD(COUNTIF($AQ$1:AQ788,AQ788),3)=1,"",IF(N788="","",AX788+1))</f>
        <v/>
      </c>
      <c r="BC788" s="15" t="str">
        <f t="shared" si="509"/>
        <v/>
      </c>
      <c r="BD788" s="166" t="str">
        <f t="shared" si="510"/>
        <v/>
      </c>
      <c r="BE788" s="166" t="str">
        <f t="shared" si="511"/>
        <v/>
      </c>
      <c r="BF788" s="15"/>
      <c r="BG788" s="15"/>
      <c r="BH788" s="170" t="str">
        <f t="shared" si="512"/>
        <v>我方护甲最高的友方英雄每受到12次伤害（持续伤害只计1次），自身下一次技能所需怒气减少{0}点（不可叠加）。</v>
      </c>
    </row>
    <row r="789" spans="1:60">
      <c r="A789" s="256"/>
      <c r="B789" s="259"/>
      <c r="C789" s="256"/>
      <c r="D789" s="256"/>
      <c r="E789" s="179"/>
      <c r="F789" s="141"/>
      <c r="G789" s="141"/>
      <c r="H789" s="141"/>
      <c r="I789" s="141"/>
      <c r="J789" s="256"/>
      <c r="K789" s="256"/>
      <c r="L789" s="179"/>
      <c r="M789" s="207"/>
      <c r="N789" s="179"/>
      <c r="O789" s="182"/>
      <c r="P789" s="44"/>
      <c r="Q789" s="179"/>
      <c r="R789" s="179"/>
      <c r="S789" s="182"/>
      <c r="T789" s="179"/>
      <c r="U789" s="110"/>
      <c r="V789" s="179"/>
      <c r="W789" s="23"/>
      <c r="X789" s="23"/>
      <c r="Y789" s="23"/>
      <c r="Z789" s="23"/>
      <c r="AA789" s="179"/>
      <c r="AB789" s="44"/>
      <c r="AC789" s="92"/>
      <c r="AD789" s="92"/>
      <c r="AE789" s="92"/>
      <c r="AF789" s="92"/>
      <c r="AG789" s="92"/>
      <c r="AH789" s="188"/>
      <c r="AI789" s="188"/>
      <c r="AJ789" s="188"/>
      <c r="AK789" s="188"/>
      <c r="AL789" s="146">
        <f>IFERROR(AC789*IF($E789="将领",INDEX(兵法相关参数!$C$4:$AL$7,AL$15,MATCH($AB789,兵法相关参数!$C$3:$AL$3,0)),INDEX(兵法相关参数!$C$12:$AL$15,AL$15,MATCH($AB789,兵法相关参数!$C$3:$AL$3,0))),0)+IFERROR(AH789*IF($E789="将领",INDEX(兵法相关参数!$C$4:$AL$7,AL$15,MATCH($AG789,兵法相关参数!$C$3:$AL$3,0)),INDEX(兵法相关参数!$C$12:$AL$15,AL$15,MATCH($AG789,兵法相关参数!$C$3:$AL$3,0))),0)</f>
        <v>0</v>
      </c>
      <c r="AM789" s="146">
        <f>IFERROR(AD789*IF($E789="将领",INDEX(兵法相关参数!$C$4:$AL$7,AM$15,MATCH($AB789,兵法相关参数!$C$3:$AL$3,0)),INDEX(兵法相关参数!$C$12:$AL$15,AM$15,MATCH($AB789,兵法相关参数!$C$3:$AL$3,0))),0)+IFERROR(AI789*IF($E789="将领",INDEX(兵法相关参数!$C$4:$AL$7,AM$15,MATCH($AG789,兵法相关参数!$C$3:$AL$3,0)),INDEX(兵法相关参数!$C$12:$AL$15,AM$15,MATCH($AG789,兵法相关参数!$C$3:$AL$3,0))),0)</f>
        <v>0</v>
      </c>
      <c r="AN789" s="146">
        <f>IFERROR(AE789*IF($E789="将领",INDEX(兵法相关参数!$C$4:$AL$7,AN$15,MATCH($AB789,兵法相关参数!$C$3:$AL$3,0)),INDEX(兵法相关参数!$C$12:$AL$15,AN$15,MATCH($AB789,兵法相关参数!$C$3:$AL$3,0))),0)+IFERROR(AJ789*IF($E789="将领",INDEX(兵法相关参数!$C$4:$AL$7,AN$15,MATCH($AG789,兵法相关参数!$C$3:$AL$3,0)),INDEX(兵法相关参数!$C$12:$AL$15,AN$15,MATCH($AG789,兵法相关参数!$C$3:$AL$3,0))),0)</f>
        <v>0</v>
      </c>
      <c r="AO789" s="146">
        <f>IFERROR(AF789*IF($E789="将领",INDEX(兵法相关参数!$C$4:$AL$7,AL$15,MATCH($AB789,兵法相关参数!$C$3:$AL$3,0)),INDEX(兵法相关参数!$C$12:$AL$15,AO$15,MATCH($AB789,兵法相关参数!$C$3:$AL$3,0))),0)+IFERROR(AK789*IF($E789="将领",INDEX(兵法相关参数!$C$4:$AL$7,AL$15,MATCH($AG789,兵法相关参数!$C$3:$AL$3,0)),INDEX(兵法相关参数!$C$12:$AL$15,AO$15,MATCH($AG789,兵法相关参数!$C$3:$AL$3,0))),0)</f>
        <v>0</v>
      </c>
      <c r="AP789" s="42"/>
      <c r="AQ789" s="151">
        <f t="shared" si="517"/>
        <v>30244</v>
      </c>
      <c r="AR789" s="160">
        <f t="shared" si="506"/>
        <v>0</v>
      </c>
      <c r="AS789" s="15" t="str">
        <f t="shared" si="507"/>
        <v>橙</v>
      </c>
      <c r="AT789" s="153">
        <f t="shared" si="508"/>
        <v>1</v>
      </c>
      <c r="AU789" s="39" t="str">
        <f>IF(IF(L789="","",AQ789&amp;AT789)=AU788,"",IF(MOD(COUNTIF($AQ$1:AQ789,AQ789),3)=1,"",IF(L789="","",AQ789&amp;AT789)))</f>
        <v/>
      </c>
      <c r="AV789" s="166" t="str">
        <f>IF(AU789="","",IF(L788="固定值",L789,ROUND(IF(AR789=1,L789*INDEX($AV$5:$AV$9,MATCH(AS789,$AU$5:$AU$9,0)),L789*INDEX($AV$13:$AV$17,MATCH(AS789,$AU$13:$AU$17,0))),IF(MID(BH789,FIND(AT789-1,BH789)+2,1)="%",3,1))))</f>
        <v/>
      </c>
      <c r="AW789" s="166" t="str">
        <f t="shared" si="518"/>
        <v/>
      </c>
      <c r="AX789" s="15" t="str">
        <f>IF(MOD(COUNTIF($AQ$1:AQ789,AQ789),3)=1,"",IF(M789="","",AT789+1))</f>
        <v/>
      </c>
      <c r="AY789" s="15" t="str">
        <f t="shared" si="470"/>
        <v/>
      </c>
      <c r="AZ789" s="166" t="str">
        <f t="shared" si="471"/>
        <v/>
      </c>
      <c r="BA789" s="166" t="str">
        <f t="shared" si="472"/>
        <v/>
      </c>
      <c r="BB789" s="15" t="str">
        <f>IF(MOD(COUNTIF($AQ$1:AQ789,AQ789),3)=1,"",IF(N789="","",AX789+1))</f>
        <v/>
      </c>
      <c r="BC789" s="15" t="str">
        <f t="shared" si="509"/>
        <v/>
      </c>
      <c r="BD789" s="166" t="str">
        <f t="shared" si="510"/>
        <v/>
      </c>
      <c r="BE789" s="166" t="str">
        <f t="shared" si="511"/>
        <v/>
      </c>
      <c r="BF789" s="15"/>
      <c r="BG789" s="15"/>
      <c r="BH789" s="170" t="str">
        <f>IF(B789="",BH788,B789)</f>
        <v>我方护甲最高的友方英雄每受到12次伤害（持续伤害只计1次），自身下一次技能所需怒气减少{0}点（不可叠加）。</v>
      </c>
    </row>
    <row r="790" spans="1:60">
      <c r="A790" s="257"/>
      <c r="B790" s="260"/>
      <c r="C790" s="257"/>
      <c r="D790" s="257"/>
      <c r="E790" s="179"/>
      <c r="F790" s="179"/>
      <c r="G790" s="179"/>
      <c r="H790" s="179"/>
      <c r="I790" s="179"/>
      <c r="J790" s="257"/>
      <c r="K790" s="257"/>
      <c r="L790" s="182"/>
      <c r="M790" s="179"/>
      <c r="N790" s="179"/>
      <c r="O790" s="182"/>
      <c r="P790" s="179"/>
      <c r="Q790" s="179"/>
      <c r="R790" s="179"/>
      <c r="S790" s="179"/>
      <c r="T790" s="179"/>
      <c r="U790" s="179"/>
      <c r="V790" s="179"/>
      <c r="W790" s="179"/>
      <c r="X790" s="179"/>
      <c r="Y790" s="179"/>
      <c r="Z790" s="179"/>
      <c r="AA790" s="179"/>
      <c r="AB790" s="44"/>
      <c r="AC790" s="189"/>
      <c r="AD790" s="189"/>
      <c r="AE790" s="189"/>
      <c r="AF790" s="189"/>
      <c r="AG790" s="92"/>
      <c r="AH790" s="189"/>
      <c r="AI790" s="189"/>
      <c r="AJ790" s="189"/>
      <c r="AK790" s="189"/>
      <c r="AL790" s="146">
        <f>IFERROR(AC790*IF($E790="将领",INDEX(兵法相关参数!$C$4:$AL$7,AL$15,MATCH($AB790,兵法相关参数!$C$3:$AL$3,0)),INDEX(兵法相关参数!$C$12:$AL$15,AL$15,MATCH($AB790,兵法相关参数!$C$3:$AL$3,0))),0)+IFERROR(AH790*IF($E790="将领",INDEX(兵法相关参数!$C$4:$AL$7,AL$15,MATCH($AG790,兵法相关参数!$C$3:$AL$3,0)),INDEX(兵法相关参数!$C$12:$AL$15,AL$15,MATCH($AG790,兵法相关参数!$C$3:$AL$3,0))),0)</f>
        <v>0</v>
      </c>
      <c r="AM790" s="146">
        <f>IFERROR(AD790*IF($E790="将领",INDEX(兵法相关参数!$C$4:$AL$7,AM$15,MATCH($AB790,兵法相关参数!$C$3:$AL$3,0)),INDEX(兵法相关参数!$C$12:$AL$15,AM$15,MATCH($AB790,兵法相关参数!$C$3:$AL$3,0))),0)+IFERROR(AI790*IF($E790="将领",INDEX(兵法相关参数!$C$4:$AL$7,AM$15,MATCH($AG790,兵法相关参数!$C$3:$AL$3,0)),INDEX(兵法相关参数!$C$12:$AL$15,AM$15,MATCH($AG790,兵法相关参数!$C$3:$AL$3,0))),0)</f>
        <v>0</v>
      </c>
      <c r="AN790" s="146">
        <f>IFERROR(AE790*IF($E790="将领",INDEX(兵法相关参数!$C$4:$AL$7,AN$15,MATCH($AB790,兵法相关参数!$C$3:$AL$3,0)),INDEX(兵法相关参数!$C$12:$AL$15,AN$15,MATCH($AB790,兵法相关参数!$C$3:$AL$3,0))),0)+IFERROR(AJ790*IF($E790="将领",INDEX(兵法相关参数!$C$4:$AL$7,AN$15,MATCH($AG790,兵法相关参数!$C$3:$AL$3,0)),INDEX(兵法相关参数!$C$12:$AL$15,AN$15,MATCH($AG790,兵法相关参数!$C$3:$AL$3,0))),0)</f>
        <v>0</v>
      </c>
      <c r="AO790" s="146">
        <f>IFERROR(AF790*IF($E790="将领",INDEX(兵法相关参数!$C$4:$AL$7,AL$15,MATCH($AB790,兵法相关参数!$C$3:$AL$3,0)),INDEX(兵法相关参数!$C$12:$AL$15,AO$15,MATCH($AB790,兵法相关参数!$C$3:$AL$3,0))),0)+IFERROR(AK790*IF($E790="将领",INDEX(兵法相关参数!$C$4:$AL$7,AL$15,MATCH($AG790,兵法相关参数!$C$3:$AL$3,0)),INDEX(兵法相关参数!$C$12:$AL$15,AO$15,MATCH($AG790,兵法相关参数!$C$3:$AL$3,0))),0)</f>
        <v>0</v>
      </c>
      <c r="AP790" s="27"/>
      <c r="AQ790" s="152">
        <f t="shared" si="517"/>
        <v>30244</v>
      </c>
      <c r="AR790" s="160">
        <f t="shared" si="506"/>
        <v>0</v>
      </c>
      <c r="AS790" s="15" t="str">
        <f t="shared" si="507"/>
        <v>橙</v>
      </c>
      <c r="AT790" s="153">
        <f t="shared" si="508"/>
        <v>1</v>
      </c>
      <c r="AU790" s="39" t="str">
        <f>IF(IF(L790="","",AQ790&amp;AT790)=AU789,"",IF(MOD(COUNTIF($AQ$1:AQ790,AQ790),3)=1,"",IF(L790="","",AQ790&amp;AT790)))</f>
        <v/>
      </c>
      <c r="AV790" s="166" t="str">
        <f>IF(AU790="","",IF(L789="固定值",L790,ROUND(IF(AR790=1,L790*INDEX($AV$5:$AV$9,MATCH(AS790,$AU$5:$AU$9,0)),L790*INDEX($AV$13:$AV$17,MATCH(AS790,$AU$13:$AU$17,0))),IF(MID(BH790,FIND(AT790-1,BH790)+2,1)="%",3,1))))</f>
        <v/>
      </c>
      <c r="AW790" s="166" t="str">
        <f t="shared" si="518"/>
        <v/>
      </c>
      <c r="AX790" s="15" t="str">
        <f>IF(MOD(COUNTIF($AQ$1:AQ790,AQ790),3)=1,"",IF(M790="","",AT790+1))</f>
        <v/>
      </c>
      <c r="AY790" s="15" t="str">
        <f t="shared" ref="AY790:AY853" si="519">IF(IF(AX790="","",AQ790&amp;AX790)=AY789,"",IF(AX790="","",AQ790&amp;AX790))</f>
        <v/>
      </c>
      <c r="AZ790" s="166" t="str">
        <f t="shared" ref="AZ790:AZ853" si="520">IF(AY790="","",IF(M789="固定值",M790,ROUND(IF(AR790=1,M790*INDEX($AV$5:$AV$9,MATCH(AS790,$AU$5:$AU$9,0)),M790*INDEX($AV$13:$AV$17,MATCH(AS790,$AU$13:$AU$17,0))),IF(MID(BH790,FIND(AX790-1,BH790)+2,1)="%",3,1))))</f>
        <v/>
      </c>
      <c r="BA790" s="166" t="str">
        <f t="shared" ref="BA790:BA853" si="521">IF(AY790="","",ROUND((IF(AR790=1,M790*INDEX($AW$5:$AW$9,MATCH(AS790,$AU$5:$AU$9,0)),M790*INDEX($AW$13:$AW$17,MATCH(AS790,$AU$13:$AU$17,0)))-AZ790)/34,IF(MID(BH790,FIND(AX790-1,BH790)+2,1)="%",3,1)))</f>
        <v/>
      </c>
      <c r="BB790" s="15" t="str">
        <f>IF(MOD(COUNTIF($AQ$1:AQ790,AQ790),3)=1,"",IF(N790="","",AX790+1))</f>
        <v/>
      </c>
      <c r="BC790" s="15" t="str">
        <f t="shared" si="509"/>
        <v/>
      </c>
      <c r="BD790" s="166" t="str">
        <f t="shared" si="510"/>
        <v/>
      </c>
      <c r="BE790" s="166" t="str">
        <f t="shared" si="511"/>
        <v/>
      </c>
      <c r="BF790" s="15"/>
      <c r="BG790" s="15"/>
      <c r="BH790" s="170" t="str">
        <f>IF(B790="",BH789,B790)</f>
        <v>我方护甲最高的友方英雄每受到12次伤害（持续伤害只计1次），自身下一次技能所需怒气减少{0}点（不可叠加）。</v>
      </c>
    </row>
    <row r="791" spans="1:60">
      <c r="A791" s="261" t="s">
        <v>1309</v>
      </c>
      <c r="B791" s="258" t="s">
        <v>1310</v>
      </c>
      <c r="C791" s="255" t="s">
        <v>12</v>
      </c>
      <c r="D791" s="255" t="s">
        <v>1311</v>
      </c>
      <c r="E791" s="11"/>
      <c r="F791" s="11"/>
      <c r="G791" s="11"/>
      <c r="H791" s="11"/>
      <c r="I791" s="11"/>
      <c r="J791" s="11" t="s">
        <v>402</v>
      </c>
      <c r="K791" s="11" t="s">
        <v>469</v>
      </c>
      <c r="L791" s="184" t="s">
        <v>1312</v>
      </c>
      <c r="M791" s="184"/>
      <c r="N791" s="11"/>
      <c r="O791" s="183" t="s">
        <v>52</v>
      </c>
      <c r="P791" s="3" t="s">
        <v>57</v>
      </c>
      <c r="Q791" s="11" t="s">
        <v>60</v>
      </c>
      <c r="R791" s="11" t="s">
        <v>61</v>
      </c>
      <c r="S791" s="11" t="s">
        <v>1317</v>
      </c>
      <c r="T791" s="184"/>
      <c r="U791" s="184"/>
      <c r="V791" s="184"/>
      <c r="W791" s="3" t="s">
        <v>223</v>
      </c>
      <c r="X791" s="3" t="s">
        <v>224</v>
      </c>
      <c r="Y791" s="3" t="s">
        <v>225</v>
      </c>
      <c r="Z791" s="3" t="s">
        <v>226</v>
      </c>
      <c r="AA791" s="1"/>
      <c r="AB791" s="15"/>
      <c r="AC791" s="187" t="s">
        <v>227</v>
      </c>
      <c r="AD791" s="187" t="s">
        <v>228</v>
      </c>
      <c r="AE791" s="187" t="s">
        <v>229</v>
      </c>
      <c r="AF791" s="187" t="s">
        <v>230</v>
      </c>
      <c r="AG791" s="96"/>
      <c r="AH791" s="187"/>
      <c r="AI791" s="187"/>
      <c r="AJ791" s="187"/>
      <c r="AK791" s="187"/>
      <c r="AL791" s="146">
        <f>IFERROR(AC791*IF($E791="将领",INDEX(兵法相关参数!$C$4:$AL$7,AL$15,MATCH($AB791,兵法相关参数!$C$3:$AL$3,0)),INDEX(兵法相关参数!$C$12:$AL$15,AL$15,MATCH($AB791,兵法相关参数!$C$3:$AL$3,0))),0)+IFERROR(AH791*IF($E791="将领",INDEX(兵法相关参数!$C$4:$AL$7,AL$15,MATCH($AG791,兵法相关参数!$C$3:$AL$3,0)),INDEX(兵法相关参数!$C$12:$AL$15,AL$15,MATCH($AG791,兵法相关参数!$C$3:$AL$3,0))),0)</f>
        <v>0</v>
      </c>
      <c r="AM791" s="146">
        <f>IFERROR(AD791*IF($E791="将领",INDEX(兵法相关参数!$C$4:$AL$7,AM$15,MATCH($AB791,兵法相关参数!$C$3:$AL$3,0)),INDEX(兵法相关参数!$C$12:$AL$15,AM$15,MATCH($AB791,兵法相关参数!$C$3:$AL$3,0))),0)+IFERROR(AI791*IF($E791="将领",INDEX(兵法相关参数!$C$4:$AL$7,AM$15,MATCH($AG791,兵法相关参数!$C$3:$AL$3,0)),INDEX(兵法相关参数!$C$12:$AL$15,AM$15,MATCH($AG791,兵法相关参数!$C$3:$AL$3,0))),0)</f>
        <v>0</v>
      </c>
      <c r="AN791" s="146">
        <f>IFERROR(AE791*IF($E791="将领",INDEX(兵法相关参数!$C$4:$AL$7,AN$15,MATCH($AB791,兵法相关参数!$C$3:$AL$3,0)),INDEX(兵法相关参数!$C$12:$AL$15,AN$15,MATCH($AB791,兵法相关参数!$C$3:$AL$3,0))),0)+IFERROR(AJ791*IF($E791="将领",INDEX(兵法相关参数!$C$4:$AL$7,AN$15,MATCH($AG791,兵法相关参数!$C$3:$AL$3,0)),INDEX(兵法相关参数!$C$12:$AL$15,AN$15,MATCH($AG791,兵法相关参数!$C$3:$AL$3,0))),0)</f>
        <v>0</v>
      </c>
      <c r="AO791" s="146">
        <f>IFERROR(AF791*IF($E791="将领",INDEX(兵法相关参数!$C$4:$AL$7,AL$15,MATCH($AB791,兵法相关参数!$C$3:$AL$3,0)),INDEX(兵法相关参数!$C$12:$AL$15,AO$15,MATCH($AB791,兵法相关参数!$C$3:$AL$3,0))),0)+IFERROR(AK791*IF($E791="将领",INDEX(兵法相关参数!$C$4:$AL$7,AL$15,MATCH($AG791,兵法相关参数!$C$3:$AL$3,0)),INDEX(兵法相关参数!$C$12:$AL$15,AO$15,MATCH($AG791,兵法相关参数!$C$3:$AL$3,0))),0)</f>
        <v>0</v>
      </c>
      <c r="AP791" s="27"/>
      <c r="AQ791" s="154">
        <v>30243</v>
      </c>
      <c r="AR791" s="160">
        <f t="shared" si="506"/>
        <v>0</v>
      </c>
      <c r="AS791" s="163" t="str">
        <f t="shared" si="507"/>
        <v>橙</v>
      </c>
      <c r="AT791" s="153">
        <f t="shared" si="508"/>
        <v>1</v>
      </c>
      <c r="AU791" s="39" t="str">
        <f>IF(IF(L791="","",AQ791&amp;AT791)=AU790,"",IF(MOD(COUNTIF($AQ$1:AQ791,AQ791),3)=1,"",IF(L791="","",AQ791&amp;AT791)))</f>
        <v/>
      </c>
      <c r="AV791" s="166" t="str">
        <f>IF(AU791="","",IF(L790="固定值",L791,ROUND(IF(AR791=1,L791*INDEX($AV$5:$AV$9,MATCH(AS791,$AU$5:$AU$9,0)),L791*INDEX($AV$13:$AV$17,MATCH(AS791,$AU$13:$AU$17,0))),IF(MID(BH791,FIND(AT791-1,BH791)+2,1)="%",3,1))))</f>
        <v/>
      </c>
      <c r="AW791" s="166" t="str">
        <f t="shared" si="518"/>
        <v/>
      </c>
      <c r="AX791" s="15" t="str">
        <f>IF(MOD(COUNTIF($AQ$1:AQ791,AQ791),3)=1,"",IF(M791="","",AT791+1))</f>
        <v/>
      </c>
      <c r="AY791" s="15" t="str">
        <f t="shared" si="519"/>
        <v/>
      </c>
      <c r="AZ791" s="166" t="str">
        <f t="shared" si="520"/>
        <v/>
      </c>
      <c r="BA791" s="166" t="str">
        <f t="shared" si="521"/>
        <v/>
      </c>
      <c r="BB791" s="15" t="str">
        <f>IF(MOD(COUNTIF($AQ$1:AQ791,AQ791),3)=1,"",IF(N791="","",AX791+1))</f>
        <v/>
      </c>
      <c r="BC791" s="15" t="str">
        <f t="shared" si="509"/>
        <v/>
      </c>
      <c r="BD791" s="166" t="str">
        <f t="shared" si="510"/>
        <v/>
      </c>
      <c r="BE791" s="166" t="str">
        <f t="shared" si="511"/>
        <v/>
      </c>
      <c r="BF791" s="15"/>
      <c r="BG791" s="15"/>
      <c r="BH791" s="170" t="str">
        <f>IF(B791="",BH790,B791)</f>
        <v>每20秒，所率士兵以及附近最多一支友方弓弩部队会集火自身仇恨目标，持续{0}秒，同时清除目标增益效果。</v>
      </c>
    </row>
    <row r="792" spans="1:60">
      <c r="A792" s="261"/>
      <c r="B792" s="259"/>
      <c r="C792" s="256"/>
      <c r="D792" s="256"/>
      <c r="E792" s="179" t="s">
        <v>22</v>
      </c>
      <c r="F792" s="141">
        <v>1</v>
      </c>
      <c r="G792" s="141">
        <v>1</v>
      </c>
      <c r="H792" s="141">
        <v>1</v>
      </c>
      <c r="I792" s="141">
        <v>1</v>
      </c>
      <c r="J792" s="255">
        <f>SUMPRODUCT(LARGE(AL792:AO792*F792:I792+AL793:AO793*F793:I793+AL795:AO795*F795:I795+AL796:AO796*F796:I796+AL798:AO798*F798:I798+AL799:AO799*F799:I799,1))</f>
        <v>4.3785647416054587</v>
      </c>
      <c r="K792" s="255">
        <f>INDEX($J$17:$J$200,MATCH(C791,$C$17:$C$200,0),1)</f>
        <v>4.3116392160975536</v>
      </c>
      <c r="L792" s="44">
        <v>10</v>
      </c>
      <c r="M792" s="44"/>
      <c r="N792" s="10"/>
      <c r="O792" s="81">
        <v>0.7</v>
      </c>
      <c r="P792" s="44" t="s">
        <v>1313</v>
      </c>
      <c r="Q792" s="10">
        <v>0</v>
      </c>
      <c r="R792" s="10">
        <v>1</v>
      </c>
      <c r="S792" s="203">
        <v>2.5</v>
      </c>
      <c r="T792" s="44"/>
      <c r="U792" s="44"/>
      <c r="V792" s="24"/>
      <c r="W792" s="92">
        <f>$O792*$R792*$S$792</f>
        <v>1.75</v>
      </c>
      <c r="X792" s="92">
        <f>$O792*$R792*$S$792</f>
        <v>1.75</v>
      </c>
      <c r="Y792" s="92">
        <f>$O792*$R792*$S$792</f>
        <v>1.75</v>
      </c>
      <c r="Z792" s="92">
        <f>$O792*$R792*$S$792</f>
        <v>1.75</v>
      </c>
      <c r="AA792" s="22"/>
      <c r="AB792" s="44" t="s">
        <v>245</v>
      </c>
      <c r="AC792" s="92">
        <f>0.5*辅助效用($P792,L792,AC$15,"生存转换",标准系数,"当前将领目标",W792)+0.5*辅助效用($P792,L792,AC$15,"兵力转换",标准系数,"当前士兵目标",W792)</f>
        <v>1.924211718055429</v>
      </c>
      <c r="AD792" s="92">
        <f>0.5*辅助效用($P792,L792,AD$15,"生存转换",标准系数,"当前将领目标",X792)+0.5*辅助效用($P792,L792,AD$15,"兵力转换",标准系数,"当前士兵目标",X792)</f>
        <v>2.0910744665117353</v>
      </c>
      <c r="AE792" s="92">
        <f>0.5*辅助效用($P792,L792,AE$15,"生存转换",标准系数,"当前将领目标",Y792)+0.5*辅助效用($P792,L792,AE$15,"兵力转换",标准系数,"当前士兵目标",Y792)</f>
        <v>1.8814887447986406</v>
      </c>
      <c r="AF792" s="92">
        <f>0.5*辅助效用($P792,L792,AF$15,"生存转换",标准系数,"当前将领目标",Z792)+0.5*辅助效用($P792,L792,AF$15,"兵力转换",标准系数,"当前士兵目标",Z792)</f>
        <v>1.9438122022745388</v>
      </c>
      <c r="AG792" s="92"/>
      <c r="AH792" s="188"/>
      <c r="AI792" s="188"/>
      <c r="AJ792" s="238">
        <f>AV792+35*AW792</f>
        <v>10</v>
      </c>
      <c r="AK792" s="188"/>
      <c r="AL792" s="146">
        <f>IFERROR(AC792*IF($E792="将领",INDEX(兵法相关参数!$C$4:$AL$7,AL$15,MATCH($AB792,兵法相关参数!$C$3:$AL$3,0)),INDEX(兵法相关参数!$C$12:$AL$15,AL$15,MATCH($AB792,兵法相关参数!$C$3:$AL$3,0))),0)+IFERROR(AH792*IF($E792="将领",INDEX(兵法相关参数!$C$4:$AL$7,AL$15,MATCH($AG792,兵法相关参数!$C$3:$AL$3,0)),INDEX(兵法相关参数!$C$12:$AL$15,AL$15,MATCH($AG792,兵法相关参数!$C$3:$AL$3,0))),0)</f>
        <v>1.5139456837971577</v>
      </c>
      <c r="AM792" s="146">
        <f>IFERROR(AD792*IF($E792="将领",INDEX(兵法相关参数!$C$4:$AL$7,AM$15,MATCH($AB792,兵法相关参数!$C$3:$AL$3,0)),INDEX(兵法相关参数!$C$12:$AL$15,AM$15,MATCH($AB792,兵法相关参数!$C$3:$AL$3,0))),0)+IFERROR(AI792*IF($E792="将领",INDEX(兵法相关参数!$C$4:$AL$7,AM$15,MATCH($AG792,兵法相关参数!$C$3:$AL$3,0)),INDEX(兵法相关参数!$C$12:$AL$15,AM$15,MATCH($AG792,兵法相关参数!$C$3:$AL$3,0))),0)</f>
        <v>1.3242028390282823</v>
      </c>
      <c r="AN792" s="146">
        <f>IFERROR(AE792*IF($E792="将领",INDEX(兵法相关参数!$C$4:$AL$7,AN$15,MATCH($AB792,兵法相关参数!$C$3:$AL$3,0)),INDEX(兵法相关参数!$C$12:$AL$15,AN$15,MATCH($AB792,兵法相关参数!$C$3:$AL$3,0))),0)+IFERROR(AJ792*IF($E792="将领",INDEX(兵法相关参数!$C$4:$AL$7,AN$15,MATCH($AG792,兵法相关参数!$C$3:$AL$3,0)),INDEX(兵法相关参数!$C$12:$AL$15,AN$15,MATCH($AG792,兵法相关参数!$C$3:$AL$3,0))),0)</f>
        <v>3.9785647416054584</v>
      </c>
      <c r="AO792" s="146">
        <f>IFERROR(AF792*IF($E792="将领",INDEX(兵法相关参数!$C$4:$AL$7,AL$15,MATCH($AB792,兵法相关参数!$C$3:$AL$3,0)),INDEX(兵法相关参数!$C$12:$AL$15,AO$15,MATCH($AB792,兵法相关参数!$C$3:$AL$3,0))),0)+IFERROR(AK792*IF($E792="将领",INDEX(兵法相关参数!$C$4:$AL$7,AL$15,MATCH($AG792,兵法相关参数!$C$3:$AL$3,0)),INDEX(兵法相关参数!$C$12:$AL$15,AO$15,MATCH($AG792,兵法相关参数!$C$3:$AL$3,0))),0)</f>
        <v>1.5293670993334083</v>
      </c>
      <c r="AP792" s="42"/>
      <c r="AQ792" s="151">
        <f>AQ791</f>
        <v>30243</v>
      </c>
      <c r="AR792" s="160">
        <f t="shared" si="506"/>
        <v>0</v>
      </c>
      <c r="AS792" s="163" t="str">
        <f t="shared" si="507"/>
        <v>橙</v>
      </c>
      <c r="AT792" s="153">
        <f t="shared" si="508"/>
        <v>1</v>
      </c>
      <c r="AU792" s="39" t="str">
        <f>IF(IF(L792="","",AQ792&amp;AT792)=AU791,"",IF(MOD(COUNTIF($AQ$1:AQ792,AQ792),3)=1,"",IF(L792="","",AQ792&amp;AT792)))</f>
        <v>302431</v>
      </c>
      <c r="AV792" s="191">
        <v>2.2999999999999998</v>
      </c>
      <c r="AW792" s="191">
        <v>0.22</v>
      </c>
      <c r="AX792" s="15" t="str">
        <f>IF(MOD(COUNTIF($AQ$1:AQ792,AQ792),3)=1,"",IF(M792="","",AT792+1))</f>
        <v/>
      </c>
      <c r="AY792" s="15" t="str">
        <f t="shared" si="519"/>
        <v/>
      </c>
      <c r="AZ792" s="166" t="str">
        <f t="shared" si="520"/>
        <v/>
      </c>
      <c r="BA792" s="166" t="str">
        <f t="shared" si="521"/>
        <v/>
      </c>
      <c r="BB792" s="15" t="str">
        <f>IF(MOD(COUNTIF($AQ$1:AQ792,AQ792),3)=1,"",IF(N792="","",AX792+1))</f>
        <v/>
      </c>
      <c r="BC792" s="15" t="str">
        <f t="shared" si="509"/>
        <v/>
      </c>
      <c r="BD792" s="166" t="str">
        <f t="shared" si="510"/>
        <v/>
      </c>
      <c r="BE792" s="166" t="str">
        <f t="shared" si="511"/>
        <v/>
      </c>
      <c r="BF792" s="15"/>
      <c r="BG792" s="15"/>
      <c r="BH792" s="170" t="str">
        <f>IF(B792="",BH791,B792)</f>
        <v>每20秒，所率士兵以及附近最多一支友方弓弩部队会集火自身仇恨目标，持续{0}秒，同时清除目标增益效果。</v>
      </c>
    </row>
    <row r="793" spans="1:60">
      <c r="A793" s="261"/>
      <c r="B793" s="259"/>
      <c r="C793" s="256"/>
      <c r="D793" s="257"/>
      <c r="E793" s="179" t="s">
        <v>28</v>
      </c>
      <c r="F793" s="141">
        <v>1</v>
      </c>
      <c r="G793" s="141">
        <v>1</v>
      </c>
      <c r="H793" s="141">
        <v>1</v>
      </c>
      <c r="I793" s="141">
        <v>1</v>
      </c>
      <c r="J793" s="256"/>
      <c r="K793" s="256"/>
      <c r="L793" s="182"/>
      <c r="M793" s="179"/>
      <c r="N793" s="179"/>
      <c r="O793" s="182"/>
      <c r="P793" s="44"/>
      <c r="Q793" s="10"/>
      <c r="R793" s="10"/>
      <c r="S793" s="10"/>
      <c r="T793" s="24"/>
      <c r="U793" s="24"/>
      <c r="V793" s="24"/>
      <c r="W793" s="23"/>
      <c r="X793" s="23"/>
      <c r="Y793" s="23"/>
      <c r="Z793" s="23"/>
      <c r="AA793" s="24"/>
      <c r="AB793" s="44"/>
      <c r="AC793" s="92"/>
      <c r="AD793" s="92"/>
      <c r="AE793" s="92"/>
      <c r="AF793" s="92"/>
      <c r="AG793" s="92"/>
      <c r="AH793" s="95"/>
      <c r="AI793" s="95"/>
      <c r="AJ793" s="95"/>
      <c r="AK793" s="95"/>
      <c r="AL793" s="146">
        <f>IFERROR(AC793*IF($E793="将领",INDEX(兵法相关参数!$C$4:$AL$7,AL$15,MATCH($AB793,兵法相关参数!$C$3:$AL$3,0)),INDEX(兵法相关参数!$C$12:$AL$15,AL$15,MATCH($AB793,兵法相关参数!$C$3:$AL$3,0))),0)+IFERROR(AH793*IF($E793="将领",INDEX(兵法相关参数!$C$4:$AL$7,AL$15,MATCH($AG793,兵法相关参数!$C$3:$AL$3,0)),INDEX(兵法相关参数!$C$12:$AL$15,AL$15,MATCH($AG793,兵法相关参数!$C$3:$AL$3,0))),0)</f>
        <v>0</v>
      </c>
      <c r="AM793" s="146">
        <f>IFERROR(AD793*IF($E793="将领",INDEX(兵法相关参数!$C$4:$AL$7,AM$15,MATCH($AB793,兵法相关参数!$C$3:$AL$3,0)),INDEX(兵法相关参数!$C$12:$AL$15,AM$15,MATCH($AB793,兵法相关参数!$C$3:$AL$3,0))),0)+IFERROR(AI793*IF($E793="将领",INDEX(兵法相关参数!$C$4:$AL$7,AM$15,MATCH($AG793,兵法相关参数!$C$3:$AL$3,0)),INDEX(兵法相关参数!$C$12:$AL$15,AM$15,MATCH($AG793,兵法相关参数!$C$3:$AL$3,0))),0)</f>
        <v>0</v>
      </c>
      <c r="AN793" s="146">
        <f>IFERROR(AE793*IF($E793="将领",INDEX(兵法相关参数!$C$4:$AL$7,AN$15,MATCH($AB793,兵法相关参数!$C$3:$AL$3,0)),INDEX(兵法相关参数!$C$12:$AL$15,AN$15,MATCH($AB793,兵法相关参数!$C$3:$AL$3,0))),0)+IFERROR(AJ793*IF($E793="将领",INDEX(兵法相关参数!$C$4:$AL$7,AN$15,MATCH($AG793,兵法相关参数!$C$3:$AL$3,0)),INDEX(兵法相关参数!$C$12:$AL$15,AN$15,MATCH($AG793,兵法相关参数!$C$3:$AL$3,0))),0)</f>
        <v>0</v>
      </c>
      <c r="AO793" s="146">
        <f>IFERROR(AF793*IF($E793="将领",INDEX(兵法相关参数!$C$4:$AL$7,AL$15,MATCH($AB793,兵法相关参数!$C$3:$AL$3,0)),INDEX(兵法相关参数!$C$12:$AL$15,AO$15,MATCH($AB793,兵法相关参数!$C$3:$AL$3,0))),0)+IFERROR(AK793*IF($E793="将领",INDEX(兵法相关参数!$C$4:$AL$7,AL$15,MATCH($AG793,兵法相关参数!$C$3:$AL$3,0)),INDEX(兵法相关参数!$C$12:$AL$15,AO$15,MATCH($AG793,兵法相关参数!$C$3:$AL$3,0))),0)</f>
        <v>0</v>
      </c>
      <c r="AP793" s="27"/>
      <c r="AQ793" s="151">
        <f>AQ792</f>
        <v>30243</v>
      </c>
      <c r="AR793" s="160">
        <f t="shared" si="506"/>
        <v>0</v>
      </c>
      <c r="AS793" s="15" t="str">
        <f t="shared" si="507"/>
        <v>橙</v>
      </c>
      <c r="AT793" s="153">
        <f t="shared" si="508"/>
        <v>1</v>
      </c>
      <c r="AU793" s="39" t="str">
        <f>IF(IF(L793="","",AQ793&amp;AT793)=AU792,"",IF(MOD(COUNTIF($AQ$1:AQ793,AQ793),3)=1,"",IF(L793="","",AQ793&amp;AT793)))</f>
        <v/>
      </c>
      <c r="AV793" s="166" t="str">
        <f>IF(AU793="","",IF(L792="固定值",L793,ROUND(IF(AR793=1,L793*INDEX($AV$5:$AV$9,MATCH(AS793,$AU$5:$AU$9,0)),L793*INDEX($AV$13:$AV$17,MATCH(AS793,$AU$13:$AU$17,0))),IF(MID(BH793,FIND(AT793-1,BH793)+2,1)="%",3,1))))</f>
        <v/>
      </c>
      <c r="AW793" s="166" t="str">
        <f t="shared" si="518"/>
        <v/>
      </c>
      <c r="AX793" s="15" t="str">
        <f>IF(MOD(COUNTIF($AQ$1:AQ793,AQ793),3)=1,"",IF(M793="","",AT793+1))</f>
        <v/>
      </c>
      <c r="AY793" s="15" t="str">
        <f t="shared" si="519"/>
        <v/>
      </c>
      <c r="AZ793" s="166" t="str">
        <f t="shared" si="520"/>
        <v/>
      </c>
      <c r="BA793" s="166" t="str">
        <f t="shared" si="521"/>
        <v/>
      </c>
      <c r="BB793" s="15" t="str">
        <f>IF(MOD(COUNTIF($AQ$1:AQ793,AQ793),3)=1,"",IF(N793="","",AX793+1))</f>
        <v/>
      </c>
      <c r="BC793" s="15" t="str">
        <f t="shared" si="509"/>
        <v/>
      </c>
      <c r="BD793" s="166" t="str">
        <f t="shared" si="510"/>
        <v/>
      </c>
      <c r="BE793" s="166" t="str">
        <f t="shared" si="511"/>
        <v/>
      </c>
      <c r="BF793" s="15"/>
      <c r="BG793" s="15"/>
      <c r="BH793" s="170" t="str">
        <f>IF(B793="",BH792,B793)</f>
        <v>每20秒，所率士兵以及附近最多一支友方弓弩部队会集火自身仇恨目标，持续{0}秒，同时清除目标增益效果。</v>
      </c>
    </row>
    <row r="794" spans="1:60">
      <c r="A794" s="261"/>
      <c r="B794" s="259"/>
      <c r="C794" s="256"/>
      <c r="D794" s="255" t="s">
        <v>905</v>
      </c>
      <c r="E794" s="11"/>
      <c r="F794" s="11"/>
      <c r="G794" s="11"/>
      <c r="H794" s="11"/>
      <c r="I794" s="11"/>
      <c r="J794" s="256"/>
      <c r="K794" s="256"/>
      <c r="L794" s="184"/>
      <c r="M794" s="184"/>
      <c r="N794" s="11"/>
      <c r="O794" s="183" t="s">
        <v>52</v>
      </c>
      <c r="P794" s="3" t="s">
        <v>57</v>
      </c>
      <c r="Q794" s="11" t="s">
        <v>60</v>
      </c>
      <c r="R794" s="11" t="s">
        <v>61</v>
      </c>
      <c r="S794" s="184" t="s">
        <v>852</v>
      </c>
      <c r="T794" s="184"/>
      <c r="U794" s="184"/>
      <c r="V794" s="184"/>
      <c r="W794" s="3" t="s">
        <v>223</v>
      </c>
      <c r="X794" s="3" t="s">
        <v>224</v>
      </c>
      <c r="Y794" s="3" t="s">
        <v>225</v>
      </c>
      <c r="Z794" s="3" t="s">
        <v>226</v>
      </c>
      <c r="AA794" s="1"/>
      <c r="AB794" s="15"/>
      <c r="AC794" s="187" t="s">
        <v>227</v>
      </c>
      <c r="AD794" s="187" t="s">
        <v>228</v>
      </c>
      <c r="AE794" s="187" t="s">
        <v>229</v>
      </c>
      <c r="AF794" s="187" t="s">
        <v>230</v>
      </c>
      <c r="AG794" s="96"/>
      <c r="AH794" s="187"/>
      <c r="AI794" s="187"/>
      <c r="AJ794" s="187"/>
      <c r="AK794" s="187"/>
      <c r="AL794" s="146">
        <f>IFERROR(AC794*IF($E794="将领",INDEX(兵法相关参数!$C$4:$AL$7,AL$15,MATCH($AB794,兵法相关参数!$C$3:$AL$3,0)),INDEX(兵法相关参数!$C$12:$AL$15,AL$15,MATCH($AB794,兵法相关参数!$C$3:$AL$3,0))),0)+IFERROR(AH794*IF($E794="将领",INDEX(兵法相关参数!$C$4:$AL$7,AL$15,MATCH($AG794,兵法相关参数!$C$3:$AL$3,0)),INDEX(兵法相关参数!$C$12:$AL$15,AL$15,MATCH($AG794,兵法相关参数!$C$3:$AL$3,0))),0)</f>
        <v>0</v>
      </c>
      <c r="AM794" s="146">
        <f>IFERROR(AD794*IF($E794="将领",INDEX(兵法相关参数!$C$4:$AL$7,AM$15,MATCH($AB794,兵法相关参数!$C$3:$AL$3,0)),INDEX(兵法相关参数!$C$12:$AL$15,AM$15,MATCH($AB794,兵法相关参数!$C$3:$AL$3,0))),0)+IFERROR(AI794*IF($E794="将领",INDEX(兵法相关参数!$C$4:$AL$7,AM$15,MATCH($AG794,兵法相关参数!$C$3:$AL$3,0)),INDEX(兵法相关参数!$C$12:$AL$15,AM$15,MATCH($AG794,兵法相关参数!$C$3:$AL$3,0))),0)</f>
        <v>0</v>
      </c>
      <c r="AN794" s="146">
        <f>IFERROR(AE794*IF($E794="将领",INDEX(兵法相关参数!$C$4:$AL$7,AN$15,MATCH($AB794,兵法相关参数!$C$3:$AL$3,0)),INDEX(兵法相关参数!$C$12:$AL$15,AN$15,MATCH($AB794,兵法相关参数!$C$3:$AL$3,0))),0)+IFERROR(AJ794*IF($E794="将领",INDEX(兵法相关参数!$C$4:$AL$7,AN$15,MATCH($AG794,兵法相关参数!$C$3:$AL$3,0)),INDEX(兵法相关参数!$C$12:$AL$15,AN$15,MATCH($AG794,兵法相关参数!$C$3:$AL$3,0))),0)</f>
        <v>0</v>
      </c>
      <c r="AO794" s="146">
        <f>IFERROR(AF794*IF($E794="将领",INDEX(兵法相关参数!$C$4:$AL$7,AL$15,MATCH($AB794,兵法相关参数!$C$3:$AL$3,0)),INDEX(兵法相关参数!$C$12:$AL$15,AO$15,MATCH($AB794,兵法相关参数!$C$3:$AL$3,0))),0)+IFERROR(AK794*IF($E794="将领",INDEX(兵法相关参数!$C$4:$AL$7,AL$15,MATCH($AG794,兵法相关参数!$C$3:$AL$3,0)),INDEX(兵法相关参数!$C$12:$AL$15,AO$15,MATCH($AG794,兵法相关参数!$C$3:$AL$3,0))),0)</f>
        <v>0</v>
      </c>
      <c r="AP794" s="42"/>
      <c r="AQ794" s="151">
        <f t="shared" ref="AQ794:AQ799" si="522">AQ793</f>
        <v>30243</v>
      </c>
      <c r="AR794" s="160">
        <f t="shared" ref="AR794:AR808" si="523">IF(D794="直接伤害",1,0)</f>
        <v>0</v>
      </c>
      <c r="AS794" s="15" t="str">
        <f t="shared" ref="AS794:AS808" si="524">IF(C794="",AS793,C794)</f>
        <v>橙</v>
      </c>
      <c r="AT794" s="153">
        <f t="shared" ref="AT794:AT808" si="525">IF(A794&lt;&gt;"",1,IF(D794="",AT793,IF(AU792="",AT793,IF(AX792="",AT793+1,IF(BB792="",AT793+2,AT793+3)))))</f>
        <v>2</v>
      </c>
      <c r="AU794" s="39" t="str">
        <f>IF(IF(L794="","",AQ794&amp;AT794)=AU793,"",IF(MOD(COUNTIF($AQ$1:AQ794,AQ794),3)=1,"",IF(L794="","",AQ794&amp;AT794)))</f>
        <v/>
      </c>
      <c r="AV794" s="166" t="str">
        <f t="shared" ref="AV794:AV808" si="526">IF(AU794="","",IF(L793="固定值",L794,ROUND(IF(AR794=1,L794*INDEX($AV$5:$AV$9,MATCH(AS794,$AU$5:$AU$9,0)),L794*INDEX($AV$13:$AV$17,MATCH(AS794,$AU$13:$AU$17,0))),IF(MID(BH794,FIND(AT794-1,BH794)+2,1)="%",3,1))))</f>
        <v/>
      </c>
      <c r="AW794" s="166" t="str">
        <f t="shared" ref="AW794:AW808" si="527">IF(AU794="","",ROUND((IF(AR794=1,L794*INDEX($AW$5:$AW$9,MATCH(AS794,$AU$5:$AU$9,0)),L794*INDEX($AW$13:$AW$17,MATCH(AS794,$AU$13:$AU$17,0)))-AV794)/34,IF(MID(BH794,FIND(AT794-1,BH794)+2,1)="%",3,1)))</f>
        <v/>
      </c>
      <c r="AX794" s="15" t="str">
        <f>IF(MOD(COUNTIF($AQ$1:AQ794,AQ794),3)=1,"",IF(M794="","",AT794+1))</f>
        <v/>
      </c>
      <c r="AY794" s="15" t="str">
        <f t="shared" si="519"/>
        <v/>
      </c>
      <c r="AZ794" s="166" t="str">
        <f t="shared" si="520"/>
        <v/>
      </c>
      <c r="BA794" s="166" t="str">
        <f t="shared" si="521"/>
        <v/>
      </c>
      <c r="BB794" s="15" t="str">
        <f>IF(MOD(COUNTIF($AQ$1:AQ794,AQ794),3)=1,"",IF(N794="","",AX794+1))</f>
        <v/>
      </c>
      <c r="BC794" s="15" t="str">
        <f t="shared" ref="BC794:BC808" si="528">IF(IF(BB794="","",AQ794&amp;BB794)=BC793,"",IF(BB794="","",AQ794&amp;BB794))</f>
        <v/>
      </c>
      <c r="BD794" s="166" t="str">
        <f t="shared" ref="BD794:BD808" si="529">IF(BC794="","",IF(N793="固定值",N794,ROUND(IF(AR794=1,N794*INDEX($AV$5:$AV$9,MATCH(AS794,$AU$5:$AU$9,0)),N794*INDEX($AV$13:$AV$17,MATCH(AS794,$AU$13:$AU$17,0))),IF(MID(BH794,FIND(BB794-1,BH794)+2,1)="%",3,1))))</f>
        <v/>
      </c>
      <c r="BE794" s="166" t="str">
        <f t="shared" ref="BE794:BE808" si="530">IF(BC794="","",ROUND((IF(AR794=1,N794*INDEX($AW$5:$AW$9,MATCH(AS794,$AU$5:$AU$9,0)),N794*INDEX($AW$13:$AW$17,MATCH(AS794,$AU$13:$AU$17,0)))-BD794)/34,IF(MID(BH794,FIND(BB794-1,BH794)+2,1)="%",3,1)))</f>
        <v/>
      </c>
      <c r="BF794" s="15"/>
      <c r="BG794" s="15"/>
      <c r="BH794" s="170" t="str">
        <f t="shared" ref="BH794:BH808" si="531">IF(B794="",BH793,B794)</f>
        <v>每20秒，所率士兵以及附近最多一支友方弓弩部队会集火自身仇恨目标，持续{0}秒，同时清除目标增益效果。</v>
      </c>
    </row>
    <row r="795" spans="1:60">
      <c r="A795" s="261"/>
      <c r="B795" s="259"/>
      <c r="C795" s="256"/>
      <c r="D795" s="256"/>
      <c r="E795" s="179" t="s">
        <v>22</v>
      </c>
      <c r="F795" s="141">
        <v>1</v>
      </c>
      <c r="G795" s="141">
        <v>1</v>
      </c>
      <c r="H795" s="141">
        <v>1</v>
      </c>
      <c r="I795" s="141">
        <v>1</v>
      </c>
      <c r="J795" s="256"/>
      <c r="K795" s="256"/>
      <c r="L795" s="44"/>
      <c r="M795" s="44"/>
      <c r="N795" s="10"/>
      <c r="O795" s="81">
        <v>0.4</v>
      </c>
      <c r="P795" s="44" t="s">
        <v>1313</v>
      </c>
      <c r="Q795" s="10">
        <v>0</v>
      </c>
      <c r="R795" s="10">
        <v>1</v>
      </c>
      <c r="S795" s="44">
        <v>1</v>
      </c>
      <c r="T795" s="44"/>
      <c r="U795" s="44"/>
      <c r="V795" s="24"/>
      <c r="W795" s="92">
        <f>$O795*$R795*$S795</f>
        <v>0.4</v>
      </c>
      <c r="X795" s="92">
        <f>$O795*$R795*$S795</f>
        <v>0.4</v>
      </c>
      <c r="Y795" s="92">
        <f>$O795*$R795*$S795</f>
        <v>0.4</v>
      </c>
      <c r="Z795" s="92">
        <f>$O795*$R795*$S795</f>
        <v>0.4</v>
      </c>
      <c r="AA795" s="22"/>
      <c r="AB795" s="44" t="s">
        <v>510</v>
      </c>
      <c r="AC795" s="92">
        <f>W795</f>
        <v>0.4</v>
      </c>
      <c r="AD795" s="92">
        <f>X795</f>
        <v>0.4</v>
      </c>
      <c r="AE795" s="92">
        <f>Y795</f>
        <v>0.4</v>
      </c>
      <c r="AF795" s="92">
        <f>Z795</f>
        <v>0.4</v>
      </c>
      <c r="AG795" s="92"/>
      <c r="AH795" s="188"/>
      <c r="AI795" s="188"/>
      <c r="AJ795" s="188"/>
      <c r="AK795" s="188"/>
      <c r="AL795" s="146">
        <f>IFERROR(AC795*IF($E795="将领",INDEX(兵法相关参数!$C$4:$AL$7,AL$15,MATCH($AB795,兵法相关参数!$C$3:$AL$3,0)),INDEX(兵法相关参数!$C$12:$AL$15,AL$15,MATCH($AB795,兵法相关参数!$C$3:$AL$3,0))),0)+IFERROR(AH795*IF($E795="将领",INDEX(兵法相关参数!$C$4:$AL$7,AL$15,MATCH($AG795,兵法相关参数!$C$3:$AL$3,0)),INDEX(兵法相关参数!$C$12:$AL$15,AL$15,MATCH($AG795,兵法相关参数!$C$3:$AL$3,0))),0)</f>
        <v>0.4</v>
      </c>
      <c r="AM795" s="146">
        <f>IFERROR(AD795*IF($E795="将领",INDEX(兵法相关参数!$C$4:$AL$7,AM$15,MATCH($AB795,兵法相关参数!$C$3:$AL$3,0)),INDEX(兵法相关参数!$C$12:$AL$15,AM$15,MATCH($AB795,兵法相关参数!$C$3:$AL$3,0))),0)+IFERROR(AI795*IF($E795="将领",INDEX(兵法相关参数!$C$4:$AL$7,AM$15,MATCH($AG795,兵法相关参数!$C$3:$AL$3,0)),INDEX(兵法相关参数!$C$12:$AL$15,AM$15,MATCH($AG795,兵法相关参数!$C$3:$AL$3,0))),0)</f>
        <v>0.4</v>
      </c>
      <c r="AN795" s="146">
        <f>IFERROR(AE795*IF($E795="将领",INDEX(兵法相关参数!$C$4:$AL$7,AN$15,MATCH($AB795,兵法相关参数!$C$3:$AL$3,0)),INDEX(兵法相关参数!$C$12:$AL$15,AN$15,MATCH($AB795,兵法相关参数!$C$3:$AL$3,0))),0)+IFERROR(AJ795*IF($E795="将领",INDEX(兵法相关参数!$C$4:$AL$7,AN$15,MATCH($AG795,兵法相关参数!$C$3:$AL$3,0)),INDEX(兵法相关参数!$C$12:$AL$15,AN$15,MATCH($AG795,兵法相关参数!$C$3:$AL$3,0))),0)</f>
        <v>0.4</v>
      </c>
      <c r="AO795" s="146">
        <f>IFERROR(AF795*IF($E795="将领",INDEX(兵法相关参数!$C$4:$AL$7,AL$15,MATCH($AB795,兵法相关参数!$C$3:$AL$3,0)),INDEX(兵法相关参数!$C$12:$AL$15,AO$15,MATCH($AB795,兵法相关参数!$C$3:$AL$3,0))),0)+IFERROR(AK795*IF($E795="将领",INDEX(兵法相关参数!$C$4:$AL$7,AL$15,MATCH($AG795,兵法相关参数!$C$3:$AL$3,0)),INDEX(兵法相关参数!$C$12:$AL$15,AO$15,MATCH($AG795,兵法相关参数!$C$3:$AL$3,0))),0)</f>
        <v>0.4</v>
      </c>
      <c r="AP795" s="27"/>
      <c r="AQ795" s="151">
        <f t="shared" si="522"/>
        <v>30243</v>
      </c>
      <c r="AR795" s="160">
        <f t="shared" si="523"/>
        <v>0</v>
      </c>
      <c r="AS795" s="15" t="str">
        <f t="shared" si="524"/>
        <v>橙</v>
      </c>
      <c r="AT795" s="153">
        <f t="shared" si="525"/>
        <v>2</v>
      </c>
      <c r="AU795" s="39" t="str">
        <f>IF(IF(L795="","",AQ795&amp;AT795)=AU794,"",IF(MOD(COUNTIF($AQ$1:AQ795,AQ795),3)=1,"",IF(L795="","",AQ795&amp;AT795)))</f>
        <v/>
      </c>
      <c r="AV795" s="166" t="str">
        <f t="shared" si="526"/>
        <v/>
      </c>
      <c r="AW795" s="166" t="str">
        <f t="shared" si="527"/>
        <v/>
      </c>
      <c r="AX795" s="15" t="str">
        <f>IF(MOD(COUNTIF($AQ$1:AQ795,AQ795),3)=1,"",IF(M795="","",AT795+1))</f>
        <v/>
      </c>
      <c r="AY795" s="15" t="str">
        <f t="shared" si="519"/>
        <v/>
      </c>
      <c r="AZ795" s="166" t="str">
        <f t="shared" si="520"/>
        <v/>
      </c>
      <c r="BA795" s="166" t="str">
        <f t="shared" si="521"/>
        <v/>
      </c>
      <c r="BB795" s="15" t="str">
        <f>IF(MOD(COUNTIF($AQ$1:AQ795,AQ795),3)=1,"",IF(N795="","",AX795+1))</f>
        <v/>
      </c>
      <c r="BC795" s="15" t="str">
        <f t="shared" si="528"/>
        <v/>
      </c>
      <c r="BD795" s="166" t="str">
        <f t="shared" si="529"/>
        <v/>
      </c>
      <c r="BE795" s="166" t="str">
        <f t="shared" si="530"/>
        <v/>
      </c>
      <c r="BF795" s="15"/>
      <c r="BG795" s="15"/>
      <c r="BH795" s="170" t="str">
        <f t="shared" si="531"/>
        <v>每20秒，所率士兵以及附近最多一支友方弓弩部队会集火自身仇恨目标，持续{0}秒，同时清除目标增益效果。</v>
      </c>
    </row>
    <row r="796" spans="1:60">
      <c r="A796" s="261"/>
      <c r="B796" s="259"/>
      <c r="C796" s="256"/>
      <c r="D796" s="257"/>
      <c r="E796" s="179"/>
      <c r="F796" s="179"/>
      <c r="G796" s="179"/>
      <c r="H796" s="179"/>
      <c r="I796" s="179"/>
      <c r="J796" s="256"/>
      <c r="K796" s="256"/>
      <c r="L796" s="182"/>
      <c r="M796" s="179"/>
      <c r="N796" s="179"/>
      <c r="O796" s="182"/>
      <c r="P796" s="179"/>
      <c r="Q796" s="179"/>
      <c r="R796" s="179"/>
      <c r="S796" s="179"/>
      <c r="T796" s="179"/>
      <c r="U796" s="179"/>
      <c r="V796" s="179"/>
      <c r="W796" s="179"/>
      <c r="X796" s="179"/>
      <c r="Y796" s="179"/>
      <c r="Z796" s="179"/>
      <c r="AA796" s="179"/>
      <c r="AB796" s="44"/>
      <c r="AC796" s="189"/>
      <c r="AD796" s="189"/>
      <c r="AE796" s="189"/>
      <c r="AF796" s="189"/>
      <c r="AG796" s="92"/>
      <c r="AH796" s="189"/>
      <c r="AI796" s="189"/>
      <c r="AJ796" s="189"/>
      <c r="AK796" s="189"/>
      <c r="AL796" s="146">
        <f>IFERROR(AC796*IF($E796="将领",INDEX(兵法相关参数!$C$4:$AL$7,AL$15,MATCH($AB796,兵法相关参数!$C$3:$AL$3,0)),INDEX(兵法相关参数!$C$12:$AL$15,AL$15,MATCH($AB796,兵法相关参数!$C$3:$AL$3,0))),0)+IFERROR(AH796*IF($E796="将领",INDEX(兵法相关参数!$C$4:$AL$7,AL$15,MATCH($AG796,兵法相关参数!$C$3:$AL$3,0)),INDEX(兵法相关参数!$C$12:$AL$15,AL$15,MATCH($AG796,兵法相关参数!$C$3:$AL$3,0))),0)</f>
        <v>0</v>
      </c>
      <c r="AM796" s="146">
        <f>IFERROR(AD796*IF($E796="将领",INDEX(兵法相关参数!$C$4:$AL$7,AM$15,MATCH($AB796,兵法相关参数!$C$3:$AL$3,0)),INDEX(兵法相关参数!$C$12:$AL$15,AM$15,MATCH($AB796,兵法相关参数!$C$3:$AL$3,0))),0)+IFERROR(AI796*IF($E796="将领",INDEX(兵法相关参数!$C$4:$AL$7,AM$15,MATCH($AG796,兵法相关参数!$C$3:$AL$3,0)),INDEX(兵法相关参数!$C$12:$AL$15,AM$15,MATCH($AG796,兵法相关参数!$C$3:$AL$3,0))),0)</f>
        <v>0</v>
      </c>
      <c r="AN796" s="146">
        <f>IFERROR(AE796*IF($E796="将领",INDEX(兵法相关参数!$C$4:$AL$7,AN$15,MATCH($AB796,兵法相关参数!$C$3:$AL$3,0)),INDEX(兵法相关参数!$C$12:$AL$15,AN$15,MATCH($AB796,兵法相关参数!$C$3:$AL$3,0))),0)+IFERROR(AJ796*IF($E796="将领",INDEX(兵法相关参数!$C$4:$AL$7,AN$15,MATCH($AG796,兵法相关参数!$C$3:$AL$3,0)),INDEX(兵法相关参数!$C$12:$AL$15,AN$15,MATCH($AG796,兵法相关参数!$C$3:$AL$3,0))),0)</f>
        <v>0</v>
      </c>
      <c r="AO796" s="146">
        <f>IFERROR(AF796*IF($E796="将领",INDEX(兵法相关参数!$C$4:$AL$7,AL$15,MATCH($AB796,兵法相关参数!$C$3:$AL$3,0)),INDEX(兵法相关参数!$C$12:$AL$15,AO$15,MATCH($AB796,兵法相关参数!$C$3:$AL$3,0))),0)+IFERROR(AK796*IF($E796="将领",INDEX(兵法相关参数!$C$4:$AL$7,AL$15,MATCH($AG796,兵法相关参数!$C$3:$AL$3,0)),INDEX(兵法相关参数!$C$12:$AL$15,AO$15,MATCH($AG796,兵法相关参数!$C$3:$AL$3,0))),0)</f>
        <v>0</v>
      </c>
      <c r="AP796" s="42"/>
      <c r="AQ796" s="151">
        <f t="shared" si="522"/>
        <v>30243</v>
      </c>
      <c r="AR796" s="160">
        <f t="shared" si="523"/>
        <v>0</v>
      </c>
      <c r="AS796" s="15" t="str">
        <f t="shared" si="524"/>
        <v>橙</v>
      </c>
      <c r="AT796" s="153">
        <f t="shared" si="525"/>
        <v>2</v>
      </c>
      <c r="AU796" s="39" t="str">
        <f>IF(IF(L796="","",AQ796&amp;AT796)=AU795,"",IF(MOD(COUNTIF($AQ$1:AQ796,AQ796),3)=1,"",IF(L796="","",AQ796&amp;AT796)))</f>
        <v/>
      </c>
      <c r="AV796" s="166" t="str">
        <f t="shared" si="526"/>
        <v/>
      </c>
      <c r="AW796" s="166" t="str">
        <f t="shared" si="527"/>
        <v/>
      </c>
      <c r="AX796" s="15" t="str">
        <f>IF(MOD(COUNTIF($AQ$1:AQ796,AQ796),3)=1,"",IF(M796="","",AT796+1))</f>
        <v/>
      </c>
      <c r="AY796" s="15" t="str">
        <f t="shared" si="519"/>
        <v/>
      </c>
      <c r="AZ796" s="166" t="str">
        <f t="shared" si="520"/>
        <v/>
      </c>
      <c r="BA796" s="166" t="str">
        <f t="shared" si="521"/>
        <v/>
      </c>
      <c r="BB796" s="15" t="str">
        <f>IF(MOD(COUNTIF($AQ$1:AQ796,AQ796),3)=1,"",IF(N796="","",AX796+1))</f>
        <v/>
      </c>
      <c r="BC796" s="15" t="str">
        <f t="shared" si="528"/>
        <v/>
      </c>
      <c r="BD796" s="166" t="str">
        <f t="shared" si="529"/>
        <v/>
      </c>
      <c r="BE796" s="166" t="str">
        <f t="shared" si="530"/>
        <v/>
      </c>
      <c r="BF796" s="15"/>
      <c r="BG796" s="15"/>
      <c r="BH796" s="170" t="str">
        <f t="shared" si="531"/>
        <v>每20秒，所率士兵以及附近最多一支友方弓弩部队会集火自身仇恨目标，持续{0}秒，同时清除目标增益效果。</v>
      </c>
    </row>
    <row r="797" spans="1:60">
      <c r="A797" s="261"/>
      <c r="B797" s="259"/>
      <c r="C797" s="256"/>
      <c r="D797" s="255"/>
      <c r="E797" s="11"/>
      <c r="F797" s="11"/>
      <c r="G797" s="11"/>
      <c r="H797" s="11"/>
      <c r="I797" s="11"/>
      <c r="J797" s="256"/>
      <c r="K797" s="256"/>
      <c r="L797" s="184"/>
      <c r="M797" s="184"/>
      <c r="N797" s="11"/>
      <c r="O797" s="183"/>
      <c r="P797" s="3"/>
      <c r="Q797" s="11"/>
      <c r="R797" s="11"/>
      <c r="S797" s="184"/>
      <c r="T797" s="184"/>
      <c r="U797" s="184"/>
      <c r="V797" s="184"/>
      <c r="W797" s="3"/>
      <c r="X797" s="3"/>
      <c r="Y797" s="3"/>
      <c r="Z797" s="3"/>
      <c r="AA797" s="1"/>
      <c r="AB797" s="15"/>
      <c r="AC797" s="187"/>
      <c r="AD797" s="187"/>
      <c r="AE797" s="187"/>
      <c r="AF797" s="187"/>
      <c r="AG797" s="96"/>
      <c r="AH797" s="187"/>
      <c r="AI797" s="187"/>
      <c r="AJ797" s="187"/>
      <c r="AK797" s="187"/>
      <c r="AL797" s="146">
        <f>IFERROR(AC797*IF($E797="将领",INDEX(兵法相关参数!$C$4:$AL$7,AL$15,MATCH($AB797,兵法相关参数!$C$3:$AL$3,0)),INDEX(兵法相关参数!$C$12:$AL$15,AL$15,MATCH($AB797,兵法相关参数!$C$3:$AL$3,0))),0)+IFERROR(AH797*IF($E797="将领",INDEX(兵法相关参数!$C$4:$AL$7,AL$15,MATCH($AG797,兵法相关参数!$C$3:$AL$3,0)),INDEX(兵法相关参数!$C$12:$AL$15,AL$15,MATCH($AG797,兵法相关参数!$C$3:$AL$3,0))),0)</f>
        <v>0</v>
      </c>
      <c r="AM797" s="146">
        <f>IFERROR(AD797*IF($E797="将领",INDEX(兵法相关参数!$C$4:$AL$7,AM$15,MATCH($AB797,兵法相关参数!$C$3:$AL$3,0)),INDEX(兵法相关参数!$C$12:$AL$15,AM$15,MATCH($AB797,兵法相关参数!$C$3:$AL$3,0))),0)+IFERROR(AI797*IF($E797="将领",INDEX(兵法相关参数!$C$4:$AL$7,AM$15,MATCH($AG797,兵法相关参数!$C$3:$AL$3,0)),INDEX(兵法相关参数!$C$12:$AL$15,AM$15,MATCH($AG797,兵法相关参数!$C$3:$AL$3,0))),0)</f>
        <v>0</v>
      </c>
      <c r="AN797" s="146">
        <f>IFERROR(AE797*IF($E797="将领",INDEX(兵法相关参数!$C$4:$AL$7,AN$15,MATCH($AB797,兵法相关参数!$C$3:$AL$3,0)),INDEX(兵法相关参数!$C$12:$AL$15,AN$15,MATCH($AB797,兵法相关参数!$C$3:$AL$3,0))),0)+IFERROR(AJ797*IF($E797="将领",INDEX(兵法相关参数!$C$4:$AL$7,AN$15,MATCH($AG797,兵法相关参数!$C$3:$AL$3,0)),INDEX(兵法相关参数!$C$12:$AL$15,AN$15,MATCH($AG797,兵法相关参数!$C$3:$AL$3,0))),0)</f>
        <v>0</v>
      </c>
      <c r="AO797" s="146">
        <f>IFERROR(AF797*IF($E797="将领",INDEX(兵法相关参数!$C$4:$AL$7,AL$15,MATCH($AB797,兵法相关参数!$C$3:$AL$3,0)),INDEX(兵法相关参数!$C$12:$AL$15,AO$15,MATCH($AB797,兵法相关参数!$C$3:$AL$3,0))),0)+IFERROR(AK797*IF($E797="将领",INDEX(兵法相关参数!$C$4:$AL$7,AL$15,MATCH($AG797,兵法相关参数!$C$3:$AL$3,0)),INDEX(兵法相关参数!$C$12:$AL$15,AO$15,MATCH($AG797,兵法相关参数!$C$3:$AL$3,0))),0)</f>
        <v>0</v>
      </c>
      <c r="AP797" s="27"/>
      <c r="AQ797" s="151">
        <f t="shared" si="522"/>
        <v>30243</v>
      </c>
      <c r="AR797" s="160">
        <f t="shared" si="523"/>
        <v>0</v>
      </c>
      <c r="AS797" s="15" t="str">
        <f t="shared" si="524"/>
        <v>橙</v>
      </c>
      <c r="AT797" s="153">
        <f t="shared" si="525"/>
        <v>2</v>
      </c>
      <c r="AU797" s="39" t="str">
        <f>IF(IF(L797="","",AQ797&amp;AT797)=AU796,"",IF(MOD(COUNTIF($AQ$1:AQ797,AQ797),3)=1,"",IF(L797="","",AQ797&amp;AT797)))</f>
        <v/>
      </c>
      <c r="AV797" s="166" t="str">
        <f t="shared" si="526"/>
        <v/>
      </c>
      <c r="AW797" s="166" t="str">
        <f t="shared" si="527"/>
        <v/>
      </c>
      <c r="AX797" s="15" t="str">
        <f>IF(MOD(COUNTIF($AQ$1:AQ797,AQ797),3)=1,"",IF(M797="","",AT797+1))</f>
        <v/>
      </c>
      <c r="AY797" s="15" t="str">
        <f t="shared" si="519"/>
        <v/>
      </c>
      <c r="AZ797" s="166" t="str">
        <f t="shared" si="520"/>
        <v/>
      </c>
      <c r="BA797" s="166" t="str">
        <f t="shared" si="521"/>
        <v/>
      </c>
      <c r="BB797" s="15" t="str">
        <f>IF(MOD(COUNTIF($AQ$1:AQ797,AQ797),3)=1,"",IF(N797="","",AX797+1))</f>
        <v/>
      </c>
      <c r="BC797" s="15" t="str">
        <f t="shared" si="528"/>
        <v/>
      </c>
      <c r="BD797" s="166" t="str">
        <f t="shared" si="529"/>
        <v/>
      </c>
      <c r="BE797" s="166" t="str">
        <f t="shared" si="530"/>
        <v/>
      </c>
      <c r="BF797" s="15"/>
      <c r="BG797" s="15"/>
      <c r="BH797" s="170" t="str">
        <f t="shared" si="531"/>
        <v>每20秒，所率士兵以及附近最多一支友方弓弩部队会集火自身仇恨目标，持续{0}秒，同时清除目标增益效果。</v>
      </c>
    </row>
    <row r="798" spans="1:60">
      <c r="A798" s="261"/>
      <c r="B798" s="259"/>
      <c r="C798" s="256"/>
      <c r="D798" s="256"/>
      <c r="E798" s="179"/>
      <c r="F798" s="141"/>
      <c r="G798" s="141"/>
      <c r="H798" s="141"/>
      <c r="I798" s="141"/>
      <c r="J798" s="256"/>
      <c r="K798" s="256"/>
      <c r="L798" s="44"/>
      <c r="M798" s="44"/>
      <c r="N798" s="10"/>
      <c r="O798" s="81"/>
      <c r="P798" s="44"/>
      <c r="Q798" s="10"/>
      <c r="R798" s="10"/>
      <c r="S798" s="44"/>
      <c r="T798" s="44"/>
      <c r="U798" s="44"/>
      <c r="V798" s="24"/>
      <c r="W798" s="92"/>
      <c r="X798" s="92"/>
      <c r="Y798" s="92"/>
      <c r="Z798" s="92"/>
      <c r="AA798" s="22"/>
      <c r="AB798" s="44"/>
      <c r="AC798" s="92"/>
      <c r="AD798" s="92"/>
      <c r="AE798" s="92"/>
      <c r="AF798" s="92"/>
      <c r="AG798" s="92"/>
      <c r="AH798" s="188"/>
      <c r="AI798" s="188"/>
      <c r="AJ798" s="188"/>
      <c r="AK798" s="188"/>
      <c r="AL798" s="146">
        <f>IFERROR(AC798*IF($E798="将领",INDEX(兵法相关参数!$C$4:$AL$7,AL$15,MATCH($AB798,兵法相关参数!$C$3:$AL$3,0)),INDEX(兵法相关参数!$C$12:$AL$15,AL$15,MATCH($AB798,兵法相关参数!$C$3:$AL$3,0))),0)+IFERROR(AH798*IF($E798="将领",INDEX(兵法相关参数!$C$4:$AL$7,AL$15,MATCH($AG798,兵法相关参数!$C$3:$AL$3,0)),INDEX(兵法相关参数!$C$12:$AL$15,AL$15,MATCH($AG798,兵法相关参数!$C$3:$AL$3,0))),0)</f>
        <v>0</v>
      </c>
      <c r="AM798" s="146">
        <f>IFERROR(AD798*IF($E798="将领",INDEX(兵法相关参数!$C$4:$AL$7,AM$15,MATCH($AB798,兵法相关参数!$C$3:$AL$3,0)),INDEX(兵法相关参数!$C$12:$AL$15,AM$15,MATCH($AB798,兵法相关参数!$C$3:$AL$3,0))),0)+IFERROR(AI798*IF($E798="将领",INDEX(兵法相关参数!$C$4:$AL$7,AM$15,MATCH($AG798,兵法相关参数!$C$3:$AL$3,0)),INDEX(兵法相关参数!$C$12:$AL$15,AM$15,MATCH($AG798,兵法相关参数!$C$3:$AL$3,0))),0)</f>
        <v>0</v>
      </c>
      <c r="AN798" s="146">
        <f>IFERROR(AE798*IF($E798="将领",INDEX(兵法相关参数!$C$4:$AL$7,AN$15,MATCH($AB798,兵法相关参数!$C$3:$AL$3,0)),INDEX(兵法相关参数!$C$12:$AL$15,AN$15,MATCH($AB798,兵法相关参数!$C$3:$AL$3,0))),0)+IFERROR(AJ798*IF($E798="将领",INDEX(兵法相关参数!$C$4:$AL$7,AN$15,MATCH($AG798,兵法相关参数!$C$3:$AL$3,0)),INDEX(兵法相关参数!$C$12:$AL$15,AN$15,MATCH($AG798,兵法相关参数!$C$3:$AL$3,0))),0)</f>
        <v>0</v>
      </c>
      <c r="AO798" s="146">
        <f>IFERROR(AF798*IF($E798="将领",INDEX(兵法相关参数!$C$4:$AL$7,AL$15,MATCH($AB798,兵法相关参数!$C$3:$AL$3,0)),INDEX(兵法相关参数!$C$12:$AL$15,AO$15,MATCH($AB798,兵法相关参数!$C$3:$AL$3,0))),0)+IFERROR(AK798*IF($E798="将领",INDEX(兵法相关参数!$C$4:$AL$7,AL$15,MATCH($AG798,兵法相关参数!$C$3:$AL$3,0)),INDEX(兵法相关参数!$C$12:$AL$15,AO$15,MATCH($AG798,兵法相关参数!$C$3:$AL$3,0))),0)</f>
        <v>0</v>
      </c>
      <c r="AP798" s="42"/>
      <c r="AQ798" s="151">
        <f t="shared" si="522"/>
        <v>30243</v>
      </c>
      <c r="AR798" s="160">
        <f t="shared" si="523"/>
        <v>0</v>
      </c>
      <c r="AS798" s="15" t="str">
        <f t="shared" si="524"/>
        <v>橙</v>
      </c>
      <c r="AT798" s="153">
        <f t="shared" si="525"/>
        <v>2</v>
      </c>
      <c r="AU798" s="39" t="str">
        <f>IF(IF(L798="","",AQ798&amp;AT798)=AU797,"",IF(MOD(COUNTIF($AQ$1:AQ798,AQ798),3)=1,"",IF(L798="","",AQ798&amp;AT798)))</f>
        <v/>
      </c>
      <c r="AV798" s="166" t="str">
        <f t="shared" si="526"/>
        <v/>
      </c>
      <c r="AW798" s="166" t="str">
        <f t="shared" si="527"/>
        <v/>
      </c>
      <c r="AX798" s="15" t="str">
        <f>IF(MOD(COUNTIF($AQ$1:AQ798,AQ798),3)=1,"",IF(M798="","",AT798+1))</f>
        <v/>
      </c>
      <c r="AY798" s="15" t="str">
        <f t="shared" si="519"/>
        <v/>
      </c>
      <c r="AZ798" s="166" t="str">
        <f t="shared" si="520"/>
        <v/>
      </c>
      <c r="BA798" s="166" t="str">
        <f t="shared" si="521"/>
        <v/>
      </c>
      <c r="BB798" s="15" t="str">
        <f>IF(MOD(COUNTIF($AQ$1:AQ798,AQ798),3)=1,"",IF(N798="","",AX798+1))</f>
        <v/>
      </c>
      <c r="BC798" s="15" t="str">
        <f t="shared" si="528"/>
        <v/>
      </c>
      <c r="BD798" s="166" t="str">
        <f t="shared" si="529"/>
        <v/>
      </c>
      <c r="BE798" s="166" t="str">
        <f t="shared" si="530"/>
        <v/>
      </c>
      <c r="BF798" s="15"/>
      <c r="BG798" s="15"/>
      <c r="BH798" s="170" t="str">
        <f t="shared" si="531"/>
        <v>每20秒，所率士兵以及附近最多一支友方弓弩部队会集火自身仇恨目标，持续{0}秒，同时清除目标增益效果。</v>
      </c>
    </row>
    <row r="799" spans="1:60">
      <c r="A799" s="261"/>
      <c r="B799" s="260"/>
      <c r="C799" s="257"/>
      <c r="D799" s="257"/>
      <c r="E799" s="179"/>
      <c r="F799" s="179"/>
      <c r="G799" s="179"/>
      <c r="H799" s="179"/>
      <c r="I799" s="179"/>
      <c r="J799" s="257"/>
      <c r="K799" s="257"/>
      <c r="L799" s="182"/>
      <c r="M799" s="179"/>
      <c r="N799" s="179"/>
      <c r="O799" s="182"/>
      <c r="P799" s="179"/>
      <c r="Q799" s="179"/>
      <c r="R799" s="179"/>
      <c r="S799" s="179"/>
      <c r="T799" s="179"/>
      <c r="U799" s="179"/>
      <c r="V799" s="179"/>
      <c r="W799" s="179"/>
      <c r="X799" s="179"/>
      <c r="Y799" s="179"/>
      <c r="Z799" s="179"/>
      <c r="AA799" s="179"/>
      <c r="AB799" s="44"/>
      <c r="AC799" s="189"/>
      <c r="AD799" s="189"/>
      <c r="AE799" s="189"/>
      <c r="AF799" s="189"/>
      <c r="AG799" s="92"/>
      <c r="AH799" s="189"/>
      <c r="AI799" s="189"/>
      <c r="AJ799" s="189"/>
      <c r="AK799" s="189"/>
      <c r="AL799" s="146">
        <f>IFERROR(AC799*IF($E799="将领",INDEX(兵法相关参数!$C$4:$AL$7,AL$15,MATCH($AB799,兵法相关参数!$C$3:$AL$3,0)),INDEX(兵法相关参数!$C$12:$AL$15,AL$15,MATCH($AB799,兵法相关参数!$C$3:$AL$3,0))),0)+IFERROR(AH799*IF($E799="将领",INDEX(兵法相关参数!$C$4:$AL$7,AL$15,MATCH($AG799,兵法相关参数!$C$3:$AL$3,0)),INDEX(兵法相关参数!$C$12:$AL$15,AL$15,MATCH($AG799,兵法相关参数!$C$3:$AL$3,0))),0)</f>
        <v>0</v>
      </c>
      <c r="AM799" s="146">
        <f>IFERROR(AD799*IF($E799="将领",INDEX(兵法相关参数!$C$4:$AL$7,AM$15,MATCH($AB799,兵法相关参数!$C$3:$AL$3,0)),INDEX(兵法相关参数!$C$12:$AL$15,AM$15,MATCH($AB799,兵法相关参数!$C$3:$AL$3,0))),0)+IFERROR(AI799*IF($E799="将领",INDEX(兵法相关参数!$C$4:$AL$7,AM$15,MATCH($AG799,兵法相关参数!$C$3:$AL$3,0)),INDEX(兵法相关参数!$C$12:$AL$15,AM$15,MATCH($AG799,兵法相关参数!$C$3:$AL$3,0))),0)</f>
        <v>0</v>
      </c>
      <c r="AN799" s="146">
        <f>IFERROR(AE799*IF($E799="将领",INDEX(兵法相关参数!$C$4:$AL$7,AN$15,MATCH($AB799,兵法相关参数!$C$3:$AL$3,0)),INDEX(兵法相关参数!$C$12:$AL$15,AN$15,MATCH($AB799,兵法相关参数!$C$3:$AL$3,0))),0)+IFERROR(AJ799*IF($E799="将领",INDEX(兵法相关参数!$C$4:$AL$7,AN$15,MATCH($AG799,兵法相关参数!$C$3:$AL$3,0)),INDEX(兵法相关参数!$C$12:$AL$15,AN$15,MATCH($AG799,兵法相关参数!$C$3:$AL$3,0))),0)</f>
        <v>0</v>
      </c>
      <c r="AO799" s="146">
        <f>IFERROR(AF799*IF($E799="将领",INDEX(兵法相关参数!$C$4:$AL$7,AL$15,MATCH($AB799,兵法相关参数!$C$3:$AL$3,0)),INDEX(兵法相关参数!$C$12:$AL$15,AO$15,MATCH($AB799,兵法相关参数!$C$3:$AL$3,0))),0)+IFERROR(AK799*IF($E799="将领",INDEX(兵法相关参数!$C$4:$AL$7,AL$15,MATCH($AG799,兵法相关参数!$C$3:$AL$3,0)),INDEX(兵法相关参数!$C$12:$AL$15,AO$15,MATCH($AG799,兵法相关参数!$C$3:$AL$3,0))),0)</f>
        <v>0</v>
      </c>
      <c r="AP799" s="27"/>
      <c r="AQ799" s="152">
        <f t="shared" si="522"/>
        <v>30243</v>
      </c>
      <c r="AR799" s="160">
        <f t="shared" si="523"/>
        <v>0</v>
      </c>
      <c r="AS799" s="15" t="str">
        <f t="shared" si="524"/>
        <v>橙</v>
      </c>
      <c r="AT799" s="153">
        <f t="shared" si="525"/>
        <v>2</v>
      </c>
      <c r="AU799" s="39" t="str">
        <f>IF(IF(L799="","",AQ799&amp;AT799)=AU798,"",IF(MOD(COUNTIF($AQ$1:AQ799,AQ799),3)=1,"",IF(L799="","",AQ799&amp;AT799)))</f>
        <v/>
      </c>
      <c r="AV799" s="166" t="str">
        <f t="shared" si="526"/>
        <v/>
      </c>
      <c r="AW799" s="166" t="str">
        <f t="shared" si="527"/>
        <v/>
      </c>
      <c r="AX799" s="15" t="str">
        <f>IF(MOD(COUNTIF($AQ$1:AQ799,AQ799),3)=1,"",IF(M799="","",AT799+1))</f>
        <v/>
      </c>
      <c r="AY799" s="15" t="str">
        <f t="shared" si="519"/>
        <v/>
      </c>
      <c r="AZ799" s="166" t="str">
        <f t="shared" si="520"/>
        <v/>
      </c>
      <c r="BA799" s="166" t="str">
        <f t="shared" si="521"/>
        <v/>
      </c>
      <c r="BB799" s="15" t="str">
        <f>IF(MOD(COUNTIF($AQ$1:AQ799,AQ799),3)=1,"",IF(N799="","",AX799+1))</f>
        <v/>
      </c>
      <c r="BC799" s="15" t="str">
        <f t="shared" si="528"/>
        <v/>
      </c>
      <c r="BD799" s="166" t="str">
        <f t="shared" si="529"/>
        <v/>
      </c>
      <c r="BE799" s="166" t="str">
        <f t="shared" si="530"/>
        <v/>
      </c>
      <c r="BF799" s="15"/>
      <c r="BG799" s="15"/>
      <c r="BH799" s="170" t="str">
        <f t="shared" si="531"/>
        <v>每20秒，所率士兵以及附近最多一支友方弓弩部队会集火自身仇恨目标，持续{0}秒，同时清除目标增益效果。</v>
      </c>
    </row>
    <row r="800" spans="1:60">
      <c r="A800" s="255" t="s">
        <v>1314</v>
      </c>
      <c r="B800" s="258" t="s">
        <v>1320</v>
      </c>
      <c r="C800" s="255" t="s">
        <v>13</v>
      </c>
      <c r="D800" s="255" t="s">
        <v>17</v>
      </c>
      <c r="E800" s="11"/>
      <c r="F800" s="11"/>
      <c r="G800" s="11"/>
      <c r="H800" s="11"/>
      <c r="I800" s="11"/>
      <c r="J800" s="11" t="s">
        <v>402</v>
      </c>
      <c r="K800" s="11" t="s">
        <v>469</v>
      </c>
      <c r="L800" s="181" t="s">
        <v>621</v>
      </c>
      <c r="M800" s="11"/>
      <c r="N800" s="11"/>
      <c r="O800" s="183" t="s">
        <v>52</v>
      </c>
      <c r="P800" s="3" t="s">
        <v>57</v>
      </c>
      <c r="Q800" s="11" t="s">
        <v>60</v>
      </c>
      <c r="R800" s="11" t="s">
        <v>61</v>
      </c>
      <c r="S800" s="184"/>
      <c r="T800" s="184"/>
      <c r="U800" s="184"/>
      <c r="V800" s="184"/>
      <c r="W800" s="3" t="s">
        <v>223</v>
      </c>
      <c r="X800" s="3" t="s">
        <v>224</v>
      </c>
      <c r="Y800" s="3" t="s">
        <v>225</v>
      </c>
      <c r="Z800" s="3" t="s">
        <v>226</v>
      </c>
      <c r="AA800" s="1"/>
      <c r="AB800" s="15"/>
      <c r="AC800" s="187" t="s">
        <v>227</v>
      </c>
      <c r="AD800" s="187" t="s">
        <v>228</v>
      </c>
      <c r="AE800" s="187" t="s">
        <v>229</v>
      </c>
      <c r="AF800" s="187" t="s">
        <v>230</v>
      </c>
      <c r="AG800" s="96"/>
      <c r="AH800" s="187"/>
      <c r="AI800" s="187"/>
      <c r="AJ800" s="187"/>
      <c r="AK800" s="187"/>
      <c r="AL800" s="146">
        <f>IFERROR(AC800*IF($E800="将领",INDEX(兵法相关参数!$C$4:$AL$7,AL$15,MATCH($AB800,兵法相关参数!$C$3:$AL$3,0)),INDEX(兵法相关参数!$C$12:$AL$15,AL$15,MATCH($AB800,兵法相关参数!$C$3:$AL$3,0))),0)+IFERROR(AH800*IF($E800="将领",INDEX(兵法相关参数!$C$4:$AL$7,AL$15,MATCH($AG800,兵法相关参数!$C$3:$AL$3,0)),INDEX(兵法相关参数!$C$12:$AL$15,AL$15,MATCH($AG800,兵法相关参数!$C$3:$AL$3,0))),0)</f>
        <v>0</v>
      </c>
      <c r="AM800" s="146">
        <f>IFERROR(AD800*IF($E800="将领",INDEX(兵法相关参数!$C$4:$AL$7,AM$15,MATCH($AB800,兵法相关参数!$C$3:$AL$3,0)),INDEX(兵法相关参数!$C$12:$AL$15,AM$15,MATCH($AB800,兵法相关参数!$C$3:$AL$3,0))),0)+IFERROR(AI800*IF($E800="将领",INDEX(兵法相关参数!$C$4:$AL$7,AM$15,MATCH($AG800,兵法相关参数!$C$3:$AL$3,0)),INDEX(兵法相关参数!$C$12:$AL$15,AM$15,MATCH($AG800,兵法相关参数!$C$3:$AL$3,0))),0)</f>
        <v>0</v>
      </c>
      <c r="AN800" s="146">
        <f>IFERROR(AE800*IF($E800="将领",INDEX(兵法相关参数!$C$4:$AL$7,AN$15,MATCH($AB800,兵法相关参数!$C$3:$AL$3,0)),INDEX(兵法相关参数!$C$12:$AL$15,AN$15,MATCH($AB800,兵法相关参数!$C$3:$AL$3,0))),0)+IFERROR(AJ800*IF($E800="将领",INDEX(兵法相关参数!$C$4:$AL$7,AN$15,MATCH($AG800,兵法相关参数!$C$3:$AL$3,0)),INDEX(兵法相关参数!$C$12:$AL$15,AN$15,MATCH($AG800,兵法相关参数!$C$3:$AL$3,0))),0)</f>
        <v>0</v>
      </c>
      <c r="AO800" s="146">
        <f>IFERROR(AF800*IF($E800="将领",INDEX(兵法相关参数!$C$4:$AL$7,AL$15,MATCH($AB800,兵法相关参数!$C$3:$AL$3,0)),INDEX(兵法相关参数!$C$12:$AL$15,AO$15,MATCH($AB800,兵法相关参数!$C$3:$AL$3,0))),0)+IFERROR(AK800*IF($E800="将领",INDEX(兵法相关参数!$C$4:$AL$7,AL$15,MATCH($AG800,兵法相关参数!$C$3:$AL$3,0)),INDEX(兵法相关参数!$C$12:$AL$15,AO$15,MATCH($AG800,兵法相关参数!$C$3:$AL$3,0))),0)</f>
        <v>0</v>
      </c>
      <c r="AP800" s="27"/>
      <c r="AQ800" s="154">
        <v>30327</v>
      </c>
      <c r="AR800" s="160">
        <f t="shared" si="523"/>
        <v>1</v>
      </c>
      <c r="AS800" s="15" t="str">
        <f t="shared" si="524"/>
        <v>红</v>
      </c>
      <c r="AT800" s="153">
        <f t="shared" si="525"/>
        <v>1</v>
      </c>
      <c r="AU800" s="39" t="str">
        <f>IF(IF(L800="","",AQ800&amp;AT800)=AU799,"",IF(MOD(COUNTIF($AQ$1:AQ800,AQ800),3)=1,"",IF(L800="","",AQ800&amp;AT800)))</f>
        <v/>
      </c>
      <c r="AV800" s="166" t="str">
        <f t="shared" si="526"/>
        <v/>
      </c>
      <c r="AW800" s="166" t="str">
        <f t="shared" si="527"/>
        <v/>
      </c>
      <c r="AX800" s="15" t="str">
        <f>IF(MOD(COUNTIF($AQ$1:AQ800,AQ800),3)=1,"",IF(M800="","",AT800+1))</f>
        <v/>
      </c>
      <c r="AY800" s="15" t="str">
        <f t="shared" si="519"/>
        <v/>
      </c>
      <c r="AZ800" s="166" t="str">
        <f t="shared" si="520"/>
        <v/>
      </c>
      <c r="BA800" s="166" t="str">
        <f t="shared" si="521"/>
        <v/>
      </c>
      <c r="BB800" s="15" t="str">
        <f>IF(MOD(COUNTIF($AQ$1:AQ800,AQ800),3)=1,"",IF(N800="","",AX800+1))</f>
        <v/>
      </c>
      <c r="BC800" s="15" t="str">
        <f t="shared" si="528"/>
        <v/>
      </c>
      <c r="BD800" s="166" t="str">
        <f t="shared" si="529"/>
        <v/>
      </c>
      <c r="BE800" s="166" t="str">
        <f t="shared" si="530"/>
        <v/>
      </c>
      <c r="BF800" s="15"/>
      <c r="BG800" s="15"/>
      <c r="BH800" s="170" t="str">
        <f t="shared" si="531"/>
        <v>攻速提升{0}，每次普攻额外射出箭矢，对我方护甲最高的英雄造成攻击{1}%伤害，对敌方护甲最低的单位造成攻击{2}%伤害。回怒削减{3}%。</v>
      </c>
    </row>
    <row r="801" spans="1:60">
      <c r="A801" s="256"/>
      <c r="B801" s="259"/>
      <c r="C801" s="256"/>
      <c r="D801" s="256"/>
      <c r="E801" s="179" t="s">
        <v>22</v>
      </c>
      <c r="F801" s="141">
        <v>1</v>
      </c>
      <c r="G801" s="141">
        <v>1</v>
      </c>
      <c r="H801" s="141">
        <v>1</v>
      </c>
      <c r="I801" s="141">
        <v>1</v>
      </c>
      <c r="J801" s="255">
        <f>SUMPRODUCT(LARGE(AL801:AO801*F801:I801+AL802:AO802*F802:I802+AL804:AO804*F804:I804+AL805:AO805*F805:I805+AL807:AO807*F807:I807+AL808:AO808*F808:I808,1))</f>
        <v>5.2203981364631442</v>
      </c>
      <c r="K801" s="255">
        <f>INDEX($J$17:$J$200,MATCH(C800,$C$17:$C$200,0),1)</f>
        <v>5.1145752809421161</v>
      </c>
      <c r="L801" s="12">
        <v>100</v>
      </c>
      <c r="M801" s="203"/>
      <c r="N801" s="203"/>
      <c r="O801" s="81">
        <f>1/1.4</f>
        <v>0.7142857142857143</v>
      </c>
      <c r="P801" s="44">
        <v>0</v>
      </c>
      <c r="Q801" s="10">
        <v>0</v>
      </c>
      <c r="R801" s="10">
        <v>1</v>
      </c>
      <c r="S801" s="44"/>
      <c r="T801" s="44"/>
      <c r="U801" s="44"/>
      <c r="V801" s="24"/>
      <c r="W801" s="23">
        <f>$L801/100*效果范围削减($R801)*$O801</f>
        <v>0.7142857142857143</v>
      </c>
      <c r="X801" s="23">
        <f>$L801/100*效果范围削减($R801)*$O801</f>
        <v>0.7142857142857143</v>
      </c>
      <c r="Y801" s="23">
        <f>$L801/100*效果范围削减($R801)*$O801</f>
        <v>0.7142857142857143</v>
      </c>
      <c r="Z801" s="23">
        <f>$L801/100*效果范围削减($R801)*$O801</f>
        <v>0.7142857142857143</v>
      </c>
      <c r="AA801" s="22"/>
      <c r="AB801" s="44" t="s">
        <v>96</v>
      </c>
      <c r="AC801" s="92">
        <f>辅助效用($P801,0,AC$15,"输出转换",标准系数,"指定将领",W801)</f>
        <v>1.7348214285714285</v>
      </c>
      <c r="AD801" s="92">
        <f>辅助效用($P801,0,AD$15,"输出转换",标准系数,"指定将领",X801)</f>
        <v>1.640625</v>
      </c>
      <c r="AE801" s="92">
        <f>辅助效用($P801,0,AE$15,"输出转换",标准系数,"指定将领",Y801)</f>
        <v>2.7187500000000004</v>
      </c>
      <c r="AF801" s="92">
        <f>辅助效用($P801,0,AF$15,"输出转换",标准系数,"指定将领",Z801)</f>
        <v>2.7187500000000004</v>
      </c>
      <c r="AG801" s="92"/>
      <c r="AH801" s="188"/>
      <c r="AI801" s="188"/>
      <c r="AJ801" s="238">
        <f>AV801+35*AW801</f>
        <v>100</v>
      </c>
      <c r="AK801" s="188"/>
      <c r="AL801" s="146">
        <f>IFERROR(AC801*IF($E801="将领",INDEX(兵法相关参数!$C$4:$AL$7,AL$15,MATCH($AB801,兵法相关参数!$C$3:$AL$3,0)),INDEX(兵法相关参数!$C$12:$AL$15,AL$15,MATCH($AB801,兵法相关参数!$C$3:$AL$3,0))),0)+IFERROR(AH801*IF($E801="将领",INDEX(兵法相关参数!$C$4:$AL$7,AL$15,MATCH($AG801,兵法相关参数!$C$3:$AL$3,0)),INDEX(兵法相关参数!$C$12:$AL$15,AL$15,MATCH($AG801,兵法相关参数!$C$3:$AL$3,0))),0)</f>
        <v>1.6070132384630915</v>
      </c>
      <c r="AM801" s="146">
        <f>IFERROR(AD801*IF($E801="将领",INDEX(兵法相关参数!$C$4:$AL$7,AM$15,MATCH($AB801,兵法相关参数!$C$3:$AL$3,0)),INDEX(兵法相关参数!$C$12:$AL$15,AM$15,MATCH($AB801,兵法相关参数!$C$3:$AL$3,0))),0)+IFERROR(AI801*IF($E801="将领",INDEX(兵法相关参数!$C$4:$AL$7,AM$15,MATCH($AG801,兵法相关参数!$C$3:$AL$3,0)),INDEX(兵法相关参数!$C$12:$AL$15,AM$15,MATCH($AG801,兵法相关参数!$C$3:$AL$3,0))),0)</f>
        <v>1.4534320121554554</v>
      </c>
      <c r="AN801" s="146">
        <f>IFERROR(AE801*IF($E801="将领",INDEX(兵法相关参数!$C$4:$AL$7,AN$15,MATCH($AB801,兵法相关参数!$C$3:$AL$3,0)),INDEX(兵法相关参数!$C$12:$AL$15,AN$15,MATCH($AB801,兵法相关参数!$C$3:$AL$3,0))),0)+IFERROR(AJ801*IF($E801="将领",INDEX(兵法相关参数!$C$4:$AL$7,AN$15,MATCH($AG801,兵法相关参数!$C$3:$AL$3,0)),INDEX(兵法相关参数!$C$12:$AL$15,AN$15,MATCH($AG801,兵法相关参数!$C$3:$AL$3,0))),0)</f>
        <v>2.4762053896976131</v>
      </c>
      <c r="AO801" s="146">
        <f>IFERROR(AF801*IF($E801="将领",INDEX(兵法相关参数!$C$4:$AL$7,AL$15,MATCH($AB801,兵法相关参数!$C$3:$AL$3,0)),INDEX(兵法相关参数!$C$12:$AL$15,AO$15,MATCH($AB801,兵法相关参数!$C$3:$AL$3,0))),0)+IFERROR(AK801*IF($E801="将领",INDEX(兵法相关参数!$C$4:$AL$7,AL$15,MATCH($AG801,兵法相关参数!$C$3:$AL$3,0)),INDEX(兵法相关参数!$C$12:$AL$15,AO$15,MATCH($AG801,兵法相关参数!$C$3:$AL$3,0))),0)</f>
        <v>2.5184535826660395</v>
      </c>
      <c r="AP801" s="42"/>
      <c r="AQ801" s="151">
        <f>AQ800</f>
        <v>30327</v>
      </c>
      <c r="AR801" s="160">
        <f t="shared" si="523"/>
        <v>0</v>
      </c>
      <c r="AS801" s="15" t="str">
        <f t="shared" si="524"/>
        <v>红</v>
      </c>
      <c r="AT801" s="153">
        <f t="shared" si="525"/>
        <v>1</v>
      </c>
      <c r="AU801" s="39" t="str">
        <f>IF(IF(L801="","",AQ801&amp;AT801)=AU800,"",IF(MOD(COUNTIF($AQ$1:AQ801,AQ801),3)=1,"",IF(L801="","",AQ801&amp;AT801)))</f>
        <v>303271</v>
      </c>
      <c r="AV801" s="191">
        <v>23</v>
      </c>
      <c r="AW801" s="191">
        <v>2.2000000000000002</v>
      </c>
      <c r="AX801" s="15" t="str">
        <f>IF(MOD(COUNTIF($AQ$1:AQ801,AQ801),3)=1,"",IF(M801="","",AT801+1))</f>
        <v/>
      </c>
      <c r="AY801" s="15" t="str">
        <f t="shared" si="519"/>
        <v/>
      </c>
      <c r="AZ801" s="166" t="str">
        <f t="shared" si="520"/>
        <v/>
      </c>
      <c r="BA801" s="166" t="str">
        <f t="shared" si="521"/>
        <v/>
      </c>
      <c r="BB801" s="15" t="str">
        <f>IF(MOD(COUNTIF($AQ$1:AQ801,AQ801),3)=1,"",IF(N801="","",AX801+1))</f>
        <v/>
      </c>
      <c r="BC801" s="15" t="str">
        <f t="shared" si="528"/>
        <v/>
      </c>
      <c r="BD801" s="166" t="str">
        <f t="shared" si="529"/>
        <v/>
      </c>
      <c r="BE801" s="166" t="str">
        <f t="shared" si="530"/>
        <v/>
      </c>
      <c r="BF801" s="15"/>
      <c r="BG801" s="15"/>
      <c r="BH801" s="170" t="str">
        <f t="shared" si="531"/>
        <v>攻速提升{0}，每次普攻额外射出箭矢，对我方护甲最高的英雄造成攻击{1}%伤害，对敌方护甲最低的单位造成攻击{2}%伤害。回怒削减{3}%。</v>
      </c>
    </row>
    <row r="802" spans="1:60">
      <c r="A802" s="256"/>
      <c r="B802" s="259"/>
      <c r="C802" s="256"/>
      <c r="D802" s="257"/>
      <c r="E802" s="179"/>
      <c r="F802" s="141"/>
      <c r="G802" s="141"/>
      <c r="H802" s="141"/>
      <c r="I802" s="141"/>
      <c r="J802" s="256"/>
      <c r="K802" s="256"/>
      <c r="L802" s="182"/>
      <c r="M802" s="179"/>
      <c r="N802" s="179"/>
      <c r="O802" s="182"/>
      <c r="P802" s="179"/>
      <c r="Q802" s="179"/>
      <c r="R802" s="179"/>
      <c r="S802" s="179"/>
      <c r="T802" s="179"/>
      <c r="U802" s="179"/>
      <c r="V802" s="179"/>
      <c r="W802" s="179"/>
      <c r="X802" s="179"/>
      <c r="Y802" s="179"/>
      <c r="Z802" s="179"/>
      <c r="AA802" s="179"/>
      <c r="AB802" s="44"/>
      <c r="AC802" s="189"/>
      <c r="AD802" s="189"/>
      <c r="AE802" s="189"/>
      <c r="AF802" s="189"/>
      <c r="AG802" s="92"/>
      <c r="AH802" s="189"/>
      <c r="AI802" s="189"/>
      <c r="AJ802" s="189"/>
      <c r="AK802" s="189"/>
      <c r="AL802" s="146">
        <f>IFERROR(AC802*IF($E802="将领",INDEX(兵法相关参数!$C$4:$AL$7,AL$15,MATCH($AB802,兵法相关参数!$C$3:$AL$3,0)),INDEX(兵法相关参数!$C$12:$AL$15,AL$15,MATCH($AB802,兵法相关参数!$C$3:$AL$3,0))),0)+IFERROR(AH802*IF($E802="将领",INDEX(兵法相关参数!$C$4:$AL$7,AL$15,MATCH($AG802,兵法相关参数!$C$3:$AL$3,0)),INDEX(兵法相关参数!$C$12:$AL$15,AL$15,MATCH($AG802,兵法相关参数!$C$3:$AL$3,0))),0)</f>
        <v>0</v>
      </c>
      <c r="AM802" s="146">
        <f>IFERROR(AD802*IF($E802="将领",INDEX(兵法相关参数!$C$4:$AL$7,AM$15,MATCH($AB802,兵法相关参数!$C$3:$AL$3,0)),INDEX(兵法相关参数!$C$12:$AL$15,AM$15,MATCH($AB802,兵法相关参数!$C$3:$AL$3,0))),0)+IFERROR(AI802*IF($E802="将领",INDEX(兵法相关参数!$C$4:$AL$7,AM$15,MATCH($AG802,兵法相关参数!$C$3:$AL$3,0)),INDEX(兵法相关参数!$C$12:$AL$15,AM$15,MATCH($AG802,兵法相关参数!$C$3:$AL$3,0))),0)</f>
        <v>0</v>
      </c>
      <c r="AN802" s="146">
        <f>IFERROR(AE802*IF($E802="将领",INDEX(兵法相关参数!$C$4:$AL$7,AN$15,MATCH($AB802,兵法相关参数!$C$3:$AL$3,0)),INDEX(兵法相关参数!$C$12:$AL$15,AN$15,MATCH($AB802,兵法相关参数!$C$3:$AL$3,0))),0)+IFERROR(AJ802*IF($E802="将领",INDEX(兵法相关参数!$C$4:$AL$7,AN$15,MATCH($AG802,兵法相关参数!$C$3:$AL$3,0)),INDEX(兵法相关参数!$C$12:$AL$15,AN$15,MATCH($AG802,兵法相关参数!$C$3:$AL$3,0))),0)</f>
        <v>0</v>
      </c>
      <c r="AO802" s="146">
        <f>IFERROR(AF802*IF($E802="将领",INDEX(兵法相关参数!$C$4:$AL$7,AL$15,MATCH($AB802,兵法相关参数!$C$3:$AL$3,0)),INDEX(兵法相关参数!$C$12:$AL$15,AO$15,MATCH($AB802,兵法相关参数!$C$3:$AL$3,0))),0)+IFERROR(AK802*IF($E802="将领",INDEX(兵法相关参数!$C$4:$AL$7,AL$15,MATCH($AG802,兵法相关参数!$C$3:$AL$3,0)),INDEX(兵法相关参数!$C$12:$AL$15,AO$15,MATCH($AG802,兵法相关参数!$C$3:$AL$3,0))),0)</f>
        <v>0</v>
      </c>
      <c r="AP802" s="27"/>
      <c r="AQ802" s="151">
        <f>AQ801</f>
        <v>30327</v>
      </c>
      <c r="AR802" s="160">
        <f t="shared" si="523"/>
        <v>0</v>
      </c>
      <c r="AS802" s="15" t="str">
        <f t="shared" si="524"/>
        <v>红</v>
      </c>
      <c r="AT802" s="153">
        <f t="shared" si="525"/>
        <v>1</v>
      </c>
      <c r="AU802" s="39" t="str">
        <f>IF(IF(L802="","",AQ802&amp;AT802)=AU801,"",IF(MOD(COUNTIF($AQ$1:AQ802,AQ802),3)=1,"",IF(L802="","",AQ802&amp;AT802)))</f>
        <v/>
      </c>
      <c r="AV802" s="166" t="str">
        <f t="shared" si="526"/>
        <v/>
      </c>
      <c r="AW802" s="166" t="str">
        <f t="shared" si="527"/>
        <v/>
      </c>
      <c r="AX802" s="15" t="str">
        <f>IF(MOD(COUNTIF($AQ$1:AQ802,AQ802),3)=1,"",IF(M802="","",AT802+1))</f>
        <v/>
      </c>
      <c r="AY802" s="15" t="str">
        <f t="shared" si="519"/>
        <v/>
      </c>
      <c r="AZ802" s="166" t="str">
        <f t="shared" si="520"/>
        <v/>
      </c>
      <c r="BA802" s="166" t="str">
        <f t="shared" si="521"/>
        <v/>
      </c>
      <c r="BB802" s="15" t="str">
        <f>IF(MOD(COUNTIF($AQ$1:AQ802,AQ802),3)=1,"",IF(N802="","",AX802+1))</f>
        <v/>
      </c>
      <c r="BC802" s="15" t="str">
        <f t="shared" si="528"/>
        <v/>
      </c>
      <c r="BD802" s="166" t="str">
        <f t="shared" si="529"/>
        <v/>
      </c>
      <c r="BE802" s="166" t="str">
        <f t="shared" si="530"/>
        <v/>
      </c>
      <c r="BF802" s="15"/>
      <c r="BG802" s="15"/>
      <c r="BH802" s="170" t="str">
        <f t="shared" si="531"/>
        <v>攻速提升{0}，每次普攻额外射出箭矢，对我方护甲最高的英雄造成攻击{1}%伤害，对敌方护甲最低的单位造成攻击{2}%伤害。回怒削减{3}%。</v>
      </c>
    </row>
    <row r="803" spans="1:60">
      <c r="A803" s="256"/>
      <c r="B803" s="259"/>
      <c r="C803" s="256"/>
      <c r="D803" s="255" t="s">
        <v>17</v>
      </c>
      <c r="E803" s="11"/>
      <c r="F803" s="11"/>
      <c r="G803" s="11"/>
      <c r="H803" s="11"/>
      <c r="I803" s="11"/>
      <c r="J803" s="256"/>
      <c r="K803" s="256"/>
      <c r="L803" s="184" t="s">
        <v>62</v>
      </c>
      <c r="M803" s="184"/>
      <c r="N803" s="184"/>
      <c r="O803" s="183" t="s">
        <v>52</v>
      </c>
      <c r="P803" s="3" t="s">
        <v>57</v>
      </c>
      <c r="Q803" s="11" t="s">
        <v>60</v>
      </c>
      <c r="R803" s="11" t="s">
        <v>61</v>
      </c>
      <c r="S803" s="11"/>
      <c r="T803" s="184"/>
      <c r="U803" s="184"/>
      <c r="V803" s="184"/>
      <c r="W803" s="3" t="s">
        <v>223</v>
      </c>
      <c r="X803" s="3" t="s">
        <v>224</v>
      </c>
      <c r="Y803" s="3" t="s">
        <v>225</v>
      </c>
      <c r="Z803" s="3" t="s">
        <v>226</v>
      </c>
      <c r="AA803" s="1"/>
      <c r="AB803" s="15"/>
      <c r="AC803" s="187" t="s">
        <v>227</v>
      </c>
      <c r="AD803" s="187" t="s">
        <v>228</v>
      </c>
      <c r="AE803" s="187" t="s">
        <v>229</v>
      </c>
      <c r="AF803" s="187" t="s">
        <v>230</v>
      </c>
      <c r="AG803" s="96"/>
      <c r="AH803" s="187"/>
      <c r="AI803" s="187"/>
      <c r="AJ803" s="187"/>
      <c r="AK803" s="187"/>
      <c r="AL803" s="146">
        <f>IFERROR(AC803*IF($E803="将领",INDEX(兵法相关参数!$C$4:$AL$7,AL$15,MATCH($AB803,兵法相关参数!$C$3:$AL$3,0)),INDEX(兵法相关参数!$C$12:$AL$15,AL$15,MATCH($AB803,兵法相关参数!$C$3:$AL$3,0))),0)+IFERROR(AH803*IF($E803="将领",INDEX(兵法相关参数!$C$4:$AL$7,AL$15,MATCH($AG803,兵法相关参数!$C$3:$AL$3,0)),INDEX(兵法相关参数!$C$12:$AL$15,AL$15,MATCH($AG803,兵法相关参数!$C$3:$AL$3,0))),0)</f>
        <v>0</v>
      </c>
      <c r="AM803" s="146">
        <f>IFERROR(AD803*IF($E803="将领",INDEX(兵法相关参数!$C$4:$AL$7,AM$15,MATCH($AB803,兵法相关参数!$C$3:$AL$3,0)),INDEX(兵法相关参数!$C$12:$AL$15,AM$15,MATCH($AB803,兵法相关参数!$C$3:$AL$3,0))),0)+IFERROR(AI803*IF($E803="将领",INDEX(兵法相关参数!$C$4:$AL$7,AM$15,MATCH($AG803,兵法相关参数!$C$3:$AL$3,0)),INDEX(兵法相关参数!$C$12:$AL$15,AM$15,MATCH($AG803,兵法相关参数!$C$3:$AL$3,0))),0)</f>
        <v>0</v>
      </c>
      <c r="AN803" s="146">
        <f>IFERROR(AE803*IF($E803="将领",INDEX(兵法相关参数!$C$4:$AL$7,AN$15,MATCH($AB803,兵法相关参数!$C$3:$AL$3,0)),INDEX(兵法相关参数!$C$12:$AL$15,AN$15,MATCH($AB803,兵法相关参数!$C$3:$AL$3,0))),0)+IFERROR(AJ803*IF($E803="将领",INDEX(兵法相关参数!$C$4:$AL$7,AN$15,MATCH($AG803,兵法相关参数!$C$3:$AL$3,0)),INDEX(兵法相关参数!$C$12:$AL$15,AN$15,MATCH($AG803,兵法相关参数!$C$3:$AL$3,0))),0)</f>
        <v>0</v>
      </c>
      <c r="AO803" s="146">
        <f>IFERROR(AF803*IF($E803="将领",INDEX(兵法相关参数!$C$4:$AL$7,AL$15,MATCH($AB803,兵法相关参数!$C$3:$AL$3,0)),INDEX(兵法相关参数!$C$12:$AL$15,AO$15,MATCH($AB803,兵法相关参数!$C$3:$AL$3,0))),0)+IFERROR(AK803*IF($E803="将领",INDEX(兵法相关参数!$C$4:$AL$7,AL$15,MATCH($AG803,兵法相关参数!$C$3:$AL$3,0)),INDEX(兵法相关参数!$C$12:$AL$15,AO$15,MATCH($AG803,兵法相关参数!$C$3:$AL$3,0))),0)</f>
        <v>0</v>
      </c>
      <c r="AP803" s="42"/>
      <c r="AQ803" s="151">
        <f t="shared" ref="AQ803:AQ808" si="532">AQ802</f>
        <v>30327</v>
      </c>
      <c r="AR803" s="160">
        <f t="shared" si="523"/>
        <v>1</v>
      </c>
      <c r="AS803" s="15" t="str">
        <f t="shared" si="524"/>
        <v>红</v>
      </c>
      <c r="AT803" s="153">
        <f t="shared" si="525"/>
        <v>2</v>
      </c>
      <c r="AU803" s="39" t="str">
        <f>IF(IF(L803="","",AQ803&amp;AT803)=AU802,"",IF(MOD(COUNTIF($AQ$1:AQ803,AQ803),3)=1,"",IF(L803="","",AQ803&amp;AT803)))</f>
        <v/>
      </c>
      <c r="AV803" s="166" t="str">
        <f t="shared" si="526"/>
        <v/>
      </c>
      <c r="AW803" s="166" t="str">
        <f t="shared" si="527"/>
        <v/>
      </c>
      <c r="AX803" s="15" t="str">
        <f>IF(MOD(COUNTIF($AQ$1:AQ803,AQ803),3)=1,"",IF(M803="","",AT803+1))</f>
        <v/>
      </c>
      <c r="AY803" s="15" t="str">
        <f t="shared" si="519"/>
        <v/>
      </c>
      <c r="AZ803" s="166" t="str">
        <f t="shared" si="520"/>
        <v/>
      </c>
      <c r="BA803" s="166" t="str">
        <f t="shared" si="521"/>
        <v/>
      </c>
      <c r="BB803" s="15" t="str">
        <f>IF(MOD(COUNTIF($AQ$1:AQ803,AQ803),3)=1,"",IF(N803="","",AX803+1))</f>
        <v/>
      </c>
      <c r="BC803" s="15" t="str">
        <f t="shared" si="528"/>
        <v/>
      </c>
      <c r="BD803" s="166" t="str">
        <f t="shared" si="529"/>
        <v/>
      </c>
      <c r="BE803" s="166" t="str">
        <f t="shared" si="530"/>
        <v/>
      </c>
      <c r="BF803" s="15"/>
      <c r="BG803" s="15"/>
      <c r="BH803" s="170" t="str">
        <f t="shared" si="531"/>
        <v>攻速提升{0}，每次普攻额外射出箭矢，对我方护甲最高的英雄造成攻击{1}%伤害，对敌方护甲最低的单位造成攻击{2}%伤害。回怒削减{3}%。</v>
      </c>
    </row>
    <row r="804" spans="1:60">
      <c r="A804" s="256"/>
      <c r="B804" s="259"/>
      <c r="C804" s="256"/>
      <c r="D804" s="256"/>
      <c r="E804" s="179" t="s">
        <v>22</v>
      </c>
      <c r="F804" s="141">
        <v>1</v>
      </c>
      <c r="G804" s="141">
        <v>1</v>
      </c>
      <c r="H804" s="141">
        <v>1</v>
      </c>
      <c r="I804" s="141">
        <v>1</v>
      </c>
      <c r="J804" s="256"/>
      <c r="K804" s="256"/>
      <c r="L804" s="24">
        <v>0.04</v>
      </c>
      <c r="M804" s="44"/>
      <c r="N804" s="24"/>
      <c r="O804" s="81">
        <v>0.65</v>
      </c>
      <c r="P804" s="44">
        <v>0</v>
      </c>
      <c r="Q804" s="10">
        <v>0</v>
      </c>
      <c r="R804" s="10">
        <v>1</v>
      </c>
      <c r="S804" s="203"/>
      <c r="T804" s="44"/>
      <c r="U804" s="44"/>
      <c r="V804" s="24"/>
      <c r="W804" s="23">
        <f>$L804*效果范围削减($R804)*$O804</f>
        <v>2.6000000000000002E-2</v>
      </c>
      <c r="X804" s="23">
        <f>$L804*效果范围削减($R804)*$O804</f>
        <v>2.6000000000000002E-2</v>
      </c>
      <c r="Y804" s="23">
        <f>$L804*效果范围削减($R804)*$O804</f>
        <v>2.6000000000000002E-2</v>
      </c>
      <c r="Z804" s="23">
        <f>$L804*效果范围削减($R804)*$O804</f>
        <v>2.6000000000000002E-2</v>
      </c>
      <c r="AA804" s="22"/>
      <c r="AB804" s="44" t="s">
        <v>37</v>
      </c>
      <c r="AC804" s="92">
        <f>(辅助效用($P804,-1,AC$15,"生存转换",输出系数,"指定将领",W804)+辅助效用(60,-1,AC$15,"生存转换",输出系数,"指定将领",W804))/2*(60/2.5*2)</f>
        <v>1.6171983250128254E-4</v>
      </c>
      <c r="AD804" s="92">
        <f>(辅助效用($P804,-1,AD$15,"生存转换",输出系数,"指定将领",X804)+辅助效用(60,-1,AD$15,"生存转换",输出系数,"指定将领",X804))/2*(60/2.5*2)</f>
        <v>1.5785731652430724E-4</v>
      </c>
      <c r="AE804" s="92">
        <f>(辅助效用($P804,-1,AE$15,"生存转换",输出系数,"指定将领",Y804)+辅助效用(60,-1,AE$15,"生存转换",输出系数,"指定将领",Y804))/2*(60/2.5*2)</f>
        <v>7.5101332815004585E-5</v>
      </c>
      <c r="AF804" s="92">
        <f>(辅助效用($P804,-1,AF$15,"生存转换",输出系数,"指定将领",Z804)+辅助效用(60,-1,AF$15,"生存转换",输出系数,"指定将领",Z804))/2*(60/2.5*2)</f>
        <v>7.5814378744672441E-5</v>
      </c>
      <c r="AG804" s="92"/>
      <c r="AH804" s="188"/>
      <c r="AI804" s="188"/>
      <c r="AJ804" s="238">
        <f>AV804+35*AW804</f>
        <v>0.04</v>
      </c>
      <c r="AK804" s="188"/>
      <c r="AL804" s="146">
        <f>IFERROR(AC804*IF($E804="将领",INDEX(兵法相关参数!$C$4:$AL$7,AL$15,MATCH($AB804,兵法相关参数!$C$3:$AL$3,0)),INDEX(兵法相关参数!$C$12:$AL$15,AL$15,MATCH($AB804,兵法相关参数!$C$3:$AL$3,0))),0)+IFERROR(AH804*IF($E804="将领",INDEX(兵法相关参数!$C$4:$AL$7,AL$15,MATCH($AG804,兵法相关参数!$C$3:$AL$3,0)),INDEX(兵法相关参数!$C$12:$AL$15,AL$15,MATCH($AG804,兵法相关参数!$C$3:$AL$3,0))),0)</f>
        <v>0.55774647899128349</v>
      </c>
      <c r="AM804" s="146">
        <f>IFERROR(AD804*IF($E804="将领",INDEX(兵法相关参数!$C$4:$AL$7,AM$15,MATCH($AB804,兵法相关参数!$C$3:$AL$3,0)),INDEX(兵法相关参数!$C$12:$AL$15,AM$15,MATCH($AB804,兵法相关参数!$C$3:$AL$3,0))),0)+IFERROR(AI804*IF($E804="将领",INDEX(兵法相关参数!$C$4:$AL$7,AM$15,MATCH($AG804,兵法相关参数!$C$3:$AL$3,0)),INDEX(兵法相关参数!$C$12:$AL$15,AM$15,MATCH($AG804,兵法相关参数!$C$3:$AL$3,0))),0)</f>
        <v>0.50162717064855866</v>
      </c>
      <c r="AN804" s="146">
        <f>IFERROR(AE804*IF($E804="将领",INDEX(兵法相关参数!$C$4:$AL$7,AN$15,MATCH($AB804,兵法相关参数!$C$3:$AL$3,0)),INDEX(兵法相关参数!$C$12:$AL$15,AN$15,MATCH($AB804,兵法相关参数!$C$3:$AL$3,0))),0)+IFERROR(AJ804*IF($E804="将领",INDEX(兵法相关参数!$C$4:$AL$7,AN$15,MATCH($AG804,兵法相关参数!$C$3:$AL$3,0)),INDEX(兵法相关参数!$C$12:$AL$15,AN$15,MATCH($AG804,兵法相关参数!$C$3:$AL$3,0))),0)</f>
        <v>0.45049806122502534</v>
      </c>
      <c r="AO804" s="146">
        <f>IFERROR(AF804*IF($E804="将领",INDEX(兵法相关参数!$C$4:$AL$7,AL$15,MATCH($AB804,兵法相关参数!$C$3:$AL$3,0)),INDEX(兵法相关参数!$C$12:$AL$15,AO$15,MATCH($AB804,兵法相关参数!$C$3:$AL$3,0))),0)+IFERROR(AK804*IF($E804="将领",INDEX(兵法相关参数!$C$4:$AL$7,AL$15,MATCH($AG804,兵法相关参数!$C$3:$AL$3,0)),INDEX(兵法相关参数!$C$12:$AL$15,AO$15,MATCH($AG804,兵法相关参数!$C$3:$AL$3,0))),0)</f>
        <v>0.26147196758577712</v>
      </c>
      <c r="AP804" s="27"/>
      <c r="AQ804" s="151">
        <f t="shared" si="532"/>
        <v>30327</v>
      </c>
      <c r="AR804" s="160">
        <f t="shared" si="523"/>
        <v>0</v>
      </c>
      <c r="AS804" s="15" t="str">
        <f t="shared" si="524"/>
        <v>红</v>
      </c>
      <c r="AT804" s="153">
        <f t="shared" si="525"/>
        <v>2</v>
      </c>
      <c r="AU804" s="39" t="str">
        <f>IF(IF(L804="","",AQ804&amp;AT804)=AU803,"",IF(MOD(COUNTIF($AQ$1:AQ804,AQ804),3)=1,"",IF(L804="","",AQ804&amp;AT804)))</f>
        <v>303272</v>
      </c>
      <c r="AV804" s="191">
        <v>5.0000000000000001E-3</v>
      </c>
      <c r="AW804" s="191">
        <v>1E-3</v>
      </c>
      <c r="AX804" s="15" t="str">
        <f>IF(MOD(COUNTIF($AQ$1:AQ804,AQ804),3)=1,"",IF(M804="","",AT804+1))</f>
        <v/>
      </c>
      <c r="AY804" s="15" t="str">
        <f t="shared" si="519"/>
        <v/>
      </c>
      <c r="AZ804" s="166" t="str">
        <f t="shared" si="520"/>
        <v/>
      </c>
      <c r="BA804" s="166" t="str">
        <f t="shared" si="521"/>
        <v/>
      </c>
      <c r="BB804" s="15" t="str">
        <f>IF(MOD(COUNTIF($AQ$1:AQ804,AQ804),3)=1,"",IF(N804="","",AX804+1))</f>
        <v/>
      </c>
      <c r="BC804" s="15" t="str">
        <f t="shared" si="528"/>
        <v/>
      </c>
      <c r="BD804" s="166" t="str">
        <f t="shared" si="529"/>
        <v/>
      </c>
      <c r="BE804" s="166" t="str">
        <f t="shared" si="530"/>
        <v/>
      </c>
      <c r="BF804" s="15"/>
      <c r="BG804" s="15"/>
      <c r="BH804" s="170" t="str">
        <f t="shared" si="531"/>
        <v>攻速提升{0}，每次普攻额外射出箭矢，对我方护甲最高的英雄造成攻击{1}%伤害，对敌方护甲最低的单位造成攻击{2}%伤害。回怒削减{3}%。</v>
      </c>
    </row>
    <row r="805" spans="1:60">
      <c r="A805" s="256"/>
      <c r="B805" s="259"/>
      <c r="C805" s="256"/>
      <c r="D805" s="257"/>
      <c r="E805" s="179"/>
      <c r="F805" s="179"/>
      <c r="G805" s="179"/>
      <c r="H805" s="179"/>
      <c r="I805" s="179"/>
      <c r="J805" s="256"/>
      <c r="K805" s="256"/>
      <c r="L805" s="182"/>
      <c r="M805" s="179"/>
      <c r="N805" s="179"/>
      <c r="O805" s="182"/>
      <c r="P805" s="44"/>
      <c r="Q805" s="10"/>
      <c r="R805" s="10"/>
      <c r="S805" s="10"/>
      <c r="T805" s="24"/>
      <c r="U805" s="24"/>
      <c r="V805" s="24"/>
      <c r="W805" s="23"/>
      <c r="X805" s="23"/>
      <c r="Y805" s="23"/>
      <c r="Z805" s="23"/>
      <c r="AA805" s="24"/>
      <c r="AB805" s="44"/>
      <c r="AC805" s="92"/>
      <c r="AD805" s="92"/>
      <c r="AE805" s="92"/>
      <c r="AF805" s="92"/>
      <c r="AG805" s="92"/>
      <c r="AH805" s="95"/>
      <c r="AI805" s="95"/>
      <c r="AJ805" s="95"/>
      <c r="AK805" s="95"/>
      <c r="AL805" s="146">
        <f>IFERROR(AC805*IF($E805="将领",INDEX(兵法相关参数!$C$4:$AL$7,AL$15,MATCH($AB805,兵法相关参数!$C$3:$AL$3,0)),INDEX(兵法相关参数!$C$12:$AL$15,AL$15,MATCH($AB805,兵法相关参数!$C$3:$AL$3,0))),0)+IFERROR(AH805*IF($E805="将领",INDEX(兵法相关参数!$C$4:$AL$7,AL$15,MATCH($AG805,兵法相关参数!$C$3:$AL$3,0)),INDEX(兵法相关参数!$C$12:$AL$15,AL$15,MATCH($AG805,兵法相关参数!$C$3:$AL$3,0))),0)</f>
        <v>0</v>
      </c>
      <c r="AM805" s="146">
        <f>IFERROR(AD805*IF($E805="将领",INDEX(兵法相关参数!$C$4:$AL$7,AM$15,MATCH($AB805,兵法相关参数!$C$3:$AL$3,0)),INDEX(兵法相关参数!$C$12:$AL$15,AM$15,MATCH($AB805,兵法相关参数!$C$3:$AL$3,0))),0)+IFERROR(AI805*IF($E805="将领",INDEX(兵法相关参数!$C$4:$AL$7,AM$15,MATCH($AG805,兵法相关参数!$C$3:$AL$3,0)),INDEX(兵法相关参数!$C$12:$AL$15,AM$15,MATCH($AG805,兵法相关参数!$C$3:$AL$3,0))),0)</f>
        <v>0</v>
      </c>
      <c r="AN805" s="146">
        <f>IFERROR(AE805*IF($E805="将领",INDEX(兵法相关参数!$C$4:$AL$7,AN$15,MATCH($AB805,兵法相关参数!$C$3:$AL$3,0)),INDEX(兵法相关参数!$C$12:$AL$15,AN$15,MATCH($AB805,兵法相关参数!$C$3:$AL$3,0))),0)+IFERROR(AJ805*IF($E805="将领",INDEX(兵法相关参数!$C$4:$AL$7,AN$15,MATCH($AG805,兵法相关参数!$C$3:$AL$3,0)),INDEX(兵法相关参数!$C$12:$AL$15,AN$15,MATCH($AG805,兵法相关参数!$C$3:$AL$3,0))),0)</f>
        <v>0</v>
      </c>
      <c r="AO805" s="146">
        <f>IFERROR(AF805*IF($E805="将领",INDEX(兵法相关参数!$C$4:$AL$7,AL$15,MATCH($AB805,兵法相关参数!$C$3:$AL$3,0)),INDEX(兵法相关参数!$C$12:$AL$15,AO$15,MATCH($AB805,兵法相关参数!$C$3:$AL$3,0))),0)+IFERROR(AK805*IF($E805="将领",INDEX(兵法相关参数!$C$4:$AL$7,AL$15,MATCH($AG805,兵法相关参数!$C$3:$AL$3,0)),INDEX(兵法相关参数!$C$12:$AL$15,AO$15,MATCH($AG805,兵法相关参数!$C$3:$AL$3,0))),0)</f>
        <v>0</v>
      </c>
      <c r="AP805" s="42"/>
      <c r="AQ805" s="151">
        <f t="shared" si="532"/>
        <v>30327</v>
      </c>
      <c r="AR805" s="160">
        <f t="shared" si="523"/>
        <v>0</v>
      </c>
      <c r="AS805" s="15" t="str">
        <f t="shared" si="524"/>
        <v>红</v>
      </c>
      <c r="AT805" s="153">
        <f t="shared" si="525"/>
        <v>2</v>
      </c>
      <c r="AU805" s="39" t="str">
        <f>IF(IF(L805="","",AQ805&amp;AT805)=AU804,"",IF(MOD(COUNTIF($AQ$1:AQ805,AQ805),3)=1,"",IF(L805="","",AQ805&amp;AT805)))</f>
        <v/>
      </c>
      <c r="AV805" s="166" t="str">
        <f t="shared" si="526"/>
        <v/>
      </c>
      <c r="AW805" s="166" t="str">
        <f t="shared" si="527"/>
        <v/>
      </c>
      <c r="AX805" s="15" t="str">
        <f>IF(MOD(COUNTIF($AQ$1:AQ805,AQ805),3)=1,"",IF(M805="","",AT805+1))</f>
        <v/>
      </c>
      <c r="AY805" s="15" t="str">
        <f t="shared" si="519"/>
        <v/>
      </c>
      <c r="AZ805" s="166" t="str">
        <f t="shared" si="520"/>
        <v/>
      </c>
      <c r="BA805" s="166" t="str">
        <f t="shared" si="521"/>
        <v/>
      </c>
      <c r="BB805" s="15" t="str">
        <f>IF(MOD(COUNTIF($AQ$1:AQ805,AQ805),3)=1,"",IF(N805="","",AX805+1))</f>
        <v/>
      </c>
      <c r="BC805" s="15" t="str">
        <f t="shared" si="528"/>
        <v/>
      </c>
      <c r="BD805" s="166" t="str">
        <f t="shared" si="529"/>
        <v/>
      </c>
      <c r="BE805" s="166" t="str">
        <f t="shared" si="530"/>
        <v/>
      </c>
      <c r="BF805" s="15"/>
      <c r="BG805" s="15"/>
      <c r="BH805" s="170" t="str">
        <f t="shared" si="531"/>
        <v>攻速提升{0}，每次普攻额外射出箭矢，对我方护甲最高的英雄造成攻击{1}%伤害，对敌方护甲最低的单位造成攻击{2}%伤害。回怒削减{3}%。</v>
      </c>
    </row>
    <row r="806" spans="1:60">
      <c r="A806" s="256"/>
      <c r="B806" s="259"/>
      <c r="C806" s="256"/>
      <c r="D806" s="255" t="s">
        <v>1319</v>
      </c>
      <c r="E806" s="11"/>
      <c r="F806" s="11"/>
      <c r="G806" s="11"/>
      <c r="H806" s="11"/>
      <c r="I806" s="11"/>
      <c r="J806" s="256"/>
      <c r="K806" s="256"/>
      <c r="L806" s="184" t="s">
        <v>62</v>
      </c>
      <c r="M806" s="11" t="s">
        <v>855</v>
      </c>
      <c r="N806" s="11"/>
      <c r="O806" s="183" t="s">
        <v>52</v>
      </c>
      <c r="P806" s="3" t="s">
        <v>57</v>
      </c>
      <c r="Q806" s="11" t="s">
        <v>60</v>
      </c>
      <c r="R806" s="11" t="s">
        <v>61</v>
      </c>
      <c r="S806" s="184"/>
      <c r="T806" s="184"/>
      <c r="U806" s="184"/>
      <c r="V806" s="184"/>
      <c r="W806" s="3" t="s">
        <v>223</v>
      </c>
      <c r="X806" s="3" t="s">
        <v>224</v>
      </c>
      <c r="Y806" s="3" t="s">
        <v>225</v>
      </c>
      <c r="Z806" s="3" t="s">
        <v>226</v>
      </c>
      <c r="AA806" s="1"/>
      <c r="AB806" s="15"/>
      <c r="AC806" s="187" t="s">
        <v>227</v>
      </c>
      <c r="AD806" s="187" t="s">
        <v>228</v>
      </c>
      <c r="AE806" s="187" t="s">
        <v>229</v>
      </c>
      <c r="AF806" s="187" t="s">
        <v>230</v>
      </c>
      <c r="AG806" s="96"/>
      <c r="AH806" s="187"/>
      <c r="AI806" s="187"/>
      <c r="AJ806" s="187"/>
      <c r="AK806" s="187"/>
      <c r="AL806" s="146">
        <f>IFERROR(AC806*IF($E806="将领",INDEX(兵法相关参数!$C$4:$AL$7,AL$15,MATCH($AB806,兵法相关参数!$C$3:$AL$3,0)),INDEX(兵法相关参数!$C$12:$AL$15,AL$15,MATCH($AB806,兵法相关参数!$C$3:$AL$3,0))),0)+IFERROR(AH806*IF($E806="将领",INDEX(兵法相关参数!$C$4:$AL$7,AL$15,MATCH($AG806,兵法相关参数!$C$3:$AL$3,0)),INDEX(兵法相关参数!$C$12:$AL$15,AL$15,MATCH($AG806,兵法相关参数!$C$3:$AL$3,0))),0)</f>
        <v>0</v>
      </c>
      <c r="AM806" s="146">
        <f>IFERROR(AD806*IF($E806="将领",INDEX(兵法相关参数!$C$4:$AL$7,AM$15,MATCH($AB806,兵法相关参数!$C$3:$AL$3,0)),INDEX(兵法相关参数!$C$12:$AL$15,AM$15,MATCH($AB806,兵法相关参数!$C$3:$AL$3,0))),0)+IFERROR(AI806*IF($E806="将领",INDEX(兵法相关参数!$C$4:$AL$7,AM$15,MATCH($AG806,兵法相关参数!$C$3:$AL$3,0)),INDEX(兵法相关参数!$C$12:$AL$15,AM$15,MATCH($AG806,兵法相关参数!$C$3:$AL$3,0))),0)</f>
        <v>0</v>
      </c>
      <c r="AN806" s="146">
        <f>IFERROR(AE806*IF($E806="将领",INDEX(兵法相关参数!$C$4:$AL$7,AN$15,MATCH($AB806,兵法相关参数!$C$3:$AL$3,0)),INDEX(兵法相关参数!$C$12:$AL$15,AN$15,MATCH($AB806,兵法相关参数!$C$3:$AL$3,0))),0)+IFERROR(AJ806*IF($E806="将领",INDEX(兵法相关参数!$C$4:$AL$7,AN$15,MATCH($AG806,兵法相关参数!$C$3:$AL$3,0)),INDEX(兵法相关参数!$C$12:$AL$15,AN$15,MATCH($AG806,兵法相关参数!$C$3:$AL$3,0))),0)</f>
        <v>0</v>
      </c>
      <c r="AO806" s="146">
        <f>IFERROR(AF806*IF($E806="将领",INDEX(兵法相关参数!$C$4:$AL$7,AL$15,MATCH($AB806,兵法相关参数!$C$3:$AL$3,0)),INDEX(兵法相关参数!$C$12:$AL$15,AO$15,MATCH($AB806,兵法相关参数!$C$3:$AL$3,0))),0)+IFERROR(AK806*IF($E806="将领",INDEX(兵法相关参数!$C$4:$AL$7,AL$15,MATCH($AG806,兵法相关参数!$C$3:$AL$3,0)),INDEX(兵法相关参数!$C$12:$AL$15,AO$15,MATCH($AG806,兵法相关参数!$C$3:$AL$3,0))),0)</f>
        <v>0</v>
      </c>
      <c r="AP806" s="27"/>
      <c r="AQ806" s="151">
        <f t="shared" si="532"/>
        <v>30327</v>
      </c>
      <c r="AR806" s="160">
        <f t="shared" si="523"/>
        <v>0</v>
      </c>
      <c r="AS806" s="15" t="str">
        <f t="shared" si="524"/>
        <v>红</v>
      </c>
      <c r="AT806" s="153">
        <f t="shared" si="525"/>
        <v>3</v>
      </c>
      <c r="AU806" s="39" t="str">
        <f>IF(IF(L806="","",AQ806&amp;AT806)=AU805,"",IF(MOD(COUNTIF($AQ$1:AQ806,AQ806),3)=1,"",IF(L806="","",AQ806&amp;AT806)))</f>
        <v/>
      </c>
      <c r="AV806" s="166" t="str">
        <f t="shared" si="526"/>
        <v/>
      </c>
      <c r="AW806" s="166" t="str">
        <f t="shared" si="527"/>
        <v/>
      </c>
      <c r="AX806" s="15" t="str">
        <f>IF(MOD(COUNTIF($AQ$1:AQ806,AQ806),3)=1,"",IF(M806="","",AT806+1))</f>
        <v/>
      </c>
      <c r="AY806" s="15" t="str">
        <f t="shared" si="519"/>
        <v/>
      </c>
      <c r="AZ806" s="166" t="str">
        <f t="shared" si="520"/>
        <v/>
      </c>
      <c r="BA806" s="166" t="str">
        <f t="shared" si="521"/>
        <v/>
      </c>
      <c r="BB806" s="15" t="str">
        <f>IF(MOD(COUNTIF($AQ$1:AQ806,AQ806),3)=1,"",IF(N806="","",AX806+1))</f>
        <v/>
      </c>
      <c r="BC806" s="15" t="str">
        <f t="shared" si="528"/>
        <v/>
      </c>
      <c r="BD806" s="166" t="str">
        <f t="shared" si="529"/>
        <v/>
      </c>
      <c r="BE806" s="166" t="str">
        <f t="shared" si="530"/>
        <v/>
      </c>
      <c r="BF806" s="15"/>
      <c r="BG806" s="15"/>
      <c r="BH806" s="170" t="str">
        <f t="shared" si="531"/>
        <v>攻速提升{0}，每次普攻额外射出箭矢，对我方护甲最高的英雄造成攻击{1}%伤害，对敌方护甲最低的单位造成攻击{2}%伤害。回怒削减{3}%。</v>
      </c>
    </row>
    <row r="807" spans="1:60">
      <c r="A807" s="256"/>
      <c r="B807" s="259"/>
      <c r="C807" s="256"/>
      <c r="D807" s="256"/>
      <c r="E807" s="179" t="s">
        <v>22</v>
      </c>
      <c r="F807" s="141"/>
      <c r="G807" s="141"/>
      <c r="H807" s="141">
        <v>1</v>
      </c>
      <c r="I807" s="141"/>
      <c r="J807" s="256"/>
      <c r="K807" s="256"/>
      <c r="L807" s="24">
        <f>L804*3</f>
        <v>0.12</v>
      </c>
      <c r="M807" s="203">
        <f>-L801/(100+L801)</f>
        <v>-0.5</v>
      </c>
      <c r="N807" s="10"/>
      <c r="O807" s="81">
        <v>0.66</v>
      </c>
      <c r="P807" s="44">
        <v>0</v>
      </c>
      <c r="Q807" s="10">
        <v>0</v>
      </c>
      <c r="R807" s="10">
        <v>1</v>
      </c>
      <c r="S807" s="44"/>
      <c r="T807" s="44"/>
      <c r="U807" s="44"/>
      <c r="V807" s="24"/>
      <c r="W807" s="92">
        <f>$O807*$R807*$L807</f>
        <v>7.9200000000000007E-2</v>
      </c>
      <c r="X807" s="92">
        <f>$O807*$R807*$L807</f>
        <v>7.9200000000000007E-2</v>
      </c>
      <c r="Y807" s="92">
        <f>$O807*$R807*$L807</f>
        <v>7.9200000000000007E-2</v>
      </c>
      <c r="Z807" s="92">
        <f>$O807*$R807*$L807</f>
        <v>7.9200000000000007E-2</v>
      </c>
      <c r="AA807" s="22"/>
      <c r="AB807" s="44" t="s">
        <v>37</v>
      </c>
      <c r="AC807" s="92">
        <f>(辅助效用($P807,-1,AC$15,"生存转换",输出系数,"当前将领目标",W807)+辅助效用(60,-1,AC$15,"生存转换",输出系数,"当前将领目标",W807))/2*(60/2.5*2)</f>
        <v>4.146565415188107E-4</v>
      </c>
      <c r="AD807" s="92">
        <f>(辅助效用($P807,-1,AD$15,"生存转换",输出系数,"当前将领目标",X807)+辅助效用(60,-1,AD$15,"生存转换",输出系数,"当前将领目标",X807))/2*(60/2.5*2)</f>
        <v>3.5974704160518078E-4</v>
      </c>
      <c r="AE807" s="92">
        <f>(辅助效用($P807,-1,AE$15,"生存转换",输出系数,"当前将领目标",Y807)+辅助效用(60,-1,AE$15,"生存转换",输出系数,"当前将领目标",Y807))/2*(60/2.5*2)</f>
        <v>3.8237573650453641E-4</v>
      </c>
      <c r="AF807" s="92">
        <f>(辅助效用($P807,-1,AF$15,"生存转换",输出系数,"当前将领目标",Z807)+辅助效用(60,-1,AF$15,"生存转换",输出系数,"当前将领目标",Z807))/2*(60/2.5*2)</f>
        <v>3.5834734140684828E-4</v>
      </c>
      <c r="AG807" s="92"/>
      <c r="AH807" s="188"/>
      <c r="AI807" s="188"/>
      <c r="AJ807" s="238">
        <f>AV807+35*AW807</f>
        <v>0.12</v>
      </c>
      <c r="AK807" s="238">
        <f>AZ807+35*BA807</f>
        <v>-0.5169999999999999</v>
      </c>
      <c r="AL807" s="146">
        <f>IFERROR(AC807*IF($E807="将领",INDEX(兵法相关参数!$C$4:$AL$7,AL$15,MATCH($AB807,兵法相关参数!$C$3:$AL$3,0)),INDEX(兵法相关参数!$C$12:$AL$15,AL$15,MATCH($AB807,兵法相关参数!$C$3:$AL$3,0))),0)+IFERROR(AH807*IF($E807="将领",INDEX(兵法相关参数!$C$4:$AL$7,AL$15,MATCH($AG807,兵法相关参数!$C$3:$AL$3,0)),INDEX(兵法相关参数!$C$12:$AL$15,AL$15,MATCH($AG807,兵法相关参数!$C$3:$AL$3,0))),0)</f>
        <v>1.4300857380679359</v>
      </c>
      <c r="AM807" s="146">
        <f>IFERROR(AD807*IF($E807="将领",INDEX(兵法相关参数!$C$4:$AL$7,AM$15,MATCH($AB807,兵法相关参数!$C$3:$AL$3,0)),INDEX(兵法相关参数!$C$12:$AL$15,AM$15,MATCH($AB807,兵法相关参数!$C$3:$AL$3,0))),0)+IFERROR(AI807*IF($E807="将领",INDEX(兵法相关参数!$C$4:$AL$7,AM$15,MATCH($AG807,兵法相关参数!$C$3:$AL$3,0)),INDEX(兵法相关参数!$C$12:$AL$15,AM$15,MATCH($AG807,兵法相关参数!$C$3:$AL$3,0))),0)</f>
        <v>1.143177235005187</v>
      </c>
      <c r="AN807" s="146">
        <f>IFERROR(AE807*IF($E807="将领",INDEX(兵法相关参数!$C$4:$AL$7,AN$15,MATCH($AB807,兵法相关参数!$C$3:$AL$3,0)),INDEX(兵法相关参数!$C$12:$AL$15,AN$15,MATCH($AB807,兵法相关参数!$C$3:$AL$3,0))),0)+IFERROR(AJ807*IF($E807="将领",INDEX(兵法相关参数!$C$4:$AL$7,AN$15,MATCH($AG807,兵法相关参数!$C$3:$AL$3,0)),INDEX(兵法相关参数!$C$12:$AL$15,AN$15,MATCH($AG807,兵法相关参数!$C$3:$AL$3,0))),0)</f>
        <v>2.2936946855405056</v>
      </c>
      <c r="AO807" s="146">
        <f>IFERROR(AF807*IF($E807="将领",INDEX(兵法相关参数!$C$4:$AL$7,AL$15,MATCH($AB807,兵法相关参数!$C$3:$AL$3,0)),INDEX(兵法相关参数!$C$12:$AL$15,AO$15,MATCH($AB807,兵法相关参数!$C$3:$AL$3,0))),0)+IFERROR(AK807*IF($E807="将领",INDEX(兵法相关参数!$C$4:$AL$7,AL$15,MATCH($AG807,兵法相关参数!$C$3:$AL$3,0)),INDEX(兵法相关参数!$C$12:$AL$15,AO$15,MATCH($AG807,兵法相关参数!$C$3:$AL$3,0))),0)</f>
        <v>1.2358840893801442</v>
      </c>
      <c r="AP807" s="42"/>
      <c r="AQ807" s="151">
        <f t="shared" si="532"/>
        <v>30327</v>
      </c>
      <c r="AR807" s="160">
        <f t="shared" si="523"/>
        <v>0</v>
      </c>
      <c r="AS807" s="15" t="str">
        <f t="shared" si="524"/>
        <v>红</v>
      </c>
      <c r="AT807" s="153">
        <f t="shared" si="525"/>
        <v>3</v>
      </c>
      <c r="AU807" s="39" t="str">
        <f>IF(IF(L807="","",AQ807&amp;AT807)=AU806,"",IF(MOD(COUNTIF($AQ$1:AQ807,AQ807),3)=1,"",IF(L807="","",AQ807&amp;AT807)))</f>
        <v>303273</v>
      </c>
      <c r="AV807" s="191">
        <v>1.4999999999999999E-2</v>
      </c>
      <c r="AW807" s="191">
        <v>3.0000000000000001E-3</v>
      </c>
      <c r="AX807" s="15">
        <f>IF(MOD(COUNTIF($AQ$1:AQ807,AQ807),3)=1,"",IF(M807="","",AT807+1))</f>
        <v>4</v>
      </c>
      <c r="AY807" s="15" t="str">
        <f t="shared" si="519"/>
        <v>303274</v>
      </c>
      <c r="AZ807" s="166">
        <f t="shared" si="520"/>
        <v>-0.13200000000000001</v>
      </c>
      <c r="BA807" s="166">
        <f t="shared" si="521"/>
        <v>-1.0999999999999999E-2</v>
      </c>
      <c r="BB807" s="15" t="str">
        <f>IF(MOD(COUNTIF($AQ$1:AQ807,AQ807),3)=1,"",IF(N807="","",AX807+1))</f>
        <v/>
      </c>
      <c r="BC807" s="15" t="str">
        <f t="shared" si="528"/>
        <v/>
      </c>
      <c r="BD807" s="166" t="str">
        <f t="shared" si="529"/>
        <v/>
      </c>
      <c r="BE807" s="166" t="str">
        <f t="shared" si="530"/>
        <v/>
      </c>
      <c r="BF807" s="15"/>
      <c r="BG807" s="15"/>
      <c r="BH807" s="170" t="str">
        <f t="shared" si="531"/>
        <v>攻速提升{0}，每次普攻额外射出箭矢，对我方护甲最高的英雄造成攻击{1}%伤害，对敌方护甲最低的单位造成攻击{2}%伤害。回怒削减{3}%。</v>
      </c>
    </row>
    <row r="808" spans="1:60">
      <c r="A808" s="257"/>
      <c r="B808" s="260"/>
      <c r="C808" s="257"/>
      <c r="D808" s="257"/>
      <c r="E808" s="179"/>
      <c r="F808" s="179"/>
      <c r="G808" s="179"/>
      <c r="H808" s="179"/>
      <c r="I808" s="179"/>
      <c r="J808" s="257"/>
      <c r="K808" s="257"/>
      <c r="L808" s="182"/>
      <c r="M808" s="179"/>
      <c r="N808" s="179"/>
      <c r="O808" s="182"/>
      <c r="P808" s="179"/>
      <c r="Q808" s="179"/>
      <c r="R808" s="179"/>
      <c r="S808" s="179"/>
      <c r="T808" s="179"/>
      <c r="U808" s="179"/>
      <c r="V808" s="179"/>
      <c r="W808" s="179"/>
      <c r="X808" s="179"/>
      <c r="Y808" s="179"/>
      <c r="Z808" s="179"/>
      <c r="AA808" s="179"/>
      <c r="AB808" s="44"/>
      <c r="AC808" s="189"/>
      <c r="AD808" s="189"/>
      <c r="AE808" s="189"/>
      <c r="AF808" s="189"/>
      <c r="AG808" s="92"/>
      <c r="AH808" s="189"/>
      <c r="AI808" s="189"/>
      <c r="AJ808" s="189"/>
      <c r="AK808" s="189"/>
      <c r="AL808" s="146">
        <f>IFERROR(AC808*IF($E808="将领",INDEX(兵法相关参数!$C$4:$AL$7,AL$15,MATCH($AB808,兵法相关参数!$C$3:$AL$3,0)),INDEX(兵法相关参数!$C$12:$AL$15,AL$15,MATCH($AB808,兵法相关参数!$C$3:$AL$3,0))),0)+IFERROR(AH808*IF($E808="将领",INDEX(兵法相关参数!$C$4:$AL$7,AL$15,MATCH($AG808,兵法相关参数!$C$3:$AL$3,0)),INDEX(兵法相关参数!$C$12:$AL$15,AL$15,MATCH($AG808,兵法相关参数!$C$3:$AL$3,0))),0)</f>
        <v>0</v>
      </c>
      <c r="AM808" s="146">
        <f>IFERROR(AD808*IF($E808="将领",INDEX(兵法相关参数!$C$4:$AL$7,AM$15,MATCH($AB808,兵法相关参数!$C$3:$AL$3,0)),INDEX(兵法相关参数!$C$12:$AL$15,AM$15,MATCH($AB808,兵法相关参数!$C$3:$AL$3,0))),0)+IFERROR(AI808*IF($E808="将领",INDEX(兵法相关参数!$C$4:$AL$7,AM$15,MATCH($AG808,兵法相关参数!$C$3:$AL$3,0)),INDEX(兵法相关参数!$C$12:$AL$15,AM$15,MATCH($AG808,兵法相关参数!$C$3:$AL$3,0))),0)</f>
        <v>0</v>
      </c>
      <c r="AN808" s="146">
        <f>IFERROR(AE808*IF($E808="将领",INDEX(兵法相关参数!$C$4:$AL$7,AN$15,MATCH($AB808,兵法相关参数!$C$3:$AL$3,0)),INDEX(兵法相关参数!$C$12:$AL$15,AN$15,MATCH($AB808,兵法相关参数!$C$3:$AL$3,0))),0)+IFERROR(AJ808*IF($E808="将领",INDEX(兵法相关参数!$C$4:$AL$7,AN$15,MATCH($AG808,兵法相关参数!$C$3:$AL$3,0)),INDEX(兵法相关参数!$C$12:$AL$15,AN$15,MATCH($AG808,兵法相关参数!$C$3:$AL$3,0))),0)</f>
        <v>0</v>
      </c>
      <c r="AO808" s="146">
        <f>IFERROR(AF808*IF($E808="将领",INDEX(兵法相关参数!$C$4:$AL$7,AL$15,MATCH($AB808,兵法相关参数!$C$3:$AL$3,0)),INDEX(兵法相关参数!$C$12:$AL$15,AO$15,MATCH($AB808,兵法相关参数!$C$3:$AL$3,0))),0)+IFERROR(AK808*IF($E808="将领",INDEX(兵法相关参数!$C$4:$AL$7,AL$15,MATCH($AG808,兵法相关参数!$C$3:$AL$3,0)),INDEX(兵法相关参数!$C$12:$AL$15,AO$15,MATCH($AG808,兵法相关参数!$C$3:$AL$3,0))),0)</f>
        <v>0</v>
      </c>
      <c r="AP808" s="27"/>
      <c r="AQ808" s="152">
        <f t="shared" si="532"/>
        <v>30327</v>
      </c>
      <c r="AR808" s="160">
        <f t="shared" si="523"/>
        <v>0</v>
      </c>
      <c r="AS808" s="15" t="str">
        <f t="shared" si="524"/>
        <v>红</v>
      </c>
      <c r="AT808" s="153">
        <f t="shared" si="525"/>
        <v>3</v>
      </c>
      <c r="AU808" s="39" t="str">
        <f>IF(IF(L808="","",AQ808&amp;AT808)=AU807,"",IF(MOD(COUNTIF($AQ$1:AQ808,AQ808),3)=1,"",IF(L808="","",AQ808&amp;AT808)))</f>
        <v/>
      </c>
      <c r="AV808" s="166" t="str">
        <f t="shared" si="526"/>
        <v/>
      </c>
      <c r="AW808" s="166" t="str">
        <f t="shared" si="527"/>
        <v/>
      </c>
      <c r="AX808" s="15" t="str">
        <f>IF(MOD(COUNTIF($AQ$1:AQ808,AQ808),3)=1,"",IF(M808="","",AT808+1))</f>
        <v/>
      </c>
      <c r="AY808" s="15" t="str">
        <f t="shared" si="519"/>
        <v/>
      </c>
      <c r="AZ808" s="166" t="str">
        <f t="shared" si="520"/>
        <v/>
      </c>
      <c r="BA808" s="166" t="str">
        <f t="shared" si="521"/>
        <v/>
      </c>
      <c r="BB808" s="15" t="str">
        <f>IF(MOD(COUNTIF($AQ$1:AQ808,AQ808),3)=1,"",IF(N808="","",AX808+1))</f>
        <v/>
      </c>
      <c r="BC808" s="15" t="str">
        <f t="shared" si="528"/>
        <v/>
      </c>
      <c r="BD808" s="166" t="str">
        <f t="shared" si="529"/>
        <v/>
      </c>
      <c r="BE808" s="166" t="str">
        <f t="shared" si="530"/>
        <v/>
      </c>
      <c r="BF808" s="15"/>
      <c r="BG808" s="15"/>
      <c r="BH808" s="170" t="str">
        <f t="shared" si="531"/>
        <v>攻速提升{0}，每次普攻额外射出箭矢，对我方护甲最高的英雄造成攻击{1}%伤害，对敌方护甲最低的单位造成攻击{2}%伤害。回怒削减{3}%。</v>
      </c>
    </row>
    <row r="809" spans="1:60">
      <c r="A809" s="255" t="s">
        <v>1321</v>
      </c>
      <c r="B809" s="258" t="s">
        <v>1327</v>
      </c>
      <c r="C809" s="255" t="s">
        <v>13</v>
      </c>
      <c r="D809" s="255" t="s">
        <v>1322</v>
      </c>
      <c r="E809" s="11"/>
      <c r="F809" s="11"/>
      <c r="G809" s="11"/>
      <c r="H809" s="11"/>
      <c r="I809" s="11"/>
      <c r="J809" s="11" t="s">
        <v>402</v>
      </c>
      <c r="K809" s="11" t="s">
        <v>469</v>
      </c>
      <c r="L809" s="11" t="s">
        <v>1323</v>
      </c>
      <c r="M809" s="11"/>
      <c r="N809" s="11"/>
      <c r="O809" s="183" t="s">
        <v>52</v>
      </c>
      <c r="P809" s="3" t="s">
        <v>472</v>
      </c>
      <c r="Q809" s="11" t="s">
        <v>61</v>
      </c>
      <c r="R809" s="3"/>
      <c r="S809" s="3"/>
      <c r="T809" s="11"/>
      <c r="U809" s="11"/>
      <c r="V809" s="184"/>
      <c r="W809" s="3" t="s">
        <v>223</v>
      </c>
      <c r="X809" s="3" t="s">
        <v>224</v>
      </c>
      <c r="Y809" s="3" t="s">
        <v>225</v>
      </c>
      <c r="Z809" s="3" t="s">
        <v>226</v>
      </c>
      <c r="AA809" s="1"/>
      <c r="AB809" s="15"/>
      <c r="AC809" s="187" t="s">
        <v>227</v>
      </c>
      <c r="AD809" s="187" t="s">
        <v>228</v>
      </c>
      <c r="AE809" s="187" t="s">
        <v>229</v>
      </c>
      <c r="AF809" s="187" t="s">
        <v>230</v>
      </c>
      <c r="AG809" s="96"/>
      <c r="AH809" s="187"/>
      <c r="AI809" s="187"/>
      <c r="AJ809" s="187"/>
      <c r="AK809" s="187"/>
      <c r="AL809" s="146">
        <f>IFERROR(AC809*IF($E809="将领",INDEX(兵法相关参数!$C$4:$AL$7,AL$15,MATCH($AB809,兵法相关参数!$C$3:$AL$3,0)),INDEX(兵法相关参数!$C$12:$AL$15,AL$15,MATCH($AB809,兵法相关参数!$C$3:$AL$3,0))),0)+IFERROR(AH809*IF($E809="将领",INDEX(兵法相关参数!$C$4:$AL$7,AL$15,MATCH($AG809,兵法相关参数!$C$3:$AL$3,0)),INDEX(兵法相关参数!$C$12:$AL$15,AL$15,MATCH($AG809,兵法相关参数!$C$3:$AL$3,0))),0)</f>
        <v>0</v>
      </c>
      <c r="AM809" s="146">
        <f>IFERROR(AD809*IF($E809="将领",INDEX(兵法相关参数!$C$4:$AL$7,AM$15,MATCH($AB809,兵法相关参数!$C$3:$AL$3,0)),INDEX(兵法相关参数!$C$12:$AL$15,AM$15,MATCH($AB809,兵法相关参数!$C$3:$AL$3,0))),0)+IFERROR(AI809*IF($E809="将领",INDEX(兵法相关参数!$C$4:$AL$7,AM$15,MATCH($AG809,兵法相关参数!$C$3:$AL$3,0)),INDEX(兵法相关参数!$C$12:$AL$15,AM$15,MATCH($AG809,兵法相关参数!$C$3:$AL$3,0))),0)</f>
        <v>0</v>
      </c>
      <c r="AN809" s="146">
        <f>IFERROR(AE809*IF($E809="将领",INDEX(兵法相关参数!$C$4:$AL$7,AN$15,MATCH($AB809,兵法相关参数!$C$3:$AL$3,0)),INDEX(兵法相关参数!$C$12:$AL$15,AN$15,MATCH($AB809,兵法相关参数!$C$3:$AL$3,0))),0)+IFERROR(AJ809*IF($E809="将领",INDEX(兵法相关参数!$C$4:$AL$7,AN$15,MATCH($AG809,兵法相关参数!$C$3:$AL$3,0)),INDEX(兵法相关参数!$C$12:$AL$15,AN$15,MATCH($AG809,兵法相关参数!$C$3:$AL$3,0))),0)</f>
        <v>0</v>
      </c>
      <c r="AO809" s="146">
        <f>IFERROR(AF809*IF($E809="将领",INDEX(兵法相关参数!$C$4:$AL$7,AL$15,MATCH($AB809,兵法相关参数!$C$3:$AL$3,0)),INDEX(兵法相关参数!$C$12:$AL$15,AO$15,MATCH($AB809,兵法相关参数!$C$3:$AL$3,0))),0)+IFERROR(AK809*IF($E809="将领",INDEX(兵法相关参数!$C$4:$AL$7,AL$15,MATCH($AG809,兵法相关参数!$C$3:$AL$3,0)),INDEX(兵法相关参数!$C$12:$AL$15,AO$15,MATCH($AG809,兵法相关参数!$C$3:$AL$3,0))),0)</f>
        <v>0</v>
      </c>
      <c r="AP809" s="27"/>
      <c r="AQ809" s="154">
        <v>30326</v>
      </c>
      <c r="AR809" s="160">
        <f t="shared" ref="AR809:AR817" si="533">IF(D809="直接伤害",1,0)</f>
        <v>0</v>
      </c>
      <c r="AS809" s="15" t="str">
        <f t="shared" ref="AS809:AS817" si="534">IF(C809="",AS808,C809)</f>
        <v>红</v>
      </c>
      <c r="AT809" s="153">
        <f t="shared" ref="AT809:AT817" si="535">IF(A809&lt;&gt;"",1,IF(D809="",AT808,IF(AU807="",AT808,IF(AX807="",AT808+1,IF(BB807="",AT808+2,AT808+3)))))</f>
        <v>1</v>
      </c>
      <c r="AU809" s="39" t="str">
        <f>IF(IF(L809="","",AQ809&amp;AT809)=AU808,"",IF(MOD(COUNTIF($AQ$1:AQ809,AQ809),3)=1,"",IF(L809="","",AQ809&amp;AT809)))</f>
        <v/>
      </c>
      <c r="AV809" s="166" t="str">
        <f>IF(AU809="","",IF(L808="固定值",L809,ROUND(IF(AR809=1,L809*INDEX($AV$5:$AV$9,MATCH(AS809,$AU$5:$AU$9,0)),L809*INDEX($AV$13:$AV$17,MATCH(AS809,$AU$13:$AU$17,0))),IF(MID(BH809,FIND(AT809-1,BH809)+2,1)="%",3,1))))</f>
        <v/>
      </c>
      <c r="AW809" s="166" t="str">
        <f>IF(AU809="","",ROUND((IF(AR809=1,L809*INDEX($AW$5:$AW$9,MATCH(AS809,$AU$5:$AU$9,0)),L809*INDEX($AW$13:$AW$17,MATCH(AS809,$AU$13:$AU$17,0)))-AV809)/34,IF(MID(BH809,FIND(AT809-1,BH809)+2,1)="%",3,1)))</f>
        <v/>
      </c>
      <c r="AX809" s="15" t="str">
        <f>IF(MOD(COUNTIF($AQ$1:AQ809,AQ809),3)=1,"",IF(M809="","",AT809+1))</f>
        <v/>
      </c>
      <c r="AY809" s="15" t="str">
        <f t="shared" si="519"/>
        <v/>
      </c>
      <c r="AZ809" s="166" t="str">
        <f t="shared" si="520"/>
        <v/>
      </c>
      <c r="BA809" s="166" t="str">
        <f t="shared" si="521"/>
        <v/>
      </c>
      <c r="BB809" s="15" t="str">
        <f>IF(MOD(COUNTIF($AQ$1:AQ809,AQ809),3)=1,"",IF(N809="","",AX809+1))</f>
        <v/>
      </c>
      <c r="BC809" s="15" t="str">
        <f t="shared" ref="BC809:BC817" si="536">IF(IF(BB809="","",AQ809&amp;BB809)=BC808,"",IF(BB809="","",AQ809&amp;BB809))</f>
        <v/>
      </c>
      <c r="BD809" s="166" t="str">
        <f t="shared" ref="BD809:BD817" si="537">IF(BC809="","",IF(N808="固定值",N809,ROUND(IF(AR809=1,N809*INDEX($AV$5:$AV$9,MATCH(AS809,$AU$5:$AU$9,0)),N809*INDEX($AV$13:$AV$17,MATCH(AS809,$AU$13:$AU$17,0))),IF(MID(BH809,FIND(BB809-1,BH809)+2,1)="%",3,1))))</f>
        <v/>
      </c>
      <c r="BE809" s="166" t="str">
        <f t="shared" ref="BE809:BE817" si="538">IF(BC809="","",ROUND((IF(AR809=1,N809*INDEX($AW$5:$AW$9,MATCH(AS809,$AU$5:$AU$9,0)),N809*INDEX($AW$13:$AW$17,MATCH(AS809,$AU$13:$AU$17,0)))-BD809)/34,IF(MID(BH809,FIND(BB809-1,BH809)+2,1)="%",3,1)))</f>
        <v/>
      </c>
      <c r="BF809" s="15"/>
      <c r="BG809" s="15"/>
      <c r="BH809" s="170" t="str">
        <f t="shared" ref="BH809:BH826" si="539">IF(B809="",BH808,B809)</f>
        <v>对敌方施加控制技能时，会立即沉默并嘲讽周围的敌人{0}秒，期间受到普攻会恢复自身最大生命值{1}%血量，至多触发12次。（所有效果每20秒触发一次）</v>
      </c>
    </row>
    <row r="810" spans="1:60">
      <c r="A810" s="256"/>
      <c r="B810" s="259"/>
      <c r="C810" s="256"/>
      <c r="D810" s="256"/>
      <c r="E810" s="179" t="s">
        <v>22</v>
      </c>
      <c r="F810" s="141">
        <v>1</v>
      </c>
      <c r="G810" s="141">
        <v>1</v>
      </c>
      <c r="H810" s="141">
        <v>1</v>
      </c>
      <c r="I810" s="141">
        <v>1</v>
      </c>
      <c r="J810" s="255">
        <f>SUMPRODUCT(LARGE(AL810:AO810*F810:I810+AL811:AO811*F811:I811+AL813:AO813*F813:I813+AL814:AO814*F814:I814+AL816:AO816*F816:I816+AL817:AO817*F817:I817,1))</f>
        <v>4.8102850916762963</v>
      </c>
      <c r="K810" s="255">
        <f>INDEX($J$17:$J$200,MATCH(C809,$C$17:$C$200,0),1)</f>
        <v>5.1145752809421161</v>
      </c>
      <c r="L810" s="10">
        <v>8</v>
      </c>
      <c r="M810" s="10"/>
      <c r="N810" s="10"/>
      <c r="O810" s="81">
        <f>60%*(1+40%)</f>
        <v>0.84</v>
      </c>
      <c r="P810" s="44" t="s">
        <v>1325</v>
      </c>
      <c r="Q810" s="10">
        <v>3</v>
      </c>
      <c r="R810" s="44"/>
      <c r="S810" s="44"/>
      <c r="T810" s="10"/>
      <c r="U810" s="10"/>
      <c r="V810" s="24"/>
      <c r="W810" s="23">
        <f>效果范围削减($Q810)*$O810</f>
        <v>2.0575713839378693</v>
      </c>
      <c r="X810" s="23">
        <f>效果范围削减($Q810)*$O810</f>
        <v>2.0575713839378693</v>
      </c>
      <c r="Y810" s="23">
        <f>效果范围削减($Q810)*$O810</f>
        <v>2.0575713839378693</v>
      </c>
      <c r="Z810" s="23">
        <f>效果范围削减($Q810)*$O810</f>
        <v>2.0575713839378693</v>
      </c>
      <c r="AA810" s="22"/>
      <c r="AB810" s="44" t="s">
        <v>105</v>
      </c>
      <c r="AC810" s="92">
        <f>0.5*辅助效用($P$810,$L810,AC$15,"输出转换",眩晕系数,"当前将领目标",W810)</f>
        <v>0.72445374309523736</v>
      </c>
      <c r="AD810" s="92">
        <f>0.5*辅助效用($P$810,$L810,AD$15,"输出转换",眩晕系数,"当前将领目标",X810)</f>
        <v>0.67548331539426265</v>
      </c>
      <c r="AE810" s="92">
        <f>0.5*辅助效用($P$810,$L810,AE$15,"输出转换",眩晕系数,"当前将领目标",Y810)</f>
        <v>0.76538326848523086</v>
      </c>
      <c r="AF810" s="92">
        <f>0.5*辅助效用($P$810,$L810,AF$15,"输出转换",眩晕系数,"当前将领目标",Z810)</f>
        <v>0.76018593202135876</v>
      </c>
      <c r="AG810" s="92"/>
      <c r="AH810" s="188"/>
      <c r="AI810" s="188"/>
      <c r="AJ810" s="238">
        <f>AV810+35*AW810</f>
        <v>8</v>
      </c>
      <c r="AK810" s="188"/>
      <c r="AL810" s="146">
        <f>IFERROR(AC810*IF($E810="将领",INDEX(兵法相关参数!$C$4:$AL$7,AL$15,MATCH($AB810,兵法相关参数!$C$3:$AL$3,0)),INDEX(兵法相关参数!$C$12:$AL$15,AL$15,MATCH($AB810,兵法相关参数!$C$3:$AL$3,0))),0)+IFERROR(AH810*IF($E810="将领",INDEX(兵法相关参数!$C$4:$AL$7,AL$15,MATCH($AG810,兵法相关参数!$C$3:$AL$3,0)),INDEX(兵法相关参数!$C$12:$AL$15,AL$15,MATCH($AG810,兵法相关参数!$C$3:$AL$3,0))),0)</f>
        <v>0.72445374309523736</v>
      </c>
      <c r="AM810" s="146">
        <f>IFERROR(AD810*IF($E810="将领",INDEX(兵法相关参数!$C$4:$AL$7,AM$15,MATCH($AB810,兵法相关参数!$C$3:$AL$3,0)),INDEX(兵法相关参数!$C$12:$AL$15,AM$15,MATCH($AB810,兵法相关参数!$C$3:$AL$3,0))),0)+IFERROR(AI810*IF($E810="将领",INDEX(兵法相关参数!$C$4:$AL$7,AM$15,MATCH($AG810,兵法相关参数!$C$3:$AL$3,0)),INDEX(兵法相关参数!$C$12:$AL$15,AM$15,MATCH($AG810,兵法相关参数!$C$3:$AL$3,0))),0)</f>
        <v>0.67548331539426265</v>
      </c>
      <c r="AN810" s="146">
        <f>IFERROR(AE810*IF($E810="将领",INDEX(兵法相关参数!$C$4:$AL$7,AN$15,MATCH($AB810,兵法相关参数!$C$3:$AL$3,0)),INDEX(兵法相关参数!$C$12:$AL$15,AN$15,MATCH($AB810,兵法相关参数!$C$3:$AL$3,0))),0)+IFERROR(AJ810*IF($E810="将领",INDEX(兵法相关参数!$C$4:$AL$7,AN$15,MATCH($AG810,兵法相关参数!$C$3:$AL$3,0)),INDEX(兵法相关参数!$C$12:$AL$15,AN$15,MATCH($AG810,兵法相关参数!$C$3:$AL$3,0))),0)</f>
        <v>0.76538326848523086</v>
      </c>
      <c r="AO810" s="146">
        <f>IFERROR(AF810*IF($E810="将领",INDEX(兵法相关参数!$C$4:$AL$7,AL$15,MATCH($AB810,兵法相关参数!$C$3:$AL$3,0)),INDEX(兵法相关参数!$C$12:$AL$15,AO$15,MATCH($AB810,兵法相关参数!$C$3:$AL$3,0))),0)+IFERROR(AK810*IF($E810="将领",INDEX(兵法相关参数!$C$4:$AL$7,AL$15,MATCH($AG810,兵法相关参数!$C$3:$AL$3,0)),INDEX(兵法相关参数!$C$12:$AL$15,AO$15,MATCH($AG810,兵法相关参数!$C$3:$AL$3,0))),0)</f>
        <v>0.76018593202135876</v>
      </c>
      <c r="AP810" s="42"/>
      <c r="AQ810" s="151">
        <f>AQ809</f>
        <v>30326</v>
      </c>
      <c r="AR810" s="160">
        <f t="shared" si="533"/>
        <v>0</v>
      </c>
      <c r="AS810" s="15" t="str">
        <f t="shared" si="534"/>
        <v>红</v>
      </c>
      <c r="AT810" s="153">
        <f t="shared" si="535"/>
        <v>1</v>
      </c>
      <c r="AU810" s="39" t="str">
        <f>IF(IF(L810="","",AQ810&amp;AT810)=AU809,"",IF(MOD(COUNTIF($AQ$1:AQ810,AQ810),3)=1,"",IF(L810="","",AQ810&amp;AT810)))</f>
        <v>303261</v>
      </c>
      <c r="AV810" s="191">
        <v>1</v>
      </c>
      <c r="AW810" s="191">
        <v>0.2</v>
      </c>
      <c r="AX810" s="15" t="str">
        <f>IF(MOD(COUNTIF($AQ$1:AQ810,AQ810),3)=1,"",IF(M810="","",AT810+1))</f>
        <v/>
      </c>
      <c r="AY810" s="15" t="str">
        <f t="shared" si="519"/>
        <v/>
      </c>
      <c r="AZ810" s="166" t="str">
        <f t="shared" si="520"/>
        <v/>
      </c>
      <c r="BA810" s="166" t="str">
        <f t="shared" si="521"/>
        <v/>
      </c>
      <c r="BB810" s="15" t="str">
        <f>IF(MOD(COUNTIF($AQ$1:AQ810,AQ810),3)=1,"",IF(N810="","",AX810+1))</f>
        <v/>
      </c>
      <c r="BC810" s="15" t="str">
        <f t="shared" si="536"/>
        <v/>
      </c>
      <c r="BD810" s="166" t="str">
        <f t="shared" si="537"/>
        <v/>
      </c>
      <c r="BE810" s="166" t="str">
        <f t="shared" si="538"/>
        <v/>
      </c>
      <c r="BF810" s="15"/>
      <c r="BG810" s="15"/>
      <c r="BH810" s="170" t="str">
        <f t="shared" si="539"/>
        <v>对敌方施加控制技能时，会立即沉默并嘲讽周围的敌人{0}秒，期间受到普攻会恢复自身最大生命值{1}%血量，至多触发12次。（所有效果每20秒触发一次）</v>
      </c>
    </row>
    <row r="811" spans="1:60">
      <c r="A811" s="256"/>
      <c r="B811" s="259"/>
      <c r="C811" s="256"/>
      <c r="D811" s="257"/>
      <c r="E811" s="179" t="s">
        <v>28</v>
      </c>
      <c r="F811" s="141">
        <v>1</v>
      </c>
      <c r="G811" s="141">
        <v>1</v>
      </c>
      <c r="H811" s="141">
        <v>1</v>
      </c>
      <c r="I811" s="141">
        <v>1</v>
      </c>
      <c r="J811" s="256"/>
      <c r="K811" s="256"/>
      <c r="L811" s="182"/>
      <c r="M811" s="179"/>
      <c r="N811" s="179"/>
      <c r="O811" s="182"/>
      <c r="P811" s="179"/>
      <c r="Q811" s="179"/>
      <c r="R811" s="179"/>
      <c r="S811" s="179"/>
      <c r="T811" s="179"/>
      <c r="U811" s="179"/>
      <c r="V811" s="179"/>
      <c r="W811" s="179"/>
      <c r="X811" s="179"/>
      <c r="Y811" s="179"/>
      <c r="Z811" s="179"/>
      <c r="AA811" s="179"/>
      <c r="AB811" s="44" t="s">
        <v>105</v>
      </c>
      <c r="AC811" s="92">
        <f>0.5*辅助效用($P$810,$L810,AC$15,"输出转换",眩晕系数,"当前士兵目标",W810)</f>
        <v>0.55214168353969706</v>
      </c>
      <c r="AD811" s="92">
        <f>0.5*辅助效用($P$810,$L810,AD$15,"输出转换",眩晕系数,"当前士兵目标",X810)</f>
        <v>0.58092621087984209</v>
      </c>
      <c r="AE811" s="92">
        <f>0.5*辅助效用($P$810,$L810,AE$15,"输出转换",眩晕系数,"当前士兵目标",Y810)</f>
        <v>0.72675977806991987</v>
      </c>
      <c r="AF811" s="92">
        <f>0.5*辅助效用($P$810,$L810,AF$15,"输出转换",眩晕系数,"当前士兵目标",Z810)</f>
        <v>0.5351453736158811</v>
      </c>
      <c r="AG811" s="92"/>
      <c r="AH811" s="189"/>
      <c r="AI811" s="189"/>
      <c r="AJ811" s="189"/>
      <c r="AK811" s="189"/>
      <c r="AL811" s="146">
        <f>IFERROR(AC811*IF($E811="将领",INDEX(兵法相关参数!$C$4:$AL$7,AL$15,MATCH($AB811,兵法相关参数!$C$3:$AL$3,0)),INDEX(兵法相关参数!$C$12:$AL$15,AL$15,MATCH($AB811,兵法相关参数!$C$3:$AL$3,0))),0)+IFERROR(AH811*IF($E811="将领",INDEX(兵法相关参数!$C$4:$AL$7,AL$15,MATCH($AG811,兵法相关参数!$C$3:$AL$3,0)),INDEX(兵法相关参数!$C$12:$AL$15,AL$15,MATCH($AG811,兵法相关参数!$C$3:$AL$3,0))),0)</f>
        <v>2.7456462178457768</v>
      </c>
      <c r="AM811" s="146">
        <f>IFERROR(AD811*IF($E811="将领",INDEX(兵法相关参数!$C$4:$AL$7,AM$15,MATCH($AB811,兵法相关参数!$C$3:$AL$3,0)),INDEX(兵法相关参数!$C$12:$AL$15,AM$15,MATCH($AB811,兵法相关参数!$C$3:$AL$3,0))),0)+IFERROR(AI811*IF($E811="将领",INDEX(兵法相关参数!$C$4:$AL$7,AM$15,MATCH($AG811,兵法相关参数!$C$3:$AL$3,0)),INDEX(兵法相关参数!$C$12:$AL$15,AM$15,MATCH($AG811,兵法相关参数!$C$3:$AL$3,0))),0)</f>
        <v>1.0116563994922938</v>
      </c>
      <c r="AN811" s="146">
        <f>IFERROR(AE811*IF($E811="将领",INDEX(兵法相关参数!$C$4:$AL$7,AN$15,MATCH($AB811,兵法相关参数!$C$3:$AL$3,0)),INDEX(兵法相关参数!$C$12:$AL$15,AN$15,MATCH($AB811,兵法相关参数!$C$3:$AL$3,0))),0)+IFERROR(AJ811*IF($E811="将领",INDEX(兵法相关参数!$C$4:$AL$7,AN$15,MATCH($AG811,兵法相关参数!$C$3:$AL$3,0)),INDEX(兵法相关参数!$C$12:$AL$15,AN$15,MATCH($AG811,兵法相关参数!$C$3:$AL$3,0))),0)</f>
        <v>0.17725925429450631</v>
      </c>
      <c r="AO811" s="146">
        <f>IFERROR(AF811*IF($E811="将领",INDEX(兵法相关参数!$C$4:$AL$7,AL$15,MATCH($AB811,兵法相关参数!$C$3:$AL$3,0)),INDEX(兵法相关参数!$C$12:$AL$15,AO$15,MATCH($AB811,兵法相关参数!$C$3:$AL$3,0))),0)+IFERROR(AK811*IF($E811="将领",INDEX(兵法相关参数!$C$4:$AL$7,AL$15,MATCH($AG811,兵法相关参数!$C$3:$AL$3,0)),INDEX(兵法相关参数!$C$12:$AL$15,AO$15,MATCH($AG811,兵法相关参数!$C$3:$AL$3,0))),0)</f>
        <v>0.21686182428327158</v>
      </c>
      <c r="AP811" s="27"/>
      <c r="AQ811" s="151">
        <f>AQ810</f>
        <v>30326</v>
      </c>
      <c r="AR811" s="160">
        <f t="shared" si="533"/>
        <v>0</v>
      </c>
      <c r="AS811" s="15" t="str">
        <f t="shared" si="534"/>
        <v>红</v>
      </c>
      <c r="AT811" s="153">
        <f t="shared" si="535"/>
        <v>1</v>
      </c>
      <c r="AU811" s="39" t="str">
        <f>IF(IF(L811="","",AQ811&amp;AT811)=AU810,"",IF(MOD(COUNTIF($AQ$1:AQ811,AQ811),3)=1,"",IF(L811="","",AQ811&amp;AT811)))</f>
        <v/>
      </c>
      <c r="AV811" s="166" t="str">
        <f>IF(AU811="","",IF(L810="固定值",L811,ROUND(IF(AR811=1,L811*INDEX($AV$5:$AV$9,MATCH(AS811,$AU$5:$AU$9,0)),L811*INDEX($AV$13:$AV$17,MATCH(AS811,$AU$13:$AU$17,0))),IF(MID(BH811,FIND(AT811-1,BH811)+2,1)="%",3,1))))</f>
        <v/>
      </c>
      <c r="AW811" s="166" t="str">
        <f>IF(AU811="","",ROUND((IF(AR811=1,L811*INDEX($AW$5:$AW$9,MATCH(AS811,$AU$5:$AU$9,0)),L811*INDEX($AW$13:$AW$17,MATCH(AS811,$AU$13:$AU$17,0)))-AV811)/34,IF(MID(BH811,FIND(AT811-1,BH811)+2,1)="%",3,1)))</f>
        <v/>
      </c>
      <c r="AX811" s="15" t="str">
        <f>IF(MOD(COUNTIF($AQ$1:AQ811,AQ811),3)=1,"",IF(M811="","",AT811+1))</f>
        <v/>
      </c>
      <c r="AY811" s="15" t="str">
        <f t="shared" si="519"/>
        <v/>
      </c>
      <c r="AZ811" s="166" t="str">
        <f t="shared" si="520"/>
        <v/>
      </c>
      <c r="BA811" s="166" t="str">
        <f t="shared" si="521"/>
        <v/>
      </c>
      <c r="BB811" s="15" t="str">
        <f>IF(MOD(COUNTIF($AQ$1:AQ811,AQ811),3)=1,"",IF(N811="","",AX811+1))</f>
        <v/>
      </c>
      <c r="BC811" s="15" t="str">
        <f t="shared" si="536"/>
        <v/>
      </c>
      <c r="BD811" s="166" t="str">
        <f t="shared" si="537"/>
        <v/>
      </c>
      <c r="BE811" s="166" t="str">
        <f t="shared" si="538"/>
        <v/>
      </c>
      <c r="BF811" s="15"/>
      <c r="BG811" s="15"/>
      <c r="BH811" s="170" t="str">
        <f t="shared" si="539"/>
        <v>对敌方施加控制技能时，会立即沉默并嘲讽周围的敌人{0}秒，期间受到普攻会恢复自身最大生命值{1}%血量，至多触发12次。（所有效果每20秒触发一次）</v>
      </c>
    </row>
    <row r="812" spans="1:60">
      <c r="A812" s="256"/>
      <c r="B812" s="259"/>
      <c r="C812" s="256"/>
      <c r="D812" s="255" t="s">
        <v>55</v>
      </c>
      <c r="E812" s="11"/>
      <c r="F812" s="11"/>
      <c r="G812" s="11"/>
      <c r="H812" s="11"/>
      <c r="I812" s="11"/>
      <c r="J812" s="256"/>
      <c r="K812" s="256"/>
      <c r="L812" s="184" t="s">
        <v>62</v>
      </c>
      <c r="M812" s="11"/>
      <c r="N812" s="11"/>
      <c r="O812" s="183" t="s">
        <v>1154</v>
      </c>
      <c r="P812" s="3" t="s">
        <v>57</v>
      </c>
      <c r="Q812" s="11" t="s">
        <v>60</v>
      </c>
      <c r="R812" s="11" t="s">
        <v>61</v>
      </c>
      <c r="S812" s="3" t="s">
        <v>1324</v>
      </c>
      <c r="T812" s="184"/>
      <c r="U812" s="184"/>
      <c r="V812" s="184"/>
      <c r="W812" s="3" t="s">
        <v>223</v>
      </c>
      <c r="X812" s="3" t="s">
        <v>224</v>
      </c>
      <c r="Y812" s="3" t="s">
        <v>225</v>
      </c>
      <c r="Z812" s="3" t="s">
        <v>226</v>
      </c>
      <c r="AA812" s="1"/>
      <c r="AB812" s="15"/>
      <c r="AC812" s="187" t="s">
        <v>227</v>
      </c>
      <c r="AD812" s="187" t="s">
        <v>228</v>
      </c>
      <c r="AE812" s="187" t="s">
        <v>229</v>
      </c>
      <c r="AF812" s="187" t="s">
        <v>230</v>
      </c>
      <c r="AG812" s="96"/>
      <c r="AH812" s="187"/>
      <c r="AI812" s="187"/>
      <c r="AJ812" s="187"/>
      <c r="AK812" s="187"/>
      <c r="AL812" s="146">
        <f>IFERROR(AC812*IF($E812="将领",INDEX(兵法相关参数!$C$4:$AL$7,AL$15,MATCH($AB812,兵法相关参数!$C$3:$AL$3,0)),INDEX(兵法相关参数!$C$12:$AL$15,AL$15,MATCH($AB812,兵法相关参数!$C$3:$AL$3,0))),0)+IFERROR(AH812*IF($E812="将领",INDEX(兵法相关参数!$C$4:$AL$7,AL$15,MATCH($AG812,兵法相关参数!$C$3:$AL$3,0)),INDEX(兵法相关参数!$C$12:$AL$15,AL$15,MATCH($AG812,兵法相关参数!$C$3:$AL$3,0))),0)</f>
        <v>0</v>
      </c>
      <c r="AM812" s="146">
        <f>IFERROR(AD812*IF($E812="将领",INDEX(兵法相关参数!$C$4:$AL$7,AM$15,MATCH($AB812,兵法相关参数!$C$3:$AL$3,0)),INDEX(兵法相关参数!$C$12:$AL$15,AM$15,MATCH($AB812,兵法相关参数!$C$3:$AL$3,0))),0)+IFERROR(AI812*IF($E812="将领",INDEX(兵法相关参数!$C$4:$AL$7,AM$15,MATCH($AG812,兵法相关参数!$C$3:$AL$3,0)),INDEX(兵法相关参数!$C$12:$AL$15,AM$15,MATCH($AG812,兵法相关参数!$C$3:$AL$3,0))),0)</f>
        <v>0</v>
      </c>
      <c r="AN812" s="146">
        <f>IFERROR(AE812*IF($E812="将领",INDEX(兵法相关参数!$C$4:$AL$7,AN$15,MATCH($AB812,兵法相关参数!$C$3:$AL$3,0)),INDEX(兵法相关参数!$C$12:$AL$15,AN$15,MATCH($AB812,兵法相关参数!$C$3:$AL$3,0))),0)+IFERROR(AJ812*IF($E812="将领",INDEX(兵法相关参数!$C$4:$AL$7,AN$15,MATCH($AG812,兵法相关参数!$C$3:$AL$3,0)),INDEX(兵法相关参数!$C$12:$AL$15,AN$15,MATCH($AG812,兵法相关参数!$C$3:$AL$3,0))),0)</f>
        <v>0</v>
      </c>
      <c r="AO812" s="146">
        <f>IFERROR(AF812*IF($E812="将领",INDEX(兵法相关参数!$C$4:$AL$7,AL$15,MATCH($AB812,兵法相关参数!$C$3:$AL$3,0)),INDEX(兵法相关参数!$C$12:$AL$15,AO$15,MATCH($AB812,兵法相关参数!$C$3:$AL$3,0))),0)+IFERROR(AK812*IF($E812="将领",INDEX(兵法相关参数!$C$4:$AL$7,AL$15,MATCH($AG812,兵法相关参数!$C$3:$AL$3,0)),INDEX(兵法相关参数!$C$12:$AL$15,AO$15,MATCH($AG812,兵法相关参数!$C$3:$AL$3,0))),0)</f>
        <v>0</v>
      </c>
      <c r="AP812" s="42"/>
      <c r="AQ812" s="151">
        <f t="shared" ref="AQ812:AQ817" si="540">AQ811</f>
        <v>30326</v>
      </c>
      <c r="AR812" s="160">
        <f t="shared" si="533"/>
        <v>0</v>
      </c>
      <c r="AS812" s="15" t="str">
        <f t="shared" si="534"/>
        <v>红</v>
      </c>
      <c r="AT812" s="153">
        <f t="shared" si="535"/>
        <v>2</v>
      </c>
      <c r="AU812" s="39" t="str">
        <f>IF(IF(L812="","",AQ812&amp;AT812)=AU811,"",IF(MOD(COUNTIF($AQ$1:AQ812,AQ812),3)=1,"",IF(L812="","",AQ812&amp;AT812)))</f>
        <v/>
      </c>
      <c r="AV812" s="166" t="str">
        <f>IF(AU812="","",IF(L811="固定值",L812,ROUND(IF(AR812=1,L812*INDEX($AV$5:$AV$9,MATCH(AS812,$AU$5:$AU$9,0)),L812*INDEX($AV$13:$AV$17,MATCH(AS812,$AU$13:$AU$17,0))),IF(MID(BH812,FIND(AT812-1,BH812)+2,1)="%",3,1))))</f>
        <v/>
      </c>
      <c r="AW812" s="166" t="str">
        <f>IF(AU812="","",ROUND((IF(AR812=1,L812*INDEX($AW$5:$AW$9,MATCH(AS812,$AU$5:$AU$9,0)),L812*INDEX($AW$13:$AW$17,MATCH(AS812,$AU$13:$AU$17,0)))-AV812)/34,IF(MID(BH812,FIND(AT812-1,BH812)+2,1)="%",3,1)))</f>
        <v/>
      </c>
      <c r="AX812" s="15" t="str">
        <f>IF(MOD(COUNTIF($AQ$1:AQ812,AQ812),3)=1,"",IF(M812="","",AT812+1))</f>
        <v/>
      </c>
      <c r="AY812" s="15" t="str">
        <f t="shared" si="519"/>
        <v/>
      </c>
      <c r="AZ812" s="166" t="str">
        <f t="shared" si="520"/>
        <v/>
      </c>
      <c r="BA812" s="166" t="str">
        <f t="shared" si="521"/>
        <v/>
      </c>
      <c r="BB812" s="15" t="str">
        <f>IF(MOD(COUNTIF($AQ$1:AQ812,AQ812),3)=1,"",IF(N812="","",AX812+1))</f>
        <v/>
      </c>
      <c r="BC812" s="15" t="str">
        <f t="shared" si="536"/>
        <v/>
      </c>
      <c r="BD812" s="166" t="str">
        <f t="shared" si="537"/>
        <v/>
      </c>
      <c r="BE812" s="166" t="str">
        <f t="shared" si="538"/>
        <v/>
      </c>
      <c r="BF812" s="15"/>
      <c r="BG812" s="15"/>
      <c r="BH812" s="170" t="str">
        <f t="shared" si="539"/>
        <v>对敌方施加控制技能时，会立即沉默并嘲讽周围的敌人{0}秒，期间受到普攻会恢复自身最大生命值{1}%血量，至多触发12次。（所有效果每20秒触发一次）</v>
      </c>
    </row>
    <row r="813" spans="1:60">
      <c r="A813" s="256"/>
      <c r="B813" s="259"/>
      <c r="C813" s="256"/>
      <c r="D813" s="256"/>
      <c r="E813" s="179" t="s">
        <v>22</v>
      </c>
      <c r="F813" s="141">
        <v>1</v>
      </c>
      <c r="G813" s="141"/>
      <c r="H813" s="141">
        <v>1</v>
      </c>
      <c r="I813" s="141">
        <v>1</v>
      </c>
      <c r="J813" s="256"/>
      <c r="K813" s="256"/>
      <c r="L813" s="25">
        <v>0.05</v>
      </c>
      <c r="M813" s="10"/>
      <c r="N813" s="10"/>
      <c r="O813" s="81">
        <f>L810/2.5*2/12</f>
        <v>0.53333333333333333</v>
      </c>
      <c r="P813" s="44" t="str">
        <f>P810</f>
        <v>20,40</v>
      </c>
      <c r="Q813" s="10">
        <v>0</v>
      </c>
      <c r="R813" s="10">
        <v>1</v>
      </c>
      <c r="S813" s="44" t="s">
        <v>1326</v>
      </c>
      <c r="T813" s="44"/>
      <c r="U813" s="44"/>
      <c r="V813" s="24"/>
      <c r="W813" s="235">
        <f>$L813*$O813*效果范围削减($R813)</f>
        <v>2.6666666666666668E-2</v>
      </c>
      <c r="X813" s="235">
        <f>$L813*$O813*效果范围削减($R813)</f>
        <v>2.6666666666666668E-2</v>
      </c>
      <c r="Y813" s="235">
        <f>$L813*$O813*效果范围削减($R813)</f>
        <v>2.6666666666666668E-2</v>
      </c>
      <c r="Z813" s="235">
        <f>$L813*$O813*效果范围削减($R813)</f>
        <v>2.6666666666666668E-2</v>
      </c>
      <c r="AA813" s="22"/>
      <c r="AB813" s="44" t="s">
        <v>67</v>
      </c>
      <c r="AC813" s="92">
        <f>(辅助效用($P813,-1,AC$15,"生存转换",标准系数,"指定将领",W813)+辅助效用($S813,-1,AC$15,"生存转换",标准系数,"指定将领",W813))/2*12</f>
        <v>1.2865475444101211</v>
      </c>
      <c r="AD813" s="92">
        <f>(辅助效用($P813,-1,AD$15,"生存转换",标准系数,"指定将领",X813)+辅助效用($S813,-1,AD$15,"生存转换",标准系数,"指定将领",X813))/2*12</f>
        <v>1.2664360023012846</v>
      </c>
      <c r="AE813" s="92">
        <f>(辅助效用($P813,-1,AE$15,"生存转换",标准系数,"指定将领",Y813)+辅助效用($S813,-1,AE$15,"生存转换",标准系数,"指定将领",Y813))/2*12</f>
        <v>0.58184990969601191</v>
      </c>
      <c r="AF813" s="92">
        <f>(辅助效用($P813,-1,AF$15,"生存转换",标准系数,"指定将领",Z813)+辅助效用($S813,-1,AF$15,"生存转换",标准系数,"指定将领",Z813))/2*12</f>
        <v>0.62038893551178165</v>
      </c>
      <c r="AG813" s="92"/>
      <c r="AH813" s="188"/>
      <c r="AI813" s="188"/>
      <c r="AJ813" s="238">
        <f>AV813+35*AW813</f>
        <v>0.05</v>
      </c>
      <c r="AK813" s="188"/>
      <c r="AL813" s="146">
        <f>IFERROR(AC813*IF($E813="将领",INDEX(兵法相关参数!$C$4:$AL$7,AL$15,MATCH($AB813,兵法相关参数!$C$3:$AL$3,0)),INDEX(兵法相关参数!$C$12:$AL$15,AL$15,MATCH($AB813,兵法相关参数!$C$3:$AL$3,0))),0)+IFERROR(AH813*IF($E813="将领",INDEX(兵法相关参数!$C$4:$AL$7,AL$15,MATCH($AG813,兵法相关参数!$C$3:$AL$3,0)),INDEX(兵法相关参数!$C$12:$AL$15,AL$15,MATCH($AG813,兵法相关参数!$C$3:$AL$3,0))),0)</f>
        <v>1.3401851307352823</v>
      </c>
      <c r="AM813" s="146">
        <f>IFERROR(AD813*IF($E813="将领",INDEX(兵法相关参数!$C$4:$AL$7,AM$15,MATCH($AB813,兵法相关参数!$C$3:$AL$3,0)),INDEX(兵法相关参数!$C$12:$AL$15,AM$15,MATCH($AB813,兵法相关参数!$C$3:$AL$3,0))),0)+IFERROR(AI813*IF($E813="将领",INDEX(兵法相关参数!$C$4:$AL$7,AM$15,MATCH($AG813,兵法相关参数!$C$3:$AL$3,0)),INDEX(兵法相关参数!$C$12:$AL$15,AM$15,MATCH($AG813,兵法相关参数!$C$3:$AL$3,0))),0)</f>
        <v>1.3023958607123476</v>
      </c>
      <c r="AN813" s="146">
        <f>IFERROR(AE813*IF($E813="将领",INDEX(兵法相关参数!$C$4:$AL$7,AN$15,MATCH($AB813,兵法相关参数!$C$3:$AL$3,0)),INDEX(兵法相关参数!$C$12:$AL$15,AN$15,MATCH($AB813,兵法相关参数!$C$3:$AL$3,0))),0)+IFERROR(AJ813*IF($E813="将领",INDEX(兵法相关参数!$C$4:$AL$7,AN$15,MATCH($AG813,兵法相关参数!$C$3:$AL$3,0)),INDEX(兵法相关参数!$C$12:$AL$15,AN$15,MATCH($AG813,兵法相关参数!$C$3:$AL$3,0))),0)</f>
        <v>0.5779917418007352</v>
      </c>
      <c r="AO813" s="146">
        <f>IFERROR(AF813*IF($E813="将领",INDEX(兵法相关参数!$C$4:$AL$7,AL$15,MATCH($AB813,兵法相关参数!$C$3:$AL$3,0)),INDEX(兵法相关参数!$C$12:$AL$15,AO$15,MATCH($AB813,兵法相关参数!$C$3:$AL$3,0))),0)+IFERROR(AK813*IF($E813="将领",INDEX(兵法相关参数!$C$4:$AL$7,AL$15,MATCH($AG813,兵法相关参数!$C$3:$AL$3,0)),INDEX(兵法相关参数!$C$12:$AL$15,AO$15,MATCH($AG813,兵法相关参数!$C$3:$AL$3,0))),0)</f>
        <v>0.64625363458821194</v>
      </c>
      <c r="AP813" s="27"/>
      <c r="AQ813" s="151">
        <f t="shared" si="540"/>
        <v>30326</v>
      </c>
      <c r="AR813" s="160">
        <f t="shared" si="533"/>
        <v>0</v>
      </c>
      <c r="AS813" s="15" t="str">
        <f t="shared" si="534"/>
        <v>红</v>
      </c>
      <c r="AT813" s="153">
        <f t="shared" si="535"/>
        <v>2</v>
      </c>
      <c r="AU813" s="39" t="str">
        <f>IF(IF(L813="","",AQ813&amp;AT813)=AU812,"",IF(MOD(COUNTIF($AQ$1:AQ813,AQ813),3)=1,"",IF(L813="","",AQ813&amp;AT813)))</f>
        <v>303262</v>
      </c>
      <c r="AV813" s="191">
        <v>1.4999999999999999E-2</v>
      </c>
      <c r="AW813" s="191">
        <v>1E-3</v>
      </c>
      <c r="AX813" s="15" t="str">
        <f>IF(MOD(COUNTIF($AQ$1:AQ813,AQ813),3)=1,"",IF(M813="","",AT813+1))</f>
        <v/>
      </c>
      <c r="AY813" s="15" t="str">
        <f t="shared" si="519"/>
        <v/>
      </c>
      <c r="AZ813" s="166" t="str">
        <f t="shared" si="520"/>
        <v/>
      </c>
      <c r="BA813" s="166" t="str">
        <f t="shared" si="521"/>
        <v/>
      </c>
      <c r="BB813" s="15" t="str">
        <f>IF(MOD(COUNTIF($AQ$1:AQ813,AQ813),3)=1,"",IF(N813="","",AX813+1))</f>
        <v/>
      </c>
      <c r="BC813" s="15" t="str">
        <f t="shared" si="536"/>
        <v/>
      </c>
      <c r="BD813" s="166" t="str">
        <f t="shared" si="537"/>
        <v/>
      </c>
      <c r="BE813" s="166" t="str">
        <f t="shared" si="538"/>
        <v/>
      </c>
      <c r="BF813" s="15"/>
      <c r="BG813" s="15"/>
      <c r="BH813" s="170" t="str">
        <f t="shared" si="539"/>
        <v>对敌方施加控制技能时，会立即沉默并嘲讽周围的敌人{0}秒，期间受到普攻会恢复自身最大生命值{1}%血量，至多触发12次。（所有效果每20秒触发一次）</v>
      </c>
    </row>
    <row r="814" spans="1:60">
      <c r="A814" s="256"/>
      <c r="B814" s="259"/>
      <c r="C814" s="256"/>
      <c r="D814" s="257"/>
      <c r="E814" s="179"/>
      <c r="F814" s="179"/>
      <c r="G814" s="179"/>
      <c r="H814" s="179"/>
      <c r="I814" s="179"/>
      <c r="J814" s="256"/>
      <c r="K814" s="256"/>
      <c r="L814" s="182"/>
      <c r="M814" s="179"/>
      <c r="N814" s="179"/>
      <c r="O814" s="182"/>
      <c r="P814" s="44"/>
      <c r="Q814" s="10"/>
      <c r="R814" s="10"/>
      <c r="S814" s="10"/>
      <c r="T814" s="24"/>
      <c r="U814" s="24"/>
      <c r="V814" s="24"/>
      <c r="W814" s="23"/>
      <c r="X814" s="23"/>
      <c r="Y814" s="23"/>
      <c r="Z814" s="23"/>
      <c r="AA814" s="24"/>
      <c r="AB814" s="44"/>
      <c r="AC814" s="92"/>
      <c r="AD814" s="92"/>
      <c r="AE814" s="92"/>
      <c r="AF814" s="92"/>
      <c r="AG814" s="92"/>
      <c r="AH814" s="95"/>
      <c r="AI814" s="95"/>
      <c r="AJ814" s="95"/>
      <c r="AK814" s="95"/>
      <c r="AL814" s="146">
        <f>IFERROR(AC814*IF($E814="将领",INDEX(兵法相关参数!$C$4:$AL$7,AL$15,MATCH($AB814,兵法相关参数!$C$3:$AL$3,0)),INDEX(兵法相关参数!$C$12:$AL$15,AL$15,MATCH($AB814,兵法相关参数!$C$3:$AL$3,0))),0)+IFERROR(AH814*IF($E814="将领",INDEX(兵法相关参数!$C$4:$AL$7,AL$15,MATCH($AG814,兵法相关参数!$C$3:$AL$3,0)),INDEX(兵法相关参数!$C$12:$AL$15,AL$15,MATCH($AG814,兵法相关参数!$C$3:$AL$3,0))),0)</f>
        <v>0</v>
      </c>
      <c r="AM814" s="146">
        <f>IFERROR(AD814*IF($E814="将领",INDEX(兵法相关参数!$C$4:$AL$7,AM$15,MATCH($AB814,兵法相关参数!$C$3:$AL$3,0)),INDEX(兵法相关参数!$C$12:$AL$15,AM$15,MATCH($AB814,兵法相关参数!$C$3:$AL$3,0))),0)+IFERROR(AI814*IF($E814="将领",INDEX(兵法相关参数!$C$4:$AL$7,AM$15,MATCH($AG814,兵法相关参数!$C$3:$AL$3,0)),INDEX(兵法相关参数!$C$12:$AL$15,AM$15,MATCH($AG814,兵法相关参数!$C$3:$AL$3,0))),0)</f>
        <v>0</v>
      </c>
      <c r="AN814" s="146">
        <f>IFERROR(AE814*IF($E814="将领",INDEX(兵法相关参数!$C$4:$AL$7,AN$15,MATCH($AB814,兵法相关参数!$C$3:$AL$3,0)),INDEX(兵法相关参数!$C$12:$AL$15,AN$15,MATCH($AB814,兵法相关参数!$C$3:$AL$3,0))),0)+IFERROR(AJ814*IF($E814="将领",INDEX(兵法相关参数!$C$4:$AL$7,AN$15,MATCH($AG814,兵法相关参数!$C$3:$AL$3,0)),INDEX(兵法相关参数!$C$12:$AL$15,AN$15,MATCH($AG814,兵法相关参数!$C$3:$AL$3,0))),0)</f>
        <v>0</v>
      </c>
      <c r="AO814" s="146">
        <f>IFERROR(AF814*IF($E814="将领",INDEX(兵法相关参数!$C$4:$AL$7,AL$15,MATCH($AB814,兵法相关参数!$C$3:$AL$3,0)),INDEX(兵法相关参数!$C$12:$AL$15,AO$15,MATCH($AB814,兵法相关参数!$C$3:$AL$3,0))),0)+IFERROR(AK814*IF($E814="将领",INDEX(兵法相关参数!$C$4:$AL$7,AL$15,MATCH($AG814,兵法相关参数!$C$3:$AL$3,0)),INDEX(兵法相关参数!$C$12:$AL$15,AO$15,MATCH($AG814,兵法相关参数!$C$3:$AL$3,0))),0)</f>
        <v>0</v>
      </c>
      <c r="AP814" s="42"/>
      <c r="AQ814" s="151">
        <f t="shared" si="540"/>
        <v>30326</v>
      </c>
      <c r="AR814" s="160">
        <f t="shared" si="533"/>
        <v>0</v>
      </c>
      <c r="AS814" s="15" t="str">
        <f t="shared" si="534"/>
        <v>红</v>
      </c>
      <c r="AT814" s="153">
        <f t="shared" si="535"/>
        <v>2</v>
      </c>
      <c r="AU814" s="39" t="str">
        <f>IF(IF(L814="","",AQ814&amp;AT814)=AU813,"",IF(MOD(COUNTIF($AQ$1:AQ814,AQ814),3)=1,"",IF(L814="","",AQ814&amp;AT814)))</f>
        <v/>
      </c>
      <c r="AV814" s="166" t="str">
        <f>IF(AU814="","",IF(L813="固定值",L814,ROUND(IF(AR814=1,L814*INDEX($AV$5:$AV$9,MATCH(AS814,$AU$5:$AU$9,0)),L814*INDEX($AV$13:$AV$17,MATCH(AS814,$AU$13:$AU$17,0))),IF(MID(BH814,FIND(AT814-1,BH814)+2,1)="%",3,1))))</f>
        <v/>
      </c>
      <c r="AW814" s="166" t="str">
        <f>IF(AU814="","",ROUND((IF(AR814=1,L814*INDEX($AW$5:$AW$9,MATCH(AS814,$AU$5:$AU$9,0)),L814*INDEX($AW$13:$AW$17,MATCH(AS814,$AU$13:$AU$17,0)))-AV814)/34,IF(MID(BH814,FIND(AT814-1,BH814)+2,1)="%",3,1)))</f>
        <v/>
      </c>
      <c r="AX814" s="15" t="str">
        <f>IF(MOD(COUNTIF($AQ$1:AQ814,AQ814),3)=1,"",IF(M814="","",AT814+1))</f>
        <v/>
      </c>
      <c r="AY814" s="15" t="str">
        <f t="shared" si="519"/>
        <v/>
      </c>
      <c r="AZ814" s="166" t="str">
        <f t="shared" si="520"/>
        <v/>
      </c>
      <c r="BA814" s="166" t="str">
        <f t="shared" si="521"/>
        <v/>
      </c>
      <c r="BB814" s="15" t="str">
        <f>IF(MOD(COUNTIF($AQ$1:AQ814,AQ814),3)=1,"",IF(N814="","",AX814+1))</f>
        <v/>
      </c>
      <c r="BC814" s="15" t="str">
        <f t="shared" si="536"/>
        <v/>
      </c>
      <c r="BD814" s="166" t="str">
        <f t="shared" si="537"/>
        <v/>
      </c>
      <c r="BE814" s="166" t="str">
        <f t="shared" si="538"/>
        <v/>
      </c>
      <c r="BF814" s="15"/>
      <c r="BG814" s="15"/>
      <c r="BH814" s="170" t="str">
        <f t="shared" si="539"/>
        <v>对敌方施加控制技能时，会立即沉默并嘲讽周围的敌人{0}秒，期间受到普攻会恢复自身最大生命值{1}%血量，至多触发12次。（所有效果每20秒触发一次）</v>
      </c>
    </row>
    <row r="815" spans="1:60">
      <c r="A815" s="256"/>
      <c r="B815" s="259"/>
      <c r="C815" s="256"/>
      <c r="D815" s="255"/>
      <c r="E815" s="11"/>
      <c r="F815" s="11"/>
      <c r="G815" s="11"/>
      <c r="H815" s="11"/>
      <c r="I815" s="11"/>
      <c r="J815" s="256"/>
      <c r="K815" s="256"/>
      <c r="L815" s="184"/>
      <c r="M815" s="11"/>
      <c r="N815" s="11"/>
      <c r="O815" s="183"/>
      <c r="P815" s="3"/>
      <c r="Q815" s="11"/>
      <c r="R815" s="11"/>
      <c r="S815" s="184"/>
      <c r="T815" s="184"/>
      <c r="U815" s="184"/>
      <c r="V815" s="184"/>
      <c r="W815" s="3"/>
      <c r="X815" s="3"/>
      <c r="Y815" s="3"/>
      <c r="Z815" s="3"/>
      <c r="AA815" s="1"/>
      <c r="AB815" s="15"/>
      <c r="AC815" s="187"/>
      <c r="AD815" s="187"/>
      <c r="AE815" s="187"/>
      <c r="AF815" s="187"/>
      <c r="AG815" s="96"/>
      <c r="AH815" s="187"/>
      <c r="AI815" s="187"/>
      <c r="AJ815" s="187"/>
      <c r="AK815" s="187"/>
      <c r="AL815" s="146">
        <f>IFERROR(AC815*IF($E815="将领",INDEX(兵法相关参数!$C$4:$AL$7,AL$15,MATCH($AB815,兵法相关参数!$C$3:$AL$3,0)),INDEX(兵法相关参数!$C$12:$AL$15,AL$15,MATCH($AB815,兵法相关参数!$C$3:$AL$3,0))),0)+IFERROR(AH815*IF($E815="将领",INDEX(兵法相关参数!$C$4:$AL$7,AL$15,MATCH($AG815,兵法相关参数!$C$3:$AL$3,0)),INDEX(兵法相关参数!$C$12:$AL$15,AL$15,MATCH($AG815,兵法相关参数!$C$3:$AL$3,0))),0)</f>
        <v>0</v>
      </c>
      <c r="AM815" s="146">
        <f>IFERROR(AD815*IF($E815="将领",INDEX(兵法相关参数!$C$4:$AL$7,AM$15,MATCH($AB815,兵法相关参数!$C$3:$AL$3,0)),INDEX(兵法相关参数!$C$12:$AL$15,AM$15,MATCH($AB815,兵法相关参数!$C$3:$AL$3,0))),0)+IFERROR(AI815*IF($E815="将领",INDEX(兵法相关参数!$C$4:$AL$7,AM$15,MATCH($AG815,兵法相关参数!$C$3:$AL$3,0)),INDEX(兵法相关参数!$C$12:$AL$15,AM$15,MATCH($AG815,兵法相关参数!$C$3:$AL$3,0))),0)</f>
        <v>0</v>
      </c>
      <c r="AN815" s="146">
        <f>IFERROR(AE815*IF($E815="将领",INDEX(兵法相关参数!$C$4:$AL$7,AN$15,MATCH($AB815,兵法相关参数!$C$3:$AL$3,0)),INDEX(兵法相关参数!$C$12:$AL$15,AN$15,MATCH($AB815,兵法相关参数!$C$3:$AL$3,0))),0)+IFERROR(AJ815*IF($E815="将领",INDEX(兵法相关参数!$C$4:$AL$7,AN$15,MATCH($AG815,兵法相关参数!$C$3:$AL$3,0)),INDEX(兵法相关参数!$C$12:$AL$15,AN$15,MATCH($AG815,兵法相关参数!$C$3:$AL$3,0))),0)</f>
        <v>0</v>
      </c>
      <c r="AO815" s="146">
        <f>IFERROR(AF815*IF($E815="将领",INDEX(兵法相关参数!$C$4:$AL$7,AL$15,MATCH($AB815,兵法相关参数!$C$3:$AL$3,0)),INDEX(兵法相关参数!$C$12:$AL$15,AO$15,MATCH($AB815,兵法相关参数!$C$3:$AL$3,0))),0)+IFERROR(AK815*IF($E815="将领",INDEX(兵法相关参数!$C$4:$AL$7,AL$15,MATCH($AG815,兵法相关参数!$C$3:$AL$3,0)),INDEX(兵法相关参数!$C$12:$AL$15,AO$15,MATCH($AG815,兵法相关参数!$C$3:$AL$3,0))),0)</f>
        <v>0</v>
      </c>
      <c r="AP815" s="27"/>
      <c r="AQ815" s="151">
        <f t="shared" si="540"/>
        <v>30326</v>
      </c>
      <c r="AR815" s="160">
        <f t="shared" si="533"/>
        <v>0</v>
      </c>
      <c r="AS815" s="15" t="str">
        <f t="shared" si="534"/>
        <v>红</v>
      </c>
      <c r="AT815" s="153">
        <f t="shared" si="535"/>
        <v>2</v>
      </c>
      <c r="AU815" s="39" t="str">
        <f>IF(IF(L815="","",AQ815&amp;AT815)=AU814,"",IF(MOD(COUNTIF($AQ$1:AQ815,AQ815),3)=1,"",IF(L815="","",AQ815&amp;AT815)))</f>
        <v/>
      </c>
      <c r="AV815" s="166" t="str">
        <f>IF(AU815="","",IF(L814="固定值",L815,ROUND(IF(AR815=1,L815*INDEX($AV$5:$AV$9,MATCH(AS815,$AU$5:$AU$9,0)),L815*INDEX($AV$13:$AV$17,MATCH(AS815,$AU$13:$AU$17,0))),IF(MID(BH815,FIND(AT815-1,BH815)+2,1)="%",3,1))))</f>
        <v/>
      </c>
      <c r="AW815" s="166" t="str">
        <f>IF(AU815="","",ROUND((IF(AR815=1,L815*INDEX($AW$5:$AW$9,MATCH(AS815,$AU$5:$AU$9,0)),L815*INDEX($AW$13:$AW$17,MATCH(AS815,$AU$13:$AU$17,0)))-AV815)/34,IF(MID(BH815,FIND(AT815-1,BH815)+2,1)="%",3,1)))</f>
        <v/>
      </c>
      <c r="AX815" s="15" t="str">
        <f>IF(MOD(COUNTIF($AQ$1:AQ815,AQ815),3)=1,"",IF(M815="","",AT815+1))</f>
        <v/>
      </c>
      <c r="AY815" s="15" t="str">
        <f t="shared" si="519"/>
        <v/>
      </c>
      <c r="AZ815" s="166" t="str">
        <f t="shared" si="520"/>
        <v/>
      </c>
      <c r="BA815" s="166" t="str">
        <f t="shared" si="521"/>
        <v/>
      </c>
      <c r="BB815" s="15" t="str">
        <f>IF(MOD(COUNTIF($AQ$1:AQ815,AQ815),3)=1,"",IF(N815="","",AX815+1))</f>
        <v/>
      </c>
      <c r="BC815" s="15" t="str">
        <f t="shared" si="536"/>
        <v/>
      </c>
      <c r="BD815" s="166" t="str">
        <f t="shared" si="537"/>
        <v/>
      </c>
      <c r="BE815" s="166" t="str">
        <f t="shared" si="538"/>
        <v/>
      </c>
      <c r="BF815" s="15"/>
      <c r="BG815" s="15"/>
      <c r="BH815" s="170" t="str">
        <f t="shared" si="539"/>
        <v>对敌方施加控制技能时，会立即沉默并嘲讽周围的敌人{0}秒，期间受到普攻会恢复自身最大生命值{1}%血量，至多触发12次。（所有效果每20秒触发一次）</v>
      </c>
    </row>
    <row r="816" spans="1:60">
      <c r="A816" s="256"/>
      <c r="B816" s="259"/>
      <c r="C816" s="256"/>
      <c r="D816" s="256"/>
      <c r="E816" s="179"/>
      <c r="F816" s="141"/>
      <c r="G816" s="141"/>
      <c r="H816" s="141"/>
      <c r="I816" s="141"/>
      <c r="J816" s="256"/>
      <c r="K816" s="256"/>
      <c r="L816" s="24"/>
      <c r="M816" s="203"/>
      <c r="N816" s="10"/>
      <c r="O816" s="241"/>
      <c r="P816" s="44"/>
      <c r="Q816" s="10"/>
      <c r="R816" s="10"/>
      <c r="S816" s="44"/>
      <c r="T816" s="44"/>
      <c r="U816" s="44"/>
      <c r="V816" s="24"/>
      <c r="W816" s="92"/>
      <c r="X816" s="92"/>
      <c r="Y816" s="92"/>
      <c r="Z816" s="92"/>
      <c r="AA816" s="22"/>
      <c r="AB816" s="44"/>
      <c r="AC816" s="92"/>
      <c r="AD816" s="92"/>
      <c r="AE816" s="92"/>
      <c r="AF816" s="92"/>
      <c r="AG816" s="92"/>
      <c r="AH816" s="188"/>
      <c r="AI816" s="188"/>
      <c r="AJ816" s="238"/>
      <c r="AK816" s="238"/>
      <c r="AL816" s="146">
        <f>IFERROR(AC816*IF($E816="将领",INDEX(兵法相关参数!$C$4:$AL$7,AL$15,MATCH($AB816,兵法相关参数!$C$3:$AL$3,0)),INDEX(兵法相关参数!$C$12:$AL$15,AL$15,MATCH($AB816,兵法相关参数!$C$3:$AL$3,0))),0)+IFERROR(AH816*IF($E816="将领",INDEX(兵法相关参数!$C$4:$AL$7,AL$15,MATCH($AG816,兵法相关参数!$C$3:$AL$3,0)),INDEX(兵法相关参数!$C$12:$AL$15,AL$15,MATCH($AG816,兵法相关参数!$C$3:$AL$3,0))),0)</f>
        <v>0</v>
      </c>
      <c r="AM816" s="146">
        <f>IFERROR(AD816*IF($E816="将领",INDEX(兵法相关参数!$C$4:$AL$7,AM$15,MATCH($AB816,兵法相关参数!$C$3:$AL$3,0)),INDEX(兵法相关参数!$C$12:$AL$15,AM$15,MATCH($AB816,兵法相关参数!$C$3:$AL$3,0))),0)+IFERROR(AI816*IF($E816="将领",INDEX(兵法相关参数!$C$4:$AL$7,AM$15,MATCH($AG816,兵法相关参数!$C$3:$AL$3,0)),INDEX(兵法相关参数!$C$12:$AL$15,AM$15,MATCH($AG816,兵法相关参数!$C$3:$AL$3,0))),0)</f>
        <v>0</v>
      </c>
      <c r="AN816" s="146">
        <f>IFERROR(AE816*IF($E816="将领",INDEX(兵法相关参数!$C$4:$AL$7,AN$15,MATCH($AB816,兵法相关参数!$C$3:$AL$3,0)),INDEX(兵法相关参数!$C$12:$AL$15,AN$15,MATCH($AB816,兵法相关参数!$C$3:$AL$3,0))),0)+IFERROR(AJ816*IF($E816="将领",INDEX(兵法相关参数!$C$4:$AL$7,AN$15,MATCH($AG816,兵法相关参数!$C$3:$AL$3,0)),INDEX(兵法相关参数!$C$12:$AL$15,AN$15,MATCH($AG816,兵法相关参数!$C$3:$AL$3,0))),0)</f>
        <v>0</v>
      </c>
      <c r="AO816" s="146">
        <f>IFERROR(AF816*IF($E816="将领",INDEX(兵法相关参数!$C$4:$AL$7,AL$15,MATCH($AB816,兵法相关参数!$C$3:$AL$3,0)),INDEX(兵法相关参数!$C$12:$AL$15,AO$15,MATCH($AB816,兵法相关参数!$C$3:$AL$3,0))),0)+IFERROR(AK816*IF($E816="将领",INDEX(兵法相关参数!$C$4:$AL$7,AL$15,MATCH($AG816,兵法相关参数!$C$3:$AL$3,0)),INDEX(兵法相关参数!$C$12:$AL$15,AO$15,MATCH($AG816,兵法相关参数!$C$3:$AL$3,0))),0)</f>
        <v>0</v>
      </c>
      <c r="AP816" s="42"/>
      <c r="AQ816" s="151">
        <f t="shared" si="540"/>
        <v>30326</v>
      </c>
      <c r="AR816" s="160">
        <f t="shared" si="533"/>
        <v>0</v>
      </c>
      <c r="AS816" s="15" t="str">
        <f t="shared" si="534"/>
        <v>红</v>
      </c>
      <c r="AT816" s="153">
        <f t="shared" si="535"/>
        <v>2</v>
      </c>
      <c r="AU816" s="39" t="str">
        <f>IF(IF(L816="","",AQ816&amp;AT816)=AU815,"",IF(MOD(COUNTIF($AQ$1:AQ816,AQ816),3)=1,"",IF(L816="","",AQ816&amp;AT816)))</f>
        <v/>
      </c>
      <c r="AV816" s="166" t="str">
        <f t="shared" ref="AV816:AV826" si="541">IF(AU816="","",IF(L815="固定值",L816,ROUND(IF(AR816=1,L816*INDEX($AV$5:$AV$9,MATCH(AS816,$AU$5:$AU$9,0)),L816*INDEX($AV$13:$AV$17,MATCH(AS816,$AU$13:$AU$17,0))),IF(MID(BH816,FIND(AT816-1,BH816)+2,1)="%",3,1))))</f>
        <v/>
      </c>
      <c r="AW816" s="166" t="str">
        <f t="shared" ref="AW816:AW826" si="542">IF(AU816="","",ROUND((IF(AR816=1,L816*INDEX($AW$5:$AW$9,MATCH(AS816,$AU$5:$AU$9,0)),L816*INDEX($AW$13:$AW$17,MATCH(AS816,$AU$13:$AU$17,0)))-AV816)/34,IF(MID(BH816,FIND(AT816-1,BH816)+2,1)="%",3,1)))</f>
        <v/>
      </c>
      <c r="AX816" s="15" t="str">
        <f>IF(MOD(COUNTIF($AQ$1:AQ816,AQ816),3)=1,"",IF(M816="","",AT816+1))</f>
        <v/>
      </c>
      <c r="AY816" s="15" t="str">
        <f t="shared" si="519"/>
        <v/>
      </c>
      <c r="AZ816" s="166" t="str">
        <f t="shared" si="520"/>
        <v/>
      </c>
      <c r="BA816" s="166" t="str">
        <f t="shared" si="521"/>
        <v/>
      </c>
      <c r="BB816" s="15" t="str">
        <f>IF(MOD(COUNTIF($AQ$1:AQ816,AQ816),3)=1,"",IF(N816="","",AX816+1))</f>
        <v/>
      </c>
      <c r="BC816" s="15" t="str">
        <f t="shared" si="536"/>
        <v/>
      </c>
      <c r="BD816" s="166" t="str">
        <f t="shared" si="537"/>
        <v/>
      </c>
      <c r="BE816" s="166" t="str">
        <f t="shared" si="538"/>
        <v/>
      </c>
      <c r="BF816" s="15"/>
      <c r="BG816" s="15"/>
      <c r="BH816" s="170" t="str">
        <f t="shared" si="539"/>
        <v>对敌方施加控制技能时，会立即沉默并嘲讽周围的敌人{0}秒，期间受到普攻会恢复自身最大生命值{1}%血量，至多触发12次。（所有效果每20秒触发一次）</v>
      </c>
    </row>
    <row r="817" spans="1:69">
      <c r="A817" s="257"/>
      <c r="B817" s="260"/>
      <c r="C817" s="257"/>
      <c r="D817" s="257"/>
      <c r="E817" s="179"/>
      <c r="F817" s="179"/>
      <c r="G817" s="179"/>
      <c r="H817" s="179"/>
      <c r="I817" s="179"/>
      <c r="J817" s="257"/>
      <c r="K817" s="257"/>
      <c r="L817" s="182"/>
      <c r="M817" s="179"/>
      <c r="N817" s="179"/>
      <c r="O817" s="182"/>
      <c r="P817" s="179"/>
      <c r="Q817" s="179"/>
      <c r="R817" s="179"/>
      <c r="S817" s="179"/>
      <c r="T817" s="179"/>
      <c r="U817" s="179"/>
      <c r="V817" s="179"/>
      <c r="W817" s="179"/>
      <c r="X817" s="179"/>
      <c r="Y817" s="179"/>
      <c r="Z817" s="179"/>
      <c r="AA817" s="179"/>
      <c r="AB817" s="44"/>
      <c r="AC817" s="189"/>
      <c r="AD817" s="189"/>
      <c r="AE817" s="189"/>
      <c r="AF817" s="189"/>
      <c r="AG817" s="92"/>
      <c r="AH817" s="189"/>
      <c r="AI817" s="189"/>
      <c r="AJ817" s="189"/>
      <c r="AK817" s="189"/>
      <c r="AL817" s="146">
        <f>IFERROR(AC817*IF($E817="将领",INDEX(兵法相关参数!$C$4:$AL$7,AL$15,MATCH($AB817,兵法相关参数!$C$3:$AL$3,0)),INDEX(兵法相关参数!$C$12:$AL$15,AL$15,MATCH($AB817,兵法相关参数!$C$3:$AL$3,0))),0)+IFERROR(AH817*IF($E817="将领",INDEX(兵法相关参数!$C$4:$AL$7,AL$15,MATCH($AG817,兵法相关参数!$C$3:$AL$3,0)),INDEX(兵法相关参数!$C$12:$AL$15,AL$15,MATCH($AG817,兵法相关参数!$C$3:$AL$3,0))),0)</f>
        <v>0</v>
      </c>
      <c r="AM817" s="146">
        <f>IFERROR(AD817*IF($E817="将领",INDEX(兵法相关参数!$C$4:$AL$7,AM$15,MATCH($AB817,兵法相关参数!$C$3:$AL$3,0)),INDEX(兵法相关参数!$C$12:$AL$15,AM$15,MATCH($AB817,兵法相关参数!$C$3:$AL$3,0))),0)+IFERROR(AI817*IF($E817="将领",INDEX(兵法相关参数!$C$4:$AL$7,AM$15,MATCH($AG817,兵法相关参数!$C$3:$AL$3,0)),INDEX(兵法相关参数!$C$12:$AL$15,AM$15,MATCH($AG817,兵法相关参数!$C$3:$AL$3,0))),0)</f>
        <v>0</v>
      </c>
      <c r="AN817" s="146">
        <f>IFERROR(AE817*IF($E817="将领",INDEX(兵法相关参数!$C$4:$AL$7,AN$15,MATCH($AB817,兵法相关参数!$C$3:$AL$3,0)),INDEX(兵法相关参数!$C$12:$AL$15,AN$15,MATCH($AB817,兵法相关参数!$C$3:$AL$3,0))),0)+IFERROR(AJ817*IF($E817="将领",INDEX(兵法相关参数!$C$4:$AL$7,AN$15,MATCH($AG817,兵法相关参数!$C$3:$AL$3,0)),INDEX(兵法相关参数!$C$12:$AL$15,AN$15,MATCH($AG817,兵法相关参数!$C$3:$AL$3,0))),0)</f>
        <v>0</v>
      </c>
      <c r="AO817" s="146">
        <f>IFERROR(AF817*IF($E817="将领",INDEX(兵法相关参数!$C$4:$AL$7,AL$15,MATCH($AB817,兵法相关参数!$C$3:$AL$3,0)),INDEX(兵法相关参数!$C$12:$AL$15,AO$15,MATCH($AB817,兵法相关参数!$C$3:$AL$3,0))),0)+IFERROR(AK817*IF($E817="将领",INDEX(兵法相关参数!$C$4:$AL$7,AL$15,MATCH($AG817,兵法相关参数!$C$3:$AL$3,0)),INDEX(兵法相关参数!$C$12:$AL$15,AO$15,MATCH($AG817,兵法相关参数!$C$3:$AL$3,0))),0)</f>
        <v>0</v>
      </c>
      <c r="AP817" s="27"/>
      <c r="AQ817" s="152">
        <f t="shared" si="540"/>
        <v>30326</v>
      </c>
      <c r="AR817" s="160">
        <f t="shared" si="533"/>
        <v>0</v>
      </c>
      <c r="AS817" s="15" t="str">
        <f t="shared" si="534"/>
        <v>红</v>
      </c>
      <c r="AT817" s="153">
        <f t="shared" si="535"/>
        <v>2</v>
      </c>
      <c r="AU817" s="39" t="str">
        <f>IF(IF(L817="","",AQ817&amp;AT817)=AU816,"",IF(MOD(COUNTIF($AQ$1:AQ817,AQ817),3)=1,"",IF(L817="","",AQ817&amp;AT817)))</f>
        <v/>
      </c>
      <c r="AV817" s="166" t="str">
        <f t="shared" si="541"/>
        <v/>
      </c>
      <c r="AW817" s="166" t="str">
        <f t="shared" si="542"/>
        <v/>
      </c>
      <c r="AX817" s="15" t="str">
        <f>IF(MOD(COUNTIF($AQ$1:AQ817,AQ817),3)=1,"",IF(M817="","",AT817+1))</f>
        <v/>
      </c>
      <c r="AY817" s="15" t="str">
        <f t="shared" si="519"/>
        <v/>
      </c>
      <c r="AZ817" s="166" t="str">
        <f t="shared" si="520"/>
        <v/>
      </c>
      <c r="BA817" s="166" t="str">
        <f t="shared" si="521"/>
        <v/>
      </c>
      <c r="BB817" s="15" t="str">
        <f>IF(MOD(COUNTIF($AQ$1:AQ817,AQ817),3)=1,"",IF(N817="","",AX817+1))</f>
        <v/>
      </c>
      <c r="BC817" s="15" t="str">
        <f t="shared" si="536"/>
        <v/>
      </c>
      <c r="BD817" s="166" t="str">
        <f t="shared" si="537"/>
        <v/>
      </c>
      <c r="BE817" s="166" t="str">
        <f t="shared" si="538"/>
        <v/>
      </c>
      <c r="BF817" s="15"/>
      <c r="BG817" s="15"/>
      <c r="BH817" s="170" t="str">
        <f t="shared" si="539"/>
        <v>对敌方施加控制技能时，会立即沉默并嘲讽周围的敌人{0}秒，期间受到普攻会恢复自身最大生命值{1}%血量，至多触发12次。（所有效果每20秒触发一次）</v>
      </c>
    </row>
    <row r="818" spans="1:69">
      <c r="A818" s="255" t="s">
        <v>1329</v>
      </c>
      <c r="B818" s="258" t="s">
        <v>1330</v>
      </c>
      <c r="C818" s="255" t="s">
        <v>13</v>
      </c>
      <c r="D818" s="255" t="s">
        <v>1331</v>
      </c>
      <c r="E818" s="11"/>
      <c r="F818" s="11"/>
      <c r="G818" s="11"/>
      <c r="H818" s="11"/>
      <c r="I818" s="11"/>
      <c r="J818" s="11" t="s">
        <v>402</v>
      </c>
      <c r="K818" s="11" t="s">
        <v>469</v>
      </c>
      <c r="L818" s="184" t="s">
        <v>62</v>
      </c>
      <c r="M818" s="11"/>
      <c r="N818" s="11"/>
      <c r="O818" s="183" t="s">
        <v>52</v>
      </c>
      <c r="P818" s="3" t="s">
        <v>57</v>
      </c>
      <c r="Q818" s="11" t="s">
        <v>60</v>
      </c>
      <c r="R818" s="11" t="s">
        <v>61</v>
      </c>
      <c r="S818" s="184"/>
      <c r="T818" s="184"/>
      <c r="U818" s="184"/>
      <c r="V818" s="184"/>
      <c r="W818" s="3" t="s">
        <v>223</v>
      </c>
      <c r="X818" s="3" t="s">
        <v>224</v>
      </c>
      <c r="Y818" s="3" t="s">
        <v>225</v>
      </c>
      <c r="Z818" s="3" t="s">
        <v>226</v>
      </c>
      <c r="AA818" s="1"/>
      <c r="AB818" s="15"/>
      <c r="AC818" s="187" t="s">
        <v>227</v>
      </c>
      <c r="AD818" s="187" t="s">
        <v>228</v>
      </c>
      <c r="AE818" s="187" t="s">
        <v>229</v>
      </c>
      <c r="AF818" s="187" t="s">
        <v>230</v>
      </c>
      <c r="AG818" s="96"/>
      <c r="AH818" s="187"/>
      <c r="AI818" s="187"/>
      <c r="AJ818" s="187"/>
      <c r="AK818" s="187"/>
      <c r="AL818" s="146">
        <f>IFERROR(AC818*IF($E818="将领",INDEX(兵法相关参数!$C$4:$AL$7,AL$15,MATCH($AB818,兵法相关参数!$C$3:$AL$3,0)),INDEX(兵法相关参数!$C$12:$AL$15,AL$15,MATCH($AB818,兵法相关参数!$C$3:$AL$3,0))),0)+IFERROR(AH818*IF($E818="将领",INDEX(兵法相关参数!$C$4:$AL$7,AL$15,MATCH($AG818,兵法相关参数!$C$3:$AL$3,0)),INDEX(兵法相关参数!$C$12:$AL$15,AL$15,MATCH($AG818,兵法相关参数!$C$3:$AL$3,0))),0)</f>
        <v>0</v>
      </c>
      <c r="AM818" s="146">
        <f>IFERROR(AD818*IF($E818="将领",INDEX(兵法相关参数!$C$4:$AL$7,AM$15,MATCH($AB818,兵法相关参数!$C$3:$AL$3,0)),INDEX(兵法相关参数!$C$12:$AL$15,AM$15,MATCH($AB818,兵法相关参数!$C$3:$AL$3,0))),0)+IFERROR(AI818*IF($E818="将领",INDEX(兵法相关参数!$C$4:$AL$7,AM$15,MATCH($AG818,兵法相关参数!$C$3:$AL$3,0)),INDEX(兵法相关参数!$C$12:$AL$15,AM$15,MATCH($AG818,兵法相关参数!$C$3:$AL$3,0))),0)</f>
        <v>0</v>
      </c>
      <c r="AN818" s="146">
        <f>IFERROR(AE818*IF($E818="将领",INDEX(兵法相关参数!$C$4:$AL$7,AN$15,MATCH($AB818,兵法相关参数!$C$3:$AL$3,0)),INDEX(兵法相关参数!$C$12:$AL$15,AN$15,MATCH($AB818,兵法相关参数!$C$3:$AL$3,0))),0)+IFERROR(AJ818*IF($E818="将领",INDEX(兵法相关参数!$C$4:$AL$7,AN$15,MATCH($AG818,兵法相关参数!$C$3:$AL$3,0)),INDEX(兵法相关参数!$C$12:$AL$15,AN$15,MATCH($AG818,兵法相关参数!$C$3:$AL$3,0))),0)</f>
        <v>0</v>
      </c>
      <c r="AO818" s="146">
        <f>IFERROR(AF818*IF($E818="将领",INDEX(兵法相关参数!$C$4:$AL$7,AL$15,MATCH($AB818,兵法相关参数!$C$3:$AL$3,0)),INDEX(兵法相关参数!$C$12:$AL$15,AO$15,MATCH($AB818,兵法相关参数!$C$3:$AL$3,0))),0)+IFERROR(AK818*IF($E818="将领",INDEX(兵法相关参数!$C$4:$AL$7,AL$15,MATCH($AG818,兵法相关参数!$C$3:$AL$3,0)),INDEX(兵法相关参数!$C$12:$AL$15,AO$15,MATCH($AG818,兵法相关参数!$C$3:$AL$3,0))),0)</f>
        <v>0</v>
      </c>
      <c r="AP818" s="27"/>
      <c r="AQ818" s="154">
        <v>30333</v>
      </c>
      <c r="AR818" s="160">
        <f t="shared" ref="AR818:AR826" si="543">IF(D818="直接伤害",1,0)</f>
        <v>0</v>
      </c>
      <c r="AS818" s="15" t="str">
        <f t="shared" ref="AS818:AS826" si="544">IF(C818="",AS817,C818)</f>
        <v>红</v>
      </c>
      <c r="AT818" s="153">
        <f t="shared" ref="AT818:AT826" si="545">IF(A818&lt;&gt;"",1,IF(D818="",AT817,IF(AU816="",AT817,IF(AX816="",AT817+1,IF(BB816="",AT817+2,AT817+3)))))</f>
        <v>1</v>
      </c>
      <c r="AU818" s="39" t="str">
        <f>IF(IF(L818="","",AQ818&amp;AT818)=AU817,"",IF(MOD(COUNTIF($AQ$1:AQ818,AQ818),3)=1,"",IF(L818="","",AQ818&amp;AT818)))</f>
        <v/>
      </c>
      <c r="AV818" s="166" t="str">
        <f t="shared" si="541"/>
        <v/>
      </c>
      <c r="AW818" s="166" t="str">
        <f t="shared" si="542"/>
        <v/>
      </c>
      <c r="AX818" s="15" t="str">
        <f>IF(MOD(COUNTIF($AQ$1:AQ818,AQ818),3)=1,"",IF(M818="","",AT818+1))</f>
        <v/>
      </c>
      <c r="AY818" s="15" t="str">
        <f t="shared" si="519"/>
        <v/>
      </c>
      <c r="AZ818" s="166" t="str">
        <f t="shared" si="520"/>
        <v/>
      </c>
      <c r="BA818" s="166" t="str">
        <f t="shared" si="521"/>
        <v/>
      </c>
      <c r="BB818" s="15" t="str">
        <f>IF(MOD(COUNTIF($AQ$1:AQ818,AQ818),3)=1,"",IF(N818="","",AX818+1))</f>
        <v/>
      </c>
      <c r="BC818" s="15" t="str">
        <f t="shared" ref="BC818:BC826" si="546">IF(IF(BB818="","",AQ818&amp;BB818)=BC817,"",IF(BB818="","",AQ818&amp;BB818))</f>
        <v/>
      </c>
      <c r="BD818" s="166" t="str">
        <f t="shared" ref="BD818:BD826" si="547">IF(BC818="","",IF(N817="固定值",N818,ROUND(IF(AR818=1,N818*INDEX($AV$5:$AV$9,MATCH(AS818,$AU$5:$AU$9,0)),N818*INDEX($AV$13:$AV$17,MATCH(AS818,$AU$13:$AU$17,0))),IF(MID(BH818,FIND(BB818-1,BH818)+2,1)="%",3,1))))</f>
        <v/>
      </c>
      <c r="BE818" s="166" t="str">
        <f t="shared" ref="BE818:BE826" si="548">IF(BC818="","",ROUND((IF(AR818=1,N818*INDEX($AW$5:$AW$9,MATCH(AS818,$AU$5:$AU$9,0)),N818*INDEX($AW$13:$AW$17,MATCH(AS818,$AU$13:$AU$17,0)))-BD818)/34,IF(MID(BH818,FIND(BB818-1,BH818)+2,1)="%",3,1)))</f>
        <v/>
      </c>
      <c r="BF818" s="15"/>
      <c r="BG818" s="15"/>
      <c r="BH818" s="170" t="str">
        <f t="shared" si="539"/>
        <v>已方三支队伍所受敌方士兵伤害减少{0}%，对敌方士兵造成伤害增加{1}%，20秒后扣除敌方2支队伍士气{2}点。</v>
      </c>
    </row>
    <row r="819" spans="1:69">
      <c r="A819" s="256"/>
      <c r="B819" s="259"/>
      <c r="C819" s="256"/>
      <c r="D819" s="256"/>
      <c r="E819" s="179" t="s">
        <v>22</v>
      </c>
      <c r="F819" s="141">
        <v>1</v>
      </c>
      <c r="G819" s="141">
        <v>1</v>
      </c>
      <c r="H819" s="141">
        <v>1</v>
      </c>
      <c r="I819" s="141">
        <v>1</v>
      </c>
      <c r="J819" s="255">
        <f>SUMPRODUCT(LARGE(AL819:AO819*F819:I819+AL820:AO820*F820:I820+AL822:AO822*F822:I822+AL823:AO823*F823:I823+AL825:AO825*F825:I825+AL826:AO826*F826:I826,1))</f>
        <v>5.1304481086728027</v>
      </c>
      <c r="K819" s="255">
        <f>INDEX($J$17:$J$200,MATCH(C818,$C$17:$C$200,0),1)</f>
        <v>5.1145752809421161</v>
      </c>
      <c r="L819" s="25">
        <v>0.18</v>
      </c>
      <c r="M819" s="10"/>
      <c r="N819" s="10"/>
      <c r="O819" s="81">
        <f>100%*50%</f>
        <v>0.5</v>
      </c>
      <c r="P819" s="44">
        <f>P816</f>
        <v>0</v>
      </c>
      <c r="Q819" s="10">
        <v>0</v>
      </c>
      <c r="R819" s="10">
        <v>3</v>
      </c>
      <c r="S819" s="44"/>
      <c r="T819" s="44"/>
      <c r="U819" s="44"/>
      <c r="V819" s="24"/>
      <c r="W819" s="235">
        <f>$L819*$O819*效果范围削减($R819)</f>
        <v>0.22045407685048601</v>
      </c>
      <c r="X819" s="235">
        <f>$L819*$O819*效果范围削减($R819)</f>
        <v>0.22045407685048601</v>
      </c>
      <c r="Y819" s="235">
        <f>$L819*$O819*效果范围削减($R819)</f>
        <v>0.22045407685048601</v>
      </c>
      <c r="Z819" s="235">
        <f>$L819*$O819*效果范围削减($R819)</f>
        <v>0.22045407685048601</v>
      </c>
      <c r="AA819" s="22"/>
      <c r="AB819" s="44" t="s">
        <v>99</v>
      </c>
      <c r="AC819" s="92">
        <f>辅助效用($P819,0,AC$15,"兵力转换",标准系数,"指定士兵",W819)</f>
        <v>1.3909690544697553</v>
      </c>
      <c r="AD819" s="92">
        <f>辅助效用($P819,0,AD$15,"兵力转换",标准系数,"指定士兵",X819)</f>
        <v>1.2312720108689088</v>
      </c>
      <c r="AE819" s="92">
        <f>辅助效用($P819,0,AE$15,"兵力转换",标准系数,"指定士兵",Y819)</f>
        <v>1.3059899150627365</v>
      </c>
      <c r="AF819" s="92">
        <f>辅助效用($P819,0,AF$15,"兵力转换",标准系数,"指定士兵",Z819)</f>
        <v>1.2489900153557372</v>
      </c>
      <c r="AG819" s="92"/>
      <c r="AH819" s="188"/>
      <c r="AI819" s="188"/>
      <c r="AJ819" s="188"/>
      <c r="AK819" s="238">
        <f>AV819+35*AW819</f>
        <v>0.18000000000000002</v>
      </c>
      <c r="AL819" s="146">
        <f>IFERROR(AC819*IF($E819="将领",INDEX(兵法相关参数!$C$4:$AL$7,AL$15,MATCH($AB819,兵法相关参数!$C$3:$AL$3,0)),INDEX(兵法相关参数!$C$12:$AL$15,AL$15,MATCH($AB819,兵法相关参数!$C$3:$AL$3,0))),0)+IFERROR(AH819*IF($E819="将领",INDEX(兵法相关参数!$C$4:$AL$7,AL$15,MATCH($AG819,兵法相关参数!$C$3:$AL$3,0)),INDEX(兵法相关参数!$C$12:$AL$15,AL$15,MATCH($AG819,兵法相关参数!$C$3:$AL$3,0))),0)</f>
        <v>1.5905788689611862</v>
      </c>
      <c r="AM819" s="146">
        <f>IFERROR(AD819*IF($E819="将领",INDEX(兵法相关参数!$C$4:$AL$7,AM$15,MATCH($AB819,兵法相关参数!$C$3:$AL$3,0)),INDEX(兵法相关参数!$C$12:$AL$15,AM$15,MATCH($AB819,兵法相关参数!$C$3:$AL$3,0))),0)+IFERROR(AI819*IF($E819="将领",INDEX(兵法相关参数!$C$4:$AL$7,AM$15,MATCH($AG819,兵法相关参数!$C$3:$AL$3,0)),INDEX(兵法相关参数!$C$12:$AL$15,AM$15,MATCH($AG819,兵法相关参数!$C$3:$AL$3,0))),0)</f>
        <v>1.3192637059572199</v>
      </c>
      <c r="AN819" s="146">
        <f>IFERROR(AE819*IF($E819="将领",INDEX(兵法相关参数!$C$4:$AL$7,AN$15,MATCH($AB819,兵法相关参数!$C$3:$AL$3,0)),INDEX(兵法相关参数!$C$12:$AL$15,AN$15,MATCH($AB819,兵法相关参数!$C$3:$AL$3,0))),0)+IFERROR(AJ819*IF($E819="将领",INDEX(兵法相关参数!$C$4:$AL$7,AN$15,MATCH($AG819,兵法相关参数!$C$3:$AL$3,0)),INDEX(兵法相关参数!$C$12:$AL$15,AN$15,MATCH($AG819,兵法相关参数!$C$3:$AL$3,0))),0)</f>
        <v>1.3224490166110394</v>
      </c>
      <c r="AO819" s="146">
        <f>IFERROR(AF819*IF($E819="将领",INDEX(兵法相关参数!$C$4:$AL$7,AL$15,MATCH($AB819,兵法相关参数!$C$3:$AL$3,0)),INDEX(兵法相关参数!$C$12:$AL$15,AO$15,MATCH($AB819,兵法相关参数!$C$3:$AL$3,0))),0)+IFERROR(AK819*IF($E819="将领",INDEX(兵法相关参数!$C$4:$AL$7,AL$15,MATCH($AG819,兵法相关参数!$C$3:$AL$3,0)),INDEX(兵法相关参数!$C$12:$AL$15,AO$15,MATCH($AG819,兵法相关参数!$C$3:$AL$3,0))),0)</f>
        <v>1.4282252502918922</v>
      </c>
      <c r="AP819" s="42"/>
      <c r="AQ819" s="151">
        <f>AQ818</f>
        <v>30333</v>
      </c>
      <c r="AR819" s="160">
        <f t="shared" si="543"/>
        <v>0</v>
      </c>
      <c r="AS819" s="15" t="str">
        <f t="shared" si="544"/>
        <v>红</v>
      </c>
      <c r="AT819" s="153">
        <f t="shared" si="545"/>
        <v>1</v>
      </c>
      <c r="AU819" s="39" t="str">
        <f>IF(IF(L819="","",AQ819&amp;AT819)=AU818,"",IF(MOD(COUNTIF($AQ$1:AQ819,AQ819),3)=1,"",IF(L819="","",AQ819&amp;AT819)))</f>
        <v>303331</v>
      </c>
      <c r="AV819" s="191">
        <v>0.04</v>
      </c>
      <c r="AW819" s="166">
        <f t="shared" si="542"/>
        <v>4.0000000000000001E-3</v>
      </c>
      <c r="AX819" s="15" t="str">
        <f>IF(MOD(COUNTIF($AQ$1:AQ819,AQ819),3)=1,"",IF(M819="","",AT819+1))</f>
        <v/>
      </c>
      <c r="AY819" s="15" t="str">
        <f t="shared" si="519"/>
        <v/>
      </c>
      <c r="AZ819" s="166" t="str">
        <f t="shared" si="520"/>
        <v/>
      </c>
      <c r="BA819" s="166" t="str">
        <f t="shared" si="521"/>
        <v/>
      </c>
      <c r="BB819" s="15" t="str">
        <f>IF(MOD(COUNTIF($AQ$1:AQ819,AQ819),3)=1,"",IF(N819="","",AX819+1))</f>
        <v/>
      </c>
      <c r="BC819" s="15" t="str">
        <f t="shared" si="546"/>
        <v/>
      </c>
      <c r="BD819" s="166" t="str">
        <f t="shared" si="547"/>
        <v/>
      </c>
      <c r="BE819" s="166" t="str">
        <f t="shared" si="548"/>
        <v/>
      </c>
      <c r="BF819" s="15"/>
      <c r="BG819" s="15"/>
      <c r="BH819" s="170" t="str">
        <f t="shared" si="539"/>
        <v>已方三支队伍所受敌方士兵伤害减少{0}%，对敌方士兵造成伤害增加{1}%，20秒后扣除敌方2支队伍士气{2}点。</v>
      </c>
    </row>
    <row r="820" spans="1:69">
      <c r="A820" s="256"/>
      <c r="B820" s="259"/>
      <c r="C820" s="256"/>
      <c r="D820" s="257"/>
      <c r="E820" s="179" t="s">
        <v>28</v>
      </c>
      <c r="F820" s="141">
        <v>1</v>
      </c>
      <c r="G820" s="141">
        <v>1</v>
      </c>
      <c r="H820" s="141">
        <v>1</v>
      </c>
      <c r="I820" s="141">
        <v>1</v>
      </c>
      <c r="J820" s="256"/>
      <c r="K820" s="256"/>
      <c r="L820" s="182"/>
      <c r="M820" s="179"/>
      <c r="N820" s="179"/>
      <c r="O820" s="182"/>
      <c r="P820" s="179"/>
      <c r="Q820" s="179"/>
      <c r="R820" s="179"/>
      <c r="S820" s="179"/>
      <c r="T820" s="179"/>
      <c r="U820" s="179"/>
      <c r="V820" s="179"/>
      <c r="W820" s="179"/>
      <c r="X820" s="179"/>
      <c r="Y820" s="179"/>
      <c r="Z820" s="179"/>
      <c r="AA820" s="179"/>
      <c r="AB820" s="44"/>
      <c r="AC820" s="92"/>
      <c r="AD820" s="92"/>
      <c r="AE820" s="92"/>
      <c r="AF820" s="92"/>
      <c r="AG820" s="92"/>
      <c r="AH820" s="189"/>
      <c r="AI820" s="189"/>
      <c r="AJ820" s="189"/>
      <c r="AK820" s="189"/>
      <c r="AL820" s="146">
        <f>IFERROR(AC820*IF($E820="将领",INDEX(兵法相关参数!$C$4:$AL$7,AL$15,MATCH($AB820,兵法相关参数!$C$3:$AL$3,0)),INDEX(兵法相关参数!$C$12:$AL$15,AL$15,MATCH($AB820,兵法相关参数!$C$3:$AL$3,0))),0)+IFERROR(AH820*IF($E820="将领",INDEX(兵法相关参数!$C$4:$AL$7,AL$15,MATCH($AG820,兵法相关参数!$C$3:$AL$3,0)),INDEX(兵法相关参数!$C$12:$AL$15,AL$15,MATCH($AG820,兵法相关参数!$C$3:$AL$3,0))),0)</f>
        <v>0</v>
      </c>
      <c r="AM820" s="146">
        <f>IFERROR(AD820*IF($E820="将领",INDEX(兵法相关参数!$C$4:$AL$7,AM$15,MATCH($AB820,兵法相关参数!$C$3:$AL$3,0)),INDEX(兵法相关参数!$C$12:$AL$15,AM$15,MATCH($AB820,兵法相关参数!$C$3:$AL$3,0))),0)+IFERROR(AI820*IF($E820="将领",INDEX(兵法相关参数!$C$4:$AL$7,AM$15,MATCH($AG820,兵法相关参数!$C$3:$AL$3,0)),INDEX(兵法相关参数!$C$12:$AL$15,AM$15,MATCH($AG820,兵法相关参数!$C$3:$AL$3,0))),0)</f>
        <v>0</v>
      </c>
      <c r="AN820" s="146">
        <f>IFERROR(AE820*IF($E820="将领",INDEX(兵法相关参数!$C$4:$AL$7,AN$15,MATCH($AB820,兵法相关参数!$C$3:$AL$3,0)),INDEX(兵法相关参数!$C$12:$AL$15,AN$15,MATCH($AB820,兵法相关参数!$C$3:$AL$3,0))),0)+IFERROR(AJ820*IF($E820="将领",INDEX(兵法相关参数!$C$4:$AL$7,AN$15,MATCH($AG820,兵法相关参数!$C$3:$AL$3,0)),INDEX(兵法相关参数!$C$12:$AL$15,AN$15,MATCH($AG820,兵法相关参数!$C$3:$AL$3,0))),0)</f>
        <v>0</v>
      </c>
      <c r="AO820" s="146">
        <f>IFERROR(AF820*IF($E820="将领",INDEX(兵法相关参数!$C$4:$AL$7,AL$15,MATCH($AB820,兵法相关参数!$C$3:$AL$3,0)),INDEX(兵法相关参数!$C$12:$AL$15,AO$15,MATCH($AB820,兵法相关参数!$C$3:$AL$3,0))),0)+IFERROR(AK820*IF($E820="将领",INDEX(兵法相关参数!$C$4:$AL$7,AL$15,MATCH($AG820,兵法相关参数!$C$3:$AL$3,0)),INDEX(兵法相关参数!$C$12:$AL$15,AO$15,MATCH($AG820,兵法相关参数!$C$3:$AL$3,0))),0)</f>
        <v>0</v>
      </c>
      <c r="AP820" s="27"/>
      <c r="AQ820" s="151">
        <f>AQ819</f>
        <v>30333</v>
      </c>
      <c r="AR820" s="160">
        <f t="shared" si="543"/>
        <v>0</v>
      </c>
      <c r="AS820" s="15" t="str">
        <f t="shared" si="544"/>
        <v>红</v>
      </c>
      <c r="AT820" s="153">
        <f t="shared" si="545"/>
        <v>1</v>
      </c>
      <c r="AU820" s="39" t="str">
        <f>IF(IF(L820="","",AQ820&amp;AT820)=AU819,"",IF(MOD(COUNTIF($AQ$1:AQ820,AQ820),3)=1,"",IF(L820="","",AQ820&amp;AT820)))</f>
        <v/>
      </c>
      <c r="AV820" s="166" t="str">
        <f t="shared" si="541"/>
        <v/>
      </c>
      <c r="AW820" s="166" t="str">
        <f t="shared" si="542"/>
        <v/>
      </c>
      <c r="AX820" s="15" t="str">
        <f>IF(MOD(COUNTIF($AQ$1:AQ820,AQ820),3)=1,"",IF(M820="","",AT820+1))</f>
        <v/>
      </c>
      <c r="AY820" s="15" t="str">
        <f t="shared" si="519"/>
        <v/>
      </c>
      <c r="AZ820" s="166" t="str">
        <f t="shared" si="520"/>
        <v/>
      </c>
      <c r="BA820" s="166" t="str">
        <f t="shared" si="521"/>
        <v/>
      </c>
      <c r="BB820" s="15" t="str">
        <f>IF(MOD(COUNTIF($AQ$1:AQ820,AQ820),3)=1,"",IF(N820="","",AX820+1))</f>
        <v/>
      </c>
      <c r="BC820" s="15" t="str">
        <f t="shared" si="546"/>
        <v/>
      </c>
      <c r="BD820" s="166" t="str">
        <f t="shared" si="547"/>
        <v/>
      </c>
      <c r="BE820" s="166" t="str">
        <f t="shared" si="548"/>
        <v/>
      </c>
      <c r="BF820" s="15"/>
      <c r="BG820" s="15"/>
      <c r="BH820" s="170" t="str">
        <f t="shared" si="539"/>
        <v>已方三支队伍所受敌方士兵伤害减少{0}%，对敌方士兵造成伤害增加{1}%，20秒后扣除敌方2支队伍士气{2}点。</v>
      </c>
    </row>
    <row r="821" spans="1:69">
      <c r="A821" s="256"/>
      <c r="B821" s="259"/>
      <c r="C821" s="256"/>
      <c r="D821" s="255" t="s">
        <v>1332</v>
      </c>
      <c r="E821" s="11"/>
      <c r="F821" s="11"/>
      <c r="G821" s="11"/>
      <c r="H821" s="11"/>
      <c r="I821" s="11"/>
      <c r="J821" s="256"/>
      <c r="K821" s="256"/>
      <c r="L821" s="184" t="s">
        <v>1040</v>
      </c>
      <c r="M821" s="184"/>
      <c r="N821" s="11"/>
      <c r="O821" s="183" t="s">
        <v>52</v>
      </c>
      <c r="P821" s="3" t="s">
        <v>57</v>
      </c>
      <c r="Q821" s="11" t="s">
        <v>60</v>
      </c>
      <c r="R821" s="11" t="s">
        <v>61</v>
      </c>
      <c r="S821" s="184"/>
      <c r="T821" s="184"/>
      <c r="U821" s="184"/>
      <c r="V821" s="184"/>
      <c r="W821" s="3" t="s">
        <v>223</v>
      </c>
      <c r="X821" s="3" t="s">
        <v>224</v>
      </c>
      <c r="Y821" s="3" t="s">
        <v>225</v>
      </c>
      <c r="Z821" s="3" t="s">
        <v>226</v>
      </c>
      <c r="AA821" s="1"/>
      <c r="AB821" s="15"/>
      <c r="AC821" s="187" t="s">
        <v>227</v>
      </c>
      <c r="AD821" s="187" t="s">
        <v>228</v>
      </c>
      <c r="AE821" s="187" t="s">
        <v>229</v>
      </c>
      <c r="AF821" s="187" t="s">
        <v>230</v>
      </c>
      <c r="AG821" s="96"/>
      <c r="AH821" s="187"/>
      <c r="AI821" s="187"/>
      <c r="AJ821" s="187"/>
      <c r="AK821" s="187"/>
      <c r="AL821" s="146">
        <f>IFERROR(AC821*IF($E821="将领",INDEX(兵法相关参数!$C$4:$AL$7,AL$15,MATCH($AB821,兵法相关参数!$C$3:$AL$3,0)),INDEX(兵法相关参数!$C$12:$AL$15,AL$15,MATCH($AB821,兵法相关参数!$C$3:$AL$3,0))),0)+IFERROR(AH821*IF($E821="将领",INDEX(兵法相关参数!$C$4:$AL$7,AL$15,MATCH($AG821,兵法相关参数!$C$3:$AL$3,0)),INDEX(兵法相关参数!$C$12:$AL$15,AL$15,MATCH($AG821,兵法相关参数!$C$3:$AL$3,0))),0)</f>
        <v>0</v>
      </c>
      <c r="AM821" s="146">
        <f>IFERROR(AD821*IF($E821="将领",INDEX(兵法相关参数!$C$4:$AL$7,AM$15,MATCH($AB821,兵法相关参数!$C$3:$AL$3,0)),INDEX(兵法相关参数!$C$12:$AL$15,AM$15,MATCH($AB821,兵法相关参数!$C$3:$AL$3,0))),0)+IFERROR(AI821*IF($E821="将领",INDEX(兵法相关参数!$C$4:$AL$7,AM$15,MATCH($AG821,兵法相关参数!$C$3:$AL$3,0)),INDEX(兵法相关参数!$C$12:$AL$15,AM$15,MATCH($AG821,兵法相关参数!$C$3:$AL$3,0))),0)</f>
        <v>0</v>
      </c>
      <c r="AN821" s="146">
        <f>IFERROR(AE821*IF($E821="将领",INDEX(兵法相关参数!$C$4:$AL$7,AN$15,MATCH($AB821,兵法相关参数!$C$3:$AL$3,0)),INDEX(兵法相关参数!$C$12:$AL$15,AN$15,MATCH($AB821,兵法相关参数!$C$3:$AL$3,0))),0)+IFERROR(AJ821*IF($E821="将领",INDEX(兵法相关参数!$C$4:$AL$7,AN$15,MATCH($AG821,兵法相关参数!$C$3:$AL$3,0)),INDEX(兵法相关参数!$C$12:$AL$15,AN$15,MATCH($AG821,兵法相关参数!$C$3:$AL$3,0))),0)</f>
        <v>0</v>
      </c>
      <c r="AO821" s="146">
        <f>IFERROR(AF821*IF($E821="将领",INDEX(兵法相关参数!$C$4:$AL$7,AL$15,MATCH($AB821,兵法相关参数!$C$3:$AL$3,0)),INDEX(兵法相关参数!$C$12:$AL$15,AO$15,MATCH($AB821,兵法相关参数!$C$3:$AL$3,0))),0)+IFERROR(AK821*IF($E821="将领",INDEX(兵法相关参数!$C$4:$AL$7,AL$15,MATCH($AG821,兵法相关参数!$C$3:$AL$3,0)),INDEX(兵法相关参数!$C$12:$AL$15,AO$15,MATCH($AG821,兵法相关参数!$C$3:$AL$3,0))),0)</f>
        <v>0</v>
      </c>
      <c r="AP821" s="42"/>
      <c r="AQ821" s="151">
        <f t="shared" ref="AQ821:AQ826" si="549">AQ820</f>
        <v>30333</v>
      </c>
      <c r="AR821" s="160">
        <f t="shared" si="543"/>
        <v>0</v>
      </c>
      <c r="AS821" s="15" t="str">
        <f t="shared" si="544"/>
        <v>红</v>
      </c>
      <c r="AT821" s="153">
        <f t="shared" si="545"/>
        <v>2</v>
      </c>
      <c r="AU821" s="39" t="str">
        <f>IF(IF(L821="","",AQ821&amp;AT821)=AU820,"",IF(MOD(COUNTIF($AQ$1:AQ821,AQ821),3)=1,"",IF(L821="","",AQ821&amp;AT821)))</f>
        <v/>
      </c>
      <c r="AV821" s="166" t="str">
        <f t="shared" si="541"/>
        <v/>
      </c>
      <c r="AW821" s="166" t="str">
        <f t="shared" si="542"/>
        <v/>
      </c>
      <c r="AX821" s="15" t="str">
        <f>IF(MOD(COUNTIF($AQ$1:AQ821,AQ821),3)=1,"",IF(M821="","",AT821+1))</f>
        <v/>
      </c>
      <c r="AY821" s="15" t="str">
        <f t="shared" si="519"/>
        <v/>
      </c>
      <c r="AZ821" s="166" t="str">
        <f t="shared" si="520"/>
        <v/>
      </c>
      <c r="BA821" s="166" t="str">
        <f t="shared" si="521"/>
        <v/>
      </c>
      <c r="BB821" s="15" t="str">
        <f>IF(MOD(COUNTIF($AQ$1:AQ821,AQ821),3)=1,"",IF(N821="","",AX821+1))</f>
        <v/>
      </c>
      <c r="BC821" s="15" t="str">
        <f t="shared" si="546"/>
        <v/>
      </c>
      <c r="BD821" s="166" t="str">
        <f t="shared" si="547"/>
        <v/>
      </c>
      <c r="BE821" s="166" t="str">
        <f t="shared" si="548"/>
        <v/>
      </c>
      <c r="BF821" s="15"/>
      <c r="BG821" s="15"/>
      <c r="BH821" s="170" t="str">
        <f t="shared" si="539"/>
        <v>已方三支队伍所受敌方士兵伤害减少{0}%，对敌方士兵造成伤害增加{1}%，20秒后扣除敌方2支队伍士气{2}点。</v>
      </c>
    </row>
    <row r="822" spans="1:69">
      <c r="A822" s="256"/>
      <c r="B822" s="259"/>
      <c r="C822" s="256"/>
      <c r="D822" s="256"/>
      <c r="E822" s="179" t="s">
        <v>22</v>
      </c>
      <c r="F822" s="141">
        <v>1</v>
      </c>
      <c r="G822" s="141">
        <v>1</v>
      </c>
      <c r="H822" s="141">
        <v>1</v>
      </c>
      <c r="I822" s="141">
        <v>1</v>
      </c>
      <c r="J822" s="256"/>
      <c r="K822" s="256"/>
      <c r="L822" s="24">
        <v>0.22</v>
      </c>
      <c r="M822" s="44"/>
      <c r="N822" s="10"/>
      <c r="O822" s="81">
        <f>100%*50%</f>
        <v>0.5</v>
      </c>
      <c r="P822" s="44">
        <v>0</v>
      </c>
      <c r="Q822" s="10">
        <v>0</v>
      </c>
      <c r="R822" s="10">
        <v>3</v>
      </c>
      <c r="S822" s="44"/>
      <c r="T822" s="44"/>
      <c r="U822" s="44"/>
      <c r="V822" s="24"/>
      <c r="W822" s="23">
        <f>$L822*效果范围削减($R822)*$O822</f>
        <v>0.26944387170614958</v>
      </c>
      <c r="X822" s="23">
        <f>$L822*效果范围削减($R822)*$O822</f>
        <v>0.26944387170614958</v>
      </c>
      <c r="Y822" s="23">
        <f>$L822*效果范围削减($R822)*$O822</f>
        <v>0.26944387170614958</v>
      </c>
      <c r="Z822" s="23">
        <f>$L822*效果范围削减($R822)*$O822</f>
        <v>0.26944387170614958</v>
      </c>
      <c r="AA822" s="22"/>
      <c r="AB822" s="44" t="s">
        <v>245</v>
      </c>
      <c r="AC822" s="92">
        <f>辅助效用($P822,0,AC$15,"兵力转换",标准系数,"当前士兵目标",W822)</f>
        <v>1.7093396887963677</v>
      </c>
      <c r="AD822" s="92">
        <f>辅助效用($P822,0,AD$15,"兵力转换",标准系数,"当前士兵目标",X822)</f>
        <v>1.5607789547360058</v>
      </c>
      <c r="AE822" s="92">
        <f>辅助效用($P822,0,AE$15,"兵力转换",标准系数,"当前士兵目标",Y822)</f>
        <v>1.6608667699183313</v>
      </c>
      <c r="AF822" s="92">
        <f>辅助效用($P822,0,AF$15,"兵力转换",标准系数,"当前士兵目标",Z822)</f>
        <v>1.7093396887963677</v>
      </c>
      <c r="AG822" s="92"/>
      <c r="AH822" s="188"/>
      <c r="AI822" s="238"/>
      <c r="AJ822" s="188"/>
      <c r="AK822" s="238">
        <f>AV822+35*AW822</f>
        <v>0.22000000000000003</v>
      </c>
      <c r="AL822" s="146">
        <f>IFERROR(AC822*IF($E822="将领",INDEX(兵法相关参数!$C$4:$AL$7,AL$15,MATCH($AB822,兵法相关参数!$C$3:$AL$3,0)),INDEX(兵法相关参数!$C$12:$AL$15,AL$15,MATCH($AB822,兵法相关参数!$C$3:$AL$3,0))),0)+IFERROR(AH822*IF($E822="将领",INDEX(兵法相关参数!$C$4:$AL$7,AL$15,MATCH($AG822,兵法相关参数!$C$3:$AL$3,0)),INDEX(兵法相关参数!$C$12:$AL$15,AL$15,MATCH($AG822,兵法相关参数!$C$3:$AL$3,0))),0)</f>
        <v>1.3448870619141982</v>
      </c>
      <c r="AM822" s="146">
        <f>IFERROR(AD822*IF($E822="将领",INDEX(兵法相关参数!$C$4:$AL$7,AM$15,MATCH($AB822,兵法相关参数!$C$3:$AL$3,0)),INDEX(兵法相关参数!$C$12:$AL$15,AM$15,MATCH($AB822,兵法相关参数!$C$3:$AL$3,0))),0)+IFERROR(AI822*IF($E822="将领",INDEX(兵法相关参数!$C$4:$AL$7,AM$15,MATCH($AG822,兵法相关参数!$C$3:$AL$3,0)),INDEX(兵法相关参数!$C$12:$AL$15,AM$15,MATCH($AG822,兵法相关参数!$C$3:$AL$3,0))),0)</f>
        <v>0.98838561517360235</v>
      </c>
      <c r="AN822" s="146">
        <f>IFERROR(AE822*IF($E822="将领",INDEX(兵法相关参数!$C$4:$AL$7,AN$15,MATCH($AB822,兵法相关参数!$C$3:$AL$3,0)),INDEX(兵法相关参数!$C$12:$AL$15,AN$15,MATCH($AB822,兵法相关参数!$C$3:$AL$3,0))),0)+IFERROR(AJ822*IF($E822="将领",INDEX(兵法相关参数!$C$4:$AL$7,AN$15,MATCH($AG822,兵法相关参数!$C$3:$AL$3,0)),INDEX(兵法相关参数!$C$12:$AL$15,AN$15,MATCH($AG822,兵法相关参数!$C$3:$AL$3,0))),0)</f>
        <v>3.512041190556471</v>
      </c>
      <c r="AO822" s="146">
        <f>IFERROR(AF822*IF($E822="将领",INDEX(兵法相关参数!$C$4:$AL$7,AL$15,MATCH($AB822,兵法相关参数!$C$3:$AL$3,0)),INDEX(兵法相关参数!$C$12:$AL$15,AO$15,MATCH($AB822,兵法相关参数!$C$3:$AL$3,0))),0)+IFERROR(AK822*IF($E822="将领",INDEX(兵法相关参数!$C$4:$AL$7,AL$15,MATCH($AG822,兵法相关参数!$C$3:$AL$3,0)),INDEX(兵法相关参数!$C$12:$AL$15,AO$15,MATCH($AG822,兵法相关参数!$C$3:$AL$3,0))),0)</f>
        <v>1.3448870619141982</v>
      </c>
      <c r="AP822" s="27"/>
      <c r="AQ822" s="151">
        <f t="shared" si="549"/>
        <v>30333</v>
      </c>
      <c r="AR822" s="160">
        <f t="shared" si="543"/>
        <v>0</v>
      </c>
      <c r="AS822" s="15" t="str">
        <f t="shared" si="544"/>
        <v>红</v>
      </c>
      <c r="AT822" s="153">
        <f t="shared" si="545"/>
        <v>2</v>
      </c>
      <c r="AU822" s="39" t="str">
        <f>IF(IF(L822="","",AQ822&amp;AT822)=AU821,"",IF(MOD(COUNTIF($AQ$1:AQ822,AQ822),3)=1,"",IF(L822="","",AQ822&amp;AT822)))</f>
        <v>303332</v>
      </c>
      <c r="AV822" s="191">
        <v>4.4999999999999998E-2</v>
      </c>
      <c r="AW822" s="166">
        <f t="shared" si="542"/>
        <v>5.0000000000000001E-3</v>
      </c>
      <c r="AX822" s="15" t="str">
        <f>IF(MOD(COUNTIF($AQ$1:AQ822,AQ822),3)=1,"",IF(M822="","",AT822+1))</f>
        <v/>
      </c>
      <c r="AY822" s="15" t="str">
        <f t="shared" si="519"/>
        <v/>
      </c>
      <c r="AZ822" s="166" t="str">
        <f t="shared" si="520"/>
        <v/>
      </c>
      <c r="BA822" s="166" t="str">
        <f t="shared" si="521"/>
        <v/>
      </c>
      <c r="BB822" s="15" t="str">
        <f>IF(MOD(COUNTIF($AQ$1:AQ822,AQ822),3)=1,"",IF(N822="","",AX822+1))</f>
        <v/>
      </c>
      <c r="BC822" s="15" t="str">
        <f t="shared" si="546"/>
        <v/>
      </c>
      <c r="BD822" s="166" t="str">
        <f t="shared" si="547"/>
        <v/>
      </c>
      <c r="BE822" s="166" t="str">
        <f t="shared" si="548"/>
        <v/>
      </c>
      <c r="BF822" s="15"/>
      <c r="BG822" s="15"/>
      <c r="BH822" s="170" t="str">
        <f t="shared" si="539"/>
        <v>已方三支队伍所受敌方士兵伤害减少{0}%，对敌方士兵造成伤害增加{1}%，20秒后扣除敌方2支队伍士气{2}点。</v>
      </c>
    </row>
    <row r="823" spans="1:69">
      <c r="A823" s="256"/>
      <c r="B823" s="259"/>
      <c r="C823" s="256"/>
      <c r="D823" s="257"/>
      <c r="E823" s="179" t="s">
        <v>28</v>
      </c>
      <c r="F823" s="141">
        <v>1</v>
      </c>
      <c r="G823" s="141">
        <v>1</v>
      </c>
      <c r="H823" s="141">
        <v>1</v>
      </c>
      <c r="I823" s="141">
        <v>1</v>
      </c>
      <c r="J823" s="256"/>
      <c r="K823" s="256"/>
      <c r="L823" s="182"/>
      <c r="M823" s="179"/>
      <c r="N823" s="179"/>
      <c r="O823" s="182"/>
      <c r="P823" s="179"/>
      <c r="Q823" s="179"/>
      <c r="R823" s="179"/>
      <c r="S823" s="179"/>
      <c r="T823" s="179"/>
      <c r="U823" s="179"/>
      <c r="V823" s="179"/>
      <c r="W823" s="179"/>
      <c r="X823" s="179"/>
      <c r="Y823" s="179"/>
      <c r="Z823" s="179"/>
      <c r="AA823" s="179"/>
      <c r="AB823" s="44"/>
      <c r="AC823" s="189"/>
      <c r="AD823" s="189"/>
      <c r="AE823" s="189"/>
      <c r="AF823" s="189"/>
      <c r="AG823" s="92"/>
      <c r="AH823" s="189"/>
      <c r="AI823" s="239"/>
      <c r="AJ823" s="189"/>
      <c r="AK823" s="189"/>
      <c r="AL823" s="146">
        <f>IFERROR(AC823*IF($E823="将领",INDEX(兵法相关参数!$C$4:$AL$7,AL$15,MATCH($AB823,兵法相关参数!$C$3:$AL$3,0)),INDEX(兵法相关参数!$C$12:$AL$15,AL$15,MATCH($AB823,兵法相关参数!$C$3:$AL$3,0))),0)+IFERROR(AH823*IF($E823="将领",INDEX(兵法相关参数!$C$4:$AL$7,AL$15,MATCH($AG823,兵法相关参数!$C$3:$AL$3,0)),INDEX(兵法相关参数!$C$12:$AL$15,AL$15,MATCH($AG823,兵法相关参数!$C$3:$AL$3,0))),0)</f>
        <v>0</v>
      </c>
      <c r="AM823" s="146">
        <f>IFERROR(AD823*IF($E823="将领",INDEX(兵法相关参数!$C$4:$AL$7,AM$15,MATCH($AB823,兵法相关参数!$C$3:$AL$3,0)),INDEX(兵法相关参数!$C$12:$AL$15,AM$15,MATCH($AB823,兵法相关参数!$C$3:$AL$3,0))),0)+IFERROR(AI823*IF($E823="将领",INDEX(兵法相关参数!$C$4:$AL$7,AM$15,MATCH($AG823,兵法相关参数!$C$3:$AL$3,0)),INDEX(兵法相关参数!$C$12:$AL$15,AM$15,MATCH($AG823,兵法相关参数!$C$3:$AL$3,0))),0)</f>
        <v>0</v>
      </c>
      <c r="AN823" s="146">
        <f>IFERROR(AE823*IF($E823="将领",INDEX(兵法相关参数!$C$4:$AL$7,AN$15,MATCH($AB823,兵法相关参数!$C$3:$AL$3,0)),INDEX(兵法相关参数!$C$12:$AL$15,AN$15,MATCH($AB823,兵法相关参数!$C$3:$AL$3,0))),0)+IFERROR(AJ823*IF($E823="将领",INDEX(兵法相关参数!$C$4:$AL$7,AN$15,MATCH($AG823,兵法相关参数!$C$3:$AL$3,0)),INDEX(兵法相关参数!$C$12:$AL$15,AN$15,MATCH($AG823,兵法相关参数!$C$3:$AL$3,0))),0)</f>
        <v>0</v>
      </c>
      <c r="AO823" s="146">
        <f>IFERROR(AF823*IF($E823="将领",INDEX(兵法相关参数!$C$4:$AL$7,AL$15,MATCH($AB823,兵法相关参数!$C$3:$AL$3,0)),INDEX(兵法相关参数!$C$12:$AL$15,AO$15,MATCH($AB823,兵法相关参数!$C$3:$AL$3,0))),0)+IFERROR(AK823*IF($E823="将领",INDEX(兵法相关参数!$C$4:$AL$7,AL$15,MATCH($AG823,兵法相关参数!$C$3:$AL$3,0)),INDEX(兵法相关参数!$C$12:$AL$15,AO$15,MATCH($AG823,兵法相关参数!$C$3:$AL$3,0))),0)</f>
        <v>0</v>
      </c>
      <c r="AP823" s="27"/>
      <c r="AQ823" s="151">
        <f t="shared" si="549"/>
        <v>30333</v>
      </c>
      <c r="AR823" s="160">
        <f t="shared" si="543"/>
        <v>0</v>
      </c>
      <c r="AS823" s="15" t="str">
        <f t="shared" si="544"/>
        <v>红</v>
      </c>
      <c r="AT823" s="153">
        <f t="shared" si="545"/>
        <v>2</v>
      </c>
      <c r="AU823" s="39" t="str">
        <f>IF(IF(L823="","",AQ823&amp;AT823)=AU822,"",IF(MOD(COUNTIF($AQ$1:AQ823,AQ823),3)=1,"",IF(L823="","",AQ823&amp;AT823)))</f>
        <v/>
      </c>
      <c r="AV823" s="166" t="str">
        <f t="shared" si="541"/>
        <v/>
      </c>
      <c r="AW823" s="166" t="str">
        <f t="shared" si="542"/>
        <v/>
      </c>
      <c r="AX823" s="15" t="str">
        <f>IF(MOD(COUNTIF($AQ$1:AQ823,AQ823),3)=1,"",IF(M823="","",AT823+1))</f>
        <v/>
      </c>
      <c r="AY823" s="15" t="str">
        <f t="shared" si="519"/>
        <v/>
      </c>
      <c r="AZ823" s="166" t="str">
        <f t="shared" si="520"/>
        <v/>
      </c>
      <c r="BA823" s="166" t="str">
        <f t="shared" si="521"/>
        <v/>
      </c>
      <c r="BB823" s="15" t="str">
        <f>IF(MOD(COUNTIF($AQ$1:AQ823,AQ823),3)=1,"",IF(N823="","",AX823+1))</f>
        <v/>
      </c>
      <c r="BC823" s="15" t="str">
        <f t="shared" si="546"/>
        <v/>
      </c>
      <c r="BD823" s="166" t="str">
        <f t="shared" si="547"/>
        <v/>
      </c>
      <c r="BE823" s="166" t="str">
        <f t="shared" si="548"/>
        <v/>
      </c>
      <c r="BF823" s="15"/>
      <c r="BG823" s="15"/>
      <c r="BH823" s="170" t="str">
        <f t="shared" si="539"/>
        <v>已方三支队伍所受敌方士兵伤害减少{0}%，对敌方士兵造成伤害增加{1}%，20秒后扣除敌方2支队伍士气{2}点。</v>
      </c>
    </row>
    <row r="824" spans="1:69">
      <c r="A824" s="256"/>
      <c r="B824" s="259"/>
      <c r="C824" s="256"/>
      <c r="D824" s="255" t="s">
        <v>1333</v>
      </c>
      <c r="E824" s="11"/>
      <c r="F824" s="11"/>
      <c r="G824" s="11"/>
      <c r="H824" s="11"/>
      <c r="I824" s="11"/>
      <c r="J824" s="256"/>
      <c r="K824" s="256"/>
      <c r="L824" s="181" t="s">
        <v>62</v>
      </c>
      <c r="M824" s="11"/>
      <c r="N824" s="11"/>
      <c r="O824" s="183" t="s">
        <v>52</v>
      </c>
      <c r="P824" s="3" t="s">
        <v>57</v>
      </c>
      <c r="Q824" s="11" t="s">
        <v>60</v>
      </c>
      <c r="R824" s="11" t="s">
        <v>61</v>
      </c>
      <c r="S824" s="11"/>
      <c r="T824" s="184"/>
      <c r="U824" s="184"/>
      <c r="V824" s="184"/>
      <c r="W824" s="3" t="s">
        <v>223</v>
      </c>
      <c r="X824" s="3" t="s">
        <v>224</v>
      </c>
      <c r="Y824" s="3" t="s">
        <v>225</v>
      </c>
      <c r="Z824" s="3" t="s">
        <v>226</v>
      </c>
      <c r="AA824" s="1"/>
      <c r="AB824" s="15"/>
      <c r="AC824" s="187" t="s">
        <v>227</v>
      </c>
      <c r="AD824" s="187" t="s">
        <v>228</v>
      </c>
      <c r="AE824" s="187" t="s">
        <v>229</v>
      </c>
      <c r="AF824" s="187" t="s">
        <v>230</v>
      </c>
      <c r="AG824" s="96"/>
      <c r="AH824" s="187"/>
      <c r="AI824" s="187"/>
      <c r="AJ824" s="187"/>
      <c r="AK824" s="187"/>
      <c r="AL824" s="146">
        <f>IFERROR(AC824*IF($E824="将领",INDEX(兵法相关参数!$C$4:$AL$7,AL$15,MATCH($AB824,兵法相关参数!$C$3:$AL$3,0)),INDEX(兵法相关参数!$C$12:$AL$15,AL$15,MATCH($AB824,兵法相关参数!$C$3:$AL$3,0))),0)+IFERROR(AH824*IF($E824="将领",INDEX(兵法相关参数!$C$4:$AL$7,AL$15,MATCH($AG824,兵法相关参数!$C$3:$AL$3,0)),INDEX(兵法相关参数!$C$12:$AL$15,AL$15,MATCH($AG824,兵法相关参数!$C$3:$AL$3,0))),0)</f>
        <v>0</v>
      </c>
      <c r="AM824" s="146">
        <f>IFERROR(AD824*IF($E824="将领",INDEX(兵法相关参数!$C$4:$AL$7,AM$15,MATCH($AB824,兵法相关参数!$C$3:$AL$3,0)),INDEX(兵法相关参数!$C$12:$AL$15,AM$15,MATCH($AB824,兵法相关参数!$C$3:$AL$3,0))),0)+IFERROR(AI824*IF($E824="将领",INDEX(兵法相关参数!$C$4:$AL$7,AM$15,MATCH($AG824,兵法相关参数!$C$3:$AL$3,0)),INDEX(兵法相关参数!$C$12:$AL$15,AM$15,MATCH($AG824,兵法相关参数!$C$3:$AL$3,0))),0)</f>
        <v>0</v>
      </c>
      <c r="AN824" s="146">
        <f>IFERROR(AE824*IF($E824="将领",INDEX(兵法相关参数!$C$4:$AL$7,AN$15,MATCH($AB824,兵法相关参数!$C$3:$AL$3,0)),INDEX(兵法相关参数!$C$12:$AL$15,AN$15,MATCH($AB824,兵法相关参数!$C$3:$AL$3,0))),0)+IFERROR(AJ824*IF($E824="将领",INDEX(兵法相关参数!$C$4:$AL$7,AN$15,MATCH($AG824,兵法相关参数!$C$3:$AL$3,0)),INDEX(兵法相关参数!$C$12:$AL$15,AN$15,MATCH($AG824,兵法相关参数!$C$3:$AL$3,0))),0)</f>
        <v>0</v>
      </c>
      <c r="AO824" s="146">
        <f>IFERROR(AF824*IF($E824="将领",INDEX(兵法相关参数!$C$4:$AL$7,AL$15,MATCH($AB824,兵法相关参数!$C$3:$AL$3,0)),INDEX(兵法相关参数!$C$12:$AL$15,AO$15,MATCH($AB824,兵法相关参数!$C$3:$AL$3,0))),0)+IFERROR(AK824*IF($E824="将领",INDEX(兵法相关参数!$C$4:$AL$7,AL$15,MATCH($AG824,兵法相关参数!$C$3:$AL$3,0)),INDEX(兵法相关参数!$C$12:$AL$15,AO$15,MATCH($AG824,兵法相关参数!$C$3:$AL$3,0))),0)</f>
        <v>0</v>
      </c>
      <c r="AP824" s="27"/>
      <c r="AQ824" s="151">
        <f t="shared" si="549"/>
        <v>30333</v>
      </c>
      <c r="AR824" s="160">
        <f t="shared" si="543"/>
        <v>0</v>
      </c>
      <c r="AS824" s="15" t="str">
        <f t="shared" si="544"/>
        <v>红</v>
      </c>
      <c r="AT824" s="153">
        <f t="shared" si="545"/>
        <v>3</v>
      </c>
      <c r="AU824" s="39" t="str">
        <f>IF(IF(L824="","",AQ824&amp;AT824)=AU823,"",IF(MOD(COUNTIF($AQ$1:AQ824,AQ824),3)=1,"",IF(L824="","",AQ824&amp;AT824)))</f>
        <v/>
      </c>
      <c r="AV824" s="166" t="str">
        <f t="shared" si="541"/>
        <v/>
      </c>
      <c r="AW824" s="166" t="str">
        <f t="shared" si="542"/>
        <v/>
      </c>
      <c r="AX824" s="15" t="str">
        <f>IF(MOD(COUNTIF($AQ$1:AQ824,AQ824),3)=1,"",IF(M824="","",AT824+1))</f>
        <v/>
      </c>
      <c r="AY824" s="15" t="str">
        <f t="shared" si="519"/>
        <v/>
      </c>
      <c r="AZ824" s="166" t="str">
        <f t="shared" si="520"/>
        <v/>
      </c>
      <c r="BA824" s="166" t="str">
        <f t="shared" si="521"/>
        <v/>
      </c>
      <c r="BB824" s="15" t="str">
        <f>IF(MOD(COUNTIF($AQ$1:AQ824,AQ824),3)=1,"",IF(N824="","",AX824+1))</f>
        <v/>
      </c>
      <c r="BC824" s="15" t="str">
        <f t="shared" si="546"/>
        <v/>
      </c>
      <c r="BD824" s="166" t="str">
        <f t="shared" si="547"/>
        <v/>
      </c>
      <c r="BE824" s="166" t="str">
        <f t="shared" si="548"/>
        <v/>
      </c>
      <c r="BF824" s="15"/>
      <c r="BG824" s="15"/>
      <c r="BH824" s="170" t="str">
        <f t="shared" si="539"/>
        <v>已方三支队伍所受敌方士兵伤害减少{0}%，对敌方士兵造成伤害增加{1}%，20秒后扣除敌方2支队伍士气{2}点。</v>
      </c>
    </row>
    <row r="825" spans="1:69">
      <c r="A825" s="256"/>
      <c r="B825" s="259"/>
      <c r="C825" s="256"/>
      <c r="D825" s="256"/>
      <c r="E825" s="179" t="s">
        <v>28</v>
      </c>
      <c r="F825" s="141">
        <v>1</v>
      </c>
      <c r="G825" s="141">
        <v>1</v>
      </c>
      <c r="H825" s="141">
        <v>1</v>
      </c>
      <c r="I825" s="141">
        <v>1</v>
      </c>
      <c r="J825" s="256"/>
      <c r="K825" s="256"/>
      <c r="L825" s="179">
        <v>-30</v>
      </c>
      <c r="M825" s="179"/>
      <c r="N825" s="179"/>
      <c r="O825" s="182">
        <v>1</v>
      </c>
      <c r="P825" s="179">
        <v>20</v>
      </c>
      <c r="Q825" s="179">
        <v>0</v>
      </c>
      <c r="R825" s="179">
        <v>2</v>
      </c>
      <c r="S825" s="179"/>
      <c r="T825" s="179"/>
      <c r="U825" s="179"/>
      <c r="V825" s="179"/>
      <c r="W825" s="23">
        <f>-$L825*$R825*$O825</f>
        <v>60</v>
      </c>
      <c r="X825" s="23">
        <f>-$L825*$R825*$O825</f>
        <v>60</v>
      </c>
      <c r="Y825" s="23">
        <f>-$L825*$R825*$O825</f>
        <v>60</v>
      </c>
      <c r="Z825" s="23">
        <f>-$L825*$R825*$O825</f>
        <v>60</v>
      </c>
      <c r="AA825" s="179"/>
      <c r="AB825" s="44" t="s">
        <v>75</v>
      </c>
      <c r="AC825" s="92">
        <f>辅助效用($P825,-1,$AC$15,"生存转换",士气系数,"指定士兵",W825)</f>
        <v>6.818500802638465E-2</v>
      </c>
      <c r="AD825" s="92">
        <f>辅助效用($P825,-1,$AC$15,"生存转换",士气系数,"指定士兵",X825)</f>
        <v>6.818500802638465E-2</v>
      </c>
      <c r="AE825" s="92">
        <f>辅助效用($P825,-1,$AC$15,"生存转换",士气系数,"指定士兵",Y825)</f>
        <v>6.818500802638465E-2</v>
      </c>
      <c r="AF825" s="92">
        <f>辅助效用($P825,-1,$AC$15,"生存转换",士气系数,"指定士兵",Z825)</f>
        <v>6.818500802638465E-2</v>
      </c>
      <c r="AG825" s="92"/>
      <c r="AH825" s="188"/>
      <c r="AI825" s="188"/>
      <c r="AJ825" s="238"/>
      <c r="AK825" s="238">
        <f>AV825+35*AW825</f>
        <v>-30</v>
      </c>
      <c r="AL825" s="146">
        <f>IFERROR(AC825*IF($E825="将领",INDEX(兵法相关参数!$C$4:$AL$7,AL$15,MATCH($AB825,兵法相关参数!$C$3:$AL$3,0)),INDEX(兵法相关参数!$C$12:$AL$15,AL$15,MATCH($AB825,兵法相关参数!$C$3:$AL$3,0))),0)+IFERROR(AH825*IF($E825="将领",INDEX(兵法相关参数!$C$4:$AL$7,AL$15,MATCH($AG825,兵法相关参数!$C$3:$AL$3,0)),INDEX(兵法相关参数!$C$12:$AL$15,AL$15,MATCH($AG825,兵法相关参数!$C$3:$AL$3,0))),0)</f>
        <v>1.6030512343013819E-2</v>
      </c>
      <c r="AM825" s="146">
        <f>IFERROR(AD825*IF($E825="将领",INDEX(兵法相关参数!$C$4:$AL$7,AM$15,MATCH($AB825,兵法相关参数!$C$3:$AL$3,0)),INDEX(兵法相关参数!$C$12:$AL$15,AM$15,MATCH($AB825,兵法相关参数!$C$3:$AL$3,0))),0)+IFERROR(AI825*IF($E825="将领",INDEX(兵法相关参数!$C$4:$AL$7,AM$15,MATCH($AG825,兵法相关参数!$C$3:$AL$3,0)),INDEX(兵法相关参数!$C$12:$AL$15,AM$15,MATCH($AG825,兵法相关参数!$C$3:$AL$3,0))),0)</f>
        <v>4.0121141644669643E-2</v>
      </c>
      <c r="AN825" s="146">
        <f>IFERROR(AE825*IF($E825="将领",INDEX(兵法相关参数!$C$4:$AL$7,AN$15,MATCH($AB825,兵法相关参数!$C$3:$AL$3,0)),INDEX(兵法相关参数!$C$12:$AL$15,AN$15,MATCH($AB825,兵法相关参数!$C$3:$AL$3,0))),0)+IFERROR(AJ825*IF($E825="将领",INDEX(兵法相关参数!$C$4:$AL$7,AN$15,MATCH($AG825,兵法相关参数!$C$3:$AL$3,0)),INDEX(兵法相关参数!$C$12:$AL$15,AN$15,MATCH($AG825,兵法相关参数!$C$3:$AL$3,0))),0)</f>
        <v>0.29595790150529222</v>
      </c>
      <c r="AO825" s="146">
        <f>IFERROR(AF825*IF($E825="将领",INDEX(兵法相关参数!$C$4:$AL$7,AL$15,MATCH($AB825,兵法相关参数!$C$3:$AL$3,0)),INDEX(兵法相关参数!$C$12:$AL$15,AO$15,MATCH($AB825,兵法相关参数!$C$3:$AL$3,0))),0)+IFERROR(AK825*IF($E825="将领",INDEX(兵法相关参数!$C$4:$AL$7,AL$15,MATCH($AG825,兵法相关参数!$C$3:$AL$3,0)),INDEX(兵法相关参数!$C$12:$AL$15,AO$15,MATCH($AG825,兵法相关参数!$C$3:$AL$3,0))),0)</f>
        <v>0.17616787806240747</v>
      </c>
      <c r="AP825" s="27"/>
      <c r="AQ825" s="151">
        <f t="shared" si="549"/>
        <v>30333</v>
      </c>
      <c r="AR825" s="160">
        <f t="shared" si="543"/>
        <v>0</v>
      </c>
      <c r="AS825" s="15" t="str">
        <f t="shared" si="544"/>
        <v>红</v>
      </c>
      <c r="AT825" s="153">
        <f t="shared" si="545"/>
        <v>3</v>
      </c>
      <c r="AU825" s="39" t="str">
        <f>IF(IF(L825="","",AQ825&amp;AT825)=AU824,"",IF(MOD(COUNTIF($AQ$1:AQ825,AQ825),3)=1,"",IF(L825="","",AQ825&amp;AT825)))</f>
        <v>303333</v>
      </c>
      <c r="AV825" s="191">
        <v>-5.5</v>
      </c>
      <c r="AW825" s="191">
        <v>-0.7</v>
      </c>
      <c r="AX825" s="15" t="str">
        <f>IF(MOD(COUNTIF($AQ$1:AQ825,AQ825),3)=1,"",IF(M825="","",AT825+1))</f>
        <v/>
      </c>
      <c r="AY825" s="15" t="str">
        <f t="shared" si="519"/>
        <v/>
      </c>
      <c r="AZ825" s="166" t="str">
        <f t="shared" si="520"/>
        <v/>
      </c>
      <c r="BA825" s="166" t="str">
        <f t="shared" si="521"/>
        <v/>
      </c>
      <c r="BB825" s="15" t="str">
        <f>IF(MOD(COUNTIF($AQ$1:AQ825,AQ825),3)=1,"",IF(N825="","",AX825+1))</f>
        <v/>
      </c>
      <c r="BC825" s="15" t="str">
        <f t="shared" si="546"/>
        <v/>
      </c>
      <c r="BD825" s="166" t="str">
        <f t="shared" si="547"/>
        <v/>
      </c>
      <c r="BE825" s="166" t="str">
        <f t="shared" si="548"/>
        <v/>
      </c>
      <c r="BF825" s="15"/>
      <c r="BG825" s="15"/>
      <c r="BH825" s="170" t="str">
        <f t="shared" si="539"/>
        <v>已方三支队伍所受敌方士兵伤害减少{0}%，对敌方士兵造成伤害增加{1}%，20秒后扣除敌方2支队伍士气{2}点。</v>
      </c>
    </row>
    <row r="826" spans="1:69">
      <c r="A826" s="257"/>
      <c r="B826" s="260"/>
      <c r="C826" s="257"/>
      <c r="D826" s="257"/>
      <c r="E826" s="179"/>
      <c r="F826" s="141"/>
      <c r="G826" s="141"/>
      <c r="H826" s="141"/>
      <c r="I826" s="141"/>
      <c r="J826" s="257"/>
      <c r="K826" s="257"/>
      <c r="L826" s="182"/>
      <c r="M826" s="179"/>
      <c r="N826" s="179"/>
      <c r="O826" s="182"/>
      <c r="P826" s="179"/>
      <c r="Q826" s="179"/>
      <c r="R826" s="179"/>
      <c r="S826" s="179"/>
      <c r="T826" s="179"/>
      <c r="U826" s="179"/>
      <c r="V826" s="179"/>
      <c r="W826" s="179"/>
      <c r="X826" s="179"/>
      <c r="Y826" s="179"/>
      <c r="Z826" s="179"/>
      <c r="AA826" s="179"/>
      <c r="AB826" s="44"/>
      <c r="AC826" s="189"/>
      <c r="AD826" s="189"/>
      <c r="AE826" s="189"/>
      <c r="AF826" s="189"/>
      <c r="AG826" s="92"/>
      <c r="AH826" s="189"/>
      <c r="AI826" s="189"/>
      <c r="AJ826" s="189"/>
      <c r="AK826" s="189"/>
      <c r="AL826" s="146">
        <f>IFERROR(AC826*IF($E826="将领",INDEX(兵法相关参数!$C$4:$AL$7,AL$15,MATCH($AB826,兵法相关参数!$C$3:$AL$3,0)),INDEX(兵法相关参数!$C$12:$AL$15,AL$15,MATCH($AB826,兵法相关参数!$C$3:$AL$3,0))),0)+IFERROR(AH826*IF($E826="将领",INDEX(兵法相关参数!$C$4:$AL$7,AL$15,MATCH($AG826,兵法相关参数!$C$3:$AL$3,0)),INDEX(兵法相关参数!$C$12:$AL$15,AL$15,MATCH($AG826,兵法相关参数!$C$3:$AL$3,0))),0)</f>
        <v>0</v>
      </c>
      <c r="AM826" s="146">
        <f>IFERROR(AD826*IF($E826="将领",INDEX(兵法相关参数!$C$4:$AL$7,AM$15,MATCH($AB826,兵法相关参数!$C$3:$AL$3,0)),INDEX(兵法相关参数!$C$12:$AL$15,AM$15,MATCH($AB826,兵法相关参数!$C$3:$AL$3,0))),0)+IFERROR(AI826*IF($E826="将领",INDEX(兵法相关参数!$C$4:$AL$7,AM$15,MATCH($AG826,兵法相关参数!$C$3:$AL$3,0)),INDEX(兵法相关参数!$C$12:$AL$15,AM$15,MATCH($AG826,兵法相关参数!$C$3:$AL$3,0))),0)</f>
        <v>0</v>
      </c>
      <c r="AN826" s="146">
        <f>IFERROR(AE826*IF($E826="将领",INDEX(兵法相关参数!$C$4:$AL$7,AN$15,MATCH($AB826,兵法相关参数!$C$3:$AL$3,0)),INDEX(兵法相关参数!$C$12:$AL$15,AN$15,MATCH($AB826,兵法相关参数!$C$3:$AL$3,0))),0)+IFERROR(AJ826*IF($E826="将领",INDEX(兵法相关参数!$C$4:$AL$7,AN$15,MATCH($AG826,兵法相关参数!$C$3:$AL$3,0)),INDEX(兵法相关参数!$C$12:$AL$15,AN$15,MATCH($AG826,兵法相关参数!$C$3:$AL$3,0))),0)</f>
        <v>0</v>
      </c>
      <c r="AO826" s="146">
        <f>IFERROR(AF826*IF($E826="将领",INDEX(兵法相关参数!$C$4:$AL$7,AL$15,MATCH($AB826,兵法相关参数!$C$3:$AL$3,0)),INDEX(兵法相关参数!$C$12:$AL$15,AO$15,MATCH($AB826,兵法相关参数!$C$3:$AL$3,0))),0)+IFERROR(AK826*IF($E826="将领",INDEX(兵法相关参数!$C$4:$AL$7,AL$15,MATCH($AG826,兵法相关参数!$C$3:$AL$3,0)),INDEX(兵法相关参数!$C$12:$AL$15,AO$15,MATCH($AG826,兵法相关参数!$C$3:$AL$3,0))),0)</f>
        <v>0</v>
      </c>
      <c r="AP826" s="27"/>
      <c r="AQ826" s="152">
        <f t="shared" si="549"/>
        <v>30333</v>
      </c>
      <c r="AR826" s="160">
        <f t="shared" si="543"/>
        <v>0</v>
      </c>
      <c r="AS826" s="15" t="str">
        <f t="shared" si="544"/>
        <v>红</v>
      </c>
      <c r="AT826" s="153">
        <f t="shared" si="545"/>
        <v>3</v>
      </c>
      <c r="AU826" s="39" t="str">
        <f>IF(IF(L826="","",AQ826&amp;AT826)=AU825,"",IF(MOD(COUNTIF($AQ$1:AQ826,AQ826),3)=1,"",IF(L826="","",AQ826&amp;AT826)))</f>
        <v/>
      </c>
      <c r="AV826" s="166" t="str">
        <f t="shared" si="541"/>
        <v/>
      </c>
      <c r="AW826" s="166" t="str">
        <f t="shared" si="542"/>
        <v/>
      </c>
      <c r="AX826" s="15" t="str">
        <f>IF(MOD(COUNTIF($AQ$1:AQ826,AQ826),3)=1,"",IF(M826="","",AT826+1))</f>
        <v/>
      </c>
      <c r="AY826" s="15" t="str">
        <f t="shared" si="519"/>
        <v/>
      </c>
      <c r="AZ826" s="166" t="str">
        <f t="shared" si="520"/>
        <v/>
      </c>
      <c r="BA826" s="166" t="str">
        <f t="shared" si="521"/>
        <v/>
      </c>
      <c r="BB826" s="15" t="str">
        <f>IF(MOD(COUNTIF($AQ$1:AQ826,AQ826),3)=1,"",IF(N826="","",AX826+1))</f>
        <v/>
      </c>
      <c r="BC826" s="15" t="str">
        <f t="shared" si="546"/>
        <v/>
      </c>
      <c r="BD826" s="166" t="str">
        <f t="shared" si="547"/>
        <v/>
      </c>
      <c r="BE826" s="166" t="str">
        <f t="shared" si="548"/>
        <v/>
      </c>
      <c r="BF826" s="15"/>
      <c r="BG826" s="15"/>
      <c r="BH826" s="170" t="str">
        <f t="shared" si="539"/>
        <v>已方三支队伍所受敌方士兵伤害减少{0}%，对敌方士兵造成伤害增加{1}%，20秒后扣除敌方2支队伍士气{2}点。</v>
      </c>
      <c r="BL826" s="14"/>
      <c r="BM826" s="245"/>
      <c r="BN826" s="245"/>
      <c r="BO826" s="245"/>
      <c r="BQ826" s="245"/>
    </row>
    <row r="827" spans="1:69">
      <c r="A827" s="255" t="s">
        <v>1334</v>
      </c>
      <c r="B827" s="258" t="s">
        <v>1335</v>
      </c>
      <c r="C827" s="255" t="s">
        <v>12</v>
      </c>
      <c r="D827" s="255" t="s">
        <v>516</v>
      </c>
      <c r="E827" s="11"/>
      <c r="F827" s="11"/>
      <c r="G827" s="11"/>
      <c r="H827" s="11"/>
      <c r="I827" s="11"/>
      <c r="J827" s="11" t="s">
        <v>402</v>
      </c>
      <c r="K827" s="11" t="s">
        <v>469</v>
      </c>
      <c r="L827" s="184" t="s">
        <v>1337</v>
      </c>
      <c r="M827" s="11"/>
      <c r="N827" s="11"/>
      <c r="O827" s="183" t="s">
        <v>93</v>
      </c>
      <c r="P827" s="3" t="s">
        <v>1338</v>
      </c>
      <c r="Q827" s="11" t="s">
        <v>60</v>
      </c>
      <c r="R827" s="11" t="s">
        <v>61</v>
      </c>
      <c r="S827" s="184"/>
      <c r="T827" s="184"/>
      <c r="U827" s="184"/>
      <c r="V827" s="184"/>
      <c r="W827" s="3" t="s">
        <v>1339</v>
      </c>
      <c r="X827" s="3" t="s">
        <v>224</v>
      </c>
      <c r="Y827" s="3" t="s">
        <v>225</v>
      </c>
      <c r="Z827" s="3" t="s">
        <v>226</v>
      </c>
      <c r="AA827" s="1"/>
      <c r="AB827" s="15"/>
      <c r="AC827" s="187" t="s">
        <v>1340</v>
      </c>
      <c r="AD827" s="187" t="s">
        <v>228</v>
      </c>
      <c r="AE827" s="187" t="s">
        <v>229</v>
      </c>
      <c r="AF827" s="187" t="s">
        <v>230</v>
      </c>
      <c r="AG827" s="96"/>
      <c r="AH827" s="187"/>
      <c r="AI827" s="187"/>
      <c r="AJ827" s="187"/>
      <c r="AK827" s="187"/>
      <c r="AL827" s="146">
        <f>IFERROR(AC827*IF($E827="将领",INDEX(兵法相关参数!$C$4:$AL$7,AL$15,MATCH($AB827,兵法相关参数!$C$3:$AL$3,0)),INDEX(兵法相关参数!$C$12:$AL$15,AL$15,MATCH($AB827,兵法相关参数!$C$3:$AL$3,0))),0)+IFERROR(AH827*IF($E827="将领",INDEX(兵法相关参数!$C$4:$AL$7,AL$15,MATCH($AG827,兵法相关参数!$C$3:$AL$3,0)),INDEX(兵法相关参数!$C$12:$AL$15,AL$15,MATCH($AG827,兵法相关参数!$C$3:$AL$3,0))),0)</f>
        <v>0</v>
      </c>
      <c r="AM827" s="146">
        <f>IFERROR(AD827*IF($E827="将领",INDEX(兵法相关参数!$C$4:$AL$7,AM$15,MATCH($AB827,兵法相关参数!$C$3:$AL$3,0)),INDEX(兵法相关参数!$C$12:$AL$15,AM$15,MATCH($AB827,兵法相关参数!$C$3:$AL$3,0))),0)+IFERROR(AI827*IF($E827="将领",INDEX(兵法相关参数!$C$4:$AL$7,AM$15,MATCH($AG827,兵法相关参数!$C$3:$AL$3,0)),INDEX(兵法相关参数!$C$12:$AL$15,AM$15,MATCH($AG827,兵法相关参数!$C$3:$AL$3,0))),0)</f>
        <v>0</v>
      </c>
      <c r="AN827" s="146">
        <f>IFERROR(AE827*IF($E827="将领",INDEX(兵法相关参数!$C$4:$AL$7,AN$15,MATCH($AB827,兵法相关参数!$C$3:$AL$3,0)),INDEX(兵法相关参数!$C$12:$AL$15,AN$15,MATCH($AB827,兵法相关参数!$C$3:$AL$3,0))),0)+IFERROR(AJ827*IF($E827="将领",INDEX(兵法相关参数!$C$4:$AL$7,AN$15,MATCH($AG827,兵法相关参数!$C$3:$AL$3,0)),INDEX(兵法相关参数!$C$12:$AL$15,AN$15,MATCH($AG827,兵法相关参数!$C$3:$AL$3,0))),0)</f>
        <v>0</v>
      </c>
      <c r="AO827" s="146">
        <f>IFERROR(AF827*IF($E827="将领",INDEX(兵法相关参数!$C$4:$AL$7,AL$15,MATCH($AB827,兵法相关参数!$C$3:$AL$3,0)),INDEX(兵法相关参数!$C$12:$AL$15,AO$15,MATCH($AB827,兵法相关参数!$C$3:$AL$3,0))),0)+IFERROR(AK827*IF($E827="将领",INDEX(兵法相关参数!$C$4:$AL$7,AL$15,MATCH($AG827,兵法相关参数!$C$3:$AL$3,0)),INDEX(兵法相关参数!$C$12:$AL$15,AO$15,MATCH($AG827,兵法相关参数!$C$3:$AL$3,0))),0)</f>
        <v>0</v>
      </c>
      <c r="AP827" s="27"/>
      <c r="AQ827" s="154">
        <v>30246</v>
      </c>
      <c r="AR827" s="160">
        <f t="shared" ref="AR827:AR835" si="550">IF(D827="直接伤害",1,0)</f>
        <v>0</v>
      </c>
      <c r="AS827" s="15" t="str">
        <f t="shared" ref="AS827:AS835" si="551">IF(C827="",AS826,C827)</f>
        <v>橙</v>
      </c>
      <c r="AT827" s="153">
        <f t="shared" ref="AT827:AT835" si="552">IF(A827&lt;&gt;"",1,IF(D827="",AT826,IF(AU825="",AT826,IF(AX825="",AT826+1,IF(BB825="",AT826+2,AT826+3)))))</f>
        <v>1</v>
      </c>
      <c r="AU827" s="39" t="str">
        <f>IF(IF(L827="","",AQ827&amp;AT827)=AU826,"",IF(MOD(COUNTIF($AQ$1:AQ827,AQ827),3)=1,"",IF(L827="","",AQ827&amp;AT827)))</f>
        <v/>
      </c>
      <c r="AV827" s="166" t="str">
        <f>IF(AU827="","",IF(L826="固定值",L827,ROUND(IF(AR827=1,L827*INDEX($AV$5:$AV$9,MATCH(AS827,$AU$5:$AU$9,0)),L827*INDEX($AV$13:$AV$17,MATCH(AS827,$AU$13:$AU$17,0))),IF(MID(BH827,FIND(AT827-1,BH827)+2,1)="%",3,1))))</f>
        <v/>
      </c>
      <c r="AW827" s="166" t="str">
        <f>IF(AU827="","",ROUND((IF(AR827=1,L827*INDEX($AW$5:$AW$9,MATCH(AS827,$AU$5:$AU$9,0)),L827*INDEX($AW$13:$AW$17,MATCH(AS827,$AU$13:$AU$17,0)))-AV827)/34,IF(MID(BH827,FIND(AT827-1,BH827)+2,1)="%",3,1)))</f>
        <v/>
      </c>
      <c r="AX827" s="15" t="str">
        <f>IF(MOD(COUNTIF($AQ$1:AQ827,AQ827),3)=1,"",IF(M827="","",AT827+1))</f>
        <v/>
      </c>
      <c r="AY827" s="15" t="str">
        <f t="shared" si="519"/>
        <v/>
      </c>
      <c r="AZ827" s="166" t="str">
        <f t="shared" si="520"/>
        <v/>
      </c>
      <c r="BA827" s="166" t="str">
        <f t="shared" si="521"/>
        <v/>
      </c>
      <c r="BB827" s="15" t="str">
        <f>IF(MOD(COUNTIF($AQ$1:AQ827,AQ827),3)=1,"",IF(N827="","",AX827+1))</f>
        <v/>
      </c>
      <c r="BC827" s="15" t="str">
        <f>IF(IF(BB827="","",AQ827&amp;BB827)=BC826,"",IF(BB827="","",AQ827&amp;BB827))</f>
        <v/>
      </c>
      <c r="BD827" s="166" t="str">
        <f>IF(BC827="","",IF(N826="固定值",N827,ROUND(IF(AR827=1,N827*INDEX($AV$5:$AV$9,MATCH(AS827,$AU$5:$AU$9,0)),N827*INDEX($AV$13:$AV$17,MATCH(AS827,$AU$13:$AU$17,0))),IF(MID(BH827,FIND(BB827-1,BH827)+2,1)="%",3,1))))</f>
        <v/>
      </c>
      <c r="BE827" s="166" t="str">
        <f>IF(BC827="","",ROUND((IF(AR827=1,N827*INDEX($AW$5:$AW$9,MATCH(AS827,$AU$5:$AU$9,0)),N827*INDEX($AW$13:$AW$17,MATCH(AS827,$AU$13:$AU$17,0)))-BD827)/34,IF(MID(BH827,FIND(BB827-1,BH827)+2,1)="%",3,1)))</f>
        <v/>
      </c>
      <c r="BF827" s="15"/>
      <c r="BG827" s="15"/>
      <c r="BH827" s="170" t="str">
        <f t="shared" ref="BH827:BH834" si="553">IF(B827="",BH826,B827)</f>
        <v>我方武将死亡时，周围士兵获得攻击{0}%的护盾，并恢复{1}点士气，同时清除周围敌人的增益效果（最多触发3次）。</v>
      </c>
      <c r="BL827" s="14"/>
      <c r="BM827" s="245"/>
      <c r="BN827" s="245"/>
      <c r="BO827" s="245"/>
      <c r="BQ827" s="245"/>
    </row>
    <row r="828" spans="1:69">
      <c r="A828" s="256"/>
      <c r="B828" s="259"/>
      <c r="C828" s="256"/>
      <c r="D828" s="256"/>
      <c r="E828" s="179" t="s">
        <v>28</v>
      </c>
      <c r="F828" s="141">
        <v>1</v>
      </c>
      <c r="G828" s="141">
        <v>1</v>
      </c>
      <c r="H828" s="141">
        <v>1</v>
      </c>
      <c r="I828" s="141">
        <v>1</v>
      </c>
      <c r="J828" s="255">
        <f>SUMPRODUCT(LARGE(AL828:AO828*F828:I828+AL829:AO829*F829:I829+AL831:AO831*F831:I831+AL832:AO832*F832:I832+AL834:AO834*F834:I834+AL835:AO835*F835:I835,1))</f>
        <v>4.2493703175916444</v>
      </c>
      <c r="K828" s="255">
        <f>INDEX($J$17:$J$200,MATCH(C827,$C$17:$C$200,0),1)</f>
        <v>4.3116392160975536</v>
      </c>
      <c r="L828" s="25">
        <v>0.32</v>
      </c>
      <c r="M828" s="10"/>
      <c r="N828" s="10"/>
      <c r="O828" s="81">
        <v>1.3</v>
      </c>
      <c r="P828" s="29" t="s">
        <v>1350</v>
      </c>
      <c r="Q828" s="10">
        <v>0</v>
      </c>
      <c r="R828" s="10">
        <v>3</v>
      </c>
      <c r="S828" s="44"/>
      <c r="T828" s="44"/>
      <c r="U828" s="44"/>
      <c r="V828" s="24"/>
      <c r="W828" s="23">
        <f>$L828*效果范围削减($R828)*$O828</f>
        <v>1.0189877329978021</v>
      </c>
      <c r="X828" s="23">
        <f>$L828*效果范围削减($R828)*$O828</f>
        <v>1.0189877329978021</v>
      </c>
      <c r="Y828" s="23">
        <f>$L828*效果范围削减($R828)*$O828</f>
        <v>1.0189877329978021</v>
      </c>
      <c r="Z828" s="23">
        <f>$L828*效果范围削减($R828)*$O828</f>
        <v>1.0189877329978021</v>
      </c>
      <c r="AA828" s="22"/>
      <c r="AB828" s="44" t="s">
        <v>214</v>
      </c>
      <c r="AC828" s="92">
        <f>辅助效用($P828,-1,AC$15,"兵力转换",治疗系数,"指定士兵",W828)</f>
        <v>4.6096529660764483E-4</v>
      </c>
      <c r="AD828" s="92">
        <f>辅助效用($P828,-1,AD$15,"兵力转换",治疗系数,"指定士兵",X828)</f>
        <v>3.1278908516236284E-4</v>
      </c>
      <c r="AE828" s="92">
        <f>辅助效用($P828,-1,AE$15,"兵力转换",治疗系数,"指定士兵",Y828)</f>
        <v>2.6405800022384418E-4</v>
      </c>
      <c r="AF828" s="92">
        <f>辅助效用($P828,-1,AF$15,"兵力转换",治疗系数,"指定士兵",Z828)</f>
        <v>3.6214472668688152E-4</v>
      </c>
      <c r="AG828" s="92"/>
      <c r="AH828" s="188"/>
      <c r="AI828" s="188"/>
      <c r="AJ828" s="188"/>
      <c r="AK828" s="238">
        <f>AV828+35*AW828</f>
        <v>0.32</v>
      </c>
      <c r="AL828" s="146">
        <f>IFERROR(AC828*IF($E828="将领",INDEX(兵法相关参数!$C$4:$AL$7,AL$15,MATCH($AB828,兵法相关参数!$C$3:$AL$3,0)),INDEX(兵法相关参数!$C$12:$AL$15,AL$15,MATCH($AB828,兵法相关参数!$C$3:$AL$3,0))),0)+IFERROR(AH828*IF($E828="将领",INDEX(兵法相关参数!$C$4:$AL$7,AL$15,MATCH($AG828,兵法相关参数!$C$3:$AL$3,0)),INDEX(兵法相关参数!$C$12:$AL$15,AL$15,MATCH($AG828,兵法相关参数!$C$3:$AL$3,0))),0)</f>
        <v>1.1505693803326815</v>
      </c>
      <c r="AM828" s="146">
        <f>IFERROR(AD828*IF($E828="将领",INDEX(兵法相关参数!$C$4:$AL$7,AM$15,MATCH($AB828,兵法相关参数!$C$3:$AL$3,0)),INDEX(兵法相关参数!$C$12:$AL$15,AM$15,MATCH($AB828,兵法相关参数!$C$3:$AL$3,0))),0)+IFERROR(AI828*IF($E828="将领",INDEX(兵法相关参数!$C$4:$AL$7,AM$15,MATCH($AG828,兵法相关参数!$C$3:$AL$3,0)),INDEX(兵法相关参数!$C$12:$AL$15,AM$15,MATCH($AG828,兵法相关参数!$C$3:$AL$3,0))),0)</f>
        <v>1.2011100870234732</v>
      </c>
      <c r="AN828" s="146">
        <f>IFERROR(AE828*IF($E828="将领",INDEX(兵法相关参数!$C$4:$AL$7,AN$15,MATCH($AB828,兵法相关参数!$C$3:$AL$3,0)),INDEX(兵法相关参数!$C$12:$AL$15,AN$15,MATCH($AB828,兵法相关参数!$C$3:$AL$3,0))),0)+IFERROR(AJ828*IF($E828="将领",INDEX(兵法相关参数!$C$4:$AL$7,AN$15,MATCH($AG828,兵法相关参数!$C$3:$AL$3,0)),INDEX(兵法相关参数!$C$12:$AL$15,AN$15,MATCH($AG828,兵法相关参数!$C$3:$AL$3,0))),0)</f>
        <v>1.267478401074452</v>
      </c>
      <c r="AO828" s="146">
        <f>IFERROR(AF828*IF($E828="将领",INDEX(兵法相关参数!$C$4:$AL$7,AL$15,MATCH($AB828,兵法相关参数!$C$3:$AL$3,0)),INDEX(兵法相关参数!$C$12:$AL$15,AO$15,MATCH($AB828,兵法相关参数!$C$3:$AL$3,0))),0)+IFERROR(AK828*IF($E828="将领",INDEX(兵法相关参数!$C$4:$AL$7,AL$15,MATCH($AG828,兵法相关参数!$C$3:$AL$3,0)),INDEX(兵法相关参数!$C$12:$AL$15,AO$15,MATCH($AG828,兵法相关参数!$C$3:$AL$3,0))),0)</f>
        <v>1.8773582631447938</v>
      </c>
      <c r="AP828" s="27"/>
      <c r="AQ828" s="151">
        <f>AQ827</f>
        <v>30246</v>
      </c>
      <c r="AR828" s="160">
        <f t="shared" si="550"/>
        <v>0</v>
      </c>
      <c r="AS828" s="15" t="str">
        <f t="shared" si="551"/>
        <v>橙</v>
      </c>
      <c r="AT828" s="153">
        <f t="shared" si="552"/>
        <v>1</v>
      </c>
      <c r="AU828" s="39" t="str">
        <f>IF(IF(L828="","",AQ828&amp;AT828)=AU827,"",IF(MOD(COUNTIF($AQ$1:AQ828,AQ828),3)=1,"",IF(L828="","",AQ828&amp;AT828)))</f>
        <v>302461</v>
      </c>
      <c r="AV828" s="191">
        <v>0.04</v>
      </c>
      <c r="AW828" s="191">
        <v>8.0000000000000002E-3</v>
      </c>
      <c r="AX828" s="15" t="str">
        <f>IF(MOD(COUNTIF($AQ$1:AQ828,AQ828),3)=1,"",IF(M828="","",AT828+1))</f>
        <v/>
      </c>
      <c r="AY828" s="15" t="str">
        <f t="shared" si="519"/>
        <v/>
      </c>
      <c r="AZ828" s="166" t="str">
        <f t="shared" si="520"/>
        <v/>
      </c>
      <c r="BA828" s="166" t="str">
        <f t="shared" si="521"/>
        <v/>
      </c>
      <c r="BB828" s="15" t="str">
        <f>IF(MOD(COUNTIF($AQ$1:AQ828,AQ828),3)=1,"",IF(N828="","",AX828+1))</f>
        <v/>
      </c>
      <c r="BC828" s="15" t="str">
        <f t="shared" ref="BC828:BC834" si="554">IF(IF(BB828="","",AQ828&amp;BB828)=BC827,"",IF(BB828="","",AQ828&amp;BB828))</f>
        <v/>
      </c>
      <c r="BD828" s="166" t="str">
        <f t="shared" ref="BD828:BD834" si="555">IF(BC828="","",IF(N827="固定值",N828,ROUND(IF(AR828=1,N828*INDEX($AV$5:$AV$9,MATCH(AS828,$AU$5:$AU$9,0)),N828*INDEX($AV$13:$AV$17,MATCH(AS828,$AU$13:$AU$17,0))),IF(MID(BH828,FIND(BB828-1,BH828)+2,1)="%",3,1))))</f>
        <v/>
      </c>
      <c r="BE828" s="166" t="str">
        <f t="shared" ref="BE828:BE834" si="556">IF(BC828="","",ROUND((IF(AR828=1,N828*INDEX($AW$5:$AW$9,MATCH(AS828,$AU$5:$AU$9,0)),N828*INDEX($AW$13:$AW$17,MATCH(AS828,$AU$13:$AU$17,0)))-BD828)/34,IF(MID(BH828,FIND(BB828-1,BH828)+2,1)="%",3,1)))</f>
        <v/>
      </c>
      <c r="BF828" s="15"/>
      <c r="BG828" s="15"/>
      <c r="BH828" s="170" t="str">
        <f t="shared" si="553"/>
        <v>我方武将死亡时，周围士兵获得攻击{0}%的护盾，并恢复{1}点士气，同时清除周围敌人的增益效果（最多触发3次）。</v>
      </c>
      <c r="BL828" s="14"/>
      <c r="BM828" s="245"/>
      <c r="BN828" s="245"/>
      <c r="BO828" s="245"/>
      <c r="BQ828" s="245"/>
    </row>
    <row r="829" spans="1:69">
      <c r="A829" s="256"/>
      <c r="B829" s="259"/>
      <c r="C829" s="256"/>
      <c r="D829" s="257"/>
      <c r="E829" s="179"/>
      <c r="F829" s="141"/>
      <c r="G829" s="141"/>
      <c r="H829" s="141"/>
      <c r="I829" s="141"/>
      <c r="J829" s="256"/>
      <c r="K829" s="256"/>
      <c r="L829" s="182"/>
      <c r="M829" s="179"/>
      <c r="N829" s="179"/>
      <c r="O829" s="182"/>
      <c r="P829" s="179"/>
      <c r="Q829" s="179"/>
      <c r="R829" s="179"/>
      <c r="S829" s="179"/>
      <c r="T829" s="179"/>
      <c r="U829" s="179"/>
      <c r="V829" s="179"/>
      <c r="W829" s="179"/>
      <c r="X829" s="179"/>
      <c r="Y829" s="179"/>
      <c r="Z829" s="179"/>
      <c r="AA829" s="179"/>
      <c r="AB829" s="44"/>
      <c r="AC829" s="92"/>
      <c r="AD829" s="92"/>
      <c r="AE829" s="92"/>
      <c r="AF829" s="92"/>
      <c r="AG829" s="92"/>
      <c r="AH829" s="189"/>
      <c r="AI829" s="189"/>
      <c r="AJ829" s="189"/>
      <c r="AK829" s="189"/>
      <c r="AL829" s="146">
        <f>IFERROR(AC829*IF($E829="将领",INDEX(兵法相关参数!$C$4:$AL$7,AL$15,MATCH($AB829,兵法相关参数!$C$3:$AL$3,0)),INDEX(兵法相关参数!$C$12:$AL$15,AL$15,MATCH($AB829,兵法相关参数!$C$3:$AL$3,0))),0)+IFERROR(AH829*IF($E829="将领",INDEX(兵法相关参数!$C$4:$AL$7,AL$15,MATCH($AG829,兵法相关参数!$C$3:$AL$3,0)),INDEX(兵法相关参数!$C$12:$AL$15,AL$15,MATCH($AG829,兵法相关参数!$C$3:$AL$3,0))),0)</f>
        <v>0</v>
      </c>
      <c r="AM829" s="146">
        <f>IFERROR(AD829*IF($E829="将领",INDEX(兵法相关参数!$C$4:$AL$7,AM$15,MATCH($AB829,兵法相关参数!$C$3:$AL$3,0)),INDEX(兵法相关参数!$C$12:$AL$15,AM$15,MATCH($AB829,兵法相关参数!$C$3:$AL$3,0))),0)+IFERROR(AI829*IF($E829="将领",INDEX(兵法相关参数!$C$4:$AL$7,AM$15,MATCH($AG829,兵法相关参数!$C$3:$AL$3,0)),INDEX(兵法相关参数!$C$12:$AL$15,AM$15,MATCH($AG829,兵法相关参数!$C$3:$AL$3,0))),0)</f>
        <v>0</v>
      </c>
      <c r="AN829" s="146">
        <f>IFERROR(AE829*IF($E829="将领",INDEX(兵法相关参数!$C$4:$AL$7,AN$15,MATCH($AB829,兵法相关参数!$C$3:$AL$3,0)),INDEX(兵法相关参数!$C$12:$AL$15,AN$15,MATCH($AB829,兵法相关参数!$C$3:$AL$3,0))),0)+IFERROR(AJ829*IF($E829="将领",INDEX(兵法相关参数!$C$4:$AL$7,AN$15,MATCH($AG829,兵法相关参数!$C$3:$AL$3,0)),INDEX(兵法相关参数!$C$12:$AL$15,AN$15,MATCH($AG829,兵法相关参数!$C$3:$AL$3,0))),0)</f>
        <v>0</v>
      </c>
      <c r="AO829" s="146">
        <f>IFERROR(AF829*IF($E829="将领",INDEX(兵法相关参数!$C$4:$AL$7,AL$15,MATCH($AB829,兵法相关参数!$C$3:$AL$3,0)),INDEX(兵法相关参数!$C$12:$AL$15,AO$15,MATCH($AB829,兵法相关参数!$C$3:$AL$3,0))),0)+IFERROR(AK829*IF($E829="将领",INDEX(兵法相关参数!$C$4:$AL$7,AL$15,MATCH($AG829,兵法相关参数!$C$3:$AL$3,0)),INDEX(兵法相关参数!$C$12:$AL$15,AO$15,MATCH($AG829,兵法相关参数!$C$3:$AL$3,0))),0)</f>
        <v>0</v>
      </c>
      <c r="AP829" s="27"/>
      <c r="AQ829" s="151">
        <f>AQ828</f>
        <v>30246</v>
      </c>
      <c r="AR829" s="160">
        <f t="shared" si="550"/>
        <v>0</v>
      </c>
      <c r="AS829" s="15" t="str">
        <f t="shared" si="551"/>
        <v>橙</v>
      </c>
      <c r="AT829" s="153">
        <f t="shared" si="552"/>
        <v>1</v>
      </c>
      <c r="AU829" s="39" t="str">
        <f>IF(IF(L829="","",AQ829&amp;AT829)=AU828,"",IF(MOD(COUNTIF($AQ$1:AQ829,AQ829),3)=1,"",IF(L829="","",AQ829&amp;AT829)))</f>
        <v/>
      </c>
      <c r="AV829" s="166" t="str">
        <f>IF(AU829="","",IF(L828="固定值",L829,ROUND(IF(AR829=1,L829*INDEX($AV$5:$AV$9,MATCH(AS829,$AU$5:$AU$9,0)),L829*INDEX($AV$13:$AV$17,MATCH(AS829,$AU$13:$AU$17,0))),IF(MID(BH829,FIND(AT829-1,BH829)+2,1)="%",3,1))))</f>
        <v/>
      </c>
      <c r="AW829" s="166" t="str">
        <f t="shared" ref="AW829:AW836" si="557">IF(AU829="","",ROUND((IF(AR829=1,L829*INDEX($AW$5:$AW$9,MATCH(AS829,$AU$5:$AU$9,0)),L829*INDEX($AW$13:$AW$17,MATCH(AS829,$AU$13:$AU$17,0)))-AV829)/34,IF(MID(BH829,FIND(AT829-1,BH829)+2,1)="%",3,1)))</f>
        <v/>
      </c>
      <c r="AX829" s="15" t="str">
        <f>IF(MOD(COUNTIF($AQ$1:AQ829,AQ829),3)=1,"",IF(M829="","",AT829+1))</f>
        <v/>
      </c>
      <c r="AY829" s="15" t="str">
        <f t="shared" si="519"/>
        <v/>
      </c>
      <c r="AZ829" s="166" t="str">
        <f t="shared" si="520"/>
        <v/>
      </c>
      <c r="BA829" s="166" t="str">
        <f t="shared" si="521"/>
        <v/>
      </c>
      <c r="BB829" s="15" t="str">
        <f>IF(MOD(COUNTIF($AQ$1:AQ829,AQ829),3)=1,"",IF(N829="","",AX829+1))</f>
        <v/>
      </c>
      <c r="BC829" s="15" t="str">
        <f t="shared" si="554"/>
        <v/>
      </c>
      <c r="BD829" s="166" t="str">
        <f t="shared" si="555"/>
        <v/>
      </c>
      <c r="BE829" s="166" t="str">
        <f t="shared" si="556"/>
        <v/>
      </c>
      <c r="BF829" s="15"/>
      <c r="BG829" s="15"/>
      <c r="BH829" s="170" t="str">
        <f t="shared" si="553"/>
        <v>我方武将死亡时，周围士兵获得攻击{0}%的护盾，并恢复{1}点士气，同时清除周围敌人的增益效果（最多触发3次）。</v>
      </c>
      <c r="BL829" s="14"/>
      <c r="BM829" s="245"/>
      <c r="BN829" s="245"/>
      <c r="BO829" s="245"/>
      <c r="BQ829" s="245"/>
    </row>
    <row r="830" spans="1:69">
      <c r="A830" s="256"/>
      <c r="B830" s="259"/>
      <c r="C830" s="256"/>
      <c r="D830" s="255" t="s">
        <v>1336</v>
      </c>
      <c r="E830" s="11"/>
      <c r="F830" s="11"/>
      <c r="G830" s="11"/>
      <c r="H830" s="11"/>
      <c r="I830" s="11"/>
      <c r="J830" s="256"/>
      <c r="K830" s="256"/>
      <c r="L830" s="11" t="s">
        <v>1341</v>
      </c>
      <c r="M830" s="184"/>
      <c r="N830" s="11"/>
      <c r="O830" s="183" t="s">
        <v>52</v>
      </c>
      <c r="P830" s="3" t="s">
        <v>57</v>
      </c>
      <c r="Q830" s="11" t="s">
        <v>60</v>
      </c>
      <c r="R830" s="11" t="s">
        <v>61</v>
      </c>
      <c r="S830" s="184"/>
      <c r="T830" s="184"/>
      <c r="U830" s="184"/>
      <c r="V830" s="184"/>
      <c r="W830" s="3" t="s">
        <v>223</v>
      </c>
      <c r="X830" s="3" t="s">
        <v>224</v>
      </c>
      <c r="Y830" s="3" t="s">
        <v>225</v>
      </c>
      <c r="Z830" s="3" t="s">
        <v>226</v>
      </c>
      <c r="AA830" s="1"/>
      <c r="AB830" s="15"/>
      <c r="AC830" s="187" t="s">
        <v>227</v>
      </c>
      <c r="AD830" s="187" t="s">
        <v>228</v>
      </c>
      <c r="AE830" s="187" t="s">
        <v>229</v>
      </c>
      <c r="AF830" s="187" t="s">
        <v>230</v>
      </c>
      <c r="AG830" s="96"/>
      <c r="AH830" s="187"/>
      <c r="AI830" s="187"/>
      <c r="AJ830" s="187"/>
      <c r="AK830" s="187"/>
      <c r="AL830" s="146">
        <f>IFERROR(AC830*IF($E830="将领",INDEX(兵法相关参数!$C$4:$AL$7,AL$15,MATCH($AB830,兵法相关参数!$C$3:$AL$3,0)),INDEX(兵法相关参数!$C$12:$AL$15,AL$15,MATCH($AB830,兵法相关参数!$C$3:$AL$3,0))),0)+IFERROR(AH830*IF($E830="将领",INDEX(兵法相关参数!$C$4:$AL$7,AL$15,MATCH($AG830,兵法相关参数!$C$3:$AL$3,0)),INDEX(兵法相关参数!$C$12:$AL$15,AL$15,MATCH($AG830,兵法相关参数!$C$3:$AL$3,0))),0)</f>
        <v>0</v>
      </c>
      <c r="AM830" s="146">
        <f>IFERROR(AD830*IF($E830="将领",INDEX(兵法相关参数!$C$4:$AL$7,AM$15,MATCH($AB830,兵法相关参数!$C$3:$AL$3,0)),INDEX(兵法相关参数!$C$12:$AL$15,AM$15,MATCH($AB830,兵法相关参数!$C$3:$AL$3,0))),0)+IFERROR(AI830*IF($E830="将领",INDEX(兵法相关参数!$C$4:$AL$7,AM$15,MATCH($AG830,兵法相关参数!$C$3:$AL$3,0)),INDEX(兵法相关参数!$C$12:$AL$15,AM$15,MATCH($AG830,兵法相关参数!$C$3:$AL$3,0))),0)</f>
        <v>0</v>
      </c>
      <c r="AN830" s="146">
        <f>IFERROR(AE830*IF($E830="将领",INDEX(兵法相关参数!$C$4:$AL$7,AN$15,MATCH($AB830,兵法相关参数!$C$3:$AL$3,0)),INDEX(兵法相关参数!$C$12:$AL$15,AN$15,MATCH($AB830,兵法相关参数!$C$3:$AL$3,0))),0)+IFERROR(AJ830*IF($E830="将领",INDEX(兵法相关参数!$C$4:$AL$7,AN$15,MATCH($AG830,兵法相关参数!$C$3:$AL$3,0)),INDEX(兵法相关参数!$C$12:$AL$15,AN$15,MATCH($AG830,兵法相关参数!$C$3:$AL$3,0))),0)</f>
        <v>0</v>
      </c>
      <c r="AO830" s="146">
        <f>IFERROR(AF830*IF($E830="将领",INDEX(兵法相关参数!$C$4:$AL$7,AL$15,MATCH($AB830,兵法相关参数!$C$3:$AL$3,0)),INDEX(兵法相关参数!$C$12:$AL$15,AO$15,MATCH($AB830,兵法相关参数!$C$3:$AL$3,0))),0)+IFERROR(AK830*IF($E830="将领",INDEX(兵法相关参数!$C$4:$AL$7,AL$15,MATCH($AG830,兵法相关参数!$C$3:$AL$3,0)),INDEX(兵法相关参数!$C$12:$AL$15,AO$15,MATCH($AG830,兵法相关参数!$C$3:$AL$3,0))),0)</f>
        <v>0</v>
      </c>
      <c r="AP830" s="27"/>
      <c r="AQ830" s="151">
        <f t="shared" ref="AQ830:AQ835" si="558">AQ829</f>
        <v>30246</v>
      </c>
      <c r="AR830" s="160">
        <f t="shared" si="550"/>
        <v>0</v>
      </c>
      <c r="AS830" s="15" t="str">
        <f t="shared" si="551"/>
        <v>橙</v>
      </c>
      <c r="AT830" s="153">
        <f t="shared" si="552"/>
        <v>2</v>
      </c>
      <c r="AU830" s="39" t="str">
        <f>IF(IF(L830="","",AQ830&amp;AT830)=AU829,"",IF(MOD(COUNTIF($AQ$1:AQ830,AQ830),3)=1,"",IF(L830="","",AQ830&amp;AT830)))</f>
        <v/>
      </c>
      <c r="AV830" s="166" t="str">
        <f>IF(AU830="","",IF(L829="固定值",L830,ROUND(IF(AR830=1,L830*INDEX($AV$5:$AV$9,MATCH(AS830,$AU$5:$AU$9,0)),L830*INDEX($AV$13:$AV$17,MATCH(AS830,$AU$13:$AU$17,0))),IF(MID(BH830,FIND(AT830-1,BH830)+2,1)="%",3,1))))</f>
        <v/>
      </c>
      <c r="AW830" s="166" t="str">
        <f t="shared" si="557"/>
        <v/>
      </c>
      <c r="AX830" s="15" t="str">
        <f>IF(MOD(COUNTIF($AQ$1:AQ830,AQ830),3)=1,"",IF(M830="","",AT830+1))</f>
        <v/>
      </c>
      <c r="AY830" s="15" t="str">
        <f t="shared" si="519"/>
        <v/>
      </c>
      <c r="AZ830" s="166" t="str">
        <f t="shared" si="520"/>
        <v/>
      </c>
      <c r="BA830" s="166" t="str">
        <f t="shared" si="521"/>
        <v/>
      </c>
      <c r="BB830" s="15" t="str">
        <f>IF(MOD(COUNTIF($AQ$1:AQ830,AQ830),3)=1,"",IF(N830="","",AX830+1))</f>
        <v/>
      </c>
      <c r="BC830" s="15" t="str">
        <f t="shared" si="554"/>
        <v/>
      </c>
      <c r="BD830" s="166" t="str">
        <f t="shared" si="555"/>
        <v/>
      </c>
      <c r="BE830" s="166" t="str">
        <f t="shared" si="556"/>
        <v/>
      </c>
      <c r="BF830" s="15"/>
      <c r="BG830" s="15"/>
      <c r="BH830" s="170" t="str">
        <f t="shared" si="553"/>
        <v>我方武将死亡时，周围士兵获得攻击{0}%的护盾，并恢复{1}点士气，同时清除周围敌人的增益效果（最多触发3次）。</v>
      </c>
      <c r="BL830" s="14"/>
      <c r="BM830" s="245"/>
      <c r="BN830" s="245"/>
      <c r="BO830" s="245"/>
      <c r="BQ830" s="245"/>
    </row>
    <row r="831" spans="1:69">
      <c r="A831" s="256"/>
      <c r="B831" s="259"/>
      <c r="C831" s="256"/>
      <c r="D831" s="256"/>
      <c r="E831" s="179" t="s">
        <v>28</v>
      </c>
      <c r="F831" s="141">
        <v>1</v>
      </c>
      <c r="G831" s="141">
        <v>1</v>
      </c>
      <c r="H831" s="141">
        <v>1</v>
      </c>
      <c r="I831" s="141">
        <v>1</v>
      </c>
      <c r="J831" s="256"/>
      <c r="K831" s="256"/>
      <c r="L831" s="12">
        <v>24</v>
      </c>
      <c r="M831" s="44"/>
      <c r="N831" s="10"/>
      <c r="O831" s="81">
        <v>1</v>
      </c>
      <c r="P831" s="44" t="str">
        <f>P828</f>
        <v>29,37,60</v>
      </c>
      <c r="Q831" s="10">
        <v>0</v>
      </c>
      <c r="R831" s="10">
        <v>3</v>
      </c>
      <c r="S831" s="44"/>
      <c r="T831" s="44"/>
      <c r="U831" s="44"/>
      <c r="V831" s="24"/>
      <c r="W831" s="23">
        <f>$L831*效果范围削减($R831)*$O831</f>
        <v>58.787753826796269</v>
      </c>
      <c r="X831" s="23">
        <f>$L831*效果范围削减($R831)*$O831</f>
        <v>58.787753826796269</v>
      </c>
      <c r="Y831" s="23">
        <f>$L831*效果范围削减($R831)*$O831</f>
        <v>58.787753826796269</v>
      </c>
      <c r="Z831" s="23">
        <f>$L831*效果范围削减($R831)*$O831</f>
        <v>58.787753826796269</v>
      </c>
      <c r="AA831" s="22"/>
      <c r="AB831" s="44" t="s">
        <v>1315</v>
      </c>
      <c r="AC831" s="92">
        <f>辅助效用($P831,-1,AC$15,"生存转换",士气系数,"指定士兵",W831)</f>
        <v>1.5360754301563379E-2</v>
      </c>
      <c r="AD831" s="92">
        <f>辅助效用($P831,-1,AD$15,"生存转换",士气系数,"指定士兵",X831)</f>
        <v>0.74772309969961581</v>
      </c>
      <c r="AE831" s="92">
        <f>辅助效用($P831,-1,AE$15,"生存转换",士气系数,"指定士兵",Y831)</f>
        <v>0.16009628109780616</v>
      </c>
      <c r="AF831" s="92">
        <f>辅助效用($P831,-1,AF$15,"生存转换",士气系数,"指定士兵",Z831)</f>
        <v>0.1220120544468504</v>
      </c>
      <c r="AG831" s="92"/>
      <c r="AH831" s="188"/>
      <c r="AI831" s="238"/>
      <c r="AJ831" s="188"/>
      <c r="AK831" s="238">
        <f>AV831+35*AW831</f>
        <v>24</v>
      </c>
      <c r="AL831" s="146">
        <f>IFERROR(AC831*IF($E831="将领",INDEX(兵法相关参数!$C$4:$AL$7,AL$15,MATCH($AB831,兵法相关参数!$C$3:$AL$3,0)),INDEX(兵法相关参数!$C$12:$AL$15,AL$15,MATCH($AB831,兵法相关参数!$C$3:$AL$3,0))),0)+IFERROR(AH831*IF($E831="将领",INDEX(兵法相关参数!$C$4:$AL$7,AL$15,MATCH($AG831,兵法相关参数!$C$3:$AL$3,0)),INDEX(兵法相关参数!$C$12:$AL$15,AL$15,MATCH($AG831,兵法相关参数!$C$3:$AL$3,0))),0)</f>
        <v>1.5360754301563379E-2</v>
      </c>
      <c r="AM831" s="146">
        <f>IFERROR(AD831*IF($E831="将领",INDEX(兵法相关参数!$C$4:$AL$7,AM$15,MATCH($AB831,兵法相关参数!$C$3:$AL$3,0)),INDEX(兵法相关参数!$C$12:$AL$15,AM$15,MATCH($AB831,兵法相关参数!$C$3:$AL$3,0))),0)+IFERROR(AI831*IF($E831="将领",INDEX(兵法相关参数!$C$4:$AL$7,AM$15,MATCH($AG831,兵法相关参数!$C$3:$AL$3,0)),INDEX(兵法相关参数!$C$12:$AL$15,AM$15,MATCH($AG831,兵法相关参数!$C$3:$AL$3,0))),0)</f>
        <v>0.74772309969961581</v>
      </c>
      <c r="AN831" s="146">
        <f>IFERROR(AE831*IF($E831="将领",INDEX(兵法相关参数!$C$4:$AL$7,AN$15,MATCH($AB831,兵法相关参数!$C$3:$AL$3,0)),INDEX(兵法相关参数!$C$12:$AL$15,AN$15,MATCH($AB831,兵法相关参数!$C$3:$AL$3,0))),0)+IFERROR(AJ831*IF($E831="将领",INDEX(兵法相关参数!$C$4:$AL$7,AN$15,MATCH($AG831,兵法相关参数!$C$3:$AL$3,0)),INDEX(兵法相关参数!$C$12:$AL$15,AN$15,MATCH($AG831,兵法相关参数!$C$3:$AL$3,0))),0)</f>
        <v>0.16009628109780616</v>
      </c>
      <c r="AO831" s="146">
        <f>IFERROR(AF831*IF($E831="将领",INDEX(兵法相关参数!$C$4:$AL$7,AL$15,MATCH($AB831,兵法相关参数!$C$3:$AL$3,0)),INDEX(兵法相关参数!$C$12:$AL$15,AO$15,MATCH($AB831,兵法相关参数!$C$3:$AL$3,0))),0)+IFERROR(AK831*IF($E831="将领",INDEX(兵法相关参数!$C$4:$AL$7,AL$15,MATCH($AG831,兵法相关参数!$C$3:$AL$3,0)),INDEX(兵法相关参数!$C$12:$AL$15,AO$15,MATCH($AG831,兵法相关参数!$C$3:$AL$3,0))),0)</f>
        <v>0.1220120544468504</v>
      </c>
      <c r="AP831" s="27"/>
      <c r="AQ831" s="151">
        <f t="shared" si="558"/>
        <v>30246</v>
      </c>
      <c r="AR831" s="160">
        <f t="shared" si="550"/>
        <v>0</v>
      </c>
      <c r="AS831" s="15" t="str">
        <f t="shared" si="551"/>
        <v>橙</v>
      </c>
      <c r="AT831" s="153">
        <f t="shared" si="552"/>
        <v>2</v>
      </c>
      <c r="AU831" s="39" t="str">
        <f>IF(IF(L831="","",AQ831&amp;AT831)=AU830,"",IF(MOD(COUNTIF($AQ$1:AQ831,AQ831),3)=1,"",IF(L831="","",AQ831&amp;AT831)))</f>
        <v>302462</v>
      </c>
      <c r="AV831" s="191">
        <v>6.5</v>
      </c>
      <c r="AW831" s="166">
        <f t="shared" si="557"/>
        <v>0.5</v>
      </c>
      <c r="AX831" s="15" t="str">
        <f>IF(MOD(COUNTIF($AQ$1:AQ831,AQ831),3)=1,"",IF(M831="","",AT831+1))</f>
        <v/>
      </c>
      <c r="AY831" s="15" t="str">
        <f t="shared" si="519"/>
        <v/>
      </c>
      <c r="AZ831" s="166" t="str">
        <f t="shared" si="520"/>
        <v/>
      </c>
      <c r="BA831" s="166" t="str">
        <f t="shared" si="521"/>
        <v/>
      </c>
      <c r="BB831" s="15" t="str">
        <f>IF(MOD(COUNTIF($AQ$1:AQ831,AQ831),3)=1,"",IF(N831="","",AX831+1))</f>
        <v/>
      </c>
      <c r="BC831" s="15" t="str">
        <f t="shared" si="554"/>
        <v/>
      </c>
      <c r="BD831" s="166" t="str">
        <f t="shared" si="555"/>
        <v/>
      </c>
      <c r="BE831" s="166" t="str">
        <f t="shared" si="556"/>
        <v/>
      </c>
      <c r="BF831" s="15"/>
      <c r="BG831" s="15"/>
      <c r="BH831" s="170" t="str">
        <f t="shared" si="553"/>
        <v>我方武将死亡时，周围士兵获得攻击{0}%的护盾，并恢复{1}点士气，同时清除周围敌人的增益效果（最多触发3次）。</v>
      </c>
      <c r="BL831" s="14"/>
      <c r="BM831" s="245"/>
      <c r="BN831" s="245"/>
      <c r="BO831" s="245"/>
      <c r="BQ831" s="245"/>
    </row>
    <row r="832" spans="1:69">
      <c r="A832" s="256"/>
      <c r="B832" s="259"/>
      <c r="C832" s="256"/>
      <c r="D832" s="257"/>
      <c r="E832" s="179"/>
      <c r="F832" s="141"/>
      <c r="G832" s="141"/>
      <c r="H832" s="141"/>
      <c r="I832" s="141"/>
      <c r="J832" s="256"/>
      <c r="K832" s="256"/>
      <c r="L832" s="182"/>
      <c r="M832" s="179"/>
      <c r="N832" s="179"/>
      <c r="O832" s="182"/>
      <c r="P832" s="179"/>
      <c r="Q832" s="179"/>
      <c r="R832" s="179"/>
      <c r="S832" s="179"/>
      <c r="T832" s="179"/>
      <c r="U832" s="179"/>
      <c r="V832" s="179"/>
      <c r="W832" s="179"/>
      <c r="X832" s="179"/>
      <c r="Y832" s="179"/>
      <c r="Z832" s="179"/>
      <c r="AA832" s="179"/>
      <c r="AB832" s="44"/>
      <c r="AC832" s="189"/>
      <c r="AD832" s="189"/>
      <c r="AE832" s="189"/>
      <c r="AF832" s="189"/>
      <c r="AG832" s="92"/>
      <c r="AH832" s="189"/>
      <c r="AI832" s="239"/>
      <c r="AJ832" s="189"/>
      <c r="AK832" s="189"/>
      <c r="AL832" s="146">
        <f>IFERROR(AC832*IF($E832="将领",INDEX(兵法相关参数!$C$4:$AL$7,AL$15,MATCH($AB832,兵法相关参数!$C$3:$AL$3,0)),INDEX(兵法相关参数!$C$12:$AL$15,AL$15,MATCH($AB832,兵法相关参数!$C$3:$AL$3,0))),0)+IFERROR(AH832*IF($E832="将领",INDEX(兵法相关参数!$C$4:$AL$7,AL$15,MATCH($AG832,兵法相关参数!$C$3:$AL$3,0)),INDEX(兵法相关参数!$C$12:$AL$15,AL$15,MATCH($AG832,兵法相关参数!$C$3:$AL$3,0))),0)</f>
        <v>0</v>
      </c>
      <c r="AM832" s="146">
        <f>IFERROR(AD832*IF($E832="将领",INDEX(兵法相关参数!$C$4:$AL$7,AM$15,MATCH($AB832,兵法相关参数!$C$3:$AL$3,0)),INDEX(兵法相关参数!$C$12:$AL$15,AM$15,MATCH($AB832,兵法相关参数!$C$3:$AL$3,0))),0)+IFERROR(AI832*IF($E832="将领",INDEX(兵法相关参数!$C$4:$AL$7,AM$15,MATCH($AG832,兵法相关参数!$C$3:$AL$3,0)),INDEX(兵法相关参数!$C$12:$AL$15,AM$15,MATCH($AG832,兵法相关参数!$C$3:$AL$3,0))),0)</f>
        <v>0</v>
      </c>
      <c r="AN832" s="146">
        <f>IFERROR(AE832*IF($E832="将领",INDEX(兵法相关参数!$C$4:$AL$7,AN$15,MATCH($AB832,兵法相关参数!$C$3:$AL$3,0)),INDEX(兵法相关参数!$C$12:$AL$15,AN$15,MATCH($AB832,兵法相关参数!$C$3:$AL$3,0))),0)+IFERROR(AJ832*IF($E832="将领",INDEX(兵法相关参数!$C$4:$AL$7,AN$15,MATCH($AG832,兵法相关参数!$C$3:$AL$3,0)),INDEX(兵法相关参数!$C$12:$AL$15,AN$15,MATCH($AG832,兵法相关参数!$C$3:$AL$3,0))),0)</f>
        <v>0</v>
      </c>
      <c r="AO832" s="146">
        <f>IFERROR(AF832*IF($E832="将领",INDEX(兵法相关参数!$C$4:$AL$7,AL$15,MATCH($AB832,兵法相关参数!$C$3:$AL$3,0)),INDEX(兵法相关参数!$C$12:$AL$15,AO$15,MATCH($AB832,兵法相关参数!$C$3:$AL$3,0))),0)+IFERROR(AK832*IF($E832="将领",INDEX(兵法相关参数!$C$4:$AL$7,AL$15,MATCH($AG832,兵法相关参数!$C$3:$AL$3,0)),INDEX(兵法相关参数!$C$12:$AL$15,AO$15,MATCH($AG832,兵法相关参数!$C$3:$AL$3,0))),0)</f>
        <v>0</v>
      </c>
      <c r="AP832" s="27"/>
      <c r="AQ832" s="151">
        <f t="shared" si="558"/>
        <v>30246</v>
      </c>
      <c r="AR832" s="160">
        <f t="shared" si="550"/>
        <v>0</v>
      </c>
      <c r="AS832" s="15" t="str">
        <f t="shared" si="551"/>
        <v>橙</v>
      </c>
      <c r="AT832" s="153">
        <f t="shared" si="552"/>
        <v>2</v>
      </c>
      <c r="AU832" s="39" t="str">
        <f>IF(IF(L832="","",AQ832&amp;AT832)=AU831,"",IF(MOD(COUNTIF($AQ$1:AQ832,AQ832),3)=1,"",IF(L832="","",AQ832&amp;AT832)))</f>
        <v/>
      </c>
      <c r="AV832" s="166" t="str">
        <f>IF(AU832="","",IF(L831="固定值",L832,ROUND(IF(AR832=1,L832*INDEX($AV$5:$AV$9,MATCH(AS832,$AU$5:$AU$9,0)),L832*INDEX($AV$13:$AV$17,MATCH(AS832,$AU$13:$AU$17,0))),IF(MID(BH832,FIND(AT832-1,BH832)+2,1)="%",3,1))))</f>
        <v/>
      </c>
      <c r="AW832" s="166" t="str">
        <f t="shared" si="557"/>
        <v/>
      </c>
      <c r="AX832" s="15" t="str">
        <f>IF(MOD(COUNTIF($AQ$1:AQ832,AQ832),3)=1,"",IF(M832="","",AT832+1))</f>
        <v/>
      </c>
      <c r="AY832" s="15" t="str">
        <f t="shared" si="519"/>
        <v/>
      </c>
      <c r="AZ832" s="166" t="str">
        <f t="shared" si="520"/>
        <v/>
      </c>
      <c r="BA832" s="166" t="str">
        <f t="shared" si="521"/>
        <v/>
      </c>
      <c r="BB832" s="15" t="str">
        <f>IF(MOD(COUNTIF($AQ$1:AQ832,AQ832),3)=1,"",IF(N832="","",AX832+1))</f>
        <v/>
      </c>
      <c r="BC832" s="15" t="str">
        <f t="shared" si="554"/>
        <v/>
      </c>
      <c r="BD832" s="166" t="str">
        <f t="shared" si="555"/>
        <v/>
      </c>
      <c r="BE832" s="166" t="str">
        <f t="shared" si="556"/>
        <v/>
      </c>
      <c r="BF832" s="15"/>
      <c r="BG832" s="15"/>
      <c r="BH832" s="170" t="str">
        <f t="shared" si="553"/>
        <v>我方武将死亡时，周围士兵获得攻击{0}%的护盾，并恢复{1}点士气，同时清除周围敌人的增益效果（最多触发3次）。</v>
      </c>
      <c r="BL832" s="14"/>
      <c r="BM832" s="245"/>
      <c r="BN832" s="245"/>
      <c r="BO832" s="245"/>
      <c r="BQ832" s="245"/>
    </row>
    <row r="833" spans="1:69">
      <c r="A833" s="256"/>
      <c r="B833" s="259"/>
      <c r="C833" s="256"/>
      <c r="D833" s="255" t="s">
        <v>905</v>
      </c>
      <c r="E833" s="11"/>
      <c r="F833" s="11"/>
      <c r="G833" s="11"/>
      <c r="H833" s="11"/>
      <c r="I833" s="11"/>
      <c r="J833" s="256"/>
      <c r="K833" s="256"/>
      <c r="L833" s="184"/>
      <c r="M833" s="184"/>
      <c r="N833" s="11"/>
      <c r="O833" s="183" t="s">
        <v>52</v>
      </c>
      <c r="P833" s="3" t="s">
        <v>57</v>
      </c>
      <c r="Q833" s="11" t="s">
        <v>60</v>
      </c>
      <c r="R833" s="11" t="s">
        <v>61</v>
      </c>
      <c r="S833" s="184" t="s">
        <v>852</v>
      </c>
      <c r="T833" s="184"/>
      <c r="U833" s="184"/>
      <c r="V833" s="184"/>
      <c r="W833" s="3" t="s">
        <v>223</v>
      </c>
      <c r="X833" s="3" t="s">
        <v>224</v>
      </c>
      <c r="Y833" s="3" t="s">
        <v>225</v>
      </c>
      <c r="Z833" s="3" t="s">
        <v>226</v>
      </c>
      <c r="AA833" s="1"/>
      <c r="AB833" s="15"/>
      <c r="AC833" s="187" t="s">
        <v>227</v>
      </c>
      <c r="AD833" s="187" t="s">
        <v>228</v>
      </c>
      <c r="AE833" s="187" t="s">
        <v>229</v>
      </c>
      <c r="AF833" s="187" t="s">
        <v>230</v>
      </c>
      <c r="AG833" s="96"/>
      <c r="AH833" s="187"/>
      <c r="AI833" s="187"/>
      <c r="AJ833" s="187"/>
      <c r="AK833" s="187"/>
      <c r="AL833" s="146">
        <f>IFERROR(AC833*IF($E833="将领",INDEX(兵法相关参数!$C$4:$AL$7,AL$15,MATCH($AB833,兵法相关参数!$C$3:$AL$3,0)),INDEX(兵法相关参数!$C$12:$AL$15,AL$15,MATCH($AB833,兵法相关参数!$C$3:$AL$3,0))),0)+IFERROR(AH833*IF($E833="将领",INDEX(兵法相关参数!$C$4:$AL$7,AL$15,MATCH($AG833,兵法相关参数!$C$3:$AL$3,0)),INDEX(兵法相关参数!$C$12:$AL$15,AL$15,MATCH($AG833,兵法相关参数!$C$3:$AL$3,0))),0)</f>
        <v>0</v>
      </c>
      <c r="AM833" s="146">
        <f>IFERROR(AD833*IF($E833="将领",INDEX(兵法相关参数!$C$4:$AL$7,AM$15,MATCH($AB833,兵法相关参数!$C$3:$AL$3,0)),INDEX(兵法相关参数!$C$12:$AL$15,AM$15,MATCH($AB833,兵法相关参数!$C$3:$AL$3,0))),0)+IFERROR(AI833*IF($E833="将领",INDEX(兵法相关参数!$C$4:$AL$7,AM$15,MATCH($AG833,兵法相关参数!$C$3:$AL$3,0)),INDEX(兵法相关参数!$C$12:$AL$15,AM$15,MATCH($AG833,兵法相关参数!$C$3:$AL$3,0))),0)</f>
        <v>0</v>
      </c>
      <c r="AN833" s="146">
        <f>IFERROR(AE833*IF($E833="将领",INDEX(兵法相关参数!$C$4:$AL$7,AN$15,MATCH($AB833,兵法相关参数!$C$3:$AL$3,0)),INDEX(兵法相关参数!$C$12:$AL$15,AN$15,MATCH($AB833,兵法相关参数!$C$3:$AL$3,0))),0)+IFERROR(AJ833*IF($E833="将领",INDEX(兵法相关参数!$C$4:$AL$7,AN$15,MATCH($AG833,兵法相关参数!$C$3:$AL$3,0)),INDEX(兵法相关参数!$C$12:$AL$15,AN$15,MATCH($AG833,兵法相关参数!$C$3:$AL$3,0))),0)</f>
        <v>0</v>
      </c>
      <c r="AO833" s="146">
        <f>IFERROR(AF833*IF($E833="将领",INDEX(兵法相关参数!$C$4:$AL$7,AL$15,MATCH($AB833,兵法相关参数!$C$3:$AL$3,0)),INDEX(兵法相关参数!$C$12:$AL$15,AO$15,MATCH($AB833,兵法相关参数!$C$3:$AL$3,0))),0)+IFERROR(AK833*IF($E833="将领",INDEX(兵法相关参数!$C$4:$AL$7,AL$15,MATCH($AG833,兵法相关参数!$C$3:$AL$3,0)),INDEX(兵法相关参数!$C$12:$AL$15,AO$15,MATCH($AG833,兵法相关参数!$C$3:$AL$3,0))),0)</f>
        <v>0</v>
      </c>
      <c r="AP833" s="27"/>
      <c r="AQ833" s="151">
        <f t="shared" si="558"/>
        <v>30246</v>
      </c>
      <c r="AR833" s="160">
        <f t="shared" si="550"/>
        <v>0</v>
      </c>
      <c r="AS833" s="15" t="str">
        <f t="shared" si="551"/>
        <v>橙</v>
      </c>
      <c r="AT833" s="153">
        <f t="shared" si="552"/>
        <v>3</v>
      </c>
      <c r="AU833" s="39" t="str">
        <f>IF(IF(L833="","",AQ833&amp;AT833)=AU832,"",IF(MOD(COUNTIF($AQ$1:AQ833,AQ833),3)=1,"",IF(L833="","",AQ833&amp;AT833)))</f>
        <v/>
      </c>
      <c r="AV833" s="166" t="str">
        <f>IF(AU833="","",IF(L832="固定值",L833,ROUND(IF(AR833=1,L833*INDEX($AV$5:$AV$9,MATCH(AS833,$AU$5:$AU$9,0)),L833*INDEX($AV$13:$AV$17,MATCH(AS833,$AU$13:$AU$17,0))),IF(MID(BH833,FIND(AT833-1,BH833)+2,1)="%",3,1))))</f>
        <v/>
      </c>
      <c r="AW833" s="166" t="str">
        <f t="shared" si="557"/>
        <v/>
      </c>
      <c r="AX833" s="15" t="str">
        <f>IF(MOD(COUNTIF($AQ$1:AQ833,AQ833),3)=1,"",IF(M833="","",AT833+1))</f>
        <v/>
      </c>
      <c r="AY833" s="15" t="str">
        <f t="shared" si="519"/>
        <v/>
      </c>
      <c r="AZ833" s="166" t="str">
        <f t="shared" si="520"/>
        <v/>
      </c>
      <c r="BA833" s="166" t="str">
        <f t="shared" si="521"/>
        <v/>
      </c>
      <c r="BB833" s="15" t="str">
        <f>IF(MOD(COUNTIF($AQ$1:AQ833,AQ833),3)=1,"",IF(N833="","",AX833+1))</f>
        <v/>
      </c>
      <c r="BC833" s="15" t="str">
        <f t="shared" si="554"/>
        <v/>
      </c>
      <c r="BD833" s="166" t="str">
        <f t="shared" si="555"/>
        <v/>
      </c>
      <c r="BE833" s="166" t="str">
        <f t="shared" si="556"/>
        <v/>
      </c>
      <c r="BF833" s="15"/>
      <c r="BG833" s="15"/>
      <c r="BH833" s="170" t="str">
        <f t="shared" si="553"/>
        <v>我方武将死亡时，周围士兵获得攻击{0}%的护盾，并恢复{1}点士气，同时清除周围敌人的增益效果（最多触发3次）。</v>
      </c>
      <c r="BL833" s="14"/>
      <c r="BM833" s="245"/>
      <c r="BN833" s="245"/>
      <c r="BO833" s="245"/>
      <c r="BQ833" s="245"/>
    </row>
    <row r="834" spans="1:69">
      <c r="A834" s="256"/>
      <c r="B834" s="259"/>
      <c r="C834" s="256"/>
      <c r="D834" s="256"/>
      <c r="E834" s="179" t="s">
        <v>22</v>
      </c>
      <c r="F834" s="141">
        <v>1</v>
      </c>
      <c r="G834" s="141">
        <v>1</v>
      </c>
      <c r="H834" s="141">
        <v>1</v>
      </c>
      <c r="I834" s="141">
        <v>1</v>
      </c>
      <c r="J834" s="256"/>
      <c r="K834" s="256"/>
      <c r="L834" s="44"/>
      <c r="M834" s="44"/>
      <c r="N834" s="10"/>
      <c r="O834" s="81">
        <v>0.45</v>
      </c>
      <c r="P834" s="44" t="str">
        <f>P828</f>
        <v>29,37,60</v>
      </c>
      <c r="Q834" s="10">
        <v>0</v>
      </c>
      <c r="R834" s="10">
        <v>4</v>
      </c>
      <c r="S834" s="44">
        <v>1.25</v>
      </c>
      <c r="T834" s="44"/>
      <c r="U834" s="44"/>
      <c r="V834" s="24"/>
      <c r="W834" s="92">
        <f>$O834*$R834*$S834</f>
        <v>2.25</v>
      </c>
      <c r="X834" s="92">
        <f>$O834*$R834*$S834</f>
        <v>2.25</v>
      </c>
      <c r="Y834" s="92">
        <f>$O834*$R834*$S834</f>
        <v>2.25</v>
      </c>
      <c r="Z834" s="92">
        <f>$O834*$R834*$S834</f>
        <v>2.25</v>
      </c>
      <c r="AA834" s="22"/>
      <c r="AB834" s="44" t="s">
        <v>510</v>
      </c>
      <c r="AC834" s="92">
        <f>W834</f>
        <v>2.25</v>
      </c>
      <c r="AD834" s="92">
        <f>X834</f>
        <v>2.25</v>
      </c>
      <c r="AE834" s="92">
        <f>Y834</f>
        <v>2.25</v>
      </c>
      <c r="AF834" s="92">
        <f>Z834</f>
        <v>2.25</v>
      </c>
      <c r="AG834" s="92"/>
      <c r="AH834" s="188"/>
      <c r="AI834" s="188"/>
      <c r="AJ834" s="188"/>
      <c r="AK834" s="188"/>
      <c r="AL834" s="146">
        <f>IFERROR(AC834*IF($E834="将领",INDEX(兵法相关参数!$C$4:$AL$7,AL$15,MATCH($AB834,兵法相关参数!$C$3:$AL$3,0)),INDEX(兵法相关参数!$C$12:$AL$15,AL$15,MATCH($AB834,兵法相关参数!$C$3:$AL$3,0))),0)+IFERROR(AH834*IF($E834="将领",INDEX(兵法相关参数!$C$4:$AL$7,AL$15,MATCH($AG834,兵法相关参数!$C$3:$AL$3,0)),INDEX(兵法相关参数!$C$12:$AL$15,AL$15,MATCH($AG834,兵法相关参数!$C$3:$AL$3,0))),0)</f>
        <v>2.25</v>
      </c>
      <c r="AM834" s="146">
        <f>IFERROR(AD834*IF($E834="将领",INDEX(兵法相关参数!$C$4:$AL$7,AM$15,MATCH($AB834,兵法相关参数!$C$3:$AL$3,0)),INDEX(兵法相关参数!$C$12:$AL$15,AM$15,MATCH($AB834,兵法相关参数!$C$3:$AL$3,0))),0)+IFERROR(AI834*IF($E834="将领",INDEX(兵法相关参数!$C$4:$AL$7,AM$15,MATCH($AG834,兵法相关参数!$C$3:$AL$3,0)),INDEX(兵法相关参数!$C$12:$AL$15,AM$15,MATCH($AG834,兵法相关参数!$C$3:$AL$3,0))),0)</f>
        <v>2.25</v>
      </c>
      <c r="AN834" s="146">
        <f>IFERROR(AE834*IF($E834="将领",INDEX(兵法相关参数!$C$4:$AL$7,AN$15,MATCH($AB834,兵法相关参数!$C$3:$AL$3,0)),INDEX(兵法相关参数!$C$12:$AL$15,AN$15,MATCH($AB834,兵法相关参数!$C$3:$AL$3,0))),0)+IFERROR(AJ834*IF($E834="将领",INDEX(兵法相关参数!$C$4:$AL$7,AN$15,MATCH($AG834,兵法相关参数!$C$3:$AL$3,0)),INDEX(兵法相关参数!$C$12:$AL$15,AN$15,MATCH($AG834,兵法相关参数!$C$3:$AL$3,0))),0)</f>
        <v>2.25</v>
      </c>
      <c r="AO834" s="146">
        <f>IFERROR(AF834*IF($E834="将领",INDEX(兵法相关参数!$C$4:$AL$7,AL$15,MATCH($AB834,兵法相关参数!$C$3:$AL$3,0)),INDEX(兵法相关参数!$C$12:$AL$15,AO$15,MATCH($AB834,兵法相关参数!$C$3:$AL$3,0))),0)+IFERROR(AK834*IF($E834="将领",INDEX(兵法相关参数!$C$4:$AL$7,AL$15,MATCH($AG834,兵法相关参数!$C$3:$AL$3,0)),INDEX(兵法相关参数!$C$12:$AL$15,AO$15,MATCH($AG834,兵法相关参数!$C$3:$AL$3,0))),0)</f>
        <v>2.25</v>
      </c>
      <c r="AP834" s="27"/>
      <c r="AQ834" s="151">
        <f t="shared" si="558"/>
        <v>30246</v>
      </c>
      <c r="AR834" s="160">
        <f t="shared" si="550"/>
        <v>0</v>
      </c>
      <c r="AS834" s="15" t="str">
        <f t="shared" si="551"/>
        <v>橙</v>
      </c>
      <c r="AT834" s="153">
        <f t="shared" si="552"/>
        <v>3</v>
      </c>
      <c r="AU834" s="39" t="str">
        <f>IF(IF(L834="","",AQ834&amp;AT834)=AU833,"",IF(MOD(COUNTIF($AQ$1:AQ834,AQ834),3)=1,"",IF(L834="","",AQ834&amp;AT834)))</f>
        <v/>
      </c>
      <c r="AV834" s="166" t="str">
        <f>IF(AU834="","",IF(L833="固定值",L834,ROUND(IF(AR834=1,L834*INDEX($AV$5:$AV$9,MATCH(AS834,$AU$5:$AU$9,0)),L834*INDEX($AV$13:$AV$17,MATCH(AS834,$AU$13:$AU$17,0))),IF(MID(BH834,FIND(AT834-1,BH834)+2,1)="%",3,1))))</f>
        <v/>
      </c>
      <c r="AW834" s="166" t="str">
        <f t="shared" si="557"/>
        <v/>
      </c>
      <c r="AX834" s="15" t="str">
        <f>IF(MOD(COUNTIF($AQ$1:AQ834,AQ834),3)=1,"",IF(M834="","",AT834+1))</f>
        <v/>
      </c>
      <c r="AY834" s="15" t="str">
        <f t="shared" si="519"/>
        <v/>
      </c>
      <c r="AZ834" s="166" t="str">
        <f t="shared" si="520"/>
        <v/>
      </c>
      <c r="BA834" s="166" t="str">
        <f t="shared" si="521"/>
        <v/>
      </c>
      <c r="BB834" s="15" t="str">
        <f>IF(MOD(COUNTIF($AQ$1:AQ834,AQ834),3)=1,"",IF(N834="","",AX834+1))</f>
        <v/>
      </c>
      <c r="BC834" s="15" t="str">
        <f t="shared" si="554"/>
        <v/>
      </c>
      <c r="BD834" s="166" t="str">
        <f t="shared" si="555"/>
        <v/>
      </c>
      <c r="BE834" s="166" t="str">
        <f t="shared" si="556"/>
        <v/>
      </c>
      <c r="BF834" s="15"/>
      <c r="BG834" s="15"/>
      <c r="BH834" s="170" t="str">
        <f t="shared" si="553"/>
        <v>我方武将死亡时，周围士兵获得攻击{0}%的护盾，并恢复{1}点士气，同时清除周围敌人的增益效果（最多触发3次）。</v>
      </c>
      <c r="BL834" s="14"/>
      <c r="BM834" s="245"/>
      <c r="BN834" s="245"/>
      <c r="BO834" s="245"/>
      <c r="BQ834" s="245"/>
    </row>
    <row r="835" spans="1:69">
      <c r="A835" s="257"/>
      <c r="B835" s="260"/>
      <c r="C835" s="257"/>
      <c r="D835" s="257"/>
      <c r="E835" s="179" t="s">
        <v>28</v>
      </c>
      <c r="F835" s="141">
        <v>1</v>
      </c>
      <c r="G835" s="141">
        <v>1</v>
      </c>
      <c r="H835" s="141">
        <v>1</v>
      </c>
      <c r="I835" s="141">
        <v>1</v>
      </c>
      <c r="J835" s="257"/>
      <c r="K835" s="257"/>
      <c r="L835" s="182"/>
      <c r="M835" s="179"/>
      <c r="N835" s="179"/>
      <c r="O835" s="182"/>
      <c r="P835" s="179"/>
      <c r="Q835" s="179"/>
      <c r="R835" s="179"/>
      <c r="S835" s="179"/>
      <c r="T835" s="179"/>
      <c r="U835" s="179"/>
      <c r="V835" s="179"/>
      <c r="W835" s="179"/>
      <c r="X835" s="179"/>
      <c r="Y835" s="179"/>
      <c r="Z835" s="179"/>
      <c r="AA835" s="179"/>
      <c r="AB835" s="44"/>
      <c r="AC835" s="189"/>
      <c r="AD835" s="189"/>
      <c r="AE835" s="189"/>
      <c r="AF835" s="189"/>
      <c r="AG835" s="92"/>
      <c r="AH835" s="189"/>
      <c r="AI835" s="189"/>
      <c r="AJ835" s="189"/>
      <c r="AK835" s="189"/>
      <c r="AL835" s="146">
        <f>IFERROR(AC835*IF($E835="将领",INDEX(兵法相关参数!$C$4:$AL$7,AL$15,MATCH($AB835,兵法相关参数!$C$3:$AL$3,0)),INDEX(兵法相关参数!$C$12:$AL$15,AL$15,MATCH($AB835,兵法相关参数!$C$3:$AL$3,0))),0)+IFERROR(AH835*IF($E835="将领",INDEX(兵法相关参数!$C$4:$AL$7,AL$15,MATCH($AG835,兵法相关参数!$C$3:$AL$3,0)),INDEX(兵法相关参数!$C$12:$AL$15,AL$15,MATCH($AG835,兵法相关参数!$C$3:$AL$3,0))),0)</f>
        <v>0</v>
      </c>
      <c r="AM835" s="146">
        <f>IFERROR(AD835*IF($E835="将领",INDEX(兵法相关参数!$C$4:$AL$7,AM$15,MATCH($AB835,兵法相关参数!$C$3:$AL$3,0)),INDEX(兵法相关参数!$C$12:$AL$15,AM$15,MATCH($AB835,兵法相关参数!$C$3:$AL$3,0))),0)+IFERROR(AI835*IF($E835="将领",INDEX(兵法相关参数!$C$4:$AL$7,AM$15,MATCH($AG835,兵法相关参数!$C$3:$AL$3,0)),INDEX(兵法相关参数!$C$12:$AL$15,AM$15,MATCH($AG835,兵法相关参数!$C$3:$AL$3,0))),0)</f>
        <v>0</v>
      </c>
      <c r="AN835" s="146">
        <f>IFERROR(AE835*IF($E835="将领",INDEX(兵法相关参数!$C$4:$AL$7,AN$15,MATCH($AB835,兵法相关参数!$C$3:$AL$3,0)),INDEX(兵法相关参数!$C$12:$AL$15,AN$15,MATCH($AB835,兵法相关参数!$C$3:$AL$3,0))),0)+IFERROR(AJ835*IF($E835="将领",INDEX(兵法相关参数!$C$4:$AL$7,AN$15,MATCH($AG835,兵法相关参数!$C$3:$AL$3,0)),INDEX(兵法相关参数!$C$12:$AL$15,AN$15,MATCH($AG835,兵法相关参数!$C$3:$AL$3,0))),0)</f>
        <v>0</v>
      </c>
      <c r="AO835" s="146">
        <f>IFERROR(AF835*IF($E835="将领",INDEX(兵法相关参数!$C$4:$AL$7,AL$15,MATCH($AB835,兵法相关参数!$C$3:$AL$3,0)),INDEX(兵法相关参数!$C$12:$AL$15,AO$15,MATCH($AB835,兵法相关参数!$C$3:$AL$3,0))),0)+IFERROR(AK835*IF($E835="将领",INDEX(兵法相关参数!$C$4:$AL$7,AL$15,MATCH($AG835,兵法相关参数!$C$3:$AL$3,0)),INDEX(兵法相关参数!$C$12:$AL$15,AO$15,MATCH($AG835,兵法相关参数!$C$3:$AL$3,0))),0)</f>
        <v>0</v>
      </c>
      <c r="AP835" s="27"/>
      <c r="AQ835" s="152">
        <f t="shared" si="558"/>
        <v>30246</v>
      </c>
      <c r="AR835" s="160">
        <f t="shared" si="550"/>
        <v>0</v>
      </c>
      <c r="AS835" s="15" t="str">
        <f t="shared" si="551"/>
        <v>橙</v>
      </c>
      <c r="AT835" s="153">
        <f t="shared" si="552"/>
        <v>3</v>
      </c>
      <c r="AU835" s="39" t="str">
        <f>IF(IF(L835="","",AQ835&amp;AT835)=AU834,"",IF(MOD(COUNTIF($AQ$1:AQ835,AQ835),3)=1,"",IF(L835="","",AQ835&amp;AT835)))</f>
        <v/>
      </c>
      <c r="AV835" s="166" t="str">
        <f>IF(AU835="","",IF(L834="固定值",L835,ROUND(IF(AR835=1,L835*INDEX($AV$5:$AV$9,MATCH(AS835,$AU$5:$AU$9,0)),L835*INDEX($AV$13:$AV$17,MATCH(AS835,$AU$13:$AU$17,0))),IF(MID(BH835,FIND(AT835-1,BH835)+2,1)="%",3,1))))</f>
        <v/>
      </c>
      <c r="AW835" s="166" t="str">
        <f t="shared" si="557"/>
        <v/>
      </c>
      <c r="AX835" s="15" t="str">
        <f>IF(MOD(COUNTIF($AQ$1:AQ835,AQ835),3)=1,"",IF(M835="","",AT835+1))</f>
        <v/>
      </c>
      <c r="AY835" s="15" t="str">
        <f t="shared" si="519"/>
        <v/>
      </c>
      <c r="AZ835" s="166" t="str">
        <f t="shared" si="520"/>
        <v/>
      </c>
      <c r="BA835" s="166" t="str">
        <f t="shared" si="521"/>
        <v/>
      </c>
      <c r="BB835" s="15" t="str">
        <f>IF(MOD(COUNTIF($AQ$1:AQ835,AQ835),3)=1,"",IF(N835="","",AX835+1))</f>
        <v/>
      </c>
      <c r="BC835" s="15" t="str">
        <f t="shared" ref="BC835:BC844" si="559">IF(IF(BB835="","",AQ835&amp;BB835)=BC834,"",IF(BB835="","",AQ835&amp;BB835))</f>
        <v/>
      </c>
      <c r="BD835" s="166" t="str">
        <f t="shared" ref="BD835:BD844" si="560">IF(BC835="","",IF(N834="固定值",N835,ROUND(IF(AR835=1,N835*INDEX($AV$5:$AV$9,MATCH(AS835,$AU$5:$AU$9,0)),N835*INDEX($AV$13:$AV$17,MATCH(AS835,$AU$13:$AU$17,0))),IF(MID(BH835,FIND(BB835-1,BH835)+2,1)="%",3,1))))</f>
        <v/>
      </c>
      <c r="BE835" s="166" t="str">
        <f t="shared" ref="BE835:BE844" si="561">IF(BC835="","",ROUND((IF(AR835=1,N835*INDEX($AW$5:$AW$9,MATCH(AS835,$AU$5:$AU$9,0)),N835*INDEX($AW$13:$AW$17,MATCH(AS835,$AU$13:$AU$17,0)))-BD835)/34,IF(MID(BH835,FIND(BB835-1,BH835)+2,1)="%",3,1)))</f>
        <v/>
      </c>
      <c r="BF835" s="15"/>
      <c r="BG835" s="15"/>
      <c r="BH835" s="170" t="str">
        <f t="shared" ref="BH835:BH853" si="562">IF(B835="",BH834,B835)</f>
        <v>我方武将死亡时，周围士兵获得攻击{0}%的护盾，并恢复{1}点士气，同时清除周围敌人的增益效果（最多触发3次）。</v>
      </c>
      <c r="BL835" s="14"/>
      <c r="BM835" s="245"/>
      <c r="BN835" s="245"/>
      <c r="BO835" s="245"/>
      <c r="BQ835" s="245"/>
    </row>
    <row r="836" spans="1:69">
      <c r="A836" s="255" t="s">
        <v>1343</v>
      </c>
      <c r="B836" s="258" t="s">
        <v>1342</v>
      </c>
      <c r="C836" s="255" t="s">
        <v>12</v>
      </c>
      <c r="D836" s="255" t="s">
        <v>1344</v>
      </c>
      <c r="E836" s="11"/>
      <c r="F836" s="11"/>
      <c r="G836" s="11"/>
      <c r="H836" s="11"/>
      <c r="I836" s="11"/>
      <c r="J836" s="11" t="s">
        <v>402</v>
      </c>
      <c r="K836" s="11" t="s">
        <v>469</v>
      </c>
      <c r="L836" s="184" t="s">
        <v>1346</v>
      </c>
      <c r="M836" s="11"/>
      <c r="N836" s="11"/>
      <c r="O836" s="183" t="s">
        <v>93</v>
      </c>
      <c r="P836" s="3" t="s">
        <v>1338</v>
      </c>
      <c r="Q836" s="11" t="s">
        <v>60</v>
      </c>
      <c r="R836" s="11" t="s">
        <v>61</v>
      </c>
      <c r="S836" s="184"/>
      <c r="T836" s="184"/>
      <c r="U836" s="184"/>
      <c r="V836" s="184"/>
      <c r="W836" s="3" t="s">
        <v>1339</v>
      </c>
      <c r="X836" s="3" t="s">
        <v>224</v>
      </c>
      <c r="Y836" s="3" t="s">
        <v>225</v>
      </c>
      <c r="Z836" s="3" t="s">
        <v>226</v>
      </c>
      <c r="AA836" s="1"/>
      <c r="AB836" s="15"/>
      <c r="AC836" s="187" t="s">
        <v>1340</v>
      </c>
      <c r="AD836" s="187" t="s">
        <v>228</v>
      </c>
      <c r="AE836" s="187" t="s">
        <v>229</v>
      </c>
      <c r="AF836" s="187" t="s">
        <v>230</v>
      </c>
      <c r="AG836" s="96"/>
      <c r="AH836" s="187"/>
      <c r="AI836" s="187"/>
      <c r="AJ836" s="187"/>
      <c r="AK836" s="187"/>
      <c r="AL836" s="146">
        <f>IFERROR(AC836*IF($E836="将领",INDEX(兵法相关参数!$C$4:$AL$7,AL$15,MATCH($AB836,兵法相关参数!$C$3:$AL$3,0)),INDEX(兵法相关参数!$C$12:$AL$15,AL$15,MATCH($AB836,兵法相关参数!$C$3:$AL$3,0))),0)+IFERROR(AH836*IF($E836="将领",INDEX(兵法相关参数!$C$4:$AL$7,AL$15,MATCH($AG836,兵法相关参数!$C$3:$AL$3,0)),INDEX(兵法相关参数!$C$12:$AL$15,AL$15,MATCH($AG836,兵法相关参数!$C$3:$AL$3,0))),0)</f>
        <v>0</v>
      </c>
      <c r="AM836" s="146">
        <f>IFERROR(AD836*IF($E836="将领",INDEX(兵法相关参数!$C$4:$AL$7,AM$15,MATCH($AB836,兵法相关参数!$C$3:$AL$3,0)),INDEX(兵法相关参数!$C$12:$AL$15,AM$15,MATCH($AB836,兵法相关参数!$C$3:$AL$3,0))),0)+IFERROR(AI836*IF($E836="将领",INDEX(兵法相关参数!$C$4:$AL$7,AM$15,MATCH($AG836,兵法相关参数!$C$3:$AL$3,0)),INDEX(兵法相关参数!$C$12:$AL$15,AM$15,MATCH($AG836,兵法相关参数!$C$3:$AL$3,0))),0)</f>
        <v>0</v>
      </c>
      <c r="AN836" s="146">
        <f>IFERROR(AE836*IF($E836="将领",INDEX(兵法相关参数!$C$4:$AL$7,AN$15,MATCH($AB836,兵法相关参数!$C$3:$AL$3,0)),INDEX(兵法相关参数!$C$12:$AL$15,AN$15,MATCH($AB836,兵法相关参数!$C$3:$AL$3,0))),0)+IFERROR(AJ836*IF($E836="将领",INDEX(兵法相关参数!$C$4:$AL$7,AN$15,MATCH($AG836,兵法相关参数!$C$3:$AL$3,0)),INDEX(兵法相关参数!$C$12:$AL$15,AN$15,MATCH($AG836,兵法相关参数!$C$3:$AL$3,0))),0)</f>
        <v>0</v>
      </c>
      <c r="AO836" s="146">
        <f>IFERROR(AF836*IF($E836="将领",INDEX(兵法相关参数!$C$4:$AL$7,AL$15,MATCH($AB836,兵法相关参数!$C$3:$AL$3,0)),INDEX(兵法相关参数!$C$12:$AL$15,AO$15,MATCH($AB836,兵法相关参数!$C$3:$AL$3,0))),0)+IFERROR(AK836*IF($E836="将领",INDEX(兵法相关参数!$C$4:$AL$7,AL$15,MATCH($AG836,兵法相关参数!$C$3:$AL$3,0)),INDEX(兵法相关参数!$C$12:$AL$15,AO$15,MATCH($AG836,兵法相关参数!$C$3:$AL$3,0))),0)</f>
        <v>0</v>
      </c>
      <c r="AP836" s="27"/>
      <c r="AQ836" s="154">
        <v>30245</v>
      </c>
      <c r="AR836" s="160">
        <f t="shared" ref="AR836:AR844" si="563">IF(D836="直接伤害",1,0)</f>
        <v>0</v>
      </c>
      <c r="AS836" s="15" t="str">
        <f t="shared" ref="AS836:AS844" si="564">IF(C836="",AS835,C836)</f>
        <v>橙</v>
      </c>
      <c r="AT836" s="153">
        <f t="shared" ref="AT836:AT871" si="565">IF(A836&lt;&gt;"",1,IF(D836="",AT835,IF(AU834="",AT835,IF(AX834="",AT835+1,IF(BB834="",AT835+2,AT835+3)))))</f>
        <v>1</v>
      </c>
      <c r="AU836" s="39" t="str">
        <f>IF(IF(L836="","",AQ836&amp;AT836)=AU835,"",IF(MOD(COUNTIF($AQ$1:AQ836,AQ836),3)=1,"",IF(L836="","",AQ836&amp;AT836)))</f>
        <v/>
      </c>
      <c r="AV836" s="166" t="str">
        <f>IF(AU836="","",IF(L835="固定值",L836,ROUND(IF(AR836=1,L836*INDEX($AV$5:$AV$9,MATCH(AS836,$AU$5:$AU$9,0)),L836*INDEX($AV$13:$AV$17,MATCH(AS836,$AU$13:$AU$17,0))),IF(MID(BH836,FIND(AT836-1,BH836)+2,1)="%",3,1))))</f>
        <v/>
      </c>
      <c r="AW836" s="166" t="str">
        <f t="shared" si="557"/>
        <v/>
      </c>
      <c r="AX836" s="15" t="str">
        <f>IF(MOD(COUNTIF($AQ$1:AQ836,AQ836),3)=1,"",IF(M836="","",AT836+1))</f>
        <v/>
      </c>
      <c r="AY836" s="15" t="str">
        <f t="shared" si="519"/>
        <v/>
      </c>
      <c r="AZ836" s="166" t="str">
        <f t="shared" si="520"/>
        <v/>
      </c>
      <c r="BA836" s="166" t="str">
        <f t="shared" si="521"/>
        <v/>
      </c>
      <c r="BB836" s="15" t="str">
        <f>IF(MOD(COUNTIF($AQ$1:AQ836,AQ836),3)=1,"",IF(N836="","",AX836+1))</f>
        <v/>
      </c>
      <c r="BC836" s="15" t="str">
        <f t="shared" si="559"/>
        <v/>
      </c>
      <c r="BD836" s="166" t="str">
        <f t="shared" si="560"/>
        <v/>
      </c>
      <c r="BE836" s="166" t="str">
        <f t="shared" si="561"/>
        <v/>
      </c>
      <c r="BF836" s="15"/>
      <c r="BG836" s="15"/>
      <c r="BH836" s="170" t="str">
        <f t="shared" si="562"/>
        <v>对处于燃烧的敌人伤害提高{0}%，当有敌人接近时，向前方扇形范围发射火焰，使其燃烧，每秒受到攻击{1}%的策略伤害，持续8秒。骑兵单位还会被恐惧4秒。（触发间隔12秒）</v>
      </c>
      <c r="BL836" s="14"/>
      <c r="BM836" s="245"/>
      <c r="BN836" s="245"/>
      <c r="BO836" s="245"/>
      <c r="BQ836" s="245"/>
    </row>
    <row r="837" spans="1:69">
      <c r="A837" s="256"/>
      <c r="B837" s="259"/>
      <c r="C837" s="256"/>
      <c r="D837" s="256"/>
      <c r="E837" s="179" t="s">
        <v>22</v>
      </c>
      <c r="F837" s="141"/>
      <c r="G837" s="141"/>
      <c r="H837" s="141">
        <v>1</v>
      </c>
      <c r="I837" s="141"/>
      <c r="J837" s="255">
        <f>SUMPRODUCT(LARGE(AL837:AO837*F837:I837+AL838:AO838*F838:I838+AL840:AO840*F840:I840+AL841:AO841*F841:I841+AL843:AO843*F843:I843+AL844:AO844*F844:I844,1))</f>
        <v>4.335186006149037</v>
      </c>
      <c r="K837" s="255">
        <f>INDEX($J$17:$J$200,MATCH(C836,$C$17:$C$200,0),1)</f>
        <v>4.3116392160975536</v>
      </c>
      <c r="L837" s="25">
        <v>0.6</v>
      </c>
      <c r="M837" s="10"/>
      <c r="N837" s="10"/>
      <c r="O837" s="81">
        <v>0.67</v>
      </c>
      <c r="P837" s="29">
        <v>0</v>
      </c>
      <c r="Q837" s="10">
        <v>0</v>
      </c>
      <c r="R837" s="10">
        <v>1</v>
      </c>
      <c r="S837" s="44"/>
      <c r="T837" s="44"/>
      <c r="U837" s="44"/>
      <c r="V837" s="24"/>
      <c r="W837" s="23">
        <f>$L837*效果范围削减($R837)*$O837</f>
        <v>0.40200000000000002</v>
      </c>
      <c r="X837" s="23">
        <f>$L837*效果范围削减($R837)*$O837</f>
        <v>0.40200000000000002</v>
      </c>
      <c r="Y837" s="23">
        <f>$L837*效果范围削减($R837)*$O837</f>
        <v>0.40200000000000002</v>
      </c>
      <c r="Z837" s="23">
        <f>$L837*效果范围削减($R837)*$O837</f>
        <v>0.40200000000000002</v>
      </c>
      <c r="AA837" s="22"/>
      <c r="AB837" s="44" t="s">
        <v>245</v>
      </c>
      <c r="AC837" s="92">
        <f>0.5*辅助效用($P837,0,AC$15,"生存转换",标准系数,"当前将领目标",W837)+0.5*辅助效用($P837,0,AC$15,"兵力转换",标准系数,"当前士兵目标",W837)</f>
        <v>1.914309729</v>
      </c>
      <c r="AD837" s="92">
        <f>0.5*辅助效用($P837,0,AD$15,"生存转换",标准系数,"当前将领目标",X837)+0.5*辅助效用($P837,0,AD$15,"兵力转换",标准系数,"当前士兵目标",X837)</f>
        <v>1.730377845</v>
      </c>
      <c r="AE837" s="92">
        <f>0.5*辅助效用($P837,0,AE$15,"生存转换",标准系数,"当前将领目标",Y837)+0.5*辅助效用($P837,0,AE$15,"兵力转换",标准系数,"当前士兵目标",Y837)</f>
        <v>1.9059436567499999</v>
      </c>
      <c r="AF837" s="92">
        <f>0.5*辅助效用($P837,0,AF$15,"生存转换",标准系数,"当前将领目标",Z837)+0.5*辅助效用($P837,0,AF$15,"兵力转换",标准系数,"当前士兵目标",Z837)</f>
        <v>1.914309729</v>
      </c>
      <c r="AG837" s="92"/>
      <c r="AH837" s="188"/>
      <c r="AI837" s="188"/>
      <c r="AJ837" s="188"/>
      <c r="AK837" s="244">
        <f>AV837+35*AW837</f>
        <v>0.60000000000000009</v>
      </c>
      <c r="AL837" s="146">
        <f>IFERROR(AC837*IF($E837="将领",INDEX(兵法相关参数!$C$4:$AL$7,AL$15,MATCH($AB837,兵法相关参数!$C$3:$AL$3,0)),INDEX(兵法相关参数!$C$12:$AL$15,AL$15,MATCH($AB837,兵法相关参数!$C$3:$AL$3,0))),0)+IFERROR(AH837*IF($E837="将领",INDEX(兵法相关参数!$C$4:$AL$7,AL$15,MATCH($AG837,兵法相关参数!$C$3:$AL$3,0)),INDEX(兵法相关参数!$C$12:$AL$15,AL$15,MATCH($AG837,兵法相关参数!$C$3:$AL$3,0))),0)</f>
        <v>1.5061549228061462</v>
      </c>
      <c r="AM837" s="146">
        <f>IFERROR(AD837*IF($E837="将领",INDEX(兵法相关参数!$C$4:$AL$7,AM$15,MATCH($AB837,兵法相关参数!$C$3:$AL$3,0)),INDEX(兵法相关参数!$C$12:$AL$15,AM$15,MATCH($AB837,兵法相关参数!$C$3:$AL$3,0))),0)+IFERROR(AI837*IF($E837="将领",INDEX(兵法相关参数!$C$4:$AL$7,AM$15,MATCH($AG837,兵法相关参数!$C$3:$AL$3,0)),INDEX(兵法相关参数!$C$12:$AL$15,AM$15,MATCH($AG837,兵法相关参数!$C$3:$AL$3,0))),0)</f>
        <v>1.0957865401910027</v>
      </c>
      <c r="AN837" s="146">
        <f>IFERROR(AE837*IF($E837="将领",INDEX(兵法相关参数!$C$4:$AL$7,AN$15,MATCH($AB837,兵法相关参数!$C$3:$AL$3,0)),INDEX(兵法相关参数!$C$12:$AL$15,AN$15,MATCH($AB837,兵法相关参数!$C$3:$AL$3,0))),0)+IFERROR(AJ837*IF($E837="将领",INDEX(兵法相关参数!$C$4:$AL$7,AN$15,MATCH($AG837,兵法相关参数!$C$3:$AL$3,0)),INDEX(兵法相关参数!$C$12:$AL$15,AN$15,MATCH($AG837,兵法相关参数!$C$3:$AL$3,0))),0)</f>
        <v>4.0302766908359366</v>
      </c>
      <c r="AO837" s="146">
        <f>IFERROR(AF837*IF($E837="将领",INDEX(兵法相关参数!$C$4:$AL$7,AL$15,MATCH($AB837,兵法相关参数!$C$3:$AL$3,0)),INDEX(兵法相关参数!$C$12:$AL$15,AO$15,MATCH($AB837,兵法相关参数!$C$3:$AL$3,0))),0)+IFERROR(AK837*IF($E837="将领",INDEX(兵法相关参数!$C$4:$AL$7,AL$15,MATCH($AG837,兵法相关参数!$C$3:$AL$3,0)),INDEX(兵法相关参数!$C$12:$AL$15,AO$15,MATCH($AG837,兵法相关参数!$C$3:$AL$3,0))),0)</f>
        <v>1.5061549228061462</v>
      </c>
      <c r="AP837" s="27"/>
      <c r="AQ837" s="151">
        <f>AQ836</f>
        <v>30245</v>
      </c>
      <c r="AR837" s="160">
        <f t="shared" si="563"/>
        <v>0</v>
      </c>
      <c r="AS837" s="15" t="str">
        <f t="shared" si="564"/>
        <v>橙</v>
      </c>
      <c r="AT837" s="153">
        <f t="shared" si="565"/>
        <v>1</v>
      </c>
      <c r="AU837" s="39" t="str">
        <f>IF(IF(L837="","",AQ837&amp;AT837)=AU836,"",IF(MOD(COUNTIF($AQ$1:AQ837,AQ837),3)=1,"",IF(L837="","",AQ837&amp;AT837)))</f>
        <v>302451</v>
      </c>
      <c r="AV837" s="191">
        <v>0.04</v>
      </c>
      <c r="AW837" s="191">
        <v>1.6E-2</v>
      </c>
      <c r="AX837" s="15" t="str">
        <f>IF(MOD(COUNTIF($AQ$1:AQ837,AQ837),3)=1,"",IF(M837="","",AT837+1))</f>
        <v/>
      </c>
      <c r="AY837" s="15" t="str">
        <f t="shared" si="519"/>
        <v/>
      </c>
      <c r="AZ837" s="166" t="str">
        <f t="shared" si="520"/>
        <v/>
      </c>
      <c r="BA837" s="166" t="str">
        <f t="shared" si="521"/>
        <v/>
      </c>
      <c r="BB837" s="15" t="str">
        <f>IF(MOD(COUNTIF($AQ$1:AQ837,AQ837),3)=1,"",IF(N837="","",AX837+1))</f>
        <v/>
      </c>
      <c r="BC837" s="15" t="str">
        <f t="shared" si="559"/>
        <v/>
      </c>
      <c r="BD837" s="166" t="str">
        <f t="shared" si="560"/>
        <v/>
      </c>
      <c r="BE837" s="166" t="str">
        <f t="shared" si="561"/>
        <v/>
      </c>
      <c r="BF837" s="15"/>
      <c r="BG837" s="15"/>
      <c r="BH837" s="170" t="str">
        <f t="shared" si="562"/>
        <v>对处于燃烧的敌人伤害提高{0}%，当有敌人接近时，向前方扇形范围发射火焰，使其燃烧，每秒受到攻击{1}%的策略伤害，持续8秒。骑兵单位还会被恐惧4秒。（触发间隔12秒）</v>
      </c>
      <c r="BL837" s="14"/>
      <c r="BM837" s="245"/>
      <c r="BN837" s="245"/>
      <c r="BO837" s="245"/>
      <c r="BQ837" s="245"/>
    </row>
    <row r="838" spans="1:69">
      <c r="A838" s="256"/>
      <c r="B838" s="259"/>
      <c r="C838" s="256"/>
      <c r="D838" s="257"/>
      <c r="E838" s="179" t="s">
        <v>28</v>
      </c>
      <c r="F838" s="141"/>
      <c r="G838" s="141"/>
      <c r="H838" s="141">
        <v>1</v>
      </c>
      <c r="I838" s="141"/>
      <c r="J838" s="256"/>
      <c r="K838" s="256"/>
      <c r="L838" s="182"/>
      <c r="M838" s="179"/>
      <c r="N838" s="179"/>
      <c r="O838" s="182"/>
      <c r="P838" s="179"/>
      <c r="Q838" s="179"/>
      <c r="R838" s="179"/>
      <c r="S838" s="179"/>
      <c r="T838" s="179"/>
      <c r="U838" s="179"/>
      <c r="V838" s="179"/>
      <c r="W838" s="179"/>
      <c r="X838" s="179"/>
      <c r="Y838" s="179"/>
      <c r="Z838" s="179"/>
      <c r="AA838" s="179"/>
      <c r="AB838" s="44"/>
      <c r="AC838" s="92"/>
      <c r="AD838" s="92"/>
      <c r="AE838" s="92"/>
      <c r="AF838" s="92"/>
      <c r="AG838" s="92"/>
      <c r="AH838" s="189"/>
      <c r="AI838" s="189"/>
      <c r="AJ838" s="189"/>
      <c r="AK838" s="189"/>
      <c r="AL838" s="146">
        <f>IFERROR(AC838*IF($E838="将领",INDEX(兵法相关参数!$C$4:$AL$7,AL$15,MATCH($AB838,兵法相关参数!$C$3:$AL$3,0)),INDEX(兵法相关参数!$C$12:$AL$15,AL$15,MATCH($AB838,兵法相关参数!$C$3:$AL$3,0))),0)+IFERROR(AH838*IF($E838="将领",INDEX(兵法相关参数!$C$4:$AL$7,AL$15,MATCH($AG838,兵法相关参数!$C$3:$AL$3,0)),INDEX(兵法相关参数!$C$12:$AL$15,AL$15,MATCH($AG838,兵法相关参数!$C$3:$AL$3,0))),0)</f>
        <v>0</v>
      </c>
      <c r="AM838" s="146">
        <f>IFERROR(AD838*IF($E838="将领",INDEX(兵法相关参数!$C$4:$AL$7,AM$15,MATCH($AB838,兵法相关参数!$C$3:$AL$3,0)),INDEX(兵法相关参数!$C$12:$AL$15,AM$15,MATCH($AB838,兵法相关参数!$C$3:$AL$3,0))),0)+IFERROR(AI838*IF($E838="将领",INDEX(兵法相关参数!$C$4:$AL$7,AM$15,MATCH($AG838,兵法相关参数!$C$3:$AL$3,0)),INDEX(兵法相关参数!$C$12:$AL$15,AM$15,MATCH($AG838,兵法相关参数!$C$3:$AL$3,0))),0)</f>
        <v>0</v>
      </c>
      <c r="AN838" s="146">
        <f>IFERROR(AE838*IF($E838="将领",INDEX(兵法相关参数!$C$4:$AL$7,AN$15,MATCH($AB838,兵法相关参数!$C$3:$AL$3,0)),INDEX(兵法相关参数!$C$12:$AL$15,AN$15,MATCH($AB838,兵法相关参数!$C$3:$AL$3,0))),0)+IFERROR(AJ838*IF($E838="将领",INDEX(兵法相关参数!$C$4:$AL$7,AN$15,MATCH($AG838,兵法相关参数!$C$3:$AL$3,0)),INDEX(兵法相关参数!$C$12:$AL$15,AN$15,MATCH($AG838,兵法相关参数!$C$3:$AL$3,0))),0)</f>
        <v>0</v>
      </c>
      <c r="AO838" s="146">
        <f>IFERROR(AF838*IF($E838="将领",INDEX(兵法相关参数!$C$4:$AL$7,AL$15,MATCH($AB838,兵法相关参数!$C$3:$AL$3,0)),INDEX(兵法相关参数!$C$12:$AL$15,AO$15,MATCH($AB838,兵法相关参数!$C$3:$AL$3,0))),0)+IFERROR(AK838*IF($E838="将领",INDEX(兵法相关参数!$C$4:$AL$7,AL$15,MATCH($AG838,兵法相关参数!$C$3:$AL$3,0)),INDEX(兵法相关参数!$C$12:$AL$15,AO$15,MATCH($AG838,兵法相关参数!$C$3:$AL$3,0))),0)</f>
        <v>0</v>
      </c>
      <c r="AP838" s="27"/>
      <c r="AQ838" s="151">
        <f>AQ837</f>
        <v>30245</v>
      </c>
      <c r="AR838" s="160">
        <f t="shared" si="563"/>
        <v>0</v>
      </c>
      <c r="AS838" s="15" t="str">
        <f t="shared" si="564"/>
        <v>橙</v>
      </c>
      <c r="AT838" s="153">
        <f t="shared" si="565"/>
        <v>1</v>
      </c>
      <c r="AU838" s="39" t="str">
        <f>IF(IF(L838="","",AQ838&amp;AT838)=AU837,"",IF(MOD(COUNTIF($AQ$1:AQ838,AQ838),3)=1,"",IF(L838="","",AQ838&amp;AT838)))</f>
        <v/>
      </c>
      <c r="AV838" s="166" t="str">
        <f>IF(AU838="","",IF(L837="固定值",L838,ROUND(IF(AR838=1,L838*INDEX($AV$5:$AV$9,MATCH(AS838,$AU$5:$AU$9,0)),L838*INDEX($AV$13:$AV$17,MATCH(AS838,$AU$13:$AU$17,0))),IF(MID(BH838,FIND(AT838-1,BH838)+2,1)="%",3,1))))</f>
        <v/>
      </c>
      <c r="AW838" s="166" t="str">
        <f>IF(AU838="","",ROUND((IF(AR838=1,L838*INDEX($AW$5:$AW$9,MATCH(AS838,$AU$5:$AU$9,0)),L838*INDEX($AW$13:$AW$17,MATCH(AS838,$AU$13:$AU$17,0)))-AV838)/34,IF(MID(BH838,FIND(AT838-1,BH838)+2,1)="%",3,1)))</f>
        <v/>
      </c>
      <c r="AX838" s="15" t="str">
        <f>IF(MOD(COUNTIF($AQ$1:AQ838,AQ838),3)=1,"",IF(M838="","",AT838+1))</f>
        <v/>
      </c>
      <c r="AY838" s="15" t="str">
        <f t="shared" si="519"/>
        <v/>
      </c>
      <c r="AZ838" s="166" t="str">
        <f t="shared" si="520"/>
        <v/>
      </c>
      <c r="BA838" s="166" t="str">
        <f t="shared" si="521"/>
        <v/>
      </c>
      <c r="BB838" s="15" t="str">
        <f>IF(MOD(COUNTIF($AQ$1:AQ838,AQ838),3)=1,"",IF(N838="","",AX838+1))</f>
        <v/>
      </c>
      <c r="BC838" s="15" t="str">
        <f t="shared" si="559"/>
        <v/>
      </c>
      <c r="BD838" s="166" t="str">
        <f t="shared" si="560"/>
        <v/>
      </c>
      <c r="BE838" s="166" t="str">
        <f t="shared" si="561"/>
        <v/>
      </c>
      <c r="BF838" s="15"/>
      <c r="BG838" s="15"/>
      <c r="BH838" s="170" t="str">
        <f t="shared" si="562"/>
        <v>对处于燃烧的敌人伤害提高{0}%，当有敌人接近时，向前方扇形范围发射火焰，使其燃烧，每秒受到攻击{1}%的策略伤害，持续8秒。骑兵单位还会被恐惧4秒。（触发间隔12秒）</v>
      </c>
      <c r="BL838" s="14"/>
      <c r="BM838" s="245"/>
      <c r="BN838" s="245"/>
      <c r="BO838" s="245"/>
      <c r="BQ838" s="245"/>
    </row>
    <row r="839" spans="1:69">
      <c r="A839" s="256"/>
      <c r="B839" s="259"/>
      <c r="C839" s="256"/>
      <c r="D839" s="255" t="s">
        <v>1345</v>
      </c>
      <c r="E839" s="11"/>
      <c r="F839" s="11"/>
      <c r="G839" s="11"/>
      <c r="H839" s="11"/>
      <c r="I839" s="11"/>
      <c r="J839" s="256"/>
      <c r="K839" s="256"/>
      <c r="L839" s="11" t="s">
        <v>1347</v>
      </c>
      <c r="M839" s="184"/>
      <c r="N839" s="11"/>
      <c r="O839" s="113" t="s">
        <v>52</v>
      </c>
      <c r="P839" s="113" t="s">
        <v>57</v>
      </c>
      <c r="Q839" s="120" t="s">
        <v>60</v>
      </c>
      <c r="R839" s="113" t="s">
        <v>61</v>
      </c>
      <c r="S839" s="113" t="s">
        <v>58</v>
      </c>
      <c r="T839" s="113"/>
      <c r="U839" s="184"/>
      <c r="V839" s="184"/>
      <c r="W839" s="3" t="s">
        <v>223</v>
      </c>
      <c r="X839" s="3" t="s">
        <v>224</v>
      </c>
      <c r="Y839" s="3" t="s">
        <v>225</v>
      </c>
      <c r="Z839" s="3" t="s">
        <v>226</v>
      </c>
      <c r="AA839" s="1"/>
      <c r="AB839" s="15"/>
      <c r="AC839" s="187" t="s">
        <v>227</v>
      </c>
      <c r="AD839" s="187" t="s">
        <v>228</v>
      </c>
      <c r="AE839" s="187" t="s">
        <v>229</v>
      </c>
      <c r="AF839" s="187" t="s">
        <v>230</v>
      </c>
      <c r="AG839" s="96"/>
      <c r="AH839" s="187"/>
      <c r="AI839" s="187"/>
      <c r="AJ839" s="187"/>
      <c r="AK839" s="187"/>
      <c r="AL839" s="146">
        <f>IFERROR(AC839*IF($E839="将领",INDEX(兵法相关参数!$C$4:$AL$7,AL$15,MATCH($AB839,兵法相关参数!$C$3:$AL$3,0)),INDEX(兵法相关参数!$C$12:$AL$15,AL$15,MATCH($AB839,兵法相关参数!$C$3:$AL$3,0))),0)+IFERROR(AH839*IF($E839="将领",INDEX(兵法相关参数!$C$4:$AL$7,AL$15,MATCH($AG839,兵法相关参数!$C$3:$AL$3,0)),INDEX(兵法相关参数!$C$12:$AL$15,AL$15,MATCH($AG839,兵法相关参数!$C$3:$AL$3,0))),0)</f>
        <v>0</v>
      </c>
      <c r="AM839" s="146">
        <f>IFERROR(AD839*IF($E839="将领",INDEX(兵法相关参数!$C$4:$AL$7,AM$15,MATCH($AB839,兵法相关参数!$C$3:$AL$3,0)),INDEX(兵法相关参数!$C$12:$AL$15,AM$15,MATCH($AB839,兵法相关参数!$C$3:$AL$3,0))),0)+IFERROR(AI839*IF($E839="将领",INDEX(兵法相关参数!$C$4:$AL$7,AM$15,MATCH($AG839,兵法相关参数!$C$3:$AL$3,0)),INDEX(兵法相关参数!$C$12:$AL$15,AM$15,MATCH($AG839,兵法相关参数!$C$3:$AL$3,0))),0)</f>
        <v>0</v>
      </c>
      <c r="AN839" s="146">
        <f>IFERROR(AE839*IF($E839="将领",INDEX(兵法相关参数!$C$4:$AL$7,AN$15,MATCH($AB839,兵法相关参数!$C$3:$AL$3,0)),INDEX(兵法相关参数!$C$12:$AL$15,AN$15,MATCH($AB839,兵法相关参数!$C$3:$AL$3,0))),0)+IFERROR(AJ839*IF($E839="将领",INDEX(兵法相关参数!$C$4:$AL$7,AN$15,MATCH($AG839,兵法相关参数!$C$3:$AL$3,0)),INDEX(兵法相关参数!$C$12:$AL$15,AN$15,MATCH($AG839,兵法相关参数!$C$3:$AL$3,0))),0)</f>
        <v>0</v>
      </c>
      <c r="AO839" s="146">
        <f>IFERROR(AF839*IF($E839="将领",INDEX(兵法相关参数!$C$4:$AL$7,AL$15,MATCH($AB839,兵法相关参数!$C$3:$AL$3,0)),INDEX(兵法相关参数!$C$12:$AL$15,AO$15,MATCH($AB839,兵法相关参数!$C$3:$AL$3,0))),0)+IFERROR(AK839*IF($E839="将领",INDEX(兵法相关参数!$C$4:$AL$7,AL$15,MATCH($AG839,兵法相关参数!$C$3:$AL$3,0)),INDEX(兵法相关参数!$C$12:$AL$15,AO$15,MATCH($AG839,兵法相关参数!$C$3:$AL$3,0))),0)</f>
        <v>0</v>
      </c>
      <c r="AP839" s="27"/>
      <c r="AQ839" s="151">
        <f t="shared" ref="AQ839:AQ844" si="566">AQ838</f>
        <v>30245</v>
      </c>
      <c r="AR839" s="160">
        <f t="shared" si="563"/>
        <v>0</v>
      </c>
      <c r="AS839" s="15" t="str">
        <f t="shared" si="564"/>
        <v>橙</v>
      </c>
      <c r="AT839" s="153">
        <f t="shared" si="565"/>
        <v>2</v>
      </c>
      <c r="AU839" s="39" t="str">
        <f>IF(IF(L839="","",AQ839&amp;AT839)=AU838,"",IF(MOD(COUNTIF($AQ$1:AQ839,AQ839),3)=1,"",IF(L839="","",AQ839&amp;AT839)))</f>
        <v/>
      </c>
      <c r="AV839" s="166" t="str">
        <f>IF(AU839="","",IF(L838="固定值",L839,ROUND(IF(AR839=1,L839*INDEX($AV$5:$AV$9,MATCH(AS839,$AU$5:$AU$9,0)),L839*INDEX($AV$13:$AV$17,MATCH(AS839,$AU$13:$AU$17,0))),IF(MID(BH839,FIND(AT839-1,BH839)+2,1)="%",3,1))))</f>
        <v/>
      </c>
      <c r="AW839" s="166" t="str">
        <f>IF(AU839="","",ROUND((IF(AR839=1,L839*INDEX($AW$5:$AW$9,MATCH(AS839,$AU$5:$AU$9,0)),L839*INDEX($AW$13:$AW$17,MATCH(AS839,$AU$13:$AU$17,0)))-AV839)/34,IF(MID(BH839,FIND(AT839-1,BH839)+2,1)="%",3,1)))</f>
        <v/>
      </c>
      <c r="AX839" s="15" t="str">
        <f>IF(MOD(COUNTIF($AQ$1:AQ839,AQ839),3)=1,"",IF(M839="","",AT839+1))</f>
        <v/>
      </c>
      <c r="AY839" s="15" t="str">
        <f t="shared" si="519"/>
        <v/>
      </c>
      <c r="AZ839" s="166" t="str">
        <f t="shared" si="520"/>
        <v/>
      </c>
      <c r="BA839" s="166" t="str">
        <f t="shared" si="521"/>
        <v/>
      </c>
      <c r="BB839" s="15" t="str">
        <f>IF(MOD(COUNTIF($AQ$1:AQ839,AQ839),3)=1,"",IF(N839="","",AX839+1))</f>
        <v/>
      </c>
      <c r="BC839" s="15" t="str">
        <f t="shared" si="559"/>
        <v/>
      </c>
      <c r="BD839" s="166" t="str">
        <f t="shared" si="560"/>
        <v/>
      </c>
      <c r="BE839" s="166" t="str">
        <f t="shared" si="561"/>
        <v/>
      </c>
      <c r="BF839" s="15"/>
      <c r="BG839" s="15"/>
      <c r="BH839" s="170" t="str">
        <f t="shared" si="562"/>
        <v>对处于燃烧的敌人伤害提高{0}%，当有敌人接近时，向前方扇形范围发射火焰，使其燃烧，每秒受到攻击{1}%的策略伤害，持续8秒。骑兵单位还会被恐惧4秒。（触发间隔12秒）</v>
      </c>
      <c r="BL839" s="14"/>
      <c r="BM839" s="245"/>
      <c r="BN839" s="245"/>
      <c r="BO839" s="245"/>
      <c r="BQ839" s="245"/>
    </row>
    <row r="840" spans="1:69">
      <c r="A840" s="256"/>
      <c r="B840" s="259"/>
      <c r="C840" s="256"/>
      <c r="D840" s="256"/>
      <c r="E840" s="179" t="s">
        <v>22</v>
      </c>
      <c r="F840" s="141">
        <v>1</v>
      </c>
      <c r="G840" s="141">
        <v>1</v>
      </c>
      <c r="H840" s="141">
        <v>1</v>
      </c>
      <c r="I840" s="141">
        <v>1</v>
      </c>
      <c r="J840" s="256"/>
      <c r="K840" s="256"/>
      <c r="L840" s="81">
        <v>5.5E-2</v>
      </c>
      <c r="M840" s="44"/>
      <c r="N840" s="10"/>
      <c r="O840" s="242">
        <v>1.3</v>
      </c>
      <c r="P840" s="118" t="s">
        <v>1349</v>
      </c>
      <c r="Q840" s="119">
        <v>1</v>
      </c>
      <c r="R840" s="10">
        <v>6</v>
      </c>
      <c r="S840" s="139">
        <v>8</v>
      </c>
      <c r="T840" s="110"/>
      <c r="U840" s="44"/>
      <c r="V840" s="24"/>
      <c r="W840" s="23">
        <f>$L840*效果范围削减($R840)*$O840</f>
        <v>0.32765416218934257</v>
      </c>
      <c r="X840" s="23">
        <f>$L840*效果范围削减($R840)*$O840</f>
        <v>0.32765416218934257</v>
      </c>
      <c r="Y840" s="23">
        <f>$L840*效果范围削减($R840)*$O840</f>
        <v>0.32765416218934257</v>
      </c>
      <c r="Z840" s="23">
        <f>$L840*效果范围削减($R840)*$O840</f>
        <v>0.32765416218934257</v>
      </c>
      <c r="AA840" s="22"/>
      <c r="AB840" s="44" t="s">
        <v>37</v>
      </c>
      <c r="AC840" s="92">
        <f>((0.5*辅助效用($P$840,$S$840,AC$15,"兵力转换",输出系数,"当前士兵目标",W840)+0.5*辅助效用($P$840,$S$840,AC$15,"生存转换",输出系数,"当前将领目标",W840))+4*(1+$L$837)*(0.5*辅助效用($P$840,$S$840,AC$15,"兵力转换",输出系数,"当前士兵目标",W840)+0.5*辅助效用($P$840,$S$840,AC$15,"生存转换",输出系数,"当前将领目标",W840)))/5</f>
        <v>4.3539598122152261E-5</v>
      </c>
      <c r="AD840" s="92">
        <f>((0.5*辅助效用($P$840,$S$840,AD$15,"兵力转换",输出系数,"当前士兵目标",X840)+0.5*辅助效用($P$840,$S$840,AD$15,"生存转换",输出系数,"当前将领目标",X840))+4*(1+$L$837)*(0.5*辅助效用($P$840,$S$840,AD$15,"兵力转换",输出系数,"当前士兵目标",X840)+0.5*辅助效用($P$840,$S$840,AD$15,"生存转换",输出系数,"当前将领目标",X840)))/5</f>
        <v>5.3505977829806475E-5</v>
      </c>
      <c r="AE840" s="92">
        <f>((0.5*辅助效用($P$840,$S$840,AE$15,"兵力转换",输出系数,"当前士兵目标",Y840)+0.5*辅助效用($P$840,$S$840,AE$15,"生存转换",输出系数,"当前将领目标",Y840))+4*(1+$L$837)*(0.5*辅助效用($P$840,$S$840,AE$15,"兵力转换",输出系数,"当前士兵目标",Y840)+0.5*辅助效用($P$840,$S$840,AE$15,"生存转换",输出系数,"当前将领目标",Y840)))/5</f>
        <v>5.0830620459176942E-5</v>
      </c>
      <c r="AF840" s="92">
        <f>((0.5*辅助效用($P$840,$S$840,AF$15,"兵力转换",输出系数,"当前士兵目标",Z840)+0.5*辅助效用($P$840,$S$840,AF$15,"生存转换",输出系数,"当前将领目标",Z840))+4*(1+$L$837)*(0.5*辅助效用($P$840,$S$840,AF$15,"兵力转换",输出系数,"当前士兵目标",Z840)+0.5*辅助效用($P$840,$S$840,AF$15,"生存转换",输出系数,"当前将领目标",Z840)))/5</f>
        <v>4.9105227920039814E-5</v>
      </c>
      <c r="AG840" s="92"/>
      <c r="AH840" s="188"/>
      <c r="AI840" s="238"/>
      <c r="AJ840" s="188"/>
      <c r="AK840" s="244">
        <f>AV840+35*AW840</f>
        <v>5.5000000000000007E-2</v>
      </c>
      <c r="AL840" s="146">
        <f>IFERROR(AC840*IF($E840="将领",INDEX(兵法相关参数!$C$4:$AL$7,AL$15,MATCH($AB840,兵法相关参数!$C$3:$AL$3,0)),INDEX(兵法相关参数!$C$12:$AL$15,AL$15,MATCH($AB840,兵法相关参数!$C$3:$AL$3,0))),0)+IFERROR(AH840*IF($E840="将领",INDEX(兵法相关参数!$C$4:$AL$7,AL$15,MATCH($AG840,兵法相关参数!$C$3:$AL$3,0)),INDEX(兵法相关参数!$C$12:$AL$15,AL$15,MATCH($AG840,兵法相关参数!$C$3:$AL$3,0))),0)</f>
        <v>0.15016128308897014</v>
      </c>
      <c r="AM840" s="146">
        <f>IFERROR(AD840*IF($E840="将领",INDEX(兵法相关参数!$C$4:$AL$7,AM$15,MATCH($AB840,兵法相关参数!$C$3:$AL$3,0)),INDEX(兵法相关参数!$C$12:$AL$15,AM$15,MATCH($AB840,兵法相关参数!$C$3:$AL$3,0))),0)+IFERROR(AI840*IF($E840="将领",INDEX(兵法相关参数!$C$4:$AL$7,AM$15,MATCH($AG840,兵法相关参数!$C$3:$AL$3,0)),INDEX(兵法相关参数!$C$12:$AL$15,AM$15,MATCH($AG840,兵法相关参数!$C$3:$AL$3,0))),0)</f>
        <v>0.17002729339705605</v>
      </c>
      <c r="AN840" s="146">
        <f>IFERROR(AE840*IF($E840="将领",INDEX(兵法相关参数!$C$4:$AL$7,AN$15,MATCH($AB840,兵法相关参数!$C$3:$AL$3,0)),INDEX(兵法相关参数!$C$12:$AL$15,AN$15,MATCH($AB840,兵法相关参数!$C$3:$AL$3,0))),0)+IFERROR(AJ840*IF($E840="将领",INDEX(兵法相关参数!$C$4:$AL$7,AN$15,MATCH($AG840,兵法相关参数!$C$3:$AL$3,0)),INDEX(兵法相关参数!$C$12:$AL$15,AN$15,MATCH($AG840,兵法相关参数!$C$3:$AL$3,0))),0)</f>
        <v>0.30490931531310028</v>
      </c>
      <c r="AO840" s="146">
        <f>IFERROR(AF840*IF($E840="将领",INDEX(兵法相关参数!$C$4:$AL$7,AL$15,MATCH($AB840,兵法相关参数!$C$3:$AL$3,0)),INDEX(兵法相关参数!$C$12:$AL$15,AO$15,MATCH($AB840,兵法相关参数!$C$3:$AL$3,0))),0)+IFERROR(AK840*IF($E840="将领",INDEX(兵法相关参数!$C$4:$AL$7,AL$15,MATCH($AG840,兵法相关参数!$C$3:$AL$3,0)),INDEX(兵法相关参数!$C$12:$AL$15,AO$15,MATCH($AG840,兵法相关参数!$C$3:$AL$3,0))),0)</f>
        <v>0.16935627219530708</v>
      </c>
      <c r="AP840" s="27"/>
      <c r="AQ840" s="151">
        <f t="shared" si="566"/>
        <v>30245</v>
      </c>
      <c r="AR840" s="160">
        <f t="shared" si="563"/>
        <v>0</v>
      </c>
      <c r="AS840" s="15" t="str">
        <f t="shared" si="564"/>
        <v>橙</v>
      </c>
      <c r="AT840" s="153">
        <f t="shared" si="565"/>
        <v>2</v>
      </c>
      <c r="AU840" s="39" t="str">
        <f>IF(IF(L840="","",AQ840&amp;AT840)=AU839,"",IF(MOD(COUNTIF($AQ$1:AQ840,AQ840),3)=1,"",IF(L840="","",AQ840&amp;AT840)))</f>
        <v>302452</v>
      </c>
      <c r="AV840" s="191">
        <v>0.02</v>
      </c>
      <c r="AW840" s="191">
        <f>IF(AU840="","",ROUND((IF(AR840=1,L840*INDEX($AW$5:$AW$9,MATCH(AS840,$AU$5:$AU$9,0)),L840*INDEX($AW$13:$AW$17,MATCH(AS840,$AU$13:$AU$17,0)))-AV840)/34,IF(MID(BH840,FIND(AT840-1,BH840)+2,1)="%",3,1)))</f>
        <v>1E-3</v>
      </c>
      <c r="AX840" s="15" t="str">
        <f>IF(MOD(COUNTIF($AQ$1:AQ840,AQ840),3)=1,"",IF(M840="","",AT840+1))</f>
        <v/>
      </c>
      <c r="AY840" s="15" t="str">
        <f t="shared" si="519"/>
        <v/>
      </c>
      <c r="AZ840" s="166" t="str">
        <f t="shared" si="520"/>
        <v/>
      </c>
      <c r="BA840" s="166" t="str">
        <f t="shared" si="521"/>
        <v/>
      </c>
      <c r="BB840" s="15" t="str">
        <f>IF(MOD(COUNTIF($AQ$1:AQ840,AQ840),3)=1,"",IF(N840="","",AX840+1))</f>
        <v/>
      </c>
      <c r="BC840" s="15" t="str">
        <f t="shared" si="559"/>
        <v/>
      </c>
      <c r="BD840" s="166" t="str">
        <f t="shared" si="560"/>
        <v/>
      </c>
      <c r="BE840" s="166" t="str">
        <f t="shared" si="561"/>
        <v/>
      </c>
      <c r="BF840" s="15"/>
      <c r="BG840" s="15"/>
      <c r="BH840" s="170" t="str">
        <f t="shared" si="562"/>
        <v>对处于燃烧的敌人伤害提高{0}%，当有敌人接近时，向前方扇形范围发射火焰，使其燃烧，每秒受到攻击{1}%的策略伤害，持续8秒。骑兵单位还会被恐惧4秒。（触发间隔12秒）</v>
      </c>
      <c r="BL840" s="14"/>
      <c r="BM840" s="245"/>
      <c r="BN840" s="245"/>
      <c r="BO840" s="245"/>
      <c r="BQ840" s="245"/>
    </row>
    <row r="841" spans="1:69">
      <c r="A841" s="256"/>
      <c r="B841" s="259"/>
      <c r="C841" s="256"/>
      <c r="D841" s="257"/>
      <c r="E841" s="179" t="s">
        <v>28</v>
      </c>
      <c r="F841" s="141">
        <v>1</v>
      </c>
      <c r="G841" s="141">
        <v>1</v>
      </c>
      <c r="H841" s="141">
        <v>1</v>
      </c>
      <c r="I841" s="141">
        <v>1</v>
      </c>
      <c r="J841" s="256"/>
      <c r="K841" s="256"/>
      <c r="L841" s="182"/>
      <c r="M841" s="179"/>
      <c r="N841" s="179"/>
      <c r="O841" s="182"/>
      <c r="P841" s="179"/>
      <c r="Q841" s="179"/>
      <c r="R841" s="179"/>
      <c r="S841" s="179"/>
      <c r="T841" s="179"/>
      <c r="U841" s="179"/>
      <c r="V841" s="179"/>
      <c r="W841" s="179"/>
      <c r="X841" s="179"/>
      <c r="Y841" s="179"/>
      <c r="Z841" s="179"/>
      <c r="AA841" s="179"/>
      <c r="AB841" s="44"/>
      <c r="AC841" s="189"/>
      <c r="AD841" s="189"/>
      <c r="AE841" s="189"/>
      <c r="AF841" s="189"/>
      <c r="AG841" s="92"/>
      <c r="AH841" s="189"/>
      <c r="AI841" s="239"/>
      <c r="AJ841" s="189"/>
      <c r="AK841" s="189"/>
      <c r="AL841" s="146">
        <f>IFERROR(AC841*IF($E841="将领",INDEX(兵法相关参数!$C$4:$AL$7,AL$15,MATCH($AB841,兵法相关参数!$C$3:$AL$3,0)),INDEX(兵法相关参数!$C$12:$AL$15,AL$15,MATCH($AB841,兵法相关参数!$C$3:$AL$3,0))),0)+IFERROR(AH841*IF($E841="将领",INDEX(兵法相关参数!$C$4:$AL$7,AL$15,MATCH($AG841,兵法相关参数!$C$3:$AL$3,0)),INDEX(兵法相关参数!$C$12:$AL$15,AL$15,MATCH($AG841,兵法相关参数!$C$3:$AL$3,0))),0)</f>
        <v>0</v>
      </c>
      <c r="AM841" s="146">
        <f>IFERROR(AD841*IF($E841="将领",INDEX(兵法相关参数!$C$4:$AL$7,AM$15,MATCH($AB841,兵法相关参数!$C$3:$AL$3,0)),INDEX(兵法相关参数!$C$12:$AL$15,AM$15,MATCH($AB841,兵法相关参数!$C$3:$AL$3,0))),0)+IFERROR(AI841*IF($E841="将领",INDEX(兵法相关参数!$C$4:$AL$7,AM$15,MATCH($AG841,兵法相关参数!$C$3:$AL$3,0)),INDEX(兵法相关参数!$C$12:$AL$15,AM$15,MATCH($AG841,兵法相关参数!$C$3:$AL$3,0))),0)</f>
        <v>0</v>
      </c>
      <c r="AN841" s="146">
        <f>IFERROR(AE841*IF($E841="将领",INDEX(兵法相关参数!$C$4:$AL$7,AN$15,MATCH($AB841,兵法相关参数!$C$3:$AL$3,0)),INDEX(兵法相关参数!$C$12:$AL$15,AN$15,MATCH($AB841,兵法相关参数!$C$3:$AL$3,0))),0)+IFERROR(AJ841*IF($E841="将领",INDEX(兵法相关参数!$C$4:$AL$7,AN$15,MATCH($AG841,兵法相关参数!$C$3:$AL$3,0)),INDEX(兵法相关参数!$C$12:$AL$15,AN$15,MATCH($AG841,兵法相关参数!$C$3:$AL$3,0))),0)</f>
        <v>0</v>
      </c>
      <c r="AO841" s="146">
        <f>IFERROR(AF841*IF($E841="将领",INDEX(兵法相关参数!$C$4:$AL$7,AL$15,MATCH($AB841,兵法相关参数!$C$3:$AL$3,0)),INDEX(兵法相关参数!$C$12:$AL$15,AO$15,MATCH($AB841,兵法相关参数!$C$3:$AL$3,0))),0)+IFERROR(AK841*IF($E841="将领",INDEX(兵法相关参数!$C$4:$AL$7,AL$15,MATCH($AG841,兵法相关参数!$C$3:$AL$3,0)),INDEX(兵法相关参数!$C$12:$AL$15,AO$15,MATCH($AG841,兵法相关参数!$C$3:$AL$3,0))),0)</f>
        <v>0</v>
      </c>
      <c r="AP841" s="27"/>
      <c r="AQ841" s="151">
        <f t="shared" si="566"/>
        <v>30245</v>
      </c>
      <c r="AR841" s="160">
        <f t="shared" si="563"/>
        <v>0</v>
      </c>
      <c r="AS841" s="15" t="str">
        <f t="shared" si="564"/>
        <v>橙</v>
      </c>
      <c r="AT841" s="153">
        <f t="shared" si="565"/>
        <v>2</v>
      </c>
      <c r="AU841" s="39" t="str">
        <f>IF(IF(L841="","",AQ841&amp;AT841)=AU840,"",IF(MOD(COUNTIF($AQ$1:AQ841,AQ841),3)=1,"",IF(L841="","",AQ841&amp;AT841)))</f>
        <v/>
      </c>
      <c r="AV841" s="166" t="str">
        <f>IF(AU841="","",IF(L840="固定值",L841,ROUND(IF(AR841=1,L841*INDEX($AV$5:$AV$9,MATCH(AS841,$AU$5:$AU$9,0)),L841*INDEX($AV$13:$AV$17,MATCH(AS841,$AU$13:$AU$17,0))),IF(MID(BH841,FIND(AT841-1,BH841)+2,1)="%",3,1))))</f>
        <v/>
      </c>
      <c r="AW841" s="166" t="str">
        <f>IF(AU841="","",ROUND((IF(AR841=1,L841*INDEX($AW$5:$AW$9,MATCH(AS841,$AU$5:$AU$9,0)),L841*INDEX($AW$13:$AW$17,MATCH(AS841,$AU$13:$AU$17,0)))-AV841)/34,IF(MID(BH841,FIND(AT841-1,BH841)+2,1)="%",3,1)))</f>
        <v/>
      </c>
      <c r="AX841" s="15" t="str">
        <f>IF(MOD(COUNTIF($AQ$1:AQ841,AQ841),3)=1,"",IF(M841="","",AT841+1))</f>
        <v/>
      </c>
      <c r="AY841" s="15" t="str">
        <f t="shared" si="519"/>
        <v/>
      </c>
      <c r="AZ841" s="166" t="str">
        <f t="shared" si="520"/>
        <v/>
      </c>
      <c r="BA841" s="166" t="str">
        <f t="shared" si="521"/>
        <v/>
      </c>
      <c r="BB841" s="15" t="str">
        <f>IF(MOD(COUNTIF($AQ$1:AQ841,AQ841),3)=1,"",IF(N841="","",AX841+1))</f>
        <v/>
      </c>
      <c r="BC841" s="15" t="str">
        <f t="shared" si="559"/>
        <v/>
      </c>
      <c r="BD841" s="166" t="str">
        <f t="shared" si="560"/>
        <v/>
      </c>
      <c r="BE841" s="166" t="str">
        <f t="shared" si="561"/>
        <v/>
      </c>
      <c r="BF841" s="15"/>
      <c r="BG841" s="15"/>
      <c r="BH841" s="170" t="str">
        <f t="shared" si="562"/>
        <v>对处于燃烧的敌人伤害提高{0}%，当有敌人接近时，向前方扇形范围发射火焰，使其燃烧，每秒受到攻击{1}%的策略伤害，持续8秒。骑兵单位还会被恐惧4秒。（触发间隔12秒）</v>
      </c>
      <c r="BL841" s="14"/>
      <c r="BM841" s="245"/>
      <c r="BN841" s="245"/>
      <c r="BO841" s="245"/>
      <c r="BQ841" s="245"/>
    </row>
    <row r="842" spans="1:69">
      <c r="A842" s="256"/>
      <c r="B842" s="259"/>
      <c r="C842" s="256"/>
      <c r="D842" s="255" t="s">
        <v>1348</v>
      </c>
      <c r="E842" s="11"/>
      <c r="F842" s="11"/>
      <c r="G842" s="11"/>
      <c r="H842" s="11"/>
      <c r="I842" s="11"/>
      <c r="J842" s="256"/>
      <c r="K842" s="256"/>
      <c r="L842" s="184"/>
      <c r="M842" s="184"/>
      <c r="N842" s="11"/>
      <c r="O842" s="3" t="s">
        <v>93</v>
      </c>
      <c r="P842" s="113" t="s">
        <v>57</v>
      </c>
      <c r="Q842" s="3" t="s">
        <v>61</v>
      </c>
      <c r="R842" s="3" t="s">
        <v>622</v>
      </c>
      <c r="S842" s="3" t="s">
        <v>92</v>
      </c>
      <c r="T842" s="184"/>
      <c r="U842" s="184"/>
      <c r="V842" s="184"/>
      <c r="W842" s="3" t="s">
        <v>223</v>
      </c>
      <c r="X842" s="3" t="s">
        <v>224</v>
      </c>
      <c r="Y842" s="3" t="s">
        <v>225</v>
      </c>
      <c r="Z842" s="3" t="s">
        <v>226</v>
      </c>
      <c r="AA842" s="1"/>
      <c r="AB842" s="15"/>
      <c r="AC842" s="187" t="s">
        <v>227</v>
      </c>
      <c r="AD842" s="187" t="s">
        <v>228</v>
      </c>
      <c r="AE842" s="187" t="s">
        <v>229</v>
      </c>
      <c r="AF842" s="187" t="s">
        <v>230</v>
      </c>
      <c r="AG842" s="96"/>
      <c r="AH842" s="187"/>
      <c r="AI842" s="187"/>
      <c r="AJ842" s="187"/>
      <c r="AK842" s="187"/>
      <c r="AL842" s="146">
        <f>IFERROR(AC842*IF($E842="将领",INDEX(兵法相关参数!$C$4:$AL$7,AL$15,MATCH($AB842,兵法相关参数!$C$3:$AL$3,0)),INDEX(兵法相关参数!$C$12:$AL$15,AL$15,MATCH($AB842,兵法相关参数!$C$3:$AL$3,0))),0)+IFERROR(AH842*IF($E842="将领",INDEX(兵法相关参数!$C$4:$AL$7,AL$15,MATCH($AG842,兵法相关参数!$C$3:$AL$3,0)),INDEX(兵法相关参数!$C$12:$AL$15,AL$15,MATCH($AG842,兵法相关参数!$C$3:$AL$3,0))),0)</f>
        <v>0</v>
      </c>
      <c r="AM842" s="146">
        <f>IFERROR(AD842*IF($E842="将领",INDEX(兵法相关参数!$C$4:$AL$7,AM$15,MATCH($AB842,兵法相关参数!$C$3:$AL$3,0)),INDEX(兵法相关参数!$C$12:$AL$15,AM$15,MATCH($AB842,兵法相关参数!$C$3:$AL$3,0))),0)+IFERROR(AI842*IF($E842="将领",INDEX(兵法相关参数!$C$4:$AL$7,AM$15,MATCH($AG842,兵法相关参数!$C$3:$AL$3,0)),INDEX(兵法相关参数!$C$12:$AL$15,AM$15,MATCH($AG842,兵法相关参数!$C$3:$AL$3,0))),0)</f>
        <v>0</v>
      </c>
      <c r="AN842" s="146">
        <f>IFERROR(AE842*IF($E842="将领",INDEX(兵法相关参数!$C$4:$AL$7,AN$15,MATCH($AB842,兵法相关参数!$C$3:$AL$3,0)),INDEX(兵法相关参数!$C$12:$AL$15,AN$15,MATCH($AB842,兵法相关参数!$C$3:$AL$3,0))),0)+IFERROR(AJ842*IF($E842="将领",INDEX(兵法相关参数!$C$4:$AL$7,AN$15,MATCH($AG842,兵法相关参数!$C$3:$AL$3,0)),INDEX(兵法相关参数!$C$12:$AL$15,AN$15,MATCH($AG842,兵法相关参数!$C$3:$AL$3,0))),0)</f>
        <v>0</v>
      </c>
      <c r="AO842" s="146">
        <f>IFERROR(AF842*IF($E842="将领",INDEX(兵法相关参数!$C$4:$AL$7,AL$15,MATCH($AB842,兵法相关参数!$C$3:$AL$3,0)),INDEX(兵法相关参数!$C$12:$AL$15,AO$15,MATCH($AB842,兵法相关参数!$C$3:$AL$3,0))),0)+IFERROR(AK842*IF($E842="将领",INDEX(兵法相关参数!$C$4:$AL$7,AL$15,MATCH($AG842,兵法相关参数!$C$3:$AL$3,0)),INDEX(兵法相关参数!$C$12:$AL$15,AO$15,MATCH($AG842,兵法相关参数!$C$3:$AL$3,0))),0)</f>
        <v>0</v>
      </c>
      <c r="AP842" s="27"/>
      <c r="AQ842" s="151">
        <f t="shared" si="566"/>
        <v>30245</v>
      </c>
      <c r="AR842" s="160">
        <f t="shared" si="563"/>
        <v>0</v>
      </c>
      <c r="AS842" s="15" t="str">
        <f t="shared" si="564"/>
        <v>橙</v>
      </c>
      <c r="AT842" s="153">
        <f t="shared" si="565"/>
        <v>3</v>
      </c>
      <c r="AU842" s="39" t="str">
        <f>IF(IF(L842="","",AQ842&amp;AT842)=AU841,"",IF(MOD(COUNTIF($AQ$1:AQ842,AQ842),3)=1,"",IF(L842="","",AQ842&amp;AT842)))</f>
        <v/>
      </c>
      <c r="AV842" s="166" t="str">
        <f>IF(AU842="","",IF(L841="固定值",L842,ROUND(IF(AR842=1,L842*INDEX($AV$5:$AV$9,MATCH(AS842,$AU$5:$AU$9,0)),L842*INDEX($AV$13:$AV$17,MATCH(AS842,$AU$13:$AU$17,0))),IF(MID(BH842,FIND(AT842-1,BH842)+2,1)="%",3,1))))</f>
        <v/>
      </c>
      <c r="AW842" s="166" t="str">
        <f>IF(AU842="","",ROUND((IF(AR842=1,L842*INDEX($AW$5:$AW$9,MATCH(AS842,$AU$5:$AU$9,0)),L842*INDEX($AW$13:$AW$17,MATCH(AS842,$AU$13:$AU$17,0)))-AV842)/34,IF(MID(BH842,FIND(AT842-1,BH842)+2,1)="%",3,1)))</f>
        <v/>
      </c>
      <c r="AX842" s="15" t="str">
        <f>IF(MOD(COUNTIF($AQ$1:AQ842,AQ842),3)=1,"",IF(M842="","",AT842+1))</f>
        <v/>
      </c>
      <c r="AY842" s="15" t="str">
        <f t="shared" si="519"/>
        <v/>
      </c>
      <c r="AZ842" s="166" t="str">
        <f t="shared" si="520"/>
        <v/>
      </c>
      <c r="BA842" s="166" t="str">
        <f t="shared" si="521"/>
        <v/>
      </c>
      <c r="BB842" s="15" t="str">
        <f>IF(MOD(COUNTIF($AQ$1:AQ842,AQ842),3)=1,"",IF(N842="","",AX842+1))</f>
        <v/>
      </c>
      <c r="BC842" s="15" t="str">
        <f t="shared" si="559"/>
        <v/>
      </c>
      <c r="BD842" s="166" t="str">
        <f t="shared" si="560"/>
        <v/>
      </c>
      <c r="BE842" s="166" t="str">
        <f t="shared" si="561"/>
        <v/>
      </c>
      <c r="BF842" s="15"/>
      <c r="BG842" s="15"/>
      <c r="BH842" s="170" t="str">
        <f t="shared" si="562"/>
        <v>对处于燃烧的敌人伤害提高{0}%，当有敌人接近时，向前方扇形范围发射火焰，使其燃烧，每秒受到攻击{1}%的策略伤害，持续8秒。骑兵单位还会被恐惧4秒。（触发间隔12秒）</v>
      </c>
      <c r="BL842" s="14"/>
      <c r="BM842" s="245"/>
      <c r="BN842" s="245"/>
      <c r="BO842" s="245"/>
      <c r="BQ842" s="245"/>
    </row>
    <row r="843" spans="1:69">
      <c r="A843" s="256"/>
      <c r="B843" s="259"/>
      <c r="C843" s="256"/>
      <c r="D843" s="256"/>
      <c r="E843" s="179" t="s">
        <v>22</v>
      </c>
      <c r="F843" s="141"/>
      <c r="G843" s="141">
        <v>1</v>
      </c>
      <c r="H843" s="141"/>
      <c r="I843" s="141"/>
      <c r="J843" s="256"/>
      <c r="K843" s="256"/>
      <c r="L843" s="44"/>
      <c r="M843" s="44"/>
      <c r="N843" s="10"/>
      <c r="O843" s="24">
        <v>0.63</v>
      </c>
      <c r="P843" s="118" t="str">
        <f>P840</f>
        <v>0,12,24,36,48,60</v>
      </c>
      <c r="Q843" s="10">
        <v>4</v>
      </c>
      <c r="R843" s="17">
        <f>INDEX(眩晕修正系数,7)</f>
        <v>0.88</v>
      </c>
      <c r="S843" s="12">
        <v>4</v>
      </c>
      <c r="T843" s="44"/>
      <c r="U843" s="44"/>
      <c r="V843" s="24"/>
      <c r="W843" s="23">
        <f>$O843*效果范围削减($Q843)*$R843</f>
        <v>1.7531667347973496</v>
      </c>
      <c r="X843" s="23">
        <f>$O843*效果范围削减($Q843)*$R843</f>
        <v>1.7531667347973496</v>
      </c>
      <c r="Y843" s="23">
        <f>$O843*效果范围削减($Q843)*$R843</f>
        <v>1.7531667347973496</v>
      </c>
      <c r="Z843" s="23">
        <f>$O843*效果范围削减($Q843)*$R843</f>
        <v>1.7531667347973496</v>
      </c>
      <c r="AA843" s="22"/>
      <c r="AB843" s="44" t="s">
        <v>105</v>
      </c>
      <c r="AC843" s="92">
        <f>辅助效用($P843,$S$843,AC$15,"输出转换",眩晕系数,"当前目标",W843)</f>
        <v>1.3196666856932966</v>
      </c>
      <c r="AD843" s="92">
        <f>辅助效用($P843,$S$843,AD$15,"输出转换",眩晕系数,"当前目标",X843)</f>
        <v>1.784547006021731</v>
      </c>
      <c r="AE843" s="92">
        <f>辅助效用($P843,$S$843,AE$15,"输出转换",眩晕系数,"当前目标",Y843)</f>
        <v>1.4388320979733902</v>
      </c>
      <c r="AF843" s="92">
        <f>辅助效用($P843,$S$843,AF$15,"输出转换",眩晕系数,"当前目标",Z843)</f>
        <v>1.3315192861311369</v>
      </c>
      <c r="AG843" s="92"/>
      <c r="AH843" s="188"/>
      <c r="AI843" s="188"/>
      <c r="AJ843" s="188"/>
      <c r="AK843" s="188"/>
      <c r="AL843" s="146">
        <f>IFERROR(AC843*IF($E843="将领",INDEX(兵法相关参数!$C$4:$AL$7,AL$15,MATCH($AB843,兵法相关参数!$C$3:$AL$3,0)),INDEX(兵法相关参数!$C$12:$AL$15,AL$15,MATCH($AB843,兵法相关参数!$C$3:$AL$3,0))),0)+IFERROR(AH843*IF($E843="将领",INDEX(兵法相关参数!$C$4:$AL$7,AL$15,MATCH($AG843,兵法相关参数!$C$3:$AL$3,0)),INDEX(兵法相关参数!$C$12:$AL$15,AL$15,MATCH($AG843,兵法相关参数!$C$3:$AL$3,0))),0)</f>
        <v>1.3196666856932966</v>
      </c>
      <c r="AM843" s="146">
        <f>IFERROR(AD843*IF($E843="将领",INDEX(兵法相关参数!$C$4:$AL$7,AM$15,MATCH($AB843,兵法相关参数!$C$3:$AL$3,0)),INDEX(兵法相关参数!$C$12:$AL$15,AM$15,MATCH($AB843,兵法相关参数!$C$3:$AL$3,0))),0)+IFERROR(AI843*IF($E843="将领",INDEX(兵法相关参数!$C$4:$AL$7,AM$15,MATCH($AG843,兵法相关参数!$C$3:$AL$3,0)),INDEX(兵法相关参数!$C$12:$AL$15,AM$15,MATCH($AG843,兵法相关参数!$C$3:$AL$3,0))),0)</f>
        <v>1.784547006021731</v>
      </c>
      <c r="AN843" s="146">
        <f>IFERROR(AE843*IF($E843="将领",INDEX(兵法相关参数!$C$4:$AL$7,AN$15,MATCH($AB843,兵法相关参数!$C$3:$AL$3,0)),INDEX(兵法相关参数!$C$12:$AL$15,AN$15,MATCH($AB843,兵法相关参数!$C$3:$AL$3,0))),0)+IFERROR(AJ843*IF($E843="将领",INDEX(兵法相关参数!$C$4:$AL$7,AN$15,MATCH($AG843,兵法相关参数!$C$3:$AL$3,0)),INDEX(兵法相关参数!$C$12:$AL$15,AN$15,MATCH($AG843,兵法相关参数!$C$3:$AL$3,0))),0)</f>
        <v>1.4388320979733902</v>
      </c>
      <c r="AO843" s="146">
        <f>IFERROR(AF843*IF($E843="将领",INDEX(兵法相关参数!$C$4:$AL$7,AL$15,MATCH($AB843,兵法相关参数!$C$3:$AL$3,0)),INDEX(兵法相关参数!$C$12:$AL$15,AO$15,MATCH($AB843,兵法相关参数!$C$3:$AL$3,0))),0)+IFERROR(AK843*IF($E843="将领",INDEX(兵法相关参数!$C$4:$AL$7,AL$15,MATCH($AG843,兵法相关参数!$C$3:$AL$3,0)),INDEX(兵法相关参数!$C$12:$AL$15,AO$15,MATCH($AG843,兵法相关参数!$C$3:$AL$3,0))),0)</f>
        <v>1.3315192861311369</v>
      </c>
      <c r="AP843" s="27"/>
      <c r="AQ843" s="151">
        <f t="shared" si="566"/>
        <v>30245</v>
      </c>
      <c r="AR843" s="160">
        <f t="shared" si="563"/>
        <v>0</v>
      </c>
      <c r="AS843" s="15" t="str">
        <f t="shared" si="564"/>
        <v>橙</v>
      </c>
      <c r="AT843" s="153">
        <f t="shared" si="565"/>
        <v>3</v>
      </c>
      <c r="AU843" s="39" t="str">
        <f>IF(IF(L843="","",AQ843&amp;AT843)=AU842,"",IF(MOD(COUNTIF($AQ$1:AQ843,AQ843),3)=1,"",IF(L843="","",AQ843&amp;AT843)))</f>
        <v/>
      </c>
      <c r="AV843" s="166" t="str">
        <f t="shared" ref="AV843:AV852" si="567">IF(AU843="","",IF(L842="固定值",L843,ROUND(IF(AR843=1,L843*INDEX($AV$5:$AV$9,MATCH(AS843,$AU$5:$AU$9,0)),L843*INDEX($AV$13:$AV$17,MATCH(AS843,$AU$13:$AU$17,0))),IF(MID(BH843,FIND(AT843-1,BH843)+2,1)="%",3,1))))</f>
        <v/>
      </c>
      <c r="AW843" s="166" t="str">
        <f t="shared" ref="AW843:AW852" si="568">IF(AU843="","",ROUND((IF(AR843=1,L843*INDEX($AW$5:$AW$9,MATCH(AS843,$AU$5:$AU$9,0)),L843*INDEX($AW$13:$AW$17,MATCH(AS843,$AU$13:$AU$17,0)))-AV843)/34,IF(MID(BH843,FIND(AT843-1,BH843)+2,1)="%",3,1)))</f>
        <v/>
      </c>
      <c r="AX843" s="15" t="str">
        <f>IF(MOD(COUNTIF($AQ$1:AQ843,AQ843),3)=1,"",IF(M843="","",AT843+1))</f>
        <v/>
      </c>
      <c r="AY843" s="15" t="str">
        <f t="shared" si="519"/>
        <v/>
      </c>
      <c r="AZ843" s="166" t="str">
        <f t="shared" si="520"/>
        <v/>
      </c>
      <c r="BA843" s="166" t="str">
        <f t="shared" si="521"/>
        <v/>
      </c>
      <c r="BB843" s="15" t="str">
        <f>IF(MOD(COUNTIF($AQ$1:AQ843,AQ843),3)=1,"",IF(N843="","",AX843+1))</f>
        <v/>
      </c>
      <c r="BC843" s="15" t="str">
        <f t="shared" si="559"/>
        <v/>
      </c>
      <c r="BD843" s="166" t="str">
        <f t="shared" si="560"/>
        <v/>
      </c>
      <c r="BE843" s="166" t="str">
        <f t="shared" si="561"/>
        <v/>
      </c>
      <c r="BF843" s="15"/>
      <c r="BG843" s="15"/>
      <c r="BH843" s="170" t="str">
        <f t="shared" si="562"/>
        <v>对处于燃烧的敌人伤害提高{0}%，当有敌人接近时，向前方扇形范围发射火焰，使其燃烧，每秒受到攻击{1}%的策略伤害，持续8秒。骑兵单位还会被恐惧4秒。（触发间隔12秒）</v>
      </c>
      <c r="BL843" s="14"/>
      <c r="BM843" s="245"/>
      <c r="BN843" s="245"/>
      <c r="BO843" s="245"/>
      <c r="BQ843" s="245"/>
    </row>
    <row r="844" spans="1:69">
      <c r="A844" s="257"/>
      <c r="B844" s="260"/>
      <c r="C844" s="257"/>
      <c r="D844" s="257"/>
      <c r="E844" s="179" t="s">
        <v>28</v>
      </c>
      <c r="F844" s="141"/>
      <c r="G844" s="141">
        <v>1</v>
      </c>
      <c r="H844" s="141"/>
      <c r="I844" s="141"/>
      <c r="J844" s="257"/>
      <c r="K844" s="257"/>
      <c r="L844" s="182"/>
      <c r="M844" s="179"/>
      <c r="N844" s="179"/>
      <c r="O844" s="182"/>
      <c r="P844" s="179"/>
      <c r="Q844" s="179"/>
      <c r="R844" s="179"/>
      <c r="S844" s="179"/>
      <c r="T844" s="179"/>
      <c r="U844" s="179"/>
      <c r="V844" s="179"/>
      <c r="W844" s="179"/>
      <c r="X844" s="179"/>
      <c r="Y844" s="179"/>
      <c r="Z844" s="179"/>
      <c r="AA844" s="179"/>
      <c r="AB844" s="44"/>
      <c r="AC844" s="189"/>
      <c r="AD844" s="189"/>
      <c r="AE844" s="189"/>
      <c r="AF844" s="189"/>
      <c r="AG844" s="92"/>
      <c r="AH844" s="189"/>
      <c r="AI844" s="189"/>
      <c r="AJ844" s="189"/>
      <c r="AK844" s="189"/>
      <c r="AL844" s="146">
        <f>IFERROR(AC844*IF($E844="将领",INDEX(兵法相关参数!$C$4:$AL$7,AL$15,MATCH($AB844,兵法相关参数!$C$3:$AL$3,0)),INDEX(兵法相关参数!$C$12:$AL$15,AL$15,MATCH($AB844,兵法相关参数!$C$3:$AL$3,0))),0)+IFERROR(AH844*IF($E844="将领",INDEX(兵法相关参数!$C$4:$AL$7,AL$15,MATCH($AG844,兵法相关参数!$C$3:$AL$3,0)),INDEX(兵法相关参数!$C$12:$AL$15,AL$15,MATCH($AG844,兵法相关参数!$C$3:$AL$3,0))),0)</f>
        <v>0</v>
      </c>
      <c r="AM844" s="146">
        <f>IFERROR(AD844*IF($E844="将领",INDEX(兵法相关参数!$C$4:$AL$7,AM$15,MATCH($AB844,兵法相关参数!$C$3:$AL$3,0)),INDEX(兵法相关参数!$C$12:$AL$15,AM$15,MATCH($AB844,兵法相关参数!$C$3:$AL$3,0))),0)+IFERROR(AI844*IF($E844="将领",INDEX(兵法相关参数!$C$4:$AL$7,AM$15,MATCH($AG844,兵法相关参数!$C$3:$AL$3,0)),INDEX(兵法相关参数!$C$12:$AL$15,AM$15,MATCH($AG844,兵法相关参数!$C$3:$AL$3,0))),0)</f>
        <v>0</v>
      </c>
      <c r="AN844" s="146">
        <f>IFERROR(AE844*IF($E844="将领",INDEX(兵法相关参数!$C$4:$AL$7,AN$15,MATCH($AB844,兵法相关参数!$C$3:$AL$3,0)),INDEX(兵法相关参数!$C$12:$AL$15,AN$15,MATCH($AB844,兵法相关参数!$C$3:$AL$3,0))),0)+IFERROR(AJ844*IF($E844="将领",INDEX(兵法相关参数!$C$4:$AL$7,AN$15,MATCH($AG844,兵法相关参数!$C$3:$AL$3,0)),INDEX(兵法相关参数!$C$12:$AL$15,AN$15,MATCH($AG844,兵法相关参数!$C$3:$AL$3,0))),0)</f>
        <v>0</v>
      </c>
      <c r="AO844" s="146">
        <f>IFERROR(AF844*IF($E844="将领",INDEX(兵法相关参数!$C$4:$AL$7,AL$15,MATCH($AB844,兵法相关参数!$C$3:$AL$3,0)),INDEX(兵法相关参数!$C$12:$AL$15,AO$15,MATCH($AB844,兵法相关参数!$C$3:$AL$3,0))),0)+IFERROR(AK844*IF($E844="将领",INDEX(兵法相关参数!$C$4:$AL$7,AL$15,MATCH($AG844,兵法相关参数!$C$3:$AL$3,0)),INDEX(兵法相关参数!$C$12:$AL$15,AO$15,MATCH($AG844,兵法相关参数!$C$3:$AL$3,0))),0)</f>
        <v>0</v>
      </c>
      <c r="AP844" s="27"/>
      <c r="AQ844" s="152">
        <f t="shared" si="566"/>
        <v>30245</v>
      </c>
      <c r="AR844" s="160">
        <f t="shared" si="563"/>
        <v>0</v>
      </c>
      <c r="AS844" s="15" t="str">
        <f t="shared" si="564"/>
        <v>橙</v>
      </c>
      <c r="AT844" s="153">
        <f t="shared" si="565"/>
        <v>3</v>
      </c>
      <c r="AU844" s="39" t="str">
        <f>IF(IF(L844="","",AQ844&amp;AT844)=AU843,"",IF(MOD(COUNTIF($AQ$1:AQ844,AQ844),3)=1,"",IF(L844="","",AQ844&amp;AT844)))</f>
        <v/>
      </c>
      <c r="AV844" s="166" t="str">
        <f t="shared" si="567"/>
        <v/>
      </c>
      <c r="AW844" s="166" t="str">
        <f t="shared" si="568"/>
        <v/>
      </c>
      <c r="AX844" s="15" t="str">
        <f>IF(MOD(COUNTIF($AQ$1:AQ844,AQ844),3)=1,"",IF(M844="","",AT844+1))</f>
        <v/>
      </c>
      <c r="AY844" s="15" t="str">
        <f t="shared" si="519"/>
        <v/>
      </c>
      <c r="AZ844" s="166" t="str">
        <f t="shared" si="520"/>
        <v/>
      </c>
      <c r="BA844" s="166" t="str">
        <f t="shared" si="521"/>
        <v/>
      </c>
      <c r="BB844" s="15" t="str">
        <f>IF(MOD(COUNTIF($AQ$1:AQ844,AQ844),3)=1,"",IF(N844="","",AX844+1))</f>
        <v/>
      </c>
      <c r="BC844" s="15" t="str">
        <f t="shared" si="559"/>
        <v/>
      </c>
      <c r="BD844" s="166" t="str">
        <f t="shared" si="560"/>
        <v/>
      </c>
      <c r="BE844" s="166" t="str">
        <f t="shared" si="561"/>
        <v/>
      </c>
      <c r="BF844" s="15"/>
      <c r="BG844" s="15"/>
      <c r="BH844" s="170" t="str">
        <f t="shared" si="562"/>
        <v>对处于燃烧的敌人伤害提高{0}%，当有敌人接近时，向前方扇形范围发射火焰，使其燃烧，每秒受到攻击{1}%的策略伤害，持续8秒。骑兵单位还会被恐惧4秒。（触发间隔12秒）</v>
      </c>
      <c r="BL844" s="14"/>
      <c r="BM844" s="245"/>
      <c r="BN844" s="245"/>
      <c r="BO844" s="245"/>
      <c r="BQ844" s="245"/>
    </row>
    <row r="845" spans="1:69">
      <c r="A845" s="255" t="s">
        <v>1351</v>
      </c>
      <c r="B845" s="258" t="s">
        <v>1353</v>
      </c>
      <c r="C845" s="255" t="s">
        <v>13</v>
      </c>
      <c r="D845" s="255" t="s">
        <v>1352</v>
      </c>
      <c r="E845" s="11"/>
      <c r="F845" s="11"/>
      <c r="G845" s="11"/>
      <c r="H845" s="11"/>
      <c r="I845" s="11"/>
      <c r="J845" s="11" t="s">
        <v>402</v>
      </c>
      <c r="K845" s="11" t="s">
        <v>469</v>
      </c>
      <c r="L845" s="184" t="s">
        <v>62</v>
      </c>
      <c r="M845" s="11"/>
      <c r="N845" s="11"/>
      <c r="O845" s="183" t="s">
        <v>93</v>
      </c>
      <c r="P845" s="3" t="s">
        <v>1338</v>
      </c>
      <c r="Q845" s="11" t="s">
        <v>430</v>
      </c>
      <c r="R845" s="11" t="s">
        <v>61</v>
      </c>
      <c r="S845" s="184" t="s">
        <v>1355</v>
      </c>
      <c r="T845" s="184" t="s">
        <v>1356</v>
      </c>
      <c r="U845" s="184"/>
      <c r="V845" s="184"/>
      <c r="W845" s="3" t="s">
        <v>1339</v>
      </c>
      <c r="X845" s="3" t="s">
        <v>224</v>
      </c>
      <c r="Y845" s="3" t="s">
        <v>225</v>
      </c>
      <c r="Z845" s="3" t="s">
        <v>226</v>
      </c>
      <c r="AA845" s="1"/>
      <c r="AB845" s="15"/>
      <c r="AC845" s="187" t="s">
        <v>1340</v>
      </c>
      <c r="AD845" s="187" t="s">
        <v>228</v>
      </c>
      <c r="AE845" s="187" t="s">
        <v>229</v>
      </c>
      <c r="AF845" s="187" t="s">
        <v>230</v>
      </c>
      <c r="AG845" s="96"/>
      <c r="AH845" s="187"/>
      <c r="AI845" s="187"/>
      <c r="AJ845" s="187"/>
      <c r="AK845" s="187"/>
      <c r="AL845" s="146">
        <f>IFERROR(AC845*IF($E845="将领",INDEX(兵法相关参数!$C$4:$AL$7,AL$15,MATCH($AB845,兵法相关参数!$C$3:$AL$3,0)),INDEX(兵法相关参数!$C$12:$AL$15,AL$15,MATCH($AB845,兵法相关参数!$C$3:$AL$3,0))),0)+IFERROR(AH845*IF($E845="将领",INDEX(兵法相关参数!$C$4:$AL$7,AL$15,MATCH($AG845,兵法相关参数!$C$3:$AL$3,0)),INDEX(兵法相关参数!$C$12:$AL$15,AL$15,MATCH($AG845,兵法相关参数!$C$3:$AL$3,0))),0)</f>
        <v>0</v>
      </c>
      <c r="AM845" s="146">
        <f>IFERROR(AD845*IF($E845="将领",INDEX(兵法相关参数!$C$4:$AL$7,AM$15,MATCH($AB845,兵法相关参数!$C$3:$AL$3,0)),INDEX(兵法相关参数!$C$12:$AL$15,AM$15,MATCH($AB845,兵法相关参数!$C$3:$AL$3,0))),0)+IFERROR(AI845*IF($E845="将领",INDEX(兵法相关参数!$C$4:$AL$7,AM$15,MATCH($AG845,兵法相关参数!$C$3:$AL$3,0)),INDEX(兵法相关参数!$C$12:$AL$15,AM$15,MATCH($AG845,兵法相关参数!$C$3:$AL$3,0))),0)</f>
        <v>0</v>
      </c>
      <c r="AN845" s="146">
        <f>IFERROR(AE845*IF($E845="将领",INDEX(兵法相关参数!$C$4:$AL$7,AN$15,MATCH($AB845,兵法相关参数!$C$3:$AL$3,0)),INDEX(兵法相关参数!$C$12:$AL$15,AN$15,MATCH($AB845,兵法相关参数!$C$3:$AL$3,0))),0)+IFERROR(AJ845*IF($E845="将领",INDEX(兵法相关参数!$C$4:$AL$7,AN$15,MATCH($AG845,兵法相关参数!$C$3:$AL$3,0)),INDEX(兵法相关参数!$C$12:$AL$15,AN$15,MATCH($AG845,兵法相关参数!$C$3:$AL$3,0))),0)</f>
        <v>0</v>
      </c>
      <c r="AO845" s="146">
        <f>IFERROR(AF845*IF($E845="将领",INDEX(兵法相关参数!$C$4:$AL$7,AL$15,MATCH($AB845,兵法相关参数!$C$3:$AL$3,0)),INDEX(兵法相关参数!$C$12:$AL$15,AO$15,MATCH($AB845,兵法相关参数!$C$3:$AL$3,0))),0)+IFERROR(AK845*IF($E845="将领",INDEX(兵法相关参数!$C$4:$AL$7,AL$15,MATCH($AG845,兵法相关参数!$C$3:$AL$3,0)),INDEX(兵法相关参数!$C$12:$AL$15,AO$15,MATCH($AG845,兵法相关参数!$C$3:$AL$3,0))),0)</f>
        <v>0</v>
      </c>
      <c r="AP845" s="27"/>
      <c r="AQ845" s="154">
        <v>30330</v>
      </c>
      <c r="AR845" s="160">
        <f t="shared" ref="AR845:AR862" si="569">IF(D845="直接伤害",1,0)</f>
        <v>0</v>
      </c>
      <c r="AS845" s="15" t="str">
        <f t="shared" ref="AS845:AS862" si="570">IF(C845="",AS844,C845)</f>
        <v>红</v>
      </c>
      <c r="AT845" s="153">
        <f t="shared" si="565"/>
        <v>1</v>
      </c>
      <c r="AU845" s="39" t="str">
        <f>IF(IF(L845="","",AQ845&amp;AT845)=AU844,"",IF(MOD(COUNTIF($AQ$1:AQ845,AQ845),3)=1,"",IF(L845="","",AQ845&amp;AT845)))</f>
        <v/>
      </c>
      <c r="AV845" s="166" t="str">
        <f t="shared" si="567"/>
        <v/>
      </c>
      <c r="AW845" s="166" t="str">
        <f t="shared" si="568"/>
        <v/>
      </c>
      <c r="AX845" s="15" t="str">
        <f>IF(MOD(COUNTIF($AQ$1:AQ845,AQ845),3)=1,"",IF(M845="","",AT845+1))</f>
        <v/>
      </c>
      <c r="AY845" s="15" t="str">
        <f t="shared" si="519"/>
        <v/>
      </c>
      <c r="AZ845" s="166" t="str">
        <f t="shared" si="520"/>
        <v/>
      </c>
      <c r="BA845" s="166" t="str">
        <f t="shared" si="521"/>
        <v/>
      </c>
      <c r="BB845" s="15" t="str">
        <f>IF(MOD(COUNTIF($AQ$1:AQ845,AQ845),3)=1,"",IF(N845="","",AX845+1))</f>
        <v/>
      </c>
      <c r="BC845" s="15" t="str">
        <f t="shared" ref="BC845:BC862" si="571">IF(IF(BB845="","",AQ845&amp;BB845)=BC844,"",IF(BB845="","",AQ845&amp;BB845))</f>
        <v/>
      </c>
      <c r="BD845" s="166" t="str">
        <f t="shared" ref="BD845:BD862" si="572">IF(BC845="","",IF(N844="固定值",N845,ROUND(IF(AR845=1,N845*INDEX($AV$5:$AV$9,MATCH(AS845,$AU$5:$AU$9,0)),N845*INDEX($AV$13:$AV$17,MATCH(AS845,$AU$13:$AU$17,0))),IF(MID(BH845,FIND(BB845-1,BH845)+2,1)="%",3,1))))</f>
        <v/>
      </c>
      <c r="BE845" s="166" t="str">
        <f t="shared" ref="BE845:BE862" si="573">IF(BC845="","",ROUND((IF(AR845=1,N845*INDEX($AW$5:$AW$9,MATCH(AS845,$AU$5:$AU$9,0)),N845*INDEX($AW$13:$AW$17,MATCH(AS845,$AU$13:$AU$17,0)))-BD845)/34,IF(MID(BH845,FIND(BB845-1,BH845)+2,1)="%",3,1)))</f>
        <v/>
      </c>
      <c r="BF845" s="15"/>
      <c r="BG845" s="15"/>
      <c r="BH845" s="170" t="str">
        <f t="shared" si="562"/>
        <v>开场10秒生效，每1秒武力伤害提高{0}%，每次普攻后清除该加成（最多叠加8层）。若在3秒内受到最大生命值20%的伤害，则进入静默状态，减伤提高90%且无法行动，持续4秒（静默效果最多触发3次）。</v>
      </c>
      <c r="BL845" s="14"/>
      <c r="BM845" s="245"/>
      <c r="BN845" s="245"/>
      <c r="BO845" s="245"/>
      <c r="BQ845" s="245"/>
    </row>
    <row r="846" spans="1:69">
      <c r="A846" s="256"/>
      <c r="B846" s="259"/>
      <c r="C846" s="256"/>
      <c r="D846" s="256"/>
      <c r="E846" s="179" t="s">
        <v>22</v>
      </c>
      <c r="F846" s="141"/>
      <c r="G846" s="141">
        <v>1</v>
      </c>
      <c r="H846" s="141">
        <v>1</v>
      </c>
      <c r="I846" s="141">
        <v>1</v>
      </c>
      <c r="J846" s="255">
        <f>SUMPRODUCT(LARGE(AL846:AO846*F846:I846+AL847:AO847*F847:I847+AL849:AO849*F849:I849+AL850:AO850*F850:I850+AL852:AO852*F852:I852+AL853:AO853*F853:I853,1))</f>
        <v>5.0950048992103163</v>
      </c>
      <c r="K846" s="255">
        <f>INDEX($J$17:$J$200,MATCH(C845,$C$17:$C$200,0),1)</f>
        <v>5.1145752809421161</v>
      </c>
      <c r="L846" s="25">
        <v>0.22</v>
      </c>
      <c r="M846" s="10"/>
      <c r="N846" s="10"/>
      <c r="O846" s="81">
        <v>0.5</v>
      </c>
      <c r="P846" s="29" t="s">
        <v>1365</v>
      </c>
      <c r="Q846" s="10" t="s">
        <v>1364</v>
      </c>
      <c r="R846" s="10">
        <v>1</v>
      </c>
      <c r="S846" s="44">
        <v>8</v>
      </c>
      <c r="T846" s="44">
        <v>1</v>
      </c>
      <c r="U846" s="44"/>
      <c r="V846" s="24"/>
      <c r="W846" s="23">
        <f>$L846*效果范围削减($R846)*$T$846*$O846</f>
        <v>0.11</v>
      </c>
      <c r="X846" s="23">
        <f>$L846*效果范围削减($R846)*$T$846*$O846</f>
        <v>0.11</v>
      </c>
      <c r="Y846" s="23">
        <f>$L846*效果范围削减($R846)*$T$846*$O846</f>
        <v>0.11</v>
      </c>
      <c r="Z846" s="23">
        <f>$L846*效果范围削减($R846)*$T$846*$O846</f>
        <v>0.11</v>
      </c>
      <c r="AA846" s="22"/>
      <c r="AB846" s="44" t="s">
        <v>96</v>
      </c>
      <c r="AC846" s="92"/>
      <c r="AD846" s="92">
        <f>(50/2.5*辅助效用($P846,-1,AD$15,"输出转换",标准系数,"指定将领",X846)+6*辅助效用($Q846,-1,AD$15,"输出转换",标准系数,"指定将领",X847))/(50/2.5+6)</f>
        <v>3.5377562747232485</v>
      </c>
      <c r="AE846" s="92">
        <f>(50/2.5*辅助效用($P846,-1,AE$15,"输出转换",标准系数,"指定将领",Y846)+6*辅助效用($Q846,-1,AE$15,"输出转换",标准系数,"指定将领",Y847))/(50/2.5+6)</f>
        <v>5.4406793825032675</v>
      </c>
      <c r="AF846" s="92">
        <f>(50/2.5*辅助效用($P846,-1,AF$15,"输出转换",标准系数,"指定将领",Z846)+6*辅助效用($Q846,-1,AF$15,"输出转换",标准系数,"指定将领",Z847))/(50/2.5+6)</f>
        <v>5.7588153453372364</v>
      </c>
      <c r="AG846" s="92"/>
      <c r="AH846" s="188"/>
      <c r="AI846" s="188"/>
      <c r="AJ846" s="188"/>
      <c r="AK846" s="243">
        <f>AV846+35*AW846</f>
        <v>0.22000000000000003</v>
      </c>
      <c r="AL846" s="146">
        <f>IFERROR(AC846*IF($E846="将领",INDEX(兵法相关参数!$C$4:$AL$7,AL$15,MATCH($AB846,兵法相关参数!$C$3:$AL$3,0)),INDEX(兵法相关参数!$C$12:$AL$15,AL$15,MATCH($AB846,兵法相关参数!$C$3:$AL$3,0))),0)+IFERROR(AH846*IF($E846="将领",INDEX(兵法相关参数!$C$4:$AL$7,AL$15,MATCH($AG846,兵法相关参数!$C$3:$AL$3,0)),INDEX(兵法相关参数!$C$12:$AL$15,AL$15,MATCH($AG846,兵法相关参数!$C$3:$AL$3,0))),0)</f>
        <v>0</v>
      </c>
      <c r="AM846" s="146">
        <f>IFERROR(AD846*IF($E846="将领",INDEX(兵法相关参数!$C$4:$AL$7,AM$15,MATCH($AB846,兵法相关参数!$C$3:$AL$3,0)),INDEX(兵法相关参数!$C$12:$AL$15,AM$15,MATCH($AB846,兵法相关参数!$C$3:$AL$3,0))),0)+IFERROR(AI846*IF($E846="将领",INDEX(兵法相关参数!$C$4:$AL$7,AM$15,MATCH($AG846,兵法相关参数!$C$3:$AL$3,0)),INDEX(兵法相关参数!$C$12:$AL$15,AM$15,MATCH($AG846,兵法相关参数!$C$3:$AL$3,0))),0)</f>
        <v>3.134103296540403</v>
      </c>
      <c r="AN846" s="146">
        <f>IFERROR(AE846*IF($E846="将领",INDEX(兵法相关参数!$C$4:$AL$7,AN$15,MATCH($AB846,兵法相关参数!$C$3:$AL$3,0)),INDEX(兵法相关参数!$C$12:$AL$15,AN$15,MATCH($AB846,兵法相关参数!$C$3:$AL$3,0))),0)+IFERROR(AJ846*IF($E846="将领",INDEX(兵法相关参数!$C$4:$AL$7,AN$15,MATCH($AG846,兵法相关参数!$C$3:$AL$3,0)),INDEX(兵法相关参数!$C$12:$AL$15,AN$15,MATCH($AG846,兵法相关参数!$C$3:$AL$3,0))),0)</f>
        <v>4.9553065234285132</v>
      </c>
      <c r="AO846" s="146">
        <f>IFERROR(AF846*IF($E846="将领",INDEX(兵法相关参数!$C$4:$AL$7,AL$15,MATCH($AB846,兵法相关参数!$C$3:$AL$3,0)),INDEX(兵法相关参数!$C$12:$AL$15,AO$15,MATCH($AB846,兵法相关参数!$C$3:$AL$3,0))),0)+IFERROR(AK846*IF($E846="将领",INDEX(兵法相关参数!$C$4:$AL$7,AL$15,MATCH($AG846,兵法相关参数!$C$3:$AL$3,0)),INDEX(兵法相关参数!$C$12:$AL$15,AO$15,MATCH($AG846,兵法相关参数!$C$3:$AL$3,0))),0)</f>
        <v>5.3345504876787952</v>
      </c>
      <c r="AP846" s="27"/>
      <c r="AQ846" s="151">
        <f>AQ845</f>
        <v>30330</v>
      </c>
      <c r="AR846" s="160">
        <f t="shared" si="569"/>
        <v>0</v>
      </c>
      <c r="AS846" s="15" t="str">
        <f t="shared" si="570"/>
        <v>红</v>
      </c>
      <c r="AT846" s="153">
        <f t="shared" si="565"/>
        <v>1</v>
      </c>
      <c r="AU846" s="39" t="str">
        <f>IF(IF(L846="","",AQ846&amp;AT846)=AU845,"",IF(MOD(COUNTIF($AQ$1:AQ846,AQ846),3)=1,"",IF(L846="","",AQ846&amp;AT846)))</f>
        <v>303301</v>
      </c>
      <c r="AV846" s="191">
        <v>4.4999999999999998E-2</v>
      </c>
      <c r="AW846" s="191">
        <v>5.0000000000000001E-3</v>
      </c>
      <c r="AX846" s="15" t="str">
        <f>IF(MOD(COUNTIF($AQ$1:AQ846,AQ846),3)=1,"",IF(M846="","",AT846+1))</f>
        <v/>
      </c>
      <c r="AY846" s="15" t="str">
        <f t="shared" si="519"/>
        <v/>
      </c>
      <c r="AZ846" s="166" t="str">
        <f t="shared" si="520"/>
        <v/>
      </c>
      <c r="BA846" s="166" t="str">
        <f t="shared" si="521"/>
        <v/>
      </c>
      <c r="BB846" s="15" t="str">
        <f>IF(MOD(COUNTIF($AQ$1:AQ846,AQ846),3)=1,"",IF(N846="","",AX846+1))</f>
        <v/>
      </c>
      <c r="BC846" s="15" t="str">
        <f t="shared" si="571"/>
        <v/>
      </c>
      <c r="BD846" s="166" t="str">
        <f t="shared" si="572"/>
        <v/>
      </c>
      <c r="BE846" s="166" t="str">
        <f t="shared" si="573"/>
        <v/>
      </c>
      <c r="BF846" s="15"/>
      <c r="BG846" s="15"/>
      <c r="BH846" s="170" t="str">
        <f t="shared" si="562"/>
        <v>开场10秒生效，每1秒武力伤害提高{0}%，每次普攻后清除该加成（最多叠加8层）。若在3秒内受到最大生命值20%的伤害，则进入静默状态，减伤提高90%且无法行动，持续4秒（静默效果最多触发3次）。</v>
      </c>
      <c r="BL846" s="14"/>
      <c r="BM846" s="245"/>
      <c r="BN846" s="245"/>
      <c r="BO846" s="245"/>
      <c r="BQ846" s="245"/>
    </row>
    <row r="847" spans="1:69">
      <c r="A847" s="256"/>
      <c r="B847" s="259"/>
      <c r="C847" s="256"/>
      <c r="D847" s="257"/>
      <c r="E847" s="179"/>
      <c r="F847" s="141"/>
      <c r="G847" s="141"/>
      <c r="H847" s="141"/>
      <c r="I847" s="141"/>
      <c r="J847" s="256"/>
      <c r="K847" s="256"/>
      <c r="L847" s="182"/>
      <c r="M847" s="179"/>
      <c r="N847" s="179"/>
      <c r="O847" s="182"/>
      <c r="P847" s="179"/>
      <c r="Q847" s="179"/>
      <c r="R847" s="179"/>
      <c r="S847" s="179"/>
      <c r="T847" s="179"/>
      <c r="U847" s="179"/>
      <c r="V847" s="179"/>
      <c r="W847" s="23">
        <f>$L846*效果范围削减($R846)*$S846*$O846</f>
        <v>0.88</v>
      </c>
      <c r="X847" s="23">
        <f>$L846*效果范围削减($R846)*$S846*$O846</f>
        <v>0.88</v>
      </c>
      <c r="Y847" s="23">
        <f>$L846*效果范围削减($R846)*$S846*$O846</f>
        <v>0.88</v>
      </c>
      <c r="Z847" s="23">
        <f>$L846*效果范围削减($R846)*$S846*$O846</f>
        <v>0.88</v>
      </c>
      <c r="AA847" s="179"/>
      <c r="AB847" s="44"/>
      <c r="AC847" s="92"/>
      <c r="AD847" s="92"/>
      <c r="AE847" s="92"/>
      <c r="AF847" s="92"/>
      <c r="AG847" s="92"/>
      <c r="AH847" s="189"/>
      <c r="AI847" s="189"/>
      <c r="AJ847" s="189"/>
      <c r="AK847" s="189"/>
      <c r="AL847" s="146">
        <f>IFERROR(AC847*IF($E847="将领",INDEX(兵法相关参数!$C$4:$AL$7,AL$15,MATCH($AB847,兵法相关参数!$C$3:$AL$3,0)),INDEX(兵法相关参数!$C$12:$AL$15,AL$15,MATCH($AB847,兵法相关参数!$C$3:$AL$3,0))),0)+IFERROR(AH847*IF($E847="将领",INDEX(兵法相关参数!$C$4:$AL$7,AL$15,MATCH($AG847,兵法相关参数!$C$3:$AL$3,0)),INDEX(兵法相关参数!$C$12:$AL$15,AL$15,MATCH($AG847,兵法相关参数!$C$3:$AL$3,0))),0)</f>
        <v>0</v>
      </c>
      <c r="AM847" s="146">
        <f>IFERROR(AD847*IF($E847="将领",INDEX(兵法相关参数!$C$4:$AL$7,AM$15,MATCH($AB847,兵法相关参数!$C$3:$AL$3,0)),INDEX(兵法相关参数!$C$12:$AL$15,AM$15,MATCH($AB847,兵法相关参数!$C$3:$AL$3,0))),0)+IFERROR(AI847*IF($E847="将领",INDEX(兵法相关参数!$C$4:$AL$7,AM$15,MATCH($AG847,兵法相关参数!$C$3:$AL$3,0)),INDEX(兵法相关参数!$C$12:$AL$15,AM$15,MATCH($AG847,兵法相关参数!$C$3:$AL$3,0))),0)</f>
        <v>0</v>
      </c>
      <c r="AN847" s="146">
        <f>IFERROR(AE847*IF($E847="将领",INDEX(兵法相关参数!$C$4:$AL$7,AN$15,MATCH($AB847,兵法相关参数!$C$3:$AL$3,0)),INDEX(兵法相关参数!$C$12:$AL$15,AN$15,MATCH($AB847,兵法相关参数!$C$3:$AL$3,0))),0)+IFERROR(AJ847*IF($E847="将领",INDEX(兵法相关参数!$C$4:$AL$7,AN$15,MATCH($AG847,兵法相关参数!$C$3:$AL$3,0)),INDEX(兵法相关参数!$C$12:$AL$15,AN$15,MATCH($AG847,兵法相关参数!$C$3:$AL$3,0))),0)</f>
        <v>0</v>
      </c>
      <c r="AO847" s="146">
        <f>IFERROR(AF847*IF($E847="将领",INDEX(兵法相关参数!$C$4:$AL$7,AL$15,MATCH($AB847,兵法相关参数!$C$3:$AL$3,0)),INDEX(兵法相关参数!$C$12:$AL$15,AO$15,MATCH($AB847,兵法相关参数!$C$3:$AL$3,0))),0)+IFERROR(AK847*IF($E847="将领",INDEX(兵法相关参数!$C$4:$AL$7,AL$15,MATCH($AG847,兵法相关参数!$C$3:$AL$3,0)),INDEX(兵法相关参数!$C$12:$AL$15,AO$15,MATCH($AG847,兵法相关参数!$C$3:$AL$3,0))),0)</f>
        <v>0</v>
      </c>
      <c r="AP847" s="27"/>
      <c r="AQ847" s="151">
        <f>AQ846</f>
        <v>30330</v>
      </c>
      <c r="AR847" s="160">
        <f t="shared" si="569"/>
        <v>0</v>
      </c>
      <c r="AS847" s="15" t="str">
        <f t="shared" si="570"/>
        <v>红</v>
      </c>
      <c r="AT847" s="153">
        <f t="shared" si="565"/>
        <v>1</v>
      </c>
      <c r="AU847" s="39" t="str">
        <f>IF(IF(L847="","",AQ847&amp;AT847)=AU846,"",IF(MOD(COUNTIF($AQ$1:AQ847,AQ847),3)=1,"",IF(L847="","",AQ847&amp;AT847)))</f>
        <v/>
      </c>
      <c r="AV847" s="166" t="str">
        <f t="shared" si="567"/>
        <v/>
      </c>
      <c r="AW847" s="166" t="str">
        <f t="shared" si="568"/>
        <v/>
      </c>
      <c r="AX847" s="15" t="str">
        <f>IF(MOD(COUNTIF($AQ$1:AQ847,AQ847),3)=1,"",IF(M847="","",AT847+1))</f>
        <v/>
      </c>
      <c r="AY847" s="15" t="str">
        <f t="shared" si="519"/>
        <v/>
      </c>
      <c r="AZ847" s="166" t="str">
        <f t="shared" si="520"/>
        <v/>
      </c>
      <c r="BA847" s="166" t="str">
        <f t="shared" si="521"/>
        <v/>
      </c>
      <c r="BB847" s="15" t="str">
        <f>IF(MOD(COUNTIF($AQ$1:AQ847,AQ847),3)=1,"",IF(N847="","",AX847+1))</f>
        <v/>
      </c>
      <c r="BC847" s="15" t="str">
        <f t="shared" si="571"/>
        <v/>
      </c>
      <c r="BD847" s="166" t="str">
        <f t="shared" si="572"/>
        <v/>
      </c>
      <c r="BE847" s="166" t="str">
        <f t="shared" si="573"/>
        <v/>
      </c>
      <c r="BF847" s="15"/>
      <c r="BG847" s="15"/>
      <c r="BH847" s="170" t="str">
        <f t="shared" si="562"/>
        <v>开场10秒生效，每1秒武力伤害提高{0}%，每次普攻后清除该加成（最多叠加8层）。若在3秒内受到最大生命值20%的伤害，则进入静默状态，减伤提高90%且无法行动，持续4秒（静默效果最多触发3次）。</v>
      </c>
      <c r="BL847" s="14"/>
      <c r="BM847" s="245"/>
      <c r="BN847" s="245"/>
      <c r="BO847" s="245"/>
      <c r="BQ847" s="245"/>
    </row>
    <row r="848" spans="1:69">
      <c r="A848" s="256"/>
      <c r="B848" s="259"/>
      <c r="C848" s="256"/>
      <c r="D848" s="255" t="s">
        <v>1357</v>
      </c>
      <c r="E848" s="11"/>
      <c r="F848" s="11"/>
      <c r="G848" s="11"/>
      <c r="H848" s="11"/>
      <c r="I848" s="11"/>
      <c r="J848" s="256"/>
      <c r="K848" s="256"/>
      <c r="L848" s="11"/>
      <c r="M848" s="184"/>
      <c r="N848" s="11"/>
      <c r="O848" s="113" t="s">
        <v>52</v>
      </c>
      <c r="P848" s="113" t="s">
        <v>1358</v>
      </c>
      <c r="Q848" s="113" t="s">
        <v>1359</v>
      </c>
      <c r="R848" s="113" t="s">
        <v>1360</v>
      </c>
      <c r="S848" s="113" t="s">
        <v>61</v>
      </c>
      <c r="T848" s="113" t="s">
        <v>58</v>
      </c>
      <c r="U848" s="113" t="s">
        <v>1354</v>
      </c>
      <c r="V848" s="184"/>
      <c r="W848" s="3" t="s">
        <v>223</v>
      </c>
      <c r="X848" s="3" t="s">
        <v>224</v>
      </c>
      <c r="Y848" s="3" t="s">
        <v>225</v>
      </c>
      <c r="Z848" s="3" t="s">
        <v>226</v>
      </c>
      <c r="AA848" s="1"/>
      <c r="AB848" s="15"/>
      <c r="AC848" s="187" t="s">
        <v>227</v>
      </c>
      <c r="AD848" s="187" t="s">
        <v>228</v>
      </c>
      <c r="AE848" s="187" t="s">
        <v>229</v>
      </c>
      <c r="AF848" s="187" t="s">
        <v>230</v>
      </c>
      <c r="AG848" s="96"/>
      <c r="AH848" s="187"/>
      <c r="AI848" s="187"/>
      <c r="AJ848" s="187"/>
      <c r="AK848" s="187"/>
      <c r="AL848" s="146">
        <f>IFERROR(AC848*IF($E848="将领",INDEX(兵法相关参数!$C$4:$AL$7,AL$15,MATCH($AB848,兵法相关参数!$C$3:$AL$3,0)),INDEX(兵法相关参数!$C$12:$AL$15,AL$15,MATCH($AB848,兵法相关参数!$C$3:$AL$3,0))),0)+IFERROR(AH848*IF($E848="将领",INDEX(兵法相关参数!$C$4:$AL$7,AL$15,MATCH($AG848,兵法相关参数!$C$3:$AL$3,0)),INDEX(兵法相关参数!$C$12:$AL$15,AL$15,MATCH($AG848,兵法相关参数!$C$3:$AL$3,0))),0)</f>
        <v>0</v>
      </c>
      <c r="AM848" s="146">
        <f>IFERROR(AD848*IF($E848="将领",INDEX(兵法相关参数!$C$4:$AL$7,AM$15,MATCH($AB848,兵法相关参数!$C$3:$AL$3,0)),INDEX(兵法相关参数!$C$12:$AL$15,AM$15,MATCH($AB848,兵法相关参数!$C$3:$AL$3,0))),0)+IFERROR(AI848*IF($E848="将领",INDEX(兵法相关参数!$C$4:$AL$7,AM$15,MATCH($AG848,兵法相关参数!$C$3:$AL$3,0)),INDEX(兵法相关参数!$C$12:$AL$15,AM$15,MATCH($AG848,兵法相关参数!$C$3:$AL$3,0))),0)</f>
        <v>0</v>
      </c>
      <c r="AN848" s="146">
        <f>IFERROR(AE848*IF($E848="将领",INDEX(兵法相关参数!$C$4:$AL$7,AN$15,MATCH($AB848,兵法相关参数!$C$3:$AL$3,0)),INDEX(兵法相关参数!$C$12:$AL$15,AN$15,MATCH($AB848,兵法相关参数!$C$3:$AL$3,0))),0)+IFERROR(AJ848*IF($E848="将领",INDEX(兵法相关参数!$C$4:$AL$7,AN$15,MATCH($AG848,兵法相关参数!$C$3:$AL$3,0)),INDEX(兵法相关参数!$C$12:$AL$15,AN$15,MATCH($AG848,兵法相关参数!$C$3:$AL$3,0))),0)</f>
        <v>0</v>
      </c>
      <c r="AO848" s="146">
        <f>IFERROR(AF848*IF($E848="将领",INDEX(兵法相关参数!$C$4:$AL$7,AL$15,MATCH($AB848,兵法相关参数!$C$3:$AL$3,0)),INDEX(兵法相关参数!$C$12:$AL$15,AO$15,MATCH($AB848,兵法相关参数!$C$3:$AL$3,0))),0)+IFERROR(AK848*IF($E848="将领",INDEX(兵法相关参数!$C$4:$AL$7,AL$15,MATCH($AG848,兵法相关参数!$C$3:$AL$3,0)),INDEX(兵法相关参数!$C$12:$AL$15,AO$15,MATCH($AG848,兵法相关参数!$C$3:$AL$3,0))),0)</f>
        <v>0</v>
      </c>
      <c r="AP848" s="27"/>
      <c r="AQ848" s="151">
        <f t="shared" ref="AQ848:AQ853" si="574">AQ847</f>
        <v>30330</v>
      </c>
      <c r="AR848" s="160">
        <f t="shared" si="569"/>
        <v>0</v>
      </c>
      <c r="AS848" s="15" t="str">
        <f t="shared" si="570"/>
        <v>红</v>
      </c>
      <c r="AT848" s="153">
        <f t="shared" si="565"/>
        <v>2</v>
      </c>
      <c r="AU848" s="39" t="str">
        <f>IF(IF(L848="","",AQ848&amp;AT848)=AU847,"",IF(MOD(COUNTIF($AQ$1:AQ848,AQ848),3)=1,"",IF(L848="","",AQ848&amp;AT848)))</f>
        <v/>
      </c>
      <c r="AV848" s="166" t="str">
        <f t="shared" si="567"/>
        <v/>
      </c>
      <c r="AW848" s="166" t="str">
        <f t="shared" si="568"/>
        <v/>
      </c>
      <c r="AX848" s="15" t="str">
        <f>IF(MOD(COUNTIF($AQ$1:AQ848,AQ848),3)=1,"",IF(M848="","",AT848+1))</f>
        <v/>
      </c>
      <c r="AY848" s="15" t="str">
        <f t="shared" si="519"/>
        <v/>
      </c>
      <c r="AZ848" s="166" t="str">
        <f t="shared" si="520"/>
        <v/>
      </c>
      <c r="BA848" s="166" t="str">
        <f t="shared" si="521"/>
        <v/>
      </c>
      <c r="BB848" s="15" t="str">
        <f>IF(MOD(COUNTIF($AQ$1:AQ848,AQ848),3)=1,"",IF(N848="","",AX848+1))</f>
        <v/>
      </c>
      <c r="BC848" s="15" t="str">
        <f t="shared" si="571"/>
        <v/>
      </c>
      <c r="BD848" s="166" t="str">
        <f t="shared" si="572"/>
        <v/>
      </c>
      <c r="BE848" s="166" t="str">
        <f t="shared" si="573"/>
        <v/>
      </c>
      <c r="BF848" s="15"/>
      <c r="BG848" s="15"/>
      <c r="BH848" s="170" t="str">
        <f t="shared" si="562"/>
        <v>开场10秒生效，每1秒武力伤害提高{0}%，每次普攻后清除该加成（最多叠加8层）。若在3秒内受到最大生命值20%的伤害，则进入静默状态，减伤提高90%且无法行动，持续4秒（静默效果最多触发3次）。</v>
      </c>
      <c r="BL848" s="14"/>
      <c r="BM848" s="245"/>
      <c r="BN848" s="245"/>
      <c r="BO848" s="245"/>
      <c r="BQ848" s="245"/>
    </row>
    <row r="849" spans="1:69">
      <c r="A849" s="256"/>
      <c r="B849" s="259"/>
      <c r="C849" s="256"/>
      <c r="D849" s="256"/>
      <c r="E849" s="179" t="s">
        <v>22</v>
      </c>
      <c r="F849" s="141"/>
      <c r="G849" s="141">
        <v>1</v>
      </c>
      <c r="H849" s="141">
        <v>1</v>
      </c>
      <c r="I849" s="141">
        <v>1</v>
      </c>
      <c r="J849" s="256"/>
      <c r="K849" s="256"/>
      <c r="L849" s="81"/>
      <c r="M849" s="44"/>
      <c r="N849" s="10"/>
      <c r="O849" s="242">
        <v>0.7</v>
      </c>
      <c r="P849" s="118" t="s">
        <v>1362</v>
      </c>
      <c r="Q849" s="119" t="s">
        <v>1361</v>
      </c>
      <c r="R849" s="118" t="s">
        <v>1362</v>
      </c>
      <c r="S849" s="10">
        <v>1</v>
      </c>
      <c r="T849" s="139">
        <v>4</v>
      </c>
      <c r="U849" s="110">
        <v>0.9</v>
      </c>
      <c r="V849" s="24"/>
      <c r="W849" s="235">
        <f>$U849*$O849*效果范围削减($S849)</f>
        <v>0.63</v>
      </c>
      <c r="X849" s="235">
        <f>$U849*$O849*效果范围削减($S849)</f>
        <v>0.63</v>
      </c>
      <c r="Y849" s="235">
        <f>$U849*$O849*效果范围削减($S849)</f>
        <v>0.63</v>
      </c>
      <c r="Z849" s="235">
        <f>$U849*$O849*效果范围削减($S849)</f>
        <v>0.63</v>
      </c>
      <c r="AA849" s="22"/>
      <c r="AB849" s="44" t="s">
        <v>99</v>
      </c>
      <c r="AC849" s="92"/>
      <c r="AD849" s="92">
        <f>辅助效用($P849,$T849,AD$15,"生存转换",标准系数,"指定将领",X849)</f>
        <v>0.39527147530493684</v>
      </c>
      <c r="AE849" s="92">
        <f>辅助效用($Q849,$T849,AE$15,"生存转换",标准系数,"指定将领",Y849)</f>
        <v>0.28508317308730291</v>
      </c>
      <c r="AF849" s="92">
        <f>辅助效用($R849,$T849,AF$15,"生存转换",标准系数,"指定将领",Z849)</f>
        <v>0.20378379140372221</v>
      </c>
      <c r="AG849" s="92"/>
      <c r="AH849" s="188"/>
      <c r="AI849" s="188"/>
      <c r="AJ849" s="188"/>
      <c r="AK849" s="188"/>
      <c r="AL849" s="146">
        <f>IFERROR(AC849*IF($E849="将领",INDEX(兵法相关参数!$C$4:$AL$7,AL$15,MATCH($AB849,兵法相关参数!$C$3:$AL$3,0)),INDEX(兵法相关参数!$C$12:$AL$15,AL$15,MATCH($AB849,兵法相关参数!$C$3:$AL$3,0))),0)+IFERROR(AH849*IF($E849="将领",INDEX(兵法相关参数!$C$4:$AL$7,AL$15,MATCH($AG849,兵法相关参数!$C$3:$AL$3,0)),INDEX(兵法相关参数!$C$12:$AL$15,AL$15,MATCH($AG849,兵法相关参数!$C$3:$AL$3,0))),0)</f>
        <v>0</v>
      </c>
      <c r="AM849" s="146">
        <f>IFERROR(AD849*IF($E849="将领",INDEX(兵法相关参数!$C$4:$AL$7,AM$15,MATCH($AB849,兵法相关参数!$C$3:$AL$3,0)),INDEX(兵法相关参数!$C$12:$AL$15,AM$15,MATCH($AB849,兵法相关参数!$C$3:$AL$3,0))),0)+IFERROR(AI849*IF($E849="将领",INDEX(兵法相关参数!$C$4:$AL$7,AM$15,MATCH($AG849,兵法相关参数!$C$3:$AL$3,0)),INDEX(兵法相关参数!$C$12:$AL$15,AM$15,MATCH($AG849,兵法相关参数!$C$3:$AL$3,0))),0)</f>
        <v>0.42351917916331838</v>
      </c>
      <c r="AN849" s="146">
        <f>IFERROR(AE849*IF($E849="将领",INDEX(兵法相关参数!$C$4:$AL$7,AN$15,MATCH($AB849,兵法相关参数!$C$3:$AL$3,0)),INDEX(兵法相关参数!$C$12:$AL$15,AN$15,MATCH($AB849,兵法相关参数!$C$3:$AL$3,0))),0)+IFERROR(AJ849*IF($E849="将领",INDEX(兵法相关参数!$C$4:$AL$7,AN$15,MATCH($AG849,兵法相关参数!$C$3:$AL$3,0)),INDEX(兵法相关参数!$C$12:$AL$15,AN$15,MATCH($AG849,兵法相关参数!$C$3:$AL$3,0))),0)</f>
        <v>0.28867601315554414</v>
      </c>
      <c r="AO849" s="146">
        <f>IFERROR(AF849*IF($E849="将领",INDEX(兵法相关参数!$C$4:$AL$7,AL$15,MATCH($AB849,兵法相关参数!$C$3:$AL$3,0)),INDEX(兵法相关参数!$C$12:$AL$15,AO$15,MATCH($AB849,兵法相关参数!$C$3:$AL$3,0))),0)+IFERROR(AK849*IF($E849="将领",INDEX(兵法相关参数!$C$4:$AL$7,AL$15,MATCH($AG849,兵法相关参数!$C$3:$AL$3,0)),INDEX(兵法相关参数!$C$12:$AL$15,AO$15,MATCH($AG849,兵法相关参数!$C$3:$AL$3,0))),0)</f>
        <v>0.23302760863153524</v>
      </c>
      <c r="AP849" s="27"/>
      <c r="AQ849" s="151">
        <f t="shared" si="574"/>
        <v>30330</v>
      </c>
      <c r="AR849" s="160">
        <f t="shared" si="569"/>
        <v>0</v>
      </c>
      <c r="AS849" s="15" t="str">
        <f t="shared" si="570"/>
        <v>红</v>
      </c>
      <c r="AT849" s="153">
        <f t="shared" si="565"/>
        <v>2</v>
      </c>
      <c r="AU849" s="39" t="str">
        <f>IF(IF(L849="","",AQ849&amp;AT849)=AU848,"",IF(MOD(COUNTIF($AQ$1:AQ849,AQ849),3)=1,"",IF(L849="","",AQ849&amp;AT849)))</f>
        <v/>
      </c>
      <c r="AV849" s="166" t="str">
        <f t="shared" si="567"/>
        <v/>
      </c>
      <c r="AW849" s="166" t="str">
        <f t="shared" si="568"/>
        <v/>
      </c>
      <c r="AX849" s="15" t="str">
        <f>IF(MOD(COUNTIF($AQ$1:AQ849,AQ849),3)=1,"",IF(M849="","",AT849+1))</f>
        <v/>
      </c>
      <c r="AY849" s="15" t="str">
        <f t="shared" si="519"/>
        <v/>
      </c>
      <c r="AZ849" s="166" t="str">
        <f t="shared" si="520"/>
        <v/>
      </c>
      <c r="BA849" s="166" t="str">
        <f t="shared" si="521"/>
        <v/>
      </c>
      <c r="BB849" s="15" t="str">
        <f>IF(MOD(COUNTIF($AQ$1:AQ849,AQ849),3)=1,"",IF(N849="","",AX849+1))</f>
        <v/>
      </c>
      <c r="BC849" s="15" t="str">
        <f t="shared" si="571"/>
        <v/>
      </c>
      <c r="BD849" s="166" t="str">
        <f t="shared" si="572"/>
        <v/>
      </c>
      <c r="BE849" s="166" t="str">
        <f t="shared" si="573"/>
        <v/>
      </c>
      <c r="BF849" s="15"/>
      <c r="BG849" s="15"/>
      <c r="BH849" s="170" t="str">
        <f t="shared" si="562"/>
        <v>开场10秒生效，每1秒武力伤害提高{0}%，每次普攻后清除该加成（最多叠加8层）。若在3秒内受到最大生命值20%的伤害，则进入静默状态，减伤提高90%且无法行动，持续4秒（静默效果最多触发3次）。</v>
      </c>
      <c r="BL849" s="14"/>
      <c r="BM849" s="245"/>
      <c r="BN849" s="245"/>
      <c r="BO849" s="245"/>
      <c r="BQ849" s="245"/>
    </row>
    <row r="850" spans="1:69">
      <c r="A850" s="256"/>
      <c r="B850" s="259"/>
      <c r="C850" s="256"/>
      <c r="D850" s="257"/>
      <c r="E850" s="179"/>
      <c r="F850" s="141"/>
      <c r="G850" s="141"/>
      <c r="H850" s="141"/>
      <c r="I850" s="141"/>
      <c r="J850" s="256"/>
      <c r="K850" s="256"/>
      <c r="L850" s="182"/>
      <c r="M850" s="179"/>
      <c r="N850" s="179"/>
      <c r="O850" s="182"/>
      <c r="P850" s="179"/>
      <c r="Q850" s="179"/>
      <c r="R850" s="179"/>
      <c r="S850" s="179"/>
      <c r="T850" s="179"/>
      <c r="U850" s="179"/>
      <c r="V850" s="179"/>
      <c r="W850" s="179"/>
      <c r="X850" s="179"/>
      <c r="Y850" s="179"/>
      <c r="Z850" s="179"/>
      <c r="AA850" s="179"/>
      <c r="AB850" s="44"/>
      <c r="AC850" s="189"/>
      <c r="AD850" s="189"/>
      <c r="AE850" s="189"/>
      <c r="AF850" s="189"/>
      <c r="AG850" s="92"/>
      <c r="AH850" s="189"/>
      <c r="AI850" s="239"/>
      <c r="AJ850" s="189"/>
      <c r="AK850" s="189"/>
      <c r="AL850" s="146">
        <f>IFERROR(AC850*IF($E850="将领",INDEX(兵法相关参数!$C$4:$AL$7,AL$15,MATCH($AB850,兵法相关参数!$C$3:$AL$3,0)),INDEX(兵法相关参数!$C$12:$AL$15,AL$15,MATCH($AB850,兵法相关参数!$C$3:$AL$3,0))),0)+IFERROR(AH850*IF($E850="将领",INDEX(兵法相关参数!$C$4:$AL$7,AL$15,MATCH($AG850,兵法相关参数!$C$3:$AL$3,0)),INDEX(兵法相关参数!$C$12:$AL$15,AL$15,MATCH($AG850,兵法相关参数!$C$3:$AL$3,0))),0)</f>
        <v>0</v>
      </c>
      <c r="AM850" s="146">
        <f>IFERROR(AD850*IF($E850="将领",INDEX(兵法相关参数!$C$4:$AL$7,AM$15,MATCH($AB850,兵法相关参数!$C$3:$AL$3,0)),INDEX(兵法相关参数!$C$12:$AL$15,AM$15,MATCH($AB850,兵法相关参数!$C$3:$AL$3,0))),0)+IFERROR(AI850*IF($E850="将领",INDEX(兵法相关参数!$C$4:$AL$7,AM$15,MATCH($AG850,兵法相关参数!$C$3:$AL$3,0)),INDEX(兵法相关参数!$C$12:$AL$15,AM$15,MATCH($AG850,兵法相关参数!$C$3:$AL$3,0))),0)</f>
        <v>0</v>
      </c>
      <c r="AN850" s="146">
        <f>IFERROR(AE850*IF($E850="将领",INDEX(兵法相关参数!$C$4:$AL$7,AN$15,MATCH($AB850,兵法相关参数!$C$3:$AL$3,0)),INDEX(兵法相关参数!$C$12:$AL$15,AN$15,MATCH($AB850,兵法相关参数!$C$3:$AL$3,0))),0)+IFERROR(AJ850*IF($E850="将领",INDEX(兵法相关参数!$C$4:$AL$7,AN$15,MATCH($AG850,兵法相关参数!$C$3:$AL$3,0)),INDEX(兵法相关参数!$C$12:$AL$15,AN$15,MATCH($AG850,兵法相关参数!$C$3:$AL$3,0))),0)</f>
        <v>0</v>
      </c>
      <c r="AO850" s="146">
        <f>IFERROR(AF850*IF($E850="将领",INDEX(兵法相关参数!$C$4:$AL$7,AL$15,MATCH($AB850,兵法相关参数!$C$3:$AL$3,0)),INDEX(兵法相关参数!$C$12:$AL$15,AO$15,MATCH($AB850,兵法相关参数!$C$3:$AL$3,0))),0)+IFERROR(AK850*IF($E850="将领",INDEX(兵法相关参数!$C$4:$AL$7,AL$15,MATCH($AG850,兵法相关参数!$C$3:$AL$3,0)),INDEX(兵法相关参数!$C$12:$AL$15,AO$15,MATCH($AG850,兵法相关参数!$C$3:$AL$3,0))),0)</f>
        <v>0</v>
      </c>
      <c r="AP850" s="27"/>
      <c r="AQ850" s="151">
        <f t="shared" si="574"/>
        <v>30330</v>
      </c>
      <c r="AR850" s="160">
        <f t="shared" si="569"/>
        <v>0</v>
      </c>
      <c r="AS850" s="15" t="str">
        <f t="shared" si="570"/>
        <v>红</v>
      </c>
      <c r="AT850" s="153">
        <f t="shared" si="565"/>
        <v>2</v>
      </c>
      <c r="AU850" s="39" t="str">
        <f>IF(IF(L850="","",AQ850&amp;AT850)=AU849,"",IF(MOD(COUNTIF($AQ$1:AQ850,AQ850),3)=1,"",IF(L850="","",AQ850&amp;AT850)))</f>
        <v/>
      </c>
      <c r="AV850" s="166" t="str">
        <f t="shared" si="567"/>
        <v/>
      </c>
      <c r="AW850" s="166" t="str">
        <f t="shared" si="568"/>
        <v/>
      </c>
      <c r="AX850" s="15" t="str">
        <f>IF(MOD(COUNTIF($AQ$1:AQ850,AQ850),3)=1,"",IF(M850="","",AT850+1))</f>
        <v/>
      </c>
      <c r="AY850" s="15" t="str">
        <f t="shared" si="519"/>
        <v/>
      </c>
      <c r="AZ850" s="166" t="str">
        <f t="shared" si="520"/>
        <v/>
      </c>
      <c r="BA850" s="166" t="str">
        <f t="shared" si="521"/>
        <v/>
      </c>
      <c r="BB850" s="15" t="str">
        <f>IF(MOD(COUNTIF($AQ$1:AQ850,AQ850),3)=1,"",IF(N850="","",AX850+1))</f>
        <v/>
      </c>
      <c r="BC850" s="15" t="str">
        <f t="shared" si="571"/>
        <v/>
      </c>
      <c r="BD850" s="166" t="str">
        <f t="shared" si="572"/>
        <v/>
      </c>
      <c r="BE850" s="166" t="str">
        <f t="shared" si="573"/>
        <v/>
      </c>
      <c r="BF850" s="15"/>
      <c r="BG850" s="15"/>
      <c r="BH850" s="170" t="str">
        <f t="shared" si="562"/>
        <v>开场10秒生效，每1秒武力伤害提高{0}%，每次普攻后清除该加成（最多叠加8层）。若在3秒内受到最大生命值20%的伤害，则进入静默状态，减伤提高90%且无法行动，持续4秒（静默效果最多触发3次）。</v>
      </c>
      <c r="BL850" s="14"/>
      <c r="BM850" s="245"/>
      <c r="BN850" s="245"/>
      <c r="BO850" s="245"/>
      <c r="BQ850" s="245"/>
    </row>
    <row r="851" spans="1:69">
      <c r="A851" s="256"/>
      <c r="B851" s="259"/>
      <c r="C851" s="256"/>
      <c r="D851" s="255" t="s">
        <v>1363</v>
      </c>
      <c r="E851" s="11"/>
      <c r="F851" s="11"/>
      <c r="G851" s="11"/>
      <c r="H851" s="11"/>
      <c r="I851" s="11"/>
      <c r="J851" s="256"/>
      <c r="K851" s="256"/>
      <c r="L851" s="184"/>
      <c r="M851" s="184"/>
      <c r="N851" s="11"/>
      <c r="O851" s="183" t="s">
        <v>52</v>
      </c>
      <c r="P851" s="184" t="s">
        <v>874</v>
      </c>
      <c r="Q851" s="113" t="s">
        <v>1369</v>
      </c>
      <c r="R851" s="113"/>
      <c r="S851" s="184"/>
      <c r="T851" s="184"/>
      <c r="U851" s="184"/>
      <c r="V851" s="184"/>
      <c r="W851" s="3" t="s">
        <v>223</v>
      </c>
      <c r="X851" s="3" t="s">
        <v>224</v>
      </c>
      <c r="Y851" s="3" t="s">
        <v>225</v>
      </c>
      <c r="Z851" s="3" t="s">
        <v>226</v>
      </c>
      <c r="AA851" s="1"/>
      <c r="AB851" s="15"/>
      <c r="AC851" s="187" t="s">
        <v>227</v>
      </c>
      <c r="AD851" s="187" t="s">
        <v>228</v>
      </c>
      <c r="AE851" s="187" t="s">
        <v>229</v>
      </c>
      <c r="AF851" s="187" t="s">
        <v>230</v>
      </c>
      <c r="AG851" s="96"/>
      <c r="AH851" s="187"/>
      <c r="AI851" s="187"/>
      <c r="AJ851" s="187"/>
      <c r="AK851" s="187"/>
      <c r="AL851" s="146">
        <f>IFERROR(AC851*IF($E851="将领",INDEX(兵法相关参数!$C$4:$AL$7,AL$15,MATCH($AB851,兵法相关参数!$C$3:$AL$3,0)),INDEX(兵法相关参数!$C$12:$AL$15,AL$15,MATCH($AB851,兵法相关参数!$C$3:$AL$3,0))),0)+IFERROR(AH851*IF($E851="将领",INDEX(兵法相关参数!$C$4:$AL$7,AL$15,MATCH($AG851,兵法相关参数!$C$3:$AL$3,0)),INDEX(兵法相关参数!$C$12:$AL$15,AL$15,MATCH($AG851,兵法相关参数!$C$3:$AL$3,0))),0)</f>
        <v>0</v>
      </c>
      <c r="AM851" s="146">
        <f>IFERROR(AD851*IF($E851="将领",INDEX(兵法相关参数!$C$4:$AL$7,AM$15,MATCH($AB851,兵法相关参数!$C$3:$AL$3,0)),INDEX(兵法相关参数!$C$12:$AL$15,AM$15,MATCH($AB851,兵法相关参数!$C$3:$AL$3,0))),0)+IFERROR(AI851*IF($E851="将领",INDEX(兵法相关参数!$C$4:$AL$7,AM$15,MATCH($AG851,兵法相关参数!$C$3:$AL$3,0)),INDEX(兵法相关参数!$C$12:$AL$15,AM$15,MATCH($AG851,兵法相关参数!$C$3:$AL$3,0))),0)</f>
        <v>0</v>
      </c>
      <c r="AN851" s="146">
        <f>IFERROR(AE851*IF($E851="将领",INDEX(兵法相关参数!$C$4:$AL$7,AN$15,MATCH($AB851,兵法相关参数!$C$3:$AL$3,0)),INDEX(兵法相关参数!$C$12:$AL$15,AN$15,MATCH($AB851,兵法相关参数!$C$3:$AL$3,0))),0)+IFERROR(AJ851*IF($E851="将领",INDEX(兵法相关参数!$C$4:$AL$7,AN$15,MATCH($AG851,兵法相关参数!$C$3:$AL$3,0)),INDEX(兵法相关参数!$C$12:$AL$15,AN$15,MATCH($AG851,兵法相关参数!$C$3:$AL$3,0))),0)</f>
        <v>0</v>
      </c>
      <c r="AO851" s="146">
        <f>IFERROR(AF851*IF($E851="将领",INDEX(兵法相关参数!$C$4:$AL$7,AL$15,MATCH($AB851,兵法相关参数!$C$3:$AL$3,0)),INDEX(兵法相关参数!$C$12:$AL$15,AO$15,MATCH($AB851,兵法相关参数!$C$3:$AL$3,0))),0)+IFERROR(AK851*IF($E851="将领",INDEX(兵法相关参数!$C$4:$AL$7,AL$15,MATCH($AG851,兵法相关参数!$C$3:$AL$3,0)),INDEX(兵法相关参数!$C$12:$AL$15,AO$15,MATCH($AG851,兵法相关参数!$C$3:$AL$3,0))),0)</f>
        <v>0</v>
      </c>
      <c r="AP851" s="27"/>
      <c r="AQ851" s="151">
        <f t="shared" si="574"/>
        <v>30330</v>
      </c>
      <c r="AR851" s="160">
        <f t="shared" si="569"/>
        <v>0</v>
      </c>
      <c r="AS851" s="15" t="str">
        <f t="shared" si="570"/>
        <v>红</v>
      </c>
      <c r="AT851" s="153">
        <f t="shared" si="565"/>
        <v>2</v>
      </c>
      <c r="AU851" s="39" t="str">
        <f>IF(IF(L851="","",AQ851&amp;AT851)=AU850,"",IF(MOD(COUNTIF($AQ$1:AQ851,AQ851),3)=1,"",IF(L851="","",AQ851&amp;AT851)))</f>
        <v/>
      </c>
      <c r="AV851" s="166" t="str">
        <f t="shared" si="567"/>
        <v/>
      </c>
      <c r="AW851" s="166" t="str">
        <f t="shared" si="568"/>
        <v/>
      </c>
      <c r="AX851" s="15" t="str">
        <f>IF(MOD(COUNTIF($AQ$1:AQ851,AQ851),3)=1,"",IF(M851="","",AT851+1))</f>
        <v/>
      </c>
      <c r="AY851" s="15" t="str">
        <f t="shared" si="519"/>
        <v/>
      </c>
      <c r="AZ851" s="166" t="str">
        <f t="shared" si="520"/>
        <v/>
      </c>
      <c r="BA851" s="166" t="str">
        <f t="shared" si="521"/>
        <v/>
      </c>
      <c r="BB851" s="15" t="str">
        <f>IF(MOD(COUNTIF($AQ$1:AQ851,AQ851),3)=1,"",IF(N851="","",AX851+1))</f>
        <v/>
      </c>
      <c r="BC851" s="15" t="str">
        <f t="shared" si="571"/>
        <v/>
      </c>
      <c r="BD851" s="166" t="str">
        <f t="shared" si="572"/>
        <v/>
      </c>
      <c r="BE851" s="166" t="str">
        <f t="shared" si="573"/>
        <v/>
      </c>
      <c r="BF851" s="15"/>
      <c r="BG851" s="15"/>
      <c r="BH851" s="170" t="str">
        <f t="shared" si="562"/>
        <v>开场10秒生效，每1秒武力伤害提高{0}%，每次普攻后清除该加成（最多叠加8层）。若在3秒内受到最大生命值20%的伤害，则进入静默状态，减伤提高90%且无法行动，持续4秒（静默效果最多触发3次）。</v>
      </c>
      <c r="BL851" s="14"/>
      <c r="BM851" s="245"/>
      <c r="BN851" s="245"/>
      <c r="BO851" s="245"/>
      <c r="BQ851" s="245"/>
    </row>
    <row r="852" spans="1:69">
      <c r="A852" s="256"/>
      <c r="B852" s="259"/>
      <c r="C852" s="256"/>
      <c r="D852" s="256"/>
      <c r="E852" s="179" t="s">
        <v>22</v>
      </c>
      <c r="F852" s="141"/>
      <c r="G852" s="141">
        <v>1</v>
      </c>
      <c r="H852" s="141">
        <v>1</v>
      </c>
      <c r="I852" s="141">
        <v>1</v>
      </c>
      <c r="J852" s="256"/>
      <c r="K852" s="256"/>
      <c r="L852" s="44"/>
      <c r="M852" s="44"/>
      <c r="N852" s="10"/>
      <c r="O852" s="81">
        <v>0.7</v>
      </c>
      <c r="P852" s="44">
        <f>INDEX(眩晕修正系数,8)</f>
        <v>0.94</v>
      </c>
      <c r="Q852" s="119">
        <v>4</v>
      </c>
      <c r="R852" s="118"/>
      <c r="S852" s="44"/>
      <c r="T852" s="44"/>
      <c r="U852" s="44"/>
      <c r="V852" s="24"/>
      <c r="W852" s="92">
        <f>-$O$852*$P$852</f>
        <v>-0.65799999999999992</v>
      </c>
      <c r="X852" s="92">
        <f>-$O$852*$P$852</f>
        <v>-0.65799999999999992</v>
      </c>
      <c r="Y852" s="92">
        <f>-$O$852*$P$852</f>
        <v>-0.65799999999999992</v>
      </c>
      <c r="Z852" s="92">
        <f>-$O$852*$P$852</f>
        <v>-0.65799999999999992</v>
      </c>
      <c r="AA852" s="22"/>
      <c r="AB852" s="44" t="s">
        <v>105</v>
      </c>
      <c r="AC852" s="92"/>
      <c r="AD852" s="92">
        <f>辅助效用($P849,$T849,AD$15,"输出转换",眩晕系数,"指定将领",X852)</f>
        <v>-0.27450808085720751</v>
      </c>
      <c r="AE852" s="92">
        <f>辅助效用($P849,$T849,AE$15,"输出转换",眩晕系数,"指定将领",Y852)</f>
        <v>-0.46313817797465173</v>
      </c>
      <c r="AF852" s="92">
        <f>辅助效用($P849,$T849,AF$15,"输出转换",眩晕系数,"指定将领",Z852)</f>
        <v>-0.47257319710001378</v>
      </c>
      <c r="AG852" s="92"/>
      <c r="AH852" s="188"/>
      <c r="AI852" s="188"/>
      <c r="AJ852" s="188"/>
      <c r="AK852" s="188"/>
      <c r="AL852" s="146">
        <f>IFERROR(AC852*IF($E852="将领",INDEX(兵法相关参数!$C$4:$AL$7,AL$15,MATCH($AB852,兵法相关参数!$C$3:$AL$3,0)),INDEX(兵法相关参数!$C$12:$AL$15,AL$15,MATCH($AB852,兵法相关参数!$C$3:$AL$3,0))),0)+IFERROR(AH852*IF($E852="将领",INDEX(兵法相关参数!$C$4:$AL$7,AL$15,MATCH($AG852,兵法相关参数!$C$3:$AL$3,0)),INDEX(兵法相关参数!$C$12:$AL$15,AL$15,MATCH($AG852,兵法相关参数!$C$3:$AL$3,0))),0)</f>
        <v>0</v>
      </c>
      <c r="AM852" s="146">
        <f>IFERROR(AD852*IF($E852="将领",INDEX(兵法相关参数!$C$4:$AL$7,AM$15,MATCH($AB852,兵法相关参数!$C$3:$AL$3,0)),INDEX(兵法相关参数!$C$12:$AL$15,AM$15,MATCH($AB852,兵法相关参数!$C$3:$AL$3,0))),0)+IFERROR(AI852*IF($E852="将领",INDEX(兵法相关参数!$C$4:$AL$7,AM$15,MATCH($AG852,兵法相关参数!$C$3:$AL$3,0)),INDEX(兵法相关参数!$C$12:$AL$15,AM$15,MATCH($AG852,兵法相关参数!$C$3:$AL$3,0))),0)</f>
        <v>-0.27450808085720751</v>
      </c>
      <c r="AN852" s="146">
        <f>IFERROR(AE852*IF($E852="将领",INDEX(兵法相关参数!$C$4:$AL$7,AN$15,MATCH($AB852,兵法相关参数!$C$3:$AL$3,0)),INDEX(兵法相关参数!$C$12:$AL$15,AN$15,MATCH($AB852,兵法相关参数!$C$3:$AL$3,0))),0)+IFERROR(AJ852*IF($E852="将领",INDEX(兵法相关参数!$C$4:$AL$7,AN$15,MATCH($AG852,兵法相关参数!$C$3:$AL$3,0)),INDEX(兵法相关参数!$C$12:$AL$15,AN$15,MATCH($AG852,兵法相关参数!$C$3:$AL$3,0))),0)</f>
        <v>-0.46313817797465173</v>
      </c>
      <c r="AO852" s="146">
        <f>IFERROR(AF852*IF($E852="将领",INDEX(兵法相关参数!$C$4:$AL$7,AL$15,MATCH($AB852,兵法相关参数!$C$3:$AL$3,0)),INDEX(兵法相关参数!$C$12:$AL$15,AO$15,MATCH($AB852,兵法相关参数!$C$3:$AL$3,0))),0)+IFERROR(AK852*IF($E852="将领",INDEX(兵法相关参数!$C$4:$AL$7,AL$15,MATCH($AG852,兵法相关参数!$C$3:$AL$3,0)),INDEX(兵法相关参数!$C$12:$AL$15,AO$15,MATCH($AG852,兵法相关参数!$C$3:$AL$3,0))),0)</f>
        <v>-0.47257319710001378</v>
      </c>
      <c r="AP852" s="27"/>
      <c r="AQ852" s="151">
        <f t="shared" si="574"/>
        <v>30330</v>
      </c>
      <c r="AR852" s="160">
        <f t="shared" si="569"/>
        <v>0</v>
      </c>
      <c r="AS852" s="15" t="str">
        <f t="shared" si="570"/>
        <v>红</v>
      </c>
      <c r="AT852" s="153">
        <f t="shared" si="565"/>
        <v>2</v>
      </c>
      <c r="AU852" s="39" t="str">
        <f>IF(IF(L852="","",AQ852&amp;AT852)=AU851,"",IF(MOD(COUNTIF($AQ$1:AQ852,AQ852),3)=1,"",IF(L852="","",AQ852&amp;AT852)))</f>
        <v/>
      </c>
      <c r="AV852" s="166" t="str">
        <f t="shared" si="567"/>
        <v/>
      </c>
      <c r="AW852" s="166" t="str">
        <f t="shared" si="568"/>
        <v/>
      </c>
      <c r="AX852" s="15" t="str">
        <f>IF(MOD(COUNTIF($AQ$1:AQ852,AQ852),3)=1,"",IF(M852="","",AT852+1))</f>
        <v/>
      </c>
      <c r="AY852" s="15" t="str">
        <f t="shared" si="519"/>
        <v/>
      </c>
      <c r="AZ852" s="166" t="str">
        <f t="shared" si="520"/>
        <v/>
      </c>
      <c r="BA852" s="166" t="str">
        <f t="shared" si="521"/>
        <v/>
      </c>
      <c r="BB852" s="15" t="str">
        <f>IF(MOD(COUNTIF($AQ$1:AQ852,AQ852),3)=1,"",IF(N852="","",AX852+1))</f>
        <v/>
      </c>
      <c r="BC852" s="15" t="str">
        <f t="shared" si="571"/>
        <v/>
      </c>
      <c r="BD852" s="166" t="str">
        <f t="shared" si="572"/>
        <v/>
      </c>
      <c r="BE852" s="166" t="str">
        <f t="shared" si="573"/>
        <v/>
      </c>
      <c r="BF852" s="15"/>
      <c r="BG852" s="15"/>
      <c r="BH852" s="170" t="str">
        <f t="shared" si="562"/>
        <v>开场10秒生效，每1秒武力伤害提高{0}%，每次普攻后清除该加成（最多叠加8层）。若在3秒内受到最大生命值20%的伤害，则进入静默状态，减伤提高90%且无法行动，持续4秒（静默效果最多触发3次）。</v>
      </c>
      <c r="BL852" s="14"/>
      <c r="BM852" s="245"/>
      <c r="BN852" s="245"/>
      <c r="BO852" s="245"/>
      <c r="BQ852" s="245"/>
    </row>
    <row r="853" spans="1:69">
      <c r="A853" s="257"/>
      <c r="B853" s="260"/>
      <c r="C853" s="257"/>
      <c r="D853" s="257"/>
      <c r="E853" s="179"/>
      <c r="F853" s="141"/>
      <c r="G853" s="141"/>
      <c r="H853" s="141"/>
      <c r="I853" s="141"/>
      <c r="J853" s="257"/>
      <c r="K853" s="257"/>
      <c r="L853" s="182"/>
      <c r="M853" s="179"/>
      <c r="N853" s="179"/>
      <c r="O853" s="182"/>
      <c r="P853" s="179"/>
      <c r="Q853" s="179"/>
      <c r="R853" s="179"/>
      <c r="S853" s="179"/>
      <c r="T853" s="179"/>
      <c r="U853" s="179"/>
      <c r="V853" s="179"/>
      <c r="W853" s="23">
        <f>$L846*效果范围削减($R846)*$Q852*$O852</f>
        <v>0.61599999999999999</v>
      </c>
      <c r="X853" s="23">
        <f>$L846*效果范围削减($R846)*$Q852*$O852</f>
        <v>0.61599999999999999</v>
      </c>
      <c r="Y853" s="23">
        <f>$L846*效果范围削减($R846)*$Q852*$O852</f>
        <v>0.61599999999999999</v>
      </c>
      <c r="Z853" s="23">
        <f>$L846*效果范围削减($R846)*$Q852*$O852</f>
        <v>0.61599999999999999</v>
      </c>
      <c r="AA853" s="179"/>
      <c r="AB853" s="44" t="s">
        <v>96</v>
      </c>
      <c r="AC853" s="92"/>
      <c r="AD853" s="92">
        <f>辅助效用($P849,-1,AD$15,"输出转换",标准系数,"指定将领",X853)</f>
        <v>2.7481560463897505</v>
      </c>
      <c r="AE853" s="92">
        <f>辅助效用($P849,-1,AE$15,"输出转换",标准系数,"指定将领",Y853)</f>
        <v>4.2926084605537378</v>
      </c>
      <c r="AF853" s="92">
        <f>辅助效用($P849,-1,AF$15,"输出转换",标准系数,"指定将领",Z853)</f>
        <v>4.641785751866192</v>
      </c>
      <c r="AG853" s="92"/>
      <c r="AH853" s="189"/>
      <c r="AI853" s="189"/>
      <c r="AJ853" s="189"/>
      <c r="AK853" s="189"/>
      <c r="AL853" s="146">
        <f>IFERROR(AC853*IF($E853="将领",INDEX(兵法相关参数!$C$4:$AL$7,AL$15,MATCH($AB853,兵法相关参数!$C$3:$AL$3,0)),INDEX(兵法相关参数!$C$12:$AL$15,AL$15,MATCH($AB853,兵法相关参数!$C$3:$AL$3,0))),0)+IFERROR(AH853*IF($E853="将领",INDEX(兵法相关参数!$C$4:$AL$7,AL$15,MATCH($AG853,兵法相关参数!$C$3:$AL$3,0)),INDEX(兵法相关参数!$C$12:$AL$15,AL$15,MATCH($AG853,兵法相关参数!$C$3:$AL$3,0))),0)</f>
        <v>0</v>
      </c>
      <c r="AM853" s="146">
        <f>IFERROR(AD853*IF($E853="将领",INDEX(兵法相关参数!$C$4:$AL$7,AM$15,MATCH($AB853,兵法相关参数!$C$3:$AL$3,0)),INDEX(兵法相关参数!$C$12:$AL$15,AM$15,MATCH($AB853,兵法相关参数!$C$3:$AL$3,0))),0)+IFERROR(AI853*IF($E853="将领",INDEX(兵法相关参数!$C$4:$AL$7,AM$15,MATCH($AG853,兵法相关参数!$C$3:$AL$3,0)),INDEX(兵法相关参数!$C$12:$AL$15,AM$15,MATCH($AG853,兵法相关参数!$C$3:$AL$3,0))),0)</f>
        <v>4.6785238432245979</v>
      </c>
      <c r="AN853" s="146">
        <f>IFERROR(AE853*IF($E853="将领",INDEX(兵法相关参数!$C$4:$AL$7,AN$15,MATCH($AB853,兵法相关参数!$C$3:$AL$3,0)),INDEX(兵法相关参数!$C$12:$AL$15,AN$15,MATCH($AB853,兵法相关参数!$C$3:$AL$3,0))),0)+IFERROR(AJ853*IF($E853="将领",INDEX(兵法相关参数!$C$4:$AL$7,AN$15,MATCH($AG853,兵法相关参数!$C$3:$AL$3,0)),INDEX(兵法相关参数!$C$12:$AL$15,AN$15,MATCH($AG853,兵法相关参数!$C$3:$AL$3,0))),0)</f>
        <v>4.8036332772863259</v>
      </c>
      <c r="AO853" s="146">
        <f>IFERROR(AF853*IF($E853="将领",INDEX(兵法相关参数!$C$4:$AL$7,AL$15,MATCH($AB853,兵法相关参数!$C$3:$AL$3,0)),INDEX(兵法相关参数!$C$12:$AL$15,AO$15,MATCH($AB853,兵法相关参数!$C$3:$AL$3,0))),0)+IFERROR(AK853*IF($E853="将领",INDEX(兵法相关参数!$C$4:$AL$7,AL$15,MATCH($AG853,兵法相关参数!$C$3:$AL$3,0)),INDEX(兵法相关参数!$C$12:$AL$15,AO$15,MATCH($AG853,兵法相关参数!$C$3:$AL$3,0))),0)</f>
        <v>7.2289676841161237</v>
      </c>
      <c r="AP853" s="27"/>
      <c r="AQ853" s="152">
        <f t="shared" si="574"/>
        <v>30330</v>
      </c>
      <c r="AR853" s="160">
        <f t="shared" si="569"/>
        <v>0</v>
      </c>
      <c r="AS853" s="15" t="str">
        <f t="shared" si="570"/>
        <v>红</v>
      </c>
      <c r="AT853" s="153">
        <f t="shared" si="565"/>
        <v>2</v>
      </c>
      <c r="AU853" s="39" t="str">
        <f>IF(IF(L853="","",AQ853&amp;AT853)=AU852,"",IF(MOD(COUNTIF($AQ$1:AQ853,AQ853),3)=1,"",IF(L853="","",AQ853&amp;AT853)))</f>
        <v/>
      </c>
      <c r="AV853" s="166" t="str">
        <f t="shared" ref="AV853:AV861" si="575">IF(AU853="","",IF(L852="固定值",L853,ROUND(IF(AR853=1,L853*INDEX($AV$5:$AV$9,MATCH(AS853,$AU$5:$AU$9,0)),L853*INDEX($AV$13:$AV$17,MATCH(AS853,$AU$13:$AU$17,0))),IF(MID(BH853,FIND(AT853-1,BH853)+2,1)="%",3,1))))</f>
        <v/>
      </c>
      <c r="AW853" s="166" t="str">
        <f t="shared" ref="AW853:AW861" si="576">IF(AU853="","",ROUND((IF(AR853=1,L853*INDEX($AW$5:$AW$9,MATCH(AS853,$AU$5:$AU$9,0)),L853*INDEX($AW$13:$AW$17,MATCH(AS853,$AU$13:$AU$17,0)))-AV853)/34,IF(MID(BH853,FIND(AT853-1,BH853)+2,1)="%",3,1)))</f>
        <v/>
      </c>
      <c r="AX853" s="15" t="str">
        <f>IF(MOD(COUNTIF($AQ$1:AQ853,AQ853),3)=1,"",IF(M853="","",AT853+1))</f>
        <v/>
      </c>
      <c r="AY853" s="15" t="str">
        <f t="shared" si="519"/>
        <v/>
      </c>
      <c r="AZ853" s="166" t="str">
        <f t="shared" si="520"/>
        <v/>
      </c>
      <c r="BA853" s="166" t="str">
        <f t="shared" si="521"/>
        <v/>
      </c>
      <c r="BB853" s="15" t="str">
        <f>IF(MOD(COUNTIF($AQ$1:AQ853,AQ853),3)=1,"",IF(N853="","",AX853+1))</f>
        <v/>
      </c>
      <c r="BC853" s="15" t="str">
        <f t="shared" si="571"/>
        <v/>
      </c>
      <c r="BD853" s="166" t="str">
        <f t="shared" si="572"/>
        <v/>
      </c>
      <c r="BE853" s="166" t="str">
        <f t="shared" si="573"/>
        <v/>
      </c>
      <c r="BF853" s="15"/>
      <c r="BG853" s="15"/>
      <c r="BH853" s="170" t="str">
        <f t="shared" si="562"/>
        <v>开场10秒生效，每1秒武力伤害提高{0}%，每次普攻后清除该加成（最多叠加8层）。若在3秒内受到最大生命值20%的伤害，则进入静默状态，减伤提高90%且无法行动，持续4秒（静默效果最多触发3次）。</v>
      </c>
      <c r="BL853" s="14"/>
      <c r="BM853" s="245"/>
      <c r="BN853" s="245"/>
      <c r="BO853" s="245"/>
      <c r="BQ853" s="245"/>
    </row>
    <row r="854" spans="1:69">
      <c r="A854" s="255" t="s">
        <v>1366</v>
      </c>
      <c r="B854" s="258" t="s">
        <v>1367</v>
      </c>
      <c r="C854" s="255" t="s">
        <v>13</v>
      </c>
      <c r="D854" s="255" t="s">
        <v>1203</v>
      </c>
      <c r="E854" s="11"/>
      <c r="F854" s="11"/>
      <c r="G854" s="11"/>
      <c r="H854" s="11"/>
      <c r="I854" s="11"/>
      <c r="J854" s="11" t="s">
        <v>402</v>
      </c>
      <c r="K854" s="11" t="s">
        <v>469</v>
      </c>
      <c r="L854" s="190" t="s">
        <v>1207</v>
      </c>
      <c r="M854" s="11"/>
      <c r="N854" s="11"/>
      <c r="O854" s="183" t="s">
        <v>52</v>
      </c>
      <c r="P854" s="3" t="s">
        <v>57</v>
      </c>
      <c r="Q854" s="11" t="s">
        <v>61</v>
      </c>
      <c r="R854" s="11" t="s">
        <v>1204</v>
      </c>
      <c r="S854" s="184"/>
      <c r="T854" s="184"/>
      <c r="U854" s="184"/>
      <c r="V854" s="184"/>
      <c r="W854" s="3" t="s">
        <v>223</v>
      </c>
      <c r="X854" s="3" t="s">
        <v>224</v>
      </c>
      <c r="Y854" s="3" t="s">
        <v>225</v>
      </c>
      <c r="Z854" s="3" t="s">
        <v>226</v>
      </c>
      <c r="AA854" s="1"/>
      <c r="AB854" s="15"/>
      <c r="AC854" s="187" t="s">
        <v>227</v>
      </c>
      <c r="AD854" s="187" t="s">
        <v>228</v>
      </c>
      <c r="AE854" s="187" t="s">
        <v>229</v>
      </c>
      <c r="AF854" s="187" t="s">
        <v>230</v>
      </c>
      <c r="AG854" s="96"/>
      <c r="AH854" s="187"/>
      <c r="AI854" s="187"/>
      <c r="AJ854" s="187"/>
      <c r="AK854" s="187"/>
      <c r="AL854" s="146">
        <f>IFERROR(AC854*IF($E854="将领",INDEX(兵法相关参数!$C$4:$AL$7,AL$15,MATCH($AB854,兵法相关参数!$C$3:$AL$3,0)),INDEX(兵法相关参数!$C$12:$AL$15,AL$15,MATCH($AB854,兵法相关参数!$C$3:$AL$3,0))),0)+IFERROR(AH854*IF($E854="将领",INDEX(兵法相关参数!$C$4:$AL$7,AL$15,MATCH($AG854,兵法相关参数!$C$3:$AL$3,0)),INDEX(兵法相关参数!$C$12:$AL$15,AL$15,MATCH($AG854,兵法相关参数!$C$3:$AL$3,0))),0)</f>
        <v>0</v>
      </c>
      <c r="AM854" s="146">
        <f>IFERROR(AD854*IF($E854="将领",INDEX(兵法相关参数!$C$4:$AL$7,AM$15,MATCH($AB854,兵法相关参数!$C$3:$AL$3,0)),INDEX(兵法相关参数!$C$12:$AL$15,AM$15,MATCH($AB854,兵法相关参数!$C$3:$AL$3,0))),0)+IFERROR(AI854*IF($E854="将领",INDEX(兵法相关参数!$C$4:$AL$7,AM$15,MATCH($AG854,兵法相关参数!$C$3:$AL$3,0)),INDEX(兵法相关参数!$C$12:$AL$15,AM$15,MATCH($AG854,兵法相关参数!$C$3:$AL$3,0))),0)</f>
        <v>0</v>
      </c>
      <c r="AN854" s="146">
        <f>IFERROR(AE854*IF($E854="将领",INDEX(兵法相关参数!$C$4:$AL$7,AN$15,MATCH($AB854,兵法相关参数!$C$3:$AL$3,0)),INDEX(兵法相关参数!$C$12:$AL$15,AN$15,MATCH($AB854,兵法相关参数!$C$3:$AL$3,0))),0)+IFERROR(AJ854*IF($E854="将领",INDEX(兵法相关参数!$C$4:$AL$7,AN$15,MATCH($AG854,兵法相关参数!$C$3:$AL$3,0)),INDEX(兵法相关参数!$C$12:$AL$15,AN$15,MATCH($AG854,兵法相关参数!$C$3:$AL$3,0))),0)</f>
        <v>0</v>
      </c>
      <c r="AO854" s="146">
        <f>IFERROR(AF854*IF($E854="将领",INDEX(兵法相关参数!$C$4:$AL$7,AL$15,MATCH($AB854,兵法相关参数!$C$3:$AL$3,0)),INDEX(兵法相关参数!$C$12:$AL$15,AO$15,MATCH($AB854,兵法相关参数!$C$3:$AL$3,0))),0)+IFERROR(AK854*IF($E854="将领",INDEX(兵法相关参数!$C$4:$AL$7,AL$15,MATCH($AG854,兵法相关参数!$C$3:$AL$3,0)),INDEX(兵法相关参数!$C$12:$AL$15,AO$15,MATCH($AG854,兵法相关参数!$C$3:$AL$3,0))),0)</f>
        <v>0</v>
      </c>
      <c r="AP854" s="27"/>
      <c r="AQ854" s="154">
        <v>30331</v>
      </c>
      <c r="AR854" s="160">
        <f t="shared" si="569"/>
        <v>0</v>
      </c>
      <c r="AS854" s="15" t="str">
        <f t="shared" si="570"/>
        <v>红</v>
      </c>
      <c r="AT854" s="153">
        <f t="shared" si="565"/>
        <v>1</v>
      </c>
      <c r="AU854" s="39" t="str">
        <f>IF(IF(L854="","",AQ854&amp;AT854)=AU853,"",IF(MOD(COUNTIF($AQ$1:AQ854,AQ854),3)=1,"",IF(L854="","",AQ854&amp;AT854)))</f>
        <v/>
      </c>
      <c r="AV854" s="166" t="str">
        <f t="shared" si="575"/>
        <v/>
      </c>
      <c r="AW854" s="166" t="str">
        <f t="shared" si="576"/>
        <v/>
      </c>
      <c r="AX854" s="15" t="str">
        <f>IF(MOD(COUNTIF($AQ$1:AQ854,AQ854),3)=1,"",IF(M854="","",AT854+1))</f>
        <v/>
      </c>
      <c r="AY854" s="15" t="str">
        <f t="shared" ref="AY854:AY917" si="577">IF(IF(AX854="","",AQ854&amp;AX854)=AY853,"",IF(AX854="","",AQ854&amp;AX854))</f>
        <v/>
      </c>
      <c r="AZ854" s="166" t="str">
        <f t="shared" ref="AZ854:AZ917" si="578">IF(AY854="","",IF(M853="固定值",M854,ROUND(IF(AR854=1,M854*INDEX($AV$5:$AV$9,MATCH(AS854,$AU$5:$AU$9,0)),M854*INDEX($AV$13:$AV$17,MATCH(AS854,$AU$13:$AU$17,0))),IF(MID(BH854,FIND(AX854-1,BH854)+2,1)="%",3,1))))</f>
        <v/>
      </c>
      <c r="BA854" s="166" t="str">
        <f t="shared" ref="BA854:BA917" si="579">IF(AY854="","",ROUND((IF(AR854=1,M854*INDEX($AW$5:$AW$9,MATCH(AS854,$AU$5:$AU$9,0)),M854*INDEX($AW$13:$AW$17,MATCH(AS854,$AU$13:$AU$17,0)))-AZ854)/34,IF(MID(BH854,FIND(AX854-1,BH854)+2,1)="%",3,1)))</f>
        <v/>
      </c>
      <c r="BB854" s="15" t="str">
        <f>IF(MOD(COUNTIF($AQ$1:AQ854,AQ854),3)=1,"",IF(N854="","",AX854+1))</f>
        <v/>
      </c>
      <c r="BC854" s="15" t="str">
        <f t="shared" si="571"/>
        <v/>
      </c>
      <c r="BD854" s="166" t="str">
        <f t="shared" si="572"/>
        <v/>
      </c>
      <c r="BE854" s="166" t="str">
        <f t="shared" si="573"/>
        <v/>
      </c>
      <c r="BF854" s="15"/>
      <c r="BG854" s="15"/>
      <c r="BH854" s="170" t="str">
        <f t="shared" ref="BH854:BH862" si="580">IF(B854="",BH853,B854)</f>
        <v>战斗开始第15，40秒，使我方随机3支部队免疫负面效果，持续{0}秒（可驱散）。</v>
      </c>
      <c r="BL854" s="14"/>
      <c r="BM854" s="245"/>
      <c r="BN854" s="245"/>
      <c r="BO854" s="245"/>
      <c r="BQ854" s="245"/>
    </row>
    <row r="855" spans="1:69">
      <c r="A855" s="256"/>
      <c r="B855" s="259"/>
      <c r="C855" s="256"/>
      <c r="D855" s="256"/>
      <c r="E855" s="179" t="s">
        <v>22</v>
      </c>
      <c r="F855" s="141">
        <v>1</v>
      </c>
      <c r="G855" s="141">
        <v>1</v>
      </c>
      <c r="H855" s="141">
        <v>1</v>
      </c>
      <c r="I855" s="141">
        <v>1</v>
      </c>
      <c r="J855" s="255">
        <f>SUMPRODUCT(LARGE(AL855:AO855*F855:I855+AL856:AO856*F856:I856+AL858:AO858*F858:I858+AL859:AO859*F859:I859+AL861:AO861*F861:I861+AL862:AO862*F862:I862,1))</f>
        <v>5.1534734079865148</v>
      </c>
      <c r="K855" s="255">
        <f>INDEX($J$17:$J$200,MATCH(C854,$C$17:$C$200,0),1)</f>
        <v>5.1145752809421161</v>
      </c>
      <c r="L855" s="179">
        <v>19</v>
      </c>
      <c r="M855" s="179"/>
      <c r="N855" s="179"/>
      <c r="O855" s="182">
        <v>0.88</v>
      </c>
      <c r="P855" s="179" t="s">
        <v>1368</v>
      </c>
      <c r="Q855" s="179">
        <v>6</v>
      </c>
      <c r="R855" s="179">
        <v>2</v>
      </c>
      <c r="S855" s="179"/>
      <c r="T855" s="179"/>
      <c r="U855" s="179"/>
      <c r="V855" s="179"/>
      <c r="W855" s="23">
        <f>$O$855*$Q$855*$R$855*$L855/60</f>
        <v>3.3440000000000003</v>
      </c>
      <c r="X855" s="23">
        <f>$O$855*$Q$855*$R$855*$L855/60</f>
        <v>3.3440000000000003</v>
      </c>
      <c r="Y855" s="23">
        <f>$O$855*$Q$855*$R$855*$L855/60</f>
        <v>3.3440000000000003</v>
      </c>
      <c r="Z855" s="23">
        <f>$O$855*$Q$855*$R$855*$L855/60</f>
        <v>3.3440000000000003</v>
      </c>
      <c r="AA855" s="179"/>
      <c r="AB855" s="44" t="s">
        <v>98</v>
      </c>
      <c r="AC855" s="92">
        <f>辅助效用($P855,$L$855,AC$15,"生存转换",标准系数,"随机将领目标",W855)</f>
        <v>4.2929405657074939</v>
      </c>
      <c r="AD855" s="92">
        <f>辅助效用($P855,$L$855,AD$15,"生存转换",标准系数,"随机将领目标",X855)</f>
        <v>4.4294210954201567</v>
      </c>
      <c r="AE855" s="92">
        <f>辅助效用($P855,$L$855,AE$15,"生存转换",标准系数,"随机将领目标",Y855)</f>
        <v>4.426889375607626</v>
      </c>
      <c r="AF855" s="92">
        <f>辅助效用($P855,$L$855,AF$15,"生存转换",标准系数,"随机将领目标",Z855)</f>
        <v>4.4844245494557464</v>
      </c>
      <c r="AG855" s="92"/>
      <c r="AH855" s="188"/>
      <c r="AI855" s="188"/>
      <c r="AJ855" s="188"/>
      <c r="AK855" s="238">
        <f>AV855+35*AW855</f>
        <v>19</v>
      </c>
      <c r="AL855" s="146">
        <f>IFERROR(AC855*IF($E855="将领",INDEX(兵法相关参数!$C$4:$AL$7,AL$15,MATCH($AB855,兵法相关参数!$C$3:$AL$3,0)),INDEX(兵法相关参数!$C$12:$AL$15,AL$15,MATCH($AB855,兵法相关参数!$C$3:$AL$3,0))),0)+IFERROR(AH855*IF($E855="将领",INDEX(兵法相关参数!$C$4:$AL$7,AL$15,MATCH($AG855,兵法相关参数!$C$3:$AL$3,0)),INDEX(兵法相关参数!$C$12:$AL$15,AL$15,MATCH($AG855,兵法相关参数!$C$3:$AL$3,0))),0)</f>
        <v>4.9334211788946671</v>
      </c>
      <c r="AM855" s="146">
        <f>IFERROR(AD855*IF($E855="将领",INDEX(兵法相关参数!$C$4:$AL$7,AM$15,MATCH($AB855,兵法相关参数!$C$3:$AL$3,0)),INDEX(兵法相关参数!$C$12:$AL$15,AM$15,MATCH($AB855,兵法相关参数!$C$3:$AL$3,0))),0)+IFERROR(AI855*IF($E855="将领",INDEX(兵法相关参数!$C$4:$AL$7,AM$15,MATCH($AG855,兵法相关参数!$C$3:$AL$3,0)),INDEX(兵法相关参数!$C$12:$AL$15,AM$15,MATCH($AG855,兵法相关参数!$C$3:$AL$3,0))),0)</f>
        <v>4.8164537389940945</v>
      </c>
      <c r="AN855" s="146">
        <f>IFERROR(AE855*IF($E855="将领",INDEX(兵法相关参数!$C$4:$AL$7,AN$15,MATCH($AB855,兵法相关参数!$C$3:$AL$3,0)),INDEX(兵法相关参数!$C$12:$AL$15,AN$15,MATCH($AB855,兵法相关参数!$C$3:$AL$3,0))),0)+IFERROR(AJ855*IF($E855="将领",INDEX(兵法相关参数!$C$4:$AL$7,AN$15,MATCH($AG855,兵法相关参数!$C$3:$AL$3,0)),INDEX(兵法相关参数!$C$12:$AL$15,AN$15,MATCH($AG855,兵法相关参数!$C$3:$AL$3,0))),0)</f>
        <v>4.5088994616653828</v>
      </c>
      <c r="AO855" s="146">
        <f>IFERROR(AF855*IF($E855="将领",INDEX(兵法相关参数!$C$4:$AL$7,AL$15,MATCH($AB855,兵法相关参数!$C$3:$AL$3,0)),INDEX(兵法相关参数!$C$12:$AL$15,AO$15,MATCH($AB855,兵法相关参数!$C$3:$AL$3,0))),0)+IFERROR(AK855*IF($E855="将领",INDEX(兵法相关参数!$C$4:$AL$7,AL$15,MATCH($AG855,兵法相关参数!$C$3:$AL$3,0)),INDEX(兵法相关参数!$C$12:$AL$15,AO$15,MATCH($AG855,兵法相关参数!$C$3:$AL$3,0))),0)</f>
        <v>5.1534734079865148</v>
      </c>
      <c r="AP855" s="27"/>
      <c r="AQ855" s="151">
        <f>AQ854</f>
        <v>30331</v>
      </c>
      <c r="AR855" s="160">
        <f t="shared" si="569"/>
        <v>0</v>
      </c>
      <c r="AS855" s="15" t="str">
        <f t="shared" si="570"/>
        <v>红</v>
      </c>
      <c r="AT855" s="153">
        <f t="shared" si="565"/>
        <v>1</v>
      </c>
      <c r="AU855" s="39" t="str">
        <f>IF(IF(L855="","",AQ855&amp;AT855)=AU854,"",IF(MOD(COUNTIF($AQ$1:AQ855,AQ855),3)=1,"",IF(L855="","",AQ855&amp;AT855)))</f>
        <v>303311</v>
      </c>
      <c r="AV855" s="166">
        <f>IF(AU855="","",IF(L854="固定值",L855,ROUND(IF(AR855=1,L855*INDEX($AV$5:$AV$9,MATCH(AS855,$AU$5:$AU$9,0)),L855*INDEX($AV$13:$AV$17,MATCH(AS855,$AU$13:$AU$17,0))),IF(MID(BH855,FIND(AT855-1,BH855)+2,1)="%",3,1))))</f>
        <v>5</v>
      </c>
      <c r="AW855" s="166">
        <f>IF(AU855="","",ROUND((IF(AR855=1,L855*INDEX($AW$5:$AW$9,MATCH(AS855,$AU$5:$AU$9,0)),L855*INDEX($AW$13:$AW$17,MATCH(AS855,$AU$13:$AU$17,0)))-AV855)/34,IF(MID(BH855,FIND(AT855-1,BH855)+2,1)="%",3,1)))</f>
        <v>0.4</v>
      </c>
      <c r="AX855" s="15" t="str">
        <f>IF(MOD(COUNTIF($AQ$1:AQ855,AQ855),3)=1,"",IF(M855="","",AT855+1))</f>
        <v/>
      </c>
      <c r="AY855" s="15" t="str">
        <f t="shared" si="577"/>
        <v/>
      </c>
      <c r="AZ855" s="166" t="str">
        <f t="shared" si="578"/>
        <v/>
      </c>
      <c r="BA855" s="166" t="str">
        <f t="shared" si="579"/>
        <v/>
      </c>
      <c r="BB855" s="15" t="str">
        <f>IF(MOD(COUNTIF($AQ$1:AQ855,AQ855),3)=1,"",IF(N855="","",AX855+1))</f>
        <v/>
      </c>
      <c r="BC855" s="15" t="str">
        <f t="shared" si="571"/>
        <v/>
      </c>
      <c r="BD855" s="166" t="str">
        <f t="shared" si="572"/>
        <v/>
      </c>
      <c r="BE855" s="166" t="str">
        <f t="shared" si="573"/>
        <v/>
      </c>
      <c r="BF855" s="15"/>
      <c r="BG855" s="15"/>
      <c r="BH855" s="170" t="str">
        <f t="shared" si="580"/>
        <v>战斗开始第15，40秒，使我方随机3支部队免疫负面效果，持续{0}秒（可驱散）。</v>
      </c>
      <c r="BL855" s="14"/>
      <c r="BM855" s="245"/>
      <c r="BN855" s="245"/>
      <c r="BO855" s="245"/>
      <c r="BQ855" s="245"/>
    </row>
    <row r="856" spans="1:69">
      <c r="A856" s="256"/>
      <c r="B856" s="259"/>
      <c r="C856" s="256"/>
      <c r="D856" s="257"/>
      <c r="E856" s="179" t="s">
        <v>28</v>
      </c>
      <c r="F856" s="141">
        <v>1</v>
      </c>
      <c r="G856" s="141">
        <v>1</v>
      </c>
      <c r="H856" s="141">
        <v>1</v>
      </c>
      <c r="I856" s="141">
        <v>1</v>
      </c>
      <c r="J856" s="256"/>
      <c r="K856" s="256"/>
      <c r="L856" s="182"/>
      <c r="M856" s="179"/>
      <c r="N856" s="179"/>
      <c r="O856" s="182"/>
      <c r="P856" s="44"/>
      <c r="Q856" s="10"/>
      <c r="R856" s="10"/>
      <c r="S856" s="10"/>
      <c r="T856" s="24"/>
      <c r="U856" s="24"/>
      <c r="V856" s="24"/>
      <c r="W856" s="23"/>
      <c r="X856" s="23"/>
      <c r="Y856" s="23"/>
      <c r="Z856" s="23"/>
      <c r="AA856" s="24"/>
      <c r="AB856" s="44"/>
      <c r="AC856" s="92"/>
      <c r="AD856" s="92"/>
      <c r="AE856" s="92"/>
      <c r="AF856" s="92"/>
      <c r="AG856" s="92"/>
      <c r="AH856" s="95"/>
      <c r="AI856" s="95"/>
      <c r="AJ856" s="95"/>
      <c r="AK856" s="95"/>
      <c r="AL856" s="146">
        <f>IFERROR(AC856*IF($E856="将领",INDEX(兵法相关参数!$C$4:$AL$7,AL$15,MATCH($AB856,兵法相关参数!$C$3:$AL$3,0)),INDEX(兵法相关参数!$C$12:$AL$15,AL$15,MATCH($AB856,兵法相关参数!$C$3:$AL$3,0))),0)+IFERROR(AH856*IF($E856="将领",INDEX(兵法相关参数!$C$4:$AL$7,AL$15,MATCH($AG856,兵法相关参数!$C$3:$AL$3,0)),INDEX(兵法相关参数!$C$12:$AL$15,AL$15,MATCH($AG856,兵法相关参数!$C$3:$AL$3,0))),0)</f>
        <v>0</v>
      </c>
      <c r="AM856" s="146">
        <f>IFERROR(AD856*IF($E856="将领",INDEX(兵法相关参数!$C$4:$AL$7,AM$15,MATCH($AB856,兵法相关参数!$C$3:$AL$3,0)),INDEX(兵法相关参数!$C$12:$AL$15,AM$15,MATCH($AB856,兵法相关参数!$C$3:$AL$3,0))),0)+IFERROR(AI856*IF($E856="将领",INDEX(兵法相关参数!$C$4:$AL$7,AM$15,MATCH($AG856,兵法相关参数!$C$3:$AL$3,0)),INDEX(兵法相关参数!$C$12:$AL$15,AM$15,MATCH($AG856,兵法相关参数!$C$3:$AL$3,0))),0)</f>
        <v>0</v>
      </c>
      <c r="AN856" s="146">
        <f>IFERROR(AE856*IF($E856="将领",INDEX(兵法相关参数!$C$4:$AL$7,AN$15,MATCH($AB856,兵法相关参数!$C$3:$AL$3,0)),INDEX(兵法相关参数!$C$12:$AL$15,AN$15,MATCH($AB856,兵法相关参数!$C$3:$AL$3,0))),0)+IFERROR(AJ856*IF($E856="将领",INDEX(兵法相关参数!$C$4:$AL$7,AN$15,MATCH($AG856,兵法相关参数!$C$3:$AL$3,0)),INDEX(兵法相关参数!$C$12:$AL$15,AN$15,MATCH($AG856,兵法相关参数!$C$3:$AL$3,0))),0)</f>
        <v>0</v>
      </c>
      <c r="AO856" s="146">
        <f>IFERROR(AF856*IF($E856="将领",INDEX(兵法相关参数!$C$4:$AL$7,AL$15,MATCH($AB856,兵法相关参数!$C$3:$AL$3,0)),INDEX(兵法相关参数!$C$12:$AL$15,AO$15,MATCH($AB856,兵法相关参数!$C$3:$AL$3,0))),0)+IFERROR(AK856*IF($E856="将领",INDEX(兵法相关参数!$C$4:$AL$7,AL$15,MATCH($AG856,兵法相关参数!$C$3:$AL$3,0)),INDEX(兵法相关参数!$C$12:$AL$15,AO$15,MATCH($AG856,兵法相关参数!$C$3:$AL$3,0))),0)</f>
        <v>0</v>
      </c>
      <c r="AP856" s="27"/>
      <c r="AQ856" s="151">
        <f>AQ855</f>
        <v>30331</v>
      </c>
      <c r="AR856" s="160">
        <f t="shared" si="569"/>
        <v>0</v>
      </c>
      <c r="AS856" s="15" t="str">
        <f t="shared" si="570"/>
        <v>红</v>
      </c>
      <c r="AT856" s="153">
        <f t="shared" si="565"/>
        <v>1</v>
      </c>
      <c r="AU856" s="39" t="str">
        <f>IF(IF(L856="","",AQ856&amp;AT856)=AU855,"",IF(MOD(COUNTIF($AQ$1:AQ856,AQ856),3)=1,"",IF(L856="","",AQ856&amp;AT856)))</f>
        <v/>
      </c>
      <c r="AV856" s="166" t="str">
        <f>IF(AU856="","",IF(L855="固定值",L856,ROUND(IF(AR856=1,L856*INDEX($AV$5:$AV$9,MATCH(AS856,$AU$5:$AU$9,0)),L856*INDEX($AV$13:$AV$17,MATCH(AS856,$AU$13:$AU$17,0))),IF(MID(BH856,FIND(AT856-1,BH856)+2,1)="%",3,1))))</f>
        <v/>
      </c>
      <c r="AW856" s="166" t="str">
        <f>IF(AU856="","",ROUND((IF(AR856=1,L856*INDEX($AW$5:$AW$9,MATCH(AS856,$AU$5:$AU$9,0)),L856*INDEX($AW$13:$AW$17,MATCH(AS856,$AU$13:$AU$17,0)))-AV856)/34,IF(MID(BH856,FIND(AT856-1,BH856)+2,1)="%",3,1)))</f>
        <v/>
      </c>
      <c r="AX856" s="15" t="str">
        <f>IF(MOD(COUNTIF($AQ$1:AQ856,AQ856),3)=1,"",IF(M856="","",AT856+1))</f>
        <v/>
      </c>
      <c r="AY856" s="15" t="str">
        <f t="shared" si="577"/>
        <v/>
      </c>
      <c r="AZ856" s="166" t="str">
        <f t="shared" si="578"/>
        <v/>
      </c>
      <c r="BA856" s="166" t="str">
        <f t="shared" si="579"/>
        <v/>
      </c>
      <c r="BB856" s="15" t="str">
        <f>IF(MOD(COUNTIF($AQ$1:AQ856,AQ856),3)=1,"",IF(N856="","",AX856+1))</f>
        <v/>
      </c>
      <c r="BC856" s="15" t="str">
        <f t="shared" si="571"/>
        <v/>
      </c>
      <c r="BD856" s="166" t="str">
        <f t="shared" si="572"/>
        <v/>
      </c>
      <c r="BE856" s="166" t="str">
        <f t="shared" si="573"/>
        <v/>
      </c>
      <c r="BF856" s="15"/>
      <c r="BG856" s="15"/>
      <c r="BH856" s="170" t="str">
        <f t="shared" si="580"/>
        <v>战斗开始第15，40秒，使我方随机3支部队免疫负面效果，持续{0}秒（可驱散）。</v>
      </c>
      <c r="BL856" s="14"/>
      <c r="BM856" s="245"/>
      <c r="BN856" s="245"/>
      <c r="BO856" s="245"/>
      <c r="BQ856" s="245"/>
    </row>
    <row r="857" spans="1:69">
      <c r="A857" s="256"/>
      <c r="B857" s="259"/>
      <c r="C857" s="256"/>
      <c r="D857" s="255"/>
      <c r="E857" s="11"/>
      <c r="F857" s="11"/>
      <c r="G857" s="11"/>
      <c r="H857" s="11"/>
      <c r="I857" s="11"/>
      <c r="J857" s="256"/>
      <c r="K857" s="256"/>
      <c r="L857" s="11"/>
      <c r="M857" s="184"/>
      <c r="N857" s="11"/>
      <c r="O857" s="113"/>
      <c r="P857" s="113"/>
      <c r="Q857" s="120"/>
      <c r="R857" s="113"/>
      <c r="S857" s="113"/>
      <c r="T857" s="113"/>
      <c r="U857" s="184"/>
      <c r="V857" s="184"/>
      <c r="W857" s="3"/>
      <c r="X857" s="3"/>
      <c r="Y857" s="3"/>
      <c r="Z857" s="3"/>
      <c r="AA857" s="1"/>
      <c r="AB857" s="15"/>
      <c r="AC857" s="187"/>
      <c r="AD857" s="187"/>
      <c r="AE857" s="187"/>
      <c r="AF857" s="187"/>
      <c r="AG857" s="96"/>
      <c r="AH857" s="187"/>
      <c r="AI857" s="187"/>
      <c r="AJ857" s="187"/>
      <c r="AK857" s="187"/>
      <c r="AL857" s="146">
        <f>IFERROR(AC857*IF($E857="将领",INDEX(兵法相关参数!$C$4:$AL$7,AL$15,MATCH($AB857,兵法相关参数!$C$3:$AL$3,0)),INDEX(兵法相关参数!$C$12:$AL$15,AL$15,MATCH($AB857,兵法相关参数!$C$3:$AL$3,0))),0)+IFERROR(AH857*IF($E857="将领",INDEX(兵法相关参数!$C$4:$AL$7,AL$15,MATCH($AG857,兵法相关参数!$C$3:$AL$3,0)),INDEX(兵法相关参数!$C$12:$AL$15,AL$15,MATCH($AG857,兵法相关参数!$C$3:$AL$3,0))),0)</f>
        <v>0</v>
      </c>
      <c r="AM857" s="146">
        <f>IFERROR(AD857*IF($E857="将领",INDEX(兵法相关参数!$C$4:$AL$7,AM$15,MATCH($AB857,兵法相关参数!$C$3:$AL$3,0)),INDEX(兵法相关参数!$C$12:$AL$15,AM$15,MATCH($AB857,兵法相关参数!$C$3:$AL$3,0))),0)+IFERROR(AI857*IF($E857="将领",INDEX(兵法相关参数!$C$4:$AL$7,AM$15,MATCH($AG857,兵法相关参数!$C$3:$AL$3,0)),INDEX(兵法相关参数!$C$12:$AL$15,AM$15,MATCH($AG857,兵法相关参数!$C$3:$AL$3,0))),0)</f>
        <v>0</v>
      </c>
      <c r="AN857" s="146">
        <f>IFERROR(AE857*IF($E857="将领",INDEX(兵法相关参数!$C$4:$AL$7,AN$15,MATCH($AB857,兵法相关参数!$C$3:$AL$3,0)),INDEX(兵法相关参数!$C$12:$AL$15,AN$15,MATCH($AB857,兵法相关参数!$C$3:$AL$3,0))),0)+IFERROR(AJ857*IF($E857="将领",INDEX(兵法相关参数!$C$4:$AL$7,AN$15,MATCH($AG857,兵法相关参数!$C$3:$AL$3,0)),INDEX(兵法相关参数!$C$12:$AL$15,AN$15,MATCH($AG857,兵法相关参数!$C$3:$AL$3,0))),0)</f>
        <v>0</v>
      </c>
      <c r="AO857" s="146">
        <f>IFERROR(AF857*IF($E857="将领",INDEX(兵法相关参数!$C$4:$AL$7,AL$15,MATCH($AB857,兵法相关参数!$C$3:$AL$3,0)),INDEX(兵法相关参数!$C$12:$AL$15,AO$15,MATCH($AB857,兵法相关参数!$C$3:$AL$3,0))),0)+IFERROR(AK857*IF($E857="将领",INDEX(兵法相关参数!$C$4:$AL$7,AL$15,MATCH($AG857,兵法相关参数!$C$3:$AL$3,0)),INDEX(兵法相关参数!$C$12:$AL$15,AO$15,MATCH($AG857,兵法相关参数!$C$3:$AL$3,0))),0)</f>
        <v>0</v>
      </c>
      <c r="AP857" s="27"/>
      <c r="AQ857" s="151">
        <f t="shared" ref="AQ857:AQ862" si="581">AQ856</f>
        <v>30331</v>
      </c>
      <c r="AR857" s="160">
        <f t="shared" si="569"/>
        <v>0</v>
      </c>
      <c r="AS857" s="15" t="str">
        <f t="shared" si="570"/>
        <v>红</v>
      </c>
      <c r="AT857" s="153">
        <f t="shared" si="565"/>
        <v>1</v>
      </c>
      <c r="AU857" s="39" t="str">
        <f>IF(IF(L857="","",AQ857&amp;AT857)=AU856,"",IF(MOD(COUNTIF($AQ$1:AQ857,AQ857),3)=1,"",IF(L857="","",AQ857&amp;AT857)))</f>
        <v/>
      </c>
      <c r="AV857" s="166" t="str">
        <f>IF(AU857="","",IF(L856="固定值",L857,ROUND(IF(AR857=1,L857*INDEX($AV$5:$AV$9,MATCH(AS857,$AU$5:$AU$9,0)),L857*INDEX($AV$13:$AV$17,MATCH(AS857,$AU$13:$AU$17,0))),IF(MID(BH857,FIND(AT857-1,BH857)+2,1)="%",3,1))))</f>
        <v/>
      </c>
      <c r="AW857" s="166" t="str">
        <f>IF(AU857="","",ROUND((IF(AR857=1,L857*INDEX($AW$5:$AW$9,MATCH(AS857,$AU$5:$AU$9,0)),L857*INDEX($AW$13:$AW$17,MATCH(AS857,$AU$13:$AU$17,0)))-AV857)/34,IF(MID(BH857,FIND(AT857-1,BH857)+2,1)="%",3,1)))</f>
        <v/>
      </c>
      <c r="AX857" s="15" t="str">
        <f>IF(MOD(COUNTIF($AQ$1:AQ857,AQ857),3)=1,"",IF(M857="","",AT857+1))</f>
        <v/>
      </c>
      <c r="AY857" s="15" t="str">
        <f t="shared" si="577"/>
        <v/>
      </c>
      <c r="AZ857" s="166" t="str">
        <f t="shared" si="578"/>
        <v/>
      </c>
      <c r="BA857" s="166" t="str">
        <f t="shared" si="579"/>
        <v/>
      </c>
      <c r="BB857" s="15" t="str">
        <f>IF(MOD(COUNTIF($AQ$1:AQ857,AQ857),3)=1,"",IF(N857="","",AX857+1))</f>
        <v/>
      </c>
      <c r="BC857" s="15" t="str">
        <f t="shared" si="571"/>
        <v/>
      </c>
      <c r="BD857" s="166" t="str">
        <f t="shared" si="572"/>
        <v/>
      </c>
      <c r="BE857" s="166" t="str">
        <f t="shared" si="573"/>
        <v/>
      </c>
      <c r="BF857" s="15"/>
      <c r="BG857" s="15"/>
      <c r="BH857" s="170" t="str">
        <f t="shared" si="580"/>
        <v>战斗开始第15，40秒，使我方随机3支部队免疫负面效果，持续{0}秒（可驱散）。</v>
      </c>
      <c r="BL857" s="14"/>
      <c r="BM857" s="245"/>
      <c r="BN857" s="245"/>
      <c r="BO857" s="245"/>
      <c r="BQ857" s="245"/>
    </row>
    <row r="858" spans="1:69">
      <c r="A858" s="256"/>
      <c r="B858" s="259"/>
      <c r="C858" s="256"/>
      <c r="D858" s="256"/>
      <c r="E858" s="179"/>
      <c r="F858" s="141"/>
      <c r="G858" s="141"/>
      <c r="H858" s="141"/>
      <c r="I858" s="141"/>
      <c r="J858" s="256"/>
      <c r="K858" s="256"/>
      <c r="L858" s="81"/>
      <c r="M858" s="44"/>
      <c r="N858" s="10"/>
      <c r="O858" s="242"/>
      <c r="P858" s="118"/>
      <c r="Q858" s="119"/>
      <c r="R858" s="10"/>
      <c r="S858" s="139"/>
      <c r="T858" s="110"/>
      <c r="U858" s="44"/>
      <c r="V858" s="24"/>
      <c r="W858" s="23"/>
      <c r="X858" s="23"/>
      <c r="Y858" s="23"/>
      <c r="Z858" s="23"/>
      <c r="AA858" s="22"/>
      <c r="AB858" s="44"/>
      <c r="AC858" s="92"/>
      <c r="AD858" s="92"/>
      <c r="AE858" s="92"/>
      <c r="AF858" s="92"/>
      <c r="AG858" s="92"/>
      <c r="AH858" s="188"/>
      <c r="AI858" s="238"/>
      <c r="AJ858" s="188"/>
      <c r="AK858" s="238"/>
      <c r="AL858" s="146">
        <f>IFERROR(AC858*IF($E858="将领",INDEX(兵法相关参数!$C$4:$AL$7,AL$15,MATCH($AB858,兵法相关参数!$C$3:$AL$3,0)),INDEX(兵法相关参数!$C$12:$AL$15,AL$15,MATCH($AB858,兵法相关参数!$C$3:$AL$3,0))),0)+IFERROR(AH858*IF($E858="将领",INDEX(兵法相关参数!$C$4:$AL$7,AL$15,MATCH($AG858,兵法相关参数!$C$3:$AL$3,0)),INDEX(兵法相关参数!$C$12:$AL$15,AL$15,MATCH($AG858,兵法相关参数!$C$3:$AL$3,0))),0)</f>
        <v>0</v>
      </c>
      <c r="AM858" s="146">
        <f>IFERROR(AD858*IF($E858="将领",INDEX(兵法相关参数!$C$4:$AL$7,AM$15,MATCH($AB858,兵法相关参数!$C$3:$AL$3,0)),INDEX(兵法相关参数!$C$12:$AL$15,AM$15,MATCH($AB858,兵法相关参数!$C$3:$AL$3,0))),0)+IFERROR(AI858*IF($E858="将领",INDEX(兵法相关参数!$C$4:$AL$7,AM$15,MATCH($AG858,兵法相关参数!$C$3:$AL$3,0)),INDEX(兵法相关参数!$C$12:$AL$15,AM$15,MATCH($AG858,兵法相关参数!$C$3:$AL$3,0))),0)</f>
        <v>0</v>
      </c>
      <c r="AN858" s="146">
        <f>IFERROR(AE858*IF($E858="将领",INDEX(兵法相关参数!$C$4:$AL$7,AN$15,MATCH($AB858,兵法相关参数!$C$3:$AL$3,0)),INDEX(兵法相关参数!$C$12:$AL$15,AN$15,MATCH($AB858,兵法相关参数!$C$3:$AL$3,0))),0)+IFERROR(AJ858*IF($E858="将领",INDEX(兵法相关参数!$C$4:$AL$7,AN$15,MATCH($AG858,兵法相关参数!$C$3:$AL$3,0)),INDEX(兵法相关参数!$C$12:$AL$15,AN$15,MATCH($AG858,兵法相关参数!$C$3:$AL$3,0))),0)</f>
        <v>0</v>
      </c>
      <c r="AO858" s="146">
        <f>IFERROR(AF858*IF($E858="将领",INDEX(兵法相关参数!$C$4:$AL$7,AL$15,MATCH($AB858,兵法相关参数!$C$3:$AL$3,0)),INDEX(兵法相关参数!$C$12:$AL$15,AO$15,MATCH($AB858,兵法相关参数!$C$3:$AL$3,0))),0)+IFERROR(AK858*IF($E858="将领",INDEX(兵法相关参数!$C$4:$AL$7,AL$15,MATCH($AG858,兵法相关参数!$C$3:$AL$3,0)),INDEX(兵法相关参数!$C$12:$AL$15,AO$15,MATCH($AG858,兵法相关参数!$C$3:$AL$3,0))),0)</f>
        <v>0</v>
      </c>
      <c r="AP858" s="27"/>
      <c r="AQ858" s="151">
        <f t="shared" si="581"/>
        <v>30331</v>
      </c>
      <c r="AR858" s="160">
        <f t="shared" si="569"/>
        <v>0</v>
      </c>
      <c r="AS858" s="15" t="str">
        <f t="shared" si="570"/>
        <v>红</v>
      </c>
      <c r="AT858" s="153">
        <f t="shared" si="565"/>
        <v>1</v>
      </c>
      <c r="AU858" s="39" t="str">
        <f>IF(IF(L858="","",AQ858&amp;AT858)=AU857,"",IF(MOD(COUNTIF($AQ$1:AQ858,AQ858),3)=1,"",IF(L858="","",AQ858&amp;AT858)))</f>
        <v/>
      </c>
      <c r="AV858" s="166" t="str">
        <f>IF(AU858="","",IF(L857="固定值",L858,ROUND(IF(AR858=1,L858*INDEX($AV$5:$AV$9,MATCH(AS858,$AU$5:$AU$9,0)),L858*INDEX($AV$13:$AV$17,MATCH(AS858,$AU$13:$AU$17,0))),IF(MID(BH858,FIND(AT858-1,BH858)+2,1)="%",3,1))))</f>
        <v/>
      </c>
      <c r="AW858" s="166" t="str">
        <f>IF(AU858="","",ROUND((IF(AR858=1,L858*INDEX($AW$5:$AW$9,MATCH(AS858,$AU$5:$AU$9,0)),L858*INDEX($AW$13:$AW$17,MATCH(AS858,$AU$13:$AU$17,0)))-AV858)/34,IF(MID(BH858,FIND(AT858-1,BH858)+2,1)="%",3,1)))</f>
        <v/>
      </c>
      <c r="AX858" s="15" t="str">
        <f>IF(MOD(COUNTIF($AQ$1:AQ858,AQ858),3)=1,"",IF(M858="","",AT858+1))</f>
        <v/>
      </c>
      <c r="AY858" s="15" t="str">
        <f t="shared" si="577"/>
        <v/>
      </c>
      <c r="AZ858" s="166" t="str">
        <f t="shared" si="578"/>
        <v/>
      </c>
      <c r="BA858" s="166" t="str">
        <f t="shared" si="579"/>
        <v/>
      </c>
      <c r="BB858" s="15" t="str">
        <f>IF(MOD(COUNTIF($AQ$1:AQ858,AQ858),3)=1,"",IF(N858="","",AX858+1))</f>
        <v/>
      </c>
      <c r="BC858" s="15" t="str">
        <f t="shared" si="571"/>
        <v/>
      </c>
      <c r="BD858" s="166" t="str">
        <f t="shared" si="572"/>
        <v/>
      </c>
      <c r="BE858" s="166" t="str">
        <f t="shared" si="573"/>
        <v/>
      </c>
      <c r="BF858" s="15"/>
      <c r="BG858" s="15"/>
      <c r="BH858" s="170" t="str">
        <f t="shared" si="580"/>
        <v>战斗开始第15，40秒，使我方随机3支部队免疫负面效果，持续{0}秒（可驱散）。</v>
      </c>
      <c r="BL858" s="14"/>
      <c r="BM858" s="245"/>
      <c r="BN858" s="245"/>
      <c r="BO858" s="245"/>
      <c r="BQ858" s="245"/>
    </row>
    <row r="859" spans="1:69">
      <c r="A859" s="256"/>
      <c r="B859" s="259"/>
      <c r="C859" s="256"/>
      <c r="D859" s="257"/>
      <c r="E859" s="179"/>
      <c r="F859" s="141"/>
      <c r="G859" s="141"/>
      <c r="H859" s="141"/>
      <c r="I859" s="141"/>
      <c r="J859" s="256"/>
      <c r="K859" s="256"/>
      <c r="L859" s="182"/>
      <c r="M859" s="179"/>
      <c r="N859" s="179"/>
      <c r="O859" s="182"/>
      <c r="P859" s="179"/>
      <c r="Q859" s="179"/>
      <c r="R859" s="179"/>
      <c r="S859" s="179"/>
      <c r="T859" s="179"/>
      <c r="U859" s="179"/>
      <c r="V859" s="179"/>
      <c r="W859" s="179"/>
      <c r="X859" s="179"/>
      <c r="Y859" s="179"/>
      <c r="Z859" s="179"/>
      <c r="AA859" s="179"/>
      <c r="AB859" s="44"/>
      <c r="AC859" s="189"/>
      <c r="AD859" s="189"/>
      <c r="AE859" s="189"/>
      <c r="AF859" s="189"/>
      <c r="AG859" s="92"/>
      <c r="AH859" s="189"/>
      <c r="AI859" s="239"/>
      <c r="AJ859" s="189"/>
      <c r="AK859" s="189"/>
      <c r="AL859" s="146">
        <f>IFERROR(AC859*IF($E859="将领",INDEX(兵法相关参数!$C$4:$AL$7,AL$15,MATCH($AB859,兵法相关参数!$C$3:$AL$3,0)),INDEX(兵法相关参数!$C$12:$AL$15,AL$15,MATCH($AB859,兵法相关参数!$C$3:$AL$3,0))),0)+IFERROR(AH859*IF($E859="将领",INDEX(兵法相关参数!$C$4:$AL$7,AL$15,MATCH($AG859,兵法相关参数!$C$3:$AL$3,0)),INDEX(兵法相关参数!$C$12:$AL$15,AL$15,MATCH($AG859,兵法相关参数!$C$3:$AL$3,0))),0)</f>
        <v>0</v>
      </c>
      <c r="AM859" s="146">
        <f>IFERROR(AD859*IF($E859="将领",INDEX(兵法相关参数!$C$4:$AL$7,AM$15,MATCH($AB859,兵法相关参数!$C$3:$AL$3,0)),INDEX(兵法相关参数!$C$12:$AL$15,AM$15,MATCH($AB859,兵法相关参数!$C$3:$AL$3,0))),0)+IFERROR(AI859*IF($E859="将领",INDEX(兵法相关参数!$C$4:$AL$7,AM$15,MATCH($AG859,兵法相关参数!$C$3:$AL$3,0)),INDEX(兵法相关参数!$C$12:$AL$15,AM$15,MATCH($AG859,兵法相关参数!$C$3:$AL$3,0))),0)</f>
        <v>0</v>
      </c>
      <c r="AN859" s="146">
        <f>IFERROR(AE859*IF($E859="将领",INDEX(兵法相关参数!$C$4:$AL$7,AN$15,MATCH($AB859,兵法相关参数!$C$3:$AL$3,0)),INDEX(兵法相关参数!$C$12:$AL$15,AN$15,MATCH($AB859,兵法相关参数!$C$3:$AL$3,0))),0)+IFERROR(AJ859*IF($E859="将领",INDEX(兵法相关参数!$C$4:$AL$7,AN$15,MATCH($AG859,兵法相关参数!$C$3:$AL$3,0)),INDEX(兵法相关参数!$C$12:$AL$15,AN$15,MATCH($AG859,兵法相关参数!$C$3:$AL$3,0))),0)</f>
        <v>0</v>
      </c>
      <c r="AO859" s="146">
        <f>IFERROR(AF859*IF($E859="将领",INDEX(兵法相关参数!$C$4:$AL$7,AL$15,MATCH($AB859,兵法相关参数!$C$3:$AL$3,0)),INDEX(兵法相关参数!$C$12:$AL$15,AO$15,MATCH($AB859,兵法相关参数!$C$3:$AL$3,0))),0)+IFERROR(AK859*IF($E859="将领",INDEX(兵法相关参数!$C$4:$AL$7,AL$15,MATCH($AG859,兵法相关参数!$C$3:$AL$3,0)),INDEX(兵法相关参数!$C$12:$AL$15,AO$15,MATCH($AG859,兵法相关参数!$C$3:$AL$3,0))),0)</f>
        <v>0</v>
      </c>
      <c r="AP859" s="27"/>
      <c r="AQ859" s="151">
        <f t="shared" si="581"/>
        <v>30331</v>
      </c>
      <c r="AR859" s="160">
        <f t="shared" si="569"/>
        <v>0</v>
      </c>
      <c r="AS859" s="15" t="str">
        <f t="shared" si="570"/>
        <v>红</v>
      </c>
      <c r="AT859" s="153">
        <f t="shared" si="565"/>
        <v>1</v>
      </c>
      <c r="AU859" s="39" t="str">
        <f>IF(IF(L859="","",AQ859&amp;AT859)=AU858,"",IF(MOD(COUNTIF($AQ$1:AQ859,AQ859),3)=1,"",IF(L859="","",AQ859&amp;AT859)))</f>
        <v/>
      </c>
      <c r="AV859" s="166" t="str">
        <f t="shared" si="575"/>
        <v/>
      </c>
      <c r="AW859" s="166" t="str">
        <f t="shared" si="576"/>
        <v/>
      </c>
      <c r="AX859" s="15" t="str">
        <f>IF(MOD(COUNTIF($AQ$1:AQ859,AQ859),3)=1,"",IF(M859="","",AT859+1))</f>
        <v/>
      </c>
      <c r="AY859" s="15" t="str">
        <f t="shared" si="577"/>
        <v/>
      </c>
      <c r="AZ859" s="166" t="str">
        <f t="shared" si="578"/>
        <v/>
      </c>
      <c r="BA859" s="166" t="str">
        <f t="shared" si="579"/>
        <v/>
      </c>
      <c r="BB859" s="15" t="str">
        <f>IF(MOD(COUNTIF($AQ$1:AQ859,AQ859),3)=1,"",IF(N859="","",AX859+1))</f>
        <v/>
      </c>
      <c r="BC859" s="15" t="str">
        <f t="shared" si="571"/>
        <v/>
      </c>
      <c r="BD859" s="166" t="str">
        <f t="shared" si="572"/>
        <v/>
      </c>
      <c r="BE859" s="166" t="str">
        <f t="shared" si="573"/>
        <v/>
      </c>
      <c r="BF859" s="15"/>
      <c r="BG859" s="15"/>
      <c r="BH859" s="170" t="str">
        <f t="shared" si="580"/>
        <v>战斗开始第15，40秒，使我方随机3支部队免疫负面效果，持续{0}秒（可驱散）。</v>
      </c>
      <c r="BL859" s="14"/>
      <c r="BM859" s="245"/>
      <c r="BN859" s="245"/>
      <c r="BO859" s="245"/>
      <c r="BQ859" s="245"/>
    </row>
    <row r="860" spans="1:69">
      <c r="A860" s="256"/>
      <c r="B860" s="259"/>
      <c r="C860" s="256"/>
      <c r="D860" s="255"/>
      <c r="E860" s="11"/>
      <c r="F860" s="11"/>
      <c r="G860" s="11"/>
      <c r="H860" s="11"/>
      <c r="I860" s="11"/>
      <c r="J860" s="256"/>
      <c r="K860" s="256"/>
      <c r="L860" s="184"/>
      <c r="M860" s="184"/>
      <c r="N860" s="11"/>
      <c r="O860" s="3"/>
      <c r="P860" s="113"/>
      <c r="Q860" s="3"/>
      <c r="R860" s="3"/>
      <c r="S860" s="3"/>
      <c r="T860" s="184"/>
      <c r="U860" s="184"/>
      <c r="V860" s="184"/>
      <c r="W860" s="3"/>
      <c r="X860" s="3"/>
      <c r="Y860" s="3"/>
      <c r="Z860" s="3"/>
      <c r="AA860" s="1"/>
      <c r="AB860" s="15"/>
      <c r="AC860" s="187"/>
      <c r="AD860" s="187"/>
      <c r="AE860" s="187"/>
      <c r="AF860" s="187"/>
      <c r="AG860" s="96"/>
      <c r="AH860" s="187"/>
      <c r="AI860" s="187"/>
      <c r="AJ860" s="187"/>
      <c r="AK860" s="187"/>
      <c r="AL860" s="146">
        <f>IFERROR(AC860*IF($E860="将领",INDEX(兵法相关参数!$C$4:$AL$7,AL$15,MATCH($AB860,兵法相关参数!$C$3:$AL$3,0)),INDEX(兵法相关参数!$C$12:$AL$15,AL$15,MATCH($AB860,兵法相关参数!$C$3:$AL$3,0))),0)+IFERROR(AH860*IF($E860="将领",INDEX(兵法相关参数!$C$4:$AL$7,AL$15,MATCH($AG860,兵法相关参数!$C$3:$AL$3,0)),INDEX(兵法相关参数!$C$12:$AL$15,AL$15,MATCH($AG860,兵法相关参数!$C$3:$AL$3,0))),0)</f>
        <v>0</v>
      </c>
      <c r="AM860" s="146">
        <f>IFERROR(AD860*IF($E860="将领",INDEX(兵法相关参数!$C$4:$AL$7,AM$15,MATCH($AB860,兵法相关参数!$C$3:$AL$3,0)),INDEX(兵法相关参数!$C$12:$AL$15,AM$15,MATCH($AB860,兵法相关参数!$C$3:$AL$3,0))),0)+IFERROR(AI860*IF($E860="将领",INDEX(兵法相关参数!$C$4:$AL$7,AM$15,MATCH($AG860,兵法相关参数!$C$3:$AL$3,0)),INDEX(兵法相关参数!$C$12:$AL$15,AM$15,MATCH($AG860,兵法相关参数!$C$3:$AL$3,0))),0)</f>
        <v>0</v>
      </c>
      <c r="AN860" s="146">
        <f>IFERROR(AE860*IF($E860="将领",INDEX(兵法相关参数!$C$4:$AL$7,AN$15,MATCH($AB860,兵法相关参数!$C$3:$AL$3,0)),INDEX(兵法相关参数!$C$12:$AL$15,AN$15,MATCH($AB860,兵法相关参数!$C$3:$AL$3,0))),0)+IFERROR(AJ860*IF($E860="将领",INDEX(兵法相关参数!$C$4:$AL$7,AN$15,MATCH($AG860,兵法相关参数!$C$3:$AL$3,0)),INDEX(兵法相关参数!$C$12:$AL$15,AN$15,MATCH($AG860,兵法相关参数!$C$3:$AL$3,0))),0)</f>
        <v>0</v>
      </c>
      <c r="AO860" s="146">
        <f>IFERROR(AF860*IF($E860="将领",INDEX(兵法相关参数!$C$4:$AL$7,AL$15,MATCH($AB860,兵法相关参数!$C$3:$AL$3,0)),INDEX(兵法相关参数!$C$12:$AL$15,AO$15,MATCH($AB860,兵法相关参数!$C$3:$AL$3,0))),0)+IFERROR(AK860*IF($E860="将领",INDEX(兵法相关参数!$C$4:$AL$7,AL$15,MATCH($AG860,兵法相关参数!$C$3:$AL$3,0)),INDEX(兵法相关参数!$C$12:$AL$15,AO$15,MATCH($AG860,兵法相关参数!$C$3:$AL$3,0))),0)</f>
        <v>0</v>
      </c>
      <c r="AP860" s="27"/>
      <c r="AQ860" s="151">
        <f t="shared" si="581"/>
        <v>30331</v>
      </c>
      <c r="AR860" s="160">
        <f t="shared" si="569"/>
        <v>0</v>
      </c>
      <c r="AS860" s="15" t="str">
        <f t="shared" si="570"/>
        <v>红</v>
      </c>
      <c r="AT860" s="153">
        <f t="shared" si="565"/>
        <v>1</v>
      </c>
      <c r="AU860" s="39" t="str">
        <f>IF(IF(L860="","",AQ860&amp;AT860)=AU859,"",IF(MOD(COUNTIF($AQ$1:AQ860,AQ860),3)=1,"",IF(L860="","",AQ860&amp;AT860)))</f>
        <v/>
      </c>
      <c r="AV860" s="166" t="str">
        <f t="shared" si="575"/>
        <v/>
      </c>
      <c r="AW860" s="166" t="str">
        <f t="shared" si="576"/>
        <v/>
      </c>
      <c r="AX860" s="15" t="str">
        <f>IF(MOD(COUNTIF($AQ$1:AQ860,AQ860),3)=1,"",IF(M860="","",AT860+1))</f>
        <v/>
      </c>
      <c r="AY860" s="15" t="str">
        <f t="shared" si="577"/>
        <v/>
      </c>
      <c r="AZ860" s="166" t="str">
        <f t="shared" si="578"/>
        <v/>
      </c>
      <c r="BA860" s="166" t="str">
        <f t="shared" si="579"/>
        <v/>
      </c>
      <c r="BB860" s="15" t="str">
        <f>IF(MOD(COUNTIF($AQ$1:AQ860,AQ860),3)=1,"",IF(N860="","",AX860+1))</f>
        <v/>
      </c>
      <c r="BC860" s="15" t="str">
        <f t="shared" si="571"/>
        <v/>
      </c>
      <c r="BD860" s="166" t="str">
        <f t="shared" si="572"/>
        <v/>
      </c>
      <c r="BE860" s="166" t="str">
        <f t="shared" si="573"/>
        <v/>
      </c>
      <c r="BF860" s="15"/>
      <c r="BG860" s="15"/>
      <c r="BH860" s="170" t="str">
        <f t="shared" si="580"/>
        <v>战斗开始第15，40秒，使我方随机3支部队免疫负面效果，持续{0}秒（可驱散）。</v>
      </c>
      <c r="BL860" s="14"/>
      <c r="BM860" s="245"/>
      <c r="BN860" s="245"/>
      <c r="BO860" s="245"/>
      <c r="BQ860" s="245"/>
    </row>
    <row r="861" spans="1:69">
      <c r="A861" s="256"/>
      <c r="B861" s="259"/>
      <c r="C861" s="256"/>
      <c r="D861" s="256"/>
      <c r="E861" s="179"/>
      <c r="F861" s="141"/>
      <c r="G861" s="141"/>
      <c r="H861" s="141"/>
      <c r="I861" s="141"/>
      <c r="J861" s="256"/>
      <c r="K861" s="256"/>
      <c r="L861" s="44"/>
      <c r="M861" s="44"/>
      <c r="N861" s="10"/>
      <c r="O861" s="24"/>
      <c r="P861" s="118"/>
      <c r="Q861" s="10"/>
      <c r="R861" s="17"/>
      <c r="S861" s="12"/>
      <c r="T861" s="44"/>
      <c r="U861" s="44"/>
      <c r="V861" s="24"/>
      <c r="W861" s="23"/>
      <c r="X861" s="23"/>
      <c r="Y861" s="23"/>
      <c r="Z861" s="23"/>
      <c r="AA861" s="22"/>
      <c r="AB861" s="44"/>
      <c r="AC861" s="92"/>
      <c r="AD861" s="92"/>
      <c r="AE861" s="92"/>
      <c r="AF861" s="92"/>
      <c r="AG861" s="92"/>
      <c r="AH861" s="188"/>
      <c r="AI861" s="188"/>
      <c r="AJ861" s="188"/>
      <c r="AK861" s="188"/>
      <c r="AL861" s="146">
        <f>IFERROR(AC861*IF($E861="将领",INDEX(兵法相关参数!$C$4:$AL$7,AL$15,MATCH($AB861,兵法相关参数!$C$3:$AL$3,0)),INDEX(兵法相关参数!$C$12:$AL$15,AL$15,MATCH($AB861,兵法相关参数!$C$3:$AL$3,0))),0)+IFERROR(AH861*IF($E861="将领",INDEX(兵法相关参数!$C$4:$AL$7,AL$15,MATCH($AG861,兵法相关参数!$C$3:$AL$3,0)),INDEX(兵法相关参数!$C$12:$AL$15,AL$15,MATCH($AG861,兵法相关参数!$C$3:$AL$3,0))),0)</f>
        <v>0</v>
      </c>
      <c r="AM861" s="146">
        <f>IFERROR(AD861*IF($E861="将领",INDEX(兵法相关参数!$C$4:$AL$7,AM$15,MATCH($AB861,兵法相关参数!$C$3:$AL$3,0)),INDEX(兵法相关参数!$C$12:$AL$15,AM$15,MATCH($AB861,兵法相关参数!$C$3:$AL$3,0))),0)+IFERROR(AI861*IF($E861="将领",INDEX(兵法相关参数!$C$4:$AL$7,AM$15,MATCH($AG861,兵法相关参数!$C$3:$AL$3,0)),INDEX(兵法相关参数!$C$12:$AL$15,AM$15,MATCH($AG861,兵法相关参数!$C$3:$AL$3,0))),0)</f>
        <v>0</v>
      </c>
      <c r="AN861" s="146">
        <f>IFERROR(AE861*IF($E861="将领",INDEX(兵法相关参数!$C$4:$AL$7,AN$15,MATCH($AB861,兵法相关参数!$C$3:$AL$3,0)),INDEX(兵法相关参数!$C$12:$AL$15,AN$15,MATCH($AB861,兵法相关参数!$C$3:$AL$3,0))),0)+IFERROR(AJ861*IF($E861="将领",INDEX(兵法相关参数!$C$4:$AL$7,AN$15,MATCH($AG861,兵法相关参数!$C$3:$AL$3,0)),INDEX(兵法相关参数!$C$12:$AL$15,AN$15,MATCH($AG861,兵法相关参数!$C$3:$AL$3,0))),0)</f>
        <v>0</v>
      </c>
      <c r="AO861" s="146">
        <f>IFERROR(AF861*IF($E861="将领",INDEX(兵法相关参数!$C$4:$AL$7,AL$15,MATCH($AB861,兵法相关参数!$C$3:$AL$3,0)),INDEX(兵法相关参数!$C$12:$AL$15,AO$15,MATCH($AB861,兵法相关参数!$C$3:$AL$3,0))),0)+IFERROR(AK861*IF($E861="将领",INDEX(兵法相关参数!$C$4:$AL$7,AL$15,MATCH($AG861,兵法相关参数!$C$3:$AL$3,0)),INDEX(兵法相关参数!$C$12:$AL$15,AO$15,MATCH($AG861,兵法相关参数!$C$3:$AL$3,0))),0)</f>
        <v>0</v>
      </c>
      <c r="AP861" s="27"/>
      <c r="AQ861" s="151">
        <f t="shared" si="581"/>
        <v>30331</v>
      </c>
      <c r="AR861" s="160">
        <f t="shared" si="569"/>
        <v>0</v>
      </c>
      <c r="AS861" s="15" t="str">
        <f t="shared" si="570"/>
        <v>红</v>
      </c>
      <c r="AT861" s="153">
        <f t="shared" si="565"/>
        <v>1</v>
      </c>
      <c r="AU861" s="39" t="str">
        <f>IF(IF(L861="","",AQ861&amp;AT861)=AU860,"",IF(MOD(COUNTIF($AQ$1:AQ861,AQ861),3)=1,"",IF(L861="","",AQ861&amp;AT861)))</f>
        <v/>
      </c>
      <c r="AV861" s="166" t="str">
        <f t="shared" si="575"/>
        <v/>
      </c>
      <c r="AW861" s="166" t="str">
        <f t="shared" si="576"/>
        <v/>
      </c>
      <c r="AX861" s="15" t="str">
        <f>IF(MOD(COUNTIF($AQ$1:AQ861,AQ861),3)=1,"",IF(M861="","",AT861+1))</f>
        <v/>
      </c>
      <c r="AY861" s="15" t="str">
        <f t="shared" si="577"/>
        <v/>
      </c>
      <c r="AZ861" s="166" t="str">
        <f t="shared" si="578"/>
        <v/>
      </c>
      <c r="BA861" s="166" t="str">
        <f t="shared" si="579"/>
        <v/>
      </c>
      <c r="BB861" s="15" t="str">
        <f>IF(MOD(COUNTIF($AQ$1:AQ861,AQ861),3)=1,"",IF(N861="","",AX861+1))</f>
        <v/>
      </c>
      <c r="BC861" s="15" t="str">
        <f t="shared" si="571"/>
        <v/>
      </c>
      <c r="BD861" s="166" t="str">
        <f t="shared" si="572"/>
        <v/>
      </c>
      <c r="BE861" s="166" t="str">
        <f t="shared" si="573"/>
        <v/>
      </c>
      <c r="BF861" s="15"/>
      <c r="BG861" s="15"/>
      <c r="BH861" s="170" t="str">
        <f t="shared" si="580"/>
        <v>战斗开始第15，40秒，使我方随机3支部队免疫负面效果，持续{0}秒（可驱散）。</v>
      </c>
    </row>
    <row r="862" spans="1:69">
      <c r="A862" s="257"/>
      <c r="B862" s="260"/>
      <c r="C862" s="257"/>
      <c r="D862" s="257"/>
      <c r="E862" s="179"/>
      <c r="F862" s="141"/>
      <c r="G862" s="141"/>
      <c r="H862" s="141"/>
      <c r="I862" s="141"/>
      <c r="J862" s="257"/>
      <c r="K862" s="257"/>
      <c r="L862" s="182"/>
      <c r="M862" s="179"/>
      <c r="N862" s="179"/>
      <c r="O862" s="182"/>
      <c r="P862" s="179"/>
      <c r="Q862" s="179"/>
      <c r="R862" s="179"/>
      <c r="S862" s="179"/>
      <c r="T862" s="179"/>
      <c r="U862" s="179"/>
      <c r="V862" s="179"/>
      <c r="W862" s="179"/>
      <c r="X862" s="179"/>
      <c r="Y862" s="179"/>
      <c r="Z862" s="179"/>
      <c r="AA862" s="179"/>
      <c r="AB862" s="44"/>
      <c r="AC862" s="189"/>
      <c r="AD862" s="189"/>
      <c r="AE862" s="189"/>
      <c r="AF862" s="189"/>
      <c r="AG862" s="92"/>
      <c r="AH862" s="189"/>
      <c r="AI862" s="189"/>
      <c r="AJ862" s="189"/>
      <c r="AK862" s="189"/>
      <c r="AL862" s="146">
        <f>IFERROR(AC862*IF($E862="将领",INDEX(兵法相关参数!$C$4:$AL$7,AL$15,MATCH($AB862,兵法相关参数!$C$3:$AL$3,0)),INDEX(兵法相关参数!$C$12:$AL$15,AL$15,MATCH($AB862,兵法相关参数!$C$3:$AL$3,0))),0)+IFERROR(AH862*IF($E862="将领",INDEX(兵法相关参数!$C$4:$AL$7,AL$15,MATCH($AG862,兵法相关参数!$C$3:$AL$3,0)),INDEX(兵法相关参数!$C$12:$AL$15,AL$15,MATCH($AG862,兵法相关参数!$C$3:$AL$3,0))),0)</f>
        <v>0</v>
      </c>
      <c r="AM862" s="146">
        <f>IFERROR(AD862*IF($E862="将领",INDEX(兵法相关参数!$C$4:$AL$7,AM$15,MATCH($AB862,兵法相关参数!$C$3:$AL$3,0)),INDEX(兵法相关参数!$C$12:$AL$15,AM$15,MATCH($AB862,兵法相关参数!$C$3:$AL$3,0))),0)+IFERROR(AI862*IF($E862="将领",INDEX(兵法相关参数!$C$4:$AL$7,AM$15,MATCH($AG862,兵法相关参数!$C$3:$AL$3,0)),INDEX(兵法相关参数!$C$12:$AL$15,AM$15,MATCH($AG862,兵法相关参数!$C$3:$AL$3,0))),0)</f>
        <v>0</v>
      </c>
      <c r="AN862" s="146">
        <f>IFERROR(AE862*IF($E862="将领",INDEX(兵法相关参数!$C$4:$AL$7,AN$15,MATCH($AB862,兵法相关参数!$C$3:$AL$3,0)),INDEX(兵法相关参数!$C$12:$AL$15,AN$15,MATCH($AB862,兵法相关参数!$C$3:$AL$3,0))),0)+IFERROR(AJ862*IF($E862="将领",INDEX(兵法相关参数!$C$4:$AL$7,AN$15,MATCH($AG862,兵法相关参数!$C$3:$AL$3,0)),INDEX(兵法相关参数!$C$12:$AL$15,AN$15,MATCH($AG862,兵法相关参数!$C$3:$AL$3,0))),0)</f>
        <v>0</v>
      </c>
      <c r="AO862" s="146">
        <f>IFERROR(AF862*IF($E862="将领",INDEX(兵法相关参数!$C$4:$AL$7,AL$15,MATCH($AB862,兵法相关参数!$C$3:$AL$3,0)),INDEX(兵法相关参数!$C$12:$AL$15,AO$15,MATCH($AB862,兵法相关参数!$C$3:$AL$3,0))),0)+IFERROR(AK862*IF($E862="将领",INDEX(兵法相关参数!$C$4:$AL$7,AL$15,MATCH($AG862,兵法相关参数!$C$3:$AL$3,0)),INDEX(兵法相关参数!$C$12:$AL$15,AO$15,MATCH($AG862,兵法相关参数!$C$3:$AL$3,0))),0)</f>
        <v>0</v>
      </c>
      <c r="AP862" s="27"/>
      <c r="AQ862" s="152">
        <f t="shared" si="581"/>
        <v>30331</v>
      </c>
      <c r="AR862" s="160">
        <f t="shared" si="569"/>
        <v>0</v>
      </c>
      <c r="AS862" s="15" t="str">
        <f t="shared" si="570"/>
        <v>红</v>
      </c>
      <c r="AT862" s="153">
        <f t="shared" si="565"/>
        <v>1</v>
      </c>
      <c r="AU862" s="39" t="str">
        <f>IF(IF(L862="","",AQ862&amp;AT862)=AU861,"",IF(MOD(COUNTIF($AQ$1:AQ862,AQ862),3)=1,"",IF(L862="","",AQ862&amp;AT862)))</f>
        <v/>
      </c>
      <c r="AV862" s="166" t="str">
        <f t="shared" ref="AV862:AV870" si="582">IF(AU862="","",IF(L861="固定值",L862,ROUND(IF(AR862=1,L862*INDEX($AV$5:$AV$9,MATCH(AS862,$AU$5:$AU$9,0)),L862*INDEX($AV$13:$AV$17,MATCH(AS862,$AU$13:$AU$17,0))),IF(MID(BH862,FIND(AT862-1,BH862)+2,1)="%",3,1))))</f>
        <v/>
      </c>
      <c r="AW862" s="166" t="str">
        <f t="shared" ref="AW862:AW870" si="583">IF(AU862="","",ROUND((IF(AR862=1,L862*INDEX($AW$5:$AW$9,MATCH(AS862,$AU$5:$AU$9,0)),L862*INDEX($AW$13:$AW$17,MATCH(AS862,$AU$13:$AU$17,0)))-AV862)/34,IF(MID(BH862,FIND(AT862-1,BH862)+2,1)="%",3,1)))</f>
        <v/>
      </c>
      <c r="AX862" s="15" t="str">
        <f>IF(MOD(COUNTIF($AQ$1:AQ862,AQ862),3)=1,"",IF(M862="","",AT862+1))</f>
        <v/>
      </c>
      <c r="AY862" s="15" t="str">
        <f t="shared" si="577"/>
        <v/>
      </c>
      <c r="AZ862" s="166" t="str">
        <f t="shared" si="578"/>
        <v/>
      </c>
      <c r="BA862" s="166" t="str">
        <f t="shared" si="579"/>
        <v/>
      </c>
      <c r="BB862" s="15" t="str">
        <f>IF(MOD(COUNTIF($AQ$1:AQ862,AQ862),3)=1,"",IF(N862="","",AX862+1))</f>
        <v/>
      </c>
      <c r="BC862" s="15" t="str">
        <f t="shared" si="571"/>
        <v/>
      </c>
      <c r="BD862" s="166" t="str">
        <f t="shared" si="572"/>
        <v/>
      </c>
      <c r="BE862" s="166" t="str">
        <f t="shared" si="573"/>
        <v/>
      </c>
      <c r="BF862" s="15"/>
      <c r="BG862" s="15"/>
      <c r="BH862" s="170" t="str">
        <f t="shared" si="580"/>
        <v>战斗开始第15，40秒，使我方随机3支部队免疫负面效果，持续{0}秒（可驱散）。</v>
      </c>
    </row>
    <row r="863" spans="1:69">
      <c r="A863" s="255" t="s">
        <v>1370</v>
      </c>
      <c r="B863" s="258" t="s">
        <v>1371</v>
      </c>
      <c r="C863" s="255" t="s">
        <v>13</v>
      </c>
      <c r="D863" s="255" t="s">
        <v>1372</v>
      </c>
      <c r="E863" s="11"/>
      <c r="F863" s="11"/>
      <c r="G863" s="11"/>
      <c r="H863" s="11"/>
      <c r="I863" s="11"/>
      <c r="J863" s="11" t="s">
        <v>402</v>
      </c>
      <c r="K863" s="11" t="s">
        <v>469</v>
      </c>
      <c r="L863" s="184" t="s">
        <v>62</v>
      </c>
      <c r="M863" s="11"/>
      <c r="N863" s="11"/>
      <c r="O863" s="183" t="s">
        <v>52</v>
      </c>
      <c r="P863" s="3" t="s">
        <v>57</v>
      </c>
      <c r="Q863" s="3" t="s">
        <v>57</v>
      </c>
      <c r="R863" s="11" t="s">
        <v>61</v>
      </c>
      <c r="S863" s="11"/>
      <c r="T863" s="11"/>
      <c r="U863" s="11"/>
      <c r="V863" s="184"/>
      <c r="W863" s="3" t="s">
        <v>223</v>
      </c>
      <c r="X863" s="3" t="s">
        <v>224</v>
      </c>
      <c r="Y863" s="3" t="s">
        <v>225</v>
      </c>
      <c r="Z863" s="3" t="s">
        <v>226</v>
      </c>
      <c r="AA863" s="1"/>
      <c r="AB863" s="15"/>
      <c r="AC863" s="187" t="s">
        <v>227</v>
      </c>
      <c r="AD863" s="187" t="s">
        <v>228</v>
      </c>
      <c r="AE863" s="187" t="s">
        <v>229</v>
      </c>
      <c r="AF863" s="187" t="s">
        <v>230</v>
      </c>
      <c r="AG863" s="96"/>
      <c r="AH863" s="187"/>
      <c r="AI863" s="187"/>
      <c r="AJ863" s="187"/>
      <c r="AK863" s="187"/>
      <c r="AL863" s="146">
        <f>IFERROR(AC863*IF($E863="将领",INDEX(兵法相关参数!$C$4:$AL$7,AL$15,MATCH($AB863,兵法相关参数!$C$3:$AL$3,0)),INDEX(兵法相关参数!$C$12:$AL$15,AL$15,MATCH($AB863,兵法相关参数!$C$3:$AL$3,0))),0)+IFERROR(AH863*IF($E863="将领",INDEX(兵法相关参数!$C$4:$AL$7,AL$15,MATCH($AG863,兵法相关参数!$C$3:$AL$3,0)),INDEX(兵法相关参数!$C$12:$AL$15,AL$15,MATCH($AG863,兵法相关参数!$C$3:$AL$3,0))),0)</f>
        <v>0</v>
      </c>
      <c r="AM863" s="146">
        <f>IFERROR(AD863*IF($E863="将领",INDEX(兵法相关参数!$C$4:$AL$7,AM$15,MATCH($AB863,兵法相关参数!$C$3:$AL$3,0)),INDEX(兵法相关参数!$C$12:$AL$15,AM$15,MATCH($AB863,兵法相关参数!$C$3:$AL$3,0))),0)+IFERROR(AI863*IF($E863="将领",INDEX(兵法相关参数!$C$4:$AL$7,AM$15,MATCH($AG863,兵法相关参数!$C$3:$AL$3,0)),INDEX(兵法相关参数!$C$12:$AL$15,AM$15,MATCH($AG863,兵法相关参数!$C$3:$AL$3,0))),0)</f>
        <v>0</v>
      </c>
      <c r="AN863" s="146">
        <f>IFERROR(AE863*IF($E863="将领",INDEX(兵法相关参数!$C$4:$AL$7,AN$15,MATCH($AB863,兵法相关参数!$C$3:$AL$3,0)),INDEX(兵法相关参数!$C$12:$AL$15,AN$15,MATCH($AB863,兵法相关参数!$C$3:$AL$3,0))),0)+IFERROR(AJ863*IF($E863="将领",INDEX(兵法相关参数!$C$4:$AL$7,AN$15,MATCH($AG863,兵法相关参数!$C$3:$AL$3,0)),INDEX(兵法相关参数!$C$12:$AL$15,AN$15,MATCH($AG863,兵法相关参数!$C$3:$AL$3,0))),0)</f>
        <v>0</v>
      </c>
      <c r="AO863" s="146">
        <f>IFERROR(AF863*IF($E863="将领",INDEX(兵法相关参数!$C$4:$AL$7,AL$15,MATCH($AB863,兵法相关参数!$C$3:$AL$3,0)),INDEX(兵法相关参数!$C$12:$AL$15,AO$15,MATCH($AB863,兵法相关参数!$C$3:$AL$3,0))),0)+IFERROR(AK863*IF($E863="将领",INDEX(兵法相关参数!$C$4:$AL$7,AL$15,MATCH($AG863,兵法相关参数!$C$3:$AL$3,0)),INDEX(兵法相关参数!$C$12:$AL$15,AO$15,MATCH($AG863,兵法相关参数!$C$3:$AL$3,0))),0)</f>
        <v>0</v>
      </c>
      <c r="AP863" s="27"/>
      <c r="AQ863" s="154">
        <v>30332</v>
      </c>
      <c r="AR863" s="160">
        <f t="shared" ref="AR863:AR880" si="584">IF(D863="直接伤害",1,0)</f>
        <v>0</v>
      </c>
      <c r="AS863" s="15" t="str">
        <f t="shared" ref="AS863:AS880" si="585">IF(C863="",AS862,C863)</f>
        <v>红</v>
      </c>
      <c r="AT863" s="153">
        <f t="shared" si="565"/>
        <v>1</v>
      </c>
      <c r="AU863" s="39" t="str">
        <f>IF(IF(L863="","",AQ863&amp;AT863)=AU862,"",IF(MOD(COUNTIF($AQ$1:AQ863,AQ863),3)=1,"",IF(L863="","",AQ863&amp;AT863)))</f>
        <v/>
      </c>
      <c r="AV863" s="166" t="str">
        <f>IF(AU863="","",IF(L862="固定值",L863,ROUND(IF(AR863=1,L863*INDEX($AV$5:$AV$9,MATCH(AS863,$AU$5:$AU$9,0)),L863*INDEX($AV$13:$AV$17,MATCH(AS863,$AU$13:$AU$17,0))),IF(MID(BH863,FIND(AT863-1,BH863)+2,1)="%",3,1))))</f>
        <v/>
      </c>
      <c r="AW863" s="166" t="str">
        <f>IF(AU863="","",ROUND((IF(AR863=1,L863*INDEX($AW$5:$AW$9,MATCH(AS863,$AU$5:$AU$9,0)),L863*INDEX($AW$13:$AW$17,MATCH(AS863,$AU$13:$AU$17,0)))-AV863)/34,IF(MID(BH863,FIND(AT863-1,BH863)+2,1)="%",3,1)))</f>
        <v/>
      </c>
      <c r="AX863" s="15" t="str">
        <f>IF(MOD(COUNTIF($AQ$1:AQ863,AQ863),3)=1,"",IF(M863="","",AT863+1))</f>
        <v/>
      </c>
      <c r="AY863" s="15" t="str">
        <f t="shared" si="577"/>
        <v/>
      </c>
      <c r="AZ863" s="166" t="str">
        <f t="shared" si="578"/>
        <v/>
      </c>
      <c r="BA863" s="166" t="str">
        <f t="shared" si="579"/>
        <v/>
      </c>
      <c r="BB863" s="15" t="str">
        <f>IF(MOD(COUNTIF($AQ$1:AQ863,AQ863),3)=1,"",IF(N863="","",AX863+1))</f>
        <v/>
      </c>
      <c r="BC863" s="15" t="str">
        <f t="shared" ref="BC863:BC880" si="586">IF(IF(BB863="","",AQ863&amp;BB863)=BC862,"",IF(BB863="","",AQ863&amp;BB863))</f>
        <v/>
      </c>
      <c r="BD863" s="166" t="str">
        <f t="shared" ref="BD863:BD880" si="587">IF(BC863="","",IF(N862="固定值",N863,ROUND(IF(AR863=1,N863*INDEX($AV$5:$AV$9,MATCH(AS863,$AU$5:$AU$9,0)),N863*INDEX($AV$13:$AV$17,MATCH(AS863,$AU$13:$AU$17,0))),IF(MID(BH863,FIND(BB863-1,BH863)+2,1)="%",3,1))))</f>
        <v/>
      </c>
      <c r="BE863" s="166" t="str">
        <f t="shared" ref="BE863:BE880" si="588">IF(BC863="","",ROUND((IF(AR863=1,N863*INDEX($AW$5:$AW$9,MATCH(AS863,$AU$5:$AU$9,0)),N863*INDEX($AW$13:$AW$17,MATCH(AS863,$AU$13:$AU$17,0)))-BD863)/34,IF(MID(BH863,FIND(BB863-1,BH863)+2,1)="%",3,1)))</f>
        <v/>
      </c>
      <c r="BF863" s="15"/>
      <c r="BG863" s="15"/>
      <c r="BH863" s="170" t="str">
        <f t="shared" ref="BH863:BH889" si="589">IF(B863="",BH862,B863)</f>
        <v>开局获得{0}%怒气技能伤害提升效果，每次释放怒气技能效果下跌{1}%，第三次释放后怒气技能伤害降低至正常60%。</v>
      </c>
    </row>
    <row r="864" spans="1:69">
      <c r="A864" s="256"/>
      <c r="B864" s="259"/>
      <c r="C864" s="256"/>
      <c r="D864" s="256"/>
      <c r="E864" s="179" t="s">
        <v>22</v>
      </c>
      <c r="F864" s="141"/>
      <c r="G864" s="141">
        <v>1</v>
      </c>
      <c r="H864" s="141"/>
      <c r="I864" s="141"/>
      <c r="J864" s="255">
        <f>SUMPRODUCT(LARGE(AL864:AO864*F864:I864+AL865:AO865*F865:I865+AL867:AO867*F867:I867+AL868:AO868*F868:I868+AL870:AO870*F870:I870+AL871:AO871*F871:I871,1))</f>
        <v>5.1231924346873638</v>
      </c>
      <c r="K864" s="255">
        <f>INDEX($J$17:$J$200,MATCH(C863,$C$17:$C$200,0),1)</f>
        <v>5.1145752809421161</v>
      </c>
      <c r="L864" s="25">
        <v>1</v>
      </c>
      <c r="M864" s="179"/>
      <c r="N864" s="179"/>
      <c r="O864" s="182">
        <v>0.75</v>
      </c>
      <c r="P864" s="44">
        <v>10</v>
      </c>
      <c r="Q864" s="44">
        <v>32</v>
      </c>
      <c r="R864" s="179">
        <v>3</v>
      </c>
      <c r="S864" s="179"/>
      <c r="T864" s="179"/>
      <c r="U864" s="179"/>
      <c r="V864" s="179"/>
      <c r="W864" s="23">
        <f>$O$864*效果范围削减($R$864)*$L864</f>
        <v>1.8371173070873834</v>
      </c>
      <c r="X864" s="23">
        <f>$O$864*效果范围削减($R$864)*$L864</f>
        <v>1.8371173070873834</v>
      </c>
      <c r="Y864" s="23">
        <f>$O$864*效果范围削减($R$864)*$L864</f>
        <v>1.8371173070873834</v>
      </c>
      <c r="Z864" s="23">
        <f>$O$864*效果范围削减($R$864)*$L864</f>
        <v>1.8371173070873834</v>
      </c>
      <c r="AA864" s="179"/>
      <c r="AB864" s="44" t="s">
        <v>101</v>
      </c>
      <c r="AC864" s="92">
        <f>辅助效用($P864,-1,AC$15,"输出转换",标准系数,"指定将领",W864)</f>
        <v>3.893257875019446</v>
      </c>
      <c r="AD864" s="92">
        <f>辅助效用($P864,-1,AD$15,"输出转换",标准系数,"指定将领",X864)</f>
        <v>3.6363378842843725</v>
      </c>
      <c r="AE864" s="92">
        <f>辅助效用($P864,-1,AE$15,"输出转换",标准系数,"指定将领",Y864)</f>
        <v>5.8533183923268979</v>
      </c>
      <c r="AF864" s="92">
        <f>辅助效用($P864,-1,AF$15,"输出转换",标准系数,"指定将领",Z864)</f>
        <v>6.1428739609546179</v>
      </c>
      <c r="AG864" s="92"/>
      <c r="AH864" s="188"/>
      <c r="AI864" s="188"/>
      <c r="AJ864" s="188"/>
      <c r="AK864" s="238">
        <f>AV864+35*AW864</f>
        <v>1</v>
      </c>
      <c r="AL864" s="146">
        <f>IFERROR(AC864*IF($E864="将领",INDEX(兵法相关参数!$C$4:$AL$7,AL$15,MATCH($AB864,兵法相关参数!$C$3:$AL$3,0)),INDEX(兵法相关参数!$C$12:$AL$15,AL$15,MATCH($AB864,兵法相关参数!$C$3:$AL$3,0))),0)+IFERROR(AH864*IF($E864="将领",INDEX(兵法相关参数!$C$4:$AL$7,AL$15,MATCH($AG864,兵法相关参数!$C$3:$AL$3,0)),INDEX(兵法相关参数!$C$12:$AL$15,AL$15,MATCH($AG864,兵法相关参数!$C$3:$AL$3,0))),0)</f>
        <v>3.893257875019446</v>
      </c>
      <c r="AM864" s="146">
        <f>IFERROR(AD864*IF($E864="将领",INDEX(兵法相关参数!$C$4:$AL$7,AM$15,MATCH($AB864,兵法相关参数!$C$3:$AL$3,0)),INDEX(兵法相关参数!$C$12:$AL$15,AM$15,MATCH($AB864,兵法相关参数!$C$3:$AL$3,0))),0)+IFERROR(AI864*IF($E864="将领",INDEX(兵法相关参数!$C$4:$AL$7,AM$15,MATCH($AG864,兵法相关参数!$C$3:$AL$3,0)),INDEX(兵法相关参数!$C$12:$AL$15,AM$15,MATCH($AG864,兵法相关参数!$C$3:$AL$3,0))),0)</f>
        <v>3.6363378842843725</v>
      </c>
      <c r="AN864" s="146">
        <f>IFERROR(AE864*IF($E864="将领",INDEX(兵法相关参数!$C$4:$AL$7,AN$15,MATCH($AB864,兵法相关参数!$C$3:$AL$3,0)),INDEX(兵法相关参数!$C$12:$AL$15,AN$15,MATCH($AB864,兵法相关参数!$C$3:$AL$3,0))),0)+IFERROR(AJ864*IF($E864="将领",INDEX(兵法相关参数!$C$4:$AL$7,AN$15,MATCH($AG864,兵法相关参数!$C$3:$AL$3,0)),INDEX(兵法相关参数!$C$12:$AL$15,AN$15,MATCH($AG864,兵法相关参数!$C$3:$AL$3,0))),0)</f>
        <v>5.8533183923268979</v>
      </c>
      <c r="AO864" s="146">
        <f>IFERROR(AF864*IF($E864="将领",INDEX(兵法相关参数!$C$4:$AL$7,AL$15,MATCH($AB864,兵法相关参数!$C$3:$AL$3,0)),INDEX(兵法相关参数!$C$12:$AL$15,AO$15,MATCH($AB864,兵法相关参数!$C$3:$AL$3,0))),0)+IFERROR(AK864*IF($E864="将领",INDEX(兵法相关参数!$C$4:$AL$7,AL$15,MATCH($AG864,兵法相关参数!$C$3:$AL$3,0)),INDEX(兵法相关参数!$C$12:$AL$15,AO$15,MATCH($AG864,兵法相关参数!$C$3:$AL$3,0))),0)</f>
        <v>6.1428739609546179</v>
      </c>
      <c r="AP864" s="27"/>
      <c r="AQ864" s="151">
        <f>AQ863</f>
        <v>30332</v>
      </c>
      <c r="AR864" s="160">
        <f t="shared" si="584"/>
        <v>0</v>
      </c>
      <c r="AS864" s="15" t="str">
        <f t="shared" si="585"/>
        <v>红</v>
      </c>
      <c r="AT864" s="153">
        <f t="shared" si="565"/>
        <v>1</v>
      </c>
      <c r="AU864" s="39" t="str">
        <f>IF(IF(L864="","",AQ864&amp;AT864)=AU863,"",IF(MOD(COUNTIF($AQ$1:AQ864,AQ864),3)=1,"",IF(L864="","",AQ864&amp;AT864)))</f>
        <v>303321</v>
      </c>
      <c r="AV864" s="166">
        <v>0.79</v>
      </c>
      <c r="AW864" s="166">
        <v>6.0000000000000001E-3</v>
      </c>
      <c r="AX864" s="15" t="str">
        <f>IF(MOD(COUNTIF($AQ$1:AQ864,AQ864),3)=1,"",IF(M864="","",AT864+1))</f>
        <v/>
      </c>
      <c r="AY864" s="15" t="str">
        <f t="shared" si="577"/>
        <v/>
      </c>
      <c r="AZ864" s="166" t="str">
        <f t="shared" si="578"/>
        <v/>
      </c>
      <c r="BA864" s="166" t="str">
        <f t="shared" si="579"/>
        <v/>
      </c>
      <c r="BB864" s="15" t="str">
        <f>IF(MOD(COUNTIF($AQ$1:AQ864,AQ864),3)=1,"",IF(N864="","",AX864+1))</f>
        <v/>
      </c>
      <c r="BC864" s="15" t="str">
        <f t="shared" si="586"/>
        <v/>
      </c>
      <c r="BD864" s="166" t="str">
        <f t="shared" si="587"/>
        <v/>
      </c>
      <c r="BE864" s="166" t="str">
        <f t="shared" si="588"/>
        <v/>
      </c>
      <c r="BF864" s="15"/>
      <c r="BG864" s="15"/>
      <c r="BH864" s="170" t="str">
        <f t="shared" si="589"/>
        <v>开局获得{0}%怒气技能伤害提升效果，每次释放怒气技能效果下跌{1}%，第三次释放后怒气技能伤害降低至正常60%。</v>
      </c>
    </row>
    <row r="865" spans="1:60">
      <c r="A865" s="256"/>
      <c r="B865" s="259"/>
      <c r="C865" s="256"/>
      <c r="D865" s="257"/>
      <c r="E865" s="179"/>
      <c r="F865" s="141"/>
      <c r="G865" s="141"/>
      <c r="H865" s="141"/>
      <c r="I865" s="141"/>
      <c r="J865" s="256"/>
      <c r="K865" s="256"/>
      <c r="L865" s="182"/>
      <c r="M865" s="179"/>
      <c r="N865" s="179"/>
      <c r="O865" s="182"/>
      <c r="P865" s="44"/>
      <c r="Q865" s="10"/>
      <c r="R865" s="10"/>
      <c r="S865" s="10"/>
      <c r="T865" s="24"/>
      <c r="U865" s="24"/>
      <c r="V865" s="24"/>
      <c r="W865" s="23"/>
      <c r="X865" s="23"/>
      <c r="Y865" s="23"/>
      <c r="Z865" s="23"/>
      <c r="AA865" s="24"/>
      <c r="AB865" s="44"/>
      <c r="AC865" s="92"/>
      <c r="AD865" s="92"/>
      <c r="AE865" s="92"/>
      <c r="AF865" s="92"/>
      <c r="AG865" s="92"/>
      <c r="AH865" s="95"/>
      <c r="AI865" s="95"/>
      <c r="AJ865" s="95"/>
      <c r="AK865" s="95"/>
      <c r="AL865" s="146">
        <f>IFERROR(AC865*IF($E865="将领",INDEX(兵法相关参数!$C$4:$AL$7,AL$15,MATCH($AB865,兵法相关参数!$C$3:$AL$3,0)),INDEX(兵法相关参数!$C$12:$AL$15,AL$15,MATCH($AB865,兵法相关参数!$C$3:$AL$3,0))),0)+IFERROR(AH865*IF($E865="将领",INDEX(兵法相关参数!$C$4:$AL$7,AL$15,MATCH($AG865,兵法相关参数!$C$3:$AL$3,0)),INDEX(兵法相关参数!$C$12:$AL$15,AL$15,MATCH($AG865,兵法相关参数!$C$3:$AL$3,0))),0)</f>
        <v>0</v>
      </c>
      <c r="AM865" s="146">
        <f>IFERROR(AD865*IF($E865="将领",INDEX(兵法相关参数!$C$4:$AL$7,AM$15,MATCH($AB865,兵法相关参数!$C$3:$AL$3,0)),INDEX(兵法相关参数!$C$12:$AL$15,AM$15,MATCH($AB865,兵法相关参数!$C$3:$AL$3,0))),0)+IFERROR(AI865*IF($E865="将领",INDEX(兵法相关参数!$C$4:$AL$7,AM$15,MATCH($AG865,兵法相关参数!$C$3:$AL$3,0)),INDEX(兵法相关参数!$C$12:$AL$15,AM$15,MATCH($AG865,兵法相关参数!$C$3:$AL$3,0))),0)</f>
        <v>0</v>
      </c>
      <c r="AN865" s="146">
        <f>IFERROR(AE865*IF($E865="将领",INDEX(兵法相关参数!$C$4:$AL$7,AN$15,MATCH($AB865,兵法相关参数!$C$3:$AL$3,0)),INDEX(兵法相关参数!$C$12:$AL$15,AN$15,MATCH($AB865,兵法相关参数!$C$3:$AL$3,0))),0)+IFERROR(AJ865*IF($E865="将领",INDEX(兵法相关参数!$C$4:$AL$7,AN$15,MATCH($AG865,兵法相关参数!$C$3:$AL$3,0)),INDEX(兵法相关参数!$C$12:$AL$15,AN$15,MATCH($AG865,兵法相关参数!$C$3:$AL$3,0))),0)</f>
        <v>0</v>
      </c>
      <c r="AO865" s="146">
        <f>IFERROR(AF865*IF($E865="将领",INDEX(兵法相关参数!$C$4:$AL$7,AL$15,MATCH($AB865,兵法相关参数!$C$3:$AL$3,0)),INDEX(兵法相关参数!$C$12:$AL$15,AO$15,MATCH($AB865,兵法相关参数!$C$3:$AL$3,0))),0)+IFERROR(AK865*IF($E865="将领",INDEX(兵法相关参数!$C$4:$AL$7,AL$15,MATCH($AG865,兵法相关参数!$C$3:$AL$3,0)),INDEX(兵法相关参数!$C$12:$AL$15,AO$15,MATCH($AG865,兵法相关参数!$C$3:$AL$3,0))),0)</f>
        <v>0</v>
      </c>
      <c r="AP865" s="27"/>
      <c r="AQ865" s="151">
        <f>AQ864</f>
        <v>30332</v>
      </c>
      <c r="AR865" s="160">
        <f t="shared" si="584"/>
        <v>0</v>
      </c>
      <c r="AS865" s="15" t="str">
        <f t="shared" si="585"/>
        <v>红</v>
      </c>
      <c r="AT865" s="153">
        <f t="shared" si="565"/>
        <v>1</v>
      </c>
      <c r="AU865" s="39" t="str">
        <f>IF(IF(L865="","",AQ865&amp;AT865)=AU864,"",IF(MOD(COUNTIF($AQ$1:AQ865,AQ865),3)=1,"",IF(L865="","",AQ865&amp;AT865)))</f>
        <v/>
      </c>
      <c r="AV865" s="166" t="str">
        <f>IF(AU865="","",IF(L864="固定值",L865,ROUND(IF(AR865=1,L865*INDEX($AV$5:$AV$9,MATCH(AS865,$AU$5:$AU$9,0)),L865*INDEX($AV$13:$AV$17,MATCH(AS865,$AU$13:$AU$17,0))),IF(MID(BH865,FIND(AT865-1,BH865)+2,1)="%",3,1))))</f>
        <v/>
      </c>
      <c r="AW865" s="166" t="str">
        <f>IF(AU865="","",ROUND((IF(AR865=1,L865*INDEX($AW$5:$AW$9,MATCH(AS865,$AU$5:$AU$9,0)),L865*INDEX($AW$13:$AW$17,MATCH(AS865,$AU$13:$AU$17,0)))-AV865)/34,IF(MID(BH865,FIND(AT865-1,BH865)+2,1)="%",3,1)))</f>
        <v/>
      </c>
      <c r="AX865" s="15" t="str">
        <f>IF(MOD(COUNTIF($AQ$1:AQ865,AQ865),3)=1,"",IF(M865="","",AT865+1))</f>
        <v/>
      </c>
      <c r="AY865" s="15" t="str">
        <f t="shared" si="577"/>
        <v/>
      </c>
      <c r="AZ865" s="166" t="str">
        <f t="shared" si="578"/>
        <v/>
      </c>
      <c r="BA865" s="166" t="str">
        <f t="shared" si="579"/>
        <v/>
      </c>
      <c r="BB865" s="15" t="str">
        <f>IF(MOD(COUNTIF($AQ$1:AQ865,AQ865),3)=1,"",IF(N865="","",AX865+1))</f>
        <v/>
      </c>
      <c r="BC865" s="15" t="str">
        <f t="shared" si="586"/>
        <v/>
      </c>
      <c r="BD865" s="166" t="str">
        <f t="shared" si="587"/>
        <v/>
      </c>
      <c r="BE865" s="166" t="str">
        <f t="shared" si="588"/>
        <v/>
      </c>
      <c r="BF865" s="15"/>
      <c r="BG865" s="15"/>
      <c r="BH865" s="170" t="str">
        <f t="shared" si="589"/>
        <v>开局获得{0}%怒气技能伤害提升效果，每次释放怒气技能效果下跌{1}%，第三次释放后怒气技能伤害降低至正常60%。</v>
      </c>
    </row>
    <row r="866" spans="1:60">
      <c r="A866" s="256"/>
      <c r="B866" s="259"/>
      <c r="C866" s="256"/>
      <c r="D866" s="255" t="s">
        <v>1374</v>
      </c>
      <c r="E866" s="11"/>
      <c r="F866" s="11"/>
      <c r="G866" s="11"/>
      <c r="H866" s="11"/>
      <c r="I866" s="11"/>
      <c r="J866" s="256"/>
      <c r="K866" s="256"/>
      <c r="L866" s="184" t="s">
        <v>1373</v>
      </c>
      <c r="M866" s="184"/>
      <c r="N866" s="11"/>
      <c r="O866" s="183"/>
      <c r="P866" s="3"/>
      <c r="Q866" s="3"/>
      <c r="R866" s="3"/>
      <c r="S866" s="11"/>
      <c r="T866" s="11"/>
      <c r="U866" s="11"/>
      <c r="V866" s="184"/>
      <c r="W866" s="3" t="s">
        <v>223</v>
      </c>
      <c r="X866" s="3" t="s">
        <v>224</v>
      </c>
      <c r="Y866" s="3" t="s">
        <v>225</v>
      </c>
      <c r="Z866" s="3" t="s">
        <v>226</v>
      </c>
      <c r="AA866" s="1"/>
      <c r="AB866" s="15"/>
      <c r="AC866" s="187"/>
      <c r="AD866" s="187"/>
      <c r="AE866" s="187"/>
      <c r="AF866" s="187"/>
      <c r="AG866" s="96"/>
      <c r="AH866" s="187"/>
      <c r="AI866" s="187"/>
      <c r="AJ866" s="187"/>
      <c r="AK866" s="187"/>
      <c r="AL866" s="146">
        <f>IFERROR(AC866*IF($E866="将领",INDEX(兵法相关参数!$C$4:$AL$7,AL$15,MATCH($AB866,兵法相关参数!$C$3:$AL$3,0)),INDEX(兵法相关参数!$C$12:$AL$15,AL$15,MATCH($AB866,兵法相关参数!$C$3:$AL$3,0))),0)+IFERROR(AH866*IF($E866="将领",INDEX(兵法相关参数!$C$4:$AL$7,AL$15,MATCH($AG866,兵法相关参数!$C$3:$AL$3,0)),INDEX(兵法相关参数!$C$12:$AL$15,AL$15,MATCH($AG866,兵法相关参数!$C$3:$AL$3,0))),0)</f>
        <v>0</v>
      </c>
      <c r="AM866" s="146">
        <f>IFERROR(AD866*IF($E866="将领",INDEX(兵法相关参数!$C$4:$AL$7,AM$15,MATCH($AB866,兵法相关参数!$C$3:$AL$3,0)),INDEX(兵法相关参数!$C$12:$AL$15,AM$15,MATCH($AB866,兵法相关参数!$C$3:$AL$3,0))),0)+IFERROR(AI866*IF($E866="将领",INDEX(兵法相关参数!$C$4:$AL$7,AM$15,MATCH($AG866,兵法相关参数!$C$3:$AL$3,0)),INDEX(兵法相关参数!$C$12:$AL$15,AM$15,MATCH($AG866,兵法相关参数!$C$3:$AL$3,0))),0)</f>
        <v>0</v>
      </c>
      <c r="AN866" s="146">
        <f>IFERROR(AE866*IF($E866="将领",INDEX(兵法相关参数!$C$4:$AL$7,AN$15,MATCH($AB866,兵法相关参数!$C$3:$AL$3,0)),INDEX(兵法相关参数!$C$12:$AL$15,AN$15,MATCH($AB866,兵法相关参数!$C$3:$AL$3,0))),0)+IFERROR(AJ866*IF($E866="将领",INDEX(兵法相关参数!$C$4:$AL$7,AN$15,MATCH($AG866,兵法相关参数!$C$3:$AL$3,0)),INDEX(兵法相关参数!$C$12:$AL$15,AN$15,MATCH($AG866,兵法相关参数!$C$3:$AL$3,0))),0)</f>
        <v>0</v>
      </c>
      <c r="AO866" s="146">
        <f>IFERROR(AF866*IF($E866="将领",INDEX(兵法相关参数!$C$4:$AL$7,AL$15,MATCH($AB866,兵法相关参数!$C$3:$AL$3,0)),INDEX(兵法相关参数!$C$12:$AL$15,AO$15,MATCH($AB866,兵法相关参数!$C$3:$AL$3,0))),0)+IFERROR(AK866*IF($E866="将领",INDEX(兵法相关参数!$C$4:$AL$7,AL$15,MATCH($AG866,兵法相关参数!$C$3:$AL$3,0)),INDEX(兵法相关参数!$C$12:$AL$15,AO$15,MATCH($AG866,兵法相关参数!$C$3:$AL$3,0))),0)</f>
        <v>0</v>
      </c>
      <c r="AP866" s="27"/>
      <c r="AQ866" s="151">
        <f t="shared" ref="AQ866:AQ871" si="590">AQ865</f>
        <v>30332</v>
      </c>
      <c r="AR866" s="160">
        <f t="shared" si="584"/>
        <v>0</v>
      </c>
      <c r="AS866" s="15" t="str">
        <f t="shared" si="585"/>
        <v>红</v>
      </c>
      <c r="AT866" s="153">
        <v>2</v>
      </c>
      <c r="AU866" s="39" t="str">
        <f>IF(IF(L866="","",AQ866&amp;AT866)=AU865,"",IF(MOD(COUNTIF($AQ$1:AQ866,AQ866),3)=1,"",IF(L866="","",AQ866&amp;AT866)))</f>
        <v/>
      </c>
      <c r="AV866" s="166" t="str">
        <f t="shared" si="582"/>
        <v/>
      </c>
      <c r="AW866" s="166" t="str">
        <f t="shared" si="583"/>
        <v/>
      </c>
      <c r="AX866" s="15" t="str">
        <f>IF(MOD(COUNTIF($AQ$1:AQ866,AQ866),3)=1,"",IF(M866="","",AT866+1))</f>
        <v/>
      </c>
      <c r="AY866" s="15" t="str">
        <f t="shared" si="577"/>
        <v/>
      </c>
      <c r="AZ866" s="166" t="str">
        <f t="shared" si="578"/>
        <v/>
      </c>
      <c r="BA866" s="166" t="str">
        <f t="shared" si="579"/>
        <v/>
      </c>
      <c r="BB866" s="15" t="str">
        <f>IF(MOD(COUNTIF($AQ$1:AQ866,AQ866),3)=1,"",IF(N866="","",AX866+1))</f>
        <v/>
      </c>
      <c r="BC866" s="15" t="str">
        <f t="shared" si="586"/>
        <v/>
      </c>
      <c r="BD866" s="166" t="str">
        <f t="shared" si="587"/>
        <v/>
      </c>
      <c r="BE866" s="166" t="str">
        <f t="shared" si="588"/>
        <v/>
      </c>
      <c r="BF866" s="15"/>
      <c r="BG866" s="15"/>
      <c r="BH866" s="170" t="str">
        <f t="shared" si="589"/>
        <v>开局获得{0}%怒气技能伤害提升效果，每次释放怒气技能效果下跌{1}%，第三次释放后怒气技能伤害降低至正常60%。</v>
      </c>
    </row>
    <row r="867" spans="1:60">
      <c r="A867" s="256"/>
      <c r="B867" s="259"/>
      <c r="C867" s="256"/>
      <c r="D867" s="256"/>
      <c r="E867" s="179" t="s">
        <v>22</v>
      </c>
      <c r="F867" s="141"/>
      <c r="G867" s="141">
        <v>1</v>
      </c>
      <c r="H867" s="141"/>
      <c r="I867" s="141"/>
      <c r="J867" s="256"/>
      <c r="K867" s="256"/>
      <c r="L867" s="25">
        <v>-0.4</v>
      </c>
      <c r="M867" s="44"/>
      <c r="N867" s="10"/>
      <c r="O867" s="182"/>
      <c r="P867" s="44"/>
      <c r="Q867" s="44"/>
      <c r="R867" s="44"/>
      <c r="S867" s="179"/>
      <c r="T867" s="179"/>
      <c r="U867" s="179"/>
      <c r="V867" s="24"/>
      <c r="W867" s="23">
        <f>$O$864*效果范围削减($R$864)*($L$864+$L$867)</f>
        <v>1.10227038425243</v>
      </c>
      <c r="X867" s="23">
        <f>$O$864*效果范围削减($R$864)*($L$864+$L$867)</f>
        <v>1.10227038425243</v>
      </c>
      <c r="Y867" s="23">
        <f>$O$864*效果范围削减($R$864)*($L$864+$L$867)</f>
        <v>1.10227038425243</v>
      </c>
      <c r="Z867" s="23">
        <f>$O$864*效果范围削减($R$864)*($L$864+$L$867)</f>
        <v>1.10227038425243</v>
      </c>
      <c r="AA867" s="22"/>
      <c r="AB867" s="44" t="s">
        <v>101</v>
      </c>
      <c r="AC867" s="92">
        <f>辅助效用($Q864,-1,AC$15,"输出转换",标准系数,"指定将领",W867)</f>
        <v>1.6383049494173316</v>
      </c>
      <c r="AD867" s="92">
        <f>辅助效用($Q864,-1,AD$15,"输出转换",标准系数,"指定将领",X867)</f>
        <v>1.4868545504029911</v>
      </c>
      <c r="AE867" s="92">
        <f>辅助效用($Q864,-1,AE$15,"输出转换",标准系数,"指定将领",Y867)</f>
        <v>2.1934247504472184</v>
      </c>
      <c r="AF867" s="92">
        <f>辅助效用($Q864,-1,AF$15,"输出转换",标准系数,"指定将领",Z867)</f>
        <v>2.3867625502130174</v>
      </c>
      <c r="AG867" s="92"/>
      <c r="AH867" s="188"/>
      <c r="AI867" s="238"/>
      <c r="AJ867" s="188"/>
      <c r="AK867" s="238">
        <f>AV867+35*AW867</f>
        <v>-0.39999999999999997</v>
      </c>
      <c r="AL867" s="146">
        <f>IFERROR(AC867*IF($E867="将领",INDEX(兵法相关参数!$C$4:$AL$7,AL$15,MATCH($AB867,兵法相关参数!$C$3:$AL$3,0)),INDEX(兵法相关参数!$C$12:$AL$15,AL$15,MATCH($AB867,兵法相关参数!$C$3:$AL$3,0))),0)+IFERROR(AH867*IF($E867="将领",INDEX(兵法相关参数!$C$4:$AL$7,AL$15,MATCH($AG867,兵法相关参数!$C$3:$AL$3,0)),INDEX(兵法相关参数!$C$12:$AL$15,AL$15,MATCH($AG867,兵法相关参数!$C$3:$AL$3,0))),0)</f>
        <v>1.6383049494173316</v>
      </c>
      <c r="AM867" s="146">
        <f>IFERROR(AD867*IF($E867="将领",INDEX(兵法相关参数!$C$4:$AL$7,AM$15,MATCH($AB867,兵法相关参数!$C$3:$AL$3,0)),INDEX(兵法相关参数!$C$12:$AL$15,AM$15,MATCH($AB867,兵法相关参数!$C$3:$AL$3,0))),0)+IFERROR(AI867*IF($E867="将领",INDEX(兵法相关参数!$C$4:$AL$7,AM$15,MATCH($AG867,兵法相关参数!$C$3:$AL$3,0)),INDEX(兵法相关参数!$C$12:$AL$15,AM$15,MATCH($AG867,兵法相关参数!$C$3:$AL$3,0))),0)</f>
        <v>1.4868545504029911</v>
      </c>
      <c r="AN867" s="146">
        <f>IFERROR(AE867*IF($E867="将领",INDEX(兵法相关参数!$C$4:$AL$7,AN$15,MATCH($AB867,兵法相关参数!$C$3:$AL$3,0)),INDEX(兵法相关参数!$C$12:$AL$15,AN$15,MATCH($AB867,兵法相关参数!$C$3:$AL$3,0))),0)+IFERROR(AJ867*IF($E867="将领",INDEX(兵法相关参数!$C$4:$AL$7,AN$15,MATCH($AG867,兵法相关参数!$C$3:$AL$3,0)),INDEX(兵法相关参数!$C$12:$AL$15,AN$15,MATCH($AG867,兵法相关参数!$C$3:$AL$3,0))),0)</f>
        <v>2.1934247504472184</v>
      </c>
      <c r="AO867" s="146">
        <f>IFERROR(AF867*IF($E867="将领",INDEX(兵法相关参数!$C$4:$AL$7,AL$15,MATCH($AB867,兵法相关参数!$C$3:$AL$3,0)),INDEX(兵法相关参数!$C$12:$AL$15,AO$15,MATCH($AB867,兵法相关参数!$C$3:$AL$3,0))),0)+IFERROR(AK867*IF($E867="将领",INDEX(兵法相关参数!$C$4:$AL$7,AL$15,MATCH($AG867,兵法相关参数!$C$3:$AL$3,0)),INDEX(兵法相关参数!$C$12:$AL$15,AO$15,MATCH($AG867,兵法相关参数!$C$3:$AL$3,0))),0)</f>
        <v>2.3867625502130174</v>
      </c>
      <c r="AP867" s="27"/>
      <c r="AQ867" s="151">
        <f t="shared" si="590"/>
        <v>30332</v>
      </c>
      <c r="AR867" s="160">
        <f t="shared" si="584"/>
        <v>0</v>
      </c>
      <c r="AS867" s="15" t="str">
        <f t="shared" si="585"/>
        <v>红</v>
      </c>
      <c r="AT867" s="153">
        <v>2</v>
      </c>
      <c r="AU867" s="39" t="str">
        <f>IF(IF(L867="","",AQ867&amp;AT867)=AU866,"",IF(MOD(COUNTIF($AQ$1:AQ867,AQ867),3)=1,"",IF(L867="","",AQ867&amp;AT867)))</f>
        <v>303322</v>
      </c>
      <c r="AV867" s="166">
        <v>-0.47</v>
      </c>
      <c r="AW867" s="166">
        <v>2E-3</v>
      </c>
      <c r="AX867" s="15" t="str">
        <f>IF(MOD(COUNTIF($AQ$1:AQ867,AQ867),3)=1,"",IF(M867="","",AT867+1))</f>
        <v/>
      </c>
      <c r="AY867" s="15" t="str">
        <f t="shared" si="577"/>
        <v/>
      </c>
      <c r="AZ867" s="166" t="str">
        <f t="shared" si="578"/>
        <v/>
      </c>
      <c r="BA867" s="166" t="str">
        <f t="shared" si="579"/>
        <v/>
      </c>
      <c r="BB867" s="15" t="str">
        <f>IF(MOD(COUNTIF($AQ$1:AQ867,AQ867),3)=1,"",IF(N867="","",AX867+1))</f>
        <v/>
      </c>
      <c r="BC867" s="15" t="str">
        <f t="shared" si="586"/>
        <v/>
      </c>
      <c r="BD867" s="166" t="str">
        <f t="shared" si="587"/>
        <v/>
      </c>
      <c r="BE867" s="166" t="str">
        <f t="shared" si="588"/>
        <v/>
      </c>
      <c r="BF867" s="15"/>
      <c r="BG867" s="15"/>
      <c r="BH867" s="170" t="str">
        <f t="shared" si="589"/>
        <v>开局获得{0}%怒气技能伤害提升效果，每次释放怒气技能效果下跌{1}%，第三次释放后怒气技能伤害降低至正常60%。</v>
      </c>
    </row>
    <row r="868" spans="1:60">
      <c r="A868" s="256"/>
      <c r="B868" s="259"/>
      <c r="C868" s="256"/>
      <c r="D868" s="257"/>
      <c r="E868" s="179"/>
      <c r="F868" s="141"/>
      <c r="G868" s="141"/>
      <c r="H868" s="141"/>
      <c r="I868" s="141"/>
      <c r="J868" s="256"/>
      <c r="K868" s="256"/>
      <c r="L868" s="182"/>
      <c r="M868" s="179"/>
      <c r="N868" s="179"/>
      <c r="O868" s="182"/>
      <c r="P868" s="179"/>
      <c r="Q868" s="179"/>
      <c r="R868" s="179"/>
      <c r="S868" s="179"/>
      <c r="T868" s="179"/>
      <c r="U868" s="179"/>
      <c r="V868" s="179"/>
      <c r="W868" s="179"/>
      <c r="X868" s="179"/>
      <c r="Y868" s="179"/>
      <c r="Z868" s="179"/>
      <c r="AA868" s="179"/>
      <c r="AB868" s="44"/>
      <c r="AC868" s="189"/>
      <c r="AD868" s="189"/>
      <c r="AE868" s="189"/>
      <c r="AF868" s="189"/>
      <c r="AG868" s="92"/>
      <c r="AH868" s="189"/>
      <c r="AI868" s="239"/>
      <c r="AJ868" s="189"/>
      <c r="AK868" s="189"/>
      <c r="AL868" s="146">
        <f>IFERROR(AC868*IF($E868="将领",INDEX(兵法相关参数!$C$4:$AL$7,AL$15,MATCH($AB868,兵法相关参数!$C$3:$AL$3,0)),INDEX(兵法相关参数!$C$12:$AL$15,AL$15,MATCH($AB868,兵法相关参数!$C$3:$AL$3,0))),0)+IFERROR(AH868*IF($E868="将领",INDEX(兵法相关参数!$C$4:$AL$7,AL$15,MATCH($AG868,兵法相关参数!$C$3:$AL$3,0)),INDEX(兵法相关参数!$C$12:$AL$15,AL$15,MATCH($AG868,兵法相关参数!$C$3:$AL$3,0))),0)</f>
        <v>0</v>
      </c>
      <c r="AM868" s="146">
        <f>IFERROR(AD868*IF($E868="将领",INDEX(兵法相关参数!$C$4:$AL$7,AM$15,MATCH($AB868,兵法相关参数!$C$3:$AL$3,0)),INDEX(兵法相关参数!$C$12:$AL$15,AM$15,MATCH($AB868,兵法相关参数!$C$3:$AL$3,0))),0)+IFERROR(AI868*IF($E868="将领",INDEX(兵法相关参数!$C$4:$AL$7,AM$15,MATCH($AG868,兵法相关参数!$C$3:$AL$3,0)),INDEX(兵法相关参数!$C$12:$AL$15,AM$15,MATCH($AG868,兵法相关参数!$C$3:$AL$3,0))),0)</f>
        <v>0</v>
      </c>
      <c r="AN868" s="146">
        <f>IFERROR(AE868*IF($E868="将领",INDEX(兵法相关参数!$C$4:$AL$7,AN$15,MATCH($AB868,兵法相关参数!$C$3:$AL$3,0)),INDEX(兵法相关参数!$C$12:$AL$15,AN$15,MATCH($AB868,兵法相关参数!$C$3:$AL$3,0))),0)+IFERROR(AJ868*IF($E868="将领",INDEX(兵法相关参数!$C$4:$AL$7,AN$15,MATCH($AG868,兵法相关参数!$C$3:$AL$3,0)),INDEX(兵法相关参数!$C$12:$AL$15,AN$15,MATCH($AG868,兵法相关参数!$C$3:$AL$3,0))),0)</f>
        <v>0</v>
      </c>
      <c r="AO868" s="146">
        <f>IFERROR(AF868*IF($E868="将领",INDEX(兵法相关参数!$C$4:$AL$7,AL$15,MATCH($AB868,兵法相关参数!$C$3:$AL$3,0)),INDEX(兵法相关参数!$C$12:$AL$15,AO$15,MATCH($AB868,兵法相关参数!$C$3:$AL$3,0))),0)+IFERROR(AK868*IF($E868="将领",INDEX(兵法相关参数!$C$4:$AL$7,AL$15,MATCH($AG868,兵法相关参数!$C$3:$AL$3,0)),INDEX(兵法相关参数!$C$12:$AL$15,AO$15,MATCH($AG868,兵法相关参数!$C$3:$AL$3,0))),0)</f>
        <v>0</v>
      </c>
      <c r="AP868" s="27"/>
      <c r="AQ868" s="151">
        <f t="shared" si="590"/>
        <v>30332</v>
      </c>
      <c r="AR868" s="160">
        <f t="shared" si="584"/>
        <v>0</v>
      </c>
      <c r="AS868" s="15" t="str">
        <f t="shared" si="585"/>
        <v>红</v>
      </c>
      <c r="AT868" s="153">
        <f t="shared" si="565"/>
        <v>2</v>
      </c>
      <c r="AU868" s="39" t="str">
        <f>IF(IF(L868="","",AQ868&amp;AT868)=AU867,"",IF(MOD(COUNTIF($AQ$1:AQ868,AQ868),3)=1,"",IF(L868="","",AQ868&amp;AT868)))</f>
        <v/>
      </c>
      <c r="AV868" s="166" t="str">
        <f>IF(AU868="","",IF(L867="固定值",L868,ROUND(IF(AR868=1,L868*INDEX($AV$5:$AV$9,MATCH(AS868,$AU$5:$AU$9,0)),L868*INDEX($AV$13:$AV$17,MATCH(AS868,$AU$13:$AU$17,0))),IF(MID(BH868,FIND(AT868-1,BH868)+2,1)="%",3,1))))</f>
        <v/>
      </c>
      <c r="AW868" s="166" t="str">
        <f>IF(AU868="","",ROUND((IF(AR868=1,L868*INDEX($AW$5:$AW$9,MATCH(AS868,$AU$5:$AU$9,0)),L868*INDEX($AW$13:$AW$17,MATCH(AS868,$AU$13:$AU$17,0)))-AV868)/34,IF(MID(BH868,FIND(AT868-1,BH868)+2,1)="%",3,1)))</f>
        <v/>
      </c>
      <c r="AX868" s="15" t="str">
        <f>IF(MOD(COUNTIF($AQ$1:AQ868,AQ868),3)=1,"",IF(M868="","",AT868+1))</f>
        <v/>
      </c>
      <c r="AY868" s="15" t="str">
        <f t="shared" si="577"/>
        <v/>
      </c>
      <c r="AZ868" s="166" t="str">
        <f t="shared" si="578"/>
        <v/>
      </c>
      <c r="BA868" s="166" t="str">
        <f t="shared" si="579"/>
        <v/>
      </c>
      <c r="BB868" s="15" t="str">
        <f>IF(MOD(COUNTIF($AQ$1:AQ868,AQ868),3)=1,"",IF(N868="","",AX868+1))</f>
        <v/>
      </c>
      <c r="BC868" s="15" t="str">
        <f t="shared" si="586"/>
        <v/>
      </c>
      <c r="BD868" s="166" t="str">
        <f t="shared" si="587"/>
        <v/>
      </c>
      <c r="BE868" s="166" t="str">
        <f t="shared" si="588"/>
        <v/>
      </c>
      <c r="BF868" s="15"/>
      <c r="BG868" s="15"/>
      <c r="BH868" s="170" t="str">
        <f t="shared" si="589"/>
        <v>开局获得{0}%怒气技能伤害提升效果，每次释放怒气技能效果下跌{1}%，第三次释放后怒气技能伤害降低至正常60%。</v>
      </c>
    </row>
    <row r="869" spans="1:60">
      <c r="A869" s="256"/>
      <c r="B869" s="259"/>
      <c r="C869" s="256"/>
      <c r="D869" s="255"/>
      <c r="E869" s="11"/>
      <c r="F869" s="11"/>
      <c r="G869" s="11"/>
      <c r="H869" s="11"/>
      <c r="I869" s="11"/>
      <c r="J869" s="256"/>
      <c r="K869" s="256"/>
      <c r="L869" s="184"/>
      <c r="M869" s="184"/>
      <c r="N869" s="11"/>
      <c r="O869" s="183"/>
      <c r="P869" s="3"/>
      <c r="Q869" s="11"/>
      <c r="R869" s="3"/>
      <c r="S869" s="3"/>
      <c r="T869" s="184"/>
      <c r="U869" s="184"/>
      <c r="V869" s="184"/>
      <c r="W869" s="3"/>
      <c r="X869" s="3"/>
      <c r="Y869" s="3"/>
      <c r="Z869" s="3"/>
      <c r="AA869" s="1"/>
      <c r="AB869" s="15"/>
      <c r="AC869" s="187"/>
      <c r="AD869" s="187"/>
      <c r="AE869" s="187"/>
      <c r="AF869" s="187"/>
      <c r="AG869" s="96"/>
      <c r="AH869" s="187"/>
      <c r="AI869" s="187"/>
      <c r="AJ869" s="187"/>
      <c r="AK869" s="187"/>
      <c r="AL869" s="146">
        <f>IFERROR(AC869*IF($E869="将领",INDEX(兵法相关参数!$C$4:$AL$7,AL$15,MATCH($AB869,兵法相关参数!$C$3:$AL$3,0)),INDEX(兵法相关参数!$C$12:$AL$15,AL$15,MATCH($AB869,兵法相关参数!$C$3:$AL$3,0))),0)+IFERROR(AH869*IF($E869="将领",INDEX(兵法相关参数!$C$4:$AL$7,AL$15,MATCH($AG869,兵法相关参数!$C$3:$AL$3,0)),INDEX(兵法相关参数!$C$12:$AL$15,AL$15,MATCH($AG869,兵法相关参数!$C$3:$AL$3,0))),0)</f>
        <v>0</v>
      </c>
      <c r="AM869" s="146">
        <f>IFERROR(AD869*IF($E869="将领",INDEX(兵法相关参数!$C$4:$AL$7,AM$15,MATCH($AB869,兵法相关参数!$C$3:$AL$3,0)),INDEX(兵法相关参数!$C$12:$AL$15,AM$15,MATCH($AB869,兵法相关参数!$C$3:$AL$3,0))),0)+IFERROR(AI869*IF($E869="将领",INDEX(兵法相关参数!$C$4:$AL$7,AM$15,MATCH($AG869,兵法相关参数!$C$3:$AL$3,0)),INDEX(兵法相关参数!$C$12:$AL$15,AM$15,MATCH($AG869,兵法相关参数!$C$3:$AL$3,0))),0)</f>
        <v>0</v>
      </c>
      <c r="AN869" s="146">
        <f>IFERROR(AE869*IF($E869="将领",INDEX(兵法相关参数!$C$4:$AL$7,AN$15,MATCH($AB869,兵法相关参数!$C$3:$AL$3,0)),INDEX(兵法相关参数!$C$12:$AL$15,AN$15,MATCH($AB869,兵法相关参数!$C$3:$AL$3,0))),0)+IFERROR(AJ869*IF($E869="将领",INDEX(兵法相关参数!$C$4:$AL$7,AN$15,MATCH($AG869,兵法相关参数!$C$3:$AL$3,0)),INDEX(兵法相关参数!$C$12:$AL$15,AN$15,MATCH($AG869,兵法相关参数!$C$3:$AL$3,0))),0)</f>
        <v>0</v>
      </c>
      <c r="AO869" s="146">
        <f>IFERROR(AF869*IF($E869="将领",INDEX(兵法相关参数!$C$4:$AL$7,AL$15,MATCH($AB869,兵法相关参数!$C$3:$AL$3,0)),INDEX(兵法相关参数!$C$12:$AL$15,AO$15,MATCH($AB869,兵法相关参数!$C$3:$AL$3,0))),0)+IFERROR(AK869*IF($E869="将领",INDEX(兵法相关参数!$C$4:$AL$7,AL$15,MATCH($AG869,兵法相关参数!$C$3:$AL$3,0)),INDEX(兵法相关参数!$C$12:$AL$15,AO$15,MATCH($AG869,兵法相关参数!$C$3:$AL$3,0))),0)</f>
        <v>0</v>
      </c>
      <c r="AP869" s="27"/>
      <c r="AQ869" s="151">
        <f t="shared" si="590"/>
        <v>30332</v>
      </c>
      <c r="AR869" s="160">
        <f t="shared" si="584"/>
        <v>0</v>
      </c>
      <c r="AS869" s="15" t="str">
        <f t="shared" si="585"/>
        <v>红</v>
      </c>
      <c r="AT869" s="153">
        <v>3</v>
      </c>
      <c r="AU869" s="39" t="str">
        <f>IF(IF(L869="","",AQ869&amp;AT869)=AU868,"",IF(MOD(COUNTIF($AQ$1:AQ869,AQ869),3)=1,"",IF(L869="","",AQ869&amp;AT869)))</f>
        <v/>
      </c>
      <c r="AV869" s="166" t="str">
        <f t="shared" si="582"/>
        <v/>
      </c>
      <c r="AW869" s="166" t="str">
        <f t="shared" si="583"/>
        <v/>
      </c>
      <c r="AX869" s="15" t="str">
        <f>IF(MOD(COUNTIF($AQ$1:AQ869,AQ869),3)=1,"",IF(M869="","",AT869+1))</f>
        <v/>
      </c>
      <c r="AY869" s="15" t="str">
        <f t="shared" si="577"/>
        <v/>
      </c>
      <c r="AZ869" s="166" t="str">
        <f t="shared" si="578"/>
        <v/>
      </c>
      <c r="BA869" s="166" t="str">
        <f t="shared" si="579"/>
        <v/>
      </c>
      <c r="BB869" s="15" t="str">
        <f>IF(MOD(COUNTIF($AQ$1:AQ869,AQ869),3)=1,"",IF(N869="","",AX869+1))</f>
        <v/>
      </c>
      <c r="BC869" s="15" t="str">
        <f t="shared" si="586"/>
        <v/>
      </c>
      <c r="BD869" s="166" t="str">
        <f t="shared" si="587"/>
        <v/>
      </c>
      <c r="BE869" s="166" t="str">
        <f t="shared" si="588"/>
        <v/>
      </c>
      <c r="BF869" s="15"/>
      <c r="BG869" s="15"/>
      <c r="BH869" s="170" t="str">
        <f t="shared" si="589"/>
        <v>开局获得{0}%怒气技能伤害提升效果，每次释放怒气技能效果下跌{1}%，第三次释放后怒气技能伤害降低至正常60%。</v>
      </c>
    </row>
    <row r="870" spans="1:60">
      <c r="A870" s="256"/>
      <c r="B870" s="259"/>
      <c r="C870" s="256"/>
      <c r="D870" s="256"/>
      <c r="E870" s="179"/>
      <c r="F870" s="141"/>
      <c r="G870" s="141"/>
      <c r="H870" s="141"/>
      <c r="I870" s="141"/>
      <c r="J870" s="256"/>
      <c r="K870" s="256"/>
      <c r="L870" s="44"/>
      <c r="M870" s="44"/>
      <c r="N870" s="10"/>
      <c r="O870" s="182"/>
      <c r="P870" s="44"/>
      <c r="Q870" s="179"/>
      <c r="R870" s="17"/>
      <c r="S870" s="12"/>
      <c r="T870" s="44"/>
      <c r="U870" s="44"/>
      <c r="V870" s="24"/>
      <c r="W870" s="23"/>
      <c r="X870" s="23"/>
      <c r="Y870" s="23"/>
      <c r="Z870" s="23"/>
      <c r="AA870" s="22"/>
      <c r="AB870" s="44"/>
      <c r="AC870" s="92"/>
      <c r="AD870" s="92"/>
      <c r="AE870" s="92"/>
      <c r="AF870" s="92"/>
      <c r="AG870" s="92"/>
      <c r="AH870" s="188"/>
      <c r="AI870" s="188"/>
      <c r="AJ870" s="188"/>
      <c r="AK870" s="188"/>
      <c r="AL870" s="146">
        <f>IFERROR(AC870*IF($E870="将领",INDEX(兵法相关参数!$C$4:$AL$7,AL$15,MATCH($AB870,兵法相关参数!$C$3:$AL$3,0)),INDEX(兵法相关参数!$C$12:$AL$15,AL$15,MATCH($AB870,兵法相关参数!$C$3:$AL$3,0))),0)+IFERROR(AH870*IF($E870="将领",INDEX(兵法相关参数!$C$4:$AL$7,AL$15,MATCH($AG870,兵法相关参数!$C$3:$AL$3,0)),INDEX(兵法相关参数!$C$12:$AL$15,AL$15,MATCH($AG870,兵法相关参数!$C$3:$AL$3,0))),0)</f>
        <v>0</v>
      </c>
      <c r="AM870" s="146">
        <f>IFERROR(AD870*IF($E870="将领",INDEX(兵法相关参数!$C$4:$AL$7,AM$15,MATCH($AB870,兵法相关参数!$C$3:$AL$3,0)),INDEX(兵法相关参数!$C$12:$AL$15,AM$15,MATCH($AB870,兵法相关参数!$C$3:$AL$3,0))),0)+IFERROR(AI870*IF($E870="将领",INDEX(兵法相关参数!$C$4:$AL$7,AM$15,MATCH($AG870,兵法相关参数!$C$3:$AL$3,0)),INDEX(兵法相关参数!$C$12:$AL$15,AM$15,MATCH($AG870,兵法相关参数!$C$3:$AL$3,0))),0)</f>
        <v>0</v>
      </c>
      <c r="AN870" s="146">
        <f>IFERROR(AE870*IF($E870="将领",INDEX(兵法相关参数!$C$4:$AL$7,AN$15,MATCH($AB870,兵法相关参数!$C$3:$AL$3,0)),INDEX(兵法相关参数!$C$12:$AL$15,AN$15,MATCH($AB870,兵法相关参数!$C$3:$AL$3,0))),0)+IFERROR(AJ870*IF($E870="将领",INDEX(兵法相关参数!$C$4:$AL$7,AN$15,MATCH($AG870,兵法相关参数!$C$3:$AL$3,0)),INDEX(兵法相关参数!$C$12:$AL$15,AN$15,MATCH($AG870,兵法相关参数!$C$3:$AL$3,0))),0)</f>
        <v>0</v>
      </c>
      <c r="AO870" s="146">
        <f>IFERROR(AF870*IF($E870="将领",INDEX(兵法相关参数!$C$4:$AL$7,AL$15,MATCH($AB870,兵法相关参数!$C$3:$AL$3,0)),INDEX(兵法相关参数!$C$12:$AL$15,AO$15,MATCH($AB870,兵法相关参数!$C$3:$AL$3,0))),0)+IFERROR(AK870*IF($E870="将领",INDEX(兵法相关参数!$C$4:$AL$7,AL$15,MATCH($AG870,兵法相关参数!$C$3:$AL$3,0)),INDEX(兵法相关参数!$C$12:$AL$15,AO$15,MATCH($AG870,兵法相关参数!$C$3:$AL$3,0))),0)</f>
        <v>0</v>
      </c>
      <c r="AP870" s="27"/>
      <c r="AQ870" s="151">
        <f t="shared" si="590"/>
        <v>30332</v>
      </c>
      <c r="AR870" s="160">
        <f t="shared" si="584"/>
        <v>0</v>
      </c>
      <c r="AS870" s="15" t="str">
        <f t="shared" si="585"/>
        <v>红</v>
      </c>
      <c r="AT870" s="153">
        <f t="shared" si="565"/>
        <v>3</v>
      </c>
      <c r="AU870" s="39" t="str">
        <f>IF(IF(L870="","",AQ870&amp;AT870)=AU869,"",IF(MOD(COUNTIF($AQ$1:AQ870,AQ870),3)=1,"",IF(L870="","",AQ870&amp;AT870)))</f>
        <v/>
      </c>
      <c r="AV870" s="166" t="str">
        <f t="shared" si="582"/>
        <v/>
      </c>
      <c r="AW870" s="166" t="str">
        <f t="shared" si="583"/>
        <v/>
      </c>
      <c r="AX870" s="15" t="str">
        <f>IF(MOD(COUNTIF($AQ$1:AQ870,AQ870),3)=1,"",IF(M870="","",AT870+1))</f>
        <v/>
      </c>
      <c r="AY870" s="15" t="str">
        <f t="shared" si="577"/>
        <v/>
      </c>
      <c r="AZ870" s="166" t="str">
        <f t="shared" si="578"/>
        <v/>
      </c>
      <c r="BA870" s="166" t="str">
        <f t="shared" si="579"/>
        <v/>
      </c>
      <c r="BB870" s="15" t="str">
        <f>IF(MOD(COUNTIF($AQ$1:AQ870,AQ870),3)=1,"",IF(N870="","",AX870+1))</f>
        <v/>
      </c>
      <c r="BC870" s="15" t="str">
        <f t="shared" si="586"/>
        <v/>
      </c>
      <c r="BD870" s="166" t="str">
        <f t="shared" si="587"/>
        <v/>
      </c>
      <c r="BE870" s="166" t="str">
        <f t="shared" si="588"/>
        <v/>
      </c>
      <c r="BF870" s="15"/>
      <c r="BG870" s="15"/>
      <c r="BH870" s="170" t="str">
        <f t="shared" si="589"/>
        <v>开局获得{0}%怒气技能伤害提升效果，每次释放怒气技能效果下跌{1}%，第三次释放后怒气技能伤害降低至正常60%。</v>
      </c>
    </row>
    <row r="871" spans="1:60">
      <c r="A871" s="257"/>
      <c r="B871" s="260"/>
      <c r="C871" s="257"/>
      <c r="D871" s="257"/>
      <c r="E871" s="179"/>
      <c r="F871" s="141"/>
      <c r="G871" s="141"/>
      <c r="H871" s="141"/>
      <c r="I871" s="141"/>
      <c r="J871" s="257"/>
      <c r="K871" s="257"/>
      <c r="L871" s="182"/>
      <c r="M871" s="179"/>
      <c r="N871" s="179"/>
      <c r="O871" s="182"/>
      <c r="P871" s="179"/>
      <c r="Q871" s="179"/>
      <c r="R871" s="179"/>
      <c r="S871" s="179"/>
      <c r="T871" s="179"/>
      <c r="U871" s="179"/>
      <c r="V871" s="179"/>
      <c r="W871" s="179"/>
      <c r="X871" s="179"/>
      <c r="Y871" s="179"/>
      <c r="Z871" s="179"/>
      <c r="AA871" s="179"/>
      <c r="AB871" s="44"/>
      <c r="AC871" s="189"/>
      <c r="AD871" s="189"/>
      <c r="AE871" s="189"/>
      <c r="AF871" s="189"/>
      <c r="AG871" s="92"/>
      <c r="AH871" s="189"/>
      <c r="AI871" s="189"/>
      <c r="AJ871" s="189"/>
      <c r="AK871" s="189"/>
      <c r="AL871" s="146">
        <f>IFERROR(AC871*IF($E871="将领",INDEX(兵法相关参数!$C$4:$AL$7,AL$15,MATCH($AB871,兵法相关参数!$C$3:$AL$3,0)),INDEX(兵法相关参数!$C$12:$AL$15,AL$15,MATCH($AB871,兵法相关参数!$C$3:$AL$3,0))),0)+IFERROR(AH871*IF($E871="将领",INDEX(兵法相关参数!$C$4:$AL$7,AL$15,MATCH($AG871,兵法相关参数!$C$3:$AL$3,0)),INDEX(兵法相关参数!$C$12:$AL$15,AL$15,MATCH($AG871,兵法相关参数!$C$3:$AL$3,0))),0)</f>
        <v>0</v>
      </c>
      <c r="AM871" s="146">
        <f>IFERROR(AD871*IF($E871="将领",INDEX(兵法相关参数!$C$4:$AL$7,AM$15,MATCH($AB871,兵法相关参数!$C$3:$AL$3,0)),INDEX(兵法相关参数!$C$12:$AL$15,AM$15,MATCH($AB871,兵法相关参数!$C$3:$AL$3,0))),0)+IFERROR(AI871*IF($E871="将领",INDEX(兵法相关参数!$C$4:$AL$7,AM$15,MATCH($AG871,兵法相关参数!$C$3:$AL$3,0)),INDEX(兵法相关参数!$C$12:$AL$15,AM$15,MATCH($AG871,兵法相关参数!$C$3:$AL$3,0))),0)</f>
        <v>0</v>
      </c>
      <c r="AN871" s="146">
        <f>IFERROR(AE871*IF($E871="将领",INDEX(兵法相关参数!$C$4:$AL$7,AN$15,MATCH($AB871,兵法相关参数!$C$3:$AL$3,0)),INDEX(兵法相关参数!$C$12:$AL$15,AN$15,MATCH($AB871,兵法相关参数!$C$3:$AL$3,0))),0)+IFERROR(AJ871*IF($E871="将领",INDEX(兵法相关参数!$C$4:$AL$7,AN$15,MATCH($AG871,兵法相关参数!$C$3:$AL$3,0)),INDEX(兵法相关参数!$C$12:$AL$15,AN$15,MATCH($AG871,兵法相关参数!$C$3:$AL$3,0))),0)</f>
        <v>0</v>
      </c>
      <c r="AO871" s="146">
        <f>IFERROR(AF871*IF($E871="将领",INDEX(兵法相关参数!$C$4:$AL$7,AL$15,MATCH($AB871,兵法相关参数!$C$3:$AL$3,0)),INDEX(兵法相关参数!$C$12:$AL$15,AO$15,MATCH($AB871,兵法相关参数!$C$3:$AL$3,0))),0)+IFERROR(AK871*IF($E871="将领",INDEX(兵法相关参数!$C$4:$AL$7,AL$15,MATCH($AG871,兵法相关参数!$C$3:$AL$3,0)),INDEX(兵法相关参数!$C$12:$AL$15,AO$15,MATCH($AG871,兵法相关参数!$C$3:$AL$3,0))),0)</f>
        <v>0</v>
      </c>
      <c r="AP871" s="27"/>
      <c r="AQ871" s="152">
        <f t="shared" si="590"/>
        <v>30332</v>
      </c>
      <c r="AR871" s="160">
        <f t="shared" si="584"/>
        <v>0</v>
      </c>
      <c r="AS871" s="15" t="str">
        <f t="shared" si="585"/>
        <v>红</v>
      </c>
      <c r="AT871" s="153">
        <f t="shared" si="565"/>
        <v>3</v>
      </c>
      <c r="AU871" s="39" t="str">
        <f>IF(IF(L871="","",AQ871&amp;AT871)=AU870,"",IF(MOD(COUNTIF($AQ$1:AQ871,AQ871),3)=1,"",IF(L871="","",AQ871&amp;AT871)))</f>
        <v/>
      </c>
      <c r="AV871" s="166" t="str">
        <f>IF(AU871="","",IF(L870="固定值",L871,ROUND(IF(AR871=1,L871*INDEX($AV$5:$AV$9,MATCH(AS871,$AU$5:$AU$9,0)),L871*INDEX($AV$13:$AV$17,MATCH(AS871,$AU$13:$AU$17,0))),IF(MID(BH871,FIND(AT871-1,BH871)+2,1)="%",3,1))))</f>
        <v/>
      </c>
      <c r="AW871" s="166" t="str">
        <f>IF(AU871="","",ROUND((IF(AR871=1,L871*INDEX($AW$5:$AW$9,MATCH(AS871,$AU$5:$AU$9,0)),L871*INDEX($AW$13:$AW$17,MATCH(AS871,$AU$13:$AU$17,0)))-AV871)/34,IF(MID(BH871,FIND(AT871-1,BH871)+2,1)="%",3,1)))</f>
        <v/>
      </c>
      <c r="AX871" s="15" t="str">
        <f>IF(MOD(COUNTIF($AQ$1:AQ871,AQ871),3)=1,"",IF(M871="","",AT871+1))</f>
        <v/>
      </c>
      <c r="AY871" s="15" t="str">
        <f t="shared" si="577"/>
        <v/>
      </c>
      <c r="AZ871" s="166" t="str">
        <f t="shared" si="578"/>
        <v/>
      </c>
      <c r="BA871" s="166" t="str">
        <f t="shared" si="579"/>
        <v/>
      </c>
      <c r="BB871" s="15" t="str">
        <f>IF(MOD(COUNTIF($AQ$1:AQ871,AQ871),3)=1,"",IF(N871="","",AX871+1))</f>
        <v/>
      </c>
      <c r="BC871" s="15" t="str">
        <f t="shared" si="586"/>
        <v/>
      </c>
      <c r="BD871" s="166" t="str">
        <f t="shared" si="587"/>
        <v/>
      </c>
      <c r="BE871" s="166" t="str">
        <f t="shared" si="588"/>
        <v/>
      </c>
      <c r="BF871" s="15"/>
      <c r="BG871" s="15"/>
      <c r="BH871" s="170" t="str">
        <f t="shared" si="589"/>
        <v>开局获得{0}%怒气技能伤害提升效果，每次释放怒气技能效果下跌{1}%，第三次释放后怒气技能伤害降低至正常60%。</v>
      </c>
    </row>
    <row r="872" spans="1:60">
      <c r="A872" s="255" t="s">
        <v>1375</v>
      </c>
      <c r="B872" s="258" t="s">
        <v>1379</v>
      </c>
      <c r="C872" s="255" t="s">
        <v>12</v>
      </c>
      <c r="D872" s="255" t="s">
        <v>1376</v>
      </c>
      <c r="E872" s="11"/>
      <c r="F872" s="11"/>
      <c r="G872" s="11"/>
      <c r="H872" s="11"/>
      <c r="I872" s="11"/>
      <c r="J872" s="11" t="s">
        <v>402</v>
      </c>
      <c r="K872" s="11" t="s">
        <v>469</v>
      </c>
      <c r="L872" s="184" t="s">
        <v>1078</v>
      </c>
      <c r="M872" s="184"/>
      <c r="N872" s="184"/>
      <c r="O872" s="183" t="s">
        <v>93</v>
      </c>
      <c r="P872" s="3" t="s">
        <v>57</v>
      </c>
      <c r="Q872" s="11" t="s">
        <v>60</v>
      </c>
      <c r="R872" s="11" t="s">
        <v>61</v>
      </c>
      <c r="S872" s="11" t="s">
        <v>58</v>
      </c>
      <c r="T872" s="184"/>
      <c r="U872" s="184"/>
      <c r="V872" s="184"/>
      <c r="W872" s="3" t="s">
        <v>223</v>
      </c>
      <c r="X872" s="3" t="s">
        <v>224</v>
      </c>
      <c r="Y872" s="3" t="s">
        <v>225</v>
      </c>
      <c r="Z872" s="3" t="s">
        <v>226</v>
      </c>
      <c r="AA872" s="1"/>
      <c r="AB872" s="15"/>
      <c r="AC872" s="187" t="s">
        <v>227</v>
      </c>
      <c r="AD872" s="187" t="s">
        <v>228</v>
      </c>
      <c r="AE872" s="187" t="s">
        <v>229</v>
      </c>
      <c r="AF872" s="187" t="s">
        <v>230</v>
      </c>
      <c r="AG872" s="96"/>
      <c r="AH872" s="187"/>
      <c r="AI872" s="187"/>
      <c r="AJ872" s="187"/>
      <c r="AK872" s="187"/>
      <c r="AL872" s="146">
        <f>IFERROR(AC872*IF($E872="将领",INDEX(兵法相关参数!$C$4:$AL$7,AL$15,MATCH($AB872,兵法相关参数!$C$3:$AL$3,0)),INDEX(兵法相关参数!$C$12:$AL$15,AL$15,MATCH($AB872,兵法相关参数!$C$3:$AL$3,0))),0)+IFERROR(AH872*IF($E872="将领",INDEX(兵法相关参数!$C$4:$AL$7,AL$15,MATCH($AG872,兵法相关参数!$C$3:$AL$3,0)),INDEX(兵法相关参数!$C$12:$AL$15,AL$15,MATCH($AG872,兵法相关参数!$C$3:$AL$3,0))),0)</f>
        <v>0</v>
      </c>
      <c r="AM872" s="146">
        <f>IFERROR(AD872*IF($E872="将领",INDEX(兵法相关参数!$C$4:$AL$7,AM$15,MATCH($AB872,兵法相关参数!$C$3:$AL$3,0)),INDEX(兵法相关参数!$C$12:$AL$15,AM$15,MATCH($AB872,兵法相关参数!$C$3:$AL$3,0))),0)+IFERROR(AI872*IF($E872="将领",INDEX(兵法相关参数!$C$4:$AL$7,AM$15,MATCH($AG872,兵法相关参数!$C$3:$AL$3,0)),INDEX(兵法相关参数!$C$12:$AL$15,AM$15,MATCH($AG872,兵法相关参数!$C$3:$AL$3,0))),0)</f>
        <v>0</v>
      </c>
      <c r="AN872" s="146">
        <f>IFERROR(AE872*IF($E872="将领",INDEX(兵法相关参数!$C$4:$AL$7,AN$15,MATCH($AB872,兵法相关参数!$C$3:$AL$3,0)),INDEX(兵法相关参数!$C$12:$AL$15,AN$15,MATCH($AB872,兵法相关参数!$C$3:$AL$3,0))),0)+IFERROR(AJ872*IF($E872="将领",INDEX(兵法相关参数!$C$4:$AL$7,AN$15,MATCH($AG872,兵法相关参数!$C$3:$AL$3,0)),INDEX(兵法相关参数!$C$12:$AL$15,AN$15,MATCH($AG872,兵法相关参数!$C$3:$AL$3,0))),0)</f>
        <v>0</v>
      </c>
      <c r="AO872" s="146">
        <f>IFERROR(AF872*IF($E872="将领",INDEX(兵法相关参数!$C$4:$AL$7,AL$15,MATCH($AB872,兵法相关参数!$C$3:$AL$3,0)),INDEX(兵法相关参数!$C$12:$AL$15,AO$15,MATCH($AB872,兵法相关参数!$C$3:$AL$3,0))),0)+IFERROR(AK872*IF($E872="将领",INDEX(兵法相关参数!$C$4:$AL$7,AL$15,MATCH($AG872,兵法相关参数!$C$3:$AL$3,0)),INDEX(兵法相关参数!$C$12:$AL$15,AO$15,MATCH($AG872,兵法相关参数!$C$3:$AL$3,0))),0)</f>
        <v>0</v>
      </c>
      <c r="AP872" s="27"/>
      <c r="AQ872" s="154">
        <v>30247</v>
      </c>
      <c r="AR872" s="160">
        <f t="shared" si="584"/>
        <v>0</v>
      </c>
      <c r="AS872" s="15" t="str">
        <f t="shared" si="585"/>
        <v>橙</v>
      </c>
      <c r="AT872" s="153">
        <f t="shared" ref="AT872:AT880" si="591">IF(A872&lt;&gt;"",1,IF(D872="",AT871,IF(AU870="",AT871,IF(AX870="",AT871+1,IF(BB870="",AT871+2,AT871+3)))))</f>
        <v>1</v>
      </c>
      <c r="AU872" s="39" t="str">
        <f>IF(IF(L872="","",AQ872&amp;AT872)=AU871,"",IF(MOD(COUNTIF($AQ$1:AQ872,AQ872),3)=1,"",IF(L872="","",AQ872&amp;AT872)))</f>
        <v/>
      </c>
      <c r="AV872" s="166" t="str">
        <f t="shared" ref="AV872:AV877" si="592">IF(AU872="","",IF(L871="固定值",L872,ROUND(IF(AR872=1,L872*INDEX($AV$5:$AV$9,MATCH(AS872,$AU$5:$AU$9,0)),L872*INDEX($AV$13:$AV$17,MATCH(AS872,$AU$13:$AU$17,0))),IF(MID(BH872,FIND(AT872-1,BH872)+2,1)="%",3,1))))</f>
        <v/>
      </c>
      <c r="AW872" s="166" t="str">
        <f t="shared" ref="AW872:AW877" si="593">IF(AU872="","",ROUND((IF(AR872=1,L872*INDEX($AW$5:$AW$9,MATCH(AS872,$AU$5:$AU$9,0)),L872*INDEX($AW$13:$AW$17,MATCH(AS872,$AU$13:$AU$17,0)))-AV872)/34,IF(MID(BH872,FIND(AT872-1,BH872)+2,1)="%",3,1)))</f>
        <v/>
      </c>
      <c r="AX872" s="15" t="str">
        <f>IF(MOD(COUNTIF($AQ$1:AQ872,AQ872),3)=1,"",IF(M872="","",AT872+1))</f>
        <v/>
      </c>
      <c r="AY872" s="15" t="str">
        <f t="shared" si="577"/>
        <v/>
      </c>
      <c r="AZ872" s="166" t="str">
        <f t="shared" si="578"/>
        <v/>
      </c>
      <c r="BA872" s="166" t="str">
        <f t="shared" si="579"/>
        <v/>
      </c>
      <c r="BB872" s="15" t="str">
        <f>IF(MOD(COUNTIF($AQ$1:AQ872,AQ872),3)=1,"",IF(N872="","",AX872+1))</f>
        <v/>
      </c>
      <c r="BC872" s="15" t="str">
        <f t="shared" si="586"/>
        <v/>
      </c>
      <c r="BD872" s="166" t="str">
        <f t="shared" si="587"/>
        <v/>
      </c>
      <c r="BE872" s="166" t="str">
        <f t="shared" si="588"/>
        <v/>
      </c>
      <c r="BF872" s="15"/>
      <c r="BG872" s="15"/>
      <c r="BH872" s="170" t="str">
        <f t="shared" si="589"/>
        <v>战斗开始16，30，50秒，对所有处于燃烧状态下的敌人施加虚弱，使其攻击降低{0}%，持续7秒，虚弱结束时还有{1}%概率使其眩晕3秒。</v>
      </c>
    </row>
    <row r="873" spans="1:60">
      <c r="A873" s="256"/>
      <c r="B873" s="259"/>
      <c r="C873" s="256"/>
      <c r="D873" s="256"/>
      <c r="E873" s="179" t="s">
        <v>22</v>
      </c>
      <c r="F873" s="141">
        <v>1</v>
      </c>
      <c r="G873" s="141">
        <v>1</v>
      </c>
      <c r="H873" s="141">
        <v>1</v>
      </c>
      <c r="I873" s="141">
        <v>1</v>
      </c>
      <c r="J873" s="255">
        <f>SUMPRODUCT(LARGE(AL873:AO873*F873:I873+AL874:AO874*F874:I874+AL876:AO876*F876:I876+AL877:AO877*F877:I877+AL879:AO879*F879:I879+AL880:AO880*F880:I880,1))</f>
        <v>4.1164991822119017</v>
      </c>
      <c r="K873" s="255">
        <f>INDEX($J$17:$J$200,MATCH(C872,$C$17:$C$200,0),1)</f>
        <v>4.3116392160975536</v>
      </c>
      <c r="L873" s="24">
        <v>-0.55000000000000004</v>
      </c>
      <c r="M873" s="10"/>
      <c r="N873" s="10"/>
      <c r="O873" s="81">
        <v>0.67</v>
      </c>
      <c r="P873" s="29" t="s">
        <v>1380</v>
      </c>
      <c r="Q873" s="10">
        <v>0</v>
      </c>
      <c r="R873" s="10">
        <v>12</v>
      </c>
      <c r="S873" s="10">
        <v>7</v>
      </c>
      <c r="T873" s="44"/>
      <c r="U873" s="44"/>
      <c r="V873" s="24"/>
      <c r="W873" s="23">
        <f>-$L$873*$O$873*$R$873</f>
        <v>4.4220000000000006</v>
      </c>
      <c r="X873" s="23">
        <f>-$L$873*$O$873*$R$873</f>
        <v>4.4220000000000006</v>
      </c>
      <c r="Y873" s="23">
        <f>-$L$873*$O$873*$R$873</f>
        <v>4.4220000000000006</v>
      </c>
      <c r="Z873" s="23">
        <f>-$L$873*$O$873*$R$873</f>
        <v>4.4220000000000006</v>
      </c>
      <c r="AA873" s="22"/>
      <c r="AB873" s="44" t="s">
        <v>103</v>
      </c>
      <c r="AC873" s="92">
        <f>辅助效用($P873,$S$873,AC$15,"输出转换",标准系数,"当前目标",W873)</f>
        <v>2.3824449709264663</v>
      </c>
      <c r="AD873" s="92">
        <f>辅助效用($P873,$S$873,AD$15,"输出转换",标准系数,"当前目标",X873)</f>
        <v>3.1221382764136147</v>
      </c>
      <c r="AE873" s="92">
        <f>辅助效用($P873,$S$873,AE$15,"输出转换",标准系数,"当前目标",Y873)</f>
        <v>2.5877659958352597</v>
      </c>
      <c r="AF873" s="92">
        <f>辅助效用($P873,$S$873,AF$15,"输出转换",标准系数,"当前目标",Z873)</f>
        <v>2.324295583545962</v>
      </c>
      <c r="AG873" s="92"/>
      <c r="AH873" s="188"/>
      <c r="AI873" s="188"/>
      <c r="AJ873" s="188"/>
      <c r="AK873" s="244">
        <f>AV873+35*AW873</f>
        <v>-0.54999999999999993</v>
      </c>
      <c r="AL873" s="146">
        <f>IFERROR(AC873*IF($E873="将领",INDEX(兵法相关参数!$C$4:$AL$7,AL$15,MATCH($AB873,兵法相关参数!$C$3:$AL$3,0)),INDEX(兵法相关参数!$C$12:$AL$15,AL$15,MATCH($AB873,兵法相关参数!$C$3:$AL$3,0))),0)+IFERROR(AH873*IF($E873="将领",INDEX(兵法相关参数!$C$4:$AL$7,AL$15,MATCH($AG873,兵法相关参数!$C$3:$AL$3,0)),INDEX(兵法相关参数!$C$12:$AL$15,AL$15,MATCH($AG873,兵法相关参数!$C$3:$AL$3,0))),0)</f>
        <v>2.2096238658644385</v>
      </c>
      <c r="AM873" s="146">
        <f>IFERROR(AD873*IF($E873="将领",INDEX(兵法相关参数!$C$4:$AL$7,AM$15,MATCH($AB873,兵法相关参数!$C$3:$AL$3,0)),INDEX(兵法相关参数!$C$12:$AL$15,AM$15,MATCH($AB873,兵法相关参数!$C$3:$AL$3,0))),0)+IFERROR(AI873*IF($E873="将领",INDEX(兵法相关参数!$C$4:$AL$7,AM$15,MATCH($AG873,兵法相关参数!$C$3:$AL$3,0)),INDEX(兵法相关参数!$C$12:$AL$15,AM$15,MATCH($AG873,兵法相关参数!$C$3:$AL$3,0))),0)</f>
        <v>2.8506351796814386</v>
      </c>
      <c r="AN873" s="146">
        <f>IFERROR(AE873*IF($E873="将领",INDEX(兵法相关参数!$C$4:$AL$7,AN$15,MATCH($AB873,兵法相关参数!$C$3:$AL$3,0)),INDEX(兵法相关参数!$C$12:$AL$15,AN$15,MATCH($AB873,兵法相关参数!$C$3:$AL$3,0))),0)+IFERROR(AJ873*IF($E873="将领",INDEX(兵法相关参数!$C$4:$AL$7,AN$15,MATCH($AG873,兵法相关参数!$C$3:$AL$3,0)),INDEX(兵法相关参数!$C$12:$AL$15,AN$15,MATCH($AG873,兵法相关参数!$C$3:$AL$3,0))),0)</f>
        <v>2.3171204019628311</v>
      </c>
      <c r="AO873" s="146">
        <f>IFERROR(AF873*IF($E873="将领",INDEX(兵法相关参数!$C$4:$AL$7,AL$15,MATCH($AB873,兵法相关参数!$C$3:$AL$3,0)),INDEX(兵法相关参数!$C$12:$AL$15,AO$15,MATCH($AB873,兵法相关参数!$C$3:$AL$3,0))),0)+IFERROR(AK873*IF($E873="将领",INDEX(兵法相关参数!$C$4:$AL$7,AL$15,MATCH($AG873,兵法相关参数!$C$3:$AL$3,0)),INDEX(兵法相关参数!$C$12:$AL$15,AO$15,MATCH($AG873,兵法相关参数!$C$3:$AL$3,0))),0)</f>
        <v>2.155692599577355</v>
      </c>
      <c r="AP873" s="27"/>
      <c r="AQ873" s="151">
        <f>AQ872</f>
        <v>30247</v>
      </c>
      <c r="AR873" s="160">
        <f t="shared" si="584"/>
        <v>0</v>
      </c>
      <c r="AS873" s="15" t="str">
        <f t="shared" si="585"/>
        <v>橙</v>
      </c>
      <c r="AT873" s="153">
        <f t="shared" si="591"/>
        <v>1</v>
      </c>
      <c r="AU873" s="39" t="str">
        <f>IF(IF(L873="","",AQ873&amp;AT873)=AU872,"",IF(MOD(COUNTIF($AQ$1:AQ873,AQ873),3)=1,"",IF(L873="","",AQ873&amp;AT873)))</f>
        <v>302471</v>
      </c>
      <c r="AV873" s="166">
        <v>-9.5000000000000001E-2</v>
      </c>
      <c r="AW873" s="166">
        <v>-1.2999999999999999E-2</v>
      </c>
      <c r="AX873" s="15" t="str">
        <f>IF(MOD(COUNTIF($AQ$1:AQ873,AQ873),3)=1,"",IF(M873="","",AT873+1))</f>
        <v/>
      </c>
      <c r="AY873" s="15" t="str">
        <f t="shared" si="577"/>
        <v/>
      </c>
      <c r="AZ873" s="166" t="str">
        <f t="shared" si="578"/>
        <v/>
      </c>
      <c r="BA873" s="166" t="str">
        <f t="shared" si="579"/>
        <v/>
      </c>
      <c r="BB873" s="15" t="str">
        <f>IF(MOD(COUNTIF($AQ$1:AQ873,AQ873),3)=1,"",IF(N873="","",AX873+1))</f>
        <v/>
      </c>
      <c r="BC873" s="15" t="str">
        <f t="shared" si="586"/>
        <v/>
      </c>
      <c r="BD873" s="166" t="str">
        <f t="shared" si="587"/>
        <v/>
      </c>
      <c r="BE873" s="166" t="str">
        <f t="shared" si="588"/>
        <v/>
      </c>
      <c r="BF873" s="15"/>
      <c r="BG873" s="15"/>
      <c r="BH873" s="170" t="str">
        <f t="shared" si="589"/>
        <v>战斗开始16，30，50秒，对所有处于燃烧状态下的敌人施加虚弱，使其攻击降低{0}%，持续7秒，虚弱结束时还有{1}%概率使其眩晕3秒。</v>
      </c>
    </row>
    <row r="874" spans="1:60">
      <c r="A874" s="256"/>
      <c r="B874" s="259"/>
      <c r="C874" s="256"/>
      <c r="D874" s="257"/>
      <c r="E874" s="179" t="s">
        <v>28</v>
      </c>
      <c r="F874" s="141">
        <v>1</v>
      </c>
      <c r="G874" s="141">
        <v>1</v>
      </c>
      <c r="H874" s="141">
        <v>1</v>
      </c>
      <c r="I874" s="141">
        <v>1</v>
      </c>
      <c r="J874" s="256"/>
      <c r="K874" s="256"/>
      <c r="L874" s="182"/>
      <c r="M874" s="179"/>
      <c r="N874" s="179"/>
      <c r="O874" s="182"/>
      <c r="P874" s="179"/>
      <c r="Q874" s="179"/>
      <c r="R874" s="179"/>
      <c r="S874" s="179"/>
      <c r="T874" s="179"/>
      <c r="U874" s="179"/>
      <c r="V874" s="179"/>
      <c r="W874" s="179"/>
      <c r="X874" s="179"/>
      <c r="Y874" s="179"/>
      <c r="Z874" s="179"/>
      <c r="AA874" s="179"/>
      <c r="AB874" s="44"/>
      <c r="AC874" s="92"/>
      <c r="AD874" s="92"/>
      <c r="AE874" s="92"/>
      <c r="AF874" s="92"/>
      <c r="AG874" s="92"/>
      <c r="AH874" s="189"/>
      <c r="AI874" s="189"/>
      <c r="AJ874" s="189"/>
      <c r="AK874" s="189"/>
      <c r="AL874" s="146">
        <f>IFERROR(AC874*IF($E874="将领",INDEX(兵法相关参数!$C$4:$AL$7,AL$15,MATCH($AB874,兵法相关参数!$C$3:$AL$3,0)),INDEX(兵法相关参数!$C$12:$AL$15,AL$15,MATCH($AB874,兵法相关参数!$C$3:$AL$3,0))),0)+IFERROR(AH874*IF($E874="将领",INDEX(兵法相关参数!$C$4:$AL$7,AL$15,MATCH($AG874,兵法相关参数!$C$3:$AL$3,0)),INDEX(兵法相关参数!$C$12:$AL$15,AL$15,MATCH($AG874,兵法相关参数!$C$3:$AL$3,0))),0)</f>
        <v>0</v>
      </c>
      <c r="AM874" s="146">
        <f>IFERROR(AD874*IF($E874="将领",INDEX(兵法相关参数!$C$4:$AL$7,AM$15,MATCH($AB874,兵法相关参数!$C$3:$AL$3,0)),INDEX(兵法相关参数!$C$12:$AL$15,AM$15,MATCH($AB874,兵法相关参数!$C$3:$AL$3,0))),0)+IFERROR(AI874*IF($E874="将领",INDEX(兵法相关参数!$C$4:$AL$7,AM$15,MATCH($AG874,兵法相关参数!$C$3:$AL$3,0)),INDEX(兵法相关参数!$C$12:$AL$15,AM$15,MATCH($AG874,兵法相关参数!$C$3:$AL$3,0))),0)</f>
        <v>0</v>
      </c>
      <c r="AN874" s="146">
        <f>IFERROR(AE874*IF($E874="将领",INDEX(兵法相关参数!$C$4:$AL$7,AN$15,MATCH($AB874,兵法相关参数!$C$3:$AL$3,0)),INDEX(兵法相关参数!$C$12:$AL$15,AN$15,MATCH($AB874,兵法相关参数!$C$3:$AL$3,0))),0)+IFERROR(AJ874*IF($E874="将领",INDEX(兵法相关参数!$C$4:$AL$7,AN$15,MATCH($AG874,兵法相关参数!$C$3:$AL$3,0)),INDEX(兵法相关参数!$C$12:$AL$15,AN$15,MATCH($AG874,兵法相关参数!$C$3:$AL$3,0))),0)</f>
        <v>0</v>
      </c>
      <c r="AO874" s="146">
        <f>IFERROR(AF874*IF($E874="将领",INDEX(兵法相关参数!$C$4:$AL$7,AL$15,MATCH($AB874,兵法相关参数!$C$3:$AL$3,0)),INDEX(兵法相关参数!$C$12:$AL$15,AO$15,MATCH($AB874,兵法相关参数!$C$3:$AL$3,0))),0)+IFERROR(AK874*IF($E874="将领",INDEX(兵法相关参数!$C$4:$AL$7,AL$15,MATCH($AG874,兵法相关参数!$C$3:$AL$3,0)),INDEX(兵法相关参数!$C$12:$AL$15,AO$15,MATCH($AG874,兵法相关参数!$C$3:$AL$3,0))),0)</f>
        <v>0</v>
      </c>
      <c r="AP874" s="27"/>
      <c r="AQ874" s="151">
        <f>AQ873</f>
        <v>30247</v>
      </c>
      <c r="AR874" s="160">
        <f t="shared" si="584"/>
        <v>0</v>
      </c>
      <c r="AS874" s="15" t="str">
        <f t="shared" si="585"/>
        <v>橙</v>
      </c>
      <c r="AT874" s="153">
        <f t="shared" si="591"/>
        <v>1</v>
      </c>
      <c r="AU874" s="39" t="str">
        <f>IF(IF(L874="","",AQ874&amp;AT874)=AU873,"",IF(MOD(COUNTIF($AQ$1:AQ874,AQ874),3)=1,"",IF(L874="","",AQ874&amp;AT874)))</f>
        <v/>
      </c>
      <c r="AV874" s="166" t="str">
        <f t="shared" si="592"/>
        <v/>
      </c>
      <c r="AW874" s="166" t="str">
        <f t="shared" si="593"/>
        <v/>
      </c>
      <c r="AX874" s="15" t="str">
        <f>IF(MOD(COUNTIF($AQ$1:AQ874,AQ874),3)=1,"",IF(M874="","",AT874+1))</f>
        <v/>
      </c>
      <c r="AY874" s="15" t="str">
        <f t="shared" si="577"/>
        <v/>
      </c>
      <c r="AZ874" s="166" t="str">
        <f t="shared" si="578"/>
        <v/>
      </c>
      <c r="BA874" s="166" t="str">
        <f t="shared" si="579"/>
        <v/>
      </c>
      <c r="BB874" s="15" t="str">
        <f>IF(MOD(COUNTIF($AQ$1:AQ874,AQ874),3)=1,"",IF(N874="","",AX874+1))</f>
        <v/>
      </c>
      <c r="BC874" s="15" t="str">
        <f t="shared" si="586"/>
        <v/>
      </c>
      <c r="BD874" s="166" t="str">
        <f t="shared" si="587"/>
        <v/>
      </c>
      <c r="BE874" s="166" t="str">
        <f t="shared" si="588"/>
        <v/>
      </c>
      <c r="BF874" s="15"/>
      <c r="BG874" s="15"/>
      <c r="BH874" s="170" t="str">
        <f t="shared" si="589"/>
        <v>战斗开始16，30，50秒，对所有处于燃烧状态下的敌人施加虚弱，使其攻击降低{0}%，持续7秒，虚弱结束时还有{1}%概率使其眩晕3秒。</v>
      </c>
    </row>
    <row r="875" spans="1:60">
      <c r="A875" s="256"/>
      <c r="B875" s="259"/>
      <c r="C875" s="256"/>
      <c r="D875" s="255" t="s">
        <v>213</v>
      </c>
      <c r="E875" s="11"/>
      <c r="F875" s="11"/>
      <c r="G875" s="11"/>
      <c r="H875" s="11"/>
      <c r="I875" s="11"/>
      <c r="J875" s="256"/>
      <c r="K875" s="256"/>
      <c r="L875" s="184" t="s">
        <v>62</v>
      </c>
      <c r="M875" s="184"/>
      <c r="N875" s="11"/>
      <c r="O875" s="3" t="s">
        <v>93</v>
      </c>
      <c r="P875" s="113" t="s">
        <v>57</v>
      </c>
      <c r="Q875" s="3" t="s">
        <v>622</v>
      </c>
      <c r="R875" s="3" t="s">
        <v>92</v>
      </c>
      <c r="S875" s="184" t="s">
        <v>1378</v>
      </c>
      <c r="T875" s="11" t="s">
        <v>61</v>
      </c>
      <c r="U875" s="184"/>
      <c r="V875" s="184"/>
      <c r="W875" s="3" t="s">
        <v>223</v>
      </c>
      <c r="X875" s="3" t="s">
        <v>224</v>
      </c>
      <c r="Y875" s="3" t="s">
        <v>225</v>
      </c>
      <c r="Z875" s="3" t="s">
        <v>226</v>
      </c>
      <c r="AA875" s="1"/>
      <c r="AB875" s="15"/>
      <c r="AC875" s="187" t="s">
        <v>227</v>
      </c>
      <c r="AD875" s="187" t="s">
        <v>228</v>
      </c>
      <c r="AE875" s="187" t="s">
        <v>229</v>
      </c>
      <c r="AF875" s="187" t="s">
        <v>230</v>
      </c>
      <c r="AG875" s="96"/>
      <c r="AH875" s="187"/>
      <c r="AI875" s="187"/>
      <c r="AJ875" s="187"/>
      <c r="AK875" s="187"/>
      <c r="AL875" s="146">
        <f>IFERROR(AC875*IF($E875="将领",INDEX(兵法相关参数!$C$4:$AL$7,AL$15,MATCH($AB875,兵法相关参数!$C$3:$AL$3,0)),INDEX(兵法相关参数!$C$12:$AL$15,AL$15,MATCH($AB875,兵法相关参数!$C$3:$AL$3,0))),0)+IFERROR(AH875*IF($E875="将领",INDEX(兵法相关参数!$C$4:$AL$7,AL$15,MATCH($AG875,兵法相关参数!$C$3:$AL$3,0)),INDEX(兵法相关参数!$C$12:$AL$15,AL$15,MATCH($AG875,兵法相关参数!$C$3:$AL$3,0))),0)</f>
        <v>0</v>
      </c>
      <c r="AM875" s="146">
        <f>IFERROR(AD875*IF($E875="将领",INDEX(兵法相关参数!$C$4:$AL$7,AM$15,MATCH($AB875,兵法相关参数!$C$3:$AL$3,0)),INDEX(兵法相关参数!$C$12:$AL$15,AM$15,MATCH($AB875,兵法相关参数!$C$3:$AL$3,0))),0)+IFERROR(AI875*IF($E875="将领",INDEX(兵法相关参数!$C$4:$AL$7,AM$15,MATCH($AG875,兵法相关参数!$C$3:$AL$3,0)),INDEX(兵法相关参数!$C$12:$AL$15,AM$15,MATCH($AG875,兵法相关参数!$C$3:$AL$3,0))),0)</f>
        <v>0</v>
      </c>
      <c r="AN875" s="146">
        <f>IFERROR(AE875*IF($E875="将领",INDEX(兵法相关参数!$C$4:$AL$7,AN$15,MATCH($AB875,兵法相关参数!$C$3:$AL$3,0)),INDEX(兵法相关参数!$C$12:$AL$15,AN$15,MATCH($AB875,兵法相关参数!$C$3:$AL$3,0))),0)+IFERROR(AJ875*IF($E875="将领",INDEX(兵法相关参数!$C$4:$AL$7,AN$15,MATCH($AG875,兵法相关参数!$C$3:$AL$3,0)),INDEX(兵法相关参数!$C$12:$AL$15,AN$15,MATCH($AG875,兵法相关参数!$C$3:$AL$3,0))),0)</f>
        <v>0</v>
      </c>
      <c r="AO875" s="146">
        <f>IFERROR(AF875*IF($E875="将领",INDEX(兵法相关参数!$C$4:$AL$7,AL$15,MATCH($AB875,兵法相关参数!$C$3:$AL$3,0)),INDEX(兵法相关参数!$C$12:$AL$15,AO$15,MATCH($AB875,兵法相关参数!$C$3:$AL$3,0))),0)+IFERROR(AK875*IF($E875="将领",INDEX(兵法相关参数!$C$4:$AL$7,AL$15,MATCH($AG875,兵法相关参数!$C$3:$AL$3,0)),INDEX(兵法相关参数!$C$12:$AL$15,AO$15,MATCH($AG875,兵法相关参数!$C$3:$AL$3,0))),0)</f>
        <v>0</v>
      </c>
      <c r="AP875" s="27"/>
      <c r="AQ875" s="151">
        <f t="shared" ref="AQ875:AQ880" si="594">AQ874</f>
        <v>30247</v>
      </c>
      <c r="AR875" s="160">
        <f t="shared" si="584"/>
        <v>0</v>
      </c>
      <c r="AS875" s="15" t="str">
        <f t="shared" si="585"/>
        <v>橙</v>
      </c>
      <c r="AT875" s="153">
        <f t="shared" si="591"/>
        <v>2</v>
      </c>
      <c r="AU875" s="39" t="str">
        <f>IF(IF(L875="","",AQ875&amp;AT875)=AU874,"",IF(MOD(COUNTIF($AQ$1:AQ875,AQ875),3)=1,"",IF(L875="","",AQ875&amp;AT875)))</f>
        <v/>
      </c>
      <c r="AV875" s="166" t="str">
        <f t="shared" si="592"/>
        <v/>
      </c>
      <c r="AW875" s="166" t="str">
        <f t="shared" si="593"/>
        <v/>
      </c>
      <c r="AX875" s="15" t="str">
        <f>IF(MOD(COUNTIF($AQ$1:AQ875,AQ875),3)=1,"",IF(M875="","",AT875+1))</f>
        <v/>
      </c>
      <c r="AY875" s="15" t="str">
        <f t="shared" si="577"/>
        <v/>
      </c>
      <c r="AZ875" s="166" t="str">
        <f t="shared" si="578"/>
        <v/>
      </c>
      <c r="BA875" s="166" t="str">
        <f t="shared" si="579"/>
        <v/>
      </c>
      <c r="BB875" s="15" t="str">
        <f>IF(MOD(COUNTIF($AQ$1:AQ875,AQ875),3)=1,"",IF(N875="","",AX875+1))</f>
        <v/>
      </c>
      <c r="BC875" s="15" t="str">
        <f t="shared" si="586"/>
        <v/>
      </c>
      <c r="BD875" s="166" t="str">
        <f t="shared" si="587"/>
        <v/>
      </c>
      <c r="BE875" s="166" t="str">
        <f t="shared" si="588"/>
        <v/>
      </c>
      <c r="BF875" s="15"/>
      <c r="BG875" s="15"/>
      <c r="BH875" s="170" t="str">
        <f t="shared" si="589"/>
        <v>战斗开始16，30，50秒，对所有处于燃烧状态下的敌人施加虚弱，使其攻击降低{0}%，持续7秒，虚弱结束时还有{1}%概率使其眩晕3秒。</v>
      </c>
    </row>
    <row r="876" spans="1:60">
      <c r="A876" s="256"/>
      <c r="B876" s="259"/>
      <c r="C876" s="256"/>
      <c r="D876" s="256"/>
      <c r="E876" s="179" t="s">
        <v>22</v>
      </c>
      <c r="F876" s="141">
        <v>1</v>
      </c>
      <c r="G876" s="141">
        <v>1</v>
      </c>
      <c r="H876" s="141">
        <v>1</v>
      </c>
      <c r="I876" s="141">
        <v>1</v>
      </c>
      <c r="J876" s="256"/>
      <c r="K876" s="256"/>
      <c r="L876" s="81">
        <v>0.6</v>
      </c>
      <c r="M876" s="44"/>
      <c r="N876" s="10"/>
      <c r="O876" s="24">
        <v>1</v>
      </c>
      <c r="P876" s="118" t="s">
        <v>1381</v>
      </c>
      <c r="Q876" s="17">
        <f>INDEX(眩晕修正系数,8)</f>
        <v>0.94</v>
      </c>
      <c r="R876" s="12">
        <v>3</v>
      </c>
      <c r="S876" s="44">
        <f>L876*R876</f>
        <v>1.7999999999999998</v>
      </c>
      <c r="T876" s="179">
        <v>8</v>
      </c>
      <c r="U876" s="44"/>
      <c r="V876" s="24"/>
      <c r="W876" s="23">
        <f>$O$876*$Q$876*$T$876</f>
        <v>7.52</v>
      </c>
      <c r="X876" s="23">
        <f>$O$876*$Q$876*$T$876</f>
        <v>7.52</v>
      </c>
      <c r="Y876" s="23">
        <f>$O$876*$Q$876*$T$876</f>
        <v>7.52</v>
      </c>
      <c r="Z876" s="23">
        <f>$O$876*$Q$876*$T$876</f>
        <v>7.52</v>
      </c>
      <c r="AA876" s="22"/>
      <c r="AB876" s="44" t="s">
        <v>105</v>
      </c>
      <c r="AC876" s="92">
        <f>辅助效用($P876,$S$876,AC$15,"输出转换",眩晕系数,"当前目标",W876)</f>
        <v>1.4107471261268696</v>
      </c>
      <c r="AD876" s="92">
        <f>辅助效用($P876,$S$876,AD$15,"输出转换",眩晕系数,"当前目标",X876)</f>
        <v>1.2658640025304635</v>
      </c>
      <c r="AE876" s="92">
        <f>辅助效用($P876,$S$876,AE$15,"输出转换",眩晕系数,"当前目标",Y876)</f>
        <v>1.4715346454201568</v>
      </c>
      <c r="AF876" s="92">
        <f>辅助效用($P876,$S$876,AF$15,"输出转换",眩晕系数,"当前目标",Z876)</f>
        <v>1.3426405830624013</v>
      </c>
      <c r="AG876" s="92"/>
      <c r="AH876" s="188"/>
      <c r="AI876" s="238"/>
      <c r="AJ876" s="188"/>
      <c r="AK876" s="244">
        <f>AV876+35*AW876</f>
        <v>0.6</v>
      </c>
      <c r="AL876" s="146">
        <f>IFERROR(AC876*IF($E876="将领",INDEX(兵法相关参数!$C$4:$AL$7,AL$15,MATCH($AB876,兵法相关参数!$C$3:$AL$3,0)),INDEX(兵法相关参数!$C$12:$AL$15,AL$15,MATCH($AB876,兵法相关参数!$C$3:$AL$3,0))),0)+IFERROR(AH876*IF($E876="将领",INDEX(兵法相关参数!$C$4:$AL$7,AL$15,MATCH($AG876,兵法相关参数!$C$3:$AL$3,0)),INDEX(兵法相关参数!$C$12:$AL$15,AL$15,MATCH($AG876,兵法相关参数!$C$3:$AL$3,0))),0)</f>
        <v>1.4107471261268696</v>
      </c>
      <c r="AM876" s="146">
        <f>IFERROR(AD876*IF($E876="将领",INDEX(兵法相关参数!$C$4:$AL$7,AM$15,MATCH($AB876,兵法相关参数!$C$3:$AL$3,0)),INDEX(兵法相关参数!$C$12:$AL$15,AM$15,MATCH($AB876,兵法相关参数!$C$3:$AL$3,0))),0)+IFERROR(AI876*IF($E876="将领",INDEX(兵法相关参数!$C$4:$AL$7,AM$15,MATCH($AG876,兵法相关参数!$C$3:$AL$3,0)),INDEX(兵法相关参数!$C$12:$AL$15,AM$15,MATCH($AG876,兵法相关参数!$C$3:$AL$3,0))),0)</f>
        <v>1.2658640025304635</v>
      </c>
      <c r="AN876" s="146">
        <f>IFERROR(AE876*IF($E876="将领",INDEX(兵法相关参数!$C$4:$AL$7,AN$15,MATCH($AB876,兵法相关参数!$C$3:$AL$3,0)),INDEX(兵法相关参数!$C$12:$AL$15,AN$15,MATCH($AB876,兵法相关参数!$C$3:$AL$3,0))),0)+IFERROR(AJ876*IF($E876="将领",INDEX(兵法相关参数!$C$4:$AL$7,AN$15,MATCH($AG876,兵法相关参数!$C$3:$AL$3,0)),INDEX(兵法相关参数!$C$12:$AL$15,AN$15,MATCH($AG876,兵法相关参数!$C$3:$AL$3,0))),0)</f>
        <v>1.4715346454201568</v>
      </c>
      <c r="AO876" s="146">
        <f>IFERROR(AF876*IF($E876="将领",INDEX(兵法相关参数!$C$4:$AL$7,AL$15,MATCH($AB876,兵法相关参数!$C$3:$AL$3,0)),INDEX(兵法相关参数!$C$12:$AL$15,AO$15,MATCH($AB876,兵法相关参数!$C$3:$AL$3,0))),0)+IFERROR(AK876*IF($E876="将领",INDEX(兵法相关参数!$C$4:$AL$7,AL$15,MATCH($AG876,兵法相关参数!$C$3:$AL$3,0)),INDEX(兵法相关参数!$C$12:$AL$15,AO$15,MATCH($AG876,兵法相关参数!$C$3:$AL$3,0))),0)</f>
        <v>1.3426405830624013</v>
      </c>
      <c r="AP876" s="27"/>
      <c r="AQ876" s="151">
        <f t="shared" si="594"/>
        <v>30247</v>
      </c>
      <c r="AR876" s="160">
        <f t="shared" si="584"/>
        <v>0</v>
      </c>
      <c r="AS876" s="15" t="str">
        <f t="shared" si="585"/>
        <v>橙</v>
      </c>
      <c r="AT876" s="153">
        <f t="shared" si="591"/>
        <v>2</v>
      </c>
      <c r="AU876" s="39" t="str">
        <f>IF(IF(L876="","",AQ876&amp;AT876)=AU875,"",IF(MOD(COUNTIF($AQ$1:AQ876,AQ876),3)=1,"",IF(L876="","",AQ876&amp;AT876)))</f>
        <v>302472</v>
      </c>
      <c r="AV876" s="166">
        <v>0.11</v>
      </c>
      <c r="AW876" s="166">
        <v>1.4E-2</v>
      </c>
      <c r="AX876" s="15" t="str">
        <f>IF(MOD(COUNTIF($AQ$1:AQ876,AQ876),3)=1,"",IF(M876="","",AT876+1))</f>
        <v/>
      </c>
      <c r="AY876" s="15" t="str">
        <f t="shared" si="577"/>
        <v/>
      </c>
      <c r="AZ876" s="166" t="str">
        <f t="shared" si="578"/>
        <v/>
      </c>
      <c r="BA876" s="166" t="str">
        <f t="shared" si="579"/>
        <v/>
      </c>
      <c r="BB876" s="15" t="str">
        <f>IF(MOD(COUNTIF($AQ$1:AQ876,AQ876),3)=1,"",IF(N876="","",AX876+1))</f>
        <v/>
      </c>
      <c r="BC876" s="15" t="str">
        <f t="shared" si="586"/>
        <v/>
      </c>
      <c r="BD876" s="166" t="str">
        <f t="shared" si="587"/>
        <v/>
      </c>
      <c r="BE876" s="166" t="str">
        <f t="shared" si="588"/>
        <v/>
      </c>
      <c r="BF876" s="15"/>
      <c r="BG876" s="15"/>
      <c r="BH876" s="170" t="str">
        <f t="shared" si="589"/>
        <v>战斗开始16，30，50秒，对所有处于燃烧状态下的敌人施加虚弱，使其攻击降低{0}%，持续7秒，虚弱结束时还有{1}%概率使其眩晕3秒。</v>
      </c>
    </row>
    <row r="877" spans="1:60">
      <c r="A877" s="256"/>
      <c r="B877" s="259"/>
      <c r="C877" s="256"/>
      <c r="D877" s="257"/>
      <c r="E877" s="179" t="s">
        <v>28</v>
      </c>
      <c r="F877" s="141">
        <v>1</v>
      </c>
      <c r="G877" s="141">
        <v>1</v>
      </c>
      <c r="H877" s="141">
        <v>1</v>
      </c>
      <c r="I877" s="141">
        <v>1</v>
      </c>
      <c r="J877" s="256"/>
      <c r="K877" s="256"/>
      <c r="L877" s="182"/>
      <c r="M877" s="179"/>
      <c r="N877" s="179"/>
      <c r="O877" s="182"/>
      <c r="P877" s="179"/>
      <c r="Q877" s="179"/>
      <c r="R877" s="179"/>
      <c r="S877" s="179"/>
      <c r="T877" s="179"/>
      <c r="U877" s="179"/>
      <c r="V877" s="179"/>
      <c r="W877" s="179"/>
      <c r="X877" s="179"/>
      <c r="Y877" s="179"/>
      <c r="Z877" s="179"/>
      <c r="AA877" s="179"/>
      <c r="AB877" s="44"/>
      <c r="AC877" s="189"/>
      <c r="AD877" s="189"/>
      <c r="AE877" s="189"/>
      <c r="AF877" s="189"/>
      <c r="AG877" s="92"/>
      <c r="AH877" s="189"/>
      <c r="AI877" s="239"/>
      <c r="AJ877" s="189"/>
      <c r="AK877" s="189"/>
      <c r="AL877" s="146">
        <f>IFERROR(AC877*IF($E877="将领",INDEX(兵法相关参数!$C$4:$AL$7,AL$15,MATCH($AB877,兵法相关参数!$C$3:$AL$3,0)),INDEX(兵法相关参数!$C$12:$AL$15,AL$15,MATCH($AB877,兵法相关参数!$C$3:$AL$3,0))),0)+IFERROR(AH877*IF($E877="将领",INDEX(兵法相关参数!$C$4:$AL$7,AL$15,MATCH($AG877,兵法相关参数!$C$3:$AL$3,0)),INDEX(兵法相关参数!$C$12:$AL$15,AL$15,MATCH($AG877,兵法相关参数!$C$3:$AL$3,0))),0)</f>
        <v>0</v>
      </c>
      <c r="AM877" s="146">
        <f>IFERROR(AD877*IF($E877="将领",INDEX(兵法相关参数!$C$4:$AL$7,AM$15,MATCH($AB877,兵法相关参数!$C$3:$AL$3,0)),INDEX(兵法相关参数!$C$12:$AL$15,AM$15,MATCH($AB877,兵法相关参数!$C$3:$AL$3,0))),0)+IFERROR(AI877*IF($E877="将领",INDEX(兵法相关参数!$C$4:$AL$7,AM$15,MATCH($AG877,兵法相关参数!$C$3:$AL$3,0)),INDEX(兵法相关参数!$C$12:$AL$15,AM$15,MATCH($AG877,兵法相关参数!$C$3:$AL$3,0))),0)</f>
        <v>0</v>
      </c>
      <c r="AN877" s="146">
        <f>IFERROR(AE877*IF($E877="将领",INDEX(兵法相关参数!$C$4:$AL$7,AN$15,MATCH($AB877,兵法相关参数!$C$3:$AL$3,0)),INDEX(兵法相关参数!$C$12:$AL$15,AN$15,MATCH($AB877,兵法相关参数!$C$3:$AL$3,0))),0)+IFERROR(AJ877*IF($E877="将领",INDEX(兵法相关参数!$C$4:$AL$7,AN$15,MATCH($AG877,兵法相关参数!$C$3:$AL$3,0)),INDEX(兵法相关参数!$C$12:$AL$15,AN$15,MATCH($AG877,兵法相关参数!$C$3:$AL$3,0))),0)</f>
        <v>0</v>
      </c>
      <c r="AO877" s="146">
        <f>IFERROR(AF877*IF($E877="将领",INDEX(兵法相关参数!$C$4:$AL$7,AL$15,MATCH($AB877,兵法相关参数!$C$3:$AL$3,0)),INDEX(兵法相关参数!$C$12:$AL$15,AO$15,MATCH($AB877,兵法相关参数!$C$3:$AL$3,0))),0)+IFERROR(AK877*IF($E877="将领",INDEX(兵法相关参数!$C$4:$AL$7,AL$15,MATCH($AG877,兵法相关参数!$C$3:$AL$3,0)),INDEX(兵法相关参数!$C$12:$AL$15,AO$15,MATCH($AG877,兵法相关参数!$C$3:$AL$3,0))),0)</f>
        <v>0</v>
      </c>
      <c r="AP877" s="27"/>
      <c r="AQ877" s="151">
        <f t="shared" si="594"/>
        <v>30247</v>
      </c>
      <c r="AR877" s="160">
        <f t="shared" si="584"/>
        <v>0</v>
      </c>
      <c r="AS877" s="15" t="str">
        <f t="shared" si="585"/>
        <v>橙</v>
      </c>
      <c r="AT877" s="153">
        <f t="shared" si="591"/>
        <v>2</v>
      </c>
      <c r="AU877" s="39" t="str">
        <f>IF(IF(L877="","",AQ877&amp;AT877)=AU876,"",IF(MOD(COUNTIF($AQ$1:AQ877,AQ877),3)=1,"",IF(L877="","",AQ877&amp;AT877)))</f>
        <v/>
      </c>
      <c r="AV877" s="166" t="str">
        <f t="shared" si="592"/>
        <v/>
      </c>
      <c r="AW877" s="166" t="str">
        <f t="shared" si="593"/>
        <v/>
      </c>
      <c r="AX877" s="15" t="str">
        <f>IF(MOD(COUNTIF($AQ$1:AQ877,AQ877),3)=1,"",IF(M877="","",AT877+1))</f>
        <v/>
      </c>
      <c r="AY877" s="15" t="str">
        <f t="shared" si="577"/>
        <v/>
      </c>
      <c r="AZ877" s="166" t="str">
        <f t="shared" si="578"/>
        <v/>
      </c>
      <c r="BA877" s="166" t="str">
        <f t="shared" si="579"/>
        <v/>
      </c>
      <c r="BB877" s="15" t="str">
        <f>IF(MOD(COUNTIF($AQ$1:AQ877,AQ877),3)=1,"",IF(N877="","",AX877+1))</f>
        <v/>
      </c>
      <c r="BC877" s="15" t="str">
        <f t="shared" si="586"/>
        <v/>
      </c>
      <c r="BD877" s="166" t="str">
        <f t="shared" si="587"/>
        <v/>
      </c>
      <c r="BE877" s="166" t="str">
        <f t="shared" si="588"/>
        <v/>
      </c>
      <c r="BF877" s="15"/>
      <c r="BG877" s="15"/>
      <c r="BH877" s="170" t="str">
        <f t="shared" si="589"/>
        <v>战斗开始16，30，50秒，对所有处于燃烧状态下的敌人施加虚弱，使其攻击降低{0}%，持续7秒，虚弱结束时还有{1}%概率使其眩晕3秒。</v>
      </c>
    </row>
    <row r="878" spans="1:60">
      <c r="A878" s="256"/>
      <c r="B878" s="259"/>
      <c r="C878" s="256"/>
      <c r="D878" s="255"/>
      <c r="E878" s="11"/>
      <c r="F878" s="11"/>
      <c r="G878" s="11"/>
      <c r="H878" s="11"/>
      <c r="I878" s="11"/>
      <c r="J878" s="256"/>
      <c r="K878" s="256"/>
      <c r="L878" s="184"/>
      <c r="M878" s="184"/>
      <c r="N878" s="11"/>
      <c r="O878" s="3"/>
      <c r="P878" s="113"/>
      <c r="Q878" s="3"/>
      <c r="R878" s="3"/>
      <c r="S878" s="3"/>
      <c r="T878" s="184"/>
      <c r="U878" s="184"/>
      <c r="V878" s="184"/>
      <c r="W878" s="3"/>
      <c r="X878" s="3"/>
      <c r="Y878" s="3"/>
      <c r="Z878" s="3"/>
      <c r="AA878" s="1"/>
      <c r="AB878" s="15"/>
      <c r="AC878" s="187"/>
      <c r="AD878" s="187"/>
      <c r="AE878" s="187"/>
      <c r="AF878" s="187"/>
      <c r="AG878" s="96"/>
      <c r="AH878" s="187"/>
      <c r="AI878" s="187"/>
      <c r="AJ878" s="187"/>
      <c r="AK878" s="187"/>
      <c r="AL878" s="146">
        <f>IFERROR(AC878*IF($E878="将领",INDEX(兵法相关参数!$C$4:$AL$7,AL$15,MATCH($AB878,兵法相关参数!$C$3:$AL$3,0)),INDEX(兵法相关参数!$C$12:$AL$15,AL$15,MATCH($AB878,兵法相关参数!$C$3:$AL$3,0))),0)+IFERROR(AH878*IF($E878="将领",INDEX(兵法相关参数!$C$4:$AL$7,AL$15,MATCH($AG878,兵法相关参数!$C$3:$AL$3,0)),INDEX(兵法相关参数!$C$12:$AL$15,AL$15,MATCH($AG878,兵法相关参数!$C$3:$AL$3,0))),0)</f>
        <v>0</v>
      </c>
      <c r="AM878" s="146">
        <f>IFERROR(AD878*IF($E878="将领",INDEX(兵法相关参数!$C$4:$AL$7,AM$15,MATCH($AB878,兵法相关参数!$C$3:$AL$3,0)),INDEX(兵法相关参数!$C$12:$AL$15,AM$15,MATCH($AB878,兵法相关参数!$C$3:$AL$3,0))),0)+IFERROR(AI878*IF($E878="将领",INDEX(兵法相关参数!$C$4:$AL$7,AM$15,MATCH($AG878,兵法相关参数!$C$3:$AL$3,0)),INDEX(兵法相关参数!$C$12:$AL$15,AM$15,MATCH($AG878,兵法相关参数!$C$3:$AL$3,0))),0)</f>
        <v>0</v>
      </c>
      <c r="AN878" s="146">
        <f>IFERROR(AE878*IF($E878="将领",INDEX(兵法相关参数!$C$4:$AL$7,AN$15,MATCH($AB878,兵法相关参数!$C$3:$AL$3,0)),INDEX(兵法相关参数!$C$12:$AL$15,AN$15,MATCH($AB878,兵法相关参数!$C$3:$AL$3,0))),0)+IFERROR(AJ878*IF($E878="将领",INDEX(兵法相关参数!$C$4:$AL$7,AN$15,MATCH($AG878,兵法相关参数!$C$3:$AL$3,0)),INDEX(兵法相关参数!$C$12:$AL$15,AN$15,MATCH($AG878,兵法相关参数!$C$3:$AL$3,0))),0)</f>
        <v>0</v>
      </c>
      <c r="AO878" s="146">
        <f>IFERROR(AF878*IF($E878="将领",INDEX(兵法相关参数!$C$4:$AL$7,AL$15,MATCH($AB878,兵法相关参数!$C$3:$AL$3,0)),INDEX(兵法相关参数!$C$12:$AL$15,AO$15,MATCH($AB878,兵法相关参数!$C$3:$AL$3,0))),0)+IFERROR(AK878*IF($E878="将领",INDEX(兵法相关参数!$C$4:$AL$7,AL$15,MATCH($AG878,兵法相关参数!$C$3:$AL$3,0)),INDEX(兵法相关参数!$C$12:$AL$15,AO$15,MATCH($AG878,兵法相关参数!$C$3:$AL$3,0))),0)</f>
        <v>0</v>
      </c>
      <c r="AP878" s="27"/>
      <c r="AQ878" s="151">
        <f t="shared" si="594"/>
        <v>30247</v>
      </c>
      <c r="AR878" s="160">
        <f t="shared" si="584"/>
        <v>0</v>
      </c>
      <c r="AS878" s="15" t="str">
        <f t="shared" si="585"/>
        <v>橙</v>
      </c>
      <c r="AT878" s="153">
        <f t="shared" si="591"/>
        <v>2</v>
      </c>
      <c r="AU878" s="39" t="str">
        <f>IF(IF(L878="","",AQ878&amp;AT878)=AU877,"",IF(MOD(COUNTIF($AQ$1:AQ878,AQ878),3)=1,"",IF(L878="","",AQ878&amp;AT878)))</f>
        <v/>
      </c>
      <c r="AV878" s="166" t="str">
        <f>IF(AU878="","",IF(L877="固定值",L878,ROUND(IF(AR878=1,L878*INDEX($AV$5:$AV$9,MATCH(AS878,$AU$5:$AU$9,0)),L878*INDEX($AV$13:$AV$17,MATCH(AS878,$AU$13:$AU$17,0))),IF(MID(BH878,FIND(AT878-1,BH878)+2,1)="%",3,1))))</f>
        <v/>
      </c>
      <c r="AW878" s="166" t="str">
        <f>IF(AU878="","",ROUND((IF(AR878=1,L878*INDEX($AW$5:$AW$9,MATCH(AS878,$AU$5:$AU$9,0)),L878*INDEX($AW$13:$AW$17,MATCH(AS878,$AU$13:$AU$17,0)))-AV878)/34,IF(MID(BH878,FIND(AT878-1,BH878)+2,1)="%",3,1)))</f>
        <v/>
      </c>
      <c r="AX878" s="15" t="str">
        <f>IF(MOD(COUNTIF($AQ$1:AQ878,AQ878),3)=1,"",IF(M878="","",AT878+1))</f>
        <v/>
      </c>
      <c r="AY878" s="15" t="str">
        <f t="shared" si="577"/>
        <v/>
      </c>
      <c r="AZ878" s="166" t="str">
        <f t="shared" si="578"/>
        <v/>
      </c>
      <c r="BA878" s="166" t="str">
        <f t="shared" si="579"/>
        <v/>
      </c>
      <c r="BB878" s="15" t="str">
        <f>IF(MOD(COUNTIF($AQ$1:AQ878,AQ878),3)=1,"",IF(N878="","",AX878+1))</f>
        <v/>
      </c>
      <c r="BC878" s="15" t="str">
        <f t="shared" si="586"/>
        <v/>
      </c>
      <c r="BD878" s="166" t="str">
        <f t="shared" si="587"/>
        <v/>
      </c>
      <c r="BE878" s="166" t="str">
        <f t="shared" si="588"/>
        <v/>
      </c>
      <c r="BF878" s="15"/>
      <c r="BG878" s="15"/>
      <c r="BH878" s="170" t="str">
        <f t="shared" si="589"/>
        <v>战斗开始16，30，50秒，对所有处于燃烧状态下的敌人施加虚弱，使其攻击降低{0}%，持续7秒，虚弱结束时还有{1}%概率使其眩晕3秒。</v>
      </c>
    </row>
    <row r="879" spans="1:60">
      <c r="A879" s="256"/>
      <c r="B879" s="259"/>
      <c r="C879" s="256"/>
      <c r="D879" s="256"/>
      <c r="E879" s="179"/>
      <c r="F879" s="141"/>
      <c r="G879" s="141"/>
      <c r="H879" s="141"/>
      <c r="I879" s="141"/>
      <c r="J879" s="256"/>
      <c r="K879" s="256"/>
      <c r="L879" s="44"/>
      <c r="M879" s="44"/>
      <c r="N879" s="10"/>
      <c r="O879" s="24"/>
      <c r="P879" s="118"/>
      <c r="Q879" s="10"/>
      <c r="R879" s="17"/>
      <c r="S879" s="12"/>
      <c r="T879" s="44"/>
      <c r="U879" s="44"/>
      <c r="V879" s="24"/>
      <c r="W879" s="23"/>
      <c r="X879" s="23"/>
      <c r="Y879" s="23"/>
      <c r="Z879" s="23"/>
      <c r="AA879" s="22"/>
      <c r="AB879" s="44"/>
      <c r="AC879" s="92"/>
      <c r="AD879" s="92"/>
      <c r="AE879" s="92"/>
      <c r="AF879" s="92"/>
      <c r="AG879" s="92"/>
      <c r="AH879" s="188"/>
      <c r="AI879" s="188"/>
      <c r="AJ879" s="188"/>
      <c r="AK879" s="188"/>
      <c r="AL879" s="146">
        <f>IFERROR(AC879*IF($E879="将领",INDEX(兵法相关参数!$C$4:$AL$7,AL$15,MATCH($AB879,兵法相关参数!$C$3:$AL$3,0)),INDEX(兵法相关参数!$C$12:$AL$15,AL$15,MATCH($AB879,兵法相关参数!$C$3:$AL$3,0))),0)+IFERROR(AH879*IF($E879="将领",INDEX(兵法相关参数!$C$4:$AL$7,AL$15,MATCH($AG879,兵法相关参数!$C$3:$AL$3,0)),INDEX(兵法相关参数!$C$12:$AL$15,AL$15,MATCH($AG879,兵法相关参数!$C$3:$AL$3,0))),0)</f>
        <v>0</v>
      </c>
      <c r="AM879" s="146">
        <f>IFERROR(AD879*IF($E879="将领",INDEX(兵法相关参数!$C$4:$AL$7,AM$15,MATCH($AB879,兵法相关参数!$C$3:$AL$3,0)),INDEX(兵法相关参数!$C$12:$AL$15,AM$15,MATCH($AB879,兵法相关参数!$C$3:$AL$3,0))),0)+IFERROR(AI879*IF($E879="将领",INDEX(兵法相关参数!$C$4:$AL$7,AM$15,MATCH($AG879,兵法相关参数!$C$3:$AL$3,0)),INDEX(兵法相关参数!$C$12:$AL$15,AM$15,MATCH($AG879,兵法相关参数!$C$3:$AL$3,0))),0)</f>
        <v>0</v>
      </c>
      <c r="AN879" s="146">
        <f>IFERROR(AE879*IF($E879="将领",INDEX(兵法相关参数!$C$4:$AL$7,AN$15,MATCH($AB879,兵法相关参数!$C$3:$AL$3,0)),INDEX(兵法相关参数!$C$12:$AL$15,AN$15,MATCH($AB879,兵法相关参数!$C$3:$AL$3,0))),0)+IFERROR(AJ879*IF($E879="将领",INDEX(兵法相关参数!$C$4:$AL$7,AN$15,MATCH($AG879,兵法相关参数!$C$3:$AL$3,0)),INDEX(兵法相关参数!$C$12:$AL$15,AN$15,MATCH($AG879,兵法相关参数!$C$3:$AL$3,0))),0)</f>
        <v>0</v>
      </c>
      <c r="AO879" s="146">
        <f>IFERROR(AF879*IF($E879="将领",INDEX(兵法相关参数!$C$4:$AL$7,AL$15,MATCH($AB879,兵法相关参数!$C$3:$AL$3,0)),INDEX(兵法相关参数!$C$12:$AL$15,AO$15,MATCH($AB879,兵法相关参数!$C$3:$AL$3,0))),0)+IFERROR(AK879*IF($E879="将领",INDEX(兵法相关参数!$C$4:$AL$7,AL$15,MATCH($AG879,兵法相关参数!$C$3:$AL$3,0)),INDEX(兵法相关参数!$C$12:$AL$15,AO$15,MATCH($AG879,兵法相关参数!$C$3:$AL$3,0))),0)</f>
        <v>0</v>
      </c>
      <c r="AP879" s="27"/>
      <c r="AQ879" s="151">
        <f t="shared" si="594"/>
        <v>30247</v>
      </c>
      <c r="AR879" s="160">
        <f t="shared" si="584"/>
        <v>0</v>
      </c>
      <c r="AS879" s="15" t="str">
        <f t="shared" si="585"/>
        <v>橙</v>
      </c>
      <c r="AT879" s="153">
        <f t="shared" si="591"/>
        <v>2</v>
      </c>
      <c r="AU879" s="39" t="str">
        <f>IF(IF(L879="","",AQ879&amp;AT879)=AU878,"",IF(MOD(COUNTIF($AQ$1:AQ879,AQ879),3)=1,"",IF(L879="","",AQ879&amp;AT879)))</f>
        <v/>
      </c>
      <c r="AV879" s="166" t="str">
        <f>IF(AU879="","",IF(L878="固定值",L879,ROUND(IF(AR879=1,L879*INDEX($AV$5:$AV$9,MATCH(AS879,$AU$5:$AU$9,0)),L879*INDEX($AV$13:$AV$17,MATCH(AS879,$AU$13:$AU$17,0))),IF(MID(BH879,FIND(AT879-1,BH879)+2,1)="%",3,1))))</f>
        <v/>
      </c>
      <c r="AW879" s="166" t="str">
        <f>IF(AU879="","",ROUND((IF(AR879=1,L879*INDEX($AW$5:$AW$9,MATCH(AS879,$AU$5:$AU$9,0)),L879*INDEX($AW$13:$AW$17,MATCH(AS879,$AU$13:$AU$17,0)))-AV879)/34,IF(MID(BH879,FIND(AT879-1,BH879)+2,1)="%",3,1)))</f>
        <v/>
      </c>
      <c r="AX879" s="15" t="str">
        <f>IF(MOD(COUNTIF($AQ$1:AQ879,AQ879),3)=1,"",IF(M879="","",AT879+1))</f>
        <v/>
      </c>
      <c r="AY879" s="15" t="str">
        <f t="shared" si="577"/>
        <v/>
      </c>
      <c r="AZ879" s="166" t="str">
        <f t="shared" si="578"/>
        <v/>
      </c>
      <c r="BA879" s="166" t="str">
        <f t="shared" si="579"/>
        <v/>
      </c>
      <c r="BB879" s="15" t="str">
        <f>IF(MOD(COUNTIF($AQ$1:AQ879,AQ879),3)=1,"",IF(N879="","",AX879+1))</f>
        <v/>
      </c>
      <c r="BC879" s="15" t="str">
        <f t="shared" si="586"/>
        <v/>
      </c>
      <c r="BD879" s="166" t="str">
        <f t="shared" si="587"/>
        <v/>
      </c>
      <c r="BE879" s="166" t="str">
        <f t="shared" si="588"/>
        <v/>
      </c>
      <c r="BF879" s="15"/>
      <c r="BG879" s="15"/>
      <c r="BH879" s="170" t="str">
        <f t="shared" si="589"/>
        <v>战斗开始16，30，50秒，对所有处于燃烧状态下的敌人施加虚弱，使其攻击降低{0}%，持续7秒，虚弱结束时还有{1}%概率使其眩晕3秒。</v>
      </c>
    </row>
    <row r="880" spans="1:60">
      <c r="A880" s="257"/>
      <c r="B880" s="260"/>
      <c r="C880" s="257"/>
      <c r="D880" s="257"/>
      <c r="E880" s="179"/>
      <c r="F880" s="141"/>
      <c r="G880" s="141"/>
      <c r="H880" s="141"/>
      <c r="I880" s="141"/>
      <c r="J880" s="257"/>
      <c r="K880" s="257"/>
      <c r="L880" s="182"/>
      <c r="M880" s="179"/>
      <c r="N880" s="179"/>
      <c r="O880" s="182"/>
      <c r="P880" s="179"/>
      <c r="Q880" s="179"/>
      <c r="R880" s="179"/>
      <c r="S880" s="179"/>
      <c r="T880" s="179"/>
      <c r="U880" s="179"/>
      <c r="V880" s="179"/>
      <c r="W880" s="179"/>
      <c r="X880" s="179"/>
      <c r="Y880" s="179"/>
      <c r="Z880" s="179"/>
      <c r="AA880" s="179"/>
      <c r="AB880" s="44"/>
      <c r="AC880" s="189"/>
      <c r="AD880" s="189"/>
      <c r="AE880" s="189"/>
      <c r="AF880" s="189"/>
      <c r="AG880" s="92"/>
      <c r="AH880" s="189"/>
      <c r="AI880" s="189"/>
      <c r="AJ880" s="189"/>
      <c r="AK880" s="189"/>
      <c r="AL880" s="146">
        <f>IFERROR(AC880*IF($E880="将领",INDEX(兵法相关参数!$C$4:$AL$7,AL$15,MATCH($AB880,兵法相关参数!$C$3:$AL$3,0)),INDEX(兵法相关参数!$C$12:$AL$15,AL$15,MATCH($AB880,兵法相关参数!$C$3:$AL$3,0))),0)+IFERROR(AH880*IF($E880="将领",INDEX(兵法相关参数!$C$4:$AL$7,AL$15,MATCH($AG880,兵法相关参数!$C$3:$AL$3,0)),INDEX(兵法相关参数!$C$12:$AL$15,AL$15,MATCH($AG880,兵法相关参数!$C$3:$AL$3,0))),0)</f>
        <v>0</v>
      </c>
      <c r="AM880" s="146">
        <f>IFERROR(AD880*IF($E880="将领",INDEX(兵法相关参数!$C$4:$AL$7,AM$15,MATCH($AB880,兵法相关参数!$C$3:$AL$3,0)),INDEX(兵法相关参数!$C$12:$AL$15,AM$15,MATCH($AB880,兵法相关参数!$C$3:$AL$3,0))),0)+IFERROR(AI880*IF($E880="将领",INDEX(兵法相关参数!$C$4:$AL$7,AM$15,MATCH($AG880,兵法相关参数!$C$3:$AL$3,0)),INDEX(兵法相关参数!$C$12:$AL$15,AM$15,MATCH($AG880,兵法相关参数!$C$3:$AL$3,0))),0)</f>
        <v>0</v>
      </c>
      <c r="AN880" s="146">
        <f>IFERROR(AE880*IF($E880="将领",INDEX(兵法相关参数!$C$4:$AL$7,AN$15,MATCH($AB880,兵法相关参数!$C$3:$AL$3,0)),INDEX(兵法相关参数!$C$12:$AL$15,AN$15,MATCH($AB880,兵法相关参数!$C$3:$AL$3,0))),0)+IFERROR(AJ880*IF($E880="将领",INDEX(兵法相关参数!$C$4:$AL$7,AN$15,MATCH($AG880,兵法相关参数!$C$3:$AL$3,0)),INDEX(兵法相关参数!$C$12:$AL$15,AN$15,MATCH($AG880,兵法相关参数!$C$3:$AL$3,0))),0)</f>
        <v>0</v>
      </c>
      <c r="AO880" s="146">
        <f>IFERROR(AF880*IF($E880="将领",INDEX(兵法相关参数!$C$4:$AL$7,AL$15,MATCH($AB880,兵法相关参数!$C$3:$AL$3,0)),INDEX(兵法相关参数!$C$12:$AL$15,AO$15,MATCH($AB880,兵法相关参数!$C$3:$AL$3,0))),0)+IFERROR(AK880*IF($E880="将领",INDEX(兵法相关参数!$C$4:$AL$7,AL$15,MATCH($AG880,兵法相关参数!$C$3:$AL$3,0)),INDEX(兵法相关参数!$C$12:$AL$15,AO$15,MATCH($AG880,兵法相关参数!$C$3:$AL$3,0))),0)</f>
        <v>0</v>
      </c>
      <c r="AP880" s="27"/>
      <c r="AQ880" s="152">
        <f t="shared" si="594"/>
        <v>30247</v>
      </c>
      <c r="AR880" s="160">
        <f t="shared" si="584"/>
        <v>0</v>
      </c>
      <c r="AS880" s="15" t="str">
        <f t="shared" si="585"/>
        <v>橙</v>
      </c>
      <c r="AT880" s="153">
        <f t="shared" si="591"/>
        <v>2</v>
      </c>
      <c r="AU880" s="39" t="str">
        <f>IF(IF(L880="","",AQ880&amp;AT880)=AU879,"",IF(MOD(COUNTIF($AQ$1:AQ880,AQ880),3)=1,"",IF(L880="","",AQ880&amp;AT880)))</f>
        <v/>
      </c>
      <c r="AV880" s="166" t="str">
        <f>IF(AU880="","",IF(L879="固定值",L880,ROUND(IF(AR880=1,L880*INDEX($AV$5:$AV$9,MATCH(AS880,$AU$5:$AU$9,0)),L880*INDEX($AV$13:$AV$17,MATCH(AS880,$AU$13:$AU$17,0))),IF(MID(BH880,FIND(AT880-1,BH880)+2,1)="%",3,1))))</f>
        <v/>
      </c>
      <c r="AW880" s="166" t="str">
        <f>IF(AU880="","",ROUND((IF(AR880=1,L880*INDEX($AW$5:$AW$9,MATCH(AS880,$AU$5:$AU$9,0)),L880*INDEX($AW$13:$AW$17,MATCH(AS880,$AU$13:$AU$17,0)))-AV880)/34,IF(MID(BH880,FIND(AT880-1,BH880)+2,1)="%",3,1)))</f>
        <v/>
      </c>
      <c r="AX880" s="15" t="str">
        <f>IF(MOD(COUNTIF($AQ$1:AQ880,AQ880),3)=1,"",IF(M880="","",AT880+1))</f>
        <v/>
      </c>
      <c r="AY880" s="15" t="str">
        <f t="shared" si="577"/>
        <v/>
      </c>
      <c r="AZ880" s="166" t="str">
        <f t="shared" si="578"/>
        <v/>
      </c>
      <c r="BA880" s="166" t="str">
        <f t="shared" si="579"/>
        <v/>
      </c>
      <c r="BB880" s="15" t="str">
        <f>IF(MOD(COUNTIF($AQ$1:AQ880,AQ880),3)=1,"",IF(N880="","",AX880+1))</f>
        <v/>
      </c>
      <c r="BC880" s="15" t="str">
        <f t="shared" si="586"/>
        <v/>
      </c>
      <c r="BD880" s="166" t="str">
        <f t="shared" si="587"/>
        <v/>
      </c>
      <c r="BE880" s="166" t="str">
        <f t="shared" si="588"/>
        <v/>
      </c>
      <c r="BF880" s="15"/>
      <c r="BG880" s="15"/>
      <c r="BH880" s="170" t="str">
        <f t="shared" si="589"/>
        <v>战斗开始16，30，50秒，对所有处于燃烧状态下的敌人施加虚弱，使其攻击降低{0}%，持续7秒，虚弱结束时还有{1}%概率使其眩晕3秒。</v>
      </c>
    </row>
    <row r="881" spans="1:60">
      <c r="A881" s="255" t="s">
        <v>1382</v>
      </c>
      <c r="B881" s="258" t="s">
        <v>1383</v>
      </c>
      <c r="C881" s="255" t="s">
        <v>12</v>
      </c>
      <c r="D881" s="255" t="s">
        <v>1384</v>
      </c>
      <c r="E881" s="11"/>
      <c r="F881" s="11"/>
      <c r="G881" s="11"/>
      <c r="H881" s="11"/>
      <c r="I881" s="11"/>
      <c r="J881" s="11" t="s">
        <v>402</v>
      </c>
      <c r="K881" s="11" t="s">
        <v>469</v>
      </c>
      <c r="L881" s="184" t="s">
        <v>62</v>
      </c>
      <c r="M881" s="184"/>
      <c r="N881" s="184"/>
      <c r="O881" s="183" t="s">
        <v>93</v>
      </c>
      <c r="P881" s="3" t="s">
        <v>57</v>
      </c>
      <c r="Q881" s="11" t="s">
        <v>60</v>
      </c>
      <c r="R881" s="11" t="s">
        <v>61</v>
      </c>
      <c r="S881" s="184" t="s">
        <v>582</v>
      </c>
      <c r="T881" s="11" t="s">
        <v>61</v>
      </c>
      <c r="U881" s="184"/>
      <c r="V881" s="184"/>
      <c r="W881" s="3" t="s">
        <v>223</v>
      </c>
      <c r="X881" s="3" t="s">
        <v>224</v>
      </c>
      <c r="Y881" s="3" t="s">
        <v>225</v>
      </c>
      <c r="Z881" s="3" t="s">
        <v>226</v>
      </c>
      <c r="AA881" s="1"/>
      <c r="AB881" s="15"/>
      <c r="AC881" s="187" t="s">
        <v>227</v>
      </c>
      <c r="AD881" s="187" t="s">
        <v>228</v>
      </c>
      <c r="AE881" s="187" t="s">
        <v>229</v>
      </c>
      <c r="AF881" s="187" t="s">
        <v>230</v>
      </c>
      <c r="AG881" s="96"/>
      <c r="AH881" s="187"/>
      <c r="AI881" s="187"/>
      <c r="AJ881" s="187"/>
      <c r="AK881" s="187"/>
      <c r="AL881" s="146">
        <f>IFERROR(AC881*IF($E881="将领",INDEX(兵法相关参数!$C$4:$AL$7,AL$15,MATCH($AB881,兵法相关参数!$C$3:$AL$3,0)),INDEX(兵法相关参数!$C$12:$AL$15,AL$15,MATCH($AB881,兵法相关参数!$C$3:$AL$3,0))),0)+IFERROR(AH881*IF($E881="将领",INDEX(兵法相关参数!$C$4:$AL$7,AL$15,MATCH($AG881,兵法相关参数!$C$3:$AL$3,0)),INDEX(兵法相关参数!$C$12:$AL$15,AL$15,MATCH($AG881,兵法相关参数!$C$3:$AL$3,0))),0)</f>
        <v>0</v>
      </c>
      <c r="AM881" s="146">
        <f>IFERROR(AD881*IF($E881="将领",INDEX(兵法相关参数!$C$4:$AL$7,AM$15,MATCH($AB881,兵法相关参数!$C$3:$AL$3,0)),INDEX(兵法相关参数!$C$12:$AL$15,AM$15,MATCH($AB881,兵法相关参数!$C$3:$AL$3,0))),0)+IFERROR(AI881*IF($E881="将领",INDEX(兵法相关参数!$C$4:$AL$7,AM$15,MATCH($AG881,兵法相关参数!$C$3:$AL$3,0)),INDEX(兵法相关参数!$C$12:$AL$15,AM$15,MATCH($AG881,兵法相关参数!$C$3:$AL$3,0))),0)</f>
        <v>0</v>
      </c>
      <c r="AN881" s="146">
        <f>IFERROR(AE881*IF($E881="将领",INDEX(兵法相关参数!$C$4:$AL$7,AN$15,MATCH($AB881,兵法相关参数!$C$3:$AL$3,0)),INDEX(兵法相关参数!$C$12:$AL$15,AN$15,MATCH($AB881,兵法相关参数!$C$3:$AL$3,0))),0)+IFERROR(AJ881*IF($E881="将领",INDEX(兵法相关参数!$C$4:$AL$7,AN$15,MATCH($AG881,兵法相关参数!$C$3:$AL$3,0)),INDEX(兵法相关参数!$C$12:$AL$15,AN$15,MATCH($AG881,兵法相关参数!$C$3:$AL$3,0))),0)</f>
        <v>0</v>
      </c>
      <c r="AO881" s="146">
        <f>IFERROR(AF881*IF($E881="将领",INDEX(兵法相关参数!$C$4:$AL$7,AL$15,MATCH($AB881,兵法相关参数!$C$3:$AL$3,0)),INDEX(兵法相关参数!$C$12:$AL$15,AO$15,MATCH($AB881,兵法相关参数!$C$3:$AL$3,0))),0)+IFERROR(AK881*IF($E881="将领",INDEX(兵法相关参数!$C$4:$AL$7,AL$15,MATCH($AG881,兵法相关参数!$C$3:$AL$3,0)),INDEX(兵法相关参数!$C$12:$AL$15,AO$15,MATCH($AG881,兵法相关参数!$C$3:$AL$3,0))),0)</f>
        <v>0</v>
      </c>
      <c r="AP881" s="27"/>
      <c r="AQ881" s="154">
        <v>30248</v>
      </c>
      <c r="AR881" s="160">
        <f t="shared" ref="AR881:AR898" si="595">IF(D881="直接伤害",1,0)</f>
        <v>0</v>
      </c>
      <c r="AS881" s="15" t="str">
        <f t="shared" ref="AS881:AS898" si="596">IF(C881="",AS880,C881)</f>
        <v>橙</v>
      </c>
      <c r="AT881" s="153">
        <f t="shared" ref="AT881:AT892" si="597">IF(A881&lt;&gt;"",1,IF(D881="",AT880,IF(AU879="",AT880,IF(AX879="",AT880+1,IF(BB879="",AT880+2,AT880+3)))))</f>
        <v>1</v>
      </c>
      <c r="AU881" s="39" t="str">
        <f>IF(IF(L881="","",AQ881&amp;AT881)=AU880,"",IF(MOD(COUNTIF($AQ$1:AQ881,AQ881),3)=1,"",IF(L881="","",AQ881&amp;AT881)))</f>
        <v/>
      </c>
      <c r="AV881" s="166" t="str">
        <f t="shared" ref="AV881:AV888" si="598">IF(AU881="","",IF(L880="固定值",L881,ROUND(IF(AR881=1,L881*INDEX($AV$5:$AV$9,MATCH(AS881,$AU$5:$AU$9,0)),L881*INDEX($AV$13:$AV$17,MATCH(AS881,$AU$13:$AU$17,0))),IF(MID(BH881,FIND(AT881-1,BH881)+2,1)="%",3,1))))</f>
        <v/>
      </c>
      <c r="AW881" s="166" t="str">
        <f t="shared" ref="AW881:AW888" si="599">IF(AU881="","",ROUND((IF(AR881=1,L881*INDEX($AW$5:$AW$9,MATCH(AS881,$AU$5:$AU$9,0)),L881*INDEX($AW$13:$AW$17,MATCH(AS881,$AU$13:$AU$17,0)))-AV881)/34,IF(MID(BH881,FIND(AT881-1,BH881)+2,1)="%",3,1)))</f>
        <v/>
      </c>
      <c r="AX881" s="15" t="str">
        <f>IF(MOD(COUNTIF($AQ$1:AQ881,AQ881),3)=1,"",IF(M881="","",AT881+1))</f>
        <v/>
      </c>
      <c r="AY881" s="15" t="str">
        <f t="shared" si="577"/>
        <v/>
      </c>
      <c r="AZ881" s="166" t="str">
        <f t="shared" si="578"/>
        <v/>
      </c>
      <c r="BA881" s="166" t="str">
        <f t="shared" si="579"/>
        <v/>
      </c>
      <c r="BB881" s="15" t="str">
        <f>IF(MOD(COUNTIF($AQ$1:AQ881,AQ881),3)=1,"",IF(N881="","",AX881+1))</f>
        <v/>
      </c>
      <c r="BC881" s="15" t="str">
        <f t="shared" ref="BC881:BC898" si="600">IF(IF(BB881="","",AQ881&amp;BB881)=BC880,"",IF(BB881="","",AQ881&amp;BB881))</f>
        <v/>
      </c>
      <c r="BD881" s="166" t="str">
        <f t="shared" ref="BD881:BD898" si="601">IF(BC881="","",IF(N880="固定值",N881,ROUND(IF(AR881=1,N881*INDEX($AV$5:$AV$9,MATCH(AS881,$AU$5:$AU$9,0)),N881*INDEX($AV$13:$AV$17,MATCH(AS881,$AU$13:$AU$17,0))),IF(MID(BH881,FIND(BB881-1,BH881)+2,1)="%",3,1))))</f>
        <v/>
      </c>
      <c r="BE881" s="166" t="str">
        <f t="shared" ref="BE881:BE898" si="602">IF(BC881="","",ROUND((IF(AR881=1,N881*INDEX($AW$5:$AW$9,MATCH(AS881,$AU$5:$AU$9,0)),N881*INDEX($AW$13:$AW$17,MATCH(AS881,$AU$13:$AU$17,0)))-BD881)/34,IF(MID(BH881,FIND(BB881-1,BH881)+2,1)="%",3,1)))</f>
        <v/>
      </c>
      <c r="BF881" s="15"/>
      <c r="BG881" s="15"/>
      <c r="BH881" s="170" t="str">
        <f t="shared" si="589"/>
        <v>开场为我方随机4名武将施加锦囊效果，目标每受到12次伤害，为其回复攻击{0}%的治疗（携带者死亡时失效，同一目标最多触发4次）。</v>
      </c>
    </row>
    <row r="882" spans="1:60">
      <c r="A882" s="256"/>
      <c r="B882" s="259"/>
      <c r="C882" s="256"/>
      <c r="D882" s="256"/>
      <c r="E882" s="179" t="s">
        <v>22</v>
      </c>
      <c r="F882" s="141">
        <v>1</v>
      </c>
      <c r="G882" s="141">
        <v>1</v>
      </c>
      <c r="H882" s="141">
        <v>1</v>
      </c>
      <c r="I882" s="141">
        <v>1</v>
      </c>
      <c r="J882" s="255">
        <f>SUMPRODUCT(LARGE(AL882:AO882*F882:I882+AL883:AO883*F883:I883+AL885:AO885*F885:I885+AL886:AO886*F886:I886+AL888:AO888*F888:I888+AL889:AO889*F889:I889,1))</f>
        <v>4.2794170560418729</v>
      </c>
      <c r="K882" s="255">
        <f>INDEX($J$17:$J$200,MATCH(C881,$C$17:$C$200,0),1)</f>
        <v>4.3116392160975536</v>
      </c>
      <c r="L882" s="24">
        <v>0.28000000000000003</v>
      </c>
      <c r="M882" s="10"/>
      <c r="N882" s="10"/>
      <c r="O882" s="81">
        <v>1.5</v>
      </c>
      <c r="P882" s="29" t="s">
        <v>1386</v>
      </c>
      <c r="Q882" s="10">
        <v>0</v>
      </c>
      <c r="R882" s="10">
        <v>4</v>
      </c>
      <c r="S882" s="110">
        <f>INDEX(三维调整系数,8,6)</f>
        <v>1.127564250124546</v>
      </c>
      <c r="T882" s="10">
        <v>4</v>
      </c>
      <c r="U882" s="44"/>
      <c r="V882" s="24"/>
      <c r="W882" s="23">
        <f>$L$882*$O$882*$R$882*$S$882</f>
        <v>1.8943079402092373</v>
      </c>
      <c r="X882" s="23">
        <f>$L$882*$O$882*$R$882*$S$882</f>
        <v>1.8943079402092373</v>
      </c>
      <c r="Y882" s="23">
        <f>$L$882*$O$882*$R$882*$S$882</f>
        <v>1.8943079402092373</v>
      </c>
      <c r="Z882" s="23">
        <f>$L$882*$O$882*$R$882*$S$882</f>
        <v>1.8943079402092373</v>
      </c>
      <c r="AA882" s="22"/>
      <c r="AB882" s="44" t="s">
        <v>102</v>
      </c>
      <c r="AC882" s="92">
        <f>辅助效用($P882,-1,AC$15,"生存转换",治疗系数,"指定将领",W882)</f>
        <v>1.3510701869742154E-3</v>
      </c>
      <c r="AD882" s="92">
        <f>辅助效用($P882,-1,AD$15,"生存转换",治疗系数,"指定将领",X882)</f>
        <v>1.3759970929694415E-3</v>
      </c>
      <c r="AE882" s="92">
        <f>辅助效用($P882,-1,AE$15,"生存转换",治疗系数,"指定将领",Y882)</f>
        <v>6.4644143230653333E-4</v>
      </c>
      <c r="AF882" s="92">
        <f>辅助效用($P882,-1,AF$15,"生存转换",治疗系数,"指定将领",Z882)</f>
        <v>6.8095749751693872E-4</v>
      </c>
      <c r="AG882" s="92"/>
      <c r="AH882" s="188"/>
      <c r="AI882" s="188"/>
      <c r="AJ882" s="188"/>
      <c r="AK882" s="244">
        <f>AV882+35*AW882</f>
        <v>0.28000000000000003</v>
      </c>
      <c r="AL882" s="146">
        <f>IFERROR(AC882*IF($E882="将领",INDEX(兵法相关参数!$C$4:$AL$7,AL$15,MATCH($AB882,兵法相关参数!$C$3:$AL$3,0)),INDEX(兵法相关参数!$C$12:$AL$15,AL$15,MATCH($AB882,兵法相关参数!$C$3:$AL$3,0))),0)+IFERROR(AH882*IF($E882="将领",INDEX(兵法相关参数!$C$4:$AL$7,AL$15,MATCH($AG882,兵法相关参数!$C$3:$AL$3,0)),INDEX(兵法相关参数!$C$12:$AL$15,AL$15,MATCH($AG882,兵法相关参数!$C$3:$AL$3,0))),0)</f>
        <v>3.8747797083846289</v>
      </c>
      <c r="AM882" s="146">
        <f>IFERROR(AD882*IF($E882="将领",INDEX(兵法相关参数!$C$4:$AL$7,AM$15,MATCH($AB882,兵法相关参数!$C$3:$AL$3,0)),INDEX(兵法相关参数!$C$12:$AL$15,AM$15,MATCH($AB882,兵法相关参数!$C$3:$AL$3,0))),0)+IFERROR(AI882*IF($E882="将领",INDEX(兵法相关参数!$C$4:$AL$7,AM$15,MATCH($AG882,兵法相关参数!$C$3:$AL$3,0)),INDEX(兵法相关参数!$C$12:$AL$15,AM$15,MATCH($AG882,兵法相关参数!$C$3:$AL$3,0))),0)</f>
        <v>4.2794170560418729</v>
      </c>
      <c r="AN882" s="146">
        <f>IFERROR(AE882*IF($E882="将领",INDEX(兵法相关参数!$C$4:$AL$7,AN$15,MATCH($AB882,兵法相关参数!$C$3:$AL$3,0)),INDEX(兵法相关参数!$C$12:$AL$15,AN$15,MATCH($AB882,兵法相关参数!$C$3:$AL$3,0))),0)+IFERROR(AJ882*IF($E882="将领",INDEX(兵法相关参数!$C$4:$AL$7,AN$15,MATCH($AG882,兵法相关参数!$C$3:$AL$3,0)),INDEX(兵法相关参数!$C$12:$AL$15,AN$15,MATCH($AG882,兵法相关参数!$C$3:$AL$3,0))),0)</f>
        <v>1.9393242969196001</v>
      </c>
      <c r="AO882" s="146">
        <f>IFERROR(AF882*IF($E882="将领",INDEX(兵法相关参数!$C$4:$AL$7,AL$15,MATCH($AB882,兵法相关参数!$C$3:$AL$3,0)),INDEX(兵法相关参数!$C$12:$AL$15,AO$15,MATCH($AB882,兵法相关参数!$C$3:$AL$3,0))),0)+IFERROR(AK882*IF($E882="将领",INDEX(兵法相关参数!$C$4:$AL$7,AL$15,MATCH($AG882,兵法相关参数!$C$3:$AL$3,0)),INDEX(兵法相关参数!$C$12:$AL$15,AO$15,MATCH($AG882,兵法相关参数!$C$3:$AL$3,0))),0)</f>
        <v>1.9529409493967069</v>
      </c>
      <c r="AP882" s="27"/>
      <c r="AQ882" s="151">
        <f>AQ881</f>
        <v>30248</v>
      </c>
      <c r="AR882" s="160">
        <f t="shared" si="595"/>
        <v>0</v>
      </c>
      <c r="AS882" s="15" t="str">
        <f t="shared" si="596"/>
        <v>橙</v>
      </c>
      <c r="AT882" s="153">
        <f t="shared" si="597"/>
        <v>1</v>
      </c>
      <c r="AU882" s="39" t="str">
        <f>IF(IF(L882="","",AQ882&amp;AT882)=AU881,"",IF(MOD(COUNTIF($AQ$1:AQ882,AQ882),3)=1,"",IF(L882="","",AQ882&amp;AT882)))</f>
        <v>302481</v>
      </c>
      <c r="AV882" s="191">
        <v>7.0000000000000007E-2</v>
      </c>
      <c r="AW882" s="166">
        <f t="shared" si="599"/>
        <v>6.0000000000000001E-3</v>
      </c>
      <c r="AX882" s="15" t="str">
        <f>IF(MOD(COUNTIF($AQ$1:AQ882,AQ882),3)=1,"",IF(M882="","",AT882+1))</f>
        <v/>
      </c>
      <c r="AY882" s="15" t="str">
        <f t="shared" si="577"/>
        <v/>
      </c>
      <c r="AZ882" s="166" t="str">
        <f t="shared" si="578"/>
        <v/>
      </c>
      <c r="BA882" s="166" t="str">
        <f t="shared" si="579"/>
        <v/>
      </c>
      <c r="BB882" s="15" t="str">
        <f>IF(MOD(COUNTIF($AQ$1:AQ882,AQ882),3)=1,"",IF(N882="","",AX882+1))</f>
        <v/>
      </c>
      <c r="BC882" s="15" t="str">
        <f t="shared" si="600"/>
        <v/>
      </c>
      <c r="BD882" s="166" t="str">
        <f t="shared" si="601"/>
        <v/>
      </c>
      <c r="BE882" s="166" t="str">
        <f t="shared" si="602"/>
        <v/>
      </c>
      <c r="BF882" s="15"/>
      <c r="BG882" s="15"/>
      <c r="BH882" s="170" t="str">
        <f t="shared" si="589"/>
        <v>开场为我方随机4名武将施加锦囊效果，目标每受到12次伤害，为其回复攻击{0}%的治疗（携带者死亡时失效，同一目标最多触发4次）。</v>
      </c>
    </row>
    <row r="883" spans="1:60">
      <c r="A883" s="256"/>
      <c r="B883" s="259"/>
      <c r="C883" s="256"/>
      <c r="D883" s="257"/>
      <c r="E883" s="179"/>
      <c r="F883" s="141"/>
      <c r="G883" s="141"/>
      <c r="H883" s="141"/>
      <c r="I883" s="141"/>
      <c r="J883" s="256"/>
      <c r="K883" s="256"/>
      <c r="L883" s="182"/>
      <c r="M883" s="179"/>
      <c r="N883" s="179"/>
      <c r="O883" s="182"/>
      <c r="P883" s="179"/>
      <c r="Q883" s="179"/>
      <c r="R883" s="179"/>
      <c r="S883" s="179"/>
      <c r="T883" s="179"/>
      <c r="U883" s="179"/>
      <c r="V883" s="179"/>
      <c r="W883" s="179"/>
      <c r="X883" s="179"/>
      <c r="Y883" s="179"/>
      <c r="Z883" s="179"/>
      <c r="AA883" s="179"/>
      <c r="AB883" s="44"/>
      <c r="AC883" s="92"/>
      <c r="AD883" s="92"/>
      <c r="AE883" s="92"/>
      <c r="AF883" s="92"/>
      <c r="AG883" s="92"/>
      <c r="AH883" s="189"/>
      <c r="AI883" s="189"/>
      <c r="AJ883" s="189"/>
      <c r="AK883" s="189"/>
      <c r="AL883" s="146">
        <f>IFERROR(AC883*IF($E883="将领",INDEX(兵法相关参数!$C$4:$AL$7,AL$15,MATCH($AB883,兵法相关参数!$C$3:$AL$3,0)),INDEX(兵法相关参数!$C$12:$AL$15,AL$15,MATCH($AB883,兵法相关参数!$C$3:$AL$3,0))),0)+IFERROR(AH883*IF($E883="将领",INDEX(兵法相关参数!$C$4:$AL$7,AL$15,MATCH($AG883,兵法相关参数!$C$3:$AL$3,0)),INDEX(兵法相关参数!$C$12:$AL$15,AL$15,MATCH($AG883,兵法相关参数!$C$3:$AL$3,0))),0)</f>
        <v>0</v>
      </c>
      <c r="AM883" s="146">
        <f>IFERROR(AD883*IF($E883="将领",INDEX(兵法相关参数!$C$4:$AL$7,AM$15,MATCH($AB883,兵法相关参数!$C$3:$AL$3,0)),INDEX(兵法相关参数!$C$12:$AL$15,AM$15,MATCH($AB883,兵法相关参数!$C$3:$AL$3,0))),0)+IFERROR(AI883*IF($E883="将领",INDEX(兵法相关参数!$C$4:$AL$7,AM$15,MATCH($AG883,兵法相关参数!$C$3:$AL$3,0)),INDEX(兵法相关参数!$C$12:$AL$15,AM$15,MATCH($AG883,兵法相关参数!$C$3:$AL$3,0))),0)</f>
        <v>0</v>
      </c>
      <c r="AN883" s="146">
        <f>IFERROR(AE883*IF($E883="将领",INDEX(兵法相关参数!$C$4:$AL$7,AN$15,MATCH($AB883,兵法相关参数!$C$3:$AL$3,0)),INDEX(兵法相关参数!$C$12:$AL$15,AN$15,MATCH($AB883,兵法相关参数!$C$3:$AL$3,0))),0)+IFERROR(AJ883*IF($E883="将领",INDEX(兵法相关参数!$C$4:$AL$7,AN$15,MATCH($AG883,兵法相关参数!$C$3:$AL$3,0)),INDEX(兵法相关参数!$C$12:$AL$15,AN$15,MATCH($AG883,兵法相关参数!$C$3:$AL$3,0))),0)</f>
        <v>0</v>
      </c>
      <c r="AO883" s="146">
        <f>IFERROR(AF883*IF($E883="将领",INDEX(兵法相关参数!$C$4:$AL$7,AL$15,MATCH($AB883,兵法相关参数!$C$3:$AL$3,0)),INDEX(兵法相关参数!$C$12:$AL$15,AO$15,MATCH($AB883,兵法相关参数!$C$3:$AL$3,0))),0)+IFERROR(AK883*IF($E883="将领",INDEX(兵法相关参数!$C$4:$AL$7,AL$15,MATCH($AG883,兵法相关参数!$C$3:$AL$3,0)),INDEX(兵法相关参数!$C$12:$AL$15,AO$15,MATCH($AG883,兵法相关参数!$C$3:$AL$3,0))),0)</f>
        <v>0</v>
      </c>
      <c r="AP883" s="27"/>
      <c r="AQ883" s="151">
        <f>AQ882</f>
        <v>30248</v>
      </c>
      <c r="AR883" s="160">
        <f t="shared" si="595"/>
        <v>0</v>
      </c>
      <c r="AS883" s="15" t="str">
        <f t="shared" si="596"/>
        <v>橙</v>
      </c>
      <c r="AT883" s="153">
        <f t="shared" si="597"/>
        <v>1</v>
      </c>
      <c r="AU883" s="39" t="str">
        <f>IF(IF(L883="","",AQ883&amp;AT883)=AU882,"",IF(MOD(COUNTIF($AQ$1:AQ883,AQ883),3)=1,"",IF(L883="","",AQ883&amp;AT883)))</f>
        <v/>
      </c>
      <c r="AV883" s="166" t="str">
        <f t="shared" si="598"/>
        <v/>
      </c>
      <c r="AW883" s="166" t="str">
        <f t="shared" si="599"/>
        <v/>
      </c>
      <c r="AX883" s="15" t="str">
        <f>IF(MOD(COUNTIF($AQ$1:AQ883,AQ883),3)=1,"",IF(M883="","",AT883+1))</f>
        <v/>
      </c>
      <c r="AY883" s="15" t="str">
        <f t="shared" si="577"/>
        <v/>
      </c>
      <c r="AZ883" s="166" t="str">
        <f t="shared" si="578"/>
        <v/>
      </c>
      <c r="BA883" s="166" t="str">
        <f t="shared" si="579"/>
        <v/>
      </c>
      <c r="BB883" s="15" t="str">
        <f>IF(MOD(COUNTIF($AQ$1:AQ883,AQ883),3)=1,"",IF(N883="","",AX883+1))</f>
        <v/>
      </c>
      <c r="BC883" s="15" t="str">
        <f t="shared" si="600"/>
        <v/>
      </c>
      <c r="BD883" s="166" t="str">
        <f t="shared" si="601"/>
        <v/>
      </c>
      <c r="BE883" s="166" t="str">
        <f t="shared" si="602"/>
        <v/>
      </c>
      <c r="BF883" s="15"/>
      <c r="BG883" s="15"/>
      <c r="BH883" s="170" t="str">
        <f t="shared" si="589"/>
        <v>开场为我方随机4名武将施加锦囊效果，目标每受到12次伤害，为其回复攻击{0}%的治疗（携带者死亡时失效，同一目标最多触发4次）。</v>
      </c>
    </row>
    <row r="884" spans="1:60">
      <c r="A884" s="256"/>
      <c r="B884" s="259"/>
      <c r="C884" s="256"/>
      <c r="D884" s="255"/>
      <c r="E884" s="11"/>
      <c r="F884" s="11"/>
      <c r="G884" s="11"/>
      <c r="H884" s="11"/>
      <c r="I884" s="11"/>
      <c r="J884" s="256"/>
      <c r="K884" s="256"/>
      <c r="L884" s="184"/>
      <c r="M884" s="184"/>
      <c r="N884" s="11"/>
      <c r="O884" s="3"/>
      <c r="P884" s="113"/>
      <c r="Q884" s="3"/>
      <c r="R884" s="3"/>
      <c r="S884" s="184"/>
      <c r="T884" s="11"/>
      <c r="U884" s="184"/>
      <c r="V884" s="184"/>
      <c r="W884" s="3"/>
      <c r="X884" s="3"/>
      <c r="Y884" s="3"/>
      <c r="Z884" s="3"/>
      <c r="AA884" s="1"/>
      <c r="AB884" s="15"/>
      <c r="AC884" s="187"/>
      <c r="AD884" s="187"/>
      <c r="AE884" s="187"/>
      <c r="AF884" s="187"/>
      <c r="AG884" s="96"/>
      <c r="AH884" s="187"/>
      <c r="AI884" s="187"/>
      <c r="AJ884" s="187"/>
      <c r="AK884" s="187"/>
      <c r="AL884" s="146">
        <f>IFERROR(AC884*IF($E884="将领",INDEX(兵法相关参数!$C$4:$AL$7,AL$15,MATCH($AB884,兵法相关参数!$C$3:$AL$3,0)),INDEX(兵法相关参数!$C$12:$AL$15,AL$15,MATCH($AB884,兵法相关参数!$C$3:$AL$3,0))),0)+IFERROR(AH884*IF($E884="将领",INDEX(兵法相关参数!$C$4:$AL$7,AL$15,MATCH($AG884,兵法相关参数!$C$3:$AL$3,0)),INDEX(兵法相关参数!$C$12:$AL$15,AL$15,MATCH($AG884,兵法相关参数!$C$3:$AL$3,0))),0)</f>
        <v>0</v>
      </c>
      <c r="AM884" s="146">
        <f>IFERROR(AD884*IF($E884="将领",INDEX(兵法相关参数!$C$4:$AL$7,AM$15,MATCH($AB884,兵法相关参数!$C$3:$AL$3,0)),INDEX(兵法相关参数!$C$12:$AL$15,AM$15,MATCH($AB884,兵法相关参数!$C$3:$AL$3,0))),0)+IFERROR(AI884*IF($E884="将领",INDEX(兵法相关参数!$C$4:$AL$7,AM$15,MATCH($AG884,兵法相关参数!$C$3:$AL$3,0)),INDEX(兵法相关参数!$C$12:$AL$15,AM$15,MATCH($AG884,兵法相关参数!$C$3:$AL$3,0))),0)</f>
        <v>0</v>
      </c>
      <c r="AN884" s="146">
        <f>IFERROR(AE884*IF($E884="将领",INDEX(兵法相关参数!$C$4:$AL$7,AN$15,MATCH($AB884,兵法相关参数!$C$3:$AL$3,0)),INDEX(兵法相关参数!$C$12:$AL$15,AN$15,MATCH($AB884,兵法相关参数!$C$3:$AL$3,0))),0)+IFERROR(AJ884*IF($E884="将领",INDEX(兵法相关参数!$C$4:$AL$7,AN$15,MATCH($AG884,兵法相关参数!$C$3:$AL$3,0)),INDEX(兵法相关参数!$C$12:$AL$15,AN$15,MATCH($AG884,兵法相关参数!$C$3:$AL$3,0))),0)</f>
        <v>0</v>
      </c>
      <c r="AO884" s="146">
        <f>IFERROR(AF884*IF($E884="将领",INDEX(兵法相关参数!$C$4:$AL$7,AL$15,MATCH($AB884,兵法相关参数!$C$3:$AL$3,0)),INDEX(兵法相关参数!$C$12:$AL$15,AO$15,MATCH($AB884,兵法相关参数!$C$3:$AL$3,0))),0)+IFERROR(AK884*IF($E884="将领",INDEX(兵法相关参数!$C$4:$AL$7,AL$15,MATCH($AG884,兵法相关参数!$C$3:$AL$3,0)),INDEX(兵法相关参数!$C$12:$AL$15,AO$15,MATCH($AG884,兵法相关参数!$C$3:$AL$3,0))),0)</f>
        <v>0</v>
      </c>
      <c r="AP884" s="27"/>
      <c r="AQ884" s="151">
        <f t="shared" ref="AQ884:AQ889" si="603">AQ883</f>
        <v>30248</v>
      </c>
      <c r="AR884" s="160">
        <f t="shared" si="595"/>
        <v>0</v>
      </c>
      <c r="AS884" s="15" t="str">
        <f t="shared" si="596"/>
        <v>橙</v>
      </c>
      <c r="AT884" s="153">
        <f t="shared" si="597"/>
        <v>1</v>
      </c>
      <c r="AU884" s="39" t="str">
        <f>IF(IF(L884="","",AQ884&amp;AT884)=AU883,"",IF(MOD(COUNTIF($AQ$1:AQ884,AQ884),3)=1,"",IF(L884="","",AQ884&amp;AT884)))</f>
        <v/>
      </c>
      <c r="AV884" s="166" t="str">
        <f t="shared" si="598"/>
        <v/>
      </c>
      <c r="AW884" s="166" t="str">
        <f t="shared" si="599"/>
        <v/>
      </c>
      <c r="AX884" s="15" t="str">
        <f>IF(MOD(COUNTIF($AQ$1:AQ884,AQ884),3)=1,"",IF(M884="","",AT884+1))</f>
        <v/>
      </c>
      <c r="AY884" s="15" t="str">
        <f t="shared" si="577"/>
        <v/>
      </c>
      <c r="AZ884" s="166" t="str">
        <f t="shared" si="578"/>
        <v/>
      </c>
      <c r="BA884" s="166" t="str">
        <f t="shared" si="579"/>
        <v/>
      </c>
      <c r="BB884" s="15" t="str">
        <f>IF(MOD(COUNTIF($AQ$1:AQ884,AQ884),3)=1,"",IF(N884="","",AX884+1))</f>
        <v/>
      </c>
      <c r="BC884" s="15" t="str">
        <f t="shared" si="600"/>
        <v/>
      </c>
      <c r="BD884" s="166" t="str">
        <f t="shared" si="601"/>
        <v/>
      </c>
      <c r="BE884" s="166" t="str">
        <f t="shared" si="602"/>
        <v/>
      </c>
      <c r="BF884" s="15"/>
      <c r="BG884" s="15"/>
      <c r="BH884" s="170" t="str">
        <f t="shared" si="589"/>
        <v>开场为我方随机4名武将施加锦囊效果，目标每受到12次伤害，为其回复攻击{0}%的治疗（携带者死亡时失效，同一目标最多触发4次）。</v>
      </c>
    </row>
    <row r="885" spans="1:60">
      <c r="A885" s="256"/>
      <c r="B885" s="259"/>
      <c r="C885" s="256"/>
      <c r="D885" s="256"/>
      <c r="E885" s="179"/>
      <c r="F885" s="141"/>
      <c r="G885" s="141"/>
      <c r="H885" s="141"/>
      <c r="I885" s="141"/>
      <c r="J885" s="256"/>
      <c r="K885" s="256"/>
      <c r="L885" s="81"/>
      <c r="M885" s="44"/>
      <c r="N885" s="10"/>
      <c r="O885" s="24"/>
      <c r="P885" s="118"/>
      <c r="Q885" s="17"/>
      <c r="R885" s="12"/>
      <c r="S885" s="44"/>
      <c r="T885" s="179"/>
      <c r="U885" s="44"/>
      <c r="V885" s="24"/>
      <c r="W885" s="23"/>
      <c r="X885" s="23"/>
      <c r="Y885" s="23"/>
      <c r="Z885" s="23"/>
      <c r="AA885" s="22"/>
      <c r="AB885" s="44"/>
      <c r="AC885" s="92"/>
      <c r="AD885" s="92"/>
      <c r="AE885" s="92"/>
      <c r="AF885" s="92"/>
      <c r="AG885" s="92"/>
      <c r="AH885" s="188"/>
      <c r="AI885" s="238"/>
      <c r="AJ885" s="188"/>
      <c r="AK885" s="244"/>
      <c r="AL885" s="146">
        <f>IFERROR(AC885*IF($E885="将领",INDEX(兵法相关参数!$C$4:$AL$7,AL$15,MATCH($AB885,兵法相关参数!$C$3:$AL$3,0)),INDEX(兵法相关参数!$C$12:$AL$15,AL$15,MATCH($AB885,兵法相关参数!$C$3:$AL$3,0))),0)+IFERROR(AH885*IF($E885="将领",INDEX(兵法相关参数!$C$4:$AL$7,AL$15,MATCH($AG885,兵法相关参数!$C$3:$AL$3,0)),INDEX(兵法相关参数!$C$12:$AL$15,AL$15,MATCH($AG885,兵法相关参数!$C$3:$AL$3,0))),0)</f>
        <v>0</v>
      </c>
      <c r="AM885" s="146">
        <f>IFERROR(AD885*IF($E885="将领",INDEX(兵法相关参数!$C$4:$AL$7,AM$15,MATCH($AB885,兵法相关参数!$C$3:$AL$3,0)),INDEX(兵法相关参数!$C$12:$AL$15,AM$15,MATCH($AB885,兵法相关参数!$C$3:$AL$3,0))),0)+IFERROR(AI885*IF($E885="将领",INDEX(兵法相关参数!$C$4:$AL$7,AM$15,MATCH($AG885,兵法相关参数!$C$3:$AL$3,0)),INDEX(兵法相关参数!$C$12:$AL$15,AM$15,MATCH($AG885,兵法相关参数!$C$3:$AL$3,0))),0)</f>
        <v>0</v>
      </c>
      <c r="AN885" s="146">
        <f>IFERROR(AE885*IF($E885="将领",INDEX(兵法相关参数!$C$4:$AL$7,AN$15,MATCH($AB885,兵法相关参数!$C$3:$AL$3,0)),INDEX(兵法相关参数!$C$12:$AL$15,AN$15,MATCH($AB885,兵法相关参数!$C$3:$AL$3,0))),0)+IFERROR(AJ885*IF($E885="将领",INDEX(兵法相关参数!$C$4:$AL$7,AN$15,MATCH($AG885,兵法相关参数!$C$3:$AL$3,0)),INDEX(兵法相关参数!$C$12:$AL$15,AN$15,MATCH($AG885,兵法相关参数!$C$3:$AL$3,0))),0)</f>
        <v>0</v>
      </c>
      <c r="AO885" s="146">
        <f>IFERROR(AF885*IF($E885="将领",INDEX(兵法相关参数!$C$4:$AL$7,AL$15,MATCH($AB885,兵法相关参数!$C$3:$AL$3,0)),INDEX(兵法相关参数!$C$12:$AL$15,AO$15,MATCH($AB885,兵法相关参数!$C$3:$AL$3,0))),0)+IFERROR(AK885*IF($E885="将领",INDEX(兵法相关参数!$C$4:$AL$7,AL$15,MATCH($AG885,兵法相关参数!$C$3:$AL$3,0)),INDEX(兵法相关参数!$C$12:$AL$15,AO$15,MATCH($AG885,兵法相关参数!$C$3:$AL$3,0))),0)</f>
        <v>0</v>
      </c>
      <c r="AP885" s="27"/>
      <c r="AQ885" s="151">
        <f t="shared" si="603"/>
        <v>30248</v>
      </c>
      <c r="AR885" s="160">
        <f t="shared" si="595"/>
        <v>0</v>
      </c>
      <c r="AS885" s="15" t="str">
        <f t="shared" si="596"/>
        <v>橙</v>
      </c>
      <c r="AT885" s="153">
        <f t="shared" si="597"/>
        <v>1</v>
      </c>
      <c r="AU885" s="39" t="str">
        <f>IF(IF(L885="","",AQ885&amp;AT885)=AU884,"",IF(MOD(COUNTIF($AQ$1:AQ885,AQ885),3)=1,"",IF(L885="","",AQ885&amp;AT885)))</f>
        <v/>
      </c>
      <c r="AV885" s="166" t="str">
        <f t="shared" si="598"/>
        <v/>
      </c>
      <c r="AW885" s="166" t="str">
        <f t="shared" si="599"/>
        <v/>
      </c>
      <c r="AX885" s="15" t="str">
        <f>IF(MOD(COUNTIF($AQ$1:AQ885,AQ885),3)=1,"",IF(M885="","",AT885+1))</f>
        <v/>
      </c>
      <c r="AY885" s="15" t="str">
        <f t="shared" si="577"/>
        <v/>
      </c>
      <c r="AZ885" s="166" t="str">
        <f t="shared" si="578"/>
        <v/>
      </c>
      <c r="BA885" s="166" t="str">
        <f t="shared" si="579"/>
        <v/>
      </c>
      <c r="BB885" s="15" t="str">
        <f>IF(MOD(COUNTIF($AQ$1:AQ885,AQ885),3)=1,"",IF(N885="","",AX885+1))</f>
        <v/>
      </c>
      <c r="BC885" s="15" t="str">
        <f t="shared" si="600"/>
        <v/>
      </c>
      <c r="BD885" s="166" t="str">
        <f t="shared" si="601"/>
        <v/>
      </c>
      <c r="BE885" s="166" t="str">
        <f t="shared" si="602"/>
        <v/>
      </c>
      <c r="BF885" s="15"/>
      <c r="BG885" s="15"/>
      <c r="BH885" s="170" t="str">
        <f t="shared" si="589"/>
        <v>开场为我方随机4名武将施加锦囊效果，目标每受到12次伤害，为其回复攻击{0}%的治疗（携带者死亡时失效，同一目标最多触发4次）。</v>
      </c>
    </row>
    <row r="886" spans="1:60">
      <c r="A886" s="256"/>
      <c r="B886" s="259"/>
      <c r="C886" s="256"/>
      <c r="D886" s="257"/>
      <c r="E886" s="179"/>
      <c r="F886" s="141"/>
      <c r="G886" s="141"/>
      <c r="H886" s="141"/>
      <c r="I886" s="141"/>
      <c r="J886" s="256"/>
      <c r="K886" s="256"/>
      <c r="L886" s="182"/>
      <c r="M886" s="179"/>
      <c r="N886" s="179"/>
      <c r="O886" s="182"/>
      <c r="P886" s="179"/>
      <c r="Q886" s="179"/>
      <c r="R886" s="179"/>
      <c r="S886" s="179"/>
      <c r="T886" s="179"/>
      <c r="U886" s="179"/>
      <c r="V886" s="179"/>
      <c r="W886" s="179"/>
      <c r="X886" s="179"/>
      <c r="Y886" s="179"/>
      <c r="Z886" s="179"/>
      <c r="AA886" s="179"/>
      <c r="AB886" s="44"/>
      <c r="AC886" s="189"/>
      <c r="AD886" s="189"/>
      <c r="AE886" s="189"/>
      <c r="AF886" s="189"/>
      <c r="AG886" s="92"/>
      <c r="AH886" s="189"/>
      <c r="AI886" s="239"/>
      <c r="AJ886" s="189"/>
      <c r="AK886" s="189"/>
      <c r="AL886" s="146">
        <f>IFERROR(AC886*IF($E886="将领",INDEX(兵法相关参数!$C$4:$AL$7,AL$15,MATCH($AB886,兵法相关参数!$C$3:$AL$3,0)),INDEX(兵法相关参数!$C$12:$AL$15,AL$15,MATCH($AB886,兵法相关参数!$C$3:$AL$3,0))),0)+IFERROR(AH886*IF($E886="将领",INDEX(兵法相关参数!$C$4:$AL$7,AL$15,MATCH($AG886,兵法相关参数!$C$3:$AL$3,0)),INDEX(兵法相关参数!$C$12:$AL$15,AL$15,MATCH($AG886,兵法相关参数!$C$3:$AL$3,0))),0)</f>
        <v>0</v>
      </c>
      <c r="AM886" s="146">
        <f>IFERROR(AD886*IF($E886="将领",INDEX(兵法相关参数!$C$4:$AL$7,AM$15,MATCH($AB886,兵法相关参数!$C$3:$AL$3,0)),INDEX(兵法相关参数!$C$12:$AL$15,AM$15,MATCH($AB886,兵法相关参数!$C$3:$AL$3,0))),0)+IFERROR(AI886*IF($E886="将领",INDEX(兵法相关参数!$C$4:$AL$7,AM$15,MATCH($AG886,兵法相关参数!$C$3:$AL$3,0)),INDEX(兵法相关参数!$C$12:$AL$15,AM$15,MATCH($AG886,兵法相关参数!$C$3:$AL$3,0))),0)</f>
        <v>0</v>
      </c>
      <c r="AN886" s="146">
        <f>IFERROR(AE886*IF($E886="将领",INDEX(兵法相关参数!$C$4:$AL$7,AN$15,MATCH($AB886,兵法相关参数!$C$3:$AL$3,0)),INDEX(兵法相关参数!$C$12:$AL$15,AN$15,MATCH($AB886,兵法相关参数!$C$3:$AL$3,0))),0)+IFERROR(AJ886*IF($E886="将领",INDEX(兵法相关参数!$C$4:$AL$7,AN$15,MATCH($AG886,兵法相关参数!$C$3:$AL$3,0)),INDEX(兵法相关参数!$C$12:$AL$15,AN$15,MATCH($AG886,兵法相关参数!$C$3:$AL$3,0))),0)</f>
        <v>0</v>
      </c>
      <c r="AO886" s="146">
        <f>IFERROR(AF886*IF($E886="将领",INDEX(兵法相关参数!$C$4:$AL$7,AL$15,MATCH($AB886,兵法相关参数!$C$3:$AL$3,0)),INDEX(兵法相关参数!$C$12:$AL$15,AO$15,MATCH($AB886,兵法相关参数!$C$3:$AL$3,0))),0)+IFERROR(AK886*IF($E886="将领",INDEX(兵法相关参数!$C$4:$AL$7,AL$15,MATCH($AG886,兵法相关参数!$C$3:$AL$3,0)),INDEX(兵法相关参数!$C$12:$AL$15,AO$15,MATCH($AG886,兵法相关参数!$C$3:$AL$3,0))),0)</f>
        <v>0</v>
      </c>
      <c r="AP886" s="27"/>
      <c r="AQ886" s="151">
        <f t="shared" si="603"/>
        <v>30248</v>
      </c>
      <c r="AR886" s="160">
        <f t="shared" si="595"/>
        <v>0</v>
      </c>
      <c r="AS886" s="15" t="str">
        <f t="shared" si="596"/>
        <v>橙</v>
      </c>
      <c r="AT886" s="153">
        <f t="shared" si="597"/>
        <v>1</v>
      </c>
      <c r="AU886" s="39" t="str">
        <f>IF(IF(L886="","",AQ886&amp;AT886)=AU885,"",IF(MOD(COUNTIF($AQ$1:AQ886,AQ886),3)=1,"",IF(L886="","",AQ886&amp;AT886)))</f>
        <v/>
      </c>
      <c r="AV886" s="166" t="str">
        <f t="shared" si="598"/>
        <v/>
      </c>
      <c r="AW886" s="166" t="str">
        <f t="shared" si="599"/>
        <v/>
      </c>
      <c r="AX886" s="15" t="str">
        <f>IF(MOD(COUNTIF($AQ$1:AQ886,AQ886),3)=1,"",IF(M886="","",AT886+1))</f>
        <v/>
      </c>
      <c r="AY886" s="15" t="str">
        <f t="shared" si="577"/>
        <v/>
      </c>
      <c r="AZ886" s="166" t="str">
        <f t="shared" si="578"/>
        <v/>
      </c>
      <c r="BA886" s="166" t="str">
        <f t="shared" si="579"/>
        <v/>
      </c>
      <c r="BB886" s="15" t="str">
        <f>IF(MOD(COUNTIF($AQ$1:AQ886,AQ886),3)=1,"",IF(N886="","",AX886+1))</f>
        <v/>
      </c>
      <c r="BC886" s="15" t="str">
        <f t="shared" si="600"/>
        <v/>
      </c>
      <c r="BD886" s="166" t="str">
        <f t="shared" si="601"/>
        <v/>
      </c>
      <c r="BE886" s="166" t="str">
        <f t="shared" si="602"/>
        <v/>
      </c>
      <c r="BF886" s="15"/>
      <c r="BG886" s="15"/>
      <c r="BH886" s="170" t="str">
        <f t="shared" si="589"/>
        <v>开场为我方随机4名武将施加锦囊效果，目标每受到12次伤害，为其回复攻击{0}%的治疗（携带者死亡时失效，同一目标最多触发4次）。</v>
      </c>
    </row>
    <row r="887" spans="1:60">
      <c r="A887" s="256"/>
      <c r="B887" s="259"/>
      <c r="C887" s="256"/>
      <c r="D887" s="255"/>
      <c r="E887" s="11"/>
      <c r="F887" s="11"/>
      <c r="G887" s="11"/>
      <c r="H887" s="11"/>
      <c r="I887" s="11"/>
      <c r="J887" s="256"/>
      <c r="K887" s="256"/>
      <c r="L887" s="184"/>
      <c r="M887" s="184"/>
      <c r="N887" s="11"/>
      <c r="O887" s="3"/>
      <c r="P887" s="113"/>
      <c r="Q887" s="3"/>
      <c r="R887" s="3"/>
      <c r="S887" s="3"/>
      <c r="T887" s="184"/>
      <c r="U887" s="184"/>
      <c r="V887" s="184"/>
      <c r="W887" s="3"/>
      <c r="X887" s="3"/>
      <c r="Y887" s="3"/>
      <c r="Z887" s="3"/>
      <c r="AA887" s="1"/>
      <c r="AB887" s="15"/>
      <c r="AC887" s="187"/>
      <c r="AD887" s="187"/>
      <c r="AE887" s="187"/>
      <c r="AF887" s="187"/>
      <c r="AG887" s="96"/>
      <c r="AH887" s="187"/>
      <c r="AI887" s="187"/>
      <c r="AJ887" s="187"/>
      <c r="AK887" s="187"/>
      <c r="AL887" s="146">
        <f>IFERROR(AC887*IF($E887="将领",INDEX(兵法相关参数!$C$4:$AL$7,AL$15,MATCH($AB887,兵法相关参数!$C$3:$AL$3,0)),INDEX(兵法相关参数!$C$12:$AL$15,AL$15,MATCH($AB887,兵法相关参数!$C$3:$AL$3,0))),0)+IFERROR(AH887*IF($E887="将领",INDEX(兵法相关参数!$C$4:$AL$7,AL$15,MATCH($AG887,兵法相关参数!$C$3:$AL$3,0)),INDEX(兵法相关参数!$C$12:$AL$15,AL$15,MATCH($AG887,兵法相关参数!$C$3:$AL$3,0))),0)</f>
        <v>0</v>
      </c>
      <c r="AM887" s="146">
        <f>IFERROR(AD887*IF($E887="将领",INDEX(兵法相关参数!$C$4:$AL$7,AM$15,MATCH($AB887,兵法相关参数!$C$3:$AL$3,0)),INDEX(兵法相关参数!$C$12:$AL$15,AM$15,MATCH($AB887,兵法相关参数!$C$3:$AL$3,0))),0)+IFERROR(AI887*IF($E887="将领",INDEX(兵法相关参数!$C$4:$AL$7,AM$15,MATCH($AG887,兵法相关参数!$C$3:$AL$3,0)),INDEX(兵法相关参数!$C$12:$AL$15,AM$15,MATCH($AG887,兵法相关参数!$C$3:$AL$3,0))),0)</f>
        <v>0</v>
      </c>
      <c r="AN887" s="146">
        <f>IFERROR(AE887*IF($E887="将领",INDEX(兵法相关参数!$C$4:$AL$7,AN$15,MATCH($AB887,兵法相关参数!$C$3:$AL$3,0)),INDEX(兵法相关参数!$C$12:$AL$15,AN$15,MATCH($AB887,兵法相关参数!$C$3:$AL$3,0))),0)+IFERROR(AJ887*IF($E887="将领",INDEX(兵法相关参数!$C$4:$AL$7,AN$15,MATCH($AG887,兵法相关参数!$C$3:$AL$3,0)),INDEX(兵法相关参数!$C$12:$AL$15,AN$15,MATCH($AG887,兵法相关参数!$C$3:$AL$3,0))),0)</f>
        <v>0</v>
      </c>
      <c r="AO887" s="146">
        <f>IFERROR(AF887*IF($E887="将领",INDEX(兵法相关参数!$C$4:$AL$7,AL$15,MATCH($AB887,兵法相关参数!$C$3:$AL$3,0)),INDEX(兵法相关参数!$C$12:$AL$15,AO$15,MATCH($AB887,兵法相关参数!$C$3:$AL$3,0))),0)+IFERROR(AK887*IF($E887="将领",INDEX(兵法相关参数!$C$4:$AL$7,AL$15,MATCH($AG887,兵法相关参数!$C$3:$AL$3,0)),INDEX(兵法相关参数!$C$12:$AL$15,AO$15,MATCH($AG887,兵法相关参数!$C$3:$AL$3,0))),0)</f>
        <v>0</v>
      </c>
      <c r="AP887" s="27"/>
      <c r="AQ887" s="151">
        <f t="shared" si="603"/>
        <v>30248</v>
      </c>
      <c r="AR887" s="160">
        <f t="shared" si="595"/>
        <v>0</v>
      </c>
      <c r="AS887" s="15" t="str">
        <f t="shared" si="596"/>
        <v>橙</v>
      </c>
      <c r="AT887" s="153">
        <f t="shared" si="597"/>
        <v>1</v>
      </c>
      <c r="AU887" s="39" t="str">
        <f>IF(IF(L887="","",AQ887&amp;AT887)=AU886,"",IF(MOD(COUNTIF($AQ$1:AQ887,AQ887),3)=1,"",IF(L887="","",AQ887&amp;AT887)))</f>
        <v/>
      </c>
      <c r="AV887" s="166" t="str">
        <f t="shared" si="598"/>
        <v/>
      </c>
      <c r="AW887" s="166" t="str">
        <f t="shared" si="599"/>
        <v/>
      </c>
      <c r="AX887" s="15" t="str">
        <f>IF(MOD(COUNTIF($AQ$1:AQ887,AQ887),3)=1,"",IF(M887="","",AT887+1))</f>
        <v/>
      </c>
      <c r="AY887" s="15" t="str">
        <f t="shared" si="577"/>
        <v/>
      </c>
      <c r="AZ887" s="166" t="str">
        <f t="shared" si="578"/>
        <v/>
      </c>
      <c r="BA887" s="166" t="str">
        <f t="shared" si="579"/>
        <v/>
      </c>
      <c r="BB887" s="15" t="str">
        <f>IF(MOD(COUNTIF($AQ$1:AQ887,AQ887),3)=1,"",IF(N887="","",AX887+1))</f>
        <v/>
      </c>
      <c r="BC887" s="15" t="str">
        <f t="shared" si="600"/>
        <v/>
      </c>
      <c r="BD887" s="166" t="str">
        <f t="shared" si="601"/>
        <v/>
      </c>
      <c r="BE887" s="166" t="str">
        <f t="shared" si="602"/>
        <v/>
      </c>
      <c r="BF887" s="15"/>
      <c r="BG887" s="15"/>
      <c r="BH887" s="170" t="str">
        <f t="shared" si="589"/>
        <v>开场为我方随机4名武将施加锦囊效果，目标每受到12次伤害，为其回复攻击{0}%的治疗（携带者死亡时失效，同一目标最多触发4次）。</v>
      </c>
    </row>
    <row r="888" spans="1:60">
      <c r="A888" s="256"/>
      <c r="B888" s="259"/>
      <c r="C888" s="256"/>
      <c r="D888" s="256"/>
      <c r="E888" s="179"/>
      <c r="F888" s="141"/>
      <c r="G888" s="141"/>
      <c r="H888" s="141"/>
      <c r="I888" s="141"/>
      <c r="J888" s="256"/>
      <c r="K888" s="256"/>
      <c r="L888" s="44"/>
      <c r="M888" s="44"/>
      <c r="N888" s="10"/>
      <c r="O888" s="24"/>
      <c r="P888" s="118"/>
      <c r="Q888" s="10"/>
      <c r="R888" s="17"/>
      <c r="S888" s="12"/>
      <c r="T888" s="44"/>
      <c r="U888" s="44"/>
      <c r="V888" s="24"/>
      <c r="W888" s="23"/>
      <c r="X888" s="23"/>
      <c r="Y888" s="23"/>
      <c r="Z888" s="23"/>
      <c r="AA888" s="22"/>
      <c r="AB888" s="44"/>
      <c r="AC888" s="92"/>
      <c r="AD888" s="92"/>
      <c r="AE888" s="92"/>
      <c r="AF888" s="92"/>
      <c r="AG888" s="92"/>
      <c r="AH888" s="188"/>
      <c r="AI888" s="188"/>
      <c r="AJ888" s="188"/>
      <c r="AK888" s="188"/>
      <c r="AL888" s="146">
        <f>IFERROR(AC888*IF($E888="将领",INDEX(兵法相关参数!$C$4:$AL$7,AL$15,MATCH($AB888,兵法相关参数!$C$3:$AL$3,0)),INDEX(兵法相关参数!$C$12:$AL$15,AL$15,MATCH($AB888,兵法相关参数!$C$3:$AL$3,0))),0)+IFERROR(AH888*IF($E888="将领",INDEX(兵法相关参数!$C$4:$AL$7,AL$15,MATCH($AG888,兵法相关参数!$C$3:$AL$3,0)),INDEX(兵法相关参数!$C$12:$AL$15,AL$15,MATCH($AG888,兵法相关参数!$C$3:$AL$3,0))),0)</f>
        <v>0</v>
      </c>
      <c r="AM888" s="146">
        <f>IFERROR(AD888*IF($E888="将领",INDEX(兵法相关参数!$C$4:$AL$7,AM$15,MATCH($AB888,兵法相关参数!$C$3:$AL$3,0)),INDEX(兵法相关参数!$C$12:$AL$15,AM$15,MATCH($AB888,兵法相关参数!$C$3:$AL$3,0))),0)+IFERROR(AI888*IF($E888="将领",INDEX(兵法相关参数!$C$4:$AL$7,AM$15,MATCH($AG888,兵法相关参数!$C$3:$AL$3,0)),INDEX(兵法相关参数!$C$12:$AL$15,AM$15,MATCH($AG888,兵法相关参数!$C$3:$AL$3,0))),0)</f>
        <v>0</v>
      </c>
      <c r="AN888" s="146">
        <f>IFERROR(AE888*IF($E888="将领",INDEX(兵法相关参数!$C$4:$AL$7,AN$15,MATCH($AB888,兵法相关参数!$C$3:$AL$3,0)),INDEX(兵法相关参数!$C$12:$AL$15,AN$15,MATCH($AB888,兵法相关参数!$C$3:$AL$3,0))),0)+IFERROR(AJ888*IF($E888="将领",INDEX(兵法相关参数!$C$4:$AL$7,AN$15,MATCH($AG888,兵法相关参数!$C$3:$AL$3,0)),INDEX(兵法相关参数!$C$12:$AL$15,AN$15,MATCH($AG888,兵法相关参数!$C$3:$AL$3,0))),0)</f>
        <v>0</v>
      </c>
      <c r="AO888" s="146">
        <f>IFERROR(AF888*IF($E888="将领",INDEX(兵法相关参数!$C$4:$AL$7,AL$15,MATCH($AB888,兵法相关参数!$C$3:$AL$3,0)),INDEX(兵法相关参数!$C$12:$AL$15,AO$15,MATCH($AB888,兵法相关参数!$C$3:$AL$3,0))),0)+IFERROR(AK888*IF($E888="将领",INDEX(兵法相关参数!$C$4:$AL$7,AL$15,MATCH($AG888,兵法相关参数!$C$3:$AL$3,0)),INDEX(兵法相关参数!$C$12:$AL$15,AO$15,MATCH($AG888,兵法相关参数!$C$3:$AL$3,0))),0)</f>
        <v>0</v>
      </c>
      <c r="AP888" s="27"/>
      <c r="AQ888" s="151">
        <f t="shared" si="603"/>
        <v>30248</v>
      </c>
      <c r="AR888" s="160">
        <f t="shared" si="595"/>
        <v>0</v>
      </c>
      <c r="AS888" s="15" t="str">
        <f t="shared" si="596"/>
        <v>橙</v>
      </c>
      <c r="AT888" s="153">
        <f t="shared" si="597"/>
        <v>1</v>
      </c>
      <c r="AU888" s="39" t="str">
        <f>IF(IF(L888="","",AQ888&amp;AT888)=AU887,"",IF(MOD(COUNTIF($AQ$1:AQ888,AQ888),3)=1,"",IF(L888="","",AQ888&amp;AT888)))</f>
        <v/>
      </c>
      <c r="AV888" s="166" t="str">
        <f t="shared" si="598"/>
        <v/>
      </c>
      <c r="AW888" s="166" t="str">
        <f t="shared" si="599"/>
        <v/>
      </c>
      <c r="AX888" s="15" t="str">
        <f>IF(MOD(COUNTIF($AQ$1:AQ888,AQ888),3)=1,"",IF(M888="","",AT888+1))</f>
        <v/>
      </c>
      <c r="AY888" s="15" t="str">
        <f t="shared" si="577"/>
        <v/>
      </c>
      <c r="AZ888" s="166" t="str">
        <f t="shared" si="578"/>
        <v/>
      </c>
      <c r="BA888" s="166" t="str">
        <f t="shared" si="579"/>
        <v/>
      </c>
      <c r="BB888" s="15" t="str">
        <f>IF(MOD(COUNTIF($AQ$1:AQ888,AQ888),3)=1,"",IF(N888="","",AX888+1))</f>
        <v/>
      </c>
      <c r="BC888" s="15" t="str">
        <f t="shared" si="600"/>
        <v/>
      </c>
      <c r="BD888" s="166" t="str">
        <f t="shared" si="601"/>
        <v/>
      </c>
      <c r="BE888" s="166" t="str">
        <f t="shared" si="602"/>
        <v/>
      </c>
      <c r="BF888" s="15"/>
      <c r="BG888" s="15"/>
      <c r="BH888" s="170" t="str">
        <f t="shared" si="589"/>
        <v>开场为我方随机4名武将施加锦囊效果，目标每受到12次伤害，为其回复攻击{0}%的治疗（携带者死亡时失效，同一目标最多触发4次）。</v>
      </c>
    </row>
    <row r="889" spans="1:60">
      <c r="A889" s="257"/>
      <c r="B889" s="260"/>
      <c r="C889" s="257"/>
      <c r="D889" s="257"/>
      <c r="E889" s="179"/>
      <c r="F889" s="141"/>
      <c r="G889" s="141"/>
      <c r="H889" s="141"/>
      <c r="I889" s="141"/>
      <c r="J889" s="257"/>
      <c r="K889" s="257"/>
      <c r="L889" s="182"/>
      <c r="M889" s="179"/>
      <c r="N889" s="179"/>
      <c r="O889" s="182"/>
      <c r="P889" s="179"/>
      <c r="Q889" s="179"/>
      <c r="R889" s="179"/>
      <c r="S889" s="179"/>
      <c r="T889" s="179"/>
      <c r="U889" s="179"/>
      <c r="V889" s="179"/>
      <c r="W889" s="179"/>
      <c r="X889" s="179"/>
      <c r="Y889" s="179"/>
      <c r="Z889" s="179"/>
      <c r="AA889" s="179"/>
      <c r="AB889" s="44"/>
      <c r="AC889" s="189"/>
      <c r="AD889" s="189"/>
      <c r="AE889" s="189"/>
      <c r="AF889" s="189"/>
      <c r="AG889" s="92"/>
      <c r="AH889" s="189"/>
      <c r="AI889" s="189"/>
      <c r="AJ889" s="189"/>
      <c r="AK889" s="189"/>
      <c r="AL889" s="146">
        <f>IFERROR(AC889*IF($E889="将领",INDEX(兵法相关参数!$C$4:$AL$7,AL$15,MATCH($AB889,兵法相关参数!$C$3:$AL$3,0)),INDEX(兵法相关参数!$C$12:$AL$15,AL$15,MATCH($AB889,兵法相关参数!$C$3:$AL$3,0))),0)+IFERROR(AH889*IF($E889="将领",INDEX(兵法相关参数!$C$4:$AL$7,AL$15,MATCH($AG889,兵法相关参数!$C$3:$AL$3,0)),INDEX(兵法相关参数!$C$12:$AL$15,AL$15,MATCH($AG889,兵法相关参数!$C$3:$AL$3,0))),0)</f>
        <v>0</v>
      </c>
      <c r="AM889" s="146">
        <f>IFERROR(AD889*IF($E889="将领",INDEX(兵法相关参数!$C$4:$AL$7,AM$15,MATCH($AB889,兵法相关参数!$C$3:$AL$3,0)),INDEX(兵法相关参数!$C$12:$AL$15,AM$15,MATCH($AB889,兵法相关参数!$C$3:$AL$3,0))),0)+IFERROR(AI889*IF($E889="将领",INDEX(兵法相关参数!$C$4:$AL$7,AM$15,MATCH($AG889,兵法相关参数!$C$3:$AL$3,0)),INDEX(兵法相关参数!$C$12:$AL$15,AM$15,MATCH($AG889,兵法相关参数!$C$3:$AL$3,0))),0)</f>
        <v>0</v>
      </c>
      <c r="AN889" s="146">
        <f>IFERROR(AE889*IF($E889="将领",INDEX(兵法相关参数!$C$4:$AL$7,AN$15,MATCH($AB889,兵法相关参数!$C$3:$AL$3,0)),INDEX(兵法相关参数!$C$12:$AL$15,AN$15,MATCH($AB889,兵法相关参数!$C$3:$AL$3,0))),0)+IFERROR(AJ889*IF($E889="将领",INDEX(兵法相关参数!$C$4:$AL$7,AN$15,MATCH($AG889,兵法相关参数!$C$3:$AL$3,0)),INDEX(兵法相关参数!$C$12:$AL$15,AN$15,MATCH($AG889,兵法相关参数!$C$3:$AL$3,0))),0)</f>
        <v>0</v>
      </c>
      <c r="AO889" s="146">
        <f>IFERROR(AF889*IF($E889="将领",INDEX(兵法相关参数!$C$4:$AL$7,AL$15,MATCH($AB889,兵法相关参数!$C$3:$AL$3,0)),INDEX(兵法相关参数!$C$12:$AL$15,AO$15,MATCH($AB889,兵法相关参数!$C$3:$AL$3,0))),0)+IFERROR(AK889*IF($E889="将领",INDEX(兵法相关参数!$C$4:$AL$7,AL$15,MATCH($AG889,兵法相关参数!$C$3:$AL$3,0)),INDEX(兵法相关参数!$C$12:$AL$15,AO$15,MATCH($AG889,兵法相关参数!$C$3:$AL$3,0))),0)</f>
        <v>0</v>
      </c>
      <c r="AP889" s="27"/>
      <c r="AQ889" s="152">
        <f t="shared" si="603"/>
        <v>30248</v>
      </c>
      <c r="AR889" s="160">
        <f t="shared" si="595"/>
        <v>0</v>
      </c>
      <c r="AS889" s="15" t="str">
        <f t="shared" si="596"/>
        <v>橙</v>
      </c>
      <c r="AT889" s="153">
        <f t="shared" si="597"/>
        <v>1</v>
      </c>
      <c r="AU889" s="39" t="str">
        <f>IF(IF(L889="","",AQ889&amp;AT889)=AU888,"",IF(MOD(COUNTIF($AQ$1:AQ889,AQ889),3)=1,"",IF(L889="","",AQ889&amp;AT889)))</f>
        <v/>
      </c>
      <c r="AV889" s="166" t="str">
        <f>IF(AU889="","",IF(L888="固定值",L889,ROUND(IF(AR889=1,L889*INDEX($AV$5:$AV$9,MATCH(AS889,$AU$5:$AU$9,0)),L889*INDEX($AV$13:$AV$17,MATCH(AS889,$AU$13:$AU$17,0))),IF(MID(BH889,FIND(AT889-1,BH889)+2,1)="%",3,1))))</f>
        <v/>
      </c>
      <c r="AW889" s="166" t="str">
        <f>IF(AU889="","",ROUND((IF(AR889=1,L889*INDEX($AW$5:$AW$9,MATCH(AS889,$AU$5:$AU$9,0)),L889*INDEX($AW$13:$AW$17,MATCH(AS889,$AU$13:$AU$17,0)))-AV889)/34,IF(MID(BH889,FIND(AT889-1,BH889)+2,1)="%",3,1)))</f>
        <v/>
      </c>
      <c r="AX889" s="15" t="str">
        <f>IF(MOD(COUNTIF($AQ$1:AQ889,AQ889),3)=1,"",IF(M889="","",AT889+1))</f>
        <v/>
      </c>
      <c r="AY889" s="15" t="str">
        <f t="shared" si="577"/>
        <v/>
      </c>
      <c r="AZ889" s="166" t="str">
        <f t="shared" si="578"/>
        <v/>
      </c>
      <c r="BA889" s="166" t="str">
        <f t="shared" si="579"/>
        <v/>
      </c>
      <c r="BB889" s="15" t="str">
        <f>IF(MOD(COUNTIF($AQ$1:AQ889,AQ889),3)=1,"",IF(N889="","",AX889+1))</f>
        <v/>
      </c>
      <c r="BC889" s="15" t="str">
        <f t="shared" si="600"/>
        <v/>
      </c>
      <c r="BD889" s="166" t="str">
        <f t="shared" si="601"/>
        <v/>
      </c>
      <c r="BE889" s="166" t="str">
        <f t="shared" si="602"/>
        <v/>
      </c>
      <c r="BF889" s="15"/>
      <c r="BG889" s="15"/>
      <c r="BH889" s="170" t="str">
        <f t="shared" si="589"/>
        <v>开场为我方随机4名武将施加锦囊效果，目标每受到12次伤害，为其回复攻击{0}%的治疗（携带者死亡时失效，同一目标最多触发4次）。</v>
      </c>
    </row>
    <row r="890" spans="1:60">
      <c r="A890" s="255" t="s">
        <v>1388</v>
      </c>
      <c r="B890" s="258" t="s">
        <v>1389</v>
      </c>
      <c r="C890" s="255" t="s">
        <v>13</v>
      </c>
      <c r="D890" s="255" t="s">
        <v>516</v>
      </c>
      <c r="E890" s="11"/>
      <c r="F890" s="11"/>
      <c r="G890" s="11"/>
      <c r="H890" s="11"/>
      <c r="I890" s="11"/>
      <c r="J890" s="11" t="s">
        <v>402</v>
      </c>
      <c r="K890" s="11" t="s">
        <v>469</v>
      </c>
      <c r="L890" s="190" t="s">
        <v>62</v>
      </c>
      <c r="M890" s="11"/>
      <c r="N890" s="11"/>
      <c r="O890" s="183" t="s">
        <v>52</v>
      </c>
      <c r="P890" s="3" t="s">
        <v>57</v>
      </c>
      <c r="Q890" s="184" t="s">
        <v>582</v>
      </c>
      <c r="R890" s="11" t="s">
        <v>61</v>
      </c>
      <c r="S890" s="11"/>
      <c r="T890" s="11"/>
      <c r="U890" s="11"/>
      <c r="V890" s="184"/>
      <c r="W890" s="3" t="s">
        <v>223</v>
      </c>
      <c r="X890" s="3" t="s">
        <v>224</v>
      </c>
      <c r="Y890" s="3" t="s">
        <v>225</v>
      </c>
      <c r="Z890" s="3" t="s">
        <v>226</v>
      </c>
      <c r="AA890" s="1"/>
      <c r="AB890" s="15"/>
      <c r="AC890" s="187" t="s">
        <v>227</v>
      </c>
      <c r="AD890" s="187" t="s">
        <v>228</v>
      </c>
      <c r="AE890" s="187" t="s">
        <v>229</v>
      </c>
      <c r="AF890" s="187" t="s">
        <v>230</v>
      </c>
      <c r="AG890" s="96"/>
      <c r="AH890" s="187"/>
      <c r="AI890" s="187"/>
      <c r="AJ890" s="187"/>
      <c r="AK890" s="187"/>
      <c r="AL890" s="146">
        <f>IFERROR(AC890*IF($E890="将领",INDEX(兵法相关参数!$C$4:$AL$7,AL$15,MATCH($AB890,兵法相关参数!$C$3:$AL$3,0)),INDEX(兵法相关参数!$C$12:$AL$15,AL$15,MATCH($AB890,兵法相关参数!$C$3:$AL$3,0))),0)+IFERROR(AH890*IF($E890="将领",INDEX(兵法相关参数!$C$4:$AL$7,AL$15,MATCH($AG890,兵法相关参数!$C$3:$AL$3,0)),INDEX(兵法相关参数!$C$12:$AL$15,AL$15,MATCH($AG890,兵法相关参数!$C$3:$AL$3,0))),0)</f>
        <v>0</v>
      </c>
      <c r="AM890" s="146">
        <f>IFERROR(AD890*IF($E890="将领",INDEX(兵法相关参数!$C$4:$AL$7,AM$15,MATCH($AB890,兵法相关参数!$C$3:$AL$3,0)),INDEX(兵法相关参数!$C$12:$AL$15,AM$15,MATCH($AB890,兵法相关参数!$C$3:$AL$3,0))),0)+IFERROR(AI890*IF($E890="将领",INDEX(兵法相关参数!$C$4:$AL$7,AM$15,MATCH($AG890,兵法相关参数!$C$3:$AL$3,0)),INDEX(兵法相关参数!$C$12:$AL$15,AM$15,MATCH($AG890,兵法相关参数!$C$3:$AL$3,0))),0)</f>
        <v>0</v>
      </c>
      <c r="AN890" s="146">
        <f>IFERROR(AE890*IF($E890="将领",INDEX(兵法相关参数!$C$4:$AL$7,AN$15,MATCH($AB890,兵法相关参数!$C$3:$AL$3,0)),INDEX(兵法相关参数!$C$12:$AL$15,AN$15,MATCH($AB890,兵法相关参数!$C$3:$AL$3,0))),0)+IFERROR(AJ890*IF($E890="将领",INDEX(兵法相关参数!$C$4:$AL$7,AN$15,MATCH($AG890,兵法相关参数!$C$3:$AL$3,0)),INDEX(兵法相关参数!$C$12:$AL$15,AN$15,MATCH($AG890,兵法相关参数!$C$3:$AL$3,0))),0)</f>
        <v>0</v>
      </c>
      <c r="AO890" s="146">
        <f>IFERROR(AF890*IF($E890="将领",INDEX(兵法相关参数!$C$4:$AL$7,AL$15,MATCH($AB890,兵法相关参数!$C$3:$AL$3,0)),INDEX(兵法相关参数!$C$12:$AL$15,AO$15,MATCH($AB890,兵法相关参数!$C$3:$AL$3,0))),0)+IFERROR(AK890*IF($E890="将领",INDEX(兵法相关参数!$C$4:$AL$7,AL$15,MATCH($AG890,兵法相关参数!$C$3:$AL$3,0)),INDEX(兵法相关参数!$C$12:$AL$15,AO$15,MATCH($AG890,兵法相关参数!$C$3:$AL$3,0))),0)</f>
        <v>0</v>
      </c>
      <c r="AP890" s="27"/>
      <c r="AQ890" s="154">
        <v>30334</v>
      </c>
      <c r="AR890" s="160">
        <f t="shared" si="595"/>
        <v>0</v>
      </c>
      <c r="AS890" s="15" t="str">
        <f t="shared" si="596"/>
        <v>红</v>
      </c>
      <c r="AT890" s="153">
        <f t="shared" si="597"/>
        <v>1</v>
      </c>
      <c r="AU890" s="39" t="str">
        <f>IF(IF(L890="","",AQ890&amp;AT890)=AU889,"",IF(MOD(COUNTIF($AQ$1:AQ890,AQ890),3)=1,"",IF(L890="","",AQ890&amp;AT890)))</f>
        <v/>
      </c>
      <c r="AV890" s="166" t="str">
        <f>IF(AU890="","",IF(L889="固定值",L890,ROUND(IF(AR890=1,L890*INDEX($AV$5:$AV$9,MATCH(AS890,$AU$5:$AU$9,0)),L890*INDEX($AV$13:$AV$17,MATCH(AS890,$AU$13:$AU$17,0))),IF(MID(BH890,FIND(AT890-1,BH890)+2,1)="%",3,1))))</f>
        <v/>
      </c>
      <c r="AW890" s="166" t="str">
        <f>IF(AU890="","",ROUND((IF(AR890=1,L890*INDEX($AW$5:$AW$9,MATCH(AS890,$AU$5:$AU$9,0)),L890*INDEX($AW$13:$AW$17,MATCH(AS890,$AU$13:$AU$17,0)))-AV890)/34,IF(MID(BH890,FIND(AT890-1,BH890)+2,1)="%",3,1)))</f>
        <v/>
      </c>
      <c r="AX890" s="15" t="str">
        <f>IF(MOD(COUNTIF($AQ$1:AQ890,AQ890),3)=1,"",IF(M890="","",AT890+1))</f>
        <v/>
      </c>
      <c r="AY890" s="15" t="str">
        <f t="shared" si="577"/>
        <v/>
      </c>
      <c r="AZ890" s="166" t="str">
        <f t="shared" si="578"/>
        <v/>
      </c>
      <c r="BA890" s="166" t="str">
        <f t="shared" si="579"/>
        <v/>
      </c>
      <c r="BB890" s="15" t="str">
        <f>IF(MOD(COUNTIF($AQ$1:AQ890,AQ890),3)=1,"",IF(N890="","",AX890+1))</f>
        <v/>
      </c>
      <c r="BC890" s="15" t="str">
        <f t="shared" si="600"/>
        <v/>
      </c>
      <c r="BD890" s="166" t="str">
        <f t="shared" si="601"/>
        <v/>
      </c>
      <c r="BE890" s="166" t="str">
        <f t="shared" si="602"/>
        <v/>
      </c>
      <c r="BF890" s="15"/>
      <c r="BG890" s="15"/>
      <c r="BH890" s="170" t="str">
        <f t="shared" ref="BH890:BH907" si="604">IF(B890="",BH889,B890)</f>
        <v>开场为自身以及距离最近的两名武将施加攻击{0}%的护盾。敌方武将造成暴击时，使其暴击伤害降低{1}%，持续5秒，触发间隔8秒。</v>
      </c>
    </row>
    <row r="891" spans="1:60">
      <c r="A891" s="256"/>
      <c r="B891" s="259"/>
      <c r="C891" s="256"/>
      <c r="D891" s="256"/>
      <c r="E891" s="179" t="s">
        <v>22</v>
      </c>
      <c r="F891" s="141">
        <v>1</v>
      </c>
      <c r="G891" s="141">
        <v>1</v>
      </c>
      <c r="H891" s="141">
        <v>1</v>
      </c>
      <c r="I891" s="141">
        <v>1</v>
      </c>
      <c r="J891" s="255">
        <f>SUMPRODUCT(LARGE(AL891:AO891*F891:I891+AL892:AO892*F892:I892+AL894:AO894*F894:I894+AL895:AO895*F895:I895+AL897:AO897*F897:I897+AL898:AO898*F898:I898,1))</f>
        <v>5.0002463643379924</v>
      </c>
      <c r="K891" s="255">
        <f>INDEX($J$17:$J$200,MATCH(C890,$C$17:$C$200,0),1)</f>
        <v>5.1145752809421161</v>
      </c>
      <c r="L891" s="182">
        <v>0.85</v>
      </c>
      <c r="M891" s="179"/>
      <c r="N891" s="179"/>
      <c r="O891" s="182">
        <v>1.85</v>
      </c>
      <c r="P891" s="44">
        <v>0</v>
      </c>
      <c r="Q891" s="110">
        <f>INDEX(三维调整系数,8,6)</f>
        <v>1.127564250124546</v>
      </c>
      <c r="R891" s="179">
        <v>3</v>
      </c>
      <c r="S891" s="179"/>
      <c r="T891" s="179"/>
      <c r="U891" s="179"/>
      <c r="V891" s="179"/>
      <c r="W891" s="23">
        <f>$O$891*$R$891*$L891*$Q$891</f>
        <v>5.3192843499625457</v>
      </c>
      <c r="X891" s="23">
        <f>$O$891*$R$891*$L891*$Q$891</f>
        <v>5.3192843499625457</v>
      </c>
      <c r="Y891" s="23">
        <f>$O$891*$R$891*$L891*$Q$891</f>
        <v>5.3192843499625457</v>
      </c>
      <c r="Z891" s="23">
        <f>$O$891*$R$891*$L891*$Q$891</f>
        <v>5.3192843499625457</v>
      </c>
      <c r="AA891" s="179"/>
      <c r="AB891" s="44" t="s">
        <v>102</v>
      </c>
      <c r="AC891" s="248">
        <f>辅助效用($P891,-1,AC$15,"生存转换",治疗系数,"指定将领",W891)</f>
        <v>1.368350437132198E-3</v>
      </c>
      <c r="AD891" s="246">
        <f>辅助效用($P891,-1,AD$15,"生存转换",治疗系数,"指定将领",X891)</f>
        <v>1.6077714257240121E-3</v>
      </c>
      <c r="AE891" s="246">
        <f>辅助效用($P891,-1,AE$15,"生存转换",治疗系数,"指定将领",Y891)</f>
        <v>7.9789265249438157E-4</v>
      </c>
      <c r="AF891" s="247">
        <f>辅助效用($P891,-1,AF$15,"生存转换",治疗系数,"指定将领",Z891)</f>
        <v>7.9789265249438157E-4</v>
      </c>
      <c r="AG891" s="92"/>
      <c r="AH891" s="188"/>
      <c r="AI891" s="188"/>
      <c r="AJ891" s="188"/>
      <c r="AK891" s="238">
        <f>AV891+35*AW891</f>
        <v>0.85000000000000009</v>
      </c>
      <c r="AL891" s="146">
        <f>IFERROR(AC891*IF($E891="将领",INDEX(兵法相关参数!$C$4:$AL$7,AL$15,MATCH($AB891,兵法相关参数!$C$3:$AL$3,0)),INDEX(兵法相关参数!$C$12:$AL$15,AL$15,MATCH($AB891,兵法相关参数!$C$3:$AL$3,0))),0)+IFERROR(AH891*IF($E891="将领",INDEX(兵法相关参数!$C$4:$AL$7,AL$15,MATCH($AG891,兵法相关参数!$C$3:$AL$3,0)),INDEX(兵法相关参数!$C$12:$AL$15,AL$15,MATCH($AG891,兵法相关参数!$C$3:$AL$3,0))),0)</f>
        <v>3.9243383200048845</v>
      </c>
      <c r="AM891" s="146">
        <f>IFERROR(AD891*IF($E891="将领",INDEX(兵法相关参数!$C$4:$AL$7,AM$15,MATCH($AB891,兵法相关参数!$C$3:$AL$3,0)),INDEX(兵法相关参数!$C$12:$AL$15,AM$15,MATCH($AB891,兵法相关参数!$C$3:$AL$3,0))),0)+IFERROR(AI891*IF($E891="将领",INDEX(兵法相关参数!$C$4:$AL$7,AM$15,MATCH($AG891,兵法相关参数!$C$3:$AL$3,0)),INDEX(兵法相关参数!$C$12:$AL$15,AM$15,MATCH($AG891,兵法相关参数!$C$3:$AL$3,0))),0)</f>
        <v>5.0002463643379924</v>
      </c>
      <c r="AN891" s="146">
        <f>IFERROR(AE891*IF($E891="将领",INDEX(兵法相关参数!$C$4:$AL$7,AN$15,MATCH($AB891,兵法相关参数!$C$3:$AL$3,0)),INDEX(兵法相关参数!$C$12:$AL$15,AN$15,MATCH($AB891,兵法相关参数!$C$3:$AL$3,0))),0)+IFERROR(AJ891*IF($E891="将领",INDEX(兵法相关参数!$C$4:$AL$7,AN$15,MATCH($AG891,兵法相关参数!$C$3:$AL$3,0)),INDEX(兵法相关参数!$C$12:$AL$15,AN$15,MATCH($AG891,兵法相关参数!$C$3:$AL$3,0))),0)</f>
        <v>2.3936779574831446</v>
      </c>
      <c r="AO891" s="146">
        <f>IFERROR(AF891*IF($E891="将领",INDEX(兵法相关参数!$C$4:$AL$7,AL$15,MATCH($AB891,兵法相关参数!$C$3:$AL$3,0)),INDEX(兵法相关参数!$C$12:$AL$15,AO$15,MATCH($AB891,兵法相关参数!$C$3:$AL$3,0))),0)+IFERROR(AK891*IF($E891="将领",INDEX(兵法相关参数!$C$4:$AL$7,AL$15,MATCH($AG891,兵法相关参数!$C$3:$AL$3,0)),INDEX(兵法相关参数!$C$12:$AL$15,AO$15,MATCH($AG891,兵法相关参数!$C$3:$AL$3,0))),0)</f>
        <v>2.2883032200409446</v>
      </c>
      <c r="AP891" s="27"/>
      <c r="AQ891" s="151">
        <f>AQ890</f>
        <v>30334</v>
      </c>
      <c r="AR891" s="160">
        <f t="shared" si="595"/>
        <v>0</v>
      </c>
      <c r="AS891" s="15" t="str">
        <f t="shared" si="596"/>
        <v>红</v>
      </c>
      <c r="AT891" s="153">
        <f t="shared" si="597"/>
        <v>1</v>
      </c>
      <c r="AU891" s="39" t="str">
        <f>IF(IF(L891="","",AQ891&amp;AT891)=AU890,"",IF(MOD(COUNTIF($AQ$1:AQ891,AQ891),3)=1,"",IF(L891="","",AQ891&amp;AT891)))</f>
        <v>303341</v>
      </c>
      <c r="AV891" s="191">
        <v>0.15</v>
      </c>
      <c r="AW891" s="191">
        <v>0.02</v>
      </c>
      <c r="AX891" s="15" t="str">
        <f>IF(MOD(COUNTIF($AQ$1:AQ891,AQ891),3)=1,"",IF(M891="","",AT891+1))</f>
        <v/>
      </c>
      <c r="AY891" s="15" t="str">
        <f t="shared" si="577"/>
        <v/>
      </c>
      <c r="AZ891" s="166" t="str">
        <f t="shared" si="578"/>
        <v/>
      </c>
      <c r="BA891" s="166" t="str">
        <f t="shared" si="579"/>
        <v/>
      </c>
      <c r="BB891" s="15" t="str">
        <f>IF(MOD(COUNTIF($AQ$1:AQ891,AQ891),3)=1,"",IF(N891="","",AX891+1))</f>
        <v/>
      </c>
      <c r="BC891" s="15" t="str">
        <f t="shared" si="600"/>
        <v/>
      </c>
      <c r="BD891" s="166" t="str">
        <f t="shared" si="601"/>
        <v/>
      </c>
      <c r="BE891" s="166" t="str">
        <f t="shared" si="602"/>
        <v/>
      </c>
      <c r="BF891" s="15"/>
      <c r="BG891" s="15"/>
      <c r="BH891" s="170" t="str">
        <f t="shared" si="604"/>
        <v>开场为自身以及距离最近的两名武将施加攻击{0}%的护盾。敌方武将造成暴击时，使其暴击伤害降低{1}%，持续5秒，触发间隔8秒。</v>
      </c>
    </row>
    <row r="892" spans="1:60">
      <c r="A892" s="256"/>
      <c r="B892" s="259"/>
      <c r="C892" s="256"/>
      <c r="D892" s="257"/>
      <c r="E892" s="179"/>
      <c r="F892" s="141"/>
      <c r="G892" s="141"/>
      <c r="H892" s="141"/>
      <c r="I892" s="141"/>
      <c r="J892" s="256"/>
      <c r="K892" s="256"/>
      <c r="L892" s="182"/>
      <c r="M892" s="179"/>
      <c r="N892" s="179"/>
      <c r="O892" s="182"/>
      <c r="P892" s="44"/>
      <c r="Q892" s="10"/>
      <c r="R892" s="10"/>
      <c r="S892" s="10"/>
      <c r="T892" s="24"/>
      <c r="U892" s="24"/>
      <c r="V892" s="24"/>
      <c r="W892" s="23"/>
      <c r="X892" s="23"/>
      <c r="Y892" s="23"/>
      <c r="Z892" s="23"/>
      <c r="AA892" s="24"/>
      <c r="AB892" s="44"/>
      <c r="AC892" s="92"/>
      <c r="AD892" s="92"/>
      <c r="AE892" s="92"/>
      <c r="AF892" s="92"/>
      <c r="AG892" s="92"/>
      <c r="AH892" s="95"/>
      <c r="AI892" s="95"/>
      <c r="AJ892" s="95"/>
      <c r="AK892" s="95"/>
      <c r="AL892" s="146">
        <f>IFERROR(AC892*IF($E892="将领",INDEX(兵法相关参数!$C$4:$AL$7,AL$15,MATCH($AB892,兵法相关参数!$C$3:$AL$3,0)),INDEX(兵法相关参数!$C$12:$AL$15,AL$15,MATCH($AB892,兵法相关参数!$C$3:$AL$3,0))),0)+IFERROR(AH892*IF($E892="将领",INDEX(兵法相关参数!$C$4:$AL$7,AL$15,MATCH($AG892,兵法相关参数!$C$3:$AL$3,0)),INDEX(兵法相关参数!$C$12:$AL$15,AL$15,MATCH($AG892,兵法相关参数!$C$3:$AL$3,0))),0)</f>
        <v>0</v>
      </c>
      <c r="AM892" s="146">
        <f>IFERROR(AD892*IF($E892="将领",INDEX(兵法相关参数!$C$4:$AL$7,AM$15,MATCH($AB892,兵法相关参数!$C$3:$AL$3,0)),INDEX(兵法相关参数!$C$12:$AL$15,AM$15,MATCH($AB892,兵法相关参数!$C$3:$AL$3,0))),0)+IFERROR(AI892*IF($E892="将领",INDEX(兵法相关参数!$C$4:$AL$7,AM$15,MATCH($AG892,兵法相关参数!$C$3:$AL$3,0)),INDEX(兵法相关参数!$C$12:$AL$15,AM$15,MATCH($AG892,兵法相关参数!$C$3:$AL$3,0))),0)</f>
        <v>0</v>
      </c>
      <c r="AN892" s="146">
        <f>IFERROR(AE892*IF($E892="将领",INDEX(兵法相关参数!$C$4:$AL$7,AN$15,MATCH($AB892,兵法相关参数!$C$3:$AL$3,0)),INDEX(兵法相关参数!$C$12:$AL$15,AN$15,MATCH($AB892,兵法相关参数!$C$3:$AL$3,0))),0)+IFERROR(AJ892*IF($E892="将领",INDEX(兵法相关参数!$C$4:$AL$7,AN$15,MATCH($AG892,兵法相关参数!$C$3:$AL$3,0)),INDEX(兵法相关参数!$C$12:$AL$15,AN$15,MATCH($AG892,兵法相关参数!$C$3:$AL$3,0))),0)</f>
        <v>0</v>
      </c>
      <c r="AO892" s="146">
        <f>IFERROR(AF892*IF($E892="将领",INDEX(兵法相关参数!$C$4:$AL$7,AL$15,MATCH($AB892,兵法相关参数!$C$3:$AL$3,0)),INDEX(兵法相关参数!$C$12:$AL$15,AO$15,MATCH($AB892,兵法相关参数!$C$3:$AL$3,0))),0)+IFERROR(AK892*IF($E892="将领",INDEX(兵法相关参数!$C$4:$AL$7,AL$15,MATCH($AG892,兵法相关参数!$C$3:$AL$3,0)),INDEX(兵法相关参数!$C$12:$AL$15,AO$15,MATCH($AG892,兵法相关参数!$C$3:$AL$3,0))),0)</f>
        <v>0</v>
      </c>
      <c r="AP892" s="27"/>
      <c r="AQ892" s="151">
        <f>AQ891</f>
        <v>30334</v>
      </c>
      <c r="AR892" s="160">
        <f t="shared" si="595"/>
        <v>0</v>
      </c>
      <c r="AS892" s="15" t="str">
        <f t="shared" si="596"/>
        <v>红</v>
      </c>
      <c r="AT892" s="153">
        <f t="shared" si="597"/>
        <v>1</v>
      </c>
      <c r="AU892" s="39" t="str">
        <f>IF(IF(L892="","",AQ892&amp;AT892)=AU891,"",IF(MOD(COUNTIF($AQ$1:AQ892,AQ892),3)=1,"",IF(L892="","",AQ892&amp;AT892)))</f>
        <v/>
      </c>
      <c r="AV892" s="166" t="str">
        <f t="shared" ref="AV892:AV899" si="605">IF(AU892="","",IF(L891="固定值",L892,ROUND(IF(AR892=1,L892*INDEX($AV$5:$AV$9,MATCH(AS892,$AU$5:$AU$9,0)),L892*INDEX($AV$13:$AV$17,MATCH(AS892,$AU$13:$AU$17,0))),IF(MID(BH892,FIND(AT892-1,BH892)+2,1)="%",3,1))))</f>
        <v/>
      </c>
      <c r="AW892" s="166" t="str">
        <f t="shared" ref="AW892:AW901" si="606">IF(AU892="","",ROUND((IF(AR892=1,L892*INDEX($AW$5:$AW$9,MATCH(AS892,$AU$5:$AU$9,0)),L892*INDEX($AW$13:$AW$17,MATCH(AS892,$AU$13:$AU$17,0)))-AV892)/34,IF(MID(BH892,FIND(AT892-1,BH892)+2,1)="%",3,1)))</f>
        <v/>
      </c>
      <c r="AX892" s="15" t="str">
        <f>IF(MOD(COUNTIF($AQ$1:AQ892,AQ892),3)=1,"",IF(M892="","",AT892+1))</f>
        <v/>
      </c>
      <c r="AY892" s="15" t="str">
        <f t="shared" si="577"/>
        <v/>
      </c>
      <c r="AZ892" s="166" t="str">
        <f t="shared" si="578"/>
        <v/>
      </c>
      <c r="BA892" s="166" t="str">
        <f t="shared" si="579"/>
        <v/>
      </c>
      <c r="BB892" s="15" t="str">
        <f>IF(MOD(COUNTIF($AQ$1:AQ892,AQ892),3)=1,"",IF(N892="","",AX892+1))</f>
        <v/>
      </c>
      <c r="BC892" s="15" t="str">
        <f t="shared" si="600"/>
        <v/>
      </c>
      <c r="BD892" s="166" t="str">
        <f t="shared" si="601"/>
        <v/>
      </c>
      <c r="BE892" s="166" t="str">
        <f t="shared" si="602"/>
        <v/>
      </c>
      <c r="BF892" s="15"/>
      <c r="BG892" s="15"/>
      <c r="BH892" s="170" t="str">
        <f t="shared" si="604"/>
        <v>开场为自身以及距离最近的两名武将施加攻击{0}%的护盾。敌方武将造成暴击时，使其暴击伤害降低{1}%，持续5秒，触发间隔8秒。</v>
      </c>
    </row>
    <row r="893" spans="1:60">
      <c r="A893" s="256"/>
      <c r="B893" s="259"/>
      <c r="C893" s="256"/>
      <c r="D893" s="255" t="s">
        <v>1390</v>
      </c>
      <c r="E893" s="11"/>
      <c r="F893" s="11"/>
      <c r="G893" s="11"/>
      <c r="H893" s="11"/>
      <c r="I893" s="11"/>
      <c r="J893" s="256"/>
      <c r="K893" s="256"/>
      <c r="L893" s="190" t="s">
        <v>771</v>
      </c>
      <c r="M893" s="184"/>
      <c r="N893" s="11"/>
      <c r="O893" s="183"/>
      <c r="P893" s="3"/>
      <c r="Q893" s="3"/>
      <c r="R893" s="3"/>
      <c r="S893" s="11"/>
      <c r="T893" s="11"/>
      <c r="U893" s="11"/>
      <c r="V893" s="184"/>
      <c r="W893" s="3"/>
      <c r="X893" s="3"/>
      <c r="Y893" s="3"/>
      <c r="Z893" s="3"/>
      <c r="AA893" s="1"/>
      <c r="AB893" s="15"/>
      <c r="AC893" s="187"/>
      <c r="AD893" s="187"/>
      <c r="AE893" s="187"/>
      <c r="AF893" s="187"/>
      <c r="AG893" s="96"/>
      <c r="AH893" s="187"/>
      <c r="AI893" s="187"/>
      <c r="AJ893" s="187"/>
      <c r="AK893" s="187"/>
      <c r="AL893" s="146">
        <f>IFERROR(AC893*IF($E893="将领",INDEX(兵法相关参数!$C$4:$AL$7,AL$15,MATCH($AB893,兵法相关参数!$C$3:$AL$3,0)),INDEX(兵法相关参数!$C$12:$AL$15,AL$15,MATCH($AB893,兵法相关参数!$C$3:$AL$3,0))),0)+IFERROR(AH893*IF($E893="将领",INDEX(兵法相关参数!$C$4:$AL$7,AL$15,MATCH($AG893,兵法相关参数!$C$3:$AL$3,0)),INDEX(兵法相关参数!$C$12:$AL$15,AL$15,MATCH($AG893,兵法相关参数!$C$3:$AL$3,0))),0)</f>
        <v>0</v>
      </c>
      <c r="AM893" s="146">
        <f>IFERROR(AD893*IF($E893="将领",INDEX(兵法相关参数!$C$4:$AL$7,AM$15,MATCH($AB893,兵法相关参数!$C$3:$AL$3,0)),INDEX(兵法相关参数!$C$12:$AL$15,AM$15,MATCH($AB893,兵法相关参数!$C$3:$AL$3,0))),0)+IFERROR(AI893*IF($E893="将领",INDEX(兵法相关参数!$C$4:$AL$7,AM$15,MATCH($AG893,兵法相关参数!$C$3:$AL$3,0)),INDEX(兵法相关参数!$C$12:$AL$15,AM$15,MATCH($AG893,兵法相关参数!$C$3:$AL$3,0))),0)</f>
        <v>0</v>
      </c>
      <c r="AN893" s="146">
        <f>IFERROR(AE893*IF($E893="将领",INDEX(兵法相关参数!$C$4:$AL$7,AN$15,MATCH($AB893,兵法相关参数!$C$3:$AL$3,0)),INDEX(兵法相关参数!$C$12:$AL$15,AN$15,MATCH($AB893,兵法相关参数!$C$3:$AL$3,0))),0)+IFERROR(AJ893*IF($E893="将领",INDEX(兵法相关参数!$C$4:$AL$7,AN$15,MATCH($AG893,兵法相关参数!$C$3:$AL$3,0)),INDEX(兵法相关参数!$C$12:$AL$15,AN$15,MATCH($AG893,兵法相关参数!$C$3:$AL$3,0))),0)</f>
        <v>0</v>
      </c>
      <c r="AO893" s="146">
        <f>IFERROR(AF893*IF($E893="将领",INDEX(兵法相关参数!$C$4:$AL$7,AL$15,MATCH($AB893,兵法相关参数!$C$3:$AL$3,0)),INDEX(兵法相关参数!$C$12:$AL$15,AO$15,MATCH($AB893,兵法相关参数!$C$3:$AL$3,0))),0)+IFERROR(AK893*IF($E893="将领",INDEX(兵法相关参数!$C$4:$AL$7,AL$15,MATCH($AG893,兵法相关参数!$C$3:$AL$3,0)),INDEX(兵法相关参数!$C$12:$AL$15,AO$15,MATCH($AG893,兵法相关参数!$C$3:$AL$3,0))),0)</f>
        <v>0</v>
      </c>
      <c r="AP893" s="27"/>
      <c r="AQ893" s="151">
        <f t="shared" ref="AQ893:AQ898" si="607">AQ892</f>
        <v>30334</v>
      </c>
      <c r="AR893" s="160">
        <f t="shared" si="595"/>
        <v>0</v>
      </c>
      <c r="AS893" s="15" t="str">
        <f t="shared" si="596"/>
        <v>红</v>
      </c>
      <c r="AT893" s="153">
        <v>2</v>
      </c>
      <c r="AU893" s="39" t="str">
        <f>IF(IF(L893="","",AQ893&amp;AT893)=AU892,"",IF(MOD(COUNTIF($AQ$1:AQ893,AQ893),3)=1,"",IF(L893="","",AQ893&amp;AT893)))</f>
        <v/>
      </c>
      <c r="AV893" s="166" t="str">
        <f t="shared" si="605"/>
        <v/>
      </c>
      <c r="AW893" s="166" t="str">
        <f t="shared" si="606"/>
        <v/>
      </c>
      <c r="AX893" s="15" t="str">
        <f>IF(MOD(COUNTIF($AQ$1:AQ893,AQ893),3)=1,"",IF(M893="","",AT893+1))</f>
        <v/>
      </c>
      <c r="AY893" s="15" t="str">
        <f t="shared" si="577"/>
        <v/>
      </c>
      <c r="AZ893" s="166" t="str">
        <f t="shared" si="578"/>
        <v/>
      </c>
      <c r="BA893" s="166" t="str">
        <f t="shared" si="579"/>
        <v/>
      </c>
      <c r="BB893" s="15" t="str">
        <f>IF(MOD(COUNTIF($AQ$1:AQ893,AQ893),3)=1,"",IF(N893="","",AX893+1))</f>
        <v/>
      </c>
      <c r="BC893" s="15" t="str">
        <f t="shared" si="600"/>
        <v/>
      </c>
      <c r="BD893" s="166" t="str">
        <f t="shared" si="601"/>
        <v/>
      </c>
      <c r="BE893" s="166" t="str">
        <f t="shared" si="602"/>
        <v/>
      </c>
      <c r="BF893" s="15"/>
      <c r="BG893" s="15"/>
      <c r="BH893" s="170" t="str">
        <f t="shared" si="604"/>
        <v>开场为自身以及距离最近的两名武将施加攻击{0}%的护盾。敌方武将造成暴击时，使其暴击伤害降低{1}%，持续5秒，触发间隔8秒。</v>
      </c>
    </row>
    <row r="894" spans="1:60">
      <c r="A894" s="256"/>
      <c r="B894" s="259"/>
      <c r="C894" s="256"/>
      <c r="D894" s="256"/>
      <c r="E894" s="179" t="s">
        <v>22</v>
      </c>
      <c r="F894" s="141">
        <v>1</v>
      </c>
      <c r="G894" s="141">
        <v>1</v>
      </c>
      <c r="H894" s="141">
        <v>1</v>
      </c>
      <c r="I894" s="141">
        <v>1</v>
      </c>
      <c r="J894" s="256"/>
      <c r="K894" s="256"/>
      <c r="L894" s="182">
        <v>-0.75</v>
      </c>
      <c r="M894" s="44"/>
      <c r="N894" s="10"/>
      <c r="O894" s="182"/>
      <c r="P894" s="44"/>
      <c r="Q894" s="44"/>
      <c r="R894" s="44"/>
      <c r="S894" s="179"/>
      <c r="T894" s="179"/>
      <c r="U894" s="179"/>
      <c r="V894" s="24"/>
      <c r="W894" s="23"/>
      <c r="X894" s="23"/>
      <c r="Y894" s="23"/>
      <c r="Z894" s="23"/>
      <c r="AA894" s="22"/>
      <c r="AB894" s="44"/>
      <c r="AC894" s="92"/>
      <c r="AD894" s="92"/>
      <c r="AE894" s="92"/>
      <c r="AF894" s="92"/>
      <c r="AG894" s="92"/>
      <c r="AH894" s="188"/>
      <c r="AI894" s="238"/>
      <c r="AJ894" s="188"/>
      <c r="AK894" s="238">
        <f>AV894+35*AW894</f>
        <v>-0.75</v>
      </c>
      <c r="AL894" s="146">
        <f>IFERROR(AC894*IF($E894="将领",INDEX(兵法相关参数!$C$4:$AL$7,AL$15,MATCH($AB894,兵法相关参数!$C$3:$AL$3,0)),INDEX(兵法相关参数!$C$12:$AL$15,AL$15,MATCH($AB894,兵法相关参数!$C$3:$AL$3,0))),0)+IFERROR(AH894*IF($E894="将领",INDEX(兵法相关参数!$C$4:$AL$7,AL$15,MATCH($AG894,兵法相关参数!$C$3:$AL$3,0)),INDEX(兵法相关参数!$C$12:$AL$15,AL$15,MATCH($AG894,兵法相关参数!$C$3:$AL$3,0))),0)</f>
        <v>0</v>
      </c>
      <c r="AM894" s="146">
        <f>IFERROR(AD894*IF($E894="将领",INDEX(兵法相关参数!$C$4:$AL$7,AM$15,MATCH($AB894,兵法相关参数!$C$3:$AL$3,0)),INDEX(兵法相关参数!$C$12:$AL$15,AM$15,MATCH($AB894,兵法相关参数!$C$3:$AL$3,0))),0)+IFERROR(AI894*IF($E894="将领",INDEX(兵法相关参数!$C$4:$AL$7,AM$15,MATCH($AG894,兵法相关参数!$C$3:$AL$3,0)),INDEX(兵法相关参数!$C$12:$AL$15,AM$15,MATCH($AG894,兵法相关参数!$C$3:$AL$3,0))),0)</f>
        <v>0</v>
      </c>
      <c r="AN894" s="146">
        <f>IFERROR(AE894*IF($E894="将领",INDEX(兵法相关参数!$C$4:$AL$7,AN$15,MATCH($AB894,兵法相关参数!$C$3:$AL$3,0)),INDEX(兵法相关参数!$C$12:$AL$15,AN$15,MATCH($AB894,兵法相关参数!$C$3:$AL$3,0))),0)+IFERROR(AJ894*IF($E894="将领",INDEX(兵法相关参数!$C$4:$AL$7,AN$15,MATCH($AG894,兵法相关参数!$C$3:$AL$3,0)),INDEX(兵法相关参数!$C$12:$AL$15,AN$15,MATCH($AG894,兵法相关参数!$C$3:$AL$3,0))),0)</f>
        <v>0</v>
      </c>
      <c r="AO894" s="146">
        <f>IFERROR(AF894*IF($E894="将领",INDEX(兵法相关参数!$C$4:$AL$7,AL$15,MATCH($AB894,兵法相关参数!$C$3:$AL$3,0)),INDEX(兵法相关参数!$C$12:$AL$15,AO$15,MATCH($AB894,兵法相关参数!$C$3:$AL$3,0))),0)+IFERROR(AK894*IF($E894="将领",INDEX(兵法相关参数!$C$4:$AL$7,AL$15,MATCH($AG894,兵法相关参数!$C$3:$AL$3,0)),INDEX(兵法相关参数!$C$12:$AL$15,AO$15,MATCH($AG894,兵法相关参数!$C$3:$AL$3,0))),0)</f>
        <v>0</v>
      </c>
      <c r="AP894" s="27"/>
      <c r="AQ894" s="151">
        <f t="shared" si="607"/>
        <v>30334</v>
      </c>
      <c r="AR894" s="160">
        <f t="shared" si="595"/>
        <v>0</v>
      </c>
      <c r="AS894" s="15" t="str">
        <f t="shared" si="596"/>
        <v>红</v>
      </c>
      <c r="AT894" s="153">
        <v>2</v>
      </c>
      <c r="AU894" s="39" t="str">
        <f>IF(IF(L894="","",AQ894&amp;AT894)=AU893,"",IF(MOD(COUNTIF($AQ$1:AQ894,AQ894),3)=1,"",IF(L894="","",AQ894&amp;AT894)))</f>
        <v>303342</v>
      </c>
      <c r="AV894" s="191">
        <v>-0.22500000000000001</v>
      </c>
      <c r="AW894" s="191">
        <v>-1.4999999999999999E-2</v>
      </c>
      <c r="AX894" s="15" t="str">
        <f>IF(MOD(COUNTIF($AQ$1:AQ894,AQ894),3)=1,"",IF(M894="","",AT894+1))</f>
        <v/>
      </c>
      <c r="AY894" s="15" t="str">
        <f t="shared" si="577"/>
        <v/>
      </c>
      <c r="AZ894" s="166" t="str">
        <f t="shared" si="578"/>
        <v/>
      </c>
      <c r="BA894" s="166" t="str">
        <f t="shared" si="579"/>
        <v/>
      </c>
      <c r="BB894" s="15" t="str">
        <f>IF(MOD(COUNTIF($AQ$1:AQ894,AQ894),3)=1,"",IF(N894="","",AX894+1))</f>
        <v/>
      </c>
      <c r="BC894" s="15" t="str">
        <f t="shared" si="600"/>
        <v/>
      </c>
      <c r="BD894" s="166" t="str">
        <f t="shared" si="601"/>
        <v/>
      </c>
      <c r="BE894" s="166" t="str">
        <f t="shared" si="602"/>
        <v/>
      </c>
      <c r="BF894" s="15"/>
      <c r="BG894" s="15"/>
      <c r="BH894" s="170" t="str">
        <f t="shared" si="604"/>
        <v>开场为自身以及距离最近的两名武将施加攻击{0}%的护盾。敌方武将造成暴击时，使其暴击伤害降低{1}%，持续5秒，触发间隔8秒。</v>
      </c>
    </row>
    <row r="895" spans="1:60">
      <c r="A895" s="256"/>
      <c r="B895" s="259"/>
      <c r="C895" s="256"/>
      <c r="D895" s="257"/>
      <c r="E895" s="179"/>
      <c r="F895" s="141"/>
      <c r="G895" s="141"/>
      <c r="H895" s="141"/>
      <c r="I895" s="141"/>
      <c r="J895" s="256"/>
      <c r="K895" s="256"/>
      <c r="L895" s="182"/>
      <c r="M895" s="179"/>
      <c r="N895" s="179"/>
      <c r="O895" s="182"/>
      <c r="P895" s="179"/>
      <c r="Q895" s="179"/>
      <c r="R895" s="179"/>
      <c r="S895" s="179"/>
      <c r="T895" s="179"/>
      <c r="U895" s="179"/>
      <c r="V895" s="179"/>
      <c r="W895" s="179"/>
      <c r="X895" s="179"/>
      <c r="Y895" s="179"/>
      <c r="Z895" s="179"/>
      <c r="AA895" s="179"/>
      <c r="AB895" s="44"/>
      <c r="AC895" s="189"/>
      <c r="AD895" s="189"/>
      <c r="AE895" s="189"/>
      <c r="AF895" s="189"/>
      <c r="AG895" s="92"/>
      <c r="AH895" s="189"/>
      <c r="AI895" s="239"/>
      <c r="AJ895" s="189"/>
      <c r="AK895" s="189"/>
      <c r="AL895" s="146">
        <f>IFERROR(AC895*IF($E895="将领",INDEX(兵法相关参数!$C$4:$AL$7,AL$15,MATCH($AB895,兵法相关参数!$C$3:$AL$3,0)),INDEX(兵法相关参数!$C$12:$AL$15,AL$15,MATCH($AB895,兵法相关参数!$C$3:$AL$3,0))),0)+IFERROR(AH895*IF($E895="将领",INDEX(兵法相关参数!$C$4:$AL$7,AL$15,MATCH($AG895,兵法相关参数!$C$3:$AL$3,0)),INDEX(兵法相关参数!$C$12:$AL$15,AL$15,MATCH($AG895,兵法相关参数!$C$3:$AL$3,0))),0)</f>
        <v>0</v>
      </c>
      <c r="AM895" s="146">
        <f>IFERROR(AD895*IF($E895="将领",INDEX(兵法相关参数!$C$4:$AL$7,AM$15,MATCH($AB895,兵法相关参数!$C$3:$AL$3,0)),INDEX(兵法相关参数!$C$12:$AL$15,AM$15,MATCH($AB895,兵法相关参数!$C$3:$AL$3,0))),0)+IFERROR(AI895*IF($E895="将领",INDEX(兵法相关参数!$C$4:$AL$7,AM$15,MATCH($AG895,兵法相关参数!$C$3:$AL$3,0)),INDEX(兵法相关参数!$C$12:$AL$15,AM$15,MATCH($AG895,兵法相关参数!$C$3:$AL$3,0))),0)</f>
        <v>0</v>
      </c>
      <c r="AN895" s="146">
        <f>IFERROR(AE895*IF($E895="将领",INDEX(兵法相关参数!$C$4:$AL$7,AN$15,MATCH($AB895,兵法相关参数!$C$3:$AL$3,0)),INDEX(兵法相关参数!$C$12:$AL$15,AN$15,MATCH($AB895,兵法相关参数!$C$3:$AL$3,0))),0)+IFERROR(AJ895*IF($E895="将领",INDEX(兵法相关参数!$C$4:$AL$7,AN$15,MATCH($AG895,兵法相关参数!$C$3:$AL$3,0)),INDEX(兵法相关参数!$C$12:$AL$15,AN$15,MATCH($AG895,兵法相关参数!$C$3:$AL$3,0))),0)</f>
        <v>0</v>
      </c>
      <c r="AO895" s="146">
        <f>IFERROR(AF895*IF($E895="将领",INDEX(兵法相关参数!$C$4:$AL$7,AL$15,MATCH($AB895,兵法相关参数!$C$3:$AL$3,0)),INDEX(兵法相关参数!$C$12:$AL$15,AO$15,MATCH($AB895,兵法相关参数!$C$3:$AL$3,0))),0)+IFERROR(AK895*IF($E895="将领",INDEX(兵法相关参数!$C$4:$AL$7,AL$15,MATCH($AG895,兵法相关参数!$C$3:$AL$3,0)),INDEX(兵法相关参数!$C$12:$AL$15,AO$15,MATCH($AG895,兵法相关参数!$C$3:$AL$3,0))),0)</f>
        <v>0</v>
      </c>
      <c r="AP895" s="27"/>
      <c r="AQ895" s="151">
        <f t="shared" si="607"/>
        <v>30334</v>
      </c>
      <c r="AR895" s="160">
        <f t="shared" si="595"/>
        <v>0</v>
      </c>
      <c r="AS895" s="15" t="str">
        <f t="shared" si="596"/>
        <v>红</v>
      </c>
      <c r="AT895" s="153">
        <f>IF(A895&lt;&gt;"",1,IF(D895="",AT894,IF(AU893="",AT894,IF(AX893="",AT894+1,IF(BB893="",AT894+2,AT894+3)))))</f>
        <v>2</v>
      </c>
      <c r="AU895" s="39" t="str">
        <f>IF(IF(L895="","",AQ895&amp;AT895)=AU894,"",IF(MOD(COUNTIF($AQ$1:AQ895,AQ895),3)=1,"",IF(L895="","",AQ895&amp;AT895)))</f>
        <v/>
      </c>
      <c r="AV895" s="166" t="str">
        <f t="shared" si="605"/>
        <v/>
      </c>
      <c r="AW895" s="166" t="str">
        <f t="shared" si="606"/>
        <v/>
      </c>
      <c r="AX895" s="15" t="str">
        <f>IF(MOD(COUNTIF($AQ$1:AQ895,AQ895),3)=1,"",IF(M895="","",AT895+1))</f>
        <v/>
      </c>
      <c r="AY895" s="15" t="str">
        <f t="shared" si="577"/>
        <v/>
      </c>
      <c r="AZ895" s="166" t="str">
        <f t="shared" si="578"/>
        <v/>
      </c>
      <c r="BA895" s="166" t="str">
        <f t="shared" si="579"/>
        <v/>
      </c>
      <c r="BB895" s="15" t="str">
        <f>IF(MOD(COUNTIF($AQ$1:AQ895,AQ895),3)=1,"",IF(N895="","",AX895+1))</f>
        <v/>
      </c>
      <c r="BC895" s="15" t="str">
        <f t="shared" si="600"/>
        <v/>
      </c>
      <c r="BD895" s="166" t="str">
        <f t="shared" si="601"/>
        <v/>
      </c>
      <c r="BE895" s="166" t="str">
        <f t="shared" si="602"/>
        <v/>
      </c>
      <c r="BF895" s="15"/>
      <c r="BG895" s="15"/>
      <c r="BH895" s="170" t="str">
        <f t="shared" si="604"/>
        <v>开场为自身以及距离最近的两名武将施加攻击{0}%的护盾。敌方武将造成暴击时，使其暴击伤害降低{1}%，持续5秒，触发间隔8秒。</v>
      </c>
    </row>
    <row r="896" spans="1:60">
      <c r="A896" s="256"/>
      <c r="B896" s="259"/>
      <c r="C896" s="256"/>
      <c r="D896" s="255"/>
      <c r="E896" s="11"/>
      <c r="F896" s="11"/>
      <c r="G896" s="11"/>
      <c r="H896" s="11"/>
      <c r="I896" s="11"/>
      <c r="J896" s="256"/>
      <c r="K896" s="256"/>
      <c r="L896" s="184"/>
      <c r="M896" s="184"/>
      <c r="N896" s="11"/>
      <c r="O896" s="183"/>
      <c r="P896" s="3"/>
      <c r="Q896" s="11"/>
      <c r="R896" s="3"/>
      <c r="S896" s="3"/>
      <c r="T896" s="184"/>
      <c r="U896" s="184"/>
      <c r="V896" s="184"/>
      <c r="W896" s="3"/>
      <c r="X896" s="3"/>
      <c r="Y896" s="3"/>
      <c r="Z896" s="3"/>
      <c r="AA896" s="1"/>
      <c r="AB896" s="15"/>
      <c r="AC896" s="187"/>
      <c r="AD896" s="187"/>
      <c r="AE896" s="187"/>
      <c r="AF896" s="187"/>
      <c r="AG896" s="96"/>
      <c r="AH896" s="187"/>
      <c r="AI896" s="187"/>
      <c r="AJ896" s="187"/>
      <c r="AK896" s="187"/>
      <c r="AL896" s="146">
        <f>IFERROR(AC896*IF($E896="将领",INDEX(兵法相关参数!$C$4:$AL$7,AL$15,MATCH($AB896,兵法相关参数!$C$3:$AL$3,0)),INDEX(兵法相关参数!$C$12:$AL$15,AL$15,MATCH($AB896,兵法相关参数!$C$3:$AL$3,0))),0)+IFERROR(AH896*IF($E896="将领",INDEX(兵法相关参数!$C$4:$AL$7,AL$15,MATCH($AG896,兵法相关参数!$C$3:$AL$3,0)),INDEX(兵法相关参数!$C$12:$AL$15,AL$15,MATCH($AG896,兵法相关参数!$C$3:$AL$3,0))),0)</f>
        <v>0</v>
      </c>
      <c r="AM896" s="146">
        <f>IFERROR(AD896*IF($E896="将领",INDEX(兵法相关参数!$C$4:$AL$7,AM$15,MATCH($AB896,兵法相关参数!$C$3:$AL$3,0)),INDEX(兵法相关参数!$C$12:$AL$15,AM$15,MATCH($AB896,兵法相关参数!$C$3:$AL$3,0))),0)+IFERROR(AI896*IF($E896="将领",INDEX(兵法相关参数!$C$4:$AL$7,AM$15,MATCH($AG896,兵法相关参数!$C$3:$AL$3,0)),INDEX(兵法相关参数!$C$12:$AL$15,AM$15,MATCH($AG896,兵法相关参数!$C$3:$AL$3,0))),0)</f>
        <v>0</v>
      </c>
      <c r="AN896" s="146">
        <f>IFERROR(AE896*IF($E896="将领",INDEX(兵法相关参数!$C$4:$AL$7,AN$15,MATCH($AB896,兵法相关参数!$C$3:$AL$3,0)),INDEX(兵法相关参数!$C$12:$AL$15,AN$15,MATCH($AB896,兵法相关参数!$C$3:$AL$3,0))),0)+IFERROR(AJ896*IF($E896="将领",INDEX(兵法相关参数!$C$4:$AL$7,AN$15,MATCH($AG896,兵法相关参数!$C$3:$AL$3,0)),INDEX(兵法相关参数!$C$12:$AL$15,AN$15,MATCH($AG896,兵法相关参数!$C$3:$AL$3,0))),0)</f>
        <v>0</v>
      </c>
      <c r="AO896" s="146">
        <f>IFERROR(AF896*IF($E896="将领",INDEX(兵法相关参数!$C$4:$AL$7,AL$15,MATCH($AB896,兵法相关参数!$C$3:$AL$3,0)),INDEX(兵法相关参数!$C$12:$AL$15,AO$15,MATCH($AB896,兵法相关参数!$C$3:$AL$3,0))),0)+IFERROR(AK896*IF($E896="将领",INDEX(兵法相关参数!$C$4:$AL$7,AL$15,MATCH($AG896,兵法相关参数!$C$3:$AL$3,0)),INDEX(兵法相关参数!$C$12:$AL$15,AO$15,MATCH($AG896,兵法相关参数!$C$3:$AL$3,0))),0)</f>
        <v>0</v>
      </c>
      <c r="AP896" s="27"/>
      <c r="AQ896" s="151">
        <f t="shared" si="607"/>
        <v>30334</v>
      </c>
      <c r="AR896" s="160">
        <f t="shared" si="595"/>
        <v>0</v>
      </c>
      <c r="AS896" s="15" t="str">
        <f t="shared" si="596"/>
        <v>红</v>
      </c>
      <c r="AT896" s="153">
        <v>3</v>
      </c>
      <c r="AU896" s="39" t="str">
        <f>IF(IF(L896="","",AQ896&amp;AT896)=AU895,"",IF(MOD(COUNTIF($AQ$1:AQ896,AQ896),3)=1,"",IF(L896="","",AQ896&amp;AT896)))</f>
        <v/>
      </c>
      <c r="AV896" s="166" t="str">
        <f t="shared" si="605"/>
        <v/>
      </c>
      <c r="AW896" s="166" t="str">
        <f t="shared" si="606"/>
        <v/>
      </c>
      <c r="AX896" s="15" t="str">
        <f>IF(MOD(COUNTIF($AQ$1:AQ896,AQ896),3)=1,"",IF(M896="","",AT896+1))</f>
        <v/>
      </c>
      <c r="AY896" s="15" t="str">
        <f t="shared" si="577"/>
        <v/>
      </c>
      <c r="AZ896" s="166" t="str">
        <f t="shared" si="578"/>
        <v/>
      </c>
      <c r="BA896" s="166" t="str">
        <f t="shared" si="579"/>
        <v/>
      </c>
      <c r="BB896" s="15" t="str">
        <f>IF(MOD(COUNTIF($AQ$1:AQ896,AQ896),3)=1,"",IF(N896="","",AX896+1))</f>
        <v/>
      </c>
      <c r="BC896" s="15" t="str">
        <f t="shared" si="600"/>
        <v/>
      </c>
      <c r="BD896" s="166" t="str">
        <f t="shared" si="601"/>
        <v/>
      </c>
      <c r="BE896" s="166" t="str">
        <f t="shared" si="602"/>
        <v/>
      </c>
      <c r="BF896" s="15"/>
      <c r="BG896" s="15"/>
      <c r="BH896" s="170" t="str">
        <f t="shared" si="604"/>
        <v>开场为自身以及距离最近的两名武将施加攻击{0}%的护盾。敌方武将造成暴击时，使其暴击伤害降低{1}%，持续5秒，触发间隔8秒。</v>
      </c>
    </row>
    <row r="897" spans="1:60">
      <c r="A897" s="256"/>
      <c r="B897" s="259"/>
      <c r="C897" s="256"/>
      <c r="D897" s="256"/>
      <c r="E897" s="179"/>
      <c r="F897" s="141"/>
      <c r="G897" s="141"/>
      <c r="H897" s="141"/>
      <c r="I897" s="141"/>
      <c r="J897" s="256"/>
      <c r="K897" s="256"/>
      <c r="L897" s="44"/>
      <c r="M897" s="44"/>
      <c r="N897" s="10"/>
      <c r="O897" s="182"/>
      <c r="P897" s="44"/>
      <c r="Q897" s="179"/>
      <c r="R897" s="17"/>
      <c r="S897" s="12"/>
      <c r="T897" s="44"/>
      <c r="U897" s="44"/>
      <c r="V897" s="24"/>
      <c r="W897" s="23"/>
      <c r="X897" s="23"/>
      <c r="Y897" s="23"/>
      <c r="Z897" s="23"/>
      <c r="AA897" s="22"/>
      <c r="AB897" s="44"/>
      <c r="AC897" s="92"/>
      <c r="AD897" s="92"/>
      <c r="AE897" s="92"/>
      <c r="AF897" s="92"/>
      <c r="AG897" s="92"/>
      <c r="AH897" s="188"/>
      <c r="AI897" s="188"/>
      <c r="AJ897" s="188"/>
      <c r="AK897" s="188"/>
      <c r="AL897" s="146">
        <f>IFERROR(AC897*IF($E897="将领",INDEX(兵法相关参数!$C$4:$AL$7,AL$15,MATCH($AB897,兵法相关参数!$C$3:$AL$3,0)),INDEX(兵法相关参数!$C$12:$AL$15,AL$15,MATCH($AB897,兵法相关参数!$C$3:$AL$3,0))),0)+IFERROR(AH897*IF($E897="将领",INDEX(兵法相关参数!$C$4:$AL$7,AL$15,MATCH($AG897,兵法相关参数!$C$3:$AL$3,0)),INDEX(兵法相关参数!$C$12:$AL$15,AL$15,MATCH($AG897,兵法相关参数!$C$3:$AL$3,0))),0)</f>
        <v>0</v>
      </c>
      <c r="AM897" s="146">
        <f>IFERROR(AD897*IF($E897="将领",INDEX(兵法相关参数!$C$4:$AL$7,AM$15,MATCH($AB897,兵法相关参数!$C$3:$AL$3,0)),INDEX(兵法相关参数!$C$12:$AL$15,AM$15,MATCH($AB897,兵法相关参数!$C$3:$AL$3,0))),0)+IFERROR(AI897*IF($E897="将领",INDEX(兵法相关参数!$C$4:$AL$7,AM$15,MATCH($AG897,兵法相关参数!$C$3:$AL$3,0)),INDEX(兵法相关参数!$C$12:$AL$15,AM$15,MATCH($AG897,兵法相关参数!$C$3:$AL$3,0))),0)</f>
        <v>0</v>
      </c>
      <c r="AN897" s="146">
        <f>IFERROR(AE897*IF($E897="将领",INDEX(兵法相关参数!$C$4:$AL$7,AN$15,MATCH($AB897,兵法相关参数!$C$3:$AL$3,0)),INDEX(兵法相关参数!$C$12:$AL$15,AN$15,MATCH($AB897,兵法相关参数!$C$3:$AL$3,0))),0)+IFERROR(AJ897*IF($E897="将领",INDEX(兵法相关参数!$C$4:$AL$7,AN$15,MATCH($AG897,兵法相关参数!$C$3:$AL$3,0)),INDEX(兵法相关参数!$C$12:$AL$15,AN$15,MATCH($AG897,兵法相关参数!$C$3:$AL$3,0))),0)</f>
        <v>0</v>
      </c>
      <c r="AO897" s="146">
        <f>IFERROR(AF897*IF($E897="将领",INDEX(兵法相关参数!$C$4:$AL$7,AL$15,MATCH($AB897,兵法相关参数!$C$3:$AL$3,0)),INDEX(兵法相关参数!$C$12:$AL$15,AO$15,MATCH($AB897,兵法相关参数!$C$3:$AL$3,0))),0)+IFERROR(AK897*IF($E897="将领",INDEX(兵法相关参数!$C$4:$AL$7,AL$15,MATCH($AG897,兵法相关参数!$C$3:$AL$3,0)),INDEX(兵法相关参数!$C$12:$AL$15,AO$15,MATCH($AG897,兵法相关参数!$C$3:$AL$3,0))),0)</f>
        <v>0</v>
      </c>
      <c r="AP897" s="27"/>
      <c r="AQ897" s="151">
        <f t="shared" si="607"/>
        <v>30334</v>
      </c>
      <c r="AR897" s="160">
        <f t="shared" si="595"/>
        <v>0</v>
      </c>
      <c r="AS897" s="15" t="str">
        <f t="shared" si="596"/>
        <v>红</v>
      </c>
      <c r="AT897" s="153">
        <f t="shared" ref="AT897:AT907" si="608">IF(A897&lt;&gt;"",1,IF(D897="",AT896,IF(AU895="",AT896,IF(AX895="",AT896+1,IF(BB895="",AT896+2,AT896+3)))))</f>
        <v>3</v>
      </c>
      <c r="AU897" s="39" t="str">
        <f>IF(IF(L897="","",AQ897&amp;AT897)=AU896,"",IF(MOD(COUNTIF($AQ$1:AQ897,AQ897),3)=1,"",IF(L897="","",AQ897&amp;AT897)))</f>
        <v/>
      </c>
      <c r="AV897" s="166" t="str">
        <f t="shared" si="605"/>
        <v/>
      </c>
      <c r="AW897" s="166" t="str">
        <f t="shared" si="606"/>
        <v/>
      </c>
      <c r="AX897" s="15" t="str">
        <f>IF(MOD(COUNTIF($AQ$1:AQ897,AQ897),3)=1,"",IF(M897="","",AT897+1))</f>
        <v/>
      </c>
      <c r="AY897" s="15" t="str">
        <f t="shared" si="577"/>
        <v/>
      </c>
      <c r="AZ897" s="166" t="str">
        <f t="shared" si="578"/>
        <v/>
      </c>
      <c r="BA897" s="166" t="str">
        <f t="shared" si="579"/>
        <v/>
      </c>
      <c r="BB897" s="15" t="str">
        <f>IF(MOD(COUNTIF($AQ$1:AQ897,AQ897),3)=1,"",IF(N897="","",AX897+1))</f>
        <v/>
      </c>
      <c r="BC897" s="15" t="str">
        <f t="shared" si="600"/>
        <v/>
      </c>
      <c r="BD897" s="166" t="str">
        <f t="shared" si="601"/>
        <v/>
      </c>
      <c r="BE897" s="166" t="str">
        <f t="shared" si="602"/>
        <v/>
      </c>
      <c r="BF897" s="15"/>
      <c r="BG897" s="15"/>
      <c r="BH897" s="170" t="str">
        <f t="shared" si="604"/>
        <v>开场为自身以及距离最近的两名武将施加攻击{0}%的护盾。敌方武将造成暴击时，使其暴击伤害降低{1}%，持续5秒，触发间隔8秒。</v>
      </c>
    </row>
    <row r="898" spans="1:60">
      <c r="A898" s="257"/>
      <c r="B898" s="260"/>
      <c r="C898" s="257"/>
      <c r="D898" s="257"/>
      <c r="E898" s="179"/>
      <c r="F898" s="141"/>
      <c r="G898" s="141"/>
      <c r="H898" s="141"/>
      <c r="I898" s="141"/>
      <c r="J898" s="257"/>
      <c r="K898" s="257"/>
      <c r="L898" s="182"/>
      <c r="M898" s="179"/>
      <c r="N898" s="179"/>
      <c r="O898" s="182"/>
      <c r="P898" s="179"/>
      <c r="Q898" s="179"/>
      <c r="R898" s="179"/>
      <c r="S898" s="179"/>
      <c r="T898" s="179"/>
      <c r="U898" s="179"/>
      <c r="V898" s="179"/>
      <c r="W898" s="179"/>
      <c r="X898" s="179"/>
      <c r="Y898" s="179"/>
      <c r="Z898" s="179"/>
      <c r="AA898" s="179"/>
      <c r="AB898" s="44"/>
      <c r="AC898" s="189"/>
      <c r="AD898" s="189"/>
      <c r="AE898" s="189"/>
      <c r="AF898" s="189"/>
      <c r="AG898" s="92"/>
      <c r="AH898" s="189"/>
      <c r="AI898" s="189"/>
      <c r="AJ898" s="189"/>
      <c r="AK898" s="189"/>
      <c r="AL898" s="146">
        <f>IFERROR(AC898*IF($E898="将领",INDEX(兵法相关参数!$C$4:$AL$7,AL$15,MATCH($AB898,兵法相关参数!$C$3:$AL$3,0)),INDEX(兵法相关参数!$C$12:$AL$15,AL$15,MATCH($AB898,兵法相关参数!$C$3:$AL$3,0))),0)+IFERROR(AH898*IF($E898="将领",INDEX(兵法相关参数!$C$4:$AL$7,AL$15,MATCH($AG898,兵法相关参数!$C$3:$AL$3,0)),INDEX(兵法相关参数!$C$12:$AL$15,AL$15,MATCH($AG898,兵法相关参数!$C$3:$AL$3,0))),0)</f>
        <v>0</v>
      </c>
      <c r="AM898" s="146">
        <f>IFERROR(AD898*IF($E898="将领",INDEX(兵法相关参数!$C$4:$AL$7,AM$15,MATCH($AB898,兵法相关参数!$C$3:$AL$3,0)),INDEX(兵法相关参数!$C$12:$AL$15,AM$15,MATCH($AB898,兵法相关参数!$C$3:$AL$3,0))),0)+IFERROR(AI898*IF($E898="将领",INDEX(兵法相关参数!$C$4:$AL$7,AM$15,MATCH($AG898,兵法相关参数!$C$3:$AL$3,0)),INDEX(兵法相关参数!$C$12:$AL$15,AM$15,MATCH($AG898,兵法相关参数!$C$3:$AL$3,0))),0)</f>
        <v>0</v>
      </c>
      <c r="AN898" s="146">
        <f>IFERROR(AE898*IF($E898="将领",INDEX(兵法相关参数!$C$4:$AL$7,AN$15,MATCH($AB898,兵法相关参数!$C$3:$AL$3,0)),INDEX(兵法相关参数!$C$12:$AL$15,AN$15,MATCH($AB898,兵法相关参数!$C$3:$AL$3,0))),0)+IFERROR(AJ898*IF($E898="将领",INDEX(兵法相关参数!$C$4:$AL$7,AN$15,MATCH($AG898,兵法相关参数!$C$3:$AL$3,0)),INDEX(兵法相关参数!$C$12:$AL$15,AN$15,MATCH($AG898,兵法相关参数!$C$3:$AL$3,0))),0)</f>
        <v>0</v>
      </c>
      <c r="AO898" s="146">
        <f>IFERROR(AF898*IF($E898="将领",INDEX(兵法相关参数!$C$4:$AL$7,AL$15,MATCH($AB898,兵法相关参数!$C$3:$AL$3,0)),INDEX(兵法相关参数!$C$12:$AL$15,AO$15,MATCH($AB898,兵法相关参数!$C$3:$AL$3,0))),0)+IFERROR(AK898*IF($E898="将领",INDEX(兵法相关参数!$C$4:$AL$7,AL$15,MATCH($AG898,兵法相关参数!$C$3:$AL$3,0)),INDEX(兵法相关参数!$C$12:$AL$15,AO$15,MATCH($AG898,兵法相关参数!$C$3:$AL$3,0))),0)</f>
        <v>0</v>
      </c>
      <c r="AP898" s="27"/>
      <c r="AQ898" s="152">
        <f t="shared" si="607"/>
        <v>30334</v>
      </c>
      <c r="AR898" s="160">
        <f t="shared" si="595"/>
        <v>0</v>
      </c>
      <c r="AS898" s="15" t="str">
        <f t="shared" si="596"/>
        <v>红</v>
      </c>
      <c r="AT898" s="153">
        <f t="shared" si="608"/>
        <v>3</v>
      </c>
      <c r="AU898" s="39" t="str">
        <f>IF(IF(L898="","",AQ898&amp;AT898)=AU897,"",IF(MOD(COUNTIF($AQ$1:AQ898,AQ898),3)=1,"",IF(L898="","",AQ898&amp;AT898)))</f>
        <v/>
      </c>
      <c r="AV898" s="166" t="str">
        <f t="shared" si="605"/>
        <v/>
      </c>
      <c r="AW898" s="166" t="str">
        <f t="shared" si="606"/>
        <v/>
      </c>
      <c r="AX898" s="15" t="str">
        <f>IF(MOD(COUNTIF($AQ$1:AQ898,AQ898),3)=1,"",IF(M898="","",AT898+1))</f>
        <v/>
      </c>
      <c r="AY898" s="15" t="str">
        <f t="shared" si="577"/>
        <v/>
      </c>
      <c r="AZ898" s="166" t="str">
        <f t="shared" si="578"/>
        <v/>
      </c>
      <c r="BA898" s="166" t="str">
        <f t="shared" si="579"/>
        <v/>
      </c>
      <c r="BB898" s="15" t="str">
        <f>IF(MOD(COUNTIF($AQ$1:AQ898,AQ898),3)=1,"",IF(N898="","",AX898+1))</f>
        <v/>
      </c>
      <c r="BC898" s="15" t="str">
        <f t="shared" si="600"/>
        <v/>
      </c>
      <c r="BD898" s="166" t="str">
        <f t="shared" si="601"/>
        <v/>
      </c>
      <c r="BE898" s="166" t="str">
        <f t="shared" si="602"/>
        <v/>
      </c>
      <c r="BF898" s="15"/>
      <c r="BG898" s="15"/>
      <c r="BH898" s="170" t="str">
        <f t="shared" si="604"/>
        <v>开场为自身以及距离最近的两名武将施加攻击{0}%的护盾。敌方武将造成暴击时，使其暴击伤害降低{1}%，持续5秒，触发间隔8秒。</v>
      </c>
    </row>
    <row r="899" spans="1:60" ht="11.25" customHeight="1">
      <c r="A899" s="255" t="s">
        <v>1391</v>
      </c>
      <c r="B899" s="258" t="s">
        <v>1392</v>
      </c>
      <c r="C899" s="255" t="s">
        <v>12</v>
      </c>
      <c r="D899" s="255" t="s">
        <v>1393</v>
      </c>
      <c r="E899" s="11"/>
      <c r="F899" s="11"/>
      <c r="G899" s="11"/>
      <c r="H899" s="11"/>
      <c r="I899" s="11"/>
      <c r="J899" s="11" t="s">
        <v>402</v>
      </c>
      <c r="K899" s="11" t="s">
        <v>469</v>
      </c>
      <c r="L899" s="184" t="s">
        <v>62</v>
      </c>
      <c r="M899" s="184"/>
      <c r="N899" s="184"/>
      <c r="O899" s="183" t="s">
        <v>93</v>
      </c>
      <c r="P899" s="3" t="s">
        <v>57</v>
      </c>
      <c r="Q899" s="11" t="s">
        <v>60</v>
      </c>
      <c r="R899" s="11" t="s">
        <v>61</v>
      </c>
      <c r="S899" s="184" t="s">
        <v>1395</v>
      </c>
      <c r="T899" s="11"/>
      <c r="U899" s="184"/>
      <c r="V899" s="184"/>
      <c r="W899" s="3" t="s">
        <v>223</v>
      </c>
      <c r="X899" s="3" t="s">
        <v>224</v>
      </c>
      <c r="Y899" s="3" t="s">
        <v>225</v>
      </c>
      <c r="Z899" s="3" t="s">
        <v>226</v>
      </c>
      <c r="AA899" s="1"/>
      <c r="AB899" s="15"/>
      <c r="AC899" s="187" t="s">
        <v>227</v>
      </c>
      <c r="AD899" s="187" t="s">
        <v>228</v>
      </c>
      <c r="AE899" s="187" t="s">
        <v>229</v>
      </c>
      <c r="AF899" s="187" t="s">
        <v>230</v>
      </c>
      <c r="AG899" s="96"/>
      <c r="AH899" s="187"/>
      <c r="AI899" s="187"/>
      <c r="AJ899" s="187"/>
      <c r="AK899" s="187"/>
      <c r="AL899" s="146">
        <f>IFERROR(AC899*IF($E899="将领",INDEX(兵法相关参数!$C$4:$AL$7,AL$15,MATCH($AB899,兵法相关参数!$C$3:$AL$3,0)),INDEX(兵法相关参数!$C$12:$AL$15,AL$15,MATCH($AB899,兵法相关参数!$C$3:$AL$3,0))),0)+IFERROR(AH899*IF($E899="将领",INDEX(兵法相关参数!$C$4:$AL$7,AL$15,MATCH($AG899,兵法相关参数!$C$3:$AL$3,0)),INDEX(兵法相关参数!$C$12:$AL$15,AL$15,MATCH($AG899,兵法相关参数!$C$3:$AL$3,0))),0)</f>
        <v>0</v>
      </c>
      <c r="AM899" s="146">
        <f>IFERROR(AD899*IF($E899="将领",INDEX(兵法相关参数!$C$4:$AL$7,AM$15,MATCH($AB899,兵法相关参数!$C$3:$AL$3,0)),INDEX(兵法相关参数!$C$12:$AL$15,AM$15,MATCH($AB899,兵法相关参数!$C$3:$AL$3,0))),0)+IFERROR(AI899*IF($E899="将领",INDEX(兵法相关参数!$C$4:$AL$7,AM$15,MATCH($AG899,兵法相关参数!$C$3:$AL$3,0)),INDEX(兵法相关参数!$C$12:$AL$15,AM$15,MATCH($AG899,兵法相关参数!$C$3:$AL$3,0))),0)</f>
        <v>0</v>
      </c>
      <c r="AN899" s="146">
        <f>IFERROR(AE899*IF($E899="将领",INDEX(兵法相关参数!$C$4:$AL$7,AN$15,MATCH($AB899,兵法相关参数!$C$3:$AL$3,0)),INDEX(兵法相关参数!$C$12:$AL$15,AN$15,MATCH($AB899,兵法相关参数!$C$3:$AL$3,0))),0)+IFERROR(AJ899*IF($E899="将领",INDEX(兵法相关参数!$C$4:$AL$7,AN$15,MATCH($AG899,兵法相关参数!$C$3:$AL$3,0)),INDEX(兵法相关参数!$C$12:$AL$15,AN$15,MATCH($AG899,兵法相关参数!$C$3:$AL$3,0))),0)</f>
        <v>0</v>
      </c>
      <c r="AO899" s="146">
        <f>IFERROR(AF899*IF($E899="将领",INDEX(兵法相关参数!$C$4:$AL$7,AL$15,MATCH($AB899,兵法相关参数!$C$3:$AL$3,0)),INDEX(兵法相关参数!$C$12:$AL$15,AO$15,MATCH($AB899,兵法相关参数!$C$3:$AL$3,0))),0)+IFERROR(AK899*IF($E899="将领",INDEX(兵法相关参数!$C$4:$AL$7,AL$15,MATCH($AG899,兵法相关参数!$C$3:$AL$3,0)),INDEX(兵法相关参数!$C$12:$AL$15,AO$15,MATCH($AG899,兵法相关参数!$C$3:$AL$3,0))),0)</f>
        <v>0</v>
      </c>
      <c r="AP899" s="27"/>
      <c r="AQ899" s="154">
        <v>30249</v>
      </c>
      <c r="AR899" s="160">
        <f t="shared" ref="AR899:AR907" si="609">IF(D899="直接伤害",1,0)</f>
        <v>0</v>
      </c>
      <c r="AS899" s="15" t="str">
        <f t="shared" ref="AS899:AS907" si="610">IF(C899="",AS898,C899)</f>
        <v>橙</v>
      </c>
      <c r="AT899" s="153">
        <f t="shared" si="608"/>
        <v>1</v>
      </c>
      <c r="AU899" s="39" t="str">
        <f>IF(IF(L899="","",AQ899&amp;AT899)=AU898,"",IF(MOD(COUNTIF($AQ$1:AQ899,AQ899),3)=1,"",IF(L899="","",AQ899&amp;AT899)))</f>
        <v/>
      </c>
      <c r="AV899" s="166" t="str">
        <f t="shared" si="605"/>
        <v/>
      </c>
      <c r="AW899" s="166" t="str">
        <f t="shared" si="606"/>
        <v/>
      </c>
      <c r="AX899" s="15" t="str">
        <f>IF(MOD(COUNTIF($AQ$1:AQ899,AQ899),3)=1,"",IF(M899="","",AT899+1))</f>
        <v/>
      </c>
      <c r="AY899" s="15" t="str">
        <f t="shared" si="577"/>
        <v/>
      </c>
      <c r="AZ899" s="166" t="str">
        <f t="shared" si="578"/>
        <v/>
      </c>
      <c r="BA899" s="166" t="str">
        <f t="shared" si="579"/>
        <v/>
      </c>
      <c r="BB899" s="15" t="str">
        <f>IF(MOD(COUNTIF($AQ$1:AQ899,AQ899),3)=1,"",IF(N899="","",AX899+1))</f>
        <v/>
      </c>
      <c r="BC899" s="15" t="str">
        <f t="shared" ref="BC899:BC907" si="611">IF(IF(BB899="","",AQ899&amp;BB899)=BC898,"",IF(BB899="","",AQ899&amp;BB899))</f>
        <v/>
      </c>
      <c r="BD899" s="166" t="str">
        <f t="shared" ref="BD899:BD907" si="612">IF(BC899="","",IF(N898="固定值",N899,ROUND(IF(AR899=1,N899*INDEX($AV$5:$AV$9,MATCH(AS899,$AU$5:$AU$9,0)),N899*INDEX($AV$13:$AV$17,MATCH(AS899,$AU$13:$AU$17,0))),IF(MID(BH899,FIND(BB899-1,BH899)+2,1)="%",3,1))))</f>
        <v/>
      </c>
      <c r="BE899" s="166" t="str">
        <f t="shared" ref="BE899:BE907" si="613">IF(BC899="","",ROUND((IF(AR899=1,N899*INDEX($AW$5:$AW$9,MATCH(AS899,$AU$5:$AU$9,0)),N899*INDEX($AW$13:$AW$17,MATCH(AS899,$AU$13:$AU$17,0)))-BD899)/34,IF(MID(BH899,FIND(BB899-1,BH899)+2,1)="%",3,1)))</f>
        <v/>
      </c>
      <c r="BF899" s="15"/>
      <c r="BG899" s="15"/>
      <c r="BH899" s="170" t="str">
        <f t="shared" si="604"/>
        <v>开场怒气归零，但普攻及受击获取怒气的效率提升{0}%。</v>
      </c>
    </row>
    <row r="900" spans="1:60">
      <c r="A900" s="256"/>
      <c r="B900" s="259"/>
      <c r="C900" s="256"/>
      <c r="D900" s="256"/>
      <c r="E900" s="179" t="s">
        <v>22</v>
      </c>
      <c r="F900" s="141">
        <v>1</v>
      </c>
      <c r="G900" s="141">
        <v>1</v>
      </c>
      <c r="H900" s="141"/>
      <c r="I900" s="141">
        <v>1</v>
      </c>
      <c r="J900" s="255">
        <f>SUMPRODUCT(LARGE(AL900:AO900*F900:I900+AL901:AO901*F901:I901+AL903:AO903*F903:I903+AL904:AO904*F904:I904+AL906:AO906*F906:I906+AL907:AO907*F907:I907,1))</f>
        <v>3.8936483394856074</v>
      </c>
      <c r="K900" s="255">
        <f>INDEX($J$17:$J$200,MATCH(C899,$C$17:$C$200,0),1)</f>
        <v>4.3116392160975536</v>
      </c>
      <c r="L900" s="207">
        <v>0.7</v>
      </c>
      <c r="M900" s="179"/>
      <c r="N900" s="207"/>
      <c r="O900" s="182">
        <f>150%*1.4</f>
        <v>2.0999999999999996</v>
      </c>
      <c r="P900" s="44">
        <v>0</v>
      </c>
      <c r="Q900" s="179">
        <v>0</v>
      </c>
      <c r="R900" s="179">
        <v>1</v>
      </c>
      <c r="S900" s="139">
        <f>(120*L900+2*60*L900)</f>
        <v>168</v>
      </c>
      <c r="T900" s="179"/>
      <c r="U900" s="110"/>
      <c r="V900" s="179"/>
      <c r="W900" s="23">
        <f>效果范围削减($R$900)*$O$900*$S$900</f>
        <v>352.79999999999995</v>
      </c>
      <c r="X900" s="23">
        <f>效果范围削减($R$900)*$O$900*$S$900</f>
        <v>352.79999999999995</v>
      </c>
      <c r="Y900" s="23">
        <f>效果范围削减($R$900)*$O$900*$S$900</f>
        <v>352.79999999999995</v>
      </c>
      <c r="Z900" s="23">
        <f>效果范围削减($R$900)*$O$900*$S$900</f>
        <v>352.79999999999995</v>
      </c>
      <c r="AA900" s="179"/>
      <c r="AB900" s="44" t="s">
        <v>114</v>
      </c>
      <c r="AC900" s="92">
        <f>辅助效用($P900,-1,AC$15,"输出转换",怒气系数,"指定将领",W900)</f>
        <v>1.4853384042153124</v>
      </c>
      <c r="AD900" s="92">
        <f>辅助效用($P900,-1,AD$15,"输出转换",怒气系数,"指定将领",X900)</f>
        <v>1.7576524884187557</v>
      </c>
      <c r="AE900" s="92">
        <f>辅助效用($P900,-1,AE$15,"输出转换",怒气系数,"指定将领",Y900)</f>
        <v>3.9511931491283376</v>
      </c>
      <c r="AF900" s="92">
        <f>辅助效用($P900,-1,AF$15,"输出转换",怒气系数,"指定将领",Z900)</f>
        <v>3.9055095317751638</v>
      </c>
      <c r="AG900" s="92"/>
      <c r="AH900" s="188"/>
      <c r="AI900" s="188"/>
      <c r="AJ900" s="188"/>
      <c r="AK900" s="238">
        <f>AV900+35*AW900</f>
        <v>0.7</v>
      </c>
      <c r="AL900" s="146">
        <f>IFERROR(AC900*IF($E900="将领",INDEX(兵法相关参数!$C$4:$AL$7,AL$15,MATCH($AB900,兵法相关参数!$C$3:$AL$3,0)),INDEX(兵法相关参数!$C$12:$AL$15,AL$15,MATCH($AB900,兵法相关参数!$C$3:$AL$3,0))),0)+IFERROR(AH900*IF($E900="将领",INDEX(兵法相关参数!$C$4:$AL$7,AL$15,MATCH($AG900,兵法相关参数!$C$3:$AL$3,0)),INDEX(兵法相关参数!$C$12:$AL$15,AL$15,MATCH($AG900,兵法相关参数!$C$3:$AL$3,0))),0)</f>
        <v>1.8061714995258198</v>
      </c>
      <c r="AM900" s="146">
        <f>IFERROR(AD900*IF($E900="将领",INDEX(兵法相关参数!$C$4:$AL$7,AM$15,MATCH($AB900,兵法相关参数!$C$3:$AL$3,0)),INDEX(兵法相关参数!$C$12:$AL$15,AM$15,MATCH($AB900,兵法相关参数!$C$3:$AL$3,0))),0)+IFERROR(AI900*IF($E900="将领",INDEX(兵法相关参数!$C$4:$AL$7,AM$15,MATCH($AG900,兵法相关参数!$C$3:$AL$3,0)),INDEX(兵法相关参数!$C$12:$AL$15,AM$15,MATCH($AG900,兵法相关参数!$C$3:$AL$3,0))),0)</f>
        <v>2.1373054259172068</v>
      </c>
      <c r="AN900" s="146">
        <f>IFERROR(AE900*IF($E900="将领",INDEX(兵法相关参数!$C$4:$AL$7,AN$15,MATCH($AB900,兵法相关参数!$C$3:$AL$3,0)),INDEX(兵法相关参数!$C$12:$AL$15,AN$15,MATCH($AB900,兵法相关参数!$C$3:$AL$3,0))),0)+IFERROR(AJ900*IF($E900="将领",INDEX(兵法相关参数!$C$4:$AL$7,AN$15,MATCH($AG900,兵法相关参数!$C$3:$AL$3,0)),INDEX(兵法相关参数!$C$12:$AL$15,AN$15,MATCH($AG900,兵法相关参数!$C$3:$AL$3,0))),0)</f>
        <v>4.8046508693400574</v>
      </c>
      <c r="AO900" s="146">
        <f>IFERROR(AF900*IF($E900="将领",INDEX(兵法相关参数!$C$4:$AL$7,AL$15,MATCH($AB900,兵法相关参数!$C$3:$AL$3,0)),INDEX(兵法相关参数!$C$12:$AL$15,AO$15,MATCH($AB900,兵法相关参数!$C$3:$AL$3,0))),0)+IFERROR(AK900*IF($E900="将领",INDEX(兵法相关参数!$C$4:$AL$7,AL$15,MATCH($AG900,兵法相关参数!$C$3:$AL$3,0)),INDEX(兵法相关参数!$C$12:$AL$15,AO$15,MATCH($AG900,兵法相关参数!$C$3:$AL$3,0))),0)</f>
        <v>4.7490995906385987</v>
      </c>
      <c r="AP900" s="27"/>
      <c r="AQ900" s="151">
        <f>AQ899</f>
        <v>30249</v>
      </c>
      <c r="AR900" s="160">
        <f t="shared" si="609"/>
        <v>0</v>
      </c>
      <c r="AS900" s="15" t="str">
        <f t="shared" si="610"/>
        <v>橙</v>
      </c>
      <c r="AT900" s="153">
        <f t="shared" si="608"/>
        <v>1</v>
      </c>
      <c r="AU900" s="39" t="str">
        <f>IF(IF(L900="","",AQ900&amp;AT900)=AU899,"",IF(MOD(COUNTIF($AQ$1:AQ900,AQ900),3)=1,"",IF(L900="","",AQ900&amp;AT900)))</f>
        <v>302491</v>
      </c>
      <c r="AV900" s="191">
        <v>0.17499999999999999</v>
      </c>
      <c r="AW900" s="166">
        <f>IF(AU900="","",ROUND((IF(AR900=1,L900*INDEX($AW$5:$AW$9,MATCH(AS900,$AU$5:$AU$9,0)),L900*INDEX($AW$13:$AW$17,MATCH(AS900,$AU$13:$AU$17,0)))-AV900)/34,IF(MID(BH900,FIND(AT900-1,BH900)+2,1)="%",3,1)))</f>
        <v>1.4999999999999999E-2</v>
      </c>
      <c r="AX900" s="15" t="str">
        <f>IF(MOD(COUNTIF($AQ$1:AQ900,AQ900),3)=1,"",IF(M900="","",AT900+1))</f>
        <v/>
      </c>
      <c r="AY900" s="15" t="str">
        <f t="shared" si="577"/>
        <v/>
      </c>
      <c r="AZ900" s="166" t="str">
        <f t="shared" si="578"/>
        <v/>
      </c>
      <c r="BA900" s="166" t="str">
        <f t="shared" si="579"/>
        <v/>
      </c>
      <c r="BB900" s="15" t="str">
        <f>IF(MOD(COUNTIF($AQ$1:AQ900,AQ900),3)=1,"",IF(N900="","",AX900+1))</f>
        <v/>
      </c>
      <c r="BC900" s="15" t="str">
        <f t="shared" si="611"/>
        <v/>
      </c>
      <c r="BD900" s="166" t="str">
        <f t="shared" si="612"/>
        <v/>
      </c>
      <c r="BE900" s="166" t="str">
        <f t="shared" si="613"/>
        <v/>
      </c>
      <c r="BF900" s="15"/>
      <c r="BG900" s="15"/>
      <c r="BH900" s="170" t="str">
        <f t="shared" si="604"/>
        <v>开场怒气归零，但普攻及受击获取怒气的效率提升{0}%。</v>
      </c>
    </row>
    <row r="901" spans="1:60">
      <c r="A901" s="256"/>
      <c r="B901" s="259"/>
      <c r="C901" s="256"/>
      <c r="D901" s="257"/>
      <c r="E901" s="179"/>
      <c r="F901" s="141"/>
      <c r="G901" s="141"/>
      <c r="H901" s="141"/>
      <c r="I901" s="141"/>
      <c r="J901" s="256"/>
      <c r="K901" s="256"/>
      <c r="L901" s="182"/>
      <c r="M901" s="179"/>
      <c r="N901" s="179"/>
      <c r="O901" s="182"/>
      <c r="P901" s="179"/>
      <c r="Q901" s="179"/>
      <c r="R901" s="179"/>
      <c r="S901" s="179"/>
      <c r="T901" s="179"/>
      <c r="U901" s="179"/>
      <c r="V901" s="179"/>
      <c r="W901" s="179"/>
      <c r="X901" s="179"/>
      <c r="Y901" s="179"/>
      <c r="Z901" s="179"/>
      <c r="AA901" s="179"/>
      <c r="AB901" s="44"/>
      <c r="AC901" s="92"/>
      <c r="AD901" s="92"/>
      <c r="AE901" s="92"/>
      <c r="AF901" s="92"/>
      <c r="AG901" s="92"/>
      <c r="AH901" s="189"/>
      <c r="AI901" s="189"/>
      <c r="AJ901" s="189"/>
      <c r="AK901" s="189"/>
      <c r="AL901" s="146">
        <f>IFERROR(AC901*IF($E901="将领",INDEX(兵法相关参数!$C$4:$AL$7,AL$15,MATCH($AB901,兵法相关参数!$C$3:$AL$3,0)),INDEX(兵法相关参数!$C$12:$AL$15,AL$15,MATCH($AB901,兵法相关参数!$C$3:$AL$3,0))),0)+IFERROR(AH901*IF($E901="将领",INDEX(兵法相关参数!$C$4:$AL$7,AL$15,MATCH($AG901,兵法相关参数!$C$3:$AL$3,0)),INDEX(兵法相关参数!$C$12:$AL$15,AL$15,MATCH($AG901,兵法相关参数!$C$3:$AL$3,0))),0)</f>
        <v>0</v>
      </c>
      <c r="AM901" s="146">
        <f>IFERROR(AD901*IF($E901="将领",INDEX(兵法相关参数!$C$4:$AL$7,AM$15,MATCH($AB901,兵法相关参数!$C$3:$AL$3,0)),INDEX(兵法相关参数!$C$12:$AL$15,AM$15,MATCH($AB901,兵法相关参数!$C$3:$AL$3,0))),0)+IFERROR(AI901*IF($E901="将领",INDEX(兵法相关参数!$C$4:$AL$7,AM$15,MATCH($AG901,兵法相关参数!$C$3:$AL$3,0)),INDEX(兵法相关参数!$C$12:$AL$15,AM$15,MATCH($AG901,兵法相关参数!$C$3:$AL$3,0))),0)</f>
        <v>0</v>
      </c>
      <c r="AN901" s="146">
        <f>IFERROR(AE901*IF($E901="将领",INDEX(兵法相关参数!$C$4:$AL$7,AN$15,MATCH($AB901,兵法相关参数!$C$3:$AL$3,0)),INDEX(兵法相关参数!$C$12:$AL$15,AN$15,MATCH($AB901,兵法相关参数!$C$3:$AL$3,0))),0)+IFERROR(AJ901*IF($E901="将领",INDEX(兵法相关参数!$C$4:$AL$7,AN$15,MATCH($AG901,兵法相关参数!$C$3:$AL$3,0)),INDEX(兵法相关参数!$C$12:$AL$15,AN$15,MATCH($AG901,兵法相关参数!$C$3:$AL$3,0))),0)</f>
        <v>0</v>
      </c>
      <c r="AO901" s="146">
        <f>IFERROR(AF901*IF($E901="将领",INDEX(兵法相关参数!$C$4:$AL$7,AL$15,MATCH($AB901,兵法相关参数!$C$3:$AL$3,0)),INDEX(兵法相关参数!$C$12:$AL$15,AO$15,MATCH($AB901,兵法相关参数!$C$3:$AL$3,0))),0)+IFERROR(AK901*IF($E901="将领",INDEX(兵法相关参数!$C$4:$AL$7,AL$15,MATCH($AG901,兵法相关参数!$C$3:$AL$3,0)),INDEX(兵法相关参数!$C$12:$AL$15,AO$15,MATCH($AG901,兵法相关参数!$C$3:$AL$3,0))),0)</f>
        <v>0</v>
      </c>
      <c r="AP901" s="27"/>
      <c r="AQ901" s="151">
        <f>AQ900</f>
        <v>30249</v>
      </c>
      <c r="AR901" s="160">
        <f t="shared" si="609"/>
        <v>0</v>
      </c>
      <c r="AS901" s="15" t="str">
        <f t="shared" si="610"/>
        <v>橙</v>
      </c>
      <c r="AT901" s="153">
        <f t="shared" si="608"/>
        <v>1</v>
      </c>
      <c r="AU901" s="39" t="str">
        <f>IF(IF(L901="","",AQ901&amp;AT901)=AU900,"",IF(MOD(COUNTIF($AQ$1:AQ901,AQ901),3)=1,"",IF(L901="","",AQ901&amp;AT901)))</f>
        <v/>
      </c>
      <c r="AV901" s="166" t="str">
        <f t="shared" ref="AV901" si="614">IF(AU901="","",IF(L900="固定值",L901,ROUND(IF(AR901=1,L901*INDEX($AV$5:$AV$9,MATCH(AS901,$AU$5:$AU$9,0)),L901*INDEX($AV$13:$AV$17,MATCH(AS901,$AU$13:$AU$17,0))),IF(MID(BH901,FIND(AT901-1,BH901)+2,1)="%",3,1))))</f>
        <v/>
      </c>
      <c r="AW901" s="166" t="str">
        <f t="shared" si="606"/>
        <v/>
      </c>
      <c r="AX901" s="15" t="str">
        <f>IF(MOD(COUNTIF($AQ$1:AQ901,AQ901),3)=1,"",IF(M901="","",AT901+1))</f>
        <v/>
      </c>
      <c r="AY901" s="15" t="str">
        <f t="shared" si="577"/>
        <v/>
      </c>
      <c r="AZ901" s="166" t="str">
        <f t="shared" si="578"/>
        <v/>
      </c>
      <c r="BA901" s="166" t="str">
        <f t="shared" si="579"/>
        <v/>
      </c>
      <c r="BB901" s="15" t="str">
        <f>IF(MOD(COUNTIF($AQ$1:AQ901,AQ901),3)=1,"",IF(N901="","",AX901+1))</f>
        <v/>
      </c>
      <c r="BC901" s="15" t="str">
        <f t="shared" si="611"/>
        <v/>
      </c>
      <c r="BD901" s="166" t="str">
        <f t="shared" si="612"/>
        <v/>
      </c>
      <c r="BE901" s="166" t="str">
        <f t="shared" si="613"/>
        <v/>
      </c>
      <c r="BF901" s="15"/>
      <c r="BG901" s="15"/>
      <c r="BH901" s="170" t="str">
        <f t="shared" si="604"/>
        <v>开场怒气归零，但普攻及受击获取怒气的效率提升{0}%。</v>
      </c>
    </row>
    <row r="902" spans="1:60">
      <c r="A902" s="256"/>
      <c r="B902" s="259"/>
      <c r="C902" s="256"/>
      <c r="D902" s="255" t="s">
        <v>1394</v>
      </c>
      <c r="E902" s="11"/>
      <c r="F902" s="11"/>
      <c r="G902" s="11"/>
      <c r="H902" s="11"/>
      <c r="I902" s="11"/>
      <c r="J902" s="256"/>
      <c r="K902" s="256"/>
      <c r="L902" s="184"/>
      <c r="M902" s="184"/>
      <c r="N902" s="11"/>
      <c r="O902" s="183" t="s">
        <v>93</v>
      </c>
      <c r="P902" s="3" t="s">
        <v>57</v>
      </c>
      <c r="Q902" s="11" t="s">
        <v>60</v>
      </c>
      <c r="R902" s="11" t="s">
        <v>61</v>
      </c>
      <c r="S902" s="184" t="s">
        <v>1396</v>
      </c>
      <c r="T902" s="11"/>
      <c r="U902" s="184"/>
      <c r="V902" s="184"/>
      <c r="W902" s="3" t="s">
        <v>223</v>
      </c>
      <c r="X902" s="3" t="s">
        <v>224</v>
      </c>
      <c r="Y902" s="3" t="s">
        <v>225</v>
      </c>
      <c r="Z902" s="3" t="s">
        <v>226</v>
      </c>
      <c r="AA902" s="1"/>
      <c r="AB902" s="15"/>
      <c r="AC902" s="187" t="s">
        <v>227</v>
      </c>
      <c r="AD902" s="187" t="s">
        <v>228</v>
      </c>
      <c r="AE902" s="187" t="s">
        <v>229</v>
      </c>
      <c r="AF902" s="187" t="s">
        <v>230</v>
      </c>
      <c r="AG902" s="96"/>
      <c r="AH902" s="187"/>
      <c r="AI902" s="187"/>
      <c r="AJ902" s="187"/>
      <c r="AK902" s="187"/>
      <c r="AL902" s="146">
        <f>IFERROR(AC902*IF($E902="将领",INDEX(兵法相关参数!$C$4:$AL$7,AL$15,MATCH($AB902,兵法相关参数!$C$3:$AL$3,0)),INDEX(兵法相关参数!$C$12:$AL$15,AL$15,MATCH($AB902,兵法相关参数!$C$3:$AL$3,0))),0)+IFERROR(AH902*IF($E902="将领",INDEX(兵法相关参数!$C$4:$AL$7,AL$15,MATCH($AG902,兵法相关参数!$C$3:$AL$3,0)),INDEX(兵法相关参数!$C$12:$AL$15,AL$15,MATCH($AG902,兵法相关参数!$C$3:$AL$3,0))),0)</f>
        <v>0</v>
      </c>
      <c r="AM902" s="146">
        <f>IFERROR(AD902*IF($E902="将领",INDEX(兵法相关参数!$C$4:$AL$7,AM$15,MATCH($AB902,兵法相关参数!$C$3:$AL$3,0)),INDEX(兵法相关参数!$C$12:$AL$15,AM$15,MATCH($AB902,兵法相关参数!$C$3:$AL$3,0))),0)+IFERROR(AI902*IF($E902="将领",INDEX(兵法相关参数!$C$4:$AL$7,AM$15,MATCH($AG902,兵法相关参数!$C$3:$AL$3,0)),INDEX(兵法相关参数!$C$12:$AL$15,AM$15,MATCH($AG902,兵法相关参数!$C$3:$AL$3,0))),0)</f>
        <v>0</v>
      </c>
      <c r="AN902" s="146">
        <f>IFERROR(AE902*IF($E902="将领",INDEX(兵法相关参数!$C$4:$AL$7,AN$15,MATCH($AB902,兵法相关参数!$C$3:$AL$3,0)),INDEX(兵法相关参数!$C$12:$AL$15,AN$15,MATCH($AB902,兵法相关参数!$C$3:$AL$3,0))),0)+IFERROR(AJ902*IF($E902="将领",INDEX(兵法相关参数!$C$4:$AL$7,AN$15,MATCH($AG902,兵法相关参数!$C$3:$AL$3,0)),INDEX(兵法相关参数!$C$12:$AL$15,AN$15,MATCH($AG902,兵法相关参数!$C$3:$AL$3,0))),0)</f>
        <v>0</v>
      </c>
      <c r="AO902" s="146">
        <f>IFERROR(AF902*IF($E902="将领",INDEX(兵法相关参数!$C$4:$AL$7,AL$15,MATCH($AB902,兵法相关参数!$C$3:$AL$3,0)),INDEX(兵法相关参数!$C$12:$AL$15,AO$15,MATCH($AB902,兵法相关参数!$C$3:$AL$3,0))),0)+IFERROR(AK902*IF($E902="将领",INDEX(兵法相关参数!$C$4:$AL$7,AL$15,MATCH($AG902,兵法相关参数!$C$3:$AL$3,0)),INDEX(兵法相关参数!$C$12:$AL$15,AO$15,MATCH($AG902,兵法相关参数!$C$3:$AL$3,0))),0)</f>
        <v>0</v>
      </c>
      <c r="AP902" s="27"/>
      <c r="AQ902" s="151">
        <f t="shared" ref="AQ902:AQ907" si="615">AQ901</f>
        <v>30249</v>
      </c>
      <c r="AR902" s="160">
        <f t="shared" si="609"/>
        <v>0</v>
      </c>
      <c r="AS902" s="15" t="str">
        <f t="shared" si="610"/>
        <v>橙</v>
      </c>
      <c r="AT902" s="153">
        <f t="shared" si="608"/>
        <v>2</v>
      </c>
      <c r="AU902" s="39" t="str">
        <f>IF(IF(L902="","",AQ902&amp;AT902)=AU901,"",IF(MOD(COUNTIF($AQ$1:AQ902,AQ902),3)=1,"",IF(L902="","",AQ902&amp;AT902)))</f>
        <v/>
      </c>
      <c r="AV902" s="166" t="str">
        <f t="shared" ref="AV902:AV913" si="616">IF(AU902="","",IF(L901="固定值",L902,ROUND(IF(AR902=1,L902*INDEX($AV$5:$AV$9,MATCH(AS902,$AU$5:$AU$9,0)),L902*INDEX($AV$13:$AV$17,MATCH(AS902,$AU$13:$AU$17,0))),IF(MID(BH902,FIND(AT902-1,BH902)+2,1)="%",3,1))))</f>
        <v/>
      </c>
      <c r="AW902" s="166" t="str">
        <f t="shared" ref="AW902:AW913" si="617">IF(AU902="","",ROUND((IF(AR902=1,L902*INDEX($AW$5:$AW$9,MATCH(AS902,$AU$5:$AU$9,0)),L902*INDEX($AW$13:$AW$17,MATCH(AS902,$AU$13:$AU$17,0)))-AV902)/34,IF(MID(BH902,FIND(AT902-1,BH902)+2,1)="%",3,1)))</f>
        <v/>
      </c>
      <c r="AX902" s="15" t="str">
        <f>IF(MOD(COUNTIF($AQ$1:AQ902,AQ902),3)=1,"",IF(M902="","",AT902+1))</f>
        <v/>
      </c>
      <c r="AY902" s="15" t="str">
        <f t="shared" si="577"/>
        <v/>
      </c>
      <c r="AZ902" s="166" t="str">
        <f t="shared" si="578"/>
        <v/>
      </c>
      <c r="BA902" s="166" t="str">
        <f t="shared" si="579"/>
        <v/>
      </c>
      <c r="BB902" s="15" t="str">
        <f>IF(MOD(COUNTIF($AQ$1:AQ902,AQ902),3)=1,"",IF(N902="","",AX902+1))</f>
        <v/>
      </c>
      <c r="BC902" s="15" t="str">
        <f t="shared" si="611"/>
        <v/>
      </c>
      <c r="BD902" s="166" t="str">
        <f t="shared" si="612"/>
        <v/>
      </c>
      <c r="BE902" s="166" t="str">
        <f t="shared" si="613"/>
        <v/>
      </c>
      <c r="BF902" s="15"/>
      <c r="BG902" s="15"/>
      <c r="BH902" s="170" t="str">
        <f t="shared" si="604"/>
        <v>开场怒气归零，但普攻及受击获取怒气的效率提升{0}%。</v>
      </c>
    </row>
    <row r="903" spans="1:60">
      <c r="A903" s="256"/>
      <c r="B903" s="259"/>
      <c r="C903" s="256"/>
      <c r="D903" s="256"/>
      <c r="E903" s="179" t="s">
        <v>22</v>
      </c>
      <c r="F903" s="141">
        <v>1</v>
      </c>
      <c r="G903" s="141">
        <v>1</v>
      </c>
      <c r="H903" s="141"/>
      <c r="I903" s="141">
        <v>1</v>
      </c>
      <c r="J903" s="256"/>
      <c r="K903" s="256"/>
      <c r="L903" s="81"/>
      <c r="M903" s="44"/>
      <c r="N903" s="10"/>
      <c r="O903" s="182">
        <v>1</v>
      </c>
      <c r="P903" s="44">
        <v>0</v>
      </c>
      <c r="Q903" s="179">
        <v>0</v>
      </c>
      <c r="R903" s="179">
        <v>1</v>
      </c>
      <c r="S903" s="139">
        <v>-50</v>
      </c>
      <c r="T903" s="179"/>
      <c r="U903" s="44"/>
      <c r="V903" s="24"/>
      <c r="W903" s="23">
        <f>效果范围削减($R$903)*$O$903*$S$903</f>
        <v>-50</v>
      </c>
      <c r="X903" s="23">
        <f>效果范围削减($R$903)*$O$903*$S$903</f>
        <v>-50</v>
      </c>
      <c r="Y903" s="23">
        <f>效果范围削减($R$903)*$O$903*$S$903</f>
        <v>-50</v>
      </c>
      <c r="Z903" s="23">
        <f>效果范围削减($R$903)*$O$903*$S$903</f>
        <v>-50</v>
      </c>
      <c r="AA903" s="22"/>
      <c r="AB903" s="44" t="s">
        <v>113</v>
      </c>
      <c r="AC903" s="92">
        <f>辅助效用($P903,-1,AC$15,"输出转换",怒气系数,"指定将领",W903)</f>
        <v>-0.21050714345455113</v>
      </c>
      <c r="AD903" s="92">
        <f>辅助效用($P903,-1,AD$15,"输出转换",怒气系数,"指定将领",X903)</f>
        <v>-0.24910040935639965</v>
      </c>
      <c r="AE903" s="92">
        <f>辅助效用($P903,-1,AE$15,"输出转换",怒气系数,"指定将领",Y903)</f>
        <v>-0.55997635333451501</v>
      </c>
      <c r="AF903" s="92">
        <f>辅助效用($P903,-1,AF$15,"输出转换",怒气系数,"指定将领",Z903)</f>
        <v>-0.55350191776858904</v>
      </c>
      <c r="AG903" s="92"/>
      <c r="AH903" s="188"/>
      <c r="AI903" s="238"/>
      <c r="AJ903" s="188"/>
      <c r="AK903" s="244"/>
      <c r="AL903" s="146">
        <f>IFERROR(AC903*IF($E903="将领",INDEX(兵法相关参数!$C$4:$AL$7,AL$15,MATCH($AB903,兵法相关参数!$C$3:$AL$3,0)),INDEX(兵法相关参数!$C$12:$AL$15,AL$15,MATCH($AB903,兵法相关参数!$C$3:$AL$3,0))),0)+IFERROR(AH903*IF($E903="将领",INDEX(兵法相关参数!$C$4:$AL$7,AL$15,MATCH($AG903,兵法相关参数!$C$3:$AL$3,0)),INDEX(兵法相关参数!$C$12:$AL$15,AL$15,MATCH($AG903,兵法相关参数!$C$3:$AL$3,0))),0)</f>
        <v>-0.32534412883484565</v>
      </c>
      <c r="AM903" s="146">
        <f>IFERROR(AD903*IF($E903="将领",INDEX(兵法相关参数!$C$4:$AL$7,AM$15,MATCH($AB903,兵法相关参数!$C$3:$AL$3,0)),INDEX(兵法相关参数!$C$12:$AL$15,AM$15,MATCH($AB903,兵法相关参数!$C$3:$AL$3,0))),0)+IFERROR(AI903*IF($E903="将领",INDEX(兵法相关参数!$C$4:$AL$7,AM$15,MATCH($AG903,兵法相关参数!$C$3:$AL$3,0)),INDEX(兵法相关参数!$C$12:$AL$15,AM$15,MATCH($AG903,兵法相关参数!$C$3:$AL$3,0))),0)</f>
        <v>-0.47832491227536345</v>
      </c>
      <c r="AN903" s="146">
        <f>IFERROR(AE903*IF($E903="将领",INDEX(兵法相关参数!$C$4:$AL$7,AN$15,MATCH($AB903,兵法相关参数!$C$3:$AL$3,0)),INDEX(兵法相关参数!$C$12:$AL$15,AN$15,MATCH($AB903,兵法相关参数!$C$3:$AL$3,0))),0)+IFERROR(AJ903*IF($E903="将领",INDEX(兵法相关参数!$C$4:$AL$7,AN$15,MATCH($AG903,兵法相关参数!$C$3:$AL$3,0)),INDEX(兵法相关参数!$C$12:$AL$15,AN$15,MATCH($AG903,兵法相关参数!$C$3:$AL$3,0))),0)</f>
        <v>-0.32201674671358593</v>
      </c>
      <c r="AO903" s="146">
        <f>IFERROR(AF903*IF($E903="将领",INDEX(兵法相关参数!$C$4:$AL$7,AL$15,MATCH($AB903,兵法相关参数!$C$3:$AL$3,0)),INDEX(兵法相关参数!$C$12:$AL$15,AO$15,MATCH($AB903,兵法相关参数!$C$3:$AL$3,0))),0)+IFERROR(AK903*IF($E903="将领",INDEX(兵法相关参数!$C$4:$AL$7,AL$15,MATCH($AG903,兵法相关参数!$C$3:$AL$3,0)),INDEX(兵法相关参数!$C$12:$AL$15,AO$15,MATCH($AG903,兵法相关参数!$C$3:$AL$3,0))),0)</f>
        <v>-0.85545125115299125</v>
      </c>
      <c r="AP903" s="27"/>
      <c r="AQ903" s="151">
        <f t="shared" si="615"/>
        <v>30249</v>
      </c>
      <c r="AR903" s="160">
        <f t="shared" si="609"/>
        <v>0</v>
      </c>
      <c r="AS903" s="15" t="str">
        <f t="shared" si="610"/>
        <v>橙</v>
      </c>
      <c r="AT903" s="153">
        <f t="shared" si="608"/>
        <v>2</v>
      </c>
      <c r="AU903" s="39" t="str">
        <f>IF(IF(L903="","",AQ903&amp;AT903)=AU902,"",IF(MOD(COUNTIF($AQ$1:AQ903,AQ903),3)=1,"",IF(L903="","",AQ903&amp;AT903)))</f>
        <v/>
      </c>
      <c r="AV903" s="166" t="str">
        <f t="shared" si="616"/>
        <v/>
      </c>
      <c r="AW903" s="166" t="str">
        <f t="shared" si="617"/>
        <v/>
      </c>
      <c r="AX903" s="15" t="str">
        <f>IF(MOD(COUNTIF($AQ$1:AQ903,AQ903),3)=1,"",IF(M903="","",AT903+1))</f>
        <v/>
      </c>
      <c r="AY903" s="15" t="str">
        <f t="shared" si="577"/>
        <v/>
      </c>
      <c r="AZ903" s="166" t="str">
        <f t="shared" si="578"/>
        <v/>
      </c>
      <c r="BA903" s="166" t="str">
        <f t="shared" si="579"/>
        <v/>
      </c>
      <c r="BB903" s="15" t="str">
        <f>IF(MOD(COUNTIF($AQ$1:AQ903,AQ903),3)=1,"",IF(N903="","",AX903+1))</f>
        <v/>
      </c>
      <c r="BC903" s="15" t="str">
        <f t="shared" si="611"/>
        <v/>
      </c>
      <c r="BD903" s="166" t="str">
        <f t="shared" si="612"/>
        <v/>
      </c>
      <c r="BE903" s="166" t="str">
        <f t="shared" si="613"/>
        <v/>
      </c>
      <c r="BF903" s="15"/>
      <c r="BG903" s="15"/>
      <c r="BH903" s="170" t="str">
        <f t="shared" si="604"/>
        <v>开场怒气归零，但普攻及受击获取怒气的效率提升{0}%。</v>
      </c>
    </row>
    <row r="904" spans="1:60">
      <c r="A904" s="256"/>
      <c r="B904" s="259"/>
      <c r="C904" s="256"/>
      <c r="D904" s="257"/>
      <c r="E904" s="179"/>
      <c r="F904" s="141"/>
      <c r="G904" s="141"/>
      <c r="H904" s="141"/>
      <c r="I904" s="141"/>
      <c r="J904" s="256"/>
      <c r="K904" s="256"/>
      <c r="L904" s="182"/>
      <c r="M904" s="179"/>
      <c r="N904" s="179"/>
      <c r="O904" s="182"/>
      <c r="P904" s="179"/>
      <c r="Q904" s="179"/>
      <c r="R904" s="179"/>
      <c r="S904" s="179"/>
      <c r="T904" s="179"/>
      <c r="U904" s="179"/>
      <c r="V904" s="179"/>
      <c r="W904" s="179"/>
      <c r="X904" s="179"/>
      <c r="Y904" s="179"/>
      <c r="Z904" s="179"/>
      <c r="AA904" s="179"/>
      <c r="AB904" s="44"/>
      <c r="AC904" s="189"/>
      <c r="AD904" s="189"/>
      <c r="AE904" s="189"/>
      <c r="AF904" s="189"/>
      <c r="AG904" s="92"/>
      <c r="AH904" s="189"/>
      <c r="AI904" s="239"/>
      <c r="AJ904" s="189"/>
      <c r="AK904" s="189"/>
      <c r="AL904" s="146">
        <f>IFERROR(AC904*IF($E904="将领",INDEX(兵法相关参数!$C$4:$AL$7,AL$15,MATCH($AB904,兵法相关参数!$C$3:$AL$3,0)),INDEX(兵法相关参数!$C$12:$AL$15,AL$15,MATCH($AB904,兵法相关参数!$C$3:$AL$3,0))),0)+IFERROR(AH904*IF($E904="将领",INDEX(兵法相关参数!$C$4:$AL$7,AL$15,MATCH($AG904,兵法相关参数!$C$3:$AL$3,0)),INDEX(兵法相关参数!$C$12:$AL$15,AL$15,MATCH($AG904,兵法相关参数!$C$3:$AL$3,0))),0)</f>
        <v>0</v>
      </c>
      <c r="AM904" s="146">
        <f>IFERROR(AD904*IF($E904="将领",INDEX(兵法相关参数!$C$4:$AL$7,AM$15,MATCH($AB904,兵法相关参数!$C$3:$AL$3,0)),INDEX(兵法相关参数!$C$12:$AL$15,AM$15,MATCH($AB904,兵法相关参数!$C$3:$AL$3,0))),0)+IFERROR(AI904*IF($E904="将领",INDEX(兵法相关参数!$C$4:$AL$7,AM$15,MATCH($AG904,兵法相关参数!$C$3:$AL$3,0)),INDEX(兵法相关参数!$C$12:$AL$15,AM$15,MATCH($AG904,兵法相关参数!$C$3:$AL$3,0))),0)</f>
        <v>0</v>
      </c>
      <c r="AN904" s="146">
        <f>IFERROR(AE904*IF($E904="将领",INDEX(兵法相关参数!$C$4:$AL$7,AN$15,MATCH($AB904,兵法相关参数!$C$3:$AL$3,0)),INDEX(兵法相关参数!$C$12:$AL$15,AN$15,MATCH($AB904,兵法相关参数!$C$3:$AL$3,0))),0)+IFERROR(AJ904*IF($E904="将领",INDEX(兵法相关参数!$C$4:$AL$7,AN$15,MATCH($AG904,兵法相关参数!$C$3:$AL$3,0)),INDEX(兵法相关参数!$C$12:$AL$15,AN$15,MATCH($AG904,兵法相关参数!$C$3:$AL$3,0))),0)</f>
        <v>0</v>
      </c>
      <c r="AO904" s="146">
        <f>IFERROR(AF904*IF($E904="将领",INDEX(兵法相关参数!$C$4:$AL$7,AL$15,MATCH($AB904,兵法相关参数!$C$3:$AL$3,0)),INDEX(兵法相关参数!$C$12:$AL$15,AO$15,MATCH($AB904,兵法相关参数!$C$3:$AL$3,0))),0)+IFERROR(AK904*IF($E904="将领",INDEX(兵法相关参数!$C$4:$AL$7,AL$15,MATCH($AG904,兵法相关参数!$C$3:$AL$3,0)),INDEX(兵法相关参数!$C$12:$AL$15,AO$15,MATCH($AG904,兵法相关参数!$C$3:$AL$3,0))),0)</f>
        <v>0</v>
      </c>
      <c r="AP904" s="27"/>
      <c r="AQ904" s="151">
        <f t="shared" si="615"/>
        <v>30249</v>
      </c>
      <c r="AR904" s="160">
        <f t="shared" si="609"/>
        <v>0</v>
      </c>
      <c r="AS904" s="15" t="str">
        <f t="shared" si="610"/>
        <v>橙</v>
      </c>
      <c r="AT904" s="153">
        <f t="shared" si="608"/>
        <v>2</v>
      </c>
      <c r="AU904" s="39" t="str">
        <f>IF(IF(L904="","",AQ904&amp;AT904)=AU903,"",IF(MOD(COUNTIF($AQ$1:AQ904,AQ904),3)=1,"",IF(L904="","",AQ904&amp;AT904)))</f>
        <v/>
      </c>
      <c r="AV904" s="166" t="str">
        <f t="shared" si="616"/>
        <v/>
      </c>
      <c r="AW904" s="166" t="str">
        <f t="shared" si="617"/>
        <v/>
      </c>
      <c r="AX904" s="15" t="str">
        <f>IF(MOD(COUNTIF($AQ$1:AQ904,AQ904),3)=1,"",IF(M904="","",AT904+1))</f>
        <v/>
      </c>
      <c r="AY904" s="15" t="str">
        <f t="shared" si="577"/>
        <v/>
      </c>
      <c r="AZ904" s="166" t="str">
        <f t="shared" si="578"/>
        <v/>
      </c>
      <c r="BA904" s="166" t="str">
        <f t="shared" si="579"/>
        <v/>
      </c>
      <c r="BB904" s="15" t="str">
        <f>IF(MOD(COUNTIF($AQ$1:AQ904,AQ904),3)=1,"",IF(N904="","",AX904+1))</f>
        <v/>
      </c>
      <c r="BC904" s="15" t="str">
        <f t="shared" si="611"/>
        <v/>
      </c>
      <c r="BD904" s="166" t="str">
        <f t="shared" si="612"/>
        <v/>
      </c>
      <c r="BE904" s="166" t="str">
        <f t="shared" si="613"/>
        <v/>
      </c>
      <c r="BF904" s="15"/>
      <c r="BG904" s="15"/>
      <c r="BH904" s="170" t="str">
        <f t="shared" si="604"/>
        <v>开场怒气归零，但普攻及受击获取怒气的效率提升{0}%。</v>
      </c>
    </row>
    <row r="905" spans="1:60">
      <c r="A905" s="256"/>
      <c r="B905" s="259"/>
      <c r="C905" s="256"/>
      <c r="D905" s="255"/>
      <c r="E905" s="11"/>
      <c r="F905" s="11"/>
      <c r="G905" s="11"/>
      <c r="H905" s="11"/>
      <c r="I905" s="11"/>
      <c r="J905" s="256"/>
      <c r="K905" s="256"/>
      <c r="L905" s="184"/>
      <c r="M905" s="184"/>
      <c r="N905" s="11"/>
      <c r="O905" s="3"/>
      <c r="P905" s="113"/>
      <c r="Q905" s="3"/>
      <c r="R905" s="3"/>
      <c r="S905" s="3"/>
      <c r="T905" s="184"/>
      <c r="U905" s="184"/>
      <c r="V905" s="184"/>
      <c r="W905" s="3"/>
      <c r="X905" s="3"/>
      <c r="Y905" s="3"/>
      <c r="Z905" s="3"/>
      <c r="AA905" s="1"/>
      <c r="AB905" s="15"/>
      <c r="AC905" s="187"/>
      <c r="AD905" s="187"/>
      <c r="AE905" s="187"/>
      <c r="AF905" s="187"/>
      <c r="AG905" s="96"/>
      <c r="AH905" s="187"/>
      <c r="AI905" s="187"/>
      <c r="AJ905" s="187"/>
      <c r="AK905" s="187"/>
      <c r="AL905" s="146">
        <f>IFERROR(AC905*IF($E905="将领",INDEX(兵法相关参数!$C$4:$AL$7,AL$15,MATCH($AB905,兵法相关参数!$C$3:$AL$3,0)),INDEX(兵法相关参数!$C$12:$AL$15,AL$15,MATCH($AB905,兵法相关参数!$C$3:$AL$3,0))),0)+IFERROR(AH905*IF($E905="将领",INDEX(兵法相关参数!$C$4:$AL$7,AL$15,MATCH($AG905,兵法相关参数!$C$3:$AL$3,0)),INDEX(兵法相关参数!$C$12:$AL$15,AL$15,MATCH($AG905,兵法相关参数!$C$3:$AL$3,0))),0)</f>
        <v>0</v>
      </c>
      <c r="AM905" s="146">
        <f>IFERROR(AD905*IF($E905="将领",INDEX(兵法相关参数!$C$4:$AL$7,AM$15,MATCH($AB905,兵法相关参数!$C$3:$AL$3,0)),INDEX(兵法相关参数!$C$12:$AL$15,AM$15,MATCH($AB905,兵法相关参数!$C$3:$AL$3,0))),0)+IFERROR(AI905*IF($E905="将领",INDEX(兵法相关参数!$C$4:$AL$7,AM$15,MATCH($AG905,兵法相关参数!$C$3:$AL$3,0)),INDEX(兵法相关参数!$C$12:$AL$15,AM$15,MATCH($AG905,兵法相关参数!$C$3:$AL$3,0))),0)</f>
        <v>0</v>
      </c>
      <c r="AN905" s="146">
        <f>IFERROR(AE905*IF($E905="将领",INDEX(兵法相关参数!$C$4:$AL$7,AN$15,MATCH($AB905,兵法相关参数!$C$3:$AL$3,0)),INDEX(兵法相关参数!$C$12:$AL$15,AN$15,MATCH($AB905,兵法相关参数!$C$3:$AL$3,0))),0)+IFERROR(AJ905*IF($E905="将领",INDEX(兵法相关参数!$C$4:$AL$7,AN$15,MATCH($AG905,兵法相关参数!$C$3:$AL$3,0)),INDEX(兵法相关参数!$C$12:$AL$15,AN$15,MATCH($AG905,兵法相关参数!$C$3:$AL$3,0))),0)</f>
        <v>0</v>
      </c>
      <c r="AO905" s="146">
        <f>IFERROR(AF905*IF($E905="将领",INDEX(兵法相关参数!$C$4:$AL$7,AL$15,MATCH($AB905,兵法相关参数!$C$3:$AL$3,0)),INDEX(兵法相关参数!$C$12:$AL$15,AO$15,MATCH($AB905,兵法相关参数!$C$3:$AL$3,0))),0)+IFERROR(AK905*IF($E905="将领",INDEX(兵法相关参数!$C$4:$AL$7,AL$15,MATCH($AG905,兵法相关参数!$C$3:$AL$3,0)),INDEX(兵法相关参数!$C$12:$AL$15,AO$15,MATCH($AG905,兵法相关参数!$C$3:$AL$3,0))),0)</f>
        <v>0</v>
      </c>
      <c r="AP905" s="27"/>
      <c r="AQ905" s="151">
        <f t="shared" si="615"/>
        <v>30249</v>
      </c>
      <c r="AR905" s="160">
        <f t="shared" si="609"/>
        <v>0</v>
      </c>
      <c r="AS905" s="15" t="str">
        <f t="shared" si="610"/>
        <v>橙</v>
      </c>
      <c r="AT905" s="153">
        <f t="shared" si="608"/>
        <v>2</v>
      </c>
      <c r="AU905" s="39" t="str">
        <f>IF(IF(L905="","",AQ905&amp;AT905)=AU904,"",IF(MOD(COUNTIF($AQ$1:AQ905,AQ905),3)=1,"",IF(L905="","",AQ905&amp;AT905)))</f>
        <v/>
      </c>
      <c r="AV905" s="166" t="str">
        <f t="shared" si="616"/>
        <v/>
      </c>
      <c r="AW905" s="166" t="str">
        <f t="shared" si="617"/>
        <v/>
      </c>
      <c r="AX905" s="15" t="str">
        <f>IF(MOD(COUNTIF($AQ$1:AQ905,AQ905),3)=1,"",IF(M905="","",AT905+1))</f>
        <v/>
      </c>
      <c r="AY905" s="15" t="str">
        <f t="shared" si="577"/>
        <v/>
      </c>
      <c r="AZ905" s="166" t="str">
        <f t="shared" si="578"/>
        <v/>
      </c>
      <c r="BA905" s="166" t="str">
        <f t="shared" si="579"/>
        <v/>
      </c>
      <c r="BB905" s="15" t="str">
        <f>IF(MOD(COUNTIF($AQ$1:AQ905,AQ905),3)=1,"",IF(N905="","",AX905+1))</f>
        <v/>
      </c>
      <c r="BC905" s="15" t="str">
        <f t="shared" si="611"/>
        <v/>
      </c>
      <c r="BD905" s="166" t="str">
        <f t="shared" si="612"/>
        <v/>
      </c>
      <c r="BE905" s="166" t="str">
        <f t="shared" si="613"/>
        <v/>
      </c>
      <c r="BF905" s="15"/>
      <c r="BG905" s="15"/>
      <c r="BH905" s="170" t="str">
        <f t="shared" si="604"/>
        <v>开场怒气归零，但普攻及受击获取怒气的效率提升{0}%。</v>
      </c>
    </row>
    <row r="906" spans="1:60">
      <c r="A906" s="256"/>
      <c r="B906" s="259"/>
      <c r="C906" s="256"/>
      <c r="D906" s="256"/>
      <c r="E906" s="179"/>
      <c r="F906" s="141"/>
      <c r="G906" s="141"/>
      <c r="H906" s="141"/>
      <c r="I906" s="141"/>
      <c r="J906" s="256"/>
      <c r="K906" s="256"/>
      <c r="L906" s="44"/>
      <c r="M906" s="44"/>
      <c r="N906" s="10"/>
      <c r="O906" s="24"/>
      <c r="P906" s="118"/>
      <c r="Q906" s="10"/>
      <c r="R906" s="17"/>
      <c r="S906" s="12"/>
      <c r="T906" s="44"/>
      <c r="U906" s="44"/>
      <c r="V906" s="24"/>
      <c r="W906" s="23"/>
      <c r="X906" s="23"/>
      <c r="Y906" s="23"/>
      <c r="Z906" s="23"/>
      <c r="AA906" s="22"/>
      <c r="AB906" s="44"/>
      <c r="AC906" s="92"/>
      <c r="AD906" s="92"/>
      <c r="AE906" s="92"/>
      <c r="AF906" s="92"/>
      <c r="AG906" s="92"/>
      <c r="AH906" s="188"/>
      <c r="AI906" s="188"/>
      <c r="AJ906" s="188"/>
      <c r="AK906" s="188"/>
      <c r="AL906" s="146">
        <f>IFERROR(AC906*IF($E906="将领",INDEX(兵法相关参数!$C$4:$AL$7,AL$15,MATCH($AB906,兵法相关参数!$C$3:$AL$3,0)),INDEX(兵法相关参数!$C$12:$AL$15,AL$15,MATCH($AB906,兵法相关参数!$C$3:$AL$3,0))),0)+IFERROR(AH906*IF($E906="将领",INDEX(兵法相关参数!$C$4:$AL$7,AL$15,MATCH($AG906,兵法相关参数!$C$3:$AL$3,0)),INDEX(兵法相关参数!$C$12:$AL$15,AL$15,MATCH($AG906,兵法相关参数!$C$3:$AL$3,0))),0)</f>
        <v>0</v>
      </c>
      <c r="AM906" s="146">
        <f>IFERROR(AD906*IF($E906="将领",INDEX(兵法相关参数!$C$4:$AL$7,AM$15,MATCH($AB906,兵法相关参数!$C$3:$AL$3,0)),INDEX(兵法相关参数!$C$12:$AL$15,AM$15,MATCH($AB906,兵法相关参数!$C$3:$AL$3,0))),0)+IFERROR(AI906*IF($E906="将领",INDEX(兵法相关参数!$C$4:$AL$7,AM$15,MATCH($AG906,兵法相关参数!$C$3:$AL$3,0)),INDEX(兵法相关参数!$C$12:$AL$15,AM$15,MATCH($AG906,兵法相关参数!$C$3:$AL$3,0))),0)</f>
        <v>0</v>
      </c>
      <c r="AN906" s="146">
        <f>IFERROR(AE906*IF($E906="将领",INDEX(兵法相关参数!$C$4:$AL$7,AN$15,MATCH($AB906,兵法相关参数!$C$3:$AL$3,0)),INDEX(兵法相关参数!$C$12:$AL$15,AN$15,MATCH($AB906,兵法相关参数!$C$3:$AL$3,0))),0)+IFERROR(AJ906*IF($E906="将领",INDEX(兵法相关参数!$C$4:$AL$7,AN$15,MATCH($AG906,兵法相关参数!$C$3:$AL$3,0)),INDEX(兵法相关参数!$C$12:$AL$15,AN$15,MATCH($AG906,兵法相关参数!$C$3:$AL$3,0))),0)</f>
        <v>0</v>
      </c>
      <c r="AO906" s="146">
        <f>IFERROR(AF906*IF($E906="将领",INDEX(兵法相关参数!$C$4:$AL$7,AL$15,MATCH($AB906,兵法相关参数!$C$3:$AL$3,0)),INDEX(兵法相关参数!$C$12:$AL$15,AO$15,MATCH($AB906,兵法相关参数!$C$3:$AL$3,0))),0)+IFERROR(AK906*IF($E906="将领",INDEX(兵法相关参数!$C$4:$AL$7,AL$15,MATCH($AG906,兵法相关参数!$C$3:$AL$3,0)),INDEX(兵法相关参数!$C$12:$AL$15,AO$15,MATCH($AG906,兵法相关参数!$C$3:$AL$3,0))),0)</f>
        <v>0</v>
      </c>
      <c r="AP906" s="27"/>
      <c r="AQ906" s="151">
        <f t="shared" si="615"/>
        <v>30249</v>
      </c>
      <c r="AR906" s="160">
        <f t="shared" si="609"/>
        <v>0</v>
      </c>
      <c r="AS906" s="15" t="str">
        <f t="shared" si="610"/>
        <v>橙</v>
      </c>
      <c r="AT906" s="153">
        <f t="shared" si="608"/>
        <v>2</v>
      </c>
      <c r="AU906" s="39" t="str">
        <f>IF(IF(L906="","",AQ906&amp;AT906)=AU905,"",IF(MOD(COUNTIF($AQ$1:AQ906,AQ906),3)=1,"",IF(L906="","",AQ906&amp;AT906)))</f>
        <v/>
      </c>
      <c r="AV906" s="166" t="str">
        <f t="shared" si="616"/>
        <v/>
      </c>
      <c r="AW906" s="166" t="str">
        <f t="shared" si="617"/>
        <v/>
      </c>
      <c r="AX906" s="15" t="str">
        <f>IF(MOD(COUNTIF($AQ$1:AQ906,AQ906),3)=1,"",IF(M906="","",AT906+1))</f>
        <v/>
      </c>
      <c r="AY906" s="15" t="str">
        <f t="shared" si="577"/>
        <v/>
      </c>
      <c r="AZ906" s="166" t="str">
        <f t="shared" si="578"/>
        <v/>
      </c>
      <c r="BA906" s="166" t="str">
        <f t="shared" si="579"/>
        <v/>
      </c>
      <c r="BB906" s="15" t="str">
        <f>IF(MOD(COUNTIF($AQ$1:AQ906,AQ906),3)=1,"",IF(N906="","",AX906+1))</f>
        <v/>
      </c>
      <c r="BC906" s="15" t="str">
        <f t="shared" si="611"/>
        <v/>
      </c>
      <c r="BD906" s="166" t="str">
        <f t="shared" si="612"/>
        <v/>
      </c>
      <c r="BE906" s="166" t="str">
        <f t="shared" si="613"/>
        <v/>
      </c>
      <c r="BF906" s="15"/>
      <c r="BG906" s="15"/>
      <c r="BH906" s="170" t="str">
        <f t="shared" si="604"/>
        <v>开场怒气归零，但普攻及受击获取怒气的效率提升{0}%。</v>
      </c>
    </row>
    <row r="907" spans="1:60">
      <c r="A907" s="257"/>
      <c r="B907" s="260"/>
      <c r="C907" s="257"/>
      <c r="D907" s="257"/>
      <c r="E907" s="179"/>
      <c r="F907" s="141"/>
      <c r="G907" s="141"/>
      <c r="H907" s="141"/>
      <c r="I907" s="141"/>
      <c r="J907" s="257"/>
      <c r="K907" s="257"/>
      <c r="L907" s="182"/>
      <c r="M907" s="179"/>
      <c r="N907" s="179"/>
      <c r="O907" s="182"/>
      <c r="P907" s="179"/>
      <c r="Q907" s="179"/>
      <c r="R907" s="179"/>
      <c r="S907" s="179"/>
      <c r="T907" s="179"/>
      <c r="U907" s="179"/>
      <c r="V907" s="179"/>
      <c r="W907" s="179"/>
      <c r="X907" s="179"/>
      <c r="Y907" s="179"/>
      <c r="Z907" s="179"/>
      <c r="AA907" s="179"/>
      <c r="AB907" s="44"/>
      <c r="AC907" s="189"/>
      <c r="AD907" s="189"/>
      <c r="AE907" s="189"/>
      <c r="AF907" s="189"/>
      <c r="AG907" s="92"/>
      <c r="AH907" s="189"/>
      <c r="AI907" s="189"/>
      <c r="AJ907" s="189"/>
      <c r="AK907" s="189"/>
      <c r="AL907" s="146">
        <f>IFERROR(AC907*IF($E907="将领",INDEX(兵法相关参数!$C$4:$AL$7,AL$15,MATCH($AB907,兵法相关参数!$C$3:$AL$3,0)),INDEX(兵法相关参数!$C$12:$AL$15,AL$15,MATCH($AB907,兵法相关参数!$C$3:$AL$3,0))),0)+IFERROR(AH907*IF($E907="将领",INDEX(兵法相关参数!$C$4:$AL$7,AL$15,MATCH($AG907,兵法相关参数!$C$3:$AL$3,0)),INDEX(兵法相关参数!$C$12:$AL$15,AL$15,MATCH($AG907,兵法相关参数!$C$3:$AL$3,0))),0)</f>
        <v>0</v>
      </c>
      <c r="AM907" s="146">
        <f>IFERROR(AD907*IF($E907="将领",INDEX(兵法相关参数!$C$4:$AL$7,AM$15,MATCH($AB907,兵法相关参数!$C$3:$AL$3,0)),INDEX(兵法相关参数!$C$12:$AL$15,AM$15,MATCH($AB907,兵法相关参数!$C$3:$AL$3,0))),0)+IFERROR(AI907*IF($E907="将领",INDEX(兵法相关参数!$C$4:$AL$7,AM$15,MATCH($AG907,兵法相关参数!$C$3:$AL$3,0)),INDEX(兵法相关参数!$C$12:$AL$15,AM$15,MATCH($AG907,兵法相关参数!$C$3:$AL$3,0))),0)</f>
        <v>0</v>
      </c>
      <c r="AN907" s="146">
        <f>IFERROR(AE907*IF($E907="将领",INDEX(兵法相关参数!$C$4:$AL$7,AN$15,MATCH($AB907,兵法相关参数!$C$3:$AL$3,0)),INDEX(兵法相关参数!$C$12:$AL$15,AN$15,MATCH($AB907,兵法相关参数!$C$3:$AL$3,0))),0)+IFERROR(AJ907*IF($E907="将领",INDEX(兵法相关参数!$C$4:$AL$7,AN$15,MATCH($AG907,兵法相关参数!$C$3:$AL$3,0)),INDEX(兵法相关参数!$C$12:$AL$15,AN$15,MATCH($AG907,兵法相关参数!$C$3:$AL$3,0))),0)</f>
        <v>0</v>
      </c>
      <c r="AO907" s="146">
        <f>IFERROR(AF907*IF($E907="将领",INDEX(兵法相关参数!$C$4:$AL$7,AL$15,MATCH($AB907,兵法相关参数!$C$3:$AL$3,0)),INDEX(兵法相关参数!$C$12:$AL$15,AO$15,MATCH($AB907,兵法相关参数!$C$3:$AL$3,0))),0)+IFERROR(AK907*IF($E907="将领",INDEX(兵法相关参数!$C$4:$AL$7,AL$15,MATCH($AG907,兵法相关参数!$C$3:$AL$3,0)),INDEX(兵法相关参数!$C$12:$AL$15,AO$15,MATCH($AG907,兵法相关参数!$C$3:$AL$3,0))),0)</f>
        <v>0</v>
      </c>
      <c r="AP907" s="27"/>
      <c r="AQ907" s="152">
        <f t="shared" si="615"/>
        <v>30249</v>
      </c>
      <c r="AR907" s="160">
        <f t="shared" si="609"/>
        <v>0</v>
      </c>
      <c r="AS907" s="15" t="str">
        <f t="shared" si="610"/>
        <v>橙</v>
      </c>
      <c r="AT907" s="153">
        <f t="shared" si="608"/>
        <v>2</v>
      </c>
      <c r="AU907" s="39" t="str">
        <f>IF(IF(L907="","",AQ907&amp;AT907)=AU906,"",IF(MOD(COUNTIF($AQ$1:AQ907,AQ907),3)=1,"",IF(L907="","",AQ907&amp;AT907)))</f>
        <v/>
      </c>
      <c r="AV907" s="166" t="str">
        <f t="shared" si="616"/>
        <v/>
      </c>
      <c r="AW907" s="166" t="str">
        <f t="shared" si="617"/>
        <v/>
      </c>
      <c r="AX907" s="15" t="str">
        <f>IF(MOD(COUNTIF($AQ$1:AQ907,AQ907),3)=1,"",IF(M907="","",AT907+1))</f>
        <v/>
      </c>
      <c r="AY907" s="15" t="str">
        <f t="shared" si="577"/>
        <v/>
      </c>
      <c r="AZ907" s="166" t="str">
        <f t="shared" si="578"/>
        <v/>
      </c>
      <c r="BA907" s="166" t="str">
        <f t="shared" si="579"/>
        <v/>
      </c>
      <c r="BB907" s="15" t="str">
        <f>IF(MOD(COUNTIF($AQ$1:AQ907,AQ907),3)=1,"",IF(N907="","",AX907+1))</f>
        <v/>
      </c>
      <c r="BC907" s="15" t="str">
        <f t="shared" si="611"/>
        <v/>
      </c>
      <c r="BD907" s="166" t="str">
        <f t="shared" si="612"/>
        <v/>
      </c>
      <c r="BE907" s="166" t="str">
        <f t="shared" si="613"/>
        <v/>
      </c>
      <c r="BF907" s="15"/>
      <c r="BG907" s="15"/>
      <c r="BH907" s="170" t="str">
        <f t="shared" si="604"/>
        <v>开场怒气归零，但普攻及受击获取怒气的效率提升{0}%。</v>
      </c>
    </row>
    <row r="908" spans="1:60">
      <c r="A908" s="255" t="s">
        <v>1397</v>
      </c>
      <c r="B908" s="258" t="s">
        <v>1398</v>
      </c>
      <c r="C908" s="255" t="s">
        <v>12</v>
      </c>
      <c r="D908" s="255" t="s">
        <v>1399</v>
      </c>
      <c r="E908" s="11"/>
      <c r="F908" s="11"/>
      <c r="G908" s="11"/>
      <c r="H908" s="11"/>
      <c r="I908" s="11"/>
      <c r="J908" s="11" t="s">
        <v>402</v>
      </c>
      <c r="K908" s="11" t="s">
        <v>469</v>
      </c>
      <c r="L908" s="184" t="s">
        <v>62</v>
      </c>
      <c r="M908" s="184"/>
      <c r="N908" s="184"/>
      <c r="O908" s="183" t="s">
        <v>93</v>
      </c>
      <c r="P908" s="3" t="s">
        <v>57</v>
      </c>
      <c r="Q908" s="11" t="s">
        <v>58</v>
      </c>
      <c r="R908" s="11" t="s">
        <v>61</v>
      </c>
      <c r="S908" s="3" t="s">
        <v>430</v>
      </c>
      <c r="T908" s="11"/>
      <c r="U908" s="184"/>
      <c r="V908" s="184"/>
      <c r="W908" s="3" t="s">
        <v>223</v>
      </c>
      <c r="X908" s="3" t="s">
        <v>224</v>
      </c>
      <c r="Y908" s="3" t="s">
        <v>225</v>
      </c>
      <c r="Z908" s="3" t="s">
        <v>226</v>
      </c>
      <c r="AA908" s="1"/>
      <c r="AB908" s="15"/>
      <c r="AC908" s="187" t="s">
        <v>227</v>
      </c>
      <c r="AD908" s="187" t="s">
        <v>228</v>
      </c>
      <c r="AE908" s="187" t="s">
        <v>229</v>
      </c>
      <c r="AF908" s="187" t="s">
        <v>230</v>
      </c>
      <c r="AG908" s="96"/>
      <c r="AH908" s="187"/>
      <c r="AI908" s="187"/>
      <c r="AJ908" s="187"/>
      <c r="AK908" s="187"/>
      <c r="AL908" s="146">
        <f>IFERROR(AC908*IF($E908="将领",INDEX(兵法相关参数!$C$4:$AL$7,AL$15,MATCH($AB908,兵法相关参数!$C$3:$AL$3,0)),INDEX(兵法相关参数!$C$12:$AL$15,AL$15,MATCH($AB908,兵法相关参数!$C$3:$AL$3,0))),0)+IFERROR(AH908*IF($E908="将领",INDEX(兵法相关参数!$C$4:$AL$7,AL$15,MATCH($AG908,兵法相关参数!$C$3:$AL$3,0)),INDEX(兵法相关参数!$C$12:$AL$15,AL$15,MATCH($AG908,兵法相关参数!$C$3:$AL$3,0))),0)</f>
        <v>0</v>
      </c>
      <c r="AM908" s="146">
        <f>IFERROR(AD908*IF($E908="将领",INDEX(兵法相关参数!$C$4:$AL$7,AM$15,MATCH($AB908,兵法相关参数!$C$3:$AL$3,0)),INDEX(兵法相关参数!$C$12:$AL$15,AM$15,MATCH($AB908,兵法相关参数!$C$3:$AL$3,0))),0)+IFERROR(AI908*IF($E908="将领",INDEX(兵法相关参数!$C$4:$AL$7,AM$15,MATCH($AG908,兵法相关参数!$C$3:$AL$3,0)),INDEX(兵法相关参数!$C$12:$AL$15,AM$15,MATCH($AG908,兵法相关参数!$C$3:$AL$3,0))),0)</f>
        <v>0</v>
      </c>
      <c r="AN908" s="146">
        <f>IFERROR(AE908*IF($E908="将领",INDEX(兵法相关参数!$C$4:$AL$7,AN$15,MATCH($AB908,兵法相关参数!$C$3:$AL$3,0)),INDEX(兵法相关参数!$C$12:$AL$15,AN$15,MATCH($AB908,兵法相关参数!$C$3:$AL$3,0))),0)+IFERROR(AJ908*IF($E908="将领",INDEX(兵法相关参数!$C$4:$AL$7,AN$15,MATCH($AG908,兵法相关参数!$C$3:$AL$3,0)),INDEX(兵法相关参数!$C$12:$AL$15,AN$15,MATCH($AG908,兵法相关参数!$C$3:$AL$3,0))),0)</f>
        <v>0</v>
      </c>
      <c r="AO908" s="146">
        <f>IFERROR(AF908*IF($E908="将领",INDEX(兵法相关参数!$C$4:$AL$7,AL$15,MATCH($AB908,兵法相关参数!$C$3:$AL$3,0)),INDEX(兵法相关参数!$C$12:$AL$15,AO$15,MATCH($AB908,兵法相关参数!$C$3:$AL$3,0))),0)+IFERROR(AK908*IF($E908="将领",INDEX(兵法相关参数!$C$4:$AL$7,AL$15,MATCH($AG908,兵法相关参数!$C$3:$AL$3,0)),INDEX(兵法相关参数!$C$12:$AL$15,AO$15,MATCH($AG908,兵法相关参数!$C$3:$AL$3,0))),0)</f>
        <v>0</v>
      </c>
      <c r="AP908" s="27"/>
      <c r="AQ908" s="154">
        <v>30250</v>
      </c>
      <c r="AR908" s="160">
        <f t="shared" ref="AR908:AR916" si="618">IF(D908="直接伤害",1,0)</f>
        <v>0</v>
      </c>
      <c r="AS908" s="15" t="str">
        <f t="shared" ref="AS908:AS916" si="619">IF(C908="",AS907,C908)</f>
        <v>橙</v>
      </c>
      <c r="AT908" s="153">
        <f t="shared" ref="AT908:AT916" si="620">IF(A908&lt;&gt;"",1,IF(D908="",AT907,IF(AU906="",AT907,IF(AX906="",AT907+1,IF(BB906="",AT907+2,AT907+3)))))</f>
        <v>1</v>
      </c>
      <c r="AU908" s="39" t="str">
        <f>IF(IF(L908="","",AQ908&amp;AT908)=AU907,"",IF(MOD(COUNTIF($AQ$1:AQ908,AQ908),3)=1,"",IF(L908="","",AQ908&amp;AT908)))</f>
        <v/>
      </c>
      <c r="AV908" s="166" t="str">
        <f t="shared" si="616"/>
        <v/>
      </c>
      <c r="AW908" s="166" t="str">
        <f t="shared" si="617"/>
        <v/>
      </c>
      <c r="AX908" s="15" t="str">
        <f>IF(MOD(COUNTIF($AQ$1:AQ908,AQ908),3)=1,"",IF(M908="","",AT908+1))</f>
        <v/>
      </c>
      <c r="AY908" s="15" t="str">
        <f t="shared" si="577"/>
        <v/>
      </c>
      <c r="AZ908" s="166" t="str">
        <f t="shared" si="578"/>
        <v/>
      </c>
      <c r="BA908" s="166" t="str">
        <f t="shared" si="579"/>
        <v/>
      </c>
      <c r="BB908" s="15" t="str">
        <f>IF(MOD(COUNTIF($AQ$1:AQ908,AQ908),3)=1,"",IF(N908="","",AX908+1))</f>
        <v/>
      </c>
      <c r="BC908" s="15" t="str">
        <f t="shared" ref="BC908:BC916" si="621">IF(IF(BB908="","",AQ908&amp;BB908)=BC907,"",IF(BB908="","",AQ908&amp;BB908))</f>
        <v/>
      </c>
      <c r="BD908" s="166" t="str">
        <f t="shared" ref="BD908:BD916" si="622">IF(BC908="","",IF(N907="固定值",N908,ROUND(IF(AR908=1,N908*INDEX($AV$5:$AV$9,MATCH(AS908,$AU$5:$AU$9,0)),N908*INDEX($AV$13:$AV$17,MATCH(AS908,$AU$13:$AU$17,0))),IF(MID(BH908,FIND(BB908-1,BH908)+2,1)="%",3,1))))</f>
        <v/>
      </c>
      <c r="BE908" s="166" t="str">
        <f t="shared" ref="BE908:BE916" si="623">IF(BC908="","",ROUND((IF(AR908=1,N908*INDEX($AW$5:$AW$9,MATCH(AS908,$AU$5:$AU$9,0)),N908*INDEX($AW$13:$AW$17,MATCH(AS908,$AU$13:$AU$17,0)))-BD908)/34,IF(MID(BH908,FIND(BB908-1,BH908)+2,1)="%",3,1)))</f>
        <v/>
      </c>
      <c r="BF908" s="15"/>
      <c r="BG908" s="15"/>
      <c r="BH908" s="170" t="str">
        <f t="shared" ref="BH908:BH916" si="624">IF(B908="",BH907,B908)</f>
        <v>我方士兵兵力低于30%时，对其进行补给，在10秒内恢复{0}%最大兵力且持续期间获得30%减伤。（最多触发3次，同一目标最多触发1次）。</v>
      </c>
    </row>
    <row r="909" spans="1:60">
      <c r="A909" s="256"/>
      <c r="B909" s="259"/>
      <c r="C909" s="256"/>
      <c r="D909" s="256"/>
      <c r="E909" s="179" t="s">
        <v>28</v>
      </c>
      <c r="F909" s="141">
        <v>1</v>
      </c>
      <c r="G909" s="141">
        <v>1</v>
      </c>
      <c r="H909" s="141">
        <v>1</v>
      </c>
      <c r="I909" s="141">
        <v>1</v>
      </c>
      <c r="J909" s="255">
        <f>SUMPRODUCT(LARGE(AL909:AO909*F909:I909+AL910:AO910*F910:I910+AL912:AO912*F912:I912+AL913:AO913*F913:I913+AL915:AO915*F915:I915+AL916:AO916*F916:I916,1))</f>
        <v>4.2967427305138965</v>
      </c>
      <c r="K909" s="255">
        <f>INDEX($J$17:$J$200,MATCH(C908,$C$17:$C$200,0),1)</f>
        <v>4.3116392160975536</v>
      </c>
      <c r="L909" s="207">
        <v>0.32</v>
      </c>
      <c r="M909" s="179"/>
      <c r="N909" s="207"/>
      <c r="O909" s="182">
        <f>150%*1.25</f>
        <v>1.875</v>
      </c>
      <c r="P909" s="44" t="s">
        <v>1401</v>
      </c>
      <c r="Q909" s="179">
        <v>10</v>
      </c>
      <c r="R909" s="179">
        <v>1</v>
      </c>
      <c r="S909" s="44" t="s">
        <v>1402</v>
      </c>
      <c r="T909" s="179"/>
      <c r="U909" s="110"/>
      <c r="V909" s="179"/>
      <c r="W909" s="23">
        <f>效果范围削减($R$909)*$O$909*$L$909/$Q$909</f>
        <v>0.06</v>
      </c>
      <c r="X909" s="23">
        <f>效果范围削减($R$909)*$O$909*$L$909/$Q$909</f>
        <v>0.06</v>
      </c>
      <c r="Y909" s="23">
        <f>效果范围削减($R$909)*$O$909*$L$909/$Q$909</f>
        <v>0.06</v>
      </c>
      <c r="Z909" s="23">
        <f>效果范围削减($R$909)*$O$909*$L$909/$Q$909</f>
        <v>0.06</v>
      </c>
      <c r="AA909" s="179"/>
      <c r="AB909" s="44" t="s">
        <v>246</v>
      </c>
      <c r="AC909" s="92">
        <f>(辅助效用($P909,-1,AC$15,"兵力转换",标准系数,"指定士兵",W909)+辅助效用($S$909,-1,AC$15,"兵力转换",标准系数,"指定士兵",W909))/2*$Q$909</f>
        <v>5.2120122341466812</v>
      </c>
      <c r="AD909" s="92">
        <f>(辅助效用($P909,-1,AD$15,"兵力转换",标准系数,"指定士兵",X909)+辅助效用($S$909,-1,AD$15,"兵力转换",标准系数,"指定士兵",X909))/2*$Q$909</f>
        <v>2.9813516477621098</v>
      </c>
      <c r="AE909" s="92">
        <f>(辅助效用($P909,-1,AE$15,"兵力转换",标准系数,"指定士兵",Y909)+辅助效用($S$909,-1,AE$15,"兵力转换",标准系数,"指定士兵",Y909))/2*$Q$909</f>
        <v>2.363603013666626</v>
      </c>
      <c r="AF909" s="92">
        <f>(辅助效用($P909,-1,AF$15,"兵力转换",标准系数,"指定士兵",Z909)+辅助效用($S$909,-1,AF$15,"兵力转换",标准系数,"指定士兵",Z909))/2*$Q$909</f>
        <v>2.6353576079779062</v>
      </c>
      <c r="AG909" s="92"/>
      <c r="AH909" s="188"/>
      <c r="AI909" s="188"/>
      <c r="AJ909" s="188"/>
      <c r="AK909" s="238">
        <f>AV909+35*AW909</f>
        <v>0.32</v>
      </c>
      <c r="AL909" s="146">
        <f>IFERROR(AC909*IF($E909="将领",INDEX(兵法相关参数!$C$4:$AL$7,AL$15,MATCH($AB909,兵法相关参数!$C$3:$AL$3,0)),INDEX(兵法相关参数!$C$12:$AL$15,AL$15,MATCH($AB909,兵法相关参数!$C$3:$AL$3,0))),0)+IFERROR(AH909*IF($E909="将领",INDEX(兵法相关参数!$C$4:$AL$7,AL$15,MATCH($AG909,兵法相关参数!$C$3:$AL$3,0)),INDEX(兵法相关参数!$C$12:$AL$15,AL$15,MATCH($AG909,兵法相关参数!$C$3:$AL$3,0))),0)</f>
        <v>4.2532597062843687</v>
      </c>
      <c r="AM909" s="146">
        <f>IFERROR(AD909*IF($E909="将领",INDEX(兵法相关参数!$C$4:$AL$7,AM$15,MATCH($AB909,兵法相关参数!$C$3:$AL$3,0)),INDEX(兵法相关参数!$C$12:$AL$15,AM$15,MATCH($AB909,兵法相关参数!$C$3:$AL$3,0))),0)+IFERROR(AI909*IF($E909="将领",INDEX(兵法相关参数!$C$4:$AL$7,AM$15,MATCH($AG909,兵法相关参数!$C$3:$AL$3,0)),INDEX(兵法相关参数!$C$12:$AL$15,AM$15,MATCH($AG909,兵法相关参数!$C$3:$AL$3,0))),0)</f>
        <v>2.4512649090210403</v>
      </c>
      <c r="AN909" s="146">
        <f>IFERROR(AE909*IF($E909="将领",INDEX(兵法相关参数!$C$4:$AL$7,AN$15,MATCH($AB909,兵法相关参数!$C$3:$AL$3,0)),INDEX(兵法相关参数!$C$12:$AL$15,AN$15,MATCH($AB909,兵法相关参数!$C$3:$AL$3,0))),0)+IFERROR(AJ909*IF($E909="将领",INDEX(兵法相关参数!$C$4:$AL$7,AN$15,MATCH($AG909,兵法相关参数!$C$3:$AL$3,0)),INDEX(兵法相关参数!$C$12:$AL$15,AN$15,MATCH($AG909,兵法相关参数!$C$3:$AL$3,0))),0)</f>
        <v>1.9444724016700476</v>
      </c>
      <c r="AO909" s="146">
        <f>IFERROR(AF909*IF($E909="将领",INDEX(兵法相关参数!$C$4:$AL$7,AL$15,MATCH($AB909,兵法相关参数!$C$3:$AL$3,0)),INDEX(兵法相关参数!$C$12:$AL$15,AO$15,MATCH($AB909,兵法相关参数!$C$3:$AL$3,0))),0)+IFERROR(AK909*IF($E909="将领",INDEX(兵法相关参数!$C$4:$AL$7,AL$15,MATCH($AG909,兵法相关参数!$C$3:$AL$3,0)),INDEX(兵法相关参数!$C$12:$AL$15,AO$15,MATCH($AG909,兵法相关参数!$C$3:$AL$3,0))),0)</f>
        <v>2.1768151399315241</v>
      </c>
      <c r="AP909" s="27"/>
      <c r="AQ909" s="151">
        <f>AQ908</f>
        <v>30250</v>
      </c>
      <c r="AR909" s="160">
        <f t="shared" si="618"/>
        <v>0</v>
      </c>
      <c r="AS909" s="15" t="str">
        <f t="shared" si="619"/>
        <v>橙</v>
      </c>
      <c r="AT909" s="153">
        <f t="shared" si="620"/>
        <v>1</v>
      </c>
      <c r="AU909" s="39" t="str">
        <f>IF(IF(L909="","",AQ909&amp;AT909)=AU908,"",IF(MOD(COUNTIF($AQ$1:AQ909,AQ909),3)=1,"",IF(L909="","",AQ909&amp;AT909)))</f>
        <v>302501</v>
      </c>
      <c r="AV909" s="191">
        <v>0.11</v>
      </c>
      <c r="AW909" s="191">
        <v>6.0000000000000001E-3</v>
      </c>
      <c r="AX909" s="15" t="str">
        <f>IF(MOD(COUNTIF($AQ$1:AQ909,AQ909),3)=1,"",IF(M909="","",AT909+1))</f>
        <v/>
      </c>
      <c r="AY909" s="15" t="str">
        <f t="shared" si="577"/>
        <v/>
      </c>
      <c r="AZ909" s="166" t="str">
        <f t="shared" si="578"/>
        <v/>
      </c>
      <c r="BA909" s="166" t="str">
        <f t="shared" si="579"/>
        <v/>
      </c>
      <c r="BB909" s="15" t="str">
        <f>IF(MOD(COUNTIF($AQ$1:AQ909,AQ909),3)=1,"",IF(N909="","",AX909+1))</f>
        <v/>
      </c>
      <c r="BC909" s="15" t="str">
        <f t="shared" si="621"/>
        <v/>
      </c>
      <c r="BD909" s="166" t="str">
        <f t="shared" si="622"/>
        <v/>
      </c>
      <c r="BE909" s="166" t="str">
        <f t="shared" si="623"/>
        <v/>
      </c>
      <c r="BF909" s="15"/>
      <c r="BG909" s="15"/>
      <c r="BH909" s="170" t="str">
        <f t="shared" si="624"/>
        <v>我方士兵兵力低于30%时，对其进行补给，在10秒内恢复{0}%最大兵力且持续期间获得30%减伤。（最多触发3次，同一目标最多触发1次）。</v>
      </c>
    </row>
    <row r="910" spans="1:60">
      <c r="A910" s="256"/>
      <c r="B910" s="259"/>
      <c r="C910" s="256"/>
      <c r="D910" s="257"/>
      <c r="E910" s="179"/>
      <c r="F910" s="141"/>
      <c r="G910" s="141"/>
      <c r="H910" s="141"/>
      <c r="I910" s="141"/>
      <c r="J910" s="256"/>
      <c r="K910" s="256"/>
      <c r="L910" s="182"/>
      <c r="M910" s="179"/>
      <c r="N910" s="179"/>
      <c r="O910" s="182"/>
      <c r="P910" s="179"/>
      <c r="Q910" s="179"/>
      <c r="R910" s="179"/>
      <c r="S910" s="179"/>
      <c r="T910" s="179"/>
      <c r="U910" s="179"/>
      <c r="V910" s="179"/>
      <c r="W910" s="179"/>
      <c r="X910" s="179"/>
      <c r="Y910" s="179"/>
      <c r="Z910" s="179"/>
      <c r="AA910" s="179"/>
      <c r="AB910" s="44"/>
      <c r="AC910" s="92"/>
      <c r="AD910" s="92"/>
      <c r="AE910" s="92"/>
      <c r="AF910" s="92"/>
      <c r="AG910" s="92"/>
      <c r="AH910" s="189"/>
      <c r="AI910" s="189"/>
      <c r="AJ910" s="189"/>
      <c r="AK910" s="189"/>
      <c r="AL910" s="146">
        <f>IFERROR(AC910*IF($E910="将领",INDEX(兵法相关参数!$C$4:$AL$7,AL$15,MATCH($AB910,兵法相关参数!$C$3:$AL$3,0)),INDEX(兵法相关参数!$C$12:$AL$15,AL$15,MATCH($AB910,兵法相关参数!$C$3:$AL$3,0))),0)+IFERROR(AH910*IF($E910="将领",INDEX(兵法相关参数!$C$4:$AL$7,AL$15,MATCH($AG910,兵法相关参数!$C$3:$AL$3,0)),INDEX(兵法相关参数!$C$12:$AL$15,AL$15,MATCH($AG910,兵法相关参数!$C$3:$AL$3,0))),0)</f>
        <v>0</v>
      </c>
      <c r="AM910" s="146">
        <f>IFERROR(AD910*IF($E910="将领",INDEX(兵法相关参数!$C$4:$AL$7,AM$15,MATCH($AB910,兵法相关参数!$C$3:$AL$3,0)),INDEX(兵法相关参数!$C$12:$AL$15,AM$15,MATCH($AB910,兵法相关参数!$C$3:$AL$3,0))),0)+IFERROR(AI910*IF($E910="将领",INDEX(兵法相关参数!$C$4:$AL$7,AM$15,MATCH($AG910,兵法相关参数!$C$3:$AL$3,0)),INDEX(兵法相关参数!$C$12:$AL$15,AM$15,MATCH($AG910,兵法相关参数!$C$3:$AL$3,0))),0)</f>
        <v>0</v>
      </c>
      <c r="AN910" s="146">
        <f>IFERROR(AE910*IF($E910="将领",INDEX(兵法相关参数!$C$4:$AL$7,AN$15,MATCH($AB910,兵法相关参数!$C$3:$AL$3,0)),INDEX(兵法相关参数!$C$12:$AL$15,AN$15,MATCH($AB910,兵法相关参数!$C$3:$AL$3,0))),0)+IFERROR(AJ910*IF($E910="将领",INDEX(兵法相关参数!$C$4:$AL$7,AN$15,MATCH($AG910,兵法相关参数!$C$3:$AL$3,0)),INDEX(兵法相关参数!$C$12:$AL$15,AN$15,MATCH($AG910,兵法相关参数!$C$3:$AL$3,0))),0)</f>
        <v>0</v>
      </c>
      <c r="AO910" s="146">
        <f>IFERROR(AF910*IF($E910="将领",INDEX(兵法相关参数!$C$4:$AL$7,AL$15,MATCH($AB910,兵法相关参数!$C$3:$AL$3,0)),INDEX(兵法相关参数!$C$12:$AL$15,AO$15,MATCH($AB910,兵法相关参数!$C$3:$AL$3,0))),0)+IFERROR(AK910*IF($E910="将领",INDEX(兵法相关参数!$C$4:$AL$7,AL$15,MATCH($AG910,兵法相关参数!$C$3:$AL$3,0)),INDEX(兵法相关参数!$C$12:$AL$15,AO$15,MATCH($AG910,兵法相关参数!$C$3:$AL$3,0))),0)</f>
        <v>0</v>
      </c>
      <c r="AP910" s="27"/>
      <c r="AQ910" s="151">
        <f>AQ909</f>
        <v>30250</v>
      </c>
      <c r="AR910" s="160">
        <f t="shared" si="618"/>
        <v>0</v>
      </c>
      <c r="AS910" s="15" t="str">
        <f t="shared" si="619"/>
        <v>橙</v>
      </c>
      <c r="AT910" s="153">
        <f t="shared" si="620"/>
        <v>1</v>
      </c>
      <c r="AU910" s="39" t="str">
        <f>IF(IF(L910="","",AQ910&amp;AT910)=AU909,"",IF(MOD(COUNTIF($AQ$1:AQ910,AQ910),3)=1,"",IF(L910="","",AQ910&amp;AT910)))</f>
        <v/>
      </c>
      <c r="AV910" s="166" t="str">
        <f t="shared" si="616"/>
        <v/>
      </c>
      <c r="AW910" s="166" t="str">
        <f t="shared" si="617"/>
        <v/>
      </c>
      <c r="AX910" s="15" t="str">
        <f>IF(MOD(COUNTIF($AQ$1:AQ910,AQ910),3)=1,"",IF(M910="","",AT910+1))</f>
        <v/>
      </c>
      <c r="AY910" s="15" t="str">
        <f t="shared" si="577"/>
        <v/>
      </c>
      <c r="AZ910" s="166" t="str">
        <f t="shared" si="578"/>
        <v/>
      </c>
      <c r="BA910" s="166" t="str">
        <f t="shared" si="579"/>
        <v/>
      </c>
      <c r="BB910" s="15" t="str">
        <f>IF(MOD(COUNTIF($AQ$1:AQ910,AQ910),3)=1,"",IF(N910="","",AX910+1))</f>
        <v/>
      </c>
      <c r="BC910" s="15" t="str">
        <f t="shared" si="621"/>
        <v/>
      </c>
      <c r="BD910" s="166" t="str">
        <f t="shared" si="622"/>
        <v/>
      </c>
      <c r="BE910" s="166" t="str">
        <f t="shared" si="623"/>
        <v/>
      </c>
      <c r="BF910" s="15"/>
      <c r="BG910" s="15"/>
      <c r="BH910" s="170" t="str">
        <f t="shared" si="624"/>
        <v>我方士兵兵力低于30%时，对其进行补给，在10秒内恢复{0}%最大兵力且持续期间获得30%减伤。（最多触发3次，同一目标最多触发1次）。</v>
      </c>
    </row>
    <row r="911" spans="1:60">
      <c r="A911" s="256"/>
      <c r="B911" s="259"/>
      <c r="C911" s="256"/>
      <c r="D911" s="255" t="s">
        <v>471</v>
      </c>
      <c r="E911" s="11"/>
      <c r="F911" s="11"/>
      <c r="G911" s="11"/>
      <c r="H911" s="11"/>
      <c r="I911" s="11"/>
      <c r="J911" s="256"/>
      <c r="K911" s="256"/>
      <c r="L911" s="184"/>
      <c r="M911" s="184"/>
      <c r="N911" s="11"/>
      <c r="O911" s="183" t="s">
        <v>93</v>
      </c>
      <c r="P911" s="3" t="s">
        <v>57</v>
      </c>
      <c r="Q911" s="11" t="s">
        <v>58</v>
      </c>
      <c r="R911" s="11" t="s">
        <v>61</v>
      </c>
      <c r="S911" s="184" t="s">
        <v>1400</v>
      </c>
      <c r="T911" s="11"/>
      <c r="U911" s="184"/>
      <c r="V911" s="184"/>
      <c r="W911" s="3" t="s">
        <v>223</v>
      </c>
      <c r="X911" s="3" t="s">
        <v>224</v>
      </c>
      <c r="Y911" s="3" t="s">
        <v>225</v>
      </c>
      <c r="Z911" s="3" t="s">
        <v>226</v>
      </c>
      <c r="AA911" s="1"/>
      <c r="AB911" s="15"/>
      <c r="AC911" s="187" t="s">
        <v>227</v>
      </c>
      <c r="AD911" s="187" t="s">
        <v>228</v>
      </c>
      <c r="AE911" s="187" t="s">
        <v>229</v>
      </c>
      <c r="AF911" s="187" t="s">
        <v>230</v>
      </c>
      <c r="AG911" s="96"/>
      <c r="AH911" s="187"/>
      <c r="AI911" s="187"/>
      <c r="AJ911" s="187"/>
      <c r="AK911" s="187"/>
      <c r="AL911" s="146">
        <f>IFERROR(AC911*IF($E911="将领",INDEX(兵法相关参数!$C$4:$AL$7,AL$15,MATCH($AB911,兵法相关参数!$C$3:$AL$3,0)),INDEX(兵法相关参数!$C$12:$AL$15,AL$15,MATCH($AB911,兵法相关参数!$C$3:$AL$3,0))),0)+IFERROR(AH911*IF($E911="将领",INDEX(兵法相关参数!$C$4:$AL$7,AL$15,MATCH($AG911,兵法相关参数!$C$3:$AL$3,0)),INDEX(兵法相关参数!$C$12:$AL$15,AL$15,MATCH($AG911,兵法相关参数!$C$3:$AL$3,0))),0)</f>
        <v>0</v>
      </c>
      <c r="AM911" s="146">
        <f>IFERROR(AD911*IF($E911="将领",INDEX(兵法相关参数!$C$4:$AL$7,AM$15,MATCH($AB911,兵法相关参数!$C$3:$AL$3,0)),INDEX(兵法相关参数!$C$12:$AL$15,AM$15,MATCH($AB911,兵法相关参数!$C$3:$AL$3,0))),0)+IFERROR(AI911*IF($E911="将领",INDEX(兵法相关参数!$C$4:$AL$7,AM$15,MATCH($AG911,兵法相关参数!$C$3:$AL$3,0)),INDEX(兵法相关参数!$C$12:$AL$15,AM$15,MATCH($AG911,兵法相关参数!$C$3:$AL$3,0))),0)</f>
        <v>0</v>
      </c>
      <c r="AN911" s="146">
        <f>IFERROR(AE911*IF($E911="将领",INDEX(兵法相关参数!$C$4:$AL$7,AN$15,MATCH($AB911,兵法相关参数!$C$3:$AL$3,0)),INDEX(兵法相关参数!$C$12:$AL$15,AN$15,MATCH($AB911,兵法相关参数!$C$3:$AL$3,0))),0)+IFERROR(AJ911*IF($E911="将领",INDEX(兵法相关参数!$C$4:$AL$7,AN$15,MATCH($AG911,兵法相关参数!$C$3:$AL$3,0)),INDEX(兵法相关参数!$C$12:$AL$15,AN$15,MATCH($AG911,兵法相关参数!$C$3:$AL$3,0))),0)</f>
        <v>0</v>
      </c>
      <c r="AO911" s="146">
        <f>IFERROR(AF911*IF($E911="将领",INDEX(兵法相关参数!$C$4:$AL$7,AL$15,MATCH($AB911,兵法相关参数!$C$3:$AL$3,0)),INDEX(兵法相关参数!$C$12:$AL$15,AO$15,MATCH($AB911,兵法相关参数!$C$3:$AL$3,0))),0)+IFERROR(AK911*IF($E911="将领",INDEX(兵法相关参数!$C$4:$AL$7,AL$15,MATCH($AG911,兵法相关参数!$C$3:$AL$3,0)),INDEX(兵法相关参数!$C$12:$AL$15,AO$15,MATCH($AG911,兵法相关参数!$C$3:$AL$3,0))),0)</f>
        <v>0</v>
      </c>
      <c r="AP911" s="27"/>
      <c r="AQ911" s="151">
        <f t="shared" ref="AQ911:AQ916" si="625">AQ910</f>
        <v>30250</v>
      </c>
      <c r="AR911" s="160">
        <f t="shared" si="618"/>
        <v>0</v>
      </c>
      <c r="AS911" s="15" t="str">
        <f t="shared" si="619"/>
        <v>橙</v>
      </c>
      <c r="AT911" s="153">
        <f t="shared" si="620"/>
        <v>2</v>
      </c>
      <c r="AU911" s="39" t="str">
        <f>IF(IF(L911="","",AQ911&amp;AT911)=AU910,"",IF(MOD(COUNTIF($AQ$1:AQ911,AQ911),3)=1,"",IF(L911="","",AQ911&amp;AT911)))</f>
        <v/>
      </c>
      <c r="AV911" s="166" t="str">
        <f t="shared" si="616"/>
        <v/>
      </c>
      <c r="AW911" s="166" t="str">
        <f t="shared" si="617"/>
        <v/>
      </c>
      <c r="AX911" s="15" t="str">
        <f>IF(MOD(COUNTIF($AQ$1:AQ911,AQ911),3)=1,"",IF(M911="","",AT911+1))</f>
        <v/>
      </c>
      <c r="AY911" s="15" t="str">
        <f t="shared" si="577"/>
        <v/>
      </c>
      <c r="AZ911" s="166" t="str">
        <f t="shared" si="578"/>
        <v/>
      </c>
      <c r="BA911" s="166" t="str">
        <f t="shared" si="579"/>
        <v/>
      </c>
      <c r="BB911" s="15" t="str">
        <f>IF(MOD(COUNTIF($AQ$1:AQ911,AQ911),3)=1,"",IF(N911="","",AX911+1))</f>
        <v/>
      </c>
      <c r="BC911" s="15" t="str">
        <f t="shared" si="621"/>
        <v/>
      </c>
      <c r="BD911" s="166" t="str">
        <f t="shared" si="622"/>
        <v/>
      </c>
      <c r="BE911" s="166" t="str">
        <f t="shared" si="623"/>
        <v/>
      </c>
      <c r="BF911" s="15"/>
      <c r="BG911" s="15"/>
      <c r="BH911" s="170" t="str">
        <f t="shared" si="624"/>
        <v>我方士兵兵力低于30%时，对其进行补给，在10秒内恢复{0}%最大兵力且持续期间获得30%减伤。（最多触发3次，同一目标最多触发1次）。</v>
      </c>
    </row>
    <row r="912" spans="1:60">
      <c r="A912" s="256"/>
      <c r="B912" s="259"/>
      <c r="C912" s="256"/>
      <c r="D912" s="256"/>
      <c r="E912" s="179" t="s">
        <v>28</v>
      </c>
      <c r="F912" s="141">
        <v>1</v>
      </c>
      <c r="G912" s="141">
        <v>1</v>
      </c>
      <c r="H912" s="141">
        <v>1</v>
      </c>
      <c r="I912" s="141">
        <v>1</v>
      </c>
      <c r="J912" s="256"/>
      <c r="K912" s="256"/>
      <c r="L912" s="81"/>
      <c r="M912" s="44"/>
      <c r="N912" s="10"/>
      <c r="O912" s="182">
        <f>Q912/(18/(1-0.4)*0.4)/1.25</f>
        <v>0.66666666666666674</v>
      </c>
      <c r="P912" s="44" t="s">
        <v>1401</v>
      </c>
      <c r="Q912" s="179">
        <v>10</v>
      </c>
      <c r="R912" s="179">
        <v>1</v>
      </c>
      <c r="S912" s="106">
        <v>0.4</v>
      </c>
      <c r="T912" s="179"/>
      <c r="U912" s="44"/>
      <c r="V912" s="24"/>
      <c r="W912" s="23">
        <f>效果范围削减($R$912)*$S$912*$O$912</f>
        <v>0.26666666666666672</v>
      </c>
      <c r="X912" s="23">
        <f>效果范围削减($R$912)*$S$912*$O$912</f>
        <v>0.26666666666666672</v>
      </c>
      <c r="Y912" s="23">
        <f>效果范围削减($R$912)*$S$912*$O$912</f>
        <v>0.26666666666666672</v>
      </c>
      <c r="Z912" s="23">
        <f>效果范围削减($R$912)*$S$912*$O$912</f>
        <v>0.26666666666666672</v>
      </c>
      <c r="AA912" s="22"/>
      <c r="AB912" s="44" t="s">
        <v>243</v>
      </c>
      <c r="AC912" s="92">
        <f>辅助效用($P912,$Q$912,AC$15,"生存转换",标准系数,"指定士兵",W912)</f>
        <v>4.3483024229528197E-2</v>
      </c>
      <c r="AD912" s="92">
        <f>辅助效用($P912,$Q$912,AD$15,"生存转换",标准系数,"指定士兵",X912)</f>
        <v>0.147616592775734</v>
      </c>
      <c r="AE912" s="92">
        <f>辅助效用($P912,$Q$912,AE$15,"生存转换",标准系数,"指定士兵",Y912)</f>
        <v>6.6714605518434583E-2</v>
      </c>
      <c r="AF912" s="92">
        <f>辅助效用($P912,$Q$912,AF$15,"生存转换",标准系数,"指定士兵",Z912)</f>
        <v>8.1392369481640858E-2</v>
      </c>
      <c r="AG912" s="92"/>
      <c r="AH912" s="188"/>
      <c r="AI912" s="238"/>
      <c r="AJ912" s="188"/>
      <c r="AK912" s="244"/>
      <c r="AL912" s="146">
        <f>IFERROR(AC912*IF($E912="将领",INDEX(兵法相关参数!$C$4:$AL$7,AL$15,MATCH($AB912,兵法相关参数!$C$3:$AL$3,0)),INDEX(兵法相关参数!$C$12:$AL$15,AL$15,MATCH($AB912,兵法相关参数!$C$3:$AL$3,0))),0)+IFERROR(AH912*IF($E912="将领",INDEX(兵法相关参数!$C$4:$AL$7,AL$15,MATCH($AG912,兵法相关参数!$C$3:$AL$3,0)),INDEX(兵法相关参数!$C$12:$AL$15,AL$15,MATCH($AG912,兵法相关参数!$C$3:$AL$3,0))),0)</f>
        <v>4.3483024229528197E-2</v>
      </c>
      <c r="AM912" s="146">
        <f>IFERROR(AD912*IF($E912="将领",INDEX(兵法相关参数!$C$4:$AL$7,AM$15,MATCH($AB912,兵法相关参数!$C$3:$AL$3,0)),INDEX(兵法相关参数!$C$12:$AL$15,AM$15,MATCH($AB912,兵法相关参数!$C$3:$AL$3,0))),0)+IFERROR(AI912*IF($E912="将领",INDEX(兵法相关参数!$C$4:$AL$7,AM$15,MATCH($AG912,兵法相关参数!$C$3:$AL$3,0)),INDEX(兵法相关参数!$C$12:$AL$15,AM$15,MATCH($AG912,兵法相关参数!$C$3:$AL$3,0))),0)</f>
        <v>0.147616592775734</v>
      </c>
      <c r="AN912" s="146">
        <f>IFERROR(AE912*IF($E912="将领",INDEX(兵法相关参数!$C$4:$AL$7,AN$15,MATCH($AB912,兵法相关参数!$C$3:$AL$3,0)),INDEX(兵法相关参数!$C$12:$AL$15,AN$15,MATCH($AB912,兵法相关参数!$C$3:$AL$3,0))),0)+IFERROR(AJ912*IF($E912="将领",INDEX(兵法相关参数!$C$4:$AL$7,AN$15,MATCH($AG912,兵法相关参数!$C$3:$AL$3,0)),INDEX(兵法相关参数!$C$12:$AL$15,AN$15,MATCH($AG912,兵法相关参数!$C$3:$AL$3,0))),0)</f>
        <v>6.6714605518434583E-2</v>
      </c>
      <c r="AO912" s="146">
        <f>IFERROR(AF912*IF($E912="将领",INDEX(兵法相关参数!$C$4:$AL$7,AL$15,MATCH($AB912,兵法相关参数!$C$3:$AL$3,0)),INDEX(兵法相关参数!$C$12:$AL$15,AO$15,MATCH($AB912,兵法相关参数!$C$3:$AL$3,0))),0)+IFERROR(AK912*IF($E912="将领",INDEX(兵法相关参数!$C$4:$AL$7,AL$15,MATCH($AG912,兵法相关参数!$C$3:$AL$3,0)),INDEX(兵法相关参数!$C$12:$AL$15,AO$15,MATCH($AG912,兵法相关参数!$C$3:$AL$3,0))),0)</f>
        <v>8.1392369481640858E-2</v>
      </c>
      <c r="AP912" s="27"/>
      <c r="AQ912" s="151">
        <f t="shared" si="625"/>
        <v>30250</v>
      </c>
      <c r="AR912" s="160">
        <f t="shared" si="618"/>
        <v>0</v>
      </c>
      <c r="AS912" s="15" t="str">
        <f t="shared" si="619"/>
        <v>橙</v>
      </c>
      <c r="AT912" s="153">
        <f t="shared" si="620"/>
        <v>2</v>
      </c>
      <c r="AU912" s="39" t="str">
        <f>IF(IF(L912="","",AQ912&amp;AT912)=AU911,"",IF(MOD(COUNTIF($AQ$1:AQ912,AQ912),3)=1,"",IF(L912="","",AQ912&amp;AT912)))</f>
        <v/>
      </c>
      <c r="AV912" s="166" t="str">
        <f t="shared" si="616"/>
        <v/>
      </c>
      <c r="AW912" s="166" t="str">
        <f t="shared" si="617"/>
        <v/>
      </c>
      <c r="AX912" s="15" t="str">
        <f>IF(MOD(COUNTIF($AQ$1:AQ912,AQ912),3)=1,"",IF(M912="","",AT912+1))</f>
        <v/>
      </c>
      <c r="AY912" s="15" t="str">
        <f t="shared" si="577"/>
        <v/>
      </c>
      <c r="AZ912" s="166" t="str">
        <f t="shared" si="578"/>
        <v/>
      </c>
      <c r="BA912" s="166" t="str">
        <f t="shared" si="579"/>
        <v/>
      </c>
      <c r="BB912" s="15" t="str">
        <f>IF(MOD(COUNTIF($AQ$1:AQ912,AQ912),3)=1,"",IF(N912="","",AX912+1))</f>
        <v/>
      </c>
      <c r="BC912" s="15" t="str">
        <f t="shared" si="621"/>
        <v/>
      </c>
      <c r="BD912" s="166" t="str">
        <f t="shared" si="622"/>
        <v/>
      </c>
      <c r="BE912" s="166" t="str">
        <f t="shared" si="623"/>
        <v/>
      </c>
      <c r="BF912" s="15"/>
      <c r="BG912" s="15"/>
      <c r="BH912" s="170" t="str">
        <f t="shared" si="624"/>
        <v>我方士兵兵力低于30%时，对其进行补给，在10秒内恢复{0}%最大兵力且持续期间获得30%减伤。（最多触发3次，同一目标最多触发1次）。</v>
      </c>
    </row>
    <row r="913" spans="1:60">
      <c r="A913" s="256"/>
      <c r="B913" s="259"/>
      <c r="C913" s="256"/>
      <c r="D913" s="257"/>
      <c r="E913" s="179"/>
      <c r="F913" s="141"/>
      <c r="G913" s="141"/>
      <c r="H913" s="141"/>
      <c r="I913" s="141"/>
      <c r="J913" s="256"/>
      <c r="K913" s="256"/>
      <c r="L913" s="182"/>
      <c r="M913" s="179"/>
      <c r="N913" s="179"/>
      <c r="O913" s="182"/>
      <c r="P913" s="179"/>
      <c r="Q913" s="179"/>
      <c r="R913" s="179"/>
      <c r="S913" s="179"/>
      <c r="T913" s="179"/>
      <c r="U913" s="179"/>
      <c r="V913" s="179"/>
      <c r="W913" s="179"/>
      <c r="X913" s="179"/>
      <c r="Y913" s="179"/>
      <c r="Z913" s="179"/>
      <c r="AA913" s="179"/>
      <c r="AB913" s="44"/>
      <c r="AC913" s="189"/>
      <c r="AD913" s="189"/>
      <c r="AE913" s="189"/>
      <c r="AF913" s="189"/>
      <c r="AG913" s="92"/>
      <c r="AH913" s="189"/>
      <c r="AI913" s="239"/>
      <c r="AJ913" s="189"/>
      <c r="AK913" s="189"/>
      <c r="AL913" s="146">
        <f>IFERROR(AC913*IF($E913="将领",INDEX(兵法相关参数!$C$4:$AL$7,AL$15,MATCH($AB913,兵法相关参数!$C$3:$AL$3,0)),INDEX(兵法相关参数!$C$12:$AL$15,AL$15,MATCH($AB913,兵法相关参数!$C$3:$AL$3,0))),0)+IFERROR(AH913*IF($E913="将领",INDEX(兵法相关参数!$C$4:$AL$7,AL$15,MATCH($AG913,兵法相关参数!$C$3:$AL$3,0)),INDEX(兵法相关参数!$C$12:$AL$15,AL$15,MATCH($AG913,兵法相关参数!$C$3:$AL$3,0))),0)</f>
        <v>0</v>
      </c>
      <c r="AM913" s="146">
        <f>IFERROR(AD913*IF($E913="将领",INDEX(兵法相关参数!$C$4:$AL$7,AM$15,MATCH($AB913,兵法相关参数!$C$3:$AL$3,0)),INDEX(兵法相关参数!$C$12:$AL$15,AM$15,MATCH($AB913,兵法相关参数!$C$3:$AL$3,0))),0)+IFERROR(AI913*IF($E913="将领",INDEX(兵法相关参数!$C$4:$AL$7,AM$15,MATCH($AG913,兵法相关参数!$C$3:$AL$3,0)),INDEX(兵法相关参数!$C$12:$AL$15,AM$15,MATCH($AG913,兵法相关参数!$C$3:$AL$3,0))),0)</f>
        <v>0</v>
      </c>
      <c r="AN913" s="146">
        <f>IFERROR(AE913*IF($E913="将领",INDEX(兵法相关参数!$C$4:$AL$7,AN$15,MATCH($AB913,兵法相关参数!$C$3:$AL$3,0)),INDEX(兵法相关参数!$C$12:$AL$15,AN$15,MATCH($AB913,兵法相关参数!$C$3:$AL$3,0))),0)+IFERROR(AJ913*IF($E913="将领",INDEX(兵法相关参数!$C$4:$AL$7,AN$15,MATCH($AG913,兵法相关参数!$C$3:$AL$3,0)),INDEX(兵法相关参数!$C$12:$AL$15,AN$15,MATCH($AG913,兵法相关参数!$C$3:$AL$3,0))),0)</f>
        <v>0</v>
      </c>
      <c r="AO913" s="146">
        <f>IFERROR(AF913*IF($E913="将领",INDEX(兵法相关参数!$C$4:$AL$7,AL$15,MATCH($AB913,兵法相关参数!$C$3:$AL$3,0)),INDEX(兵法相关参数!$C$12:$AL$15,AO$15,MATCH($AB913,兵法相关参数!$C$3:$AL$3,0))),0)+IFERROR(AK913*IF($E913="将领",INDEX(兵法相关参数!$C$4:$AL$7,AL$15,MATCH($AG913,兵法相关参数!$C$3:$AL$3,0)),INDEX(兵法相关参数!$C$12:$AL$15,AO$15,MATCH($AG913,兵法相关参数!$C$3:$AL$3,0))),0)</f>
        <v>0</v>
      </c>
      <c r="AP913" s="27"/>
      <c r="AQ913" s="151">
        <f t="shared" si="625"/>
        <v>30250</v>
      </c>
      <c r="AR913" s="160">
        <f t="shared" si="618"/>
        <v>0</v>
      </c>
      <c r="AS913" s="15" t="str">
        <f t="shared" si="619"/>
        <v>橙</v>
      </c>
      <c r="AT913" s="153">
        <f t="shared" si="620"/>
        <v>2</v>
      </c>
      <c r="AU913" s="39" t="str">
        <f>IF(IF(L913="","",AQ913&amp;AT913)=AU912,"",IF(MOD(COUNTIF($AQ$1:AQ913,AQ913),3)=1,"",IF(L913="","",AQ913&amp;AT913)))</f>
        <v/>
      </c>
      <c r="AV913" s="166" t="str">
        <f t="shared" si="616"/>
        <v/>
      </c>
      <c r="AW913" s="166" t="str">
        <f t="shared" si="617"/>
        <v/>
      </c>
      <c r="AX913" s="15" t="str">
        <f>IF(MOD(COUNTIF($AQ$1:AQ913,AQ913),3)=1,"",IF(M913="","",AT913+1))</f>
        <v/>
      </c>
      <c r="AY913" s="15" t="str">
        <f t="shared" si="577"/>
        <v/>
      </c>
      <c r="AZ913" s="166" t="str">
        <f t="shared" si="578"/>
        <v/>
      </c>
      <c r="BA913" s="166" t="str">
        <f t="shared" si="579"/>
        <v/>
      </c>
      <c r="BB913" s="15" t="str">
        <f>IF(MOD(COUNTIF($AQ$1:AQ913,AQ913),3)=1,"",IF(N913="","",AX913+1))</f>
        <v/>
      </c>
      <c r="BC913" s="15" t="str">
        <f t="shared" si="621"/>
        <v/>
      </c>
      <c r="BD913" s="166" t="str">
        <f t="shared" si="622"/>
        <v/>
      </c>
      <c r="BE913" s="166" t="str">
        <f t="shared" si="623"/>
        <v/>
      </c>
      <c r="BF913" s="15"/>
      <c r="BG913" s="15"/>
      <c r="BH913" s="170" t="str">
        <f t="shared" si="624"/>
        <v>我方士兵兵力低于30%时，对其进行补给，在10秒内恢复{0}%最大兵力且持续期间获得30%减伤。（最多触发3次，同一目标最多触发1次）。</v>
      </c>
    </row>
    <row r="914" spans="1:60">
      <c r="A914" s="256"/>
      <c r="B914" s="259"/>
      <c r="C914" s="256"/>
      <c r="D914" s="255"/>
      <c r="E914" s="11"/>
      <c r="F914" s="11"/>
      <c r="G914" s="11"/>
      <c r="H914" s="11"/>
      <c r="I914" s="11"/>
      <c r="J914" s="256"/>
      <c r="K914" s="256"/>
      <c r="L914" s="184"/>
      <c r="M914" s="184"/>
      <c r="N914" s="11"/>
      <c r="O914" s="3"/>
      <c r="P914" s="113"/>
      <c r="Q914" s="3"/>
      <c r="R914" s="3"/>
      <c r="S914" s="3"/>
      <c r="T914" s="184"/>
      <c r="U914" s="184"/>
      <c r="V914" s="184"/>
      <c r="W914" s="3"/>
      <c r="X914" s="3"/>
      <c r="Y914" s="3"/>
      <c r="Z914" s="3"/>
      <c r="AA914" s="1"/>
      <c r="AB914" s="15"/>
      <c r="AC914" s="187"/>
      <c r="AD914" s="187"/>
      <c r="AE914" s="187"/>
      <c r="AF914" s="187"/>
      <c r="AG914" s="96"/>
      <c r="AH914" s="187"/>
      <c r="AI914" s="187"/>
      <c r="AJ914" s="187"/>
      <c r="AK914" s="187"/>
      <c r="AL914" s="146">
        <f>IFERROR(AC914*IF($E914="将领",INDEX(兵法相关参数!$C$4:$AL$7,AL$15,MATCH($AB914,兵法相关参数!$C$3:$AL$3,0)),INDEX(兵法相关参数!$C$12:$AL$15,AL$15,MATCH($AB914,兵法相关参数!$C$3:$AL$3,0))),0)+IFERROR(AH914*IF($E914="将领",INDEX(兵法相关参数!$C$4:$AL$7,AL$15,MATCH($AG914,兵法相关参数!$C$3:$AL$3,0)),INDEX(兵法相关参数!$C$12:$AL$15,AL$15,MATCH($AG914,兵法相关参数!$C$3:$AL$3,0))),0)</f>
        <v>0</v>
      </c>
      <c r="AM914" s="146">
        <f>IFERROR(AD914*IF($E914="将领",INDEX(兵法相关参数!$C$4:$AL$7,AM$15,MATCH($AB914,兵法相关参数!$C$3:$AL$3,0)),INDEX(兵法相关参数!$C$12:$AL$15,AM$15,MATCH($AB914,兵法相关参数!$C$3:$AL$3,0))),0)+IFERROR(AI914*IF($E914="将领",INDEX(兵法相关参数!$C$4:$AL$7,AM$15,MATCH($AG914,兵法相关参数!$C$3:$AL$3,0)),INDEX(兵法相关参数!$C$12:$AL$15,AM$15,MATCH($AG914,兵法相关参数!$C$3:$AL$3,0))),0)</f>
        <v>0</v>
      </c>
      <c r="AN914" s="146">
        <f>IFERROR(AE914*IF($E914="将领",INDEX(兵法相关参数!$C$4:$AL$7,AN$15,MATCH($AB914,兵法相关参数!$C$3:$AL$3,0)),INDEX(兵法相关参数!$C$12:$AL$15,AN$15,MATCH($AB914,兵法相关参数!$C$3:$AL$3,0))),0)+IFERROR(AJ914*IF($E914="将领",INDEX(兵法相关参数!$C$4:$AL$7,AN$15,MATCH($AG914,兵法相关参数!$C$3:$AL$3,0)),INDEX(兵法相关参数!$C$12:$AL$15,AN$15,MATCH($AG914,兵法相关参数!$C$3:$AL$3,0))),0)</f>
        <v>0</v>
      </c>
      <c r="AO914" s="146">
        <f>IFERROR(AF914*IF($E914="将领",INDEX(兵法相关参数!$C$4:$AL$7,AL$15,MATCH($AB914,兵法相关参数!$C$3:$AL$3,0)),INDEX(兵法相关参数!$C$12:$AL$15,AO$15,MATCH($AB914,兵法相关参数!$C$3:$AL$3,0))),0)+IFERROR(AK914*IF($E914="将领",INDEX(兵法相关参数!$C$4:$AL$7,AL$15,MATCH($AG914,兵法相关参数!$C$3:$AL$3,0)),INDEX(兵法相关参数!$C$12:$AL$15,AO$15,MATCH($AG914,兵法相关参数!$C$3:$AL$3,0))),0)</f>
        <v>0</v>
      </c>
      <c r="AP914" s="27"/>
      <c r="AQ914" s="151">
        <f t="shared" si="625"/>
        <v>30250</v>
      </c>
      <c r="AR914" s="160">
        <f t="shared" si="618"/>
        <v>0</v>
      </c>
      <c r="AS914" s="15" t="str">
        <f t="shared" si="619"/>
        <v>橙</v>
      </c>
      <c r="AT914" s="153">
        <f t="shared" si="620"/>
        <v>2</v>
      </c>
      <c r="AU914" s="39" t="str">
        <f>IF(IF(L914="","",AQ914&amp;AT914)=AU913,"",IF(MOD(COUNTIF($AQ$1:AQ914,AQ914),3)=1,"",IF(L914="","",AQ914&amp;AT914)))</f>
        <v/>
      </c>
      <c r="AV914" s="166" t="str">
        <f t="shared" ref="AV914:AV925" si="626">IF(AU914="","",IF(L913="固定值",L914,ROUND(IF(AR914=1,L914*INDEX($AV$5:$AV$9,MATCH(AS914,$AU$5:$AU$9,0)),L914*INDEX($AV$13:$AV$17,MATCH(AS914,$AU$13:$AU$17,0))),IF(MID(BH914,FIND(AT914-1,BH914)+2,1)="%",3,1))))</f>
        <v/>
      </c>
      <c r="AW914" s="166" t="str">
        <f t="shared" ref="AW914:AW925" si="627">IF(AU914="","",ROUND((IF(AR914=1,L914*INDEX($AW$5:$AW$9,MATCH(AS914,$AU$5:$AU$9,0)),L914*INDEX($AW$13:$AW$17,MATCH(AS914,$AU$13:$AU$17,0)))-AV914)/34,IF(MID(BH914,FIND(AT914-1,BH914)+2,1)="%",3,1)))</f>
        <v/>
      </c>
      <c r="AX914" s="15" t="str">
        <f>IF(MOD(COUNTIF($AQ$1:AQ914,AQ914),3)=1,"",IF(M914="","",AT914+1))</f>
        <v/>
      </c>
      <c r="AY914" s="15" t="str">
        <f t="shared" si="577"/>
        <v/>
      </c>
      <c r="AZ914" s="166" t="str">
        <f t="shared" si="578"/>
        <v/>
      </c>
      <c r="BA914" s="166" t="str">
        <f t="shared" si="579"/>
        <v/>
      </c>
      <c r="BB914" s="15" t="str">
        <f>IF(MOD(COUNTIF($AQ$1:AQ914,AQ914),3)=1,"",IF(N914="","",AX914+1))</f>
        <v/>
      </c>
      <c r="BC914" s="15" t="str">
        <f t="shared" si="621"/>
        <v/>
      </c>
      <c r="BD914" s="166" t="str">
        <f t="shared" si="622"/>
        <v/>
      </c>
      <c r="BE914" s="166" t="str">
        <f t="shared" si="623"/>
        <v/>
      </c>
      <c r="BF914" s="15"/>
      <c r="BG914" s="15"/>
      <c r="BH914" s="170" t="str">
        <f t="shared" si="624"/>
        <v>我方士兵兵力低于30%时，对其进行补给，在10秒内恢复{0}%最大兵力且持续期间获得30%减伤。（最多触发3次，同一目标最多触发1次）。</v>
      </c>
    </row>
    <row r="915" spans="1:60">
      <c r="A915" s="256"/>
      <c r="B915" s="259"/>
      <c r="C915" s="256"/>
      <c r="D915" s="256"/>
      <c r="E915" s="179"/>
      <c r="F915" s="141"/>
      <c r="G915" s="141"/>
      <c r="H915" s="141"/>
      <c r="I915" s="141"/>
      <c r="J915" s="256"/>
      <c r="K915" s="256"/>
      <c r="L915" s="44"/>
      <c r="M915" s="44"/>
      <c r="N915" s="10"/>
      <c r="O915" s="24"/>
      <c r="P915" s="118"/>
      <c r="Q915" s="10"/>
      <c r="R915" s="17"/>
      <c r="S915" s="12"/>
      <c r="T915" s="44"/>
      <c r="U915" s="44"/>
      <c r="V915" s="24"/>
      <c r="W915" s="23"/>
      <c r="X915" s="23"/>
      <c r="Y915" s="23"/>
      <c r="Z915" s="23"/>
      <c r="AA915" s="22"/>
      <c r="AB915" s="44"/>
      <c r="AC915" s="92"/>
      <c r="AD915" s="92"/>
      <c r="AE915" s="92"/>
      <c r="AF915" s="92"/>
      <c r="AG915" s="92"/>
      <c r="AH915" s="188"/>
      <c r="AI915" s="188"/>
      <c r="AJ915" s="188"/>
      <c r="AK915" s="188"/>
      <c r="AL915" s="146">
        <f>IFERROR(AC915*IF($E915="将领",INDEX(兵法相关参数!$C$4:$AL$7,AL$15,MATCH($AB915,兵法相关参数!$C$3:$AL$3,0)),INDEX(兵法相关参数!$C$12:$AL$15,AL$15,MATCH($AB915,兵法相关参数!$C$3:$AL$3,0))),0)+IFERROR(AH915*IF($E915="将领",INDEX(兵法相关参数!$C$4:$AL$7,AL$15,MATCH($AG915,兵法相关参数!$C$3:$AL$3,0)),INDEX(兵法相关参数!$C$12:$AL$15,AL$15,MATCH($AG915,兵法相关参数!$C$3:$AL$3,0))),0)</f>
        <v>0</v>
      </c>
      <c r="AM915" s="146">
        <f>IFERROR(AD915*IF($E915="将领",INDEX(兵法相关参数!$C$4:$AL$7,AM$15,MATCH($AB915,兵法相关参数!$C$3:$AL$3,0)),INDEX(兵法相关参数!$C$12:$AL$15,AM$15,MATCH($AB915,兵法相关参数!$C$3:$AL$3,0))),0)+IFERROR(AI915*IF($E915="将领",INDEX(兵法相关参数!$C$4:$AL$7,AM$15,MATCH($AG915,兵法相关参数!$C$3:$AL$3,0)),INDEX(兵法相关参数!$C$12:$AL$15,AM$15,MATCH($AG915,兵法相关参数!$C$3:$AL$3,0))),0)</f>
        <v>0</v>
      </c>
      <c r="AN915" s="146">
        <f>IFERROR(AE915*IF($E915="将领",INDEX(兵法相关参数!$C$4:$AL$7,AN$15,MATCH($AB915,兵法相关参数!$C$3:$AL$3,0)),INDEX(兵法相关参数!$C$12:$AL$15,AN$15,MATCH($AB915,兵法相关参数!$C$3:$AL$3,0))),0)+IFERROR(AJ915*IF($E915="将领",INDEX(兵法相关参数!$C$4:$AL$7,AN$15,MATCH($AG915,兵法相关参数!$C$3:$AL$3,0)),INDEX(兵法相关参数!$C$12:$AL$15,AN$15,MATCH($AG915,兵法相关参数!$C$3:$AL$3,0))),0)</f>
        <v>0</v>
      </c>
      <c r="AO915" s="146">
        <f>IFERROR(AF915*IF($E915="将领",INDEX(兵法相关参数!$C$4:$AL$7,AL$15,MATCH($AB915,兵法相关参数!$C$3:$AL$3,0)),INDEX(兵法相关参数!$C$12:$AL$15,AO$15,MATCH($AB915,兵法相关参数!$C$3:$AL$3,0))),0)+IFERROR(AK915*IF($E915="将领",INDEX(兵法相关参数!$C$4:$AL$7,AL$15,MATCH($AG915,兵法相关参数!$C$3:$AL$3,0)),INDEX(兵法相关参数!$C$12:$AL$15,AO$15,MATCH($AG915,兵法相关参数!$C$3:$AL$3,0))),0)</f>
        <v>0</v>
      </c>
      <c r="AP915" s="27"/>
      <c r="AQ915" s="151">
        <f t="shared" si="625"/>
        <v>30250</v>
      </c>
      <c r="AR915" s="160">
        <f t="shared" si="618"/>
        <v>0</v>
      </c>
      <c r="AS915" s="15" t="str">
        <f t="shared" si="619"/>
        <v>橙</v>
      </c>
      <c r="AT915" s="153">
        <f t="shared" si="620"/>
        <v>2</v>
      </c>
      <c r="AU915" s="39" t="str">
        <f>IF(IF(L915="","",AQ915&amp;AT915)=AU914,"",IF(MOD(COUNTIF($AQ$1:AQ915,AQ915),3)=1,"",IF(L915="","",AQ915&amp;AT915)))</f>
        <v/>
      </c>
      <c r="AV915" s="166" t="str">
        <f t="shared" si="626"/>
        <v/>
      </c>
      <c r="AW915" s="166" t="str">
        <f t="shared" si="627"/>
        <v/>
      </c>
      <c r="AX915" s="15" t="str">
        <f>IF(MOD(COUNTIF($AQ$1:AQ915,AQ915),3)=1,"",IF(M915="","",AT915+1))</f>
        <v/>
      </c>
      <c r="AY915" s="15" t="str">
        <f t="shared" si="577"/>
        <v/>
      </c>
      <c r="AZ915" s="166" t="str">
        <f t="shared" si="578"/>
        <v/>
      </c>
      <c r="BA915" s="166" t="str">
        <f t="shared" si="579"/>
        <v/>
      </c>
      <c r="BB915" s="15" t="str">
        <f>IF(MOD(COUNTIF($AQ$1:AQ915,AQ915),3)=1,"",IF(N915="","",AX915+1))</f>
        <v/>
      </c>
      <c r="BC915" s="15" t="str">
        <f t="shared" si="621"/>
        <v/>
      </c>
      <c r="BD915" s="166" t="str">
        <f t="shared" si="622"/>
        <v/>
      </c>
      <c r="BE915" s="166" t="str">
        <f t="shared" si="623"/>
        <v/>
      </c>
      <c r="BF915" s="15"/>
      <c r="BG915" s="15"/>
      <c r="BH915" s="170" t="str">
        <f t="shared" si="624"/>
        <v>我方士兵兵力低于30%时，对其进行补给，在10秒内恢复{0}%最大兵力且持续期间获得30%减伤。（最多触发3次，同一目标最多触发1次）。</v>
      </c>
    </row>
    <row r="916" spans="1:60">
      <c r="A916" s="257"/>
      <c r="B916" s="260"/>
      <c r="C916" s="257"/>
      <c r="D916" s="257"/>
      <c r="E916" s="179"/>
      <c r="F916" s="141"/>
      <c r="G916" s="141"/>
      <c r="H916" s="141"/>
      <c r="I916" s="141"/>
      <c r="J916" s="257"/>
      <c r="K916" s="257"/>
      <c r="L916" s="182"/>
      <c r="M916" s="179"/>
      <c r="N916" s="179"/>
      <c r="O916" s="182"/>
      <c r="P916" s="179"/>
      <c r="Q916" s="179"/>
      <c r="R916" s="179"/>
      <c r="S916" s="179"/>
      <c r="T916" s="179"/>
      <c r="U916" s="179"/>
      <c r="V916" s="179"/>
      <c r="W916" s="179"/>
      <c r="X916" s="179"/>
      <c r="Y916" s="179"/>
      <c r="Z916" s="179"/>
      <c r="AA916" s="179"/>
      <c r="AB916" s="44"/>
      <c r="AC916" s="189"/>
      <c r="AD916" s="189"/>
      <c r="AE916" s="189"/>
      <c r="AF916" s="189"/>
      <c r="AG916" s="92"/>
      <c r="AH916" s="189"/>
      <c r="AI916" s="189"/>
      <c r="AJ916" s="189"/>
      <c r="AK916" s="189"/>
      <c r="AL916" s="146">
        <f>IFERROR(AC916*IF($E916="将领",INDEX(兵法相关参数!$C$4:$AL$7,AL$15,MATCH($AB916,兵法相关参数!$C$3:$AL$3,0)),INDEX(兵法相关参数!$C$12:$AL$15,AL$15,MATCH($AB916,兵法相关参数!$C$3:$AL$3,0))),0)+IFERROR(AH916*IF($E916="将领",INDEX(兵法相关参数!$C$4:$AL$7,AL$15,MATCH($AG916,兵法相关参数!$C$3:$AL$3,0)),INDEX(兵法相关参数!$C$12:$AL$15,AL$15,MATCH($AG916,兵法相关参数!$C$3:$AL$3,0))),0)</f>
        <v>0</v>
      </c>
      <c r="AM916" s="146">
        <f>IFERROR(AD916*IF($E916="将领",INDEX(兵法相关参数!$C$4:$AL$7,AM$15,MATCH($AB916,兵法相关参数!$C$3:$AL$3,0)),INDEX(兵法相关参数!$C$12:$AL$15,AM$15,MATCH($AB916,兵法相关参数!$C$3:$AL$3,0))),0)+IFERROR(AI916*IF($E916="将领",INDEX(兵法相关参数!$C$4:$AL$7,AM$15,MATCH($AG916,兵法相关参数!$C$3:$AL$3,0)),INDEX(兵法相关参数!$C$12:$AL$15,AM$15,MATCH($AG916,兵法相关参数!$C$3:$AL$3,0))),0)</f>
        <v>0</v>
      </c>
      <c r="AN916" s="146">
        <f>IFERROR(AE916*IF($E916="将领",INDEX(兵法相关参数!$C$4:$AL$7,AN$15,MATCH($AB916,兵法相关参数!$C$3:$AL$3,0)),INDEX(兵法相关参数!$C$12:$AL$15,AN$15,MATCH($AB916,兵法相关参数!$C$3:$AL$3,0))),0)+IFERROR(AJ916*IF($E916="将领",INDEX(兵法相关参数!$C$4:$AL$7,AN$15,MATCH($AG916,兵法相关参数!$C$3:$AL$3,0)),INDEX(兵法相关参数!$C$12:$AL$15,AN$15,MATCH($AG916,兵法相关参数!$C$3:$AL$3,0))),0)</f>
        <v>0</v>
      </c>
      <c r="AO916" s="146">
        <f>IFERROR(AF916*IF($E916="将领",INDEX(兵法相关参数!$C$4:$AL$7,AL$15,MATCH($AB916,兵法相关参数!$C$3:$AL$3,0)),INDEX(兵法相关参数!$C$12:$AL$15,AO$15,MATCH($AB916,兵法相关参数!$C$3:$AL$3,0))),0)+IFERROR(AK916*IF($E916="将领",INDEX(兵法相关参数!$C$4:$AL$7,AL$15,MATCH($AG916,兵法相关参数!$C$3:$AL$3,0)),INDEX(兵法相关参数!$C$12:$AL$15,AO$15,MATCH($AG916,兵法相关参数!$C$3:$AL$3,0))),0)</f>
        <v>0</v>
      </c>
      <c r="AP916" s="27"/>
      <c r="AQ916" s="152">
        <f t="shared" si="625"/>
        <v>30250</v>
      </c>
      <c r="AR916" s="160">
        <f t="shared" si="618"/>
        <v>0</v>
      </c>
      <c r="AS916" s="15" t="str">
        <f t="shared" si="619"/>
        <v>橙</v>
      </c>
      <c r="AT916" s="153">
        <f t="shared" si="620"/>
        <v>2</v>
      </c>
      <c r="AU916" s="39" t="str">
        <f>IF(IF(L916="","",AQ916&amp;AT916)=AU915,"",IF(MOD(COUNTIF($AQ$1:AQ916,AQ916),3)=1,"",IF(L916="","",AQ916&amp;AT916)))</f>
        <v/>
      </c>
      <c r="AV916" s="166" t="str">
        <f t="shared" si="626"/>
        <v/>
      </c>
      <c r="AW916" s="166" t="str">
        <f t="shared" si="627"/>
        <v/>
      </c>
      <c r="AX916" s="15" t="str">
        <f>IF(MOD(COUNTIF($AQ$1:AQ916,AQ916),3)=1,"",IF(M916="","",AT916+1))</f>
        <v/>
      </c>
      <c r="AY916" s="15" t="str">
        <f t="shared" si="577"/>
        <v/>
      </c>
      <c r="AZ916" s="166" t="str">
        <f t="shared" si="578"/>
        <v/>
      </c>
      <c r="BA916" s="166" t="str">
        <f t="shared" si="579"/>
        <v/>
      </c>
      <c r="BB916" s="15" t="str">
        <f>IF(MOD(COUNTIF($AQ$1:AQ916,AQ916),3)=1,"",IF(N916="","",AX916+1))</f>
        <v/>
      </c>
      <c r="BC916" s="15" t="str">
        <f t="shared" si="621"/>
        <v/>
      </c>
      <c r="BD916" s="166" t="str">
        <f t="shared" si="622"/>
        <v/>
      </c>
      <c r="BE916" s="166" t="str">
        <f t="shared" si="623"/>
        <v/>
      </c>
      <c r="BF916" s="15"/>
      <c r="BG916" s="15"/>
      <c r="BH916" s="170" t="str">
        <f t="shared" si="624"/>
        <v>我方士兵兵力低于30%时，对其进行补给，在10秒内恢复{0}%最大兵力且持续期间获得30%减伤。（最多触发3次，同一目标最多触发1次）。</v>
      </c>
    </row>
    <row r="917" spans="1:60">
      <c r="A917" s="255" t="s">
        <v>1403</v>
      </c>
      <c r="B917" s="258" t="s">
        <v>1404</v>
      </c>
      <c r="C917" s="255" t="s">
        <v>13</v>
      </c>
      <c r="D917" s="255" t="s">
        <v>1405</v>
      </c>
      <c r="E917" s="11"/>
      <c r="F917" s="11"/>
      <c r="G917" s="11"/>
      <c r="H917" s="11"/>
      <c r="I917" s="11"/>
      <c r="J917" s="11" t="s">
        <v>402</v>
      </c>
      <c r="K917" s="11" t="s">
        <v>469</v>
      </c>
      <c r="L917" s="184" t="s">
        <v>62</v>
      </c>
      <c r="M917" s="184"/>
      <c r="N917" s="184"/>
      <c r="O917" s="183" t="s">
        <v>93</v>
      </c>
      <c r="P917" s="3" t="s">
        <v>472</v>
      </c>
      <c r="Q917" s="11" t="s">
        <v>61</v>
      </c>
      <c r="R917" s="3" t="s">
        <v>1410</v>
      </c>
      <c r="S917" s="3"/>
      <c r="T917" s="11"/>
      <c r="U917" s="184"/>
      <c r="V917" s="184"/>
      <c r="W917" s="3" t="s">
        <v>223</v>
      </c>
      <c r="X917" s="3" t="s">
        <v>224</v>
      </c>
      <c r="Y917" s="3" t="s">
        <v>225</v>
      </c>
      <c r="Z917" s="3" t="s">
        <v>226</v>
      </c>
      <c r="AA917" s="1"/>
      <c r="AB917" s="15"/>
      <c r="AC917" s="187" t="s">
        <v>227</v>
      </c>
      <c r="AD917" s="187" t="s">
        <v>228</v>
      </c>
      <c r="AE917" s="187" t="s">
        <v>229</v>
      </c>
      <c r="AF917" s="187" t="s">
        <v>230</v>
      </c>
      <c r="AG917" s="96"/>
      <c r="AH917" s="187"/>
      <c r="AI917" s="187"/>
      <c r="AJ917" s="187"/>
      <c r="AK917" s="187"/>
      <c r="AL917" s="146">
        <f>IFERROR(AC917*IF($E917="将领",INDEX(兵法相关参数!$C$4:$AL$7,AL$15,MATCH($AB917,兵法相关参数!$C$3:$AL$3,0)),INDEX(兵法相关参数!$C$12:$AL$15,AL$15,MATCH($AB917,兵法相关参数!$C$3:$AL$3,0))),0)+IFERROR(AH917*IF($E917="将领",INDEX(兵法相关参数!$C$4:$AL$7,AL$15,MATCH($AG917,兵法相关参数!$C$3:$AL$3,0)),INDEX(兵法相关参数!$C$12:$AL$15,AL$15,MATCH($AG917,兵法相关参数!$C$3:$AL$3,0))),0)</f>
        <v>0</v>
      </c>
      <c r="AM917" s="146">
        <f>IFERROR(AD917*IF($E917="将领",INDEX(兵法相关参数!$C$4:$AL$7,AM$15,MATCH($AB917,兵法相关参数!$C$3:$AL$3,0)),INDEX(兵法相关参数!$C$12:$AL$15,AM$15,MATCH($AB917,兵法相关参数!$C$3:$AL$3,0))),0)+IFERROR(AI917*IF($E917="将领",INDEX(兵法相关参数!$C$4:$AL$7,AM$15,MATCH($AG917,兵法相关参数!$C$3:$AL$3,0)),INDEX(兵法相关参数!$C$12:$AL$15,AM$15,MATCH($AG917,兵法相关参数!$C$3:$AL$3,0))),0)</f>
        <v>0</v>
      </c>
      <c r="AN917" s="146">
        <f>IFERROR(AE917*IF($E917="将领",INDEX(兵法相关参数!$C$4:$AL$7,AN$15,MATCH($AB917,兵法相关参数!$C$3:$AL$3,0)),INDEX(兵法相关参数!$C$12:$AL$15,AN$15,MATCH($AB917,兵法相关参数!$C$3:$AL$3,0))),0)+IFERROR(AJ917*IF($E917="将领",INDEX(兵法相关参数!$C$4:$AL$7,AN$15,MATCH($AG917,兵法相关参数!$C$3:$AL$3,0)),INDEX(兵法相关参数!$C$12:$AL$15,AN$15,MATCH($AG917,兵法相关参数!$C$3:$AL$3,0))),0)</f>
        <v>0</v>
      </c>
      <c r="AO917" s="146">
        <f>IFERROR(AF917*IF($E917="将领",INDEX(兵法相关参数!$C$4:$AL$7,AL$15,MATCH($AB917,兵法相关参数!$C$3:$AL$3,0)),INDEX(兵法相关参数!$C$12:$AL$15,AO$15,MATCH($AB917,兵法相关参数!$C$3:$AL$3,0))),0)+IFERROR(AK917*IF($E917="将领",INDEX(兵法相关参数!$C$4:$AL$7,AL$15,MATCH($AG917,兵法相关参数!$C$3:$AL$3,0)),INDEX(兵法相关参数!$C$12:$AL$15,AO$15,MATCH($AG917,兵法相关参数!$C$3:$AL$3,0))),0)</f>
        <v>0</v>
      </c>
      <c r="AP917" s="27"/>
      <c r="AQ917" s="154">
        <v>30335</v>
      </c>
      <c r="AR917" s="160">
        <f t="shared" ref="AR917:AR925" si="628">IF(D917="直接伤害",1,0)</f>
        <v>0</v>
      </c>
      <c r="AS917" s="15" t="str">
        <f t="shared" ref="AS917:AS925" si="629">IF(C917="",AS916,C917)</f>
        <v>红</v>
      </c>
      <c r="AT917" s="153">
        <f t="shared" ref="AT917:AT925" si="630">IF(A917&lt;&gt;"",1,IF(D917="",AT916,IF(AU915="",AT916,IF(AX915="",AT916+1,IF(BB915="",AT916+2,AT916+3)))))</f>
        <v>1</v>
      </c>
      <c r="AU917" s="39" t="str">
        <f>IF(IF(L917="","",AQ917&amp;AT917)=AU916,"",IF(MOD(COUNTIF($AQ$1:AQ917,AQ917),3)=1,"",IF(L917="","",AQ917&amp;AT917)))</f>
        <v/>
      </c>
      <c r="AV917" s="166" t="str">
        <f t="shared" si="626"/>
        <v/>
      </c>
      <c r="AW917" s="166" t="str">
        <f t="shared" si="627"/>
        <v/>
      </c>
      <c r="AX917" s="15" t="str">
        <f>IF(MOD(COUNTIF($AQ$1:AQ917,AQ917),3)=1,"",IF(M917="","",AT917+1))</f>
        <v/>
      </c>
      <c r="AY917" s="15" t="str">
        <f t="shared" si="577"/>
        <v/>
      </c>
      <c r="AZ917" s="166" t="str">
        <f t="shared" si="578"/>
        <v/>
      </c>
      <c r="BA917" s="166" t="str">
        <f t="shared" si="579"/>
        <v/>
      </c>
      <c r="BB917" s="15" t="str">
        <f>IF(MOD(COUNTIF($AQ$1:AQ917,AQ917),3)=1,"",IF(N917="","",AX917+1))</f>
        <v/>
      </c>
      <c r="BC917" s="15" t="str">
        <f t="shared" ref="BC917:BC925" si="631">IF(IF(BB917="","",AQ917&amp;BB917)=BC916,"",IF(BB917="","",AQ917&amp;BB917))</f>
        <v/>
      </c>
      <c r="BD917" s="166" t="str">
        <f t="shared" ref="BD917:BD925" si="632">IF(BC917="","",IF(N916="固定值",N917,ROUND(IF(AR917=1,N917*INDEX($AV$5:$AV$9,MATCH(AS917,$AU$5:$AU$9,0)),N917*INDEX($AV$13:$AV$17,MATCH(AS917,$AU$13:$AU$17,0))),IF(MID(BH917,FIND(BB917-1,BH917)+2,1)="%",3,1))))</f>
        <v/>
      </c>
      <c r="BE917" s="166" t="str">
        <f t="shared" ref="BE917:BE925" si="633">IF(BC917="","",ROUND((IF(AR917=1,N917*INDEX($AW$5:$AW$9,MATCH(AS917,$AU$5:$AU$9,0)),N917*INDEX($AW$13:$AW$17,MATCH(AS917,$AU$13:$AU$17,0)))-BD917)/34,IF(MID(BH917,FIND(BB917-1,BH917)+2,1)="%",3,1)))</f>
        <v/>
      </c>
      <c r="BF917" s="15"/>
      <c r="BG917" s="15"/>
      <c r="BH917" s="170" t="str">
        <f t="shared" ref="BH917:BH925" si="634">IF(B917="",BH916,B917)</f>
        <v>受到近战伤害降低20%，每受到8次伤害（持续伤害只计1次），自身武力伤害提升{0}%（不可驱散），并获得12怒气，最多触发10次，触发10次后，每5秒回复{1}怒气。</v>
      </c>
    </row>
    <row r="918" spans="1:60">
      <c r="A918" s="256"/>
      <c r="B918" s="259"/>
      <c r="C918" s="256"/>
      <c r="D918" s="256"/>
      <c r="E918" s="179" t="s">
        <v>22</v>
      </c>
      <c r="F918" s="141">
        <v>1</v>
      </c>
      <c r="G918" s="141">
        <v>1</v>
      </c>
      <c r="H918" s="141"/>
      <c r="I918" s="141">
        <v>1</v>
      </c>
      <c r="J918" s="255">
        <f>SUMPRODUCT(LARGE(AL918:AO918*F918:I918+AL919:AO919*F919:I919+AL921:AO921*F921:I921+AL922:AO922*F922:I922+AL924:AO924*F924:I924+AL925:AO925*F925:I925,1))</f>
        <v>5.1007186859346954</v>
      </c>
      <c r="K918" s="255">
        <f>INDEX($J$17:$J$200,MATCH(C917,$C$17:$C$200,0),1)</f>
        <v>5.1145752809421161</v>
      </c>
      <c r="L918" s="207">
        <v>3.5999999999999997E-2</v>
      </c>
      <c r="M918" s="179"/>
      <c r="N918" s="207"/>
      <c r="O918" s="182">
        <f>55%*0.65</f>
        <v>0.35750000000000004</v>
      </c>
      <c r="P918" s="44">
        <v>12</v>
      </c>
      <c r="Q918" s="179">
        <v>1</v>
      </c>
      <c r="R918" s="44">
        <v>48</v>
      </c>
      <c r="S918" s="44"/>
      <c r="T918" s="179"/>
      <c r="U918" s="110"/>
      <c r="V918" s="179"/>
      <c r="W918" s="23">
        <f>效果范围削减($Q$918)*$O$918*$L$918</f>
        <v>1.2870000000000001E-2</v>
      </c>
      <c r="X918" s="23">
        <f t="shared" ref="X918:Z918" si="635">效果范围削减($Q$918)*$O$918*$L$918</f>
        <v>1.2870000000000001E-2</v>
      </c>
      <c r="Y918" s="23">
        <f t="shared" si="635"/>
        <v>1.2870000000000001E-2</v>
      </c>
      <c r="Z918" s="23">
        <f t="shared" si="635"/>
        <v>1.2870000000000001E-2</v>
      </c>
      <c r="AA918" s="179"/>
      <c r="AB918" s="44" t="s">
        <v>96</v>
      </c>
      <c r="AC918" s="92">
        <f>(辅助效用($P918,-1,AC$15,"输出转换",标准系数,"指定将领",W918)+辅助效用($R$918,-1,AC$15,"输出转换",标准系数,"指定将领",W918*10))/2*($R$918-$P$918)</f>
        <v>3.9204152578616487</v>
      </c>
      <c r="AD918" s="92">
        <f>(辅助效用($P918,-1,AD$15,"输出转换",标准系数,"指定将领",X918)+辅助效用($R$918,-1,AD$15,"输出转换",标准系数,"指定将领",X918*10))/2*($R$918-$P$918)</f>
        <v>2.5366741747386388</v>
      </c>
      <c r="AE918" s="92">
        <f>(辅助效用($P918,-1,AE$15,"输出转换",标准系数,"指定将领",Y918)+辅助效用($R$918,-1,AE$15,"输出转换",标准系数,"指定将领",Y918*10))/2*($R$918-$P$918)</f>
        <v>3.8760521256153782</v>
      </c>
      <c r="AF918" s="92">
        <f>(辅助效用($P918,-1,AF$15,"输出转换",标准系数,"指定将领",Z918)+辅助效用($R$918,-1,AF$15,"输出转换",标准系数,"指定将领",Z918*10))/2*($R$918-$P$918)</f>
        <v>3.9883788977307599</v>
      </c>
      <c r="AG918" s="92"/>
      <c r="AH918" s="188"/>
      <c r="AI918" s="188"/>
      <c r="AJ918" s="188"/>
      <c r="AK918" s="238">
        <f>AV918+35*AW918</f>
        <v>3.6000000000000004E-2</v>
      </c>
      <c r="AL918" s="146">
        <f>IFERROR(AC918*IF($E918="将领",INDEX(兵法相关参数!$C$4:$AL$7,AL$15,MATCH($AB918,兵法相关参数!$C$3:$AL$3,0)),INDEX(兵法相关参数!$C$12:$AL$15,AL$15,MATCH($AB918,兵法相关参数!$C$3:$AL$3,0))),0)+IFERROR(AH918*IF($E918="将领",INDEX(兵法相关参数!$C$4:$AL$7,AL$15,MATCH($AG918,兵法相关参数!$C$3:$AL$3,0)),INDEX(兵法相关参数!$C$12:$AL$15,AL$15,MATCH($AG918,兵法相关参数!$C$3:$AL$3,0))),0)</f>
        <v>3.631589462694353</v>
      </c>
      <c r="AM918" s="146">
        <f>IFERROR(AD918*IF($E918="将领",INDEX(兵法相关参数!$C$4:$AL$7,AM$15,MATCH($AB918,兵法相关参数!$C$3:$AL$3,0)),INDEX(兵法相关参数!$C$12:$AL$15,AM$15,MATCH($AB918,兵法相关参数!$C$3:$AL$3,0))),0)+IFERROR(AI918*IF($E918="将领",INDEX(兵法相关参数!$C$4:$AL$7,AM$15,MATCH($AG918,兵法相关参数!$C$3:$AL$3,0)),INDEX(兵法相关参数!$C$12:$AL$15,AM$15,MATCH($AG918,兵法相关参数!$C$3:$AL$3,0))),0)</f>
        <v>2.2472432456979252</v>
      </c>
      <c r="AN918" s="146">
        <f>IFERROR(AE918*IF($E918="将领",INDEX(兵法相关参数!$C$4:$AL$7,AN$15,MATCH($AB918,兵法相关参数!$C$3:$AL$3,0)),INDEX(兵法相关参数!$C$12:$AL$15,AN$15,MATCH($AB918,兵法相关参数!$C$3:$AL$3,0))),0)+IFERROR(AJ918*IF($E918="将领",INDEX(兵法相关参数!$C$4:$AL$7,AN$15,MATCH($AG918,兵法相关参数!$C$3:$AL$3,0)),INDEX(兵法相关参数!$C$12:$AL$15,AN$15,MATCH($AG918,兵法相关参数!$C$3:$AL$3,0))),0)</f>
        <v>3.5302624971761607</v>
      </c>
      <c r="AO918" s="146">
        <f>IFERROR(AF918*IF($E918="将领",INDEX(兵法相关参数!$C$4:$AL$7,AL$15,MATCH($AB918,兵法相关参数!$C$3:$AL$3,0)),INDEX(兵法相关参数!$C$12:$AL$15,AO$15,MATCH($AB918,兵法相关参数!$C$3:$AL$3,0))),0)+IFERROR(AK918*IF($E918="将领",INDEX(兵法相关参数!$C$4:$AL$7,AL$15,MATCH($AG918,兵法相关参数!$C$3:$AL$3,0)),INDEX(兵法相关参数!$C$12:$AL$15,AO$15,MATCH($AG918,兵法相关参数!$C$3:$AL$3,0))),0)</f>
        <v>3.6945460686049323</v>
      </c>
      <c r="AP918" s="27"/>
      <c r="AQ918" s="151">
        <f>AQ917</f>
        <v>30335</v>
      </c>
      <c r="AR918" s="160">
        <f t="shared" si="628"/>
        <v>0</v>
      </c>
      <c r="AS918" s="15" t="str">
        <f t="shared" si="629"/>
        <v>红</v>
      </c>
      <c r="AT918" s="153">
        <f t="shared" si="630"/>
        <v>1</v>
      </c>
      <c r="AU918" s="39" t="str">
        <f>IF(IF(L918="","",AQ918&amp;AT918)=AU917,"",IF(MOD(COUNTIF($AQ$1:AQ918,AQ918),3)=1,"",IF(L918="","",AQ918&amp;AT918)))</f>
        <v>303351</v>
      </c>
      <c r="AV918" s="191">
        <v>1E-3</v>
      </c>
      <c r="AW918" s="191">
        <v>1E-3</v>
      </c>
      <c r="AX918" s="15" t="str">
        <f>IF(MOD(COUNTIF($AQ$1:AQ918,AQ918),3)=1,"",IF(M918="","",AT918+1))</f>
        <v/>
      </c>
      <c r="AY918" s="15" t="str">
        <f t="shared" ref="AY918:AY981" si="636">IF(IF(AX918="","",AQ918&amp;AX918)=AY917,"",IF(AX918="","",AQ918&amp;AX918))</f>
        <v/>
      </c>
      <c r="AZ918" s="166" t="str">
        <f t="shared" ref="AZ918:AZ981" si="637">IF(AY918="","",IF(M917="固定值",M918,ROUND(IF(AR918=1,M918*INDEX($AV$5:$AV$9,MATCH(AS918,$AU$5:$AU$9,0)),M918*INDEX($AV$13:$AV$17,MATCH(AS918,$AU$13:$AU$17,0))),IF(MID(BH918,FIND(AX918-1,BH918)+2,1)="%",3,1))))</f>
        <v/>
      </c>
      <c r="BA918" s="166" t="str">
        <f t="shared" ref="BA918:BA981" si="638">IF(AY918="","",ROUND((IF(AR918=1,M918*INDEX($AW$5:$AW$9,MATCH(AS918,$AU$5:$AU$9,0)),M918*INDEX($AW$13:$AW$17,MATCH(AS918,$AU$13:$AU$17,0)))-AZ918)/34,IF(MID(BH918,FIND(AX918-1,BH918)+2,1)="%",3,1)))</f>
        <v/>
      </c>
      <c r="BB918" s="15" t="str">
        <f>IF(MOD(COUNTIF($AQ$1:AQ918,AQ918),3)=1,"",IF(N918="","",AX918+1))</f>
        <v/>
      </c>
      <c r="BC918" s="15" t="str">
        <f t="shared" si="631"/>
        <v/>
      </c>
      <c r="BD918" s="166" t="str">
        <f t="shared" si="632"/>
        <v/>
      </c>
      <c r="BE918" s="166" t="str">
        <f t="shared" si="633"/>
        <v/>
      </c>
      <c r="BF918" s="15"/>
      <c r="BG918" s="15"/>
      <c r="BH918" s="170" t="str">
        <f t="shared" si="634"/>
        <v>受到近战伤害降低20%，每受到8次伤害（持续伤害只计1次），自身武力伤害提升{0}%（不可驱散），并获得12怒气，最多触发10次，触发10次后，每5秒回复{1}怒气。</v>
      </c>
    </row>
    <row r="919" spans="1:60">
      <c r="A919" s="256"/>
      <c r="B919" s="259"/>
      <c r="C919" s="256"/>
      <c r="D919" s="257"/>
      <c r="E919" s="179"/>
      <c r="F919" s="141"/>
      <c r="G919" s="141"/>
      <c r="H919" s="141"/>
      <c r="I919" s="141"/>
      <c r="J919" s="256"/>
      <c r="K919" s="256"/>
      <c r="L919" s="182"/>
      <c r="M919" s="179"/>
      <c r="N919" s="179"/>
      <c r="O919" s="182"/>
      <c r="P919" s="179"/>
      <c r="Q919" s="179"/>
      <c r="R919" s="179"/>
      <c r="S919" s="179"/>
      <c r="T919" s="179"/>
      <c r="U919" s="179"/>
      <c r="V919" s="179"/>
      <c r="W919" s="179"/>
      <c r="X919" s="179"/>
      <c r="Y919" s="179"/>
      <c r="Z919" s="179"/>
      <c r="AA919" s="179"/>
      <c r="AB919" s="44"/>
      <c r="AC919" s="92"/>
      <c r="AD919" s="92"/>
      <c r="AE919" s="92"/>
      <c r="AF919" s="92"/>
      <c r="AG919" s="92"/>
      <c r="AH919" s="189"/>
      <c r="AI919" s="189"/>
      <c r="AJ919" s="189"/>
      <c r="AK919" s="189"/>
      <c r="AL919" s="146">
        <f>IFERROR(AC919*IF($E919="将领",INDEX(兵法相关参数!$C$4:$AL$7,AL$15,MATCH($AB919,兵法相关参数!$C$3:$AL$3,0)),INDEX(兵法相关参数!$C$12:$AL$15,AL$15,MATCH($AB919,兵法相关参数!$C$3:$AL$3,0))),0)+IFERROR(AH919*IF($E919="将领",INDEX(兵法相关参数!$C$4:$AL$7,AL$15,MATCH($AG919,兵法相关参数!$C$3:$AL$3,0)),INDEX(兵法相关参数!$C$12:$AL$15,AL$15,MATCH($AG919,兵法相关参数!$C$3:$AL$3,0))),0)</f>
        <v>0</v>
      </c>
      <c r="AM919" s="146">
        <f>IFERROR(AD919*IF($E919="将领",INDEX(兵法相关参数!$C$4:$AL$7,AM$15,MATCH($AB919,兵法相关参数!$C$3:$AL$3,0)),INDEX(兵法相关参数!$C$12:$AL$15,AM$15,MATCH($AB919,兵法相关参数!$C$3:$AL$3,0))),0)+IFERROR(AI919*IF($E919="将领",INDEX(兵法相关参数!$C$4:$AL$7,AM$15,MATCH($AG919,兵法相关参数!$C$3:$AL$3,0)),INDEX(兵法相关参数!$C$12:$AL$15,AM$15,MATCH($AG919,兵法相关参数!$C$3:$AL$3,0))),0)</f>
        <v>0</v>
      </c>
      <c r="AN919" s="146">
        <f>IFERROR(AE919*IF($E919="将领",INDEX(兵法相关参数!$C$4:$AL$7,AN$15,MATCH($AB919,兵法相关参数!$C$3:$AL$3,0)),INDEX(兵法相关参数!$C$12:$AL$15,AN$15,MATCH($AB919,兵法相关参数!$C$3:$AL$3,0))),0)+IFERROR(AJ919*IF($E919="将领",INDEX(兵法相关参数!$C$4:$AL$7,AN$15,MATCH($AG919,兵法相关参数!$C$3:$AL$3,0)),INDEX(兵法相关参数!$C$12:$AL$15,AN$15,MATCH($AG919,兵法相关参数!$C$3:$AL$3,0))),0)</f>
        <v>0</v>
      </c>
      <c r="AO919" s="146">
        <f>IFERROR(AF919*IF($E919="将领",INDEX(兵法相关参数!$C$4:$AL$7,AL$15,MATCH($AB919,兵法相关参数!$C$3:$AL$3,0)),INDEX(兵法相关参数!$C$12:$AL$15,AO$15,MATCH($AB919,兵法相关参数!$C$3:$AL$3,0))),0)+IFERROR(AK919*IF($E919="将领",INDEX(兵法相关参数!$C$4:$AL$7,AL$15,MATCH($AG919,兵法相关参数!$C$3:$AL$3,0)),INDEX(兵法相关参数!$C$12:$AL$15,AO$15,MATCH($AG919,兵法相关参数!$C$3:$AL$3,0))),0)</f>
        <v>0</v>
      </c>
      <c r="AP919" s="27"/>
      <c r="AQ919" s="151">
        <f>AQ918</f>
        <v>30335</v>
      </c>
      <c r="AR919" s="160">
        <f t="shared" si="628"/>
        <v>0</v>
      </c>
      <c r="AS919" s="15" t="str">
        <f t="shared" si="629"/>
        <v>红</v>
      </c>
      <c r="AT919" s="153">
        <f t="shared" si="630"/>
        <v>1</v>
      </c>
      <c r="AU919" s="39" t="str">
        <f>IF(IF(L919="","",AQ919&amp;AT919)=AU918,"",IF(MOD(COUNTIF($AQ$1:AQ919,AQ919),3)=1,"",IF(L919="","",AQ919&amp;AT919)))</f>
        <v/>
      </c>
      <c r="AV919" s="166" t="str">
        <f t="shared" si="626"/>
        <v/>
      </c>
      <c r="AW919" s="166" t="str">
        <f t="shared" si="627"/>
        <v/>
      </c>
      <c r="AX919" s="15" t="str">
        <f>IF(MOD(COUNTIF($AQ$1:AQ919,AQ919),3)=1,"",IF(M919="","",AT919+1))</f>
        <v/>
      </c>
      <c r="AY919" s="15" t="str">
        <f t="shared" si="636"/>
        <v/>
      </c>
      <c r="AZ919" s="166" t="str">
        <f t="shared" si="637"/>
        <v/>
      </c>
      <c r="BA919" s="166" t="str">
        <f t="shared" si="638"/>
        <v/>
      </c>
      <c r="BB919" s="15" t="str">
        <f>IF(MOD(COUNTIF($AQ$1:AQ919,AQ919),3)=1,"",IF(N919="","",AX919+1))</f>
        <v/>
      </c>
      <c r="BC919" s="15" t="str">
        <f t="shared" si="631"/>
        <v/>
      </c>
      <c r="BD919" s="166" t="str">
        <f t="shared" si="632"/>
        <v/>
      </c>
      <c r="BE919" s="166" t="str">
        <f t="shared" si="633"/>
        <v/>
      </c>
      <c r="BF919" s="15"/>
      <c r="BG919" s="15"/>
      <c r="BH919" s="170" t="str">
        <f t="shared" si="634"/>
        <v>受到近战伤害降低20%，每受到8次伤害（持续伤害只计1次），自身武力伤害提升{0}%（不可驱散），并获得12怒气，最多触发10次，触发10次后，每5秒回复{1}怒气。</v>
      </c>
    </row>
    <row r="920" spans="1:60">
      <c r="A920" s="256"/>
      <c r="B920" s="259"/>
      <c r="C920" s="256"/>
      <c r="D920" s="255" t="s">
        <v>1407</v>
      </c>
      <c r="E920" s="11"/>
      <c r="F920" s="11"/>
      <c r="G920" s="11"/>
      <c r="H920" s="11"/>
      <c r="I920" s="11"/>
      <c r="J920" s="256"/>
      <c r="K920" s="256"/>
      <c r="L920" s="190" t="s">
        <v>1411</v>
      </c>
      <c r="M920" s="184"/>
      <c r="N920" s="11"/>
      <c r="O920" s="183" t="s">
        <v>93</v>
      </c>
      <c r="P920" s="3" t="s">
        <v>57</v>
      </c>
      <c r="Q920" s="11" t="s">
        <v>61</v>
      </c>
      <c r="R920" s="184"/>
      <c r="S920" s="184"/>
      <c r="T920" s="11"/>
      <c r="U920" s="184"/>
      <c r="V920" s="184"/>
      <c r="W920" s="3" t="s">
        <v>223</v>
      </c>
      <c r="X920" s="3" t="s">
        <v>224</v>
      </c>
      <c r="Y920" s="3" t="s">
        <v>225</v>
      </c>
      <c r="Z920" s="3" t="s">
        <v>226</v>
      </c>
      <c r="AA920" s="1"/>
      <c r="AB920" s="15"/>
      <c r="AC920" s="187" t="s">
        <v>227</v>
      </c>
      <c r="AD920" s="187" t="s">
        <v>228</v>
      </c>
      <c r="AE920" s="187" t="s">
        <v>229</v>
      </c>
      <c r="AF920" s="187" t="s">
        <v>230</v>
      </c>
      <c r="AG920" s="96"/>
      <c r="AH920" s="187"/>
      <c r="AI920" s="187"/>
      <c r="AJ920" s="187"/>
      <c r="AK920" s="187"/>
      <c r="AL920" s="146">
        <f>IFERROR(AC920*IF($E920="将领",INDEX(兵法相关参数!$C$4:$AL$7,AL$15,MATCH($AB920,兵法相关参数!$C$3:$AL$3,0)),INDEX(兵法相关参数!$C$12:$AL$15,AL$15,MATCH($AB920,兵法相关参数!$C$3:$AL$3,0))),0)+IFERROR(AH920*IF($E920="将领",INDEX(兵法相关参数!$C$4:$AL$7,AL$15,MATCH($AG920,兵法相关参数!$C$3:$AL$3,0)),INDEX(兵法相关参数!$C$12:$AL$15,AL$15,MATCH($AG920,兵法相关参数!$C$3:$AL$3,0))),0)</f>
        <v>0</v>
      </c>
      <c r="AM920" s="146">
        <f>IFERROR(AD920*IF($E920="将领",INDEX(兵法相关参数!$C$4:$AL$7,AM$15,MATCH($AB920,兵法相关参数!$C$3:$AL$3,0)),INDEX(兵法相关参数!$C$12:$AL$15,AM$15,MATCH($AB920,兵法相关参数!$C$3:$AL$3,0))),0)+IFERROR(AI920*IF($E920="将领",INDEX(兵法相关参数!$C$4:$AL$7,AM$15,MATCH($AG920,兵法相关参数!$C$3:$AL$3,0)),INDEX(兵法相关参数!$C$12:$AL$15,AM$15,MATCH($AG920,兵法相关参数!$C$3:$AL$3,0))),0)</f>
        <v>0</v>
      </c>
      <c r="AN920" s="146">
        <f>IFERROR(AE920*IF($E920="将领",INDEX(兵法相关参数!$C$4:$AL$7,AN$15,MATCH($AB920,兵法相关参数!$C$3:$AL$3,0)),INDEX(兵法相关参数!$C$12:$AL$15,AN$15,MATCH($AB920,兵法相关参数!$C$3:$AL$3,0))),0)+IFERROR(AJ920*IF($E920="将领",INDEX(兵法相关参数!$C$4:$AL$7,AN$15,MATCH($AG920,兵法相关参数!$C$3:$AL$3,0)),INDEX(兵法相关参数!$C$12:$AL$15,AN$15,MATCH($AG920,兵法相关参数!$C$3:$AL$3,0))),0)</f>
        <v>0</v>
      </c>
      <c r="AO920" s="146">
        <f>IFERROR(AF920*IF($E920="将领",INDEX(兵法相关参数!$C$4:$AL$7,AL$15,MATCH($AB920,兵法相关参数!$C$3:$AL$3,0)),INDEX(兵法相关参数!$C$12:$AL$15,AO$15,MATCH($AB920,兵法相关参数!$C$3:$AL$3,0))),0)+IFERROR(AK920*IF($E920="将领",INDEX(兵法相关参数!$C$4:$AL$7,AL$15,MATCH($AG920,兵法相关参数!$C$3:$AL$3,0)),INDEX(兵法相关参数!$C$12:$AL$15,AO$15,MATCH($AG920,兵法相关参数!$C$3:$AL$3,0))),0)</f>
        <v>0</v>
      </c>
      <c r="AP920" s="27"/>
      <c r="AQ920" s="151">
        <f t="shared" ref="AQ920:AQ925" si="639">AQ919</f>
        <v>30335</v>
      </c>
      <c r="AR920" s="160">
        <f t="shared" si="628"/>
        <v>0</v>
      </c>
      <c r="AS920" s="15" t="str">
        <f t="shared" si="629"/>
        <v>红</v>
      </c>
      <c r="AT920" s="153">
        <f t="shared" si="630"/>
        <v>2</v>
      </c>
      <c r="AU920" s="39" t="str">
        <f>IF(IF(L920="","",AQ920&amp;AT920)=AU919,"",IF(MOD(COUNTIF($AQ$1:AQ920,AQ920),3)=1,"",IF(L920="","",AQ920&amp;AT920)))</f>
        <v/>
      </c>
      <c r="AV920" s="166" t="str">
        <f t="shared" si="626"/>
        <v/>
      </c>
      <c r="AW920" s="166" t="str">
        <f t="shared" si="627"/>
        <v/>
      </c>
      <c r="AX920" s="15" t="str">
        <f>IF(MOD(COUNTIF($AQ$1:AQ920,AQ920),3)=1,"",IF(M920="","",AT920+1))</f>
        <v/>
      </c>
      <c r="AY920" s="15" t="str">
        <f t="shared" si="636"/>
        <v/>
      </c>
      <c r="AZ920" s="166" t="str">
        <f t="shared" si="637"/>
        <v/>
      </c>
      <c r="BA920" s="166" t="str">
        <f t="shared" si="638"/>
        <v/>
      </c>
      <c r="BB920" s="15" t="str">
        <f>IF(MOD(COUNTIF($AQ$1:AQ920,AQ920),3)=1,"",IF(N920="","",AX920+1))</f>
        <v/>
      </c>
      <c r="BC920" s="15" t="str">
        <f t="shared" si="631"/>
        <v/>
      </c>
      <c r="BD920" s="166" t="str">
        <f t="shared" si="632"/>
        <v/>
      </c>
      <c r="BE920" s="166" t="str">
        <f t="shared" si="633"/>
        <v/>
      </c>
      <c r="BF920" s="15"/>
      <c r="BG920" s="15"/>
      <c r="BH920" s="170" t="str">
        <f t="shared" si="634"/>
        <v>受到近战伤害降低20%，每受到8次伤害（持续伤害只计1次），自身武力伤害提升{0}%（不可驱散），并获得12怒气，最多触发10次，触发10次后，每5秒回复{1}怒气。</v>
      </c>
    </row>
    <row r="921" spans="1:60">
      <c r="A921" s="256"/>
      <c r="B921" s="259"/>
      <c r="C921" s="256"/>
      <c r="D921" s="256"/>
      <c r="E921" s="179" t="s">
        <v>22</v>
      </c>
      <c r="F921" s="141">
        <v>1</v>
      </c>
      <c r="G921" s="141">
        <v>1</v>
      </c>
      <c r="H921" s="141"/>
      <c r="I921" s="141">
        <v>1</v>
      </c>
      <c r="J921" s="256"/>
      <c r="K921" s="256"/>
      <c r="L921" s="179">
        <v>10</v>
      </c>
      <c r="M921" s="44"/>
      <c r="N921" s="10"/>
      <c r="O921" s="182">
        <v>1</v>
      </c>
      <c r="P921" s="44" t="s">
        <v>1409</v>
      </c>
      <c r="Q921" s="179">
        <v>1</v>
      </c>
      <c r="R921" s="106"/>
      <c r="S921" s="106"/>
      <c r="T921" s="179"/>
      <c r="U921" s="44"/>
      <c r="V921" s="24"/>
      <c r="W921" s="23">
        <f>效果范围削减($Q$921)*$O$921*$L$921</f>
        <v>10</v>
      </c>
      <c r="X921" s="23">
        <f t="shared" ref="X921:Z921" si="640">效果范围削减($Q$921)*$O$921*$L$921</f>
        <v>10</v>
      </c>
      <c r="Y921" s="23">
        <f t="shared" si="640"/>
        <v>10</v>
      </c>
      <c r="Z921" s="23">
        <f t="shared" si="640"/>
        <v>10</v>
      </c>
      <c r="AA921" s="22"/>
      <c r="AB921" s="44" t="s">
        <v>114</v>
      </c>
      <c r="AC921" s="92">
        <f>辅助效用($P921,-1,AC$15,"输出转换",怒气系数,"指定将领",W921)</f>
        <v>5.1528870154587653E-2</v>
      </c>
      <c r="AD921" s="92">
        <f>辅助效用($P921,-1,AD$15,"输出转换",怒气系数,"指定将领",X921)</f>
        <v>3.5217681137542006E-2</v>
      </c>
      <c r="AE921" s="92">
        <f>辅助效用($P921,-1,AE$15,"输出转换",怒气系数,"指定将领",Y921)</f>
        <v>6.8472137876650657E-2</v>
      </c>
      <c r="AF921" s="92">
        <f>辅助效用($P921,-1,AF$15,"输出转换",怒气系数,"指定将领",Z921)</f>
        <v>7.0445248515737136E-2</v>
      </c>
      <c r="AG921" s="92"/>
      <c r="AH921" s="188"/>
      <c r="AI921" s="238"/>
      <c r="AJ921" s="188"/>
      <c r="AK921" s="238">
        <f>AV921+35*AW921</f>
        <v>10</v>
      </c>
      <c r="AL921" s="146">
        <f>IFERROR(AC921*IF($E921="将领",INDEX(兵法相关参数!$C$4:$AL$7,AL$15,MATCH($AB921,兵法相关参数!$C$3:$AL$3,0)),INDEX(兵法相关参数!$C$12:$AL$15,AL$15,MATCH($AB921,兵法相关参数!$C$3:$AL$3,0))),0)+IFERROR(AH921*IF($E921="将领",INDEX(兵法相关参数!$C$4:$AL$7,AL$15,MATCH($AG921,兵法相关参数!$C$3:$AL$3,0)),INDEX(兵法相关参数!$C$12:$AL$15,AL$15,MATCH($AG921,兵法相关参数!$C$3:$AL$3,0))),0)</f>
        <v>6.265910610797859E-2</v>
      </c>
      <c r="AM921" s="146">
        <f>IFERROR(AD921*IF($E921="将领",INDEX(兵法相关参数!$C$4:$AL$7,AM$15,MATCH($AB921,兵法相关参数!$C$3:$AL$3,0)),INDEX(兵法相关参数!$C$12:$AL$15,AM$15,MATCH($AB921,兵法相关参数!$C$3:$AL$3,0))),0)+IFERROR(AI921*IF($E921="将领",INDEX(兵法相关参数!$C$4:$AL$7,AM$15,MATCH($AG921,兵法相关参数!$C$3:$AL$3,0)),INDEX(兵法相关参数!$C$12:$AL$15,AM$15,MATCH($AG921,兵法相关参数!$C$3:$AL$3,0))),0)</f>
        <v>4.2824700263251081E-2</v>
      </c>
      <c r="AN921" s="146">
        <f>IFERROR(AE921*IF($E921="将领",INDEX(兵法相关参数!$C$4:$AL$7,AN$15,MATCH($AB921,兵法相关参数!$C$3:$AL$3,0)),INDEX(兵法相关参数!$C$12:$AL$15,AN$15,MATCH($AB921,兵法相关参数!$C$3:$AL$3,0))),0)+IFERROR(AJ921*IF($E921="将领",INDEX(兵法相关参数!$C$4:$AL$7,AN$15,MATCH($AG921,兵法相关参数!$C$3:$AL$3,0)),INDEX(兵法相关参数!$C$12:$AL$15,AN$15,MATCH($AG921,兵法相关参数!$C$3:$AL$3,0))),0)</f>
        <v>8.3262119658007186E-2</v>
      </c>
      <c r="AO921" s="146">
        <f>IFERROR(AF921*IF($E921="将领",INDEX(兵法相关参数!$C$4:$AL$7,AL$15,MATCH($AB921,兵法相关参数!$C$3:$AL$3,0)),INDEX(兵法相关参数!$C$12:$AL$15,AO$15,MATCH($AB921,兵法相关参数!$C$3:$AL$3,0))),0)+IFERROR(AK921*IF($E921="将领",INDEX(兵法相关参数!$C$4:$AL$7,AL$15,MATCH($AG921,兵法相关参数!$C$3:$AL$3,0)),INDEX(兵法相关参数!$C$12:$AL$15,AO$15,MATCH($AG921,兵法相关参数!$C$3:$AL$3,0))),0)</f>
        <v>8.5661422195136352E-2</v>
      </c>
      <c r="AP921" s="27"/>
      <c r="AQ921" s="151">
        <f t="shared" si="639"/>
        <v>30335</v>
      </c>
      <c r="AR921" s="160">
        <f t="shared" si="628"/>
        <v>0</v>
      </c>
      <c r="AS921" s="15" t="str">
        <f t="shared" si="629"/>
        <v>红</v>
      </c>
      <c r="AT921" s="153">
        <f t="shared" si="630"/>
        <v>2</v>
      </c>
      <c r="AU921" s="39" t="str">
        <f>IF(IF(L921="","",AQ921&amp;AT921)=AU920,"",IF(MOD(COUNTIF($AQ$1:AQ921,AQ921),3)=1,"",IF(L921="","",AQ921&amp;AT921)))</f>
        <v>303352</v>
      </c>
      <c r="AV921" s="191">
        <v>3</v>
      </c>
      <c r="AW921" s="166">
        <v>0.2</v>
      </c>
      <c r="AX921" s="15" t="str">
        <f>IF(MOD(COUNTIF($AQ$1:AQ921,AQ921),3)=1,"",IF(M921="","",AT921+1))</f>
        <v/>
      </c>
      <c r="AY921" s="15" t="str">
        <f t="shared" si="636"/>
        <v/>
      </c>
      <c r="AZ921" s="166" t="str">
        <f t="shared" si="637"/>
        <v/>
      </c>
      <c r="BA921" s="166" t="str">
        <f t="shared" si="638"/>
        <v/>
      </c>
      <c r="BB921" s="15" t="str">
        <f>IF(MOD(COUNTIF($AQ$1:AQ921,AQ921),3)=1,"",IF(N921="","",AX921+1))</f>
        <v/>
      </c>
      <c r="BC921" s="15" t="str">
        <f t="shared" si="631"/>
        <v/>
      </c>
      <c r="BD921" s="166" t="str">
        <f t="shared" si="632"/>
        <v/>
      </c>
      <c r="BE921" s="166" t="str">
        <f t="shared" si="633"/>
        <v/>
      </c>
      <c r="BF921" s="15"/>
      <c r="BG921" s="15"/>
      <c r="BH921" s="170" t="str">
        <f t="shared" si="634"/>
        <v>受到近战伤害降低20%，每受到8次伤害（持续伤害只计1次），自身武力伤害提升{0}%（不可驱散），并获得12怒气，最多触发10次，触发10次后，每5秒回复{1}怒气。</v>
      </c>
    </row>
    <row r="922" spans="1:60">
      <c r="A922" s="256"/>
      <c r="B922" s="259"/>
      <c r="C922" s="256"/>
      <c r="D922" s="257"/>
      <c r="E922" s="179"/>
      <c r="F922" s="141"/>
      <c r="G922" s="141"/>
      <c r="H922" s="141"/>
      <c r="I922" s="141"/>
      <c r="J922" s="256"/>
      <c r="K922" s="256"/>
      <c r="L922" s="182"/>
      <c r="M922" s="179"/>
      <c r="N922" s="179"/>
      <c r="O922" s="182"/>
      <c r="P922" s="179"/>
      <c r="Q922" s="179"/>
      <c r="R922" s="179"/>
      <c r="S922" s="179"/>
      <c r="T922" s="179"/>
      <c r="U922" s="179"/>
      <c r="V922" s="179"/>
      <c r="W922" s="179"/>
      <c r="X922" s="179"/>
      <c r="Y922" s="179"/>
      <c r="Z922" s="179"/>
      <c r="AA922" s="179"/>
      <c r="AB922" s="44"/>
      <c r="AC922" s="189"/>
      <c r="AD922" s="189"/>
      <c r="AE922" s="189"/>
      <c r="AF922" s="189"/>
      <c r="AG922" s="92"/>
      <c r="AH922" s="189"/>
      <c r="AI922" s="239"/>
      <c r="AJ922" s="189"/>
      <c r="AK922" s="189"/>
      <c r="AL922" s="146">
        <f>IFERROR(AC922*IF($E922="将领",INDEX(兵法相关参数!$C$4:$AL$7,AL$15,MATCH($AB922,兵法相关参数!$C$3:$AL$3,0)),INDEX(兵法相关参数!$C$12:$AL$15,AL$15,MATCH($AB922,兵法相关参数!$C$3:$AL$3,0))),0)+IFERROR(AH922*IF($E922="将领",INDEX(兵法相关参数!$C$4:$AL$7,AL$15,MATCH($AG922,兵法相关参数!$C$3:$AL$3,0)),INDEX(兵法相关参数!$C$12:$AL$15,AL$15,MATCH($AG922,兵法相关参数!$C$3:$AL$3,0))),0)</f>
        <v>0</v>
      </c>
      <c r="AM922" s="146">
        <f>IFERROR(AD922*IF($E922="将领",INDEX(兵法相关参数!$C$4:$AL$7,AM$15,MATCH($AB922,兵法相关参数!$C$3:$AL$3,0)),INDEX(兵法相关参数!$C$12:$AL$15,AM$15,MATCH($AB922,兵法相关参数!$C$3:$AL$3,0))),0)+IFERROR(AI922*IF($E922="将领",INDEX(兵法相关参数!$C$4:$AL$7,AM$15,MATCH($AG922,兵法相关参数!$C$3:$AL$3,0)),INDEX(兵法相关参数!$C$12:$AL$15,AM$15,MATCH($AG922,兵法相关参数!$C$3:$AL$3,0))),0)</f>
        <v>0</v>
      </c>
      <c r="AN922" s="146">
        <f>IFERROR(AE922*IF($E922="将领",INDEX(兵法相关参数!$C$4:$AL$7,AN$15,MATCH($AB922,兵法相关参数!$C$3:$AL$3,0)),INDEX(兵法相关参数!$C$12:$AL$15,AN$15,MATCH($AB922,兵法相关参数!$C$3:$AL$3,0))),0)+IFERROR(AJ922*IF($E922="将领",INDEX(兵法相关参数!$C$4:$AL$7,AN$15,MATCH($AG922,兵法相关参数!$C$3:$AL$3,0)),INDEX(兵法相关参数!$C$12:$AL$15,AN$15,MATCH($AG922,兵法相关参数!$C$3:$AL$3,0))),0)</f>
        <v>0</v>
      </c>
      <c r="AO922" s="146">
        <f>IFERROR(AF922*IF($E922="将领",INDEX(兵法相关参数!$C$4:$AL$7,AL$15,MATCH($AB922,兵法相关参数!$C$3:$AL$3,0)),INDEX(兵法相关参数!$C$12:$AL$15,AO$15,MATCH($AB922,兵法相关参数!$C$3:$AL$3,0))),0)+IFERROR(AK922*IF($E922="将领",INDEX(兵法相关参数!$C$4:$AL$7,AL$15,MATCH($AG922,兵法相关参数!$C$3:$AL$3,0)),INDEX(兵法相关参数!$C$12:$AL$15,AO$15,MATCH($AG922,兵法相关参数!$C$3:$AL$3,0))),0)</f>
        <v>0</v>
      </c>
      <c r="AP922" s="27"/>
      <c r="AQ922" s="151">
        <f t="shared" si="639"/>
        <v>30335</v>
      </c>
      <c r="AR922" s="160">
        <f t="shared" si="628"/>
        <v>0</v>
      </c>
      <c r="AS922" s="15" t="str">
        <f t="shared" si="629"/>
        <v>红</v>
      </c>
      <c r="AT922" s="153">
        <f t="shared" si="630"/>
        <v>2</v>
      </c>
      <c r="AU922" s="39" t="str">
        <f>IF(IF(L922="","",AQ922&amp;AT922)=AU921,"",IF(MOD(COUNTIF($AQ$1:AQ922,AQ922),3)=1,"",IF(L922="","",AQ922&amp;AT922)))</f>
        <v/>
      </c>
      <c r="AV922" s="166" t="str">
        <f t="shared" si="626"/>
        <v/>
      </c>
      <c r="AW922" s="166" t="str">
        <f t="shared" si="627"/>
        <v/>
      </c>
      <c r="AX922" s="15" t="str">
        <f>IF(MOD(COUNTIF($AQ$1:AQ922,AQ922),3)=1,"",IF(M922="","",AT922+1))</f>
        <v/>
      </c>
      <c r="AY922" s="15" t="str">
        <f t="shared" si="636"/>
        <v/>
      </c>
      <c r="AZ922" s="166" t="str">
        <f t="shared" si="637"/>
        <v/>
      </c>
      <c r="BA922" s="166" t="str">
        <f t="shared" si="638"/>
        <v/>
      </c>
      <c r="BB922" s="15" t="str">
        <f>IF(MOD(COUNTIF($AQ$1:AQ922,AQ922),3)=1,"",IF(N922="","",AX922+1))</f>
        <v/>
      </c>
      <c r="BC922" s="15" t="str">
        <f t="shared" si="631"/>
        <v/>
      </c>
      <c r="BD922" s="166" t="str">
        <f t="shared" si="632"/>
        <v/>
      </c>
      <c r="BE922" s="166" t="str">
        <f t="shared" si="633"/>
        <v/>
      </c>
      <c r="BF922" s="15"/>
      <c r="BG922" s="15"/>
      <c r="BH922" s="170" t="str">
        <f t="shared" si="634"/>
        <v>受到近战伤害降低20%，每受到8次伤害（持续伤害只计1次），自身武力伤害提升{0}%（不可驱散），并获得12怒气，最多触发10次，触发10次后，每5秒回复{1}怒气。</v>
      </c>
    </row>
    <row r="923" spans="1:60">
      <c r="A923" s="256"/>
      <c r="B923" s="259"/>
      <c r="C923" s="256"/>
      <c r="D923" s="255" t="s">
        <v>1406</v>
      </c>
      <c r="E923" s="11"/>
      <c r="F923" s="11"/>
      <c r="G923" s="11"/>
      <c r="H923" s="11"/>
      <c r="I923" s="11"/>
      <c r="J923" s="256"/>
      <c r="K923" s="256"/>
      <c r="L923" s="184"/>
      <c r="M923" s="184"/>
      <c r="N923" s="11"/>
      <c r="O923" s="183" t="s">
        <v>93</v>
      </c>
      <c r="P923" s="3" t="s">
        <v>57</v>
      </c>
      <c r="Q923" s="11" t="s">
        <v>61</v>
      </c>
      <c r="R923" s="184" t="s">
        <v>1400</v>
      </c>
      <c r="S923" s="184" t="s">
        <v>1411</v>
      </c>
      <c r="T923" s="11"/>
      <c r="U923" s="184"/>
      <c r="V923" s="184"/>
      <c r="W923" s="3" t="s">
        <v>223</v>
      </c>
      <c r="X923" s="3" t="s">
        <v>224</v>
      </c>
      <c r="Y923" s="3" t="s">
        <v>225</v>
      </c>
      <c r="Z923" s="3" t="s">
        <v>226</v>
      </c>
      <c r="AA923" s="1"/>
      <c r="AB923" s="15"/>
      <c r="AC923" s="187" t="s">
        <v>227</v>
      </c>
      <c r="AD923" s="187" t="s">
        <v>228</v>
      </c>
      <c r="AE923" s="187" t="s">
        <v>229</v>
      </c>
      <c r="AF923" s="187" t="s">
        <v>230</v>
      </c>
      <c r="AG923" s="15"/>
      <c r="AH923" s="187" t="s">
        <v>227</v>
      </c>
      <c r="AI923" s="187" t="s">
        <v>228</v>
      </c>
      <c r="AJ923" s="187" t="s">
        <v>229</v>
      </c>
      <c r="AK923" s="187" t="s">
        <v>230</v>
      </c>
      <c r="AL923" s="146">
        <f>IFERROR(AC923*IF($E923="将领",INDEX(兵法相关参数!$C$4:$AL$7,AL$15,MATCH($AB923,兵法相关参数!$C$3:$AL$3,0)),INDEX(兵法相关参数!$C$12:$AL$15,AL$15,MATCH($AB923,兵法相关参数!$C$3:$AL$3,0))),0)+IFERROR(AH923*IF($E923="将领",INDEX(兵法相关参数!$C$4:$AL$7,AL$15,MATCH($AG923,兵法相关参数!$C$3:$AL$3,0)),INDEX(兵法相关参数!$C$12:$AL$15,AL$15,MATCH($AG923,兵法相关参数!$C$3:$AL$3,0))),0)</f>
        <v>0</v>
      </c>
      <c r="AM923" s="146">
        <f>IFERROR(AD923*IF($E923="将领",INDEX(兵法相关参数!$C$4:$AL$7,AM$15,MATCH($AB923,兵法相关参数!$C$3:$AL$3,0)),INDEX(兵法相关参数!$C$12:$AL$15,AM$15,MATCH($AB923,兵法相关参数!$C$3:$AL$3,0))),0)+IFERROR(AI923*IF($E923="将领",INDEX(兵法相关参数!$C$4:$AL$7,AM$15,MATCH($AG923,兵法相关参数!$C$3:$AL$3,0)),INDEX(兵法相关参数!$C$12:$AL$15,AM$15,MATCH($AG923,兵法相关参数!$C$3:$AL$3,0))),0)</f>
        <v>0</v>
      </c>
      <c r="AN923" s="146">
        <f>IFERROR(AE923*IF($E923="将领",INDEX(兵法相关参数!$C$4:$AL$7,AN$15,MATCH($AB923,兵法相关参数!$C$3:$AL$3,0)),INDEX(兵法相关参数!$C$12:$AL$15,AN$15,MATCH($AB923,兵法相关参数!$C$3:$AL$3,0))),0)+IFERROR(AJ923*IF($E923="将领",INDEX(兵法相关参数!$C$4:$AL$7,AN$15,MATCH($AG923,兵法相关参数!$C$3:$AL$3,0)),INDEX(兵法相关参数!$C$12:$AL$15,AN$15,MATCH($AG923,兵法相关参数!$C$3:$AL$3,0))),0)</f>
        <v>0</v>
      </c>
      <c r="AO923" s="146">
        <f>IFERROR(AF923*IF($E923="将领",INDEX(兵法相关参数!$C$4:$AL$7,AL$15,MATCH($AB923,兵法相关参数!$C$3:$AL$3,0)),INDEX(兵法相关参数!$C$12:$AL$15,AO$15,MATCH($AB923,兵法相关参数!$C$3:$AL$3,0))),0)+IFERROR(AK923*IF($E923="将领",INDEX(兵法相关参数!$C$4:$AL$7,AL$15,MATCH($AG923,兵法相关参数!$C$3:$AL$3,0)),INDEX(兵法相关参数!$C$12:$AL$15,AO$15,MATCH($AG923,兵法相关参数!$C$3:$AL$3,0))),0)</f>
        <v>0</v>
      </c>
      <c r="AP923" s="27"/>
      <c r="AQ923" s="151">
        <f t="shared" si="639"/>
        <v>30335</v>
      </c>
      <c r="AR923" s="160">
        <f t="shared" si="628"/>
        <v>0</v>
      </c>
      <c r="AS923" s="15" t="str">
        <f t="shared" si="629"/>
        <v>红</v>
      </c>
      <c r="AT923" s="153">
        <f t="shared" si="630"/>
        <v>3</v>
      </c>
      <c r="AU923" s="39" t="str">
        <f>IF(IF(L923="","",AQ923&amp;AT923)=AU922,"",IF(MOD(COUNTIF($AQ$1:AQ923,AQ923),3)=1,"",IF(L923="","",AQ923&amp;AT923)))</f>
        <v/>
      </c>
      <c r="AV923" s="166" t="str">
        <f t="shared" si="626"/>
        <v/>
      </c>
      <c r="AW923" s="166" t="str">
        <f t="shared" si="627"/>
        <v/>
      </c>
      <c r="AX923" s="15" t="str">
        <f>IF(MOD(COUNTIF($AQ$1:AQ923,AQ923),3)=1,"",IF(M923="","",AT923+1))</f>
        <v/>
      </c>
      <c r="AY923" s="15" t="str">
        <f t="shared" si="636"/>
        <v/>
      </c>
      <c r="AZ923" s="166" t="str">
        <f t="shared" si="637"/>
        <v/>
      </c>
      <c r="BA923" s="166" t="str">
        <f t="shared" si="638"/>
        <v/>
      </c>
      <c r="BB923" s="15" t="str">
        <f>IF(MOD(COUNTIF($AQ$1:AQ923,AQ923),3)=1,"",IF(N923="","",AX923+1))</f>
        <v/>
      </c>
      <c r="BC923" s="15" t="str">
        <f t="shared" si="631"/>
        <v/>
      </c>
      <c r="BD923" s="166" t="str">
        <f t="shared" si="632"/>
        <v/>
      </c>
      <c r="BE923" s="166" t="str">
        <f t="shared" si="633"/>
        <v/>
      </c>
      <c r="BF923" s="15"/>
      <c r="BG923" s="15"/>
      <c r="BH923" s="170" t="str">
        <f t="shared" si="634"/>
        <v>受到近战伤害降低20%，每受到8次伤害（持续伤害只计1次），自身武力伤害提升{0}%（不可驱散），并获得12怒气，最多触发10次，触发10次后，每5秒回复{1}怒气。</v>
      </c>
    </row>
    <row r="924" spans="1:60">
      <c r="A924" s="256"/>
      <c r="B924" s="259"/>
      <c r="C924" s="256"/>
      <c r="D924" s="256"/>
      <c r="E924" s="179" t="s">
        <v>22</v>
      </c>
      <c r="F924" s="141">
        <v>1</v>
      </c>
      <c r="G924" s="141">
        <v>1</v>
      </c>
      <c r="H924" s="141"/>
      <c r="I924" s="141">
        <v>1</v>
      </c>
      <c r="J924" s="256"/>
      <c r="K924" s="256"/>
      <c r="L924" s="44"/>
      <c r="M924" s="44"/>
      <c r="N924" s="10"/>
      <c r="O924" s="182">
        <v>0.85</v>
      </c>
      <c r="P924" s="44" t="s">
        <v>1408</v>
      </c>
      <c r="Q924" s="179">
        <v>1</v>
      </c>
      <c r="R924" s="106">
        <v>0.2</v>
      </c>
      <c r="S924" s="139">
        <v>12</v>
      </c>
      <c r="T924" s="179"/>
      <c r="U924" s="44"/>
      <c r="V924" s="24"/>
      <c r="W924" s="23">
        <f>效果范围削减($Q$924)*$O$924*$R$924</f>
        <v>0.17</v>
      </c>
      <c r="X924" s="23">
        <f t="shared" ref="X924:Z924" si="641">效果范围削减($Q$924)*$O$924*$R$924</f>
        <v>0.17</v>
      </c>
      <c r="Y924" s="23">
        <f t="shared" si="641"/>
        <v>0.17</v>
      </c>
      <c r="Z924" s="23">
        <f t="shared" si="641"/>
        <v>0.17</v>
      </c>
      <c r="AA924" s="22"/>
      <c r="AB924" s="44" t="s">
        <v>99</v>
      </c>
      <c r="AC924" s="92">
        <f>辅助效用(0,0,AC$15,"生存转换",标准系数,"指定将领",W924)</f>
        <v>0.52477640000000003</v>
      </c>
      <c r="AD924" s="92">
        <f>辅助效用(0,0,AD$15,"生存转换",标准系数,"指定将领",X924)</f>
        <v>0.61659680000000006</v>
      </c>
      <c r="AE924" s="92">
        <f>辅助效用(0,0,AE$15,"生存转换",标准系数,"指定将领",Y924)</f>
        <v>0.30600000000000005</v>
      </c>
      <c r="AF924" s="92">
        <f>辅助效用(0,0,AF$15,"生存转换",标准系数,"指定将领",Z924)</f>
        <v>0.30600000000000005</v>
      </c>
      <c r="AG924" s="44" t="s">
        <v>114</v>
      </c>
      <c r="AH924" s="92">
        <f>辅助效用($P924,-1,AC$15,"输出转换",怒气系数,"指定将领",$S$924)</f>
        <v>0.34395976889975494</v>
      </c>
      <c r="AI924" s="92">
        <f>辅助效用($P924,-1,AD$15,"输出转换",怒气系数,"指定将领",$S$924)</f>
        <v>0.3602427677935845</v>
      </c>
      <c r="AJ924" s="92">
        <f>辅助效用($P924,-1,AE$15,"输出转换",怒气系数,"指定将领",$S$924)</f>
        <v>0.75900640119971419</v>
      </c>
      <c r="AK924" s="92">
        <f>辅助效用($P924,-1,AF$15,"输出转换",怒气系数,"指定将领",$S$924)</f>
        <v>0.7981899087588028</v>
      </c>
      <c r="AL924" s="146">
        <f>IFERROR(AC924*IF($E924="将领",INDEX(兵法相关参数!$C$4:$AL$7,AL$15,MATCH($AB924,兵法相关参数!$C$3:$AL$3,0)),INDEX(兵法相关参数!$C$12:$AL$15,AL$15,MATCH($AB924,兵法相关参数!$C$3:$AL$3,0))),0)+IFERROR(AH924*IF($E924="将领",INDEX(兵法相关参数!$C$4:$AL$7,AL$15,MATCH($AG924,兵法相关参数!$C$3:$AL$3,0)),INDEX(兵法相关参数!$C$12:$AL$15,AL$15,MATCH($AG924,兵法相关参数!$C$3:$AL$3,0))),0)</f>
        <v>1.0183390636597585</v>
      </c>
      <c r="AM924" s="146">
        <f>IFERROR(AD924*IF($E924="将领",INDEX(兵法相关参数!$C$4:$AL$7,AM$15,MATCH($AB924,兵法相关参数!$C$3:$AL$3,0)),INDEX(兵法相关参数!$C$12:$AL$15,AM$15,MATCH($AB924,兵法相关参数!$C$3:$AL$3,0))),0)+IFERROR(AI924*IF($E924="将领",INDEX(兵法相关参数!$C$4:$AL$7,AM$15,MATCH($AG924,兵法相关参数!$C$3:$AL$3,0)),INDEX(兵法相关参数!$C$12:$AL$15,AM$15,MATCH($AG924,兵法相关参数!$C$3:$AL$3,0))),0)</f>
        <v>1.098716515460251</v>
      </c>
      <c r="AN924" s="146">
        <f>IFERROR(AE924*IF($E924="将领",INDEX(兵法相关参数!$C$4:$AL$7,AN$15,MATCH($AB924,兵法相关参数!$C$3:$AL$3,0)),INDEX(兵法相关参数!$C$12:$AL$15,AN$15,MATCH($AB924,兵法相关参数!$C$3:$AL$3,0))),0)+IFERROR(AJ924*IF($E924="将领",INDEX(兵法相关参数!$C$4:$AL$7,AN$15,MATCH($AG924,兵法相关参数!$C$3:$AL$3,0)),INDEX(兵法相关参数!$C$12:$AL$15,AN$15,MATCH($AG924,兵法相关参数!$C$3:$AL$3,0))),0)</f>
        <v>1.2328082340624045</v>
      </c>
      <c r="AO924" s="146">
        <f>IFERROR(AF924*IF($E924="将领",INDEX(兵法相关参数!$C$4:$AL$7,AL$15,MATCH($AB924,兵法相关参数!$C$3:$AL$3,0)),INDEX(兵法相关参数!$C$12:$AL$15,AO$15,MATCH($AB924,兵法相关参数!$C$3:$AL$3,0))),0)+IFERROR(AK924*IF($E924="将领",INDEX(兵法相关参数!$C$4:$AL$7,AL$15,MATCH($AG924,兵法相关参数!$C$3:$AL$3,0)),INDEX(兵法相关参数!$C$12:$AL$15,AO$15,MATCH($AG924,兵法相关参数!$C$3:$AL$3,0))),0)</f>
        <v>1.3205111951346267</v>
      </c>
      <c r="AP924" s="27"/>
      <c r="AQ924" s="151">
        <f t="shared" si="639"/>
        <v>30335</v>
      </c>
      <c r="AR924" s="160">
        <f t="shared" si="628"/>
        <v>0</v>
      </c>
      <c r="AS924" s="15" t="str">
        <f t="shared" si="629"/>
        <v>红</v>
      </c>
      <c r="AT924" s="153">
        <f t="shared" si="630"/>
        <v>3</v>
      </c>
      <c r="AU924" s="39" t="str">
        <f>IF(IF(L924="","",AQ924&amp;AT924)=AU923,"",IF(MOD(COUNTIF($AQ$1:AQ924,AQ924),3)=1,"",IF(L924="","",AQ924&amp;AT924)))</f>
        <v/>
      </c>
      <c r="AV924" s="166" t="str">
        <f t="shared" si="626"/>
        <v/>
      </c>
      <c r="AW924" s="166" t="str">
        <f t="shared" si="627"/>
        <v/>
      </c>
      <c r="AX924" s="15" t="str">
        <f>IF(MOD(COUNTIF($AQ$1:AQ924,AQ924),3)=1,"",IF(M924="","",AT924+1))</f>
        <v/>
      </c>
      <c r="AY924" s="15" t="str">
        <f t="shared" si="636"/>
        <v/>
      </c>
      <c r="AZ924" s="166" t="str">
        <f t="shared" si="637"/>
        <v/>
      </c>
      <c r="BA924" s="166" t="str">
        <f t="shared" si="638"/>
        <v/>
      </c>
      <c r="BB924" s="15" t="str">
        <f>IF(MOD(COUNTIF($AQ$1:AQ924,AQ924),3)=1,"",IF(N924="","",AX924+1))</f>
        <v/>
      </c>
      <c r="BC924" s="15" t="str">
        <f t="shared" si="631"/>
        <v/>
      </c>
      <c r="BD924" s="166" t="str">
        <f t="shared" si="632"/>
        <v/>
      </c>
      <c r="BE924" s="166" t="str">
        <f t="shared" si="633"/>
        <v/>
      </c>
      <c r="BF924" s="15"/>
      <c r="BG924" s="15"/>
      <c r="BH924" s="170" t="str">
        <f t="shared" si="634"/>
        <v>受到近战伤害降低20%，每受到8次伤害（持续伤害只计1次），自身武力伤害提升{0}%（不可驱散），并获得12怒气，最多触发10次，触发10次后，每5秒回复{1}怒气。</v>
      </c>
    </row>
    <row r="925" spans="1:60">
      <c r="A925" s="257"/>
      <c r="B925" s="260"/>
      <c r="C925" s="257"/>
      <c r="D925" s="257"/>
      <c r="E925" s="179"/>
      <c r="F925" s="141"/>
      <c r="G925" s="141"/>
      <c r="H925" s="141"/>
      <c r="I925" s="141"/>
      <c r="J925" s="257"/>
      <c r="K925" s="257"/>
      <c r="L925" s="182"/>
      <c r="M925" s="179"/>
      <c r="N925" s="179"/>
      <c r="O925" s="182"/>
      <c r="P925" s="179"/>
      <c r="Q925" s="179"/>
      <c r="R925" s="179"/>
      <c r="S925" s="179"/>
      <c r="T925" s="179"/>
      <c r="U925" s="179"/>
      <c r="V925" s="179"/>
      <c r="W925" s="179"/>
      <c r="X925" s="179"/>
      <c r="Y925" s="179"/>
      <c r="Z925" s="179"/>
      <c r="AA925" s="179"/>
      <c r="AB925" s="44"/>
      <c r="AC925" s="189"/>
      <c r="AD925" s="189"/>
      <c r="AE925" s="189"/>
      <c r="AF925" s="189"/>
      <c r="AG925" s="92"/>
      <c r="AH925" s="189"/>
      <c r="AI925" s="189"/>
      <c r="AJ925" s="189"/>
      <c r="AK925" s="189"/>
      <c r="AL925" s="146">
        <f>IFERROR(AC925*IF($E925="将领",INDEX(兵法相关参数!$C$4:$AL$7,AL$15,MATCH($AB925,兵法相关参数!$C$3:$AL$3,0)),INDEX(兵法相关参数!$C$12:$AL$15,AL$15,MATCH($AB925,兵法相关参数!$C$3:$AL$3,0))),0)+IFERROR(AH925*IF($E925="将领",INDEX(兵法相关参数!$C$4:$AL$7,AL$15,MATCH($AG925,兵法相关参数!$C$3:$AL$3,0)),INDEX(兵法相关参数!$C$12:$AL$15,AL$15,MATCH($AG925,兵法相关参数!$C$3:$AL$3,0))),0)</f>
        <v>0</v>
      </c>
      <c r="AM925" s="146">
        <f>IFERROR(AD925*IF($E925="将领",INDEX(兵法相关参数!$C$4:$AL$7,AM$15,MATCH($AB925,兵法相关参数!$C$3:$AL$3,0)),INDEX(兵法相关参数!$C$12:$AL$15,AM$15,MATCH($AB925,兵法相关参数!$C$3:$AL$3,0))),0)+IFERROR(AI925*IF($E925="将领",INDEX(兵法相关参数!$C$4:$AL$7,AM$15,MATCH($AG925,兵法相关参数!$C$3:$AL$3,0)),INDEX(兵法相关参数!$C$12:$AL$15,AM$15,MATCH($AG925,兵法相关参数!$C$3:$AL$3,0))),0)</f>
        <v>0</v>
      </c>
      <c r="AN925" s="146">
        <f>IFERROR(AE925*IF($E925="将领",INDEX(兵法相关参数!$C$4:$AL$7,AN$15,MATCH($AB925,兵法相关参数!$C$3:$AL$3,0)),INDEX(兵法相关参数!$C$12:$AL$15,AN$15,MATCH($AB925,兵法相关参数!$C$3:$AL$3,0))),0)+IFERROR(AJ925*IF($E925="将领",INDEX(兵法相关参数!$C$4:$AL$7,AN$15,MATCH($AG925,兵法相关参数!$C$3:$AL$3,0)),INDEX(兵法相关参数!$C$12:$AL$15,AN$15,MATCH($AG925,兵法相关参数!$C$3:$AL$3,0))),0)</f>
        <v>0</v>
      </c>
      <c r="AO925" s="146">
        <f>IFERROR(AF925*IF($E925="将领",INDEX(兵法相关参数!$C$4:$AL$7,AL$15,MATCH($AB925,兵法相关参数!$C$3:$AL$3,0)),INDEX(兵法相关参数!$C$12:$AL$15,AO$15,MATCH($AB925,兵法相关参数!$C$3:$AL$3,0))),0)+IFERROR(AK925*IF($E925="将领",INDEX(兵法相关参数!$C$4:$AL$7,AL$15,MATCH($AG925,兵法相关参数!$C$3:$AL$3,0)),INDEX(兵法相关参数!$C$12:$AL$15,AO$15,MATCH($AG925,兵法相关参数!$C$3:$AL$3,0))),0)</f>
        <v>0</v>
      </c>
      <c r="AP925" s="27"/>
      <c r="AQ925" s="152">
        <f t="shared" si="639"/>
        <v>30335</v>
      </c>
      <c r="AR925" s="160">
        <f t="shared" si="628"/>
        <v>0</v>
      </c>
      <c r="AS925" s="15" t="str">
        <f t="shared" si="629"/>
        <v>红</v>
      </c>
      <c r="AT925" s="153">
        <f t="shared" si="630"/>
        <v>3</v>
      </c>
      <c r="AU925" s="39" t="str">
        <f>IF(IF(L925="","",AQ925&amp;AT925)=AU924,"",IF(MOD(COUNTIF($AQ$1:AQ925,AQ925),3)=1,"",IF(L925="","",AQ925&amp;AT925)))</f>
        <v/>
      </c>
      <c r="AV925" s="166" t="str">
        <f t="shared" si="626"/>
        <v/>
      </c>
      <c r="AW925" s="166" t="str">
        <f t="shared" si="627"/>
        <v/>
      </c>
      <c r="AX925" s="15" t="str">
        <f>IF(MOD(COUNTIF($AQ$1:AQ925,AQ925),3)=1,"",IF(M925="","",AT925+1))</f>
        <v/>
      </c>
      <c r="AY925" s="15" t="str">
        <f t="shared" si="636"/>
        <v/>
      </c>
      <c r="AZ925" s="166" t="str">
        <f t="shared" si="637"/>
        <v/>
      </c>
      <c r="BA925" s="166" t="str">
        <f t="shared" si="638"/>
        <v/>
      </c>
      <c r="BB925" s="15" t="str">
        <f>IF(MOD(COUNTIF($AQ$1:AQ925,AQ925),3)=1,"",IF(N925="","",AX925+1))</f>
        <v/>
      </c>
      <c r="BC925" s="15" t="str">
        <f t="shared" si="631"/>
        <v/>
      </c>
      <c r="BD925" s="166" t="str">
        <f t="shared" si="632"/>
        <v/>
      </c>
      <c r="BE925" s="166" t="str">
        <f t="shared" si="633"/>
        <v/>
      </c>
      <c r="BF925" s="15"/>
      <c r="BG925" s="15"/>
      <c r="BH925" s="170" t="str">
        <f t="shared" si="634"/>
        <v>受到近战伤害降低20%，每受到8次伤害（持续伤害只计1次），自身武力伤害提升{0}%（不可驱散），并获得12怒气，最多触发10次，触发10次后，每5秒回复{1}怒气。</v>
      </c>
    </row>
    <row r="926" spans="1:60">
      <c r="A926" s="255" t="s">
        <v>1412</v>
      </c>
      <c r="B926" s="258" t="s">
        <v>1413</v>
      </c>
      <c r="C926" s="255" t="s">
        <v>13</v>
      </c>
      <c r="D926" s="255" t="s">
        <v>1414</v>
      </c>
      <c r="E926" s="11"/>
      <c r="F926" s="11"/>
      <c r="G926" s="11"/>
      <c r="H926" s="11"/>
      <c r="I926" s="11"/>
      <c r="J926" s="11" t="s">
        <v>402</v>
      </c>
      <c r="K926" s="11" t="s">
        <v>469</v>
      </c>
      <c r="L926" s="184" t="s">
        <v>62</v>
      </c>
      <c r="M926" s="184"/>
      <c r="N926" s="184"/>
      <c r="O926" s="183" t="s">
        <v>93</v>
      </c>
      <c r="P926" s="3" t="s">
        <v>472</v>
      </c>
      <c r="Q926" s="11" t="s">
        <v>61</v>
      </c>
      <c r="R926" s="11" t="s">
        <v>58</v>
      </c>
      <c r="S926" s="3"/>
      <c r="T926" s="11"/>
      <c r="U926" s="184"/>
      <c r="V926" s="184"/>
      <c r="W926" s="3" t="s">
        <v>223</v>
      </c>
      <c r="X926" s="3" t="s">
        <v>224</v>
      </c>
      <c r="Y926" s="3" t="s">
        <v>225</v>
      </c>
      <c r="Z926" s="3" t="s">
        <v>226</v>
      </c>
      <c r="AA926" s="1"/>
      <c r="AB926" s="15"/>
      <c r="AC926" s="187" t="s">
        <v>227</v>
      </c>
      <c r="AD926" s="187" t="s">
        <v>228</v>
      </c>
      <c r="AE926" s="187" t="s">
        <v>229</v>
      </c>
      <c r="AF926" s="187" t="s">
        <v>230</v>
      </c>
      <c r="AG926" s="96"/>
      <c r="AH926" s="187"/>
      <c r="AI926" s="187"/>
      <c r="AJ926" s="187"/>
      <c r="AK926" s="187"/>
      <c r="AL926" s="146">
        <f>IFERROR(AC926*IF($E926="将领",INDEX(兵法相关参数!$C$4:$AL$7,AL$15,MATCH($AB926,兵法相关参数!$C$3:$AL$3,0)),INDEX(兵法相关参数!$C$12:$AL$15,AL$15,MATCH($AB926,兵法相关参数!$C$3:$AL$3,0))),0)+IFERROR(AH926*IF($E926="将领",INDEX(兵法相关参数!$C$4:$AL$7,AL$15,MATCH($AG926,兵法相关参数!$C$3:$AL$3,0)),INDEX(兵法相关参数!$C$12:$AL$15,AL$15,MATCH($AG926,兵法相关参数!$C$3:$AL$3,0))),0)</f>
        <v>0</v>
      </c>
      <c r="AM926" s="146">
        <f>IFERROR(AD926*IF($E926="将领",INDEX(兵法相关参数!$C$4:$AL$7,AM$15,MATCH($AB926,兵法相关参数!$C$3:$AL$3,0)),INDEX(兵法相关参数!$C$12:$AL$15,AM$15,MATCH($AB926,兵法相关参数!$C$3:$AL$3,0))),0)+IFERROR(AI926*IF($E926="将领",INDEX(兵法相关参数!$C$4:$AL$7,AM$15,MATCH($AG926,兵法相关参数!$C$3:$AL$3,0)),INDEX(兵法相关参数!$C$12:$AL$15,AM$15,MATCH($AG926,兵法相关参数!$C$3:$AL$3,0))),0)</f>
        <v>0</v>
      </c>
      <c r="AN926" s="146">
        <f>IFERROR(AE926*IF($E926="将领",INDEX(兵法相关参数!$C$4:$AL$7,AN$15,MATCH($AB926,兵法相关参数!$C$3:$AL$3,0)),INDEX(兵法相关参数!$C$12:$AL$15,AN$15,MATCH($AB926,兵法相关参数!$C$3:$AL$3,0))),0)+IFERROR(AJ926*IF($E926="将领",INDEX(兵法相关参数!$C$4:$AL$7,AN$15,MATCH($AG926,兵法相关参数!$C$3:$AL$3,0)),INDEX(兵法相关参数!$C$12:$AL$15,AN$15,MATCH($AG926,兵法相关参数!$C$3:$AL$3,0))),0)</f>
        <v>0</v>
      </c>
      <c r="AO926" s="146">
        <f>IFERROR(AF926*IF($E926="将领",INDEX(兵法相关参数!$C$4:$AL$7,AL$15,MATCH($AB926,兵法相关参数!$C$3:$AL$3,0)),INDEX(兵法相关参数!$C$12:$AL$15,AO$15,MATCH($AB926,兵法相关参数!$C$3:$AL$3,0))),0)+IFERROR(AK926*IF($E926="将领",INDEX(兵法相关参数!$C$4:$AL$7,AL$15,MATCH($AG926,兵法相关参数!$C$3:$AL$3,0)),INDEX(兵法相关参数!$C$12:$AL$15,AO$15,MATCH($AG926,兵法相关参数!$C$3:$AL$3,0))),0)</f>
        <v>0</v>
      </c>
      <c r="AP926" s="27"/>
      <c r="AQ926" s="154">
        <v>30336</v>
      </c>
      <c r="AR926" s="160">
        <f t="shared" ref="AR926:AR934" si="642">IF(D926="直接伤害",1,0)</f>
        <v>0</v>
      </c>
      <c r="AS926" s="15" t="str">
        <f t="shared" ref="AS926:AS934" si="643">IF(C926="",AS925,C926)</f>
        <v>红</v>
      </c>
      <c r="AT926" s="153">
        <f t="shared" ref="AT926:AT934" si="644">IF(A926&lt;&gt;"",1,IF(D926="",AT925,IF(AU924="",AT925,IF(AX924="",AT925+1,IF(BB924="",AT925+2,AT925+3)))))</f>
        <v>1</v>
      </c>
      <c r="AU926" s="39" t="str">
        <f>IF(IF(L926="","",AQ926&amp;AT926)=AU925,"",IF(MOD(COUNTIF($AQ$1:AQ926,AQ926),3)=1,"",IF(L926="","",AQ926&amp;AT926)))</f>
        <v/>
      </c>
      <c r="AV926" s="166" t="str">
        <f t="shared" ref="AV926" si="645">IF(AU926="","",IF(L925="固定值",L926,ROUND(IF(AR926=1,L926*INDEX($AV$5:$AV$9,MATCH(AS926,$AU$5:$AU$9,0)),L926*INDEX($AV$13:$AV$17,MATCH(AS926,$AU$13:$AU$17,0))),IF(MID(BH926,FIND(AT926-1,BH926)+2,1)="%",3,1))))</f>
        <v/>
      </c>
      <c r="AW926" s="166" t="str">
        <f t="shared" ref="AW926" si="646">IF(AU926="","",ROUND((IF(AR926=1,L926*INDEX($AW$5:$AW$9,MATCH(AS926,$AU$5:$AU$9,0)),L926*INDEX($AW$13:$AW$17,MATCH(AS926,$AU$13:$AU$17,0)))-AV926)/34,IF(MID(BH926,FIND(AT926-1,BH926)+2,1)="%",3,1)))</f>
        <v/>
      </c>
      <c r="AX926" s="15" t="str">
        <f>IF(MOD(COUNTIF($AQ$1:AQ926,AQ926),3)=1,"",IF(M926="","",AT926+1))</f>
        <v/>
      </c>
      <c r="AY926" s="15" t="str">
        <f t="shared" si="636"/>
        <v/>
      </c>
      <c r="AZ926" s="166" t="str">
        <f t="shared" si="637"/>
        <v/>
      </c>
      <c r="BA926" s="166" t="str">
        <f t="shared" si="638"/>
        <v/>
      </c>
      <c r="BB926" s="15" t="str">
        <f>IF(MOD(COUNTIF($AQ$1:AQ926,AQ926),3)=1,"",IF(N926="","",AX926+1))</f>
        <v/>
      </c>
      <c r="BC926" s="15" t="str">
        <f t="shared" ref="BC926:BC931" si="647">IF(IF(BB926="","",AQ926&amp;BB926)=BC925,"",IF(BB926="","",AQ926&amp;BB926))</f>
        <v/>
      </c>
      <c r="BD926" s="166" t="str">
        <f t="shared" ref="BD926:BD931" si="648">IF(BC926="","",IF(N925="固定值",N926,ROUND(IF(AR926=1,N926*INDEX($AV$5:$AV$9,MATCH(AS926,$AU$5:$AU$9,0)),N926*INDEX($AV$13:$AV$17,MATCH(AS926,$AU$13:$AU$17,0))),IF(MID(BH926,FIND(BB926-1,BH926)+2,1)="%",3,1))))</f>
        <v/>
      </c>
      <c r="BE926" s="166" t="str">
        <f t="shared" ref="BE926:BE931" si="649">IF(BC926="","",ROUND((IF(AR926=1,N926*INDEX($AW$5:$AW$9,MATCH(AS926,$AU$5:$AU$9,0)),N926*INDEX($AW$13:$AW$17,MATCH(AS926,$AU$13:$AU$17,0)))-BD926)/34,IF(MID(BH926,FIND(BB926-1,BH926)+2,1)="%",3,1)))</f>
        <v/>
      </c>
      <c r="BF926" s="15"/>
      <c r="BG926" s="15"/>
      <c r="BH926" s="170" t="str">
        <f t="shared" ref="BH926:BH931" si="650">IF(B926="",BH925,B926)</f>
        <v>战斗开始20，40秒，发动一次号令，为周围最多3支友方士兵净化控制和负面效果并提升{0}%暴击和10移速，持续10秒，且期间自身不会受到超过最大生命值20%的伤害，受影响士兵不会受到超过最大兵力{1}%的伤害。</v>
      </c>
    </row>
    <row r="927" spans="1:60">
      <c r="A927" s="256"/>
      <c r="B927" s="259"/>
      <c r="C927" s="256"/>
      <c r="D927" s="256"/>
      <c r="E927" s="179" t="s">
        <v>22</v>
      </c>
      <c r="F927" s="141">
        <v>1</v>
      </c>
      <c r="G927" s="141">
        <v>1</v>
      </c>
      <c r="H927" s="141"/>
      <c r="I927" s="141">
        <v>1</v>
      </c>
      <c r="J927" s="255">
        <f>SUMPRODUCT(LARGE(AL927:AO927*F927:I927+AL928:AO928*F928:I928+AL930:AO930*F930:I930+AL931:AO931*F931:I931+AL933:AO933*F933:I933+AL934:AO934*F934:I934,1))</f>
        <v>5.1194986412118926</v>
      </c>
      <c r="K927" s="255">
        <f>INDEX($J$17:$J$200,MATCH(C926,$C$17:$C$200,0),1)</f>
        <v>5.1145752809421161</v>
      </c>
      <c r="L927" s="207">
        <v>0.45</v>
      </c>
      <c r="M927" s="179"/>
      <c r="N927" s="207"/>
      <c r="O927" s="182">
        <v>1</v>
      </c>
      <c r="P927" s="44" t="s">
        <v>1036</v>
      </c>
      <c r="Q927" s="179">
        <v>3</v>
      </c>
      <c r="R927" s="179">
        <v>10</v>
      </c>
      <c r="S927" s="44"/>
      <c r="T927" s="179"/>
      <c r="U927" s="110"/>
      <c r="V927" s="179"/>
      <c r="W927" s="23">
        <f>效果范围削减($Q$927)*$O$927*$L$927</f>
        <v>1.1022703842524302</v>
      </c>
      <c r="X927" s="23">
        <f t="shared" ref="X927:Z927" si="651">效果范围削减($Q$927)*$O$927*$L$927</f>
        <v>1.1022703842524302</v>
      </c>
      <c r="Y927" s="23">
        <f t="shared" si="651"/>
        <v>1.1022703842524302</v>
      </c>
      <c r="Z927" s="23">
        <f t="shared" si="651"/>
        <v>1.1022703842524302</v>
      </c>
      <c r="AA927" s="179"/>
      <c r="AB927" s="44" t="s">
        <v>100</v>
      </c>
      <c r="AC927" s="92">
        <f>辅助效用($P927,$R$927,AC$15,"输出转换",标准系数,"指定士兵",W927)</f>
        <v>2.8333524775761107E-2</v>
      </c>
      <c r="AD927" s="92">
        <f>辅助效用($P927,$R$927,AD$15,"输出转换",标准系数,"指定士兵",X927)</f>
        <v>0.29819695835848342</v>
      </c>
      <c r="AE927" s="92">
        <f>辅助效用($P927,$R$927,AE$15,"输出转换",标准系数,"指定士兵",Y927)</f>
        <v>1.0099277337656061</v>
      </c>
      <c r="AF927" s="92">
        <f>辅助效用($P927,$R$927,AF$15,"输出转换",标准系数,"指定士兵",Z927)</f>
        <v>0.77552959602701377</v>
      </c>
      <c r="AG927" s="92"/>
      <c r="AH927" s="188"/>
      <c r="AI927" s="188"/>
      <c r="AJ927" s="188"/>
      <c r="AK927" s="238">
        <f>AV927+35*AW927</f>
        <v>0.44999999999999996</v>
      </c>
      <c r="AL927" s="146">
        <f>IFERROR(AC927*IF($E927="将领",INDEX(兵法相关参数!$C$4:$AL$7,AL$15,MATCH($AB927,兵法相关参数!$C$3:$AL$3,0)),INDEX(兵法相关参数!$C$12:$AL$15,AL$15,MATCH($AB927,兵法相关参数!$C$3:$AL$3,0))),0)+IFERROR(AH927*IF($E927="将领",INDEX(兵法相关参数!$C$4:$AL$7,AL$15,MATCH($AG927,兵法相关参数!$C$3:$AL$3,0)),INDEX(兵法相关参数!$C$12:$AL$15,AL$15,MATCH($AG927,兵法相关参数!$C$3:$AL$3,0))),0)</f>
        <v>2.8333524775761107E-2</v>
      </c>
      <c r="AM927" s="146">
        <f>IFERROR(AD927*IF($E927="将领",INDEX(兵法相关参数!$C$4:$AL$7,AM$15,MATCH($AB927,兵法相关参数!$C$3:$AL$3,0)),INDEX(兵法相关参数!$C$12:$AL$15,AM$15,MATCH($AB927,兵法相关参数!$C$3:$AL$3,0))),0)+IFERROR(AI927*IF($E927="将领",INDEX(兵法相关参数!$C$4:$AL$7,AM$15,MATCH($AG927,兵法相关参数!$C$3:$AL$3,0)),INDEX(兵法相关参数!$C$12:$AL$15,AM$15,MATCH($AG927,兵法相关参数!$C$3:$AL$3,0))),0)</f>
        <v>0.29819695835848342</v>
      </c>
      <c r="AN927" s="146">
        <f>IFERROR(AE927*IF($E927="将领",INDEX(兵法相关参数!$C$4:$AL$7,AN$15,MATCH($AB927,兵法相关参数!$C$3:$AL$3,0)),INDEX(兵法相关参数!$C$12:$AL$15,AN$15,MATCH($AB927,兵法相关参数!$C$3:$AL$3,0))),0)+IFERROR(AJ927*IF($E927="将领",INDEX(兵法相关参数!$C$4:$AL$7,AN$15,MATCH($AG927,兵法相关参数!$C$3:$AL$3,0)),INDEX(兵法相关参数!$C$12:$AL$15,AN$15,MATCH($AG927,兵法相关参数!$C$3:$AL$3,0))),0)</f>
        <v>1.0099277337656061</v>
      </c>
      <c r="AO927" s="146">
        <f>IFERROR(AF927*IF($E927="将领",INDEX(兵法相关参数!$C$4:$AL$7,AL$15,MATCH($AB927,兵法相关参数!$C$3:$AL$3,0)),INDEX(兵法相关参数!$C$12:$AL$15,AO$15,MATCH($AB927,兵法相关参数!$C$3:$AL$3,0))),0)+IFERROR(AK927*IF($E927="将领",INDEX(兵法相关参数!$C$4:$AL$7,AL$15,MATCH($AG927,兵法相关参数!$C$3:$AL$3,0)),INDEX(兵法相关参数!$C$12:$AL$15,AO$15,MATCH($AG927,兵法相关参数!$C$3:$AL$3,0))),0)</f>
        <v>0.77552959602701377</v>
      </c>
      <c r="AP927" s="27"/>
      <c r="AQ927" s="151">
        <f>AQ926</f>
        <v>30336</v>
      </c>
      <c r="AR927" s="160">
        <f t="shared" si="642"/>
        <v>0</v>
      </c>
      <c r="AS927" s="15" t="str">
        <f t="shared" si="643"/>
        <v>红</v>
      </c>
      <c r="AT927" s="153">
        <f t="shared" si="644"/>
        <v>1</v>
      </c>
      <c r="AU927" s="39" t="str">
        <f>IF(IF(L927="","",AQ927&amp;AT927)=AU926,"",IF(MOD(COUNTIF($AQ$1:AQ927,AQ927),3)=1,"",IF(L927="","",AQ927&amp;AT927)))</f>
        <v>303361</v>
      </c>
      <c r="AV927" s="191">
        <v>6.5000000000000002E-2</v>
      </c>
      <c r="AW927" s="191">
        <v>1.0999999999999999E-2</v>
      </c>
      <c r="AX927" s="15" t="str">
        <f>IF(MOD(COUNTIF($AQ$1:AQ927,AQ927),3)=1,"",IF(M927="","",AT927+1))</f>
        <v/>
      </c>
      <c r="AY927" s="15" t="str">
        <f t="shared" si="636"/>
        <v/>
      </c>
      <c r="AZ927" s="166" t="str">
        <f t="shared" si="637"/>
        <v/>
      </c>
      <c r="BA927" s="166" t="str">
        <f t="shared" si="638"/>
        <v/>
      </c>
      <c r="BB927" s="15" t="str">
        <f>IF(MOD(COUNTIF($AQ$1:AQ927,AQ927),3)=1,"",IF(N927="","",AX927+1))</f>
        <v/>
      </c>
      <c r="BC927" s="15" t="str">
        <f t="shared" si="647"/>
        <v/>
      </c>
      <c r="BD927" s="166" t="str">
        <f t="shared" si="648"/>
        <v/>
      </c>
      <c r="BE927" s="166" t="str">
        <f t="shared" si="649"/>
        <v/>
      </c>
      <c r="BF927" s="15"/>
      <c r="BG927" s="15"/>
      <c r="BH927" s="170" t="str">
        <f t="shared" si="650"/>
        <v>战斗开始20，40秒，发动一次号令，为周围最多3支友方士兵净化控制和负面效果并提升{0}%暴击和10移速，持续10秒，且期间自身不会受到超过最大生命值20%的伤害，受影响士兵不会受到超过最大兵力{1}%的伤害。</v>
      </c>
    </row>
    <row r="928" spans="1:60">
      <c r="A928" s="256"/>
      <c r="B928" s="259"/>
      <c r="C928" s="256"/>
      <c r="D928" s="257"/>
      <c r="E928" s="179"/>
      <c r="F928" s="141"/>
      <c r="G928" s="141"/>
      <c r="H928" s="141"/>
      <c r="I928" s="141"/>
      <c r="J928" s="256"/>
      <c r="K928" s="256"/>
      <c r="L928" s="182"/>
      <c r="M928" s="179"/>
      <c r="N928" s="179"/>
      <c r="O928" s="182"/>
      <c r="P928" s="179"/>
      <c r="Q928" s="179"/>
      <c r="R928" s="179"/>
      <c r="S928" s="179"/>
      <c r="T928" s="179"/>
      <c r="U928" s="179"/>
      <c r="V928" s="179"/>
      <c r="W928" s="179"/>
      <c r="X928" s="179"/>
      <c r="Y928" s="179"/>
      <c r="Z928" s="179"/>
      <c r="AA928" s="179"/>
      <c r="AB928" s="44"/>
      <c r="AC928" s="92"/>
      <c r="AD928" s="92"/>
      <c r="AE928" s="92"/>
      <c r="AF928" s="92"/>
      <c r="AG928" s="92"/>
      <c r="AH928" s="189"/>
      <c r="AI928" s="189"/>
      <c r="AJ928" s="189"/>
      <c r="AK928" s="189"/>
      <c r="AL928" s="146">
        <f>IFERROR(AC928*IF($E928="将领",INDEX(兵法相关参数!$C$4:$AL$7,AL$15,MATCH($AB928,兵法相关参数!$C$3:$AL$3,0)),INDEX(兵法相关参数!$C$12:$AL$15,AL$15,MATCH($AB928,兵法相关参数!$C$3:$AL$3,0))),0)+IFERROR(AH928*IF($E928="将领",INDEX(兵法相关参数!$C$4:$AL$7,AL$15,MATCH($AG928,兵法相关参数!$C$3:$AL$3,0)),INDEX(兵法相关参数!$C$12:$AL$15,AL$15,MATCH($AG928,兵法相关参数!$C$3:$AL$3,0))),0)</f>
        <v>0</v>
      </c>
      <c r="AM928" s="146">
        <f>IFERROR(AD928*IF($E928="将领",INDEX(兵法相关参数!$C$4:$AL$7,AM$15,MATCH($AB928,兵法相关参数!$C$3:$AL$3,0)),INDEX(兵法相关参数!$C$12:$AL$15,AM$15,MATCH($AB928,兵法相关参数!$C$3:$AL$3,0))),0)+IFERROR(AI928*IF($E928="将领",INDEX(兵法相关参数!$C$4:$AL$7,AM$15,MATCH($AG928,兵法相关参数!$C$3:$AL$3,0)),INDEX(兵法相关参数!$C$12:$AL$15,AM$15,MATCH($AG928,兵法相关参数!$C$3:$AL$3,0))),0)</f>
        <v>0</v>
      </c>
      <c r="AN928" s="146">
        <f>IFERROR(AE928*IF($E928="将领",INDEX(兵法相关参数!$C$4:$AL$7,AN$15,MATCH($AB928,兵法相关参数!$C$3:$AL$3,0)),INDEX(兵法相关参数!$C$12:$AL$15,AN$15,MATCH($AB928,兵法相关参数!$C$3:$AL$3,0))),0)+IFERROR(AJ928*IF($E928="将领",INDEX(兵法相关参数!$C$4:$AL$7,AN$15,MATCH($AG928,兵法相关参数!$C$3:$AL$3,0)),INDEX(兵法相关参数!$C$12:$AL$15,AN$15,MATCH($AG928,兵法相关参数!$C$3:$AL$3,0))),0)</f>
        <v>0</v>
      </c>
      <c r="AO928" s="146">
        <f>IFERROR(AF928*IF($E928="将领",INDEX(兵法相关参数!$C$4:$AL$7,AL$15,MATCH($AB928,兵法相关参数!$C$3:$AL$3,0)),INDEX(兵法相关参数!$C$12:$AL$15,AO$15,MATCH($AB928,兵法相关参数!$C$3:$AL$3,0))),0)+IFERROR(AK928*IF($E928="将领",INDEX(兵法相关参数!$C$4:$AL$7,AL$15,MATCH($AG928,兵法相关参数!$C$3:$AL$3,0)),INDEX(兵法相关参数!$C$12:$AL$15,AO$15,MATCH($AG928,兵法相关参数!$C$3:$AL$3,0))),0)</f>
        <v>0</v>
      </c>
      <c r="AP928" s="27"/>
      <c r="AQ928" s="151">
        <f>AQ927</f>
        <v>30336</v>
      </c>
      <c r="AR928" s="160">
        <f t="shared" si="642"/>
        <v>0</v>
      </c>
      <c r="AS928" s="15" t="str">
        <f t="shared" si="643"/>
        <v>红</v>
      </c>
      <c r="AT928" s="153">
        <f t="shared" si="644"/>
        <v>1</v>
      </c>
      <c r="AU928" s="39" t="str">
        <f>IF(IF(L928="","",AQ928&amp;AT928)=AU927,"",IF(MOD(COUNTIF($AQ$1:AQ928,AQ928),3)=1,"",IF(L928="","",AQ928&amp;AT928)))</f>
        <v/>
      </c>
      <c r="AV928" s="166" t="str">
        <f t="shared" ref="AV928:AV929" si="652">IF(AU928="","",IF(L927="固定值",L928,ROUND(IF(AR928=1,L928*INDEX($AV$5:$AV$9,MATCH(AS928,$AU$5:$AU$9,0)),L928*INDEX($AV$13:$AV$17,MATCH(AS928,$AU$13:$AU$17,0))),IF(MID(BH928,FIND(AT928-1,BH928)+2,1)="%",3,1))))</f>
        <v/>
      </c>
      <c r="AW928" s="166" t="str">
        <f t="shared" ref="AW928:AW929" si="653">IF(AU928="","",ROUND((IF(AR928=1,L928*INDEX($AW$5:$AW$9,MATCH(AS928,$AU$5:$AU$9,0)),L928*INDEX($AW$13:$AW$17,MATCH(AS928,$AU$13:$AU$17,0)))-AV928)/34,IF(MID(BH928,FIND(AT928-1,BH928)+2,1)="%",3,1)))</f>
        <v/>
      </c>
      <c r="AX928" s="15" t="str">
        <f>IF(MOD(COUNTIF($AQ$1:AQ928,AQ928),3)=1,"",IF(M928="","",AT928+1))</f>
        <v/>
      </c>
      <c r="AY928" s="15" t="str">
        <f t="shared" si="636"/>
        <v/>
      </c>
      <c r="AZ928" s="166" t="str">
        <f t="shared" si="637"/>
        <v/>
      </c>
      <c r="BA928" s="166" t="str">
        <f t="shared" si="638"/>
        <v/>
      </c>
      <c r="BB928" s="15" t="str">
        <f>IF(MOD(COUNTIF($AQ$1:AQ928,AQ928),3)=1,"",IF(N928="","",AX928+1))</f>
        <v/>
      </c>
      <c r="BC928" s="15" t="str">
        <f t="shared" si="647"/>
        <v/>
      </c>
      <c r="BD928" s="166" t="str">
        <f t="shared" si="648"/>
        <v/>
      </c>
      <c r="BE928" s="166" t="str">
        <f t="shared" si="649"/>
        <v/>
      </c>
      <c r="BF928" s="15"/>
      <c r="BG928" s="15"/>
      <c r="BH928" s="170" t="str">
        <f t="shared" si="650"/>
        <v>战斗开始20，40秒，发动一次号令，为周围最多3支友方士兵净化控制和负面效果并提升{0}%暴击和10移速，持续10秒，且期间自身不会受到超过最大生命值20%的伤害，受影响士兵不会受到超过最大兵力{1}%的伤害。</v>
      </c>
    </row>
    <row r="929" spans="1:60">
      <c r="A929" s="256"/>
      <c r="B929" s="259"/>
      <c r="C929" s="256"/>
      <c r="D929" s="255" t="s">
        <v>1415</v>
      </c>
      <c r="E929" s="11"/>
      <c r="F929" s="11"/>
      <c r="G929" s="11"/>
      <c r="H929" s="11"/>
      <c r="I929" s="11"/>
      <c r="J929" s="256"/>
      <c r="K929" s="256"/>
      <c r="L929" s="190" t="s">
        <v>62</v>
      </c>
      <c r="M929" s="184"/>
      <c r="N929" s="11"/>
      <c r="O929" s="183" t="s">
        <v>93</v>
      </c>
      <c r="P929" s="3" t="s">
        <v>57</v>
      </c>
      <c r="Q929" s="11" t="s">
        <v>61</v>
      </c>
      <c r="R929" s="184" t="s">
        <v>1417</v>
      </c>
      <c r="S929" s="184"/>
      <c r="T929" s="11"/>
      <c r="U929" s="184"/>
      <c r="V929" s="184"/>
      <c r="W929" s="3" t="s">
        <v>223</v>
      </c>
      <c r="X929" s="3" t="s">
        <v>224</v>
      </c>
      <c r="Y929" s="3" t="s">
        <v>225</v>
      </c>
      <c r="Z929" s="3" t="s">
        <v>226</v>
      </c>
      <c r="AA929" s="1"/>
      <c r="AB929" s="15"/>
      <c r="AC929" s="187" t="s">
        <v>227</v>
      </c>
      <c r="AD929" s="187" t="s">
        <v>228</v>
      </c>
      <c r="AE929" s="187" t="s">
        <v>229</v>
      </c>
      <c r="AF929" s="187" t="s">
        <v>230</v>
      </c>
      <c r="AG929" s="96"/>
      <c r="AH929" s="187"/>
      <c r="AI929" s="187"/>
      <c r="AJ929" s="187"/>
      <c r="AK929" s="187"/>
      <c r="AL929" s="146">
        <f>IFERROR(AC929*IF($E929="将领",INDEX(兵法相关参数!$C$4:$AL$7,AL$15,MATCH($AB929,兵法相关参数!$C$3:$AL$3,0)),INDEX(兵法相关参数!$C$12:$AL$15,AL$15,MATCH($AB929,兵法相关参数!$C$3:$AL$3,0))),0)+IFERROR(AH929*IF($E929="将领",INDEX(兵法相关参数!$C$4:$AL$7,AL$15,MATCH($AG929,兵法相关参数!$C$3:$AL$3,0)),INDEX(兵法相关参数!$C$12:$AL$15,AL$15,MATCH($AG929,兵法相关参数!$C$3:$AL$3,0))),0)</f>
        <v>0</v>
      </c>
      <c r="AM929" s="146">
        <f>IFERROR(AD929*IF($E929="将领",INDEX(兵法相关参数!$C$4:$AL$7,AM$15,MATCH($AB929,兵法相关参数!$C$3:$AL$3,0)),INDEX(兵法相关参数!$C$12:$AL$15,AM$15,MATCH($AB929,兵法相关参数!$C$3:$AL$3,0))),0)+IFERROR(AI929*IF($E929="将领",INDEX(兵法相关参数!$C$4:$AL$7,AM$15,MATCH($AG929,兵法相关参数!$C$3:$AL$3,0)),INDEX(兵法相关参数!$C$12:$AL$15,AM$15,MATCH($AG929,兵法相关参数!$C$3:$AL$3,0))),0)</f>
        <v>0</v>
      </c>
      <c r="AN929" s="146">
        <f>IFERROR(AE929*IF($E929="将领",INDEX(兵法相关参数!$C$4:$AL$7,AN$15,MATCH($AB929,兵法相关参数!$C$3:$AL$3,0)),INDEX(兵法相关参数!$C$12:$AL$15,AN$15,MATCH($AB929,兵法相关参数!$C$3:$AL$3,0))),0)+IFERROR(AJ929*IF($E929="将领",INDEX(兵法相关参数!$C$4:$AL$7,AN$15,MATCH($AG929,兵法相关参数!$C$3:$AL$3,0)),INDEX(兵法相关参数!$C$12:$AL$15,AN$15,MATCH($AG929,兵法相关参数!$C$3:$AL$3,0))),0)</f>
        <v>0</v>
      </c>
      <c r="AO929" s="146">
        <f>IFERROR(AF929*IF($E929="将领",INDEX(兵法相关参数!$C$4:$AL$7,AL$15,MATCH($AB929,兵法相关参数!$C$3:$AL$3,0)),INDEX(兵法相关参数!$C$12:$AL$15,AO$15,MATCH($AB929,兵法相关参数!$C$3:$AL$3,0))),0)+IFERROR(AK929*IF($E929="将领",INDEX(兵法相关参数!$C$4:$AL$7,AL$15,MATCH($AG929,兵法相关参数!$C$3:$AL$3,0)),INDEX(兵法相关参数!$C$12:$AL$15,AO$15,MATCH($AG929,兵法相关参数!$C$3:$AL$3,0))),0)</f>
        <v>0</v>
      </c>
      <c r="AP929" s="27"/>
      <c r="AQ929" s="151">
        <f t="shared" ref="AQ929:AQ934" si="654">AQ928</f>
        <v>30336</v>
      </c>
      <c r="AR929" s="160">
        <f t="shared" si="642"/>
        <v>0</v>
      </c>
      <c r="AS929" s="15" t="str">
        <f t="shared" si="643"/>
        <v>红</v>
      </c>
      <c r="AT929" s="153">
        <f t="shared" si="644"/>
        <v>2</v>
      </c>
      <c r="AU929" s="39" t="str">
        <f>IF(IF(L929="","",AQ929&amp;AT929)=AU928,"",IF(MOD(COUNTIF($AQ$1:AQ929,AQ929),3)=1,"",IF(L929="","",AQ929&amp;AT929)))</f>
        <v/>
      </c>
      <c r="AV929" s="166" t="str">
        <f t="shared" si="652"/>
        <v/>
      </c>
      <c r="AW929" s="166" t="str">
        <f t="shared" si="653"/>
        <v/>
      </c>
      <c r="AX929" s="15" t="str">
        <f>IF(MOD(COUNTIF($AQ$1:AQ929,AQ929),3)=1,"",IF(M929="","",AT929+1))</f>
        <v/>
      </c>
      <c r="AY929" s="15" t="str">
        <f t="shared" si="636"/>
        <v/>
      </c>
      <c r="AZ929" s="166" t="str">
        <f t="shared" si="637"/>
        <v/>
      </c>
      <c r="BA929" s="166" t="str">
        <f t="shared" si="638"/>
        <v/>
      </c>
      <c r="BB929" s="15" t="str">
        <f>IF(MOD(COUNTIF($AQ$1:AQ929,AQ929),3)=1,"",IF(N929="","",AX929+1))</f>
        <v/>
      </c>
      <c r="BC929" s="15" t="str">
        <f t="shared" si="647"/>
        <v/>
      </c>
      <c r="BD929" s="166" t="str">
        <f t="shared" si="648"/>
        <v/>
      </c>
      <c r="BE929" s="166" t="str">
        <f t="shared" si="649"/>
        <v/>
      </c>
      <c r="BF929" s="15"/>
      <c r="BG929" s="15"/>
      <c r="BH929" s="170" t="str">
        <f t="shared" si="650"/>
        <v>战斗开始20，40秒，发动一次号令，为周围最多3支友方士兵净化控制和负面效果并提升{0}%暴击和10移速，持续10秒，且期间自身不会受到超过最大生命值20%的伤害，受影响士兵不会受到超过最大兵力{1}%的伤害。</v>
      </c>
    </row>
    <row r="930" spans="1:60">
      <c r="A930" s="256"/>
      <c r="B930" s="259"/>
      <c r="C930" s="256"/>
      <c r="D930" s="256"/>
      <c r="E930" s="179" t="s">
        <v>22</v>
      </c>
      <c r="F930" s="141">
        <v>1</v>
      </c>
      <c r="G930" s="141">
        <v>1</v>
      </c>
      <c r="H930" s="141"/>
      <c r="I930" s="141">
        <v>1</v>
      </c>
      <c r="J930" s="256"/>
      <c r="K930" s="256"/>
      <c r="L930" s="182">
        <v>0.25</v>
      </c>
      <c r="M930" s="44"/>
      <c r="N930" s="10"/>
      <c r="O930" s="182">
        <v>1.4</v>
      </c>
      <c r="P930" s="44" t="str">
        <f>P927</f>
        <v>20,40</v>
      </c>
      <c r="Q930" s="179">
        <v>3</v>
      </c>
      <c r="R930" s="106">
        <v>0.6</v>
      </c>
      <c r="S930" s="106"/>
      <c r="T930" s="179"/>
      <c r="U930" s="44"/>
      <c r="V930" s="24"/>
      <c r="W930" s="23">
        <f>效果范围削减($Q$930)*$O$930*$R$930</f>
        <v>2.0575713839378693</v>
      </c>
      <c r="X930" s="23">
        <f t="shared" ref="X930:Z930" si="655">效果范围削减($Q$930)*$O$930*$R$930</f>
        <v>2.0575713839378693</v>
      </c>
      <c r="Y930" s="23">
        <f t="shared" si="655"/>
        <v>2.0575713839378693</v>
      </c>
      <c r="Z930" s="23">
        <f t="shared" si="655"/>
        <v>2.0575713839378693</v>
      </c>
      <c r="AA930" s="22"/>
      <c r="AB930" s="44" t="s">
        <v>246</v>
      </c>
      <c r="AC930" s="92">
        <f>辅助效用($P930,$R$927,AC$15,"兵力转换",标准系数,"指定士兵",W930)</f>
        <v>3.1291278294667415</v>
      </c>
      <c r="AD930" s="92">
        <f>辅助效用($P930,$R$927,AD$15,"兵力转换",标准系数,"指定士兵",X930)</f>
        <v>2.8156229671684989</v>
      </c>
      <c r="AE930" s="92">
        <f>辅助效用($P930,$R$927,AE$15,"兵力转换",标准系数,"指定士兵",Y930)</f>
        <v>2.5202305291769651</v>
      </c>
      <c r="AF930" s="92">
        <f>辅助效用($P930,$R$927,AF$15,"兵力转换",标准系数,"指定士兵",Z930)</f>
        <v>2.603890300050014</v>
      </c>
      <c r="AG930" s="92"/>
      <c r="AH930" s="188"/>
      <c r="AI930" s="238"/>
      <c r="AJ930" s="188"/>
      <c r="AK930" s="238">
        <f>AV930+35*AW930</f>
        <v>0.25</v>
      </c>
      <c r="AL930" s="146">
        <f>IFERROR(AC930*IF($E930="将领",INDEX(兵法相关参数!$C$4:$AL$7,AL$15,MATCH($AB930,兵法相关参数!$C$3:$AL$3,0)),INDEX(兵法相关参数!$C$12:$AL$15,AL$15,MATCH($AB930,兵法相关参数!$C$3:$AL$3,0))),0)+IFERROR(AH930*IF($E930="将领",INDEX(兵法相关参数!$C$4:$AL$7,AL$15,MATCH($AG930,兵法相关参数!$C$3:$AL$3,0)),INDEX(兵法相关参数!$C$12:$AL$15,AL$15,MATCH($AG930,兵法相关参数!$C$3:$AL$3,0))),0)</f>
        <v>2.902142805271831</v>
      </c>
      <c r="AM930" s="146">
        <f>IFERROR(AD930*IF($E930="将领",INDEX(兵法相关参数!$C$4:$AL$7,AM$15,MATCH($AB930,兵法相关参数!$C$3:$AL$3,0)),INDEX(兵法相关参数!$C$12:$AL$15,AM$15,MATCH($AB930,兵法相关参数!$C$3:$AL$3,0))),0)+IFERROR(AI930*IF($E930="将领",INDEX(兵法相关参数!$C$4:$AL$7,AM$15,MATCH($AG930,兵法相关参数!$C$3:$AL$3,0)),INDEX(兵法相关参数!$C$12:$AL$15,AM$15,MATCH($AG930,兵法相关参数!$C$3:$AL$3,0))),0)</f>
        <v>2.570774633386625</v>
      </c>
      <c r="AN930" s="146">
        <f>IFERROR(AE930*IF($E930="将领",INDEX(兵法相关参数!$C$4:$AL$7,AN$15,MATCH($AB930,兵法相关参数!$C$3:$AL$3,0)),INDEX(兵法相关参数!$C$12:$AL$15,AN$15,MATCH($AB930,兵法相关参数!$C$3:$AL$3,0))),0)+IFERROR(AJ930*IF($E930="将领",INDEX(兵法相关参数!$C$4:$AL$7,AN$15,MATCH($AG930,兵法相关参数!$C$3:$AL$3,0)),INDEX(兵法相关参数!$C$12:$AL$15,AN$15,MATCH($AG930,兵法相关参数!$C$3:$AL$3,0))),0)</f>
        <v>2.2566482387526081</v>
      </c>
      <c r="AO930" s="146">
        <f>IFERROR(AF930*IF($E930="将领",INDEX(兵法相关参数!$C$4:$AL$7,AL$15,MATCH($AB930,兵法相关参数!$C$3:$AL$3,0)),INDEX(兵法相关参数!$C$12:$AL$15,AO$15,MATCH($AB930,兵法相关参数!$C$3:$AL$3,0))),0)+IFERROR(AK930*IF($E930="将领",INDEX(兵法相关参数!$C$4:$AL$7,AL$15,MATCH($AG930,兵法相关参数!$C$3:$AL$3,0)),INDEX(兵法相关参数!$C$12:$AL$15,AO$15,MATCH($AG930,兵法相关参数!$C$3:$AL$3,0))),0)</f>
        <v>2.4150056858799149</v>
      </c>
      <c r="AP930" s="27"/>
      <c r="AQ930" s="151">
        <f t="shared" si="654"/>
        <v>30336</v>
      </c>
      <c r="AR930" s="160">
        <f t="shared" si="642"/>
        <v>0</v>
      </c>
      <c r="AS930" s="15" t="str">
        <f t="shared" si="643"/>
        <v>红</v>
      </c>
      <c r="AT930" s="153">
        <f t="shared" si="644"/>
        <v>2</v>
      </c>
      <c r="AU930" s="39" t="str">
        <f>IF(IF(L930="","",AQ930&amp;AT930)=AU929,"",IF(MOD(COUNTIF($AQ$1:AQ930,AQ930),3)=1,"",IF(L930="","",AQ930&amp;AT930)))</f>
        <v>303362</v>
      </c>
      <c r="AV930" s="191">
        <v>0.39</v>
      </c>
      <c r="AW930" s="191">
        <v>-4.0000000000000001E-3</v>
      </c>
      <c r="AX930" s="15" t="str">
        <f>IF(MOD(COUNTIF($AQ$1:AQ930,AQ930),3)=1,"",IF(M930="","",AT930+1))</f>
        <v/>
      </c>
      <c r="AY930" s="15" t="str">
        <f t="shared" si="636"/>
        <v/>
      </c>
      <c r="AZ930" s="166" t="str">
        <f t="shared" si="637"/>
        <v/>
      </c>
      <c r="BA930" s="166" t="str">
        <f t="shared" si="638"/>
        <v/>
      </c>
      <c r="BB930" s="15" t="str">
        <f>IF(MOD(COUNTIF($AQ$1:AQ930,AQ930),3)=1,"",IF(N930="","",AX930+1))</f>
        <v/>
      </c>
      <c r="BC930" s="15" t="str">
        <f t="shared" si="647"/>
        <v/>
      </c>
      <c r="BD930" s="166" t="str">
        <f t="shared" si="648"/>
        <v/>
      </c>
      <c r="BE930" s="166" t="str">
        <f t="shared" si="649"/>
        <v/>
      </c>
      <c r="BF930" s="15"/>
      <c r="BG930" s="15"/>
      <c r="BH930" s="170" t="str">
        <f t="shared" si="650"/>
        <v>战斗开始20，40秒，发动一次号令，为周围最多3支友方士兵净化控制和负面效果并提升{0}%暴击和10移速，持续10秒，且期间自身不会受到超过最大生命值20%的伤害，受影响士兵不会受到超过最大兵力{1}%的伤害。</v>
      </c>
    </row>
    <row r="931" spans="1:60">
      <c r="A931" s="256"/>
      <c r="B931" s="259"/>
      <c r="C931" s="256"/>
      <c r="D931" s="257"/>
      <c r="E931" s="179"/>
      <c r="F931" s="141"/>
      <c r="G931" s="141"/>
      <c r="H931" s="141"/>
      <c r="I931" s="141"/>
      <c r="J931" s="256"/>
      <c r="K931" s="256"/>
      <c r="L931" s="182"/>
      <c r="M931" s="179"/>
      <c r="N931" s="179"/>
      <c r="O931" s="182"/>
      <c r="P931" s="179"/>
      <c r="Q931" s="179"/>
      <c r="R931" s="179"/>
      <c r="S931" s="179"/>
      <c r="T931" s="179"/>
      <c r="U931" s="179"/>
      <c r="V931" s="179"/>
      <c r="W931" s="179"/>
      <c r="X931" s="179"/>
      <c r="Y931" s="179"/>
      <c r="Z931" s="179"/>
      <c r="AA931" s="179"/>
      <c r="AB931" s="44"/>
      <c r="AC931" s="189"/>
      <c r="AD931" s="189"/>
      <c r="AE931" s="189"/>
      <c r="AF931" s="189"/>
      <c r="AG931" s="92"/>
      <c r="AH931" s="189"/>
      <c r="AI931" s="239"/>
      <c r="AJ931" s="189"/>
      <c r="AK931" s="189"/>
      <c r="AL931" s="146">
        <f>IFERROR(AC931*IF($E931="将领",INDEX(兵法相关参数!$C$4:$AL$7,AL$15,MATCH($AB931,兵法相关参数!$C$3:$AL$3,0)),INDEX(兵法相关参数!$C$12:$AL$15,AL$15,MATCH($AB931,兵法相关参数!$C$3:$AL$3,0))),0)+IFERROR(AH931*IF($E931="将领",INDEX(兵法相关参数!$C$4:$AL$7,AL$15,MATCH($AG931,兵法相关参数!$C$3:$AL$3,0)),INDEX(兵法相关参数!$C$12:$AL$15,AL$15,MATCH($AG931,兵法相关参数!$C$3:$AL$3,0))),0)</f>
        <v>0</v>
      </c>
      <c r="AM931" s="146">
        <f>IFERROR(AD931*IF($E931="将领",INDEX(兵法相关参数!$C$4:$AL$7,AM$15,MATCH($AB931,兵法相关参数!$C$3:$AL$3,0)),INDEX(兵法相关参数!$C$12:$AL$15,AM$15,MATCH($AB931,兵法相关参数!$C$3:$AL$3,0))),0)+IFERROR(AI931*IF($E931="将领",INDEX(兵法相关参数!$C$4:$AL$7,AM$15,MATCH($AG931,兵法相关参数!$C$3:$AL$3,0)),INDEX(兵法相关参数!$C$12:$AL$15,AM$15,MATCH($AG931,兵法相关参数!$C$3:$AL$3,0))),0)</f>
        <v>0</v>
      </c>
      <c r="AN931" s="146">
        <f>IFERROR(AE931*IF($E931="将领",INDEX(兵法相关参数!$C$4:$AL$7,AN$15,MATCH($AB931,兵法相关参数!$C$3:$AL$3,0)),INDEX(兵法相关参数!$C$12:$AL$15,AN$15,MATCH($AB931,兵法相关参数!$C$3:$AL$3,0))),0)+IFERROR(AJ931*IF($E931="将领",INDEX(兵法相关参数!$C$4:$AL$7,AN$15,MATCH($AG931,兵法相关参数!$C$3:$AL$3,0)),INDEX(兵法相关参数!$C$12:$AL$15,AN$15,MATCH($AG931,兵法相关参数!$C$3:$AL$3,0))),0)</f>
        <v>0</v>
      </c>
      <c r="AO931" s="146">
        <f>IFERROR(AF931*IF($E931="将领",INDEX(兵法相关参数!$C$4:$AL$7,AL$15,MATCH($AB931,兵法相关参数!$C$3:$AL$3,0)),INDEX(兵法相关参数!$C$12:$AL$15,AO$15,MATCH($AB931,兵法相关参数!$C$3:$AL$3,0))),0)+IFERROR(AK931*IF($E931="将领",INDEX(兵法相关参数!$C$4:$AL$7,AL$15,MATCH($AG931,兵法相关参数!$C$3:$AL$3,0)),INDEX(兵法相关参数!$C$12:$AL$15,AO$15,MATCH($AG931,兵法相关参数!$C$3:$AL$3,0))),0)</f>
        <v>0</v>
      </c>
      <c r="AP931" s="27"/>
      <c r="AQ931" s="151">
        <f t="shared" si="654"/>
        <v>30336</v>
      </c>
      <c r="AR931" s="160">
        <f t="shared" si="642"/>
        <v>0</v>
      </c>
      <c r="AS931" s="15" t="str">
        <f t="shared" si="643"/>
        <v>红</v>
      </c>
      <c r="AT931" s="153">
        <f t="shared" si="644"/>
        <v>2</v>
      </c>
      <c r="AU931" s="39" t="str">
        <f>IF(IF(L931="","",AQ931&amp;AT931)=AU930,"",IF(MOD(COUNTIF($AQ$1:AQ931,AQ931),3)=1,"",IF(L931="","",AQ931&amp;AT931)))</f>
        <v/>
      </c>
      <c r="AV931" s="166" t="str">
        <f t="shared" ref="AV931" si="656">IF(AU931="","",IF(L930="固定值",L931,ROUND(IF(AR931=1,L931*INDEX($AV$5:$AV$9,MATCH(AS931,$AU$5:$AU$9,0)),L931*INDEX($AV$13:$AV$17,MATCH(AS931,$AU$13:$AU$17,0))),IF(MID(BH931,FIND(AT931-1,BH931)+2,1)="%",3,1))))</f>
        <v/>
      </c>
      <c r="AW931" s="166" t="str">
        <f t="shared" ref="AW931" si="657">IF(AU931="","",ROUND((IF(AR931=1,L931*INDEX($AW$5:$AW$9,MATCH(AS931,$AU$5:$AU$9,0)),L931*INDEX($AW$13:$AW$17,MATCH(AS931,$AU$13:$AU$17,0)))-AV931)/34,IF(MID(BH931,FIND(AT931-1,BH931)+2,1)="%",3,1)))</f>
        <v/>
      </c>
      <c r="AX931" s="15" t="str">
        <f>IF(MOD(COUNTIF($AQ$1:AQ931,AQ931),3)=1,"",IF(M931="","",AT931+1))</f>
        <v/>
      </c>
      <c r="AY931" s="15" t="str">
        <f t="shared" si="636"/>
        <v/>
      </c>
      <c r="AZ931" s="166" t="str">
        <f t="shared" si="637"/>
        <v/>
      </c>
      <c r="BA931" s="166" t="str">
        <f t="shared" si="638"/>
        <v/>
      </c>
      <c r="BB931" s="15" t="str">
        <f>IF(MOD(COUNTIF($AQ$1:AQ931,AQ931),3)=1,"",IF(N931="","",AX931+1))</f>
        <v/>
      </c>
      <c r="BC931" s="15" t="str">
        <f t="shared" si="647"/>
        <v/>
      </c>
      <c r="BD931" s="166" t="str">
        <f t="shared" si="648"/>
        <v/>
      </c>
      <c r="BE931" s="166" t="str">
        <f t="shared" si="649"/>
        <v/>
      </c>
      <c r="BF931" s="15"/>
      <c r="BG931" s="15"/>
      <c r="BH931" s="170" t="str">
        <f t="shared" si="650"/>
        <v>战斗开始20，40秒，发动一次号令，为周围最多3支友方士兵净化控制和负面效果并提升{0}%暴击和10移速，持续10秒，且期间自身不会受到超过最大生命值20%的伤害，受影响士兵不会受到超过最大兵力{1}%的伤害。</v>
      </c>
    </row>
    <row r="932" spans="1:60">
      <c r="A932" s="256"/>
      <c r="B932" s="259"/>
      <c r="C932" s="256"/>
      <c r="D932" s="255" t="s">
        <v>1416</v>
      </c>
      <c r="E932" s="11"/>
      <c r="F932" s="11"/>
      <c r="G932" s="11"/>
      <c r="H932" s="11"/>
      <c r="I932" s="11"/>
      <c r="J932" s="256"/>
      <c r="K932" s="256"/>
      <c r="L932" s="184"/>
      <c r="M932" s="184"/>
      <c r="N932" s="11"/>
      <c r="O932" s="183" t="s">
        <v>93</v>
      </c>
      <c r="P932" s="3" t="s">
        <v>57</v>
      </c>
      <c r="Q932" s="11" t="s">
        <v>61</v>
      </c>
      <c r="R932" s="184" t="s">
        <v>1417</v>
      </c>
      <c r="S932" s="11" t="s">
        <v>1204</v>
      </c>
      <c r="T932" s="11"/>
      <c r="U932" s="184"/>
      <c r="V932" s="184"/>
      <c r="W932" s="3" t="s">
        <v>223</v>
      </c>
      <c r="X932" s="3" t="s">
        <v>224</v>
      </c>
      <c r="Y932" s="3" t="s">
        <v>225</v>
      </c>
      <c r="Z932" s="3" t="s">
        <v>226</v>
      </c>
      <c r="AA932" s="1"/>
      <c r="AB932" s="15"/>
      <c r="AC932" s="187" t="s">
        <v>227</v>
      </c>
      <c r="AD932" s="187" t="s">
        <v>228</v>
      </c>
      <c r="AE932" s="187" t="s">
        <v>229</v>
      </c>
      <c r="AF932" s="187" t="s">
        <v>230</v>
      </c>
      <c r="AG932" s="15"/>
      <c r="AH932" s="187" t="s">
        <v>227</v>
      </c>
      <c r="AI932" s="187" t="s">
        <v>228</v>
      </c>
      <c r="AJ932" s="187" t="s">
        <v>229</v>
      </c>
      <c r="AK932" s="187" t="s">
        <v>230</v>
      </c>
      <c r="AL932" s="146">
        <f>IFERROR(AC932*IF($E932="将领",INDEX(兵法相关参数!$C$4:$AL$7,AL$15,MATCH($AB932,兵法相关参数!$C$3:$AL$3,0)),INDEX(兵法相关参数!$C$12:$AL$15,AL$15,MATCH($AB932,兵法相关参数!$C$3:$AL$3,0))),0)+IFERROR(AH932*IF($E932="将领",INDEX(兵法相关参数!$C$4:$AL$7,AL$15,MATCH($AG932,兵法相关参数!$C$3:$AL$3,0)),INDEX(兵法相关参数!$C$12:$AL$15,AL$15,MATCH($AG932,兵法相关参数!$C$3:$AL$3,0))),0)</f>
        <v>0</v>
      </c>
      <c r="AM932" s="146">
        <f>IFERROR(AD932*IF($E932="将领",INDEX(兵法相关参数!$C$4:$AL$7,AM$15,MATCH($AB932,兵法相关参数!$C$3:$AL$3,0)),INDEX(兵法相关参数!$C$12:$AL$15,AM$15,MATCH($AB932,兵法相关参数!$C$3:$AL$3,0))),0)+IFERROR(AI932*IF($E932="将领",INDEX(兵法相关参数!$C$4:$AL$7,AM$15,MATCH($AG932,兵法相关参数!$C$3:$AL$3,0)),INDEX(兵法相关参数!$C$12:$AL$15,AM$15,MATCH($AG932,兵法相关参数!$C$3:$AL$3,0))),0)</f>
        <v>0</v>
      </c>
      <c r="AN932" s="146">
        <f>IFERROR(AE932*IF($E932="将领",INDEX(兵法相关参数!$C$4:$AL$7,AN$15,MATCH($AB932,兵法相关参数!$C$3:$AL$3,0)),INDEX(兵法相关参数!$C$12:$AL$15,AN$15,MATCH($AB932,兵法相关参数!$C$3:$AL$3,0))),0)+IFERROR(AJ932*IF($E932="将领",INDEX(兵法相关参数!$C$4:$AL$7,AN$15,MATCH($AG932,兵法相关参数!$C$3:$AL$3,0)),INDEX(兵法相关参数!$C$12:$AL$15,AN$15,MATCH($AG932,兵法相关参数!$C$3:$AL$3,0))),0)</f>
        <v>0</v>
      </c>
      <c r="AO932" s="146">
        <f>IFERROR(AF932*IF($E932="将领",INDEX(兵法相关参数!$C$4:$AL$7,AL$15,MATCH($AB932,兵法相关参数!$C$3:$AL$3,0)),INDEX(兵法相关参数!$C$12:$AL$15,AO$15,MATCH($AB932,兵法相关参数!$C$3:$AL$3,0))),0)+IFERROR(AK932*IF($E932="将领",INDEX(兵法相关参数!$C$4:$AL$7,AL$15,MATCH($AG932,兵法相关参数!$C$3:$AL$3,0)),INDEX(兵法相关参数!$C$12:$AL$15,AO$15,MATCH($AG932,兵法相关参数!$C$3:$AL$3,0))),0)</f>
        <v>0</v>
      </c>
      <c r="AP932" s="27"/>
      <c r="AQ932" s="151">
        <f t="shared" si="654"/>
        <v>30336</v>
      </c>
      <c r="AR932" s="160">
        <f t="shared" si="642"/>
        <v>0</v>
      </c>
      <c r="AS932" s="15" t="str">
        <f t="shared" si="643"/>
        <v>红</v>
      </c>
      <c r="AT932" s="153">
        <f t="shared" si="644"/>
        <v>3</v>
      </c>
      <c r="AU932" s="39" t="str">
        <f>IF(IF(L932="","",AQ932&amp;AT932)=AU931,"",IF(MOD(COUNTIF($AQ$1:AQ932,AQ932),3)=1,"",IF(L932="","",AQ932&amp;AT932)))</f>
        <v/>
      </c>
      <c r="AV932" s="166" t="str">
        <f t="shared" ref="AV932:AV962" si="658">IF(AU932="","",IF(L931="固定值",L932,ROUND(IF(AR932=1,L932*INDEX($AV$5:$AV$9,MATCH(AS932,$AU$5:$AU$9,0)),L932*INDEX($AV$13:$AV$17,MATCH(AS932,$AU$13:$AU$17,0))),IF(MID(BH932,FIND(AT932-1,BH932)+2,1)="%",3,1))))</f>
        <v/>
      </c>
      <c r="AW932" s="166" t="str">
        <f t="shared" ref="AW932:AW962" si="659">IF(AU932="","",ROUND((IF(AR932=1,L932*INDEX($AW$5:$AW$9,MATCH(AS932,$AU$5:$AU$9,0)),L932*INDEX($AW$13:$AW$17,MATCH(AS932,$AU$13:$AU$17,0)))-AV932)/34,IF(MID(BH932,FIND(AT932-1,BH932)+2,1)="%",3,1)))</f>
        <v/>
      </c>
      <c r="AX932" s="15" t="str">
        <f>IF(MOD(COUNTIF($AQ$1:AQ932,AQ932),3)=1,"",IF(M932="","",AT932+1))</f>
        <v/>
      </c>
      <c r="AY932" s="15" t="str">
        <f t="shared" si="636"/>
        <v/>
      </c>
      <c r="AZ932" s="166" t="str">
        <f t="shared" si="637"/>
        <v/>
      </c>
      <c r="BA932" s="166" t="str">
        <f t="shared" si="638"/>
        <v/>
      </c>
      <c r="BB932" s="15" t="str">
        <f>IF(MOD(COUNTIF($AQ$1:AQ932,AQ932),3)=1,"",IF(N932="","",AX932+1))</f>
        <v/>
      </c>
      <c r="BC932" s="15" t="str">
        <f t="shared" ref="BC932:BC962" si="660">IF(IF(BB932="","",AQ932&amp;BB932)=BC931,"",IF(BB932="","",AQ932&amp;BB932))</f>
        <v/>
      </c>
      <c r="BD932" s="166" t="str">
        <f t="shared" ref="BD932:BD962" si="661">IF(BC932="","",IF(N931="固定值",N932,ROUND(IF(AR932=1,N932*INDEX($AV$5:$AV$9,MATCH(AS932,$AU$5:$AU$9,0)),N932*INDEX($AV$13:$AV$17,MATCH(AS932,$AU$13:$AU$17,0))),IF(MID(BH932,FIND(BB932-1,BH932)+2,1)="%",3,1))))</f>
        <v/>
      </c>
      <c r="BE932" s="166" t="str">
        <f t="shared" ref="BE932:BE962" si="662">IF(BC932="","",ROUND((IF(AR932=1,N932*INDEX($AW$5:$AW$9,MATCH(AS932,$AU$5:$AU$9,0)),N932*INDEX($AW$13:$AW$17,MATCH(AS932,$AU$13:$AU$17,0)))-BD932)/34,IF(MID(BH932,FIND(BB932-1,BH932)+2,1)="%",3,1)))</f>
        <v/>
      </c>
      <c r="BF932" s="15"/>
      <c r="BG932" s="15"/>
      <c r="BH932" s="170" t="str">
        <f t="shared" ref="BH932:BH962" si="663">IF(B932="",BH931,B932)</f>
        <v>战斗开始20，40秒，发动一次号令，为周围最多3支友方士兵净化控制和负面效果并提升{0}%暴击和10移速，持续10秒，且期间自身不会受到超过最大生命值20%的伤害，受影响士兵不会受到超过最大兵力{1}%的伤害。</v>
      </c>
    </row>
    <row r="933" spans="1:60">
      <c r="A933" s="256"/>
      <c r="B933" s="259"/>
      <c r="C933" s="256"/>
      <c r="D933" s="256"/>
      <c r="E933" s="179" t="s">
        <v>22</v>
      </c>
      <c r="F933" s="141">
        <v>1</v>
      </c>
      <c r="G933" s="141">
        <v>1</v>
      </c>
      <c r="H933" s="141"/>
      <c r="I933" s="141">
        <v>1</v>
      </c>
      <c r="J933" s="256"/>
      <c r="K933" s="256"/>
      <c r="L933" s="44"/>
      <c r="M933" s="44"/>
      <c r="N933" s="10"/>
      <c r="O933" s="182">
        <v>1</v>
      </c>
      <c r="P933" s="44" t="str">
        <f>P927</f>
        <v>20,40</v>
      </c>
      <c r="Q933" s="179">
        <v>1</v>
      </c>
      <c r="R933" s="106">
        <v>0.8</v>
      </c>
      <c r="S933" s="179">
        <v>1.5</v>
      </c>
      <c r="T933" s="179"/>
      <c r="U933" s="44"/>
      <c r="V933" s="24"/>
      <c r="W933" s="23">
        <f>效果范围削减($Q$933)*$O$933*$R$933</f>
        <v>0.8</v>
      </c>
      <c r="X933" s="23">
        <f t="shared" ref="X933:Z933" si="664">效果范围削减($Q$933)*$O$933*$R$933</f>
        <v>0.8</v>
      </c>
      <c r="Y933" s="23">
        <f t="shared" si="664"/>
        <v>0.8</v>
      </c>
      <c r="Z933" s="23">
        <f t="shared" si="664"/>
        <v>0.8</v>
      </c>
      <c r="AA933" s="22"/>
      <c r="AB933" s="44" t="s">
        <v>67</v>
      </c>
      <c r="AC933" s="92">
        <f>辅助效用($P$933,$R$927,AC$15,"生存转换",标准系数,"指定将领",W933)</f>
        <v>0.58415898474559402</v>
      </c>
      <c r="AD933" s="92">
        <f>辅助效用($P$933,$R$927,AD$15,"生存转换",标准系数,"指定将领",X933)</f>
        <v>0.72980458923281422</v>
      </c>
      <c r="AE933" s="92">
        <f>辅助效用($P$933,$R$927,AE$15,"生存转换",标准系数,"指定将领",Y933)</f>
        <v>0.36338174412060176</v>
      </c>
      <c r="AF933" s="92">
        <f>辅助效用($P$933,$R$927,AF$15,"生存转换",标准系数,"指定将领",Z933)</f>
        <v>0.36752936180380164</v>
      </c>
      <c r="AG933" s="44" t="s">
        <v>510</v>
      </c>
      <c r="AH933" s="92">
        <f>$S$933</f>
        <v>1.5</v>
      </c>
      <c r="AI933" s="92">
        <f t="shared" ref="AI933:AK933" si="665">$S$933</f>
        <v>1.5</v>
      </c>
      <c r="AJ933" s="92">
        <f t="shared" si="665"/>
        <v>1.5</v>
      </c>
      <c r="AK933" s="92">
        <f t="shared" si="665"/>
        <v>1.5</v>
      </c>
      <c r="AL933" s="146">
        <f>IFERROR(AC933*IF($E933="将领",INDEX(兵法相关参数!$C$4:$AL$7,AL$15,MATCH($AB933,兵法相关参数!$C$3:$AL$3,0)),INDEX(兵法相关参数!$C$12:$AL$15,AL$15,MATCH($AB933,兵法相关参数!$C$3:$AL$3,0))),0)+IFERROR(AH933*IF($E933="将领",INDEX(兵法相关参数!$C$4:$AL$7,AL$15,MATCH($AG933,兵法相关参数!$C$3:$AL$3,0)),INDEX(兵法相关参数!$C$12:$AL$15,AL$15,MATCH($AG933,兵法相关参数!$C$3:$AL$3,0))),0)</f>
        <v>2.108513217209095</v>
      </c>
      <c r="AM933" s="146">
        <f>IFERROR(AD933*IF($E933="将领",INDEX(兵法相关参数!$C$4:$AL$7,AM$15,MATCH($AB933,兵法相关参数!$C$3:$AL$3,0)),INDEX(兵法相关参数!$C$12:$AL$15,AM$15,MATCH($AB933,兵法相关参数!$C$3:$AL$3,0))),0)+IFERROR(AI933*IF($E933="将领",INDEX(兵法相关参数!$C$4:$AL$7,AM$15,MATCH($AG933,兵法相关参数!$C$3:$AL$3,0)),INDEX(兵法相关参数!$C$12:$AL$15,AM$15,MATCH($AG933,兵法相关参数!$C$3:$AL$3,0))),0)</f>
        <v>2.2505270494667839</v>
      </c>
      <c r="AN933" s="146">
        <f>IFERROR(AE933*IF($E933="将领",INDEX(兵法相关参数!$C$4:$AL$7,AN$15,MATCH($AB933,兵法相关参数!$C$3:$AL$3,0)),INDEX(兵法相关参数!$C$12:$AL$15,AN$15,MATCH($AB933,兵法相关参数!$C$3:$AL$3,0))),0)+IFERROR(AJ933*IF($E933="将领",INDEX(兵法相关参数!$C$4:$AL$7,AN$15,MATCH($AG933,兵法相关参数!$C$3:$AL$3,0)),INDEX(兵法相关参数!$C$12:$AL$15,AN$15,MATCH($AG933,兵法相关参数!$C$3:$AL$3,0))),0)</f>
        <v>1.8609722090230914</v>
      </c>
      <c r="AO933" s="146">
        <f>IFERROR(AF933*IF($E933="将领",INDEX(兵法相关参数!$C$4:$AL$7,AL$15,MATCH($AB933,兵法相关参数!$C$3:$AL$3,0)),INDEX(兵法相关参数!$C$12:$AL$15,AO$15,MATCH($AB933,兵法相关参数!$C$3:$AL$3,0))),0)+IFERROR(AK933*IF($E933="将领",INDEX(兵法相关参数!$C$4:$AL$7,AL$15,MATCH($AG933,兵法相关参数!$C$3:$AL$3,0)),INDEX(兵法相关参数!$C$12:$AL$15,AO$15,MATCH($AG933,兵法相关参数!$C$3:$AL$3,0))),0)</f>
        <v>1.882852066321357</v>
      </c>
      <c r="AP933" s="27"/>
      <c r="AQ933" s="151">
        <f t="shared" si="654"/>
        <v>30336</v>
      </c>
      <c r="AR933" s="160">
        <f t="shared" si="642"/>
        <v>0</v>
      </c>
      <c r="AS933" s="15" t="str">
        <f t="shared" si="643"/>
        <v>红</v>
      </c>
      <c r="AT933" s="153">
        <f t="shared" si="644"/>
        <v>3</v>
      </c>
      <c r="AU933" s="39" t="str">
        <f>IF(IF(L933="","",AQ933&amp;AT933)=AU932,"",IF(MOD(COUNTIF($AQ$1:AQ933,AQ933),3)=1,"",IF(L933="","",AQ933&amp;AT933)))</f>
        <v/>
      </c>
      <c r="AV933" s="166" t="str">
        <f t="shared" si="658"/>
        <v/>
      </c>
      <c r="AW933" s="166" t="str">
        <f t="shared" si="659"/>
        <v/>
      </c>
      <c r="AX933" s="15" t="str">
        <f>IF(MOD(COUNTIF($AQ$1:AQ933,AQ933),3)=1,"",IF(M933="","",AT933+1))</f>
        <v/>
      </c>
      <c r="AY933" s="15" t="str">
        <f t="shared" si="636"/>
        <v/>
      </c>
      <c r="AZ933" s="166" t="str">
        <f t="shared" si="637"/>
        <v/>
      </c>
      <c r="BA933" s="166" t="str">
        <f t="shared" si="638"/>
        <v/>
      </c>
      <c r="BB933" s="15" t="str">
        <f>IF(MOD(COUNTIF($AQ$1:AQ933,AQ933),3)=1,"",IF(N933="","",AX933+1))</f>
        <v/>
      </c>
      <c r="BC933" s="15" t="str">
        <f t="shared" si="660"/>
        <v/>
      </c>
      <c r="BD933" s="166" t="str">
        <f t="shared" si="661"/>
        <v/>
      </c>
      <c r="BE933" s="166" t="str">
        <f t="shared" si="662"/>
        <v/>
      </c>
      <c r="BF933" s="15"/>
      <c r="BG933" s="15"/>
      <c r="BH933" s="170" t="str">
        <f t="shared" si="663"/>
        <v>战斗开始20，40秒，发动一次号令，为周围最多3支友方士兵净化控制和负面效果并提升{0}%暴击和10移速，持续10秒，且期间自身不会受到超过最大生命值20%的伤害，受影响士兵不会受到超过最大兵力{1}%的伤害。</v>
      </c>
    </row>
    <row r="934" spans="1:60">
      <c r="A934" s="257"/>
      <c r="B934" s="260"/>
      <c r="C934" s="257"/>
      <c r="D934" s="257"/>
      <c r="E934" s="179"/>
      <c r="F934" s="141"/>
      <c r="G934" s="141"/>
      <c r="H934" s="141"/>
      <c r="I934" s="141"/>
      <c r="J934" s="257"/>
      <c r="K934" s="257"/>
      <c r="L934" s="182"/>
      <c r="M934" s="179"/>
      <c r="N934" s="179"/>
      <c r="O934" s="182"/>
      <c r="P934" s="179"/>
      <c r="Q934" s="179"/>
      <c r="R934" s="179"/>
      <c r="S934" s="179"/>
      <c r="T934" s="179"/>
      <c r="U934" s="179"/>
      <c r="V934" s="179"/>
      <c r="W934" s="179"/>
      <c r="X934" s="179"/>
      <c r="Y934" s="179"/>
      <c r="Z934" s="179"/>
      <c r="AA934" s="179"/>
      <c r="AB934" s="44"/>
      <c r="AC934" s="189"/>
      <c r="AD934" s="189"/>
      <c r="AE934" s="189"/>
      <c r="AF934" s="189"/>
      <c r="AG934" s="92"/>
      <c r="AH934" s="189"/>
      <c r="AI934" s="189"/>
      <c r="AJ934" s="189"/>
      <c r="AK934" s="189"/>
      <c r="AL934" s="146">
        <f>IFERROR(AC934*IF($E934="将领",INDEX(兵法相关参数!$C$4:$AL$7,AL$15,MATCH($AB934,兵法相关参数!$C$3:$AL$3,0)),INDEX(兵法相关参数!$C$12:$AL$15,AL$15,MATCH($AB934,兵法相关参数!$C$3:$AL$3,0))),0)+IFERROR(AH934*IF($E934="将领",INDEX(兵法相关参数!$C$4:$AL$7,AL$15,MATCH($AG934,兵法相关参数!$C$3:$AL$3,0)),INDEX(兵法相关参数!$C$12:$AL$15,AL$15,MATCH($AG934,兵法相关参数!$C$3:$AL$3,0))),0)</f>
        <v>0</v>
      </c>
      <c r="AM934" s="146">
        <f>IFERROR(AD934*IF($E934="将领",INDEX(兵法相关参数!$C$4:$AL$7,AM$15,MATCH($AB934,兵法相关参数!$C$3:$AL$3,0)),INDEX(兵法相关参数!$C$12:$AL$15,AM$15,MATCH($AB934,兵法相关参数!$C$3:$AL$3,0))),0)+IFERROR(AI934*IF($E934="将领",INDEX(兵法相关参数!$C$4:$AL$7,AM$15,MATCH($AG934,兵法相关参数!$C$3:$AL$3,0)),INDEX(兵法相关参数!$C$12:$AL$15,AM$15,MATCH($AG934,兵法相关参数!$C$3:$AL$3,0))),0)</f>
        <v>0</v>
      </c>
      <c r="AN934" s="146">
        <f>IFERROR(AE934*IF($E934="将领",INDEX(兵法相关参数!$C$4:$AL$7,AN$15,MATCH($AB934,兵法相关参数!$C$3:$AL$3,0)),INDEX(兵法相关参数!$C$12:$AL$15,AN$15,MATCH($AB934,兵法相关参数!$C$3:$AL$3,0))),0)+IFERROR(AJ934*IF($E934="将领",INDEX(兵法相关参数!$C$4:$AL$7,AN$15,MATCH($AG934,兵法相关参数!$C$3:$AL$3,0)),INDEX(兵法相关参数!$C$12:$AL$15,AN$15,MATCH($AG934,兵法相关参数!$C$3:$AL$3,0))),0)</f>
        <v>0</v>
      </c>
      <c r="AO934" s="146">
        <f>IFERROR(AF934*IF($E934="将领",INDEX(兵法相关参数!$C$4:$AL$7,AL$15,MATCH($AB934,兵法相关参数!$C$3:$AL$3,0)),INDEX(兵法相关参数!$C$12:$AL$15,AO$15,MATCH($AB934,兵法相关参数!$C$3:$AL$3,0))),0)+IFERROR(AK934*IF($E934="将领",INDEX(兵法相关参数!$C$4:$AL$7,AL$15,MATCH($AG934,兵法相关参数!$C$3:$AL$3,0)),INDEX(兵法相关参数!$C$12:$AL$15,AO$15,MATCH($AG934,兵法相关参数!$C$3:$AL$3,0))),0)</f>
        <v>0</v>
      </c>
      <c r="AP934" s="27"/>
      <c r="AQ934" s="152">
        <f t="shared" si="654"/>
        <v>30336</v>
      </c>
      <c r="AR934" s="160">
        <f t="shared" si="642"/>
        <v>0</v>
      </c>
      <c r="AS934" s="15" t="str">
        <f t="shared" si="643"/>
        <v>红</v>
      </c>
      <c r="AT934" s="153">
        <f t="shared" si="644"/>
        <v>3</v>
      </c>
      <c r="AU934" s="39" t="str">
        <f>IF(IF(L934="","",AQ934&amp;AT934)=AU933,"",IF(MOD(COUNTIF($AQ$1:AQ934,AQ934),3)=1,"",IF(L934="","",AQ934&amp;AT934)))</f>
        <v/>
      </c>
      <c r="AV934" s="166" t="str">
        <f t="shared" si="658"/>
        <v/>
      </c>
      <c r="AW934" s="166" t="str">
        <f t="shared" si="659"/>
        <v/>
      </c>
      <c r="AX934" s="15" t="str">
        <f>IF(MOD(COUNTIF($AQ$1:AQ934,AQ934),3)=1,"",IF(M934="","",AT934+1))</f>
        <v/>
      </c>
      <c r="AY934" s="15" t="str">
        <f t="shared" si="636"/>
        <v/>
      </c>
      <c r="AZ934" s="166" t="str">
        <f t="shared" si="637"/>
        <v/>
      </c>
      <c r="BA934" s="166" t="str">
        <f t="shared" si="638"/>
        <v/>
      </c>
      <c r="BB934" s="15" t="str">
        <f>IF(MOD(COUNTIF($AQ$1:AQ934,AQ934),3)=1,"",IF(N934="","",AX934+1))</f>
        <v/>
      </c>
      <c r="BC934" s="15" t="str">
        <f t="shared" si="660"/>
        <v/>
      </c>
      <c r="BD934" s="166" t="str">
        <f t="shared" si="661"/>
        <v/>
      </c>
      <c r="BE934" s="166" t="str">
        <f t="shared" si="662"/>
        <v/>
      </c>
      <c r="BF934" s="15"/>
      <c r="BG934" s="15"/>
      <c r="BH934" s="170" t="str">
        <f t="shared" si="663"/>
        <v>战斗开始20，40秒，发动一次号令，为周围最多3支友方士兵净化控制和负面效果并提升{0}%暴击和10移速，持续10秒，且期间自身不会受到超过最大生命值20%的伤害，受影响士兵不会受到超过最大兵力{1}%的伤害。</v>
      </c>
    </row>
    <row r="935" spans="1:60">
      <c r="A935" s="255" t="s">
        <v>1426</v>
      </c>
      <c r="B935" s="258" t="s">
        <v>1423</v>
      </c>
      <c r="C935" s="255" t="s">
        <v>13</v>
      </c>
      <c r="D935" s="255" t="s">
        <v>516</v>
      </c>
      <c r="E935" s="11"/>
      <c r="F935" s="11"/>
      <c r="G935" s="11"/>
      <c r="H935" s="11"/>
      <c r="I935" s="11"/>
      <c r="J935" s="11" t="s">
        <v>402</v>
      </c>
      <c r="K935" s="11" t="s">
        <v>469</v>
      </c>
      <c r="L935" s="184" t="s">
        <v>62</v>
      </c>
      <c r="M935" s="184"/>
      <c r="N935" s="184"/>
      <c r="O935" s="183" t="s">
        <v>93</v>
      </c>
      <c r="P935" s="3" t="s">
        <v>472</v>
      </c>
      <c r="Q935" s="11" t="s">
        <v>61</v>
      </c>
      <c r="R935" s="11" t="s">
        <v>58</v>
      </c>
      <c r="S935" s="3" t="s">
        <v>430</v>
      </c>
      <c r="T935" s="11"/>
      <c r="U935" s="184"/>
      <c r="V935" s="184"/>
      <c r="W935" s="3" t="s">
        <v>223</v>
      </c>
      <c r="X935" s="3" t="s">
        <v>224</v>
      </c>
      <c r="Y935" s="3" t="s">
        <v>225</v>
      </c>
      <c r="Z935" s="3" t="s">
        <v>226</v>
      </c>
      <c r="AA935" s="1"/>
      <c r="AB935" s="15"/>
      <c r="AC935" s="187" t="s">
        <v>227</v>
      </c>
      <c r="AD935" s="187" t="s">
        <v>228</v>
      </c>
      <c r="AE935" s="187" t="s">
        <v>229</v>
      </c>
      <c r="AF935" s="187" t="s">
        <v>230</v>
      </c>
      <c r="AG935" s="96"/>
      <c r="AH935" s="187"/>
      <c r="AI935" s="187"/>
      <c r="AJ935" s="187"/>
      <c r="AK935" s="187"/>
      <c r="AL935" s="146">
        <f>IFERROR(AC935*IF($E935="将领",INDEX(兵法相关参数!$C$4:$AL$7,AL$15,MATCH($AB935,兵法相关参数!$C$3:$AL$3,0)),INDEX(兵法相关参数!$C$12:$AL$15,AL$15,MATCH($AB935,兵法相关参数!$C$3:$AL$3,0))),0)+IFERROR(AH935*IF($E935="将领",INDEX(兵法相关参数!$C$4:$AL$7,AL$15,MATCH($AG935,兵法相关参数!$C$3:$AL$3,0)),INDEX(兵法相关参数!$C$12:$AL$15,AL$15,MATCH($AG935,兵法相关参数!$C$3:$AL$3,0))),0)</f>
        <v>0</v>
      </c>
      <c r="AM935" s="146">
        <f>IFERROR(AD935*IF($E935="将领",INDEX(兵法相关参数!$C$4:$AL$7,AM$15,MATCH($AB935,兵法相关参数!$C$3:$AL$3,0)),INDEX(兵法相关参数!$C$12:$AL$15,AM$15,MATCH($AB935,兵法相关参数!$C$3:$AL$3,0))),0)+IFERROR(AI935*IF($E935="将领",INDEX(兵法相关参数!$C$4:$AL$7,AM$15,MATCH($AG935,兵法相关参数!$C$3:$AL$3,0)),INDEX(兵法相关参数!$C$12:$AL$15,AM$15,MATCH($AG935,兵法相关参数!$C$3:$AL$3,0))),0)</f>
        <v>0</v>
      </c>
      <c r="AN935" s="146">
        <f>IFERROR(AE935*IF($E935="将领",INDEX(兵法相关参数!$C$4:$AL$7,AN$15,MATCH($AB935,兵法相关参数!$C$3:$AL$3,0)),INDEX(兵法相关参数!$C$12:$AL$15,AN$15,MATCH($AB935,兵法相关参数!$C$3:$AL$3,0))),0)+IFERROR(AJ935*IF($E935="将领",INDEX(兵法相关参数!$C$4:$AL$7,AN$15,MATCH($AG935,兵法相关参数!$C$3:$AL$3,0)),INDEX(兵法相关参数!$C$12:$AL$15,AN$15,MATCH($AG935,兵法相关参数!$C$3:$AL$3,0))),0)</f>
        <v>0</v>
      </c>
      <c r="AO935" s="146">
        <f>IFERROR(AF935*IF($E935="将领",INDEX(兵法相关参数!$C$4:$AL$7,AL$15,MATCH($AB935,兵法相关参数!$C$3:$AL$3,0)),INDEX(兵法相关参数!$C$12:$AL$15,AO$15,MATCH($AB935,兵法相关参数!$C$3:$AL$3,0))),0)+IFERROR(AK935*IF($E935="将领",INDEX(兵法相关参数!$C$4:$AL$7,AL$15,MATCH($AG935,兵法相关参数!$C$3:$AL$3,0)),INDEX(兵法相关参数!$C$12:$AL$15,AO$15,MATCH($AG935,兵法相关参数!$C$3:$AL$3,0))),0)</f>
        <v>0</v>
      </c>
      <c r="AP935" s="27"/>
      <c r="AQ935" s="154">
        <v>30337</v>
      </c>
      <c r="AR935" s="160">
        <f t="shared" ref="AR935:AR970" si="666">IF(D935="直接伤害",1,0)</f>
        <v>0</v>
      </c>
      <c r="AS935" s="15" t="str">
        <f t="shared" ref="AS935:AS979" si="667">IF(C935="",AS934,C935)</f>
        <v>红</v>
      </c>
      <c r="AT935" s="153">
        <f t="shared" ref="AT935:AT979" si="668">IF(A935&lt;&gt;"",1,IF(D935="",AT934,IF(AU933="",AT934,IF(AX933="",AT934+1,IF(BB933="",AT934+2,AT934+3)))))</f>
        <v>1</v>
      </c>
      <c r="AU935" s="39" t="str">
        <f>IF(IF(L935="","",AQ935&amp;AT935)=AU934,"",IF(MOD(COUNTIF($AQ$1:AQ935,AQ935),3)=1,"",IF(L935="","",AQ935&amp;AT935)))</f>
        <v/>
      </c>
      <c r="AV935" s="166" t="str">
        <f t="shared" si="658"/>
        <v/>
      </c>
      <c r="AW935" s="166" t="str">
        <f t="shared" si="659"/>
        <v/>
      </c>
      <c r="AX935" s="15" t="str">
        <f>IF(MOD(COUNTIF($AQ$1:AQ935,AQ935),3)=1,"",IF(M935="","",AT935+1))</f>
        <v/>
      </c>
      <c r="AY935" s="15" t="str">
        <f t="shared" si="636"/>
        <v/>
      </c>
      <c r="AZ935" s="166" t="str">
        <f t="shared" si="637"/>
        <v/>
      </c>
      <c r="BA935" s="166" t="str">
        <f t="shared" si="638"/>
        <v/>
      </c>
      <c r="BB935" s="15" t="str">
        <f>IF(MOD(COUNTIF($AQ$1:AQ935,AQ935),3)=1,"",IF(N935="","",AX935+1))</f>
        <v/>
      </c>
      <c r="BC935" s="15" t="str">
        <f t="shared" si="660"/>
        <v/>
      </c>
      <c r="BD935" s="166" t="str">
        <f t="shared" si="661"/>
        <v/>
      </c>
      <c r="BE935" s="166" t="str">
        <f t="shared" si="662"/>
        <v/>
      </c>
      <c r="BF935" s="15"/>
      <c r="BG935" s="15"/>
      <c r="BH935"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36" spans="1:60">
      <c r="A936" s="256"/>
      <c r="B936" s="259"/>
      <c r="C936" s="256"/>
      <c r="D936" s="256"/>
      <c r="E936" s="179" t="s">
        <v>22</v>
      </c>
      <c r="F936" s="141">
        <v>1</v>
      </c>
      <c r="G936" s="141">
        <v>1</v>
      </c>
      <c r="H936" s="141">
        <v>1</v>
      </c>
      <c r="I936" s="141">
        <v>1</v>
      </c>
      <c r="J936" s="255">
        <f>SUMPRODUCT(LARGE(AL936:AO936*F936:I936+AL937:AO937*F937:I937+AL939:AO939*F939:I939+AL940:AO940*F940:I940+AL942:AO942*F942:I942+AL943:AO943*F943:I943,1))</f>
        <v>5.1335854620974057</v>
      </c>
      <c r="K936" s="255">
        <f>INDEX($J$17:$J$200,MATCH(C935,$C$17:$C$200,0),1)</f>
        <v>5.1145752809421161</v>
      </c>
      <c r="L936" s="207">
        <v>0.2</v>
      </c>
      <c r="M936" s="179"/>
      <c r="N936" s="207"/>
      <c r="O936" s="182">
        <v>1</v>
      </c>
      <c r="P936" s="44" t="s">
        <v>1434</v>
      </c>
      <c r="Q936" s="179">
        <v>1</v>
      </c>
      <c r="R936" s="179">
        <v>10</v>
      </c>
      <c r="S936" s="176" t="s">
        <v>1433</v>
      </c>
      <c r="T936" s="179"/>
      <c r="U936" s="110"/>
      <c r="V936" s="179"/>
      <c r="W936" s="23">
        <f>效果范围削减($Q$936)*$O$936*$L$936</f>
        <v>0.2</v>
      </c>
      <c r="X936" s="23">
        <f t="shared" ref="X936:Z936" si="669">效果范围削减($Q$936)*$O$936*$L$936</f>
        <v>0.2</v>
      </c>
      <c r="Y936" s="23">
        <f t="shared" si="669"/>
        <v>0.2</v>
      </c>
      <c r="Z936" s="23">
        <f t="shared" si="669"/>
        <v>0.2</v>
      </c>
      <c r="AA936" s="179"/>
      <c r="AB936" s="44" t="s">
        <v>246</v>
      </c>
      <c r="AC936" s="92">
        <f>0.5*辅助效用($S936,$R$936,AC$15,"生存转换",标准系数,"指定将领",W936)+0.5*辅助效用($P936,$R$936,AC$15,"生存转换",标准系数,"指定将领",W936)</f>
        <v>0.35616716142775368</v>
      </c>
      <c r="AD936" s="92">
        <f>0.5*辅助效用($S936,$R$936,AD$15,"生存转换",标准系数,"指定将领",X936)+0.5*辅助效用($P936,$R$936,AD$15,"生存转换",标准系数,"指定将领",X936)</f>
        <v>0.3924017035832833</v>
      </c>
      <c r="AE936" s="92">
        <f>0.5*辅助效用($S936,$R$936,AE$15,"生存转换",标准系数,"指定将领",Y936)+0.5*辅助效用($P936,$R$936,AE$15,"生存转换",标准系数,"指定将领",Y936)</f>
        <v>0.19390339091276881</v>
      </c>
      <c r="AF936" s="92">
        <f>0.5*辅助效用($S936,$R$936,AF$15,"生存转换",标准系数,"指定将领",Z936)+0.5*辅助效用($P936,$R$936,AF$15,"生存转换",标准系数,"指定将领",Z936)</f>
        <v>0.19214639466436528</v>
      </c>
      <c r="AG936" s="92"/>
      <c r="AH936" s="188"/>
      <c r="AI936" s="188"/>
      <c r="AJ936" s="188"/>
      <c r="AK936" s="238">
        <f>AV936+35*AW936</f>
        <v>0.2</v>
      </c>
      <c r="AL936" s="146">
        <f>IFERROR(AC936*IF($E936="将领",INDEX(兵法相关参数!$C$4:$AL$7,AL$15,MATCH($AB936,兵法相关参数!$C$3:$AL$3,0)),INDEX(兵法相关参数!$C$12:$AL$15,AL$15,MATCH($AB936,兵法相关参数!$C$3:$AL$3,0))),0)+IFERROR(AH936*IF($E936="将领",INDEX(兵法相关参数!$C$4:$AL$7,AL$15,MATCH($AG936,兵法相关参数!$C$3:$AL$3,0)),INDEX(兵法相关参数!$C$12:$AL$15,AL$15,MATCH($AG936,兵法相关参数!$C$3:$AL$3,0))),0)</f>
        <v>0.33033101277546656</v>
      </c>
      <c r="AM936" s="146">
        <f>IFERROR(AD936*IF($E936="将领",INDEX(兵法相关参数!$C$4:$AL$7,AM$15,MATCH($AB936,兵法相关参数!$C$3:$AL$3,0)),INDEX(兵法相关参数!$C$12:$AL$15,AM$15,MATCH($AB936,兵法相关参数!$C$3:$AL$3,0))),0)+IFERROR(AI936*IF($E936="将领",INDEX(兵法相关参数!$C$4:$AL$7,AM$15,MATCH($AG936,兵法相关参数!$C$3:$AL$3,0)),INDEX(兵法相关参数!$C$12:$AL$15,AM$15,MATCH($AG936,兵法相关参数!$C$3:$AL$3,0))),0)</f>
        <v>0.3582782060781623</v>
      </c>
      <c r="AN936" s="146">
        <f>IFERROR(AE936*IF($E936="将领",INDEX(兵法相关参数!$C$4:$AL$7,AN$15,MATCH($AB936,兵法相关参数!$C$3:$AL$3,0)),INDEX(兵法相关参数!$C$12:$AL$15,AN$15,MATCH($AB936,兵法相关参数!$C$3:$AL$3,0))),0)+IFERROR(AJ936*IF($E936="将领",INDEX(兵法相关参数!$C$4:$AL$7,AN$15,MATCH($AG936,兵法相关参数!$C$3:$AL$3,0)),INDEX(兵法相关参数!$C$12:$AL$15,AN$15,MATCH($AG936,兵法相关参数!$C$3:$AL$3,0))),0)</f>
        <v>0.17362369851711801</v>
      </c>
      <c r="AO936" s="146">
        <f>IFERROR(AF936*IF($E936="将领",INDEX(兵法相关参数!$C$4:$AL$7,AL$15,MATCH($AB936,兵法相关参数!$C$3:$AL$3,0)),INDEX(兵法相关参数!$C$12:$AL$15,AO$15,MATCH($AB936,兵法相关参数!$C$3:$AL$3,0))),0)+IFERROR(AK936*IF($E936="将领",INDEX(兵法相关参数!$C$4:$AL$7,AL$15,MATCH($AG936,兵法相关参数!$C$3:$AL$3,0)),INDEX(兵法相关参数!$C$12:$AL$15,AO$15,MATCH($AG936,兵法相关参数!$C$3:$AL$3,0))),0)</f>
        <v>0.17820821239161089</v>
      </c>
      <c r="AP936" s="27"/>
      <c r="AQ936" s="151">
        <f>AQ935</f>
        <v>30337</v>
      </c>
      <c r="AR936" s="160">
        <f t="shared" si="666"/>
        <v>0</v>
      </c>
      <c r="AS936" s="15" t="str">
        <f t="shared" si="667"/>
        <v>红</v>
      </c>
      <c r="AT936" s="153">
        <f t="shared" si="668"/>
        <v>1</v>
      </c>
      <c r="AU936" s="39" t="str">
        <f>IF(IF(L936="","",AQ936&amp;AT936)=AU935,"",IF(MOD(COUNTIF($AQ$1:AQ936,AQ936),3)=1,"",IF(L936="","",AQ936&amp;AT936)))</f>
        <v>303371</v>
      </c>
      <c r="AV936" s="191">
        <v>9.5000000000000001E-2</v>
      </c>
      <c r="AW936" s="191">
        <v>3.0000000000000001E-3</v>
      </c>
      <c r="AX936" s="15" t="str">
        <f>IF(MOD(COUNTIF($AQ$1:AQ936,AQ936),3)=1,"",IF(M936="","",AT936+1))</f>
        <v/>
      </c>
      <c r="AY936" s="15" t="str">
        <f t="shared" si="636"/>
        <v/>
      </c>
      <c r="AZ936" s="166" t="str">
        <f t="shared" si="637"/>
        <v/>
      </c>
      <c r="BA936" s="166" t="str">
        <f t="shared" si="638"/>
        <v/>
      </c>
      <c r="BB936" s="15" t="str">
        <f>IF(MOD(COUNTIF($AQ$1:AQ936,AQ936),3)=1,"",IF(N936="","",AX936+1))</f>
        <v/>
      </c>
      <c r="BC936" s="15" t="str">
        <f t="shared" si="660"/>
        <v/>
      </c>
      <c r="BD936" s="166" t="str">
        <f t="shared" si="661"/>
        <v/>
      </c>
      <c r="BE936" s="166" t="str">
        <f t="shared" si="662"/>
        <v/>
      </c>
      <c r="BF936" s="15"/>
      <c r="BG936" s="15"/>
      <c r="BH936"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37" spans="1:60">
      <c r="A937" s="256"/>
      <c r="B937" s="259"/>
      <c r="C937" s="256"/>
      <c r="D937" s="257"/>
      <c r="E937" s="179"/>
      <c r="F937" s="141"/>
      <c r="G937" s="141"/>
      <c r="H937" s="141"/>
      <c r="I937" s="141"/>
      <c r="J937" s="256"/>
      <c r="K937" s="256"/>
      <c r="L937" s="182"/>
      <c r="M937" s="179"/>
      <c r="N937" s="179"/>
      <c r="O937" s="182"/>
      <c r="P937" s="179"/>
      <c r="Q937" s="179"/>
      <c r="R937" s="179"/>
      <c r="S937" s="179"/>
      <c r="T937" s="179"/>
      <c r="U937" s="179"/>
      <c r="V937" s="179"/>
      <c r="W937" s="179"/>
      <c r="X937" s="179"/>
      <c r="Y937" s="179"/>
      <c r="Z937" s="179"/>
      <c r="AA937" s="179"/>
      <c r="AB937" s="44"/>
      <c r="AC937" s="92"/>
      <c r="AD937" s="92"/>
      <c r="AE937" s="92"/>
      <c r="AF937" s="92"/>
      <c r="AG937" s="92"/>
      <c r="AH937" s="189"/>
      <c r="AI937" s="189"/>
      <c r="AJ937" s="189"/>
      <c r="AK937" s="189"/>
      <c r="AL937" s="146">
        <f>IFERROR(AC937*IF($E937="将领",INDEX(兵法相关参数!$C$4:$AL$7,AL$15,MATCH($AB937,兵法相关参数!$C$3:$AL$3,0)),INDEX(兵法相关参数!$C$12:$AL$15,AL$15,MATCH($AB937,兵法相关参数!$C$3:$AL$3,0))),0)+IFERROR(AH937*IF($E937="将领",INDEX(兵法相关参数!$C$4:$AL$7,AL$15,MATCH($AG937,兵法相关参数!$C$3:$AL$3,0)),INDEX(兵法相关参数!$C$12:$AL$15,AL$15,MATCH($AG937,兵法相关参数!$C$3:$AL$3,0))),0)</f>
        <v>0</v>
      </c>
      <c r="AM937" s="146">
        <f>IFERROR(AD937*IF($E937="将领",INDEX(兵法相关参数!$C$4:$AL$7,AM$15,MATCH($AB937,兵法相关参数!$C$3:$AL$3,0)),INDEX(兵法相关参数!$C$12:$AL$15,AM$15,MATCH($AB937,兵法相关参数!$C$3:$AL$3,0))),0)+IFERROR(AI937*IF($E937="将领",INDEX(兵法相关参数!$C$4:$AL$7,AM$15,MATCH($AG937,兵法相关参数!$C$3:$AL$3,0)),INDEX(兵法相关参数!$C$12:$AL$15,AM$15,MATCH($AG937,兵法相关参数!$C$3:$AL$3,0))),0)</f>
        <v>0</v>
      </c>
      <c r="AN937" s="146">
        <f>IFERROR(AE937*IF($E937="将领",INDEX(兵法相关参数!$C$4:$AL$7,AN$15,MATCH($AB937,兵法相关参数!$C$3:$AL$3,0)),INDEX(兵法相关参数!$C$12:$AL$15,AN$15,MATCH($AB937,兵法相关参数!$C$3:$AL$3,0))),0)+IFERROR(AJ937*IF($E937="将领",INDEX(兵法相关参数!$C$4:$AL$7,AN$15,MATCH($AG937,兵法相关参数!$C$3:$AL$3,0)),INDEX(兵法相关参数!$C$12:$AL$15,AN$15,MATCH($AG937,兵法相关参数!$C$3:$AL$3,0))),0)</f>
        <v>0</v>
      </c>
      <c r="AO937" s="146">
        <f>IFERROR(AF937*IF($E937="将领",INDEX(兵法相关参数!$C$4:$AL$7,AL$15,MATCH($AB937,兵法相关参数!$C$3:$AL$3,0)),INDEX(兵法相关参数!$C$12:$AL$15,AO$15,MATCH($AB937,兵法相关参数!$C$3:$AL$3,0))),0)+IFERROR(AK937*IF($E937="将领",INDEX(兵法相关参数!$C$4:$AL$7,AL$15,MATCH($AG937,兵法相关参数!$C$3:$AL$3,0)),INDEX(兵法相关参数!$C$12:$AL$15,AO$15,MATCH($AG937,兵法相关参数!$C$3:$AL$3,0))),0)</f>
        <v>0</v>
      </c>
      <c r="AP937" s="27"/>
      <c r="AQ937" s="151">
        <f>AQ936</f>
        <v>30337</v>
      </c>
      <c r="AR937" s="160">
        <f t="shared" si="666"/>
        <v>0</v>
      </c>
      <c r="AS937" s="15" t="str">
        <f t="shared" si="667"/>
        <v>红</v>
      </c>
      <c r="AT937" s="153">
        <f t="shared" si="668"/>
        <v>1</v>
      </c>
      <c r="AU937" s="39" t="str">
        <f>IF(IF(L937="","",AQ937&amp;AT937)=AU936,"",IF(MOD(COUNTIF($AQ$1:AQ937,AQ937),3)=1,"",IF(L937="","",AQ937&amp;AT937)))</f>
        <v/>
      </c>
      <c r="AV937" s="166" t="str">
        <f t="shared" si="658"/>
        <v/>
      </c>
      <c r="AW937" s="166" t="str">
        <f t="shared" si="659"/>
        <v/>
      </c>
      <c r="AX937" s="15" t="str">
        <f>IF(MOD(COUNTIF($AQ$1:AQ937,AQ937),3)=1,"",IF(M937="","",AT937+1))</f>
        <v/>
      </c>
      <c r="AY937" s="15" t="str">
        <f t="shared" si="636"/>
        <v/>
      </c>
      <c r="AZ937" s="166" t="str">
        <f t="shared" si="637"/>
        <v/>
      </c>
      <c r="BA937" s="166" t="str">
        <f t="shared" si="638"/>
        <v/>
      </c>
      <c r="BB937" s="15" t="str">
        <f>IF(MOD(COUNTIF($AQ$1:AQ937,AQ937),3)=1,"",IF(N937="","",AX937+1))</f>
        <v/>
      </c>
      <c r="BC937" s="15" t="str">
        <f t="shared" si="660"/>
        <v/>
      </c>
      <c r="BD937" s="166" t="str">
        <f t="shared" si="661"/>
        <v/>
      </c>
      <c r="BE937" s="166" t="str">
        <f t="shared" si="662"/>
        <v/>
      </c>
      <c r="BF937" s="15"/>
      <c r="BG937" s="15"/>
      <c r="BH937"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38" spans="1:60">
      <c r="A938" s="256"/>
      <c r="B938" s="259"/>
      <c r="C938" s="256"/>
      <c r="D938" s="255" t="s">
        <v>1424</v>
      </c>
      <c r="E938" s="11"/>
      <c r="F938" s="11"/>
      <c r="G938" s="11"/>
      <c r="H938" s="11"/>
      <c r="I938" s="11"/>
      <c r="J938" s="256"/>
      <c r="K938" s="256"/>
      <c r="L938" s="190" t="s">
        <v>62</v>
      </c>
      <c r="M938" s="184"/>
      <c r="N938" s="11"/>
      <c r="O938" s="183" t="s">
        <v>93</v>
      </c>
      <c r="P938" s="11" t="s">
        <v>61</v>
      </c>
      <c r="Q938" s="184"/>
      <c r="R938" s="184"/>
      <c r="S938" s="184"/>
      <c r="T938" s="11"/>
      <c r="U938" s="184"/>
      <c r="V938" s="184"/>
      <c r="W938" s="3" t="s">
        <v>223</v>
      </c>
      <c r="X938" s="3" t="s">
        <v>224</v>
      </c>
      <c r="Y938" s="3" t="s">
        <v>225</v>
      </c>
      <c r="Z938" s="3" t="s">
        <v>226</v>
      </c>
      <c r="AA938" s="1"/>
      <c r="AB938" s="15"/>
      <c r="AC938" s="187" t="s">
        <v>227</v>
      </c>
      <c r="AD938" s="187" t="s">
        <v>228</v>
      </c>
      <c r="AE938" s="187" t="s">
        <v>229</v>
      </c>
      <c r="AF938" s="187" t="s">
        <v>230</v>
      </c>
      <c r="AG938" s="96"/>
      <c r="AH938" s="187"/>
      <c r="AI938" s="187"/>
      <c r="AJ938" s="187"/>
      <c r="AK938" s="187"/>
      <c r="AL938" s="146">
        <f>IFERROR(AC938*IF($E938="将领",INDEX(兵法相关参数!$C$4:$AL$7,AL$15,MATCH($AB938,兵法相关参数!$C$3:$AL$3,0)),INDEX(兵法相关参数!$C$12:$AL$15,AL$15,MATCH($AB938,兵法相关参数!$C$3:$AL$3,0))),0)+IFERROR(AH938*IF($E938="将领",INDEX(兵法相关参数!$C$4:$AL$7,AL$15,MATCH($AG938,兵法相关参数!$C$3:$AL$3,0)),INDEX(兵法相关参数!$C$12:$AL$15,AL$15,MATCH($AG938,兵法相关参数!$C$3:$AL$3,0))),0)</f>
        <v>0</v>
      </c>
      <c r="AM938" s="146">
        <f>IFERROR(AD938*IF($E938="将领",INDEX(兵法相关参数!$C$4:$AL$7,AM$15,MATCH($AB938,兵法相关参数!$C$3:$AL$3,0)),INDEX(兵法相关参数!$C$12:$AL$15,AM$15,MATCH($AB938,兵法相关参数!$C$3:$AL$3,0))),0)+IFERROR(AI938*IF($E938="将领",INDEX(兵法相关参数!$C$4:$AL$7,AM$15,MATCH($AG938,兵法相关参数!$C$3:$AL$3,0)),INDEX(兵法相关参数!$C$12:$AL$15,AM$15,MATCH($AG938,兵法相关参数!$C$3:$AL$3,0))),0)</f>
        <v>0</v>
      </c>
      <c r="AN938" s="146">
        <f>IFERROR(AE938*IF($E938="将领",INDEX(兵法相关参数!$C$4:$AL$7,AN$15,MATCH($AB938,兵法相关参数!$C$3:$AL$3,0)),INDEX(兵法相关参数!$C$12:$AL$15,AN$15,MATCH($AB938,兵法相关参数!$C$3:$AL$3,0))),0)+IFERROR(AJ938*IF($E938="将领",INDEX(兵法相关参数!$C$4:$AL$7,AN$15,MATCH($AG938,兵法相关参数!$C$3:$AL$3,0)),INDEX(兵法相关参数!$C$12:$AL$15,AN$15,MATCH($AG938,兵法相关参数!$C$3:$AL$3,0))),0)</f>
        <v>0</v>
      </c>
      <c r="AO938" s="146">
        <f>IFERROR(AF938*IF($E938="将领",INDEX(兵法相关参数!$C$4:$AL$7,AL$15,MATCH($AB938,兵法相关参数!$C$3:$AL$3,0)),INDEX(兵法相关参数!$C$12:$AL$15,AO$15,MATCH($AB938,兵法相关参数!$C$3:$AL$3,0))),0)+IFERROR(AK938*IF($E938="将领",INDEX(兵法相关参数!$C$4:$AL$7,AL$15,MATCH($AG938,兵法相关参数!$C$3:$AL$3,0)),INDEX(兵法相关参数!$C$12:$AL$15,AO$15,MATCH($AG938,兵法相关参数!$C$3:$AL$3,0))),0)</f>
        <v>0</v>
      </c>
      <c r="AP938" s="27"/>
      <c r="AQ938" s="151">
        <f t="shared" ref="AQ938:AQ943" si="670">AQ937</f>
        <v>30337</v>
      </c>
      <c r="AR938" s="160">
        <f t="shared" si="666"/>
        <v>0</v>
      </c>
      <c r="AS938" s="15" t="str">
        <f t="shared" si="667"/>
        <v>红</v>
      </c>
      <c r="AT938" s="153">
        <f t="shared" si="668"/>
        <v>2</v>
      </c>
      <c r="AU938" s="39" t="str">
        <f>IF(IF(L938="","",AQ938&amp;AT938)=AU937,"",IF(MOD(COUNTIF($AQ$1:AQ938,AQ938),3)=1,"",IF(L938="","",AQ938&amp;AT938)))</f>
        <v/>
      </c>
      <c r="AV938" s="166" t="str">
        <f t="shared" si="658"/>
        <v/>
      </c>
      <c r="AW938" s="166" t="str">
        <f t="shared" si="659"/>
        <v/>
      </c>
      <c r="AX938" s="15" t="str">
        <f>IF(MOD(COUNTIF($AQ$1:AQ938,AQ938),3)=1,"",IF(M938="","",AT938+1))</f>
        <v/>
      </c>
      <c r="AY938" s="15" t="str">
        <f t="shared" si="636"/>
        <v/>
      </c>
      <c r="AZ938" s="166" t="str">
        <f t="shared" si="637"/>
        <v/>
      </c>
      <c r="BA938" s="166" t="str">
        <f t="shared" si="638"/>
        <v/>
      </c>
      <c r="BB938" s="15" t="str">
        <f>IF(MOD(COUNTIF($AQ$1:AQ938,AQ938),3)=1,"",IF(N938="","",AX938+1))</f>
        <v/>
      </c>
      <c r="BC938" s="15" t="str">
        <f t="shared" si="660"/>
        <v/>
      </c>
      <c r="BD938" s="166" t="str">
        <f t="shared" si="661"/>
        <v/>
      </c>
      <c r="BE938" s="166" t="str">
        <f t="shared" si="662"/>
        <v/>
      </c>
      <c r="BF938" s="15"/>
      <c r="BG938" s="15"/>
      <c r="BH938"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39" spans="1:60">
      <c r="A939" s="256"/>
      <c r="B939" s="259"/>
      <c r="C939" s="256"/>
      <c r="D939" s="256"/>
      <c r="E939" s="179" t="s">
        <v>22</v>
      </c>
      <c r="F939" s="141">
        <v>1</v>
      </c>
      <c r="G939" s="141">
        <v>1</v>
      </c>
      <c r="H939" s="141">
        <v>1</v>
      </c>
      <c r="I939" s="141">
        <v>1</v>
      </c>
      <c r="J939" s="256"/>
      <c r="K939" s="256"/>
      <c r="L939" s="182">
        <v>0.76</v>
      </c>
      <c r="M939" s="44"/>
      <c r="N939" s="10"/>
      <c r="O939" s="182">
        <v>1</v>
      </c>
      <c r="P939" s="179">
        <v>4</v>
      </c>
      <c r="Q939" s="106"/>
      <c r="R939" s="106"/>
      <c r="S939" s="106"/>
      <c r="T939" s="179"/>
      <c r="U939" s="44"/>
      <c r="V939" s="24"/>
      <c r="W939" s="23">
        <f>效果范围削减($P$939)*$O$939*$L$939</f>
        <v>2.4033310217279684</v>
      </c>
      <c r="X939" s="23">
        <f t="shared" ref="X939:Z939" si="671">效果范围削减($P$939)*$O$939*$L$939</f>
        <v>2.4033310217279684</v>
      </c>
      <c r="Y939" s="23">
        <f t="shared" si="671"/>
        <v>2.4033310217279684</v>
      </c>
      <c r="Z939" s="23">
        <f t="shared" si="671"/>
        <v>2.4033310217279684</v>
      </c>
      <c r="AA939" s="22"/>
      <c r="AB939" s="44" t="s">
        <v>37</v>
      </c>
      <c r="AC939" s="92">
        <f>((0.5*辅助效用($P$936,-1,AC$15,"兵力转换",输出系数,"当前士兵目标",W939)+0.5*辅助效用($P$936,-1,AC$15,"生存转换",输出系数,"当前将领目标",W939))+(0.5*辅助效用($S$936,-1,AC$15,"兵力转换",输出系数,"当前士兵目标",W939)+0.5*辅助效用($S$936,-1,AC$15,"生存转换",输出系数,"当前将领目标",W939)))/2</f>
        <v>1.0366536832535208E-3</v>
      </c>
      <c r="AD939" s="92">
        <f>((0.5*辅助效用($P$936,-1,AD$15,"兵力转换",输出系数,"当前士兵目标",X939)+0.5*辅助效用($P$936,-1,AD$15,"生存转换",输出系数,"当前将领目标",X939))+(0.5*辅助效用($S$936,-1,AD$15,"兵力转换",输出系数,"当前士兵目标",X939)+0.5*辅助效用($S$936,-1,AD$15,"生存转换",输出系数,"当前将领目标",X939)))/2</f>
        <v>9.2511929482710616E-4</v>
      </c>
      <c r="AE939" s="92">
        <f>((0.5*辅助效用($P$936,-1,AE$15,"兵力转换",输出系数,"当前士兵目标",Y939)+0.5*辅助效用($P$936,-1,AE$15,"生存转换",输出系数,"当前将领目标",Y939))+(0.5*辅助效用($S$936,-1,AE$15,"兵力转换",输出系数,"当前士兵目标",Y939)+0.5*辅助效用($S$936,-1,AE$15,"生存转换",输出系数,"当前将领目标",Y939)))/2</f>
        <v>8.2686202498499848E-4</v>
      </c>
      <c r="AF939" s="92">
        <f>((0.5*辅助效用($P$936,-1,AF$15,"兵力转换",输出系数,"当前士兵目标",Z939)+0.5*辅助效用($P$936,-1,AF$15,"生存转换",输出系数,"当前将领目标",Z939))+(0.5*辅助效用($S$936,-1,AF$15,"兵力转换",输出系数,"当前士兵目标",Z939)+0.5*辅助效用($S$936,-1,AF$15,"生存转换",输出系数,"当前将领目标",Z939)))/2</f>
        <v>8.4258869043876922E-4</v>
      </c>
      <c r="AG939" s="92"/>
      <c r="AH939" s="188"/>
      <c r="AI939" s="238"/>
      <c r="AJ939" s="188"/>
      <c r="AK939" s="238">
        <f>AV939+35*AW939</f>
        <v>0.76</v>
      </c>
      <c r="AL939" s="146">
        <f>IFERROR(AC939*IF($E939="将领",INDEX(兵法相关参数!$C$4:$AL$7,AL$15,MATCH($AB939,兵法相关参数!$C$3:$AL$3,0)),INDEX(兵法相关参数!$C$12:$AL$15,AL$15,MATCH($AB939,兵法相关参数!$C$3:$AL$3,0))),0)+IFERROR(AH939*IF($E939="将领",INDEX(兵法相关参数!$C$4:$AL$7,AL$15,MATCH($AG939,兵法相关参数!$C$3:$AL$3,0)),INDEX(兵法相关参数!$C$12:$AL$15,AL$15,MATCH($AG939,兵法相关参数!$C$3:$AL$3,0))),0)</f>
        <v>3.5752568675422731</v>
      </c>
      <c r="AM939" s="146">
        <f>IFERROR(AD939*IF($E939="将领",INDEX(兵法相关参数!$C$4:$AL$7,AM$15,MATCH($AB939,兵法相关参数!$C$3:$AL$3,0)),INDEX(兵法相关参数!$C$12:$AL$15,AM$15,MATCH($AB939,兵法相关参数!$C$3:$AL$3,0))),0)+IFERROR(AI939*IF($E939="将领",INDEX(兵法相关参数!$C$4:$AL$7,AM$15,MATCH($AG939,兵法相关参数!$C$3:$AL$3,0)),INDEX(兵法相关参数!$C$12:$AL$15,AM$15,MATCH($AG939,兵法相关参数!$C$3:$AL$3,0))),0)</f>
        <v>2.9397748840171958</v>
      </c>
      <c r="AN939" s="146">
        <f>IFERROR(AE939*IF($E939="将领",INDEX(兵法相关参数!$C$4:$AL$7,AN$15,MATCH($AB939,兵法相关参数!$C$3:$AL$3,0)),INDEX(兵法相关参数!$C$12:$AL$15,AN$15,MATCH($AB939,兵法相关参数!$C$3:$AL$3,0))),0)+IFERROR(AJ939*IF($E939="将领",INDEX(兵法相关参数!$C$4:$AL$7,AN$15,MATCH($AG939,兵法相关参数!$C$3:$AL$3,0)),INDEX(兵法相关参数!$C$12:$AL$15,AN$15,MATCH($AG939,兵法相关参数!$C$3:$AL$3,0))),0)</f>
        <v>4.9599617635802877</v>
      </c>
      <c r="AO939" s="146">
        <f>IFERROR(AF939*IF($E939="将领",INDEX(兵法相关参数!$C$4:$AL$7,AL$15,MATCH($AB939,兵法相关参数!$C$3:$AL$3,0)),INDEX(兵法相关参数!$C$12:$AL$15,AO$15,MATCH($AB939,兵法相关参数!$C$3:$AL$3,0))),0)+IFERROR(AK939*IF($E939="将领",INDEX(兵法相关参数!$C$4:$AL$7,AL$15,MATCH($AG939,兵法相关参数!$C$3:$AL$3,0)),INDEX(兵法相关参数!$C$12:$AL$15,AO$15,MATCH($AG939,兵法相关参数!$C$3:$AL$3,0))),0)</f>
        <v>2.9059569754771606</v>
      </c>
      <c r="AP939" s="27"/>
      <c r="AQ939" s="151">
        <f t="shared" si="670"/>
        <v>30337</v>
      </c>
      <c r="AR939" s="160">
        <f t="shared" si="666"/>
        <v>0</v>
      </c>
      <c r="AS939" s="15" t="str">
        <f t="shared" si="667"/>
        <v>红</v>
      </c>
      <c r="AT939" s="153">
        <f t="shared" si="668"/>
        <v>2</v>
      </c>
      <c r="AU939" s="39" t="str">
        <f>IF(IF(L939="","",AQ939&amp;AT939)=AU938,"",IF(MOD(COUNTIF($AQ$1:AQ939,AQ939),3)=1,"",IF(L939="","",AQ939&amp;AT939)))</f>
        <v>303372</v>
      </c>
      <c r="AV939" s="191">
        <v>0.13</v>
      </c>
      <c r="AW939" s="191">
        <v>1.7999999999999999E-2</v>
      </c>
      <c r="AX939" s="15" t="str">
        <f>IF(MOD(COUNTIF($AQ$1:AQ939,AQ939),3)=1,"",IF(M939="","",AT939+1))</f>
        <v/>
      </c>
      <c r="AY939" s="15" t="str">
        <f t="shared" si="636"/>
        <v/>
      </c>
      <c r="AZ939" s="166" t="str">
        <f t="shared" si="637"/>
        <v/>
      </c>
      <c r="BA939" s="166" t="str">
        <f t="shared" si="638"/>
        <v/>
      </c>
      <c r="BB939" s="15" t="str">
        <f>IF(MOD(COUNTIF($AQ$1:AQ939,AQ939),3)=1,"",IF(N939="","",AX939+1))</f>
        <v/>
      </c>
      <c r="BC939" s="15" t="str">
        <f t="shared" si="660"/>
        <v/>
      </c>
      <c r="BD939" s="166" t="str">
        <f t="shared" si="661"/>
        <v/>
      </c>
      <c r="BE939" s="166" t="str">
        <f t="shared" si="662"/>
        <v/>
      </c>
      <c r="BF939" s="15"/>
      <c r="BG939" s="15"/>
      <c r="BH939"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40" spans="1:60">
      <c r="A940" s="256"/>
      <c r="B940" s="259"/>
      <c r="C940" s="256"/>
      <c r="D940" s="257"/>
      <c r="E940" s="179"/>
      <c r="F940" s="141"/>
      <c r="G940" s="141"/>
      <c r="H940" s="141"/>
      <c r="I940" s="141"/>
      <c r="J940" s="256"/>
      <c r="K940" s="256"/>
      <c r="L940" s="182"/>
      <c r="M940" s="179"/>
      <c r="N940" s="179"/>
      <c r="O940" s="182"/>
      <c r="P940" s="179"/>
      <c r="Q940" s="179"/>
      <c r="R940" s="179"/>
      <c r="S940" s="179"/>
      <c r="T940" s="179"/>
      <c r="U940" s="179"/>
      <c r="V940" s="179"/>
      <c r="W940" s="179"/>
      <c r="X940" s="179"/>
      <c r="Y940" s="179"/>
      <c r="Z940" s="179"/>
      <c r="AA940" s="179"/>
      <c r="AB940" s="44"/>
      <c r="AC940" s="189"/>
      <c r="AD940" s="189"/>
      <c r="AE940" s="189"/>
      <c r="AF940" s="189"/>
      <c r="AG940" s="92"/>
      <c r="AH940" s="189"/>
      <c r="AI940" s="239"/>
      <c r="AJ940" s="189"/>
      <c r="AK940" s="189"/>
      <c r="AL940" s="146">
        <f>IFERROR(AC940*IF($E940="将领",INDEX(兵法相关参数!$C$4:$AL$7,AL$15,MATCH($AB940,兵法相关参数!$C$3:$AL$3,0)),INDEX(兵法相关参数!$C$12:$AL$15,AL$15,MATCH($AB940,兵法相关参数!$C$3:$AL$3,0))),0)+IFERROR(AH940*IF($E940="将领",INDEX(兵法相关参数!$C$4:$AL$7,AL$15,MATCH($AG940,兵法相关参数!$C$3:$AL$3,0)),INDEX(兵法相关参数!$C$12:$AL$15,AL$15,MATCH($AG940,兵法相关参数!$C$3:$AL$3,0))),0)</f>
        <v>0</v>
      </c>
      <c r="AM940" s="146">
        <f>IFERROR(AD940*IF($E940="将领",INDEX(兵法相关参数!$C$4:$AL$7,AM$15,MATCH($AB940,兵法相关参数!$C$3:$AL$3,0)),INDEX(兵法相关参数!$C$12:$AL$15,AM$15,MATCH($AB940,兵法相关参数!$C$3:$AL$3,0))),0)+IFERROR(AI940*IF($E940="将领",INDEX(兵法相关参数!$C$4:$AL$7,AM$15,MATCH($AG940,兵法相关参数!$C$3:$AL$3,0)),INDEX(兵法相关参数!$C$12:$AL$15,AM$15,MATCH($AG940,兵法相关参数!$C$3:$AL$3,0))),0)</f>
        <v>0</v>
      </c>
      <c r="AN940" s="146">
        <f>IFERROR(AE940*IF($E940="将领",INDEX(兵法相关参数!$C$4:$AL$7,AN$15,MATCH($AB940,兵法相关参数!$C$3:$AL$3,0)),INDEX(兵法相关参数!$C$12:$AL$15,AN$15,MATCH($AB940,兵法相关参数!$C$3:$AL$3,0))),0)+IFERROR(AJ940*IF($E940="将领",INDEX(兵法相关参数!$C$4:$AL$7,AN$15,MATCH($AG940,兵法相关参数!$C$3:$AL$3,0)),INDEX(兵法相关参数!$C$12:$AL$15,AN$15,MATCH($AG940,兵法相关参数!$C$3:$AL$3,0))),0)</f>
        <v>0</v>
      </c>
      <c r="AO940" s="146">
        <f>IFERROR(AF940*IF($E940="将领",INDEX(兵法相关参数!$C$4:$AL$7,AL$15,MATCH($AB940,兵法相关参数!$C$3:$AL$3,0)),INDEX(兵法相关参数!$C$12:$AL$15,AO$15,MATCH($AB940,兵法相关参数!$C$3:$AL$3,0))),0)+IFERROR(AK940*IF($E940="将领",INDEX(兵法相关参数!$C$4:$AL$7,AL$15,MATCH($AG940,兵法相关参数!$C$3:$AL$3,0)),INDEX(兵法相关参数!$C$12:$AL$15,AO$15,MATCH($AG940,兵法相关参数!$C$3:$AL$3,0))),0)</f>
        <v>0</v>
      </c>
      <c r="AP940" s="27"/>
      <c r="AQ940" s="151">
        <f t="shared" si="670"/>
        <v>30337</v>
      </c>
      <c r="AR940" s="160">
        <f t="shared" si="666"/>
        <v>0</v>
      </c>
      <c r="AS940" s="15" t="str">
        <f t="shared" si="667"/>
        <v>红</v>
      </c>
      <c r="AT940" s="153">
        <f t="shared" si="668"/>
        <v>2</v>
      </c>
      <c r="AU940" s="39" t="str">
        <f>IF(IF(L940="","",AQ940&amp;AT940)=AU939,"",IF(MOD(COUNTIF($AQ$1:AQ940,AQ940),3)=1,"",IF(L940="","",AQ940&amp;AT940)))</f>
        <v/>
      </c>
      <c r="AV940" s="166" t="str">
        <f t="shared" si="658"/>
        <v/>
      </c>
      <c r="AW940" s="166" t="str">
        <f t="shared" si="659"/>
        <v/>
      </c>
      <c r="AX940" s="15" t="str">
        <f>IF(MOD(COUNTIF($AQ$1:AQ940,AQ940),3)=1,"",IF(M940="","",AT940+1))</f>
        <v/>
      </c>
      <c r="AY940" s="15" t="str">
        <f t="shared" si="636"/>
        <v/>
      </c>
      <c r="AZ940" s="166" t="str">
        <f t="shared" si="637"/>
        <v/>
      </c>
      <c r="BA940" s="166" t="str">
        <f t="shared" si="638"/>
        <v/>
      </c>
      <c r="BB940" s="15" t="str">
        <f>IF(MOD(COUNTIF($AQ$1:AQ940,AQ940),3)=1,"",IF(N940="","",AX940+1))</f>
        <v/>
      </c>
      <c r="BC940" s="15" t="str">
        <f t="shared" si="660"/>
        <v/>
      </c>
      <c r="BD940" s="166" t="str">
        <f t="shared" si="661"/>
        <v/>
      </c>
      <c r="BE940" s="166" t="str">
        <f t="shared" si="662"/>
        <v/>
      </c>
      <c r="BF940" s="15"/>
      <c r="BG940" s="15"/>
      <c r="BH940"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41" spans="1:60">
      <c r="A941" s="256"/>
      <c r="B941" s="259"/>
      <c r="C941" s="256"/>
      <c r="D941" s="255"/>
      <c r="E941" s="11"/>
      <c r="F941" s="11"/>
      <c r="G941" s="11"/>
      <c r="H941" s="11"/>
      <c r="I941" s="11"/>
      <c r="J941" s="256"/>
      <c r="K941" s="256"/>
      <c r="L941" s="184"/>
      <c r="M941" s="184"/>
      <c r="N941" s="11"/>
      <c r="O941" s="183"/>
      <c r="P941" s="3"/>
      <c r="Q941" s="11"/>
      <c r="R941" s="184"/>
      <c r="S941" s="11"/>
      <c r="T941" s="11"/>
      <c r="U941" s="184"/>
      <c r="V941" s="184"/>
      <c r="W941" s="3"/>
      <c r="X941" s="3"/>
      <c r="Y941" s="3"/>
      <c r="Z941" s="3"/>
      <c r="AA941" s="1"/>
      <c r="AB941" s="15"/>
      <c r="AC941" s="187"/>
      <c r="AD941" s="187"/>
      <c r="AE941" s="187"/>
      <c r="AF941" s="187"/>
      <c r="AG941" s="15"/>
      <c r="AH941" s="187"/>
      <c r="AI941" s="187"/>
      <c r="AJ941" s="187"/>
      <c r="AK941" s="187"/>
      <c r="AL941" s="146">
        <f>IFERROR(AC941*IF($E941="将领",INDEX(兵法相关参数!$C$4:$AL$7,AL$15,MATCH($AB941,兵法相关参数!$C$3:$AL$3,0)),INDEX(兵法相关参数!$C$12:$AL$15,AL$15,MATCH($AB941,兵法相关参数!$C$3:$AL$3,0))),0)+IFERROR(AH941*IF($E941="将领",INDEX(兵法相关参数!$C$4:$AL$7,AL$15,MATCH($AG941,兵法相关参数!$C$3:$AL$3,0)),INDEX(兵法相关参数!$C$12:$AL$15,AL$15,MATCH($AG941,兵法相关参数!$C$3:$AL$3,0))),0)</f>
        <v>0</v>
      </c>
      <c r="AM941" s="146">
        <f>IFERROR(AD941*IF($E941="将领",INDEX(兵法相关参数!$C$4:$AL$7,AM$15,MATCH($AB941,兵法相关参数!$C$3:$AL$3,0)),INDEX(兵法相关参数!$C$12:$AL$15,AM$15,MATCH($AB941,兵法相关参数!$C$3:$AL$3,0))),0)+IFERROR(AI941*IF($E941="将领",INDEX(兵法相关参数!$C$4:$AL$7,AM$15,MATCH($AG941,兵法相关参数!$C$3:$AL$3,0)),INDEX(兵法相关参数!$C$12:$AL$15,AM$15,MATCH($AG941,兵法相关参数!$C$3:$AL$3,0))),0)</f>
        <v>0</v>
      </c>
      <c r="AN941" s="146">
        <f>IFERROR(AE941*IF($E941="将领",INDEX(兵法相关参数!$C$4:$AL$7,AN$15,MATCH($AB941,兵法相关参数!$C$3:$AL$3,0)),INDEX(兵法相关参数!$C$12:$AL$15,AN$15,MATCH($AB941,兵法相关参数!$C$3:$AL$3,0))),0)+IFERROR(AJ941*IF($E941="将领",INDEX(兵法相关参数!$C$4:$AL$7,AN$15,MATCH($AG941,兵法相关参数!$C$3:$AL$3,0)),INDEX(兵法相关参数!$C$12:$AL$15,AN$15,MATCH($AG941,兵法相关参数!$C$3:$AL$3,0))),0)</f>
        <v>0</v>
      </c>
      <c r="AO941" s="146">
        <f>IFERROR(AF941*IF($E941="将领",INDEX(兵法相关参数!$C$4:$AL$7,AL$15,MATCH($AB941,兵法相关参数!$C$3:$AL$3,0)),INDEX(兵法相关参数!$C$12:$AL$15,AO$15,MATCH($AB941,兵法相关参数!$C$3:$AL$3,0))),0)+IFERROR(AK941*IF($E941="将领",INDEX(兵法相关参数!$C$4:$AL$7,AL$15,MATCH($AG941,兵法相关参数!$C$3:$AL$3,0)),INDEX(兵法相关参数!$C$12:$AL$15,AO$15,MATCH($AG941,兵法相关参数!$C$3:$AL$3,0))),0)</f>
        <v>0</v>
      </c>
      <c r="AP941" s="27"/>
      <c r="AQ941" s="151">
        <f t="shared" si="670"/>
        <v>30337</v>
      </c>
      <c r="AR941" s="160">
        <f t="shared" si="666"/>
        <v>0</v>
      </c>
      <c r="AS941" s="15" t="str">
        <f t="shared" si="667"/>
        <v>红</v>
      </c>
      <c r="AT941" s="153">
        <f t="shared" si="668"/>
        <v>2</v>
      </c>
      <c r="AU941" s="39" t="str">
        <f>IF(IF(L941="","",AQ941&amp;AT941)=AU940,"",IF(MOD(COUNTIF($AQ$1:AQ941,AQ941),3)=1,"",IF(L941="","",AQ941&amp;AT941)))</f>
        <v/>
      </c>
      <c r="AV941" s="166" t="str">
        <f t="shared" si="658"/>
        <v/>
      </c>
      <c r="AW941" s="166" t="str">
        <f t="shared" si="659"/>
        <v/>
      </c>
      <c r="AX941" s="15" t="str">
        <f>IF(MOD(COUNTIF($AQ$1:AQ941,AQ941),3)=1,"",IF(M941="","",AT941+1))</f>
        <v/>
      </c>
      <c r="AY941" s="15" t="str">
        <f t="shared" si="636"/>
        <v/>
      </c>
      <c r="AZ941" s="166" t="str">
        <f t="shared" si="637"/>
        <v/>
      </c>
      <c r="BA941" s="166" t="str">
        <f t="shared" si="638"/>
        <v/>
      </c>
      <c r="BB941" s="15" t="str">
        <f>IF(MOD(COUNTIF($AQ$1:AQ941,AQ941),3)=1,"",IF(N941="","",AX941+1))</f>
        <v/>
      </c>
      <c r="BC941" s="15" t="str">
        <f t="shared" si="660"/>
        <v/>
      </c>
      <c r="BD941" s="166" t="str">
        <f t="shared" si="661"/>
        <v/>
      </c>
      <c r="BE941" s="166" t="str">
        <f t="shared" si="662"/>
        <v/>
      </c>
      <c r="BF941" s="15"/>
      <c r="BG941" s="15"/>
      <c r="BH941"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42" spans="1:60">
      <c r="A942" s="256"/>
      <c r="B942" s="259"/>
      <c r="C942" s="256"/>
      <c r="D942" s="256"/>
      <c r="E942" s="179"/>
      <c r="F942" s="141"/>
      <c r="G942" s="141"/>
      <c r="H942" s="141"/>
      <c r="I942" s="141"/>
      <c r="J942" s="256"/>
      <c r="K942" s="256"/>
      <c r="L942" s="44"/>
      <c r="M942" s="44"/>
      <c r="N942" s="10"/>
      <c r="O942" s="182"/>
      <c r="P942" s="44"/>
      <c r="Q942" s="179"/>
      <c r="R942" s="106"/>
      <c r="S942" s="179"/>
      <c r="T942" s="179"/>
      <c r="U942" s="44"/>
      <c r="V942" s="24"/>
      <c r="W942" s="23"/>
      <c r="X942" s="23"/>
      <c r="Y942" s="23"/>
      <c r="Z942" s="23"/>
      <c r="AA942" s="22"/>
      <c r="AB942" s="44"/>
      <c r="AC942" s="92"/>
      <c r="AD942" s="92"/>
      <c r="AE942" s="92"/>
      <c r="AF942" s="92"/>
      <c r="AG942" s="44"/>
      <c r="AH942" s="92"/>
      <c r="AI942" s="92"/>
      <c r="AJ942" s="92"/>
      <c r="AK942" s="92"/>
      <c r="AL942" s="146">
        <f>IFERROR(AC942*IF($E942="将领",INDEX(兵法相关参数!$C$4:$AL$7,AL$15,MATCH($AB942,兵法相关参数!$C$3:$AL$3,0)),INDEX(兵法相关参数!$C$12:$AL$15,AL$15,MATCH($AB942,兵法相关参数!$C$3:$AL$3,0))),0)+IFERROR(AH942*IF($E942="将领",INDEX(兵法相关参数!$C$4:$AL$7,AL$15,MATCH($AG942,兵法相关参数!$C$3:$AL$3,0)),INDEX(兵法相关参数!$C$12:$AL$15,AL$15,MATCH($AG942,兵法相关参数!$C$3:$AL$3,0))),0)</f>
        <v>0</v>
      </c>
      <c r="AM942" s="146">
        <f>IFERROR(AD942*IF($E942="将领",INDEX(兵法相关参数!$C$4:$AL$7,AM$15,MATCH($AB942,兵法相关参数!$C$3:$AL$3,0)),INDEX(兵法相关参数!$C$12:$AL$15,AM$15,MATCH($AB942,兵法相关参数!$C$3:$AL$3,0))),0)+IFERROR(AI942*IF($E942="将领",INDEX(兵法相关参数!$C$4:$AL$7,AM$15,MATCH($AG942,兵法相关参数!$C$3:$AL$3,0)),INDEX(兵法相关参数!$C$12:$AL$15,AM$15,MATCH($AG942,兵法相关参数!$C$3:$AL$3,0))),0)</f>
        <v>0</v>
      </c>
      <c r="AN942" s="146">
        <f>IFERROR(AE942*IF($E942="将领",INDEX(兵法相关参数!$C$4:$AL$7,AN$15,MATCH($AB942,兵法相关参数!$C$3:$AL$3,0)),INDEX(兵法相关参数!$C$12:$AL$15,AN$15,MATCH($AB942,兵法相关参数!$C$3:$AL$3,0))),0)+IFERROR(AJ942*IF($E942="将领",INDEX(兵法相关参数!$C$4:$AL$7,AN$15,MATCH($AG942,兵法相关参数!$C$3:$AL$3,0)),INDEX(兵法相关参数!$C$12:$AL$15,AN$15,MATCH($AG942,兵法相关参数!$C$3:$AL$3,0))),0)</f>
        <v>0</v>
      </c>
      <c r="AO942" s="146">
        <f>IFERROR(AF942*IF($E942="将领",INDEX(兵法相关参数!$C$4:$AL$7,AL$15,MATCH($AB942,兵法相关参数!$C$3:$AL$3,0)),INDEX(兵法相关参数!$C$12:$AL$15,AO$15,MATCH($AB942,兵法相关参数!$C$3:$AL$3,0))),0)+IFERROR(AK942*IF($E942="将领",INDEX(兵法相关参数!$C$4:$AL$7,AL$15,MATCH($AG942,兵法相关参数!$C$3:$AL$3,0)),INDEX(兵法相关参数!$C$12:$AL$15,AO$15,MATCH($AG942,兵法相关参数!$C$3:$AL$3,0))),0)</f>
        <v>0</v>
      </c>
      <c r="AP942" s="27"/>
      <c r="AQ942" s="151">
        <f t="shared" si="670"/>
        <v>30337</v>
      </c>
      <c r="AR942" s="160">
        <f t="shared" si="666"/>
        <v>0</v>
      </c>
      <c r="AS942" s="15" t="str">
        <f t="shared" si="667"/>
        <v>红</v>
      </c>
      <c r="AT942" s="153">
        <f t="shared" si="668"/>
        <v>2</v>
      </c>
      <c r="AU942" s="39" t="str">
        <f>IF(IF(L942="","",AQ942&amp;AT942)=AU941,"",IF(MOD(COUNTIF($AQ$1:AQ942,AQ942),3)=1,"",IF(L942="","",AQ942&amp;AT942)))</f>
        <v/>
      </c>
      <c r="AV942" s="166" t="str">
        <f t="shared" si="658"/>
        <v/>
      </c>
      <c r="AW942" s="166" t="str">
        <f t="shared" si="659"/>
        <v/>
      </c>
      <c r="AX942" s="15" t="str">
        <f>IF(MOD(COUNTIF($AQ$1:AQ942,AQ942),3)=1,"",IF(M942="","",AT942+1))</f>
        <v/>
      </c>
      <c r="AY942" s="15" t="str">
        <f t="shared" si="636"/>
        <v/>
      </c>
      <c r="AZ942" s="166" t="str">
        <f t="shared" si="637"/>
        <v/>
      </c>
      <c r="BA942" s="166" t="str">
        <f t="shared" si="638"/>
        <v/>
      </c>
      <c r="BB942" s="15" t="str">
        <f>IF(MOD(COUNTIF($AQ$1:AQ942,AQ942),3)=1,"",IF(N942="","",AX942+1))</f>
        <v/>
      </c>
      <c r="BC942" s="15" t="str">
        <f t="shared" si="660"/>
        <v/>
      </c>
      <c r="BD942" s="166" t="str">
        <f t="shared" si="661"/>
        <v/>
      </c>
      <c r="BE942" s="166" t="str">
        <f t="shared" si="662"/>
        <v/>
      </c>
      <c r="BF942" s="15"/>
      <c r="BG942" s="15"/>
      <c r="BH942"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43" spans="1:60">
      <c r="A943" s="257"/>
      <c r="B943" s="260"/>
      <c r="C943" s="257"/>
      <c r="D943" s="257"/>
      <c r="E943" s="179"/>
      <c r="F943" s="141"/>
      <c r="G943" s="141"/>
      <c r="H943" s="141"/>
      <c r="I943" s="141"/>
      <c r="J943" s="257"/>
      <c r="K943" s="257"/>
      <c r="L943" s="182"/>
      <c r="M943" s="179"/>
      <c r="N943" s="179"/>
      <c r="O943" s="182"/>
      <c r="P943" s="179"/>
      <c r="Q943" s="179"/>
      <c r="R943" s="179"/>
      <c r="S943" s="179"/>
      <c r="T943" s="179"/>
      <c r="U943" s="179"/>
      <c r="V943" s="179"/>
      <c r="W943" s="179"/>
      <c r="X943" s="179"/>
      <c r="Y943" s="179"/>
      <c r="Z943" s="179"/>
      <c r="AA943" s="179"/>
      <c r="AB943" s="44"/>
      <c r="AC943" s="189"/>
      <c r="AD943" s="189"/>
      <c r="AE943" s="189"/>
      <c r="AF943" s="189"/>
      <c r="AG943" s="92"/>
      <c r="AH943" s="189"/>
      <c r="AI943" s="189"/>
      <c r="AJ943" s="189"/>
      <c r="AK943" s="189"/>
      <c r="AL943" s="146">
        <f>IFERROR(AC943*IF($E943="将领",INDEX(兵法相关参数!$C$4:$AL$7,AL$15,MATCH($AB943,兵法相关参数!$C$3:$AL$3,0)),INDEX(兵法相关参数!$C$12:$AL$15,AL$15,MATCH($AB943,兵法相关参数!$C$3:$AL$3,0))),0)+IFERROR(AH943*IF($E943="将领",INDEX(兵法相关参数!$C$4:$AL$7,AL$15,MATCH($AG943,兵法相关参数!$C$3:$AL$3,0)),INDEX(兵法相关参数!$C$12:$AL$15,AL$15,MATCH($AG943,兵法相关参数!$C$3:$AL$3,0))),0)</f>
        <v>0</v>
      </c>
      <c r="AM943" s="146">
        <f>IFERROR(AD943*IF($E943="将领",INDEX(兵法相关参数!$C$4:$AL$7,AM$15,MATCH($AB943,兵法相关参数!$C$3:$AL$3,0)),INDEX(兵法相关参数!$C$12:$AL$15,AM$15,MATCH($AB943,兵法相关参数!$C$3:$AL$3,0))),0)+IFERROR(AI943*IF($E943="将领",INDEX(兵法相关参数!$C$4:$AL$7,AM$15,MATCH($AG943,兵法相关参数!$C$3:$AL$3,0)),INDEX(兵法相关参数!$C$12:$AL$15,AM$15,MATCH($AG943,兵法相关参数!$C$3:$AL$3,0))),0)</f>
        <v>0</v>
      </c>
      <c r="AN943" s="146">
        <f>IFERROR(AE943*IF($E943="将领",INDEX(兵法相关参数!$C$4:$AL$7,AN$15,MATCH($AB943,兵法相关参数!$C$3:$AL$3,0)),INDEX(兵法相关参数!$C$12:$AL$15,AN$15,MATCH($AB943,兵法相关参数!$C$3:$AL$3,0))),0)+IFERROR(AJ943*IF($E943="将领",INDEX(兵法相关参数!$C$4:$AL$7,AN$15,MATCH($AG943,兵法相关参数!$C$3:$AL$3,0)),INDEX(兵法相关参数!$C$12:$AL$15,AN$15,MATCH($AG943,兵法相关参数!$C$3:$AL$3,0))),0)</f>
        <v>0</v>
      </c>
      <c r="AO943" s="146">
        <f>IFERROR(AF943*IF($E943="将领",INDEX(兵法相关参数!$C$4:$AL$7,AL$15,MATCH($AB943,兵法相关参数!$C$3:$AL$3,0)),INDEX(兵法相关参数!$C$12:$AL$15,AO$15,MATCH($AB943,兵法相关参数!$C$3:$AL$3,0))),0)+IFERROR(AK943*IF($E943="将领",INDEX(兵法相关参数!$C$4:$AL$7,AL$15,MATCH($AG943,兵法相关参数!$C$3:$AL$3,0)),INDEX(兵法相关参数!$C$12:$AL$15,AO$15,MATCH($AG943,兵法相关参数!$C$3:$AL$3,0))),0)</f>
        <v>0</v>
      </c>
      <c r="AP943" s="27"/>
      <c r="AQ943" s="152">
        <f t="shared" si="670"/>
        <v>30337</v>
      </c>
      <c r="AR943" s="160">
        <f t="shared" si="666"/>
        <v>0</v>
      </c>
      <c r="AS943" s="15" t="str">
        <f t="shared" si="667"/>
        <v>红</v>
      </c>
      <c r="AT943" s="153">
        <f t="shared" si="668"/>
        <v>2</v>
      </c>
      <c r="AU943" s="39" t="str">
        <f>IF(IF(L943="","",AQ943&amp;AT943)=AU942,"",IF(MOD(COUNTIF($AQ$1:AQ943,AQ943),3)=1,"",IF(L943="","",AQ943&amp;AT943)))</f>
        <v/>
      </c>
      <c r="AV943" s="166" t="str">
        <f t="shared" si="658"/>
        <v/>
      </c>
      <c r="AW943" s="166" t="str">
        <f t="shared" si="659"/>
        <v/>
      </c>
      <c r="AX943" s="15" t="str">
        <f>IF(MOD(COUNTIF($AQ$1:AQ943,AQ943),3)=1,"",IF(M943="","",AT943+1))</f>
        <v/>
      </c>
      <c r="AY943" s="15" t="str">
        <f t="shared" si="636"/>
        <v/>
      </c>
      <c r="AZ943" s="166" t="str">
        <f t="shared" si="637"/>
        <v/>
      </c>
      <c r="BA943" s="166" t="str">
        <f t="shared" si="638"/>
        <v/>
      </c>
      <c r="BB943" s="15" t="str">
        <f>IF(MOD(COUNTIF($AQ$1:AQ943,AQ943),3)=1,"",IF(N943="","",AX943+1))</f>
        <v/>
      </c>
      <c r="BC943" s="15" t="str">
        <f t="shared" si="660"/>
        <v/>
      </c>
      <c r="BD943" s="166" t="str">
        <f t="shared" si="661"/>
        <v/>
      </c>
      <c r="BE943" s="166" t="str">
        <f t="shared" si="662"/>
        <v/>
      </c>
      <c r="BF943" s="15"/>
      <c r="BG943" s="15"/>
      <c r="BH943" s="170" t="str">
        <f t="shared" si="663"/>
        <v>开场为最近的友方武将施加同仇效果，自身每获取或消耗60怒气，为其施加最大生命{0}%护盾，持续10秒，并对其周围敌人造成自身攻击{1}%武力伤害；对方每受到14次伤害（持续伤害只计1次），反向触发此效果（计算对方攻击）。</v>
      </c>
    </row>
    <row r="944" spans="1:60">
      <c r="A944" s="255" t="s">
        <v>1431</v>
      </c>
      <c r="B944" s="258" t="s">
        <v>1436</v>
      </c>
      <c r="C944" s="255" t="s">
        <v>13</v>
      </c>
      <c r="D944" s="255" t="s">
        <v>869</v>
      </c>
      <c r="E944" s="11"/>
      <c r="F944" s="11"/>
      <c r="G944" s="11"/>
      <c r="H944" s="11"/>
      <c r="I944" s="11"/>
      <c r="J944" s="11" t="s">
        <v>402</v>
      </c>
      <c r="K944" s="11" t="s">
        <v>469</v>
      </c>
      <c r="L944" s="184" t="s">
        <v>62</v>
      </c>
      <c r="M944" s="184"/>
      <c r="N944" s="184"/>
      <c r="O944" s="183" t="s">
        <v>93</v>
      </c>
      <c r="P944" s="3" t="s">
        <v>472</v>
      </c>
      <c r="Q944" s="11" t="s">
        <v>61</v>
      </c>
      <c r="R944" s="11" t="s">
        <v>58</v>
      </c>
      <c r="S944" s="184" t="s">
        <v>1435</v>
      </c>
      <c r="T944" s="11"/>
      <c r="U944" s="184"/>
      <c r="V944" s="184"/>
      <c r="W944" s="3" t="s">
        <v>223</v>
      </c>
      <c r="X944" s="3" t="s">
        <v>224</v>
      </c>
      <c r="Y944" s="3" t="s">
        <v>225</v>
      </c>
      <c r="Z944" s="3" t="s">
        <v>226</v>
      </c>
      <c r="AA944" s="1"/>
      <c r="AB944" s="15"/>
      <c r="AC944" s="187" t="s">
        <v>227</v>
      </c>
      <c r="AD944" s="187" t="s">
        <v>228</v>
      </c>
      <c r="AE944" s="187" t="s">
        <v>229</v>
      </c>
      <c r="AF944" s="187" t="s">
        <v>230</v>
      </c>
      <c r="AG944" s="96"/>
      <c r="AH944" s="187" t="s">
        <v>227</v>
      </c>
      <c r="AI944" s="187" t="s">
        <v>228</v>
      </c>
      <c r="AJ944" s="187" t="s">
        <v>229</v>
      </c>
      <c r="AK944" s="187" t="s">
        <v>230</v>
      </c>
      <c r="AL944" s="146">
        <f>IFERROR(AC944*IF($E944="将领",INDEX(兵法相关参数!$C$4:$AL$7,AL$15,MATCH($AB944,兵法相关参数!$C$3:$AL$3,0)),INDEX(兵法相关参数!$C$12:$AL$15,AL$15,MATCH($AB944,兵法相关参数!$C$3:$AL$3,0))),0)+IFERROR(AH944*IF($E944="将领",INDEX(兵法相关参数!$C$4:$AL$7,AL$15,MATCH($AG944,兵法相关参数!$C$3:$AL$3,0)),INDEX(兵法相关参数!$C$12:$AL$15,AL$15,MATCH($AG944,兵法相关参数!$C$3:$AL$3,0))),0)</f>
        <v>0</v>
      </c>
      <c r="AM944" s="146">
        <f>IFERROR(AD944*IF($E944="将领",INDEX(兵法相关参数!$C$4:$AL$7,AM$15,MATCH($AB944,兵法相关参数!$C$3:$AL$3,0)),INDEX(兵法相关参数!$C$12:$AL$15,AM$15,MATCH($AB944,兵法相关参数!$C$3:$AL$3,0))),0)+IFERROR(AI944*IF($E944="将领",INDEX(兵法相关参数!$C$4:$AL$7,AM$15,MATCH($AG944,兵法相关参数!$C$3:$AL$3,0)),INDEX(兵法相关参数!$C$12:$AL$15,AM$15,MATCH($AG944,兵法相关参数!$C$3:$AL$3,0))),0)</f>
        <v>0</v>
      </c>
      <c r="AN944" s="146">
        <f>IFERROR(AE944*IF($E944="将领",INDEX(兵法相关参数!$C$4:$AL$7,AN$15,MATCH($AB944,兵法相关参数!$C$3:$AL$3,0)),INDEX(兵法相关参数!$C$12:$AL$15,AN$15,MATCH($AB944,兵法相关参数!$C$3:$AL$3,0))),0)+IFERROR(AJ944*IF($E944="将领",INDEX(兵法相关参数!$C$4:$AL$7,AN$15,MATCH($AG944,兵法相关参数!$C$3:$AL$3,0)),INDEX(兵法相关参数!$C$12:$AL$15,AN$15,MATCH($AG944,兵法相关参数!$C$3:$AL$3,0))),0)</f>
        <v>0</v>
      </c>
      <c r="AO944" s="146">
        <f>IFERROR(AF944*IF($E944="将领",INDEX(兵法相关参数!$C$4:$AL$7,AL$15,MATCH($AB944,兵法相关参数!$C$3:$AL$3,0)),INDEX(兵法相关参数!$C$12:$AL$15,AO$15,MATCH($AB944,兵法相关参数!$C$3:$AL$3,0))),0)+IFERROR(AK944*IF($E944="将领",INDEX(兵法相关参数!$C$4:$AL$7,AL$15,MATCH($AG944,兵法相关参数!$C$3:$AL$3,0)),INDEX(兵法相关参数!$C$12:$AL$15,AO$15,MATCH($AG944,兵法相关参数!$C$3:$AL$3,0))),0)</f>
        <v>0</v>
      </c>
      <c r="AP944" s="27"/>
      <c r="AQ944" s="154">
        <v>30338</v>
      </c>
      <c r="AR944" s="160">
        <f t="shared" si="666"/>
        <v>0</v>
      </c>
      <c r="AS944" s="15" t="str">
        <f t="shared" si="667"/>
        <v>红</v>
      </c>
      <c r="AT944" s="153">
        <f t="shared" si="668"/>
        <v>1</v>
      </c>
      <c r="AU944" s="39" t="str">
        <f>IF(IF(L944="","",AQ944&amp;AT944)=AU943,"",IF(MOD(COUNTIF($AQ$1:AQ944,AQ944),3)=1,"",IF(L944="","",AQ944&amp;AT944)))</f>
        <v/>
      </c>
      <c r="AV944" s="166" t="str">
        <f t="shared" si="658"/>
        <v/>
      </c>
      <c r="AW944" s="166" t="str">
        <f t="shared" si="659"/>
        <v/>
      </c>
      <c r="AX944" s="15" t="str">
        <f>IF(MOD(COUNTIF($AQ$1:AQ944,AQ944),3)=1,"",IF(M944="","",AT944+1))</f>
        <v/>
      </c>
      <c r="AY944" s="15" t="str">
        <f t="shared" si="636"/>
        <v/>
      </c>
      <c r="AZ944" s="166" t="str">
        <f t="shared" si="637"/>
        <v/>
      </c>
      <c r="BA944" s="166" t="str">
        <f t="shared" si="638"/>
        <v/>
      </c>
      <c r="BB944" s="15" t="str">
        <f>IF(MOD(COUNTIF($AQ$1:AQ944,AQ944),3)=1,"",IF(N944="","",AX944+1))</f>
        <v/>
      </c>
      <c r="BC944" s="15" t="str">
        <f t="shared" si="660"/>
        <v/>
      </c>
      <c r="BD944" s="166" t="str">
        <f t="shared" si="661"/>
        <v/>
      </c>
      <c r="BE944" s="166" t="str">
        <f t="shared" si="662"/>
        <v/>
      </c>
      <c r="BF944" s="15"/>
      <c r="BG944" s="15"/>
      <c r="BH944" s="170" t="str">
        <f t="shared" si="663"/>
        <v>开场10秒，使自身与最近的两名武将解除控制效果，获得8秒{0}%伤害提高和免控效果，且可以立刻免消耗施放一次怒气技能，但之后将被沉默{1}秒，且期间无法回复怒气（沉默效果无法清除）。</v>
      </c>
    </row>
    <row r="945" spans="1:60">
      <c r="A945" s="256"/>
      <c r="B945" s="259"/>
      <c r="C945" s="256"/>
      <c r="D945" s="256"/>
      <c r="E945" s="179" t="s">
        <v>22</v>
      </c>
      <c r="F945" s="141">
        <v>1</v>
      </c>
      <c r="G945" s="141">
        <v>1</v>
      </c>
      <c r="H945" s="141">
        <v>1</v>
      </c>
      <c r="I945" s="141">
        <v>1</v>
      </c>
      <c r="J945" s="255">
        <f>SUMPRODUCT(LARGE(AL945:AO945*F945:I945+AL946:AO946*F946:I946+AL948:AO948*F948:I948+AL949:AO949*F949:I949+AL951:AO951*F951:I951+AL952:AO952*F952:I952,1))</f>
        <v>5.0032325929569996</v>
      </c>
      <c r="K945" s="255">
        <f>INDEX($J$17:$J$200,MATCH(C944,$C$17:$C$200,0),1)</f>
        <v>5.1145752809421161</v>
      </c>
      <c r="L945" s="207">
        <v>0.65</v>
      </c>
      <c r="M945" s="179"/>
      <c r="N945" s="207"/>
      <c r="O945" s="182">
        <f>1+3*0.25</f>
        <v>1.75</v>
      </c>
      <c r="P945" s="44">
        <v>10</v>
      </c>
      <c r="Q945" s="179">
        <v>3</v>
      </c>
      <c r="R945" s="179">
        <v>8</v>
      </c>
      <c r="S945" s="44">
        <f>INDEX(眩晕修正系数,8)*Q945</f>
        <v>2.82</v>
      </c>
      <c r="T945" s="179"/>
      <c r="U945" s="110"/>
      <c r="V945" s="179"/>
      <c r="W945" s="23">
        <f>$Q$945*$O$945*$L$945</f>
        <v>3.4125000000000001</v>
      </c>
      <c r="X945" s="23">
        <f t="shared" ref="X945:Z945" si="672">$Q$945*$O$945*$L$945</f>
        <v>3.4125000000000001</v>
      </c>
      <c r="Y945" s="23">
        <f t="shared" si="672"/>
        <v>3.4125000000000001</v>
      </c>
      <c r="Z945" s="23">
        <f t="shared" si="672"/>
        <v>3.4125000000000001</v>
      </c>
      <c r="AA945" s="179"/>
      <c r="AB945" s="44" t="s">
        <v>101</v>
      </c>
      <c r="AC945" s="92">
        <f>辅助效用($P945,$R$945,AC$15,"输出转换",标准系数,"指定将领",W945)</f>
        <v>0.98828545345615615</v>
      </c>
      <c r="AD945" s="92">
        <f>辅助效用($P945,$R$945,AD$15,"输出转换",标准系数,"指定将领",X945)</f>
        <v>1.1765778164468919</v>
      </c>
      <c r="AE945" s="92">
        <f>辅助效用($P945,$R$945,AE$15,"输出转换",标准系数,"指定将领",Y945)</f>
        <v>2.0285106321369479</v>
      </c>
      <c r="AF945" s="92">
        <f>辅助效用($P945,$R$945,AF$15,"输出转换",标准系数,"指定将领",Z945)</f>
        <v>2.0701069922321005</v>
      </c>
      <c r="AG945" s="44" t="s">
        <v>1136</v>
      </c>
      <c r="AH945" s="92">
        <f>辅助效用($P945,$R945,AC$15,"输出转换",眩晕系数,"指定将领",$S$945)</f>
        <v>0.85752768576811089</v>
      </c>
      <c r="AI945" s="92">
        <f>辅助效用($P945,$R945,AD$15,"输出转换",眩晕系数,"指定将领",$S$945)</f>
        <v>1.0209075207323801</v>
      </c>
      <c r="AJ945" s="92">
        <f>辅助效用($P945,$R945,AE$15,"输出转换",眩晕系数,"指定将领",$S$945)</f>
        <v>1.76012307157729</v>
      </c>
      <c r="AK945" s="92">
        <f>辅助效用($P945,$R945,AF$15,"输出转换",眩晕系数,"指定将领",$S$945)</f>
        <v>1.7962159132598534</v>
      </c>
      <c r="AL945" s="146">
        <f>IFERROR(AC945*IF($E945="将领",INDEX(兵法相关参数!$C$4:$AL$7,AL$15,MATCH($AB945,兵法相关参数!$C$3:$AL$3,0)),INDEX(兵法相关参数!$C$12:$AL$15,AL$15,MATCH($AB945,兵法相关参数!$C$3:$AL$3,0))),0)+IFERROR(AH945*IF($E945="将领",INDEX(兵法相关参数!$C$4:$AL$7,AL$15,MATCH($AG945,兵法相关参数!$C$3:$AL$3,0)),INDEX(兵法相关参数!$C$12:$AL$15,AL$15,MATCH($AG945,兵法相关参数!$C$3:$AL$3,0))),0)</f>
        <v>1.8458131392242669</v>
      </c>
      <c r="AM945" s="146">
        <f>IFERROR(AD945*IF($E945="将领",INDEX(兵法相关参数!$C$4:$AL$7,AM$15,MATCH($AB945,兵法相关参数!$C$3:$AL$3,0)),INDEX(兵法相关参数!$C$12:$AL$15,AM$15,MATCH($AB945,兵法相关参数!$C$3:$AL$3,0))),0)+IFERROR(AI945*IF($E945="将领",INDEX(兵法相关参数!$C$4:$AL$7,AM$15,MATCH($AG945,兵法相关参数!$C$3:$AL$3,0)),INDEX(兵法相关参数!$C$12:$AL$15,AM$15,MATCH($AG945,兵法相关参数!$C$3:$AL$3,0))),0)</f>
        <v>2.197485337179272</v>
      </c>
      <c r="AN945" s="146">
        <f>IFERROR(AE945*IF($E945="将领",INDEX(兵法相关参数!$C$4:$AL$7,AN$15,MATCH($AB945,兵法相关参数!$C$3:$AL$3,0)),INDEX(兵法相关参数!$C$12:$AL$15,AN$15,MATCH($AB945,兵法相关参数!$C$3:$AL$3,0))),0)+IFERROR(AJ945*IF($E945="将领",INDEX(兵法相关参数!$C$4:$AL$7,AN$15,MATCH($AG945,兵法相关参数!$C$3:$AL$3,0)),INDEX(兵法相关参数!$C$12:$AL$15,AN$15,MATCH($AG945,兵法相关参数!$C$3:$AL$3,0))),0)</f>
        <v>3.7886337037142379</v>
      </c>
      <c r="AO945" s="146">
        <f>IFERROR(AF945*IF($E945="将领",INDEX(兵法相关参数!$C$4:$AL$7,AL$15,MATCH($AB945,兵法相关参数!$C$3:$AL$3,0)),INDEX(兵法相关参数!$C$12:$AL$15,AO$15,MATCH($AB945,兵法相关参数!$C$3:$AL$3,0))),0)+IFERROR(AK945*IF($E945="将领",INDEX(兵法相关参数!$C$4:$AL$7,AL$15,MATCH($AG945,兵法相关参数!$C$3:$AL$3,0)),INDEX(兵法相关参数!$C$12:$AL$15,AO$15,MATCH($AG945,兵法相关参数!$C$3:$AL$3,0))),0)</f>
        <v>3.8663229054919537</v>
      </c>
      <c r="AP945" s="27"/>
      <c r="AQ945" s="151">
        <f>AQ944</f>
        <v>30338</v>
      </c>
      <c r="AR945" s="160">
        <f t="shared" si="666"/>
        <v>0</v>
      </c>
      <c r="AS945" s="15" t="str">
        <f t="shared" si="667"/>
        <v>红</v>
      </c>
      <c r="AT945" s="153">
        <f t="shared" si="668"/>
        <v>1</v>
      </c>
      <c r="AU945" s="39" t="str">
        <f>IF(IF(L945="","",AQ945&amp;AT945)=AU944,"",IF(MOD(COUNTIF($AQ$1:AQ945,AQ945),3)=1,"",IF(L945="","",AQ945&amp;AT945)))</f>
        <v>303381</v>
      </c>
      <c r="AV945" s="191">
        <v>5.5E-2</v>
      </c>
      <c r="AW945" s="191">
        <v>1.7000000000000001E-2</v>
      </c>
      <c r="AX945" s="15" t="str">
        <f>IF(MOD(COUNTIF($AQ$1:AQ945,AQ945),3)=1,"",IF(M945="","",AT945+1))</f>
        <v/>
      </c>
      <c r="AY945" s="15" t="str">
        <f t="shared" si="636"/>
        <v/>
      </c>
      <c r="AZ945" s="166" t="str">
        <f t="shared" si="637"/>
        <v/>
      </c>
      <c r="BA945" s="166" t="str">
        <f t="shared" si="638"/>
        <v/>
      </c>
      <c r="BB945" s="15" t="str">
        <f>IF(MOD(COUNTIF($AQ$1:AQ945,AQ945),3)=1,"",IF(N945="","",AX945+1))</f>
        <v/>
      </c>
      <c r="BC945" s="15" t="str">
        <f t="shared" si="660"/>
        <v/>
      </c>
      <c r="BD945" s="166" t="str">
        <f t="shared" si="661"/>
        <v/>
      </c>
      <c r="BE945" s="166" t="str">
        <f t="shared" si="662"/>
        <v/>
      </c>
      <c r="BF945" s="15"/>
      <c r="BG945" s="15"/>
      <c r="BH945" s="170" t="str">
        <f t="shared" si="663"/>
        <v>开场10秒，使自身与最近的两名武将解除控制效果，获得8秒{0}%伤害提高和免控效果，且可以立刻免消耗施放一次怒气技能，但之后将被沉默{1}秒，且期间无法回复怒气（沉默效果无法清除）。</v>
      </c>
    </row>
    <row r="946" spans="1:60">
      <c r="A946" s="256"/>
      <c r="B946" s="259"/>
      <c r="C946" s="256"/>
      <c r="D946" s="257"/>
      <c r="E946" s="179"/>
      <c r="F946" s="141"/>
      <c r="G946" s="141"/>
      <c r="H946" s="141"/>
      <c r="I946" s="141"/>
      <c r="J946" s="256"/>
      <c r="K946" s="256"/>
      <c r="L946" s="182"/>
      <c r="M946" s="179"/>
      <c r="N946" s="179"/>
      <c r="O946" s="182"/>
      <c r="P946" s="179"/>
      <c r="Q946" s="179"/>
      <c r="R946" s="179"/>
      <c r="S946" s="179"/>
      <c r="T946" s="179"/>
      <c r="U946" s="179"/>
      <c r="V946" s="179"/>
      <c r="W946" s="179"/>
      <c r="X946" s="179"/>
      <c r="Y946" s="179"/>
      <c r="Z946" s="179"/>
      <c r="AA946" s="179"/>
      <c r="AB946" s="44"/>
      <c r="AC946" s="92"/>
      <c r="AD946" s="92"/>
      <c r="AE946" s="92"/>
      <c r="AF946" s="92"/>
      <c r="AG946" s="92"/>
      <c r="AH946" s="189"/>
      <c r="AI946" s="189"/>
      <c r="AJ946" s="189"/>
      <c r="AK946" s="189"/>
      <c r="AL946" s="146">
        <f>IFERROR(AC946*IF($E946="将领",INDEX(兵法相关参数!$C$4:$AL$7,AL$15,MATCH($AB946,兵法相关参数!$C$3:$AL$3,0)),INDEX(兵法相关参数!$C$12:$AL$15,AL$15,MATCH($AB946,兵法相关参数!$C$3:$AL$3,0))),0)+IFERROR(AH946*IF($E946="将领",INDEX(兵法相关参数!$C$4:$AL$7,AL$15,MATCH($AG946,兵法相关参数!$C$3:$AL$3,0)),INDEX(兵法相关参数!$C$12:$AL$15,AL$15,MATCH($AG946,兵法相关参数!$C$3:$AL$3,0))),0)</f>
        <v>0</v>
      </c>
      <c r="AM946" s="146">
        <f>IFERROR(AD946*IF($E946="将领",INDEX(兵法相关参数!$C$4:$AL$7,AM$15,MATCH($AB946,兵法相关参数!$C$3:$AL$3,0)),INDEX(兵法相关参数!$C$12:$AL$15,AM$15,MATCH($AB946,兵法相关参数!$C$3:$AL$3,0))),0)+IFERROR(AI946*IF($E946="将领",INDEX(兵法相关参数!$C$4:$AL$7,AM$15,MATCH($AG946,兵法相关参数!$C$3:$AL$3,0)),INDEX(兵法相关参数!$C$12:$AL$15,AM$15,MATCH($AG946,兵法相关参数!$C$3:$AL$3,0))),0)</f>
        <v>0</v>
      </c>
      <c r="AN946" s="146">
        <f>IFERROR(AE946*IF($E946="将领",INDEX(兵法相关参数!$C$4:$AL$7,AN$15,MATCH($AB946,兵法相关参数!$C$3:$AL$3,0)),INDEX(兵法相关参数!$C$12:$AL$15,AN$15,MATCH($AB946,兵法相关参数!$C$3:$AL$3,0))),0)+IFERROR(AJ946*IF($E946="将领",INDEX(兵法相关参数!$C$4:$AL$7,AN$15,MATCH($AG946,兵法相关参数!$C$3:$AL$3,0)),INDEX(兵法相关参数!$C$12:$AL$15,AN$15,MATCH($AG946,兵法相关参数!$C$3:$AL$3,0))),0)</f>
        <v>0</v>
      </c>
      <c r="AO946" s="146">
        <f>IFERROR(AF946*IF($E946="将领",INDEX(兵法相关参数!$C$4:$AL$7,AL$15,MATCH($AB946,兵法相关参数!$C$3:$AL$3,0)),INDEX(兵法相关参数!$C$12:$AL$15,AO$15,MATCH($AB946,兵法相关参数!$C$3:$AL$3,0))),0)+IFERROR(AK946*IF($E946="将领",INDEX(兵法相关参数!$C$4:$AL$7,AL$15,MATCH($AG946,兵法相关参数!$C$3:$AL$3,0)),INDEX(兵法相关参数!$C$12:$AL$15,AO$15,MATCH($AG946,兵法相关参数!$C$3:$AL$3,0))),0)</f>
        <v>0</v>
      </c>
      <c r="AP946" s="27"/>
      <c r="AQ946" s="151">
        <f>AQ945</f>
        <v>30338</v>
      </c>
      <c r="AR946" s="160">
        <f t="shared" si="666"/>
        <v>0</v>
      </c>
      <c r="AS946" s="15" t="str">
        <f t="shared" si="667"/>
        <v>红</v>
      </c>
      <c r="AT946" s="153">
        <f t="shared" si="668"/>
        <v>1</v>
      </c>
      <c r="AU946" s="39" t="str">
        <f>IF(IF(L946="","",AQ946&amp;AT946)=AU945,"",IF(MOD(COUNTIF($AQ$1:AQ946,AQ946),3)=1,"",IF(L946="","",AQ946&amp;AT946)))</f>
        <v/>
      </c>
      <c r="AV946" s="166" t="str">
        <f t="shared" si="658"/>
        <v/>
      </c>
      <c r="AW946" s="166" t="str">
        <f t="shared" si="659"/>
        <v/>
      </c>
      <c r="AX946" s="15" t="str">
        <f>IF(MOD(COUNTIF($AQ$1:AQ946,AQ946),3)=1,"",IF(M946="","",AT946+1))</f>
        <v/>
      </c>
      <c r="AY946" s="15" t="str">
        <f t="shared" si="636"/>
        <v/>
      </c>
      <c r="AZ946" s="166" t="str">
        <f t="shared" si="637"/>
        <v/>
      </c>
      <c r="BA946" s="166" t="str">
        <f t="shared" si="638"/>
        <v/>
      </c>
      <c r="BB946" s="15" t="str">
        <f>IF(MOD(COUNTIF($AQ$1:AQ946,AQ946),3)=1,"",IF(N946="","",AX946+1))</f>
        <v/>
      </c>
      <c r="BC946" s="15" t="str">
        <f t="shared" si="660"/>
        <v/>
      </c>
      <c r="BD946" s="166" t="str">
        <f t="shared" si="661"/>
        <v/>
      </c>
      <c r="BE946" s="166" t="str">
        <f t="shared" si="662"/>
        <v/>
      </c>
      <c r="BF946" s="15"/>
      <c r="BG946" s="15"/>
      <c r="BH946" s="170" t="str">
        <f t="shared" si="663"/>
        <v>开场10秒，使自身与最近的两名武将解除控制效果，获得8秒{0}%伤害提高和免控效果，且可以立刻免消耗施放一次怒气技能，但之后将被沉默{1}秒，且期间无法回复怒气（沉默效果无法清除）。</v>
      </c>
    </row>
    <row r="947" spans="1:60">
      <c r="A947" s="256"/>
      <c r="B947" s="259"/>
      <c r="C947" s="256"/>
      <c r="D947" s="255" t="s">
        <v>1432</v>
      </c>
      <c r="E947" s="11"/>
      <c r="F947" s="11"/>
      <c r="G947" s="11"/>
      <c r="H947" s="11"/>
      <c r="I947" s="11"/>
      <c r="J947" s="256"/>
      <c r="K947" s="256"/>
      <c r="L947" s="184" t="s">
        <v>466</v>
      </c>
      <c r="M947" s="11"/>
      <c r="N947" s="11"/>
      <c r="O947" s="183" t="s">
        <v>52</v>
      </c>
      <c r="P947" s="3" t="s">
        <v>57</v>
      </c>
      <c r="Q947" s="11" t="s">
        <v>60</v>
      </c>
      <c r="R947" s="11" t="s">
        <v>61</v>
      </c>
      <c r="S947" s="184" t="s">
        <v>785</v>
      </c>
      <c r="T947" s="183" t="s">
        <v>1393</v>
      </c>
      <c r="U947" s="184"/>
      <c r="V947" s="184"/>
      <c r="W947" s="3" t="s">
        <v>223</v>
      </c>
      <c r="X947" s="3" t="s">
        <v>224</v>
      </c>
      <c r="Y947" s="3" t="s">
        <v>225</v>
      </c>
      <c r="Z947" s="3" t="s">
        <v>226</v>
      </c>
      <c r="AA947" s="1"/>
      <c r="AB947" s="15"/>
      <c r="AC947" s="187" t="s">
        <v>227</v>
      </c>
      <c r="AD947" s="187" t="s">
        <v>228</v>
      </c>
      <c r="AE947" s="187" t="s">
        <v>229</v>
      </c>
      <c r="AF947" s="187" t="s">
        <v>230</v>
      </c>
      <c r="AG947" s="15"/>
      <c r="AH947" s="187" t="s">
        <v>227</v>
      </c>
      <c r="AI947" s="187" t="s">
        <v>228</v>
      </c>
      <c r="AJ947" s="187" t="s">
        <v>229</v>
      </c>
      <c r="AK947" s="187" t="s">
        <v>230</v>
      </c>
      <c r="AL947" s="146">
        <f>IFERROR(AC947*IF($E947="将领",INDEX(兵法相关参数!$C$4:$AL$7,AL$15,MATCH($AB947,兵法相关参数!$C$3:$AL$3,0)),INDEX(兵法相关参数!$C$12:$AL$15,AL$15,MATCH($AB947,兵法相关参数!$C$3:$AL$3,0))),0)+IFERROR(AH947*IF($E947="将领",INDEX(兵法相关参数!$C$4:$AL$7,AL$15,MATCH($AG947,兵法相关参数!$C$3:$AL$3,0)),INDEX(兵法相关参数!$C$12:$AL$15,AL$15,MATCH($AG947,兵法相关参数!$C$3:$AL$3,0))),0)</f>
        <v>0</v>
      </c>
      <c r="AM947" s="146">
        <f>IFERROR(AD947*IF($E947="将领",INDEX(兵法相关参数!$C$4:$AL$7,AM$15,MATCH($AB947,兵法相关参数!$C$3:$AL$3,0)),INDEX(兵法相关参数!$C$12:$AL$15,AM$15,MATCH($AB947,兵法相关参数!$C$3:$AL$3,0))),0)+IFERROR(AI947*IF($E947="将领",INDEX(兵法相关参数!$C$4:$AL$7,AM$15,MATCH($AG947,兵法相关参数!$C$3:$AL$3,0)),INDEX(兵法相关参数!$C$12:$AL$15,AM$15,MATCH($AG947,兵法相关参数!$C$3:$AL$3,0))),0)</f>
        <v>0</v>
      </c>
      <c r="AN947" s="146">
        <f>IFERROR(AE947*IF($E947="将领",INDEX(兵法相关参数!$C$4:$AL$7,AN$15,MATCH($AB947,兵法相关参数!$C$3:$AL$3,0)),INDEX(兵法相关参数!$C$12:$AL$15,AN$15,MATCH($AB947,兵法相关参数!$C$3:$AL$3,0))),0)+IFERROR(AJ947*IF($E947="将领",INDEX(兵法相关参数!$C$4:$AL$7,AN$15,MATCH($AG947,兵法相关参数!$C$3:$AL$3,0)),INDEX(兵法相关参数!$C$12:$AL$15,AN$15,MATCH($AG947,兵法相关参数!$C$3:$AL$3,0))),0)</f>
        <v>0</v>
      </c>
      <c r="AO947" s="146">
        <f>IFERROR(AF947*IF($E947="将领",INDEX(兵法相关参数!$C$4:$AL$7,AL$15,MATCH($AB947,兵法相关参数!$C$3:$AL$3,0)),INDEX(兵法相关参数!$C$12:$AL$15,AO$15,MATCH($AB947,兵法相关参数!$C$3:$AL$3,0))),0)+IFERROR(AK947*IF($E947="将领",INDEX(兵法相关参数!$C$4:$AL$7,AL$15,MATCH($AG947,兵法相关参数!$C$3:$AL$3,0)),INDEX(兵法相关参数!$C$12:$AL$15,AO$15,MATCH($AG947,兵法相关参数!$C$3:$AL$3,0))),0)</f>
        <v>0</v>
      </c>
      <c r="AP947" s="27"/>
      <c r="AQ947" s="151">
        <f t="shared" ref="AQ947:AQ952" si="673">AQ946</f>
        <v>30338</v>
      </c>
      <c r="AR947" s="160">
        <f t="shared" si="666"/>
        <v>0</v>
      </c>
      <c r="AS947" s="15" t="str">
        <f t="shared" si="667"/>
        <v>红</v>
      </c>
      <c r="AT947" s="153">
        <f t="shared" si="668"/>
        <v>2</v>
      </c>
      <c r="AU947" s="39" t="str">
        <f>IF(IF(L947="","",AQ947&amp;AT947)=AU946,"",IF(MOD(COUNTIF($AQ$1:AQ947,AQ947),3)=1,"",IF(L947="","",AQ947&amp;AT947)))</f>
        <v/>
      </c>
      <c r="AV947" s="166" t="str">
        <f t="shared" si="658"/>
        <v/>
      </c>
      <c r="AW947" s="166" t="str">
        <f t="shared" si="659"/>
        <v/>
      </c>
      <c r="AX947" s="15" t="str">
        <f>IF(MOD(COUNTIF($AQ$1:AQ947,AQ947),3)=1,"",IF(M947="","",AT947+1))</f>
        <v/>
      </c>
      <c r="AY947" s="15" t="str">
        <f t="shared" si="636"/>
        <v/>
      </c>
      <c r="AZ947" s="166" t="str">
        <f t="shared" si="637"/>
        <v/>
      </c>
      <c r="BA947" s="166" t="str">
        <f t="shared" si="638"/>
        <v/>
      </c>
      <c r="BB947" s="15" t="str">
        <f>IF(MOD(COUNTIF($AQ$1:AQ947,AQ947),3)=1,"",IF(N947="","",AX947+1))</f>
        <v/>
      </c>
      <c r="BC947" s="15" t="str">
        <f t="shared" si="660"/>
        <v/>
      </c>
      <c r="BD947" s="166" t="str">
        <f t="shared" si="661"/>
        <v/>
      </c>
      <c r="BE947" s="166" t="str">
        <f t="shared" si="662"/>
        <v/>
      </c>
      <c r="BF947" s="15"/>
      <c r="BG947" s="15"/>
      <c r="BH947" s="170" t="str">
        <f t="shared" si="663"/>
        <v>开场10秒，使自身与最近的两名武将解除控制效果，获得8秒{0}%伤害提高和免控效果，且可以立刻免消耗施放一次怒气技能，但之后将被沉默{1}秒，且期间无法回复怒气（沉默效果无法清除）。</v>
      </c>
    </row>
    <row r="948" spans="1:60">
      <c r="A948" s="256"/>
      <c r="B948" s="259"/>
      <c r="C948" s="256"/>
      <c r="D948" s="256"/>
      <c r="E948" s="179" t="s">
        <v>22</v>
      </c>
      <c r="F948" s="141">
        <v>1</v>
      </c>
      <c r="G948" s="141">
        <v>1</v>
      </c>
      <c r="H948" s="141">
        <v>1</v>
      </c>
      <c r="I948" s="141">
        <v>1</v>
      </c>
      <c r="J948" s="256"/>
      <c r="K948" s="256"/>
      <c r="L948" s="44">
        <v>12</v>
      </c>
      <c r="M948" s="10"/>
      <c r="N948" s="10"/>
      <c r="O948" s="81">
        <v>0.7</v>
      </c>
      <c r="P948" s="44">
        <v>10</v>
      </c>
      <c r="Q948" s="10">
        <v>0</v>
      </c>
      <c r="R948" s="10">
        <v>3</v>
      </c>
      <c r="S948" s="44">
        <f>INDEX(眩晕修正系数,8)</f>
        <v>0.94</v>
      </c>
      <c r="T948" s="179">
        <f>300-35*3</f>
        <v>195</v>
      </c>
      <c r="U948" s="44"/>
      <c r="V948" s="24"/>
      <c r="W948" s="23">
        <f>-$R948*$O948*$S948</f>
        <v>-1.9739999999999995</v>
      </c>
      <c r="X948" s="23">
        <f t="shared" ref="X948:Z948" si="674">-$R948*$O948*$S948</f>
        <v>-1.9739999999999995</v>
      </c>
      <c r="Y948" s="23">
        <f t="shared" si="674"/>
        <v>-1.9739999999999995</v>
      </c>
      <c r="Z948" s="23">
        <f t="shared" si="674"/>
        <v>-1.9739999999999995</v>
      </c>
      <c r="AA948" s="22"/>
      <c r="AB948" s="44" t="s">
        <v>105</v>
      </c>
      <c r="AC948" s="92">
        <f>辅助效用($P948,$L948,AC$15,"输出转换",眩晕系数,"当前将领目标",W948)</f>
        <v>-0.87275142358370561</v>
      </c>
      <c r="AD948" s="92">
        <f>辅助效用($P948,$L948,AD$15,"输出转换",眩晕系数,"当前将领目标",X948)</f>
        <v>-1.3802045047475984</v>
      </c>
      <c r="AE948" s="92">
        <f>辅助效用($P948,$L948,AE$15,"输出转换",眩晕系数,"当前将领目标",Y948)</f>
        <v>-1.1194126019398327</v>
      </c>
      <c r="AF948" s="92">
        <f>辅助效用($P948,$L948,AF$15,"输出转换",眩晕系数,"当前将领目标",Z948)</f>
        <v>-1.169065967350948</v>
      </c>
      <c r="AG948" s="44" t="s">
        <v>114</v>
      </c>
      <c r="AH948" s="92">
        <f>辅助效用($P945,-1,AC$15,"输出转换",怒气系数,"指定将领",$T$948)</f>
        <v>0.71634941993587997</v>
      </c>
      <c r="AI948" s="92">
        <f>辅助效用($P945,-1,AD$15,"输出转换",怒气系数,"指定将领",$T$948)</f>
        <v>0.83719963335633552</v>
      </c>
      <c r="AJ948" s="92">
        <f>辅助效用($P945,-1,AE$15,"输出转换",怒气系数,"指定将领",$T$948)</f>
        <v>1.8281096652000928</v>
      </c>
      <c r="AK948" s="92">
        <f>辅助效用($P945,-1,AF$15,"输出转换",怒气系数,"指定将领",$T$948)</f>
        <v>1.8963615582368369</v>
      </c>
      <c r="AL948" s="146">
        <f>IFERROR(AC948*IF($E948="将领",INDEX(兵法相关参数!$C$4:$AL$7,AL$15,MATCH($AB948,兵法相关参数!$C$3:$AL$3,0)),INDEX(兵法相关参数!$C$12:$AL$15,AL$15,MATCH($AB948,兵法相关参数!$C$3:$AL$3,0))),0)+IFERROR(AH948*IF($E948="将领",INDEX(兵法相关参数!$C$4:$AL$7,AL$15,MATCH($AG948,兵法相关参数!$C$3:$AL$3,0)),INDEX(兵法相关参数!$C$12:$AL$15,AL$15,MATCH($AG948,兵法相关参数!$C$3:$AL$3,0))),0)</f>
        <v>-1.6705289416756308E-3</v>
      </c>
      <c r="AM948" s="146">
        <f>IFERROR(AD948*IF($E948="将领",INDEX(兵法相关参数!$C$4:$AL$7,AM$15,MATCH($AB948,兵法相关参数!$C$3:$AL$3,0)),INDEX(兵法相关参数!$C$12:$AL$15,AM$15,MATCH($AB948,兵法相关参数!$C$3:$AL$3,0))),0)+IFERROR(AI948*IF($E948="将领",INDEX(兵法相关参数!$C$4:$AL$7,AM$15,MATCH($AG948,兵法相关参数!$C$3:$AL$3,0)),INDEX(兵法相关参数!$C$12:$AL$15,AM$15,MATCH($AG948,兵法相关参数!$C$3:$AL$3,0))),0)</f>
        <v>-0.36216975058629441</v>
      </c>
      <c r="AN948" s="146">
        <f>IFERROR(AE948*IF($E948="将领",INDEX(兵法相关参数!$C$4:$AL$7,AN$15,MATCH($AB948,兵法相关参数!$C$3:$AL$3,0)),INDEX(兵法相关参数!$C$12:$AL$15,AN$15,MATCH($AB948,兵法相关参数!$C$3:$AL$3,0))),0)+IFERROR(AJ948*IF($E948="将领",INDEX(兵法相关参数!$C$4:$AL$7,AN$15,MATCH($AG948,兵法相关参数!$C$3:$AL$3,0)),INDEX(兵法相关参数!$C$12:$AL$15,AN$15,MATCH($AG948,兵法相关参数!$C$3:$AL$3,0))),0)</f>
        <v>1.1035687509434795</v>
      </c>
      <c r="AO948" s="146">
        <f>IFERROR(AF948*IF($E948="将领",INDEX(兵法相关参数!$C$4:$AL$7,AL$15,MATCH($AB948,兵法相关参数!$C$3:$AL$3,0)),INDEX(兵法相关参数!$C$12:$AL$15,AO$15,MATCH($AB948,兵法相关参数!$C$3:$AL$3,0))),0)+IFERROR(AK948*IF($E948="将领",INDEX(兵法相关参数!$C$4:$AL$7,AL$15,MATCH($AG948,兵法相关参数!$C$3:$AL$3,0)),INDEX(兵法相关参数!$C$12:$AL$15,AO$15,MATCH($AG948,兵法相关参数!$C$3:$AL$3,0))),0)</f>
        <v>1.1369096874650455</v>
      </c>
      <c r="AP948" s="27"/>
      <c r="AQ948" s="151">
        <f t="shared" si="673"/>
        <v>30338</v>
      </c>
      <c r="AR948" s="160">
        <f t="shared" si="666"/>
        <v>0</v>
      </c>
      <c r="AS948" s="15" t="str">
        <f t="shared" si="667"/>
        <v>红</v>
      </c>
      <c r="AT948" s="153">
        <f t="shared" si="668"/>
        <v>2</v>
      </c>
      <c r="AU948" s="39" t="str">
        <f>IF(IF(L948="","",AQ948&amp;AT948)=AU947,"",IF(MOD(COUNTIF($AQ$1:AQ948,AQ948),3)=1,"",IF(L948="","",AQ948&amp;AT948)))</f>
        <v>303382</v>
      </c>
      <c r="AV948" s="191">
        <v>20.75</v>
      </c>
      <c r="AW948" s="191">
        <v>-0.25</v>
      </c>
      <c r="AX948" s="15" t="str">
        <f>IF(MOD(COUNTIF($AQ$1:AQ948,AQ948),3)=1,"",IF(M948="","",AT948+1))</f>
        <v/>
      </c>
      <c r="AY948" s="15" t="str">
        <f t="shared" si="636"/>
        <v/>
      </c>
      <c r="AZ948" s="166" t="str">
        <f t="shared" si="637"/>
        <v/>
      </c>
      <c r="BA948" s="166" t="str">
        <f t="shared" si="638"/>
        <v/>
      </c>
      <c r="BB948" s="15" t="str">
        <f>IF(MOD(COUNTIF($AQ$1:AQ948,AQ948),3)=1,"",IF(N948="","",AX948+1))</f>
        <v/>
      </c>
      <c r="BC948" s="15" t="str">
        <f t="shared" si="660"/>
        <v/>
      </c>
      <c r="BD948" s="166" t="str">
        <f t="shared" si="661"/>
        <v/>
      </c>
      <c r="BE948" s="166" t="str">
        <f t="shared" si="662"/>
        <v/>
      </c>
      <c r="BF948" s="15"/>
      <c r="BG948" s="15"/>
      <c r="BH948" s="170" t="str">
        <f t="shared" si="663"/>
        <v>开场10秒，使自身与最近的两名武将解除控制效果，获得8秒{0}%伤害提高和免控效果，且可以立刻免消耗施放一次怒气技能，但之后将被沉默{1}秒，且期间无法回复怒气（沉默效果无法清除）。</v>
      </c>
    </row>
    <row r="949" spans="1:60">
      <c r="A949" s="256"/>
      <c r="B949" s="259"/>
      <c r="C949" s="256"/>
      <c r="D949" s="257"/>
      <c r="E949" s="179"/>
      <c r="F949" s="141"/>
      <c r="G949" s="141"/>
      <c r="H949" s="141"/>
      <c r="I949" s="141"/>
      <c r="J949" s="256"/>
      <c r="K949" s="256"/>
      <c r="L949" s="182"/>
      <c r="M949" s="179"/>
      <c r="N949" s="179"/>
      <c r="O949" s="182"/>
      <c r="P949" s="179"/>
      <c r="Q949" s="179"/>
      <c r="R949" s="179"/>
      <c r="S949" s="179"/>
      <c r="T949" s="179"/>
      <c r="U949" s="179"/>
      <c r="V949" s="179"/>
      <c r="W949" s="179"/>
      <c r="X949" s="179"/>
      <c r="Y949" s="179"/>
      <c r="Z949" s="179"/>
      <c r="AA949" s="179"/>
      <c r="AB949" s="44"/>
      <c r="AC949" s="189"/>
      <c r="AD949" s="189"/>
      <c r="AE949" s="189"/>
      <c r="AF949" s="189"/>
      <c r="AG949" s="92"/>
      <c r="AH949" s="189"/>
      <c r="AI949" s="239"/>
      <c r="AJ949" s="189"/>
      <c r="AK949" s="189"/>
      <c r="AL949" s="146">
        <f>IFERROR(AC949*IF($E949="将领",INDEX(兵法相关参数!$C$4:$AL$7,AL$15,MATCH($AB949,兵法相关参数!$C$3:$AL$3,0)),INDEX(兵法相关参数!$C$12:$AL$15,AL$15,MATCH($AB949,兵法相关参数!$C$3:$AL$3,0))),0)+IFERROR(AH949*IF($E949="将领",INDEX(兵法相关参数!$C$4:$AL$7,AL$15,MATCH($AG949,兵法相关参数!$C$3:$AL$3,0)),INDEX(兵法相关参数!$C$12:$AL$15,AL$15,MATCH($AG949,兵法相关参数!$C$3:$AL$3,0))),0)</f>
        <v>0</v>
      </c>
      <c r="AM949" s="146">
        <f>IFERROR(AD949*IF($E949="将领",INDEX(兵法相关参数!$C$4:$AL$7,AM$15,MATCH($AB949,兵法相关参数!$C$3:$AL$3,0)),INDEX(兵法相关参数!$C$12:$AL$15,AM$15,MATCH($AB949,兵法相关参数!$C$3:$AL$3,0))),0)+IFERROR(AI949*IF($E949="将领",INDEX(兵法相关参数!$C$4:$AL$7,AM$15,MATCH($AG949,兵法相关参数!$C$3:$AL$3,0)),INDEX(兵法相关参数!$C$12:$AL$15,AM$15,MATCH($AG949,兵法相关参数!$C$3:$AL$3,0))),0)</f>
        <v>0</v>
      </c>
      <c r="AN949" s="146">
        <f>IFERROR(AE949*IF($E949="将领",INDEX(兵法相关参数!$C$4:$AL$7,AN$15,MATCH($AB949,兵法相关参数!$C$3:$AL$3,0)),INDEX(兵法相关参数!$C$12:$AL$15,AN$15,MATCH($AB949,兵法相关参数!$C$3:$AL$3,0))),0)+IFERROR(AJ949*IF($E949="将领",INDEX(兵法相关参数!$C$4:$AL$7,AN$15,MATCH($AG949,兵法相关参数!$C$3:$AL$3,0)),INDEX(兵法相关参数!$C$12:$AL$15,AN$15,MATCH($AG949,兵法相关参数!$C$3:$AL$3,0))),0)</f>
        <v>0</v>
      </c>
      <c r="AO949" s="146">
        <f>IFERROR(AF949*IF($E949="将领",INDEX(兵法相关参数!$C$4:$AL$7,AL$15,MATCH($AB949,兵法相关参数!$C$3:$AL$3,0)),INDEX(兵法相关参数!$C$12:$AL$15,AO$15,MATCH($AB949,兵法相关参数!$C$3:$AL$3,0))),0)+IFERROR(AK949*IF($E949="将领",INDEX(兵法相关参数!$C$4:$AL$7,AL$15,MATCH($AG949,兵法相关参数!$C$3:$AL$3,0)),INDEX(兵法相关参数!$C$12:$AL$15,AO$15,MATCH($AG949,兵法相关参数!$C$3:$AL$3,0))),0)</f>
        <v>0</v>
      </c>
      <c r="AP949" s="27"/>
      <c r="AQ949" s="151">
        <f t="shared" si="673"/>
        <v>30338</v>
      </c>
      <c r="AR949" s="160">
        <f t="shared" si="666"/>
        <v>0</v>
      </c>
      <c r="AS949" s="15" t="str">
        <f t="shared" si="667"/>
        <v>红</v>
      </c>
      <c r="AT949" s="153">
        <f t="shared" si="668"/>
        <v>2</v>
      </c>
      <c r="AU949" s="39" t="str">
        <f>IF(IF(L949="","",AQ949&amp;AT949)=AU948,"",IF(MOD(COUNTIF($AQ$1:AQ949,AQ949),3)=1,"",IF(L949="","",AQ949&amp;AT949)))</f>
        <v/>
      </c>
      <c r="AV949" s="166" t="str">
        <f t="shared" si="658"/>
        <v/>
      </c>
      <c r="AW949" s="166" t="str">
        <f t="shared" si="659"/>
        <v/>
      </c>
      <c r="AX949" s="15" t="str">
        <f>IF(MOD(COUNTIF($AQ$1:AQ949,AQ949),3)=1,"",IF(M949="","",AT949+1))</f>
        <v/>
      </c>
      <c r="AY949" s="15" t="str">
        <f t="shared" si="636"/>
        <v/>
      </c>
      <c r="AZ949" s="166" t="str">
        <f t="shared" si="637"/>
        <v/>
      </c>
      <c r="BA949" s="166" t="str">
        <f t="shared" si="638"/>
        <v/>
      </c>
      <c r="BB949" s="15" t="str">
        <f>IF(MOD(COUNTIF($AQ$1:AQ949,AQ949),3)=1,"",IF(N949="","",AX949+1))</f>
        <v/>
      </c>
      <c r="BC949" s="15" t="str">
        <f t="shared" si="660"/>
        <v/>
      </c>
      <c r="BD949" s="166" t="str">
        <f t="shared" si="661"/>
        <v/>
      </c>
      <c r="BE949" s="166" t="str">
        <f t="shared" si="662"/>
        <v/>
      </c>
      <c r="BF949" s="15"/>
      <c r="BG949" s="15"/>
      <c r="BH949" s="170" t="str">
        <f t="shared" si="663"/>
        <v>开场10秒，使自身与最近的两名武将解除控制效果，获得8秒{0}%伤害提高和免控效果，且可以立刻免消耗施放一次怒气技能，但之后将被沉默{1}秒，且期间无法回复怒气（沉默效果无法清除）。</v>
      </c>
    </row>
    <row r="950" spans="1:60">
      <c r="A950" s="256"/>
      <c r="B950" s="259"/>
      <c r="C950" s="256"/>
      <c r="D950" s="255"/>
      <c r="E950" s="11"/>
      <c r="F950" s="11"/>
      <c r="G950" s="11"/>
      <c r="H950" s="11"/>
      <c r="I950" s="11"/>
      <c r="J950" s="256"/>
      <c r="K950" s="256"/>
      <c r="L950" s="184"/>
      <c r="M950" s="184"/>
      <c r="N950" s="11"/>
      <c r="O950" s="183"/>
      <c r="P950" s="3"/>
      <c r="Q950" s="11"/>
      <c r="R950" s="184"/>
      <c r="S950" s="11"/>
      <c r="T950" s="11"/>
      <c r="U950" s="184"/>
      <c r="V950" s="184"/>
      <c r="W950" s="3"/>
      <c r="X950" s="3"/>
      <c r="Y950" s="3"/>
      <c r="Z950" s="3"/>
      <c r="AA950" s="1"/>
      <c r="AB950" s="15"/>
      <c r="AC950" s="187"/>
      <c r="AD950" s="187"/>
      <c r="AE950" s="187"/>
      <c r="AF950" s="187"/>
      <c r="AG950" s="15"/>
      <c r="AH950" s="187"/>
      <c r="AI950" s="187"/>
      <c r="AJ950" s="187"/>
      <c r="AK950" s="187"/>
      <c r="AL950" s="146">
        <f>IFERROR(AC950*IF($E950="将领",INDEX(兵法相关参数!$C$4:$AL$7,AL$15,MATCH($AB950,兵法相关参数!$C$3:$AL$3,0)),INDEX(兵法相关参数!$C$12:$AL$15,AL$15,MATCH($AB950,兵法相关参数!$C$3:$AL$3,0))),0)+IFERROR(AH950*IF($E950="将领",INDEX(兵法相关参数!$C$4:$AL$7,AL$15,MATCH($AG950,兵法相关参数!$C$3:$AL$3,0)),INDEX(兵法相关参数!$C$12:$AL$15,AL$15,MATCH($AG950,兵法相关参数!$C$3:$AL$3,0))),0)</f>
        <v>0</v>
      </c>
      <c r="AM950" s="146">
        <f>IFERROR(AD950*IF($E950="将领",INDEX(兵法相关参数!$C$4:$AL$7,AM$15,MATCH($AB950,兵法相关参数!$C$3:$AL$3,0)),INDEX(兵法相关参数!$C$12:$AL$15,AM$15,MATCH($AB950,兵法相关参数!$C$3:$AL$3,0))),0)+IFERROR(AI950*IF($E950="将领",INDEX(兵法相关参数!$C$4:$AL$7,AM$15,MATCH($AG950,兵法相关参数!$C$3:$AL$3,0)),INDEX(兵法相关参数!$C$12:$AL$15,AM$15,MATCH($AG950,兵法相关参数!$C$3:$AL$3,0))),0)</f>
        <v>0</v>
      </c>
      <c r="AN950" s="146">
        <f>IFERROR(AE950*IF($E950="将领",INDEX(兵法相关参数!$C$4:$AL$7,AN$15,MATCH($AB950,兵法相关参数!$C$3:$AL$3,0)),INDEX(兵法相关参数!$C$12:$AL$15,AN$15,MATCH($AB950,兵法相关参数!$C$3:$AL$3,0))),0)+IFERROR(AJ950*IF($E950="将领",INDEX(兵法相关参数!$C$4:$AL$7,AN$15,MATCH($AG950,兵法相关参数!$C$3:$AL$3,0)),INDEX(兵法相关参数!$C$12:$AL$15,AN$15,MATCH($AG950,兵法相关参数!$C$3:$AL$3,0))),0)</f>
        <v>0</v>
      </c>
      <c r="AO950" s="146">
        <f>IFERROR(AF950*IF($E950="将领",INDEX(兵法相关参数!$C$4:$AL$7,AL$15,MATCH($AB950,兵法相关参数!$C$3:$AL$3,0)),INDEX(兵法相关参数!$C$12:$AL$15,AO$15,MATCH($AB950,兵法相关参数!$C$3:$AL$3,0))),0)+IFERROR(AK950*IF($E950="将领",INDEX(兵法相关参数!$C$4:$AL$7,AL$15,MATCH($AG950,兵法相关参数!$C$3:$AL$3,0)),INDEX(兵法相关参数!$C$12:$AL$15,AO$15,MATCH($AG950,兵法相关参数!$C$3:$AL$3,0))),0)</f>
        <v>0</v>
      </c>
      <c r="AP950" s="27"/>
      <c r="AQ950" s="151">
        <f t="shared" si="673"/>
        <v>30338</v>
      </c>
      <c r="AR950" s="160">
        <f t="shared" si="666"/>
        <v>0</v>
      </c>
      <c r="AS950" s="15" t="str">
        <f t="shared" si="667"/>
        <v>红</v>
      </c>
      <c r="AT950" s="153">
        <f t="shared" si="668"/>
        <v>2</v>
      </c>
      <c r="AU950" s="39" t="str">
        <f>IF(IF(L950="","",AQ950&amp;AT950)=AU949,"",IF(MOD(COUNTIF($AQ$1:AQ950,AQ950),3)=1,"",IF(L950="","",AQ950&amp;AT950)))</f>
        <v/>
      </c>
      <c r="AV950" s="166" t="str">
        <f t="shared" si="658"/>
        <v/>
      </c>
      <c r="AW950" s="166" t="str">
        <f t="shared" si="659"/>
        <v/>
      </c>
      <c r="AX950" s="15" t="str">
        <f>IF(MOD(COUNTIF($AQ$1:AQ950,AQ950),3)=1,"",IF(M950="","",AT950+1))</f>
        <v/>
      </c>
      <c r="AY950" s="15" t="str">
        <f t="shared" si="636"/>
        <v/>
      </c>
      <c r="AZ950" s="166" t="str">
        <f t="shared" si="637"/>
        <v/>
      </c>
      <c r="BA950" s="166" t="str">
        <f t="shared" si="638"/>
        <v/>
      </c>
      <c r="BB950" s="15" t="str">
        <f>IF(MOD(COUNTIF($AQ$1:AQ950,AQ950),3)=1,"",IF(N950="","",AX950+1))</f>
        <v/>
      </c>
      <c r="BC950" s="15" t="str">
        <f t="shared" si="660"/>
        <v/>
      </c>
      <c r="BD950" s="166" t="str">
        <f t="shared" si="661"/>
        <v/>
      </c>
      <c r="BE950" s="166" t="str">
        <f t="shared" si="662"/>
        <v/>
      </c>
      <c r="BF950" s="15"/>
      <c r="BG950" s="15"/>
      <c r="BH950" s="170" t="str">
        <f t="shared" si="663"/>
        <v>开场10秒，使自身与最近的两名武将解除控制效果，获得8秒{0}%伤害提高和免控效果，且可以立刻免消耗施放一次怒气技能，但之后将被沉默{1}秒，且期间无法回复怒气（沉默效果无法清除）。</v>
      </c>
    </row>
    <row r="951" spans="1:60">
      <c r="A951" s="256"/>
      <c r="B951" s="259"/>
      <c r="C951" s="256"/>
      <c r="D951" s="256"/>
      <c r="E951" s="179" t="s">
        <v>22</v>
      </c>
      <c r="F951" s="141">
        <v>1</v>
      </c>
      <c r="G951" s="141">
        <v>1</v>
      </c>
      <c r="H951" s="141">
        <v>1</v>
      </c>
      <c r="I951" s="141">
        <v>1</v>
      </c>
      <c r="J951" s="256"/>
      <c r="K951" s="256"/>
      <c r="L951" s="44"/>
      <c r="M951" s="44"/>
      <c r="N951" s="10"/>
      <c r="O951" s="179"/>
      <c r="P951" s="44"/>
      <c r="Q951" s="179"/>
      <c r="R951" s="106"/>
      <c r="S951" s="179"/>
      <c r="T951" s="179"/>
      <c r="U951" s="44"/>
      <c r="V951" s="24"/>
      <c r="W951" s="23"/>
      <c r="X951" s="23"/>
      <c r="Y951" s="23"/>
      <c r="Z951" s="23"/>
      <c r="AA951" s="22"/>
      <c r="AB951" s="44"/>
      <c r="AC951" s="92"/>
      <c r="AD951" s="92"/>
      <c r="AE951" s="92"/>
      <c r="AF951" s="92"/>
      <c r="AG951" s="44"/>
      <c r="AH951" s="92"/>
      <c r="AI951" s="92"/>
      <c r="AJ951" s="92"/>
      <c r="AK951" s="92"/>
      <c r="AL951" s="146">
        <f>IFERROR(AC951*IF($E951="将领",INDEX(兵法相关参数!$C$4:$AL$7,AL$15,MATCH($AB951,兵法相关参数!$C$3:$AL$3,0)),INDEX(兵法相关参数!$C$12:$AL$15,AL$15,MATCH($AB951,兵法相关参数!$C$3:$AL$3,0))),0)+IFERROR(AH951*IF($E951="将领",INDEX(兵法相关参数!$C$4:$AL$7,AL$15,MATCH($AG951,兵法相关参数!$C$3:$AL$3,0)),INDEX(兵法相关参数!$C$12:$AL$15,AL$15,MATCH($AG951,兵法相关参数!$C$3:$AL$3,0))),0)</f>
        <v>0</v>
      </c>
      <c r="AM951" s="146">
        <f>IFERROR(AD951*IF($E951="将领",INDEX(兵法相关参数!$C$4:$AL$7,AM$15,MATCH($AB951,兵法相关参数!$C$3:$AL$3,0)),INDEX(兵法相关参数!$C$12:$AL$15,AM$15,MATCH($AB951,兵法相关参数!$C$3:$AL$3,0))),0)+IFERROR(AI951*IF($E951="将领",INDEX(兵法相关参数!$C$4:$AL$7,AM$15,MATCH($AG951,兵法相关参数!$C$3:$AL$3,0)),INDEX(兵法相关参数!$C$12:$AL$15,AM$15,MATCH($AG951,兵法相关参数!$C$3:$AL$3,0))),0)</f>
        <v>0</v>
      </c>
      <c r="AN951" s="146">
        <f>IFERROR(AE951*IF($E951="将领",INDEX(兵法相关参数!$C$4:$AL$7,AN$15,MATCH($AB951,兵法相关参数!$C$3:$AL$3,0)),INDEX(兵法相关参数!$C$12:$AL$15,AN$15,MATCH($AB951,兵法相关参数!$C$3:$AL$3,0))),0)+IFERROR(AJ951*IF($E951="将领",INDEX(兵法相关参数!$C$4:$AL$7,AN$15,MATCH($AG951,兵法相关参数!$C$3:$AL$3,0)),INDEX(兵法相关参数!$C$12:$AL$15,AN$15,MATCH($AG951,兵法相关参数!$C$3:$AL$3,0))),0)</f>
        <v>0</v>
      </c>
      <c r="AO951" s="146">
        <f>IFERROR(AF951*IF($E951="将领",INDEX(兵法相关参数!$C$4:$AL$7,AL$15,MATCH($AB951,兵法相关参数!$C$3:$AL$3,0)),INDEX(兵法相关参数!$C$12:$AL$15,AO$15,MATCH($AB951,兵法相关参数!$C$3:$AL$3,0))),0)+IFERROR(AK951*IF($E951="将领",INDEX(兵法相关参数!$C$4:$AL$7,AL$15,MATCH($AG951,兵法相关参数!$C$3:$AL$3,0)),INDEX(兵法相关参数!$C$12:$AL$15,AO$15,MATCH($AG951,兵法相关参数!$C$3:$AL$3,0))),0)</f>
        <v>0</v>
      </c>
      <c r="AP951" s="27"/>
      <c r="AQ951" s="151">
        <f t="shared" si="673"/>
        <v>30338</v>
      </c>
      <c r="AR951" s="160">
        <f t="shared" si="666"/>
        <v>0</v>
      </c>
      <c r="AS951" s="15" t="str">
        <f t="shared" si="667"/>
        <v>红</v>
      </c>
      <c r="AT951" s="153">
        <f t="shared" si="668"/>
        <v>2</v>
      </c>
      <c r="AU951" s="39" t="str">
        <f>IF(IF(L951="","",AQ951&amp;AT951)=AU950,"",IF(MOD(COUNTIF($AQ$1:AQ951,AQ951),3)=1,"",IF(L951="","",AQ951&amp;AT951)))</f>
        <v/>
      </c>
      <c r="AV951" s="166" t="str">
        <f t="shared" si="658"/>
        <v/>
      </c>
      <c r="AW951" s="166" t="str">
        <f t="shared" si="659"/>
        <v/>
      </c>
      <c r="AX951" s="15" t="str">
        <f>IF(MOD(COUNTIF($AQ$1:AQ951,AQ951),3)=1,"",IF(M951="","",AT951+1))</f>
        <v/>
      </c>
      <c r="AY951" s="15" t="str">
        <f t="shared" si="636"/>
        <v/>
      </c>
      <c r="AZ951" s="166" t="str">
        <f t="shared" si="637"/>
        <v/>
      </c>
      <c r="BA951" s="166" t="str">
        <f t="shared" si="638"/>
        <v/>
      </c>
      <c r="BB951" s="15" t="str">
        <f>IF(MOD(COUNTIF($AQ$1:AQ951,AQ951),3)=1,"",IF(N951="","",AX951+1))</f>
        <v/>
      </c>
      <c r="BC951" s="15" t="str">
        <f t="shared" si="660"/>
        <v/>
      </c>
      <c r="BD951" s="166" t="str">
        <f t="shared" si="661"/>
        <v/>
      </c>
      <c r="BE951" s="166" t="str">
        <f t="shared" si="662"/>
        <v/>
      </c>
      <c r="BF951" s="15"/>
      <c r="BG951" s="15"/>
      <c r="BH951" s="170" t="str">
        <f t="shared" si="663"/>
        <v>开场10秒，使自身与最近的两名武将解除控制效果，获得8秒{0}%伤害提高和免控效果，且可以立刻免消耗施放一次怒气技能，但之后将被沉默{1}秒，且期间无法回复怒气（沉默效果无法清除）。</v>
      </c>
    </row>
    <row r="952" spans="1:60">
      <c r="A952" s="257"/>
      <c r="B952" s="260"/>
      <c r="C952" s="257"/>
      <c r="D952" s="257"/>
      <c r="E952" s="179"/>
      <c r="F952" s="141"/>
      <c r="G952" s="141"/>
      <c r="H952" s="141"/>
      <c r="I952" s="141"/>
      <c r="J952" s="257"/>
      <c r="K952" s="257"/>
      <c r="L952" s="182"/>
      <c r="M952" s="179"/>
      <c r="N952" s="179"/>
      <c r="O952" s="182"/>
      <c r="P952" s="179"/>
      <c r="Q952" s="179"/>
      <c r="R952" s="179"/>
      <c r="S952" s="179"/>
      <c r="T952" s="179"/>
      <c r="U952" s="179"/>
      <c r="V952" s="179"/>
      <c r="W952" s="179"/>
      <c r="X952" s="179"/>
      <c r="Y952" s="179"/>
      <c r="Z952" s="179"/>
      <c r="AA952" s="179"/>
      <c r="AB952" s="44"/>
      <c r="AC952" s="189"/>
      <c r="AD952" s="189"/>
      <c r="AE952" s="189"/>
      <c r="AF952" s="189"/>
      <c r="AG952" s="92"/>
      <c r="AH952" s="189"/>
      <c r="AI952" s="189"/>
      <c r="AJ952" s="189"/>
      <c r="AK952" s="189"/>
      <c r="AL952" s="146">
        <f>IFERROR(AC952*IF($E952="将领",INDEX(兵法相关参数!$C$4:$AL$7,AL$15,MATCH($AB952,兵法相关参数!$C$3:$AL$3,0)),INDEX(兵法相关参数!$C$12:$AL$15,AL$15,MATCH($AB952,兵法相关参数!$C$3:$AL$3,0))),0)+IFERROR(AH952*IF($E952="将领",INDEX(兵法相关参数!$C$4:$AL$7,AL$15,MATCH($AG952,兵法相关参数!$C$3:$AL$3,0)),INDEX(兵法相关参数!$C$12:$AL$15,AL$15,MATCH($AG952,兵法相关参数!$C$3:$AL$3,0))),0)</f>
        <v>0</v>
      </c>
      <c r="AM952" s="146">
        <f>IFERROR(AD952*IF($E952="将领",INDEX(兵法相关参数!$C$4:$AL$7,AM$15,MATCH($AB952,兵法相关参数!$C$3:$AL$3,0)),INDEX(兵法相关参数!$C$12:$AL$15,AM$15,MATCH($AB952,兵法相关参数!$C$3:$AL$3,0))),0)+IFERROR(AI952*IF($E952="将领",INDEX(兵法相关参数!$C$4:$AL$7,AM$15,MATCH($AG952,兵法相关参数!$C$3:$AL$3,0)),INDEX(兵法相关参数!$C$12:$AL$15,AM$15,MATCH($AG952,兵法相关参数!$C$3:$AL$3,0))),0)</f>
        <v>0</v>
      </c>
      <c r="AN952" s="146">
        <f>IFERROR(AE952*IF($E952="将领",INDEX(兵法相关参数!$C$4:$AL$7,AN$15,MATCH($AB952,兵法相关参数!$C$3:$AL$3,0)),INDEX(兵法相关参数!$C$12:$AL$15,AN$15,MATCH($AB952,兵法相关参数!$C$3:$AL$3,0))),0)+IFERROR(AJ952*IF($E952="将领",INDEX(兵法相关参数!$C$4:$AL$7,AN$15,MATCH($AG952,兵法相关参数!$C$3:$AL$3,0)),INDEX(兵法相关参数!$C$12:$AL$15,AN$15,MATCH($AG952,兵法相关参数!$C$3:$AL$3,0))),0)</f>
        <v>0</v>
      </c>
      <c r="AO952" s="146">
        <f>IFERROR(AF952*IF($E952="将领",INDEX(兵法相关参数!$C$4:$AL$7,AL$15,MATCH($AB952,兵法相关参数!$C$3:$AL$3,0)),INDEX(兵法相关参数!$C$12:$AL$15,AO$15,MATCH($AB952,兵法相关参数!$C$3:$AL$3,0))),0)+IFERROR(AK952*IF($E952="将领",INDEX(兵法相关参数!$C$4:$AL$7,AL$15,MATCH($AG952,兵法相关参数!$C$3:$AL$3,0)),INDEX(兵法相关参数!$C$12:$AL$15,AO$15,MATCH($AG952,兵法相关参数!$C$3:$AL$3,0))),0)</f>
        <v>0</v>
      </c>
      <c r="AP952" s="27"/>
      <c r="AQ952" s="152">
        <f t="shared" si="673"/>
        <v>30338</v>
      </c>
      <c r="AR952" s="160">
        <f t="shared" si="666"/>
        <v>0</v>
      </c>
      <c r="AS952" s="15" t="str">
        <f t="shared" si="667"/>
        <v>红</v>
      </c>
      <c r="AT952" s="153">
        <f t="shared" si="668"/>
        <v>2</v>
      </c>
      <c r="AU952" s="39" t="str">
        <f>IF(IF(L952="","",AQ952&amp;AT952)=AU951,"",IF(MOD(COUNTIF($AQ$1:AQ952,AQ952),3)=1,"",IF(L952="","",AQ952&amp;AT952)))</f>
        <v/>
      </c>
      <c r="AV952" s="166" t="str">
        <f t="shared" si="658"/>
        <v/>
      </c>
      <c r="AW952" s="166" t="str">
        <f t="shared" si="659"/>
        <v/>
      </c>
      <c r="AX952" s="15" t="str">
        <f>IF(MOD(COUNTIF($AQ$1:AQ952,AQ952),3)=1,"",IF(M952="","",AT952+1))</f>
        <v/>
      </c>
      <c r="AY952" s="15" t="str">
        <f t="shared" si="636"/>
        <v/>
      </c>
      <c r="AZ952" s="166" t="str">
        <f t="shared" si="637"/>
        <v/>
      </c>
      <c r="BA952" s="166" t="str">
        <f t="shared" si="638"/>
        <v/>
      </c>
      <c r="BB952" s="15" t="str">
        <f>IF(MOD(COUNTIF($AQ$1:AQ952,AQ952),3)=1,"",IF(N952="","",AX952+1))</f>
        <v/>
      </c>
      <c r="BC952" s="15" t="str">
        <f t="shared" si="660"/>
        <v/>
      </c>
      <c r="BD952" s="166" t="str">
        <f t="shared" si="661"/>
        <v/>
      </c>
      <c r="BE952" s="166" t="str">
        <f t="shared" si="662"/>
        <v/>
      </c>
      <c r="BF952" s="15"/>
      <c r="BG952" s="15"/>
      <c r="BH952" s="170" t="str">
        <f t="shared" si="663"/>
        <v>开场10秒，使自身与最近的两名武将解除控制效果，获得8秒{0}%伤害提高和免控效果，且可以立刻免消耗施放一次怒气技能，但之后将被沉默{1}秒，且期间无法回复怒气（沉默效果无法清除）。</v>
      </c>
    </row>
    <row r="953" spans="1:60">
      <c r="A953" s="255" t="s">
        <v>1428</v>
      </c>
      <c r="B953" s="258" t="s">
        <v>1429</v>
      </c>
      <c r="C953" s="255" t="s">
        <v>13</v>
      </c>
      <c r="D953" s="255" t="s">
        <v>471</v>
      </c>
      <c r="E953" s="11"/>
      <c r="F953" s="11"/>
      <c r="G953" s="11"/>
      <c r="H953" s="11"/>
      <c r="I953" s="11"/>
      <c r="J953" s="11" t="s">
        <v>402</v>
      </c>
      <c r="K953" s="11" t="s">
        <v>469</v>
      </c>
      <c r="L953" s="184" t="s">
        <v>62</v>
      </c>
      <c r="M953" s="184"/>
      <c r="N953" s="184"/>
      <c r="O953" s="183" t="s">
        <v>93</v>
      </c>
      <c r="P953" s="3" t="s">
        <v>472</v>
      </c>
      <c r="Q953" s="11" t="s">
        <v>61</v>
      </c>
      <c r="R953" s="11"/>
      <c r="S953" s="3"/>
      <c r="T953" s="11"/>
      <c r="U953" s="184"/>
      <c r="V953" s="184"/>
      <c r="W953" s="3" t="s">
        <v>223</v>
      </c>
      <c r="X953" s="3" t="s">
        <v>224</v>
      </c>
      <c r="Y953" s="3" t="s">
        <v>225</v>
      </c>
      <c r="Z953" s="3" t="s">
        <v>226</v>
      </c>
      <c r="AA953" s="1"/>
      <c r="AB953" s="15"/>
      <c r="AC953" s="187" t="s">
        <v>227</v>
      </c>
      <c r="AD953" s="187" t="s">
        <v>228</v>
      </c>
      <c r="AE953" s="187" t="s">
        <v>229</v>
      </c>
      <c r="AF953" s="187" t="s">
        <v>230</v>
      </c>
      <c r="AG953" s="96"/>
      <c r="AH953" s="187"/>
      <c r="AI953" s="187"/>
      <c r="AJ953" s="187"/>
      <c r="AK953" s="187"/>
      <c r="AL953" s="146">
        <f>IFERROR(AC953*IF($E953="将领",INDEX(兵法相关参数!$C$4:$AL$7,AL$15,MATCH($AB953,兵法相关参数!$C$3:$AL$3,0)),INDEX(兵法相关参数!$C$12:$AL$15,AL$15,MATCH($AB953,兵法相关参数!$C$3:$AL$3,0))),0)+IFERROR(AH953*IF($E953="将领",INDEX(兵法相关参数!$C$4:$AL$7,AL$15,MATCH($AG953,兵法相关参数!$C$3:$AL$3,0)),INDEX(兵法相关参数!$C$12:$AL$15,AL$15,MATCH($AG953,兵法相关参数!$C$3:$AL$3,0))),0)</f>
        <v>0</v>
      </c>
      <c r="AM953" s="146">
        <f>IFERROR(AD953*IF($E953="将领",INDEX(兵法相关参数!$C$4:$AL$7,AM$15,MATCH($AB953,兵法相关参数!$C$3:$AL$3,0)),INDEX(兵法相关参数!$C$12:$AL$15,AM$15,MATCH($AB953,兵法相关参数!$C$3:$AL$3,0))),0)+IFERROR(AI953*IF($E953="将领",INDEX(兵法相关参数!$C$4:$AL$7,AM$15,MATCH($AG953,兵法相关参数!$C$3:$AL$3,0)),INDEX(兵法相关参数!$C$12:$AL$15,AM$15,MATCH($AG953,兵法相关参数!$C$3:$AL$3,0))),0)</f>
        <v>0</v>
      </c>
      <c r="AN953" s="146">
        <f>IFERROR(AE953*IF($E953="将领",INDEX(兵法相关参数!$C$4:$AL$7,AN$15,MATCH($AB953,兵法相关参数!$C$3:$AL$3,0)),INDEX(兵法相关参数!$C$12:$AL$15,AN$15,MATCH($AB953,兵法相关参数!$C$3:$AL$3,0))),0)+IFERROR(AJ953*IF($E953="将领",INDEX(兵法相关参数!$C$4:$AL$7,AN$15,MATCH($AG953,兵法相关参数!$C$3:$AL$3,0)),INDEX(兵法相关参数!$C$12:$AL$15,AN$15,MATCH($AG953,兵法相关参数!$C$3:$AL$3,0))),0)</f>
        <v>0</v>
      </c>
      <c r="AO953" s="146">
        <f>IFERROR(AF953*IF($E953="将领",INDEX(兵法相关参数!$C$4:$AL$7,AL$15,MATCH($AB953,兵法相关参数!$C$3:$AL$3,0)),INDEX(兵法相关参数!$C$12:$AL$15,AO$15,MATCH($AB953,兵法相关参数!$C$3:$AL$3,0))),0)+IFERROR(AK953*IF($E953="将领",INDEX(兵法相关参数!$C$4:$AL$7,AL$15,MATCH($AG953,兵法相关参数!$C$3:$AL$3,0)),INDEX(兵法相关参数!$C$12:$AL$15,AO$15,MATCH($AG953,兵法相关参数!$C$3:$AL$3,0))),0)</f>
        <v>0</v>
      </c>
      <c r="AP953" s="27"/>
      <c r="AQ953" s="154">
        <v>30339</v>
      </c>
      <c r="AR953" s="160">
        <f t="shared" si="666"/>
        <v>0</v>
      </c>
      <c r="AS953" s="15" t="str">
        <f t="shared" si="667"/>
        <v>红</v>
      </c>
      <c r="AT953" s="153">
        <f t="shared" si="668"/>
        <v>1</v>
      </c>
      <c r="AU953" s="39" t="str">
        <f>IF(IF(L953="","",AQ953&amp;AT953)=AU952,"",IF(MOD(COUNTIF($AQ$1:AQ953,AQ953),3)=1,"",IF(L953="","",AQ953&amp;AT953)))</f>
        <v/>
      </c>
      <c r="AV953" s="166" t="str">
        <f t="shared" si="658"/>
        <v/>
      </c>
      <c r="AW953" s="166" t="str">
        <f t="shared" si="659"/>
        <v/>
      </c>
      <c r="AX953" s="15" t="str">
        <f>IF(MOD(COUNTIF($AQ$1:AQ953,AQ953),3)=1,"",IF(M953="","",AT953+1))</f>
        <v/>
      </c>
      <c r="AY953" s="15" t="str">
        <f t="shared" si="636"/>
        <v/>
      </c>
      <c r="AZ953" s="166" t="str">
        <f t="shared" si="637"/>
        <v/>
      </c>
      <c r="BA953" s="166" t="str">
        <f t="shared" si="638"/>
        <v/>
      </c>
      <c r="BB953" s="15" t="str">
        <f>IF(MOD(COUNTIF($AQ$1:AQ953,AQ953),3)=1,"",IF(N953="","",AX953+1))</f>
        <v/>
      </c>
      <c r="BC953" s="15" t="str">
        <f t="shared" si="660"/>
        <v/>
      </c>
      <c r="BD953" s="166" t="str">
        <f t="shared" si="661"/>
        <v/>
      </c>
      <c r="BE953" s="166" t="str">
        <f t="shared" si="662"/>
        <v/>
      </c>
      <c r="BF953" s="15"/>
      <c r="BG953" s="15"/>
      <c r="BH953" s="170" t="str">
        <f t="shared" si="663"/>
        <v>我方武将受到伤害（持续伤害只计1次）时，减伤提高{0}%，持续2秒（最多叠加5层，携带者死亡时失效）。</v>
      </c>
    </row>
    <row r="954" spans="1:60">
      <c r="A954" s="256"/>
      <c r="B954" s="259"/>
      <c r="C954" s="256"/>
      <c r="D954" s="256"/>
      <c r="E954" s="179" t="s">
        <v>22</v>
      </c>
      <c r="F954" s="141">
        <v>1</v>
      </c>
      <c r="G954" s="141">
        <v>1</v>
      </c>
      <c r="H954" s="141">
        <v>1</v>
      </c>
      <c r="I954" s="141">
        <v>1</v>
      </c>
      <c r="J954" s="255">
        <f>SUMPRODUCT(LARGE(AL954:AO954*F954:I954+AL955:AO955*F955:I955+AL957:AO957*F957:I957+AL958:AO958*F958:I958+AL960:AO960*F960:I960+AL961:AO961*F961:I961,1))</f>
        <v>5.055656764843488</v>
      </c>
      <c r="K954" s="255">
        <f>INDEX($J$17:$J$200,MATCH(C953,$C$17:$C$200,0),1)</f>
        <v>5.1145752809421161</v>
      </c>
      <c r="L954" s="207">
        <v>0.04</v>
      </c>
      <c r="M954" s="179"/>
      <c r="N954" s="207"/>
      <c r="O954" s="182">
        <v>1.85</v>
      </c>
      <c r="P954" s="44">
        <v>0</v>
      </c>
      <c r="Q954" s="179">
        <v>6</v>
      </c>
      <c r="R954" s="179"/>
      <c r="S954" s="44"/>
      <c r="T954" s="179"/>
      <c r="U954" s="110"/>
      <c r="V954" s="179"/>
      <c r="W954" s="23">
        <f>$Q$954*$O$954*(($L$954+$L$954*2+$L$954*3+$L$954*4+$L$954*5)/5)</f>
        <v>1.3320000000000005</v>
      </c>
      <c r="X954" s="23">
        <f t="shared" ref="X954:Z954" si="675">$Q$954*$O$954*(($L$954+$L$954*2+$L$954*3+$L$954*4+$L$954*5)/5)</f>
        <v>1.3320000000000005</v>
      </c>
      <c r="Y954" s="23">
        <f t="shared" si="675"/>
        <v>1.3320000000000005</v>
      </c>
      <c r="Z954" s="23">
        <f t="shared" si="675"/>
        <v>1.3320000000000005</v>
      </c>
      <c r="AA954" s="179"/>
      <c r="AB954" s="44" t="s">
        <v>243</v>
      </c>
      <c r="AC954" s="92">
        <f>辅助效用($P$954,0,AC$15,"生存转换",标准系数,"指定将领",W$954)</f>
        <v>4.1117774400000018</v>
      </c>
      <c r="AD954" s="92">
        <f>辅助效用($P$954,0,AD$15,"生存转换",标准系数,"指定将领",X$954)</f>
        <v>4.8312172800000015</v>
      </c>
      <c r="AE954" s="92">
        <f>辅助效用($P$954,0,AE$15,"生存转换",标准系数,"指定将领",Y$954)</f>
        <v>2.3976000000000011</v>
      </c>
      <c r="AF954" s="92">
        <f>辅助效用($P$954,0,AF$15,"生存转换",标准系数,"指定将领",Z$954)</f>
        <v>2.3976000000000011</v>
      </c>
      <c r="AG954" s="92"/>
      <c r="AH954" s="188"/>
      <c r="AI954" s="188"/>
      <c r="AJ954" s="188"/>
      <c r="AK954" s="238">
        <f>AV954+35*AW954</f>
        <v>0.04</v>
      </c>
      <c r="AL954" s="146">
        <f>IFERROR(AC954*IF($E954="将领",INDEX(兵法相关参数!$C$4:$AL$7,AL$15,MATCH($AB954,兵法相关参数!$C$3:$AL$3,0)),INDEX(兵法相关参数!$C$12:$AL$15,AL$15,MATCH($AB954,兵法相关参数!$C$3:$AL$3,0))),0)+IFERROR(AH954*IF($E954="将领",INDEX(兵法相关参数!$C$4:$AL$7,AL$15,MATCH($AG954,兵法相关参数!$C$3:$AL$3,0)),INDEX(兵法相关参数!$C$12:$AL$15,AL$15,MATCH($AG954,兵法相关参数!$C$3:$AL$3,0))),0)</f>
        <v>4.339065999956663</v>
      </c>
      <c r="AM954" s="146">
        <f>IFERROR(AD954*IF($E954="将领",INDEX(兵法相关参数!$C$4:$AL$7,AM$15,MATCH($AB954,兵法相关参数!$C$3:$AL$3,0)),INDEX(兵法相关参数!$C$12:$AL$15,AM$15,MATCH($AB954,兵法相关参数!$C$3:$AL$3,0))),0)+IFERROR(AI954*IF($E954="将领",INDEX(兵法相关参数!$C$4:$AL$7,AM$15,MATCH($AG954,兵法相关参数!$C$3:$AL$3,0)),INDEX(兵法相关参数!$C$12:$AL$15,AM$15,MATCH($AG954,兵法相关参数!$C$3:$AL$3,0))),0)</f>
        <v>5.055656764843488</v>
      </c>
      <c r="AN954" s="146">
        <f>IFERROR(AE954*IF($E954="将领",INDEX(兵法相关参数!$C$4:$AL$7,AN$15,MATCH($AB954,兵法相关参数!$C$3:$AL$3,0)),INDEX(兵法相关参数!$C$12:$AL$15,AN$15,MATCH($AB954,兵法相关参数!$C$3:$AL$3,0))),0)+IFERROR(AJ954*IF($E954="将领",INDEX(兵法相关参数!$C$4:$AL$7,AN$15,MATCH($AG954,兵法相关参数!$C$3:$AL$3,0)),INDEX(兵法相关参数!$C$12:$AL$15,AN$15,MATCH($AG954,兵法相关参数!$C$3:$AL$3,0))),0)</f>
        <v>2.5413000753817765</v>
      </c>
      <c r="AO954" s="146">
        <f>IFERROR(AF954*IF($E954="将领",INDEX(兵法相关参数!$C$4:$AL$7,AL$15,MATCH($AB954,兵法相关参数!$C$3:$AL$3,0)),INDEX(兵法相关参数!$C$12:$AL$15,AO$15,MATCH($AB954,兵法相关参数!$C$3:$AL$3,0))),0)+IFERROR(AK954*IF($E954="将领",INDEX(兵法相关参数!$C$4:$AL$7,AL$15,MATCH($AG954,兵法相关参数!$C$3:$AL$3,0)),INDEX(兵法相关参数!$C$12:$AL$15,AO$15,MATCH($AG954,兵法相关参数!$C$3:$AL$3,0))),0)</f>
        <v>2.5301332071845053</v>
      </c>
      <c r="AP954" s="27"/>
      <c r="AQ954" s="151">
        <f>AQ953</f>
        <v>30339</v>
      </c>
      <c r="AR954" s="160">
        <f t="shared" si="666"/>
        <v>0</v>
      </c>
      <c r="AS954" s="15" t="str">
        <f t="shared" si="667"/>
        <v>红</v>
      </c>
      <c r="AT954" s="153">
        <f t="shared" si="668"/>
        <v>1</v>
      </c>
      <c r="AU954" s="39" t="str">
        <f>IF(IF(L954="","",AQ954&amp;AT954)=AU953,"",IF(MOD(COUNTIF($AQ$1:AQ954,AQ954),3)=1,"",IF(L954="","",AQ954&amp;AT954)))</f>
        <v>303391</v>
      </c>
      <c r="AV954" s="191">
        <v>5.0000000000000001E-3</v>
      </c>
      <c r="AW954" s="166">
        <f t="shared" si="659"/>
        <v>1E-3</v>
      </c>
      <c r="AX954" s="15" t="str">
        <f>IF(MOD(COUNTIF($AQ$1:AQ954,AQ954),3)=1,"",IF(M954="","",AT954+1))</f>
        <v/>
      </c>
      <c r="AY954" s="15" t="str">
        <f t="shared" si="636"/>
        <v/>
      </c>
      <c r="AZ954" s="166" t="str">
        <f t="shared" si="637"/>
        <v/>
      </c>
      <c r="BA954" s="166" t="str">
        <f t="shared" si="638"/>
        <v/>
      </c>
      <c r="BB954" s="15" t="str">
        <f>IF(MOD(COUNTIF($AQ$1:AQ954,AQ954),3)=1,"",IF(N954="","",AX954+1))</f>
        <v/>
      </c>
      <c r="BC954" s="15" t="str">
        <f t="shared" si="660"/>
        <v/>
      </c>
      <c r="BD954" s="166" t="str">
        <f t="shared" si="661"/>
        <v/>
      </c>
      <c r="BE954" s="166" t="str">
        <f t="shared" si="662"/>
        <v/>
      </c>
      <c r="BF954" s="15"/>
      <c r="BG954" s="15"/>
      <c r="BH954" s="170" t="str">
        <f t="shared" si="663"/>
        <v>我方武将受到伤害（持续伤害只计1次）时，减伤提高{0}%，持续2秒（最多叠加5层，携带者死亡时失效）。</v>
      </c>
    </row>
    <row r="955" spans="1:60">
      <c r="A955" s="256"/>
      <c r="B955" s="259"/>
      <c r="C955" s="256"/>
      <c r="D955" s="257"/>
      <c r="E955" s="179"/>
      <c r="F955" s="141"/>
      <c r="G955" s="141"/>
      <c r="H955" s="141"/>
      <c r="I955" s="141"/>
      <c r="J955" s="256"/>
      <c r="K955" s="256"/>
      <c r="L955" s="182"/>
      <c r="M955" s="179"/>
      <c r="N955" s="179"/>
      <c r="O955" s="182"/>
      <c r="P955" s="179"/>
      <c r="Q955" s="179"/>
      <c r="R955" s="179"/>
      <c r="S955" s="179"/>
      <c r="T955" s="179"/>
      <c r="U955" s="179"/>
      <c r="V955" s="179"/>
      <c r="W955" s="179"/>
      <c r="X955" s="179"/>
      <c r="Y955" s="179"/>
      <c r="Z955" s="179"/>
      <c r="AA955" s="179"/>
      <c r="AB955" s="44"/>
      <c r="AC955" s="92"/>
      <c r="AD955" s="92"/>
      <c r="AE955" s="92"/>
      <c r="AF955" s="92"/>
      <c r="AG955" s="92"/>
      <c r="AH955" s="189"/>
      <c r="AI955" s="189"/>
      <c r="AJ955" s="189"/>
      <c r="AK955" s="189"/>
      <c r="AL955" s="146">
        <f>IFERROR(AC955*IF($E955="将领",INDEX(兵法相关参数!$C$4:$AL$7,AL$15,MATCH($AB955,兵法相关参数!$C$3:$AL$3,0)),INDEX(兵法相关参数!$C$12:$AL$15,AL$15,MATCH($AB955,兵法相关参数!$C$3:$AL$3,0))),0)+IFERROR(AH955*IF($E955="将领",INDEX(兵法相关参数!$C$4:$AL$7,AL$15,MATCH($AG955,兵法相关参数!$C$3:$AL$3,0)),INDEX(兵法相关参数!$C$12:$AL$15,AL$15,MATCH($AG955,兵法相关参数!$C$3:$AL$3,0))),0)</f>
        <v>0</v>
      </c>
      <c r="AM955" s="146">
        <f>IFERROR(AD955*IF($E955="将领",INDEX(兵法相关参数!$C$4:$AL$7,AM$15,MATCH($AB955,兵法相关参数!$C$3:$AL$3,0)),INDEX(兵法相关参数!$C$12:$AL$15,AM$15,MATCH($AB955,兵法相关参数!$C$3:$AL$3,0))),0)+IFERROR(AI955*IF($E955="将领",INDEX(兵法相关参数!$C$4:$AL$7,AM$15,MATCH($AG955,兵法相关参数!$C$3:$AL$3,0)),INDEX(兵法相关参数!$C$12:$AL$15,AM$15,MATCH($AG955,兵法相关参数!$C$3:$AL$3,0))),0)</f>
        <v>0</v>
      </c>
      <c r="AN955" s="146">
        <f>IFERROR(AE955*IF($E955="将领",INDEX(兵法相关参数!$C$4:$AL$7,AN$15,MATCH($AB955,兵法相关参数!$C$3:$AL$3,0)),INDEX(兵法相关参数!$C$12:$AL$15,AN$15,MATCH($AB955,兵法相关参数!$C$3:$AL$3,0))),0)+IFERROR(AJ955*IF($E955="将领",INDEX(兵法相关参数!$C$4:$AL$7,AN$15,MATCH($AG955,兵法相关参数!$C$3:$AL$3,0)),INDEX(兵法相关参数!$C$12:$AL$15,AN$15,MATCH($AG955,兵法相关参数!$C$3:$AL$3,0))),0)</f>
        <v>0</v>
      </c>
      <c r="AO955" s="146">
        <f>IFERROR(AF955*IF($E955="将领",INDEX(兵法相关参数!$C$4:$AL$7,AL$15,MATCH($AB955,兵法相关参数!$C$3:$AL$3,0)),INDEX(兵法相关参数!$C$12:$AL$15,AO$15,MATCH($AB955,兵法相关参数!$C$3:$AL$3,0))),0)+IFERROR(AK955*IF($E955="将领",INDEX(兵法相关参数!$C$4:$AL$7,AL$15,MATCH($AG955,兵法相关参数!$C$3:$AL$3,0)),INDEX(兵法相关参数!$C$12:$AL$15,AO$15,MATCH($AG955,兵法相关参数!$C$3:$AL$3,0))),0)</f>
        <v>0</v>
      </c>
      <c r="AP955" s="27"/>
      <c r="AQ955" s="151">
        <f>AQ954</f>
        <v>30339</v>
      </c>
      <c r="AR955" s="160">
        <f t="shared" si="666"/>
        <v>0</v>
      </c>
      <c r="AS955" s="15" t="str">
        <f t="shared" si="667"/>
        <v>红</v>
      </c>
      <c r="AT955" s="153">
        <f t="shared" si="668"/>
        <v>1</v>
      </c>
      <c r="AU955" s="39" t="str">
        <f>IF(IF(L955="","",AQ955&amp;AT955)=AU954,"",IF(MOD(COUNTIF($AQ$1:AQ955,AQ955),3)=1,"",IF(L955="","",AQ955&amp;AT955)))</f>
        <v/>
      </c>
      <c r="AV955" s="166" t="str">
        <f t="shared" si="658"/>
        <v/>
      </c>
      <c r="AW955" s="166" t="str">
        <f t="shared" si="659"/>
        <v/>
      </c>
      <c r="AX955" s="15" t="str">
        <f>IF(MOD(COUNTIF($AQ$1:AQ955,AQ955),3)=1,"",IF(M955="","",AT955+1))</f>
        <v/>
      </c>
      <c r="AY955" s="15" t="str">
        <f t="shared" si="636"/>
        <v/>
      </c>
      <c r="AZ955" s="166" t="str">
        <f t="shared" si="637"/>
        <v/>
      </c>
      <c r="BA955" s="166" t="str">
        <f t="shared" si="638"/>
        <v/>
      </c>
      <c r="BB955" s="15" t="str">
        <f>IF(MOD(COUNTIF($AQ$1:AQ955,AQ955),3)=1,"",IF(N955="","",AX955+1))</f>
        <v/>
      </c>
      <c r="BC955" s="15" t="str">
        <f t="shared" si="660"/>
        <v/>
      </c>
      <c r="BD955" s="166" t="str">
        <f t="shared" si="661"/>
        <v/>
      </c>
      <c r="BE955" s="166" t="str">
        <f t="shared" si="662"/>
        <v/>
      </c>
      <c r="BF955" s="15"/>
      <c r="BG955" s="15"/>
      <c r="BH955" s="170" t="str">
        <f t="shared" si="663"/>
        <v>我方武将受到伤害（持续伤害只计1次）时，减伤提高{0}%，持续2秒（最多叠加5层，携带者死亡时失效）。</v>
      </c>
    </row>
    <row r="956" spans="1:60">
      <c r="A956" s="256"/>
      <c r="B956" s="259"/>
      <c r="C956" s="256"/>
      <c r="D956" s="255"/>
      <c r="E956" s="11"/>
      <c r="F956" s="11"/>
      <c r="G956" s="11"/>
      <c r="H956" s="11"/>
      <c r="I956" s="11"/>
      <c r="J956" s="256"/>
      <c r="K956" s="256"/>
      <c r="L956" s="190"/>
      <c r="M956" s="184"/>
      <c r="N956" s="11"/>
      <c r="O956" s="183"/>
      <c r="P956" s="3"/>
      <c r="Q956" s="11"/>
      <c r="R956" s="184"/>
      <c r="S956" s="184"/>
      <c r="T956" s="11"/>
      <c r="U956" s="184"/>
      <c r="V956" s="184"/>
      <c r="W956" s="3"/>
      <c r="X956" s="3"/>
      <c r="Y956" s="3"/>
      <c r="Z956" s="3"/>
      <c r="AA956" s="1"/>
      <c r="AB956" s="15"/>
      <c r="AC956" s="187"/>
      <c r="AD956" s="187"/>
      <c r="AE956" s="187"/>
      <c r="AF956" s="187"/>
      <c r="AG956" s="96"/>
      <c r="AH956" s="187"/>
      <c r="AI956" s="187"/>
      <c r="AJ956" s="187"/>
      <c r="AK956" s="187"/>
      <c r="AL956" s="146">
        <f>IFERROR(AC956*IF($E956="将领",INDEX(兵法相关参数!$C$4:$AL$7,AL$15,MATCH($AB956,兵法相关参数!$C$3:$AL$3,0)),INDEX(兵法相关参数!$C$12:$AL$15,AL$15,MATCH($AB956,兵法相关参数!$C$3:$AL$3,0))),0)+IFERROR(AH956*IF($E956="将领",INDEX(兵法相关参数!$C$4:$AL$7,AL$15,MATCH($AG956,兵法相关参数!$C$3:$AL$3,0)),INDEX(兵法相关参数!$C$12:$AL$15,AL$15,MATCH($AG956,兵法相关参数!$C$3:$AL$3,0))),0)</f>
        <v>0</v>
      </c>
      <c r="AM956" s="146">
        <f>IFERROR(AD956*IF($E956="将领",INDEX(兵法相关参数!$C$4:$AL$7,AM$15,MATCH($AB956,兵法相关参数!$C$3:$AL$3,0)),INDEX(兵法相关参数!$C$12:$AL$15,AM$15,MATCH($AB956,兵法相关参数!$C$3:$AL$3,0))),0)+IFERROR(AI956*IF($E956="将领",INDEX(兵法相关参数!$C$4:$AL$7,AM$15,MATCH($AG956,兵法相关参数!$C$3:$AL$3,0)),INDEX(兵法相关参数!$C$12:$AL$15,AM$15,MATCH($AG956,兵法相关参数!$C$3:$AL$3,0))),0)</f>
        <v>0</v>
      </c>
      <c r="AN956" s="146">
        <f>IFERROR(AE956*IF($E956="将领",INDEX(兵法相关参数!$C$4:$AL$7,AN$15,MATCH($AB956,兵法相关参数!$C$3:$AL$3,0)),INDEX(兵法相关参数!$C$12:$AL$15,AN$15,MATCH($AB956,兵法相关参数!$C$3:$AL$3,0))),0)+IFERROR(AJ956*IF($E956="将领",INDEX(兵法相关参数!$C$4:$AL$7,AN$15,MATCH($AG956,兵法相关参数!$C$3:$AL$3,0)),INDEX(兵法相关参数!$C$12:$AL$15,AN$15,MATCH($AG956,兵法相关参数!$C$3:$AL$3,0))),0)</f>
        <v>0</v>
      </c>
      <c r="AO956" s="146">
        <f>IFERROR(AF956*IF($E956="将领",INDEX(兵法相关参数!$C$4:$AL$7,AL$15,MATCH($AB956,兵法相关参数!$C$3:$AL$3,0)),INDEX(兵法相关参数!$C$12:$AL$15,AO$15,MATCH($AB956,兵法相关参数!$C$3:$AL$3,0))),0)+IFERROR(AK956*IF($E956="将领",INDEX(兵法相关参数!$C$4:$AL$7,AL$15,MATCH($AG956,兵法相关参数!$C$3:$AL$3,0)),INDEX(兵法相关参数!$C$12:$AL$15,AO$15,MATCH($AG956,兵法相关参数!$C$3:$AL$3,0))),0)</f>
        <v>0</v>
      </c>
      <c r="AP956" s="27"/>
      <c r="AQ956" s="151">
        <f t="shared" ref="AQ956:AQ961" si="676">AQ955</f>
        <v>30339</v>
      </c>
      <c r="AR956" s="160">
        <f t="shared" si="666"/>
        <v>0</v>
      </c>
      <c r="AS956" s="15" t="str">
        <f t="shared" si="667"/>
        <v>红</v>
      </c>
      <c r="AT956" s="153">
        <f t="shared" si="668"/>
        <v>1</v>
      </c>
      <c r="AU956" s="39" t="str">
        <f>IF(IF(L956="","",AQ956&amp;AT956)=AU955,"",IF(MOD(COUNTIF($AQ$1:AQ956,AQ956),3)=1,"",IF(L956="","",AQ956&amp;AT956)))</f>
        <v/>
      </c>
      <c r="AV956" s="166" t="str">
        <f t="shared" si="658"/>
        <v/>
      </c>
      <c r="AW956" s="166" t="str">
        <f t="shared" si="659"/>
        <v/>
      </c>
      <c r="AX956" s="15" t="str">
        <f>IF(MOD(COUNTIF($AQ$1:AQ956,AQ956),3)=1,"",IF(M956="","",AT956+1))</f>
        <v/>
      </c>
      <c r="AY956" s="15" t="str">
        <f t="shared" si="636"/>
        <v/>
      </c>
      <c r="AZ956" s="166" t="str">
        <f t="shared" si="637"/>
        <v/>
      </c>
      <c r="BA956" s="166" t="str">
        <f t="shared" si="638"/>
        <v/>
      </c>
      <c r="BB956" s="15" t="str">
        <f>IF(MOD(COUNTIF($AQ$1:AQ956,AQ956),3)=1,"",IF(N956="","",AX956+1))</f>
        <v/>
      </c>
      <c r="BC956" s="15" t="str">
        <f t="shared" si="660"/>
        <v/>
      </c>
      <c r="BD956" s="166" t="str">
        <f t="shared" si="661"/>
        <v/>
      </c>
      <c r="BE956" s="166" t="str">
        <f t="shared" si="662"/>
        <v/>
      </c>
      <c r="BF956" s="15"/>
      <c r="BG956" s="15"/>
      <c r="BH956" s="170" t="str">
        <f t="shared" si="663"/>
        <v>我方武将受到伤害（持续伤害只计1次）时，减伤提高{0}%，持续2秒（最多叠加5层，携带者死亡时失效）。</v>
      </c>
    </row>
    <row r="957" spans="1:60">
      <c r="A957" s="256"/>
      <c r="B957" s="259"/>
      <c r="C957" s="256"/>
      <c r="D957" s="256"/>
      <c r="E957" s="179"/>
      <c r="F957" s="141"/>
      <c r="G957" s="141"/>
      <c r="H957" s="141"/>
      <c r="I957" s="141"/>
      <c r="J957" s="256"/>
      <c r="K957" s="256"/>
      <c r="L957" s="182"/>
      <c r="M957" s="44"/>
      <c r="N957" s="10"/>
      <c r="O957" s="182"/>
      <c r="P957" s="44"/>
      <c r="Q957" s="179"/>
      <c r="R957" s="106"/>
      <c r="S957" s="106"/>
      <c r="T957" s="179"/>
      <c r="U957" s="44"/>
      <c r="V957" s="24"/>
      <c r="W957" s="23"/>
      <c r="X957" s="23"/>
      <c r="Y957" s="23"/>
      <c r="Z957" s="23"/>
      <c r="AA957" s="22"/>
      <c r="AB957" s="44"/>
      <c r="AC957" s="92"/>
      <c r="AD957" s="92"/>
      <c r="AE957" s="92"/>
      <c r="AF957" s="92"/>
      <c r="AG957" s="92"/>
      <c r="AH957" s="188"/>
      <c r="AI957" s="238"/>
      <c r="AJ957" s="188"/>
      <c r="AK957" s="238"/>
      <c r="AL957" s="146">
        <f>IFERROR(AC957*IF($E957="将领",INDEX(兵法相关参数!$C$4:$AL$7,AL$15,MATCH($AB957,兵法相关参数!$C$3:$AL$3,0)),INDEX(兵法相关参数!$C$12:$AL$15,AL$15,MATCH($AB957,兵法相关参数!$C$3:$AL$3,0))),0)+IFERROR(AH957*IF($E957="将领",INDEX(兵法相关参数!$C$4:$AL$7,AL$15,MATCH($AG957,兵法相关参数!$C$3:$AL$3,0)),INDEX(兵法相关参数!$C$12:$AL$15,AL$15,MATCH($AG957,兵法相关参数!$C$3:$AL$3,0))),0)</f>
        <v>0</v>
      </c>
      <c r="AM957" s="146">
        <f>IFERROR(AD957*IF($E957="将领",INDEX(兵法相关参数!$C$4:$AL$7,AM$15,MATCH($AB957,兵法相关参数!$C$3:$AL$3,0)),INDEX(兵法相关参数!$C$12:$AL$15,AM$15,MATCH($AB957,兵法相关参数!$C$3:$AL$3,0))),0)+IFERROR(AI957*IF($E957="将领",INDEX(兵法相关参数!$C$4:$AL$7,AM$15,MATCH($AG957,兵法相关参数!$C$3:$AL$3,0)),INDEX(兵法相关参数!$C$12:$AL$15,AM$15,MATCH($AG957,兵法相关参数!$C$3:$AL$3,0))),0)</f>
        <v>0</v>
      </c>
      <c r="AN957" s="146">
        <f>IFERROR(AE957*IF($E957="将领",INDEX(兵法相关参数!$C$4:$AL$7,AN$15,MATCH($AB957,兵法相关参数!$C$3:$AL$3,0)),INDEX(兵法相关参数!$C$12:$AL$15,AN$15,MATCH($AB957,兵法相关参数!$C$3:$AL$3,0))),0)+IFERROR(AJ957*IF($E957="将领",INDEX(兵法相关参数!$C$4:$AL$7,AN$15,MATCH($AG957,兵法相关参数!$C$3:$AL$3,0)),INDEX(兵法相关参数!$C$12:$AL$15,AN$15,MATCH($AG957,兵法相关参数!$C$3:$AL$3,0))),0)</f>
        <v>0</v>
      </c>
      <c r="AO957" s="146">
        <f>IFERROR(AF957*IF($E957="将领",INDEX(兵法相关参数!$C$4:$AL$7,AL$15,MATCH($AB957,兵法相关参数!$C$3:$AL$3,0)),INDEX(兵法相关参数!$C$12:$AL$15,AO$15,MATCH($AB957,兵法相关参数!$C$3:$AL$3,0))),0)+IFERROR(AK957*IF($E957="将领",INDEX(兵法相关参数!$C$4:$AL$7,AL$15,MATCH($AG957,兵法相关参数!$C$3:$AL$3,0)),INDEX(兵法相关参数!$C$12:$AL$15,AO$15,MATCH($AG957,兵法相关参数!$C$3:$AL$3,0))),0)</f>
        <v>0</v>
      </c>
      <c r="AP957" s="27"/>
      <c r="AQ957" s="151">
        <f t="shared" si="676"/>
        <v>30339</v>
      </c>
      <c r="AR957" s="160">
        <f t="shared" si="666"/>
        <v>0</v>
      </c>
      <c r="AS957" s="15" t="str">
        <f t="shared" si="667"/>
        <v>红</v>
      </c>
      <c r="AT957" s="153">
        <f t="shared" si="668"/>
        <v>1</v>
      </c>
      <c r="AU957" s="39" t="str">
        <f>IF(IF(L957="","",AQ957&amp;AT957)=AU956,"",IF(MOD(COUNTIF($AQ$1:AQ957,AQ957),3)=1,"",IF(L957="","",AQ957&amp;AT957)))</f>
        <v/>
      </c>
      <c r="AV957" s="166" t="str">
        <f t="shared" si="658"/>
        <v/>
      </c>
      <c r="AW957" s="166" t="str">
        <f t="shared" si="659"/>
        <v/>
      </c>
      <c r="AX957" s="15" t="str">
        <f>IF(MOD(COUNTIF($AQ$1:AQ957,AQ957),3)=1,"",IF(M957="","",AT957+1))</f>
        <v/>
      </c>
      <c r="AY957" s="15" t="str">
        <f t="shared" si="636"/>
        <v/>
      </c>
      <c r="AZ957" s="166" t="str">
        <f t="shared" si="637"/>
        <v/>
      </c>
      <c r="BA957" s="166" t="str">
        <f t="shared" si="638"/>
        <v/>
      </c>
      <c r="BB957" s="15" t="str">
        <f>IF(MOD(COUNTIF($AQ$1:AQ957,AQ957),3)=1,"",IF(N957="","",AX957+1))</f>
        <v/>
      </c>
      <c r="BC957" s="15" t="str">
        <f t="shared" si="660"/>
        <v/>
      </c>
      <c r="BD957" s="166" t="str">
        <f t="shared" si="661"/>
        <v/>
      </c>
      <c r="BE957" s="166" t="str">
        <f t="shared" si="662"/>
        <v/>
      </c>
      <c r="BF957" s="15"/>
      <c r="BG957" s="15"/>
      <c r="BH957" s="170" t="str">
        <f t="shared" si="663"/>
        <v>我方武将受到伤害（持续伤害只计1次）时，减伤提高{0}%，持续2秒（最多叠加5层，携带者死亡时失效）。</v>
      </c>
    </row>
    <row r="958" spans="1:60">
      <c r="A958" s="256"/>
      <c r="B958" s="259"/>
      <c r="C958" s="256"/>
      <c r="D958" s="257"/>
      <c r="E958" s="179"/>
      <c r="F958" s="141"/>
      <c r="G958" s="141"/>
      <c r="H958" s="141"/>
      <c r="I958" s="141"/>
      <c r="J958" s="256"/>
      <c r="K958" s="256"/>
      <c r="L958" s="182"/>
      <c r="M958" s="179"/>
      <c r="N958" s="179"/>
      <c r="O958" s="182"/>
      <c r="P958" s="179"/>
      <c r="Q958" s="179"/>
      <c r="R958" s="179"/>
      <c r="S958" s="179"/>
      <c r="T958" s="179"/>
      <c r="U958" s="179"/>
      <c r="V958" s="179"/>
      <c r="W958" s="179"/>
      <c r="X958" s="179"/>
      <c r="Y958" s="179"/>
      <c r="Z958" s="179"/>
      <c r="AA958" s="179"/>
      <c r="AB958" s="44"/>
      <c r="AC958" s="189"/>
      <c r="AD958" s="189"/>
      <c r="AE958" s="189"/>
      <c r="AF958" s="189"/>
      <c r="AG958" s="92"/>
      <c r="AH958" s="189"/>
      <c r="AI958" s="239"/>
      <c r="AJ958" s="189"/>
      <c r="AK958" s="189"/>
      <c r="AL958" s="146">
        <f>IFERROR(AC958*IF($E958="将领",INDEX(兵法相关参数!$C$4:$AL$7,AL$15,MATCH($AB958,兵法相关参数!$C$3:$AL$3,0)),INDEX(兵法相关参数!$C$12:$AL$15,AL$15,MATCH($AB958,兵法相关参数!$C$3:$AL$3,0))),0)+IFERROR(AH958*IF($E958="将领",INDEX(兵法相关参数!$C$4:$AL$7,AL$15,MATCH($AG958,兵法相关参数!$C$3:$AL$3,0)),INDEX(兵法相关参数!$C$12:$AL$15,AL$15,MATCH($AG958,兵法相关参数!$C$3:$AL$3,0))),0)</f>
        <v>0</v>
      </c>
      <c r="AM958" s="146">
        <f>IFERROR(AD958*IF($E958="将领",INDEX(兵法相关参数!$C$4:$AL$7,AM$15,MATCH($AB958,兵法相关参数!$C$3:$AL$3,0)),INDEX(兵法相关参数!$C$12:$AL$15,AM$15,MATCH($AB958,兵法相关参数!$C$3:$AL$3,0))),0)+IFERROR(AI958*IF($E958="将领",INDEX(兵法相关参数!$C$4:$AL$7,AM$15,MATCH($AG958,兵法相关参数!$C$3:$AL$3,0)),INDEX(兵法相关参数!$C$12:$AL$15,AM$15,MATCH($AG958,兵法相关参数!$C$3:$AL$3,0))),0)</f>
        <v>0</v>
      </c>
      <c r="AN958" s="146">
        <f>IFERROR(AE958*IF($E958="将领",INDEX(兵法相关参数!$C$4:$AL$7,AN$15,MATCH($AB958,兵法相关参数!$C$3:$AL$3,0)),INDEX(兵法相关参数!$C$12:$AL$15,AN$15,MATCH($AB958,兵法相关参数!$C$3:$AL$3,0))),0)+IFERROR(AJ958*IF($E958="将领",INDEX(兵法相关参数!$C$4:$AL$7,AN$15,MATCH($AG958,兵法相关参数!$C$3:$AL$3,0)),INDEX(兵法相关参数!$C$12:$AL$15,AN$15,MATCH($AG958,兵法相关参数!$C$3:$AL$3,0))),0)</f>
        <v>0</v>
      </c>
      <c r="AO958" s="146">
        <f>IFERROR(AF958*IF($E958="将领",INDEX(兵法相关参数!$C$4:$AL$7,AL$15,MATCH($AB958,兵法相关参数!$C$3:$AL$3,0)),INDEX(兵法相关参数!$C$12:$AL$15,AO$15,MATCH($AB958,兵法相关参数!$C$3:$AL$3,0))),0)+IFERROR(AK958*IF($E958="将领",INDEX(兵法相关参数!$C$4:$AL$7,AL$15,MATCH($AG958,兵法相关参数!$C$3:$AL$3,0)),INDEX(兵法相关参数!$C$12:$AL$15,AO$15,MATCH($AG958,兵法相关参数!$C$3:$AL$3,0))),0)</f>
        <v>0</v>
      </c>
      <c r="AP958" s="27"/>
      <c r="AQ958" s="151">
        <f t="shared" si="676"/>
        <v>30339</v>
      </c>
      <c r="AR958" s="160">
        <f t="shared" si="666"/>
        <v>0</v>
      </c>
      <c r="AS958" s="15" t="str">
        <f t="shared" si="667"/>
        <v>红</v>
      </c>
      <c r="AT958" s="153">
        <f t="shared" si="668"/>
        <v>1</v>
      </c>
      <c r="AU958" s="39" t="str">
        <f>IF(IF(L958="","",AQ958&amp;AT958)=AU957,"",IF(MOD(COUNTIF($AQ$1:AQ958,AQ958),3)=1,"",IF(L958="","",AQ958&amp;AT958)))</f>
        <v/>
      </c>
      <c r="AV958" s="166" t="str">
        <f t="shared" si="658"/>
        <v/>
      </c>
      <c r="AW958" s="166" t="str">
        <f t="shared" si="659"/>
        <v/>
      </c>
      <c r="AX958" s="15" t="str">
        <f>IF(MOD(COUNTIF($AQ$1:AQ958,AQ958),3)=1,"",IF(M958="","",AT958+1))</f>
        <v/>
      </c>
      <c r="AY958" s="15" t="str">
        <f t="shared" si="636"/>
        <v/>
      </c>
      <c r="AZ958" s="166" t="str">
        <f t="shared" si="637"/>
        <v/>
      </c>
      <c r="BA958" s="166" t="str">
        <f t="shared" si="638"/>
        <v/>
      </c>
      <c r="BB958" s="15" t="str">
        <f>IF(MOD(COUNTIF($AQ$1:AQ958,AQ958),3)=1,"",IF(N958="","",AX958+1))</f>
        <v/>
      </c>
      <c r="BC958" s="15" t="str">
        <f t="shared" si="660"/>
        <v/>
      </c>
      <c r="BD958" s="166" t="str">
        <f t="shared" si="661"/>
        <v/>
      </c>
      <c r="BE958" s="166" t="str">
        <f t="shared" si="662"/>
        <v/>
      </c>
      <c r="BF958" s="15"/>
      <c r="BG958" s="15"/>
      <c r="BH958" s="170" t="str">
        <f t="shared" si="663"/>
        <v>我方武将受到伤害（持续伤害只计1次）时，减伤提高{0}%，持续2秒（最多叠加5层，携带者死亡时失效）。</v>
      </c>
    </row>
    <row r="959" spans="1:60">
      <c r="A959" s="256"/>
      <c r="B959" s="259"/>
      <c r="C959" s="256"/>
      <c r="D959" s="255"/>
      <c r="E959" s="11"/>
      <c r="F959" s="11"/>
      <c r="G959" s="11"/>
      <c r="H959" s="11"/>
      <c r="I959" s="11"/>
      <c r="J959" s="256"/>
      <c r="K959" s="256"/>
      <c r="L959" s="184"/>
      <c r="M959" s="184"/>
      <c r="N959" s="11"/>
      <c r="O959" s="183"/>
      <c r="P959" s="3"/>
      <c r="Q959" s="11"/>
      <c r="R959" s="184"/>
      <c r="S959" s="11"/>
      <c r="T959" s="11"/>
      <c r="U959" s="184"/>
      <c r="V959" s="184"/>
      <c r="W959" s="3"/>
      <c r="X959" s="3"/>
      <c r="Y959" s="3"/>
      <c r="Z959" s="3"/>
      <c r="AA959" s="1"/>
      <c r="AB959" s="15"/>
      <c r="AC959" s="187"/>
      <c r="AD959" s="187"/>
      <c r="AE959" s="187"/>
      <c r="AF959" s="187"/>
      <c r="AG959" s="15"/>
      <c r="AH959" s="187"/>
      <c r="AI959" s="187"/>
      <c r="AJ959" s="187"/>
      <c r="AK959" s="187"/>
      <c r="AL959" s="146">
        <f>IFERROR(AC959*IF($E959="将领",INDEX(兵法相关参数!$C$4:$AL$7,AL$15,MATCH($AB959,兵法相关参数!$C$3:$AL$3,0)),INDEX(兵法相关参数!$C$12:$AL$15,AL$15,MATCH($AB959,兵法相关参数!$C$3:$AL$3,0))),0)+IFERROR(AH959*IF($E959="将领",INDEX(兵法相关参数!$C$4:$AL$7,AL$15,MATCH($AG959,兵法相关参数!$C$3:$AL$3,0)),INDEX(兵法相关参数!$C$12:$AL$15,AL$15,MATCH($AG959,兵法相关参数!$C$3:$AL$3,0))),0)</f>
        <v>0</v>
      </c>
      <c r="AM959" s="146">
        <f>IFERROR(AD959*IF($E959="将领",INDEX(兵法相关参数!$C$4:$AL$7,AM$15,MATCH($AB959,兵法相关参数!$C$3:$AL$3,0)),INDEX(兵法相关参数!$C$12:$AL$15,AM$15,MATCH($AB959,兵法相关参数!$C$3:$AL$3,0))),0)+IFERROR(AI959*IF($E959="将领",INDEX(兵法相关参数!$C$4:$AL$7,AM$15,MATCH($AG959,兵法相关参数!$C$3:$AL$3,0)),INDEX(兵法相关参数!$C$12:$AL$15,AM$15,MATCH($AG959,兵法相关参数!$C$3:$AL$3,0))),0)</f>
        <v>0</v>
      </c>
      <c r="AN959" s="146">
        <f>IFERROR(AE959*IF($E959="将领",INDEX(兵法相关参数!$C$4:$AL$7,AN$15,MATCH($AB959,兵法相关参数!$C$3:$AL$3,0)),INDEX(兵法相关参数!$C$12:$AL$15,AN$15,MATCH($AB959,兵法相关参数!$C$3:$AL$3,0))),0)+IFERROR(AJ959*IF($E959="将领",INDEX(兵法相关参数!$C$4:$AL$7,AN$15,MATCH($AG959,兵法相关参数!$C$3:$AL$3,0)),INDEX(兵法相关参数!$C$12:$AL$15,AN$15,MATCH($AG959,兵法相关参数!$C$3:$AL$3,0))),0)</f>
        <v>0</v>
      </c>
      <c r="AO959" s="146">
        <f>IFERROR(AF959*IF($E959="将领",INDEX(兵法相关参数!$C$4:$AL$7,AL$15,MATCH($AB959,兵法相关参数!$C$3:$AL$3,0)),INDEX(兵法相关参数!$C$12:$AL$15,AO$15,MATCH($AB959,兵法相关参数!$C$3:$AL$3,0))),0)+IFERROR(AK959*IF($E959="将领",INDEX(兵法相关参数!$C$4:$AL$7,AL$15,MATCH($AG959,兵法相关参数!$C$3:$AL$3,0)),INDEX(兵法相关参数!$C$12:$AL$15,AO$15,MATCH($AG959,兵法相关参数!$C$3:$AL$3,0))),0)</f>
        <v>0</v>
      </c>
      <c r="AP959" s="27"/>
      <c r="AQ959" s="151">
        <f t="shared" si="676"/>
        <v>30339</v>
      </c>
      <c r="AR959" s="160">
        <f t="shared" si="666"/>
        <v>0</v>
      </c>
      <c r="AS959" s="15" t="str">
        <f t="shared" si="667"/>
        <v>红</v>
      </c>
      <c r="AT959" s="153">
        <f t="shared" si="668"/>
        <v>1</v>
      </c>
      <c r="AU959" s="39" t="str">
        <f>IF(IF(L959="","",AQ959&amp;AT959)=AU958,"",IF(MOD(COUNTIF($AQ$1:AQ959,AQ959),3)=1,"",IF(L959="","",AQ959&amp;AT959)))</f>
        <v/>
      </c>
      <c r="AV959" s="166" t="str">
        <f t="shared" si="658"/>
        <v/>
      </c>
      <c r="AW959" s="166" t="str">
        <f t="shared" si="659"/>
        <v/>
      </c>
      <c r="AX959" s="15" t="str">
        <f>IF(MOD(COUNTIF($AQ$1:AQ959,AQ959),3)=1,"",IF(M959="","",AT959+1))</f>
        <v/>
      </c>
      <c r="AY959" s="15" t="str">
        <f t="shared" si="636"/>
        <v/>
      </c>
      <c r="AZ959" s="166" t="str">
        <f t="shared" si="637"/>
        <v/>
      </c>
      <c r="BA959" s="166" t="str">
        <f t="shared" si="638"/>
        <v/>
      </c>
      <c r="BB959" s="15" t="str">
        <f>IF(MOD(COUNTIF($AQ$1:AQ959,AQ959),3)=1,"",IF(N959="","",AX959+1))</f>
        <v/>
      </c>
      <c r="BC959" s="15" t="str">
        <f t="shared" si="660"/>
        <v/>
      </c>
      <c r="BD959" s="166" t="str">
        <f t="shared" si="661"/>
        <v/>
      </c>
      <c r="BE959" s="166" t="str">
        <f t="shared" si="662"/>
        <v/>
      </c>
      <c r="BF959" s="15"/>
      <c r="BG959" s="15"/>
      <c r="BH959" s="170" t="str">
        <f t="shared" si="663"/>
        <v>我方武将受到伤害（持续伤害只计1次）时，减伤提高{0}%，持续2秒（最多叠加5层，携带者死亡时失效）。</v>
      </c>
    </row>
    <row r="960" spans="1:60">
      <c r="A960" s="256"/>
      <c r="B960" s="259"/>
      <c r="C960" s="256"/>
      <c r="D960" s="256"/>
      <c r="E960" s="179"/>
      <c r="F960" s="141"/>
      <c r="G960" s="141"/>
      <c r="H960" s="141"/>
      <c r="I960" s="141"/>
      <c r="J960" s="256"/>
      <c r="K960" s="256"/>
      <c r="L960" s="44"/>
      <c r="M960" s="44"/>
      <c r="N960" s="10"/>
      <c r="O960" s="182"/>
      <c r="P960" s="44"/>
      <c r="Q960" s="179"/>
      <c r="R960" s="106"/>
      <c r="S960" s="179"/>
      <c r="T960" s="179"/>
      <c r="U960" s="44"/>
      <c r="V960" s="24"/>
      <c r="W960" s="23"/>
      <c r="X960" s="23"/>
      <c r="Y960" s="23"/>
      <c r="Z960" s="23"/>
      <c r="AA960" s="22"/>
      <c r="AB960" s="44"/>
      <c r="AC960" s="92"/>
      <c r="AD960" s="92"/>
      <c r="AE960" s="92"/>
      <c r="AF960" s="92"/>
      <c r="AG960" s="44"/>
      <c r="AH960" s="92"/>
      <c r="AI960" s="92"/>
      <c r="AJ960" s="92"/>
      <c r="AK960" s="92"/>
      <c r="AL960" s="146">
        <f>IFERROR(AC960*IF($E960="将领",INDEX(兵法相关参数!$C$4:$AL$7,AL$15,MATCH($AB960,兵法相关参数!$C$3:$AL$3,0)),INDEX(兵法相关参数!$C$12:$AL$15,AL$15,MATCH($AB960,兵法相关参数!$C$3:$AL$3,0))),0)+IFERROR(AH960*IF($E960="将领",INDEX(兵法相关参数!$C$4:$AL$7,AL$15,MATCH($AG960,兵法相关参数!$C$3:$AL$3,0)),INDEX(兵法相关参数!$C$12:$AL$15,AL$15,MATCH($AG960,兵法相关参数!$C$3:$AL$3,0))),0)</f>
        <v>0</v>
      </c>
      <c r="AM960" s="146">
        <f>IFERROR(AD960*IF($E960="将领",INDEX(兵法相关参数!$C$4:$AL$7,AM$15,MATCH($AB960,兵法相关参数!$C$3:$AL$3,0)),INDEX(兵法相关参数!$C$12:$AL$15,AM$15,MATCH($AB960,兵法相关参数!$C$3:$AL$3,0))),0)+IFERROR(AI960*IF($E960="将领",INDEX(兵法相关参数!$C$4:$AL$7,AM$15,MATCH($AG960,兵法相关参数!$C$3:$AL$3,0)),INDEX(兵法相关参数!$C$12:$AL$15,AM$15,MATCH($AG960,兵法相关参数!$C$3:$AL$3,0))),0)</f>
        <v>0</v>
      </c>
      <c r="AN960" s="146">
        <f>IFERROR(AE960*IF($E960="将领",INDEX(兵法相关参数!$C$4:$AL$7,AN$15,MATCH($AB960,兵法相关参数!$C$3:$AL$3,0)),INDEX(兵法相关参数!$C$12:$AL$15,AN$15,MATCH($AB960,兵法相关参数!$C$3:$AL$3,0))),0)+IFERROR(AJ960*IF($E960="将领",INDEX(兵法相关参数!$C$4:$AL$7,AN$15,MATCH($AG960,兵法相关参数!$C$3:$AL$3,0)),INDEX(兵法相关参数!$C$12:$AL$15,AN$15,MATCH($AG960,兵法相关参数!$C$3:$AL$3,0))),0)</f>
        <v>0</v>
      </c>
      <c r="AO960" s="146">
        <f>IFERROR(AF960*IF($E960="将领",INDEX(兵法相关参数!$C$4:$AL$7,AL$15,MATCH($AB960,兵法相关参数!$C$3:$AL$3,0)),INDEX(兵法相关参数!$C$12:$AL$15,AO$15,MATCH($AB960,兵法相关参数!$C$3:$AL$3,0))),0)+IFERROR(AK960*IF($E960="将领",INDEX(兵法相关参数!$C$4:$AL$7,AL$15,MATCH($AG960,兵法相关参数!$C$3:$AL$3,0)),INDEX(兵法相关参数!$C$12:$AL$15,AO$15,MATCH($AG960,兵法相关参数!$C$3:$AL$3,0))),0)</f>
        <v>0</v>
      </c>
      <c r="AP960" s="27"/>
      <c r="AQ960" s="151">
        <f t="shared" si="676"/>
        <v>30339</v>
      </c>
      <c r="AR960" s="160">
        <f t="shared" si="666"/>
        <v>0</v>
      </c>
      <c r="AS960" s="15" t="str">
        <f t="shared" si="667"/>
        <v>红</v>
      </c>
      <c r="AT960" s="153">
        <f t="shared" si="668"/>
        <v>1</v>
      </c>
      <c r="AU960" s="39" t="str">
        <f>IF(IF(L960="","",AQ960&amp;AT960)=AU959,"",IF(MOD(COUNTIF($AQ$1:AQ960,AQ960),3)=1,"",IF(L960="","",AQ960&amp;AT960)))</f>
        <v/>
      </c>
      <c r="AV960" s="166" t="str">
        <f t="shared" si="658"/>
        <v/>
      </c>
      <c r="AW960" s="166" t="str">
        <f t="shared" si="659"/>
        <v/>
      </c>
      <c r="AX960" s="15" t="str">
        <f>IF(MOD(COUNTIF($AQ$1:AQ960,AQ960),3)=1,"",IF(M960="","",AT960+1))</f>
        <v/>
      </c>
      <c r="AY960" s="15" t="str">
        <f t="shared" si="636"/>
        <v/>
      </c>
      <c r="AZ960" s="166" t="str">
        <f t="shared" si="637"/>
        <v/>
      </c>
      <c r="BA960" s="166" t="str">
        <f t="shared" si="638"/>
        <v/>
      </c>
      <c r="BB960" s="15" t="str">
        <f>IF(MOD(COUNTIF($AQ$1:AQ960,AQ960),3)=1,"",IF(N960="","",AX960+1))</f>
        <v/>
      </c>
      <c r="BC960" s="15" t="str">
        <f t="shared" si="660"/>
        <v/>
      </c>
      <c r="BD960" s="166" t="str">
        <f t="shared" si="661"/>
        <v/>
      </c>
      <c r="BE960" s="166" t="str">
        <f t="shared" si="662"/>
        <v/>
      </c>
      <c r="BF960" s="15"/>
      <c r="BG960" s="15"/>
      <c r="BH960" s="170" t="str">
        <f t="shared" si="663"/>
        <v>我方武将受到伤害（持续伤害只计1次）时，减伤提高{0}%，持续2秒（最多叠加5层，携带者死亡时失效）。</v>
      </c>
    </row>
    <row r="961" spans="1:60">
      <c r="A961" s="257"/>
      <c r="B961" s="260"/>
      <c r="C961" s="257"/>
      <c r="D961" s="257"/>
      <c r="E961" s="179"/>
      <c r="F961" s="141"/>
      <c r="G961" s="141"/>
      <c r="H961" s="141"/>
      <c r="I961" s="141"/>
      <c r="J961" s="257"/>
      <c r="K961" s="257"/>
      <c r="L961" s="182"/>
      <c r="M961" s="179"/>
      <c r="N961" s="179"/>
      <c r="O961" s="182"/>
      <c r="P961" s="179"/>
      <c r="Q961" s="179"/>
      <c r="R961" s="179"/>
      <c r="S961" s="179"/>
      <c r="T961" s="179"/>
      <c r="U961" s="179"/>
      <c r="V961" s="179"/>
      <c r="W961" s="179"/>
      <c r="X961" s="179"/>
      <c r="Y961" s="179"/>
      <c r="Z961" s="179"/>
      <c r="AA961" s="179"/>
      <c r="AB961" s="44"/>
      <c r="AC961" s="189"/>
      <c r="AD961" s="189"/>
      <c r="AE961" s="189"/>
      <c r="AF961" s="189"/>
      <c r="AG961" s="92"/>
      <c r="AH961" s="189"/>
      <c r="AI961" s="189"/>
      <c r="AJ961" s="189"/>
      <c r="AK961" s="189"/>
      <c r="AL961" s="146">
        <f>IFERROR(AC961*IF($E961="将领",INDEX(兵法相关参数!$C$4:$AL$7,AL$15,MATCH($AB961,兵法相关参数!$C$3:$AL$3,0)),INDEX(兵法相关参数!$C$12:$AL$15,AL$15,MATCH($AB961,兵法相关参数!$C$3:$AL$3,0))),0)+IFERROR(AH961*IF($E961="将领",INDEX(兵法相关参数!$C$4:$AL$7,AL$15,MATCH($AG961,兵法相关参数!$C$3:$AL$3,0)),INDEX(兵法相关参数!$C$12:$AL$15,AL$15,MATCH($AG961,兵法相关参数!$C$3:$AL$3,0))),0)</f>
        <v>0</v>
      </c>
      <c r="AM961" s="146">
        <f>IFERROR(AD961*IF($E961="将领",INDEX(兵法相关参数!$C$4:$AL$7,AM$15,MATCH($AB961,兵法相关参数!$C$3:$AL$3,0)),INDEX(兵法相关参数!$C$12:$AL$15,AM$15,MATCH($AB961,兵法相关参数!$C$3:$AL$3,0))),0)+IFERROR(AI961*IF($E961="将领",INDEX(兵法相关参数!$C$4:$AL$7,AM$15,MATCH($AG961,兵法相关参数!$C$3:$AL$3,0)),INDEX(兵法相关参数!$C$12:$AL$15,AM$15,MATCH($AG961,兵法相关参数!$C$3:$AL$3,0))),0)</f>
        <v>0</v>
      </c>
      <c r="AN961" s="146">
        <f>IFERROR(AE961*IF($E961="将领",INDEX(兵法相关参数!$C$4:$AL$7,AN$15,MATCH($AB961,兵法相关参数!$C$3:$AL$3,0)),INDEX(兵法相关参数!$C$12:$AL$15,AN$15,MATCH($AB961,兵法相关参数!$C$3:$AL$3,0))),0)+IFERROR(AJ961*IF($E961="将领",INDEX(兵法相关参数!$C$4:$AL$7,AN$15,MATCH($AG961,兵法相关参数!$C$3:$AL$3,0)),INDEX(兵法相关参数!$C$12:$AL$15,AN$15,MATCH($AG961,兵法相关参数!$C$3:$AL$3,0))),0)</f>
        <v>0</v>
      </c>
      <c r="AO961" s="146">
        <f>IFERROR(AF961*IF($E961="将领",INDEX(兵法相关参数!$C$4:$AL$7,AL$15,MATCH($AB961,兵法相关参数!$C$3:$AL$3,0)),INDEX(兵法相关参数!$C$12:$AL$15,AO$15,MATCH($AB961,兵法相关参数!$C$3:$AL$3,0))),0)+IFERROR(AK961*IF($E961="将领",INDEX(兵法相关参数!$C$4:$AL$7,AL$15,MATCH($AG961,兵法相关参数!$C$3:$AL$3,0)),INDEX(兵法相关参数!$C$12:$AL$15,AO$15,MATCH($AG961,兵法相关参数!$C$3:$AL$3,0))),0)</f>
        <v>0</v>
      </c>
      <c r="AP961" s="27"/>
      <c r="AQ961" s="152">
        <f t="shared" si="676"/>
        <v>30339</v>
      </c>
      <c r="AR961" s="160">
        <f t="shared" si="666"/>
        <v>0</v>
      </c>
      <c r="AS961" s="15" t="str">
        <f t="shared" si="667"/>
        <v>红</v>
      </c>
      <c r="AT961" s="153">
        <f t="shared" si="668"/>
        <v>1</v>
      </c>
      <c r="AU961" s="39" t="str">
        <f>IF(IF(L961="","",AQ961&amp;AT961)=AU960,"",IF(MOD(COUNTIF($AQ$1:AQ961,AQ961),3)=1,"",IF(L961="","",AQ961&amp;AT961)))</f>
        <v/>
      </c>
      <c r="AV961" s="166" t="str">
        <f t="shared" si="658"/>
        <v/>
      </c>
      <c r="AW961" s="166" t="str">
        <f t="shared" si="659"/>
        <v/>
      </c>
      <c r="AX961" s="15" t="str">
        <f>IF(MOD(COUNTIF($AQ$1:AQ961,AQ961),3)=1,"",IF(M961="","",AT961+1))</f>
        <v/>
      </c>
      <c r="AY961" s="15" t="str">
        <f t="shared" si="636"/>
        <v/>
      </c>
      <c r="AZ961" s="166" t="str">
        <f t="shared" si="637"/>
        <v/>
      </c>
      <c r="BA961" s="166" t="str">
        <f t="shared" si="638"/>
        <v/>
      </c>
      <c r="BB961" s="15" t="str">
        <f>IF(MOD(COUNTIF($AQ$1:AQ961,AQ961),3)=1,"",IF(N961="","",AX961+1))</f>
        <v/>
      </c>
      <c r="BC961" s="15" t="str">
        <f t="shared" si="660"/>
        <v/>
      </c>
      <c r="BD961" s="166" t="str">
        <f t="shared" si="661"/>
        <v/>
      </c>
      <c r="BE961" s="166" t="str">
        <f t="shared" si="662"/>
        <v/>
      </c>
      <c r="BF961" s="15"/>
      <c r="BG961" s="15"/>
      <c r="BH961" s="170" t="str">
        <f t="shared" si="663"/>
        <v>我方武将受到伤害（持续伤害只计1次）时，减伤提高{0}%，持续2秒（最多叠加5层，携带者死亡时失效）。</v>
      </c>
    </row>
    <row r="962" spans="1:60">
      <c r="A962" s="255" t="s">
        <v>1422</v>
      </c>
      <c r="B962" s="258" t="s">
        <v>1418</v>
      </c>
      <c r="C962" s="255" t="s">
        <v>12</v>
      </c>
      <c r="D962" s="255" t="s">
        <v>1420</v>
      </c>
      <c r="E962" s="11"/>
      <c r="F962" s="11"/>
      <c r="G962" s="11"/>
      <c r="H962" s="11"/>
      <c r="I962" s="11"/>
      <c r="J962" s="11" t="s">
        <v>402</v>
      </c>
      <c r="K962" s="11" t="s">
        <v>469</v>
      </c>
      <c r="L962" s="184" t="s">
        <v>62</v>
      </c>
      <c r="M962" s="184"/>
      <c r="N962" s="184"/>
      <c r="O962" s="183" t="s">
        <v>93</v>
      </c>
      <c r="P962" s="3" t="s">
        <v>472</v>
      </c>
      <c r="Q962" s="11" t="s">
        <v>61</v>
      </c>
      <c r="R962" s="11" t="s">
        <v>58</v>
      </c>
      <c r="S962" s="3"/>
      <c r="T962" s="11"/>
      <c r="U962" s="184"/>
      <c r="V962" s="184"/>
      <c r="W962" s="3" t="s">
        <v>223</v>
      </c>
      <c r="X962" s="3" t="s">
        <v>224</v>
      </c>
      <c r="Y962" s="3" t="s">
        <v>225</v>
      </c>
      <c r="Z962" s="3" t="s">
        <v>226</v>
      </c>
      <c r="AA962" s="1"/>
      <c r="AB962" s="15"/>
      <c r="AC962" s="187" t="s">
        <v>227</v>
      </c>
      <c r="AD962" s="187" t="s">
        <v>228</v>
      </c>
      <c r="AE962" s="187" t="s">
        <v>229</v>
      </c>
      <c r="AF962" s="187" t="s">
        <v>230</v>
      </c>
      <c r="AG962" s="96"/>
      <c r="AH962" s="187"/>
      <c r="AI962" s="187"/>
      <c r="AJ962" s="187"/>
      <c r="AK962" s="187"/>
      <c r="AL962" s="146">
        <f>IFERROR(AC962*IF($E962="将领",INDEX(兵法相关参数!$C$4:$AL$7,AL$15,MATCH($AB962,兵法相关参数!$C$3:$AL$3,0)),INDEX(兵法相关参数!$C$12:$AL$15,AL$15,MATCH($AB962,兵法相关参数!$C$3:$AL$3,0))),0)+IFERROR(AH962*IF($E962="将领",INDEX(兵法相关参数!$C$4:$AL$7,AL$15,MATCH($AG962,兵法相关参数!$C$3:$AL$3,0)),INDEX(兵法相关参数!$C$12:$AL$15,AL$15,MATCH($AG962,兵法相关参数!$C$3:$AL$3,0))),0)</f>
        <v>0</v>
      </c>
      <c r="AM962" s="146">
        <f>IFERROR(AD962*IF($E962="将领",INDEX(兵法相关参数!$C$4:$AL$7,AM$15,MATCH($AB962,兵法相关参数!$C$3:$AL$3,0)),INDEX(兵法相关参数!$C$12:$AL$15,AM$15,MATCH($AB962,兵法相关参数!$C$3:$AL$3,0))),0)+IFERROR(AI962*IF($E962="将领",INDEX(兵法相关参数!$C$4:$AL$7,AM$15,MATCH($AG962,兵法相关参数!$C$3:$AL$3,0)),INDEX(兵法相关参数!$C$12:$AL$15,AM$15,MATCH($AG962,兵法相关参数!$C$3:$AL$3,0))),0)</f>
        <v>0</v>
      </c>
      <c r="AN962" s="146">
        <f>IFERROR(AE962*IF($E962="将领",INDEX(兵法相关参数!$C$4:$AL$7,AN$15,MATCH($AB962,兵法相关参数!$C$3:$AL$3,0)),INDEX(兵法相关参数!$C$12:$AL$15,AN$15,MATCH($AB962,兵法相关参数!$C$3:$AL$3,0))),0)+IFERROR(AJ962*IF($E962="将领",INDEX(兵法相关参数!$C$4:$AL$7,AN$15,MATCH($AG962,兵法相关参数!$C$3:$AL$3,0)),INDEX(兵法相关参数!$C$12:$AL$15,AN$15,MATCH($AG962,兵法相关参数!$C$3:$AL$3,0))),0)</f>
        <v>0</v>
      </c>
      <c r="AO962" s="146">
        <f>IFERROR(AF962*IF($E962="将领",INDEX(兵法相关参数!$C$4:$AL$7,AL$15,MATCH($AB962,兵法相关参数!$C$3:$AL$3,0)),INDEX(兵法相关参数!$C$12:$AL$15,AO$15,MATCH($AB962,兵法相关参数!$C$3:$AL$3,0))),0)+IFERROR(AK962*IF($E962="将领",INDEX(兵法相关参数!$C$4:$AL$7,AL$15,MATCH($AG962,兵法相关参数!$C$3:$AL$3,0)),INDEX(兵法相关参数!$C$12:$AL$15,AO$15,MATCH($AG962,兵法相关参数!$C$3:$AL$3,0))),0)</f>
        <v>0</v>
      </c>
      <c r="AP962" s="27"/>
      <c r="AQ962" s="154">
        <v>30251</v>
      </c>
      <c r="AR962" s="160">
        <f t="shared" si="666"/>
        <v>0</v>
      </c>
      <c r="AS962" s="15" t="str">
        <f t="shared" si="667"/>
        <v>橙</v>
      </c>
      <c r="AT962" s="153">
        <f t="shared" si="668"/>
        <v>1</v>
      </c>
      <c r="AU962" s="39" t="str">
        <f>IF(IF(L962="","",AQ962&amp;AT962)=AU961,"",IF(MOD(COUNTIF($AQ$1:AQ962,AQ962),3)=1,"",IF(L962="","",AQ962&amp;AT962)))</f>
        <v/>
      </c>
      <c r="AV962" s="166" t="str">
        <f t="shared" si="658"/>
        <v/>
      </c>
      <c r="AW962" s="166" t="str">
        <f t="shared" si="659"/>
        <v/>
      </c>
      <c r="AX962" s="15" t="str">
        <f>IF(MOD(COUNTIF($AQ$1:AQ962,AQ962),3)=1,"",IF(M962="","",AT962+1))</f>
        <v/>
      </c>
      <c r="AY962" s="15" t="str">
        <f t="shared" si="636"/>
        <v/>
      </c>
      <c r="AZ962" s="166" t="str">
        <f t="shared" si="637"/>
        <v/>
      </c>
      <c r="BA962" s="166" t="str">
        <f t="shared" si="638"/>
        <v/>
      </c>
      <c r="BB962" s="15" t="str">
        <f>IF(MOD(COUNTIF($AQ$1:AQ962,AQ962),3)=1,"",IF(N962="","",AX962+1))</f>
        <v/>
      </c>
      <c r="BC962" s="15" t="str">
        <f t="shared" si="660"/>
        <v/>
      </c>
      <c r="BD962" s="166" t="str">
        <f t="shared" si="661"/>
        <v/>
      </c>
      <c r="BE962" s="166" t="str">
        <f t="shared" si="662"/>
        <v/>
      </c>
      <c r="BF962" s="15"/>
      <c r="BG962" s="15"/>
      <c r="BH962" s="170" t="str">
        <f t="shared" si="663"/>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3" spans="1:60">
      <c r="A963" s="256"/>
      <c r="B963" s="259"/>
      <c r="C963" s="256"/>
      <c r="D963" s="256"/>
      <c r="E963" s="179" t="s">
        <v>22</v>
      </c>
      <c r="F963" s="141">
        <v>1</v>
      </c>
      <c r="G963" s="141">
        <v>1</v>
      </c>
      <c r="H963" s="141">
        <v>1</v>
      </c>
      <c r="I963" s="141">
        <v>1</v>
      </c>
      <c r="J963" s="255">
        <f>SUMPRODUCT(LARGE(AL963:AO963*F963:I963+AL964:AO964*F964:I964+AL966:AO966*F966:I966+AL967:AO967*F967:I967+AL969:AO969*F969:I969+AL970:AO970*F970:I970,1))</f>
        <v>4.2210999288233273</v>
      </c>
      <c r="K963" s="255">
        <f>INDEX($J$17:$J$200,MATCH(C962,$C$17:$C$200,0),1)</f>
        <v>4.3116392160975536</v>
      </c>
      <c r="L963" s="207">
        <v>0.35</v>
      </c>
      <c r="M963" s="179"/>
      <c r="N963" s="207"/>
      <c r="O963" s="182">
        <v>1.2</v>
      </c>
      <c r="P963" s="44" t="s">
        <v>1438</v>
      </c>
      <c r="Q963" s="179">
        <v>4</v>
      </c>
      <c r="R963" s="179">
        <v>10</v>
      </c>
      <c r="S963" s="44"/>
      <c r="T963" s="179"/>
      <c r="U963" s="110"/>
      <c r="V963" s="179"/>
      <c r="W963" s="23">
        <f>效果范围削减($Q$963)*$O$963*$L$963</f>
        <v>1.3281566172707191</v>
      </c>
      <c r="X963" s="23">
        <f t="shared" ref="X963:Z963" si="677">效果范围削减($Q$963)*$O$963*$L$963</f>
        <v>1.3281566172707191</v>
      </c>
      <c r="Y963" s="23">
        <f t="shared" si="677"/>
        <v>1.3281566172707191</v>
      </c>
      <c r="Z963" s="23">
        <f t="shared" si="677"/>
        <v>1.3281566172707191</v>
      </c>
      <c r="AA963" s="179"/>
      <c r="AB963" s="44" t="s">
        <v>37</v>
      </c>
      <c r="AC963" s="92">
        <f>0.5*辅助效用($P$963,-1,AC$15,"兵力转换",输出系数,"当前士兵目标",W963)+0.5*辅助效用($P$963,-1,AC$15,"生存转换",输出系数,"当前将领目标",W963)</f>
        <v>4.5681258323799557E-4</v>
      </c>
      <c r="AD963" s="92">
        <f>0.5*辅助效用($P$963,-1,AD$15,"兵力转换",输出系数,"当前士兵目标",X963)+0.5*辅助效用($P$963,-1,AD$15,"生存转换",输出系数,"当前将领目标",X963)</f>
        <v>4.1461143918889142E-4</v>
      </c>
      <c r="AE963" s="92">
        <f>0.5*辅助效用($P$963,-1,AE$15,"兵力转换",输出系数,"当前士兵目标",Y963)+0.5*辅助效用($P$963,-1,AE$15,"生存转换",输出系数,"当前将领目标",Y963)</f>
        <v>3.6910465766547317E-4</v>
      </c>
      <c r="AF963" s="92">
        <f>0.5*辅助效用($P$963,-1,AF$15,"兵力转换",输出系数,"当前士兵目标",Z963)+0.5*辅助效用($P$963,-1,AF$15,"生存转换",输出系数,"当前将领目标",Z963)</f>
        <v>3.8405956539158432E-4</v>
      </c>
      <c r="AG963" s="92"/>
      <c r="AH963" s="188"/>
      <c r="AI963" s="188"/>
      <c r="AJ963" s="188"/>
      <c r="AK963" s="238">
        <f>AV963+35*AW963</f>
        <v>0.35000000000000003</v>
      </c>
      <c r="AL963" s="146">
        <f>IFERROR(AC963*IF($E963="将领",INDEX(兵法相关参数!$C$4:$AL$7,AL$15,MATCH($AB963,兵法相关参数!$C$3:$AL$3,0)),INDEX(兵法相关参数!$C$12:$AL$15,AL$15,MATCH($AB963,兵法相关参数!$C$3:$AL$3,0))),0)+IFERROR(AH963*IF($E963="将领",INDEX(兵法相关参数!$C$4:$AL$7,AL$15,MATCH($AG963,兵法相关参数!$C$3:$AL$3,0)),INDEX(兵法相关参数!$C$12:$AL$15,AL$15,MATCH($AG963,兵法相关参数!$C$3:$AL$3,0))),0)</f>
        <v>1.5754753509151949</v>
      </c>
      <c r="AM963" s="146">
        <f>IFERROR(AD963*IF($E963="将领",INDEX(兵法相关参数!$C$4:$AL$7,AM$15,MATCH($AB963,兵法相关参数!$C$3:$AL$3,0)),INDEX(兵法相关参数!$C$12:$AL$15,AM$15,MATCH($AB963,兵法相关参数!$C$3:$AL$3,0))),0)+IFERROR(AI963*IF($E963="将领",INDEX(兵法相关参数!$C$4:$AL$7,AM$15,MATCH($AG963,兵法相关参数!$C$3:$AL$3,0)),INDEX(兵法相关参数!$C$12:$AL$15,AM$15,MATCH($AG963,兵法相关参数!$C$3:$AL$3,0))),0)</f>
        <v>1.317521213068545</v>
      </c>
      <c r="AN963" s="146">
        <f>IFERROR(AE963*IF($E963="将领",INDEX(兵法相关参数!$C$4:$AL$7,AN$15,MATCH($AB963,兵法相关参数!$C$3:$AL$3,0)),INDEX(兵法相关参数!$C$12:$AL$15,AN$15,MATCH($AB963,兵法相关参数!$C$3:$AL$3,0))),0)+IFERROR(AJ963*IF($E963="将领",INDEX(兵法相关参数!$C$4:$AL$7,AN$15,MATCH($AG963,兵法相关参数!$C$3:$AL$3,0)),INDEX(兵法相关参数!$C$12:$AL$15,AN$15,MATCH($AG963,兵法相关参数!$C$3:$AL$3,0))),0)</f>
        <v>2.2140876391237745</v>
      </c>
      <c r="AO963" s="146">
        <f>IFERROR(AF963*IF($E963="将领",INDEX(兵法相关参数!$C$4:$AL$7,AL$15,MATCH($AB963,兵法相关参数!$C$3:$AL$3,0)),INDEX(兵法相关参数!$C$12:$AL$15,AO$15,MATCH($AB963,兵法相关参数!$C$3:$AL$3,0))),0)+IFERROR(AK963*IF($E963="将领",INDEX(兵法相关参数!$C$4:$AL$7,AL$15,MATCH($AG963,兵法相关参数!$C$3:$AL$3,0)),INDEX(兵法相关参数!$C$12:$AL$15,AO$15,MATCH($AG963,兵法相关参数!$C$3:$AL$3,0))),0)</f>
        <v>1.3245615395896477</v>
      </c>
      <c r="AP963" s="27"/>
      <c r="AQ963" s="151">
        <f>AQ962</f>
        <v>30251</v>
      </c>
      <c r="AR963" s="160">
        <f t="shared" si="666"/>
        <v>0</v>
      </c>
      <c r="AS963" s="15" t="str">
        <f t="shared" si="667"/>
        <v>橙</v>
      </c>
      <c r="AT963" s="153">
        <f t="shared" si="668"/>
        <v>1</v>
      </c>
      <c r="AU963" s="39" t="str">
        <f>IF(IF(L963="","",AQ963&amp;AT963)=AU962,"",IF(MOD(COUNTIF($AQ$1:AQ963,AQ963),3)=1,"",IF(L963="","",AQ963&amp;AT963)))</f>
        <v>302511</v>
      </c>
      <c r="AV963" s="191">
        <v>7.0000000000000007E-2</v>
      </c>
      <c r="AW963" s="191">
        <v>8.0000000000000002E-3</v>
      </c>
      <c r="AX963" s="15" t="str">
        <f>IF(MOD(COUNTIF($AQ$1:AQ963,AQ963),3)=1,"",IF(M963="","",AT963+1))</f>
        <v/>
      </c>
      <c r="AY963" s="15" t="str">
        <f t="shared" si="636"/>
        <v/>
      </c>
      <c r="AZ963" s="166" t="str">
        <f t="shared" si="637"/>
        <v/>
      </c>
      <c r="BA963" s="166" t="str">
        <f t="shared" si="638"/>
        <v/>
      </c>
      <c r="BB963" s="15" t="str">
        <f>IF(MOD(COUNTIF($AQ$1:AQ963,AQ963),3)=1,"",IF(N963="","",AX963+1))</f>
        <v/>
      </c>
      <c r="BC963" s="15" t="str">
        <f t="shared" ref="BC963:BC979" si="678">IF(IF(BB963="","",AQ963&amp;BB963)=BC962,"",IF(BB963="","",AQ963&amp;BB963))</f>
        <v/>
      </c>
      <c r="BD963" s="166" t="str">
        <f t="shared" ref="BD963:BD979" si="679">IF(BC963="","",IF(N962="固定值",N963,ROUND(IF(AR963=1,N963*INDEX($AV$5:$AV$9,MATCH(AS963,$AU$5:$AU$9,0)),N963*INDEX($AV$13:$AV$17,MATCH(AS963,$AU$13:$AU$17,0))),IF(MID(BH963,FIND(BB963-1,BH963)+2,1)="%",3,1))))</f>
        <v/>
      </c>
      <c r="BE963" s="166" t="str">
        <f t="shared" ref="BE963:BE979" si="680">IF(BC963="","",ROUND((IF(AR963=1,N963*INDEX($AW$5:$AW$9,MATCH(AS963,$AU$5:$AU$9,0)),N963*INDEX($AW$13:$AW$17,MATCH(AS963,$AU$13:$AU$17,0)))-BD963)/34,IF(MID(BH963,FIND(BB963-1,BH963)+2,1)="%",3,1)))</f>
        <v/>
      </c>
      <c r="BF963" s="15"/>
      <c r="BG963" s="15"/>
      <c r="BH963" s="170" t="str">
        <f t="shared" ref="BH963:BH979" si="681">IF(B963="",BH962,B963)</f>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4" spans="1:60">
      <c r="A964" s="256"/>
      <c r="B964" s="259"/>
      <c r="C964" s="256"/>
      <c r="D964" s="257"/>
      <c r="E964" s="179"/>
      <c r="F964" s="141"/>
      <c r="G964" s="141"/>
      <c r="H964" s="141"/>
      <c r="I964" s="141"/>
      <c r="J964" s="256"/>
      <c r="K964" s="256"/>
      <c r="L964" s="182"/>
      <c r="M964" s="179"/>
      <c r="N964" s="179"/>
      <c r="O964" s="182"/>
      <c r="P964" s="179"/>
      <c r="Q964" s="179"/>
      <c r="R964" s="179"/>
      <c r="S964" s="179"/>
      <c r="T964" s="179"/>
      <c r="U964" s="179"/>
      <c r="V964" s="179"/>
      <c r="W964" s="179"/>
      <c r="X964" s="179"/>
      <c r="Y964" s="179"/>
      <c r="Z964" s="179"/>
      <c r="AA964" s="179"/>
      <c r="AB964" s="44"/>
      <c r="AC964" s="92"/>
      <c r="AD964" s="92"/>
      <c r="AE964" s="92"/>
      <c r="AF964" s="92"/>
      <c r="AG964" s="92"/>
      <c r="AH964" s="189"/>
      <c r="AI964" s="189"/>
      <c r="AJ964" s="189"/>
      <c r="AK964" s="189"/>
      <c r="AL964" s="146">
        <f>IFERROR(AC964*IF($E964="将领",INDEX(兵法相关参数!$C$4:$AL$7,AL$15,MATCH($AB964,兵法相关参数!$C$3:$AL$3,0)),INDEX(兵法相关参数!$C$12:$AL$15,AL$15,MATCH($AB964,兵法相关参数!$C$3:$AL$3,0))),0)+IFERROR(AH964*IF($E964="将领",INDEX(兵法相关参数!$C$4:$AL$7,AL$15,MATCH($AG964,兵法相关参数!$C$3:$AL$3,0)),INDEX(兵法相关参数!$C$12:$AL$15,AL$15,MATCH($AG964,兵法相关参数!$C$3:$AL$3,0))),0)</f>
        <v>0</v>
      </c>
      <c r="AM964" s="146">
        <f>IFERROR(AD964*IF($E964="将领",INDEX(兵法相关参数!$C$4:$AL$7,AM$15,MATCH($AB964,兵法相关参数!$C$3:$AL$3,0)),INDEX(兵法相关参数!$C$12:$AL$15,AM$15,MATCH($AB964,兵法相关参数!$C$3:$AL$3,0))),0)+IFERROR(AI964*IF($E964="将领",INDEX(兵法相关参数!$C$4:$AL$7,AM$15,MATCH($AG964,兵法相关参数!$C$3:$AL$3,0)),INDEX(兵法相关参数!$C$12:$AL$15,AM$15,MATCH($AG964,兵法相关参数!$C$3:$AL$3,0))),0)</f>
        <v>0</v>
      </c>
      <c r="AN964" s="146">
        <f>IFERROR(AE964*IF($E964="将领",INDEX(兵法相关参数!$C$4:$AL$7,AN$15,MATCH($AB964,兵法相关参数!$C$3:$AL$3,0)),INDEX(兵法相关参数!$C$12:$AL$15,AN$15,MATCH($AB964,兵法相关参数!$C$3:$AL$3,0))),0)+IFERROR(AJ964*IF($E964="将领",INDEX(兵法相关参数!$C$4:$AL$7,AN$15,MATCH($AG964,兵法相关参数!$C$3:$AL$3,0)),INDEX(兵法相关参数!$C$12:$AL$15,AN$15,MATCH($AG964,兵法相关参数!$C$3:$AL$3,0))),0)</f>
        <v>0</v>
      </c>
      <c r="AO964" s="146">
        <f>IFERROR(AF964*IF($E964="将领",INDEX(兵法相关参数!$C$4:$AL$7,AL$15,MATCH($AB964,兵法相关参数!$C$3:$AL$3,0)),INDEX(兵法相关参数!$C$12:$AL$15,AO$15,MATCH($AB964,兵法相关参数!$C$3:$AL$3,0))),0)+IFERROR(AK964*IF($E964="将领",INDEX(兵法相关参数!$C$4:$AL$7,AL$15,MATCH($AG964,兵法相关参数!$C$3:$AL$3,0)),INDEX(兵法相关参数!$C$12:$AL$15,AO$15,MATCH($AG964,兵法相关参数!$C$3:$AL$3,0))),0)</f>
        <v>0</v>
      </c>
      <c r="AP964" s="27"/>
      <c r="AQ964" s="151">
        <f>AQ963</f>
        <v>30251</v>
      </c>
      <c r="AR964" s="160">
        <f t="shared" si="666"/>
        <v>0</v>
      </c>
      <c r="AS964" s="15" t="str">
        <f t="shared" si="667"/>
        <v>橙</v>
      </c>
      <c r="AT964" s="153">
        <f t="shared" si="668"/>
        <v>1</v>
      </c>
      <c r="AU964" s="39" t="str">
        <f>IF(IF(L964="","",AQ964&amp;AT964)=AU963,"",IF(MOD(COUNTIF($AQ$1:AQ964,AQ964),3)=1,"",IF(L964="","",AQ964&amp;AT964)))</f>
        <v/>
      </c>
      <c r="AV964" s="166" t="str">
        <f t="shared" ref="AV964:AV977" si="682">IF(AU964="","",IF(L963="固定值",L964,ROUND(IF(AR964=1,L964*INDEX($AV$5:$AV$9,MATCH(AS964,$AU$5:$AU$9,0)),L964*INDEX($AV$13:$AV$17,MATCH(AS964,$AU$13:$AU$17,0))),IF(MID(BH964,FIND(AT964-1,BH964)+2,1)="%",3,1))))</f>
        <v/>
      </c>
      <c r="AW964" s="166" t="str">
        <f t="shared" ref="AW964:AW977" si="683">IF(AU964="","",ROUND((IF(AR964=1,L964*INDEX($AW$5:$AW$9,MATCH(AS964,$AU$5:$AU$9,0)),L964*INDEX($AW$13:$AW$17,MATCH(AS964,$AU$13:$AU$17,0)))-AV964)/34,IF(MID(BH964,FIND(AT964-1,BH964)+2,1)="%",3,1)))</f>
        <v/>
      </c>
      <c r="AX964" s="15" t="str">
        <f>IF(MOD(COUNTIF($AQ$1:AQ964,AQ964),3)=1,"",IF(M964="","",AT964+1))</f>
        <v/>
      </c>
      <c r="AY964" s="15" t="str">
        <f t="shared" si="636"/>
        <v/>
      </c>
      <c r="AZ964" s="166" t="str">
        <f t="shared" si="637"/>
        <v/>
      </c>
      <c r="BA964" s="166" t="str">
        <f t="shared" si="638"/>
        <v/>
      </c>
      <c r="BB964" s="15" t="str">
        <f>IF(MOD(COUNTIF($AQ$1:AQ964,AQ964),3)=1,"",IF(N964="","",AX964+1))</f>
        <v/>
      </c>
      <c r="BC964" s="15" t="str">
        <f t="shared" si="678"/>
        <v/>
      </c>
      <c r="BD964" s="166" t="str">
        <f t="shared" si="679"/>
        <v/>
      </c>
      <c r="BE964" s="166" t="str">
        <f t="shared" si="680"/>
        <v/>
      </c>
      <c r="BF964" s="15"/>
      <c r="BG964" s="15"/>
      <c r="BH964" s="170" t="str">
        <f t="shared" si="68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5" spans="1:60">
      <c r="A965" s="256"/>
      <c r="B965" s="259"/>
      <c r="C965" s="256"/>
      <c r="D965" s="255" t="s">
        <v>1421</v>
      </c>
      <c r="E965" s="11"/>
      <c r="F965" s="11"/>
      <c r="G965" s="11"/>
      <c r="H965" s="11"/>
      <c r="I965" s="11"/>
      <c r="J965" s="256"/>
      <c r="K965" s="256"/>
      <c r="L965" s="190" t="s">
        <v>62</v>
      </c>
      <c r="M965" s="184"/>
      <c r="N965" s="11"/>
      <c r="O965" s="183" t="s">
        <v>93</v>
      </c>
      <c r="P965" s="3" t="s">
        <v>57</v>
      </c>
      <c r="Q965" s="11" t="s">
        <v>61</v>
      </c>
      <c r="R965" s="3" t="s">
        <v>430</v>
      </c>
      <c r="S965" s="11" t="s">
        <v>58</v>
      </c>
      <c r="T965" s="11"/>
      <c r="U965" s="184"/>
      <c r="V965" s="184"/>
      <c r="W965" s="3" t="s">
        <v>223</v>
      </c>
      <c r="X965" s="3" t="s">
        <v>224</v>
      </c>
      <c r="Y965" s="3" t="s">
        <v>225</v>
      </c>
      <c r="Z965" s="3" t="s">
        <v>226</v>
      </c>
      <c r="AA965" s="1"/>
      <c r="AB965" s="15"/>
      <c r="AC965" s="187" t="s">
        <v>227</v>
      </c>
      <c r="AD965" s="187" t="s">
        <v>228</v>
      </c>
      <c r="AE965" s="187" t="s">
        <v>229</v>
      </c>
      <c r="AF965" s="187" t="s">
        <v>230</v>
      </c>
      <c r="AG965" s="96"/>
      <c r="AH965" s="187"/>
      <c r="AI965" s="187"/>
      <c r="AJ965" s="187"/>
      <c r="AK965" s="187"/>
      <c r="AL965" s="146">
        <f>IFERROR(AC965*IF($E965="将领",INDEX(兵法相关参数!$C$4:$AL$7,AL$15,MATCH($AB965,兵法相关参数!$C$3:$AL$3,0)),INDEX(兵法相关参数!$C$12:$AL$15,AL$15,MATCH($AB965,兵法相关参数!$C$3:$AL$3,0))),0)+IFERROR(AH965*IF($E965="将领",INDEX(兵法相关参数!$C$4:$AL$7,AL$15,MATCH($AG965,兵法相关参数!$C$3:$AL$3,0)),INDEX(兵法相关参数!$C$12:$AL$15,AL$15,MATCH($AG965,兵法相关参数!$C$3:$AL$3,0))),0)</f>
        <v>0</v>
      </c>
      <c r="AM965" s="146">
        <f>IFERROR(AD965*IF($E965="将领",INDEX(兵法相关参数!$C$4:$AL$7,AM$15,MATCH($AB965,兵法相关参数!$C$3:$AL$3,0)),INDEX(兵法相关参数!$C$12:$AL$15,AM$15,MATCH($AB965,兵法相关参数!$C$3:$AL$3,0))),0)+IFERROR(AI965*IF($E965="将领",INDEX(兵法相关参数!$C$4:$AL$7,AM$15,MATCH($AG965,兵法相关参数!$C$3:$AL$3,0)),INDEX(兵法相关参数!$C$12:$AL$15,AM$15,MATCH($AG965,兵法相关参数!$C$3:$AL$3,0))),0)</f>
        <v>0</v>
      </c>
      <c r="AN965" s="146">
        <f>IFERROR(AE965*IF($E965="将领",INDEX(兵法相关参数!$C$4:$AL$7,AN$15,MATCH($AB965,兵法相关参数!$C$3:$AL$3,0)),INDEX(兵法相关参数!$C$12:$AL$15,AN$15,MATCH($AB965,兵法相关参数!$C$3:$AL$3,0))),0)+IFERROR(AJ965*IF($E965="将领",INDEX(兵法相关参数!$C$4:$AL$7,AN$15,MATCH($AG965,兵法相关参数!$C$3:$AL$3,0)),INDEX(兵法相关参数!$C$12:$AL$15,AN$15,MATCH($AG965,兵法相关参数!$C$3:$AL$3,0))),0)</f>
        <v>0</v>
      </c>
      <c r="AO965" s="146">
        <f>IFERROR(AF965*IF($E965="将领",INDEX(兵法相关参数!$C$4:$AL$7,AL$15,MATCH($AB965,兵法相关参数!$C$3:$AL$3,0)),INDEX(兵法相关参数!$C$12:$AL$15,AO$15,MATCH($AB965,兵法相关参数!$C$3:$AL$3,0))),0)+IFERROR(AK965*IF($E965="将领",INDEX(兵法相关参数!$C$4:$AL$7,AL$15,MATCH($AG965,兵法相关参数!$C$3:$AL$3,0)),INDEX(兵法相关参数!$C$12:$AL$15,AO$15,MATCH($AG965,兵法相关参数!$C$3:$AL$3,0))),0)</f>
        <v>0</v>
      </c>
      <c r="AP965" s="27"/>
      <c r="AQ965" s="151">
        <f t="shared" ref="AQ965:AQ970" si="684">AQ964</f>
        <v>30251</v>
      </c>
      <c r="AR965" s="160">
        <f t="shared" si="666"/>
        <v>0</v>
      </c>
      <c r="AS965" s="15" t="str">
        <f t="shared" si="667"/>
        <v>橙</v>
      </c>
      <c r="AT965" s="153">
        <f t="shared" si="668"/>
        <v>2</v>
      </c>
      <c r="AU965" s="39" t="str">
        <f>IF(IF(L965="","",AQ965&amp;AT965)=AU964,"",IF(MOD(COUNTIF($AQ$1:AQ965,AQ965),3)=1,"",IF(L965="","",AQ965&amp;AT965)))</f>
        <v/>
      </c>
      <c r="AV965" s="166" t="str">
        <f t="shared" si="682"/>
        <v/>
      </c>
      <c r="AW965" s="166" t="str">
        <f t="shared" si="683"/>
        <v/>
      </c>
      <c r="AX965" s="15" t="str">
        <f>IF(MOD(COUNTIF($AQ$1:AQ965,AQ965),3)=1,"",IF(M965="","",AT965+1))</f>
        <v/>
      </c>
      <c r="AY965" s="15" t="str">
        <f t="shared" si="636"/>
        <v/>
      </c>
      <c r="AZ965" s="166" t="str">
        <f t="shared" si="637"/>
        <v/>
      </c>
      <c r="BA965" s="166" t="str">
        <f t="shared" si="638"/>
        <v/>
      </c>
      <c r="BB965" s="15" t="str">
        <f>IF(MOD(COUNTIF($AQ$1:AQ965,AQ965),3)=1,"",IF(N965="","",AX965+1))</f>
        <v/>
      </c>
      <c r="BC965" s="15" t="str">
        <f t="shared" si="678"/>
        <v/>
      </c>
      <c r="BD965" s="166" t="str">
        <f t="shared" si="679"/>
        <v/>
      </c>
      <c r="BE965" s="166" t="str">
        <f t="shared" si="680"/>
        <v/>
      </c>
      <c r="BF965" s="15"/>
      <c r="BG965" s="15"/>
      <c r="BH965" s="170" t="str">
        <f t="shared" si="68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6" spans="1:60">
      <c r="A966" s="256"/>
      <c r="B966" s="259"/>
      <c r="C966" s="256"/>
      <c r="D966" s="256"/>
      <c r="E966" s="179" t="s">
        <v>22</v>
      </c>
      <c r="F966" s="141">
        <v>1</v>
      </c>
      <c r="G966" s="141">
        <v>1</v>
      </c>
      <c r="H966" s="141">
        <v>1</v>
      </c>
      <c r="I966" s="141">
        <v>1</v>
      </c>
      <c r="J966" s="256"/>
      <c r="K966" s="256"/>
      <c r="L966" s="182">
        <v>4.4999999999999998E-2</v>
      </c>
      <c r="M966" s="44"/>
      <c r="N966" s="10"/>
      <c r="O966" s="182">
        <v>1</v>
      </c>
      <c r="P966" s="44" t="str">
        <f>P963</f>
        <v>22,32,42,52</v>
      </c>
      <c r="Q966" s="179">
        <v>4</v>
      </c>
      <c r="R966" s="44" t="s">
        <v>1439</v>
      </c>
      <c r="S966" s="139">
        <v>8</v>
      </c>
      <c r="T966" s="179"/>
      <c r="U966" s="44"/>
      <c r="V966" s="24"/>
      <c r="W966" s="23">
        <f>效果范围削减($Q$966)*$L$966*$O$966</f>
        <v>0.14230249470757708</v>
      </c>
      <c r="X966" s="23">
        <f t="shared" ref="X966:Z966" si="685">效果范围削减($Q$966)*$L$966*$O$966</f>
        <v>0.14230249470757708</v>
      </c>
      <c r="Y966" s="23">
        <f t="shared" si="685"/>
        <v>0.14230249470757708</v>
      </c>
      <c r="Z966" s="23">
        <f t="shared" si="685"/>
        <v>0.14230249470757708</v>
      </c>
      <c r="AA966" s="22"/>
      <c r="AB966" s="44" t="s">
        <v>37</v>
      </c>
      <c r="AC966" s="92">
        <f>(0.5*辅助效用($P$966,-1,AC$15,"兵力转换",输出系数,"当前士兵目标",W966)+0.5*辅助效用($P$966,-1,AC$15,"生存转换",输出系数,"当前将领目标",W966)+0.5*辅助效用($R$966,-1,AC$15,"兵力转换",输出系数,"当前士兵目标",W966)+0.5*辅助效用($R$966,-1,AC$15,"生存转换",输出系数,"当前将领目标",W966))/2*$S$966</f>
        <v>3.6531358917497929E-4</v>
      </c>
      <c r="AD966" s="92">
        <f>(0.5*辅助效用($P$966,-1,AD$15,"兵力转换",输出系数,"当前士兵目标",X966)+0.5*辅助效用($P$966,-1,AD$15,"生存转换",输出系数,"当前将领目标",X966)+0.5*辅助效用($R$966,-1,AD$15,"兵力转换",输出系数,"当前士兵目标",X966)+0.5*辅助效用($R$966,-1,AD$15,"生存转换",输出系数,"当前将领目标",X966))/2*$S$966</f>
        <v>3.1749720487440425E-4</v>
      </c>
      <c r="AE966" s="92">
        <f>(0.5*辅助效用($P$966,-1,AE$15,"兵力转换",输出系数,"当前士兵目标",Y966)+0.5*辅助效用($P$966,-1,AE$15,"生存转换",输出系数,"当前将领目标",Y966)+0.5*辅助效用($R$966,-1,AE$15,"兵力转换",输出系数,"当前士兵目标",Y966)+0.5*辅助效用($R$966,-1,AE$15,"生存转换",输出系数,"当前将领目标",Y966))/2*$S$966</f>
        <v>2.7823621829812395E-4</v>
      </c>
      <c r="AF966" s="92">
        <f>(0.5*辅助效用($P$966,-1,AF$15,"兵力转换",输出系数,"当前士兵目标",Z966)+0.5*辅助效用($P$966,-1,AF$15,"生存转换",输出系数,"当前将领目标",Z966)+0.5*辅助效用($R$966,-1,AF$15,"兵力转换",输出系数,"当前士兵目标",Z966)+0.5*辅助效用($R$966,-1,AF$15,"生存转换",输出系数,"当前将领目标",Z966))/2*$S$966</f>
        <v>2.8600136154082161E-4</v>
      </c>
      <c r="AG966" s="92"/>
      <c r="AH966" s="188"/>
      <c r="AI966" s="238"/>
      <c r="AJ966" s="188"/>
      <c r="AK966" s="238">
        <f>AV966+35*AW966</f>
        <v>4.5000000000000005E-2</v>
      </c>
      <c r="AL966" s="146">
        <f>IFERROR(AC966*IF($E966="将领",INDEX(兵法相关参数!$C$4:$AL$7,AL$15,MATCH($AB966,兵法相关参数!$C$3:$AL$3,0)),INDEX(兵法相关参数!$C$12:$AL$15,AL$15,MATCH($AB966,兵法相关参数!$C$3:$AL$3,0))),0)+IFERROR(AH966*IF($E966="将领",INDEX(兵法相关参数!$C$4:$AL$7,AL$15,MATCH($AG966,兵法相关参数!$C$3:$AL$3,0)),INDEX(兵法相关参数!$C$12:$AL$15,AL$15,MATCH($AG966,兵法相关参数!$C$3:$AL$3,0))),0)</f>
        <v>1.2599095914126492</v>
      </c>
      <c r="AM966" s="146">
        <f>IFERROR(AD966*IF($E966="将领",INDEX(兵法相关参数!$C$4:$AL$7,AM$15,MATCH($AB966,兵法相关参数!$C$3:$AL$3,0)),INDEX(兵法相关参数!$C$12:$AL$15,AM$15,MATCH($AB966,兵法相关参数!$C$3:$AL$3,0))),0)+IFERROR(AI966*IF($E966="将领",INDEX(兵法相关参数!$C$4:$AL$7,AM$15,MATCH($AG966,兵法相关参数!$C$3:$AL$3,0)),INDEX(兵法相关参数!$C$12:$AL$15,AM$15,MATCH($AG966,兵法相关参数!$C$3:$AL$3,0))),0)</f>
        <v>1.0089188646853069</v>
      </c>
      <c r="AN966" s="146">
        <f>IFERROR(AE966*IF($E966="将领",INDEX(兵法相关参数!$C$4:$AL$7,AN$15,MATCH($AB966,兵法相关参数!$C$3:$AL$3,0)),INDEX(兵法相关参数!$C$12:$AL$15,AN$15,MATCH($AB966,兵法相关参数!$C$3:$AL$3,0))),0)+IFERROR(AJ966*IF($E966="将领",INDEX(兵法相关参数!$C$4:$AL$7,AN$15,MATCH($AG966,兵法相关参数!$C$3:$AL$3,0)),INDEX(兵法相关参数!$C$12:$AL$15,AN$15,MATCH($AG966,兵法相关参数!$C$3:$AL$3,0))),0)</f>
        <v>1.6690100189652686</v>
      </c>
      <c r="AO966" s="146">
        <f>IFERROR(AF966*IF($E966="将领",INDEX(兵法相关参数!$C$4:$AL$7,AL$15,MATCH($AB966,兵法相关参数!$C$3:$AL$3,0)),INDEX(兵法相关参数!$C$12:$AL$15,AO$15,MATCH($AB966,兵法相关参数!$C$3:$AL$3,0))),0)+IFERROR(AK966*IF($E966="将领",INDEX(兵法相关参数!$C$4:$AL$7,AL$15,MATCH($AG966,兵法相关参数!$C$3:$AL$3,0)),INDEX(兵法相关参数!$C$12:$AL$15,AO$15,MATCH($AG966,兵法相关参数!$C$3:$AL$3,0))),0)</f>
        <v>0.98637408856357345</v>
      </c>
      <c r="AP966" s="27"/>
      <c r="AQ966" s="151">
        <f t="shared" si="684"/>
        <v>30251</v>
      </c>
      <c r="AR966" s="160">
        <f t="shared" si="666"/>
        <v>0</v>
      </c>
      <c r="AS966" s="15" t="str">
        <f t="shared" si="667"/>
        <v>橙</v>
      </c>
      <c r="AT966" s="153">
        <f t="shared" si="668"/>
        <v>2</v>
      </c>
      <c r="AU966" s="39" t="str">
        <f>IF(IF(L966="","",AQ966&amp;AT966)=AU965,"",IF(MOD(COUNTIF($AQ$1:AQ966,AQ966),3)=1,"",IF(L966="","",AQ966&amp;AT966)))</f>
        <v>302512</v>
      </c>
      <c r="AV966" s="191">
        <v>0.01</v>
      </c>
      <c r="AW966" s="191">
        <f>IF(AU966="","",ROUND((IF(AR966=1,L966*INDEX($AW$5:$AW$9,MATCH(AS966,$AU$5:$AU$9,0)),L966*INDEX($AW$13:$AW$17,MATCH(AS966,$AU$13:$AU$17,0)))-AV966)/34,IF(MID(BH966,FIND(AT966-1,BH966)+2,1)="%",3,1)))</f>
        <v>1E-3</v>
      </c>
      <c r="AX966" s="15" t="str">
        <f>IF(MOD(COUNTIF($AQ$1:AQ966,AQ966),3)=1,"",IF(M966="","",AT966+1))</f>
        <v/>
      </c>
      <c r="AY966" s="15" t="str">
        <f t="shared" si="636"/>
        <v/>
      </c>
      <c r="AZ966" s="166" t="str">
        <f t="shared" si="637"/>
        <v/>
      </c>
      <c r="BA966" s="166" t="str">
        <f t="shared" si="638"/>
        <v/>
      </c>
      <c r="BB966" s="15" t="str">
        <f>IF(MOD(COUNTIF($AQ$1:AQ966,AQ966),3)=1,"",IF(N966="","",AX966+1))</f>
        <v/>
      </c>
      <c r="BC966" s="15" t="str">
        <f t="shared" si="678"/>
        <v/>
      </c>
      <c r="BD966" s="166" t="str">
        <f t="shared" si="679"/>
        <v/>
      </c>
      <c r="BE966" s="166" t="str">
        <f t="shared" si="680"/>
        <v/>
      </c>
      <c r="BF966" s="15"/>
      <c r="BG966" s="15"/>
      <c r="BH966" s="170" t="str">
        <f t="shared" si="68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7" spans="1:60">
      <c r="A967" s="256"/>
      <c r="B967" s="259"/>
      <c r="C967" s="256"/>
      <c r="D967" s="257"/>
      <c r="E967" s="179"/>
      <c r="F967" s="141"/>
      <c r="G967" s="141"/>
      <c r="H967" s="141"/>
      <c r="I967" s="141"/>
      <c r="J967" s="256"/>
      <c r="K967" s="256"/>
      <c r="L967" s="182"/>
      <c r="M967" s="179"/>
      <c r="N967" s="179"/>
      <c r="O967" s="182"/>
      <c r="P967" s="179"/>
      <c r="Q967" s="179"/>
      <c r="R967" s="179"/>
      <c r="S967" s="179"/>
      <c r="T967" s="179"/>
      <c r="U967" s="179"/>
      <c r="V967" s="179"/>
      <c r="W967" s="179"/>
      <c r="X967" s="179"/>
      <c r="Y967" s="179"/>
      <c r="Z967" s="179"/>
      <c r="AA967" s="179"/>
      <c r="AB967" s="44"/>
      <c r="AC967" s="189"/>
      <c r="AD967" s="189"/>
      <c r="AE967" s="189"/>
      <c r="AF967" s="189"/>
      <c r="AG967" s="92"/>
      <c r="AH967" s="189"/>
      <c r="AI967" s="239"/>
      <c r="AJ967" s="189"/>
      <c r="AK967" s="189"/>
      <c r="AL967" s="146">
        <f>IFERROR(AC967*IF($E967="将领",INDEX(兵法相关参数!$C$4:$AL$7,AL$15,MATCH($AB967,兵法相关参数!$C$3:$AL$3,0)),INDEX(兵法相关参数!$C$12:$AL$15,AL$15,MATCH($AB967,兵法相关参数!$C$3:$AL$3,0))),0)+IFERROR(AH967*IF($E967="将领",INDEX(兵法相关参数!$C$4:$AL$7,AL$15,MATCH($AG967,兵法相关参数!$C$3:$AL$3,0)),INDEX(兵法相关参数!$C$12:$AL$15,AL$15,MATCH($AG967,兵法相关参数!$C$3:$AL$3,0))),0)</f>
        <v>0</v>
      </c>
      <c r="AM967" s="146">
        <f>IFERROR(AD967*IF($E967="将领",INDEX(兵法相关参数!$C$4:$AL$7,AM$15,MATCH($AB967,兵法相关参数!$C$3:$AL$3,0)),INDEX(兵法相关参数!$C$12:$AL$15,AM$15,MATCH($AB967,兵法相关参数!$C$3:$AL$3,0))),0)+IFERROR(AI967*IF($E967="将领",INDEX(兵法相关参数!$C$4:$AL$7,AM$15,MATCH($AG967,兵法相关参数!$C$3:$AL$3,0)),INDEX(兵法相关参数!$C$12:$AL$15,AM$15,MATCH($AG967,兵法相关参数!$C$3:$AL$3,0))),0)</f>
        <v>0</v>
      </c>
      <c r="AN967" s="146">
        <f>IFERROR(AE967*IF($E967="将领",INDEX(兵法相关参数!$C$4:$AL$7,AN$15,MATCH($AB967,兵法相关参数!$C$3:$AL$3,0)),INDEX(兵法相关参数!$C$12:$AL$15,AN$15,MATCH($AB967,兵法相关参数!$C$3:$AL$3,0))),0)+IFERROR(AJ967*IF($E967="将领",INDEX(兵法相关参数!$C$4:$AL$7,AN$15,MATCH($AG967,兵法相关参数!$C$3:$AL$3,0)),INDEX(兵法相关参数!$C$12:$AL$15,AN$15,MATCH($AG967,兵法相关参数!$C$3:$AL$3,0))),0)</f>
        <v>0</v>
      </c>
      <c r="AO967" s="146">
        <f>IFERROR(AF967*IF($E967="将领",INDEX(兵法相关参数!$C$4:$AL$7,AL$15,MATCH($AB967,兵法相关参数!$C$3:$AL$3,0)),INDEX(兵法相关参数!$C$12:$AL$15,AO$15,MATCH($AB967,兵法相关参数!$C$3:$AL$3,0))),0)+IFERROR(AK967*IF($E967="将领",INDEX(兵法相关参数!$C$4:$AL$7,AL$15,MATCH($AG967,兵法相关参数!$C$3:$AL$3,0)),INDEX(兵法相关参数!$C$12:$AL$15,AO$15,MATCH($AG967,兵法相关参数!$C$3:$AL$3,0))),0)</f>
        <v>0</v>
      </c>
      <c r="AP967" s="27"/>
      <c r="AQ967" s="151">
        <f t="shared" si="684"/>
        <v>30251</v>
      </c>
      <c r="AR967" s="160">
        <f t="shared" si="666"/>
        <v>0</v>
      </c>
      <c r="AS967" s="15" t="str">
        <f t="shared" si="667"/>
        <v>橙</v>
      </c>
      <c r="AT967" s="153">
        <f t="shared" si="668"/>
        <v>2</v>
      </c>
      <c r="AU967" s="39" t="str">
        <f>IF(IF(L967="","",AQ967&amp;AT967)=AU966,"",IF(MOD(COUNTIF($AQ$1:AQ967,AQ967),3)=1,"",IF(L967="","",AQ967&amp;AT967)))</f>
        <v/>
      </c>
      <c r="AV967" s="166" t="str">
        <f t="shared" si="682"/>
        <v/>
      </c>
      <c r="AW967" s="166" t="str">
        <f t="shared" si="683"/>
        <v/>
      </c>
      <c r="AX967" s="15" t="str">
        <f>IF(MOD(COUNTIF($AQ$1:AQ967,AQ967),3)=1,"",IF(M967="","",AT967+1))</f>
        <v/>
      </c>
      <c r="AY967" s="15" t="str">
        <f t="shared" si="636"/>
        <v/>
      </c>
      <c r="AZ967" s="166" t="str">
        <f t="shared" si="637"/>
        <v/>
      </c>
      <c r="BA967" s="166" t="str">
        <f t="shared" si="638"/>
        <v/>
      </c>
      <c r="BB967" s="15" t="str">
        <f>IF(MOD(COUNTIF($AQ$1:AQ967,AQ967),3)=1,"",IF(N967="","",AX967+1))</f>
        <v/>
      </c>
      <c r="BC967" s="15" t="str">
        <f t="shared" si="678"/>
        <v/>
      </c>
      <c r="BD967" s="166" t="str">
        <f t="shared" si="679"/>
        <v/>
      </c>
      <c r="BE967" s="166" t="str">
        <f t="shared" si="680"/>
        <v/>
      </c>
      <c r="BF967" s="15"/>
      <c r="BG967" s="15"/>
      <c r="BH967" s="170" t="str">
        <f t="shared" si="68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8" spans="1:60">
      <c r="A968" s="256"/>
      <c r="B968" s="259"/>
      <c r="C968" s="256"/>
      <c r="D968" s="255" t="s">
        <v>1437</v>
      </c>
      <c r="E968" s="11"/>
      <c r="F968" s="11"/>
      <c r="G968" s="11"/>
      <c r="H968" s="11"/>
      <c r="I968" s="11"/>
      <c r="J968" s="256"/>
      <c r="K968" s="256"/>
      <c r="L968" s="184"/>
      <c r="M968" s="184"/>
      <c r="N968" s="11"/>
      <c r="O968" s="183" t="s">
        <v>93</v>
      </c>
      <c r="P968" s="3" t="s">
        <v>874</v>
      </c>
      <c r="Q968" s="11" t="s">
        <v>61</v>
      </c>
      <c r="R968" s="11" t="s">
        <v>58</v>
      </c>
      <c r="S968" s="11"/>
      <c r="T968" s="11"/>
      <c r="U968" s="184"/>
      <c r="V968" s="184"/>
      <c r="W968" s="3" t="s">
        <v>223</v>
      </c>
      <c r="X968" s="3" t="s">
        <v>224</v>
      </c>
      <c r="Y968" s="3" t="s">
        <v>225</v>
      </c>
      <c r="Z968" s="3" t="s">
        <v>226</v>
      </c>
      <c r="AA968" s="1"/>
      <c r="AB968" s="15"/>
      <c r="AC968" s="187" t="s">
        <v>227</v>
      </c>
      <c r="AD968" s="187" t="s">
        <v>228</v>
      </c>
      <c r="AE968" s="187" t="s">
        <v>229</v>
      </c>
      <c r="AF968" s="187" t="s">
        <v>230</v>
      </c>
      <c r="AG968" s="15"/>
      <c r="AH968" s="187"/>
      <c r="AI968" s="187"/>
      <c r="AJ968" s="187"/>
      <c r="AK968" s="187"/>
      <c r="AL968" s="146">
        <f>IFERROR(AC968*IF($E968="将领",INDEX(兵法相关参数!$C$4:$AL$7,AL$15,MATCH($AB968,兵法相关参数!$C$3:$AL$3,0)),INDEX(兵法相关参数!$C$12:$AL$15,AL$15,MATCH($AB968,兵法相关参数!$C$3:$AL$3,0))),0)+IFERROR(AH968*IF($E968="将领",INDEX(兵法相关参数!$C$4:$AL$7,AL$15,MATCH($AG968,兵法相关参数!$C$3:$AL$3,0)),INDEX(兵法相关参数!$C$12:$AL$15,AL$15,MATCH($AG968,兵法相关参数!$C$3:$AL$3,0))),0)</f>
        <v>0</v>
      </c>
      <c r="AM968" s="146">
        <f>IFERROR(AD968*IF($E968="将领",INDEX(兵法相关参数!$C$4:$AL$7,AM$15,MATCH($AB968,兵法相关参数!$C$3:$AL$3,0)),INDEX(兵法相关参数!$C$12:$AL$15,AM$15,MATCH($AB968,兵法相关参数!$C$3:$AL$3,0))),0)+IFERROR(AI968*IF($E968="将领",INDEX(兵法相关参数!$C$4:$AL$7,AM$15,MATCH($AG968,兵法相关参数!$C$3:$AL$3,0)),INDEX(兵法相关参数!$C$12:$AL$15,AM$15,MATCH($AG968,兵法相关参数!$C$3:$AL$3,0))),0)</f>
        <v>0</v>
      </c>
      <c r="AN968" s="146">
        <f>IFERROR(AE968*IF($E968="将领",INDEX(兵法相关参数!$C$4:$AL$7,AN$15,MATCH($AB968,兵法相关参数!$C$3:$AL$3,0)),INDEX(兵法相关参数!$C$12:$AL$15,AN$15,MATCH($AB968,兵法相关参数!$C$3:$AL$3,0))),0)+IFERROR(AJ968*IF($E968="将领",INDEX(兵法相关参数!$C$4:$AL$7,AN$15,MATCH($AG968,兵法相关参数!$C$3:$AL$3,0)),INDEX(兵法相关参数!$C$12:$AL$15,AN$15,MATCH($AG968,兵法相关参数!$C$3:$AL$3,0))),0)</f>
        <v>0</v>
      </c>
      <c r="AO968" s="146">
        <f>IFERROR(AF968*IF($E968="将领",INDEX(兵法相关参数!$C$4:$AL$7,AL$15,MATCH($AB968,兵法相关参数!$C$3:$AL$3,0)),INDEX(兵法相关参数!$C$12:$AL$15,AO$15,MATCH($AB968,兵法相关参数!$C$3:$AL$3,0))),0)+IFERROR(AK968*IF($E968="将领",INDEX(兵法相关参数!$C$4:$AL$7,AL$15,MATCH($AG968,兵法相关参数!$C$3:$AL$3,0)),INDEX(兵法相关参数!$C$12:$AL$15,AO$15,MATCH($AG968,兵法相关参数!$C$3:$AL$3,0))),0)</f>
        <v>0</v>
      </c>
      <c r="AP968" s="27"/>
      <c r="AQ968" s="151">
        <f t="shared" si="684"/>
        <v>30251</v>
      </c>
      <c r="AR968" s="160">
        <f t="shared" si="666"/>
        <v>0</v>
      </c>
      <c r="AS968" s="15" t="str">
        <f t="shared" si="667"/>
        <v>橙</v>
      </c>
      <c r="AT968" s="153">
        <f t="shared" si="668"/>
        <v>3</v>
      </c>
      <c r="AU968" s="39" t="str">
        <f>IF(IF(L968="","",AQ968&amp;AT968)=AU967,"",IF(MOD(COUNTIF($AQ$1:AQ968,AQ968),3)=1,"",IF(L968="","",AQ968&amp;AT968)))</f>
        <v/>
      </c>
      <c r="AV968" s="166" t="str">
        <f t="shared" si="682"/>
        <v/>
      </c>
      <c r="AW968" s="166" t="str">
        <f t="shared" si="683"/>
        <v/>
      </c>
      <c r="AX968" s="15" t="str">
        <f>IF(MOD(COUNTIF($AQ$1:AQ968,AQ968),3)=1,"",IF(M968="","",AT968+1))</f>
        <v/>
      </c>
      <c r="AY968" s="15" t="str">
        <f t="shared" si="636"/>
        <v/>
      </c>
      <c r="AZ968" s="166" t="str">
        <f t="shared" si="637"/>
        <v/>
      </c>
      <c r="BA968" s="166" t="str">
        <f t="shared" si="638"/>
        <v/>
      </c>
      <c r="BB968" s="15" t="str">
        <f>IF(MOD(COUNTIF($AQ$1:AQ968,AQ968),3)=1,"",IF(N968="","",AX968+1))</f>
        <v/>
      </c>
      <c r="BC968" s="15" t="str">
        <f t="shared" si="678"/>
        <v/>
      </c>
      <c r="BD968" s="166" t="str">
        <f t="shared" si="679"/>
        <v/>
      </c>
      <c r="BE968" s="166" t="str">
        <f t="shared" si="680"/>
        <v/>
      </c>
      <c r="BF968" s="15"/>
      <c r="BG968" s="15"/>
      <c r="BH968" s="170" t="str">
        <f t="shared" si="68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9" spans="1:60">
      <c r="A969" s="256"/>
      <c r="B969" s="259"/>
      <c r="C969" s="256"/>
      <c r="D969" s="256"/>
      <c r="E969" s="179" t="s">
        <v>22</v>
      </c>
      <c r="F969" s="141">
        <v>1</v>
      </c>
      <c r="G969" s="141">
        <v>1</v>
      </c>
      <c r="H969" s="141">
        <v>1</v>
      </c>
      <c r="I969" s="141">
        <v>1</v>
      </c>
      <c r="J969" s="256"/>
      <c r="K969" s="256"/>
      <c r="L969" s="44"/>
      <c r="M969" s="44"/>
      <c r="N969" s="10"/>
      <c r="O969" s="182">
        <f>0.4*0.55</f>
        <v>0.22000000000000003</v>
      </c>
      <c r="P969" s="44">
        <f>INDEX(眩晕修正系数,8)</f>
        <v>0.94</v>
      </c>
      <c r="Q969" s="179">
        <v>12</v>
      </c>
      <c r="R969" s="139">
        <v>3</v>
      </c>
      <c r="S969" s="179"/>
      <c r="T969" s="179"/>
      <c r="U969" s="44"/>
      <c r="V969" s="24"/>
      <c r="W969" s="23">
        <f>效果范围削减($Q$969)*$O$969*$P$969</f>
        <v>1.8264081471565989</v>
      </c>
      <c r="X969" s="23">
        <f t="shared" ref="X969:Z969" si="686">效果范围削减($Q$969)*$O$969*$P$969</f>
        <v>1.8264081471565989</v>
      </c>
      <c r="Y969" s="23">
        <f t="shared" si="686"/>
        <v>1.8264081471565989</v>
      </c>
      <c r="Z969" s="23">
        <f t="shared" si="686"/>
        <v>1.8264081471565989</v>
      </c>
      <c r="AA969" s="22"/>
      <c r="AB969" s="44" t="s">
        <v>105</v>
      </c>
      <c r="AC969" s="92">
        <f>辅助效用(0,$R969,AC$15,"输出转换",眩晕系数,"当前将领目标",W969)</f>
        <v>0.24842306579326884</v>
      </c>
      <c r="AD969" s="92">
        <f>辅助效用(0,$R969,AD$15,"输出转换",眩晕系数,"当前将领目标",X969)</f>
        <v>0.39773913472288031</v>
      </c>
      <c r="AE969" s="92">
        <f>辅助效用(0,$R969,AE$15,"输出转换",眩晕系数,"当前将领目标",Y969)</f>
        <v>0.33800227073428413</v>
      </c>
      <c r="AF969" s="92">
        <f>辅助效用(0,$R969,AF$15,"输出转换",眩晕系数,"当前将领目标",Z969)</f>
        <v>0.32797939783273988</v>
      </c>
      <c r="AG969" s="44"/>
      <c r="AH969" s="92"/>
      <c r="AI969" s="92"/>
      <c r="AJ969" s="92"/>
      <c r="AK969" s="92"/>
      <c r="AL969" s="146">
        <f>IFERROR(AC969*IF($E969="将领",INDEX(兵法相关参数!$C$4:$AL$7,AL$15,MATCH($AB969,兵法相关参数!$C$3:$AL$3,0)),INDEX(兵法相关参数!$C$12:$AL$15,AL$15,MATCH($AB969,兵法相关参数!$C$3:$AL$3,0))),0)+IFERROR(AH969*IF($E969="将领",INDEX(兵法相关参数!$C$4:$AL$7,AL$15,MATCH($AG969,兵法相关参数!$C$3:$AL$3,0)),INDEX(兵法相关参数!$C$12:$AL$15,AL$15,MATCH($AG969,兵法相关参数!$C$3:$AL$3,0))),0)</f>
        <v>0.24842306579326884</v>
      </c>
      <c r="AM969" s="146">
        <f>IFERROR(AD969*IF($E969="将领",INDEX(兵法相关参数!$C$4:$AL$7,AM$15,MATCH($AB969,兵法相关参数!$C$3:$AL$3,0)),INDEX(兵法相关参数!$C$12:$AL$15,AM$15,MATCH($AB969,兵法相关参数!$C$3:$AL$3,0))),0)+IFERROR(AI969*IF($E969="将领",INDEX(兵法相关参数!$C$4:$AL$7,AM$15,MATCH($AG969,兵法相关参数!$C$3:$AL$3,0)),INDEX(兵法相关参数!$C$12:$AL$15,AM$15,MATCH($AG969,兵法相关参数!$C$3:$AL$3,0))),0)</f>
        <v>0.39773913472288031</v>
      </c>
      <c r="AN969" s="146">
        <f>IFERROR(AE969*IF($E969="将领",INDEX(兵法相关参数!$C$4:$AL$7,AN$15,MATCH($AB969,兵法相关参数!$C$3:$AL$3,0)),INDEX(兵法相关参数!$C$12:$AL$15,AN$15,MATCH($AB969,兵法相关参数!$C$3:$AL$3,0))),0)+IFERROR(AJ969*IF($E969="将领",INDEX(兵法相关参数!$C$4:$AL$7,AN$15,MATCH($AG969,兵法相关参数!$C$3:$AL$3,0)),INDEX(兵法相关参数!$C$12:$AL$15,AN$15,MATCH($AG969,兵法相关参数!$C$3:$AL$3,0))),0)</f>
        <v>0.33800227073428413</v>
      </c>
      <c r="AO969" s="146">
        <f>IFERROR(AF969*IF($E969="将领",INDEX(兵法相关参数!$C$4:$AL$7,AL$15,MATCH($AB969,兵法相关参数!$C$3:$AL$3,0)),INDEX(兵法相关参数!$C$12:$AL$15,AO$15,MATCH($AB969,兵法相关参数!$C$3:$AL$3,0))),0)+IFERROR(AK969*IF($E969="将领",INDEX(兵法相关参数!$C$4:$AL$7,AL$15,MATCH($AG969,兵法相关参数!$C$3:$AL$3,0)),INDEX(兵法相关参数!$C$12:$AL$15,AO$15,MATCH($AG969,兵法相关参数!$C$3:$AL$3,0))),0)</f>
        <v>0.32797939783273988</v>
      </c>
      <c r="AP969" s="27"/>
      <c r="AQ969" s="151">
        <f t="shared" si="684"/>
        <v>30251</v>
      </c>
      <c r="AR969" s="160">
        <f t="shared" si="666"/>
        <v>0</v>
      </c>
      <c r="AS969" s="15" t="str">
        <f t="shared" si="667"/>
        <v>橙</v>
      </c>
      <c r="AT969" s="153">
        <f t="shared" si="668"/>
        <v>3</v>
      </c>
      <c r="AU969" s="39" t="str">
        <f>IF(IF(L969="","",AQ969&amp;AT969)=AU968,"",IF(MOD(COUNTIF($AQ$1:AQ969,AQ969),3)=1,"",IF(L969="","",AQ969&amp;AT969)))</f>
        <v/>
      </c>
      <c r="AV969" s="166" t="str">
        <f t="shared" si="682"/>
        <v/>
      </c>
      <c r="AW969" s="166" t="str">
        <f t="shared" si="683"/>
        <v/>
      </c>
      <c r="AX969" s="15" t="str">
        <f>IF(MOD(COUNTIF($AQ$1:AQ969,AQ969),3)=1,"",IF(M969="","",AT969+1))</f>
        <v/>
      </c>
      <c r="AY969" s="15" t="str">
        <f t="shared" si="636"/>
        <v/>
      </c>
      <c r="AZ969" s="166" t="str">
        <f t="shared" si="637"/>
        <v/>
      </c>
      <c r="BA969" s="166" t="str">
        <f t="shared" si="638"/>
        <v/>
      </c>
      <c r="BB969" s="15" t="str">
        <f>IF(MOD(COUNTIF($AQ$1:AQ969,AQ969),3)=1,"",IF(N969="","",AX969+1))</f>
        <v/>
      </c>
      <c r="BC969" s="15" t="str">
        <f t="shared" si="678"/>
        <v/>
      </c>
      <c r="BD969" s="166" t="str">
        <f t="shared" si="679"/>
        <v/>
      </c>
      <c r="BE969" s="166" t="str">
        <f t="shared" si="680"/>
        <v/>
      </c>
      <c r="BF969" s="15"/>
      <c r="BG969" s="15"/>
      <c r="BH969" s="170" t="str">
        <f t="shared" si="68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70" spans="1:60">
      <c r="A970" s="257"/>
      <c r="B970" s="260"/>
      <c r="C970" s="257"/>
      <c r="D970" s="257"/>
      <c r="E970" s="179"/>
      <c r="F970" s="141"/>
      <c r="G970" s="141"/>
      <c r="H970" s="141"/>
      <c r="I970" s="141"/>
      <c r="J970" s="257"/>
      <c r="K970" s="257"/>
      <c r="L970" s="182"/>
      <c r="M970" s="179"/>
      <c r="N970" s="179"/>
      <c r="O970" s="182"/>
      <c r="P970" s="179"/>
      <c r="Q970" s="179"/>
      <c r="R970" s="179"/>
      <c r="S970" s="179"/>
      <c r="T970" s="179"/>
      <c r="U970" s="179"/>
      <c r="V970" s="179"/>
      <c r="W970" s="179"/>
      <c r="X970" s="179"/>
      <c r="Y970" s="179"/>
      <c r="Z970" s="179"/>
      <c r="AA970" s="179"/>
      <c r="AB970" s="44"/>
      <c r="AC970" s="189"/>
      <c r="AD970" s="189"/>
      <c r="AE970" s="189"/>
      <c r="AF970" s="189"/>
      <c r="AG970" s="92"/>
      <c r="AH970" s="189"/>
      <c r="AI970" s="189"/>
      <c r="AJ970" s="189"/>
      <c r="AK970" s="189"/>
      <c r="AL970" s="146">
        <f>IFERROR(AC970*IF($E970="将领",INDEX(兵法相关参数!$C$4:$AL$7,AL$15,MATCH($AB970,兵法相关参数!$C$3:$AL$3,0)),INDEX(兵法相关参数!$C$12:$AL$15,AL$15,MATCH($AB970,兵法相关参数!$C$3:$AL$3,0))),0)+IFERROR(AH970*IF($E970="将领",INDEX(兵法相关参数!$C$4:$AL$7,AL$15,MATCH($AG970,兵法相关参数!$C$3:$AL$3,0)),INDEX(兵法相关参数!$C$12:$AL$15,AL$15,MATCH($AG970,兵法相关参数!$C$3:$AL$3,0))),0)</f>
        <v>0</v>
      </c>
      <c r="AM970" s="146">
        <f>IFERROR(AD970*IF($E970="将领",INDEX(兵法相关参数!$C$4:$AL$7,AM$15,MATCH($AB970,兵法相关参数!$C$3:$AL$3,0)),INDEX(兵法相关参数!$C$12:$AL$15,AM$15,MATCH($AB970,兵法相关参数!$C$3:$AL$3,0))),0)+IFERROR(AI970*IF($E970="将领",INDEX(兵法相关参数!$C$4:$AL$7,AM$15,MATCH($AG970,兵法相关参数!$C$3:$AL$3,0)),INDEX(兵法相关参数!$C$12:$AL$15,AM$15,MATCH($AG970,兵法相关参数!$C$3:$AL$3,0))),0)</f>
        <v>0</v>
      </c>
      <c r="AN970" s="146">
        <f>IFERROR(AE970*IF($E970="将领",INDEX(兵法相关参数!$C$4:$AL$7,AN$15,MATCH($AB970,兵法相关参数!$C$3:$AL$3,0)),INDEX(兵法相关参数!$C$12:$AL$15,AN$15,MATCH($AB970,兵法相关参数!$C$3:$AL$3,0))),0)+IFERROR(AJ970*IF($E970="将领",INDEX(兵法相关参数!$C$4:$AL$7,AN$15,MATCH($AG970,兵法相关参数!$C$3:$AL$3,0)),INDEX(兵法相关参数!$C$12:$AL$15,AN$15,MATCH($AG970,兵法相关参数!$C$3:$AL$3,0))),0)</f>
        <v>0</v>
      </c>
      <c r="AO970" s="146">
        <f>IFERROR(AF970*IF($E970="将领",INDEX(兵法相关参数!$C$4:$AL$7,AL$15,MATCH($AB970,兵法相关参数!$C$3:$AL$3,0)),INDEX(兵法相关参数!$C$12:$AL$15,AO$15,MATCH($AB970,兵法相关参数!$C$3:$AL$3,0))),0)+IFERROR(AK970*IF($E970="将领",INDEX(兵法相关参数!$C$4:$AL$7,AL$15,MATCH($AG970,兵法相关参数!$C$3:$AL$3,0)),INDEX(兵法相关参数!$C$12:$AL$15,AO$15,MATCH($AG970,兵法相关参数!$C$3:$AL$3,0))),0)</f>
        <v>0</v>
      </c>
      <c r="AP970" s="27"/>
      <c r="AQ970" s="152">
        <f t="shared" si="684"/>
        <v>30251</v>
      </c>
      <c r="AR970" s="160">
        <f t="shared" si="666"/>
        <v>0</v>
      </c>
      <c r="AS970" s="15" t="str">
        <f t="shared" si="667"/>
        <v>橙</v>
      </c>
      <c r="AT970" s="153">
        <f t="shared" si="668"/>
        <v>3</v>
      </c>
      <c r="AU970" s="39" t="str">
        <f>IF(IF(L970="","",AQ970&amp;AT970)=AU969,"",IF(MOD(COUNTIF($AQ$1:AQ970,AQ970),3)=1,"",IF(L970="","",AQ970&amp;AT970)))</f>
        <v/>
      </c>
      <c r="AV970" s="166" t="str">
        <f t="shared" si="682"/>
        <v/>
      </c>
      <c r="AW970" s="166" t="str">
        <f t="shared" si="683"/>
        <v/>
      </c>
      <c r="AX970" s="15" t="str">
        <f>IF(MOD(COUNTIF($AQ$1:AQ970,AQ970),3)=1,"",IF(M970="","",AT970+1))</f>
        <v/>
      </c>
      <c r="AY970" s="15" t="str">
        <f t="shared" si="636"/>
        <v/>
      </c>
      <c r="AZ970" s="166" t="str">
        <f t="shared" si="637"/>
        <v/>
      </c>
      <c r="BA970" s="166" t="str">
        <f t="shared" si="638"/>
        <v/>
      </c>
      <c r="BB970" s="15" t="str">
        <f>IF(MOD(COUNTIF($AQ$1:AQ970,AQ970),3)=1,"",IF(N970="","",AX970+1))</f>
        <v/>
      </c>
      <c r="BC970" s="15" t="str">
        <f t="shared" si="678"/>
        <v/>
      </c>
      <c r="BD970" s="166" t="str">
        <f t="shared" si="679"/>
        <v/>
      </c>
      <c r="BE970" s="166" t="str">
        <f t="shared" si="680"/>
        <v/>
      </c>
      <c r="BF970" s="15"/>
      <c r="BG970" s="15"/>
      <c r="BH970" s="170" t="str">
        <f t="shared" si="68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71" spans="1:60">
      <c r="A971" s="255" t="s">
        <v>1443</v>
      </c>
      <c r="B971" s="258" t="s">
        <v>1457</v>
      </c>
      <c r="C971" s="255" t="s">
        <v>13</v>
      </c>
      <c r="D971" s="255" t="s">
        <v>997</v>
      </c>
      <c r="E971" s="11"/>
      <c r="F971" s="11"/>
      <c r="G971" s="11"/>
      <c r="H971" s="11"/>
      <c r="I971" s="11"/>
      <c r="J971" s="11" t="s">
        <v>402</v>
      </c>
      <c r="K971" s="11" t="s">
        <v>469</v>
      </c>
      <c r="L971" s="184" t="s">
        <v>62</v>
      </c>
      <c r="M971" s="184"/>
      <c r="N971" s="11"/>
      <c r="O971" s="183" t="s">
        <v>52</v>
      </c>
      <c r="P971" s="3" t="s">
        <v>57</v>
      </c>
      <c r="Q971" s="11" t="s">
        <v>60</v>
      </c>
      <c r="R971" s="11" t="s">
        <v>61</v>
      </c>
      <c r="S971" s="11"/>
      <c r="T971" s="184"/>
      <c r="U971" s="184"/>
      <c r="V971" s="184"/>
      <c r="W971" s="3" t="s">
        <v>223</v>
      </c>
      <c r="X971" s="3" t="s">
        <v>224</v>
      </c>
      <c r="Y971" s="3" t="s">
        <v>225</v>
      </c>
      <c r="Z971" s="3" t="s">
        <v>226</v>
      </c>
      <c r="AA971" s="1"/>
      <c r="AB971" s="15"/>
      <c r="AC971" s="187" t="s">
        <v>227</v>
      </c>
      <c r="AD971" s="187" t="s">
        <v>228</v>
      </c>
      <c r="AE971" s="187" t="s">
        <v>229</v>
      </c>
      <c r="AF971" s="187" t="s">
        <v>230</v>
      </c>
      <c r="AG971" s="96"/>
      <c r="AH971" s="187" t="s">
        <v>227</v>
      </c>
      <c r="AI971" s="187" t="s">
        <v>228</v>
      </c>
      <c r="AJ971" s="187" t="s">
        <v>229</v>
      </c>
      <c r="AK971" s="187" t="s">
        <v>230</v>
      </c>
      <c r="AL971" s="146">
        <f>IFERROR(AC971*IF($E971="将领",INDEX(兵法相关参数!$C$4:$AL$7,AL$15,MATCH($AB971,兵法相关参数!$C$3:$AL$3,0)),INDEX(兵法相关参数!$C$12:$AL$15,AL$15,MATCH($AB971,兵法相关参数!$C$3:$AL$3,0))),0)+IFERROR(AH971*IF($E971="将领",INDEX(兵法相关参数!$C$4:$AL$7,AL$15,MATCH($AG971,兵法相关参数!$C$3:$AL$3,0)),INDEX(兵法相关参数!$C$12:$AL$15,AL$15,MATCH($AG971,兵法相关参数!$C$3:$AL$3,0))),0)</f>
        <v>0</v>
      </c>
      <c r="AM971" s="146">
        <f>IFERROR(AD971*IF($E971="将领",INDEX(兵法相关参数!$C$4:$AL$7,AM$15,MATCH($AB971,兵法相关参数!$C$3:$AL$3,0)),INDEX(兵法相关参数!$C$12:$AL$15,AM$15,MATCH($AB971,兵法相关参数!$C$3:$AL$3,0))),0)+IFERROR(AI971*IF($E971="将领",INDEX(兵法相关参数!$C$4:$AL$7,AM$15,MATCH($AG971,兵法相关参数!$C$3:$AL$3,0)),INDEX(兵法相关参数!$C$12:$AL$15,AM$15,MATCH($AG971,兵法相关参数!$C$3:$AL$3,0))),0)</f>
        <v>0</v>
      </c>
      <c r="AN971" s="146">
        <f>IFERROR(AE971*IF($E971="将领",INDEX(兵法相关参数!$C$4:$AL$7,AN$15,MATCH($AB971,兵法相关参数!$C$3:$AL$3,0)),INDEX(兵法相关参数!$C$12:$AL$15,AN$15,MATCH($AB971,兵法相关参数!$C$3:$AL$3,0))),0)+IFERROR(AJ971*IF($E971="将领",INDEX(兵法相关参数!$C$4:$AL$7,AN$15,MATCH($AG971,兵法相关参数!$C$3:$AL$3,0)),INDEX(兵法相关参数!$C$12:$AL$15,AN$15,MATCH($AG971,兵法相关参数!$C$3:$AL$3,0))),0)</f>
        <v>0</v>
      </c>
      <c r="AO971" s="146">
        <f>IFERROR(AF971*IF($E971="将领",INDEX(兵法相关参数!$C$4:$AL$7,AL$15,MATCH($AB971,兵法相关参数!$C$3:$AL$3,0)),INDEX(兵法相关参数!$C$12:$AL$15,AO$15,MATCH($AB971,兵法相关参数!$C$3:$AL$3,0))),0)+IFERROR(AK971*IF($E971="将领",INDEX(兵法相关参数!$C$4:$AL$7,AL$15,MATCH($AG971,兵法相关参数!$C$3:$AL$3,0)),INDEX(兵法相关参数!$C$12:$AL$15,AO$15,MATCH($AG971,兵法相关参数!$C$3:$AL$3,0))),0)</f>
        <v>0</v>
      </c>
      <c r="AP971" s="27"/>
      <c r="AQ971" s="154">
        <v>30343</v>
      </c>
      <c r="AR971" s="160">
        <f>IF(D971="直接伤害",1,0)</f>
        <v>0</v>
      </c>
      <c r="AS971" s="163" t="str">
        <f t="shared" si="667"/>
        <v>红</v>
      </c>
      <c r="AT971" s="153">
        <f t="shared" si="668"/>
        <v>1</v>
      </c>
      <c r="AU971" s="39" t="str">
        <f>IF(IF(L971="","",AQ971&amp;AT971)=AU970,"",IF(MOD(COUNTIF($AQ$1:AQ971,AQ971),3)=1,"",IF(L971="","",AQ971&amp;AT971)))</f>
        <v/>
      </c>
      <c r="AV971" s="166" t="str">
        <f t="shared" si="682"/>
        <v/>
      </c>
      <c r="AW971" s="166" t="str">
        <f t="shared" si="683"/>
        <v/>
      </c>
      <c r="AX971" s="15" t="str">
        <f>IF(MOD(COUNTIF($AQ$1:AQ971,AQ971),3)=1,"",IF(M971="","",AT971+1))</f>
        <v/>
      </c>
      <c r="AY971" s="15" t="str">
        <f t="shared" si="636"/>
        <v/>
      </c>
      <c r="AZ971" s="166" t="str">
        <f t="shared" si="637"/>
        <v/>
      </c>
      <c r="BA971" s="166" t="str">
        <f t="shared" si="638"/>
        <v/>
      </c>
      <c r="BB971" s="15" t="str">
        <f>IF(MOD(COUNTIF($AQ$1:AQ971,AQ971),3)=1,"",IF(N971="","",AX971+1))</f>
        <v/>
      </c>
      <c r="BC971" s="15" t="str">
        <f t="shared" si="678"/>
        <v/>
      </c>
      <c r="BD971" s="166" t="str">
        <f t="shared" si="679"/>
        <v/>
      </c>
      <c r="BE971" s="166" t="str">
        <f t="shared" si="680"/>
        <v/>
      </c>
      <c r="BF971" s="15"/>
      <c r="BG971" s="15"/>
      <c r="BH971" s="170" t="str">
        <f t="shared" si="681"/>
        <v>开场8秒，清除敌我全体武将的增益及护盾效果，敌方每被清除其中一种，扣除{0}点怒气，我方每被清除其中一种，获得{1}%减伤，持续12秒。</v>
      </c>
    </row>
    <row r="972" spans="1:60">
      <c r="A972" s="256"/>
      <c r="B972" s="259"/>
      <c r="C972" s="256"/>
      <c r="D972" s="256"/>
      <c r="E972" s="179" t="s">
        <v>22</v>
      </c>
      <c r="F972" s="141">
        <v>1</v>
      </c>
      <c r="G972" s="141">
        <v>1</v>
      </c>
      <c r="H972" s="141">
        <v>1</v>
      </c>
      <c r="I972" s="141">
        <v>1</v>
      </c>
      <c r="J972" s="255">
        <f>SUMPRODUCT(LARGE(AL972:AO972*F972:I972+AL973:AO973*F973:I973+AL975:AO975*F975:I975+AL976:AO976*F976:I976+AL978:AO978*F978:I978+AL979:AO979*F979:I979,1))</f>
        <v>1.9875848721285343</v>
      </c>
      <c r="K972" s="255">
        <f>INDEX($J$17:$J$200,MATCH(C971,$C$17:$C$200,0),1)</f>
        <v>5.1145752809421161</v>
      </c>
      <c r="L972" s="44">
        <v>-25</v>
      </c>
      <c r="M972" s="44"/>
      <c r="N972" s="10"/>
      <c r="O972" s="81">
        <v>1</v>
      </c>
      <c r="P972" s="44">
        <v>8</v>
      </c>
      <c r="Q972" s="10">
        <v>0</v>
      </c>
      <c r="R972" s="10">
        <v>3</v>
      </c>
      <c r="S972" s="203"/>
      <c r="T972" s="44"/>
      <c r="U972" s="44"/>
      <c r="V972" s="24"/>
      <c r="W972" s="92">
        <f>-$O972*$L972*$R972</f>
        <v>75</v>
      </c>
      <c r="X972" s="92">
        <f>-$O972*$L972*$R972</f>
        <v>75</v>
      </c>
      <c r="Y972" s="92">
        <f>-$O972*$L972*$R972</f>
        <v>75</v>
      </c>
      <c r="Z972" s="92">
        <f>-$O972*$L972*$R972</f>
        <v>75</v>
      </c>
      <c r="AA972" s="22"/>
      <c r="AB972" s="44" t="s">
        <v>113</v>
      </c>
      <c r="AC972" s="92">
        <f>辅助效用($P972,0,AC$15,"输出转换",怒气系数,"当前将领目标",W972)</f>
        <v>0.27232883937361835</v>
      </c>
      <c r="AD972" s="92">
        <f>辅助效用($P972,0,AD$15,"输出转换",怒气系数,"当前将领目标",X972)</f>
        <v>0.50077722563050131</v>
      </c>
      <c r="AE972" s="92">
        <f>辅助效用($P972,0,AE$15,"输出转换",怒气系数,"当前将领目标",Y972)</f>
        <v>0.268200844020695</v>
      </c>
      <c r="AF972" s="92">
        <f>辅助效用($P972,0,AF$15,"输出转换",怒气系数,"当前将领目标",Z972)</f>
        <v>0.25832910544307497</v>
      </c>
      <c r="AG972" s="92" t="s">
        <v>51</v>
      </c>
      <c r="AH972" s="188">
        <f>IF($Q972=0,0,持续效用($P972,$Q972,AH$15,$F972))</f>
        <v>0</v>
      </c>
      <c r="AI972" s="188">
        <f>IF($Q972=0,0,持续效用($P972,$Q972,AI$15,$F972))</f>
        <v>0</v>
      </c>
      <c r="AJ972" s="188">
        <f>IF($Q972=0,0,持续效用($P972,$Q972,AJ$15,$F972))</f>
        <v>0</v>
      </c>
      <c r="AK972" s="188">
        <f>IF($Q972=0,0,持续效用($P972,$Q972,AK$15,$F972))</f>
        <v>0</v>
      </c>
      <c r="AL972" s="146">
        <f>IFERROR(AC972*IF($E972="将领",INDEX(兵法相关参数!$C$4:$AL$7,AL$15,MATCH($AB972,兵法相关参数!$C$3:$AL$3,0)),INDEX(兵法相关参数!$C$12:$AL$15,AL$15,MATCH($AB972,兵法相关参数!$C$3:$AL$3,0))),0)+IFERROR(AH972*IF($E972="将领",INDEX(兵法相关参数!$C$4:$AL$7,AL$15,MATCH($AG972,兵法相关参数!$C$3:$AL$3,0)),INDEX(兵法相关参数!$C$12:$AL$15,AL$15,MATCH($AG972,兵法相关参数!$C$3:$AL$3,0))),0)</f>
        <v>0.4208911277243354</v>
      </c>
      <c r="AM972" s="146">
        <f>IFERROR(AD972*IF($E972="将领",INDEX(兵法相关参数!$C$4:$AL$7,AM$15,MATCH($AB972,兵法相关参数!$C$3:$AL$3,0)),INDEX(兵法相关参数!$C$12:$AL$15,AM$15,MATCH($AB972,兵法相关参数!$C$3:$AL$3,0))),0)+IFERROR(AI972*IF($E972="将领",INDEX(兵法相关参数!$C$4:$AL$7,AM$15,MATCH($AG972,兵法相关参数!$C$3:$AL$3,0)),INDEX(兵法相关参数!$C$12:$AL$15,AM$15,MATCH($AG972,兵法相关参数!$C$3:$AL$3,0))),0)</f>
        <v>0.96159706496706943</v>
      </c>
      <c r="AN972" s="146">
        <f>IFERROR(AE972*IF($E972="将领",INDEX(兵法相关参数!$C$4:$AL$7,AN$15,MATCH($AB972,兵法相关参数!$C$3:$AL$3,0)),INDEX(兵法相关参数!$C$12:$AL$15,AN$15,MATCH($AB972,兵法相关参数!$C$3:$AL$3,0))),0)+IFERROR(AJ972*IF($E972="将领",INDEX(兵法相关参数!$C$4:$AL$7,AN$15,MATCH($AG972,兵法相关参数!$C$3:$AL$3,0)),INDEX(兵法相关参数!$C$12:$AL$15,AN$15,MATCH($AG972,兵法相关参数!$C$3:$AL$3,0))),0)</f>
        <v>0.15423001836256084</v>
      </c>
      <c r="AO972" s="146">
        <f>IFERROR(AF972*IF($E972="将领",INDEX(兵法相关参数!$C$4:$AL$7,AL$15,MATCH($AB972,兵法相关参数!$C$3:$AL$3,0)),INDEX(兵法相关参数!$C$12:$AL$15,AO$15,MATCH($AB972,兵法相关参数!$C$3:$AL$3,0))),0)+IFERROR(AK972*IF($E972="将领",INDEX(兵法相关参数!$C$4:$AL$7,AL$15,MATCH($AG972,兵法相关参数!$C$3:$AL$3,0)),INDEX(兵法相关参数!$C$12:$AL$15,AO$15,MATCH($AG972,兵法相关参数!$C$3:$AL$3,0))),0)</f>
        <v>0.39925418389047618</v>
      </c>
      <c r="AP972" s="42"/>
      <c r="AQ972" s="151">
        <f>AQ971</f>
        <v>30343</v>
      </c>
      <c r="AR972" s="161">
        <f>AR971</f>
        <v>0</v>
      </c>
      <c r="AS972" s="163" t="str">
        <f t="shared" si="667"/>
        <v>红</v>
      </c>
      <c r="AT972" s="153">
        <f t="shared" si="668"/>
        <v>1</v>
      </c>
      <c r="AU972" s="39" t="str">
        <f>IF(IF(L972="","",AQ972&amp;AT972)=AU971,"",IF(MOD(COUNTIF($AQ$1:AQ972,AQ972),3)=1,"",IF(L972="","",AQ972&amp;AT972)))</f>
        <v>303431</v>
      </c>
      <c r="AV972" s="191">
        <v>-7.5</v>
      </c>
      <c r="AW972" s="191">
        <v>-0.5</v>
      </c>
      <c r="AX972" s="15" t="str">
        <f>IF(MOD(COUNTIF($AQ$1:AQ972,AQ972),3)=1,"",IF(M972="","",AT972+1))</f>
        <v/>
      </c>
      <c r="AY972" s="15" t="str">
        <f t="shared" si="636"/>
        <v/>
      </c>
      <c r="AZ972" s="166" t="str">
        <f t="shared" si="637"/>
        <v/>
      </c>
      <c r="BA972" s="166" t="str">
        <f t="shared" si="638"/>
        <v/>
      </c>
      <c r="BB972" s="15" t="str">
        <f>IF(MOD(COUNTIF($AQ$1:AQ972,AQ972),3)=1,"",IF(N972="","",AX972+1))</f>
        <v/>
      </c>
      <c r="BC972" s="15" t="str">
        <f t="shared" si="678"/>
        <v/>
      </c>
      <c r="BD972" s="166" t="str">
        <f t="shared" si="679"/>
        <v/>
      </c>
      <c r="BE972" s="166" t="str">
        <f t="shared" si="680"/>
        <v/>
      </c>
      <c r="BF972" s="15"/>
      <c r="BG972" s="15"/>
      <c r="BH972" s="170" t="str">
        <f t="shared" si="681"/>
        <v>开场8秒，清除敌我全体武将的增益及护盾效果，敌方每被清除其中一种，扣除{0}点怒气，我方每被清除其中一种，获得{1}%减伤，持续12秒。</v>
      </c>
    </row>
    <row r="973" spans="1:60">
      <c r="A973" s="256"/>
      <c r="B973" s="259"/>
      <c r="C973" s="256"/>
      <c r="D973" s="257"/>
      <c r="E973" s="179"/>
      <c r="F973" s="141"/>
      <c r="G973" s="141"/>
      <c r="H973" s="141"/>
      <c r="I973" s="141"/>
      <c r="J973" s="256"/>
      <c r="K973" s="256"/>
      <c r="L973" s="182"/>
      <c r="M973" s="179"/>
      <c r="N973" s="179"/>
      <c r="O973" s="182"/>
      <c r="P973" s="44"/>
      <c r="Q973" s="10"/>
      <c r="R973" s="10"/>
      <c r="S973" s="10"/>
      <c r="T973" s="24"/>
      <c r="U973" s="24"/>
      <c r="V973" s="24"/>
      <c r="W973" s="23"/>
      <c r="X973" s="23"/>
      <c r="Y973" s="23"/>
      <c r="Z973" s="23"/>
      <c r="AA973" s="24"/>
      <c r="AB973" s="44"/>
      <c r="AC973" s="92"/>
      <c r="AD973" s="92"/>
      <c r="AE973" s="92"/>
      <c r="AF973" s="92"/>
      <c r="AG973" s="92"/>
      <c r="AH973" s="95"/>
      <c r="AI973" s="95"/>
      <c r="AJ973" s="95"/>
      <c r="AK973" s="95"/>
      <c r="AL973" s="146">
        <f>IFERROR(AC973*IF($E973="将领",INDEX(兵法相关参数!$C$4:$AL$7,AL$15,MATCH($AB973,兵法相关参数!$C$3:$AL$3,0)),INDEX(兵法相关参数!$C$12:$AL$15,AL$15,MATCH($AB973,兵法相关参数!$C$3:$AL$3,0))),0)+IFERROR(AH973*IF($E973="将领",INDEX(兵法相关参数!$C$4:$AL$7,AL$15,MATCH($AG973,兵法相关参数!$C$3:$AL$3,0)),INDEX(兵法相关参数!$C$12:$AL$15,AL$15,MATCH($AG973,兵法相关参数!$C$3:$AL$3,0))),0)</f>
        <v>0</v>
      </c>
      <c r="AM973" s="146">
        <f>IFERROR(AD973*IF($E973="将领",INDEX(兵法相关参数!$C$4:$AL$7,AM$15,MATCH($AB973,兵法相关参数!$C$3:$AL$3,0)),INDEX(兵法相关参数!$C$12:$AL$15,AM$15,MATCH($AB973,兵法相关参数!$C$3:$AL$3,0))),0)+IFERROR(AI973*IF($E973="将领",INDEX(兵法相关参数!$C$4:$AL$7,AM$15,MATCH($AG973,兵法相关参数!$C$3:$AL$3,0)),INDEX(兵法相关参数!$C$12:$AL$15,AM$15,MATCH($AG973,兵法相关参数!$C$3:$AL$3,0))),0)</f>
        <v>0</v>
      </c>
      <c r="AN973" s="146">
        <f>IFERROR(AE973*IF($E973="将领",INDEX(兵法相关参数!$C$4:$AL$7,AN$15,MATCH($AB973,兵法相关参数!$C$3:$AL$3,0)),INDEX(兵法相关参数!$C$12:$AL$15,AN$15,MATCH($AB973,兵法相关参数!$C$3:$AL$3,0))),0)+IFERROR(AJ973*IF($E973="将领",INDEX(兵法相关参数!$C$4:$AL$7,AN$15,MATCH($AG973,兵法相关参数!$C$3:$AL$3,0)),INDEX(兵法相关参数!$C$12:$AL$15,AN$15,MATCH($AG973,兵法相关参数!$C$3:$AL$3,0))),0)</f>
        <v>0</v>
      </c>
      <c r="AO973" s="146">
        <f>IFERROR(AF973*IF($E973="将领",INDEX(兵法相关参数!$C$4:$AL$7,AL$15,MATCH($AB973,兵法相关参数!$C$3:$AL$3,0)),INDEX(兵法相关参数!$C$12:$AL$15,AO$15,MATCH($AB973,兵法相关参数!$C$3:$AL$3,0))),0)+IFERROR(AK973*IF($E973="将领",INDEX(兵法相关参数!$C$4:$AL$7,AL$15,MATCH($AG973,兵法相关参数!$C$3:$AL$3,0)),INDEX(兵法相关参数!$C$12:$AL$15,AO$15,MATCH($AG973,兵法相关参数!$C$3:$AL$3,0))),0)</f>
        <v>0</v>
      </c>
      <c r="AP973" s="27"/>
      <c r="AQ973" s="151">
        <f>AQ972</f>
        <v>30343</v>
      </c>
      <c r="AR973" s="162">
        <f>AR972</f>
        <v>0</v>
      </c>
      <c r="AS973" s="15" t="str">
        <f t="shared" si="667"/>
        <v>红</v>
      </c>
      <c r="AT973" s="153">
        <f t="shared" si="668"/>
        <v>1</v>
      </c>
      <c r="AU973" s="39" t="str">
        <f>IF(IF(L973="","",AQ973&amp;AT973)=AU972,"",IF(MOD(COUNTIF($AQ$1:AQ973,AQ973),3)=1,"",IF(L973="","",AQ973&amp;AT973)))</f>
        <v/>
      </c>
      <c r="AV973" s="166" t="str">
        <f t="shared" si="682"/>
        <v/>
      </c>
      <c r="AW973" s="166" t="str">
        <f t="shared" si="683"/>
        <v/>
      </c>
      <c r="AX973" s="15" t="str">
        <f>IF(MOD(COUNTIF($AQ$1:AQ973,AQ973),3)=1,"",IF(M973="","",AT973+1))</f>
        <v/>
      </c>
      <c r="AY973" s="15" t="str">
        <f t="shared" si="636"/>
        <v/>
      </c>
      <c r="AZ973" s="166" t="str">
        <f t="shared" si="637"/>
        <v/>
      </c>
      <c r="BA973" s="166" t="str">
        <f t="shared" si="638"/>
        <v/>
      </c>
      <c r="BB973" s="15" t="str">
        <f>IF(MOD(COUNTIF($AQ$1:AQ973,AQ973),3)=1,"",IF(N973="","",AX973+1))</f>
        <v/>
      </c>
      <c r="BC973" s="15" t="str">
        <f t="shared" si="678"/>
        <v/>
      </c>
      <c r="BD973" s="166" t="str">
        <f t="shared" si="679"/>
        <v/>
      </c>
      <c r="BE973" s="166" t="str">
        <f t="shared" si="680"/>
        <v/>
      </c>
      <c r="BF973" s="15"/>
      <c r="BG973" s="15"/>
      <c r="BH973" s="170" t="str">
        <f t="shared" si="681"/>
        <v>开场8秒，清除敌我全体武将的增益及护盾效果，敌方每被清除其中一种，扣除{0}点怒气，我方每被清除其中一种，获得{1}%减伤，持续12秒。</v>
      </c>
    </row>
    <row r="974" spans="1:60">
      <c r="A974" s="256"/>
      <c r="B974" s="259"/>
      <c r="C974" s="256"/>
      <c r="D974" s="255" t="s">
        <v>471</v>
      </c>
      <c r="E974" s="11"/>
      <c r="F974" s="11"/>
      <c r="G974" s="11"/>
      <c r="H974" s="11"/>
      <c r="I974" s="11"/>
      <c r="J974" s="256"/>
      <c r="K974" s="256"/>
      <c r="L974" s="184" t="s">
        <v>62</v>
      </c>
      <c r="M974" s="184"/>
      <c r="N974" s="184"/>
      <c r="O974" s="183" t="s">
        <v>93</v>
      </c>
      <c r="P974" s="3" t="s">
        <v>472</v>
      </c>
      <c r="Q974" s="11" t="s">
        <v>61</v>
      </c>
      <c r="R974" s="11" t="s">
        <v>58</v>
      </c>
      <c r="S974" s="3"/>
      <c r="T974" s="11"/>
      <c r="U974" s="184"/>
      <c r="V974" s="184"/>
      <c r="W974" s="3" t="s">
        <v>223</v>
      </c>
      <c r="X974" s="3" t="s">
        <v>224</v>
      </c>
      <c r="Y974" s="3" t="s">
        <v>225</v>
      </c>
      <c r="Z974" s="3" t="s">
        <v>226</v>
      </c>
      <c r="AA974" s="1"/>
      <c r="AB974" s="15"/>
      <c r="AC974" s="187" t="s">
        <v>227</v>
      </c>
      <c r="AD974" s="187" t="s">
        <v>228</v>
      </c>
      <c r="AE974" s="187" t="s">
        <v>229</v>
      </c>
      <c r="AF974" s="187" t="s">
        <v>230</v>
      </c>
      <c r="AG974" s="96"/>
      <c r="AH974" s="187"/>
      <c r="AI974" s="187"/>
      <c r="AJ974" s="187"/>
      <c r="AK974" s="187"/>
      <c r="AL974" s="146">
        <f>IFERROR(AC974*IF($E974="将领",INDEX(兵法相关参数!$C$4:$AL$7,AL$15,MATCH($AB974,兵法相关参数!$C$3:$AL$3,0)),INDEX(兵法相关参数!$C$12:$AL$15,AL$15,MATCH($AB974,兵法相关参数!$C$3:$AL$3,0))),0)+IFERROR(AH974*IF($E974="将领",INDEX(兵法相关参数!$C$4:$AL$7,AL$15,MATCH($AG974,兵法相关参数!$C$3:$AL$3,0)),INDEX(兵法相关参数!$C$12:$AL$15,AL$15,MATCH($AG974,兵法相关参数!$C$3:$AL$3,0))),0)</f>
        <v>0</v>
      </c>
      <c r="AM974" s="146">
        <f>IFERROR(AD974*IF($E974="将领",INDEX(兵法相关参数!$C$4:$AL$7,AM$15,MATCH($AB974,兵法相关参数!$C$3:$AL$3,0)),INDEX(兵法相关参数!$C$12:$AL$15,AM$15,MATCH($AB974,兵法相关参数!$C$3:$AL$3,0))),0)+IFERROR(AI974*IF($E974="将领",INDEX(兵法相关参数!$C$4:$AL$7,AM$15,MATCH($AG974,兵法相关参数!$C$3:$AL$3,0)),INDEX(兵法相关参数!$C$12:$AL$15,AM$15,MATCH($AG974,兵法相关参数!$C$3:$AL$3,0))),0)</f>
        <v>0</v>
      </c>
      <c r="AN974" s="146">
        <f>IFERROR(AE974*IF($E974="将领",INDEX(兵法相关参数!$C$4:$AL$7,AN$15,MATCH($AB974,兵法相关参数!$C$3:$AL$3,0)),INDEX(兵法相关参数!$C$12:$AL$15,AN$15,MATCH($AB974,兵法相关参数!$C$3:$AL$3,0))),0)+IFERROR(AJ974*IF($E974="将领",INDEX(兵法相关参数!$C$4:$AL$7,AN$15,MATCH($AG974,兵法相关参数!$C$3:$AL$3,0)),INDEX(兵法相关参数!$C$12:$AL$15,AN$15,MATCH($AG974,兵法相关参数!$C$3:$AL$3,0))),0)</f>
        <v>0</v>
      </c>
      <c r="AO974" s="146">
        <f>IFERROR(AF974*IF($E974="将领",INDEX(兵法相关参数!$C$4:$AL$7,AL$15,MATCH($AB974,兵法相关参数!$C$3:$AL$3,0)),INDEX(兵法相关参数!$C$12:$AL$15,AO$15,MATCH($AB974,兵法相关参数!$C$3:$AL$3,0))),0)+IFERROR(AK974*IF($E974="将领",INDEX(兵法相关参数!$C$4:$AL$7,AL$15,MATCH($AG974,兵法相关参数!$C$3:$AL$3,0)),INDEX(兵法相关参数!$C$12:$AL$15,AO$15,MATCH($AG974,兵法相关参数!$C$3:$AL$3,0))),0)</f>
        <v>0</v>
      </c>
      <c r="AP974" s="42"/>
      <c r="AQ974" s="151">
        <f t="shared" ref="AQ974:AQ979" si="687">AQ973</f>
        <v>30343</v>
      </c>
      <c r="AR974" s="160">
        <f>IF(D974="直接伤害",1,0)</f>
        <v>0</v>
      </c>
      <c r="AS974" s="163" t="str">
        <f t="shared" si="667"/>
        <v>红</v>
      </c>
      <c r="AT974" s="153">
        <f t="shared" si="668"/>
        <v>2</v>
      </c>
      <c r="AU974" s="39" t="str">
        <f>IF(IF(L974="","",AQ974&amp;AT974)=AU973,"",IF(MOD(COUNTIF($AQ$1:AQ974,AQ974),3)=1,"",IF(L974="","",AQ974&amp;AT974)))</f>
        <v/>
      </c>
      <c r="AV974" s="166" t="str">
        <f t="shared" si="682"/>
        <v/>
      </c>
      <c r="AW974" s="166" t="str">
        <f t="shared" si="683"/>
        <v/>
      </c>
      <c r="AX974" s="15" t="str">
        <f>IF(MOD(COUNTIF($AQ$1:AQ974,AQ974),3)=1,"",IF(M974="","",AT974+1))</f>
        <v/>
      </c>
      <c r="AY974" s="15" t="str">
        <f t="shared" si="636"/>
        <v/>
      </c>
      <c r="AZ974" s="166" t="str">
        <f t="shared" si="637"/>
        <v/>
      </c>
      <c r="BA974" s="166" t="str">
        <f t="shared" si="638"/>
        <v/>
      </c>
      <c r="BB974" s="15" t="str">
        <f>IF(MOD(COUNTIF($AQ$1:AQ974,AQ974),3)=1,"",IF(N974="","",AX974+1))</f>
        <v/>
      </c>
      <c r="BC974" s="15" t="str">
        <f t="shared" si="678"/>
        <v/>
      </c>
      <c r="BD974" s="166" t="str">
        <f t="shared" si="679"/>
        <v/>
      </c>
      <c r="BE974" s="166" t="str">
        <f t="shared" si="680"/>
        <v/>
      </c>
      <c r="BF974" s="15"/>
      <c r="BG974" s="15"/>
      <c r="BH974" s="170" t="str">
        <f t="shared" si="681"/>
        <v>开场8秒，清除敌我全体武将的增益及护盾效果，敌方每被清除其中一种，扣除{0}点怒气，我方每被清除其中一种，获得{1}%减伤，持续12秒。</v>
      </c>
    </row>
    <row r="975" spans="1:60">
      <c r="A975" s="256"/>
      <c r="B975" s="259"/>
      <c r="C975" s="256"/>
      <c r="D975" s="256"/>
      <c r="E975" s="179" t="s">
        <v>22</v>
      </c>
      <c r="F975" s="141">
        <v>1</v>
      </c>
      <c r="G975" s="141">
        <v>1</v>
      </c>
      <c r="H975" s="141">
        <v>1</v>
      </c>
      <c r="I975" s="141">
        <v>1</v>
      </c>
      <c r="J975" s="256"/>
      <c r="K975" s="256"/>
      <c r="L975" s="207">
        <v>0.4</v>
      </c>
      <c r="M975" s="179"/>
      <c r="N975" s="207"/>
      <c r="O975" s="182">
        <v>1</v>
      </c>
      <c r="P975" s="44">
        <v>8</v>
      </c>
      <c r="Q975" s="179">
        <v>3</v>
      </c>
      <c r="R975" s="179">
        <v>12</v>
      </c>
      <c r="S975" s="44"/>
      <c r="T975" s="179"/>
      <c r="U975" s="110"/>
      <c r="V975" s="179"/>
      <c r="W975" s="23">
        <f>L975*O975*Q975</f>
        <v>1.2000000000000002</v>
      </c>
      <c r="X975" s="23">
        <f>L975*O975*Q975</f>
        <v>1.2000000000000002</v>
      </c>
      <c r="Y975" s="23">
        <f>L975*O975*Q975</f>
        <v>1.2000000000000002</v>
      </c>
      <c r="Z975" s="23">
        <f>L975*O975*Q975</f>
        <v>1.2000000000000002</v>
      </c>
      <c r="AA975" s="179"/>
      <c r="AB975" s="44" t="s">
        <v>243</v>
      </c>
      <c r="AC975" s="92">
        <f>辅助效用($P$975,R975,AC$15,"生存转换",标准系数,"指定将领",W$975)</f>
        <v>0.66229177001824058</v>
      </c>
      <c r="AD975" s="92">
        <f>辅助效用($P$975,R975,AD$15,"生存转换",标准系数,"指定将领",X$975)</f>
        <v>0.98044037670765982</v>
      </c>
      <c r="AE975" s="92">
        <f>辅助效用($P$975,R975,AE$15,"生存转换",标准系数,"指定将领",Y$975)</f>
        <v>0.50630342873839362</v>
      </c>
      <c r="AF975" s="92">
        <f>辅助效用($P$975,R975,AF$15,"生存转换",标准系数,"指定将领",Z$975)</f>
        <v>0.51654313666324581</v>
      </c>
      <c r="AG975" s="92"/>
      <c r="AH975" s="188"/>
      <c r="AI975" s="188"/>
      <c r="AJ975" s="188"/>
      <c r="AK975" s="238">
        <f>AV975+35*AW975</f>
        <v>0.4</v>
      </c>
      <c r="AL975" s="146">
        <f>IFERROR(AC975*IF($E975="将领",INDEX(兵法相关参数!$C$4:$AL$7,AL$15,MATCH($AB975,兵法相关参数!$C$3:$AL$3,0)),INDEX(兵法相关参数!$C$12:$AL$15,AL$15,MATCH($AB975,兵法相关参数!$C$3:$AL$3,0))),0)+IFERROR(AH975*IF($E975="将领",INDEX(兵法相关参数!$C$4:$AL$7,AL$15,MATCH($AG975,兵法相关参数!$C$3:$AL$3,0)),INDEX(兵法相关参数!$C$12:$AL$15,AL$15,MATCH($AG975,兵法相关参数!$C$3:$AL$3,0))),0)</f>
        <v>0.69890156830503547</v>
      </c>
      <c r="AM975" s="146">
        <f>IFERROR(AD975*IF($E975="将领",INDEX(兵法相关参数!$C$4:$AL$7,AM$15,MATCH($AB975,兵法相关参数!$C$3:$AL$3,0)),INDEX(兵法相关参数!$C$12:$AL$15,AM$15,MATCH($AB975,兵法相关参数!$C$3:$AL$3,0))),0)+IFERROR(AI975*IF($E975="将领",INDEX(兵法相关参数!$C$4:$AL$7,AM$15,MATCH($AG975,兵法相关参数!$C$3:$AL$3,0)),INDEX(兵法相关参数!$C$12:$AL$15,AM$15,MATCH($AG975,兵法相关参数!$C$3:$AL$3,0))),0)</f>
        <v>1.0259878071614648</v>
      </c>
      <c r="AN975" s="146">
        <f>IFERROR(AE975*IF($E975="将领",INDEX(兵法相关参数!$C$4:$AL$7,AN$15,MATCH($AB975,兵法相关参数!$C$3:$AL$3,0)),INDEX(兵法相关参数!$C$12:$AL$15,AN$15,MATCH($AB975,兵法相关参数!$C$3:$AL$3,0))),0)+IFERROR(AJ975*IF($E975="将领",INDEX(兵法相关参数!$C$4:$AL$7,AN$15,MATCH($AG975,兵法相关参数!$C$3:$AL$3,0)),INDEX(兵法相关参数!$C$12:$AL$15,AN$15,MATCH($AG975,兵法相关参数!$C$3:$AL$3,0))),0)</f>
        <v>0.53664870771560347</v>
      </c>
      <c r="AO975" s="146">
        <f>IFERROR(AF975*IF($E975="将领",INDEX(兵法相关参数!$C$4:$AL$7,AL$15,MATCH($AB975,兵法相关参数!$C$3:$AL$3,0)),INDEX(兵法相关参数!$C$12:$AL$15,AO$15,MATCH($AB975,兵法相关参数!$C$3:$AL$3,0))),0)+IFERROR(AK975*IF($E975="将领",INDEX(兵法相关参数!$C$4:$AL$7,AL$15,MATCH($AG975,兵法相关参数!$C$3:$AL$3,0)),INDEX(兵法相关参数!$C$12:$AL$15,AO$15,MATCH($AG975,兵法相关参数!$C$3:$AL$3,0))),0)</f>
        <v>0.54509632257879626</v>
      </c>
      <c r="AP975" s="27"/>
      <c r="AQ975" s="151">
        <f t="shared" si="687"/>
        <v>30343</v>
      </c>
      <c r="AR975" s="161">
        <f>AR974</f>
        <v>0</v>
      </c>
      <c r="AS975" s="163" t="str">
        <f t="shared" si="667"/>
        <v>红</v>
      </c>
      <c r="AT975" s="153">
        <f t="shared" si="668"/>
        <v>2</v>
      </c>
      <c r="AU975" s="39" t="str">
        <f>IF(IF(L975="","",AQ975&amp;AT975)=AU974,"",IF(MOD(COUNTIF($AQ$1:AQ975,AQ975),3)=1,"",IF(L975="","",AQ975&amp;AT975)))</f>
        <v>303432</v>
      </c>
      <c r="AV975" s="191">
        <v>0.12</v>
      </c>
      <c r="AW975" s="191">
        <v>8.0000000000000002E-3</v>
      </c>
      <c r="AX975" s="15" t="str">
        <f>IF(MOD(COUNTIF($AQ$1:AQ975,AQ975),3)=1,"",IF(M975="","",AT975+1))</f>
        <v/>
      </c>
      <c r="AY975" s="15" t="str">
        <f t="shared" si="636"/>
        <v/>
      </c>
      <c r="AZ975" s="166" t="str">
        <f t="shared" si="637"/>
        <v/>
      </c>
      <c r="BA975" s="166" t="str">
        <f t="shared" si="638"/>
        <v/>
      </c>
      <c r="BB975" s="15" t="str">
        <f>IF(MOD(COUNTIF($AQ$1:AQ975,AQ975),3)=1,"",IF(N975="","",AX975+1))</f>
        <v/>
      </c>
      <c r="BC975" s="15" t="str">
        <f t="shared" si="678"/>
        <v/>
      </c>
      <c r="BD975" s="166" t="str">
        <f t="shared" si="679"/>
        <v/>
      </c>
      <c r="BE975" s="166" t="str">
        <f t="shared" si="680"/>
        <v/>
      </c>
      <c r="BF975" s="15"/>
      <c r="BG975" s="15"/>
      <c r="BH975" s="170" t="str">
        <f t="shared" si="681"/>
        <v>开场8秒，清除敌我全体武将的增益及护盾效果，敌方每被清除其中一种，扣除{0}点怒气，我方每被清除其中一种，获得{1}%减伤，持续12秒。</v>
      </c>
    </row>
    <row r="976" spans="1:60">
      <c r="A976" s="256"/>
      <c r="B976" s="259"/>
      <c r="C976" s="256"/>
      <c r="D976" s="257"/>
      <c r="E976" s="179"/>
      <c r="F976" s="141"/>
      <c r="G976" s="141"/>
      <c r="H976" s="141"/>
      <c r="I976" s="141"/>
      <c r="J976" s="256"/>
      <c r="K976" s="256"/>
      <c r="L976" s="182"/>
      <c r="M976" s="179"/>
      <c r="N976" s="179"/>
      <c r="O976" s="182"/>
      <c r="P976" s="179"/>
      <c r="Q976" s="179"/>
      <c r="R976" s="179"/>
      <c r="S976" s="179"/>
      <c r="T976" s="179"/>
      <c r="U976" s="179"/>
      <c r="V976" s="179"/>
      <c r="W976" s="179"/>
      <c r="X976" s="179"/>
      <c r="Y976" s="179"/>
      <c r="Z976" s="179"/>
      <c r="AA976" s="179"/>
      <c r="AB976" s="44"/>
      <c r="AC976" s="92"/>
      <c r="AD976" s="92"/>
      <c r="AE976" s="92"/>
      <c r="AF976" s="92"/>
      <c r="AG976" s="92"/>
      <c r="AH976" s="189"/>
      <c r="AI976" s="189"/>
      <c r="AJ976" s="189"/>
      <c r="AK976" s="189"/>
      <c r="AL976" s="146">
        <f>IFERROR(AC976*IF($E976="将领",INDEX(兵法相关参数!$C$4:$AL$7,AL$15,MATCH($AB976,兵法相关参数!$C$3:$AL$3,0)),INDEX(兵法相关参数!$C$12:$AL$15,AL$15,MATCH($AB976,兵法相关参数!$C$3:$AL$3,0))),0)+IFERROR(AH976*IF($E976="将领",INDEX(兵法相关参数!$C$4:$AL$7,AL$15,MATCH($AG976,兵法相关参数!$C$3:$AL$3,0)),INDEX(兵法相关参数!$C$12:$AL$15,AL$15,MATCH($AG976,兵法相关参数!$C$3:$AL$3,0))),0)</f>
        <v>0</v>
      </c>
      <c r="AM976" s="146">
        <f>IFERROR(AD976*IF($E976="将领",INDEX(兵法相关参数!$C$4:$AL$7,AM$15,MATCH($AB976,兵法相关参数!$C$3:$AL$3,0)),INDEX(兵法相关参数!$C$12:$AL$15,AM$15,MATCH($AB976,兵法相关参数!$C$3:$AL$3,0))),0)+IFERROR(AI976*IF($E976="将领",INDEX(兵法相关参数!$C$4:$AL$7,AM$15,MATCH($AG976,兵法相关参数!$C$3:$AL$3,0)),INDEX(兵法相关参数!$C$12:$AL$15,AM$15,MATCH($AG976,兵法相关参数!$C$3:$AL$3,0))),0)</f>
        <v>0</v>
      </c>
      <c r="AN976" s="146">
        <f>IFERROR(AE976*IF($E976="将领",INDEX(兵法相关参数!$C$4:$AL$7,AN$15,MATCH($AB976,兵法相关参数!$C$3:$AL$3,0)),INDEX(兵法相关参数!$C$12:$AL$15,AN$15,MATCH($AB976,兵法相关参数!$C$3:$AL$3,0))),0)+IFERROR(AJ976*IF($E976="将领",INDEX(兵法相关参数!$C$4:$AL$7,AN$15,MATCH($AG976,兵法相关参数!$C$3:$AL$3,0)),INDEX(兵法相关参数!$C$12:$AL$15,AN$15,MATCH($AG976,兵法相关参数!$C$3:$AL$3,0))),0)</f>
        <v>0</v>
      </c>
      <c r="AO976" s="146">
        <f>IFERROR(AF976*IF($E976="将领",INDEX(兵法相关参数!$C$4:$AL$7,AL$15,MATCH($AB976,兵法相关参数!$C$3:$AL$3,0)),INDEX(兵法相关参数!$C$12:$AL$15,AO$15,MATCH($AB976,兵法相关参数!$C$3:$AL$3,0))),0)+IFERROR(AK976*IF($E976="将领",INDEX(兵法相关参数!$C$4:$AL$7,AL$15,MATCH($AG976,兵法相关参数!$C$3:$AL$3,0)),INDEX(兵法相关参数!$C$12:$AL$15,AO$15,MATCH($AG976,兵法相关参数!$C$3:$AL$3,0))),0)</f>
        <v>0</v>
      </c>
      <c r="AP976" s="42"/>
      <c r="AQ976" s="151">
        <f t="shared" si="687"/>
        <v>30343</v>
      </c>
      <c r="AR976" s="162">
        <f>AR975</f>
        <v>0</v>
      </c>
      <c r="AS976" s="15" t="str">
        <f t="shared" si="667"/>
        <v>红</v>
      </c>
      <c r="AT976" s="153">
        <f t="shared" si="668"/>
        <v>2</v>
      </c>
      <c r="AU976" s="39" t="str">
        <f>IF(IF(L976="","",AQ976&amp;AT976)=AU975,"",IF(MOD(COUNTIF($AQ$1:AQ976,AQ976),3)=1,"",IF(L976="","",AQ976&amp;AT976)))</f>
        <v/>
      </c>
      <c r="AV976" s="166" t="str">
        <f t="shared" si="682"/>
        <v/>
      </c>
      <c r="AW976" s="166" t="str">
        <f t="shared" si="683"/>
        <v/>
      </c>
      <c r="AX976" s="15" t="str">
        <f>IF(MOD(COUNTIF($AQ$1:AQ976,AQ976),3)=1,"",IF(M976="","",AT976+1))</f>
        <v/>
      </c>
      <c r="AY976" s="15" t="str">
        <f t="shared" si="636"/>
        <v/>
      </c>
      <c r="AZ976" s="166" t="str">
        <f t="shared" si="637"/>
        <v/>
      </c>
      <c r="BA976" s="166" t="str">
        <f t="shared" si="638"/>
        <v/>
      </c>
      <c r="BB976" s="15" t="str">
        <f>IF(MOD(COUNTIF($AQ$1:AQ976,AQ976),3)=1,"",IF(N976="","",AX976+1))</f>
        <v/>
      </c>
      <c r="BC976" s="15" t="str">
        <f t="shared" si="678"/>
        <v/>
      </c>
      <c r="BD976" s="166" t="str">
        <f t="shared" si="679"/>
        <v/>
      </c>
      <c r="BE976" s="166" t="str">
        <f t="shared" si="680"/>
        <v/>
      </c>
      <c r="BF976" s="15"/>
      <c r="BG976" s="15"/>
      <c r="BH976" s="170" t="str">
        <f t="shared" si="681"/>
        <v>开场8秒，清除敌我全体武将的增益及护盾效果，敌方每被清除其中一种，扣除{0}点怒气，我方每被清除其中一种，获得{1}%减伤，持续12秒。</v>
      </c>
    </row>
    <row r="977" spans="1:60">
      <c r="A977" s="256"/>
      <c r="B977" s="259"/>
      <c r="C977" s="256"/>
      <c r="D977" s="255"/>
      <c r="E977" s="11"/>
      <c r="F977" s="11"/>
      <c r="G977" s="11"/>
      <c r="H977" s="11"/>
      <c r="I977" s="11"/>
      <c r="J977" s="256"/>
      <c r="K977" s="256"/>
      <c r="L977" s="184"/>
      <c r="M977" s="184"/>
      <c r="N977" s="11"/>
      <c r="O977" s="183"/>
      <c r="P977" s="3"/>
      <c r="Q977" s="11"/>
      <c r="R977" s="11"/>
      <c r="S977" s="184"/>
      <c r="T977" s="184"/>
      <c r="U977" s="184"/>
      <c r="V977" s="184"/>
      <c r="W977" s="3"/>
      <c r="X977" s="3"/>
      <c r="Y977" s="3"/>
      <c r="Z977" s="3"/>
      <c r="AA977" s="1"/>
      <c r="AB977" s="15"/>
      <c r="AC977" s="187"/>
      <c r="AD977" s="187"/>
      <c r="AE977" s="187"/>
      <c r="AF977" s="187"/>
      <c r="AG977" s="96"/>
      <c r="AH977" s="187"/>
      <c r="AI977" s="187"/>
      <c r="AJ977" s="187"/>
      <c r="AK977" s="187"/>
      <c r="AL977" s="146">
        <f>IFERROR(AC977*IF($E977="将领",INDEX(兵法相关参数!$C$4:$AL$7,AL$15,MATCH($AB977,兵法相关参数!$C$3:$AL$3,0)),INDEX(兵法相关参数!$C$12:$AL$15,AL$15,MATCH($AB977,兵法相关参数!$C$3:$AL$3,0))),0)+IFERROR(AH977*IF($E977="将领",INDEX(兵法相关参数!$C$4:$AL$7,AL$15,MATCH($AG977,兵法相关参数!$C$3:$AL$3,0)),INDEX(兵法相关参数!$C$12:$AL$15,AL$15,MATCH($AG977,兵法相关参数!$C$3:$AL$3,0))),0)</f>
        <v>0</v>
      </c>
      <c r="AM977" s="146">
        <f>IFERROR(AD977*IF($E977="将领",INDEX(兵法相关参数!$C$4:$AL$7,AM$15,MATCH($AB977,兵法相关参数!$C$3:$AL$3,0)),INDEX(兵法相关参数!$C$12:$AL$15,AM$15,MATCH($AB977,兵法相关参数!$C$3:$AL$3,0))),0)+IFERROR(AI977*IF($E977="将领",INDEX(兵法相关参数!$C$4:$AL$7,AM$15,MATCH($AG977,兵法相关参数!$C$3:$AL$3,0)),INDEX(兵法相关参数!$C$12:$AL$15,AM$15,MATCH($AG977,兵法相关参数!$C$3:$AL$3,0))),0)</f>
        <v>0</v>
      </c>
      <c r="AN977" s="146">
        <f>IFERROR(AE977*IF($E977="将领",INDEX(兵法相关参数!$C$4:$AL$7,AN$15,MATCH($AB977,兵法相关参数!$C$3:$AL$3,0)),INDEX(兵法相关参数!$C$12:$AL$15,AN$15,MATCH($AB977,兵法相关参数!$C$3:$AL$3,0))),0)+IFERROR(AJ977*IF($E977="将领",INDEX(兵法相关参数!$C$4:$AL$7,AN$15,MATCH($AG977,兵法相关参数!$C$3:$AL$3,0)),INDEX(兵法相关参数!$C$12:$AL$15,AN$15,MATCH($AG977,兵法相关参数!$C$3:$AL$3,0))),0)</f>
        <v>0</v>
      </c>
      <c r="AO977" s="146">
        <f>IFERROR(AF977*IF($E977="将领",INDEX(兵法相关参数!$C$4:$AL$7,AL$15,MATCH($AB977,兵法相关参数!$C$3:$AL$3,0)),INDEX(兵法相关参数!$C$12:$AL$15,AO$15,MATCH($AB977,兵法相关参数!$C$3:$AL$3,0))),0)+IFERROR(AK977*IF($E977="将领",INDEX(兵法相关参数!$C$4:$AL$7,AL$15,MATCH($AG977,兵法相关参数!$C$3:$AL$3,0)),INDEX(兵法相关参数!$C$12:$AL$15,AO$15,MATCH($AG977,兵法相关参数!$C$3:$AL$3,0))),0)</f>
        <v>0</v>
      </c>
      <c r="AP977" s="27"/>
      <c r="AQ977" s="151">
        <f t="shared" si="687"/>
        <v>30343</v>
      </c>
      <c r="AR977" s="160">
        <f>IF(D977="直接伤害",1,0)</f>
        <v>0</v>
      </c>
      <c r="AS977" s="163" t="str">
        <f t="shared" si="667"/>
        <v>红</v>
      </c>
      <c r="AT977" s="153">
        <f t="shared" si="668"/>
        <v>2</v>
      </c>
      <c r="AU977" s="39" t="str">
        <f>IF(IF(L977="","",AQ977&amp;AT977)=AU976,"",IF(MOD(COUNTIF($AQ$1:AQ977,AQ977),3)=1,"",IF(L977="","",AQ977&amp;AT977)))</f>
        <v/>
      </c>
      <c r="AV977" s="166" t="str">
        <f t="shared" si="682"/>
        <v/>
      </c>
      <c r="AW977" s="166" t="str">
        <f t="shared" si="683"/>
        <v/>
      </c>
      <c r="AX977" s="15" t="str">
        <f>IF(MOD(COUNTIF($AQ$1:AQ977,AQ977),3)=1,"",IF(M977="","",AT977+1))</f>
        <v/>
      </c>
      <c r="AY977" s="15" t="str">
        <f t="shared" si="636"/>
        <v/>
      </c>
      <c r="AZ977" s="166" t="str">
        <f t="shared" si="637"/>
        <v/>
      </c>
      <c r="BA977" s="166" t="str">
        <f t="shared" si="638"/>
        <v/>
      </c>
      <c r="BB977" s="15" t="str">
        <f>IF(MOD(COUNTIF($AQ$1:AQ977,AQ977),3)=1,"",IF(N977="","",AX977+1))</f>
        <v/>
      </c>
      <c r="BC977" s="15" t="str">
        <f t="shared" si="678"/>
        <v/>
      </c>
      <c r="BD977" s="166" t="str">
        <f t="shared" si="679"/>
        <v/>
      </c>
      <c r="BE977" s="166" t="str">
        <f t="shared" si="680"/>
        <v/>
      </c>
      <c r="BF977" s="15"/>
      <c r="BG977" s="15"/>
      <c r="BH977" s="170" t="str">
        <f t="shared" si="681"/>
        <v>开场8秒，清除敌我全体武将的增益及护盾效果，敌方每被清除其中一种，扣除{0}点怒气，我方每被清除其中一种，获得{1}%减伤，持续12秒。</v>
      </c>
    </row>
    <row r="978" spans="1:60">
      <c r="A978" s="256"/>
      <c r="B978" s="259"/>
      <c r="C978" s="256"/>
      <c r="D978" s="256"/>
      <c r="E978" s="179"/>
      <c r="F978" s="141"/>
      <c r="G978" s="141"/>
      <c r="H978" s="141"/>
      <c r="I978" s="141"/>
      <c r="J978" s="256"/>
      <c r="K978" s="256"/>
      <c r="L978" s="44"/>
      <c r="M978" s="44"/>
      <c r="N978" s="10"/>
      <c r="O978" s="81"/>
      <c r="P978" s="44"/>
      <c r="Q978" s="10"/>
      <c r="R978" s="10"/>
      <c r="S978" s="44"/>
      <c r="T978" s="44"/>
      <c r="U978" s="44"/>
      <c r="V978" s="24"/>
      <c r="W978" s="92"/>
      <c r="X978" s="92"/>
      <c r="Y978" s="92"/>
      <c r="Z978" s="92"/>
      <c r="AA978" s="22"/>
      <c r="AB978" s="44"/>
      <c r="AC978" s="92"/>
      <c r="AD978" s="92"/>
      <c r="AE978" s="92"/>
      <c r="AF978" s="92"/>
      <c r="AG978" s="92"/>
      <c r="AH978" s="188"/>
      <c r="AI978" s="188"/>
      <c r="AJ978" s="188"/>
      <c r="AK978" s="188"/>
      <c r="AL978" s="146">
        <f>IFERROR(AC978*IF($E978="将领",INDEX(兵法相关参数!$C$4:$AL$7,AL$15,MATCH($AB978,兵法相关参数!$C$3:$AL$3,0)),INDEX(兵法相关参数!$C$12:$AL$15,AL$15,MATCH($AB978,兵法相关参数!$C$3:$AL$3,0))),0)+IFERROR(AH978*IF($E978="将领",INDEX(兵法相关参数!$C$4:$AL$7,AL$15,MATCH($AG978,兵法相关参数!$C$3:$AL$3,0)),INDEX(兵法相关参数!$C$12:$AL$15,AL$15,MATCH($AG978,兵法相关参数!$C$3:$AL$3,0))),0)</f>
        <v>0</v>
      </c>
      <c r="AM978" s="146">
        <f>IFERROR(AD978*IF($E978="将领",INDEX(兵法相关参数!$C$4:$AL$7,AM$15,MATCH($AB978,兵法相关参数!$C$3:$AL$3,0)),INDEX(兵法相关参数!$C$12:$AL$15,AM$15,MATCH($AB978,兵法相关参数!$C$3:$AL$3,0))),0)+IFERROR(AI978*IF($E978="将领",INDEX(兵法相关参数!$C$4:$AL$7,AM$15,MATCH($AG978,兵法相关参数!$C$3:$AL$3,0)),INDEX(兵法相关参数!$C$12:$AL$15,AM$15,MATCH($AG978,兵法相关参数!$C$3:$AL$3,0))),0)</f>
        <v>0</v>
      </c>
      <c r="AN978" s="146">
        <f>IFERROR(AE978*IF($E978="将领",INDEX(兵法相关参数!$C$4:$AL$7,AN$15,MATCH($AB978,兵法相关参数!$C$3:$AL$3,0)),INDEX(兵法相关参数!$C$12:$AL$15,AN$15,MATCH($AB978,兵法相关参数!$C$3:$AL$3,0))),0)+IFERROR(AJ978*IF($E978="将领",INDEX(兵法相关参数!$C$4:$AL$7,AN$15,MATCH($AG978,兵法相关参数!$C$3:$AL$3,0)),INDEX(兵法相关参数!$C$12:$AL$15,AN$15,MATCH($AG978,兵法相关参数!$C$3:$AL$3,0))),0)</f>
        <v>0</v>
      </c>
      <c r="AO978" s="146">
        <f>IFERROR(AF978*IF($E978="将领",INDEX(兵法相关参数!$C$4:$AL$7,AL$15,MATCH($AB978,兵法相关参数!$C$3:$AL$3,0)),INDEX(兵法相关参数!$C$12:$AL$15,AO$15,MATCH($AB978,兵法相关参数!$C$3:$AL$3,0))),0)+IFERROR(AK978*IF($E978="将领",INDEX(兵法相关参数!$C$4:$AL$7,AL$15,MATCH($AG978,兵法相关参数!$C$3:$AL$3,0)),INDEX(兵法相关参数!$C$12:$AL$15,AO$15,MATCH($AG978,兵法相关参数!$C$3:$AL$3,0))),0)</f>
        <v>0</v>
      </c>
      <c r="AP978" s="42"/>
      <c r="AQ978" s="151">
        <f t="shared" si="687"/>
        <v>30343</v>
      </c>
      <c r="AR978" s="161">
        <f>AR977</f>
        <v>0</v>
      </c>
      <c r="AS978" s="163" t="str">
        <f t="shared" si="667"/>
        <v>红</v>
      </c>
      <c r="AT978" s="153">
        <f t="shared" si="668"/>
        <v>2</v>
      </c>
      <c r="AU978" s="39" t="str">
        <f>IF(IF(L978="","",AQ978&amp;AT978)=AU977,"",IF(MOD(COUNTIF($AQ$1:AQ978,AQ978),3)=1,"",IF(L978="","",AQ978&amp;AT978)))</f>
        <v/>
      </c>
      <c r="AV978" s="166" t="str">
        <f t="shared" ref="AV978:AV1014" si="688">IF(AU978="","",IF(L977="固定值",L978,ROUND(IF(AR978=1,L978*INDEX($AV$5:$AV$9,MATCH(AS978,$AU$5:$AU$9,0)),L978*INDEX($AV$13:$AV$17,MATCH(AS978,$AU$13:$AU$17,0))),IF(MID(BH978,FIND(AT978-1,BH978)+2,1)="%",3,1))))</f>
        <v/>
      </c>
      <c r="AW978" s="166" t="str">
        <f t="shared" ref="AW978:AW1014" si="689">IF(AU978="","",ROUND((IF(AR978=1,L978*INDEX($AW$5:$AW$9,MATCH(AS978,$AU$5:$AU$9,0)),L978*INDEX($AW$13:$AW$17,MATCH(AS978,$AU$13:$AU$17,0)))-AV978)/34,IF(MID(BH978,FIND(AT978-1,BH978)+2,1)="%",3,1)))</f>
        <v/>
      </c>
      <c r="AX978" s="15" t="str">
        <f>IF(MOD(COUNTIF($AQ$1:AQ978,AQ978),3)=1,"",IF(M978="","",AT978+1))</f>
        <v/>
      </c>
      <c r="AY978" s="15" t="str">
        <f t="shared" si="636"/>
        <v/>
      </c>
      <c r="AZ978" s="166" t="str">
        <f t="shared" si="637"/>
        <v/>
      </c>
      <c r="BA978" s="166" t="str">
        <f t="shared" si="638"/>
        <v/>
      </c>
      <c r="BB978" s="15" t="str">
        <f>IF(MOD(COUNTIF($AQ$1:AQ978,AQ978),3)=1,"",IF(N978="","",AX978+1))</f>
        <v/>
      </c>
      <c r="BC978" s="15" t="str">
        <f t="shared" si="678"/>
        <v/>
      </c>
      <c r="BD978" s="166" t="str">
        <f t="shared" si="679"/>
        <v/>
      </c>
      <c r="BE978" s="166" t="str">
        <f t="shared" si="680"/>
        <v/>
      </c>
      <c r="BF978" s="15"/>
      <c r="BG978" s="15"/>
      <c r="BH978" s="170" t="str">
        <f t="shared" si="681"/>
        <v>开场8秒，清除敌我全体武将的增益及护盾效果，敌方每被清除其中一种，扣除{0}点怒气，我方每被清除其中一种，获得{1}%减伤，持续12秒。</v>
      </c>
    </row>
    <row r="979" spans="1:60">
      <c r="A979" s="257"/>
      <c r="B979" s="260"/>
      <c r="C979" s="257"/>
      <c r="D979" s="257"/>
      <c r="E979" s="179"/>
      <c r="F979" s="179"/>
      <c r="G979" s="179"/>
      <c r="H979" s="179"/>
      <c r="I979" s="179"/>
      <c r="J979" s="257"/>
      <c r="K979" s="257"/>
      <c r="L979" s="182"/>
      <c r="M979" s="179"/>
      <c r="N979" s="179"/>
      <c r="O979" s="182"/>
      <c r="P979" s="179"/>
      <c r="Q979" s="179"/>
      <c r="R979" s="179"/>
      <c r="S979" s="179"/>
      <c r="T979" s="179"/>
      <c r="U979" s="179"/>
      <c r="V979" s="179"/>
      <c r="W979" s="179"/>
      <c r="X979" s="179"/>
      <c r="Y979" s="179"/>
      <c r="Z979" s="179"/>
      <c r="AA979" s="179"/>
      <c r="AB979" s="44"/>
      <c r="AC979" s="189"/>
      <c r="AD979" s="189"/>
      <c r="AE979" s="189"/>
      <c r="AF979" s="189"/>
      <c r="AG979" s="92"/>
      <c r="AH979" s="189"/>
      <c r="AI979" s="189"/>
      <c r="AJ979" s="189"/>
      <c r="AK979" s="189"/>
      <c r="AL979" s="146">
        <f>IFERROR(AC979*IF($E979="将领",INDEX(兵法相关参数!$C$4:$AL$7,AL$15,MATCH($AB979,兵法相关参数!$C$3:$AL$3,0)),INDEX(兵法相关参数!$C$12:$AL$15,AL$15,MATCH($AB979,兵法相关参数!$C$3:$AL$3,0))),0)+IFERROR(AH979*IF($E979="将领",INDEX(兵法相关参数!$C$4:$AL$7,AL$15,MATCH($AG979,兵法相关参数!$C$3:$AL$3,0)),INDEX(兵法相关参数!$C$12:$AL$15,AL$15,MATCH($AG979,兵法相关参数!$C$3:$AL$3,0))),0)</f>
        <v>0</v>
      </c>
      <c r="AM979" s="146">
        <f>IFERROR(AD979*IF($E979="将领",INDEX(兵法相关参数!$C$4:$AL$7,AM$15,MATCH($AB979,兵法相关参数!$C$3:$AL$3,0)),INDEX(兵法相关参数!$C$12:$AL$15,AM$15,MATCH($AB979,兵法相关参数!$C$3:$AL$3,0))),0)+IFERROR(AI979*IF($E979="将领",INDEX(兵法相关参数!$C$4:$AL$7,AM$15,MATCH($AG979,兵法相关参数!$C$3:$AL$3,0)),INDEX(兵法相关参数!$C$12:$AL$15,AM$15,MATCH($AG979,兵法相关参数!$C$3:$AL$3,0))),0)</f>
        <v>0</v>
      </c>
      <c r="AN979" s="146">
        <f>IFERROR(AE979*IF($E979="将领",INDEX(兵法相关参数!$C$4:$AL$7,AN$15,MATCH($AB979,兵法相关参数!$C$3:$AL$3,0)),INDEX(兵法相关参数!$C$12:$AL$15,AN$15,MATCH($AB979,兵法相关参数!$C$3:$AL$3,0))),0)+IFERROR(AJ979*IF($E979="将领",INDEX(兵法相关参数!$C$4:$AL$7,AN$15,MATCH($AG979,兵法相关参数!$C$3:$AL$3,0)),INDEX(兵法相关参数!$C$12:$AL$15,AN$15,MATCH($AG979,兵法相关参数!$C$3:$AL$3,0))),0)</f>
        <v>0</v>
      </c>
      <c r="AO979" s="146">
        <f>IFERROR(AF979*IF($E979="将领",INDEX(兵法相关参数!$C$4:$AL$7,AL$15,MATCH($AB979,兵法相关参数!$C$3:$AL$3,0)),INDEX(兵法相关参数!$C$12:$AL$15,AO$15,MATCH($AB979,兵法相关参数!$C$3:$AL$3,0))),0)+IFERROR(AK979*IF($E979="将领",INDEX(兵法相关参数!$C$4:$AL$7,AL$15,MATCH($AG979,兵法相关参数!$C$3:$AL$3,0)),INDEX(兵法相关参数!$C$12:$AL$15,AO$15,MATCH($AG979,兵法相关参数!$C$3:$AL$3,0))),0)</f>
        <v>0</v>
      </c>
      <c r="AP979" s="27"/>
      <c r="AQ979" s="152">
        <f t="shared" si="687"/>
        <v>30343</v>
      </c>
      <c r="AR979" s="162">
        <f>AR978</f>
        <v>0</v>
      </c>
      <c r="AS979" s="15" t="str">
        <f t="shared" si="667"/>
        <v>红</v>
      </c>
      <c r="AT979" s="153">
        <f t="shared" si="668"/>
        <v>2</v>
      </c>
      <c r="AU979" s="39" t="str">
        <f>IF(IF(L979="","",AQ979&amp;AT979)=AU978,"",IF(MOD(COUNTIF($AQ$1:AQ979,AQ979),3)=1,"",IF(L979="","",AQ979&amp;AT979)))</f>
        <v/>
      </c>
      <c r="AV979" s="166" t="str">
        <f t="shared" si="688"/>
        <v/>
      </c>
      <c r="AW979" s="166" t="str">
        <f t="shared" si="689"/>
        <v/>
      </c>
      <c r="AX979" s="15" t="str">
        <f>IF(MOD(COUNTIF($AQ$1:AQ979,AQ979),3)=1,"",IF(M979="","",AT979+1))</f>
        <v/>
      </c>
      <c r="AY979" s="15" t="str">
        <f t="shared" si="636"/>
        <v/>
      </c>
      <c r="AZ979" s="166" t="str">
        <f t="shared" si="637"/>
        <v/>
      </c>
      <c r="BA979" s="166" t="str">
        <f t="shared" si="638"/>
        <v/>
      </c>
      <c r="BB979" s="15" t="str">
        <f>IF(MOD(COUNTIF($AQ$1:AQ979,AQ979),3)=1,"",IF(N979="","",AX979+1))</f>
        <v/>
      </c>
      <c r="BC979" s="15" t="str">
        <f t="shared" si="678"/>
        <v/>
      </c>
      <c r="BD979" s="166" t="str">
        <f t="shared" si="679"/>
        <v/>
      </c>
      <c r="BE979" s="166" t="str">
        <f t="shared" si="680"/>
        <v/>
      </c>
      <c r="BF979" s="15"/>
      <c r="BG979" s="15"/>
      <c r="BH979" s="170" t="str">
        <f t="shared" si="681"/>
        <v>开场8秒，清除敌我全体武将的增益及护盾效果，敌方每被清除其中一种，扣除{0}点怒气，我方每被清除其中一种，获得{1}%减伤，持续12秒。</v>
      </c>
    </row>
    <row r="980" spans="1:60">
      <c r="A980" s="255" t="s">
        <v>1441</v>
      </c>
      <c r="B980" s="258" t="s">
        <v>1456</v>
      </c>
      <c r="C980" s="255" t="s">
        <v>13</v>
      </c>
      <c r="D980" s="255" t="s">
        <v>1331</v>
      </c>
      <c r="E980" s="11"/>
      <c r="F980" s="11"/>
      <c r="G980" s="11"/>
      <c r="H980" s="11"/>
      <c r="I980" s="11"/>
      <c r="J980" s="11" t="s">
        <v>402</v>
      </c>
      <c r="K980" s="11" t="s">
        <v>469</v>
      </c>
      <c r="L980" s="184" t="s">
        <v>62</v>
      </c>
      <c r="M980" s="11"/>
      <c r="N980" s="11"/>
      <c r="O980" s="183" t="s">
        <v>52</v>
      </c>
      <c r="P980" s="3" t="s">
        <v>57</v>
      </c>
      <c r="Q980" s="11" t="s">
        <v>60</v>
      </c>
      <c r="R980" s="11" t="s">
        <v>61</v>
      </c>
      <c r="S980" s="184"/>
      <c r="T980" s="184"/>
      <c r="U980" s="184"/>
      <c r="V980" s="184"/>
      <c r="W980" s="3" t="s">
        <v>223</v>
      </c>
      <c r="X980" s="3" t="s">
        <v>224</v>
      </c>
      <c r="Y980" s="3" t="s">
        <v>225</v>
      </c>
      <c r="Z980" s="3" t="s">
        <v>226</v>
      </c>
      <c r="AA980" s="1"/>
      <c r="AB980" s="15"/>
      <c r="AC980" s="187" t="s">
        <v>227</v>
      </c>
      <c r="AD980" s="187" t="s">
        <v>228</v>
      </c>
      <c r="AE980" s="187" t="s">
        <v>229</v>
      </c>
      <c r="AF980" s="187" t="s">
        <v>230</v>
      </c>
      <c r="AG980" s="96"/>
      <c r="AH980" s="187"/>
      <c r="AI980" s="187"/>
      <c r="AJ980" s="187"/>
      <c r="AK980" s="187"/>
      <c r="AL980" s="146">
        <f>IFERROR(AC980*IF($E980="将领",INDEX(兵法相关参数!$C$4:$AL$7,AL$15,MATCH($AB980,兵法相关参数!$C$3:$AL$3,0)),INDEX(兵法相关参数!$C$12:$AL$15,AL$15,MATCH($AB980,兵法相关参数!$C$3:$AL$3,0))),0)+IFERROR(AH980*IF($E980="将领",INDEX(兵法相关参数!$C$4:$AL$7,AL$15,MATCH($AG980,兵法相关参数!$C$3:$AL$3,0)),INDEX(兵法相关参数!$C$12:$AL$15,AL$15,MATCH($AG980,兵法相关参数!$C$3:$AL$3,0))),0)</f>
        <v>0</v>
      </c>
      <c r="AM980" s="146">
        <f>IFERROR(AD980*IF($E980="将领",INDEX(兵法相关参数!$C$4:$AL$7,AM$15,MATCH($AB980,兵法相关参数!$C$3:$AL$3,0)),INDEX(兵法相关参数!$C$12:$AL$15,AM$15,MATCH($AB980,兵法相关参数!$C$3:$AL$3,0))),0)+IFERROR(AI980*IF($E980="将领",INDEX(兵法相关参数!$C$4:$AL$7,AM$15,MATCH($AG980,兵法相关参数!$C$3:$AL$3,0)),INDEX(兵法相关参数!$C$12:$AL$15,AM$15,MATCH($AG980,兵法相关参数!$C$3:$AL$3,0))),0)</f>
        <v>0</v>
      </c>
      <c r="AN980" s="146">
        <f>IFERROR(AE980*IF($E980="将领",INDEX(兵法相关参数!$C$4:$AL$7,AN$15,MATCH($AB980,兵法相关参数!$C$3:$AL$3,0)),INDEX(兵法相关参数!$C$12:$AL$15,AN$15,MATCH($AB980,兵法相关参数!$C$3:$AL$3,0))),0)+IFERROR(AJ980*IF($E980="将领",INDEX(兵法相关参数!$C$4:$AL$7,AN$15,MATCH($AG980,兵法相关参数!$C$3:$AL$3,0)),INDEX(兵法相关参数!$C$12:$AL$15,AN$15,MATCH($AG980,兵法相关参数!$C$3:$AL$3,0))),0)</f>
        <v>0</v>
      </c>
      <c r="AO980" s="146">
        <f>IFERROR(AF980*IF($E980="将领",INDEX(兵法相关参数!$C$4:$AL$7,AL$15,MATCH($AB980,兵法相关参数!$C$3:$AL$3,0)),INDEX(兵法相关参数!$C$12:$AL$15,AO$15,MATCH($AB980,兵法相关参数!$C$3:$AL$3,0))),0)+IFERROR(AK980*IF($E980="将领",INDEX(兵法相关参数!$C$4:$AL$7,AL$15,MATCH($AG980,兵法相关参数!$C$3:$AL$3,0)),INDEX(兵法相关参数!$C$12:$AL$15,AO$15,MATCH($AG980,兵法相关参数!$C$3:$AL$3,0))),0)</f>
        <v>0</v>
      </c>
      <c r="AP980" s="27"/>
      <c r="AQ980" s="154">
        <v>30344</v>
      </c>
      <c r="AR980" s="160">
        <f t="shared" ref="AR980:AR1015" si="690">IF(D980="直接伤害",1,0)</f>
        <v>0</v>
      </c>
      <c r="AS980" s="15" t="str">
        <f t="shared" ref="AS980:AS1021" si="691">IF(C980="",AS979,C980)</f>
        <v>红</v>
      </c>
      <c r="AT980" s="153">
        <f t="shared" ref="AT980:AT1021" si="692">IF(A980&lt;&gt;"",1,IF(D980="",AT979,IF(AU978="",AT979,IF(AX978="",AT979+1,IF(BB978="",AT979+2,AT979+3)))))</f>
        <v>1</v>
      </c>
      <c r="AU980" s="39" t="str">
        <f>IF(IF(L980="","",AQ980&amp;AT980)=AU979,"",IF(MOD(COUNTIF($AQ$1:AQ980,AQ980),3)=1,"",IF(L980="","",AQ980&amp;AT980)))</f>
        <v/>
      </c>
      <c r="AV980" s="166" t="str">
        <f t="shared" si="688"/>
        <v/>
      </c>
      <c r="AW980" s="166" t="str">
        <f t="shared" si="689"/>
        <v/>
      </c>
      <c r="AX980" s="15" t="str">
        <f>IF(MOD(COUNTIF($AQ$1:AQ980,AQ980),3)=1,"",IF(M980="","",AT980+1))</f>
        <v/>
      </c>
      <c r="AY980" s="15" t="str">
        <f t="shared" si="636"/>
        <v/>
      </c>
      <c r="AZ980" s="166" t="str">
        <f t="shared" si="637"/>
        <v/>
      </c>
      <c r="BA980" s="166" t="str">
        <f t="shared" si="638"/>
        <v/>
      </c>
      <c r="BB980" s="15" t="str">
        <f>IF(MOD(COUNTIF($AQ$1:AQ980,AQ980),3)=1,"",IF(N980="","",AX980+1))</f>
        <v/>
      </c>
      <c r="BC980" s="15" t="str">
        <f t="shared" ref="BC980:BC1021" si="693">IF(IF(BB980="","",AQ980&amp;BB980)=BC979,"",IF(BB980="","",AQ980&amp;BB980))</f>
        <v/>
      </c>
      <c r="BD980" s="166" t="str">
        <f t="shared" ref="BD980:BD1021" si="694">IF(BC980="","",IF(N979="固定值",N980,ROUND(IF(AR980=1,N980*INDEX($AV$5:$AV$9,MATCH(AS980,$AU$5:$AU$9,0)),N980*INDEX($AV$13:$AV$17,MATCH(AS980,$AU$13:$AU$17,0))),IF(MID(BH980,FIND(BB980-1,BH980)+2,1)="%",3,1))))</f>
        <v/>
      </c>
      <c r="BE980" s="166" t="str">
        <f t="shared" ref="BE980:BE1021" si="695">IF(BC980="","",ROUND((IF(AR980=1,N980*INDEX($AW$5:$AW$9,MATCH(AS980,$AU$5:$AU$9,0)),N980*INDEX($AW$13:$AW$17,MATCH(AS980,$AU$13:$AU$17,0)))-BD980)/34,IF(MID(BH980,FIND(BB980-1,BH980)+2,1)="%",3,1)))</f>
        <v/>
      </c>
      <c r="BF980" s="15"/>
      <c r="BG980" s="15"/>
      <c r="BH980" s="170" t="str">
        <f t="shared" ref="BH980:BH1021" si="696">IF(B980="",BH979,B980)</f>
        <v>受到所有士兵的伤害降低{0}%，对士兵造成伤害提高{1}%。</v>
      </c>
    </row>
    <row r="981" spans="1:60">
      <c r="A981" s="256"/>
      <c r="B981" s="259"/>
      <c r="C981" s="256"/>
      <c r="D981" s="256"/>
      <c r="E981" s="179" t="s">
        <v>22</v>
      </c>
      <c r="F981" s="141">
        <v>1</v>
      </c>
      <c r="G981" s="141">
        <v>1</v>
      </c>
      <c r="H981" s="141">
        <v>1</v>
      </c>
      <c r="I981" s="141">
        <v>1</v>
      </c>
      <c r="J981" s="255">
        <f>SUMPRODUCT(LARGE(AL981:AO981*F981:I981+AL982:AO982*F982:I982+AL984:AO984*F984:I984+AL985:AO985*F985:I985+AL987:AO987*F987:I987+AL988:AO988*F988:I988,1))</f>
        <v>5.8702141254526188</v>
      </c>
      <c r="K981" s="255">
        <f>INDEX($J$17:$J$200,MATCH(C980,$C$17:$C$200,0),1)</f>
        <v>5.1145752809421161</v>
      </c>
      <c r="L981" s="25">
        <v>0.4</v>
      </c>
      <c r="M981" s="10"/>
      <c r="N981" s="10"/>
      <c r="O981" s="81">
        <v>0.4</v>
      </c>
      <c r="P981" s="44">
        <f>P978</f>
        <v>0</v>
      </c>
      <c r="Q981" s="10">
        <v>0</v>
      </c>
      <c r="R981" s="10">
        <v>2</v>
      </c>
      <c r="S981" s="44"/>
      <c r="T981" s="44"/>
      <c r="U981" s="44"/>
      <c r="V981" s="24"/>
      <c r="W981" s="235">
        <f>$L981*$O981*效果范围削减($R981)</f>
        <v>0.27712812921102042</v>
      </c>
      <c r="X981" s="235">
        <f>$L981*$O981*效果范围削减($R981)</f>
        <v>0.27712812921102042</v>
      </c>
      <c r="Y981" s="235">
        <f>$L981*$O981*效果范围削减($R981)</f>
        <v>0.27712812921102042</v>
      </c>
      <c r="Z981" s="235">
        <f>$L981*$O981*效果范围削减($R981)</f>
        <v>0.27712812921102042</v>
      </c>
      <c r="AA981" s="22"/>
      <c r="AB981" s="44" t="s">
        <v>99</v>
      </c>
      <c r="AC981" s="92">
        <f>辅助效用($P981,0,AC$15,"兵力转换",标准系数,"指定士兵",W981)</f>
        <v>1.7595831953086343</v>
      </c>
      <c r="AD981" s="92">
        <f>辅助效用($P981,0,AD$15,"兵力转换",标准系数,"指定士兵",X981)</f>
        <v>1.5603706252765674</v>
      </c>
      <c r="AE981" s="92">
        <f>辅助效用($P981,0,AE$15,"兵力转换",标准系数,"指定士兵",Y981)</f>
        <v>1.6535116140939641</v>
      </c>
      <c r="AF981" s="92">
        <f>辅助效用($P981,0,AF$15,"兵力转换",标准系数,"指定士兵",Z981)</f>
        <v>1.5811043662528612</v>
      </c>
      <c r="AG981" s="92"/>
      <c r="AH981" s="188"/>
      <c r="AI981" s="188"/>
      <c r="AJ981" s="188"/>
      <c r="AK981" s="238">
        <f>AV981+35*AW981</f>
        <v>0.4</v>
      </c>
      <c r="AL981" s="146">
        <f>IFERROR(AC981*IF($E981="将领",INDEX(兵法相关参数!$C$4:$AL$7,AL$15,MATCH($AB981,兵法相关参数!$C$3:$AL$3,0)),INDEX(兵法相关参数!$C$12:$AL$15,AL$15,MATCH($AB981,兵法相关参数!$C$3:$AL$3,0))),0)+IFERROR(AH981*IF($E981="将领",INDEX(兵法相关参数!$C$4:$AL$7,AL$15,MATCH($AG981,兵法相关参数!$C$3:$AL$3,0)),INDEX(兵法相关参数!$C$12:$AL$15,AL$15,MATCH($AG981,兵法相关参数!$C$3:$AL$3,0))),0)</f>
        <v>2.0120906641622001</v>
      </c>
      <c r="AM981" s="146">
        <f>IFERROR(AD981*IF($E981="将领",INDEX(兵法相关参数!$C$4:$AL$7,AM$15,MATCH($AB981,兵法相关参数!$C$3:$AL$3,0)),INDEX(兵法相关参数!$C$12:$AL$15,AM$15,MATCH($AB981,兵法相关参数!$C$3:$AL$3,0))),0)+IFERROR(AI981*IF($E981="将领",INDEX(兵法相关参数!$C$4:$AL$7,AM$15,MATCH($AG981,兵法相关参数!$C$3:$AL$3,0)),INDEX(兵法相关参数!$C$12:$AL$15,AM$15,MATCH($AG981,兵法相关参数!$C$3:$AL$3,0))),0)</f>
        <v>1.6718810430169988</v>
      </c>
      <c r="AN981" s="146">
        <f>IFERROR(AE981*IF($E981="将领",INDEX(兵法相关参数!$C$4:$AL$7,AN$15,MATCH($AB981,兵法相关参数!$C$3:$AL$3,0)),INDEX(兵法相关参数!$C$12:$AL$15,AN$15,MATCH($AB981,兵法相关参数!$C$3:$AL$3,0))),0)+IFERROR(AJ981*IF($E981="将领",INDEX(兵法相关参数!$C$4:$AL$7,AN$15,MATCH($AG981,兵法相关参数!$C$3:$AL$3,0)),INDEX(兵法相关参数!$C$12:$AL$15,AN$15,MATCH($AG981,兵法相关参数!$C$3:$AL$3,0))),0)</f>
        <v>1.6743504546192858</v>
      </c>
      <c r="AO981" s="146">
        <f>IFERROR(AF981*IF($E981="将领",INDEX(兵法相关参数!$C$4:$AL$7,AL$15,MATCH($AB981,兵法相关参数!$C$3:$AL$3,0)),INDEX(兵法相关参数!$C$12:$AL$15,AO$15,MATCH($AB981,兵法相关参数!$C$3:$AL$3,0))),0)+IFERROR(AK981*IF($E981="将领",INDEX(兵法相关参数!$C$4:$AL$7,AL$15,MATCH($AG981,兵法相关参数!$C$3:$AL$3,0)),INDEX(兵法相关参数!$C$12:$AL$15,AO$15,MATCH($AG981,兵法相关参数!$C$3:$AL$3,0))),0)</f>
        <v>1.8079993846755642</v>
      </c>
      <c r="AP981" s="27"/>
      <c r="AQ981" s="151">
        <f>AQ980</f>
        <v>30344</v>
      </c>
      <c r="AR981" s="160">
        <f t="shared" si="690"/>
        <v>0</v>
      </c>
      <c r="AS981" s="15" t="str">
        <f t="shared" si="691"/>
        <v>红</v>
      </c>
      <c r="AT981" s="153">
        <f t="shared" si="692"/>
        <v>1</v>
      </c>
      <c r="AU981" s="39" t="str">
        <f>IF(IF(L981="","",AQ981&amp;AT981)=AU980,"",IF(MOD(COUNTIF($AQ$1:AQ981,AQ981),3)=1,"",IF(L981="","",AQ981&amp;AT981)))</f>
        <v>303441</v>
      </c>
      <c r="AV981" s="191">
        <v>0.12</v>
      </c>
      <c r="AW981" s="191">
        <v>8.0000000000000002E-3</v>
      </c>
      <c r="AX981" s="15" t="str">
        <f>IF(MOD(COUNTIF($AQ$1:AQ981,AQ981),3)=1,"",IF(M981="","",AT981+1))</f>
        <v/>
      </c>
      <c r="AY981" s="15" t="str">
        <f t="shared" si="636"/>
        <v/>
      </c>
      <c r="AZ981" s="166" t="str">
        <f t="shared" si="637"/>
        <v/>
      </c>
      <c r="BA981" s="166" t="str">
        <f t="shared" si="638"/>
        <v/>
      </c>
      <c r="BB981" s="15" t="str">
        <f>IF(MOD(COUNTIF($AQ$1:AQ981,AQ981),3)=1,"",IF(N981="","",AX981+1))</f>
        <v/>
      </c>
      <c r="BC981" s="15" t="str">
        <f t="shared" si="693"/>
        <v/>
      </c>
      <c r="BD981" s="166" t="str">
        <f t="shared" si="694"/>
        <v/>
      </c>
      <c r="BE981" s="166" t="str">
        <f t="shared" si="695"/>
        <v/>
      </c>
      <c r="BF981" s="15"/>
      <c r="BG981" s="15"/>
      <c r="BH981" s="170" t="str">
        <f t="shared" si="696"/>
        <v>受到所有士兵的伤害降低{0}%，对士兵造成伤害提高{1}%。</v>
      </c>
    </row>
    <row r="982" spans="1:60">
      <c r="A982" s="256"/>
      <c r="B982" s="259"/>
      <c r="C982" s="256"/>
      <c r="D982" s="257"/>
      <c r="E982" s="179" t="s">
        <v>28</v>
      </c>
      <c r="F982" s="141">
        <v>1</v>
      </c>
      <c r="G982" s="141">
        <v>1</v>
      </c>
      <c r="H982" s="141">
        <v>1</v>
      </c>
      <c r="I982" s="141">
        <v>1</v>
      </c>
      <c r="J982" s="256"/>
      <c r="K982" s="256"/>
      <c r="L982" s="182"/>
      <c r="M982" s="179"/>
      <c r="N982" s="179"/>
      <c r="O982" s="182"/>
      <c r="P982" s="179"/>
      <c r="Q982" s="179"/>
      <c r="R982" s="179"/>
      <c r="S982" s="179"/>
      <c r="T982" s="179"/>
      <c r="U982" s="179"/>
      <c r="V982" s="179"/>
      <c r="W982" s="179"/>
      <c r="X982" s="179"/>
      <c r="Y982" s="179"/>
      <c r="Z982" s="179"/>
      <c r="AA982" s="179"/>
      <c r="AB982" s="44"/>
      <c r="AC982" s="92"/>
      <c r="AD982" s="92"/>
      <c r="AE982" s="92"/>
      <c r="AF982" s="92"/>
      <c r="AG982" s="92"/>
      <c r="AH982" s="189"/>
      <c r="AI982" s="189"/>
      <c r="AJ982" s="189"/>
      <c r="AK982" s="189"/>
      <c r="AL982" s="146">
        <f>IFERROR(AC982*IF($E982="将领",INDEX(兵法相关参数!$C$4:$AL$7,AL$15,MATCH($AB982,兵法相关参数!$C$3:$AL$3,0)),INDEX(兵法相关参数!$C$12:$AL$15,AL$15,MATCH($AB982,兵法相关参数!$C$3:$AL$3,0))),0)+IFERROR(AH982*IF($E982="将领",INDEX(兵法相关参数!$C$4:$AL$7,AL$15,MATCH($AG982,兵法相关参数!$C$3:$AL$3,0)),INDEX(兵法相关参数!$C$12:$AL$15,AL$15,MATCH($AG982,兵法相关参数!$C$3:$AL$3,0))),0)</f>
        <v>0</v>
      </c>
      <c r="AM982" s="146">
        <f>IFERROR(AD982*IF($E982="将领",INDEX(兵法相关参数!$C$4:$AL$7,AM$15,MATCH($AB982,兵法相关参数!$C$3:$AL$3,0)),INDEX(兵法相关参数!$C$12:$AL$15,AM$15,MATCH($AB982,兵法相关参数!$C$3:$AL$3,0))),0)+IFERROR(AI982*IF($E982="将领",INDEX(兵法相关参数!$C$4:$AL$7,AM$15,MATCH($AG982,兵法相关参数!$C$3:$AL$3,0)),INDEX(兵法相关参数!$C$12:$AL$15,AM$15,MATCH($AG982,兵法相关参数!$C$3:$AL$3,0))),0)</f>
        <v>0</v>
      </c>
      <c r="AN982" s="146">
        <f>IFERROR(AE982*IF($E982="将领",INDEX(兵法相关参数!$C$4:$AL$7,AN$15,MATCH($AB982,兵法相关参数!$C$3:$AL$3,0)),INDEX(兵法相关参数!$C$12:$AL$15,AN$15,MATCH($AB982,兵法相关参数!$C$3:$AL$3,0))),0)+IFERROR(AJ982*IF($E982="将领",INDEX(兵法相关参数!$C$4:$AL$7,AN$15,MATCH($AG982,兵法相关参数!$C$3:$AL$3,0)),INDEX(兵法相关参数!$C$12:$AL$15,AN$15,MATCH($AG982,兵法相关参数!$C$3:$AL$3,0))),0)</f>
        <v>0</v>
      </c>
      <c r="AO982" s="146">
        <f>IFERROR(AF982*IF($E982="将领",INDEX(兵法相关参数!$C$4:$AL$7,AL$15,MATCH($AB982,兵法相关参数!$C$3:$AL$3,0)),INDEX(兵法相关参数!$C$12:$AL$15,AO$15,MATCH($AB982,兵法相关参数!$C$3:$AL$3,0))),0)+IFERROR(AK982*IF($E982="将领",INDEX(兵法相关参数!$C$4:$AL$7,AL$15,MATCH($AG982,兵法相关参数!$C$3:$AL$3,0)),INDEX(兵法相关参数!$C$12:$AL$15,AO$15,MATCH($AG982,兵法相关参数!$C$3:$AL$3,0))),0)</f>
        <v>0</v>
      </c>
      <c r="AP982" s="27"/>
      <c r="AQ982" s="151">
        <f>AQ981</f>
        <v>30344</v>
      </c>
      <c r="AR982" s="160">
        <f t="shared" si="690"/>
        <v>0</v>
      </c>
      <c r="AS982" s="15" t="str">
        <f t="shared" si="691"/>
        <v>红</v>
      </c>
      <c r="AT982" s="153">
        <f t="shared" si="692"/>
        <v>1</v>
      </c>
      <c r="AU982" s="39" t="str">
        <f>IF(IF(L982="","",AQ982&amp;AT982)=AU981,"",IF(MOD(COUNTIF($AQ$1:AQ982,AQ982),3)=1,"",IF(L982="","",AQ982&amp;AT982)))</f>
        <v/>
      </c>
      <c r="AV982" s="166" t="str">
        <f t="shared" si="688"/>
        <v/>
      </c>
      <c r="AW982" s="166" t="str">
        <f t="shared" si="689"/>
        <v/>
      </c>
      <c r="AX982" s="15" t="str">
        <f>IF(MOD(COUNTIF($AQ$1:AQ982,AQ982),3)=1,"",IF(M982="","",AT982+1))</f>
        <v/>
      </c>
      <c r="AY982" s="15" t="str">
        <f t="shared" ref="AY982:AY1045" si="697">IF(IF(AX982="","",AQ982&amp;AX982)=AY981,"",IF(AX982="","",AQ982&amp;AX982))</f>
        <v/>
      </c>
      <c r="AZ982" s="166" t="str">
        <f t="shared" ref="AZ982:AZ1045" si="698">IF(AY982="","",IF(M981="固定值",M982,ROUND(IF(AR982=1,M982*INDEX($AV$5:$AV$9,MATCH(AS982,$AU$5:$AU$9,0)),M982*INDEX($AV$13:$AV$17,MATCH(AS982,$AU$13:$AU$17,0))),IF(MID(BH982,FIND(AX982-1,BH982)+2,1)="%",3,1))))</f>
        <v/>
      </c>
      <c r="BA982" s="166" t="str">
        <f t="shared" ref="BA982:BA1045" si="699">IF(AY982="","",ROUND((IF(AR982=1,M982*INDEX($AW$5:$AW$9,MATCH(AS982,$AU$5:$AU$9,0)),M982*INDEX($AW$13:$AW$17,MATCH(AS982,$AU$13:$AU$17,0)))-AZ982)/34,IF(MID(BH982,FIND(AX982-1,BH982)+2,1)="%",3,1)))</f>
        <v/>
      </c>
      <c r="BB982" s="15" t="str">
        <f>IF(MOD(COUNTIF($AQ$1:AQ982,AQ982),3)=1,"",IF(N982="","",AX982+1))</f>
        <v/>
      </c>
      <c r="BC982" s="15" t="str">
        <f t="shared" si="693"/>
        <v/>
      </c>
      <c r="BD982" s="166" t="str">
        <f t="shared" si="694"/>
        <v/>
      </c>
      <c r="BE982" s="166" t="str">
        <f t="shared" si="695"/>
        <v/>
      </c>
      <c r="BF982" s="15"/>
      <c r="BG982" s="15"/>
      <c r="BH982" s="170" t="str">
        <f t="shared" si="696"/>
        <v>受到所有士兵的伤害降低{0}%，对士兵造成伤害提高{1}%。</v>
      </c>
    </row>
    <row r="983" spans="1:60">
      <c r="A983" s="256"/>
      <c r="B983" s="259"/>
      <c r="C983" s="256"/>
      <c r="D983" s="255" t="s">
        <v>1332</v>
      </c>
      <c r="E983" s="11"/>
      <c r="F983" s="11"/>
      <c r="G983" s="11"/>
      <c r="H983" s="11"/>
      <c r="I983" s="11"/>
      <c r="J983" s="256"/>
      <c r="K983" s="256"/>
      <c r="L983" s="184" t="s">
        <v>1040</v>
      </c>
      <c r="M983" s="184"/>
      <c r="N983" s="11"/>
      <c r="O983" s="183" t="s">
        <v>52</v>
      </c>
      <c r="P983" s="3" t="s">
        <v>57</v>
      </c>
      <c r="Q983" s="11" t="s">
        <v>60</v>
      </c>
      <c r="R983" s="11" t="s">
        <v>61</v>
      </c>
      <c r="S983" s="184"/>
      <c r="T983" s="184"/>
      <c r="U983" s="184"/>
      <c r="V983" s="184"/>
      <c r="W983" s="3" t="s">
        <v>223</v>
      </c>
      <c r="X983" s="3" t="s">
        <v>224</v>
      </c>
      <c r="Y983" s="3" t="s">
        <v>225</v>
      </c>
      <c r="Z983" s="3" t="s">
        <v>226</v>
      </c>
      <c r="AA983" s="1"/>
      <c r="AB983" s="15"/>
      <c r="AC983" s="187" t="s">
        <v>227</v>
      </c>
      <c r="AD983" s="187" t="s">
        <v>228</v>
      </c>
      <c r="AE983" s="187" t="s">
        <v>229</v>
      </c>
      <c r="AF983" s="187" t="s">
        <v>230</v>
      </c>
      <c r="AG983" s="96"/>
      <c r="AH983" s="187"/>
      <c r="AI983" s="187"/>
      <c r="AJ983" s="187"/>
      <c r="AK983" s="187"/>
      <c r="AL983" s="146">
        <f>IFERROR(AC983*IF($E983="将领",INDEX(兵法相关参数!$C$4:$AL$7,AL$15,MATCH($AB983,兵法相关参数!$C$3:$AL$3,0)),INDEX(兵法相关参数!$C$12:$AL$15,AL$15,MATCH($AB983,兵法相关参数!$C$3:$AL$3,0))),0)+IFERROR(AH983*IF($E983="将领",INDEX(兵法相关参数!$C$4:$AL$7,AL$15,MATCH($AG983,兵法相关参数!$C$3:$AL$3,0)),INDEX(兵法相关参数!$C$12:$AL$15,AL$15,MATCH($AG983,兵法相关参数!$C$3:$AL$3,0))),0)</f>
        <v>0</v>
      </c>
      <c r="AM983" s="146">
        <f>IFERROR(AD983*IF($E983="将领",INDEX(兵法相关参数!$C$4:$AL$7,AM$15,MATCH($AB983,兵法相关参数!$C$3:$AL$3,0)),INDEX(兵法相关参数!$C$12:$AL$15,AM$15,MATCH($AB983,兵法相关参数!$C$3:$AL$3,0))),0)+IFERROR(AI983*IF($E983="将领",INDEX(兵法相关参数!$C$4:$AL$7,AM$15,MATCH($AG983,兵法相关参数!$C$3:$AL$3,0)),INDEX(兵法相关参数!$C$12:$AL$15,AM$15,MATCH($AG983,兵法相关参数!$C$3:$AL$3,0))),0)</f>
        <v>0</v>
      </c>
      <c r="AN983" s="146">
        <f>IFERROR(AE983*IF($E983="将领",INDEX(兵法相关参数!$C$4:$AL$7,AN$15,MATCH($AB983,兵法相关参数!$C$3:$AL$3,0)),INDEX(兵法相关参数!$C$12:$AL$15,AN$15,MATCH($AB983,兵法相关参数!$C$3:$AL$3,0))),0)+IFERROR(AJ983*IF($E983="将领",INDEX(兵法相关参数!$C$4:$AL$7,AN$15,MATCH($AG983,兵法相关参数!$C$3:$AL$3,0)),INDEX(兵法相关参数!$C$12:$AL$15,AN$15,MATCH($AG983,兵法相关参数!$C$3:$AL$3,0))),0)</f>
        <v>0</v>
      </c>
      <c r="AO983" s="146">
        <f>IFERROR(AF983*IF($E983="将领",INDEX(兵法相关参数!$C$4:$AL$7,AL$15,MATCH($AB983,兵法相关参数!$C$3:$AL$3,0)),INDEX(兵法相关参数!$C$12:$AL$15,AO$15,MATCH($AB983,兵法相关参数!$C$3:$AL$3,0))),0)+IFERROR(AK983*IF($E983="将领",INDEX(兵法相关参数!$C$4:$AL$7,AL$15,MATCH($AG983,兵法相关参数!$C$3:$AL$3,0)),INDEX(兵法相关参数!$C$12:$AL$15,AO$15,MATCH($AG983,兵法相关参数!$C$3:$AL$3,0))),0)</f>
        <v>0</v>
      </c>
      <c r="AP983" s="27"/>
      <c r="AQ983" s="151">
        <f t="shared" ref="AQ983:AQ988" si="700">AQ982</f>
        <v>30344</v>
      </c>
      <c r="AR983" s="160">
        <f t="shared" si="690"/>
        <v>0</v>
      </c>
      <c r="AS983" s="15" t="str">
        <f t="shared" si="691"/>
        <v>红</v>
      </c>
      <c r="AT983" s="153">
        <f t="shared" si="692"/>
        <v>2</v>
      </c>
      <c r="AU983" s="39" t="str">
        <f>IF(IF(L983="","",AQ983&amp;AT983)=AU982,"",IF(MOD(COUNTIF($AQ$1:AQ983,AQ983),3)=1,"",IF(L983="","",AQ983&amp;AT983)))</f>
        <v/>
      </c>
      <c r="AV983" s="166" t="str">
        <f t="shared" si="688"/>
        <v/>
      </c>
      <c r="AW983" s="166" t="str">
        <f t="shared" si="689"/>
        <v/>
      </c>
      <c r="AX983" s="15" t="str">
        <f>IF(MOD(COUNTIF($AQ$1:AQ983,AQ983),3)=1,"",IF(M983="","",AT983+1))</f>
        <v/>
      </c>
      <c r="AY983" s="15" t="str">
        <f t="shared" si="697"/>
        <v/>
      </c>
      <c r="AZ983" s="166" t="str">
        <f t="shared" si="698"/>
        <v/>
      </c>
      <c r="BA983" s="166" t="str">
        <f t="shared" si="699"/>
        <v/>
      </c>
      <c r="BB983" s="15" t="str">
        <f>IF(MOD(COUNTIF($AQ$1:AQ983,AQ983),3)=1,"",IF(N983="","",AX983+1))</f>
        <v/>
      </c>
      <c r="BC983" s="15" t="str">
        <f t="shared" si="693"/>
        <v/>
      </c>
      <c r="BD983" s="166" t="str">
        <f t="shared" si="694"/>
        <v/>
      </c>
      <c r="BE983" s="166" t="str">
        <f t="shared" si="695"/>
        <v/>
      </c>
      <c r="BF983" s="15"/>
      <c r="BG983" s="15"/>
      <c r="BH983" s="170" t="str">
        <f t="shared" si="696"/>
        <v>受到所有士兵的伤害降低{0}%，对士兵造成伤害提高{1}%。</v>
      </c>
    </row>
    <row r="984" spans="1:60">
      <c r="A984" s="256"/>
      <c r="B984" s="259"/>
      <c r="C984" s="256"/>
      <c r="D984" s="256"/>
      <c r="E984" s="179" t="s">
        <v>22</v>
      </c>
      <c r="F984" s="141">
        <v>1</v>
      </c>
      <c r="G984" s="141">
        <v>1</v>
      </c>
      <c r="H984" s="141">
        <v>1</v>
      </c>
      <c r="I984" s="141">
        <v>1</v>
      </c>
      <c r="J984" s="256"/>
      <c r="K984" s="256"/>
      <c r="L984" s="249">
        <v>0.8</v>
      </c>
      <c r="M984" s="44"/>
      <c r="N984" s="10"/>
      <c r="O984" s="81">
        <v>0.4</v>
      </c>
      <c r="P984" s="44">
        <v>0</v>
      </c>
      <c r="Q984" s="10">
        <v>0</v>
      </c>
      <c r="R984" s="10">
        <v>1</v>
      </c>
      <c r="S984" s="44"/>
      <c r="T984" s="44"/>
      <c r="U984" s="44"/>
      <c r="V984" s="24"/>
      <c r="W984" s="23">
        <f>$L984*效果范围削减($R984)*$O984</f>
        <v>0.32000000000000006</v>
      </c>
      <c r="X984" s="23">
        <f>$L984*效果范围削减($R984)*$O984</f>
        <v>0.32000000000000006</v>
      </c>
      <c r="Y984" s="23">
        <f>$L984*效果范围削减($R984)*$O984</f>
        <v>0.32000000000000006</v>
      </c>
      <c r="Z984" s="23">
        <f>$L984*效果范围削减($R984)*$O984</f>
        <v>0.32000000000000006</v>
      </c>
      <c r="AA984" s="22"/>
      <c r="AB984" s="44" t="s">
        <v>245</v>
      </c>
      <c r="AC984" s="92">
        <f>辅助效用($P984,0,AC$15,"兵力转换",标准系数,"当前士兵目标",W984)</f>
        <v>2.0414224000000001</v>
      </c>
      <c r="AD984" s="92">
        <f>辅助效用($P984,0,AD$15,"兵力转换",标准系数,"当前士兵目标",X984)</f>
        <v>1.8661680000000007</v>
      </c>
      <c r="AE984" s="92">
        <f>辅助效用($P984,0,AE$15,"兵力转换",标准系数,"当前士兵目标",Y984)</f>
        <v>1.9842508000000003</v>
      </c>
      <c r="AF984" s="92">
        <f>辅助效用($P984,0,AF$15,"兵力转换",标准系数,"当前士兵目标",Z984)</f>
        <v>2.0414224000000001</v>
      </c>
      <c r="AG984" s="92"/>
      <c r="AH984" s="188"/>
      <c r="AI984" s="238"/>
      <c r="AJ984" s="188"/>
      <c r="AK984" s="238">
        <f>AV984+35*AW984</f>
        <v>0.8</v>
      </c>
      <c r="AL984" s="146">
        <f>IFERROR(AC984*IF($E984="将领",INDEX(兵法相关参数!$C$4:$AL$7,AL$15,MATCH($AB984,兵法相关参数!$C$3:$AL$3,0)),INDEX(兵法相关参数!$C$12:$AL$15,AL$15,MATCH($AB984,兵法相关参数!$C$3:$AL$3,0))),0)+IFERROR(AH984*IF($E984="将领",INDEX(兵法相关参数!$C$4:$AL$7,AL$15,MATCH($AG984,兵法相关参数!$C$3:$AL$3,0)),INDEX(兵法相关参数!$C$12:$AL$15,AL$15,MATCH($AG984,兵法相关参数!$C$3:$AL$3,0))),0)</f>
        <v>1.6061655805786994</v>
      </c>
      <c r="AM984" s="146">
        <f>IFERROR(AD984*IF($E984="将领",INDEX(兵法相关参数!$C$4:$AL$7,AM$15,MATCH($AB984,兵法相关参数!$C$3:$AL$3,0)),INDEX(兵法相关参数!$C$12:$AL$15,AM$15,MATCH($AB984,兵法相关参数!$C$3:$AL$3,0))),0)+IFERROR(AI984*IF($E984="将领",INDEX(兵法相关参数!$C$4:$AL$7,AM$15,MATCH($AG984,兵法相关参数!$C$3:$AL$3,0)),INDEX(兵法相关参数!$C$12:$AL$15,AM$15,MATCH($AG984,兵法相关参数!$C$3:$AL$3,0))),0)</f>
        <v>1.1817775996404785</v>
      </c>
      <c r="AN984" s="146">
        <f>IFERROR(AE984*IF($E984="将领",INDEX(兵法相关参数!$C$4:$AL$7,AN$15,MATCH($AB984,兵法相关参数!$C$3:$AL$3,0)),INDEX(兵法相关参数!$C$12:$AL$15,AN$15,MATCH($AB984,兵法相关参数!$C$3:$AL$3,0))),0)+IFERROR(AJ984*IF($E984="将领",INDEX(兵法相关参数!$C$4:$AL$7,AN$15,MATCH($AG984,兵法相关参数!$C$3:$AL$3,0)),INDEX(兵法相关参数!$C$12:$AL$15,AN$15,MATCH($AG984,兵法相关参数!$C$3:$AL$3,0))),0)</f>
        <v>4.195863670833333</v>
      </c>
      <c r="AO984" s="146">
        <f>IFERROR(AF984*IF($E984="将领",INDEX(兵法相关参数!$C$4:$AL$7,AL$15,MATCH($AB984,兵法相关参数!$C$3:$AL$3,0)),INDEX(兵法相关参数!$C$12:$AL$15,AO$15,MATCH($AB984,兵法相关参数!$C$3:$AL$3,0))),0)+IFERROR(AK984*IF($E984="将领",INDEX(兵法相关参数!$C$4:$AL$7,AL$15,MATCH($AG984,兵法相关参数!$C$3:$AL$3,0)),INDEX(兵法相关参数!$C$12:$AL$15,AO$15,MATCH($AG984,兵法相关参数!$C$3:$AL$3,0))),0)</f>
        <v>1.6061655805786994</v>
      </c>
      <c r="AP984" s="27"/>
      <c r="AQ984" s="151">
        <f t="shared" si="700"/>
        <v>30344</v>
      </c>
      <c r="AR984" s="160">
        <f t="shared" si="690"/>
        <v>0</v>
      </c>
      <c r="AS984" s="15" t="str">
        <f t="shared" si="691"/>
        <v>红</v>
      </c>
      <c r="AT984" s="153">
        <f t="shared" si="692"/>
        <v>2</v>
      </c>
      <c r="AU984" s="39" t="str">
        <f>IF(IF(L984="","",AQ984&amp;AT984)=AU983,"",IF(MOD(COUNTIF($AQ$1:AQ984,AQ984),3)=1,"",IF(L984="","",AQ984&amp;AT984)))</f>
        <v>303442</v>
      </c>
      <c r="AV984" s="191">
        <v>0.24</v>
      </c>
      <c r="AW984" s="191">
        <v>1.6E-2</v>
      </c>
      <c r="AX984" s="15" t="str">
        <f>IF(MOD(COUNTIF($AQ$1:AQ984,AQ984),3)=1,"",IF(M984="","",AT984+1))</f>
        <v/>
      </c>
      <c r="AY984" s="15" t="str">
        <f t="shared" si="697"/>
        <v/>
      </c>
      <c r="AZ984" s="166" t="str">
        <f t="shared" si="698"/>
        <v/>
      </c>
      <c r="BA984" s="166" t="str">
        <f t="shared" si="699"/>
        <v/>
      </c>
      <c r="BB984" s="15" t="str">
        <f>IF(MOD(COUNTIF($AQ$1:AQ984,AQ984),3)=1,"",IF(N984="","",AX984+1))</f>
        <v/>
      </c>
      <c r="BC984" s="15" t="str">
        <f t="shared" si="693"/>
        <v/>
      </c>
      <c r="BD984" s="166" t="str">
        <f t="shared" si="694"/>
        <v/>
      </c>
      <c r="BE984" s="166" t="str">
        <f t="shared" si="695"/>
        <v/>
      </c>
      <c r="BF984" s="15"/>
      <c r="BG984" s="15"/>
      <c r="BH984" s="170" t="str">
        <f t="shared" si="696"/>
        <v>受到所有士兵的伤害降低{0}%，对士兵造成伤害提高{1}%。</v>
      </c>
    </row>
    <row r="985" spans="1:60">
      <c r="A985" s="256"/>
      <c r="B985" s="259"/>
      <c r="C985" s="256"/>
      <c r="D985" s="257"/>
      <c r="E985" s="179" t="s">
        <v>28</v>
      </c>
      <c r="F985" s="141">
        <v>1</v>
      </c>
      <c r="G985" s="141">
        <v>1</v>
      </c>
      <c r="H985" s="141">
        <v>1</v>
      </c>
      <c r="I985" s="141">
        <v>1</v>
      </c>
      <c r="J985" s="256"/>
      <c r="K985" s="256"/>
      <c r="L985" s="182"/>
      <c r="M985" s="179"/>
      <c r="N985" s="179"/>
      <c r="O985" s="182"/>
      <c r="P985" s="179"/>
      <c r="Q985" s="179"/>
      <c r="R985" s="179"/>
      <c r="S985" s="179"/>
      <c r="T985" s="179"/>
      <c r="U985" s="179"/>
      <c r="V985" s="179"/>
      <c r="W985" s="179"/>
      <c r="X985" s="179"/>
      <c r="Y985" s="179"/>
      <c r="Z985" s="179"/>
      <c r="AA985" s="179"/>
      <c r="AB985" s="44"/>
      <c r="AC985" s="189"/>
      <c r="AD985" s="189"/>
      <c r="AE985" s="189"/>
      <c r="AF985" s="189"/>
      <c r="AG985" s="92"/>
      <c r="AH985" s="189"/>
      <c r="AI985" s="239"/>
      <c r="AJ985" s="189"/>
      <c r="AK985" s="189"/>
      <c r="AL985" s="146">
        <f>IFERROR(AC985*IF($E985="将领",INDEX(兵法相关参数!$C$4:$AL$7,AL$15,MATCH($AB985,兵法相关参数!$C$3:$AL$3,0)),INDEX(兵法相关参数!$C$12:$AL$15,AL$15,MATCH($AB985,兵法相关参数!$C$3:$AL$3,0))),0)+IFERROR(AH985*IF($E985="将领",INDEX(兵法相关参数!$C$4:$AL$7,AL$15,MATCH($AG985,兵法相关参数!$C$3:$AL$3,0)),INDEX(兵法相关参数!$C$12:$AL$15,AL$15,MATCH($AG985,兵法相关参数!$C$3:$AL$3,0))),0)</f>
        <v>0</v>
      </c>
      <c r="AM985" s="146">
        <f>IFERROR(AD985*IF($E985="将领",INDEX(兵法相关参数!$C$4:$AL$7,AM$15,MATCH($AB985,兵法相关参数!$C$3:$AL$3,0)),INDEX(兵法相关参数!$C$12:$AL$15,AM$15,MATCH($AB985,兵法相关参数!$C$3:$AL$3,0))),0)+IFERROR(AI985*IF($E985="将领",INDEX(兵法相关参数!$C$4:$AL$7,AM$15,MATCH($AG985,兵法相关参数!$C$3:$AL$3,0)),INDEX(兵法相关参数!$C$12:$AL$15,AM$15,MATCH($AG985,兵法相关参数!$C$3:$AL$3,0))),0)</f>
        <v>0</v>
      </c>
      <c r="AN985" s="146">
        <f>IFERROR(AE985*IF($E985="将领",INDEX(兵法相关参数!$C$4:$AL$7,AN$15,MATCH($AB985,兵法相关参数!$C$3:$AL$3,0)),INDEX(兵法相关参数!$C$12:$AL$15,AN$15,MATCH($AB985,兵法相关参数!$C$3:$AL$3,0))),0)+IFERROR(AJ985*IF($E985="将领",INDEX(兵法相关参数!$C$4:$AL$7,AN$15,MATCH($AG985,兵法相关参数!$C$3:$AL$3,0)),INDEX(兵法相关参数!$C$12:$AL$15,AN$15,MATCH($AG985,兵法相关参数!$C$3:$AL$3,0))),0)</f>
        <v>0</v>
      </c>
      <c r="AO985" s="146">
        <f>IFERROR(AF985*IF($E985="将领",INDEX(兵法相关参数!$C$4:$AL$7,AL$15,MATCH($AB985,兵法相关参数!$C$3:$AL$3,0)),INDEX(兵法相关参数!$C$12:$AL$15,AO$15,MATCH($AB985,兵法相关参数!$C$3:$AL$3,0))),0)+IFERROR(AK985*IF($E985="将领",INDEX(兵法相关参数!$C$4:$AL$7,AL$15,MATCH($AG985,兵法相关参数!$C$3:$AL$3,0)),INDEX(兵法相关参数!$C$12:$AL$15,AO$15,MATCH($AG985,兵法相关参数!$C$3:$AL$3,0))),0)</f>
        <v>0</v>
      </c>
      <c r="AP985" s="27"/>
      <c r="AQ985" s="151">
        <f t="shared" si="700"/>
        <v>30344</v>
      </c>
      <c r="AR985" s="160">
        <f t="shared" si="690"/>
        <v>0</v>
      </c>
      <c r="AS985" s="15" t="str">
        <f t="shared" si="691"/>
        <v>红</v>
      </c>
      <c r="AT985" s="153">
        <f t="shared" si="692"/>
        <v>2</v>
      </c>
      <c r="AU985" s="39" t="str">
        <f>IF(IF(L985="","",AQ985&amp;AT985)=AU984,"",IF(MOD(COUNTIF($AQ$1:AQ985,AQ985),3)=1,"",IF(L985="","",AQ985&amp;AT985)))</f>
        <v/>
      </c>
      <c r="AV985" s="166" t="str">
        <f t="shared" si="688"/>
        <v/>
      </c>
      <c r="AW985" s="166" t="str">
        <f t="shared" si="689"/>
        <v/>
      </c>
      <c r="AX985" s="15" t="str">
        <f>IF(MOD(COUNTIF($AQ$1:AQ985,AQ985),3)=1,"",IF(M985="","",AT985+1))</f>
        <v/>
      </c>
      <c r="AY985" s="15" t="str">
        <f t="shared" si="697"/>
        <v/>
      </c>
      <c r="AZ985" s="166" t="str">
        <f t="shared" si="698"/>
        <v/>
      </c>
      <c r="BA985" s="166" t="str">
        <f t="shared" si="699"/>
        <v/>
      </c>
      <c r="BB985" s="15" t="str">
        <f>IF(MOD(COUNTIF($AQ$1:AQ985,AQ985),3)=1,"",IF(N985="","",AX985+1))</f>
        <v/>
      </c>
      <c r="BC985" s="15" t="str">
        <f t="shared" si="693"/>
        <v/>
      </c>
      <c r="BD985" s="166" t="str">
        <f t="shared" si="694"/>
        <v/>
      </c>
      <c r="BE985" s="166" t="str">
        <f t="shared" si="695"/>
        <v/>
      </c>
      <c r="BF985" s="15"/>
      <c r="BG985" s="15"/>
      <c r="BH985" s="170" t="str">
        <f t="shared" si="696"/>
        <v>受到所有士兵的伤害降低{0}%，对士兵造成伤害提高{1}%。</v>
      </c>
    </row>
    <row r="986" spans="1:60">
      <c r="A986" s="256"/>
      <c r="B986" s="259"/>
      <c r="C986" s="256"/>
      <c r="D986" s="255"/>
      <c r="E986" s="11"/>
      <c r="F986" s="11"/>
      <c r="G986" s="11"/>
      <c r="H986" s="11"/>
      <c r="I986" s="11"/>
      <c r="J986" s="256"/>
      <c r="K986" s="256"/>
      <c r="L986" s="181"/>
      <c r="M986" s="11"/>
      <c r="N986" s="11"/>
      <c r="O986" s="183"/>
      <c r="P986" s="3"/>
      <c r="Q986" s="11"/>
      <c r="R986" s="11"/>
      <c r="S986" s="11"/>
      <c r="T986" s="184"/>
      <c r="U986" s="184"/>
      <c r="V986" s="184"/>
      <c r="W986" s="3"/>
      <c r="X986" s="3"/>
      <c r="Y986" s="3"/>
      <c r="Z986" s="3"/>
      <c r="AA986" s="1"/>
      <c r="AB986" s="15"/>
      <c r="AC986" s="187"/>
      <c r="AD986" s="187"/>
      <c r="AE986" s="187"/>
      <c r="AF986" s="187"/>
      <c r="AG986" s="96"/>
      <c r="AH986" s="187"/>
      <c r="AI986" s="187"/>
      <c r="AJ986" s="187"/>
      <c r="AK986" s="187"/>
      <c r="AL986" s="146"/>
      <c r="AM986" s="146"/>
      <c r="AN986" s="146"/>
      <c r="AO986" s="146"/>
      <c r="AP986" s="27"/>
      <c r="AQ986" s="151">
        <f t="shared" si="700"/>
        <v>30344</v>
      </c>
      <c r="AR986" s="160">
        <f t="shared" si="690"/>
        <v>0</v>
      </c>
      <c r="AS986" s="15" t="str">
        <f t="shared" si="691"/>
        <v>红</v>
      </c>
      <c r="AT986" s="153">
        <f t="shared" si="692"/>
        <v>2</v>
      </c>
      <c r="AU986" s="39" t="str">
        <f>IF(IF(L986="","",AQ986&amp;AT986)=AU985,"",IF(MOD(COUNTIF($AQ$1:AQ986,AQ986),3)=1,"",IF(L986="","",AQ986&amp;AT986)))</f>
        <v/>
      </c>
      <c r="AV986" s="166" t="str">
        <f t="shared" si="688"/>
        <v/>
      </c>
      <c r="AW986" s="166" t="str">
        <f t="shared" si="689"/>
        <v/>
      </c>
      <c r="AX986" s="15" t="str">
        <f>IF(MOD(COUNTIF($AQ$1:AQ986,AQ986),3)=1,"",IF(M986="","",AT986+1))</f>
        <v/>
      </c>
      <c r="AY986" s="15" t="str">
        <f t="shared" si="697"/>
        <v/>
      </c>
      <c r="AZ986" s="166" t="str">
        <f t="shared" si="698"/>
        <v/>
      </c>
      <c r="BA986" s="166" t="str">
        <f t="shared" si="699"/>
        <v/>
      </c>
      <c r="BB986" s="15" t="str">
        <f>IF(MOD(COUNTIF($AQ$1:AQ986,AQ986),3)=1,"",IF(N986="","",AX986+1))</f>
        <v/>
      </c>
      <c r="BC986" s="15" t="str">
        <f t="shared" si="693"/>
        <v/>
      </c>
      <c r="BD986" s="166" t="str">
        <f t="shared" si="694"/>
        <v/>
      </c>
      <c r="BE986" s="166" t="str">
        <f t="shared" si="695"/>
        <v/>
      </c>
      <c r="BF986" s="15"/>
      <c r="BG986" s="15"/>
      <c r="BH986" s="170" t="str">
        <f t="shared" si="696"/>
        <v>受到所有士兵的伤害降低{0}%，对士兵造成伤害提高{1}%。</v>
      </c>
    </row>
    <row r="987" spans="1:60">
      <c r="A987" s="256"/>
      <c r="B987" s="259"/>
      <c r="C987" s="256"/>
      <c r="D987" s="256"/>
      <c r="E987" s="179"/>
      <c r="F987" s="141"/>
      <c r="G987" s="141"/>
      <c r="H987" s="141"/>
      <c r="I987" s="141"/>
      <c r="J987" s="256"/>
      <c r="K987" s="256"/>
      <c r="L987" s="179"/>
      <c r="M987" s="179"/>
      <c r="N987" s="179"/>
      <c r="O987" s="182"/>
      <c r="P987" s="179"/>
      <c r="Q987" s="179"/>
      <c r="R987" s="179"/>
      <c r="S987" s="179"/>
      <c r="T987" s="179"/>
      <c r="U987" s="179"/>
      <c r="V987" s="179"/>
      <c r="W987" s="23"/>
      <c r="X987" s="23"/>
      <c r="Y987" s="23"/>
      <c r="Z987" s="23"/>
      <c r="AA987" s="179"/>
      <c r="AB987" s="44"/>
      <c r="AC987" s="92"/>
      <c r="AD987" s="92"/>
      <c r="AE987" s="92"/>
      <c r="AF987" s="92"/>
      <c r="AG987" s="92"/>
      <c r="AH987" s="188"/>
      <c r="AI987" s="188"/>
      <c r="AJ987" s="238"/>
      <c r="AK987" s="238"/>
      <c r="AL987" s="146"/>
      <c r="AM987" s="146"/>
      <c r="AN987" s="146"/>
      <c r="AO987" s="146"/>
      <c r="AP987" s="27"/>
      <c r="AQ987" s="151">
        <f t="shared" si="700"/>
        <v>30344</v>
      </c>
      <c r="AR987" s="160">
        <f t="shared" si="690"/>
        <v>0</v>
      </c>
      <c r="AS987" s="15" t="str">
        <f t="shared" si="691"/>
        <v>红</v>
      </c>
      <c r="AT987" s="153">
        <f t="shared" si="692"/>
        <v>2</v>
      </c>
      <c r="AU987" s="39" t="str">
        <f>IF(IF(L987="","",AQ987&amp;AT987)=AU986,"",IF(MOD(COUNTIF($AQ$1:AQ987,AQ987),3)=1,"",IF(L987="","",AQ987&amp;AT987)))</f>
        <v/>
      </c>
      <c r="AV987" s="166" t="str">
        <f t="shared" si="688"/>
        <v/>
      </c>
      <c r="AW987" s="166" t="str">
        <f t="shared" si="689"/>
        <v/>
      </c>
      <c r="AX987" s="15" t="str">
        <f>IF(MOD(COUNTIF($AQ$1:AQ987,AQ987),3)=1,"",IF(M987="","",AT987+1))</f>
        <v/>
      </c>
      <c r="AY987" s="15" t="str">
        <f t="shared" si="697"/>
        <v/>
      </c>
      <c r="AZ987" s="166" t="str">
        <f t="shared" si="698"/>
        <v/>
      </c>
      <c r="BA987" s="166" t="str">
        <f t="shared" si="699"/>
        <v/>
      </c>
      <c r="BB987" s="15" t="str">
        <f>IF(MOD(COUNTIF($AQ$1:AQ987,AQ987),3)=1,"",IF(N987="","",AX987+1))</f>
        <v/>
      </c>
      <c r="BC987" s="15" t="str">
        <f t="shared" si="693"/>
        <v/>
      </c>
      <c r="BD987" s="166" t="str">
        <f t="shared" si="694"/>
        <v/>
      </c>
      <c r="BE987" s="166" t="str">
        <f t="shared" si="695"/>
        <v/>
      </c>
      <c r="BF987" s="15"/>
      <c r="BG987" s="15"/>
      <c r="BH987" s="170" t="str">
        <f t="shared" si="696"/>
        <v>受到所有士兵的伤害降低{0}%，对士兵造成伤害提高{1}%。</v>
      </c>
    </row>
    <row r="988" spans="1:60">
      <c r="A988" s="257"/>
      <c r="B988" s="260"/>
      <c r="C988" s="257"/>
      <c r="D988" s="257"/>
      <c r="E988" s="179"/>
      <c r="F988" s="141"/>
      <c r="G988" s="141"/>
      <c r="H988" s="141"/>
      <c r="I988" s="141"/>
      <c r="J988" s="257"/>
      <c r="K988" s="257"/>
      <c r="L988" s="182"/>
      <c r="M988" s="179"/>
      <c r="N988" s="179"/>
      <c r="O988" s="182"/>
      <c r="P988" s="179"/>
      <c r="Q988" s="179"/>
      <c r="R988" s="179"/>
      <c r="S988" s="179"/>
      <c r="T988" s="179"/>
      <c r="U988" s="179"/>
      <c r="V988" s="179"/>
      <c r="W988" s="179"/>
      <c r="X988" s="179"/>
      <c r="Y988" s="179"/>
      <c r="Z988" s="179"/>
      <c r="AA988" s="179"/>
      <c r="AB988" s="44"/>
      <c r="AC988" s="189"/>
      <c r="AD988" s="189"/>
      <c r="AE988" s="189"/>
      <c r="AF988" s="189"/>
      <c r="AG988" s="92"/>
      <c r="AH988" s="189"/>
      <c r="AI988" s="189"/>
      <c r="AJ988" s="189"/>
      <c r="AK988" s="189"/>
      <c r="AL988" s="146">
        <f>IFERROR(AC988*IF($E988="将领",INDEX(兵法相关参数!$C$4:$AL$7,AL$15,MATCH($AB988,兵法相关参数!$C$3:$AL$3,0)),INDEX(兵法相关参数!$C$12:$AL$15,AL$15,MATCH($AB988,兵法相关参数!$C$3:$AL$3,0))),0)+IFERROR(AH988*IF($E988="将领",INDEX(兵法相关参数!$C$4:$AL$7,AL$15,MATCH($AG988,兵法相关参数!$C$3:$AL$3,0)),INDEX(兵法相关参数!$C$12:$AL$15,AL$15,MATCH($AG988,兵法相关参数!$C$3:$AL$3,0))),0)</f>
        <v>0</v>
      </c>
      <c r="AM988" s="146">
        <f>IFERROR(AD988*IF($E988="将领",INDEX(兵法相关参数!$C$4:$AL$7,AM$15,MATCH($AB988,兵法相关参数!$C$3:$AL$3,0)),INDEX(兵法相关参数!$C$12:$AL$15,AM$15,MATCH($AB988,兵法相关参数!$C$3:$AL$3,0))),0)+IFERROR(AI988*IF($E988="将领",INDEX(兵法相关参数!$C$4:$AL$7,AM$15,MATCH($AG988,兵法相关参数!$C$3:$AL$3,0)),INDEX(兵法相关参数!$C$12:$AL$15,AM$15,MATCH($AG988,兵法相关参数!$C$3:$AL$3,0))),0)</f>
        <v>0</v>
      </c>
      <c r="AN988" s="146">
        <f>IFERROR(AE988*IF($E988="将领",INDEX(兵法相关参数!$C$4:$AL$7,AN$15,MATCH($AB988,兵法相关参数!$C$3:$AL$3,0)),INDEX(兵法相关参数!$C$12:$AL$15,AN$15,MATCH($AB988,兵法相关参数!$C$3:$AL$3,0))),0)+IFERROR(AJ988*IF($E988="将领",INDEX(兵法相关参数!$C$4:$AL$7,AN$15,MATCH($AG988,兵法相关参数!$C$3:$AL$3,0)),INDEX(兵法相关参数!$C$12:$AL$15,AN$15,MATCH($AG988,兵法相关参数!$C$3:$AL$3,0))),0)</f>
        <v>0</v>
      </c>
      <c r="AO988" s="146">
        <f>IFERROR(AF988*IF($E988="将领",INDEX(兵法相关参数!$C$4:$AL$7,AL$15,MATCH($AB988,兵法相关参数!$C$3:$AL$3,0)),INDEX(兵法相关参数!$C$12:$AL$15,AO$15,MATCH($AB988,兵法相关参数!$C$3:$AL$3,0))),0)+IFERROR(AK988*IF($E988="将领",INDEX(兵法相关参数!$C$4:$AL$7,AL$15,MATCH($AG988,兵法相关参数!$C$3:$AL$3,0)),INDEX(兵法相关参数!$C$12:$AL$15,AO$15,MATCH($AG988,兵法相关参数!$C$3:$AL$3,0))),0)</f>
        <v>0</v>
      </c>
      <c r="AP988" s="27"/>
      <c r="AQ988" s="152">
        <f t="shared" si="700"/>
        <v>30344</v>
      </c>
      <c r="AR988" s="160">
        <f t="shared" si="690"/>
        <v>0</v>
      </c>
      <c r="AS988" s="15" t="str">
        <f t="shared" si="691"/>
        <v>红</v>
      </c>
      <c r="AT988" s="153">
        <f t="shared" si="692"/>
        <v>2</v>
      </c>
      <c r="AU988" s="39" t="str">
        <f>IF(IF(L988="","",AQ988&amp;AT988)=AU987,"",IF(MOD(COUNTIF($AQ$1:AQ988,AQ988),3)=1,"",IF(L988="","",AQ988&amp;AT988)))</f>
        <v/>
      </c>
      <c r="AV988" s="166" t="str">
        <f t="shared" si="688"/>
        <v/>
      </c>
      <c r="AW988" s="166" t="str">
        <f t="shared" si="689"/>
        <v/>
      </c>
      <c r="AX988" s="15" t="str">
        <f>IF(MOD(COUNTIF($AQ$1:AQ988,AQ988),3)=1,"",IF(M988="","",AT988+1))</f>
        <v/>
      </c>
      <c r="AY988" s="15" t="str">
        <f t="shared" si="697"/>
        <v/>
      </c>
      <c r="AZ988" s="166" t="str">
        <f t="shared" si="698"/>
        <v/>
      </c>
      <c r="BA988" s="166" t="str">
        <f t="shared" si="699"/>
        <v/>
      </c>
      <c r="BB988" s="15" t="str">
        <f>IF(MOD(COUNTIF($AQ$1:AQ988,AQ988),3)=1,"",IF(N988="","",AX988+1))</f>
        <v/>
      </c>
      <c r="BC988" s="15" t="str">
        <f t="shared" si="693"/>
        <v/>
      </c>
      <c r="BD988" s="166" t="str">
        <f t="shared" si="694"/>
        <v/>
      </c>
      <c r="BE988" s="166" t="str">
        <f t="shared" si="695"/>
        <v/>
      </c>
      <c r="BF988" s="15"/>
      <c r="BG988" s="15"/>
      <c r="BH988" s="170" t="str">
        <f t="shared" si="696"/>
        <v>受到所有士兵的伤害降低{0}%，对士兵造成伤害提高{1}%。</v>
      </c>
    </row>
    <row r="989" spans="1:60">
      <c r="A989" s="255" t="s">
        <v>1445</v>
      </c>
      <c r="B989" s="258" t="s">
        <v>1455</v>
      </c>
      <c r="C989" s="255" t="s">
        <v>13</v>
      </c>
      <c r="D989" s="255" t="s">
        <v>1450</v>
      </c>
      <c r="E989" s="11"/>
      <c r="F989" s="11"/>
      <c r="G989" s="11"/>
      <c r="H989" s="11"/>
      <c r="I989" s="11"/>
      <c r="J989" s="11" t="s">
        <v>402</v>
      </c>
      <c r="K989" s="11" t="s">
        <v>469</v>
      </c>
      <c r="L989" s="181" t="s">
        <v>621</v>
      </c>
      <c r="M989" s="184"/>
      <c r="N989" s="11"/>
      <c r="O989" s="183" t="s">
        <v>52</v>
      </c>
      <c r="P989" s="3" t="s">
        <v>57</v>
      </c>
      <c r="Q989" s="11" t="s">
        <v>60</v>
      </c>
      <c r="R989" s="11" t="s">
        <v>61</v>
      </c>
      <c r="S989" s="184" t="s">
        <v>58</v>
      </c>
      <c r="T989" s="184"/>
      <c r="U989" s="184"/>
      <c r="V989" s="184"/>
      <c r="W989" s="3" t="s">
        <v>223</v>
      </c>
      <c r="X989" s="3" t="s">
        <v>224</v>
      </c>
      <c r="Y989" s="3" t="s">
        <v>225</v>
      </c>
      <c r="Z989" s="3" t="s">
        <v>226</v>
      </c>
      <c r="AA989" s="1"/>
      <c r="AB989" s="15"/>
      <c r="AC989" s="187" t="s">
        <v>227</v>
      </c>
      <c r="AD989" s="187" t="s">
        <v>228</v>
      </c>
      <c r="AE989" s="187" t="s">
        <v>229</v>
      </c>
      <c r="AF989" s="187" t="s">
        <v>230</v>
      </c>
      <c r="AG989" s="96"/>
      <c r="AH989" s="187" t="s">
        <v>227</v>
      </c>
      <c r="AI989" s="187" t="s">
        <v>228</v>
      </c>
      <c r="AJ989" s="187" t="s">
        <v>229</v>
      </c>
      <c r="AK989" s="187" t="s">
        <v>230</v>
      </c>
      <c r="AL989" s="146">
        <f>IFERROR(AC989*IF($E989="将领",INDEX(兵法相关参数!$C$4:$AL$7,AL$15,MATCH($AB989,兵法相关参数!$C$3:$AL$3,0)),INDEX(兵法相关参数!$C$12:$AL$15,AL$15,MATCH($AB989,兵法相关参数!$C$3:$AL$3,0))),0)+IFERROR(AH989*IF($E989="将领",INDEX(兵法相关参数!$C$4:$AL$7,AL$15,MATCH($AG989,兵法相关参数!$C$3:$AL$3,0)),INDEX(兵法相关参数!$C$12:$AL$15,AL$15,MATCH($AG989,兵法相关参数!$C$3:$AL$3,0))),0)</f>
        <v>0</v>
      </c>
      <c r="AM989" s="146">
        <f>IFERROR(AD989*IF($E989="将领",INDEX(兵法相关参数!$C$4:$AL$7,AM$15,MATCH($AB989,兵法相关参数!$C$3:$AL$3,0)),INDEX(兵法相关参数!$C$12:$AL$15,AM$15,MATCH($AB989,兵法相关参数!$C$3:$AL$3,0))),0)+IFERROR(AI989*IF($E989="将领",INDEX(兵法相关参数!$C$4:$AL$7,AM$15,MATCH($AG989,兵法相关参数!$C$3:$AL$3,0)),INDEX(兵法相关参数!$C$12:$AL$15,AM$15,MATCH($AG989,兵法相关参数!$C$3:$AL$3,0))),0)</f>
        <v>0</v>
      </c>
      <c r="AN989" s="146">
        <f>IFERROR(AE989*IF($E989="将领",INDEX(兵法相关参数!$C$4:$AL$7,AN$15,MATCH($AB989,兵法相关参数!$C$3:$AL$3,0)),INDEX(兵法相关参数!$C$12:$AL$15,AN$15,MATCH($AB989,兵法相关参数!$C$3:$AL$3,0))),0)+IFERROR(AJ989*IF($E989="将领",INDEX(兵法相关参数!$C$4:$AL$7,AN$15,MATCH($AG989,兵法相关参数!$C$3:$AL$3,0)),INDEX(兵法相关参数!$C$12:$AL$15,AN$15,MATCH($AG989,兵法相关参数!$C$3:$AL$3,0))),0)</f>
        <v>0</v>
      </c>
      <c r="AO989" s="146">
        <f>IFERROR(AF989*IF($E989="将领",INDEX(兵法相关参数!$C$4:$AL$7,AL$15,MATCH($AB989,兵法相关参数!$C$3:$AL$3,0)),INDEX(兵法相关参数!$C$12:$AL$15,AO$15,MATCH($AB989,兵法相关参数!$C$3:$AL$3,0))),0)+IFERROR(AK989*IF($E989="将领",INDEX(兵法相关参数!$C$4:$AL$7,AL$15,MATCH($AG989,兵法相关参数!$C$3:$AL$3,0)),INDEX(兵法相关参数!$C$12:$AL$15,AO$15,MATCH($AG989,兵法相关参数!$C$3:$AL$3,0))),0)</f>
        <v>0</v>
      </c>
      <c r="AP989" s="27"/>
      <c r="AQ989" s="154">
        <v>30341</v>
      </c>
      <c r="AR989" s="160">
        <f t="shared" si="690"/>
        <v>0</v>
      </c>
      <c r="AS989" s="15" t="str">
        <f t="shared" si="691"/>
        <v>红</v>
      </c>
      <c r="AT989" s="153">
        <f t="shared" si="692"/>
        <v>1</v>
      </c>
      <c r="AU989" s="39" t="str">
        <f>IF(IF(L989="","",AQ989&amp;AT989)=AU988,"",IF(MOD(COUNTIF($AQ$1:AQ989,AQ989),3)=1,"",IF(L989="","",AQ989&amp;AT989)))</f>
        <v/>
      </c>
      <c r="AV989" s="166" t="str">
        <f t="shared" si="688"/>
        <v/>
      </c>
      <c r="AW989" s="166" t="str">
        <f t="shared" si="689"/>
        <v/>
      </c>
      <c r="AX989" s="15" t="str">
        <f>IF(MOD(COUNTIF($AQ$1:AQ989,AQ989),3)=1,"",IF(M989="","",AT989+1))</f>
        <v/>
      </c>
      <c r="AY989" s="15" t="str">
        <f t="shared" si="697"/>
        <v/>
      </c>
      <c r="AZ989" s="166" t="str">
        <f t="shared" si="698"/>
        <v/>
      </c>
      <c r="BA989" s="166" t="str">
        <f t="shared" si="699"/>
        <v/>
      </c>
      <c r="BB989" s="15" t="str">
        <f>IF(MOD(COUNTIF($AQ$1:AQ989,AQ989),3)=1,"",IF(N989="","",AX989+1))</f>
        <v/>
      </c>
      <c r="BC989" s="15" t="str">
        <f t="shared" si="693"/>
        <v/>
      </c>
      <c r="BD989" s="166" t="str">
        <f t="shared" si="694"/>
        <v/>
      </c>
      <c r="BE989" s="166" t="str">
        <f t="shared" si="695"/>
        <v/>
      </c>
      <c r="BF989" s="15"/>
      <c r="BG989" s="15"/>
      <c r="BH989" s="170" t="str">
        <f t="shared" si="696"/>
        <v>每12秒，使周围敌人攻速提升{0}，但攻击降低{1}%，武将还会被沉默且普攻无法回复怒气，持续5秒。（攻速提升与攻击降低相互抵消）</v>
      </c>
    </row>
    <row r="990" spans="1:60">
      <c r="A990" s="256"/>
      <c r="B990" s="259"/>
      <c r="C990" s="256"/>
      <c r="D990" s="256"/>
      <c r="E990" s="179" t="s">
        <v>22</v>
      </c>
      <c r="F990" s="141">
        <v>1</v>
      </c>
      <c r="G990" s="141">
        <v>1</v>
      </c>
      <c r="H990" s="141">
        <v>1</v>
      </c>
      <c r="I990" s="141">
        <v>1</v>
      </c>
      <c r="J990" s="255">
        <f>SUMPRODUCT(LARGE(AL990:AO990*F990:I990+AL991:AO991*F991:I991+AL993:AO993*F993:I993+AL994:AO994*F994:I994+AL996:AO996*F996:I996+AL997:AO997*F997:I997,1))</f>
        <v>0.13824771792735824</v>
      </c>
      <c r="K990" s="255">
        <f>INDEX($J$17:$J$200,MATCH(C989,$C$17:$C$200,0),1)</f>
        <v>5.1145752809421161</v>
      </c>
      <c r="L990" s="12">
        <v>60</v>
      </c>
      <c r="M990" s="249"/>
      <c r="N990" s="203"/>
      <c r="O990" s="81">
        <v>1</v>
      </c>
      <c r="P990" s="44" t="s">
        <v>1386</v>
      </c>
      <c r="Q990" s="10">
        <v>0</v>
      </c>
      <c r="R990" s="10">
        <v>6</v>
      </c>
      <c r="S990" s="44">
        <v>-1</v>
      </c>
      <c r="T990" s="44"/>
      <c r="U990" s="44"/>
      <c r="V990" s="24"/>
      <c r="W990" s="23">
        <f>$L990/100*效果范围削减($R990)*$O990</f>
        <v>2.7495454169735036</v>
      </c>
      <c r="X990" s="23">
        <f>$L990/100*效果范围削减($R990)*$O990</f>
        <v>2.7495454169735036</v>
      </c>
      <c r="Y990" s="23">
        <f>$L990/100*效果范围削减($R990)*$O990</f>
        <v>2.7495454169735036</v>
      </c>
      <c r="Z990" s="23">
        <f>$L990/100*效果范围削减($R990)*$O990</f>
        <v>2.7495454169735036</v>
      </c>
      <c r="AA990" s="22"/>
      <c r="AB990" s="44" t="s">
        <v>96</v>
      </c>
      <c r="AC990" s="92">
        <f>-辅助效用($P990,$S990,AC$15,"输出转换",标准系数,"指定将领",W990)</f>
        <v>-18.515136324460364</v>
      </c>
      <c r="AD990" s="92">
        <f>-辅助效用($P990,$S990,AD$15,"输出转换",标准系数,"指定将领",X990)</f>
        <v>-15.177285235461408</v>
      </c>
      <c r="AE990" s="92">
        <f>-辅助效用($P990,$S990,AE$15,"输出转换",标准系数,"指定将领",Y990)</f>
        <v>-23.809241100790199</v>
      </c>
      <c r="AF990" s="92">
        <f>-辅助效用($P990,$S990,AF$15,"输出转换",标准系数,"指定将领",Z990)</f>
        <v>-25.080510665788395</v>
      </c>
      <c r="AG990" s="92" t="s">
        <v>51</v>
      </c>
      <c r="AH990" s="188">
        <f>IF($Q990=0,0,持续效用($P990,$Q990,AH$15,$E990))</f>
        <v>0</v>
      </c>
      <c r="AI990" s="188">
        <f>IF($Q990=0,0,持续效用($P990,$Q990,AI$15,$E990))</f>
        <v>0</v>
      </c>
      <c r="AJ990" s="188">
        <f>IF($Q990=0,0,持续效用($P990,$Q990,AJ$15,$E990))</f>
        <v>0</v>
      </c>
      <c r="AK990" s="188">
        <f>IF($Q990=0,0,持续效用($P990,$Q990,AK$15,$E990))</f>
        <v>0</v>
      </c>
      <c r="AL990" s="146">
        <f>IFERROR(AC990*IF($E990="将领",INDEX(兵法相关参数!$C$4:$AL$7,AL$15,MATCH($AB990,兵法相关参数!$C$3:$AL$3,0)),INDEX(兵法相关参数!$C$12:$AL$15,AL$15,MATCH($AB990,兵法相关参数!$C$3:$AL$3,0))),0)+IFERROR(AH990*IF($E990="将领",INDEX(兵法相关参数!$C$4:$AL$7,AL$15,MATCH($AG990,兵法相关参数!$C$3:$AL$3,0)),INDEX(兵法相关参数!$C$12:$AL$15,AL$15,MATCH($AG990,兵法相关参数!$C$3:$AL$3,0))),0)</f>
        <v>-17.151084656510278</v>
      </c>
      <c r="AM990" s="146">
        <f>IFERROR(AD990*IF($E990="将领",INDEX(兵法相关参数!$C$4:$AL$7,AM$15,MATCH($AB990,兵法相关参数!$C$3:$AL$3,0)),INDEX(兵法相关参数!$C$12:$AL$15,AM$15,MATCH($AB990,兵法相关参数!$C$3:$AL$3,0))),0)+IFERROR(AI990*IF($E990="将领",INDEX(兵法相关参数!$C$4:$AL$7,AM$15,MATCH($AG990,兵法相关参数!$C$3:$AL$3,0)),INDEX(兵法相关参数!$C$12:$AL$15,AM$15,MATCH($AG990,兵法相关参数!$C$3:$AL$3,0))),0)</f>
        <v>-13.44557849528927</v>
      </c>
      <c r="AN990" s="146">
        <f>IFERROR(AE990*IF($E990="将领",INDEX(兵法相关参数!$C$4:$AL$7,AN$15,MATCH($AB990,兵法相关参数!$C$3:$AL$3,0)),INDEX(兵法相关参数!$C$12:$AL$15,AN$15,MATCH($AB990,兵法相关参数!$C$3:$AL$3,0))),0)+IFERROR(AJ990*IF($E990="将领",INDEX(兵法相关参数!$C$4:$AL$7,AN$15,MATCH($AG990,兵法相关参数!$C$3:$AL$3,0)),INDEX(兵法相关参数!$C$12:$AL$15,AN$15,MATCH($AG990,兵法相关参数!$C$3:$AL$3,0))),0)</f>
        <v>-21.685175591130704</v>
      </c>
      <c r="AO990" s="146">
        <f>IFERROR(AF990*IF($E990="将领",INDEX(兵法相关参数!$C$4:$AL$7,AL$15,MATCH($AB990,兵法相关参数!$C$3:$AL$3,0)),INDEX(兵法相关参数!$C$12:$AL$15,AO$15,MATCH($AB990,兵法相关参数!$C$3:$AL$3,0))),0)+IFERROR(AK990*IF($E990="将领",INDEX(兵法相关参数!$C$4:$AL$7,AL$15,MATCH($AG990,兵法相关参数!$C$3:$AL$3,0)),INDEX(兵法相关参数!$C$12:$AL$15,AO$15,MATCH($AG990,兵法相关参数!$C$3:$AL$3,0))),0)</f>
        <v>-23.232773127852354</v>
      </c>
      <c r="AP990" s="27"/>
      <c r="AQ990" s="151">
        <f>AQ989</f>
        <v>30341</v>
      </c>
      <c r="AR990" s="160">
        <f t="shared" si="690"/>
        <v>0</v>
      </c>
      <c r="AS990" s="15" t="str">
        <f t="shared" si="691"/>
        <v>红</v>
      </c>
      <c r="AT990" s="153">
        <f t="shared" si="692"/>
        <v>1</v>
      </c>
      <c r="AU990" s="39" t="str">
        <f>IF(IF(L990="","",AQ990&amp;AT990)=AU989,"",IF(MOD(COUNTIF($AQ$1:AQ990,AQ990),3)=1,"",IF(L990="","",AQ990&amp;AT990)))</f>
        <v>303411</v>
      </c>
      <c r="AV990" s="191">
        <v>11</v>
      </c>
      <c r="AW990" s="191">
        <v>1.4</v>
      </c>
      <c r="AX990" s="15" t="str">
        <f>IF(MOD(COUNTIF($AQ$1:AQ990,AQ990),3)=1,"",IF(M990="","",AT990+1))</f>
        <v/>
      </c>
      <c r="AY990" s="15" t="str">
        <f t="shared" si="697"/>
        <v/>
      </c>
      <c r="AZ990" s="166" t="str">
        <f t="shared" si="698"/>
        <v/>
      </c>
      <c r="BA990" s="166" t="str">
        <f t="shared" si="699"/>
        <v/>
      </c>
      <c r="BB990" s="15" t="str">
        <f>IF(MOD(COUNTIF($AQ$1:AQ990,AQ990),3)=1,"",IF(N990="","",AX990+1))</f>
        <v/>
      </c>
      <c r="BC990" s="15" t="str">
        <f t="shared" si="693"/>
        <v/>
      </c>
      <c r="BD990" s="166" t="str">
        <f t="shared" si="694"/>
        <v/>
      </c>
      <c r="BE990" s="166" t="str">
        <f t="shared" si="695"/>
        <v/>
      </c>
      <c r="BF990" s="15"/>
      <c r="BG990" s="15"/>
      <c r="BH990" s="170" t="str">
        <f t="shared" si="696"/>
        <v>每12秒，使周围敌人攻速提升{0}，但攻击降低{1}%，武将还会被沉默且普攻无法回复怒气，持续5秒。（攻速提升与攻击降低相互抵消）</v>
      </c>
    </row>
    <row r="991" spans="1:60">
      <c r="A991" s="256"/>
      <c r="B991" s="259"/>
      <c r="C991" s="256"/>
      <c r="D991" s="257"/>
      <c r="E991" s="179" t="s">
        <v>28</v>
      </c>
      <c r="F991" s="141">
        <v>1</v>
      </c>
      <c r="G991" s="141">
        <v>1</v>
      </c>
      <c r="H991" s="141">
        <v>1</v>
      </c>
      <c r="I991" s="141">
        <v>1</v>
      </c>
      <c r="J991" s="256"/>
      <c r="K991" s="256"/>
      <c r="L991" s="182"/>
      <c r="M991" s="179"/>
      <c r="N991" s="179"/>
      <c r="O991" s="182"/>
      <c r="P991" s="179"/>
      <c r="Q991" s="179"/>
      <c r="R991" s="179"/>
      <c r="S991" s="179"/>
      <c r="T991" s="179"/>
      <c r="U991" s="179"/>
      <c r="V991" s="179"/>
      <c r="W991" s="179"/>
      <c r="X991" s="179"/>
      <c r="Y991" s="179"/>
      <c r="Z991" s="179"/>
      <c r="AA991" s="179"/>
      <c r="AB991" s="44"/>
      <c r="AC991" s="92"/>
      <c r="AD991" s="92"/>
      <c r="AE991" s="92"/>
      <c r="AF991" s="92"/>
      <c r="AG991" s="92"/>
      <c r="AH991" s="189"/>
      <c r="AI991" s="189"/>
      <c r="AJ991" s="189"/>
      <c r="AK991" s="189"/>
      <c r="AL991" s="146">
        <f>IFERROR(AC991*IF($E991="将领",INDEX(兵法相关参数!$C$4:$AL$7,AL$15,MATCH($AB991,兵法相关参数!$C$3:$AL$3,0)),INDEX(兵法相关参数!$C$12:$AL$15,AL$15,MATCH($AB991,兵法相关参数!$C$3:$AL$3,0))),0)+IFERROR(AH991*IF($E991="将领",INDEX(兵法相关参数!$C$4:$AL$7,AL$15,MATCH($AG991,兵法相关参数!$C$3:$AL$3,0)),INDEX(兵法相关参数!$C$12:$AL$15,AL$15,MATCH($AG991,兵法相关参数!$C$3:$AL$3,0))),0)</f>
        <v>0</v>
      </c>
      <c r="AM991" s="146">
        <f>IFERROR(AD991*IF($E991="将领",INDEX(兵法相关参数!$C$4:$AL$7,AM$15,MATCH($AB991,兵法相关参数!$C$3:$AL$3,0)),INDEX(兵法相关参数!$C$12:$AL$15,AM$15,MATCH($AB991,兵法相关参数!$C$3:$AL$3,0))),0)+IFERROR(AI991*IF($E991="将领",INDEX(兵法相关参数!$C$4:$AL$7,AM$15,MATCH($AG991,兵法相关参数!$C$3:$AL$3,0)),INDEX(兵法相关参数!$C$12:$AL$15,AM$15,MATCH($AG991,兵法相关参数!$C$3:$AL$3,0))),0)</f>
        <v>0</v>
      </c>
      <c r="AN991" s="146">
        <f>IFERROR(AE991*IF($E991="将领",INDEX(兵法相关参数!$C$4:$AL$7,AN$15,MATCH($AB991,兵法相关参数!$C$3:$AL$3,0)),INDEX(兵法相关参数!$C$12:$AL$15,AN$15,MATCH($AB991,兵法相关参数!$C$3:$AL$3,0))),0)+IFERROR(AJ991*IF($E991="将领",INDEX(兵法相关参数!$C$4:$AL$7,AN$15,MATCH($AG991,兵法相关参数!$C$3:$AL$3,0)),INDEX(兵法相关参数!$C$12:$AL$15,AN$15,MATCH($AG991,兵法相关参数!$C$3:$AL$3,0))),0)</f>
        <v>0</v>
      </c>
      <c r="AO991" s="146">
        <f>IFERROR(AF991*IF($E991="将领",INDEX(兵法相关参数!$C$4:$AL$7,AL$15,MATCH($AB991,兵法相关参数!$C$3:$AL$3,0)),INDEX(兵法相关参数!$C$12:$AL$15,AO$15,MATCH($AB991,兵法相关参数!$C$3:$AL$3,0))),0)+IFERROR(AK991*IF($E991="将领",INDEX(兵法相关参数!$C$4:$AL$7,AL$15,MATCH($AG991,兵法相关参数!$C$3:$AL$3,0)),INDEX(兵法相关参数!$C$12:$AL$15,AO$15,MATCH($AG991,兵法相关参数!$C$3:$AL$3,0))),0)</f>
        <v>0</v>
      </c>
      <c r="AP991" s="27"/>
      <c r="AQ991" s="151">
        <f>AQ990</f>
        <v>30341</v>
      </c>
      <c r="AR991" s="160">
        <f t="shared" si="690"/>
        <v>0</v>
      </c>
      <c r="AS991" s="15" t="str">
        <f t="shared" si="691"/>
        <v>红</v>
      </c>
      <c r="AT991" s="153">
        <f t="shared" si="692"/>
        <v>1</v>
      </c>
      <c r="AU991" s="39" t="str">
        <f>IF(IF(L991="","",AQ991&amp;AT991)=AU990,"",IF(MOD(COUNTIF($AQ$1:AQ991,AQ991),3)=1,"",IF(L991="","",AQ991&amp;AT991)))</f>
        <v/>
      </c>
      <c r="AV991" s="166" t="str">
        <f t="shared" si="688"/>
        <v/>
      </c>
      <c r="AW991" s="166" t="str">
        <f t="shared" si="689"/>
        <v/>
      </c>
      <c r="AX991" s="15" t="str">
        <f>IF(MOD(COUNTIF($AQ$1:AQ991,AQ991),3)=1,"",IF(M991="","",AT991+1))</f>
        <v/>
      </c>
      <c r="AY991" s="15" t="str">
        <f t="shared" si="697"/>
        <v/>
      </c>
      <c r="AZ991" s="166" t="str">
        <f t="shared" si="698"/>
        <v/>
      </c>
      <c r="BA991" s="166" t="str">
        <f t="shared" si="699"/>
        <v/>
      </c>
      <c r="BB991" s="15" t="str">
        <f>IF(MOD(COUNTIF($AQ$1:AQ991,AQ991),3)=1,"",IF(N991="","",AX991+1))</f>
        <v/>
      </c>
      <c r="BC991" s="15" t="str">
        <f t="shared" si="693"/>
        <v/>
      </c>
      <c r="BD991" s="166" t="str">
        <f t="shared" si="694"/>
        <v/>
      </c>
      <c r="BE991" s="166" t="str">
        <f t="shared" si="695"/>
        <v/>
      </c>
      <c r="BF991" s="15"/>
      <c r="BG991" s="15"/>
      <c r="BH991" s="170" t="str">
        <f t="shared" si="696"/>
        <v>每12秒，使周围敌人攻速提升{0}，但攻击降低{1}%，武将还会被沉默且普攻无法回复怒气，持续5秒。（攻速提升与攻击降低相互抵消）</v>
      </c>
    </row>
    <row r="992" spans="1:60">
      <c r="A992" s="256"/>
      <c r="B992" s="259"/>
      <c r="C992" s="256"/>
      <c r="D992" s="255" t="s">
        <v>74</v>
      </c>
      <c r="E992" s="11"/>
      <c r="F992" s="11"/>
      <c r="G992" s="11"/>
      <c r="H992" s="11"/>
      <c r="I992" s="11"/>
      <c r="J992" s="256"/>
      <c r="K992" s="256"/>
      <c r="L992" s="184" t="s">
        <v>1458</v>
      </c>
      <c r="M992" s="184"/>
      <c r="N992" s="184"/>
      <c r="O992" s="183" t="s">
        <v>52</v>
      </c>
      <c r="P992" s="3" t="s">
        <v>57</v>
      </c>
      <c r="Q992" s="11" t="s">
        <v>60</v>
      </c>
      <c r="R992" s="11" t="s">
        <v>61</v>
      </c>
      <c r="S992" s="184" t="s">
        <v>58</v>
      </c>
      <c r="T992" s="184"/>
      <c r="U992" s="184"/>
      <c r="V992" s="184"/>
      <c r="W992" s="3" t="s">
        <v>223</v>
      </c>
      <c r="X992" s="3" t="s">
        <v>224</v>
      </c>
      <c r="Y992" s="3" t="s">
        <v>225</v>
      </c>
      <c r="Z992" s="3" t="s">
        <v>226</v>
      </c>
      <c r="AA992" s="1"/>
      <c r="AB992" s="15"/>
      <c r="AC992" s="187" t="s">
        <v>227</v>
      </c>
      <c r="AD992" s="187" t="s">
        <v>228</v>
      </c>
      <c r="AE992" s="187" t="s">
        <v>229</v>
      </c>
      <c r="AF992" s="187" t="s">
        <v>230</v>
      </c>
      <c r="AG992" s="96"/>
      <c r="AH992" s="187"/>
      <c r="AI992" s="187"/>
      <c r="AJ992" s="187"/>
      <c r="AK992" s="187"/>
      <c r="AL992" s="146">
        <f>IFERROR(AC992*IF($E992="将领",INDEX(兵法相关参数!$C$4:$AL$7,AL$15,MATCH($AB992,兵法相关参数!$C$3:$AL$3,0)),INDEX(兵法相关参数!$C$12:$AL$15,AL$15,MATCH($AB992,兵法相关参数!$C$3:$AL$3,0))),0)+IFERROR(AH992*IF($E992="将领",INDEX(兵法相关参数!$C$4:$AL$7,AL$15,MATCH($AG992,兵法相关参数!$C$3:$AL$3,0)),INDEX(兵法相关参数!$C$12:$AL$15,AL$15,MATCH($AG992,兵法相关参数!$C$3:$AL$3,0))),0)</f>
        <v>0</v>
      </c>
      <c r="AM992" s="146">
        <f>IFERROR(AD992*IF($E992="将领",INDEX(兵法相关参数!$C$4:$AL$7,AM$15,MATCH($AB992,兵法相关参数!$C$3:$AL$3,0)),INDEX(兵法相关参数!$C$12:$AL$15,AM$15,MATCH($AB992,兵法相关参数!$C$3:$AL$3,0))),0)+IFERROR(AI992*IF($E992="将领",INDEX(兵法相关参数!$C$4:$AL$7,AM$15,MATCH($AG992,兵法相关参数!$C$3:$AL$3,0)),INDEX(兵法相关参数!$C$12:$AL$15,AM$15,MATCH($AG992,兵法相关参数!$C$3:$AL$3,0))),0)</f>
        <v>0</v>
      </c>
      <c r="AN992" s="146">
        <f>IFERROR(AE992*IF($E992="将领",INDEX(兵法相关参数!$C$4:$AL$7,AN$15,MATCH($AB992,兵法相关参数!$C$3:$AL$3,0)),INDEX(兵法相关参数!$C$12:$AL$15,AN$15,MATCH($AB992,兵法相关参数!$C$3:$AL$3,0))),0)+IFERROR(AJ992*IF($E992="将领",INDEX(兵法相关参数!$C$4:$AL$7,AN$15,MATCH($AG992,兵法相关参数!$C$3:$AL$3,0)),INDEX(兵法相关参数!$C$12:$AL$15,AN$15,MATCH($AG992,兵法相关参数!$C$3:$AL$3,0))),0)</f>
        <v>0</v>
      </c>
      <c r="AO992" s="146">
        <f>IFERROR(AF992*IF($E992="将领",INDEX(兵法相关参数!$C$4:$AL$7,AL$15,MATCH($AB992,兵法相关参数!$C$3:$AL$3,0)),INDEX(兵法相关参数!$C$12:$AL$15,AO$15,MATCH($AB992,兵法相关参数!$C$3:$AL$3,0))),0)+IFERROR(AK992*IF($E992="将领",INDEX(兵法相关参数!$C$4:$AL$7,AL$15,MATCH($AG992,兵法相关参数!$C$3:$AL$3,0)),INDEX(兵法相关参数!$C$12:$AL$15,AO$15,MATCH($AG992,兵法相关参数!$C$3:$AL$3,0))),0)</f>
        <v>0</v>
      </c>
      <c r="AP992" s="27"/>
      <c r="AQ992" s="151">
        <f t="shared" ref="AQ992:AQ997" si="701">AQ991</f>
        <v>30341</v>
      </c>
      <c r="AR992" s="160">
        <f t="shared" si="690"/>
        <v>0</v>
      </c>
      <c r="AS992" s="15" t="str">
        <f t="shared" si="691"/>
        <v>红</v>
      </c>
      <c r="AT992" s="153">
        <f t="shared" si="692"/>
        <v>2</v>
      </c>
      <c r="AU992" s="39" t="str">
        <f>IF(IF(L992="","",AQ992&amp;AT992)=AU991,"",IF(MOD(COUNTIF($AQ$1:AQ992,AQ992),3)=1,"",IF(L992="","",AQ992&amp;AT992)))</f>
        <v/>
      </c>
      <c r="AV992" s="166" t="str">
        <f t="shared" si="688"/>
        <v/>
      </c>
      <c r="AW992" s="166" t="str">
        <f t="shared" si="689"/>
        <v/>
      </c>
      <c r="AX992" s="15" t="str">
        <f>IF(MOD(COUNTIF($AQ$1:AQ992,AQ992),3)=1,"",IF(M992="","",AT992+1))</f>
        <v/>
      </c>
      <c r="AY992" s="15" t="str">
        <f t="shared" si="697"/>
        <v/>
      </c>
      <c r="AZ992" s="166" t="str">
        <f t="shared" si="698"/>
        <v/>
      </c>
      <c r="BA992" s="166" t="str">
        <f t="shared" si="699"/>
        <v/>
      </c>
      <c r="BB992" s="15" t="str">
        <f>IF(MOD(COUNTIF($AQ$1:AQ992,AQ992),3)=1,"",IF(N992="","",AX992+1))</f>
        <v/>
      </c>
      <c r="BC992" s="15" t="str">
        <f t="shared" si="693"/>
        <v/>
      </c>
      <c r="BD992" s="166" t="str">
        <f t="shared" si="694"/>
        <v/>
      </c>
      <c r="BE992" s="166" t="str">
        <f t="shared" si="695"/>
        <v/>
      </c>
      <c r="BF992" s="15"/>
      <c r="BG992" s="15"/>
      <c r="BH992" s="170" t="str">
        <f t="shared" si="696"/>
        <v>每12秒，使周围敌人攻速提升{0}，但攻击降低{1}%，武将还会被沉默且普攻无法回复怒气，持续5秒。（攻速提升与攻击降低相互抵消）</v>
      </c>
    </row>
    <row r="993" spans="1:60">
      <c r="A993" s="256"/>
      <c r="B993" s="259"/>
      <c r="C993" s="256"/>
      <c r="D993" s="256"/>
      <c r="E993" s="179" t="s">
        <v>22</v>
      </c>
      <c r="F993" s="141">
        <v>1</v>
      </c>
      <c r="G993" s="141">
        <v>1</v>
      </c>
      <c r="H993" s="141">
        <v>1</v>
      </c>
      <c r="I993" s="141">
        <v>1</v>
      </c>
      <c r="J993" s="256"/>
      <c r="K993" s="256"/>
      <c r="L993" s="249">
        <v>0.5</v>
      </c>
      <c r="M993" s="249"/>
      <c r="N993" s="10"/>
      <c r="O993" s="182">
        <f>O990</f>
        <v>1</v>
      </c>
      <c r="P993" s="44" t="str">
        <f>P990</f>
        <v>12,24,36,48</v>
      </c>
      <c r="Q993" s="10">
        <v>0</v>
      </c>
      <c r="R993" s="10">
        <v>6</v>
      </c>
      <c r="S993" s="44">
        <v>-1</v>
      </c>
      <c r="T993" s="44"/>
      <c r="U993" s="44"/>
      <c r="V993" s="24"/>
      <c r="W993" s="23">
        <f>$L993*$O993*效果范围削减($R993)</f>
        <v>2.2912878474779199</v>
      </c>
      <c r="X993" s="23">
        <f>$L993*$O993*效果范围削减($R993)</f>
        <v>2.2912878474779199</v>
      </c>
      <c r="Y993" s="23">
        <f>$L993*$O993*效果范围削减($R993)</f>
        <v>2.2912878474779199</v>
      </c>
      <c r="Z993" s="23">
        <f>$L993*$O993*效果范围削减($R993)</f>
        <v>2.2912878474779199</v>
      </c>
      <c r="AA993" s="22"/>
      <c r="AB993" s="44" t="s">
        <v>103</v>
      </c>
      <c r="AC993" s="92">
        <f>辅助效用($P993,$S993,AC$15,"输出转换",标准系数,"当前目标",W993)</f>
        <v>15.167863729371556</v>
      </c>
      <c r="AD993" s="92">
        <f>辅助效用($P993,$S993,AD$15,"输出转换",标准系数,"当前目标",X993)</f>
        <v>14.877590812996866</v>
      </c>
      <c r="AE993" s="92">
        <f>辅助效用($P993,$S993,AE$15,"输出转换",标准系数,"当前目标",Y993)</f>
        <v>12.620897737879487</v>
      </c>
      <c r="AF993" s="92">
        <f>辅助效用($P993,$S993,AF$15,"输出转换",标准系数,"当前目标",Z993)</f>
        <v>12.313457555619301</v>
      </c>
      <c r="AG993" s="92"/>
      <c r="AH993" s="188"/>
      <c r="AI993" s="188"/>
      <c r="AJ993" s="238"/>
      <c r="AK993" s="188"/>
      <c r="AL993" s="146">
        <f>IFERROR(AC993*IF($E993="将领",INDEX(兵法相关参数!$C$4:$AL$7,AL$15,MATCH($AB993,兵法相关参数!$C$3:$AL$3,0)),INDEX(兵法相关参数!$C$12:$AL$15,AL$15,MATCH($AB993,兵法相关参数!$C$3:$AL$3,0))),0)+IFERROR(AH993*IF($E993="将领",INDEX(兵法相关参数!$C$4:$AL$7,AL$15,MATCH($AG993,兵法相关参数!$C$3:$AL$3,0)),INDEX(兵法相关参数!$C$12:$AL$15,AL$15,MATCH($AG993,兵法相关参数!$C$3:$AL$3,0))),0)</f>
        <v>14.067596145805553</v>
      </c>
      <c r="AM993" s="146">
        <f>IFERROR(AD993*IF($E993="将领",INDEX(兵法相关参数!$C$4:$AL$7,AM$15,MATCH($AB993,兵法相关参数!$C$3:$AL$3,0)),INDEX(兵法相关参数!$C$12:$AL$15,AM$15,MATCH($AB993,兵法相关参数!$C$3:$AL$3,0))),0)+IFERROR(AI993*IF($E993="将领",INDEX(兵法相关参数!$C$4:$AL$7,AM$15,MATCH($AG993,兵法相关参数!$C$3:$AL$3,0)),INDEX(兵法相关参数!$C$12:$AL$15,AM$15,MATCH($AG993,兵法相关参数!$C$3:$AL$3,0))),0)</f>
        <v>13.583826213216629</v>
      </c>
      <c r="AN993" s="146">
        <f>IFERROR(AE993*IF($E993="将领",INDEX(兵法相关参数!$C$4:$AL$7,AN$15,MATCH($AB993,兵法相关参数!$C$3:$AL$3,0)),INDEX(兵法相关参数!$C$12:$AL$15,AN$15,MATCH($AB993,兵法相关参数!$C$3:$AL$3,0))),0)+IFERROR(AJ993*IF($E993="将领",INDEX(兵法相关参数!$C$4:$AL$7,AN$15,MATCH($AG993,兵法相关参数!$C$3:$AL$3,0)),INDEX(兵法相关参数!$C$12:$AL$15,AN$15,MATCH($AG993,兵法相关参数!$C$3:$AL$3,0))),0)</f>
        <v>11.300921214125427</v>
      </c>
      <c r="AO993" s="146">
        <f>IFERROR(AF993*IF($E993="将领",INDEX(兵法相关参数!$C$4:$AL$7,AL$15,MATCH($AB993,兵法相关参数!$C$3:$AL$3,0)),INDEX(兵法相关参数!$C$12:$AL$15,AO$15,MATCH($AB993,兵法相关参数!$C$3:$AL$3,0))),0)+IFERROR(AK993*IF($E993="将领",INDEX(兵法相关参数!$C$4:$AL$7,AL$15,MATCH($AG993,兵法相关参数!$C$3:$AL$3,0)),INDEX(兵法相关参数!$C$12:$AL$15,AO$15,MATCH($AG993,兵法相关参数!$C$3:$AL$3,0))),0)</f>
        <v>11.420246854904157</v>
      </c>
      <c r="AP993" s="27"/>
      <c r="AQ993" s="151">
        <f t="shared" si="701"/>
        <v>30341</v>
      </c>
      <c r="AR993" s="160">
        <f t="shared" si="690"/>
        <v>0</v>
      </c>
      <c r="AS993" s="15" t="str">
        <f t="shared" si="691"/>
        <v>红</v>
      </c>
      <c r="AT993" s="153">
        <f t="shared" si="692"/>
        <v>2</v>
      </c>
      <c r="AU993" s="39" t="str">
        <f>IF(IF(L993="","",AQ993&amp;AT993)=AU992,"",IF(MOD(COUNTIF($AQ$1:AQ993,AQ993),3)=1,"",IF(L993="","",AQ993&amp;AT993)))</f>
        <v>303412</v>
      </c>
      <c r="AV993" s="191">
        <v>0.08</v>
      </c>
      <c r="AW993" s="191">
        <v>1.2E-2</v>
      </c>
      <c r="AX993" s="15" t="str">
        <f>IF(MOD(COUNTIF($AQ$1:AQ993,AQ993),3)=1,"",IF(M993="","",AT993+1))</f>
        <v/>
      </c>
      <c r="AY993" s="15" t="str">
        <f t="shared" si="697"/>
        <v/>
      </c>
      <c r="AZ993" s="166" t="str">
        <f t="shared" si="698"/>
        <v/>
      </c>
      <c r="BA993" s="166" t="str">
        <f t="shared" si="699"/>
        <v/>
      </c>
      <c r="BB993" s="15" t="str">
        <f>IF(MOD(COUNTIF($AQ$1:AQ993,AQ993),3)=1,"",IF(N993="","",AX993+1))</f>
        <v/>
      </c>
      <c r="BC993" s="15" t="str">
        <f t="shared" si="693"/>
        <v/>
      </c>
      <c r="BD993" s="166" t="str">
        <f t="shared" si="694"/>
        <v/>
      </c>
      <c r="BE993" s="166" t="str">
        <f t="shared" si="695"/>
        <v/>
      </c>
      <c r="BF993" s="15"/>
      <c r="BG993" s="15"/>
      <c r="BH993" s="170" t="str">
        <f t="shared" si="696"/>
        <v>每12秒，使周围敌人攻速提升{0}，但攻击降低{1}%，武将还会被沉默且普攻无法回复怒气，持续5秒。（攻速提升与攻击降低相互抵消）</v>
      </c>
    </row>
    <row r="994" spans="1:60">
      <c r="A994" s="256"/>
      <c r="B994" s="259"/>
      <c r="C994" s="256"/>
      <c r="D994" s="257"/>
      <c r="E994" s="179" t="s">
        <v>28</v>
      </c>
      <c r="F994" s="141">
        <v>1</v>
      </c>
      <c r="G994" s="141">
        <v>1</v>
      </c>
      <c r="H994" s="141">
        <v>1</v>
      </c>
      <c r="I994" s="141">
        <v>1</v>
      </c>
      <c r="J994" s="256"/>
      <c r="K994" s="256"/>
      <c r="L994" s="182"/>
      <c r="M994" s="179"/>
      <c r="N994" s="179"/>
      <c r="O994" s="182"/>
      <c r="P994" s="179"/>
      <c r="Q994" s="179"/>
      <c r="R994" s="179"/>
      <c r="S994" s="179"/>
      <c r="T994" s="179"/>
      <c r="U994" s="179"/>
      <c r="V994" s="179"/>
      <c r="W994" s="179"/>
      <c r="X994" s="179"/>
      <c r="Y994" s="179"/>
      <c r="Z994" s="179"/>
      <c r="AA994" s="179"/>
      <c r="AB994" s="44"/>
      <c r="AC994" s="189"/>
      <c r="AD994" s="189"/>
      <c r="AE994" s="189"/>
      <c r="AF994" s="189"/>
      <c r="AG994" s="92"/>
      <c r="AH994" s="189"/>
      <c r="AI994" s="239"/>
      <c r="AJ994" s="189"/>
      <c r="AK994" s="189"/>
      <c r="AL994" s="146">
        <f>IFERROR(AC994*IF($E994="将领",INDEX(兵法相关参数!$C$4:$AL$7,AL$15,MATCH($AB994,兵法相关参数!$C$3:$AL$3,0)),INDEX(兵法相关参数!$C$12:$AL$15,AL$15,MATCH($AB994,兵法相关参数!$C$3:$AL$3,0))),0)+IFERROR(AH994*IF($E994="将领",INDEX(兵法相关参数!$C$4:$AL$7,AL$15,MATCH($AG994,兵法相关参数!$C$3:$AL$3,0)),INDEX(兵法相关参数!$C$12:$AL$15,AL$15,MATCH($AG994,兵法相关参数!$C$3:$AL$3,0))),0)</f>
        <v>0</v>
      </c>
      <c r="AM994" s="146">
        <f>IFERROR(AD994*IF($E994="将领",INDEX(兵法相关参数!$C$4:$AL$7,AM$15,MATCH($AB994,兵法相关参数!$C$3:$AL$3,0)),INDEX(兵法相关参数!$C$12:$AL$15,AM$15,MATCH($AB994,兵法相关参数!$C$3:$AL$3,0))),0)+IFERROR(AI994*IF($E994="将领",INDEX(兵法相关参数!$C$4:$AL$7,AM$15,MATCH($AG994,兵法相关参数!$C$3:$AL$3,0)),INDEX(兵法相关参数!$C$12:$AL$15,AM$15,MATCH($AG994,兵法相关参数!$C$3:$AL$3,0))),0)</f>
        <v>0</v>
      </c>
      <c r="AN994" s="146">
        <f>IFERROR(AE994*IF($E994="将领",INDEX(兵法相关参数!$C$4:$AL$7,AN$15,MATCH($AB994,兵法相关参数!$C$3:$AL$3,0)),INDEX(兵法相关参数!$C$12:$AL$15,AN$15,MATCH($AB994,兵法相关参数!$C$3:$AL$3,0))),0)+IFERROR(AJ994*IF($E994="将领",INDEX(兵法相关参数!$C$4:$AL$7,AN$15,MATCH($AG994,兵法相关参数!$C$3:$AL$3,0)),INDEX(兵法相关参数!$C$12:$AL$15,AN$15,MATCH($AG994,兵法相关参数!$C$3:$AL$3,0))),0)</f>
        <v>0</v>
      </c>
      <c r="AO994" s="146">
        <f>IFERROR(AF994*IF($E994="将领",INDEX(兵法相关参数!$C$4:$AL$7,AL$15,MATCH($AB994,兵法相关参数!$C$3:$AL$3,0)),INDEX(兵法相关参数!$C$12:$AL$15,AO$15,MATCH($AB994,兵法相关参数!$C$3:$AL$3,0))),0)+IFERROR(AK994*IF($E994="将领",INDEX(兵法相关参数!$C$4:$AL$7,AL$15,MATCH($AG994,兵法相关参数!$C$3:$AL$3,0)),INDEX(兵法相关参数!$C$12:$AL$15,AO$15,MATCH($AG994,兵法相关参数!$C$3:$AL$3,0))),0)</f>
        <v>0</v>
      </c>
      <c r="AP994" s="27"/>
      <c r="AQ994" s="151">
        <f t="shared" si="701"/>
        <v>30341</v>
      </c>
      <c r="AR994" s="160">
        <f t="shared" si="690"/>
        <v>0</v>
      </c>
      <c r="AS994" s="15" t="str">
        <f t="shared" si="691"/>
        <v>红</v>
      </c>
      <c r="AT994" s="153">
        <f t="shared" si="692"/>
        <v>2</v>
      </c>
      <c r="AU994" s="39" t="str">
        <f>IF(IF(L994="","",AQ994&amp;AT994)=AU993,"",IF(MOD(COUNTIF($AQ$1:AQ994,AQ994),3)=1,"",IF(L994="","",AQ994&amp;AT994)))</f>
        <v/>
      </c>
      <c r="AV994" s="166" t="str">
        <f t="shared" si="688"/>
        <v/>
      </c>
      <c r="AW994" s="166" t="str">
        <f t="shared" si="689"/>
        <v/>
      </c>
      <c r="AX994" s="15" t="str">
        <f>IF(MOD(COUNTIF($AQ$1:AQ994,AQ994),3)=1,"",IF(M994="","",AT994+1))</f>
        <v/>
      </c>
      <c r="AY994" s="15" t="str">
        <f t="shared" si="697"/>
        <v/>
      </c>
      <c r="AZ994" s="166" t="str">
        <f t="shared" si="698"/>
        <v/>
      </c>
      <c r="BA994" s="166" t="str">
        <f t="shared" si="699"/>
        <v/>
      </c>
      <c r="BB994" s="15" t="str">
        <f>IF(MOD(COUNTIF($AQ$1:AQ994,AQ994),3)=1,"",IF(N994="","",AX994+1))</f>
        <v/>
      </c>
      <c r="BC994" s="15" t="str">
        <f t="shared" si="693"/>
        <v/>
      </c>
      <c r="BD994" s="166" t="str">
        <f t="shared" si="694"/>
        <v/>
      </c>
      <c r="BE994" s="166" t="str">
        <f t="shared" si="695"/>
        <v/>
      </c>
      <c r="BF994" s="15"/>
      <c r="BG994" s="15"/>
      <c r="BH994" s="170" t="str">
        <f t="shared" si="696"/>
        <v>每12秒，使周围敌人攻速提升{0}，但攻击降低{1}%，武将还会被沉默且普攻无法回复怒气，持续5秒。（攻速提升与攻击降低相互抵消）</v>
      </c>
    </row>
    <row r="995" spans="1:60">
      <c r="A995" s="256"/>
      <c r="B995" s="259"/>
      <c r="C995" s="256"/>
      <c r="D995" s="255"/>
      <c r="E995" s="11"/>
      <c r="F995" s="11"/>
      <c r="G995" s="11"/>
      <c r="H995" s="11"/>
      <c r="I995" s="11"/>
      <c r="J995" s="256"/>
      <c r="K995" s="256"/>
      <c r="L995" s="184"/>
      <c r="M995" s="11"/>
      <c r="N995" s="11"/>
      <c r="O995" s="183"/>
      <c r="P995" s="3"/>
      <c r="Q995" s="11"/>
      <c r="R995" s="11"/>
      <c r="S995" s="11"/>
      <c r="T995" s="184"/>
      <c r="U995" s="184"/>
      <c r="V995" s="184"/>
      <c r="W995" s="3"/>
      <c r="X995" s="3"/>
      <c r="Y995" s="3"/>
      <c r="Z995" s="3"/>
      <c r="AA995" s="1"/>
      <c r="AB995" s="15"/>
      <c r="AC995" s="187"/>
      <c r="AD995" s="187"/>
      <c r="AE995" s="187"/>
      <c r="AF995" s="187"/>
      <c r="AG995" s="96"/>
      <c r="AH995" s="187"/>
      <c r="AI995" s="187"/>
      <c r="AJ995" s="187"/>
      <c r="AK995" s="187"/>
      <c r="AL995" s="146">
        <f>IFERROR(AC995*IF($E995="将领",INDEX(兵法相关参数!$C$4:$AL$7,AL$15,MATCH($AB995,兵法相关参数!$C$3:$AL$3,0)),INDEX(兵法相关参数!$C$12:$AL$15,AL$15,MATCH($AB995,兵法相关参数!$C$3:$AL$3,0))),0)+IFERROR(AH995*IF($E995="将领",INDEX(兵法相关参数!$C$4:$AL$7,AL$15,MATCH($AG995,兵法相关参数!$C$3:$AL$3,0)),INDEX(兵法相关参数!$C$12:$AL$15,AL$15,MATCH($AG995,兵法相关参数!$C$3:$AL$3,0))),0)</f>
        <v>0</v>
      </c>
      <c r="AM995" s="146">
        <f>IFERROR(AD995*IF($E995="将领",INDEX(兵法相关参数!$C$4:$AL$7,AM$15,MATCH($AB995,兵法相关参数!$C$3:$AL$3,0)),INDEX(兵法相关参数!$C$12:$AL$15,AM$15,MATCH($AB995,兵法相关参数!$C$3:$AL$3,0))),0)+IFERROR(AI995*IF($E995="将领",INDEX(兵法相关参数!$C$4:$AL$7,AM$15,MATCH($AG995,兵法相关参数!$C$3:$AL$3,0)),INDEX(兵法相关参数!$C$12:$AL$15,AM$15,MATCH($AG995,兵法相关参数!$C$3:$AL$3,0))),0)</f>
        <v>0</v>
      </c>
      <c r="AN995" s="146">
        <f>IFERROR(AE995*IF($E995="将领",INDEX(兵法相关参数!$C$4:$AL$7,AN$15,MATCH($AB995,兵法相关参数!$C$3:$AL$3,0)),INDEX(兵法相关参数!$C$12:$AL$15,AN$15,MATCH($AB995,兵法相关参数!$C$3:$AL$3,0))),0)+IFERROR(AJ995*IF($E995="将领",INDEX(兵法相关参数!$C$4:$AL$7,AN$15,MATCH($AG995,兵法相关参数!$C$3:$AL$3,0)),INDEX(兵法相关参数!$C$12:$AL$15,AN$15,MATCH($AG995,兵法相关参数!$C$3:$AL$3,0))),0)</f>
        <v>0</v>
      </c>
      <c r="AO995" s="146">
        <f>IFERROR(AF995*IF($E995="将领",INDEX(兵法相关参数!$C$4:$AL$7,AL$15,MATCH($AB995,兵法相关参数!$C$3:$AL$3,0)),INDEX(兵法相关参数!$C$12:$AL$15,AO$15,MATCH($AB995,兵法相关参数!$C$3:$AL$3,0))),0)+IFERROR(AK995*IF($E995="将领",INDEX(兵法相关参数!$C$4:$AL$7,AL$15,MATCH($AG995,兵法相关参数!$C$3:$AL$3,0)),INDEX(兵法相关参数!$C$12:$AL$15,AO$15,MATCH($AG995,兵法相关参数!$C$3:$AL$3,0))),0)</f>
        <v>0</v>
      </c>
      <c r="AP995" s="27"/>
      <c r="AQ995" s="151">
        <f t="shared" si="701"/>
        <v>30341</v>
      </c>
      <c r="AR995" s="160">
        <f t="shared" si="690"/>
        <v>0</v>
      </c>
      <c r="AS995" s="15" t="str">
        <f t="shared" si="691"/>
        <v>红</v>
      </c>
      <c r="AT995" s="153">
        <f t="shared" si="692"/>
        <v>2</v>
      </c>
      <c r="AU995" s="39" t="str">
        <f>IF(IF(L995="","",AQ995&amp;AT995)=AU994,"",IF(MOD(COUNTIF($AQ$1:AQ995,AQ995),3)=1,"",IF(L995="","",AQ995&amp;AT995)))</f>
        <v/>
      </c>
      <c r="AV995" s="166" t="str">
        <f t="shared" si="688"/>
        <v/>
      </c>
      <c r="AW995" s="166" t="str">
        <f t="shared" si="689"/>
        <v/>
      </c>
      <c r="AX995" s="15" t="str">
        <f>IF(MOD(COUNTIF($AQ$1:AQ995,AQ995),3)=1,"",IF(M995="","",AT995+1))</f>
        <v/>
      </c>
      <c r="AY995" s="15" t="str">
        <f t="shared" si="697"/>
        <v/>
      </c>
      <c r="AZ995" s="166" t="str">
        <f t="shared" si="698"/>
        <v/>
      </c>
      <c r="BA995" s="166" t="str">
        <f t="shared" si="699"/>
        <v/>
      </c>
      <c r="BB995" s="15" t="str">
        <f>IF(MOD(COUNTIF($AQ$1:AQ995,AQ995),3)=1,"",IF(N995="","",AX995+1))</f>
        <v/>
      </c>
      <c r="BC995" s="15" t="str">
        <f t="shared" si="693"/>
        <v/>
      </c>
      <c r="BD995" s="166" t="str">
        <f t="shared" si="694"/>
        <v/>
      </c>
      <c r="BE995" s="166" t="str">
        <f t="shared" si="695"/>
        <v/>
      </c>
      <c r="BF995" s="15"/>
      <c r="BG995" s="15"/>
      <c r="BH995" s="170" t="str">
        <f t="shared" si="696"/>
        <v>每12秒，使周围敌人攻速提升{0}，但攻击降低{1}%，武将还会被沉默且普攻无法回复怒气，持续5秒。（攻速提升与攻击降低相互抵消）</v>
      </c>
    </row>
    <row r="996" spans="1:60">
      <c r="A996" s="256"/>
      <c r="B996" s="259"/>
      <c r="C996" s="256"/>
      <c r="D996" s="256"/>
      <c r="E996" s="179" t="s">
        <v>22</v>
      </c>
      <c r="F996" s="141">
        <v>1</v>
      </c>
      <c r="G996" s="141">
        <v>1</v>
      </c>
      <c r="H996" s="141">
        <v>1</v>
      </c>
      <c r="I996" s="141">
        <v>1</v>
      </c>
      <c r="J996" s="256"/>
      <c r="K996" s="256"/>
      <c r="L996" s="44"/>
      <c r="M996" s="10"/>
      <c r="N996" s="10"/>
      <c r="O996" s="81"/>
      <c r="P996" s="44"/>
      <c r="Q996" s="10"/>
      <c r="R996" s="10"/>
      <c r="S996" s="44"/>
      <c r="T996" s="24"/>
      <c r="U996" s="44"/>
      <c r="V996" s="24"/>
      <c r="W996" s="23"/>
      <c r="X996" s="23"/>
      <c r="Y996" s="23"/>
      <c r="Z996" s="23"/>
      <c r="AA996" s="22"/>
      <c r="AB996" s="44"/>
      <c r="AC996" s="92"/>
      <c r="AD996" s="92"/>
      <c r="AE996" s="92"/>
      <c r="AF996" s="92"/>
      <c r="AG996" s="92"/>
      <c r="AH996" s="188"/>
      <c r="AI996" s="188"/>
      <c r="AJ996" s="188"/>
      <c r="AK996" s="188"/>
      <c r="AL996" s="146">
        <f>IFERROR(AC996*IF($E996="将领",INDEX(兵法相关参数!$C$4:$AL$7,AL$15,MATCH($AB996,兵法相关参数!$C$3:$AL$3,0)),INDEX(兵法相关参数!$C$12:$AL$15,AL$15,MATCH($AB996,兵法相关参数!$C$3:$AL$3,0))),0)+IFERROR(AH996*IF($E996="将领",INDEX(兵法相关参数!$C$4:$AL$7,AL$15,MATCH($AG996,兵法相关参数!$C$3:$AL$3,0)),INDEX(兵法相关参数!$C$12:$AL$15,AL$15,MATCH($AG996,兵法相关参数!$C$3:$AL$3,0))),0)</f>
        <v>0</v>
      </c>
      <c r="AM996" s="146">
        <f>IFERROR(AD996*IF($E996="将领",INDEX(兵法相关参数!$C$4:$AL$7,AM$15,MATCH($AB996,兵法相关参数!$C$3:$AL$3,0)),INDEX(兵法相关参数!$C$12:$AL$15,AM$15,MATCH($AB996,兵法相关参数!$C$3:$AL$3,0))),0)+IFERROR(AI996*IF($E996="将领",INDEX(兵法相关参数!$C$4:$AL$7,AM$15,MATCH($AG996,兵法相关参数!$C$3:$AL$3,0)),INDEX(兵法相关参数!$C$12:$AL$15,AM$15,MATCH($AG996,兵法相关参数!$C$3:$AL$3,0))),0)</f>
        <v>0</v>
      </c>
      <c r="AN996" s="146">
        <f>IFERROR(AE996*IF($E996="将领",INDEX(兵法相关参数!$C$4:$AL$7,AN$15,MATCH($AB996,兵法相关参数!$C$3:$AL$3,0)),INDEX(兵法相关参数!$C$12:$AL$15,AN$15,MATCH($AB996,兵法相关参数!$C$3:$AL$3,0))),0)+IFERROR(AJ996*IF($E996="将领",INDEX(兵法相关参数!$C$4:$AL$7,AN$15,MATCH($AG996,兵法相关参数!$C$3:$AL$3,0)),INDEX(兵法相关参数!$C$12:$AL$15,AN$15,MATCH($AG996,兵法相关参数!$C$3:$AL$3,0))),0)</f>
        <v>0</v>
      </c>
      <c r="AO996" s="146">
        <f>IFERROR(AF996*IF($E996="将领",INDEX(兵法相关参数!$C$4:$AL$7,AL$15,MATCH($AB996,兵法相关参数!$C$3:$AL$3,0)),INDEX(兵法相关参数!$C$12:$AL$15,AO$15,MATCH($AB996,兵法相关参数!$C$3:$AL$3,0))),0)+IFERROR(AK996*IF($E996="将领",INDEX(兵法相关参数!$C$4:$AL$7,AL$15,MATCH($AG996,兵法相关参数!$C$3:$AL$3,0)),INDEX(兵法相关参数!$C$12:$AL$15,AO$15,MATCH($AG996,兵法相关参数!$C$3:$AL$3,0))),0)</f>
        <v>0</v>
      </c>
      <c r="AP996" s="27"/>
      <c r="AQ996" s="151">
        <f t="shared" si="701"/>
        <v>30341</v>
      </c>
      <c r="AR996" s="160">
        <f t="shared" si="690"/>
        <v>0</v>
      </c>
      <c r="AS996" s="15" t="str">
        <f t="shared" si="691"/>
        <v>红</v>
      </c>
      <c r="AT996" s="153">
        <f t="shared" si="692"/>
        <v>2</v>
      </c>
      <c r="AU996" s="39" t="str">
        <f>IF(IF(L996="","",AQ996&amp;AT996)=AU995,"",IF(MOD(COUNTIF($AQ$1:AQ996,AQ996),3)=1,"",IF(L996="","",AQ996&amp;AT996)))</f>
        <v/>
      </c>
      <c r="AV996" s="166" t="str">
        <f t="shared" si="688"/>
        <v/>
      </c>
      <c r="AW996" s="166" t="str">
        <f t="shared" si="689"/>
        <v/>
      </c>
      <c r="AX996" s="15" t="str">
        <f>IF(MOD(COUNTIF($AQ$1:AQ996,AQ996),3)=1,"",IF(M996="","",AT996+1))</f>
        <v/>
      </c>
      <c r="AY996" s="15" t="str">
        <f t="shared" si="697"/>
        <v/>
      </c>
      <c r="AZ996" s="166" t="str">
        <f t="shared" si="698"/>
        <v/>
      </c>
      <c r="BA996" s="166" t="str">
        <f t="shared" si="699"/>
        <v/>
      </c>
      <c r="BB996" s="15" t="str">
        <f>IF(MOD(COUNTIF($AQ$1:AQ996,AQ996),3)=1,"",IF(N996="","",AX996+1))</f>
        <v/>
      </c>
      <c r="BC996" s="15" t="str">
        <f t="shared" si="693"/>
        <v/>
      </c>
      <c r="BD996" s="166" t="str">
        <f t="shared" si="694"/>
        <v/>
      </c>
      <c r="BE996" s="166" t="str">
        <f t="shared" si="695"/>
        <v/>
      </c>
      <c r="BF996" s="15"/>
      <c r="BG996" s="15"/>
      <c r="BH996" s="170" t="str">
        <f t="shared" si="696"/>
        <v>每12秒，使周围敌人攻速提升{0}，但攻击降低{1}%，武将还会被沉默且普攻无法回复怒气，持续5秒。（攻速提升与攻击降低相互抵消）</v>
      </c>
    </row>
    <row r="997" spans="1:60">
      <c r="A997" s="257"/>
      <c r="B997" s="260"/>
      <c r="C997" s="257"/>
      <c r="D997" s="257"/>
      <c r="E997" s="179"/>
      <c r="F997" s="141"/>
      <c r="G997" s="141"/>
      <c r="H997" s="141"/>
      <c r="I997" s="141"/>
      <c r="J997" s="257"/>
      <c r="K997" s="257"/>
      <c r="L997" s="31"/>
      <c r="M997" s="10"/>
      <c r="N997" s="10"/>
      <c r="O997" s="81"/>
      <c r="P997" s="44"/>
      <c r="Q997" s="10"/>
      <c r="R997" s="10"/>
      <c r="S997" s="10"/>
      <c r="T997" s="24"/>
      <c r="U997" s="24"/>
      <c r="V997" s="24"/>
      <c r="W997" s="23"/>
      <c r="X997" s="23"/>
      <c r="Y997" s="23"/>
      <c r="Z997" s="23"/>
      <c r="AA997" s="24"/>
      <c r="AB997" s="44"/>
      <c r="AC997" s="92"/>
      <c r="AD997" s="92"/>
      <c r="AE997" s="92"/>
      <c r="AF997" s="92"/>
      <c r="AG997" s="92"/>
      <c r="AH997" s="95"/>
      <c r="AI997" s="95"/>
      <c r="AJ997" s="95"/>
      <c r="AK997" s="95"/>
      <c r="AL997" s="146">
        <f>IFERROR(AC997*IF($E997="将领",INDEX(兵法相关参数!$C$4:$AL$7,AL$15,MATCH($AB997,兵法相关参数!$C$3:$AL$3,0)),INDEX(兵法相关参数!$C$12:$AL$15,AL$15,MATCH($AB997,兵法相关参数!$C$3:$AL$3,0))),0)+IFERROR(AH997*IF($E997="将领",INDEX(兵法相关参数!$C$4:$AL$7,AL$15,MATCH($AG997,兵法相关参数!$C$3:$AL$3,0)),INDEX(兵法相关参数!$C$12:$AL$15,AL$15,MATCH($AG997,兵法相关参数!$C$3:$AL$3,0))),0)</f>
        <v>0</v>
      </c>
      <c r="AM997" s="146">
        <f>IFERROR(AD997*IF($E997="将领",INDEX(兵法相关参数!$C$4:$AL$7,AM$15,MATCH($AB997,兵法相关参数!$C$3:$AL$3,0)),INDEX(兵法相关参数!$C$12:$AL$15,AM$15,MATCH($AB997,兵法相关参数!$C$3:$AL$3,0))),0)+IFERROR(AI997*IF($E997="将领",INDEX(兵法相关参数!$C$4:$AL$7,AM$15,MATCH($AG997,兵法相关参数!$C$3:$AL$3,0)),INDEX(兵法相关参数!$C$12:$AL$15,AM$15,MATCH($AG997,兵法相关参数!$C$3:$AL$3,0))),0)</f>
        <v>0</v>
      </c>
      <c r="AN997" s="146">
        <f>IFERROR(AE997*IF($E997="将领",INDEX(兵法相关参数!$C$4:$AL$7,AN$15,MATCH($AB997,兵法相关参数!$C$3:$AL$3,0)),INDEX(兵法相关参数!$C$12:$AL$15,AN$15,MATCH($AB997,兵法相关参数!$C$3:$AL$3,0))),0)+IFERROR(AJ997*IF($E997="将领",INDEX(兵法相关参数!$C$4:$AL$7,AN$15,MATCH($AG997,兵法相关参数!$C$3:$AL$3,0)),INDEX(兵法相关参数!$C$12:$AL$15,AN$15,MATCH($AG997,兵法相关参数!$C$3:$AL$3,0))),0)</f>
        <v>0</v>
      </c>
      <c r="AO997" s="146">
        <f>IFERROR(AF997*IF($E997="将领",INDEX(兵法相关参数!$C$4:$AL$7,AL$15,MATCH($AB997,兵法相关参数!$C$3:$AL$3,0)),INDEX(兵法相关参数!$C$12:$AL$15,AO$15,MATCH($AB997,兵法相关参数!$C$3:$AL$3,0))),0)+IFERROR(AK997*IF($E997="将领",INDEX(兵法相关参数!$C$4:$AL$7,AL$15,MATCH($AG997,兵法相关参数!$C$3:$AL$3,0)),INDEX(兵法相关参数!$C$12:$AL$15,AO$15,MATCH($AG997,兵法相关参数!$C$3:$AL$3,0))),0)</f>
        <v>0</v>
      </c>
      <c r="AP997" s="27"/>
      <c r="AQ997" s="152">
        <f t="shared" si="701"/>
        <v>30341</v>
      </c>
      <c r="AR997" s="160">
        <f t="shared" si="690"/>
        <v>0</v>
      </c>
      <c r="AS997" s="15" t="str">
        <f t="shared" si="691"/>
        <v>红</v>
      </c>
      <c r="AT997" s="153">
        <f t="shared" si="692"/>
        <v>2</v>
      </c>
      <c r="AU997" s="39" t="str">
        <f>IF(IF(L997="","",AQ997&amp;AT997)=AU996,"",IF(MOD(COUNTIF($AQ$1:AQ997,AQ997),3)=1,"",IF(L997="","",AQ997&amp;AT997)))</f>
        <v/>
      </c>
      <c r="AV997" s="166" t="str">
        <f t="shared" si="688"/>
        <v/>
      </c>
      <c r="AW997" s="166" t="str">
        <f t="shared" si="689"/>
        <v/>
      </c>
      <c r="AX997" s="15" t="str">
        <f>IF(MOD(COUNTIF($AQ$1:AQ997,AQ997),3)=1,"",IF(M997="","",AT997+1))</f>
        <v/>
      </c>
      <c r="AY997" s="15" t="str">
        <f t="shared" si="697"/>
        <v/>
      </c>
      <c r="AZ997" s="166" t="str">
        <f t="shared" si="698"/>
        <v/>
      </c>
      <c r="BA997" s="166" t="str">
        <f t="shared" si="699"/>
        <v/>
      </c>
      <c r="BB997" s="15" t="str">
        <f>IF(MOD(COUNTIF($AQ$1:AQ997,AQ997),3)=1,"",IF(N997="","",AX997+1))</f>
        <v/>
      </c>
      <c r="BC997" s="15" t="str">
        <f t="shared" si="693"/>
        <v/>
      </c>
      <c r="BD997" s="166" t="str">
        <f t="shared" si="694"/>
        <v/>
      </c>
      <c r="BE997" s="166" t="str">
        <f t="shared" si="695"/>
        <v/>
      </c>
      <c r="BF997" s="15"/>
      <c r="BG997" s="15"/>
      <c r="BH997" s="170" t="str">
        <f t="shared" si="696"/>
        <v>每12秒，使周围敌人攻速提升{0}，但攻击降低{1}%，武将还会被沉默且普攻无法回复怒气，持续5秒。（攻速提升与攻击降低相互抵消）</v>
      </c>
    </row>
    <row r="998" spans="1:60">
      <c r="A998" s="255" t="s">
        <v>1447</v>
      </c>
      <c r="B998" s="258" t="s">
        <v>1453</v>
      </c>
      <c r="C998" s="255" t="s">
        <v>13</v>
      </c>
      <c r="D998" s="255" t="s">
        <v>1451</v>
      </c>
      <c r="E998" s="11"/>
      <c r="F998" s="11"/>
      <c r="G998" s="11"/>
      <c r="H998" s="11"/>
      <c r="I998" s="11"/>
      <c r="J998" s="11" t="s">
        <v>402</v>
      </c>
      <c r="K998" s="11" t="s">
        <v>469</v>
      </c>
      <c r="L998" s="184" t="s">
        <v>62</v>
      </c>
      <c r="M998" s="184"/>
      <c r="N998" s="11"/>
      <c r="O998" s="183" t="s">
        <v>93</v>
      </c>
      <c r="P998" s="3" t="s">
        <v>57</v>
      </c>
      <c r="Q998" s="11" t="s">
        <v>60</v>
      </c>
      <c r="R998" s="11" t="s">
        <v>61</v>
      </c>
      <c r="S998" s="11"/>
      <c r="T998" s="184"/>
      <c r="U998" s="184"/>
      <c r="V998" s="184"/>
      <c r="W998" s="3" t="s">
        <v>223</v>
      </c>
      <c r="X998" s="3" t="s">
        <v>224</v>
      </c>
      <c r="Y998" s="3" t="s">
        <v>225</v>
      </c>
      <c r="Z998" s="3" t="s">
        <v>226</v>
      </c>
      <c r="AA998" s="1"/>
      <c r="AB998" s="15"/>
      <c r="AC998" s="187" t="s">
        <v>227</v>
      </c>
      <c r="AD998" s="187" t="s">
        <v>228</v>
      </c>
      <c r="AE998" s="187" t="s">
        <v>229</v>
      </c>
      <c r="AF998" s="187" t="s">
        <v>230</v>
      </c>
      <c r="AG998" s="96"/>
      <c r="AH998" s="187" t="s">
        <v>227</v>
      </c>
      <c r="AI998" s="187" t="s">
        <v>228</v>
      </c>
      <c r="AJ998" s="187" t="s">
        <v>229</v>
      </c>
      <c r="AK998" s="187" t="s">
        <v>230</v>
      </c>
      <c r="AL998" s="146">
        <f>IFERROR(AC998*IF($E998="将领",INDEX(兵法相关参数!$C$4:$AL$7,AL$15,MATCH($AB998,兵法相关参数!$C$3:$AL$3,0)),INDEX(兵法相关参数!$C$12:$AL$15,AL$15,MATCH($AB998,兵法相关参数!$C$3:$AL$3,0))),0)+IFERROR(AH998*IF($E998="将领",INDEX(兵法相关参数!$C$4:$AL$7,AL$15,MATCH($AG998,兵法相关参数!$C$3:$AL$3,0)),INDEX(兵法相关参数!$C$12:$AL$15,AL$15,MATCH($AG998,兵法相关参数!$C$3:$AL$3,0))),0)</f>
        <v>0</v>
      </c>
      <c r="AM998" s="146">
        <f>IFERROR(AD998*IF($E998="将领",INDEX(兵法相关参数!$C$4:$AL$7,AM$15,MATCH($AB998,兵法相关参数!$C$3:$AL$3,0)),INDEX(兵法相关参数!$C$12:$AL$15,AM$15,MATCH($AB998,兵法相关参数!$C$3:$AL$3,0))),0)+IFERROR(AI998*IF($E998="将领",INDEX(兵法相关参数!$C$4:$AL$7,AM$15,MATCH($AG998,兵法相关参数!$C$3:$AL$3,0)),INDEX(兵法相关参数!$C$12:$AL$15,AM$15,MATCH($AG998,兵法相关参数!$C$3:$AL$3,0))),0)</f>
        <v>0</v>
      </c>
      <c r="AN998" s="146">
        <f>IFERROR(AE998*IF($E998="将领",INDEX(兵法相关参数!$C$4:$AL$7,AN$15,MATCH($AB998,兵法相关参数!$C$3:$AL$3,0)),INDEX(兵法相关参数!$C$12:$AL$15,AN$15,MATCH($AB998,兵法相关参数!$C$3:$AL$3,0))),0)+IFERROR(AJ998*IF($E998="将领",INDEX(兵法相关参数!$C$4:$AL$7,AN$15,MATCH($AG998,兵法相关参数!$C$3:$AL$3,0)),INDEX(兵法相关参数!$C$12:$AL$15,AN$15,MATCH($AG998,兵法相关参数!$C$3:$AL$3,0))),0)</f>
        <v>0</v>
      </c>
      <c r="AO998" s="146">
        <f>IFERROR(AF998*IF($E998="将领",INDEX(兵法相关参数!$C$4:$AL$7,AL$15,MATCH($AB998,兵法相关参数!$C$3:$AL$3,0)),INDEX(兵法相关参数!$C$12:$AL$15,AO$15,MATCH($AB998,兵法相关参数!$C$3:$AL$3,0))),0)+IFERROR(AK998*IF($E998="将领",INDEX(兵法相关参数!$C$4:$AL$7,AL$15,MATCH($AG998,兵法相关参数!$C$3:$AL$3,0)),INDEX(兵法相关参数!$C$12:$AL$15,AO$15,MATCH($AG998,兵法相关参数!$C$3:$AL$3,0))),0)</f>
        <v>0</v>
      </c>
      <c r="AP998" s="27"/>
      <c r="AQ998" s="154">
        <v>30342</v>
      </c>
      <c r="AR998" s="160">
        <f t="shared" si="690"/>
        <v>0</v>
      </c>
      <c r="AS998" s="15" t="str">
        <f t="shared" si="691"/>
        <v>红</v>
      </c>
      <c r="AT998" s="153">
        <f t="shared" si="692"/>
        <v>1</v>
      </c>
      <c r="AU998" s="39" t="str">
        <f>IF(IF(L998="","",AQ998&amp;AT998)=AU997,"",IF(MOD(COUNTIF($AQ$1:AQ998,AQ998),3)=1,"",IF(L998="","",AQ998&amp;AT998)))</f>
        <v/>
      </c>
      <c r="AV998" s="166" t="str">
        <f t="shared" si="688"/>
        <v/>
      </c>
      <c r="AW998" s="166" t="str">
        <f t="shared" si="689"/>
        <v/>
      </c>
      <c r="AX998" s="15" t="str">
        <f>IF(MOD(COUNTIF($AQ$1:AQ998,AQ998),3)=1,"",IF(M998="","",AT998+1))</f>
        <v/>
      </c>
      <c r="AY998" s="15" t="str">
        <f t="shared" si="697"/>
        <v/>
      </c>
      <c r="AZ998" s="166" t="str">
        <f t="shared" si="698"/>
        <v/>
      </c>
      <c r="BA998" s="166" t="str">
        <f t="shared" si="699"/>
        <v/>
      </c>
      <c r="BB998" s="15" t="str">
        <f>IF(MOD(COUNTIF($AQ$1:AQ998,AQ998),3)=1,"",IF(N998="","",AX998+1))</f>
        <v/>
      </c>
      <c r="BC998" s="15" t="str">
        <f t="shared" si="693"/>
        <v/>
      </c>
      <c r="BD998" s="166" t="str">
        <f t="shared" si="694"/>
        <v/>
      </c>
      <c r="BE998" s="166" t="str">
        <f t="shared" si="695"/>
        <v/>
      </c>
      <c r="BF998" s="15"/>
      <c r="BG998" s="15"/>
      <c r="BH998" s="170" t="str">
        <f t="shared" si="696"/>
        <v>每8秒，吸取所有处于燃烧状态的敌方武将{0}点怒气。</v>
      </c>
    </row>
    <row r="999" spans="1:60">
      <c r="A999" s="256"/>
      <c r="B999" s="259"/>
      <c r="C999" s="256"/>
      <c r="D999" s="256"/>
      <c r="E999" s="179" t="s">
        <v>22</v>
      </c>
      <c r="F999" s="141">
        <v>1</v>
      </c>
      <c r="G999" s="141">
        <v>1</v>
      </c>
      <c r="H999" s="141">
        <v>1</v>
      </c>
      <c r="I999" s="141">
        <v>1</v>
      </c>
      <c r="J999" s="255">
        <f>SUMPRODUCT(LARGE(AL999:AO999*F999:I999+AL1000:AO1000*F1000:I1000+AL1002:AO1002*F1002:I1002+AL1003:AO1003*F1003:I1003+AL1005:AO1005*F1005:I1005+AL1006:AO1006*F1006:I1006,1))</f>
        <v>5.2826802517729217</v>
      </c>
      <c r="K999" s="255">
        <f>INDEX($J$17:$J$200,MATCH(C998,$C$17:$C$200,0),1)</f>
        <v>5.1145752809421161</v>
      </c>
      <c r="L999" s="44">
        <v>-14</v>
      </c>
      <c r="M999" s="249"/>
      <c r="N999" s="10"/>
      <c r="O999" s="81">
        <f>67%*2</f>
        <v>1.34</v>
      </c>
      <c r="P999" s="44" t="s">
        <v>1452</v>
      </c>
      <c r="Q999" s="10">
        <v>0</v>
      </c>
      <c r="R999" s="10">
        <v>6</v>
      </c>
      <c r="S999" s="203"/>
      <c r="T999" s="44"/>
      <c r="U999" s="44"/>
      <c r="V999" s="24"/>
      <c r="W999" s="92">
        <f>-$O999*$L999*$R999</f>
        <v>112.56</v>
      </c>
      <c r="X999" s="92">
        <f>-$O999*$L999*$R999</f>
        <v>112.56</v>
      </c>
      <c r="Y999" s="92">
        <f>-$O999*$L999*$R999</f>
        <v>112.56</v>
      </c>
      <c r="Z999" s="92">
        <f>-$O999*$L999*$R999</f>
        <v>112.56</v>
      </c>
      <c r="AA999" s="22"/>
      <c r="AB999" s="44" t="s">
        <v>113</v>
      </c>
      <c r="AC999" s="92">
        <f>辅助效用($P999,0,AC$15,"输出转换",怒气系数,"当前将领目标",W999)</f>
        <v>2.8678656656592159</v>
      </c>
      <c r="AD999" s="92">
        <f>辅助效用($P999,0,AD$15,"输出转换",怒气系数,"当前将领目标",X999)</f>
        <v>2.7510961261788762</v>
      </c>
      <c r="AE999" s="92">
        <f>辅助效用($P999,0,AE$15,"输出转换",怒气系数,"当前将领目标",Y999)</f>
        <v>2.2680778473734509</v>
      </c>
      <c r="AF999" s="92">
        <f>辅助效用($P999,0,AF$15,"输出转换",怒气系数,"当前将领目标",Z999)</f>
        <v>2.1242630606021793</v>
      </c>
      <c r="AG999" s="92" t="s">
        <v>51</v>
      </c>
      <c r="AH999" s="188">
        <f>IF($Q999=0,0,持续效用($P999,$Q999,AH$15,$F999))</f>
        <v>0</v>
      </c>
      <c r="AI999" s="188">
        <f>IF($Q999=0,0,持续效用($P999,$Q999,AI$15,$F999))</f>
        <v>0</v>
      </c>
      <c r="AJ999" s="188">
        <f>IF($Q999=0,0,持续效用($P999,$Q999,AJ$15,$F999))</f>
        <v>0</v>
      </c>
      <c r="AK999" s="188">
        <f>IF($Q999=0,0,持续效用($P999,$Q999,AK$15,$F999))</f>
        <v>0</v>
      </c>
      <c r="AL999" s="146">
        <f>IFERROR(AC999*IF($E999="将领",INDEX(兵法相关参数!$C$4:$AL$7,AL$15,MATCH($AB999,兵法相关参数!$C$3:$AL$3,0)),INDEX(兵法相关参数!$C$12:$AL$15,AL$15,MATCH($AB999,兵法相关参数!$C$3:$AL$3,0))),0)+IFERROR(AH999*IF($E999="将领",INDEX(兵法相关参数!$C$4:$AL$7,AL$15,MATCH($AG999,兵法相关参数!$C$3:$AL$3,0)),INDEX(兵法相关参数!$C$12:$AL$15,AL$15,MATCH($AG999,兵法相关参数!$C$3:$AL$3,0))),0)</f>
        <v>4.4323591175931183</v>
      </c>
      <c r="AM999" s="146">
        <f>IFERROR(AD999*IF($E999="将领",INDEX(兵法相关参数!$C$4:$AL$7,AM$15,MATCH($AB999,兵法相关参数!$C$3:$AL$3,0)),INDEX(兵法相关参数!$C$12:$AL$15,AM$15,MATCH($AB999,兵法相关参数!$C$3:$AL$3,0))),0)+IFERROR(AI999*IF($E999="将领",INDEX(兵法相关参数!$C$4:$AL$7,AM$15,MATCH($AG999,兵法相关参数!$C$3:$AL$3,0)),INDEX(兵法相关参数!$C$12:$AL$15,AM$15,MATCH($AG999,兵法相关参数!$C$3:$AL$3,0))),0)</f>
        <v>5.2826802517729217</v>
      </c>
      <c r="AN999" s="146">
        <f>IFERROR(AE999*IF($E999="将领",INDEX(兵法相关参数!$C$4:$AL$7,AN$15,MATCH($AB999,兵法相关参数!$C$3:$AL$3,0)),INDEX(兵法相关参数!$C$12:$AL$15,AN$15,MATCH($AB999,兵法相关参数!$C$3:$AL$3,0))),0)+IFERROR(AJ999*IF($E999="将领",INDEX(兵法相关参数!$C$4:$AL$7,AN$15,MATCH($AG999,兵法相关参数!$C$3:$AL$3,0)),INDEX(兵法相关参数!$C$12:$AL$15,AN$15,MATCH($AG999,兵法相关参数!$C$3:$AL$3,0))),0)</f>
        <v>1.3042676630097889</v>
      </c>
      <c r="AO999" s="146">
        <f>IFERROR(AF999*IF($E999="将领",INDEX(兵法相关参数!$C$4:$AL$7,AL$15,MATCH($AB999,兵法相关参数!$C$3:$AL$3,0)),INDEX(兵法相关参数!$C$12:$AL$15,AO$15,MATCH($AB999,兵法相关参数!$C$3:$AL$3,0))),0)+IFERROR(AK999*IF($E999="将领",INDEX(兵法相关参数!$C$4:$AL$7,AL$15,MATCH($AG999,兵法相关参数!$C$3:$AL$3,0)),INDEX(兵法相关参数!$C$12:$AL$15,AO$15,MATCH($AG999,兵法相关参数!$C$3:$AL$3,0))),0)</f>
        <v>3.2831024331336871</v>
      </c>
      <c r="AP999" s="27"/>
      <c r="AQ999" s="151">
        <f>AQ998</f>
        <v>30342</v>
      </c>
      <c r="AR999" s="160">
        <f t="shared" si="690"/>
        <v>0</v>
      </c>
      <c r="AS999" s="15" t="str">
        <f t="shared" si="691"/>
        <v>红</v>
      </c>
      <c r="AT999" s="153">
        <f t="shared" si="692"/>
        <v>1</v>
      </c>
      <c r="AU999" s="39" t="str">
        <f>IF(IF(L999="","",AQ999&amp;AT999)=AU998,"",IF(MOD(COUNTIF($AQ$1:AQ999,AQ999),3)=1,"",IF(L999="","",AQ999&amp;AT999)))</f>
        <v>303421</v>
      </c>
      <c r="AV999" s="191">
        <v>-3.5</v>
      </c>
      <c r="AW999" s="191">
        <v>-0.3</v>
      </c>
      <c r="AX999" s="15" t="str">
        <f>IF(MOD(COUNTIF($AQ$1:AQ999,AQ999),3)=1,"",IF(M999="","",AT999+1))</f>
        <v/>
      </c>
      <c r="AY999" s="15" t="str">
        <f t="shared" si="697"/>
        <v/>
      </c>
      <c r="AZ999" s="166" t="str">
        <f t="shared" si="698"/>
        <v/>
      </c>
      <c r="BA999" s="166" t="str">
        <f t="shared" si="699"/>
        <v/>
      </c>
      <c r="BB999" s="15" t="str">
        <f>IF(MOD(COUNTIF($AQ$1:AQ999,AQ999),3)=1,"",IF(N999="","",AX999+1))</f>
        <v/>
      </c>
      <c r="BC999" s="15" t="str">
        <f t="shared" si="693"/>
        <v/>
      </c>
      <c r="BD999" s="166" t="str">
        <f t="shared" si="694"/>
        <v/>
      </c>
      <c r="BE999" s="166" t="str">
        <f t="shared" si="695"/>
        <v/>
      </c>
      <c r="BF999" s="15"/>
      <c r="BG999" s="15"/>
      <c r="BH999" s="170" t="str">
        <f t="shared" si="696"/>
        <v>每8秒，吸取所有处于燃烧状态的敌方武将{0}点怒气。</v>
      </c>
    </row>
    <row r="1000" spans="1:60">
      <c r="A1000" s="256"/>
      <c r="B1000" s="259"/>
      <c r="C1000" s="256"/>
      <c r="D1000" s="257"/>
      <c r="E1000" s="179"/>
      <c r="F1000" s="141"/>
      <c r="G1000" s="141"/>
      <c r="H1000" s="141"/>
      <c r="I1000" s="141"/>
      <c r="J1000" s="256"/>
      <c r="K1000" s="256"/>
      <c r="L1000" s="182"/>
      <c r="M1000" s="179"/>
      <c r="N1000" s="179"/>
      <c r="O1000" s="182"/>
      <c r="P1000" s="179"/>
      <c r="Q1000" s="179"/>
      <c r="R1000" s="179"/>
      <c r="S1000" s="179"/>
      <c r="T1000" s="179"/>
      <c r="U1000" s="179"/>
      <c r="V1000" s="179"/>
      <c r="W1000" s="179"/>
      <c r="X1000" s="179"/>
      <c r="Y1000" s="179"/>
      <c r="Z1000" s="179"/>
      <c r="AA1000" s="179"/>
      <c r="AB1000" s="44"/>
      <c r="AC1000" s="92"/>
      <c r="AD1000" s="92"/>
      <c r="AE1000" s="92"/>
      <c r="AF1000" s="92"/>
      <c r="AG1000" s="92"/>
      <c r="AH1000" s="189"/>
      <c r="AI1000" s="189"/>
      <c r="AJ1000" s="189"/>
      <c r="AK1000" s="189"/>
      <c r="AL1000" s="146">
        <f>IFERROR(AC1000*IF($E1000="将领",INDEX(兵法相关参数!$C$4:$AL$7,AL$15,MATCH($AB1000,兵法相关参数!$C$3:$AL$3,0)),INDEX(兵法相关参数!$C$12:$AL$15,AL$15,MATCH($AB1000,兵法相关参数!$C$3:$AL$3,0))),0)+IFERROR(AH1000*IF($E1000="将领",INDEX(兵法相关参数!$C$4:$AL$7,AL$15,MATCH($AG1000,兵法相关参数!$C$3:$AL$3,0)),INDEX(兵法相关参数!$C$12:$AL$15,AL$15,MATCH($AG1000,兵法相关参数!$C$3:$AL$3,0))),0)</f>
        <v>0</v>
      </c>
      <c r="AM1000" s="146">
        <f>IFERROR(AD1000*IF($E1000="将领",INDEX(兵法相关参数!$C$4:$AL$7,AM$15,MATCH($AB1000,兵法相关参数!$C$3:$AL$3,0)),INDEX(兵法相关参数!$C$12:$AL$15,AM$15,MATCH($AB1000,兵法相关参数!$C$3:$AL$3,0))),0)+IFERROR(AI1000*IF($E1000="将领",INDEX(兵法相关参数!$C$4:$AL$7,AM$15,MATCH($AG1000,兵法相关参数!$C$3:$AL$3,0)),INDEX(兵法相关参数!$C$12:$AL$15,AM$15,MATCH($AG1000,兵法相关参数!$C$3:$AL$3,0))),0)</f>
        <v>0</v>
      </c>
      <c r="AN1000" s="146">
        <f>IFERROR(AE1000*IF($E1000="将领",INDEX(兵法相关参数!$C$4:$AL$7,AN$15,MATCH($AB1000,兵法相关参数!$C$3:$AL$3,0)),INDEX(兵法相关参数!$C$12:$AL$15,AN$15,MATCH($AB1000,兵法相关参数!$C$3:$AL$3,0))),0)+IFERROR(AJ1000*IF($E1000="将领",INDEX(兵法相关参数!$C$4:$AL$7,AN$15,MATCH($AG1000,兵法相关参数!$C$3:$AL$3,0)),INDEX(兵法相关参数!$C$12:$AL$15,AN$15,MATCH($AG1000,兵法相关参数!$C$3:$AL$3,0))),0)</f>
        <v>0</v>
      </c>
      <c r="AO1000" s="146">
        <f>IFERROR(AF1000*IF($E1000="将领",INDEX(兵法相关参数!$C$4:$AL$7,AL$15,MATCH($AB1000,兵法相关参数!$C$3:$AL$3,0)),INDEX(兵法相关参数!$C$12:$AL$15,AO$15,MATCH($AB1000,兵法相关参数!$C$3:$AL$3,0))),0)+IFERROR(AK1000*IF($E1000="将领",INDEX(兵法相关参数!$C$4:$AL$7,AL$15,MATCH($AG1000,兵法相关参数!$C$3:$AL$3,0)),INDEX(兵法相关参数!$C$12:$AL$15,AO$15,MATCH($AG1000,兵法相关参数!$C$3:$AL$3,0))),0)</f>
        <v>0</v>
      </c>
      <c r="AP1000" s="27"/>
      <c r="AQ1000" s="151">
        <f>AQ999</f>
        <v>30342</v>
      </c>
      <c r="AR1000" s="160">
        <f t="shared" si="690"/>
        <v>0</v>
      </c>
      <c r="AS1000" s="15" t="str">
        <f t="shared" si="691"/>
        <v>红</v>
      </c>
      <c r="AT1000" s="153">
        <f t="shared" si="692"/>
        <v>1</v>
      </c>
      <c r="AU1000" s="39" t="str">
        <f>IF(IF(L1000="","",AQ1000&amp;AT1000)=AU999,"",IF(MOD(COUNTIF($AQ$1:AQ1000,AQ1000),3)=1,"",IF(L1000="","",AQ1000&amp;AT1000)))</f>
        <v/>
      </c>
      <c r="AV1000" s="166" t="str">
        <f t="shared" si="688"/>
        <v/>
      </c>
      <c r="AW1000" s="166" t="str">
        <f t="shared" si="689"/>
        <v/>
      </c>
      <c r="AX1000" s="15" t="str">
        <f>IF(MOD(COUNTIF($AQ$1:AQ1000,AQ1000),3)=1,"",IF(M1000="","",AT1000+1))</f>
        <v/>
      </c>
      <c r="AY1000" s="15" t="str">
        <f t="shared" si="697"/>
        <v/>
      </c>
      <c r="AZ1000" s="166" t="str">
        <f t="shared" si="698"/>
        <v/>
      </c>
      <c r="BA1000" s="166" t="str">
        <f t="shared" si="699"/>
        <v/>
      </c>
      <c r="BB1000" s="15" t="str">
        <f>IF(MOD(COUNTIF($AQ$1:AQ1000,AQ1000),3)=1,"",IF(N1000="","",AX1000+1))</f>
        <v/>
      </c>
      <c r="BC1000" s="15" t="str">
        <f t="shared" si="693"/>
        <v/>
      </c>
      <c r="BD1000" s="166" t="str">
        <f t="shared" si="694"/>
        <v/>
      </c>
      <c r="BE1000" s="166" t="str">
        <f t="shared" si="695"/>
        <v/>
      </c>
      <c r="BF1000" s="15"/>
      <c r="BG1000" s="15"/>
      <c r="BH1000" s="170" t="str">
        <f t="shared" si="696"/>
        <v>每8秒，吸取所有处于燃烧状态的敌方武将{0}点怒气。</v>
      </c>
    </row>
    <row r="1001" spans="1:60">
      <c r="A1001" s="256"/>
      <c r="B1001" s="259"/>
      <c r="C1001" s="256"/>
      <c r="D1001" s="255"/>
      <c r="E1001" s="11"/>
      <c r="F1001" s="11"/>
      <c r="G1001" s="11"/>
      <c r="H1001" s="11"/>
      <c r="I1001" s="11"/>
      <c r="J1001" s="256"/>
      <c r="K1001" s="256"/>
      <c r="L1001" s="190"/>
      <c r="M1001" s="184"/>
      <c r="N1001" s="11"/>
      <c r="O1001" s="183"/>
      <c r="P1001" s="3"/>
      <c r="Q1001" s="11"/>
      <c r="R1001" s="3"/>
      <c r="S1001" s="11"/>
      <c r="T1001" s="11"/>
      <c r="U1001" s="184"/>
      <c r="V1001" s="184"/>
      <c r="W1001" s="3"/>
      <c r="X1001" s="3"/>
      <c r="Y1001" s="3"/>
      <c r="Z1001" s="3"/>
      <c r="AA1001" s="1"/>
      <c r="AB1001" s="15"/>
      <c r="AC1001" s="187"/>
      <c r="AD1001" s="187"/>
      <c r="AE1001" s="187"/>
      <c r="AF1001" s="187"/>
      <c r="AG1001" s="96"/>
      <c r="AH1001" s="187"/>
      <c r="AI1001" s="187"/>
      <c r="AJ1001" s="187"/>
      <c r="AK1001" s="187"/>
      <c r="AL1001" s="146">
        <f>IFERROR(AC1001*IF($E1001="将领",INDEX(兵法相关参数!$C$4:$AL$7,AL$15,MATCH($AB1001,兵法相关参数!$C$3:$AL$3,0)),INDEX(兵法相关参数!$C$12:$AL$15,AL$15,MATCH($AB1001,兵法相关参数!$C$3:$AL$3,0))),0)+IFERROR(AH1001*IF($E1001="将领",INDEX(兵法相关参数!$C$4:$AL$7,AL$15,MATCH($AG1001,兵法相关参数!$C$3:$AL$3,0)),INDEX(兵法相关参数!$C$12:$AL$15,AL$15,MATCH($AG1001,兵法相关参数!$C$3:$AL$3,0))),0)</f>
        <v>0</v>
      </c>
      <c r="AM1001" s="146">
        <f>IFERROR(AD1001*IF($E1001="将领",INDEX(兵法相关参数!$C$4:$AL$7,AM$15,MATCH($AB1001,兵法相关参数!$C$3:$AL$3,0)),INDEX(兵法相关参数!$C$12:$AL$15,AM$15,MATCH($AB1001,兵法相关参数!$C$3:$AL$3,0))),0)+IFERROR(AI1001*IF($E1001="将领",INDEX(兵法相关参数!$C$4:$AL$7,AM$15,MATCH($AG1001,兵法相关参数!$C$3:$AL$3,0)),INDEX(兵法相关参数!$C$12:$AL$15,AM$15,MATCH($AG1001,兵法相关参数!$C$3:$AL$3,0))),0)</f>
        <v>0</v>
      </c>
      <c r="AN1001" s="146">
        <f>IFERROR(AE1001*IF($E1001="将领",INDEX(兵法相关参数!$C$4:$AL$7,AN$15,MATCH($AB1001,兵法相关参数!$C$3:$AL$3,0)),INDEX(兵法相关参数!$C$12:$AL$15,AN$15,MATCH($AB1001,兵法相关参数!$C$3:$AL$3,0))),0)+IFERROR(AJ1001*IF($E1001="将领",INDEX(兵法相关参数!$C$4:$AL$7,AN$15,MATCH($AG1001,兵法相关参数!$C$3:$AL$3,0)),INDEX(兵法相关参数!$C$12:$AL$15,AN$15,MATCH($AG1001,兵法相关参数!$C$3:$AL$3,0))),0)</f>
        <v>0</v>
      </c>
      <c r="AO1001" s="146">
        <f>IFERROR(AF1001*IF($E1001="将领",INDEX(兵法相关参数!$C$4:$AL$7,AL$15,MATCH($AB1001,兵法相关参数!$C$3:$AL$3,0)),INDEX(兵法相关参数!$C$12:$AL$15,AO$15,MATCH($AB1001,兵法相关参数!$C$3:$AL$3,0))),0)+IFERROR(AK1001*IF($E1001="将领",INDEX(兵法相关参数!$C$4:$AL$7,AL$15,MATCH($AG1001,兵法相关参数!$C$3:$AL$3,0)),INDEX(兵法相关参数!$C$12:$AL$15,AO$15,MATCH($AG1001,兵法相关参数!$C$3:$AL$3,0))),0)</f>
        <v>0</v>
      </c>
      <c r="AP1001" s="27"/>
      <c r="AQ1001" s="151">
        <f t="shared" ref="AQ1001:AQ1006" si="702">AQ1000</f>
        <v>30342</v>
      </c>
      <c r="AR1001" s="160">
        <f t="shared" si="690"/>
        <v>0</v>
      </c>
      <c r="AS1001" s="15" t="str">
        <f t="shared" si="691"/>
        <v>红</v>
      </c>
      <c r="AT1001" s="153">
        <f t="shared" si="692"/>
        <v>1</v>
      </c>
      <c r="AU1001" s="39" t="str">
        <f>IF(IF(L1001="","",AQ1001&amp;AT1001)=AU1000,"",IF(MOD(COUNTIF($AQ$1:AQ1001,AQ1001),3)=1,"",IF(L1001="","",AQ1001&amp;AT1001)))</f>
        <v/>
      </c>
      <c r="AV1001" s="166" t="str">
        <f t="shared" si="688"/>
        <v/>
      </c>
      <c r="AW1001" s="166" t="str">
        <f t="shared" si="689"/>
        <v/>
      </c>
      <c r="AX1001" s="15" t="str">
        <f>IF(MOD(COUNTIF($AQ$1:AQ1001,AQ1001),3)=1,"",IF(M1001="","",AT1001+1))</f>
        <v/>
      </c>
      <c r="AY1001" s="15" t="str">
        <f t="shared" si="697"/>
        <v/>
      </c>
      <c r="AZ1001" s="166" t="str">
        <f t="shared" si="698"/>
        <v/>
      </c>
      <c r="BA1001" s="166" t="str">
        <f t="shared" si="699"/>
        <v/>
      </c>
      <c r="BB1001" s="15" t="str">
        <f>IF(MOD(COUNTIF($AQ$1:AQ1001,AQ1001),3)=1,"",IF(N1001="","",AX1001+1))</f>
        <v/>
      </c>
      <c r="BC1001" s="15" t="str">
        <f t="shared" si="693"/>
        <v/>
      </c>
      <c r="BD1001" s="166" t="str">
        <f t="shared" si="694"/>
        <v/>
      </c>
      <c r="BE1001" s="166" t="str">
        <f t="shared" si="695"/>
        <v/>
      </c>
      <c r="BF1001" s="15"/>
      <c r="BG1001" s="15"/>
      <c r="BH1001" s="170" t="str">
        <f t="shared" si="696"/>
        <v>每8秒，吸取所有处于燃烧状态的敌方武将{0}点怒气。</v>
      </c>
    </row>
    <row r="1002" spans="1:60">
      <c r="A1002" s="256"/>
      <c r="B1002" s="259"/>
      <c r="C1002" s="256"/>
      <c r="D1002" s="256"/>
      <c r="E1002" s="179"/>
      <c r="F1002" s="141"/>
      <c r="G1002" s="141"/>
      <c r="H1002" s="141"/>
      <c r="I1002" s="141"/>
      <c r="J1002" s="256"/>
      <c r="K1002" s="256"/>
      <c r="L1002" s="182"/>
      <c r="M1002" s="44"/>
      <c r="N1002" s="10"/>
      <c r="O1002" s="182"/>
      <c r="P1002" s="44"/>
      <c r="Q1002" s="179"/>
      <c r="R1002" s="44"/>
      <c r="S1002" s="139"/>
      <c r="T1002" s="179"/>
      <c r="U1002" s="44"/>
      <c r="V1002" s="24"/>
      <c r="W1002" s="23"/>
      <c r="X1002" s="23"/>
      <c r="Y1002" s="23"/>
      <c r="Z1002" s="23"/>
      <c r="AA1002" s="22"/>
      <c r="AB1002" s="44"/>
      <c r="AC1002" s="92"/>
      <c r="AD1002" s="92"/>
      <c r="AE1002" s="92"/>
      <c r="AF1002" s="92"/>
      <c r="AG1002" s="92"/>
      <c r="AH1002" s="188"/>
      <c r="AI1002" s="238"/>
      <c r="AJ1002" s="188"/>
      <c r="AK1002" s="238"/>
      <c r="AL1002" s="146">
        <f>IFERROR(AC1002*IF($E1002="将领",INDEX(兵法相关参数!$C$4:$AL$7,AL$15,MATCH($AB1002,兵法相关参数!$C$3:$AL$3,0)),INDEX(兵法相关参数!$C$12:$AL$15,AL$15,MATCH($AB1002,兵法相关参数!$C$3:$AL$3,0))),0)+IFERROR(AH1002*IF($E1002="将领",INDEX(兵法相关参数!$C$4:$AL$7,AL$15,MATCH($AG1002,兵法相关参数!$C$3:$AL$3,0)),INDEX(兵法相关参数!$C$12:$AL$15,AL$15,MATCH($AG1002,兵法相关参数!$C$3:$AL$3,0))),0)</f>
        <v>0</v>
      </c>
      <c r="AM1002" s="146">
        <f>IFERROR(AD1002*IF($E1002="将领",INDEX(兵法相关参数!$C$4:$AL$7,AM$15,MATCH($AB1002,兵法相关参数!$C$3:$AL$3,0)),INDEX(兵法相关参数!$C$12:$AL$15,AM$15,MATCH($AB1002,兵法相关参数!$C$3:$AL$3,0))),0)+IFERROR(AI1002*IF($E1002="将领",INDEX(兵法相关参数!$C$4:$AL$7,AM$15,MATCH($AG1002,兵法相关参数!$C$3:$AL$3,0)),INDEX(兵法相关参数!$C$12:$AL$15,AM$15,MATCH($AG1002,兵法相关参数!$C$3:$AL$3,0))),0)</f>
        <v>0</v>
      </c>
      <c r="AN1002" s="146">
        <f>IFERROR(AE1002*IF($E1002="将领",INDEX(兵法相关参数!$C$4:$AL$7,AN$15,MATCH($AB1002,兵法相关参数!$C$3:$AL$3,0)),INDEX(兵法相关参数!$C$12:$AL$15,AN$15,MATCH($AB1002,兵法相关参数!$C$3:$AL$3,0))),0)+IFERROR(AJ1002*IF($E1002="将领",INDEX(兵法相关参数!$C$4:$AL$7,AN$15,MATCH($AG1002,兵法相关参数!$C$3:$AL$3,0)),INDEX(兵法相关参数!$C$12:$AL$15,AN$15,MATCH($AG1002,兵法相关参数!$C$3:$AL$3,0))),0)</f>
        <v>0</v>
      </c>
      <c r="AO1002" s="146">
        <f>IFERROR(AF1002*IF($E1002="将领",INDEX(兵法相关参数!$C$4:$AL$7,AL$15,MATCH($AB1002,兵法相关参数!$C$3:$AL$3,0)),INDEX(兵法相关参数!$C$12:$AL$15,AO$15,MATCH($AB1002,兵法相关参数!$C$3:$AL$3,0))),0)+IFERROR(AK1002*IF($E1002="将领",INDEX(兵法相关参数!$C$4:$AL$7,AL$15,MATCH($AG1002,兵法相关参数!$C$3:$AL$3,0)),INDEX(兵法相关参数!$C$12:$AL$15,AO$15,MATCH($AG1002,兵法相关参数!$C$3:$AL$3,0))),0)</f>
        <v>0</v>
      </c>
      <c r="AP1002" s="27"/>
      <c r="AQ1002" s="151">
        <f t="shared" si="702"/>
        <v>30342</v>
      </c>
      <c r="AR1002" s="160">
        <f t="shared" si="690"/>
        <v>0</v>
      </c>
      <c r="AS1002" s="15" t="str">
        <f t="shared" si="691"/>
        <v>红</v>
      </c>
      <c r="AT1002" s="153">
        <f t="shared" si="692"/>
        <v>1</v>
      </c>
      <c r="AU1002" s="39" t="str">
        <f>IF(IF(L1002="","",AQ1002&amp;AT1002)=AU1001,"",IF(MOD(COUNTIF($AQ$1:AQ1002,AQ1002),3)=1,"",IF(L1002="","",AQ1002&amp;AT1002)))</f>
        <v/>
      </c>
      <c r="AV1002" s="166" t="str">
        <f t="shared" si="688"/>
        <v/>
      </c>
      <c r="AW1002" s="166" t="str">
        <f t="shared" si="689"/>
        <v/>
      </c>
      <c r="AX1002" s="15" t="str">
        <f>IF(MOD(COUNTIF($AQ$1:AQ1002,AQ1002),3)=1,"",IF(M1002="","",AT1002+1))</f>
        <v/>
      </c>
      <c r="AY1002" s="15" t="str">
        <f t="shared" si="697"/>
        <v/>
      </c>
      <c r="AZ1002" s="166" t="str">
        <f t="shared" si="698"/>
        <v/>
      </c>
      <c r="BA1002" s="166" t="str">
        <f t="shared" si="699"/>
        <v/>
      </c>
      <c r="BB1002" s="15" t="str">
        <f>IF(MOD(COUNTIF($AQ$1:AQ1002,AQ1002),3)=1,"",IF(N1002="","",AX1002+1))</f>
        <v/>
      </c>
      <c r="BC1002" s="15" t="str">
        <f t="shared" si="693"/>
        <v/>
      </c>
      <c r="BD1002" s="166" t="str">
        <f t="shared" si="694"/>
        <v/>
      </c>
      <c r="BE1002" s="166" t="str">
        <f t="shared" si="695"/>
        <v/>
      </c>
      <c r="BF1002" s="15"/>
      <c r="BG1002" s="15"/>
      <c r="BH1002" s="170" t="str">
        <f t="shared" si="696"/>
        <v>每8秒，吸取所有处于燃烧状态的敌方武将{0}点怒气。</v>
      </c>
    </row>
    <row r="1003" spans="1:60">
      <c r="A1003" s="256"/>
      <c r="B1003" s="259"/>
      <c r="C1003" s="256"/>
      <c r="D1003" s="257"/>
      <c r="E1003" s="179"/>
      <c r="F1003" s="141"/>
      <c r="G1003" s="141"/>
      <c r="H1003" s="141"/>
      <c r="I1003" s="141"/>
      <c r="J1003" s="256"/>
      <c r="K1003" s="256"/>
      <c r="L1003" s="182"/>
      <c r="M1003" s="179"/>
      <c r="N1003" s="179"/>
      <c r="O1003" s="182"/>
      <c r="P1003" s="179"/>
      <c r="Q1003" s="179"/>
      <c r="R1003" s="179"/>
      <c r="S1003" s="179"/>
      <c r="T1003" s="179"/>
      <c r="U1003" s="179"/>
      <c r="V1003" s="179"/>
      <c r="W1003" s="179"/>
      <c r="X1003" s="179"/>
      <c r="Y1003" s="179"/>
      <c r="Z1003" s="179"/>
      <c r="AA1003" s="179"/>
      <c r="AB1003" s="44"/>
      <c r="AC1003" s="189"/>
      <c r="AD1003" s="189"/>
      <c r="AE1003" s="189"/>
      <c r="AF1003" s="189"/>
      <c r="AG1003" s="92"/>
      <c r="AH1003" s="189"/>
      <c r="AI1003" s="239"/>
      <c r="AJ1003" s="189"/>
      <c r="AK1003" s="189"/>
      <c r="AL1003" s="146">
        <f>IFERROR(AC1003*IF($E1003="将领",INDEX(兵法相关参数!$C$4:$AL$7,AL$15,MATCH($AB1003,兵法相关参数!$C$3:$AL$3,0)),INDEX(兵法相关参数!$C$12:$AL$15,AL$15,MATCH($AB1003,兵法相关参数!$C$3:$AL$3,0))),0)+IFERROR(AH1003*IF($E1003="将领",INDEX(兵法相关参数!$C$4:$AL$7,AL$15,MATCH($AG1003,兵法相关参数!$C$3:$AL$3,0)),INDEX(兵法相关参数!$C$12:$AL$15,AL$15,MATCH($AG1003,兵法相关参数!$C$3:$AL$3,0))),0)</f>
        <v>0</v>
      </c>
      <c r="AM1003" s="146">
        <f>IFERROR(AD1003*IF($E1003="将领",INDEX(兵法相关参数!$C$4:$AL$7,AM$15,MATCH($AB1003,兵法相关参数!$C$3:$AL$3,0)),INDEX(兵法相关参数!$C$12:$AL$15,AM$15,MATCH($AB1003,兵法相关参数!$C$3:$AL$3,0))),0)+IFERROR(AI1003*IF($E1003="将领",INDEX(兵法相关参数!$C$4:$AL$7,AM$15,MATCH($AG1003,兵法相关参数!$C$3:$AL$3,0)),INDEX(兵法相关参数!$C$12:$AL$15,AM$15,MATCH($AG1003,兵法相关参数!$C$3:$AL$3,0))),0)</f>
        <v>0</v>
      </c>
      <c r="AN1003" s="146">
        <f>IFERROR(AE1003*IF($E1003="将领",INDEX(兵法相关参数!$C$4:$AL$7,AN$15,MATCH($AB1003,兵法相关参数!$C$3:$AL$3,0)),INDEX(兵法相关参数!$C$12:$AL$15,AN$15,MATCH($AB1003,兵法相关参数!$C$3:$AL$3,0))),0)+IFERROR(AJ1003*IF($E1003="将领",INDEX(兵法相关参数!$C$4:$AL$7,AN$15,MATCH($AG1003,兵法相关参数!$C$3:$AL$3,0)),INDEX(兵法相关参数!$C$12:$AL$15,AN$15,MATCH($AG1003,兵法相关参数!$C$3:$AL$3,0))),0)</f>
        <v>0</v>
      </c>
      <c r="AO1003" s="146">
        <f>IFERROR(AF1003*IF($E1003="将领",INDEX(兵法相关参数!$C$4:$AL$7,AL$15,MATCH($AB1003,兵法相关参数!$C$3:$AL$3,0)),INDEX(兵法相关参数!$C$12:$AL$15,AO$15,MATCH($AB1003,兵法相关参数!$C$3:$AL$3,0))),0)+IFERROR(AK1003*IF($E1003="将领",INDEX(兵法相关参数!$C$4:$AL$7,AL$15,MATCH($AG1003,兵法相关参数!$C$3:$AL$3,0)),INDEX(兵法相关参数!$C$12:$AL$15,AO$15,MATCH($AG1003,兵法相关参数!$C$3:$AL$3,0))),0)</f>
        <v>0</v>
      </c>
      <c r="AP1003" s="27"/>
      <c r="AQ1003" s="151">
        <f t="shared" si="702"/>
        <v>30342</v>
      </c>
      <c r="AR1003" s="160">
        <f t="shared" si="690"/>
        <v>0</v>
      </c>
      <c r="AS1003" s="15" t="str">
        <f t="shared" si="691"/>
        <v>红</v>
      </c>
      <c r="AT1003" s="153">
        <f t="shared" si="692"/>
        <v>1</v>
      </c>
      <c r="AU1003" s="39" t="str">
        <f>IF(IF(L1003="","",AQ1003&amp;AT1003)=AU1002,"",IF(MOD(COUNTIF($AQ$1:AQ1003,AQ1003),3)=1,"",IF(L1003="","",AQ1003&amp;AT1003)))</f>
        <v/>
      </c>
      <c r="AV1003" s="166" t="str">
        <f t="shared" si="688"/>
        <v/>
      </c>
      <c r="AW1003" s="166" t="str">
        <f t="shared" si="689"/>
        <v/>
      </c>
      <c r="AX1003" s="15" t="str">
        <f>IF(MOD(COUNTIF($AQ$1:AQ1003,AQ1003),3)=1,"",IF(M1003="","",AT1003+1))</f>
        <v/>
      </c>
      <c r="AY1003" s="15" t="str">
        <f t="shared" si="697"/>
        <v/>
      </c>
      <c r="AZ1003" s="166" t="str">
        <f t="shared" si="698"/>
        <v/>
      </c>
      <c r="BA1003" s="166" t="str">
        <f t="shared" si="699"/>
        <v/>
      </c>
      <c r="BB1003" s="15" t="str">
        <f>IF(MOD(COUNTIF($AQ$1:AQ1003,AQ1003),3)=1,"",IF(N1003="","",AX1003+1))</f>
        <v/>
      </c>
      <c r="BC1003" s="15" t="str">
        <f t="shared" si="693"/>
        <v/>
      </c>
      <c r="BD1003" s="166" t="str">
        <f t="shared" si="694"/>
        <v/>
      </c>
      <c r="BE1003" s="166" t="str">
        <f t="shared" si="695"/>
        <v/>
      </c>
      <c r="BF1003" s="15"/>
      <c r="BG1003" s="15"/>
      <c r="BH1003" s="170" t="str">
        <f t="shared" si="696"/>
        <v>每8秒，吸取所有处于燃烧状态的敌方武将{0}点怒气。</v>
      </c>
    </row>
    <row r="1004" spans="1:60">
      <c r="A1004" s="256"/>
      <c r="B1004" s="259"/>
      <c r="C1004" s="256"/>
      <c r="D1004" s="255"/>
      <c r="E1004" s="11"/>
      <c r="F1004" s="11"/>
      <c r="G1004" s="11"/>
      <c r="H1004" s="11"/>
      <c r="I1004" s="11"/>
      <c r="J1004" s="256"/>
      <c r="K1004" s="256"/>
      <c r="L1004" s="184"/>
      <c r="M1004" s="184"/>
      <c r="N1004" s="11"/>
      <c r="O1004" s="183"/>
      <c r="P1004" s="3"/>
      <c r="Q1004" s="11"/>
      <c r="R1004" s="11"/>
      <c r="S1004" s="11"/>
      <c r="T1004" s="11"/>
      <c r="U1004" s="184"/>
      <c r="V1004" s="184"/>
      <c r="W1004" s="3"/>
      <c r="X1004" s="3"/>
      <c r="Y1004" s="3"/>
      <c r="Z1004" s="3"/>
      <c r="AA1004" s="1"/>
      <c r="AB1004" s="15"/>
      <c r="AC1004" s="187"/>
      <c r="AD1004" s="187"/>
      <c r="AE1004" s="187"/>
      <c r="AF1004" s="187"/>
      <c r="AG1004" s="15"/>
      <c r="AH1004" s="187"/>
      <c r="AI1004" s="187"/>
      <c r="AJ1004" s="187"/>
      <c r="AK1004" s="187"/>
      <c r="AL1004" s="146">
        <f>IFERROR(AC1004*IF($E1004="将领",INDEX(兵法相关参数!$C$4:$AL$7,AL$15,MATCH($AB1004,兵法相关参数!$C$3:$AL$3,0)),INDEX(兵法相关参数!$C$12:$AL$15,AL$15,MATCH($AB1004,兵法相关参数!$C$3:$AL$3,0))),0)+IFERROR(AH1004*IF($E1004="将领",INDEX(兵法相关参数!$C$4:$AL$7,AL$15,MATCH($AG1004,兵法相关参数!$C$3:$AL$3,0)),INDEX(兵法相关参数!$C$12:$AL$15,AL$15,MATCH($AG1004,兵法相关参数!$C$3:$AL$3,0))),0)</f>
        <v>0</v>
      </c>
      <c r="AM1004" s="146">
        <f>IFERROR(AD1004*IF($E1004="将领",INDEX(兵法相关参数!$C$4:$AL$7,AM$15,MATCH($AB1004,兵法相关参数!$C$3:$AL$3,0)),INDEX(兵法相关参数!$C$12:$AL$15,AM$15,MATCH($AB1004,兵法相关参数!$C$3:$AL$3,0))),0)+IFERROR(AI1004*IF($E1004="将领",INDEX(兵法相关参数!$C$4:$AL$7,AM$15,MATCH($AG1004,兵法相关参数!$C$3:$AL$3,0)),INDEX(兵法相关参数!$C$12:$AL$15,AM$15,MATCH($AG1004,兵法相关参数!$C$3:$AL$3,0))),0)</f>
        <v>0</v>
      </c>
      <c r="AN1004" s="146">
        <f>IFERROR(AE1004*IF($E1004="将领",INDEX(兵法相关参数!$C$4:$AL$7,AN$15,MATCH($AB1004,兵法相关参数!$C$3:$AL$3,0)),INDEX(兵法相关参数!$C$12:$AL$15,AN$15,MATCH($AB1004,兵法相关参数!$C$3:$AL$3,0))),0)+IFERROR(AJ1004*IF($E1004="将领",INDEX(兵法相关参数!$C$4:$AL$7,AN$15,MATCH($AG1004,兵法相关参数!$C$3:$AL$3,0)),INDEX(兵法相关参数!$C$12:$AL$15,AN$15,MATCH($AG1004,兵法相关参数!$C$3:$AL$3,0))),0)</f>
        <v>0</v>
      </c>
      <c r="AO1004" s="146">
        <f>IFERROR(AF1004*IF($E1004="将领",INDEX(兵法相关参数!$C$4:$AL$7,AL$15,MATCH($AB1004,兵法相关参数!$C$3:$AL$3,0)),INDEX(兵法相关参数!$C$12:$AL$15,AO$15,MATCH($AB1004,兵法相关参数!$C$3:$AL$3,0))),0)+IFERROR(AK1004*IF($E1004="将领",INDEX(兵法相关参数!$C$4:$AL$7,AL$15,MATCH($AG1004,兵法相关参数!$C$3:$AL$3,0)),INDEX(兵法相关参数!$C$12:$AL$15,AO$15,MATCH($AG1004,兵法相关参数!$C$3:$AL$3,0))),0)</f>
        <v>0</v>
      </c>
      <c r="AP1004" s="27"/>
      <c r="AQ1004" s="151">
        <f t="shared" si="702"/>
        <v>30342</v>
      </c>
      <c r="AR1004" s="160">
        <f t="shared" si="690"/>
        <v>0</v>
      </c>
      <c r="AS1004" s="15" t="str">
        <f t="shared" si="691"/>
        <v>红</v>
      </c>
      <c r="AT1004" s="153">
        <f t="shared" si="692"/>
        <v>1</v>
      </c>
      <c r="AU1004" s="39" t="str">
        <f>IF(IF(L1004="","",AQ1004&amp;AT1004)=AU1003,"",IF(MOD(COUNTIF($AQ$1:AQ1004,AQ1004),3)=1,"",IF(L1004="","",AQ1004&amp;AT1004)))</f>
        <v/>
      </c>
      <c r="AV1004" s="166" t="str">
        <f t="shared" si="688"/>
        <v/>
      </c>
      <c r="AW1004" s="166" t="str">
        <f t="shared" si="689"/>
        <v/>
      </c>
      <c r="AX1004" s="15" t="str">
        <f>IF(MOD(COUNTIF($AQ$1:AQ1004,AQ1004),3)=1,"",IF(M1004="","",AT1004+1))</f>
        <v/>
      </c>
      <c r="AY1004" s="15" t="str">
        <f t="shared" si="697"/>
        <v/>
      </c>
      <c r="AZ1004" s="166" t="str">
        <f t="shared" si="698"/>
        <v/>
      </c>
      <c r="BA1004" s="166" t="str">
        <f t="shared" si="699"/>
        <v/>
      </c>
      <c r="BB1004" s="15" t="str">
        <f>IF(MOD(COUNTIF($AQ$1:AQ1004,AQ1004),3)=1,"",IF(N1004="","",AX1004+1))</f>
        <v/>
      </c>
      <c r="BC1004" s="15" t="str">
        <f t="shared" si="693"/>
        <v/>
      </c>
      <c r="BD1004" s="166" t="str">
        <f t="shared" si="694"/>
        <v/>
      </c>
      <c r="BE1004" s="166" t="str">
        <f t="shared" si="695"/>
        <v/>
      </c>
      <c r="BF1004" s="15"/>
      <c r="BG1004" s="15"/>
      <c r="BH1004" s="170" t="str">
        <f t="shared" si="696"/>
        <v>每8秒，吸取所有处于燃烧状态的敌方武将{0}点怒气。</v>
      </c>
    </row>
    <row r="1005" spans="1:60">
      <c r="A1005" s="256"/>
      <c r="B1005" s="259"/>
      <c r="C1005" s="256"/>
      <c r="D1005" s="256"/>
      <c r="E1005" s="179"/>
      <c r="F1005" s="141"/>
      <c r="G1005" s="141"/>
      <c r="H1005" s="141"/>
      <c r="I1005" s="141"/>
      <c r="J1005" s="256"/>
      <c r="K1005" s="256"/>
      <c r="L1005" s="44"/>
      <c r="M1005" s="44"/>
      <c r="N1005" s="10"/>
      <c r="O1005" s="182"/>
      <c r="P1005" s="44"/>
      <c r="Q1005" s="179"/>
      <c r="R1005" s="139"/>
      <c r="S1005" s="179"/>
      <c r="T1005" s="179"/>
      <c r="U1005" s="44"/>
      <c r="V1005" s="24"/>
      <c r="W1005" s="23"/>
      <c r="X1005" s="23"/>
      <c r="Y1005" s="23"/>
      <c r="Z1005" s="23"/>
      <c r="AA1005" s="22"/>
      <c r="AB1005" s="44"/>
      <c r="AC1005" s="92"/>
      <c r="AD1005" s="92"/>
      <c r="AE1005" s="92"/>
      <c r="AF1005" s="92"/>
      <c r="AG1005" s="44"/>
      <c r="AH1005" s="92"/>
      <c r="AI1005" s="92"/>
      <c r="AJ1005" s="92"/>
      <c r="AK1005" s="92"/>
      <c r="AL1005" s="146">
        <f>IFERROR(AC1005*IF($E1005="将领",INDEX(兵法相关参数!$C$4:$AL$7,AL$15,MATCH($AB1005,兵法相关参数!$C$3:$AL$3,0)),INDEX(兵法相关参数!$C$12:$AL$15,AL$15,MATCH($AB1005,兵法相关参数!$C$3:$AL$3,0))),0)+IFERROR(AH1005*IF($E1005="将领",INDEX(兵法相关参数!$C$4:$AL$7,AL$15,MATCH($AG1005,兵法相关参数!$C$3:$AL$3,0)),INDEX(兵法相关参数!$C$12:$AL$15,AL$15,MATCH($AG1005,兵法相关参数!$C$3:$AL$3,0))),0)</f>
        <v>0</v>
      </c>
      <c r="AM1005" s="146">
        <f>IFERROR(AD1005*IF($E1005="将领",INDEX(兵法相关参数!$C$4:$AL$7,AM$15,MATCH($AB1005,兵法相关参数!$C$3:$AL$3,0)),INDEX(兵法相关参数!$C$12:$AL$15,AM$15,MATCH($AB1005,兵法相关参数!$C$3:$AL$3,0))),0)+IFERROR(AI1005*IF($E1005="将领",INDEX(兵法相关参数!$C$4:$AL$7,AM$15,MATCH($AG1005,兵法相关参数!$C$3:$AL$3,0)),INDEX(兵法相关参数!$C$12:$AL$15,AM$15,MATCH($AG1005,兵法相关参数!$C$3:$AL$3,0))),0)</f>
        <v>0</v>
      </c>
      <c r="AN1005" s="146">
        <f>IFERROR(AE1005*IF($E1005="将领",INDEX(兵法相关参数!$C$4:$AL$7,AN$15,MATCH($AB1005,兵法相关参数!$C$3:$AL$3,0)),INDEX(兵法相关参数!$C$12:$AL$15,AN$15,MATCH($AB1005,兵法相关参数!$C$3:$AL$3,0))),0)+IFERROR(AJ1005*IF($E1005="将领",INDEX(兵法相关参数!$C$4:$AL$7,AN$15,MATCH($AG1005,兵法相关参数!$C$3:$AL$3,0)),INDEX(兵法相关参数!$C$12:$AL$15,AN$15,MATCH($AG1005,兵法相关参数!$C$3:$AL$3,0))),0)</f>
        <v>0</v>
      </c>
      <c r="AO1005" s="146">
        <f>IFERROR(AF1005*IF($E1005="将领",INDEX(兵法相关参数!$C$4:$AL$7,AL$15,MATCH($AB1005,兵法相关参数!$C$3:$AL$3,0)),INDEX(兵法相关参数!$C$12:$AL$15,AO$15,MATCH($AB1005,兵法相关参数!$C$3:$AL$3,0))),0)+IFERROR(AK1005*IF($E1005="将领",INDEX(兵法相关参数!$C$4:$AL$7,AL$15,MATCH($AG1005,兵法相关参数!$C$3:$AL$3,0)),INDEX(兵法相关参数!$C$12:$AL$15,AO$15,MATCH($AG1005,兵法相关参数!$C$3:$AL$3,0))),0)</f>
        <v>0</v>
      </c>
      <c r="AP1005" s="27"/>
      <c r="AQ1005" s="151">
        <f t="shared" si="702"/>
        <v>30342</v>
      </c>
      <c r="AR1005" s="160">
        <f t="shared" si="690"/>
        <v>0</v>
      </c>
      <c r="AS1005" s="15" t="str">
        <f t="shared" si="691"/>
        <v>红</v>
      </c>
      <c r="AT1005" s="153">
        <f t="shared" si="692"/>
        <v>1</v>
      </c>
      <c r="AU1005" s="39" t="str">
        <f>IF(IF(L1005="","",AQ1005&amp;AT1005)=AU1004,"",IF(MOD(COUNTIF($AQ$1:AQ1005,AQ1005),3)=1,"",IF(L1005="","",AQ1005&amp;AT1005)))</f>
        <v/>
      </c>
      <c r="AV1005" s="166" t="str">
        <f t="shared" si="688"/>
        <v/>
      </c>
      <c r="AW1005" s="166" t="str">
        <f t="shared" si="689"/>
        <v/>
      </c>
      <c r="AX1005" s="15" t="str">
        <f>IF(MOD(COUNTIF($AQ$1:AQ1005,AQ1005),3)=1,"",IF(M1005="","",AT1005+1))</f>
        <v/>
      </c>
      <c r="AY1005" s="15" t="str">
        <f t="shared" si="697"/>
        <v/>
      </c>
      <c r="AZ1005" s="166" t="str">
        <f t="shared" si="698"/>
        <v/>
      </c>
      <c r="BA1005" s="166" t="str">
        <f t="shared" si="699"/>
        <v/>
      </c>
      <c r="BB1005" s="15" t="str">
        <f>IF(MOD(COUNTIF($AQ$1:AQ1005,AQ1005),3)=1,"",IF(N1005="","",AX1005+1))</f>
        <v/>
      </c>
      <c r="BC1005" s="15" t="str">
        <f t="shared" si="693"/>
        <v/>
      </c>
      <c r="BD1005" s="166" t="str">
        <f t="shared" si="694"/>
        <v/>
      </c>
      <c r="BE1005" s="166" t="str">
        <f t="shared" si="695"/>
        <v/>
      </c>
      <c r="BF1005" s="15"/>
      <c r="BG1005" s="15"/>
      <c r="BH1005" s="170" t="str">
        <f t="shared" si="696"/>
        <v>每8秒，吸取所有处于燃烧状态的敌方武将{0}点怒气。</v>
      </c>
    </row>
    <row r="1006" spans="1:60">
      <c r="A1006" s="257"/>
      <c r="B1006" s="260"/>
      <c r="C1006" s="257"/>
      <c r="D1006" s="257"/>
      <c r="E1006" s="179"/>
      <c r="F1006" s="141"/>
      <c r="G1006" s="141"/>
      <c r="H1006" s="141"/>
      <c r="I1006" s="141"/>
      <c r="J1006" s="257"/>
      <c r="K1006" s="257"/>
      <c r="L1006" s="182"/>
      <c r="M1006" s="179"/>
      <c r="N1006" s="179"/>
      <c r="O1006" s="182"/>
      <c r="P1006" s="179"/>
      <c r="Q1006" s="179"/>
      <c r="R1006" s="179"/>
      <c r="S1006" s="179"/>
      <c r="T1006" s="179"/>
      <c r="U1006" s="179"/>
      <c r="V1006" s="179"/>
      <c r="W1006" s="179"/>
      <c r="X1006" s="179"/>
      <c r="Y1006" s="179"/>
      <c r="Z1006" s="179"/>
      <c r="AA1006" s="179"/>
      <c r="AB1006" s="44"/>
      <c r="AC1006" s="189"/>
      <c r="AD1006" s="189"/>
      <c r="AE1006" s="189"/>
      <c r="AF1006" s="189"/>
      <c r="AG1006" s="92"/>
      <c r="AH1006" s="189"/>
      <c r="AI1006" s="189"/>
      <c r="AJ1006" s="189"/>
      <c r="AK1006" s="189"/>
      <c r="AL1006" s="146">
        <f>IFERROR(AC1006*IF($E1006="将领",INDEX(兵法相关参数!$C$4:$AL$7,AL$15,MATCH($AB1006,兵法相关参数!$C$3:$AL$3,0)),INDEX(兵法相关参数!$C$12:$AL$15,AL$15,MATCH($AB1006,兵法相关参数!$C$3:$AL$3,0))),0)+IFERROR(AH1006*IF($E1006="将领",INDEX(兵法相关参数!$C$4:$AL$7,AL$15,MATCH($AG1006,兵法相关参数!$C$3:$AL$3,0)),INDEX(兵法相关参数!$C$12:$AL$15,AL$15,MATCH($AG1006,兵法相关参数!$C$3:$AL$3,0))),0)</f>
        <v>0</v>
      </c>
      <c r="AM1006" s="146">
        <f>IFERROR(AD1006*IF($E1006="将领",INDEX(兵法相关参数!$C$4:$AL$7,AM$15,MATCH($AB1006,兵法相关参数!$C$3:$AL$3,0)),INDEX(兵法相关参数!$C$12:$AL$15,AM$15,MATCH($AB1006,兵法相关参数!$C$3:$AL$3,0))),0)+IFERROR(AI1006*IF($E1006="将领",INDEX(兵法相关参数!$C$4:$AL$7,AM$15,MATCH($AG1006,兵法相关参数!$C$3:$AL$3,0)),INDEX(兵法相关参数!$C$12:$AL$15,AM$15,MATCH($AG1006,兵法相关参数!$C$3:$AL$3,0))),0)</f>
        <v>0</v>
      </c>
      <c r="AN1006" s="146">
        <f>IFERROR(AE1006*IF($E1006="将领",INDEX(兵法相关参数!$C$4:$AL$7,AN$15,MATCH($AB1006,兵法相关参数!$C$3:$AL$3,0)),INDEX(兵法相关参数!$C$12:$AL$15,AN$15,MATCH($AB1006,兵法相关参数!$C$3:$AL$3,0))),0)+IFERROR(AJ1006*IF($E1006="将领",INDEX(兵法相关参数!$C$4:$AL$7,AN$15,MATCH($AG1006,兵法相关参数!$C$3:$AL$3,0)),INDEX(兵法相关参数!$C$12:$AL$15,AN$15,MATCH($AG1006,兵法相关参数!$C$3:$AL$3,0))),0)</f>
        <v>0</v>
      </c>
      <c r="AO1006" s="146">
        <f>IFERROR(AF1006*IF($E1006="将领",INDEX(兵法相关参数!$C$4:$AL$7,AL$15,MATCH($AB1006,兵法相关参数!$C$3:$AL$3,0)),INDEX(兵法相关参数!$C$12:$AL$15,AO$15,MATCH($AB1006,兵法相关参数!$C$3:$AL$3,0))),0)+IFERROR(AK1006*IF($E1006="将领",INDEX(兵法相关参数!$C$4:$AL$7,AL$15,MATCH($AG1006,兵法相关参数!$C$3:$AL$3,0)),INDEX(兵法相关参数!$C$12:$AL$15,AO$15,MATCH($AG1006,兵法相关参数!$C$3:$AL$3,0))),0)</f>
        <v>0</v>
      </c>
      <c r="AP1006" s="27"/>
      <c r="AQ1006" s="152">
        <f t="shared" si="702"/>
        <v>30342</v>
      </c>
      <c r="AR1006" s="160">
        <f t="shared" si="690"/>
        <v>0</v>
      </c>
      <c r="AS1006" s="15" t="str">
        <f t="shared" si="691"/>
        <v>红</v>
      </c>
      <c r="AT1006" s="153">
        <f t="shared" si="692"/>
        <v>1</v>
      </c>
      <c r="AU1006" s="39" t="str">
        <f>IF(IF(L1006="","",AQ1006&amp;AT1006)=AU1005,"",IF(MOD(COUNTIF($AQ$1:AQ1006,AQ1006),3)=1,"",IF(L1006="","",AQ1006&amp;AT1006)))</f>
        <v/>
      </c>
      <c r="AV1006" s="166" t="str">
        <f t="shared" si="688"/>
        <v/>
      </c>
      <c r="AW1006" s="166" t="str">
        <f t="shared" si="689"/>
        <v/>
      </c>
      <c r="AX1006" s="15" t="str">
        <f>IF(MOD(COUNTIF($AQ$1:AQ1006,AQ1006),3)=1,"",IF(M1006="","",AT1006+1))</f>
        <v/>
      </c>
      <c r="AY1006" s="15" t="str">
        <f t="shared" si="697"/>
        <v/>
      </c>
      <c r="AZ1006" s="166" t="str">
        <f t="shared" si="698"/>
        <v/>
      </c>
      <c r="BA1006" s="166" t="str">
        <f t="shared" si="699"/>
        <v/>
      </c>
      <c r="BB1006" s="15" t="str">
        <f>IF(MOD(COUNTIF($AQ$1:AQ1006,AQ1006),3)=1,"",IF(N1006="","",AX1006+1))</f>
        <v/>
      </c>
      <c r="BC1006" s="15" t="str">
        <f t="shared" si="693"/>
        <v/>
      </c>
      <c r="BD1006" s="166" t="str">
        <f t="shared" si="694"/>
        <v/>
      </c>
      <c r="BE1006" s="166" t="str">
        <f t="shared" si="695"/>
        <v/>
      </c>
      <c r="BF1006" s="15"/>
      <c r="BG1006" s="15"/>
      <c r="BH1006" s="170" t="str">
        <f t="shared" si="696"/>
        <v>每8秒，吸取所有处于燃烧状态的敌方武将{0}点怒气。</v>
      </c>
    </row>
    <row r="1007" spans="1:60">
      <c r="A1007" s="255" t="s">
        <v>1449</v>
      </c>
      <c r="B1007" s="258" t="s">
        <v>1454</v>
      </c>
      <c r="C1007" s="255" t="s">
        <v>13</v>
      </c>
      <c r="D1007" s="255" t="s">
        <v>1331</v>
      </c>
      <c r="E1007" s="11"/>
      <c r="F1007" s="11"/>
      <c r="G1007" s="11"/>
      <c r="H1007" s="11"/>
      <c r="I1007" s="11"/>
      <c r="J1007" s="11" t="s">
        <v>402</v>
      </c>
      <c r="K1007" s="11" t="s">
        <v>469</v>
      </c>
      <c r="L1007" s="184" t="s">
        <v>62</v>
      </c>
      <c r="M1007" s="11"/>
      <c r="N1007" s="11"/>
      <c r="O1007" s="183" t="s">
        <v>52</v>
      </c>
      <c r="P1007" s="3" t="s">
        <v>57</v>
      </c>
      <c r="Q1007" s="11" t="s">
        <v>60</v>
      </c>
      <c r="R1007" s="11" t="s">
        <v>61</v>
      </c>
      <c r="S1007" s="184"/>
      <c r="T1007" s="184"/>
      <c r="U1007" s="184"/>
      <c r="V1007" s="184"/>
      <c r="W1007" s="3" t="s">
        <v>223</v>
      </c>
      <c r="X1007" s="3" t="s">
        <v>224</v>
      </c>
      <c r="Y1007" s="3" t="s">
        <v>225</v>
      </c>
      <c r="Z1007" s="3" t="s">
        <v>226</v>
      </c>
      <c r="AA1007" s="1"/>
      <c r="AB1007" s="15"/>
      <c r="AC1007" s="187" t="s">
        <v>227</v>
      </c>
      <c r="AD1007" s="187" t="s">
        <v>228</v>
      </c>
      <c r="AE1007" s="187" t="s">
        <v>229</v>
      </c>
      <c r="AF1007" s="187" t="s">
        <v>230</v>
      </c>
      <c r="AG1007" s="96"/>
      <c r="AH1007" s="187"/>
      <c r="AI1007" s="187"/>
      <c r="AJ1007" s="187"/>
      <c r="AK1007" s="187"/>
      <c r="AL1007" s="146">
        <f>IFERROR(AC1007*IF($E1007="将领",INDEX(兵法相关参数!$C$4:$AL$7,AL$15,MATCH($AB1007,兵法相关参数!$C$3:$AL$3,0)),INDEX(兵法相关参数!$C$12:$AL$15,AL$15,MATCH($AB1007,兵法相关参数!$C$3:$AL$3,0))),0)+IFERROR(AH1007*IF($E1007="将领",INDEX(兵法相关参数!$C$4:$AL$7,AL$15,MATCH($AG1007,兵法相关参数!$C$3:$AL$3,0)),INDEX(兵法相关参数!$C$12:$AL$15,AL$15,MATCH($AG1007,兵法相关参数!$C$3:$AL$3,0))),0)</f>
        <v>0</v>
      </c>
      <c r="AM1007" s="146">
        <f>IFERROR(AD1007*IF($E1007="将领",INDEX(兵法相关参数!$C$4:$AL$7,AM$15,MATCH($AB1007,兵法相关参数!$C$3:$AL$3,0)),INDEX(兵法相关参数!$C$12:$AL$15,AM$15,MATCH($AB1007,兵法相关参数!$C$3:$AL$3,0))),0)+IFERROR(AI1007*IF($E1007="将领",INDEX(兵法相关参数!$C$4:$AL$7,AM$15,MATCH($AG1007,兵法相关参数!$C$3:$AL$3,0)),INDEX(兵法相关参数!$C$12:$AL$15,AM$15,MATCH($AG1007,兵法相关参数!$C$3:$AL$3,0))),0)</f>
        <v>0</v>
      </c>
      <c r="AN1007" s="146">
        <f>IFERROR(AE1007*IF($E1007="将领",INDEX(兵法相关参数!$C$4:$AL$7,AN$15,MATCH($AB1007,兵法相关参数!$C$3:$AL$3,0)),INDEX(兵法相关参数!$C$12:$AL$15,AN$15,MATCH($AB1007,兵法相关参数!$C$3:$AL$3,0))),0)+IFERROR(AJ1007*IF($E1007="将领",INDEX(兵法相关参数!$C$4:$AL$7,AN$15,MATCH($AG1007,兵法相关参数!$C$3:$AL$3,0)),INDEX(兵法相关参数!$C$12:$AL$15,AN$15,MATCH($AG1007,兵法相关参数!$C$3:$AL$3,0))),0)</f>
        <v>0</v>
      </c>
      <c r="AO1007" s="146">
        <f>IFERROR(AF1007*IF($E1007="将领",INDEX(兵法相关参数!$C$4:$AL$7,AL$15,MATCH($AB1007,兵法相关参数!$C$3:$AL$3,0)),INDEX(兵法相关参数!$C$12:$AL$15,AO$15,MATCH($AB1007,兵法相关参数!$C$3:$AL$3,0))),0)+IFERROR(AK1007*IF($E1007="将领",INDEX(兵法相关参数!$C$4:$AL$7,AL$15,MATCH($AG1007,兵法相关参数!$C$3:$AL$3,0)),INDEX(兵法相关参数!$C$12:$AL$15,AO$15,MATCH($AG1007,兵法相关参数!$C$3:$AL$3,0))),0)</f>
        <v>0</v>
      </c>
      <c r="AP1007" s="27"/>
      <c r="AQ1007" s="154">
        <v>30340</v>
      </c>
      <c r="AR1007" s="160">
        <f t="shared" si="690"/>
        <v>0</v>
      </c>
      <c r="AS1007" s="15" t="str">
        <f t="shared" si="691"/>
        <v>红</v>
      </c>
      <c r="AT1007" s="153">
        <f t="shared" si="692"/>
        <v>1</v>
      </c>
      <c r="AU1007" s="39" t="str">
        <f>IF(IF(L1007="","",AQ1007&amp;AT1007)=AU1006,"",IF(MOD(COUNTIF($AQ$1:AQ1007,AQ1007),3)=1,"",IF(L1007="","",AQ1007&amp;AT1007)))</f>
        <v/>
      </c>
      <c r="AV1007" s="166" t="str">
        <f t="shared" si="688"/>
        <v/>
      </c>
      <c r="AW1007" s="166" t="str">
        <f t="shared" si="689"/>
        <v/>
      </c>
      <c r="AX1007" s="15" t="str">
        <f>IF(MOD(COUNTIF($AQ$1:AQ1007,AQ1007),3)=1,"",IF(M1007="","",AT1007+1))</f>
        <v/>
      </c>
      <c r="AY1007" s="15" t="str">
        <f t="shared" si="697"/>
        <v/>
      </c>
      <c r="AZ1007" s="166" t="str">
        <f t="shared" si="698"/>
        <v/>
      </c>
      <c r="BA1007" s="166" t="str">
        <f t="shared" si="699"/>
        <v/>
      </c>
      <c r="BB1007" s="15" t="str">
        <f>IF(MOD(COUNTIF($AQ$1:AQ1007,AQ1007),3)=1,"",IF(N1007="","",AX1007+1))</f>
        <v/>
      </c>
      <c r="BC1007" s="15" t="str">
        <f t="shared" si="693"/>
        <v/>
      </c>
      <c r="BD1007" s="166" t="str">
        <f t="shared" si="694"/>
        <v/>
      </c>
      <c r="BE1007" s="166" t="str">
        <f t="shared" si="695"/>
        <v/>
      </c>
      <c r="BF1007" s="15"/>
      <c r="BG1007" s="15"/>
      <c r="BH1007"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08" spans="1:60">
      <c r="A1008" s="256"/>
      <c r="B1008" s="259"/>
      <c r="C1008" s="256"/>
      <c r="D1008" s="256"/>
      <c r="E1008" s="179" t="s">
        <v>22</v>
      </c>
      <c r="F1008" s="141">
        <v>1</v>
      </c>
      <c r="G1008" s="141">
        <v>1</v>
      </c>
      <c r="H1008" s="141">
        <v>1</v>
      </c>
      <c r="I1008" s="141">
        <v>1</v>
      </c>
      <c r="J1008" s="255">
        <f>SUMPRODUCT(LARGE(AL1008:AO1008*F1008:I1008+AL1009:AO1009*F1009:I1009+AL1011:AO1011*F1011:I1011+AL1012:AO1012*F1012:I1012+AL1014:AO1014*F1014:I1014+AL1015:AO1015*F1015:I1015,1))</f>
        <v>5.0899120586405155</v>
      </c>
      <c r="K1008" s="255">
        <f>INDEX($J$17:$J$200,MATCH(C1007,$C$17:$C$200,0),1)</f>
        <v>5.1145752809421161</v>
      </c>
      <c r="L1008" s="25">
        <v>0.08</v>
      </c>
      <c r="M1008" s="249"/>
      <c r="N1008" s="10"/>
      <c r="O1008" s="81">
        <v>0.5</v>
      </c>
      <c r="P1008" s="44">
        <v>0</v>
      </c>
      <c r="Q1008" s="10">
        <v>0</v>
      </c>
      <c r="R1008" s="10">
        <v>6</v>
      </c>
      <c r="S1008" s="44"/>
      <c r="T1008" s="44"/>
      <c r="U1008" s="44"/>
      <c r="V1008" s="24"/>
      <c r="W1008" s="235">
        <f>$L1008*$O1008*效果范围削减($R1008)</f>
        <v>0.1833030277982336</v>
      </c>
      <c r="X1008" s="235">
        <f>$L1008*$O1008*效果范围削减($R1008)</f>
        <v>0.1833030277982336</v>
      </c>
      <c r="Y1008" s="235">
        <f>$L1008*$O1008*效果范围削减($R1008)</f>
        <v>0.1833030277982336</v>
      </c>
      <c r="Z1008" s="235">
        <f>$L1008*$O1008*效果范围削减($R1008)</f>
        <v>0.1833030277982336</v>
      </c>
      <c r="AA1008" s="22"/>
      <c r="AB1008" s="44" t="s">
        <v>99</v>
      </c>
      <c r="AC1008" s="92">
        <f>辅助效用($P1008,0,AC$15,"兵力转换",标准系数,"指定士兵",W1008)</f>
        <v>1.1517815920077068</v>
      </c>
      <c r="AD1008" s="92">
        <f>辅助效用($P1008,0,AD$15,"兵力转换",标准系数,"指定士兵",X1008)</f>
        <v>1.018329416755086</v>
      </c>
      <c r="AE1008" s="92">
        <f>辅助效用($P1008,0,AE$15,"兵力转换",标准系数,"指定士兵",Y1008)</f>
        <v>1.0807963113330779</v>
      </c>
      <c r="AF1008" s="92">
        <f>辅助效用($P1008,0,AF$15,"兵力转换",标准系数,"指定士兵",Z1008)</f>
        <v>1.0337289430148109</v>
      </c>
      <c r="AG1008" s="92"/>
      <c r="AH1008" s="188"/>
      <c r="AI1008" s="188"/>
      <c r="AJ1008" s="188"/>
      <c r="AK1008" s="238">
        <f>AV1008+35*AW1008</f>
        <v>0.08</v>
      </c>
      <c r="AL1008" s="146">
        <f>IFERROR(AC1008*IF($E1008="将领",INDEX(兵法相关参数!$C$4:$AL$7,AL$15,MATCH($AB1008,兵法相关参数!$C$3:$AL$3,0)),INDEX(兵法相关参数!$C$12:$AL$15,AL$15,MATCH($AB1008,兵法相关参数!$C$3:$AL$3,0))),0)+IFERROR(AH1008*IF($E1008="将领",INDEX(兵法相关参数!$C$4:$AL$7,AL$15,MATCH($AG1008,兵法相关参数!$C$3:$AL$3,0)),INDEX(兵法相关参数!$C$12:$AL$15,AL$15,MATCH($AG1008,兵法相关参数!$C$3:$AL$3,0))),0)</f>
        <v>1.3170670159907334</v>
      </c>
      <c r="AM1008" s="146">
        <f>IFERROR(AD1008*IF($E1008="将领",INDEX(兵法相关参数!$C$4:$AL$7,AM$15,MATCH($AB1008,兵法相关参数!$C$3:$AL$3,0)),INDEX(兵法相关参数!$C$12:$AL$15,AM$15,MATCH($AB1008,兵法相关参数!$C$3:$AL$3,0))),0)+IFERROR(AI1008*IF($E1008="将领",INDEX(兵法相关参数!$C$4:$AL$7,AM$15,MATCH($AG1008,兵法相关参数!$C$3:$AL$3,0)),INDEX(兵法相关参数!$C$12:$AL$15,AM$15,MATCH($AG1008,兵法相关参数!$C$3:$AL$3,0))),0)</f>
        <v>1.0911033698276791</v>
      </c>
      <c r="AN1008" s="146">
        <f>IFERROR(AE1008*IF($E1008="将领",INDEX(兵法相关参数!$C$4:$AL$7,AN$15,MATCH($AB1008,兵法相关参数!$C$3:$AL$3,0)),INDEX(兵法相关参数!$C$12:$AL$15,AN$15,MATCH($AB1008,兵法相关参数!$C$3:$AL$3,0))),0)+IFERROR(AJ1008*IF($E1008="将领",INDEX(兵法相关参数!$C$4:$AL$7,AN$15,MATCH($AG1008,兵法相关参数!$C$3:$AL$3,0)),INDEX(兵法相关参数!$C$12:$AL$15,AN$15,MATCH($AG1008,兵法相关参数!$C$3:$AL$3,0))),0)</f>
        <v>1.0944173477867996</v>
      </c>
      <c r="AO1008" s="146">
        <f>IFERROR(AF1008*IF($E1008="将领",INDEX(兵法相关参数!$C$4:$AL$7,AL$15,MATCH($AB1008,兵法相关参数!$C$3:$AL$3,0)),INDEX(兵法相关参数!$C$12:$AL$15,AO$15,MATCH($AB1008,兵法相关参数!$C$3:$AL$3,0))),0)+IFERROR(AK1008*IF($E1008="将领",INDEX(兵法相关参数!$C$4:$AL$7,AL$15,MATCH($AG1008,兵法相关参数!$C$3:$AL$3,0)),INDEX(兵法相关参数!$C$12:$AL$15,AO$15,MATCH($AG1008,兵法相关参数!$C$3:$AL$3,0))),0)</f>
        <v>1.1820733234210796</v>
      </c>
      <c r="AP1008" s="27"/>
      <c r="AQ1008" s="151">
        <f>AQ1007</f>
        <v>30340</v>
      </c>
      <c r="AR1008" s="160">
        <f t="shared" si="690"/>
        <v>0</v>
      </c>
      <c r="AS1008" s="15" t="str">
        <f t="shared" si="691"/>
        <v>红</v>
      </c>
      <c r="AT1008" s="153">
        <f t="shared" si="692"/>
        <v>1</v>
      </c>
      <c r="AU1008" s="39" t="str">
        <f>IF(IF(L1008="","",AQ1008&amp;AT1008)=AU1007,"",IF(MOD(COUNTIF($AQ$1:AQ1008,AQ1008),3)=1,"",IF(L1008="","",AQ1008&amp;AT1008)))</f>
        <v>303401</v>
      </c>
      <c r="AV1008" s="191">
        <v>0.01</v>
      </c>
      <c r="AW1008" s="191">
        <v>2E-3</v>
      </c>
      <c r="AX1008" s="15" t="str">
        <f>IF(MOD(COUNTIF($AQ$1:AQ1008,AQ1008),3)=1,"",IF(M1008="","",AT1008+1))</f>
        <v/>
      </c>
      <c r="AY1008" s="15" t="str">
        <f t="shared" si="697"/>
        <v/>
      </c>
      <c r="AZ1008" s="166" t="str">
        <f t="shared" si="698"/>
        <v/>
      </c>
      <c r="BA1008" s="166" t="str">
        <f t="shared" si="699"/>
        <v/>
      </c>
      <c r="BB1008" s="15" t="str">
        <f>IF(MOD(COUNTIF($AQ$1:AQ1008,AQ1008),3)=1,"",IF(N1008="","",AX1008+1))</f>
        <v/>
      </c>
      <c r="BC1008" s="15" t="str">
        <f t="shared" si="693"/>
        <v/>
      </c>
      <c r="BD1008" s="166" t="str">
        <f t="shared" si="694"/>
        <v/>
      </c>
      <c r="BE1008" s="166" t="str">
        <f t="shared" si="695"/>
        <v/>
      </c>
      <c r="BF1008" s="15"/>
      <c r="BG1008" s="15"/>
      <c r="BH1008"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09" spans="1:60">
      <c r="A1009" s="256"/>
      <c r="B1009" s="259"/>
      <c r="C1009" s="256"/>
      <c r="D1009" s="257"/>
      <c r="E1009" s="179" t="s">
        <v>28</v>
      </c>
      <c r="F1009" s="141">
        <v>1</v>
      </c>
      <c r="G1009" s="141">
        <v>1</v>
      </c>
      <c r="H1009" s="141">
        <v>1</v>
      </c>
      <c r="I1009" s="141">
        <v>1</v>
      </c>
      <c r="J1009" s="256"/>
      <c r="K1009" s="256"/>
      <c r="L1009" s="182"/>
      <c r="M1009" s="179"/>
      <c r="N1009" s="179"/>
      <c r="O1009" s="182"/>
      <c r="P1009" s="179"/>
      <c r="Q1009" s="179"/>
      <c r="R1009" s="179"/>
      <c r="S1009" s="179"/>
      <c r="T1009" s="179"/>
      <c r="U1009" s="179"/>
      <c r="V1009" s="179"/>
      <c r="W1009" s="179"/>
      <c r="X1009" s="179"/>
      <c r="Y1009" s="179"/>
      <c r="Z1009" s="179"/>
      <c r="AA1009" s="179"/>
      <c r="AB1009" s="44"/>
      <c r="AC1009" s="92"/>
      <c r="AD1009" s="92"/>
      <c r="AE1009" s="92"/>
      <c r="AF1009" s="92"/>
      <c r="AG1009" s="92"/>
      <c r="AH1009" s="189"/>
      <c r="AI1009" s="189"/>
      <c r="AJ1009" s="189"/>
      <c r="AK1009" s="189"/>
      <c r="AL1009" s="146">
        <f>IFERROR(AC1009*IF($E1009="将领",INDEX(兵法相关参数!$C$4:$AL$7,AL$15,MATCH($AB1009,兵法相关参数!$C$3:$AL$3,0)),INDEX(兵法相关参数!$C$12:$AL$15,AL$15,MATCH($AB1009,兵法相关参数!$C$3:$AL$3,0))),0)+IFERROR(AH1009*IF($E1009="将领",INDEX(兵法相关参数!$C$4:$AL$7,AL$15,MATCH($AG1009,兵法相关参数!$C$3:$AL$3,0)),INDEX(兵法相关参数!$C$12:$AL$15,AL$15,MATCH($AG1009,兵法相关参数!$C$3:$AL$3,0))),0)</f>
        <v>0</v>
      </c>
      <c r="AM1009" s="146">
        <f>IFERROR(AD1009*IF($E1009="将领",INDEX(兵法相关参数!$C$4:$AL$7,AM$15,MATCH($AB1009,兵法相关参数!$C$3:$AL$3,0)),INDEX(兵法相关参数!$C$12:$AL$15,AM$15,MATCH($AB1009,兵法相关参数!$C$3:$AL$3,0))),0)+IFERROR(AI1009*IF($E1009="将领",INDEX(兵法相关参数!$C$4:$AL$7,AM$15,MATCH($AG1009,兵法相关参数!$C$3:$AL$3,0)),INDEX(兵法相关参数!$C$12:$AL$15,AM$15,MATCH($AG1009,兵法相关参数!$C$3:$AL$3,0))),0)</f>
        <v>0</v>
      </c>
      <c r="AN1009" s="146">
        <f>IFERROR(AE1009*IF($E1009="将领",INDEX(兵法相关参数!$C$4:$AL$7,AN$15,MATCH($AB1009,兵法相关参数!$C$3:$AL$3,0)),INDEX(兵法相关参数!$C$12:$AL$15,AN$15,MATCH($AB1009,兵法相关参数!$C$3:$AL$3,0))),0)+IFERROR(AJ1009*IF($E1009="将领",INDEX(兵法相关参数!$C$4:$AL$7,AN$15,MATCH($AG1009,兵法相关参数!$C$3:$AL$3,0)),INDEX(兵法相关参数!$C$12:$AL$15,AN$15,MATCH($AG1009,兵法相关参数!$C$3:$AL$3,0))),0)</f>
        <v>0</v>
      </c>
      <c r="AO1009" s="146">
        <f>IFERROR(AF1009*IF($E1009="将领",INDEX(兵法相关参数!$C$4:$AL$7,AL$15,MATCH($AB1009,兵法相关参数!$C$3:$AL$3,0)),INDEX(兵法相关参数!$C$12:$AL$15,AO$15,MATCH($AB1009,兵法相关参数!$C$3:$AL$3,0))),0)+IFERROR(AK1009*IF($E1009="将领",INDEX(兵法相关参数!$C$4:$AL$7,AL$15,MATCH($AG1009,兵法相关参数!$C$3:$AL$3,0)),INDEX(兵法相关参数!$C$12:$AL$15,AO$15,MATCH($AG1009,兵法相关参数!$C$3:$AL$3,0))),0)</f>
        <v>0</v>
      </c>
      <c r="AP1009" s="27"/>
      <c r="AQ1009" s="151">
        <f>AQ1008</f>
        <v>30340</v>
      </c>
      <c r="AR1009" s="160">
        <f t="shared" si="690"/>
        <v>0</v>
      </c>
      <c r="AS1009" s="15" t="str">
        <f t="shared" si="691"/>
        <v>红</v>
      </c>
      <c r="AT1009" s="153">
        <f t="shared" si="692"/>
        <v>1</v>
      </c>
      <c r="AU1009" s="39" t="str">
        <f>IF(IF(L1009="","",AQ1009&amp;AT1009)=AU1008,"",IF(MOD(COUNTIF($AQ$1:AQ1009,AQ1009),3)=1,"",IF(L1009="","",AQ1009&amp;AT1009)))</f>
        <v/>
      </c>
      <c r="AV1009" s="166" t="str">
        <f t="shared" si="688"/>
        <v/>
      </c>
      <c r="AW1009" s="166" t="str">
        <f t="shared" si="689"/>
        <v/>
      </c>
      <c r="AX1009" s="15" t="str">
        <f>IF(MOD(COUNTIF($AQ$1:AQ1009,AQ1009),3)=1,"",IF(M1009="","",AT1009+1))</f>
        <v/>
      </c>
      <c r="AY1009" s="15" t="str">
        <f t="shared" si="697"/>
        <v/>
      </c>
      <c r="AZ1009" s="166" t="str">
        <f t="shared" si="698"/>
        <v/>
      </c>
      <c r="BA1009" s="166" t="str">
        <f t="shared" si="699"/>
        <v/>
      </c>
      <c r="BB1009" s="15" t="str">
        <f>IF(MOD(COUNTIF($AQ$1:AQ1009,AQ1009),3)=1,"",IF(N1009="","",AX1009+1))</f>
        <v/>
      </c>
      <c r="BC1009" s="15" t="str">
        <f t="shared" si="693"/>
        <v/>
      </c>
      <c r="BD1009" s="166" t="str">
        <f t="shared" si="694"/>
        <v/>
      </c>
      <c r="BE1009" s="166" t="str">
        <f t="shared" si="695"/>
        <v/>
      </c>
      <c r="BF1009" s="15"/>
      <c r="BG1009" s="15"/>
      <c r="BH1009"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10" spans="1:60">
      <c r="A1010" s="256"/>
      <c r="B1010" s="259"/>
      <c r="C1010" s="256"/>
      <c r="D1010" s="255" t="s">
        <v>55</v>
      </c>
      <c r="E1010" s="11"/>
      <c r="F1010" s="11"/>
      <c r="G1010" s="11"/>
      <c r="H1010" s="11"/>
      <c r="I1010" s="11"/>
      <c r="J1010" s="256"/>
      <c r="K1010" s="256"/>
      <c r="L1010" s="184" t="s">
        <v>62</v>
      </c>
      <c r="M1010" s="11"/>
      <c r="N1010" s="11"/>
      <c r="O1010" s="183" t="s">
        <v>52</v>
      </c>
      <c r="P1010" s="3" t="s">
        <v>57</v>
      </c>
      <c r="Q1010" s="11" t="s">
        <v>60</v>
      </c>
      <c r="R1010" s="11" t="s">
        <v>61</v>
      </c>
      <c r="S1010" s="184"/>
      <c r="T1010" s="184"/>
      <c r="U1010" s="184"/>
      <c r="V1010" s="184"/>
      <c r="W1010" s="3" t="s">
        <v>223</v>
      </c>
      <c r="X1010" s="3" t="s">
        <v>224</v>
      </c>
      <c r="Y1010" s="3" t="s">
        <v>225</v>
      </c>
      <c r="Z1010" s="3" t="s">
        <v>226</v>
      </c>
      <c r="AA1010" s="1"/>
      <c r="AB1010" s="15"/>
      <c r="AC1010" s="187" t="s">
        <v>227</v>
      </c>
      <c r="AD1010" s="187" t="s">
        <v>228</v>
      </c>
      <c r="AE1010" s="187" t="s">
        <v>229</v>
      </c>
      <c r="AF1010" s="187" t="s">
        <v>230</v>
      </c>
      <c r="AG1010" s="96"/>
      <c r="AH1010" s="187" t="s">
        <v>227</v>
      </c>
      <c r="AI1010" s="187" t="s">
        <v>228</v>
      </c>
      <c r="AJ1010" s="187" t="s">
        <v>229</v>
      </c>
      <c r="AK1010" s="187" t="s">
        <v>230</v>
      </c>
      <c r="AL1010" s="146">
        <f>IFERROR(AC1010*IF($E1010="将领",INDEX(兵法相关参数!$C$4:$AL$7,AL$15,MATCH($AB1010,兵法相关参数!$C$3:$AL$3,0)),INDEX(兵法相关参数!$C$12:$AL$15,AL$15,MATCH($AB1010,兵法相关参数!$C$3:$AL$3,0))),0)+IFERROR(AH1010*IF($E1010="将领",INDEX(兵法相关参数!$C$4:$AL$7,AL$15,MATCH($AG1010,兵法相关参数!$C$3:$AL$3,0)),INDEX(兵法相关参数!$C$12:$AL$15,AL$15,MATCH($AG1010,兵法相关参数!$C$3:$AL$3,0))),0)</f>
        <v>0</v>
      </c>
      <c r="AM1010" s="146">
        <f>IFERROR(AD1010*IF($E1010="将领",INDEX(兵法相关参数!$C$4:$AL$7,AM$15,MATCH($AB1010,兵法相关参数!$C$3:$AL$3,0)),INDEX(兵法相关参数!$C$12:$AL$15,AM$15,MATCH($AB1010,兵法相关参数!$C$3:$AL$3,0))),0)+IFERROR(AI1010*IF($E1010="将领",INDEX(兵法相关参数!$C$4:$AL$7,AM$15,MATCH($AG1010,兵法相关参数!$C$3:$AL$3,0)),INDEX(兵法相关参数!$C$12:$AL$15,AM$15,MATCH($AG1010,兵法相关参数!$C$3:$AL$3,0))),0)</f>
        <v>0</v>
      </c>
      <c r="AN1010" s="146">
        <f>IFERROR(AE1010*IF($E1010="将领",INDEX(兵法相关参数!$C$4:$AL$7,AN$15,MATCH($AB1010,兵法相关参数!$C$3:$AL$3,0)),INDEX(兵法相关参数!$C$12:$AL$15,AN$15,MATCH($AB1010,兵法相关参数!$C$3:$AL$3,0))),0)+IFERROR(AJ1010*IF($E1010="将领",INDEX(兵法相关参数!$C$4:$AL$7,AN$15,MATCH($AG1010,兵法相关参数!$C$3:$AL$3,0)),INDEX(兵法相关参数!$C$12:$AL$15,AN$15,MATCH($AG1010,兵法相关参数!$C$3:$AL$3,0))),0)</f>
        <v>0</v>
      </c>
      <c r="AO1010" s="146">
        <f>IFERROR(AF1010*IF($E1010="将领",INDEX(兵法相关参数!$C$4:$AL$7,AL$15,MATCH($AB1010,兵法相关参数!$C$3:$AL$3,0)),INDEX(兵法相关参数!$C$12:$AL$15,AO$15,MATCH($AB1010,兵法相关参数!$C$3:$AL$3,0))),0)+IFERROR(AK1010*IF($E1010="将领",INDEX(兵法相关参数!$C$4:$AL$7,AL$15,MATCH($AG1010,兵法相关参数!$C$3:$AL$3,0)),INDEX(兵法相关参数!$C$12:$AL$15,AO$15,MATCH($AG1010,兵法相关参数!$C$3:$AL$3,0))),0)</f>
        <v>0</v>
      </c>
      <c r="AP1010" s="27"/>
      <c r="AQ1010" s="151">
        <f t="shared" ref="AQ1010:AQ1015" si="703">AQ1009</f>
        <v>30340</v>
      </c>
      <c r="AR1010" s="160">
        <f t="shared" si="690"/>
        <v>0</v>
      </c>
      <c r="AS1010" s="15" t="str">
        <f t="shared" si="691"/>
        <v>红</v>
      </c>
      <c r="AT1010" s="153">
        <f t="shared" si="692"/>
        <v>2</v>
      </c>
      <c r="AU1010" s="39" t="str">
        <f>IF(IF(L1010="","",AQ1010&amp;AT1010)=AU1009,"",IF(MOD(COUNTIF($AQ$1:AQ1010,AQ1010),3)=1,"",IF(L1010="","",AQ1010&amp;AT1010)))</f>
        <v/>
      </c>
      <c r="AV1010" s="166" t="str">
        <f t="shared" si="688"/>
        <v/>
      </c>
      <c r="AW1010" s="166" t="str">
        <f t="shared" si="689"/>
        <v/>
      </c>
      <c r="AX1010" s="15" t="str">
        <f>IF(MOD(COUNTIF($AQ$1:AQ1010,AQ1010),3)=1,"",IF(M1010="","",AT1010+1))</f>
        <v/>
      </c>
      <c r="AY1010" s="15" t="str">
        <f t="shared" si="697"/>
        <v/>
      </c>
      <c r="AZ1010" s="166" t="str">
        <f t="shared" si="698"/>
        <v/>
      </c>
      <c r="BA1010" s="166" t="str">
        <f t="shared" si="699"/>
        <v/>
      </c>
      <c r="BB1010" s="15" t="str">
        <f>IF(MOD(COUNTIF($AQ$1:AQ1010,AQ1010),3)=1,"",IF(N1010="","",AX1010+1))</f>
        <v/>
      </c>
      <c r="BC1010" s="15" t="str">
        <f t="shared" si="693"/>
        <v/>
      </c>
      <c r="BD1010" s="166" t="str">
        <f t="shared" si="694"/>
        <v/>
      </c>
      <c r="BE1010" s="166" t="str">
        <f t="shared" si="695"/>
        <v/>
      </c>
      <c r="BF1010" s="15"/>
      <c r="BG1010" s="15"/>
      <c r="BH1010"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11" spans="1:60">
      <c r="A1011" s="256"/>
      <c r="B1011" s="259"/>
      <c r="C1011" s="256"/>
      <c r="D1011" s="256"/>
      <c r="E1011" s="179" t="s">
        <v>22</v>
      </c>
      <c r="F1011" s="141">
        <v>1</v>
      </c>
      <c r="G1011" s="141">
        <v>1</v>
      </c>
      <c r="H1011" s="141">
        <v>1</v>
      </c>
      <c r="I1011" s="141">
        <v>1</v>
      </c>
      <c r="J1011" s="256"/>
      <c r="K1011" s="256"/>
      <c r="L1011" s="25">
        <v>1</v>
      </c>
      <c r="M1011" s="10"/>
      <c r="N1011" s="10"/>
      <c r="O1011" s="81">
        <v>1</v>
      </c>
      <c r="P1011" s="44">
        <v>25</v>
      </c>
      <c r="Q1011" s="10">
        <v>0</v>
      </c>
      <c r="R1011" s="10">
        <v>1</v>
      </c>
      <c r="S1011" s="44"/>
      <c r="T1011" s="44"/>
      <c r="U1011" s="44"/>
      <c r="V1011" s="24"/>
      <c r="W1011" s="235">
        <f>$L1011*$O1011*效果范围削减($R1011)</f>
        <v>1</v>
      </c>
      <c r="X1011" s="235">
        <f>$L1011*$O1011*效果范围削减($R1011)</f>
        <v>1</v>
      </c>
      <c r="Y1011" s="235">
        <f>$L1011*$O1011*效果范围削减($R1011)</f>
        <v>1</v>
      </c>
      <c r="Z1011" s="235">
        <f>$L1011*$O1011*效果范围削减($R1011)</f>
        <v>1</v>
      </c>
      <c r="AA1011" s="22"/>
      <c r="AB1011" s="44" t="s">
        <v>67</v>
      </c>
      <c r="AC1011" s="92">
        <f>辅助效用($P1011,-1,AC$15,"生存转换",标准系数,"指定将领",W1011)</f>
        <v>2.1258696222078317</v>
      </c>
      <c r="AD1011" s="92">
        <f>辅助效用($P1011,-1,AD$15,"生存转换",标准系数,"指定将领",X1011)</f>
        <v>2.435028957974803</v>
      </c>
      <c r="AE1011" s="92">
        <f>辅助效用($P1011,-1,AE$15,"生存转换",标准系数,"指定将领",Y1011)</f>
        <v>1.1099841208744297</v>
      </c>
      <c r="AF1011" s="92">
        <f>辅助效用($P1011,-1,AF$15,"生存转换",标准系数,"指定将领",Z1011)</f>
        <v>1.2230988903372657</v>
      </c>
      <c r="AG1011" s="92" t="s">
        <v>51</v>
      </c>
      <c r="AH1011" s="188">
        <f>IF($Q1011=0,0,持续效用($P1011,$Q1011,AH$15,$F1017))</f>
        <v>0</v>
      </c>
      <c r="AI1011" s="188">
        <f>IF($Q1011=0,0,持续效用($P1011,$Q1011,AI$15,$F1017))</f>
        <v>0</v>
      </c>
      <c r="AJ1011" s="188">
        <f>IF($Q1011=0,0,持续效用($P1011,$Q1011,AJ$15,$F1017))</f>
        <v>0</v>
      </c>
      <c r="AK1011" s="188">
        <f>IF($Q1011=0,0,持续效用($P1011,$Q1011,AK$15,$F1017))</f>
        <v>0</v>
      </c>
      <c r="AL1011" s="146">
        <f>IFERROR(AC1011*IF($E1011="将领",INDEX(兵法相关参数!$C$4:$AL$7,AL$15,MATCH($AB1011,兵法相关参数!$C$3:$AL$3,0)),INDEX(兵法相关参数!$C$12:$AL$15,AL$15,MATCH($AB1011,兵法相关参数!$C$3:$AL$3,0))),0)+IFERROR(AH1011*IF($E1011="将领",INDEX(兵法相关参数!$C$4:$AL$7,AL$15,MATCH($AG1011,兵法相关参数!$C$3:$AL$3,0)),INDEX(兵法相关参数!$C$12:$AL$15,AL$15,MATCH($AG1011,兵法相关参数!$C$3:$AL$3,0))),0)</f>
        <v>2.2144994718178523</v>
      </c>
      <c r="AM1011" s="146">
        <f>IFERROR(AD1011*IF($E1011="将领",INDEX(兵法相关参数!$C$4:$AL$7,AM$15,MATCH($AB1011,兵法相关参数!$C$3:$AL$3,0)),INDEX(兵法相关参数!$C$12:$AL$15,AM$15,MATCH($AB1011,兵法相关参数!$C$3:$AL$3,0))),0)+IFERROR(AI1011*IF($E1011="将领",INDEX(兵法相关参数!$C$4:$AL$7,AM$15,MATCH($AG1011,兵法相关参数!$C$3:$AL$3,0)),INDEX(兵法相关参数!$C$12:$AL$15,AM$15,MATCH($AG1011,兵法相关参数!$C$3:$AL$3,0))),0)</f>
        <v>2.5041704672152996</v>
      </c>
      <c r="AN1011" s="146">
        <f>IFERROR(AE1011*IF($E1011="将领",INDEX(兵法相关参数!$C$4:$AL$7,AN$15,MATCH($AB1011,兵法相关参数!$C$3:$AL$3,0)),INDEX(兵法相关参数!$C$12:$AL$15,AN$15,MATCH($AB1011,兵法相关参数!$C$3:$AL$3,0))),0)+IFERROR(AJ1011*IF($E1011="将领",INDEX(兵法相关参数!$C$4:$AL$7,AN$15,MATCH($AG1011,兵法相关参数!$C$3:$AL$3,0)),INDEX(兵法相关参数!$C$12:$AL$15,AN$15,MATCH($AG1011,兵法相关参数!$C$3:$AL$3,0))),0)</f>
        <v>1.1026239666008608</v>
      </c>
      <c r="AO1011" s="146">
        <f>IFERROR(AF1011*IF($E1011="将领",INDEX(兵法相关参数!$C$4:$AL$7,AL$15,MATCH($AB1011,兵法相关参数!$C$3:$AL$3,0)),INDEX(兵法相关参数!$C$12:$AL$15,AO$15,MATCH($AB1011,兵法相关参数!$C$3:$AL$3,0))),0)+IFERROR(AK1011*IF($E1011="将领",INDEX(兵法相关参数!$C$4:$AL$7,AL$15,MATCH($AG1011,兵法相关参数!$C$3:$AL$3,0)),INDEX(兵法相关参数!$C$12:$AL$15,AO$15,MATCH($AG1011,兵法相关参数!$C$3:$AL$3,0))),0)</f>
        <v>1.2740912322835196</v>
      </c>
      <c r="AP1011" s="27"/>
      <c r="AQ1011" s="151">
        <f t="shared" si="703"/>
        <v>30340</v>
      </c>
      <c r="AR1011" s="160">
        <f t="shared" si="690"/>
        <v>0</v>
      </c>
      <c r="AS1011" s="15" t="str">
        <f t="shared" si="691"/>
        <v>红</v>
      </c>
      <c r="AT1011" s="153">
        <f t="shared" si="692"/>
        <v>2</v>
      </c>
      <c r="AU1011" s="39" t="str">
        <f>IF(IF(L1011="","",AQ1011&amp;AT1011)=AU1010,"",IF(MOD(COUNTIF($AQ$1:AQ1011,AQ1011),3)=1,"",IF(L1011="","",AQ1011&amp;AT1011)))</f>
        <v>303402</v>
      </c>
      <c r="AV1011" s="191">
        <v>0.23</v>
      </c>
      <c r="AW1011" s="191">
        <v>2.1999999999999999E-2</v>
      </c>
      <c r="AX1011" s="15" t="str">
        <f>IF(MOD(COUNTIF($AQ$1:AQ1011,AQ1011),3)=1,"",IF(M1011="","",AT1011+1))</f>
        <v/>
      </c>
      <c r="AY1011" s="15" t="str">
        <f t="shared" si="697"/>
        <v/>
      </c>
      <c r="AZ1011" s="166" t="str">
        <f t="shared" si="698"/>
        <v/>
      </c>
      <c r="BA1011" s="166" t="str">
        <f t="shared" si="699"/>
        <v/>
      </c>
      <c r="BB1011" s="15" t="str">
        <f>IF(MOD(COUNTIF($AQ$1:AQ1011,AQ1011),3)=1,"",IF(N1011="","",AX1011+1))</f>
        <v/>
      </c>
      <c r="BC1011" s="15" t="str">
        <f t="shared" si="693"/>
        <v/>
      </c>
      <c r="BD1011" s="166" t="str">
        <f t="shared" si="694"/>
        <v/>
      </c>
      <c r="BE1011" s="166" t="str">
        <f t="shared" si="695"/>
        <v/>
      </c>
      <c r="BF1011" s="15"/>
      <c r="BG1011" s="15"/>
      <c r="BH1011"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12" spans="1:60">
      <c r="A1012" s="256"/>
      <c r="B1012" s="259"/>
      <c r="C1012" s="256"/>
      <c r="D1012" s="257"/>
      <c r="E1012" s="179"/>
      <c r="F1012" s="141"/>
      <c r="G1012" s="141"/>
      <c r="H1012" s="141"/>
      <c r="I1012" s="141"/>
      <c r="J1012" s="256"/>
      <c r="K1012" s="256"/>
      <c r="L1012" s="182"/>
      <c r="M1012" s="179"/>
      <c r="N1012" s="179"/>
      <c r="O1012" s="182"/>
      <c r="P1012" s="179"/>
      <c r="Q1012" s="179"/>
      <c r="R1012" s="179"/>
      <c r="S1012" s="179"/>
      <c r="T1012" s="179"/>
      <c r="U1012" s="179"/>
      <c r="V1012" s="179"/>
      <c r="W1012" s="179"/>
      <c r="X1012" s="179"/>
      <c r="Y1012" s="179"/>
      <c r="Z1012" s="179"/>
      <c r="AA1012" s="179"/>
      <c r="AB1012" s="44"/>
      <c r="AC1012" s="189"/>
      <c r="AD1012" s="189"/>
      <c r="AE1012" s="189"/>
      <c r="AF1012" s="189"/>
      <c r="AG1012" s="92"/>
      <c r="AH1012" s="189"/>
      <c r="AI1012" s="189"/>
      <c r="AJ1012" s="189"/>
      <c r="AK1012" s="189"/>
      <c r="AL1012" s="146">
        <f>IFERROR(AC1012*IF($E1012="将领",INDEX(兵法相关参数!$C$4:$AL$7,AL$15,MATCH($AB1012,兵法相关参数!$C$3:$AL$3,0)),INDEX(兵法相关参数!$C$12:$AL$15,AL$15,MATCH($AB1012,兵法相关参数!$C$3:$AL$3,0))),0)+IFERROR(AH1012*IF($E1012="将领",INDEX(兵法相关参数!$C$4:$AL$7,AL$15,MATCH($AG1012,兵法相关参数!$C$3:$AL$3,0)),INDEX(兵法相关参数!$C$12:$AL$15,AL$15,MATCH($AG1012,兵法相关参数!$C$3:$AL$3,0))),0)</f>
        <v>0</v>
      </c>
      <c r="AM1012" s="146">
        <f>IFERROR(AD1012*IF($E1012="将领",INDEX(兵法相关参数!$C$4:$AL$7,AM$15,MATCH($AB1012,兵法相关参数!$C$3:$AL$3,0)),INDEX(兵法相关参数!$C$12:$AL$15,AM$15,MATCH($AB1012,兵法相关参数!$C$3:$AL$3,0))),0)+IFERROR(AI1012*IF($E1012="将领",INDEX(兵法相关参数!$C$4:$AL$7,AM$15,MATCH($AG1012,兵法相关参数!$C$3:$AL$3,0)),INDEX(兵法相关参数!$C$12:$AL$15,AM$15,MATCH($AG1012,兵法相关参数!$C$3:$AL$3,0))),0)</f>
        <v>0</v>
      </c>
      <c r="AN1012" s="146">
        <f>IFERROR(AE1012*IF($E1012="将领",INDEX(兵法相关参数!$C$4:$AL$7,AN$15,MATCH($AB1012,兵法相关参数!$C$3:$AL$3,0)),INDEX(兵法相关参数!$C$12:$AL$15,AN$15,MATCH($AB1012,兵法相关参数!$C$3:$AL$3,0))),0)+IFERROR(AJ1012*IF($E1012="将领",INDEX(兵法相关参数!$C$4:$AL$7,AN$15,MATCH($AG1012,兵法相关参数!$C$3:$AL$3,0)),INDEX(兵法相关参数!$C$12:$AL$15,AN$15,MATCH($AG1012,兵法相关参数!$C$3:$AL$3,0))),0)</f>
        <v>0</v>
      </c>
      <c r="AO1012" s="146">
        <f>IFERROR(AF1012*IF($E1012="将领",INDEX(兵法相关参数!$C$4:$AL$7,AL$15,MATCH($AB1012,兵法相关参数!$C$3:$AL$3,0)),INDEX(兵法相关参数!$C$12:$AL$15,AO$15,MATCH($AB1012,兵法相关参数!$C$3:$AL$3,0))),0)+IFERROR(AK1012*IF($E1012="将领",INDEX(兵法相关参数!$C$4:$AL$7,AL$15,MATCH($AG1012,兵法相关参数!$C$3:$AL$3,0)),INDEX(兵法相关参数!$C$12:$AL$15,AO$15,MATCH($AG1012,兵法相关参数!$C$3:$AL$3,0))),0)</f>
        <v>0</v>
      </c>
      <c r="AP1012" s="27"/>
      <c r="AQ1012" s="151">
        <f t="shared" si="703"/>
        <v>30340</v>
      </c>
      <c r="AR1012" s="160">
        <f t="shared" si="690"/>
        <v>0</v>
      </c>
      <c r="AS1012" s="15" t="str">
        <f t="shared" si="691"/>
        <v>红</v>
      </c>
      <c r="AT1012" s="153">
        <f t="shared" si="692"/>
        <v>2</v>
      </c>
      <c r="AU1012" s="39" t="str">
        <f>IF(IF(L1012="","",AQ1012&amp;AT1012)=AU1011,"",IF(MOD(COUNTIF($AQ$1:AQ1012,AQ1012),3)=1,"",IF(L1012="","",AQ1012&amp;AT1012)))</f>
        <v/>
      </c>
      <c r="AV1012" s="166" t="str">
        <f t="shared" si="688"/>
        <v/>
      </c>
      <c r="AW1012" s="166" t="str">
        <f t="shared" si="689"/>
        <v/>
      </c>
      <c r="AX1012" s="15" t="str">
        <f>IF(MOD(COUNTIF($AQ$1:AQ1012,AQ1012),3)=1,"",IF(M1012="","",AT1012+1))</f>
        <v/>
      </c>
      <c r="AY1012" s="15" t="str">
        <f t="shared" si="697"/>
        <v/>
      </c>
      <c r="AZ1012" s="166" t="str">
        <f t="shared" si="698"/>
        <v/>
      </c>
      <c r="BA1012" s="166" t="str">
        <f t="shared" si="699"/>
        <v/>
      </c>
      <c r="BB1012" s="15" t="str">
        <f>IF(MOD(COUNTIF($AQ$1:AQ1012,AQ1012),3)=1,"",IF(N1012="","",AX1012+1))</f>
        <v/>
      </c>
      <c r="BC1012" s="15" t="str">
        <f t="shared" si="693"/>
        <v/>
      </c>
      <c r="BD1012" s="166" t="str">
        <f t="shared" si="694"/>
        <v/>
      </c>
      <c r="BE1012" s="166" t="str">
        <f t="shared" si="695"/>
        <v/>
      </c>
      <c r="BF1012" s="15"/>
      <c r="BG1012" s="15"/>
      <c r="BH1012"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13" spans="1:60">
      <c r="A1013" s="256"/>
      <c r="B1013" s="259"/>
      <c r="C1013" s="256"/>
      <c r="D1013" s="255" t="s">
        <v>589</v>
      </c>
      <c r="E1013" s="11"/>
      <c r="F1013" s="11"/>
      <c r="G1013" s="11"/>
      <c r="H1013" s="11"/>
      <c r="I1013" s="11"/>
      <c r="J1013" s="256"/>
      <c r="K1013" s="256"/>
      <c r="L1013" s="184"/>
      <c r="M1013" s="184"/>
      <c r="N1013" s="11"/>
      <c r="O1013" s="183" t="s">
        <v>52</v>
      </c>
      <c r="P1013" s="3" t="s">
        <v>57</v>
      </c>
      <c r="Q1013" s="11" t="s">
        <v>60</v>
      </c>
      <c r="R1013" s="11" t="s">
        <v>61</v>
      </c>
      <c r="S1013" s="184" t="s">
        <v>912</v>
      </c>
      <c r="T1013" s="184"/>
      <c r="U1013" s="184"/>
      <c r="V1013" s="184"/>
      <c r="W1013" s="3" t="s">
        <v>223</v>
      </c>
      <c r="X1013" s="3" t="s">
        <v>224</v>
      </c>
      <c r="Y1013" s="3" t="s">
        <v>225</v>
      </c>
      <c r="Z1013" s="3" t="s">
        <v>226</v>
      </c>
      <c r="AA1013" s="1"/>
      <c r="AB1013" s="15"/>
      <c r="AC1013" s="187" t="s">
        <v>227</v>
      </c>
      <c r="AD1013" s="187" t="s">
        <v>228</v>
      </c>
      <c r="AE1013" s="187" t="s">
        <v>229</v>
      </c>
      <c r="AF1013" s="187" t="s">
        <v>230</v>
      </c>
      <c r="AG1013" s="96"/>
      <c r="AH1013" s="187" t="s">
        <v>227</v>
      </c>
      <c r="AI1013" s="187" t="s">
        <v>228</v>
      </c>
      <c r="AJ1013" s="187" t="s">
        <v>229</v>
      </c>
      <c r="AK1013" s="187" t="s">
        <v>230</v>
      </c>
      <c r="AL1013" s="146">
        <f>IFERROR(AC1013*IF($E1013="将领",INDEX(兵法相关参数!$C$4:$AL$7,AL$15,MATCH($AB1013,兵法相关参数!$C$3:$AL$3,0)),INDEX(兵法相关参数!$C$12:$AL$15,AL$15,MATCH($AB1013,兵法相关参数!$C$3:$AL$3,0))),0)+IFERROR(AH1013*IF($E1013="将领",INDEX(兵法相关参数!$C$4:$AL$7,AL$15,MATCH($AG1013,兵法相关参数!$C$3:$AL$3,0)),INDEX(兵法相关参数!$C$12:$AL$15,AL$15,MATCH($AG1013,兵法相关参数!$C$3:$AL$3,0))),0)</f>
        <v>0</v>
      </c>
      <c r="AM1013" s="146">
        <f>IFERROR(AD1013*IF($E1013="将领",INDEX(兵法相关参数!$C$4:$AL$7,AM$15,MATCH($AB1013,兵法相关参数!$C$3:$AL$3,0)),INDEX(兵法相关参数!$C$12:$AL$15,AM$15,MATCH($AB1013,兵法相关参数!$C$3:$AL$3,0))),0)+IFERROR(AI1013*IF($E1013="将领",INDEX(兵法相关参数!$C$4:$AL$7,AM$15,MATCH($AG1013,兵法相关参数!$C$3:$AL$3,0)),INDEX(兵法相关参数!$C$12:$AL$15,AM$15,MATCH($AG1013,兵法相关参数!$C$3:$AL$3,0))),0)</f>
        <v>0</v>
      </c>
      <c r="AN1013" s="146">
        <f>IFERROR(AE1013*IF($E1013="将领",INDEX(兵法相关参数!$C$4:$AL$7,AN$15,MATCH($AB1013,兵法相关参数!$C$3:$AL$3,0)),INDEX(兵法相关参数!$C$12:$AL$15,AN$15,MATCH($AB1013,兵法相关参数!$C$3:$AL$3,0))),0)+IFERROR(AJ1013*IF($E1013="将领",INDEX(兵法相关参数!$C$4:$AL$7,AN$15,MATCH($AG1013,兵法相关参数!$C$3:$AL$3,0)),INDEX(兵法相关参数!$C$12:$AL$15,AN$15,MATCH($AG1013,兵法相关参数!$C$3:$AL$3,0))),0)</f>
        <v>0</v>
      </c>
      <c r="AO1013" s="146">
        <f>IFERROR(AF1013*IF($E1013="将领",INDEX(兵法相关参数!$C$4:$AL$7,AL$15,MATCH($AB1013,兵法相关参数!$C$3:$AL$3,0)),INDEX(兵法相关参数!$C$12:$AL$15,AO$15,MATCH($AB1013,兵法相关参数!$C$3:$AL$3,0))),0)+IFERROR(AK1013*IF($E1013="将领",INDEX(兵法相关参数!$C$4:$AL$7,AL$15,MATCH($AG1013,兵法相关参数!$C$3:$AL$3,0)),INDEX(兵法相关参数!$C$12:$AL$15,AO$15,MATCH($AG1013,兵法相关参数!$C$3:$AL$3,0))),0)</f>
        <v>0</v>
      </c>
      <c r="AP1013" s="27"/>
      <c r="AQ1013" s="151">
        <f t="shared" si="703"/>
        <v>30340</v>
      </c>
      <c r="AR1013" s="160">
        <f t="shared" si="690"/>
        <v>0</v>
      </c>
      <c r="AS1013" s="15" t="str">
        <f t="shared" si="691"/>
        <v>红</v>
      </c>
      <c r="AT1013" s="153">
        <f t="shared" si="692"/>
        <v>3</v>
      </c>
      <c r="AU1013" s="39" t="str">
        <f>IF(IF(L1013="","",AQ1013&amp;AT1013)=AU1012,"",IF(MOD(COUNTIF($AQ$1:AQ1013,AQ1013),3)=1,"",IF(L1013="","",AQ1013&amp;AT1013)))</f>
        <v/>
      </c>
      <c r="AV1013" s="166" t="str">
        <f t="shared" si="688"/>
        <v/>
      </c>
      <c r="AW1013" s="166" t="str">
        <f t="shared" si="689"/>
        <v/>
      </c>
      <c r="AX1013" s="15" t="str">
        <f>IF(MOD(COUNTIF($AQ$1:AQ1013,AQ1013),3)=1,"",IF(M1013="","",AT1013+1))</f>
        <v/>
      </c>
      <c r="AY1013" s="15" t="str">
        <f t="shared" si="697"/>
        <v/>
      </c>
      <c r="AZ1013" s="166" t="str">
        <f t="shared" si="698"/>
        <v/>
      </c>
      <c r="BA1013" s="166" t="str">
        <f t="shared" si="699"/>
        <v/>
      </c>
      <c r="BB1013" s="15" t="str">
        <f>IF(MOD(COUNTIF($AQ$1:AQ1013,AQ1013),3)=1,"",IF(N1013="","",AX1013+1))</f>
        <v/>
      </c>
      <c r="BC1013" s="15" t="str">
        <f t="shared" si="693"/>
        <v/>
      </c>
      <c r="BD1013" s="166" t="str">
        <f t="shared" si="694"/>
        <v/>
      </c>
      <c r="BE1013" s="166" t="str">
        <f t="shared" si="695"/>
        <v/>
      </c>
      <c r="BF1013" s="15"/>
      <c r="BG1013" s="15"/>
      <c r="BH1013"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14" spans="1:60">
      <c r="A1014" s="256"/>
      <c r="B1014" s="259"/>
      <c r="C1014" s="256"/>
      <c r="D1014" s="256"/>
      <c r="E1014" s="179" t="s">
        <v>28</v>
      </c>
      <c r="F1014" s="141">
        <v>1</v>
      </c>
      <c r="G1014" s="141">
        <v>1</v>
      </c>
      <c r="H1014" s="141">
        <v>1</v>
      </c>
      <c r="I1014" s="141">
        <v>1</v>
      </c>
      <c r="J1014" s="256"/>
      <c r="K1014" s="256"/>
      <c r="L1014" s="44"/>
      <c r="M1014" s="44"/>
      <c r="N1014" s="10"/>
      <c r="O1014" s="81">
        <v>0.6</v>
      </c>
      <c r="P1014" s="44">
        <v>0</v>
      </c>
      <c r="Q1014" s="10">
        <v>0</v>
      </c>
      <c r="R1014" s="10">
        <v>6</v>
      </c>
      <c r="S1014" s="24">
        <v>0.5</v>
      </c>
      <c r="T1014" s="44"/>
      <c r="U1014" s="44"/>
      <c r="V1014" s="24"/>
      <c r="W1014" s="92">
        <f>$O1014*$S1014</f>
        <v>0.3</v>
      </c>
      <c r="X1014" s="92">
        <f>$O1014*$S1014</f>
        <v>0.3</v>
      </c>
      <c r="Y1014" s="92">
        <f>$O1014*$S1014</f>
        <v>0.3</v>
      </c>
      <c r="Z1014" s="92">
        <f>$O1014*$S1014</f>
        <v>0.3</v>
      </c>
      <c r="AA1014" s="22"/>
      <c r="AB1014" s="44" t="s">
        <v>246</v>
      </c>
      <c r="AC1014" s="92">
        <f>辅助效用($P1014,0,AC$15,"兵力转换",标准系数,"指定士兵",W1014)</f>
        <v>1.9096214999999994</v>
      </c>
      <c r="AD1014" s="92">
        <f>辅助效用($P1014,0,AD$15,"兵力转换",标准系数,"指定士兵",X1014)</f>
        <v>1.6946400000000001</v>
      </c>
      <c r="AE1014" s="92">
        <f>辅助效用($P1014,0,AE$15,"兵力转换",标准系数,"指定士兵",Y1014)</f>
        <v>1.7951250000000003</v>
      </c>
      <c r="AF1014" s="92">
        <f>辅助效用($P1014,0,AF$15,"兵力转换",标准系数,"指定士兵",Z1014)</f>
        <v>1.7164125000000001</v>
      </c>
      <c r="AG1014" s="92" t="s">
        <v>51</v>
      </c>
      <c r="AH1014" s="188">
        <f>IF($Q1014=0,0,持续效用($P1014,$Q1014,AH$15,$F1014))</f>
        <v>0</v>
      </c>
      <c r="AI1014" s="188">
        <f>IF($Q1014=0,0,持续效用($P1014,$Q1014,AI$15,$F1014))</f>
        <v>0</v>
      </c>
      <c r="AJ1014" s="188">
        <f>IF($Q1014=0,0,持续效用($P1014,$Q1014,AJ$15,$F1014))</f>
        <v>0</v>
      </c>
      <c r="AK1014" s="188">
        <f>IF($Q1014=0,0,持续效用($P1014,$Q1014,AK$15,$F1014))</f>
        <v>0</v>
      </c>
      <c r="AL1014" s="146">
        <f>IFERROR(AC1014*IF($E1014="将领",INDEX(兵法相关参数!$C$4:$AL$7,AL$15,MATCH($AB1014,兵法相关参数!$C$3:$AL$3,0)),INDEX(兵法相关参数!$C$12:$AL$15,AL$15,MATCH($AB1014,兵法相关参数!$C$3:$AL$3,0))),0)+IFERROR(AH1014*IF($E1014="将领",INDEX(兵法相关参数!$C$4:$AL$7,AL$15,MATCH($AG1014,兵法相关参数!$C$3:$AL$3,0)),INDEX(兵法相关参数!$C$12:$AL$15,AL$15,MATCH($AG1014,兵法相关参数!$C$3:$AL$3,0))),0)</f>
        <v>1.55834557083193</v>
      </c>
      <c r="AM1014" s="146">
        <f>IFERROR(AD1014*IF($E1014="将领",INDEX(兵法相关参数!$C$4:$AL$7,AM$15,MATCH($AB1014,兵法相关参数!$C$3:$AL$3,0)),INDEX(兵法相关参数!$C$12:$AL$15,AM$15,MATCH($AB1014,兵法相关参数!$C$3:$AL$3,0))),0)+IFERROR(AI1014*IF($E1014="将领",INDEX(兵法相关参数!$C$4:$AL$7,AM$15,MATCH($AG1014,兵法相关参数!$C$3:$AL$3,0)),INDEX(兵法相关参数!$C$12:$AL$15,AM$15,MATCH($AG1014,兵法相关参数!$C$3:$AL$3,0))),0)</f>
        <v>1.393331634844732</v>
      </c>
      <c r="AN1014" s="146">
        <f>IFERROR(AE1014*IF($E1014="将领",INDEX(兵法相关参数!$C$4:$AL$7,AN$15,MATCH($AB1014,兵法相关参数!$C$3:$AL$3,0)),INDEX(兵法相关参数!$C$12:$AL$15,AN$15,MATCH($AB1014,兵法相关参数!$C$3:$AL$3,0))),0)+IFERROR(AJ1014*IF($E1014="将领",INDEX(兵法相关参数!$C$4:$AL$7,AN$15,MATCH($AG1014,兵法相关参数!$C$3:$AL$3,0)),INDEX(兵法相关参数!$C$12:$AL$15,AN$15,MATCH($AG1014,兵法相关参数!$C$3:$AL$3,0))),0)</f>
        <v>1.4768008840169264</v>
      </c>
      <c r="AO1014" s="146">
        <f>IFERROR(AF1014*IF($E1014="将领",INDEX(兵法相关参数!$C$4:$AL$7,AL$15,MATCH($AB1014,兵法相关参数!$C$3:$AL$3,0)),INDEX(兵法相关参数!$C$12:$AL$15,AO$15,MATCH($AB1014,兵法相关参数!$C$3:$AL$3,0))),0)+IFERROR(AK1014*IF($E1014="将领",INDEX(兵法相关参数!$C$4:$AL$7,AL$15,MATCH($AG1014,兵法相关参数!$C$3:$AL$3,0)),INDEX(兵法相关参数!$C$12:$AL$15,AO$15,MATCH($AG1014,兵法相关参数!$C$3:$AL$3,0))),0)</f>
        <v>1.4177630789297575</v>
      </c>
      <c r="AP1014" s="27"/>
      <c r="AQ1014" s="151">
        <f t="shared" si="703"/>
        <v>30340</v>
      </c>
      <c r="AR1014" s="160">
        <f t="shared" si="690"/>
        <v>0</v>
      </c>
      <c r="AS1014" s="15" t="str">
        <f t="shared" si="691"/>
        <v>红</v>
      </c>
      <c r="AT1014" s="153">
        <f t="shared" si="692"/>
        <v>3</v>
      </c>
      <c r="AU1014" s="39" t="str">
        <f>IF(IF(L1014="","",AQ1014&amp;AT1014)=AU1013,"",IF(MOD(COUNTIF($AQ$1:AQ1014,AQ1014),3)=1,"",IF(L1014="","",AQ1014&amp;AT1014)))</f>
        <v/>
      </c>
      <c r="AV1014" s="166" t="str">
        <f t="shared" si="688"/>
        <v/>
      </c>
      <c r="AW1014" s="166" t="str">
        <f t="shared" si="689"/>
        <v/>
      </c>
      <c r="AX1014" s="15" t="str">
        <f>IF(MOD(COUNTIF($AQ$1:AQ1014,AQ1014),3)=1,"",IF(M1014="","",AT1014+1))</f>
        <v/>
      </c>
      <c r="AY1014" s="15" t="str">
        <f t="shared" si="697"/>
        <v/>
      </c>
      <c r="AZ1014" s="166" t="str">
        <f t="shared" si="698"/>
        <v/>
      </c>
      <c r="BA1014" s="166" t="str">
        <f t="shared" si="699"/>
        <v/>
      </c>
      <c r="BB1014" s="15" t="str">
        <f>IF(MOD(COUNTIF($AQ$1:AQ1014,AQ1014),3)=1,"",IF(N1014="","",AX1014+1))</f>
        <v/>
      </c>
      <c r="BC1014" s="15" t="str">
        <f t="shared" si="693"/>
        <v/>
      </c>
      <c r="BD1014" s="166" t="str">
        <f t="shared" si="694"/>
        <v/>
      </c>
      <c r="BE1014" s="166" t="str">
        <f t="shared" si="695"/>
        <v/>
      </c>
      <c r="BF1014" s="15"/>
      <c r="BG1014" s="15"/>
      <c r="BH1014"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15" spans="1:60">
      <c r="A1015" s="257"/>
      <c r="B1015" s="260"/>
      <c r="C1015" s="257"/>
      <c r="D1015" s="257"/>
      <c r="E1015" s="179"/>
      <c r="F1015" s="141"/>
      <c r="G1015" s="141"/>
      <c r="H1015" s="141"/>
      <c r="I1015" s="141"/>
      <c r="J1015" s="257"/>
      <c r="K1015" s="257"/>
      <c r="L1015" s="182"/>
      <c r="M1015" s="179"/>
      <c r="N1015" s="179"/>
      <c r="O1015" s="182"/>
      <c r="P1015" s="179"/>
      <c r="Q1015" s="179"/>
      <c r="R1015" s="179"/>
      <c r="S1015" s="179"/>
      <c r="T1015" s="179"/>
      <c r="U1015" s="179"/>
      <c r="V1015" s="179"/>
      <c r="W1015" s="179"/>
      <c r="X1015" s="179"/>
      <c r="Y1015" s="179"/>
      <c r="Z1015" s="179"/>
      <c r="AA1015" s="179"/>
      <c r="AB1015" s="44"/>
      <c r="AC1015" s="189"/>
      <c r="AD1015" s="189"/>
      <c r="AE1015" s="189"/>
      <c r="AF1015" s="189"/>
      <c r="AG1015" s="92"/>
      <c r="AH1015" s="189"/>
      <c r="AI1015" s="189"/>
      <c r="AJ1015" s="189"/>
      <c r="AK1015" s="189"/>
      <c r="AL1015" s="146">
        <f>IFERROR(AC1015*IF($E1015="将领",INDEX(兵法相关参数!$C$4:$AL$7,AL$15,MATCH($AB1015,兵法相关参数!$C$3:$AL$3,0)),INDEX(兵法相关参数!$C$12:$AL$15,AL$15,MATCH($AB1015,兵法相关参数!$C$3:$AL$3,0))),0)+IFERROR(AH1015*IF($E1015="将领",INDEX(兵法相关参数!$C$4:$AL$7,AL$15,MATCH($AG1015,兵法相关参数!$C$3:$AL$3,0)),INDEX(兵法相关参数!$C$12:$AL$15,AL$15,MATCH($AG1015,兵法相关参数!$C$3:$AL$3,0))),0)</f>
        <v>0</v>
      </c>
      <c r="AM1015" s="146">
        <f>IFERROR(AD1015*IF($E1015="将领",INDEX(兵法相关参数!$C$4:$AL$7,AM$15,MATCH($AB1015,兵法相关参数!$C$3:$AL$3,0)),INDEX(兵法相关参数!$C$12:$AL$15,AM$15,MATCH($AB1015,兵法相关参数!$C$3:$AL$3,0))),0)+IFERROR(AI1015*IF($E1015="将领",INDEX(兵法相关参数!$C$4:$AL$7,AM$15,MATCH($AG1015,兵法相关参数!$C$3:$AL$3,0)),INDEX(兵法相关参数!$C$12:$AL$15,AM$15,MATCH($AG1015,兵法相关参数!$C$3:$AL$3,0))),0)</f>
        <v>0</v>
      </c>
      <c r="AN1015" s="146">
        <f>IFERROR(AE1015*IF($E1015="将领",INDEX(兵法相关参数!$C$4:$AL$7,AN$15,MATCH($AB1015,兵法相关参数!$C$3:$AL$3,0)),INDEX(兵法相关参数!$C$12:$AL$15,AN$15,MATCH($AB1015,兵法相关参数!$C$3:$AL$3,0))),0)+IFERROR(AJ1015*IF($E1015="将领",INDEX(兵法相关参数!$C$4:$AL$7,AN$15,MATCH($AG1015,兵法相关参数!$C$3:$AL$3,0)),INDEX(兵法相关参数!$C$12:$AL$15,AN$15,MATCH($AG1015,兵法相关参数!$C$3:$AL$3,0))),0)</f>
        <v>0</v>
      </c>
      <c r="AO1015" s="146">
        <f>IFERROR(AF1015*IF($E1015="将领",INDEX(兵法相关参数!$C$4:$AL$7,AL$15,MATCH($AB1015,兵法相关参数!$C$3:$AL$3,0)),INDEX(兵法相关参数!$C$12:$AL$15,AO$15,MATCH($AB1015,兵法相关参数!$C$3:$AL$3,0))),0)+IFERROR(AK1015*IF($E1015="将领",INDEX(兵法相关参数!$C$4:$AL$7,AL$15,MATCH($AG1015,兵法相关参数!$C$3:$AL$3,0)),INDEX(兵法相关参数!$C$12:$AL$15,AO$15,MATCH($AG1015,兵法相关参数!$C$3:$AL$3,0))),0)</f>
        <v>0</v>
      </c>
      <c r="AP1015" s="27"/>
      <c r="AQ1015" s="152">
        <f t="shared" si="703"/>
        <v>30340</v>
      </c>
      <c r="AR1015" s="160">
        <f t="shared" si="690"/>
        <v>0</v>
      </c>
      <c r="AS1015" s="15" t="str">
        <f t="shared" si="691"/>
        <v>红</v>
      </c>
      <c r="AT1015" s="153">
        <f t="shared" si="692"/>
        <v>3</v>
      </c>
      <c r="AU1015" s="39" t="str">
        <f>IF(IF(L1015="","",AQ1015&amp;AT1015)=AU1014,"",IF(MOD(COUNTIF($AQ$1:AQ1015,AQ1015),3)=1,"",IF(L1015="","",AQ1015&amp;AT1015)))</f>
        <v/>
      </c>
      <c r="AV1015" s="166" t="str">
        <f t="shared" ref="AV1015" si="704">IF(AU1015="","",IF(L1014="固定值",L1015,ROUND(IF(AR1015=1,L1015*INDEX($AV$5:$AV$9,MATCH(AS1015,$AU$5:$AU$9,0)),L1015*INDEX($AV$13:$AV$17,MATCH(AS1015,$AU$13:$AU$17,0))),IF(MID(BH1015,FIND(AT1015-1,BH1015)+2,1)="%",3,1))))</f>
        <v/>
      </c>
      <c r="AW1015" s="166" t="str">
        <f t="shared" ref="AW1015" si="705">IF(AU1015="","",ROUND((IF(AR1015=1,L1015*INDEX($AW$5:$AW$9,MATCH(AS1015,$AU$5:$AU$9,0)),L1015*INDEX($AW$13:$AW$17,MATCH(AS1015,$AU$13:$AU$17,0)))-AV1015)/34,IF(MID(BH1015,FIND(AT1015-1,BH1015)+2,1)="%",3,1)))</f>
        <v/>
      </c>
      <c r="AX1015" s="15" t="str">
        <f>IF(MOD(COUNTIF($AQ$1:AQ1015,AQ1015),3)=1,"",IF(M1015="","",AT1015+1))</f>
        <v/>
      </c>
      <c r="AY1015" s="15" t="str">
        <f t="shared" si="697"/>
        <v/>
      </c>
      <c r="AZ1015" s="166" t="str">
        <f t="shared" si="698"/>
        <v/>
      </c>
      <c r="BA1015" s="166" t="str">
        <f t="shared" si="699"/>
        <v/>
      </c>
      <c r="BB1015" s="15" t="str">
        <f>IF(MOD(COUNTIF($AQ$1:AQ1015,AQ1015),3)=1,"",IF(N1015="","",AX1015+1))</f>
        <v/>
      </c>
      <c r="BC1015" s="15" t="str">
        <f t="shared" si="693"/>
        <v/>
      </c>
      <c r="BD1015" s="166" t="str">
        <f t="shared" si="694"/>
        <v/>
      </c>
      <c r="BE1015" s="166" t="str">
        <f t="shared" si="695"/>
        <v/>
      </c>
      <c r="BF1015" s="15"/>
      <c r="BG1015" s="15"/>
      <c r="BH1015" s="170" t="str">
        <f t="shared" si="696"/>
        <v>我方每有一种不同士兵（器械除外）在场，我方全体士兵受到武将伤害降低{0}%。场上存活5种不同友方士兵时，我方士兵不会陷入溃逃。开场时，若我方上阵全部6种士兵，则首位阵亡的我方武将将复活并恢复{1}%最大生命值。</v>
      </c>
    </row>
    <row r="1016" spans="1:60">
      <c r="A1016" s="255" t="s">
        <v>1460</v>
      </c>
      <c r="B1016" s="258" t="s">
        <v>1465</v>
      </c>
      <c r="C1016" s="255" t="s">
        <v>13</v>
      </c>
      <c r="D1016" s="255" t="s">
        <v>997</v>
      </c>
      <c r="E1016" s="11"/>
      <c r="F1016" s="11"/>
      <c r="G1016" s="11"/>
      <c r="H1016" s="11"/>
      <c r="I1016" s="11"/>
      <c r="J1016" s="11" t="s">
        <v>402</v>
      </c>
      <c r="K1016" s="11" t="s">
        <v>469</v>
      </c>
      <c r="L1016" s="184" t="s">
        <v>62</v>
      </c>
      <c r="M1016" s="184"/>
      <c r="N1016" s="11"/>
      <c r="O1016" s="183" t="s">
        <v>52</v>
      </c>
      <c r="P1016" s="3" t="s">
        <v>57</v>
      </c>
      <c r="Q1016" s="11" t="s">
        <v>60</v>
      </c>
      <c r="R1016" s="11" t="s">
        <v>61</v>
      </c>
      <c r="S1016" s="11"/>
      <c r="T1016" s="184"/>
      <c r="U1016" s="184"/>
      <c r="V1016" s="184"/>
      <c r="W1016" s="3" t="s">
        <v>223</v>
      </c>
      <c r="X1016" s="3" t="s">
        <v>224</v>
      </c>
      <c r="Y1016" s="3" t="s">
        <v>225</v>
      </c>
      <c r="Z1016" s="3" t="s">
        <v>226</v>
      </c>
      <c r="AA1016" s="1"/>
      <c r="AB1016" s="15"/>
      <c r="AC1016" s="187" t="s">
        <v>227</v>
      </c>
      <c r="AD1016" s="187" t="s">
        <v>228</v>
      </c>
      <c r="AE1016" s="187" t="s">
        <v>229</v>
      </c>
      <c r="AF1016" s="187" t="s">
        <v>230</v>
      </c>
      <c r="AG1016" s="96"/>
      <c r="AH1016" s="187" t="s">
        <v>227</v>
      </c>
      <c r="AI1016" s="187" t="s">
        <v>228</v>
      </c>
      <c r="AJ1016" s="187" t="s">
        <v>229</v>
      </c>
      <c r="AK1016" s="187" t="s">
        <v>230</v>
      </c>
      <c r="AL1016" s="146">
        <f>IFERROR(AC1016*IF($E1016="将领",INDEX(兵法相关参数!$C$4:$AL$7,AL$15,MATCH($AB1016,兵法相关参数!$C$3:$AL$3,0)),INDEX(兵法相关参数!$C$12:$AL$15,AL$15,MATCH($AB1016,兵法相关参数!$C$3:$AL$3,0))),0)+IFERROR(AH1016*IF($E1016="将领",INDEX(兵法相关参数!$C$4:$AL$7,AL$15,MATCH($AG1016,兵法相关参数!$C$3:$AL$3,0)),INDEX(兵法相关参数!$C$12:$AL$15,AL$15,MATCH($AG1016,兵法相关参数!$C$3:$AL$3,0))),0)</f>
        <v>0</v>
      </c>
      <c r="AM1016" s="146">
        <f>IFERROR(AD1016*IF($E1016="将领",INDEX(兵法相关参数!$C$4:$AL$7,AM$15,MATCH($AB1016,兵法相关参数!$C$3:$AL$3,0)),INDEX(兵法相关参数!$C$12:$AL$15,AM$15,MATCH($AB1016,兵法相关参数!$C$3:$AL$3,0))),0)+IFERROR(AI1016*IF($E1016="将领",INDEX(兵法相关参数!$C$4:$AL$7,AM$15,MATCH($AG1016,兵法相关参数!$C$3:$AL$3,0)),INDEX(兵法相关参数!$C$12:$AL$15,AM$15,MATCH($AG1016,兵法相关参数!$C$3:$AL$3,0))),0)</f>
        <v>0</v>
      </c>
      <c r="AN1016" s="146">
        <f>IFERROR(AE1016*IF($E1016="将领",INDEX(兵法相关参数!$C$4:$AL$7,AN$15,MATCH($AB1016,兵法相关参数!$C$3:$AL$3,0)),INDEX(兵法相关参数!$C$12:$AL$15,AN$15,MATCH($AB1016,兵法相关参数!$C$3:$AL$3,0))),0)+IFERROR(AJ1016*IF($E1016="将领",INDEX(兵法相关参数!$C$4:$AL$7,AN$15,MATCH($AG1016,兵法相关参数!$C$3:$AL$3,0)),INDEX(兵法相关参数!$C$12:$AL$15,AN$15,MATCH($AG1016,兵法相关参数!$C$3:$AL$3,0))),0)</f>
        <v>0</v>
      </c>
      <c r="AO1016" s="146">
        <f>IFERROR(AF1016*IF($E1016="将领",INDEX(兵法相关参数!$C$4:$AL$7,AL$15,MATCH($AB1016,兵法相关参数!$C$3:$AL$3,0)),INDEX(兵法相关参数!$C$12:$AL$15,AO$15,MATCH($AB1016,兵法相关参数!$C$3:$AL$3,0))),0)+IFERROR(AK1016*IF($E1016="将领",INDEX(兵法相关参数!$C$4:$AL$7,AL$15,MATCH($AG1016,兵法相关参数!$C$3:$AL$3,0)),INDEX(兵法相关参数!$C$12:$AL$15,AO$15,MATCH($AG1016,兵法相关参数!$C$3:$AL$3,0))),0)</f>
        <v>0</v>
      </c>
      <c r="AP1016" s="27"/>
      <c r="AQ1016" s="154">
        <v>30345</v>
      </c>
      <c r="AR1016" s="160">
        <f>IF(D1016="直接伤害",1,0)</f>
        <v>0</v>
      </c>
      <c r="AS1016" s="163" t="str">
        <f t="shared" si="691"/>
        <v>红</v>
      </c>
      <c r="AT1016" s="153">
        <f t="shared" si="692"/>
        <v>1</v>
      </c>
      <c r="AU1016" s="39" t="str">
        <f>IF(IF(L1016="","",AQ1016&amp;AT1016)=AU1015,"",IF(MOD(COUNTIF($AQ$1:AQ1016,AQ1016),3)=1,"",IF(L1016="","",AQ1016&amp;AT1016)))</f>
        <v/>
      </c>
      <c r="AV1016" s="166"/>
      <c r="AW1016" s="166"/>
      <c r="AX1016" s="15" t="str">
        <f>IF(MOD(COUNTIF($AQ$1:AQ1016,AQ1016),3)=1,"",IF(M1016="","",AT1016+1))</f>
        <v/>
      </c>
      <c r="AY1016" s="15" t="str">
        <f t="shared" si="697"/>
        <v/>
      </c>
      <c r="AZ1016" s="166" t="str">
        <f t="shared" si="698"/>
        <v/>
      </c>
      <c r="BA1016" s="166" t="str">
        <f t="shared" si="699"/>
        <v/>
      </c>
      <c r="BB1016" s="15" t="str">
        <f>IF(MOD(COUNTIF($AQ$1:AQ1016,AQ1016),3)=1,"",IF(N1016="","",AX1016+1))</f>
        <v/>
      </c>
      <c r="BC1016" s="15" t="str">
        <f t="shared" si="693"/>
        <v/>
      </c>
      <c r="BD1016" s="166" t="str">
        <f t="shared" si="694"/>
        <v/>
      </c>
      <c r="BE1016" s="166" t="str">
        <f t="shared" si="695"/>
        <v/>
      </c>
      <c r="BF1016" s="15"/>
      <c r="BG1016" s="15"/>
      <c r="BH1016" s="170" t="str">
        <f t="shared" si="696"/>
        <v>施放怒气后获得1层战魂，怒气技能消耗降低10点，伤害提升{0}%，护甲提高{1}，持续15秒（最多叠加3层，不可驱散）。战斗开始40秒或成功施放6次怒气技能后，永久获得3层战魂，但不再提供降低怒气消耗的效果。（步将，骑将）</v>
      </c>
    </row>
    <row r="1017" spans="1:60">
      <c r="A1017" s="256"/>
      <c r="B1017" s="259"/>
      <c r="C1017" s="256"/>
      <c r="D1017" s="256"/>
      <c r="E1017" s="179" t="s">
        <v>22</v>
      </c>
      <c r="F1017" s="141">
        <v>1</v>
      </c>
      <c r="G1017" s="141">
        <v>1</v>
      </c>
      <c r="H1017" s="141">
        <v>1</v>
      </c>
      <c r="I1017" s="141">
        <v>1</v>
      </c>
      <c r="J1017" s="255">
        <f>SUMPRODUCT(LARGE(AL1017:AO1017*F1017:I1017+AL1018:AO1018*F1018:I1018+AL1020:AO1020*F1020:I1020+AL1021:AO1021*F1021:I1021+AL1023:AO1023*F1023:I1023+AL1024:AO1024*F1024:I1024,1))</f>
        <v>4.9233072159839422</v>
      </c>
      <c r="K1017" s="255">
        <f>INDEX($J$17:$J$200,MATCH(C1016,$C$17:$C$200,0),1)</f>
        <v>5.1145752809421161</v>
      </c>
      <c r="L1017" s="44">
        <v>-10</v>
      </c>
      <c r="M1017" s="44"/>
      <c r="N1017" s="10"/>
      <c r="O1017" s="81">
        <f>100%</f>
        <v>1</v>
      </c>
      <c r="P1017" s="44" t="s">
        <v>1461</v>
      </c>
      <c r="Q1017" s="10">
        <v>0</v>
      </c>
      <c r="R1017" s="10">
        <v>1</v>
      </c>
      <c r="S1017" s="203"/>
      <c r="T1017" s="44"/>
      <c r="U1017" s="44"/>
      <c r="V1017" s="24"/>
      <c r="W1017" s="92">
        <f>-$O1017*$L1017*$R1017</f>
        <v>10</v>
      </c>
      <c r="X1017" s="92">
        <f>-$O1017*$L1017*$R1017</f>
        <v>10</v>
      </c>
      <c r="Y1017" s="92">
        <f>-$O1017*$L1017*$R1017</f>
        <v>10</v>
      </c>
      <c r="Z1017" s="92">
        <f>-$O1017*$L1017*$R1017</f>
        <v>10</v>
      </c>
      <c r="AA1017" s="22"/>
      <c r="AB1017" s="44" t="s">
        <v>113</v>
      </c>
      <c r="AC1017" s="92">
        <f>辅助效用($P1017,0,AC$15,"输出转换",怒气系数,"当前将领目标",W1017)</f>
        <v>8.186243581959135E-2</v>
      </c>
      <c r="AD1017" s="92">
        <f>辅助效用($P1017,0,AD$15,"输出转换",怒气系数,"当前将领目标",X1017)</f>
        <v>0.10218557017513247</v>
      </c>
      <c r="AE1017" s="92">
        <f>辅助效用($P1017,0,AE$15,"输出转换",怒气系数,"当前将领目标",Y1017)</f>
        <v>7.4705277336954021E-2</v>
      </c>
      <c r="AF1017" s="92">
        <f>辅助效用($P1017,0,AF$15,"输出转换",怒气系数,"当前将领目标",Z1017)</f>
        <v>6.5228399082839533E-2</v>
      </c>
      <c r="AG1017" s="92" t="s">
        <v>51</v>
      </c>
      <c r="AH1017" s="188">
        <f>IF($Q1017=0,0,持续效用($P1017,$Q1017,AH$15,$F1017))</f>
        <v>0</v>
      </c>
      <c r="AI1017" s="188">
        <f>IF($Q1017=0,0,持续效用($P1017,$Q1017,AI$15,$F1017))</f>
        <v>0</v>
      </c>
      <c r="AJ1017" s="188">
        <f>IF($Q1017=0,0,持续效用($P1017,$Q1017,AJ$15,$F1017))</f>
        <v>0</v>
      </c>
      <c r="AK1017" s="188">
        <f>IF($Q1017=0,0,持续效用($P1017,$Q1017,AK$15,$F1017))</f>
        <v>0</v>
      </c>
      <c r="AL1017" s="146">
        <f>IFERROR(AC1017*IF($E1017="将领",INDEX(兵法相关参数!$C$4:$AL$7,AL$15,MATCH($AB1017,兵法相关参数!$C$3:$AL$3,0)),INDEX(兵法相关参数!$C$12:$AL$15,AL$15,MATCH($AB1017,兵法相关参数!$C$3:$AL$3,0))),0)+IFERROR(AH1017*IF($E1017="将领",INDEX(兵法相关参数!$C$4:$AL$7,AL$15,MATCH($AG1017,兵法相关参数!$C$3:$AL$3,0)),INDEX(兵法相关参数!$C$12:$AL$15,AL$15,MATCH($AG1017,兵法相关参数!$C$3:$AL$3,0))),0)</f>
        <v>0.12652047065459146</v>
      </c>
      <c r="AM1017" s="146">
        <f>IFERROR(AD1017*IF($E1017="将领",INDEX(兵法相关参数!$C$4:$AL$7,AM$15,MATCH($AB1017,兵法相关参数!$C$3:$AL$3,0)),INDEX(兵法相关参数!$C$12:$AL$15,AM$15,MATCH($AB1017,兵法相关参数!$C$3:$AL$3,0))),0)+IFERROR(AI1017*IF($E1017="将领",INDEX(兵法相关参数!$C$4:$AL$7,AM$15,MATCH($AG1017,兵法相关参数!$C$3:$AL$3,0)),INDEX(兵法相关参数!$C$12:$AL$15,AM$15,MATCH($AG1017,兵法相关参数!$C$3:$AL$3,0))),0)</f>
        <v>0.19621767790793279</v>
      </c>
      <c r="AN1017" s="146">
        <f>IFERROR(AE1017*IF($E1017="将领",INDEX(兵法相关参数!$C$4:$AL$7,AN$15,MATCH($AB1017,兵法相关参数!$C$3:$AL$3,0)),INDEX(兵法相关参数!$C$12:$AL$15,AN$15,MATCH($AB1017,兵法相关参数!$C$3:$AL$3,0))),0)+IFERROR(AJ1017*IF($E1017="将领",INDEX(兵法相关参数!$C$4:$AL$7,AN$15,MATCH($AG1017,兵法相关参数!$C$3:$AL$3,0)),INDEX(兵法相关参数!$C$12:$AL$15,AN$15,MATCH($AG1017,兵法相关参数!$C$3:$AL$3,0))),0)</f>
        <v>4.2959582537963864E-2</v>
      </c>
      <c r="AO1017" s="146">
        <f>IFERROR(AF1017*IF($E1017="将领",INDEX(兵法相关参数!$C$4:$AL$7,AL$15,MATCH($AB1017,兵法相关参数!$C$3:$AL$3,0)),INDEX(兵法相关参数!$C$12:$AL$15,AO$15,MATCH($AB1017,兵法相关参数!$C$3:$AL$3,0))),0)+IFERROR(AK1017*IF($E1017="将领",INDEX(兵法相关参数!$C$4:$AL$7,AL$15,MATCH($AG1017,兵法相关参数!$C$3:$AL$3,0)),INDEX(兵法相关参数!$C$12:$AL$15,AO$15,MATCH($AG1017,兵法相关参数!$C$3:$AL$3,0))),0)</f>
        <v>0.10081214502575715</v>
      </c>
      <c r="AP1017" s="42"/>
      <c r="AQ1017" s="151">
        <f>AQ1016</f>
        <v>30345</v>
      </c>
      <c r="AR1017" s="161">
        <f>AR1016</f>
        <v>0</v>
      </c>
      <c r="AS1017" s="163" t="str">
        <f t="shared" si="691"/>
        <v>红</v>
      </c>
      <c r="AT1017" s="153">
        <f t="shared" si="692"/>
        <v>1</v>
      </c>
      <c r="AU1017" s="39"/>
      <c r="AV1017" s="166"/>
      <c r="AW1017" s="166"/>
      <c r="AX1017" s="15" t="str">
        <f>IF(MOD(COUNTIF($AQ$1:AQ1017,AQ1017),3)=1,"",IF(M1017="","",AT1017+1))</f>
        <v/>
      </c>
      <c r="AY1017" s="15" t="str">
        <f t="shared" si="697"/>
        <v/>
      </c>
      <c r="AZ1017" s="166" t="str">
        <f t="shared" si="698"/>
        <v/>
      </c>
      <c r="BA1017" s="166" t="str">
        <f t="shared" si="699"/>
        <v/>
      </c>
      <c r="BB1017" s="15" t="str">
        <f>IF(MOD(COUNTIF($AQ$1:AQ1017,AQ1017),3)=1,"",IF(N1017="","",AX1017+1))</f>
        <v/>
      </c>
      <c r="BC1017" s="15" t="str">
        <f t="shared" si="693"/>
        <v/>
      </c>
      <c r="BD1017" s="166" t="str">
        <f t="shared" si="694"/>
        <v/>
      </c>
      <c r="BE1017" s="166" t="str">
        <f t="shared" si="695"/>
        <v/>
      </c>
      <c r="BF1017" s="15"/>
      <c r="BG1017" s="15"/>
      <c r="BH1017" s="170" t="str">
        <f t="shared" si="696"/>
        <v>施放怒气后获得1层战魂，怒气技能消耗降低10点，伤害提升{0}%，护甲提高{1}，持续15秒（最多叠加3层，不可驱散）。战斗开始40秒或成功施放6次怒气技能后，永久获得3层战魂，但不再提供降低怒气消耗的效果。（步将，骑将）</v>
      </c>
    </row>
    <row r="1018" spans="1:60">
      <c r="A1018" s="256"/>
      <c r="B1018" s="259"/>
      <c r="C1018" s="256"/>
      <c r="D1018" s="257"/>
      <c r="E1018" s="179"/>
      <c r="F1018" s="141"/>
      <c r="G1018" s="141"/>
      <c r="H1018" s="141"/>
      <c r="I1018" s="141"/>
      <c r="J1018" s="256"/>
      <c r="K1018" s="256"/>
      <c r="L1018" s="182"/>
      <c r="M1018" s="179"/>
      <c r="N1018" s="179"/>
      <c r="O1018" s="182"/>
      <c r="P1018" s="44"/>
      <c r="Q1018" s="10"/>
      <c r="R1018" s="10"/>
      <c r="S1018" s="10"/>
      <c r="T1018" s="24"/>
      <c r="U1018" s="24"/>
      <c r="V1018" s="24"/>
      <c r="W1018" s="23"/>
      <c r="X1018" s="23"/>
      <c r="Y1018" s="23"/>
      <c r="Z1018" s="23"/>
      <c r="AA1018" s="24"/>
      <c r="AB1018" s="44"/>
      <c r="AC1018" s="92"/>
      <c r="AD1018" s="92"/>
      <c r="AE1018" s="92"/>
      <c r="AF1018" s="92"/>
      <c r="AG1018" s="92"/>
      <c r="AH1018" s="95"/>
      <c r="AI1018" s="95"/>
      <c r="AJ1018" s="95"/>
      <c r="AK1018" s="95"/>
      <c r="AL1018" s="146">
        <f>IFERROR(AC1018*IF($E1018="将领",INDEX(兵法相关参数!$C$4:$AL$7,AL$15,MATCH($AB1018,兵法相关参数!$C$3:$AL$3,0)),INDEX(兵法相关参数!$C$12:$AL$15,AL$15,MATCH($AB1018,兵法相关参数!$C$3:$AL$3,0))),0)+IFERROR(AH1018*IF($E1018="将领",INDEX(兵法相关参数!$C$4:$AL$7,AL$15,MATCH($AG1018,兵法相关参数!$C$3:$AL$3,0)),INDEX(兵法相关参数!$C$12:$AL$15,AL$15,MATCH($AG1018,兵法相关参数!$C$3:$AL$3,0))),0)</f>
        <v>0</v>
      </c>
      <c r="AM1018" s="146">
        <f>IFERROR(AD1018*IF($E1018="将领",INDEX(兵法相关参数!$C$4:$AL$7,AM$15,MATCH($AB1018,兵法相关参数!$C$3:$AL$3,0)),INDEX(兵法相关参数!$C$12:$AL$15,AM$15,MATCH($AB1018,兵法相关参数!$C$3:$AL$3,0))),0)+IFERROR(AI1018*IF($E1018="将领",INDEX(兵法相关参数!$C$4:$AL$7,AM$15,MATCH($AG1018,兵法相关参数!$C$3:$AL$3,0)),INDEX(兵法相关参数!$C$12:$AL$15,AM$15,MATCH($AG1018,兵法相关参数!$C$3:$AL$3,0))),0)</f>
        <v>0</v>
      </c>
      <c r="AN1018" s="146">
        <f>IFERROR(AE1018*IF($E1018="将领",INDEX(兵法相关参数!$C$4:$AL$7,AN$15,MATCH($AB1018,兵法相关参数!$C$3:$AL$3,0)),INDEX(兵法相关参数!$C$12:$AL$15,AN$15,MATCH($AB1018,兵法相关参数!$C$3:$AL$3,0))),0)+IFERROR(AJ1018*IF($E1018="将领",INDEX(兵法相关参数!$C$4:$AL$7,AN$15,MATCH($AG1018,兵法相关参数!$C$3:$AL$3,0)),INDEX(兵法相关参数!$C$12:$AL$15,AN$15,MATCH($AG1018,兵法相关参数!$C$3:$AL$3,0))),0)</f>
        <v>0</v>
      </c>
      <c r="AO1018" s="146">
        <f>IFERROR(AF1018*IF($E1018="将领",INDEX(兵法相关参数!$C$4:$AL$7,AL$15,MATCH($AB1018,兵法相关参数!$C$3:$AL$3,0)),INDEX(兵法相关参数!$C$12:$AL$15,AO$15,MATCH($AB1018,兵法相关参数!$C$3:$AL$3,0))),0)+IFERROR(AK1018*IF($E1018="将领",INDEX(兵法相关参数!$C$4:$AL$7,AL$15,MATCH($AG1018,兵法相关参数!$C$3:$AL$3,0)),INDEX(兵法相关参数!$C$12:$AL$15,AO$15,MATCH($AG1018,兵法相关参数!$C$3:$AL$3,0))),0)</f>
        <v>0</v>
      </c>
      <c r="AP1018" s="27"/>
      <c r="AQ1018" s="151">
        <f>AQ1017</f>
        <v>30345</v>
      </c>
      <c r="AR1018" s="162">
        <f>AR1017</f>
        <v>0</v>
      </c>
      <c r="AS1018" s="15" t="str">
        <f t="shared" si="691"/>
        <v>红</v>
      </c>
      <c r="AT1018" s="153">
        <f t="shared" si="692"/>
        <v>1</v>
      </c>
      <c r="AU1018" s="39" t="str">
        <f>IF(IF(L1018="","",AQ1018&amp;AT1018)=AU1017,"",IF(MOD(COUNTIF($AQ$1:AQ1018,AQ1018),3)=1,"",IF(L1018="","",AQ1018&amp;AT1018)))</f>
        <v/>
      </c>
      <c r="AV1018" s="166" t="str">
        <f t="shared" ref="AV1018:AV1019" si="706">IF(AU1018="","",IF(L1017="固定值",L1018,ROUND(IF(AR1018=1,L1018*INDEX($AV$5:$AV$9,MATCH(AS1018,$AU$5:$AU$9,0)),L1018*INDEX($AV$13:$AV$17,MATCH(AS1018,$AU$13:$AU$17,0))),IF(MID(BH1018,FIND(AT1018-1,BH1018)+2,1)="%",3,1))))</f>
        <v/>
      </c>
      <c r="AW1018" s="166" t="str">
        <f t="shared" ref="AW1018:AW1019" si="707">IF(AU1018="","",ROUND((IF(AR1018=1,L1018*INDEX($AW$5:$AW$9,MATCH(AS1018,$AU$5:$AU$9,0)),L1018*INDEX($AW$13:$AW$17,MATCH(AS1018,$AU$13:$AU$17,0)))-AV1018)/34,IF(MID(BH1018,FIND(AT1018-1,BH1018)+2,1)="%",3,1)))</f>
        <v/>
      </c>
      <c r="AX1018" s="15" t="str">
        <f>IF(MOD(COUNTIF($AQ$1:AQ1018,AQ1018),3)=1,"",IF(M1018="","",AT1018+1))</f>
        <v/>
      </c>
      <c r="AY1018" s="15" t="str">
        <f t="shared" si="697"/>
        <v/>
      </c>
      <c r="AZ1018" s="166" t="str">
        <f t="shared" si="698"/>
        <v/>
      </c>
      <c r="BA1018" s="166" t="str">
        <f t="shared" si="699"/>
        <v/>
      </c>
      <c r="BB1018" s="15" t="str">
        <f>IF(MOD(COUNTIF($AQ$1:AQ1018,AQ1018),3)=1,"",IF(N1018="","",AX1018+1))</f>
        <v/>
      </c>
      <c r="BC1018" s="15" t="str">
        <f t="shared" si="693"/>
        <v/>
      </c>
      <c r="BD1018" s="166" t="str">
        <f t="shared" si="694"/>
        <v/>
      </c>
      <c r="BE1018" s="166" t="str">
        <f t="shared" si="695"/>
        <v/>
      </c>
      <c r="BF1018" s="15"/>
      <c r="BG1018" s="15"/>
      <c r="BH1018" s="170" t="str">
        <f t="shared" si="696"/>
        <v>施放怒气后获得1层战魂，怒气技能消耗降低10点，伤害提升{0}%，护甲提高{1}，持续15秒（最多叠加3层，不可驱散）。战斗开始40秒或成功施放6次怒气技能后，永久获得3层战魂，但不再提供降低怒气消耗的效果。（步将，骑将）</v>
      </c>
    </row>
    <row r="1019" spans="1:60">
      <c r="A1019" s="256"/>
      <c r="B1019" s="259"/>
      <c r="C1019" s="256"/>
      <c r="D1019" s="255" t="s">
        <v>869</v>
      </c>
      <c r="E1019" s="11"/>
      <c r="F1019" s="11"/>
      <c r="G1019" s="11"/>
      <c r="H1019" s="11"/>
      <c r="I1019" s="11"/>
      <c r="J1019" s="256"/>
      <c r="K1019" s="256"/>
      <c r="L1019" s="184" t="s">
        <v>62</v>
      </c>
      <c r="M1019" s="184"/>
      <c r="N1019" s="184"/>
      <c r="O1019" s="183" t="s">
        <v>93</v>
      </c>
      <c r="P1019" s="3" t="s">
        <v>472</v>
      </c>
      <c r="Q1019" s="11" t="s">
        <v>61</v>
      </c>
      <c r="R1019" s="11" t="s">
        <v>58</v>
      </c>
      <c r="S1019" s="184"/>
      <c r="T1019" s="11"/>
      <c r="U1019" s="184"/>
      <c r="V1019" s="184"/>
      <c r="W1019" s="3" t="s">
        <v>223</v>
      </c>
      <c r="X1019" s="3" t="s">
        <v>224</v>
      </c>
      <c r="Y1019" s="3" t="s">
        <v>225</v>
      </c>
      <c r="Z1019" s="3" t="s">
        <v>226</v>
      </c>
      <c r="AA1019" s="1"/>
      <c r="AB1019" s="15"/>
      <c r="AC1019" s="187" t="s">
        <v>227</v>
      </c>
      <c r="AD1019" s="187" t="s">
        <v>228</v>
      </c>
      <c r="AE1019" s="187" t="s">
        <v>229</v>
      </c>
      <c r="AF1019" s="187" t="s">
        <v>230</v>
      </c>
      <c r="AG1019" s="96"/>
      <c r="AH1019" s="187"/>
      <c r="AI1019" s="187"/>
      <c r="AJ1019" s="187"/>
      <c r="AK1019" s="187"/>
      <c r="AL1019" s="146">
        <f>IFERROR(AC1019*IF($E1019="将领",INDEX(兵法相关参数!$C$4:$AL$7,AL$15,MATCH($AB1019,兵法相关参数!$C$3:$AL$3,0)),INDEX(兵法相关参数!$C$12:$AL$15,AL$15,MATCH($AB1019,兵法相关参数!$C$3:$AL$3,0))),0)+IFERROR(AH1019*IF($E1019="将领",INDEX(兵法相关参数!$C$4:$AL$7,AL$15,MATCH($AG1019,兵法相关参数!$C$3:$AL$3,0)),INDEX(兵法相关参数!$C$12:$AL$15,AL$15,MATCH($AG1019,兵法相关参数!$C$3:$AL$3,0))),0)</f>
        <v>0</v>
      </c>
      <c r="AM1019" s="146">
        <f>IFERROR(AD1019*IF($E1019="将领",INDEX(兵法相关参数!$C$4:$AL$7,AM$15,MATCH($AB1019,兵法相关参数!$C$3:$AL$3,0)),INDEX(兵法相关参数!$C$12:$AL$15,AM$15,MATCH($AB1019,兵法相关参数!$C$3:$AL$3,0))),0)+IFERROR(AI1019*IF($E1019="将领",INDEX(兵法相关参数!$C$4:$AL$7,AM$15,MATCH($AG1019,兵法相关参数!$C$3:$AL$3,0)),INDEX(兵法相关参数!$C$12:$AL$15,AM$15,MATCH($AG1019,兵法相关参数!$C$3:$AL$3,0))),0)</f>
        <v>0</v>
      </c>
      <c r="AN1019" s="146">
        <f>IFERROR(AE1019*IF($E1019="将领",INDEX(兵法相关参数!$C$4:$AL$7,AN$15,MATCH($AB1019,兵法相关参数!$C$3:$AL$3,0)),INDEX(兵法相关参数!$C$12:$AL$15,AN$15,MATCH($AB1019,兵法相关参数!$C$3:$AL$3,0))),0)+IFERROR(AJ1019*IF($E1019="将领",INDEX(兵法相关参数!$C$4:$AL$7,AN$15,MATCH($AG1019,兵法相关参数!$C$3:$AL$3,0)),INDEX(兵法相关参数!$C$12:$AL$15,AN$15,MATCH($AG1019,兵法相关参数!$C$3:$AL$3,0))),0)</f>
        <v>0</v>
      </c>
      <c r="AO1019" s="146">
        <f>IFERROR(AF1019*IF($E1019="将领",INDEX(兵法相关参数!$C$4:$AL$7,AL$15,MATCH($AB1019,兵法相关参数!$C$3:$AL$3,0)),INDEX(兵法相关参数!$C$12:$AL$15,AO$15,MATCH($AB1019,兵法相关参数!$C$3:$AL$3,0))),0)+IFERROR(AK1019*IF($E1019="将领",INDEX(兵法相关参数!$C$4:$AL$7,AL$15,MATCH($AG1019,兵法相关参数!$C$3:$AL$3,0)),INDEX(兵法相关参数!$C$12:$AL$15,AO$15,MATCH($AG1019,兵法相关参数!$C$3:$AL$3,0))),0)</f>
        <v>0</v>
      </c>
      <c r="AP1019" s="27"/>
      <c r="AQ1019" s="154">
        <v>30345</v>
      </c>
      <c r="AR1019" s="160">
        <f t="shared" ref="AR1019:AR1021" si="708">IF(D1019="直接伤害",1,0)</f>
        <v>0</v>
      </c>
      <c r="AS1019" s="15" t="str">
        <f t="shared" si="691"/>
        <v>红</v>
      </c>
      <c r="AT1019" s="153">
        <f t="shared" si="692"/>
        <v>1</v>
      </c>
      <c r="AU1019" s="39" t="str">
        <f>IF(IF(L1019="","",AQ1019&amp;AT1019)=AU1018,"",IF(MOD(COUNTIF($AQ$1:AQ1019,AQ1019),3)=1,"",IF(L1019="","",AQ1019&amp;AT1019)))</f>
        <v/>
      </c>
      <c r="AV1019" s="166" t="str">
        <f t="shared" si="706"/>
        <v/>
      </c>
      <c r="AW1019" s="166" t="str">
        <f t="shared" si="707"/>
        <v/>
      </c>
      <c r="AX1019" s="15" t="str">
        <f>IF(MOD(COUNTIF($AQ$1:AQ1019,AQ1019),3)=1,"",IF(M1019="","",AT1019+1))</f>
        <v/>
      </c>
      <c r="AY1019" s="15" t="str">
        <f t="shared" si="697"/>
        <v/>
      </c>
      <c r="AZ1019" s="166" t="str">
        <f t="shared" si="698"/>
        <v/>
      </c>
      <c r="BA1019" s="166" t="str">
        <f t="shared" si="699"/>
        <v/>
      </c>
      <c r="BB1019" s="15" t="str">
        <f>IF(MOD(COUNTIF($AQ$1:AQ1019,AQ1019),3)=1,"",IF(N1019="","",AX1019+1))</f>
        <v/>
      </c>
      <c r="BC1019" s="15" t="str">
        <f t="shared" si="693"/>
        <v/>
      </c>
      <c r="BD1019" s="166" t="str">
        <f t="shared" si="694"/>
        <v/>
      </c>
      <c r="BE1019" s="166" t="str">
        <f t="shared" si="695"/>
        <v/>
      </c>
      <c r="BF1019" s="15"/>
      <c r="BG1019" s="15"/>
      <c r="BH1019" s="170" t="str">
        <f t="shared" si="696"/>
        <v>施放怒气后获得1层战魂，怒气技能消耗降低10点，伤害提升{0}%，护甲提高{1}，持续15秒（最多叠加3层，不可驱散）。战斗开始40秒或成功施放6次怒气技能后，永久获得3层战魂，但不再提供降低怒气消耗的效果。（步将，骑将）</v>
      </c>
    </row>
    <row r="1020" spans="1:60">
      <c r="A1020" s="256"/>
      <c r="B1020" s="259"/>
      <c r="C1020" s="256"/>
      <c r="D1020" s="256"/>
      <c r="E1020" s="179" t="s">
        <v>22</v>
      </c>
      <c r="F1020" s="141">
        <v>1</v>
      </c>
      <c r="G1020" s="141">
        <v>1</v>
      </c>
      <c r="H1020" s="141">
        <v>1</v>
      </c>
      <c r="I1020" s="141">
        <v>1</v>
      </c>
      <c r="J1020" s="256"/>
      <c r="K1020" s="256"/>
      <c r="L1020" s="207">
        <v>0.65</v>
      </c>
      <c r="M1020" s="179"/>
      <c r="N1020" s="207"/>
      <c r="O1020" s="182">
        <f>100%*1.9</f>
        <v>1.9</v>
      </c>
      <c r="P1020" s="44">
        <v>9</v>
      </c>
      <c r="Q1020" s="179">
        <v>1</v>
      </c>
      <c r="R1020" s="179">
        <v>-1</v>
      </c>
      <c r="S1020" s="44"/>
      <c r="T1020" s="179"/>
      <c r="U1020" s="110"/>
      <c r="V1020" s="179"/>
      <c r="W1020" s="23">
        <f>$Q$1020*$O$1020*$L$1020</f>
        <v>1.2349999999999999</v>
      </c>
      <c r="X1020" s="23">
        <f>$Q$1020*$O$1020*$L$1020</f>
        <v>1.2349999999999999</v>
      </c>
      <c r="Y1020" s="23">
        <f>$Q$1020*$O$1020*$L$1020</f>
        <v>1.2349999999999999</v>
      </c>
      <c r="Z1020" s="23">
        <f>$Q$1020*$O$1020*$L$1020</f>
        <v>1.2349999999999999</v>
      </c>
      <c r="AA1020" s="179"/>
      <c r="AB1020" s="44" t="s">
        <v>101</v>
      </c>
      <c r="AC1020" s="92">
        <f>辅助效用($P1020,$R$1020,AC$15,"输出转换",标准系数,"指定将领",W1020)</f>
        <v>2.6541474015035775</v>
      </c>
      <c r="AD1020" s="92">
        <f>辅助效用($P1020,$R$1020,AD$15,"输出转换",标准系数,"指定将领",X1020)</f>
        <v>2.4818141907183637</v>
      </c>
      <c r="AE1020" s="92">
        <f>辅助效用($P1020,$R$1020,AE$15,"输出转换",标准系数,"指定将领",Y1020)</f>
        <v>4.0081380952087029</v>
      </c>
      <c r="AF1020" s="92">
        <f>辅助效用($P1020,$R$1020,AF$15,"输出转换",标准系数,"指定将领",Z1020)</f>
        <v>4.1843281802803842</v>
      </c>
      <c r="AG1020" s="44"/>
      <c r="AH1020" s="92"/>
      <c r="AI1020" s="92"/>
      <c r="AJ1020" s="92"/>
      <c r="AK1020" s="238">
        <f>AV1020+35*AW1020</f>
        <v>0.65</v>
      </c>
      <c r="AL1020" s="146">
        <f>IFERROR(AC1020*IF($E1020="将领",INDEX(兵法相关参数!$C$4:$AL$7,AL$15,MATCH($AB1020,兵法相关参数!$C$3:$AL$3,0)),INDEX(兵法相关参数!$C$12:$AL$15,AL$15,MATCH($AB1020,兵法相关参数!$C$3:$AL$3,0))),0)+IFERROR(AH1020*IF($E1020="将领",INDEX(兵法相关参数!$C$4:$AL$7,AL$15,MATCH($AG1020,兵法相关参数!$C$3:$AL$3,0)),INDEX(兵法相关参数!$C$12:$AL$15,AL$15,MATCH($AG1020,兵法相关参数!$C$3:$AL$3,0))),0)</f>
        <v>2.6541474015035775</v>
      </c>
      <c r="AM1020" s="146">
        <f>IFERROR(AD1020*IF($E1020="将领",INDEX(兵法相关参数!$C$4:$AL$7,AM$15,MATCH($AB1020,兵法相关参数!$C$3:$AL$3,0)),INDEX(兵法相关参数!$C$12:$AL$15,AM$15,MATCH($AB1020,兵法相关参数!$C$3:$AL$3,0))),0)+IFERROR(AI1020*IF($E1020="将领",INDEX(兵法相关参数!$C$4:$AL$7,AM$15,MATCH($AG1020,兵法相关参数!$C$3:$AL$3,0)),INDEX(兵法相关参数!$C$12:$AL$15,AM$15,MATCH($AG1020,兵法相关参数!$C$3:$AL$3,0))),0)</f>
        <v>2.4818141907183637</v>
      </c>
      <c r="AN1020" s="146">
        <f>IFERROR(AE1020*IF($E1020="将领",INDEX(兵法相关参数!$C$4:$AL$7,AN$15,MATCH($AB1020,兵法相关参数!$C$3:$AL$3,0)),INDEX(兵法相关参数!$C$12:$AL$15,AN$15,MATCH($AB1020,兵法相关参数!$C$3:$AL$3,0))),0)+IFERROR(AJ1020*IF($E1020="将领",INDEX(兵法相关参数!$C$4:$AL$7,AN$15,MATCH($AG1020,兵法相关参数!$C$3:$AL$3,0)),INDEX(兵法相关参数!$C$12:$AL$15,AN$15,MATCH($AG1020,兵法相关参数!$C$3:$AL$3,0))),0)</f>
        <v>4.0081380952087029</v>
      </c>
      <c r="AO1020" s="146">
        <f>IFERROR(AF1020*IF($E1020="将领",INDEX(兵法相关参数!$C$4:$AL$7,AL$15,MATCH($AB1020,兵法相关参数!$C$3:$AL$3,0)),INDEX(兵法相关参数!$C$12:$AL$15,AO$15,MATCH($AB1020,兵法相关参数!$C$3:$AL$3,0))),0)+IFERROR(AK1020*IF($E1020="将领",INDEX(兵法相关参数!$C$4:$AL$7,AL$15,MATCH($AG1020,兵法相关参数!$C$3:$AL$3,0)),INDEX(兵法相关参数!$C$12:$AL$15,AO$15,MATCH($AG1020,兵法相关参数!$C$3:$AL$3,0))),0)</f>
        <v>4.1843281802803842</v>
      </c>
      <c r="AP1020" s="27"/>
      <c r="AQ1020" s="151">
        <f>AQ1019</f>
        <v>30345</v>
      </c>
      <c r="AR1020" s="160">
        <f t="shared" si="708"/>
        <v>0</v>
      </c>
      <c r="AS1020" s="15" t="str">
        <f t="shared" si="691"/>
        <v>红</v>
      </c>
      <c r="AT1020" s="153">
        <f t="shared" si="692"/>
        <v>1</v>
      </c>
      <c r="AU1020" s="39" t="str">
        <f>IF(IF(L1020="","",AQ1020&amp;AT1020)=AU1019,"",IF(MOD(COUNTIF($AQ$1:AQ1020,AQ1020),3)=1,"",IF(L1020="","",AQ1020&amp;AT1020)))</f>
        <v>303451</v>
      </c>
      <c r="AV1020" s="191">
        <v>0.125</v>
      </c>
      <c r="AW1020" s="191">
        <v>1.4999999999999999E-2</v>
      </c>
      <c r="AX1020" s="15" t="str">
        <f>IF(MOD(COUNTIF($AQ$1:AQ1020,AQ1020),3)=1,"",IF(M1020="","",AT1020+1))</f>
        <v/>
      </c>
      <c r="AY1020" s="15" t="str">
        <f t="shared" si="697"/>
        <v/>
      </c>
      <c r="AZ1020" s="166" t="str">
        <f t="shared" si="698"/>
        <v/>
      </c>
      <c r="BA1020" s="166" t="str">
        <f t="shared" si="699"/>
        <v/>
      </c>
      <c r="BB1020" s="15" t="str">
        <f>IF(MOD(COUNTIF($AQ$1:AQ1020,AQ1020),3)=1,"",IF(N1020="","",AX1020+1))</f>
        <v/>
      </c>
      <c r="BC1020" s="15" t="str">
        <f t="shared" si="693"/>
        <v/>
      </c>
      <c r="BD1020" s="166" t="str">
        <f t="shared" si="694"/>
        <v/>
      </c>
      <c r="BE1020" s="166" t="str">
        <f t="shared" si="695"/>
        <v/>
      </c>
      <c r="BF1020" s="15"/>
      <c r="BG1020" s="15"/>
      <c r="BH1020" s="170" t="str">
        <f t="shared" si="696"/>
        <v>施放怒气后获得1层战魂，怒气技能消耗降低10点，伤害提升{0}%，护甲提高{1}，持续15秒（最多叠加3层，不可驱散）。战斗开始40秒或成功施放6次怒气技能后，永久获得3层战魂，但不再提供降低怒气消耗的效果。（步将，骑将）</v>
      </c>
    </row>
    <row r="1021" spans="1:60">
      <c r="A1021" s="256"/>
      <c r="B1021" s="259"/>
      <c r="C1021" s="256"/>
      <c r="D1021" s="257"/>
      <c r="E1021" s="179"/>
      <c r="F1021" s="141"/>
      <c r="G1021" s="141"/>
      <c r="H1021" s="141"/>
      <c r="I1021" s="141"/>
      <c r="J1021" s="256"/>
      <c r="K1021" s="256"/>
      <c r="L1021" s="182"/>
      <c r="M1021" s="179"/>
      <c r="N1021" s="179"/>
      <c r="O1021" s="182"/>
      <c r="P1021" s="179"/>
      <c r="Q1021" s="179"/>
      <c r="R1021" s="179"/>
      <c r="S1021" s="179"/>
      <c r="T1021" s="179"/>
      <c r="U1021" s="179"/>
      <c r="V1021" s="179"/>
      <c r="W1021" s="179"/>
      <c r="X1021" s="179"/>
      <c r="Y1021" s="179"/>
      <c r="Z1021" s="179"/>
      <c r="AA1021" s="179"/>
      <c r="AB1021" s="44"/>
      <c r="AC1021" s="92"/>
      <c r="AD1021" s="92"/>
      <c r="AE1021" s="92"/>
      <c r="AF1021" s="92"/>
      <c r="AG1021" s="92"/>
      <c r="AH1021" s="189"/>
      <c r="AI1021" s="189"/>
      <c r="AJ1021" s="189"/>
      <c r="AK1021" s="189"/>
      <c r="AL1021" s="146">
        <f>IFERROR(AC1021*IF($E1021="将领",INDEX(兵法相关参数!$C$4:$AL$7,AL$15,MATCH($AB1021,兵法相关参数!$C$3:$AL$3,0)),INDEX(兵法相关参数!$C$12:$AL$15,AL$15,MATCH($AB1021,兵法相关参数!$C$3:$AL$3,0))),0)+IFERROR(AH1021*IF($E1021="将领",INDEX(兵法相关参数!$C$4:$AL$7,AL$15,MATCH($AG1021,兵法相关参数!$C$3:$AL$3,0)),INDEX(兵法相关参数!$C$12:$AL$15,AL$15,MATCH($AG1021,兵法相关参数!$C$3:$AL$3,0))),0)</f>
        <v>0</v>
      </c>
      <c r="AM1021" s="146">
        <f>IFERROR(AD1021*IF($E1021="将领",INDEX(兵法相关参数!$C$4:$AL$7,AM$15,MATCH($AB1021,兵法相关参数!$C$3:$AL$3,0)),INDEX(兵法相关参数!$C$12:$AL$15,AM$15,MATCH($AB1021,兵法相关参数!$C$3:$AL$3,0))),0)+IFERROR(AI1021*IF($E1021="将领",INDEX(兵法相关参数!$C$4:$AL$7,AM$15,MATCH($AG1021,兵法相关参数!$C$3:$AL$3,0)),INDEX(兵法相关参数!$C$12:$AL$15,AM$15,MATCH($AG1021,兵法相关参数!$C$3:$AL$3,0))),0)</f>
        <v>0</v>
      </c>
      <c r="AN1021" s="146">
        <f>IFERROR(AE1021*IF($E1021="将领",INDEX(兵法相关参数!$C$4:$AL$7,AN$15,MATCH($AB1021,兵法相关参数!$C$3:$AL$3,0)),INDEX(兵法相关参数!$C$12:$AL$15,AN$15,MATCH($AB1021,兵法相关参数!$C$3:$AL$3,0))),0)+IFERROR(AJ1021*IF($E1021="将领",INDEX(兵法相关参数!$C$4:$AL$7,AN$15,MATCH($AG1021,兵法相关参数!$C$3:$AL$3,0)),INDEX(兵法相关参数!$C$12:$AL$15,AN$15,MATCH($AG1021,兵法相关参数!$C$3:$AL$3,0))),0)</f>
        <v>0</v>
      </c>
      <c r="AO1021" s="146">
        <f>IFERROR(AF1021*IF($E1021="将领",INDEX(兵法相关参数!$C$4:$AL$7,AL$15,MATCH($AB1021,兵法相关参数!$C$3:$AL$3,0)),INDEX(兵法相关参数!$C$12:$AL$15,AO$15,MATCH($AB1021,兵法相关参数!$C$3:$AL$3,0))),0)+IFERROR(AK1021*IF($E1021="将领",INDEX(兵法相关参数!$C$4:$AL$7,AL$15,MATCH($AG1021,兵法相关参数!$C$3:$AL$3,0)),INDEX(兵法相关参数!$C$12:$AL$15,AO$15,MATCH($AG1021,兵法相关参数!$C$3:$AL$3,0))),0)</f>
        <v>0</v>
      </c>
      <c r="AP1021" s="27"/>
      <c r="AQ1021" s="151">
        <f>AQ1020</f>
        <v>30345</v>
      </c>
      <c r="AR1021" s="160">
        <f t="shared" si="708"/>
        <v>0</v>
      </c>
      <c r="AS1021" s="15" t="str">
        <f t="shared" si="691"/>
        <v>红</v>
      </c>
      <c r="AT1021" s="153">
        <f t="shared" si="692"/>
        <v>1</v>
      </c>
      <c r="AU1021" s="39" t="str">
        <f>IF(IF(L1021="","",AQ1021&amp;AT1021)=AU1020,"",IF(MOD(COUNTIF($AQ$1:AQ1021,AQ1021),3)=1,"",IF(L1021="","",AQ1021&amp;AT1021)))</f>
        <v/>
      </c>
      <c r="AV1021" s="166" t="str">
        <f t="shared" ref="AV1021" si="709">IF(AU1021="","",IF(L1020="固定值",L1021,ROUND(IF(AR1021=1,L1021*INDEX($AV$5:$AV$9,MATCH(AS1021,$AU$5:$AU$9,0)),L1021*INDEX($AV$13:$AV$17,MATCH(AS1021,$AU$13:$AU$17,0))),IF(MID(BH1021,FIND(AT1021-1,BH1021)+2,1)="%",3,1))))</f>
        <v/>
      </c>
      <c r="AW1021" s="166" t="str">
        <f t="shared" ref="AW1021" si="710">IF(AU1021="","",ROUND((IF(AR1021=1,L1021*INDEX($AW$5:$AW$9,MATCH(AS1021,$AU$5:$AU$9,0)),L1021*INDEX($AW$13:$AW$17,MATCH(AS1021,$AU$13:$AU$17,0)))-AV1021)/34,IF(MID(BH1021,FIND(AT1021-1,BH1021)+2,1)="%",3,1)))</f>
        <v/>
      </c>
      <c r="AX1021" s="15" t="str">
        <f>IF(MOD(COUNTIF($AQ$1:AQ1021,AQ1021),3)=1,"",IF(M1021="","",AT1021+1))</f>
        <v/>
      </c>
      <c r="AY1021" s="15" t="str">
        <f t="shared" si="697"/>
        <v/>
      </c>
      <c r="AZ1021" s="166" t="str">
        <f t="shared" si="698"/>
        <v/>
      </c>
      <c r="BA1021" s="166" t="str">
        <f t="shared" si="699"/>
        <v/>
      </c>
      <c r="BB1021" s="15" t="str">
        <f>IF(MOD(COUNTIF($AQ$1:AQ1021,AQ1021),3)=1,"",IF(N1021="","",AX1021+1))</f>
        <v/>
      </c>
      <c r="BC1021" s="15" t="str">
        <f t="shared" si="693"/>
        <v/>
      </c>
      <c r="BD1021" s="166" t="str">
        <f t="shared" si="694"/>
        <v/>
      </c>
      <c r="BE1021" s="166" t="str">
        <f t="shared" si="695"/>
        <v/>
      </c>
      <c r="BF1021" s="15"/>
      <c r="BG1021" s="15"/>
      <c r="BH1021" s="170" t="str">
        <f t="shared" si="696"/>
        <v>施放怒气后获得1层战魂，怒气技能消耗降低10点，伤害提升{0}%，护甲提高{1}，持续15秒（最多叠加3层，不可驱散）。战斗开始40秒或成功施放6次怒气技能后，永久获得3层战魂，但不再提供降低怒气消耗的效果。（步将，骑将）</v>
      </c>
    </row>
    <row r="1022" spans="1:60">
      <c r="A1022" s="256"/>
      <c r="B1022" s="259"/>
      <c r="C1022" s="256"/>
      <c r="D1022" s="255" t="s">
        <v>1300</v>
      </c>
      <c r="E1022" s="11"/>
      <c r="F1022" s="11"/>
      <c r="G1022" s="11"/>
      <c r="H1022" s="11"/>
      <c r="I1022" s="11"/>
      <c r="J1022" s="256"/>
      <c r="K1022" s="256"/>
      <c r="L1022" s="11" t="s">
        <v>62</v>
      </c>
      <c r="M1022" s="11"/>
      <c r="N1022" s="11"/>
      <c r="O1022" s="183" t="s">
        <v>52</v>
      </c>
      <c r="P1022" s="3" t="s">
        <v>57</v>
      </c>
      <c r="Q1022" s="11" t="s">
        <v>60</v>
      </c>
      <c r="R1022" s="11" t="s">
        <v>61</v>
      </c>
      <c r="S1022" s="11"/>
      <c r="T1022" s="184"/>
      <c r="U1022" s="184"/>
      <c r="V1022" s="184"/>
      <c r="W1022" s="3" t="s">
        <v>223</v>
      </c>
      <c r="X1022" s="3" t="s">
        <v>224</v>
      </c>
      <c r="Y1022" s="3" t="s">
        <v>225</v>
      </c>
      <c r="Z1022" s="3" t="s">
        <v>226</v>
      </c>
      <c r="AA1022" s="1"/>
      <c r="AB1022" s="15"/>
      <c r="AC1022" s="187" t="s">
        <v>227</v>
      </c>
      <c r="AD1022" s="187" t="s">
        <v>228</v>
      </c>
      <c r="AE1022" s="187" t="s">
        <v>229</v>
      </c>
      <c r="AF1022" s="187" t="s">
        <v>230</v>
      </c>
      <c r="AG1022" s="96"/>
      <c r="AH1022" s="187"/>
      <c r="AI1022" s="187"/>
      <c r="AJ1022" s="187"/>
      <c r="AK1022" s="187"/>
      <c r="AL1022" s="146">
        <f>IFERROR(AC1022*IF($E1022="将领",INDEX(兵法相关参数!$C$4:$AL$7,AL$15,MATCH($AB1022,兵法相关参数!$C$3:$AL$3,0)),INDEX(兵法相关参数!$C$12:$AL$15,AL$15,MATCH($AB1022,兵法相关参数!$C$3:$AL$3,0))),0)+IFERROR(AH1022*IF($E1022="将领",INDEX(兵法相关参数!$C$4:$AL$7,AL$15,MATCH($AG1022,兵法相关参数!$C$3:$AL$3,0)),INDEX(兵法相关参数!$C$12:$AL$15,AL$15,MATCH($AG1022,兵法相关参数!$C$3:$AL$3,0))),0)</f>
        <v>0</v>
      </c>
      <c r="AM1022" s="146">
        <f>IFERROR(AD1022*IF($E1022="将领",INDEX(兵法相关参数!$C$4:$AL$7,AM$15,MATCH($AB1022,兵法相关参数!$C$3:$AL$3,0)),INDEX(兵法相关参数!$C$12:$AL$15,AM$15,MATCH($AB1022,兵法相关参数!$C$3:$AL$3,0))),0)+IFERROR(AI1022*IF($E1022="将领",INDEX(兵法相关参数!$C$4:$AL$7,AM$15,MATCH($AG1022,兵法相关参数!$C$3:$AL$3,0)),INDEX(兵法相关参数!$C$12:$AL$15,AM$15,MATCH($AG1022,兵法相关参数!$C$3:$AL$3,0))),0)</f>
        <v>0</v>
      </c>
      <c r="AN1022" s="146">
        <f>IFERROR(AE1022*IF($E1022="将领",INDEX(兵法相关参数!$C$4:$AL$7,AN$15,MATCH($AB1022,兵法相关参数!$C$3:$AL$3,0)),INDEX(兵法相关参数!$C$12:$AL$15,AN$15,MATCH($AB1022,兵法相关参数!$C$3:$AL$3,0))),0)+IFERROR(AJ1022*IF($E1022="将领",INDEX(兵法相关参数!$C$4:$AL$7,AN$15,MATCH($AG1022,兵法相关参数!$C$3:$AL$3,0)),INDEX(兵法相关参数!$C$12:$AL$15,AN$15,MATCH($AG1022,兵法相关参数!$C$3:$AL$3,0))),0)</f>
        <v>0</v>
      </c>
      <c r="AO1022" s="146">
        <f>IFERROR(AF1022*IF($E1022="将领",INDEX(兵法相关参数!$C$4:$AL$7,AL$15,MATCH($AB1022,兵法相关参数!$C$3:$AL$3,0)),INDEX(兵法相关参数!$C$12:$AL$15,AO$15,MATCH($AB1022,兵法相关参数!$C$3:$AL$3,0))),0)+IFERROR(AK1022*IF($E1022="将领",INDEX(兵法相关参数!$C$4:$AL$7,AL$15,MATCH($AG1022,兵法相关参数!$C$3:$AL$3,0)),INDEX(兵法相关参数!$C$12:$AL$15,AO$15,MATCH($AG1022,兵法相关参数!$C$3:$AL$3,0))),0)</f>
        <v>0</v>
      </c>
      <c r="AP1022" s="27"/>
      <c r="AQ1022" s="154">
        <v>30345</v>
      </c>
      <c r="AR1022" s="160">
        <f t="shared" ref="AR1022:AR1033" si="711">IF(D1022="直接伤害",1,0)</f>
        <v>0</v>
      </c>
      <c r="AS1022" s="15" t="str">
        <f t="shared" ref="AS1022:AS1051" si="712">IF(C1022="",AS1021,C1022)</f>
        <v>红</v>
      </c>
      <c r="AT1022" s="153">
        <f t="shared" ref="AT1022:AT1051" si="713">IF(A1022&lt;&gt;"",1,IF(D1022="",AT1021,IF(AU1020="",AT1021,IF(AX1020="",AT1021+1,IF(BB1020="",AT1021+2,AT1021+3)))))</f>
        <v>2</v>
      </c>
      <c r="AU1022" s="39" t="str">
        <f>IF(IF(L1022="","",AQ1022&amp;AT1022)=AU1021,"",IF(MOD(COUNTIF($AQ$1:AQ1022,AQ1022),3)=1,"",IF(L1022="","",AQ1022&amp;AT1022)))</f>
        <v/>
      </c>
      <c r="AV1022" s="166" t="str">
        <f t="shared" ref="AV1022" si="714">IF(AU1022="","",IF(L1021="固定值",L1022,ROUND(IF(AR1022=1,L1022*INDEX($AV$5:$AV$9,MATCH(AS1022,$AU$5:$AU$9,0)),L1022*INDEX($AV$13:$AV$17,MATCH(AS1022,$AU$13:$AU$17,0))),IF(MID(BH1022,FIND(AT1022-1,BH1022)+2,1)="%",3,1))))</f>
        <v/>
      </c>
      <c r="AW1022" s="166" t="str">
        <f t="shared" ref="AW1022" si="715">IF(AU1022="","",ROUND((IF(AR1022=1,L1022*INDEX($AW$5:$AW$9,MATCH(AS1022,$AU$5:$AU$9,0)),L1022*INDEX($AW$13:$AW$17,MATCH(AS1022,$AU$13:$AU$17,0)))-AV1022)/34,IF(MID(BH1022,FIND(AT1022-1,BH1022)+2,1)="%",3,1)))</f>
        <v/>
      </c>
      <c r="AX1022" s="15" t="str">
        <f>IF(MOD(COUNTIF($AQ$1:AQ1022,AQ1022),3)=1,"",IF(M1022="","",AT1022+1))</f>
        <v/>
      </c>
      <c r="AY1022" s="15" t="str">
        <f t="shared" si="697"/>
        <v/>
      </c>
      <c r="AZ1022" s="166" t="str">
        <f t="shared" si="698"/>
        <v/>
      </c>
      <c r="BA1022" s="166" t="str">
        <f t="shared" si="699"/>
        <v/>
      </c>
      <c r="BB1022" s="15" t="str">
        <f>IF(MOD(COUNTIF($AQ$1:AQ1022,AQ1022),3)=1,"",IF(N1022="","",AX1022+1))</f>
        <v/>
      </c>
      <c r="BC1022" s="15" t="str">
        <f t="shared" ref="BC1022:BC1051" si="716">IF(IF(BB1022="","",AQ1022&amp;BB1022)=BC1021,"",IF(BB1022="","",AQ1022&amp;BB1022))</f>
        <v/>
      </c>
      <c r="BD1022" s="166" t="str">
        <f t="shared" ref="BD1022:BD1051" si="717">IF(BC1022="","",IF(N1021="固定值",N1022,ROUND(IF(AR1022=1,N1022*INDEX($AV$5:$AV$9,MATCH(AS1022,$AU$5:$AU$9,0)),N1022*INDEX($AV$13:$AV$17,MATCH(AS1022,$AU$13:$AU$17,0))),IF(MID(BH1022,FIND(BB1022-1,BH1022)+2,1)="%",3,1))))</f>
        <v/>
      </c>
      <c r="BE1022" s="166" t="str">
        <f t="shared" ref="BE1022:BE1051" si="718">IF(BC1022="","",ROUND((IF(AR1022=1,N1022*INDEX($AW$5:$AW$9,MATCH(AS1022,$AU$5:$AU$9,0)),N1022*INDEX($AW$13:$AW$17,MATCH(AS1022,$AU$13:$AU$17,0)))-BD1022)/34,IF(MID(BH1022,FIND(BB1022-1,BH1022)+2,1)="%",3,1)))</f>
        <v/>
      </c>
      <c r="BF1022" s="15"/>
      <c r="BG1022" s="15"/>
      <c r="BH1022" s="170" t="str">
        <f t="shared" ref="BH1022:BH1051" si="719">IF(B1022="",BH1021,B1022)</f>
        <v>施放怒气后获得1层战魂，怒气技能消耗降低10点，伤害提升{0}%，护甲提高{1}，持续15秒（最多叠加3层，不可驱散）。战斗开始40秒或成功施放6次怒气技能后，永久获得3层战魂，但不再提供降低怒气消耗的效果。（步将，骑将）</v>
      </c>
    </row>
    <row r="1023" spans="1:60">
      <c r="A1023" s="256"/>
      <c r="B1023" s="259"/>
      <c r="C1023" s="256"/>
      <c r="D1023" s="256"/>
      <c r="E1023" s="179" t="s">
        <v>22</v>
      </c>
      <c r="F1023" s="141">
        <v>1</v>
      </c>
      <c r="G1023" s="141">
        <v>1</v>
      </c>
      <c r="H1023" s="141"/>
      <c r="I1023" s="141">
        <v>1</v>
      </c>
      <c r="J1023" s="256"/>
      <c r="K1023" s="256"/>
      <c r="L1023" s="179">
        <v>300</v>
      </c>
      <c r="M1023" s="207"/>
      <c r="N1023" s="179"/>
      <c r="O1023" s="182">
        <f>100%*1.9</f>
        <v>1.9</v>
      </c>
      <c r="P1023" s="44">
        <v>9</v>
      </c>
      <c r="Q1023" s="179">
        <v>0</v>
      </c>
      <c r="R1023" s="179">
        <v>1</v>
      </c>
      <c r="S1023" s="182"/>
      <c r="T1023" s="179"/>
      <c r="U1023" s="110"/>
      <c r="V1023" s="179"/>
      <c r="W1023" s="23">
        <f>$L$1023*$O$1023*$R$1023</f>
        <v>570</v>
      </c>
      <c r="X1023" s="23">
        <f>$L$1023*$O$1023*$R$1023</f>
        <v>570</v>
      </c>
      <c r="Y1023" s="23">
        <f>$L$1023*$O$1023*$R$1023</f>
        <v>570</v>
      </c>
      <c r="Z1023" s="23">
        <f>$L$1023*$O$1023*$R$1023</f>
        <v>570</v>
      </c>
      <c r="AA1023" s="179"/>
      <c r="AB1023" s="44" t="s">
        <v>97</v>
      </c>
      <c r="AC1023" s="92">
        <f>辅助效用($P1023,-1,AC$15,"生存转换",防御系数,"指定将领",W1023)</f>
        <v>1556.9529808748264</v>
      </c>
      <c r="AD1023" s="92">
        <f>辅助效用($P1023,-1,AD$15,"生存转换",防御系数,"指定将领",X1023)</f>
        <v>1808.8066496307711</v>
      </c>
      <c r="AE1023" s="92">
        <f>辅助效用($P1023,-1,AE$15,"生存转换",防御系数,"指定将领",Y1023)</f>
        <v>874.83423374013375</v>
      </c>
      <c r="AF1023" s="92">
        <f>辅助效用($P1023,-1,AF$15,"生存转换",防御系数,"指定将领",Z1023)</f>
        <v>913.29027352842036</v>
      </c>
      <c r="AG1023" s="92"/>
      <c r="AH1023" s="188"/>
      <c r="AI1023" s="188"/>
      <c r="AJ1023" s="188">
        <f>AV1023+35*AW1023</f>
        <v>300</v>
      </c>
      <c r="AK1023" s="188"/>
      <c r="AL1023" s="146">
        <f>IFERROR(AC1023*IF($E1023="将领",INDEX(兵法相关参数!$C$4:$AL$7,AL$15,MATCH($AB1023,兵法相关参数!$C$3:$AL$3,0)),INDEX(兵法相关参数!$C$12:$AL$15,AL$15,MATCH($AB1023,兵法相关参数!$C$3:$AL$3,0))),0)+IFERROR(AH1023*IF($E1023="将领",INDEX(兵法相关参数!$C$4:$AL$7,AL$15,MATCH($AG1023,兵法相关参数!$C$3:$AL$3,0)),INDEX(兵法相关参数!$C$12:$AL$15,AL$15,MATCH($AG1023,兵法相关参数!$C$3:$AL$3,0))),0)</f>
        <v>1.0879299512276057</v>
      </c>
      <c r="AM1023" s="146">
        <f>IFERROR(AD1023*IF($E1023="将领",INDEX(兵法相关参数!$C$4:$AL$7,AM$15,MATCH($AB1023,兵法相关参数!$C$3:$AL$3,0)),INDEX(兵法相关参数!$C$12:$AL$15,AM$15,MATCH($AB1023,兵法相关参数!$C$3:$AL$3,0))),0)+IFERROR(AI1023*IF($E1023="将领",INDEX(兵法相关参数!$C$4:$AL$7,AM$15,MATCH($AG1023,兵法相关参数!$C$3:$AL$3,0)),INDEX(兵法相关参数!$C$12:$AL$15,AM$15,MATCH($AG1023,兵法相关参数!$C$3:$AL$3,0))),0)</f>
        <v>1.1976060033653506</v>
      </c>
      <c r="AN1023" s="146">
        <f>IFERROR(AE1023*IF($E1023="将领",INDEX(兵法相关参数!$C$4:$AL$7,AN$15,MATCH($AB1023,兵法相关参数!$C$3:$AL$3,0)),INDEX(兵法相关参数!$C$12:$AL$15,AN$15,MATCH($AB1023,兵法相关参数!$C$3:$AL$3,0))),0)+IFERROR(AJ1023*IF($E1023="将领",INDEX(兵法相关参数!$C$4:$AL$7,AN$15,MATCH($AG1023,兵法相关参数!$C$3:$AL$3,0)),INDEX(兵法相关参数!$C$12:$AL$15,AN$15,MATCH($AG1023,兵法相关参数!$C$3:$AL$3,0))),0)</f>
        <v>0.55690057832876105</v>
      </c>
      <c r="AO1023" s="146">
        <f>IFERROR(AF1023*IF($E1023="将领",INDEX(兵法相关参数!$C$4:$AL$7,AL$15,MATCH($AB1023,兵法相关参数!$C$3:$AL$3,0)),INDEX(兵法相关参数!$C$12:$AL$15,AO$15,MATCH($AB1023,兵法相关参数!$C$3:$AL$3,0))),0)+IFERROR(AK1023*IF($E1023="将领",INDEX(兵法相关参数!$C$4:$AL$7,AL$15,MATCH($AG1023,兵法相关参数!$C$3:$AL$3,0)),INDEX(兵法相关参数!$C$12:$AL$15,AO$15,MATCH($AG1023,兵法相关参数!$C$3:$AL$3,0))),0)</f>
        <v>0.63816689067780064</v>
      </c>
      <c r="AP1023" s="42"/>
      <c r="AQ1023" s="151">
        <f>AQ1022</f>
        <v>30345</v>
      </c>
      <c r="AR1023" s="160">
        <f t="shared" si="711"/>
        <v>0</v>
      </c>
      <c r="AS1023" s="15" t="str">
        <f t="shared" si="712"/>
        <v>红</v>
      </c>
      <c r="AT1023" s="153">
        <f t="shared" si="713"/>
        <v>2</v>
      </c>
      <c r="AU1023" s="39" t="str">
        <f>IF(IF(L1023="","",AQ1023&amp;AT1023)=AU1022,"",IF(MOD(COUNTIF($AQ$1:AQ1023,AQ1023),3)=1,"",IF(L1023="","",AQ1023&amp;AT1023)))</f>
        <v>303452</v>
      </c>
      <c r="AV1023" s="191">
        <v>90</v>
      </c>
      <c r="AW1023" s="191">
        <v>6</v>
      </c>
      <c r="AX1023" s="15" t="str">
        <f>IF(MOD(COUNTIF($AQ$1:AQ1023,AQ1023),3)=1,"",IF(M1023="","",AT1023+1))</f>
        <v/>
      </c>
      <c r="AY1023" s="15" t="str">
        <f t="shared" si="697"/>
        <v/>
      </c>
      <c r="AZ1023" s="166" t="str">
        <f t="shared" si="698"/>
        <v/>
      </c>
      <c r="BA1023" s="166" t="str">
        <f t="shared" si="699"/>
        <v/>
      </c>
      <c r="BB1023" s="15" t="str">
        <f>IF(MOD(COUNTIF($AQ$1:AQ1023,AQ1023),3)=1,"",IF(N1023="","",AX1023+1))</f>
        <v/>
      </c>
      <c r="BC1023" s="15" t="str">
        <f t="shared" si="716"/>
        <v/>
      </c>
      <c r="BD1023" s="166" t="str">
        <f t="shared" si="717"/>
        <v/>
      </c>
      <c r="BE1023" s="166" t="str">
        <f t="shared" si="718"/>
        <v/>
      </c>
      <c r="BF1023" s="15"/>
      <c r="BG1023" s="15"/>
      <c r="BH1023" s="170" t="str">
        <f t="shared" si="719"/>
        <v>施放怒气后获得1层战魂，怒气技能消耗降低10点，伤害提升{0}%，护甲提高{1}，持续15秒（最多叠加3层，不可驱散）。战斗开始40秒或成功施放6次怒气技能后，永久获得3层战魂，但不再提供降低怒气消耗的效果。（步将，骑将）</v>
      </c>
    </row>
    <row r="1024" spans="1:60">
      <c r="A1024" s="257"/>
      <c r="B1024" s="260"/>
      <c r="C1024" s="257"/>
      <c r="D1024" s="257"/>
      <c r="E1024" s="179"/>
      <c r="F1024" s="141"/>
      <c r="G1024" s="141"/>
      <c r="H1024" s="141"/>
      <c r="I1024" s="141"/>
      <c r="J1024" s="257"/>
      <c r="K1024" s="257"/>
      <c r="L1024" s="182"/>
      <c r="M1024" s="179"/>
      <c r="N1024" s="179"/>
      <c r="O1024" s="182"/>
      <c r="P1024" s="179"/>
      <c r="Q1024" s="179"/>
      <c r="R1024" s="179"/>
      <c r="S1024" s="179"/>
      <c r="T1024" s="179"/>
      <c r="U1024" s="179"/>
      <c r="V1024" s="179"/>
      <c r="W1024" s="179"/>
      <c r="X1024" s="179"/>
      <c r="Y1024" s="179"/>
      <c r="Z1024" s="179"/>
      <c r="AA1024" s="179"/>
      <c r="AB1024" s="44"/>
      <c r="AC1024" s="189"/>
      <c r="AD1024" s="189"/>
      <c r="AE1024" s="189"/>
      <c r="AF1024" s="189"/>
      <c r="AG1024" s="92"/>
      <c r="AH1024" s="189"/>
      <c r="AI1024" s="189"/>
      <c r="AJ1024" s="189"/>
      <c r="AK1024" s="189"/>
      <c r="AL1024" s="146">
        <f>IFERROR(AC1024*IF($E1024="将领",INDEX(兵法相关参数!$C$4:$AL$7,AL$15,MATCH($AB1024,兵法相关参数!$C$3:$AL$3,0)),INDEX(兵法相关参数!$C$12:$AL$15,AL$15,MATCH($AB1024,兵法相关参数!$C$3:$AL$3,0))),0)+IFERROR(AH1024*IF($E1024="将领",INDEX(兵法相关参数!$C$4:$AL$7,AL$15,MATCH($AG1024,兵法相关参数!$C$3:$AL$3,0)),INDEX(兵法相关参数!$C$12:$AL$15,AL$15,MATCH($AG1024,兵法相关参数!$C$3:$AL$3,0))),0)</f>
        <v>0</v>
      </c>
      <c r="AM1024" s="146">
        <f>IFERROR(AD1024*IF($E1024="将领",INDEX(兵法相关参数!$C$4:$AL$7,AM$15,MATCH($AB1024,兵法相关参数!$C$3:$AL$3,0)),INDEX(兵法相关参数!$C$12:$AL$15,AM$15,MATCH($AB1024,兵法相关参数!$C$3:$AL$3,0))),0)+IFERROR(AI1024*IF($E1024="将领",INDEX(兵法相关参数!$C$4:$AL$7,AM$15,MATCH($AG1024,兵法相关参数!$C$3:$AL$3,0)),INDEX(兵法相关参数!$C$12:$AL$15,AM$15,MATCH($AG1024,兵法相关参数!$C$3:$AL$3,0))),0)</f>
        <v>0</v>
      </c>
      <c r="AN1024" s="146">
        <f>IFERROR(AE1024*IF($E1024="将领",INDEX(兵法相关参数!$C$4:$AL$7,AN$15,MATCH($AB1024,兵法相关参数!$C$3:$AL$3,0)),INDEX(兵法相关参数!$C$12:$AL$15,AN$15,MATCH($AB1024,兵法相关参数!$C$3:$AL$3,0))),0)+IFERROR(AJ1024*IF($E1024="将领",INDEX(兵法相关参数!$C$4:$AL$7,AN$15,MATCH($AG1024,兵法相关参数!$C$3:$AL$3,0)),INDEX(兵法相关参数!$C$12:$AL$15,AN$15,MATCH($AG1024,兵法相关参数!$C$3:$AL$3,0))),0)</f>
        <v>0</v>
      </c>
      <c r="AO1024" s="146">
        <f>IFERROR(AF1024*IF($E1024="将领",INDEX(兵法相关参数!$C$4:$AL$7,AL$15,MATCH($AB1024,兵法相关参数!$C$3:$AL$3,0)),INDEX(兵法相关参数!$C$12:$AL$15,AO$15,MATCH($AB1024,兵法相关参数!$C$3:$AL$3,0))),0)+IFERROR(AK1024*IF($E1024="将领",INDEX(兵法相关参数!$C$4:$AL$7,AL$15,MATCH($AG1024,兵法相关参数!$C$3:$AL$3,0)),INDEX(兵法相关参数!$C$12:$AL$15,AO$15,MATCH($AG1024,兵法相关参数!$C$3:$AL$3,0))),0)</f>
        <v>0</v>
      </c>
      <c r="AP1024" s="27"/>
      <c r="AQ1024" s="151">
        <f>AQ1023</f>
        <v>30345</v>
      </c>
      <c r="AR1024" s="160">
        <f t="shared" si="711"/>
        <v>0</v>
      </c>
      <c r="AS1024" s="15" t="str">
        <f t="shared" si="712"/>
        <v>红</v>
      </c>
      <c r="AT1024" s="153">
        <f t="shared" si="713"/>
        <v>2</v>
      </c>
      <c r="AU1024" s="39" t="str">
        <f>IF(IF(L1024="","",AQ1024&amp;AT1024)=AU1023,"",IF(MOD(COUNTIF($AQ$1:AQ1024,AQ1024),3)=1,"",IF(L1024="","",AQ1024&amp;AT1024)))</f>
        <v/>
      </c>
      <c r="AV1024" s="166" t="str">
        <f t="shared" ref="AV1024:AV1025" si="720">IF(AU1024="","",IF(L1023="固定值",L1024,ROUND(IF(AR1024=1,L1024*INDEX($AV$5:$AV$9,MATCH(AS1024,$AU$5:$AU$9,0)),L1024*INDEX($AV$13:$AV$17,MATCH(AS1024,$AU$13:$AU$17,0))),IF(MID(BH1024,FIND(AT1024-1,BH1024)+2,1)="%",3,1))))</f>
        <v/>
      </c>
      <c r="AW1024" s="166" t="str">
        <f t="shared" ref="AW1024:AW1025" si="721">IF(AU1024="","",ROUND((IF(AR1024=1,L1024*INDEX($AW$5:$AW$9,MATCH(AS1024,$AU$5:$AU$9,0)),L1024*INDEX($AW$13:$AW$17,MATCH(AS1024,$AU$13:$AU$17,0)))-AV1024)/34,IF(MID(BH1024,FIND(AT1024-1,BH1024)+2,1)="%",3,1)))</f>
        <v/>
      </c>
      <c r="AX1024" s="15" t="str">
        <f>IF(MOD(COUNTIF($AQ$1:AQ1024,AQ1024),3)=1,"",IF(M1024="","",AT1024+1))</f>
        <v/>
      </c>
      <c r="AY1024" s="15" t="str">
        <f t="shared" si="697"/>
        <v/>
      </c>
      <c r="AZ1024" s="166" t="str">
        <f t="shared" si="698"/>
        <v/>
      </c>
      <c r="BA1024" s="166" t="str">
        <f t="shared" si="699"/>
        <v/>
      </c>
      <c r="BB1024" s="15" t="str">
        <f>IF(MOD(COUNTIF($AQ$1:AQ1024,AQ1024),3)=1,"",IF(N1024="","",AX1024+1))</f>
        <v/>
      </c>
      <c r="BC1024" s="15" t="str">
        <f t="shared" si="716"/>
        <v/>
      </c>
      <c r="BD1024" s="166" t="str">
        <f t="shared" si="717"/>
        <v/>
      </c>
      <c r="BE1024" s="166" t="str">
        <f t="shared" si="718"/>
        <v/>
      </c>
      <c r="BF1024" s="15"/>
      <c r="BG1024" s="15"/>
      <c r="BH1024" s="170" t="str">
        <f t="shared" si="719"/>
        <v>施放怒气后获得1层战魂，怒气技能消耗降低10点，伤害提升{0}%，护甲提高{1}，持续15秒（最多叠加3层，不可驱散）。战斗开始40秒或成功施放6次怒气技能后，永久获得3层战魂，但不再提供降低怒气消耗的效果。（步将，骑将）</v>
      </c>
    </row>
    <row r="1025" spans="1:60">
      <c r="A1025" s="255" t="s">
        <v>1463</v>
      </c>
      <c r="B1025" s="258" t="s">
        <v>1466</v>
      </c>
      <c r="C1025" s="255" t="s">
        <v>13</v>
      </c>
      <c r="D1025" s="255" t="s">
        <v>516</v>
      </c>
      <c r="E1025" s="11"/>
      <c r="F1025" s="11"/>
      <c r="G1025" s="11"/>
      <c r="H1025" s="11"/>
      <c r="I1025" s="11"/>
      <c r="J1025" s="11" t="s">
        <v>402</v>
      </c>
      <c r="K1025" s="11" t="s">
        <v>469</v>
      </c>
      <c r="L1025" s="190" t="s">
        <v>62</v>
      </c>
      <c r="M1025" s="11"/>
      <c r="N1025" s="11"/>
      <c r="O1025" s="183" t="s">
        <v>52</v>
      </c>
      <c r="P1025" s="3" t="s">
        <v>57</v>
      </c>
      <c r="Q1025" s="184" t="s">
        <v>582</v>
      </c>
      <c r="R1025" s="11" t="s">
        <v>61</v>
      </c>
      <c r="S1025" s="11"/>
      <c r="T1025" s="11"/>
      <c r="U1025" s="11"/>
      <c r="V1025" s="184"/>
      <c r="W1025" s="3" t="s">
        <v>223</v>
      </c>
      <c r="X1025" s="3" t="s">
        <v>224</v>
      </c>
      <c r="Y1025" s="3" t="s">
        <v>225</v>
      </c>
      <c r="Z1025" s="3" t="s">
        <v>226</v>
      </c>
      <c r="AA1025" s="1"/>
      <c r="AB1025" s="15"/>
      <c r="AC1025" s="187" t="s">
        <v>227</v>
      </c>
      <c r="AD1025" s="187" t="s">
        <v>228</v>
      </c>
      <c r="AE1025" s="187" t="s">
        <v>229</v>
      </c>
      <c r="AF1025" s="187" t="s">
        <v>230</v>
      </c>
      <c r="AG1025" s="96"/>
      <c r="AH1025" s="187"/>
      <c r="AI1025" s="187"/>
      <c r="AJ1025" s="187"/>
      <c r="AK1025" s="187"/>
      <c r="AL1025" s="146">
        <f>IFERROR(AC1025*IF($E1025="将领",INDEX(兵法相关参数!$C$4:$AL$7,AL$15,MATCH($AB1025,兵法相关参数!$C$3:$AL$3,0)),INDEX(兵法相关参数!$C$12:$AL$15,AL$15,MATCH($AB1025,兵法相关参数!$C$3:$AL$3,0))),0)+IFERROR(AH1025*IF($E1025="将领",INDEX(兵法相关参数!$C$4:$AL$7,AL$15,MATCH($AG1025,兵法相关参数!$C$3:$AL$3,0)),INDEX(兵法相关参数!$C$12:$AL$15,AL$15,MATCH($AG1025,兵法相关参数!$C$3:$AL$3,0))),0)</f>
        <v>0</v>
      </c>
      <c r="AM1025" s="146">
        <f>IFERROR(AD1025*IF($E1025="将领",INDEX(兵法相关参数!$C$4:$AL$7,AM$15,MATCH($AB1025,兵法相关参数!$C$3:$AL$3,0)),INDEX(兵法相关参数!$C$12:$AL$15,AM$15,MATCH($AB1025,兵法相关参数!$C$3:$AL$3,0))),0)+IFERROR(AI1025*IF($E1025="将领",INDEX(兵法相关参数!$C$4:$AL$7,AM$15,MATCH($AG1025,兵法相关参数!$C$3:$AL$3,0)),INDEX(兵法相关参数!$C$12:$AL$15,AM$15,MATCH($AG1025,兵法相关参数!$C$3:$AL$3,0))),0)</f>
        <v>0</v>
      </c>
      <c r="AN1025" s="146">
        <f>IFERROR(AE1025*IF($E1025="将领",INDEX(兵法相关参数!$C$4:$AL$7,AN$15,MATCH($AB1025,兵法相关参数!$C$3:$AL$3,0)),INDEX(兵法相关参数!$C$12:$AL$15,AN$15,MATCH($AB1025,兵法相关参数!$C$3:$AL$3,0))),0)+IFERROR(AJ1025*IF($E1025="将领",INDEX(兵法相关参数!$C$4:$AL$7,AN$15,MATCH($AG1025,兵法相关参数!$C$3:$AL$3,0)),INDEX(兵法相关参数!$C$12:$AL$15,AN$15,MATCH($AG1025,兵法相关参数!$C$3:$AL$3,0))),0)</f>
        <v>0</v>
      </c>
      <c r="AO1025" s="146">
        <f>IFERROR(AF1025*IF($E1025="将领",INDEX(兵法相关参数!$C$4:$AL$7,AL$15,MATCH($AB1025,兵法相关参数!$C$3:$AL$3,0)),INDEX(兵法相关参数!$C$12:$AL$15,AO$15,MATCH($AB1025,兵法相关参数!$C$3:$AL$3,0))),0)+IFERROR(AK1025*IF($E1025="将领",INDEX(兵法相关参数!$C$4:$AL$7,AL$15,MATCH($AG1025,兵法相关参数!$C$3:$AL$3,0)),INDEX(兵法相关参数!$C$12:$AL$15,AO$15,MATCH($AG1025,兵法相关参数!$C$3:$AL$3,0))),0)</f>
        <v>0</v>
      </c>
      <c r="AP1025" s="27"/>
      <c r="AQ1025" s="154">
        <v>30346</v>
      </c>
      <c r="AR1025" s="160">
        <f t="shared" si="711"/>
        <v>0</v>
      </c>
      <c r="AS1025" s="15" t="str">
        <f t="shared" si="712"/>
        <v>红</v>
      </c>
      <c r="AT1025" s="153">
        <f t="shared" si="713"/>
        <v>1</v>
      </c>
      <c r="AU1025" s="39" t="str">
        <f>IF(IF(L1025="","",AQ1025&amp;AT1025)=AU1024,"",IF(MOD(COUNTIF($AQ$1:AQ1025,AQ1025),3)=1,"",IF(L1025="","",AQ1025&amp;AT1025)))</f>
        <v/>
      </c>
      <c r="AV1025" s="166" t="str">
        <f t="shared" si="720"/>
        <v/>
      </c>
      <c r="AW1025" s="166" t="str">
        <f t="shared" si="721"/>
        <v/>
      </c>
      <c r="AX1025" s="15" t="str">
        <f>IF(MOD(COUNTIF($AQ$1:AQ1025,AQ1025),3)=1,"",IF(M1025="","",AT1025+1))</f>
        <v/>
      </c>
      <c r="AY1025" s="15" t="str">
        <f t="shared" si="697"/>
        <v/>
      </c>
      <c r="AZ1025" s="166" t="str">
        <f t="shared" si="698"/>
        <v/>
      </c>
      <c r="BA1025" s="166" t="str">
        <f t="shared" si="699"/>
        <v/>
      </c>
      <c r="BB1025" s="15" t="str">
        <f>IF(MOD(COUNTIF($AQ$1:AQ1025,AQ1025),3)=1,"",IF(N1025="","",AX1025+1))</f>
        <v/>
      </c>
      <c r="BC1025" s="15" t="str">
        <f t="shared" si="716"/>
        <v/>
      </c>
      <c r="BD1025" s="166" t="str">
        <f t="shared" si="717"/>
        <v/>
      </c>
      <c r="BE1025" s="166" t="str">
        <f t="shared" si="718"/>
        <v/>
      </c>
      <c r="BF1025" s="15"/>
      <c r="BG1025" s="15"/>
      <c r="BH1025" s="170" t="str">
        <f t="shared" si="719"/>
        <v>每15秒获得攻击{0}%的护盾，持续15秒（最多触发4次），若在5秒内损失最大生命值的30%将立即触发下一次。护盾存在期间免疫控制效果且受到武力伤害降低{1}%。（步将，骑将）</v>
      </c>
    </row>
    <row r="1026" spans="1:60">
      <c r="A1026" s="256"/>
      <c r="B1026" s="259"/>
      <c r="C1026" s="256"/>
      <c r="D1026" s="256"/>
      <c r="E1026" s="179" t="s">
        <v>22</v>
      </c>
      <c r="F1026" s="141">
        <v>1</v>
      </c>
      <c r="G1026" s="141">
        <v>1</v>
      </c>
      <c r="H1026" s="141">
        <v>1</v>
      </c>
      <c r="I1026" s="141">
        <v>1</v>
      </c>
      <c r="J1026" s="255">
        <f>SUMPRODUCT(LARGE(AL1026:AO1026*F1026:I1026+AL1027:AO1027*F1027:I1027+AL1029:AO1029*F1029:I1029+AL1030:AO1030*F1030:I1030+AL1032:AO1032*F1032:I1032+AL1033:AO1033*F1033:I1033,1))</f>
        <v>4.0497751524702785</v>
      </c>
      <c r="K1026" s="255">
        <f>INDEX($J$17:$J$200,MATCH(C1025,$C$17:$C$200,0),1)</f>
        <v>5.1145752809421161</v>
      </c>
      <c r="L1026" s="182">
        <v>0.75</v>
      </c>
      <c r="M1026" s="179"/>
      <c r="N1026" s="179"/>
      <c r="O1026" s="182">
        <f>100%</f>
        <v>1</v>
      </c>
      <c r="P1026" s="44" t="s">
        <v>1464</v>
      </c>
      <c r="Q1026" s="110">
        <f>INDEX(三维调整系数,8,6)</f>
        <v>1.127564250124546</v>
      </c>
      <c r="R1026" s="179">
        <v>1</v>
      </c>
      <c r="S1026" s="179"/>
      <c r="T1026" s="179"/>
      <c r="U1026" s="179"/>
      <c r="V1026" s="179"/>
      <c r="W1026" s="23">
        <f>$O$1026*$R$1026*$L1026*$Q$1026</f>
        <v>0.84567318759340948</v>
      </c>
      <c r="X1026" s="23">
        <f>$O$1026*$R$1026*$L1026*$Q$1026</f>
        <v>0.84567318759340948</v>
      </c>
      <c r="Y1026" s="23">
        <f>$O$1026*$R$1026*$L1026*$Q$1026</f>
        <v>0.84567318759340948</v>
      </c>
      <c r="Z1026" s="23">
        <f>$O$1026*$R$1026*$L1026*$Q$1026</f>
        <v>0.84567318759340948</v>
      </c>
      <c r="AA1026" s="179"/>
      <c r="AB1026" s="44" t="s">
        <v>102</v>
      </c>
      <c r="AC1026" s="248">
        <f>辅助效用($P1026,-1,AC$15,"生存转换",治疗系数,"指定将领",W1026)</f>
        <v>5.8038070171035619E-4</v>
      </c>
      <c r="AD1026" s="246">
        <f>辅助效用($P1026,-1,AD$15,"生存转换",治疗系数,"指定将领",X1026)</f>
        <v>5.5288882082265222E-4</v>
      </c>
      <c r="AE1026" s="246">
        <f>辅助效用($P1026,-1,AE$15,"生存转换",治疗系数,"指定将领",Y1026)</f>
        <v>2.513938300986035E-4</v>
      </c>
      <c r="AF1026" s="247">
        <f>辅助效用($P1026,-1,AF$15,"生存转换",治疗系数,"指定将领",Z1026)</f>
        <v>2.673790657244949E-4</v>
      </c>
      <c r="AG1026" s="92"/>
      <c r="AH1026" s="188"/>
      <c r="AI1026" s="188"/>
      <c r="AJ1026" s="188"/>
      <c r="AK1026" s="238">
        <f>AV1026+35*AW1026</f>
        <v>0.75</v>
      </c>
      <c r="AL1026" s="146">
        <f>IFERROR(AC1026*IF($E1026="将领",INDEX(兵法相关参数!$C$4:$AL$7,AL$15,MATCH($AB1026,兵法相关参数!$C$3:$AL$3,0)),INDEX(兵法相关参数!$C$12:$AL$15,AL$15,MATCH($AB1026,兵法相关参数!$C$3:$AL$3,0))),0)+IFERROR(AH1026*IF($E1026="将领",INDEX(兵法相关参数!$C$4:$AL$7,AL$15,MATCH($AG1026,兵法相关参数!$C$3:$AL$3,0)),INDEX(兵法相关参数!$C$12:$AL$15,AL$15,MATCH($AG1026,兵法相关参数!$C$3:$AL$3,0))),0)</f>
        <v>1.6644933681511533</v>
      </c>
      <c r="AM1026" s="146">
        <f>IFERROR(AD1026*IF($E1026="将领",INDEX(兵法相关参数!$C$4:$AL$7,AM$15,MATCH($AB1026,兵法相关参数!$C$3:$AL$3,0)),INDEX(兵法相关参数!$C$12:$AL$15,AM$15,MATCH($AB1026,兵法相关参数!$C$3:$AL$3,0))),0)+IFERROR(AI1026*IF($E1026="将领",INDEX(兵法相关参数!$C$4:$AL$7,AM$15,MATCH($AG1026,兵法相关参数!$C$3:$AL$3,0)),INDEX(兵法相关参数!$C$12:$AL$15,AM$15,MATCH($AG1026,兵法相关参数!$C$3:$AL$3,0))),0)</f>
        <v>1.7195107911291807</v>
      </c>
      <c r="AN1026" s="146">
        <f>IFERROR(AE1026*IF($E1026="将领",INDEX(兵法相关参数!$C$4:$AL$7,AN$15,MATCH($AB1026,兵法相关参数!$C$3:$AL$3,0)),INDEX(兵法相关参数!$C$12:$AL$15,AN$15,MATCH($AB1026,兵法相关参数!$C$3:$AL$3,0))),0)+IFERROR(AJ1026*IF($E1026="将领",INDEX(兵法相关参数!$C$4:$AL$7,AN$15,MATCH($AG1026,兵法相关参数!$C$3:$AL$3,0)),INDEX(兵法相关参数!$C$12:$AL$15,AN$15,MATCH($AG1026,兵法相关参数!$C$3:$AL$3,0))),0)</f>
        <v>0.7541814902958105</v>
      </c>
      <c r="AO1026" s="146">
        <f>IFERROR(AF1026*IF($E1026="将领",INDEX(兵法相关参数!$C$4:$AL$7,AL$15,MATCH($AB1026,兵法相关参数!$C$3:$AL$3,0)),INDEX(兵法相关参数!$C$12:$AL$15,AO$15,MATCH($AB1026,兵法相关参数!$C$3:$AL$3,0))),0)+IFERROR(AK1026*IF($E1026="将领",INDEX(兵法相关参数!$C$4:$AL$7,AL$15,MATCH($AG1026,兵法相关参数!$C$3:$AL$3,0)),INDEX(兵法相关参数!$C$12:$AL$15,AO$15,MATCH($AG1026,兵法相关参数!$C$3:$AL$3,0))),0)</f>
        <v>0.76682543090996735</v>
      </c>
      <c r="AP1026" s="27"/>
      <c r="AQ1026" s="151">
        <f>AQ1025</f>
        <v>30346</v>
      </c>
      <c r="AR1026" s="160">
        <f t="shared" si="711"/>
        <v>0</v>
      </c>
      <c r="AS1026" s="15" t="str">
        <f t="shared" si="712"/>
        <v>红</v>
      </c>
      <c r="AT1026" s="153">
        <f t="shared" si="713"/>
        <v>1</v>
      </c>
      <c r="AU1026" s="39" t="str">
        <f>IF(IF(L1026="","",AQ1026&amp;AT1026)=AU1025,"",IF(MOD(COUNTIF($AQ$1:AQ1026,AQ1026),3)=1,"",IF(L1026="","",AQ1026&amp;AT1026)))</f>
        <v>303461</v>
      </c>
      <c r="AV1026" s="191">
        <v>0.19</v>
      </c>
      <c r="AW1026" s="191">
        <v>1.6E-2</v>
      </c>
      <c r="AX1026" s="15" t="str">
        <f>IF(MOD(COUNTIF($AQ$1:AQ1026,AQ1026),3)=1,"",IF(M1026="","",AT1026+1))</f>
        <v/>
      </c>
      <c r="AY1026" s="15" t="str">
        <f t="shared" si="697"/>
        <v/>
      </c>
      <c r="AZ1026" s="166" t="str">
        <f t="shared" si="698"/>
        <v/>
      </c>
      <c r="BA1026" s="166" t="str">
        <f t="shared" si="699"/>
        <v/>
      </c>
      <c r="BB1026" s="15" t="str">
        <f>IF(MOD(COUNTIF($AQ$1:AQ1026,AQ1026),3)=1,"",IF(N1026="","",AX1026+1))</f>
        <v/>
      </c>
      <c r="BC1026" s="15" t="str">
        <f t="shared" si="716"/>
        <v/>
      </c>
      <c r="BD1026" s="166" t="str">
        <f t="shared" si="717"/>
        <v/>
      </c>
      <c r="BE1026" s="166" t="str">
        <f t="shared" si="718"/>
        <v/>
      </c>
      <c r="BF1026" s="15"/>
      <c r="BG1026" s="15"/>
      <c r="BH1026" s="170" t="str">
        <f t="shared" si="719"/>
        <v>每15秒获得攻击{0}%的护盾，持续15秒（最多触发4次），若在5秒内损失最大生命值的30%将立即触发下一次。护盾存在期间免疫控制效果且受到武力伤害降低{1}%。（步将，骑将）</v>
      </c>
    </row>
    <row r="1027" spans="1:60">
      <c r="A1027" s="256"/>
      <c r="B1027" s="259"/>
      <c r="C1027" s="256"/>
      <c r="D1027" s="257"/>
      <c r="E1027" s="179"/>
      <c r="F1027" s="141"/>
      <c r="G1027" s="141"/>
      <c r="H1027" s="141"/>
      <c r="I1027" s="141"/>
      <c r="J1027" s="256"/>
      <c r="K1027" s="256"/>
      <c r="L1027" s="182"/>
      <c r="M1027" s="179"/>
      <c r="N1027" s="179"/>
      <c r="O1027" s="182"/>
      <c r="P1027" s="179"/>
      <c r="Q1027" s="179"/>
      <c r="R1027" s="179"/>
      <c r="S1027" s="179"/>
      <c r="T1027" s="179"/>
      <c r="U1027" s="179"/>
      <c r="V1027" s="179"/>
      <c r="W1027" s="179"/>
      <c r="X1027" s="179"/>
      <c r="Y1027" s="179"/>
      <c r="Z1027" s="179"/>
      <c r="AA1027" s="179"/>
      <c r="AB1027" s="44"/>
      <c r="AC1027" s="92"/>
      <c r="AD1027" s="92"/>
      <c r="AE1027" s="92"/>
      <c r="AF1027" s="92"/>
      <c r="AG1027" s="92"/>
      <c r="AH1027" s="189"/>
      <c r="AI1027" s="189"/>
      <c r="AJ1027" s="189"/>
      <c r="AK1027" s="189"/>
      <c r="AL1027" s="146">
        <f>IFERROR(AC1027*IF($E1027="将领",INDEX(兵法相关参数!$C$4:$AL$7,AL$15,MATCH($AB1027,兵法相关参数!$C$3:$AL$3,0)),INDEX(兵法相关参数!$C$12:$AL$15,AL$15,MATCH($AB1027,兵法相关参数!$C$3:$AL$3,0))),0)+IFERROR(AH1027*IF($E1027="将领",INDEX(兵法相关参数!$C$4:$AL$7,AL$15,MATCH($AG1027,兵法相关参数!$C$3:$AL$3,0)),INDEX(兵法相关参数!$C$12:$AL$15,AL$15,MATCH($AG1027,兵法相关参数!$C$3:$AL$3,0))),0)</f>
        <v>0</v>
      </c>
      <c r="AM1027" s="146">
        <f>IFERROR(AD1027*IF($E1027="将领",INDEX(兵法相关参数!$C$4:$AL$7,AM$15,MATCH($AB1027,兵法相关参数!$C$3:$AL$3,0)),INDEX(兵法相关参数!$C$12:$AL$15,AM$15,MATCH($AB1027,兵法相关参数!$C$3:$AL$3,0))),0)+IFERROR(AI1027*IF($E1027="将领",INDEX(兵法相关参数!$C$4:$AL$7,AM$15,MATCH($AG1027,兵法相关参数!$C$3:$AL$3,0)),INDEX(兵法相关参数!$C$12:$AL$15,AM$15,MATCH($AG1027,兵法相关参数!$C$3:$AL$3,0))),0)</f>
        <v>0</v>
      </c>
      <c r="AN1027" s="146">
        <f>IFERROR(AE1027*IF($E1027="将领",INDEX(兵法相关参数!$C$4:$AL$7,AN$15,MATCH($AB1027,兵法相关参数!$C$3:$AL$3,0)),INDEX(兵法相关参数!$C$12:$AL$15,AN$15,MATCH($AB1027,兵法相关参数!$C$3:$AL$3,0))),0)+IFERROR(AJ1027*IF($E1027="将领",INDEX(兵法相关参数!$C$4:$AL$7,AN$15,MATCH($AG1027,兵法相关参数!$C$3:$AL$3,0)),INDEX(兵法相关参数!$C$12:$AL$15,AN$15,MATCH($AG1027,兵法相关参数!$C$3:$AL$3,0))),0)</f>
        <v>0</v>
      </c>
      <c r="AO1027" s="146">
        <f>IFERROR(AF1027*IF($E1027="将领",INDEX(兵法相关参数!$C$4:$AL$7,AL$15,MATCH($AB1027,兵法相关参数!$C$3:$AL$3,0)),INDEX(兵法相关参数!$C$12:$AL$15,AO$15,MATCH($AB1027,兵法相关参数!$C$3:$AL$3,0))),0)+IFERROR(AK1027*IF($E1027="将领",INDEX(兵法相关参数!$C$4:$AL$7,AL$15,MATCH($AG1027,兵法相关参数!$C$3:$AL$3,0)),INDEX(兵法相关参数!$C$12:$AL$15,AO$15,MATCH($AG1027,兵法相关参数!$C$3:$AL$3,0))),0)</f>
        <v>0</v>
      </c>
      <c r="AP1027" s="27"/>
      <c r="AQ1027" s="151">
        <f>AQ1026</f>
        <v>30346</v>
      </c>
      <c r="AR1027" s="160">
        <f t="shared" si="711"/>
        <v>0</v>
      </c>
      <c r="AS1027" s="15" t="str">
        <f t="shared" si="712"/>
        <v>红</v>
      </c>
      <c r="AT1027" s="153">
        <f t="shared" si="713"/>
        <v>1</v>
      </c>
      <c r="AU1027" s="39" t="str">
        <f>IF(IF(L1027="","",AQ1027&amp;AT1027)=AU1026,"",IF(MOD(COUNTIF($AQ$1:AQ1027,AQ1027),3)=1,"",IF(L1027="","",AQ1027&amp;AT1027)))</f>
        <v/>
      </c>
      <c r="AV1027" s="166" t="str">
        <f t="shared" ref="AV1027:AV1028" si="722">IF(AU1027="","",IF(L1026="固定值",L1027,ROUND(IF(AR1027=1,L1027*INDEX($AV$5:$AV$9,MATCH(AS1027,$AU$5:$AU$9,0)),L1027*INDEX($AV$13:$AV$17,MATCH(AS1027,$AU$13:$AU$17,0))),IF(MID(BH1027,FIND(AT1027-1,BH1027)+2,1)="%",3,1))))</f>
        <v/>
      </c>
      <c r="AW1027" s="166" t="str">
        <f t="shared" ref="AW1027:AW1028" si="723">IF(AU1027="","",ROUND((IF(AR1027=1,L1027*INDEX($AW$5:$AW$9,MATCH(AS1027,$AU$5:$AU$9,0)),L1027*INDEX($AW$13:$AW$17,MATCH(AS1027,$AU$13:$AU$17,0)))-AV1027)/34,IF(MID(BH1027,FIND(AT1027-1,BH1027)+2,1)="%",3,1)))</f>
        <v/>
      </c>
      <c r="AX1027" s="15" t="str">
        <f>IF(MOD(COUNTIF($AQ$1:AQ1027,AQ1027),3)=1,"",IF(M1027="","",AT1027+1))</f>
        <v/>
      </c>
      <c r="AY1027" s="15" t="str">
        <f t="shared" si="697"/>
        <v/>
      </c>
      <c r="AZ1027" s="166" t="str">
        <f t="shared" si="698"/>
        <v/>
      </c>
      <c r="BA1027" s="166" t="str">
        <f t="shared" si="699"/>
        <v/>
      </c>
      <c r="BB1027" s="15" t="str">
        <f>IF(MOD(COUNTIF($AQ$1:AQ1027,AQ1027),3)=1,"",IF(N1027="","",AX1027+1))</f>
        <v/>
      </c>
      <c r="BC1027" s="15" t="str">
        <f t="shared" si="716"/>
        <v/>
      </c>
      <c r="BD1027" s="166" t="str">
        <f t="shared" si="717"/>
        <v/>
      </c>
      <c r="BE1027" s="166" t="str">
        <f t="shared" si="718"/>
        <v/>
      </c>
      <c r="BF1027" s="15"/>
      <c r="BG1027" s="15"/>
      <c r="BH1027" s="170" t="str">
        <f t="shared" si="719"/>
        <v>每15秒获得攻击{0}%的护盾，持续15秒（最多触发4次），若在5秒内损失最大生命值的30%将立即触发下一次。护盾存在期间免疫控制效果且受到武力伤害降低{1}%。（步将，骑将）</v>
      </c>
    </row>
    <row r="1028" spans="1:60">
      <c r="A1028" s="256"/>
      <c r="B1028" s="259"/>
      <c r="C1028" s="256"/>
      <c r="D1028" s="255" t="s">
        <v>1331</v>
      </c>
      <c r="E1028" s="11"/>
      <c r="F1028" s="11"/>
      <c r="G1028" s="11"/>
      <c r="H1028" s="11"/>
      <c r="I1028" s="11"/>
      <c r="J1028" s="256"/>
      <c r="K1028" s="256"/>
      <c r="L1028" s="184" t="s">
        <v>62</v>
      </c>
      <c r="M1028" s="184"/>
      <c r="N1028" s="184"/>
      <c r="O1028" s="183" t="s">
        <v>93</v>
      </c>
      <c r="P1028" s="3" t="s">
        <v>472</v>
      </c>
      <c r="Q1028" s="11" t="s">
        <v>61</v>
      </c>
      <c r="R1028" s="11" t="s">
        <v>58</v>
      </c>
      <c r="S1028" s="184" t="s">
        <v>1435</v>
      </c>
      <c r="T1028" s="11"/>
      <c r="U1028" s="184"/>
      <c r="V1028" s="184"/>
      <c r="W1028" s="3" t="s">
        <v>223</v>
      </c>
      <c r="X1028" s="3" t="s">
        <v>224</v>
      </c>
      <c r="Y1028" s="3" t="s">
        <v>225</v>
      </c>
      <c r="Z1028" s="3" t="s">
        <v>226</v>
      </c>
      <c r="AA1028" s="1"/>
      <c r="AB1028" s="15"/>
      <c r="AC1028" s="187" t="s">
        <v>227</v>
      </c>
      <c r="AD1028" s="187" t="s">
        <v>228</v>
      </c>
      <c r="AE1028" s="187" t="s">
        <v>229</v>
      </c>
      <c r="AF1028" s="187" t="s">
        <v>230</v>
      </c>
      <c r="AG1028" s="96"/>
      <c r="AH1028" s="187" t="s">
        <v>227</v>
      </c>
      <c r="AI1028" s="187" t="s">
        <v>228</v>
      </c>
      <c r="AJ1028" s="187" t="s">
        <v>229</v>
      </c>
      <c r="AK1028" s="187" t="s">
        <v>230</v>
      </c>
      <c r="AL1028" s="146">
        <f>IFERROR(AC1028*IF($E1028="将领",INDEX(兵法相关参数!$C$4:$AL$7,AL$15,MATCH($AB1028,兵法相关参数!$C$3:$AL$3,0)),INDEX(兵法相关参数!$C$12:$AL$15,AL$15,MATCH($AB1028,兵法相关参数!$C$3:$AL$3,0))),0)+IFERROR(AH1028*IF($E1028="将领",INDEX(兵法相关参数!$C$4:$AL$7,AL$15,MATCH($AG1028,兵法相关参数!$C$3:$AL$3,0)),INDEX(兵法相关参数!$C$12:$AL$15,AL$15,MATCH($AG1028,兵法相关参数!$C$3:$AL$3,0))),0)</f>
        <v>0</v>
      </c>
      <c r="AM1028" s="146">
        <f>IFERROR(AD1028*IF($E1028="将领",INDEX(兵法相关参数!$C$4:$AL$7,AM$15,MATCH($AB1028,兵法相关参数!$C$3:$AL$3,0)),INDEX(兵法相关参数!$C$12:$AL$15,AM$15,MATCH($AB1028,兵法相关参数!$C$3:$AL$3,0))),0)+IFERROR(AI1028*IF($E1028="将领",INDEX(兵法相关参数!$C$4:$AL$7,AM$15,MATCH($AG1028,兵法相关参数!$C$3:$AL$3,0)),INDEX(兵法相关参数!$C$12:$AL$15,AM$15,MATCH($AG1028,兵法相关参数!$C$3:$AL$3,0))),0)</f>
        <v>0</v>
      </c>
      <c r="AN1028" s="146">
        <f>IFERROR(AE1028*IF($E1028="将领",INDEX(兵法相关参数!$C$4:$AL$7,AN$15,MATCH($AB1028,兵法相关参数!$C$3:$AL$3,0)),INDEX(兵法相关参数!$C$12:$AL$15,AN$15,MATCH($AB1028,兵法相关参数!$C$3:$AL$3,0))),0)+IFERROR(AJ1028*IF($E1028="将领",INDEX(兵法相关参数!$C$4:$AL$7,AN$15,MATCH($AG1028,兵法相关参数!$C$3:$AL$3,0)),INDEX(兵法相关参数!$C$12:$AL$15,AN$15,MATCH($AG1028,兵法相关参数!$C$3:$AL$3,0))),0)</f>
        <v>0</v>
      </c>
      <c r="AO1028" s="146">
        <f>IFERROR(AF1028*IF($E1028="将领",INDEX(兵法相关参数!$C$4:$AL$7,AL$15,MATCH($AB1028,兵法相关参数!$C$3:$AL$3,0)),INDEX(兵法相关参数!$C$12:$AL$15,AO$15,MATCH($AB1028,兵法相关参数!$C$3:$AL$3,0))),0)+IFERROR(AK1028*IF($E1028="将领",INDEX(兵法相关参数!$C$4:$AL$7,AL$15,MATCH($AG1028,兵法相关参数!$C$3:$AL$3,0)),INDEX(兵法相关参数!$C$12:$AL$15,AO$15,MATCH($AG1028,兵法相关参数!$C$3:$AL$3,0))),0)</f>
        <v>0</v>
      </c>
      <c r="AP1028" s="27"/>
      <c r="AQ1028" s="151">
        <f t="shared" ref="AQ1028:AQ1033" si="724">AQ1027</f>
        <v>30346</v>
      </c>
      <c r="AR1028" s="160">
        <f t="shared" si="711"/>
        <v>0</v>
      </c>
      <c r="AS1028" s="15" t="str">
        <f t="shared" si="712"/>
        <v>红</v>
      </c>
      <c r="AT1028" s="153">
        <f t="shared" si="713"/>
        <v>2</v>
      </c>
      <c r="AU1028" s="39" t="str">
        <f>IF(IF(L1028="","",AQ1028&amp;AT1028)=AU1027,"",IF(MOD(COUNTIF($AQ$1:AQ1028,AQ1028),3)=1,"",IF(L1028="","",AQ1028&amp;AT1028)))</f>
        <v/>
      </c>
      <c r="AV1028" s="166" t="str">
        <f t="shared" si="722"/>
        <v/>
      </c>
      <c r="AW1028" s="166" t="str">
        <f t="shared" si="723"/>
        <v/>
      </c>
      <c r="AX1028" s="15" t="str">
        <f>IF(MOD(COUNTIF($AQ$1:AQ1028,AQ1028),3)=1,"",IF(M1028="","",AT1028+1))</f>
        <v/>
      </c>
      <c r="AY1028" s="15" t="str">
        <f t="shared" si="697"/>
        <v/>
      </c>
      <c r="AZ1028" s="166" t="str">
        <f t="shared" si="698"/>
        <v/>
      </c>
      <c r="BA1028" s="166" t="str">
        <f t="shared" si="699"/>
        <v/>
      </c>
      <c r="BB1028" s="15" t="str">
        <f>IF(MOD(COUNTIF($AQ$1:AQ1028,AQ1028),3)=1,"",IF(N1028="","",AX1028+1))</f>
        <v/>
      </c>
      <c r="BC1028" s="15" t="str">
        <f t="shared" si="716"/>
        <v/>
      </c>
      <c r="BD1028" s="166" t="str">
        <f t="shared" si="717"/>
        <v/>
      </c>
      <c r="BE1028" s="166" t="str">
        <f t="shared" si="718"/>
        <v/>
      </c>
      <c r="BF1028" s="15"/>
      <c r="BG1028" s="15"/>
      <c r="BH1028" s="170" t="str">
        <f t="shared" si="719"/>
        <v>每15秒获得攻击{0}%的护盾，持续15秒（最多触发4次），若在5秒内损失最大生命值的30%将立即触发下一次。护盾存在期间免疫控制效果且受到武力伤害降低{1}%。（步将，骑将）</v>
      </c>
    </row>
    <row r="1029" spans="1:60">
      <c r="A1029" s="256"/>
      <c r="B1029" s="259"/>
      <c r="C1029" s="256"/>
      <c r="D1029" s="256"/>
      <c r="E1029" s="179" t="s">
        <v>22</v>
      </c>
      <c r="F1029" s="141">
        <v>1</v>
      </c>
      <c r="G1029" s="141">
        <v>1</v>
      </c>
      <c r="H1029" s="141">
        <v>1</v>
      </c>
      <c r="I1029" s="141">
        <v>1</v>
      </c>
      <c r="J1029" s="256"/>
      <c r="K1029" s="256"/>
      <c r="L1029" s="207">
        <v>0.2</v>
      </c>
      <c r="M1029" s="179"/>
      <c r="N1029" s="207"/>
      <c r="O1029" s="182">
        <f>50%</f>
        <v>0.5</v>
      </c>
      <c r="P1029" s="44" t="s">
        <v>1464</v>
      </c>
      <c r="Q1029" s="179">
        <v>1</v>
      </c>
      <c r="R1029" s="179">
        <v>6</v>
      </c>
      <c r="S1029" s="44">
        <f>INDEX(眩晕修正系数,8)*Q1029</f>
        <v>0.94</v>
      </c>
      <c r="T1029" s="179"/>
      <c r="U1029" s="110"/>
      <c r="V1029" s="179"/>
      <c r="W1029" s="23">
        <f>$L$1029*$O$1029*$Q$1029</f>
        <v>0.1</v>
      </c>
      <c r="X1029" s="23">
        <f t="shared" ref="X1029:Z1029" si="725">$L$1029*$O$1029*$Q$1029</f>
        <v>0.1</v>
      </c>
      <c r="Y1029" s="23">
        <f t="shared" si="725"/>
        <v>0.1</v>
      </c>
      <c r="Z1029" s="23">
        <f t="shared" si="725"/>
        <v>0.1</v>
      </c>
      <c r="AA1029" s="179"/>
      <c r="AB1029" s="44" t="s">
        <v>99</v>
      </c>
      <c r="AC1029" s="92">
        <f>辅助效用($P$1029,$R$1029,$AC$15,"生存转换",标准系数,"指定将领",W1029)</f>
        <v>8.8011430278993885E-2</v>
      </c>
      <c r="AD1029" s="92">
        <f>辅助效用($P$1029,$R$1029,$AC$15,"生存转换",标准系数,"指定将领",X1029)</f>
        <v>8.8011430278993885E-2</v>
      </c>
      <c r="AE1029" s="92">
        <f>辅助效用($P$1029,$R$1029,$AC$15,"生存转换",标准系数,"指定将领",Y1029)</f>
        <v>8.8011430278993885E-2</v>
      </c>
      <c r="AF1029" s="92">
        <f>辅助效用($P$1029,$R$1029,$AC$15,"生存转换",标准系数,"指定将领",Z1029)</f>
        <v>8.8011430278993885E-2</v>
      </c>
      <c r="AG1029" s="44" t="s">
        <v>1136</v>
      </c>
      <c r="AH1029" s="92">
        <f>辅助效用($P1029,$R1029,AC$15,"输出转换",眩晕系数,"指定将领",$S$945)</f>
        <v>2.0503826829979559</v>
      </c>
      <c r="AI1029" s="92">
        <f>辅助效用($P1029,$R1029,AD$15,"输出转换",眩晕系数,"指定将领",$S$945)</f>
        <v>1.9127499666993861</v>
      </c>
      <c r="AJ1029" s="92">
        <f>辅助效用($P1029,$R1029,AE$15,"输出转换",眩晕系数,"指定将领",$S$945)</f>
        <v>3.1589933076456038</v>
      </c>
      <c r="AK1029" s="92">
        <f>辅助效用($P1029,$R1029,AF$15,"输出转换",眩晕系数,"指定将领",$S$945)</f>
        <v>3.1823082868864225</v>
      </c>
      <c r="AL1029" s="146">
        <f>IFERROR(AC1029*IF($E1029="将领",INDEX(兵法相关参数!$C$4:$AL$7,AL$15,MATCH($AB1029,兵法相关参数!$C$3:$AL$3,0)),INDEX(兵法相关参数!$C$12:$AL$15,AL$15,MATCH($AB1029,兵法相关参数!$C$3:$AL$3,0))),0)+IFERROR(AH1029*IF($E1029="将领",INDEX(兵法相关参数!$C$4:$AL$7,AL$15,MATCH($AG1029,兵法相关参数!$C$3:$AL$3,0)),INDEX(兵法相关参数!$C$12:$AL$15,AL$15,MATCH($AG1029,兵法相关参数!$C$3:$AL$3,0))),0)</f>
        <v>2.1510241176718443</v>
      </c>
      <c r="AM1029" s="146">
        <f>IFERROR(AD1029*IF($E1029="将领",INDEX(兵法相关参数!$C$4:$AL$7,AM$15,MATCH($AB1029,兵法相关参数!$C$3:$AL$3,0)),INDEX(兵法相关参数!$C$12:$AL$15,AM$15,MATCH($AB1029,兵法相关参数!$C$3:$AL$3,0))),0)+IFERROR(AI1029*IF($E1029="将领",INDEX(兵法相关参数!$C$4:$AL$7,AM$15,MATCH($AG1029,兵法相关参数!$C$3:$AL$3,0)),INDEX(兵法相关参数!$C$12:$AL$15,AM$15,MATCH($AG1029,兵法相关参数!$C$3:$AL$3,0))),0)</f>
        <v>2.0070510509858077</v>
      </c>
      <c r="AN1029" s="146">
        <f>IFERROR(AE1029*IF($E1029="将领",INDEX(兵法相关参数!$C$4:$AL$7,AN$15,MATCH($AB1029,兵法相关参数!$C$3:$AL$3,0)),INDEX(兵法相关参数!$C$12:$AL$15,AN$15,MATCH($AB1029,兵法相关参数!$C$3:$AL$3,0))),0)+IFERROR(AJ1029*IF($E1029="将领",INDEX(兵法相关参数!$C$4:$AL$7,AN$15,MATCH($AG1029,兵法相关参数!$C$3:$AL$3,0)),INDEX(兵法相关参数!$C$12:$AL$15,AN$15,MATCH($AG1029,兵法相关参数!$C$3:$AL$3,0))),0)</f>
        <v>3.2481139264808538</v>
      </c>
      <c r="AO1029" s="146">
        <f>IFERROR(AF1029*IF($E1029="将领",INDEX(兵法相关参数!$C$4:$AL$7,AL$15,MATCH($AB1029,兵法相关参数!$C$3:$AL$3,0)),INDEX(兵法相关参数!$C$12:$AL$15,AO$15,MATCH($AB1029,兵法相关参数!$C$3:$AL$3,0))),0)+IFERROR(AK1029*IF($E1029="将领",INDEX(兵法相关参数!$C$4:$AL$7,AL$15,MATCH($AG1029,兵法相关参数!$C$3:$AL$3,0)),INDEX(兵法相关参数!$C$12:$AL$15,AO$15,MATCH($AG1029,兵法相关参数!$C$3:$AL$3,0))),0)</f>
        <v>3.282949721560311</v>
      </c>
      <c r="AP1029" s="27"/>
      <c r="AQ1029" s="151">
        <f t="shared" si="724"/>
        <v>30346</v>
      </c>
      <c r="AR1029" s="160">
        <f t="shared" si="711"/>
        <v>0</v>
      </c>
      <c r="AS1029" s="15" t="str">
        <f t="shared" si="712"/>
        <v>红</v>
      </c>
      <c r="AT1029" s="153">
        <f t="shared" si="713"/>
        <v>2</v>
      </c>
      <c r="AU1029" s="39" t="str">
        <f>IF(IF(L1029="","",AQ1029&amp;AT1029)=AU1028,"",IF(MOD(COUNTIF($AQ$1:AQ1029,AQ1029),3)=1,"",IF(L1029="","",AQ1029&amp;AT1029)))</f>
        <v>303462</v>
      </c>
      <c r="AV1029" s="191">
        <v>0.06</v>
      </c>
      <c r="AW1029" s="191">
        <v>4.0000000000000001E-3</v>
      </c>
      <c r="AX1029" s="15" t="str">
        <f>IF(MOD(COUNTIF($AQ$1:AQ1029,AQ1029),3)=1,"",IF(M1029="","",AT1029+1))</f>
        <v/>
      </c>
      <c r="AY1029" s="15" t="str">
        <f t="shared" si="697"/>
        <v/>
      </c>
      <c r="AZ1029" s="166" t="str">
        <f t="shared" si="698"/>
        <v/>
      </c>
      <c r="BA1029" s="166" t="str">
        <f t="shared" si="699"/>
        <v/>
      </c>
      <c r="BB1029" s="15" t="str">
        <f>IF(MOD(COUNTIF($AQ$1:AQ1029,AQ1029),3)=1,"",IF(N1029="","",AX1029+1))</f>
        <v/>
      </c>
      <c r="BC1029" s="15" t="str">
        <f t="shared" si="716"/>
        <v/>
      </c>
      <c r="BD1029" s="166" t="str">
        <f t="shared" si="717"/>
        <v/>
      </c>
      <c r="BE1029" s="166" t="str">
        <f t="shared" si="718"/>
        <v/>
      </c>
      <c r="BF1029" s="15"/>
      <c r="BG1029" s="15"/>
      <c r="BH1029" s="170" t="str">
        <f t="shared" si="719"/>
        <v>每15秒获得攻击{0}%的护盾，持续15秒（最多触发4次），若在5秒内损失最大生命值的30%将立即触发下一次。护盾存在期间免疫控制效果且受到武力伤害降低{1}%。（步将，骑将）</v>
      </c>
    </row>
    <row r="1030" spans="1:60">
      <c r="A1030" s="256"/>
      <c r="B1030" s="259"/>
      <c r="C1030" s="256"/>
      <c r="D1030" s="257"/>
      <c r="E1030" s="179"/>
      <c r="F1030" s="141"/>
      <c r="G1030" s="141"/>
      <c r="H1030" s="141"/>
      <c r="I1030" s="141"/>
      <c r="J1030" s="256"/>
      <c r="K1030" s="256"/>
      <c r="L1030" s="182"/>
      <c r="M1030" s="179"/>
      <c r="N1030" s="179"/>
      <c r="O1030" s="182"/>
      <c r="P1030" s="179"/>
      <c r="Q1030" s="179"/>
      <c r="R1030" s="179"/>
      <c r="S1030" s="179"/>
      <c r="T1030" s="179"/>
      <c r="U1030" s="179"/>
      <c r="V1030" s="179"/>
      <c r="W1030" s="179"/>
      <c r="X1030" s="179"/>
      <c r="Y1030" s="179"/>
      <c r="Z1030" s="179"/>
      <c r="AA1030" s="179"/>
      <c r="AB1030" s="44"/>
      <c r="AC1030" s="92"/>
      <c r="AD1030" s="92"/>
      <c r="AE1030" s="92"/>
      <c r="AF1030" s="92"/>
      <c r="AG1030" s="92"/>
      <c r="AH1030" s="189"/>
      <c r="AI1030" s="189"/>
      <c r="AJ1030" s="189"/>
      <c r="AK1030" s="189"/>
      <c r="AL1030" s="146">
        <f>IFERROR(AC1030*IF($E1030="将领",INDEX(兵法相关参数!$C$4:$AL$7,AL$15,MATCH($AB1030,兵法相关参数!$C$3:$AL$3,0)),INDEX(兵法相关参数!$C$12:$AL$15,AL$15,MATCH($AB1030,兵法相关参数!$C$3:$AL$3,0))),0)+IFERROR(AH1030*IF($E1030="将领",INDEX(兵法相关参数!$C$4:$AL$7,AL$15,MATCH($AG1030,兵法相关参数!$C$3:$AL$3,0)),INDEX(兵法相关参数!$C$12:$AL$15,AL$15,MATCH($AG1030,兵法相关参数!$C$3:$AL$3,0))),0)</f>
        <v>0</v>
      </c>
      <c r="AM1030" s="146">
        <f>IFERROR(AD1030*IF($E1030="将领",INDEX(兵法相关参数!$C$4:$AL$7,AM$15,MATCH($AB1030,兵法相关参数!$C$3:$AL$3,0)),INDEX(兵法相关参数!$C$12:$AL$15,AM$15,MATCH($AB1030,兵法相关参数!$C$3:$AL$3,0))),0)+IFERROR(AI1030*IF($E1030="将领",INDEX(兵法相关参数!$C$4:$AL$7,AM$15,MATCH($AG1030,兵法相关参数!$C$3:$AL$3,0)),INDEX(兵法相关参数!$C$12:$AL$15,AM$15,MATCH($AG1030,兵法相关参数!$C$3:$AL$3,0))),0)</f>
        <v>0</v>
      </c>
      <c r="AN1030" s="146">
        <f>IFERROR(AE1030*IF($E1030="将领",INDEX(兵法相关参数!$C$4:$AL$7,AN$15,MATCH($AB1030,兵法相关参数!$C$3:$AL$3,0)),INDEX(兵法相关参数!$C$12:$AL$15,AN$15,MATCH($AB1030,兵法相关参数!$C$3:$AL$3,0))),0)+IFERROR(AJ1030*IF($E1030="将领",INDEX(兵法相关参数!$C$4:$AL$7,AN$15,MATCH($AG1030,兵法相关参数!$C$3:$AL$3,0)),INDEX(兵法相关参数!$C$12:$AL$15,AN$15,MATCH($AG1030,兵法相关参数!$C$3:$AL$3,0))),0)</f>
        <v>0</v>
      </c>
      <c r="AO1030" s="146">
        <f>IFERROR(AF1030*IF($E1030="将领",INDEX(兵法相关参数!$C$4:$AL$7,AL$15,MATCH($AB1030,兵法相关参数!$C$3:$AL$3,0)),INDEX(兵法相关参数!$C$12:$AL$15,AO$15,MATCH($AB1030,兵法相关参数!$C$3:$AL$3,0))),0)+IFERROR(AK1030*IF($E1030="将领",INDEX(兵法相关参数!$C$4:$AL$7,AL$15,MATCH($AG1030,兵法相关参数!$C$3:$AL$3,0)),INDEX(兵法相关参数!$C$12:$AL$15,AO$15,MATCH($AG1030,兵法相关参数!$C$3:$AL$3,0))),0)</f>
        <v>0</v>
      </c>
      <c r="AP1030" s="27"/>
      <c r="AQ1030" s="151">
        <f t="shared" si="724"/>
        <v>30346</v>
      </c>
      <c r="AR1030" s="160">
        <f t="shared" si="711"/>
        <v>0</v>
      </c>
      <c r="AS1030" s="15" t="str">
        <f t="shared" si="712"/>
        <v>红</v>
      </c>
      <c r="AT1030" s="153">
        <f t="shared" si="713"/>
        <v>2</v>
      </c>
      <c r="AU1030" s="39" t="str">
        <f>IF(IF(L1030="","",AQ1030&amp;AT1030)=AU1029,"",IF(MOD(COUNTIF($AQ$1:AQ1030,AQ1030),3)=1,"",IF(L1030="","",AQ1030&amp;AT1030)))</f>
        <v/>
      </c>
      <c r="AV1030" s="166" t="str">
        <f t="shared" ref="AV1030:AV1051" si="726">IF(AU1030="","",IF(L1029="固定值",L1030,ROUND(IF(AR1030=1,L1030*INDEX($AV$5:$AV$9,MATCH(AS1030,$AU$5:$AU$9,0)),L1030*INDEX($AV$13:$AV$17,MATCH(AS1030,$AU$13:$AU$17,0))),IF(MID(BH1030,FIND(AT1030-1,BH1030)+2,1)="%",3,1))))</f>
        <v/>
      </c>
      <c r="AW1030" s="166" t="str">
        <f t="shared" ref="AW1030:AW1051" si="727">IF(AU1030="","",ROUND((IF(AR1030=1,L1030*INDEX($AW$5:$AW$9,MATCH(AS1030,$AU$5:$AU$9,0)),L1030*INDEX($AW$13:$AW$17,MATCH(AS1030,$AU$13:$AU$17,0)))-AV1030)/34,IF(MID(BH1030,FIND(AT1030-1,BH1030)+2,1)="%",3,1)))</f>
        <v/>
      </c>
      <c r="AX1030" s="15" t="str">
        <f>IF(MOD(COUNTIF($AQ$1:AQ1030,AQ1030),3)=1,"",IF(M1030="","",AT1030+1))</f>
        <v/>
      </c>
      <c r="AY1030" s="15" t="str">
        <f t="shared" si="697"/>
        <v/>
      </c>
      <c r="AZ1030" s="166" t="str">
        <f t="shared" si="698"/>
        <v/>
      </c>
      <c r="BA1030" s="166" t="str">
        <f t="shared" si="699"/>
        <v/>
      </c>
      <c r="BB1030" s="15" t="str">
        <f>IF(MOD(COUNTIF($AQ$1:AQ1030,AQ1030),3)=1,"",IF(N1030="","",AX1030+1))</f>
        <v/>
      </c>
      <c r="BC1030" s="15" t="str">
        <f t="shared" si="716"/>
        <v/>
      </c>
      <c r="BD1030" s="166" t="str">
        <f t="shared" si="717"/>
        <v/>
      </c>
      <c r="BE1030" s="166" t="str">
        <f t="shared" si="718"/>
        <v/>
      </c>
      <c r="BF1030" s="15"/>
      <c r="BG1030" s="15"/>
      <c r="BH1030" s="170" t="str">
        <f t="shared" si="719"/>
        <v>每15秒获得攻击{0}%的护盾，持续15秒（最多触发4次），若在5秒内损失最大生命值的30%将立即触发下一次。护盾存在期间免疫控制效果且受到武力伤害降低{1}%。（步将，骑将）</v>
      </c>
    </row>
    <row r="1031" spans="1:60">
      <c r="A1031" s="256"/>
      <c r="B1031" s="259"/>
      <c r="C1031" s="256"/>
      <c r="D1031" s="255"/>
      <c r="E1031" s="11"/>
      <c r="F1031" s="11"/>
      <c r="G1031" s="11"/>
      <c r="H1031" s="11"/>
      <c r="I1031" s="11"/>
      <c r="J1031" s="256"/>
      <c r="K1031" s="256"/>
      <c r="L1031" s="184"/>
      <c r="M1031" s="184"/>
      <c r="N1031" s="11"/>
      <c r="O1031" s="183"/>
      <c r="P1031" s="3"/>
      <c r="Q1031" s="11"/>
      <c r="R1031" s="11"/>
      <c r="S1031" s="184"/>
      <c r="T1031" s="184"/>
      <c r="U1031" s="184"/>
      <c r="V1031" s="184"/>
      <c r="W1031" s="3"/>
      <c r="X1031" s="3"/>
      <c r="Y1031" s="3"/>
      <c r="Z1031" s="3"/>
      <c r="AA1031" s="1"/>
      <c r="AB1031" s="15"/>
      <c r="AC1031" s="187"/>
      <c r="AD1031" s="187"/>
      <c r="AE1031" s="187"/>
      <c r="AF1031" s="187"/>
      <c r="AG1031" s="96"/>
      <c r="AH1031" s="187"/>
      <c r="AI1031" s="187"/>
      <c r="AJ1031" s="187"/>
      <c r="AK1031" s="187"/>
      <c r="AL1031" s="146">
        <f>IFERROR(AC1031*IF($E1031="将领",INDEX(兵法相关参数!$C$4:$AL$7,AL$15,MATCH($AB1031,兵法相关参数!$C$3:$AL$3,0)),INDEX(兵法相关参数!$C$12:$AL$15,AL$15,MATCH($AB1031,兵法相关参数!$C$3:$AL$3,0))),0)+IFERROR(AH1031*IF($E1031="将领",INDEX(兵法相关参数!$C$4:$AL$7,AL$15,MATCH($AG1031,兵法相关参数!$C$3:$AL$3,0)),INDEX(兵法相关参数!$C$12:$AL$15,AL$15,MATCH($AG1031,兵法相关参数!$C$3:$AL$3,0))),0)</f>
        <v>0</v>
      </c>
      <c r="AM1031" s="146">
        <f>IFERROR(AD1031*IF($E1031="将领",INDEX(兵法相关参数!$C$4:$AL$7,AM$15,MATCH($AB1031,兵法相关参数!$C$3:$AL$3,0)),INDEX(兵法相关参数!$C$12:$AL$15,AM$15,MATCH($AB1031,兵法相关参数!$C$3:$AL$3,0))),0)+IFERROR(AI1031*IF($E1031="将领",INDEX(兵法相关参数!$C$4:$AL$7,AM$15,MATCH($AG1031,兵法相关参数!$C$3:$AL$3,0)),INDEX(兵法相关参数!$C$12:$AL$15,AM$15,MATCH($AG1031,兵法相关参数!$C$3:$AL$3,0))),0)</f>
        <v>0</v>
      </c>
      <c r="AN1031" s="146">
        <f>IFERROR(AE1031*IF($E1031="将领",INDEX(兵法相关参数!$C$4:$AL$7,AN$15,MATCH($AB1031,兵法相关参数!$C$3:$AL$3,0)),INDEX(兵法相关参数!$C$12:$AL$15,AN$15,MATCH($AB1031,兵法相关参数!$C$3:$AL$3,0))),0)+IFERROR(AJ1031*IF($E1031="将领",INDEX(兵法相关参数!$C$4:$AL$7,AN$15,MATCH($AG1031,兵法相关参数!$C$3:$AL$3,0)),INDEX(兵法相关参数!$C$12:$AL$15,AN$15,MATCH($AG1031,兵法相关参数!$C$3:$AL$3,0))),0)</f>
        <v>0</v>
      </c>
      <c r="AO1031" s="146">
        <f>IFERROR(AF1031*IF($E1031="将领",INDEX(兵法相关参数!$C$4:$AL$7,AL$15,MATCH($AB1031,兵法相关参数!$C$3:$AL$3,0)),INDEX(兵法相关参数!$C$12:$AL$15,AO$15,MATCH($AB1031,兵法相关参数!$C$3:$AL$3,0))),0)+IFERROR(AK1031*IF($E1031="将领",INDEX(兵法相关参数!$C$4:$AL$7,AL$15,MATCH($AG1031,兵法相关参数!$C$3:$AL$3,0)),INDEX(兵法相关参数!$C$12:$AL$15,AO$15,MATCH($AG1031,兵法相关参数!$C$3:$AL$3,0))),0)</f>
        <v>0</v>
      </c>
      <c r="AP1031" s="27"/>
      <c r="AQ1031" s="151">
        <f t="shared" si="724"/>
        <v>30346</v>
      </c>
      <c r="AR1031" s="160">
        <f t="shared" si="711"/>
        <v>0</v>
      </c>
      <c r="AS1031" s="15" t="str">
        <f t="shared" si="712"/>
        <v>红</v>
      </c>
      <c r="AT1031" s="153">
        <f t="shared" si="713"/>
        <v>2</v>
      </c>
      <c r="AU1031" s="39" t="str">
        <f>IF(IF(L1031="","",AQ1031&amp;AT1031)=AU1030,"",IF(MOD(COUNTIF($AQ$1:AQ1031,AQ1031),3)=1,"",IF(L1031="","",AQ1031&amp;AT1031)))</f>
        <v/>
      </c>
      <c r="AV1031" s="166" t="str">
        <f t="shared" si="726"/>
        <v/>
      </c>
      <c r="AW1031" s="166" t="str">
        <f t="shared" si="727"/>
        <v/>
      </c>
      <c r="AX1031" s="15" t="str">
        <f>IF(MOD(COUNTIF($AQ$1:AQ1031,AQ1031),3)=1,"",IF(M1031="","",AT1031+1))</f>
        <v/>
      </c>
      <c r="AY1031" s="15" t="str">
        <f t="shared" si="697"/>
        <v/>
      </c>
      <c r="AZ1031" s="166" t="str">
        <f t="shared" si="698"/>
        <v/>
      </c>
      <c r="BA1031" s="166" t="str">
        <f t="shared" si="699"/>
        <v/>
      </c>
      <c r="BB1031" s="15" t="str">
        <f>IF(MOD(COUNTIF($AQ$1:AQ1031,AQ1031),3)=1,"",IF(N1031="","",AX1031+1))</f>
        <v/>
      </c>
      <c r="BC1031" s="15" t="str">
        <f t="shared" si="716"/>
        <v/>
      </c>
      <c r="BD1031" s="166" t="str">
        <f t="shared" si="717"/>
        <v/>
      </c>
      <c r="BE1031" s="166" t="str">
        <f t="shared" si="718"/>
        <v/>
      </c>
      <c r="BF1031" s="15"/>
      <c r="BG1031" s="15"/>
      <c r="BH1031" s="170" t="str">
        <f t="shared" si="719"/>
        <v>每15秒获得攻击{0}%的护盾，持续15秒（最多触发4次），若在5秒内损失最大生命值的30%将立即触发下一次。护盾存在期间免疫控制效果且受到武力伤害降低{1}%。（步将，骑将）</v>
      </c>
    </row>
    <row r="1032" spans="1:60">
      <c r="A1032" s="256"/>
      <c r="B1032" s="259"/>
      <c r="C1032" s="256"/>
      <c r="D1032" s="256"/>
      <c r="E1032" s="179"/>
      <c r="F1032" s="141"/>
      <c r="G1032" s="141"/>
      <c r="H1032" s="141"/>
      <c r="I1032" s="141"/>
      <c r="J1032" s="256"/>
      <c r="K1032" s="256"/>
      <c r="L1032" s="44"/>
      <c r="M1032" s="44"/>
      <c r="N1032" s="10"/>
      <c r="O1032" s="81"/>
      <c r="P1032" s="44"/>
      <c r="Q1032" s="10"/>
      <c r="R1032" s="10"/>
      <c r="S1032" s="24"/>
      <c r="T1032" s="44"/>
      <c r="U1032" s="44"/>
      <c r="V1032" s="24"/>
      <c r="W1032" s="92"/>
      <c r="X1032" s="92"/>
      <c r="Y1032" s="92"/>
      <c r="Z1032" s="92"/>
      <c r="AA1032" s="22"/>
      <c r="AB1032" s="44"/>
      <c r="AC1032" s="92"/>
      <c r="AD1032" s="92"/>
      <c r="AE1032" s="92"/>
      <c r="AF1032" s="92"/>
      <c r="AG1032" s="92"/>
      <c r="AH1032" s="188"/>
      <c r="AI1032" s="188"/>
      <c r="AJ1032" s="188"/>
      <c r="AK1032" s="188"/>
      <c r="AL1032" s="146">
        <f>IFERROR(AC1032*IF($E1032="将领",INDEX(兵法相关参数!$C$4:$AL$7,AL$15,MATCH($AB1032,兵法相关参数!$C$3:$AL$3,0)),INDEX(兵法相关参数!$C$12:$AL$15,AL$15,MATCH($AB1032,兵法相关参数!$C$3:$AL$3,0))),0)+IFERROR(AH1032*IF($E1032="将领",INDEX(兵法相关参数!$C$4:$AL$7,AL$15,MATCH($AG1032,兵法相关参数!$C$3:$AL$3,0)),INDEX(兵法相关参数!$C$12:$AL$15,AL$15,MATCH($AG1032,兵法相关参数!$C$3:$AL$3,0))),0)</f>
        <v>0</v>
      </c>
      <c r="AM1032" s="146">
        <f>IFERROR(AD1032*IF($E1032="将领",INDEX(兵法相关参数!$C$4:$AL$7,AM$15,MATCH($AB1032,兵法相关参数!$C$3:$AL$3,0)),INDEX(兵法相关参数!$C$12:$AL$15,AM$15,MATCH($AB1032,兵法相关参数!$C$3:$AL$3,0))),0)+IFERROR(AI1032*IF($E1032="将领",INDEX(兵法相关参数!$C$4:$AL$7,AM$15,MATCH($AG1032,兵法相关参数!$C$3:$AL$3,0)),INDEX(兵法相关参数!$C$12:$AL$15,AM$15,MATCH($AG1032,兵法相关参数!$C$3:$AL$3,0))),0)</f>
        <v>0</v>
      </c>
      <c r="AN1032" s="146">
        <f>IFERROR(AE1032*IF($E1032="将领",INDEX(兵法相关参数!$C$4:$AL$7,AN$15,MATCH($AB1032,兵法相关参数!$C$3:$AL$3,0)),INDEX(兵法相关参数!$C$12:$AL$15,AN$15,MATCH($AB1032,兵法相关参数!$C$3:$AL$3,0))),0)+IFERROR(AJ1032*IF($E1032="将领",INDEX(兵法相关参数!$C$4:$AL$7,AN$15,MATCH($AG1032,兵法相关参数!$C$3:$AL$3,0)),INDEX(兵法相关参数!$C$12:$AL$15,AN$15,MATCH($AG1032,兵法相关参数!$C$3:$AL$3,0))),0)</f>
        <v>0</v>
      </c>
      <c r="AO1032" s="146">
        <f>IFERROR(AF1032*IF($E1032="将领",INDEX(兵法相关参数!$C$4:$AL$7,AL$15,MATCH($AB1032,兵法相关参数!$C$3:$AL$3,0)),INDEX(兵法相关参数!$C$12:$AL$15,AO$15,MATCH($AB1032,兵法相关参数!$C$3:$AL$3,0))),0)+IFERROR(AK1032*IF($E1032="将领",INDEX(兵法相关参数!$C$4:$AL$7,AL$15,MATCH($AG1032,兵法相关参数!$C$3:$AL$3,0)),INDEX(兵法相关参数!$C$12:$AL$15,AO$15,MATCH($AG1032,兵法相关参数!$C$3:$AL$3,0))),0)</f>
        <v>0</v>
      </c>
      <c r="AP1032" s="27"/>
      <c r="AQ1032" s="151">
        <f t="shared" si="724"/>
        <v>30346</v>
      </c>
      <c r="AR1032" s="160">
        <f t="shared" si="711"/>
        <v>0</v>
      </c>
      <c r="AS1032" s="15" t="str">
        <f t="shared" si="712"/>
        <v>红</v>
      </c>
      <c r="AT1032" s="153">
        <f t="shared" si="713"/>
        <v>2</v>
      </c>
      <c r="AU1032" s="39" t="str">
        <f>IF(IF(L1032="","",AQ1032&amp;AT1032)=AU1031,"",IF(MOD(COUNTIF($AQ$1:AQ1032,AQ1032),3)=1,"",IF(L1032="","",AQ1032&amp;AT1032)))</f>
        <v/>
      </c>
      <c r="AV1032" s="166" t="str">
        <f t="shared" si="726"/>
        <v/>
      </c>
      <c r="AW1032" s="166" t="str">
        <f t="shared" si="727"/>
        <v/>
      </c>
      <c r="AX1032" s="15" t="str">
        <f>IF(MOD(COUNTIF($AQ$1:AQ1032,AQ1032),3)=1,"",IF(M1032="","",AT1032+1))</f>
        <v/>
      </c>
      <c r="AY1032" s="15" t="str">
        <f t="shared" si="697"/>
        <v/>
      </c>
      <c r="AZ1032" s="166" t="str">
        <f t="shared" si="698"/>
        <v/>
      </c>
      <c r="BA1032" s="166" t="str">
        <f t="shared" si="699"/>
        <v/>
      </c>
      <c r="BB1032" s="15" t="str">
        <f>IF(MOD(COUNTIF($AQ$1:AQ1032,AQ1032),3)=1,"",IF(N1032="","",AX1032+1))</f>
        <v/>
      </c>
      <c r="BC1032" s="15" t="str">
        <f t="shared" si="716"/>
        <v/>
      </c>
      <c r="BD1032" s="166" t="str">
        <f t="shared" si="717"/>
        <v/>
      </c>
      <c r="BE1032" s="166" t="str">
        <f t="shared" si="718"/>
        <v/>
      </c>
      <c r="BF1032" s="15"/>
      <c r="BG1032" s="15"/>
      <c r="BH1032" s="170" t="str">
        <f t="shared" si="719"/>
        <v>每15秒获得攻击{0}%的护盾，持续15秒（最多触发4次），若在5秒内损失最大生命值的30%将立即触发下一次。护盾存在期间免疫控制效果且受到武力伤害降低{1}%。（步将，骑将）</v>
      </c>
    </row>
    <row r="1033" spans="1:60">
      <c r="A1033" s="257"/>
      <c r="B1033" s="260"/>
      <c r="C1033" s="257"/>
      <c r="D1033" s="257"/>
      <c r="E1033" s="179"/>
      <c r="F1033" s="141"/>
      <c r="G1033" s="141"/>
      <c r="H1033" s="141"/>
      <c r="I1033" s="141"/>
      <c r="J1033" s="257"/>
      <c r="K1033" s="257"/>
      <c r="L1033" s="182"/>
      <c r="M1033" s="179"/>
      <c r="N1033" s="179"/>
      <c r="O1033" s="182"/>
      <c r="P1033" s="179"/>
      <c r="Q1033" s="179"/>
      <c r="R1033" s="179"/>
      <c r="S1033" s="179"/>
      <c r="T1033" s="179"/>
      <c r="U1033" s="179"/>
      <c r="V1033" s="179"/>
      <c r="W1033" s="179"/>
      <c r="X1033" s="179"/>
      <c r="Y1033" s="179"/>
      <c r="Z1033" s="179"/>
      <c r="AA1033" s="179"/>
      <c r="AB1033" s="44"/>
      <c r="AC1033" s="189"/>
      <c r="AD1033" s="189"/>
      <c r="AE1033" s="189"/>
      <c r="AF1033" s="189"/>
      <c r="AG1033" s="92"/>
      <c r="AH1033" s="189"/>
      <c r="AI1033" s="189"/>
      <c r="AJ1033" s="189"/>
      <c r="AK1033" s="189"/>
      <c r="AL1033" s="146">
        <f>IFERROR(AC1033*IF($E1033="将领",INDEX(兵法相关参数!$C$4:$AL$7,AL$15,MATCH($AB1033,兵法相关参数!$C$3:$AL$3,0)),INDEX(兵法相关参数!$C$12:$AL$15,AL$15,MATCH($AB1033,兵法相关参数!$C$3:$AL$3,0))),0)+IFERROR(AH1033*IF($E1033="将领",INDEX(兵法相关参数!$C$4:$AL$7,AL$15,MATCH($AG1033,兵法相关参数!$C$3:$AL$3,0)),INDEX(兵法相关参数!$C$12:$AL$15,AL$15,MATCH($AG1033,兵法相关参数!$C$3:$AL$3,0))),0)</f>
        <v>0</v>
      </c>
      <c r="AM1033" s="146">
        <f>IFERROR(AD1033*IF($E1033="将领",INDEX(兵法相关参数!$C$4:$AL$7,AM$15,MATCH($AB1033,兵法相关参数!$C$3:$AL$3,0)),INDEX(兵法相关参数!$C$12:$AL$15,AM$15,MATCH($AB1033,兵法相关参数!$C$3:$AL$3,0))),0)+IFERROR(AI1033*IF($E1033="将领",INDEX(兵法相关参数!$C$4:$AL$7,AM$15,MATCH($AG1033,兵法相关参数!$C$3:$AL$3,0)),INDEX(兵法相关参数!$C$12:$AL$15,AM$15,MATCH($AG1033,兵法相关参数!$C$3:$AL$3,0))),0)</f>
        <v>0</v>
      </c>
      <c r="AN1033" s="146">
        <f>IFERROR(AE1033*IF($E1033="将领",INDEX(兵法相关参数!$C$4:$AL$7,AN$15,MATCH($AB1033,兵法相关参数!$C$3:$AL$3,0)),INDEX(兵法相关参数!$C$12:$AL$15,AN$15,MATCH($AB1033,兵法相关参数!$C$3:$AL$3,0))),0)+IFERROR(AJ1033*IF($E1033="将领",INDEX(兵法相关参数!$C$4:$AL$7,AN$15,MATCH($AG1033,兵法相关参数!$C$3:$AL$3,0)),INDEX(兵法相关参数!$C$12:$AL$15,AN$15,MATCH($AG1033,兵法相关参数!$C$3:$AL$3,0))),0)</f>
        <v>0</v>
      </c>
      <c r="AO1033" s="146">
        <f>IFERROR(AF1033*IF($E1033="将领",INDEX(兵法相关参数!$C$4:$AL$7,AL$15,MATCH($AB1033,兵法相关参数!$C$3:$AL$3,0)),INDEX(兵法相关参数!$C$12:$AL$15,AO$15,MATCH($AB1033,兵法相关参数!$C$3:$AL$3,0))),0)+IFERROR(AK1033*IF($E1033="将领",INDEX(兵法相关参数!$C$4:$AL$7,AL$15,MATCH($AG1033,兵法相关参数!$C$3:$AL$3,0)),INDEX(兵法相关参数!$C$12:$AL$15,AO$15,MATCH($AG1033,兵法相关参数!$C$3:$AL$3,0))),0)</f>
        <v>0</v>
      </c>
      <c r="AP1033" s="27"/>
      <c r="AQ1033" s="152">
        <f t="shared" si="724"/>
        <v>30346</v>
      </c>
      <c r="AR1033" s="160">
        <f t="shared" si="711"/>
        <v>0</v>
      </c>
      <c r="AS1033" s="15" t="str">
        <f t="shared" si="712"/>
        <v>红</v>
      </c>
      <c r="AT1033" s="153">
        <f t="shared" si="713"/>
        <v>2</v>
      </c>
      <c r="AU1033" s="39" t="str">
        <f>IF(IF(L1033="","",AQ1033&amp;AT1033)=AU1032,"",IF(MOD(COUNTIF($AQ$1:AQ1033,AQ1033),3)=1,"",IF(L1033="","",AQ1033&amp;AT1033)))</f>
        <v/>
      </c>
      <c r="AV1033" s="166" t="str">
        <f t="shared" si="726"/>
        <v/>
      </c>
      <c r="AW1033" s="166" t="str">
        <f t="shared" si="727"/>
        <v/>
      </c>
      <c r="AX1033" s="15" t="str">
        <f>IF(MOD(COUNTIF($AQ$1:AQ1033,AQ1033),3)=1,"",IF(M1033="","",AT1033+1))</f>
        <v/>
      </c>
      <c r="AY1033" s="15" t="str">
        <f t="shared" si="697"/>
        <v/>
      </c>
      <c r="AZ1033" s="166" t="str">
        <f t="shared" si="698"/>
        <v/>
      </c>
      <c r="BA1033" s="166" t="str">
        <f t="shared" si="699"/>
        <v/>
      </c>
      <c r="BB1033" s="15" t="str">
        <f>IF(MOD(COUNTIF($AQ$1:AQ1033,AQ1033),3)=1,"",IF(N1033="","",AX1033+1))</f>
        <v/>
      </c>
      <c r="BC1033" s="15" t="str">
        <f t="shared" si="716"/>
        <v/>
      </c>
      <c r="BD1033" s="166" t="str">
        <f t="shared" si="717"/>
        <v/>
      </c>
      <c r="BE1033" s="166" t="str">
        <f t="shared" si="718"/>
        <v/>
      </c>
      <c r="BF1033" s="15"/>
      <c r="BG1033" s="15"/>
      <c r="BH1033" s="170" t="str">
        <f t="shared" si="719"/>
        <v>每15秒获得攻击{0}%的护盾，持续15秒（最多触发4次），若在5秒内损失最大生命值的30%将立即触发下一次。护盾存在期间免疫控制效果且受到武力伤害降低{1}%。（步将，骑将）</v>
      </c>
    </row>
    <row r="1034" spans="1:60">
      <c r="A1034" s="255" t="s">
        <v>1472</v>
      </c>
      <c r="B1034" s="258" t="s">
        <v>1479</v>
      </c>
      <c r="C1034" s="255" t="s">
        <v>13</v>
      </c>
      <c r="D1034" s="255" t="s">
        <v>1451</v>
      </c>
      <c r="E1034" s="11"/>
      <c r="F1034" s="11"/>
      <c r="G1034" s="11"/>
      <c r="H1034" s="11"/>
      <c r="I1034" s="11"/>
      <c r="J1034" s="11" t="s">
        <v>402</v>
      </c>
      <c r="K1034" s="11" t="s">
        <v>469</v>
      </c>
      <c r="L1034" s="190" t="s">
        <v>771</v>
      </c>
      <c r="M1034" s="11" t="s">
        <v>62</v>
      </c>
      <c r="N1034" s="11"/>
      <c r="O1034" s="183" t="s">
        <v>52</v>
      </c>
      <c r="P1034" s="3" t="s">
        <v>57</v>
      </c>
      <c r="Q1034" s="11" t="s">
        <v>60</v>
      </c>
      <c r="R1034" s="11" t="s">
        <v>61</v>
      </c>
      <c r="S1034" s="184"/>
      <c r="T1034" s="184"/>
      <c r="U1034" s="184"/>
      <c r="V1034" s="184"/>
      <c r="W1034" s="3" t="s">
        <v>223</v>
      </c>
      <c r="X1034" s="3" t="s">
        <v>224</v>
      </c>
      <c r="Y1034" s="3" t="s">
        <v>225</v>
      </c>
      <c r="Z1034" s="3" t="s">
        <v>226</v>
      </c>
      <c r="AA1034" s="1"/>
      <c r="AB1034" s="15"/>
      <c r="AC1034" s="187" t="s">
        <v>227</v>
      </c>
      <c r="AD1034" s="187" t="s">
        <v>228</v>
      </c>
      <c r="AE1034" s="187" t="s">
        <v>229</v>
      </c>
      <c r="AF1034" s="187" t="s">
        <v>230</v>
      </c>
      <c r="AG1034" s="96"/>
      <c r="AH1034" s="187" t="s">
        <v>227</v>
      </c>
      <c r="AI1034" s="187" t="s">
        <v>228</v>
      </c>
      <c r="AJ1034" s="187" t="s">
        <v>229</v>
      </c>
      <c r="AK1034" s="187" t="s">
        <v>230</v>
      </c>
      <c r="AL1034" s="146">
        <f>IFERROR(AC1034*IF($E1034="将领",INDEX(兵法相关参数!$C$4:$AL$7,AL$15,MATCH($AB1034,兵法相关参数!$C$3:$AL$3,0)),INDEX(兵法相关参数!$C$12:$AL$15,AL$15,MATCH($AB1034,兵法相关参数!$C$3:$AL$3,0))),0)+IFERROR(AH1034*IF($E1034="将领",INDEX(兵法相关参数!$C$4:$AL$7,AL$15,MATCH($AG1034,兵法相关参数!$C$3:$AL$3,0)),INDEX(兵法相关参数!$C$12:$AL$15,AL$15,MATCH($AG1034,兵法相关参数!$C$3:$AL$3,0))),0)</f>
        <v>0</v>
      </c>
      <c r="AM1034" s="146">
        <f>IFERROR(AD1034*IF($E1034="将领",INDEX(兵法相关参数!$C$4:$AL$7,AM$15,MATCH($AB1034,兵法相关参数!$C$3:$AL$3,0)),INDEX(兵法相关参数!$C$12:$AL$15,AM$15,MATCH($AB1034,兵法相关参数!$C$3:$AL$3,0))),0)+IFERROR(AI1034*IF($E1034="将领",INDEX(兵法相关参数!$C$4:$AL$7,AM$15,MATCH($AG1034,兵法相关参数!$C$3:$AL$3,0)),INDEX(兵法相关参数!$C$12:$AL$15,AM$15,MATCH($AG1034,兵法相关参数!$C$3:$AL$3,0))),0)</f>
        <v>0</v>
      </c>
      <c r="AN1034" s="146">
        <f>IFERROR(AE1034*IF($E1034="将领",INDEX(兵法相关参数!$C$4:$AL$7,AN$15,MATCH($AB1034,兵法相关参数!$C$3:$AL$3,0)),INDEX(兵法相关参数!$C$12:$AL$15,AN$15,MATCH($AB1034,兵法相关参数!$C$3:$AL$3,0))),0)+IFERROR(AJ1034*IF($E1034="将领",INDEX(兵法相关参数!$C$4:$AL$7,AN$15,MATCH($AG1034,兵法相关参数!$C$3:$AL$3,0)),INDEX(兵法相关参数!$C$12:$AL$15,AN$15,MATCH($AG1034,兵法相关参数!$C$3:$AL$3,0))),0)</f>
        <v>0</v>
      </c>
      <c r="AO1034" s="146">
        <f>IFERROR(AF1034*IF($E1034="将领",INDEX(兵法相关参数!$C$4:$AL$7,AL$15,MATCH($AB1034,兵法相关参数!$C$3:$AL$3,0)),INDEX(兵法相关参数!$C$12:$AL$15,AO$15,MATCH($AB1034,兵法相关参数!$C$3:$AL$3,0))),0)+IFERROR(AK1034*IF($E1034="将领",INDEX(兵法相关参数!$C$4:$AL$7,AL$15,MATCH($AG1034,兵法相关参数!$C$3:$AL$3,0)),INDEX(兵法相关参数!$C$12:$AL$15,AO$15,MATCH($AG1034,兵法相关参数!$C$3:$AL$3,0))),0)</f>
        <v>0</v>
      </c>
      <c r="AP1034" s="27"/>
      <c r="AQ1034" s="154">
        <v>30348</v>
      </c>
      <c r="AR1034" s="160">
        <f>IF(D1034="直接伤害",1,0)</f>
        <v>0</v>
      </c>
      <c r="AS1034" s="163" t="str">
        <f t="shared" si="712"/>
        <v>红</v>
      </c>
      <c r="AT1034" s="153">
        <f t="shared" si="713"/>
        <v>1</v>
      </c>
      <c r="AU1034" s="39" t="str">
        <f>IF(IF(L1034="","",AQ1034&amp;AT1034)=AU1033,"",IF(MOD(COUNTIF($AQ$1:AQ1034,AQ1034),3)=1,"",IF(L1034="","",AQ1034&amp;AT1034)))</f>
        <v/>
      </c>
      <c r="AV1034" s="166" t="str">
        <f t="shared" si="726"/>
        <v/>
      </c>
      <c r="AW1034" s="166" t="str">
        <f t="shared" si="727"/>
        <v/>
      </c>
      <c r="AX1034" s="15" t="str">
        <f>IF(MOD(COUNTIF($AQ$1:AQ1034,AQ1034),3)=1,"",IF(M1034="","",AT1034+1))</f>
        <v/>
      </c>
      <c r="AY1034" s="15" t="str">
        <f t="shared" si="697"/>
        <v/>
      </c>
      <c r="AZ1034" s="166" t="str">
        <f t="shared" si="698"/>
        <v/>
      </c>
      <c r="BA1034" s="166" t="str">
        <f t="shared" si="699"/>
        <v/>
      </c>
      <c r="BB1034" s="15" t="str">
        <f>IF(MOD(COUNTIF($AQ$1:AQ1034,AQ1034),3)=1,"",IF(N1034="","",AX1034+1))</f>
        <v/>
      </c>
      <c r="BC1034" s="15" t="str">
        <f t="shared" si="716"/>
        <v/>
      </c>
      <c r="BD1034" s="166" t="str">
        <f t="shared" si="717"/>
        <v/>
      </c>
      <c r="BE1034" s="166" t="str">
        <f t="shared" si="718"/>
        <v/>
      </c>
      <c r="BF1034" s="15"/>
      <c r="BG1034" s="15"/>
      <c r="BH1034" s="170" t="str">
        <f t="shared" si="719"/>
        <v>携带武将攻击具有破绽的仇恨目标时，额外获得怒气{0}点，同时若自身的智力与暴击若低于对方，则每次还会偷取对方{1}%智力与暴击属性，死亡后返还。</v>
      </c>
    </row>
    <row r="1035" spans="1:60">
      <c r="A1035" s="256"/>
      <c r="B1035" s="259"/>
      <c r="C1035" s="256"/>
      <c r="D1035" s="256"/>
      <c r="E1035" s="179" t="s">
        <v>22</v>
      </c>
      <c r="F1035" s="141">
        <v>1</v>
      </c>
      <c r="G1035" s="141">
        <v>1</v>
      </c>
      <c r="H1035" s="141">
        <v>1</v>
      </c>
      <c r="I1035" s="141">
        <v>1</v>
      </c>
      <c r="J1035" s="255">
        <f>SUMPRODUCT(LARGE(AL1035:AO1035*F1035:I1035+AL1036:AO1036*F1036:I1036+AL1038:AO1038*F1038:I1038+AL1039:AO1039*F1039:I1039+AL1041:AO1041*F1041:I1041+AL1042:AO1042*F1042:I1042,1))</f>
        <v>3.8460460689216047</v>
      </c>
      <c r="K1035" s="255">
        <f>INDEX($J$17:$J$200,MATCH(C1034,$C$17:$C$200,0),1)</f>
        <v>5.1145752809421161</v>
      </c>
      <c r="L1035" s="179">
        <v>2</v>
      </c>
      <c r="M1035" s="179">
        <v>10</v>
      </c>
      <c r="N1035" s="207"/>
      <c r="O1035" s="182">
        <f>150%*1.15</f>
        <v>1.7249999999999999</v>
      </c>
      <c r="P1035" s="44" t="s">
        <v>1468</v>
      </c>
      <c r="Q1035" s="179">
        <v>0</v>
      </c>
      <c r="R1035" s="179">
        <v>1</v>
      </c>
      <c r="S1035" s="110"/>
      <c r="T1035" s="179"/>
      <c r="U1035" s="110"/>
      <c r="V1035" s="179"/>
      <c r="W1035" s="23">
        <f>$M$1035*$O$1035</f>
        <v>17.25</v>
      </c>
      <c r="X1035" s="23">
        <f t="shared" ref="X1035:Z1035" si="728">$M$1035*$O$1035</f>
        <v>17.25</v>
      </c>
      <c r="Y1035" s="23">
        <f t="shared" si="728"/>
        <v>17.25</v>
      </c>
      <c r="Z1035" s="23">
        <f t="shared" si="728"/>
        <v>17.25</v>
      </c>
      <c r="AA1035" s="179"/>
      <c r="AB1035" s="44" t="s">
        <v>114</v>
      </c>
      <c r="AC1035" s="92">
        <f>辅助效用($P1035,-1,AC$15,"输出转换",怒气系数,"指定将领",W1035)</f>
        <v>1.1124661913567584</v>
      </c>
      <c r="AD1035" s="92">
        <f>辅助效用($P1035,-1,AD$15,"输出转换",怒气系数,"指定将领",X1035)</f>
        <v>1.0566858430413255</v>
      </c>
      <c r="AE1035" s="92">
        <f>辅助效用($P1035,-1,AE$15,"输出转换",怒气系数,"指定将领",Y1035)</f>
        <v>2.1970540808260677</v>
      </c>
      <c r="AF1035" s="92">
        <f>辅助效用($P1035,-1,AF$15,"输出转换",怒气系数,"指定将领",Z1035)</f>
        <v>2.2981301735655886</v>
      </c>
      <c r="AG1035" s="92" t="s">
        <v>51</v>
      </c>
      <c r="AH1035" s="188">
        <f>IF($Q1035=0,0,持续效用($P1035,$Q1035,AH$15,$E1035))</f>
        <v>0</v>
      </c>
      <c r="AI1035" s="188">
        <f>IF($Q1035=0,0,持续效用($P1035,$Q1035,AI$15,$E1035))</f>
        <v>0</v>
      </c>
      <c r="AJ1035" s="188">
        <f>IF($Q1035=0,0,持续效用($P1035,$Q1035,AJ$15,$E1035))</f>
        <v>0</v>
      </c>
      <c r="AK1035" s="188">
        <f>IF($Q1035=0,0,持续效用($P1035,$Q1035,AK$15,$E1035))</f>
        <v>0</v>
      </c>
      <c r="AL1035" s="146">
        <f>IFERROR(AC1035*IF($E1035="将领",INDEX(兵法相关参数!$C$4:$AL$7,AL$15,MATCH($AB1035,兵法相关参数!$C$3:$AL$3,0)),INDEX(兵法相关参数!$C$12:$AL$15,AL$15,MATCH($AB1035,兵法相关参数!$C$3:$AL$3,0))),0)+IFERROR(AH1035*IF($E1035="将领",INDEX(兵法相关参数!$C$4:$AL$7,AL$15,MATCH($AG1035,兵法相关参数!$C$3:$AL$3,0)),INDEX(兵法相关参数!$C$12:$AL$15,AL$15,MATCH($AG1035,兵法相关参数!$C$3:$AL$3,0))),0)</f>
        <v>1.3527588886898181</v>
      </c>
      <c r="AM1035" s="146">
        <f>IFERROR(AD1035*IF($E1035="将领",INDEX(兵法相关参数!$C$4:$AL$7,AM$15,MATCH($AB1035,兵法相关参数!$C$3:$AL$3,0)),INDEX(兵法相关参数!$C$12:$AL$15,AM$15,MATCH($AB1035,兵法相关参数!$C$3:$AL$3,0))),0)+IFERROR(AI1035*IF($E1035="将领",INDEX(兵法相关参数!$C$4:$AL$7,AM$15,MATCH($AG1035,兵法相关参数!$C$3:$AL$3,0)),INDEX(兵法相关参数!$C$12:$AL$15,AM$15,MATCH($AG1035,兵法相关参数!$C$3:$AL$3,0))),0)</f>
        <v>1.2849299851382519</v>
      </c>
      <c r="AN1035" s="146">
        <f>IFERROR(AE1035*IF($E1035="将领",INDEX(兵法相关参数!$C$4:$AL$7,AN$15,MATCH($AB1035,兵法相关参数!$C$3:$AL$3,0)),INDEX(兵法相关参数!$C$12:$AL$15,AN$15,MATCH($AB1035,兵法相关参数!$C$3:$AL$3,0))),0)+IFERROR(AJ1035*IF($E1035="将领",INDEX(兵法相关参数!$C$4:$AL$7,AN$15,MATCH($AG1035,兵法相关参数!$C$3:$AL$3,0)),INDEX(兵法相关参数!$C$12:$AL$15,AN$15,MATCH($AG1035,兵法相关参数!$C$3:$AL$3,0))),0)</f>
        <v>2.6716177622844977</v>
      </c>
      <c r="AO1035" s="146">
        <f>IFERROR(AF1035*IF($E1035="将领",INDEX(兵法相关参数!$C$4:$AL$7,AL$15,MATCH($AB1035,兵法相关参数!$C$3:$AL$3,0)),INDEX(兵法相关参数!$C$12:$AL$15,AO$15,MATCH($AB1035,兵法相关参数!$C$3:$AL$3,0))),0)+IFERROR(AK1035*IF($E1035="将领",INDEX(兵法相关参数!$C$4:$AL$7,AL$15,MATCH($AG1035,兵法相关参数!$C$3:$AL$3,0)),INDEX(兵法相关参数!$C$12:$AL$15,AO$15,MATCH($AG1035,兵法相关参数!$C$3:$AL$3,0))),0)</f>
        <v>2.7945262910557558</v>
      </c>
      <c r="AP1035" s="27"/>
      <c r="AQ1035" s="151">
        <f>AQ1034</f>
        <v>30348</v>
      </c>
      <c r="AR1035" s="161">
        <f>AR1034</f>
        <v>0</v>
      </c>
      <c r="AS1035" s="163" t="str">
        <f t="shared" si="712"/>
        <v>红</v>
      </c>
      <c r="AT1035" s="153">
        <f t="shared" si="713"/>
        <v>1</v>
      </c>
      <c r="AU1035" s="39" t="str">
        <f>IF(IF(L1035="","",AQ1035&amp;AT1035)=AU1034,"",IF(MOD(COUNTIF($AQ$1:AQ1035,AQ1035),3)=1,"",IF(L1035="","",AQ1035&amp;AT1035)))</f>
        <v>303481</v>
      </c>
      <c r="AV1035" s="15">
        <v>3</v>
      </c>
      <c r="AW1035" s="15">
        <v>0.2</v>
      </c>
      <c r="AX1035" s="15"/>
      <c r="AY1035" s="15"/>
      <c r="AZ1035" s="15"/>
      <c r="BA1035" s="15"/>
      <c r="BB1035" s="15" t="str">
        <f>IF(MOD(COUNTIF($AQ$1:AQ1035,AQ1035),3)=1,"",IF(N1035="","",AX1035+1))</f>
        <v/>
      </c>
      <c r="BC1035" s="15" t="str">
        <f t="shared" si="716"/>
        <v/>
      </c>
      <c r="BD1035" s="166" t="str">
        <f t="shared" si="717"/>
        <v/>
      </c>
      <c r="BE1035" s="166" t="str">
        <f t="shared" si="718"/>
        <v/>
      </c>
      <c r="BF1035" s="15"/>
      <c r="BG1035" s="15"/>
      <c r="BH1035" s="170" t="str">
        <f t="shared" si="719"/>
        <v>携带武将攻击具有破绽的仇恨目标时，额外获得怒气{0}点，同时若自身的智力与暴击若低于对方，则每次还会偷取对方{1}%智力与暴击属性，死亡后返还。</v>
      </c>
    </row>
    <row r="1036" spans="1:60">
      <c r="A1036" s="256"/>
      <c r="B1036" s="259"/>
      <c r="C1036" s="256"/>
      <c r="D1036" s="257"/>
      <c r="E1036" s="179"/>
      <c r="F1036" s="141"/>
      <c r="G1036" s="141"/>
      <c r="H1036" s="141"/>
      <c r="I1036" s="141"/>
      <c r="J1036" s="256"/>
      <c r="K1036" s="256"/>
      <c r="L1036" s="182"/>
      <c r="M1036" s="179"/>
      <c r="N1036" s="179"/>
      <c r="O1036" s="182"/>
      <c r="P1036" s="179"/>
      <c r="Q1036" s="179"/>
      <c r="R1036" s="179"/>
      <c r="S1036" s="179"/>
      <c r="T1036" s="179"/>
      <c r="U1036" s="179"/>
      <c r="V1036" s="179"/>
      <c r="W1036" s="179"/>
      <c r="X1036" s="179"/>
      <c r="Y1036" s="179"/>
      <c r="Z1036" s="179"/>
      <c r="AA1036" s="179"/>
      <c r="AB1036" s="44"/>
      <c r="AC1036" s="92"/>
      <c r="AD1036" s="92"/>
      <c r="AE1036" s="92"/>
      <c r="AF1036" s="92"/>
      <c r="AG1036" s="92"/>
      <c r="AH1036" s="189"/>
      <c r="AI1036" s="189"/>
      <c r="AJ1036" s="189"/>
      <c r="AK1036" s="189"/>
      <c r="AL1036" s="146">
        <f>IFERROR(AC1036*IF($E1036="将领",INDEX(兵法相关参数!$C$4:$AL$7,AL$15,MATCH($AB1036,兵法相关参数!$C$3:$AL$3,0)),INDEX(兵法相关参数!$C$12:$AL$15,AL$15,MATCH($AB1036,兵法相关参数!$C$3:$AL$3,0))),0)+IFERROR(AH1036*IF($E1036="将领",INDEX(兵法相关参数!$C$4:$AL$7,AL$15,MATCH($AG1036,兵法相关参数!$C$3:$AL$3,0)),INDEX(兵法相关参数!$C$12:$AL$15,AL$15,MATCH($AG1036,兵法相关参数!$C$3:$AL$3,0))),0)</f>
        <v>0</v>
      </c>
      <c r="AM1036" s="146">
        <f>IFERROR(AD1036*IF($E1036="将领",INDEX(兵法相关参数!$C$4:$AL$7,AM$15,MATCH($AB1036,兵法相关参数!$C$3:$AL$3,0)),INDEX(兵法相关参数!$C$12:$AL$15,AM$15,MATCH($AB1036,兵法相关参数!$C$3:$AL$3,0))),0)+IFERROR(AI1036*IF($E1036="将领",INDEX(兵法相关参数!$C$4:$AL$7,AM$15,MATCH($AG1036,兵法相关参数!$C$3:$AL$3,0)),INDEX(兵法相关参数!$C$12:$AL$15,AM$15,MATCH($AG1036,兵法相关参数!$C$3:$AL$3,0))),0)</f>
        <v>0</v>
      </c>
      <c r="AN1036" s="146">
        <f>IFERROR(AE1036*IF($E1036="将领",INDEX(兵法相关参数!$C$4:$AL$7,AN$15,MATCH($AB1036,兵法相关参数!$C$3:$AL$3,0)),INDEX(兵法相关参数!$C$12:$AL$15,AN$15,MATCH($AB1036,兵法相关参数!$C$3:$AL$3,0))),0)+IFERROR(AJ1036*IF($E1036="将领",INDEX(兵法相关参数!$C$4:$AL$7,AN$15,MATCH($AG1036,兵法相关参数!$C$3:$AL$3,0)),INDEX(兵法相关参数!$C$12:$AL$15,AN$15,MATCH($AG1036,兵法相关参数!$C$3:$AL$3,0))),0)</f>
        <v>0</v>
      </c>
      <c r="AO1036" s="146">
        <f>IFERROR(AF1036*IF($E1036="将领",INDEX(兵法相关参数!$C$4:$AL$7,AL$15,MATCH($AB1036,兵法相关参数!$C$3:$AL$3,0)),INDEX(兵法相关参数!$C$12:$AL$15,AO$15,MATCH($AB1036,兵法相关参数!$C$3:$AL$3,0))),0)+IFERROR(AK1036*IF($E1036="将领",INDEX(兵法相关参数!$C$4:$AL$7,AL$15,MATCH($AG1036,兵法相关参数!$C$3:$AL$3,0)),INDEX(兵法相关参数!$C$12:$AL$15,AO$15,MATCH($AG1036,兵法相关参数!$C$3:$AL$3,0))),0)</f>
        <v>0</v>
      </c>
      <c r="AP1036" s="27"/>
      <c r="AQ1036" s="151">
        <f>AQ1035</f>
        <v>30348</v>
      </c>
      <c r="AR1036" s="162">
        <f>AR1035</f>
        <v>0</v>
      </c>
      <c r="AS1036" s="15" t="str">
        <f t="shared" si="712"/>
        <v>红</v>
      </c>
      <c r="AT1036" s="153">
        <f t="shared" si="713"/>
        <v>1</v>
      </c>
      <c r="AU1036" s="39" t="str">
        <f>IF(IF(L1036="","",AQ1036&amp;AT1036)=AU1035,"",IF(MOD(COUNTIF($AQ$1:AQ1036,AQ1036),3)=1,"",IF(L1036="","",AQ1036&amp;AT1036)))</f>
        <v/>
      </c>
      <c r="AV1036" s="166" t="str">
        <f t="shared" si="726"/>
        <v/>
      </c>
      <c r="AW1036" s="166" t="str">
        <f t="shared" si="727"/>
        <v/>
      </c>
      <c r="AX1036" s="15" t="str">
        <f>IF(MOD(COUNTIF($AQ$1:AQ1036,AQ1036),3)=1,"",IF(M1036="","",AT1036+1))</f>
        <v/>
      </c>
      <c r="AY1036" s="15" t="str">
        <f t="shared" si="697"/>
        <v/>
      </c>
      <c r="AZ1036" s="166" t="str">
        <f t="shared" si="698"/>
        <v/>
      </c>
      <c r="BA1036" s="166" t="str">
        <f t="shared" si="699"/>
        <v/>
      </c>
      <c r="BB1036" s="15" t="str">
        <f>IF(MOD(COUNTIF($AQ$1:AQ1036,AQ1036),3)=1,"",IF(N1036="","",AX1036+1))</f>
        <v/>
      </c>
      <c r="BC1036" s="15" t="str">
        <f t="shared" si="716"/>
        <v/>
      </c>
      <c r="BD1036" s="166" t="str">
        <f t="shared" si="717"/>
        <v/>
      </c>
      <c r="BE1036" s="166" t="str">
        <f t="shared" si="718"/>
        <v/>
      </c>
      <c r="BF1036" s="15"/>
      <c r="BG1036" s="15"/>
      <c r="BH1036" s="170" t="str">
        <f t="shared" si="719"/>
        <v>携带武将攻击具有破绽的仇恨目标时，额外获得怒气{0}点，同时若自身的智力与暴击若低于对方，则每次还会偷取对方{1}%智力与暴击属性，死亡后返还。</v>
      </c>
    </row>
    <row r="1037" spans="1:60">
      <c r="A1037" s="256"/>
      <c r="B1037" s="259"/>
      <c r="C1037" s="256"/>
      <c r="D1037" s="255" t="s">
        <v>1471</v>
      </c>
      <c r="E1037" s="11"/>
      <c r="F1037" s="11"/>
      <c r="G1037" s="11"/>
      <c r="H1037" s="11"/>
      <c r="I1037" s="11"/>
      <c r="J1037" s="256"/>
      <c r="K1037" s="256"/>
      <c r="L1037" s="184" t="s">
        <v>62</v>
      </c>
      <c r="M1037" s="184"/>
      <c r="N1037" s="11"/>
      <c r="O1037" s="183" t="s">
        <v>52</v>
      </c>
      <c r="P1037" s="3" t="s">
        <v>57</v>
      </c>
      <c r="Q1037" s="11" t="s">
        <v>60</v>
      </c>
      <c r="R1037" s="11" t="s">
        <v>61</v>
      </c>
      <c r="S1037" s="184" t="s">
        <v>1467</v>
      </c>
      <c r="T1037" s="3" t="s">
        <v>1469</v>
      </c>
      <c r="U1037" s="184"/>
      <c r="V1037" s="184"/>
      <c r="W1037" s="3" t="s">
        <v>223</v>
      </c>
      <c r="X1037" s="3" t="s">
        <v>224</v>
      </c>
      <c r="Y1037" s="3" t="s">
        <v>225</v>
      </c>
      <c r="Z1037" s="3" t="s">
        <v>226</v>
      </c>
      <c r="AA1037" s="1"/>
      <c r="AB1037" s="15"/>
      <c r="AC1037" s="187" t="s">
        <v>227</v>
      </c>
      <c r="AD1037" s="187" t="s">
        <v>228</v>
      </c>
      <c r="AE1037" s="187" t="s">
        <v>229</v>
      </c>
      <c r="AF1037" s="187" t="s">
        <v>230</v>
      </c>
      <c r="AG1037" s="96"/>
      <c r="AH1037" s="187" t="s">
        <v>227</v>
      </c>
      <c r="AI1037" s="187" t="s">
        <v>228</v>
      </c>
      <c r="AJ1037" s="187" t="s">
        <v>229</v>
      </c>
      <c r="AK1037" s="187" t="s">
        <v>230</v>
      </c>
      <c r="AL1037" s="146">
        <f>IFERROR(AC1037*IF($E1037="将领",INDEX(兵法相关参数!$C$4:$AL$7,AL$15,MATCH($AB1037,兵法相关参数!$C$3:$AL$3,0)),INDEX(兵法相关参数!$C$12:$AL$15,AL$15,MATCH($AB1037,兵法相关参数!$C$3:$AL$3,0))),0)+IFERROR(AH1037*IF($E1037="将领",INDEX(兵法相关参数!$C$4:$AL$7,AL$15,MATCH($AG1037,兵法相关参数!$C$3:$AL$3,0)),INDEX(兵法相关参数!$C$12:$AL$15,AL$15,MATCH($AG1037,兵法相关参数!$C$3:$AL$3,0))),0)</f>
        <v>0</v>
      </c>
      <c r="AM1037" s="146">
        <f>IFERROR(AD1037*IF($E1037="将领",INDEX(兵法相关参数!$C$4:$AL$7,AM$15,MATCH($AB1037,兵法相关参数!$C$3:$AL$3,0)),INDEX(兵法相关参数!$C$12:$AL$15,AM$15,MATCH($AB1037,兵法相关参数!$C$3:$AL$3,0))),0)+IFERROR(AI1037*IF($E1037="将领",INDEX(兵法相关参数!$C$4:$AL$7,AM$15,MATCH($AG1037,兵法相关参数!$C$3:$AL$3,0)),INDEX(兵法相关参数!$C$12:$AL$15,AM$15,MATCH($AG1037,兵法相关参数!$C$3:$AL$3,0))),0)</f>
        <v>0</v>
      </c>
      <c r="AN1037" s="146">
        <f>IFERROR(AE1037*IF($E1037="将领",INDEX(兵法相关参数!$C$4:$AL$7,AN$15,MATCH($AB1037,兵法相关参数!$C$3:$AL$3,0)),INDEX(兵法相关参数!$C$12:$AL$15,AN$15,MATCH($AB1037,兵法相关参数!$C$3:$AL$3,0))),0)+IFERROR(AJ1037*IF($E1037="将领",INDEX(兵法相关参数!$C$4:$AL$7,AN$15,MATCH($AG1037,兵法相关参数!$C$3:$AL$3,0)),INDEX(兵法相关参数!$C$12:$AL$15,AN$15,MATCH($AG1037,兵法相关参数!$C$3:$AL$3,0))),0)</f>
        <v>0</v>
      </c>
      <c r="AO1037" s="146">
        <f>IFERROR(AF1037*IF($E1037="将领",INDEX(兵法相关参数!$C$4:$AL$7,AL$15,MATCH($AB1037,兵法相关参数!$C$3:$AL$3,0)),INDEX(兵法相关参数!$C$12:$AL$15,AO$15,MATCH($AB1037,兵法相关参数!$C$3:$AL$3,0))),0)+IFERROR(AK1037*IF($E1037="将领",INDEX(兵法相关参数!$C$4:$AL$7,AL$15,MATCH($AG1037,兵法相关参数!$C$3:$AL$3,0)),INDEX(兵法相关参数!$C$12:$AL$15,AO$15,MATCH($AG1037,兵法相关参数!$C$3:$AL$3,0))),0)</f>
        <v>0</v>
      </c>
      <c r="AP1037" s="27"/>
      <c r="AQ1037" s="151">
        <f t="shared" ref="AQ1037:AQ1042" si="729">AQ1036</f>
        <v>30348</v>
      </c>
      <c r="AR1037" s="160">
        <f>IF(D1037="直接伤害",1,0)</f>
        <v>0</v>
      </c>
      <c r="AS1037" s="163" t="str">
        <f t="shared" si="712"/>
        <v>红</v>
      </c>
      <c r="AT1037" s="153">
        <f t="shared" si="713"/>
        <v>2</v>
      </c>
      <c r="AU1037" s="39" t="str">
        <f>IF(IF(L1037="","",AQ1037&amp;AT1037)=AU1036,"",IF(MOD(COUNTIF($AQ$1:AQ1037,AQ1037),3)=1,"",IF(L1037="","",AQ1037&amp;AT1037)))</f>
        <v/>
      </c>
      <c r="AV1037" s="166" t="str">
        <f t="shared" si="726"/>
        <v/>
      </c>
      <c r="AW1037" s="166" t="str">
        <f t="shared" si="727"/>
        <v/>
      </c>
      <c r="AX1037" s="15" t="str">
        <f>IF(MOD(COUNTIF($AQ$1:AQ1037,AQ1037),3)=1,"",IF(M1037="","",AT1037+1))</f>
        <v/>
      </c>
      <c r="AY1037" s="15" t="str">
        <f t="shared" si="697"/>
        <v/>
      </c>
      <c r="AZ1037" s="166" t="str">
        <f t="shared" si="698"/>
        <v/>
      </c>
      <c r="BA1037" s="166" t="str">
        <f t="shared" si="699"/>
        <v/>
      </c>
      <c r="BB1037" s="15" t="str">
        <f>IF(MOD(COUNTIF($AQ$1:AQ1037,AQ1037),3)=1,"",IF(N1037="","",AX1037+1))</f>
        <v/>
      </c>
      <c r="BC1037" s="15" t="str">
        <f t="shared" si="716"/>
        <v/>
      </c>
      <c r="BD1037" s="166" t="str">
        <f t="shared" si="717"/>
        <v/>
      </c>
      <c r="BE1037" s="166" t="str">
        <f t="shared" si="718"/>
        <v/>
      </c>
      <c r="BF1037" s="15"/>
      <c r="BG1037" s="15"/>
      <c r="BH1037" s="170" t="str">
        <f t="shared" si="719"/>
        <v>携带武将攻击具有破绽的仇恨目标时，额外获得怒气{0}点，同时若自身的智力与暴击若低于对方，则每次还会偷取对方{1}%智力与暴击属性，死亡后返还。</v>
      </c>
    </row>
    <row r="1038" spans="1:60">
      <c r="A1038" s="256"/>
      <c r="B1038" s="259"/>
      <c r="C1038" s="256"/>
      <c r="D1038" s="256"/>
      <c r="E1038" s="179" t="s">
        <v>22</v>
      </c>
      <c r="F1038" s="141">
        <v>1</v>
      </c>
      <c r="G1038" s="141">
        <v>1</v>
      </c>
      <c r="H1038" s="141">
        <v>1</v>
      </c>
      <c r="I1038" s="141">
        <v>1</v>
      </c>
      <c r="J1038" s="256"/>
      <c r="K1038" s="256"/>
      <c r="L1038" s="207">
        <v>0.08</v>
      </c>
      <c r="M1038" s="44"/>
      <c r="N1038" s="10"/>
      <c r="O1038" s="81">
        <f>100%/6</f>
        <v>0.16666666666666666</v>
      </c>
      <c r="P1038" s="44">
        <v>10</v>
      </c>
      <c r="Q1038" s="10">
        <v>0</v>
      </c>
      <c r="R1038" s="10">
        <v>1</v>
      </c>
      <c r="S1038" s="207">
        <f>(20%*(65-T1038)+10%*(T1038-10))/(65-10)</f>
        <v>0.16363636363636364</v>
      </c>
      <c r="T1038" s="44">
        <f>10+8*2.5</f>
        <v>30</v>
      </c>
      <c r="U1038" s="44"/>
      <c r="V1038" s="24"/>
      <c r="W1038" s="92">
        <f>S1038</f>
        <v>0.16363636363636364</v>
      </c>
      <c r="X1038" s="92">
        <f>S1038</f>
        <v>0.16363636363636364</v>
      </c>
      <c r="Y1038" s="92">
        <f>S1038</f>
        <v>0.16363636363636364</v>
      </c>
      <c r="Z1038" s="92">
        <f>S1038</f>
        <v>0.16363636363636364</v>
      </c>
      <c r="AA1038" s="22"/>
      <c r="AB1038" s="44" t="s">
        <v>101</v>
      </c>
      <c r="AC1038" s="92">
        <f>辅助效用(0,0,AC$15,"生存转换",标准系数,"指定将领",W1038)</f>
        <v>0.5051323636363636</v>
      </c>
      <c r="AD1038" s="92">
        <f>辅助效用(0,0,AD$15,"生存转换",标准系数,"指定将领",X1038)</f>
        <v>0.59351563636363636</v>
      </c>
      <c r="AE1038" s="92">
        <f>辅助效用(0,0,AE$15,"生存转换",标准系数,"指定将领",Y1038)</f>
        <v>0.29454545454545455</v>
      </c>
      <c r="AF1038" s="92">
        <f>辅助效用(0,0,AF$15,"生存转换",标准系数,"指定将领",Z1038)</f>
        <v>0.29454545454545455</v>
      </c>
      <c r="AG1038" s="92" t="s">
        <v>51</v>
      </c>
      <c r="AH1038" s="188">
        <f>IF($T1038=0,0,持续效用(P1038,$T1038,AH$15,$E1038))</f>
        <v>0.38343855513829628</v>
      </c>
      <c r="AI1038" s="188">
        <f>IF($T1038=0,0,持续效用(Q1038,$T1038,AI$15,$E1038))</f>
        <v>0.55533036653724566</v>
      </c>
      <c r="AJ1038" s="188">
        <f>IF($T1038=0,0,持续效用(R1038,$T1038,AJ$15,$E1038))</f>
        <v>0.56584924863870278</v>
      </c>
      <c r="AK1038" s="188">
        <f>IF($T1038=0,0,持续效用(S1038,$T1038,AK$15,$E1038))</f>
        <v>0.58133989316975865</v>
      </c>
      <c r="AL1038" s="146">
        <f>IFERROR(AC1038*IF($E1038="将领",INDEX(兵法相关参数!$C$4:$AL$7,AL$15,MATCH($AB1038,兵法相关参数!$C$3:$AL$3,0)),INDEX(兵法相关参数!$C$12:$AL$15,AL$15,MATCH($AB1038,兵法相关参数!$C$3:$AL$3,0))),0)+IFERROR(AH1038*IF($E1038="将领",INDEX(兵法相关参数!$C$4:$AL$7,AL$15,MATCH($AG1038,兵法相关参数!$C$3:$AL$3,0)),INDEX(兵法相关参数!$C$12:$AL$15,AL$15,MATCH($AG1038,兵法相关参数!$C$3:$AL$3,0))),0)</f>
        <v>0.12169380849806732</v>
      </c>
      <c r="AM1038" s="146">
        <f>IFERROR(AD1038*IF($E1038="将领",INDEX(兵法相关参数!$C$4:$AL$7,AM$15,MATCH($AB1038,兵法相关参数!$C$3:$AL$3,0)),INDEX(兵法相关参数!$C$12:$AL$15,AM$15,MATCH($AB1038,兵法相关参数!$C$3:$AL$3,0))),0)+IFERROR(AI1038*IF($E1038="将领",INDEX(兵法相关参数!$C$4:$AL$7,AM$15,MATCH($AG1038,兵法相关参数!$C$3:$AL$3,0)),INDEX(兵法相关参数!$C$12:$AL$15,AM$15,MATCH($AG1038,兵法相关参数!$C$3:$AL$3,0))),0)</f>
        <v>3.81852698263907E-2</v>
      </c>
      <c r="AN1038" s="146">
        <f>IFERROR(AE1038*IF($E1038="将领",INDEX(兵法相关参数!$C$4:$AL$7,AN$15,MATCH($AB1038,兵法相关参数!$C$3:$AL$3,0)),INDEX(兵法相关参数!$C$12:$AL$15,AN$15,MATCH($AB1038,兵法相关参数!$C$3:$AL$3,0))),0)+IFERROR(AJ1038*IF($E1038="将领",INDEX(兵法相关参数!$C$4:$AL$7,AN$15,MATCH($AG1038,兵法相关参数!$C$3:$AL$3,0)),INDEX(兵法相关参数!$C$12:$AL$15,AN$15,MATCH($AG1038,兵法相关参数!$C$3:$AL$3,0))),0)</f>
        <v>-0.27130379409324823</v>
      </c>
      <c r="AO1038" s="146">
        <f>IFERROR(AF1038*IF($E1038="将领",INDEX(兵法相关参数!$C$4:$AL$7,AL$15,MATCH($AB1038,兵法相关参数!$C$3:$AL$3,0)),INDEX(兵法相关参数!$C$12:$AL$15,AO$15,MATCH($AB1038,兵法相关参数!$C$3:$AL$3,0))),0)+IFERROR(AK1038*IF($E1038="将领",INDEX(兵法相关参数!$C$4:$AL$7,AL$15,MATCH($AG1038,兵法相关参数!$C$3:$AL$3,0)),INDEX(兵法相关参数!$C$12:$AL$15,AO$15,MATCH($AG1038,兵法相关参数!$C$3:$AL$3,0))),0)</f>
        <v>-0.28679443862430409</v>
      </c>
      <c r="AP1038" s="27"/>
      <c r="AQ1038" s="151">
        <f t="shared" si="729"/>
        <v>30348</v>
      </c>
      <c r="AR1038" s="161">
        <f>AR1037</f>
        <v>0</v>
      </c>
      <c r="AS1038" s="163" t="str">
        <f t="shared" si="712"/>
        <v>红</v>
      </c>
      <c r="AT1038" s="153">
        <f t="shared" si="713"/>
        <v>2</v>
      </c>
      <c r="AU1038" s="39" t="str">
        <f>IF(IF(L1038="","",AQ1038&amp;AT1038)=AU1037,"",IF(MOD(COUNTIF($AQ$1:AQ1038,AQ1038),3)=1,"",IF(L1038="","",AQ1038&amp;AT1038)))</f>
        <v>303482</v>
      </c>
      <c r="AV1038" s="166">
        <v>0.01</v>
      </c>
      <c r="AW1038" s="166">
        <v>2E-3</v>
      </c>
      <c r="AX1038" s="15" t="str">
        <f>IF(MOD(COUNTIF($AQ$1:AQ1038,AQ1038),3)=1,"",IF(M1038="","",AT1038+1))</f>
        <v/>
      </c>
      <c r="AY1038" s="15" t="str">
        <f t="shared" si="697"/>
        <v/>
      </c>
      <c r="AZ1038" s="166" t="str">
        <f t="shared" si="698"/>
        <v/>
      </c>
      <c r="BA1038" s="166" t="str">
        <f t="shared" si="699"/>
        <v/>
      </c>
      <c r="BB1038" s="15" t="str">
        <f>IF(MOD(COUNTIF($AQ$1:AQ1038,AQ1038),3)=1,"",IF(N1038="","",AX1038+1))</f>
        <v/>
      </c>
      <c r="BC1038" s="15" t="str">
        <f t="shared" si="716"/>
        <v/>
      </c>
      <c r="BD1038" s="166" t="str">
        <f t="shared" si="717"/>
        <v/>
      </c>
      <c r="BE1038" s="166" t="str">
        <f t="shared" si="718"/>
        <v/>
      </c>
      <c r="BF1038" s="15"/>
      <c r="BG1038" s="15"/>
      <c r="BH1038" s="170" t="str">
        <f t="shared" si="719"/>
        <v>携带武将攻击具有破绽的仇恨目标时，额外获得怒气{0}点，同时若自身的智力与暴击若低于对方，则每次还会偷取对方{1}%智力与暴击属性，死亡后返还。</v>
      </c>
    </row>
    <row r="1039" spans="1:60">
      <c r="A1039" s="256"/>
      <c r="B1039" s="259"/>
      <c r="C1039" s="256"/>
      <c r="D1039" s="257"/>
      <c r="E1039" s="179"/>
      <c r="F1039" s="141"/>
      <c r="G1039" s="141"/>
      <c r="H1039" s="141"/>
      <c r="I1039" s="141"/>
      <c r="J1039" s="256"/>
      <c r="K1039" s="256"/>
      <c r="L1039" s="182"/>
      <c r="M1039" s="179"/>
      <c r="N1039" s="179"/>
      <c r="O1039" s="182"/>
      <c r="P1039" s="179"/>
      <c r="Q1039" s="179"/>
      <c r="R1039" s="179"/>
      <c r="S1039" s="179"/>
      <c r="T1039" s="179"/>
      <c r="U1039" s="179"/>
      <c r="V1039" s="179"/>
      <c r="W1039" s="179"/>
      <c r="X1039" s="179"/>
      <c r="Y1039" s="179"/>
      <c r="Z1039" s="179"/>
      <c r="AA1039" s="179"/>
      <c r="AB1039" s="44"/>
      <c r="AC1039" s="189"/>
      <c r="AD1039" s="189"/>
      <c r="AE1039" s="189"/>
      <c r="AF1039" s="189"/>
      <c r="AG1039" s="92"/>
      <c r="AH1039" s="189"/>
      <c r="AI1039" s="189"/>
      <c r="AJ1039" s="189"/>
      <c r="AK1039" s="189"/>
      <c r="AL1039" s="146">
        <f>IFERROR(AC1039*IF($E1039="将领",INDEX(兵法相关参数!$C$4:$AL$7,AL$15,MATCH($AB1039,兵法相关参数!$C$3:$AL$3,0)),INDEX(兵法相关参数!$C$12:$AL$15,AL$15,MATCH($AB1039,兵法相关参数!$C$3:$AL$3,0))),0)+IFERROR(AH1039*IF($E1039="将领",INDEX(兵法相关参数!$C$4:$AL$7,AL$15,MATCH($AG1039,兵法相关参数!$C$3:$AL$3,0)),INDEX(兵法相关参数!$C$12:$AL$15,AL$15,MATCH($AG1039,兵法相关参数!$C$3:$AL$3,0))),0)</f>
        <v>0</v>
      </c>
      <c r="AM1039" s="146">
        <f>IFERROR(AD1039*IF($E1039="将领",INDEX(兵法相关参数!$C$4:$AL$7,AM$15,MATCH($AB1039,兵法相关参数!$C$3:$AL$3,0)),INDEX(兵法相关参数!$C$12:$AL$15,AM$15,MATCH($AB1039,兵法相关参数!$C$3:$AL$3,0))),0)+IFERROR(AI1039*IF($E1039="将领",INDEX(兵法相关参数!$C$4:$AL$7,AM$15,MATCH($AG1039,兵法相关参数!$C$3:$AL$3,0)),INDEX(兵法相关参数!$C$12:$AL$15,AM$15,MATCH($AG1039,兵法相关参数!$C$3:$AL$3,0))),0)</f>
        <v>0</v>
      </c>
      <c r="AN1039" s="146">
        <f>IFERROR(AE1039*IF($E1039="将领",INDEX(兵法相关参数!$C$4:$AL$7,AN$15,MATCH($AB1039,兵法相关参数!$C$3:$AL$3,0)),INDEX(兵法相关参数!$C$12:$AL$15,AN$15,MATCH($AB1039,兵法相关参数!$C$3:$AL$3,0))),0)+IFERROR(AJ1039*IF($E1039="将领",INDEX(兵法相关参数!$C$4:$AL$7,AN$15,MATCH($AG1039,兵法相关参数!$C$3:$AL$3,0)),INDEX(兵法相关参数!$C$12:$AL$15,AN$15,MATCH($AG1039,兵法相关参数!$C$3:$AL$3,0))),0)</f>
        <v>0</v>
      </c>
      <c r="AO1039" s="146">
        <f>IFERROR(AF1039*IF($E1039="将领",INDEX(兵法相关参数!$C$4:$AL$7,AL$15,MATCH($AB1039,兵法相关参数!$C$3:$AL$3,0)),INDEX(兵法相关参数!$C$12:$AL$15,AO$15,MATCH($AB1039,兵法相关参数!$C$3:$AL$3,0))),0)+IFERROR(AK1039*IF($E1039="将领",INDEX(兵法相关参数!$C$4:$AL$7,AL$15,MATCH($AG1039,兵法相关参数!$C$3:$AL$3,0)),INDEX(兵法相关参数!$C$12:$AL$15,AO$15,MATCH($AG1039,兵法相关参数!$C$3:$AL$3,0))),0)</f>
        <v>0</v>
      </c>
      <c r="AP1039" s="27"/>
      <c r="AQ1039" s="151">
        <f t="shared" si="729"/>
        <v>30348</v>
      </c>
      <c r="AR1039" s="162">
        <f>AR1038</f>
        <v>0</v>
      </c>
      <c r="AS1039" s="15" t="str">
        <f t="shared" si="712"/>
        <v>红</v>
      </c>
      <c r="AT1039" s="153">
        <f t="shared" si="713"/>
        <v>2</v>
      </c>
      <c r="AU1039" s="39" t="str">
        <f>IF(IF(L1039="","",AQ1039&amp;AT1039)=AU1038,"",IF(MOD(COUNTIF($AQ$1:AQ1039,AQ1039),3)=1,"",IF(L1039="","",AQ1039&amp;AT1039)))</f>
        <v/>
      </c>
      <c r="AV1039" s="166" t="str">
        <f t="shared" si="726"/>
        <v/>
      </c>
      <c r="AW1039" s="166" t="str">
        <f t="shared" si="727"/>
        <v/>
      </c>
      <c r="AX1039" s="15" t="str">
        <f>IF(MOD(COUNTIF($AQ$1:AQ1039,AQ1039),3)=1,"",IF(M1039="","",AT1039+1))</f>
        <v/>
      </c>
      <c r="AY1039" s="15" t="str">
        <f t="shared" si="697"/>
        <v/>
      </c>
      <c r="AZ1039" s="166" t="str">
        <f t="shared" si="698"/>
        <v/>
      </c>
      <c r="BA1039" s="166" t="str">
        <f t="shared" si="699"/>
        <v/>
      </c>
      <c r="BB1039" s="15" t="str">
        <f>IF(MOD(COUNTIF($AQ$1:AQ1039,AQ1039),3)=1,"",IF(N1039="","",AX1039+1))</f>
        <v/>
      </c>
      <c r="BC1039" s="15" t="str">
        <f t="shared" si="716"/>
        <v/>
      </c>
      <c r="BD1039" s="166" t="str">
        <f t="shared" si="717"/>
        <v/>
      </c>
      <c r="BE1039" s="166" t="str">
        <f t="shared" si="718"/>
        <v/>
      </c>
      <c r="BF1039" s="15"/>
      <c r="BG1039" s="15"/>
      <c r="BH1039" s="170" t="str">
        <f t="shared" si="719"/>
        <v>携带武将攻击具有破绽的仇恨目标时，额外获得怒气{0}点，同时若自身的智力与暴击若低于对方，则每次还会偷取对方{1}%智力与暴击属性，死亡后返还。</v>
      </c>
    </row>
    <row r="1040" spans="1:60">
      <c r="A1040" s="256"/>
      <c r="B1040" s="259"/>
      <c r="C1040" s="256"/>
      <c r="D1040" s="255" t="s">
        <v>1470</v>
      </c>
      <c r="E1040" s="11"/>
      <c r="F1040" s="11"/>
      <c r="G1040" s="11"/>
      <c r="H1040" s="11"/>
      <c r="I1040" s="11"/>
      <c r="J1040" s="256"/>
      <c r="K1040" s="256"/>
      <c r="L1040" s="184" t="s">
        <v>62</v>
      </c>
      <c r="M1040" s="184"/>
      <c r="N1040" s="184"/>
      <c r="O1040" s="183" t="s">
        <v>93</v>
      </c>
      <c r="P1040" s="3" t="s">
        <v>472</v>
      </c>
      <c r="Q1040" s="11" t="s">
        <v>61</v>
      </c>
      <c r="R1040" s="11" t="s">
        <v>58</v>
      </c>
      <c r="S1040" s="184" t="s">
        <v>62</v>
      </c>
      <c r="T1040" s="3" t="s">
        <v>1469</v>
      </c>
      <c r="U1040" s="184"/>
      <c r="V1040" s="184"/>
      <c r="W1040" s="3" t="s">
        <v>223</v>
      </c>
      <c r="X1040" s="3" t="s">
        <v>224</v>
      </c>
      <c r="Y1040" s="3" t="s">
        <v>225</v>
      </c>
      <c r="Z1040" s="3" t="s">
        <v>226</v>
      </c>
      <c r="AA1040" s="1"/>
      <c r="AB1040" s="15"/>
      <c r="AC1040" s="187" t="s">
        <v>227</v>
      </c>
      <c r="AD1040" s="187" t="s">
        <v>228</v>
      </c>
      <c r="AE1040" s="187" t="s">
        <v>229</v>
      </c>
      <c r="AF1040" s="187" t="s">
        <v>230</v>
      </c>
      <c r="AG1040" s="96"/>
      <c r="AH1040" s="187"/>
      <c r="AI1040" s="187"/>
      <c r="AJ1040" s="187"/>
      <c r="AK1040" s="187"/>
      <c r="AL1040" s="146">
        <f>IFERROR(AC1040*IF($E1040="将领",INDEX(兵法相关参数!$C$4:$AL$7,AL$15,MATCH($AB1040,兵法相关参数!$C$3:$AL$3,0)),INDEX(兵法相关参数!$C$12:$AL$15,AL$15,MATCH($AB1040,兵法相关参数!$C$3:$AL$3,0))),0)+IFERROR(AH1040*IF($E1040="将领",INDEX(兵法相关参数!$C$4:$AL$7,AL$15,MATCH($AG1040,兵法相关参数!$C$3:$AL$3,0)),INDEX(兵法相关参数!$C$12:$AL$15,AL$15,MATCH($AG1040,兵法相关参数!$C$3:$AL$3,0))),0)</f>
        <v>0</v>
      </c>
      <c r="AM1040" s="146">
        <f>IFERROR(AD1040*IF($E1040="将领",INDEX(兵法相关参数!$C$4:$AL$7,AM$15,MATCH($AB1040,兵法相关参数!$C$3:$AL$3,0)),INDEX(兵法相关参数!$C$12:$AL$15,AM$15,MATCH($AB1040,兵法相关参数!$C$3:$AL$3,0))),0)+IFERROR(AI1040*IF($E1040="将领",INDEX(兵法相关参数!$C$4:$AL$7,AM$15,MATCH($AG1040,兵法相关参数!$C$3:$AL$3,0)),INDEX(兵法相关参数!$C$12:$AL$15,AM$15,MATCH($AG1040,兵法相关参数!$C$3:$AL$3,0))),0)</f>
        <v>0</v>
      </c>
      <c r="AN1040" s="146">
        <f>IFERROR(AE1040*IF($E1040="将领",INDEX(兵法相关参数!$C$4:$AL$7,AN$15,MATCH($AB1040,兵法相关参数!$C$3:$AL$3,0)),INDEX(兵法相关参数!$C$12:$AL$15,AN$15,MATCH($AB1040,兵法相关参数!$C$3:$AL$3,0))),0)+IFERROR(AJ1040*IF($E1040="将领",INDEX(兵法相关参数!$C$4:$AL$7,AN$15,MATCH($AG1040,兵法相关参数!$C$3:$AL$3,0)),INDEX(兵法相关参数!$C$12:$AL$15,AN$15,MATCH($AG1040,兵法相关参数!$C$3:$AL$3,0))),0)</f>
        <v>0</v>
      </c>
      <c r="AO1040" s="146">
        <f>IFERROR(AF1040*IF($E1040="将领",INDEX(兵法相关参数!$C$4:$AL$7,AL$15,MATCH($AB1040,兵法相关参数!$C$3:$AL$3,0)),INDEX(兵法相关参数!$C$12:$AL$15,AO$15,MATCH($AB1040,兵法相关参数!$C$3:$AL$3,0))),0)+IFERROR(AK1040*IF($E1040="将领",INDEX(兵法相关参数!$C$4:$AL$7,AL$15,MATCH($AG1040,兵法相关参数!$C$3:$AL$3,0)),INDEX(兵法相关参数!$C$12:$AL$15,AO$15,MATCH($AG1040,兵法相关参数!$C$3:$AL$3,0))),0)</f>
        <v>0</v>
      </c>
      <c r="AP1040" s="27"/>
      <c r="AQ1040" s="151">
        <f t="shared" si="729"/>
        <v>30348</v>
      </c>
      <c r="AR1040" s="160">
        <f>IF(D1040="直接伤害",1,0)</f>
        <v>0</v>
      </c>
      <c r="AS1040" s="163" t="str">
        <f t="shared" si="712"/>
        <v>红</v>
      </c>
      <c r="AT1040" s="153">
        <f t="shared" si="713"/>
        <v>3</v>
      </c>
      <c r="AU1040" s="39" t="str">
        <f>IF(IF(L1040="","",AQ1040&amp;AT1040)=AU1039,"",IF(MOD(COUNTIF($AQ$1:AQ1040,AQ1040),3)=1,"",IF(L1040="","",AQ1040&amp;AT1040)))</f>
        <v/>
      </c>
      <c r="AV1040" s="166" t="str">
        <f t="shared" si="726"/>
        <v/>
      </c>
      <c r="AW1040" s="166" t="str">
        <f t="shared" si="727"/>
        <v/>
      </c>
      <c r="AX1040" s="15" t="str">
        <f>IF(MOD(COUNTIF($AQ$1:AQ1040,AQ1040),3)=1,"",IF(M1040="","",AT1040+1))</f>
        <v/>
      </c>
      <c r="AY1040" s="15" t="str">
        <f t="shared" si="697"/>
        <v/>
      </c>
      <c r="AZ1040" s="166" t="str">
        <f t="shared" si="698"/>
        <v/>
      </c>
      <c r="BA1040" s="166" t="str">
        <f t="shared" si="699"/>
        <v/>
      </c>
      <c r="BB1040" s="15" t="str">
        <f>IF(MOD(COUNTIF($AQ$1:AQ1040,AQ1040),3)=1,"",IF(N1040="","",AX1040+1))</f>
        <v/>
      </c>
      <c r="BC1040" s="15" t="str">
        <f t="shared" si="716"/>
        <v/>
      </c>
      <c r="BD1040" s="166" t="str">
        <f t="shared" si="717"/>
        <v/>
      </c>
      <c r="BE1040" s="166" t="str">
        <f t="shared" si="718"/>
        <v/>
      </c>
      <c r="BF1040" s="15"/>
      <c r="BG1040" s="15"/>
      <c r="BH1040" s="170" t="str">
        <f t="shared" si="719"/>
        <v>携带武将攻击具有破绽的仇恨目标时，额外获得怒气{0}点，同时若自身的智力与暴击若低于对方，则每次还会偷取对方{1}%智力与暴击属性，死亡后返还。</v>
      </c>
    </row>
    <row r="1041" spans="1:60">
      <c r="A1041" s="256"/>
      <c r="B1041" s="259"/>
      <c r="C1041" s="256"/>
      <c r="D1041" s="256"/>
      <c r="E1041" s="179" t="s">
        <v>22</v>
      </c>
      <c r="F1041" s="141">
        <v>1</v>
      </c>
      <c r="G1041" s="141">
        <v>1</v>
      </c>
      <c r="H1041" s="141">
        <v>1</v>
      </c>
      <c r="I1041" s="141">
        <v>1</v>
      </c>
      <c r="J1041" s="256"/>
      <c r="K1041" s="256"/>
      <c r="L1041" s="207">
        <v>0.08</v>
      </c>
      <c r="M1041" s="179"/>
      <c r="N1041" s="207"/>
      <c r="O1041" s="182">
        <v>1</v>
      </c>
      <c r="P1041" s="44">
        <v>10</v>
      </c>
      <c r="Q1041" s="179">
        <v>1</v>
      </c>
      <c r="R1041" s="179">
        <v>-1</v>
      </c>
      <c r="S1041" s="207">
        <f>(50%*(65-T1041)+25%*(T1041-10))/(65-10)</f>
        <v>0.38636363636363635</v>
      </c>
      <c r="T1041" s="44">
        <f>10+10*2.5</f>
        <v>35</v>
      </c>
      <c r="U1041" s="110"/>
      <c r="V1041" s="179"/>
      <c r="W1041" s="23">
        <f>效果范围削减($Q$1041)*$O$1041*$S$1041</f>
        <v>0.38636363636363635</v>
      </c>
      <c r="X1041" s="23">
        <f t="shared" ref="X1041:Z1041" si="730">效果范围削减($Q$1041)*$O$1041*$S$1041</f>
        <v>0.38636363636363635</v>
      </c>
      <c r="Y1041" s="23">
        <f t="shared" si="730"/>
        <v>0.38636363636363635</v>
      </c>
      <c r="Z1041" s="23">
        <f t="shared" si="730"/>
        <v>0.38636363636363635</v>
      </c>
      <c r="AA1041" s="179"/>
      <c r="AB1041" s="44" t="s">
        <v>100</v>
      </c>
      <c r="AC1041" s="92">
        <f>辅助效用($P1041,$R$1041,AC$15,"输出转换",标准系数,"指定士兵",W1041)</f>
        <v>0.2432495916840153</v>
      </c>
      <c r="AD1041" s="92">
        <f>辅助效用($P1041,$R$1041,AD$15,"输出转换",标准系数,"指定士兵",X1041)</f>
        <v>0.55077367999122395</v>
      </c>
      <c r="AE1041" s="92">
        <f>辅助效用($P1041,$R$1041,AE$15,"输出转换",标准系数,"指定士兵",Y1041)</f>
        <v>1.4457321007303554</v>
      </c>
      <c r="AF1041" s="92">
        <f>辅助效用($P1041,$R$1041,AF$15,"输出转换",标准系数,"指定士兵",Z1041)</f>
        <v>1.2077188113060422</v>
      </c>
      <c r="AG1041" s="92"/>
      <c r="AH1041" s="188"/>
      <c r="AI1041" s="188"/>
      <c r="AJ1041" s="188"/>
      <c r="AK1041" s="238"/>
      <c r="AL1041" s="146">
        <f>IFERROR(AC1041*IF($E1041="将领",INDEX(兵法相关参数!$C$4:$AL$7,AL$15,MATCH($AB1041,兵法相关参数!$C$3:$AL$3,0)),INDEX(兵法相关参数!$C$12:$AL$15,AL$15,MATCH($AB1041,兵法相关参数!$C$3:$AL$3,0))),0)+IFERROR(AH1041*IF($E1041="将领",INDEX(兵法相关参数!$C$4:$AL$7,AL$15,MATCH($AG1041,兵法相关参数!$C$3:$AL$3,0)),INDEX(兵法相关参数!$C$12:$AL$15,AL$15,MATCH($AG1041,兵法相关参数!$C$3:$AL$3,0))),0)</f>
        <v>0.2432495916840153</v>
      </c>
      <c r="AM1041" s="146">
        <f>IFERROR(AD1041*IF($E1041="将领",INDEX(兵法相关参数!$C$4:$AL$7,AM$15,MATCH($AB1041,兵法相关参数!$C$3:$AL$3,0)),INDEX(兵法相关参数!$C$12:$AL$15,AM$15,MATCH($AB1041,兵法相关参数!$C$3:$AL$3,0))),0)+IFERROR(AI1041*IF($E1041="将领",INDEX(兵法相关参数!$C$4:$AL$7,AM$15,MATCH($AG1041,兵法相关参数!$C$3:$AL$3,0)),INDEX(兵法相关参数!$C$12:$AL$15,AM$15,MATCH($AG1041,兵法相关参数!$C$3:$AL$3,0))),0)</f>
        <v>0.55077367999122395</v>
      </c>
      <c r="AN1041" s="146">
        <f>IFERROR(AE1041*IF($E1041="将领",INDEX(兵法相关参数!$C$4:$AL$7,AN$15,MATCH($AB1041,兵法相关参数!$C$3:$AL$3,0)),INDEX(兵法相关参数!$C$12:$AL$15,AN$15,MATCH($AB1041,兵法相关参数!$C$3:$AL$3,0))),0)+IFERROR(AJ1041*IF($E1041="将领",INDEX(兵法相关参数!$C$4:$AL$7,AN$15,MATCH($AG1041,兵法相关参数!$C$3:$AL$3,0)),INDEX(兵法相关参数!$C$12:$AL$15,AN$15,MATCH($AG1041,兵法相关参数!$C$3:$AL$3,0))),0)</f>
        <v>1.4457321007303554</v>
      </c>
      <c r="AO1041" s="146">
        <f>IFERROR(AF1041*IF($E1041="将领",INDEX(兵法相关参数!$C$4:$AL$7,AL$15,MATCH($AB1041,兵法相关参数!$C$3:$AL$3,0)),INDEX(兵法相关参数!$C$12:$AL$15,AO$15,MATCH($AB1041,兵法相关参数!$C$3:$AL$3,0))),0)+IFERROR(AK1041*IF($E1041="将领",INDEX(兵法相关参数!$C$4:$AL$7,AL$15,MATCH($AG1041,兵法相关参数!$C$3:$AL$3,0)),INDEX(兵法相关参数!$C$12:$AL$15,AO$15,MATCH($AG1041,兵法相关参数!$C$3:$AL$3,0))),0)</f>
        <v>1.2077188113060422</v>
      </c>
      <c r="AP1041" s="27"/>
      <c r="AQ1041" s="151">
        <f t="shared" si="729"/>
        <v>30348</v>
      </c>
      <c r="AR1041" s="161">
        <f>AR1040</f>
        <v>0</v>
      </c>
      <c r="AS1041" s="163" t="str">
        <f t="shared" si="712"/>
        <v>红</v>
      </c>
      <c r="AT1041" s="153">
        <f t="shared" si="713"/>
        <v>3</v>
      </c>
      <c r="AU1041" s="39"/>
      <c r="AV1041" s="166"/>
      <c r="AW1041" s="166"/>
      <c r="AX1041" s="15"/>
      <c r="AY1041" s="15"/>
      <c r="AZ1041" s="166"/>
      <c r="BA1041" s="166"/>
      <c r="BB1041" s="15" t="str">
        <f>IF(MOD(COUNTIF($AQ$1:AQ1041,AQ1041),3)=1,"",IF(N1041="","",AX1041+1))</f>
        <v/>
      </c>
      <c r="BC1041" s="15" t="str">
        <f t="shared" si="716"/>
        <v/>
      </c>
      <c r="BD1041" s="166" t="str">
        <f t="shared" si="717"/>
        <v/>
      </c>
      <c r="BE1041" s="166" t="str">
        <f t="shared" si="718"/>
        <v/>
      </c>
      <c r="BF1041" s="15"/>
      <c r="BG1041" s="15"/>
      <c r="BH1041" s="170" t="str">
        <f t="shared" si="719"/>
        <v>携带武将攻击具有破绽的仇恨目标时，额外获得怒气{0}点，同时若自身的智力与暴击若低于对方，则每次还会偷取对方{1}%智力与暴击属性，死亡后返还。</v>
      </c>
    </row>
    <row r="1042" spans="1:60">
      <c r="A1042" s="257"/>
      <c r="B1042" s="260"/>
      <c r="C1042" s="257"/>
      <c r="D1042" s="257"/>
      <c r="E1042" s="179"/>
      <c r="F1042" s="141"/>
      <c r="G1042" s="141"/>
      <c r="H1042" s="141"/>
      <c r="I1042" s="141"/>
      <c r="J1042" s="257"/>
      <c r="K1042" s="257"/>
      <c r="L1042" s="182"/>
      <c r="M1042" s="179"/>
      <c r="N1042" s="179"/>
      <c r="O1042" s="182"/>
      <c r="P1042" s="179"/>
      <c r="Q1042" s="179"/>
      <c r="R1042" s="179"/>
      <c r="S1042" s="179"/>
      <c r="T1042" s="179"/>
      <c r="U1042" s="179"/>
      <c r="V1042" s="179"/>
      <c r="W1042" s="179"/>
      <c r="X1042" s="179"/>
      <c r="Y1042" s="179"/>
      <c r="Z1042" s="179"/>
      <c r="AA1042" s="179"/>
      <c r="AB1042" s="44"/>
      <c r="AC1042" s="92"/>
      <c r="AD1042" s="92"/>
      <c r="AE1042" s="92"/>
      <c r="AF1042" s="92"/>
      <c r="AG1042" s="92"/>
      <c r="AH1042" s="189"/>
      <c r="AI1042" s="189"/>
      <c r="AJ1042" s="189"/>
      <c r="AK1042" s="189"/>
      <c r="AL1042" s="146">
        <f>IFERROR(AC1042*IF($E1042="将领",INDEX(兵法相关参数!$C$4:$AL$7,AL$15,MATCH($AB1042,兵法相关参数!$C$3:$AL$3,0)),INDEX(兵法相关参数!$C$12:$AL$15,AL$15,MATCH($AB1042,兵法相关参数!$C$3:$AL$3,0))),0)+IFERROR(AH1042*IF($E1042="将领",INDEX(兵法相关参数!$C$4:$AL$7,AL$15,MATCH($AG1042,兵法相关参数!$C$3:$AL$3,0)),INDEX(兵法相关参数!$C$12:$AL$15,AL$15,MATCH($AG1042,兵法相关参数!$C$3:$AL$3,0))),0)</f>
        <v>0</v>
      </c>
      <c r="AM1042" s="146">
        <f>IFERROR(AD1042*IF($E1042="将领",INDEX(兵法相关参数!$C$4:$AL$7,AM$15,MATCH($AB1042,兵法相关参数!$C$3:$AL$3,0)),INDEX(兵法相关参数!$C$12:$AL$15,AM$15,MATCH($AB1042,兵法相关参数!$C$3:$AL$3,0))),0)+IFERROR(AI1042*IF($E1042="将领",INDEX(兵法相关参数!$C$4:$AL$7,AM$15,MATCH($AG1042,兵法相关参数!$C$3:$AL$3,0)),INDEX(兵法相关参数!$C$12:$AL$15,AM$15,MATCH($AG1042,兵法相关参数!$C$3:$AL$3,0))),0)</f>
        <v>0</v>
      </c>
      <c r="AN1042" s="146">
        <f>IFERROR(AE1042*IF($E1042="将领",INDEX(兵法相关参数!$C$4:$AL$7,AN$15,MATCH($AB1042,兵法相关参数!$C$3:$AL$3,0)),INDEX(兵法相关参数!$C$12:$AL$15,AN$15,MATCH($AB1042,兵法相关参数!$C$3:$AL$3,0))),0)+IFERROR(AJ1042*IF($E1042="将领",INDEX(兵法相关参数!$C$4:$AL$7,AN$15,MATCH($AG1042,兵法相关参数!$C$3:$AL$3,0)),INDEX(兵法相关参数!$C$12:$AL$15,AN$15,MATCH($AG1042,兵法相关参数!$C$3:$AL$3,0))),0)</f>
        <v>0</v>
      </c>
      <c r="AO1042" s="146">
        <f>IFERROR(AF1042*IF($E1042="将领",INDEX(兵法相关参数!$C$4:$AL$7,AL$15,MATCH($AB1042,兵法相关参数!$C$3:$AL$3,0)),INDEX(兵法相关参数!$C$12:$AL$15,AO$15,MATCH($AB1042,兵法相关参数!$C$3:$AL$3,0))),0)+IFERROR(AK1042*IF($E1042="将领",INDEX(兵法相关参数!$C$4:$AL$7,AL$15,MATCH($AG1042,兵法相关参数!$C$3:$AL$3,0)),INDEX(兵法相关参数!$C$12:$AL$15,AO$15,MATCH($AG1042,兵法相关参数!$C$3:$AL$3,0))),0)</f>
        <v>0</v>
      </c>
      <c r="AP1042" s="27"/>
      <c r="AQ1042" s="152">
        <f t="shared" si="729"/>
        <v>30348</v>
      </c>
      <c r="AR1042" s="162">
        <f>AR1041</f>
        <v>0</v>
      </c>
      <c r="AS1042" s="15" t="str">
        <f t="shared" si="712"/>
        <v>红</v>
      </c>
      <c r="AT1042" s="153">
        <f t="shared" si="713"/>
        <v>3</v>
      </c>
      <c r="AU1042" s="39" t="str">
        <f>IF(IF(L1042="","",AQ1042&amp;AT1042)=AU1041,"",IF(MOD(COUNTIF($AQ$1:AQ1042,AQ1042),3)=1,"",IF(L1042="","",AQ1042&amp;AT1042)))</f>
        <v/>
      </c>
      <c r="AV1042" s="166" t="str">
        <f t="shared" si="726"/>
        <v/>
      </c>
      <c r="AW1042" s="166" t="str">
        <f t="shared" si="727"/>
        <v/>
      </c>
      <c r="AX1042" s="15" t="str">
        <f>IF(MOD(COUNTIF($AQ$1:AQ1042,AQ1042),3)=1,"",IF(M1042="","",AT1042+1))</f>
        <v/>
      </c>
      <c r="AY1042" s="15" t="str">
        <f t="shared" si="697"/>
        <v/>
      </c>
      <c r="AZ1042" s="166" t="str">
        <f t="shared" si="698"/>
        <v/>
      </c>
      <c r="BA1042" s="166" t="str">
        <f t="shared" si="699"/>
        <v/>
      </c>
      <c r="BB1042" s="15" t="str">
        <f>IF(MOD(COUNTIF($AQ$1:AQ1042,AQ1042),3)=1,"",IF(N1042="","",AX1042+1))</f>
        <v/>
      </c>
      <c r="BC1042" s="15" t="str">
        <f t="shared" si="716"/>
        <v/>
      </c>
      <c r="BD1042" s="166" t="str">
        <f t="shared" si="717"/>
        <v/>
      </c>
      <c r="BE1042" s="166" t="str">
        <f t="shared" si="718"/>
        <v/>
      </c>
      <c r="BF1042" s="15"/>
      <c r="BG1042" s="15"/>
      <c r="BH1042" s="170" t="str">
        <f t="shared" si="719"/>
        <v>携带武将攻击具有破绽的仇恨目标时，额外获得怒气{0}点，同时若自身的智力与暴击若低于对方，则每次还会偷取对方{1}%智力与暴击属性，死亡后返还。</v>
      </c>
    </row>
    <row r="1043" spans="1:60">
      <c r="A1043" s="255" t="s">
        <v>1473</v>
      </c>
      <c r="B1043" s="258" t="s">
        <v>1480</v>
      </c>
      <c r="C1043" s="255" t="s">
        <v>13</v>
      </c>
      <c r="D1043" s="255" t="s">
        <v>1474</v>
      </c>
      <c r="E1043" s="11"/>
      <c r="F1043" s="11"/>
      <c r="G1043" s="11"/>
      <c r="H1043" s="11"/>
      <c r="I1043" s="11"/>
      <c r="J1043" s="11" t="s">
        <v>402</v>
      </c>
      <c r="K1043" s="11" t="s">
        <v>469</v>
      </c>
      <c r="L1043" s="184" t="s">
        <v>62</v>
      </c>
      <c r="M1043" s="184" t="s">
        <v>1476</v>
      </c>
      <c r="N1043" s="11"/>
      <c r="O1043" s="183" t="s">
        <v>52</v>
      </c>
      <c r="P1043" s="3" t="s">
        <v>57</v>
      </c>
      <c r="Q1043" s="11" t="s">
        <v>60</v>
      </c>
      <c r="R1043" s="11" t="s">
        <v>61</v>
      </c>
      <c r="S1043" s="11"/>
      <c r="T1043" s="11" t="s">
        <v>58</v>
      </c>
      <c r="U1043" s="184"/>
      <c r="V1043" s="184"/>
      <c r="W1043" s="3" t="s">
        <v>223</v>
      </c>
      <c r="X1043" s="3" t="s">
        <v>224</v>
      </c>
      <c r="Y1043" s="3" t="s">
        <v>225</v>
      </c>
      <c r="Z1043" s="3" t="s">
        <v>226</v>
      </c>
      <c r="AA1043" s="1"/>
      <c r="AB1043" s="15"/>
      <c r="AC1043" s="187" t="s">
        <v>227</v>
      </c>
      <c r="AD1043" s="187" t="s">
        <v>228</v>
      </c>
      <c r="AE1043" s="187" t="s">
        <v>229</v>
      </c>
      <c r="AF1043" s="187" t="s">
        <v>230</v>
      </c>
      <c r="AG1043" s="96"/>
      <c r="AH1043" s="187" t="s">
        <v>227</v>
      </c>
      <c r="AI1043" s="187" t="s">
        <v>228</v>
      </c>
      <c r="AJ1043" s="187" t="s">
        <v>229</v>
      </c>
      <c r="AK1043" s="187" t="s">
        <v>230</v>
      </c>
      <c r="AL1043" s="146">
        <f>IFERROR(AC1043*IF($E1043="将领",INDEX(兵法相关参数!$C$4:$AL$7,AL$15,MATCH($AB1043,兵法相关参数!$C$3:$AL$3,0)),INDEX(兵法相关参数!$C$12:$AL$15,AL$15,MATCH($AB1043,兵法相关参数!$C$3:$AL$3,0))),0)+IFERROR(AH1043*IF($E1043="将领",INDEX(兵法相关参数!$C$4:$AL$7,AL$15,MATCH($AG1043,兵法相关参数!$C$3:$AL$3,0)),INDEX(兵法相关参数!$C$12:$AL$15,AL$15,MATCH($AG1043,兵法相关参数!$C$3:$AL$3,0))),0)</f>
        <v>0</v>
      </c>
      <c r="AM1043" s="146">
        <f>IFERROR(AD1043*IF($E1043="将领",INDEX(兵法相关参数!$C$4:$AL$7,AM$15,MATCH($AB1043,兵法相关参数!$C$3:$AL$3,0)),INDEX(兵法相关参数!$C$12:$AL$15,AM$15,MATCH($AB1043,兵法相关参数!$C$3:$AL$3,0))),0)+IFERROR(AI1043*IF($E1043="将领",INDEX(兵法相关参数!$C$4:$AL$7,AM$15,MATCH($AG1043,兵法相关参数!$C$3:$AL$3,0)),INDEX(兵法相关参数!$C$12:$AL$15,AM$15,MATCH($AG1043,兵法相关参数!$C$3:$AL$3,0))),0)</f>
        <v>0</v>
      </c>
      <c r="AN1043" s="146">
        <f>IFERROR(AE1043*IF($E1043="将领",INDEX(兵法相关参数!$C$4:$AL$7,AN$15,MATCH($AB1043,兵法相关参数!$C$3:$AL$3,0)),INDEX(兵法相关参数!$C$12:$AL$15,AN$15,MATCH($AB1043,兵法相关参数!$C$3:$AL$3,0))),0)+IFERROR(AJ1043*IF($E1043="将领",INDEX(兵法相关参数!$C$4:$AL$7,AN$15,MATCH($AG1043,兵法相关参数!$C$3:$AL$3,0)),INDEX(兵法相关参数!$C$12:$AL$15,AN$15,MATCH($AG1043,兵法相关参数!$C$3:$AL$3,0))),0)</f>
        <v>0</v>
      </c>
      <c r="AO1043" s="146">
        <f>IFERROR(AF1043*IF($E1043="将领",INDEX(兵法相关参数!$C$4:$AL$7,AL$15,MATCH($AB1043,兵法相关参数!$C$3:$AL$3,0)),INDEX(兵法相关参数!$C$12:$AL$15,AO$15,MATCH($AB1043,兵法相关参数!$C$3:$AL$3,0))),0)+IFERROR(AK1043*IF($E1043="将领",INDEX(兵法相关参数!$C$4:$AL$7,AL$15,MATCH($AG1043,兵法相关参数!$C$3:$AL$3,0)),INDEX(兵法相关参数!$C$12:$AL$15,AO$15,MATCH($AG1043,兵法相关参数!$C$3:$AL$3,0))),0)</f>
        <v>0</v>
      </c>
      <c r="AP1043" s="27"/>
      <c r="AQ1043" s="154">
        <v>30347</v>
      </c>
      <c r="AR1043" s="160">
        <f>IF(D1043="直接伤害",1,0)</f>
        <v>0</v>
      </c>
      <c r="AS1043" s="163" t="str">
        <f t="shared" si="712"/>
        <v>红</v>
      </c>
      <c r="AT1043" s="153">
        <f t="shared" si="713"/>
        <v>1</v>
      </c>
      <c r="AU1043" s="39" t="str">
        <f>IF(IF(L1043="","",AQ1043&amp;AT1043)=AU1042,"",IF(MOD(COUNTIF($AQ$1:AQ1043,AQ1043),3)=1,"",IF(L1043="","",AQ1043&amp;AT1043)))</f>
        <v/>
      </c>
      <c r="AV1043" s="166" t="str">
        <f t="shared" si="726"/>
        <v/>
      </c>
      <c r="AW1043" s="166" t="str">
        <f t="shared" si="727"/>
        <v/>
      </c>
      <c r="AX1043" s="15" t="str">
        <f>IF(MOD(COUNTIF($AQ$1:AQ1043,AQ1043),3)=1,"",IF(M1043="","",AT1043+1))</f>
        <v/>
      </c>
      <c r="AY1043" s="15" t="str">
        <f t="shared" si="697"/>
        <v/>
      </c>
      <c r="AZ1043" s="166" t="str">
        <f t="shared" si="698"/>
        <v/>
      </c>
      <c r="BA1043" s="166" t="str">
        <f t="shared" si="699"/>
        <v/>
      </c>
      <c r="BB1043" s="15" t="str">
        <f>IF(MOD(COUNTIF($AQ$1:AQ1043,AQ1043),3)=1,"",IF(N1043="","",AX1043+1))</f>
        <v/>
      </c>
      <c r="BC1043" s="15" t="str">
        <f t="shared" si="716"/>
        <v/>
      </c>
      <c r="BD1043" s="166" t="str">
        <f t="shared" si="717"/>
        <v/>
      </c>
      <c r="BE1043" s="166" t="str">
        <f t="shared" si="718"/>
        <v/>
      </c>
      <c r="BF1043" s="15"/>
      <c r="BG1043" s="15"/>
      <c r="BH1043" s="170" t="str">
        <f t="shared" si="719"/>
        <v>武将对已经具有破绽的仇恨目标再次施加破绽时，使目标所受武力伤害提高{0}%，持续15秒，至多可叠加4次，满层时赋予自身{1}%攻击力提升，持续12秒。</v>
      </c>
    </row>
    <row r="1044" spans="1:60">
      <c r="A1044" s="256"/>
      <c r="B1044" s="259"/>
      <c r="C1044" s="256"/>
      <c r="D1044" s="256"/>
      <c r="E1044" s="179" t="s">
        <v>22</v>
      </c>
      <c r="F1044" s="141">
        <v>1</v>
      </c>
      <c r="G1044" s="141">
        <v>1</v>
      </c>
      <c r="H1044" s="141">
        <v>1</v>
      </c>
      <c r="I1044" s="141">
        <v>1</v>
      </c>
      <c r="J1044" s="255">
        <f>SUMPRODUCT(LARGE(AL1044:AO1044*F1044:I1044+AL1045:AO1045*F1045:I1045+AL1047:AO1047*F1047:I1047+AL1048:AO1048*F1048:I1048+AL1050:AO1050*F1050:I1050+AL1051:AO1051*F1051:I1051,1))</f>
        <v>5.1099106611746183</v>
      </c>
      <c r="K1044" s="255">
        <f>INDEX($J$17:$J$200,MATCH(C1043,$C$17:$C$200,0),1)</f>
        <v>5.1145752809421161</v>
      </c>
      <c r="L1044" s="25">
        <v>0.25</v>
      </c>
      <c r="M1044" s="251">
        <f>L1044*4</f>
        <v>1</v>
      </c>
      <c r="N1044" s="10"/>
      <c r="O1044" s="81">
        <v>1</v>
      </c>
      <c r="P1044" s="44">
        <v>10</v>
      </c>
      <c r="Q1044" s="10">
        <v>0</v>
      </c>
      <c r="R1044" s="10">
        <v>1</v>
      </c>
      <c r="S1044" s="31"/>
      <c r="T1044" s="44">
        <v>-1</v>
      </c>
      <c r="U1044" s="44"/>
      <c r="V1044" s="24"/>
      <c r="W1044" s="23">
        <f>(M1044*(65-20)+M1044/2*10)/(65-10)*O1044*R1044</f>
        <v>0.90909090909090906</v>
      </c>
      <c r="X1044" s="23">
        <f>(M1044*(65-20)+M1044/2*10)/(65-10)*O1044*R1044</f>
        <v>0.90909090909090906</v>
      </c>
      <c r="Y1044" s="23">
        <f>(M1044*(65-20)+M1044/2*10)/(65-10)*O1044*R1044</f>
        <v>0.90909090909090906</v>
      </c>
      <c r="Z1044" s="23">
        <f>(M1044*(65-20)+M1044/2*10)/(65-10)*O1044*R1044</f>
        <v>0.90909090909090906</v>
      </c>
      <c r="AA1044" s="22"/>
      <c r="AB1044" s="44" t="s">
        <v>99</v>
      </c>
      <c r="AC1044" s="92">
        <f>辅助效用($P1044,$T1044,AC$15,"生存转换",标准系数,"当前将领目标",W1044)</f>
        <v>2.4486468687348726</v>
      </c>
      <c r="AD1044" s="92">
        <f>辅助效用($P1044,$T1044,AD$15,"生存转换",标准系数,"当前将领目标",X1044)</f>
        <v>2.1258387685989479</v>
      </c>
      <c r="AE1044" s="92">
        <f>辅助效用($P1044,$T1044,AE$15,"生存转换",标准系数,"当前将领目标",Y1044)</f>
        <v>2.4518509248395763</v>
      </c>
      <c r="AF1044" s="92">
        <f>辅助效用($P1044,$T1044,AF$15,"生存转换",标准系数,"当前将领目标",Z1044)</f>
        <v>2.4653018147934187</v>
      </c>
      <c r="AG1044" s="92" t="s">
        <v>51</v>
      </c>
      <c r="AH1044" s="188">
        <f>IF($Q1044=0,0,持续效用($P1044,$Q1044,AH$15,$E1044))</f>
        <v>0</v>
      </c>
      <c r="AI1044" s="188">
        <f>IF($Q1044=0,0,持续效用($P1044,$Q1044,AI$15,$E1044))</f>
        <v>0</v>
      </c>
      <c r="AJ1044" s="188">
        <f>IF($Q1044=0,0,持续效用($P1044,$Q1044,AJ$15,$E1044))</f>
        <v>0</v>
      </c>
      <c r="AK1044" s="188">
        <f>IF($Q1044=0,0,持续效用($P1044,$Q1044,AK$15,$E1044))</f>
        <v>0</v>
      </c>
      <c r="AL1044" s="146">
        <f>IFERROR(AC1044*IF($E1044="将领",INDEX(兵法相关参数!$C$4:$AL$7,AL$15,MATCH($AB1044,兵法相关参数!$C$3:$AL$3,0)),INDEX(兵法相关参数!$C$12:$AL$15,AL$15,MATCH($AB1044,兵法相关参数!$C$3:$AL$3,0))),0)+IFERROR(AH1044*IF($E1044="将领",INDEX(兵法相关参数!$C$4:$AL$7,AL$15,MATCH($AG1044,兵法相关参数!$C$3:$AL$3,0)),INDEX(兵法相关参数!$C$12:$AL$15,AL$15,MATCH($AG1044,兵法相关参数!$C$3:$AL$3,0))),0)</f>
        <v>2.800037825746144</v>
      </c>
      <c r="AM1044" s="146">
        <f>IFERROR(AD1044*IF($E1044="将领",INDEX(兵法相关参数!$C$4:$AL$7,AM$15,MATCH($AB1044,兵法相关参数!$C$3:$AL$3,0)),INDEX(兵法相关参数!$C$12:$AL$15,AM$15,MATCH($AB1044,兵法相关参数!$C$3:$AL$3,0))),0)+IFERROR(AI1044*IF($E1044="将领",INDEX(兵法相关参数!$C$4:$AL$7,AM$15,MATCH($AG1044,兵法相关参数!$C$3:$AL$3,0)),INDEX(兵法相关参数!$C$12:$AL$15,AM$15,MATCH($AG1044,兵法相关参数!$C$3:$AL$3,0))),0)</f>
        <v>2.2777598348477159</v>
      </c>
      <c r="AN1044" s="146">
        <f>IFERROR(AE1044*IF($E1044="将领",INDEX(兵法相关参数!$C$4:$AL$7,AN$15,MATCH($AB1044,兵法相关参数!$C$3:$AL$3,0)),INDEX(兵法相关参数!$C$12:$AL$15,AN$15,MATCH($AB1044,兵法相关参数!$C$3:$AL$3,0))),0)+IFERROR(AJ1044*IF($E1044="将领",INDEX(兵法相关参数!$C$4:$AL$7,AN$15,MATCH($AG1044,兵法相关参数!$C$3:$AL$3,0)),INDEX(兵法相关参数!$C$12:$AL$15,AN$15,MATCH($AG1044,兵法相关参数!$C$3:$AL$3,0))),0)</f>
        <v>2.482751058820547</v>
      </c>
      <c r="AO1044" s="146">
        <f>IFERROR(AF1044*IF($E1044="将领",INDEX(兵法相关参数!$C$4:$AL$7,AL$15,MATCH($AB1044,兵法相关参数!$C$3:$AL$3,0)),INDEX(兵法相关参数!$C$12:$AL$15,AO$15,MATCH($AB1044,兵法相关参数!$C$3:$AL$3,0))),0)+IFERROR(AK1044*IF($E1044="将领",INDEX(兵法相关参数!$C$4:$AL$7,AL$15,MATCH($AG1044,兵法相关参数!$C$3:$AL$3,0)),INDEX(兵法相关参数!$C$12:$AL$15,AO$15,MATCH($AG1044,兵法相关参数!$C$3:$AL$3,0))),0)</f>
        <v>2.8190828254744167</v>
      </c>
      <c r="AP1044" s="27"/>
      <c r="AQ1044" s="151">
        <f>AQ1043</f>
        <v>30347</v>
      </c>
      <c r="AR1044" s="161">
        <f>AR1043</f>
        <v>0</v>
      </c>
      <c r="AS1044" s="163" t="str">
        <f t="shared" si="712"/>
        <v>红</v>
      </c>
      <c r="AT1044" s="153">
        <f t="shared" si="713"/>
        <v>1</v>
      </c>
      <c r="AU1044" s="39" t="str">
        <f>IF(IF(L1044="","",AQ1044&amp;AT1044)=AU1043,"",IF(MOD(COUNTIF($AQ$1:AQ1044,AQ1044),3)=1,"",IF(L1044="","",AQ1044&amp;AT1044)))</f>
        <v>303471</v>
      </c>
      <c r="AV1044" s="166">
        <v>7.4999999999999997E-2</v>
      </c>
      <c r="AW1044" s="166">
        <v>5.0000000000000001E-3</v>
      </c>
      <c r="AX1044" s="15"/>
      <c r="AY1044" s="15"/>
      <c r="AZ1044" s="166"/>
      <c r="BA1044" s="166"/>
      <c r="BB1044" s="15" t="str">
        <f>IF(MOD(COUNTIF($AQ$1:AQ1044,AQ1044),3)=1,"",IF(N1044="","",AX1044+1))</f>
        <v/>
      </c>
      <c r="BC1044" s="15" t="str">
        <f t="shared" si="716"/>
        <v/>
      </c>
      <c r="BD1044" s="166" t="str">
        <f t="shared" si="717"/>
        <v/>
      </c>
      <c r="BE1044" s="166" t="str">
        <f t="shared" si="718"/>
        <v/>
      </c>
      <c r="BF1044" s="15"/>
      <c r="BG1044" s="15"/>
      <c r="BH1044" s="170" t="str">
        <f t="shared" si="719"/>
        <v>武将对已经具有破绽的仇恨目标再次施加破绽时，使目标所受武力伤害提高{0}%，持续15秒，至多可叠加4次，满层时赋予自身{1}%攻击力提升，持续12秒。</v>
      </c>
    </row>
    <row r="1045" spans="1:60">
      <c r="A1045" s="256"/>
      <c r="B1045" s="259"/>
      <c r="C1045" s="256"/>
      <c r="D1045" s="257"/>
      <c r="E1045" s="179"/>
      <c r="F1045" s="141"/>
      <c r="G1045" s="141"/>
      <c r="H1045" s="141"/>
      <c r="I1045" s="141"/>
      <c r="J1045" s="256"/>
      <c r="K1045" s="256"/>
      <c r="L1045" s="182"/>
      <c r="M1045" s="179"/>
      <c r="N1045" s="179"/>
      <c r="O1045" s="182"/>
      <c r="P1045" s="179"/>
      <c r="Q1045" s="179"/>
      <c r="R1045" s="179"/>
      <c r="S1045" s="179"/>
      <c r="T1045" s="179"/>
      <c r="U1045" s="179"/>
      <c r="V1045" s="179"/>
      <c r="W1045" s="179"/>
      <c r="X1045" s="179"/>
      <c r="Y1045" s="179"/>
      <c r="Z1045" s="179"/>
      <c r="AA1045" s="179"/>
      <c r="AB1045" s="44"/>
      <c r="AC1045" s="92"/>
      <c r="AD1045" s="92"/>
      <c r="AE1045" s="92"/>
      <c r="AF1045" s="92"/>
      <c r="AG1045" s="92"/>
      <c r="AH1045" s="189"/>
      <c r="AI1045" s="189"/>
      <c r="AJ1045" s="189"/>
      <c r="AK1045" s="189"/>
      <c r="AL1045" s="146">
        <f>IFERROR(AC1045*IF($E1045="将领",INDEX(兵法相关参数!$C$4:$AL$7,AL$15,MATCH($AB1045,兵法相关参数!$C$3:$AL$3,0)),INDEX(兵法相关参数!$C$12:$AL$15,AL$15,MATCH($AB1045,兵法相关参数!$C$3:$AL$3,0))),0)+IFERROR(AH1045*IF($E1045="将领",INDEX(兵法相关参数!$C$4:$AL$7,AL$15,MATCH($AG1045,兵法相关参数!$C$3:$AL$3,0)),INDEX(兵法相关参数!$C$12:$AL$15,AL$15,MATCH($AG1045,兵法相关参数!$C$3:$AL$3,0))),0)</f>
        <v>0</v>
      </c>
      <c r="AM1045" s="146">
        <f>IFERROR(AD1045*IF($E1045="将领",INDEX(兵法相关参数!$C$4:$AL$7,AM$15,MATCH($AB1045,兵法相关参数!$C$3:$AL$3,0)),INDEX(兵法相关参数!$C$12:$AL$15,AM$15,MATCH($AB1045,兵法相关参数!$C$3:$AL$3,0))),0)+IFERROR(AI1045*IF($E1045="将领",INDEX(兵法相关参数!$C$4:$AL$7,AM$15,MATCH($AG1045,兵法相关参数!$C$3:$AL$3,0)),INDEX(兵法相关参数!$C$12:$AL$15,AM$15,MATCH($AG1045,兵法相关参数!$C$3:$AL$3,0))),0)</f>
        <v>0</v>
      </c>
      <c r="AN1045" s="146">
        <f>IFERROR(AE1045*IF($E1045="将领",INDEX(兵法相关参数!$C$4:$AL$7,AN$15,MATCH($AB1045,兵法相关参数!$C$3:$AL$3,0)),INDEX(兵法相关参数!$C$12:$AL$15,AN$15,MATCH($AB1045,兵法相关参数!$C$3:$AL$3,0))),0)+IFERROR(AJ1045*IF($E1045="将领",INDEX(兵法相关参数!$C$4:$AL$7,AN$15,MATCH($AG1045,兵法相关参数!$C$3:$AL$3,0)),INDEX(兵法相关参数!$C$12:$AL$15,AN$15,MATCH($AG1045,兵法相关参数!$C$3:$AL$3,0))),0)</f>
        <v>0</v>
      </c>
      <c r="AO1045" s="146">
        <f>IFERROR(AF1045*IF($E1045="将领",INDEX(兵法相关参数!$C$4:$AL$7,AL$15,MATCH($AB1045,兵法相关参数!$C$3:$AL$3,0)),INDEX(兵法相关参数!$C$12:$AL$15,AO$15,MATCH($AB1045,兵法相关参数!$C$3:$AL$3,0))),0)+IFERROR(AK1045*IF($E1045="将领",INDEX(兵法相关参数!$C$4:$AL$7,AL$15,MATCH($AG1045,兵法相关参数!$C$3:$AL$3,0)),INDEX(兵法相关参数!$C$12:$AL$15,AO$15,MATCH($AG1045,兵法相关参数!$C$3:$AL$3,0))),0)</f>
        <v>0</v>
      </c>
      <c r="AP1045" s="27"/>
      <c r="AQ1045" s="151">
        <f>AQ1044</f>
        <v>30347</v>
      </c>
      <c r="AR1045" s="162">
        <f>AR1044</f>
        <v>0</v>
      </c>
      <c r="AS1045" s="15" t="str">
        <f t="shared" si="712"/>
        <v>红</v>
      </c>
      <c r="AT1045" s="153">
        <f t="shared" si="713"/>
        <v>1</v>
      </c>
      <c r="AU1045" s="39" t="str">
        <f>IF(IF(L1045="","",AQ1045&amp;AT1045)=AU1044,"",IF(MOD(COUNTIF($AQ$1:AQ1045,AQ1045),3)=1,"",IF(L1045="","",AQ1045&amp;AT1045)))</f>
        <v/>
      </c>
      <c r="AV1045" s="166" t="str">
        <f t="shared" si="726"/>
        <v/>
      </c>
      <c r="AW1045" s="166" t="str">
        <f t="shared" si="727"/>
        <v/>
      </c>
      <c r="AX1045" s="15" t="str">
        <f>IF(MOD(COUNTIF($AQ$1:AQ1045,AQ1045),3)=1,"",IF(M1045="","",AT1045+1))</f>
        <v/>
      </c>
      <c r="AY1045" s="15" t="str">
        <f t="shared" si="697"/>
        <v/>
      </c>
      <c r="AZ1045" s="166" t="str">
        <f t="shared" si="698"/>
        <v/>
      </c>
      <c r="BA1045" s="166" t="str">
        <f t="shared" si="699"/>
        <v/>
      </c>
      <c r="BB1045" s="15" t="str">
        <f>IF(MOD(COUNTIF($AQ$1:AQ1045,AQ1045),3)=1,"",IF(N1045="","",AX1045+1))</f>
        <v/>
      </c>
      <c r="BC1045" s="15" t="str">
        <f t="shared" si="716"/>
        <v/>
      </c>
      <c r="BD1045" s="166" t="str">
        <f t="shared" si="717"/>
        <v/>
      </c>
      <c r="BE1045" s="166" t="str">
        <f t="shared" si="718"/>
        <v/>
      </c>
      <c r="BF1045" s="15"/>
      <c r="BG1045" s="15"/>
      <c r="BH1045" s="170" t="str">
        <f t="shared" si="719"/>
        <v>武将对已经具有破绽的仇恨目标再次施加破绽时，使目标所受武力伤害提高{0}%，持续15秒，至多可叠加4次，满层时赋予自身{1}%攻击力提升，持续12秒。</v>
      </c>
    </row>
    <row r="1046" spans="1:60">
      <c r="A1046" s="256"/>
      <c r="B1046" s="259"/>
      <c r="C1046" s="256"/>
      <c r="D1046" s="255" t="s">
        <v>1475</v>
      </c>
      <c r="E1046" s="11"/>
      <c r="F1046" s="11"/>
      <c r="G1046" s="11"/>
      <c r="H1046" s="11"/>
      <c r="I1046" s="11"/>
      <c r="J1046" s="256"/>
      <c r="K1046" s="256"/>
      <c r="L1046" s="184" t="s">
        <v>1078</v>
      </c>
      <c r="M1046" s="184"/>
      <c r="N1046" s="184"/>
      <c r="O1046" s="183" t="s">
        <v>52</v>
      </c>
      <c r="P1046" s="3" t="s">
        <v>57</v>
      </c>
      <c r="Q1046" s="11" t="s">
        <v>60</v>
      </c>
      <c r="R1046" s="11" t="s">
        <v>61</v>
      </c>
      <c r="S1046" s="184"/>
      <c r="T1046" s="184"/>
      <c r="U1046" s="184"/>
      <c r="V1046" s="184"/>
      <c r="W1046" s="3" t="s">
        <v>223</v>
      </c>
      <c r="X1046" s="3" t="s">
        <v>224</v>
      </c>
      <c r="Y1046" s="3" t="s">
        <v>225</v>
      </c>
      <c r="Z1046" s="3" t="s">
        <v>226</v>
      </c>
      <c r="AA1046" s="1"/>
      <c r="AB1046" s="15"/>
      <c r="AC1046" s="187" t="s">
        <v>227</v>
      </c>
      <c r="AD1046" s="187" t="s">
        <v>228</v>
      </c>
      <c r="AE1046" s="187" t="s">
        <v>229</v>
      </c>
      <c r="AF1046" s="187" t="s">
        <v>230</v>
      </c>
      <c r="AG1046" s="96"/>
      <c r="AH1046" s="187"/>
      <c r="AI1046" s="187"/>
      <c r="AJ1046" s="187"/>
      <c r="AK1046" s="187"/>
      <c r="AL1046" s="146">
        <f>IFERROR(AC1046*IF($E1046="将领",INDEX(兵法相关参数!$C$4:$AL$7,AL$15,MATCH($AB1046,兵法相关参数!$C$3:$AL$3,0)),INDEX(兵法相关参数!$C$12:$AL$15,AL$15,MATCH($AB1046,兵法相关参数!$C$3:$AL$3,0))),0)+IFERROR(AH1046*IF($E1046="将领",INDEX(兵法相关参数!$C$4:$AL$7,AL$15,MATCH($AG1046,兵法相关参数!$C$3:$AL$3,0)),INDEX(兵法相关参数!$C$12:$AL$15,AL$15,MATCH($AG1046,兵法相关参数!$C$3:$AL$3,0))),0)</f>
        <v>0</v>
      </c>
      <c r="AM1046" s="146">
        <f>IFERROR(AD1046*IF($E1046="将领",INDEX(兵法相关参数!$C$4:$AL$7,AM$15,MATCH($AB1046,兵法相关参数!$C$3:$AL$3,0)),INDEX(兵法相关参数!$C$12:$AL$15,AM$15,MATCH($AB1046,兵法相关参数!$C$3:$AL$3,0))),0)+IFERROR(AI1046*IF($E1046="将领",INDEX(兵法相关参数!$C$4:$AL$7,AM$15,MATCH($AG1046,兵法相关参数!$C$3:$AL$3,0)),INDEX(兵法相关参数!$C$12:$AL$15,AM$15,MATCH($AG1046,兵法相关参数!$C$3:$AL$3,0))),0)</f>
        <v>0</v>
      </c>
      <c r="AN1046" s="146">
        <f>IFERROR(AE1046*IF($E1046="将领",INDEX(兵法相关参数!$C$4:$AL$7,AN$15,MATCH($AB1046,兵法相关参数!$C$3:$AL$3,0)),INDEX(兵法相关参数!$C$12:$AL$15,AN$15,MATCH($AB1046,兵法相关参数!$C$3:$AL$3,0))),0)+IFERROR(AJ1046*IF($E1046="将领",INDEX(兵法相关参数!$C$4:$AL$7,AN$15,MATCH($AG1046,兵法相关参数!$C$3:$AL$3,0)),INDEX(兵法相关参数!$C$12:$AL$15,AN$15,MATCH($AG1046,兵法相关参数!$C$3:$AL$3,0))),0)</f>
        <v>0</v>
      </c>
      <c r="AO1046" s="146">
        <f>IFERROR(AF1046*IF($E1046="将领",INDEX(兵法相关参数!$C$4:$AL$7,AL$15,MATCH($AB1046,兵法相关参数!$C$3:$AL$3,0)),INDEX(兵法相关参数!$C$12:$AL$15,AO$15,MATCH($AB1046,兵法相关参数!$C$3:$AL$3,0))),0)+IFERROR(AK1046*IF($E1046="将领",INDEX(兵法相关参数!$C$4:$AL$7,AL$15,MATCH($AG1046,兵法相关参数!$C$3:$AL$3,0)),INDEX(兵法相关参数!$C$12:$AL$15,AO$15,MATCH($AG1046,兵法相关参数!$C$3:$AL$3,0))),0)</f>
        <v>0</v>
      </c>
      <c r="AP1046" s="27"/>
      <c r="AQ1046" s="151">
        <f t="shared" ref="AQ1046:AQ1051" si="731">AQ1045</f>
        <v>30347</v>
      </c>
      <c r="AR1046" s="160">
        <f>IF(D1046="直接伤害",1,0)</f>
        <v>0</v>
      </c>
      <c r="AS1046" s="163" t="str">
        <f t="shared" si="712"/>
        <v>红</v>
      </c>
      <c r="AT1046" s="153">
        <f t="shared" si="713"/>
        <v>2</v>
      </c>
      <c r="AU1046" s="39" t="str">
        <f>IF(IF(L1046="","",AQ1046&amp;AT1046)=AU1045,"",IF(MOD(COUNTIF($AQ$1:AQ1046,AQ1046),3)=1,"",IF(L1046="","",AQ1046&amp;AT1046)))</f>
        <v/>
      </c>
      <c r="AV1046" s="166" t="str">
        <f t="shared" si="726"/>
        <v/>
      </c>
      <c r="AW1046" s="166" t="str">
        <f t="shared" si="727"/>
        <v/>
      </c>
      <c r="AX1046" s="15" t="str">
        <f>IF(MOD(COUNTIF($AQ$1:AQ1046,AQ1046),3)=1,"",IF(M1046="","",AT1046+1))</f>
        <v/>
      </c>
      <c r="AY1046" s="15" t="str">
        <f t="shared" ref="AY1046:AY1051" si="732">IF(IF(AX1046="","",AQ1046&amp;AX1046)=AY1045,"",IF(AX1046="","",AQ1046&amp;AX1046))</f>
        <v/>
      </c>
      <c r="AZ1046" s="166" t="str">
        <f t="shared" ref="AZ1046:AZ1051" si="733">IF(AY1046="","",IF(M1045="固定值",M1046,ROUND(IF(AR1046=1,M1046*INDEX($AV$5:$AV$9,MATCH(AS1046,$AU$5:$AU$9,0)),M1046*INDEX($AV$13:$AV$17,MATCH(AS1046,$AU$13:$AU$17,0))),IF(MID(BH1046,FIND(AX1046-1,BH1046)+2,1)="%",3,1))))</f>
        <v/>
      </c>
      <c r="BA1046" s="166" t="str">
        <f t="shared" ref="BA1046:BA1051" si="734">IF(AY1046="","",ROUND((IF(AR1046=1,M1046*INDEX($AW$5:$AW$9,MATCH(AS1046,$AU$5:$AU$9,0)),M1046*INDEX($AW$13:$AW$17,MATCH(AS1046,$AU$13:$AU$17,0)))-AZ1046)/34,IF(MID(BH1046,FIND(AX1046-1,BH1046)+2,1)="%",3,1)))</f>
        <v/>
      </c>
      <c r="BB1046" s="15" t="str">
        <f>IF(MOD(COUNTIF($AQ$1:AQ1046,AQ1046),3)=1,"",IF(N1046="","",AX1046+1))</f>
        <v/>
      </c>
      <c r="BC1046" s="15" t="str">
        <f t="shared" si="716"/>
        <v/>
      </c>
      <c r="BD1046" s="166" t="str">
        <f t="shared" si="717"/>
        <v/>
      </c>
      <c r="BE1046" s="166" t="str">
        <f t="shared" si="718"/>
        <v/>
      </c>
      <c r="BF1046" s="15"/>
      <c r="BG1046" s="15"/>
      <c r="BH1046" s="170" t="str">
        <f t="shared" si="719"/>
        <v>武将对已经具有破绽的仇恨目标再次施加破绽时，使目标所受武力伤害提高{0}%，持续15秒，至多可叠加4次，满层时赋予自身{1}%攻击力提升，持续12秒。</v>
      </c>
    </row>
    <row r="1047" spans="1:60">
      <c r="A1047" s="256"/>
      <c r="B1047" s="259"/>
      <c r="C1047" s="256"/>
      <c r="D1047" s="256"/>
      <c r="E1047" s="179" t="s">
        <v>22</v>
      </c>
      <c r="F1047" s="141">
        <v>1</v>
      </c>
      <c r="G1047" s="141">
        <v>1</v>
      </c>
      <c r="H1047" s="141">
        <v>1</v>
      </c>
      <c r="I1047" s="141">
        <v>1</v>
      </c>
      <c r="J1047" s="256"/>
      <c r="K1047" s="256"/>
      <c r="L1047" s="24">
        <v>1</v>
      </c>
      <c r="M1047" s="10"/>
      <c r="N1047" s="10"/>
      <c r="O1047" s="182">
        <v>1</v>
      </c>
      <c r="P1047" s="44">
        <v>20</v>
      </c>
      <c r="Q1047" s="10">
        <v>0</v>
      </c>
      <c r="R1047" s="10">
        <f>R1044</f>
        <v>1</v>
      </c>
      <c r="S1047" s="10"/>
      <c r="T1047" s="10"/>
      <c r="U1047" s="44"/>
      <c r="V1047" s="24"/>
      <c r="W1047" s="23">
        <f>$L1047*$O1047*$R1047</f>
        <v>1</v>
      </c>
      <c r="X1047" s="23">
        <f>$L1047*$O1047*$R1047</f>
        <v>1</v>
      </c>
      <c r="Y1047" s="23">
        <f>$L1047*$O1047*$R1047</f>
        <v>1</v>
      </c>
      <c r="Z1047" s="23">
        <f>$L1047*$O1047*$R1047</f>
        <v>1</v>
      </c>
      <c r="AA1047" s="22"/>
      <c r="AB1047" s="44" t="s">
        <v>69</v>
      </c>
      <c r="AC1047" s="92">
        <f>辅助效用($P1047,-1,AC$15,"输出转换",标准系数,"指定将领",W1047)</f>
        <v>1.8166887740998166</v>
      </c>
      <c r="AD1047" s="92">
        <f>辅助效用($P1047,-1,AD$15,"输出转换",标准系数,"指定将领",X1047)</f>
        <v>1.6941738715605987</v>
      </c>
      <c r="AE1047" s="92">
        <f>辅助效用($P1047,$M1047,AE$15,"输出转换",标准系数,"指定将领",Y1047)</f>
        <v>2.1990845217207196</v>
      </c>
      <c r="AF1047" s="92">
        <f>辅助效用($P1047,$M1047,AF$15,"输出转换",标准系数,"指定将领",Z1047)</f>
        <v>2.2037286595684318</v>
      </c>
      <c r="AG1047" s="92"/>
      <c r="AH1047" s="188"/>
      <c r="AI1047" s="188"/>
      <c r="AJ1047" s="188"/>
      <c r="AK1047" s="188"/>
      <c r="AL1047" s="146">
        <f>IFERROR(AC1047*IF($E1047="将领",INDEX(兵法相关参数!$C$4:$AL$7,AL$15,MATCH($AB1047,兵法相关参数!$C$3:$AL$3,0)),INDEX(兵法相关参数!$C$12:$AL$15,AL$15,MATCH($AB1047,兵法相关参数!$C$3:$AL$3,0))),0)+IFERROR(AH1047*IF($E1047="将领",INDEX(兵法相关参数!$C$4:$AL$7,AL$15,MATCH($AG1047,兵法相关参数!$C$3:$AL$3,0)),INDEX(兵法相关参数!$C$12:$AL$15,AL$15,MATCH($AG1047,兵法相关参数!$C$3:$AL$3,0))),0)</f>
        <v>1.8884907606215675</v>
      </c>
      <c r="AM1047" s="146">
        <f>IFERROR(AD1047*IF($E1047="将领",INDEX(兵法相关参数!$C$4:$AL$7,AM$15,MATCH($AB1047,兵法相关参数!$C$3:$AL$3,0)),INDEX(兵法相关参数!$C$12:$AL$15,AM$15,MATCH($AB1047,兵法相关参数!$C$3:$AL$3,0))),0)+IFERROR(AI1047*IF($E1047="将领",INDEX(兵法相关参数!$C$4:$AL$7,AM$15,MATCH($AG1047,兵法相关参数!$C$3:$AL$3,0)),INDEX(兵法相关参数!$C$12:$AL$15,AM$15,MATCH($AG1047,兵法相关参数!$C$3:$AL$3,0))),0)</f>
        <v>1.389296142959193</v>
      </c>
      <c r="AN1047" s="146">
        <f>IFERROR(AE1047*IF($E1047="将领",INDEX(兵法相关参数!$C$4:$AL$7,AN$15,MATCH($AB1047,兵法相关参数!$C$3:$AL$3,0)),INDEX(兵法相关参数!$C$12:$AL$15,AN$15,MATCH($AB1047,兵法相关参数!$C$3:$AL$3,0))),0)+IFERROR(AJ1047*IF($E1047="将领",INDEX(兵法相关参数!$C$4:$AL$7,AN$15,MATCH($AG1047,兵法相关参数!$C$3:$AL$3,0)),INDEX(兵法相关参数!$C$12:$AL$15,AN$15,MATCH($AG1047,兵法相关参数!$C$3:$AL$3,0))),0)</f>
        <v>2.1048179390184085</v>
      </c>
      <c r="AO1047" s="146">
        <f>IFERROR(AF1047*IF($E1047="将领",INDEX(兵法相关参数!$C$4:$AL$7,AL$15,MATCH($AB1047,兵法相关参数!$C$3:$AL$3,0)),INDEX(兵法相关参数!$C$12:$AL$15,AO$15,MATCH($AB1047,兵法相关参数!$C$3:$AL$3,0))),0)+IFERROR(AK1047*IF($E1047="将领",INDEX(兵法相关参数!$C$4:$AL$7,AL$15,MATCH($AG1047,兵法相关参数!$C$3:$AL$3,0)),INDEX(兵法相关参数!$C$12:$AL$15,AO$15,MATCH($AG1047,兵法相关参数!$C$3:$AL$3,0))),0)</f>
        <v>2.2908278357002017</v>
      </c>
      <c r="AP1047" s="27"/>
      <c r="AQ1047" s="151">
        <f t="shared" si="731"/>
        <v>30347</v>
      </c>
      <c r="AR1047" s="161">
        <f>AR1046</f>
        <v>0</v>
      </c>
      <c r="AS1047" s="163" t="str">
        <f t="shared" si="712"/>
        <v>红</v>
      </c>
      <c r="AT1047" s="153">
        <f t="shared" si="713"/>
        <v>2</v>
      </c>
      <c r="AU1047" s="39" t="str">
        <f>IF(IF(L1047="","",AQ1047&amp;AT1047)=AU1046,"",IF(MOD(COUNTIF($AQ$1:AQ1047,AQ1047),3)=1,"",IF(L1047="","",AQ1047&amp;AT1047)))</f>
        <v>303472</v>
      </c>
      <c r="AV1047" s="166">
        <v>0.3</v>
      </c>
      <c r="AW1047" s="166">
        <v>0.02</v>
      </c>
      <c r="AX1047" s="15" t="str">
        <f>IF(MOD(COUNTIF($AQ$1:AQ1047,AQ1047),3)=1,"",IF(M1047="","",AT1047+1))</f>
        <v/>
      </c>
      <c r="AY1047" s="15" t="str">
        <f t="shared" si="732"/>
        <v/>
      </c>
      <c r="AZ1047" s="166" t="str">
        <f t="shared" si="733"/>
        <v/>
      </c>
      <c r="BA1047" s="166" t="str">
        <f t="shared" si="734"/>
        <v/>
      </c>
      <c r="BB1047" s="15" t="str">
        <f>IF(MOD(COUNTIF($AQ$1:AQ1047,AQ1047),3)=1,"",IF(N1047="","",AX1047+1))</f>
        <v/>
      </c>
      <c r="BC1047" s="15" t="str">
        <f t="shared" si="716"/>
        <v/>
      </c>
      <c r="BD1047" s="166" t="str">
        <f t="shared" si="717"/>
        <v/>
      </c>
      <c r="BE1047" s="166" t="str">
        <f t="shared" si="718"/>
        <v/>
      </c>
      <c r="BF1047" s="15"/>
      <c r="BG1047" s="15"/>
      <c r="BH1047" s="170" t="str">
        <f t="shared" si="719"/>
        <v>武将对已经具有破绽的仇恨目标再次施加破绽时，使目标所受武力伤害提高{0}%，持续15秒，至多可叠加4次，满层时赋予自身{1}%攻击力提升，持续12秒。</v>
      </c>
    </row>
    <row r="1048" spans="1:60">
      <c r="A1048" s="256"/>
      <c r="B1048" s="259"/>
      <c r="C1048" s="256"/>
      <c r="D1048" s="257"/>
      <c r="E1048" s="179"/>
      <c r="F1048" s="141"/>
      <c r="G1048" s="141"/>
      <c r="H1048" s="141"/>
      <c r="I1048" s="141"/>
      <c r="J1048" s="256"/>
      <c r="K1048" s="256"/>
      <c r="L1048" s="182"/>
      <c r="M1048" s="179"/>
      <c r="N1048" s="179"/>
      <c r="O1048" s="182"/>
      <c r="P1048" s="179"/>
      <c r="Q1048" s="179"/>
      <c r="R1048" s="179"/>
      <c r="S1048" s="179"/>
      <c r="T1048" s="179"/>
      <c r="U1048" s="179"/>
      <c r="V1048" s="179"/>
      <c r="W1048" s="179"/>
      <c r="X1048" s="179"/>
      <c r="Y1048" s="179"/>
      <c r="Z1048" s="179"/>
      <c r="AA1048" s="179"/>
      <c r="AB1048" s="44"/>
      <c r="AC1048" s="189"/>
      <c r="AD1048" s="189"/>
      <c r="AE1048" s="189"/>
      <c r="AF1048" s="189"/>
      <c r="AG1048" s="92"/>
      <c r="AH1048" s="189"/>
      <c r="AI1048" s="189"/>
      <c r="AJ1048" s="189"/>
      <c r="AK1048" s="189"/>
      <c r="AL1048" s="146">
        <f>IFERROR(AC1048*IF($E1048="将领",INDEX(兵法相关参数!$C$4:$AL$7,AL$15,MATCH($AB1048,兵法相关参数!$C$3:$AL$3,0)),INDEX(兵法相关参数!$C$12:$AL$15,AL$15,MATCH($AB1048,兵法相关参数!$C$3:$AL$3,0))),0)+IFERROR(AH1048*IF($E1048="将领",INDEX(兵法相关参数!$C$4:$AL$7,AL$15,MATCH($AG1048,兵法相关参数!$C$3:$AL$3,0)),INDEX(兵法相关参数!$C$12:$AL$15,AL$15,MATCH($AG1048,兵法相关参数!$C$3:$AL$3,0))),0)</f>
        <v>0</v>
      </c>
      <c r="AM1048" s="146">
        <f>IFERROR(AD1048*IF($E1048="将领",INDEX(兵法相关参数!$C$4:$AL$7,AM$15,MATCH($AB1048,兵法相关参数!$C$3:$AL$3,0)),INDEX(兵法相关参数!$C$12:$AL$15,AM$15,MATCH($AB1048,兵法相关参数!$C$3:$AL$3,0))),0)+IFERROR(AI1048*IF($E1048="将领",INDEX(兵法相关参数!$C$4:$AL$7,AM$15,MATCH($AG1048,兵法相关参数!$C$3:$AL$3,0)),INDEX(兵法相关参数!$C$12:$AL$15,AM$15,MATCH($AG1048,兵法相关参数!$C$3:$AL$3,0))),0)</f>
        <v>0</v>
      </c>
      <c r="AN1048" s="146">
        <f>IFERROR(AE1048*IF($E1048="将领",INDEX(兵法相关参数!$C$4:$AL$7,AN$15,MATCH($AB1048,兵法相关参数!$C$3:$AL$3,0)),INDEX(兵法相关参数!$C$12:$AL$15,AN$15,MATCH($AB1048,兵法相关参数!$C$3:$AL$3,0))),0)+IFERROR(AJ1048*IF($E1048="将领",INDEX(兵法相关参数!$C$4:$AL$7,AN$15,MATCH($AG1048,兵法相关参数!$C$3:$AL$3,0)),INDEX(兵法相关参数!$C$12:$AL$15,AN$15,MATCH($AG1048,兵法相关参数!$C$3:$AL$3,0))),0)</f>
        <v>0</v>
      </c>
      <c r="AO1048" s="146">
        <f>IFERROR(AF1048*IF($E1048="将领",INDEX(兵法相关参数!$C$4:$AL$7,AL$15,MATCH($AB1048,兵法相关参数!$C$3:$AL$3,0)),INDEX(兵法相关参数!$C$12:$AL$15,AO$15,MATCH($AB1048,兵法相关参数!$C$3:$AL$3,0))),0)+IFERROR(AK1048*IF($E1048="将领",INDEX(兵法相关参数!$C$4:$AL$7,AL$15,MATCH($AG1048,兵法相关参数!$C$3:$AL$3,0)),INDEX(兵法相关参数!$C$12:$AL$15,AO$15,MATCH($AG1048,兵法相关参数!$C$3:$AL$3,0))),0)</f>
        <v>0</v>
      </c>
      <c r="AP1048" s="27"/>
      <c r="AQ1048" s="151">
        <f t="shared" si="731"/>
        <v>30347</v>
      </c>
      <c r="AR1048" s="162">
        <f>AR1047</f>
        <v>0</v>
      </c>
      <c r="AS1048" s="15" t="str">
        <f t="shared" si="712"/>
        <v>红</v>
      </c>
      <c r="AT1048" s="153">
        <f t="shared" si="713"/>
        <v>2</v>
      </c>
      <c r="AU1048" s="39" t="str">
        <f>IF(IF(L1048="","",AQ1048&amp;AT1048)=AU1047,"",IF(MOD(COUNTIF($AQ$1:AQ1048,AQ1048),3)=1,"",IF(L1048="","",AQ1048&amp;AT1048)))</f>
        <v/>
      </c>
      <c r="AV1048" s="166" t="str">
        <f t="shared" si="726"/>
        <v/>
      </c>
      <c r="AW1048" s="166" t="str">
        <f t="shared" si="727"/>
        <v/>
      </c>
      <c r="AX1048" s="15" t="str">
        <f>IF(MOD(COUNTIF($AQ$1:AQ1048,AQ1048),3)=1,"",IF(M1048="","",AT1048+1))</f>
        <v/>
      </c>
      <c r="AY1048" s="15" t="str">
        <f t="shared" si="732"/>
        <v/>
      </c>
      <c r="AZ1048" s="166" t="str">
        <f t="shared" si="733"/>
        <v/>
      </c>
      <c r="BA1048" s="166" t="str">
        <f t="shared" si="734"/>
        <v/>
      </c>
      <c r="BB1048" s="15" t="str">
        <f>IF(MOD(COUNTIF($AQ$1:AQ1048,AQ1048),3)=1,"",IF(N1048="","",AX1048+1))</f>
        <v/>
      </c>
      <c r="BC1048" s="15" t="str">
        <f t="shared" si="716"/>
        <v/>
      </c>
      <c r="BD1048" s="166" t="str">
        <f t="shared" si="717"/>
        <v/>
      </c>
      <c r="BE1048" s="166" t="str">
        <f t="shared" si="718"/>
        <v/>
      </c>
      <c r="BF1048" s="15"/>
      <c r="BG1048" s="15"/>
      <c r="BH1048" s="170" t="str">
        <f t="shared" si="719"/>
        <v>武将对已经具有破绽的仇恨目标再次施加破绽时，使目标所受武力伤害提高{0}%，持续15秒，至多可叠加4次，满层时赋予自身{1}%攻击力提升，持续12秒。</v>
      </c>
    </row>
    <row r="1049" spans="1:60">
      <c r="A1049" s="256"/>
      <c r="B1049" s="259"/>
      <c r="C1049" s="256"/>
      <c r="D1049" s="255"/>
      <c r="E1049" s="11"/>
      <c r="F1049" s="11"/>
      <c r="G1049" s="11"/>
      <c r="H1049" s="11"/>
      <c r="I1049" s="11"/>
      <c r="J1049" s="256"/>
      <c r="K1049" s="256"/>
      <c r="L1049" s="184"/>
      <c r="M1049" s="184"/>
      <c r="N1049" s="184"/>
      <c r="O1049" s="183"/>
      <c r="P1049" s="3"/>
      <c r="Q1049" s="11"/>
      <c r="R1049" s="11"/>
      <c r="S1049" s="184"/>
      <c r="T1049" s="3"/>
      <c r="U1049" s="184"/>
      <c r="V1049" s="184"/>
      <c r="W1049" s="3"/>
      <c r="X1049" s="3"/>
      <c r="Y1049" s="3"/>
      <c r="Z1049" s="3"/>
      <c r="AA1049" s="1"/>
      <c r="AB1049" s="15"/>
      <c r="AC1049" s="187"/>
      <c r="AD1049" s="187"/>
      <c r="AE1049" s="187"/>
      <c r="AF1049" s="187"/>
      <c r="AG1049" s="96"/>
      <c r="AH1049" s="187"/>
      <c r="AI1049" s="187"/>
      <c r="AJ1049" s="187"/>
      <c r="AK1049" s="187"/>
      <c r="AL1049" s="146">
        <f>IFERROR(AC1049*IF($E1049="将领",INDEX(兵法相关参数!$C$4:$AL$7,AL$15,MATCH($AB1049,兵法相关参数!$C$3:$AL$3,0)),INDEX(兵法相关参数!$C$12:$AL$15,AL$15,MATCH($AB1049,兵法相关参数!$C$3:$AL$3,0))),0)+IFERROR(AH1049*IF($E1049="将领",INDEX(兵法相关参数!$C$4:$AL$7,AL$15,MATCH($AG1049,兵法相关参数!$C$3:$AL$3,0)),INDEX(兵法相关参数!$C$12:$AL$15,AL$15,MATCH($AG1049,兵法相关参数!$C$3:$AL$3,0))),0)</f>
        <v>0</v>
      </c>
      <c r="AM1049" s="146">
        <f>IFERROR(AD1049*IF($E1049="将领",INDEX(兵法相关参数!$C$4:$AL$7,AM$15,MATCH($AB1049,兵法相关参数!$C$3:$AL$3,0)),INDEX(兵法相关参数!$C$12:$AL$15,AM$15,MATCH($AB1049,兵法相关参数!$C$3:$AL$3,0))),0)+IFERROR(AI1049*IF($E1049="将领",INDEX(兵法相关参数!$C$4:$AL$7,AM$15,MATCH($AG1049,兵法相关参数!$C$3:$AL$3,0)),INDEX(兵法相关参数!$C$12:$AL$15,AM$15,MATCH($AG1049,兵法相关参数!$C$3:$AL$3,0))),0)</f>
        <v>0</v>
      </c>
      <c r="AN1049" s="146">
        <f>IFERROR(AE1049*IF($E1049="将领",INDEX(兵法相关参数!$C$4:$AL$7,AN$15,MATCH($AB1049,兵法相关参数!$C$3:$AL$3,0)),INDEX(兵法相关参数!$C$12:$AL$15,AN$15,MATCH($AB1049,兵法相关参数!$C$3:$AL$3,0))),0)+IFERROR(AJ1049*IF($E1049="将领",INDEX(兵法相关参数!$C$4:$AL$7,AN$15,MATCH($AG1049,兵法相关参数!$C$3:$AL$3,0)),INDEX(兵法相关参数!$C$12:$AL$15,AN$15,MATCH($AG1049,兵法相关参数!$C$3:$AL$3,0))),0)</f>
        <v>0</v>
      </c>
      <c r="AO1049" s="146">
        <f>IFERROR(AF1049*IF($E1049="将领",INDEX(兵法相关参数!$C$4:$AL$7,AL$15,MATCH($AB1049,兵法相关参数!$C$3:$AL$3,0)),INDEX(兵法相关参数!$C$12:$AL$15,AO$15,MATCH($AB1049,兵法相关参数!$C$3:$AL$3,0))),0)+IFERROR(AK1049*IF($E1049="将领",INDEX(兵法相关参数!$C$4:$AL$7,AL$15,MATCH($AG1049,兵法相关参数!$C$3:$AL$3,0)),INDEX(兵法相关参数!$C$12:$AL$15,AO$15,MATCH($AG1049,兵法相关参数!$C$3:$AL$3,0))),0)</f>
        <v>0</v>
      </c>
      <c r="AP1049" s="27"/>
      <c r="AQ1049" s="151">
        <f t="shared" si="731"/>
        <v>30347</v>
      </c>
      <c r="AR1049" s="160">
        <f>IF(D1049="直接伤害",1,0)</f>
        <v>0</v>
      </c>
      <c r="AS1049" s="163" t="str">
        <f t="shared" si="712"/>
        <v>红</v>
      </c>
      <c r="AT1049" s="153">
        <f t="shared" si="713"/>
        <v>2</v>
      </c>
      <c r="AU1049" s="39" t="str">
        <f>IF(IF(L1049="","",AQ1049&amp;AT1049)=AU1048,"",IF(MOD(COUNTIF($AQ$1:AQ1049,AQ1049),3)=1,"",IF(L1049="","",AQ1049&amp;AT1049)))</f>
        <v/>
      </c>
      <c r="AV1049" s="166" t="str">
        <f t="shared" si="726"/>
        <v/>
      </c>
      <c r="AW1049" s="166" t="str">
        <f t="shared" si="727"/>
        <v/>
      </c>
      <c r="AX1049" s="15" t="str">
        <f>IF(MOD(COUNTIF($AQ$1:AQ1049,AQ1049),3)=1,"",IF(M1049="","",AT1049+1))</f>
        <v/>
      </c>
      <c r="AY1049" s="15" t="str">
        <f t="shared" si="732"/>
        <v/>
      </c>
      <c r="AZ1049" s="166" t="str">
        <f t="shared" si="733"/>
        <v/>
      </c>
      <c r="BA1049" s="166" t="str">
        <f t="shared" si="734"/>
        <v/>
      </c>
      <c r="BB1049" s="15" t="str">
        <f>IF(MOD(COUNTIF($AQ$1:AQ1049,AQ1049),3)=1,"",IF(N1049="","",AX1049+1))</f>
        <v/>
      </c>
      <c r="BC1049" s="15" t="str">
        <f t="shared" si="716"/>
        <v/>
      </c>
      <c r="BD1049" s="166" t="str">
        <f t="shared" si="717"/>
        <v/>
      </c>
      <c r="BE1049" s="166" t="str">
        <f t="shared" si="718"/>
        <v/>
      </c>
      <c r="BF1049" s="15"/>
      <c r="BG1049" s="15"/>
      <c r="BH1049" s="170" t="str">
        <f t="shared" si="719"/>
        <v>武将对已经具有破绽的仇恨目标再次施加破绽时，使目标所受武力伤害提高{0}%，持续15秒，至多可叠加4次，满层时赋予自身{1}%攻击力提升，持续12秒。</v>
      </c>
    </row>
    <row r="1050" spans="1:60">
      <c r="A1050" s="256"/>
      <c r="B1050" s="259"/>
      <c r="C1050" s="256"/>
      <c r="D1050" s="256"/>
      <c r="E1050" s="179" t="s">
        <v>22</v>
      </c>
      <c r="F1050" s="141">
        <v>1</v>
      </c>
      <c r="G1050" s="141">
        <v>1</v>
      </c>
      <c r="H1050" s="141">
        <v>1</v>
      </c>
      <c r="I1050" s="141">
        <v>1</v>
      </c>
      <c r="J1050" s="256"/>
      <c r="K1050" s="256"/>
      <c r="L1050" s="207"/>
      <c r="M1050" s="179"/>
      <c r="N1050" s="207"/>
      <c r="O1050" s="182"/>
      <c r="P1050" s="44"/>
      <c r="Q1050" s="179"/>
      <c r="R1050" s="179"/>
      <c r="S1050" s="207"/>
      <c r="T1050" s="44"/>
      <c r="U1050" s="110"/>
      <c r="V1050" s="179"/>
      <c r="W1050" s="23"/>
      <c r="X1050" s="23"/>
      <c r="Y1050" s="23"/>
      <c r="Z1050" s="23"/>
      <c r="AA1050" s="179"/>
      <c r="AB1050" s="44"/>
      <c r="AC1050" s="92"/>
      <c r="AD1050" s="92"/>
      <c r="AE1050" s="92"/>
      <c r="AF1050" s="92"/>
      <c r="AG1050" s="92"/>
      <c r="AH1050" s="188"/>
      <c r="AI1050" s="188"/>
      <c r="AJ1050" s="188"/>
      <c r="AK1050" s="238"/>
      <c r="AL1050" s="146">
        <f>IFERROR(AC1050*IF($E1050="将领",INDEX(兵法相关参数!$C$4:$AL$7,AL$15,MATCH($AB1050,兵法相关参数!$C$3:$AL$3,0)),INDEX(兵法相关参数!$C$12:$AL$15,AL$15,MATCH($AB1050,兵法相关参数!$C$3:$AL$3,0))),0)+IFERROR(AH1050*IF($E1050="将领",INDEX(兵法相关参数!$C$4:$AL$7,AL$15,MATCH($AG1050,兵法相关参数!$C$3:$AL$3,0)),INDEX(兵法相关参数!$C$12:$AL$15,AL$15,MATCH($AG1050,兵法相关参数!$C$3:$AL$3,0))),0)</f>
        <v>0</v>
      </c>
      <c r="AM1050" s="146">
        <f>IFERROR(AD1050*IF($E1050="将领",INDEX(兵法相关参数!$C$4:$AL$7,AM$15,MATCH($AB1050,兵法相关参数!$C$3:$AL$3,0)),INDEX(兵法相关参数!$C$12:$AL$15,AM$15,MATCH($AB1050,兵法相关参数!$C$3:$AL$3,0))),0)+IFERROR(AI1050*IF($E1050="将领",INDEX(兵法相关参数!$C$4:$AL$7,AM$15,MATCH($AG1050,兵法相关参数!$C$3:$AL$3,0)),INDEX(兵法相关参数!$C$12:$AL$15,AM$15,MATCH($AG1050,兵法相关参数!$C$3:$AL$3,0))),0)</f>
        <v>0</v>
      </c>
      <c r="AN1050" s="146">
        <f>IFERROR(AE1050*IF($E1050="将领",INDEX(兵法相关参数!$C$4:$AL$7,AN$15,MATCH($AB1050,兵法相关参数!$C$3:$AL$3,0)),INDEX(兵法相关参数!$C$12:$AL$15,AN$15,MATCH($AB1050,兵法相关参数!$C$3:$AL$3,0))),0)+IFERROR(AJ1050*IF($E1050="将领",INDEX(兵法相关参数!$C$4:$AL$7,AN$15,MATCH($AG1050,兵法相关参数!$C$3:$AL$3,0)),INDEX(兵法相关参数!$C$12:$AL$15,AN$15,MATCH($AG1050,兵法相关参数!$C$3:$AL$3,0))),0)</f>
        <v>0</v>
      </c>
      <c r="AO1050" s="146">
        <f>IFERROR(AF1050*IF($E1050="将领",INDEX(兵法相关参数!$C$4:$AL$7,AL$15,MATCH($AB1050,兵法相关参数!$C$3:$AL$3,0)),INDEX(兵法相关参数!$C$12:$AL$15,AO$15,MATCH($AB1050,兵法相关参数!$C$3:$AL$3,0))),0)+IFERROR(AK1050*IF($E1050="将领",INDEX(兵法相关参数!$C$4:$AL$7,AL$15,MATCH($AG1050,兵法相关参数!$C$3:$AL$3,0)),INDEX(兵法相关参数!$C$12:$AL$15,AO$15,MATCH($AG1050,兵法相关参数!$C$3:$AL$3,0))),0)</f>
        <v>0</v>
      </c>
      <c r="AP1050" s="27"/>
      <c r="AQ1050" s="151">
        <f t="shared" si="731"/>
        <v>30347</v>
      </c>
      <c r="AR1050" s="161">
        <f>AR1049</f>
        <v>0</v>
      </c>
      <c r="AS1050" s="163" t="str">
        <f t="shared" si="712"/>
        <v>红</v>
      </c>
      <c r="AT1050" s="153">
        <f t="shared" si="713"/>
        <v>2</v>
      </c>
      <c r="AU1050" s="39" t="str">
        <f>IF(IF(L1050="","",AQ1050&amp;AT1050)=AU1049,"",IF(MOD(COUNTIF($AQ$1:AQ1050,AQ1050),3)=1,"",IF(L1050="","",AQ1050&amp;AT1050)))</f>
        <v/>
      </c>
      <c r="AV1050" s="166" t="str">
        <f t="shared" si="726"/>
        <v/>
      </c>
      <c r="AW1050" s="166" t="str">
        <f t="shared" si="727"/>
        <v/>
      </c>
      <c r="AX1050" s="15" t="str">
        <f>IF(MOD(COUNTIF($AQ$1:AQ1050,AQ1050),3)=1,"",IF(M1050="","",AT1050+1))</f>
        <v/>
      </c>
      <c r="AY1050" s="15" t="str">
        <f t="shared" si="732"/>
        <v/>
      </c>
      <c r="AZ1050" s="166" t="str">
        <f t="shared" si="733"/>
        <v/>
      </c>
      <c r="BA1050" s="166" t="str">
        <f t="shared" si="734"/>
        <v/>
      </c>
      <c r="BB1050" s="15" t="str">
        <f>IF(MOD(COUNTIF($AQ$1:AQ1050,AQ1050),3)=1,"",IF(N1050="","",AX1050+1))</f>
        <v/>
      </c>
      <c r="BC1050" s="15" t="str">
        <f t="shared" si="716"/>
        <v/>
      </c>
      <c r="BD1050" s="166" t="str">
        <f t="shared" si="717"/>
        <v/>
      </c>
      <c r="BE1050" s="166" t="str">
        <f t="shared" si="718"/>
        <v/>
      </c>
      <c r="BF1050" s="15"/>
      <c r="BG1050" s="15"/>
      <c r="BH1050" s="170" t="str">
        <f t="shared" si="719"/>
        <v>武将对已经具有破绽的仇恨目标再次施加破绽时，使目标所受武力伤害提高{0}%，持续15秒，至多可叠加4次，满层时赋予自身{1}%攻击力提升，持续12秒。</v>
      </c>
    </row>
    <row r="1051" spans="1:60">
      <c r="A1051" s="257"/>
      <c r="B1051" s="260"/>
      <c r="C1051" s="257"/>
      <c r="D1051" s="257"/>
      <c r="E1051" s="179"/>
      <c r="F1051" s="141"/>
      <c r="G1051" s="141"/>
      <c r="H1051" s="141"/>
      <c r="I1051" s="141"/>
      <c r="J1051" s="257"/>
      <c r="K1051" s="257"/>
      <c r="L1051" s="182"/>
      <c r="M1051" s="179"/>
      <c r="N1051" s="179"/>
      <c r="O1051" s="182"/>
      <c r="P1051" s="179"/>
      <c r="Q1051" s="179"/>
      <c r="R1051" s="179"/>
      <c r="S1051" s="179"/>
      <c r="T1051" s="179"/>
      <c r="U1051" s="179"/>
      <c r="V1051" s="179"/>
      <c r="W1051" s="179"/>
      <c r="X1051" s="179"/>
      <c r="Y1051" s="179"/>
      <c r="Z1051" s="179"/>
      <c r="AA1051" s="179"/>
      <c r="AB1051" s="44"/>
      <c r="AC1051" s="92"/>
      <c r="AD1051" s="92"/>
      <c r="AE1051" s="92"/>
      <c r="AF1051" s="92"/>
      <c r="AG1051" s="92"/>
      <c r="AH1051" s="189"/>
      <c r="AI1051" s="189"/>
      <c r="AJ1051" s="189"/>
      <c r="AK1051" s="189"/>
      <c r="AL1051" s="146">
        <f>IFERROR(AC1051*IF($E1051="将领",INDEX(兵法相关参数!$C$4:$AL$7,AL$15,MATCH($AB1051,兵法相关参数!$C$3:$AL$3,0)),INDEX(兵法相关参数!$C$12:$AL$15,AL$15,MATCH($AB1051,兵法相关参数!$C$3:$AL$3,0))),0)+IFERROR(AH1051*IF($E1051="将领",INDEX(兵法相关参数!$C$4:$AL$7,AL$15,MATCH($AG1051,兵法相关参数!$C$3:$AL$3,0)),INDEX(兵法相关参数!$C$12:$AL$15,AL$15,MATCH($AG1051,兵法相关参数!$C$3:$AL$3,0))),0)</f>
        <v>0</v>
      </c>
      <c r="AM1051" s="146">
        <f>IFERROR(AD1051*IF($E1051="将领",INDEX(兵法相关参数!$C$4:$AL$7,AM$15,MATCH($AB1051,兵法相关参数!$C$3:$AL$3,0)),INDEX(兵法相关参数!$C$12:$AL$15,AM$15,MATCH($AB1051,兵法相关参数!$C$3:$AL$3,0))),0)+IFERROR(AI1051*IF($E1051="将领",INDEX(兵法相关参数!$C$4:$AL$7,AM$15,MATCH($AG1051,兵法相关参数!$C$3:$AL$3,0)),INDEX(兵法相关参数!$C$12:$AL$15,AM$15,MATCH($AG1051,兵法相关参数!$C$3:$AL$3,0))),0)</f>
        <v>0</v>
      </c>
      <c r="AN1051" s="146">
        <f>IFERROR(AE1051*IF($E1051="将领",INDEX(兵法相关参数!$C$4:$AL$7,AN$15,MATCH($AB1051,兵法相关参数!$C$3:$AL$3,0)),INDEX(兵法相关参数!$C$12:$AL$15,AN$15,MATCH($AB1051,兵法相关参数!$C$3:$AL$3,0))),0)+IFERROR(AJ1051*IF($E1051="将领",INDEX(兵法相关参数!$C$4:$AL$7,AN$15,MATCH($AG1051,兵法相关参数!$C$3:$AL$3,0)),INDEX(兵法相关参数!$C$12:$AL$15,AN$15,MATCH($AG1051,兵法相关参数!$C$3:$AL$3,0))),0)</f>
        <v>0</v>
      </c>
      <c r="AO1051" s="146">
        <f>IFERROR(AF1051*IF($E1051="将领",INDEX(兵法相关参数!$C$4:$AL$7,AL$15,MATCH($AB1051,兵法相关参数!$C$3:$AL$3,0)),INDEX(兵法相关参数!$C$12:$AL$15,AO$15,MATCH($AB1051,兵法相关参数!$C$3:$AL$3,0))),0)+IFERROR(AK1051*IF($E1051="将领",INDEX(兵法相关参数!$C$4:$AL$7,AL$15,MATCH($AG1051,兵法相关参数!$C$3:$AL$3,0)),INDEX(兵法相关参数!$C$12:$AL$15,AO$15,MATCH($AG1051,兵法相关参数!$C$3:$AL$3,0))),0)</f>
        <v>0</v>
      </c>
      <c r="AP1051" s="27"/>
      <c r="AQ1051" s="152">
        <f t="shared" si="731"/>
        <v>30347</v>
      </c>
      <c r="AR1051" s="162">
        <f>AR1050</f>
        <v>0</v>
      </c>
      <c r="AS1051" s="15" t="str">
        <f t="shared" si="712"/>
        <v>红</v>
      </c>
      <c r="AT1051" s="153">
        <f t="shared" si="713"/>
        <v>2</v>
      </c>
      <c r="AU1051" s="39" t="str">
        <f>IF(IF(L1051="","",AQ1051&amp;AT1051)=AU1050,"",IF(MOD(COUNTIF($AQ$1:AQ1051,AQ1051),3)=1,"",IF(L1051="","",AQ1051&amp;AT1051)))</f>
        <v/>
      </c>
      <c r="AV1051" s="166" t="str">
        <f t="shared" si="726"/>
        <v/>
      </c>
      <c r="AW1051" s="166" t="str">
        <f t="shared" si="727"/>
        <v/>
      </c>
      <c r="AX1051" s="15" t="str">
        <f>IF(MOD(COUNTIF($AQ$1:AQ1051,AQ1051),3)=1,"",IF(M1051="","",AT1051+1))</f>
        <v/>
      </c>
      <c r="AY1051" s="15" t="str">
        <f t="shared" si="732"/>
        <v/>
      </c>
      <c r="AZ1051" s="166" t="str">
        <f t="shared" si="733"/>
        <v/>
      </c>
      <c r="BA1051" s="166" t="str">
        <f t="shared" si="734"/>
        <v/>
      </c>
      <c r="BB1051" s="15" t="str">
        <f>IF(MOD(COUNTIF($AQ$1:AQ1051,AQ1051),3)=1,"",IF(N1051="","",AX1051+1))</f>
        <v/>
      </c>
      <c r="BC1051" s="15" t="str">
        <f t="shared" si="716"/>
        <v/>
      </c>
      <c r="BD1051" s="166" t="str">
        <f t="shared" si="717"/>
        <v/>
      </c>
      <c r="BE1051" s="166" t="str">
        <f t="shared" si="718"/>
        <v/>
      </c>
      <c r="BF1051" s="15"/>
      <c r="BG1051" s="15"/>
      <c r="BH1051" s="170" t="str">
        <f t="shared" si="719"/>
        <v>武将对已经具有破绽的仇恨目标再次施加破绽时，使目标所受武力伤害提高{0}%，持续15秒，至多可叠加4次，满层时赋予自身{1}%攻击力提升，持续12秒。</v>
      </c>
    </row>
    <row r="1052" spans="1:60">
      <c r="O1052" s="29"/>
      <c r="Q1052" s="250"/>
    </row>
    <row r="1053" spans="1:60">
      <c r="O1053" s="29"/>
      <c r="Q1053" s="250"/>
    </row>
    <row r="1054" spans="1:60">
      <c r="O1054" s="29"/>
      <c r="Q1054" s="250"/>
    </row>
    <row r="1055" spans="1:60">
      <c r="O1055" s="29"/>
      <c r="AO1055" s="29">
        <v>100</v>
      </c>
    </row>
    <row r="1056" spans="1:60">
      <c r="O1056" s="29"/>
      <c r="Q1056" s="250"/>
      <c r="AO1056" s="29">
        <v>30</v>
      </c>
    </row>
    <row r="1057" spans="15:41">
      <c r="O1057" s="29"/>
      <c r="Q1057" s="250"/>
      <c r="AO1057" s="29">
        <v>2</v>
      </c>
    </row>
    <row r="1058" spans="15:41">
      <c r="O1058" s="29"/>
      <c r="Q1058" s="250"/>
      <c r="AO1058" s="29">
        <f>AO1056+AO1057*35</f>
        <v>100</v>
      </c>
    </row>
    <row r="1059" spans="15:41">
      <c r="O1059" s="29"/>
      <c r="Q1059" s="250"/>
    </row>
    <row r="1060" spans="15:41">
      <c r="O1060" s="29"/>
      <c r="Q1060" s="250"/>
    </row>
    <row r="1061" spans="15:41">
      <c r="O1061" s="29"/>
    </row>
    <row r="1062" spans="15:41">
      <c r="O1062" s="29"/>
    </row>
    <row r="1063" spans="15:41">
      <c r="O1063" s="29"/>
    </row>
    <row r="1064" spans="15:41">
      <c r="O1064" s="29"/>
    </row>
    <row r="1065" spans="15:41">
      <c r="O1065" s="29"/>
    </row>
    <row r="1066" spans="15:41">
      <c r="O1066" s="29"/>
    </row>
    <row r="1067" spans="15:41">
      <c r="O1067" s="29"/>
    </row>
    <row r="1068" spans="15:41">
      <c r="O1068" s="29"/>
    </row>
    <row r="1069" spans="15:41">
      <c r="O1069" s="29"/>
    </row>
    <row r="1070" spans="15:41">
      <c r="O1070" s="29"/>
    </row>
    <row r="1071" spans="15:41">
      <c r="O1071" s="29"/>
    </row>
    <row r="1072" spans="15:41">
      <c r="O1072" s="29"/>
    </row>
    <row r="1073" spans="15:15">
      <c r="O1073" s="29"/>
    </row>
    <row r="1074" spans="15:15">
      <c r="O1074" s="29"/>
    </row>
    <row r="1075" spans="15:15">
      <c r="O1075" s="29"/>
    </row>
    <row r="1076" spans="15:15">
      <c r="O1076" s="29"/>
    </row>
    <row r="1077" spans="15:15">
      <c r="O1077" s="29"/>
    </row>
    <row r="1078" spans="15:15">
      <c r="O1078" s="29"/>
    </row>
    <row r="1079" spans="15:15">
      <c r="O1079" s="29"/>
    </row>
    <row r="1080" spans="15:15">
      <c r="O1080" s="29"/>
    </row>
    <row r="1081" spans="15:15">
      <c r="O1081" s="29"/>
    </row>
    <row r="1082" spans="15:15">
      <c r="O1082" s="29"/>
    </row>
    <row r="1083" spans="15:15">
      <c r="O1083" s="29"/>
    </row>
    <row r="1084" spans="15:15">
      <c r="O1084" s="29"/>
    </row>
    <row r="1085" spans="15:15">
      <c r="O1085" s="29"/>
    </row>
    <row r="1086" spans="15:15">
      <c r="O1086" s="29"/>
    </row>
    <row r="1087" spans="15:15">
      <c r="O1087" s="29"/>
    </row>
    <row r="1088" spans="15:15">
      <c r="O1088" s="29"/>
    </row>
    <row r="1089" spans="15:15">
      <c r="O1089" s="29"/>
    </row>
    <row r="1090" spans="15:15">
      <c r="O1090" s="29"/>
    </row>
    <row r="1091" spans="15:15">
      <c r="O1091" s="29"/>
    </row>
    <row r="1092" spans="15:15">
      <c r="O1092" s="29"/>
    </row>
    <row r="1093" spans="15:15">
      <c r="O1093" s="29"/>
    </row>
    <row r="1094" spans="15:15">
      <c r="O1094" s="29"/>
    </row>
    <row r="1095" spans="15:15">
      <c r="O1095" s="29"/>
    </row>
    <row r="1096" spans="15:15">
      <c r="O1096" s="29"/>
    </row>
    <row r="1097" spans="15:15">
      <c r="O1097" s="29"/>
    </row>
    <row r="1098" spans="15:15">
      <c r="O1098" s="29"/>
    </row>
    <row r="1099" spans="15:15">
      <c r="O1099" s="29"/>
    </row>
    <row r="1100" spans="15:15">
      <c r="O1100" s="29"/>
    </row>
    <row r="1101" spans="15:15">
      <c r="O1101" s="29"/>
    </row>
    <row r="1102" spans="15:15">
      <c r="O1102" s="29"/>
    </row>
    <row r="1103" spans="15:15">
      <c r="O1103" s="29"/>
    </row>
    <row r="1104" spans="15:15">
      <c r="O1104" s="29"/>
    </row>
    <row r="1105" spans="15:15">
      <c r="O1105" s="29"/>
    </row>
    <row r="1106" spans="15:15">
      <c r="O1106" s="29"/>
    </row>
    <row r="1107" spans="15:15">
      <c r="O1107" s="29"/>
    </row>
    <row r="1108" spans="15:15">
      <c r="O1108" s="29"/>
    </row>
    <row r="1109" spans="15:15">
      <c r="O1109" s="29"/>
    </row>
    <row r="1110" spans="15:15">
      <c r="O1110" s="29"/>
    </row>
    <row r="1111" spans="15:15">
      <c r="O1111" s="29"/>
    </row>
    <row r="1112" spans="15:15">
      <c r="O1112" s="29"/>
    </row>
    <row r="1113" spans="15:15">
      <c r="O1113" s="29"/>
    </row>
    <row r="1114" spans="15:15">
      <c r="O1114" s="29"/>
    </row>
    <row r="1115" spans="15:15">
      <c r="O1115" s="29"/>
    </row>
    <row r="1116" spans="15:15">
      <c r="O1116" s="29"/>
    </row>
    <row r="1117" spans="15:15">
      <c r="O1117" s="29"/>
    </row>
    <row r="1118" spans="15:15">
      <c r="O1118" s="29"/>
    </row>
    <row r="1119" spans="15:15">
      <c r="O1119" s="29"/>
    </row>
    <row r="1120" spans="15:15">
      <c r="O1120" s="29"/>
    </row>
    <row r="1121" spans="15:15">
      <c r="O1121" s="29"/>
    </row>
    <row r="1122" spans="15:15">
      <c r="O1122" s="29"/>
    </row>
    <row r="1123" spans="15:15">
      <c r="O1123" s="29"/>
    </row>
    <row r="1124" spans="15:15">
      <c r="O1124" s="29"/>
    </row>
    <row r="1125" spans="15:15">
      <c r="O1125" s="29"/>
    </row>
    <row r="1126" spans="15:15">
      <c r="O1126" s="29"/>
    </row>
    <row r="1127" spans="15:15">
      <c r="O1127" s="29"/>
    </row>
    <row r="1128" spans="15:15">
      <c r="O1128" s="29"/>
    </row>
    <row r="1129" spans="15:15">
      <c r="O1129" s="29"/>
    </row>
    <row r="1130" spans="15:15">
      <c r="O1130" s="29"/>
    </row>
    <row r="1131" spans="15:15">
      <c r="O1131" s="29"/>
    </row>
    <row r="1132" spans="15:15">
      <c r="O1132" s="29"/>
    </row>
    <row r="1133" spans="15:15">
      <c r="O1133" s="29"/>
    </row>
    <row r="1134" spans="15:15">
      <c r="O1134" s="29"/>
    </row>
    <row r="1135" spans="15:15">
      <c r="O1135" s="29"/>
    </row>
    <row r="1136" spans="15:15">
      <c r="O1136" s="29"/>
    </row>
    <row r="1137" spans="15:15">
      <c r="O1137" s="29"/>
    </row>
    <row r="1138" spans="15:15">
      <c r="O1138" s="29"/>
    </row>
    <row r="1139" spans="15:15">
      <c r="O1139" s="29"/>
    </row>
    <row r="1140" spans="15:15">
      <c r="O1140" s="29"/>
    </row>
    <row r="1141" spans="15:15">
      <c r="O1141" s="29"/>
    </row>
    <row r="1142" spans="15:15">
      <c r="O1142" s="29"/>
    </row>
    <row r="1143" spans="15:15">
      <c r="O1143" s="29"/>
    </row>
    <row r="1144" spans="15:15">
      <c r="O1144" s="29"/>
    </row>
    <row r="1145" spans="15:15">
      <c r="O1145" s="29"/>
    </row>
    <row r="1146" spans="15:15">
      <c r="O1146" s="29"/>
    </row>
    <row r="1147" spans="15:15">
      <c r="O1147" s="29"/>
    </row>
    <row r="1148" spans="15:15">
      <c r="O1148" s="29"/>
    </row>
    <row r="1149" spans="15:15">
      <c r="O1149" s="29"/>
    </row>
    <row r="1150" spans="15:15">
      <c r="O1150" s="29"/>
    </row>
    <row r="1151" spans="15:15">
      <c r="O1151" s="29"/>
    </row>
    <row r="1152" spans="15:15">
      <c r="O1152" s="29"/>
    </row>
    <row r="1153" spans="15:15">
      <c r="O1153" s="29"/>
    </row>
    <row r="1154" spans="15:15">
      <c r="O1154" s="29"/>
    </row>
    <row r="1155" spans="15:15">
      <c r="O1155" s="29"/>
    </row>
    <row r="1156" spans="15:15">
      <c r="O1156" s="29"/>
    </row>
    <row r="1157" spans="15:15">
      <c r="O1157" s="29"/>
    </row>
    <row r="1158" spans="15:15">
      <c r="O1158" s="29"/>
    </row>
    <row r="1159" spans="15:15">
      <c r="O1159" s="29"/>
    </row>
    <row r="1160" spans="15:15">
      <c r="O1160" s="29"/>
    </row>
    <row r="1161" spans="15:15">
      <c r="O1161" s="29"/>
    </row>
    <row r="1162" spans="15:15">
      <c r="O1162" s="29"/>
    </row>
    <row r="1163" spans="15:15">
      <c r="O1163" s="29"/>
    </row>
    <row r="1164" spans="15:15">
      <c r="O1164" s="29"/>
    </row>
    <row r="1165" spans="15:15">
      <c r="O1165" s="29"/>
    </row>
    <row r="1166" spans="15:15">
      <c r="O1166" s="29"/>
    </row>
    <row r="1167" spans="15:15">
      <c r="O1167" s="29"/>
    </row>
    <row r="1168" spans="15:15">
      <c r="O1168" s="29"/>
    </row>
    <row r="1169" spans="15:15">
      <c r="O1169" s="29"/>
    </row>
    <row r="1170" spans="15:15">
      <c r="O1170" s="29"/>
    </row>
    <row r="1171" spans="15:15">
      <c r="O1171" s="29"/>
    </row>
    <row r="1172" spans="15:15">
      <c r="O1172" s="29"/>
    </row>
    <row r="1173" spans="15:15">
      <c r="O1173" s="29"/>
    </row>
    <row r="1174" spans="15:15">
      <c r="O1174" s="29"/>
    </row>
    <row r="1175" spans="15:15">
      <c r="O1175" s="29"/>
    </row>
    <row r="1176" spans="15:15">
      <c r="O1176" s="29"/>
    </row>
    <row r="1177" spans="15:15">
      <c r="O1177" s="29"/>
    </row>
    <row r="1178" spans="15:15">
      <c r="O1178" s="29"/>
    </row>
    <row r="1179" spans="15:15">
      <c r="O1179" s="29"/>
    </row>
    <row r="1180" spans="15:15">
      <c r="O1180" s="29"/>
    </row>
    <row r="1181" spans="15:15">
      <c r="O1181" s="29"/>
    </row>
    <row r="1182" spans="15:15">
      <c r="O1182" s="29"/>
    </row>
    <row r="1183" spans="15:15">
      <c r="O1183" s="29"/>
    </row>
    <row r="1184" spans="15:15">
      <c r="O1184" s="29"/>
    </row>
    <row r="1185" spans="15:15">
      <c r="O1185" s="29"/>
    </row>
    <row r="1186" spans="15:15">
      <c r="O1186" s="29"/>
    </row>
    <row r="1187" spans="15:15">
      <c r="O1187" s="29"/>
    </row>
    <row r="1188" spans="15:15">
      <c r="O1188" s="29"/>
    </row>
    <row r="1189" spans="15:15">
      <c r="O1189" s="29"/>
    </row>
    <row r="1190" spans="15:15">
      <c r="O1190" s="29"/>
    </row>
    <row r="1191" spans="15:15">
      <c r="O1191" s="29"/>
    </row>
    <row r="1192" spans="15:15">
      <c r="O1192" s="29"/>
    </row>
    <row r="1193" spans="15:15">
      <c r="O1193" s="29"/>
    </row>
    <row r="1194" spans="15:15">
      <c r="O1194" s="29"/>
    </row>
    <row r="1195" spans="15:15">
      <c r="O1195" s="29"/>
    </row>
    <row r="1196" spans="15:15">
      <c r="O1196" s="29"/>
    </row>
    <row r="1197" spans="15:15">
      <c r="O1197" s="29"/>
    </row>
    <row r="1198" spans="15:15">
      <c r="O1198" s="29"/>
    </row>
    <row r="1199" spans="15:15">
      <c r="O1199" s="29"/>
    </row>
    <row r="1200" spans="15:15">
      <c r="O1200" s="29"/>
    </row>
    <row r="1201" spans="15:15">
      <c r="O1201" s="29"/>
    </row>
    <row r="1202" spans="15:15">
      <c r="O1202" s="29"/>
    </row>
    <row r="1203" spans="15:15">
      <c r="O1203" s="29"/>
    </row>
    <row r="1204" spans="15:15">
      <c r="O1204" s="29"/>
    </row>
    <row r="1205" spans="15:15">
      <c r="O1205" s="29"/>
    </row>
    <row r="1206" spans="15:15">
      <c r="O1206" s="29"/>
    </row>
    <row r="1207" spans="15:15">
      <c r="O1207" s="29"/>
    </row>
    <row r="1208" spans="15:15">
      <c r="O1208" s="29"/>
    </row>
    <row r="1209" spans="15:15">
      <c r="O1209" s="29"/>
    </row>
    <row r="1210" spans="15:15">
      <c r="O1210" s="29"/>
    </row>
    <row r="1211" spans="15:15">
      <c r="O1211" s="29"/>
    </row>
    <row r="1212" spans="15:15">
      <c r="O1212" s="29"/>
    </row>
    <row r="1213" spans="15:15">
      <c r="O1213" s="29"/>
    </row>
    <row r="1214" spans="15:15">
      <c r="O1214" s="29"/>
    </row>
    <row r="1215" spans="15:15">
      <c r="O1215" s="29"/>
    </row>
    <row r="1216" spans="15:15">
      <c r="O1216" s="29"/>
    </row>
    <row r="1217" spans="15:15">
      <c r="O1217" s="29"/>
    </row>
    <row r="1218" spans="15:15">
      <c r="O1218" s="29"/>
    </row>
    <row r="1219" spans="15:15">
      <c r="O1219" s="29"/>
    </row>
    <row r="1220" spans="15:15">
      <c r="O1220" s="29"/>
    </row>
    <row r="1221" spans="15:15">
      <c r="O1221" s="29"/>
    </row>
    <row r="1222" spans="15:15">
      <c r="O1222" s="29"/>
    </row>
    <row r="1223" spans="15:15">
      <c r="O1223" s="29"/>
    </row>
    <row r="1224" spans="15:15">
      <c r="O1224" s="29"/>
    </row>
    <row r="1225" spans="15:15">
      <c r="O1225" s="29"/>
    </row>
    <row r="1226" spans="15:15">
      <c r="O1226" s="29"/>
    </row>
    <row r="1227" spans="15:15">
      <c r="O1227" s="29"/>
    </row>
    <row r="1228" spans="15:15">
      <c r="O1228" s="29"/>
    </row>
    <row r="1229" spans="15:15">
      <c r="O1229" s="29"/>
    </row>
    <row r="1230" spans="15:15">
      <c r="O1230" s="29"/>
    </row>
    <row r="1231" spans="15:15">
      <c r="O1231" s="29"/>
    </row>
    <row r="1232" spans="15:15">
      <c r="O1232" s="29"/>
    </row>
    <row r="1233" spans="15:15">
      <c r="O1233" s="29"/>
    </row>
    <row r="1234" spans="15:15">
      <c r="O1234" s="29"/>
    </row>
    <row r="1235" spans="15:15">
      <c r="O1235" s="29"/>
    </row>
    <row r="1236" spans="15:15">
      <c r="O1236" s="29"/>
    </row>
    <row r="1237" spans="15:15">
      <c r="O1237" s="29"/>
    </row>
    <row r="1238" spans="15:15">
      <c r="O1238" s="29"/>
    </row>
    <row r="1239" spans="15:15">
      <c r="O1239" s="29"/>
    </row>
    <row r="1240" spans="15:15">
      <c r="O1240" s="29"/>
    </row>
    <row r="1241" spans="15:15">
      <c r="O1241" s="29"/>
    </row>
    <row r="1242" spans="15:15">
      <c r="O1242" s="29"/>
    </row>
    <row r="1243" spans="15:15">
      <c r="O1243" s="29"/>
    </row>
    <row r="1244" spans="15:15">
      <c r="O1244" s="29"/>
    </row>
    <row r="1245" spans="15:15">
      <c r="O1245" s="29"/>
    </row>
    <row r="1246" spans="15:15">
      <c r="O1246" s="29"/>
    </row>
    <row r="1247" spans="15:15">
      <c r="O1247" s="29"/>
    </row>
    <row r="1248" spans="15:15">
      <c r="O1248" s="29"/>
    </row>
    <row r="1249" spans="15:15">
      <c r="O1249" s="29"/>
    </row>
    <row r="1250" spans="15:15">
      <c r="O1250" s="29"/>
    </row>
    <row r="1251" spans="15:15">
      <c r="O1251" s="29"/>
    </row>
    <row r="1252" spans="15:15">
      <c r="O1252" s="29"/>
    </row>
    <row r="1253" spans="15:15">
      <c r="O1253" s="29"/>
    </row>
    <row r="1254" spans="15:15">
      <c r="O1254" s="29"/>
    </row>
    <row r="1255" spans="15:15">
      <c r="O1255" s="29"/>
    </row>
    <row r="1256" spans="15:15">
      <c r="O1256" s="29"/>
    </row>
    <row r="1257" spans="15:15">
      <c r="O1257" s="29"/>
    </row>
    <row r="1258" spans="15:15">
      <c r="O1258" s="29"/>
    </row>
    <row r="1259" spans="15:15">
      <c r="O1259" s="29"/>
    </row>
    <row r="1260" spans="15:15">
      <c r="O1260" s="29"/>
    </row>
    <row r="1261" spans="15:15">
      <c r="O1261" s="29"/>
    </row>
    <row r="1262" spans="15:15">
      <c r="O1262" s="29"/>
    </row>
    <row r="1263" spans="15:15">
      <c r="O1263" s="29"/>
    </row>
    <row r="1264" spans="15:15">
      <c r="O1264" s="29"/>
    </row>
    <row r="1265" spans="15:15">
      <c r="O1265" s="29"/>
    </row>
    <row r="1266" spans="15:15">
      <c r="O1266" s="29"/>
    </row>
    <row r="1267" spans="15:15">
      <c r="O1267" s="29"/>
    </row>
    <row r="1268" spans="15:15">
      <c r="O1268" s="29"/>
    </row>
    <row r="1269" spans="15:15">
      <c r="O1269" s="29"/>
    </row>
    <row r="1270" spans="15:15">
      <c r="O1270" s="29"/>
    </row>
    <row r="1271" spans="15:15">
      <c r="O1271" s="29"/>
    </row>
    <row r="1272" spans="15:15">
      <c r="O1272" s="29"/>
    </row>
    <row r="1273" spans="15:15">
      <c r="O1273" s="29"/>
    </row>
    <row r="1274" spans="15:15">
      <c r="O1274" s="29"/>
    </row>
    <row r="1275" spans="15:15">
      <c r="O1275" s="29"/>
    </row>
    <row r="1276" spans="15:15">
      <c r="O1276" s="29"/>
    </row>
    <row r="1277" spans="15:15">
      <c r="O1277" s="29"/>
    </row>
    <row r="1278" spans="15:15">
      <c r="O1278" s="29"/>
    </row>
    <row r="1279" spans="15:15">
      <c r="O1279" s="29"/>
    </row>
    <row r="1280" spans="15:15">
      <c r="O1280" s="29"/>
    </row>
    <row r="1281" spans="15:15">
      <c r="O1281" s="29"/>
    </row>
    <row r="1282" spans="15:15">
      <c r="O1282" s="29"/>
    </row>
    <row r="1283" spans="15:15">
      <c r="O1283" s="29"/>
    </row>
    <row r="1284" spans="15:15">
      <c r="O1284" s="29"/>
    </row>
    <row r="1285" spans="15:15">
      <c r="O1285" s="29"/>
    </row>
    <row r="1286" spans="15:15">
      <c r="O1286" s="29"/>
    </row>
    <row r="1287" spans="15:15">
      <c r="O1287" s="29"/>
    </row>
    <row r="1288" spans="15:15">
      <c r="O1288" s="29"/>
    </row>
    <row r="1289" spans="15:15">
      <c r="O1289" s="29"/>
    </row>
    <row r="1290" spans="15:15">
      <c r="O1290" s="29"/>
    </row>
    <row r="1291" spans="15:15">
      <c r="O1291" s="29"/>
    </row>
    <row r="1292" spans="15:15">
      <c r="O1292" s="29"/>
    </row>
    <row r="1293" spans="15:15">
      <c r="O1293" s="29"/>
    </row>
    <row r="1294" spans="15:15">
      <c r="O1294" s="29"/>
    </row>
    <row r="1295" spans="15:15">
      <c r="O1295" s="29"/>
    </row>
    <row r="1296" spans="15:15">
      <c r="O1296" s="29"/>
    </row>
    <row r="1297" spans="15:15">
      <c r="O1297" s="29"/>
    </row>
    <row r="1298" spans="15:15">
      <c r="O1298" s="29"/>
    </row>
    <row r="1299" spans="15:15">
      <c r="O1299" s="29"/>
    </row>
    <row r="1300" spans="15:15">
      <c r="O1300" s="29"/>
    </row>
    <row r="1301" spans="15:15">
      <c r="O1301" s="29"/>
    </row>
    <row r="1302" spans="15:15">
      <c r="O1302" s="29"/>
    </row>
    <row r="1303" spans="15:15">
      <c r="O1303" s="29"/>
    </row>
    <row r="1304" spans="15:15">
      <c r="O1304" s="29"/>
    </row>
    <row r="1305" spans="15:15">
      <c r="O1305" s="29"/>
    </row>
    <row r="1306" spans="15:15">
      <c r="O1306" s="29"/>
    </row>
    <row r="1307" spans="15:15">
      <c r="O1307" s="29"/>
    </row>
    <row r="1308" spans="15:15">
      <c r="O1308" s="29"/>
    </row>
    <row r="1309" spans="15:15">
      <c r="O1309" s="29"/>
    </row>
    <row r="1310" spans="15:15">
      <c r="O1310" s="29"/>
    </row>
    <row r="1311" spans="15:15">
      <c r="O1311" s="29"/>
    </row>
    <row r="1312" spans="15:15">
      <c r="O1312" s="29"/>
    </row>
    <row r="1313" spans="15:15">
      <c r="O1313" s="29"/>
    </row>
    <row r="1314" spans="15:15">
      <c r="O1314" s="29"/>
    </row>
    <row r="1315" spans="15:15">
      <c r="O1315" s="29"/>
    </row>
    <row r="1316" spans="15:15">
      <c r="O1316" s="29"/>
    </row>
    <row r="1317" spans="15:15">
      <c r="O1317" s="29"/>
    </row>
    <row r="1318" spans="15:15">
      <c r="O1318" s="29"/>
    </row>
    <row r="1319" spans="15:15">
      <c r="O1319" s="29"/>
    </row>
    <row r="1320" spans="15:15">
      <c r="O1320" s="29"/>
    </row>
    <row r="1321" spans="15:15">
      <c r="O1321" s="29"/>
    </row>
    <row r="1322" spans="15:15">
      <c r="O1322" s="29"/>
    </row>
    <row r="1323" spans="15:15">
      <c r="O1323" s="29"/>
    </row>
    <row r="1324" spans="15:15">
      <c r="O1324" s="29"/>
    </row>
    <row r="1325" spans="15:15">
      <c r="O1325" s="29"/>
    </row>
    <row r="1326" spans="15:15">
      <c r="O1326" s="29"/>
    </row>
    <row r="1327" spans="15:15">
      <c r="O1327" s="29"/>
    </row>
    <row r="1328" spans="15:15">
      <c r="O1328" s="29"/>
    </row>
    <row r="1329" spans="15:15">
      <c r="O1329" s="29"/>
    </row>
    <row r="1330" spans="15:15">
      <c r="O1330" s="29"/>
    </row>
    <row r="1331" spans="15:15">
      <c r="O1331" s="29"/>
    </row>
    <row r="1332" spans="15:15">
      <c r="O1332" s="29"/>
    </row>
    <row r="1333" spans="15:15">
      <c r="O1333" s="29"/>
    </row>
    <row r="1334" spans="15:15">
      <c r="O1334" s="29"/>
    </row>
    <row r="1335" spans="15:15">
      <c r="O1335" s="29"/>
    </row>
    <row r="1336" spans="15:15">
      <c r="O1336" s="29"/>
    </row>
    <row r="1337" spans="15:15">
      <c r="O1337" s="29"/>
    </row>
    <row r="1338" spans="15:15">
      <c r="O1338" s="29"/>
    </row>
    <row r="1339" spans="15:15">
      <c r="O1339" s="29"/>
    </row>
    <row r="1340" spans="15:15">
      <c r="O1340" s="29"/>
    </row>
    <row r="1341" spans="15:15">
      <c r="O1341" s="29"/>
    </row>
    <row r="1342" spans="15:15">
      <c r="O1342" s="29"/>
    </row>
    <row r="1343" spans="15:15">
      <c r="O1343" s="29"/>
    </row>
    <row r="1344" spans="15:15">
      <c r="O1344" s="29"/>
    </row>
    <row r="1345" spans="15:15">
      <c r="O1345" s="29"/>
    </row>
    <row r="1346" spans="15:15">
      <c r="O1346" s="29"/>
    </row>
    <row r="1347" spans="15:15">
      <c r="O1347" s="29"/>
    </row>
    <row r="1348" spans="15:15">
      <c r="O1348" s="29"/>
    </row>
    <row r="1349" spans="15:15">
      <c r="O1349" s="29"/>
    </row>
    <row r="1350" spans="15:15">
      <c r="O1350" s="29"/>
    </row>
    <row r="1351" spans="15:15">
      <c r="O1351" s="29"/>
    </row>
    <row r="1352" spans="15:15">
      <c r="O1352" s="29"/>
    </row>
    <row r="1353" spans="15:15">
      <c r="O1353" s="29"/>
    </row>
    <row r="1354" spans="15:15">
      <c r="O1354" s="29"/>
    </row>
    <row r="1355" spans="15:15">
      <c r="O1355" s="29"/>
    </row>
    <row r="1356" spans="15:15">
      <c r="O1356" s="29"/>
    </row>
    <row r="1357" spans="15:15">
      <c r="O1357" s="29"/>
    </row>
    <row r="1358" spans="15:15">
      <c r="O1358" s="29"/>
    </row>
    <row r="1359" spans="15:15">
      <c r="O1359" s="29"/>
    </row>
    <row r="1360" spans="15:15">
      <c r="O1360" s="29"/>
    </row>
    <row r="1361" spans="15:15">
      <c r="O1361" s="29"/>
    </row>
    <row r="1362" spans="15:15">
      <c r="O1362" s="29"/>
    </row>
    <row r="1363" spans="15:15">
      <c r="O1363" s="29"/>
    </row>
    <row r="1364" spans="15:15">
      <c r="O1364" s="29"/>
    </row>
    <row r="1365" spans="15:15">
      <c r="O1365" s="29"/>
    </row>
    <row r="1366" spans="15:15">
      <c r="O1366" s="29"/>
    </row>
    <row r="1367" spans="15:15">
      <c r="O1367" s="29"/>
    </row>
    <row r="1368" spans="15:15">
      <c r="O1368" s="29"/>
    </row>
    <row r="1369" spans="15:15">
      <c r="O1369" s="29"/>
    </row>
    <row r="1370" spans="15:15">
      <c r="O1370" s="29"/>
    </row>
    <row r="1371" spans="15:15">
      <c r="O1371" s="29"/>
    </row>
    <row r="1372" spans="15:15">
      <c r="O1372" s="29"/>
    </row>
    <row r="1373" spans="15:15">
      <c r="O1373" s="29"/>
    </row>
    <row r="1374" spans="15:15">
      <c r="O1374" s="29"/>
    </row>
    <row r="1375" spans="15:15">
      <c r="O1375" s="29"/>
    </row>
    <row r="1376" spans="15:15">
      <c r="O1376" s="29"/>
    </row>
    <row r="1377" spans="15:15">
      <c r="O1377" s="29"/>
    </row>
    <row r="1378" spans="15:15">
      <c r="O1378" s="29"/>
    </row>
    <row r="1379" spans="15:15">
      <c r="O1379" s="29"/>
    </row>
    <row r="1380" spans="15:15">
      <c r="O1380" s="29"/>
    </row>
    <row r="1381" spans="15:15">
      <c r="O1381" s="29"/>
    </row>
    <row r="1382" spans="15:15">
      <c r="O1382" s="29"/>
    </row>
    <row r="1383" spans="15:15">
      <c r="O1383" s="29"/>
    </row>
    <row r="1384" spans="15:15">
      <c r="O1384" s="29"/>
    </row>
    <row r="1385" spans="15:15">
      <c r="O1385" s="29"/>
    </row>
    <row r="1386" spans="15:15">
      <c r="O1386" s="29"/>
    </row>
    <row r="1387" spans="15:15">
      <c r="O1387" s="29"/>
    </row>
    <row r="1388" spans="15:15">
      <c r="O1388" s="29"/>
    </row>
    <row r="1389" spans="15:15">
      <c r="O1389" s="29"/>
    </row>
    <row r="1390" spans="15:15">
      <c r="O1390" s="29"/>
    </row>
    <row r="1391" spans="15:15">
      <c r="O1391" s="29"/>
    </row>
    <row r="1392" spans="15:15">
      <c r="O1392" s="29"/>
    </row>
    <row r="1393" spans="15:15">
      <c r="O1393" s="29"/>
    </row>
    <row r="1394" spans="15:15">
      <c r="O1394" s="29"/>
    </row>
    <row r="1395" spans="15:15">
      <c r="O1395" s="29"/>
    </row>
    <row r="1396" spans="15:15">
      <c r="O1396" s="29"/>
    </row>
    <row r="1397" spans="15:15">
      <c r="O1397" s="29"/>
    </row>
    <row r="1398" spans="15:15">
      <c r="O1398" s="29"/>
    </row>
    <row r="1399" spans="15:15">
      <c r="O1399" s="29"/>
    </row>
    <row r="1400" spans="15:15">
      <c r="O1400" s="29"/>
    </row>
    <row r="1401" spans="15:15">
      <c r="O1401" s="29"/>
    </row>
    <row r="1402" spans="15:15">
      <c r="O1402" s="29"/>
    </row>
    <row r="1403" spans="15:15">
      <c r="O1403" s="29"/>
    </row>
    <row r="1404" spans="15:15">
      <c r="O1404" s="29"/>
    </row>
    <row r="1405" spans="15:15">
      <c r="O1405" s="29"/>
    </row>
    <row r="1406" spans="15:15">
      <c r="O1406" s="29"/>
    </row>
    <row r="1407" spans="15:15">
      <c r="O1407" s="29"/>
    </row>
    <row r="1408" spans="15:15">
      <c r="O1408" s="29"/>
    </row>
    <row r="1409" spans="15:15">
      <c r="O1409" s="29"/>
    </row>
    <row r="1410" spans="15:15">
      <c r="O1410" s="29"/>
    </row>
    <row r="1411" spans="15:15">
      <c r="O1411" s="29"/>
    </row>
    <row r="1412" spans="15:15">
      <c r="O1412" s="29"/>
    </row>
    <row r="1413" spans="15:15">
      <c r="O1413" s="29"/>
    </row>
    <row r="1414" spans="15:15">
      <c r="O1414" s="29"/>
    </row>
    <row r="1415" spans="15:15">
      <c r="O1415" s="29"/>
    </row>
    <row r="1416" spans="15:15">
      <c r="O1416" s="29"/>
    </row>
    <row r="1417" spans="15:15">
      <c r="O1417" s="29"/>
    </row>
    <row r="1418" spans="15:15">
      <c r="O1418" s="29"/>
    </row>
    <row r="1419" spans="15:15">
      <c r="O1419" s="29"/>
    </row>
    <row r="1420" spans="15:15">
      <c r="O1420" s="29"/>
    </row>
    <row r="1421" spans="15:15">
      <c r="O1421" s="29"/>
    </row>
    <row r="1422" spans="15:15">
      <c r="O1422" s="29"/>
    </row>
    <row r="1423" spans="15:15">
      <c r="O1423" s="29"/>
    </row>
    <row r="1424" spans="15:15">
      <c r="O1424" s="29"/>
    </row>
    <row r="1425" spans="15:15">
      <c r="O1425" s="29"/>
    </row>
    <row r="1426" spans="15:15">
      <c r="O1426" s="29"/>
    </row>
    <row r="1427" spans="15:15">
      <c r="O1427" s="29"/>
    </row>
    <row r="1428" spans="15:15">
      <c r="O1428" s="29"/>
    </row>
    <row r="1429" spans="15:15">
      <c r="O1429" s="29"/>
    </row>
    <row r="1430" spans="15:15">
      <c r="O1430" s="29"/>
    </row>
    <row r="1431" spans="15:15">
      <c r="O1431" s="29"/>
    </row>
    <row r="1432" spans="15:15">
      <c r="O1432" s="29"/>
    </row>
    <row r="1433" spans="15:15">
      <c r="O1433" s="29"/>
    </row>
    <row r="1434" spans="15:15">
      <c r="O1434" s="29"/>
    </row>
    <row r="1435" spans="15:15">
      <c r="O1435" s="29"/>
    </row>
    <row r="1436" spans="15:15">
      <c r="O1436" s="29"/>
    </row>
    <row r="1437" spans="15:15">
      <c r="O1437" s="29"/>
    </row>
    <row r="1438" spans="15:15">
      <c r="O1438" s="29"/>
    </row>
    <row r="1439" spans="15:15">
      <c r="O1439" s="29"/>
    </row>
    <row r="1440" spans="15:15">
      <c r="O1440" s="29"/>
    </row>
    <row r="1441" spans="15:15">
      <c r="O1441" s="29"/>
    </row>
    <row r="1442" spans="15:15">
      <c r="O1442" s="29"/>
    </row>
    <row r="1443" spans="15:15">
      <c r="O1443" s="29"/>
    </row>
    <row r="1444" spans="15:15">
      <c r="O1444" s="29"/>
    </row>
    <row r="1445" spans="15:15">
      <c r="O1445" s="29"/>
    </row>
    <row r="1446" spans="15:15">
      <c r="O1446" s="29"/>
    </row>
    <row r="1447" spans="15:15">
      <c r="O1447" s="29"/>
    </row>
    <row r="1448" spans="15:15">
      <c r="O1448" s="29"/>
    </row>
    <row r="1449" spans="15:15">
      <c r="O1449" s="29"/>
    </row>
    <row r="1450" spans="15:15">
      <c r="O1450" s="29"/>
    </row>
    <row r="1451" spans="15:15">
      <c r="O1451" s="29"/>
    </row>
    <row r="1452" spans="15:15">
      <c r="O1452" s="29"/>
    </row>
    <row r="1453" spans="15:15">
      <c r="O1453" s="29"/>
    </row>
    <row r="1454" spans="15:15">
      <c r="O1454" s="29"/>
    </row>
    <row r="1455" spans="15:15">
      <c r="O1455" s="29"/>
    </row>
    <row r="1456" spans="15:15">
      <c r="O1456" s="29"/>
    </row>
    <row r="1457" spans="15:15">
      <c r="O1457" s="29"/>
    </row>
    <row r="1458" spans="15:15">
      <c r="O1458" s="29"/>
    </row>
    <row r="1459" spans="15:15">
      <c r="O1459" s="29"/>
    </row>
    <row r="1460" spans="15:15">
      <c r="O1460" s="29"/>
    </row>
    <row r="1461" spans="15:15">
      <c r="O1461" s="29"/>
    </row>
    <row r="1462" spans="15:15">
      <c r="O1462" s="29"/>
    </row>
    <row r="1463" spans="15:15">
      <c r="O1463" s="29"/>
    </row>
    <row r="1464" spans="15:15">
      <c r="O1464" s="29"/>
    </row>
    <row r="1465" spans="15:15">
      <c r="O1465" s="29"/>
    </row>
    <row r="1466" spans="15:15">
      <c r="O1466" s="29"/>
    </row>
    <row r="1467" spans="15:15">
      <c r="O1467" s="29"/>
    </row>
    <row r="1468" spans="15:15">
      <c r="O1468" s="29"/>
    </row>
    <row r="1469" spans="15:15">
      <c r="O1469" s="29"/>
    </row>
    <row r="1470" spans="15:15">
      <c r="O1470" s="29"/>
    </row>
    <row r="1471" spans="15:15">
      <c r="O1471" s="29"/>
    </row>
    <row r="1472" spans="15:15">
      <c r="O1472" s="29"/>
    </row>
    <row r="1473" spans="15:15">
      <c r="O1473" s="29"/>
    </row>
    <row r="1474" spans="15:15">
      <c r="O1474" s="29"/>
    </row>
    <row r="1475" spans="15:15">
      <c r="O1475" s="29"/>
    </row>
    <row r="1476" spans="15:15">
      <c r="O1476" s="29"/>
    </row>
    <row r="1477" spans="15:15">
      <c r="O1477" s="29"/>
    </row>
    <row r="1478" spans="15:15">
      <c r="O1478" s="29"/>
    </row>
    <row r="1479" spans="15:15">
      <c r="O1479" s="29"/>
    </row>
    <row r="1480" spans="15:15">
      <c r="O1480" s="29"/>
    </row>
    <row r="1481" spans="15:15">
      <c r="O1481" s="29"/>
    </row>
    <row r="1482" spans="15:15">
      <c r="O1482" s="29"/>
    </row>
    <row r="1483" spans="15:15">
      <c r="O1483" s="29"/>
    </row>
    <row r="1484" spans="15:15">
      <c r="O1484" s="29"/>
    </row>
    <row r="1485" spans="15:15">
      <c r="O1485" s="29"/>
    </row>
    <row r="1486" spans="15:15">
      <c r="O1486" s="29"/>
    </row>
    <row r="1487" spans="15:15">
      <c r="O1487" s="29"/>
    </row>
    <row r="1488" spans="15:15">
      <c r="O1488" s="29"/>
    </row>
    <row r="1489" spans="15:15">
      <c r="O1489" s="29"/>
    </row>
    <row r="1490" spans="15:15">
      <c r="O1490" s="29"/>
    </row>
    <row r="1491" spans="15:15">
      <c r="O1491" s="29"/>
    </row>
    <row r="1492" spans="15:15">
      <c r="O1492" s="29"/>
    </row>
    <row r="1493" spans="15:15">
      <c r="O1493" s="29"/>
    </row>
    <row r="1494" spans="15:15">
      <c r="O1494" s="29"/>
    </row>
  </sheetData>
  <mergeCells count="939">
    <mergeCell ref="A1016:A1024"/>
    <mergeCell ref="B1016:B1024"/>
    <mergeCell ref="C1016:C1024"/>
    <mergeCell ref="D1016:D1018"/>
    <mergeCell ref="J1017:J1024"/>
    <mergeCell ref="K1017:K1024"/>
    <mergeCell ref="D1019:D1021"/>
    <mergeCell ref="D1022:D1024"/>
    <mergeCell ref="A1025:A1033"/>
    <mergeCell ref="B1025:B1033"/>
    <mergeCell ref="C1025:C1033"/>
    <mergeCell ref="D1025:D1027"/>
    <mergeCell ref="J1026:J1033"/>
    <mergeCell ref="K1026:K1033"/>
    <mergeCell ref="D1028:D1030"/>
    <mergeCell ref="D1031:D1033"/>
    <mergeCell ref="A1007:A1015"/>
    <mergeCell ref="B1007:B1015"/>
    <mergeCell ref="C1007:C1015"/>
    <mergeCell ref="D1007:D1009"/>
    <mergeCell ref="J1008:J1015"/>
    <mergeCell ref="K1008:K1015"/>
    <mergeCell ref="D1010:D1012"/>
    <mergeCell ref="D1013:D1015"/>
    <mergeCell ref="A989:A997"/>
    <mergeCell ref="B989:B997"/>
    <mergeCell ref="C989:C997"/>
    <mergeCell ref="D989:D991"/>
    <mergeCell ref="J990:J997"/>
    <mergeCell ref="K990:K997"/>
    <mergeCell ref="D992:D994"/>
    <mergeCell ref="D995:D997"/>
    <mergeCell ref="A998:A1006"/>
    <mergeCell ref="B998:B1006"/>
    <mergeCell ref="C998:C1006"/>
    <mergeCell ref="D998:D1000"/>
    <mergeCell ref="J999:J1006"/>
    <mergeCell ref="K999:K1006"/>
    <mergeCell ref="D1001:D1003"/>
    <mergeCell ref="D1004:D1006"/>
    <mergeCell ref="A971:A979"/>
    <mergeCell ref="B971:B979"/>
    <mergeCell ref="C971:C979"/>
    <mergeCell ref="D971:D973"/>
    <mergeCell ref="J972:J979"/>
    <mergeCell ref="K972:K979"/>
    <mergeCell ref="D974:D976"/>
    <mergeCell ref="D977:D979"/>
    <mergeCell ref="A980:A988"/>
    <mergeCell ref="B980:B988"/>
    <mergeCell ref="C980:C988"/>
    <mergeCell ref="D980:D982"/>
    <mergeCell ref="J981:J988"/>
    <mergeCell ref="K981:K988"/>
    <mergeCell ref="D983:D985"/>
    <mergeCell ref="D986:D988"/>
    <mergeCell ref="A953:A961"/>
    <mergeCell ref="B953:B961"/>
    <mergeCell ref="C953:C961"/>
    <mergeCell ref="D953:D955"/>
    <mergeCell ref="J954:J961"/>
    <mergeCell ref="K954:K961"/>
    <mergeCell ref="D956:D958"/>
    <mergeCell ref="D959:D961"/>
    <mergeCell ref="A962:A970"/>
    <mergeCell ref="B962:B970"/>
    <mergeCell ref="C962:C970"/>
    <mergeCell ref="D962:D964"/>
    <mergeCell ref="J963:J970"/>
    <mergeCell ref="K963:K970"/>
    <mergeCell ref="D965:D967"/>
    <mergeCell ref="D968:D970"/>
    <mergeCell ref="A935:A943"/>
    <mergeCell ref="B935:B943"/>
    <mergeCell ref="C935:C943"/>
    <mergeCell ref="D935:D937"/>
    <mergeCell ref="J936:J943"/>
    <mergeCell ref="K936:K943"/>
    <mergeCell ref="D938:D940"/>
    <mergeCell ref="D941:D943"/>
    <mergeCell ref="A944:A952"/>
    <mergeCell ref="B944:B952"/>
    <mergeCell ref="C944:C952"/>
    <mergeCell ref="D944:D946"/>
    <mergeCell ref="J945:J952"/>
    <mergeCell ref="K945:K952"/>
    <mergeCell ref="D947:D949"/>
    <mergeCell ref="D950:D952"/>
    <mergeCell ref="A917:A925"/>
    <mergeCell ref="B917:B925"/>
    <mergeCell ref="C917:C925"/>
    <mergeCell ref="D917:D919"/>
    <mergeCell ref="J918:J925"/>
    <mergeCell ref="K918:K925"/>
    <mergeCell ref="D920:D922"/>
    <mergeCell ref="D923:D925"/>
    <mergeCell ref="A926:A934"/>
    <mergeCell ref="B926:B934"/>
    <mergeCell ref="C926:C934"/>
    <mergeCell ref="D926:D928"/>
    <mergeCell ref="J927:J934"/>
    <mergeCell ref="K927:K934"/>
    <mergeCell ref="D929:D931"/>
    <mergeCell ref="D932:D934"/>
    <mergeCell ref="A908:A916"/>
    <mergeCell ref="B908:B916"/>
    <mergeCell ref="C908:C916"/>
    <mergeCell ref="D908:D910"/>
    <mergeCell ref="J909:J916"/>
    <mergeCell ref="K909:K916"/>
    <mergeCell ref="D911:D913"/>
    <mergeCell ref="D914:D916"/>
    <mergeCell ref="A791:A799"/>
    <mergeCell ref="B791:B799"/>
    <mergeCell ref="C791:C799"/>
    <mergeCell ref="D791:D793"/>
    <mergeCell ref="J792:J799"/>
    <mergeCell ref="K792:K799"/>
    <mergeCell ref="D794:D796"/>
    <mergeCell ref="D797:D799"/>
    <mergeCell ref="A800:A808"/>
    <mergeCell ref="B800:B808"/>
    <mergeCell ref="C800:C808"/>
    <mergeCell ref="D800:D802"/>
    <mergeCell ref="J801:J808"/>
    <mergeCell ref="K801:K808"/>
    <mergeCell ref="D803:D805"/>
    <mergeCell ref="D806:D808"/>
    <mergeCell ref="A755:A763"/>
    <mergeCell ref="B755:B763"/>
    <mergeCell ref="C755:C763"/>
    <mergeCell ref="D755:D757"/>
    <mergeCell ref="J756:J763"/>
    <mergeCell ref="K756:K763"/>
    <mergeCell ref="D758:D760"/>
    <mergeCell ref="D761:D763"/>
    <mergeCell ref="A701:A709"/>
    <mergeCell ref="B701:B709"/>
    <mergeCell ref="C701:C709"/>
    <mergeCell ref="D701:D703"/>
    <mergeCell ref="J702:J709"/>
    <mergeCell ref="K702:K709"/>
    <mergeCell ref="D704:D706"/>
    <mergeCell ref="D707:D709"/>
    <mergeCell ref="A710:A718"/>
    <mergeCell ref="B710:B718"/>
    <mergeCell ref="C710:C718"/>
    <mergeCell ref="D710:D712"/>
    <mergeCell ref="J711:J718"/>
    <mergeCell ref="K711:K718"/>
    <mergeCell ref="D713:D715"/>
    <mergeCell ref="D716:D718"/>
    <mergeCell ref="A638:A646"/>
    <mergeCell ref="B638:B646"/>
    <mergeCell ref="C638:C646"/>
    <mergeCell ref="D638:D640"/>
    <mergeCell ref="J639:J646"/>
    <mergeCell ref="K639:K646"/>
    <mergeCell ref="D641:D643"/>
    <mergeCell ref="D644:D646"/>
    <mergeCell ref="A683:A691"/>
    <mergeCell ref="B683:B691"/>
    <mergeCell ref="C683:C691"/>
    <mergeCell ref="D683:D685"/>
    <mergeCell ref="J684:J691"/>
    <mergeCell ref="K684:K691"/>
    <mergeCell ref="D686:D688"/>
    <mergeCell ref="D689:D691"/>
    <mergeCell ref="A674:A682"/>
    <mergeCell ref="B674:B682"/>
    <mergeCell ref="C674:C682"/>
    <mergeCell ref="D674:D676"/>
    <mergeCell ref="J675:J682"/>
    <mergeCell ref="K675:K682"/>
    <mergeCell ref="D677:D679"/>
    <mergeCell ref="D680:D682"/>
    <mergeCell ref="A620:A628"/>
    <mergeCell ref="B620:B628"/>
    <mergeCell ref="C620:C628"/>
    <mergeCell ref="D620:D622"/>
    <mergeCell ref="J621:J628"/>
    <mergeCell ref="K621:K628"/>
    <mergeCell ref="D623:D625"/>
    <mergeCell ref="D626:D628"/>
    <mergeCell ref="A629:A637"/>
    <mergeCell ref="B629:B637"/>
    <mergeCell ref="C629:C637"/>
    <mergeCell ref="D629:D631"/>
    <mergeCell ref="J630:J637"/>
    <mergeCell ref="K630:K637"/>
    <mergeCell ref="D632:D634"/>
    <mergeCell ref="D635:D637"/>
    <mergeCell ref="A314:A322"/>
    <mergeCell ref="B314:B322"/>
    <mergeCell ref="C314:C322"/>
    <mergeCell ref="D314:D316"/>
    <mergeCell ref="J315:J322"/>
    <mergeCell ref="K315:K322"/>
    <mergeCell ref="D317:D319"/>
    <mergeCell ref="D320:D322"/>
    <mergeCell ref="A323:A331"/>
    <mergeCell ref="B323:B331"/>
    <mergeCell ref="C323:C331"/>
    <mergeCell ref="D323:D325"/>
    <mergeCell ref="J324:J331"/>
    <mergeCell ref="K324:K331"/>
    <mergeCell ref="D326:D328"/>
    <mergeCell ref="D329:D331"/>
    <mergeCell ref="A296:A304"/>
    <mergeCell ref="B296:B304"/>
    <mergeCell ref="C296:C304"/>
    <mergeCell ref="D296:D298"/>
    <mergeCell ref="J297:J304"/>
    <mergeCell ref="K297:K304"/>
    <mergeCell ref="D299:D301"/>
    <mergeCell ref="D302:D304"/>
    <mergeCell ref="A305:A313"/>
    <mergeCell ref="B305:B313"/>
    <mergeCell ref="C305:C313"/>
    <mergeCell ref="D305:D307"/>
    <mergeCell ref="J306:J313"/>
    <mergeCell ref="K306:K313"/>
    <mergeCell ref="D308:D310"/>
    <mergeCell ref="D311:D313"/>
    <mergeCell ref="A215:A223"/>
    <mergeCell ref="B215:B223"/>
    <mergeCell ref="C215:C223"/>
    <mergeCell ref="D215:D217"/>
    <mergeCell ref="J216:J223"/>
    <mergeCell ref="K216:K223"/>
    <mergeCell ref="D218:D220"/>
    <mergeCell ref="D221:D223"/>
    <mergeCell ref="A161:A169"/>
    <mergeCell ref="B161:B169"/>
    <mergeCell ref="C161:C169"/>
    <mergeCell ref="D161:D163"/>
    <mergeCell ref="J162:J169"/>
    <mergeCell ref="K162:K169"/>
    <mergeCell ref="D164:D166"/>
    <mergeCell ref="D167:D169"/>
    <mergeCell ref="A170:A178"/>
    <mergeCell ref="B170:B178"/>
    <mergeCell ref="C170:C178"/>
    <mergeCell ref="D170:D172"/>
    <mergeCell ref="J171:J178"/>
    <mergeCell ref="K171:K178"/>
    <mergeCell ref="D173:D175"/>
    <mergeCell ref="D176:D178"/>
    <mergeCell ref="A143:A151"/>
    <mergeCell ref="B143:B151"/>
    <mergeCell ref="C143:C151"/>
    <mergeCell ref="D143:D145"/>
    <mergeCell ref="J144:J151"/>
    <mergeCell ref="K144:K151"/>
    <mergeCell ref="D146:D148"/>
    <mergeCell ref="D149:D151"/>
    <mergeCell ref="A152:A160"/>
    <mergeCell ref="B152:B160"/>
    <mergeCell ref="C152:C160"/>
    <mergeCell ref="D152:D154"/>
    <mergeCell ref="J153:J160"/>
    <mergeCell ref="K153:K160"/>
    <mergeCell ref="D155:D157"/>
    <mergeCell ref="D158:D160"/>
    <mergeCell ref="A125:A133"/>
    <mergeCell ref="B125:B133"/>
    <mergeCell ref="C125:C133"/>
    <mergeCell ref="D125:D127"/>
    <mergeCell ref="J126:J133"/>
    <mergeCell ref="K126:K133"/>
    <mergeCell ref="D128:D130"/>
    <mergeCell ref="D131:D133"/>
    <mergeCell ref="A134:A142"/>
    <mergeCell ref="B134:B142"/>
    <mergeCell ref="C134:C142"/>
    <mergeCell ref="D134:D136"/>
    <mergeCell ref="J135:J142"/>
    <mergeCell ref="K135:K142"/>
    <mergeCell ref="D137:D139"/>
    <mergeCell ref="D140:D142"/>
    <mergeCell ref="D80:D82"/>
    <mergeCell ref="D83:D85"/>
    <mergeCell ref="D86:D88"/>
    <mergeCell ref="J54:J61"/>
    <mergeCell ref="J63:J70"/>
    <mergeCell ref="J72:J79"/>
    <mergeCell ref="C107:C115"/>
    <mergeCell ref="D107:D109"/>
    <mergeCell ref="D110:D112"/>
    <mergeCell ref="D113:D115"/>
    <mergeCell ref="C89:C97"/>
    <mergeCell ref="D89:D91"/>
    <mergeCell ref="D92:D94"/>
    <mergeCell ref="D95:D97"/>
    <mergeCell ref="C98:C106"/>
    <mergeCell ref="D98:D100"/>
    <mergeCell ref="D101:D103"/>
    <mergeCell ref="D104:D106"/>
    <mergeCell ref="J81:J88"/>
    <mergeCell ref="D44:D46"/>
    <mergeCell ref="D47:D49"/>
    <mergeCell ref="D50:D52"/>
    <mergeCell ref="C53:C61"/>
    <mergeCell ref="D53:D55"/>
    <mergeCell ref="D56:D58"/>
    <mergeCell ref="D59:D61"/>
    <mergeCell ref="C62:C70"/>
    <mergeCell ref="D77:D79"/>
    <mergeCell ref="F15:I15"/>
    <mergeCell ref="A26:A34"/>
    <mergeCell ref="B26:B34"/>
    <mergeCell ref="C26:C34"/>
    <mergeCell ref="D26:D28"/>
    <mergeCell ref="A18:A19"/>
    <mergeCell ref="A20:A21"/>
    <mergeCell ref="A22:A23"/>
    <mergeCell ref="A24:A25"/>
    <mergeCell ref="C18:C19"/>
    <mergeCell ref="C20:C21"/>
    <mergeCell ref="C22:C23"/>
    <mergeCell ref="C24:C25"/>
    <mergeCell ref="D32:D34"/>
    <mergeCell ref="D29:D31"/>
    <mergeCell ref="AL16:AO16"/>
    <mergeCell ref="O16:V16"/>
    <mergeCell ref="A71:A79"/>
    <mergeCell ref="A35:A43"/>
    <mergeCell ref="A44:A52"/>
    <mergeCell ref="B35:B43"/>
    <mergeCell ref="B44:B52"/>
    <mergeCell ref="B53:B61"/>
    <mergeCell ref="B62:B70"/>
    <mergeCell ref="B71:B79"/>
    <mergeCell ref="D62:D64"/>
    <mergeCell ref="D65:D67"/>
    <mergeCell ref="D68:D70"/>
    <mergeCell ref="C71:C79"/>
    <mergeCell ref="D71:D73"/>
    <mergeCell ref="D74:D76"/>
    <mergeCell ref="K72:K79"/>
    <mergeCell ref="J36:J43"/>
    <mergeCell ref="J45:J52"/>
    <mergeCell ref="D35:D37"/>
    <mergeCell ref="D38:D40"/>
    <mergeCell ref="D41:D43"/>
    <mergeCell ref="C35:C43"/>
    <mergeCell ref="C44:C52"/>
    <mergeCell ref="AU3:AW3"/>
    <mergeCell ref="AU11:AW11"/>
    <mergeCell ref="AG16:AK16"/>
    <mergeCell ref="A53:A61"/>
    <mergeCell ref="A62:A70"/>
    <mergeCell ref="B17:B25"/>
    <mergeCell ref="J18:J19"/>
    <mergeCell ref="K18:K19"/>
    <mergeCell ref="J20:J21"/>
    <mergeCell ref="K20:K21"/>
    <mergeCell ref="J22:J23"/>
    <mergeCell ref="K22:K23"/>
    <mergeCell ref="D17:D25"/>
    <mergeCell ref="K24:K25"/>
    <mergeCell ref="L16:N16"/>
    <mergeCell ref="W16:Z16"/>
    <mergeCell ref="K27:K34"/>
    <mergeCell ref="K36:K43"/>
    <mergeCell ref="K45:K52"/>
    <mergeCell ref="K54:K61"/>
    <mergeCell ref="K63:K70"/>
    <mergeCell ref="J27:J34"/>
    <mergeCell ref="AB16:AF16"/>
    <mergeCell ref="J24:J25"/>
    <mergeCell ref="K81:K88"/>
    <mergeCell ref="J90:J97"/>
    <mergeCell ref="K90:K97"/>
    <mergeCell ref="J99:J106"/>
    <mergeCell ref="K99:K106"/>
    <mergeCell ref="J108:J115"/>
    <mergeCell ref="K108:K115"/>
    <mergeCell ref="A116:A124"/>
    <mergeCell ref="B116:B124"/>
    <mergeCell ref="C116:C124"/>
    <mergeCell ref="D116:D118"/>
    <mergeCell ref="D119:D121"/>
    <mergeCell ref="D122:D124"/>
    <mergeCell ref="J117:J124"/>
    <mergeCell ref="K117:K124"/>
    <mergeCell ref="A107:A115"/>
    <mergeCell ref="B107:B115"/>
    <mergeCell ref="B80:B88"/>
    <mergeCell ref="A80:A88"/>
    <mergeCell ref="A89:A97"/>
    <mergeCell ref="B89:B97"/>
    <mergeCell ref="A98:A106"/>
    <mergeCell ref="B98:B106"/>
    <mergeCell ref="C80:C88"/>
    <mergeCell ref="A179:A187"/>
    <mergeCell ref="B179:B187"/>
    <mergeCell ref="C179:C187"/>
    <mergeCell ref="D179:D181"/>
    <mergeCell ref="J180:J187"/>
    <mergeCell ref="K180:K187"/>
    <mergeCell ref="D182:D184"/>
    <mergeCell ref="D185:D187"/>
    <mergeCell ref="A188:A196"/>
    <mergeCell ref="B188:B196"/>
    <mergeCell ref="C188:C196"/>
    <mergeCell ref="D188:D190"/>
    <mergeCell ref="J189:J196"/>
    <mergeCell ref="K189:K196"/>
    <mergeCell ref="D191:D193"/>
    <mergeCell ref="D194:D196"/>
    <mergeCell ref="A197:A205"/>
    <mergeCell ref="B197:B205"/>
    <mergeCell ref="C197:C205"/>
    <mergeCell ref="D197:D199"/>
    <mergeCell ref="J198:J205"/>
    <mergeCell ref="K198:K205"/>
    <mergeCell ref="D200:D202"/>
    <mergeCell ref="D203:D205"/>
    <mergeCell ref="A206:A214"/>
    <mergeCell ref="B206:B214"/>
    <mergeCell ref="C206:C214"/>
    <mergeCell ref="D206:D208"/>
    <mergeCell ref="J207:J214"/>
    <mergeCell ref="K207:K214"/>
    <mergeCell ref="D209:D211"/>
    <mergeCell ref="D212:D214"/>
    <mergeCell ref="A224:A232"/>
    <mergeCell ref="B224:B232"/>
    <mergeCell ref="C224:C232"/>
    <mergeCell ref="D224:D226"/>
    <mergeCell ref="J225:J232"/>
    <mergeCell ref="K225:K232"/>
    <mergeCell ref="D227:D229"/>
    <mergeCell ref="D230:D232"/>
    <mergeCell ref="A233:A241"/>
    <mergeCell ref="B233:B241"/>
    <mergeCell ref="C233:C241"/>
    <mergeCell ref="D233:D235"/>
    <mergeCell ref="J234:J241"/>
    <mergeCell ref="K234:K241"/>
    <mergeCell ref="D236:D238"/>
    <mergeCell ref="D239:D241"/>
    <mergeCell ref="A242:A250"/>
    <mergeCell ref="B242:B250"/>
    <mergeCell ref="C242:C250"/>
    <mergeCell ref="D242:D244"/>
    <mergeCell ref="J243:J250"/>
    <mergeCell ref="K243:K250"/>
    <mergeCell ref="D245:D247"/>
    <mergeCell ref="D248:D250"/>
    <mergeCell ref="A251:A259"/>
    <mergeCell ref="B251:B259"/>
    <mergeCell ref="C251:C259"/>
    <mergeCell ref="D251:D253"/>
    <mergeCell ref="J252:J259"/>
    <mergeCell ref="K252:K259"/>
    <mergeCell ref="D254:D256"/>
    <mergeCell ref="D257:D259"/>
    <mergeCell ref="A260:A268"/>
    <mergeCell ref="B260:B268"/>
    <mergeCell ref="C260:C268"/>
    <mergeCell ref="D260:D262"/>
    <mergeCell ref="J261:J268"/>
    <mergeCell ref="K261:K268"/>
    <mergeCell ref="D263:D265"/>
    <mergeCell ref="D266:D268"/>
    <mergeCell ref="A269:A277"/>
    <mergeCell ref="B269:B277"/>
    <mergeCell ref="C269:C277"/>
    <mergeCell ref="D269:D271"/>
    <mergeCell ref="J270:J277"/>
    <mergeCell ref="K270:K277"/>
    <mergeCell ref="D272:D274"/>
    <mergeCell ref="D275:D277"/>
    <mergeCell ref="A278:A286"/>
    <mergeCell ref="B278:B286"/>
    <mergeCell ref="C278:C286"/>
    <mergeCell ref="D278:D280"/>
    <mergeCell ref="J279:J286"/>
    <mergeCell ref="K279:K286"/>
    <mergeCell ref="D281:D283"/>
    <mergeCell ref="D284:D286"/>
    <mergeCell ref="A287:A295"/>
    <mergeCell ref="B287:B295"/>
    <mergeCell ref="C287:C295"/>
    <mergeCell ref="D287:D289"/>
    <mergeCell ref="J288:J295"/>
    <mergeCell ref="K288:K295"/>
    <mergeCell ref="D290:D292"/>
    <mergeCell ref="D293:D295"/>
    <mergeCell ref="A332:A340"/>
    <mergeCell ref="B332:B340"/>
    <mergeCell ref="C332:C340"/>
    <mergeCell ref="D332:D334"/>
    <mergeCell ref="J333:J340"/>
    <mergeCell ref="K333:K340"/>
    <mergeCell ref="D335:D337"/>
    <mergeCell ref="D338:D340"/>
    <mergeCell ref="A341:A349"/>
    <mergeCell ref="B341:B349"/>
    <mergeCell ref="C341:C349"/>
    <mergeCell ref="D341:D343"/>
    <mergeCell ref="J342:J349"/>
    <mergeCell ref="K342:K349"/>
    <mergeCell ref="D344:D346"/>
    <mergeCell ref="D347:D349"/>
    <mergeCell ref="A350:A358"/>
    <mergeCell ref="B350:B358"/>
    <mergeCell ref="C350:C358"/>
    <mergeCell ref="D350:D352"/>
    <mergeCell ref="J351:J358"/>
    <mergeCell ref="K351:K358"/>
    <mergeCell ref="D353:D355"/>
    <mergeCell ref="D356:D358"/>
    <mergeCell ref="A359:A367"/>
    <mergeCell ref="B359:B367"/>
    <mergeCell ref="C359:C367"/>
    <mergeCell ref="D359:D361"/>
    <mergeCell ref="J360:J367"/>
    <mergeCell ref="K360:K367"/>
    <mergeCell ref="D362:D364"/>
    <mergeCell ref="D365:D367"/>
    <mergeCell ref="A368:A376"/>
    <mergeCell ref="B368:B376"/>
    <mergeCell ref="C368:C376"/>
    <mergeCell ref="D368:D370"/>
    <mergeCell ref="J369:J376"/>
    <mergeCell ref="K369:K376"/>
    <mergeCell ref="D371:D373"/>
    <mergeCell ref="D374:D376"/>
    <mergeCell ref="A377:A385"/>
    <mergeCell ref="B377:B385"/>
    <mergeCell ref="C377:C385"/>
    <mergeCell ref="D377:D379"/>
    <mergeCell ref="J378:J385"/>
    <mergeCell ref="K378:K385"/>
    <mergeCell ref="D380:D382"/>
    <mergeCell ref="D383:D385"/>
    <mergeCell ref="A386:A394"/>
    <mergeCell ref="B386:B394"/>
    <mergeCell ref="C386:C394"/>
    <mergeCell ref="D386:D388"/>
    <mergeCell ref="J387:J394"/>
    <mergeCell ref="K387:K394"/>
    <mergeCell ref="D389:D391"/>
    <mergeCell ref="D392:D394"/>
    <mergeCell ref="A395:A403"/>
    <mergeCell ref="B395:B403"/>
    <mergeCell ref="C395:C403"/>
    <mergeCell ref="D395:D397"/>
    <mergeCell ref="J396:J403"/>
    <mergeCell ref="K396:K403"/>
    <mergeCell ref="D398:D400"/>
    <mergeCell ref="D401:D403"/>
    <mergeCell ref="A404:A412"/>
    <mergeCell ref="B404:B412"/>
    <mergeCell ref="C404:C412"/>
    <mergeCell ref="D404:D406"/>
    <mergeCell ref="J405:J412"/>
    <mergeCell ref="K405:K412"/>
    <mergeCell ref="D407:D409"/>
    <mergeCell ref="D410:D412"/>
    <mergeCell ref="A413:A421"/>
    <mergeCell ref="B413:B421"/>
    <mergeCell ref="C413:C421"/>
    <mergeCell ref="D413:D415"/>
    <mergeCell ref="J414:J421"/>
    <mergeCell ref="K414:K421"/>
    <mergeCell ref="D416:D418"/>
    <mergeCell ref="D419:D421"/>
    <mergeCell ref="A422:A430"/>
    <mergeCell ref="B422:B430"/>
    <mergeCell ref="C422:C430"/>
    <mergeCell ref="D422:D424"/>
    <mergeCell ref="J423:J430"/>
    <mergeCell ref="K423:K430"/>
    <mergeCell ref="D425:D427"/>
    <mergeCell ref="D428:D430"/>
    <mergeCell ref="A431:A439"/>
    <mergeCell ref="B431:B439"/>
    <mergeCell ref="C431:C439"/>
    <mergeCell ref="D431:D433"/>
    <mergeCell ref="J432:J439"/>
    <mergeCell ref="K432:K439"/>
    <mergeCell ref="D434:D436"/>
    <mergeCell ref="D437:D439"/>
    <mergeCell ref="A440:A448"/>
    <mergeCell ref="B440:B448"/>
    <mergeCell ref="C440:C448"/>
    <mergeCell ref="D440:D442"/>
    <mergeCell ref="J441:J448"/>
    <mergeCell ref="K441:K448"/>
    <mergeCell ref="D443:D445"/>
    <mergeCell ref="D446:D448"/>
    <mergeCell ref="A449:A457"/>
    <mergeCell ref="B449:B457"/>
    <mergeCell ref="C449:C457"/>
    <mergeCell ref="D449:D451"/>
    <mergeCell ref="J450:J457"/>
    <mergeCell ref="K450:K457"/>
    <mergeCell ref="D452:D454"/>
    <mergeCell ref="D455:D457"/>
    <mergeCell ref="A458:A466"/>
    <mergeCell ref="B458:B466"/>
    <mergeCell ref="C458:C466"/>
    <mergeCell ref="D458:D460"/>
    <mergeCell ref="J459:J466"/>
    <mergeCell ref="K459:K466"/>
    <mergeCell ref="D461:D463"/>
    <mergeCell ref="D464:D466"/>
    <mergeCell ref="A485:A493"/>
    <mergeCell ref="B485:B493"/>
    <mergeCell ref="C485:C493"/>
    <mergeCell ref="D485:D487"/>
    <mergeCell ref="J486:J493"/>
    <mergeCell ref="K486:K493"/>
    <mergeCell ref="D488:D490"/>
    <mergeCell ref="D491:D493"/>
    <mergeCell ref="A467:A475"/>
    <mergeCell ref="B467:B475"/>
    <mergeCell ref="C467:C475"/>
    <mergeCell ref="D467:D469"/>
    <mergeCell ref="J468:J475"/>
    <mergeCell ref="K468:K475"/>
    <mergeCell ref="D470:D472"/>
    <mergeCell ref="D473:D475"/>
    <mergeCell ref="A476:A484"/>
    <mergeCell ref="B476:B484"/>
    <mergeCell ref="C476:C484"/>
    <mergeCell ref="D476:D478"/>
    <mergeCell ref="J477:J484"/>
    <mergeCell ref="K477:K484"/>
    <mergeCell ref="D479:D481"/>
    <mergeCell ref="D482:D484"/>
    <mergeCell ref="A512:A520"/>
    <mergeCell ref="B512:B520"/>
    <mergeCell ref="C512:C520"/>
    <mergeCell ref="D512:D514"/>
    <mergeCell ref="J513:J520"/>
    <mergeCell ref="K513:K520"/>
    <mergeCell ref="D515:D517"/>
    <mergeCell ref="D518:D520"/>
    <mergeCell ref="A494:A502"/>
    <mergeCell ref="B494:B502"/>
    <mergeCell ref="C494:C502"/>
    <mergeCell ref="D494:D496"/>
    <mergeCell ref="J495:J502"/>
    <mergeCell ref="K495:K502"/>
    <mergeCell ref="D497:D499"/>
    <mergeCell ref="D500:D502"/>
    <mergeCell ref="A503:A511"/>
    <mergeCell ref="B503:B511"/>
    <mergeCell ref="C503:C511"/>
    <mergeCell ref="D503:D505"/>
    <mergeCell ref="J504:J511"/>
    <mergeCell ref="K504:K511"/>
    <mergeCell ref="D506:D508"/>
    <mergeCell ref="D509:D511"/>
    <mergeCell ref="A539:A547"/>
    <mergeCell ref="B539:B547"/>
    <mergeCell ref="C539:C547"/>
    <mergeCell ref="D539:D541"/>
    <mergeCell ref="J540:J547"/>
    <mergeCell ref="K540:K547"/>
    <mergeCell ref="D542:D544"/>
    <mergeCell ref="D545:D547"/>
    <mergeCell ref="A521:A529"/>
    <mergeCell ref="B521:B529"/>
    <mergeCell ref="C521:C529"/>
    <mergeCell ref="D521:D523"/>
    <mergeCell ref="J522:J529"/>
    <mergeCell ref="K522:K529"/>
    <mergeCell ref="D524:D526"/>
    <mergeCell ref="D527:D529"/>
    <mergeCell ref="A530:A538"/>
    <mergeCell ref="B530:B538"/>
    <mergeCell ref="C530:C538"/>
    <mergeCell ref="D530:D532"/>
    <mergeCell ref="J531:J538"/>
    <mergeCell ref="K531:K538"/>
    <mergeCell ref="D533:D535"/>
    <mergeCell ref="D536:D538"/>
    <mergeCell ref="A548:A556"/>
    <mergeCell ref="B548:B556"/>
    <mergeCell ref="C548:C556"/>
    <mergeCell ref="D548:D550"/>
    <mergeCell ref="J549:J556"/>
    <mergeCell ref="K549:K556"/>
    <mergeCell ref="D551:D553"/>
    <mergeCell ref="D554:D556"/>
    <mergeCell ref="A575:A583"/>
    <mergeCell ref="B575:B583"/>
    <mergeCell ref="C575:C583"/>
    <mergeCell ref="D575:D577"/>
    <mergeCell ref="J576:J583"/>
    <mergeCell ref="K576:K583"/>
    <mergeCell ref="D578:D580"/>
    <mergeCell ref="D581:D583"/>
    <mergeCell ref="A557:A565"/>
    <mergeCell ref="B557:B565"/>
    <mergeCell ref="C557:C565"/>
    <mergeCell ref="D557:D559"/>
    <mergeCell ref="J558:J565"/>
    <mergeCell ref="K558:K565"/>
    <mergeCell ref="D560:D562"/>
    <mergeCell ref="D563:D565"/>
    <mergeCell ref="A566:A574"/>
    <mergeCell ref="B566:B574"/>
    <mergeCell ref="C566:C574"/>
    <mergeCell ref="D566:D568"/>
    <mergeCell ref="J567:J574"/>
    <mergeCell ref="K567:K574"/>
    <mergeCell ref="D569:D571"/>
    <mergeCell ref="D572:D574"/>
    <mergeCell ref="A584:A592"/>
    <mergeCell ref="B584:B592"/>
    <mergeCell ref="C584:C592"/>
    <mergeCell ref="D584:D586"/>
    <mergeCell ref="J585:J592"/>
    <mergeCell ref="K585:K592"/>
    <mergeCell ref="D587:D589"/>
    <mergeCell ref="D590:D592"/>
    <mergeCell ref="A593:A601"/>
    <mergeCell ref="B593:B601"/>
    <mergeCell ref="C593:C601"/>
    <mergeCell ref="D593:D595"/>
    <mergeCell ref="J594:J601"/>
    <mergeCell ref="K594:K601"/>
    <mergeCell ref="D596:D598"/>
    <mergeCell ref="D599:D601"/>
    <mergeCell ref="A656:A664"/>
    <mergeCell ref="B656:B664"/>
    <mergeCell ref="C656:C664"/>
    <mergeCell ref="D656:D658"/>
    <mergeCell ref="J657:J664"/>
    <mergeCell ref="K657:K664"/>
    <mergeCell ref="D659:D661"/>
    <mergeCell ref="D662:D664"/>
    <mergeCell ref="A602:A610"/>
    <mergeCell ref="B602:B610"/>
    <mergeCell ref="C602:C610"/>
    <mergeCell ref="D602:D604"/>
    <mergeCell ref="J603:J610"/>
    <mergeCell ref="K603:K610"/>
    <mergeCell ref="D605:D607"/>
    <mergeCell ref="D608:D610"/>
    <mergeCell ref="A611:A619"/>
    <mergeCell ref="B611:B619"/>
    <mergeCell ref="C611:C619"/>
    <mergeCell ref="D611:D613"/>
    <mergeCell ref="J612:J619"/>
    <mergeCell ref="K612:K619"/>
    <mergeCell ref="D614:D616"/>
    <mergeCell ref="D617:D619"/>
    <mergeCell ref="A692:A700"/>
    <mergeCell ref="B692:B700"/>
    <mergeCell ref="C692:C700"/>
    <mergeCell ref="D692:D694"/>
    <mergeCell ref="J693:J700"/>
    <mergeCell ref="K693:K700"/>
    <mergeCell ref="D695:D697"/>
    <mergeCell ref="D698:D700"/>
    <mergeCell ref="A647:A655"/>
    <mergeCell ref="B647:B655"/>
    <mergeCell ref="C647:C655"/>
    <mergeCell ref="D647:D649"/>
    <mergeCell ref="J648:J655"/>
    <mergeCell ref="K648:K655"/>
    <mergeCell ref="D650:D652"/>
    <mergeCell ref="D653:D655"/>
    <mergeCell ref="A665:A673"/>
    <mergeCell ref="B665:B673"/>
    <mergeCell ref="C665:C673"/>
    <mergeCell ref="D665:D667"/>
    <mergeCell ref="J666:J673"/>
    <mergeCell ref="K666:K673"/>
    <mergeCell ref="D668:D670"/>
    <mergeCell ref="D671:D673"/>
    <mergeCell ref="A728:A736"/>
    <mergeCell ref="B728:B736"/>
    <mergeCell ref="C728:C736"/>
    <mergeCell ref="D728:D730"/>
    <mergeCell ref="J729:J736"/>
    <mergeCell ref="K729:K736"/>
    <mergeCell ref="D731:D733"/>
    <mergeCell ref="D734:D736"/>
    <mergeCell ref="A737:A745"/>
    <mergeCell ref="B737:B745"/>
    <mergeCell ref="C737:C745"/>
    <mergeCell ref="D737:D739"/>
    <mergeCell ref="J738:J745"/>
    <mergeCell ref="K738:K745"/>
    <mergeCell ref="D740:D742"/>
    <mergeCell ref="D743:D745"/>
    <mergeCell ref="A719:A727"/>
    <mergeCell ref="B719:B727"/>
    <mergeCell ref="C719:C727"/>
    <mergeCell ref="D719:D721"/>
    <mergeCell ref="J720:J727"/>
    <mergeCell ref="K720:K727"/>
    <mergeCell ref="D722:D724"/>
    <mergeCell ref="D725:D727"/>
    <mergeCell ref="A764:A772"/>
    <mergeCell ref="B764:B772"/>
    <mergeCell ref="C764:C772"/>
    <mergeCell ref="D764:D766"/>
    <mergeCell ref="J765:J772"/>
    <mergeCell ref="K765:K772"/>
    <mergeCell ref="D767:D769"/>
    <mergeCell ref="D770:D772"/>
    <mergeCell ref="A746:A754"/>
    <mergeCell ref="B746:B754"/>
    <mergeCell ref="C746:C754"/>
    <mergeCell ref="D746:D748"/>
    <mergeCell ref="J747:J754"/>
    <mergeCell ref="K747:K754"/>
    <mergeCell ref="D749:D751"/>
    <mergeCell ref="D752:D754"/>
    <mergeCell ref="A773:A781"/>
    <mergeCell ref="B773:B781"/>
    <mergeCell ref="C773:C781"/>
    <mergeCell ref="D773:D775"/>
    <mergeCell ref="J774:J781"/>
    <mergeCell ref="K774:K781"/>
    <mergeCell ref="D776:D778"/>
    <mergeCell ref="D779:D781"/>
    <mergeCell ref="A782:A790"/>
    <mergeCell ref="B782:B790"/>
    <mergeCell ref="C782:C790"/>
    <mergeCell ref="D782:D784"/>
    <mergeCell ref="J783:J790"/>
    <mergeCell ref="K783:K790"/>
    <mergeCell ref="D785:D787"/>
    <mergeCell ref="D788:D790"/>
    <mergeCell ref="A809:A817"/>
    <mergeCell ref="B809:B817"/>
    <mergeCell ref="C809:C817"/>
    <mergeCell ref="D809:D811"/>
    <mergeCell ref="J810:J817"/>
    <mergeCell ref="K810:K817"/>
    <mergeCell ref="D812:D814"/>
    <mergeCell ref="D815:D817"/>
    <mergeCell ref="A818:A826"/>
    <mergeCell ref="B818:B826"/>
    <mergeCell ref="C818:C826"/>
    <mergeCell ref="D818:D820"/>
    <mergeCell ref="J819:J826"/>
    <mergeCell ref="K819:K826"/>
    <mergeCell ref="D821:D823"/>
    <mergeCell ref="D824:D826"/>
    <mergeCell ref="A854:A862"/>
    <mergeCell ref="B854:B862"/>
    <mergeCell ref="C854:C862"/>
    <mergeCell ref="D854:D856"/>
    <mergeCell ref="J855:J862"/>
    <mergeCell ref="K855:K862"/>
    <mergeCell ref="D857:D859"/>
    <mergeCell ref="D860:D862"/>
    <mergeCell ref="A827:A835"/>
    <mergeCell ref="B827:B835"/>
    <mergeCell ref="C827:C835"/>
    <mergeCell ref="D827:D829"/>
    <mergeCell ref="J828:J835"/>
    <mergeCell ref="K828:K835"/>
    <mergeCell ref="D830:D832"/>
    <mergeCell ref="D833:D835"/>
    <mergeCell ref="A836:A844"/>
    <mergeCell ref="B836:B844"/>
    <mergeCell ref="C836:C844"/>
    <mergeCell ref="D836:D838"/>
    <mergeCell ref="J837:J844"/>
    <mergeCell ref="K837:K844"/>
    <mergeCell ref="D839:D841"/>
    <mergeCell ref="D842:D844"/>
    <mergeCell ref="A872:A880"/>
    <mergeCell ref="B872:B880"/>
    <mergeCell ref="C872:C880"/>
    <mergeCell ref="D872:D874"/>
    <mergeCell ref="J873:J880"/>
    <mergeCell ref="K873:K880"/>
    <mergeCell ref="D875:D877"/>
    <mergeCell ref="D878:D880"/>
    <mergeCell ref="A845:A853"/>
    <mergeCell ref="B845:B853"/>
    <mergeCell ref="C845:C853"/>
    <mergeCell ref="D845:D847"/>
    <mergeCell ref="J846:J853"/>
    <mergeCell ref="K846:K853"/>
    <mergeCell ref="D848:D850"/>
    <mergeCell ref="D851:D853"/>
    <mergeCell ref="A863:A871"/>
    <mergeCell ref="B863:B871"/>
    <mergeCell ref="C863:C871"/>
    <mergeCell ref="D863:D865"/>
    <mergeCell ref="J864:J871"/>
    <mergeCell ref="K864:K871"/>
    <mergeCell ref="D866:D868"/>
    <mergeCell ref="D869:D871"/>
    <mergeCell ref="K900:K907"/>
    <mergeCell ref="D902:D904"/>
    <mergeCell ref="D905:D907"/>
    <mergeCell ref="A899:A907"/>
    <mergeCell ref="B899:B907"/>
    <mergeCell ref="J900:J907"/>
    <mergeCell ref="C899:C907"/>
    <mergeCell ref="D899:D901"/>
    <mergeCell ref="A881:A889"/>
    <mergeCell ref="B881:B889"/>
    <mergeCell ref="C881:C889"/>
    <mergeCell ref="D881:D883"/>
    <mergeCell ref="J882:J889"/>
    <mergeCell ref="K882:K889"/>
    <mergeCell ref="D884:D886"/>
    <mergeCell ref="D887:D889"/>
    <mergeCell ref="A890:A898"/>
    <mergeCell ref="B890:B898"/>
    <mergeCell ref="C890:C898"/>
    <mergeCell ref="D890:D892"/>
    <mergeCell ref="J891:J898"/>
    <mergeCell ref="K891:K898"/>
    <mergeCell ref="D893:D895"/>
    <mergeCell ref="D896:D898"/>
    <mergeCell ref="A1034:A1042"/>
    <mergeCell ref="B1034:B1042"/>
    <mergeCell ref="C1034:C1042"/>
    <mergeCell ref="D1034:D1036"/>
    <mergeCell ref="J1035:J1042"/>
    <mergeCell ref="K1035:K1042"/>
    <mergeCell ref="D1037:D1039"/>
    <mergeCell ref="D1040:D1042"/>
    <mergeCell ref="A1043:A1051"/>
    <mergeCell ref="B1043:B1051"/>
    <mergeCell ref="C1043:C1051"/>
    <mergeCell ref="D1043:D1045"/>
    <mergeCell ref="J1044:J1051"/>
    <mergeCell ref="K1044:K1051"/>
    <mergeCell ref="D1046:D1048"/>
    <mergeCell ref="D1049:D1051"/>
  </mergeCells>
  <phoneticPr fontId="3" type="noConversion"/>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900-000000000000}">
          <x14:formula1>
            <xm:f>兵法相关参数!$C$3:$AK$3</xm:f>
          </x14:formula1>
          <xm:sqref>AB1:AB241 AG1:AG241 AG251:AG610 AB251:AB610 AB641:AB643 AB647:AB651 AG647:AG651 AB639 AG641:AG643 AB656:AB664 AG656:AG664 AB666 AB674:AB676 AG674:AG676 AB680:AB685 AG680:AG685 AB689:AB694 AG689:AG694 AG698:AG703 AB698:AB700 AB702:AB705 AB728:AB739 AB723:AB724 AB749:AB750 AG728:AG739 AG722:AG724 AG709:AG718 AB709:AB720 AB743:AB747 AG753:AG759 AB752:AB759 AG743:AG750 AB768 AG762:AG766 AB761:AB766 AG771:AG775 AB770:AB775 AB777 AB779:AB784 AG780:AG784 AB788:AB811 AG788:AG811 AB813:AB817 AG814:AG817 AB819:AB826 AG820:AG826 AB828:AB835 AG829:AG835 AB837:AB844 AG838:AG844 AG847 AB846:AB847 AB850:AB871 AG850:AG871 AB873:AB880 AG874:AG880 AB924:AB925 AB882:AB898 AG883:AG898 AB900:AB901 AB903:AB907 AG900:AG907 AB909:AB910 AG909:AG916 AB912:AB916 AB918:AB919 AB921:AB922 AG918:AG922 AG924:AG925 AG927:AG931 AB927:AB928 AB930:AB931 AB933:AB934 AG933:AG934 AB963:AB964 AG936:AG940 AB936:AB937 AG942:AG943 AB942:AB943 AB945:AB952 AB939:AB940 AG951:AG952 AB957:AB958 AG954:AG958 AB954:AB955 AG960:AG961 AB960:AB961 AG963:AG967 AG945:AG949 AG975:AG979 AB1002:AB1006 AG1005:AG1006 AG1009 AG969:AG973 AB966:AB973 AB975:AB979 AG994:AG1003 AG982:AG991 AB981:AB991 AB1008:AB1009 AB1011 AB993:AB1000 AG1013:AG1018 AB1013:AB1018 AB1020:AB1027 AG1020:AG1027 AG1050:AG1048576 AB1029:AB1039 AG1029:AG1039 AB1050:AB1048576 AG1048 AG1041:AG1045 AB1041:AB1045 AB1048</xm:sqref>
        </x14:dataValidation>
        <x14:dataValidation type="list" allowBlank="1" showInputMessage="1" showErrorMessage="1" xr:uid="{00000000-0002-0000-0900-000001000000}">
          <x14:formula1>
            <xm:f>'C:\Users\admin\Desktop\[技能设计兵法0.xlsm]兵法相关参数'!#REF!</xm:f>
          </x14:formula1>
          <xm:sqref>AB242:AB250 AG242:AG250 AB667:AB673 AB665 AG665:AG673 AB677:AB679 AG677:AG679 AB686:AB688 AG686:AG688 AB695:AB697 AG695:AG697 AG704:AG708 AB701 AB706 AG719:AG721 AB721:AB722 AG776:AG778 AB776 AB778 AB785:AB787 AG785:AG787 AB872 AB881 AB899 AB902 AB908 AB911 AB917 AB923 AB920 AG923 AB926 AB932 AB929 AG932 AB935 AB941 AB938 AG941 AB944 AB965 AG968 AG950 AB953 AB959 AB956 AG959 AB962 AB992 AB974 AB1001 AG1004 AG992:AG993 AB1019 AB1028 AB1040 AB1049 AB1046:AB1047 AG1046:AG1047</xm:sqref>
        </x14:dataValidation>
        <x14:dataValidation type="list" allowBlank="1" showInputMessage="1" showErrorMessage="1" xr:uid="{00000000-0002-0000-0900-000002000000}">
          <x14:formula1>
            <xm:f>兵法相关参数!#REF!</xm:f>
          </x14:formula1>
          <xm:sqref>AB644:AB646 AB611:AB638 AB640 AG611:AG640 AG644:AG646 AB740:AB742 AG740:AG742 AG752 AG761 AG770 AG779 AB812 AG812:AG813 AG818:AG819 AB818 AG827:AG828 AB827 AG836:AG837 AB836 AG845:AG846 AB845 AB848:AB849 AG848:AG849 AG872:AG873 AG881:AG882 AG899 AG908 AG917 AG926 AG935 AG944 AG953 AG962 AG980:AG981 AG974 AB980 AG1007:AG1008 AB1007 AB1010 AG1010:AG1012 AB1012 AG1019 AG1028 AG1040 AG1049</xm:sqref>
        </x14:dataValidation>
        <x14:dataValidation type="list" allowBlank="1" showInputMessage="1" showErrorMessage="1" xr:uid="{00000000-0002-0000-0900-000003000000}">
          <x14:formula1>
            <xm:f>'F:\slg_cehua\trunk\数值文档\数值设计\战斗\战国\[技能设计兵法1.xlsm]兵法相关参数'!#REF!</xm:f>
          </x14:formula1>
          <xm:sqref>AB652:AB655 AG652:AG655 AG767:AG769 AB767 AB769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6"/>
  <dimension ref="A1:AZ100"/>
  <sheetViews>
    <sheetView topLeftCell="A43" workbookViewId="0">
      <selection activeCell="E35" sqref="E35"/>
    </sheetView>
  </sheetViews>
  <sheetFormatPr defaultRowHeight="11.25"/>
  <cols>
    <col min="1" max="1" width="10.5" style="29" bestFit="1" customWidth="1"/>
    <col min="2" max="2" width="13.875" style="29" bestFit="1" customWidth="1"/>
    <col min="3" max="3" width="17.25" style="29" bestFit="1" customWidth="1"/>
    <col min="4" max="4" width="12.25" style="29" bestFit="1" customWidth="1"/>
    <col min="5" max="5" width="10.5" style="29" customWidth="1"/>
    <col min="6" max="6" width="10.5" style="29" bestFit="1" customWidth="1"/>
    <col min="7" max="7" width="10.5" style="29" customWidth="1"/>
    <col min="8" max="8" width="10.5" style="29" bestFit="1" customWidth="1"/>
    <col min="9" max="9" width="33.875" style="29" bestFit="1" customWidth="1"/>
    <col min="10" max="16384" width="9" style="29"/>
  </cols>
  <sheetData>
    <row r="1" spans="1:52">
      <c r="A1" s="229" t="str">
        <f>IF([2]大数据效果预估!A1="","",[2]大数据效果预估!A1)</f>
        <v>战法数量预估</v>
      </c>
      <c r="B1" s="229" t="str">
        <f>IF([2]大数据效果预估!B1="","",[2]大数据效果预估!B1)</f>
        <v/>
      </c>
      <c r="C1" s="229" t="str">
        <f>IF([2]大数据效果预估!C1="","",[2]大数据效果预估!C1)</f>
        <v/>
      </c>
      <c r="D1" s="229" t="str">
        <f>IF([2]大数据效果预估!D1="","",[2]大数据效果预估!D1)</f>
        <v/>
      </c>
      <c r="E1" s="229" t="str">
        <f>IF([2]大数据效果预估!E1="","",[2]大数据效果预估!E1)</f>
        <v/>
      </c>
      <c r="F1" s="229" t="str">
        <f>IF([2]大数据效果预估!F1="","",[2]大数据效果预估!F1)</f>
        <v/>
      </c>
      <c r="G1" s="229" t="str">
        <f>IF([2]大数据效果预估!G1="","",[2]大数据效果预估!G1)</f>
        <v/>
      </c>
      <c r="H1" s="229" t="str">
        <f>IF([2]大数据效果预估!H1="","",[2]大数据效果预估!H1)</f>
        <v/>
      </c>
      <c r="I1" s="229" t="str">
        <f>IF([2]大数据效果预估!I1="","",[2]大数据效果预估!I1)</f>
        <v/>
      </c>
      <c r="J1" s="229" t="str">
        <f>IF([2]大数据效果预估!J1="","",[2]大数据效果预估!J1)</f>
        <v/>
      </c>
      <c r="K1" s="229" t="str">
        <f>IF([2]大数据效果预估!K1="","",[2]大数据效果预估!K1)</f>
        <v/>
      </c>
      <c r="L1" s="229" t="str">
        <f>IF([2]大数据效果预估!L1="","",[2]大数据效果预估!L1)</f>
        <v/>
      </c>
      <c r="M1" s="229" t="str">
        <f>IF([2]大数据效果预估!M1="","",[2]大数据效果预估!M1)</f>
        <v/>
      </c>
      <c r="N1" s="229" t="str">
        <f>IF([2]大数据效果预估!N1="","",[2]大数据效果预估!N1)</f>
        <v/>
      </c>
      <c r="O1" s="229" t="str">
        <f>IF([2]大数据效果预估!O1="","",[2]大数据效果预估!O1)</f>
        <v/>
      </c>
      <c r="P1" s="229" t="str">
        <f>IF([2]大数据效果预估!P1="","",[2]大数据效果预估!P1)</f>
        <v/>
      </c>
      <c r="Q1" s="229" t="str">
        <f>IF([2]大数据效果预估!Q1="","",[2]大数据效果预估!Q1)</f>
        <v/>
      </c>
      <c r="R1" s="229" t="str">
        <f>IF([2]大数据效果预估!R1="","",[2]大数据效果预估!R1)</f>
        <v/>
      </c>
      <c r="S1" s="229" t="str">
        <f>IF([2]大数据效果预估!S1="","",[2]大数据效果预估!S1)</f>
        <v/>
      </c>
      <c r="T1" s="229" t="str">
        <f>IF([2]大数据效果预估!T1="","",[2]大数据效果预估!T1)</f>
        <v/>
      </c>
      <c r="U1" s="229" t="str">
        <f>IF([2]大数据效果预估!U1="","",[2]大数据效果预估!U1)</f>
        <v/>
      </c>
      <c r="V1" s="229" t="str">
        <f>IF([2]大数据效果预估!V1="","",[2]大数据效果预估!V1)</f>
        <v/>
      </c>
      <c r="W1" s="229" t="str">
        <f>IF([2]大数据效果预估!W1="","",[2]大数据效果预估!W1)</f>
        <v/>
      </c>
      <c r="X1" s="229" t="str">
        <f>IF([2]大数据效果预估!X1="","",[2]大数据效果预估!X1)</f>
        <v/>
      </c>
      <c r="Y1" s="229" t="str">
        <f>IF([2]大数据效果预估!Y1="","",[2]大数据效果预估!Y1)</f>
        <v/>
      </c>
      <c r="Z1" s="229" t="str">
        <f>IF([2]大数据效果预估!Z1="","",[2]大数据效果预估!Z1)</f>
        <v/>
      </c>
      <c r="AA1" s="229" t="str">
        <f>IF([2]大数据效果预估!AA1="","",[2]大数据效果预估!AA1)</f>
        <v/>
      </c>
      <c r="AB1" s="229" t="str">
        <f>IF([2]大数据效果预估!AB1="","",[2]大数据效果预估!AB1)</f>
        <v/>
      </c>
      <c r="AC1" s="229" t="str">
        <f>IF([2]大数据效果预估!AC1="","",[2]大数据效果预估!AC1)</f>
        <v/>
      </c>
      <c r="AD1" s="229" t="str">
        <f>IF([2]大数据效果预估!AD1="","",[2]大数据效果预估!AD1)</f>
        <v/>
      </c>
      <c r="AE1" s="229" t="str">
        <f>IF([2]大数据效果预估!AE1="","",[2]大数据效果预估!AE1)</f>
        <v/>
      </c>
      <c r="AF1" s="229" t="str">
        <f>IF([2]大数据效果预估!AF1="","",[2]大数据效果预估!AF1)</f>
        <v/>
      </c>
      <c r="AG1" s="229" t="str">
        <f>IF([2]大数据效果预估!AG1="","",[2]大数据效果预估!AG1)</f>
        <v/>
      </c>
      <c r="AH1" s="229" t="str">
        <f>IF([2]大数据效果预估!AH1="","",[2]大数据效果预估!AH1)</f>
        <v/>
      </c>
      <c r="AI1" s="229" t="str">
        <f>IF([2]大数据效果预估!AI1="","",[2]大数据效果预估!AI1)</f>
        <v/>
      </c>
      <c r="AJ1" s="229" t="str">
        <f>IF([2]大数据效果预估!AJ1="","",[2]大数据效果预估!AJ1)</f>
        <v/>
      </c>
      <c r="AK1" s="229" t="str">
        <f>IF([2]大数据效果预估!AK1="","",[2]大数据效果预估!AK1)</f>
        <v/>
      </c>
      <c r="AL1" s="229" t="str">
        <f>IF([2]大数据效果预估!AL1="","",[2]大数据效果预估!AL1)</f>
        <v/>
      </c>
      <c r="AM1" s="229" t="str">
        <f>IF([2]大数据效果预估!AM1="","",[2]大数据效果预估!AM1)</f>
        <v/>
      </c>
      <c r="AN1" s="229" t="str">
        <f>IF([2]大数据效果预估!AN1="","",[2]大数据效果预估!AN1)</f>
        <v/>
      </c>
      <c r="AO1" s="229" t="str">
        <f>IF([2]大数据效果预估!AO1="","",[2]大数据效果预估!AO1)</f>
        <v/>
      </c>
      <c r="AP1" s="229" t="str">
        <f>IF([2]大数据效果预估!AP1="","",[2]大数据效果预估!AP1)</f>
        <v/>
      </c>
      <c r="AQ1" s="229" t="str">
        <f>IF([2]大数据效果预估!AQ1="","",[2]大数据效果预估!AQ1)</f>
        <v/>
      </c>
      <c r="AR1" s="229" t="str">
        <f>IF([2]大数据效果预估!AR1="","",[2]大数据效果预估!AR1)</f>
        <v/>
      </c>
      <c r="AS1" s="229" t="str">
        <f>IF([2]大数据效果预估!AS1="","",[2]大数据效果预估!AS1)</f>
        <v/>
      </c>
      <c r="AT1" s="229" t="str">
        <f>IF([2]大数据效果预估!AT1="","",[2]大数据效果预估!AT1)</f>
        <v/>
      </c>
      <c r="AU1" s="229" t="str">
        <f>IF([2]大数据效果预估!AU1="","",[2]大数据效果预估!AU1)</f>
        <v/>
      </c>
      <c r="AV1" s="229" t="str">
        <f>IF([2]大数据效果预估!AV1="","",[2]大数据效果预估!AV1)</f>
        <v/>
      </c>
      <c r="AW1" s="229" t="str">
        <f>IF([2]大数据效果预估!AW1="","",[2]大数据效果预估!AW1)</f>
        <v/>
      </c>
      <c r="AX1" s="229" t="str">
        <f>IF([2]大数据效果预估!AX1="","",[2]大数据效果预估!AX1)</f>
        <v/>
      </c>
      <c r="AY1" s="229" t="str">
        <f>IF([2]大数据效果预估!AY1="","",[2]大数据效果预估!AY1)</f>
        <v/>
      </c>
      <c r="AZ1" s="229" t="str">
        <f>IF([2]大数据效果预估!AZ1="","",[2]大数据效果预估!AZ1)</f>
        <v/>
      </c>
    </row>
    <row r="2" spans="1:52">
      <c r="A2" s="229" t="str">
        <f>IF([2]大数据效果预估!A2="","",[2]大数据效果预估!A2)</f>
        <v/>
      </c>
      <c r="B2" s="229" t="str">
        <f>IF([2]大数据效果预估!B2="","",[2]大数据效果预估!B2)</f>
        <v/>
      </c>
      <c r="C2" s="229" t="str">
        <f>IF([2]大数据效果预估!C2="","",[2]大数据效果预估!C2)</f>
        <v/>
      </c>
      <c r="D2" s="229" t="str">
        <f>IF([2]大数据效果预估!D2="","",[2]大数据效果预估!D2)</f>
        <v/>
      </c>
      <c r="E2" s="229" t="str">
        <f>IF([2]大数据效果预估!E2="","",[2]大数据效果预估!E2)</f>
        <v/>
      </c>
      <c r="F2" s="229" t="str">
        <f>IF([2]大数据效果预估!F2="","",[2]大数据效果预估!F2)</f>
        <v/>
      </c>
      <c r="G2" s="229" t="str">
        <f>IF([2]大数据效果预估!G2="","",[2]大数据效果预估!G2)</f>
        <v/>
      </c>
      <c r="H2" s="229" t="str">
        <f>IF([2]大数据效果预估!H2="","",[2]大数据效果预估!H2)</f>
        <v/>
      </c>
      <c r="I2" s="229" t="str">
        <f>IF([2]大数据效果预估!I2="","",[2]大数据效果预估!I2)</f>
        <v/>
      </c>
      <c r="J2" s="229" t="str">
        <f>IF([2]大数据效果预估!J2="","",[2]大数据效果预估!J2)</f>
        <v/>
      </c>
      <c r="K2" s="229" t="str">
        <f>IF([2]大数据效果预估!K2="","",[2]大数据效果预估!K2)</f>
        <v/>
      </c>
      <c r="L2" s="229" t="str">
        <f>IF([2]大数据效果预估!L2="","",[2]大数据效果预估!L2)</f>
        <v/>
      </c>
      <c r="M2" s="229" t="str">
        <f>IF([2]大数据效果预估!M2="","",[2]大数据效果预估!M2)</f>
        <v/>
      </c>
      <c r="N2" s="229" t="str">
        <f>IF([2]大数据效果预估!N2="","",[2]大数据效果预估!N2)</f>
        <v/>
      </c>
      <c r="O2" s="229" t="str">
        <f>IF([2]大数据效果预估!O2="","",[2]大数据效果预估!O2)</f>
        <v/>
      </c>
      <c r="P2" s="229" t="str">
        <f>IF([2]大数据效果预估!P2="","",[2]大数据效果预估!P2)</f>
        <v/>
      </c>
      <c r="Q2" s="229" t="str">
        <f>IF([2]大数据效果预估!Q2="","",[2]大数据效果预估!Q2)</f>
        <v/>
      </c>
      <c r="R2" s="229" t="str">
        <f>IF([2]大数据效果预估!R2="","",[2]大数据效果预估!R2)</f>
        <v/>
      </c>
      <c r="S2" s="229" t="str">
        <f>IF([2]大数据效果预估!S2="","",[2]大数据效果预估!S2)</f>
        <v/>
      </c>
      <c r="T2" s="229" t="str">
        <f>IF([2]大数据效果预估!T2="","",[2]大数据效果预估!T2)</f>
        <v/>
      </c>
      <c r="U2" s="229" t="str">
        <f>IF([2]大数据效果预估!U2="","",[2]大数据效果预估!U2)</f>
        <v/>
      </c>
      <c r="V2" s="229" t="str">
        <f>IF([2]大数据效果预估!V2="","",[2]大数据效果预估!V2)</f>
        <v/>
      </c>
      <c r="W2" s="229" t="str">
        <f>IF([2]大数据效果预估!W2="","",[2]大数据效果预估!W2)</f>
        <v/>
      </c>
      <c r="X2" s="229" t="str">
        <f>IF([2]大数据效果预估!X2="","",[2]大数据效果预估!X2)</f>
        <v/>
      </c>
      <c r="Y2" s="229" t="str">
        <f>IF([2]大数据效果预估!Y2="","",[2]大数据效果预估!Y2)</f>
        <v/>
      </c>
      <c r="Z2" s="229" t="str">
        <f>IF([2]大数据效果预估!Z2="","",[2]大数据效果预估!Z2)</f>
        <v/>
      </c>
      <c r="AA2" s="229" t="str">
        <f>IF([2]大数据效果预估!AA2="","",[2]大数据效果预估!AA2)</f>
        <v/>
      </c>
      <c r="AB2" s="229" t="str">
        <f>IF([2]大数据效果预估!AB2="","",[2]大数据效果预估!AB2)</f>
        <v/>
      </c>
      <c r="AC2" s="229" t="str">
        <f>IF([2]大数据效果预估!AC2="","",[2]大数据效果预估!AC2)</f>
        <v/>
      </c>
      <c r="AD2" s="229" t="str">
        <f>IF([2]大数据效果预估!AD2="","",[2]大数据效果预估!AD2)</f>
        <v/>
      </c>
      <c r="AE2" s="229" t="str">
        <f>IF([2]大数据效果预估!AE2="","",[2]大数据效果预估!AE2)</f>
        <v/>
      </c>
      <c r="AF2" s="229" t="str">
        <f>IF([2]大数据效果预估!AF2="","",[2]大数据效果预估!AF2)</f>
        <v/>
      </c>
      <c r="AG2" s="229" t="str">
        <f>IF([2]大数据效果预估!AG2="","",[2]大数据效果预估!AG2)</f>
        <v/>
      </c>
      <c r="AH2" s="229" t="str">
        <f>IF([2]大数据效果预估!AH2="","",[2]大数据效果预估!AH2)</f>
        <v/>
      </c>
      <c r="AI2" s="229" t="str">
        <f>IF([2]大数据效果预估!AI2="","",[2]大数据效果预估!AI2)</f>
        <v/>
      </c>
      <c r="AJ2" s="229" t="str">
        <f>IF([2]大数据效果预估!AJ2="","",[2]大数据效果预估!AJ2)</f>
        <v/>
      </c>
      <c r="AK2" s="229" t="str">
        <f>IF([2]大数据效果预估!AK2="","",[2]大数据效果预估!AK2)</f>
        <v/>
      </c>
      <c r="AL2" s="229" t="str">
        <f>IF([2]大数据效果预估!AL2="","",[2]大数据效果预估!AL2)</f>
        <v/>
      </c>
      <c r="AM2" s="229" t="str">
        <f>IF([2]大数据效果预估!AM2="","",[2]大数据效果预估!AM2)</f>
        <v/>
      </c>
      <c r="AN2" s="229" t="str">
        <f>IF([2]大数据效果预估!AN2="","",[2]大数据效果预估!AN2)</f>
        <v/>
      </c>
      <c r="AO2" s="229" t="str">
        <f>IF([2]大数据效果预估!AO2="","",[2]大数据效果预估!AO2)</f>
        <v/>
      </c>
      <c r="AP2" s="229" t="str">
        <f>IF([2]大数据效果预估!AP2="","",[2]大数据效果预估!AP2)</f>
        <v/>
      </c>
      <c r="AQ2" s="229" t="str">
        <f>IF([2]大数据效果预估!AQ2="","",[2]大数据效果预估!AQ2)</f>
        <v/>
      </c>
      <c r="AR2" s="229" t="str">
        <f>IF([2]大数据效果预估!AR2="","",[2]大数据效果预估!AR2)</f>
        <v/>
      </c>
      <c r="AS2" s="229" t="str">
        <f>IF([2]大数据效果预估!AS2="","",[2]大数据效果预估!AS2)</f>
        <v/>
      </c>
      <c r="AT2" s="229" t="str">
        <f>IF([2]大数据效果预估!AT2="","",[2]大数据效果预估!AT2)</f>
        <v/>
      </c>
      <c r="AU2" s="229" t="str">
        <f>IF([2]大数据效果预估!AU2="","",[2]大数据效果预估!AU2)</f>
        <v/>
      </c>
      <c r="AV2" s="229" t="str">
        <f>IF([2]大数据效果预估!AV2="","",[2]大数据效果预估!AV2)</f>
        <v/>
      </c>
      <c r="AW2" s="229" t="str">
        <f>IF([2]大数据效果预估!AW2="","",[2]大数据效果预估!AW2)</f>
        <v/>
      </c>
      <c r="AX2" s="229" t="str">
        <f>IF([2]大数据效果预估!AX2="","",[2]大数据效果预估!AX2)</f>
        <v/>
      </c>
      <c r="AY2" s="229" t="str">
        <f>IF([2]大数据效果预估!AY2="","",[2]大数据效果预估!AY2)</f>
        <v/>
      </c>
      <c r="AZ2" s="229" t="str">
        <f>IF([2]大数据效果预估!AZ2="","",[2]大数据效果预估!AZ2)</f>
        <v/>
      </c>
    </row>
    <row r="3" spans="1:52">
      <c r="A3" s="229" t="str">
        <f>IF([2]大数据效果预估!A3="","",[2]大数据效果预估!A3)</f>
        <v/>
      </c>
      <c r="B3" s="229" t="str">
        <f>IF([2]大数据效果预估!B3="","",[2]大数据效果预估!B3)</f>
        <v/>
      </c>
      <c r="C3" s="229" t="str">
        <f>IF([2]大数据效果预估!C3="","",[2]大数据效果预估!C3)</f>
        <v/>
      </c>
      <c r="D3" s="229" t="str">
        <f>IF([2]大数据效果预估!D3="","",[2]大数据效果预估!D3)</f>
        <v/>
      </c>
      <c r="E3" s="229" t="str">
        <f>IF([2]大数据效果预估!E3="","",[2]大数据效果预估!E3)</f>
        <v/>
      </c>
      <c r="F3" s="229" t="str">
        <f>IF([2]大数据效果预估!F3="","",[2]大数据效果预估!F3)</f>
        <v/>
      </c>
      <c r="G3" s="229" t="str">
        <f>IF([2]大数据效果预估!G3="","",[2]大数据效果预估!G3)</f>
        <v/>
      </c>
      <c r="H3" s="229" t="str">
        <f>IF([2]大数据效果预估!H3="","",[2]大数据效果预估!H3)</f>
        <v/>
      </c>
      <c r="I3" s="229" t="str">
        <f>IF([2]大数据效果预估!I3="","",[2]大数据效果预估!I3)</f>
        <v/>
      </c>
      <c r="J3" s="229" t="str">
        <f>IF([2]大数据效果预估!J3="","",[2]大数据效果预估!J3)</f>
        <v/>
      </c>
      <c r="K3" s="229" t="str">
        <f>IF([2]大数据效果预估!K3="","",[2]大数据效果预估!K3)</f>
        <v/>
      </c>
      <c r="L3" s="229" t="str">
        <f>IF([2]大数据效果预估!L3="","",[2]大数据效果预估!L3)</f>
        <v/>
      </c>
      <c r="M3" s="229" t="str">
        <f>IF([2]大数据效果预估!M3="","",[2]大数据效果预估!M3)</f>
        <v/>
      </c>
      <c r="N3" s="229" t="str">
        <f>IF([2]大数据效果预估!N3="","",[2]大数据效果预估!N3)</f>
        <v/>
      </c>
      <c r="O3" s="229" t="str">
        <f>IF([2]大数据效果预估!O3="","",[2]大数据效果预估!O3)</f>
        <v/>
      </c>
      <c r="P3" s="229" t="str">
        <f>IF([2]大数据效果预估!P3="","",[2]大数据效果预估!P3)</f>
        <v/>
      </c>
      <c r="Q3" s="229" t="str">
        <f>IF([2]大数据效果预估!Q3="","",[2]大数据效果预估!Q3)</f>
        <v/>
      </c>
      <c r="R3" s="229" t="str">
        <f>IF([2]大数据效果预估!R3="","",[2]大数据效果预估!R3)</f>
        <v/>
      </c>
      <c r="S3" s="229" t="str">
        <f>IF([2]大数据效果预估!S3="","",[2]大数据效果预估!S3)</f>
        <v/>
      </c>
      <c r="T3" s="229" t="str">
        <f>IF([2]大数据效果预估!T3="","",[2]大数据效果预估!T3)</f>
        <v/>
      </c>
      <c r="U3" s="229" t="str">
        <f>IF([2]大数据效果预估!U3="","",[2]大数据效果预估!U3)</f>
        <v/>
      </c>
      <c r="V3" s="229" t="str">
        <f>IF([2]大数据效果预估!V3="","",[2]大数据效果预估!V3)</f>
        <v/>
      </c>
      <c r="W3" s="229" t="str">
        <f>IF([2]大数据效果预估!W3="","",[2]大数据效果预估!W3)</f>
        <v/>
      </c>
      <c r="X3" s="229" t="str">
        <f>IF([2]大数据效果预估!X3="","",[2]大数据效果预估!X3)</f>
        <v/>
      </c>
      <c r="Y3" s="229" t="str">
        <f>IF([2]大数据效果预估!Y3="","",[2]大数据效果预估!Y3)</f>
        <v/>
      </c>
      <c r="Z3" s="229" t="str">
        <f>IF([2]大数据效果预估!Z3="","",[2]大数据效果预估!Z3)</f>
        <v/>
      </c>
      <c r="AA3" s="229" t="str">
        <f>IF([2]大数据效果预估!AA3="","",[2]大数据效果预估!AA3)</f>
        <v/>
      </c>
      <c r="AB3" s="229" t="str">
        <f>IF([2]大数据效果预估!AB3="","",[2]大数据效果预估!AB3)</f>
        <v/>
      </c>
      <c r="AC3" s="229" t="str">
        <f>IF([2]大数据效果预估!AC3="","",[2]大数据效果预估!AC3)</f>
        <v/>
      </c>
      <c r="AD3" s="229" t="str">
        <f>IF([2]大数据效果预估!AD3="","",[2]大数据效果预估!AD3)</f>
        <v/>
      </c>
      <c r="AE3" s="229" t="str">
        <f>IF([2]大数据效果预估!AE3="","",[2]大数据效果预估!AE3)</f>
        <v/>
      </c>
      <c r="AF3" s="229" t="str">
        <f>IF([2]大数据效果预估!AF3="","",[2]大数据效果预估!AF3)</f>
        <v/>
      </c>
      <c r="AG3" s="229" t="str">
        <f>IF([2]大数据效果预估!AG3="","",[2]大数据效果预估!AG3)</f>
        <v/>
      </c>
      <c r="AH3" s="229" t="str">
        <f>IF([2]大数据效果预估!AH3="","",[2]大数据效果预估!AH3)</f>
        <v/>
      </c>
      <c r="AI3" s="229" t="str">
        <f>IF([2]大数据效果预估!AI3="","",[2]大数据效果预估!AI3)</f>
        <v/>
      </c>
      <c r="AJ3" s="229" t="str">
        <f>IF([2]大数据效果预估!AJ3="","",[2]大数据效果预估!AJ3)</f>
        <v/>
      </c>
      <c r="AK3" s="229" t="str">
        <f>IF([2]大数据效果预估!AK3="","",[2]大数据效果预估!AK3)</f>
        <v/>
      </c>
      <c r="AL3" s="229" t="str">
        <f>IF([2]大数据效果预估!AL3="","",[2]大数据效果预估!AL3)</f>
        <v/>
      </c>
      <c r="AM3" s="229" t="str">
        <f>IF([2]大数据效果预估!AM3="","",[2]大数据效果预估!AM3)</f>
        <v/>
      </c>
      <c r="AN3" s="229" t="str">
        <f>IF([2]大数据效果预估!AN3="","",[2]大数据效果预估!AN3)</f>
        <v/>
      </c>
      <c r="AO3" s="229" t="str">
        <f>IF([2]大数据效果预估!AO3="","",[2]大数据效果预估!AO3)</f>
        <v/>
      </c>
      <c r="AP3" s="229" t="str">
        <f>IF([2]大数据效果预估!AP3="","",[2]大数据效果预估!AP3)</f>
        <v/>
      </c>
      <c r="AQ3" s="229" t="str">
        <f>IF([2]大数据效果预估!AQ3="","",[2]大数据效果预估!AQ3)</f>
        <v/>
      </c>
      <c r="AR3" s="229" t="str">
        <f>IF([2]大数据效果预估!AR3="","",[2]大数据效果预估!AR3)</f>
        <v/>
      </c>
      <c r="AS3" s="229" t="str">
        <f>IF([2]大数据效果预估!AS3="","",[2]大数据效果预估!AS3)</f>
        <v/>
      </c>
      <c r="AT3" s="229" t="str">
        <f>IF([2]大数据效果预估!AT3="","",[2]大数据效果预估!AT3)</f>
        <v/>
      </c>
      <c r="AU3" s="229" t="str">
        <f>IF([2]大数据效果预估!AU3="","",[2]大数据效果预估!AU3)</f>
        <v/>
      </c>
      <c r="AV3" s="229" t="str">
        <f>IF([2]大数据效果预估!AV3="","",[2]大数据效果预估!AV3)</f>
        <v/>
      </c>
      <c r="AW3" s="229" t="str">
        <f>IF([2]大数据效果预估!AW3="","",[2]大数据效果预估!AW3)</f>
        <v/>
      </c>
      <c r="AX3" s="229" t="str">
        <f>IF([2]大数据效果预估!AX3="","",[2]大数据效果预估!AX3)</f>
        <v/>
      </c>
      <c r="AY3" s="229" t="str">
        <f>IF([2]大数据效果预估!AY3="","",[2]大数据效果预估!AY3)</f>
        <v/>
      </c>
      <c r="AZ3" s="229" t="str">
        <f>IF([2]大数据效果预估!AZ3="","",[2]大数据效果预估!AZ3)</f>
        <v/>
      </c>
    </row>
    <row r="4" spans="1:52">
      <c r="A4" s="229" t="str">
        <f>IF([2]大数据效果预估!A4="","",[2]大数据效果预估!A4)</f>
        <v/>
      </c>
      <c r="B4" s="229" t="str">
        <f>IF([2]大数据效果预估!B4="","",[2]大数据效果预估!B4)</f>
        <v>武将星级</v>
      </c>
      <c r="C4" s="229" t="str">
        <f>IF([2]大数据效果预估!C4="","",[2]大数据效果预估!C4)</f>
        <v>战法数量预估</v>
      </c>
      <c r="D4" s="229" t="str">
        <f>IF([2]大数据效果预估!D4="","",[2]大数据效果预估!D4)</f>
        <v>战法效用预估</v>
      </c>
      <c r="E4" s="229" t="str">
        <f>IF([2]大数据效果预估!E4="","",[2]大数据效果预估!E4)</f>
        <v/>
      </c>
      <c r="F4" s="229" t="str">
        <f>IF([2]大数据效果预估!F4="","",[2]大数据效果预估!F4)</f>
        <v/>
      </c>
      <c r="G4" s="229" t="str">
        <f>IF([2]大数据效果预估!G4="","",[2]大数据效果预估!G4)</f>
        <v/>
      </c>
      <c r="H4" s="229" t="str">
        <f>IF([2]大数据效果预估!H4="","",[2]大数据效果预估!H4)</f>
        <v/>
      </c>
      <c r="I4" s="229" t="str">
        <f>IF([2]大数据效果预估!I4="","",[2]大数据效果预估!I4)</f>
        <v/>
      </c>
      <c r="J4" s="229" t="str">
        <f>IF([2]大数据效果预估!J4="","",[2]大数据效果预估!J4)</f>
        <v/>
      </c>
      <c r="K4" s="229" t="str">
        <f>IF([2]大数据效果预估!K4="","",[2]大数据效果预估!K4)</f>
        <v/>
      </c>
      <c r="L4" s="229" t="str">
        <f>IF([2]大数据效果预估!L4="","",[2]大数据效果预估!L4)</f>
        <v/>
      </c>
      <c r="M4" s="229" t="str">
        <f>IF([2]大数据效果预估!M4="","",[2]大数据效果预估!M4)</f>
        <v/>
      </c>
      <c r="N4" s="229" t="str">
        <f>IF([2]大数据效果预估!N4="","",[2]大数据效果预估!N4)</f>
        <v/>
      </c>
      <c r="O4" s="229" t="str">
        <f>IF([2]大数据效果预估!O4="","",[2]大数据效果预估!O4)</f>
        <v/>
      </c>
      <c r="P4" s="229" t="str">
        <f>IF([2]大数据效果预估!P4="","",[2]大数据效果预估!P4)</f>
        <v/>
      </c>
      <c r="Q4" s="229" t="str">
        <f>IF([2]大数据效果预估!Q4="","",[2]大数据效果预估!Q4)</f>
        <v/>
      </c>
      <c r="R4" s="229" t="str">
        <f>IF([2]大数据效果预估!R4="","",[2]大数据效果预估!R4)</f>
        <v/>
      </c>
      <c r="S4" s="229" t="str">
        <f>IF([2]大数据效果预估!S4="","",[2]大数据效果预估!S4)</f>
        <v/>
      </c>
      <c r="T4" s="229" t="str">
        <f>IF([2]大数据效果预估!T4="","",[2]大数据效果预估!T4)</f>
        <v/>
      </c>
      <c r="U4" s="229" t="str">
        <f>IF([2]大数据效果预估!U4="","",[2]大数据效果预估!U4)</f>
        <v/>
      </c>
      <c r="V4" s="229" t="str">
        <f>IF([2]大数据效果预估!V4="","",[2]大数据效果预估!V4)</f>
        <v/>
      </c>
      <c r="W4" s="229" t="str">
        <f>IF([2]大数据效果预估!W4="","",[2]大数据效果预估!W4)</f>
        <v/>
      </c>
      <c r="X4" s="229" t="str">
        <f>IF([2]大数据效果预估!X4="","",[2]大数据效果预估!X4)</f>
        <v/>
      </c>
      <c r="Y4" s="229" t="str">
        <f>IF([2]大数据效果预估!Y4="","",[2]大数据效果预估!Y4)</f>
        <v/>
      </c>
      <c r="Z4" s="229" t="str">
        <f>IF([2]大数据效果预估!Z4="","",[2]大数据效果预估!Z4)</f>
        <v/>
      </c>
      <c r="AA4" s="229" t="str">
        <f>IF([2]大数据效果预估!AA4="","",[2]大数据效果预估!AA4)</f>
        <v/>
      </c>
      <c r="AB4" s="229" t="str">
        <f>IF([2]大数据效果预估!AB4="","",[2]大数据效果预估!AB4)</f>
        <v/>
      </c>
      <c r="AC4" s="229" t="str">
        <f>IF([2]大数据效果预估!AC4="","",[2]大数据效果预估!AC4)</f>
        <v/>
      </c>
      <c r="AD4" s="229" t="str">
        <f>IF([2]大数据效果预估!AD4="","",[2]大数据效果预估!AD4)</f>
        <v/>
      </c>
      <c r="AE4" s="229" t="str">
        <f>IF([2]大数据效果预估!AE4="","",[2]大数据效果预估!AE4)</f>
        <v/>
      </c>
      <c r="AF4" s="229" t="str">
        <f>IF([2]大数据效果预估!AF4="","",[2]大数据效果预估!AF4)</f>
        <v/>
      </c>
      <c r="AG4" s="229" t="str">
        <f>IF([2]大数据效果预估!AG4="","",[2]大数据效果预估!AG4)</f>
        <v/>
      </c>
      <c r="AH4" s="229" t="str">
        <f>IF([2]大数据效果预估!AH4="","",[2]大数据效果预估!AH4)</f>
        <v/>
      </c>
      <c r="AI4" s="229" t="str">
        <f>IF([2]大数据效果预估!AI4="","",[2]大数据效果预估!AI4)</f>
        <v/>
      </c>
      <c r="AJ4" s="229" t="str">
        <f>IF([2]大数据效果预估!AJ4="","",[2]大数据效果预估!AJ4)</f>
        <v/>
      </c>
      <c r="AK4" s="229" t="str">
        <f>IF([2]大数据效果预估!AK4="","",[2]大数据效果预估!AK4)</f>
        <v/>
      </c>
      <c r="AL4" s="229" t="str">
        <f>IF([2]大数据效果预估!AL4="","",[2]大数据效果预估!AL4)</f>
        <v/>
      </c>
      <c r="AM4" s="229" t="str">
        <f>IF([2]大数据效果预估!AM4="","",[2]大数据效果预估!AM4)</f>
        <v/>
      </c>
      <c r="AN4" s="229" t="str">
        <f>IF([2]大数据效果预估!AN4="","",[2]大数据效果预估!AN4)</f>
        <v/>
      </c>
      <c r="AO4" s="229" t="str">
        <f>IF([2]大数据效果预估!AO4="","",[2]大数据效果预估!AO4)</f>
        <v/>
      </c>
      <c r="AP4" s="229" t="str">
        <f>IF([2]大数据效果预估!AP4="","",[2]大数据效果预估!AP4)</f>
        <v/>
      </c>
      <c r="AQ4" s="229" t="str">
        <f>IF([2]大数据效果预估!AQ4="","",[2]大数据效果预估!AQ4)</f>
        <v/>
      </c>
      <c r="AR4" s="229" t="str">
        <f>IF([2]大数据效果预估!AR4="","",[2]大数据效果预估!AR4)</f>
        <v/>
      </c>
      <c r="AS4" s="229" t="str">
        <f>IF([2]大数据效果预估!AS4="","",[2]大数据效果预估!AS4)</f>
        <v/>
      </c>
      <c r="AT4" s="229" t="str">
        <f>IF([2]大数据效果预估!AT4="","",[2]大数据效果预估!AT4)</f>
        <v/>
      </c>
      <c r="AU4" s="229" t="str">
        <f>IF([2]大数据效果预估!AU4="","",[2]大数据效果预估!AU4)</f>
        <v/>
      </c>
      <c r="AV4" s="229" t="str">
        <f>IF([2]大数据效果预估!AV4="","",[2]大数据效果预估!AV4)</f>
        <v/>
      </c>
      <c r="AW4" s="229" t="str">
        <f>IF([2]大数据效果预估!AW4="","",[2]大数据效果预估!AW4)</f>
        <v/>
      </c>
      <c r="AX4" s="229" t="str">
        <f>IF([2]大数据效果预估!AX4="","",[2]大数据效果预估!AX4)</f>
        <v/>
      </c>
      <c r="AY4" s="229" t="str">
        <f>IF([2]大数据效果预估!AY4="","",[2]大数据效果预估!AY4)</f>
        <v/>
      </c>
      <c r="AZ4" s="229" t="str">
        <f>IF([2]大数据效果预估!AZ4="","",[2]大数据效果预估!AZ4)</f>
        <v/>
      </c>
    </row>
    <row r="5" spans="1:52">
      <c r="A5" s="229" t="str">
        <f>IF([2]大数据效果预估!A5="","",[2]大数据效果预估!A5)</f>
        <v/>
      </c>
      <c r="B5" s="229" t="str">
        <f>IF([2]大数据效果预估!B5="","",[2]大数据效果预估!B5)</f>
        <v>0星</v>
      </c>
      <c r="C5" s="229">
        <f>IF([2]大数据效果预估!C5="","",[2]大数据效果预估!C5)</f>
        <v>0.4</v>
      </c>
      <c r="D5" s="229">
        <f>IF([2]大数据效果预估!D5="","",[2]大数据效果预估!D5)</f>
        <v>0</v>
      </c>
      <c r="E5" s="229" t="str">
        <f>IF([2]大数据效果预估!E5="","",[2]大数据效果预估!E5)</f>
        <v/>
      </c>
      <c r="F5" s="229" t="str">
        <f>IF([2]大数据效果预估!F5="","",[2]大数据效果预估!F5)</f>
        <v/>
      </c>
      <c r="G5" s="229" t="str">
        <f>IF([2]大数据效果预估!G5="","",[2]大数据效果预估!G5)</f>
        <v/>
      </c>
      <c r="H5" s="229" t="str">
        <f>IF([2]大数据效果预估!H5="","",[2]大数据效果预估!H5)</f>
        <v/>
      </c>
      <c r="I5" s="229" t="str">
        <f>IF([2]大数据效果预估!I5="","",[2]大数据效果预估!I5)</f>
        <v/>
      </c>
      <c r="J5" s="229" t="str">
        <f>IF([2]大数据效果预估!J5="","",[2]大数据效果预估!J5)</f>
        <v/>
      </c>
      <c r="K5" s="229" t="str">
        <f>IF([2]大数据效果预估!K5="","",[2]大数据效果预估!K5)</f>
        <v/>
      </c>
      <c r="L5" s="229" t="str">
        <f>IF([2]大数据效果预估!L5="","",[2]大数据效果预估!L5)</f>
        <v/>
      </c>
      <c r="M5" s="229" t="str">
        <f>IF([2]大数据效果预估!M5="","",[2]大数据效果预估!M5)</f>
        <v/>
      </c>
      <c r="N5" s="229" t="str">
        <f>IF([2]大数据效果预估!N5="","",[2]大数据效果预估!N5)</f>
        <v/>
      </c>
      <c r="O5" s="229" t="str">
        <f>IF([2]大数据效果预估!O5="","",[2]大数据效果预估!O5)</f>
        <v/>
      </c>
      <c r="P5" s="229" t="str">
        <f>IF([2]大数据效果预估!P5="","",[2]大数据效果预估!P5)</f>
        <v/>
      </c>
      <c r="Q5" s="229" t="str">
        <f>IF([2]大数据效果预估!Q5="","",[2]大数据效果预估!Q5)</f>
        <v/>
      </c>
      <c r="R5" s="229" t="str">
        <f>IF([2]大数据效果预估!R5="","",[2]大数据效果预估!R5)</f>
        <v/>
      </c>
      <c r="S5" s="229" t="str">
        <f>IF([2]大数据效果预估!S5="","",[2]大数据效果预估!S5)</f>
        <v/>
      </c>
      <c r="T5" s="229" t="str">
        <f>IF([2]大数据效果预估!T5="","",[2]大数据效果预估!T5)</f>
        <v/>
      </c>
      <c r="U5" s="229" t="str">
        <f>IF([2]大数据效果预估!U5="","",[2]大数据效果预估!U5)</f>
        <v/>
      </c>
      <c r="V5" s="229" t="str">
        <f>IF([2]大数据效果预估!V5="","",[2]大数据效果预估!V5)</f>
        <v/>
      </c>
      <c r="W5" s="229" t="str">
        <f>IF([2]大数据效果预估!W5="","",[2]大数据效果预估!W5)</f>
        <v/>
      </c>
      <c r="X5" s="229" t="str">
        <f>IF([2]大数据效果预估!X5="","",[2]大数据效果预估!X5)</f>
        <v/>
      </c>
      <c r="Y5" s="229" t="str">
        <f>IF([2]大数据效果预估!Y5="","",[2]大数据效果预估!Y5)</f>
        <v/>
      </c>
      <c r="Z5" s="229" t="str">
        <f>IF([2]大数据效果预估!Z5="","",[2]大数据效果预估!Z5)</f>
        <v/>
      </c>
      <c r="AA5" s="229" t="str">
        <f>IF([2]大数据效果预估!AA5="","",[2]大数据效果预估!AA5)</f>
        <v/>
      </c>
      <c r="AB5" s="229" t="str">
        <f>IF([2]大数据效果预估!AB5="","",[2]大数据效果预估!AB5)</f>
        <v/>
      </c>
      <c r="AC5" s="229" t="str">
        <f>IF([2]大数据效果预估!AC5="","",[2]大数据效果预估!AC5)</f>
        <v/>
      </c>
      <c r="AD5" s="229" t="str">
        <f>IF([2]大数据效果预估!AD5="","",[2]大数据效果预估!AD5)</f>
        <v/>
      </c>
      <c r="AE5" s="229" t="str">
        <f>IF([2]大数据效果预估!AE5="","",[2]大数据效果预估!AE5)</f>
        <v/>
      </c>
      <c r="AF5" s="229" t="str">
        <f>IF([2]大数据效果预估!AF5="","",[2]大数据效果预估!AF5)</f>
        <v/>
      </c>
      <c r="AG5" s="229" t="str">
        <f>IF([2]大数据效果预估!AG5="","",[2]大数据效果预估!AG5)</f>
        <v/>
      </c>
      <c r="AH5" s="229" t="str">
        <f>IF([2]大数据效果预估!AH5="","",[2]大数据效果预估!AH5)</f>
        <v/>
      </c>
      <c r="AI5" s="229" t="str">
        <f>IF([2]大数据效果预估!AI5="","",[2]大数据效果预估!AI5)</f>
        <v/>
      </c>
      <c r="AJ5" s="229" t="str">
        <f>IF([2]大数据效果预估!AJ5="","",[2]大数据效果预估!AJ5)</f>
        <v/>
      </c>
      <c r="AK5" s="229" t="str">
        <f>IF([2]大数据效果预估!AK5="","",[2]大数据效果预估!AK5)</f>
        <v/>
      </c>
      <c r="AL5" s="229" t="str">
        <f>IF([2]大数据效果预估!AL5="","",[2]大数据效果预估!AL5)</f>
        <v/>
      </c>
      <c r="AM5" s="229" t="str">
        <f>IF([2]大数据效果预估!AM5="","",[2]大数据效果预估!AM5)</f>
        <v/>
      </c>
      <c r="AN5" s="229" t="str">
        <f>IF([2]大数据效果预估!AN5="","",[2]大数据效果预估!AN5)</f>
        <v/>
      </c>
      <c r="AO5" s="229" t="str">
        <f>IF([2]大数据效果预估!AO5="","",[2]大数据效果预估!AO5)</f>
        <v/>
      </c>
      <c r="AP5" s="229" t="str">
        <f>IF([2]大数据效果预估!AP5="","",[2]大数据效果预估!AP5)</f>
        <v/>
      </c>
      <c r="AQ5" s="229" t="str">
        <f>IF([2]大数据效果预估!AQ5="","",[2]大数据效果预估!AQ5)</f>
        <v/>
      </c>
      <c r="AR5" s="229" t="str">
        <f>IF([2]大数据效果预估!AR5="","",[2]大数据效果预估!AR5)</f>
        <v/>
      </c>
      <c r="AS5" s="229" t="str">
        <f>IF([2]大数据效果预估!AS5="","",[2]大数据效果预估!AS5)</f>
        <v/>
      </c>
      <c r="AT5" s="229" t="str">
        <f>IF([2]大数据效果预估!AT5="","",[2]大数据效果预估!AT5)</f>
        <v/>
      </c>
      <c r="AU5" s="229" t="str">
        <f>IF([2]大数据效果预估!AU5="","",[2]大数据效果预估!AU5)</f>
        <v/>
      </c>
      <c r="AV5" s="229" t="str">
        <f>IF([2]大数据效果预估!AV5="","",[2]大数据效果预估!AV5)</f>
        <v/>
      </c>
      <c r="AW5" s="229" t="str">
        <f>IF([2]大数据效果预估!AW5="","",[2]大数据效果预估!AW5)</f>
        <v/>
      </c>
      <c r="AX5" s="229" t="str">
        <f>IF([2]大数据效果预估!AX5="","",[2]大数据效果预估!AX5)</f>
        <v/>
      </c>
      <c r="AY5" s="229" t="str">
        <f>IF([2]大数据效果预估!AY5="","",[2]大数据效果预估!AY5)</f>
        <v/>
      </c>
      <c r="AZ5" s="229" t="str">
        <f>IF([2]大数据效果预估!AZ5="","",[2]大数据效果预估!AZ5)</f>
        <v/>
      </c>
    </row>
    <row r="6" spans="1:52">
      <c r="A6" s="229" t="str">
        <f>IF([2]大数据效果预估!A6="","",[2]大数据效果预估!A6)</f>
        <v/>
      </c>
      <c r="B6" s="229" t="str">
        <f>IF([2]大数据效果预估!B6="","",[2]大数据效果预估!B6)</f>
        <v>1星</v>
      </c>
      <c r="C6" s="229">
        <f>IF([2]大数据效果预估!C6="","",[2]大数据效果预估!C6)</f>
        <v>0.6</v>
      </c>
      <c r="D6" s="229">
        <f>IF([2]大数据效果预估!D6="","",[2]大数据效果预估!D6)</f>
        <v>0</v>
      </c>
      <c r="E6" s="229" t="str">
        <f>IF([2]大数据效果预估!E6="","",[2]大数据效果预估!E6)</f>
        <v/>
      </c>
      <c r="F6" s="229" t="str">
        <f>IF([2]大数据效果预估!F6="","",[2]大数据效果预估!F6)</f>
        <v/>
      </c>
      <c r="G6" s="229" t="str">
        <f>IF([2]大数据效果预估!G6="","",[2]大数据效果预估!G6)</f>
        <v/>
      </c>
      <c r="H6" s="229" t="str">
        <f>IF([2]大数据效果预估!H6="","",[2]大数据效果预估!H6)</f>
        <v/>
      </c>
      <c r="I6" s="229" t="str">
        <f>IF([2]大数据效果预估!I6="","",[2]大数据效果预估!I6)</f>
        <v/>
      </c>
      <c r="J6" s="229" t="str">
        <f>IF([2]大数据效果预估!J6="","",[2]大数据效果预估!J6)</f>
        <v/>
      </c>
      <c r="K6" s="229" t="str">
        <f>IF([2]大数据效果预估!K6="","",[2]大数据效果预估!K6)</f>
        <v/>
      </c>
      <c r="L6" s="229" t="str">
        <f>IF([2]大数据效果预估!L6="","",[2]大数据效果预估!L6)</f>
        <v/>
      </c>
      <c r="M6" s="229" t="str">
        <f>IF([2]大数据效果预估!M6="","",[2]大数据效果预估!M6)</f>
        <v/>
      </c>
      <c r="N6" s="229" t="str">
        <f>IF([2]大数据效果预估!N6="","",[2]大数据效果预估!N6)</f>
        <v/>
      </c>
      <c r="O6" s="229" t="str">
        <f>IF([2]大数据效果预估!O6="","",[2]大数据效果预估!O6)</f>
        <v/>
      </c>
      <c r="P6" s="229" t="str">
        <f>IF([2]大数据效果预估!P6="","",[2]大数据效果预估!P6)</f>
        <v/>
      </c>
      <c r="Q6" s="229" t="str">
        <f>IF([2]大数据效果预估!Q6="","",[2]大数据效果预估!Q6)</f>
        <v/>
      </c>
      <c r="R6" s="229" t="str">
        <f>IF([2]大数据效果预估!R6="","",[2]大数据效果预估!R6)</f>
        <v/>
      </c>
      <c r="S6" s="229" t="str">
        <f>IF([2]大数据效果预估!S6="","",[2]大数据效果预估!S6)</f>
        <v/>
      </c>
      <c r="T6" s="229" t="str">
        <f>IF([2]大数据效果预估!T6="","",[2]大数据效果预估!T6)</f>
        <v/>
      </c>
      <c r="U6" s="229" t="str">
        <f>IF([2]大数据效果预估!U6="","",[2]大数据效果预估!U6)</f>
        <v/>
      </c>
      <c r="V6" s="229" t="str">
        <f>IF([2]大数据效果预估!V6="","",[2]大数据效果预估!V6)</f>
        <v/>
      </c>
      <c r="W6" s="229" t="str">
        <f>IF([2]大数据效果预估!W6="","",[2]大数据效果预估!W6)</f>
        <v/>
      </c>
      <c r="X6" s="229" t="str">
        <f>IF([2]大数据效果预估!X6="","",[2]大数据效果预估!X6)</f>
        <v/>
      </c>
      <c r="Y6" s="229" t="str">
        <f>IF([2]大数据效果预估!Y6="","",[2]大数据效果预估!Y6)</f>
        <v/>
      </c>
      <c r="Z6" s="229" t="str">
        <f>IF([2]大数据效果预估!Z6="","",[2]大数据效果预估!Z6)</f>
        <v/>
      </c>
      <c r="AA6" s="229" t="str">
        <f>IF([2]大数据效果预估!AA6="","",[2]大数据效果预估!AA6)</f>
        <v/>
      </c>
      <c r="AB6" s="229" t="str">
        <f>IF([2]大数据效果预估!AB6="","",[2]大数据效果预估!AB6)</f>
        <v/>
      </c>
      <c r="AC6" s="229" t="str">
        <f>IF([2]大数据效果预估!AC6="","",[2]大数据效果预估!AC6)</f>
        <v/>
      </c>
      <c r="AD6" s="229" t="str">
        <f>IF([2]大数据效果预估!AD6="","",[2]大数据效果预估!AD6)</f>
        <v/>
      </c>
      <c r="AE6" s="229" t="str">
        <f>IF([2]大数据效果预估!AE6="","",[2]大数据效果预估!AE6)</f>
        <v/>
      </c>
      <c r="AF6" s="229" t="str">
        <f>IF([2]大数据效果预估!AF6="","",[2]大数据效果预估!AF6)</f>
        <v/>
      </c>
      <c r="AG6" s="229" t="str">
        <f>IF([2]大数据效果预估!AG6="","",[2]大数据效果预估!AG6)</f>
        <v/>
      </c>
      <c r="AH6" s="229" t="str">
        <f>IF([2]大数据效果预估!AH6="","",[2]大数据效果预估!AH6)</f>
        <v/>
      </c>
      <c r="AI6" s="229" t="str">
        <f>IF([2]大数据效果预估!AI6="","",[2]大数据效果预估!AI6)</f>
        <v/>
      </c>
      <c r="AJ6" s="229" t="str">
        <f>IF([2]大数据效果预估!AJ6="","",[2]大数据效果预估!AJ6)</f>
        <v/>
      </c>
      <c r="AK6" s="229" t="str">
        <f>IF([2]大数据效果预估!AK6="","",[2]大数据效果预估!AK6)</f>
        <v/>
      </c>
      <c r="AL6" s="229" t="str">
        <f>IF([2]大数据效果预估!AL6="","",[2]大数据效果预估!AL6)</f>
        <v/>
      </c>
      <c r="AM6" s="229" t="str">
        <f>IF([2]大数据效果预估!AM6="","",[2]大数据效果预估!AM6)</f>
        <v/>
      </c>
      <c r="AN6" s="229" t="str">
        <f>IF([2]大数据效果预估!AN6="","",[2]大数据效果预估!AN6)</f>
        <v/>
      </c>
      <c r="AO6" s="229" t="str">
        <f>IF([2]大数据效果预估!AO6="","",[2]大数据效果预估!AO6)</f>
        <v/>
      </c>
      <c r="AP6" s="229" t="str">
        <f>IF([2]大数据效果预估!AP6="","",[2]大数据效果预估!AP6)</f>
        <v/>
      </c>
      <c r="AQ6" s="229" t="str">
        <f>IF([2]大数据效果预估!AQ6="","",[2]大数据效果预估!AQ6)</f>
        <v/>
      </c>
      <c r="AR6" s="229" t="str">
        <f>IF([2]大数据效果预估!AR6="","",[2]大数据效果预估!AR6)</f>
        <v/>
      </c>
      <c r="AS6" s="229" t="str">
        <f>IF([2]大数据效果预估!AS6="","",[2]大数据效果预估!AS6)</f>
        <v/>
      </c>
      <c r="AT6" s="229" t="str">
        <f>IF([2]大数据效果预估!AT6="","",[2]大数据效果预估!AT6)</f>
        <v/>
      </c>
      <c r="AU6" s="229" t="str">
        <f>IF([2]大数据效果预估!AU6="","",[2]大数据效果预估!AU6)</f>
        <v/>
      </c>
      <c r="AV6" s="229" t="str">
        <f>IF([2]大数据效果预估!AV6="","",[2]大数据效果预估!AV6)</f>
        <v/>
      </c>
      <c r="AW6" s="229" t="str">
        <f>IF([2]大数据效果预估!AW6="","",[2]大数据效果预估!AW6)</f>
        <v/>
      </c>
      <c r="AX6" s="229" t="str">
        <f>IF([2]大数据效果预估!AX6="","",[2]大数据效果预估!AX6)</f>
        <v/>
      </c>
      <c r="AY6" s="229" t="str">
        <f>IF([2]大数据效果预估!AY6="","",[2]大数据效果预估!AY6)</f>
        <v/>
      </c>
      <c r="AZ6" s="229" t="str">
        <f>IF([2]大数据效果预估!AZ6="","",[2]大数据效果预估!AZ6)</f>
        <v/>
      </c>
    </row>
    <row r="7" spans="1:52">
      <c r="A7" s="229" t="str">
        <f>IF([2]大数据效果预估!A7="","",[2]大数据效果预估!A7)</f>
        <v/>
      </c>
      <c r="B7" s="229" t="str">
        <f>IF([2]大数据效果预估!B7="","",[2]大数据效果预估!B7)</f>
        <v>2星</v>
      </c>
      <c r="C7" s="229">
        <f>IF([2]大数据效果预估!C7="","",[2]大数据效果预估!C7)</f>
        <v>0.8</v>
      </c>
      <c r="D7" s="229">
        <f>IF([2]大数据效果预估!D7="","",[2]大数据效果预估!D7)</f>
        <v>0</v>
      </c>
      <c r="E7" s="229" t="str">
        <f>IF([2]大数据效果预估!E7="","",[2]大数据效果预估!E7)</f>
        <v/>
      </c>
      <c r="F7" s="229" t="str">
        <f>IF([2]大数据效果预估!F7="","",[2]大数据效果预估!F7)</f>
        <v/>
      </c>
      <c r="G7" s="229" t="str">
        <f>IF([2]大数据效果预估!G7="","",[2]大数据效果预估!G7)</f>
        <v/>
      </c>
      <c r="H7" s="229" t="str">
        <f>IF([2]大数据效果预估!H7="","",[2]大数据效果预估!H7)</f>
        <v/>
      </c>
      <c r="I7" s="229" t="str">
        <f>IF([2]大数据效果预估!I7="","",[2]大数据效果预估!I7)</f>
        <v/>
      </c>
      <c r="J7" s="229" t="str">
        <f>IF([2]大数据效果预估!J7="","",[2]大数据效果预估!J7)</f>
        <v/>
      </c>
      <c r="K7" s="229" t="str">
        <f>IF([2]大数据效果预估!K7="","",[2]大数据效果预估!K7)</f>
        <v/>
      </c>
      <c r="L7" s="229" t="str">
        <f>IF([2]大数据效果预估!L7="","",[2]大数据效果预估!L7)</f>
        <v/>
      </c>
      <c r="M7" s="229" t="str">
        <f>IF([2]大数据效果预估!M7="","",[2]大数据效果预估!M7)</f>
        <v/>
      </c>
      <c r="N7" s="229" t="str">
        <f>IF([2]大数据效果预估!N7="","",[2]大数据效果预估!N7)</f>
        <v/>
      </c>
      <c r="O7" s="229" t="str">
        <f>IF([2]大数据效果预估!O7="","",[2]大数据效果预估!O7)</f>
        <v/>
      </c>
      <c r="P7" s="229" t="str">
        <f>IF([2]大数据效果预估!P7="","",[2]大数据效果预估!P7)</f>
        <v/>
      </c>
      <c r="Q7" s="229" t="str">
        <f>IF([2]大数据效果预估!Q7="","",[2]大数据效果预估!Q7)</f>
        <v/>
      </c>
      <c r="R7" s="229" t="str">
        <f>IF([2]大数据效果预估!R7="","",[2]大数据效果预估!R7)</f>
        <v/>
      </c>
      <c r="S7" s="229" t="str">
        <f>IF([2]大数据效果预估!S7="","",[2]大数据效果预估!S7)</f>
        <v/>
      </c>
      <c r="T7" s="229" t="str">
        <f>IF([2]大数据效果预估!T7="","",[2]大数据效果预估!T7)</f>
        <v/>
      </c>
      <c r="U7" s="229" t="str">
        <f>IF([2]大数据效果预估!U7="","",[2]大数据效果预估!U7)</f>
        <v/>
      </c>
      <c r="V7" s="229" t="str">
        <f>IF([2]大数据效果预估!V7="","",[2]大数据效果预估!V7)</f>
        <v/>
      </c>
      <c r="W7" s="229" t="str">
        <f>IF([2]大数据效果预估!W7="","",[2]大数据效果预估!W7)</f>
        <v/>
      </c>
      <c r="X7" s="229" t="str">
        <f>IF([2]大数据效果预估!X7="","",[2]大数据效果预估!X7)</f>
        <v/>
      </c>
      <c r="Y7" s="229" t="str">
        <f>IF([2]大数据效果预估!Y7="","",[2]大数据效果预估!Y7)</f>
        <v/>
      </c>
      <c r="Z7" s="229" t="str">
        <f>IF([2]大数据效果预估!Z7="","",[2]大数据效果预估!Z7)</f>
        <v/>
      </c>
      <c r="AA7" s="229" t="str">
        <f>IF([2]大数据效果预估!AA7="","",[2]大数据效果预估!AA7)</f>
        <v/>
      </c>
      <c r="AB7" s="229" t="str">
        <f>IF([2]大数据效果预估!AB7="","",[2]大数据效果预估!AB7)</f>
        <v/>
      </c>
      <c r="AC7" s="229" t="str">
        <f>IF([2]大数据效果预估!AC7="","",[2]大数据效果预估!AC7)</f>
        <v/>
      </c>
      <c r="AD7" s="229" t="str">
        <f>IF([2]大数据效果预估!AD7="","",[2]大数据效果预估!AD7)</f>
        <v/>
      </c>
      <c r="AE7" s="229" t="str">
        <f>IF([2]大数据效果预估!AE7="","",[2]大数据效果预估!AE7)</f>
        <v/>
      </c>
      <c r="AF7" s="229" t="str">
        <f>IF([2]大数据效果预估!AF7="","",[2]大数据效果预估!AF7)</f>
        <v/>
      </c>
      <c r="AG7" s="229" t="str">
        <f>IF([2]大数据效果预估!AG7="","",[2]大数据效果预估!AG7)</f>
        <v/>
      </c>
      <c r="AH7" s="229" t="str">
        <f>IF([2]大数据效果预估!AH7="","",[2]大数据效果预估!AH7)</f>
        <v/>
      </c>
      <c r="AI7" s="229" t="str">
        <f>IF([2]大数据效果预估!AI7="","",[2]大数据效果预估!AI7)</f>
        <v/>
      </c>
      <c r="AJ7" s="229" t="str">
        <f>IF([2]大数据效果预估!AJ7="","",[2]大数据效果预估!AJ7)</f>
        <v/>
      </c>
      <c r="AK7" s="229" t="str">
        <f>IF([2]大数据效果预估!AK7="","",[2]大数据效果预估!AK7)</f>
        <v/>
      </c>
      <c r="AL7" s="229" t="str">
        <f>IF([2]大数据效果预估!AL7="","",[2]大数据效果预估!AL7)</f>
        <v/>
      </c>
      <c r="AM7" s="229" t="str">
        <f>IF([2]大数据效果预估!AM7="","",[2]大数据效果预估!AM7)</f>
        <v/>
      </c>
      <c r="AN7" s="229" t="str">
        <f>IF([2]大数据效果预估!AN7="","",[2]大数据效果预估!AN7)</f>
        <v/>
      </c>
      <c r="AO7" s="229" t="str">
        <f>IF([2]大数据效果预估!AO7="","",[2]大数据效果预估!AO7)</f>
        <v/>
      </c>
      <c r="AP7" s="229" t="str">
        <f>IF([2]大数据效果预估!AP7="","",[2]大数据效果预估!AP7)</f>
        <v/>
      </c>
      <c r="AQ7" s="229" t="str">
        <f>IF([2]大数据效果预估!AQ7="","",[2]大数据效果预估!AQ7)</f>
        <v/>
      </c>
      <c r="AR7" s="229" t="str">
        <f>IF([2]大数据效果预估!AR7="","",[2]大数据效果预估!AR7)</f>
        <v/>
      </c>
      <c r="AS7" s="229" t="str">
        <f>IF([2]大数据效果预估!AS7="","",[2]大数据效果预估!AS7)</f>
        <v/>
      </c>
      <c r="AT7" s="229" t="str">
        <f>IF([2]大数据效果预估!AT7="","",[2]大数据效果预估!AT7)</f>
        <v/>
      </c>
      <c r="AU7" s="229" t="str">
        <f>IF([2]大数据效果预估!AU7="","",[2]大数据效果预估!AU7)</f>
        <v/>
      </c>
      <c r="AV7" s="229" t="str">
        <f>IF([2]大数据效果预估!AV7="","",[2]大数据效果预估!AV7)</f>
        <v/>
      </c>
      <c r="AW7" s="229" t="str">
        <f>IF([2]大数据效果预估!AW7="","",[2]大数据效果预估!AW7)</f>
        <v/>
      </c>
      <c r="AX7" s="229" t="str">
        <f>IF([2]大数据效果预估!AX7="","",[2]大数据效果预估!AX7)</f>
        <v/>
      </c>
      <c r="AY7" s="229" t="str">
        <f>IF([2]大数据效果预估!AY7="","",[2]大数据效果预估!AY7)</f>
        <v/>
      </c>
      <c r="AZ7" s="229" t="str">
        <f>IF([2]大数据效果预估!AZ7="","",[2]大数据效果预估!AZ7)</f>
        <v/>
      </c>
    </row>
    <row r="8" spans="1:52">
      <c r="A8" s="229" t="str">
        <f>IF([2]大数据效果预估!A8="","",[2]大数据效果预估!A8)</f>
        <v/>
      </c>
      <c r="B8" s="229" t="str">
        <f>IF([2]大数据效果预估!B8="","",[2]大数据效果预估!B8)</f>
        <v>3星</v>
      </c>
      <c r="C8" s="229">
        <f>IF([2]大数据效果预估!C8="","",[2]大数据效果预估!C8)</f>
        <v>1</v>
      </c>
      <c r="D8" s="229">
        <f>IF([2]大数据效果预估!D8="","",[2]大数据效果预估!D8)</f>
        <v>0</v>
      </c>
      <c r="E8" s="229" t="str">
        <f>IF([2]大数据效果预估!E8="","",[2]大数据效果预估!E8)</f>
        <v/>
      </c>
      <c r="F8" s="229" t="str">
        <f>IF([2]大数据效果预估!F8="","",[2]大数据效果预估!F8)</f>
        <v/>
      </c>
      <c r="G8" s="229" t="str">
        <f>IF([2]大数据效果预估!G8="","",[2]大数据效果预估!G8)</f>
        <v/>
      </c>
      <c r="H8" s="229" t="str">
        <f>IF([2]大数据效果预估!H8="","",[2]大数据效果预估!H8)</f>
        <v/>
      </c>
      <c r="I8" s="229" t="str">
        <f>IF([2]大数据效果预估!I8="","",[2]大数据效果预估!I8)</f>
        <v/>
      </c>
      <c r="J8" s="229" t="str">
        <f>IF([2]大数据效果预估!J8="","",[2]大数据效果预估!J8)</f>
        <v/>
      </c>
      <c r="K8" s="229" t="str">
        <f>IF([2]大数据效果预估!K8="","",[2]大数据效果预估!K8)</f>
        <v/>
      </c>
      <c r="L8" s="229" t="str">
        <f>IF([2]大数据效果预估!L8="","",[2]大数据效果预估!L8)</f>
        <v/>
      </c>
      <c r="M8" s="229" t="str">
        <f>IF([2]大数据效果预估!M8="","",[2]大数据效果预估!M8)</f>
        <v/>
      </c>
      <c r="N8" s="229" t="str">
        <f>IF([2]大数据效果预估!N8="","",[2]大数据效果预估!N8)</f>
        <v/>
      </c>
      <c r="O8" s="229" t="str">
        <f>IF([2]大数据效果预估!O8="","",[2]大数据效果预估!O8)</f>
        <v/>
      </c>
      <c r="P8" s="229" t="str">
        <f>IF([2]大数据效果预估!P8="","",[2]大数据效果预估!P8)</f>
        <v/>
      </c>
      <c r="Q8" s="229" t="str">
        <f>IF([2]大数据效果预估!Q8="","",[2]大数据效果预估!Q8)</f>
        <v/>
      </c>
      <c r="R8" s="229" t="str">
        <f>IF([2]大数据效果预估!R8="","",[2]大数据效果预估!R8)</f>
        <v/>
      </c>
      <c r="S8" s="229" t="str">
        <f>IF([2]大数据效果预估!S8="","",[2]大数据效果预估!S8)</f>
        <v/>
      </c>
      <c r="T8" s="229" t="str">
        <f>IF([2]大数据效果预估!T8="","",[2]大数据效果预估!T8)</f>
        <v/>
      </c>
      <c r="U8" s="229" t="str">
        <f>IF([2]大数据效果预估!U8="","",[2]大数据效果预估!U8)</f>
        <v/>
      </c>
      <c r="V8" s="229" t="str">
        <f>IF([2]大数据效果预估!V8="","",[2]大数据效果预估!V8)</f>
        <v/>
      </c>
      <c r="W8" s="229" t="str">
        <f>IF([2]大数据效果预估!W8="","",[2]大数据效果预估!W8)</f>
        <v/>
      </c>
      <c r="X8" s="229" t="str">
        <f>IF([2]大数据效果预估!X8="","",[2]大数据效果预估!X8)</f>
        <v/>
      </c>
      <c r="Y8" s="229" t="str">
        <f>IF([2]大数据效果预估!Y8="","",[2]大数据效果预估!Y8)</f>
        <v/>
      </c>
      <c r="Z8" s="229" t="str">
        <f>IF([2]大数据效果预估!Z8="","",[2]大数据效果预估!Z8)</f>
        <v/>
      </c>
      <c r="AA8" s="229" t="str">
        <f>IF([2]大数据效果预估!AA8="","",[2]大数据效果预估!AA8)</f>
        <v/>
      </c>
      <c r="AB8" s="229" t="str">
        <f>IF([2]大数据效果预估!AB8="","",[2]大数据效果预估!AB8)</f>
        <v/>
      </c>
      <c r="AC8" s="229" t="str">
        <f>IF([2]大数据效果预估!AC8="","",[2]大数据效果预估!AC8)</f>
        <v/>
      </c>
      <c r="AD8" s="229" t="str">
        <f>IF([2]大数据效果预估!AD8="","",[2]大数据效果预估!AD8)</f>
        <v/>
      </c>
      <c r="AE8" s="229" t="str">
        <f>IF([2]大数据效果预估!AE8="","",[2]大数据效果预估!AE8)</f>
        <v/>
      </c>
      <c r="AF8" s="229" t="str">
        <f>IF([2]大数据效果预估!AF8="","",[2]大数据效果预估!AF8)</f>
        <v/>
      </c>
      <c r="AG8" s="229" t="str">
        <f>IF([2]大数据效果预估!AG8="","",[2]大数据效果预估!AG8)</f>
        <v/>
      </c>
      <c r="AH8" s="229" t="str">
        <f>IF([2]大数据效果预估!AH8="","",[2]大数据效果预估!AH8)</f>
        <v/>
      </c>
      <c r="AI8" s="229" t="str">
        <f>IF([2]大数据效果预估!AI8="","",[2]大数据效果预估!AI8)</f>
        <v/>
      </c>
      <c r="AJ8" s="229" t="str">
        <f>IF([2]大数据效果预估!AJ8="","",[2]大数据效果预估!AJ8)</f>
        <v/>
      </c>
      <c r="AK8" s="229" t="str">
        <f>IF([2]大数据效果预估!AK8="","",[2]大数据效果预估!AK8)</f>
        <v/>
      </c>
      <c r="AL8" s="229" t="str">
        <f>IF([2]大数据效果预估!AL8="","",[2]大数据效果预估!AL8)</f>
        <v/>
      </c>
      <c r="AM8" s="229" t="str">
        <f>IF([2]大数据效果预估!AM8="","",[2]大数据效果预估!AM8)</f>
        <v/>
      </c>
      <c r="AN8" s="229" t="str">
        <f>IF([2]大数据效果预估!AN8="","",[2]大数据效果预估!AN8)</f>
        <v/>
      </c>
      <c r="AO8" s="229" t="str">
        <f>IF([2]大数据效果预估!AO8="","",[2]大数据效果预估!AO8)</f>
        <v/>
      </c>
      <c r="AP8" s="229" t="str">
        <f>IF([2]大数据效果预估!AP8="","",[2]大数据效果预估!AP8)</f>
        <v/>
      </c>
      <c r="AQ8" s="229" t="str">
        <f>IF([2]大数据效果预估!AQ8="","",[2]大数据效果预估!AQ8)</f>
        <v/>
      </c>
      <c r="AR8" s="229" t="str">
        <f>IF([2]大数据效果预估!AR8="","",[2]大数据效果预估!AR8)</f>
        <v/>
      </c>
      <c r="AS8" s="229" t="str">
        <f>IF([2]大数据效果预估!AS8="","",[2]大数据效果预估!AS8)</f>
        <v/>
      </c>
      <c r="AT8" s="229" t="str">
        <f>IF([2]大数据效果预估!AT8="","",[2]大数据效果预估!AT8)</f>
        <v/>
      </c>
      <c r="AU8" s="229" t="str">
        <f>IF([2]大数据效果预估!AU8="","",[2]大数据效果预估!AU8)</f>
        <v/>
      </c>
      <c r="AV8" s="229" t="str">
        <f>IF([2]大数据效果预估!AV8="","",[2]大数据效果预估!AV8)</f>
        <v/>
      </c>
      <c r="AW8" s="229" t="str">
        <f>IF([2]大数据效果预估!AW8="","",[2]大数据效果预估!AW8)</f>
        <v/>
      </c>
      <c r="AX8" s="229" t="str">
        <f>IF([2]大数据效果预估!AX8="","",[2]大数据效果预估!AX8)</f>
        <v/>
      </c>
      <c r="AY8" s="229" t="str">
        <f>IF([2]大数据效果预估!AY8="","",[2]大数据效果预估!AY8)</f>
        <v/>
      </c>
      <c r="AZ8" s="229" t="str">
        <f>IF([2]大数据效果预估!AZ8="","",[2]大数据效果预估!AZ8)</f>
        <v/>
      </c>
    </row>
    <row r="9" spans="1:52">
      <c r="A9" s="229" t="str">
        <f>IF([2]大数据效果预估!A9="","",[2]大数据效果预估!A9)</f>
        <v/>
      </c>
      <c r="B9" s="229" t="str">
        <f>IF([2]大数据效果预估!B9="","",[2]大数据效果预估!B9)</f>
        <v>4星</v>
      </c>
      <c r="C9" s="229">
        <f>IF([2]大数据效果预估!C9="","",[2]大数据效果预估!C9)</f>
        <v>1.2</v>
      </c>
      <c r="D9" s="229">
        <f>IF([2]大数据效果预估!D9="","",[2]大数据效果预估!D9)</f>
        <v>0</v>
      </c>
      <c r="E9" s="229" t="str">
        <f>IF([2]大数据效果预估!E9="","",[2]大数据效果预估!E9)</f>
        <v/>
      </c>
      <c r="F9" s="229" t="str">
        <f>IF([2]大数据效果预估!F9="","",[2]大数据效果预估!F9)</f>
        <v/>
      </c>
      <c r="G9" s="229" t="str">
        <f>IF([2]大数据效果预估!G9="","",[2]大数据效果预估!G9)</f>
        <v/>
      </c>
      <c r="H9" s="229" t="str">
        <f>IF([2]大数据效果预估!H9="","",[2]大数据效果预估!H9)</f>
        <v/>
      </c>
      <c r="I9" s="229" t="str">
        <f>IF([2]大数据效果预估!I9="","",[2]大数据效果预估!I9)</f>
        <v/>
      </c>
      <c r="J9" s="229" t="str">
        <f>IF([2]大数据效果预估!J9="","",[2]大数据效果预估!J9)</f>
        <v/>
      </c>
      <c r="K9" s="229" t="str">
        <f>IF([2]大数据效果预估!K9="","",[2]大数据效果预估!K9)</f>
        <v/>
      </c>
      <c r="L9" s="229" t="str">
        <f>IF([2]大数据效果预估!L9="","",[2]大数据效果预估!L9)</f>
        <v/>
      </c>
      <c r="M9" s="229" t="str">
        <f>IF([2]大数据效果预估!M9="","",[2]大数据效果预估!M9)</f>
        <v/>
      </c>
      <c r="N9" s="229" t="str">
        <f>IF([2]大数据效果预估!N9="","",[2]大数据效果预估!N9)</f>
        <v/>
      </c>
      <c r="O9" s="229" t="str">
        <f>IF([2]大数据效果预估!O9="","",[2]大数据效果预估!O9)</f>
        <v/>
      </c>
      <c r="P9" s="229" t="str">
        <f>IF([2]大数据效果预估!P9="","",[2]大数据效果预估!P9)</f>
        <v/>
      </c>
      <c r="Q9" s="229" t="str">
        <f>IF([2]大数据效果预估!Q9="","",[2]大数据效果预估!Q9)</f>
        <v/>
      </c>
      <c r="R9" s="229" t="str">
        <f>IF([2]大数据效果预估!R9="","",[2]大数据效果预估!R9)</f>
        <v/>
      </c>
      <c r="S9" s="229" t="str">
        <f>IF([2]大数据效果预估!S9="","",[2]大数据效果预估!S9)</f>
        <v/>
      </c>
      <c r="T9" s="229" t="str">
        <f>IF([2]大数据效果预估!T9="","",[2]大数据效果预估!T9)</f>
        <v/>
      </c>
      <c r="U9" s="229" t="str">
        <f>IF([2]大数据效果预估!U9="","",[2]大数据效果预估!U9)</f>
        <v/>
      </c>
      <c r="V9" s="229" t="str">
        <f>IF([2]大数据效果预估!V9="","",[2]大数据效果预估!V9)</f>
        <v/>
      </c>
      <c r="W9" s="229" t="str">
        <f>IF([2]大数据效果预估!W9="","",[2]大数据效果预估!W9)</f>
        <v/>
      </c>
      <c r="X9" s="229" t="str">
        <f>IF([2]大数据效果预估!X9="","",[2]大数据效果预估!X9)</f>
        <v/>
      </c>
      <c r="Y9" s="229" t="str">
        <f>IF([2]大数据效果预估!Y9="","",[2]大数据效果预估!Y9)</f>
        <v/>
      </c>
      <c r="Z9" s="229" t="str">
        <f>IF([2]大数据效果预估!Z9="","",[2]大数据效果预估!Z9)</f>
        <v/>
      </c>
      <c r="AA9" s="229" t="str">
        <f>IF([2]大数据效果预估!AA9="","",[2]大数据效果预估!AA9)</f>
        <v/>
      </c>
      <c r="AB9" s="229" t="str">
        <f>IF([2]大数据效果预估!AB9="","",[2]大数据效果预估!AB9)</f>
        <v/>
      </c>
      <c r="AC9" s="229" t="str">
        <f>IF([2]大数据效果预估!AC9="","",[2]大数据效果预估!AC9)</f>
        <v/>
      </c>
      <c r="AD9" s="229" t="str">
        <f>IF([2]大数据效果预估!AD9="","",[2]大数据效果预估!AD9)</f>
        <v/>
      </c>
      <c r="AE9" s="229" t="str">
        <f>IF([2]大数据效果预估!AE9="","",[2]大数据效果预估!AE9)</f>
        <v/>
      </c>
      <c r="AF9" s="229" t="str">
        <f>IF([2]大数据效果预估!AF9="","",[2]大数据效果预估!AF9)</f>
        <v/>
      </c>
      <c r="AG9" s="229" t="str">
        <f>IF([2]大数据效果预估!AG9="","",[2]大数据效果预估!AG9)</f>
        <v/>
      </c>
      <c r="AH9" s="229" t="str">
        <f>IF([2]大数据效果预估!AH9="","",[2]大数据效果预估!AH9)</f>
        <v/>
      </c>
      <c r="AI9" s="229" t="str">
        <f>IF([2]大数据效果预估!AI9="","",[2]大数据效果预估!AI9)</f>
        <v/>
      </c>
      <c r="AJ9" s="229" t="str">
        <f>IF([2]大数据效果预估!AJ9="","",[2]大数据效果预估!AJ9)</f>
        <v/>
      </c>
      <c r="AK9" s="229" t="str">
        <f>IF([2]大数据效果预估!AK9="","",[2]大数据效果预估!AK9)</f>
        <v/>
      </c>
      <c r="AL9" s="229" t="str">
        <f>IF([2]大数据效果预估!AL9="","",[2]大数据效果预估!AL9)</f>
        <v/>
      </c>
      <c r="AM9" s="229" t="str">
        <f>IF([2]大数据效果预估!AM9="","",[2]大数据效果预估!AM9)</f>
        <v/>
      </c>
      <c r="AN9" s="229" t="str">
        <f>IF([2]大数据效果预估!AN9="","",[2]大数据效果预估!AN9)</f>
        <v/>
      </c>
      <c r="AO9" s="229" t="str">
        <f>IF([2]大数据效果预估!AO9="","",[2]大数据效果预估!AO9)</f>
        <v/>
      </c>
      <c r="AP9" s="229" t="str">
        <f>IF([2]大数据效果预估!AP9="","",[2]大数据效果预估!AP9)</f>
        <v/>
      </c>
      <c r="AQ9" s="229" t="str">
        <f>IF([2]大数据效果预估!AQ9="","",[2]大数据效果预估!AQ9)</f>
        <v/>
      </c>
      <c r="AR9" s="229" t="str">
        <f>IF([2]大数据效果预估!AR9="","",[2]大数据效果预估!AR9)</f>
        <v/>
      </c>
      <c r="AS9" s="229" t="str">
        <f>IF([2]大数据效果预估!AS9="","",[2]大数据效果预估!AS9)</f>
        <v/>
      </c>
      <c r="AT9" s="229" t="str">
        <f>IF([2]大数据效果预估!AT9="","",[2]大数据效果预估!AT9)</f>
        <v/>
      </c>
      <c r="AU9" s="229" t="str">
        <f>IF([2]大数据效果预估!AU9="","",[2]大数据效果预估!AU9)</f>
        <v/>
      </c>
      <c r="AV9" s="229" t="str">
        <f>IF([2]大数据效果预估!AV9="","",[2]大数据效果预估!AV9)</f>
        <v/>
      </c>
      <c r="AW9" s="229" t="str">
        <f>IF([2]大数据效果预估!AW9="","",[2]大数据效果预估!AW9)</f>
        <v/>
      </c>
      <c r="AX9" s="229" t="str">
        <f>IF([2]大数据效果预估!AX9="","",[2]大数据效果预估!AX9)</f>
        <v/>
      </c>
      <c r="AY9" s="229" t="str">
        <f>IF([2]大数据效果预估!AY9="","",[2]大数据效果预估!AY9)</f>
        <v/>
      </c>
      <c r="AZ9" s="229" t="str">
        <f>IF([2]大数据效果预估!AZ9="","",[2]大数据效果预估!AZ9)</f>
        <v/>
      </c>
    </row>
    <row r="10" spans="1:52">
      <c r="A10" s="229" t="str">
        <f>IF([2]大数据效果预估!A10="","",[2]大数据效果预估!A10)</f>
        <v/>
      </c>
      <c r="B10" s="229" t="str">
        <f>IF([2]大数据效果预估!B10="","",[2]大数据效果预估!B10)</f>
        <v>5星</v>
      </c>
      <c r="C10" s="229">
        <f>IF([2]大数据效果预估!C10="","",[2]大数据效果预估!C10)</f>
        <v>1.4</v>
      </c>
      <c r="D10" s="229">
        <f>IF([2]大数据效果预估!D10="","",[2]大数据效果预估!D10)</f>
        <v>0</v>
      </c>
      <c r="E10" s="229" t="str">
        <f>IF([2]大数据效果预估!E10="","",[2]大数据效果预估!E10)</f>
        <v/>
      </c>
      <c r="F10" s="229" t="str">
        <f>IF([2]大数据效果预估!F10="","",[2]大数据效果预估!F10)</f>
        <v/>
      </c>
      <c r="G10" s="229" t="str">
        <f>IF([2]大数据效果预估!G10="","",[2]大数据效果预估!G10)</f>
        <v/>
      </c>
      <c r="H10" s="229" t="str">
        <f>IF([2]大数据效果预估!H10="","",[2]大数据效果预估!H10)</f>
        <v/>
      </c>
      <c r="I10" s="229" t="str">
        <f>IF([2]大数据效果预估!I10="","",[2]大数据效果预估!I10)</f>
        <v/>
      </c>
      <c r="J10" s="229" t="str">
        <f>IF([2]大数据效果预估!J10="","",[2]大数据效果预估!J10)</f>
        <v/>
      </c>
      <c r="K10" s="229" t="str">
        <f>IF([2]大数据效果预估!K10="","",[2]大数据效果预估!K10)</f>
        <v/>
      </c>
      <c r="L10" s="229" t="str">
        <f>IF([2]大数据效果预估!L10="","",[2]大数据效果预估!L10)</f>
        <v/>
      </c>
      <c r="M10" s="229" t="str">
        <f>IF([2]大数据效果预估!M10="","",[2]大数据效果预估!M10)</f>
        <v/>
      </c>
      <c r="N10" s="229" t="str">
        <f>IF([2]大数据效果预估!N10="","",[2]大数据效果预估!N10)</f>
        <v/>
      </c>
      <c r="O10" s="229" t="str">
        <f>IF([2]大数据效果预估!O10="","",[2]大数据效果预估!O10)</f>
        <v/>
      </c>
      <c r="P10" s="229" t="str">
        <f>IF([2]大数据效果预估!P10="","",[2]大数据效果预估!P10)</f>
        <v/>
      </c>
      <c r="Q10" s="229" t="str">
        <f>IF([2]大数据效果预估!Q10="","",[2]大数据效果预估!Q10)</f>
        <v/>
      </c>
      <c r="R10" s="229" t="str">
        <f>IF([2]大数据效果预估!R10="","",[2]大数据效果预估!R10)</f>
        <v/>
      </c>
      <c r="S10" s="229" t="str">
        <f>IF([2]大数据效果预估!S10="","",[2]大数据效果预估!S10)</f>
        <v/>
      </c>
      <c r="T10" s="229" t="str">
        <f>IF([2]大数据效果预估!T10="","",[2]大数据效果预估!T10)</f>
        <v/>
      </c>
      <c r="U10" s="229" t="str">
        <f>IF([2]大数据效果预估!U10="","",[2]大数据效果预估!U10)</f>
        <v/>
      </c>
      <c r="V10" s="229" t="str">
        <f>IF([2]大数据效果预估!V10="","",[2]大数据效果预估!V10)</f>
        <v/>
      </c>
      <c r="W10" s="229" t="str">
        <f>IF([2]大数据效果预估!W10="","",[2]大数据效果预估!W10)</f>
        <v/>
      </c>
      <c r="X10" s="229" t="str">
        <f>IF([2]大数据效果预估!X10="","",[2]大数据效果预估!X10)</f>
        <v/>
      </c>
      <c r="Y10" s="229" t="str">
        <f>IF([2]大数据效果预估!Y10="","",[2]大数据效果预估!Y10)</f>
        <v/>
      </c>
      <c r="Z10" s="229" t="str">
        <f>IF([2]大数据效果预估!Z10="","",[2]大数据效果预估!Z10)</f>
        <v/>
      </c>
      <c r="AA10" s="229" t="str">
        <f>IF([2]大数据效果预估!AA10="","",[2]大数据效果预估!AA10)</f>
        <v/>
      </c>
      <c r="AB10" s="229" t="str">
        <f>IF([2]大数据效果预估!AB10="","",[2]大数据效果预估!AB10)</f>
        <v/>
      </c>
      <c r="AC10" s="229" t="str">
        <f>IF([2]大数据效果预估!AC10="","",[2]大数据效果预估!AC10)</f>
        <v/>
      </c>
      <c r="AD10" s="229" t="str">
        <f>IF([2]大数据效果预估!AD10="","",[2]大数据效果预估!AD10)</f>
        <v/>
      </c>
      <c r="AE10" s="229" t="str">
        <f>IF([2]大数据效果预估!AE10="","",[2]大数据效果预估!AE10)</f>
        <v/>
      </c>
      <c r="AF10" s="229" t="str">
        <f>IF([2]大数据效果预估!AF10="","",[2]大数据效果预估!AF10)</f>
        <v/>
      </c>
      <c r="AG10" s="229" t="str">
        <f>IF([2]大数据效果预估!AG10="","",[2]大数据效果预估!AG10)</f>
        <v/>
      </c>
      <c r="AH10" s="229" t="str">
        <f>IF([2]大数据效果预估!AH10="","",[2]大数据效果预估!AH10)</f>
        <v/>
      </c>
      <c r="AI10" s="229" t="str">
        <f>IF([2]大数据效果预估!AI10="","",[2]大数据效果预估!AI10)</f>
        <v/>
      </c>
      <c r="AJ10" s="229" t="str">
        <f>IF([2]大数据效果预估!AJ10="","",[2]大数据效果预估!AJ10)</f>
        <v/>
      </c>
      <c r="AK10" s="229" t="str">
        <f>IF([2]大数据效果预估!AK10="","",[2]大数据效果预估!AK10)</f>
        <v/>
      </c>
      <c r="AL10" s="229" t="str">
        <f>IF([2]大数据效果预估!AL10="","",[2]大数据效果预估!AL10)</f>
        <v/>
      </c>
      <c r="AM10" s="229" t="str">
        <f>IF([2]大数据效果预估!AM10="","",[2]大数据效果预估!AM10)</f>
        <v/>
      </c>
      <c r="AN10" s="229" t="str">
        <f>IF([2]大数据效果预估!AN10="","",[2]大数据效果预估!AN10)</f>
        <v/>
      </c>
      <c r="AO10" s="229" t="str">
        <f>IF([2]大数据效果预估!AO10="","",[2]大数据效果预估!AO10)</f>
        <v/>
      </c>
      <c r="AP10" s="229" t="str">
        <f>IF([2]大数据效果预估!AP10="","",[2]大数据效果预估!AP10)</f>
        <v/>
      </c>
      <c r="AQ10" s="229" t="str">
        <f>IF([2]大数据效果预估!AQ10="","",[2]大数据效果预估!AQ10)</f>
        <v/>
      </c>
      <c r="AR10" s="229" t="str">
        <f>IF([2]大数据效果预估!AR10="","",[2]大数据效果预估!AR10)</f>
        <v/>
      </c>
      <c r="AS10" s="229" t="str">
        <f>IF([2]大数据效果预估!AS10="","",[2]大数据效果预估!AS10)</f>
        <v/>
      </c>
      <c r="AT10" s="229" t="str">
        <f>IF([2]大数据效果预估!AT10="","",[2]大数据效果预估!AT10)</f>
        <v/>
      </c>
      <c r="AU10" s="229" t="str">
        <f>IF([2]大数据效果预估!AU10="","",[2]大数据效果预估!AU10)</f>
        <v/>
      </c>
      <c r="AV10" s="229" t="str">
        <f>IF([2]大数据效果预估!AV10="","",[2]大数据效果预估!AV10)</f>
        <v/>
      </c>
      <c r="AW10" s="229" t="str">
        <f>IF([2]大数据效果预估!AW10="","",[2]大数据效果预估!AW10)</f>
        <v/>
      </c>
      <c r="AX10" s="229" t="str">
        <f>IF([2]大数据效果预估!AX10="","",[2]大数据效果预估!AX10)</f>
        <v/>
      </c>
      <c r="AY10" s="229" t="str">
        <f>IF([2]大数据效果预估!AY10="","",[2]大数据效果预估!AY10)</f>
        <v/>
      </c>
      <c r="AZ10" s="229" t="str">
        <f>IF([2]大数据效果预估!AZ10="","",[2]大数据效果预估!AZ10)</f>
        <v/>
      </c>
    </row>
    <row r="11" spans="1:52">
      <c r="A11" s="229" t="str">
        <f>IF([2]大数据效果预估!A11="","",[2]大数据效果预估!A11)</f>
        <v/>
      </c>
      <c r="B11" s="229" t="str">
        <f>IF([2]大数据效果预估!B11="","",[2]大数据效果预估!B11)</f>
        <v>6星</v>
      </c>
      <c r="C11" s="229">
        <f>IF([2]大数据效果预估!C11="","",[2]大数据效果预估!C11)</f>
        <v>1.6</v>
      </c>
      <c r="D11" s="229">
        <f>IF([2]大数据效果预估!D11="","",[2]大数据效果预估!D11)</f>
        <v>0</v>
      </c>
      <c r="E11" s="229" t="str">
        <f>IF([2]大数据效果预估!E11="","",[2]大数据效果预估!E11)</f>
        <v/>
      </c>
      <c r="F11" s="229" t="str">
        <f>IF([2]大数据效果预估!F11="","",[2]大数据效果预估!F11)</f>
        <v/>
      </c>
      <c r="G11" s="229" t="str">
        <f>IF([2]大数据效果预估!G11="","",[2]大数据效果预估!G11)</f>
        <v/>
      </c>
      <c r="H11" s="229" t="str">
        <f>IF([2]大数据效果预估!H11="","",[2]大数据效果预估!H11)</f>
        <v/>
      </c>
      <c r="I11" s="229" t="str">
        <f>IF([2]大数据效果预估!I11="","",[2]大数据效果预估!I11)</f>
        <v/>
      </c>
      <c r="J11" s="229" t="str">
        <f>IF([2]大数据效果预估!J11="","",[2]大数据效果预估!J11)</f>
        <v/>
      </c>
      <c r="K11" s="229" t="str">
        <f>IF([2]大数据效果预估!K11="","",[2]大数据效果预估!K11)</f>
        <v/>
      </c>
      <c r="L11" s="229" t="str">
        <f>IF([2]大数据效果预估!L11="","",[2]大数据效果预估!L11)</f>
        <v/>
      </c>
      <c r="M11" s="229" t="str">
        <f>IF([2]大数据效果预估!M11="","",[2]大数据效果预估!M11)</f>
        <v/>
      </c>
      <c r="N11" s="229" t="str">
        <f>IF([2]大数据效果预估!N11="","",[2]大数据效果预估!N11)</f>
        <v/>
      </c>
      <c r="O11" s="229" t="str">
        <f>IF([2]大数据效果预估!O11="","",[2]大数据效果预估!O11)</f>
        <v/>
      </c>
      <c r="P11" s="229" t="str">
        <f>IF([2]大数据效果预估!P11="","",[2]大数据效果预估!P11)</f>
        <v/>
      </c>
      <c r="Q11" s="229" t="str">
        <f>IF([2]大数据效果预估!Q11="","",[2]大数据效果预估!Q11)</f>
        <v/>
      </c>
      <c r="R11" s="229" t="str">
        <f>IF([2]大数据效果预估!R11="","",[2]大数据效果预估!R11)</f>
        <v/>
      </c>
      <c r="S11" s="229" t="str">
        <f>IF([2]大数据效果预估!S11="","",[2]大数据效果预估!S11)</f>
        <v/>
      </c>
      <c r="T11" s="229" t="str">
        <f>IF([2]大数据效果预估!T11="","",[2]大数据效果预估!T11)</f>
        <v/>
      </c>
      <c r="U11" s="229" t="str">
        <f>IF([2]大数据效果预估!U11="","",[2]大数据效果预估!U11)</f>
        <v/>
      </c>
      <c r="V11" s="229" t="str">
        <f>IF([2]大数据效果预估!V11="","",[2]大数据效果预估!V11)</f>
        <v/>
      </c>
      <c r="W11" s="229" t="str">
        <f>IF([2]大数据效果预估!W11="","",[2]大数据效果预估!W11)</f>
        <v/>
      </c>
      <c r="X11" s="229" t="str">
        <f>IF([2]大数据效果预估!X11="","",[2]大数据效果预估!X11)</f>
        <v/>
      </c>
      <c r="Y11" s="229" t="str">
        <f>IF([2]大数据效果预估!Y11="","",[2]大数据效果预估!Y11)</f>
        <v/>
      </c>
      <c r="Z11" s="229" t="str">
        <f>IF([2]大数据效果预估!Z11="","",[2]大数据效果预估!Z11)</f>
        <v/>
      </c>
      <c r="AA11" s="229" t="str">
        <f>IF([2]大数据效果预估!AA11="","",[2]大数据效果预估!AA11)</f>
        <v/>
      </c>
      <c r="AB11" s="229" t="str">
        <f>IF([2]大数据效果预估!AB11="","",[2]大数据效果预估!AB11)</f>
        <v/>
      </c>
      <c r="AC11" s="229" t="str">
        <f>IF([2]大数据效果预估!AC11="","",[2]大数据效果预估!AC11)</f>
        <v/>
      </c>
      <c r="AD11" s="229" t="str">
        <f>IF([2]大数据效果预估!AD11="","",[2]大数据效果预估!AD11)</f>
        <v/>
      </c>
      <c r="AE11" s="229" t="str">
        <f>IF([2]大数据效果预估!AE11="","",[2]大数据效果预估!AE11)</f>
        <v/>
      </c>
      <c r="AF11" s="229" t="str">
        <f>IF([2]大数据效果预估!AF11="","",[2]大数据效果预估!AF11)</f>
        <v/>
      </c>
      <c r="AG11" s="229" t="str">
        <f>IF([2]大数据效果预估!AG11="","",[2]大数据效果预估!AG11)</f>
        <v/>
      </c>
      <c r="AH11" s="229" t="str">
        <f>IF([2]大数据效果预估!AH11="","",[2]大数据效果预估!AH11)</f>
        <v/>
      </c>
      <c r="AI11" s="229" t="str">
        <f>IF([2]大数据效果预估!AI11="","",[2]大数据效果预估!AI11)</f>
        <v/>
      </c>
      <c r="AJ11" s="229" t="str">
        <f>IF([2]大数据效果预估!AJ11="","",[2]大数据效果预估!AJ11)</f>
        <v/>
      </c>
      <c r="AK11" s="229" t="str">
        <f>IF([2]大数据效果预估!AK11="","",[2]大数据效果预估!AK11)</f>
        <v/>
      </c>
      <c r="AL11" s="229" t="str">
        <f>IF([2]大数据效果预估!AL11="","",[2]大数据效果预估!AL11)</f>
        <v/>
      </c>
      <c r="AM11" s="229" t="str">
        <f>IF([2]大数据效果预估!AM11="","",[2]大数据效果预估!AM11)</f>
        <v/>
      </c>
      <c r="AN11" s="229" t="str">
        <f>IF([2]大数据效果预估!AN11="","",[2]大数据效果预估!AN11)</f>
        <v/>
      </c>
      <c r="AO11" s="229" t="str">
        <f>IF([2]大数据效果预估!AO11="","",[2]大数据效果预估!AO11)</f>
        <v/>
      </c>
      <c r="AP11" s="229" t="str">
        <f>IF([2]大数据效果预估!AP11="","",[2]大数据效果预估!AP11)</f>
        <v/>
      </c>
      <c r="AQ11" s="229" t="str">
        <f>IF([2]大数据效果预估!AQ11="","",[2]大数据效果预估!AQ11)</f>
        <v/>
      </c>
      <c r="AR11" s="229" t="str">
        <f>IF([2]大数据效果预估!AR11="","",[2]大数据效果预估!AR11)</f>
        <v/>
      </c>
      <c r="AS11" s="229" t="str">
        <f>IF([2]大数据效果预估!AS11="","",[2]大数据效果预估!AS11)</f>
        <v/>
      </c>
      <c r="AT11" s="229" t="str">
        <f>IF([2]大数据效果预估!AT11="","",[2]大数据效果预估!AT11)</f>
        <v/>
      </c>
      <c r="AU11" s="229" t="str">
        <f>IF([2]大数据效果预估!AU11="","",[2]大数据效果预估!AU11)</f>
        <v/>
      </c>
      <c r="AV11" s="229" t="str">
        <f>IF([2]大数据效果预估!AV11="","",[2]大数据效果预估!AV11)</f>
        <v/>
      </c>
      <c r="AW11" s="229" t="str">
        <f>IF([2]大数据效果预估!AW11="","",[2]大数据效果预估!AW11)</f>
        <v/>
      </c>
      <c r="AX11" s="229" t="str">
        <f>IF([2]大数据效果预估!AX11="","",[2]大数据效果预估!AX11)</f>
        <v/>
      </c>
      <c r="AY11" s="229" t="str">
        <f>IF([2]大数据效果预估!AY11="","",[2]大数据效果预估!AY11)</f>
        <v/>
      </c>
      <c r="AZ11" s="229" t="str">
        <f>IF([2]大数据效果预估!AZ11="","",[2]大数据效果预估!AZ11)</f>
        <v/>
      </c>
    </row>
    <row r="12" spans="1:52">
      <c r="A12" s="229" t="str">
        <f>IF([2]大数据效果预估!A12="","",[2]大数据效果预估!A12)</f>
        <v/>
      </c>
      <c r="B12" s="229" t="str">
        <f>IF([2]大数据效果预估!B12="","",[2]大数据效果预估!B12)</f>
        <v>7星</v>
      </c>
      <c r="C12" s="229">
        <f>IF([2]大数据效果预估!C12="","",[2]大数据效果预估!C12)</f>
        <v>1.8</v>
      </c>
      <c r="D12" s="229">
        <f>IF([2]大数据效果预估!D12="","",[2]大数据效果预估!D12)</f>
        <v>0</v>
      </c>
      <c r="E12" s="229" t="str">
        <f>IF([2]大数据效果预估!E12="","",[2]大数据效果预估!E12)</f>
        <v/>
      </c>
      <c r="F12" s="229" t="str">
        <f>IF([2]大数据效果预估!F12="","",[2]大数据效果预估!F12)</f>
        <v/>
      </c>
      <c r="G12" s="229" t="str">
        <f>IF([2]大数据效果预估!G12="","",[2]大数据效果预估!G12)</f>
        <v/>
      </c>
      <c r="H12" s="229" t="str">
        <f>IF([2]大数据效果预估!H12="","",[2]大数据效果预估!H12)</f>
        <v/>
      </c>
      <c r="I12" s="229" t="str">
        <f>IF([2]大数据效果预估!I12="","",[2]大数据效果预估!I12)</f>
        <v/>
      </c>
      <c r="J12" s="229" t="str">
        <f>IF([2]大数据效果预估!J12="","",[2]大数据效果预估!J12)</f>
        <v/>
      </c>
      <c r="K12" s="229" t="str">
        <f>IF([2]大数据效果预估!K12="","",[2]大数据效果预估!K12)</f>
        <v/>
      </c>
      <c r="L12" s="229" t="str">
        <f>IF([2]大数据效果预估!L12="","",[2]大数据效果预估!L12)</f>
        <v/>
      </c>
      <c r="M12" s="229" t="str">
        <f>IF([2]大数据效果预估!M12="","",[2]大数据效果预估!M12)</f>
        <v/>
      </c>
      <c r="N12" s="229" t="str">
        <f>IF([2]大数据效果预估!N12="","",[2]大数据效果预估!N12)</f>
        <v/>
      </c>
      <c r="O12" s="229" t="str">
        <f>IF([2]大数据效果预估!O12="","",[2]大数据效果预估!O12)</f>
        <v/>
      </c>
      <c r="P12" s="229" t="str">
        <f>IF([2]大数据效果预估!P12="","",[2]大数据效果预估!P12)</f>
        <v/>
      </c>
      <c r="Q12" s="229" t="str">
        <f>IF([2]大数据效果预估!Q12="","",[2]大数据效果预估!Q12)</f>
        <v/>
      </c>
      <c r="R12" s="229" t="str">
        <f>IF([2]大数据效果预估!R12="","",[2]大数据效果预估!R12)</f>
        <v/>
      </c>
      <c r="S12" s="229" t="str">
        <f>IF([2]大数据效果预估!S12="","",[2]大数据效果预估!S12)</f>
        <v/>
      </c>
      <c r="T12" s="229" t="str">
        <f>IF([2]大数据效果预估!T12="","",[2]大数据效果预估!T12)</f>
        <v/>
      </c>
      <c r="U12" s="229" t="str">
        <f>IF([2]大数据效果预估!U12="","",[2]大数据效果预估!U12)</f>
        <v/>
      </c>
      <c r="V12" s="229" t="str">
        <f>IF([2]大数据效果预估!V12="","",[2]大数据效果预估!V12)</f>
        <v/>
      </c>
      <c r="W12" s="229" t="str">
        <f>IF([2]大数据效果预估!W12="","",[2]大数据效果预估!W12)</f>
        <v/>
      </c>
      <c r="X12" s="229" t="str">
        <f>IF([2]大数据效果预估!X12="","",[2]大数据效果预估!X12)</f>
        <v/>
      </c>
      <c r="Y12" s="229" t="str">
        <f>IF([2]大数据效果预估!Y12="","",[2]大数据效果预估!Y12)</f>
        <v/>
      </c>
      <c r="Z12" s="229" t="str">
        <f>IF([2]大数据效果预估!Z12="","",[2]大数据效果预估!Z12)</f>
        <v/>
      </c>
      <c r="AA12" s="229" t="str">
        <f>IF([2]大数据效果预估!AA12="","",[2]大数据效果预估!AA12)</f>
        <v/>
      </c>
      <c r="AB12" s="229" t="str">
        <f>IF([2]大数据效果预估!AB12="","",[2]大数据效果预估!AB12)</f>
        <v/>
      </c>
      <c r="AC12" s="229" t="str">
        <f>IF([2]大数据效果预估!AC12="","",[2]大数据效果预估!AC12)</f>
        <v/>
      </c>
      <c r="AD12" s="229" t="str">
        <f>IF([2]大数据效果预估!AD12="","",[2]大数据效果预估!AD12)</f>
        <v/>
      </c>
      <c r="AE12" s="229" t="str">
        <f>IF([2]大数据效果预估!AE12="","",[2]大数据效果预估!AE12)</f>
        <v/>
      </c>
      <c r="AF12" s="229" t="str">
        <f>IF([2]大数据效果预估!AF12="","",[2]大数据效果预估!AF12)</f>
        <v/>
      </c>
      <c r="AG12" s="229" t="str">
        <f>IF([2]大数据效果预估!AG12="","",[2]大数据效果预估!AG12)</f>
        <v/>
      </c>
      <c r="AH12" s="229" t="str">
        <f>IF([2]大数据效果预估!AH12="","",[2]大数据效果预估!AH12)</f>
        <v/>
      </c>
      <c r="AI12" s="229" t="str">
        <f>IF([2]大数据效果预估!AI12="","",[2]大数据效果预估!AI12)</f>
        <v/>
      </c>
      <c r="AJ12" s="229" t="str">
        <f>IF([2]大数据效果预估!AJ12="","",[2]大数据效果预估!AJ12)</f>
        <v/>
      </c>
      <c r="AK12" s="229" t="str">
        <f>IF([2]大数据效果预估!AK12="","",[2]大数据效果预估!AK12)</f>
        <v/>
      </c>
      <c r="AL12" s="229" t="str">
        <f>IF([2]大数据效果预估!AL12="","",[2]大数据效果预估!AL12)</f>
        <v/>
      </c>
      <c r="AM12" s="229" t="str">
        <f>IF([2]大数据效果预估!AM12="","",[2]大数据效果预估!AM12)</f>
        <v/>
      </c>
      <c r="AN12" s="229" t="str">
        <f>IF([2]大数据效果预估!AN12="","",[2]大数据效果预估!AN12)</f>
        <v/>
      </c>
      <c r="AO12" s="229" t="str">
        <f>IF([2]大数据效果预估!AO12="","",[2]大数据效果预估!AO12)</f>
        <v/>
      </c>
      <c r="AP12" s="229" t="str">
        <f>IF([2]大数据效果预估!AP12="","",[2]大数据效果预估!AP12)</f>
        <v/>
      </c>
      <c r="AQ12" s="229" t="str">
        <f>IF([2]大数据效果预估!AQ12="","",[2]大数据效果预估!AQ12)</f>
        <v/>
      </c>
      <c r="AR12" s="229" t="str">
        <f>IF([2]大数据效果预估!AR12="","",[2]大数据效果预估!AR12)</f>
        <v/>
      </c>
      <c r="AS12" s="229" t="str">
        <f>IF([2]大数据效果预估!AS12="","",[2]大数据效果预估!AS12)</f>
        <v/>
      </c>
      <c r="AT12" s="229" t="str">
        <f>IF([2]大数据效果预估!AT12="","",[2]大数据效果预估!AT12)</f>
        <v/>
      </c>
      <c r="AU12" s="229" t="str">
        <f>IF([2]大数据效果预估!AU12="","",[2]大数据效果预估!AU12)</f>
        <v/>
      </c>
      <c r="AV12" s="229" t="str">
        <f>IF([2]大数据效果预估!AV12="","",[2]大数据效果预估!AV12)</f>
        <v/>
      </c>
      <c r="AW12" s="229" t="str">
        <f>IF([2]大数据效果预估!AW12="","",[2]大数据效果预估!AW12)</f>
        <v/>
      </c>
      <c r="AX12" s="229" t="str">
        <f>IF([2]大数据效果预估!AX12="","",[2]大数据效果预估!AX12)</f>
        <v/>
      </c>
      <c r="AY12" s="229" t="str">
        <f>IF([2]大数据效果预估!AY12="","",[2]大数据效果预估!AY12)</f>
        <v/>
      </c>
      <c r="AZ12" s="229" t="str">
        <f>IF([2]大数据效果预估!AZ12="","",[2]大数据效果预估!AZ12)</f>
        <v/>
      </c>
    </row>
    <row r="13" spans="1:52">
      <c r="A13" s="229" t="str">
        <f>IF([2]大数据效果预估!A13="","",[2]大数据效果预估!A13)</f>
        <v/>
      </c>
      <c r="B13" s="229" t="str">
        <f>IF([2]大数据效果预估!B13="","",[2]大数据效果预估!B13)</f>
        <v>8星</v>
      </c>
      <c r="C13" s="229">
        <f>IF([2]大数据效果预估!C13="","",[2]大数据效果预估!C13)</f>
        <v>2</v>
      </c>
      <c r="D13" s="229">
        <f>IF([2]大数据效果预估!D13="","",[2]大数据效果预估!D13)</f>
        <v>0</v>
      </c>
      <c r="E13" s="229" t="str">
        <f>IF([2]大数据效果预估!E13="","",[2]大数据效果预估!E13)</f>
        <v/>
      </c>
      <c r="F13" s="229" t="str">
        <f>IF([2]大数据效果预估!F13="","",[2]大数据效果预估!F13)</f>
        <v/>
      </c>
      <c r="G13" s="229" t="str">
        <f>IF([2]大数据效果预估!G13="","",[2]大数据效果预估!G13)</f>
        <v/>
      </c>
      <c r="H13" s="229" t="str">
        <f>IF([2]大数据效果预估!H13="","",[2]大数据效果预估!H13)</f>
        <v/>
      </c>
      <c r="I13" s="229" t="str">
        <f>IF([2]大数据效果预估!I13="","",[2]大数据效果预估!I13)</f>
        <v/>
      </c>
      <c r="J13" s="229" t="str">
        <f>IF([2]大数据效果预估!J13="","",[2]大数据效果预估!J13)</f>
        <v/>
      </c>
      <c r="K13" s="229" t="str">
        <f>IF([2]大数据效果预估!K13="","",[2]大数据效果预估!K13)</f>
        <v/>
      </c>
      <c r="L13" s="229" t="str">
        <f>IF([2]大数据效果预估!L13="","",[2]大数据效果预估!L13)</f>
        <v/>
      </c>
      <c r="M13" s="229" t="str">
        <f>IF([2]大数据效果预估!M13="","",[2]大数据效果预估!M13)</f>
        <v/>
      </c>
      <c r="N13" s="229" t="str">
        <f>IF([2]大数据效果预估!N13="","",[2]大数据效果预估!N13)</f>
        <v/>
      </c>
      <c r="O13" s="229" t="str">
        <f>IF([2]大数据效果预估!O13="","",[2]大数据效果预估!O13)</f>
        <v/>
      </c>
      <c r="P13" s="229" t="str">
        <f>IF([2]大数据效果预估!P13="","",[2]大数据效果预估!P13)</f>
        <v/>
      </c>
      <c r="Q13" s="229" t="str">
        <f>IF([2]大数据效果预估!Q13="","",[2]大数据效果预估!Q13)</f>
        <v/>
      </c>
      <c r="R13" s="229" t="str">
        <f>IF([2]大数据效果预估!R13="","",[2]大数据效果预估!R13)</f>
        <v/>
      </c>
      <c r="S13" s="229" t="str">
        <f>IF([2]大数据效果预估!S13="","",[2]大数据效果预估!S13)</f>
        <v/>
      </c>
      <c r="T13" s="229" t="str">
        <f>IF([2]大数据效果预估!T13="","",[2]大数据效果预估!T13)</f>
        <v/>
      </c>
      <c r="U13" s="229" t="str">
        <f>IF([2]大数据效果预估!U13="","",[2]大数据效果预估!U13)</f>
        <v/>
      </c>
      <c r="V13" s="229" t="str">
        <f>IF([2]大数据效果预估!V13="","",[2]大数据效果预估!V13)</f>
        <v/>
      </c>
      <c r="W13" s="229" t="str">
        <f>IF([2]大数据效果预估!W13="","",[2]大数据效果预估!W13)</f>
        <v/>
      </c>
      <c r="X13" s="229" t="str">
        <f>IF([2]大数据效果预估!X13="","",[2]大数据效果预估!X13)</f>
        <v/>
      </c>
      <c r="Y13" s="229" t="str">
        <f>IF([2]大数据效果预估!Y13="","",[2]大数据效果预估!Y13)</f>
        <v/>
      </c>
      <c r="Z13" s="229" t="str">
        <f>IF([2]大数据效果预估!Z13="","",[2]大数据效果预估!Z13)</f>
        <v/>
      </c>
      <c r="AA13" s="229" t="str">
        <f>IF([2]大数据效果预估!AA13="","",[2]大数据效果预估!AA13)</f>
        <v/>
      </c>
      <c r="AB13" s="229" t="str">
        <f>IF([2]大数据效果预估!AB13="","",[2]大数据效果预估!AB13)</f>
        <v/>
      </c>
      <c r="AC13" s="229" t="str">
        <f>IF([2]大数据效果预估!AC13="","",[2]大数据效果预估!AC13)</f>
        <v/>
      </c>
      <c r="AD13" s="229" t="str">
        <f>IF([2]大数据效果预估!AD13="","",[2]大数据效果预估!AD13)</f>
        <v/>
      </c>
      <c r="AE13" s="229" t="str">
        <f>IF([2]大数据效果预估!AE13="","",[2]大数据效果预估!AE13)</f>
        <v/>
      </c>
      <c r="AF13" s="229" t="str">
        <f>IF([2]大数据效果预估!AF13="","",[2]大数据效果预估!AF13)</f>
        <v/>
      </c>
      <c r="AG13" s="229" t="str">
        <f>IF([2]大数据效果预估!AG13="","",[2]大数据效果预估!AG13)</f>
        <v/>
      </c>
      <c r="AH13" s="229" t="str">
        <f>IF([2]大数据效果预估!AH13="","",[2]大数据效果预估!AH13)</f>
        <v/>
      </c>
      <c r="AI13" s="229" t="str">
        <f>IF([2]大数据效果预估!AI13="","",[2]大数据效果预估!AI13)</f>
        <v/>
      </c>
      <c r="AJ13" s="229" t="str">
        <f>IF([2]大数据效果预估!AJ13="","",[2]大数据效果预估!AJ13)</f>
        <v/>
      </c>
      <c r="AK13" s="229" t="str">
        <f>IF([2]大数据效果预估!AK13="","",[2]大数据效果预估!AK13)</f>
        <v/>
      </c>
      <c r="AL13" s="229" t="str">
        <f>IF([2]大数据效果预估!AL13="","",[2]大数据效果预估!AL13)</f>
        <v/>
      </c>
      <c r="AM13" s="229" t="str">
        <f>IF([2]大数据效果预估!AM13="","",[2]大数据效果预估!AM13)</f>
        <v/>
      </c>
      <c r="AN13" s="229" t="str">
        <f>IF([2]大数据效果预估!AN13="","",[2]大数据效果预估!AN13)</f>
        <v/>
      </c>
      <c r="AO13" s="229" t="str">
        <f>IF([2]大数据效果预估!AO13="","",[2]大数据效果预估!AO13)</f>
        <v/>
      </c>
      <c r="AP13" s="229" t="str">
        <f>IF([2]大数据效果预估!AP13="","",[2]大数据效果预估!AP13)</f>
        <v/>
      </c>
      <c r="AQ13" s="229" t="str">
        <f>IF([2]大数据效果预估!AQ13="","",[2]大数据效果预估!AQ13)</f>
        <v/>
      </c>
      <c r="AR13" s="229" t="str">
        <f>IF([2]大数据效果预估!AR13="","",[2]大数据效果预估!AR13)</f>
        <v/>
      </c>
      <c r="AS13" s="229" t="str">
        <f>IF([2]大数据效果预估!AS13="","",[2]大数据效果预估!AS13)</f>
        <v/>
      </c>
      <c r="AT13" s="229" t="str">
        <f>IF([2]大数据效果预估!AT13="","",[2]大数据效果预估!AT13)</f>
        <v/>
      </c>
      <c r="AU13" s="229" t="str">
        <f>IF([2]大数据效果预估!AU13="","",[2]大数据效果预估!AU13)</f>
        <v/>
      </c>
      <c r="AV13" s="229" t="str">
        <f>IF([2]大数据效果预估!AV13="","",[2]大数据效果预估!AV13)</f>
        <v/>
      </c>
      <c r="AW13" s="229" t="str">
        <f>IF([2]大数据效果预估!AW13="","",[2]大数据效果预估!AW13)</f>
        <v/>
      </c>
      <c r="AX13" s="229" t="str">
        <f>IF([2]大数据效果预估!AX13="","",[2]大数据效果预估!AX13)</f>
        <v/>
      </c>
      <c r="AY13" s="229" t="str">
        <f>IF([2]大数据效果预估!AY13="","",[2]大数据效果预估!AY13)</f>
        <v/>
      </c>
      <c r="AZ13" s="229" t="str">
        <f>IF([2]大数据效果预估!AZ13="","",[2]大数据效果预估!AZ13)</f>
        <v/>
      </c>
    </row>
    <row r="14" spans="1:52">
      <c r="A14" s="229" t="str">
        <f>IF([2]大数据效果预估!A14="","",[2]大数据效果预估!A14)</f>
        <v/>
      </c>
      <c r="B14" s="229" t="str">
        <f>IF([2]大数据效果预估!B14="","",[2]大数据效果预估!B14)</f>
        <v>9星</v>
      </c>
      <c r="C14" s="229">
        <f>IF([2]大数据效果预估!C14="","",[2]大数据效果预估!C14)</f>
        <v>2</v>
      </c>
      <c r="D14" s="229">
        <f>IF([2]大数据效果预估!D14="","",[2]大数据效果预估!D14)</f>
        <v>0</v>
      </c>
      <c r="E14" s="229" t="str">
        <f>IF([2]大数据效果预估!E14="","",[2]大数据效果预估!E14)</f>
        <v/>
      </c>
      <c r="F14" s="229" t="str">
        <f>IF([2]大数据效果预估!F14="","",[2]大数据效果预估!F14)</f>
        <v/>
      </c>
      <c r="G14" s="229" t="str">
        <f>IF([2]大数据效果预估!G14="","",[2]大数据效果预估!G14)</f>
        <v/>
      </c>
      <c r="H14" s="229" t="str">
        <f>IF([2]大数据效果预估!H14="","",[2]大数据效果预估!H14)</f>
        <v/>
      </c>
      <c r="I14" s="229" t="str">
        <f>IF([2]大数据效果预估!I14="","",[2]大数据效果预估!I14)</f>
        <v/>
      </c>
      <c r="J14" s="229" t="str">
        <f>IF([2]大数据效果预估!J14="","",[2]大数据效果预估!J14)</f>
        <v/>
      </c>
      <c r="K14" s="229" t="str">
        <f>IF([2]大数据效果预估!K14="","",[2]大数据效果预估!K14)</f>
        <v/>
      </c>
      <c r="L14" s="229" t="str">
        <f>IF([2]大数据效果预估!L14="","",[2]大数据效果预估!L14)</f>
        <v/>
      </c>
      <c r="M14" s="229" t="str">
        <f>IF([2]大数据效果预估!M14="","",[2]大数据效果预估!M14)</f>
        <v/>
      </c>
      <c r="N14" s="229" t="str">
        <f>IF([2]大数据效果预估!N14="","",[2]大数据效果预估!N14)</f>
        <v/>
      </c>
      <c r="O14" s="229" t="str">
        <f>IF([2]大数据效果预估!O14="","",[2]大数据效果预估!O14)</f>
        <v/>
      </c>
      <c r="P14" s="229" t="str">
        <f>IF([2]大数据效果预估!P14="","",[2]大数据效果预估!P14)</f>
        <v/>
      </c>
      <c r="Q14" s="229" t="str">
        <f>IF([2]大数据效果预估!Q14="","",[2]大数据效果预估!Q14)</f>
        <v/>
      </c>
      <c r="R14" s="229" t="str">
        <f>IF([2]大数据效果预估!R14="","",[2]大数据效果预估!R14)</f>
        <v/>
      </c>
      <c r="S14" s="229" t="str">
        <f>IF([2]大数据效果预估!S14="","",[2]大数据效果预估!S14)</f>
        <v/>
      </c>
      <c r="T14" s="229" t="str">
        <f>IF([2]大数据效果预估!T14="","",[2]大数据效果预估!T14)</f>
        <v/>
      </c>
      <c r="U14" s="229" t="str">
        <f>IF([2]大数据效果预估!U14="","",[2]大数据效果预估!U14)</f>
        <v/>
      </c>
      <c r="V14" s="229" t="str">
        <f>IF([2]大数据效果预估!V14="","",[2]大数据效果预估!V14)</f>
        <v/>
      </c>
      <c r="W14" s="229" t="str">
        <f>IF([2]大数据效果预估!W14="","",[2]大数据效果预估!W14)</f>
        <v/>
      </c>
      <c r="X14" s="229" t="str">
        <f>IF([2]大数据效果预估!X14="","",[2]大数据效果预估!X14)</f>
        <v/>
      </c>
      <c r="Y14" s="229" t="str">
        <f>IF([2]大数据效果预估!Y14="","",[2]大数据效果预估!Y14)</f>
        <v/>
      </c>
      <c r="Z14" s="229" t="str">
        <f>IF([2]大数据效果预估!Z14="","",[2]大数据效果预估!Z14)</f>
        <v/>
      </c>
      <c r="AA14" s="229" t="str">
        <f>IF([2]大数据效果预估!AA14="","",[2]大数据效果预估!AA14)</f>
        <v/>
      </c>
      <c r="AB14" s="229" t="str">
        <f>IF([2]大数据效果预估!AB14="","",[2]大数据效果预估!AB14)</f>
        <v/>
      </c>
      <c r="AC14" s="229" t="str">
        <f>IF([2]大数据效果预估!AC14="","",[2]大数据效果预估!AC14)</f>
        <v/>
      </c>
      <c r="AD14" s="229" t="str">
        <f>IF([2]大数据效果预估!AD14="","",[2]大数据效果预估!AD14)</f>
        <v/>
      </c>
      <c r="AE14" s="229" t="str">
        <f>IF([2]大数据效果预估!AE14="","",[2]大数据效果预估!AE14)</f>
        <v/>
      </c>
      <c r="AF14" s="229" t="str">
        <f>IF([2]大数据效果预估!AF14="","",[2]大数据效果预估!AF14)</f>
        <v/>
      </c>
      <c r="AG14" s="229" t="str">
        <f>IF([2]大数据效果预估!AG14="","",[2]大数据效果预估!AG14)</f>
        <v/>
      </c>
      <c r="AH14" s="229" t="str">
        <f>IF([2]大数据效果预估!AH14="","",[2]大数据效果预估!AH14)</f>
        <v/>
      </c>
      <c r="AI14" s="229" t="str">
        <f>IF([2]大数据效果预估!AI14="","",[2]大数据效果预估!AI14)</f>
        <v/>
      </c>
      <c r="AJ14" s="229" t="str">
        <f>IF([2]大数据效果预估!AJ14="","",[2]大数据效果预估!AJ14)</f>
        <v/>
      </c>
      <c r="AK14" s="229" t="str">
        <f>IF([2]大数据效果预估!AK14="","",[2]大数据效果预估!AK14)</f>
        <v/>
      </c>
      <c r="AL14" s="229" t="str">
        <f>IF([2]大数据效果预估!AL14="","",[2]大数据效果预估!AL14)</f>
        <v/>
      </c>
      <c r="AM14" s="229" t="str">
        <f>IF([2]大数据效果预估!AM14="","",[2]大数据效果预估!AM14)</f>
        <v/>
      </c>
      <c r="AN14" s="229" t="str">
        <f>IF([2]大数据效果预估!AN14="","",[2]大数据效果预估!AN14)</f>
        <v/>
      </c>
      <c r="AO14" s="229" t="str">
        <f>IF([2]大数据效果预估!AO14="","",[2]大数据效果预估!AO14)</f>
        <v/>
      </c>
      <c r="AP14" s="229" t="str">
        <f>IF([2]大数据效果预估!AP14="","",[2]大数据效果预估!AP14)</f>
        <v/>
      </c>
      <c r="AQ14" s="229" t="str">
        <f>IF([2]大数据效果预估!AQ14="","",[2]大数据效果预估!AQ14)</f>
        <v/>
      </c>
      <c r="AR14" s="229" t="str">
        <f>IF([2]大数据效果预估!AR14="","",[2]大数据效果预估!AR14)</f>
        <v/>
      </c>
      <c r="AS14" s="229" t="str">
        <f>IF([2]大数据效果预估!AS14="","",[2]大数据效果预估!AS14)</f>
        <v/>
      </c>
      <c r="AT14" s="229" t="str">
        <f>IF([2]大数据效果预估!AT14="","",[2]大数据效果预估!AT14)</f>
        <v/>
      </c>
      <c r="AU14" s="229" t="str">
        <f>IF([2]大数据效果预估!AU14="","",[2]大数据效果预估!AU14)</f>
        <v/>
      </c>
      <c r="AV14" s="229" t="str">
        <f>IF([2]大数据效果预估!AV14="","",[2]大数据效果预估!AV14)</f>
        <v/>
      </c>
      <c r="AW14" s="229" t="str">
        <f>IF([2]大数据效果预估!AW14="","",[2]大数据效果预估!AW14)</f>
        <v/>
      </c>
      <c r="AX14" s="229" t="str">
        <f>IF([2]大数据效果预估!AX14="","",[2]大数据效果预估!AX14)</f>
        <v/>
      </c>
      <c r="AY14" s="229" t="str">
        <f>IF([2]大数据效果预估!AY14="","",[2]大数据效果预估!AY14)</f>
        <v/>
      </c>
      <c r="AZ14" s="229" t="str">
        <f>IF([2]大数据效果预估!AZ14="","",[2]大数据效果预估!AZ14)</f>
        <v/>
      </c>
    </row>
    <row r="15" spans="1:52">
      <c r="A15" s="229" t="str">
        <f>IF([2]大数据效果预估!A15="","",[2]大数据效果预估!A15)</f>
        <v/>
      </c>
      <c r="B15" s="229" t="str">
        <f>IF([2]大数据效果预估!B15="","",[2]大数据效果预估!B15)</f>
        <v>10星</v>
      </c>
      <c r="C15" s="229">
        <f>IF([2]大数据效果预估!C15="","",[2]大数据效果预估!C15)</f>
        <v>2</v>
      </c>
      <c r="D15" s="229">
        <f>IF([2]大数据效果预估!D15="","",[2]大数据效果预估!D15)</f>
        <v>0</v>
      </c>
      <c r="E15" s="229" t="str">
        <f>IF([2]大数据效果预估!E15="","",[2]大数据效果预估!E15)</f>
        <v/>
      </c>
      <c r="F15" s="229" t="str">
        <f>IF([2]大数据效果预估!F15="","",[2]大数据效果预估!F15)</f>
        <v/>
      </c>
      <c r="G15" s="229" t="str">
        <f>IF([2]大数据效果预估!G15="","",[2]大数据效果预估!G15)</f>
        <v/>
      </c>
      <c r="H15" s="229" t="str">
        <f>IF([2]大数据效果预估!H15="","",[2]大数据效果预估!H15)</f>
        <v/>
      </c>
      <c r="I15" s="229" t="str">
        <f>IF([2]大数据效果预估!I15="","",[2]大数据效果预估!I15)</f>
        <v/>
      </c>
      <c r="J15" s="229" t="str">
        <f>IF([2]大数据效果预估!J15="","",[2]大数据效果预估!J15)</f>
        <v/>
      </c>
      <c r="K15" s="229" t="str">
        <f>IF([2]大数据效果预估!K15="","",[2]大数据效果预估!K15)</f>
        <v/>
      </c>
      <c r="L15" s="229" t="str">
        <f>IF([2]大数据效果预估!L15="","",[2]大数据效果预估!L15)</f>
        <v/>
      </c>
      <c r="M15" s="229" t="str">
        <f>IF([2]大数据效果预估!M15="","",[2]大数据效果预估!M15)</f>
        <v/>
      </c>
      <c r="N15" s="229" t="str">
        <f>IF([2]大数据效果预估!N15="","",[2]大数据效果预估!N15)</f>
        <v/>
      </c>
      <c r="O15" s="229" t="str">
        <f>IF([2]大数据效果预估!O15="","",[2]大数据效果预估!O15)</f>
        <v/>
      </c>
      <c r="P15" s="229" t="str">
        <f>IF([2]大数据效果预估!P15="","",[2]大数据效果预估!P15)</f>
        <v/>
      </c>
      <c r="Q15" s="229" t="str">
        <f>IF([2]大数据效果预估!Q15="","",[2]大数据效果预估!Q15)</f>
        <v/>
      </c>
      <c r="R15" s="229" t="str">
        <f>IF([2]大数据效果预估!R15="","",[2]大数据效果预估!R15)</f>
        <v/>
      </c>
      <c r="S15" s="229" t="str">
        <f>IF([2]大数据效果预估!S15="","",[2]大数据效果预估!S15)</f>
        <v/>
      </c>
      <c r="T15" s="229" t="str">
        <f>IF([2]大数据效果预估!T15="","",[2]大数据效果预估!T15)</f>
        <v/>
      </c>
      <c r="U15" s="229" t="str">
        <f>IF([2]大数据效果预估!U15="","",[2]大数据效果预估!U15)</f>
        <v/>
      </c>
      <c r="V15" s="229" t="str">
        <f>IF([2]大数据效果预估!V15="","",[2]大数据效果预估!V15)</f>
        <v/>
      </c>
      <c r="W15" s="229" t="str">
        <f>IF([2]大数据效果预估!W15="","",[2]大数据效果预估!W15)</f>
        <v/>
      </c>
      <c r="X15" s="229" t="str">
        <f>IF([2]大数据效果预估!X15="","",[2]大数据效果预估!X15)</f>
        <v/>
      </c>
      <c r="Y15" s="229" t="str">
        <f>IF([2]大数据效果预估!Y15="","",[2]大数据效果预估!Y15)</f>
        <v/>
      </c>
      <c r="Z15" s="229" t="str">
        <f>IF([2]大数据效果预估!Z15="","",[2]大数据效果预估!Z15)</f>
        <v/>
      </c>
      <c r="AA15" s="229" t="str">
        <f>IF([2]大数据效果预估!AA15="","",[2]大数据效果预估!AA15)</f>
        <v/>
      </c>
      <c r="AB15" s="229" t="str">
        <f>IF([2]大数据效果预估!AB15="","",[2]大数据效果预估!AB15)</f>
        <v/>
      </c>
      <c r="AC15" s="229" t="str">
        <f>IF([2]大数据效果预估!AC15="","",[2]大数据效果预估!AC15)</f>
        <v/>
      </c>
      <c r="AD15" s="229" t="str">
        <f>IF([2]大数据效果预估!AD15="","",[2]大数据效果预估!AD15)</f>
        <v/>
      </c>
      <c r="AE15" s="229" t="str">
        <f>IF([2]大数据效果预估!AE15="","",[2]大数据效果预估!AE15)</f>
        <v/>
      </c>
      <c r="AF15" s="229" t="str">
        <f>IF([2]大数据效果预估!AF15="","",[2]大数据效果预估!AF15)</f>
        <v/>
      </c>
      <c r="AG15" s="229" t="str">
        <f>IF([2]大数据效果预估!AG15="","",[2]大数据效果预估!AG15)</f>
        <v/>
      </c>
      <c r="AH15" s="229" t="str">
        <f>IF([2]大数据效果预估!AH15="","",[2]大数据效果预估!AH15)</f>
        <v/>
      </c>
      <c r="AI15" s="229" t="str">
        <f>IF([2]大数据效果预估!AI15="","",[2]大数据效果预估!AI15)</f>
        <v/>
      </c>
      <c r="AJ15" s="229" t="str">
        <f>IF([2]大数据效果预估!AJ15="","",[2]大数据效果预估!AJ15)</f>
        <v/>
      </c>
      <c r="AK15" s="229" t="str">
        <f>IF([2]大数据效果预估!AK15="","",[2]大数据效果预估!AK15)</f>
        <v/>
      </c>
      <c r="AL15" s="229" t="str">
        <f>IF([2]大数据效果预估!AL15="","",[2]大数据效果预估!AL15)</f>
        <v/>
      </c>
      <c r="AM15" s="229" t="str">
        <f>IF([2]大数据效果预估!AM15="","",[2]大数据效果预估!AM15)</f>
        <v/>
      </c>
      <c r="AN15" s="229" t="str">
        <f>IF([2]大数据效果预估!AN15="","",[2]大数据效果预估!AN15)</f>
        <v/>
      </c>
      <c r="AO15" s="229" t="str">
        <f>IF([2]大数据效果预估!AO15="","",[2]大数据效果预估!AO15)</f>
        <v/>
      </c>
      <c r="AP15" s="229" t="str">
        <f>IF([2]大数据效果预估!AP15="","",[2]大数据效果预估!AP15)</f>
        <v/>
      </c>
      <c r="AQ15" s="229" t="str">
        <f>IF([2]大数据效果预估!AQ15="","",[2]大数据效果预估!AQ15)</f>
        <v/>
      </c>
      <c r="AR15" s="229" t="str">
        <f>IF([2]大数据效果预估!AR15="","",[2]大数据效果预估!AR15)</f>
        <v/>
      </c>
      <c r="AS15" s="229" t="str">
        <f>IF([2]大数据效果预估!AS15="","",[2]大数据效果预估!AS15)</f>
        <v/>
      </c>
      <c r="AT15" s="229" t="str">
        <f>IF([2]大数据效果预估!AT15="","",[2]大数据效果预估!AT15)</f>
        <v/>
      </c>
      <c r="AU15" s="229" t="str">
        <f>IF([2]大数据效果预估!AU15="","",[2]大数据效果预估!AU15)</f>
        <v/>
      </c>
      <c r="AV15" s="229" t="str">
        <f>IF([2]大数据效果预估!AV15="","",[2]大数据效果预估!AV15)</f>
        <v/>
      </c>
      <c r="AW15" s="229" t="str">
        <f>IF([2]大数据效果预估!AW15="","",[2]大数据效果预估!AW15)</f>
        <v/>
      </c>
      <c r="AX15" s="229" t="str">
        <f>IF([2]大数据效果预估!AX15="","",[2]大数据效果预估!AX15)</f>
        <v/>
      </c>
      <c r="AY15" s="229" t="str">
        <f>IF([2]大数据效果预估!AY15="","",[2]大数据效果预估!AY15)</f>
        <v/>
      </c>
      <c r="AZ15" s="229" t="str">
        <f>IF([2]大数据效果预估!AZ15="","",[2]大数据效果预估!AZ15)</f>
        <v/>
      </c>
    </row>
    <row r="16" spans="1:52">
      <c r="A16" s="229" t="str">
        <f>IF([2]大数据效果预估!A16="","",[2]大数据效果预估!A16)</f>
        <v/>
      </c>
      <c r="B16" s="229" t="str">
        <f>IF([2]大数据效果预估!B16="","",[2]大数据效果预估!B16)</f>
        <v>11星</v>
      </c>
      <c r="C16" s="229">
        <f>IF([2]大数据效果预估!C16="","",[2]大数据效果预估!C16)</f>
        <v>2</v>
      </c>
      <c r="D16" s="229">
        <f>IF([2]大数据效果预估!D16="","",[2]大数据效果预估!D16)</f>
        <v>0</v>
      </c>
      <c r="E16" s="229" t="str">
        <f>IF([2]大数据效果预估!E16="","",[2]大数据效果预估!E16)</f>
        <v/>
      </c>
      <c r="F16" s="229" t="str">
        <f>IF([2]大数据效果预估!F16="","",[2]大数据效果预估!F16)</f>
        <v/>
      </c>
      <c r="G16" s="229" t="str">
        <f>IF([2]大数据效果预估!G16="","",[2]大数据效果预估!G16)</f>
        <v/>
      </c>
      <c r="H16" s="229" t="str">
        <f>IF([2]大数据效果预估!H16="","",[2]大数据效果预估!H16)</f>
        <v/>
      </c>
      <c r="I16" s="229" t="str">
        <f>IF([2]大数据效果预估!I16="","",[2]大数据效果预估!I16)</f>
        <v/>
      </c>
      <c r="J16" s="229" t="str">
        <f>IF([2]大数据效果预估!J16="","",[2]大数据效果预估!J16)</f>
        <v/>
      </c>
      <c r="K16" s="229" t="str">
        <f>IF([2]大数据效果预估!K16="","",[2]大数据效果预估!K16)</f>
        <v/>
      </c>
      <c r="L16" s="229" t="str">
        <f>IF([2]大数据效果预估!L16="","",[2]大数据效果预估!L16)</f>
        <v/>
      </c>
      <c r="M16" s="229" t="str">
        <f>IF([2]大数据效果预估!M16="","",[2]大数据效果预估!M16)</f>
        <v/>
      </c>
      <c r="N16" s="229" t="str">
        <f>IF([2]大数据效果预估!N16="","",[2]大数据效果预估!N16)</f>
        <v/>
      </c>
      <c r="O16" s="229" t="str">
        <f>IF([2]大数据效果预估!O16="","",[2]大数据效果预估!O16)</f>
        <v/>
      </c>
      <c r="P16" s="229" t="str">
        <f>IF([2]大数据效果预估!P16="","",[2]大数据效果预估!P16)</f>
        <v/>
      </c>
      <c r="Q16" s="229" t="str">
        <f>IF([2]大数据效果预估!Q16="","",[2]大数据效果预估!Q16)</f>
        <v/>
      </c>
      <c r="R16" s="229" t="str">
        <f>IF([2]大数据效果预估!R16="","",[2]大数据效果预估!R16)</f>
        <v/>
      </c>
      <c r="S16" s="229" t="str">
        <f>IF([2]大数据效果预估!S16="","",[2]大数据效果预估!S16)</f>
        <v/>
      </c>
      <c r="T16" s="229" t="str">
        <f>IF([2]大数据效果预估!T16="","",[2]大数据效果预估!T16)</f>
        <v/>
      </c>
      <c r="U16" s="229" t="str">
        <f>IF([2]大数据效果预估!U16="","",[2]大数据效果预估!U16)</f>
        <v/>
      </c>
      <c r="V16" s="229" t="str">
        <f>IF([2]大数据效果预估!V16="","",[2]大数据效果预估!V16)</f>
        <v/>
      </c>
      <c r="W16" s="229" t="str">
        <f>IF([2]大数据效果预估!W16="","",[2]大数据效果预估!W16)</f>
        <v/>
      </c>
      <c r="X16" s="229" t="str">
        <f>IF([2]大数据效果预估!X16="","",[2]大数据效果预估!X16)</f>
        <v/>
      </c>
      <c r="Y16" s="229" t="str">
        <f>IF([2]大数据效果预估!Y16="","",[2]大数据效果预估!Y16)</f>
        <v/>
      </c>
      <c r="Z16" s="229" t="str">
        <f>IF([2]大数据效果预估!Z16="","",[2]大数据效果预估!Z16)</f>
        <v/>
      </c>
      <c r="AA16" s="229" t="str">
        <f>IF([2]大数据效果预估!AA16="","",[2]大数据效果预估!AA16)</f>
        <v/>
      </c>
      <c r="AB16" s="229" t="str">
        <f>IF([2]大数据效果预估!AB16="","",[2]大数据效果预估!AB16)</f>
        <v/>
      </c>
      <c r="AC16" s="229" t="str">
        <f>IF([2]大数据效果预估!AC16="","",[2]大数据效果预估!AC16)</f>
        <v/>
      </c>
      <c r="AD16" s="229" t="str">
        <f>IF([2]大数据效果预估!AD16="","",[2]大数据效果预估!AD16)</f>
        <v/>
      </c>
      <c r="AE16" s="229" t="str">
        <f>IF([2]大数据效果预估!AE16="","",[2]大数据效果预估!AE16)</f>
        <v/>
      </c>
      <c r="AF16" s="229" t="str">
        <f>IF([2]大数据效果预估!AF16="","",[2]大数据效果预估!AF16)</f>
        <v/>
      </c>
      <c r="AG16" s="229" t="str">
        <f>IF([2]大数据效果预估!AG16="","",[2]大数据效果预估!AG16)</f>
        <v/>
      </c>
      <c r="AH16" s="229" t="str">
        <f>IF([2]大数据效果预估!AH16="","",[2]大数据效果预估!AH16)</f>
        <v/>
      </c>
      <c r="AI16" s="229" t="str">
        <f>IF([2]大数据效果预估!AI16="","",[2]大数据效果预估!AI16)</f>
        <v/>
      </c>
      <c r="AJ16" s="229" t="str">
        <f>IF([2]大数据效果预估!AJ16="","",[2]大数据效果预估!AJ16)</f>
        <v/>
      </c>
      <c r="AK16" s="229" t="str">
        <f>IF([2]大数据效果预估!AK16="","",[2]大数据效果预估!AK16)</f>
        <v/>
      </c>
      <c r="AL16" s="229" t="str">
        <f>IF([2]大数据效果预估!AL16="","",[2]大数据效果预估!AL16)</f>
        <v/>
      </c>
      <c r="AM16" s="229" t="str">
        <f>IF([2]大数据效果预估!AM16="","",[2]大数据效果预估!AM16)</f>
        <v/>
      </c>
      <c r="AN16" s="229" t="str">
        <f>IF([2]大数据效果预估!AN16="","",[2]大数据效果预估!AN16)</f>
        <v/>
      </c>
      <c r="AO16" s="229" t="str">
        <f>IF([2]大数据效果预估!AO16="","",[2]大数据效果预估!AO16)</f>
        <v/>
      </c>
      <c r="AP16" s="229" t="str">
        <f>IF([2]大数据效果预估!AP16="","",[2]大数据效果预估!AP16)</f>
        <v/>
      </c>
      <c r="AQ16" s="229" t="str">
        <f>IF([2]大数据效果预估!AQ16="","",[2]大数据效果预估!AQ16)</f>
        <v/>
      </c>
      <c r="AR16" s="229" t="str">
        <f>IF([2]大数据效果预估!AR16="","",[2]大数据效果预估!AR16)</f>
        <v/>
      </c>
      <c r="AS16" s="229" t="str">
        <f>IF([2]大数据效果预估!AS16="","",[2]大数据效果预估!AS16)</f>
        <v/>
      </c>
      <c r="AT16" s="229" t="str">
        <f>IF([2]大数据效果预估!AT16="","",[2]大数据效果预估!AT16)</f>
        <v/>
      </c>
      <c r="AU16" s="229" t="str">
        <f>IF([2]大数据效果预估!AU16="","",[2]大数据效果预估!AU16)</f>
        <v/>
      </c>
      <c r="AV16" s="229" t="str">
        <f>IF([2]大数据效果预估!AV16="","",[2]大数据效果预估!AV16)</f>
        <v/>
      </c>
      <c r="AW16" s="229" t="str">
        <f>IF([2]大数据效果预估!AW16="","",[2]大数据效果预估!AW16)</f>
        <v/>
      </c>
      <c r="AX16" s="229" t="str">
        <f>IF([2]大数据效果预估!AX16="","",[2]大数据效果预估!AX16)</f>
        <v/>
      </c>
      <c r="AY16" s="229" t="str">
        <f>IF([2]大数据效果预估!AY16="","",[2]大数据效果预估!AY16)</f>
        <v/>
      </c>
      <c r="AZ16" s="229" t="str">
        <f>IF([2]大数据效果预估!AZ16="","",[2]大数据效果预估!AZ16)</f>
        <v/>
      </c>
    </row>
    <row r="17" spans="1:52">
      <c r="A17" s="229" t="str">
        <f>IF([2]大数据效果预估!A17="","",[2]大数据效果预估!A17)</f>
        <v/>
      </c>
      <c r="B17" s="229" t="str">
        <f>IF([2]大数据效果预估!B17="","",[2]大数据效果预估!B17)</f>
        <v>12星</v>
      </c>
      <c r="C17" s="229">
        <f>IF([2]大数据效果预估!C17="","",[2]大数据效果预估!C17)</f>
        <v>2</v>
      </c>
      <c r="D17" s="229">
        <f>IF([2]大数据效果预估!D17="","",[2]大数据效果预估!D17)</f>
        <v>0</v>
      </c>
      <c r="E17" s="229" t="str">
        <f>IF([2]大数据效果预估!E17="","",[2]大数据效果预估!E17)</f>
        <v/>
      </c>
      <c r="F17" s="229" t="str">
        <f>IF([2]大数据效果预估!F17="","",[2]大数据效果预估!F17)</f>
        <v/>
      </c>
      <c r="G17" s="229" t="str">
        <f>IF([2]大数据效果预估!G17="","",[2]大数据效果预估!G17)</f>
        <v/>
      </c>
      <c r="H17" s="229" t="str">
        <f>IF([2]大数据效果预估!H17="","",[2]大数据效果预估!H17)</f>
        <v/>
      </c>
      <c r="I17" s="229" t="str">
        <f>IF([2]大数据效果预估!I17="","",[2]大数据效果预估!I17)</f>
        <v/>
      </c>
      <c r="J17" s="229" t="str">
        <f>IF([2]大数据效果预估!J17="","",[2]大数据效果预估!J17)</f>
        <v/>
      </c>
      <c r="K17" s="229" t="str">
        <f>IF([2]大数据效果预估!K17="","",[2]大数据效果预估!K17)</f>
        <v/>
      </c>
      <c r="L17" s="229" t="str">
        <f>IF([2]大数据效果预估!L17="","",[2]大数据效果预估!L17)</f>
        <v/>
      </c>
      <c r="M17" s="229" t="str">
        <f>IF([2]大数据效果预估!M17="","",[2]大数据效果预估!M17)</f>
        <v/>
      </c>
      <c r="N17" s="229" t="str">
        <f>IF([2]大数据效果预估!N17="","",[2]大数据效果预估!N17)</f>
        <v/>
      </c>
      <c r="O17" s="229" t="str">
        <f>IF([2]大数据效果预估!O17="","",[2]大数据效果预估!O17)</f>
        <v/>
      </c>
      <c r="P17" s="229" t="str">
        <f>IF([2]大数据效果预估!P17="","",[2]大数据效果预估!P17)</f>
        <v/>
      </c>
      <c r="Q17" s="229" t="str">
        <f>IF([2]大数据效果预估!Q17="","",[2]大数据效果预估!Q17)</f>
        <v/>
      </c>
      <c r="R17" s="229" t="str">
        <f>IF([2]大数据效果预估!R17="","",[2]大数据效果预估!R17)</f>
        <v/>
      </c>
      <c r="S17" s="229" t="str">
        <f>IF([2]大数据效果预估!S17="","",[2]大数据效果预估!S17)</f>
        <v/>
      </c>
      <c r="T17" s="229" t="str">
        <f>IF([2]大数据效果预估!T17="","",[2]大数据效果预估!T17)</f>
        <v/>
      </c>
      <c r="U17" s="229" t="str">
        <f>IF([2]大数据效果预估!U17="","",[2]大数据效果预估!U17)</f>
        <v/>
      </c>
      <c r="V17" s="229" t="str">
        <f>IF([2]大数据效果预估!V17="","",[2]大数据效果预估!V17)</f>
        <v/>
      </c>
      <c r="W17" s="229" t="str">
        <f>IF([2]大数据效果预估!W17="","",[2]大数据效果预估!W17)</f>
        <v/>
      </c>
      <c r="X17" s="229" t="str">
        <f>IF([2]大数据效果预估!X17="","",[2]大数据效果预估!X17)</f>
        <v/>
      </c>
      <c r="Y17" s="229" t="str">
        <f>IF([2]大数据效果预估!Y17="","",[2]大数据效果预估!Y17)</f>
        <v/>
      </c>
      <c r="Z17" s="229" t="str">
        <f>IF([2]大数据效果预估!Z17="","",[2]大数据效果预估!Z17)</f>
        <v/>
      </c>
      <c r="AA17" s="229" t="str">
        <f>IF([2]大数据效果预估!AA17="","",[2]大数据效果预估!AA17)</f>
        <v/>
      </c>
      <c r="AB17" s="229" t="str">
        <f>IF([2]大数据效果预估!AB17="","",[2]大数据效果预估!AB17)</f>
        <v/>
      </c>
      <c r="AC17" s="229" t="str">
        <f>IF([2]大数据效果预估!AC17="","",[2]大数据效果预估!AC17)</f>
        <v/>
      </c>
      <c r="AD17" s="229" t="str">
        <f>IF([2]大数据效果预估!AD17="","",[2]大数据效果预估!AD17)</f>
        <v/>
      </c>
      <c r="AE17" s="229" t="str">
        <f>IF([2]大数据效果预估!AE17="","",[2]大数据效果预估!AE17)</f>
        <v/>
      </c>
      <c r="AF17" s="229" t="str">
        <f>IF([2]大数据效果预估!AF17="","",[2]大数据效果预估!AF17)</f>
        <v/>
      </c>
      <c r="AG17" s="229" t="str">
        <f>IF([2]大数据效果预估!AG17="","",[2]大数据效果预估!AG17)</f>
        <v/>
      </c>
      <c r="AH17" s="229" t="str">
        <f>IF([2]大数据效果预估!AH17="","",[2]大数据效果预估!AH17)</f>
        <v/>
      </c>
      <c r="AI17" s="229" t="str">
        <f>IF([2]大数据效果预估!AI17="","",[2]大数据效果预估!AI17)</f>
        <v/>
      </c>
      <c r="AJ17" s="229" t="str">
        <f>IF([2]大数据效果预估!AJ17="","",[2]大数据效果预估!AJ17)</f>
        <v/>
      </c>
      <c r="AK17" s="229" t="str">
        <f>IF([2]大数据效果预估!AK17="","",[2]大数据效果预估!AK17)</f>
        <v/>
      </c>
      <c r="AL17" s="229" t="str">
        <f>IF([2]大数据效果预估!AL17="","",[2]大数据效果预估!AL17)</f>
        <v/>
      </c>
      <c r="AM17" s="229" t="str">
        <f>IF([2]大数据效果预估!AM17="","",[2]大数据效果预估!AM17)</f>
        <v/>
      </c>
      <c r="AN17" s="229" t="str">
        <f>IF([2]大数据效果预估!AN17="","",[2]大数据效果预估!AN17)</f>
        <v/>
      </c>
      <c r="AO17" s="229" t="str">
        <f>IF([2]大数据效果预估!AO17="","",[2]大数据效果预估!AO17)</f>
        <v/>
      </c>
      <c r="AP17" s="229" t="str">
        <f>IF([2]大数据效果预估!AP17="","",[2]大数据效果预估!AP17)</f>
        <v/>
      </c>
      <c r="AQ17" s="229" t="str">
        <f>IF([2]大数据效果预估!AQ17="","",[2]大数据效果预估!AQ17)</f>
        <v/>
      </c>
      <c r="AR17" s="229" t="str">
        <f>IF([2]大数据效果预估!AR17="","",[2]大数据效果预估!AR17)</f>
        <v/>
      </c>
      <c r="AS17" s="229" t="str">
        <f>IF([2]大数据效果预估!AS17="","",[2]大数据效果预估!AS17)</f>
        <v/>
      </c>
      <c r="AT17" s="229" t="str">
        <f>IF([2]大数据效果预估!AT17="","",[2]大数据效果预估!AT17)</f>
        <v/>
      </c>
      <c r="AU17" s="229" t="str">
        <f>IF([2]大数据效果预估!AU17="","",[2]大数据效果预估!AU17)</f>
        <v/>
      </c>
      <c r="AV17" s="229" t="str">
        <f>IF([2]大数据效果预估!AV17="","",[2]大数据效果预估!AV17)</f>
        <v/>
      </c>
      <c r="AW17" s="229" t="str">
        <f>IF([2]大数据效果预估!AW17="","",[2]大数据效果预估!AW17)</f>
        <v/>
      </c>
      <c r="AX17" s="229" t="str">
        <f>IF([2]大数据效果预估!AX17="","",[2]大数据效果预估!AX17)</f>
        <v/>
      </c>
      <c r="AY17" s="229" t="str">
        <f>IF([2]大数据效果预估!AY17="","",[2]大数据效果预估!AY17)</f>
        <v/>
      </c>
      <c r="AZ17" s="229" t="str">
        <f>IF([2]大数据效果预估!AZ17="","",[2]大数据效果预估!AZ17)</f>
        <v/>
      </c>
    </row>
    <row r="18" spans="1:52">
      <c r="A18" s="229" t="str">
        <f>IF([2]大数据效果预估!A18="","",[2]大数据效果预估!A18)</f>
        <v/>
      </c>
      <c r="B18" s="229" t="str">
        <f>IF([2]大数据效果预估!B18="","",[2]大数据效果预估!B18)</f>
        <v>13星</v>
      </c>
      <c r="C18" s="229">
        <f>IF([2]大数据效果预估!C18="","",[2]大数据效果预估!C18)</f>
        <v>2</v>
      </c>
      <c r="D18" s="229">
        <f>IF([2]大数据效果预估!D18="","",[2]大数据效果预估!D18)</f>
        <v>0</v>
      </c>
      <c r="E18" s="229" t="str">
        <f>IF([2]大数据效果预估!E18="","",[2]大数据效果预估!E18)</f>
        <v/>
      </c>
      <c r="F18" s="229" t="str">
        <f>IF([2]大数据效果预估!F18="","",[2]大数据效果预估!F18)</f>
        <v/>
      </c>
      <c r="G18" s="229" t="str">
        <f>IF([2]大数据效果预估!G18="","",[2]大数据效果预估!G18)</f>
        <v/>
      </c>
      <c r="H18" s="229" t="str">
        <f>IF([2]大数据效果预估!H18="","",[2]大数据效果预估!H18)</f>
        <v/>
      </c>
      <c r="I18" s="229" t="str">
        <f>IF([2]大数据效果预估!I18="","",[2]大数据效果预估!I18)</f>
        <v/>
      </c>
      <c r="J18" s="229" t="str">
        <f>IF([2]大数据效果预估!J18="","",[2]大数据效果预估!J18)</f>
        <v/>
      </c>
      <c r="K18" s="229" t="str">
        <f>IF([2]大数据效果预估!K18="","",[2]大数据效果预估!K18)</f>
        <v/>
      </c>
      <c r="L18" s="229" t="str">
        <f>IF([2]大数据效果预估!L18="","",[2]大数据效果预估!L18)</f>
        <v/>
      </c>
      <c r="M18" s="229" t="str">
        <f>IF([2]大数据效果预估!M18="","",[2]大数据效果预估!M18)</f>
        <v/>
      </c>
      <c r="N18" s="229" t="str">
        <f>IF([2]大数据效果预估!N18="","",[2]大数据效果预估!N18)</f>
        <v/>
      </c>
      <c r="O18" s="229" t="str">
        <f>IF([2]大数据效果预估!O18="","",[2]大数据效果预估!O18)</f>
        <v/>
      </c>
      <c r="P18" s="229" t="str">
        <f>IF([2]大数据效果预估!P18="","",[2]大数据效果预估!P18)</f>
        <v/>
      </c>
      <c r="Q18" s="229" t="str">
        <f>IF([2]大数据效果预估!Q18="","",[2]大数据效果预估!Q18)</f>
        <v/>
      </c>
      <c r="R18" s="229" t="str">
        <f>IF([2]大数据效果预估!R18="","",[2]大数据效果预估!R18)</f>
        <v/>
      </c>
      <c r="S18" s="229" t="str">
        <f>IF([2]大数据效果预估!S18="","",[2]大数据效果预估!S18)</f>
        <v/>
      </c>
      <c r="T18" s="229" t="str">
        <f>IF([2]大数据效果预估!T18="","",[2]大数据效果预估!T18)</f>
        <v/>
      </c>
      <c r="U18" s="229" t="str">
        <f>IF([2]大数据效果预估!U18="","",[2]大数据效果预估!U18)</f>
        <v/>
      </c>
      <c r="V18" s="229" t="str">
        <f>IF([2]大数据效果预估!V18="","",[2]大数据效果预估!V18)</f>
        <v/>
      </c>
      <c r="W18" s="229" t="str">
        <f>IF([2]大数据效果预估!W18="","",[2]大数据效果预估!W18)</f>
        <v/>
      </c>
      <c r="X18" s="229" t="str">
        <f>IF([2]大数据效果预估!X18="","",[2]大数据效果预估!X18)</f>
        <v/>
      </c>
      <c r="Y18" s="229" t="str">
        <f>IF([2]大数据效果预估!Y18="","",[2]大数据效果预估!Y18)</f>
        <v/>
      </c>
      <c r="Z18" s="229" t="str">
        <f>IF([2]大数据效果预估!Z18="","",[2]大数据效果预估!Z18)</f>
        <v/>
      </c>
      <c r="AA18" s="229" t="str">
        <f>IF([2]大数据效果预估!AA18="","",[2]大数据效果预估!AA18)</f>
        <v/>
      </c>
      <c r="AB18" s="229" t="str">
        <f>IF([2]大数据效果预估!AB18="","",[2]大数据效果预估!AB18)</f>
        <v/>
      </c>
      <c r="AC18" s="229" t="str">
        <f>IF([2]大数据效果预估!AC18="","",[2]大数据效果预估!AC18)</f>
        <v/>
      </c>
      <c r="AD18" s="229" t="str">
        <f>IF([2]大数据效果预估!AD18="","",[2]大数据效果预估!AD18)</f>
        <v/>
      </c>
      <c r="AE18" s="229" t="str">
        <f>IF([2]大数据效果预估!AE18="","",[2]大数据效果预估!AE18)</f>
        <v/>
      </c>
      <c r="AF18" s="229" t="str">
        <f>IF([2]大数据效果预估!AF18="","",[2]大数据效果预估!AF18)</f>
        <v/>
      </c>
      <c r="AG18" s="229" t="str">
        <f>IF([2]大数据效果预估!AG18="","",[2]大数据效果预估!AG18)</f>
        <v/>
      </c>
      <c r="AH18" s="229" t="str">
        <f>IF([2]大数据效果预估!AH18="","",[2]大数据效果预估!AH18)</f>
        <v/>
      </c>
      <c r="AI18" s="229" t="str">
        <f>IF([2]大数据效果预估!AI18="","",[2]大数据效果预估!AI18)</f>
        <v/>
      </c>
      <c r="AJ18" s="229" t="str">
        <f>IF([2]大数据效果预估!AJ18="","",[2]大数据效果预估!AJ18)</f>
        <v/>
      </c>
      <c r="AK18" s="229" t="str">
        <f>IF([2]大数据效果预估!AK18="","",[2]大数据效果预估!AK18)</f>
        <v/>
      </c>
      <c r="AL18" s="229" t="str">
        <f>IF([2]大数据效果预估!AL18="","",[2]大数据效果预估!AL18)</f>
        <v/>
      </c>
      <c r="AM18" s="229" t="str">
        <f>IF([2]大数据效果预估!AM18="","",[2]大数据效果预估!AM18)</f>
        <v/>
      </c>
      <c r="AN18" s="229" t="str">
        <f>IF([2]大数据效果预估!AN18="","",[2]大数据效果预估!AN18)</f>
        <v/>
      </c>
      <c r="AO18" s="229" t="str">
        <f>IF([2]大数据效果预估!AO18="","",[2]大数据效果预估!AO18)</f>
        <v/>
      </c>
      <c r="AP18" s="229" t="str">
        <f>IF([2]大数据效果预估!AP18="","",[2]大数据效果预估!AP18)</f>
        <v/>
      </c>
      <c r="AQ18" s="229" t="str">
        <f>IF([2]大数据效果预估!AQ18="","",[2]大数据效果预估!AQ18)</f>
        <v/>
      </c>
      <c r="AR18" s="229" t="str">
        <f>IF([2]大数据效果预估!AR18="","",[2]大数据效果预估!AR18)</f>
        <v/>
      </c>
      <c r="AS18" s="229" t="str">
        <f>IF([2]大数据效果预估!AS18="","",[2]大数据效果预估!AS18)</f>
        <v/>
      </c>
      <c r="AT18" s="229" t="str">
        <f>IF([2]大数据效果预估!AT18="","",[2]大数据效果预估!AT18)</f>
        <v/>
      </c>
      <c r="AU18" s="229" t="str">
        <f>IF([2]大数据效果预估!AU18="","",[2]大数据效果预估!AU18)</f>
        <v/>
      </c>
      <c r="AV18" s="229" t="str">
        <f>IF([2]大数据效果预估!AV18="","",[2]大数据效果预估!AV18)</f>
        <v/>
      </c>
      <c r="AW18" s="229" t="str">
        <f>IF([2]大数据效果预估!AW18="","",[2]大数据效果预估!AW18)</f>
        <v/>
      </c>
      <c r="AX18" s="229" t="str">
        <f>IF([2]大数据效果预估!AX18="","",[2]大数据效果预估!AX18)</f>
        <v/>
      </c>
      <c r="AY18" s="229" t="str">
        <f>IF([2]大数据效果预估!AY18="","",[2]大数据效果预估!AY18)</f>
        <v/>
      </c>
      <c r="AZ18" s="229" t="str">
        <f>IF([2]大数据效果预估!AZ18="","",[2]大数据效果预估!AZ18)</f>
        <v/>
      </c>
    </row>
    <row r="19" spans="1:52">
      <c r="A19" s="229" t="str">
        <f>IF([2]大数据效果预估!A19="","",[2]大数据效果预估!A19)</f>
        <v/>
      </c>
      <c r="B19" s="229" t="str">
        <f>IF([2]大数据效果预估!B19="","",[2]大数据效果预估!B19)</f>
        <v>14星</v>
      </c>
      <c r="C19" s="229">
        <f>IF([2]大数据效果预估!C19="","",[2]大数据效果预估!C19)</f>
        <v>2</v>
      </c>
      <c r="D19" s="229">
        <f>IF([2]大数据效果预估!D19="","",[2]大数据效果预估!D19)</f>
        <v>0</v>
      </c>
      <c r="E19" s="229" t="str">
        <f>IF([2]大数据效果预估!E19="","",[2]大数据效果预估!E19)</f>
        <v/>
      </c>
      <c r="F19" s="229" t="str">
        <f>IF([2]大数据效果预估!F19="","",[2]大数据效果预估!F19)</f>
        <v/>
      </c>
      <c r="G19" s="229" t="str">
        <f>IF([2]大数据效果预估!G19="","",[2]大数据效果预估!G19)</f>
        <v/>
      </c>
      <c r="H19" s="229" t="str">
        <f>IF([2]大数据效果预估!H19="","",[2]大数据效果预估!H19)</f>
        <v/>
      </c>
      <c r="I19" s="229" t="str">
        <f>IF([2]大数据效果预估!I19="","",[2]大数据效果预估!I19)</f>
        <v/>
      </c>
      <c r="J19" s="229" t="str">
        <f>IF([2]大数据效果预估!J19="","",[2]大数据效果预估!J19)</f>
        <v/>
      </c>
      <c r="K19" s="229" t="str">
        <f>IF([2]大数据效果预估!K19="","",[2]大数据效果预估!K19)</f>
        <v/>
      </c>
      <c r="L19" s="229" t="str">
        <f>IF([2]大数据效果预估!L19="","",[2]大数据效果预估!L19)</f>
        <v/>
      </c>
      <c r="M19" s="229" t="str">
        <f>IF([2]大数据效果预估!M19="","",[2]大数据效果预估!M19)</f>
        <v/>
      </c>
      <c r="N19" s="229" t="str">
        <f>IF([2]大数据效果预估!N19="","",[2]大数据效果预估!N19)</f>
        <v/>
      </c>
      <c r="O19" s="229" t="str">
        <f>IF([2]大数据效果预估!O19="","",[2]大数据效果预估!O19)</f>
        <v/>
      </c>
      <c r="P19" s="229" t="str">
        <f>IF([2]大数据效果预估!P19="","",[2]大数据效果预估!P19)</f>
        <v/>
      </c>
      <c r="Q19" s="229" t="str">
        <f>IF([2]大数据效果预估!Q19="","",[2]大数据效果预估!Q19)</f>
        <v/>
      </c>
      <c r="R19" s="229" t="str">
        <f>IF([2]大数据效果预估!R19="","",[2]大数据效果预估!R19)</f>
        <v/>
      </c>
      <c r="S19" s="229" t="str">
        <f>IF([2]大数据效果预估!S19="","",[2]大数据效果预估!S19)</f>
        <v/>
      </c>
      <c r="T19" s="229" t="str">
        <f>IF([2]大数据效果预估!T19="","",[2]大数据效果预估!T19)</f>
        <v/>
      </c>
      <c r="U19" s="229" t="str">
        <f>IF([2]大数据效果预估!U19="","",[2]大数据效果预估!U19)</f>
        <v/>
      </c>
      <c r="V19" s="229" t="str">
        <f>IF([2]大数据效果预估!V19="","",[2]大数据效果预估!V19)</f>
        <v/>
      </c>
      <c r="W19" s="229" t="str">
        <f>IF([2]大数据效果预估!W19="","",[2]大数据效果预估!W19)</f>
        <v/>
      </c>
      <c r="X19" s="229" t="str">
        <f>IF([2]大数据效果预估!X19="","",[2]大数据效果预估!X19)</f>
        <v/>
      </c>
      <c r="Y19" s="229" t="str">
        <f>IF([2]大数据效果预估!Y19="","",[2]大数据效果预估!Y19)</f>
        <v/>
      </c>
      <c r="Z19" s="229" t="str">
        <f>IF([2]大数据效果预估!Z19="","",[2]大数据效果预估!Z19)</f>
        <v/>
      </c>
      <c r="AA19" s="229" t="str">
        <f>IF([2]大数据效果预估!AA19="","",[2]大数据效果预估!AA19)</f>
        <v/>
      </c>
      <c r="AB19" s="229" t="str">
        <f>IF([2]大数据效果预估!AB19="","",[2]大数据效果预估!AB19)</f>
        <v/>
      </c>
      <c r="AC19" s="229" t="str">
        <f>IF([2]大数据效果预估!AC19="","",[2]大数据效果预估!AC19)</f>
        <v/>
      </c>
      <c r="AD19" s="229" t="str">
        <f>IF([2]大数据效果预估!AD19="","",[2]大数据效果预估!AD19)</f>
        <v/>
      </c>
      <c r="AE19" s="229" t="str">
        <f>IF([2]大数据效果预估!AE19="","",[2]大数据效果预估!AE19)</f>
        <v/>
      </c>
      <c r="AF19" s="229" t="str">
        <f>IF([2]大数据效果预估!AF19="","",[2]大数据效果预估!AF19)</f>
        <v/>
      </c>
      <c r="AG19" s="229" t="str">
        <f>IF([2]大数据效果预估!AG19="","",[2]大数据效果预估!AG19)</f>
        <v/>
      </c>
      <c r="AH19" s="229" t="str">
        <f>IF([2]大数据效果预估!AH19="","",[2]大数据效果预估!AH19)</f>
        <v/>
      </c>
      <c r="AI19" s="229" t="str">
        <f>IF([2]大数据效果预估!AI19="","",[2]大数据效果预估!AI19)</f>
        <v/>
      </c>
      <c r="AJ19" s="229" t="str">
        <f>IF([2]大数据效果预估!AJ19="","",[2]大数据效果预估!AJ19)</f>
        <v/>
      </c>
      <c r="AK19" s="229" t="str">
        <f>IF([2]大数据效果预估!AK19="","",[2]大数据效果预估!AK19)</f>
        <v/>
      </c>
      <c r="AL19" s="229" t="str">
        <f>IF([2]大数据效果预估!AL19="","",[2]大数据效果预估!AL19)</f>
        <v/>
      </c>
      <c r="AM19" s="229" t="str">
        <f>IF([2]大数据效果预估!AM19="","",[2]大数据效果预估!AM19)</f>
        <v/>
      </c>
      <c r="AN19" s="229" t="str">
        <f>IF([2]大数据效果预估!AN19="","",[2]大数据效果预估!AN19)</f>
        <v/>
      </c>
      <c r="AO19" s="229" t="str">
        <f>IF([2]大数据效果预估!AO19="","",[2]大数据效果预估!AO19)</f>
        <v/>
      </c>
      <c r="AP19" s="229" t="str">
        <f>IF([2]大数据效果预估!AP19="","",[2]大数据效果预估!AP19)</f>
        <v/>
      </c>
      <c r="AQ19" s="229" t="str">
        <f>IF([2]大数据效果预估!AQ19="","",[2]大数据效果预估!AQ19)</f>
        <v/>
      </c>
      <c r="AR19" s="229" t="str">
        <f>IF([2]大数据效果预估!AR19="","",[2]大数据效果预估!AR19)</f>
        <v/>
      </c>
      <c r="AS19" s="229" t="str">
        <f>IF([2]大数据效果预估!AS19="","",[2]大数据效果预估!AS19)</f>
        <v/>
      </c>
      <c r="AT19" s="229" t="str">
        <f>IF([2]大数据效果预估!AT19="","",[2]大数据效果预估!AT19)</f>
        <v/>
      </c>
      <c r="AU19" s="229" t="str">
        <f>IF([2]大数据效果预估!AU19="","",[2]大数据效果预估!AU19)</f>
        <v/>
      </c>
      <c r="AV19" s="229" t="str">
        <f>IF([2]大数据效果预估!AV19="","",[2]大数据效果预估!AV19)</f>
        <v/>
      </c>
      <c r="AW19" s="229" t="str">
        <f>IF([2]大数据效果预估!AW19="","",[2]大数据效果预估!AW19)</f>
        <v/>
      </c>
      <c r="AX19" s="229" t="str">
        <f>IF([2]大数据效果预估!AX19="","",[2]大数据效果预估!AX19)</f>
        <v/>
      </c>
      <c r="AY19" s="229" t="str">
        <f>IF([2]大数据效果预估!AY19="","",[2]大数据效果预估!AY19)</f>
        <v/>
      </c>
      <c r="AZ19" s="229" t="str">
        <f>IF([2]大数据效果预估!AZ19="","",[2]大数据效果预估!AZ19)</f>
        <v/>
      </c>
    </row>
    <row r="20" spans="1:52">
      <c r="A20" s="229" t="str">
        <f>IF([2]大数据效果预估!A20="","",[2]大数据效果预估!A20)</f>
        <v/>
      </c>
      <c r="B20" s="229" t="str">
        <f>IF([2]大数据效果预估!B20="","",[2]大数据效果预估!B20)</f>
        <v>15星</v>
      </c>
      <c r="C20" s="229">
        <f>IF([2]大数据效果预估!C20="","",[2]大数据效果预估!C20)</f>
        <v>2</v>
      </c>
      <c r="D20" s="229">
        <f>IF([2]大数据效果预估!D20="","",[2]大数据效果预估!D20)</f>
        <v>0</v>
      </c>
      <c r="E20" s="229" t="str">
        <f>IF([2]大数据效果预估!E20="","",[2]大数据效果预估!E20)</f>
        <v/>
      </c>
      <c r="F20" s="229" t="str">
        <f>IF([2]大数据效果预估!F20="","",[2]大数据效果预估!F20)</f>
        <v/>
      </c>
      <c r="G20" s="229" t="str">
        <f>IF([2]大数据效果预估!G20="","",[2]大数据效果预估!G20)</f>
        <v/>
      </c>
      <c r="H20" s="229" t="str">
        <f>IF([2]大数据效果预估!H20="","",[2]大数据效果预估!H20)</f>
        <v/>
      </c>
      <c r="I20" s="229" t="str">
        <f>IF([2]大数据效果预估!I20="","",[2]大数据效果预估!I20)</f>
        <v/>
      </c>
      <c r="J20" s="229" t="str">
        <f>IF([2]大数据效果预估!J20="","",[2]大数据效果预估!J20)</f>
        <v/>
      </c>
      <c r="K20" s="229" t="str">
        <f>IF([2]大数据效果预估!K20="","",[2]大数据效果预估!K20)</f>
        <v/>
      </c>
      <c r="L20" s="229" t="str">
        <f>IF([2]大数据效果预估!L20="","",[2]大数据效果预估!L20)</f>
        <v/>
      </c>
      <c r="M20" s="229" t="str">
        <f>IF([2]大数据效果预估!M20="","",[2]大数据效果预估!M20)</f>
        <v/>
      </c>
      <c r="N20" s="229" t="str">
        <f>IF([2]大数据效果预估!N20="","",[2]大数据效果预估!N20)</f>
        <v/>
      </c>
      <c r="O20" s="229" t="str">
        <f>IF([2]大数据效果预估!O20="","",[2]大数据效果预估!O20)</f>
        <v/>
      </c>
      <c r="P20" s="229" t="str">
        <f>IF([2]大数据效果预估!P20="","",[2]大数据效果预估!P20)</f>
        <v/>
      </c>
      <c r="Q20" s="229" t="str">
        <f>IF([2]大数据效果预估!Q20="","",[2]大数据效果预估!Q20)</f>
        <v/>
      </c>
      <c r="R20" s="229" t="str">
        <f>IF([2]大数据效果预估!R20="","",[2]大数据效果预估!R20)</f>
        <v/>
      </c>
      <c r="S20" s="229" t="str">
        <f>IF([2]大数据效果预估!S20="","",[2]大数据效果预估!S20)</f>
        <v/>
      </c>
      <c r="T20" s="229" t="str">
        <f>IF([2]大数据效果预估!T20="","",[2]大数据效果预估!T20)</f>
        <v/>
      </c>
      <c r="U20" s="229" t="str">
        <f>IF([2]大数据效果预估!U20="","",[2]大数据效果预估!U20)</f>
        <v/>
      </c>
      <c r="V20" s="229" t="str">
        <f>IF([2]大数据效果预估!V20="","",[2]大数据效果预估!V20)</f>
        <v/>
      </c>
      <c r="W20" s="229" t="str">
        <f>IF([2]大数据效果预估!W20="","",[2]大数据效果预估!W20)</f>
        <v/>
      </c>
      <c r="X20" s="229" t="str">
        <f>IF([2]大数据效果预估!X20="","",[2]大数据效果预估!X20)</f>
        <v/>
      </c>
      <c r="Y20" s="229" t="str">
        <f>IF([2]大数据效果预估!Y20="","",[2]大数据效果预估!Y20)</f>
        <v/>
      </c>
      <c r="Z20" s="229" t="str">
        <f>IF([2]大数据效果预估!Z20="","",[2]大数据效果预估!Z20)</f>
        <v/>
      </c>
      <c r="AA20" s="229" t="str">
        <f>IF([2]大数据效果预估!AA20="","",[2]大数据效果预估!AA20)</f>
        <v/>
      </c>
      <c r="AB20" s="229" t="str">
        <f>IF([2]大数据效果预估!AB20="","",[2]大数据效果预估!AB20)</f>
        <v/>
      </c>
      <c r="AC20" s="229" t="str">
        <f>IF([2]大数据效果预估!AC20="","",[2]大数据效果预估!AC20)</f>
        <v/>
      </c>
      <c r="AD20" s="229" t="str">
        <f>IF([2]大数据效果预估!AD20="","",[2]大数据效果预估!AD20)</f>
        <v/>
      </c>
      <c r="AE20" s="229" t="str">
        <f>IF([2]大数据效果预估!AE20="","",[2]大数据效果预估!AE20)</f>
        <v/>
      </c>
      <c r="AF20" s="229" t="str">
        <f>IF([2]大数据效果预估!AF20="","",[2]大数据效果预估!AF20)</f>
        <v/>
      </c>
      <c r="AG20" s="229" t="str">
        <f>IF([2]大数据效果预估!AG20="","",[2]大数据效果预估!AG20)</f>
        <v/>
      </c>
      <c r="AH20" s="229" t="str">
        <f>IF([2]大数据效果预估!AH20="","",[2]大数据效果预估!AH20)</f>
        <v/>
      </c>
      <c r="AI20" s="229" t="str">
        <f>IF([2]大数据效果预估!AI20="","",[2]大数据效果预估!AI20)</f>
        <v/>
      </c>
      <c r="AJ20" s="229" t="str">
        <f>IF([2]大数据效果预估!AJ20="","",[2]大数据效果预估!AJ20)</f>
        <v/>
      </c>
      <c r="AK20" s="229" t="str">
        <f>IF([2]大数据效果预估!AK20="","",[2]大数据效果预估!AK20)</f>
        <v/>
      </c>
      <c r="AL20" s="229" t="str">
        <f>IF([2]大数据效果预估!AL20="","",[2]大数据效果预估!AL20)</f>
        <v/>
      </c>
      <c r="AM20" s="229" t="str">
        <f>IF([2]大数据效果预估!AM20="","",[2]大数据效果预估!AM20)</f>
        <v/>
      </c>
      <c r="AN20" s="229" t="str">
        <f>IF([2]大数据效果预估!AN20="","",[2]大数据效果预估!AN20)</f>
        <v/>
      </c>
      <c r="AO20" s="229" t="str">
        <f>IF([2]大数据效果预估!AO20="","",[2]大数据效果预估!AO20)</f>
        <v/>
      </c>
      <c r="AP20" s="229" t="str">
        <f>IF([2]大数据效果预估!AP20="","",[2]大数据效果预估!AP20)</f>
        <v/>
      </c>
      <c r="AQ20" s="229" t="str">
        <f>IF([2]大数据效果预估!AQ20="","",[2]大数据效果预估!AQ20)</f>
        <v/>
      </c>
      <c r="AR20" s="229" t="str">
        <f>IF([2]大数据效果预估!AR20="","",[2]大数据效果预估!AR20)</f>
        <v/>
      </c>
      <c r="AS20" s="229" t="str">
        <f>IF([2]大数据效果预估!AS20="","",[2]大数据效果预估!AS20)</f>
        <v/>
      </c>
      <c r="AT20" s="229" t="str">
        <f>IF([2]大数据效果预估!AT20="","",[2]大数据效果预估!AT20)</f>
        <v/>
      </c>
      <c r="AU20" s="229" t="str">
        <f>IF([2]大数据效果预估!AU20="","",[2]大数据效果预估!AU20)</f>
        <v/>
      </c>
      <c r="AV20" s="229" t="str">
        <f>IF([2]大数据效果预估!AV20="","",[2]大数据效果预估!AV20)</f>
        <v/>
      </c>
      <c r="AW20" s="229" t="str">
        <f>IF([2]大数据效果预估!AW20="","",[2]大数据效果预估!AW20)</f>
        <v/>
      </c>
      <c r="AX20" s="229" t="str">
        <f>IF([2]大数据效果预估!AX20="","",[2]大数据效果预估!AX20)</f>
        <v/>
      </c>
      <c r="AY20" s="229" t="str">
        <f>IF([2]大数据效果预估!AY20="","",[2]大数据效果预估!AY20)</f>
        <v/>
      </c>
      <c r="AZ20" s="229" t="str">
        <f>IF([2]大数据效果预估!AZ20="","",[2]大数据效果预估!AZ20)</f>
        <v/>
      </c>
    </row>
    <row r="21" spans="1:52">
      <c r="A21" s="229" t="str">
        <f>IF([2]大数据效果预估!A21="","",[2]大数据效果预估!A21)</f>
        <v/>
      </c>
      <c r="B21" s="229" t="str">
        <f>IF([2]大数据效果预估!B21="","",[2]大数据效果预估!B21)</f>
        <v>16星</v>
      </c>
      <c r="C21" s="229">
        <f>IF([2]大数据效果预估!C21="","",[2]大数据效果预估!C21)</f>
        <v>2</v>
      </c>
      <c r="D21" s="229">
        <f>IF([2]大数据效果预估!D21="","",[2]大数据效果预估!D21)</f>
        <v>0</v>
      </c>
      <c r="E21" s="229" t="str">
        <f>IF([2]大数据效果预估!E21="","",[2]大数据效果预估!E21)</f>
        <v/>
      </c>
      <c r="F21" s="229" t="str">
        <f>IF([2]大数据效果预估!F21="","",[2]大数据效果预估!F21)</f>
        <v/>
      </c>
      <c r="G21" s="229" t="str">
        <f>IF([2]大数据效果预估!G21="","",[2]大数据效果预估!G21)</f>
        <v/>
      </c>
      <c r="H21" s="229" t="str">
        <f>IF([2]大数据效果预估!H21="","",[2]大数据效果预估!H21)</f>
        <v/>
      </c>
      <c r="I21" s="229" t="str">
        <f>IF([2]大数据效果预估!I21="","",[2]大数据效果预估!I21)</f>
        <v/>
      </c>
      <c r="J21" s="229" t="str">
        <f>IF([2]大数据效果预估!J21="","",[2]大数据效果预估!J21)</f>
        <v/>
      </c>
      <c r="K21" s="229" t="str">
        <f>IF([2]大数据效果预估!K21="","",[2]大数据效果预估!K21)</f>
        <v/>
      </c>
      <c r="L21" s="229" t="str">
        <f>IF([2]大数据效果预估!L21="","",[2]大数据效果预估!L21)</f>
        <v/>
      </c>
      <c r="M21" s="229" t="str">
        <f>IF([2]大数据效果预估!M21="","",[2]大数据效果预估!M21)</f>
        <v/>
      </c>
      <c r="N21" s="229" t="str">
        <f>IF([2]大数据效果预估!N21="","",[2]大数据效果预估!N21)</f>
        <v/>
      </c>
      <c r="O21" s="229" t="str">
        <f>IF([2]大数据效果预估!O21="","",[2]大数据效果预估!O21)</f>
        <v/>
      </c>
      <c r="P21" s="229" t="str">
        <f>IF([2]大数据效果预估!P21="","",[2]大数据效果预估!P21)</f>
        <v/>
      </c>
      <c r="Q21" s="229" t="str">
        <f>IF([2]大数据效果预估!Q21="","",[2]大数据效果预估!Q21)</f>
        <v/>
      </c>
      <c r="R21" s="229" t="str">
        <f>IF([2]大数据效果预估!R21="","",[2]大数据效果预估!R21)</f>
        <v/>
      </c>
      <c r="S21" s="229" t="str">
        <f>IF([2]大数据效果预估!S21="","",[2]大数据效果预估!S21)</f>
        <v/>
      </c>
      <c r="T21" s="229" t="str">
        <f>IF([2]大数据效果预估!T21="","",[2]大数据效果预估!T21)</f>
        <v/>
      </c>
      <c r="U21" s="229" t="str">
        <f>IF([2]大数据效果预估!U21="","",[2]大数据效果预估!U21)</f>
        <v/>
      </c>
      <c r="V21" s="229" t="str">
        <f>IF([2]大数据效果预估!V21="","",[2]大数据效果预估!V21)</f>
        <v/>
      </c>
      <c r="W21" s="229" t="str">
        <f>IF([2]大数据效果预估!W21="","",[2]大数据效果预估!W21)</f>
        <v/>
      </c>
      <c r="X21" s="229" t="str">
        <f>IF([2]大数据效果预估!X21="","",[2]大数据效果预估!X21)</f>
        <v/>
      </c>
      <c r="Y21" s="229" t="str">
        <f>IF([2]大数据效果预估!Y21="","",[2]大数据效果预估!Y21)</f>
        <v/>
      </c>
      <c r="Z21" s="229" t="str">
        <f>IF([2]大数据效果预估!Z21="","",[2]大数据效果预估!Z21)</f>
        <v/>
      </c>
      <c r="AA21" s="229" t="str">
        <f>IF([2]大数据效果预估!AA21="","",[2]大数据效果预估!AA21)</f>
        <v/>
      </c>
      <c r="AB21" s="229" t="str">
        <f>IF([2]大数据效果预估!AB21="","",[2]大数据效果预估!AB21)</f>
        <v/>
      </c>
      <c r="AC21" s="229" t="str">
        <f>IF([2]大数据效果预估!AC21="","",[2]大数据效果预估!AC21)</f>
        <v/>
      </c>
      <c r="AD21" s="229" t="str">
        <f>IF([2]大数据效果预估!AD21="","",[2]大数据效果预估!AD21)</f>
        <v/>
      </c>
      <c r="AE21" s="229" t="str">
        <f>IF([2]大数据效果预估!AE21="","",[2]大数据效果预估!AE21)</f>
        <v/>
      </c>
      <c r="AF21" s="229" t="str">
        <f>IF([2]大数据效果预估!AF21="","",[2]大数据效果预估!AF21)</f>
        <v/>
      </c>
      <c r="AG21" s="229" t="str">
        <f>IF([2]大数据效果预估!AG21="","",[2]大数据效果预估!AG21)</f>
        <v/>
      </c>
      <c r="AH21" s="229" t="str">
        <f>IF([2]大数据效果预估!AH21="","",[2]大数据效果预估!AH21)</f>
        <v/>
      </c>
      <c r="AI21" s="229" t="str">
        <f>IF([2]大数据效果预估!AI21="","",[2]大数据效果预估!AI21)</f>
        <v/>
      </c>
      <c r="AJ21" s="229" t="str">
        <f>IF([2]大数据效果预估!AJ21="","",[2]大数据效果预估!AJ21)</f>
        <v/>
      </c>
      <c r="AK21" s="229" t="str">
        <f>IF([2]大数据效果预估!AK21="","",[2]大数据效果预估!AK21)</f>
        <v/>
      </c>
      <c r="AL21" s="229" t="str">
        <f>IF([2]大数据效果预估!AL21="","",[2]大数据效果预估!AL21)</f>
        <v/>
      </c>
      <c r="AM21" s="229" t="str">
        <f>IF([2]大数据效果预估!AM21="","",[2]大数据效果预估!AM21)</f>
        <v/>
      </c>
      <c r="AN21" s="229" t="str">
        <f>IF([2]大数据效果预估!AN21="","",[2]大数据效果预估!AN21)</f>
        <v/>
      </c>
      <c r="AO21" s="229" t="str">
        <f>IF([2]大数据效果预估!AO21="","",[2]大数据效果预估!AO21)</f>
        <v/>
      </c>
      <c r="AP21" s="229" t="str">
        <f>IF([2]大数据效果预估!AP21="","",[2]大数据效果预估!AP21)</f>
        <v/>
      </c>
      <c r="AQ21" s="229" t="str">
        <f>IF([2]大数据效果预估!AQ21="","",[2]大数据效果预估!AQ21)</f>
        <v/>
      </c>
      <c r="AR21" s="229" t="str">
        <f>IF([2]大数据效果预估!AR21="","",[2]大数据效果预估!AR21)</f>
        <v/>
      </c>
      <c r="AS21" s="229" t="str">
        <f>IF([2]大数据效果预估!AS21="","",[2]大数据效果预估!AS21)</f>
        <v/>
      </c>
      <c r="AT21" s="229" t="str">
        <f>IF([2]大数据效果预估!AT21="","",[2]大数据效果预估!AT21)</f>
        <v/>
      </c>
      <c r="AU21" s="229" t="str">
        <f>IF([2]大数据效果预估!AU21="","",[2]大数据效果预估!AU21)</f>
        <v/>
      </c>
      <c r="AV21" s="229" t="str">
        <f>IF([2]大数据效果预估!AV21="","",[2]大数据效果预估!AV21)</f>
        <v/>
      </c>
      <c r="AW21" s="229" t="str">
        <f>IF([2]大数据效果预估!AW21="","",[2]大数据效果预估!AW21)</f>
        <v/>
      </c>
      <c r="AX21" s="229" t="str">
        <f>IF([2]大数据效果预估!AX21="","",[2]大数据效果预估!AX21)</f>
        <v/>
      </c>
      <c r="AY21" s="229" t="str">
        <f>IF([2]大数据效果预估!AY21="","",[2]大数据效果预估!AY21)</f>
        <v/>
      </c>
      <c r="AZ21" s="229" t="str">
        <f>IF([2]大数据效果预估!AZ21="","",[2]大数据效果预估!AZ21)</f>
        <v/>
      </c>
    </row>
    <row r="22" spans="1:52">
      <c r="A22" s="229" t="str">
        <f>IF([2]大数据效果预估!A22="","",[2]大数据效果预估!A22)</f>
        <v/>
      </c>
      <c r="B22" s="229" t="str">
        <f>IF([2]大数据效果预估!B22="","",[2]大数据效果预估!B22)</f>
        <v/>
      </c>
      <c r="C22" s="229" t="str">
        <f>IF([2]大数据效果预估!C22="","",[2]大数据效果预估!C22)</f>
        <v/>
      </c>
      <c r="D22" s="229" t="str">
        <f>IF([2]大数据效果预估!D22="","",[2]大数据效果预估!D22)</f>
        <v/>
      </c>
      <c r="E22" s="229" t="str">
        <f>IF([2]大数据效果预估!E22="","",[2]大数据效果预估!E22)</f>
        <v/>
      </c>
      <c r="F22" s="229" t="str">
        <f>IF([2]大数据效果预估!F22="","",[2]大数据效果预估!F22)</f>
        <v/>
      </c>
      <c r="G22" s="229" t="str">
        <f>IF([2]大数据效果预估!G22="","",[2]大数据效果预估!G22)</f>
        <v/>
      </c>
      <c r="H22" s="229" t="str">
        <f>IF([2]大数据效果预估!H22="","",[2]大数据效果预估!H22)</f>
        <v/>
      </c>
      <c r="I22" s="229" t="str">
        <f>IF([2]大数据效果预估!I22="","",[2]大数据效果预估!I22)</f>
        <v/>
      </c>
      <c r="J22" s="229" t="str">
        <f>IF([2]大数据效果预估!J22="","",[2]大数据效果预估!J22)</f>
        <v/>
      </c>
      <c r="K22" s="229" t="str">
        <f>IF([2]大数据效果预估!K22="","",[2]大数据效果预估!K22)</f>
        <v/>
      </c>
      <c r="L22" s="229" t="str">
        <f>IF([2]大数据效果预估!L22="","",[2]大数据效果预估!L22)</f>
        <v/>
      </c>
      <c r="M22" s="229" t="str">
        <f>IF([2]大数据效果预估!M22="","",[2]大数据效果预估!M22)</f>
        <v/>
      </c>
      <c r="N22" s="229" t="str">
        <f>IF([2]大数据效果预估!N22="","",[2]大数据效果预估!N22)</f>
        <v/>
      </c>
      <c r="O22" s="229" t="str">
        <f>IF([2]大数据效果预估!O22="","",[2]大数据效果预估!O22)</f>
        <v/>
      </c>
      <c r="P22" s="229" t="str">
        <f>IF([2]大数据效果预估!P22="","",[2]大数据效果预估!P22)</f>
        <v/>
      </c>
      <c r="Q22" s="229" t="str">
        <f>IF([2]大数据效果预估!Q22="","",[2]大数据效果预估!Q22)</f>
        <v/>
      </c>
      <c r="R22" s="229" t="str">
        <f>IF([2]大数据效果预估!R22="","",[2]大数据效果预估!R22)</f>
        <v/>
      </c>
      <c r="S22" s="229" t="str">
        <f>IF([2]大数据效果预估!S22="","",[2]大数据效果预估!S22)</f>
        <v/>
      </c>
      <c r="T22" s="229" t="str">
        <f>IF([2]大数据效果预估!T22="","",[2]大数据效果预估!T22)</f>
        <v/>
      </c>
      <c r="U22" s="229" t="str">
        <f>IF([2]大数据效果预估!U22="","",[2]大数据效果预估!U22)</f>
        <v/>
      </c>
      <c r="V22" s="229" t="str">
        <f>IF([2]大数据效果预估!V22="","",[2]大数据效果预估!V22)</f>
        <v/>
      </c>
      <c r="W22" s="229" t="str">
        <f>IF([2]大数据效果预估!W22="","",[2]大数据效果预估!W22)</f>
        <v/>
      </c>
      <c r="X22" s="229" t="str">
        <f>IF([2]大数据效果预估!X22="","",[2]大数据效果预估!X22)</f>
        <v/>
      </c>
      <c r="Y22" s="229" t="str">
        <f>IF([2]大数据效果预估!Y22="","",[2]大数据效果预估!Y22)</f>
        <v/>
      </c>
      <c r="Z22" s="229" t="str">
        <f>IF([2]大数据效果预估!Z22="","",[2]大数据效果预估!Z22)</f>
        <v/>
      </c>
      <c r="AA22" s="229" t="str">
        <f>IF([2]大数据效果预估!AA22="","",[2]大数据效果预估!AA22)</f>
        <v/>
      </c>
      <c r="AB22" s="229" t="str">
        <f>IF([2]大数据效果预估!AB22="","",[2]大数据效果预估!AB22)</f>
        <v/>
      </c>
      <c r="AC22" s="229" t="str">
        <f>IF([2]大数据效果预估!AC22="","",[2]大数据效果预估!AC22)</f>
        <v/>
      </c>
      <c r="AD22" s="229" t="str">
        <f>IF([2]大数据效果预估!AD22="","",[2]大数据效果预估!AD22)</f>
        <v/>
      </c>
      <c r="AE22" s="229" t="str">
        <f>IF([2]大数据效果预估!AE22="","",[2]大数据效果预估!AE22)</f>
        <v/>
      </c>
      <c r="AF22" s="229" t="str">
        <f>IF([2]大数据效果预估!AF22="","",[2]大数据效果预估!AF22)</f>
        <v/>
      </c>
      <c r="AG22" s="229" t="str">
        <f>IF([2]大数据效果预估!AG22="","",[2]大数据效果预估!AG22)</f>
        <v/>
      </c>
      <c r="AH22" s="229" t="str">
        <f>IF([2]大数据效果预估!AH22="","",[2]大数据效果预估!AH22)</f>
        <v/>
      </c>
      <c r="AI22" s="229" t="str">
        <f>IF([2]大数据效果预估!AI22="","",[2]大数据效果预估!AI22)</f>
        <v/>
      </c>
      <c r="AJ22" s="229" t="str">
        <f>IF([2]大数据效果预估!AJ22="","",[2]大数据效果预估!AJ22)</f>
        <v/>
      </c>
      <c r="AK22" s="229" t="str">
        <f>IF([2]大数据效果预估!AK22="","",[2]大数据效果预估!AK22)</f>
        <v/>
      </c>
      <c r="AL22" s="229" t="str">
        <f>IF([2]大数据效果预估!AL22="","",[2]大数据效果预估!AL22)</f>
        <v/>
      </c>
      <c r="AM22" s="229" t="str">
        <f>IF([2]大数据效果预估!AM22="","",[2]大数据效果预估!AM22)</f>
        <v/>
      </c>
      <c r="AN22" s="229" t="str">
        <f>IF([2]大数据效果预估!AN22="","",[2]大数据效果预估!AN22)</f>
        <v/>
      </c>
      <c r="AO22" s="229" t="str">
        <f>IF([2]大数据效果预估!AO22="","",[2]大数据效果预估!AO22)</f>
        <v/>
      </c>
      <c r="AP22" s="229" t="str">
        <f>IF([2]大数据效果预估!AP22="","",[2]大数据效果预估!AP22)</f>
        <v/>
      </c>
      <c r="AQ22" s="229" t="str">
        <f>IF([2]大数据效果预估!AQ22="","",[2]大数据效果预估!AQ22)</f>
        <v/>
      </c>
      <c r="AR22" s="229" t="str">
        <f>IF([2]大数据效果预估!AR22="","",[2]大数据效果预估!AR22)</f>
        <v/>
      </c>
      <c r="AS22" s="229" t="str">
        <f>IF([2]大数据效果预估!AS22="","",[2]大数据效果预估!AS22)</f>
        <v/>
      </c>
      <c r="AT22" s="229" t="str">
        <f>IF([2]大数据效果预估!AT22="","",[2]大数据效果预估!AT22)</f>
        <v/>
      </c>
      <c r="AU22" s="229" t="str">
        <f>IF([2]大数据效果预估!AU22="","",[2]大数据效果预估!AU22)</f>
        <v/>
      </c>
      <c r="AV22" s="229" t="str">
        <f>IF([2]大数据效果预估!AV22="","",[2]大数据效果预估!AV22)</f>
        <v/>
      </c>
      <c r="AW22" s="229" t="str">
        <f>IF([2]大数据效果预估!AW22="","",[2]大数据效果预估!AW22)</f>
        <v/>
      </c>
      <c r="AX22" s="229" t="str">
        <f>IF([2]大数据效果预估!AX22="","",[2]大数据效果预估!AX22)</f>
        <v/>
      </c>
      <c r="AY22" s="229" t="str">
        <f>IF([2]大数据效果预估!AY22="","",[2]大数据效果预估!AY22)</f>
        <v/>
      </c>
      <c r="AZ22" s="229" t="str">
        <f>IF([2]大数据效果预估!AZ22="","",[2]大数据效果预估!AZ22)</f>
        <v/>
      </c>
    </row>
    <row r="23" spans="1:52" s="33" customFormat="1">
      <c r="A23" s="229" t="str">
        <f>IF([2]大数据效果预估!A23="","",[2]大数据效果预估!A23)</f>
        <v/>
      </c>
      <c r="B23" s="229" t="str">
        <f>IF([2]大数据效果预估!B23="","",[2]大数据效果预估!B23)</f>
        <v/>
      </c>
      <c r="C23" s="229" t="str">
        <f>IF([2]大数据效果预估!C23="","",[2]大数据效果预估!C23)</f>
        <v/>
      </c>
      <c r="D23" s="229" t="str">
        <f>IF([2]大数据效果预估!D23="","",[2]大数据效果预估!D23)</f>
        <v/>
      </c>
      <c r="E23" s="229" t="str">
        <f>IF([2]大数据效果预估!E23="","",[2]大数据效果预估!E23)</f>
        <v/>
      </c>
      <c r="F23" s="229" t="str">
        <f>IF([2]大数据效果预估!F23="","",[2]大数据效果预估!F23)</f>
        <v/>
      </c>
      <c r="G23" s="229" t="str">
        <f>IF([2]大数据效果预估!G23="","",[2]大数据效果预估!G23)</f>
        <v/>
      </c>
      <c r="H23" s="229" t="str">
        <f>IF([2]大数据效果预估!H23="","",[2]大数据效果预估!H23)</f>
        <v/>
      </c>
      <c r="I23" s="229" t="str">
        <f>IF([2]大数据效果预估!I23="","",[2]大数据效果预估!I23)</f>
        <v/>
      </c>
      <c r="J23" s="229" t="str">
        <f>IF([2]大数据效果预估!J23="","",[2]大数据效果预估!J23)</f>
        <v/>
      </c>
      <c r="K23" s="229" t="str">
        <f>IF([2]大数据效果预估!K23="","",[2]大数据效果预估!K23)</f>
        <v/>
      </c>
      <c r="L23" s="229" t="str">
        <f>IF([2]大数据效果预估!L23="","",[2]大数据效果预估!L23)</f>
        <v/>
      </c>
      <c r="M23" s="229" t="str">
        <f>IF([2]大数据效果预估!M23="","",[2]大数据效果预估!M23)</f>
        <v/>
      </c>
      <c r="N23" s="229" t="str">
        <f>IF([2]大数据效果预估!N23="","",[2]大数据效果预估!N23)</f>
        <v/>
      </c>
      <c r="O23" s="229" t="str">
        <f>IF([2]大数据效果预估!O23="","",[2]大数据效果预估!O23)</f>
        <v/>
      </c>
      <c r="P23" s="229" t="str">
        <f>IF([2]大数据效果预估!P23="","",[2]大数据效果预估!P23)</f>
        <v/>
      </c>
      <c r="Q23" s="229" t="str">
        <f>IF([2]大数据效果预估!Q23="","",[2]大数据效果预估!Q23)</f>
        <v/>
      </c>
      <c r="R23" s="229" t="str">
        <f>IF([2]大数据效果预估!R23="","",[2]大数据效果预估!R23)</f>
        <v/>
      </c>
      <c r="S23" s="229" t="str">
        <f>IF([2]大数据效果预估!S23="","",[2]大数据效果预估!S23)</f>
        <v/>
      </c>
      <c r="T23" s="229" t="str">
        <f>IF([2]大数据效果预估!T23="","",[2]大数据效果预估!T23)</f>
        <v/>
      </c>
      <c r="U23" s="229" t="str">
        <f>IF([2]大数据效果预估!U23="","",[2]大数据效果预估!U23)</f>
        <v/>
      </c>
      <c r="V23" s="229" t="str">
        <f>IF([2]大数据效果预估!V23="","",[2]大数据效果预估!V23)</f>
        <v/>
      </c>
      <c r="W23" s="229" t="str">
        <f>IF([2]大数据效果预估!W23="","",[2]大数据效果预估!W23)</f>
        <v/>
      </c>
      <c r="X23" s="229" t="str">
        <f>IF([2]大数据效果预估!X23="","",[2]大数据效果预估!X23)</f>
        <v/>
      </c>
      <c r="Y23" s="229" t="str">
        <f>IF([2]大数据效果预估!Y23="","",[2]大数据效果预估!Y23)</f>
        <v/>
      </c>
      <c r="Z23" s="229" t="str">
        <f>IF([2]大数据效果预估!Z23="","",[2]大数据效果预估!Z23)</f>
        <v/>
      </c>
      <c r="AA23" s="229" t="str">
        <f>IF([2]大数据效果预估!AA23="","",[2]大数据效果预估!AA23)</f>
        <v/>
      </c>
      <c r="AB23" s="229" t="str">
        <f>IF([2]大数据效果预估!AB23="","",[2]大数据效果预估!AB23)</f>
        <v/>
      </c>
      <c r="AC23" s="229" t="str">
        <f>IF([2]大数据效果预估!AC23="","",[2]大数据效果预估!AC23)</f>
        <v/>
      </c>
      <c r="AD23" s="229" t="str">
        <f>IF([2]大数据效果预估!AD23="","",[2]大数据效果预估!AD23)</f>
        <v/>
      </c>
      <c r="AE23" s="229" t="str">
        <f>IF([2]大数据效果预估!AE23="","",[2]大数据效果预估!AE23)</f>
        <v/>
      </c>
      <c r="AF23" s="229" t="str">
        <f>IF([2]大数据效果预估!AF23="","",[2]大数据效果预估!AF23)</f>
        <v/>
      </c>
      <c r="AG23" s="229" t="str">
        <f>IF([2]大数据效果预估!AG23="","",[2]大数据效果预估!AG23)</f>
        <v/>
      </c>
      <c r="AH23" s="229" t="str">
        <f>IF([2]大数据效果预估!AH23="","",[2]大数据效果预估!AH23)</f>
        <v/>
      </c>
      <c r="AI23" s="229" t="str">
        <f>IF([2]大数据效果预估!AI23="","",[2]大数据效果预估!AI23)</f>
        <v/>
      </c>
      <c r="AJ23" s="229" t="str">
        <f>IF([2]大数据效果预估!AJ23="","",[2]大数据效果预估!AJ23)</f>
        <v/>
      </c>
      <c r="AK23" s="229" t="str">
        <f>IF([2]大数据效果预估!AK23="","",[2]大数据效果预估!AK23)</f>
        <v/>
      </c>
      <c r="AL23" s="229" t="str">
        <f>IF([2]大数据效果预估!AL23="","",[2]大数据效果预估!AL23)</f>
        <v/>
      </c>
      <c r="AM23" s="229" t="str">
        <f>IF([2]大数据效果预估!AM23="","",[2]大数据效果预估!AM23)</f>
        <v/>
      </c>
      <c r="AN23" s="229" t="str">
        <f>IF([2]大数据效果预估!AN23="","",[2]大数据效果预估!AN23)</f>
        <v/>
      </c>
      <c r="AO23" s="229" t="str">
        <f>IF([2]大数据效果预估!AO23="","",[2]大数据效果预估!AO23)</f>
        <v/>
      </c>
      <c r="AP23" s="229" t="str">
        <f>IF([2]大数据效果预估!AP23="","",[2]大数据效果预估!AP23)</f>
        <v/>
      </c>
      <c r="AQ23" s="229" t="str">
        <f>IF([2]大数据效果预估!AQ23="","",[2]大数据效果预估!AQ23)</f>
        <v/>
      </c>
      <c r="AR23" s="229" t="str">
        <f>IF([2]大数据效果预估!AR23="","",[2]大数据效果预估!AR23)</f>
        <v/>
      </c>
      <c r="AS23" s="229" t="str">
        <f>IF([2]大数据效果预估!AS23="","",[2]大数据效果预估!AS23)</f>
        <v/>
      </c>
      <c r="AT23" s="229" t="str">
        <f>IF([2]大数据效果预估!AT23="","",[2]大数据效果预估!AT23)</f>
        <v/>
      </c>
      <c r="AU23" s="229" t="str">
        <f>IF([2]大数据效果预估!AU23="","",[2]大数据效果预估!AU23)</f>
        <v/>
      </c>
      <c r="AV23" s="229" t="str">
        <f>IF([2]大数据效果预估!AV23="","",[2]大数据效果预估!AV23)</f>
        <v/>
      </c>
      <c r="AW23" s="229" t="str">
        <f>IF([2]大数据效果预估!AW23="","",[2]大数据效果预估!AW23)</f>
        <v/>
      </c>
      <c r="AX23" s="229" t="str">
        <f>IF([2]大数据效果预估!AX23="","",[2]大数据效果预估!AX23)</f>
        <v/>
      </c>
      <c r="AY23" s="229" t="str">
        <f>IF([2]大数据效果预估!AY23="","",[2]大数据效果预估!AY23)</f>
        <v/>
      </c>
      <c r="AZ23" s="229" t="str">
        <f>IF([2]大数据效果预估!AZ23="","",[2]大数据效果预估!AZ23)</f>
        <v/>
      </c>
    </row>
    <row r="24" spans="1:52">
      <c r="A24" s="229" t="str">
        <f>IF([2]大数据效果预估!A24="","",[2]大数据效果预估!A24)</f>
        <v>效果预估</v>
      </c>
      <c r="B24" s="229" t="str">
        <f>IF([2]大数据效果预估!B24="","",[2]大数据效果预估!B24)</f>
        <v/>
      </c>
      <c r="C24" s="229" t="str">
        <f>IF([2]大数据效果预估!C24="","",[2]大数据效果预估!C24)</f>
        <v/>
      </c>
      <c r="D24" s="229" t="str">
        <f>IF([2]大数据效果预估!D24="","",[2]大数据效果预估!D24)</f>
        <v/>
      </c>
      <c r="E24" s="229" t="str">
        <f>IF([2]大数据效果预估!E24="","",[2]大数据效果预估!E24)</f>
        <v/>
      </c>
      <c r="F24" s="229" t="str">
        <f>IF([2]大数据效果预估!F24="","",[2]大数据效果预估!F24)</f>
        <v/>
      </c>
      <c r="G24" s="229" t="str">
        <f>IF([2]大数据效果预估!G24="","",[2]大数据效果预估!G24)</f>
        <v/>
      </c>
      <c r="H24" s="229" t="str">
        <f>IF([2]大数据效果预估!H24="","",[2]大数据效果预估!H24)</f>
        <v/>
      </c>
      <c r="I24" s="229" t="str">
        <f>IF([2]大数据效果预估!I24="","",[2]大数据效果预估!I24)</f>
        <v/>
      </c>
      <c r="J24" s="229" t="str">
        <f>IF([2]大数据效果预估!J24="","",[2]大数据效果预估!J24)</f>
        <v/>
      </c>
      <c r="K24" s="229" t="str">
        <f>IF([2]大数据效果预估!K24="","",[2]大数据效果预估!K24)</f>
        <v/>
      </c>
      <c r="L24" s="229" t="str">
        <f>IF([2]大数据效果预估!L24="","",[2]大数据效果预估!L24)</f>
        <v/>
      </c>
      <c r="M24" s="229" t="str">
        <f>IF([2]大数据效果预估!M24="","",[2]大数据效果预估!M24)</f>
        <v/>
      </c>
      <c r="N24" s="229" t="str">
        <f>IF([2]大数据效果预估!N24="","",[2]大数据效果预估!N24)</f>
        <v/>
      </c>
      <c r="O24" s="229" t="str">
        <f>IF([2]大数据效果预估!O24="","",[2]大数据效果预估!O24)</f>
        <v/>
      </c>
      <c r="P24" s="229" t="str">
        <f>IF([2]大数据效果预估!P24="","",[2]大数据效果预估!P24)</f>
        <v/>
      </c>
      <c r="Q24" s="229" t="str">
        <f>IF([2]大数据效果预估!Q24="","",[2]大数据效果预估!Q24)</f>
        <v/>
      </c>
      <c r="R24" s="229" t="str">
        <f>IF([2]大数据效果预估!R24="","",[2]大数据效果预估!R24)</f>
        <v/>
      </c>
      <c r="S24" s="229" t="str">
        <f>IF([2]大数据效果预估!S24="","",[2]大数据效果预估!S24)</f>
        <v/>
      </c>
      <c r="T24" s="229" t="str">
        <f>IF([2]大数据效果预估!T24="","",[2]大数据效果预估!T24)</f>
        <v/>
      </c>
      <c r="U24" s="229" t="str">
        <f>IF([2]大数据效果预估!U24="","",[2]大数据效果预估!U24)</f>
        <v/>
      </c>
      <c r="V24" s="229" t="str">
        <f>IF([2]大数据效果预估!V24="","",[2]大数据效果预估!V24)</f>
        <v/>
      </c>
      <c r="W24" s="229" t="str">
        <f>IF([2]大数据效果预估!W24="","",[2]大数据效果预估!W24)</f>
        <v/>
      </c>
      <c r="X24" s="229" t="str">
        <f>IF([2]大数据效果预估!X24="","",[2]大数据效果预估!X24)</f>
        <v/>
      </c>
      <c r="Y24" s="229" t="str">
        <f>IF([2]大数据效果预估!Y24="","",[2]大数据效果预估!Y24)</f>
        <v/>
      </c>
      <c r="Z24" s="229" t="str">
        <f>IF([2]大数据效果预估!Z24="","",[2]大数据效果预估!Z24)</f>
        <v/>
      </c>
      <c r="AA24" s="229" t="str">
        <f>IF([2]大数据效果预估!AA24="","",[2]大数据效果预估!AA24)</f>
        <v/>
      </c>
      <c r="AB24" s="229" t="str">
        <f>IF([2]大数据效果预估!AB24="","",[2]大数据效果预估!AB24)</f>
        <v/>
      </c>
      <c r="AC24" s="229" t="str">
        <f>IF([2]大数据效果预估!AC24="","",[2]大数据效果预估!AC24)</f>
        <v/>
      </c>
      <c r="AD24" s="229" t="str">
        <f>IF([2]大数据效果预估!AD24="","",[2]大数据效果预估!AD24)</f>
        <v/>
      </c>
      <c r="AE24" s="229" t="str">
        <f>IF([2]大数据效果预估!AE24="","",[2]大数据效果预估!AE24)</f>
        <v/>
      </c>
      <c r="AF24" s="229" t="str">
        <f>IF([2]大数据效果预估!AF24="","",[2]大数据效果预估!AF24)</f>
        <v/>
      </c>
      <c r="AG24" s="229" t="str">
        <f>IF([2]大数据效果预估!AG24="","",[2]大数据效果预估!AG24)</f>
        <v/>
      </c>
      <c r="AH24" s="229" t="str">
        <f>IF([2]大数据效果预估!AH24="","",[2]大数据效果预估!AH24)</f>
        <v/>
      </c>
      <c r="AI24" s="229" t="str">
        <f>IF([2]大数据效果预估!AI24="","",[2]大数据效果预估!AI24)</f>
        <v/>
      </c>
      <c r="AJ24" s="229" t="str">
        <f>IF([2]大数据效果预估!AJ24="","",[2]大数据效果预估!AJ24)</f>
        <v/>
      </c>
      <c r="AK24" s="229" t="str">
        <f>IF([2]大数据效果预估!AK24="","",[2]大数据效果预估!AK24)</f>
        <v/>
      </c>
      <c r="AL24" s="229" t="str">
        <f>IF([2]大数据效果预估!AL24="","",[2]大数据效果预估!AL24)</f>
        <v/>
      </c>
      <c r="AM24" s="229" t="str">
        <f>IF([2]大数据效果预估!AM24="","",[2]大数据效果预估!AM24)</f>
        <v/>
      </c>
      <c r="AN24" s="229" t="str">
        <f>IF([2]大数据效果预估!AN24="","",[2]大数据效果预估!AN24)</f>
        <v/>
      </c>
      <c r="AO24" s="229" t="str">
        <f>IF([2]大数据效果预估!AO24="","",[2]大数据效果预估!AO24)</f>
        <v/>
      </c>
      <c r="AP24" s="229" t="str">
        <f>IF([2]大数据效果预估!AP24="","",[2]大数据效果预估!AP24)</f>
        <v/>
      </c>
      <c r="AQ24" s="229" t="str">
        <f>IF([2]大数据效果预估!AQ24="","",[2]大数据效果预估!AQ24)</f>
        <v/>
      </c>
      <c r="AR24" s="229" t="str">
        <f>IF([2]大数据效果预估!AR24="","",[2]大数据效果预估!AR24)</f>
        <v/>
      </c>
      <c r="AS24" s="229" t="str">
        <f>IF([2]大数据效果预估!AS24="","",[2]大数据效果预估!AS24)</f>
        <v/>
      </c>
      <c r="AT24" s="229" t="str">
        <f>IF([2]大数据效果预估!AT24="","",[2]大数据效果预估!AT24)</f>
        <v/>
      </c>
      <c r="AU24" s="229" t="str">
        <f>IF([2]大数据效果预估!AU24="","",[2]大数据效果预估!AU24)</f>
        <v/>
      </c>
      <c r="AV24" s="229" t="str">
        <f>IF([2]大数据效果预估!AV24="","",[2]大数据效果预估!AV24)</f>
        <v/>
      </c>
      <c r="AW24" s="229" t="str">
        <f>IF([2]大数据效果预估!AW24="","",[2]大数据效果预估!AW24)</f>
        <v/>
      </c>
      <c r="AX24" s="229" t="str">
        <f>IF([2]大数据效果预估!AX24="","",[2]大数据效果预估!AX24)</f>
        <v/>
      </c>
      <c r="AY24" s="229" t="str">
        <f>IF([2]大数据效果预估!AY24="","",[2]大数据效果预估!AY24)</f>
        <v/>
      </c>
      <c r="AZ24" s="229" t="str">
        <f>IF([2]大数据效果预估!AZ24="","",[2]大数据效果预估!AZ24)</f>
        <v/>
      </c>
    </row>
    <row r="25" spans="1:52">
      <c r="A25" s="229" t="str">
        <f>IF([2]大数据效果预估!A25="","",[2]大数据效果预估!A25)</f>
        <v/>
      </c>
      <c r="B25" s="229" t="str">
        <f>IF([2]大数据效果预估!B25="","",[2]大数据效果预估!B25)</f>
        <v/>
      </c>
      <c r="C25" s="229" t="str">
        <f>IF([2]大数据效果预估!C25="","",[2]大数据效果预估!C25)</f>
        <v/>
      </c>
      <c r="D25" s="229" t="str">
        <f>IF([2]大数据效果预估!D25="","",[2]大数据效果预估!D25)</f>
        <v/>
      </c>
      <c r="E25" s="229" t="str">
        <f>IF([2]大数据效果预估!E25="","",[2]大数据效果预估!E25)</f>
        <v/>
      </c>
      <c r="F25" s="229" t="str">
        <f>IF([2]大数据效果预估!F25="","",[2]大数据效果预估!F25)</f>
        <v/>
      </c>
      <c r="G25" s="229" t="str">
        <f>IF([2]大数据效果预估!G25="","",[2]大数据效果预估!G25)</f>
        <v/>
      </c>
      <c r="H25" s="229" t="str">
        <f>IF([2]大数据效果预估!H25="","",[2]大数据效果预估!H25)</f>
        <v/>
      </c>
      <c r="I25" s="229" t="str">
        <f>IF([2]大数据效果预估!I25="","",[2]大数据效果预估!I25)</f>
        <v/>
      </c>
      <c r="J25" s="229" t="str">
        <f>IF([2]大数据效果预估!J25="","",[2]大数据效果预估!J25)</f>
        <v/>
      </c>
      <c r="K25" s="229" t="str">
        <f>IF([2]大数据效果预估!K25="","",[2]大数据效果预估!K25)</f>
        <v/>
      </c>
      <c r="L25" s="229" t="str">
        <f>IF([2]大数据效果预估!L25="","",[2]大数据效果预估!L25)</f>
        <v/>
      </c>
      <c r="M25" s="229" t="str">
        <f>IF([2]大数据效果预估!M25="","",[2]大数据效果预估!M25)</f>
        <v/>
      </c>
      <c r="N25" s="229" t="str">
        <f>IF([2]大数据效果预估!N25="","",[2]大数据效果预估!N25)</f>
        <v/>
      </c>
      <c r="O25" s="229" t="str">
        <f>IF([2]大数据效果预估!O25="","",[2]大数据效果预估!O25)</f>
        <v/>
      </c>
      <c r="P25" s="229" t="str">
        <f>IF([2]大数据效果预估!P25="","",[2]大数据效果预估!P25)</f>
        <v/>
      </c>
      <c r="Q25" s="229" t="str">
        <f>IF([2]大数据效果预估!Q25="","",[2]大数据效果预估!Q25)</f>
        <v/>
      </c>
      <c r="R25" s="229" t="str">
        <f>IF([2]大数据效果预估!R25="","",[2]大数据效果预估!R25)</f>
        <v/>
      </c>
      <c r="S25" s="229" t="str">
        <f>IF([2]大数据效果预估!S25="","",[2]大数据效果预估!S25)</f>
        <v/>
      </c>
      <c r="T25" s="229" t="str">
        <f>IF([2]大数据效果预估!T25="","",[2]大数据效果预估!T25)</f>
        <v/>
      </c>
      <c r="U25" s="229" t="str">
        <f>IF([2]大数据效果预估!U25="","",[2]大数据效果预估!U25)</f>
        <v/>
      </c>
      <c r="V25" s="229" t="str">
        <f>IF([2]大数据效果预估!V25="","",[2]大数据效果预估!V25)</f>
        <v/>
      </c>
      <c r="W25" s="229" t="str">
        <f>IF([2]大数据效果预估!W25="","",[2]大数据效果预估!W25)</f>
        <v/>
      </c>
      <c r="X25" s="229" t="str">
        <f>IF([2]大数据效果预估!X25="","",[2]大数据效果预估!X25)</f>
        <v/>
      </c>
      <c r="Y25" s="229" t="str">
        <f>IF([2]大数据效果预估!Y25="","",[2]大数据效果预估!Y25)</f>
        <v/>
      </c>
      <c r="Z25" s="229" t="str">
        <f>IF([2]大数据效果预估!Z25="","",[2]大数据效果预估!Z25)</f>
        <v/>
      </c>
      <c r="AA25" s="229" t="str">
        <f>IF([2]大数据效果预估!AA25="","",[2]大数据效果预估!AA25)</f>
        <v/>
      </c>
      <c r="AB25" s="229" t="str">
        <f>IF([2]大数据效果预估!AB25="","",[2]大数据效果预估!AB25)</f>
        <v/>
      </c>
      <c r="AC25" s="229" t="str">
        <f>IF([2]大数据效果预估!AC25="","",[2]大数据效果预估!AC25)</f>
        <v/>
      </c>
      <c r="AD25" s="229" t="str">
        <f>IF([2]大数据效果预估!AD25="","",[2]大数据效果预估!AD25)</f>
        <v/>
      </c>
      <c r="AE25" s="229" t="str">
        <f>IF([2]大数据效果预估!AE25="","",[2]大数据效果预估!AE25)</f>
        <v/>
      </c>
      <c r="AF25" s="229" t="str">
        <f>IF([2]大数据效果预估!AF25="","",[2]大数据效果预估!AF25)</f>
        <v/>
      </c>
      <c r="AG25" s="229" t="str">
        <f>IF([2]大数据效果预估!AG25="","",[2]大数据效果预估!AG25)</f>
        <v/>
      </c>
      <c r="AH25" s="229" t="str">
        <f>IF([2]大数据效果预估!AH25="","",[2]大数据效果预估!AH25)</f>
        <v/>
      </c>
      <c r="AI25" s="229" t="str">
        <f>IF([2]大数据效果预估!AI25="","",[2]大数据效果预估!AI25)</f>
        <v/>
      </c>
      <c r="AJ25" s="229" t="str">
        <f>IF([2]大数据效果预估!AJ25="","",[2]大数据效果预估!AJ25)</f>
        <v/>
      </c>
      <c r="AK25" s="229" t="str">
        <f>IF([2]大数据效果预估!AK25="","",[2]大数据效果预估!AK25)</f>
        <v/>
      </c>
      <c r="AL25" s="229" t="str">
        <f>IF([2]大数据效果预估!AL25="","",[2]大数据效果预估!AL25)</f>
        <v/>
      </c>
      <c r="AM25" s="229" t="str">
        <f>IF([2]大数据效果预估!AM25="","",[2]大数据效果预估!AM25)</f>
        <v/>
      </c>
      <c r="AN25" s="229" t="str">
        <f>IF([2]大数据效果预估!AN25="","",[2]大数据效果预估!AN25)</f>
        <v/>
      </c>
      <c r="AO25" s="229" t="str">
        <f>IF([2]大数据效果预估!AO25="","",[2]大数据效果预估!AO25)</f>
        <v/>
      </c>
      <c r="AP25" s="229" t="str">
        <f>IF([2]大数据效果预估!AP25="","",[2]大数据效果预估!AP25)</f>
        <v/>
      </c>
      <c r="AQ25" s="229" t="str">
        <f>IF([2]大数据效果预估!AQ25="","",[2]大数据效果预估!AQ25)</f>
        <v/>
      </c>
      <c r="AR25" s="229" t="str">
        <f>IF([2]大数据效果预估!AR25="","",[2]大数据效果预估!AR25)</f>
        <v/>
      </c>
      <c r="AS25" s="229" t="str">
        <f>IF([2]大数据效果预估!AS25="","",[2]大数据效果预估!AS25)</f>
        <v/>
      </c>
      <c r="AT25" s="229" t="str">
        <f>IF([2]大数据效果预估!AT25="","",[2]大数据效果预估!AT25)</f>
        <v/>
      </c>
      <c r="AU25" s="229" t="str">
        <f>IF([2]大数据效果预估!AU25="","",[2]大数据效果预估!AU25)</f>
        <v/>
      </c>
      <c r="AV25" s="229" t="str">
        <f>IF([2]大数据效果预估!AV25="","",[2]大数据效果预估!AV25)</f>
        <v/>
      </c>
      <c r="AW25" s="229" t="str">
        <f>IF([2]大数据效果预估!AW25="","",[2]大数据效果预估!AW25)</f>
        <v/>
      </c>
      <c r="AX25" s="229" t="str">
        <f>IF([2]大数据效果预估!AX25="","",[2]大数据效果预估!AX25)</f>
        <v/>
      </c>
      <c r="AY25" s="229" t="str">
        <f>IF([2]大数据效果预估!AY25="","",[2]大数据效果预估!AY25)</f>
        <v/>
      </c>
      <c r="AZ25" s="229" t="str">
        <f>IF([2]大数据效果预估!AZ25="","",[2]大数据效果预估!AZ25)</f>
        <v/>
      </c>
    </row>
    <row r="26" spans="1:52">
      <c r="A26" s="229" t="str">
        <f>IF([2]大数据效果预估!A26="","",[2]大数据效果预估!A26)</f>
        <v/>
      </c>
      <c r="B26" s="229" t="str">
        <f>IF([2]大数据效果预估!B26="","",[2]大数据效果预估!B26)</f>
        <v/>
      </c>
      <c r="C26" s="229" t="str">
        <f>IF([2]大数据效果预估!C26="","",[2]大数据效果预估!C26)</f>
        <v/>
      </c>
      <c r="D26" s="229" t="str">
        <f>IF([2]大数据效果预估!D26="","",[2]大数据效果预估!D26)</f>
        <v/>
      </c>
      <c r="E26" s="229" t="str">
        <f>IF([2]大数据效果预估!E26="","",[2]大数据效果预估!E26)</f>
        <v/>
      </c>
      <c r="F26" s="229" t="str">
        <f>IF([2]大数据效果预估!F26="","",[2]大数据效果预估!F26)</f>
        <v/>
      </c>
      <c r="G26" s="229" t="str">
        <f>IF([2]大数据效果预估!G26="","",[2]大数据效果预估!G26)</f>
        <v/>
      </c>
      <c r="H26" s="229" t="str">
        <f>IF([2]大数据效果预估!H26="","",[2]大数据效果预估!H26)</f>
        <v/>
      </c>
      <c r="I26" s="229" t="str">
        <f>IF([2]大数据效果预估!I26="","",[2]大数据效果预估!I26)</f>
        <v/>
      </c>
      <c r="J26" s="229" t="str">
        <f>IF([2]大数据效果预估!J26="","",[2]大数据效果预估!J26)</f>
        <v/>
      </c>
      <c r="K26" s="229" t="str">
        <f>IF([2]大数据效果预估!K26="","",[2]大数据效果预估!K26)</f>
        <v/>
      </c>
      <c r="L26" s="229" t="str">
        <f>IF([2]大数据效果预估!L26="","",[2]大数据效果预估!L26)</f>
        <v/>
      </c>
      <c r="M26" s="229" t="str">
        <f>IF([2]大数据效果预估!M26="","",[2]大数据效果预估!M26)</f>
        <v/>
      </c>
      <c r="N26" s="229" t="str">
        <f>IF([2]大数据效果预估!N26="","",[2]大数据效果预估!N26)</f>
        <v/>
      </c>
      <c r="O26" s="229" t="str">
        <f>IF([2]大数据效果预估!O26="","",[2]大数据效果预估!O26)</f>
        <v/>
      </c>
      <c r="P26" s="229" t="str">
        <f>IF([2]大数据效果预估!P26="","",[2]大数据效果预估!P26)</f>
        <v/>
      </c>
      <c r="Q26" s="229" t="str">
        <f>IF([2]大数据效果预估!Q26="","",[2]大数据效果预估!Q26)</f>
        <v/>
      </c>
      <c r="R26" s="229" t="str">
        <f>IF([2]大数据效果预估!R26="","",[2]大数据效果预估!R26)</f>
        <v/>
      </c>
      <c r="S26" s="229" t="str">
        <f>IF([2]大数据效果预估!S26="","",[2]大数据效果预估!S26)</f>
        <v/>
      </c>
      <c r="T26" s="229" t="str">
        <f>IF([2]大数据效果预估!T26="","",[2]大数据效果预估!T26)</f>
        <v/>
      </c>
      <c r="U26" s="229" t="str">
        <f>IF([2]大数据效果预估!U26="","",[2]大数据效果预估!U26)</f>
        <v/>
      </c>
      <c r="V26" s="229" t="str">
        <f>IF([2]大数据效果预估!V26="","",[2]大数据效果预估!V26)</f>
        <v/>
      </c>
      <c r="W26" s="229" t="str">
        <f>IF([2]大数据效果预估!W26="","",[2]大数据效果预估!W26)</f>
        <v/>
      </c>
      <c r="X26" s="229" t="str">
        <f>IF([2]大数据效果预估!X26="","",[2]大数据效果预估!X26)</f>
        <v/>
      </c>
      <c r="Y26" s="229" t="str">
        <f>IF([2]大数据效果预估!Y26="","",[2]大数据效果预估!Y26)</f>
        <v/>
      </c>
      <c r="Z26" s="229" t="str">
        <f>IF([2]大数据效果预估!Z26="","",[2]大数据效果预估!Z26)</f>
        <v/>
      </c>
      <c r="AA26" s="229" t="str">
        <f>IF([2]大数据效果预估!AA26="","",[2]大数据效果预估!AA26)</f>
        <v/>
      </c>
      <c r="AB26" s="229" t="str">
        <f>IF([2]大数据效果预估!AB26="","",[2]大数据效果预估!AB26)</f>
        <v/>
      </c>
      <c r="AC26" s="229" t="str">
        <f>IF([2]大数据效果预估!AC26="","",[2]大数据效果预估!AC26)</f>
        <v/>
      </c>
      <c r="AD26" s="229" t="str">
        <f>IF([2]大数据效果预估!AD26="","",[2]大数据效果预估!AD26)</f>
        <v/>
      </c>
      <c r="AE26" s="229" t="str">
        <f>IF([2]大数据效果预估!AE26="","",[2]大数据效果预估!AE26)</f>
        <v/>
      </c>
      <c r="AF26" s="229" t="str">
        <f>IF([2]大数据效果预估!AF26="","",[2]大数据效果预估!AF26)</f>
        <v/>
      </c>
      <c r="AG26" s="229" t="str">
        <f>IF([2]大数据效果预估!AG26="","",[2]大数据效果预估!AG26)</f>
        <v/>
      </c>
      <c r="AH26" s="229" t="str">
        <f>IF([2]大数据效果预估!AH26="","",[2]大数据效果预估!AH26)</f>
        <v/>
      </c>
      <c r="AI26" s="229" t="str">
        <f>IF([2]大数据效果预估!AI26="","",[2]大数据效果预估!AI26)</f>
        <v/>
      </c>
      <c r="AJ26" s="229" t="str">
        <f>IF([2]大数据效果预估!AJ26="","",[2]大数据效果预估!AJ26)</f>
        <v/>
      </c>
      <c r="AK26" s="229" t="str">
        <f>IF([2]大数据效果预估!AK26="","",[2]大数据效果预估!AK26)</f>
        <v/>
      </c>
      <c r="AL26" s="229" t="str">
        <f>IF([2]大数据效果预估!AL26="","",[2]大数据效果预估!AL26)</f>
        <v/>
      </c>
      <c r="AM26" s="229" t="str">
        <f>IF([2]大数据效果预估!AM26="","",[2]大数据效果预估!AM26)</f>
        <v/>
      </c>
      <c r="AN26" s="229" t="str">
        <f>IF([2]大数据效果预估!AN26="","",[2]大数据效果预估!AN26)</f>
        <v/>
      </c>
      <c r="AO26" s="229" t="str">
        <f>IF([2]大数据效果预估!AO26="","",[2]大数据效果预估!AO26)</f>
        <v/>
      </c>
      <c r="AP26" s="229" t="str">
        <f>IF([2]大数据效果预估!AP26="","",[2]大数据效果预估!AP26)</f>
        <v/>
      </c>
      <c r="AQ26" s="229" t="str">
        <f>IF([2]大数据效果预估!AQ26="","",[2]大数据效果预估!AQ26)</f>
        <v/>
      </c>
      <c r="AR26" s="229" t="str">
        <f>IF([2]大数据效果预估!AR26="","",[2]大数据效果预估!AR26)</f>
        <v/>
      </c>
      <c r="AS26" s="229" t="str">
        <f>IF([2]大数据效果预估!AS26="","",[2]大数据效果预估!AS26)</f>
        <v/>
      </c>
      <c r="AT26" s="229" t="str">
        <f>IF([2]大数据效果预估!AT26="","",[2]大数据效果预估!AT26)</f>
        <v/>
      </c>
      <c r="AU26" s="229" t="str">
        <f>IF([2]大数据效果预估!AU26="","",[2]大数据效果预估!AU26)</f>
        <v/>
      </c>
      <c r="AV26" s="229" t="str">
        <f>IF([2]大数据效果预估!AV26="","",[2]大数据效果预估!AV26)</f>
        <v/>
      </c>
      <c r="AW26" s="229" t="str">
        <f>IF([2]大数据效果预估!AW26="","",[2]大数据效果预估!AW26)</f>
        <v/>
      </c>
      <c r="AX26" s="229" t="str">
        <f>IF([2]大数据效果预估!AX26="","",[2]大数据效果预估!AX26)</f>
        <v/>
      </c>
      <c r="AY26" s="229" t="str">
        <f>IF([2]大数据效果预估!AY26="","",[2]大数据效果预估!AY26)</f>
        <v/>
      </c>
      <c r="AZ26" s="229" t="str">
        <f>IF([2]大数据效果预估!AZ26="","",[2]大数据效果预估!AZ26)</f>
        <v/>
      </c>
    </row>
    <row r="27" spans="1:52">
      <c r="A27" s="229" t="str">
        <f>IF([2]大数据效果预估!A27="","",[2]大数据效果预估!A27)</f>
        <v/>
      </c>
      <c r="B27" s="229" t="str">
        <f>IF([2]大数据效果预估!B27="","",[2]大数据效果预估!B27)</f>
        <v/>
      </c>
      <c r="C27" s="229" t="str">
        <f>IF([2]大数据效果预估!C27="","",[2]大数据效果预估!C27)</f>
        <v/>
      </c>
      <c r="D27" s="229" t="str">
        <f>IF([2]大数据效果预估!D27="","",[2]大数据效果预估!D27)</f>
        <v/>
      </c>
      <c r="E27" s="229" t="str">
        <f>IF([2]大数据效果预估!E27="","",[2]大数据效果预估!E27)</f>
        <v/>
      </c>
      <c r="F27" s="229" t="str">
        <f>IF([2]大数据效果预估!F27="","",[2]大数据效果预估!F27)</f>
        <v/>
      </c>
      <c r="G27" s="229" t="str">
        <f>IF([2]大数据效果预估!G27="","",[2]大数据效果预估!G27)</f>
        <v/>
      </c>
      <c r="H27" s="229" t="str">
        <f>IF([2]大数据效果预估!H27="","",[2]大数据效果预估!H27)</f>
        <v/>
      </c>
      <c r="I27" s="229" t="str">
        <f>IF([2]大数据效果预估!I27="","",[2]大数据效果预估!I27)</f>
        <v/>
      </c>
      <c r="J27" s="229" t="str">
        <f>IF([2]大数据效果预估!J27="","",[2]大数据效果预估!J27)</f>
        <v/>
      </c>
      <c r="K27" s="229" t="str">
        <f>IF([2]大数据效果预估!K27="","",[2]大数据效果预估!K27)</f>
        <v/>
      </c>
      <c r="L27" s="229" t="str">
        <f>IF([2]大数据效果预估!L27="","",[2]大数据效果预估!L27)</f>
        <v/>
      </c>
      <c r="M27" s="229" t="str">
        <f>IF([2]大数据效果预估!M27="","",[2]大数据效果预估!M27)</f>
        <v/>
      </c>
      <c r="N27" s="229" t="str">
        <f>IF([2]大数据效果预估!N27="","",[2]大数据效果预估!N27)</f>
        <v/>
      </c>
      <c r="O27" s="229" t="str">
        <f>IF([2]大数据效果预估!O27="","",[2]大数据效果预估!O27)</f>
        <v/>
      </c>
      <c r="P27" s="229" t="str">
        <f>IF([2]大数据效果预估!P27="","",[2]大数据效果预估!P27)</f>
        <v/>
      </c>
      <c r="Q27" s="229" t="str">
        <f>IF([2]大数据效果预估!Q27="","",[2]大数据效果预估!Q27)</f>
        <v/>
      </c>
      <c r="R27" s="229" t="str">
        <f>IF([2]大数据效果预估!R27="","",[2]大数据效果预估!R27)</f>
        <v/>
      </c>
      <c r="S27" s="229" t="str">
        <f>IF([2]大数据效果预估!S27="","",[2]大数据效果预估!S27)</f>
        <v/>
      </c>
      <c r="T27" s="229" t="str">
        <f>IF([2]大数据效果预估!T27="","",[2]大数据效果预估!T27)</f>
        <v/>
      </c>
      <c r="U27" s="229" t="str">
        <f>IF([2]大数据效果预估!U27="","",[2]大数据效果预估!U27)</f>
        <v/>
      </c>
      <c r="V27" s="229" t="str">
        <f>IF([2]大数据效果预估!V27="","",[2]大数据效果预估!V27)</f>
        <v/>
      </c>
      <c r="W27" s="229" t="str">
        <f>IF([2]大数据效果预估!W27="","",[2]大数据效果预估!W27)</f>
        <v/>
      </c>
      <c r="X27" s="229" t="str">
        <f>IF([2]大数据效果预估!X27="","",[2]大数据效果预估!X27)</f>
        <v/>
      </c>
      <c r="Y27" s="229" t="str">
        <f>IF([2]大数据效果预估!Y27="","",[2]大数据效果预估!Y27)</f>
        <v/>
      </c>
      <c r="Z27" s="229" t="str">
        <f>IF([2]大数据效果预估!Z27="","",[2]大数据效果预估!Z27)</f>
        <v/>
      </c>
      <c r="AA27" s="229" t="str">
        <f>IF([2]大数据效果预估!AA27="","",[2]大数据效果预估!AA27)</f>
        <v/>
      </c>
      <c r="AB27" s="229" t="str">
        <f>IF([2]大数据效果预估!AB27="","",[2]大数据效果预估!AB27)</f>
        <v/>
      </c>
      <c r="AC27" s="229" t="str">
        <f>IF([2]大数据效果预估!AC27="","",[2]大数据效果预估!AC27)</f>
        <v/>
      </c>
      <c r="AD27" s="229" t="str">
        <f>IF([2]大数据效果预估!AD27="","",[2]大数据效果预估!AD27)</f>
        <v/>
      </c>
      <c r="AE27" s="229" t="str">
        <f>IF([2]大数据效果预估!AE27="","",[2]大数据效果预估!AE27)</f>
        <v/>
      </c>
      <c r="AF27" s="229" t="str">
        <f>IF([2]大数据效果预估!AF27="","",[2]大数据效果预估!AF27)</f>
        <v/>
      </c>
      <c r="AG27" s="229" t="str">
        <f>IF([2]大数据效果预估!AG27="","",[2]大数据效果预估!AG27)</f>
        <v/>
      </c>
      <c r="AH27" s="229" t="str">
        <f>IF([2]大数据效果预估!AH27="","",[2]大数据效果预估!AH27)</f>
        <v/>
      </c>
      <c r="AI27" s="229" t="str">
        <f>IF([2]大数据效果预估!AI27="","",[2]大数据效果预估!AI27)</f>
        <v/>
      </c>
      <c r="AJ27" s="229" t="str">
        <f>IF([2]大数据效果预估!AJ27="","",[2]大数据效果预估!AJ27)</f>
        <v/>
      </c>
      <c r="AK27" s="229" t="str">
        <f>IF([2]大数据效果预估!AK27="","",[2]大数据效果预估!AK27)</f>
        <v/>
      </c>
      <c r="AL27" s="229" t="str">
        <f>IF([2]大数据效果预估!AL27="","",[2]大数据效果预估!AL27)</f>
        <v/>
      </c>
      <c r="AM27" s="229" t="str">
        <f>IF([2]大数据效果预估!AM27="","",[2]大数据效果预估!AM27)</f>
        <v/>
      </c>
      <c r="AN27" s="229" t="str">
        <f>IF([2]大数据效果预估!AN27="","",[2]大数据效果预估!AN27)</f>
        <v/>
      </c>
      <c r="AO27" s="229" t="str">
        <f>IF([2]大数据效果预估!AO27="","",[2]大数据效果预估!AO27)</f>
        <v/>
      </c>
      <c r="AP27" s="229" t="str">
        <f>IF([2]大数据效果预估!AP27="","",[2]大数据效果预估!AP27)</f>
        <v/>
      </c>
      <c r="AQ27" s="229" t="str">
        <f>IF([2]大数据效果预估!AQ27="","",[2]大数据效果预估!AQ27)</f>
        <v/>
      </c>
      <c r="AR27" s="229" t="str">
        <f>IF([2]大数据效果预估!AR27="","",[2]大数据效果预估!AR27)</f>
        <v/>
      </c>
      <c r="AS27" s="229" t="str">
        <f>IF([2]大数据效果预估!AS27="","",[2]大数据效果预估!AS27)</f>
        <v/>
      </c>
      <c r="AT27" s="229" t="str">
        <f>IF([2]大数据效果预估!AT27="","",[2]大数据效果预估!AT27)</f>
        <v/>
      </c>
      <c r="AU27" s="229" t="str">
        <f>IF([2]大数据效果预估!AU27="","",[2]大数据效果预估!AU27)</f>
        <v/>
      </c>
      <c r="AV27" s="229" t="str">
        <f>IF([2]大数据效果预估!AV27="","",[2]大数据效果预估!AV27)</f>
        <v/>
      </c>
      <c r="AW27" s="229" t="str">
        <f>IF([2]大数据效果预估!AW27="","",[2]大数据效果预估!AW27)</f>
        <v/>
      </c>
      <c r="AX27" s="229" t="str">
        <f>IF([2]大数据效果预估!AX27="","",[2]大数据效果预估!AX27)</f>
        <v/>
      </c>
      <c r="AY27" s="229" t="str">
        <f>IF([2]大数据效果预估!AY27="","",[2]大数据效果预估!AY27)</f>
        <v/>
      </c>
      <c r="AZ27" s="229" t="str">
        <f>IF([2]大数据效果预估!AZ27="","",[2]大数据效果预估!AZ27)</f>
        <v/>
      </c>
    </row>
    <row r="28" spans="1:52">
      <c r="A28" s="229" t="str">
        <f>IF([2]大数据效果预估!A28="","",[2]大数据效果预估!A28)</f>
        <v/>
      </c>
      <c r="B28" s="229" t="str">
        <f>IF([2]大数据效果预估!B28="","",[2]大数据效果预估!B28)</f>
        <v/>
      </c>
      <c r="C28" s="229" t="str">
        <f>IF([2]大数据效果预估!C28="","",[2]大数据效果预估!C28)</f>
        <v/>
      </c>
      <c r="D28" s="229" t="str">
        <f>IF([2]大数据效果预估!D28="","",[2]大数据效果预估!D28)</f>
        <v/>
      </c>
      <c r="E28" s="229" t="str">
        <f>IF([2]大数据效果预估!E28="","",[2]大数据效果预估!E28)</f>
        <v/>
      </c>
      <c r="F28" s="229" t="str">
        <f>IF([2]大数据效果预估!F28="","",[2]大数据效果预估!F28)</f>
        <v/>
      </c>
      <c r="G28" s="229" t="str">
        <f>IF([2]大数据效果预估!G28="","",[2]大数据效果预估!G28)</f>
        <v/>
      </c>
      <c r="H28" s="229" t="str">
        <f>IF([2]大数据效果预估!H28="","",[2]大数据效果预估!H28)</f>
        <v/>
      </c>
      <c r="I28" s="229" t="str">
        <f>IF([2]大数据效果预估!I28="","",[2]大数据效果预估!I28)</f>
        <v/>
      </c>
      <c r="J28" s="229" t="str">
        <f>IF([2]大数据效果预估!J28="","",[2]大数据效果预估!J28)</f>
        <v/>
      </c>
      <c r="K28" s="229" t="str">
        <f>IF([2]大数据效果预估!K28="","",[2]大数据效果预估!K28)</f>
        <v/>
      </c>
      <c r="L28" s="229" t="str">
        <f>IF([2]大数据效果预估!L28="","",[2]大数据效果预估!L28)</f>
        <v/>
      </c>
      <c r="M28" s="229" t="str">
        <f>IF([2]大数据效果预估!M28="","",[2]大数据效果预估!M28)</f>
        <v/>
      </c>
      <c r="N28" s="229" t="str">
        <f>IF([2]大数据效果预估!N28="","",[2]大数据效果预估!N28)</f>
        <v/>
      </c>
      <c r="O28" s="229" t="str">
        <f>IF([2]大数据效果预估!O28="","",[2]大数据效果预估!O28)</f>
        <v/>
      </c>
      <c r="P28" s="229" t="str">
        <f>IF([2]大数据效果预估!P28="","",[2]大数据效果预估!P28)</f>
        <v/>
      </c>
      <c r="Q28" s="229" t="str">
        <f>IF([2]大数据效果预估!Q28="","",[2]大数据效果预估!Q28)</f>
        <v/>
      </c>
      <c r="R28" s="229" t="str">
        <f>IF([2]大数据效果预估!R28="","",[2]大数据效果预估!R28)</f>
        <v/>
      </c>
      <c r="S28" s="229" t="str">
        <f>IF([2]大数据效果预估!S28="","",[2]大数据效果预估!S28)</f>
        <v/>
      </c>
      <c r="T28" s="229" t="str">
        <f>IF([2]大数据效果预估!T28="","",[2]大数据效果预估!T28)</f>
        <v/>
      </c>
      <c r="U28" s="229" t="str">
        <f>IF([2]大数据效果预估!U28="","",[2]大数据效果预估!U28)</f>
        <v/>
      </c>
      <c r="V28" s="229" t="str">
        <f>IF([2]大数据效果预估!V28="","",[2]大数据效果预估!V28)</f>
        <v/>
      </c>
      <c r="W28" s="229" t="str">
        <f>IF([2]大数据效果预估!W28="","",[2]大数据效果预估!W28)</f>
        <v/>
      </c>
      <c r="X28" s="229" t="str">
        <f>IF([2]大数据效果预估!X28="","",[2]大数据效果预估!X28)</f>
        <v/>
      </c>
      <c r="Y28" s="229" t="str">
        <f>IF([2]大数据效果预估!Y28="","",[2]大数据效果预估!Y28)</f>
        <v/>
      </c>
      <c r="Z28" s="229" t="str">
        <f>IF([2]大数据效果预估!Z28="","",[2]大数据效果预估!Z28)</f>
        <v/>
      </c>
      <c r="AA28" s="229" t="str">
        <f>IF([2]大数据效果预估!AA28="","",[2]大数据效果预估!AA28)</f>
        <v/>
      </c>
      <c r="AB28" s="229" t="str">
        <f>IF([2]大数据效果预估!AB28="","",[2]大数据效果预估!AB28)</f>
        <v/>
      </c>
      <c r="AC28" s="229" t="str">
        <f>IF([2]大数据效果预估!AC28="","",[2]大数据效果预估!AC28)</f>
        <v/>
      </c>
      <c r="AD28" s="229" t="str">
        <f>IF([2]大数据效果预估!AD28="","",[2]大数据效果预估!AD28)</f>
        <v/>
      </c>
      <c r="AE28" s="229" t="str">
        <f>IF([2]大数据效果预估!AE28="","",[2]大数据效果预估!AE28)</f>
        <v/>
      </c>
      <c r="AF28" s="229" t="str">
        <f>IF([2]大数据效果预估!AF28="","",[2]大数据效果预估!AF28)</f>
        <v/>
      </c>
      <c r="AG28" s="229" t="str">
        <f>IF([2]大数据效果预估!AG28="","",[2]大数据效果预估!AG28)</f>
        <v/>
      </c>
      <c r="AH28" s="229" t="str">
        <f>IF([2]大数据效果预估!AH28="","",[2]大数据效果预估!AH28)</f>
        <v/>
      </c>
      <c r="AI28" s="229" t="str">
        <f>IF([2]大数据效果预估!AI28="","",[2]大数据效果预估!AI28)</f>
        <v/>
      </c>
      <c r="AJ28" s="229" t="str">
        <f>IF([2]大数据效果预估!AJ28="","",[2]大数据效果预估!AJ28)</f>
        <v/>
      </c>
      <c r="AK28" s="229" t="str">
        <f>IF([2]大数据效果预估!AK28="","",[2]大数据效果预估!AK28)</f>
        <v/>
      </c>
      <c r="AL28" s="229" t="str">
        <f>IF([2]大数据效果预估!AL28="","",[2]大数据效果预估!AL28)</f>
        <v/>
      </c>
      <c r="AM28" s="229" t="str">
        <f>IF([2]大数据效果预估!AM28="","",[2]大数据效果预估!AM28)</f>
        <v/>
      </c>
      <c r="AN28" s="229" t="str">
        <f>IF([2]大数据效果预估!AN28="","",[2]大数据效果预估!AN28)</f>
        <v/>
      </c>
      <c r="AO28" s="229" t="str">
        <f>IF([2]大数据效果预估!AO28="","",[2]大数据效果预估!AO28)</f>
        <v/>
      </c>
      <c r="AP28" s="229" t="str">
        <f>IF([2]大数据效果预估!AP28="","",[2]大数据效果预估!AP28)</f>
        <v/>
      </c>
      <c r="AQ28" s="229" t="str">
        <f>IF([2]大数据效果预估!AQ28="","",[2]大数据效果预估!AQ28)</f>
        <v/>
      </c>
      <c r="AR28" s="229" t="str">
        <f>IF([2]大数据效果预估!AR28="","",[2]大数据效果预估!AR28)</f>
        <v/>
      </c>
      <c r="AS28" s="229" t="str">
        <f>IF([2]大数据效果预估!AS28="","",[2]大数据效果预估!AS28)</f>
        <v/>
      </c>
      <c r="AT28" s="229" t="str">
        <f>IF([2]大数据效果预估!AT28="","",[2]大数据效果预估!AT28)</f>
        <v/>
      </c>
      <c r="AU28" s="229" t="str">
        <f>IF([2]大数据效果预估!AU28="","",[2]大数据效果预估!AU28)</f>
        <v/>
      </c>
      <c r="AV28" s="229" t="str">
        <f>IF([2]大数据效果预估!AV28="","",[2]大数据效果预估!AV28)</f>
        <v/>
      </c>
      <c r="AW28" s="229" t="str">
        <f>IF([2]大数据效果预估!AW28="","",[2]大数据效果预估!AW28)</f>
        <v/>
      </c>
      <c r="AX28" s="229" t="str">
        <f>IF([2]大数据效果预估!AX28="","",[2]大数据效果预估!AX28)</f>
        <v/>
      </c>
      <c r="AY28" s="229" t="str">
        <f>IF([2]大数据效果预估!AY28="","",[2]大数据效果预估!AY28)</f>
        <v/>
      </c>
      <c r="AZ28" s="229" t="str">
        <f>IF([2]大数据效果预估!AZ28="","",[2]大数据效果预估!AZ28)</f>
        <v/>
      </c>
    </row>
    <row r="29" spans="1:52">
      <c r="A29" s="229" t="str">
        <f>IF([2]大数据效果预估!A29="","",[2]大数据效果预估!A29)</f>
        <v/>
      </c>
      <c r="B29" s="229" t="str">
        <f>IF([2]大数据效果预估!B29="","",[2]大数据效果预估!B29)</f>
        <v/>
      </c>
      <c r="C29" s="229" t="str">
        <f>IF([2]大数据效果预估!C29="","",[2]大数据效果预估!C29)</f>
        <v/>
      </c>
      <c r="D29" s="229" t="str">
        <f>IF([2]大数据效果预估!D29="","",[2]大数据效果预估!D29)</f>
        <v/>
      </c>
      <c r="E29" s="229" t="str">
        <f>IF([2]大数据效果预估!E29="","",[2]大数据效果预估!E29)</f>
        <v/>
      </c>
      <c r="F29" s="229" t="str">
        <f>IF([2]大数据效果预估!F29="","",[2]大数据效果预估!F29)</f>
        <v/>
      </c>
      <c r="G29" s="229" t="str">
        <f>IF([2]大数据效果预估!G29="","",[2]大数据效果预估!G29)</f>
        <v/>
      </c>
      <c r="H29" s="229" t="str">
        <f>IF([2]大数据效果预估!H29="","",[2]大数据效果预估!H29)</f>
        <v/>
      </c>
      <c r="I29" s="229" t="str">
        <f>IF([2]大数据效果预估!I29="","",[2]大数据效果预估!I29)</f>
        <v/>
      </c>
      <c r="J29" s="229" t="str">
        <f>IF([2]大数据效果预估!J29="","",[2]大数据效果预估!J29)</f>
        <v/>
      </c>
      <c r="K29" s="229" t="str">
        <f>IF([2]大数据效果预估!K29="","",[2]大数据效果预估!K29)</f>
        <v/>
      </c>
      <c r="L29" s="229" t="str">
        <f>IF([2]大数据效果预估!L29="","",[2]大数据效果预估!L29)</f>
        <v/>
      </c>
      <c r="M29" s="229" t="str">
        <f>IF([2]大数据效果预估!M29="","",[2]大数据效果预估!M29)</f>
        <v/>
      </c>
      <c r="N29" s="229">
        <f>IF([2]大数据效果预估!N29="","",[2]大数据效果预估!N29)</f>
        <v>0</v>
      </c>
      <c r="O29" s="229">
        <f>IF([2]大数据效果预估!O29="","",[2]大数据效果预估!O29)</f>
        <v>1</v>
      </c>
      <c r="P29" s="229">
        <f>IF([2]大数据效果预估!P29="","",[2]大数据效果预估!P29)</f>
        <v>2</v>
      </c>
      <c r="Q29" s="229">
        <f>IF([2]大数据效果预估!Q29="","",[2]大数据效果预估!Q29)</f>
        <v>3</v>
      </c>
      <c r="R29" s="229">
        <f>IF([2]大数据效果预估!R29="","",[2]大数据效果预估!R29)</f>
        <v>4</v>
      </c>
      <c r="S29" s="229">
        <f>IF([2]大数据效果预估!S29="","",[2]大数据效果预估!S29)</f>
        <v>5</v>
      </c>
      <c r="T29" s="229">
        <f>IF([2]大数据效果预估!T29="","",[2]大数据效果预估!T29)</f>
        <v>6</v>
      </c>
      <c r="U29" s="229">
        <f>IF([2]大数据效果预估!U29="","",[2]大数据效果预估!U29)</f>
        <v>7</v>
      </c>
      <c r="V29" s="229">
        <f>IF([2]大数据效果预估!V29="","",[2]大数据效果预估!V29)</f>
        <v>8</v>
      </c>
      <c r="W29" s="229">
        <f>IF([2]大数据效果预估!W29="","",[2]大数据效果预估!W29)</f>
        <v>9</v>
      </c>
      <c r="X29" s="229" t="str">
        <f>IF([2]大数据效果预估!X29="","",[2]大数据效果预估!X29)</f>
        <v/>
      </c>
      <c r="Y29" s="229" t="str">
        <f>IF([2]大数据效果预估!Y29="","",[2]大数据效果预估!Y29)</f>
        <v/>
      </c>
      <c r="Z29" s="229" t="str">
        <f>IF([2]大数据效果预估!Z29="","",[2]大数据效果预估!Z29)</f>
        <v/>
      </c>
      <c r="AA29" s="229" t="str">
        <f>IF([2]大数据效果预估!AA29="","",[2]大数据效果预估!AA29)</f>
        <v/>
      </c>
      <c r="AB29" s="229" t="str">
        <f>IF([2]大数据效果预估!AB29="","",[2]大数据效果预估!AB29)</f>
        <v/>
      </c>
      <c r="AC29" s="229" t="str">
        <f>IF([2]大数据效果预估!AC29="","",[2]大数据效果预估!AC29)</f>
        <v/>
      </c>
      <c r="AD29" s="229" t="str">
        <f>IF([2]大数据效果预估!AD29="","",[2]大数据效果预估!AD29)</f>
        <v/>
      </c>
      <c r="AE29" s="229" t="str">
        <f>IF([2]大数据效果预估!AE29="","",[2]大数据效果预估!AE29)</f>
        <v/>
      </c>
      <c r="AF29" s="229" t="str">
        <f>IF([2]大数据效果预估!AF29="","",[2]大数据效果预估!AF29)</f>
        <v/>
      </c>
      <c r="AG29" s="229" t="str">
        <f>IF([2]大数据效果预估!AG29="","",[2]大数据效果预估!AG29)</f>
        <v/>
      </c>
      <c r="AH29" s="229" t="str">
        <f>IF([2]大数据效果预估!AH29="","",[2]大数据效果预估!AH29)</f>
        <v/>
      </c>
      <c r="AI29" s="229" t="str">
        <f>IF([2]大数据效果预估!AI29="","",[2]大数据效果预估!AI29)</f>
        <v/>
      </c>
      <c r="AJ29" s="229" t="str">
        <f>IF([2]大数据效果预估!AJ29="","",[2]大数据效果预估!AJ29)</f>
        <v/>
      </c>
      <c r="AK29" s="229" t="str">
        <f>IF([2]大数据效果预估!AK29="","",[2]大数据效果预估!AK29)</f>
        <v/>
      </c>
      <c r="AL29" s="229" t="str">
        <f>IF([2]大数据效果预估!AL29="","",[2]大数据效果预估!AL29)</f>
        <v/>
      </c>
      <c r="AM29" s="229" t="str">
        <f>IF([2]大数据效果预估!AM29="","",[2]大数据效果预估!AM29)</f>
        <v/>
      </c>
      <c r="AN29" s="229" t="str">
        <f>IF([2]大数据效果预估!AN29="","",[2]大数据效果预估!AN29)</f>
        <v/>
      </c>
      <c r="AO29" s="229" t="str">
        <f>IF([2]大数据效果预估!AO29="","",[2]大数据效果预估!AO29)</f>
        <v/>
      </c>
      <c r="AP29" s="229" t="str">
        <f>IF([2]大数据效果预估!AP29="","",[2]大数据效果预估!AP29)</f>
        <v/>
      </c>
      <c r="AQ29" s="229" t="str">
        <f>IF([2]大数据效果预估!AQ29="","",[2]大数据效果预估!AQ29)</f>
        <v/>
      </c>
      <c r="AR29" s="229" t="str">
        <f>IF([2]大数据效果预估!AR29="","",[2]大数据效果预估!AR29)</f>
        <v/>
      </c>
      <c r="AS29" s="229" t="str">
        <f>IF([2]大数据效果预估!AS29="","",[2]大数据效果预估!AS29)</f>
        <v/>
      </c>
      <c r="AT29" s="229" t="str">
        <f>IF([2]大数据效果预估!AT29="","",[2]大数据效果预估!AT29)</f>
        <v/>
      </c>
      <c r="AU29" s="229" t="str">
        <f>IF([2]大数据效果预估!AU29="","",[2]大数据效果预估!AU29)</f>
        <v/>
      </c>
      <c r="AV29" s="229" t="str">
        <f>IF([2]大数据效果预估!AV29="","",[2]大数据效果预估!AV29)</f>
        <v/>
      </c>
      <c r="AW29" s="229" t="str">
        <f>IF([2]大数据效果预估!AW29="","",[2]大数据效果预估!AW29)</f>
        <v/>
      </c>
      <c r="AX29" s="229" t="str">
        <f>IF([2]大数据效果预估!AX29="","",[2]大数据效果预估!AX29)</f>
        <v/>
      </c>
      <c r="AY29" s="229" t="str">
        <f>IF([2]大数据效果预估!AY29="","",[2]大数据效果预估!AY29)</f>
        <v/>
      </c>
      <c r="AZ29" s="229" t="str">
        <f>IF([2]大数据效果预估!AZ29="","",[2]大数据效果预估!AZ29)</f>
        <v/>
      </c>
    </row>
    <row r="30" spans="1:52">
      <c r="A30" s="229" t="str">
        <f>IF([2]大数据效果预估!A30="","",[2]大数据效果预估!A30)</f>
        <v/>
      </c>
      <c r="B30" s="229" t="str">
        <f>IF([2]大数据效果预估!B30="","",[2]大数据效果预估!B30)</f>
        <v>效果名称</v>
      </c>
      <c r="C30" s="229" t="str">
        <f>IF([2]大数据效果预估!C30="","",[2]大数据效果预估!C30)</f>
        <v>平均触发间隔</v>
      </c>
      <c r="D30" s="229" t="str">
        <f>IF([2]大数据效果预估!D30="","",[2]大数据效果预估!D30)</f>
        <v>平均作用目标数</v>
      </c>
      <c r="E30" s="229" t="str">
        <f>IF([2]大数据效果预估!E30="","",[2]大数据效果预估!E30)</f>
        <v>平均持续时间</v>
      </c>
      <c r="F30" s="229" t="str">
        <f>IF([2]大数据效果预估!F30="","",[2]大数据效果预估!F30)</f>
        <v>平均系数</v>
      </c>
      <c r="G30" s="229" t="str">
        <f>IF([2]大数据效果预估!G30="","",[2]大数据效果预估!G30)</f>
        <v>平均效用</v>
      </c>
      <c r="H30" s="229" t="str">
        <f>IF([2]大数据效果预估!H30="","",[2]大数据效果预估!H30)</f>
        <v>平均触发时机</v>
      </c>
      <c r="I30" s="229" t="str">
        <f>IF([2]大数据效果预估!I30="","",[2]大数据效果预估!I30)</f>
        <v>使用举例</v>
      </c>
      <c r="J30" s="229" t="str">
        <f>IF([2]大数据效果预估!J30="","",[2]大数据效果预估!J30)</f>
        <v/>
      </c>
      <c r="K30" s="229" t="str">
        <f>IF([2]大数据效果预估!K30="","",[2]大数据效果预估!K30)</f>
        <v/>
      </c>
      <c r="L30" s="229" t="str">
        <f>IF([2]大数据效果预估!L30="","",[2]大数据效果预估!L30)</f>
        <v/>
      </c>
      <c r="M30" s="229" t="str">
        <f>IF([2]大数据效果预估!M30="","",[2]大数据效果预估!M30)</f>
        <v/>
      </c>
      <c r="N30" s="229" t="str">
        <f>IF([2]大数据效果预估!N30="","",[2]大数据效果预估!N30)</f>
        <v>触发时机1</v>
      </c>
      <c r="O30" s="229" t="str">
        <f>IF([2]大数据效果预估!O30="","",[2]大数据效果预估!O30)</f>
        <v>触发时机2</v>
      </c>
      <c r="P30" s="229" t="str">
        <f>IF([2]大数据效果预估!P30="","",[2]大数据效果预估!P30)</f>
        <v>触发时机3</v>
      </c>
      <c r="Q30" s="229" t="str">
        <f>IF([2]大数据效果预估!Q30="","",[2]大数据效果预估!Q30)</f>
        <v>触发时机4</v>
      </c>
      <c r="R30" s="229" t="str">
        <f>IF([2]大数据效果预估!R30="","",[2]大数据效果预估!R30)</f>
        <v>触发时机5</v>
      </c>
      <c r="S30" s="229" t="str">
        <f>IF([2]大数据效果预估!S30="","",[2]大数据效果预估!S30)</f>
        <v>触发时机6</v>
      </c>
      <c r="T30" s="229" t="str">
        <f>IF([2]大数据效果预估!T30="","",[2]大数据效果预估!T30)</f>
        <v>触发时机7</v>
      </c>
      <c r="U30" s="229" t="str">
        <f>IF([2]大数据效果预估!U30="","",[2]大数据效果预估!U30)</f>
        <v>触发时机8</v>
      </c>
      <c r="V30" s="229" t="str">
        <f>IF([2]大数据效果预估!V30="","",[2]大数据效果预估!V30)</f>
        <v>触发时机9</v>
      </c>
      <c r="W30" s="229" t="str">
        <f>IF([2]大数据效果预估!W30="","",[2]大数据效果预估!W30)</f>
        <v>触发时机10</v>
      </c>
      <c r="X30" s="229" t="str">
        <f>IF([2]大数据效果预估!X30="","",[2]大数据效果预估!X30)</f>
        <v/>
      </c>
      <c r="Y30" s="229" t="str">
        <f>IF([2]大数据效果预估!Y30="","",[2]大数据效果预估!Y30)</f>
        <v/>
      </c>
      <c r="Z30" s="229" t="str">
        <f>IF([2]大数据效果预估!Z30="","",[2]大数据效果预估!Z30)</f>
        <v/>
      </c>
      <c r="AA30" s="229" t="str">
        <f>IF([2]大数据效果预估!AA30="","",[2]大数据效果预估!AA30)</f>
        <v/>
      </c>
      <c r="AB30" s="229" t="str">
        <f>IF([2]大数据效果预估!AB30="","",[2]大数据效果预估!AB30)</f>
        <v/>
      </c>
      <c r="AC30" s="229" t="str">
        <f>IF([2]大数据效果预估!AC30="","",[2]大数据效果预估!AC30)</f>
        <v/>
      </c>
      <c r="AD30" s="229" t="str">
        <f>IF([2]大数据效果预估!AD30="","",[2]大数据效果预估!AD30)</f>
        <v/>
      </c>
      <c r="AE30" s="229" t="str">
        <f>IF([2]大数据效果预估!AE30="","",[2]大数据效果预估!AE30)</f>
        <v/>
      </c>
      <c r="AF30" s="229" t="str">
        <f>IF([2]大数据效果预估!AF30="","",[2]大数据效果预估!AF30)</f>
        <v/>
      </c>
      <c r="AG30" s="229" t="str">
        <f>IF([2]大数据效果预估!AG30="","",[2]大数据效果预估!AG30)</f>
        <v/>
      </c>
      <c r="AH30" s="229" t="str">
        <f>IF([2]大数据效果预估!AH30="","",[2]大数据效果预估!AH30)</f>
        <v/>
      </c>
      <c r="AI30" s="229" t="str">
        <f>IF([2]大数据效果预估!AI30="","",[2]大数据效果预估!AI30)</f>
        <v/>
      </c>
      <c r="AJ30" s="229" t="str">
        <f>IF([2]大数据效果预估!AJ30="","",[2]大数据效果预估!AJ30)</f>
        <v/>
      </c>
      <c r="AK30" s="229" t="str">
        <f>IF([2]大数据效果预估!AK30="","",[2]大数据效果预估!AK30)</f>
        <v/>
      </c>
      <c r="AL30" s="229" t="str">
        <f>IF([2]大数据效果预估!AL30="","",[2]大数据效果预估!AL30)</f>
        <v/>
      </c>
      <c r="AM30" s="229" t="str">
        <f>IF([2]大数据效果预估!AM30="","",[2]大数据效果预估!AM30)</f>
        <v/>
      </c>
      <c r="AN30" s="229" t="str">
        <f>IF([2]大数据效果预估!AN30="","",[2]大数据效果预估!AN30)</f>
        <v/>
      </c>
      <c r="AO30" s="229" t="str">
        <f>IF([2]大数据效果预估!AO30="","",[2]大数据效果预估!AO30)</f>
        <v/>
      </c>
      <c r="AP30" s="229" t="str">
        <f>IF([2]大数据效果预估!AP30="","",[2]大数据效果预估!AP30)</f>
        <v/>
      </c>
      <c r="AQ30" s="229" t="str">
        <f>IF([2]大数据效果预估!AQ30="","",[2]大数据效果预估!AQ30)</f>
        <v/>
      </c>
      <c r="AR30" s="229" t="str">
        <f>IF([2]大数据效果预估!AR30="","",[2]大数据效果预估!AR30)</f>
        <v/>
      </c>
      <c r="AS30" s="229" t="str">
        <f>IF([2]大数据效果预估!AS30="","",[2]大数据效果预估!AS30)</f>
        <v/>
      </c>
      <c r="AT30" s="229" t="str">
        <f>IF([2]大数据效果预估!AT30="","",[2]大数据效果预估!AT30)</f>
        <v/>
      </c>
      <c r="AU30" s="229" t="str">
        <f>IF([2]大数据效果预估!AU30="","",[2]大数据效果预估!AU30)</f>
        <v/>
      </c>
      <c r="AV30" s="229" t="str">
        <f>IF([2]大数据效果预估!AV30="","",[2]大数据效果预估!AV30)</f>
        <v/>
      </c>
      <c r="AW30" s="229" t="str">
        <f>IF([2]大数据效果预估!AW30="","",[2]大数据效果预估!AW30)</f>
        <v/>
      </c>
      <c r="AX30" s="229" t="str">
        <f>IF([2]大数据效果预估!AX30="","",[2]大数据效果预估!AX30)</f>
        <v/>
      </c>
      <c r="AY30" s="229" t="str">
        <f>IF([2]大数据效果预估!AY30="","",[2]大数据效果预估!AY30)</f>
        <v/>
      </c>
      <c r="AZ30" s="229" t="str">
        <f>IF([2]大数据效果预估!AZ30="","",[2]大数据效果预估!AZ30)</f>
        <v/>
      </c>
    </row>
    <row r="31" spans="1:52">
      <c r="A31" s="229" t="str">
        <f>IF([2]大数据效果预估!A31="","",[2]大数据效果预估!A31)</f>
        <v/>
      </c>
      <c r="B31" s="229" t="str">
        <f>IF([2]大数据效果预估!B31="","",[2]大数据效果预估!B31)</f>
        <v>战法施加增益buff</v>
      </c>
      <c r="C31" s="229">
        <f>IF([2]大数据效果预估!C31="","",[2]大数据效果预估!C31)</f>
        <v>40</v>
      </c>
      <c r="D31" s="229">
        <f>IF([2]大数据效果预估!D31="","",[2]大数据效果预估!D31)</f>
        <v>2.5</v>
      </c>
      <c r="E31" s="229">
        <f>IF([2]大数据效果预估!E31="","",[2]大数据效果预估!E31)</f>
        <v>20</v>
      </c>
      <c r="F31" s="229" t="str">
        <f>IF([2]大数据效果预估!F31="","",[2]大数据效果预估!F31)</f>
        <v/>
      </c>
      <c r="G31" s="229" t="str">
        <f>IF([2]大数据效果预估!G31="","",[2]大数据效果预估!G31)</f>
        <v/>
      </c>
      <c r="H31" s="229" t="str">
        <f>IF([2]大数据效果预估!H31="","",[2]大数据效果预估!H31)</f>
        <v>0,40</v>
      </c>
      <c r="I31" s="229" t="str">
        <f>IF([2]大数据效果预估!I31="","",[2]大数据效果预估!I31)</f>
        <v>每当给友军施加增益buff时触发一个效果</v>
      </c>
      <c r="J31" s="229" t="str">
        <f>IF([2]大数据效果预估!J31="","",[2]大数据效果预估!J31)</f>
        <v/>
      </c>
      <c r="K31" s="229" t="str">
        <f>IF([2]大数据效果预估!K31="","",[2]大数据效果预估!K31)</f>
        <v/>
      </c>
      <c r="L31" s="229" t="str">
        <f>IF([2]大数据效果预估!L31="","",[2]大数据效果预估!L31)</f>
        <v/>
      </c>
      <c r="M31" s="229" t="str">
        <f>IF([2]大数据效果预估!M31="","",[2]大数据效果预估!M31)</f>
        <v/>
      </c>
      <c r="N31" s="229">
        <f>IF([2]大数据效果预估!N31="","",[2]大数据效果预估!N31)</f>
        <v>0</v>
      </c>
      <c r="O31" s="229">
        <f>IF([2]大数据效果预估!O31="","",[2]大数据效果预估!O31)</f>
        <v>40</v>
      </c>
      <c r="P31" s="229" t="str">
        <f>IF([2]大数据效果预估!P31="","",[2]大数据效果预估!P31)</f>
        <v/>
      </c>
      <c r="Q31" s="229" t="str">
        <f>IF([2]大数据效果预估!Q31="","",[2]大数据效果预估!Q31)</f>
        <v/>
      </c>
      <c r="R31" s="229" t="str">
        <f>IF([2]大数据效果预估!R31="","",[2]大数据效果预估!R31)</f>
        <v/>
      </c>
      <c r="S31" s="229" t="str">
        <f>IF([2]大数据效果预估!S31="","",[2]大数据效果预估!S31)</f>
        <v/>
      </c>
      <c r="T31" s="229" t="str">
        <f>IF([2]大数据效果预估!T31="","",[2]大数据效果预估!T31)</f>
        <v/>
      </c>
      <c r="U31" s="229" t="str">
        <f>IF([2]大数据效果预估!U31="","",[2]大数据效果预估!U31)</f>
        <v/>
      </c>
      <c r="V31" s="229" t="str">
        <f>IF([2]大数据效果预估!V31="","",[2]大数据效果预估!V31)</f>
        <v/>
      </c>
      <c r="W31" s="229" t="str">
        <f>IF([2]大数据效果预估!W31="","",[2]大数据效果预估!W31)</f>
        <v/>
      </c>
      <c r="X31" s="229" t="str">
        <f>IF([2]大数据效果预估!X31="","",[2]大数据效果预估!X31)</f>
        <v/>
      </c>
      <c r="Y31" s="229" t="str">
        <f>IF([2]大数据效果预估!Y31="","",[2]大数据效果预估!Y31)</f>
        <v/>
      </c>
      <c r="Z31" s="229" t="str">
        <f>IF([2]大数据效果预估!Z31="","",[2]大数据效果预估!Z31)</f>
        <v/>
      </c>
      <c r="AA31" s="229" t="str">
        <f>IF([2]大数据效果预估!AA31="","",[2]大数据效果预估!AA31)</f>
        <v/>
      </c>
      <c r="AB31" s="229" t="str">
        <f>IF([2]大数据效果预估!AB31="","",[2]大数据效果预估!AB31)</f>
        <v/>
      </c>
      <c r="AC31" s="229" t="str">
        <f>IF([2]大数据效果预估!AC31="","",[2]大数据效果预估!AC31)</f>
        <v/>
      </c>
      <c r="AD31" s="229" t="str">
        <f>IF([2]大数据效果预估!AD31="","",[2]大数据效果预估!AD31)</f>
        <v/>
      </c>
      <c r="AE31" s="229" t="str">
        <f>IF([2]大数据效果预估!AE31="","",[2]大数据效果预估!AE31)</f>
        <v/>
      </c>
      <c r="AF31" s="229" t="str">
        <f>IF([2]大数据效果预估!AF31="","",[2]大数据效果预估!AF31)</f>
        <v/>
      </c>
      <c r="AG31" s="229" t="str">
        <f>IF([2]大数据效果预估!AG31="","",[2]大数据效果预估!AG31)</f>
        <v/>
      </c>
      <c r="AH31" s="229" t="str">
        <f>IF([2]大数据效果预估!AH31="","",[2]大数据效果预估!AH31)</f>
        <v/>
      </c>
      <c r="AI31" s="229" t="str">
        <f>IF([2]大数据效果预估!AI31="","",[2]大数据效果预估!AI31)</f>
        <v/>
      </c>
      <c r="AJ31" s="229" t="str">
        <f>IF([2]大数据效果预估!AJ31="","",[2]大数据效果预估!AJ31)</f>
        <v/>
      </c>
      <c r="AK31" s="229" t="str">
        <f>IF([2]大数据效果预估!AK31="","",[2]大数据效果预估!AK31)</f>
        <v/>
      </c>
      <c r="AL31" s="229" t="str">
        <f>IF([2]大数据效果预估!AL31="","",[2]大数据效果预估!AL31)</f>
        <v/>
      </c>
      <c r="AM31" s="229" t="str">
        <f>IF([2]大数据效果预估!AM31="","",[2]大数据效果预估!AM31)</f>
        <v/>
      </c>
      <c r="AN31" s="229" t="str">
        <f>IF([2]大数据效果预估!AN31="","",[2]大数据效果预估!AN31)</f>
        <v/>
      </c>
      <c r="AO31" s="229" t="str">
        <f>IF([2]大数据效果预估!AO31="","",[2]大数据效果预估!AO31)</f>
        <v/>
      </c>
      <c r="AP31" s="229" t="str">
        <f>IF([2]大数据效果预估!AP31="","",[2]大数据效果预估!AP31)</f>
        <v/>
      </c>
      <c r="AQ31" s="229" t="str">
        <f>IF([2]大数据效果预估!AQ31="","",[2]大数据效果预估!AQ31)</f>
        <v/>
      </c>
      <c r="AR31" s="229" t="str">
        <f>IF([2]大数据效果预估!AR31="","",[2]大数据效果预估!AR31)</f>
        <v/>
      </c>
      <c r="AS31" s="229" t="str">
        <f>IF([2]大数据效果预估!AS31="","",[2]大数据效果预估!AS31)</f>
        <v/>
      </c>
      <c r="AT31" s="229" t="str">
        <f>IF([2]大数据效果预估!AT31="","",[2]大数据效果预估!AT31)</f>
        <v/>
      </c>
      <c r="AU31" s="229" t="str">
        <f>IF([2]大数据效果预估!AU31="","",[2]大数据效果预估!AU31)</f>
        <v/>
      </c>
      <c r="AV31" s="229" t="str">
        <f>IF([2]大数据效果预估!AV31="","",[2]大数据效果预估!AV31)</f>
        <v/>
      </c>
      <c r="AW31" s="229" t="str">
        <f>IF([2]大数据效果预估!AW31="","",[2]大数据效果预估!AW31)</f>
        <v/>
      </c>
      <c r="AX31" s="229" t="str">
        <f>IF([2]大数据效果预估!AX31="","",[2]大数据效果预估!AX31)</f>
        <v/>
      </c>
      <c r="AY31" s="229" t="str">
        <f>IF([2]大数据效果预估!AY31="","",[2]大数据效果预估!AY31)</f>
        <v/>
      </c>
      <c r="AZ31" s="229" t="str">
        <f>IF([2]大数据效果预估!AZ31="","",[2]大数据效果预估!AZ31)</f>
        <v/>
      </c>
    </row>
    <row r="32" spans="1:52">
      <c r="A32" s="229" t="str">
        <f>IF([2]大数据效果预估!A32="","",[2]大数据效果预估!A32)</f>
        <v/>
      </c>
      <c r="B32" s="229" t="str">
        <f>IF([2]大数据效果预估!B32="","",[2]大数据效果预估!B32)</f>
        <v>战法施加减益buff</v>
      </c>
      <c r="C32" s="229">
        <f>IF([2]大数据效果预估!C32="","",[2]大数据效果预估!C32)</f>
        <v>30</v>
      </c>
      <c r="D32" s="229">
        <f>IF([2]大数据效果预估!D32="","",[2]大数据效果预估!D32)</f>
        <v>2.5</v>
      </c>
      <c r="E32" s="229">
        <f>IF([2]大数据效果预估!E32="","",[2]大数据效果预估!E32)</f>
        <v>20</v>
      </c>
      <c r="F32" s="229" t="str">
        <f>IF([2]大数据效果预估!F32="","",[2]大数据效果预估!F32)</f>
        <v/>
      </c>
      <c r="G32" s="229" t="str">
        <f>IF([2]大数据效果预估!G32="","",[2]大数据效果预估!G32)</f>
        <v/>
      </c>
      <c r="H32" s="229" t="str">
        <f>IF([2]大数据效果预估!H32="","",[2]大数据效果预估!H32)</f>
        <v>0,30,60</v>
      </c>
      <c r="I32" s="229" t="str">
        <f>IF([2]大数据效果预估!I32="","",[2]大数据效果预估!I32)</f>
        <v>每当给敌方施加一个减益buff时触发一个效果</v>
      </c>
      <c r="J32" s="229" t="str">
        <f>IF([2]大数据效果预估!J32="","",[2]大数据效果预估!J32)</f>
        <v/>
      </c>
      <c r="K32" s="229" t="str">
        <f>IF([2]大数据效果预估!K32="","",[2]大数据效果预估!K32)</f>
        <v/>
      </c>
      <c r="L32" s="229" t="str">
        <f>IF([2]大数据效果预估!L32="","",[2]大数据效果预估!L32)</f>
        <v/>
      </c>
      <c r="M32" s="229" t="str">
        <f>IF([2]大数据效果预估!M32="","",[2]大数据效果预估!M32)</f>
        <v/>
      </c>
      <c r="N32" s="229">
        <f>IF([2]大数据效果预估!N32="","",[2]大数据效果预估!N32)</f>
        <v>0</v>
      </c>
      <c r="O32" s="229">
        <f>IF([2]大数据效果预估!O32="","",[2]大数据效果预估!O32)</f>
        <v>30</v>
      </c>
      <c r="P32" s="229">
        <f>IF([2]大数据效果预估!P32="","",[2]大数据效果预估!P32)</f>
        <v>60</v>
      </c>
      <c r="Q32" s="229" t="str">
        <f>IF([2]大数据效果预估!Q32="","",[2]大数据效果预估!Q32)</f>
        <v/>
      </c>
      <c r="R32" s="229" t="str">
        <f>IF([2]大数据效果预估!R32="","",[2]大数据效果预估!R32)</f>
        <v/>
      </c>
      <c r="S32" s="229" t="str">
        <f>IF([2]大数据效果预估!S32="","",[2]大数据效果预估!S32)</f>
        <v/>
      </c>
      <c r="T32" s="229" t="str">
        <f>IF([2]大数据效果预估!T32="","",[2]大数据效果预估!T32)</f>
        <v/>
      </c>
      <c r="U32" s="229" t="str">
        <f>IF([2]大数据效果预估!U32="","",[2]大数据效果预估!U32)</f>
        <v/>
      </c>
      <c r="V32" s="229" t="str">
        <f>IF([2]大数据效果预估!V32="","",[2]大数据效果预估!V32)</f>
        <v/>
      </c>
      <c r="W32" s="229" t="str">
        <f>IF([2]大数据效果预估!W32="","",[2]大数据效果预估!W32)</f>
        <v/>
      </c>
      <c r="X32" s="229" t="str">
        <f>IF([2]大数据效果预估!X32="","",[2]大数据效果预估!X32)</f>
        <v/>
      </c>
      <c r="Y32" s="229" t="str">
        <f>IF([2]大数据效果预估!Y32="","",[2]大数据效果预估!Y32)</f>
        <v/>
      </c>
      <c r="Z32" s="229" t="str">
        <f>IF([2]大数据效果预估!Z32="","",[2]大数据效果预估!Z32)</f>
        <v/>
      </c>
      <c r="AA32" s="229" t="str">
        <f>IF([2]大数据效果预估!AA32="","",[2]大数据效果预估!AA32)</f>
        <v/>
      </c>
      <c r="AB32" s="229" t="str">
        <f>IF([2]大数据效果预估!AB32="","",[2]大数据效果预估!AB32)</f>
        <v/>
      </c>
      <c r="AC32" s="229" t="str">
        <f>IF([2]大数据效果预估!AC32="","",[2]大数据效果预估!AC32)</f>
        <v/>
      </c>
      <c r="AD32" s="229" t="str">
        <f>IF([2]大数据效果预估!AD32="","",[2]大数据效果预估!AD32)</f>
        <v/>
      </c>
      <c r="AE32" s="229" t="str">
        <f>IF([2]大数据效果预估!AE32="","",[2]大数据效果预估!AE32)</f>
        <v/>
      </c>
      <c r="AF32" s="229" t="str">
        <f>IF([2]大数据效果预估!AF32="","",[2]大数据效果预估!AF32)</f>
        <v/>
      </c>
      <c r="AG32" s="229" t="str">
        <f>IF([2]大数据效果预估!AG32="","",[2]大数据效果预估!AG32)</f>
        <v/>
      </c>
      <c r="AH32" s="229" t="str">
        <f>IF([2]大数据效果预估!AH32="","",[2]大数据效果预估!AH32)</f>
        <v/>
      </c>
      <c r="AI32" s="229" t="str">
        <f>IF([2]大数据效果预估!AI32="","",[2]大数据效果预估!AI32)</f>
        <v/>
      </c>
      <c r="AJ32" s="229" t="str">
        <f>IF([2]大数据效果预估!AJ32="","",[2]大数据效果预估!AJ32)</f>
        <v/>
      </c>
      <c r="AK32" s="229" t="str">
        <f>IF([2]大数据效果预估!AK32="","",[2]大数据效果预估!AK32)</f>
        <v/>
      </c>
      <c r="AL32" s="229" t="str">
        <f>IF([2]大数据效果预估!AL32="","",[2]大数据效果预估!AL32)</f>
        <v/>
      </c>
      <c r="AM32" s="229" t="str">
        <f>IF([2]大数据效果预估!AM32="","",[2]大数据效果预估!AM32)</f>
        <v/>
      </c>
      <c r="AN32" s="229" t="str">
        <f>IF([2]大数据效果预估!AN32="","",[2]大数据效果预估!AN32)</f>
        <v/>
      </c>
      <c r="AO32" s="229" t="str">
        <f>IF([2]大数据效果预估!AO32="","",[2]大数据效果预估!AO32)</f>
        <v/>
      </c>
      <c r="AP32" s="229" t="str">
        <f>IF([2]大数据效果预估!AP32="","",[2]大数据效果预估!AP32)</f>
        <v/>
      </c>
      <c r="AQ32" s="229" t="str">
        <f>IF([2]大数据效果预估!AQ32="","",[2]大数据效果预估!AQ32)</f>
        <v/>
      </c>
      <c r="AR32" s="229" t="str">
        <f>IF([2]大数据效果预估!AR32="","",[2]大数据效果预估!AR32)</f>
        <v/>
      </c>
      <c r="AS32" s="229" t="str">
        <f>IF([2]大数据效果预估!AS32="","",[2]大数据效果预估!AS32)</f>
        <v/>
      </c>
      <c r="AT32" s="229" t="str">
        <f>IF([2]大数据效果预估!AT32="","",[2]大数据效果预估!AT32)</f>
        <v/>
      </c>
      <c r="AU32" s="229" t="str">
        <f>IF([2]大数据效果预估!AU32="","",[2]大数据效果预估!AU32)</f>
        <v/>
      </c>
      <c r="AV32" s="229" t="str">
        <f>IF([2]大数据效果预估!AV32="","",[2]大数据效果预估!AV32)</f>
        <v/>
      </c>
      <c r="AW32" s="229" t="str">
        <f>IF([2]大数据效果预估!AW32="","",[2]大数据效果预估!AW32)</f>
        <v/>
      </c>
      <c r="AX32" s="229" t="str">
        <f>IF([2]大数据效果预估!AX32="","",[2]大数据效果预估!AX32)</f>
        <v/>
      </c>
      <c r="AY32" s="229" t="str">
        <f>IF([2]大数据效果预估!AY32="","",[2]大数据效果预估!AY32)</f>
        <v/>
      </c>
      <c r="AZ32" s="229" t="str">
        <f>IF([2]大数据效果预估!AZ32="","",[2]大数据效果预估!AZ32)</f>
        <v/>
      </c>
    </row>
    <row r="33" spans="1:52">
      <c r="A33" s="229" t="str">
        <f>IF([2]大数据效果预估!A33="","",[2]大数据效果预估!A33)</f>
        <v/>
      </c>
      <c r="B33" s="229" t="str">
        <f>IF([2]大数据效果预估!B33="","",[2]大数据效果预估!B33)</f>
        <v>战法造成伤害</v>
      </c>
      <c r="C33" s="229">
        <f>IF([2]大数据效果预估!C33="","",[2]大数据效果预估!C33)</f>
        <v>50</v>
      </c>
      <c r="D33" s="229">
        <f>IF([2]大数据效果预估!D33="","",[2]大数据效果预估!D33)</f>
        <v>2.5</v>
      </c>
      <c r="E33" s="229" t="str">
        <f>IF([2]大数据效果预估!E33="","",[2]大数据效果预估!E33)</f>
        <v/>
      </c>
      <c r="F33" s="229">
        <f>IF([2]大数据效果预估!F33="","",[2]大数据效果预估!F33)</f>
        <v>2</v>
      </c>
      <c r="G33" s="229" t="str">
        <f>IF([2]大数据效果预估!G33="","",[2]大数据效果预估!G33)</f>
        <v/>
      </c>
      <c r="H33" s="229" t="str">
        <f>IF([2]大数据效果预估!H33="","",[2]大数据效果预估!H33)</f>
        <v>0,50</v>
      </c>
      <c r="I33" s="229" t="str">
        <f>IF([2]大数据效果预估!I33="","",[2]大数据效果预估!I33)</f>
        <v>每当对敌方造成策略伤害时触发一个效果</v>
      </c>
      <c r="J33" s="229" t="str">
        <f>IF([2]大数据效果预估!J33="","",[2]大数据效果预估!J33)</f>
        <v/>
      </c>
      <c r="K33" s="229" t="str">
        <f>IF([2]大数据效果预估!K33="","",[2]大数据效果预估!K33)</f>
        <v/>
      </c>
      <c r="L33" s="229" t="str">
        <f>IF([2]大数据效果预估!L33="","",[2]大数据效果预估!L33)</f>
        <v/>
      </c>
      <c r="M33" s="229" t="str">
        <f>IF([2]大数据效果预估!M33="","",[2]大数据效果预估!M33)</f>
        <v/>
      </c>
      <c r="N33" s="229">
        <f>IF([2]大数据效果预估!N33="","",[2]大数据效果预估!N33)</f>
        <v>0</v>
      </c>
      <c r="O33" s="229">
        <f>IF([2]大数据效果预估!O33="","",[2]大数据效果预估!O33)</f>
        <v>50</v>
      </c>
      <c r="P33" s="229" t="str">
        <f>IF([2]大数据效果预估!P33="","",[2]大数据效果预估!P33)</f>
        <v/>
      </c>
      <c r="Q33" s="229" t="str">
        <f>IF([2]大数据效果预估!Q33="","",[2]大数据效果预估!Q33)</f>
        <v/>
      </c>
      <c r="R33" s="229" t="str">
        <f>IF([2]大数据效果预估!R33="","",[2]大数据效果预估!R33)</f>
        <v/>
      </c>
      <c r="S33" s="229" t="str">
        <f>IF([2]大数据效果预估!S33="","",[2]大数据效果预估!S33)</f>
        <v/>
      </c>
      <c r="T33" s="229" t="str">
        <f>IF([2]大数据效果预估!T33="","",[2]大数据效果预估!T33)</f>
        <v/>
      </c>
      <c r="U33" s="229" t="str">
        <f>IF([2]大数据效果预估!U33="","",[2]大数据效果预估!U33)</f>
        <v/>
      </c>
      <c r="V33" s="229" t="str">
        <f>IF([2]大数据效果预估!V33="","",[2]大数据效果预估!V33)</f>
        <v/>
      </c>
      <c r="W33" s="229" t="str">
        <f>IF([2]大数据效果预估!W33="","",[2]大数据效果预估!W33)</f>
        <v/>
      </c>
      <c r="X33" s="229" t="str">
        <f>IF([2]大数据效果预估!X33="","",[2]大数据效果预估!X33)</f>
        <v/>
      </c>
      <c r="Y33" s="229" t="str">
        <f>IF([2]大数据效果预估!Y33="","",[2]大数据效果预估!Y33)</f>
        <v/>
      </c>
      <c r="Z33" s="229" t="str">
        <f>IF([2]大数据效果预估!Z33="","",[2]大数据效果预估!Z33)</f>
        <v/>
      </c>
      <c r="AA33" s="229" t="str">
        <f>IF([2]大数据效果预估!AA33="","",[2]大数据效果预估!AA33)</f>
        <v/>
      </c>
      <c r="AB33" s="229" t="str">
        <f>IF([2]大数据效果预估!AB33="","",[2]大数据效果预估!AB33)</f>
        <v/>
      </c>
      <c r="AC33" s="229" t="str">
        <f>IF([2]大数据效果预估!AC33="","",[2]大数据效果预估!AC33)</f>
        <v/>
      </c>
      <c r="AD33" s="229" t="str">
        <f>IF([2]大数据效果预估!AD33="","",[2]大数据效果预估!AD33)</f>
        <v/>
      </c>
      <c r="AE33" s="229" t="str">
        <f>IF([2]大数据效果预估!AE33="","",[2]大数据效果预估!AE33)</f>
        <v/>
      </c>
      <c r="AF33" s="229" t="str">
        <f>IF([2]大数据效果预估!AF33="","",[2]大数据效果预估!AF33)</f>
        <v/>
      </c>
      <c r="AG33" s="229" t="str">
        <f>IF([2]大数据效果预估!AG33="","",[2]大数据效果预估!AG33)</f>
        <v/>
      </c>
      <c r="AH33" s="229" t="str">
        <f>IF([2]大数据效果预估!AH33="","",[2]大数据效果预估!AH33)</f>
        <v/>
      </c>
      <c r="AI33" s="229" t="str">
        <f>IF([2]大数据效果预估!AI33="","",[2]大数据效果预估!AI33)</f>
        <v/>
      </c>
      <c r="AJ33" s="229" t="str">
        <f>IF([2]大数据效果预估!AJ33="","",[2]大数据效果预估!AJ33)</f>
        <v/>
      </c>
      <c r="AK33" s="229" t="str">
        <f>IF([2]大数据效果预估!AK33="","",[2]大数据效果预估!AK33)</f>
        <v/>
      </c>
      <c r="AL33" s="229" t="str">
        <f>IF([2]大数据效果预估!AL33="","",[2]大数据效果预估!AL33)</f>
        <v/>
      </c>
      <c r="AM33" s="229" t="str">
        <f>IF([2]大数据效果预估!AM33="","",[2]大数据效果预估!AM33)</f>
        <v/>
      </c>
      <c r="AN33" s="229" t="str">
        <f>IF([2]大数据效果预估!AN33="","",[2]大数据效果预估!AN33)</f>
        <v/>
      </c>
      <c r="AO33" s="229" t="str">
        <f>IF([2]大数据效果预估!AO33="","",[2]大数据效果预估!AO33)</f>
        <v/>
      </c>
      <c r="AP33" s="229" t="str">
        <f>IF([2]大数据效果预估!AP33="","",[2]大数据效果预估!AP33)</f>
        <v/>
      </c>
      <c r="AQ33" s="229" t="str">
        <f>IF([2]大数据效果预估!AQ33="","",[2]大数据效果预估!AQ33)</f>
        <v/>
      </c>
      <c r="AR33" s="229" t="str">
        <f>IF([2]大数据效果预估!AR33="","",[2]大数据效果预估!AR33)</f>
        <v/>
      </c>
      <c r="AS33" s="229" t="str">
        <f>IF([2]大数据效果预估!AS33="","",[2]大数据效果预估!AS33)</f>
        <v/>
      </c>
      <c r="AT33" s="229" t="str">
        <f>IF([2]大数据效果预估!AT33="","",[2]大数据效果预估!AT33)</f>
        <v/>
      </c>
      <c r="AU33" s="229" t="str">
        <f>IF([2]大数据效果预估!AU33="","",[2]大数据效果预估!AU33)</f>
        <v/>
      </c>
      <c r="AV33" s="229" t="str">
        <f>IF([2]大数据效果预估!AV33="","",[2]大数据效果预估!AV33)</f>
        <v/>
      </c>
      <c r="AW33" s="229" t="str">
        <f>IF([2]大数据效果预估!AW33="","",[2]大数据效果预估!AW33)</f>
        <v/>
      </c>
      <c r="AX33" s="229" t="str">
        <f>IF([2]大数据效果预估!AX33="","",[2]大数据效果预估!AX33)</f>
        <v/>
      </c>
      <c r="AY33" s="229" t="str">
        <f>IF([2]大数据效果预估!AY33="","",[2]大数据效果预估!AY33)</f>
        <v/>
      </c>
      <c r="AZ33" s="229" t="str">
        <f>IF([2]大数据效果预估!AZ33="","",[2]大数据效果预估!AZ33)</f>
        <v/>
      </c>
    </row>
    <row r="34" spans="1:52">
      <c r="A34" s="229" t="str">
        <f>IF([2]大数据效果预估!A34="","",[2]大数据效果预估!A34)</f>
        <v/>
      </c>
      <c r="B34" s="229" t="str">
        <f>IF([2]大数据效果预估!B34="","",[2]大数据效果预估!B34)</f>
        <v>目标施加增益buff</v>
      </c>
      <c r="C34" s="229">
        <f>IF([2]大数据效果预估!C34="","",[2]大数据效果预估!C34)</f>
        <v>30</v>
      </c>
      <c r="D34" s="229">
        <f>IF([2]大数据效果预估!D34="","",[2]大数据效果预估!D34)</f>
        <v>2</v>
      </c>
      <c r="E34" s="229">
        <f>IF([2]大数据效果预估!E34="","",[2]大数据效果预估!E34)</f>
        <v>15</v>
      </c>
      <c r="F34" s="229" t="str">
        <f>IF([2]大数据效果预估!F34="","",[2]大数据效果预估!F34)</f>
        <v/>
      </c>
      <c r="G34" s="229">
        <f>IF([2]大数据效果预估!G34="","",[2]大数据效果预估!G34)</f>
        <v>2</v>
      </c>
      <c r="H34" s="229" t="str">
        <f>IF([2]大数据效果预估!H34="","",[2]大数据效果预估!H34)</f>
        <v>0,30,60</v>
      </c>
      <c r="I34" s="229" t="str">
        <f>IF([2]大数据效果预估!I34="","",[2]大数据效果预估!I34)</f>
        <v>驱散目标正面状态</v>
      </c>
      <c r="J34" s="229" t="str">
        <f>IF([2]大数据效果预估!J34="","",[2]大数据效果预估!J34)</f>
        <v/>
      </c>
      <c r="K34" s="229" t="str">
        <f>IF([2]大数据效果预估!K34="","",[2]大数据效果预估!K34)</f>
        <v/>
      </c>
      <c r="L34" s="229" t="str">
        <f>IF([2]大数据效果预估!L34="","",[2]大数据效果预估!L34)</f>
        <v/>
      </c>
      <c r="M34" s="229" t="str">
        <f>IF([2]大数据效果预估!M34="","",[2]大数据效果预估!M34)</f>
        <v/>
      </c>
      <c r="N34" s="229">
        <f>IF([2]大数据效果预估!N34="","",[2]大数据效果预估!N34)</f>
        <v>0</v>
      </c>
      <c r="O34" s="229">
        <f>IF([2]大数据效果预估!O34="","",[2]大数据效果预估!O34)</f>
        <v>30</v>
      </c>
      <c r="P34" s="229">
        <f>IF([2]大数据效果预估!P34="","",[2]大数据效果预估!P34)</f>
        <v>60</v>
      </c>
      <c r="Q34" s="229" t="str">
        <f>IF([2]大数据效果预估!Q34="","",[2]大数据效果预估!Q34)</f>
        <v/>
      </c>
      <c r="R34" s="229" t="str">
        <f>IF([2]大数据效果预估!R34="","",[2]大数据效果预估!R34)</f>
        <v/>
      </c>
      <c r="S34" s="229" t="str">
        <f>IF([2]大数据效果预估!S34="","",[2]大数据效果预估!S34)</f>
        <v/>
      </c>
      <c r="T34" s="229" t="str">
        <f>IF([2]大数据效果预估!T34="","",[2]大数据效果预估!T34)</f>
        <v/>
      </c>
      <c r="U34" s="229" t="str">
        <f>IF([2]大数据效果预估!U34="","",[2]大数据效果预估!U34)</f>
        <v/>
      </c>
      <c r="V34" s="229" t="str">
        <f>IF([2]大数据效果预估!V34="","",[2]大数据效果预估!V34)</f>
        <v/>
      </c>
      <c r="W34" s="229" t="str">
        <f>IF([2]大数据效果预估!W34="","",[2]大数据效果预估!W34)</f>
        <v/>
      </c>
      <c r="X34" s="229" t="str">
        <f>IF([2]大数据效果预估!X34="","",[2]大数据效果预估!X34)</f>
        <v/>
      </c>
      <c r="Y34" s="229" t="str">
        <f>IF([2]大数据效果预估!Y34="","",[2]大数据效果预估!Y34)</f>
        <v/>
      </c>
      <c r="Z34" s="229" t="str">
        <f>IF([2]大数据效果预估!Z34="","",[2]大数据效果预估!Z34)</f>
        <v/>
      </c>
      <c r="AA34" s="229" t="str">
        <f>IF([2]大数据效果预估!AA34="","",[2]大数据效果预估!AA34)</f>
        <v/>
      </c>
      <c r="AB34" s="229" t="str">
        <f>IF([2]大数据效果预估!AB34="","",[2]大数据效果预估!AB34)</f>
        <v/>
      </c>
      <c r="AC34" s="229" t="str">
        <f>IF([2]大数据效果预估!AC34="","",[2]大数据效果预估!AC34)</f>
        <v/>
      </c>
      <c r="AD34" s="229" t="str">
        <f>IF([2]大数据效果预估!AD34="","",[2]大数据效果预估!AD34)</f>
        <v/>
      </c>
      <c r="AE34" s="229" t="str">
        <f>IF([2]大数据效果预估!AE34="","",[2]大数据效果预估!AE34)</f>
        <v/>
      </c>
      <c r="AF34" s="229" t="str">
        <f>IF([2]大数据效果预估!AF34="","",[2]大数据效果预估!AF34)</f>
        <v/>
      </c>
      <c r="AG34" s="229" t="str">
        <f>IF([2]大数据效果预估!AG34="","",[2]大数据效果预估!AG34)</f>
        <v/>
      </c>
      <c r="AH34" s="229" t="str">
        <f>IF([2]大数据效果预估!AH34="","",[2]大数据效果预估!AH34)</f>
        <v/>
      </c>
      <c r="AI34" s="229" t="str">
        <f>IF([2]大数据效果预估!AI34="","",[2]大数据效果预估!AI34)</f>
        <v/>
      </c>
      <c r="AJ34" s="229" t="str">
        <f>IF([2]大数据效果预估!AJ34="","",[2]大数据效果预估!AJ34)</f>
        <v/>
      </c>
      <c r="AK34" s="229" t="str">
        <f>IF([2]大数据效果预估!AK34="","",[2]大数据效果预估!AK34)</f>
        <v/>
      </c>
      <c r="AL34" s="229" t="str">
        <f>IF([2]大数据效果预估!AL34="","",[2]大数据效果预估!AL34)</f>
        <v/>
      </c>
      <c r="AM34" s="229" t="str">
        <f>IF([2]大数据效果预估!AM34="","",[2]大数据效果预估!AM34)</f>
        <v/>
      </c>
      <c r="AN34" s="229" t="str">
        <f>IF([2]大数据效果预估!AN34="","",[2]大数据效果预估!AN34)</f>
        <v/>
      </c>
      <c r="AO34" s="229" t="str">
        <f>IF([2]大数据效果预估!AO34="","",[2]大数据效果预估!AO34)</f>
        <v/>
      </c>
      <c r="AP34" s="229" t="str">
        <f>IF([2]大数据效果预估!AP34="","",[2]大数据效果预估!AP34)</f>
        <v/>
      </c>
      <c r="AQ34" s="229" t="str">
        <f>IF([2]大数据效果预估!AQ34="","",[2]大数据效果预估!AQ34)</f>
        <v/>
      </c>
      <c r="AR34" s="229" t="str">
        <f>IF([2]大数据效果预估!AR34="","",[2]大数据效果预估!AR34)</f>
        <v/>
      </c>
      <c r="AS34" s="229" t="str">
        <f>IF([2]大数据效果预估!AS34="","",[2]大数据效果预估!AS34)</f>
        <v/>
      </c>
      <c r="AT34" s="229" t="str">
        <f>IF([2]大数据效果预估!AT34="","",[2]大数据效果预估!AT34)</f>
        <v/>
      </c>
      <c r="AU34" s="229" t="str">
        <f>IF([2]大数据效果预估!AU34="","",[2]大数据效果预估!AU34)</f>
        <v/>
      </c>
      <c r="AV34" s="229" t="str">
        <f>IF([2]大数据效果预估!AV34="","",[2]大数据效果预估!AV34)</f>
        <v/>
      </c>
      <c r="AW34" s="229" t="str">
        <f>IF([2]大数据效果预估!AW34="","",[2]大数据效果预估!AW34)</f>
        <v/>
      </c>
      <c r="AX34" s="229" t="str">
        <f>IF([2]大数据效果预估!AX34="","",[2]大数据效果预估!AX34)</f>
        <v/>
      </c>
      <c r="AY34" s="229" t="str">
        <f>IF([2]大数据效果预估!AY34="","",[2]大数据效果预估!AY34)</f>
        <v/>
      </c>
      <c r="AZ34" s="229" t="str">
        <f>IF([2]大数据效果预估!AZ34="","",[2]大数据效果预估!AZ34)</f>
        <v/>
      </c>
    </row>
    <row r="35" spans="1:52">
      <c r="A35" s="229" t="str">
        <f>IF([2]大数据效果预估!A35="","",[2]大数据效果预估!A35)</f>
        <v/>
      </c>
      <c r="B35" s="229" t="str">
        <f>IF([2]大数据效果预估!B35="","",[2]大数据效果预估!B35)</f>
        <v>目标施加减益buff</v>
      </c>
      <c r="C35" s="229">
        <f>IF([2]大数据效果预估!C35="","",[2]大数据效果预估!C35)</f>
        <v>30</v>
      </c>
      <c r="D35" s="229">
        <f>IF([2]大数据效果预估!D35="","",[2]大数据效果预估!D35)</f>
        <v>2</v>
      </c>
      <c r="E35" s="229">
        <f>IF([2]大数据效果预估!E35="","",[2]大数据效果预估!E35)</f>
        <v>15</v>
      </c>
      <c r="F35" s="229" t="str">
        <f>IF([2]大数据效果预估!F35="","",[2]大数据效果预估!F35)</f>
        <v/>
      </c>
      <c r="G35" s="229">
        <f>IF([2]大数据效果预估!G35="","",[2]大数据效果预估!G35)</f>
        <v>2</v>
      </c>
      <c r="H35" s="229" t="str">
        <f>IF([2]大数据效果预估!H35="","",[2]大数据效果预估!H35)</f>
        <v>0,30,60</v>
      </c>
      <c r="I35" s="229" t="str">
        <f>IF([2]大数据效果预估!I35="","",[2]大数据效果预估!I35)</f>
        <v>净化目标负面状态</v>
      </c>
      <c r="J35" s="229" t="str">
        <f>IF([2]大数据效果预估!J35="","",[2]大数据效果预估!J35)</f>
        <v/>
      </c>
      <c r="K35" s="229" t="str">
        <f>IF([2]大数据效果预估!K35="","",[2]大数据效果预估!K35)</f>
        <v/>
      </c>
      <c r="L35" s="229" t="str">
        <f>IF([2]大数据效果预估!L35="","",[2]大数据效果预估!L35)</f>
        <v/>
      </c>
      <c r="M35" s="229" t="str">
        <f>IF([2]大数据效果预估!M35="","",[2]大数据效果预估!M35)</f>
        <v/>
      </c>
      <c r="N35" s="229">
        <f>IF([2]大数据效果预估!N35="","",[2]大数据效果预估!N35)</f>
        <v>0</v>
      </c>
      <c r="O35" s="229">
        <f>IF([2]大数据效果预估!O35="","",[2]大数据效果预估!O35)</f>
        <v>30</v>
      </c>
      <c r="P35" s="229">
        <f>IF([2]大数据效果预估!P35="","",[2]大数据效果预估!P35)</f>
        <v>60</v>
      </c>
      <c r="Q35" s="229" t="str">
        <f>IF([2]大数据效果预估!Q35="","",[2]大数据效果预估!Q35)</f>
        <v/>
      </c>
      <c r="R35" s="229" t="str">
        <f>IF([2]大数据效果预估!R35="","",[2]大数据效果预估!R35)</f>
        <v/>
      </c>
      <c r="S35" s="229" t="str">
        <f>IF([2]大数据效果预估!S35="","",[2]大数据效果预估!S35)</f>
        <v/>
      </c>
      <c r="T35" s="229" t="str">
        <f>IF([2]大数据效果预估!T35="","",[2]大数据效果预估!T35)</f>
        <v/>
      </c>
      <c r="U35" s="229" t="str">
        <f>IF([2]大数据效果预估!U35="","",[2]大数据效果预估!U35)</f>
        <v/>
      </c>
      <c r="V35" s="229" t="str">
        <f>IF([2]大数据效果预估!V35="","",[2]大数据效果预估!V35)</f>
        <v/>
      </c>
      <c r="W35" s="229" t="str">
        <f>IF([2]大数据效果预估!W35="","",[2]大数据效果预估!W35)</f>
        <v/>
      </c>
      <c r="X35" s="229" t="str">
        <f>IF([2]大数据效果预估!X35="","",[2]大数据效果预估!X35)</f>
        <v/>
      </c>
      <c r="Y35" s="229" t="str">
        <f>IF([2]大数据效果预估!Y35="","",[2]大数据效果预估!Y35)</f>
        <v/>
      </c>
      <c r="Z35" s="229" t="str">
        <f>IF([2]大数据效果预估!Z35="","",[2]大数据效果预估!Z35)</f>
        <v/>
      </c>
      <c r="AA35" s="229" t="str">
        <f>IF([2]大数据效果预估!AA35="","",[2]大数据效果预估!AA35)</f>
        <v/>
      </c>
      <c r="AB35" s="229" t="str">
        <f>IF([2]大数据效果预估!AB35="","",[2]大数据效果预估!AB35)</f>
        <v/>
      </c>
      <c r="AC35" s="229" t="str">
        <f>IF([2]大数据效果预估!AC35="","",[2]大数据效果预估!AC35)</f>
        <v/>
      </c>
      <c r="AD35" s="229" t="str">
        <f>IF([2]大数据效果预估!AD35="","",[2]大数据效果预估!AD35)</f>
        <v/>
      </c>
      <c r="AE35" s="229" t="str">
        <f>IF([2]大数据效果预估!AE35="","",[2]大数据效果预估!AE35)</f>
        <v/>
      </c>
      <c r="AF35" s="229" t="str">
        <f>IF([2]大数据效果预估!AF35="","",[2]大数据效果预估!AF35)</f>
        <v/>
      </c>
      <c r="AG35" s="229" t="str">
        <f>IF([2]大数据效果预估!AG35="","",[2]大数据效果预估!AG35)</f>
        <v/>
      </c>
      <c r="AH35" s="229" t="str">
        <f>IF([2]大数据效果预估!AH35="","",[2]大数据效果预估!AH35)</f>
        <v/>
      </c>
      <c r="AI35" s="229" t="str">
        <f>IF([2]大数据效果预估!AI35="","",[2]大数据效果预估!AI35)</f>
        <v/>
      </c>
      <c r="AJ35" s="229" t="str">
        <f>IF([2]大数据效果预估!AJ35="","",[2]大数据效果预估!AJ35)</f>
        <v/>
      </c>
      <c r="AK35" s="229" t="str">
        <f>IF([2]大数据效果预估!AK35="","",[2]大数据效果预估!AK35)</f>
        <v/>
      </c>
      <c r="AL35" s="229" t="str">
        <f>IF([2]大数据效果预估!AL35="","",[2]大数据效果预估!AL35)</f>
        <v/>
      </c>
      <c r="AM35" s="229" t="str">
        <f>IF([2]大数据效果预估!AM35="","",[2]大数据效果预估!AM35)</f>
        <v/>
      </c>
      <c r="AN35" s="229" t="str">
        <f>IF([2]大数据效果预估!AN35="","",[2]大数据效果预估!AN35)</f>
        <v/>
      </c>
      <c r="AO35" s="229" t="str">
        <f>IF([2]大数据效果预估!AO35="","",[2]大数据效果预估!AO35)</f>
        <v/>
      </c>
      <c r="AP35" s="229" t="str">
        <f>IF([2]大数据效果预估!AP35="","",[2]大数据效果预估!AP35)</f>
        <v/>
      </c>
      <c r="AQ35" s="229" t="str">
        <f>IF([2]大数据效果预估!AQ35="","",[2]大数据效果预估!AQ35)</f>
        <v/>
      </c>
      <c r="AR35" s="229" t="str">
        <f>IF([2]大数据效果预估!AR35="","",[2]大数据效果预估!AR35)</f>
        <v/>
      </c>
      <c r="AS35" s="229" t="str">
        <f>IF([2]大数据效果预估!AS35="","",[2]大数据效果预估!AS35)</f>
        <v/>
      </c>
      <c r="AT35" s="229" t="str">
        <f>IF([2]大数据效果预估!AT35="","",[2]大数据效果预估!AT35)</f>
        <v/>
      </c>
      <c r="AU35" s="229" t="str">
        <f>IF([2]大数据效果预估!AU35="","",[2]大数据效果预估!AU35)</f>
        <v/>
      </c>
      <c r="AV35" s="229" t="str">
        <f>IF([2]大数据效果预估!AV35="","",[2]大数据效果预估!AV35)</f>
        <v/>
      </c>
      <c r="AW35" s="229" t="str">
        <f>IF([2]大数据效果预估!AW35="","",[2]大数据效果预估!AW35)</f>
        <v/>
      </c>
      <c r="AX35" s="229" t="str">
        <f>IF([2]大数据效果预估!AX35="","",[2]大数据效果预估!AX35)</f>
        <v/>
      </c>
      <c r="AY35" s="229" t="str">
        <f>IF([2]大数据效果预估!AY35="","",[2]大数据效果预估!AY35)</f>
        <v/>
      </c>
      <c r="AZ35" s="229" t="str">
        <f>IF([2]大数据效果预估!AZ35="","",[2]大数据效果预估!AZ35)</f>
        <v/>
      </c>
    </row>
    <row r="36" spans="1:52">
      <c r="A36" s="229" t="str">
        <f>IF([2]大数据效果预估!A36="","",[2]大数据效果预估!A36)</f>
        <v/>
      </c>
      <c r="B36" s="229" t="str">
        <f>IF([2]大数据效果预估!B36="","",[2]大数据效果预估!B36)</f>
        <v>战法造成治疗</v>
      </c>
      <c r="C36" s="229">
        <f>IF([2]大数据效果预估!C36="","",[2]大数据效果预估!C36)</f>
        <v>40</v>
      </c>
      <c r="D36" s="229">
        <f>IF([2]大数据效果预估!D36="","",[2]大数据效果预估!D36)</f>
        <v>2.5</v>
      </c>
      <c r="E36" s="229" t="str">
        <f>IF([2]大数据效果预估!E36="","",[2]大数据效果预估!E36)</f>
        <v/>
      </c>
      <c r="F36" s="229">
        <f>IF([2]大数据效果预估!F36="","",[2]大数据效果预估!F36)</f>
        <v>1</v>
      </c>
      <c r="G36" s="229" t="str">
        <f>IF([2]大数据效果预估!G36="","",[2]大数据效果预估!G36)</f>
        <v/>
      </c>
      <c r="H36" s="229" t="str">
        <f>IF([2]大数据效果预估!H36="","",[2]大数据效果预估!H36)</f>
        <v>0,40</v>
      </c>
      <c r="I36" s="229" t="str">
        <f>IF([2]大数据效果预估!I36="","",[2]大数据效果预估!I36)</f>
        <v>强化治疗</v>
      </c>
      <c r="J36" s="229" t="str">
        <f>IF([2]大数据效果预估!J36="","",[2]大数据效果预估!J36)</f>
        <v/>
      </c>
      <c r="K36" s="229" t="str">
        <f>IF([2]大数据效果预估!K36="","",[2]大数据效果预估!K36)</f>
        <v/>
      </c>
      <c r="L36" s="229" t="str">
        <f>IF([2]大数据效果预估!L36="","",[2]大数据效果预估!L36)</f>
        <v/>
      </c>
      <c r="M36" s="229" t="str">
        <f>IF([2]大数据效果预估!M36="","",[2]大数据效果预估!M36)</f>
        <v/>
      </c>
      <c r="N36" s="229">
        <f>IF([2]大数据效果预估!N36="","",[2]大数据效果预估!N36)</f>
        <v>0</v>
      </c>
      <c r="O36" s="229">
        <f>IF([2]大数据效果预估!O36="","",[2]大数据效果预估!O36)</f>
        <v>40</v>
      </c>
      <c r="P36" s="229" t="str">
        <f>IF([2]大数据效果预估!P36="","",[2]大数据效果预估!P36)</f>
        <v/>
      </c>
      <c r="Q36" s="229" t="str">
        <f>IF([2]大数据效果预估!Q36="","",[2]大数据效果预估!Q36)</f>
        <v/>
      </c>
      <c r="R36" s="229" t="str">
        <f>IF([2]大数据效果预估!R36="","",[2]大数据效果预估!R36)</f>
        <v/>
      </c>
      <c r="S36" s="229" t="str">
        <f>IF([2]大数据效果预估!S36="","",[2]大数据效果预估!S36)</f>
        <v/>
      </c>
      <c r="T36" s="229" t="str">
        <f>IF([2]大数据效果预估!T36="","",[2]大数据效果预估!T36)</f>
        <v/>
      </c>
      <c r="U36" s="229" t="str">
        <f>IF([2]大数据效果预估!U36="","",[2]大数据效果预估!U36)</f>
        <v/>
      </c>
      <c r="V36" s="229" t="str">
        <f>IF([2]大数据效果预估!V36="","",[2]大数据效果预估!V36)</f>
        <v/>
      </c>
      <c r="W36" s="229" t="str">
        <f>IF([2]大数据效果预估!W36="","",[2]大数据效果预估!W36)</f>
        <v/>
      </c>
      <c r="X36" s="229" t="str">
        <f>IF([2]大数据效果预估!X36="","",[2]大数据效果预估!X36)</f>
        <v/>
      </c>
      <c r="Y36" s="229" t="str">
        <f>IF([2]大数据效果预估!Y36="","",[2]大数据效果预估!Y36)</f>
        <v/>
      </c>
      <c r="Z36" s="229" t="str">
        <f>IF([2]大数据效果预估!Z36="","",[2]大数据效果预估!Z36)</f>
        <v/>
      </c>
      <c r="AA36" s="229" t="str">
        <f>IF([2]大数据效果预估!AA36="","",[2]大数据效果预估!AA36)</f>
        <v/>
      </c>
      <c r="AB36" s="229" t="str">
        <f>IF([2]大数据效果预估!AB36="","",[2]大数据效果预估!AB36)</f>
        <v/>
      </c>
      <c r="AC36" s="229" t="str">
        <f>IF([2]大数据效果预估!AC36="","",[2]大数据效果预估!AC36)</f>
        <v/>
      </c>
      <c r="AD36" s="229" t="str">
        <f>IF([2]大数据效果预估!AD36="","",[2]大数据效果预估!AD36)</f>
        <v/>
      </c>
      <c r="AE36" s="229" t="str">
        <f>IF([2]大数据效果预估!AE36="","",[2]大数据效果预估!AE36)</f>
        <v/>
      </c>
      <c r="AF36" s="229" t="str">
        <f>IF([2]大数据效果预估!AF36="","",[2]大数据效果预估!AF36)</f>
        <v/>
      </c>
      <c r="AG36" s="229" t="str">
        <f>IF([2]大数据效果预估!AG36="","",[2]大数据效果预估!AG36)</f>
        <v/>
      </c>
      <c r="AH36" s="229" t="str">
        <f>IF([2]大数据效果预估!AH36="","",[2]大数据效果预估!AH36)</f>
        <v/>
      </c>
      <c r="AI36" s="229" t="str">
        <f>IF([2]大数据效果预估!AI36="","",[2]大数据效果预估!AI36)</f>
        <v/>
      </c>
      <c r="AJ36" s="229" t="str">
        <f>IF([2]大数据效果预估!AJ36="","",[2]大数据效果预估!AJ36)</f>
        <v/>
      </c>
      <c r="AK36" s="229" t="str">
        <f>IF([2]大数据效果预估!AK36="","",[2]大数据效果预估!AK36)</f>
        <v/>
      </c>
      <c r="AL36" s="229" t="str">
        <f>IF([2]大数据效果预估!AL36="","",[2]大数据效果预估!AL36)</f>
        <v/>
      </c>
      <c r="AM36" s="229" t="str">
        <f>IF([2]大数据效果预估!AM36="","",[2]大数据效果预估!AM36)</f>
        <v/>
      </c>
      <c r="AN36" s="229" t="str">
        <f>IF([2]大数据效果预估!AN36="","",[2]大数据效果预估!AN36)</f>
        <v/>
      </c>
      <c r="AO36" s="229" t="str">
        <f>IF([2]大数据效果预估!AO36="","",[2]大数据效果预估!AO36)</f>
        <v/>
      </c>
      <c r="AP36" s="229" t="str">
        <f>IF([2]大数据效果预估!AP36="","",[2]大数据效果预估!AP36)</f>
        <v/>
      </c>
      <c r="AQ36" s="229" t="str">
        <f>IF([2]大数据效果预估!AQ36="","",[2]大数据效果预估!AQ36)</f>
        <v/>
      </c>
      <c r="AR36" s="229" t="str">
        <f>IF([2]大数据效果预估!AR36="","",[2]大数据效果预估!AR36)</f>
        <v/>
      </c>
      <c r="AS36" s="229" t="str">
        <f>IF([2]大数据效果预估!AS36="","",[2]大数据效果预估!AS36)</f>
        <v/>
      </c>
      <c r="AT36" s="229" t="str">
        <f>IF([2]大数据效果预估!AT36="","",[2]大数据效果预估!AT36)</f>
        <v/>
      </c>
      <c r="AU36" s="229" t="str">
        <f>IF([2]大数据效果预估!AU36="","",[2]大数据效果预估!AU36)</f>
        <v/>
      </c>
      <c r="AV36" s="229" t="str">
        <f>IF([2]大数据效果预估!AV36="","",[2]大数据效果预估!AV36)</f>
        <v/>
      </c>
      <c r="AW36" s="229" t="str">
        <f>IF([2]大数据效果预估!AW36="","",[2]大数据效果预估!AW36)</f>
        <v/>
      </c>
      <c r="AX36" s="229" t="str">
        <f>IF([2]大数据效果预估!AX36="","",[2]大数据效果预估!AX36)</f>
        <v/>
      </c>
      <c r="AY36" s="229" t="str">
        <f>IF([2]大数据效果预估!AY36="","",[2]大数据效果预估!AY36)</f>
        <v/>
      </c>
      <c r="AZ36" s="229" t="str">
        <f>IF([2]大数据效果预估!AZ36="","",[2]大数据效果预估!AZ36)</f>
        <v/>
      </c>
    </row>
    <row r="37" spans="1:52">
      <c r="A37" s="229" t="str">
        <f>IF([2]大数据效果预估!A37="","",[2]大数据效果预估!A37)</f>
        <v/>
      </c>
      <c r="B37" s="229" t="str">
        <f>IF([2]大数据效果预估!B37="","",[2]大数据效果预估!B37)</f>
        <v>释放战法</v>
      </c>
      <c r="C37" s="229">
        <f>IF([2]大数据效果预估!C37="","",[2]大数据效果预估!C37)</f>
        <v>40</v>
      </c>
      <c r="D37" s="229">
        <f>IF([2]大数据效果预估!D37="","",[2]大数据效果预估!D37)</f>
        <v>2.5</v>
      </c>
      <c r="E37" s="229" t="str">
        <f>IF([2]大数据效果预估!E37="","",[2]大数据效果预估!E37)</f>
        <v/>
      </c>
      <c r="F37" s="229" t="str">
        <f>IF([2]大数据效果预估!F37="","",[2]大数据效果预估!F37)</f>
        <v/>
      </c>
      <c r="G37" s="229" t="str">
        <f>IF([2]大数据效果预估!G37="","",[2]大数据效果预估!G37)</f>
        <v/>
      </c>
      <c r="H37" s="229" t="str">
        <f>IF([2]大数据效果预估!H37="","",[2]大数据效果预估!H37)</f>
        <v>0,40</v>
      </c>
      <c r="I37" s="229" t="str">
        <f>IF([2]大数据效果预估!I37="","",[2]大数据效果预估!I37)</f>
        <v>每当释放战法时触发一个效果</v>
      </c>
      <c r="J37" s="229" t="str">
        <f>IF([2]大数据效果预估!J37="","",[2]大数据效果预估!J37)</f>
        <v/>
      </c>
      <c r="K37" s="229" t="str">
        <f>IF([2]大数据效果预估!K37="","",[2]大数据效果预估!K37)</f>
        <v/>
      </c>
      <c r="L37" s="229" t="str">
        <f>IF([2]大数据效果预估!L37="","",[2]大数据效果预估!L37)</f>
        <v/>
      </c>
      <c r="M37" s="229" t="str">
        <f>IF([2]大数据效果预估!M37="","",[2]大数据效果预估!M37)</f>
        <v/>
      </c>
      <c r="N37" s="229">
        <f>IF([2]大数据效果预估!N37="","",[2]大数据效果预估!N37)</f>
        <v>0</v>
      </c>
      <c r="O37" s="229">
        <f>IF([2]大数据效果预估!O37="","",[2]大数据效果预估!O37)</f>
        <v>40</v>
      </c>
      <c r="P37" s="229" t="str">
        <f>IF([2]大数据效果预估!P37="","",[2]大数据效果预估!P37)</f>
        <v/>
      </c>
      <c r="Q37" s="229" t="str">
        <f>IF([2]大数据效果预估!Q37="","",[2]大数据效果预估!Q37)</f>
        <v/>
      </c>
      <c r="R37" s="229" t="str">
        <f>IF([2]大数据效果预估!R37="","",[2]大数据效果预估!R37)</f>
        <v/>
      </c>
      <c r="S37" s="229" t="str">
        <f>IF([2]大数据效果预估!S37="","",[2]大数据效果预估!S37)</f>
        <v/>
      </c>
      <c r="T37" s="229" t="str">
        <f>IF([2]大数据效果预估!T37="","",[2]大数据效果预估!T37)</f>
        <v/>
      </c>
      <c r="U37" s="229" t="str">
        <f>IF([2]大数据效果预估!U37="","",[2]大数据效果预估!U37)</f>
        <v/>
      </c>
      <c r="V37" s="229" t="str">
        <f>IF([2]大数据效果预估!V37="","",[2]大数据效果预估!V37)</f>
        <v/>
      </c>
      <c r="W37" s="229" t="str">
        <f>IF([2]大数据效果预估!W37="","",[2]大数据效果预估!W37)</f>
        <v/>
      </c>
      <c r="X37" s="229" t="str">
        <f>IF([2]大数据效果预估!X37="","",[2]大数据效果预估!X37)</f>
        <v/>
      </c>
      <c r="Y37" s="229" t="str">
        <f>IF([2]大数据效果预估!Y37="","",[2]大数据效果预估!Y37)</f>
        <v/>
      </c>
      <c r="Z37" s="229" t="str">
        <f>IF([2]大数据效果预估!Z37="","",[2]大数据效果预估!Z37)</f>
        <v/>
      </c>
      <c r="AA37" s="229" t="str">
        <f>IF([2]大数据效果预估!AA37="","",[2]大数据效果预估!AA37)</f>
        <v/>
      </c>
      <c r="AB37" s="229" t="str">
        <f>IF([2]大数据效果预估!AB37="","",[2]大数据效果预估!AB37)</f>
        <v/>
      </c>
      <c r="AC37" s="229" t="str">
        <f>IF([2]大数据效果预估!AC37="","",[2]大数据效果预估!AC37)</f>
        <v/>
      </c>
      <c r="AD37" s="229" t="str">
        <f>IF([2]大数据效果预估!AD37="","",[2]大数据效果预估!AD37)</f>
        <v/>
      </c>
      <c r="AE37" s="229" t="str">
        <f>IF([2]大数据效果预估!AE37="","",[2]大数据效果预估!AE37)</f>
        <v/>
      </c>
      <c r="AF37" s="229" t="str">
        <f>IF([2]大数据效果预估!AF37="","",[2]大数据效果预估!AF37)</f>
        <v/>
      </c>
      <c r="AG37" s="229" t="str">
        <f>IF([2]大数据效果预估!AG37="","",[2]大数据效果预估!AG37)</f>
        <v/>
      </c>
      <c r="AH37" s="229" t="str">
        <f>IF([2]大数据效果预估!AH37="","",[2]大数据效果预估!AH37)</f>
        <v/>
      </c>
      <c r="AI37" s="229" t="str">
        <f>IF([2]大数据效果预估!AI37="","",[2]大数据效果预估!AI37)</f>
        <v/>
      </c>
      <c r="AJ37" s="229" t="str">
        <f>IF([2]大数据效果预估!AJ37="","",[2]大数据效果预估!AJ37)</f>
        <v/>
      </c>
      <c r="AK37" s="229" t="str">
        <f>IF([2]大数据效果预估!AK37="","",[2]大数据效果预估!AK37)</f>
        <v/>
      </c>
      <c r="AL37" s="229" t="str">
        <f>IF([2]大数据效果预估!AL37="","",[2]大数据效果预估!AL37)</f>
        <v/>
      </c>
      <c r="AM37" s="229" t="str">
        <f>IF([2]大数据效果预估!AM37="","",[2]大数据效果预估!AM37)</f>
        <v/>
      </c>
      <c r="AN37" s="229" t="str">
        <f>IF([2]大数据效果预估!AN37="","",[2]大数据效果预估!AN37)</f>
        <v/>
      </c>
      <c r="AO37" s="229" t="str">
        <f>IF([2]大数据效果预估!AO37="","",[2]大数据效果预估!AO37)</f>
        <v/>
      </c>
      <c r="AP37" s="229" t="str">
        <f>IF([2]大数据效果预估!AP37="","",[2]大数据效果预估!AP37)</f>
        <v/>
      </c>
      <c r="AQ37" s="229" t="str">
        <f>IF([2]大数据效果预估!AQ37="","",[2]大数据效果预估!AQ37)</f>
        <v/>
      </c>
      <c r="AR37" s="229" t="str">
        <f>IF([2]大数据效果预估!AR37="","",[2]大数据效果预估!AR37)</f>
        <v/>
      </c>
      <c r="AS37" s="229" t="str">
        <f>IF([2]大数据效果预估!AS37="","",[2]大数据效果预估!AS37)</f>
        <v/>
      </c>
      <c r="AT37" s="229" t="str">
        <f>IF([2]大数据效果预估!AT37="","",[2]大数据效果预估!AT37)</f>
        <v/>
      </c>
      <c r="AU37" s="229" t="str">
        <f>IF([2]大数据效果预估!AU37="","",[2]大数据效果预估!AU37)</f>
        <v/>
      </c>
      <c r="AV37" s="229" t="str">
        <f>IF([2]大数据效果预估!AV37="","",[2]大数据效果预估!AV37)</f>
        <v/>
      </c>
      <c r="AW37" s="229" t="str">
        <f>IF([2]大数据效果预估!AW37="","",[2]大数据效果预估!AW37)</f>
        <v/>
      </c>
      <c r="AX37" s="229" t="str">
        <f>IF([2]大数据效果预估!AX37="","",[2]大数据效果预估!AX37)</f>
        <v/>
      </c>
      <c r="AY37" s="229" t="str">
        <f>IF([2]大数据效果预估!AY37="","",[2]大数据效果预估!AY37)</f>
        <v/>
      </c>
      <c r="AZ37" s="229" t="str">
        <f>IF([2]大数据效果预估!AZ37="","",[2]大数据效果预估!AZ37)</f>
        <v/>
      </c>
    </row>
    <row r="38" spans="1:52">
      <c r="A38" s="229" t="str">
        <f>IF([2]大数据效果预估!A38="","",[2]大数据效果预估!A38)</f>
        <v/>
      </c>
      <c r="B38" s="229" t="str">
        <f>IF([2]大数据效果预估!B38="","",[2]大数据效果预估!B38)</f>
        <v>目标受到控制效果</v>
      </c>
      <c r="C38" s="229">
        <f>IF([2]大数据效果预估!C38="","",[2]大数据效果预估!C38)</f>
        <v>40</v>
      </c>
      <c r="D38" s="229">
        <f>IF([2]大数据效果预估!D38="","",[2]大数据效果预估!D38)</f>
        <v>1</v>
      </c>
      <c r="E38" s="229">
        <f>IF([2]大数据效果预估!E38="","",[2]大数据效果预估!E38)</f>
        <v>3</v>
      </c>
      <c r="F38" s="229" t="str">
        <f>IF([2]大数据效果预估!F38="","",[2]大数据效果预估!F38)</f>
        <v/>
      </c>
      <c r="G38" s="229" t="str">
        <f>IF([2]大数据效果预估!G38="","",[2]大数据效果预估!G38)</f>
        <v/>
      </c>
      <c r="H38" s="229" t="str">
        <f>IF([2]大数据效果预估!H38="","",[2]大数据效果预估!H38)</f>
        <v>0,40</v>
      </c>
      <c r="I38" s="229" t="str">
        <f>IF([2]大数据效果预估!I38="","",[2]大数据效果预估!I38)</f>
        <v>目标受到控制效果时触发效果</v>
      </c>
      <c r="J38" s="229" t="str">
        <f>IF([2]大数据效果预估!J38="","",[2]大数据效果预估!J38)</f>
        <v/>
      </c>
      <c r="K38" s="229" t="str">
        <f>IF([2]大数据效果预估!K38="","",[2]大数据效果预估!K38)</f>
        <v/>
      </c>
      <c r="L38" s="229" t="str">
        <f>IF([2]大数据效果预估!L38="","",[2]大数据效果预估!L38)</f>
        <v/>
      </c>
      <c r="M38" s="229" t="str">
        <f>IF([2]大数据效果预估!M38="","",[2]大数据效果预估!M38)</f>
        <v/>
      </c>
      <c r="N38" s="229">
        <f>IF([2]大数据效果预估!N38="","",[2]大数据效果预估!N38)</f>
        <v>0</v>
      </c>
      <c r="O38" s="229">
        <f>IF([2]大数据效果预估!O38="","",[2]大数据效果预估!O38)</f>
        <v>40</v>
      </c>
      <c r="P38" s="229" t="str">
        <f>IF([2]大数据效果预估!P38="","",[2]大数据效果预估!P38)</f>
        <v/>
      </c>
      <c r="Q38" s="229" t="str">
        <f>IF([2]大数据效果预估!Q38="","",[2]大数据效果预估!Q38)</f>
        <v/>
      </c>
      <c r="R38" s="229" t="str">
        <f>IF([2]大数据效果预估!R38="","",[2]大数据效果预估!R38)</f>
        <v/>
      </c>
      <c r="S38" s="229" t="str">
        <f>IF([2]大数据效果预估!S38="","",[2]大数据效果预估!S38)</f>
        <v/>
      </c>
      <c r="T38" s="229" t="str">
        <f>IF([2]大数据效果预估!T38="","",[2]大数据效果预估!T38)</f>
        <v/>
      </c>
      <c r="U38" s="229" t="str">
        <f>IF([2]大数据效果预估!U38="","",[2]大数据效果预估!U38)</f>
        <v/>
      </c>
      <c r="V38" s="229" t="str">
        <f>IF([2]大数据效果预估!V38="","",[2]大数据效果预估!V38)</f>
        <v/>
      </c>
      <c r="W38" s="229" t="str">
        <f>IF([2]大数据效果预估!W38="","",[2]大数据效果预估!W38)</f>
        <v/>
      </c>
      <c r="X38" s="229" t="str">
        <f>IF([2]大数据效果预估!X38="","",[2]大数据效果预估!X38)</f>
        <v/>
      </c>
      <c r="Y38" s="229" t="str">
        <f>IF([2]大数据效果预估!Y38="","",[2]大数据效果预估!Y38)</f>
        <v/>
      </c>
      <c r="Z38" s="229" t="str">
        <f>IF([2]大数据效果预估!Z38="","",[2]大数据效果预估!Z38)</f>
        <v/>
      </c>
      <c r="AA38" s="229" t="str">
        <f>IF([2]大数据效果预估!AA38="","",[2]大数据效果预估!AA38)</f>
        <v/>
      </c>
      <c r="AB38" s="229" t="str">
        <f>IF([2]大数据效果预估!AB38="","",[2]大数据效果预估!AB38)</f>
        <v/>
      </c>
      <c r="AC38" s="229" t="str">
        <f>IF([2]大数据效果预估!AC38="","",[2]大数据效果预估!AC38)</f>
        <v/>
      </c>
      <c r="AD38" s="229" t="str">
        <f>IF([2]大数据效果预估!AD38="","",[2]大数据效果预估!AD38)</f>
        <v/>
      </c>
      <c r="AE38" s="229" t="str">
        <f>IF([2]大数据效果预估!AE38="","",[2]大数据效果预估!AE38)</f>
        <v/>
      </c>
      <c r="AF38" s="229" t="str">
        <f>IF([2]大数据效果预估!AF38="","",[2]大数据效果预估!AF38)</f>
        <v/>
      </c>
      <c r="AG38" s="229" t="str">
        <f>IF([2]大数据效果预估!AG38="","",[2]大数据效果预估!AG38)</f>
        <v/>
      </c>
      <c r="AH38" s="229" t="str">
        <f>IF([2]大数据效果预估!AH38="","",[2]大数据效果预估!AH38)</f>
        <v/>
      </c>
      <c r="AI38" s="229" t="str">
        <f>IF([2]大数据效果预估!AI38="","",[2]大数据效果预估!AI38)</f>
        <v/>
      </c>
      <c r="AJ38" s="229" t="str">
        <f>IF([2]大数据效果预估!AJ38="","",[2]大数据效果预估!AJ38)</f>
        <v/>
      </c>
      <c r="AK38" s="229" t="str">
        <f>IF([2]大数据效果预估!AK38="","",[2]大数据效果预估!AK38)</f>
        <v/>
      </c>
      <c r="AL38" s="229" t="str">
        <f>IF([2]大数据效果预估!AL38="","",[2]大数据效果预估!AL38)</f>
        <v/>
      </c>
      <c r="AM38" s="229" t="str">
        <f>IF([2]大数据效果预估!AM38="","",[2]大数据效果预估!AM38)</f>
        <v/>
      </c>
      <c r="AN38" s="229" t="str">
        <f>IF([2]大数据效果预估!AN38="","",[2]大数据效果预估!AN38)</f>
        <v/>
      </c>
      <c r="AO38" s="229" t="str">
        <f>IF([2]大数据效果预估!AO38="","",[2]大数据效果预估!AO38)</f>
        <v/>
      </c>
      <c r="AP38" s="229" t="str">
        <f>IF([2]大数据效果预估!AP38="","",[2]大数据效果预估!AP38)</f>
        <v/>
      </c>
      <c r="AQ38" s="229" t="str">
        <f>IF([2]大数据效果预估!AQ38="","",[2]大数据效果预估!AQ38)</f>
        <v/>
      </c>
      <c r="AR38" s="229" t="str">
        <f>IF([2]大数据效果预估!AR38="","",[2]大数据效果预估!AR38)</f>
        <v/>
      </c>
      <c r="AS38" s="229" t="str">
        <f>IF([2]大数据效果预估!AS38="","",[2]大数据效果预估!AS38)</f>
        <v/>
      </c>
      <c r="AT38" s="229" t="str">
        <f>IF([2]大数据效果预估!AT38="","",[2]大数据效果预估!AT38)</f>
        <v/>
      </c>
      <c r="AU38" s="229" t="str">
        <f>IF([2]大数据效果预估!AU38="","",[2]大数据效果预估!AU38)</f>
        <v/>
      </c>
      <c r="AV38" s="229" t="str">
        <f>IF([2]大数据效果预估!AV38="","",[2]大数据效果预估!AV38)</f>
        <v/>
      </c>
      <c r="AW38" s="229" t="str">
        <f>IF([2]大数据效果预估!AW38="","",[2]大数据效果预估!AW38)</f>
        <v/>
      </c>
      <c r="AX38" s="229" t="str">
        <f>IF([2]大数据效果预估!AX38="","",[2]大数据效果预估!AX38)</f>
        <v/>
      </c>
      <c r="AY38" s="229" t="str">
        <f>IF([2]大数据效果预估!AY38="","",[2]大数据效果预估!AY38)</f>
        <v/>
      </c>
      <c r="AZ38" s="229" t="str">
        <f>IF([2]大数据效果预估!AZ38="","",[2]大数据效果预估!AZ38)</f>
        <v/>
      </c>
    </row>
    <row r="39" spans="1:52">
      <c r="A39" s="229" t="str">
        <f>IF([2]大数据效果预估!A39="","",[2]大数据效果预估!A39)</f>
        <v/>
      </c>
      <c r="B39" s="229" t="str">
        <f>IF([2]大数据效果预估!B39="","",[2]大数据效果预估!B39)</f>
        <v>目标受到治疗效果</v>
      </c>
      <c r="C39" s="229">
        <f>IF([2]大数据效果预估!C39="","",[2]大数据效果预估!C39)</f>
        <v>40</v>
      </c>
      <c r="D39" s="229">
        <f>IF([2]大数据效果预估!D39="","",[2]大数据效果预估!D39)</f>
        <v>1</v>
      </c>
      <c r="E39" s="229" t="str">
        <f>IF([2]大数据效果预估!E39="","",[2]大数据效果预估!E39)</f>
        <v/>
      </c>
      <c r="F39" s="229" t="str">
        <f>IF([2]大数据效果预估!F39="","",[2]大数据效果预估!F39)</f>
        <v/>
      </c>
      <c r="G39" s="229">
        <f>IF([2]大数据效果预估!G39="","",[2]大数据效果预估!G39)</f>
        <v>2</v>
      </c>
      <c r="H39" s="229" t="str">
        <f>IF([2]大数据效果预估!H39="","",[2]大数据效果预估!H39)</f>
        <v>0,40</v>
      </c>
      <c r="I39" s="229" t="str">
        <f>IF([2]大数据效果预估!I39="","",[2]大数据效果预估!I39)</f>
        <v>目标受到治疗效果时触发效果</v>
      </c>
      <c r="J39" s="229" t="str">
        <f>IF([2]大数据效果预估!J39="","",[2]大数据效果预估!J39)</f>
        <v/>
      </c>
      <c r="K39" s="229" t="str">
        <f>IF([2]大数据效果预估!K39="","",[2]大数据效果预估!K39)</f>
        <v/>
      </c>
      <c r="L39" s="229" t="str">
        <f>IF([2]大数据效果预估!L39="","",[2]大数据效果预估!L39)</f>
        <v/>
      </c>
      <c r="M39" s="229" t="str">
        <f>IF([2]大数据效果预估!M39="","",[2]大数据效果预估!M39)</f>
        <v/>
      </c>
      <c r="N39" s="229">
        <f>IF([2]大数据效果预估!N39="","",[2]大数据效果预估!N39)</f>
        <v>0</v>
      </c>
      <c r="O39" s="229">
        <f>IF([2]大数据效果预估!O39="","",[2]大数据效果预估!O39)</f>
        <v>40</v>
      </c>
      <c r="P39" s="229" t="str">
        <f>IF([2]大数据效果预估!P39="","",[2]大数据效果预估!P39)</f>
        <v/>
      </c>
      <c r="Q39" s="229" t="str">
        <f>IF([2]大数据效果预估!Q39="","",[2]大数据效果预估!Q39)</f>
        <v/>
      </c>
      <c r="R39" s="229" t="str">
        <f>IF([2]大数据效果预估!R39="","",[2]大数据效果预估!R39)</f>
        <v/>
      </c>
      <c r="S39" s="229" t="str">
        <f>IF([2]大数据效果预估!S39="","",[2]大数据效果预估!S39)</f>
        <v/>
      </c>
      <c r="T39" s="229" t="str">
        <f>IF([2]大数据效果预估!T39="","",[2]大数据效果预估!T39)</f>
        <v/>
      </c>
      <c r="U39" s="229" t="str">
        <f>IF([2]大数据效果预估!U39="","",[2]大数据效果预估!U39)</f>
        <v/>
      </c>
      <c r="V39" s="229" t="str">
        <f>IF([2]大数据效果预估!V39="","",[2]大数据效果预估!V39)</f>
        <v/>
      </c>
      <c r="W39" s="229" t="str">
        <f>IF([2]大数据效果预估!W39="","",[2]大数据效果预估!W39)</f>
        <v/>
      </c>
      <c r="X39" s="229" t="str">
        <f>IF([2]大数据效果预估!X39="","",[2]大数据效果预估!X39)</f>
        <v/>
      </c>
      <c r="Y39" s="229" t="str">
        <f>IF([2]大数据效果预估!Y39="","",[2]大数据效果预估!Y39)</f>
        <v/>
      </c>
      <c r="Z39" s="229" t="str">
        <f>IF([2]大数据效果预估!Z39="","",[2]大数据效果预估!Z39)</f>
        <v/>
      </c>
      <c r="AA39" s="229" t="str">
        <f>IF([2]大数据效果预估!AA39="","",[2]大数据效果预估!AA39)</f>
        <v/>
      </c>
      <c r="AB39" s="229" t="str">
        <f>IF([2]大数据效果预估!AB39="","",[2]大数据效果预估!AB39)</f>
        <v/>
      </c>
      <c r="AC39" s="229" t="str">
        <f>IF([2]大数据效果预估!AC39="","",[2]大数据效果预估!AC39)</f>
        <v/>
      </c>
      <c r="AD39" s="229" t="str">
        <f>IF([2]大数据效果预估!AD39="","",[2]大数据效果预估!AD39)</f>
        <v/>
      </c>
      <c r="AE39" s="229" t="str">
        <f>IF([2]大数据效果预估!AE39="","",[2]大数据效果预估!AE39)</f>
        <v/>
      </c>
      <c r="AF39" s="229" t="str">
        <f>IF([2]大数据效果预估!AF39="","",[2]大数据效果预估!AF39)</f>
        <v/>
      </c>
      <c r="AG39" s="229" t="str">
        <f>IF([2]大数据效果预估!AG39="","",[2]大数据效果预估!AG39)</f>
        <v/>
      </c>
      <c r="AH39" s="229" t="str">
        <f>IF([2]大数据效果预估!AH39="","",[2]大数据效果预估!AH39)</f>
        <v/>
      </c>
      <c r="AI39" s="229" t="str">
        <f>IF([2]大数据效果预估!AI39="","",[2]大数据效果预估!AI39)</f>
        <v/>
      </c>
      <c r="AJ39" s="229" t="str">
        <f>IF([2]大数据效果预估!AJ39="","",[2]大数据效果预估!AJ39)</f>
        <v/>
      </c>
      <c r="AK39" s="229" t="str">
        <f>IF([2]大数据效果预估!AK39="","",[2]大数据效果预估!AK39)</f>
        <v/>
      </c>
      <c r="AL39" s="229" t="str">
        <f>IF([2]大数据效果预估!AL39="","",[2]大数据效果预估!AL39)</f>
        <v/>
      </c>
      <c r="AM39" s="229" t="str">
        <f>IF([2]大数据效果预估!AM39="","",[2]大数据效果预估!AM39)</f>
        <v/>
      </c>
      <c r="AN39" s="229" t="str">
        <f>IF([2]大数据效果预估!AN39="","",[2]大数据效果预估!AN39)</f>
        <v/>
      </c>
      <c r="AO39" s="229" t="str">
        <f>IF([2]大数据效果预估!AO39="","",[2]大数据效果预估!AO39)</f>
        <v/>
      </c>
      <c r="AP39" s="229" t="str">
        <f>IF([2]大数据效果预估!AP39="","",[2]大数据效果预估!AP39)</f>
        <v/>
      </c>
      <c r="AQ39" s="229" t="str">
        <f>IF([2]大数据效果预估!AQ39="","",[2]大数据效果预估!AQ39)</f>
        <v/>
      </c>
      <c r="AR39" s="229" t="str">
        <f>IF([2]大数据效果预估!AR39="","",[2]大数据效果预估!AR39)</f>
        <v/>
      </c>
      <c r="AS39" s="229" t="str">
        <f>IF([2]大数据效果预估!AS39="","",[2]大数据效果预估!AS39)</f>
        <v/>
      </c>
      <c r="AT39" s="229" t="str">
        <f>IF([2]大数据效果预估!AT39="","",[2]大数据效果预估!AT39)</f>
        <v/>
      </c>
      <c r="AU39" s="229" t="str">
        <f>IF([2]大数据效果预估!AU39="","",[2]大数据效果预估!AU39)</f>
        <v/>
      </c>
      <c r="AV39" s="229" t="str">
        <f>IF([2]大数据效果预估!AV39="","",[2]大数据效果预估!AV39)</f>
        <v/>
      </c>
      <c r="AW39" s="229" t="str">
        <f>IF([2]大数据效果预估!AW39="","",[2]大数据效果预估!AW39)</f>
        <v/>
      </c>
      <c r="AX39" s="229" t="str">
        <f>IF([2]大数据效果预估!AX39="","",[2]大数据效果预估!AX39)</f>
        <v/>
      </c>
      <c r="AY39" s="229" t="str">
        <f>IF([2]大数据效果预估!AY39="","",[2]大数据效果预估!AY39)</f>
        <v/>
      </c>
      <c r="AZ39" s="229" t="str">
        <f>IF([2]大数据效果预估!AZ39="","",[2]大数据效果预估!AZ39)</f>
        <v/>
      </c>
    </row>
    <row r="40" spans="1:52">
      <c r="A40" s="229" t="str">
        <f>IF([2]大数据效果预估!A40="","",[2]大数据效果预估!A40)</f>
        <v/>
      </c>
      <c r="B40" s="229" t="str">
        <f>IF([2]大数据效果预估!B40="","",[2]大数据效果预估!B40)</f>
        <v>前排受到技能伤害</v>
      </c>
      <c r="C40" s="229">
        <f>IF([2]大数据效果预估!C40="","",[2]大数据效果预估!C40)</f>
        <v>25</v>
      </c>
      <c r="D40" s="229">
        <f>IF([2]大数据效果预估!D40="","",[2]大数据效果预估!D40)</f>
        <v>1</v>
      </c>
      <c r="E40" s="229" t="str">
        <f>IF([2]大数据效果预估!E40="","",[2]大数据效果预估!E40)</f>
        <v/>
      </c>
      <c r="F40" s="229" t="str">
        <f>IF([2]大数据效果预估!F40="","",[2]大数据效果预估!F40)</f>
        <v/>
      </c>
      <c r="G40" s="229" t="str">
        <f>IF([2]大数据效果预估!G40="","",[2]大数据效果预估!G40)</f>
        <v/>
      </c>
      <c r="H40" s="229" t="str">
        <f>IF([2]大数据效果预估!H40="","",[2]大数据效果预估!H40)</f>
        <v>0,25,50,75</v>
      </c>
      <c r="I40" s="229" t="str">
        <f>IF([2]大数据效果预估!I40="","",[2]大数据效果预估!I40)</f>
        <v>目标受到技能伤害时触发效果</v>
      </c>
      <c r="J40" s="229" t="str">
        <f>IF([2]大数据效果预估!J40="","",[2]大数据效果预估!J40)</f>
        <v/>
      </c>
      <c r="K40" s="229" t="str">
        <f>IF([2]大数据效果预估!K40="","",[2]大数据效果预估!K40)</f>
        <v/>
      </c>
      <c r="L40" s="229" t="str">
        <f>IF([2]大数据效果预估!L40="","",[2]大数据效果预估!L40)</f>
        <v/>
      </c>
      <c r="M40" s="229" t="str">
        <f>IF([2]大数据效果预估!M40="","",[2]大数据效果预估!M40)</f>
        <v/>
      </c>
      <c r="N40" s="229">
        <f>IF([2]大数据效果预估!N40="","",[2]大数据效果预估!N40)</f>
        <v>0</v>
      </c>
      <c r="O40" s="229">
        <f>IF([2]大数据效果预估!O40="","",[2]大数据效果预估!O40)</f>
        <v>25</v>
      </c>
      <c r="P40" s="229">
        <f>IF([2]大数据效果预估!P40="","",[2]大数据效果预估!P40)</f>
        <v>50</v>
      </c>
      <c r="Q40" s="229">
        <f>IF([2]大数据效果预估!Q40="","",[2]大数据效果预估!Q40)</f>
        <v>75</v>
      </c>
      <c r="R40" s="229" t="str">
        <f>IF([2]大数据效果预估!R40="","",[2]大数据效果预估!R40)</f>
        <v/>
      </c>
      <c r="S40" s="229" t="str">
        <f>IF([2]大数据效果预估!S40="","",[2]大数据效果预估!S40)</f>
        <v/>
      </c>
      <c r="T40" s="229" t="str">
        <f>IF([2]大数据效果预估!T40="","",[2]大数据效果预估!T40)</f>
        <v/>
      </c>
      <c r="U40" s="229" t="str">
        <f>IF([2]大数据效果预估!U40="","",[2]大数据效果预估!U40)</f>
        <v/>
      </c>
      <c r="V40" s="229" t="str">
        <f>IF([2]大数据效果预估!V40="","",[2]大数据效果预估!V40)</f>
        <v/>
      </c>
      <c r="W40" s="229" t="str">
        <f>IF([2]大数据效果预估!W40="","",[2]大数据效果预估!W40)</f>
        <v/>
      </c>
      <c r="X40" s="229" t="str">
        <f>IF([2]大数据效果预估!X40="","",[2]大数据效果预估!X40)</f>
        <v/>
      </c>
      <c r="Y40" s="229" t="str">
        <f>IF([2]大数据效果预估!Y40="","",[2]大数据效果预估!Y40)</f>
        <v/>
      </c>
      <c r="Z40" s="229" t="str">
        <f>IF([2]大数据效果预估!Z40="","",[2]大数据效果预估!Z40)</f>
        <v/>
      </c>
      <c r="AA40" s="229" t="str">
        <f>IF([2]大数据效果预估!AA40="","",[2]大数据效果预估!AA40)</f>
        <v/>
      </c>
      <c r="AB40" s="229" t="str">
        <f>IF([2]大数据效果预估!AB40="","",[2]大数据效果预估!AB40)</f>
        <v/>
      </c>
      <c r="AC40" s="229" t="str">
        <f>IF([2]大数据效果预估!AC40="","",[2]大数据效果预估!AC40)</f>
        <v/>
      </c>
      <c r="AD40" s="229" t="str">
        <f>IF([2]大数据效果预估!AD40="","",[2]大数据效果预估!AD40)</f>
        <v/>
      </c>
      <c r="AE40" s="229" t="str">
        <f>IF([2]大数据效果预估!AE40="","",[2]大数据效果预估!AE40)</f>
        <v/>
      </c>
      <c r="AF40" s="229" t="str">
        <f>IF([2]大数据效果预估!AF40="","",[2]大数据效果预估!AF40)</f>
        <v/>
      </c>
      <c r="AG40" s="229" t="str">
        <f>IF([2]大数据效果预估!AG40="","",[2]大数据效果预估!AG40)</f>
        <v/>
      </c>
      <c r="AH40" s="229" t="str">
        <f>IF([2]大数据效果预估!AH40="","",[2]大数据效果预估!AH40)</f>
        <v/>
      </c>
      <c r="AI40" s="229" t="str">
        <f>IF([2]大数据效果预估!AI40="","",[2]大数据效果预估!AI40)</f>
        <v/>
      </c>
      <c r="AJ40" s="229" t="str">
        <f>IF([2]大数据效果预估!AJ40="","",[2]大数据效果预估!AJ40)</f>
        <v/>
      </c>
      <c r="AK40" s="229" t="str">
        <f>IF([2]大数据效果预估!AK40="","",[2]大数据效果预估!AK40)</f>
        <v/>
      </c>
      <c r="AL40" s="229" t="str">
        <f>IF([2]大数据效果预估!AL40="","",[2]大数据效果预估!AL40)</f>
        <v/>
      </c>
      <c r="AM40" s="229" t="str">
        <f>IF([2]大数据效果预估!AM40="","",[2]大数据效果预估!AM40)</f>
        <v/>
      </c>
      <c r="AN40" s="229" t="str">
        <f>IF([2]大数据效果预估!AN40="","",[2]大数据效果预估!AN40)</f>
        <v/>
      </c>
      <c r="AO40" s="229" t="str">
        <f>IF([2]大数据效果预估!AO40="","",[2]大数据效果预估!AO40)</f>
        <v/>
      </c>
      <c r="AP40" s="229" t="str">
        <f>IF([2]大数据效果预估!AP40="","",[2]大数据效果预估!AP40)</f>
        <v/>
      </c>
      <c r="AQ40" s="229" t="str">
        <f>IF([2]大数据效果预估!AQ40="","",[2]大数据效果预估!AQ40)</f>
        <v/>
      </c>
      <c r="AR40" s="229" t="str">
        <f>IF([2]大数据效果预估!AR40="","",[2]大数据效果预估!AR40)</f>
        <v/>
      </c>
      <c r="AS40" s="229" t="str">
        <f>IF([2]大数据效果预估!AS40="","",[2]大数据效果预估!AS40)</f>
        <v/>
      </c>
      <c r="AT40" s="229" t="str">
        <f>IF([2]大数据效果预估!AT40="","",[2]大数据效果预估!AT40)</f>
        <v/>
      </c>
      <c r="AU40" s="229" t="str">
        <f>IF([2]大数据效果预估!AU40="","",[2]大数据效果预估!AU40)</f>
        <v/>
      </c>
      <c r="AV40" s="229" t="str">
        <f>IF([2]大数据效果预估!AV40="","",[2]大数据效果预估!AV40)</f>
        <v/>
      </c>
      <c r="AW40" s="229" t="str">
        <f>IF([2]大数据效果预估!AW40="","",[2]大数据效果预估!AW40)</f>
        <v/>
      </c>
      <c r="AX40" s="229" t="str">
        <f>IF([2]大数据效果预估!AX40="","",[2]大数据效果预估!AX40)</f>
        <v/>
      </c>
      <c r="AY40" s="229" t="str">
        <f>IF([2]大数据效果预估!AY40="","",[2]大数据效果预估!AY40)</f>
        <v/>
      </c>
      <c r="AZ40" s="229" t="str">
        <f>IF([2]大数据效果预估!AZ40="","",[2]大数据效果预估!AZ40)</f>
        <v/>
      </c>
    </row>
    <row r="41" spans="1:52">
      <c r="A41" s="229" t="str">
        <f>IF([2]大数据效果预估!A41="","",[2]大数据效果预估!A41)</f>
        <v/>
      </c>
      <c r="B41" s="229" t="str">
        <f>IF([2]大数据效果预估!B41="","",[2]大数据效果预估!B41)</f>
        <v>前排受到战法伤害</v>
      </c>
      <c r="C41" s="229">
        <f>IF([2]大数据效果预估!C41="","",[2]大数据效果预估!C41)</f>
        <v>30</v>
      </c>
      <c r="D41" s="229">
        <f>IF([2]大数据效果预估!D41="","",[2]大数据效果预估!D41)</f>
        <v>1</v>
      </c>
      <c r="E41" s="229" t="str">
        <f>IF([2]大数据效果预估!E41="","",[2]大数据效果预估!E41)</f>
        <v/>
      </c>
      <c r="F41" s="229" t="str">
        <f>IF([2]大数据效果预估!F41="","",[2]大数据效果预估!F41)</f>
        <v/>
      </c>
      <c r="G41" s="229" t="str">
        <f>IF([2]大数据效果预估!G41="","",[2]大数据效果预估!G41)</f>
        <v/>
      </c>
      <c r="H41" s="229" t="str">
        <f>IF([2]大数据效果预估!H41="","",[2]大数据效果预估!H41)</f>
        <v>0,30,60</v>
      </c>
      <c r="I41" s="229" t="str">
        <f>IF([2]大数据效果预估!I41="","",[2]大数据效果预估!I41)</f>
        <v>目标受到战法伤害时触发效果</v>
      </c>
      <c r="J41" s="229" t="str">
        <f>IF([2]大数据效果预估!J41="","",[2]大数据效果预估!J41)</f>
        <v/>
      </c>
      <c r="K41" s="229" t="str">
        <f>IF([2]大数据效果预估!K41="","",[2]大数据效果预估!K41)</f>
        <v/>
      </c>
      <c r="L41" s="229" t="str">
        <f>IF([2]大数据效果预估!L41="","",[2]大数据效果预估!L41)</f>
        <v/>
      </c>
      <c r="M41" s="229" t="str">
        <f>IF([2]大数据效果预估!M41="","",[2]大数据效果预估!M41)</f>
        <v/>
      </c>
      <c r="N41" s="229">
        <f>IF([2]大数据效果预估!N41="","",[2]大数据效果预估!N41)</f>
        <v>0</v>
      </c>
      <c r="O41" s="229">
        <f>IF([2]大数据效果预估!O41="","",[2]大数据效果预估!O41)</f>
        <v>30</v>
      </c>
      <c r="P41" s="229">
        <f>IF([2]大数据效果预估!P41="","",[2]大数据效果预估!P41)</f>
        <v>60</v>
      </c>
      <c r="Q41" s="229" t="str">
        <f>IF([2]大数据效果预估!Q41="","",[2]大数据效果预估!Q41)</f>
        <v/>
      </c>
      <c r="R41" s="229" t="str">
        <f>IF([2]大数据效果预估!R41="","",[2]大数据效果预估!R41)</f>
        <v/>
      </c>
      <c r="S41" s="229" t="str">
        <f>IF([2]大数据效果预估!S41="","",[2]大数据效果预估!S41)</f>
        <v/>
      </c>
      <c r="T41" s="229" t="str">
        <f>IF([2]大数据效果预估!T41="","",[2]大数据效果预估!T41)</f>
        <v/>
      </c>
      <c r="U41" s="229" t="str">
        <f>IF([2]大数据效果预估!U41="","",[2]大数据效果预估!U41)</f>
        <v/>
      </c>
      <c r="V41" s="229" t="str">
        <f>IF([2]大数据效果预估!V41="","",[2]大数据效果预估!V41)</f>
        <v/>
      </c>
      <c r="W41" s="229" t="str">
        <f>IF([2]大数据效果预估!W41="","",[2]大数据效果预估!W41)</f>
        <v/>
      </c>
      <c r="X41" s="229" t="str">
        <f>IF([2]大数据效果预估!X41="","",[2]大数据效果预估!X41)</f>
        <v/>
      </c>
      <c r="Y41" s="229" t="str">
        <f>IF([2]大数据效果预估!Y41="","",[2]大数据效果预估!Y41)</f>
        <v/>
      </c>
      <c r="Z41" s="229" t="str">
        <f>IF([2]大数据效果预估!Z41="","",[2]大数据效果预估!Z41)</f>
        <v/>
      </c>
      <c r="AA41" s="229" t="str">
        <f>IF([2]大数据效果预估!AA41="","",[2]大数据效果预估!AA41)</f>
        <v/>
      </c>
      <c r="AB41" s="229" t="str">
        <f>IF([2]大数据效果预估!AB41="","",[2]大数据效果预估!AB41)</f>
        <v/>
      </c>
      <c r="AC41" s="229" t="str">
        <f>IF([2]大数据效果预估!AC41="","",[2]大数据效果预估!AC41)</f>
        <v/>
      </c>
      <c r="AD41" s="229" t="str">
        <f>IF([2]大数据效果预估!AD41="","",[2]大数据效果预估!AD41)</f>
        <v/>
      </c>
      <c r="AE41" s="229" t="str">
        <f>IF([2]大数据效果预估!AE41="","",[2]大数据效果预估!AE41)</f>
        <v/>
      </c>
      <c r="AF41" s="229" t="str">
        <f>IF([2]大数据效果预估!AF41="","",[2]大数据效果预估!AF41)</f>
        <v/>
      </c>
      <c r="AG41" s="229" t="str">
        <f>IF([2]大数据效果预估!AG41="","",[2]大数据效果预估!AG41)</f>
        <v/>
      </c>
      <c r="AH41" s="229" t="str">
        <f>IF([2]大数据效果预估!AH41="","",[2]大数据效果预估!AH41)</f>
        <v/>
      </c>
      <c r="AI41" s="229" t="str">
        <f>IF([2]大数据效果预估!AI41="","",[2]大数据效果预估!AI41)</f>
        <v/>
      </c>
      <c r="AJ41" s="229" t="str">
        <f>IF([2]大数据效果预估!AJ41="","",[2]大数据效果预估!AJ41)</f>
        <v/>
      </c>
      <c r="AK41" s="229" t="str">
        <f>IF([2]大数据效果预估!AK41="","",[2]大数据效果预估!AK41)</f>
        <v/>
      </c>
      <c r="AL41" s="229" t="str">
        <f>IF([2]大数据效果预估!AL41="","",[2]大数据效果预估!AL41)</f>
        <v/>
      </c>
      <c r="AM41" s="229" t="str">
        <f>IF([2]大数据效果预估!AM41="","",[2]大数据效果预估!AM41)</f>
        <v/>
      </c>
      <c r="AN41" s="229" t="str">
        <f>IF([2]大数据效果预估!AN41="","",[2]大数据效果预估!AN41)</f>
        <v/>
      </c>
      <c r="AO41" s="229" t="str">
        <f>IF([2]大数据效果预估!AO41="","",[2]大数据效果预估!AO41)</f>
        <v/>
      </c>
      <c r="AP41" s="229" t="str">
        <f>IF([2]大数据效果预估!AP41="","",[2]大数据效果预估!AP41)</f>
        <v/>
      </c>
      <c r="AQ41" s="229" t="str">
        <f>IF([2]大数据效果预估!AQ41="","",[2]大数据效果预估!AQ41)</f>
        <v/>
      </c>
      <c r="AR41" s="229" t="str">
        <f>IF([2]大数据效果预估!AR41="","",[2]大数据效果预估!AR41)</f>
        <v/>
      </c>
      <c r="AS41" s="229" t="str">
        <f>IF([2]大数据效果预估!AS41="","",[2]大数据效果预估!AS41)</f>
        <v/>
      </c>
      <c r="AT41" s="229" t="str">
        <f>IF([2]大数据效果预估!AT41="","",[2]大数据效果预估!AT41)</f>
        <v/>
      </c>
      <c r="AU41" s="229" t="str">
        <f>IF([2]大数据效果预估!AU41="","",[2]大数据效果预估!AU41)</f>
        <v/>
      </c>
      <c r="AV41" s="229" t="str">
        <f>IF([2]大数据效果预估!AV41="","",[2]大数据效果预估!AV41)</f>
        <v/>
      </c>
      <c r="AW41" s="229" t="str">
        <f>IF([2]大数据效果预估!AW41="","",[2]大数据效果预估!AW41)</f>
        <v/>
      </c>
      <c r="AX41" s="229" t="str">
        <f>IF([2]大数据效果预估!AX41="","",[2]大数据效果预估!AX41)</f>
        <v/>
      </c>
      <c r="AY41" s="229" t="str">
        <f>IF([2]大数据效果预估!AY41="","",[2]大数据效果预估!AY41)</f>
        <v/>
      </c>
      <c r="AZ41" s="229" t="str">
        <f>IF([2]大数据效果预估!AZ41="","",[2]大数据效果预估!AZ41)</f>
        <v/>
      </c>
    </row>
    <row r="42" spans="1:52">
      <c r="A42" s="229" t="str">
        <f>IF([2]大数据效果预估!A42="","",[2]大数据效果预估!A42)</f>
        <v/>
      </c>
      <c r="B42" s="229" t="str">
        <f>IF([2]大数据效果预估!B42="","",[2]大数据效果预估!B42)</f>
        <v>目标受到负面效果</v>
      </c>
      <c r="C42" s="229">
        <f>IF([2]大数据效果预估!C42="","",[2]大数据效果预估!C42)</f>
        <v>40</v>
      </c>
      <c r="D42" s="229">
        <f>IF([2]大数据效果预估!D42="","",[2]大数据效果预估!D42)</f>
        <v>4</v>
      </c>
      <c r="E42" s="229">
        <f>IF([2]大数据效果预估!E42="","",[2]大数据效果预估!E42)</f>
        <v>15</v>
      </c>
      <c r="F42" s="229" t="str">
        <f>IF([2]大数据效果预估!F42="","",[2]大数据效果预估!F42)</f>
        <v/>
      </c>
      <c r="G42" s="229">
        <f>IF([2]大数据效果预估!G42="","",[2]大数据效果预估!G42)</f>
        <v>2</v>
      </c>
      <c r="H42" s="229" t="str">
        <f>IF([2]大数据效果预估!H42="","",[2]大数据效果预估!H42)</f>
        <v>0,40</v>
      </c>
      <c r="I42" s="229" t="str">
        <f>IF([2]大数据效果预估!I42="","",[2]大数据效果预估!I42)</f>
        <v>目标受到负面效果时触发效果</v>
      </c>
      <c r="J42" s="229" t="str">
        <f>IF([2]大数据效果预估!J42="","",[2]大数据效果预估!J42)</f>
        <v/>
      </c>
      <c r="K42" s="229" t="str">
        <f>IF([2]大数据效果预估!K42="","",[2]大数据效果预估!K42)</f>
        <v/>
      </c>
      <c r="L42" s="229" t="str">
        <f>IF([2]大数据效果预估!L42="","",[2]大数据效果预估!L42)</f>
        <v/>
      </c>
      <c r="M42" s="229" t="str">
        <f>IF([2]大数据效果预估!M42="","",[2]大数据效果预估!M42)</f>
        <v/>
      </c>
      <c r="N42" s="229">
        <f>IF([2]大数据效果预估!N42="","",[2]大数据效果预估!N42)</f>
        <v>0</v>
      </c>
      <c r="O42" s="229">
        <f>IF([2]大数据效果预估!O42="","",[2]大数据效果预估!O42)</f>
        <v>40</v>
      </c>
      <c r="P42" s="229" t="str">
        <f>IF([2]大数据效果预估!P42="","",[2]大数据效果预估!P42)</f>
        <v/>
      </c>
      <c r="Q42" s="229" t="str">
        <f>IF([2]大数据效果预估!Q42="","",[2]大数据效果预估!Q42)</f>
        <v/>
      </c>
      <c r="R42" s="229" t="str">
        <f>IF([2]大数据效果预估!R42="","",[2]大数据效果预估!R42)</f>
        <v/>
      </c>
      <c r="S42" s="229" t="str">
        <f>IF([2]大数据效果预估!S42="","",[2]大数据效果预估!S42)</f>
        <v/>
      </c>
      <c r="T42" s="229" t="str">
        <f>IF([2]大数据效果预估!T42="","",[2]大数据效果预估!T42)</f>
        <v/>
      </c>
      <c r="U42" s="229" t="str">
        <f>IF([2]大数据效果预估!U42="","",[2]大数据效果预估!U42)</f>
        <v/>
      </c>
      <c r="V42" s="229" t="str">
        <f>IF([2]大数据效果预估!V42="","",[2]大数据效果预估!V42)</f>
        <v/>
      </c>
      <c r="W42" s="229" t="str">
        <f>IF([2]大数据效果预估!W42="","",[2]大数据效果预估!W42)</f>
        <v/>
      </c>
      <c r="X42" s="229" t="str">
        <f>IF([2]大数据效果预估!X42="","",[2]大数据效果预估!X42)</f>
        <v/>
      </c>
      <c r="Y42" s="229" t="str">
        <f>IF([2]大数据效果预估!Y42="","",[2]大数据效果预估!Y42)</f>
        <v/>
      </c>
      <c r="Z42" s="229" t="str">
        <f>IF([2]大数据效果预估!Z42="","",[2]大数据效果预估!Z42)</f>
        <v/>
      </c>
      <c r="AA42" s="229" t="str">
        <f>IF([2]大数据效果预估!AA42="","",[2]大数据效果预估!AA42)</f>
        <v/>
      </c>
      <c r="AB42" s="229" t="str">
        <f>IF([2]大数据效果预估!AB42="","",[2]大数据效果预估!AB42)</f>
        <v/>
      </c>
      <c r="AC42" s="229" t="str">
        <f>IF([2]大数据效果预估!AC42="","",[2]大数据效果预估!AC42)</f>
        <v/>
      </c>
      <c r="AD42" s="229" t="str">
        <f>IF([2]大数据效果预估!AD42="","",[2]大数据效果预估!AD42)</f>
        <v/>
      </c>
      <c r="AE42" s="229" t="str">
        <f>IF([2]大数据效果预估!AE42="","",[2]大数据效果预估!AE42)</f>
        <v/>
      </c>
      <c r="AF42" s="229" t="str">
        <f>IF([2]大数据效果预估!AF42="","",[2]大数据效果预估!AF42)</f>
        <v/>
      </c>
      <c r="AG42" s="229" t="str">
        <f>IF([2]大数据效果预估!AG42="","",[2]大数据效果预估!AG42)</f>
        <v/>
      </c>
      <c r="AH42" s="229" t="str">
        <f>IF([2]大数据效果预估!AH42="","",[2]大数据效果预估!AH42)</f>
        <v/>
      </c>
      <c r="AI42" s="229" t="str">
        <f>IF([2]大数据效果预估!AI42="","",[2]大数据效果预估!AI42)</f>
        <v/>
      </c>
      <c r="AJ42" s="229" t="str">
        <f>IF([2]大数据效果预估!AJ42="","",[2]大数据效果预估!AJ42)</f>
        <v/>
      </c>
      <c r="AK42" s="229" t="str">
        <f>IF([2]大数据效果预估!AK42="","",[2]大数据效果预估!AK42)</f>
        <v/>
      </c>
      <c r="AL42" s="229" t="str">
        <f>IF([2]大数据效果预估!AL42="","",[2]大数据效果预估!AL42)</f>
        <v/>
      </c>
      <c r="AM42" s="229" t="str">
        <f>IF([2]大数据效果预估!AM42="","",[2]大数据效果预估!AM42)</f>
        <v/>
      </c>
      <c r="AN42" s="229" t="str">
        <f>IF([2]大数据效果预估!AN42="","",[2]大数据效果预估!AN42)</f>
        <v/>
      </c>
      <c r="AO42" s="229" t="str">
        <f>IF([2]大数据效果预估!AO42="","",[2]大数据效果预估!AO42)</f>
        <v/>
      </c>
      <c r="AP42" s="229" t="str">
        <f>IF([2]大数据效果预估!AP42="","",[2]大数据效果预估!AP42)</f>
        <v/>
      </c>
      <c r="AQ42" s="229" t="str">
        <f>IF([2]大数据效果预估!AQ42="","",[2]大数据效果预估!AQ42)</f>
        <v/>
      </c>
      <c r="AR42" s="229" t="str">
        <f>IF([2]大数据效果预估!AR42="","",[2]大数据效果预估!AR42)</f>
        <v/>
      </c>
      <c r="AS42" s="229" t="str">
        <f>IF([2]大数据效果预估!AS42="","",[2]大数据效果预估!AS42)</f>
        <v/>
      </c>
      <c r="AT42" s="229" t="str">
        <f>IF([2]大数据效果预估!AT42="","",[2]大数据效果预估!AT42)</f>
        <v/>
      </c>
      <c r="AU42" s="229" t="str">
        <f>IF([2]大数据效果预估!AU42="","",[2]大数据效果预估!AU42)</f>
        <v/>
      </c>
      <c r="AV42" s="229" t="str">
        <f>IF([2]大数据效果预估!AV42="","",[2]大数据效果预估!AV42)</f>
        <v/>
      </c>
      <c r="AW42" s="229" t="str">
        <f>IF([2]大数据效果预估!AW42="","",[2]大数据效果预估!AW42)</f>
        <v/>
      </c>
      <c r="AX42" s="229" t="str">
        <f>IF([2]大数据效果预估!AX42="","",[2]大数据效果预估!AX42)</f>
        <v/>
      </c>
      <c r="AY42" s="229" t="str">
        <f>IF([2]大数据效果预估!AY42="","",[2]大数据效果预估!AY42)</f>
        <v/>
      </c>
      <c r="AZ42" s="229" t="str">
        <f>IF([2]大数据效果预估!AZ42="","",[2]大数据效果预估!AZ42)</f>
        <v/>
      </c>
    </row>
    <row r="43" spans="1:52">
      <c r="A43" s="229" t="str">
        <f>IF([2]大数据效果预估!A43="","",[2]大数据效果预估!A43)</f>
        <v/>
      </c>
      <c r="B43" s="229" t="str">
        <f>IF([2]大数据效果预估!B43="","",[2]大数据效果预估!B43)</f>
        <v>战法造成控制</v>
      </c>
      <c r="C43" s="229">
        <f>IF([2]大数据效果预估!C43="","",[2]大数据效果预估!C43)</f>
        <v>40</v>
      </c>
      <c r="D43" s="229">
        <f>IF([2]大数据效果预估!D43="","",[2]大数据效果预估!D43)</f>
        <v>2.5</v>
      </c>
      <c r="E43" s="229">
        <f>IF([2]大数据效果预估!E43="","",[2]大数据效果预估!E43)</f>
        <v>12</v>
      </c>
      <c r="F43" s="229" t="str">
        <f>IF([2]大数据效果预估!F43="","",[2]大数据效果预估!F43)</f>
        <v/>
      </c>
      <c r="G43" s="229" t="str">
        <f>IF([2]大数据效果预估!G43="","",[2]大数据效果预估!G43)</f>
        <v/>
      </c>
      <c r="H43" s="229" t="str">
        <f>IF([2]大数据效果预估!H43="","",[2]大数据效果预估!H43)</f>
        <v>0,40</v>
      </c>
      <c r="I43" s="229" t="str">
        <f>IF([2]大数据效果预估!I43="","",[2]大数据效果预估!I43)</f>
        <v>每当造成控制时触发一个效果</v>
      </c>
      <c r="J43" s="229" t="str">
        <f>IF([2]大数据效果预估!J43="","",[2]大数据效果预估!J43)</f>
        <v/>
      </c>
      <c r="K43" s="229" t="str">
        <f>IF([2]大数据效果预估!K43="","",[2]大数据效果预估!K43)</f>
        <v/>
      </c>
      <c r="L43" s="229" t="str">
        <f>IF([2]大数据效果预估!L43="","",[2]大数据效果预估!L43)</f>
        <v/>
      </c>
      <c r="M43" s="229" t="str">
        <f>IF([2]大数据效果预估!M43="","",[2]大数据效果预估!M43)</f>
        <v/>
      </c>
      <c r="N43" s="229">
        <f>IF([2]大数据效果预估!N43="","",[2]大数据效果预估!N43)</f>
        <v>0</v>
      </c>
      <c r="O43" s="229">
        <f>IF([2]大数据效果预估!O43="","",[2]大数据效果预估!O43)</f>
        <v>40</v>
      </c>
      <c r="P43" s="229" t="str">
        <f>IF([2]大数据效果预估!P43="","",[2]大数据效果预估!P43)</f>
        <v/>
      </c>
      <c r="Q43" s="229" t="str">
        <f>IF([2]大数据效果预估!Q43="","",[2]大数据效果预估!Q43)</f>
        <v/>
      </c>
      <c r="R43" s="229" t="str">
        <f>IF([2]大数据效果预估!R43="","",[2]大数据效果预估!R43)</f>
        <v/>
      </c>
      <c r="S43" s="229" t="str">
        <f>IF([2]大数据效果预估!S43="","",[2]大数据效果预估!S43)</f>
        <v/>
      </c>
      <c r="T43" s="229" t="str">
        <f>IF([2]大数据效果预估!T43="","",[2]大数据效果预估!T43)</f>
        <v/>
      </c>
      <c r="U43" s="229" t="str">
        <f>IF([2]大数据效果预估!U43="","",[2]大数据效果预估!U43)</f>
        <v/>
      </c>
      <c r="V43" s="229" t="str">
        <f>IF([2]大数据效果预估!V43="","",[2]大数据效果预估!V43)</f>
        <v/>
      </c>
      <c r="W43" s="229" t="str">
        <f>IF([2]大数据效果预估!W43="","",[2]大数据效果预估!W43)</f>
        <v/>
      </c>
      <c r="X43" s="229" t="str">
        <f>IF([2]大数据效果预估!X43="","",[2]大数据效果预估!X43)</f>
        <v/>
      </c>
      <c r="Y43" s="229" t="str">
        <f>IF([2]大数据效果预估!Y43="","",[2]大数据效果预估!Y43)</f>
        <v/>
      </c>
      <c r="Z43" s="229" t="str">
        <f>IF([2]大数据效果预估!Z43="","",[2]大数据效果预估!Z43)</f>
        <v/>
      </c>
      <c r="AA43" s="229" t="str">
        <f>IF([2]大数据效果预估!AA43="","",[2]大数据效果预估!AA43)</f>
        <v/>
      </c>
      <c r="AB43" s="229" t="str">
        <f>IF([2]大数据效果预估!AB43="","",[2]大数据效果预估!AB43)</f>
        <v/>
      </c>
      <c r="AC43" s="229" t="str">
        <f>IF([2]大数据效果预估!AC43="","",[2]大数据效果预估!AC43)</f>
        <v/>
      </c>
      <c r="AD43" s="229" t="str">
        <f>IF([2]大数据效果预估!AD43="","",[2]大数据效果预估!AD43)</f>
        <v/>
      </c>
      <c r="AE43" s="229" t="str">
        <f>IF([2]大数据效果预估!AE43="","",[2]大数据效果预估!AE43)</f>
        <v/>
      </c>
      <c r="AF43" s="229" t="str">
        <f>IF([2]大数据效果预估!AF43="","",[2]大数据效果预估!AF43)</f>
        <v/>
      </c>
      <c r="AG43" s="229" t="str">
        <f>IF([2]大数据效果预估!AG43="","",[2]大数据效果预估!AG43)</f>
        <v/>
      </c>
      <c r="AH43" s="229" t="str">
        <f>IF([2]大数据效果预估!AH43="","",[2]大数据效果预估!AH43)</f>
        <v/>
      </c>
      <c r="AI43" s="229" t="str">
        <f>IF([2]大数据效果预估!AI43="","",[2]大数据效果预估!AI43)</f>
        <v/>
      </c>
      <c r="AJ43" s="229" t="str">
        <f>IF([2]大数据效果预估!AJ43="","",[2]大数据效果预估!AJ43)</f>
        <v/>
      </c>
      <c r="AK43" s="229" t="str">
        <f>IF([2]大数据效果预估!AK43="","",[2]大数据效果预估!AK43)</f>
        <v/>
      </c>
      <c r="AL43" s="229" t="str">
        <f>IF([2]大数据效果预估!AL43="","",[2]大数据效果预估!AL43)</f>
        <v/>
      </c>
      <c r="AM43" s="229" t="str">
        <f>IF([2]大数据效果预估!AM43="","",[2]大数据效果预估!AM43)</f>
        <v/>
      </c>
      <c r="AN43" s="229" t="str">
        <f>IF([2]大数据效果预估!AN43="","",[2]大数据效果预估!AN43)</f>
        <v/>
      </c>
      <c r="AO43" s="229" t="str">
        <f>IF([2]大数据效果预估!AO43="","",[2]大数据效果预估!AO43)</f>
        <v/>
      </c>
      <c r="AP43" s="229" t="str">
        <f>IF([2]大数据效果预估!AP43="","",[2]大数据效果预估!AP43)</f>
        <v/>
      </c>
      <c r="AQ43" s="229" t="str">
        <f>IF([2]大数据效果预估!AQ43="","",[2]大数据效果预估!AQ43)</f>
        <v/>
      </c>
      <c r="AR43" s="229" t="str">
        <f>IF([2]大数据效果预估!AR43="","",[2]大数据效果预估!AR43)</f>
        <v/>
      </c>
      <c r="AS43" s="229" t="str">
        <f>IF([2]大数据效果预估!AS43="","",[2]大数据效果预估!AS43)</f>
        <v/>
      </c>
      <c r="AT43" s="229" t="str">
        <f>IF([2]大数据效果预估!AT43="","",[2]大数据效果预估!AT43)</f>
        <v/>
      </c>
      <c r="AU43" s="229" t="str">
        <f>IF([2]大数据效果预估!AU43="","",[2]大数据效果预估!AU43)</f>
        <v/>
      </c>
      <c r="AV43" s="229" t="str">
        <f>IF([2]大数据效果预估!AV43="","",[2]大数据效果预估!AV43)</f>
        <v/>
      </c>
      <c r="AW43" s="229" t="str">
        <f>IF([2]大数据效果预估!AW43="","",[2]大数据效果预估!AW43)</f>
        <v/>
      </c>
      <c r="AX43" s="229" t="str">
        <f>IF([2]大数据效果预估!AX43="","",[2]大数据效果预估!AX43)</f>
        <v/>
      </c>
      <c r="AY43" s="229" t="str">
        <f>IF([2]大数据效果预估!AY43="","",[2]大数据效果预估!AY43)</f>
        <v/>
      </c>
      <c r="AZ43" s="229" t="str">
        <f>IF([2]大数据效果预估!AZ43="","",[2]大数据效果预估!AZ43)</f>
        <v/>
      </c>
    </row>
    <row r="44" spans="1:52">
      <c r="A44" s="229" t="str">
        <f>IF([2]大数据效果预估!A44="","",[2]大数据效果预估!A44)</f>
        <v/>
      </c>
      <c r="B44" s="229" t="str">
        <f>IF([2]大数据效果预估!B44="","",[2]大数据效果预估!B44)</f>
        <v>目标受到增益效果</v>
      </c>
      <c r="C44" s="229">
        <f>IF([2]大数据效果预估!C44="","",[2]大数据效果预估!C44)</f>
        <v>15</v>
      </c>
      <c r="D44" s="229">
        <f>IF([2]大数据效果预估!D44="","",[2]大数据效果预估!D44)</f>
        <v>4</v>
      </c>
      <c r="E44" s="229">
        <f>IF([2]大数据效果预估!E44="","",[2]大数据效果预估!E44)</f>
        <v>15</v>
      </c>
      <c r="F44" s="229" t="str">
        <f>IF([2]大数据效果预估!F44="","",[2]大数据效果预估!F44)</f>
        <v/>
      </c>
      <c r="G44" s="229">
        <f>IF([2]大数据效果预估!G44="","",[2]大数据效果预估!G44)</f>
        <v>2</v>
      </c>
      <c r="H44" s="229" t="str">
        <f>IF([2]大数据效果预估!H44="","",[2]大数据效果预估!H44)</f>
        <v>0,15,30,45,60,75</v>
      </c>
      <c r="I44" s="229" t="str">
        <f>IF([2]大数据效果预估!I44="","",[2]大数据效果预估!I44)</f>
        <v>目标受到增益效果时触发效果</v>
      </c>
      <c r="J44" s="229" t="str">
        <f>IF([2]大数据效果预估!J44="","",[2]大数据效果预估!J44)</f>
        <v/>
      </c>
      <c r="K44" s="229" t="str">
        <f>IF([2]大数据效果预估!K44="","",[2]大数据效果预估!K44)</f>
        <v/>
      </c>
      <c r="L44" s="229" t="str">
        <f>IF([2]大数据效果预估!L44="","",[2]大数据效果预估!L44)</f>
        <v/>
      </c>
      <c r="M44" s="229" t="str">
        <f>IF([2]大数据效果预估!M44="","",[2]大数据效果预估!M44)</f>
        <v/>
      </c>
      <c r="N44" s="229">
        <f>IF([2]大数据效果预估!N44="","",[2]大数据效果预估!N44)</f>
        <v>0</v>
      </c>
      <c r="O44" s="229">
        <f>IF([2]大数据效果预估!O44="","",[2]大数据效果预估!O44)</f>
        <v>15</v>
      </c>
      <c r="P44" s="229">
        <f>IF([2]大数据效果预估!P44="","",[2]大数据效果预估!P44)</f>
        <v>30</v>
      </c>
      <c r="Q44" s="229">
        <f>IF([2]大数据效果预估!Q44="","",[2]大数据效果预估!Q44)</f>
        <v>45</v>
      </c>
      <c r="R44" s="229">
        <f>IF([2]大数据效果预估!R44="","",[2]大数据效果预估!R44)</f>
        <v>60</v>
      </c>
      <c r="S44" s="229">
        <f>IF([2]大数据效果预估!S44="","",[2]大数据效果预估!S44)</f>
        <v>75</v>
      </c>
      <c r="T44" s="229" t="str">
        <f>IF([2]大数据效果预估!T44="","",[2]大数据效果预估!T44)</f>
        <v/>
      </c>
      <c r="U44" s="229" t="str">
        <f>IF([2]大数据效果预估!U44="","",[2]大数据效果预估!U44)</f>
        <v/>
      </c>
      <c r="V44" s="229" t="str">
        <f>IF([2]大数据效果预估!V44="","",[2]大数据效果预估!V44)</f>
        <v/>
      </c>
      <c r="W44" s="229" t="str">
        <f>IF([2]大数据效果预估!W44="","",[2]大数据效果预估!W44)</f>
        <v/>
      </c>
      <c r="X44" s="229" t="str">
        <f>IF([2]大数据效果预估!X44="","",[2]大数据效果预估!X44)</f>
        <v/>
      </c>
      <c r="Y44" s="229" t="str">
        <f>IF([2]大数据效果预估!Y44="","",[2]大数据效果预估!Y44)</f>
        <v/>
      </c>
      <c r="Z44" s="229" t="str">
        <f>IF([2]大数据效果预估!Z44="","",[2]大数据效果预估!Z44)</f>
        <v/>
      </c>
      <c r="AA44" s="229" t="str">
        <f>IF([2]大数据效果预估!AA44="","",[2]大数据效果预估!AA44)</f>
        <v/>
      </c>
      <c r="AB44" s="229" t="str">
        <f>IF([2]大数据效果预估!AB44="","",[2]大数据效果预估!AB44)</f>
        <v/>
      </c>
      <c r="AC44" s="229" t="str">
        <f>IF([2]大数据效果预估!AC44="","",[2]大数据效果预估!AC44)</f>
        <v/>
      </c>
      <c r="AD44" s="229" t="str">
        <f>IF([2]大数据效果预估!AD44="","",[2]大数据效果预估!AD44)</f>
        <v/>
      </c>
      <c r="AE44" s="229" t="str">
        <f>IF([2]大数据效果预估!AE44="","",[2]大数据效果预估!AE44)</f>
        <v/>
      </c>
      <c r="AF44" s="229" t="str">
        <f>IF([2]大数据效果预估!AF44="","",[2]大数据效果预估!AF44)</f>
        <v/>
      </c>
      <c r="AG44" s="229" t="str">
        <f>IF([2]大数据效果预估!AG44="","",[2]大数据效果预估!AG44)</f>
        <v/>
      </c>
      <c r="AH44" s="229" t="str">
        <f>IF([2]大数据效果预估!AH44="","",[2]大数据效果预估!AH44)</f>
        <v/>
      </c>
      <c r="AI44" s="229" t="str">
        <f>IF([2]大数据效果预估!AI44="","",[2]大数据效果预估!AI44)</f>
        <v/>
      </c>
      <c r="AJ44" s="229" t="str">
        <f>IF([2]大数据效果预估!AJ44="","",[2]大数据效果预估!AJ44)</f>
        <v/>
      </c>
      <c r="AK44" s="229" t="str">
        <f>IF([2]大数据效果预估!AK44="","",[2]大数据效果预估!AK44)</f>
        <v/>
      </c>
      <c r="AL44" s="229" t="str">
        <f>IF([2]大数据效果预估!AL44="","",[2]大数据效果预估!AL44)</f>
        <v/>
      </c>
      <c r="AM44" s="229" t="str">
        <f>IF([2]大数据效果预估!AM44="","",[2]大数据效果预估!AM44)</f>
        <v/>
      </c>
      <c r="AN44" s="229" t="str">
        <f>IF([2]大数据效果预估!AN44="","",[2]大数据效果预估!AN44)</f>
        <v/>
      </c>
      <c r="AO44" s="229" t="str">
        <f>IF([2]大数据效果预估!AO44="","",[2]大数据效果预估!AO44)</f>
        <v/>
      </c>
      <c r="AP44" s="229" t="str">
        <f>IF([2]大数据效果预估!AP44="","",[2]大数据效果预估!AP44)</f>
        <v/>
      </c>
      <c r="AQ44" s="229" t="str">
        <f>IF([2]大数据效果预估!AQ44="","",[2]大数据效果预估!AQ44)</f>
        <v/>
      </c>
      <c r="AR44" s="229" t="str">
        <f>IF([2]大数据效果预估!AR44="","",[2]大数据效果预估!AR44)</f>
        <v/>
      </c>
      <c r="AS44" s="229" t="str">
        <f>IF([2]大数据效果预估!AS44="","",[2]大数据效果预估!AS44)</f>
        <v/>
      </c>
      <c r="AT44" s="229" t="str">
        <f>IF([2]大数据效果预估!AT44="","",[2]大数据效果预估!AT44)</f>
        <v/>
      </c>
      <c r="AU44" s="229" t="str">
        <f>IF([2]大数据效果预估!AU44="","",[2]大数据效果预估!AU44)</f>
        <v/>
      </c>
      <c r="AV44" s="229" t="str">
        <f>IF([2]大数据效果预估!AV44="","",[2]大数据效果预估!AV44)</f>
        <v/>
      </c>
      <c r="AW44" s="229" t="str">
        <f>IF([2]大数据效果预估!AW44="","",[2]大数据效果预估!AW44)</f>
        <v/>
      </c>
      <c r="AX44" s="229" t="str">
        <f>IF([2]大数据效果预估!AX44="","",[2]大数据效果预估!AX44)</f>
        <v/>
      </c>
      <c r="AY44" s="229" t="str">
        <f>IF([2]大数据效果预估!AY44="","",[2]大数据效果预估!AY44)</f>
        <v/>
      </c>
      <c r="AZ44" s="229" t="str">
        <f>IF([2]大数据效果预估!AZ44="","",[2]大数据效果预估!AZ44)</f>
        <v/>
      </c>
    </row>
    <row r="45" spans="1:52">
      <c r="A45" s="229" t="str">
        <f>IF([2]大数据效果预估!A45="","",[2]大数据效果预估!A45)</f>
        <v/>
      </c>
      <c r="B45" s="229" t="str">
        <f>IF([2]大数据效果预估!B45="","",[2]大数据效果预估!B45)</f>
        <v>目标受到灼烧效果</v>
      </c>
      <c r="C45" s="229">
        <f>IF([2]大数据效果预估!C45="","",[2]大数据效果预估!C45)</f>
        <v>40</v>
      </c>
      <c r="D45" s="229">
        <f>IF([2]大数据效果预估!D45="","",[2]大数据效果预估!D45)</f>
        <v>2.5</v>
      </c>
      <c r="E45" s="229" t="str">
        <f>IF([2]大数据效果预估!E45="","",[2]大数据效果预估!E45)</f>
        <v/>
      </c>
      <c r="F45" s="229" t="str">
        <f>IF([2]大数据效果预估!F45="","",[2]大数据效果预估!F45)</f>
        <v/>
      </c>
      <c r="G45" s="229" t="str">
        <f>IF([2]大数据效果预估!G45="","",[2]大数据效果预估!G45)</f>
        <v/>
      </c>
      <c r="H45" s="229" t="str">
        <f>IF([2]大数据效果预估!H45="","",[2]大数据效果预估!H45)</f>
        <v>0,40</v>
      </c>
      <c r="I45" s="229" t="str">
        <f>IF([2]大数据效果预估!I45="","",[2]大数据效果预估!I45)</f>
        <v>目标受到灼烧效果时触发效果</v>
      </c>
      <c r="J45" s="229" t="str">
        <f>IF([2]大数据效果预估!J45="","",[2]大数据效果预估!J45)</f>
        <v/>
      </c>
      <c r="K45" s="229" t="str">
        <f>IF([2]大数据效果预估!K45="","",[2]大数据效果预估!K45)</f>
        <v/>
      </c>
      <c r="L45" s="229" t="str">
        <f>IF([2]大数据效果预估!L45="","",[2]大数据效果预估!L45)</f>
        <v/>
      </c>
      <c r="M45" s="229" t="str">
        <f>IF([2]大数据效果预估!M45="","",[2]大数据效果预估!M45)</f>
        <v/>
      </c>
      <c r="N45" s="229">
        <f>IF([2]大数据效果预估!N45="","",[2]大数据效果预估!N45)</f>
        <v>0</v>
      </c>
      <c r="O45" s="229">
        <f>IF([2]大数据效果预估!O45="","",[2]大数据效果预估!O45)</f>
        <v>40</v>
      </c>
      <c r="P45" s="229" t="str">
        <f>IF([2]大数据效果预估!P45="","",[2]大数据效果预估!P45)</f>
        <v/>
      </c>
      <c r="Q45" s="229" t="str">
        <f>IF([2]大数据效果预估!Q45="","",[2]大数据效果预估!Q45)</f>
        <v/>
      </c>
      <c r="R45" s="229" t="str">
        <f>IF([2]大数据效果预估!R45="","",[2]大数据效果预估!R45)</f>
        <v/>
      </c>
      <c r="S45" s="229" t="str">
        <f>IF([2]大数据效果预估!S45="","",[2]大数据效果预估!S45)</f>
        <v/>
      </c>
      <c r="T45" s="229" t="str">
        <f>IF([2]大数据效果预估!T45="","",[2]大数据效果预估!T45)</f>
        <v/>
      </c>
      <c r="U45" s="229" t="str">
        <f>IF([2]大数据效果预估!U45="","",[2]大数据效果预估!U45)</f>
        <v/>
      </c>
      <c r="V45" s="229" t="str">
        <f>IF([2]大数据效果预估!V45="","",[2]大数据效果预估!V45)</f>
        <v/>
      </c>
      <c r="W45" s="229" t="str">
        <f>IF([2]大数据效果预估!W45="","",[2]大数据效果预估!W45)</f>
        <v/>
      </c>
      <c r="X45" s="229" t="str">
        <f>IF([2]大数据效果预估!X45="","",[2]大数据效果预估!X45)</f>
        <v/>
      </c>
      <c r="Y45" s="229" t="str">
        <f>IF([2]大数据效果预估!Y45="","",[2]大数据效果预估!Y45)</f>
        <v/>
      </c>
      <c r="Z45" s="229" t="str">
        <f>IF([2]大数据效果预估!Z45="","",[2]大数据效果预估!Z45)</f>
        <v/>
      </c>
      <c r="AA45" s="229" t="str">
        <f>IF([2]大数据效果预估!AA45="","",[2]大数据效果预估!AA45)</f>
        <v/>
      </c>
      <c r="AB45" s="229" t="str">
        <f>IF([2]大数据效果预估!AB45="","",[2]大数据效果预估!AB45)</f>
        <v/>
      </c>
      <c r="AC45" s="229" t="str">
        <f>IF([2]大数据效果预估!AC45="","",[2]大数据效果预估!AC45)</f>
        <v/>
      </c>
      <c r="AD45" s="229" t="str">
        <f>IF([2]大数据效果预估!AD45="","",[2]大数据效果预估!AD45)</f>
        <v/>
      </c>
      <c r="AE45" s="229" t="str">
        <f>IF([2]大数据效果预估!AE45="","",[2]大数据效果预估!AE45)</f>
        <v/>
      </c>
      <c r="AF45" s="229" t="str">
        <f>IF([2]大数据效果预估!AF45="","",[2]大数据效果预估!AF45)</f>
        <v/>
      </c>
      <c r="AG45" s="229" t="str">
        <f>IF([2]大数据效果预估!AG45="","",[2]大数据效果预估!AG45)</f>
        <v/>
      </c>
      <c r="AH45" s="229" t="str">
        <f>IF([2]大数据效果预估!AH45="","",[2]大数据效果预估!AH45)</f>
        <v/>
      </c>
      <c r="AI45" s="229" t="str">
        <f>IF([2]大数据效果预估!AI45="","",[2]大数据效果预估!AI45)</f>
        <v/>
      </c>
      <c r="AJ45" s="229" t="str">
        <f>IF([2]大数据效果预估!AJ45="","",[2]大数据效果预估!AJ45)</f>
        <v/>
      </c>
      <c r="AK45" s="229" t="str">
        <f>IF([2]大数据效果预估!AK45="","",[2]大数据效果预估!AK45)</f>
        <v/>
      </c>
      <c r="AL45" s="229" t="str">
        <f>IF([2]大数据效果预估!AL45="","",[2]大数据效果预估!AL45)</f>
        <v/>
      </c>
      <c r="AM45" s="229" t="str">
        <f>IF([2]大数据效果预估!AM45="","",[2]大数据效果预估!AM45)</f>
        <v/>
      </c>
      <c r="AN45" s="229" t="str">
        <f>IF([2]大数据效果预估!AN45="","",[2]大数据效果预估!AN45)</f>
        <v/>
      </c>
      <c r="AO45" s="229" t="str">
        <f>IF([2]大数据效果预估!AO45="","",[2]大数据效果预估!AO45)</f>
        <v/>
      </c>
      <c r="AP45" s="229" t="str">
        <f>IF([2]大数据效果预估!AP45="","",[2]大数据效果预估!AP45)</f>
        <v/>
      </c>
      <c r="AQ45" s="229" t="str">
        <f>IF([2]大数据效果预估!AQ45="","",[2]大数据效果预估!AQ45)</f>
        <v/>
      </c>
      <c r="AR45" s="229" t="str">
        <f>IF([2]大数据效果预估!AR45="","",[2]大数据效果预估!AR45)</f>
        <v/>
      </c>
      <c r="AS45" s="229" t="str">
        <f>IF([2]大数据效果预估!AS45="","",[2]大数据效果预估!AS45)</f>
        <v/>
      </c>
      <c r="AT45" s="229" t="str">
        <f>IF([2]大数据效果预估!AT45="","",[2]大数据效果预估!AT45)</f>
        <v/>
      </c>
      <c r="AU45" s="229" t="str">
        <f>IF([2]大数据效果预估!AU45="","",[2]大数据效果预估!AU45)</f>
        <v/>
      </c>
      <c r="AV45" s="229" t="str">
        <f>IF([2]大数据效果预估!AV45="","",[2]大数据效果预估!AV45)</f>
        <v/>
      </c>
      <c r="AW45" s="229" t="str">
        <f>IF([2]大数据效果预估!AW45="","",[2]大数据效果预估!AW45)</f>
        <v/>
      </c>
      <c r="AX45" s="229" t="str">
        <f>IF([2]大数据效果预估!AX45="","",[2]大数据效果预估!AX45)</f>
        <v/>
      </c>
      <c r="AY45" s="229" t="str">
        <f>IF([2]大数据效果预估!AY45="","",[2]大数据效果预估!AY45)</f>
        <v/>
      </c>
      <c r="AZ45" s="229" t="str">
        <f>IF([2]大数据效果预估!AZ45="","",[2]大数据效果预估!AZ45)</f>
        <v/>
      </c>
    </row>
    <row r="46" spans="1:52">
      <c r="A46" s="229" t="str">
        <f>IF([2]大数据效果预估!A46="","",[2]大数据效果预估!A46)</f>
        <v/>
      </c>
      <c r="B46" s="229" t="str">
        <f>IF([2]大数据效果预估!B46="","",[2]大数据效果预估!B46)</f>
        <v/>
      </c>
      <c r="C46" s="229" t="str">
        <f>IF([2]大数据效果预估!C46="","",[2]大数据效果预估!C46)</f>
        <v/>
      </c>
      <c r="D46" s="229" t="str">
        <f>IF([2]大数据效果预估!D46="","",[2]大数据效果预估!D46)</f>
        <v/>
      </c>
      <c r="E46" s="229" t="str">
        <f>IF([2]大数据效果预估!E46="","",[2]大数据效果预估!E46)</f>
        <v/>
      </c>
      <c r="F46" s="229" t="str">
        <f>IF([2]大数据效果预估!F46="","",[2]大数据效果预估!F46)</f>
        <v/>
      </c>
      <c r="G46" s="229" t="str">
        <f>IF([2]大数据效果预估!G46="","",[2]大数据效果预估!G46)</f>
        <v/>
      </c>
      <c r="H46" s="229" t="str">
        <f>IF([2]大数据效果预估!H46="","",[2]大数据效果预估!H46)</f>
        <v/>
      </c>
      <c r="I46" s="229" t="str">
        <f>IF([2]大数据效果预估!I46="","",[2]大数据效果预估!I46)</f>
        <v/>
      </c>
      <c r="J46" s="229" t="str">
        <f>IF([2]大数据效果预估!J46="","",[2]大数据效果预估!J46)</f>
        <v/>
      </c>
      <c r="K46" s="229" t="str">
        <f>IF([2]大数据效果预估!K46="","",[2]大数据效果预估!K46)</f>
        <v/>
      </c>
      <c r="L46" s="229" t="str">
        <f>IF([2]大数据效果预估!L46="","",[2]大数据效果预估!L46)</f>
        <v/>
      </c>
      <c r="M46" s="229" t="str">
        <f>IF([2]大数据效果预估!M46="","",[2]大数据效果预估!M46)</f>
        <v/>
      </c>
      <c r="N46" s="229" t="str">
        <f>IF([2]大数据效果预估!N46="","",[2]大数据效果预估!N46)</f>
        <v/>
      </c>
      <c r="O46" s="229" t="str">
        <f>IF([2]大数据效果预估!O46="","",[2]大数据效果预估!O46)</f>
        <v/>
      </c>
      <c r="P46" s="229" t="str">
        <f>IF([2]大数据效果预估!P46="","",[2]大数据效果预估!P46)</f>
        <v/>
      </c>
      <c r="Q46" s="229" t="str">
        <f>IF([2]大数据效果预估!Q46="","",[2]大数据效果预估!Q46)</f>
        <v/>
      </c>
      <c r="R46" s="229" t="str">
        <f>IF([2]大数据效果预估!R46="","",[2]大数据效果预估!R46)</f>
        <v/>
      </c>
      <c r="S46" s="229" t="str">
        <f>IF([2]大数据效果预估!S46="","",[2]大数据效果预估!S46)</f>
        <v/>
      </c>
      <c r="T46" s="229" t="str">
        <f>IF([2]大数据效果预估!T46="","",[2]大数据效果预估!T46)</f>
        <v/>
      </c>
      <c r="U46" s="229" t="str">
        <f>IF([2]大数据效果预估!U46="","",[2]大数据效果预估!U46)</f>
        <v/>
      </c>
      <c r="V46" s="229" t="str">
        <f>IF([2]大数据效果预估!V46="","",[2]大数据效果预估!V46)</f>
        <v/>
      </c>
      <c r="W46" s="229" t="str">
        <f>IF([2]大数据效果预估!W46="","",[2]大数据效果预估!W46)</f>
        <v/>
      </c>
      <c r="X46" s="229" t="str">
        <f>IF([2]大数据效果预估!X46="","",[2]大数据效果预估!X46)</f>
        <v/>
      </c>
      <c r="Y46" s="229" t="str">
        <f>IF([2]大数据效果预估!Y46="","",[2]大数据效果预估!Y46)</f>
        <v/>
      </c>
      <c r="Z46" s="229" t="str">
        <f>IF([2]大数据效果预估!Z46="","",[2]大数据效果预估!Z46)</f>
        <v/>
      </c>
      <c r="AA46" s="229" t="str">
        <f>IF([2]大数据效果预估!AA46="","",[2]大数据效果预估!AA46)</f>
        <v/>
      </c>
      <c r="AB46" s="229" t="str">
        <f>IF([2]大数据效果预估!AB46="","",[2]大数据效果预估!AB46)</f>
        <v/>
      </c>
      <c r="AC46" s="229" t="str">
        <f>IF([2]大数据效果预估!AC46="","",[2]大数据效果预估!AC46)</f>
        <v/>
      </c>
      <c r="AD46" s="229" t="str">
        <f>IF([2]大数据效果预估!AD46="","",[2]大数据效果预估!AD46)</f>
        <v/>
      </c>
      <c r="AE46" s="229" t="str">
        <f>IF([2]大数据效果预估!AE46="","",[2]大数据效果预估!AE46)</f>
        <v/>
      </c>
      <c r="AF46" s="229" t="str">
        <f>IF([2]大数据效果预估!AF46="","",[2]大数据效果预估!AF46)</f>
        <v/>
      </c>
      <c r="AG46" s="229" t="str">
        <f>IF([2]大数据效果预估!AG46="","",[2]大数据效果预估!AG46)</f>
        <v/>
      </c>
      <c r="AH46" s="229" t="str">
        <f>IF([2]大数据效果预估!AH46="","",[2]大数据效果预估!AH46)</f>
        <v/>
      </c>
      <c r="AI46" s="229" t="str">
        <f>IF([2]大数据效果预估!AI46="","",[2]大数据效果预估!AI46)</f>
        <v/>
      </c>
      <c r="AJ46" s="229" t="str">
        <f>IF([2]大数据效果预估!AJ46="","",[2]大数据效果预估!AJ46)</f>
        <v/>
      </c>
      <c r="AK46" s="229" t="str">
        <f>IF([2]大数据效果预估!AK46="","",[2]大数据效果预估!AK46)</f>
        <v/>
      </c>
      <c r="AL46" s="229" t="str">
        <f>IF([2]大数据效果预估!AL46="","",[2]大数据效果预估!AL46)</f>
        <v/>
      </c>
      <c r="AM46" s="229" t="str">
        <f>IF([2]大数据效果预估!AM46="","",[2]大数据效果预估!AM46)</f>
        <v/>
      </c>
      <c r="AN46" s="229" t="str">
        <f>IF([2]大数据效果预估!AN46="","",[2]大数据效果预估!AN46)</f>
        <v/>
      </c>
      <c r="AO46" s="229" t="str">
        <f>IF([2]大数据效果预估!AO46="","",[2]大数据效果预估!AO46)</f>
        <v/>
      </c>
      <c r="AP46" s="229" t="str">
        <f>IF([2]大数据效果预估!AP46="","",[2]大数据效果预估!AP46)</f>
        <v/>
      </c>
      <c r="AQ46" s="229" t="str">
        <f>IF([2]大数据效果预估!AQ46="","",[2]大数据效果预估!AQ46)</f>
        <v/>
      </c>
      <c r="AR46" s="229" t="str">
        <f>IF([2]大数据效果预估!AR46="","",[2]大数据效果预估!AR46)</f>
        <v/>
      </c>
      <c r="AS46" s="229" t="str">
        <f>IF([2]大数据效果预估!AS46="","",[2]大数据效果预估!AS46)</f>
        <v/>
      </c>
      <c r="AT46" s="229" t="str">
        <f>IF([2]大数据效果预估!AT46="","",[2]大数据效果预估!AT46)</f>
        <v/>
      </c>
      <c r="AU46" s="229" t="str">
        <f>IF([2]大数据效果预估!AU46="","",[2]大数据效果预估!AU46)</f>
        <v/>
      </c>
      <c r="AV46" s="229" t="str">
        <f>IF([2]大数据效果预估!AV46="","",[2]大数据效果预估!AV46)</f>
        <v/>
      </c>
      <c r="AW46" s="229" t="str">
        <f>IF([2]大数据效果预估!AW46="","",[2]大数据效果预估!AW46)</f>
        <v/>
      </c>
      <c r="AX46" s="229" t="str">
        <f>IF([2]大数据效果预估!AX46="","",[2]大数据效果预估!AX46)</f>
        <v/>
      </c>
      <c r="AY46" s="229" t="str">
        <f>IF([2]大数据效果预估!AY46="","",[2]大数据效果预估!AY46)</f>
        <v/>
      </c>
      <c r="AZ46" s="229" t="str">
        <f>IF([2]大数据效果预估!AZ46="","",[2]大数据效果预估!AZ46)</f>
        <v/>
      </c>
    </row>
    <row r="47" spans="1:52">
      <c r="A47" s="229" t="str">
        <f>IF([2]大数据效果预估!A47="","",[2]大数据效果预估!A47)</f>
        <v/>
      </c>
      <c r="B47" s="229" t="str">
        <f>IF([2]大数据效果预估!B47="","",[2]大数据效果预估!B47)</f>
        <v/>
      </c>
      <c r="C47" s="229" t="str">
        <f>IF([2]大数据效果预估!C47="","",[2]大数据效果预估!C47)</f>
        <v/>
      </c>
      <c r="D47" s="229" t="str">
        <f>IF([2]大数据效果预估!D47="","",[2]大数据效果预估!D47)</f>
        <v/>
      </c>
      <c r="E47" s="229" t="str">
        <f>IF([2]大数据效果预估!E47="","",[2]大数据效果预估!E47)</f>
        <v/>
      </c>
      <c r="F47" s="229" t="str">
        <f>IF([2]大数据效果预估!F47="","",[2]大数据效果预估!F47)</f>
        <v/>
      </c>
      <c r="G47" s="229" t="str">
        <f>IF([2]大数据效果预估!G47="","",[2]大数据效果预估!G47)</f>
        <v/>
      </c>
      <c r="H47" s="229" t="str">
        <f>IF([2]大数据效果预估!H47="","",[2]大数据效果预估!H47)</f>
        <v/>
      </c>
      <c r="I47" s="229" t="str">
        <f>IF([2]大数据效果预估!I47="","",[2]大数据效果预估!I47)</f>
        <v/>
      </c>
      <c r="J47" s="229" t="str">
        <f>IF([2]大数据效果预估!J47="","",[2]大数据效果预估!J47)</f>
        <v/>
      </c>
      <c r="K47" s="229" t="str">
        <f>IF([2]大数据效果预估!K47="","",[2]大数据效果预估!K47)</f>
        <v/>
      </c>
      <c r="L47" s="229" t="str">
        <f>IF([2]大数据效果预估!L47="","",[2]大数据效果预估!L47)</f>
        <v/>
      </c>
      <c r="M47" s="229" t="str">
        <f>IF([2]大数据效果预估!M47="","",[2]大数据效果预估!M47)</f>
        <v/>
      </c>
      <c r="N47" s="229" t="str">
        <f>IF([2]大数据效果预估!N47="","",[2]大数据效果预估!N47)</f>
        <v/>
      </c>
      <c r="O47" s="229" t="str">
        <f>IF([2]大数据效果预估!O47="","",[2]大数据效果预估!O47)</f>
        <v/>
      </c>
      <c r="P47" s="229" t="str">
        <f>IF([2]大数据效果预估!P47="","",[2]大数据效果预估!P47)</f>
        <v/>
      </c>
      <c r="Q47" s="229" t="str">
        <f>IF([2]大数据效果预估!Q47="","",[2]大数据效果预估!Q47)</f>
        <v/>
      </c>
      <c r="R47" s="229" t="str">
        <f>IF([2]大数据效果预估!R47="","",[2]大数据效果预估!R47)</f>
        <v/>
      </c>
      <c r="S47" s="229" t="str">
        <f>IF([2]大数据效果预估!S47="","",[2]大数据效果预估!S47)</f>
        <v/>
      </c>
      <c r="T47" s="229" t="str">
        <f>IF([2]大数据效果预估!T47="","",[2]大数据效果预估!T47)</f>
        <v/>
      </c>
      <c r="U47" s="229" t="str">
        <f>IF([2]大数据效果预估!U47="","",[2]大数据效果预估!U47)</f>
        <v/>
      </c>
      <c r="V47" s="229" t="str">
        <f>IF([2]大数据效果预估!V47="","",[2]大数据效果预估!V47)</f>
        <v/>
      </c>
      <c r="W47" s="229" t="str">
        <f>IF([2]大数据效果预估!W47="","",[2]大数据效果预估!W47)</f>
        <v/>
      </c>
      <c r="X47" s="229" t="str">
        <f>IF([2]大数据效果预估!X47="","",[2]大数据效果预估!X47)</f>
        <v/>
      </c>
      <c r="Y47" s="229" t="str">
        <f>IF([2]大数据效果预估!Y47="","",[2]大数据效果预估!Y47)</f>
        <v/>
      </c>
      <c r="Z47" s="229" t="str">
        <f>IF([2]大数据效果预估!Z47="","",[2]大数据效果预估!Z47)</f>
        <v/>
      </c>
      <c r="AA47" s="229" t="str">
        <f>IF([2]大数据效果预估!AA47="","",[2]大数据效果预估!AA47)</f>
        <v/>
      </c>
      <c r="AB47" s="229" t="str">
        <f>IF([2]大数据效果预估!AB47="","",[2]大数据效果预估!AB47)</f>
        <v/>
      </c>
      <c r="AC47" s="229" t="str">
        <f>IF([2]大数据效果预估!AC47="","",[2]大数据效果预估!AC47)</f>
        <v/>
      </c>
      <c r="AD47" s="229" t="str">
        <f>IF([2]大数据效果预估!AD47="","",[2]大数据效果预估!AD47)</f>
        <v/>
      </c>
      <c r="AE47" s="229" t="str">
        <f>IF([2]大数据效果预估!AE47="","",[2]大数据效果预估!AE47)</f>
        <v/>
      </c>
      <c r="AF47" s="229" t="str">
        <f>IF([2]大数据效果预估!AF47="","",[2]大数据效果预估!AF47)</f>
        <v/>
      </c>
      <c r="AG47" s="229" t="str">
        <f>IF([2]大数据效果预估!AG47="","",[2]大数据效果预估!AG47)</f>
        <v/>
      </c>
      <c r="AH47" s="229" t="str">
        <f>IF([2]大数据效果预估!AH47="","",[2]大数据效果预估!AH47)</f>
        <v/>
      </c>
      <c r="AI47" s="229" t="str">
        <f>IF([2]大数据效果预估!AI47="","",[2]大数据效果预估!AI47)</f>
        <v/>
      </c>
      <c r="AJ47" s="229" t="str">
        <f>IF([2]大数据效果预估!AJ47="","",[2]大数据效果预估!AJ47)</f>
        <v/>
      </c>
      <c r="AK47" s="229" t="str">
        <f>IF([2]大数据效果预估!AK47="","",[2]大数据效果预估!AK47)</f>
        <v/>
      </c>
      <c r="AL47" s="229" t="str">
        <f>IF([2]大数据效果预估!AL47="","",[2]大数据效果预估!AL47)</f>
        <v/>
      </c>
      <c r="AM47" s="229" t="str">
        <f>IF([2]大数据效果预估!AM47="","",[2]大数据效果预估!AM47)</f>
        <v/>
      </c>
      <c r="AN47" s="229" t="str">
        <f>IF([2]大数据效果预估!AN47="","",[2]大数据效果预估!AN47)</f>
        <v/>
      </c>
      <c r="AO47" s="229" t="str">
        <f>IF([2]大数据效果预估!AO47="","",[2]大数据效果预估!AO47)</f>
        <v/>
      </c>
      <c r="AP47" s="229" t="str">
        <f>IF([2]大数据效果预估!AP47="","",[2]大数据效果预估!AP47)</f>
        <v/>
      </c>
      <c r="AQ47" s="229" t="str">
        <f>IF([2]大数据效果预估!AQ47="","",[2]大数据效果预估!AQ47)</f>
        <v/>
      </c>
      <c r="AR47" s="229" t="str">
        <f>IF([2]大数据效果预估!AR47="","",[2]大数据效果预估!AR47)</f>
        <v/>
      </c>
      <c r="AS47" s="229" t="str">
        <f>IF([2]大数据效果预估!AS47="","",[2]大数据效果预估!AS47)</f>
        <v/>
      </c>
      <c r="AT47" s="229" t="str">
        <f>IF([2]大数据效果预估!AT47="","",[2]大数据效果预估!AT47)</f>
        <v/>
      </c>
      <c r="AU47" s="229" t="str">
        <f>IF([2]大数据效果预估!AU47="","",[2]大数据效果预估!AU47)</f>
        <v/>
      </c>
      <c r="AV47" s="229" t="str">
        <f>IF([2]大数据效果预估!AV47="","",[2]大数据效果预估!AV47)</f>
        <v/>
      </c>
      <c r="AW47" s="229" t="str">
        <f>IF([2]大数据效果预估!AW47="","",[2]大数据效果预估!AW47)</f>
        <v/>
      </c>
      <c r="AX47" s="229" t="str">
        <f>IF([2]大数据效果预估!AX47="","",[2]大数据效果预估!AX47)</f>
        <v/>
      </c>
      <c r="AY47" s="229" t="str">
        <f>IF([2]大数据效果预估!AY47="","",[2]大数据效果预估!AY47)</f>
        <v/>
      </c>
      <c r="AZ47" s="229" t="str">
        <f>IF([2]大数据效果预估!AZ47="","",[2]大数据效果预估!AZ47)</f>
        <v/>
      </c>
    </row>
    <row r="48" spans="1:52">
      <c r="A48" s="229" t="str">
        <f>IF([2]大数据效果预估!A48="","",[2]大数据效果预估!A48)</f>
        <v/>
      </c>
      <c r="B48" s="229" t="str">
        <f>IF([2]大数据效果预估!B48="","",[2]大数据效果预估!B48)</f>
        <v/>
      </c>
      <c r="C48" s="229" t="str">
        <f>IF([2]大数据效果预估!C48="","",[2]大数据效果预估!C48)</f>
        <v/>
      </c>
      <c r="D48" s="229" t="str">
        <f>IF([2]大数据效果预估!D48="","",[2]大数据效果预估!D48)</f>
        <v/>
      </c>
      <c r="E48" s="229" t="str">
        <f>IF([2]大数据效果预估!E48="","",[2]大数据效果预估!E48)</f>
        <v/>
      </c>
      <c r="F48" s="229" t="str">
        <f>IF([2]大数据效果预估!F48="","",[2]大数据效果预估!F48)</f>
        <v/>
      </c>
      <c r="G48" s="229" t="str">
        <f>IF([2]大数据效果预估!G48="","",[2]大数据效果预估!G48)</f>
        <v/>
      </c>
      <c r="H48" s="229" t="str">
        <f>IF([2]大数据效果预估!H48="","",[2]大数据效果预估!H48)</f>
        <v/>
      </c>
      <c r="I48" s="229" t="str">
        <f>IF([2]大数据效果预估!I48="","",[2]大数据效果预估!I48)</f>
        <v/>
      </c>
      <c r="J48" s="229" t="str">
        <f>IF([2]大数据效果预估!J48="","",[2]大数据效果预估!J48)</f>
        <v/>
      </c>
      <c r="K48" s="229" t="str">
        <f>IF([2]大数据效果预估!K48="","",[2]大数据效果预估!K48)</f>
        <v/>
      </c>
      <c r="L48" s="229" t="str">
        <f>IF([2]大数据效果预估!L48="","",[2]大数据效果预估!L48)</f>
        <v/>
      </c>
      <c r="M48" s="229" t="str">
        <f>IF([2]大数据效果预估!M48="","",[2]大数据效果预估!M48)</f>
        <v/>
      </c>
      <c r="N48" s="229" t="str">
        <f>IF([2]大数据效果预估!N48="","",[2]大数据效果预估!N48)</f>
        <v/>
      </c>
      <c r="O48" s="229" t="str">
        <f>IF([2]大数据效果预估!O48="","",[2]大数据效果预估!O48)</f>
        <v/>
      </c>
      <c r="P48" s="229" t="str">
        <f>IF([2]大数据效果预估!P48="","",[2]大数据效果预估!P48)</f>
        <v/>
      </c>
      <c r="Q48" s="229" t="str">
        <f>IF([2]大数据效果预估!Q48="","",[2]大数据效果预估!Q48)</f>
        <v/>
      </c>
      <c r="R48" s="229" t="str">
        <f>IF([2]大数据效果预估!R48="","",[2]大数据效果预估!R48)</f>
        <v/>
      </c>
      <c r="S48" s="229" t="str">
        <f>IF([2]大数据效果预估!S48="","",[2]大数据效果预估!S48)</f>
        <v/>
      </c>
      <c r="T48" s="229" t="str">
        <f>IF([2]大数据效果预估!T48="","",[2]大数据效果预估!T48)</f>
        <v/>
      </c>
      <c r="U48" s="229" t="str">
        <f>IF([2]大数据效果预估!U48="","",[2]大数据效果预估!U48)</f>
        <v/>
      </c>
      <c r="V48" s="229" t="str">
        <f>IF([2]大数据效果预估!V48="","",[2]大数据效果预估!V48)</f>
        <v/>
      </c>
      <c r="W48" s="229" t="str">
        <f>IF([2]大数据效果预估!W48="","",[2]大数据效果预估!W48)</f>
        <v/>
      </c>
      <c r="X48" s="229" t="str">
        <f>IF([2]大数据效果预估!X48="","",[2]大数据效果预估!X48)</f>
        <v/>
      </c>
      <c r="Y48" s="229" t="str">
        <f>IF([2]大数据效果预估!Y48="","",[2]大数据效果预估!Y48)</f>
        <v/>
      </c>
      <c r="Z48" s="229" t="str">
        <f>IF([2]大数据效果预估!Z48="","",[2]大数据效果预估!Z48)</f>
        <v/>
      </c>
      <c r="AA48" s="229" t="str">
        <f>IF([2]大数据效果预估!AA48="","",[2]大数据效果预估!AA48)</f>
        <v/>
      </c>
      <c r="AB48" s="229" t="str">
        <f>IF([2]大数据效果预估!AB48="","",[2]大数据效果预估!AB48)</f>
        <v/>
      </c>
      <c r="AC48" s="229" t="str">
        <f>IF([2]大数据效果预估!AC48="","",[2]大数据效果预估!AC48)</f>
        <v/>
      </c>
      <c r="AD48" s="229" t="str">
        <f>IF([2]大数据效果预估!AD48="","",[2]大数据效果预估!AD48)</f>
        <v/>
      </c>
      <c r="AE48" s="229" t="str">
        <f>IF([2]大数据效果预估!AE48="","",[2]大数据效果预估!AE48)</f>
        <v/>
      </c>
      <c r="AF48" s="229" t="str">
        <f>IF([2]大数据效果预估!AF48="","",[2]大数据效果预估!AF48)</f>
        <v/>
      </c>
      <c r="AG48" s="229" t="str">
        <f>IF([2]大数据效果预估!AG48="","",[2]大数据效果预估!AG48)</f>
        <v/>
      </c>
      <c r="AH48" s="229" t="str">
        <f>IF([2]大数据效果预估!AH48="","",[2]大数据效果预估!AH48)</f>
        <v/>
      </c>
      <c r="AI48" s="229" t="str">
        <f>IF([2]大数据效果预估!AI48="","",[2]大数据效果预估!AI48)</f>
        <v/>
      </c>
      <c r="AJ48" s="229" t="str">
        <f>IF([2]大数据效果预估!AJ48="","",[2]大数据效果预估!AJ48)</f>
        <v/>
      </c>
      <c r="AK48" s="229" t="str">
        <f>IF([2]大数据效果预估!AK48="","",[2]大数据效果预估!AK48)</f>
        <v/>
      </c>
      <c r="AL48" s="229" t="str">
        <f>IF([2]大数据效果预估!AL48="","",[2]大数据效果预估!AL48)</f>
        <v/>
      </c>
      <c r="AM48" s="229" t="str">
        <f>IF([2]大数据效果预估!AM48="","",[2]大数据效果预估!AM48)</f>
        <v/>
      </c>
      <c r="AN48" s="229" t="str">
        <f>IF([2]大数据效果预估!AN48="","",[2]大数据效果预估!AN48)</f>
        <v/>
      </c>
      <c r="AO48" s="229" t="str">
        <f>IF([2]大数据效果预估!AO48="","",[2]大数据效果预估!AO48)</f>
        <v/>
      </c>
      <c r="AP48" s="229" t="str">
        <f>IF([2]大数据效果预估!AP48="","",[2]大数据效果预估!AP48)</f>
        <v/>
      </c>
      <c r="AQ48" s="229" t="str">
        <f>IF([2]大数据效果预估!AQ48="","",[2]大数据效果预估!AQ48)</f>
        <v/>
      </c>
      <c r="AR48" s="229" t="str">
        <f>IF([2]大数据效果预估!AR48="","",[2]大数据效果预估!AR48)</f>
        <v/>
      </c>
      <c r="AS48" s="229" t="str">
        <f>IF([2]大数据效果预估!AS48="","",[2]大数据效果预估!AS48)</f>
        <v/>
      </c>
      <c r="AT48" s="229" t="str">
        <f>IF([2]大数据效果预估!AT48="","",[2]大数据效果预估!AT48)</f>
        <v/>
      </c>
      <c r="AU48" s="229" t="str">
        <f>IF([2]大数据效果预估!AU48="","",[2]大数据效果预估!AU48)</f>
        <v/>
      </c>
      <c r="AV48" s="229" t="str">
        <f>IF([2]大数据效果预估!AV48="","",[2]大数据效果预估!AV48)</f>
        <v/>
      </c>
      <c r="AW48" s="229" t="str">
        <f>IF([2]大数据效果预估!AW48="","",[2]大数据效果预估!AW48)</f>
        <v/>
      </c>
      <c r="AX48" s="229" t="str">
        <f>IF([2]大数据效果预估!AX48="","",[2]大数据效果预估!AX48)</f>
        <v/>
      </c>
      <c r="AY48" s="229" t="str">
        <f>IF([2]大数据效果预估!AY48="","",[2]大数据效果预估!AY48)</f>
        <v/>
      </c>
      <c r="AZ48" s="229" t="str">
        <f>IF([2]大数据效果预估!AZ48="","",[2]大数据效果预估!AZ48)</f>
        <v/>
      </c>
    </row>
    <row r="49" spans="1:52">
      <c r="A49" s="229" t="str">
        <f>IF([2]大数据效果预估!A49="","",[2]大数据效果预估!A49)</f>
        <v/>
      </c>
      <c r="B49" s="229" t="str">
        <f>IF([2]大数据效果预估!B49="","",[2]大数据效果预估!B49)</f>
        <v/>
      </c>
      <c r="C49" s="229" t="str">
        <f>IF([2]大数据效果预估!C49="","",[2]大数据效果预估!C49)</f>
        <v/>
      </c>
      <c r="D49" s="229" t="str">
        <f>IF([2]大数据效果预估!D49="","",[2]大数据效果预估!D49)</f>
        <v/>
      </c>
      <c r="E49" s="229" t="str">
        <f>IF([2]大数据效果预估!E49="","",[2]大数据效果预估!E49)</f>
        <v/>
      </c>
      <c r="F49" s="229" t="str">
        <f>IF([2]大数据效果预估!F49="","",[2]大数据效果预估!F49)</f>
        <v/>
      </c>
      <c r="G49" s="229" t="str">
        <f>IF([2]大数据效果预估!G49="","",[2]大数据效果预估!G49)</f>
        <v/>
      </c>
      <c r="H49" s="229" t="str">
        <f>IF([2]大数据效果预估!H49="","",[2]大数据效果预估!H49)</f>
        <v/>
      </c>
      <c r="I49" s="229" t="str">
        <f>IF([2]大数据效果预估!I49="","",[2]大数据效果预估!I49)</f>
        <v/>
      </c>
      <c r="J49" s="229" t="str">
        <f>IF([2]大数据效果预估!J49="","",[2]大数据效果预估!J49)</f>
        <v/>
      </c>
      <c r="K49" s="229" t="str">
        <f>IF([2]大数据效果预估!K49="","",[2]大数据效果预估!K49)</f>
        <v/>
      </c>
      <c r="L49" s="229" t="str">
        <f>IF([2]大数据效果预估!L49="","",[2]大数据效果预估!L49)</f>
        <v/>
      </c>
      <c r="M49" s="229" t="str">
        <f>IF([2]大数据效果预估!M49="","",[2]大数据效果预估!M49)</f>
        <v/>
      </c>
      <c r="N49" s="229" t="str">
        <f>IF([2]大数据效果预估!N49="","",[2]大数据效果预估!N49)</f>
        <v/>
      </c>
      <c r="O49" s="229" t="str">
        <f>IF([2]大数据效果预估!O49="","",[2]大数据效果预估!O49)</f>
        <v/>
      </c>
      <c r="P49" s="229" t="str">
        <f>IF([2]大数据效果预估!P49="","",[2]大数据效果预估!P49)</f>
        <v/>
      </c>
      <c r="Q49" s="229" t="str">
        <f>IF([2]大数据效果预估!Q49="","",[2]大数据效果预估!Q49)</f>
        <v/>
      </c>
      <c r="R49" s="229" t="str">
        <f>IF([2]大数据效果预估!R49="","",[2]大数据效果预估!R49)</f>
        <v/>
      </c>
      <c r="S49" s="229" t="str">
        <f>IF([2]大数据效果预估!S49="","",[2]大数据效果预估!S49)</f>
        <v/>
      </c>
      <c r="T49" s="229" t="str">
        <f>IF([2]大数据效果预估!T49="","",[2]大数据效果预估!T49)</f>
        <v/>
      </c>
      <c r="U49" s="229" t="str">
        <f>IF([2]大数据效果预估!U49="","",[2]大数据效果预估!U49)</f>
        <v/>
      </c>
      <c r="V49" s="229" t="str">
        <f>IF([2]大数据效果预估!V49="","",[2]大数据效果预估!V49)</f>
        <v/>
      </c>
      <c r="W49" s="229" t="str">
        <f>IF([2]大数据效果预估!W49="","",[2]大数据效果预估!W49)</f>
        <v/>
      </c>
      <c r="X49" s="229" t="str">
        <f>IF([2]大数据效果预估!X49="","",[2]大数据效果预估!X49)</f>
        <v/>
      </c>
      <c r="Y49" s="229" t="str">
        <f>IF([2]大数据效果预估!Y49="","",[2]大数据效果预估!Y49)</f>
        <v/>
      </c>
      <c r="Z49" s="229" t="str">
        <f>IF([2]大数据效果预估!Z49="","",[2]大数据效果预估!Z49)</f>
        <v/>
      </c>
      <c r="AA49" s="229" t="str">
        <f>IF([2]大数据效果预估!AA49="","",[2]大数据效果预估!AA49)</f>
        <v/>
      </c>
      <c r="AB49" s="229" t="str">
        <f>IF([2]大数据效果预估!AB49="","",[2]大数据效果预估!AB49)</f>
        <v/>
      </c>
      <c r="AC49" s="229" t="str">
        <f>IF([2]大数据效果预估!AC49="","",[2]大数据效果预估!AC49)</f>
        <v/>
      </c>
      <c r="AD49" s="229" t="str">
        <f>IF([2]大数据效果预估!AD49="","",[2]大数据效果预估!AD49)</f>
        <v/>
      </c>
      <c r="AE49" s="229" t="str">
        <f>IF([2]大数据效果预估!AE49="","",[2]大数据效果预估!AE49)</f>
        <v/>
      </c>
      <c r="AF49" s="229" t="str">
        <f>IF([2]大数据效果预估!AF49="","",[2]大数据效果预估!AF49)</f>
        <v/>
      </c>
      <c r="AG49" s="229" t="str">
        <f>IF([2]大数据效果预估!AG49="","",[2]大数据效果预估!AG49)</f>
        <v/>
      </c>
      <c r="AH49" s="229" t="str">
        <f>IF([2]大数据效果预估!AH49="","",[2]大数据效果预估!AH49)</f>
        <v/>
      </c>
      <c r="AI49" s="229" t="str">
        <f>IF([2]大数据效果预估!AI49="","",[2]大数据效果预估!AI49)</f>
        <v/>
      </c>
      <c r="AJ49" s="229" t="str">
        <f>IF([2]大数据效果预估!AJ49="","",[2]大数据效果预估!AJ49)</f>
        <v/>
      </c>
      <c r="AK49" s="229" t="str">
        <f>IF([2]大数据效果预估!AK49="","",[2]大数据效果预估!AK49)</f>
        <v/>
      </c>
      <c r="AL49" s="229" t="str">
        <f>IF([2]大数据效果预估!AL49="","",[2]大数据效果预估!AL49)</f>
        <v/>
      </c>
      <c r="AM49" s="229" t="str">
        <f>IF([2]大数据效果预估!AM49="","",[2]大数据效果预估!AM49)</f>
        <v/>
      </c>
      <c r="AN49" s="229" t="str">
        <f>IF([2]大数据效果预估!AN49="","",[2]大数据效果预估!AN49)</f>
        <v/>
      </c>
      <c r="AO49" s="229" t="str">
        <f>IF([2]大数据效果预估!AO49="","",[2]大数据效果预估!AO49)</f>
        <v/>
      </c>
      <c r="AP49" s="229" t="str">
        <f>IF([2]大数据效果预估!AP49="","",[2]大数据效果预估!AP49)</f>
        <v/>
      </c>
      <c r="AQ49" s="229" t="str">
        <f>IF([2]大数据效果预估!AQ49="","",[2]大数据效果预估!AQ49)</f>
        <v/>
      </c>
      <c r="AR49" s="229" t="str">
        <f>IF([2]大数据效果预估!AR49="","",[2]大数据效果预估!AR49)</f>
        <v/>
      </c>
      <c r="AS49" s="229" t="str">
        <f>IF([2]大数据效果预估!AS49="","",[2]大数据效果预估!AS49)</f>
        <v/>
      </c>
      <c r="AT49" s="229" t="str">
        <f>IF([2]大数据效果预估!AT49="","",[2]大数据效果预估!AT49)</f>
        <v/>
      </c>
      <c r="AU49" s="229" t="str">
        <f>IF([2]大数据效果预估!AU49="","",[2]大数据效果预估!AU49)</f>
        <v/>
      </c>
      <c r="AV49" s="229" t="str">
        <f>IF([2]大数据效果预估!AV49="","",[2]大数据效果预估!AV49)</f>
        <v/>
      </c>
      <c r="AW49" s="229" t="str">
        <f>IF([2]大数据效果预估!AW49="","",[2]大数据效果预估!AW49)</f>
        <v/>
      </c>
      <c r="AX49" s="229" t="str">
        <f>IF([2]大数据效果预估!AX49="","",[2]大数据效果预估!AX49)</f>
        <v/>
      </c>
      <c r="AY49" s="229" t="str">
        <f>IF([2]大数据效果预估!AY49="","",[2]大数据效果预估!AY49)</f>
        <v/>
      </c>
      <c r="AZ49" s="229" t="str">
        <f>IF([2]大数据效果预估!AZ49="","",[2]大数据效果预估!AZ49)</f>
        <v/>
      </c>
    </row>
    <row r="50" spans="1:52">
      <c r="A50" s="229" t="str">
        <f>IF([2]大数据效果预估!A50="","",[2]大数据效果预估!A50)</f>
        <v/>
      </c>
      <c r="B50" s="229" t="str">
        <f>IF([2]大数据效果预估!B50="","",[2]大数据效果预估!B50)</f>
        <v/>
      </c>
      <c r="C50" s="229" t="str">
        <f>IF([2]大数据效果预估!C50="","",[2]大数据效果预估!C50)</f>
        <v/>
      </c>
      <c r="D50" s="229" t="str">
        <f>IF([2]大数据效果预估!D50="","",[2]大数据效果预估!D50)</f>
        <v/>
      </c>
      <c r="E50" s="229" t="str">
        <f>IF([2]大数据效果预估!E50="","",[2]大数据效果预估!E50)</f>
        <v/>
      </c>
      <c r="F50" s="229" t="str">
        <f>IF([2]大数据效果预估!F50="","",[2]大数据效果预估!F50)</f>
        <v/>
      </c>
      <c r="G50" s="229" t="str">
        <f>IF([2]大数据效果预估!G50="","",[2]大数据效果预估!G50)</f>
        <v/>
      </c>
      <c r="H50" s="229" t="str">
        <f>IF([2]大数据效果预估!H50="","",[2]大数据效果预估!H50)</f>
        <v/>
      </c>
      <c r="I50" s="229" t="str">
        <f>IF([2]大数据效果预估!I50="","",[2]大数据效果预估!I50)</f>
        <v/>
      </c>
      <c r="J50" s="229" t="str">
        <f>IF([2]大数据效果预估!J50="","",[2]大数据效果预估!J50)</f>
        <v/>
      </c>
      <c r="K50" s="229" t="str">
        <f>IF([2]大数据效果预估!K50="","",[2]大数据效果预估!K50)</f>
        <v/>
      </c>
      <c r="L50" s="229" t="str">
        <f>IF([2]大数据效果预估!L50="","",[2]大数据效果预估!L50)</f>
        <v/>
      </c>
      <c r="M50" s="229" t="str">
        <f>IF([2]大数据效果预估!M50="","",[2]大数据效果预估!M50)</f>
        <v/>
      </c>
      <c r="N50" s="229" t="str">
        <f>IF([2]大数据效果预估!N50="","",[2]大数据效果预估!N50)</f>
        <v/>
      </c>
      <c r="O50" s="229" t="str">
        <f>IF([2]大数据效果预估!O50="","",[2]大数据效果预估!O50)</f>
        <v/>
      </c>
      <c r="P50" s="229" t="str">
        <f>IF([2]大数据效果预估!P50="","",[2]大数据效果预估!P50)</f>
        <v/>
      </c>
      <c r="Q50" s="229" t="str">
        <f>IF([2]大数据效果预估!Q50="","",[2]大数据效果预估!Q50)</f>
        <v/>
      </c>
      <c r="R50" s="229" t="str">
        <f>IF([2]大数据效果预估!R50="","",[2]大数据效果预估!R50)</f>
        <v/>
      </c>
      <c r="S50" s="229" t="str">
        <f>IF([2]大数据效果预估!S50="","",[2]大数据效果预估!S50)</f>
        <v/>
      </c>
      <c r="T50" s="229" t="str">
        <f>IF([2]大数据效果预估!T50="","",[2]大数据效果预估!T50)</f>
        <v/>
      </c>
      <c r="U50" s="229" t="str">
        <f>IF([2]大数据效果预估!U50="","",[2]大数据效果预估!U50)</f>
        <v/>
      </c>
      <c r="V50" s="229" t="str">
        <f>IF([2]大数据效果预估!V50="","",[2]大数据效果预估!V50)</f>
        <v/>
      </c>
      <c r="W50" s="229" t="str">
        <f>IF([2]大数据效果预估!W50="","",[2]大数据效果预估!W50)</f>
        <v/>
      </c>
      <c r="X50" s="229" t="str">
        <f>IF([2]大数据效果预估!X50="","",[2]大数据效果预估!X50)</f>
        <v/>
      </c>
      <c r="Y50" s="229" t="str">
        <f>IF([2]大数据效果预估!Y50="","",[2]大数据效果预估!Y50)</f>
        <v/>
      </c>
      <c r="Z50" s="229" t="str">
        <f>IF([2]大数据效果预估!Z50="","",[2]大数据效果预估!Z50)</f>
        <v/>
      </c>
      <c r="AA50" s="229" t="str">
        <f>IF([2]大数据效果预估!AA50="","",[2]大数据效果预估!AA50)</f>
        <v/>
      </c>
      <c r="AB50" s="229" t="str">
        <f>IF([2]大数据效果预估!AB50="","",[2]大数据效果预估!AB50)</f>
        <v/>
      </c>
      <c r="AC50" s="229" t="str">
        <f>IF([2]大数据效果预估!AC50="","",[2]大数据效果预估!AC50)</f>
        <v/>
      </c>
      <c r="AD50" s="229" t="str">
        <f>IF([2]大数据效果预估!AD50="","",[2]大数据效果预估!AD50)</f>
        <v/>
      </c>
      <c r="AE50" s="229" t="str">
        <f>IF([2]大数据效果预估!AE50="","",[2]大数据效果预估!AE50)</f>
        <v/>
      </c>
      <c r="AF50" s="229" t="str">
        <f>IF([2]大数据效果预估!AF50="","",[2]大数据效果预估!AF50)</f>
        <v/>
      </c>
      <c r="AG50" s="229" t="str">
        <f>IF([2]大数据效果预估!AG50="","",[2]大数据效果预估!AG50)</f>
        <v/>
      </c>
      <c r="AH50" s="229" t="str">
        <f>IF([2]大数据效果预估!AH50="","",[2]大数据效果预估!AH50)</f>
        <v/>
      </c>
      <c r="AI50" s="229" t="str">
        <f>IF([2]大数据效果预估!AI50="","",[2]大数据效果预估!AI50)</f>
        <v/>
      </c>
      <c r="AJ50" s="229" t="str">
        <f>IF([2]大数据效果预估!AJ50="","",[2]大数据效果预估!AJ50)</f>
        <v/>
      </c>
      <c r="AK50" s="229" t="str">
        <f>IF([2]大数据效果预估!AK50="","",[2]大数据效果预估!AK50)</f>
        <v/>
      </c>
      <c r="AL50" s="229" t="str">
        <f>IF([2]大数据效果预估!AL50="","",[2]大数据效果预估!AL50)</f>
        <v/>
      </c>
      <c r="AM50" s="229" t="str">
        <f>IF([2]大数据效果预估!AM50="","",[2]大数据效果预估!AM50)</f>
        <v/>
      </c>
      <c r="AN50" s="229" t="str">
        <f>IF([2]大数据效果预估!AN50="","",[2]大数据效果预估!AN50)</f>
        <v/>
      </c>
      <c r="AO50" s="229" t="str">
        <f>IF([2]大数据效果预估!AO50="","",[2]大数据效果预估!AO50)</f>
        <v/>
      </c>
      <c r="AP50" s="229" t="str">
        <f>IF([2]大数据效果预估!AP50="","",[2]大数据效果预估!AP50)</f>
        <v/>
      </c>
      <c r="AQ50" s="229" t="str">
        <f>IF([2]大数据效果预估!AQ50="","",[2]大数据效果预估!AQ50)</f>
        <v/>
      </c>
      <c r="AR50" s="229" t="str">
        <f>IF([2]大数据效果预估!AR50="","",[2]大数据效果预估!AR50)</f>
        <v/>
      </c>
      <c r="AS50" s="229" t="str">
        <f>IF([2]大数据效果预估!AS50="","",[2]大数据效果预估!AS50)</f>
        <v/>
      </c>
      <c r="AT50" s="229" t="str">
        <f>IF([2]大数据效果预估!AT50="","",[2]大数据效果预估!AT50)</f>
        <v/>
      </c>
      <c r="AU50" s="229" t="str">
        <f>IF([2]大数据效果预估!AU50="","",[2]大数据效果预估!AU50)</f>
        <v/>
      </c>
      <c r="AV50" s="229" t="str">
        <f>IF([2]大数据效果预估!AV50="","",[2]大数据效果预估!AV50)</f>
        <v/>
      </c>
      <c r="AW50" s="229" t="str">
        <f>IF([2]大数据效果预估!AW50="","",[2]大数据效果预估!AW50)</f>
        <v/>
      </c>
      <c r="AX50" s="229" t="str">
        <f>IF([2]大数据效果预估!AX50="","",[2]大数据效果预估!AX50)</f>
        <v/>
      </c>
      <c r="AY50" s="229" t="str">
        <f>IF([2]大数据效果预估!AY50="","",[2]大数据效果预估!AY50)</f>
        <v/>
      </c>
      <c r="AZ50" s="229" t="str">
        <f>IF([2]大数据效果预估!AZ50="","",[2]大数据效果预估!AZ50)</f>
        <v/>
      </c>
    </row>
    <row r="51" spans="1:52">
      <c r="A51" s="229" t="str">
        <f>IF([2]大数据效果预估!A51="","",[2]大数据效果预估!A51)</f>
        <v/>
      </c>
      <c r="B51" s="229" t="str">
        <f>IF([2]大数据效果预估!B51="","",[2]大数据效果预估!B51)</f>
        <v/>
      </c>
      <c r="C51" s="229" t="str">
        <f>IF([2]大数据效果预估!C51="","",[2]大数据效果预估!C51)</f>
        <v/>
      </c>
      <c r="D51" s="229" t="str">
        <f>IF([2]大数据效果预估!D51="","",[2]大数据效果预估!D51)</f>
        <v/>
      </c>
      <c r="E51" s="229" t="str">
        <f>IF([2]大数据效果预估!E51="","",[2]大数据效果预估!E51)</f>
        <v/>
      </c>
      <c r="F51" s="229" t="str">
        <f>IF([2]大数据效果预估!F51="","",[2]大数据效果预估!F51)</f>
        <v/>
      </c>
      <c r="G51" s="229" t="str">
        <f>IF([2]大数据效果预估!G51="","",[2]大数据效果预估!G51)</f>
        <v/>
      </c>
      <c r="H51" s="229" t="str">
        <f>IF([2]大数据效果预估!H51="","",[2]大数据效果预估!H51)</f>
        <v/>
      </c>
      <c r="I51" s="229" t="str">
        <f>IF([2]大数据效果预估!I51="","",[2]大数据效果预估!I51)</f>
        <v/>
      </c>
      <c r="J51" s="229" t="str">
        <f>IF([2]大数据效果预估!J51="","",[2]大数据效果预估!J51)</f>
        <v/>
      </c>
      <c r="K51" s="229" t="str">
        <f>IF([2]大数据效果预估!K51="","",[2]大数据效果预估!K51)</f>
        <v/>
      </c>
      <c r="L51" s="229" t="str">
        <f>IF([2]大数据效果预估!L51="","",[2]大数据效果预估!L51)</f>
        <v/>
      </c>
      <c r="M51" s="229" t="str">
        <f>IF([2]大数据效果预估!M51="","",[2]大数据效果预估!M51)</f>
        <v/>
      </c>
      <c r="N51" s="229" t="str">
        <f>IF([2]大数据效果预估!N51="","",[2]大数据效果预估!N51)</f>
        <v/>
      </c>
      <c r="O51" s="229" t="str">
        <f>IF([2]大数据效果预估!O51="","",[2]大数据效果预估!O51)</f>
        <v/>
      </c>
      <c r="P51" s="229" t="str">
        <f>IF([2]大数据效果预估!P51="","",[2]大数据效果预估!P51)</f>
        <v/>
      </c>
      <c r="Q51" s="229" t="str">
        <f>IF([2]大数据效果预估!Q51="","",[2]大数据效果预估!Q51)</f>
        <v/>
      </c>
      <c r="R51" s="229" t="str">
        <f>IF([2]大数据效果预估!R51="","",[2]大数据效果预估!R51)</f>
        <v/>
      </c>
      <c r="S51" s="229" t="str">
        <f>IF([2]大数据效果预估!S51="","",[2]大数据效果预估!S51)</f>
        <v/>
      </c>
      <c r="T51" s="229" t="str">
        <f>IF([2]大数据效果预估!T51="","",[2]大数据效果预估!T51)</f>
        <v/>
      </c>
      <c r="U51" s="229" t="str">
        <f>IF([2]大数据效果预估!U51="","",[2]大数据效果预估!U51)</f>
        <v/>
      </c>
      <c r="V51" s="229" t="str">
        <f>IF([2]大数据效果预估!V51="","",[2]大数据效果预估!V51)</f>
        <v/>
      </c>
      <c r="W51" s="229" t="str">
        <f>IF([2]大数据效果预估!W51="","",[2]大数据效果预估!W51)</f>
        <v/>
      </c>
      <c r="X51" s="229" t="str">
        <f>IF([2]大数据效果预估!X51="","",[2]大数据效果预估!X51)</f>
        <v/>
      </c>
      <c r="Y51" s="229" t="str">
        <f>IF([2]大数据效果预估!Y51="","",[2]大数据效果预估!Y51)</f>
        <v/>
      </c>
      <c r="Z51" s="229" t="str">
        <f>IF([2]大数据效果预估!Z51="","",[2]大数据效果预估!Z51)</f>
        <v/>
      </c>
      <c r="AA51" s="229" t="str">
        <f>IF([2]大数据效果预估!AA51="","",[2]大数据效果预估!AA51)</f>
        <v/>
      </c>
      <c r="AB51" s="229" t="str">
        <f>IF([2]大数据效果预估!AB51="","",[2]大数据效果预估!AB51)</f>
        <v/>
      </c>
      <c r="AC51" s="229" t="str">
        <f>IF([2]大数据效果预估!AC51="","",[2]大数据效果预估!AC51)</f>
        <v/>
      </c>
      <c r="AD51" s="229" t="str">
        <f>IF([2]大数据效果预估!AD51="","",[2]大数据效果预估!AD51)</f>
        <v/>
      </c>
      <c r="AE51" s="229" t="str">
        <f>IF([2]大数据效果预估!AE51="","",[2]大数据效果预估!AE51)</f>
        <v/>
      </c>
      <c r="AF51" s="229" t="str">
        <f>IF([2]大数据效果预估!AF51="","",[2]大数据效果预估!AF51)</f>
        <v/>
      </c>
      <c r="AG51" s="229" t="str">
        <f>IF([2]大数据效果预估!AG51="","",[2]大数据效果预估!AG51)</f>
        <v/>
      </c>
      <c r="AH51" s="229" t="str">
        <f>IF([2]大数据效果预估!AH51="","",[2]大数据效果预估!AH51)</f>
        <v/>
      </c>
      <c r="AI51" s="229" t="str">
        <f>IF([2]大数据效果预估!AI51="","",[2]大数据效果预估!AI51)</f>
        <v/>
      </c>
      <c r="AJ51" s="229" t="str">
        <f>IF([2]大数据效果预估!AJ51="","",[2]大数据效果预估!AJ51)</f>
        <v/>
      </c>
      <c r="AK51" s="229" t="str">
        <f>IF([2]大数据效果预估!AK51="","",[2]大数据效果预估!AK51)</f>
        <v/>
      </c>
      <c r="AL51" s="229" t="str">
        <f>IF([2]大数据效果预估!AL51="","",[2]大数据效果预估!AL51)</f>
        <v/>
      </c>
      <c r="AM51" s="229" t="str">
        <f>IF([2]大数据效果预估!AM51="","",[2]大数据效果预估!AM51)</f>
        <v/>
      </c>
      <c r="AN51" s="229" t="str">
        <f>IF([2]大数据效果预估!AN51="","",[2]大数据效果预估!AN51)</f>
        <v/>
      </c>
      <c r="AO51" s="229" t="str">
        <f>IF([2]大数据效果预估!AO51="","",[2]大数据效果预估!AO51)</f>
        <v/>
      </c>
      <c r="AP51" s="229" t="str">
        <f>IF([2]大数据效果预估!AP51="","",[2]大数据效果预估!AP51)</f>
        <v/>
      </c>
      <c r="AQ51" s="229" t="str">
        <f>IF([2]大数据效果预估!AQ51="","",[2]大数据效果预估!AQ51)</f>
        <v/>
      </c>
      <c r="AR51" s="229" t="str">
        <f>IF([2]大数据效果预估!AR51="","",[2]大数据效果预估!AR51)</f>
        <v/>
      </c>
      <c r="AS51" s="229" t="str">
        <f>IF([2]大数据效果预估!AS51="","",[2]大数据效果预估!AS51)</f>
        <v/>
      </c>
      <c r="AT51" s="229" t="str">
        <f>IF([2]大数据效果预估!AT51="","",[2]大数据效果预估!AT51)</f>
        <v/>
      </c>
      <c r="AU51" s="229" t="str">
        <f>IF([2]大数据效果预估!AU51="","",[2]大数据效果预估!AU51)</f>
        <v/>
      </c>
      <c r="AV51" s="229" t="str">
        <f>IF([2]大数据效果预估!AV51="","",[2]大数据效果预估!AV51)</f>
        <v/>
      </c>
      <c r="AW51" s="229" t="str">
        <f>IF([2]大数据效果预估!AW51="","",[2]大数据效果预估!AW51)</f>
        <v/>
      </c>
      <c r="AX51" s="229" t="str">
        <f>IF([2]大数据效果预估!AX51="","",[2]大数据效果预估!AX51)</f>
        <v/>
      </c>
      <c r="AY51" s="229" t="str">
        <f>IF([2]大数据效果预估!AY51="","",[2]大数据效果预估!AY51)</f>
        <v/>
      </c>
      <c r="AZ51" s="229" t="str">
        <f>IF([2]大数据效果预估!AZ51="","",[2]大数据效果预估!AZ51)</f>
        <v/>
      </c>
    </row>
    <row r="52" spans="1:52">
      <c r="A52" s="229" t="str">
        <f>IF([2]大数据效果预估!A52="","",[2]大数据效果预估!A52)</f>
        <v/>
      </c>
      <c r="B52" s="229" t="str">
        <f>IF([2]大数据效果预估!B52="","",[2]大数据效果预估!B52)</f>
        <v/>
      </c>
      <c r="C52" s="229" t="str">
        <f>IF([2]大数据效果预估!C52="","",[2]大数据效果预估!C52)</f>
        <v/>
      </c>
      <c r="D52" s="229" t="str">
        <f>IF([2]大数据效果预估!D52="","",[2]大数据效果预估!D52)</f>
        <v/>
      </c>
      <c r="E52" s="229" t="str">
        <f>IF([2]大数据效果预估!E52="","",[2]大数据效果预估!E52)</f>
        <v/>
      </c>
      <c r="F52" s="229" t="str">
        <f>IF([2]大数据效果预估!F52="","",[2]大数据效果预估!F52)</f>
        <v/>
      </c>
      <c r="G52" s="229" t="str">
        <f>IF([2]大数据效果预估!G52="","",[2]大数据效果预估!G52)</f>
        <v/>
      </c>
      <c r="H52" s="229" t="str">
        <f>IF([2]大数据效果预估!H52="","",[2]大数据效果预估!H52)</f>
        <v/>
      </c>
      <c r="I52" s="229" t="str">
        <f>IF([2]大数据效果预估!I52="","",[2]大数据效果预估!I52)</f>
        <v/>
      </c>
      <c r="J52" s="229" t="str">
        <f>IF([2]大数据效果预估!J52="","",[2]大数据效果预估!J52)</f>
        <v/>
      </c>
      <c r="K52" s="229" t="str">
        <f>IF([2]大数据效果预估!K52="","",[2]大数据效果预估!K52)</f>
        <v/>
      </c>
      <c r="L52" s="229" t="str">
        <f>IF([2]大数据效果预估!L52="","",[2]大数据效果预估!L52)</f>
        <v/>
      </c>
      <c r="M52" s="229" t="str">
        <f>IF([2]大数据效果预估!M52="","",[2]大数据效果预估!M52)</f>
        <v/>
      </c>
      <c r="N52" s="229" t="str">
        <f>IF([2]大数据效果预估!N52="","",[2]大数据效果预估!N52)</f>
        <v/>
      </c>
      <c r="O52" s="229" t="str">
        <f>IF([2]大数据效果预估!O52="","",[2]大数据效果预估!O52)</f>
        <v/>
      </c>
      <c r="P52" s="229" t="str">
        <f>IF([2]大数据效果预估!P52="","",[2]大数据效果预估!P52)</f>
        <v/>
      </c>
      <c r="Q52" s="229" t="str">
        <f>IF([2]大数据效果预估!Q52="","",[2]大数据效果预估!Q52)</f>
        <v/>
      </c>
      <c r="R52" s="229" t="str">
        <f>IF([2]大数据效果预估!R52="","",[2]大数据效果预估!R52)</f>
        <v/>
      </c>
      <c r="S52" s="229" t="str">
        <f>IF([2]大数据效果预估!S52="","",[2]大数据效果预估!S52)</f>
        <v/>
      </c>
      <c r="T52" s="229" t="str">
        <f>IF([2]大数据效果预估!T52="","",[2]大数据效果预估!T52)</f>
        <v/>
      </c>
      <c r="U52" s="229" t="str">
        <f>IF([2]大数据效果预估!U52="","",[2]大数据效果预估!U52)</f>
        <v/>
      </c>
      <c r="V52" s="229" t="str">
        <f>IF([2]大数据效果预估!V52="","",[2]大数据效果预估!V52)</f>
        <v/>
      </c>
      <c r="W52" s="229" t="str">
        <f>IF([2]大数据效果预估!W52="","",[2]大数据效果预估!W52)</f>
        <v/>
      </c>
      <c r="X52" s="229" t="str">
        <f>IF([2]大数据效果预估!X52="","",[2]大数据效果预估!X52)</f>
        <v/>
      </c>
      <c r="Y52" s="229" t="str">
        <f>IF([2]大数据效果预估!Y52="","",[2]大数据效果预估!Y52)</f>
        <v/>
      </c>
      <c r="Z52" s="229" t="str">
        <f>IF([2]大数据效果预估!Z52="","",[2]大数据效果预估!Z52)</f>
        <v/>
      </c>
      <c r="AA52" s="229" t="str">
        <f>IF([2]大数据效果预估!AA52="","",[2]大数据效果预估!AA52)</f>
        <v/>
      </c>
      <c r="AB52" s="229" t="str">
        <f>IF([2]大数据效果预估!AB52="","",[2]大数据效果预估!AB52)</f>
        <v/>
      </c>
      <c r="AC52" s="229" t="str">
        <f>IF([2]大数据效果预估!AC52="","",[2]大数据效果预估!AC52)</f>
        <v/>
      </c>
      <c r="AD52" s="229" t="str">
        <f>IF([2]大数据效果预估!AD52="","",[2]大数据效果预估!AD52)</f>
        <v/>
      </c>
      <c r="AE52" s="229" t="str">
        <f>IF([2]大数据效果预估!AE52="","",[2]大数据效果预估!AE52)</f>
        <v/>
      </c>
      <c r="AF52" s="229" t="str">
        <f>IF([2]大数据效果预估!AF52="","",[2]大数据效果预估!AF52)</f>
        <v/>
      </c>
      <c r="AG52" s="229" t="str">
        <f>IF([2]大数据效果预估!AG52="","",[2]大数据效果预估!AG52)</f>
        <v/>
      </c>
      <c r="AH52" s="229" t="str">
        <f>IF([2]大数据效果预估!AH52="","",[2]大数据效果预估!AH52)</f>
        <v/>
      </c>
      <c r="AI52" s="229" t="str">
        <f>IF([2]大数据效果预估!AI52="","",[2]大数据效果预估!AI52)</f>
        <v/>
      </c>
      <c r="AJ52" s="229" t="str">
        <f>IF([2]大数据效果预估!AJ52="","",[2]大数据效果预估!AJ52)</f>
        <v/>
      </c>
      <c r="AK52" s="229" t="str">
        <f>IF([2]大数据效果预估!AK52="","",[2]大数据效果预估!AK52)</f>
        <v/>
      </c>
      <c r="AL52" s="229" t="str">
        <f>IF([2]大数据效果预估!AL52="","",[2]大数据效果预估!AL52)</f>
        <v/>
      </c>
      <c r="AM52" s="229" t="str">
        <f>IF([2]大数据效果预估!AM52="","",[2]大数据效果预估!AM52)</f>
        <v/>
      </c>
      <c r="AN52" s="229" t="str">
        <f>IF([2]大数据效果预估!AN52="","",[2]大数据效果预估!AN52)</f>
        <v/>
      </c>
      <c r="AO52" s="229" t="str">
        <f>IF([2]大数据效果预估!AO52="","",[2]大数据效果预估!AO52)</f>
        <v/>
      </c>
      <c r="AP52" s="229" t="str">
        <f>IF([2]大数据效果预估!AP52="","",[2]大数据效果预估!AP52)</f>
        <v/>
      </c>
      <c r="AQ52" s="229" t="str">
        <f>IF([2]大数据效果预估!AQ52="","",[2]大数据效果预估!AQ52)</f>
        <v/>
      </c>
      <c r="AR52" s="229" t="str">
        <f>IF([2]大数据效果预估!AR52="","",[2]大数据效果预估!AR52)</f>
        <v/>
      </c>
      <c r="AS52" s="229" t="str">
        <f>IF([2]大数据效果预估!AS52="","",[2]大数据效果预估!AS52)</f>
        <v/>
      </c>
      <c r="AT52" s="229" t="str">
        <f>IF([2]大数据效果预估!AT52="","",[2]大数据效果预估!AT52)</f>
        <v/>
      </c>
      <c r="AU52" s="229" t="str">
        <f>IF([2]大数据效果预估!AU52="","",[2]大数据效果预估!AU52)</f>
        <v/>
      </c>
      <c r="AV52" s="229" t="str">
        <f>IF([2]大数据效果预估!AV52="","",[2]大数据效果预估!AV52)</f>
        <v/>
      </c>
      <c r="AW52" s="229" t="str">
        <f>IF([2]大数据效果预估!AW52="","",[2]大数据效果预估!AW52)</f>
        <v/>
      </c>
      <c r="AX52" s="229" t="str">
        <f>IF([2]大数据效果预估!AX52="","",[2]大数据效果预估!AX52)</f>
        <v/>
      </c>
      <c r="AY52" s="229" t="str">
        <f>IF([2]大数据效果预估!AY52="","",[2]大数据效果预估!AY52)</f>
        <v/>
      </c>
      <c r="AZ52" s="229" t="str">
        <f>IF([2]大数据效果预估!AZ52="","",[2]大数据效果预估!AZ52)</f>
        <v/>
      </c>
    </row>
    <row r="53" spans="1:52">
      <c r="A53" s="229" t="str">
        <f>IF([2]大数据效果预估!A53="","",[2]大数据效果预估!A53)</f>
        <v/>
      </c>
      <c r="B53" s="229" t="str">
        <f>IF([2]大数据效果预估!B53="","",[2]大数据效果预估!B53)</f>
        <v/>
      </c>
      <c r="C53" s="229" t="str">
        <f>IF([2]大数据效果预估!C53="","",[2]大数据效果预估!C53)</f>
        <v/>
      </c>
      <c r="D53" s="229" t="str">
        <f>IF([2]大数据效果预估!D53="","",[2]大数据效果预估!D53)</f>
        <v/>
      </c>
      <c r="E53" s="229" t="str">
        <f>IF([2]大数据效果预估!E53="","",[2]大数据效果预估!E53)</f>
        <v/>
      </c>
      <c r="F53" s="229" t="str">
        <f>IF([2]大数据效果预估!F53="","",[2]大数据效果预估!F53)</f>
        <v/>
      </c>
      <c r="G53" s="229" t="str">
        <f>IF([2]大数据效果预估!G53="","",[2]大数据效果预估!G53)</f>
        <v/>
      </c>
      <c r="H53" s="229" t="str">
        <f>IF([2]大数据效果预估!H53="","",[2]大数据效果预估!H53)</f>
        <v/>
      </c>
      <c r="I53" s="229" t="str">
        <f>IF([2]大数据效果预估!I53="","",[2]大数据效果预估!I53)</f>
        <v/>
      </c>
      <c r="J53" s="229" t="str">
        <f>IF([2]大数据效果预估!J53="","",[2]大数据效果预估!J53)</f>
        <v/>
      </c>
      <c r="K53" s="229" t="str">
        <f>IF([2]大数据效果预估!K53="","",[2]大数据效果预估!K53)</f>
        <v/>
      </c>
      <c r="L53" s="229" t="str">
        <f>IF([2]大数据效果预估!L53="","",[2]大数据效果预估!L53)</f>
        <v/>
      </c>
      <c r="M53" s="229" t="str">
        <f>IF([2]大数据效果预估!M53="","",[2]大数据效果预估!M53)</f>
        <v/>
      </c>
      <c r="N53" s="229" t="str">
        <f>IF([2]大数据效果预估!N53="","",[2]大数据效果预估!N53)</f>
        <v/>
      </c>
      <c r="O53" s="229" t="str">
        <f>IF([2]大数据效果预估!O53="","",[2]大数据效果预估!O53)</f>
        <v/>
      </c>
      <c r="P53" s="229" t="str">
        <f>IF([2]大数据效果预估!P53="","",[2]大数据效果预估!P53)</f>
        <v/>
      </c>
      <c r="Q53" s="229" t="str">
        <f>IF([2]大数据效果预估!Q53="","",[2]大数据效果预估!Q53)</f>
        <v/>
      </c>
      <c r="R53" s="229" t="str">
        <f>IF([2]大数据效果预估!R53="","",[2]大数据效果预估!R53)</f>
        <v/>
      </c>
      <c r="S53" s="229" t="str">
        <f>IF([2]大数据效果预估!S53="","",[2]大数据效果预估!S53)</f>
        <v/>
      </c>
      <c r="T53" s="229" t="str">
        <f>IF([2]大数据效果预估!T53="","",[2]大数据效果预估!T53)</f>
        <v/>
      </c>
      <c r="U53" s="229" t="str">
        <f>IF([2]大数据效果预估!U53="","",[2]大数据效果预估!U53)</f>
        <v/>
      </c>
      <c r="V53" s="229" t="str">
        <f>IF([2]大数据效果预估!V53="","",[2]大数据效果预估!V53)</f>
        <v/>
      </c>
      <c r="W53" s="229" t="str">
        <f>IF([2]大数据效果预估!W53="","",[2]大数据效果预估!W53)</f>
        <v/>
      </c>
      <c r="X53" s="229" t="str">
        <f>IF([2]大数据效果预估!X53="","",[2]大数据效果预估!X53)</f>
        <v/>
      </c>
      <c r="Y53" s="229" t="str">
        <f>IF([2]大数据效果预估!Y53="","",[2]大数据效果预估!Y53)</f>
        <v/>
      </c>
      <c r="Z53" s="229" t="str">
        <f>IF([2]大数据效果预估!Z53="","",[2]大数据效果预估!Z53)</f>
        <v/>
      </c>
      <c r="AA53" s="229" t="str">
        <f>IF([2]大数据效果预估!AA53="","",[2]大数据效果预估!AA53)</f>
        <v/>
      </c>
      <c r="AB53" s="229" t="str">
        <f>IF([2]大数据效果预估!AB53="","",[2]大数据效果预估!AB53)</f>
        <v/>
      </c>
      <c r="AC53" s="229" t="str">
        <f>IF([2]大数据效果预估!AC53="","",[2]大数据效果预估!AC53)</f>
        <v/>
      </c>
      <c r="AD53" s="229" t="str">
        <f>IF([2]大数据效果预估!AD53="","",[2]大数据效果预估!AD53)</f>
        <v/>
      </c>
      <c r="AE53" s="229" t="str">
        <f>IF([2]大数据效果预估!AE53="","",[2]大数据效果预估!AE53)</f>
        <v/>
      </c>
      <c r="AF53" s="229" t="str">
        <f>IF([2]大数据效果预估!AF53="","",[2]大数据效果预估!AF53)</f>
        <v/>
      </c>
      <c r="AG53" s="229" t="str">
        <f>IF([2]大数据效果预估!AG53="","",[2]大数据效果预估!AG53)</f>
        <v/>
      </c>
      <c r="AH53" s="229" t="str">
        <f>IF([2]大数据效果预估!AH53="","",[2]大数据效果预估!AH53)</f>
        <v/>
      </c>
      <c r="AI53" s="229" t="str">
        <f>IF([2]大数据效果预估!AI53="","",[2]大数据效果预估!AI53)</f>
        <v/>
      </c>
      <c r="AJ53" s="229" t="str">
        <f>IF([2]大数据效果预估!AJ53="","",[2]大数据效果预估!AJ53)</f>
        <v/>
      </c>
      <c r="AK53" s="229" t="str">
        <f>IF([2]大数据效果预估!AK53="","",[2]大数据效果预估!AK53)</f>
        <v/>
      </c>
      <c r="AL53" s="229" t="str">
        <f>IF([2]大数据效果预估!AL53="","",[2]大数据效果预估!AL53)</f>
        <v/>
      </c>
      <c r="AM53" s="229" t="str">
        <f>IF([2]大数据效果预估!AM53="","",[2]大数据效果预估!AM53)</f>
        <v/>
      </c>
      <c r="AN53" s="229" t="str">
        <f>IF([2]大数据效果预估!AN53="","",[2]大数据效果预估!AN53)</f>
        <v/>
      </c>
      <c r="AO53" s="229" t="str">
        <f>IF([2]大数据效果预估!AO53="","",[2]大数据效果预估!AO53)</f>
        <v/>
      </c>
      <c r="AP53" s="229" t="str">
        <f>IF([2]大数据效果预估!AP53="","",[2]大数据效果预估!AP53)</f>
        <v/>
      </c>
      <c r="AQ53" s="229" t="str">
        <f>IF([2]大数据效果预估!AQ53="","",[2]大数据效果预估!AQ53)</f>
        <v/>
      </c>
      <c r="AR53" s="229" t="str">
        <f>IF([2]大数据效果预估!AR53="","",[2]大数据效果预估!AR53)</f>
        <v/>
      </c>
      <c r="AS53" s="229" t="str">
        <f>IF([2]大数据效果预估!AS53="","",[2]大数据效果预估!AS53)</f>
        <v/>
      </c>
      <c r="AT53" s="229" t="str">
        <f>IF([2]大数据效果预估!AT53="","",[2]大数据效果预估!AT53)</f>
        <v/>
      </c>
      <c r="AU53" s="229" t="str">
        <f>IF([2]大数据效果预估!AU53="","",[2]大数据效果预估!AU53)</f>
        <v/>
      </c>
      <c r="AV53" s="229" t="str">
        <f>IF([2]大数据效果预估!AV53="","",[2]大数据效果预估!AV53)</f>
        <v/>
      </c>
      <c r="AW53" s="229" t="str">
        <f>IF([2]大数据效果预估!AW53="","",[2]大数据效果预估!AW53)</f>
        <v/>
      </c>
      <c r="AX53" s="229" t="str">
        <f>IF([2]大数据效果预估!AX53="","",[2]大数据效果预估!AX53)</f>
        <v/>
      </c>
      <c r="AY53" s="229" t="str">
        <f>IF([2]大数据效果预估!AY53="","",[2]大数据效果预估!AY53)</f>
        <v/>
      </c>
      <c r="AZ53" s="229" t="str">
        <f>IF([2]大数据效果预估!AZ53="","",[2]大数据效果预估!AZ53)</f>
        <v/>
      </c>
    </row>
    <row r="54" spans="1:52" s="33" customFormat="1">
      <c r="A54" s="229" t="str">
        <f>IF([2]大数据效果预估!A54="","",[2]大数据效果预估!A54)</f>
        <v/>
      </c>
      <c r="B54" s="229" t="str">
        <f>IF([2]大数据效果预估!B54="","",[2]大数据效果预估!B54)</f>
        <v/>
      </c>
      <c r="C54" s="229" t="str">
        <f>IF([2]大数据效果预估!C54="","",[2]大数据效果预估!C54)</f>
        <v/>
      </c>
      <c r="D54" s="229" t="str">
        <f>IF([2]大数据效果预估!D54="","",[2]大数据效果预估!D54)</f>
        <v/>
      </c>
      <c r="E54" s="229" t="str">
        <f>IF([2]大数据效果预估!E54="","",[2]大数据效果预估!E54)</f>
        <v/>
      </c>
      <c r="F54" s="229" t="str">
        <f>IF([2]大数据效果预估!F54="","",[2]大数据效果预估!F54)</f>
        <v/>
      </c>
      <c r="G54" s="229" t="str">
        <f>IF([2]大数据效果预估!G54="","",[2]大数据效果预估!G54)</f>
        <v/>
      </c>
      <c r="H54" s="229" t="str">
        <f>IF([2]大数据效果预估!H54="","",[2]大数据效果预估!H54)</f>
        <v/>
      </c>
      <c r="I54" s="229" t="str">
        <f>IF([2]大数据效果预估!I54="","",[2]大数据效果预估!I54)</f>
        <v/>
      </c>
      <c r="J54" s="229" t="str">
        <f>IF([2]大数据效果预估!J54="","",[2]大数据效果预估!J54)</f>
        <v/>
      </c>
      <c r="K54" s="229" t="str">
        <f>IF([2]大数据效果预估!K54="","",[2]大数据效果预估!K54)</f>
        <v/>
      </c>
      <c r="L54" s="229" t="str">
        <f>IF([2]大数据效果预估!L54="","",[2]大数据效果预估!L54)</f>
        <v/>
      </c>
      <c r="M54" s="229" t="str">
        <f>IF([2]大数据效果预估!M54="","",[2]大数据效果预估!M54)</f>
        <v/>
      </c>
      <c r="N54" s="229" t="str">
        <f>IF([2]大数据效果预估!N54="","",[2]大数据效果预估!N54)</f>
        <v/>
      </c>
      <c r="O54" s="229" t="str">
        <f>IF([2]大数据效果预估!O54="","",[2]大数据效果预估!O54)</f>
        <v/>
      </c>
      <c r="P54" s="229" t="str">
        <f>IF([2]大数据效果预估!P54="","",[2]大数据效果预估!P54)</f>
        <v/>
      </c>
      <c r="Q54" s="229" t="str">
        <f>IF([2]大数据效果预估!Q54="","",[2]大数据效果预估!Q54)</f>
        <v/>
      </c>
      <c r="R54" s="229" t="str">
        <f>IF([2]大数据效果预估!R54="","",[2]大数据效果预估!R54)</f>
        <v/>
      </c>
      <c r="S54" s="229" t="str">
        <f>IF([2]大数据效果预估!S54="","",[2]大数据效果预估!S54)</f>
        <v/>
      </c>
      <c r="T54" s="229" t="str">
        <f>IF([2]大数据效果预估!T54="","",[2]大数据效果预估!T54)</f>
        <v/>
      </c>
      <c r="U54" s="229" t="str">
        <f>IF([2]大数据效果预估!U54="","",[2]大数据效果预估!U54)</f>
        <v/>
      </c>
      <c r="V54" s="229" t="str">
        <f>IF([2]大数据效果预估!V54="","",[2]大数据效果预估!V54)</f>
        <v/>
      </c>
      <c r="W54" s="229" t="str">
        <f>IF([2]大数据效果预估!W54="","",[2]大数据效果预估!W54)</f>
        <v/>
      </c>
      <c r="X54" s="229" t="str">
        <f>IF([2]大数据效果预估!X54="","",[2]大数据效果预估!X54)</f>
        <v/>
      </c>
      <c r="Y54" s="229" t="str">
        <f>IF([2]大数据效果预估!Y54="","",[2]大数据效果预估!Y54)</f>
        <v/>
      </c>
      <c r="Z54" s="229" t="str">
        <f>IF([2]大数据效果预估!Z54="","",[2]大数据效果预估!Z54)</f>
        <v/>
      </c>
      <c r="AA54" s="229" t="str">
        <f>IF([2]大数据效果预估!AA54="","",[2]大数据效果预估!AA54)</f>
        <v/>
      </c>
      <c r="AB54" s="229" t="str">
        <f>IF([2]大数据效果预估!AB54="","",[2]大数据效果预估!AB54)</f>
        <v/>
      </c>
      <c r="AC54" s="229" t="str">
        <f>IF([2]大数据效果预估!AC54="","",[2]大数据效果预估!AC54)</f>
        <v/>
      </c>
      <c r="AD54" s="229" t="str">
        <f>IF([2]大数据效果预估!AD54="","",[2]大数据效果预估!AD54)</f>
        <v/>
      </c>
      <c r="AE54" s="229" t="str">
        <f>IF([2]大数据效果预估!AE54="","",[2]大数据效果预估!AE54)</f>
        <v/>
      </c>
      <c r="AF54" s="229" t="str">
        <f>IF([2]大数据效果预估!AF54="","",[2]大数据效果预估!AF54)</f>
        <v/>
      </c>
      <c r="AG54" s="229" t="str">
        <f>IF([2]大数据效果预估!AG54="","",[2]大数据效果预估!AG54)</f>
        <v/>
      </c>
      <c r="AH54" s="229" t="str">
        <f>IF([2]大数据效果预估!AH54="","",[2]大数据效果预估!AH54)</f>
        <v/>
      </c>
      <c r="AI54" s="229" t="str">
        <f>IF([2]大数据效果预估!AI54="","",[2]大数据效果预估!AI54)</f>
        <v/>
      </c>
      <c r="AJ54" s="229" t="str">
        <f>IF([2]大数据效果预估!AJ54="","",[2]大数据效果预估!AJ54)</f>
        <v/>
      </c>
      <c r="AK54" s="229" t="str">
        <f>IF([2]大数据效果预估!AK54="","",[2]大数据效果预估!AK54)</f>
        <v/>
      </c>
      <c r="AL54" s="229" t="str">
        <f>IF([2]大数据效果预估!AL54="","",[2]大数据效果预估!AL54)</f>
        <v/>
      </c>
      <c r="AM54" s="229" t="str">
        <f>IF([2]大数据效果预估!AM54="","",[2]大数据效果预估!AM54)</f>
        <v/>
      </c>
      <c r="AN54" s="229" t="str">
        <f>IF([2]大数据效果预估!AN54="","",[2]大数据效果预估!AN54)</f>
        <v/>
      </c>
      <c r="AO54" s="229" t="str">
        <f>IF([2]大数据效果预估!AO54="","",[2]大数据效果预估!AO54)</f>
        <v/>
      </c>
      <c r="AP54" s="229" t="str">
        <f>IF([2]大数据效果预估!AP54="","",[2]大数据效果预估!AP54)</f>
        <v/>
      </c>
      <c r="AQ54" s="229" t="str">
        <f>IF([2]大数据效果预估!AQ54="","",[2]大数据效果预估!AQ54)</f>
        <v/>
      </c>
      <c r="AR54" s="229" t="str">
        <f>IF([2]大数据效果预估!AR54="","",[2]大数据效果预估!AR54)</f>
        <v/>
      </c>
      <c r="AS54" s="229" t="str">
        <f>IF([2]大数据效果预估!AS54="","",[2]大数据效果预估!AS54)</f>
        <v/>
      </c>
      <c r="AT54" s="229" t="str">
        <f>IF([2]大数据效果预估!AT54="","",[2]大数据效果预估!AT54)</f>
        <v/>
      </c>
      <c r="AU54" s="229" t="str">
        <f>IF([2]大数据效果预估!AU54="","",[2]大数据效果预估!AU54)</f>
        <v/>
      </c>
      <c r="AV54" s="229" t="str">
        <f>IF([2]大数据效果预估!AV54="","",[2]大数据效果预估!AV54)</f>
        <v/>
      </c>
      <c r="AW54" s="229" t="str">
        <f>IF([2]大数据效果预估!AW54="","",[2]大数据效果预估!AW54)</f>
        <v/>
      </c>
      <c r="AX54" s="229" t="str">
        <f>IF([2]大数据效果预估!AX54="","",[2]大数据效果预估!AX54)</f>
        <v/>
      </c>
      <c r="AY54" s="229" t="str">
        <f>IF([2]大数据效果预估!AY54="","",[2]大数据效果预估!AY54)</f>
        <v/>
      </c>
      <c r="AZ54" s="229" t="str">
        <f>IF([2]大数据效果预估!AZ54="","",[2]大数据效果预估!AZ54)</f>
        <v/>
      </c>
    </row>
    <row r="55" spans="1:52">
      <c r="A55" s="229" t="str">
        <f>IF([2]大数据效果预估!A55="","",[2]大数据效果预估!A55)</f>
        <v>将兵使用预估</v>
      </c>
      <c r="B55" s="229" t="str">
        <f>IF([2]大数据效果预估!B55="","",[2]大数据效果预估!B55)</f>
        <v/>
      </c>
      <c r="C55" s="229" t="str">
        <f>IF([2]大数据效果预估!C55="","",[2]大数据效果预估!C55)</f>
        <v/>
      </c>
      <c r="D55" s="229" t="str">
        <f>IF([2]大数据效果预估!D55="","",[2]大数据效果预估!D55)</f>
        <v/>
      </c>
      <c r="E55" s="229" t="str">
        <f>IF([2]大数据效果预估!E55="","",[2]大数据效果预估!E55)</f>
        <v/>
      </c>
      <c r="F55" s="229" t="str">
        <f>IF([2]大数据效果预估!F55="","",[2]大数据效果预估!F55)</f>
        <v/>
      </c>
      <c r="G55" s="229" t="str">
        <f>IF([2]大数据效果预估!G55="","",[2]大数据效果预估!G55)</f>
        <v/>
      </c>
      <c r="H55" s="229" t="str">
        <f>IF([2]大数据效果预估!H55="","",[2]大数据效果预估!H55)</f>
        <v/>
      </c>
      <c r="I55" s="229" t="str">
        <f>IF([2]大数据效果预估!I55="","",[2]大数据效果预估!I55)</f>
        <v/>
      </c>
      <c r="J55" s="229" t="str">
        <f>IF([2]大数据效果预估!J55="","",[2]大数据效果预估!J55)</f>
        <v/>
      </c>
      <c r="K55" s="229" t="str">
        <f>IF([2]大数据效果预估!K55="","",[2]大数据效果预估!K55)</f>
        <v/>
      </c>
      <c r="L55" s="229" t="str">
        <f>IF([2]大数据效果预估!L55="","",[2]大数据效果预估!L55)</f>
        <v/>
      </c>
      <c r="M55" s="229" t="str">
        <f>IF([2]大数据效果预估!M55="","",[2]大数据效果预估!M55)</f>
        <v/>
      </c>
      <c r="N55" s="229" t="str">
        <f>IF([2]大数据效果预估!N55="","",[2]大数据效果预估!N55)</f>
        <v/>
      </c>
      <c r="O55" s="229" t="str">
        <f>IF([2]大数据效果预估!O55="","",[2]大数据效果预估!O55)</f>
        <v/>
      </c>
      <c r="P55" s="229" t="str">
        <f>IF([2]大数据效果预估!P55="","",[2]大数据效果预估!P55)</f>
        <v/>
      </c>
      <c r="Q55" s="229" t="str">
        <f>IF([2]大数据效果预估!Q55="","",[2]大数据效果预估!Q55)</f>
        <v/>
      </c>
      <c r="R55" s="229" t="str">
        <f>IF([2]大数据效果预估!R55="","",[2]大数据效果预估!R55)</f>
        <v/>
      </c>
      <c r="S55" s="229" t="str">
        <f>IF([2]大数据效果预估!S55="","",[2]大数据效果预估!S55)</f>
        <v/>
      </c>
      <c r="T55" s="229" t="str">
        <f>IF([2]大数据效果预估!T55="","",[2]大数据效果预估!T55)</f>
        <v/>
      </c>
      <c r="U55" s="229" t="str">
        <f>IF([2]大数据效果预估!U55="","",[2]大数据效果预估!U55)</f>
        <v/>
      </c>
      <c r="V55" s="229" t="str">
        <f>IF([2]大数据效果预估!V55="","",[2]大数据效果预估!V55)</f>
        <v/>
      </c>
      <c r="W55" s="229" t="str">
        <f>IF([2]大数据效果预估!W55="","",[2]大数据效果预估!W55)</f>
        <v/>
      </c>
      <c r="X55" s="229" t="str">
        <f>IF([2]大数据效果预估!X55="","",[2]大数据效果预估!X55)</f>
        <v/>
      </c>
      <c r="Y55" s="229" t="str">
        <f>IF([2]大数据效果预估!Y55="","",[2]大数据效果预估!Y55)</f>
        <v/>
      </c>
      <c r="Z55" s="229" t="str">
        <f>IF([2]大数据效果预估!Z55="","",[2]大数据效果预估!Z55)</f>
        <v/>
      </c>
      <c r="AA55" s="229" t="str">
        <f>IF([2]大数据效果预估!AA55="","",[2]大数据效果预估!AA55)</f>
        <v/>
      </c>
      <c r="AB55" s="229" t="str">
        <f>IF([2]大数据效果预估!AB55="","",[2]大数据效果预估!AB55)</f>
        <v/>
      </c>
      <c r="AC55" s="229" t="str">
        <f>IF([2]大数据效果预估!AC55="","",[2]大数据效果预估!AC55)</f>
        <v/>
      </c>
      <c r="AD55" s="229" t="str">
        <f>IF([2]大数据效果预估!AD55="","",[2]大数据效果预估!AD55)</f>
        <v/>
      </c>
      <c r="AE55" s="229" t="str">
        <f>IF([2]大数据效果预估!AE55="","",[2]大数据效果预估!AE55)</f>
        <v/>
      </c>
      <c r="AF55" s="229" t="str">
        <f>IF([2]大数据效果预估!AF55="","",[2]大数据效果预估!AF55)</f>
        <v/>
      </c>
      <c r="AG55" s="229" t="str">
        <f>IF([2]大数据效果预估!AG55="","",[2]大数据效果预估!AG55)</f>
        <v/>
      </c>
      <c r="AH55" s="229" t="str">
        <f>IF([2]大数据效果预估!AH55="","",[2]大数据效果预估!AH55)</f>
        <v/>
      </c>
      <c r="AI55" s="229" t="str">
        <f>IF([2]大数据效果预估!AI55="","",[2]大数据效果预估!AI55)</f>
        <v/>
      </c>
      <c r="AJ55" s="229" t="str">
        <f>IF([2]大数据效果预估!AJ55="","",[2]大数据效果预估!AJ55)</f>
        <v/>
      </c>
      <c r="AK55" s="229" t="str">
        <f>IF([2]大数据效果预估!AK55="","",[2]大数据效果预估!AK55)</f>
        <v/>
      </c>
      <c r="AL55" s="229" t="str">
        <f>IF([2]大数据效果预估!AL55="","",[2]大数据效果预估!AL55)</f>
        <v/>
      </c>
      <c r="AM55" s="229" t="str">
        <f>IF([2]大数据效果预估!AM55="","",[2]大数据效果预估!AM55)</f>
        <v/>
      </c>
      <c r="AN55" s="229" t="str">
        <f>IF([2]大数据效果预估!AN55="","",[2]大数据效果预估!AN55)</f>
        <v/>
      </c>
      <c r="AO55" s="229" t="str">
        <f>IF([2]大数据效果预估!AO55="","",[2]大数据效果预估!AO55)</f>
        <v/>
      </c>
      <c r="AP55" s="229" t="str">
        <f>IF([2]大数据效果预估!AP55="","",[2]大数据效果预估!AP55)</f>
        <v/>
      </c>
      <c r="AQ55" s="229" t="str">
        <f>IF([2]大数据效果预估!AQ55="","",[2]大数据效果预估!AQ55)</f>
        <v/>
      </c>
      <c r="AR55" s="229" t="str">
        <f>IF([2]大数据效果预估!AR55="","",[2]大数据效果预估!AR55)</f>
        <v/>
      </c>
      <c r="AS55" s="229" t="str">
        <f>IF([2]大数据效果预估!AS55="","",[2]大数据效果预估!AS55)</f>
        <v/>
      </c>
      <c r="AT55" s="229" t="str">
        <f>IF([2]大数据效果预估!AT55="","",[2]大数据效果预估!AT55)</f>
        <v/>
      </c>
      <c r="AU55" s="229" t="str">
        <f>IF([2]大数据效果预估!AU55="","",[2]大数据效果预估!AU55)</f>
        <v/>
      </c>
      <c r="AV55" s="229" t="str">
        <f>IF([2]大数据效果预估!AV55="","",[2]大数据效果预估!AV55)</f>
        <v/>
      </c>
      <c r="AW55" s="229" t="str">
        <f>IF([2]大数据效果预估!AW55="","",[2]大数据效果预估!AW55)</f>
        <v/>
      </c>
      <c r="AX55" s="229" t="str">
        <f>IF([2]大数据效果预估!AX55="","",[2]大数据效果预估!AX55)</f>
        <v/>
      </c>
      <c r="AY55" s="229" t="str">
        <f>IF([2]大数据效果预估!AY55="","",[2]大数据效果预估!AY55)</f>
        <v/>
      </c>
      <c r="AZ55" s="229" t="str">
        <f>IF([2]大数据效果预估!AZ55="","",[2]大数据效果预估!AZ55)</f>
        <v/>
      </c>
    </row>
    <row r="56" spans="1:52">
      <c r="A56" s="229" t="str">
        <f>IF([2]大数据效果预估!A56="","",[2]大数据效果预估!A56)</f>
        <v/>
      </c>
      <c r="B56" s="229" t="str">
        <f>IF([2]大数据效果预估!B56="","",[2]大数据效果预估!B56)</f>
        <v/>
      </c>
      <c r="C56" s="229" t="str">
        <f>IF([2]大数据效果预估!C56="","",[2]大数据效果预估!C56)</f>
        <v/>
      </c>
      <c r="D56" s="229" t="str">
        <f>IF([2]大数据效果预估!D56="","",[2]大数据效果预估!D56)</f>
        <v/>
      </c>
      <c r="E56" s="229" t="str">
        <f>IF([2]大数据效果预估!E56="","",[2]大数据效果预估!E56)</f>
        <v/>
      </c>
      <c r="F56" s="229" t="str">
        <f>IF([2]大数据效果预估!F56="","",[2]大数据效果预估!F56)</f>
        <v/>
      </c>
      <c r="G56" s="229" t="str">
        <f>IF([2]大数据效果预估!G56="","",[2]大数据效果预估!G56)</f>
        <v/>
      </c>
      <c r="H56" s="229" t="str">
        <f>IF([2]大数据效果预估!H56="","",[2]大数据效果预估!H56)</f>
        <v/>
      </c>
      <c r="I56" s="229" t="str">
        <f>IF([2]大数据效果预估!I56="","",[2]大数据效果预估!I56)</f>
        <v/>
      </c>
      <c r="J56" s="229" t="str">
        <f>IF([2]大数据效果预估!J56="","",[2]大数据效果预估!J56)</f>
        <v/>
      </c>
      <c r="K56" s="229" t="str">
        <f>IF([2]大数据效果预估!K56="","",[2]大数据效果预估!K56)</f>
        <v/>
      </c>
      <c r="L56" s="229" t="str">
        <f>IF([2]大数据效果预估!L56="","",[2]大数据效果预估!L56)</f>
        <v/>
      </c>
      <c r="M56" s="229" t="str">
        <f>IF([2]大数据效果预估!M56="","",[2]大数据效果预估!M56)</f>
        <v/>
      </c>
      <c r="N56" s="229" t="str">
        <f>IF([2]大数据效果预估!N56="","",[2]大数据效果预估!N56)</f>
        <v/>
      </c>
      <c r="O56" s="229" t="str">
        <f>IF([2]大数据效果预估!O56="","",[2]大数据效果预估!O56)</f>
        <v/>
      </c>
      <c r="P56" s="229" t="str">
        <f>IF([2]大数据效果预估!P56="","",[2]大数据效果预估!P56)</f>
        <v/>
      </c>
      <c r="Q56" s="229" t="str">
        <f>IF([2]大数据效果预估!Q56="","",[2]大数据效果预估!Q56)</f>
        <v/>
      </c>
      <c r="R56" s="229" t="str">
        <f>IF([2]大数据效果预估!R56="","",[2]大数据效果预估!R56)</f>
        <v/>
      </c>
      <c r="S56" s="229" t="str">
        <f>IF([2]大数据效果预估!S56="","",[2]大数据效果预估!S56)</f>
        <v/>
      </c>
      <c r="T56" s="229" t="str">
        <f>IF([2]大数据效果预估!T56="","",[2]大数据效果预估!T56)</f>
        <v/>
      </c>
      <c r="U56" s="229" t="str">
        <f>IF([2]大数据效果预估!U56="","",[2]大数据效果预估!U56)</f>
        <v/>
      </c>
      <c r="V56" s="229" t="str">
        <f>IF([2]大数据效果预估!V56="","",[2]大数据效果预估!V56)</f>
        <v/>
      </c>
      <c r="W56" s="229" t="str">
        <f>IF([2]大数据效果预估!W56="","",[2]大数据效果预估!W56)</f>
        <v/>
      </c>
      <c r="X56" s="229" t="str">
        <f>IF([2]大数据效果预估!X56="","",[2]大数据效果预估!X56)</f>
        <v/>
      </c>
      <c r="Y56" s="229" t="str">
        <f>IF([2]大数据效果预估!Y56="","",[2]大数据效果预估!Y56)</f>
        <v/>
      </c>
      <c r="Z56" s="229" t="str">
        <f>IF([2]大数据效果预估!Z56="","",[2]大数据效果预估!Z56)</f>
        <v/>
      </c>
      <c r="AA56" s="229" t="str">
        <f>IF([2]大数据效果预估!AA56="","",[2]大数据效果预估!AA56)</f>
        <v/>
      </c>
      <c r="AB56" s="229" t="str">
        <f>IF([2]大数据效果预估!AB56="","",[2]大数据效果预估!AB56)</f>
        <v/>
      </c>
      <c r="AC56" s="229" t="str">
        <f>IF([2]大数据效果预估!AC56="","",[2]大数据效果预估!AC56)</f>
        <v/>
      </c>
      <c r="AD56" s="229" t="str">
        <f>IF([2]大数据效果预估!AD56="","",[2]大数据效果预估!AD56)</f>
        <v/>
      </c>
      <c r="AE56" s="229" t="str">
        <f>IF([2]大数据效果预估!AE56="","",[2]大数据效果预估!AE56)</f>
        <v/>
      </c>
      <c r="AF56" s="229" t="str">
        <f>IF([2]大数据效果预估!AF56="","",[2]大数据效果预估!AF56)</f>
        <v/>
      </c>
      <c r="AG56" s="229" t="str">
        <f>IF([2]大数据效果预估!AG56="","",[2]大数据效果预估!AG56)</f>
        <v/>
      </c>
      <c r="AH56" s="229" t="str">
        <f>IF([2]大数据效果预估!AH56="","",[2]大数据效果预估!AH56)</f>
        <v/>
      </c>
      <c r="AI56" s="229" t="str">
        <f>IF([2]大数据效果预估!AI56="","",[2]大数据效果预估!AI56)</f>
        <v/>
      </c>
      <c r="AJ56" s="229" t="str">
        <f>IF([2]大数据效果预估!AJ56="","",[2]大数据效果预估!AJ56)</f>
        <v/>
      </c>
      <c r="AK56" s="229" t="str">
        <f>IF([2]大数据效果预估!AK56="","",[2]大数据效果预估!AK56)</f>
        <v/>
      </c>
      <c r="AL56" s="229" t="str">
        <f>IF([2]大数据效果预估!AL56="","",[2]大数据效果预估!AL56)</f>
        <v/>
      </c>
      <c r="AM56" s="229" t="str">
        <f>IF([2]大数据效果预估!AM56="","",[2]大数据效果预估!AM56)</f>
        <v/>
      </c>
      <c r="AN56" s="229" t="str">
        <f>IF([2]大数据效果预估!AN56="","",[2]大数据效果预估!AN56)</f>
        <v/>
      </c>
      <c r="AO56" s="229" t="str">
        <f>IF([2]大数据效果预估!AO56="","",[2]大数据效果预估!AO56)</f>
        <v/>
      </c>
      <c r="AP56" s="229" t="str">
        <f>IF([2]大数据效果预估!AP56="","",[2]大数据效果预估!AP56)</f>
        <v/>
      </c>
      <c r="AQ56" s="229" t="str">
        <f>IF([2]大数据效果预估!AQ56="","",[2]大数据效果预估!AQ56)</f>
        <v/>
      </c>
      <c r="AR56" s="229" t="str">
        <f>IF([2]大数据效果预估!AR56="","",[2]大数据效果预估!AR56)</f>
        <v/>
      </c>
      <c r="AS56" s="229" t="str">
        <f>IF([2]大数据效果预估!AS56="","",[2]大数据效果预估!AS56)</f>
        <v/>
      </c>
      <c r="AT56" s="229" t="str">
        <f>IF([2]大数据效果预估!AT56="","",[2]大数据效果预估!AT56)</f>
        <v/>
      </c>
      <c r="AU56" s="229" t="str">
        <f>IF([2]大数据效果预估!AU56="","",[2]大数据效果预估!AU56)</f>
        <v/>
      </c>
      <c r="AV56" s="229" t="str">
        <f>IF([2]大数据效果预估!AV56="","",[2]大数据效果预估!AV56)</f>
        <v/>
      </c>
      <c r="AW56" s="229" t="str">
        <f>IF([2]大数据效果预估!AW56="","",[2]大数据效果预估!AW56)</f>
        <v/>
      </c>
      <c r="AX56" s="229" t="str">
        <f>IF([2]大数据效果预估!AX56="","",[2]大数据效果预估!AX56)</f>
        <v/>
      </c>
      <c r="AY56" s="229" t="str">
        <f>IF([2]大数据效果预估!AY56="","",[2]大数据效果预估!AY56)</f>
        <v/>
      </c>
      <c r="AZ56" s="229" t="str">
        <f>IF([2]大数据效果预估!AZ56="","",[2]大数据效果预估!AZ56)</f>
        <v/>
      </c>
    </row>
    <row r="57" spans="1:52">
      <c r="A57" s="229" t="str">
        <f>IF([2]大数据效果预估!A57="","",[2]大数据效果预估!A57)</f>
        <v/>
      </c>
      <c r="B57" s="229" t="str">
        <f>IF([2]大数据效果预估!B57="","",[2]大数据效果预估!B57)</f>
        <v>对象</v>
      </c>
      <c r="C57" s="229" t="str">
        <f>IF([2]大数据效果预估!C57="","",[2]大数据效果预估!C57)</f>
        <v>使用概率</v>
      </c>
      <c r="D57" s="229" t="str">
        <f>IF([2]大数据效果预估!D57="","",[2]大数据效果预估!D57)</f>
        <v>击杀时间预估</v>
      </c>
      <c r="E57" s="229" t="str">
        <f>IF([2]大数据效果预估!E57="","",[2]大数据效果预估!E57)</f>
        <v/>
      </c>
      <c r="F57" s="229" t="str">
        <f>IF([2]大数据效果预估!F57="","",[2]大数据效果预估!F57)</f>
        <v/>
      </c>
      <c r="G57" s="229" t="str">
        <f>IF([2]大数据效果预估!G57="","",[2]大数据效果预估!G57)</f>
        <v/>
      </c>
      <c r="H57" s="229" t="str">
        <f>IF([2]大数据效果预估!H57="","",[2]大数据效果预估!H57)</f>
        <v/>
      </c>
      <c r="I57" s="229" t="str">
        <f>IF([2]大数据效果预估!I57="","",[2]大数据效果预估!I57)</f>
        <v/>
      </c>
      <c r="J57" s="229" t="str">
        <f>IF([2]大数据效果预估!J57="","",[2]大数据效果预估!J57)</f>
        <v/>
      </c>
      <c r="K57" s="229" t="str">
        <f>IF([2]大数据效果预估!K57="","",[2]大数据效果预估!K57)</f>
        <v/>
      </c>
      <c r="L57" s="229" t="str">
        <f>IF([2]大数据效果预估!L57="","",[2]大数据效果预估!L57)</f>
        <v/>
      </c>
      <c r="M57" s="229" t="str">
        <f>IF([2]大数据效果预估!M57="","",[2]大数据效果预估!M57)</f>
        <v/>
      </c>
      <c r="N57" s="229" t="str">
        <f>IF([2]大数据效果预估!N57="","",[2]大数据效果预估!N57)</f>
        <v/>
      </c>
      <c r="O57" s="229" t="str">
        <f>IF([2]大数据效果预估!O57="","",[2]大数据效果预估!O57)</f>
        <v/>
      </c>
      <c r="P57" s="229" t="str">
        <f>IF([2]大数据效果预估!P57="","",[2]大数据效果预估!P57)</f>
        <v/>
      </c>
      <c r="Q57" s="229" t="str">
        <f>IF([2]大数据效果预估!Q57="","",[2]大数据效果预估!Q57)</f>
        <v/>
      </c>
      <c r="R57" s="229" t="str">
        <f>IF([2]大数据效果预估!R57="","",[2]大数据效果预估!R57)</f>
        <v/>
      </c>
      <c r="S57" s="229" t="str">
        <f>IF([2]大数据效果预估!S57="","",[2]大数据效果预估!S57)</f>
        <v/>
      </c>
      <c r="T57" s="229" t="str">
        <f>IF([2]大数据效果预估!T57="","",[2]大数据效果预估!T57)</f>
        <v/>
      </c>
      <c r="U57" s="229" t="str">
        <f>IF([2]大数据效果预估!U57="","",[2]大数据效果预估!U57)</f>
        <v/>
      </c>
      <c r="V57" s="229" t="str">
        <f>IF([2]大数据效果预估!V57="","",[2]大数据效果预估!V57)</f>
        <v/>
      </c>
      <c r="W57" s="229" t="str">
        <f>IF([2]大数据效果预估!W57="","",[2]大数据效果预估!W57)</f>
        <v/>
      </c>
      <c r="X57" s="229" t="str">
        <f>IF([2]大数据效果预估!X57="","",[2]大数据效果预估!X57)</f>
        <v/>
      </c>
      <c r="Y57" s="229" t="str">
        <f>IF([2]大数据效果预估!Y57="","",[2]大数据效果预估!Y57)</f>
        <v/>
      </c>
      <c r="Z57" s="229" t="str">
        <f>IF([2]大数据效果预估!Z57="","",[2]大数据效果预估!Z57)</f>
        <v/>
      </c>
      <c r="AA57" s="229" t="str">
        <f>IF([2]大数据效果预估!AA57="","",[2]大数据效果预估!AA57)</f>
        <v/>
      </c>
      <c r="AB57" s="229" t="str">
        <f>IF([2]大数据效果预估!AB57="","",[2]大数据效果预估!AB57)</f>
        <v/>
      </c>
      <c r="AC57" s="229" t="str">
        <f>IF([2]大数据效果预估!AC57="","",[2]大数据效果预估!AC57)</f>
        <v/>
      </c>
      <c r="AD57" s="229" t="str">
        <f>IF([2]大数据效果预估!AD57="","",[2]大数据效果预估!AD57)</f>
        <v/>
      </c>
      <c r="AE57" s="229" t="str">
        <f>IF([2]大数据效果预估!AE57="","",[2]大数据效果预估!AE57)</f>
        <v/>
      </c>
      <c r="AF57" s="229" t="str">
        <f>IF([2]大数据效果预估!AF57="","",[2]大数据效果预估!AF57)</f>
        <v/>
      </c>
      <c r="AG57" s="229" t="str">
        <f>IF([2]大数据效果预估!AG57="","",[2]大数据效果预估!AG57)</f>
        <v/>
      </c>
      <c r="AH57" s="229" t="str">
        <f>IF([2]大数据效果预估!AH57="","",[2]大数据效果预估!AH57)</f>
        <v/>
      </c>
      <c r="AI57" s="229" t="str">
        <f>IF([2]大数据效果预估!AI57="","",[2]大数据效果预估!AI57)</f>
        <v/>
      </c>
      <c r="AJ57" s="229" t="str">
        <f>IF([2]大数据效果预估!AJ57="","",[2]大数据效果预估!AJ57)</f>
        <v/>
      </c>
      <c r="AK57" s="229" t="str">
        <f>IF([2]大数据效果预估!AK57="","",[2]大数据效果预估!AK57)</f>
        <v/>
      </c>
      <c r="AL57" s="229" t="str">
        <f>IF([2]大数据效果预估!AL57="","",[2]大数据效果预估!AL57)</f>
        <v/>
      </c>
      <c r="AM57" s="229" t="str">
        <f>IF([2]大数据效果预估!AM57="","",[2]大数据效果预估!AM57)</f>
        <v/>
      </c>
      <c r="AN57" s="229" t="str">
        <f>IF([2]大数据效果预估!AN57="","",[2]大数据效果预估!AN57)</f>
        <v/>
      </c>
      <c r="AO57" s="229" t="str">
        <f>IF([2]大数据效果预估!AO57="","",[2]大数据效果预估!AO57)</f>
        <v/>
      </c>
      <c r="AP57" s="229" t="str">
        <f>IF([2]大数据效果预估!AP57="","",[2]大数据效果预估!AP57)</f>
        <v/>
      </c>
      <c r="AQ57" s="229" t="str">
        <f>IF([2]大数据效果预估!AQ57="","",[2]大数据效果预估!AQ57)</f>
        <v/>
      </c>
      <c r="AR57" s="229" t="str">
        <f>IF([2]大数据效果预估!AR57="","",[2]大数据效果预估!AR57)</f>
        <v/>
      </c>
      <c r="AS57" s="229" t="str">
        <f>IF([2]大数据效果预估!AS57="","",[2]大数据效果预估!AS57)</f>
        <v/>
      </c>
      <c r="AT57" s="229" t="str">
        <f>IF([2]大数据效果预估!AT57="","",[2]大数据效果预估!AT57)</f>
        <v/>
      </c>
      <c r="AU57" s="229" t="str">
        <f>IF([2]大数据效果预估!AU57="","",[2]大数据效果预估!AU57)</f>
        <v/>
      </c>
      <c r="AV57" s="229" t="str">
        <f>IF([2]大数据效果预估!AV57="","",[2]大数据效果预估!AV57)</f>
        <v/>
      </c>
      <c r="AW57" s="229" t="str">
        <f>IF([2]大数据效果预估!AW57="","",[2]大数据效果预估!AW57)</f>
        <v/>
      </c>
      <c r="AX57" s="229" t="str">
        <f>IF([2]大数据效果预估!AX57="","",[2]大数据效果预估!AX57)</f>
        <v/>
      </c>
      <c r="AY57" s="229" t="str">
        <f>IF([2]大数据效果预估!AY57="","",[2]大数据效果预估!AY57)</f>
        <v/>
      </c>
      <c r="AZ57" s="229" t="str">
        <f>IF([2]大数据效果预估!AZ57="","",[2]大数据效果预估!AZ57)</f>
        <v/>
      </c>
    </row>
    <row r="58" spans="1:52">
      <c r="A58" s="229" t="str">
        <f>IF([2]大数据效果预估!A58="","",[2]大数据效果预估!A58)</f>
        <v/>
      </c>
      <c r="B58" s="229" t="str">
        <f>IF([2]大数据效果预估!B58="","",[2]大数据效果预估!B58)</f>
        <v>刀兵</v>
      </c>
      <c r="C58" s="229">
        <f>IF([2]大数据效果预估!C58="","",[2]大数据效果预估!C58)</f>
        <v>0.3</v>
      </c>
      <c r="D58" s="229">
        <f>IF([2]大数据效果预估!D58="","",[2]大数据效果预估!D58)</f>
        <v>35</v>
      </c>
      <c r="E58" s="229" t="str">
        <f>IF([2]大数据效果预估!E58="","",[2]大数据效果预估!E58)</f>
        <v/>
      </c>
      <c r="F58" s="229" t="str">
        <f>IF([2]大数据效果预估!F58="","",[2]大数据效果预估!F58)</f>
        <v/>
      </c>
      <c r="G58" s="229" t="str">
        <f>IF([2]大数据效果预估!G58="","",[2]大数据效果预估!G58)</f>
        <v/>
      </c>
      <c r="H58" s="229" t="str">
        <f>IF([2]大数据效果预估!H58="","",[2]大数据效果预估!H58)</f>
        <v/>
      </c>
      <c r="I58" s="229" t="str">
        <f>IF([2]大数据效果预估!I58="","",[2]大数据效果预估!I58)</f>
        <v/>
      </c>
      <c r="J58" s="229" t="str">
        <f>IF([2]大数据效果预估!J58="","",[2]大数据效果预估!J58)</f>
        <v/>
      </c>
      <c r="K58" s="229" t="str">
        <f>IF([2]大数据效果预估!K58="","",[2]大数据效果预估!K58)</f>
        <v/>
      </c>
      <c r="L58" s="229" t="str">
        <f>IF([2]大数据效果预估!L58="","",[2]大数据效果预估!L58)</f>
        <v/>
      </c>
      <c r="M58" s="229" t="str">
        <f>IF([2]大数据效果预估!M58="","",[2]大数据效果预估!M58)</f>
        <v/>
      </c>
      <c r="N58" s="229" t="str">
        <f>IF([2]大数据效果预估!N58="","",[2]大数据效果预估!N58)</f>
        <v/>
      </c>
      <c r="O58" s="229" t="str">
        <f>IF([2]大数据效果预估!O58="","",[2]大数据效果预估!O58)</f>
        <v/>
      </c>
      <c r="P58" s="229" t="str">
        <f>IF([2]大数据效果预估!P58="","",[2]大数据效果预估!P58)</f>
        <v/>
      </c>
      <c r="Q58" s="229" t="str">
        <f>IF([2]大数据效果预估!Q58="","",[2]大数据效果预估!Q58)</f>
        <v/>
      </c>
      <c r="R58" s="229" t="str">
        <f>IF([2]大数据效果预估!R58="","",[2]大数据效果预估!R58)</f>
        <v/>
      </c>
      <c r="S58" s="229" t="str">
        <f>IF([2]大数据效果预估!S58="","",[2]大数据效果预估!S58)</f>
        <v/>
      </c>
      <c r="T58" s="229" t="str">
        <f>IF([2]大数据效果预估!T58="","",[2]大数据效果预估!T58)</f>
        <v/>
      </c>
      <c r="U58" s="229" t="str">
        <f>IF([2]大数据效果预估!U58="","",[2]大数据效果预估!U58)</f>
        <v/>
      </c>
      <c r="V58" s="229" t="str">
        <f>IF([2]大数据效果预估!V58="","",[2]大数据效果预估!V58)</f>
        <v/>
      </c>
      <c r="W58" s="229" t="str">
        <f>IF([2]大数据效果预估!W58="","",[2]大数据效果预估!W58)</f>
        <v/>
      </c>
      <c r="X58" s="229" t="str">
        <f>IF([2]大数据效果预估!X58="","",[2]大数据效果预估!X58)</f>
        <v/>
      </c>
      <c r="Y58" s="229" t="str">
        <f>IF([2]大数据效果预估!Y58="","",[2]大数据效果预估!Y58)</f>
        <v/>
      </c>
      <c r="Z58" s="229" t="str">
        <f>IF([2]大数据效果预估!Z58="","",[2]大数据效果预估!Z58)</f>
        <v/>
      </c>
      <c r="AA58" s="229" t="str">
        <f>IF([2]大数据效果预估!AA58="","",[2]大数据效果预估!AA58)</f>
        <v/>
      </c>
      <c r="AB58" s="229" t="str">
        <f>IF([2]大数据效果预估!AB58="","",[2]大数据效果预估!AB58)</f>
        <v/>
      </c>
      <c r="AC58" s="229" t="str">
        <f>IF([2]大数据效果预估!AC58="","",[2]大数据效果预估!AC58)</f>
        <v/>
      </c>
      <c r="AD58" s="229" t="str">
        <f>IF([2]大数据效果预估!AD58="","",[2]大数据效果预估!AD58)</f>
        <v/>
      </c>
      <c r="AE58" s="229" t="str">
        <f>IF([2]大数据效果预估!AE58="","",[2]大数据效果预估!AE58)</f>
        <v/>
      </c>
      <c r="AF58" s="229" t="str">
        <f>IF([2]大数据效果预估!AF58="","",[2]大数据效果预估!AF58)</f>
        <v/>
      </c>
      <c r="AG58" s="229" t="str">
        <f>IF([2]大数据效果预估!AG58="","",[2]大数据效果预估!AG58)</f>
        <v/>
      </c>
      <c r="AH58" s="229" t="str">
        <f>IF([2]大数据效果预估!AH58="","",[2]大数据效果预估!AH58)</f>
        <v/>
      </c>
      <c r="AI58" s="229" t="str">
        <f>IF([2]大数据效果预估!AI58="","",[2]大数据效果预估!AI58)</f>
        <v/>
      </c>
      <c r="AJ58" s="229" t="str">
        <f>IF([2]大数据效果预估!AJ58="","",[2]大数据效果预估!AJ58)</f>
        <v/>
      </c>
      <c r="AK58" s="229" t="str">
        <f>IF([2]大数据效果预估!AK58="","",[2]大数据效果预估!AK58)</f>
        <v/>
      </c>
      <c r="AL58" s="229" t="str">
        <f>IF([2]大数据效果预估!AL58="","",[2]大数据效果预估!AL58)</f>
        <v/>
      </c>
      <c r="AM58" s="229" t="str">
        <f>IF([2]大数据效果预估!AM58="","",[2]大数据效果预估!AM58)</f>
        <v/>
      </c>
      <c r="AN58" s="229" t="str">
        <f>IF([2]大数据效果预估!AN58="","",[2]大数据效果预估!AN58)</f>
        <v/>
      </c>
      <c r="AO58" s="229" t="str">
        <f>IF([2]大数据效果预估!AO58="","",[2]大数据效果预估!AO58)</f>
        <v/>
      </c>
      <c r="AP58" s="229" t="str">
        <f>IF([2]大数据效果预估!AP58="","",[2]大数据效果预估!AP58)</f>
        <v/>
      </c>
      <c r="AQ58" s="229" t="str">
        <f>IF([2]大数据效果预估!AQ58="","",[2]大数据效果预估!AQ58)</f>
        <v/>
      </c>
      <c r="AR58" s="229" t="str">
        <f>IF([2]大数据效果预估!AR58="","",[2]大数据效果预估!AR58)</f>
        <v/>
      </c>
      <c r="AS58" s="229" t="str">
        <f>IF([2]大数据效果预估!AS58="","",[2]大数据效果预估!AS58)</f>
        <v/>
      </c>
      <c r="AT58" s="229" t="str">
        <f>IF([2]大数据效果预估!AT58="","",[2]大数据效果预估!AT58)</f>
        <v/>
      </c>
      <c r="AU58" s="229" t="str">
        <f>IF([2]大数据效果预估!AU58="","",[2]大数据效果预估!AU58)</f>
        <v/>
      </c>
      <c r="AV58" s="229" t="str">
        <f>IF([2]大数据效果预估!AV58="","",[2]大数据效果预估!AV58)</f>
        <v/>
      </c>
      <c r="AW58" s="229" t="str">
        <f>IF([2]大数据效果预估!AW58="","",[2]大数据效果预估!AW58)</f>
        <v/>
      </c>
      <c r="AX58" s="229" t="str">
        <f>IF([2]大数据效果预估!AX58="","",[2]大数据效果预估!AX58)</f>
        <v/>
      </c>
      <c r="AY58" s="229" t="str">
        <f>IF([2]大数据效果预估!AY58="","",[2]大数据效果预估!AY58)</f>
        <v/>
      </c>
      <c r="AZ58" s="229" t="str">
        <f>IF([2]大数据效果预估!AZ58="","",[2]大数据效果预估!AZ58)</f>
        <v/>
      </c>
    </row>
    <row r="59" spans="1:52">
      <c r="A59" s="229" t="str">
        <f>IF([2]大数据效果预估!A59="","",[2]大数据效果预估!A59)</f>
        <v/>
      </c>
      <c r="B59" s="229" t="str">
        <f>IF([2]大数据效果预估!B59="","",[2]大数据效果预估!B59)</f>
        <v>车骑兵</v>
      </c>
      <c r="C59" s="229">
        <f>IF([2]大数据效果预估!C59="","",[2]大数据效果预估!C59)</f>
        <v>0.3</v>
      </c>
      <c r="D59" s="229">
        <f>IF([2]大数据效果预估!D59="","",[2]大数据效果预估!D59)</f>
        <v>54</v>
      </c>
      <c r="E59" s="229" t="str">
        <f>IF([2]大数据效果预估!E59="","",[2]大数据效果预估!E59)</f>
        <v/>
      </c>
      <c r="F59" s="229" t="str">
        <f>IF([2]大数据效果预估!F59="","",[2]大数据效果预估!F59)</f>
        <v/>
      </c>
      <c r="G59" s="229" t="str">
        <f>IF([2]大数据效果预估!G59="","",[2]大数据效果预估!G59)</f>
        <v/>
      </c>
      <c r="H59" s="229" t="str">
        <f>IF([2]大数据效果预估!H59="","",[2]大数据效果预估!H59)</f>
        <v/>
      </c>
      <c r="I59" s="229" t="str">
        <f>IF([2]大数据效果预估!I59="","",[2]大数据效果预估!I59)</f>
        <v/>
      </c>
      <c r="J59" s="229" t="str">
        <f>IF([2]大数据效果预估!J59="","",[2]大数据效果预估!J59)</f>
        <v/>
      </c>
      <c r="K59" s="229" t="str">
        <f>IF([2]大数据效果预估!K59="","",[2]大数据效果预估!K59)</f>
        <v/>
      </c>
      <c r="L59" s="229" t="str">
        <f>IF([2]大数据效果预估!L59="","",[2]大数据效果预估!L59)</f>
        <v/>
      </c>
      <c r="M59" s="229" t="str">
        <f>IF([2]大数据效果预估!M59="","",[2]大数据效果预估!M59)</f>
        <v/>
      </c>
      <c r="N59" s="229" t="str">
        <f>IF([2]大数据效果预估!N59="","",[2]大数据效果预估!N59)</f>
        <v/>
      </c>
      <c r="O59" s="229" t="str">
        <f>IF([2]大数据效果预估!O59="","",[2]大数据效果预估!O59)</f>
        <v/>
      </c>
      <c r="P59" s="229" t="str">
        <f>IF([2]大数据效果预估!P59="","",[2]大数据效果预估!P59)</f>
        <v/>
      </c>
      <c r="Q59" s="229" t="str">
        <f>IF([2]大数据效果预估!Q59="","",[2]大数据效果预估!Q59)</f>
        <v/>
      </c>
      <c r="R59" s="229" t="str">
        <f>IF([2]大数据效果预估!R59="","",[2]大数据效果预估!R59)</f>
        <v/>
      </c>
      <c r="S59" s="229" t="str">
        <f>IF([2]大数据效果预估!S59="","",[2]大数据效果预估!S59)</f>
        <v/>
      </c>
      <c r="T59" s="229" t="str">
        <f>IF([2]大数据效果预估!T59="","",[2]大数据效果预估!T59)</f>
        <v/>
      </c>
      <c r="U59" s="229" t="str">
        <f>IF([2]大数据效果预估!U59="","",[2]大数据效果预估!U59)</f>
        <v/>
      </c>
      <c r="V59" s="229" t="str">
        <f>IF([2]大数据效果预估!V59="","",[2]大数据效果预估!V59)</f>
        <v/>
      </c>
      <c r="W59" s="229" t="str">
        <f>IF([2]大数据效果预估!W59="","",[2]大数据效果预估!W59)</f>
        <v/>
      </c>
      <c r="X59" s="229" t="str">
        <f>IF([2]大数据效果预估!X59="","",[2]大数据效果预估!X59)</f>
        <v/>
      </c>
      <c r="Y59" s="229" t="str">
        <f>IF([2]大数据效果预估!Y59="","",[2]大数据效果预估!Y59)</f>
        <v/>
      </c>
      <c r="Z59" s="229" t="str">
        <f>IF([2]大数据效果预估!Z59="","",[2]大数据效果预估!Z59)</f>
        <v/>
      </c>
      <c r="AA59" s="229" t="str">
        <f>IF([2]大数据效果预估!AA59="","",[2]大数据效果预估!AA59)</f>
        <v/>
      </c>
      <c r="AB59" s="229" t="str">
        <f>IF([2]大数据效果预估!AB59="","",[2]大数据效果预估!AB59)</f>
        <v/>
      </c>
      <c r="AC59" s="229" t="str">
        <f>IF([2]大数据效果预估!AC59="","",[2]大数据效果预估!AC59)</f>
        <v/>
      </c>
      <c r="AD59" s="229" t="str">
        <f>IF([2]大数据效果预估!AD59="","",[2]大数据效果预估!AD59)</f>
        <v/>
      </c>
      <c r="AE59" s="229" t="str">
        <f>IF([2]大数据效果预估!AE59="","",[2]大数据效果预估!AE59)</f>
        <v/>
      </c>
      <c r="AF59" s="229" t="str">
        <f>IF([2]大数据效果预估!AF59="","",[2]大数据效果预估!AF59)</f>
        <v/>
      </c>
      <c r="AG59" s="229" t="str">
        <f>IF([2]大数据效果预估!AG59="","",[2]大数据效果预估!AG59)</f>
        <v/>
      </c>
      <c r="AH59" s="229" t="str">
        <f>IF([2]大数据效果预估!AH59="","",[2]大数据效果预估!AH59)</f>
        <v/>
      </c>
      <c r="AI59" s="229" t="str">
        <f>IF([2]大数据效果预估!AI59="","",[2]大数据效果预估!AI59)</f>
        <v/>
      </c>
      <c r="AJ59" s="229" t="str">
        <f>IF([2]大数据效果预估!AJ59="","",[2]大数据效果预估!AJ59)</f>
        <v/>
      </c>
      <c r="AK59" s="229" t="str">
        <f>IF([2]大数据效果预估!AK59="","",[2]大数据效果预估!AK59)</f>
        <v/>
      </c>
      <c r="AL59" s="229" t="str">
        <f>IF([2]大数据效果预估!AL59="","",[2]大数据效果预估!AL59)</f>
        <v/>
      </c>
      <c r="AM59" s="229" t="str">
        <f>IF([2]大数据效果预估!AM59="","",[2]大数据效果预估!AM59)</f>
        <v/>
      </c>
      <c r="AN59" s="229" t="str">
        <f>IF([2]大数据效果预估!AN59="","",[2]大数据效果预估!AN59)</f>
        <v/>
      </c>
      <c r="AO59" s="229" t="str">
        <f>IF([2]大数据效果预估!AO59="","",[2]大数据效果预估!AO59)</f>
        <v/>
      </c>
      <c r="AP59" s="229" t="str">
        <f>IF([2]大数据效果预估!AP59="","",[2]大数据效果预估!AP59)</f>
        <v/>
      </c>
      <c r="AQ59" s="229" t="str">
        <f>IF([2]大数据效果预估!AQ59="","",[2]大数据效果预估!AQ59)</f>
        <v/>
      </c>
      <c r="AR59" s="229" t="str">
        <f>IF([2]大数据效果预估!AR59="","",[2]大数据效果预估!AR59)</f>
        <v/>
      </c>
      <c r="AS59" s="229" t="str">
        <f>IF([2]大数据效果预估!AS59="","",[2]大数据效果预估!AS59)</f>
        <v/>
      </c>
      <c r="AT59" s="229" t="str">
        <f>IF([2]大数据效果预估!AT59="","",[2]大数据效果预估!AT59)</f>
        <v/>
      </c>
      <c r="AU59" s="229" t="str">
        <f>IF([2]大数据效果预估!AU59="","",[2]大数据效果预估!AU59)</f>
        <v/>
      </c>
      <c r="AV59" s="229" t="str">
        <f>IF([2]大数据效果预估!AV59="","",[2]大数据效果预估!AV59)</f>
        <v/>
      </c>
      <c r="AW59" s="229" t="str">
        <f>IF([2]大数据效果预估!AW59="","",[2]大数据效果预估!AW59)</f>
        <v/>
      </c>
      <c r="AX59" s="229" t="str">
        <f>IF([2]大数据效果预估!AX59="","",[2]大数据效果预估!AX59)</f>
        <v/>
      </c>
      <c r="AY59" s="229" t="str">
        <f>IF([2]大数据效果预估!AY59="","",[2]大数据效果预估!AY59)</f>
        <v/>
      </c>
      <c r="AZ59" s="229" t="str">
        <f>IF([2]大数据效果预估!AZ59="","",[2]大数据效果预估!AZ59)</f>
        <v/>
      </c>
    </row>
    <row r="60" spans="1:52">
      <c r="A60" s="229" t="str">
        <f>IF([2]大数据效果预估!A60="","",[2]大数据效果预估!A60)</f>
        <v/>
      </c>
      <c r="B60" s="229" t="str">
        <f>IF([2]大数据效果预估!B60="","",[2]大数据效果预估!B60)</f>
        <v>弓弩兵</v>
      </c>
      <c r="C60" s="229">
        <f>IF([2]大数据效果预估!C60="","",[2]大数据效果预估!C60)</f>
        <v>0.3</v>
      </c>
      <c r="D60" s="229">
        <f>IF([2]大数据效果预估!D60="","",[2]大数据效果预估!D60)</f>
        <v>56</v>
      </c>
      <c r="E60" s="229" t="str">
        <f>IF([2]大数据效果预估!E60="","",[2]大数据效果预估!E60)</f>
        <v/>
      </c>
      <c r="F60" s="229" t="str">
        <f>IF([2]大数据效果预估!F60="","",[2]大数据效果预估!F60)</f>
        <v/>
      </c>
      <c r="G60" s="229" t="str">
        <f>IF([2]大数据效果预估!G60="","",[2]大数据效果预估!G60)</f>
        <v/>
      </c>
      <c r="H60" s="229" t="str">
        <f>IF([2]大数据效果预估!H60="","",[2]大数据效果预估!H60)</f>
        <v/>
      </c>
      <c r="I60" s="229" t="str">
        <f>IF([2]大数据效果预估!I60="","",[2]大数据效果预估!I60)</f>
        <v/>
      </c>
      <c r="J60" s="229" t="str">
        <f>IF([2]大数据效果预估!J60="","",[2]大数据效果预估!J60)</f>
        <v/>
      </c>
      <c r="K60" s="229" t="str">
        <f>IF([2]大数据效果预估!K60="","",[2]大数据效果预估!K60)</f>
        <v/>
      </c>
      <c r="L60" s="229" t="str">
        <f>IF([2]大数据效果预估!L60="","",[2]大数据效果预估!L60)</f>
        <v/>
      </c>
      <c r="M60" s="229" t="str">
        <f>IF([2]大数据效果预估!M60="","",[2]大数据效果预估!M60)</f>
        <v/>
      </c>
      <c r="N60" s="229" t="str">
        <f>IF([2]大数据效果预估!N60="","",[2]大数据效果预估!N60)</f>
        <v/>
      </c>
      <c r="O60" s="229" t="str">
        <f>IF([2]大数据效果预估!O60="","",[2]大数据效果预估!O60)</f>
        <v/>
      </c>
      <c r="P60" s="229" t="str">
        <f>IF([2]大数据效果预估!P60="","",[2]大数据效果预估!P60)</f>
        <v/>
      </c>
      <c r="Q60" s="229" t="str">
        <f>IF([2]大数据效果预估!Q60="","",[2]大数据效果预估!Q60)</f>
        <v/>
      </c>
      <c r="R60" s="229" t="str">
        <f>IF([2]大数据效果预估!R60="","",[2]大数据效果预估!R60)</f>
        <v/>
      </c>
      <c r="S60" s="229" t="str">
        <f>IF([2]大数据效果预估!S60="","",[2]大数据效果预估!S60)</f>
        <v/>
      </c>
      <c r="T60" s="229" t="str">
        <f>IF([2]大数据效果预估!T60="","",[2]大数据效果预估!T60)</f>
        <v/>
      </c>
      <c r="U60" s="229" t="str">
        <f>IF([2]大数据效果预估!U60="","",[2]大数据效果预估!U60)</f>
        <v/>
      </c>
      <c r="V60" s="229" t="str">
        <f>IF([2]大数据效果预估!V60="","",[2]大数据效果预估!V60)</f>
        <v/>
      </c>
      <c r="W60" s="229" t="str">
        <f>IF([2]大数据效果预估!W60="","",[2]大数据效果预估!W60)</f>
        <v/>
      </c>
      <c r="X60" s="229" t="str">
        <f>IF([2]大数据效果预估!X60="","",[2]大数据效果预估!X60)</f>
        <v/>
      </c>
      <c r="Y60" s="229" t="str">
        <f>IF([2]大数据效果预估!Y60="","",[2]大数据效果预估!Y60)</f>
        <v/>
      </c>
      <c r="Z60" s="229" t="str">
        <f>IF([2]大数据效果预估!Z60="","",[2]大数据效果预估!Z60)</f>
        <v/>
      </c>
      <c r="AA60" s="229" t="str">
        <f>IF([2]大数据效果预估!AA60="","",[2]大数据效果预估!AA60)</f>
        <v/>
      </c>
      <c r="AB60" s="229" t="str">
        <f>IF([2]大数据效果预估!AB60="","",[2]大数据效果预估!AB60)</f>
        <v/>
      </c>
      <c r="AC60" s="229" t="str">
        <f>IF([2]大数据效果预估!AC60="","",[2]大数据效果预估!AC60)</f>
        <v/>
      </c>
      <c r="AD60" s="229" t="str">
        <f>IF([2]大数据效果预估!AD60="","",[2]大数据效果预估!AD60)</f>
        <v/>
      </c>
      <c r="AE60" s="229" t="str">
        <f>IF([2]大数据效果预估!AE60="","",[2]大数据效果预估!AE60)</f>
        <v/>
      </c>
      <c r="AF60" s="229" t="str">
        <f>IF([2]大数据效果预估!AF60="","",[2]大数据效果预估!AF60)</f>
        <v/>
      </c>
      <c r="AG60" s="229" t="str">
        <f>IF([2]大数据效果预估!AG60="","",[2]大数据效果预估!AG60)</f>
        <v/>
      </c>
      <c r="AH60" s="229" t="str">
        <f>IF([2]大数据效果预估!AH60="","",[2]大数据效果预估!AH60)</f>
        <v/>
      </c>
      <c r="AI60" s="229" t="str">
        <f>IF([2]大数据效果预估!AI60="","",[2]大数据效果预估!AI60)</f>
        <v/>
      </c>
      <c r="AJ60" s="229" t="str">
        <f>IF([2]大数据效果预估!AJ60="","",[2]大数据效果预估!AJ60)</f>
        <v/>
      </c>
      <c r="AK60" s="229" t="str">
        <f>IF([2]大数据效果预估!AK60="","",[2]大数据效果预估!AK60)</f>
        <v/>
      </c>
      <c r="AL60" s="229" t="str">
        <f>IF([2]大数据效果预估!AL60="","",[2]大数据效果预估!AL60)</f>
        <v/>
      </c>
      <c r="AM60" s="229" t="str">
        <f>IF([2]大数据效果预估!AM60="","",[2]大数据效果预估!AM60)</f>
        <v/>
      </c>
      <c r="AN60" s="229" t="str">
        <f>IF([2]大数据效果预估!AN60="","",[2]大数据效果预估!AN60)</f>
        <v/>
      </c>
      <c r="AO60" s="229" t="str">
        <f>IF([2]大数据效果预估!AO60="","",[2]大数据效果预估!AO60)</f>
        <v/>
      </c>
      <c r="AP60" s="229" t="str">
        <f>IF([2]大数据效果预估!AP60="","",[2]大数据效果预估!AP60)</f>
        <v/>
      </c>
      <c r="AQ60" s="229" t="str">
        <f>IF([2]大数据效果预估!AQ60="","",[2]大数据效果预估!AQ60)</f>
        <v/>
      </c>
      <c r="AR60" s="229" t="str">
        <f>IF([2]大数据效果预估!AR60="","",[2]大数据效果预估!AR60)</f>
        <v/>
      </c>
      <c r="AS60" s="229" t="str">
        <f>IF([2]大数据效果预估!AS60="","",[2]大数据效果预估!AS60)</f>
        <v/>
      </c>
      <c r="AT60" s="229" t="str">
        <f>IF([2]大数据效果预估!AT60="","",[2]大数据效果预估!AT60)</f>
        <v/>
      </c>
      <c r="AU60" s="229" t="str">
        <f>IF([2]大数据效果预估!AU60="","",[2]大数据效果预估!AU60)</f>
        <v/>
      </c>
      <c r="AV60" s="229" t="str">
        <f>IF([2]大数据效果预估!AV60="","",[2]大数据效果预估!AV60)</f>
        <v/>
      </c>
      <c r="AW60" s="229" t="str">
        <f>IF([2]大数据效果预估!AW60="","",[2]大数据效果预估!AW60)</f>
        <v/>
      </c>
      <c r="AX60" s="229" t="str">
        <f>IF([2]大数据效果预估!AX60="","",[2]大数据效果预估!AX60)</f>
        <v/>
      </c>
      <c r="AY60" s="229" t="str">
        <f>IF([2]大数据效果预估!AY60="","",[2]大数据效果预估!AY60)</f>
        <v/>
      </c>
      <c r="AZ60" s="229" t="str">
        <f>IF([2]大数据效果预估!AZ60="","",[2]大数据效果预估!AZ60)</f>
        <v/>
      </c>
    </row>
    <row r="61" spans="1:52">
      <c r="A61" s="229" t="str">
        <f>IF([2]大数据效果预估!A61="","",[2]大数据效果预估!A61)</f>
        <v/>
      </c>
      <c r="B61" s="229" t="str">
        <f>IF([2]大数据效果预估!B61="","",[2]大数据效果预估!B61)</f>
        <v>枪兵</v>
      </c>
      <c r="C61" s="229">
        <f>IF([2]大数据效果预估!C61="","",[2]大数据效果预估!C61)</f>
        <v>0.1</v>
      </c>
      <c r="D61" s="229">
        <f>IF([2]大数据效果预估!D61="","",[2]大数据效果预估!D61)</f>
        <v>24</v>
      </c>
      <c r="E61" s="229" t="str">
        <f>IF([2]大数据效果预估!E61="","",[2]大数据效果预估!E61)</f>
        <v/>
      </c>
      <c r="F61" s="229" t="str">
        <f>IF([2]大数据效果预估!F61="","",[2]大数据效果预估!F61)</f>
        <v/>
      </c>
      <c r="G61" s="229" t="str">
        <f>IF([2]大数据效果预估!G61="","",[2]大数据效果预估!G61)</f>
        <v/>
      </c>
      <c r="H61" s="229" t="str">
        <f>IF([2]大数据效果预估!H61="","",[2]大数据效果预估!H61)</f>
        <v/>
      </c>
      <c r="I61" s="229" t="str">
        <f>IF([2]大数据效果预估!I61="","",[2]大数据效果预估!I61)</f>
        <v/>
      </c>
      <c r="J61" s="229" t="str">
        <f>IF([2]大数据效果预估!J61="","",[2]大数据效果预估!J61)</f>
        <v/>
      </c>
      <c r="K61" s="229" t="str">
        <f>IF([2]大数据效果预估!K61="","",[2]大数据效果预估!K61)</f>
        <v/>
      </c>
      <c r="L61" s="229" t="str">
        <f>IF([2]大数据效果预估!L61="","",[2]大数据效果预估!L61)</f>
        <v/>
      </c>
      <c r="M61" s="229" t="str">
        <f>IF([2]大数据效果预估!M61="","",[2]大数据效果预估!M61)</f>
        <v/>
      </c>
      <c r="N61" s="229" t="str">
        <f>IF([2]大数据效果预估!N61="","",[2]大数据效果预估!N61)</f>
        <v/>
      </c>
      <c r="O61" s="229" t="str">
        <f>IF([2]大数据效果预估!O61="","",[2]大数据效果预估!O61)</f>
        <v/>
      </c>
      <c r="P61" s="229" t="str">
        <f>IF([2]大数据效果预估!P61="","",[2]大数据效果预估!P61)</f>
        <v/>
      </c>
      <c r="Q61" s="229" t="str">
        <f>IF([2]大数据效果预估!Q61="","",[2]大数据效果预估!Q61)</f>
        <v/>
      </c>
      <c r="R61" s="229" t="str">
        <f>IF([2]大数据效果预估!R61="","",[2]大数据效果预估!R61)</f>
        <v/>
      </c>
      <c r="S61" s="229" t="str">
        <f>IF([2]大数据效果预估!S61="","",[2]大数据效果预估!S61)</f>
        <v/>
      </c>
      <c r="T61" s="229" t="str">
        <f>IF([2]大数据效果预估!T61="","",[2]大数据效果预估!T61)</f>
        <v/>
      </c>
      <c r="U61" s="229" t="str">
        <f>IF([2]大数据效果预估!U61="","",[2]大数据效果预估!U61)</f>
        <v/>
      </c>
      <c r="V61" s="229" t="str">
        <f>IF([2]大数据效果预估!V61="","",[2]大数据效果预估!V61)</f>
        <v/>
      </c>
      <c r="W61" s="229" t="str">
        <f>IF([2]大数据效果预估!W61="","",[2]大数据效果预估!W61)</f>
        <v/>
      </c>
      <c r="X61" s="229" t="str">
        <f>IF([2]大数据效果预估!X61="","",[2]大数据效果预估!X61)</f>
        <v/>
      </c>
      <c r="Y61" s="229" t="str">
        <f>IF([2]大数据效果预估!Y61="","",[2]大数据效果预估!Y61)</f>
        <v/>
      </c>
      <c r="Z61" s="229" t="str">
        <f>IF([2]大数据效果预估!Z61="","",[2]大数据效果预估!Z61)</f>
        <v/>
      </c>
      <c r="AA61" s="229" t="str">
        <f>IF([2]大数据效果预估!AA61="","",[2]大数据效果预估!AA61)</f>
        <v/>
      </c>
      <c r="AB61" s="229" t="str">
        <f>IF([2]大数据效果预估!AB61="","",[2]大数据效果预估!AB61)</f>
        <v/>
      </c>
      <c r="AC61" s="229" t="str">
        <f>IF([2]大数据效果预估!AC61="","",[2]大数据效果预估!AC61)</f>
        <v/>
      </c>
      <c r="AD61" s="229" t="str">
        <f>IF([2]大数据效果预估!AD61="","",[2]大数据效果预估!AD61)</f>
        <v/>
      </c>
      <c r="AE61" s="229" t="str">
        <f>IF([2]大数据效果预估!AE61="","",[2]大数据效果预估!AE61)</f>
        <v/>
      </c>
      <c r="AF61" s="229" t="str">
        <f>IF([2]大数据效果预估!AF61="","",[2]大数据效果预估!AF61)</f>
        <v/>
      </c>
      <c r="AG61" s="229" t="str">
        <f>IF([2]大数据效果预估!AG61="","",[2]大数据效果预估!AG61)</f>
        <v/>
      </c>
      <c r="AH61" s="229" t="str">
        <f>IF([2]大数据效果预估!AH61="","",[2]大数据效果预估!AH61)</f>
        <v/>
      </c>
      <c r="AI61" s="229" t="str">
        <f>IF([2]大数据效果预估!AI61="","",[2]大数据效果预估!AI61)</f>
        <v/>
      </c>
      <c r="AJ61" s="229" t="str">
        <f>IF([2]大数据效果预估!AJ61="","",[2]大数据效果预估!AJ61)</f>
        <v/>
      </c>
      <c r="AK61" s="229" t="str">
        <f>IF([2]大数据效果预估!AK61="","",[2]大数据效果预估!AK61)</f>
        <v/>
      </c>
      <c r="AL61" s="229" t="str">
        <f>IF([2]大数据效果预估!AL61="","",[2]大数据效果预估!AL61)</f>
        <v/>
      </c>
      <c r="AM61" s="229" t="str">
        <f>IF([2]大数据效果预估!AM61="","",[2]大数据效果预估!AM61)</f>
        <v/>
      </c>
      <c r="AN61" s="229" t="str">
        <f>IF([2]大数据效果预估!AN61="","",[2]大数据效果预估!AN61)</f>
        <v/>
      </c>
      <c r="AO61" s="229" t="str">
        <f>IF([2]大数据效果预估!AO61="","",[2]大数据效果预估!AO61)</f>
        <v/>
      </c>
      <c r="AP61" s="229" t="str">
        <f>IF([2]大数据效果预估!AP61="","",[2]大数据效果预估!AP61)</f>
        <v/>
      </c>
      <c r="AQ61" s="229" t="str">
        <f>IF([2]大数据效果预估!AQ61="","",[2]大数据效果预估!AQ61)</f>
        <v/>
      </c>
      <c r="AR61" s="229" t="str">
        <f>IF([2]大数据效果预估!AR61="","",[2]大数据效果预估!AR61)</f>
        <v/>
      </c>
      <c r="AS61" s="229" t="str">
        <f>IF([2]大数据效果预估!AS61="","",[2]大数据效果预估!AS61)</f>
        <v/>
      </c>
      <c r="AT61" s="229" t="str">
        <f>IF([2]大数据效果预估!AT61="","",[2]大数据效果预估!AT61)</f>
        <v/>
      </c>
      <c r="AU61" s="229" t="str">
        <f>IF([2]大数据效果预估!AU61="","",[2]大数据效果预估!AU61)</f>
        <v/>
      </c>
      <c r="AV61" s="229" t="str">
        <f>IF([2]大数据效果预估!AV61="","",[2]大数据效果预估!AV61)</f>
        <v/>
      </c>
      <c r="AW61" s="229" t="str">
        <f>IF([2]大数据效果预估!AW61="","",[2]大数据效果预估!AW61)</f>
        <v/>
      </c>
      <c r="AX61" s="229" t="str">
        <f>IF([2]大数据效果预估!AX61="","",[2]大数据效果预估!AX61)</f>
        <v/>
      </c>
      <c r="AY61" s="229" t="str">
        <f>IF([2]大数据效果预估!AY61="","",[2]大数据效果预估!AY61)</f>
        <v/>
      </c>
      <c r="AZ61" s="229" t="str">
        <f>IF([2]大数据效果预估!AZ61="","",[2]大数据效果预估!AZ61)</f>
        <v/>
      </c>
    </row>
    <row r="62" spans="1:52">
      <c r="A62" s="229" t="str">
        <f>IF([2]大数据效果预估!A62="","",[2]大数据效果预估!A62)</f>
        <v/>
      </c>
      <c r="B62" s="229" t="str">
        <f>IF([2]大数据效果预估!B62="","",[2]大数据效果预估!B62)</f>
        <v>步将</v>
      </c>
      <c r="C62" s="229">
        <f>IF([2]大数据效果预估!C62="","",[2]大数据效果预估!C62)</f>
        <v>0.3</v>
      </c>
      <c r="D62" s="229">
        <f>IF([2]大数据效果预估!D62="","",[2]大数据效果预估!D62)</f>
        <v>29</v>
      </c>
      <c r="E62" s="229" t="str">
        <f>IF([2]大数据效果预估!E62="","",[2]大数据效果预估!E62)</f>
        <v/>
      </c>
      <c r="F62" s="229" t="str">
        <f>IF([2]大数据效果预估!F62="","",[2]大数据效果预估!F62)</f>
        <v/>
      </c>
      <c r="G62" s="229" t="str">
        <f>IF([2]大数据效果预估!G62="","",[2]大数据效果预估!G62)</f>
        <v/>
      </c>
      <c r="H62" s="229" t="str">
        <f>IF([2]大数据效果预估!H62="","",[2]大数据效果预估!H62)</f>
        <v/>
      </c>
      <c r="I62" s="229" t="str">
        <f>IF([2]大数据效果预估!I62="","",[2]大数据效果预估!I62)</f>
        <v/>
      </c>
      <c r="J62" s="229" t="str">
        <f>IF([2]大数据效果预估!J62="","",[2]大数据效果预估!J62)</f>
        <v/>
      </c>
      <c r="K62" s="229" t="str">
        <f>IF([2]大数据效果预估!K62="","",[2]大数据效果预估!K62)</f>
        <v/>
      </c>
      <c r="L62" s="229" t="str">
        <f>IF([2]大数据效果预估!L62="","",[2]大数据效果预估!L62)</f>
        <v/>
      </c>
      <c r="M62" s="229" t="str">
        <f>IF([2]大数据效果预估!M62="","",[2]大数据效果预估!M62)</f>
        <v/>
      </c>
      <c r="N62" s="229" t="str">
        <f>IF([2]大数据效果预估!N62="","",[2]大数据效果预估!N62)</f>
        <v/>
      </c>
      <c r="O62" s="229" t="str">
        <f>IF([2]大数据效果预估!O62="","",[2]大数据效果预估!O62)</f>
        <v/>
      </c>
      <c r="P62" s="229" t="str">
        <f>IF([2]大数据效果预估!P62="","",[2]大数据效果预估!P62)</f>
        <v/>
      </c>
      <c r="Q62" s="229" t="str">
        <f>IF([2]大数据效果预估!Q62="","",[2]大数据效果预估!Q62)</f>
        <v/>
      </c>
      <c r="R62" s="229" t="str">
        <f>IF([2]大数据效果预估!R62="","",[2]大数据效果预估!R62)</f>
        <v/>
      </c>
      <c r="S62" s="229" t="str">
        <f>IF([2]大数据效果预估!S62="","",[2]大数据效果预估!S62)</f>
        <v/>
      </c>
      <c r="T62" s="229" t="str">
        <f>IF([2]大数据效果预估!T62="","",[2]大数据效果预估!T62)</f>
        <v/>
      </c>
      <c r="U62" s="229" t="str">
        <f>IF([2]大数据效果预估!U62="","",[2]大数据效果预估!U62)</f>
        <v/>
      </c>
      <c r="V62" s="229" t="str">
        <f>IF([2]大数据效果预估!V62="","",[2]大数据效果预估!V62)</f>
        <v/>
      </c>
      <c r="W62" s="229" t="str">
        <f>IF([2]大数据效果预估!W62="","",[2]大数据效果预估!W62)</f>
        <v/>
      </c>
      <c r="X62" s="229" t="str">
        <f>IF([2]大数据效果预估!X62="","",[2]大数据效果预估!X62)</f>
        <v/>
      </c>
      <c r="Y62" s="229" t="str">
        <f>IF([2]大数据效果预估!Y62="","",[2]大数据效果预估!Y62)</f>
        <v/>
      </c>
      <c r="Z62" s="229" t="str">
        <f>IF([2]大数据效果预估!Z62="","",[2]大数据效果预估!Z62)</f>
        <v/>
      </c>
      <c r="AA62" s="229" t="str">
        <f>IF([2]大数据效果预估!AA62="","",[2]大数据效果预估!AA62)</f>
        <v/>
      </c>
      <c r="AB62" s="229" t="str">
        <f>IF([2]大数据效果预估!AB62="","",[2]大数据效果预估!AB62)</f>
        <v/>
      </c>
      <c r="AC62" s="229" t="str">
        <f>IF([2]大数据效果预估!AC62="","",[2]大数据效果预估!AC62)</f>
        <v/>
      </c>
      <c r="AD62" s="229" t="str">
        <f>IF([2]大数据效果预估!AD62="","",[2]大数据效果预估!AD62)</f>
        <v/>
      </c>
      <c r="AE62" s="229" t="str">
        <f>IF([2]大数据效果预估!AE62="","",[2]大数据效果预估!AE62)</f>
        <v/>
      </c>
      <c r="AF62" s="229" t="str">
        <f>IF([2]大数据效果预估!AF62="","",[2]大数据效果预估!AF62)</f>
        <v/>
      </c>
      <c r="AG62" s="229" t="str">
        <f>IF([2]大数据效果预估!AG62="","",[2]大数据效果预估!AG62)</f>
        <v/>
      </c>
      <c r="AH62" s="229" t="str">
        <f>IF([2]大数据效果预估!AH62="","",[2]大数据效果预估!AH62)</f>
        <v/>
      </c>
      <c r="AI62" s="229" t="str">
        <f>IF([2]大数据效果预估!AI62="","",[2]大数据效果预估!AI62)</f>
        <v/>
      </c>
      <c r="AJ62" s="229" t="str">
        <f>IF([2]大数据效果预估!AJ62="","",[2]大数据效果预估!AJ62)</f>
        <v/>
      </c>
      <c r="AK62" s="229" t="str">
        <f>IF([2]大数据效果预估!AK62="","",[2]大数据效果预估!AK62)</f>
        <v/>
      </c>
      <c r="AL62" s="229" t="str">
        <f>IF([2]大数据效果预估!AL62="","",[2]大数据效果预估!AL62)</f>
        <v/>
      </c>
      <c r="AM62" s="229" t="str">
        <f>IF([2]大数据效果预估!AM62="","",[2]大数据效果预估!AM62)</f>
        <v/>
      </c>
      <c r="AN62" s="229" t="str">
        <f>IF([2]大数据效果预估!AN62="","",[2]大数据效果预估!AN62)</f>
        <v/>
      </c>
      <c r="AO62" s="229" t="str">
        <f>IF([2]大数据效果预估!AO62="","",[2]大数据效果预估!AO62)</f>
        <v/>
      </c>
      <c r="AP62" s="229" t="str">
        <f>IF([2]大数据效果预估!AP62="","",[2]大数据效果预估!AP62)</f>
        <v/>
      </c>
      <c r="AQ62" s="229" t="str">
        <f>IF([2]大数据效果预估!AQ62="","",[2]大数据效果预估!AQ62)</f>
        <v/>
      </c>
      <c r="AR62" s="229" t="str">
        <f>IF([2]大数据效果预估!AR62="","",[2]大数据效果预估!AR62)</f>
        <v/>
      </c>
      <c r="AS62" s="229" t="str">
        <f>IF([2]大数据效果预估!AS62="","",[2]大数据效果预估!AS62)</f>
        <v/>
      </c>
      <c r="AT62" s="229" t="str">
        <f>IF([2]大数据效果预估!AT62="","",[2]大数据效果预估!AT62)</f>
        <v/>
      </c>
      <c r="AU62" s="229" t="str">
        <f>IF([2]大数据效果预估!AU62="","",[2]大数据效果预估!AU62)</f>
        <v/>
      </c>
      <c r="AV62" s="229" t="str">
        <f>IF([2]大数据效果预估!AV62="","",[2]大数据效果预估!AV62)</f>
        <v/>
      </c>
      <c r="AW62" s="229" t="str">
        <f>IF([2]大数据效果预估!AW62="","",[2]大数据效果预估!AW62)</f>
        <v/>
      </c>
      <c r="AX62" s="229" t="str">
        <f>IF([2]大数据效果预估!AX62="","",[2]大数据效果预估!AX62)</f>
        <v/>
      </c>
      <c r="AY62" s="229" t="str">
        <f>IF([2]大数据效果预估!AY62="","",[2]大数据效果预估!AY62)</f>
        <v/>
      </c>
      <c r="AZ62" s="229" t="str">
        <f>IF([2]大数据效果预估!AZ62="","",[2]大数据效果预估!AZ62)</f>
        <v/>
      </c>
    </row>
    <row r="63" spans="1:52">
      <c r="A63" s="229" t="str">
        <f>IF([2]大数据效果预估!A63="","",[2]大数据效果预估!A63)</f>
        <v/>
      </c>
      <c r="B63" s="229" t="str">
        <f>IF([2]大数据效果预估!B63="","",[2]大数据效果预估!B63)</f>
        <v>骑将</v>
      </c>
      <c r="C63" s="229">
        <f>IF([2]大数据效果预估!C63="","",[2]大数据效果预估!C63)</f>
        <v>0.3</v>
      </c>
      <c r="D63" s="229">
        <f>IF([2]大数据效果预估!D63="","",[2]大数据效果预估!D63)</f>
        <v>37</v>
      </c>
      <c r="E63" s="229" t="str">
        <f>IF([2]大数据效果预估!E63="","",[2]大数据效果预估!E63)</f>
        <v/>
      </c>
      <c r="F63" s="229" t="str">
        <f>IF([2]大数据效果预估!F63="","",[2]大数据效果预估!F63)</f>
        <v/>
      </c>
      <c r="G63" s="229" t="str">
        <f>IF([2]大数据效果预估!G63="","",[2]大数据效果预估!G63)</f>
        <v/>
      </c>
      <c r="H63" s="229" t="str">
        <f>IF([2]大数据效果预估!H63="","",[2]大数据效果预估!H63)</f>
        <v/>
      </c>
      <c r="I63" s="229" t="str">
        <f>IF([2]大数据效果预估!I63="","",[2]大数据效果预估!I63)</f>
        <v/>
      </c>
      <c r="J63" s="229" t="str">
        <f>IF([2]大数据效果预估!J63="","",[2]大数据效果预估!J63)</f>
        <v/>
      </c>
      <c r="K63" s="229" t="str">
        <f>IF([2]大数据效果预估!K63="","",[2]大数据效果预估!K63)</f>
        <v/>
      </c>
      <c r="L63" s="229" t="str">
        <f>IF([2]大数据效果预估!L63="","",[2]大数据效果预估!L63)</f>
        <v/>
      </c>
      <c r="M63" s="229" t="str">
        <f>IF([2]大数据效果预估!M63="","",[2]大数据效果预估!M63)</f>
        <v/>
      </c>
      <c r="N63" s="229" t="str">
        <f>IF([2]大数据效果预估!N63="","",[2]大数据效果预估!N63)</f>
        <v/>
      </c>
      <c r="O63" s="229" t="str">
        <f>IF([2]大数据效果预估!O63="","",[2]大数据效果预估!O63)</f>
        <v/>
      </c>
      <c r="P63" s="229" t="str">
        <f>IF([2]大数据效果预估!P63="","",[2]大数据效果预估!P63)</f>
        <v/>
      </c>
      <c r="Q63" s="229" t="str">
        <f>IF([2]大数据效果预估!Q63="","",[2]大数据效果预估!Q63)</f>
        <v/>
      </c>
      <c r="R63" s="229" t="str">
        <f>IF([2]大数据效果预估!R63="","",[2]大数据效果预估!R63)</f>
        <v/>
      </c>
      <c r="S63" s="229" t="str">
        <f>IF([2]大数据效果预估!S63="","",[2]大数据效果预估!S63)</f>
        <v/>
      </c>
      <c r="T63" s="229" t="str">
        <f>IF([2]大数据效果预估!T63="","",[2]大数据效果预估!T63)</f>
        <v/>
      </c>
      <c r="U63" s="229" t="str">
        <f>IF([2]大数据效果预估!U63="","",[2]大数据效果预估!U63)</f>
        <v/>
      </c>
      <c r="V63" s="229" t="str">
        <f>IF([2]大数据效果预估!V63="","",[2]大数据效果预估!V63)</f>
        <v/>
      </c>
      <c r="W63" s="229" t="str">
        <f>IF([2]大数据效果预估!W63="","",[2]大数据效果预估!W63)</f>
        <v/>
      </c>
      <c r="X63" s="229" t="str">
        <f>IF([2]大数据效果预估!X63="","",[2]大数据效果预估!X63)</f>
        <v/>
      </c>
      <c r="Y63" s="229" t="str">
        <f>IF([2]大数据效果预估!Y63="","",[2]大数据效果预估!Y63)</f>
        <v/>
      </c>
      <c r="Z63" s="229" t="str">
        <f>IF([2]大数据效果预估!Z63="","",[2]大数据效果预估!Z63)</f>
        <v/>
      </c>
      <c r="AA63" s="229" t="str">
        <f>IF([2]大数据效果预估!AA63="","",[2]大数据效果预估!AA63)</f>
        <v/>
      </c>
      <c r="AB63" s="229" t="str">
        <f>IF([2]大数据效果预估!AB63="","",[2]大数据效果预估!AB63)</f>
        <v/>
      </c>
      <c r="AC63" s="229" t="str">
        <f>IF([2]大数据效果预估!AC63="","",[2]大数据效果预估!AC63)</f>
        <v/>
      </c>
      <c r="AD63" s="229" t="str">
        <f>IF([2]大数据效果预估!AD63="","",[2]大数据效果预估!AD63)</f>
        <v/>
      </c>
      <c r="AE63" s="229" t="str">
        <f>IF([2]大数据效果预估!AE63="","",[2]大数据效果预估!AE63)</f>
        <v/>
      </c>
      <c r="AF63" s="229" t="str">
        <f>IF([2]大数据效果预估!AF63="","",[2]大数据效果预估!AF63)</f>
        <v/>
      </c>
      <c r="AG63" s="229" t="str">
        <f>IF([2]大数据效果预估!AG63="","",[2]大数据效果预估!AG63)</f>
        <v/>
      </c>
      <c r="AH63" s="229" t="str">
        <f>IF([2]大数据效果预估!AH63="","",[2]大数据效果预估!AH63)</f>
        <v/>
      </c>
      <c r="AI63" s="229" t="str">
        <f>IF([2]大数据效果预估!AI63="","",[2]大数据效果预估!AI63)</f>
        <v/>
      </c>
      <c r="AJ63" s="229" t="str">
        <f>IF([2]大数据效果预估!AJ63="","",[2]大数据效果预估!AJ63)</f>
        <v/>
      </c>
      <c r="AK63" s="229" t="str">
        <f>IF([2]大数据效果预估!AK63="","",[2]大数据效果预估!AK63)</f>
        <v/>
      </c>
      <c r="AL63" s="229" t="str">
        <f>IF([2]大数据效果预估!AL63="","",[2]大数据效果预估!AL63)</f>
        <v/>
      </c>
      <c r="AM63" s="229" t="str">
        <f>IF([2]大数据效果预估!AM63="","",[2]大数据效果预估!AM63)</f>
        <v/>
      </c>
      <c r="AN63" s="229" t="str">
        <f>IF([2]大数据效果预估!AN63="","",[2]大数据效果预估!AN63)</f>
        <v/>
      </c>
      <c r="AO63" s="229" t="str">
        <f>IF([2]大数据效果预估!AO63="","",[2]大数据效果预估!AO63)</f>
        <v/>
      </c>
      <c r="AP63" s="229" t="str">
        <f>IF([2]大数据效果预估!AP63="","",[2]大数据效果预估!AP63)</f>
        <v/>
      </c>
      <c r="AQ63" s="229" t="str">
        <f>IF([2]大数据效果预估!AQ63="","",[2]大数据效果预估!AQ63)</f>
        <v/>
      </c>
      <c r="AR63" s="229" t="str">
        <f>IF([2]大数据效果预估!AR63="","",[2]大数据效果预估!AR63)</f>
        <v/>
      </c>
      <c r="AS63" s="229" t="str">
        <f>IF([2]大数据效果预估!AS63="","",[2]大数据效果预估!AS63)</f>
        <v/>
      </c>
      <c r="AT63" s="229" t="str">
        <f>IF([2]大数据效果预估!AT63="","",[2]大数据效果预估!AT63)</f>
        <v/>
      </c>
      <c r="AU63" s="229" t="str">
        <f>IF([2]大数据效果预估!AU63="","",[2]大数据效果预估!AU63)</f>
        <v/>
      </c>
      <c r="AV63" s="229" t="str">
        <f>IF([2]大数据效果预估!AV63="","",[2]大数据效果预估!AV63)</f>
        <v/>
      </c>
      <c r="AW63" s="229" t="str">
        <f>IF([2]大数据效果预估!AW63="","",[2]大数据效果预估!AW63)</f>
        <v/>
      </c>
      <c r="AX63" s="229" t="str">
        <f>IF([2]大数据效果预估!AX63="","",[2]大数据效果预估!AX63)</f>
        <v/>
      </c>
      <c r="AY63" s="229" t="str">
        <f>IF([2]大数据效果预估!AY63="","",[2]大数据效果预估!AY63)</f>
        <v/>
      </c>
      <c r="AZ63" s="229" t="str">
        <f>IF([2]大数据效果预估!AZ63="","",[2]大数据效果预估!AZ63)</f>
        <v/>
      </c>
    </row>
    <row r="64" spans="1:52">
      <c r="A64" s="229" t="str">
        <f>IF([2]大数据效果预估!A64="","",[2]大数据效果预估!A64)</f>
        <v/>
      </c>
      <c r="B64" s="229" t="str">
        <f>IF([2]大数据效果预估!B64="","",[2]大数据效果预估!B64)</f>
        <v>弓将</v>
      </c>
      <c r="C64" s="229">
        <f>IF([2]大数据效果预估!C64="","",[2]大数据效果预估!C64)</f>
        <v>0.4</v>
      </c>
      <c r="D64" s="229">
        <f>IF([2]大数据效果预估!D64="","",[2]大数据效果预估!D64)</f>
        <v>60</v>
      </c>
      <c r="E64" s="229" t="str">
        <f>IF([2]大数据效果预估!E64="","",[2]大数据效果预估!E64)</f>
        <v/>
      </c>
      <c r="F64" s="229" t="str">
        <f>IF([2]大数据效果预估!F64="","",[2]大数据效果预估!F64)</f>
        <v/>
      </c>
      <c r="G64" s="229" t="str">
        <f>IF([2]大数据效果预估!G64="","",[2]大数据效果预估!G64)</f>
        <v/>
      </c>
      <c r="H64" s="229" t="str">
        <f>IF([2]大数据效果预估!H64="","",[2]大数据效果预估!H64)</f>
        <v/>
      </c>
      <c r="I64" s="229" t="str">
        <f>IF([2]大数据效果预估!I64="","",[2]大数据效果预估!I64)</f>
        <v/>
      </c>
      <c r="J64" s="229" t="str">
        <f>IF([2]大数据效果预估!J64="","",[2]大数据效果预估!J64)</f>
        <v/>
      </c>
      <c r="K64" s="229" t="str">
        <f>IF([2]大数据效果预估!K64="","",[2]大数据效果预估!K64)</f>
        <v/>
      </c>
      <c r="L64" s="229" t="str">
        <f>IF([2]大数据效果预估!L64="","",[2]大数据效果预估!L64)</f>
        <v/>
      </c>
      <c r="M64" s="229" t="str">
        <f>IF([2]大数据效果预估!M64="","",[2]大数据效果预估!M64)</f>
        <v/>
      </c>
      <c r="N64" s="229" t="str">
        <f>IF([2]大数据效果预估!N64="","",[2]大数据效果预估!N64)</f>
        <v/>
      </c>
      <c r="O64" s="229" t="str">
        <f>IF([2]大数据效果预估!O64="","",[2]大数据效果预估!O64)</f>
        <v/>
      </c>
      <c r="P64" s="229" t="str">
        <f>IF([2]大数据效果预估!P64="","",[2]大数据效果预估!P64)</f>
        <v/>
      </c>
      <c r="Q64" s="229" t="str">
        <f>IF([2]大数据效果预估!Q64="","",[2]大数据效果预估!Q64)</f>
        <v/>
      </c>
      <c r="R64" s="229" t="str">
        <f>IF([2]大数据效果预估!R64="","",[2]大数据效果预估!R64)</f>
        <v/>
      </c>
      <c r="S64" s="229" t="str">
        <f>IF([2]大数据效果预估!S64="","",[2]大数据效果预估!S64)</f>
        <v/>
      </c>
      <c r="T64" s="229" t="str">
        <f>IF([2]大数据效果预估!T64="","",[2]大数据效果预估!T64)</f>
        <v/>
      </c>
      <c r="U64" s="229" t="str">
        <f>IF([2]大数据效果预估!U64="","",[2]大数据效果预估!U64)</f>
        <v/>
      </c>
      <c r="V64" s="229" t="str">
        <f>IF([2]大数据效果预估!V64="","",[2]大数据效果预估!V64)</f>
        <v/>
      </c>
      <c r="W64" s="229" t="str">
        <f>IF([2]大数据效果预估!W64="","",[2]大数据效果预估!W64)</f>
        <v/>
      </c>
      <c r="X64" s="229" t="str">
        <f>IF([2]大数据效果预估!X64="","",[2]大数据效果预估!X64)</f>
        <v/>
      </c>
      <c r="Y64" s="229" t="str">
        <f>IF([2]大数据效果预估!Y64="","",[2]大数据效果预估!Y64)</f>
        <v/>
      </c>
      <c r="Z64" s="229" t="str">
        <f>IF([2]大数据效果预估!Z64="","",[2]大数据效果预估!Z64)</f>
        <v/>
      </c>
      <c r="AA64" s="229" t="str">
        <f>IF([2]大数据效果预估!AA64="","",[2]大数据效果预估!AA64)</f>
        <v/>
      </c>
      <c r="AB64" s="229" t="str">
        <f>IF([2]大数据效果预估!AB64="","",[2]大数据效果预估!AB64)</f>
        <v/>
      </c>
      <c r="AC64" s="229" t="str">
        <f>IF([2]大数据效果预估!AC64="","",[2]大数据效果预估!AC64)</f>
        <v/>
      </c>
      <c r="AD64" s="229" t="str">
        <f>IF([2]大数据效果预估!AD64="","",[2]大数据效果预估!AD64)</f>
        <v/>
      </c>
      <c r="AE64" s="229" t="str">
        <f>IF([2]大数据效果预估!AE64="","",[2]大数据效果预估!AE64)</f>
        <v/>
      </c>
      <c r="AF64" s="229" t="str">
        <f>IF([2]大数据效果预估!AF64="","",[2]大数据效果预估!AF64)</f>
        <v/>
      </c>
      <c r="AG64" s="229" t="str">
        <f>IF([2]大数据效果预估!AG64="","",[2]大数据效果预估!AG64)</f>
        <v/>
      </c>
      <c r="AH64" s="229" t="str">
        <f>IF([2]大数据效果预估!AH64="","",[2]大数据效果预估!AH64)</f>
        <v/>
      </c>
      <c r="AI64" s="229" t="str">
        <f>IF([2]大数据效果预估!AI64="","",[2]大数据效果预估!AI64)</f>
        <v/>
      </c>
      <c r="AJ64" s="229" t="str">
        <f>IF([2]大数据效果预估!AJ64="","",[2]大数据效果预估!AJ64)</f>
        <v/>
      </c>
      <c r="AK64" s="229" t="str">
        <f>IF([2]大数据效果预估!AK64="","",[2]大数据效果预估!AK64)</f>
        <v/>
      </c>
      <c r="AL64" s="229" t="str">
        <f>IF([2]大数据效果预估!AL64="","",[2]大数据效果预估!AL64)</f>
        <v/>
      </c>
      <c r="AM64" s="229" t="str">
        <f>IF([2]大数据效果预估!AM64="","",[2]大数据效果预估!AM64)</f>
        <v/>
      </c>
      <c r="AN64" s="229" t="str">
        <f>IF([2]大数据效果预估!AN64="","",[2]大数据效果预估!AN64)</f>
        <v/>
      </c>
      <c r="AO64" s="229" t="str">
        <f>IF([2]大数据效果预估!AO64="","",[2]大数据效果预估!AO64)</f>
        <v/>
      </c>
      <c r="AP64" s="229" t="str">
        <f>IF([2]大数据效果预估!AP64="","",[2]大数据效果预估!AP64)</f>
        <v/>
      </c>
      <c r="AQ64" s="229" t="str">
        <f>IF([2]大数据效果预估!AQ64="","",[2]大数据效果预估!AQ64)</f>
        <v/>
      </c>
      <c r="AR64" s="229" t="str">
        <f>IF([2]大数据效果预估!AR64="","",[2]大数据效果预估!AR64)</f>
        <v/>
      </c>
      <c r="AS64" s="229" t="str">
        <f>IF([2]大数据效果预估!AS64="","",[2]大数据效果预估!AS64)</f>
        <v/>
      </c>
      <c r="AT64" s="229" t="str">
        <f>IF([2]大数据效果预估!AT64="","",[2]大数据效果预估!AT64)</f>
        <v/>
      </c>
      <c r="AU64" s="229" t="str">
        <f>IF([2]大数据效果预估!AU64="","",[2]大数据效果预估!AU64)</f>
        <v/>
      </c>
      <c r="AV64" s="229" t="str">
        <f>IF([2]大数据效果预估!AV64="","",[2]大数据效果预估!AV64)</f>
        <v/>
      </c>
      <c r="AW64" s="229" t="str">
        <f>IF([2]大数据效果预估!AW64="","",[2]大数据效果预估!AW64)</f>
        <v/>
      </c>
      <c r="AX64" s="229" t="str">
        <f>IF([2]大数据效果预估!AX64="","",[2]大数据效果预估!AX64)</f>
        <v/>
      </c>
      <c r="AY64" s="229" t="str">
        <f>IF([2]大数据效果预估!AY64="","",[2]大数据效果预估!AY64)</f>
        <v/>
      </c>
      <c r="AZ64" s="229" t="str">
        <f>IF([2]大数据效果预估!AZ64="","",[2]大数据效果预估!AZ64)</f>
        <v/>
      </c>
    </row>
    <row r="65" spans="1:52">
      <c r="A65" s="229" t="str">
        <f>IF([2]大数据效果预估!A65="","",[2]大数据效果预估!A65)</f>
        <v/>
      </c>
      <c r="B65" s="229" t="str">
        <f>IF([2]大数据效果预估!B65="","",[2]大数据效果预估!B65)</f>
        <v>军师</v>
      </c>
      <c r="C65" s="229" t="str">
        <f>IF([2]大数据效果预估!C65="","",[2]大数据效果预估!C65)</f>
        <v/>
      </c>
      <c r="D65" s="229">
        <f>IF([2]大数据效果预估!D65="","",[2]大数据效果预估!D65)</f>
        <v>60</v>
      </c>
      <c r="E65" s="229" t="str">
        <f>IF([2]大数据效果预估!E65="","",[2]大数据效果预估!E65)</f>
        <v/>
      </c>
      <c r="F65" s="229" t="str">
        <f>IF([2]大数据效果预估!F65="","",[2]大数据效果预估!F65)</f>
        <v/>
      </c>
      <c r="G65" s="229" t="str">
        <f>IF([2]大数据效果预估!G65="","",[2]大数据效果预估!G65)</f>
        <v/>
      </c>
      <c r="H65" s="229" t="str">
        <f>IF([2]大数据效果预估!H65="","",[2]大数据效果预估!H65)</f>
        <v/>
      </c>
      <c r="I65" s="229" t="str">
        <f>IF([2]大数据效果预估!I65="","",[2]大数据效果预估!I65)</f>
        <v/>
      </c>
      <c r="J65" s="229" t="str">
        <f>IF([2]大数据效果预估!J65="","",[2]大数据效果预估!J65)</f>
        <v/>
      </c>
      <c r="K65" s="229" t="str">
        <f>IF([2]大数据效果预估!K65="","",[2]大数据效果预估!K65)</f>
        <v/>
      </c>
      <c r="L65" s="229" t="str">
        <f>IF([2]大数据效果预估!L65="","",[2]大数据效果预估!L65)</f>
        <v/>
      </c>
      <c r="M65" s="229" t="str">
        <f>IF([2]大数据效果预估!M65="","",[2]大数据效果预估!M65)</f>
        <v/>
      </c>
      <c r="N65" s="229" t="str">
        <f>IF([2]大数据效果预估!N65="","",[2]大数据效果预估!N65)</f>
        <v/>
      </c>
      <c r="O65" s="229" t="str">
        <f>IF([2]大数据效果预估!O65="","",[2]大数据效果预估!O65)</f>
        <v/>
      </c>
      <c r="P65" s="229" t="str">
        <f>IF([2]大数据效果预估!P65="","",[2]大数据效果预估!P65)</f>
        <v/>
      </c>
      <c r="Q65" s="229" t="str">
        <f>IF([2]大数据效果预估!Q65="","",[2]大数据效果预估!Q65)</f>
        <v/>
      </c>
      <c r="R65" s="229" t="str">
        <f>IF([2]大数据效果预估!R65="","",[2]大数据效果预估!R65)</f>
        <v/>
      </c>
      <c r="S65" s="229" t="str">
        <f>IF([2]大数据效果预估!S65="","",[2]大数据效果预估!S65)</f>
        <v/>
      </c>
      <c r="T65" s="229" t="str">
        <f>IF([2]大数据效果预估!T65="","",[2]大数据效果预估!T65)</f>
        <v/>
      </c>
      <c r="U65" s="229" t="str">
        <f>IF([2]大数据效果预估!U65="","",[2]大数据效果预估!U65)</f>
        <v/>
      </c>
      <c r="V65" s="229" t="str">
        <f>IF([2]大数据效果预估!V65="","",[2]大数据效果预估!V65)</f>
        <v/>
      </c>
      <c r="W65" s="229" t="str">
        <f>IF([2]大数据效果预估!W65="","",[2]大数据效果预估!W65)</f>
        <v/>
      </c>
      <c r="X65" s="229" t="str">
        <f>IF([2]大数据效果预估!X65="","",[2]大数据效果预估!X65)</f>
        <v/>
      </c>
      <c r="Y65" s="229" t="str">
        <f>IF([2]大数据效果预估!Y65="","",[2]大数据效果预估!Y65)</f>
        <v/>
      </c>
      <c r="Z65" s="229" t="str">
        <f>IF([2]大数据效果预估!Z65="","",[2]大数据效果预估!Z65)</f>
        <v/>
      </c>
      <c r="AA65" s="229" t="str">
        <f>IF([2]大数据效果预估!AA65="","",[2]大数据效果预估!AA65)</f>
        <v/>
      </c>
      <c r="AB65" s="229" t="str">
        <f>IF([2]大数据效果预估!AB65="","",[2]大数据效果预估!AB65)</f>
        <v/>
      </c>
      <c r="AC65" s="229" t="str">
        <f>IF([2]大数据效果预估!AC65="","",[2]大数据效果预估!AC65)</f>
        <v/>
      </c>
      <c r="AD65" s="229" t="str">
        <f>IF([2]大数据效果预估!AD65="","",[2]大数据效果预估!AD65)</f>
        <v/>
      </c>
      <c r="AE65" s="229" t="str">
        <f>IF([2]大数据效果预估!AE65="","",[2]大数据效果预估!AE65)</f>
        <v/>
      </c>
      <c r="AF65" s="229" t="str">
        <f>IF([2]大数据效果预估!AF65="","",[2]大数据效果预估!AF65)</f>
        <v/>
      </c>
      <c r="AG65" s="229" t="str">
        <f>IF([2]大数据效果预估!AG65="","",[2]大数据效果预估!AG65)</f>
        <v/>
      </c>
      <c r="AH65" s="229" t="str">
        <f>IF([2]大数据效果预估!AH65="","",[2]大数据效果预估!AH65)</f>
        <v/>
      </c>
      <c r="AI65" s="229" t="str">
        <f>IF([2]大数据效果预估!AI65="","",[2]大数据效果预估!AI65)</f>
        <v/>
      </c>
      <c r="AJ65" s="229" t="str">
        <f>IF([2]大数据效果预估!AJ65="","",[2]大数据效果预估!AJ65)</f>
        <v/>
      </c>
      <c r="AK65" s="229" t="str">
        <f>IF([2]大数据效果预估!AK65="","",[2]大数据效果预估!AK65)</f>
        <v/>
      </c>
      <c r="AL65" s="229" t="str">
        <f>IF([2]大数据效果预估!AL65="","",[2]大数据效果预估!AL65)</f>
        <v/>
      </c>
      <c r="AM65" s="229" t="str">
        <f>IF([2]大数据效果预估!AM65="","",[2]大数据效果预估!AM65)</f>
        <v/>
      </c>
      <c r="AN65" s="229" t="str">
        <f>IF([2]大数据效果预估!AN65="","",[2]大数据效果预估!AN65)</f>
        <v/>
      </c>
      <c r="AO65" s="229" t="str">
        <f>IF([2]大数据效果预估!AO65="","",[2]大数据效果预估!AO65)</f>
        <v/>
      </c>
      <c r="AP65" s="229" t="str">
        <f>IF([2]大数据效果预估!AP65="","",[2]大数据效果预估!AP65)</f>
        <v/>
      </c>
      <c r="AQ65" s="229" t="str">
        <f>IF([2]大数据效果预估!AQ65="","",[2]大数据效果预估!AQ65)</f>
        <v/>
      </c>
      <c r="AR65" s="229" t="str">
        <f>IF([2]大数据效果预估!AR65="","",[2]大数据效果预估!AR65)</f>
        <v/>
      </c>
      <c r="AS65" s="229" t="str">
        <f>IF([2]大数据效果预估!AS65="","",[2]大数据效果预估!AS65)</f>
        <v/>
      </c>
      <c r="AT65" s="229" t="str">
        <f>IF([2]大数据效果预估!AT65="","",[2]大数据效果预估!AT65)</f>
        <v/>
      </c>
      <c r="AU65" s="229" t="str">
        <f>IF([2]大数据效果预估!AU65="","",[2]大数据效果预估!AU65)</f>
        <v/>
      </c>
      <c r="AV65" s="229" t="str">
        <f>IF([2]大数据效果预估!AV65="","",[2]大数据效果预估!AV65)</f>
        <v/>
      </c>
      <c r="AW65" s="229" t="str">
        <f>IF([2]大数据效果预估!AW65="","",[2]大数据效果预估!AW65)</f>
        <v/>
      </c>
      <c r="AX65" s="229" t="str">
        <f>IF([2]大数据效果预估!AX65="","",[2]大数据效果预估!AX65)</f>
        <v/>
      </c>
      <c r="AY65" s="229" t="str">
        <f>IF([2]大数据效果预估!AY65="","",[2]大数据效果预估!AY65)</f>
        <v/>
      </c>
      <c r="AZ65" s="229" t="str">
        <f>IF([2]大数据效果预估!AZ65="","",[2]大数据效果预估!AZ65)</f>
        <v/>
      </c>
    </row>
    <row r="66" spans="1:52">
      <c r="A66" s="229" t="str">
        <f>IF([2]大数据效果预估!A66="","",[2]大数据效果预估!A66)</f>
        <v/>
      </c>
      <c r="B66" s="229" t="str">
        <f>IF([2]大数据效果预估!B66="","",[2]大数据效果预估!B66)</f>
        <v/>
      </c>
      <c r="C66" s="229" t="str">
        <f>IF([2]大数据效果预估!C66="","",[2]大数据效果预估!C66)</f>
        <v/>
      </c>
      <c r="D66" s="229" t="str">
        <f>IF([2]大数据效果预估!D66="","",[2]大数据效果预估!D66)</f>
        <v/>
      </c>
      <c r="E66" s="229" t="str">
        <f>IF([2]大数据效果预估!E66="","",[2]大数据效果预估!E66)</f>
        <v/>
      </c>
      <c r="F66" s="229" t="str">
        <f>IF([2]大数据效果预估!F66="","",[2]大数据效果预估!F66)</f>
        <v/>
      </c>
      <c r="G66" s="229" t="str">
        <f>IF([2]大数据效果预估!G66="","",[2]大数据效果预估!G66)</f>
        <v/>
      </c>
      <c r="H66" s="229" t="str">
        <f>IF([2]大数据效果预估!H66="","",[2]大数据效果预估!H66)</f>
        <v/>
      </c>
      <c r="I66" s="229" t="str">
        <f>IF([2]大数据效果预估!I66="","",[2]大数据效果预估!I66)</f>
        <v/>
      </c>
      <c r="J66" s="229" t="str">
        <f>IF([2]大数据效果预估!J66="","",[2]大数据效果预估!J66)</f>
        <v/>
      </c>
      <c r="K66" s="229" t="str">
        <f>IF([2]大数据效果预估!K66="","",[2]大数据效果预估!K66)</f>
        <v/>
      </c>
      <c r="L66" s="229" t="str">
        <f>IF([2]大数据效果预估!L66="","",[2]大数据效果预估!L66)</f>
        <v/>
      </c>
      <c r="M66" s="229" t="str">
        <f>IF([2]大数据效果预估!M66="","",[2]大数据效果预估!M66)</f>
        <v/>
      </c>
      <c r="N66" s="229" t="str">
        <f>IF([2]大数据效果预估!N66="","",[2]大数据效果预估!N66)</f>
        <v/>
      </c>
      <c r="O66" s="229" t="str">
        <f>IF([2]大数据效果预估!O66="","",[2]大数据效果预估!O66)</f>
        <v/>
      </c>
      <c r="P66" s="229" t="str">
        <f>IF([2]大数据效果预估!P66="","",[2]大数据效果预估!P66)</f>
        <v/>
      </c>
      <c r="Q66" s="229" t="str">
        <f>IF([2]大数据效果预估!Q66="","",[2]大数据效果预估!Q66)</f>
        <v/>
      </c>
      <c r="R66" s="229" t="str">
        <f>IF([2]大数据效果预估!R66="","",[2]大数据效果预估!R66)</f>
        <v/>
      </c>
      <c r="S66" s="229" t="str">
        <f>IF([2]大数据效果预估!S66="","",[2]大数据效果预估!S66)</f>
        <v/>
      </c>
      <c r="T66" s="229" t="str">
        <f>IF([2]大数据效果预估!T66="","",[2]大数据效果预估!T66)</f>
        <v/>
      </c>
      <c r="U66" s="229" t="str">
        <f>IF([2]大数据效果预估!U66="","",[2]大数据效果预估!U66)</f>
        <v/>
      </c>
      <c r="V66" s="229" t="str">
        <f>IF([2]大数据效果预估!V66="","",[2]大数据效果预估!V66)</f>
        <v/>
      </c>
      <c r="W66" s="229" t="str">
        <f>IF([2]大数据效果预估!W66="","",[2]大数据效果预估!W66)</f>
        <v/>
      </c>
      <c r="X66" s="229" t="str">
        <f>IF([2]大数据效果预估!X66="","",[2]大数据效果预估!X66)</f>
        <v/>
      </c>
      <c r="Y66" s="229" t="str">
        <f>IF([2]大数据效果预估!Y66="","",[2]大数据效果预估!Y66)</f>
        <v/>
      </c>
      <c r="Z66" s="229" t="str">
        <f>IF([2]大数据效果预估!Z66="","",[2]大数据效果预估!Z66)</f>
        <v/>
      </c>
      <c r="AA66" s="229" t="str">
        <f>IF([2]大数据效果预估!AA66="","",[2]大数据效果预估!AA66)</f>
        <v/>
      </c>
      <c r="AB66" s="229" t="str">
        <f>IF([2]大数据效果预估!AB66="","",[2]大数据效果预估!AB66)</f>
        <v/>
      </c>
      <c r="AC66" s="229" t="str">
        <f>IF([2]大数据效果预估!AC66="","",[2]大数据效果预估!AC66)</f>
        <v/>
      </c>
      <c r="AD66" s="229" t="str">
        <f>IF([2]大数据效果预估!AD66="","",[2]大数据效果预估!AD66)</f>
        <v/>
      </c>
      <c r="AE66" s="229" t="str">
        <f>IF([2]大数据效果预估!AE66="","",[2]大数据效果预估!AE66)</f>
        <v/>
      </c>
      <c r="AF66" s="229" t="str">
        <f>IF([2]大数据效果预估!AF66="","",[2]大数据效果预估!AF66)</f>
        <v/>
      </c>
      <c r="AG66" s="229" t="str">
        <f>IF([2]大数据效果预估!AG66="","",[2]大数据效果预估!AG66)</f>
        <v/>
      </c>
      <c r="AH66" s="229" t="str">
        <f>IF([2]大数据效果预估!AH66="","",[2]大数据效果预估!AH66)</f>
        <v/>
      </c>
      <c r="AI66" s="229" t="str">
        <f>IF([2]大数据效果预估!AI66="","",[2]大数据效果预估!AI66)</f>
        <v/>
      </c>
      <c r="AJ66" s="229" t="str">
        <f>IF([2]大数据效果预估!AJ66="","",[2]大数据效果预估!AJ66)</f>
        <v/>
      </c>
      <c r="AK66" s="229" t="str">
        <f>IF([2]大数据效果预估!AK66="","",[2]大数据效果预估!AK66)</f>
        <v/>
      </c>
      <c r="AL66" s="229" t="str">
        <f>IF([2]大数据效果预估!AL66="","",[2]大数据效果预估!AL66)</f>
        <v/>
      </c>
      <c r="AM66" s="229" t="str">
        <f>IF([2]大数据效果预估!AM66="","",[2]大数据效果预估!AM66)</f>
        <v/>
      </c>
      <c r="AN66" s="229" t="str">
        <f>IF([2]大数据效果预估!AN66="","",[2]大数据效果预估!AN66)</f>
        <v/>
      </c>
      <c r="AO66" s="229" t="str">
        <f>IF([2]大数据效果预估!AO66="","",[2]大数据效果预估!AO66)</f>
        <v/>
      </c>
      <c r="AP66" s="229" t="str">
        <f>IF([2]大数据效果预估!AP66="","",[2]大数据效果预估!AP66)</f>
        <v/>
      </c>
      <c r="AQ66" s="229" t="str">
        <f>IF([2]大数据效果预估!AQ66="","",[2]大数据效果预估!AQ66)</f>
        <v/>
      </c>
      <c r="AR66" s="229" t="str">
        <f>IF([2]大数据效果预估!AR66="","",[2]大数据效果预估!AR66)</f>
        <v/>
      </c>
      <c r="AS66" s="229" t="str">
        <f>IF([2]大数据效果预估!AS66="","",[2]大数据效果预估!AS66)</f>
        <v/>
      </c>
      <c r="AT66" s="229" t="str">
        <f>IF([2]大数据效果预估!AT66="","",[2]大数据效果预估!AT66)</f>
        <v/>
      </c>
      <c r="AU66" s="229" t="str">
        <f>IF([2]大数据效果预估!AU66="","",[2]大数据效果预估!AU66)</f>
        <v/>
      </c>
      <c r="AV66" s="229" t="str">
        <f>IF([2]大数据效果预估!AV66="","",[2]大数据效果预估!AV66)</f>
        <v/>
      </c>
      <c r="AW66" s="229" t="str">
        <f>IF([2]大数据效果预估!AW66="","",[2]大数据效果预估!AW66)</f>
        <v/>
      </c>
      <c r="AX66" s="229" t="str">
        <f>IF([2]大数据效果预估!AX66="","",[2]大数据效果预估!AX66)</f>
        <v/>
      </c>
      <c r="AY66" s="229" t="str">
        <f>IF([2]大数据效果预估!AY66="","",[2]大数据效果预估!AY66)</f>
        <v/>
      </c>
      <c r="AZ66" s="229" t="str">
        <f>IF([2]大数据效果预估!AZ66="","",[2]大数据效果预估!AZ66)</f>
        <v/>
      </c>
    </row>
    <row r="67" spans="1:52">
      <c r="A67" s="229" t="str">
        <f>IF([2]大数据效果预估!A67="","",[2]大数据效果预估!A67)</f>
        <v/>
      </c>
      <c r="B67" s="229" t="str">
        <f>IF([2]大数据效果预估!B67="","",[2]大数据效果预估!B67)</f>
        <v/>
      </c>
      <c r="C67" s="229" t="str">
        <f>IF([2]大数据效果预估!C67="","",[2]大数据效果预估!C67)</f>
        <v/>
      </c>
      <c r="D67" s="229" t="str">
        <f>IF([2]大数据效果预估!D67="","",[2]大数据效果预估!D67)</f>
        <v/>
      </c>
      <c r="E67" s="229" t="str">
        <f>IF([2]大数据效果预估!E67="","",[2]大数据效果预估!E67)</f>
        <v/>
      </c>
      <c r="F67" s="229" t="str">
        <f>IF([2]大数据效果预估!F67="","",[2]大数据效果预估!F67)</f>
        <v/>
      </c>
      <c r="G67" s="229" t="str">
        <f>IF([2]大数据效果预估!G67="","",[2]大数据效果预估!G67)</f>
        <v/>
      </c>
      <c r="H67" s="229" t="str">
        <f>IF([2]大数据效果预估!H67="","",[2]大数据效果预估!H67)</f>
        <v/>
      </c>
      <c r="I67" s="229" t="str">
        <f>IF([2]大数据效果预估!I67="","",[2]大数据效果预估!I67)</f>
        <v/>
      </c>
      <c r="J67" s="229" t="str">
        <f>IF([2]大数据效果预估!J67="","",[2]大数据效果预估!J67)</f>
        <v/>
      </c>
      <c r="K67" s="229" t="str">
        <f>IF([2]大数据效果预估!K67="","",[2]大数据效果预估!K67)</f>
        <v/>
      </c>
      <c r="L67" s="229" t="str">
        <f>IF([2]大数据效果预估!L67="","",[2]大数据效果预估!L67)</f>
        <v/>
      </c>
      <c r="M67" s="229" t="str">
        <f>IF([2]大数据效果预估!M67="","",[2]大数据效果预估!M67)</f>
        <v/>
      </c>
      <c r="N67" s="229" t="str">
        <f>IF([2]大数据效果预估!N67="","",[2]大数据效果预估!N67)</f>
        <v/>
      </c>
      <c r="O67" s="229" t="str">
        <f>IF([2]大数据效果预估!O67="","",[2]大数据效果预估!O67)</f>
        <v/>
      </c>
      <c r="P67" s="229" t="str">
        <f>IF([2]大数据效果预估!P67="","",[2]大数据效果预估!P67)</f>
        <v/>
      </c>
      <c r="Q67" s="229" t="str">
        <f>IF([2]大数据效果预估!Q67="","",[2]大数据效果预估!Q67)</f>
        <v/>
      </c>
      <c r="R67" s="229" t="str">
        <f>IF([2]大数据效果预估!R67="","",[2]大数据效果预估!R67)</f>
        <v/>
      </c>
      <c r="S67" s="229" t="str">
        <f>IF([2]大数据效果预估!S67="","",[2]大数据效果预估!S67)</f>
        <v/>
      </c>
      <c r="T67" s="229" t="str">
        <f>IF([2]大数据效果预估!T67="","",[2]大数据效果预估!T67)</f>
        <v/>
      </c>
      <c r="U67" s="229" t="str">
        <f>IF([2]大数据效果预估!U67="","",[2]大数据效果预估!U67)</f>
        <v/>
      </c>
      <c r="V67" s="229" t="str">
        <f>IF([2]大数据效果预估!V67="","",[2]大数据效果预估!V67)</f>
        <v/>
      </c>
      <c r="W67" s="229" t="str">
        <f>IF([2]大数据效果预估!W67="","",[2]大数据效果预估!W67)</f>
        <v/>
      </c>
      <c r="X67" s="229" t="str">
        <f>IF([2]大数据效果预估!X67="","",[2]大数据效果预估!X67)</f>
        <v/>
      </c>
      <c r="Y67" s="229" t="str">
        <f>IF([2]大数据效果预估!Y67="","",[2]大数据效果预估!Y67)</f>
        <v/>
      </c>
      <c r="Z67" s="229" t="str">
        <f>IF([2]大数据效果预估!Z67="","",[2]大数据效果预估!Z67)</f>
        <v/>
      </c>
      <c r="AA67" s="229" t="str">
        <f>IF([2]大数据效果预估!AA67="","",[2]大数据效果预估!AA67)</f>
        <v/>
      </c>
      <c r="AB67" s="229" t="str">
        <f>IF([2]大数据效果预估!AB67="","",[2]大数据效果预估!AB67)</f>
        <v/>
      </c>
      <c r="AC67" s="229" t="str">
        <f>IF([2]大数据效果预估!AC67="","",[2]大数据效果预估!AC67)</f>
        <v/>
      </c>
      <c r="AD67" s="229" t="str">
        <f>IF([2]大数据效果预估!AD67="","",[2]大数据效果预估!AD67)</f>
        <v/>
      </c>
      <c r="AE67" s="229" t="str">
        <f>IF([2]大数据效果预估!AE67="","",[2]大数据效果预估!AE67)</f>
        <v/>
      </c>
      <c r="AF67" s="229" t="str">
        <f>IF([2]大数据效果预估!AF67="","",[2]大数据效果预估!AF67)</f>
        <v/>
      </c>
      <c r="AG67" s="229" t="str">
        <f>IF([2]大数据效果预估!AG67="","",[2]大数据效果预估!AG67)</f>
        <v/>
      </c>
      <c r="AH67" s="229" t="str">
        <f>IF([2]大数据效果预估!AH67="","",[2]大数据效果预估!AH67)</f>
        <v/>
      </c>
      <c r="AI67" s="229" t="str">
        <f>IF([2]大数据效果预估!AI67="","",[2]大数据效果预估!AI67)</f>
        <v/>
      </c>
      <c r="AJ67" s="229" t="str">
        <f>IF([2]大数据效果预估!AJ67="","",[2]大数据效果预估!AJ67)</f>
        <v/>
      </c>
      <c r="AK67" s="229" t="str">
        <f>IF([2]大数据效果预估!AK67="","",[2]大数据效果预估!AK67)</f>
        <v/>
      </c>
      <c r="AL67" s="229" t="str">
        <f>IF([2]大数据效果预估!AL67="","",[2]大数据效果预估!AL67)</f>
        <v/>
      </c>
      <c r="AM67" s="229" t="str">
        <f>IF([2]大数据效果预估!AM67="","",[2]大数据效果预估!AM67)</f>
        <v/>
      </c>
      <c r="AN67" s="229" t="str">
        <f>IF([2]大数据效果预估!AN67="","",[2]大数据效果预估!AN67)</f>
        <v/>
      </c>
      <c r="AO67" s="229" t="str">
        <f>IF([2]大数据效果预估!AO67="","",[2]大数据效果预估!AO67)</f>
        <v/>
      </c>
      <c r="AP67" s="229" t="str">
        <f>IF([2]大数据效果预估!AP67="","",[2]大数据效果预估!AP67)</f>
        <v/>
      </c>
      <c r="AQ67" s="229" t="str">
        <f>IF([2]大数据效果预估!AQ67="","",[2]大数据效果预估!AQ67)</f>
        <v/>
      </c>
      <c r="AR67" s="229" t="str">
        <f>IF([2]大数据效果预估!AR67="","",[2]大数据效果预估!AR67)</f>
        <v/>
      </c>
      <c r="AS67" s="229" t="str">
        <f>IF([2]大数据效果预估!AS67="","",[2]大数据效果预估!AS67)</f>
        <v/>
      </c>
      <c r="AT67" s="229" t="str">
        <f>IF([2]大数据效果预估!AT67="","",[2]大数据效果预估!AT67)</f>
        <v/>
      </c>
      <c r="AU67" s="229" t="str">
        <f>IF([2]大数据效果预估!AU67="","",[2]大数据效果预估!AU67)</f>
        <v/>
      </c>
      <c r="AV67" s="229" t="str">
        <f>IF([2]大数据效果预估!AV67="","",[2]大数据效果预估!AV67)</f>
        <v/>
      </c>
      <c r="AW67" s="229" t="str">
        <f>IF([2]大数据效果预估!AW67="","",[2]大数据效果预估!AW67)</f>
        <v/>
      </c>
      <c r="AX67" s="229" t="str">
        <f>IF([2]大数据效果预估!AX67="","",[2]大数据效果预估!AX67)</f>
        <v/>
      </c>
      <c r="AY67" s="229" t="str">
        <f>IF([2]大数据效果预估!AY67="","",[2]大数据效果预估!AY67)</f>
        <v/>
      </c>
      <c r="AZ67" s="229" t="str">
        <f>IF([2]大数据效果预估!AZ67="","",[2]大数据效果预估!AZ67)</f>
        <v/>
      </c>
    </row>
    <row r="68" spans="1:52" s="33" customFormat="1">
      <c r="A68" s="229" t="str">
        <f>IF([2]大数据效果预估!A68="","",[2]大数据效果预估!A68)</f>
        <v/>
      </c>
      <c r="B68" s="229" t="str">
        <f>IF([2]大数据效果预估!B68="","",[2]大数据效果预估!B68)</f>
        <v/>
      </c>
      <c r="C68" s="229" t="str">
        <f>IF([2]大数据效果预估!C68="","",[2]大数据效果预估!C68)</f>
        <v/>
      </c>
      <c r="D68" s="229" t="str">
        <f>IF([2]大数据效果预估!D68="","",[2]大数据效果预估!D68)</f>
        <v/>
      </c>
      <c r="E68" s="229" t="str">
        <f>IF([2]大数据效果预估!E68="","",[2]大数据效果预估!E68)</f>
        <v/>
      </c>
      <c r="F68" s="229" t="str">
        <f>IF([2]大数据效果预估!F68="","",[2]大数据效果预估!F68)</f>
        <v/>
      </c>
      <c r="G68" s="229" t="str">
        <f>IF([2]大数据效果预估!G68="","",[2]大数据效果预估!G68)</f>
        <v/>
      </c>
      <c r="H68" s="229" t="str">
        <f>IF([2]大数据效果预估!H68="","",[2]大数据效果预估!H68)</f>
        <v/>
      </c>
      <c r="I68" s="229" t="str">
        <f>IF([2]大数据效果预估!I68="","",[2]大数据效果预估!I68)</f>
        <v/>
      </c>
      <c r="J68" s="229" t="str">
        <f>IF([2]大数据效果预估!J68="","",[2]大数据效果预估!J68)</f>
        <v/>
      </c>
      <c r="K68" s="229" t="str">
        <f>IF([2]大数据效果预估!K68="","",[2]大数据效果预估!K68)</f>
        <v/>
      </c>
      <c r="L68" s="229" t="str">
        <f>IF([2]大数据效果预估!L68="","",[2]大数据效果预估!L68)</f>
        <v/>
      </c>
      <c r="M68" s="229" t="str">
        <f>IF([2]大数据效果预估!M68="","",[2]大数据效果预估!M68)</f>
        <v/>
      </c>
      <c r="N68" s="229" t="str">
        <f>IF([2]大数据效果预估!N68="","",[2]大数据效果预估!N68)</f>
        <v/>
      </c>
      <c r="O68" s="229" t="str">
        <f>IF([2]大数据效果预估!O68="","",[2]大数据效果预估!O68)</f>
        <v/>
      </c>
      <c r="P68" s="229" t="str">
        <f>IF([2]大数据效果预估!P68="","",[2]大数据效果预估!P68)</f>
        <v/>
      </c>
      <c r="Q68" s="229" t="str">
        <f>IF([2]大数据效果预估!Q68="","",[2]大数据效果预估!Q68)</f>
        <v/>
      </c>
      <c r="R68" s="229" t="str">
        <f>IF([2]大数据效果预估!R68="","",[2]大数据效果预估!R68)</f>
        <v/>
      </c>
      <c r="S68" s="229" t="str">
        <f>IF([2]大数据效果预估!S68="","",[2]大数据效果预估!S68)</f>
        <v/>
      </c>
      <c r="T68" s="229" t="str">
        <f>IF([2]大数据效果预估!T68="","",[2]大数据效果预估!T68)</f>
        <v/>
      </c>
      <c r="U68" s="229" t="str">
        <f>IF([2]大数据效果预估!U68="","",[2]大数据效果预估!U68)</f>
        <v/>
      </c>
      <c r="V68" s="229" t="str">
        <f>IF([2]大数据效果预估!V68="","",[2]大数据效果预估!V68)</f>
        <v/>
      </c>
      <c r="W68" s="229" t="str">
        <f>IF([2]大数据效果预估!W68="","",[2]大数据效果预估!W68)</f>
        <v/>
      </c>
      <c r="X68" s="229" t="str">
        <f>IF([2]大数据效果预估!X68="","",[2]大数据效果预估!X68)</f>
        <v/>
      </c>
      <c r="Y68" s="229" t="str">
        <f>IF([2]大数据效果预估!Y68="","",[2]大数据效果预估!Y68)</f>
        <v/>
      </c>
      <c r="Z68" s="229" t="str">
        <f>IF([2]大数据效果预估!Z68="","",[2]大数据效果预估!Z68)</f>
        <v/>
      </c>
      <c r="AA68" s="229" t="str">
        <f>IF([2]大数据效果预估!AA68="","",[2]大数据效果预估!AA68)</f>
        <v/>
      </c>
      <c r="AB68" s="229" t="str">
        <f>IF([2]大数据效果预估!AB68="","",[2]大数据效果预估!AB68)</f>
        <v/>
      </c>
      <c r="AC68" s="229" t="str">
        <f>IF([2]大数据效果预估!AC68="","",[2]大数据效果预估!AC68)</f>
        <v/>
      </c>
      <c r="AD68" s="229" t="str">
        <f>IF([2]大数据效果预估!AD68="","",[2]大数据效果预估!AD68)</f>
        <v/>
      </c>
      <c r="AE68" s="229" t="str">
        <f>IF([2]大数据效果预估!AE68="","",[2]大数据效果预估!AE68)</f>
        <v/>
      </c>
      <c r="AF68" s="229" t="str">
        <f>IF([2]大数据效果预估!AF68="","",[2]大数据效果预估!AF68)</f>
        <v/>
      </c>
      <c r="AG68" s="229" t="str">
        <f>IF([2]大数据效果预估!AG68="","",[2]大数据效果预估!AG68)</f>
        <v/>
      </c>
      <c r="AH68" s="229" t="str">
        <f>IF([2]大数据效果预估!AH68="","",[2]大数据效果预估!AH68)</f>
        <v/>
      </c>
      <c r="AI68" s="229" t="str">
        <f>IF([2]大数据效果预估!AI68="","",[2]大数据效果预估!AI68)</f>
        <v/>
      </c>
      <c r="AJ68" s="229" t="str">
        <f>IF([2]大数据效果预估!AJ68="","",[2]大数据效果预估!AJ68)</f>
        <v/>
      </c>
      <c r="AK68" s="229" t="str">
        <f>IF([2]大数据效果预估!AK68="","",[2]大数据效果预估!AK68)</f>
        <v/>
      </c>
      <c r="AL68" s="229" t="str">
        <f>IF([2]大数据效果预估!AL68="","",[2]大数据效果预估!AL68)</f>
        <v/>
      </c>
      <c r="AM68" s="229" t="str">
        <f>IF([2]大数据效果预估!AM68="","",[2]大数据效果预估!AM68)</f>
        <v/>
      </c>
      <c r="AN68" s="229" t="str">
        <f>IF([2]大数据效果预估!AN68="","",[2]大数据效果预估!AN68)</f>
        <v/>
      </c>
      <c r="AO68" s="229" t="str">
        <f>IF([2]大数据效果预估!AO68="","",[2]大数据效果预估!AO68)</f>
        <v/>
      </c>
      <c r="AP68" s="229" t="str">
        <f>IF([2]大数据效果预估!AP68="","",[2]大数据效果预估!AP68)</f>
        <v/>
      </c>
      <c r="AQ68" s="229" t="str">
        <f>IF([2]大数据效果预估!AQ68="","",[2]大数据效果预估!AQ68)</f>
        <v/>
      </c>
      <c r="AR68" s="229" t="str">
        <f>IF([2]大数据效果预估!AR68="","",[2]大数据效果预估!AR68)</f>
        <v/>
      </c>
      <c r="AS68" s="229" t="str">
        <f>IF([2]大数据效果预估!AS68="","",[2]大数据效果预估!AS68)</f>
        <v/>
      </c>
      <c r="AT68" s="229" t="str">
        <f>IF([2]大数据效果预估!AT68="","",[2]大数据效果预估!AT68)</f>
        <v/>
      </c>
      <c r="AU68" s="229" t="str">
        <f>IF([2]大数据效果预估!AU68="","",[2]大数据效果预估!AU68)</f>
        <v/>
      </c>
      <c r="AV68" s="229" t="str">
        <f>IF([2]大数据效果预估!AV68="","",[2]大数据效果预估!AV68)</f>
        <v/>
      </c>
      <c r="AW68" s="229" t="str">
        <f>IF([2]大数据效果预估!AW68="","",[2]大数据效果预估!AW68)</f>
        <v/>
      </c>
      <c r="AX68" s="229" t="str">
        <f>IF([2]大数据效果预估!AX68="","",[2]大数据效果预估!AX68)</f>
        <v/>
      </c>
      <c r="AY68" s="229" t="str">
        <f>IF([2]大数据效果预估!AY68="","",[2]大数据效果预估!AY68)</f>
        <v/>
      </c>
      <c r="AZ68" s="229" t="str">
        <f>IF([2]大数据效果预估!AZ68="","",[2]大数据效果预估!AZ68)</f>
        <v/>
      </c>
    </row>
    <row r="69" spans="1:52">
      <c r="A69" s="229" t="str">
        <f>IF([2]大数据效果预估!A69="","",[2]大数据效果预估!A69)</f>
        <v>目标状态预估</v>
      </c>
      <c r="B69" s="229" t="str">
        <f>IF([2]大数据效果预估!B69="","",[2]大数据效果预估!B69)</f>
        <v/>
      </c>
      <c r="C69" s="229" t="str">
        <f>IF([2]大数据效果预估!C69="","",[2]大数据效果预估!C69)</f>
        <v/>
      </c>
      <c r="D69" s="229" t="str">
        <f>IF([2]大数据效果预估!D69="","",[2]大数据效果预估!D69)</f>
        <v/>
      </c>
      <c r="E69" s="229" t="str">
        <f>IF([2]大数据效果预估!E69="","",[2]大数据效果预估!E69)</f>
        <v/>
      </c>
      <c r="F69" s="229" t="str">
        <f>IF([2]大数据效果预估!F69="","",[2]大数据效果预估!F69)</f>
        <v/>
      </c>
      <c r="G69" s="229" t="str">
        <f>IF([2]大数据效果预估!G69="","",[2]大数据效果预估!G69)</f>
        <v/>
      </c>
      <c r="H69" s="229" t="str">
        <f>IF([2]大数据效果预估!H69="","",[2]大数据效果预估!H69)</f>
        <v/>
      </c>
      <c r="I69" s="229" t="str">
        <f>IF([2]大数据效果预估!I69="","",[2]大数据效果预估!I69)</f>
        <v/>
      </c>
      <c r="J69" s="229" t="str">
        <f>IF([2]大数据效果预估!J69="","",[2]大数据效果预估!J69)</f>
        <v/>
      </c>
      <c r="K69" s="229" t="str">
        <f>IF([2]大数据效果预估!K69="","",[2]大数据效果预估!K69)</f>
        <v/>
      </c>
      <c r="L69" s="229" t="str">
        <f>IF([2]大数据效果预估!L69="","",[2]大数据效果预估!L69)</f>
        <v/>
      </c>
      <c r="M69" s="229" t="str">
        <f>IF([2]大数据效果预估!M69="","",[2]大数据效果预估!M69)</f>
        <v/>
      </c>
      <c r="N69" s="229" t="str">
        <f>IF([2]大数据效果预估!N69="","",[2]大数据效果预估!N69)</f>
        <v/>
      </c>
      <c r="O69" s="229" t="str">
        <f>IF([2]大数据效果预估!O69="","",[2]大数据效果预估!O69)</f>
        <v/>
      </c>
      <c r="P69" s="229" t="str">
        <f>IF([2]大数据效果预估!P69="","",[2]大数据效果预估!P69)</f>
        <v/>
      </c>
      <c r="Q69" s="229" t="str">
        <f>IF([2]大数据效果预估!Q69="","",[2]大数据效果预估!Q69)</f>
        <v/>
      </c>
      <c r="R69" s="229" t="str">
        <f>IF([2]大数据效果预估!R69="","",[2]大数据效果预估!R69)</f>
        <v/>
      </c>
      <c r="S69" s="229" t="str">
        <f>IF([2]大数据效果预估!S69="","",[2]大数据效果预估!S69)</f>
        <v/>
      </c>
      <c r="T69" s="229" t="str">
        <f>IF([2]大数据效果预估!T69="","",[2]大数据效果预估!T69)</f>
        <v/>
      </c>
      <c r="U69" s="229" t="str">
        <f>IF([2]大数据效果预估!U69="","",[2]大数据效果预估!U69)</f>
        <v/>
      </c>
      <c r="V69" s="229" t="str">
        <f>IF([2]大数据效果预估!V69="","",[2]大数据效果预估!V69)</f>
        <v/>
      </c>
      <c r="W69" s="229" t="str">
        <f>IF([2]大数据效果预估!W69="","",[2]大数据效果预估!W69)</f>
        <v/>
      </c>
      <c r="X69" s="229" t="str">
        <f>IF([2]大数据效果预估!X69="","",[2]大数据效果预估!X69)</f>
        <v/>
      </c>
      <c r="Y69" s="229" t="str">
        <f>IF([2]大数据效果预估!Y69="","",[2]大数据效果预估!Y69)</f>
        <v/>
      </c>
      <c r="Z69" s="229" t="str">
        <f>IF([2]大数据效果预估!Z69="","",[2]大数据效果预估!Z69)</f>
        <v/>
      </c>
      <c r="AA69" s="229" t="str">
        <f>IF([2]大数据效果预估!AA69="","",[2]大数据效果预估!AA69)</f>
        <v/>
      </c>
      <c r="AB69" s="229" t="str">
        <f>IF([2]大数据效果预估!AB69="","",[2]大数据效果预估!AB69)</f>
        <v/>
      </c>
      <c r="AC69" s="229" t="str">
        <f>IF([2]大数据效果预估!AC69="","",[2]大数据效果预估!AC69)</f>
        <v/>
      </c>
      <c r="AD69" s="229" t="str">
        <f>IF([2]大数据效果预估!AD69="","",[2]大数据效果预估!AD69)</f>
        <v/>
      </c>
      <c r="AE69" s="229" t="str">
        <f>IF([2]大数据效果预估!AE69="","",[2]大数据效果预估!AE69)</f>
        <v/>
      </c>
      <c r="AF69" s="229" t="str">
        <f>IF([2]大数据效果预估!AF69="","",[2]大数据效果预估!AF69)</f>
        <v/>
      </c>
      <c r="AG69" s="229" t="str">
        <f>IF([2]大数据效果预估!AG69="","",[2]大数据效果预估!AG69)</f>
        <v/>
      </c>
      <c r="AH69" s="229" t="str">
        <f>IF([2]大数据效果预估!AH69="","",[2]大数据效果预估!AH69)</f>
        <v/>
      </c>
      <c r="AI69" s="229" t="str">
        <f>IF([2]大数据效果预估!AI69="","",[2]大数据效果预估!AI69)</f>
        <v/>
      </c>
      <c r="AJ69" s="229" t="str">
        <f>IF([2]大数据效果预估!AJ69="","",[2]大数据效果预估!AJ69)</f>
        <v/>
      </c>
      <c r="AK69" s="229" t="str">
        <f>IF([2]大数据效果预估!AK69="","",[2]大数据效果预估!AK69)</f>
        <v/>
      </c>
      <c r="AL69" s="229" t="str">
        <f>IF([2]大数据效果预估!AL69="","",[2]大数据效果预估!AL69)</f>
        <v/>
      </c>
      <c r="AM69" s="229" t="str">
        <f>IF([2]大数据效果预估!AM69="","",[2]大数据效果预估!AM69)</f>
        <v/>
      </c>
      <c r="AN69" s="229" t="str">
        <f>IF([2]大数据效果预估!AN69="","",[2]大数据效果预估!AN69)</f>
        <v/>
      </c>
      <c r="AO69" s="229" t="str">
        <f>IF([2]大数据效果预估!AO69="","",[2]大数据效果预估!AO69)</f>
        <v/>
      </c>
      <c r="AP69" s="229" t="str">
        <f>IF([2]大数据效果预估!AP69="","",[2]大数据效果预估!AP69)</f>
        <v/>
      </c>
      <c r="AQ69" s="229" t="str">
        <f>IF([2]大数据效果预估!AQ69="","",[2]大数据效果预估!AQ69)</f>
        <v/>
      </c>
      <c r="AR69" s="229" t="str">
        <f>IF([2]大数据效果预估!AR69="","",[2]大数据效果预估!AR69)</f>
        <v/>
      </c>
      <c r="AS69" s="229" t="str">
        <f>IF([2]大数据效果预估!AS69="","",[2]大数据效果预估!AS69)</f>
        <v/>
      </c>
      <c r="AT69" s="229" t="str">
        <f>IF([2]大数据效果预估!AT69="","",[2]大数据效果预估!AT69)</f>
        <v/>
      </c>
      <c r="AU69" s="229" t="str">
        <f>IF([2]大数据效果预估!AU69="","",[2]大数据效果预估!AU69)</f>
        <v/>
      </c>
      <c r="AV69" s="229" t="str">
        <f>IF([2]大数据效果预估!AV69="","",[2]大数据效果预估!AV69)</f>
        <v/>
      </c>
      <c r="AW69" s="229" t="str">
        <f>IF([2]大数据效果预估!AW69="","",[2]大数据效果预估!AW69)</f>
        <v/>
      </c>
      <c r="AX69" s="229" t="str">
        <f>IF([2]大数据效果预估!AX69="","",[2]大数据效果预估!AX69)</f>
        <v/>
      </c>
      <c r="AY69" s="229" t="str">
        <f>IF([2]大数据效果预估!AY69="","",[2]大数据效果预估!AY69)</f>
        <v/>
      </c>
      <c r="AZ69" s="229" t="str">
        <f>IF([2]大数据效果预估!AZ69="","",[2]大数据效果预估!AZ69)</f>
        <v/>
      </c>
    </row>
    <row r="70" spans="1:52">
      <c r="A70" s="229" t="str">
        <f>IF([2]大数据效果预估!A70="","",[2]大数据效果预估!A70)</f>
        <v/>
      </c>
      <c r="B70" s="229" t="str">
        <f>IF([2]大数据效果预估!B70="","",[2]大数据效果预估!B70)</f>
        <v/>
      </c>
      <c r="C70" s="229" t="str">
        <f>IF([2]大数据效果预估!C70="","",[2]大数据效果预估!C70)</f>
        <v/>
      </c>
      <c r="D70" s="229" t="str">
        <f>IF([2]大数据效果预估!D70="","",[2]大数据效果预估!D70)</f>
        <v/>
      </c>
      <c r="E70" s="229" t="str">
        <f>IF([2]大数据效果预估!E70="","",[2]大数据效果预估!E70)</f>
        <v/>
      </c>
      <c r="F70" s="229" t="str">
        <f>IF([2]大数据效果预估!F70="","",[2]大数据效果预估!F70)</f>
        <v/>
      </c>
      <c r="G70" s="229" t="str">
        <f>IF([2]大数据效果预估!G70="","",[2]大数据效果预估!G70)</f>
        <v/>
      </c>
      <c r="H70" s="229" t="str">
        <f>IF([2]大数据效果预估!H70="","",[2]大数据效果预估!H70)</f>
        <v/>
      </c>
      <c r="I70" s="229" t="str">
        <f>IF([2]大数据效果预估!I70="","",[2]大数据效果预估!I70)</f>
        <v/>
      </c>
      <c r="J70" s="229" t="str">
        <f>IF([2]大数据效果预估!J70="","",[2]大数据效果预估!J70)</f>
        <v/>
      </c>
      <c r="K70" s="229" t="str">
        <f>IF([2]大数据效果预估!K70="","",[2]大数据效果预估!K70)</f>
        <v/>
      </c>
      <c r="L70" s="229" t="str">
        <f>IF([2]大数据效果预估!L70="","",[2]大数据效果预估!L70)</f>
        <v/>
      </c>
      <c r="M70" s="229" t="str">
        <f>IF([2]大数据效果预估!M70="","",[2]大数据效果预估!M70)</f>
        <v/>
      </c>
      <c r="N70" s="229" t="str">
        <f>IF([2]大数据效果预估!N70="","",[2]大数据效果预估!N70)</f>
        <v/>
      </c>
      <c r="O70" s="229" t="str">
        <f>IF([2]大数据效果预估!O70="","",[2]大数据效果预估!O70)</f>
        <v/>
      </c>
      <c r="P70" s="229" t="str">
        <f>IF([2]大数据效果预估!P70="","",[2]大数据效果预估!P70)</f>
        <v/>
      </c>
      <c r="Q70" s="229" t="str">
        <f>IF([2]大数据效果预估!Q70="","",[2]大数据效果预估!Q70)</f>
        <v/>
      </c>
      <c r="R70" s="229" t="str">
        <f>IF([2]大数据效果预估!R70="","",[2]大数据效果预估!R70)</f>
        <v/>
      </c>
      <c r="S70" s="229" t="str">
        <f>IF([2]大数据效果预估!S70="","",[2]大数据效果预估!S70)</f>
        <v/>
      </c>
      <c r="T70" s="229" t="str">
        <f>IF([2]大数据效果预估!T70="","",[2]大数据效果预估!T70)</f>
        <v/>
      </c>
      <c r="U70" s="229" t="str">
        <f>IF([2]大数据效果预估!U70="","",[2]大数据效果预估!U70)</f>
        <v/>
      </c>
      <c r="V70" s="229" t="str">
        <f>IF([2]大数据效果预估!V70="","",[2]大数据效果预估!V70)</f>
        <v/>
      </c>
      <c r="W70" s="229" t="str">
        <f>IF([2]大数据效果预估!W70="","",[2]大数据效果预估!W70)</f>
        <v/>
      </c>
      <c r="X70" s="229" t="str">
        <f>IF([2]大数据效果预估!X70="","",[2]大数据效果预估!X70)</f>
        <v/>
      </c>
      <c r="Y70" s="229" t="str">
        <f>IF([2]大数据效果预估!Y70="","",[2]大数据效果预估!Y70)</f>
        <v/>
      </c>
      <c r="Z70" s="229" t="str">
        <f>IF([2]大数据效果预估!Z70="","",[2]大数据效果预估!Z70)</f>
        <v/>
      </c>
      <c r="AA70" s="229" t="str">
        <f>IF([2]大数据效果预估!AA70="","",[2]大数据效果预估!AA70)</f>
        <v/>
      </c>
      <c r="AB70" s="229" t="str">
        <f>IF([2]大数据效果预估!AB70="","",[2]大数据效果预估!AB70)</f>
        <v/>
      </c>
      <c r="AC70" s="229" t="str">
        <f>IF([2]大数据效果预估!AC70="","",[2]大数据效果预估!AC70)</f>
        <v/>
      </c>
      <c r="AD70" s="229" t="str">
        <f>IF([2]大数据效果预估!AD70="","",[2]大数据效果预估!AD70)</f>
        <v/>
      </c>
      <c r="AE70" s="229" t="str">
        <f>IF([2]大数据效果预估!AE70="","",[2]大数据效果预估!AE70)</f>
        <v/>
      </c>
      <c r="AF70" s="229" t="str">
        <f>IF([2]大数据效果预估!AF70="","",[2]大数据效果预估!AF70)</f>
        <v/>
      </c>
      <c r="AG70" s="229" t="str">
        <f>IF([2]大数据效果预估!AG70="","",[2]大数据效果预估!AG70)</f>
        <v/>
      </c>
      <c r="AH70" s="229" t="str">
        <f>IF([2]大数据效果预估!AH70="","",[2]大数据效果预估!AH70)</f>
        <v/>
      </c>
      <c r="AI70" s="229" t="str">
        <f>IF([2]大数据效果预估!AI70="","",[2]大数据效果预估!AI70)</f>
        <v/>
      </c>
      <c r="AJ70" s="229" t="str">
        <f>IF([2]大数据效果预估!AJ70="","",[2]大数据效果预估!AJ70)</f>
        <v/>
      </c>
      <c r="AK70" s="229" t="str">
        <f>IF([2]大数据效果预估!AK70="","",[2]大数据效果预估!AK70)</f>
        <v/>
      </c>
      <c r="AL70" s="229" t="str">
        <f>IF([2]大数据效果预估!AL70="","",[2]大数据效果预估!AL70)</f>
        <v/>
      </c>
      <c r="AM70" s="229" t="str">
        <f>IF([2]大数据效果预估!AM70="","",[2]大数据效果预估!AM70)</f>
        <v/>
      </c>
      <c r="AN70" s="229" t="str">
        <f>IF([2]大数据效果预估!AN70="","",[2]大数据效果预估!AN70)</f>
        <v/>
      </c>
      <c r="AO70" s="229" t="str">
        <f>IF([2]大数据效果预估!AO70="","",[2]大数据效果预估!AO70)</f>
        <v/>
      </c>
      <c r="AP70" s="229" t="str">
        <f>IF([2]大数据效果预估!AP70="","",[2]大数据效果预估!AP70)</f>
        <v/>
      </c>
      <c r="AQ70" s="229" t="str">
        <f>IF([2]大数据效果预估!AQ70="","",[2]大数据效果预估!AQ70)</f>
        <v/>
      </c>
      <c r="AR70" s="229" t="str">
        <f>IF([2]大数据效果预估!AR70="","",[2]大数据效果预估!AR70)</f>
        <v/>
      </c>
      <c r="AS70" s="229" t="str">
        <f>IF([2]大数据效果预估!AS70="","",[2]大数据效果预估!AS70)</f>
        <v/>
      </c>
      <c r="AT70" s="229" t="str">
        <f>IF([2]大数据效果预估!AT70="","",[2]大数据效果预估!AT70)</f>
        <v/>
      </c>
      <c r="AU70" s="229" t="str">
        <f>IF([2]大数据效果预估!AU70="","",[2]大数据效果预估!AU70)</f>
        <v/>
      </c>
      <c r="AV70" s="229" t="str">
        <f>IF([2]大数据效果预估!AV70="","",[2]大数据效果预估!AV70)</f>
        <v/>
      </c>
      <c r="AW70" s="229" t="str">
        <f>IF([2]大数据效果预估!AW70="","",[2]大数据效果预估!AW70)</f>
        <v/>
      </c>
      <c r="AX70" s="229" t="str">
        <f>IF([2]大数据效果预估!AX70="","",[2]大数据效果预估!AX70)</f>
        <v/>
      </c>
      <c r="AY70" s="229" t="str">
        <f>IF([2]大数据效果预估!AY70="","",[2]大数据效果预估!AY70)</f>
        <v/>
      </c>
      <c r="AZ70" s="229" t="str">
        <f>IF([2]大数据效果预估!AZ70="","",[2]大数据效果预估!AZ70)</f>
        <v/>
      </c>
    </row>
    <row r="71" spans="1:52">
      <c r="A71" s="229" t="str">
        <f>IF([2]大数据效果预估!A71="","",[2]大数据效果预估!A71)</f>
        <v/>
      </c>
      <c r="B71" s="229" t="str">
        <f>IF([2]大数据效果预估!B71="","",[2]大数据效果预估!B71)</f>
        <v>状态</v>
      </c>
      <c r="C71" s="229" t="str">
        <f>IF([2]大数据效果预估!C71="","",[2]大数据效果预估!C71)</f>
        <v>存在概率（调整系数）</v>
      </c>
      <c r="D71" s="229" t="str">
        <f>IF([2]大数据效果预估!D71="","",[2]大数据效果预估!D71)</f>
        <v>持续时间</v>
      </c>
      <c r="E71" s="229" t="str">
        <f>IF([2]大数据效果预估!E71="","",[2]大数据效果预估!E71)</f>
        <v>打断时间</v>
      </c>
      <c r="F71" s="229" t="str">
        <f>IF([2]大数据效果预估!F71="","",[2]大数据效果预估!F71)</f>
        <v>效用预估</v>
      </c>
      <c r="G71" s="229" t="str">
        <f>IF([2]大数据效果预估!G71="","",[2]大数据效果预估!G71)</f>
        <v>数量预估</v>
      </c>
      <c r="H71" s="229" t="str">
        <f>IF([2]大数据效果预估!H71="","",[2]大数据效果预估!H71)</f>
        <v/>
      </c>
      <c r="I71" s="229" t="str">
        <f>IF([2]大数据效果预估!I71="","",[2]大数据效果预估!I71)</f>
        <v>使用举例</v>
      </c>
      <c r="J71" s="229" t="str">
        <f>IF([2]大数据效果预估!J71="","",[2]大数据效果预估!J71)</f>
        <v/>
      </c>
      <c r="K71" s="229" t="str">
        <f>IF([2]大数据效果预估!K71="","",[2]大数据效果预估!K71)</f>
        <v/>
      </c>
      <c r="L71" s="229" t="str">
        <f>IF([2]大数据效果预估!L71="","",[2]大数据效果预估!L71)</f>
        <v/>
      </c>
      <c r="M71" s="229" t="str">
        <f>IF([2]大数据效果预估!M71="","",[2]大数据效果预估!M71)</f>
        <v/>
      </c>
      <c r="N71" s="229" t="str">
        <f>IF([2]大数据效果预估!N71="","",[2]大数据效果预估!N71)</f>
        <v/>
      </c>
      <c r="O71" s="229" t="str">
        <f>IF([2]大数据效果预估!O71="","",[2]大数据效果预估!O71)</f>
        <v/>
      </c>
      <c r="P71" s="229" t="str">
        <f>IF([2]大数据效果预估!P71="","",[2]大数据效果预估!P71)</f>
        <v/>
      </c>
      <c r="Q71" s="229" t="str">
        <f>IF([2]大数据效果预估!Q71="","",[2]大数据效果预估!Q71)</f>
        <v/>
      </c>
      <c r="R71" s="229" t="str">
        <f>IF([2]大数据效果预估!R71="","",[2]大数据效果预估!R71)</f>
        <v/>
      </c>
      <c r="S71" s="229" t="str">
        <f>IF([2]大数据效果预估!S71="","",[2]大数据效果预估!S71)</f>
        <v/>
      </c>
      <c r="T71" s="229" t="str">
        <f>IF([2]大数据效果预估!T71="","",[2]大数据效果预估!T71)</f>
        <v/>
      </c>
      <c r="U71" s="229" t="str">
        <f>IF([2]大数据效果预估!U71="","",[2]大数据效果预估!U71)</f>
        <v/>
      </c>
      <c r="V71" s="229" t="str">
        <f>IF([2]大数据效果预估!V71="","",[2]大数据效果预估!V71)</f>
        <v/>
      </c>
      <c r="W71" s="229" t="str">
        <f>IF([2]大数据效果预估!W71="","",[2]大数据效果预估!W71)</f>
        <v/>
      </c>
      <c r="X71" s="229" t="str">
        <f>IF([2]大数据效果预估!X71="","",[2]大数据效果预估!X71)</f>
        <v/>
      </c>
      <c r="Y71" s="229" t="str">
        <f>IF([2]大数据效果预估!Y71="","",[2]大数据效果预估!Y71)</f>
        <v/>
      </c>
      <c r="Z71" s="229" t="str">
        <f>IF([2]大数据效果预估!Z71="","",[2]大数据效果预估!Z71)</f>
        <v/>
      </c>
      <c r="AA71" s="229" t="str">
        <f>IF([2]大数据效果预估!AA71="","",[2]大数据效果预估!AA71)</f>
        <v/>
      </c>
      <c r="AB71" s="229" t="str">
        <f>IF([2]大数据效果预估!AB71="","",[2]大数据效果预估!AB71)</f>
        <v/>
      </c>
      <c r="AC71" s="229" t="str">
        <f>IF([2]大数据效果预估!AC71="","",[2]大数据效果预估!AC71)</f>
        <v/>
      </c>
      <c r="AD71" s="229" t="str">
        <f>IF([2]大数据效果预估!AD71="","",[2]大数据效果预估!AD71)</f>
        <v/>
      </c>
      <c r="AE71" s="229" t="str">
        <f>IF([2]大数据效果预估!AE71="","",[2]大数据效果预估!AE71)</f>
        <v/>
      </c>
      <c r="AF71" s="229" t="str">
        <f>IF([2]大数据效果预估!AF71="","",[2]大数据效果预估!AF71)</f>
        <v/>
      </c>
      <c r="AG71" s="229" t="str">
        <f>IF([2]大数据效果预估!AG71="","",[2]大数据效果预估!AG71)</f>
        <v/>
      </c>
      <c r="AH71" s="229" t="str">
        <f>IF([2]大数据效果预估!AH71="","",[2]大数据效果预估!AH71)</f>
        <v/>
      </c>
      <c r="AI71" s="229" t="str">
        <f>IF([2]大数据效果预估!AI71="","",[2]大数据效果预估!AI71)</f>
        <v/>
      </c>
      <c r="AJ71" s="229" t="str">
        <f>IF([2]大数据效果预估!AJ71="","",[2]大数据效果预估!AJ71)</f>
        <v/>
      </c>
      <c r="AK71" s="229" t="str">
        <f>IF([2]大数据效果预估!AK71="","",[2]大数据效果预估!AK71)</f>
        <v/>
      </c>
      <c r="AL71" s="229" t="str">
        <f>IF([2]大数据效果预估!AL71="","",[2]大数据效果预估!AL71)</f>
        <v/>
      </c>
      <c r="AM71" s="229" t="str">
        <f>IF([2]大数据效果预估!AM71="","",[2]大数据效果预估!AM71)</f>
        <v/>
      </c>
      <c r="AN71" s="229" t="str">
        <f>IF([2]大数据效果预估!AN71="","",[2]大数据效果预估!AN71)</f>
        <v/>
      </c>
      <c r="AO71" s="229" t="str">
        <f>IF([2]大数据效果预估!AO71="","",[2]大数据效果预估!AO71)</f>
        <v/>
      </c>
      <c r="AP71" s="229" t="str">
        <f>IF([2]大数据效果预估!AP71="","",[2]大数据效果预估!AP71)</f>
        <v/>
      </c>
      <c r="AQ71" s="229" t="str">
        <f>IF([2]大数据效果预估!AQ71="","",[2]大数据效果预估!AQ71)</f>
        <v/>
      </c>
      <c r="AR71" s="229" t="str">
        <f>IF([2]大数据效果预估!AR71="","",[2]大数据效果预估!AR71)</f>
        <v/>
      </c>
      <c r="AS71" s="229" t="str">
        <f>IF([2]大数据效果预估!AS71="","",[2]大数据效果预估!AS71)</f>
        <v/>
      </c>
      <c r="AT71" s="229" t="str">
        <f>IF([2]大数据效果预估!AT71="","",[2]大数据效果预估!AT71)</f>
        <v/>
      </c>
      <c r="AU71" s="229" t="str">
        <f>IF([2]大数据效果预估!AU71="","",[2]大数据效果预估!AU71)</f>
        <v/>
      </c>
      <c r="AV71" s="229" t="str">
        <f>IF([2]大数据效果预估!AV71="","",[2]大数据效果预估!AV71)</f>
        <v/>
      </c>
      <c r="AW71" s="229" t="str">
        <f>IF([2]大数据效果预估!AW71="","",[2]大数据效果预估!AW71)</f>
        <v/>
      </c>
      <c r="AX71" s="229" t="str">
        <f>IF([2]大数据效果预估!AX71="","",[2]大数据效果预估!AX71)</f>
        <v/>
      </c>
      <c r="AY71" s="229" t="str">
        <f>IF([2]大数据效果预估!AY71="","",[2]大数据效果预估!AY71)</f>
        <v/>
      </c>
      <c r="AZ71" s="229" t="str">
        <f>IF([2]大数据效果预估!AZ71="","",[2]大数据效果预估!AZ71)</f>
        <v/>
      </c>
    </row>
    <row r="72" spans="1:52">
      <c r="A72" s="229" t="str">
        <f>IF([2]大数据效果预估!A72="","",[2]大数据效果预估!A72)</f>
        <v/>
      </c>
      <c r="B72" s="229" t="str">
        <f>IF([2]大数据效果预估!B72="","",[2]大数据效果预估!B72)</f>
        <v>眩晕等控制</v>
      </c>
      <c r="C72" s="229">
        <f>IF([2]大数据效果预估!C72="","",[2]大数据效果预估!C72)</f>
        <v>0.2</v>
      </c>
      <c r="D72" s="229">
        <f>IF([2]大数据效果预估!D72="","",[2]大数据效果预估!D72)</f>
        <v>2</v>
      </c>
      <c r="E72" s="229" t="str">
        <f>IF([2]大数据效果预估!E72="","",[2]大数据效果预估!E72)</f>
        <v/>
      </c>
      <c r="F72" s="229" t="str">
        <f>IF([2]大数据效果预估!F72="","",[2]大数据效果预估!F72)</f>
        <v/>
      </c>
      <c r="G72" s="229" t="str">
        <f>IF([2]大数据效果预估!G72="","",[2]大数据效果预估!G72)</f>
        <v/>
      </c>
      <c r="H72" s="229" t="str">
        <f>IF([2]大数据效果预估!H72="","",[2]大数据效果预估!H72)</f>
        <v/>
      </c>
      <c r="I72" s="229" t="str">
        <f>IF([2]大数据效果预估!I72="","",[2]大数据效果预估!I72)</f>
        <v/>
      </c>
      <c r="J72" s="229" t="str">
        <f>IF([2]大数据效果预估!J72="","",[2]大数据效果预估!J72)</f>
        <v/>
      </c>
      <c r="K72" s="229" t="str">
        <f>IF([2]大数据效果预估!K72="","",[2]大数据效果预估!K72)</f>
        <v/>
      </c>
      <c r="L72" s="229" t="str">
        <f>IF([2]大数据效果预估!L72="","",[2]大数据效果预估!L72)</f>
        <v/>
      </c>
      <c r="M72" s="229" t="str">
        <f>IF([2]大数据效果预估!M72="","",[2]大数据效果预估!M72)</f>
        <v/>
      </c>
      <c r="N72" s="229" t="str">
        <f>IF([2]大数据效果预估!N72="","",[2]大数据效果预估!N72)</f>
        <v/>
      </c>
      <c r="O72" s="229" t="str">
        <f>IF([2]大数据效果预估!O72="","",[2]大数据效果预估!O72)</f>
        <v/>
      </c>
      <c r="P72" s="229" t="str">
        <f>IF([2]大数据效果预估!P72="","",[2]大数据效果预估!P72)</f>
        <v/>
      </c>
      <c r="Q72" s="229" t="str">
        <f>IF([2]大数据效果预估!Q72="","",[2]大数据效果预估!Q72)</f>
        <v/>
      </c>
      <c r="R72" s="229" t="str">
        <f>IF([2]大数据效果预估!R72="","",[2]大数据效果预估!R72)</f>
        <v/>
      </c>
      <c r="S72" s="229" t="str">
        <f>IF([2]大数据效果预估!S72="","",[2]大数据效果预估!S72)</f>
        <v/>
      </c>
      <c r="T72" s="229" t="str">
        <f>IF([2]大数据效果预估!T72="","",[2]大数据效果预估!T72)</f>
        <v/>
      </c>
      <c r="U72" s="229" t="str">
        <f>IF([2]大数据效果预估!U72="","",[2]大数据效果预估!U72)</f>
        <v/>
      </c>
      <c r="V72" s="229" t="str">
        <f>IF([2]大数据效果预估!V72="","",[2]大数据效果预估!V72)</f>
        <v/>
      </c>
      <c r="W72" s="229" t="str">
        <f>IF([2]大数据效果预估!W72="","",[2]大数据效果预估!W72)</f>
        <v/>
      </c>
      <c r="X72" s="229" t="str">
        <f>IF([2]大数据效果预估!X72="","",[2]大数据效果预估!X72)</f>
        <v/>
      </c>
      <c r="Y72" s="229" t="str">
        <f>IF([2]大数据效果预估!Y72="","",[2]大数据效果预估!Y72)</f>
        <v/>
      </c>
      <c r="Z72" s="229" t="str">
        <f>IF([2]大数据效果预估!Z72="","",[2]大数据效果预估!Z72)</f>
        <v/>
      </c>
      <c r="AA72" s="229" t="str">
        <f>IF([2]大数据效果预估!AA72="","",[2]大数据效果预估!AA72)</f>
        <v/>
      </c>
      <c r="AB72" s="229" t="str">
        <f>IF([2]大数据效果预估!AB72="","",[2]大数据效果预估!AB72)</f>
        <v/>
      </c>
      <c r="AC72" s="229" t="str">
        <f>IF([2]大数据效果预估!AC72="","",[2]大数据效果预估!AC72)</f>
        <v/>
      </c>
      <c r="AD72" s="229" t="str">
        <f>IF([2]大数据效果预估!AD72="","",[2]大数据效果预估!AD72)</f>
        <v/>
      </c>
      <c r="AE72" s="229" t="str">
        <f>IF([2]大数据效果预估!AE72="","",[2]大数据效果预估!AE72)</f>
        <v/>
      </c>
      <c r="AF72" s="229" t="str">
        <f>IF([2]大数据效果预估!AF72="","",[2]大数据效果预估!AF72)</f>
        <v/>
      </c>
      <c r="AG72" s="229" t="str">
        <f>IF([2]大数据效果预估!AG72="","",[2]大数据效果预估!AG72)</f>
        <v/>
      </c>
      <c r="AH72" s="229" t="str">
        <f>IF([2]大数据效果预估!AH72="","",[2]大数据效果预估!AH72)</f>
        <v/>
      </c>
      <c r="AI72" s="229" t="str">
        <f>IF([2]大数据效果预估!AI72="","",[2]大数据效果预估!AI72)</f>
        <v/>
      </c>
      <c r="AJ72" s="229" t="str">
        <f>IF([2]大数据效果预估!AJ72="","",[2]大数据效果预估!AJ72)</f>
        <v/>
      </c>
      <c r="AK72" s="229" t="str">
        <f>IF([2]大数据效果预估!AK72="","",[2]大数据效果预估!AK72)</f>
        <v/>
      </c>
      <c r="AL72" s="229" t="str">
        <f>IF([2]大数据效果预估!AL72="","",[2]大数据效果预估!AL72)</f>
        <v/>
      </c>
      <c r="AM72" s="229" t="str">
        <f>IF([2]大数据效果预估!AM72="","",[2]大数据效果预估!AM72)</f>
        <v/>
      </c>
      <c r="AN72" s="229" t="str">
        <f>IF([2]大数据效果预估!AN72="","",[2]大数据效果预估!AN72)</f>
        <v/>
      </c>
      <c r="AO72" s="229" t="str">
        <f>IF([2]大数据效果预估!AO72="","",[2]大数据效果预估!AO72)</f>
        <v/>
      </c>
      <c r="AP72" s="229" t="str">
        <f>IF([2]大数据效果预估!AP72="","",[2]大数据效果预估!AP72)</f>
        <v/>
      </c>
      <c r="AQ72" s="229" t="str">
        <f>IF([2]大数据效果预估!AQ72="","",[2]大数据效果预估!AQ72)</f>
        <v/>
      </c>
      <c r="AR72" s="229" t="str">
        <f>IF([2]大数据效果预估!AR72="","",[2]大数据效果预估!AR72)</f>
        <v/>
      </c>
      <c r="AS72" s="229" t="str">
        <f>IF([2]大数据效果预估!AS72="","",[2]大数据效果预估!AS72)</f>
        <v/>
      </c>
      <c r="AT72" s="229" t="str">
        <f>IF([2]大数据效果预估!AT72="","",[2]大数据效果预估!AT72)</f>
        <v/>
      </c>
      <c r="AU72" s="229" t="str">
        <f>IF([2]大数据效果预估!AU72="","",[2]大数据效果预估!AU72)</f>
        <v/>
      </c>
      <c r="AV72" s="229" t="str">
        <f>IF([2]大数据效果预估!AV72="","",[2]大数据效果预估!AV72)</f>
        <v/>
      </c>
      <c r="AW72" s="229" t="str">
        <f>IF([2]大数据效果预估!AW72="","",[2]大数据效果预估!AW72)</f>
        <v/>
      </c>
      <c r="AX72" s="229" t="str">
        <f>IF([2]大数据效果预估!AX72="","",[2]大数据效果预估!AX72)</f>
        <v/>
      </c>
      <c r="AY72" s="229" t="str">
        <f>IF([2]大数据效果预估!AY72="","",[2]大数据效果预估!AY72)</f>
        <v/>
      </c>
      <c r="AZ72" s="229" t="str">
        <f>IF([2]大数据效果预估!AZ72="","",[2]大数据效果预估!AZ72)</f>
        <v/>
      </c>
    </row>
    <row r="73" spans="1:52">
      <c r="A73" s="229" t="str">
        <f>IF([2]大数据效果预估!A73="","",[2]大数据效果预估!A73)</f>
        <v/>
      </c>
      <c r="B73" s="229" t="str">
        <f>IF([2]大数据效果预估!B73="","",[2]大数据效果预估!B73)</f>
        <v>移动</v>
      </c>
      <c r="C73" s="229">
        <f>IF([2]大数据效果预估!C73="","",[2]大数据效果预估!C73)</f>
        <v>0.4</v>
      </c>
      <c r="D73" s="229" t="str">
        <f>IF([2]大数据效果预估!D73="","",[2]大数据效果预估!D73)</f>
        <v/>
      </c>
      <c r="E73" s="229" t="str">
        <f>IF([2]大数据效果预估!E73="","",[2]大数据效果预估!E73)</f>
        <v/>
      </c>
      <c r="F73" s="229" t="str">
        <f>IF([2]大数据效果预估!F73="","",[2]大数据效果预估!F73)</f>
        <v/>
      </c>
      <c r="G73" s="229" t="str">
        <f>IF([2]大数据效果预估!G73="","",[2]大数据效果预估!G73)</f>
        <v/>
      </c>
      <c r="H73" s="229" t="str">
        <f>IF([2]大数据效果预估!H73="","",[2]大数据效果预估!H73)</f>
        <v/>
      </c>
      <c r="I73" s="229" t="str">
        <f>IF([2]大数据效果预估!I73="","",[2]大数据效果预估!I73)</f>
        <v/>
      </c>
      <c r="J73" s="229" t="str">
        <f>IF([2]大数据效果预估!J73="","",[2]大数据效果预估!J73)</f>
        <v/>
      </c>
      <c r="K73" s="229" t="str">
        <f>IF([2]大数据效果预估!K73="","",[2]大数据效果预估!K73)</f>
        <v/>
      </c>
      <c r="L73" s="229" t="str">
        <f>IF([2]大数据效果预估!L73="","",[2]大数据效果预估!L73)</f>
        <v/>
      </c>
      <c r="M73" s="229" t="str">
        <f>IF([2]大数据效果预估!M73="","",[2]大数据效果预估!M73)</f>
        <v/>
      </c>
      <c r="N73" s="229" t="str">
        <f>IF([2]大数据效果预估!N73="","",[2]大数据效果预估!N73)</f>
        <v/>
      </c>
      <c r="O73" s="229" t="str">
        <f>IF([2]大数据效果预估!O73="","",[2]大数据效果预估!O73)</f>
        <v/>
      </c>
      <c r="P73" s="229" t="str">
        <f>IF([2]大数据效果预估!P73="","",[2]大数据效果预估!P73)</f>
        <v/>
      </c>
      <c r="Q73" s="229" t="str">
        <f>IF([2]大数据效果预估!Q73="","",[2]大数据效果预估!Q73)</f>
        <v/>
      </c>
      <c r="R73" s="229" t="str">
        <f>IF([2]大数据效果预估!R73="","",[2]大数据效果预估!R73)</f>
        <v/>
      </c>
      <c r="S73" s="229" t="str">
        <f>IF([2]大数据效果预估!S73="","",[2]大数据效果预估!S73)</f>
        <v/>
      </c>
      <c r="T73" s="229" t="str">
        <f>IF([2]大数据效果预估!T73="","",[2]大数据效果预估!T73)</f>
        <v/>
      </c>
      <c r="U73" s="229" t="str">
        <f>IF([2]大数据效果预估!U73="","",[2]大数据效果预估!U73)</f>
        <v/>
      </c>
      <c r="V73" s="229" t="str">
        <f>IF([2]大数据效果预估!V73="","",[2]大数据效果预估!V73)</f>
        <v/>
      </c>
      <c r="W73" s="229" t="str">
        <f>IF([2]大数据效果预估!W73="","",[2]大数据效果预估!W73)</f>
        <v/>
      </c>
      <c r="X73" s="229" t="str">
        <f>IF([2]大数据效果预估!X73="","",[2]大数据效果预估!X73)</f>
        <v/>
      </c>
      <c r="Y73" s="229" t="str">
        <f>IF([2]大数据效果预估!Y73="","",[2]大数据效果预估!Y73)</f>
        <v/>
      </c>
      <c r="Z73" s="229" t="str">
        <f>IF([2]大数据效果预估!Z73="","",[2]大数据效果预估!Z73)</f>
        <v/>
      </c>
      <c r="AA73" s="229" t="str">
        <f>IF([2]大数据效果预估!AA73="","",[2]大数据效果预估!AA73)</f>
        <v/>
      </c>
      <c r="AB73" s="229" t="str">
        <f>IF([2]大数据效果预估!AB73="","",[2]大数据效果预估!AB73)</f>
        <v/>
      </c>
      <c r="AC73" s="229" t="str">
        <f>IF([2]大数据效果预估!AC73="","",[2]大数据效果预估!AC73)</f>
        <v/>
      </c>
      <c r="AD73" s="229" t="str">
        <f>IF([2]大数据效果预估!AD73="","",[2]大数据效果预估!AD73)</f>
        <v/>
      </c>
      <c r="AE73" s="229" t="str">
        <f>IF([2]大数据效果预估!AE73="","",[2]大数据效果预估!AE73)</f>
        <v/>
      </c>
      <c r="AF73" s="229" t="str">
        <f>IF([2]大数据效果预估!AF73="","",[2]大数据效果预估!AF73)</f>
        <v/>
      </c>
      <c r="AG73" s="229" t="str">
        <f>IF([2]大数据效果预估!AG73="","",[2]大数据效果预估!AG73)</f>
        <v/>
      </c>
      <c r="AH73" s="229" t="str">
        <f>IF([2]大数据效果预估!AH73="","",[2]大数据效果预估!AH73)</f>
        <v/>
      </c>
      <c r="AI73" s="229" t="str">
        <f>IF([2]大数据效果预估!AI73="","",[2]大数据效果预估!AI73)</f>
        <v/>
      </c>
      <c r="AJ73" s="229" t="str">
        <f>IF([2]大数据效果预估!AJ73="","",[2]大数据效果预估!AJ73)</f>
        <v/>
      </c>
      <c r="AK73" s="229" t="str">
        <f>IF([2]大数据效果预估!AK73="","",[2]大数据效果预估!AK73)</f>
        <v/>
      </c>
      <c r="AL73" s="229" t="str">
        <f>IF([2]大数据效果预估!AL73="","",[2]大数据效果预估!AL73)</f>
        <v/>
      </c>
      <c r="AM73" s="229" t="str">
        <f>IF([2]大数据效果预估!AM73="","",[2]大数据效果预估!AM73)</f>
        <v/>
      </c>
      <c r="AN73" s="229" t="str">
        <f>IF([2]大数据效果预估!AN73="","",[2]大数据效果预估!AN73)</f>
        <v/>
      </c>
      <c r="AO73" s="229" t="str">
        <f>IF([2]大数据效果预估!AO73="","",[2]大数据效果预估!AO73)</f>
        <v/>
      </c>
      <c r="AP73" s="229" t="str">
        <f>IF([2]大数据效果预估!AP73="","",[2]大数据效果预估!AP73)</f>
        <v/>
      </c>
      <c r="AQ73" s="229" t="str">
        <f>IF([2]大数据效果预估!AQ73="","",[2]大数据效果预估!AQ73)</f>
        <v/>
      </c>
      <c r="AR73" s="229" t="str">
        <f>IF([2]大数据效果预估!AR73="","",[2]大数据效果预估!AR73)</f>
        <v/>
      </c>
      <c r="AS73" s="229" t="str">
        <f>IF([2]大数据效果预估!AS73="","",[2]大数据效果预估!AS73)</f>
        <v/>
      </c>
      <c r="AT73" s="229" t="str">
        <f>IF([2]大数据效果预估!AT73="","",[2]大数据效果预估!AT73)</f>
        <v/>
      </c>
      <c r="AU73" s="229" t="str">
        <f>IF([2]大数据效果预估!AU73="","",[2]大数据效果预估!AU73)</f>
        <v/>
      </c>
      <c r="AV73" s="229" t="str">
        <f>IF([2]大数据效果预估!AV73="","",[2]大数据效果预估!AV73)</f>
        <v/>
      </c>
      <c r="AW73" s="229" t="str">
        <f>IF([2]大数据效果预估!AW73="","",[2]大数据效果预估!AW73)</f>
        <v/>
      </c>
      <c r="AX73" s="229" t="str">
        <f>IF([2]大数据效果预估!AX73="","",[2]大数据效果预估!AX73)</f>
        <v/>
      </c>
      <c r="AY73" s="229" t="str">
        <f>IF([2]大数据效果预估!AY73="","",[2]大数据效果预估!AY73)</f>
        <v/>
      </c>
      <c r="AZ73" s="229" t="str">
        <f>IF([2]大数据效果预估!AZ73="","",[2]大数据效果预估!AZ73)</f>
        <v/>
      </c>
    </row>
    <row r="74" spans="1:52">
      <c r="A74" s="229" t="str">
        <f>IF([2]大数据效果预估!A74="","",[2]大数据效果预估!A74)</f>
        <v/>
      </c>
      <c r="B74" s="229" t="str">
        <f>IF([2]大数据效果预估!B74="","",[2]大数据效果预估!B74)</f>
        <v>孤军</v>
      </c>
      <c r="C74" s="229">
        <f>IF([2]大数据效果预估!C74="","",[2]大数据效果预估!C74)</f>
        <v>0.3</v>
      </c>
      <c r="D74" s="229" t="str">
        <f>IF([2]大数据效果预估!D74="","",[2]大数据效果预估!D74)</f>
        <v/>
      </c>
      <c r="E74" s="229" t="str">
        <f>IF([2]大数据效果预估!E74="","",[2]大数据效果预估!E74)</f>
        <v/>
      </c>
      <c r="F74" s="229" t="str">
        <f>IF([2]大数据效果预估!F74="","",[2]大数据效果预估!F74)</f>
        <v/>
      </c>
      <c r="G74" s="229" t="str">
        <f>IF([2]大数据效果预估!G74="","",[2]大数据效果预估!G74)</f>
        <v/>
      </c>
      <c r="H74" s="229" t="str">
        <f>IF([2]大数据效果预估!H74="","",[2]大数据效果预估!H74)</f>
        <v/>
      </c>
      <c r="I74" s="229" t="str">
        <f>IF([2]大数据效果预估!I74="","",[2]大数据效果预估!I74)</f>
        <v/>
      </c>
      <c r="J74" s="229" t="str">
        <f>IF([2]大数据效果预估!J74="","",[2]大数据效果预估!J74)</f>
        <v/>
      </c>
      <c r="K74" s="229" t="str">
        <f>IF([2]大数据效果预估!K74="","",[2]大数据效果预估!K74)</f>
        <v/>
      </c>
      <c r="L74" s="229" t="str">
        <f>IF([2]大数据效果预估!L74="","",[2]大数据效果预估!L74)</f>
        <v/>
      </c>
      <c r="M74" s="229" t="str">
        <f>IF([2]大数据效果预估!M74="","",[2]大数据效果预估!M74)</f>
        <v/>
      </c>
      <c r="N74" s="229" t="str">
        <f>IF([2]大数据效果预估!N74="","",[2]大数据效果预估!N74)</f>
        <v/>
      </c>
      <c r="O74" s="229" t="str">
        <f>IF([2]大数据效果预估!O74="","",[2]大数据效果预估!O74)</f>
        <v/>
      </c>
      <c r="P74" s="229" t="str">
        <f>IF([2]大数据效果预估!P74="","",[2]大数据效果预估!P74)</f>
        <v/>
      </c>
      <c r="Q74" s="229" t="str">
        <f>IF([2]大数据效果预估!Q74="","",[2]大数据效果预估!Q74)</f>
        <v/>
      </c>
      <c r="R74" s="229" t="str">
        <f>IF([2]大数据效果预估!R74="","",[2]大数据效果预估!R74)</f>
        <v/>
      </c>
      <c r="S74" s="229" t="str">
        <f>IF([2]大数据效果预估!S74="","",[2]大数据效果预估!S74)</f>
        <v/>
      </c>
      <c r="T74" s="229" t="str">
        <f>IF([2]大数据效果预估!T74="","",[2]大数据效果预估!T74)</f>
        <v/>
      </c>
      <c r="U74" s="229" t="str">
        <f>IF([2]大数据效果预估!U74="","",[2]大数据效果预估!U74)</f>
        <v/>
      </c>
      <c r="V74" s="229" t="str">
        <f>IF([2]大数据效果预估!V74="","",[2]大数据效果预估!V74)</f>
        <v/>
      </c>
      <c r="W74" s="229" t="str">
        <f>IF([2]大数据效果预估!W74="","",[2]大数据效果预估!W74)</f>
        <v/>
      </c>
      <c r="X74" s="229" t="str">
        <f>IF([2]大数据效果预估!X74="","",[2]大数据效果预估!X74)</f>
        <v/>
      </c>
      <c r="Y74" s="229" t="str">
        <f>IF([2]大数据效果预估!Y74="","",[2]大数据效果预估!Y74)</f>
        <v/>
      </c>
      <c r="Z74" s="229" t="str">
        <f>IF([2]大数据效果预估!Z74="","",[2]大数据效果预估!Z74)</f>
        <v/>
      </c>
      <c r="AA74" s="229" t="str">
        <f>IF([2]大数据效果预估!AA74="","",[2]大数据效果预估!AA74)</f>
        <v/>
      </c>
      <c r="AB74" s="229" t="str">
        <f>IF([2]大数据效果预估!AB74="","",[2]大数据效果预估!AB74)</f>
        <v/>
      </c>
      <c r="AC74" s="229" t="str">
        <f>IF([2]大数据效果预估!AC74="","",[2]大数据效果预估!AC74)</f>
        <v/>
      </c>
      <c r="AD74" s="229" t="str">
        <f>IF([2]大数据效果预估!AD74="","",[2]大数据效果预估!AD74)</f>
        <v/>
      </c>
      <c r="AE74" s="229" t="str">
        <f>IF([2]大数据效果预估!AE74="","",[2]大数据效果预估!AE74)</f>
        <v/>
      </c>
      <c r="AF74" s="229" t="str">
        <f>IF([2]大数据效果预估!AF74="","",[2]大数据效果预估!AF74)</f>
        <v/>
      </c>
      <c r="AG74" s="229" t="str">
        <f>IF([2]大数据效果预估!AG74="","",[2]大数据效果预估!AG74)</f>
        <v/>
      </c>
      <c r="AH74" s="229" t="str">
        <f>IF([2]大数据效果预估!AH74="","",[2]大数据效果预估!AH74)</f>
        <v/>
      </c>
      <c r="AI74" s="229" t="str">
        <f>IF([2]大数据效果预估!AI74="","",[2]大数据效果预估!AI74)</f>
        <v/>
      </c>
      <c r="AJ74" s="229" t="str">
        <f>IF([2]大数据效果预估!AJ74="","",[2]大数据效果预估!AJ74)</f>
        <v/>
      </c>
      <c r="AK74" s="229" t="str">
        <f>IF([2]大数据效果预估!AK74="","",[2]大数据效果预估!AK74)</f>
        <v/>
      </c>
      <c r="AL74" s="229" t="str">
        <f>IF([2]大数据效果预估!AL74="","",[2]大数据效果预估!AL74)</f>
        <v/>
      </c>
      <c r="AM74" s="229" t="str">
        <f>IF([2]大数据效果预估!AM74="","",[2]大数据效果预估!AM74)</f>
        <v/>
      </c>
      <c r="AN74" s="229" t="str">
        <f>IF([2]大数据效果预估!AN74="","",[2]大数据效果预估!AN74)</f>
        <v/>
      </c>
      <c r="AO74" s="229" t="str">
        <f>IF([2]大数据效果预估!AO74="","",[2]大数据效果预估!AO74)</f>
        <v/>
      </c>
      <c r="AP74" s="229" t="str">
        <f>IF([2]大数据效果预估!AP74="","",[2]大数据效果预估!AP74)</f>
        <v/>
      </c>
      <c r="AQ74" s="229" t="str">
        <f>IF([2]大数据效果预估!AQ74="","",[2]大数据效果预估!AQ74)</f>
        <v/>
      </c>
      <c r="AR74" s="229" t="str">
        <f>IF([2]大数据效果预估!AR74="","",[2]大数据效果预估!AR74)</f>
        <v/>
      </c>
      <c r="AS74" s="229" t="str">
        <f>IF([2]大数据效果预估!AS74="","",[2]大数据效果预估!AS74)</f>
        <v/>
      </c>
      <c r="AT74" s="229" t="str">
        <f>IF([2]大数据效果预估!AT74="","",[2]大数据效果预估!AT74)</f>
        <v/>
      </c>
      <c r="AU74" s="229" t="str">
        <f>IF([2]大数据效果预估!AU74="","",[2]大数据效果预估!AU74)</f>
        <v/>
      </c>
      <c r="AV74" s="229" t="str">
        <f>IF([2]大数据效果预估!AV74="","",[2]大数据效果预估!AV74)</f>
        <v/>
      </c>
      <c r="AW74" s="229" t="str">
        <f>IF([2]大数据效果预估!AW74="","",[2]大数据效果预估!AW74)</f>
        <v/>
      </c>
      <c r="AX74" s="229" t="str">
        <f>IF([2]大数据效果预估!AX74="","",[2]大数据效果预估!AX74)</f>
        <v/>
      </c>
      <c r="AY74" s="229" t="str">
        <f>IF([2]大数据效果预估!AY74="","",[2]大数据效果预估!AY74)</f>
        <v/>
      </c>
      <c r="AZ74" s="229" t="str">
        <f>IF([2]大数据效果预估!AZ74="","",[2]大数据效果预估!AZ74)</f>
        <v/>
      </c>
    </row>
    <row r="75" spans="1:52">
      <c r="A75" s="229" t="str">
        <f>IF([2]大数据效果预估!A75="","",[2]大数据效果预估!A75)</f>
        <v/>
      </c>
      <c r="B75" s="229" t="str">
        <f>IF([2]大数据效果预估!B75="","",[2]大数据效果预估!B75)</f>
        <v>BUFF</v>
      </c>
      <c r="C75" s="229">
        <f>IF([2]大数据效果预估!C75="","",[2]大数据效果预估!C75)</f>
        <v>0.5</v>
      </c>
      <c r="D75" s="229">
        <f>IF([2]大数据效果预估!D75="","",[2]大数据效果预估!D75)</f>
        <v>10</v>
      </c>
      <c r="E75" s="229">
        <f>IF([2]大数据效果预估!E75="","",[2]大数据效果预估!E75)</f>
        <v>5</v>
      </c>
      <c r="F75" s="229">
        <f>IF([2]大数据效果预估!F75="","",[2]大数据效果预估!F75)</f>
        <v>1</v>
      </c>
      <c r="G75" s="229" t="str">
        <f>IF([2]大数据效果预估!G75="","",[2]大数据效果预估!G75)</f>
        <v/>
      </c>
      <c r="H75" s="229" t="str">
        <f>IF([2]大数据效果预估!H75="","",[2]大数据效果预估!H75)</f>
        <v/>
      </c>
      <c r="I75" s="229" t="str">
        <f>IF([2]大数据效果预估!I75="","",[2]大数据效果预估!I75)</f>
        <v>净化效果预估</v>
      </c>
      <c r="J75" s="229" t="str">
        <f>IF([2]大数据效果预估!J75="","",[2]大数据效果预估!J75)</f>
        <v/>
      </c>
      <c r="K75" s="229" t="str">
        <f>IF([2]大数据效果预估!K75="","",[2]大数据效果预估!K75)</f>
        <v/>
      </c>
      <c r="L75" s="229" t="str">
        <f>IF([2]大数据效果预估!L75="","",[2]大数据效果预估!L75)</f>
        <v/>
      </c>
      <c r="M75" s="229" t="str">
        <f>IF([2]大数据效果预估!M75="","",[2]大数据效果预估!M75)</f>
        <v/>
      </c>
      <c r="N75" s="229" t="str">
        <f>IF([2]大数据效果预估!N75="","",[2]大数据效果预估!N75)</f>
        <v/>
      </c>
      <c r="O75" s="229" t="str">
        <f>IF([2]大数据效果预估!O75="","",[2]大数据效果预估!O75)</f>
        <v/>
      </c>
      <c r="P75" s="229" t="str">
        <f>IF([2]大数据效果预估!P75="","",[2]大数据效果预估!P75)</f>
        <v/>
      </c>
      <c r="Q75" s="229" t="str">
        <f>IF([2]大数据效果预估!Q75="","",[2]大数据效果预估!Q75)</f>
        <v/>
      </c>
      <c r="R75" s="229" t="str">
        <f>IF([2]大数据效果预估!R75="","",[2]大数据效果预估!R75)</f>
        <v/>
      </c>
      <c r="S75" s="229" t="str">
        <f>IF([2]大数据效果预估!S75="","",[2]大数据效果预估!S75)</f>
        <v/>
      </c>
      <c r="T75" s="229" t="str">
        <f>IF([2]大数据效果预估!T75="","",[2]大数据效果预估!T75)</f>
        <v/>
      </c>
      <c r="U75" s="229" t="str">
        <f>IF([2]大数据效果预估!U75="","",[2]大数据效果预估!U75)</f>
        <v/>
      </c>
      <c r="V75" s="229" t="str">
        <f>IF([2]大数据效果预估!V75="","",[2]大数据效果预估!V75)</f>
        <v/>
      </c>
      <c r="W75" s="229" t="str">
        <f>IF([2]大数据效果预估!W75="","",[2]大数据效果预估!W75)</f>
        <v/>
      </c>
      <c r="X75" s="229" t="str">
        <f>IF([2]大数据效果预估!X75="","",[2]大数据效果预估!X75)</f>
        <v/>
      </c>
      <c r="Y75" s="229" t="str">
        <f>IF([2]大数据效果预估!Y75="","",[2]大数据效果预估!Y75)</f>
        <v/>
      </c>
      <c r="Z75" s="229" t="str">
        <f>IF([2]大数据效果预估!Z75="","",[2]大数据效果预估!Z75)</f>
        <v/>
      </c>
      <c r="AA75" s="229" t="str">
        <f>IF([2]大数据效果预估!AA75="","",[2]大数据效果预估!AA75)</f>
        <v/>
      </c>
      <c r="AB75" s="229" t="str">
        <f>IF([2]大数据效果预估!AB75="","",[2]大数据效果预估!AB75)</f>
        <v/>
      </c>
      <c r="AC75" s="229" t="str">
        <f>IF([2]大数据效果预估!AC75="","",[2]大数据效果预估!AC75)</f>
        <v/>
      </c>
      <c r="AD75" s="229" t="str">
        <f>IF([2]大数据效果预估!AD75="","",[2]大数据效果预估!AD75)</f>
        <v/>
      </c>
      <c r="AE75" s="229" t="str">
        <f>IF([2]大数据效果预估!AE75="","",[2]大数据效果预估!AE75)</f>
        <v/>
      </c>
      <c r="AF75" s="229" t="str">
        <f>IF([2]大数据效果预估!AF75="","",[2]大数据效果预估!AF75)</f>
        <v/>
      </c>
      <c r="AG75" s="229" t="str">
        <f>IF([2]大数据效果预估!AG75="","",[2]大数据效果预估!AG75)</f>
        <v/>
      </c>
      <c r="AH75" s="229" t="str">
        <f>IF([2]大数据效果预估!AH75="","",[2]大数据效果预估!AH75)</f>
        <v/>
      </c>
      <c r="AI75" s="229" t="str">
        <f>IF([2]大数据效果预估!AI75="","",[2]大数据效果预估!AI75)</f>
        <v/>
      </c>
      <c r="AJ75" s="229" t="str">
        <f>IF([2]大数据效果预估!AJ75="","",[2]大数据效果预估!AJ75)</f>
        <v/>
      </c>
      <c r="AK75" s="229" t="str">
        <f>IF([2]大数据效果预估!AK75="","",[2]大数据效果预估!AK75)</f>
        <v/>
      </c>
      <c r="AL75" s="229" t="str">
        <f>IF([2]大数据效果预估!AL75="","",[2]大数据效果预估!AL75)</f>
        <v/>
      </c>
      <c r="AM75" s="229" t="str">
        <f>IF([2]大数据效果预估!AM75="","",[2]大数据效果预估!AM75)</f>
        <v/>
      </c>
      <c r="AN75" s="229" t="str">
        <f>IF([2]大数据效果预估!AN75="","",[2]大数据效果预估!AN75)</f>
        <v/>
      </c>
      <c r="AO75" s="229" t="str">
        <f>IF([2]大数据效果预估!AO75="","",[2]大数据效果预估!AO75)</f>
        <v/>
      </c>
      <c r="AP75" s="229" t="str">
        <f>IF([2]大数据效果预估!AP75="","",[2]大数据效果预估!AP75)</f>
        <v/>
      </c>
      <c r="AQ75" s="229" t="str">
        <f>IF([2]大数据效果预估!AQ75="","",[2]大数据效果预估!AQ75)</f>
        <v/>
      </c>
      <c r="AR75" s="229" t="str">
        <f>IF([2]大数据效果预估!AR75="","",[2]大数据效果预估!AR75)</f>
        <v/>
      </c>
      <c r="AS75" s="229" t="str">
        <f>IF([2]大数据效果预估!AS75="","",[2]大数据效果预估!AS75)</f>
        <v/>
      </c>
      <c r="AT75" s="229" t="str">
        <f>IF([2]大数据效果预估!AT75="","",[2]大数据效果预估!AT75)</f>
        <v/>
      </c>
      <c r="AU75" s="229" t="str">
        <f>IF([2]大数据效果预估!AU75="","",[2]大数据效果预估!AU75)</f>
        <v/>
      </c>
      <c r="AV75" s="229" t="str">
        <f>IF([2]大数据效果预估!AV75="","",[2]大数据效果预估!AV75)</f>
        <v/>
      </c>
      <c r="AW75" s="229" t="str">
        <f>IF([2]大数据效果预估!AW75="","",[2]大数据效果预估!AW75)</f>
        <v/>
      </c>
      <c r="AX75" s="229" t="str">
        <f>IF([2]大数据效果预估!AX75="","",[2]大数据效果预估!AX75)</f>
        <v/>
      </c>
      <c r="AY75" s="229" t="str">
        <f>IF([2]大数据效果预估!AY75="","",[2]大数据效果预估!AY75)</f>
        <v/>
      </c>
      <c r="AZ75" s="229" t="str">
        <f>IF([2]大数据效果预估!AZ75="","",[2]大数据效果预估!AZ75)</f>
        <v/>
      </c>
    </row>
    <row r="76" spans="1:52">
      <c r="A76" s="229" t="str">
        <f>IF([2]大数据效果预估!A76="","",[2]大数据效果预估!A76)</f>
        <v/>
      </c>
      <c r="B76" s="229" t="str">
        <f>IF([2]大数据效果预估!B76="","",[2]大数据效果预估!B76)</f>
        <v>周围有敌军</v>
      </c>
      <c r="C76" s="229">
        <f>IF([2]大数据效果预估!C76="","",[2]大数据效果预估!C76)</f>
        <v>0.75</v>
      </c>
      <c r="D76" s="229" t="str">
        <f>IF([2]大数据效果预估!D76="","",[2]大数据效果预估!D76)</f>
        <v/>
      </c>
      <c r="E76" s="229" t="str">
        <f>IF([2]大数据效果预估!E76="","",[2]大数据效果预估!E76)</f>
        <v/>
      </c>
      <c r="F76" s="229" t="str">
        <f>IF([2]大数据效果预估!F76="","",[2]大数据效果预估!F76)</f>
        <v/>
      </c>
      <c r="G76" s="229">
        <f>IF([2]大数据效果预估!G76="","",[2]大数据效果预估!G76)</f>
        <v>2</v>
      </c>
      <c r="H76" s="229" t="str">
        <f>IF([2]大数据效果预估!H76="","",[2]大数据效果预估!H76)</f>
        <v/>
      </c>
      <c r="I76" s="229" t="str">
        <f>IF([2]大数据效果预估!I76="","",[2]大数据效果预估!I76)</f>
        <v/>
      </c>
      <c r="J76" s="229" t="str">
        <f>IF([2]大数据效果预估!J76="","",[2]大数据效果预估!J76)</f>
        <v/>
      </c>
      <c r="K76" s="229" t="str">
        <f>IF([2]大数据效果预估!K76="","",[2]大数据效果预估!K76)</f>
        <v/>
      </c>
      <c r="L76" s="229" t="str">
        <f>IF([2]大数据效果预估!L76="","",[2]大数据效果预估!L76)</f>
        <v/>
      </c>
      <c r="M76" s="229" t="str">
        <f>IF([2]大数据效果预估!M76="","",[2]大数据效果预估!M76)</f>
        <v/>
      </c>
      <c r="N76" s="229" t="str">
        <f>IF([2]大数据效果预估!N76="","",[2]大数据效果预估!N76)</f>
        <v/>
      </c>
      <c r="O76" s="229" t="str">
        <f>IF([2]大数据效果预估!O76="","",[2]大数据效果预估!O76)</f>
        <v/>
      </c>
      <c r="P76" s="229" t="str">
        <f>IF([2]大数据效果预估!P76="","",[2]大数据效果预估!P76)</f>
        <v/>
      </c>
      <c r="Q76" s="229" t="str">
        <f>IF([2]大数据效果预估!Q76="","",[2]大数据效果预估!Q76)</f>
        <v/>
      </c>
      <c r="R76" s="229" t="str">
        <f>IF([2]大数据效果预估!R76="","",[2]大数据效果预估!R76)</f>
        <v/>
      </c>
      <c r="S76" s="229" t="str">
        <f>IF([2]大数据效果预估!S76="","",[2]大数据效果预估!S76)</f>
        <v/>
      </c>
      <c r="T76" s="229" t="str">
        <f>IF([2]大数据效果预估!T76="","",[2]大数据效果预估!T76)</f>
        <v/>
      </c>
      <c r="U76" s="229" t="str">
        <f>IF([2]大数据效果预估!U76="","",[2]大数据效果预估!U76)</f>
        <v/>
      </c>
      <c r="V76" s="229" t="str">
        <f>IF([2]大数据效果预估!V76="","",[2]大数据效果预估!V76)</f>
        <v/>
      </c>
      <c r="W76" s="229" t="str">
        <f>IF([2]大数据效果预估!W76="","",[2]大数据效果预估!W76)</f>
        <v/>
      </c>
      <c r="X76" s="229" t="str">
        <f>IF([2]大数据效果预估!X76="","",[2]大数据效果预估!X76)</f>
        <v/>
      </c>
      <c r="Y76" s="229" t="str">
        <f>IF([2]大数据效果预估!Y76="","",[2]大数据效果预估!Y76)</f>
        <v/>
      </c>
      <c r="Z76" s="229" t="str">
        <f>IF([2]大数据效果预估!Z76="","",[2]大数据效果预估!Z76)</f>
        <v/>
      </c>
      <c r="AA76" s="229" t="str">
        <f>IF([2]大数据效果预估!AA76="","",[2]大数据效果预估!AA76)</f>
        <v/>
      </c>
      <c r="AB76" s="229" t="str">
        <f>IF([2]大数据效果预估!AB76="","",[2]大数据效果预估!AB76)</f>
        <v/>
      </c>
      <c r="AC76" s="229" t="str">
        <f>IF([2]大数据效果预估!AC76="","",[2]大数据效果预估!AC76)</f>
        <v/>
      </c>
      <c r="AD76" s="229" t="str">
        <f>IF([2]大数据效果预估!AD76="","",[2]大数据效果预估!AD76)</f>
        <v/>
      </c>
      <c r="AE76" s="229" t="str">
        <f>IF([2]大数据效果预估!AE76="","",[2]大数据效果预估!AE76)</f>
        <v/>
      </c>
      <c r="AF76" s="229" t="str">
        <f>IF([2]大数据效果预估!AF76="","",[2]大数据效果预估!AF76)</f>
        <v/>
      </c>
      <c r="AG76" s="229" t="str">
        <f>IF([2]大数据效果预估!AG76="","",[2]大数据效果预估!AG76)</f>
        <v/>
      </c>
      <c r="AH76" s="229" t="str">
        <f>IF([2]大数据效果预估!AH76="","",[2]大数据效果预估!AH76)</f>
        <v/>
      </c>
      <c r="AI76" s="229" t="str">
        <f>IF([2]大数据效果预估!AI76="","",[2]大数据效果预估!AI76)</f>
        <v/>
      </c>
      <c r="AJ76" s="229" t="str">
        <f>IF([2]大数据效果预估!AJ76="","",[2]大数据效果预估!AJ76)</f>
        <v/>
      </c>
      <c r="AK76" s="229" t="str">
        <f>IF([2]大数据效果预估!AK76="","",[2]大数据效果预估!AK76)</f>
        <v/>
      </c>
      <c r="AL76" s="229" t="str">
        <f>IF([2]大数据效果预估!AL76="","",[2]大数据效果预估!AL76)</f>
        <v/>
      </c>
      <c r="AM76" s="229" t="str">
        <f>IF([2]大数据效果预估!AM76="","",[2]大数据效果预估!AM76)</f>
        <v/>
      </c>
      <c r="AN76" s="229" t="str">
        <f>IF([2]大数据效果预估!AN76="","",[2]大数据效果预估!AN76)</f>
        <v/>
      </c>
      <c r="AO76" s="229" t="str">
        <f>IF([2]大数据效果预估!AO76="","",[2]大数据效果预估!AO76)</f>
        <v/>
      </c>
      <c r="AP76" s="229" t="str">
        <f>IF([2]大数据效果预估!AP76="","",[2]大数据效果预估!AP76)</f>
        <v/>
      </c>
      <c r="AQ76" s="229" t="str">
        <f>IF([2]大数据效果预估!AQ76="","",[2]大数据效果预估!AQ76)</f>
        <v/>
      </c>
      <c r="AR76" s="229" t="str">
        <f>IF([2]大数据效果预估!AR76="","",[2]大数据效果预估!AR76)</f>
        <v/>
      </c>
      <c r="AS76" s="229" t="str">
        <f>IF([2]大数据效果预估!AS76="","",[2]大数据效果预估!AS76)</f>
        <v/>
      </c>
      <c r="AT76" s="229" t="str">
        <f>IF([2]大数据效果预估!AT76="","",[2]大数据效果预估!AT76)</f>
        <v/>
      </c>
      <c r="AU76" s="229" t="str">
        <f>IF([2]大数据效果预估!AU76="","",[2]大数据效果预估!AU76)</f>
        <v/>
      </c>
      <c r="AV76" s="229" t="str">
        <f>IF([2]大数据效果预估!AV76="","",[2]大数据效果预估!AV76)</f>
        <v/>
      </c>
      <c r="AW76" s="229" t="str">
        <f>IF([2]大数据效果预估!AW76="","",[2]大数据效果预估!AW76)</f>
        <v/>
      </c>
      <c r="AX76" s="229" t="str">
        <f>IF([2]大数据效果预估!AX76="","",[2]大数据效果预估!AX76)</f>
        <v/>
      </c>
      <c r="AY76" s="229" t="str">
        <f>IF([2]大数据效果预估!AY76="","",[2]大数据效果预估!AY76)</f>
        <v/>
      </c>
      <c r="AZ76" s="229" t="str">
        <f>IF([2]大数据效果预估!AZ76="","",[2]大数据效果预估!AZ76)</f>
        <v/>
      </c>
    </row>
    <row r="77" spans="1:52">
      <c r="A77" s="229" t="str">
        <f>IF([2]大数据效果预估!A77="","",[2]大数据效果预估!A77)</f>
        <v/>
      </c>
      <c r="B77" s="229" t="str">
        <f>IF([2]大数据效果预估!B77="","",[2]大数据效果预估!B77)</f>
        <v>怒气技伤害打到后排概率</v>
      </c>
      <c r="C77" s="229">
        <f>IF([2]大数据效果预估!C77="","",[2]大数据效果预估!C77)</f>
        <v>0.3</v>
      </c>
      <c r="D77" s="229" t="str">
        <f>IF([2]大数据效果预估!D77="","",[2]大数据效果预估!D77)</f>
        <v/>
      </c>
      <c r="E77" s="229" t="str">
        <f>IF([2]大数据效果预估!E77="","",[2]大数据效果预估!E77)</f>
        <v/>
      </c>
      <c r="F77" s="229" t="str">
        <f>IF([2]大数据效果预估!F77="","",[2]大数据效果预估!F77)</f>
        <v/>
      </c>
      <c r="G77" s="229" t="str">
        <f>IF([2]大数据效果预估!G77="","",[2]大数据效果预估!G77)</f>
        <v/>
      </c>
      <c r="H77" s="229" t="str">
        <f>IF([2]大数据效果预估!H77="","",[2]大数据效果预估!H77)</f>
        <v/>
      </c>
      <c r="I77" s="229" t="str">
        <f>IF([2]大数据效果预估!I77="","",[2]大数据效果预估!I77)</f>
        <v>受到怒气技伤害触发</v>
      </c>
      <c r="J77" s="229" t="str">
        <f>IF([2]大数据效果预估!J77="","",[2]大数据效果预估!J77)</f>
        <v/>
      </c>
      <c r="K77" s="229" t="str">
        <f>IF([2]大数据效果预估!K77="","",[2]大数据效果预估!K77)</f>
        <v/>
      </c>
      <c r="L77" s="229" t="str">
        <f>IF([2]大数据效果预估!L77="","",[2]大数据效果预估!L77)</f>
        <v/>
      </c>
      <c r="M77" s="229" t="str">
        <f>IF([2]大数据效果预估!M77="","",[2]大数据效果预估!M77)</f>
        <v/>
      </c>
      <c r="N77" s="229" t="str">
        <f>IF([2]大数据效果预估!N77="","",[2]大数据效果预估!N77)</f>
        <v/>
      </c>
      <c r="O77" s="229" t="str">
        <f>IF([2]大数据效果预估!O77="","",[2]大数据效果预估!O77)</f>
        <v/>
      </c>
      <c r="P77" s="229" t="str">
        <f>IF([2]大数据效果预估!P77="","",[2]大数据效果预估!P77)</f>
        <v/>
      </c>
      <c r="Q77" s="229" t="str">
        <f>IF([2]大数据效果预估!Q77="","",[2]大数据效果预估!Q77)</f>
        <v/>
      </c>
      <c r="R77" s="229" t="str">
        <f>IF([2]大数据效果预估!R77="","",[2]大数据效果预估!R77)</f>
        <v/>
      </c>
      <c r="S77" s="229" t="str">
        <f>IF([2]大数据效果预估!S77="","",[2]大数据效果预估!S77)</f>
        <v/>
      </c>
      <c r="T77" s="229" t="str">
        <f>IF([2]大数据效果预估!T77="","",[2]大数据效果预估!T77)</f>
        <v/>
      </c>
      <c r="U77" s="229" t="str">
        <f>IF([2]大数据效果预估!U77="","",[2]大数据效果预估!U77)</f>
        <v/>
      </c>
      <c r="V77" s="229" t="str">
        <f>IF([2]大数据效果预估!V77="","",[2]大数据效果预估!V77)</f>
        <v/>
      </c>
      <c r="W77" s="229" t="str">
        <f>IF([2]大数据效果预估!W77="","",[2]大数据效果预估!W77)</f>
        <v/>
      </c>
      <c r="X77" s="229" t="str">
        <f>IF([2]大数据效果预估!X77="","",[2]大数据效果预估!X77)</f>
        <v/>
      </c>
      <c r="Y77" s="229" t="str">
        <f>IF([2]大数据效果预估!Y77="","",[2]大数据效果预估!Y77)</f>
        <v/>
      </c>
      <c r="Z77" s="229" t="str">
        <f>IF([2]大数据效果预估!Z77="","",[2]大数据效果预估!Z77)</f>
        <v/>
      </c>
      <c r="AA77" s="229" t="str">
        <f>IF([2]大数据效果预估!AA77="","",[2]大数据效果预估!AA77)</f>
        <v/>
      </c>
      <c r="AB77" s="229" t="str">
        <f>IF([2]大数据效果预估!AB77="","",[2]大数据效果预估!AB77)</f>
        <v/>
      </c>
      <c r="AC77" s="229" t="str">
        <f>IF([2]大数据效果预估!AC77="","",[2]大数据效果预估!AC77)</f>
        <v/>
      </c>
      <c r="AD77" s="229" t="str">
        <f>IF([2]大数据效果预估!AD77="","",[2]大数据效果预估!AD77)</f>
        <v/>
      </c>
      <c r="AE77" s="229" t="str">
        <f>IF([2]大数据效果预估!AE77="","",[2]大数据效果预估!AE77)</f>
        <v/>
      </c>
      <c r="AF77" s="229" t="str">
        <f>IF([2]大数据效果预估!AF77="","",[2]大数据效果预估!AF77)</f>
        <v/>
      </c>
      <c r="AG77" s="229" t="str">
        <f>IF([2]大数据效果预估!AG77="","",[2]大数据效果预估!AG77)</f>
        <v/>
      </c>
      <c r="AH77" s="229" t="str">
        <f>IF([2]大数据效果预估!AH77="","",[2]大数据效果预估!AH77)</f>
        <v/>
      </c>
      <c r="AI77" s="229" t="str">
        <f>IF([2]大数据效果预估!AI77="","",[2]大数据效果预估!AI77)</f>
        <v/>
      </c>
      <c r="AJ77" s="229" t="str">
        <f>IF([2]大数据效果预估!AJ77="","",[2]大数据效果预估!AJ77)</f>
        <v/>
      </c>
      <c r="AK77" s="229" t="str">
        <f>IF([2]大数据效果预估!AK77="","",[2]大数据效果预估!AK77)</f>
        <v/>
      </c>
      <c r="AL77" s="229" t="str">
        <f>IF([2]大数据效果预估!AL77="","",[2]大数据效果预估!AL77)</f>
        <v/>
      </c>
      <c r="AM77" s="229" t="str">
        <f>IF([2]大数据效果预估!AM77="","",[2]大数据效果预估!AM77)</f>
        <v/>
      </c>
      <c r="AN77" s="229" t="str">
        <f>IF([2]大数据效果预估!AN77="","",[2]大数据效果预估!AN77)</f>
        <v/>
      </c>
      <c r="AO77" s="229" t="str">
        <f>IF([2]大数据效果预估!AO77="","",[2]大数据效果预估!AO77)</f>
        <v/>
      </c>
      <c r="AP77" s="229" t="str">
        <f>IF([2]大数据效果预估!AP77="","",[2]大数据效果预估!AP77)</f>
        <v/>
      </c>
      <c r="AQ77" s="229" t="str">
        <f>IF([2]大数据效果预估!AQ77="","",[2]大数据效果预估!AQ77)</f>
        <v/>
      </c>
      <c r="AR77" s="229" t="str">
        <f>IF([2]大数据效果预估!AR77="","",[2]大数据效果预估!AR77)</f>
        <v/>
      </c>
      <c r="AS77" s="229" t="str">
        <f>IF([2]大数据效果预估!AS77="","",[2]大数据效果预估!AS77)</f>
        <v/>
      </c>
      <c r="AT77" s="229" t="str">
        <f>IF([2]大数据效果预估!AT77="","",[2]大数据效果预估!AT77)</f>
        <v/>
      </c>
      <c r="AU77" s="229" t="str">
        <f>IF([2]大数据效果预估!AU77="","",[2]大数据效果预估!AU77)</f>
        <v/>
      </c>
      <c r="AV77" s="229" t="str">
        <f>IF([2]大数据效果预估!AV77="","",[2]大数据效果预估!AV77)</f>
        <v/>
      </c>
      <c r="AW77" s="229" t="str">
        <f>IF([2]大数据效果预估!AW77="","",[2]大数据效果预估!AW77)</f>
        <v/>
      </c>
      <c r="AX77" s="229" t="str">
        <f>IF([2]大数据效果预估!AX77="","",[2]大数据效果预估!AX77)</f>
        <v/>
      </c>
      <c r="AY77" s="229" t="str">
        <f>IF([2]大数据效果预估!AY77="","",[2]大数据效果预估!AY77)</f>
        <v/>
      </c>
      <c r="AZ77" s="229" t="str">
        <f>IF([2]大数据效果预估!AZ77="","",[2]大数据效果预估!AZ77)</f>
        <v/>
      </c>
    </row>
    <row r="78" spans="1:52">
      <c r="A78" s="229" t="str">
        <f>IF([2]大数据效果预估!A78="","",[2]大数据效果预估!A78)</f>
        <v/>
      </c>
      <c r="B78" s="229" t="str">
        <f>IF([2]大数据效果预估!B78="","",[2]大数据效果预估!B78)</f>
        <v>单次受伤超过最大生命10%</v>
      </c>
      <c r="C78" s="229">
        <f>IF([2]大数据效果预估!C78="","",[2]大数据效果预估!C78)</f>
        <v>0.25</v>
      </c>
      <c r="D78" s="229" t="str">
        <f>IF([2]大数据效果预估!D78="","",[2]大数据效果预估!D78)</f>
        <v/>
      </c>
      <c r="E78" s="229" t="str">
        <f>IF([2]大数据效果预估!E78="","",[2]大数据效果预估!E78)</f>
        <v/>
      </c>
      <c r="F78" s="229" t="str">
        <f>IF([2]大数据效果预估!F78="","",[2]大数据效果预估!F78)</f>
        <v/>
      </c>
      <c r="G78" s="229" t="str">
        <f>IF([2]大数据效果预估!G78="","",[2]大数据效果预估!G78)</f>
        <v/>
      </c>
      <c r="H78" s="229" t="str">
        <f>IF([2]大数据效果预估!H78="","",[2]大数据效果预估!H78)</f>
        <v/>
      </c>
      <c r="I78" s="229" t="str">
        <f>IF([2]大数据效果预估!I78="","",[2]大数据效果预估!I78)</f>
        <v>受到巨额伤害触发</v>
      </c>
      <c r="J78" s="229" t="str">
        <f>IF([2]大数据效果预估!J78="","",[2]大数据效果预估!J78)</f>
        <v/>
      </c>
      <c r="K78" s="229" t="str">
        <f>IF([2]大数据效果预估!K78="","",[2]大数据效果预估!K78)</f>
        <v/>
      </c>
      <c r="L78" s="229" t="str">
        <f>IF([2]大数据效果预估!L78="","",[2]大数据效果预估!L78)</f>
        <v/>
      </c>
      <c r="M78" s="229" t="str">
        <f>IF([2]大数据效果预估!M78="","",[2]大数据效果预估!M78)</f>
        <v/>
      </c>
      <c r="N78" s="229" t="str">
        <f>IF([2]大数据效果预估!N78="","",[2]大数据效果预估!N78)</f>
        <v/>
      </c>
      <c r="O78" s="229" t="str">
        <f>IF([2]大数据效果预估!O78="","",[2]大数据效果预估!O78)</f>
        <v/>
      </c>
      <c r="P78" s="229" t="str">
        <f>IF([2]大数据效果预估!P78="","",[2]大数据效果预估!P78)</f>
        <v/>
      </c>
      <c r="Q78" s="229" t="str">
        <f>IF([2]大数据效果预估!Q78="","",[2]大数据效果预估!Q78)</f>
        <v/>
      </c>
      <c r="R78" s="229" t="str">
        <f>IF([2]大数据效果预估!R78="","",[2]大数据效果预估!R78)</f>
        <v/>
      </c>
      <c r="S78" s="229" t="str">
        <f>IF([2]大数据效果预估!S78="","",[2]大数据效果预估!S78)</f>
        <v/>
      </c>
      <c r="T78" s="229" t="str">
        <f>IF([2]大数据效果预估!T78="","",[2]大数据效果预估!T78)</f>
        <v/>
      </c>
      <c r="U78" s="229" t="str">
        <f>IF([2]大数据效果预估!U78="","",[2]大数据效果预估!U78)</f>
        <v/>
      </c>
      <c r="V78" s="229" t="str">
        <f>IF([2]大数据效果预估!V78="","",[2]大数据效果预估!V78)</f>
        <v/>
      </c>
      <c r="W78" s="229" t="str">
        <f>IF([2]大数据效果预估!W78="","",[2]大数据效果预估!W78)</f>
        <v/>
      </c>
      <c r="X78" s="229" t="str">
        <f>IF([2]大数据效果预估!X78="","",[2]大数据效果预估!X78)</f>
        <v/>
      </c>
      <c r="Y78" s="229" t="str">
        <f>IF([2]大数据效果预估!Y78="","",[2]大数据效果预估!Y78)</f>
        <v/>
      </c>
      <c r="Z78" s="229" t="str">
        <f>IF([2]大数据效果预估!Z78="","",[2]大数据效果预估!Z78)</f>
        <v/>
      </c>
      <c r="AA78" s="229" t="str">
        <f>IF([2]大数据效果预估!AA78="","",[2]大数据效果预估!AA78)</f>
        <v/>
      </c>
      <c r="AB78" s="229" t="str">
        <f>IF([2]大数据效果预估!AB78="","",[2]大数据效果预估!AB78)</f>
        <v/>
      </c>
      <c r="AC78" s="229" t="str">
        <f>IF([2]大数据效果预估!AC78="","",[2]大数据效果预估!AC78)</f>
        <v/>
      </c>
      <c r="AD78" s="229" t="str">
        <f>IF([2]大数据效果预估!AD78="","",[2]大数据效果预估!AD78)</f>
        <v/>
      </c>
      <c r="AE78" s="229" t="str">
        <f>IF([2]大数据效果预估!AE78="","",[2]大数据效果预估!AE78)</f>
        <v/>
      </c>
      <c r="AF78" s="229" t="str">
        <f>IF([2]大数据效果预估!AF78="","",[2]大数据效果预估!AF78)</f>
        <v/>
      </c>
      <c r="AG78" s="229" t="str">
        <f>IF([2]大数据效果预估!AG78="","",[2]大数据效果预估!AG78)</f>
        <v/>
      </c>
      <c r="AH78" s="229" t="str">
        <f>IF([2]大数据效果预估!AH78="","",[2]大数据效果预估!AH78)</f>
        <v/>
      </c>
      <c r="AI78" s="229" t="str">
        <f>IF([2]大数据效果预估!AI78="","",[2]大数据效果预估!AI78)</f>
        <v/>
      </c>
      <c r="AJ78" s="229" t="str">
        <f>IF([2]大数据效果预估!AJ78="","",[2]大数据效果预估!AJ78)</f>
        <v/>
      </c>
      <c r="AK78" s="229" t="str">
        <f>IF([2]大数据效果预估!AK78="","",[2]大数据效果预估!AK78)</f>
        <v/>
      </c>
      <c r="AL78" s="229" t="str">
        <f>IF([2]大数据效果预估!AL78="","",[2]大数据效果预估!AL78)</f>
        <v/>
      </c>
      <c r="AM78" s="229" t="str">
        <f>IF([2]大数据效果预估!AM78="","",[2]大数据效果预估!AM78)</f>
        <v/>
      </c>
      <c r="AN78" s="229" t="str">
        <f>IF([2]大数据效果预估!AN78="","",[2]大数据效果预估!AN78)</f>
        <v/>
      </c>
      <c r="AO78" s="229" t="str">
        <f>IF([2]大数据效果预估!AO78="","",[2]大数据效果预估!AO78)</f>
        <v/>
      </c>
      <c r="AP78" s="229" t="str">
        <f>IF([2]大数据效果预估!AP78="","",[2]大数据效果预估!AP78)</f>
        <v/>
      </c>
      <c r="AQ78" s="229" t="str">
        <f>IF([2]大数据效果预估!AQ78="","",[2]大数据效果预估!AQ78)</f>
        <v/>
      </c>
      <c r="AR78" s="229" t="str">
        <f>IF([2]大数据效果预估!AR78="","",[2]大数据效果预估!AR78)</f>
        <v/>
      </c>
      <c r="AS78" s="229" t="str">
        <f>IF([2]大数据效果预估!AS78="","",[2]大数据效果预估!AS78)</f>
        <v/>
      </c>
      <c r="AT78" s="229" t="str">
        <f>IF([2]大数据效果预估!AT78="","",[2]大数据效果预估!AT78)</f>
        <v/>
      </c>
      <c r="AU78" s="229" t="str">
        <f>IF([2]大数据效果预估!AU78="","",[2]大数据效果预估!AU78)</f>
        <v/>
      </c>
      <c r="AV78" s="229" t="str">
        <f>IF([2]大数据效果预估!AV78="","",[2]大数据效果预估!AV78)</f>
        <v/>
      </c>
      <c r="AW78" s="229" t="str">
        <f>IF([2]大数据效果预估!AW78="","",[2]大数据效果预估!AW78)</f>
        <v/>
      </c>
      <c r="AX78" s="229" t="str">
        <f>IF([2]大数据效果预估!AX78="","",[2]大数据效果预估!AX78)</f>
        <v/>
      </c>
      <c r="AY78" s="229" t="str">
        <f>IF([2]大数据效果预估!AY78="","",[2]大数据效果预估!AY78)</f>
        <v/>
      </c>
      <c r="AZ78" s="229" t="str">
        <f>IF([2]大数据效果预估!AZ78="","",[2]大数据效果预估!AZ78)</f>
        <v/>
      </c>
    </row>
    <row r="79" spans="1:52">
      <c r="A79" s="229" t="str">
        <f>IF([2]大数据效果预估!A79="","",[2]大数据效果预估!A79)</f>
        <v/>
      </c>
      <c r="B79" s="229" t="str">
        <f>IF([2]大数据效果预估!B79="","",[2]大数据效果预估!B79)</f>
        <v>士气衰落</v>
      </c>
      <c r="C79" s="229">
        <f>IF([2]大数据效果预估!C79="","",[2]大数据效果预估!C79)</f>
        <v>0.1</v>
      </c>
      <c r="D79" s="229">
        <f>IF([2]大数据效果预估!D79="","",[2]大数据效果预估!D79)</f>
        <v>5</v>
      </c>
      <c r="E79" s="229">
        <f>IF([2]大数据效果预估!E79="","",[2]大数据效果预估!E79)</f>
        <v>2.5</v>
      </c>
      <c r="F79" s="229" t="str">
        <f>IF([2]大数据效果预估!F79="","",[2]大数据效果预估!F79)</f>
        <v/>
      </c>
      <c r="G79" s="229" t="str">
        <f>IF([2]大数据效果预估!G79="","",[2]大数据效果预估!G79)</f>
        <v/>
      </c>
      <c r="H79" s="229" t="str">
        <f>IF([2]大数据效果预估!H79="","",[2]大数据效果预估!H79)</f>
        <v/>
      </c>
      <c r="I79" s="229" t="str">
        <f>IF([2]大数据效果预估!I79="","",[2]大数据效果预估!I79)</f>
        <v/>
      </c>
      <c r="J79" s="229" t="str">
        <f>IF([2]大数据效果预估!J79="","",[2]大数据效果预估!J79)</f>
        <v/>
      </c>
      <c r="K79" s="229" t="str">
        <f>IF([2]大数据效果预估!K79="","",[2]大数据效果预估!K79)</f>
        <v/>
      </c>
      <c r="L79" s="229" t="str">
        <f>IF([2]大数据效果预估!L79="","",[2]大数据效果预估!L79)</f>
        <v/>
      </c>
      <c r="M79" s="229" t="str">
        <f>IF([2]大数据效果预估!M79="","",[2]大数据效果预估!M79)</f>
        <v/>
      </c>
      <c r="N79" s="229" t="str">
        <f>IF([2]大数据效果预估!N79="","",[2]大数据效果预估!N79)</f>
        <v/>
      </c>
      <c r="O79" s="229" t="str">
        <f>IF([2]大数据效果预估!O79="","",[2]大数据效果预估!O79)</f>
        <v/>
      </c>
      <c r="P79" s="229" t="str">
        <f>IF([2]大数据效果预估!P79="","",[2]大数据效果预估!P79)</f>
        <v/>
      </c>
      <c r="Q79" s="229" t="str">
        <f>IF([2]大数据效果预估!Q79="","",[2]大数据效果预估!Q79)</f>
        <v/>
      </c>
      <c r="R79" s="229" t="str">
        <f>IF([2]大数据效果预估!R79="","",[2]大数据效果预估!R79)</f>
        <v/>
      </c>
      <c r="S79" s="229" t="str">
        <f>IF([2]大数据效果预估!S79="","",[2]大数据效果预估!S79)</f>
        <v/>
      </c>
      <c r="T79" s="229" t="str">
        <f>IF([2]大数据效果预估!T79="","",[2]大数据效果预估!T79)</f>
        <v/>
      </c>
      <c r="U79" s="229" t="str">
        <f>IF([2]大数据效果预估!U79="","",[2]大数据效果预估!U79)</f>
        <v/>
      </c>
      <c r="V79" s="229" t="str">
        <f>IF([2]大数据效果预估!V79="","",[2]大数据效果预估!V79)</f>
        <v/>
      </c>
      <c r="W79" s="229" t="str">
        <f>IF([2]大数据效果预估!W79="","",[2]大数据效果预估!W79)</f>
        <v/>
      </c>
      <c r="X79" s="229" t="str">
        <f>IF([2]大数据效果预估!X79="","",[2]大数据效果预估!X79)</f>
        <v/>
      </c>
      <c r="Y79" s="229" t="str">
        <f>IF([2]大数据效果预估!Y79="","",[2]大数据效果预估!Y79)</f>
        <v/>
      </c>
      <c r="Z79" s="229" t="str">
        <f>IF([2]大数据效果预估!Z79="","",[2]大数据效果预估!Z79)</f>
        <v/>
      </c>
      <c r="AA79" s="229" t="str">
        <f>IF([2]大数据效果预估!AA79="","",[2]大数据效果预估!AA79)</f>
        <v/>
      </c>
      <c r="AB79" s="229" t="str">
        <f>IF([2]大数据效果预估!AB79="","",[2]大数据效果预估!AB79)</f>
        <v/>
      </c>
      <c r="AC79" s="229" t="str">
        <f>IF([2]大数据效果预估!AC79="","",[2]大数据效果预估!AC79)</f>
        <v/>
      </c>
      <c r="AD79" s="229" t="str">
        <f>IF([2]大数据效果预估!AD79="","",[2]大数据效果预估!AD79)</f>
        <v/>
      </c>
      <c r="AE79" s="229" t="str">
        <f>IF([2]大数据效果预估!AE79="","",[2]大数据效果预估!AE79)</f>
        <v/>
      </c>
      <c r="AF79" s="229" t="str">
        <f>IF([2]大数据效果预估!AF79="","",[2]大数据效果预估!AF79)</f>
        <v/>
      </c>
      <c r="AG79" s="229" t="str">
        <f>IF([2]大数据效果预估!AG79="","",[2]大数据效果预估!AG79)</f>
        <v/>
      </c>
      <c r="AH79" s="229" t="str">
        <f>IF([2]大数据效果预估!AH79="","",[2]大数据效果预估!AH79)</f>
        <v/>
      </c>
      <c r="AI79" s="229" t="str">
        <f>IF([2]大数据效果预估!AI79="","",[2]大数据效果预估!AI79)</f>
        <v/>
      </c>
      <c r="AJ79" s="229" t="str">
        <f>IF([2]大数据效果预估!AJ79="","",[2]大数据效果预估!AJ79)</f>
        <v/>
      </c>
      <c r="AK79" s="229" t="str">
        <f>IF([2]大数据效果预估!AK79="","",[2]大数据效果预估!AK79)</f>
        <v/>
      </c>
      <c r="AL79" s="229" t="str">
        <f>IF([2]大数据效果预估!AL79="","",[2]大数据效果预估!AL79)</f>
        <v/>
      </c>
      <c r="AM79" s="229" t="str">
        <f>IF([2]大数据效果预估!AM79="","",[2]大数据效果预估!AM79)</f>
        <v/>
      </c>
      <c r="AN79" s="229" t="str">
        <f>IF([2]大数据效果预估!AN79="","",[2]大数据效果预估!AN79)</f>
        <v/>
      </c>
      <c r="AO79" s="229" t="str">
        <f>IF([2]大数据效果预估!AO79="","",[2]大数据效果预估!AO79)</f>
        <v/>
      </c>
      <c r="AP79" s="229" t="str">
        <f>IF([2]大数据效果预估!AP79="","",[2]大数据效果预估!AP79)</f>
        <v/>
      </c>
      <c r="AQ79" s="229" t="str">
        <f>IF([2]大数据效果预估!AQ79="","",[2]大数据效果预估!AQ79)</f>
        <v/>
      </c>
      <c r="AR79" s="229" t="str">
        <f>IF([2]大数据效果预估!AR79="","",[2]大数据效果预估!AR79)</f>
        <v/>
      </c>
      <c r="AS79" s="229" t="str">
        <f>IF([2]大数据效果预估!AS79="","",[2]大数据效果预估!AS79)</f>
        <v/>
      </c>
      <c r="AT79" s="229" t="str">
        <f>IF([2]大数据效果预估!AT79="","",[2]大数据效果预估!AT79)</f>
        <v/>
      </c>
      <c r="AU79" s="229" t="str">
        <f>IF([2]大数据效果预估!AU79="","",[2]大数据效果预估!AU79)</f>
        <v/>
      </c>
      <c r="AV79" s="229" t="str">
        <f>IF([2]大数据效果预估!AV79="","",[2]大数据效果预估!AV79)</f>
        <v/>
      </c>
      <c r="AW79" s="229" t="str">
        <f>IF([2]大数据效果预估!AW79="","",[2]大数据效果预估!AW79)</f>
        <v/>
      </c>
      <c r="AX79" s="229" t="str">
        <f>IF([2]大数据效果预估!AX79="","",[2]大数据效果预估!AX79)</f>
        <v/>
      </c>
      <c r="AY79" s="229" t="str">
        <f>IF([2]大数据效果预估!AY79="","",[2]大数据效果预估!AY79)</f>
        <v/>
      </c>
      <c r="AZ79" s="229" t="str">
        <f>IF([2]大数据效果预估!AZ79="","",[2]大数据效果预估!AZ79)</f>
        <v/>
      </c>
    </row>
    <row r="80" spans="1:52">
      <c r="A80" s="229" t="str">
        <f>IF([2]大数据效果预估!A80="","",[2]大数据效果预估!A80)</f>
        <v/>
      </c>
      <c r="B80" s="229" t="str">
        <f>IF([2]大数据效果预估!B80="","",[2]大数据效果预估!B80)</f>
        <v>周围有不超过一个士兵单位</v>
      </c>
      <c r="C80" s="229">
        <f>IF([2]大数据效果预估!C80="","",[2]大数据效果预估!C80)</f>
        <v>0.2</v>
      </c>
      <c r="D80" s="229" t="str">
        <f>IF([2]大数据效果预估!D80="","",[2]大数据效果预估!D80)</f>
        <v/>
      </c>
      <c r="E80" s="229" t="str">
        <f>IF([2]大数据效果预估!E80="","",[2]大数据效果预估!E80)</f>
        <v/>
      </c>
      <c r="F80" s="229" t="str">
        <f>IF([2]大数据效果预估!F80="","",[2]大数据效果预估!F80)</f>
        <v/>
      </c>
      <c r="G80" s="229" t="str">
        <f>IF([2]大数据效果预估!G80="","",[2]大数据效果预估!G80)</f>
        <v/>
      </c>
      <c r="H80" s="229" t="str">
        <f>IF([2]大数据效果预估!H80="","",[2]大数据效果预估!H80)</f>
        <v/>
      </c>
      <c r="I80" s="229" t="str">
        <f>IF([2]大数据效果预估!I80="","",[2]大数据效果预估!I80)</f>
        <v/>
      </c>
      <c r="J80" s="229" t="str">
        <f>IF([2]大数据效果预估!J80="","",[2]大数据效果预估!J80)</f>
        <v/>
      </c>
      <c r="K80" s="229" t="str">
        <f>IF([2]大数据效果预估!K80="","",[2]大数据效果预估!K80)</f>
        <v/>
      </c>
      <c r="L80" s="229" t="str">
        <f>IF([2]大数据效果预估!L80="","",[2]大数据效果预估!L80)</f>
        <v/>
      </c>
      <c r="M80" s="229" t="str">
        <f>IF([2]大数据效果预估!M80="","",[2]大数据效果预估!M80)</f>
        <v/>
      </c>
      <c r="N80" s="229" t="str">
        <f>IF([2]大数据效果预估!N80="","",[2]大数据效果预估!N80)</f>
        <v/>
      </c>
      <c r="O80" s="229" t="str">
        <f>IF([2]大数据效果预估!O80="","",[2]大数据效果预估!O80)</f>
        <v/>
      </c>
      <c r="P80" s="229" t="str">
        <f>IF([2]大数据效果预估!P80="","",[2]大数据效果预估!P80)</f>
        <v/>
      </c>
      <c r="Q80" s="229" t="str">
        <f>IF([2]大数据效果预估!Q80="","",[2]大数据效果预估!Q80)</f>
        <v/>
      </c>
      <c r="R80" s="229" t="str">
        <f>IF([2]大数据效果预估!R80="","",[2]大数据效果预估!R80)</f>
        <v/>
      </c>
      <c r="S80" s="229" t="str">
        <f>IF([2]大数据效果预估!S80="","",[2]大数据效果预估!S80)</f>
        <v/>
      </c>
      <c r="T80" s="229" t="str">
        <f>IF([2]大数据效果预估!T80="","",[2]大数据效果预估!T80)</f>
        <v/>
      </c>
      <c r="U80" s="229" t="str">
        <f>IF([2]大数据效果预估!U80="","",[2]大数据效果预估!U80)</f>
        <v/>
      </c>
      <c r="V80" s="229" t="str">
        <f>IF([2]大数据效果预估!V80="","",[2]大数据效果预估!V80)</f>
        <v/>
      </c>
      <c r="W80" s="229" t="str">
        <f>IF([2]大数据效果预估!W80="","",[2]大数据效果预估!W80)</f>
        <v/>
      </c>
      <c r="X80" s="229" t="str">
        <f>IF([2]大数据效果预估!X80="","",[2]大数据效果预估!X80)</f>
        <v/>
      </c>
      <c r="Y80" s="229" t="str">
        <f>IF([2]大数据效果预估!Y80="","",[2]大数据效果预估!Y80)</f>
        <v/>
      </c>
      <c r="Z80" s="229" t="str">
        <f>IF([2]大数据效果预估!Z80="","",[2]大数据效果预估!Z80)</f>
        <v/>
      </c>
      <c r="AA80" s="229" t="str">
        <f>IF([2]大数据效果预估!AA80="","",[2]大数据效果预估!AA80)</f>
        <v/>
      </c>
      <c r="AB80" s="229" t="str">
        <f>IF([2]大数据效果预估!AB80="","",[2]大数据效果预估!AB80)</f>
        <v/>
      </c>
      <c r="AC80" s="229" t="str">
        <f>IF([2]大数据效果预估!AC80="","",[2]大数据效果预估!AC80)</f>
        <v/>
      </c>
      <c r="AD80" s="229" t="str">
        <f>IF([2]大数据效果预估!AD80="","",[2]大数据效果预估!AD80)</f>
        <v/>
      </c>
      <c r="AE80" s="229" t="str">
        <f>IF([2]大数据效果预估!AE80="","",[2]大数据效果预估!AE80)</f>
        <v/>
      </c>
      <c r="AF80" s="229" t="str">
        <f>IF([2]大数据效果预估!AF80="","",[2]大数据效果预估!AF80)</f>
        <v/>
      </c>
      <c r="AG80" s="229" t="str">
        <f>IF([2]大数据效果预估!AG80="","",[2]大数据效果预估!AG80)</f>
        <v/>
      </c>
      <c r="AH80" s="229" t="str">
        <f>IF([2]大数据效果预估!AH80="","",[2]大数据效果预估!AH80)</f>
        <v/>
      </c>
      <c r="AI80" s="229" t="str">
        <f>IF([2]大数据效果预估!AI80="","",[2]大数据效果预估!AI80)</f>
        <v/>
      </c>
      <c r="AJ80" s="229" t="str">
        <f>IF([2]大数据效果预估!AJ80="","",[2]大数据效果预估!AJ80)</f>
        <v/>
      </c>
      <c r="AK80" s="229" t="str">
        <f>IF([2]大数据效果预估!AK80="","",[2]大数据效果预估!AK80)</f>
        <v/>
      </c>
      <c r="AL80" s="229" t="str">
        <f>IF([2]大数据效果预估!AL80="","",[2]大数据效果预估!AL80)</f>
        <v/>
      </c>
      <c r="AM80" s="229" t="str">
        <f>IF([2]大数据效果预估!AM80="","",[2]大数据效果预估!AM80)</f>
        <v/>
      </c>
      <c r="AN80" s="229" t="str">
        <f>IF([2]大数据效果预估!AN80="","",[2]大数据效果预估!AN80)</f>
        <v/>
      </c>
      <c r="AO80" s="229" t="str">
        <f>IF([2]大数据效果预估!AO80="","",[2]大数据效果预估!AO80)</f>
        <v/>
      </c>
      <c r="AP80" s="229" t="str">
        <f>IF([2]大数据效果预估!AP80="","",[2]大数据效果预估!AP80)</f>
        <v/>
      </c>
      <c r="AQ80" s="229" t="str">
        <f>IF([2]大数据效果预估!AQ80="","",[2]大数据效果预估!AQ80)</f>
        <v/>
      </c>
      <c r="AR80" s="229" t="str">
        <f>IF([2]大数据效果预估!AR80="","",[2]大数据效果预估!AR80)</f>
        <v/>
      </c>
      <c r="AS80" s="229" t="str">
        <f>IF([2]大数据效果预估!AS80="","",[2]大数据效果预估!AS80)</f>
        <v/>
      </c>
      <c r="AT80" s="229" t="str">
        <f>IF([2]大数据效果预估!AT80="","",[2]大数据效果预估!AT80)</f>
        <v/>
      </c>
      <c r="AU80" s="229" t="str">
        <f>IF([2]大数据效果预估!AU80="","",[2]大数据效果预估!AU80)</f>
        <v/>
      </c>
      <c r="AV80" s="229" t="str">
        <f>IF([2]大数据效果预估!AV80="","",[2]大数据效果预估!AV80)</f>
        <v/>
      </c>
      <c r="AW80" s="229" t="str">
        <f>IF([2]大数据效果预估!AW80="","",[2]大数据效果预估!AW80)</f>
        <v/>
      </c>
      <c r="AX80" s="229" t="str">
        <f>IF([2]大数据效果预估!AX80="","",[2]大数据效果预估!AX80)</f>
        <v/>
      </c>
      <c r="AY80" s="229" t="str">
        <f>IF([2]大数据效果预估!AY80="","",[2]大数据效果预估!AY80)</f>
        <v/>
      </c>
      <c r="AZ80" s="229" t="str">
        <f>IF([2]大数据效果预估!AZ80="","",[2]大数据效果预估!AZ80)</f>
        <v/>
      </c>
    </row>
    <row r="81" spans="1:52">
      <c r="A81" s="229" t="str">
        <f>IF([2]大数据效果预估!A81="","",[2]大数据效果预估!A81)</f>
        <v/>
      </c>
      <c r="B81" s="229" t="str">
        <f>IF([2]大数据效果预估!B81="","",[2]大数据效果预估!B81)</f>
        <v>8秒内受到来自怒气技或兵法的直接伤害</v>
      </c>
      <c r="C81" s="229">
        <f>IF([2]大数据效果预估!C81="","",[2]大数据效果预估!C81)</f>
        <v>0.15</v>
      </c>
      <c r="D81" s="229" t="str">
        <f>IF([2]大数据效果预估!D81="","",[2]大数据效果预估!D81)</f>
        <v/>
      </c>
      <c r="E81" s="229" t="str">
        <f>IF([2]大数据效果预估!E81="","",[2]大数据效果预估!E81)</f>
        <v/>
      </c>
      <c r="F81" s="229" t="str">
        <f>IF([2]大数据效果预估!F81="","",[2]大数据效果预估!F81)</f>
        <v/>
      </c>
      <c r="G81" s="229" t="str">
        <f>IF([2]大数据效果预估!G81="","",[2]大数据效果预估!G81)</f>
        <v/>
      </c>
      <c r="H81" s="229" t="str">
        <f>IF([2]大数据效果预估!H81="","",[2]大数据效果预估!H81)</f>
        <v/>
      </c>
      <c r="I81" s="229" t="str">
        <f>IF([2]大数据效果预估!I81="","",[2]大数据效果预估!I81)</f>
        <v/>
      </c>
      <c r="J81" s="229" t="str">
        <f>IF([2]大数据效果预估!J81="","",[2]大数据效果预估!J81)</f>
        <v/>
      </c>
      <c r="K81" s="229" t="str">
        <f>IF([2]大数据效果预估!K81="","",[2]大数据效果预估!K81)</f>
        <v/>
      </c>
      <c r="L81" s="229" t="str">
        <f>IF([2]大数据效果预估!L81="","",[2]大数据效果预估!L81)</f>
        <v/>
      </c>
      <c r="M81" s="229" t="str">
        <f>IF([2]大数据效果预估!M81="","",[2]大数据效果预估!M81)</f>
        <v/>
      </c>
      <c r="N81" s="229" t="str">
        <f>IF([2]大数据效果预估!N81="","",[2]大数据效果预估!N81)</f>
        <v/>
      </c>
      <c r="O81" s="229" t="str">
        <f>IF([2]大数据效果预估!O81="","",[2]大数据效果预估!O81)</f>
        <v/>
      </c>
      <c r="P81" s="229" t="str">
        <f>IF([2]大数据效果预估!P81="","",[2]大数据效果预估!P81)</f>
        <v/>
      </c>
      <c r="Q81" s="229" t="str">
        <f>IF([2]大数据效果预估!Q81="","",[2]大数据效果预估!Q81)</f>
        <v/>
      </c>
      <c r="R81" s="229" t="str">
        <f>IF([2]大数据效果预估!R81="","",[2]大数据效果预估!R81)</f>
        <v/>
      </c>
      <c r="S81" s="229" t="str">
        <f>IF([2]大数据效果预估!S81="","",[2]大数据效果预估!S81)</f>
        <v/>
      </c>
      <c r="T81" s="229" t="str">
        <f>IF([2]大数据效果预估!T81="","",[2]大数据效果预估!T81)</f>
        <v/>
      </c>
      <c r="U81" s="229" t="str">
        <f>IF([2]大数据效果预估!U81="","",[2]大数据效果预估!U81)</f>
        <v/>
      </c>
      <c r="V81" s="229" t="str">
        <f>IF([2]大数据效果预估!V81="","",[2]大数据效果预估!V81)</f>
        <v/>
      </c>
      <c r="W81" s="229" t="str">
        <f>IF([2]大数据效果预估!W81="","",[2]大数据效果预估!W81)</f>
        <v/>
      </c>
      <c r="X81" s="229" t="str">
        <f>IF([2]大数据效果预估!X81="","",[2]大数据效果预估!X81)</f>
        <v/>
      </c>
      <c r="Y81" s="229" t="str">
        <f>IF([2]大数据效果预估!Y81="","",[2]大数据效果预估!Y81)</f>
        <v/>
      </c>
      <c r="Z81" s="229" t="str">
        <f>IF([2]大数据效果预估!Z81="","",[2]大数据效果预估!Z81)</f>
        <v/>
      </c>
      <c r="AA81" s="229" t="str">
        <f>IF([2]大数据效果预估!AA81="","",[2]大数据效果预估!AA81)</f>
        <v/>
      </c>
      <c r="AB81" s="229" t="str">
        <f>IF([2]大数据效果预估!AB81="","",[2]大数据效果预估!AB81)</f>
        <v/>
      </c>
      <c r="AC81" s="229" t="str">
        <f>IF([2]大数据效果预估!AC81="","",[2]大数据效果预估!AC81)</f>
        <v/>
      </c>
      <c r="AD81" s="229" t="str">
        <f>IF([2]大数据效果预估!AD81="","",[2]大数据效果预估!AD81)</f>
        <v/>
      </c>
      <c r="AE81" s="229" t="str">
        <f>IF([2]大数据效果预估!AE81="","",[2]大数据效果预估!AE81)</f>
        <v/>
      </c>
      <c r="AF81" s="229" t="str">
        <f>IF([2]大数据效果预估!AF81="","",[2]大数据效果预估!AF81)</f>
        <v/>
      </c>
      <c r="AG81" s="229" t="str">
        <f>IF([2]大数据效果预估!AG81="","",[2]大数据效果预估!AG81)</f>
        <v/>
      </c>
      <c r="AH81" s="229" t="str">
        <f>IF([2]大数据效果预估!AH81="","",[2]大数据效果预估!AH81)</f>
        <v/>
      </c>
      <c r="AI81" s="229" t="str">
        <f>IF([2]大数据效果预估!AI81="","",[2]大数据效果预估!AI81)</f>
        <v/>
      </c>
      <c r="AJ81" s="229" t="str">
        <f>IF([2]大数据效果预估!AJ81="","",[2]大数据效果预估!AJ81)</f>
        <v/>
      </c>
      <c r="AK81" s="229" t="str">
        <f>IF([2]大数据效果预估!AK81="","",[2]大数据效果预估!AK81)</f>
        <v/>
      </c>
      <c r="AL81" s="229" t="str">
        <f>IF([2]大数据效果预估!AL81="","",[2]大数据效果预估!AL81)</f>
        <v/>
      </c>
      <c r="AM81" s="229" t="str">
        <f>IF([2]大数据效果预估!AM81="","",[2]大数据效果预估!AM81)</f>
        <v/>
      </c>
      <c r="AN81" s="229" t="str">
        <f>IF([2]大数据效果预估!AN81="","",[2]大数据效果预估!AN81)</f>
        <v/>
      </c>
      <c r="AO81" s="229" t="str">
        <f>IF([2]大数据效果预估!AO81="","",[2]大数据效果预估!AO81)</f>
        <v/>
      </c>
      <c r="AP81" s="229" t="str">
        <f>IF([2]大数据效果预估!AP81="","",[2]大数据效果预估!AP81)</f>
        <v/>
      </c>
      <c r="AQ81" s="229" t="str">
        <f>IF([2]大数据效果预估!AQ81="","",[2]大数据效果预估!AQ81)</f>
        <v/>
      </c>
      <c r="AR81" s="229" t="str">
        <f>IF([2]大数据效果预估!AR81="","",[2]大数据效果预估!AR81)</f>
        <v/>
      </c>
      <c r="AS81" s="229" t="str">
        <f>IF([2]大数据效果预估!AS81="","",[2]大数据效果预估!AS81)</f>
        <v/>
      </c>
      <c r="AT81" s="229" t="str">
        <f>IF([2]大数据效果预估!AT81="","",[2]大数据效果预估!AT81)</f>
        <v/>
      </c>
      <c r="AU81" s="229" t="str">
        <f>IF([2]大数据效果预估!AU81="","",[2]大数据效果预估!AU81)</f>
        <v/>
      </c>
      <c r="AV81" s="229" t="str">
        <f>IF([2]大数据效果预估!AV81="","",[2]大数据效果预估!AV81)</f>
        <v/>
      </c>
      <c r="AW81" s="229" t="str">
        <f>IF([2]大数据效果预估!AW81="","",[2]大数据效果预估!AW81)</f>
        <v/>
      </c>
      <c r="AX81" s="229" t="str">
        <f>IF([2]大数据效果预估!AX81="","",[2]大数据效果预估!AX81)</f>
        <v/>
      </c>
      <c r="AY81" s="229" t="str">
        <f>IF([2]大数据效果预估!AY81="","",[2]大数据效果预估!AY81)</f>
        <v/>
      </c>
      <c r="AZ81" s="229" t="str">
        <f>IF([2]大数据效果预估!AZ81="","",[2]大数据效果预估!AZ81)</f>
        <v/>
      </c>
    </row>
    <row r="82" spans="1:52">
      <c r="A82" s="229" t="str">
        <f>IF([2]大数据效果预估!A82="","",[2]大数据效果预估!A82)</f>
        <v/>
      </c>
      <c r="B82" s="229" t="str">
        <f>IF([2]大数据效果预估!B82="","",[2]大数据效果预估!B82)</f>
        <v>击飞击退</v>
      </c>
      <c r="C82" s="229">
        <f>IF([2]大数据效果预估!C82="","",[2]大数据效果预估!C82)</f>
        <v>0.1</v>
      </c>
      <c r="D82" s="229">
        <f>IF([2]大数据效果预估!D82="","",[2]大数据效果预估!D82)</f>
        <v>2</v>
      </c>
      <c r="E82" s="229" t="str">
        <f>IF([2]大数据效果预估!E82="","",[2]大数据效果预估!E82)</f>
        <v/>
      </c>
      <c r="F82" s="229" t="str">
        <f>IF([2]大数据效果预估!F82="","",[2]大数据效果预估!F82)</f>
        <v/>
      </c>
      <c r="G82" s="229" t="str">
        <f>IF([2]大数据效果预估!G82="","",[2]大数据效果预估!G82)</f>
        <v/>
      </c>
      <c r="H82" s="229" t="str">
        <f>IF([2]大数据效果预估!H82="","",[2]大数据效果预估!H82)</f>
        <v/>
      </c>
      <c r="I82" s="229" t="str">
        <f>IF([2]大数据效果预估!I82="","",[2]大数据效果预估!I82)</f>
        <v/>
      </c>
      <c r="J82" s="229" t="str">
        <f>IF([2]大数据效果预估!J82="","",[2]大数据效果预估!J82)</f>
        <v/>
      </c>
      <c r="K82" s="229" t="str">
        <f>IF([2]大数据效果预估!K82="","",[2]大数据效果预估!K82)</f>
        <v/>
      </c>
      <c r="L82" s="229" t="str">
        <f>IF([2]大数据效果预估!L82="","",[2]大数据效果预估!L82)</f>
        <v/>
      </c>
      <c r="M82" s="229" t="str">
        <f>IF([2]大数据效果预估!M82="","",[2]大数据效果预估!M82)</f>
        <v/>
      </c>
      <c r="N82" s="229" t="str">
        <f>IF([2]大数据效果预估!N82="","",[2]大数据效果预估!N82)</f>
        <v/>
      </c>
      <c r="O82" s="229" t="str">
        <f>IF([2]大数据效果预估!O82="","",[2]大数据效果预估!O82)</f>
        <v/>
      </c>
      <c r="P82" s="229" t="str">
        <f>IF([2]大数据效果预估!P82="","",[2]大数据效果预估!P82)</f>
        <v/>
      </c>
      <c r="Q82" s="229" t="str">
        <f>IF([2]大数据效果预估!Q82="","",[2]大数据效果预估!Q82)</f>
        <v/>
      </c>
      <c r="R82" s="229" t="str">
        <f>IF([2]大数据效果预估!R82="","",[2]大数据效果预估!R82)</f>
        <v/>
      </c>
      <c r="S82" s="229" t="str">
        <f>IF([2]大数据效果预估!S82="","",[2]大数据效果预估!S82)</f>
        <v/>
      </c>
      <c r="T82" s="229" t="str">
        <f>IF([2]大数据效果预估!T82="","",[2]大数据效果预估!T82)</f>
        <v/>
      </c>
      <c r="U82" s="229" t="str">
        <f>IF([2]大数据效果预估!U82="","",[2]大数据效果预估!U82)</f>
        <v/>
      </c>
      <c r="V82" s="229" t="str">
        <f>IF([2]大数据效果预估!V82="","",[2]大数据效果预估!V82)</f>
        <v/>
      </c>
      <c r="W82" s="229" t="str">
        <f>IF([2]大数据效果预估!W82="","",[2]大数据效果预估!W82)</f>
        <v/>
      </c>
      <c r="X82" s="229" t="str">
        <f>IF([2]大数据效果预估!X82="","",[2]大数据效果预估!X82)</f>
        <v/>
      </c>
      <c r="Y82" s="229" t="str">
        <f>IF([2]大数据效果预估!Y82="","",[2]大数据效果预估!Y82)</f>
        <v/>
      </c>
      <c r="Z82" s="229" t="str">
        <f>IF([2]大数据效果预估!Z82="","",[2]大数据效果预估!Z82)</f>
        <v/>
      </c>
      <c r="AA82" s="229" t="str">
        <f>IF([2]大数据效果预估!AA82="","",[2]大数据效果预估!AA82)</f>
        <v/>
      </c>
      <c r="AB82" s="229" t="str">
        <f>IF([2]大数据效果预估!AB82="","",[2]大数据效果预估!AB82)</f>
        <v/>
      </c>
      <c r="AC82" s="229" t="str">
        <f>IF([2]大数据效果预估!AC82="","",[2]大数据效果预估!AC82)</f>
        <v/>
      </c>
      <c r="AD82" s="229" t="str">
        <f>IF([2]大数据效果预估!AD82="","",[2]大数据效果预估!AD82)</f>
        <v/>
      </c>
      <c r="AE82" s="229" t="str">
        <f>IF([2]大数据效果预估!AE82="","",[2]大数据效果预估!AE82)</f>
        <v/>
      </c>
      <c r="AF82" s="229" t="str">
        <f>IF([2]大数据效果预估!AF82="","",[2]大数据效果预估!AF82)</f>
        <v/>
      </c>
      <c r="AG82" s="229" t="str">
        <f>IF([2]大数据效果预估!AG82="","",[2]大数据效果预估!AG82)</f>
        <v/>
      </c>
      <c r="AH82" s="229" t="str">
        <f>IF([2]大数据效果预估!AH82="","",[2]大数据效果预估!AH82)</f>
        <v/>
      </c>
      <c r="AI82" s="229" t="str">
        <f>IF([2]大数据效果预估!AI82="","",[2]大数据效果预估!AI82)</f>
        <v/>
      </c>
      <c r="AJ82" s="229" t="str">
        <f>IF([2]大数据效果预估!AJ82="","",[2]大数据效果预估!AJ82)</f>
        <v/>
      </c>
      <c r="AK82" s="229" t="str">
        <f>IF([2]大数据效果预估!AK82="","",[2]大数据效果预估!AK82)</f>
        <v/>
      </c>
      <c r="AL82" s="229" t="str">
        <f>IF([2]大数据效果预估!AL82="","",[2]大数据效果预估!AL82)</f>
        <v/>
      </c>
      <c r="AM82" s="229" t="str">
        <f>IF([2]大数据效果预估!AM82="","",[2]大数据效果预估!AM82)</f>
        <v/>
      </c>
      <c r="AN82" s="229" t="str">
        <f>IF([2]大数据效果预估!AN82="","",[2]大数据效果预估!AN82)</f>
        <v/>
      </c>
      <c r="AO82" s="229" t="str">
        <f>IF([2]大数据效果预估!AO82="","",[2]大数据效果预估!AO82)</f>
        <v/>
      </c>
      <c r="AP82" s="229" t="str">
        <f>IF([2]大数据效果预估!AP82="","",[2]大数据效果预估!AP82)</f>
        <v/>
      </c>
      <c r="AQ82" s="229" t="str">
        <f>IF([2]大数据效果预估!AQ82="","",[2]大数据效果预估!AQ82)</f>
        <v/>
      </c>
      <c r="AR82" s="229" t="str">
        <f>IF([2]大数据效果预估!AR82="","",[2]大数据效果预估!AR82)</f>
        <v/>
      </c>
      <c r="AS82" s="229" t="str">
        <f>IF([2]大数据效果预估!AS82="","",[2]大数据效果预估!AS82)</f>
        <v/>
      </c>
      <c r="AT82" s="229" t="str">
        <f>IF([2]大数据效果预估!AT82="","",[2]大数据效果预估!AT82)</f>
        <v/>
      </c>
      <c r="AU82" s="229" t="str">
        <f>IF([2]大数据效果预估!AU82="","",[2]大数据效果预估!AU82)</f>
        <v/>
      </c>
      <c r="AV82" s="229" t="str">
        <f>IF([2]大数据效果预估!AV82="","",[2]大数据效果预估!AV82)</f>
        <v/>
      </c>
      <c r="AW82" s="229" t="str">
        <f>IF([2]大数据效果预估!AW82="","",[2]大数据效果预估!AW82)</f>
        <v/>
      </c>
      <c r="AX82" s="229" t="str">
        <f>IF([2]大数据效果预估!AX82="","",[2]大数据效果预估!AX82)</f>
        <v/>
      </c>
      <c r="AY82" s="229" t="str">
        <f>IF([2]大数据效果预估!AY82="","",[2]大数据效果预估!AY82)</f>
        <v/>
      </c>
      <c r="AZ82" s="229" t="str">
        <f>IF([2]大数据效果预估!AZ82="","",[2]大数据效果预估!AZ82)</f>
        <v/>
      </c>
    </row>
    <row r="83" spans="1:52">
      <c r="A83" s="229" t="str">
        <f>IF([2]大数据效果预估!A83="","",[2]大数据效果预估!A83)</f>
        <v/>
      </c>
      <c r="B83" s="229" t="str">
        <f>IF([2]大数据效果预估!B83="","",[2]大数据效果预估!B83)</f>
        <v/>
      </c>
      <c r="C83" s="229" t="str">
        <f>IF([2]大数据效果预估!C83="","",[2]大数据效果预估!C83)</f>
        <v/>
      </c>
      <c r="D83" s="229" t="str">
        <f>IF([2]大数据效果预估!D83="","",[2]大数据效果预估!D83)</f>
        <v/>
      </c>
      <c r="E83" s="229" t="str">
        <f>IF([2]大数据效果预估!E83="","",[2]大数据效果预估!E83)</f>
        <v/>
      </c>
      <c r="F83" s="229" t="str">
        <f>IF([2]大数据效果预估!F83="","",[2]大数据效果预估!F83)</f>
        <v/>
      </c>
      <c r="G83" s="229" t="str">
        <f>IF([2]大数据效果预估!G83="","",[2]大数据效果预估!G83)</f>
        <v/>
      </c>
      <c r="H83" s="229" t="str">
        <f>IF([2]大数据效果预估!H83="","",[2]大数据效果预估!H83)</f>
        <v/>
      </c>
      <c r="I83" s="229" t="str">
        <f>IF([2]大数据效果预估!I83="","",[2]大数据效果预估!I83)</f>
        <v/>
      </c>
      <c r="J83" s="229" t="str">
        <f>IF([2]大数据效果预估!J83="","",[2]大数据效果预估!J83)</f>
        <v/>
      </c>
      <c r="K83" s="229" t="str">
        <f>IF([2]大数据效果预估!K83="","",[2]大数据效果预估!K83)</f>
        <v/>
      </c>
      <c r="L83" s="229" t="str">
        <f>IF([2]大数据效果预估!L83="","",[2]大数据效果预估!L83)</f>
        <v/>
      </c>
      <c r="M83" s="229" t="str">
        <f>IF([2]大数据效果预估!M83="","",[2]大数据效果预估!M83)</f>
        <v/>
      </c>
      <c r="N83" s="229" t="str">
        <f>IF([2]大数据效果预估!N83="","",[2]大数据效果预估!N83)</f>
        <v/>
      </c>
      <c r="O83" s="229" t="str">
        <f>IF([2]大数据效果预估!O83="","",[2]大数据效果预估!O83)</f>
        <v/>
      </c>
      <c r="P83" s="229" t="str">
        <f>IF([2]大数据效果预估!P83="","",[2]大数据效果预估!P83)</f>
        <v/>
      </c>
      <c r="Q83" s="229" t="str">
        <f>IF([2]大数据效果预估!Q83="","",[2]大数据效果预估!Q83)</f>
        <v/>
      </c>
      <c r="R83" s="229" t="str">
        <f>IF([2]大数据效果预估!R83="","",[2]大数据效果预估!R83)</f>
        <v/>
      </c>
      <c r="S83" s="229" t="str">
        <f>IF([2]大数据效果预估!S83="","",[2]大数据效果预估!S83)</f>
        <v/>
      </c>
      <c r="T83" s="229" t="str">
        <f>IF([2]大数据效果预估!T83="","",[2]大数据效果预估!T83)</f>
        <v/>
      </c>
      <c r="U83" s="229" t="str">
        <f>IF([2]大数据效果预估!U83="","",[2]大数据效果预估!U83)</f>
        <v/>
      </c>
      <c r="V83" s="229" t="str">
        <f>IF([2]大数据效果预估!V83="","",[2]大数据效果预估!V83)</f>
        <v/>
      </c>
      <c r="W83" s="229" t="str">
        <f>IF([2]大数据效果预估!W83="","",[2]大数据效果预估!W83)</f>
        <v/>
      </c>
      <c r="X83" s="229" t="str">
        <f>IF([2]大数据效果预估!X83="","",[2]大数据效果预估!X83)</f>
        <v/>
      </c>
      <c r="Y83" s="229" t="str">
        <f>IF([2]大数据效果预估!Y83="","",[2]大数据效果预估!Y83)</f>
        <v/>
      </c>
      <c r="Z83" s="229" t="str">
        <f>IF([2]大数据效果预估!Z83="","",[2]大数据效果预估!Z83)</f>
        <v/>
      </c>
      <c r="AA83" s="229" t="str">
        <f>IF([2]大数据效果预估!AA83="","",[2]大数据效果预估!AA83)</f>
        <v/>
      </c>
      <c r="AB83" s="229" t="str">
        <f>IF([2]大数据效果预估!AB83="","",[2]大数据效果预估!AB83)</f>
        <v/>
      </c>
      <c r="AC83" s="229" t="str">
        <f>IF([2]大数据效果预估!AC83="","",[2]大数据效果预估!AC83)</f>
        <v/>
      </c>
      <c r="AD83" s="229" t="str">
        <f>IF([2]大数据效果预估!AD83="","",[2]大数据效果预估!AD83)</f>
        <v/>
      </c>
      <c r="AE83" s="229" t="str">
        <f>IF([2]大数据效果预估!AE83="","",[2]大数据效果预估!AE83)</f>
        <v/>
      </c>
      <c r="AF83" s="229" t="str">
        <f>IF([2]大数据效果预估!AF83="","",[2]大数据效果预估!AF83)</f>
        <v/>
      </c>
      <c r="AG83" s="229" t="str">
        <f>IF([2]大数据效果预估!AG83="","",[2]大数据效果预估!AG83)</f>
        <v/>
      </c>
      <c r="AH83" s="229" t="str">
        <f>IF([2]大数据效果预估!AH83="","",[2]大数据效果预估!AH83)</f>
        <v/>
      </c>
      <c r="AI83" s="229" t="str">
        <f>IF([2]大数据效果预估!AI83="","",[2]大数据效果预估!AI83)</f>
        <v/>
      </c>
      <c r="AJ83" s="229" t="str">
        <f>IF([2]大数据效果预估!AJ83="","",[2]大数据效果预估!AJ83)</f>
        <v/>
      </c>
      <c r="AK83" s="229" t="str">
        <f>IF([2]大数据效果预估!AK83="","",[2]大数据效果预估!AK83)</f>
        <v/>
      </c>
      <c r="AL83" s="229" t="str">
        <f>IF([2]大数据效果预估!AL83="","",[2]大数据效果预估!AL83)</f>
        <v/>
      </c>
      <c r="AM83" s="229" t="str">
        <f>IF([2]大数据效果预估!AM83="","",[2]大数据效果预估!AM83)</f>
        <v/>
      </c>
      <c r="AN83" s="229" t="str">
        <f>IF([2]大数据效果预估!AN83="","",[2]大数据效果预估!AN83)</f>
        <v/>
      </c>
      <c r="AO83" s="229" t="str">
        <f>IF([2]大数据效果预估!AO83="","",[2]大数据效果预估!AO83)</f>
        <v/>
      </c>
      <c r="AP83" s="229" t="str">
        <f>IF([2]大数据效果预估!AP83="","",[2]大数据效果预估!AP83)</f>
        <v/>
      </c>
      <c r="AQ83" s="229" t="str">
        <f>IF([2]大数据效果预估!AQ83="","",[2]大数据效果预估!AQ83)</f>
        <v/>
      </c>
      <c r="AR83" s="229" t="str">
        <f>IF([2]大数据效果预估!AR83="","",[2]大数据效果预估!AR83)</f>
        <v/>
      </c>
      <c r="AS83" s="229" t="str">
        <f>IF([2]大数据效果预估!AS83="","",[2]大数据效果预估!AS83)</f>
        <v/>
      </c>
      <c r="AT83" s="229" t="str">
        <f>IF([2]大数据效果预估!AT83="","",[2]大数据效果预估!AT83)</f>
        <v/>
      </c>
      <c r="AU83" s="229" t="str">
        <f>IF([2]大数据效果预估!AU83="","",[2]大数据效果预估!AU83)</f>
        <v/>
      </c>
      <c r="AV83" s="229" t="str">
        <f>IF([2]大数据效果预估!AV83="","",[2]大数据效果预估!AV83)</f>
        <v/>
      </c>
      <c r="AW83" s="229" t="str">
        <f>IF([2]大数据效果预估!AW83="","",[2]大数据效果预估!AW83)</f>
        <v/>
      </c>
      <c r="AX83" s="229" t="str">
        <f>IF([2]大数据效果预估!AX83="","",[2]大数据效果预估!AX83)</f>
        <v/>
      </c>
      <c r="AY83" s="229" t="str">
        <f>IF([2]大数据效果预估!AY83="","",[2]大数据效果预估!AY83)</f>
        <v/>
      </c>
      <c r="AZ83" s="229" t="str">
        <f>IF([2]大数据效果预估!AZ83="","",[2]大数据效果预估!AZ83)</f>
        <v/>
      </c>
    </row>
    <row r="84" spans="1:52">
      <c r="A84" s="229" t="str">
        <f>IF([2]大数据效果预估!A84="","",[2]大数据效果预估!A84)</f>
        <v/>
      </c>
      <c r="B84" s="229" t="str">
        <f>IF([2]大数据效果预估!B84="","",[2]大数据效果预估!B84)</f>
        <v/>
      </c>
      <c r="C84" s="229" t="str">
        <f>IF([2]大数据效果预估!C84="","",[2]大数据效果预估!C84)</f>
        <v/>
      </c>
      <c r="D84" s="229" t="str">
        <f>IF([2]大数据效果预估!D84="","",[2]大数据效果预估!D84)</f>
        <v/>
      </c>
      <c r="E84" s="229" t="str">
        <f>IF([2]大数据效果预估!E84="","",[2]大数据效果预估!E84)</f>
        <v/>
      </c>
      <c r="F84" s="229" t="str">
        <f>IF([2]大数据效果预估!F84="","",[2]大数据效果预估!F84)</f>
        <v/>
      </c>
      <c r="G84" s="229" t="str">
        <f>IF([2]大数据效果预估!G84="","",[2]大数据效果预估!G84)</f>
        <v/>
      </c>
      <c r="H84" s="229" t="str">
        <f>IF([2]大数据效果预估!H84="","",[2]大数据效果预估!H84)</f>
        <v/>
      </c>
      <c r="I84" s="229" t="str">
        <f>IF([2]大数据效果预估!I84="","",[2]大数据效果预估!I84)</f>
        <v/>
      </c>
      <c r="J84" s="229" t="str">
        <f>IF([2]大数据效果预估!J84="","",[2]大数据效果预估!J84)</f>
        <v/>
      </c>
      <c r="K84" s="229" t="str">
        <f>IF([2]大数据效果预估!K84="","",[2]大数据效果预估!K84)</f>
        <v/>
      </c>
      <c r="L84" s="229" t="str">
        <f>IF([2]大数据效果预估!L84="","",[2]大数据效果预估!L84)</f>
        <v/>
      </c>
      <c r="M84" s="229" t="str">
        <f>IF([2]大数据效果预估!M84="","",[2]大数据效果预估!M84)</f>
        <v/>
      </c>
      <c r="N84" s="229" t="str">
        <f>IF([2]大数据效果预估!N84="","",[2]大数据效果预估!N84)</f>
        <v/>
      </c>
      <c r="O84" s="229" t="str">
        <f>IF([2]大数据效果预估!O84="","",[2]大数据效果预估!O84)</f>
        <v/>
      </c>
      <c r="P84" s="229" t="str">
        <f>IF([2]大数据效果预估!P84="","",[2]大数据效果预估!P84)</f>
        <v/>
      </c>
      <c r="Q84" s="229" t="str">
        <f>IF([2]大数据效果预估!Q84="","",[2]大数据效果预估!Q84)</f>
        <v/>
      </c>
      <c r="R84" s="229" t="str">
        <f>IF([2]大数据效果预估!R84="","",[2]大数据效果预估!R84)</f>
        <v/>
      </c>
      <c r="S84" s="229" t="str">
        <f>IF([2]大数据效果预估!S84="","",[2]大数据效果预估!S84)</f>
        <v/>
      </c>
      <c r="T84" s="229" t="str">
        <f>IF([2]大数据效果预估!T84="","",[2]大数据效果预估!T84)</f>
        <v/>
      </c>
      <c r="U84" s="229" t="str">
        <f>IF([2]大数据效果预估!U84="","",[2]大数据效果预估!U84)</f>
        <v/>
      </c>
      <c r="V84" s="229" t="str">
        <f>IF([2]大数据效果预估!V84="","",[2]大数据效果预估!V84)</f>
        <v/>
      </c>
      <c r="W84" s="229" t="str">
        <f>IF([2]大数据效果预估!W84="","",[2]大数据效果预估!W84)</f>
        <v/>
      </c>
      <c r="X84" s="229" t="str">
        <f>IF([2]大数据效果预估!X84="","",[2]大数据效果预估!X84)</f>
        <v/>
      </c>
      <c r="Y84" s="229" t="str">
        <f>IF([2]大数据效果预估!Y84="","",[2]大数据效果预估!Y84)</f>
        <v/>
      </c>
      <c r="Z84" s="229" t="str">
        <f>IF([2]大数据效果预估!Z84="","",[2]大数据效果预估!Z84)</f>
        <v/>
      </c>
      <c r="AA84" s="229" t="str">
        <f>IF([2]大数据效果预估!AA84="","",[2]大数据效果预估!AA84)</f>
        <v/>
      </c>
      <c r="AB84" s="229" t="str">
        <f>IF([2]大数据效果预估!AB84="","",[2]大数据效果预估!AB84)</f>
        <v/>
      </c>
      <c r="AC84" s="229" t="str">
        <f>IF([2]大数据效果预估!AC84="","",[2]大数据效果预估!AC84)</f>
        <v/>
      </c>
      <c r="AD84" s="229" t="str">
        <f>IF([2]大数据效果预估!AD84="","",[2]大数据效果预估!AD84)</f>
        <v/>
      </c>
      <c r="AE84" s="229" t="str">
        <f>IF([2]大数据效果预估!AE84="","",[2]大数据效果预估!AE84)</f>
        <v/>
      </c>
      <c r="AF84" s="229" t="str">
        <f>IF([2]大数据效果预估!AF84="","",[2]大数据效果预估!AF84)</f>
        <v/>
      </c>
      <c r="AG84" s="229" t="str">
        <f>IF([2]大数据效果预估!AG84="","",[2]大数据效果预估!AG84)</f>
        <v/>
      </c>
      <c r="AH84" s="229" t="str">
        <f>IF([2]大数据效果预估!AH84="","",[2]大数据效果预估!AH84)</f>
        <v/>
      </c>
      <c r="AI84" s="229" t="str">
        <f>IF([2]大数据效果预估!AI84="","",[2]大数据效果预估!AI84)</f>
        <v/>
      </c>
      <c r="AJ84" s="229" t="str">
        <f>IF([2]大数据效果预估!AJ84="","",[2]大数据效果预估!AJ84)</f>
        <v/>
      </c>
      <c r="AK84" s="229" t="str">
        <f>IF([2]大数据效果预估!AK84="","",[2]大数据效果预估!AK84)</f>
        <v/>
      </c>
      <c r="AL84" s="229" t="str">
        <f>IF([2]大数据效果预估!AL84="","",[2]大数据效果预估!AL84)</f>
        <v/>
      </c>
      <c r="AM84" s="229" t="str">
        <f>IF([2]大数据效果预估!AM84="","",[2]大数据效果预估!AM84)</f>
        <v/>
      </c>
      <c r="AN84" s="229" t="str">
        <f>IF([2]大数据效果预估!AN84="","",[2]大数据效果预估!AN84)</f>
        <v/>
      </c>
      <c r="AO84" s="229" t="str">
        <f>IF([2]大数据效果预估!AO84="","",[2]大数据效果预估!AO84)</f>
        <v/>
      </c>
      <c r="AP84" s="229" t="str">
        <f>IF([2]大数据效果预估!AP84="","",[2]大数据效果预估!AP84)</f>
        <v/>
      </c>
      <c r="AQ84" s="229" t="str">
        <f>IF([2]大数据效果预估!AQ84="","",[2]大数据效果预估!AQ84)</f>
        <v/>
      </c>
      <c r="AR84" s="229" t="str">
        <f>IF([2]大数据效果预估!AR84="","",[2]大数据效果预估!AR84)</f>
        <v/>
      </c>
      <c r="AS84" s="229" t="str">
        <f>IF([2]大数据效果预估!AS84="","",[2]大数据效果预估!AS84)</f>
        <v/>
      </c>
      <c r="AT84" s="229" t="str">
        <f>IF([2]大数据效果预估!AT84="","",[2]大数据效果预估!AT84)</f>
        <v/>
      </c>
      <c r="AU84" s="229" t="str">
        <f>IF([2]大数据效果预估!AU84="","",[2]大数据效果预估!AU84)</f>
        <v/>
      </c>
      <c r="AV84" s="229" t="str">
        <f>IF([2]大数据效果预估!AV84="","",[2]大数据效果预估!AV84)</f>
        <v/>
      </c>
      <c r="AW84" s="229" t="str">
        <f>IF([2]大数据效果预估!AW84="","",[2]大数据效果预估!AW84)</f>
        <v/>
      </c>
      <c r="AX84" s="229" t="str">
        <f>IF([2]大数据效果预估!AX84="","",[2]大数据效果预估!AX84)</f>
        <v/>
      </c>
      <c r="AY84" s="229" t="str">
        <f>IF([2]大数据效果预估!AY84="","",[2]大数据效果预估!AY84)</f>
        <v/>
      </c>
      <c r="AZ84" s="229" t="str">
        <f>IF([2]大数据效果预估!AZ84="","",[2]大数据效果预估!AZ84)</f>
        <v/>
      </c>
    </row>
    <row r="85" spans="1:52">
      <c r="A85" s="229" t="str">
        <f>IF([2]大数据效果预估!A85="","",[2]大数据效果预估!A85)</f>
        <v/>
      </c>
      <c r="B85" s="229" t="str">
        <f>IF([2]大数据效果预估!B85="","",[2]大数据效果预估!B85)</f>
        <v/>
      </c>
      <c r="C85" s="229" t="str">
        <f>IF([2]大数据效果预估!C85="","",[2]大数据效果预估!C85)</f>
        <v/>
      </c>
      <c r="D85" s="229" t="str">
        <f>IF([2]大数据效果预估!D85="","",[2]大数据效果预估!D85)</f>
        <v/>
      </c>
      <c r="E85" s="229" t="str">
        <f>IF([2]大数据效果预估!E85="","",[2]大数据效果预估!E85)</f>
        <v/>
      </c>
      <c r="F85" s="229" t="str">
        <f>IF([2]大数据效果预估!F85="","",[2]大数据效果预估!F85)</f>
        <v/>
      </c>
      <c r="G85" s="229" t="str">
        <f>IF([2]大数据效果预估!G85="","",[2]大数据效果预估!G85)</f>
        <v/>
      </c>
      <c r="H85" s="229" t="str">
        <f>IF([2]大数据效果预估!H85="","",[2]大数据效果预估!H85)</f>
        <v/>
      </c>
      <c r="I85" s="229" t="str">
        <f>IF([2]大数据效果预估!I85="","",[2]大数据效果预估!I85)</f>
        <v/>
      </c>
      <c r="J85" s="229" t="str">
        <f>IF([2]大数据效果预估!J85="","",[2]大数据效果预估!J85)</f>
        <v/>
      </c>
      <c r="K85" s="229" t="str">
        <f>IF([2]大数据效果预估!K85="","",[2]大数据效果预估!K85)</f>
        <v/>
      </c>
      <c r="L85" s="229" t="str">
        <f>IF([2]大数据效果预估!L85="","",[2]大数据效果预估!L85)</f>
        <v/>
      </c>
      <c r="M85" s="229" t="str">
        <f>IF([2]大数据效果预估!M85="","",[2]大数据效果预估!M85)</f>
        <v/>
      </c>
      <c r="N85" s="229" t="str">
        <f>IF([2]大数据效果预估!N85="","",[2]大数据效果预估!N85)</f>
        <v/>
      </c>
      <c r="O85" s="229" t="str">
        <f>IF([2]大数据效果预估!O85="","",[2]大数据效果预估!O85)</f>
        <v/>
      </c>
      <c r="P85" s="229" t="str">
        <f>IF([2]大数据效果预估!P85="","",[2]大数据效果预估!P85)</f>
        <v/>
      </c>
      <c r="Q85" s="229" t="str">
        <f>IF([2]大数据效果预估!Q85="","",[2]大数据效果预估!Q85)</f>
        <v/>
      </c>
      <c r="R85" s="229" t="str">
        <f>IF([2]大数据效果预估!R85="","",[2]大数据效果预估!R85)</f>
        <v/>
      </c>
      <c r="S85" s="229" t="str">
        <f>IF([2]大数据效果预估!S85="","",[2]大数据效果预估!S85)</f>
        <v/>
      </c>
      <c r="T85" s="229" t="str">
        <f>IF([2]大数据效果预估!T85="","",[2]大数据效果预估!T85)</f>
        <v/>
      </c>
      <c r="U85" s="229" t="str">
        <f>IF([2]大数据效果预估!U85="","",[2]大数据效果预估!U85)</f>
        <v/>
      </c>
      <c r="V85" s="229" t="str">
        <f>IF([2]大数据效果预估!V85="","",[2]大数据效果预估!V85)</f>
        <v/>
      </c>
      <c r="W85" s="229" t="str">
        <f>IF([2]大数据效果预估!W85="","",[2]大数据效果预估!W85)</f>
        <v/>
      </c>
      <c r="X85" s="229" t="str">
        <f>IF([2]大数据效果预估!X85="","",[2]大数据效果预估!X85)</f>
        <v/>
      </c>
      <c r="Y85" s="229" t="str">
        <f>IF([2]大数据效果预估!Y85="","",[2]大数据效果预估!Y85)</f>
        <v/>
      </c>
      <c r="Z85" s="229" t="str">
        <f>IF([2]大数据效果预估!Z85="","",[2]大数据效果预估!Z85)</f>
        <v/>
      </c>
      <c r="AA85" s="229" t="str">
        <f>IF([2]大数据效果预估!AA85="","",[2]大数据效果预估!AA85)</f>
        <v/>
      </c>
      <c r="AB85" s="229" t="str">
        <f>IF([2]大数据效果预估!AB85="","",[2]大数据效果预估!AB85)</f>
        <v/>
      </c>
      <c r="AC85" s="229" t="str">
        <f>IF([2]大数据效果预估!AC85="","",[2]大数据效果预估!AC85)</f>
        <v/>
      </c>
      <c r="AD85" s="229" t="str">
        <f>IF([2]大数据效果预估!AD85="","",[2]大数据效果预估!AD85)</f>
        <v/>
      </c>
      <c r="AE85" s="229" t="str">
        <f>IF([2]大数据效果预估!AE85="","",[2]大数据效果预估!AE85)</f>
        <v/>
      </c>
      <c r="AF85" s="229" t="str">
        <f>IF([2]大数据效果预估!AF85="","",[2]大数据效果预估!AF85)</f>
        <v/>
      </c>
      <c r="AG85" s="229" t="str">
        <f>IF([2]大数据效果预估!AG85="","",[2]大数据效果预估!AG85)</f>
        <v/>
      </c>
      <c r="AH85" s="229" t="str">
        <f>IF([2]大数据效果预估!AH85="","",[2]大数据效果预估!AH85)</f>
        <v/>
      </c>
      <c r="AI85" s="229" t="str">
        <f>IF([2]大数据效果预估!AI85="","",[2]大数据效果预估!AI85)</f>
        <v/>
      </c>
      <c r="AJ85" s="229" t="str">
        <f>IF([2]大数据效果预估!AJ85="","",[2]大数据效果预估!AJ85)</f>
        <v/>
      </c>
      <c r="AK85" s="229" t="str">
        <f>IF([2]大数据效果预估!AK85="","",[2]大数据效果预估!AK85)</f>
        <v/>
      </c>
      <c r="AL85" s="229" t="str">
        <f>IF([2]大数据效果预估!AL85="","",[2]大数据效果预估!AL85)</f>
        <v/>
      </c>
      <c r="AM85" s="229" t="str">
        <f>IF([2]大数据效果预估!AM85="","",[2]大数据效果预估!AM85)</f>
        <v/>
      </c>
      <c r="AN85" s="229" t="str">
        <f>IF([2]大数据效果预估!AN85="","",[2]大数据效果预估!AN85)</f>
        <v/>
      </c>
      <c r="AO85" s="229" t="str">
        <f>IF([2]大数据效果预估!AO85="","",[2]大数据效果预估!AO85)</f>
        <v/>
      </c>
      <c r="AP85" s="229" t="str">
        <f>IF([2]大数据效果预估!AP85="","",[2]大数据效果预估!AP85)</f>
        <v/>
      </c>
      <c r="AQ85" s="229" t="str">
        <f>IF([2]大数据效果预估!AQ85="","",[2]大数据效果预估!AQ85)</f>
        <v/>
      </c>
      <c r="AR85" s="229" t="str">
        <f>IF([2]大数据效果预估!AR85="","",[2]大数据效果预估!AR85)</f>
        <v/>
      </c>
      <c r="AS85" s="229" t="str">
        <f>IF([2]大数据效果预估!AS85="","",[2]大数据效果预估!AS85)</f>
        <v/>
      </c>
      <c r="AT85" s="229" t="str">
        <f>IF([2]大数据效果预估!AT85="","",[2]大数据效果预估!AT85)</f>
        <v/>
      </c>
      <c r="AU85" s="229" t="str">
        <f>IF([2]大数据效果预估!AU85="","",[2]大数据效果预估!AU85)</f>
        <v/>
      </c>
      <c r="AV85" s="229" t="str">
        <f>IF([2]大数据效果预估!AV85="","",[2]大数据效果预估!AV85)</f>
        <v/>
      </c>
      <c r="AW85" s="229" t="str">
        <f>IF([2]大数据效果预估!AW85="","",[2]大数据效果预估!AW85)</f>
        <v/>
      </c>
      <c r="AX85" s="229" t="str">
        <f>IF([2]大数据效果预估!AX85="","",[2]大数据效果预估!AX85)</f>
        <v/>
      </c>
      <c r="AY85" s="229" t="str">
        <f>IF([2]大数据效果预估!AY85="","",[2]大数据效果预估!AY85)</f>
        <v/>
      </c>
      <c r="AZ85" s="229" t="str">
        <f>IF([2]大数据效果预估!AZ85="","",[2]大数据效果预估!AZ85)</f>
        <v/>
      </c>
    </row>
    <row r="86" spans="1:52">
      <c r="A86" s="229" t="str">
        <f>IF([2]大数据效果预估!A86="","",[2]大数据效果预估!A86)</f>
        <v/>
      </c>
      <c r="B86" s="229" t="str">
        <f>IF([2]大数据效果预估!B86="","",[2]大数据效果预估!B86)</f>
        <v/>
      </c>
      <c r="C86" s="229" t="str">
        <f>IF([2]大数据效果预估!C86="","",[2]大数据效果预估!C86)</f>
        <v/>
      </c>
      <c r="D86" s="229" t="str">
        <f>IF([2]大数据效果预估!D86="","",[2]大数据效果预估!D86)</f>
        <v/>
      </c>
      <c r="E86" s="229" t="str">
        <f>IF([2]大数据效果预估!E86="","",[2]大数据效果预估!E86)</f>
        <v/>
      </c>
      <c r="F86" s="229" t="str">
        <f>IF([2]大数据效果预估!F86="","",[2]大数据效果预估!F86)</f>
        <v/>
      </c>
      <c r="G86" s="229" t="str">
        <f>IF([2]大数据效果预估!G86="","",[2]大数据效果预估!G86)</f>
        <v/>
      </c>
      <c r="H86" s="229" t="str">
        <f>IF([2]大数据效果预估!H86="","",[2]大数据效果预估!H86)</f>
        <v/>
      </c>
      <c r="I86" s="229" t="str">
        <f>IF([2]大数据效果预估!I86="","",[2]大数据效果预估!I86)</f>
        <v/>
      </c>
      <c r="J86" s="229" t="str">
        <f>IF([2]大数据效果预估!J86="","",[2]大数据效果预估!J86)</f>
        <v/>
      </c>
      <c r="K86" s="229" t="str">
        <f>IF([2]大数据效果预估!K86="","",[2]大数据效果预估!K86)</f>
        <v/>
      </c>
      <c r="L86" s="229" t="str">
        <f>IF([2]大数据效果预估!L86="","",[2]大数据效果预估!L86)</f>
        <v/>
      </c>
      <c r="M86" s="229" t="str">
        <f>IF([2]大数据效果预估!M86="","",[2]大数据效果预估!M86)</f>
        <v/>
      </c>
      <c r="N86" s="229" t="str">
        <f>IF([2]大数据效果预估!N86="","",[2]大数据效果预估!N86)</f>
        <v/>
      </c>
      <c r="O86" s="229" t="str">
        <f>IF([2]大数据效果预估!O86="","",[2]大数据效果预估!O86)</f>
        <v/>
      </c>
      <c r="P86" s="229" t="str">
        <f>IF([2]大数据效果预估!P86="","",[2]大数据效果预估!P86)</f>
        <v/>
      </c>
      <c r="Q86" s="229" t="str">
        <f>IF([2]大数据效果预估!Q86="","",[2]大数据效果预估!Q86)</f>
        <v/>
      </c>
      <c r="R86" s="229" t="str">
        <f>IF([2]大数据效果预估!R86="","",[2]大数据效果预估!R86)</f>
        <v/>
      </c>
      <c r="S86" s="229" t="str">
        <f>IF([2]大数据效果预估!S86="","",[2]大数据效果预估!S86)</f>
        <v/>
      </c>
      <c r="T86" s="229" t="str">
        <f>IF([2]大数据效果预估!T86="","",[2]大数据效果预估!T86)</f>
        <v/>
      </c>
      <c r="U86" s="229" t="str">
        <f>IF([2]大数据效果预估!U86="","",[2]大数据效果预估!U86)</f>
        <v/>
      </c>
      <c r="V86" s="229" t="str">
        <f>IF([2]大数据效果预估!V86="","",[2]大数据效果预估!V86)</f>
        <v/>
      </c>
      <c r="W86" s="229" t="str">
        <f>IF([2]大数据效果预估!W86="","",[2]大数据效果预估!W86)</f>
        <v/>
      </c>
      <c r="X86" s="229" t="str">
        <f>IF([2]大数据效果预估!X86="","",[2]大数据效果预估!X86)</f>
        <v/>
      </c>
      <c r="Y86" s="229" t="str">
        <f>IF([2]大数据效果预估!Y86="","",[2]大数据效果预估!Y86)</f>
        <v/>
      </c>
      <c r="Z86" s="229" t="str">
        <f>IF([2]大数据效果预估!Z86="","",[2]大数据效果预估!Z86)</f>
        <v/>
      </c>
      <c r="AA86" s="229" t="str">
        <f>IF([2]大数据效果预估!AA86="","",[2]大数据效果预估!AA86)</f>
        <v/>
      </c>
      <c r="AB86" s="229" t="str">
        <f>IF([2]大数据效果预估!AB86="","",[2]大数据效果预估!AB86)</f>
        <v/>
      </c>
      <c r="AC86" s="229" t="str">
        <f>IF([2]大数据效果预估!AC86="","",[2]大数据效果预估!AC86)</f>
        <v/>
      </c>
      <c r="AD86" s="229" t="str">
        <f>IF([2]大数据效果预估!AD86="","",[2]大数据效果预估!AD86)</f>
        <v/>
      </c>
      <c r="AE86" s="229" t="str">
        <f>IF([2]大数据效果预估!AE86="","",[2]大数据效果预估!AE86)</f>
        <v/>
      </c>
      <c r="AF86" s="229" t="str">
        <f>IF([2]大数据效果预估!AF86="","",[2]大数据效果预估!AF86)</f>
        <v/>
      </c>
      <c r="AG86" s="229" t="str">
        <f>IF([2]大数据效果预估!AG86="","",[2]大数据效果预估!AG86)</f>
        <v/>
      </c>
      <c r="AH86" s="229" t="str">
        <f>IF([2]大数据效果预估!AH86="","",[2]大数据效果预估!AH86)</f>
        <v/>
      </c>
      <c r="AI86" s="229" t="str">
        <f>IF([2]大数据效果预估!AI86="","",[2]大数据效果预估!AI86)</f>
        <v/>
      </c>
      <c r="AJ86" s="229" t="str">
        <f>IF([2]大数据效果预估!AJ86="","",[2]大数据效果预估!AJ86)</f>
        <v/>
      </c>
      <c r="AK86" s="229" t="str">
        <f>IF([2]大数据效果预估!AK86="","",[2]大数据效果预估!AK86)</f>
        <v/>
      </c>
      <c r="AL86" s="229" t="str">
        <f>IF([2]大数据效果预估!AL86="","",[2]大数据效果预估!AL86)</f>
        <v/>
      </c>
      <c r="AM86" s="229" t="str">
        <f>IF([2]大数据效果预估!AM86="","",[2]大数据效果预估!AM86)</f>
        <v/>
      </c>
      <c r="AN86" s="229" t="str">
        <f>IF([2]大数据效果预估!AN86="","",[2]大数据效果预估!AN86)</f>
        <v/>
      </c>
      <c r="AO86" s="229" t="str">
        <f>IF([2]大数据效果预估!AO86="","",[2]大数据效果预估!AO86)</f>
        <v/>
      </c>
      <c r="AP86" s="229" t="str">
        <f>IF([2]大数据效果预估!AP86="","",[2]大数据效果预估!AP86)</f>
        <v/>
      </c>
      <c r="AQ86" s="229" t="str">
        <f>IF([2]大数据效果预估!AQ86="","",[2]大数据效果预估!AQ86)</f>
        <v/>
      </c>
      <c r="AR86" s="229" t="str">
        <f>IF([2]大数据效果预估!AR86="","",[2]大数据效果预估!AR86)</f>
        <v/>
      </c>
      <c r="AS86" s="229" t="str">
        <f>IF([2]大数据效果预估!AS86="","",[2]大数据效果预估!AS86)</f>
        <v/>
      </c>
      <c r="AT86" s="229" t="str">
        <f>IF([2]大数据效果预估!AT86="","",[2]大数据效果预估!AT86)</f>
        <v/>
      </c>
      <c r="AU86" s="229" t="str">
        <f>IF([2]大数据效果预估!AU86="","",[2]大数据效果预估!AU86)</f>
        <v/>
      </c>
      <c r="AV86" s="229" t="str">
        <f>IF([2]大数据效果预估!AV86="","",[2]大数据效果预估!AV86)</f>
        <v/>
      </c>
      <c r="AW86" s="229" t="str">
        <f>IF([2]大数据效果预估!AW86="","",[2]大数据效果预估!AW86)</f>
        <v/>
      </c>
      <c r="AX86" s="229" t="str">
        <f>IF([2]大数据效果预估!AX86="","",[2]大数据效果预估!AX86)</f>
        <v/>
      </c>
      <c r="AY86" s="229" t="str">
        <f>IF([2]大数据效果预估!AY86="","",[2]大数据效果预估!AY86)</f>
        <v/>
      </c>
      <c r="AZ86" s="229" t="str">
        <f>IF([2]大数据效果预估!AZ86="","",[2]大数据效果预估!AZ86)</f>
        <v/>
      </c>
    </row>
    <row r="87" spans="1:52">
      <c r="A87" s="229" t="str">
        <f>IF([2]大数据效果预估!A87="","",[2]大数据效果预估!A87)</f>
        <v/>
      </c>
      <c r="B87" s="229" t="str">
        <f>IF([2]大数据效果预估!B87="","",[2]大数据效果预估!B87)</f>
        <v/>
      </c>
      <c r="C87" s="229" t="str">
        <f>IF([2]大数据效果预估!C87="","",[2]大数据效果预估!C87)</f>
        <v/>
      </c>
      <c r="D87" s="229" t="str">
        <f>IF([2]大数据效果预估!D87="","",[2]大数据效果预估!D87)</f>
        <v/>
      </c>
      <c r="E87" s="229" t="str">
        <f>IF([2]大数据效果预估!E87="","",[2]大数据效果预估!E87)</f>
        <v/>
      </c>
      <c r="F87" s="229" t="str">
        <f>IF([2]大数据效果预估!F87="","",[2]大数据效果预估!F87)</f>
        <v/>
      </c>
      <c r="G87" s="229" t="str">
        <f>IF([2]大数据效果预估!G87="","",[2]大数据效果预估!G87)</f>
        <v/>
      </c>
      <c r="H87" s="229" t="str">
        <f>IF([2]大数据效果预估!H87="","",[2]大数据效果预估!H87)</f>
        <v/>
      </c>
      <c r="I87" s="229" t="str">
        <f>IF([2]大数据效果预估!I87="","",[2]大数据效果预估!I87)</f>
        <v/>
      </c>
      <c r="J87" s="229" t="str">
        <f>IF([2]大数据效果预估!J87="","",[2]大数据效果预估!J87)</f>
        <v/>
      </c>
      <c r="K87" s="229" t="str">
        <f>IF([2]大数据效果预估!K87="","",[2]大数据效果预估!K87)</f>
        <v/>
      </c>
      <c r="L87" s="229" t="str">
        <f>IF([2]大数据效果预估!L87="","",[2]大数据效果预估!L87)</f>
        <v/>
      </c>
      <c r="M87" s="229" t="str">
        <f>IF([2]大数据效果预估!M87="","",[2]大数据效果预估!M87)</f>
        <v/>
      </c>
      <c r="N87" s="229" t="str">
        <f>IF([2]大数据效果预估!N87="","",[2]大数据效果预估!N87)</f>
        <v/>
      </c>
      <c r="O87" s="229" t="str">
        <f>IF([2]大数据效果预估!O87="","",[2]大数据效果预估!O87)</f>
        <v/>
      </c>
      <c r="P87" s="229" t="str">
        <f>IF([2]大数据效果预估!P87="","",[2]大数据效果预估!P87)</f>
        <v/>
      </c>
      <c r="Q87" s="229" t="str">
        <f>IF([2]大数据效果预估!Q87="","",[2]大数据效果预估!Q87)</f>
        <v/>
      </c>
      <c r="R87" s="229" t="str">
        <f>IF([2]大数据效果预估!R87="","",[2]大数据效果预估!R87)</f>
        <v/>
      </c>
      <c r="S87" s="229" t="str">
        <f>IF([2]大数据效果预估!S87="","",[2]大数据效果预估!S87)</f>
        <v/>
      </c>
      <c r="T87" s="229" t="str">
        <f>IF([2]大数据效果预估!T87="","",[2]大数据效果预估!T87)</f>
        <v/>
      </c>
      <c r="U87" s="229" t="str">
        <f>IF([2]大数据效果预估!U87="","",[2]大数据效果预估!U87)</f>
        <v/>
      </c>
      <c r="V87" s="229" t="str">
        <f>IF([2]大数据效果预估!V87="","",[2]大数据效果预估!V87)</f>
        <v/>
      </c>
      <c r="W87" s="229" t="str">
        <f>IF([2]大数据效果预估!W87="","",[2]大数据效果预估!W87)</f>
        <v/>
      </c>
      <c r="X87" s="229" t="str">
        <f>IF([2]大数据效果预估!X87="","",[2]大数据效果预估!X87)</f>
        <v/>
      </c>
      <c r="Y87" s="229" t="str">
        <f>IF([2]大数据效果预估!Y87="","",[2]大数据效果预估!Y87)</f>
        <v/>
      </c>
      <c r="Z87" s="229" t="str">
        <f>IF([2]大数据效果预估!Z87="","",[2]大数据效果预估!Z87)</f>
        <v/>
      </c>
      <c r="AA87" s="229" t="str">
        <f>IF([2]大数据效果预估!AA87="","",[2]大数据效果预估!AA87)</f>
        <v/>
      </c>
      <c r="AB87" s="229" t="str">
        <f>IF([2]大数据效果预估!AB87="","",[2]大数据效果预估!AB87)</f>
        <v/>
      </c>
      <c r="AC87" s="229" t="str">
        <f>IF([2]大数据效果预估!AC87="","",[2]大数据效果预估!AC87)</f>
        <v/>
      </c>
      <c r="AD87" s="229" t="str">
        <f>IF([2]大数据效果预估!AD87="","",[2]大数据效果预估!AD87)</f>
        <v/>
      </c>
      <c r="AE87" s="229" t="str">
        <f>IF([2]大数据效果预估!AE87="","",[2]大数据效果预估!AE87)</f>
        <v/>
      </c>
      <c r="AF87" s="229" t="str">
        <f>IF([2]大数据效果预估!AF87="","",[2]大数据效果预估!AF87)</f>
        <v/>
      </c>
      <c r="AG87" s="229" t="str">
        <f>IF([2]大数据效果预估!AG87="","",[2]大数据效果预估!AG87)</f>
        <v/>
      </c>
      <c r="AH87" s="229" t="str">
        <f>IF([2]大数据效果预估!AH87="","",[2]大数据效果预估!AH87)</f>
        <v/>
      </c>
      <c r="AI87" s="229" t="str">
        <f>IF([2]大数据效果预估!AI87="","",[2]大数据效果预估!AI87)</f>
        <v/>
      </c>
      <c r="AJ87" s="229" t="str">
        <f>IF([2]大数据效果预估!AJ87="","",[2]大数据效果预估!AJ87)</f>
        <v/>
      </c>
      <c r="AK87" s="229" t="str">
        <f>IF([2]大数据效果预估!AK87="","",[2]大数据效果预估!AK87)</f>
        <v/>
      </c>
      <c r="AL87" s="229" t="str">
        <f>IF([2]大数据效果预估!AL87="","",[2]大数据效果预估!AL87)</f>
        <v/>
      </c>
      <c r="AM87" s="229" t="str">
        <f>IF([2]大数据效果预估!AM87="","",[2]大数据效果预估!AM87)</f>
        <v/>
      </c>
      <c r="AN87" s="229" t="str">
        <f>IF([2]大数据效果预估!AN87="","",[2]大数据效果预估!AN87)</f>
        <v/>
      </c>
      <c r="AO87" s="229" t="str">
        <f>IF([2]大数据效果预估!AO87="","",[2]大数据效果预估!AO87)</f>
        <v/>
      </c>
      <c r="AP87" s="229" t="str">
        <f>IF([2]大数据效果预估!AP87="","",[2]大数据效果预估!AP87)</f>
        <v/>
      </c>
      <c r="AQ87" s="229" t="str">
        <f>IF([2]大数据效果预估!AQ87="","",[2]大数据效果预估!AQ87)</f>
        <v/>
      </c>
      <c r="AR87" s="229" t="str">
        <f>IF([2]大数据效果预估!AR87="","",[2]大数据效果预估!AR87)</f>
        <v/>
      </c>
      <c r="AS87" s="229" t="str">
        <f>IF([2]大数据效果预估!AS87="","",[2]大数据效果预估!AS87)</f>
        <v/>
      </c>
      <c r="AT87" s="229" t="str">
        <f>IF([2]大数据效果预估!AT87="","",[2]大数据效果预估!AT87)</f>
        <v/>
      </c>
      <c r="AU87" s="229" t="str">
        <f>IF([2]大数据效果预估!AU87="","",[2]大数据效果预估!AU87)</f>
        <v/>
      </c>
      <c r="AV87" s="229" t="str">
        <f>IF([2]大数据效果预估!AV87="","",[2]大数据效果预估!AV87)</f>
        <v/>
      </c>
      <c r="AW87" s="229" t="str">
        <f>IF([2]大数据效果预估!AW87="","",[2]大数据效果预估!AW87)</f>
        <v/>
      </c>
      <c r="AX87" s="229" t="str">
        <f>IF([2]大数据效果预估!AX87="","",[2]大数据效果预估!AX87)</f>
        <v/>
      </c>
      <c r="AY87" s="229" t="str">
        <f>IF([2]大数据效果预估!AY87="","",[2]大数据效果预估!AY87)</f>
        <v/>
      </c>
      <c r="AZ87" s="229" t="str">
        <f>IF([2]大数据效果预估!AZ87="","",[2]大数据效果预估!AZ87)</f>
        <v/>
      </c>
    </row>
    <row r="88" spans="1:52">
      <c r="A88" s="229" t="str">
        <f>IF([2]大数据效果预估!A88="","",[2]大数据效果预估!A88)</f>
        <v/>
      </c>
      <c r="B88" s="229" t="str">
        <f>IF([2]大数据效果预估!B88="","",[2]大数据效果预估!B88)</f>
        <v/>
      </c>
      <c r="C88" s="229" t="str">
        <f>IF([2]大数据效果预估!C88="","",[2]大数据效果预估!C88)</f>
        <v/>
      </c>
      <c r="D88" s="229" t="str">
        <f>IF([2]大数据效果预估!D88="","",[2]大数据效果预估!D88)</f>
        <v/>
      </c>
      <c r="E88" s="229" t="str">
        <f>IF([2]大数据效果预估!E88="","",[2]大数据效果预估!E88)</f>
        <v/>
      </c>
      <c r="F88" s="229" t="str">
        <f>IF([2]大数据效果预估!F88="","",[2]大数据效果预估!F88)</f>
        <v/>
      </c>
      <c r="G88" s="229" t="str">
        <f>IF([2]大数据效果预估!G88="","",[2]大数据效果预估!G88)</f>
        <v/>
      </c>
      <c r="H88" s="229" t="str">
        <f>IF([2]大数据效果预估!H88="","",[2]大数据效果预估!H88)</f>
        <v/>
      </c>
      <c r="I88" s="229" t="str">
        <f>IF([2]大数据效果预估!I88="","",[2]大数据效果预估!I88)</f>
        <v/>
      </c>
      <c r="J88" s="229" t="str">
        <f>IF([2]大数据效果预估!J88="","",[2]大数据效果预估!J88)</f>
        <v/>
      </c>
      <c r="K88" s="229" t="str">
        <f>IF([2]大数据效果预估!K88="","",[2]大数据效果预估!K88)</f>
        <v/>
      </c>
      <c r="L88" s="229" t="str">
        <f>IF([2]大数据效果预估!L88="","",[2]大数据效果预估!L88)</f>
        <v/>
      </c>
      <c r="M88" s="229" t="str">
        <f>IF([2]大数据效果预估!M88="","",[2]大数据效果预估!M88)</f>
        <v/>
      </c>
      <c r="N88" s="229" t="str">
        <f>IF([2]大数据效果预估!N88="","",[2]大数据效果预估!N88)</f>
        <v/>
      </c>
      <c r="O88" s="229" t="str">
        <f>IF([2]大数据效果预估!O88="","",[2]大数据效果预估!O88)</f>
        <v/>
      </c>
      <c r="P88" s="229" t="str">
        <f>IF([2]大数据效果预估!P88="","",[2]大数据效果预估!P88)</f>
        <v/>
      </c>
      <c r="Q88" s="229" t="str">
        <f>IF([2]大数据效果预估!Q88="","",[2]大数据效果预估!Q88)</f>
        <v/>
      </c>
      <c r="R88" s="229" t="str">
        <f>IF([2]大数据效果预估!R88="","",[2]大数据效果预估!R88)</f>
        <v/>
      </c>
      <c r="S88" s="229" t="str">
        <f>IF([2]大数据效果预估!S88="","",[2]大数据效果预估!S88)</f>
        <v/>
      </c>
      <c r="T88" s="229" t="str">
        <f>IF([2]大数据效果预估!T88="","",[2]大数据效果预估!T88)</f>
        <v/>
      </c>
      <c r="U88" s="229" t="str">
        <f>IF([2]大数据效果预估!U88="","",[2]大数据效果预估!U88)</f>
        <v/>
      </c>
      <c r="V88" s="229" t="str">
        <f>IF([2]大数据效果预估!V88="","",[2]大数据效果预估!V88)</f>
        <v/>
      </c>
      <c r="W88" s="229" t="str">
        <f>IF([2]大数据效果预估!W88="","",[2]大数据效果预估!W88)</f>
        <v/>
      </c>
      <c r="X88" s="229" t="str">
        <f>IF([2]大数据效果预估!X88="","",[2]大数据效果预估!X88)</f>
        <v/>
      </c>
      <c r="Y88" s="229" t="str">
        <f>IF([2]大数据效果预估!Y88="","",[2]大数据效果预估!Y88)</f>
        <v/>
      </c>
      <c r="Z88" s="229" t="str">
        <f>IF([2]大数据效果预估!Z88="","",[2]大数据效果预估!Z88)</f>
        <v/>
      </c>
      <c r="AA88" s="229" t="str">
        <f>IF([2]大数据效果预估!AA88="","",[2]大数据效果预估!AA88)</f>
        <v/>
      </c>
      <c r="AB88" s="229" t="str">
        <f>IF([2]大数据效果预估!AB88="","",[2]大数据效果预估!AB88)</f>
        <v/>
      </c>
      <c r="AC88" s="229" t="str">
        <f>IF([2]大数据效果预估!AC88="","",[2]大数据效果预估!AC88)</f>
        <v/>
      </c>
      <c r="AD88" s="229" t="str">
        <f>IF([2]大数据效果预估!AD88="","",[2]大数据效果预估!AD88)</f>
        <v/>
      </c>
      <c r="AE88" s="229" t="str">
        <f>IF([2]大数据效果预估!AE88="","",[2]大数据效果预估!AE88)</f>
        <v/>
      </c>
      <c r="AF88" s="229" t="str">
        <f>IF([2]大数据效果预估!AF88="","",[2]大数据效果预估!AF88)</f>
        <v/>
      </c>
      <c r="AG88" s="229" t="str">
        <f>IF([2]大数据效果预估!AG88="","",[2]大数据效果预估!AG88)</f>
        <v/>
      </c>
      <c r="AH88" s="229" t="str">
        <f>IF([2]大数据效果预估!AH88="","",[2]大数据效果预估!AH88)</f>
        <v/>
      </c>
      <c r="AI88" s="229" t="str">
        <f>IF([2]大数据效果预估!AI88="","",[2]大数据效果预估!AI88)</f>
        <v/>
      </c>
      <c r="AJ88" s="229" t="str">
        <f>IF([2]大数据效果预估!AJ88="","",[2]大数据效果预估!AJ88)</f>
        <v/>
      </c>
      <c r="AK88" s="229" t="str">
        <f>IF([2]大数据效果预估!AK88="","",[2]大数据效果预估!AK88)</f>
        <v/>
      </c>
      <c r="AL88" s="229" t="str">
        <f>IF([2]大数据效果预估!AL88="","",[2]大数据效果预估!AL88)</f>
        <v/>
      </c>
      <c r="AM88" s="229" t="str">
        <f>IF([2]大数据效果预估!AM88="","",[2]大数据效果预估!AM88)</f>
        <v/>
      </c>
      <c r="AN88" s="229" t="str">
        <f>IF([2]大数据效果预估!AN88="","",[2]大数据效果预估!AN88)</f>
        <v/>
      </c>
      <c r="AO88" s="229" t="str">
        <f>IF([2]大数据效果预估!AO88="","",[2]大数据效果预估!AO88)</f>
        <v/>
      </c>
      <c r="AP88" s="229" t="str">
        <f>IF([2]大数据效果预估!AP88="","",[2]大数据效果预估!AP88)</f>
        <v/>
      </c>
      <c r="AQ88" s="229" t="str">
        <f>IF([2]大数据效果预估!AQ88="","",[2]大数据效果预估!AQ88)</f>
        <v/>
      </c>
      <c r="AR88" s="229" t="str">
        <f>IF([2]大数据效果预估!AR88="","",[2]大数据效果预估!AR88)</f>
        <v/>
      </c>
      <c r="AS88" s="229" t="str">
        <f>IF([2]大数据效果预估!AS88="","",[2]大数据效果预估!AS88)</f>
        <v/>
      </c>
      <c r="AT88" s="229" t="str">
        <f>IF([2]大数据效果预估!AT88="","",[2]大数据效果预估!AT88)</f>
        <v/>
      </c>
      <c r="AU88" s="229" t="str">
        <f>IF([2]大数据效果预估!AU88="","",[2]大数据效果预估!AU88)</f>
        <v/>
      </c>
      <c r="AV88" s="229" t="str">
        <f>IF([2]大数据效果预估!AV88="","",[2]大数据效果预估!AV88)</f>
        <v/>
      </c>
      <c r="AW88" s="229" t="str">
        <f>IF([2]大数据效果预估!AW88="","",[2]大数据效果预估!AW88)</f>
        <v/>
      </c>
      <c r="AX88" s="229" t="str">
        <f>IF([2]大数据效果预估!AX88="","",[2]大数据效果预估!AX88)</f>
        <v/>
      </c>
      <c r="AY88" s="229" t="str">
        <f>IF([2]大数据效果预估!AY88="","",[2]大数据效果预估!AY88)</f>
        <v/>
      </c>
      <c r="AZ88" s="229" t="str">
        <f>IF([2]大数据效果预估!AZ88="","",[2]大数据效果预估!AZ88)</f>
        <v/>
      </c>
    </row>
    <row r="89" spans="1:52">
      <c r="A89" s="229" t="str">
        <f>IF([2]大数据效果预估!A89="","",[2]大数据效果预估!A89)</f>
        <v/>
      </c>
      <c r="B89" s="229" t="str">
        <f>IF([2]大数据效果预估!B89="","",[2]大数据效果预估!B89)</f>
        <v/>
      </c>
      <c r="C89" s="229" t="str">
        <f>IF([2]大数据效果预估!C89="","",[2]大数据效果预估!C89)</f>
        <v/>
      </c>
      <c r="D89" s="229" t="str">
        <f>IF([2]大数据效果预估!D89="","",[2]大数据效果预估!D89)</f>
        <v/>
      </c>
      <c r="E89" s="229" t="str">
        <f>IF([2]大数据效果预估!E89="","",[2]大数据效果预估!E89)</f>
        <v/>
      </c>
      <c r="F89" s="229" t="str">
        <f>IF([2]大数据效果预估!F89="","",[2]大数据效果预估!F89)</f>
        <v/>
      </c>
      <c r="G89" s="229" t="str">
        <f>IF([2]大数据效果预估!G89="","",[2]大数据效果预估!G89)</f>
        <v/>
      </c>
      <c r="H89" s="229" t="str">
        <f>IF([2]大数据效果预估!H89="","",[2]大数据效果预估!H89)</f>
        <v/>
      </c>
      <c r="I89" s="229" t="str">
        <f>IF([2]大数据效果预估!I89="","",[2]大数据效果预估!I89)</f>
        <v/>
      </c>
      <c r="J89" s="229" t="str">
        <f>IF([2]大数据效果预估!J89="","",[2]大数据效果预估!J89)</f>
        <v/>
      </c>
      <c r="K89" s="229" t="str">
        <f>IF([2]大数据效果预估!K89="","",[2]大数据效果预估!K89)</f>
        <v/>
      </c>
      <c r="L89" s="229" t="str">
        <f>IF([2]大数据效果预估!L89="","",[2]大数据效果预估!L89)</f>
        <v/>
      </c>
      <c r="M89" s="229" t="str">
        <f>IF([2]大数据效果预估!M89="","",[2]大数据效果预估!M89)</f>
        <v/>
      </c>
      <c r="N89" s="229" t="str">
        <f>IF([2]大数据效果预估!N89="","",[2]大数据效果预估!N89)</f>
        <v/>
      </c>
      <c r="O89" s="229" t="str">
        <f>IF([2]大数据效果预估!O89="","",[2]大数据效果预估!O89)</f>
        <v/>
      </c>
      <c r="P89" s="229" t="str">
        <f>IF([2]大数据效果预估!P89="","",[2]大数据效果预估!P89)</f>
        <v/>
      </c>
      <c r="Q89" s="229" t="str">
        <f>IF([2]大数据效果预估!Q89="","",[2]大数据效果预估!Q89)</f>
        <v/>
      </c>
      <c r="R89" s="229" t="str">
        <f>IF([2]大数据效果预估!R89="","",[2]大数据效果预估!R89)</f>
        <v/>
      </c>
      <c r="S89" s="229" t="str">
        <f>IF([2]大数据效果预估!S89="","",[2]大数据效果预估!S89)</f>
        <v/>
      </c>
      <c r="T89" s="229" t="str">
        <f>IF([2]大数据效果预估!T89="","",[2]大数据效果预估!T89)</f>
        <v/>
      </c>
      <c r="U89" s="229" t="str">
        <f>IF([2]大数据效果预估!U89="","",[2]大数据效果预估!U89)</f>
        <v/>
      </c>
      <c r="V89" s="229" t="str">
        <f>IF([2]大数据效果预估!V89="","",[2]大数据效果预估!V89)</f>
        <v/>
      </c>
      <c r="W89" s="229" t="str">
        <f>IF([2]大数据效果预估!W89="","",[2]大数据效果预估!W89)</f>
        <v/>
      </c>
      <c r="X89" s="229" t="str">
        <f>IF([2]大数据效果预估!X89="","",[2]大数据效果预估!X89)</f>
        <v/>
      </c>
      <c r="Y89" s="229" t="str">
        <f>IF([2]大数据效果预估!Y89="","",[2]大数据效果预估!Y89)</f>
        <v/>
      </c>
      <c r="Z89" s="229" t="str">
        <f>IF([2]大数据效果预估!Z89="","",[2]大数据效果预估!Z89)</f>
        <v/>
      </c>
      <c r="AA89" s="229" t="str">
        <f>IF([2]大数据效果预估!AA89="","",[2]大数据效果预估!AA89)</f>
        <v/>
      </c>
      <c r="AB89" s="229" t="str">
        <f>IF([2]大数据效果预估!AB89="","",[2]大数据效果预估!AB89)</f>
        <v/>
      </c>
      <c r="AC89" s="229" t="str">
        <f>IF([2]大数据效果预估!AC89="","",[2]大数据效果预估!AC89)</f>
        <v/>
      </c>
      <c r="AD89" s="229" t="str">
        <f>IF([2]大数据效果预估!AD89="","",[2]大数据效果预估!AD89)</f>
        <v/>
      </c>
      <c r="AE89" s="229" t="str">
        <f>IF([2]大数据效果预估!AE89="","",[2]大数据效果预估!AE89)</f>
        <v/>
      </c>
      <c r="AF89" s="229" t="str">
        <f>IF([2]大数据效果预估!AF89="","",[2]大数据效果预估!AF89)</f>
        <v/>
      </c>
      <c r="AG89" s="229" t="str">
        <f>IF([2]大数据效果预估!AG89="","",[2]大数据效果预估!AG89)</f>
        <v/>
      </c>
      <c r="AH89" s="229" t="str">
        <f>IF([2]大数据效果预估!AH89="","",[2]大数据效果预估!AH89)</f>
        <v/>
      </c>
      <c r="AI89" s="229" t="str">
        <f>IF([2]大数据效果预估!AI89="","",[2]大数据效果预估!AI89)</f>
        <v/>
      </c>
      <c r="AJ89" s="229" t="str">
        <f>IF([2]大数据效果预估!AJ89="","",[2]大数据效果预估!AJ89)</f>
        <v/>
      </c>
      <c r="AK89" s="229" t="str">
        <f>IF([2]大数据效果预估!AK89="","",[2]大数据效果预估!AK89)</f>
        <v/>
      </c>
      <c r="AL89" s="229" t="str">
        <f>IF([2]大数据效果预估!AL89="","",[2]大数据效果预估!AL89)</f>
        <v/>
      </c>
      <c r="AM89" s="229" t="str">
        <f>IF([2]大数据效果预估!AM89="","",[2]大数据效果预估!AM89)</f>
        <v/>
      </c>
      <c r="AN89" s="229" t="str">
        <f>IF([2]大数据效果预估!AN89="","",[2]大数据效果预估!AN89)</f>
        <v/>
      </c>
      <c r="AO89" s="229" t="str">
        <f>IF([2]大数据效果预估!AO89="","",[2]大数据效果预估!AO89)</f>
        <v/>
      </c>
      <c r="AP89" s="229" t="str">
        <f>IF([2]大数据效果预估!AP89="","",[2]大数据效果预估!AP89)</f>
        <v/>
      </c>
      <c r="AQ89" s="229" t="str">
        <f>IF([2]大数据效果预估!AQ89="","",[2]大数据效果预估!AQ89)</f>
        <v/>
      </c>
      <c r="AR89" s="229" t="str">
        <f>IF([2]大数据效果预估!AR89="","",[2]大数据效果预估!AR89)</f>
        <v/>
      </c>
      <c r="AS89" s="229" t="str">
        <f>IF([2]大数据效果预估!AS89="","",[2]大数据效果预估!AS89)</f>
        <v/>
      </c>
      <c r="AT89" s="229" t="str">
        <f>IF([2]大数据效果预估!AT89="","",[2]大数据效果预估!AT89)</f>
        <v/>
      </c>
      <c r="AU89" s="229" t="str">
        <f>IF([2]大数据效果预估!AU89="","",[2]大数据效果预估!AU89)</f>
        <v/>
      </c>
      <c r="AV89" s="229" t="str">
        <f>IF([2]大数据效果预估!AV89="","",[2]大数据效果预估!AV89)</f>
        <v/>
      </c>
      <c r="AW89" s="229" t="str">
        <f>IF([2]大数据效果预估!AW89="","",[2]大数据效果预估!AW89)</f>
        <v/>
      </c>
      <c r="AX89" s="229" t="str">
        <f>IF([2]大数据效果预估!AX89="","",[2]大数据效果预估!AX89)</f>
        <v/>
      </c>
      <c r="AY89" s="229" t="str">
        <f>IF([2]大数据效果预估!AY89="","",[2]大数据效果预估!AY89)</f>
        <v/>
      </c>
      <c r="AZ89" s="229" t="str">
        <f>IF([2]大数据效果预估!AZ89="","",[2]大数据效果预估!AZ89)</f>
        <v/>
      </c>
    </row>
    <row r="90" spans="1:52">
      <c r="A90" s="229" t="str">
        <f>IF([2]大数据效果预估!A90="","",[2]大数据效果预估!A90)</f>
        <v/>
      </c>
      <c r="B90" s="229" t="str">
        <f>IF([2]大数据效果预估!B90="","",[2]大数据效果预估!B90)</f>
        <v/>
      </c>
      <c r="C90" s="229" t="str">
        <f>IF([2]大数据效果预估!C90="","",[2]大数据效果预估!C90)</f>
        <v/>
      </c>
      <c r="D90" s="229" t="str">
        <f>IF([2]大数据效果预估!D90="","",[2]大数据效果预估!D90)</f>
        <v/>
      </c>
      <c r="E90" s="229" t="str">
        <f>IF([2]大数据效果预估!E90="","",[2]大数据效果预估!E90)</f>
        <v/>
      </c>
      <c r="F90" s="229" t="str">
        <f>IF([2]大数据效果预估!F90="","",[2]大数据效果预估!F90)</f>
        <v/>
      </c>
      <c r="G90" s="229" t="str">
        <f>IF([2]大数据效果预估!G90="","",[2]大数据效果预估!G90)</f>
        <v/>
      </c>
      <c r="H90" s="229" t="str">
        <f>IF([2]大数据效果预估!H90="","",[2]大数据效果预估!H90)</f>
        <v/>
      </c>
      <c r="I90" s="229" t="str">
        <f>IF([2]大数据效果预估!I90="","",[2]大数据效果预估!I90)</f>
        <v/>
      </c>
      <c r="J90" s="229" t="str">
        <f>IF([2]大数据效果预估!J90="","",[2]大数据效果预估!J90)</f>
        <v/>
      </c>
      <c r="K90" s="229" t="str">
        <f>IF([2]大数据效果预估!K90="","",[2]大数据效果预估!K90)</f>
        <v/>
      </c>
      <c r="L90" s="229" t="str">
        <f>IF([2]大数据效果预估!L90="","",[2]大数据效果预估!L90)</f>
        <v/>
      </c>
      <c r="M90" s="229" t="str">
        <f>IF([2]大数据效果预估!M90="","",[2]大数据效果预估!M90)</f>
        <v/>
      </c>
      <c r="N90" s="229" t="str">
        <f>IF([2]大数据效果预估!N90="","",[2]大数据效果预估!N90)</f>
        <v/>
      </c>
      <c r="O90" s="229" t="str">
        <f>IF([2]大数据效果预估!O90="","",[2]大数据效果预估!O90)</f>
        <v/>
      </c>
      <c r="P90" s="229" t="str">
        <f>IF([2]大数据效果预估!P90="","",[2]大数据效果预估!P90)</f>
        <v/>
      </c>
      <c r="Q90" s="229" t="str">
        <f>IF([2]大数据效果预估!Q90="","",[2]大数据效果预估!Q90)</f>
        <v/>
      </c>
      <c r="R90" s="229" t="str">
        <f>IF([2]大数据效果预估!R90="","",[2]大数据效果预估!R90)</f>
        <v/>
      </c>
      <c r="S90" s="229" t="str">
        <f>IF([2]大数据效果预估!S90="","",[2]大数据效果预估!S90)</f>
        <v/>
      </c>
      <c r="T90" s="229" t="str">
        <f>IF([2]大数据效果预估!T90="","",[2]大数据效果预估!T90)</f>
        <v/>
      </c>
      <c r="U90" s="229" t="str">
        <f>IF([2]大数据效果预估!U90="","",[2]大数据效果预估!U90)</f>
        <v/>
      </c>
      <c r="V90" s="229" t="str">
        <f>IF([2]大数据效果预估!V90="","",[2]大数据效果预估!V90)</f>
        <v/>
      </c>
      <c r="W90" s="229" t="str">
        <f>IF([2]大数据效果预估!W90="","",[2]大数据效果预估!W90)</f>
        <v/>
      </c>
      <c r="X90" s="229" t="str">
        <f>IF([2]大数据效果预估!X90="","",[2]大数据效果预估!X90)</f>
        <v/>
      </c>
      <c r="Y90" s="229" t="str">
        <f>IF([2]大数据效果预估!Y90="","",[2]大数据效果预估!Y90)</f>
        <v/>
      </c>
      <c r="Z90" s="229" t="str">
        <f>IF([2]大数据效果预估!Z90="","",[2]大数据效果预估!Z90)</f>
        <v/>
      </c>
      <c r="AA90" s="229" t="str">
        <f>IF([2]大数据效果预估!AA90="","",[2]大数据效果预估!AA90)</f>
        <v/>
      </c>
      <c r="AB90" s="229" t="str">
        <f>IF([2]大数据效果预估!AB90="","",[2]大数据效果预估!AB90)</f>
        <v/>
      </c>
      <c r="AC90" s="229" t="str">
        <f>IF([2]大数据效果预估!AC90="","",[2]大数据效果预估!AC90)</f>
        <v/>
      </c>
      <c r="AD90" s="229" t="str">
        <f>IF([2]大数据效果预估!AD90="","",[2]大数据效果预估!AD90)</f>
        <v/>
      </c>
      <c r="AE90" s="229" t="str">
        <f>IF([2]大数据效果预估!AE90="","",[2]大数据效果预估!AE90)</f>
        <v/>
      </c>
      <c r="AF90" s="229" t="str">
        <f>IF([2]大数据效果预估!AF90="","",[2]大数据效果预估!AF90)</f>
        <v/>
      </c>
      <c r="AG90" s="229" t="str">
        <f>IF([2]大数据效果预估!AG90="","",[2]大数据效果预估!AG90)</f>
        <v/>
      </c>
      <c r="AH90" s="229" t="str">
        <f>IF([2]大数据效果预估!AH90="","",[2]大数据效果预估!AH90)</f>
        <v/>
      </c>
      <c r="AI90" s="229" t="str">
        <f>IF([2]大数据效果预估!AI90="","",[2]大数据效果预估!AI90)</f>
        <v/>
      </c>
      <c r="AJ90" s="229" t="str">
        <f>IF([2]大数据效果预估!AJ90="","",[2]大数据效果预估!AJ90)</f>
        <v/>
      </c>
      <c r="AK90" s="229" t="str">
        <f>IF([2]大数据效果预估!AK90="","",[2]大数据效果预估!AK90)</f>
        <v/>
      </c>
      <c r="AL90" s="229" t="str">
        <f>IF([2]大数据效果预估!AL90="","",[2]大数据效果预估!AL90)</f>
        <v/>
      </c>
      <c r="AM90" s="229" t="str">
        <f>IF([2]大数据效果预估!AM90="","",[2]大数据效果预估!AM90)</f>
        <v/>
      </c>
      <c r="AN90" s="229" t="str">
        <f>IF([2]大数据效果预估!AN90="","",[2]大数据效果预估!AN90)</f>
        <v/>
      </c>
      <c r="AO90" s="229" t="str">
        <f>IF([2]大数据效果预估!AO90="","",[2]大数据效果预估!AO90)</f>
        <v/>
      </c>
      <c r="AP90" s="229" t="str">
        <f>IF([2]大数据效果预估!AP90="","",[2]大数据效果预估!AP90)</f>
        <v/>
      </c>
      <c r="AQ90" s="229" t="str">
        <f>IF([2]大数据效果预估!AQ90="","",[2]大数据效果预估!AQ90)</f>
        <v/>
      </c>
      <c r="AR90" s="229" t="str">
        <f>IF([2]大数据效果预估!AR90="","",[2]大数据效果预估!AR90)</f>
        <v/>
      </c>
      <c r="AS90" s="229" t="str">
        <f>IF([2]大数据效果预估!AS90="","",[2]大数据效果预估!AS90)</f>
        <v/>
      </c>
      <c r="AT90" s="229" t="str">
        <f>IF([2]大数据效果预估!AT90="","",[2]大数据效果预估!AT90)</f>
        <v/>
      </c>
      <c r="AU90" s="229" t="str">
        <f>IF([2]大数据效果预估!AU90="","",[2]大数据效果预估!AU90)</f>
        <v/>
      </c>
      <c r="AV90" s="229" t="str">
        <f>IF([2]大数据效果预估!AV90="","",[2]大数据效果预估!AV90)</f>
        <v/>
      </c>
      <c r="AW90" s="229" t="str">
        <f>IF([2]大数据效果预估!AW90="","",[2]大数据效果预估!AW90)</f>
        <v/>
      </c>
      <c r="AX90" s="229" t="str">
        <f>IF([2]大数据效果预估!AX90="","",[2]大数据效果预估!AX90)</f>
        <v/>
      </c>
      <c r="AY90" s="229" t="str">
        <f>IF([2]大数据效果预估!AY90="","",[2]大数据效果预估!AY90)</f>
        <v/>
      </c>
      <c r="AZ90" s="229" t="str">
        <f>IF([2]大数据效果预估!AZ90="","",[2]大数据效果预估!AZ90)</f>
        <v/>
      </c>
    </row>
    <row r="91" spans="1:52">
      <c r="A91" s="229" t="str">
        <f>IF([2]大数据效果预估!A91="","",[2]大数据效果预估!A91)</f>
        <v/>
      </c>
      <c r="B91" s="229" t="str">
        <f>IF([2]大数据效果预估!B91="","",[2]大数据效果预估!B91)</f>
        <v/>
      </c>
      <c r="C91" s="229" t="str">
        <f>IF([2]大数据效果预估!C91="","",[2]大数据效果预估!C91)</f>
        <v/>
      </c>
      <c r="D91" s="229" t="str">
        <f>IF([2]大数据效果预估!D91="","",[2]大数据效果预估!D91)</f>
        <v/>
      </c>
      <c r="E91" s="229" t="str">
        <f>IF([2]大数据效果预估!E91="","",[2]大数据效果预估!E91)</f>
        <v/>
      </c>
      <c r="F91" s="229" t="str">
        <f>IF([2]大数据效果预估!F91="","",[2]大数据效果预估!F91)</f>
        <v/>
      </c>
      <c r="G91" s="229" t="str">
        <f>IF([2]大数据效果预估!G91="","",[2]大数据效果预估!G91)</f>
        <v/>
      </c>
      <c r="H91" s="229" t="str">
        <f>IF([2]大数据效果预估!H91="","",[2]大数据效果预估!H91)</f>
        <v/>
      </c>
      <c r="I91" s="229" t="str">
        <f>IF([2]大数据效果预估!I91="","",[2]大数据效果预估!I91)</f>
        <v/>
      </c>
      <c r="J91" s="229" t="str">
        <f>IF([2]大数据效果预估!J91="","",[2]大数据效果预估!J91)</f>
        <v/>
      </c>
      <c r="K91" s="229" t="str">
        <f>IF([2]大数据效果预估!K91="","",[2]大数据效果预估!K91)</f>
        <v/>
      </c>
      <c r="L91" s="229" t="str">
        <f>IF([2]大数据效果预估!L91="","",[2]大数据效果预估!L91)</f>
        <v/>
      </c>
      <c r="M91" s="229" t="str">
        <f>IF([2]大数据效果预估!M91="","",[2]大数据效果预估!M91)</f>
        <v/>
      </c>
      <c r="N91" s="229" t="str">
        <f>IF([2]大数据效果预估!N91="","",[2]大数据效果预估!N91)</f>
        <v/>
      </c>
      <c r="O91" s="229" t="str">
        <f>IF([2]大数据效果预估!O91="","",[2]大数据效果预估!O91)</f>
        <v/>
      </c>
      <c r="P91" s="229" t="str">
        <f>IF([2]大数据效果预估!P91="","",[2]大数据效果预估!P91)</f>
        <v/>
      </c>
      <c r="Q91" s="229" t="str">
        <f>IF([2]大数据效果预估!Q91="","",[2]大数据效果预估!Q91)</f>
        <v/>
      </c>
      <c r="R91" s="229" t="str">
        <f>IF([2]大数据效果预估!R91="","",[2]大数据效果预估!R91)</f>
        <v/>
      </c>
      <c r="S91" s="229" t="str">
        <f>IF([2]大数据效果预估!S91="","",[2]大数据效果预估!S91)</f>
        <v/>
      </c>
      <c r="T91" s="229" t="str">
        <f>IF([2]大数据效果预估!T91="","",[2]大数据效果预估!T91)</f>
        <v/>
      </c>
      <c r="U91" s="229" t="str">
        <f>IF([2]大数据效果预估!U91="","",[2]大数据效果预估!U91)</f>
        <v/>
      </c>
      <c r="V91" s="229" t="str">
        <f>IF([2]大数据效果预估!V91="","",[2]大数据效果预估!V91)</f>
        <v/>
      </c>
      <c r="W91" s="229" t="str">
        <f>IF([2]大数据效果预估!W91="","",[2]大数据效果预估!W91)</f>
        <v/>
      </c>
      <c r="X91" s="229" t="str">
        <f>IF([2]大数据效果预估!X91="","",[2]大数据效果预估!X91)</f>
        <v/>
      </c>
      <c r="Y91" s="229" t="str">
        <f>IF([2]大数据效果预估!Y91="","",[2]大数据效果预估!Y91)</f>
        <v/>
      </c>
      <c r="Z91" s="229" t="str">
        <f>IF([2]大数据效果预估!Z91="","",[2]大数据效果预估!Z91)</f>
        <v/>
      </c>
      <c r="AA91" s="229" t="str">
        <f>IF([2]大数据效果预估!AA91="","",[2]大数据效果预估!AA91)</f>
        <v/>
      </c>
      <c r="AB91" s="229" t="str">
        <f>IF([2]大数据效果预估!AB91="","",[2]大数据效果预估!AB91)</f>
        <v/>
      </c>
      <c r="AC91" s="229" t="str">
        <f>IF([2]大数据效果预估!AC91="","",[2]大数据效果预估!AC91)</f>
        <v/>
      </c>
      <c r="AD91" s="229" t="str">
        <f>IF([2]大数据效果预估!AD91="","",[2]大数据效果预估!AD91)</f>
        <v/>
      </c>
      <c r="AE91" s="229" t="str">
        <f>IF([2]大数据效果预估!AE91="","",[2]大数据效果预估!AE91)</f>
        <v/>
      </c>
      <c r="AF91" s="229" t="str">
        <f>IF([2]大数据效果预估!AF91="","",[2]大数据效果预估!AF91)</f>
        <v/>
      </c>
      <c r="AG91" s="229" t="str">
        <f>IF([2]大数据效果预估!AG91="","",[2]大数据效果预估!AG91)</f>
        <v/>
      </c>
      <c r="AH91" s="229" t="str">
        <f>IF([2]大数据效果预估!AH91="","",[2]大数据效果预估!AH91)</f>
        <v/>
      </c>
      <c r="AI91" s="229" t="str">
        <f>IF([2]大数据效果预估!AI91="","",[2]大数据效果预估!AI91)</f>
        <v/>
      </c>
      <c r="AJ91" s="229" t="str">
        <f>IF([2]大数据效果预估!AJ91="","",[2]大数据效果预估!AJ91)</f>
        <v/>
      </c>
      <c r="AK91" s="229" t="str">
        <f>IF([2]大数据效果预估!AK91="","",[2]大数据效果预估!AK91)</f>
        <v/>
      </c>
      <c r="AL91" s="229" t="str">
        <f>IF([2]大数据效果预估!AL91="","",[2]大数据效果预估!AL91)</f>
        <v/>
      </c>
      <c r="AM91" s="229" t="str">
        <f>IF([2]大数据效果预估!AM91="","",[2]大数据效果预估!AM91)</f>
        <v/>
      </c>
      <c r="AN91" s="229" t="str">
        <f>IF([2]大数据效果预估!AN91="","",[2]大数据效果预估!AN91)</f>
        <v/>
      </c>
      <c r="AO91" s="229" t="str">
        <f>IF([2]大数据效果预估!AO91="","",[2]大数据效果预估!AO91)</f>
        <v/>
      </c>
      <c r="AP91" s="229" t="str">
        <f>IF([2]大数据效果预估!AP91="","",[2]大数据效果预估!AP91)</f>
        <v/>
      </c>
      <c r="AQ91" s="229" t="str">
        <f>IF([2]大数据效果预估!AQ91="","",[2]大数据效果预估!AQ91)</f>
        <v/>
      </c>
      <c r="AR91" s="229" t="str">
        <f>IF([2]大数据效果预估!AR91="","",[2]大数据效果预估!AR91)</f>
        <v/>
      </c>
      <c r="AS91" s="229" t="str">
        <f>IF([2]大数据效果预估!AS91="","",[2]大数据效果预估!AS91)</f>
        <v/>
      </c>
      <c r="AT91" s="229" t="str">
        <f>IF([2]大数据效果预估!AT91="","",[2]大数据效果预估!AT91)</f>
        <v/>
      </c>
      <c r="AU91" s="229" t="str">
        <f>IF([2]大数据效果预估!AU91="","",[2]大数据效果预估!AU91)</f>
        <v/>
      </c>
      <c r="AV91" s="229" t="str">
        <f>IF([2]大数据效果预估!AV91="","",[2]大数据效果预估!AV91)</f>
        <v/>
      </c>
      <c r="AW91" s="229" t="str">
        <f>IF([2]大数据效果预估!AW91="","",[2]大数据效果预估!AW91)</f>
        <v/>
      </c>
      <c r="AX91" s="229" t="str">
        <f>IF([2]大数据效果预估!AX91="","",[2]大数据效果预估!AX91)</f>
        <v/>
      </c>
      <c r="AY91" s="229" t="str">
        <f>IF([2]大数据效果预估!AY91="","",[2]大数据效果预估!AY91)</f>
        <v/>
      </c>
      <c r="AZ91" s="229" t="str">
        <f>IF([2]大数据效果预估!AZ91="","",[2]大数据效果预估!AZ91)</f>
        <v/>
      </c>
    </row>
    <row r="92" spans="1:52">
      <c r="A92" s="229" t="str">
        <f>IF([2]大数据效果预估!A92="","",[2]大数据效果预估!A92)</f>
        <v/>
      </c>
      <c r="B92" s="229" t="str">
        <f>IF([2]大数据效果预估!B92="","",[2]大数据效果预估!B92)</f>
        <v/>
      </c>
      <c r="C92" s="229" t="str">
        <f>IF([2]大数据效果预估!C92="","",[2]大数据效果预估!C92)</f>
        <v/>
      </c>
      <c r="D92" s="229" t="str">
        <f>IF([2]大数据效果预估!D92="","",[2]大数据效果预估!D92)</f>
        <v/>
      </c>
      <c r="E92" s="229" t="str">
        <f>IF([2]大数据效果预估!E92="","",[2]大数据效果预估!E92)</f>
        <v/>
      </c>
      <c r="F92" s="229" t="str">
        <f>IF([2]大数据效果预估!F92="","",[2]大数据效果预估!F92)</f>
        <v/>
      </c>
      <c r="G92" s="229" t="str">
        <f>IF([2]大数据效果预估!G92="","",[2]大数据效果预估!G92)</f>
        <v/>
      </c>
      <c r="H92" s="229" t="str">
        <f>IF([2]大数据效果预估!H92="","",[2]大数据效果预估!H92)</f>
        <v/>
      </c>
      <c r="I92" s="229" t="str">
        <f>IF([2]大数据效果预估!I92="","",[2]大数据效果预估!I92)</f>
        <v/>
      </c>
      <c r="J92" s="229" t="str">
        <f>IF([2]大数据效果预估!J92="","",[2]大数据效果预估!J92)</f>
        <v/>
      </c>
      <c r="K92" s="229" t="str">
        <f>IF([2]大数据效果预估!K92="","",[2]大数据效果预估!K92)</f>
        <v/>
      </c>
      <c r="L92" s="229" t="str">
        <f>IF([2]大数据效果预估!L92="","",[2]大数据效果预估!L92)</f>
        <v/>
      </c>
      <c r="M92" s="229" t="str">
        <f>IF([2]大数据效果预估!M92="","",[2]大数据效果预估!M92)</f>
        <v/>
      </c>
      <c r="N92" s="229" t="str">
        <f>IF([2]大数据效果预估!N92="","",[2]大数据效果预估!N92)</f>
        <v/>
      </c>
      <c r="O92" s="229" t="str">
        <f>IF([2]大数据效果预估!O92="","",[2]大数据效果预估!O92)</f>
        <v/>
      </c>
      <c r="P92" s="229" t="str">
        <f>IF([2]大数据效果预估!P92="","",[2]大数据效果预估!P92)</f>
        <v/>
      </c>
      <c r="Q92" s="229" t="str">
        <f>IF([2]大数据效果预估!Q92="","",[2]大数据效果预估!Q92)</f>
        <v/>
      </c>
      <c r="R92" s="229" t="str">
        <f>IF([2]大数据效果预估!R92="","",[2]大数据效果预估!R92)</f>
        <v/>
      </c>
      <c r="S92" s="229" t="str">
        <f>IF([2]大数据效果预估!S92="","",[2]大数据效果预估!S92)</f>
        <v/>
      </c>
      <c r="T92" s="229" t="str">
        <f>IF([2]大数据效果预估!T92="","",[2]大数据效果预估!T92)</f>
        <v/>
      </c>
      <c r="U92" s="229" t="str">
        <f>IF([2]大数据效果预估!U92="","",[2]大数据效果预估!U92)</f>
        <v/>
      </c>
      <c r="V92" s="229" t="str">
        <f>IF([2]大数据效果预估!V92="","",[2]大数据效果预估!V92)</f>
        <v/>
      </c>
      <c r="W92" s="229" t="str">
        <f>IF([2]大数据效果预估!W92="","",[2]大数据效果预估!W92)</f>
        <v/>
      </c>
      <c r="X92" s="229" t="str">
        <f>IF([2]大数据效果预估!X92="","",[2]大数据效果预估!X92)</f>
        <v/>
      </c>
      <c r="Y92" s="229" t="str">
        <f>IF([2]大数据效果预估!Y92="","",[2]大数据效果预估!Y92)</f>
        <v/>
      </c>
      <c r="Z92" s="229" t="str">
        <f>IF([2]大数据效果预估!Z92="","",[2]大数据效果预估!Z92)</f>
        <v/>
      </c>
      <c r="AA92" s="229" t="str">
        <f>IF([2]大数据效果预估!AA92="","",[2]大数据效果预估!AA92)</f>
        <v/>
      </c>
      <c r="AB92" s="229" t="str">
        <f>IF([2]大数据效果预估!AB92="","",[2]大数据效果预估!AB92)</f>
        <v/>
      </c>
      <c r="AC92" s="229" t="str">
        <f>IF([2]大数据效果预估!AC92="","",[2]大数据效果预估!AC92)</f>
        <v/>
      </c>
      <c r="AD92" s="229" t="str">
        <f>IF([2]大数据效果预估!AD92="","",[2]大数据效果预估!AD92)</f>
        <v/>
      </c>
      <c r="AE92" s="229" t="str">
        <f>IF([2]大数据效果预估!AE92="","",[2]大数据效果预估!AE92)</f>
        <v/>
      </c>
      <c r="AF92" s="229" t="str">
        <f>IF([2]大数据效果预估!AF92="","",[2]大数据效果预估!AF92)</f>
        <v/>
      </c>
      <c r="AG92" s="229" t="str">
        <f>IF([2]大数据效果预估!AG92="","",[2]大数据效果预估!AG92)</f>
        <v/>
      </c>
      <c r="AH92" s="229" t="str">
        <f>IF([2]大数据效果预估!AH92="","",[2]大数据效果预估!AH92)</f>
        <v/>
      </c>
      <c r="AI92" s="229" t="str">
        <f>IF([2]大数据效果预估!AI92="","",[2]大数据效果预估!AI92)</f>
        <v/>
      </c>
      <c r="AJ92" s="229" t="str">
        <f>IF([2]大数据效果预估!AJ92="","",[2]大数据效果预估!AJ92)</f>
        <v/>
      </c>
      <c r="AK92" s="229" t="str">
        <f>IF([2]大数据效果预估!AK92="","",[2]大数据效果预估!AK92)</f>
        <v/>
      </c>
      <c r="AL92" s="229" t="str">
        <f>IF([2]大数据效果预估!AL92="","",[2]大数据效果预估!AL92)</f>
        <v/>
      </c>
      <c r="AM92" s="229" t="str">
        <f>IF([2]大数据效果预估!AM92="","",[2]大数据效果预估!AM92)</f>
        <v/>
      </c>
      <c r="AN92" s="229" t="str">
        <f>IF([2]大数据效果预估!AN92="","",[2]大数据效果预估!AN92)</f>
        <v/>
      </c>
      <c r="AO92" s="229" t="str">
        <f>IF([2]大数据效果预估!AO92="","",[2]大数据效果预估!AO92)</f>
        <v/>
      </c>
      <c r="AP92" s="229" t="str">
        <f>IF([2]大数据效果预估!AP92="","",[2]大数据效果预估!AP92)</f>
        <v/>
      </c>
      <c r="AQ92" s="229" t="str">
        <f>IF([2]大数据效果预估!AQ92="","",[2]大数据效果预估!AQ92)</f>
        <v/>
      </c>
      <c r="AR92" s="229" t="str">
        <f>IF([2]大数据效果预估!AR92="","",[2]大数据效果预估!AR92)</f>
        <v/>
      </c>
      <c r="AS92" s="229" t="str">
        <f>IF([2]大数据效果预估!AS92="","",[2]大数据效果预估!AS92)</f>
        <v/>
      </c>
      <c r="AT92" s="229" t="str">
        <f>IF([2]大数据效果预估!AT92="","",[2]大数据效果预估!AT92)</f>
        <v/>
      </c>
      <c r="AU92" s="229" t="str">
        <f>IF([2]大数据效果预估!AU92="","",[2]大数据效果预估!AU92)</f>
        <v/>
      </c>
      <c r="AV92" s="229" t="str">
        <f>IF([2]大数据效果预估!AV92="","",[2]大数据效果预估!AV92)</f>
        <v/>
      </c>
      <c r="AW92" s="229" t="str">
        <f>IF([2]大数据效果预估!AW92="","",[2]大数据效果预估!AW92)</f>
        <v/>
      </c>
      <c r="AX92" s="229" t="str">
        <f>IF([2]大数据效果预估!AX92="","",[2]大数据效果预估!AX92)</f>
        <v/>
      </c>
      <c r="AY92" s="229" t="str">
        <f>IF([2]大数据效果预估!AY92="","",[2]大数据效果预估!AY92)</f>
        <v/>
      </c>
      <c r="AZ92" s="229" t="str">
        <f>IF([2]大数据效果预估!AZ92="","",[2]大数据效果预估!AZ92)</f>
        <v/>
      </c>
    </row>
    <row r="93" spans="1:52">
      <c r="A93" s="229" t="str">
        <f>IF([2]大数据效果预估!A93="","",[2]大数据效果预估!A93)</f>
        <v/>
      </c>
      <c r="B93" s="229" t="str">
        <f>IF([2]大数据效果预估!B93="","",[2]大数据效果预估!B93)</f>
        <v/>
      </c>
      <c r="C93" s="229" t="str">
        <f>IF([2]大数据效果预估!C93="","",[2]大数据效果预估!C93)</f>
        <v/>
      </c>
      <c r="D93" s="229" t="str">
        <f>IF([2]大数据效果预估!D93="","",[2]大数据效果预估!D93)</f>
        <v/>
      </c>
      <c r="E93" s="229" t="str">
        <f>IF([2]大数据效果预估!E93="","",[2]大数据效果预估!E93)</f>
        <v/>
      </c>
      <c r="F93" s="229" t="str">
        <f>IF([2]大数据效果预估!F93="","",[2]大数据效果预估!F93)</f>
        <v/>
      </c>
      <c r="G93" s="229" t="str">
        <f>IF([2]大数据效果预估!G93="","",[2]大数据效果预估!G93)</f>
        <v/>
      </c>
      <c r="H93" s="229" t="str">
        <f>IF([2]大数据效果预估!H93="","",[2]大数据效果预估!H93)</f>
        <v/>
      </c>
      <c r="I93" s="229" t="str">
        <f>IF([2]大数据效果预估!I93="","",[2]大数据效果预估!I93)</f>
        <v/>
      </c>
      <c r="J93" s="229" t="str">
        <f>IF([2]大数据效果预估!J93="","",[2]大数据效果预估!J93)</f>
        <v/>
      </c>
      <c r="K93" s="229" t="str">
        <f>IF([2]大数据效果预估!K93="","",[2]大数据效果预估!K93)</f>
        <v/>
      </c>
      <c r="L93" s="229" t="str">
        <f>IF([2]大数据效果预估!L93="","",[2]大数据效果预估!L93)</f>
        <v/>
      </c>
      <c r="M93" s="229" t="str">
        <f>IF([2]大数据效果预估!M93="","",[2]大数据效果预估!M93)</f>
        <v/>
      </c>
      <c r="N93" s="229" t="str">
        <f>IF([2]大数据效果预估!N93="","",[2]大数据效果预估!N93)</f>
        <v/>
      </c>
      <c r="O93" s="229" t="str">
        <f>IF([2]大数据效果预估!O93="","",[2]大数据效果预估!O93)</f>
        <v/>
      </c>
      <c r="P93" s="229" t="str">
        <f>IF([2]大数据效果预估!P93="","",[2]大数据效果预估!P93)</f>
        <v/>
      </c>
      <c r="Q93" s="229" t="str">
        <f>IF([2]大数据效果预估!Q93="","",[2]大数据效果预估!Q93)</f>
        <v/>
      </c>
      <c r="R93" s="229" t="str">
        <f>IF([2]大数据效果预估!R93="","",[2]大数据效果预估!R93)</f>
        <v/>
      </c>
      <c r="S93" s="229" t="str">
        <f>IF([2]大数据效果预估!S93="","",[2]大数据效果预估!S93)</f>
        <v/>
      </c>
      <c r="T93" s="229" t="str">
        <f>IF([2]大数据效果预估!T93="","",[2]大数据效果预估!T93)</f>
        <v/>
      </c>
      <c r="U93" s="229" t="str">
        <f>IF([2]大数据效果预估!U93="","",[2]大数据效果预估!U93)</f>
        <v/>
      </c>
      <c r="V93" s="229" t="str">
        <f>IF([2]大数据效果预估!V93="","",[2]大数据效果预估!V93)</f>
        <v/>
      </c>
      <c r="W93" s="229" t="str">
        <f>IF([2]大数据效果预估!W93="","",[2]大数据效果预估!W93)</f>
        <v/>
      </c>
      <c r="X93" s="229" t="str">
        <f>IF([2]大数据效果预估!X93="","",[2]大数据效果预估!X93)</f>
        <v/>
      </c>
      <c r="Y93" s="229" t="str">
        <f>IF([2]大数据效果预估!Y93="","",[2]大数据效果预估!Y93)</f>
        <v/>
      </c>
      <c r="Z93" s="229" t="str">
        <f>IF([2]大数据效果预估!Z93="","",[2]大数据效果预估!Z93)</f>
        <v/>
      </c>
      <c r="AA93" s="229" t="str">
        <f>IF([2]大数据效果预估!AA93="","",[2]大数据效果预估!AA93)</f>
        <v/>
      </c>
      <c r="AB93" s="229" t="str">
        <f>IF([2]大数据效果预估!AB93="","",[2]大数据效果预估!AB93)</f>
        <v/>
      </c>
      <c r="AC93" s="229" t="str">
        <f>IF([2]大数据效果预估!AC93="","",[2]大数据效果预估!AC93)</f>
        <v/>
      </c>
      <c r="AD93" s="229" t="str">
        <f>IF([2]大数据效果预估!AD93="","",[2]大数据效果预估!AD93)</f>
        <v/>
      </c>
      <c r="AE93" s="229" t="str">
        <f>IF([2]大数据效果预估!AE93="","",[2]大数据效果预估!AE93)</f>
        <v/>
      </c>
      <c r="AF93" s="229" t="str">
        <f>IF([2]大数据效果预估!AF93="","",[2]大数据效果预估!AF93)</f>
        <v/>
      </c>
      <c r="AG93" s="229" t="str">
        <f>IF([2]大数据效果预估!AG93="","",[2]大数据效果预估!AG93)</f>
        <v/>
      </c>
      <c r="AH93" s="229" t="str">
        <f>IF([2]大数据效果预估!AH93="","",[2]大数据效果预估!AH93)</f>
        <v/>
      </c>
      <c r="AI93" s="229" t="str">
        <f>IF([2]大数据效果预估!AI93="","",[2]大数据效果预估!AI93)</f>
        <v/>
      </c>
      <c r="AJ93" s="229" t="str">
        <f>IF([2]大数据效果预估!AJ93="","",[2]大数据效果预估!AJ93)</f>
        <v/>
      </c>
      <c r="AK93" s="229" t="str">
        <f>IF([2]大数据效果预估!AK93="","",[2]大数据效果预估!AK93)</f>
        <v/>
      </c>
      <c r="AL93" s="229" t="str">
        <f>IF([2]大数据效果预估!AL93="","",[2]大数据效果预估!AL93)</f>
        <v/>
      </c>
      <c r="AM93" s="229" t="str">
        <f>IF([2]大数据效果预估!AM93="","",[2]大数据效果预估!AM93)</f>
        <v/>
      </c>
      <c r="AN93" s="229" t="str">
        <f>IF([2]大数据效果预估!AN93="","",[2]大数据效果预估!AN93)</f>
        <v/>
      </c>
      <c r="AO93" s="229" t="str">
        <f>IF([2]大数据效果预估!AO93="","",[2]大数据效果预估!AO93)</f>
        <v/>
      </c>
      <c r="AP93" s="229" t="str">
        <f>IF([2]大数据效果预估!AP93="","",[2]大数据效果预估!AP93)</f>
        <v/>
      </c>
      <c r="AQ93" s="229" t="str">
        <f>IF([2]大数据效果预估!AQ93="","",[2]大数据效果预估!AQ93)</f>
        <v/>
      </c>
      <c r="AR93" s="229" t="str">
        <f>IF([2]大数据效果预估!AR93="","",[2]大数据效果预估!AR93)</f>
        <v/>
      </c>
      <c r="AS93" s="229" t="str">
        <f>IF([2]大数据效果预估!AS93="","",[2]大数据效果预估!AS93)</f>
        <v/>
      </c>
      <c r="AT93" s="229" t="str">
        <f>IF([2]大数据效果预估!AT93="","",[2]大数据效果预估!AT93)</f>
        <v/>
      </c>
      <c r="AU93" s="229" t="str">
        <f>IF([2]大数据效果预估!AU93="","",[2]大数据效果预估!AU93)</f>
        <v/>
      </c>
      <c r="AV93" s="229" t="str">
        <f>IF([2]大数据效果预估!AV93="","",[2]大数据效果预估!AV93)</f>
        <v/>
      </c>
      <c r="AW93" s="229" t="str">
        <f>IF([2]大数据效果预估!AW93="","",[2]大数据效果预估!AW93)</f>
        <v/>
      </c>
      <c r="AX93" s="229" t="str">
        <f>IF([2]大数据效果预估!AX93="","",[2]大数据效果预估!AX93)</f>
        <v/>
      </c>
      <c r="AY93" s="229" t="str">
        <f>IF([2]大数据效果预估!AY93="","",[2]大数据效果预估!AY93)</f>
        <v/>
      </c>
      <c r="AZ93" s="229" t="str">
        <f>IF([2]大数据效果预估!AZ93="","",[2]大数据效果预估!AZ93)</f>
        <v/>
      </c>
    </row>
    <row r="94" spans="1:52">
      <c r="A94" s="229" t="str">
        <f>IF([2]大数据效果预估!A94="","",[2]大数据效果预估!A94)</f>
        <v/>
      </c>
      <c r="B94" s="229" t="str">
        <f>IF([2]大数据效果预估!B94="","",[2]大数据效果预估!B94)</f>
        <v/>
      </c>
      <c r="C94" s="229" t="str">
        <f>IF([2]大数据效果预估!C94="","",[2]大数据效果预估!C94)</f>
        <v/>
      </c>
      <c r="D94" s="229" t="str">
        <f>IF([2]大数据效果预估!D94="","",[2]大数据效果预估!D94)</f>
        <v/>
      </c>
      <c r="E94" s="229" t="str">
        <f>IF([2]大数据效果预估!E94="","",[2]大数据效果预估!E94)</f>
        <v/>
      </c>
      <c r="F94" s="229" t="str">
        <f>IF([2]大数据效果预估!F94="","",[2]大数据效果预估!F94)</f>
        <v/>
      </c>
      <c r="G94" s="229" t="str">
        <f>IF([2]大数据效果预估!G94="","",[2]大数据效果预估!G94)</f>
        <v/>
      </c>
      <c r="H94" s="229" t="str">
        <f>IF([2]大数据效果预估!H94="","",[2]大数据效果预估!H94)</f>
        <v/>
      </c>
      <c r="I94" s="229" t="str">
        <f>IF([2]大数据效果预估!I94="","",[2]大数据效果预估!I94)</f>
        <v/>
      </c>
      <c r="J94" s="229" t="str">
        <f>IF([2]大数据效果预估!J94="","",[2]大数据效果预估!J94)</f>
        <v/>
      </c>
      <c r="K94" s="229" t="str">
        <f>IF([2]大数据效果预估!K94="","",[2]大数据效果预估!K94)</f>
        <v/>
      </c>
      <c r="L94" s="229" t="str">
        <f>IF([2]大数据效果预估!L94="","",[2]大数据效果预估!L94)</f>
        <v/>
      </c>
      <c r="M94" s="229" t="str">
        <f>IF([2]大数据效果预估!M94="","",[2]大数据效果预估!M94)</f>
        <v/>
      </c>
      <c r="N94" s="229" t="str">
        <f>IF([2]大数据效果预估!N94="","",[2]大数据效果预估!N94)</f>
        <v/>
      </c>
      <c r="O94" s="229" t="str">
        <f>IF([2]大数据效果预估!O94="","",[2]大数据效果预估!O94)</f>
        <v/>
      </c>
      <c r="P94" s="229" t="str">
        <f>IF([2]大数据效果预估!P94="","",[2]大数据效果预估!P94)</f>
        <v/>
      </c>
      <c r="Q94" s="229" t="str">
        <f>IF([2]大数据效果预估!Q94="","",[2]大数据效果预估!Q94)</f>
        <v/>
      </c>
      <c r="R94" s="229" t="str">
        <f>IF([2]大数据效果预估!R94="","",[2]大数据效果预估!R94)</f>
        <v/>
      </c>
      <c r="S94" s="229" t="str">
        <f>IF([2]大数据效果预估!S94="","",[2]大数据效果预估!S94)</f>
        <v/>
      </c>
      <c r="T94" s="229" t="str">
        <f>IF([2]大数据效果预估!T94="","",[2]大数据效果预估!T94)</f>
        <v/>
      </c>
      <c r="U94" s="229" t="str">
        <f>IF([2]大数据效果预估!U94="","",[2]大数据效果预估!U94)</f>
        <v/>
      </c>
      <c r="V94" s="229" t="str">
        <f>IF([2]大数据效果预估!V94="","",[2]大数据效果预估!V94)</f>
        <v/>
      </c>
      <c r="W94" s="229" t="str">
        <f>IF([2]大数据效果预估!W94="","",[2]大数据效果预估!W94)</f>
        <v/>
      </c>
      <c r="X94" s="229" t="str">
        <f>IF([2]大数据效果预估!X94="","",[2]大数据效果预估!X94)</f>
        <v/>
      </c>
      <c r="Y94" s="229" t="str">
        <f>IF([2]大数据效果预估!Y94="","",[2]大数据效果预估!Y94)</f>
        <v/>
      </c>
      <c r="Z94" s="229" t="str">
        <f>IF([2]大数据效果预估!Z94="","",[2]大数据效果预估!Z94)</f>
        <v/>
      </c>
      <c r="AA94" s="229" t="str">
        <f>IF([2]大数据效果预估!AA94="","",[2]大数据效果预估!AA94)</f>
        <v/>
      </c>
      <c r="AB94" s="229" t="str">
        <f>IF([2]大数据效果预估!AB94="","",[2]大数据效果预估!AB94)</f>
        <v/>
      </c>
      <c r="AC94" s="229" t="str">
        <f>IF([2]大数据效果预估!AC94="","",[2]大数据效果预估!AC94)</f>
        <v/>
      </c>
      <c r="AD94" s="229" t="str">
        <f>IF([2]大数据效果预估!AD94="","",[2]大数据效果预估!AD94)</f>
        <v/>
      </c>
      <c r="AE94" s="229" t="str">
        <f>IF([2]大数据效果预估!AE94="","",[2]大数据效果预估!AE94)</f>
        <v/>
      </c>
      <c r="AF94" s="229" t="str">
        <f>IF([2]大数据效果预估!AF94="","",[2]大数据效果预估!AF94)</f>
        <v/>
      </c>
      <c r="AG94" s="229" t="str">
        <f>IF([2]大数据效果预估!AG94="","",[2]大数据效果预估!AG94)</f>
        <v/>
      </c>
      <c r="AH94" s="229" t="str">
        <f>IF([2]大数据效果预估!AH94="","",[2]大数据效果预估!AH94)</f>
        <v/>
      </c>
      <c r="AI94" s="229" t="str">
        <f>IF([2]大数据效果预估!AI94="","",[2]大数据效果预估!AI94)</f>
        <v/>
      </c>
      <c r="AJ94" s="229" t="str">
        <f>IF([2]大数据效果预估!AJ94="","",[2]大数据效果预估!AJ94)</f>
        <v/>
      </c>
      <c r="AK94" s="229" t="str">
        <f>IF([2]大数据效果预估!AK94="","",[2]大数据效果预估!AK94)</f>
        <v/>
      </c>
      <c r="AL94" s="229" t="str">
        <f>IF([2]大数据效果预估!AL94="","",[2]大数据效果预估!AL94)</f>
        <v/>
      </c>
      <c r="AM94" s="229" t="str">
        <f>IF([2]大数据效果预估!AM94="","",[2]大数据效果预估!AM94)</f>
        <v/>
      </c>
      <c r="AN94" s="229" t="str">
        <f>IF([2]大数据效果预估!AN94="","",[2]大数据效果预估!AN94)</f>
        <v/>
      </c>
      <c r="AO94" s="229" t="str">
        <f>IF([2]大数据效果预估!AO94="","",[2]大数据效果预估!AO94)</f>
        <v/>
      </c>
      <c r="AP94" s="229" t="str">
        <f>IF([2]大数据效果预估!AP94="","",[2]大数据效果预估!AP94)</f>
        <v/>
      </c>
      <c r="AQ94" s="229" t="str">
        <f>IF([2]大数据效果预估!AQ94="","",[2]大数据效果预估!AQ94)</f>
        <v/>
      </c>
      <c r="AR94" s="229" t="str">
        <f>IF([2]大数据效果预估!AR94="","",[2]大数据效果预估!AR94)</f>
        <v/>
      </c>
      <c r="AS94" s="229" t="str">
        <f>IF([2]大数据效果预估!AS94="","",[2]大数据效果预估!AS94)</f>
        <v/>
      </c>
      <c r="AT94" s="229" t="str">
        <f>IF([2]大数据效果预估!AT94="","",[2]大数据效果预估!AT94)</f>
        <v/>
      </c>
      <c r="AU94" s="229" t="str">
        <f>IF([2]大数据效果预估!AU94="","",[2]大数据效果预估!AU94)</f>
        <v/>
      </c>
      <c r="AV94" s="229" t="str">
        <f>IF([2]大数据效果预估!AV94="","",[2]大数据效果预估!AV94)</f>
        <v/>
      </c>
      <c r="AW94" s="229" t="str">
        <f>IF([2]大数据效果预估!AW94="","",[2]大数据效果预估!AW94)</f>
        <v/>
      </c>
      <c r="AX94" s="229" t="str">
        <f>IF([2]大数据效果预估!AX94="","",[2]大数据效果预估!AX94)</f>
        <v/>
      </c>
      <c r="AY94" s="229" t="str">
        <f>IF([2]大数据效果预估!AY94="","",[2]大数据效果预估!AY94)</f>
        <v/>
      </c>
      <c r="AZ94" s="229" t="str">
        <f>IF([2]大数据效果预估!AZ94="","",[2]大数据效果预估!AZ94)</f>
        <v/>
      </c>
    </row>
    <row r="95" spans="1:52">
      <c r="A95" s="229" t="str">
        <f>IF([2]大数据效果预估!A95="","",[2]大数据效果预估!A95)</f>
        <v/>
      </c>
      <c r="B95" s="229" t="str">
        <f>IF([2]大数据效果预估!B95="","",[2]大数据效果预估!B95)</f>
        <v/>
      </c>
      <c r="C95" s="229" t="str">
        <f>IF([2]大数据效果预估!C95="","",[2]大数据效果预估!C95)</f>
        <v/>
      </c>
      <c r="D95" s="229" t="str">
        <f>IF([2]大数据效果预估!D95="","",[2]大数据效果预估!D95)</f>
        <v/>
      </c>
      <c r="E95" s="229" t="str">
        <f>IF([2]大数据效果预估!E95="","",[2]大数据效果预估!E95)</f>
        <v/>
      </c>
      <c r="F95" s="229" t="str">
        <f>IF([2]大数据效果预估!F95="","",[2]大数据效果预估!F95)</f>
        <v/>
      </c>
      <c r="G95" s="229" t="str">
        <f>IF([2]大数据效果预估!G95="","",[2]大数据效果预估!G95)</f>
        <v/>
      </c>
      <c r="H95" s="229" t="str">
        <f>IF([2]大数据效果预估!H95="","",[2]大数据效果预估!H95)</f>
        <v/>
      </c>
      <c r="I95" s="229" t="str">
        <f>IF([2]大数据效果预估!I95="","",[2]大数据效果预估!I95)</f>
        <v/>
      </c>
      <c r="J95" s="229" t="str">
        <f>IF([2]大数据效果预估!J95="","",[2]大数据效果预估!J95)</f>
        <v/>
      </c>
      <c r="K95" s="229" t="str">
        <f>IF([2]大数据效果预估!K95="","",[2]大数据效果预估!K95)</f>
        <v/>
      </c>
      <c r="L95" s="229" t="str">
        <f>IF([2]大数据效果预估!L95="","",[2]大数据效果预估!L95)</f>
        <v/>
      </c>
      <c r="M95" s="229" t="str">
        <f>IF([2]大数据效果预估!M95="","",[2]大数据效果预估!M95)</f>
        <v/>
      </c>
      <c r="N95" s="229" t="str">
        <f>IF([2]大数据效果预估!N95="","",[2]大数据效果预估!N95)</f>
        <v/>
      </c>
      <c r="O95" s="229" t="str">
        <f>IF([2]大数据效果预估!O95="","",[2]大数据效果预估!O95)</f>
        <v/>
      </c>
      <c r="P95" s="229" t="str">
        <f>IF([2]大数据效果预估!P95="","",[2]大数据效果预估!P95)</f>
        <v/>
      </c>
      <c r="Q95" s="229" t="str">
        <f>IF([2]大数据效果预估!Q95="","",[2]大数据效果预估!Q95)</f>
        <v/>
      </c>
      <c r="R95" s="229" t="str">
        <f>IF([2]大数据效果预估!R95="","",[2]大数据效果预估!R95)</f>
        <v/>
      </c>
      <c r="S95" s="229" t="str">
        <f>IF([2]大数据效果预估!S95="","",[2]大数据效果预估!S95)</f>
        <v/>
      </c>
      <c r="T95" s="229" t="str">
        <f>IF([2]大数据效果预估!T95="","",[2]大数据效果预估!T95)</f>
        <v/>
      </c>
      <c r="U95" s="229" t="str">
        <f>IF([2]大数据效果预估!U95="","",[2]大数据效果预估!U95)</f>
        <v/>
      </c>
      <c r="V95" s="229" t="str">
        <f>IF([2]大数据效果预估!V95="","",[2]大数据效果预估!V95)</f>
        <v/>
      </c>
      <c r="W95" s="229" t="str">
        <f>IF([2]大数据效果预估!W95="","",[2]大数据效果预估!W95)</f>
        <v/>
      </c>
      <c r="X95" s="229" t="str">
        <f>IF([2]大数据效果预估!X95="","",[2]大数据效果预估!X95)</f>
        <v/>
      </c>
      <c r="Y95" s="229" t="str">
        <f>IF([2]大数据效果预估!Y95="","",[2]大数据效果预估!Y95)</f>
        <v/>
      </c>
      <c r="Z95" s="229" t="str">
        <f>IF([2]大数据效果预估!Z95="","",[2]大数据效果预估!Z95)</f>
        <v/>
      </c>
      <c r="AA95" s="229" t="str">
        <f>IF([2]大数据效果预估!AA95="","",[2]大数据效果预估!AA95)</f>
        <v/>
      </c>
      <c r="AB95" s="229" t="str">
        <f>IF([2]大数据效果预估!AB95="","",[2]大数据效果预估!AB95)</f>
        <v/>
      </c>
      <c r="AC95" s="229" t="str">
        <f>IF([2]大数据效果预估!AC95="","",[2]大数据效果预估!AC95)</f>
        <v/>
      </c>
      <c r="AD95" s="229" t="str">
        <f>IF([2]大数据效果预估!AD95="","",[2]大数据效果预估!AD95)</f>
        <v/>
      </c>
      <c r="AE95" s="229" t="str">
        <f>IF([2]大数据效果预估!AE95="","",[2]大数据效果预估!AE95)</f>
        <v/>
      </c>
      <c r="AF95" s="229" t="str">
        <f>IF([2]大数据效果预估!AF95="","",[2]大数据效果预估!AF95)</f>
        <v/>
      </c>
      <c r="AG95" s="229" t="str">
        <f>IF([2]大数据效果预估!AG95="","",[2]大数据效果预估!AG95)</f>
        <v/>
      </c>
      <c r="AH95" s="229" t="str">
        <f>IF([2]大数据效果预估!AH95="","",[2]大数据效果预估!AH95)</f>
        <v/>
      </c>
      <c r="AI95" s="229" t="str">
        <f>IF([2]大数据效果预估!AI95="","",[2]大数据效果预估!AI95)</f>
        <v/>
      </c>
      <c r="AJ95" s="229" t="str">
        <f>IF([2]大数据效果预估!AJ95="","",[2]大数据效果预估!AJ95)</f>
        <v/>
      </c>
      <c r="AK95" s="229" t="str">
        <f>IF([2]大数据效果预估!AK95="","",[2]大数据效果预估!AK95)</f>
        <v/>
      </c>
      <c r="AL95" s="229" t="str">
        <f>IF([2]大数据效果预估!AL95="","",[2]大数据效果预估!AL95)</f>
        <v/>
      </c>
      <c r="AM95" s="229" t="str">
        <f>IF([2]大数据效果预估!AM95="","",[2]大数据效果预估!AM95)</f>
        <v/>
      </c>
      <c r="AN95" s="229" t="str">
        <f>IF([2]大数据效果预估!AN95="","",[2]大数据效果预估!AN95)</f>
        <v/>
      </c>
      <c r="AO95" s="229" t="str">
        <f>IF([2]大数据效果预估!AO95="","",[2]大数据效果预估!AO95)</f>
        <v/>
      </c>
      <c r="AP95" s="229" t="str">
        <f>IF([2]大数据效果预估!AP95="","",[2]大数据效果预估!AP95)</f>
        <v/>
      </c>
      <c r="AQ95" s="229" t="str">
        <f>IF([2]大数据效果预估!AQ95="","",[2]大数据效果预估!AQ95)</f>
        <v/>
      </c>
      <c r="AR95" s="229" t="str">
        <f>IF([2]大数据效果预估!AR95="","",[2]大数据效果预估!AR95)</f>
        <v/>
      </c>
      <c r="AS95" s="229" t="str">
        <f>IF([2]大数据效果预估!AS95="","",[2]大数据效果预估!AS95)</f>
        <v/>
      </c>
      <c r="AT95" s="229" t="str">
        <f>IF([2]大数据效果预估!AT95="","",[2]大数据效果预估!AT95)</f>
        <v/>
      </c>
      <c r="AU95" s="229" t="str">
        <f>IF([2]大数据效果预估!AU95="","",[2]大数据效果预估!AU95)</f>
        <v/>
      </c>
      <c r="AV95" s="229" t="str">
        <f>IF([2]大数据效果预估!AV95="","",[2]大数据效果预估!AV95)</f>
        <v/>
      </c>
      <c r="AW95" s="229" t="str">
        <f>IF([2]大数据效果预估!AW95="","",[2]大数据效果预估!AW95)</f>
        <v/>
      </c>
      <c r="AX95" s="229" t="str">
        <f>IF([2]大数据效果预估!AX95="","",[2]大数据效果预估!AX95)</f>
        <v/>
      </c>
      <c r="AY95" s="229" t="str">
        <f>IF([2]大数据效果预估!AY95="","",[2]大数据效果预估!AY95)</f>
        <v/>
      </c>
      <c r="AZ95" s="229" t="str">
        <f>IF([2]大数据效果预估!AZ95="","",[2]大数据效果预估!AZ95)</f>
        <v/>
      </c>
    </row>
    <row r="96" spans="1:52">
      <c r="A96" s="229" t="str">
        <f>IF([2]大数据效果预估!A96="","",[2]大数据效果预估!A96)</f>
        <v/>
      </c>
      <c r="B96" s="229" t="str">
        <f>IF([2]大数据效果预估!B96="","",[2]大数据效果预估!B96)</f>
        <v/>
      </c>
      <c r="C96" s="229" t="str">
        <f>IF([2]大数据效果预估!C96="","",[2]大数据效果预估!C96)</f>
        <v/>
      </c>
      <c r="D96" s="229" t="str">
        <f>IF([2]大数据效果预估!D96="","",[2]大数据效果预估!D96)</f>
        <v/>
      </c>
      <c r="E96" s="229" t="str">
        <f>IF([2]大数据效果预估!E96="","",[2]大数据效果预估!E96)</f>
        <v/>
      </c>
      <c r="F96" s="229" t="str">
        <f>IF([2]大数据效果预估!F96="","",[2]大数据效果预估!F96)</f>
        <v/>
      </c>
      <c r="G96" s="229" t="str">
        <f>IF([2]大数据效果预估!G96="","",[2]大数据效果预估!G96)</f>
        <v/>
      </c>
      <c r="H96" s="229" t="str">
        <f>IF([2]大数据效果预估!H96="","",[2]大数据效果预估!H96)</f>
        <v/>
      </c>
      <c r="I96" s="229" t="str">
        <f>IF([2]大数据效果预估!I96="","",[2]大数据效果预估!I96)</f>
        <v/>
      </c>
      <c r="J96" s="229" t="str">
        <f>IF([2]大数据效果预估!J96="","",[2]大数据效果预估!J96)</f>
        <v/>
      </c>
      <c r="K96" s="229" t="str">
        <f>IF([2]大数据效果预估!K96="","",[2]大数据效果预估!K96)</f>
        <v/>
      </c>
      <c r="L96" s="229" t="str">
        <f>IF([2]大数据效果预估!L96="","",[2]大数据效果预估!L96)</f>
        <v/>
      </c>
      <c r="M96" s="229" t="str">
        <f>IF([2]大数据效果预估!M96="","",[2]大数据效果预估!M96)</f>
        <v/>
      </c>
      <c r="N96" s="229" t="str">
        <f>IF([2]大数据效果预估!N96="","",[2]大数据效果预估!N96)</f>
        <v/>
      </c>
      <c r="O96" s="229" t="str">
        <f>IF([2]大数据效果预估!O96="","",[2]大数据效果预估!O96)</f>
        <v/>
      </c>
      <c r="P96" s="229" t="str">
        <f>IF([2]大数据效果预估!P96="","",[2]大数据效果预估!P96)</f>
        <v/>
      </c>
      <c r="Q96" s="229" t="str">
        <f>IF([2]大数据效果预估!Q96="","",[2]大数据效果预估!Q96)</f>
        <v/>
      </c>
      <c r="R96" s="229" t="str">
        <f>IF([2]大数据效果预估!R96="","",[2]大数据效果预估!R96)</f>
        <v/>
      </c>
      <c r="S96" s="229" t="str">
        <f>IF([2]大数据效果预估!S96="","",[2]大数据效果预估!S96)</f>
        <v/>
      </c>
      <c r="T96" s="229" t="str">
        <f>IF([2]大数据效果预估!T96="","",[2]大数据效果预估!T96)</f>
        <v/>
      </c>
      <c r="U96" s="229" t="str">
        <f>IF([2]大数据效果预估!U96="","",[2]大数据效果预估!U96)</f>
        <v/>
      </c>
      <c r="V96" s="229" t="str">
        <f>IF([2]大数据效果预估!V96="","",[2]大数据效果预估!V96)</f>
        <v/>
      </c>
      <c r="W96" s="229" t="str">
        <f>IF([2]大数据效果预估!W96="","",[2]大数据效果预估!W96)</f>
        <v/>
      </c>
      <c r="X96" s="229" t="str">
        <f>IF([2]大数据效果预估!X96="","",[2]大数据效果预估!X96)</f>
        <v/>
      </c>
      <c r="Y96" s="229" t="str">
        <f>IF([2]大数据效果预估!Y96="","",[2]大数据效果预估!Y96)</f>
        <v/>
      </c>
      <c r="Z96" s="229" t="str">
        <f>IF([2]大数据效果预估!Z96="","",[2]大数据效果预估!Z96)</f>
        <v/>
      </c>
      <c r="AA96" s="229" t="str">
        <f>IF([2]大数据效果预估!AA96="","",[2]大数据效果预估!AA96)</f>
        <v/>
      </c>
      <c r="AB96" s="229" t="str">
        <f>IF([2]大数据效果预估!AB96="","",[2]大数据效果预估!AB96)</f>
        <v/>
      </c>
      <c r="AC96" s="229" t="str">
        <f>IF([2]大数据效果预估!AC96="","",[2]大数据效果预估!AC96)</f>
        <v/>
      </c>
      <c r="AD96" s="229" t="str">
        <f>IF([2]大数据效果预估!AD96="","",[2]大数据效果预估!AD96)</f>
        <v/>
      </c>
      <c r="AE96" s="229" t="str">
        <f>IF([2]大数据效果预估!AE96="","",[2]大数据效果预估!AE96)</f>
        <v/>
      </c>
      <c r="AF96" s="229" t="str">
        <f>IF([2]大数据效果预估!AF96="","",[2]大数据效果预估!AF96)</f>
        <v/>
      </c>
      <c r="AG96" s="229" t="str">
        <f>IF([2]大数据效果预估!AG96="","",[2]大数据效果预估!AG96)</f>
        <v/>
      </c>
      <c r="AH96" s="229" t="str">
        <f>IF([2]大数据效果预估!AH96="","",[2]大数据效果预估!AH96)</f>
        <v/>
      </c>
      <c r="AI96" s="229" t="str">
        <f>IF([2]大数据效果预估!AI96="","",[2]大数据效果预估!AI96)</f>
        <v/>
      </c>
      <c r="AJ96" s="229" t="str">
        <f>IF([2]大数据效果预估!AJ96="","",[2]大数据效果预估!AJ96)</f>
        <v/>
      </c>
      <c r="AK96" s="229" t="str">
        <f>IF([2]大数据效果预估!AK96="","",[2]大数据效果预估!AK96)</f>
        <v/>
      </c>
      <c r="AL96" s="229" t="str">
        <f>IF([2]大数据效果预估!AL96="","",[2]大数据效果预估!AL96)</f>
        <v/>
      </c>
      <c r="AM96" s="229" t="str">
        <f>IF([2]大数据效果预估!AM96="","",[2]大数据效果预估!AM96)</f>
        <v/>
      </c>
      <c r="AN96" s="229" t="str">
        <f>IF([2]大数据效果预估!AN96="","",[2]大数据效果预估!AN96)</f>
        <v/>
      </c>
      <c r="AO96" s="229" t="str">
        <f>IF([2]大数据效果预估!AO96="","",[2]大数据效果预估!AO96)</f>
        <v/>
      </c>
      <c r="AP96" s="229" t="str">
        <f>IF([2]大数据效果预估!AP96="","",[2]大数据效果预估!AP96)</f>
        <v/>
      </c>
      <c r="AQ96" s="229" t="str">
        <f>IF([2]大数据效果预估!AQ96="","",[2]大数据效果预估!AQ96)</f>
        <v/>
      </c>
      <c r="AR96" s="229" t="str">
        <f>IF([2]大数据效果预估!AR96="","",[2]大数据效果预估!AR96)</f>
        <v/>
      </c>
      <c r="AS96" s="229" t="str">
        <f>IF([2]大数据效果预估!AS96="","",[2]大数据效果预估!AS96)</f>
        <v/>
      </c>
      <c r="AT96" s="229" t="str">
        <f>IF([2]大数据效果预估!AT96="","",[2]大数据效果预估!AT96)</f>
        <v/>
      </c>
      <c r="AU96" s="229" t="str">
        <f>IF([2]大数据效果预估!AU96="","",[2]大数据效果预估!AU96)</f>
        <v/>
      </c>
      <c r="AV96" s="229" t="str">
        <f>IF([2]大数据效果预估!AV96="","",[2]大数据效果预估!AV96)</f>
        <v/>
      </c>
      <c r="AW96" s="229" t="str">
        <f>IF([2]大数据效果预估!AW96="","",[2]大数据效果预估!AW96)</f>
        <v/>
      </c>
      <c r="AX96" s="229" t="str">
        <f>IF([2]大数据效果预估!AX96="","",[2]大数据效果预估!AX96)</f>
        <v/>
      </c>
      <c r="AY96" s="229" t="str">
        <f>IF([2]大数据效果预估!AY96="","",[2]大数据效果预估!AY96)</f>
        <v/>
      </c>
      <c r="AZ96" s="229" t="str">
        <f>IF([2]大数据效果预估!AZ96="","",[2]大数据效果预估!AZ96)</f>
        <v/>
      </c>
    </row>
    <row r="97" spans="1:52">
      <c r="A97" s="229" t="str">
        <f>IF([2]大数据效果预估!A97="","",[2]大数据效果预估!A97)</f>
        <v/>
      </c>
      <c r="B97" s="229" t="str">
        <f>IF([2]大数据效果预估!B97="","",[2]大数据效果预估!B97)</f>
        <v/>
      </c>
      <c r="C97" s="229" t="str">
        <f>IF([2]大数据效果预估!C97="","",[2]大数据效果预估!C97)</f>
        <v/>
      </c>
      <c r="D97" s="229" t="str">
        <f>IF([2]大数据效果预估!D97="","",[2]大数据效果预估!D97)</f>
        <v/>
      </c>
      <c r="E97" s="229" t="str">
        <f>IF([2]大数据效果预估!E97="","",[2]大数据效果预估!E97)</f>
        <v/>
      </c>
      <c r="F97" s="229" t="str">
        <f>IF([2]大数据效果预估!F97="","",[2]大数据效果预估!F97)</f>
        <v/>
      </c>
      <c r="G97" s="229" t="str">
        <f>IF([2]大数据效果预估!G97="","",[2]大数据效果预估!G97)</f>
        <v/>
      </c>
      <c r="H97" s="229" t="str">
        <f>IF([2]大数据效果预估!H97="","",[2]大数据效果预估!H97)</f>
        <v/>
      </c>
      <c r="I97" s="229" t="str">
        <f>IF([2]大数据效果预估!I97="","",[2]大数据效果预估!I97)</f>
        <v/>
      </c>
      <c r="J97" s="229" t="str">
        <f>IF([2]大数据效果预估!J97="","",[2]大数据效果预估!J97)</f>
        <v/>
      </c>
      <c r="K97" s="229" t="str">
        <f>IF([2]大数据效果预估!K97="","",[2]大数据效果预估!K97)</f>
        <v/>
      </c>
      <c r="L97" s="229" t="str">
        <f>IF([2]大数据效果预估!L97="","",[2]大数据效果预估!L97)</f>
        <v/>
      </c>
      <c r="M97" s="229" t="str">
        <f>IF([2]大数据效果预估!M97="","",[2]大数据效果预估!M97)</f>
        <v/>
      </c>
      <c r="N97" s="229" t="str">
        <f>IF([2]大数据效果预估!N97="","",[2]大数据效果预估!N97)</f>
        <v/>
      </c>
      <c r="O97" s="229" t="str">
        <f>IF([2]大数据效果预估!O97="","",[2]大数据效果预估!O97)</f>
        <v/>
      </c>
      <c r="P97" s="229" t="str">
        <f>IF([2]大数据效果预估!P97="","",[2]大数据效果预估!P97)</f>
        <v/>
      </c>
      <c r="Q97" s="229" t="str">
        <f>IF([2]大数据效果预估!Q97="","",[2]大数据效果预估!Q97)</f>
        <v/>
      </c>
      <c r="R97" s="229" t="str">
        <f>IF([2]大数据效果预估!R97="","",[2]大数据效果预估!R97)</f>
        <v/>
      </c>
      <c r="S97" s="229" t="str">
        <f>IF([2]大数据效果预估!S97="","",[2]大数据效果预估!S97)</f>
        <v/>
      </c>
      <c r="T97" s="229" t="str">
        <f>IF([2]大数据效果预估!T97="","",[2]大数据效果预估!T97)</f>
        <v/>
      </c>
      <c r="U97" s="229" t="str">
        <f>IF([2]大数据效果预估!U97="","",[2]大数据效果预估!U97)</f>
        <v/>
      </c>
      <c r="V97" s="229" t="str">
        <f>IF([2]大数据效果预估!V97="","",[2]大数据效果预估!V97)</f>
        <v/>
      </c>
      <c r="W97" s="229" t="str">
        <f>IF([2]大数据效果预估!W97="","",[2]大数据效果预估!W97)</f>
        <v/>
      </c>
      <c r="X97" s="229" t="str">
        <f>IF([2]大数据效果预估!X97="","",[2]大数据效果预估!X97)</f>
        <v/>
      </c>
      <c r="Y97" s="229" t="str">
        <f>IF([2]大数据效果预估!Y97="","",[2]大数据效果预估!Y97)</f>
        <v/>
      </c>
      <c r="Z97" s="229" t="str">
        <f>IF([2]大数据效果预估!Z97="","",[2]大数据效果预估!Z97)</f>
        <v/>
      </c>
      <c r="AA97" s="229" t="str">
        <f>IF([2]大数据效果预估!AA97="","",[2]大数据效果预估!AA97)</f>
        <v/>
      </c>
      <c r="AB97" s="229" t="str">
        <f>IF([2]大数据效果预估!AB97="","",[2]大数据效果预估!AB97)</f>
        <v/>
      </c>
      <c r="AC97" s="229" t="str">
        <f>IF([2]大数据效果预估!AC97="","",[2]大数据效果预估!AC97)</f>
        <v/>
      </c>
      <c r="AD97" s="229" t="str">
        <f>IF([2]大数据效果预估!AD97="","",[2]大数据效果预估!AD97)</f>
        <v/>
      </c>
      <c r="AE97" s="229" t="str">
        <f>IF([2]大数据效果预估!AE97="","",[2]大数据效果预估!AE97)</f>
        <v/>
      </c>
      <c r="AF97" s="229" t="str">
        <f>IF([2]大数据效果预估!AF97="","",[2]大数据效果预估!AF97)</f>
        <v/>
      </c>
      <c r="AG97" s="229" t="str">
        <f>IF([2]大数据效果预估!AG97="","",[2]大数据效果预估!AG97)</f>
        <v/>
      </c>
      <c r="AH97" s="229" t="str">
        <f>IF([2]大数据效果预估!AH97="","",[2]大数据效果预估!AH97)</f>
        <v/>
      </c>
      <c r="AI97" s="229" t="str">
        <f>IF([2]大数据效果预估!AI97="","",[2]大数据效果预估!AI97)</f>
        <v/>
      </c>
      <c r="AJ97" s="229" t="str">
        <f>IF([2]大数据效果预估!AJ97="","",[2]大数据效果预估!AJ97)</f>
        <v/>
      </c>
      <c r="AK97" s="229" t="str">
        <f>IF([2]大数据效果预估!AK97="","",[2]大数据效果预估!AK97)</f>
        <v/>
      </c>
      <c r="AL97" s="229" t="str">
        <f>IF([2]大数据效果预估!AL97="","",[2]大数据效果预估!AL97)</f>
        <v/>
      </c>
      <c r="AM97" s="229" t="str">
        <f>IF([2]大数据效果预估!AM97="","",[2]大数据效果预估!AM97)</f>
        <v/>
      </c>
      <c r="AN97" s="229" t="str">
        <f>IF([2]大数据效果预估!AN97="","",[2]大数据效果预估!AN97)</f>
        <v/>
      </c>
      <c r="AO97" s="229" t="str">
        <f>IF([2]大数据效果预估!AO97="","",[2]大数据效果预估!AO97)</f>
        <v/>
      </c>
      <c r="AP97" s="229" t="str">
        <f>IF([2]大数据效果预估!AP97="","",[2]大数据效果预估!AP97)</f>
        <v/>
      </c>
      <c r="AQ97" s="229" t="str">
        <f>IF([2]大数据效果预估!AQ97="","",[2]大数据效果预估!AQ97)</f>
        <v/>
      </c>
      <c r="AR97" s="229" t="str">
        <f>IF([2]大数据效果预估!AR97="","",[2]大数据效果预估!AR97)</f>
        <v/>
      </c>
      <c r="AS97" s="229" t="str">
        <f>IF([2]大数据效果预估!AS97="","",[2]大数据效果预估!AS97)</f>
        <v/>
      </c>
      <c r="AT97" s="229" t="str">
        <f>IF([2]大数据效果预估!AT97="","",[2]大数据效果预估!AT97)</f>
        <v/>
      </c>
      <c r="AU97" s="229" t="str">
        <f>IF([2]大数据效果预估!AU97="","",[2]大数据效果预估!AU97)</f>
        <v/>
      </c>
      <c r="AV97" s="229" t="str">
        <f>IF([2]大数据效果预估!AV97="","",[2]大数据效果预估!AV97)</f>
        <v/>
      </c>
      <c r="AW97" s="229" t="str">
        <f>IF([2]大数据效果预估!AW97="","",[2]大数据效果预估!AW97)</f>
        <v/>
      </c>
      <c r="AX97" s="229" t="str">
        <f>IF([2]大数据效果预估!AX97="","",[2]大数据效果预估!AX97)</f>
        <v/>
      </c>
      <c r="AY97" s="229" t="str">
        <f>IF([2]大数据效果预估!AY97="","",[2]大数据效果预估!AY97)</f>
        <v/>
      </c>
      <c r="AZ97" s="229" t="str">
        <f>IF([2]大数据效果预估!AZ97="","",[2]大数据效果预估!AZ97)</f>
        <v/>
      </c>
    </row>
    <row r="98" spans="1:52">
      <c r="A98" s="229" t="str">
        <f>IF([2]大数据效果预估!A98="","",[2]大数据效果预估!A98)</f>
        <v/>
      </c>
      <c r="B98" s="229" t="str">
        <f>IF([2]大数据效果预估!B98="","",[2]大数据效果预估!B98)</f>
        <v/>
      </c>
      <c r="C98" s="229" t="str">
        <f>IF([2]大数据效果预估!C98="","",[2]大数据效果预估!C98)</f>
        <v/>
      </c>
      <c r="D98" s="229" t="str">
        <f>IF([2]大数据效果预估!D98="","",[2]大数据效果预估!D98)</f>
        <v/>
      </c>
      <c r="E98" s="229" t="str">
        <f>IF([2]大数据效果预估!E98="","",[2]大数据效果预估!E98)</f>
        <v/>
      </c>
      <c r="F98" s="229" t="str">
        <f>IF([2]大数据效果预估!F98="","",[2]大数据效果预估!F98)</f>
        <v/>
      </c>
      <c r="G98" s="229" t="str">
        <f>IF([2]大数据效果预估!G98="","",[2]大数据效果预估!G98)</f>
        <v/>
      </c>
      <c r="H98" s="229" t="str">
        <f>IF([2]大数据效果预估!H98="","",[2]大数据效果预估!H98)</f>
        <v/>
      </c>
      <c r="I98" s="229" t="str">
        <f>IF([2]大数据效果预估!I98="","",[2]大数据效果预估!I98)</f>
        <v/>
      </c>
      <c r="J98" s="229" t="str">
        <f>IF([2]大数据效果预估!J98="","",[2]大数据效果预估!J98)</f>
        <v/>
      </c>
      <c r="K98" s="229" t="str">
        <f>IF([2]大数据效果预估!K98="","",[2]大数据效果预估!K98)</f>
        <v/>
      </c>
      <c r="L98" s="229" t="str">
        <f>IF([2]大数据效果预估!L98="","",[2]大数据效果预估!L98)</f>
        <v/>
      </c>
      <c r="M98" s="229" t="str">
        <f>IF([2]大数据效果预估!M98="","",[2]大数据效果预估!M98)</f>
        <v/>
      </c>
      <c r="N98" s="229" t="str">
        <f>IF([2]大数据效果预估!N98="","",[2]大数据效果预估!N98)</f>
        <v/>
      </c>
      <c r="O98" s="229" t="str">
        <f>IF([2]大数据效果预估!O98="","",[2]大数据效果预估!O98)</f>
        <v/>
      </c>
      <c r="P98" s="229" t="str">
        <f>IF([2]大数据效果预估!P98="","",[2]大数据效果预估!P98)</f>
        <v/>
      </c>
      <c r="Q98" s="229" t="str">
        <f>IF([2]大数据效果预估!Q98="","",[2]大数据效果预估!Q98)</f>
        <v/>
      </c>
      <c r="R98" s="229" t="str">
        <f>IF([2]大数据效果预估!R98="","",[2]大数据效果预估!R98)</f>
        <v/>
      </c>
      <c r="S98" s="229" t="str">
        <f>IF([2]大数据效果预估!S98="","",[2]大数据效果预估!S98)</f>
        <v/>
      </c>
      <c r="T98" s="229" t="str">
        <f>IF([2]大数据效果预估!T98="","",[2]大数据效果预估!T98)</f>
        <v/>
      </c>
      <c r="U98" s="229" t="str">
        <f>IF([2]大数据效果预估!U98="","",[2]大数据效果预估!U98)</f>
        <v/>
      </c>
      <c r="V98" s="229" t="str">
        <f>IF([2]大数据效果预估!V98="","",[2]大数据效果预估!V98)</f>
        <v/>
      </c>
      <c r="W98" s="229" t="str">
        <f>IF([2]大数据效果预估!W98="","",[2]大数据效果预估!W98)</f>
        <v/>
      </c>
      <c r="X98" s="229" t="str">
        <f>IF([2]大数据效果预估!X98="","",[2]大数据效果预估!X98)</f>
        <v/>
      </c>
      <c r="Y98" s="229" t="str">
        <f>IF([2]大数据效果预估!Y98="","",[2]大数据效果预估!Y98)</f>
        <v/>
      </c>
      <c r="Z98" s="229" t="str">
        <f>IF([2]大数据效果预估!Z98="","",[2]大数据效果预估!Z98)</f>
        <v/>
      </c>
      <c r="AA98" s="229" t="str">
        <f>IF([2]大数据效果预估!AA98="","",[2]大数据效果预估!AA98)</f>
        <v/>
      </c>
      <c r="AB98" s="229" t="str">
        <f>IF([2]大数据效果预估!AB98="","",[2]大数据效果预估!AB98)</f>
        <v/>
      </c>
      <c r="AC98" s="229" t="str">
        <f>IF([2]大数据效果预估!AC98="","",[2]大数据效果预估!AC98)</f>
        <v/>
      </c>
      <c r="AD98" s="229" t="str">
        <f>IF([2]大数据效果预估!AD98="","",[2]大数据效果预估!AD98)</f>
        <v/>
      </c>
      <c r="AE98" s="229" t="str">
        <f>IF([2]大数据效果预估!AE98="","",[2]大数据效果预估!AE98)</f>
        <v/>
      </c>
      <c r="AF98" s="229" t="str">
        <f>IF([2]大数据效果预估!AF98="","",[2]大数据效果预估!AF98)</f>
        <v/>
      </c>
      <c r="AG98" s="229" t="str">
        <f>IF([2]大数据效果预估!AG98="","",[2]大数据效果预估!AG98)</f>
        <v/>
      </c>
      <c r="AH98" s="229" t="str">
        <f>IF([2]大数据效果预估!AH98="","",[2]大数据效果预估!AH98)</f>
        <v/>
      </c>
      <c r="AI98" s="229" t="str">
        <f>IF([2]大数据效果预估!AI98="","",[2]大数据效果预估!AI98)</f>
        <v/>
      </c>
      <c r="AJ98" s="229" t="str">
        <f>IF([2]大数据效果预估!AJ98="","",[2]大数据效果预估!AJ98)</f>
        <v/>
      </c>
      <c r="AK98" s="229" t="str">
        <f>IF([2]大数据效果预估!AK98="","",[2]大数据效果预估!AK98)</f>
        <v/>
      </c>
      <c r="AL98" s="229" t="str">
        <f>IF([2]大数据效果预估!AL98="","",[2]大数据效果预估!AL98)</f>
        <v/>
      </c>
      <c r="AM98" s="229" t="str">
        <f>IF([2]大数据效果预估!AM98="","",[2]大数据效果预估!AM98)</f>
        <v/>
      </c>
      <c r="AN98" s="229" t="str">
        <f>IF([2]大数据效果预估!AN98="","",[2]大数据效果预估!AN98)</f>
        <v/>
      </c>
      <c r="AO98" s="229" t="str">
        <f>IF([2]大数据效果预估!AO98="","",[2]大数据效果预估!AO98)</f>
        <v/>
      </c>
      <c r="AP98" s="229" t="str">
        <f>IF([2]大数据效果预估!AP98="","",[2]大数据效果预估!AP98)</f>
        <v/>
      </c>
      <c r="AQ98" s="229" t="str">
        <f>IF([2]大数据效果预估!AQ98="","",[2]大数据效果预估!AQ98)</f>
        <v/>
      </c>
      <c r="AR98" s="229" t="str">
        <f>IF([2]大数据效果预估!AR98="","",[2]大数据效果预估!AR98)</f>
        <v/>
      </c>
      <c r="AS98" s="229" t="str">
        <f>IF([2]大数据效果预估!AS98="","",[2]大数据效果预估!AS98)</f>
        <v/>
      </c>
      <c r="AT98" s="229" t="str">
        <f>IF([2]大数据效果预估!AT98="","",[2]大数据效果预估!AT98)</f>
        <v/>
      </c>
      <c r="AU98" s="229" t="str">
        <f>IF([2]大数据效果预估!AU98="","",[2]大数据效果预估!AU98)</f>
        <v/>
      </c>
      <c r="AV98" s="229" t="str">
        <f>IF([2]大数据效果预估!AV98="","",[2]大数据效果预估!AV98)</f>
        <v/>
      </c>
      <c r="AW98" s="229" t="str">
        <f>IF([2]大数据效果预估!AW98="","",[2]大数据效果预估!AW98)</f>
        <v/>
      </c>
      <c r="AX98" s="229" t="str">
        <f>IF([2]大数据效果预估!AX98="","",[2]大数据效果预估!AX98)</f>
        <v/>
      </c>
      <c r="AY98" s="229" t="str">
        <f>IF([2]大数据效果预估!AY98="","",[2]大数据效果预估!AY98)</f>
        <v/>
      </c>
      <c r="AZ98" s="229" t="str">
        <f>IF([2]大数据效果预估!AZ98="","",[2]大数据效果预估!AZ98)</f>
        <v/>
      </c>
    </row>
    <row r="99" spans="1:52">
      <c r="A99" s="229" t="str">
        <f>IF([2]大数据效果预估!A99="","",[2]大数据效果预估!A99)</f>
        <v/>
      </c>
      <c r="B99" s="229" t="str">
        <f>IF([2]大数据效果预估!B99="","",[2]大数据效果预估!B99)</f>
        <v/>
      </c>
      <c r="C99" s="229" t="str">
        <f>IF([2]大数据效果预估!C99="","",[2]大数据效果预估!C99)</f>
        <v/>
      </c>
      <c r="D99" s="229" t="str">
        <f>IF([2]大数据效果预估!D99="","",[2]大数据效果预估!D99)</f>
        <v/>
      </c>
      <c r="E99" s="229" t="str">
        <f>IF([2]大数据效果预估!E99="","",[2]大数据效果预估!E99)</f>
        <v/>
      </c>
      <c r="F99" s="229" t="str">
        <f>IF([2]大数据效果预估!F99="","",[2]大数据效果预估!F99)</f>
        <v/>
      </c>
      <c r="G99" s="229" t="str">
        <f>IF([2]大数据效果预估!G99="","",[2]大数据效果预估!G99)</f>
        <v/>
      </c>
      <c r="H99" s="229" t="str">
        <f>IF([2]大数据效果预估!H99="","",[2]大数据效果预估!H99)</f>
        <v/>
      </c>
      <c r="I99" s="229" t="str">
        <f>IF([2]大数据效果预估!I99="","",[2]大数据效果预估!I99)</f>
        <v/>
      </c>
      <c r="J99" s="229" t="str">
        <f>IF([2]大数据效果预估!J99="","",[2]大数据效果预估!J99)</f>
        <v/>
      </c>
      <c r="K99" s="229" t="str">
        <f>IF([2]大数据效果预估!K99="","",[2]大数据效果预估!K99)</f>
        <v/>
      </c>
      <c r="L99" s="229" t="str">
        <f>IF([2]大数据效果预估!L99="","",[2]大数据效果预估!L99)</f>
        <v/>
      </c>
      <c r="M99" s="229" t="str">
        <f>IF([2]大数据效果预估!M99="","",[2]大数据效果预估!M99)</f>
        <v/>
      </c>
      <c r="N99" s="229" t="str">
        <f>IF([2]大数据效果预估!N99="","",[2]大数据效果预估!N99)</f>
        <v/>
      </c>
      <c r="O99" s="229" t="str">
        <f>IF([2]大数据效果预估!O99="","",[2]大数据效果预估!O99)</f>
        <v/>
      </c>
      <c r="P99" s="229" t="str">
        <f>IF([2]大数据效果预估!P99="","",[2]大数据效果预估!P99)</f>
        <v/>
      </c>
      <c r="Q99" s="229" t="str">
        <f>IF([2]大数据效果预估!Q99="","",[2]大数据效果预估!Q99)</f>
        <v/>
      </c>
      <c r="R99" s="229" t="str">
        <f>IF([2]大数据效果预估!R99="","",[2]大数据效果预估!R99)</f>
        <v/>
      </c>
      <c r="S99" s="229" t="str">
        <f>IF([2]大数据效果预估!S99="","",[2]大数据效果预估!S99)</f>
        <v/>
      </c>
      <c r="T99" s="229" t="str">
        <f>IF([2]大数据效果预估!T99="","",[2]大数据效果预估!T99)</f>
        <v/>
      </c>
      <c r="U99" s="229" t="str">
        <f>IF([2]大数据效果预估!U99="","",[2]大数据效果预估!U99)</f>
        <v/>
      </c>
      <c r="V99" s="229" t="str">
        <f>IF([2]大数据效果预估!V99="","",[2]大数据效果预估!V99)</f>
        <v/>
      </c>
      <c r="W99" s="229" t="str">
        <f>IF([2]大数据效果预估!W99="","",[2]大数据效果预估!W99)</f>
        <v/>
      </c>
      <c r="X99" s="229" t="str">
        <f>IF([2]大数据效果预估!X99="","",[2]大数据效果预估!X99)</f>
        <v/>
      </c>
      <c r="Y99" s="229" t="str">
        <f>IF([2]大数据效果预估!Y99="","",[2]大数据效果预估!Y99)</f>
        <v/>
      </c>
      <c r="Z99" s="229" t="str">
        <f>IF([2]大数据效果预估!Z99="","",[2]大数据效果预估!Z99)</f>
        <v/>
      </c>
      <c r="AA99" s="229" t="str">
        <f>IF([2]大数据效果预估!AA99="","",[2]大数据效果预估!AA99)</f>
        <v/>
      </c>
      <c r="AB99" s="229" t="str">
        <f>IF([2]大数据效果预估!AB99="","",[2]大数据效果预估!AB99)</f>
        <v/>
      </c>
      <c r="AC99" s="229" t="str">
        <f>IF([2]大数据效果预估!AC99="","",[2]大数据效果预估!AC99)</f>
        <v/>
      </c>
      <c r="AD99" s="229" t="str">
        <f>IF([2]大数据效果预估!AD99="","",[2]大数据效果预估!AD99)</f>
        <v/>
      </c>
      <c r="AE99" s="229" t="str">
        <f>IF([2]大数据效果预估!AE99="","",[2]大数据效果预估!AE99)</f>
        <v/>
      </c>
      <c r="AF99" s="229" t="str">
        <f>IF([2]大数据效果预估!AF99="","",[2]大数据效果预估!AF99)</f>
        <v/>
      </c>
      <c r="AG99" s="229" t="str">
        <f>IF([2]大数据效果预估!AG99="","",[2]大数据效果预估!AG99)</f>
        <v/>
      </c>
      <c r="AH99" s="229" t="str">
        <f>IF([2]大数据效果预估!AH99="","",[2]大数据效果预估!AH99)</f>
        <v/>
      </c>
      <c r="AI99" s="229" t="str">
        <f>IF([2]大数据效果预估!AI99="","",[2]大数据效果预估!AI99)</f>
        <v/>
      </c>
      <c r="AJ99" s="229" t="str">
        <f>IF([2]大数据效果预估!AJ99="","",[2]大数据效果预估!AJ99)</f>
        <v/>
      </c>
      <c r="AK99" s="229" t="str">
        <f>IF([2]大数据效果预估!AK99="","",[2]大数据效果预估!AK99)</f>
        <v/>
      </c>
      <c r="AL99" s="229" t="str">
        <f>IF([2]大数据效果预估!AL99="","",[2]大数据效果预估!AL99)</f>
        <v/>
      </c>
      <c r="AM99" s="229" t="str">
        <f>IF([2]大数据效果预估!AM99="","",[2]大数据效果预估!AM99)</f>
        <v/>
      </c>
      <c r="AN99" s="229" t="str">
        <f>IF([2]大数据效果预估!AN99="","",[2]大数据效果预估!AN99)</f>
        <v/>
      </c>
      <c r="AO99" s="229" t="str">
        <f>IF([2]大数据效果预估!AO99="","",[2]大数据效果预估!AO99)</f>
        <v/>
      </c>
      <c r="AP99" s="229" t="str">
        <f>IF([2]大数据效果预估!AP99="","",[2]大数据效果预估!AP99)</f>
        <v/>
      </c>
      <c r="AQ99" s="229" t="str">
        <f>IF([2]大数据效果预估!AQ99="","",[2]大数据效果预估!AQ99)</f>
        <v/>
      </c>
      <c r="AR99" s="229" t="str">
        <f>IF([2]大数据效果预估!AR99="","",[2]大数据效果预估!AR99)</f>
        <v/>
      </c>
      <c r="AS99" s="229" t="str">
        <f>IF([2]大数据效果预估!AS99="","",[2]大数据效果预估!AS99)</f>
        <v/>
      </c>
      <c r="AT99" s="229" t="str">
        <f>IF([2]大数据效果预估!AT99="","",[2]大数据效果预估!AT99)</f>
        <v/>
      </c>
      <c r="AU99" s="229" t="str">
        <f>IF([2]大数据效果预估!AU99="","",[2]大数据效果预估!AU99)</f>
        <v/>
      </c>
      <c r="AV99" s="229" t="str">
        <f>IF([2]大数据效果预估!AV99="","",[2]大数据效果预估!AV99)</f>
        <v/>
      </c>
      <c r="AW99" s="229" t="str">
        <f>IF([2]大数据效果预估!AW99="","",[2]大数据效果预估!AW99)</f>
        <v/>
      </c>
      <c r="AX99" s="229" t="str">
        <f>IF([2]大数据效果预估!AX99="","",[2]大数据效果预估!AX99)</f>
        <v/>
      </c>
      <c r="AY99" s="229" t="str">
        <f>IF([2]大数据效果预估!AY99="","",[2]大数据效果预估!AY99)</f>
        <v/>
      </c>
      <c r="AZ99" s="229" t="str">
        <f>IF([2]大数据效果预估!AZ99="","",[2]大数据效果预估!AZ99)</f>
        <v/>
      </c>
    </row>
    <row r="100" spans="1:52">
      <c r="A100" s="229" t="str">
        <f>IF([2]大数据效果预估!A100="","",[2]大数据效果预估!A100)</f>
        <v/>
      </c>
      <c r="B100" s="229" t="str">
        <f>IF([2]大数据效果预估!B100="","",[2]大数据效果预估!B100)</f>
        <v/>
      </c>
      <c r="C100" s="229" t="str">
        <f>IF([2]大数据效果预估!C100="","",[2]大数据效果预估!C100)</f>
        <v/>
      </c>
      <c r="D100" s="229" t="str">
        <f>IF([2]大数据效果预估!D100="","",[2]大数据效果预估!D100)</f>
        <v/>
      </c>
      <c r="E100" s="229" t="str">
        <f>IF([2]大数据效果预估!E100="","",[2]大数据效果预估!E100)</f>
        <v/>
      </c>
      <c r="F100" s="229" t="str">
        <f>IF([2]大数据效果预估!F100="","",[2]大数据效果预估!F100)</f>
        <v/>
      </c>
      <c r="G100" s="229" t="str">
        <f>IF([2]大数据效果预估!G100="","",[2]大数据效果预估!G100)</f>
        <v/>
      </c>
      <c r="H100" s="229" t="str">
        <f>IF([2]大数据效果预估!H100="","",[2]大数据效果预估!H100)</f>
        <v/>
      </c>
      <c r="I100" s="229" t="str">
        <f>IF([2]大数据效果预估!I100="","",[2]大数据效果预估!I100)</f>
        <v/>
      </c>
      <c r="J100" s="229" t="str">
        <f>IF([2]大数据效果预估!J100="","",[2]大数据效果预估!J100)</f>
        <v/>
      </c>
      <c r="K100" s="229" t="str">
        <f>IF([2]大数据效果预估!K100="","",[2]大数据效果预估!K100)</f>
        <v/>
      </c>
      <c r="L100" s="229" t="str">
        <f>IF([2]大数据效果预估!L100="","",[2]大数据效果预估!L100)</f>
        <v/>
      </c>
      <c r="M100" s="229" t="str">
        <f>IF([2]大数据效果预估!M100="","",[2]大数据效果预估!M100)</f>
        <v/>
      </c>
      <c r="N100" s="229" t="str">
        <f>IF([2]大数据效果预估!N100="","",[2]大数据效果预估!N100)</f>
        <v/>
      </c>
      <c r="O100" s="229" t="str">
        <f>IF([2]大数据效果预估!O100="","",[2]大数据效果预估!O100)</f>
        <v/>
      </c>
      <c r="P100" s="229" t="str">
        <f>IF([2]大数据效果预估!P100="","",[2]大数据效果预估!P100)</f>
        <v/>
      </c>
      <c r="Q100" s="229" t="str">
        <f>IF([2]大数据效果预估!Q100="","",[2]大数据效果预估!Q100)</f>
        <v/>
      </c>
      <c r="R100" s="229" t="str">
        <f>IF([2]大数据效果预估!R100="","",[2]大数据效果预估!R100)</f>
        <v/>
      </c>
      <c r="S100" s="229" t="str">
        <f>IF([2]大数据效果预估!S100="","",[2]大数据效果预估!S100)</f>
        <v/>
      </c>
      <c r="T100" s="229" t="str">
        <f>IF([2]大数据效果预估!T100="","",[2]大数据效果预估!T100)</f>
        <v/>
      </c>
      <c r="U100" s="229" t="str">
        <f>IF([2]大数据效果预估!U100="","",[2]大数据效果预估!U100)</f>
        <v/>
      </c>
      <c r="V100" s="229" t="str">
        <f>IF([2]大数据效果预估!V100="","",[2]大数据效果预估!V100)</f>
        <v/>
      </c>
      <c r="W100" s="229" t="str">
        <f>IF([2]大数据效果预估!W100="","",[2]大数据效果预估!W100)</f>
        <v/>
      </c>
      <c r="X100" s="229" t="str">
        <f>IF([2]大数据效果预估!X100="","",[2]大数据效果预估!X100)</f>
        <v/>
      </c>
      <c r="Y100" s="229" t="str">
        <f>IF([2]大数据效果预估!Y100="","",[2]大数据效果预估!Y100)</f>
        <v/>
      </c>
      <c r="Z100" s="229" t="str">
        <f>IF([2]大数据效果预估!Z100="","",[2]大数据效果预估!Z100)</f>
        <v/>
      </c>
      <c r="AA100" s="229" t="str">
        <f>IF([2]大数据效果预估!AA100="","",[2]大数据效果预估!AA100)</f>
        <v/>
      </c>
      <c r="AB100" s="229" t="str">
        <f>IF([2]大数据效果预估!AB100="","",[2]大数据效果预估!AB100)</f>
        <v/>
      </c>
      <c r="AC100" s="229" t="str">
        <f>IF([2]大数据效果预估!AC100="","",[2]大数据效果预估!AC100)</f>
        <v/>
      </c>
      <c r="AD100" s="229" t="str">
        <f>IF([2]大数据效果预估!AD100="","",[2]大数据效果预估!AD100)</f>
        <v/>
      </c>
      <c r="AE100" s="229" t="str">
        <f>IF([2]大数据效果预估!AE100="","",[2]大数据效果预估!AE100)</f>
        <v/>
      </c>
      <c r="AF100" s="229" t="str">
        <f>IF([2]大数据效果预估!AF100="","",[2]大数据效果预估!AF100)</f>
        <v/>
      </c>
      <c r="AG100" s="229" t="str">
        <f>IF([2]大数据效果预估!AG100="","",[2]大数据效果预估!AG100)</f>
        <v/>
      </c>
      <c r="AH100" s="229" t="str">
        <f>IF([2]大数据效果预估!AH100="","",[2]大数据效果预估!AH100)</f>
        <v/>
      </c>
      <c r="AI100" s="229" t="str">
        <f>IF([2]大数据效果预估!AI100="","",[2]大数据效果预估!AI100)</f>
        <v/>
      </c>
      <c r="AJ100" s="229" t="str">
        <f>IF([2]大数据效果预估!AJ100="","",[2]大数据效果预估!AJ100)</f>
        <v/>
      </c>
      <c r="AK100" s="229" t="str">
        <f>IF([2]大数据效果预估!AK100="","",[2]大数据效果预估!AK100)</f>
        <v/>
      </c>
      <c r="AL100" s="229" t="str">
        <f>IF([2]大数据效果预估!AL100="","",[2]大数据效果预估!AL100)</f>
        <v/>
      </c>
      <c r="AM100" s="229" t="str">
        <f>IF([2]大数据效果预估!AM100="","",[2]大数据效果预估!AM100)</f>
        <v/>
      </c>
      <c r="AN100" s="229" t="str">
        <f>IF([2]大数据效果预估!AN100="","",[2]大数据效果预估!AN100)</f>
        <v/>
      </c>
      <c r="AO100" s="229" t="str">
        <f>IF([2]大数据效果预估!AO100="","",[2]大数据效果预估!AO100)</f>
        <v/>
      </c>
      <c r="AP100" s="229" t="str">
        <f>IF([2]大数据效果预估!AP100="","",[2]大数据效果预估!AP100)</f>
        <v/>
      </c>
      <c r="AQ100" s="229" t="str">
        <f>IF([2]大数据效果预估!AQ100="","",[2]大数据效果预估!AQ100)</f>
        <v/>
      </c>
      <c r="AR100" s="229" t="str">
        <f>IF([2]大数据效果预估!AR100="","",[2]大数据效果预估!AR100)</f>
        <v/>
      </c>
      <c r="AS100" s="229" t="str">
        <f>IF([2]大数据效果预估!AS100="","",[2]大数据效果预估!AS100)</f>
        <v/>
      </c>
      <c r="AT100" s="229" t="str">
        <f>IF([2]大数据效果预估!AT100="","",[2]大数据效果预估!AT100)</f>
        <v/>
      </c>
      <c r="AU100" s="229" t="str">
        <f>IF([2]大数据效果预估!AU100="","",[2]大数据效果预估!AU100)</f>
        <v/>
      </c>
      <c r="AV100" s="229" t="str">
        <f>IF([2]大数据效果预估!AV100="","",[2]大数据效果预估!AV100)</f>
        <v/>
      </c>
      <c r="AW100" s="229" t="str">
        <f>IF([2]大数据效果预估!AW100="","",[2]大数据效果预估!AW100)</f>
        <v/>
      </c>
      <c r="AX100" s="229" t="str">
        <f>IF([2]大数据效果预估!AX100="","",[2]大数据效果预估!AX100)</f>
        <v/>
      </c>
      <c r="AY100" s="229" t="str">
        <f>IF([2]大数据效果预估!AY100="","",[2]大数据效果预估!AY100)</f>
        <v/>
      </c>
      <c r="AZ100" s="229" t="str">
        <f>IF([2]大数据效果预估!AZ100="","",[2]大数据效果预估!AZ100)</f>
        <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2"/>
  <dimension ref="A1:AX72"/>
  <sheetViews>
    <sheetView workbookViewId="0">
      <selection activeCell="V13" sqref="V13"/>
    </sheetView>
  </sheetViews>
  <sheetFormatPr defaultRowHeight="11.25" outlineLevelCol="1"/>
  <cols>
    <col min="1" max="2" width="9" style="29" outlineLevel="1"/>
    <col min="3" max="4" width="10.625" style="29" customWidth="1" outlineLevel="1"/>
    <col min="5" max="5" width="9" style="29" outlineLevel="1"/>
    <col min="6" max="6" width="9" style="185" outlineLevel="1"/>
    <col min="7" max="12" width="9" style="29" outlineLevel="1"/>
    <col min="13" max="13" width="4.875" style="34" customWidth="1"/>
    <col min="14" max="14" width="9" style="29"/>
    <col min="15" max="17" width="9" style="29" customWidth="1" outlineLevel="1"/>
    <col min="18" max="20" width="10.625" style="29" customWidth="1" outlineLevel="1"/>
    <col min="21" max="36" width="6.625" style="29" customWidth="1" outlineLevel="1"/>
    <col min="37" max="38" width="9" style="29" customWidth="1" outlineLevel="1"/>
    <col min="39" max="39" width="4.875" style="34" customWidth="1"/>
    <col min="40" max="40" width="9" style="29"/>
    <col min="41" max="41" width="13.875" style="29" bestFit="1" customWidth="1"/>
    <col min="42" max="42" width="10.5" style="29" bestFit="1" customWidth="1"/>
    <col min="43" max="43" width="12.25" style="29" bestFit="1" customWidth="1"/>
    <col min="44" max="44" width="10.5" style="29" bestFit="1" customWidth="1"/>
    <col min="45" max="46" width="7.5" style="29" bestFit="1" customWidth="1"/>
    <col min="47" max="47" width="10.5" style="29" bestFit="1" customWidth="1"/>
    <col min="48" max="49" width="9" style="29"/>
    <col min="50" max="50" width="4.875" style="34" customWidth="1"/>
    <col min="51" max="16384" width="9" style="29"/>
  </cols>
  <sheetData>
    <row r="1" spans="1:50" ht="22.5" customHeight="1">
      <c r="A1" s="44" t="s">
        <v>396</v>
      </c>
      <c r="B1" s="44" t="s">
        <v>328</v>
      </c>
      <c r="C1" s="44" t="s">
        <v>544</v>
      </c>
      <c r="D1" s="44" t="s">
        <v>545</v>
      </c>
      <c r="E1" s="44" t="s">
        <v>57</v>
      </c>
      <c r="F1" s="92" t="s">
        <v>547</v>
      </c>
      <c r="G1" s="44" t="s">
        <v>548</v>
      </c>
      <c r="H1" s="44" t="s">
        <v>549</v>
      </c>
      <c r="I1" s="44" t="s">
        <v>518</v>
      </c>
      <c r="J1" s="44" t="s">
        <v>519</v>
      </c>
      <c r="K1" s="29" t="s">
        <v>577</v>
      </c>
      <c r="M1" s="34" t="s">
        <v>538</v>
      </c>
      <c r="O1" s="44" t="s">
        <v>215</v>
      </c>
      <c r="P1" s="44" t="s">
        <v>21</v>
      </c>
      <c r="Q1" s="44" t="s">
        <v>328</v>
      </c>
      <c r="R1" s="176" t="s">
        <v>555</v>
      </c>
      <c r="S1" s="176" t="s">
        <v>556</v>
      </c>
      <c r="T1" s="176" t="s">
        <v>557</v>
      </c>
      <c r="U1" s="44" t="s">
        <v>446</v>
      </c>
      <c r="V1" s="44" t="s">
        <v>447</v>
      </c>
      <c r="W1" s="44" t="s">
        <v>448</v>
      </c>
      <c r="X1" s="44" t="s">
        <v>449</v>
      </c>
      <c r="Y1" s="44" t="s">
        <v>450</v>
      </c>
      <c r="Z1" s="44" t="s">
        <v>451</v>
      </c>
      <c r="AA1" s="44" t="s">
        <v>452</v>
      </c>
      <c r="AB1" s="44" t="s">
        <v>453</v>
      </c>
      <c r="AC1" s="44" t="s">
        <v>454</v>
      </c>
      <c r="AD1" s="44" t="s">
        <v>529</v>
      </c>
      <c r="AE1" s="44" t="s">
        <v>530</v>
      </c>
      <c r="AF1" s="44" t="s">
        <v>531</v>
      </c>
      <c r="AG1" s="44" t="s">
        <v>532</v>
      </c>
      <c r="AH1" s="44" t="s">
        <v>533</v>
      </c>
      <c r="AI1" s="44" t="s">
        <v>534</v>
      </c>
      <c r="AJ1" s="44" t="s">
        <v>535</v>
      </c>
      <c r="AM1" s="34" t="s">
        <v>536</v>
      </c>
      <c r="AO1" s="29" t="s">
        <v>401</v>
      </c>
      <c r="AP1" s="29" t="s">
        <v>565</v>
      </c>
      <c r="AQ1" s="29" t="s">
        <v>566</v>
      </c>
      <c r="AR1" s="29" t="s">
        <v>567</v>
      </c>
      <c r="AS1" s="29" t="s">
        <v>568</v>
      </c>
      <c r="AT1" s="29" t="s">
        <v>569</v>
      </c>
      <c r="AU1" s="29" t="s">
        <v>570</v>
      </c>
      <c r="AX1" s="34" t="s">
        <v>538</v>
      </c>
    </row>
    <row r="2" spans="1:50">
      <c r="A2" s="44" t="s">
        <v>446</v>
      </c>
      <c r="B2" s="44" t="s">
        <v>11</v>
      </c>
      <c r="C2" s="44" t="s">
        <v>560</v>
      </c>
      <c r="D2" s="44" t="s">
        <v>546</v>
      </c>
      <c r="E2" s="15">
        <v>17</v>
      </c>
      <c r="F2" s="96">
        <f>兵法调用模板!J36</f>
        <v>3.6243047559364827</v>
      </c>
      <c r="G2" s="15">
        <f>兵法调用模板!R36</f>
        <v>4</v>
      </c>
      <c r="H2" s="15">
        <f>兵法调用模板!R36</f>
        <v>4</v>
      </c>
      <c r="I2" s="15"/>
      <c r="J2" s="15">
        <f>兵法调用模板!M36</f>
        <v>0</v>
      </c>
      <c r="K2" s="196">
        <f>U72</f>
        <v>3</v>
      </c>
      <c r="M2" s="34" t="s">
        <v>539</v>
      </c>
      <c r="O2" s="197" t="s">
        <v>527</v>
      </c>
      <c r="P2" s="197" t="s">
        <v>136</v>
      </c>
      <c r="Q2" s="197" t="s">
        <v>520</v>
      </c>
      <c r="R2" s="197"/>
      <c r="S2" s="197"/>
      <c r="T2" s="197"/>
      <c r="U2" s="15" t="str">
        <f>IF(IF(IFERROR(MATCH($R2,INDEX($C:$C,MATCH(U$1,$A:$A,0)),0),"")="",0,1)+IF(IFERROR(MATCH($R2,INDEX($D:$D,MATCH(U$1,$A:$A,0)),0),"")="",0,1)+IF(IFERROR(MATCH($S2,INDEX($C:$C,MATCH(U$1,$A:$A,0)),0),"")="",0,1)+IF(IFERROR(MATCH($S2,INDEX($D:$D,MATCH(U$1,$A:$A,0)),0),"")="",0,1)+IF(IFERROR(MATCH($T2,INDEX($C:$C,MATCH(U$1,$A:$A,0)),0),"")="",0,1)+IF(IFERROR(MATCH($T2,INDEX($D:$D,MATCH(U$1,$A:$A,0)),0),"")="",0,1)=0,"",1)</f>
        <v/>
      </c>
      <c r="V2" s="15" t="str">
        <f t="shared" ref="V2:AJ17" si="0">IF(IF(IFERROR(MATCH($R2,INDEX($C:$C,MATCH(V$1,$A:$A,0)),0),"")="",0,1)+IF(IFERROR(MATCH($R2,INDEX($D:$D,MATCH(V$1,$A:$A,0)),0),"")="",0,1)+IF(IFERROR(MATCH($S2,INDEX($C:$C,MATCH(V$1,$A:$A,0)),0),"")="",0,1)+IF(IFERROR(MATCH($S2,INDEX($D:$D,MATCH(V$1,$A:$A,0)),0),"")="",0,1)+IF(IFERROR(MATCH($T2,INDEX($C:$C,MATCH(V$1,$A:$A,0)),0),"")="",0,1)+IF(IFERROR(MATCH($T2,INDEX($D:$D,MATCH(V$1,$A:$A,0)),0),"")="",0,1)=0,"",1)</f>
        <v/>
      </c>
      <c r="W2" s="15" t="str">
        <f t="shared" si="0"/>
        <v/>
      </c>
      <c r="X2" s="15" t="str">
        <f t="shared" si="0"/>
        <v/>
      </c>
      <c r="Y2" s="15" t="str">
        <f t="shared" si="0"/>
        <v/>
      </c>
      <c r="Z2" s="15" t="str">
        <f t="shared" si="0"/>
        <v/>
      </c>
      <c r="AA2" s="15" t="str">
        <f t="shared" si="0"/>
        <v/>
      </c>
      <c r="AB2" s="15" t="str">
        <f t="shared" si="0"/>
        <v/>
      </c>
      <c r="AC2" s="15" t="str">
        <f t="shared" si="0"/>
        <v/>
      </c>
      <c r="AD2" s="15" t="str">
        <f t="shared" si="0"/>
        <v/>
      </c>
      <c r="AE2" s="15" t="str">
        <f t="shared" si="0"/>
        <v/>
      </c>
      <c r="AF2" s="15" t="str">
        <f t="shared" si="0"/>
        <v/>
      </c>
      <c r="AG2" s="15" t="str">
        <f t="shared" si="0"/>
        <v/>
      </c>
      <c r="AH2" s="15" t="str">
        <f t="shared" si="0"/>
        <v/>
      </c>
      <c r="AI2" s="15" t="str">
        <f t="shared" si="0"/>
        <v/>
      </c>
      <c r="AJ2" s="15" t="str">
        <f t="shared" si="0"/>
        <v/>
      </c>
      <c r="AM2" s="34" t="s">
        <v>537</v>
      </c>
      <c r="AO2" s="29" t="s">
        <v>571</v>
      </c>
      <c r="AP2" s="185"/>
      <c r="AQ2" s="185">
        <f>(COUNTIF(INDEX(兵法使用预估,,MATCH("反客为主",$U$1:$AJ$1,0)),1)*$H$7+COUNTIF(INDEX(兵法使用预估,,MATCH("步步为营",$U$1:$AJ$1,0)),1)*$G$8+COUNTIF(INDEX(兵法使用预估,,MATCH("厉兵秣马",$U$1:$AJ$1,0)),1)*G9+COUNTIF(INDEX(兵法使用预估,,MATCH("整军御敌",$U$1:$AJ$1,0)),1)*G11)/(COUNTIF(INDEX(兵法使用预估,,MATCH("反客为主",$U$1:$AJ$1,0)),1)+COUNTIF(INDEX(兵法使用预估,,MATCH("步步为营",$U$1:$AJ$1,0)),1)+COUNTIF(INDEX(兵法使用预估,,MATCH("厉兵秣马",$U$1:$AJ$1,0)),1)+COUNTIF(INDEX(兵法使用预估,,MATCH("整军御敌",$U$1:$AJ$1,0)),1))</f>
        <v>1.2424242424242424</v>
      </c>
      <c r="AR2" s="185">
        <f>(COUNTIF(INDEX(兵法使用预估,,MATCH("反客为主",$U$1:$AJ$1,0)),1)*$J$7+COUNTIF(INDEX(兵法使用预估,,MATCH("步步为营",$U$1:$AJ$1,0)),1)*$I$8+COUNTIF(INDEX(兵法使用预估,,MATCH("厉兵秣马",$U$1:$AJ$1,0)),1)*I9+COUNTIF(INDEX(兵法使用预估,,MATCH("整军御敌",$U$1:$AJ$1,0)),1)*I11)/(COUNTIF(INDEX(兵法使用预估,,MATCH("反客为主",$U$1:$AJ$1,0)),1)+COUNTIF(INDEX(兵法使用预估,,MATCH("步步为营",$U$1:$AJ$1,0)),1)+COUNTIF(INDEX(兵法使用预估,,MATCH("厉兵秣马",$U$1:$AJ$1,0)),1)+COUNTIF(INDEX(兵法使用预估,,MATCH("整军御敌",$U$1:$AJ$1,0)),1))</f>
        <v>29.174242424242426</v>
      </c>
      <c r="AS2" s="185"/>
      <c r="AT2" s="185">
        <f>(COUNTIF(INDEX(兵法使用预估,,MATCH("反客为主",$U$1:$AJ$1,0)),1)*$F$7+COUNTIF(INDEX(兵法使用预估,,MATCH("步步为营",$U$1:$AJ$1,0)),1)*$F$8+COUNTIF(INDEX(兵法使用预估,,MATCH("厉兵秣马",$U$1:$AJ$1,0)),1)*F9+COUNTIF(INDEX(兵法使用预估,,MATCH("整军御敌",$U$1:$AJ$1,0)),1)*F11)/(COUNTIF(INDEX(兵法使用预估,,MATCH("反客为主",$U$1:$AJ$1,0)),1)+COUNTIF(INDEX(兵法使用预估,,MATCH("步步为营",$U$1:$AJ$1,0)),1)+COUNTIF(INDEX(兵法使用预估,,MATCH("厉兵秣马",$U$1:$AJ$1,0)),1)+COUNTIF(INDEX(兵法使用预估,,MATCH("整军御敌",$U$1:$AJ$1,0)),1))</f>
        <v>2.499675522721017</v>
      </c>
      <c r="AU2" s="185">
        <f>(COUNTIF(INDEX(兵法使用预估,,MATCH("反客为主",$U$1:$AJ$1,0)),1)*$E$7+COUNTIF(INDEX(兵法使用预估,,MATCH("步步为营",$U$1:$AJ$1,0)),1)*$E$8+COUNTIF(INDEX(兵法使用预估,,MATCH("厉兵秣马",$U$1:$AJ$1,0)),1)*E9+COUNTIF(INDEX(兵法使用预估,,MATCH("整军御敌",$U$1:$AJ$1,0)),1)*E11)/(COUNTIF(INDEX(兵法使用预估,,MATCH("反客为主",$U$1:$AJ$1,0)),1)+COUNTIF(INDEX(兵法使用预估,,MATCH("步步为营",$U$1:$AJ$1,0)),1)+COUNTIF(INDEX(兵法使用预估,,MATCH("厉兵秣马",$U$1:$AJ$1,0)),1)+COUNTIF(INDEX(兵法使用预估,,MATCH("整军御敌",$U$1:$AJ$1,0)),1))</f>
        <v>7.958333333333333</v>
      </c>
      <c r="AX2" s="34" t="s">
        <v>539</v>
      </c>
    </row>
    <row r="3" spans="1:50">
      <c r="A3" s="44" t="s">
        <v>447</v>
      </c>
      <c r="B3" s="44" t="s">
        <v>11</v>
      </c>
      <c r="C3" s="44" t="s">
        <v>17</v>
      </c>
      <c r="D3" s="44"/>
      <c r="E3" s="15">
        <f>AVERAGE(兵法调用模板!P45:S45)</f>
        <v>28</v>
      </c>
      <c r="F3" s="96">
        <f>兵法调用模板!J45</f>
        <v>3.6082924934120992</v>
      </c>
      <c r="G3" s="15">
        <f>兵法调用模板!U45</f>
        <v>2</v>
      </c>
      <c r="H3" s="15"/>
      <c r="I3" s="15"/>
      <c r="J3" s="15"/>
      <c r="K3" s="196">
        <f>V72</f>
        <v>18</v>
      </c>
      <c r="M3" s="34" t="s">
        <v>551</v>
      </c>
      <c r="O3" s="44" t="s">
        <v>249</v>
      </c>
      <c r="P3" s="44" t="s">
        <v>136</v>
      </c>
      <c r="Q3" s="44" t="s">
        <v>521</v>
      </c>
      <c r="R3" s="44" t="s">
        <v>558</v>
      </c>
      <c r="S3" s="44" t="s">
        <v>55</v>
      </c>
      <c r="T3" s="44" t="s">
        <v>212</v>
      </c>
      <c r="U3" s="15" t="str">
        <f t="shared" ref="U3:AJ32" si="1">IF(IF(IFERROR(MATCH($R3,INDEX($C:$C,MATCH(U$1,$A:$A,0)),0),"")="",0,1)+IF(IFERROR(MATCH($R3,INDEX($D:$D,MATCH(U$1,$A:$A,0)),0),"")="",0,1)+IF(IFERROR(MATCH($S3,INDEX($C:$C,MATCH(U$1,$A:$A,0)),0),"")="",0,1)+IF(IFERROR(MATCH($S3,INDEX($D:$D,MATCH(U$1,$A:$A,0)),0),"")="",0,1)+IF(IFERROR(MATCH($T3,INDEX($C:$C,MATCH(U$1,$A:$A,0)),0),"")="",0,1)+IF(IFERROR(MATCH($T3,INDEX($D:$D,MATCH(U$1,$A:$A,0)),0),"")="",0,1)=0,"",1)</f>
        <v/>
      </c>
      <c r="V3" s="15" t="str">
        <f t="shared" si="0"/>
        <v/>
      </c>
      <c r="W3" s="15" t="str">
        <f t="shared" si="0"/>
        <v/>
      </c>
      <c r="X3" s="15" t="str">
        <f t="shared" si="0"/>
        <v/>
      </c>
      <c r="Y3" s="15" t="str">
        <f t="shared" si="0"/>
        <v/>
      </c>
      <c r="Z3" s="15">
        <f t="shared" si="0"/>
        <v>1</v>
      </c>
      <c r="AA3" s="15">
        <f t="shared" si="0"/>
        <v>1</v>
      </c>
      <c r="AB3" s="15" t="str">
        <f t="shared" si="0"/>
        <v/>
      </c>
      <c r="AC3" s="15">
        <f t="shared" si="0"/>
        <v>1</v>
      </c>
      <c r="AD3" s="15" t="str">
        <f t="shared" si="0"/>
        <v/>
      </c>
      <c r="AE3" s="15" t="str">
        <f t="shared" si="0"/>
        <v/>
      </c>
      <c r="AF3" s="15" t="str">
        <f t="shared" si="0"/>
        <v/>
      </c>
      <c r="AG3" s="15" t="str">
        <f t="shared" si="0"/>
        <v/>
      </c>
      <c r="AH3" s="15" t="str">
        <f t="shared" si="0"/>
        <v/>
      </c>
      <c r="AI3" s="15" t="str">
        <f t="shared" si="0"/>
        <v/>
      </c>
      <c r="AJ3" s="15" t="str">
        <f t="shared" si="0"/>
        <v/>
      </c>
      <c r="AM3" s="34" t="s">
        <v>540</v>
      </c>
      <c r="AO3" s="29" t="s">
        <v>575</v>
      </c>
      <c r="AP3" s="185"/>
      <c r="AQ3" s="185">
        <f>(COUNTIF(INDEX(兵法使用预估,,MATCH("破军夺志",$U$1:$AJ$1,0)),1)*$H$2+COUNTIF(INDEX(兵法使用预估,,MATCH("兵贵神速",$U$1:$AJ$1,0)),1)*$H$5+COUNTIF(INDEX(兵法使用预估,,MATCH("出奇制胜",$U$1:$AJ$1,0)),1)*G6+COUNTIF(INDEX(兵法使用预估,,MATCH("反客为主",$U$1:$AJ$1,0)),1)*G7+COUNTIF(INDEX(兵法使用预估,,MATCH("奇佐鬼谋",$U$1:$AJ$1,0)),1)*G15+COUNTIF(INDEX(兵法使用预估,,MATCH("退敌千里",$U$1:$AJ$1,0)),1)*H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2.721311475409836</v>
      </c>
      <c r="AR3" s="185">
        <f>(COUNTIF(INDEX(兵法使用预估,,MATCH("破军夺志",$U$1:$AJ$1,0)),1)*$J$2+COUNTIF(INDEX(兵法使用预估,,MATCH("兵贵神速",$U$1:$AJ$1,0)),1)*$J$5+COUNTIF(INDEX(兵法使用预估,,MATCH("出奇制胜",$U$1:$AJ$1,0)),1)*I6+COUNTIF(INDEX(兵法使用预估,,MATCH("反客为主",$U$1:$AJ$1,0)),1)*I7+COUNTIF(INDEX(兵法使用预估,,MATCH("奇佐鬼谋",$U$1:$AJ$1,0)),1)*I15+COUNTIF(INDEX(兵法使用预估,,MATCH("退敌千里",$U$1:$AJ$1,0)),1)*J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1.7967213114754097</v>
      </c>
      <c r="AS3" s="185"/>
      <c r="AT3" s="185">
        <f>(COUNTIF(INDEX(兵法使用预估,,MATCH("破军夺志",$U$1:$AJ$1,0)),1)*$F$2+COUNTIF(INDEX(兵法使用预估,,MATCH("兵贵神速",$U$1:$AJ$1,0)),1)*$F$5+COUNTIF(INDEX(兵法使用预估,,MATCH("出奇制胜",$U$1:$AJ$1,0)),1)*F6+COUNTIF(INDEX(兵法使用预估,,MATCH("反客为主",$U$1:$AJ$1,0)),1)*F7+COUNTIF(INDEX(兵法使用预估,,MATCH("奇佐鬼谋",$U$1:$AJ$1,0)),1)*F15+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4.4702540990962847</v>
      </c>
      <c r="AU3" s="185">
        <f>(COUNTIF(INDEX(兵法使用预估,,MATCH("破军夺志",$U$1:$AJ$1,0)),1)*$E$2+COUNTIF(INDEX(兵法使用预估,,MATCH("兵贵神速",$U$1:$AJ$1,0)),1)*$E$5+COUNTIF(INDEX(兵法使用预估,,MATCH("出奇制胜",$U$1:$AJ$1,0)),1)*E6+COUNTIF(INDEX(兵法使用预估,,MATCH("反客为主",$U$1:$AJ$1,0)),1)*E7+COUNTIF(INDEX(兵法使用预估,,MATCH("奇佐鬼谋",$U$1:$AJ$1,0)),1)*E15+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17.459016393442624</v>
      </c>
      <c r="AX3" s="34" t="s">
        <v>562</v>
      </c>
    </row>
    <row r="4" spans="1:50">
      <c r="A4" s="44" t="s">
        <v>448</v>
      </c>
      <c r="B4" s="44" t="s">
        <v>10</v>
      </c>
      <c r="C4" s="44" t="s">
        <v>17</v>
      </c>
      <c r="D4" s="44"/>
      <c r="E4" s="15">
        <f>AVERAGE(兵法调用模板!P54:S54)</f>
        <v>43</v>
      </c>
      <c r="F4" s="96">
        <f>兵法调用模板!J54</f>
        <v>2.3750510933613702</v>
      </c>
      <c r="G4" s="15">
        <f>兵法调用模板!U54</f>
        <v>3</v>
      </c>
      <c r="H4" s="15"/>
      <c r="I4" s="15"/>
      <c r="J4" s="15"/>
      <c r="K4" s="196">
        <f>W72</f>
        <v>18</v>
      </c>
      <c r="M4" s="34" t="s">
        <v>552</v>
      </c>
      <c r="O4" s="44" t="s">
        <v>528</v>
      </c>
      <c r="P4" s="44" t="s">
        <v>137</v>
      </c>
      <c r="Q4" s="44" t="s">
        <v>46</v>
      </c>
      <c r="R4" s="44" t="s">
        <v>17</v>
      </c>
      <c r="S4" s="44"/>
      <c r="T4" s="44"/>
      <c r="U4" s="15" t="str">
        <f t="shared" si="1"/>
        <v/>
      </c>
      <c r="V4" s="15">
        <f t="shared" si="0"/>
        <v>1</v>
      </c>
      <c r="W4" s="15">
        <f t="shared" si="0"/>
        <v>1</v>
      </c>
      <c r="X4" s="15">
        <f t="shared" si="0"/>
        <v>1</v>
      </c>
      <c r="Y4" s="15" t="str">
        <f t="shared" si="0"/>
        <v/>
      </c>
      <c r="Z4" s="15" t="str">
        <f t="shared" si="0"/>
        <v/>
      </c>
      <c r="AA4" s="15" t="str">
        <f t="shared" si="0"/>
        <v/>
      </c>
      <c r="AB4" s="15" t="str">
        <f t="shared" si="0"/>
        <v/>
      </c>
      <c r="AC4" s="15" t="str">
        <f t="shared" si="0"/>
        <v/>
      </c>
      <c r="AD4" s="15" t="str">
        <f t="shared" si="0"/>
        <v/>
      </c>
      <c r="AE4" s="15">
        <f t="shared" si="0"/>
        <v>1</v>
      </c>
      <c r="AF4" s="15" t="str">
        <f t="shared" si="0"/>
        <v/>
      </c>
      <c r="AG4" s="15">
        <f t="shared" si="0"/>
        <v>1</v>
      </c>
      <c r="AH4" s="15" t="str">
        <f t="shared" si="0"/>
        <v/>
      </c>
      <c r="AI4" s="15">
        <f t="shared" si="0"/>
        <v>1</v>
      </c>
      <c r="AJ4" s="15" t="str">
        <f t="shared" si="0"/>
        <v/>
      </c>
      <c r="AM4" s="34" t="s">
        <v>541</v>
      </c>
      <c r="AO4" s="29" t="s">
        <v>572</v>
      </c>
      <c r="AP4" s="185"/>
      <c r="AQ4" s="185">
        <f>(COUNTIF(INDEX(兵法使用预估,,MATCH("势如破竹",$U$1:$AJ$1,0)),1)*$G$3+COUNTIF(INDEX(兵法使用预估,,MATCH("雄兵破敌",$U$1:$AJ$1,0)),1)*$G$4+COUNTIF(INDEX(兵法使用预估,,MATCH("兵贵神速",$U$1:$AJ$1,0)),1)*G5+COUNTIF(INDEX(兵法使用预估,,MATCH("攻其不备",$U$1:$AJ$1,0)),1)*G12+COUNTIF(INDEX(兵法使用预估,,MATCH("釜底抽薪",$U$1:$AJ$1,0)),1)*G14+COUNTIF(INDEX(兵法使用预估,,MATCH("退敌千里",$U$1:$AJ$1,0)),1)*G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5.8688524590163933</v>
      </c>
      <c r="AR4" s="185"/>
      <c r="AS4" s="185"/>
      <c r="AT4" s="185">
        <f>(COUNTIF(INDEX(兵法使用预估,,MATCH("势如破竹",$U$1:$AJ$1,0)),1)*$F$3+COUNTIF(INDEX(兵法使用预估,,MATCH("雄兵破敌",$U$1:$AJ$1,0)),1)*$F$4+COUNTIF(INDEX(兵法使用预估,,MATCH("兵贵神速",$U$1:$AJ$1,0)),1)*F5+COUNTIF(INDEX(兵法使用预估,,MATCH("攻其不备",$U$1:$AJ$1,0)),1)*F12+COUNTIF(INDEX(兵法使用预估,,MATCH("釜底抽薪",$U$1:$AJ$1,0)),1)*F14+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7.2547646029482786</v>
      </c>
      <c r="AU4" s="185">
        <f>(COUNTIF(INDEX(兵法使用预估,,MATCH("势如破竹",$U$1:$AJ$1,0)),1)*$E$3+COUNTIF(INDEX(兵法使用预估,,MATCH("雄兵破敌",$U$1:$AJ$1,0)),1)*$E$4+COUNTIF(INDEX(兵法使用预估,,MATCH("兵贵神速",$U$1:$AJ$1,0)),1)*E5+COUNTIF(INDEX(兵法使用预估,,MATCH("攻其不备",$U$1:$AJ$1,0)),1)*E12+COUNTIF(INDEX(兵法使用预估,,MATCH("釜底抽薪",$U$1:$AJ$1,0)),1)*E14+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47.688524590163937</v>
      </c>
      <c r="AX4" s="34" t="s">
        <v>563</v>
      </c>
    </row>
    <row r="5" spans="1:50">
      <c r="A5" s="44" t="s">
        <v>449</v>
      </c>
      <c r="B5" s="44" t="s">
        <v>13</v>
      </c>
      <c r="C5" s="44" t="s">
        <v>17</v>
      </c>
      <c r="D5" s="44" t="s">
        <v>213</v>
      </c>
      <c r="E5" s="15">
        <f>兵法调用模板!P63</f>
        <v>0</v>
      </c>
      <c r="F5" s="96">
        <f>兵法调用模板!J63</f>
        <v>4.3115066746977817</v>
      </c>
      <c r="G5" s="15">
        <f>兵法调用模板!R63</f>
        <v>3</v>
      </c>
      <c r="H5" s="15">
        <f>兵法调用模板!R66</f>
        <v>0</v>
      </c>
      <c r="I5" s="15"/>
      <c r="J5" s="15">
        <f>兵法调用模板!S66</f>
        <v>0</v>
      </c>
      <c r="K5" s="196">
        <f>X72</f>
        <v>20</v>
      </c>
      <c r="M5" s="34" t="s">
        <v>553</v>
      </c>
      <c r="O5" s="44" t="s">
        <v>250</v>
      </c>
      <c r="P5" s="44" t="s">
        <v>137</v>
      </c>
      <c r="Q5" s="44" t="s">
        <v>521</v>
      </c>
      <c r="R5" s="44" t="s">
        <v>17</v>
      </c>
      <c r="S5" s="44" t="s">
        <v>459</v>
      </c>
      <c r="T5" s="44"/>
      <c r="U5" s="15" t="str">
        <f t="shared" si="1"/>
        <v/>
      </c>
      <c r="V5" s="15">
        <f t="shared" si="0"/>
        <v>1</v>
      </c>
      <c r="W5" s="15">
        <f t="shared" si="0"/>
        <v>1</v>
      </c>
      <c r="X5" s="15">
        <f t="shared" si="0"/>
        <v>1</v>
      </c>
      <c r="Y5" s="15" t="str">
        <f t="shared" si="0"/>
        <v/>
      </c>
      <c r="Z5" s="15" t="str">
        <f t="shared" si="0"/>
        <v/>
      </c>
      <c r="AA5" s="15" t="str">
        <f t="shared" si="0"/>
        <v/>
      </c>
      <c r="AB5" s="15">
        <f t="shared" si="0"/>
        <v>1</v>
      </c>
      <c r="AC5" s="15" t="str">
        <f t="shared" si="0"/>
        <v/>
      </c>
      <c r="AD5" s="15" t="str">
        <f t="shared" si="0"/>
        <v/>
      </c>
      <c r="AE5" s="15">
        <f t="shared" si="0"/>
        <v>1</v>
      </c>
      <c r="AF5" s="15" t="str">
        <f t="shared" si="0"/>
        <v/>
      </c>
      <c r="AG5" s="15">
        <f t="shared" si="0"/>
        <v>1</v>
      </c>
      <c r="AH5" s="15" t="str">
        <f t="shared" si="0"/>
        <v/>
      </c>
      <c r="AI5" s="15">
        <f t="shared" si="0"/>
        <v>1</v>
      </c>
      <c r="AJ5" s="15" t="str">
        <f t="shared" si="0"/>
        <v/>
      </c>
      <c r="AM5" s="34" t="s">
        <v>538</v>
      </c>
      <c r="AO5" s="29" t="s">
        <v>573</v>
      </c>
      <c r="AP5" s="185"/>
      <c r="AQ5" s="185">
        <f>(COUNTIF(INDEX(兵法使用预估,,MATCH("援军秘策",$U$1:$AJ$1,0)),1)*$G$10+COUNTIF(INDEX(兵法使用预估,,MATCH("妙手回春",$U$1:$AJ$1,0)),1)*$G$13+COUNTIF(INDEX(兵法使用预估,,MATCH("养精蓄锐",$U$1:$AJ$1,0)),1)*G17)/(COUNTIF(INDEX(兵法使用预估,,MATCH("援军秘策",$U$1:$AJ$1,0)),1)+COUNTIF(INDEX(兵法使用预估,,MATCH("妙手回春",$U$1:$AJ$1,0)),1)+COUNTIF(INDEX(兵法使用预估,,MATCH("养精蓄锐",$U$1:$AJ$1,0)),1))</f>
        <v>2.4</v>
      </c>
      <c r="AR5" s="185"/>
      <c r="AS5" s="185"/>
      <c r="AT5" s="185">
        <f>(COUNTIF(INDEX(兵法使用预估,,MATCH("援军秘策",$U$1:$AJ$1,0)),1)*$F$10+COUNTIF(INDEX(兵法使用预估,,MATCH("妙手回春",$U$1:$AJ$1,0)),1)*$F$13+COUNTIF(INDEX(兵法使用预估,,MATCH("养精蓄锐",$U$1:$AJ$1,0)),1)*F17)/(COUNTIF(INDEX(兵法使用预估,,MATCH("援军秘策",$U$1:$AJ$1,0)),1)+COUNTIF(INDEX(兵法使用预估,,MATCH("妙手回春",$U$1:$AJ$1,0)),1)+COUNTIF(INDEX(兵法使用预估,,MATCH("养精蓄锐",$U$1:$AJ$1,0)),1))</f>
        <v>3.7558636208013096</v>
      </c>
      <c r="AU5" s="185" t="e">
        <f>(COUNTIF(INDEX(兵法使用预估,,MATCH("援军秘策",$U$1:$AJ$1,0)),1)*$E$10+COUNTIF(INDEX(兵法使用预估,,MATCH("妙手回春",$U$1:$AJ$1,0)),1)*$E$13+COUNTIF(INDEX(兵法使用预估,,MATCH("养精蓄锐",$U$1:$AJ$1,0)),1)*E17)/(COUNTIF(INDEX(兵法使用预估,,MATCH("援军秘策",$U$1:$AJ$1,0)),1)+COUNTIF(INDEX(兵法使用预估,,MATCH("妙手回春",$U$1:$AJ$1,0)),1)+COUNTIF(INDEX(兵法使用预估,,MATCH("养精蓄锐",$U$1:$AJ$1,0)),1))</f>
        <v>#VALUE!</v>
      </c>
      <c r="AX5" s="34" t="s">
        <v>564</v>
      </c>
    </row>
    <row r="6" spans="1:50">
      <c r="A6" s="44" t="s">
        <v>450</v>
      </c>
      <c r="B6" s="44" t="s">
        <v>11</v>
      </c>
      <c r="C6" s="44" t="s">
        <v>467</v>
      </c>
      <c r="D6" s="44"/>
      <c r="E6" s="15">
        <f>兵法调用模板!P72</f>
        <v>15</v>
      </c>
      <c r="F6" s="96">
        <f>兵法调用模板!J72</f>
        <v>3.7624699351091193</v>
      </c>
      <c r="G6" s="15">
        <f>兵法调用模板!R72</f>
        <v>3</v>
      </c>
      <c r="H6" s="15"/>
      <c r="I6" s="15">
        <f>兵法调用模板!L72</f>
        <v>28</v>
      </c>
      <c r="J6" s="15"/>
      <c r="K6" s="196">
        <f>Y72</f>
        <v>1</v>
      </c>
      <c r="M6" s="34" t="s">
        <v>554</v>
      </c>
      <c r="O6" s="44" t="s">
        <v>251</v>
      </c>
      <c r="P6" s="44" t="s">
        <v>136</v>
      </c>
      <c r="Q6" s="44" t="s">
        <v>521</v>
      </c>
      <c r="R6" s="44" t="s">
        <v>212</v>
      </c>
      <c r="S6" s="44" t="s">
        <v>559</v>
      </c>
      <c r="T6" s="44" t="s">
        <v>73</v>
      </c>
      <c r="U6" s="15" t="str">
        <f t="shared" si="1"/>
        <v/>
      </c>
      <c r="V6" s="15" t="str">
        <f t="shared" si="0"/>
        <v/>
      </c>
      <c r="W6" s="15" t="str">
        <f t="shared" si="0"/>
        <v/>
      </c>
      <c r="X6" s="15" t="str">
        <f t="shared" si="0"/>
        <v/>
      </c>
      <c r="Y6" s="15" t="str">
        <f t="shared" si="0"/>
        <v/>
      </c>
      <c r="Z6" s="15">
        <f t="shared" si="0"/>
        <v>1</v>
      </c>
      <c r="AA6" s="15" t="str">
        <f t="shared" si="0"/>
        <v/>
      </c>
      <c r="AB6" s="15" t="str">
        <f t="shared" si="0"/>
        <v/>
      </c>
      <c r="AC6" s="15" t="str">
        <f t="shared" si="0"/>
        <v/>
      </c>
      <c r="AD6" s="15">
        <f t="shared" si="0"/>
        <v>1</v>
      </c>
      <c r="AE6" s="15" t="str">
        <f t="shared" si="0"/>
        <v/>
      </c>
      <c r="AF6" s="15">
        <f t="shared" si="0"/>
        <v>1</v>
      </c>
      <c r="AG6" s="15" t="str">
        <f t="shared" si="0"/>
        <v/>
      </c>
      <c r="AH6" s="15" t="str">
        <f t="shared" si="0"/>
        <v/>
      </c>
      <c r="AI6" s="15" t="str">
        <f t="shared" si="0"/>
        <v/>
      </c>
      <c r="AJ6" s="15">
        <f t="shared" si="0"/>
        <v>1</v>
      </c>
      <c r="AM6" s="34" t="s">
        <v>539</v>
      </c>
      <c r="AO6" s="29" t="s">
        <v>574</v>
      </c>
      <c r="AP6" s="185"/>
      <c r="AQ6" s="185">
        <f>SUMPRODUCT(G2:G17,K2:K17)/SUM(K2:K17)</f>
        <v>2.6133333333333333</v>
      </c>
      <c r="AR6" s="185"/>
      <c r="AS6" s="185"/>
      <c r="AT6" s="185">
        <f>SUMPRODUCT(F2:F17,K2:K17)/SUM(K2:K17)</f>
        <v>3.4917739762722091</v>
      </c>
      <c r="AU6" s="185">
        <f>SUMPRODUCT(E2:E17,K2:K17)/SUM(K2:K17)</f>
        <v>16.596666666666668</v>
      </c>
      <c r="AX6" s="34" t="s">
        <v>542</v>
      </c>
    </row>
    <row r="7" spans="1:50">
      <c r="A7" s="44" t="s">
        <v>451</v>
      </c>
      <c r="B7" s="44" t="s">
        <v>13</v>
      </c>
      <c r="C7" s="44" t="s">
        <v>212</v>
      </c>
      <c r="D7" s="44" t="s">
        <v>73</v>
      </c>
      <c r="E7" s="15">
        <f>AVERAGE(兵法调用模板!P81:S81)</f>
        <v>11</v>
      </c>
      <c r="F7" s="96">
        <f>兵法调用模板!J81</f>
        <v>4.0762111961692984</v>
      </c>
      <c r="G7" s="15">
        <f>兵法调用模板!U84</f>
        <v>3</v>
      </c>
      <c r="H7" s="15">
        <f>兵法调用模板!U81</f>
        <v>1</v>
      </c>
      <c r="I7" s="15">
        <f>兵法调用模板!M81</f>
        <v>0.4</v>
      </c>
      <c r="J7" s="15">
        <f>兵法调用模板!L84</f>
        <v>20</v>
      </c>
      <c r="K7" s="196">
        <f>Z72</f>
        <v>14</v>
      </c>
      <c r="O7" s="44" t="s">
        <v>252</v>
      </c>
      <c r="P7" s="44" t="s">
        <v>138</v>
      </c>
      <c r="Q7" s="44" t="s">
        <v>522</v>
      </c>
      <c r="R7" s="44" t="s">
        <v>459</v>
      </c>
      <c r="S7" s="44" t="s">
        <v>55</v>
      </c>
      <c r="T7" s="44"/>
      <c r="U7" s="15" t="str">
        <f t="shared" si="1"/>
        <v/>
      </c>
      <c r="V7" s="15" t="str">
        <f t="shared" si="0"/>
        <v/>
      </c>
      <c r="W7" s="15" t="str">
        <f t="shared" si="0"/>
        <v/>
      </c>
      <c r="X7" s="15" t="str">
        <f t="shared" si="0"/>
        <v/>
      </c>
      <c r="Y7" s="15" t="str">
        <f t="shared" si="0"/>
        <v/>
      </c>
      <c r="Z7" s="15" t="str">
        <f t="shared" si="0"/>
        <v/>
      </c>
      <c r="AA7" s="15" t="str">
        <f t="shared" si="0"/>
        <v/>
      </c>
      <c r="AB7" s="15">
        <f t="shared" si="0"/>
        <v>1</v>
      </c>
      <c r="AC7" s="15">
        <f t="shared" si="0"/>
        <v>1</v>
      </c>
      <c r="AD7" s="15" t="str">
        <f t="shared" si="0"/>
        <v/>
      </c>
      <c r="AE7" s="15" t="str">
        <f t="shared" si="0"/>
        <v/>
      </c>
      <c r="AF7" s="15" t="str">
        <f t="shared" si="0"/>
        <v/>
      </c>
      <c r="AG7" s="15" t="str">
        <f t="shared" si="0"/>
        <v/>
      </c>
      <c r="AH7" s="15" t="str">
        <f t="shared" si="0"/>
        <v/>
      </c>
      <c r="AI7" s="15" t="str">
        <f t="shared" si="0"/>
        <v/>
      </c>
      <c r="AJ7" s="15" t="str">
        <f t="shared" si="0"/>
        <v/>
      </c>
      <c r="AM7" s="34" t="s">
        <v>542</v>
      </c>
      <c r="AX7" s="34" t="s">
        <v>543</v>
      </c>
    </row>
    <row r="8" spans="1:50">
      <c r="A8" s="44" t="s">
        <v>452</v>
      </c>
      <c r="B8" s="44" t="s">
        <v>10</v>
      </c>
      <c r="C8" s="44" t="s">
        <v>558</v>
      </c>
      <c r="D8" s="44"/>
      <c r="E8" s="15">
        <f>兵法调用模板!P90</f>
        <v>0</v>
      </c>
      <c r="F8" s="96">
        <f>兵法调用模板!J90</f>
        <v>2.3869009404704999</v>
      </c>
      <c r="G8" s="15">
        <f>兵法调用模板!R90</f>
        <v>3</v>
      </c>
      <c r="H8" s="15"/>
      <c r="I8" s="15">
        <f>兵法调用模板!M90</f>
        <v>40</v>
      </c>
      <c r="J8" s="15"/>
      <c r="K8" s="196">
        <f>AA72</f>
        <v>8</v>
      </c>
      <c r="O8" s="44" t="s">
        <v>253</v>
      </c>
      <c r="P8" s="44" t="s">
        <v>138</v>
      </c>
      <c r="Q8" s="44" t="s">
        <v>522</v>
      </c>
      <c r="R8" s="44" t="s">
        <v>55</v>
      </c>
      <c r="S8" s="44" t="s">
        <v>459</v>
      </c>
      <c r="T8" s="44" t="s">
        <v>559</v>
      </c>
      <c r="U8" s="15" t="str">
        <f t="shared" si="1"/>
        <v/>
      </c>
      <c r="V8" s="15" t="str">
        <f t="shared" si="0"/>
        <v/>
      </c>
      <c r="W8" s="15" t="str">
        <f t="shared" si="0"/>
        <v/>
      </c>
      <c r="X8" s="15" t="str">
        <f t="shared" si="0"/>
        <v/>
      </c>
      <c r="Y8" s="15" t="str">
        <f t="shared" si="0"/>
        <v/>
      </c>
      <c r="Z8" s="15" t="str">
        <f t="shared" si="0"/>
        <v/>
      </c>
      <c r="AA8" s="15" t="str">
        <f t="shared" si="0"/>
        <v/>
      </c>
      <c r="AB8" s="15">
        <f t="shared" si="0"/>
        <v>1</v>
      </c>
      <c r="AC8" s="15">
        <f t="shared" si="0"/>
        <v>1</v>
      </c>
      <c r="AD8" s="15" t="str">
        <f t="shared" si="0"/>
        <v/>
      </c>
      <c r="AE8" s="15" t="str">
        <f t="shared" si="0"/>
        <v/>
      </c>
      <c r="AF8" s="15">
        <f t="shared" si="0"/>
        <v>1</v>
      </c>
      <c r="AG8" s="15" t="str">
        <f t="shared" si="0"/>
        <v/>
      </c>
      <c r="AH8" s="15" t="str">
        <f t="shared" si="0"/>
        <v/>
      </c>
      <c r="AI8" s="15" t="str">
        <f t="shared" si="0"/>
        <v/>
      </c>
      <c r="AJ8" s="15">
        <f t="shared" si="0"/>
        <v>1</v>
      </c>
      <c r="AM8" s="34" t="s">
        <v>543</v>
      </c>
    </row>
    <row r="9" spans="1:50">
      <c r="A9" s="44" t="s">
        <v>453</v>
      </c>
      <c r="B9" s="44" t="s">
        <v>10</v>
      </c>
      <c r="C9" s="44" t="s">
        <v>459</v>
      </c>
      <c r="D9" s="44"/>
      <c r="E9" s="15">
        <f>兵法调用模板!P99</f>
        <v>0</v>
      </c>
      <c r="F9" s="96">
        <f>兵法调用模板!J99</f>
        <v>2.1402600918851311</v>
      </c>
      <c r="G9" s="15">
        <f>兵法调用模板!R99</f>
        <v>1</v>
      </c>
      <c r="H9" s="15"/>
      <c r="I9" s="15">
        <f>兵法调用模板!M99</f>
        <v>40</v>
      </c>
      <c r="J9" s="15"/>
      <c r="K9" s="196">
        <f>AB72</f>
        <v>33</v>
      </c>
      <c r="O9" s="44" t="s">
        <v>254</v>
      </c>
      <c r="P9" s="44" t="s">
        <v>137</v>
      </c>
      <c r="Q9" s="44" t="s">
        <v>521</v>
      </c>
      <c r="R9" s="44" t="s">
        <v>55</v>
      </c>
      <c r="S9" s="44" t="s">
        <v>459</v>
      </c>
      <c r="T9" s="44"/>
      <c r="U9" s="15" t="str">
        <f t="shared" si="1"/>
        <v/>
      </c>
      <c r="V9" s="15" t="str">
        <f t="shared" si="0"/>
        <v/>
      </c>
      <c r="W9" s="15" t="str">
        <f t="shared" si="0"/>
        <v/>
      </c>
      <c r="X9" s="15" t="str">
        <f t="shared" si="0"/>
        <v/>
      </c>
      <c r="Y9" s="15" t="str">
        <f t="shared" si="0"/>
        <v/>
      </c>
      <c r="Z9" s="15" t="str">
        <f t="shared" si="0"/>
        <v/>
      </c>
      <c r="AA9" s="15" t="str">
        <f t="shared" si="0"/>
        <v/>
      </c>
      <c r="AB9" s="15">
        <f t="shared" si="0"/>
        <v>1</v>
      </c>
      <c r="AC9" s="15">
        <f t="shared" si="0"/>
        <v>1</v>
      </c>
      <c r="AD9" s="15" t="str">
        <f t="shared" si="0"/>
        <v/>
      </c>
      <c r="AE9" s="15" t="str">
        <f t="shared" si="0"/>
        <v/>
      </c>
      <c r="AF9" s="15" t="str">
        <f t="shared" si="0"/>
        <v/>
      </c>
      <c r="AG9" s="15" t="str">
        <f t="shared" si="0"/>
        <v/>
      </c>
      <c r="AH9" s="15" t="str">
        <f t="shared" si="0"/>
        <v/>
      </c>
      <c r="AI9" s="15" t="str">
        <f t="shared" si="0"/>
        <v/>
      </c>
      <c r="AJ9" s="15" t="str">
        <f t="shared" si="0"/>
        <v/>
      </c>
    </row>
    <row r="10" spans="1:50">
      <c r="A10" s="44" t="s">
        <v>454</v>
      </c>
      <c r="B10" s="44" t="s">
        <v>12</v>
      </c>
      <c r="C10" s="44" t="s">
        <v>55</v>
      </c>
      <c r="D10" s="44"/>
      <c r="E10" s="15" t="str">
        <f>兵法调用模板!P108</f>
        <v>10,20,30</v>
      </c>
      <c r="F10" s="96">
        <f>兵法调用模板!J108</f>
        <v>4.0484736055912611</v>
      </c>
      <c r="G10" s="15">
        <f>兵法调用模板!R108</f>
        <v>3</v>
      </c>
      <c r="H10" s="15"/>
      <c r="I10" s="15"/>
      <c r="J10" s="15"/>
      <c r="K10" s="196">
        <f>AC72</f>
        <v>16</v>
      </c>
      <c r="O10" s="44" t="s">
        <v>255</v>
      </c>
      <c r="P10" s="44" t="s">
        <v>135</v>
      </c>
      <c r="Q10" s="44" t="s">
        <v>521</v>
      </c>
      <c r="R10" s="44" t="s">
        <v>558</v>
      </c>
      <c r="S10" s="44" t="s">
        <v>55</v>
      </c>
      <c r="T10" s="44" t="s">
        <v>459</v>
      </c>
      <c r="U10" s="15" t="str">
        <f t="shared" si="1"/>
        <v/>
      </c>
      <c r="V10" s="15" t="str">
        <f t="shared" si="0"/>
        <v/>
      </c>
      <c r="W10" s="15" t="str">
        <f t="shared" si="0"/>
        <v/>
      </c>
      <c r="X10" s="15" t="str">
        <f t="shared" si="0"/>
        <v/>
      </c>
      <c r="Y10" s="15" t="str">
        <f t="shared" si="0"/>
        <v/>
      </c>
      <c r="Z10" s="15" t="str">
        <f t="shared" si="0"/>
        <v/>
      </c>
      <c r="AA10" s="15">
        <f t="shared" si="0"/>
        <v>1</v>
      </c>
      <c r="AB10" s="15">
        <f t="shared" si="0"/>
        <v>1</v>
      </c>
      <c r="AC10" s="15">
        <f t="shared" si="0"/>
        <v>1</v>
      </c>
      <c r="AD10" s="15" t="str">
        <f t="shared" si="0"/>
        <v/>
      </c>
      <c r="AE10" s="15" t="str">
        <f t="shared" si="0"/>
        <v/>
      </c>
      <c r="AF10" s="15" t="str">
        <f t="shared" si="0"/>
        <v/>
      </c>
      <c r="AG10" s="15" t="str">
        <f t="shared" si="0"/>
        <v/>
      </c>
      <c r="AH10" s="15" t="str">
        <f t="shared" si="0"/>
        <v/>
      </c>
      <c r="AI10" s="15" t="str">
        <f t="shared" si="0"/>
        <v/>
      </c>
      <c r="AJ10" s="15" t="str">
        <f t="shared" si="0"/>
        <v/>
      </c>
    </row>
    <row r="11" spans="1:50">
      <c r="A11" s="44" t="s">
        <v>529</v>
      </c>
      <c r="B11" s="44" t="s">
        <v>11</v>
      </c>
      <c r="C11" s="44" t="s">
        <v>73</v>
      </c>
      <c r="D11" s="44"/>
      <c r="E11" s="15">
        <f>AVERAGE(兵法调用模板!P117:S117)</f>
        <v>33.75</v>
      </c>
      <c r="F11" s="96">
        <f>兵法调用模板!J117</f>
        <v>1.6534397452039664</v>
      </c>
      <c r="G11" s="15">
        <f>兵法调用模板!U117</f>
        <v>1</v>
      </c>
      <c r="H11" s="15"/>
      <c r="I11" s="15">
        <f>兵法调用模板!M117</f>
        <v>0.5</v>
      </c>
      <c r="J11" s="15"/>
      <c r="K11" s="196">
        <f>AD72</f>
        <v>11</v>
      </c>
      <c r="O11" s="197" t="s">
        <v>256</v>
      </c>
      <c r="P11" s="197" t="s">
        <v>136</v>
      </c>
      <c r="Q11" s="197" t="s">
        <v>520</v>
      </c>
      <c r="R11" s="197"/>
      <c r="S11" s="197"/>
      <c r="T11" s="197"/>
      <c r="U11" s="15" t="str">
        <f t="shared" si="1"/>
        <v/>
      </c>
      <c r="V11" s="15" t="str">
        <f t="shared" si="0"/>
        <v/>
      </c>
      <c r="W11" s="15" t="str">
        <f t="shared" si="0"/>
        <v/>
      </c>
      <c r="X11" s="15" t="str">
        <f t="shared" si="0"/>
        <v/>
      </c>
      <c r="Y11" s="15" t="str">
        <f t="shared" si="0"/>
        <v/>
      </c>
      <c r="Z11" s="15" t="str">
        <f t="shared" si="0"/>
        <v/>
      </c>
      <c r="AA11" s="15" t="str">
        <f t="shared" si="0"/>
        <v/>
      </c>
      <c r="AB11" s="15" t="str">
        <f t="shared" si="0"/>
        <v/>
      </c>
      <c r="AC11" s="15" t="str">
        <f t="shared" si="0"/>
        <v/>
      </c>
      <c r="AD11" s="15" t="str">
        <f t="shared" si="0"/>
        <v/>
      </c>
      <c r="AE11" s="15" t="str">
        <f t="shared" si="0"/>
        <v/>
      </c>
      <c r="AF11" s="15" t="str">
        <f t="shared" si="0"/>
        <v/>
      </c>
      <c r="AG11" s="15" t="str">
        <f t="shared" si="0"/>
        <v/>
      </c>
      <c r="AH11" s="15" t="str">
        <f t="shared" si="0"/>
        <v/>
      </c>
      <c r="AI11" s="15" t="str">
        <f t="shared" si="0"/>
        <v/>
      </c>
      <c r="AJ11" s="15" t="str">
        <f t="shared" si="0"/>
        <v/>
      </c>
    </row>
    <row r="12" spans="1:50">
      <c r="A12" s="44" t="s">
        <v>530</v>
      </c>
      <c r="B12" s="44" t="s">
        <v>11</v>
      </c>
      <c r="C12" s="44" t="s">
        <v>17</v>
      </c>
      <c r="D12" s="44"/>
      <c r="E12" s="15">
        <f>兵法调用模板!P126</f>
        <v>0</v>
      </c>
      <c r="F12" s="96">
        <f>兵法调用模板!J126</f>
        <v>3.7030503435651627</v>
      </c>
      <c r="G12" s="15">
        <f>兵法调用模板!S126</f>
        <v>5</v>
      </c>
      <c r="H12" s="15"/>
      <c r="I12" s="15"/>
      <c r="J12" s="15"/>
      <c r="K12" s="196">
        <f>AE72</f>
        <v>18</v>
      </c>
      <c r="O12" s="44" t="s">
        <v>257</v>
      </c>
      <c r="P12" s="44" t="s">
        <v>136</v>
      </c>
      <c r="Q12" s="44" t="s">
        <v>46</v>
      </c>
      <c r="R12" s="44" t="s">
        <v>213</v>
      </c>
      <c r="S12" s="44" t="s">
        <v>459</v>
      </c>
      <c r="T12" s="44" t="s">
        <v>17</v>
      </c>
      <c r="U12" s="15" t="str">
        <f t="shared" si="1"/>
        <v/>
      </c>
      <c r="V12" s="15">
        <f t="shared" si="0"/>
        <v>1</v>
      </c>
      <c r="W12" s="15">
        <f t="shared" si="0"/>
        <v>1</v>
      </c>
      <c r="X12" s="15">
        <f t="shared" si="0"/>
        <v>1</v>
      </c>
      <c r="Y12" s="15" t="str">
        <f t="shared" si="0"/>
        <v/>
      </c>
      <c r="Z12" s="15" t="str">
        <f t="shared" si="0"/>
        <v/>
      </c>
      <c r="AA12" s="15" t="str">
        <f t="shared" si="0"/>
        <v/>
      </c>
      <c r="AB12" s="15">
        <f t="shared" si="0"/>
        <v>1</v>
      </c>
      <c r="AC12" s="15" t="str">
        <f t="shared" si="0"/>
        <v/>
      </c>
      <c r="AD12" s="15" t="str">
        <f t="shared" si="0"/>
        <v/>
      </c>
      <c r="AE12" s="15">
        <f t="shared" si="0"/>
        <v>1</v>
      </c>
      <c r="AF12" s="15" t="str">
        <f t="shared" si="0"/>
        <v/>
      </c>
      <c r="AG12" s="15">
        <f t="shared" si="0"/>
        <v>1</v>
      </c>
      <c r="AH12" s="15">
        <f t="shared" si="0"/>
        <v>1</v>
      </c>
      <c r="AI12" s="15">
        <f t="shared" si="0"/>
        <v>1</v>
      </c>
      <c r="AJ12" s="15" t="str">
        <f t="shared" si="0"/>
        <v/>
      </c>
    </row>
    <row r="13" spans="1:50">
      <c r="A13" s="44" t="s">
        <v>531</v>
      </c>
      <c r="B13" s="44" t="s">
        <v>12</v>
      </c>
      <c r="C13" s="44" t="s">
        <v>559</v>
      </c>
      <c r="D13" s="44"/>
      <c r="E13" s="15" t="str">
        <f>兵法调用模板!P135</f>
        <v>20,30,40</v>
      </c>
      <c r="F13" s="96">
        <f>兵法调用模板!J135</f>
        <v>3.5969576085390402</v>
      </c>
      <c r="G13" s="15">
        <f>兵法调用模板!R135</f>
        <v>2</v>
      </c>
      <c r="H13" s="15"/>
      <c r="I13" s="15"/>
      <c r="J13" s="15"/>
      <c r="K13" s="196">
        <f>AF72</f>
        <v>12</v>
      </c>
      <c r="O13" s="44" t="s">
        <v>258</v>
      </c>
      <c r="P13" s="44" t="s">
        <v>138</v>
      </c>
      <c r="Q13" s="44" t="s">
        <v>521</v>
      </c>
      <c r="R13" s="44" t="s">
        <v>17</v>
      </c>
      <c r="S13" s="44"/>
      <c r="T13" s="44"/>
      <c r="U13" s="15" t="str">
        <f t="shared" si="1"/>
        <v/>
      </c>
      <c r="V13" s="15">
        <f t="shared" si="0"/>
        <v>1</v>
      </c>
      <c r="W13" s="15">
        <f t="shared" si="0"/>
        <v>1</v>
      </c>
      <c r="X13" s="15">
        <f t="shared" si="0"/>
        <v>1</v>
      </c>
      <c r="Y13" s="15" t="str">
        <f t="shared" si="0"/>
        <v/>
      </c>
      <c r="Z13" s="15" t="str">
        <f t="shared" si="0"/>
        <v/>
      </c>
      <c r="AA13" s="15" t="str">
        <f t="shared" si="0"/>
        <v/>
      </c>
      <c r="AB13" s="15" t="str">
        <f t="shared" si="0"/>
        <v/>
      </c>
      <c r="AC13" s="15" t="str">
        <f t="shared" si="0"/>
        <v/>
      </c>
      <c r="AD13" s="15" t="str">
        <f t="shared" si="0"/>
        <v/>
      </c>
      <c r="AE13" s="15">
        <f t="shared" si="0"/>
        <v>1</v>
      </c>
      <c r="AF13" s="15" t="str">
        <f t="shared" si="0"/>
        <v/>
      </c>
      <c r="AG13" s="15">
        <f t="shared" si="0"/>
        <v>1</v>
      </c>
      <c r="AH13" s="15" t="str">
        <f t="shared" si="0"/>
        <v/>
      </c>
      <c r="AI13" s="15">
        <f t="shared" si="0"/>
        <v>1</v>
      </c>
      <c r="AJ13" s="15" t="str">
        <f t="shared" si="0"/>
        <v/>
      </c>
    </row>
    <row r="14" spans="1:50">
      <c r="A14" s="44" t="s">
        <v>532</v>
      </c>
      <c r="B14" s="44" t="s">
        <v>12</v>
      </c>
      <c r="C14" s="44" t="s">
        <v>17</v>
      </c>
      <c r="D14" s="44"/>
      <c r="E14" s="15">
        <f>兵法调用模板!P144</f>
        <v>47</v>
      </c>
      <c r="F14" s="96">
        <f>兵法调用模板!J144</f>
        <v>4.470132293611611</v>
      </c>
      <c r="G14" s="15">
        <f>兵法调用模板!R144</f>
        <v>1</v>
      </c>
      <c r="H14" s="15"/>
      <c r="I14" s="15"/>
      <c r="J14" s="15"/>
      <c r="K14" s="196">
        <f>AG72</f>
        <v>18</v>
      </c>
      <c r="O14" s="197" t="s">
        <v>259</v>
      </c>
      <c r="P14" s="44"/>
      <c r="Q14" s="44"/>
      <c r="R14" s="44"/>
      <c r="S14" s="44"/>
      <c r="T14" s="44"/>
      <c r="U14" s="15" t="str">
        <f t="shared" si="1"/>
        <v/>
      </c>
      <c r="V14" s="15" t="str">
        <f t="shared" si="0"/>
        <v/>
      </c>
      <c r="W14" s="15" t="str">
        <f t="shared" si="0"/>
        <v/>
      </c>
      <c r="X14" s="15" t="str">
        <f t="shared" si="0"/>
        <v/>
      </c>
      <c r="Y14" s="15" t="str">
        <f t="shared" si="0"/>
        <v/>
      </c>
      <c r="Z14" s="15" t="str">
        <f t="shared" si="0"/>
        <v/>
      </c>
      <c r="AA14" s="15" t="str">
        <f t="shared" si="0"/>
        <v/>
      </c>
      <c r="AB14" s="15" t="str">
        <f t="shared" si="0"/>
        <v/>
      </c>
      <c r="AC14" s="15" t="str">
        <f t="shared" si="0"/>
        <v/>
      </c>
      <c r="AD14" s="15" t="str">
        <f t="shared" si="0"/>
        <v/>
      </c>
      <c r="AE14" s="15" t="str">
        <f t="shared" si="0"/>
        <v/>
      </c>
      <c r="AF14" s="15" t="str">
        <f t="shared" si="0"/>
        <v/>
      </c>
      <c r="AG14" s="15" t="str">
        <f t="shared" si="0"/>
        <v/>
      </c>
      <c r="AH14" s="15" t="str">
        <f t="shared" si="0"/>
        <v/>
      </c>
      <c r="AI14" s="15" t="str">
        <f t="shared" si="0"/>
        <v/>
      </c>
      <c r="AJ14" s="15" t="str">
        <f t="shared" si="0"/>
        <v/>
      </c>
    </row>
    <row r="15" spans="1:50">
      <c r="A15" s="44" t="s">
        <v>533</v>
      </c>
      <c r="B15" s="44" t="s">
        <v>12</v>
      </c>
      <c r="C15" s="44" t="s">
        <v>213</v>
      </c>
      <c r="D15" s="44"/>
      <c r="E15" s="15">
        <f>兵法调用模板!P153</f>
        <v>20</v>
      </c>
      <c r="F15" s="96">
        <f>兵法调用模板!J153</f>
        <v>4.4199967822813537</v>
      </c>
      <c r="G15" s="15">
        <f>兵法调用模板!R153</f>
        <v>3</v>
      </c>
      <c r="H15" s="15"/>
      <c r="I15" s="15">
        <f>兵法调用模板!L153</f>
        <v>30</v>
      </c>
      <c r="J15" s="15"/>
      <c r="K15" s="196">
        <f>AH72</f>
        <v>3</v>
      </c>
      <c r="O15" s="44" t="s">
        <v>260</v>
      </c>
      <c r="P15" s="44" t="s">
        <v>138</v>
      </c>
      <c r="Q15" s="44" t="s">
        <v>522</v>
      </c>
      <c r="R15" s="44" t="s">
        <v>459</v>
      </c>
      <c r="S15" s="44" t="s">
        <v>546</v>
      </c>
      <c r="T15" s="44"/>
      <c r="U15" s="15">
        <f t="shared" si="1"/>
        <v>1</v>
      </c>
      <c r="V15" s="15" t="str">
        <f t="shared" si="0"/>
        <v/>
      </c>
      <c r="W15" s="15" t="str">
        <f t="shared" si="0"/>
        <v/>
      </c>
      <c r="X15" s="15" t="str">
        <f t="shared" si="0"/>
        <v/>
      </c>
      <c r="Y15" s="15" t="str">
        <f t="shared" si="0"/>
        <v/>
      </c>
      <c r="Z15" s="15" t="str">
        <f t="shared" si="0"/>
        <v/>
      </c>
      <c r="AA15" s="15" t="str">
        <f t="shared" si="0"/>
        <v/>
      </c>
      <c r="AB15" s="15">
        <f t="shared" si="0"/>
        <v>1</v>
      </c>
      <c r="AC15" s="15" t="str">
        <f t="shared" si="0"/>
        <v/>
      </c>
      <c r="AD15" s="15" t="str">
        <f t="shared" si="0"/>
        <v/>
      </c>
      <c r="AE15" s="15" t="str">
        <f t="shared" si="0"/>
        <v/>
      </c>
      <c r="AF15" s="15" t="str">
        <f t="shared" si="0"/>
        <v/>
      </c>
      <c r="AG15" s="15" t="str">
        <f t="shared" si="0"/>
        <v/>
      </c>
      <c r="AH15" s="15" t="str">
        <f t="shared" si="0"/>
        <v/>
      </c>
      <c r="AI15" s="15" t="str">
        <f t="shared" si="0"/>
        <v/>
      </c>
      <c r="AJ15" s="15" t="str">
        <f t="shared" si="0"/>
        <v/>
      </c>
    </row>
    <row r="16" spans="1:50">
      <c r="A16" s="44" t="s">
        <v>534</v>
      </c>
      <c r="B16" s="44" t="s">
        <v>12</v>
      </c>
      <c r="C16" s="44" t="s">
        <v>17</v>
      </c>
      <c r="D16" s="44" t="s">
        <v>213</v>
      </c>
      <c r="E16" s="15">
        <f>AVERAGE(兵法调用模板!P162:S162)</f>
        <v>39.25</v>
      </c>
      <c r="F16" s="96">
        <f>兵法调用模板!J162</f>
        <v>5.074651762739248</v>
      </c>
      <c r="G16" s="15">
        <f>兵法调用模板!U162</f>
        <v>5</v>
      </c>
      <c r="H16" s="15">
        <f>兵法调用模板!U165</f>
        <v>5</v>
      </c>
      <c r="I16" s="15"/>
      <c r="J16" s="15">
        <f>兵法调用模板!L165</f>
        <v>-0.7</v>
      </c>
      <c r="K16" s="196">
        <f>AI72</f>
        <v>20</v>
      </c>
      <c r="O16" s="44" t="s">
        <v>261</v>
      </c>
      <c r="P16" s="44" t="s">
        <v>136</v>
      </c>
      <c r="Q16" s="44" t="s">
        <v>522</v>
      </c>
      <c r="R16" s="44" t="s">
        <v>558</v>
      </c>
      <c r="S16" s="44" t="s">
        <v>55</v>
      </c>
      <c r="T16" s="44" t="s">
        <v>73</v>
      </c>
      <c r="U16" s="15" t="str">
        <f t="shared" si="1"/>
        <v/>
      </c>
      <c r="V16" s="15" t="str">
        <f t="shared" si="0"/>
        <v/>
      </c>
      <c r="W16" s="15" t="str">
        <f t="shared" si="0"/>
        <v/>
      </c>
      <c r="X16" s="15" t="str">
        <f t="shared" si="0"/>
        <v/>
      </c>
      <c r="Y16" s="15" t="str">
        <f t="shared" si="0"/>
        <v/>
      </c>
      <c r="Z16" s="15">
        <f t="shared" si="0"/>
        <v>1</v>
      </c>
      <c r="AA16" s="15">
        <f t="shared" si="0"/>
        <v>1</v>
      </c>
      <c r="AB16" s="15" t="str">
        <f t="shared" si="0"/>
        <v/>
      </c>
      <c r="AC16" s="15">
        <f t="shared" si="0"/>
        <v>1</v>
      </c>
      <c r="AD16" s="15">
        <f t="shared" si="0"/>
        <v>1</v>
      </c>
      <c r="AE16" s="15" t="str">
        <f t="shared" si="0"/>
        <v/>
      </c>
      <c r="AF16" s="15" t="str">
        <f t="shared" si="0"/>
        <v/>
      </c>
      <c r="AG16" s="15" t="str">
        <f t="shared" si="0"/>
        <v/>
      </c>
      <c r="AH16" s="15" t="str">
        <f t="shared" si="0"/>
        <v/>
      </c>
      <c r="AI16" s="15" t="str">
        <f t="shared" si="0"/>
        <v/>
      </c>
      <c r="AJ16" s="15" t="str">
        <f t="shared" si="0"/>
        <v/>
      </c>
    </row>
    <row r="17" spans="1:36">
      <c r="A17" s="44" t="s">
        <v>535</v>
      </c>
      <c r="B17" s="44" t="s">
        <v>12</v>
      </c>
      <c r="C17" s="44" t="s">
        <v>559</v>
      </c>
      <c r="D17" s="44"/>
      <c r="E17" s="15">
        <f>(LEFT(兵法调用模板!P171,2)+RIGHT(兵法调用模板!P171,2))/2</f>
        <v>14.5</v>
      </c>
      <c r="F17" s="96">
        <f>兵法调用模板!J171</f>
        <v>3.5246229866769774</v>
      </c>
      <c r="G17" s="15">
        <f>兵法调用模板!R171</f>
        <v>2</v>
      </c>
      <c r="H17" s="15"/>
      <c r="I17" s="15"/>
      <c r="J17" s="15"/>
      <c r="K17" s="196">
        <f>AJ72</f>
        <v>12</v>
      </c>
      <c r="O17" s="44" t="s">
        <v>262</v>
      </c>
      <c r="P17" s="44" t="s">
        <v>136</v>
      </c>
      <c r="Q17" s="44" t="s">
        <v>522</v>
      </c>
      <c r="R17" s="44" t="s">
        <v>459</v>
      </c>
      <c r="S17" s="44" t="s">
        <v>55</v>
      </c>
      <c r="T17" s="44"/>
      <c r="U17" s="15" t="str">
        <f t="shared" si="1"/>
        <v/>
      </c>
      <c r="V17" s="15" t="str">
        <f t="shared" si="0"/>
        <v/>
      </c>
      <c r="W17" s="15" t="str">
        <f t="shared" si="0"/>
        <v/>
      </c>
      <c r="X17" s="15" t="str">
        <f t="shared" si="0"/>
        <v/>
      </c>
      <c r="Y17" s="15" t="str">
        <f t="shared" si="0"/>
        <v/>
      </c>
      <c r="Z17" s="15" t="str">
        <f t="shared" si="0"/>
        <v/>
      </c>
      <c r="AA17" s="15" t="str">
        <f t="shared" si="0"/>
        <v/>
      </c>
      <c r="AB17" s="15">
        <f t="shared" si="0"/>
        <v>1</v>
      </c>
      <c r="AC17" s="15">
        <f t="shared" si="0"/>
        <v>1</v>
      </c>
      <c r="AD17" s="15" t="str">
        <f t="shared" si="0"/>
        <v/>
      </c>
      <c r="AE17" s="15" t="str">
        <f t="shared" si="0"/>
        <v/>
      </c>
      <c r="AF17" s="15" t="str">
        <f t="shared" si="0"/>
        <v/>
      </c>
      <c r="AG17" s="15" t="str">
        <f t="shared" si="0"/>
        <v/>
      </c>
      <c r="AH17" s="15" t="str">
        <f t="shared" si="0"/>
        <v/>
      </c>
      <c r="AI17" s="15" t="str">
        <f t="shared" si="0"/>
        <v/>
      </c>
      <c r="AJ17" s="15" t="str">
        <f t="shared" si="0"/>
        <v/>
      </c>
    </row>
    <row r="18" spans="1:36">
      <c r="O18" s="44" t="s">
        <v>263</v>
      </c>
      <c r="P18" s="44" t="s">
        <v>136</v>
      </c>
      <c r="Q18" s="44" t="s">
        <v>46</v>
      </c>
      <c r="R18" s="44" t="s">
        <v>212</v>
      </c>
      <c r="S18" s="44" t="s">
        <v>559</v>
      </c>
      <c r="T18" s="44" t="s">
        <v>73</v>
      </c>
      <c r="U18" s="15" t="str">
        <f t="shared" si="1"/>
        <v/>
      </c>
      <c r="V18" s="15" t="str">
        <f t="shared" si="1"/>
        <v/>
      </c>
      <c r="W18" s="15" t="str">
        <f t="shared" si="1"/>
        <v/>
      </c>
      <c r="X18" s="15" t="str">
        <f t="shared" si="1"/>
        <v/>
      </c>
      <c r="Y18" s="15" t="str">
        <f t="shared" si="1"/>
        <v/>
      </c>
      <c r="Z18" s="15">
        <f t="shared" si="1"/>
        <v>1</v>
      </c>
      <c r="AA18" s="15" t="str">
        <f t="shared" si="1"/>
        <v/>
      </c>
      <c r="AB18" s="15" t="str">
        <f t="shared" si="1"/>
        <v/>
      </c>
      <c r="AC18" s="15" t="str">
        <f t="shared" si="1"/>
        <v/>
      </c>
      <c r="AD18" s="15">
        <f t="shared" si="1"/>
        <v>1</v>
      </c>
      <c r="AE18" s="15" t="str">
        <f t="shared" si="1"/>
        <v/>
      </c>
      <c r="AF18" s="15">
        <f t="shared" si="1"/>
        <v>1</v>
      </c>
      <c r="AG18" s="15" t="str">
        <f t="shared" si="1"/>
        <v/>
      </c>
      <c r="AH18" s="15" t="str">
        <f t="shared" si="1"/>
        <v/>
      </c>
      <c r="AI18" s="15" t="str">
        <f t="shared" si="1"/>
        <v/>
      </c>
      <c r="AJ18" s="15">
        <f t="shared" si="1"/>
        <v>1</v>
      </c>
    </row>
    <row r="19" spans="1:36">
      <c r="O19" s="44" t="s">
        <v>264</v>
      </c>
      <c r="P19" s="44" t="s">
        <v>138</v>
      </c>
      <c r="Q19" s="44" t="s">
        <v>522</v>
      </c>
      <c r="R19" s="44" t="s">
        <v>17</v>
      </c>
      <c r="S19" s="44"/>
      <c r="T19" s="44"/>
      <c r="U19" s="15" t="str">
        <f t="shared" si="1"/>
        <v/>
      </c>
      <c r="V19" s="15">
        <f t="shared" si="1"/>
        <v>1</v>
      </c>
      <c r="W19" s="15">
        <f t="shared" si="1"/>
        <v>1</v>
      </c>
      <c r="X19" s="15">
        <f t="shared" si="1"/>
        <v>1</v>
      </c>
      <c r="Y19" s="15" t="str">
        <f t="shared" si="1"/>
        <v/>
      </c>
      <c r="Z19" s="15" t="str">
        <f t="shared" si="1"/>
        <v/>
      </c>
      <c r="AA19" s="15" t="str">
        <f t="shared" si="1"/>
        <v/>
      </c>
      <c r="AB19" s="15" t="str">
        <f t="shared" si="1"/>
        <v/>
      </c>
      <c r="AC19" s="15" t="str">
        <f t="shared" si="1"/>
        <v/>
      </c>
      <c r="AD19" s="15" t="str">
        <f t="shared" si="1"/>
        <v/>
      </c>
      <c r="AE19" s="15">
        <f t="shared" si="1"/>
        <v>1</v>
      </c>
      <c r="AF19" s="15" t="str">
        <f t="shared" si="1"/>
        <v/>
      </c>
      <c r="AG19" s="15">
        <f t="shared" si="1"/>
        <v>1</v>
      </c>
      <c r="AH19" s="15" t="str">
        <f t="shared" si="1"/>
        <v/>
      </c>
      <c r="AI19" s="15">
        <f t="shared" si="1"/>
        <v>1</v>
      </c>
      <c r="AJ19" s="15" t="str">
        <f t="shared" si="1"/>
        <v/>
      </c>
    </row>
    <row r="20" spans="1:36">
      <c r="O20" s="44" t="s">
        <v>265</v>
      </c>
      <c r="P20" s="44" t="s">
        <v>138</v>
      </c>
      <c r="Q20" s="44" t="s">
        <v>521</v>
      </c>
      <c r="R20" s="44" t="s">
        <v>213</v>
      </c>
      <c r="S20" s="44" t="s">
        <v>467</v>
      </c>
      <c r="T20" s="44" t="s">
        <v>212</v>
      </c>
      <c r="U20" s="15" t="str">
        <f t="shared" si="1"/>
        <v/>
      </c>
      <c r="V20" s="15" t="str">
        <f t="shared" si="1"/>
        <v/>
      </c>
      <c r="W20" s="15" t="str">
        <f t="shared" si="1"/>
        <v/>
      </c>
      <c r="X20" s="15">
        <f t="shared" si="1"/>
        <v>1</v>
      </c>
      <c r="Y20" s="15">
        <f t="shared" si="1"/>
        <v>1</v>
      </c>
      <c r="Z20" s="15">
        <f t="shared" si="1"/>
        <v>1</v>
      </c>
      <c r="AA20" s="15" t="str">
        <f t="shared" si="1"/>
        <v/>
      </c>
      <c r="AB20" s="15" t="str">
        <f t="shared" si="1"/>
        <v/>
      </c>
      <c r="AC20" s="15" t="str">
        <f t="shared" si="1"/>
        <v/>
      </c>
      <c r="AD20" s="15" t="str">
        <f t="shared" si="1"/>
        <v/>
      </c>
      <c r="AE20" s="15" t="str">
        <f t="shared" si="1"/>
        <v/>
      </c>
      <c r="AF20" s="15" t="str">
        <f t="shared" si="1"/>
        <v/>
      </c>
      <c r="AG20" s="15" t="str">
        <f t="shared" si="1"/>
        <v/>
      </c>
      <c r="AH20" s="15">
        <f t="shared" si="1"/>
        <v>1</v>
      </c>
      <c r="AI20" s="15">
        <f t="shared" si="1"/>
        <v>1</v>
      </c>
      <c r="AJ20" s="15" t="str">
        <f t="shared" si="1"/>
        <v/>
      </c>
    </row>
    <row r="21" spans="1:36">
      <c r="O21" s="44" t="s">
        <v>267</v>
      </c>
      <c r="P21" s="44" t="s">
        <v>137</v>
      </c>
      <c r="Q21" s="44" t="s">
        <v>522</v>
      </c>
      <c r="R21" s="44" t="s">
        <v>212</v>
      </c>
      <c r="S21" s="44" t="s">
        <v>559</v>
      </c>
      <c r="T21" s="44" t="s">
        <v>73</v>
      </c>
      <c r="U21" s="15" t="str">
        <f t="shared" si="1"/>
        <v/>
      </c>
      <c r="V21" s="15" t="str">
        <f t="shared" si="1"/>
        <v/>
      </c>
      <c r="W21" s="15" t="str">
        <f t="shared" si="1"/>
        <v/>
      </c>
      <c r="X21" s="15" t="str">
        <f t="shared" si="1"/>
        <v/>
      </c>
      <c r="Y21" s="15" t="str">
        <f t="shared" si="1"/>
        <v/>
      </c>
      <c r="Z21" s="15">
        <f t="shared" si="1"/>
        <v>1</v>
      </c>
      <c r="AA21" s="15" t="str">
        <f t="shared" si="1"/>
        <v/>
      </c>
      <c r="AB21" s="15" t="str">
        <f t="shared" si="1"/>
        <v/>
      </c>
      <c r="AC21" s="15" t="str">
        <f t="shared" si="1"/>
        <v/>
      </c>
      <c r="AD21" s="15">
        <f t="shared" si="1"/>
        <v>1</v>
      </c>
      <c r="AE21" s="15" t="str">
        <f t="shared" si="1"/>
        <v/>
      </c>
      <c r="AF21" s="15">
        <f t="shared" si="1"/>
        <v>1</v>
      </c>
      <c r="AG21" s="15" t="str">
        <f t="shared" si="1"/>
        <v/>
      </c>
      <c r="AH21" s="15" t="str">
        <f t="shared" si="1"/>
        <v/>
      </c>
      <c r="AI21" s="15" t="str">
        <f t="shared" si="1"/>
        <v/>
      </c>
      <c r="AJ21" s="15">
        <f t="shared" si="1"/>
        <v>1</v>
      </c>
    </row>
    <row r="22" spans="1:36">
      <c r="O22" s="197" t="s">
        <v>268</v>
      </c>
      <c r="P22" s="197" t="s">
        <v>138</v>
      </c>
      <c r="Q22" s="197" t="s">
        <v>520</v>
      </c>
      <c r="R22" s="197"/>
      <c r="S22" s="197"/>
      <c r="T22" s="197"/>
      <c r="U22" s="15" t="str">
        <f t="shared" si="1"/>
        <v/>
      </c>
      <c r="V22" s="15" t="str">
        <f t="shared" si="1"/>
        <v/>
      </c>
      <c r="W22" s="15" t="str">
        <f t="shared" si="1"/>
        <v/>
      </c>
      <c r="X22" s="15" t="str">
        <f t="shared" si="1"/>
        <v/>
      </c>
      <c r="Y22" s="15" t="str">
        <f t="shared" si="1"/>
        <v/>
      </c>
      <c r="Z22" s="15" t="str">
        <f t="shared" si="1"/>
        <v/>
      </c>
      <c r="AA22" s="15" t="str">
        <f t="shared" si="1"/>
        <v/>
      </c>
      <c r="AB22" s="15" t="str">
        <f t="shared" si="1"/>
        <v/>
      </c>
      <c r="AC22" s="15" t="str">
        <f t="shared" si="1"/>
        <v/>
      </c>
      <c r="AD22" s="15" t="str">
        <f t="shared" si="1"/>
        <v/>
      </c>
      <c r="AE22" s="15" t="str">
        <f t="shared" si="1"/>
        <v/>
      </c>
      <c r="AF22" s="15" t="str">
        <f t="shared" si="1"/>
        <v/>
      </c>
      <c r="AG22" s="15" t="str">
        <f t="shared" si="1"/>
        <v/>
      </c>
      <c r="AH22" s="15" t="str">
        <f t="shared" si="1"/>
        <v/>
      </c>
      <c r="AI22" s="15" t="str">
        <f t="shared" si="1"/>
        <v/>
      </c>
      <c r="AJ22" s="15" t="str">
        <f t="shared" si="1"/>
        <v/>
      </c>
    </row>
    <row r="23" spans="1:36">
      <c r="O23" s="44" t="s">
        <v>269</v>
      </c>
      <c r="P23" s="44" t="s">
        <v>138</v>
      </c>
      <c r="Q23" s="44" t="s">
        <v>522</v>
      </c>
      <c r="R23" s="44" t="s">
        <v>459</v>
      </c>
      <c r="S23" s="44" t="s">
        <v>17</v>
      </c>
      <c r="T23" s="44"/>
      <c r="U23" s="15" t="str">
        <f t="shared" si="1"/>
        <v/>
      </c>
      <c r="V23" s="15">
        <f t="shared" si="1"/>
        <v>1</v>
      </c>
      <c r="W23" s="15">
        <f t="shared" si="1"/>
        <v>1</v>
      </c>
      <c r="X23" s="15">
        <f t="shared" si="1"/>
        <v>1</v>
      </c>
      <c r="Y23" s="15" t="str">
        <f t="shared" si="1"/>
        <v/>
      </c>
      <c r="Z23" s="15" t="str">
        <f t="shared" si="1"/>
        <v/>
      </c>
      <c r="AA23" s="15" t="str">
        <f t="shared" si="1"/>
        <v/>
      </c>
      <c r="AB23" s="15">
        <f t="shared" si="1"/>
        <v>1</v>
      </c>
      <c r="AC23" s="15" t="str">
        <f t="shared" si="1"/>
        <v/>
      </c>
      <c r="AD23" s="15" t="str">
        <f t="shared" si="1"/>
        <v/>
      </c>
      <c r="AE23" s="15">
        <f t="shared" si="1"/>
        <v>1</v>
      </c>
      <c r="AF23" s="15" t="str">
        <f t="shared" si="1"/>
        <v/>
      </c>
      <c r="AG23" s="15">
        <f t="shared" si="1"/>
        <v>1</v>
      </c>
      <c r="AH23" s="15" t="str">
        <f t="shared" si="1"/>
        <v/>
      </c>
      <c r="AI23" s="15">
        <f t="shared" si="1"/>
        <v>1</v>
      </c>
      <c r="AJ23" s="15" t="str">
        <f t="shared" si="1"/>
        <v/>
      </c>
    </row>
    <row r="24" spans="1:36">
      <c r="O24" s="197" t="s">
        <v>270</v>
      </c>
      <c r="P24" s="44"/>
      <c r="Q24" s="44"/>
      <c r="R24" s="44"/>
      <c r="S24" s="44"/>
      <c r="T24" s="44"/>
      <c r="U24" s="15" t="str">
        <f t="shared" si="1"/>
        <v/>
      </c>
      <c r="V24" s="15" t="str">
        <f t="shared" si="1"/>
        <v/>
      </c>
      <c r="W24" s="15" t="str">
        <f t="shared" si="1"/>
        <v/>
      </c>
      <c r="X24" s="15" t="str">
        <f t="shared" si="1"/>
        <v/>
      </c>
      <c r="Y24" s="15" t="str">
        <f t="shared" si="1"/>
        <v/>
      </c>
      <c r="Z24" s="15" t="str">
        <f t="shared" si="1"/>
        <v/>
      </c>
      <c r="AA24" s="15" t="str">
        <f t="shared" si="1"/>
        <v/>
      </c>
      <c r="AB24" s="15" t="str">
        <f t="shared" si="1"/>
        <v/>
      </c>
      <c r="AC24" s="15" t="str">
        <f t="shared" si="1"/>
        <v/>
      </c>
      <c r="AD24" s="15" t="str">
        <f t="shared" si="1"/>
        <v/>
      </c>
      <c r="AE24" s="15" t="str">
        <f t="shared" si="1"/>
        <v/>
      </c>
      <c r="AF24" s="15" t="str">
        <f t="shared" si="1"/>
        <v/>
      </c>
      <c r="AG24" s="15" t="str">
        <f t="shared" si="1"/>
        <v/>
      </c>
      <c r="AH24" s="15" t="str">
        <f t="shared" si="1"/>
        <v/>
      </c>
      <c r="AI24" s="15" t="str">
        <f t="shared" si="1"/>
        <v/>
      </c>
      <c r="AJ24" s="15" t="str">
        <f t="shared" si="1"/>
        <v/>
      </c>
    </row>
    <row r="25" spans="1:36">
      <c r="O25" s="44" t="s">
        <v>271</v>
      </c>
      <c r="P25" s="44" t="s">
        <v>138</v>
      </c>
      <c r="Q25" s="44" t="s">
        <v>46</v>
      </c>
      <c r="R25" s="44" t="s">
        <v>561</v>
      </c>
      <c r="S25" s="44" t="s">
        <v>73</v>
      </c>
      <c r="T25" s="44"/>
      <c r="U25" s="15" t="str">
        <f t="shared" si="1"/>
        <v/>
      </c>
      <c r="V25" s="15" t="str">
        <f t="shared" si="1"/>
        <v/>
      </c>
      <c r="W25" s="15" t="str">
        <f t="shared" si="1"/>
        <v/>
      </c>
      <c r="X25" s="15" t="str">
        <f t="shared" si="1"/>
        <v/>
      </c>
      <c r="Y25" s="15" t="str">
        <f t="shared" si="1"/>
        <v/>
      </c>
      <c r="Z25" s="15">
        <f t="shared" si="1"/>
        <v>1</v>
      </c>
      <c r="AA25" s="15" t="str">
        <f t="shared" si="1"/>
        <v/>
      </c>
      <c r="AB25" s="15" t="str">
        <f t="shared" si="1"/>
        <v/>
      </c>
      <c r="AC25" s="15" t="str">
        <f t="shared" si="1"/>
        <v/>
      </c>
      <c r="AD25" s="15">
        <f t="shared" si="1"/>
        <v>1</v>
      </c>
      <c r="AE25" s="15" t="str">
        <f t="shared" si="1"/>
        <v/>
      </c>
      <c r="AF25" s="15" t="str">
        <f t="shared" si="1"/>
        <v/>
      </c>
      <c r="AG25" s="15" t="str">
        <f t="shared" si="1"/>
        <v/>
      </c>
      <c r="AH25" s="15" t="str">
        <f t="shared" si="1"/>
        <v/>
      </c>
      <c r="AI25" s="15" t="str">
        <f t="shared" si="1"/>
        <v/>
      </c>
      <c r="AJ25" s="15" t="str">
        <f t="shared" si="1"/>
        <v/>
      </c>
    </row>
    <row r="26" spans="1:36">
      <c r="O26" s="44" t="s">
        <v>272</v>
      </c>
      <c r="P26" s="44" t="s">
        <v>138</v>
      </c>
      <c r="Q26" s="44" t="s">
        <v>521</v>
      </c>
      <c r="R26" s="44" t="s">
        <v>17</v>
      </c>
      <c r="S26" s="44"/>
      <c r="T26" s="44"/>
      <c r="U26" s="15" t="str">
        <f t="shared" si="1"/>
        <v/>
      </c>
      <c r="V26" s="15">
        <f t="shared" si="1"/>
        <v>1</v>
      </c>
      <c r="W26" s="15">
        <f t="shared" si="1"/>
        <v>1</v>
      </c>
      <c r="X26" s="15">
        <f t="shared" si="1"/>
        <v>1</v>
      </c>
      <c r="Y26" s="15" t="str">
        <f t="shared" si="1"/>
        <v/>
      </c>
      <c r="Z26" s="15" t="str">
        <f t="shared" si="1"/>
        <v/>
      </c>
      <c r="AA26" s="15" t="str">
        <f t="shared" si="1"/>
        <v/>
      </c>
      <c r="AB26" s="15" t="str">
        <f t="shared" si="1"/>
        <v/>
      </c>
      <c r="AC26" s="15" t="str">
        <f t="shared" si="1"/>
        <v/>
      </c>
      <c r="AD26" s="15" t="str">
        <f t="shared" si="1"/>
        <v/>
      </c>
      <c r="AE26" s="15">
        <f t="shared" si="1"/>
        <v>1</v>
      </c>
      <c r="AF26" s="15" t="str">
        <f t="shared" si="1"/>
        <v/>
      </c>
      <c r="AG26" s="15">
        <f t="shared" si="1"/>
        <v>1</v>
      </c>
      <c r="AH26" s="15" t="str">
        <f t="shared" si="1"/>
        <v/>
      </c>
      <c r="AI26" s="15">
        <f t="shared" si="1"/>
        <v>1</v>
      </c>
      <c r="AJ26" s="15" t="str">
        <f t="shared" si="1"/>
        <v/>
      </c>
    </row>
    <row r="27" spans="1:36">
      <c r="O27" s="44" t="s">
        <v>273</v>
      </c>
      <c r="P27" s="44" t="s">
        <v>138</v>
      </c>
      <c r="Q27" s="44" t="s">
        <v>522</v>
      </c>
      <c r="R27" s="44" t="s">
        <v>17</v>
      </c>
      <c r="S27" s="44"/>
      <c r="T27" s="44"/>
      <c r="U27" s="15" t="str">
        <f t="shared" si="1"/>
        <v/>
      </c>
      <c r="V27" s="15">
        <f t="shared" si="1"/>
        <v>1</v>
      </c>
      <c r="W27" s="15">
        <f t="shared" si="1"/>
        <v>1</v>
      </c>
      <c r="X27" s="15">
        <f t="shared" si="1"/>
        <v>1</v>
      </c>
      <c r="Y27" s="15" t="str">
        <f t="shared" si="1"/>
        <v/>
      </c>
      <c r="Z27" s="15" t="str">
        <f t="shared" si="1"/>
        <v/>
      </c>
      <c r="AA27" s="15" t="str">
        <f t="shared" si="1"/>
        <v/>
      </c>
      <c r="AB27" s="15" t="str">
        <f t="shared" si="1"/>
        <v/>
      </c>
      <c r="AC27" s="15" t="str">
        <f t="shared" si="1"/>
        <v/>
      </c>
      <c r="AD27" s="15" t="str">
        <f t="shared" si="1"/>
        <v/>
      </c>
      <c r="AE27" s="15">
        <f t="shared" si="1"/>
        <v>1</v>
      </c>
      <c r="AF27" s="15" t="str">
        <f t="shared" si="1"/>
        <v/>
      </c>
      <c r="AG27" s="15">
        <f t="shared" si="1"/>
        <v>1</v>
      </c>
      <c r="AH27" s="15" t="str">
        <f t="shared" si="1"/>
        <v/>
      </c>
      <c r="AI27" s="15">
        <f t="shared" si="1"/>
        <v>1</v>
      </c>
      <c r="AJ27" s="15" t="str">
        <f t="shared" si="1"/>
        <v/>
      </c>
    </row>
    <row r="28" spans="1:36">
      <c r="O28" s="44" t="s">
        <v>274</v>
      </c>
      <c r="P28" s="44" t="s">
        <v>138</v>
      </c>
      <c r="Q28" s="44" t="s">
        <v>522</v>
      </c>
      <c r="R28" s="44" t="s">
        <v>459</v>
      </c>
      <c r="S28" s="44" t="s">
        <v>17</v>
      </c>
      <c r="T28" s="44"/>
      <c r="U28" s="15" t="str">
        <f t="shared" si="1"/>
        <v/>
      </c>
      <c r="V28" s="15">
        <f t="shared" si="1"/>
        <v>1</v>
      </c>
      <c r="W28" s="15">
        <f t="shared" si="1"/>
        <v>1</v>
      </c>
      <c r="X28" s="15">
        <f t="shared" si="1"/>
        <v>1</v>
      </c>
      <c r="Y28" s="15" t="str">
        <f t="shared" si="1"/>
        <v/>
      </c>
      <c r="Z28" s="15" t="str">
        <f t="shared" si="1"/>
        <v/>
      </c>
      <c r="AA28" s="15" t="str">
        <f t="shared" si="1"/>
        <v/>
      </c>
      <c r="AB28" s="15">
        <f t="shared" si="1"/>
        <v>1</v>
      </c>
      <c r="AC28" s="15" t="str">
        <f t="shared" si="1"/>
        <v/>
      </c>
      <c r="AD28" s="15" t="str">
        <f t="shared" si="1"/>
        <v/>
      </c>
      <c r="AE28" s="15">
        <f t="shared" si="1"/>
        <v>1</v>
      </c>
      <c r="AF28" s="15" t="str">
        <f t="shared" si="1"/>
        <v/>
      </c>
      <c r="AG28" s="15">
        <f t="shared" si="1"/>
        <v>1</v>
      </c>
      <c r="AH28" s="15" t="str">
        <f t="shared" si="1"/>
        <v/>
      </c>
      <c r="AI28" s="15">
        <f t="shared" si="1"/>
        <v>1</v>
      </c>
      <c r="AJ28" s="15" t="str">
        <f t="shared" si="1"/>
        <v/>
      </c>
    </row>
    <row r="29" spans="1:36">
      <c r="O29" s="197" t="s">
        <v>275</v>
      </c>
      <c r="P29" s="197" t="s">
        <v>137</v>
      </c>
      <c r="Q29" s="197" t="s">
        <v>520</v>
      </c>
      <c r="R29" s="197"/>
      <c r="S29" s="197"/>
      <c r="T29" s="197"/>
      <c r="U29" s="15" t="str">
        <f t="shared" si="1"/>
        <v/>
      </c>
      <c r="V29" s="15" t="str">
        <f t="shared" si="1"/>
        <v/>
      </c>
      <c r="W29" s="15" t="str">
        <f t="shared" si="1"/>
        <v/>
      </c>
      <c r="X29" s="15" t="str">
        <f t="shared" si="1"/>
        <v/>
      </c>
      <c r="Y29" s="15" t="str">
        <f t="shared" si="1"/>
        <v/>
      </c>
      <c r="Z29" s="15" t="str">
        <f t="shared" si="1"/>
        <v/>
      </c>
      <c r="AA29" s="15" t="str">
        <f t="shared" si="1"/>
        <v/>
      </c>
      <c r="AB29" s="15" t="str">
        <f t="shared" si="1"/>
        <v/>
      </c>
      <c r="AC29" s="15" t="str">
        <f t="shared" si="1"/>
        <v/>
      </c>
      <c r="AD29" s="15" t="str">
        <f t="shared" si="1"/>
        <v/>
      </c>
      <c r="AE29" s="15" t="str">
        <f t="shared" si="1"/>
        <v/>
      </c>
      <c r="AF29" s="15" t="str">
        <f t="shared" si="1"/>
        <v/>
      </c>
      <c r="AG29" s="15" t="str">
        <f t="shared" si="1"/>
        <v/>
      </c>
      <c r="AH29" s="15" t="str">
        <f t="shared" si="1"/>
        <v/>
      </c>
      <c r="AI29" s="15" t="str">
        <f t="shared" si="1"/>
        <v/>
      </c>
      <c r="AJ29" s="15" t="str">
        <f t="shared" si="1"/>
        <v/>
      </c>
    </row>
    <row r="30" spans="1:36">
      <c r="O30" s="197" t="s">
        <v>276</v>
      </c>
      <c r="P30" s="197" t="s">
        <v>138</v>
      </c>
      <c r="Q30" s="197" t="s">
        <v>520</v>
      </c>
      <c r="R30" s="197"/>
      <c r="S30" s="197"/>
      <c r="T30" s="197"/>
      <c r="U30" s="15" t="str">
        <f t="shared" si="1"/>
        <v/>
      </c>
      <c r="V30" s="15" t="str">
        <f t="shared" si="1"/>
        <v/>
      </c>
      <c r="W30" s="15" t="str">
        <f t="shared" si="1"/>
        <v/>
      </c>
      <c r="X30" s="15" t="str">
        <f t="shared" si="1"/>
        <v/>
      </c>
      <c r="Y30" s="15" t="str">
        <f t="shared" si="1"/>
        <v/>
      </c>
      <c r="Z30" s="15" t="str">
        <f t="shared" si="1"/>
        <v/>
      </c>
      <c r="AA30" s="15" t="str">
        <f t="shared" si="1"/>
        <v/>
      </c>
      <c r="AB30" s="15" t="str">
        <f t="shared" si="1"/>
        <v/>
      </c>
      <c r="AC30" s="15" t="str">
        <f t="shared" si="1"/>
        <v/>
      </c>
      <c r="AD30" s="15" t="str">
        <f t="shared" si="1"/>
        <v/>
      </c>
      <c r="AE30" s="15" t="str">
        <f t="shared" si="1"/>
        <v/>
      </c>
      <c r="AF30" s="15" t="str">
        <f t="shared" si="1"/>
        <v/>
      </c>
      <c r="AG30" s="15" t="str">
        <f t="shared" si="1"/>
        <v/>
      </c>
      <c r="AH30" s="15" t="str">
        <f t="shared" si="1"/>
        <v/>
      </c>
      <c r="AI30" s="15" t="str">
        <f t="shared" si="1"/>
        <v/>
      </c>
      <c r="AJ30" s="15" t="str">
        <f t="shared" si="1"/>
        <v/>
      </c>
    </row>
    <row r="31" spans="1:36">
      <c r="O31" s="197" t="s">
        <v>277</v>
      </c>
      <c r="P31" s="44"/>
      <c r="Q31" s="44"/>
      <c r="R31" s="44"/>
      <c r="S31" s="44"/>
      <c r="T31" s="44"/>
      <c r="U31" s="15" t="str">
        <f t="shared" si="1"/>
        <v/>
      </c>
      <c r="V31" s="15" t="str">
        <f t="shared" si="1"/>
        <v/>
      </c>
      <c r="W31" s="15" t="str">
        <f t="shared" si="1"/>
        <v/>
      </c>
      <c r="X31" s="15" t="str">
        <f t="shared" si="1"/>
        <v/>
      </c>
      <c r="Y31" s="15" t="str">
        <f t="shared" si="1"/>
        <v/>
      </c>
      <c r="Z31" s="15" t="str">
        <f t="shared" si="1"/>
        <v/>
      </c>
      <c r="AA31" s="15" t="str">
        <f t="shared" si="1"/>
        <v/>
      </c>
      <c r="AB31" s="15" t="str">
        <f t="shared" si="1"/>
        <v/>
      </c>
      <c r="AC31" s="15" t="str">
        <f t="shared" si="1"/>
        <v/>
      </c>
      <c r="AD31" s="15" t="str">
        <f t="shared" si="1"/>
        <v/>
      </c>
      <c r="AE31" s="15" t="str">
        <f t="shared" si="1"/>
        <v/>
      </c>
      <c r="AF31" s="15" t="str">
        <f t="shared" si="1"/>
        <v/>
      </c>
      <c r="AG31" s="15" t="str">
        <f t="shared" si="1"/>
        <v/>
      </c>
      <c r="AH31" s="15" t="str">
        <f t="shared" si="1"/>
        <v/>
      </c>
      <c r="AI31" s="15" t="str">
        <f t="shared" si="1"/>
        <v/>
      </c>
      <c r="AJ31" s="15" t="str">
        <f t="shared" si="1"/>
        <v/>
      </c>
    </row>
    <row r="32" spans="1:36">
      <c r="O32" s="44" t="s">
        <v>278</v>
      </c>
      <c r="P32" s="44" t="s">
        <v>138</v>
      </c>
      <c r="Q32" s="44" t="s">
        <v>521</v>
      </c>
      <c r="R32" s="44" t="s">
        <v>459</v>
      </c>
      <c r="S32" s="44" t="s">
        <v>17</v>
      </c>
      <c r="T32" s="44"/>
      <c r="U32" s="15" t="str">
        <f t="shared" si="1"/>
        <v/>
      </c>
      <c r="V32" s="15">
        <f t="shared" si="1"/>
        <v>1</v>
      </c>
      <c r="W32" s="15">
        <f t="shared" si="1"/>
        <v>1</v>
      </c>
      <c r="X32" s="15">
        <f t="shared" si="1"/>
        <v>1</v>
      </c>
      <c r="Y32" s="15" t="str">
        <f t="shared" si="1"/>
        <v/>
      </c>
      <c r="Z32" s="15" t="str">
        <f t="shared" si="1"/>
        <v/>
      </c>
      <c r="AA32" s="15" t="str">
        <f t="shared" si="1"/>
        <v/>
      </c>
      <c r="AB32" s="15">
        <f t="shared" si="1"/>
        <v>1</v>
      </c>
      <c r="AC32" s="15" t="str">
        <f t="shared" si="1"/>
        <v/>
      </c>
      <c r="AD32" s="15" t="str">
        <f t="shared" si="1"/>
        <v/>
      </c>
      <c r="AE32" s="15">
        <f t="shared" si="1"/>
        <v>1</v>
      </c>
      <c r="AF32" s="15" t="str">
        <f t="shared" si="1"/>
        <v/>
      </c>
      <c r="AG32" s="15">
        <f t="shared" si="1"/>
        <v>1</v>
      </c>
      <c r="AH32" s="15" t="str">
        <f t="shared" si="1"/>
        <v/>
      </c>
      <c r="AI32" s="15">
        <f t="shared" si="1"/>
        <v>1</v>
      </c>
      <c r="AJ32" s="15" t="str">
        <f t="shared" si="1"/>
        <v/>
      </c>
    </row>
    <row r="33" spans="10:36">
      <c r="J33" s="236"/>
      <c r="O33" s="44" t="s">
        <v>279</v>
      </c>
      <c r="P33" s="44" t="s">
        <v>138</v>
      </c>
      <c r="Q33" s="44" t="s">
        <v>522</v>
      </c>
      <c r="R33" s="44" t="s">
        <v>55</v>
      </c>
      <c r="S33" s="44" t="s">
        <v>559</v>
      </c>
      <c r="T33" s="44"/>
      <c r="U33" s="15" t="str">
        <f t="shared" ref="U33:AJ48" si="2">IF(IF(IFERROR(MATCH($R33,INDEX($C:$C,MATCH(U$1,$A:$A,0)),0),"")="",0,1)+IF(IFERROR(MATCH($R33,INDEX($D:$D,MATCH(U$1,$A:$A,0)),0),"")="",0,1)+IF(IFERROR(MATCH($S33,INDEX($C:$C,MATCH(U$1,$A:$A,0)),0),"")="",0,1)+IF(IFERROR(MATCH($S33,INDEX($D:$D,MATCH(U$1,$A:$A,0)),0),"")="",0,1)+IF(IFERROR(MATCH($T33,INDEX($C:$C,MATCH(U$1,$A:$A,0)),0),"")="",0,1)+IF(IFERROR(MATCH($T33,INDEX($D:$D,MATCH(U$1,$A:$A,0)),0),"")="",0,1)=0,"",1)</f>
        <v/>
      </c>
      <c r="V33" s="15" t="str">
        <f t="shared" si="2"/>
        <v/>
      </c>
      <c r="W33" s="15" t="str">
        <f t="shared" si="2"/>
        <v/>
      </c>
      <c r="X33" s="15" t="str">
        <f t="shared" si="2"/>
        <v/>
      </c>
      <c r="Y33" s="15" t="str">
        <f t="shared" si="2"/>
        <v/>
      </c>
      <c r="Z33" s="15" t="str">
        <f t="shared" si="2"/>
        <v/>
      </c>
      <c r="AA33" s="15" t="str">
        <f t="shared" si="2"/>
        <v/>
      </c>
      <c r="AB33" s="15" t="str">
        <f t="shared" si="2"/>
        <v/>
      </c>
      <c r="AC33" s="15">
        <f t="shared" si="2"/>
        <v>1</v>
      </c>
      <c r="AD33" s="15" t="str">
        <f t="shared" si="2"/>
        <v/>
      </c>
      <c r="AE33" s="15" t="str">
        <f t="shared" si="2"/>
        <v/>
      </c>
      <c r="AF33" s="15">
        <f t="shared" si="2"/>
        <v>1</v>
      </c>
      <c r="AG33" s="15" t="str">
        <f t="shared" si="2"/>
        <v/>
      </c>
      <c r="AH33" s="15" t="str">
        <f t="shared" si="2"/>
        <v/>
      </c>
      <c r="AI33" s="15" t="str">
        <f t="shared" si="2"/>
        <v/>
      </c>
      <c r="AJ33" s="15">
        <f t="shared" si="2"/>
        <v>1</v>
      </c>
    </row>
    <row r="34" spans="10:36">
      <c r="O34" s="44" t="s">
        <v>280</v>
      </c>
      <c r="P34" s="44" t="s">
        <v>137</v>
      </c>
      <c r="Q34" s="44" t="s">
        <v>46</v>
      </c>
      <c r="R34" s="44" t="s">
        <v>213</v>
      </c>
      <c r="S34" s="44" t="s">
        <v>459</v>
      </c>
      <c r="T34" s="44"/>
      <c r="U34" s="15" t="str">
        <f t="shared" si="2"/>
        <v/>
      </c>
      <c r="V34" s="15" t="str">
        <f t="shared" si="2"/>
        <v/>
      </c>
      <c r="W34" s="15" t="str">
        <f t="shared" si="2"/>
        <v/>
      </c>
      <c r="X34" s="15">
        <f t="shared" si="2"/>
        <v>1</v>
      </c>
      <c r="Y34" s="15" t="str">
        <f t="shared" si="2"/>
        <v/>
      </c>
      <c r="Z34" s="15" t="str">
        <f t="shared" si="2"/>
        <v/>
      </c>
      <c r="AA34" s="15" t="str">
        <f t="shared" si="2"/>
        <v/>
      </c>
      <c r="AB34" s="15">
        <f t="shared" si="2"/>
        <v>1</v>
      </c>
      <c r="AC34" s="15" t="str">
        <f t="shared" si="2"/>
        <v/>
      </c>
      <c r="AD34" s="15" t="str">
        <f t="shared" si="2"/>
        <v/>
      </c>
      <c r="AE34" s="15" t="str">
        <f t="shared" si="2"/>
        <v/>
      </c>
      <c r="AF34" s="15" t="str">
        <f t="shared" si="2"/>
        <v/>
      </c>
      <c r="AG34" s="15" t="str">
        <f t="shared" si="2"/>
        <v/>
      </c>
      <c r="AH34" s="15">
        <f t="shared" si="2"/>
        <v>1</v>
      </c>
      <c r="AI34" s="15">
        <f t="shared" si="2"/>
        <v>1</v>
      </c>
      <c r="AJ34" s="15" t="str">
        <f t="shared" si="2"/>
        <v/>
      </c>
    </row>
    <row r="35" spans="10:36">
      <c r="O35" s="44" t="s">
        <v>281</v>
      </c>
      <c r="P35" s="44" t="s">
        <v>136</v>
      </c>
      <c r="Q35" s="44" t="s">
        <v>522</v>
      </c>
      <c r="R35" s="44" t="s">
        <v>558</v>
      </c>
      <c r="S35" s="44" t="s">
        <v>459</v>
      </c>
      <c r="T35" s="44"/>
      <c r="U35" s="15" t="str">
        <f t="shared" si="2"/>
        <v/>
      </c>
      <c r="V35" s="15" t="str">
        <f t="shared" si="2"/>
        <v/>
      </c>
      <c r="W35" s="15" t="str">
        <f t="shared" si="2"/>
        <v/>
      </c>
      <c r="X35" s="15" t="str">
        <f t="shared" si="2"/>
        <v/>
      </c>
      <c r="Y35" s="15" t="str">
        <f t="shared" si="2"/>
        <v/>
      </c>
      <c r="Z35" s="15" t="str">
        <f t="shared" si="2"/>
        <v/>
      </c>
      <c r="AA35" s="15">
        <f t="shared" si="2"/>
        <v>1</v>
      </c>
      <c r="AB35" s="15">
        <f t="shared" si="2"/>
        <v>1</v>
      </c>
      <c r="AC35" s="15" t="str">
        <f t="shared" si="2"/>
        <v/>
      </c>
      <c r="AD35" s="15" t="str">
        <f t="shared" si="2"/>
        <v/>
      </c>
      <c r="AE35" s="15" t="str">
        <f t="shared" si="2"/>
        <v/>
      </c>
      <c r="AF35" s="15" t="str">
        <f t="shared" si="2"/>
        <v/>
      </c>
      <c r="AG35" s="15" t="str">
        <f t="shared" si="2"/>
        <v/>
      </c>
      <c r="AH35" s="15" t="str">
        <f t="shared" si="2"/>
        <v/>
      </c>
      <c r="AI35" s="15" t="str">
        <f t="shared" si="2"/>
        <v/>
      </c>
      <c r="AJ35" s="15" t="str">
        <f t="shared" si="2"/>
        <v/>
      </c>
    </row>
    <row r="36" spans="10:36">
      <c r="O36" s="44" t="s">
        <v>282</v>
      </c>
      <c r="P36" s="44" t="s">
        <v>138</v>
      </c>
      <c r="Q36" s="44" t="s">
        <v>522</v>
      </c>
      <c r="R36" s="44" t="s">
        <v>459</v>
      </c>
      <c r="S36" s="44" t="s">
        <v>212</v>
      </c>
      <c r="T36" s="44"/>
      <c r="U36" s="15" t="str">
        <f t="shared" si="2"/>
        <v/>
      </c>
      <c r="V36" s="15" t="str">
        <f t="shared" si="2"/>
        <v/>
      </c>
      <c r="W36" s="15" t="str">
        <f t="shared" si="2"/>
        <v/>
      </c>
      <c r="X36" s="15" t="str">
        <f t="shared" si="2"/>
        <v/>
      </c>
      <c r="Y36" s="15" t="str">
        <f t="shared" si="2"/>
        <v/>
      </c>
      <c r="Z36" s="15">
        <f t="shared" si="2"/>
        <v>1</v>
      </c>
      <c r="AA36" s="15" t="str">
        <f t="shared" si="2"/>
        <v/>
      </c>
      <c r="AB36" s="15">
        <f t="shared" si="2"/>
        <v>1</v>
      </c>
      <c r="AC36" s="15" t="str">
        <f t="shared" si="2"/>
        <v/>
      </c>
      <c r="AD36" s="15" t="str">
        <f t="shared" si="2"/>
        <v/>
      </c>
      <c r="AE36" s="15" t="str">
        <f t="shared" si="2"/>
        <v/>
      </c>
      <c r="AF36" s="15" t="str">
        <f t="shared" si="2"/>
        <v/>
      </c>
      <c r="AG36" s="15" t="str">
        <f t="shared" si="2"/>
        <v/>
      </c>
      <c r="AH36" s="15" t="str">
        <f t="shared" si="2"/>
        <v/>
      </c>
      <c r="AI36" s="15" t="str">
        <f t="shared" si="2"/>
        <v/>
      </c>
      <c r="AJ36" s="15" t="str">
        <f t="shared" si="2"/>
        <v/>
      </c>
    </row>
    <row r="37" spans="10:36">
      <c r="O37" s="44" t="s">
        <v>283</v>
      </c>
      <c r="P37" s="44" t="s">
        <v>138</v>
      </c>
      <c r="Q37" s="44" t="s">
        <v>522</v>
      </c>
      <c r="R37" s="44" t="s">
        <v>17</v>
      </c>
      <c r="S37" s="44"/>
      <c r="T37" s="44"/>
      <c r="U37" s="15" t="str">
        <f t="shared" si="2"/>
        <v/>
      </c>
      <c r="V37" s="15">
        <f t="shared" si="2"/>
        <v>1</v>
      </c>
      <c r="W37" s="15">
        <f t="shared" si="2"/>
        <v>1</v>
      </c>
      <c r="X37" s="15">
        <f t="shared" si="2"/>
        <v>1</v>
      </c>
      <c r="Y37" s="15" t="str">
        <f t="shared" si="2"/>
        <v/>
      </c>
      <c r="Z37" s="15" t="str">
        <f t="shared" si="2"/>
        <v/>
      </c>
      <c r="AA37" s="15" t="str">
        <f t="shared" si="2"/>
        <v/>
      </c>
      <c r="AB37" s="15" t="str">
        <f t="shared" si="2"/>
        <v/>
      </c>
      <c r="AC37" s="15" t="str">
        <f t="shared" si="2"/>
        <v/>
      </c>
      <c r="AD37" s="15" t="str">
        <f t="shared" si="2"/>
        <v/>
      </c>
      <c r="AE37" s="15">
        <f t="shared" si="2"/>
        <v>1</v>
      </c>
      <c r="AF37" s="15" t="str">
        <f t="shared" si="2"/>
        <v/>
      </c>
      <c r="AG37" s="15">
        <f t="shared" si="2"/>
        <v>1</v>
      </c>
      <c r="AH37" s="15" t="str">
        <f t="shared" si="2"/>
        <v/>
      </c>
      <c r="AI37" s="15">
        <f t="shared" si="2"/>
        <v>1</v>
      </c>
      <c r="AJ37" s="15" t="str">
        <f t="shared" si="2"/>
        <v/>
      </c>
    </row>
    <row r="38" spans="10:36">
      <c r="O38" s="44" t="s">
        <v>284</v>
      </c>
      <c r="P38" s="44" t="s">
        <v>138</v>
      </c>
      <c r="Q38" s="44" t="s">
        <v>521</v>
      </c>
      <c r="R38" s="44" t="s">
        <v>459</v>
      </c>
      <c r="S38" s="44" t="s">
        <v>55</v>
      </c>
      <c r="T38" s="44"/>
      <c r="U38" s="15" t="str">
        <f t="shared" si="2"/>
        <v/>
      </c>
      <c r="V38" s="15" t="str">
        <f t="shared" si="2"/>
        <v/>
      </c>
      <c r="W38" s="15" t="str">
        <f t="shared" si="2"/>
        <v/>
      </c>
      <c r="X38" s="15" t="str">
        <f t="shared" si="2"/>
        <v/>
      </c>
      <c r="Y38" s="15" t="str">
        <f t="shared" si="2"/>
        <v/>
      </c>
      <c r="Z38" s="15" t="str">
        <f t="shared" si="2"/>
        <v/>
      </c>
      <c r="AA38" s="15" t="str">
        <f t="shared" si="2"/>
        <v/>
      </c>
      <c r="AB38" s="15">
        <f t="shared" si="2"/>
        <v>1</v>
      </c>
      <c r="AC38" s="15">
        <f t="shared" si="2"/>
        <v>1</v>
      </c>
      <c r="AD38" s="15" t="str">
        <f t="shared" si="2"/>
        <v/>
      </c>
      <c r="AE38" s="15" t="str">
        <f t="shared" si="2"/>
        <v/>
      </c>
      <c r="AF38" s="15" t="str">
        <f t="shared" si="2"/>
        <v/>
      </c>
      <c r="AG38" s="15" t="str">
        <f t="shared" si="2"/>
        <v/>
      </c>
      <c r="AH38" s="15" t="str">
        <f t="shared" si="2"/>
        <v/>
      </c>
      <c r="AI38" s="15" t="str">
        <f t="shared" si="2"/>
        <v/>
      </c>
      <c r="AJ38" s="15" t="str">
        <f t="shared" si="2"/>
        <v/>
      </c>
    </row>
    <row r="39" spans="10:36">
      <c r="O39" s="44" t="s">
        <v>285</v>
      </c>
      <c r="P39" s="44" t="s">
        <v>137</v>
      </c>
      <c r="Q39" s="44" t="s">
        <v>521</v>
      </c>
      <c r="R39" s="44" t="s">
        <v>17</v>
      </c>
      <c r="S39" s="44" t="s">
        <v>459</v>
      </c>
      <c r="T39" s="44"/>
      <c r="U39" s="15" t="str">
        <f t="shared" si="2"/>
        <v/>
      </c>
      <c r="V39" s="15">
        <f t="shared" si="2"/>
        <v>1</v>
      </c>
      <c r="W39" s="15">
        <f t="shared" si="2"/>
        <v>1</v>
      </c>
      <c r="X39" s="15">
        <f t="shared" si="2"/>
        <v>1</v>
      </c>
      <c r="Y39" s="15" t="str">
        <f t="shared" si="2"/>
        <v/>
      </c>
      <c r="Z39" s="15" t="str">
        <f t="shared" si="2"/>
        <v/>
      </c>
      <c r="AA39" s="15" t="str">
        <f t="shared" si="2"/>
        <v/>
      </c>
      <c r="AB39" s="15">
        <f t="shared" si="2"/>
        <v>1</v>
      </c>
      <c r="AC39" s="15" t="str">
        <f t="shared" si="2"/>
        <v/>
      </c>
      <c r="AD39" s="15" t="str">
        <f t="shared" si="2"/>
        <v/>
      </c>
      <c r="AE39" s="15">
        <f t="shared" si="2"/>
        <v>1</v>
      </c>
      <c r="AF39" s="15" t="str">
        <f t="shared" si="2"/>
        <v/>
      </c>
      <c r="AG39" s="15">
        <f t="shared" si="2"/>
        <v>1</v>
      </c>
      <c r="AH39" s="15" t="str">
        <f t="shared" si="2"/>
        <v/>
      </c>
      <c r="AI39" s="15">
        <f t="shared" si="2"/>
        <v>1</v>
      </c>
      <c r="AJ39" s="15" t="str">
        <f t="shared" si="2"/>
        <v/>
      </c>
    </row>
    <row r="40" spans="10:36">
      <c r="O40" s="44" t="s">
        <v>286</v>
      </c>
      <c r="P40" s="44" t="s">
        <v>138</v>
      </c>
      <c r="Q40" s="44" t="s">
        <v>522</v>
      </c>
      <c r="R40" s="44" t="s">
        <v>459</v>
      </c>
      <c r="S40" s="44"/>
      <c r="T40" s="44"/>
      <c r="U40" s="15" t="str">
        <f t="shared" si="2"/>
        <v/>
      </c>
      <c r="V40" s="15" t="str">
        <f t="shared" si="2"/>
        <v/>
      </c>
      <c r="W40" s="15" t="str">
        <f t="shared" si="2"/>
        <v/>
      </c>
      <c r="X40" s="15" t="str">
        <f t="shared" si="2"/>
        <v/>
      </c>
      <c r="Y40" s="15" t="str">
        <f t="shared" si="2"/>
        <v/>
      </c>
      <c r="Z40" s="15" t="str">
        <f t="shared" si="2"/>
        <v/>
      </c>
      <c r="AA40" s="15" t="str">
        <f t="shared" si="2"/>
        <v/>
      </c>
      <c r="AB40" s="15">
        <f t="shared" si="2"/>
        <v>1</v>
      </c>
      <c r="AC40" s="15" t="str">
        <f t="shared" si="2"/>
        <v/>
      </c>
      <c r="AD40" s="15" t="str">
        <f t="shared" si="2"/>
        <v/>
      </c>
      <c r="AE40" s="15" t="str">
        <f t="shared" si="2"/>
        <v/>
      </c>
      <c r="AF40" s="15" t="str">
        <f t="shared" si="2"/>
        <v/>
      </c>
      <c r="AG40" s="15" t="str">
        <f t="shared" si="2"/>
        <v/>
      </c>
      <c r="AH40" s="15" t="str">
        <f t="shared" si="2"/>
        <v/>
      </c>
      <c r="AI40" s="15" t="str">
        <f t="shared" si="2"/>
        <v/>
      </c>
      <c r="AJ40" s="15" t="str">
        <f t="shared" si="2"/>
        <v/>
      </c>
    </row>
    <row r="41" spans="10:36">
      <c r="O41" s="44" t="s">
        <v>287</v>
      </c>
      <c r="P41" s="44" t="s">
        <v>138</v>
      </c>
      <c r="Q41" s="44" t="s">
        <v>522</v>
      </c>
      <c r="R41" s="44" t="s">
        <v>459</v>
      </c>
      <c r="S41" s="44"/>
      <c r="T41" s="44"/>
      <c r="U41" s="15" t="str">
        <f t="shared" si="2"/>
        <v/>
      </c>
      <c r="V41" s="15" t="str">
        <f t="shared" si="2"/>
        <v/>
      </c>
      <c r="W41" s="15" t="str">
        <f t="shared" si="2"/>
        <v/>
      </c>
      <c r="X41" s="15" t="str">
        <f t="shared" si="2"/>
        <v/>
      </c>
      <c r="Y41" s="15" t="str">
        <f t="shared" si="2"/>
        <v/>
      </c>
      <c r="Z41" s="15" t="str">
        <f t="shared" si="2"/>
        <v/>
      </c>
      <c r="AA41" s="15" t="str">
        <f t="shared" si="2"/>
        <v/>
      </c>
      <c r="AB41" s="15">
        <f t="shared" si="2"/>
        <v>1</v>
      </c>
      <c r="AC41" s="15" t="str">
        <f t="shared" si="2"/>
        <v/>
      </c>
      <c r="AD41" s="15" t="str">
        <f t="shared" si="2"/>
        <v/>
      </c>
      <c r="AE41" s="15" t="str">
        <f t="shared" si="2"/>
        <v/>
      </c>
      <c r="AF41" s="15" t="str">
        <f t="shared" si="2"/>
        <v/>
      </c>
      <c r="AG41" s="15" t="str">
        <f t="shared" si="2"/>
        <v/>
      </c>
      <c r="AH41" s="15" t="str">
        <f t="shared" si="2"/>
        <v/>
      </c>
      <c r="AI41" s="15" t="str">
        <f t="shared" si="2"/>
        <v/>
      </c>
      <c r="AJ41" s="15" t="str">
        <f t="shared" si="2"/>
        <v/>
      </c>
    </row>
    <row r="42" spans="10:36">
      <c r="O42" s="44" t="s">
        <v>288</v>
      </c>
      <c r="P42" s="44" t="s">
        <v>137</v>
      </c>
      <c r="Q42" s="44" t="s">
        <v>46</v>
      </c>
      <c r="R42" s="44" t="s">
        <v>212</v>
      </c>
      <c r="S42" s="44" t="s">
        <v>559</v>
      </c>
      <c r="T42" s="44" t="s">
        <v>73</v>
      </c>
      <c r="U42" s="15" t="str">
        <f t="shared" si="2"/>
        <v/>
      </c>
      <c r="V42" s="15" t="str">
        <f t="shared" si="2"/>
        <v/>
      </c>
      <c r="W42" s="15" t="str">
        <f t="shared" si="2"/>
        <v/>
      </c>
      <c r="X42" s="15" t="str">
        <f t="shared" si="2"/>
        <v/>
      </c>
      <c r="Y42" s="15" t="str">
        <f t="shared" si="2"/>
        <v/>
      </c>
      <c r="Z42" s="15">
        <f t="shared" si="2"/>
        <v>1</v>
      </c>
      <c r="AA42" s="15" t="str">
        <f t="shared" si="2"/>
        <v/>
      </c>
      <c r="AB42" s="15" t="str">
        <f t="shared" si="2"/>
        <v/>
      </c>
      <c r="AC42" s="15" t="str">
        <f t="shared" si="2"/>
        <v/>
      </c>
      <c r="AD42" s="15">
        <f t="shared" si="2"/>
        <v>1</v>
      </c>
      <c r="AE42" s="15" t="str">
        <f t="shared" si="2"/>
        <v/>
      </c>
      <c r="AF42" s="15">
        <f t="shared" si="2"/>
        <v>1</v>
      </c>
      <c r="AG42" s="15" t="str">
        <f t="shared" si="2"/>
        <v/>
      </c>
      <c r="AH42" s="15" t="str">
        <f t="shared" si="2"/>
        <v/>
      </c>
      <c r="AI42" s="15" t="str">
        <f t="shared" si="2"/>
        <v/>
      </c>
      <c r="AJ42" s="15">
        <f t="shared" si="2"/>
        <v>1</v>
      </c>
    </row>
    <row r="43" spans="10:36">
      <c r="O43" s="44" t="s">
        <v>289</v>
      </c>
      <c r="P43" s="44" t="s">
        <v>138</v>
      </c>
      <c r="Q43" s="44" t="s">
        <v>46</v>
      </c>
      <c r="R43" s="44" t="s">
        <v>546</v>
      </c>
      <c r="S43" s="44" t="s">
        <v>560</v>
      </c>
      <c r="T43" s="44"/>
      <c r="U43" s="15">
        <f t="shared" si="2"/>
        <v>1</v>
      </c>
      <c r="V43" s="15" t="str">
        <f t="shared" si="2"/>
        <v/>
      </c>
      <c r="W43" s="15" t="str">
        <f t="shared" si="2"/>
        <v/>
      </c>
      <c r="X43" s="15" t="str">
        <f t="shared" si="2"/>
        <v/>
      </c>
      <c r="Y43" s="15" t="str">
        <f t="shared" si="2"/>
        <v/>
      </c>
      <c r="Z43" s="15" t="str">
        <f t="shared" si="2"/>
        <v/>
      </c>
      <c r="AA43" s="15" t="str">
        <f t="shared" si="2"/>
        <v/>
      </c>
      <c r="AB43" s="15" t="str">
        <f t="shared" si="2"/>
        <v/>
      </c>
      <c r="AC43" s="15" t="str">
        <f t="shared" si="2"/>
        <v/>
      </c>
      <c r="AD43" s="15" t="str">
        <f t="shared" si="2"/>
        <v/>
      </c>
      <c r="AE43" s="15" t="str">
        <f t="shared" si="2"/>
        <v/>
      </c>
      <c r="AF43" s="15" t="str">
        <f t="shared" si="2"/>
        <v/>
      </c>
      <c r="AG43" s="15" t="str">
        <f t="shared" si="2"/>
        <v/>
      </c>
      <c r="AH43" s="15" t="str">
        <f t="shared" si="2"/>
        <v/>
      </c>
      <c r="AI43" s="15" t="str">
        <f t="shared" si="2"/>
        <v/>
      </c>
      <c r="AJ43" s="15" t="str">
        <f t="shared" si="2"/>
        <v/>
      </c>
    </row>
    <row r="44" spans="10:36">
      <c r="O44" s="197" t="s">
        <v>290</v>
      </c>
      <c r="P44" s="197" t="s">
        <v>136</v>
      </c>
      <c r="Q44" s="197" t="s">
        <v>520</v>
      </c>
      <c r="R44" s="197"/>
      <c r="S44" s="197"/>
      <c r="T44" s="197"/>
      <c r="U44" s="15" t="str">
        <f t="shared" si="2"/>
        <v/>
      </c>
      <c r="V44" s="15" t="str">
        <f t="shared" si="2"/>
        <v/>
      </c>
      <c r="W44" s="15" t="str">
        <f t="shared" si="2"/>
        <v/>
      </c>
      <c r="X44" s="15" t="str">
        <f t="shared" si="2"/>
        <v/>
      </c>
      <c r="Y44" s="15" t="str">
        <f t="shared" si="2"/>
        <v/>
      </c>
      <c r="Z44" s="15" t="str">
        <f t="shared" si="2"/>
        <v/>
      </c>
      <c r="AA44" s="15" t="str">
        <f t="shared" si="2"/>
        <v/>
      </c>
      <c r="AB44" s="15" t="str">
        <f t="shared" si="2"/>
        <v/>
      </c>
      <c r="AC44" s="15" t="str">
        <f t="shared" si="2"/>
        <v/>
      </c>
      <c r="AD44" s="15" t="str">
        <f t="shared" si="2"/>
        <v/>
      </c>
      <c r="AE44" s="15" t="str">
        <f t="shared" si="2"/>
        <v/>
      </c>
      <c r="AF44" s="15" t="str">
        <f t="shared" si="2"/>
        <v/>
      </c>
      <c r="AG44" s="15" t="str">
        <f t="shared" si="2"/>
        <v/>
      </c>
      <c r="AH44" s="15" t="str">
        <f t="shared" si="2"/>
        <v/>
      </c>
      <c r="AI44" s="15" t="str">
        <f t="shared" si="2"/>
        <v/>
      </c>
      <c r="AJ44" s="15" t="str">
        <f t="shared" si="2"/>
        <v/>
      </c>
    </row>
    <row r="45" spans="10:36">
      <c r="O45" s="44" t="s">
        <v>291</v>
      </c>
      <c r="P45" s="44" t="s">
        <v>136</v>
      </c>
      <c r="Q45" s="44" t="s">
        <v>46</v>
      </c>
      <c r="R45" s="44" t="s">
        <v>559</v>
      </c>
      <c r="S45" s="44" t="s">
        <v>73</v>
      </c>
      <c r="T45" s="44"/>
      <c r="U45" s="15" t="str">
        <f t="shared" si="2"/>
        <v/>
      </c>
      <c r="V45" s="15" t="str">
        <f t="shared" si="2"/>
        <v/>
      </c>
      <c r="W45" s="15" t="str">
        <f t="shared" si="2"/>
        <v/>
      </c>
      <c r="X45" s="15" t="str">
        <f t="shared" si="2"/>
        <v/>
      </c>
      <c r="Y45" s="15" t="str">
        <f t="shared" si="2"/>
        <v/>
      </c>
      <c r="Z45" s="15">
        <f t="shared" si="2"/>
        <v>1</v>
      </c>
      <c r="AA45" s="15" t="str">
        <f t="shared" si="2"/>
        <v/>
      </c>
      <c r="AB45" s="15" t="str">
        <f t="shared" si="2"/>
        <v/>
      </c>
      <c r="AC45" s="15" t="str">
        <f t="shared" si="2"/>
        <v/>
      </c>
      <c r="AD45" s="15">
        <f t="shared" si="2"/>
        <v>1</v>
      </c>
      <c r="AE45" s="15" t="str">
        <f t="shared" si="2"/>
        <v/>
      </c>
      <c r="AF45" s="15">
        <f t="shared" si="2"/>
        <v>1</v>
      </c>
      <c r="AG45" s="15" t="str">
        <f t="shared" si="2"/>
        <v/>
      </c>
      <c r="AH45" s="15" t="str">
        <f t="shared" si="2"/>
        <v/>
      </c>
      <c r="AI45" s="15" t="str">
        <f t="shared" si="2"/>
        <v/>
      </c>
      <c r="AJ45" s="15">
        <f t="shared" si="2"/>
        <v>1</v>
      </c>
    </row>
    <row r="46" spans="10:36">
      <c r="O46" s="44" t="s">
        <v>292</v>
      </c>
      <c r="P46" s="44" t="s">
        <v>138</v>
      </c>
      <c r="Q46" s="44" t="s">
        <v>46</v>
      </c>
      <c r="R46" s="44" t="s">
        <v>17</v>
      </c>
      <c r="S46" s="44" t="s">
        <v>459</v>
      </c>
      <c r="T46" s="44"/>
      <c r="U46" s="15" t="str">
        <f t="shared" si="2"/>
        <v/>
      </c>
      <c r="V46" s="15">
        <f t="shared" si="2"/>
        <v>1</v>
      </c>
      <c r="W46" s="15">
        <f t="shared" si="2"/>
        <v>1</v>
      </c>
      <c r="X46" s="15">
        <f t="shared" si="2"/>
        <v>1</v>
      </c>
      <c r="Y46" s="15" t="str">
        <f t="shared" si="2"/>
        <v/>
      </c>
      <c r="Z46" s="15" t="str">
        <f t="shared" si="2"/>
        <v/>
      </c>
      <c r="AA46" s="15" t="str">
        <f t="shared" si="2"/>
        <v/>
      </c>
      <c r="AB46" s="15">
        <f t="shared" si="2"/>
        <v>1</v>
      </c>
      <c r="AC46" s="15" t="str">
        <f t="shared" si="2"/>
        <v/>
      </c>
      <c r="AD46" s="15" t="str">
        <f t="shared" si="2"/>
        <v/>
      </c>
      <c r="AE46" s="15">
        <f t="shared" si="2"/>
        <v>1</v>
      </c>
      <c r="AF46" s="15" t="str">
        <f t="shared" si="2"/>
        <v/>
      </c>
      <c r="AG46" s="15">
        <f t="shared" si="2"/>
        <v>1</v>
      </c>
      <c r="AH46" s="15" t="str">
        <f t="shared" si="2"/>
        <v/>
      </c>
      <c r="AI46" s="15">
        <f t="shared" si="2"/>
        <v>1</v>
      </c>
      <c r="AJ46" s="15" t="str">
        <f t="shared" si="2"/>
        <v/>
      </c>
    </row>
    <row r="47" spans="10:36">
      <c r="O47" s="44" t="s">
        <v>293</v>
      </c>
      <c r="P47" s="44" t="s">
        <v>136</v>
      </c>
      <c r="Q47" s="44" t="s">
        <v>46</v>
      </c>
      <c r="R47" s="44" t="s">
        <v>558</v>
      </c>
      <c r="S47" s="44" t="s">
        <v>55</v>
      </c>
      <c r="T47" s="44"/>
      <c r="U47" s="15" t="str">
        <f t="shared" si="2"/>
        <v/>
      </c>
      <c r="V47" s="15" t="str">
        <f t="shared" si="2"/>
        <v/>
      </c>
      <c r="W47" s="15" t="str">
        <f t="shared" si="2"/>
        <v/>
      </c>
      <c r="X47" s="15" t="str">
        <f t="shared" si="2"/>
        <v/>
      </c>
      <c r="Y47" s="15" t="str">
        <f t="shared" si="2"/>
        <v/>
      </c>
      <c r="Z47" s="15" t="str">
        <f t="shared" si="2"/>
        <v/>
      </c>
      <c r="AA47" s="15">
        <f t="shared" si="2"/>
        <v>1</v>
      </c>
      <c r="AB47" s="15" t="str">
        <f t="shared" si="2"/>
        <v/>
      </c>
      <c r="AC47" s="15">
        <f t="shared" si="2"/>
        <v>1</v>
      </c>
      <c r="AD47" s="15" t="str">
        <f t="shared" si="2"/>
        <v/>
      </c>
      <c r="AE47" s="15" t="str">
        <f t="shared" si="2"/>
        <v/>
      </c>
      <c r="AF47" s="15" t="str">
        <f t="shared" si="2"/>
        <v/>
      </c>
      <c r="AG47" s="15" t="str">
        <f t="shared" si="2"/>
        <v/>
      </c>
      <c r="AH47" s="15" t="str">
        <f t="shared" si="2"/>
        <v/>
      </c>
      <c r="AI47" s="15" t="str">
        <f t="shared" si="2"/>
        <v/>
      </c>
      <c r="AJ47" s="15" t="str">
        <f t="shared" si="2"/>
        <v/>
      </c>
    </row>
    <row r="48" spans="10:36">
      <c r="O48" s="197" t="s">
        <v>294</v>
      </c>
      <c r="P48" s="44"/>
      <c r="Q48" s="44"/>
      <c r="R48" s="44"/>
      <c r="S48" s="44"/>
      <c r="T48" s="44"/>
      <c r="U48" s="15" t="str">
        <f t="shared" si="2"/>
        <v/>
      </c>
      <c r="V48" s="15" t="str">
        <f t="shared" si="2"/>
        <v/>
      </c>
      <c r="W48" s="15" t="str">
        <f t="shared" si="2"/>
        <v/>
      </c>
      <c r="X48" s="15" t="str">
        <f t="shared" si="2"/>
        <v/>
      </c>
      <c r="Y48" s="15" t="str">
        <f t="shared" si="2"/>
        <v/>
      </c>
      <c r="Z48" s="15" t="str">
        <f t="shared" si="2"/>
        <v/>
      </c>
      <c r="AA48" s="15" t="str">
        <f t="shared" si="2"/>
        <v/>
      </c>
      <c r="AB48" s="15" t="str">
        <f t="shared" si="2"/>
        <v/>
      </c>
      <c r="AC48" s="15" t="str">
        <f t="shared" si="2"/>
        <v/>
      </c>
      <c r="AD48" s="15" t="str">
        <f t="shared" si="2"/>
        <v/>
      </c>
      <c r="AE48" s="15" t="str">
        <f t="shared" si="2"/>
        <v/>
      </c>
      <c r="AF48" s="15" t="str">
        <f t="shared" si="2"/>
        <v/>
      </c>
      <c r="AG48" s="15" t="str">
        <f t="shared" si="2"/>
        <v/>
      </c>
      <c r="AH48" s="15" t="str">
        <f t="shared" si="2"/>
        <v/>
      </c>
      <c r="AI48" s="15" t="str">
        <f t="shared" si="2"/>
        <v/>
      </c>
      <c r="AJ48" s="15" t="str">
        <f t="shared" ref="V48:AJ65" si="3">IF(IF(IFERROR(MATCH($R48,INDEX($C:$C,MATCH(AJ$1,$A:$A,0)),0),"")="",0,1)+IF(IFERROR(MATCH($R48,INDEX($D:$D,MATCH(AJ$1,$A:$A,0)),0),"")="",0,1)+IF(IFERROR(MATCH($S48,INDEX($C:$C,MATCH(AJ$1,$A:$A,0)),0),"")="",0,1)+IF(IFERROR(MATCH($S48,INDEX($D:$D,MATCH(AJ$1,$A:$A,0)),0),"")="",0,1)+IF(IFERROR(MATCH($T48,INDEX($C:$C,MATCH(AJ$1,$A:$A,0)),0),"")="",0,1)+IF(IFERROR(MATCH($T48,INDEX($D:$D,MATCH(AJ$1,$A:$A,0)),0),"")="",0,1)=0,"",1)</f>
        <v/>
      </c>
    </row>
    <row r="49" spans="15:36">
      <c r="O49" s="44" t="s">
        <v>295</v>
      </c>
      <c r="P49" s="44" t="s">
        <v>137</v>
      </c>
      <c r="Q49" s="44" t="s">
        <v>522</v>
      </c>
      <c r="R49" s="44" t="s">
        <v>459</v>
      </c>
      <c r="S49" s="44" t="s">
        <v>546</v>
      </c>
      <c r="T49" s="44"/>
      <c r="U49" s="15">
        <f t="shared" ref="U49:U71" si="4">IF(IF(IFERROR(MATCH($R49,INDEX($C:$C,MATCH(U$1,$A:$A,0)),0),"")="",0,1)+IF(IFERROR(MATCH($R49,INDEX($D:$D,MATCH(U$1,$A:$A,0)),0),"")="",0,1)+IF(IFERROR(MATCH($S49,INDEX($C:$C,MATCH(U$1,$A:$A,0)),0),"")="",0,1)+IF(IFERROR(MATCH($S49,INDEX($D:$D,MATCH(U$1,$A:$A,0)),0),"")="",0,1)+IF(IFERROR(MATCH($T49,INDEX($C:$C,MATCH(U$1,$A:$A,0)),0),"")="",0,1)+IF(IFERROR(MATCH($T49,INDEX($D:$D,MATCH(U$1,$A:$A,0)),0),"")="",0,1)=0,"",1)</f>
        <v>1</v>
      </c>
      <c r="V49" s="15" t="str">
        <f t="shared" si="3"/>
        <v/>
      </c>
      <c r="W49" s="15" t="str">
        <f t="shared" si="3"/>
        <v/>
      </c>
      <c r="X49" s="15" t="str">
        <f t="shared" si="3"/>
        <v/>
      </c>
      <c r="Y49" s="15" t="str">
        <f t="shared" si="3"/>
        <v/>
      </c>
      <c r="Z49" s="15" t="str">
        <f t="shared" si="3"/>
        <v/>
      </c>
      <c r="AA49" s="15" t="str">
        <f t="shared" si="3"/>
        <v/>
      </c>
      <c r="AB49" s="15">
        <f t="shared" si="3"/>
        <v>1</v>
      </c>
      <c r="AC49" s="15" t="str">
        <f t="shared" si="3"/>
        <v/>
      </c>
      <c r="AD49" s="15" t="str">
        <f t="shared" si="3"/>
        <v/>
      </c>
      <c r="AE49" s="15" t="str">
        <f t="shared" si="3"/>
        <v/>
      </c>
      <c r="AF49" s="15" t="str">
        <f t="shared" si="3"/>
        <v/>
      </c>
      <c r="AG49" s="15" t="str">
        <f t="shared" si="3"/>
        <v/>
      </c>
      <c r="AH49" s="15" t="str">
        <f t="shared" si="3"/>
        <v/>
      </c>
      <c r="AI49" s="15" t="str">
        <f t="shared" si="3"/>
        <v/>
      </c>
      <c r="AJ49" s="15" t="str">
        <f t="shared" si="3"/>
        <v/>
      </c>
    </row>
    <row r="50" spans="15:36">
      <c r="O50" s="44" t="s">
        <v>296</v>
      </c>
      <c r="P50" s="44" t="s">
        <v>136</v>
      </c>
      <c r="Q50" s="44" t="s">
        <v>46</v>
      </c>
      <c r="R50" s="44" t="s">
        <v>73</v>
      </c>
      <c r="S50" s="44" t="s">
        <v>559</v>
      </c>
      <c r="T50" s="44"/>
      <c r="U50" s="15" t="str">
        <f t="shared" si="4"/>
        <v/>
      </c>
      <c r="V50" s="15" t="str">
        <f t="shared" si="3"/>
        <v/>
      </c>
      <c r="W50" s="15" t="str">
        <f t="shared" si="3"/>
        <v/>
      </c>
      <c r="X50" s="15" t="str">
        <f t="shared" si="3"/>
        <v/>
      </c>
      <c r="Y50" s="15" t="str">
        <f t="shared" si="3"/>
        <v/>
      </c>
      <c r="Z50" s="15">
        <f t="shared" si="3"/>
        <v>1</v>
      </c>
      <c r="AA50" s="15" t="str">
        <f t="shared" si="3"/>
        <v/>
      </c>
      <c r="AB50" s="15" t="str">
        <f t="shared" si="3"/>
        <v/>
      </c>
      <c r="AC50" s="15" t="str">
        <f t="shared" si="3"/>
        <v/>
      </c>
      <c r="AD50" s="15">
        <f t="shared" si="3"/>
        <v>1</v>
      </c>
      <c r="AE50" s="15" t="str">
        <f t="shared" si="3"/>
        <v/>
      </c>
      <c r="AF50" s="15">
        <f t="shared" si="3"/>
        <v>1</v>
      </c>
      <c r="AG50" s="15" t="str">
        <f t="shared" si="3"/>
        <v/>
      </c>
      <c r="AH50" s="15" t="str">
        <f t="shared" si="3"/>
        <v/>
      </c>
      <c r="AI50" s="15" t="str">
        <f t="shared" si="3"/>
        <v/>
      </c>
      <c r="AJ50" s="15">
        <f t="shared" si="3"/>
        <v>1</v>
      </c>
    </row>
    <row r="51" spans="15:36">
      <c r="O51" s="197" t="s">
        <v>297</v>
      </c>
      <c r="P51" s="197" t="s">
        <v>136</v>
      </c>
      <c r="Q51" s="197" t="s">
        <v>520</v>
      </c>
      <c r="R51" s="197"/>
      <c r="S51" s="197"/>
      <c r="T51" s="197"/>
      <c r="U51" s="15" t="str">
        <f t="shared" si="4"/>
        <v/>
      </c>
      <c r="V51" s="15" t="str">
        <f t="shared" si="3"/>
        <v/>
      </c>
      <c r="W51" s="15" t="str">
        <f t="shared" si="3"/>
        <v/>
      </c>
      <c r="X51" s="15" t="str">
        <f t="shared" si="3"/>
        <v/>
      </c>
      <c r="Y51" s="15" t="str">
        <f t="shared" si="3"/>
        <v/>
      </c>
      <c r="Z51" s="15" t="str">
        <f t="shared" si="3"/>
        <v/>
      </c>
      <c r="AA51" s="15" t="str">
        <f t="shared" si="3"/>
        <v/>
      </c>
      <c r="AB51" s="15" t="str">
        <f t="shared" si="3"/>
        <v/>
      </c>
      <c r="AC51" s="15" t="str">
        <f t="shared" si="3"/>
        <v/>
      </c>
      <c r="AD51" s="15" t="str">
        <f t="shared" si="3"/>
        <v/>
      </c>
      <c r="AE51" s="15" t="str">
        <f t="shared" si="3"/>
        <v/>
      </c>
      <c r="AF51" s="15" t="str">
        <f t="shared" si="3"/>
        <v/>
      </c>
      <c r="AG51" s="15" t="str">
        <f t="shared" si="3"/>
        <v/>
      </c>
      <c r="AH51" s="15" t="str">
        <f t="shared" si="3"/>
        <v/>
      </c>
      <c r="AI51" s="15" t="str">
        <f t="shared" si="3"/>
        <v/>
      </c>
      <c r="AJ51" s="15" t="str">
        <f t="shared" si="3"/>
        <v/>
      </c>
    </row>
    <row r="52" spans="15:36">
      <c r="O52" s="44" t="s">
        <v>298</v>
      </c>
      <c r="P52" s="44" t="s">
        <v>138</v>
      </c>
      <c r="Q52" s="44" t="s">
        <v>46</v>
      </c>
      <c r="R52" s="44" t="s">
        <v>459</v>
      </c>
      <c r="S52" s="44" t="s">
        <v>55</v>
      </c>
      <c r="T52" s="44" t="s">
        <v>559</v>
      </c>
      <c r="U52" s="15" t="str">
        <f t="shared" si="4"/>
        <v/>
      </c>
      <c r="V52" s="15" t="str">
        <f t="shared" si="3"/>
        <v/>
      </c>
      <c r="W52" s="15" t="str">
        <f t="shared" si="3"/>
        <v/>
      </c>
      <c r="X52" s="15" t="str">
        <f t="shared" si="3"/>
        <v/>
      </c>
      <c r="Y52" s="15" t="str">
        <f t="shared" si="3"/>
        <v/>
      </c>
      <c r="Z52" s="15" t="str">
        <f t="shared" si="3"/>
        <v/>
      </c>
      <c r="AA52" s="15" t="str">
        <f t="shared" si="3"/>
        <v/>
      </c>
      <c r="AB52" s="15">
        <f t="shared" si="3"/>
        <v>1</v>
      </c>
      <c r="AC52" s="15">
        <f t="shared" si="3"/>
        <v>1</v>
      </c>
      <c r="AD52" s="15" t="str">
        <f t="shared" si="3"/>
        <v/>
      </c>
      <c r="AE52" s="15" t="str">
        <f t="shared" si="3"/>
        <v/>
      </c>
      <c r="AF52" s="15">
        <f t="shared" si="3"/>
        <v>1</v>
      </c>
      <c r="AG52" s="15" t="str">
        <f t="shared" si="3"/>
        <v/>
      </c>
      <c r="AH52" s="15" t="str">
        <f t="shared" si="3"/>
        <v/>
      </c>
      <c r="AI52" s="15" t="str">
        <f t="shared" si="3"/>
        <v/>
      </c>
      <c r="AJ52" s="15">
        <f t="shared" si="3"/>
        <v>1</v>
      </c>
    </row>
    <row r="53" spans="15:36">
      <c r="O53" s="44" t="s">
        <v>299</v>
      </c>
      <c r="P53" s="44" t="s">
        <v>138</v>
      </c>
      <c r="Q53" s="44" t="s">
        <v>522</v>
      </c>
      <c r="R53" s="44" t="s">
        <v>17</v>
      </c>
      <c r="S53" s="44" t="s">
        <v>459</v>
      </c>
      <c r="T53" s="44"/>
      <c r="U53" s="15" t="str">
        <f t="shared" si="4"/>
        <v/>
      </c>
      <c r="V53" s="15">
        <f t="shared" si="3"/>
        <v>1</v>
      </c>
      <c r="W53" s="15">
        <f t="shared" si="3"/>
        <v>1</v>
      </c>
      <c r="X53" s="15">
        <f t="shared" si="3"/>
        <v>1</v>
      </c>
      <c r="Y53" s="15" t="str">
        <f t="shared" si="3"/>
        <v/>
      </c>
      <c r="Z53" s="15" t="str">
        <f t="shared" si="3"/>
        <v/>
      </c>
      <c r="AA53" s="15" t="str">
        <f t="shared" si="3"/>
        <v/>
      </c>
      <c r="AB53" s="15">
        <f t="shared" si="3"/>
        <v>1</v>
      </c>
      <c r="AC53" s="15" t="str">
        <f t="shared" si="3"/>
        <v/>
      </c>
      <c r="AD53" s="15" t="str">
        <f t="shared" si="3"/>
        <v/>
      </c>
      <c r="AE53" s="15">
        <f t="shared" si="3"/>
        <v>1</v>
      </c>
      <c r="AF53" s="15" t="str">
        <f t="shared" si="3"/>
        <v/>
      </c>
      <c r="AG53" s="15">
        <f t="shared" si="3"/>
        <v>1</v>
      </c>
      <c r="AH53" s="15" t="str">
        <f t="shared" si="3"/>
        <v/>
      </c>
      <c r="AI53" s="15">
        <f t="shared" si="3"/>
        <v>1</v>
      </c>
      <c r="AJ53" s="15" t="str">
        <f t="shared" si="3"/>
        <v/>
      </c>
    </row>
    <row r="54" spans="15:36">
      <c r="O54" s="197" t="s">
        <v>300</v>
      </c>
      <c r="P54" s="197" t="s">
        <v>136</v>
      </c>
      <c r="Q54" s="197" t="s">
        <v>520</v>
      </c>
      <c r="R54" s="197"/>
      <c r="S54" s="197"/>
      <c r="T54" s="197"/>
      <c r="U54" s="15" t="str">
        <f t="shared" si="4"/>
        <v/>
      </c>
      <c r="V54" s="15" t="str">
        <f t="shared" si="3"/>
        <v/>
      </c>
      <c r="W54" s="15" t="str">
        <f t="shared" si="3"/>
        <v/>
      </c>
      <c r="X54" s="15" t="str">
        <f t="shared" si="3"/>
        <v/>
      </c>
      <c r="Y54" s="15" t="str">
        <f t="shared" si="3"/>
        <v/>
      </c>
      <c r="Z54" s="15" t="str">
        <f t="shared" si="3"/>
        <v/>
      </c>
      <c r="AA54" s="15" t="str">
        <f t="shared" si="3"/>
        <v/>
      </c>
      <c r="AB54" s="15" t="str">
        <f t="shared" si="3"/>
        <v/>
      </c>
      <c r="AC54" s="15" t="str">
        <f t="shared" si="3"/>
        <v/>
      </c>
      <c r="AD54" s="15" t="str">
        <f t="shared" si="3"/>
        <v/>
      </c>
      <c r="AE54" s="15" t="str">
        <f t="shared" si="3"/>
        <v/>
      </c>
      <c r="AF54" s="15" t="str">
        <f t="shared" si="3"/>
        <v/>
      </c>
      <c r="AG54" s="15" t="str">
        <f t="shared" si="3"/>
        <v/>
      </c>
      <c r="AH54" s="15" t="str">
        <f t="shared" si="3"/>
        <v/>
      </c>
      <c r="AI54" s="15" t="str">
        <f t="shared" si="3"/>
        <v/>
      </c>
      <c r="AJ54" s="15" t="str">
        <f t="shared" si="3"/>
        <v/>
      </c>
    </row>
    <row r="55" spans="15:36">
      <c r="O55" s="197" t="s">
        <v>301</v>
      </c>
      <c r="P55" s="44"/>
      <c r="Q55" s="44"/>
      <c r="R55" s="44"/>
      <c r="S55" s="44"/>
      <c r="T55" s="44"/>
      <c r="U55" s="15" t="str">
        <f t="shared" si="4"/>
        <v/>
      </c>
      <c r="V55" s="15" t="str">
        <f t="shared" si="3"/>
        <v/>
      </c>
      <c r="W55" s="15" t="str">
        <f t="shared" si="3"/>
        <v/>
      </c>
      <c r="X55" s="15" t="str">
        <f t="shared" si="3"/>
        <v/>
      </c>
      <c r="Y55" s="15" t="str">
        <f t="shared" si="3"/>
        <v/>
      </c>
      <c r="Z55" s="15" t="str">
        <f t="shared" si="3"/>
        <v/>
      </c>
      <c r="AA55" s="15" t="str">
        <f t="shared" si="3"/>
        <v/>
      </c>
      <c r="AB55" s="15" t="str">
        <f t="shared" si="3"/>
        <v/>
      </c>
      <c r="AC55" s="15" t="str">
        <f t="shared" si="3"/>
        <v/>
      </c>
      <c r="AD55" s="15" t="str">
        <f t="shared" si="3"/>
        <v/>
      </c>
      <c r="AE55" s="15" t="str">
        <f t="shared" si="3"/>
        <v/>
      </c>
      <c r="AF55" s="15" t="str">
        <f t="shared" si="3"/>
        <v/>
      </c>
      <c r="AG55" s="15" t="str">
        <f t="shared" si="3"/>
        <v/>
      </c>
      <c r="AH55" s="15" t="str">
        <f t="shared" si="3"/>
        <v/>
      </c>
      <c r="AI55" s="15" t="str">
        <f t="shared" si="3"/>
        <v/>
      </c>
      <c r="AJ55" s="15" t="str">
        <f t="shared" si="3"/>
        <v/>
      </c>
    </row>
    <row r="56" spans="15:36">
      <c r="O56" s="44" t="s">
        <v>302</v>
      </c>
      <c r="P56" s="44" t="s">
        <v>136</v>
      </c>
      <c r="Q56" s="44" t="s">
        <v>522</v>
      </c>
      <c r="R56" s="44" t="s">
        <v>558</v>
      </c>
      <c r="S56" s="44" t="s">
        <v>55</v>
      </c>
      <c r="T56" s="44" t="s">
        <v>459</v>
      </c>
      <c r="U56" s="15" t="str">
        <f t="shared" si="4"/>
        <v/>
      </c>
      <c r="V56" s="15" t="str">
        <f t="shared" si="3"/>
        <v/>
      </c>
      <c r="W56" s="15" t="str">
        <f t="shared" si="3"/>
        <v/>
      </c>
      <c r="X56" s="15" t="str">
        <f t="shared" si="3"/>
        <v/>
      </c>
      <c r="Y56" s="15" t="str">
        <f t="shared" si="3"/>
        <v/>
      </c>
      <c r="Z56" s="15" t="str">
        <f t="shared" si="3"/>
        <v/>
      </c>
      <c r="AA56" s="15">
        <f t="shared" si="3"/>
        <v>1</v>
      </c>
      <c r="AB56" s="15">
        <f t="shared" si="3"/>
        <v>1</v>
      </c>
      <c r="AC56" s="15">
        <f t="shared" si="3"/>
        <v>1</v>
      </c>
      <c r="AD56" s="15" t="str">
        <f t="shared" si="3"/>
        <v/>
      </c>
      <c r="AE56" s="15" t="str">
        <f t="shared" si="3"/>
        <v/>
      </c>
      <c r="AF56" s="15" t="str">
        <f t="shared" si="3"/>
        <v/>
      </c>
      <c r="AG56" s="15" t="str">
        <f t="shared" si="3"/>
        <v/>
      </c>
      <c r="AH56" s="15" t="str">
        <f t="shared" si="3"/>
        <v/>
      </c>
      <c r="AI56" s="15" t="str">
        <f t="shared" si="3"/>
        <v/>
      </c>
      <c r="AJ56" s="15" t="str">
        <f t="shared" si="3"/>
        <v/>
      </c>
    </row>
    <row r="57" spans="15:36">
      <c r="O57" s="44" t="s">
        <v>303</v>
      </c>
      <c r="P57" s="44" t="s">
        <v>136</v>
      </c>
      <c r="Q57" s="44" t="s">
        <v>522</v>
      </c>
      <c r="R57" s="44" t="s">
        <v>459</v>
      </c>
      <c r="S57" s="44" t="s">
        <v>73</v>
      </c>
      <c r="T57" s="44"/>
      <c r="U57" s="15" t="str">
        <f t="shared" si="4"/>
        <v/>
      </c>
      <c r="V57" s="15" t="str">
        <f t="shared" si="3"/>
        <v/>
      </c>
      <c r="W57" s="15" t="str">
        <f t="shared" si="3"/>
        <v/>
      </c>
      <c r="X57" s="15" t="str">
        <f t="shared" si="3"/>
        <v/>
      </c>
      <c r="Y57" s="15" t="str">
        <f t="shared" si="3"/>
        <v/>
      </c>
      <c r="Z57" s="15">
        <f t="shared" si="3"/>
        <v>1</v>
      </c>
      <c r="AA57" s="15" t="str">
        <f t="shared" si="3"/>
        <v/>
      </c>
      <c r="AB57" s="15">
        <f t="shared" si="3"/>
        <v>1</v>
      </c>
      <c r="AC57" s="15" t="str">
        <f t="shared" si="3"/>
        <v/>
      </c>
      <c r="AD57" s="15">
        <f t="shared" si="3"/>
        <v>1</v>
      </c>
      <c r="AE57" s="15" t="str">
        <f t="shared" si="3"/>
        <v/>
      </c>
      <c r="AF57" s="15" t="str">
        <f t="shared" si="3"/>
        <v/>
      </c>
      <c r="AG57" s="15" t="str">
        <f t="shared" si="3"/>
        <v/>
      </c>
      <c r="AH57" s="15" t="str">
        <f t="shared" si="3"/>
        <v/>
      </c>
      <c r="AI57" s="15" t="str">
        <f t="shared" si="3"/>
        <v/>
      </c>
      <c r="AJ57" s="15" t="str">
        <f t="shared" si="3"/>
        <v/>
      </c>
    </row>
    <row r="58" spans="15:36">
      <c r="O58" s="197" t="s">
        <v>304</v>
      </c>
      <c r="P58" s="44"/>
      <c r="Q58" s="44"/>
      <c r="R58" s="44"/>
      <c r="S58" s="44"/>
      <c r="T58" s="44"/>
      <c r="U58" s="15" t="str">
        <f t="shared" si="4"/>
        <v/>
      </c>
      <c r="V58" s="15" t="str">
        <f t="shared" si="3"/>
        <v/>
      </c>
      <c r="W58" s="15" t="str">
        <f t="shared" si="3"/>
        <v/>
      </c>
      <c r="X58" s="15" t="str">
        <f t="shared" si="3"/>
        <v/>
      </c>
      <c r="Y58" s="15" t="str">
        <f t="shared" si="3"/>
        <v/>
      </c>
      <c r="Z58" s="15" t="str">
        <f t="shared" si="3"/>
        <v/>
      </c>
      <c r="AA58" s="15" t="str">
        <f t="shared" si="3"/>
        <v/>
      </c>
      <c r="AB58" s="15" t="str">
        <f t="shared" si="3"/>
        <v/>
      </c>
      <c r="AC58" s="15" t="str">
        <f t="shared" si="3"/>
        <v/>
      </c>
      <c r="AD58" s="15" t="str">
        <f t="shared" si="3"/>
        <v/>
      </c>
      <c r="AE58" s="15" t="str">
        <f t="shared" si="3"/>
        <v/>
      </c>
      <c r="AF58" s="15" t="str">
        <f t="shared" si="3"/>
        <v/>
      </c>
      <c r="AG58" s="15" t="str">
        <f t="shared" si="3"/>
        <v/>
      </c>
      <c r="AH58" s="15" t="str">
        <f t="shared" si="3"/>
        <v/>
      </c>
      <c r="AI58" s="15" t="str">
        <f t="shared" si="3"/>
        <v/>
      </c>
      <c r="AJ58" s="15" t="str">
        <f t="shared" si="3"/>
        <v/>
      </c>
    </row>
    <row r="59" spans="15:36">
      <c r="O59" s="197" t="s">
        <v>305</v>
      </c>
      <c r="P59" s="197" t="s">
        <v>137</v>
      </c>
      <c r="Q59" s="197" t="s">
        <v>520</v>
      </c>
      <c r="R59" s="197"/>
      <c r="S59" s="197"/>
      <c r="T59" s="197"/>
      <c r="U59" s="15" t="str">
        <f t="shared" si="4"/>
        <v/>
      </c>
      <c r="V59" s="15" t="str">
        <f t="shared" si="3"/>
        <v/>
      </c>
      <c r="W59" s="15" t="str">
        <f t="shared" si="3"/>
        <v/>
      </c>
      <c r="X59" s="15" t="str">
        <f t="shared" si="3"/>
        <v/>
      </c>
      <c r="Y59" s="15" t="str">
        <f t="shared" si="3"/>
        <v/>
      </c>
      <c r="Z59" s="15" t="str">
        <f t="shared" si="3"/>
        <v/>
      </c>
      <c r="AA59" s="15" t="str">
        <f t="shared" si="3"/>
        <v/>
      </c>
      <c r="AB59" s="15" t="str">
        <f t="shared" si="3"/>
        <v/>
      </c>
      <c r="AC59" s="15" t="str">
        <f t="shared" si="3"/>
        <v/>
      </c>
      <c r="AD59" s="15" t="str">
        <f t="shared" si="3"/>
        <v/>
      </c>
      <c r="AE59" s="15" t="str">
        <f t="shared" si="3"/>
        <v/>
      </c>
      <c r="AF59" s="15" t="str">
        <f t="shared" si="3"/>
        <v/>
      </c>
      <c r="AG59" s="15" t="str">
        <f t="shared" si="3"/>
        <v/>
      </c>
      <c r="AH59" s="15" t="str">
        <f t="shared" si="3"/>
        <v/>
      </c>
      <c r="AI59" s="15" t="str">
        <f t="shared" si="3"/>
        <v/>
      </c>
      <c r="AJ59" s="15" t="str">
        <f t="shared" si="3"/>
        <v/>
      </c>
    </row>
    <row r="60" spans="15:36">
      <c r="O60" s="44" t="s">
        <v>306</v>
      </c>
      <c r="P60" s="44" t="s">
        <v>138</v>
      </c>
      <c r="Q60" s="44" t="s">
        <v>522</v>
      </c>
      <c r="R60" s="44" t="s">
        <v>17</v>
      </c>
      <c r="S60" s="44" t="s">
        <v>55</v>
      </c>
      <c r="T60" s="44" t="s">
        <v>459</v>
      </c>
      <c r="U60" s="15" t="str">
        <f t="shared" si="4"/>
        <v/>
      </c>
      <c r="V60" s="15">
        <f t="shared" si="3"/>
        <v>1</v>
      </c>
      <c r="W60" s="15">
        <f t="shared" si="3"/>
        <v>1</v>
      </c>
      <c r="X60" s="15">
        <f t="shared" si="3"/>
        <v>1</v>
      </c>
      <c r="Y60" s="15" t="str">
        <f t="shared" si="3"/>
        <v/>
      </c>
      <c r="Z60" s="15" t="str">
        <f t="shared" si="3"/>
        <v/>
      </c>
      <c r="AA60" s="15" t="str">
        <f t="shared" si="3"/>
        <v/>
      </c>
      <c r="AB60" s="15">
        <f t="shared" si="3"/>
        <v>1</v>
      </c>
      <c r="AC60" s="15">
        <f t="shared" si="3"/>
        <v>1</v>
      </c>
      <c r="AD60" s="15" t="str">
        <f t="shared" si="3"/>
        <v/>
      </c>
      <c r="AE60" s="15">
        <f t="shared" si="3"/>
        <v>1</v>
      </c>
      <c r="AF60" s="15" t="str">
        <f t="shared" si="3"/>
        <v/>
      </c>
      <c r="AG60" s="15">
        <f t="shared" si="3"/>
        <v>1</v>
      </c>
      <c r="AH60" s="15" t="str">
        <f t="shared" si="3"/>
        <v/>
      </c>
      <c r="AI60" s="15">
        <f t="shared" si="3"/>
        <v>1</v>
      </c>
      <c r="AJ60" s="15" t="str">
        <f t="shared" si="3"/>
        <v/>
      </c>
    </row>
    <row r="61" spans="15:36">
      <c r="O61" s="44" t="s">
        <v>307</v>
      </c>
      <c r="P61" s="44" t="s">
        <v>138</v>
      </c>
      <c r="Q61" s="44" t="s">
        <v>46</v>
      </c>
      <c r="R61" s="44" t="s">
        <v>459</v>
      </c>
      <c r="S61" s="44" t="s">
        <v>17</v>
      </c>
      <c r="T61" s="44"/>
      <c r="U61" s="15" t="str">
        <f t="shared" si="4"/>
        <v/>
      </c>
      <c r="V61" s="15">
        <f t="shared" si="3"/>
        <v>1</v>
      </c>
      <c r="W61" s="15">
        <f t="shared" si="3"/>
        <v>1</v>
      </c>
      <c r="X61" s="15">
        <f t="shared" si="3"/>
        <v>1</v>
      </c>
      <c r="Y61" s="15" t="str">
        <f t="shared" si="3"/>
        <v/>
      </c>
      <c r="Z61" s="15" t="str">
        <f t="shared" si="3"/>
        <v/>
      </c>
      <c r="AA61" s="15" t="str">
        <f t="shared" si="3"/>
        <v/>
      </c>
      <c r="AB61" s="15">
        <f t="shared" si="3"/>
        <v>1</v>
      </c>
      <c r="AC61" s="15" t="str">
        <f t="shared" si="3"/>
        <v/>
      </c>
      <c r="AD61" s="15" t="str">
        <f t="shared" si="3"/>
        <v/>
      </c>
      <c r="AE61" s="15">
        <f t="shared" si="3"/>
        <v>1</v>
      </c>
      <c r="AF61" s="15" t="str">
        <f t="shared" si="3"/>
        <v/>
      </c>
      <c r="AG61" s="15">
        <f t="shared" si="3"/>
        <v>1</v>
      </c>
      <c r="AH61" s="15" t="str">
        <f t="shared" si="3"/>
        <v/>
      </c>
      <c r="AI61" s="15">
        <f t="shared" si="3"/>
        <v>1</v>
      </c>
      <c r="AJ61" s="15" t="str">
        <f t="shared" si="3"/>
        <v/>
      </c>
    </row>
    <row r="62" spans="15:36">
      <c r="O62" s="44" t="s">
        <v>308</v>
      </c>
      <c r="P62" s="44" t="s">
        <v>136</v>
      </c>
      <c r="Q62" s="44" t="s">
        <v>46</v>
      </c>
      <c r="R62" s="44" t="s">
        <v>459</v>
      </c>
      <c r="S62" s="44"/>
      <c r="T62" s="44"/>
      <c r="U62" s="15" t="str">
        <f t="shared" si="4"/>
        <v/>
      </c>
      <c r="V62" s="15" t="str">
        <f t="shared" si="3"/>
        <v/>
      </c>
      <c r="W62" s="15" t="str">
        <f t="shared" si="3"/>
        <v/>
      </c>
      <c r="X62" s="15" t="str">
        <f t="shared" si="3"/>
        <v/>
      </c>
      <c r="Y62" s="15" t="str">
        <f t="shared" si="3"/>
        <v/>
      </c>
      <c r="Z62" s="15" t="str">
        <f t="shared" si="3"/>
        <v/>
      </c>
      <c r="AA62" s="15" t="str">
        <f t="shared" si="3"/>
        <v/>
      </c>
      <c r="AB62" s="15">
        <f t="shared" si="3"/>
        <v>1</v>
      </c>
      <c r="AC62" s="15" t="str">
        <f t="shared" si="3"/>
        <v/>
      </c>
      <c r="AD62" s="15" t="str">
        <f t="shared" si="3"/>
        <v/>
      </c>
      <c r="AE62" s="15" t="str">
        <f t="shared" si="3"/>
        <v/>
      </c>
      <c r="AF62" s="15" t="str">
        <f t="shared" si="3"/>
        <v/>
      </c>
      <c r="AG62" s="15" t="str">
        <f t="shared" si="3"/>
        <v/>
      </c>
      <c r="AH62" s="15" t="str">
        <f t="shared" si="3"/>
        <v/>
      </c>
      <c r="AI62" s="15" t="str">
        <f t="shared" si="3"/>
        <v/>
      </c>
      <c r="AJ62" s="15" t="str">
        <f t="shared" si="3"/>
        <v/>
      </c>
    </row>
    <row r="63" spans="15:36">
      <c r="O63" s="44" t="s">
        <v>309</v>
      </c>
      <c r="P63" s="44" t="s">
        <v>136</v>
      </c>
      <c r="Q63" s="44" t="s">
        <v>522</v>
      </c>
      <c r="R63" s="44" t="s">
        <v>73</v>
      </c>
      <c r="S63" s="44" t="s">
        <v>459</v>
      </c>
      <c r="T63" s="44" t="s">
        <v>559</v>
      </c>
      <c r="U63" s="15" t="str">
        <f t="shared" si="4"/>
        <v/>
      </c>
      <c r="V63" s="15" t="str">
        <f t="shared" si="3"/>
        <v/>
      </c>
      <c r="W63" s="15" t="str">
        <f t="shared" si="3"/>
        <v/>
      </c>
      <c r="X63" s="15" t="str">
        <f t="shared" si="3"/>
        <v/>
      </c>
      <c r="Y63" s="15" t="str">
        <f t="shared" si="3"/>
        <v/>
      </c>
      <c r="Z63" s="15">
        <f t="shared" si="3"/>
        <v>1</v>
      </c>
      <c r="AA63" s="15" t="str">
        <f t="shared" si="3"/>
        <v/>
      </c>
      <c r="AB63" s="15">
        <f t="shared" si="3"/>
        <v>1</v>
      </c>
      <c r="AC63" s="15" t="str">
        <f t="shared" si="3"/>
        <v/>
      </c>
      <c r="AD63" s="15">
        <f t="shared" si="3"/>
        <v>1</v>
      </c>
      <c r="AE63" s="15" t="str">
        <f t="shared" si="3"/>
        <v/>
      </c>
      <c r="AF63" s="15">
        <f t="shared" si="3"/>
        <v>1</v>
      </c>
      <c r="AG63" s="15" t="str">
        <f t="shared" si="3"/>
        <v/>
      </c>
      <c r="AH63" s="15" t="str">
        <f t="shared" si="3"/>
        <v/>
      </c>
      <c r="AI63" s="15" t="str">
        <f t="shared" si="3"/>
        <v/>
      </c>
      <c r="AJ63" s="15">
        <f t="shared" si="3"/>
        <v>1</v>
      </c>
    </row>
    <row r="64" spans="15:36">
      <c r="O64" s="44" t="s">
        <v>310</v>
      </c>
      <c r="P64" s="44" t="s">
        <v>136</v>
      </c>
      <c r="Q64" s="44" t="s">
        <v>522</v>
      </c>
      <c r="R64" s="44" t="s">
        <v>459</v>
      </c>
      <c r="S64" s="44" t="s">
        <v>17</v>
      </c>
      <c r="T64" s="44"/>
      <c r="U64" s="15" t="str">
        <f t="shared" si="4"/>
        <v/>
      </c>
      <c r="V64" s="15">
        <f t="shared" si="3"/>
        <v>1</v>
      </c>
      <c r="W64" s="15">
        <f t="shared" si="3"/>
        <v>1</v>
      </c>
      <c r="X64" s="15">
        <f t="shared" si="3"/>
        <v>1</v>
      </c>
      <c r="Y64" s="15" t="str">
        <f t="shared" si="3"/>
        <v/>
      </c>
      <c r="Z64" s="15" t="str">
        <f t="shared" si="3"/>
        <v/>
      </c>
      <c r="AA64" s="15" t="str">
        <f t="shared" si="3"/>
        <v/>
      </c>
      <c r="AB64" s="15">
        <f t="shared" si="3"/>
        <v>1</v>
      </c>
      <c r="AC64" s="15" t="str">
        <f t="shared" si="3"/>
        <v/>
      </c>
      <c r="AD64" s="15" t="str">
        <f t="shared" si="3"/>
        <v/>
      </c>
      <c r="AE64" s="15">
        <f t="shared" si="3"/>
        <v>1</v>
      </c>
      <c r="AF64" s="15" t="str">
        <f t="shared" si="3"/>
        <v/>
      </c>
      <c r="AG64" s="15">
        <f t="shared" si="3"/>
        <v>1</v>
      </c>
      <c r="AH64" s="15" t="str">
        <f t="shared" si="3"/>
        <v/>
      </c>
      <c r="AI64" s="15">
        <f t="shared" si="3"/>
        <v>1</v>
      </c>
      <c r="AJ64" s="15" t="str">
        <f t="shared" si="3"/>
        <v/>
      </c>
    </row>
    <row r="65" spans="15:36">
      <c r="O65" s="44" t="s">
        <v>311</v>
      </c>
      <c r="P65" s="44" t="s">
        <v>137</v>
      </c>
      <c r="Q65" s="44" t="s">
        <v>522</v>
      </c>
      <c r="R65" s="44" t="s">
        <v>459</v>
      </c>
      <c r="S65" s="44"/>
      <c r="T65" s="44"/>
      <c r="U65" s="15" t="str">
        <f t="shared" si="4"/>
        <v/>
      </c>
      <c r="V65" s="15" t="str">
        <f t="shared" si="3"/>
        <v/>
      </c>
      <c r="W65" s="15" t="str">
        <f t="shared" si="3"/>
        <v/>
      </c>
      <c r="X65" s="15" t="str">
        <f t="shared" si="3"/>
        <v/>
      </c>
      <c r="Y65" s="15" t="str">
        <f t="shared" si="3"/>
        <v/>
      </c>
      <c r="Z65" s="15" t="str">
        <f t="shared" si="3"/>
        <v/>
      </c>
      <c r="AA65" s="15" t="str">
        <f t="shared" si="3"/>
        <v/>
      </c>
      <c r="AB65" s="15">
        <f t="shared" si="3"/>
        <v>1</v>
      </c>
      <c r="AC65" s="15" t="str">
        <f t="shared" si="3"/>
        <v/>
      </c>
      <c r="AD65" s="15" t="str">
        <f t="shared" si="3"/>
        <v/>
      </c>
      <c r="AE65" s="15" t="str">
        <f t="shared" si="3"/>
        <v/>
      </c>
      <c r="AF65" s="15" t="str">
        <f t="shared" si="3"/>
        <v/>
      </c>
      <c r="AG65" s="15" t="str">
        <f t="shared" si="3"/>
        <v/>
      </c>
      <c r="AH65" s="15" t="str">
        <f t="shared" si="3"/>
        <v/>
      </c>
      <c r="AI65" s="15" t="str">
        <f t="shared" si="3"/>
        <v/>
      </c>
      <c r="AJ65" s="15" t="str">
        <f t="shared" ref="V65:AJ71" si="5">IF(IF(IFERROR(MATCH($R65,INDEX($C:$C,MATCH(AJ$1,$A:$A,0)),0),"")="",0,1)+IF(IFERROR(MATCH($R65,INDEX($D:$D,MATCH(AJ$1,$A:$A,0)),0),"")="",0,1)+IF(IFERROR(MATCH($S65,INDEX($C:$C,MATCH(AJ$1,$A:$A,0)),0),"")="",0,1)+IF(IFERROR(MATCH($S65,INDEX($D:$D,MATCH(AJ$1,$A:$A,0)),0),"")="",0,1)+IF(IFERROR(MATCH($T65,INDEX($C:$C,MATCH(AJ$1,$A:$A,0)),0),"")="",0,1)+IF(IFERROR(MATCH($T65,INDEX($D:$D,MATCH(AJ$1,$A:$A,0)),0),"")="",0,1)=0,"",1)</f>
        <v/>
      </c>
    </row>
    <row r="66" spans="15:36">
      <c r="O66" s="44" t="s">
        <v>312</v>
      </c>
      <c r="P66" s="44" t="s">
        <v>137</v>
      </c>
      <c r="Q66" s="44" t="s">
        <v>521</v>
      </c>
      <c r="R66" s="44" t="s">
        <v>55</v>
      </c>
      <c r="S66" s="44" t="s">
        <v>559</v>
      </c>
      <c r="T66" s="44"/>
      <c r="U66" s="15" t="str">
        <f t="shared" si="4"/>
        <v/>
      </c>
      <c r="V66" s="15" t="str">
        <f t="shared" si="5"/>
        <v/>
      </c>
      <c r="W66" s="15" t="str">
        <f t="shared" si="5"/>
        <v/>
      </c>
      <c r="X66" s="15" t="str">
        <f t="shared" si="5"/>
        <v/>
      </c>
      <c r="Y66" s="15" t="str">
        <f t="shared" si="5"/>
        <v/>
      </c>
      <c r="Z66" s="15" t="str">
        <f t="shared" si="5"/>
        <v/>
      </c>
      <c r="AA66" s="15" t="str">
        <f t="shared" si="5"/>
        <v/>
      </c>
      <c r="AB66" s="15" t="str">
        <f t="shared" si="5"/>
        <v/>
      </c>
      <c r="AC66" s="15">
        <f t="shared" si="5"/>
        <v>1</v>
      </c>
      <c r="AD66" s="15" t="str">
        <f t="shared" si="5"/>
        <v/>
      </c>
      <c r="AE66" s="15" t="str">
        <f t="shared" si="5"/>
        <v/>
      </c>
      <c r="AF66" s="15">
        <f t="shared" si="5"/>
        <v>1</v>
      </c>
      <c r="AG66" s="15" t="str">
        <f t="shared" si="5"/>
        <v/>
      </c>
      <c r="AH66" s="15" t="str">
        <f t="shared" si="5"/>
        <v/>
      </c>
      <c r="AI66" s="15" t="str">
        <f t="shared" si="5"/>
        <v/>
      </c>
      <c r="AJ66" s="15">
        <f t="shared" si="5"/>
        <v>1</v>
      </c>
    </row>
    <row r="67" spans="15:36">
      <c r="O67" s="44" t="s">
        <v>313</v>
      </c>
      <c r="P67" s="44" t="s">
        <v>138</v>
      </c>
      <c r="Q67" s="44" t="s">
        <v>522</v>
      </c>
      <c r="R67" s="44" t="s">
        <v>559</v>
      </c>
      <c r="S67" s="44" t="s">
        <v>459</v>
      </c>
      <c r="T67" s="44"/>
      <c r="U67" s="15" t="str">
        <f t="shared" si="4"/>
        <v/>
      </c>
      <c r="V67" s="15" t="str">
        <f t="shared" si="5"/>
        <v/>
      </c>
      <c r="W67" s="15" t="str">
        <f t="shared" si="5"/>
        <v/>
      </c>
      <c r="X67" s="15" t="str">
        <f t="shared" si="5"/>
        <v/>
      </c>
      <c r="Y67" s="15" t="str">
        <f t="shared" si="5"/>
        <v/>
      </c>
      <c r="Z67" s="15" t="str">
        <f t="shared" si="5"/>
        <v/>
      </c>
      <c r="AA67" s="15" t="str">
        <f t="shared" si="5"/>
        <v/>
      </c>
      <c r="AB67" s="15">
        <f t="shared" si="5"/>
        <v>1</v>
      </c>
      <c r="AC67" s="15" t="str">
        <f t="shared" si="5"/>
        <v/>
      </c>
      <c r="AD67" s="15" t="str">
        <f t="shared" si="5"/>
        <v/>
      </c>
      <c r="AE67" s="15" t="str">
        <f t="shared" si="5"/>
        <v/>
      </c>
      <c r="AF67" s="15">
        <f t="shared" si="5"/>
        <v>1</v>
      </c>
      <c r="AG67" s="15" t="str">
        <f t="shared" si="5"/>
        <v/>
      </c>
      <c r="AH67" s="15" t="str">
        <f t="shared" si="5"/>
        <v/>
      </c>
      <c r="AI67" s="15" t="str">
        <f t="shared" si="5"/>
        <v/>
      </c>
      <c r="AJ67" s="15">
        <f t="shared" si="5"/>
        <v>1</v>
      </c>
    </row>
    <row r="68" spans="15:36">
      <c r="O68" s="44" t="s">
        <v>314</v>
      </c>
      <c r="P68" s="44" t="s">
        <v>136</v>
      </c>
      <c r="Q68" s="44" t="s">
        <v>521</v>
      </c>
      <c r="R68" s="44" t="s">
        <v>55</v>
      </c>
      <c r="S68" s="44" t="s">
        <v>558</v>
      </c>
      <c r="T68" s="44" t="s">
        <v>459</v>
      </c>
      <c r="U68" s="15" t="str">
        <f t="shared" si="4"/>
        <v/>
      </c>
      <c r="V68" s="15" t="str">
        <f t="shared" si="5"/>
        <v/>
      </c>
      <c r="W68" s="15" t="str">
        <f t="shared" si="5"/>
        <v/>
      </c>
      <c r="X68" s="15" t="str">
        <f t="shared" si="5"/>
        <v/>
      </c>
      <c r="Y68" s="15" t="str">
        <f t="shared" si="5"/>
        <v/>
      </c>
      <c r="Z68" s="15" t="str">
        <f t="shared" si="5"/>
        <v/>
      </c>
      <c r="AA68" s="15">
        <f t="shared" si="5"/>
        <v>1</v>
      </c>
      <c r="AB68" s="15">
        <f t="shared" si="5"/>
        <v>1</v>
      </c>
      <c r="AC68" s="15">
        <f t="shared" si="5"/>
        <v>1</v>
      </c>
      <c r="AD68" s="15" t="str">
        <f t="shared" si="5"/>
        <v/>
      </c>
      <c r="AE68" s="15" t="str">
        <f t="shared" si="5"/>
        <v/>
      </c>
      <c r="AF68" s="15" t="str">
        <f t="shared" si="5"/>
        <v/>
      </c>
      <c r="AG68" s="15" t="str">
        <f t="shared" si="5"/>
        <v/>
      </c>
      <c r="AH68" s="15" t="str">
        <f t="shared" si="5"/>
        <v/>
      </c>
      <c r="AI68" s="15" t="str">
        <f t="shared" si="5"/>
        <v/>
      </c>
      <c r="AJ68" s="15" t="str">
        <f t="shared" si="5"/>
        <v/>
      </c>
    </row>
    <row r="69" spans="15:36">
      <c r="O69" s="44" t="s">
        <v>315</v>
      </c>
      <c r="P69" s="44" t="s">
        <v>138</v>
      </c>
      <c r="Q69" s="44" t="s">
        <v>521</v>
      </c>
      <c r="R69" s="44" t="s">
        <v>17</v>
      </c>
      <c r="S69" s="44"/>
      <c r="T69" s="44"/>
      <c r="U69" s="15" t="str">
        <f t="shared" si="4"/>
        <v/>
      </c>
      <c r="V69" s="15">
        <f t="shared" si="5"/>
        <v>1</v>
      </c>
      <c r="W69" s="15">
        <f t="shared" si="5"/>
        <v>1</v>
      </c>
      <c r="X69" s="15">
        <f t="shared" si="5"/>
        <v>1</v>
      </c>
      <c r="Y69" s="15" t="str">
        <f t="shared" si="5"/>
        <v/>
      </c>
      <c r="Z69" s="15" t="str">
        <f t="shared" si="5"/>
        <v/>
      </c>
      <c r="AA69" s="15" t="str">
        <f t="shared" si="5"/>
        <v/>
      </c>
      <c r="AB69" s="15" t="str">
        <f t="shared" si="5"/>
        <v/>
      </c>
      <c r="AC69" s="15" t="str">
        <f t="shared" si="5"/>
        <v/>
      </c>
      <c r="AD69" s="15" t="str">
        <f t="shared" si="5"/>
        <v/>
      </c>
      <c r="AE69" s="15">
        <f t="shared" si="5"/>
        <v>1</v>
      </c>
      <c r="AF69" s="15" t="str">
        <f t="shared" si="5"/>
        <v/>
      </c>
      <c r="AG69" s="15">
        <f t="shared" si="5"/>
        <v>1</v>
      </c>
      <c r="AH69" s="15" t="str">
        <f t="shared" si="5"/>
        <v/>
      </c>
      <c r="AI69" s="15">
        <f t="shared" si="5"/>
        <v>1</v>
      </c>
      <c r="AJ69" s="15" t="str">
        <f t="shared" si="5"/>
        <v/>
      </c>
    </row>
    <row r="70" spans="15:36">
      <c r="O70" s="44" t="s">
        <v>316</v>
      </c>
      <c r="P70" s="44" t="s">
        <v>138</v>
      </c>
      <c r="Q70" s="44" t="s">
        <v>521</v>
      </c>
      <c r="R70" s="44" t="s">
        <v>459</v>
      </c>
      <c r="S70" s="44" t="s">
        <v>558</v>
      </c>
      <c r="T70" s="44" t="s">
        <v>55</v>
      </c>
      <c r="U70" s="15" t="str">
        <f t="shared" si="4"/>
        <v/>
      </c>
      <c r="V70" s="15" t="str">
        <f t="shared" si="5"/>
        <v/>
      </c>
      <c r="W70" s="15" t="str">
        <f t="shared" si="5"/>
        <v/>
      </c>
      <c r="X70" s="15" t="str">
        <f t="shared" si="5"/>
        <v/>
      </c>
      <c r="Y70" s="15" t="str">
        <f t="shared" si="5"/>
        <v/>
      </c>
      <c r="Z70" s="15" t="str">
        <f t="shared" si="5"/>
        <v/>
      </c>
      <c r="AA70" s="15">
        <f t="shared" si="5"/>
        <v>1</v>
      </c>
      <c r="AB70" s="15">
        <f t="shared" si="5"/>
        <v>1</v>
      </c>
      <c r="AC70" s="15">
        <f t="shared" si="5"/>
        <v>1</v>
      </c>
      <c r="AD70" s="15" t="str">
        <f t="shared" si="5"/>
        <v/>
      </c>
      <c r="AE70" s="15" t="str">
        <f t="shared" si="5"/>
        <v/>
      </c>
      <c r="AF70" s="15" t="str">
        <f t="shared" si="5"/>
        <v/>
      </c>
      <c r="AG70" s="15" t="str">
        <f t="shared" si="5"/>
        <v/>
      </c>
      <c r="AH70" s="15" t="str">
        <f t="shared" si="5"/>
        <v/>
      </c>
      <c r="AI70" s="15" t="str">
        <f t="shared" si="5"/>
        <v/>
      </c>
      <c r="AJ70" s="15" t="str">
        <f t="shared" si="5"/>
        <v/>
      </c>
    </row>
    <row r="71" spans="15:36">
      <c r="O71" s="44" t="s">
        <v>317</v>
      </c>
      <c r="P71" s="44" t="s">
        <v>137</v>
      </c>
      <c r="Q71" s="44" t="s">
        <v>521</v>
      </c>
      <c r="R71" s="44" t="s">
        <v>73</v>
      </c>
      <c r="S71" s="44" t="s">
        <v>212</v>
      </c>
      <c r="T71" s="44"/>
      <c r="U71" s="15" t="str">
        <f t="shared" si="4"/>
        <v/>
      </c>
      <c r="V71" s="15" t="str">
        <f t="shared" si="5"/>
        <v/>
      </c>
      <c r="W71" s="15" t="str">
        <f t="shared" si="5"/>
        <v/>
      </c>
      <c r="X71" s="15" t="str">
        <f t="shared" si="5"/>
        <v/>
      </c>
      <c r="Y71" s="15" t="str">
        <f t="shared" si="5"/>
        <v/>
      </c>
      <c r="Z71" s="15">
        <f t="shared" si="5"/>
        <v>1</v>
      </c>
      <c r="AA71" s="15" t="str">
        <f t="shared" si="5"/>
        <v/>
      </c>
      <c r="AB71" s="15" t="str">
        <f t="shared" si="5"/>
        <v/>
      </c>
      <c r="AC71" s="15" t="str">
        <f t="shared" si="5"/>
        <v/>
      </c>
      <c r="AD71" s="15">
        <f t="shared" si="5"/>
        <v>1</v>
      </c>
      <c r="AE71" s="15" t="str">
        <f t="shared" si="5"/>
        <v/>
      </c>
      <c r="AF71" s="15" t="str">
        <f t="shared" si="5"/>
        <v/>
      </c>
      <c r="AG71" s="15" t="str">
        <f t="shared" si="5"/>
        <v/>
      </c>
      <c r="AH71" s="15" t="str">
        <f t="shared" si="5"/>
        <v/>
      </c>
      <c r="AI71" s="15" t="str">
        <f t="shared" si="5"/>
        <v/>
      </c>
      <c r="AJ71" s="15" t="str">
        <f t="shared" si="5"/>
        <v/>
      </c>
    </row>
    <row r="72" spans="15:36">
      <c r="T72" s="29" t="s">
        <v>576</v>
      </c>
      <c r="U72" s="29">
        <f>COUNTIF(U2:U71,1)</f>
        <v>3</v>
      </c>
      <c r="V72" s="29">
        <f t="shared" ref="V72:AJ72" si="6">COUNTIF(V2:V71,1)</f>
        <v>18</v>
      </c>
      <c r="W72" s="29">
        <f t="shared" si="6"/>
        <v>18</v>
      </c>
      <c r="X72" s="29">
        <f t="shared" si="6"/>
        <v>20</v>
      </c>
      <c r="Y72" s="29">
        <f t="shared" si="6"/>
        <v>1</v>
      </c>
      <c r="Z72" s="29">
        <f t="shared" si="6"/>
        <v>14</v>
      </c>
      <c r="AA72" s="29">
        <f t="shared" si="6"/>
        <v>8</v>
      </c>
      <c r="AB72" s="29">
        <f t="shared" si="6"/>
        <v>33</v>
      </c>
      <c r="AC72" s="29">
        <f t="shared" si="6"/>
        <v>16</v>
      </c>
      <c r="AD72" s="29">
        <f t="shared" si="6"/>
        <v>11</v>
      </c>
      <c r="AE72" s="29">
        <f t="shared" si="6"/>
        <v>18</v>
      </c>
      <c r="AF72" s="29">
        <f t="shared" si="6"/>
        <v>12</v>
      </c>
      <c r="AG72" s="29">
        <f t="shared" si="6"/>
        <v>18</v>
      </c>
      <c r="AH72" s="29">
        <f t="shared" si="6"/>
        <v>3</v>
      </c>
      <c r="AI72" s="29">
        <f t="shared" si="6"/>
        <v>20</v>
      </c>
      <c r="AJ72" s="29">
        <f t="shared" si="6"/>
        <v>12</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rgb="FF92D050"/>
  </sheetPr>
  <dimension ref="A1:CX336"/>
  <sheetViews>
    <sheetView topLeftCell="A10" workbookViewId="0">
      <selection activeCell="K51" sqref="K51"/>
    </sheetView>
  </sheetViews>
  <sheetFormatPr defaultColWidth="8.125" defaultRowHeight="11.25"/>
  <cols>
    <col min="1" max="6" width="8.125" style="138"/>
    <col min="7" max="8" width="8.125" style="138" customWidth="1"/>
    <col min="9" max="14" width="8.125" style="138"/>
    <col min="15" max="15" width="9.25" style="138" customWidth="1"/>
    <col min="16" max="16" width="9" style="205" bestFit="1" customWidth="1"/>
    <col min="17" max="17" width="9" style="138" bestFit="1" customWidth="1"/>
    <col min="18" max="18" width="8.125" style="138"/>
    <col min="19" max="19" width="12.625" style="138" customWidth="1"/>
    <col min="20" max="20" width="9.125" style="138" customWidth="1"/>
    <col min="21" max="21" width="12.625" style="138" customWidth="1"/>
    <col min="22" max="22" width="7.5" style="138" customWidth="1"/>
    <col min="23" max="23" width="7.5" style="99" customWidth="1"/>
    <col min="24" max="24" width="7.5" style="138" customWidth="1"/>
    <col min="25" max="27" width="8.125" style="29"/>
    <col min="28" max="28" width="11.375" style="29" customWidth="1"/>
    <col min="29" max="29" width="8.125" style="29"/>
    <col min="30" max="31" width="8.125" style="29" customWidth="1"/>
    <col min="32" max="33" width="8.125" style="29"/>
    <col min="34" max="37" width="8.125" style="29" customWidth="1"/>
    <col min="38" max="38" width="8.125" style="100"/>
    <col min="39" max="40" width="8.125" style="18"/>
    <col min="41" max="41" width="8.125" style="29"/>
    <col min="42" max="74" width="9.625" style="18" customWidth="1"/>
    <col min="75" max="75" width="10.5" style="18" bestFit="1" customWidth="1"/>
    <col min="76" max="81" width="10.5" style="18" customWidth="1"/>
    <col min="82" max="84" width="8.125" style="18"/>
    <col min="85" max="85" width="9.75" style="18" bestFit="1" customWidth="1"/>
    <col min="86" max="94" width="8.125" style="18"/>
    <col min="95" max="100" width="8.125" style="29"/>
    <col min="101" max="16384" width="8.125" style="138"/>
  </cols>
  <sheetData>
    <row r="1" spans="1:89">
      <c r="A1" s="134" t="s">
        <v>38</v>
      </c>
      <c r="W1" s="133"/>
      <c r="X1" s="124"/>
      <c r="Y1" s="29" t="s">
        <v>155</v>
      </c>
      <c r="AM1" s="47" t="s">
        <v>344</v>
      </c>
      <c r="AP1" s="18" t="str">
        <f>SUBSTITUTE(ADDRESS(1,COLUMN(),4),1,)</f>
        <v>AP</v>
      </c>
      <c r="AQ1" s="18" t="str">
        <f t="shared" ref="AQ1:CD1" si="0">SUBSTITUTE(ADDRESS(1,COLUMN(),4),1,)</f>
        <v>AQ</v>
      </c>
      <c r="AR1" s="18" t="str">
        <f t="shared" si="0"/>
        <v>AR</v>
      </c>
      <c r="AS1" s="18" t="str">
        <f t="shared" si="0"/>
        <v>AS</v>
      </c>
      <c r="AT1" s="18" t="str">
        <f t="shared" si="0"/>
        <v>AT</v>
      </c>
      <c r="AU1" s="18" t="str">
        <f t="shared" si="0"/>
        <v>AU</v>
      </c>
      <c r="AV1" s="18" t="str">
        <f t="shared" si="0"/>
        <v>AV</v>
      </c>
      <c r="AW1" s="18" t="str">
        <f t="shared" si="0"/>
        <v>AW</v>
      </c>
      <c r="AX1" s="18" t="str">
        <f t="shared" si="0"/>
        <v>AX</v>
      </c>
      <c r="AY1" s="18" t="str">
        <f t="shared" si="0"/>
        <v>AY</v>
      </c>
      <c r="AZ1" s="18" t="str">
        <f t="shared" si="0"/>
        <v>AZ</v>
      </c>
      <c r="BA1" s="18" t="str">
        <f t="shared" si="0"/>
        <v>BA</v>
      </c>
      <c r="BB1" s="18" t="str">
        <f t="shared" si="0"/>
        <v>BB</v>
      </c>
      <c r="BC1" s="18" t="str">
        <f t="shared" si="0"/>
        <v>BC</v>
      </c>
      <c r="BD1" s="18" t="str">
        <f t="shared" si="0"/>
        <v>BD</v>
      </c>
      <c r="BE1" s="18" t="str">
        <f t="shared" si="0"/>
        <v>BE</v>
      </c>
      <c r="BF1" s="18" t="str">
        <f t="shared" si="0"/>
        <v>BF</v>
      </c>
      <c r="BG1" s="18" t="str">
        <f t="shared" si="0"/>
        <v>BG</v>
      </c>
      <c r="BH1" s="18" t="str">
        <f t="shared" si="0"/>
        <v>BH</v>
      </c>
      <c r="BI1" s="18" t="str">
        <f t="shared" si="0"/>
        <v>BI</v>
      </c>
      <c r="BJ1" s="18" t="str">
        <f t="shared" si="0"/>
        <v>BJ</v>
      </c>
      <c r="BK1" s="18" t="str">
        <f t="shared" si="0"/>
        <v>BK</v>
      </c>
      <c r="BL1" s="18" t="str">
        <f t="shared" si="0"/>
        <v>BL</v>
      </c>
      <c r="BM1" s="18" t="str">
        <f t="shared" si="0"/>
        <v>BM</v>
      </c>
      <c r="BN1" s="18" t="str">
        <f t="shared" si="0"/>
        <v>BN</v>
      </c>
      <c r="BO1" s="18" t="str">
        <f t="shared" si="0"/>
        <v>BO</v>
      </c>
      <c r="BP1" s="18" t="str">
        <f t="shared" si="0"/>
        <v>BP</v>
      </c>
      <c r="BQ1" s="18" t="str">
        <f t="shared" si="0"/>
        <v>BQ</v>
      </c>
      <c r="BR1" s="18" t="str">
        <f t="shared" si="0"/>
        <v>BR</v>
      </c>
      <c r="BS1" s="18" t="str">
        <f t="shared" si="0"/>
        <v>BS</v>
      </c>
      <c r="BT1" s="18" t="str">
        <f t="shared" si="0"/>
        <v>BT</v>
      </c>
      <c r="BU1" s="18" t="str">
        <f t="shared" si="0"/>
        <v>BU</v>
      </c>
      <c r="BV1" s="18" t="str">
        <f t="shared" si="0"/>
        <v>BV</v>
      </c>
      <c r="BW1" s="18" t="str">
        <f t="shared" si="0"/>
        <v>BW</v>
      </c>
      <c r="CD1" s="18" t="str">
        <f t="shared" si="0"/>
        <v>CD</v>
      </c>
    </row>
    <row r="2" spans="1:89" ht="13.5" customHeight="1">
      <c r="A2" s="126" t="s">
        <v>320</v>
      </c>
      <c r="B2" s="125"/>
      <c r="C2" s="125"/>
      <c r="D2" s="125"/>
      <c r="E2" s="125"/>
      <c r="F2" s="125"/>
      <c r="G2" s="125"/>
      <c r="H2" s="125"/>
      <c r="I2" s="125"/>
      <c r="J2" s="125"/>
      <c r="K2" s="125"/>
      <c r="L2" s="125"/>
      <c r="M2" s="125"/>
      <c r="N2" s="125"/>
      <c r="O2" s="125"/>
      <c r="P2" s="206"/>
      <c r="Q2" s="125"/>
      <c r="R2" s="125"/>
      <c r="S2" s="125"/>
      <c r="T2" s="125"/>
      <c r="U2" s="125"/>
      <c r="V2" s="125"/>
      <c r="W2" s="100"/>
      <c r="X2" s="124"/>
      <c r="AN2" s="49" t="s">
        <v>140</v>
      </c>
      <c r="AO2" s="53"/>
      <c r="AP2" s="54"/>
      <c r="AQ2" s="54"/>
      <c r="AR2" s="54"/>
      <c r="AS2" s="54"/>
      <c r="AT2" s="54"/>
      <c r="AU2" s="54"/>
      <c r="AV2" s="54"/>
      <c r="AW2" s="54"/>
      <c r="AX2" s="54"/>
      <c r="AY2" s="54"/>
      <c r="AZ2" s="54"/>
      <c r="BA2" s="54"/>
      <c r="BB2" s="54"/>
      <c r="BC2" s="54"/>
      <c r="BD2" s="54"/>
      <c r="BE2" s="54"/>
      <c r="BF2" s="54"/>
      <c r="BG2" s="54"/>
      <c r="BH2" s="54"/>
      <c r="BI2" s="54"/>
      <c r="BJ2" s="54"/>
      <c r="BK2" s="54"/>
      <c r="BL2" s="54"/>
      <c r="BM2" s="54"/>
      <c r="BN2" s="54"/>
      <c r="BO2" s="54"/>
      <c r="BP2" s="54"/>
      <c r="BQ2" s="54"/>
      <c r="BR2" s="54"/>
      <c r="BS2" s="54"/>
      <c r="BT2" s="54"/>
      <c r="BU2" s="54"/>
      <c r="BV2" s="54"/>
      <c r="BW2" s="54"/>
      <c r="BX2" s="54"/>
      <c r="BY2" s="54"/>
      <c r="BZ2" s="54"/>
      <c r="CA2" s="54"/>
      <c r="CB2" s="54"/>
      <c r="CC2" s="54"/>
      <c r="CD2" s="54"/>
    </row>
    <row r="3" spans="1:89">
      <c r="B3" s="138" t="s">
        <v>321</v>
      </c>
      <c r="C3" s="138" t="s">
        <v>322</v>
      </c>
      <c r="D3" s="138" t="s">
        <v>323</v>
      </c>
      <c r="J3" s="128"/>
      <c r="X3" s="124"/>
      <c r="AO3" s="18"/>
    </row>
    <row r="4" spans="1:89">
      <c r="B4" s="139" t="s">
        <v>324</v>
      </c>
      <c r="C4" s="35" t="s">
        <v>136</v>
      </c>
      <c r="D4" s="44">
        <f>MATCH(C4,数据总览!$DN$4:$DQ$4,0)</f>
        <v>1</v>
      </c>
      <c r="X4" s="124"/>
      <c r="AP4" s="50" t="s">
        <v>111</v>
      </c>
      <c r="AQ4" s="50"/>
      <c r="AR4" s="50"/>
      <c r="AS4" s="50"/>
      <c r="AT4" s="50"/>
      <c r="AU4" s="49"/>
      <c r="AV4" s="50"/>
      <c r="AW4" s="50"/>
      <c r="AX4" s="50"/>
      <c r="AY4" s="50"/>
      <c r="AZ4" s="49"/>
      <c r="BA4" s="50"/>
      <c r="BB4" s="50"/>
      <c r="BC4" s="50"/>
      <c r="BD4" s="50"/>
      <c r="BE4" s="50"/>
      <c r="BF4" s="50"/>
      <c r="BG4" s="50"/>
      <c r="BH4" s="50"/>
      <c r="BI4" s="50"/>
      <c r="BJ4" s="50"/>
      <c r="BK4" s="50"/>
      <c r="BL4" s="50"/>
      <c r="BM4" s="50"/>
      <c r="BN4" s="50"/>
      <c r="BO4" s="50"/>
      <c r="BP4" s="50"/>
      <c r="BQ4" s="50"/>
      <c r="BR4" s="50"/>
      <c r="BS4" s="50"/>
      <c r="BT4" s="50"/>
      <c r="BU4" s="50"/>
      <c r="BV4" s="49"/>
      <c r="BW4" s="50"/>
      <c r="BX4" s="50"/>
      <c r="BY4" s="50"/>
      <c r="BZ4" s="50"/>
      <c r="CA4" s="50"/>
      <c r="CB4" s="50"/>
      <c r="CC4" s="50"/>
      <c r="CD4" s="50"/>
      <c r="CF4" s="218" t="s">
        <v>124</v>
      </c>
      <c r="CG4" s="219"/>
      <c r="CH4" s="219"/>
      <c r="CI4" s="218" t="s">
        <v>125</v>
      </c>
      <c r="CJ4" s="219"/>
      <c r="CK4" s="219"/>
    </row>
    <row r="5" spans="1:89">
      <c r="B5" s="139" t="s">
        <v>325</v>
      </c>
      <c r="C5" s="35" t="s">
        <v>522</v>
      </c>
      <c r="D5" s="44" t="e">
        <f>MATCH(C5,数据总览!$DN$6:$DR$6,0)</f>
        <v>#N/A</v>
      </c>
      <c r="X5" s="124"/>
      <c r="AP5" s="87" t="s">
        <v>23</v>
      </c>
      <c r="AQ5" s="88"/>
      <c r="AR5" s="88"/>
      <c r="AS5" s="88"/>
      <c r="AT5" s="88"/>
      <c r="AU5" s="88"/>
      <c r="AV5" s="87" t="s">
        <v>24</v>
      </c>
      <c r="AW5" s="88"/>
      <c r="AX5" s="88"/>
      <c r="AY5" s="88"/>
      <c r="AZ5" s="88"/>
      <c r="BA5" s="87" t="s">
        <v>25</v>
      </c>
      <c r="BB5" s="88"/>
      <c r="BC5" s="88"/>
      <c r="BD5" s="88"/>
      <c r="BE5" s="88"/>
      <c r="BF5" s="88"/>
      <c r="BG5" s="88"/>
      <c r="BH5" s="88"/>
      <c r="BI5" s="88"/>
      <c r="BJ5" s="87" t="s">
        <v>26</v>
      </c>
      <c r="BK5" s="88"/>
      <c r="BL5" s="88"/>
      <c r="BM5" s="88"/>
      <c r="BN5" s="88"/>
      <c r="BO5" s="88"/>
      <c r="BP5" s="88"/>
      <c r="BQ5" s="88"/>
      <c r="BR5" s="88"/>
      <c r="BS5" s="88"/>
      <c r="BT5" s="87" t="s">
        <v>34</v>
      </c>
      <c r="BU5" s="88"/>
      <c r="BV5" s="87" t="s">
        <v>49</v>
      </c>
      <c r="BW5" s="89"/>
      <c r="BX5" s="89"/>
      <c r="BY5" s="89"/>
      <c r="BZ5" s="89"/>
      <c r="CA5" s="89"/>
      <c r="CB5" s="89"/>
      <c r="CC5" s="89"/>
      <c r="CD5" s="90"/>
      <c r="CF5" s="16" t="s">
        <v>35</v>
      </c>
      <c r="CG5" s="16" t="s">
        <v>8</v>
      </c>
      <c r="CH5" s="16" t="s">
        <v>7</v>
      </c>
      <c r="CI5" s="16" t="s">
        <v>35</v>
      </c>
      <c r="CJ5" s="16" t="s">
        <v>8</v>
      </c>
      <c r="CK5" s="16" t="s">
        <v>7</v>
      </c>
    </row>
    <row r="6" spans="1:89">
      <c r="X6" s="124"/>
      <c r="AO6" s="18" t="s">
        <v>0</v>
      </c>
      <c r="AP6" s="16" t="s">
        <v>32</v>
      </c>
      <c r="AQ6" s="16" t="s">
        <v>33</v>
      </c>
      <c r="AR6" s="16" t="s">
        <v>70</v>
      </c>
      <c r="AS6" s="16" t="s">
        <v>65</v>
      </c>
      <c r="AT6" s="16" t="s">
        <v>66</v>
      </c>
      <c r="AU6" s="19" t="s">
        <v>126</v>
      </c>
      <c r="AV6" s="16" t="s">
        <v>68</v>
      </c>
      <c r="AW6" s="16" t="s">
        <v>71</v>
      </c>
      <c r="AX6" s="16" t="s">
        <v>72</v>
      </c>
      <c r="AY6" s="16" t="s">
        <v>73</v>
      </c>
      <c r="AZ6" s="19" t="s">
        <v>129</v>
      </c>
      <c r="BA6" s="16" t="s">
        <v>78</v>
      </c>
      <c r="BB6" s="16" t="s">
        <v>132</v>
      </c>
      <c r="BC6" s="16" t="s">
        <v>76</v>
      </c>
      <c r="BD6" s="16" t="s">
        <v>115</v>
      </c>
      <c r="BE6" s="16" t="s">
        <v>349</v>
      </c>
      <c r="BF6" s="16" t="s">
        <v>80</v>
      </c>
      <c r="BG6" s="16" t="s">
        <v>77</v>
      </c>
      <c r="BH6" s="16" t="s">
        <v>511</v>
      </c>
      <c r="BI6" s="16" t="s">
        <v>422</v>
      </c>
      <c r="BJ6" s="16" t="s">
        <v>81</v>
      </c>
      <c r="BK6" s="16" t="s">
        <v>85</v>
      </c>
      <c r="BL6" s="16" t="s">
        <v>90</v>
      </c>
      <c r="BM6" s="16" t="s">
        <v>74</v>
      </c>
      <c r="BN6" s="16" t="s">
        <v>82</v>
      </c>
      <c r="BO6" s="16" t="s">
        <v>113</v>
      </c>
      <c r="BP6" s="16" t="s">
        <v>79</v>
      </c>
      <c r="BQ6" s="16" t="s">
        <v>83</v>
      </c>
      <c r="BR6" s="16" t="s">
        <v>84</v>
      </c>
      <c r="BS6" s="16" t="s">
        <v>420</v>
      </c>
      <c r="BT6" s="16" t="s">
        <v>86</v>
      </c>
      <c r="BU6" s="16" t="s">
        <v>87</v>
      </c>
      <c r="BV6" s="19" t="s">
        <v>51</v>
      </c>
      <c r="BW6" s="16" t="s">
        <v>512</v>
      </c>
      <c r="BX6" s="16" t="s">
        <v>578</v>
      </c>
      <c r="BY6" s="16" t="s">
        <v>579</v>
      </c>
      <c r="BZ6" s="198"/>
      <c r="CA6" s="198"/>
      <c r="CB6" s="198"/>
      <c r="CC6" s="198"/>
      <c r="CF6" s="36"/>
      <c r="CG6" s="36"/>
      <c r="CH6" s="36"/>
      <c r="CI6" s="15">
        <v>1</v>
      </c>
      <c r="CJ6" s="15">
        <v>1</v>
      </c>
      <c r="CK6" s="15">
        <v>1</v>
      </c>
    </row>
    <row r="7" spans="1:89">
      <c r="X7" s="124"/>
      <c r="AO7" s="29" t="s">
        <v>27</v>
      </c>
      <c r="AP7" s="97">
        <f t="shared" ref="AP7:AY16" si="1">SUMIFS($T$58:$T$475,$S$58:$S$475,AP$6,$D$58:$D$475,INT(SUBSTITUTE($AO7,"星","")))+SUMIFS($V$58:$V$475,$U$58:$U$475,AP$6,$D$58:$D$475,INT(SUBSTITUTE($AO7,"星","")))</f>
        <v>2.0146737393538714E-4</v>
      </c>
      <c r="AQ7" s="97">
        <f t="shared" ca="1" si="1"/>
        <v>2.174252888194229E-4</v>
      </c>
      <c r="AR7" s="97">
        <f t="shared" si="1"/>
        <v>-0.37421538877830141</v>
      </c>
      <c r="AS7" s="97">
        <f t="shared" si="1"/>
        <v>0</v>
      </c>
      <c r="AT7" s="97">
        <f t="shared" si="1"/>
        <v>0.24591093750000001</v>
      </c>
      <c r="AU7" s="97">
        <f t="shared" si="1"/>
        <v>0</v>
      </c>
      <c r="AV7" s="97">
        <f t="shared" si="1"/>
        <v>0.37421538877830141</v>
      </c>
      <c r="AW7" s="97">
        <f t="shared" si="1"/>
        <v>0</v>
      </c>
      <c r="AX7" s="97">
        <f t="shared" si="1"/>
        <v>0.31260267387960006</v>
      </c>
      <c r="AY7" s="97">
        <f t="shared" si="1"/>
        <v>0</v>
      </c>
      <c r="AZ7" s="97">
        <f t="shared" ref="AZ7:BI16" si="2">SUMIFS($T$58:$T$475,$S$58:$S$475,AZ$6,$D$58:$D$475,INT(SUBSTITUTE($AO7,"星","")))+SUMIFS($V$58:$V$475,$U$58:$U$475,AZ$6,$D$58:$D$475,INT(SUBSTITUTE($AO7,"星","")))</f>
        <v>0</v>
      </c>
      <c r="BA7" s="97">
        <f t="shared" si="2"/>
        <v>0</v>
      </c>
      <c r="BB7" s="97">
        <f t="shared" si="2"/>
        <v>0</v>
      </c>
      <c r="BC7" s="97">
        <f t="shared" si="2"/>
        <v>0</v>
      </c>
      <c r="BD7" s="97">
        <f t="shared" si="2"/>
        <v>0</v>
      </c>
      <c r="BE7" s="97">
        <f t="shared" si="2"/>
        <v>0</v>
      </c>
      <c r="BF7" s="97">
        <f t="shared" si="2"/>
        <v>0</v>
      </c>
      <c r="BG7" s="97">
        <f t="shared" si="2"/>
        <v>0</v>
      </c>
      <c r="BH7" s="97">
        <f t="shared" si="2"/>
        <v>0</v>
      </c>
      <c r="BI7" s="97">
        <f t="shared" si="2"/>
        <v>0</v>
      </c>
      <c r="BJ7" s="97">
        <f t="shared" ref="BJ7:BS16" si="3">SUMIFS($T$58:$T$475,$S$58:$S$475,BJ$6,$D$58:$D$475,INT(SUBSTITUTE($AO7,"星","")))+SUMIFS($V$58:$V$475,$U$58:$U$475,BJ$6,$D$58:$D$475,INT(SUBSTITUTE($AO7,"星","")))</f>
        <v>0</v>
      </c>
      <c r="BK7" s="97">
        <f t="shared" si="3"/>
        <v>0</v>
      </c>
      <c r="BL7" s="97">
        <f t="shared" si="3"/>
        <v>0</v>
      </c>
      <c r="BM7" s="97">
        <f t="shared" si="3"/>
        <v>0</v>
      </c>
      <c r="BN7" s="97">
        <f t="shared" si="3"/>
        <v>0</v>
      </c>
      <c r="BO7" s="97">
        <f t="shared" si="3"/>
        <v>0</v>
      </c>
      <c r="BP7" s="97">
        <f t="shared" si="3"/>
        <v>0</v>
      </c>
      <c r="BQ7" s="97">
        <f t="shared" si="3"/>
        <v>0</v>
      </c>
      <c r="BR7" s="97">
        <f t="shared" si="3"/>
        <v>0</v>
      </c>
      <c r="BS7" s="97">
        <f t="shared" si="3"/>
        <v>0</v>
      </c>
      <c r="BT7" s="97">
        <f t="shared" ref="BT7:BY16" ca="1" si="4">SUMIFS($T$58:$T$475,$S$58:$S$475,BT$6,$D$58:$D$475,INT(SUBSTITUTE($AO7,"星","")))+SUMIFS($V$58:$V$475,$U$58:$U$475,BT$6,$D$58:$D$475,INT(SUBSTITUTE($AO7,"星","")))</f>
        <v>2.6907965866939918E-2</v>
      </c>
      <c r="BU7" s="97">
        <f t="shared" si="4"/>
        <v>0</v>
      </c>
      <c r="BV7" s="97">
        <f t="shared" si="4"/>
        <v>5.8082295046060814E-2</v>
      </c>
      <c r="BW7" s="97">
        <f t="shared" si="4"/>
        <v>0</v>
      </c>
      <c r="BX7" s="97">
        <f t="shared" si="4"/>
        <v>0</v>
      </c>
      <c r="BY7" s="97">
        <f t="shared" si="4"/>
        <v>0</v>
      </c>
      <c r="BZ7" s="199"/>
      <c r="CA7" s="199"/>
      <c r="CB7" s="199"/>
      <c r="CC7" s="199"/>
      <c r="CF7" s="36"/>
      <c r="CG7" s="36"/>
      <c r="CH7" s="36"/>
      <c r="CI7" s="15">
        <v>1</v>
      </c>
      <c r="CJ7" s="15">
        <v>1</v>
      </c>
      <c r="CK7" s="15">
        <v>1</v>
      </c>
    </row>
    <row r="8" spans="1:89">
      <c r="X8" s="124"/>
      <c r="AD8" s="13"/>
      <c r="AE8" s="13"/>
      <c r="AF8" s="13"/>
      <c r="AG8" s="13"/>
      <c r="AH8" s="13"/>
      <c r="AI8" s="13"/>
      <c r="AJ8" s="13"/>
      <c r="AK8" s="13"/>
      <c r="AO8" s="29" t="s">
        <v>14</v>
      </c>
      <c r="AP8" s="97">
        <f t="shared" si="1"/>
        <v>2.5183421741923392E-4</v>
      </c>
      <c r="AQ8" s="97">
        <f t="shared" ca="1" si="1"/>
        <v>2.6574218457879497E-4</v>
      </c>
      <c r="AR8" s="97">
        <f t="shared" si="1"/>
        <v>-0.37421538877830141</v>
      </c>
      <c r="AS8" s="97">
        <f t="shared" si="1"/>
        <v>0</v>
      </c>
      <c r="AT8" s="97">
        <f t="shared" si="1"/>
        <v>0.29509312500000001</v>
      </c>
      <c r="AU8" s="97">
        <f t="shared" si="1"/>
        <v>0</v>
      </c>
      <c r="AV8" s="97">
        <f t="shared" si="1"/>
        <v>0.37421538877830141</v>
      </c>
      <c r="AW8" s="97">
        <f t="shared" si="1"/>
        <v>0</v>
      </c>
      <c r="AX8" s="97">
        <f t="shared" si="1"/>
        <v>0.31260267387960006</v>
      </c>
      <c r="AY8" s="97">
        <f t="shared" si="1"/>
        <v>0</v>
      </c>
      <c r="AZ8" s="97">
        <f t="shared" si="2"/>
        <v>0</v>
      </c>
      <c r="BA8" s="97">
        <f t="shared" si="2"/>
        <v>0</v>
      </c>
      <c r="BB8" s="97">
        <f t="shared" si="2"/>
        <v>0</v>
      </c>
      <c r="BC8" s="97">
        <f t="shared" si="2"/>
        <v>0</v>
      </c>
      <c r="BD8" s="97">
        <f t="shared" si="2"/>
        <v>0</v>
      </c>
      <c r="BE8" s="97">
        <f t="shared" si="2"/>
        <v>0</v>
      </c>
      <c r="BF8" s="97">
        <f t="shared" si="2"/>
        <v>0</v>
      </c>
      <c r="BG8" s="97">
        <f t="shared" si="2"/>
        <v>0</v>
      </c>
      <c r="BH8" s="97">
        <f t="shared" si="2"/>
        <v>0</v>
      </c>
      <c r="BI8" s="97">
        <f t="shared" si="2"/>
        <v>0</v>
      </c>
      <c r="BJ8" s="97">
        <f t="shared" si="3"/>
        <v>0</v>
      </c>
      <c r="BK8" s="97">
        <f t="shared" si="3"/>
        <v>0</v>
      </c>
      <c r="BL8" s="97">
        <f t="shared" si="3"/>
        <v>0</v>
      </c>
      <c r="BM8" s="97">
        <f t="shared" si="3"/>
        <v>0</v>
      </c>
      <c r="BN8" s="97">
        <f t="shared" si="3"/>
        <v>0</v>
      </c>
      <c r="BO8" s="97">
        <f t="shared" si="3"/>
        <v>0</v>
      </c>
      <c r="BP8" s="97">
        <f t="shared" si="3"/>
        <v>0</v>
      </c>
      <c r="BQ8" s="97">
        <f t="shared" si="3"/>
        <v>0</v>
      </c>
      <c r="BR8" s="97">
        <f t="shared" si="3"/>
        <v>0</v>
      </c>
      <c r="BS8" s="97">
        <f t="shared" si="3"/>
        <v>0</v>
      </c>
      <c r="BT8" s="97">
        <f t="shared" ca="1" si="4"/>
        <v>3.0012731159279132E-2</v>
      </c>
      <c r="BU8" s="97">
        <f t="shared" si="4"/>
        <v>0</v>
      </c>
      <c r="BV8" s="97">
        <f t="shared" si="4"/>
        <v>5.8082295046060814E-2</v>
      </c>
      <c r="BW8" s="97">
        <f t="shared" si="4"/>
        <v>0</v>
      </c>
      <c r="BX8" s="97">
        <f t="shared" si="4"/>
        <v>0</v>
      </c>
      <c r="BY8" s="97">
        <f t="shared" si="4"/>
        <v>0</v>
      </c>
      <c r="BZ8" s="199"/>
      <c r="CA8" s="199"/>
      <c r="CB8" s="199"/>
      <c r="CC8" s="199"/>
      <c r="CF8" s="36"/>
      <c r="CG8" s="36"/>
      <c r="CH8" s="36"/>
      <c r="CI8" s="15">
        <v>1</v>
      </c>
      <c r="CJ8" s="15">
        <v>1</v>
      </c>
      <c r="CK8" s="15">
        <v>1</v>
      </c>
    </row>
    <row r="9" spans="1:89">
      <c r="A9" s="29" t="s">
        <v>318</v>
      </c>
      <c r="B9" s="44" t="s">
        <v>120</v>
      </c>
      <c r="C9" s="44" t="s">
        <v>319</v>
      </c>
      <c r="D9" s="44" t="s">
        <v>30</v>
      </c>
      <c r="E9" s="44" t="s">
        <v>39</v>
      </c>
      <c r="X9" s="124"/>
      <c r="AD9" s="30"/>
      <c r="AE9" s="30"/>
      <c r="AF9" s="30"/>
      <c r="AG9" s="30"/>
      <c r="AH9" s="30"/>
      <c r="AI9" s="30"/>
      <c r="AJ9" s="30"/>
      <c r="AK9" s="30"/>
      <c r="AO9" s="29" t="s">
        <v>1</v>
      </c>
      <c r="AP9" s="97">
        <f t="shared" si="1"/>
        <v>3.0220106090308069E-4</v>
      </c>
      <c r="AQ9" s="97">
        <f t="shared" ca="1" si="1"/>
        <v>3.140591403056621E-4</v>
      </c>
      <c r="AR9" s="97">
        <f t="shared" si="1"/>
        <v>-0.37421538877830141</v>
      </c>
      <c r="AS9" s="97">
        <f t="shared" si="1"/>
        <v>0</v>
      </c>
      <c r="AT9" s="97">
        <f t="shared" si="1"/>
        <v>0.34427531249999999</v>
      </c>
      <c r="AU9" s="97">
        <f t="shared" si="1"/>
        <v>0</v>
      </c>
      <c r="AV9" s="97">
        <f t="shared" si="1"/>
        <v>0.37421538877830141</v>
      </c>
      <c r="AW9" s="97">
        <f t="shared" si="1"/>
        <v>0</v>
      </c>
      <c r="AX9" s="97">
        <f t="shared" si="1"/>
        <v>0.31260267387960006</v>
      </c>
      <c r="AY9" s="97">
        <f t="shared" si="1"/>
        <v>0</v>
      </c>
      <c r="AZ9" s="97">
        <f t="shared" si="2"/>
        <v>0</v>
      </c>
      <c r="BA9" s="97">
        <f t="shared" si="2"/>
        <v>0</v>
      </c>
      <c r="BB9" s="97">
        <f t="shared" si="2"/>
        <v>0</v>
      </c>
      <c r="BC9" s="97">
        <f t="shared" si="2"/>
        <v>0</v>
      </c>
      <c r="BD9" s="97">
        <f t="shared" si="2"/>
        <v>0</v>
      </c>
      <c r="BE9" s="97">
        <f t="shared" si="2"/>
        <v>0</v>
      </c>
      <c r="BF9" s="97">
        <f t="shared" si="2"/>
        <v>0</v>
      </c>
      <c r="BG9" s="97">
        <f t="shared" si="2"/>
        <v>0</v>
      </c>
      <c r="BH9" s="97">
        <f t="shared" si="2"/>
        <v>0</v>
      </c>
      <c r="BI9" s="97">
        <f t="shared" si="2"/>
        <v>0</v>
      </c>
      <c r="BJ9" s="97">
        <f t="shared" si="3"/>
        <v>0</v>
      </c>
      <c r="BK9" s="97">
        <f t="shared" si="3"/>
        <v>0</v>
      </c>
      <c r="BL9" s="97">
        <f t="shared" si="3"/>
        <v>0</v>
      </c>
      <c r="BM9" s="97">
        <f t="shared" si="3"/>
        <v>0</v>
      </c>
      <c r="BN9" s="97">
        <f t="shared" si="3"/>
        <v>0</v>
      </c>
      <c r="BO9" s="97">
        <f t="shared" si="3"/>
        <v>0</v>
      </c>
      <c r="BP9" s="97">
        <f t="shared" si="3"/>
        <v>0</v>
      </c>
      <c r="BQ9" s="97">
        <f t="shared" si="3"/>
        <v>0</v>
      </c>
      <c r="BR9" s="97">
        <f t="shared" si="3"/>
        <v>0</v>
      </c>
      <c r="BS9" s="97">
        <f t="shared" si="3"/>
        <v>0</v>
      </c>
      <c r="BT9" s="97">
        <f t="shared" ca="1" si="4"/>
        <v>3.3117496451618357E-2</v>
      </c>
      <c r="BU9" s="97">
        <f t="shared" si="4"/>
        <v>0</v>
      </c>
      <c r="BV9" s="97">
        <f t="shared" si="4"/>
        <v>5.8082295046060814E-2</v>
      </c>
      <c r="BW9" s="97">
        <f t="shared" si="4"/>
        <v>0</v>
      </c>
      <c r="BX9" s="97">
        <f t="shared" si="4"/>
        <v>0</v>
      </c>
      <c r="BY9" s="97">
        <f t="shared" si="4"/>
        <v>0</v>
      </c>
      <c r="BZ9" s="199"/>
      <c r="CA9" s="199"/>
      <c r="CB9" s="199"/>
      <c r="CC9" s="199"/>
      <c r="CF9" s="36"/>
      <c r="CG9" s="36"/>
      <c r="CH9" s="36"/>
      <c r="CI9" s="15">
        <v>1</v>
      </c>
      <c r="CJ9" s="15">
        <v>1</v>
      </c>
      <c r="CK9" s="15">
        <v>1</v>
      </c>
    </row>
    <row r="10" spans="1:89">
      <c r="B10" s="141">
        <v>1</v>
      </c>
      <c r="C10" s="29" t="s">
        <v>42</v>
      </c>
      <c r="D10" s="29" t="s">
        <v>42</v>
      </c>
      <c r="E10" s="140" t="s">
        <v>429</v>
      </c>
      <c r="X10" s="124"/>
      <c r="Z10" s="29" t="s">
        <v>164</v>
      </c>
      <c r="AA10" s="29" t="str">
        <f>SUBSTITUTE(ADDRESS(1,COLUMN(),4),1,)</f>
        <v>AA</v>
      </c>
      <c r="AB10" s="29" t="str">
        <f t="shared" ref="AB10:AH10" si="5">SUBSTITUTE(ADDRESS(1,COLUMN(),4),1,)</f>
        <v>AB</v>
      </c>
      <c r="AC10" s="29" t="str">
        <f t="shared" si="5"/>
        <v>AC</v>
      </c>
      <c r="AD10" s="29" t="str">
        <f t="shared" si="5"/>
        <v>AD</v>
      </c>
      <c r="AE10" s="29" t="str">
        <f t="shared" si="5"/>
        <v>AE</v>
      </c>
      <c r="AF10" s="29" t="str">
        <f t="shared" si="5"/>
        <v>AF</v>
      </c>
      <c r="AG10" s="29" t="str">
        <f t="shared" si="5"/>
        <v>AG</v>
      </c>
      <c r="AH10" s="29" t="str">
        <f t="shared" si="5"/>
        <v>AH</v>
      </c>
      <c r="AI10" s="29" t="s">
        <v>165</v>
      </c>
      <c r="AO10" s="29" t="s">
        <v>2</v>
      </c>
      <c r="AP10" s="97">
        <f t="shared" si="1"/>
        <v>3.5256790438692746E-4</v>
      </c>
      <c r="AQ10" s="97">
        <f t="shared" ca="1" si="1"/>
        <v>3.6237615600002429E-4</v>
      </c>
      <c r="AR10" s="97">
        <f t="shared" si="1"/>
        <v>-0.37421538877830141</v>
      </c>
      <c r="AS10" s="97">
        <f t="shared" si="1"/>
        <v>0</v>
      </c>
      <c r="AT10" s="97">
        <f t="shared" si="1"/>
        <v>0.39345750000000007</v>
      </c>
      <c r="AU10" s="97">
        <f t="shared" si="1"/>
        <v>0</v>
      </c>
      <c r="AV10" s="97">
        <f t="shared" si="1"/>
        <v>0.37421538877830141</v>
      </c>
      <c r="AW10" s="97">
        <f t="shared" si="1"/>
        <v>0</v>
      </c>
      <c r="AX10" s="97">
        <f t="shared" si="1"/>
        <v>0.31260267387960006</v>
      </c>
      <c r="AY10" s="97">
        <f t="shared" si="1"/>
        <v>0</v>
      </c>
      <c r="AZ10" s="97">
        <f t="shared" si="2"/>
        <v>0</v>
      </c>
      <c r="BA10" s="97">
        <f t="shared" si="2"/>
        <v>0</v>
      </c>
      <c r="BB10" s="97">
        <f t="shared" si="2"/>
        <v>0</v>
      </c>
      <c r="BC10" s="97">
        <f t="shared" si="2"/>
        <v>0</v>
      </c>
      <c r="BD10" s="97">
        <f t="shared" si="2"/>
        <v>0</v>
      </c>
      <c r="BE10" s="97">
        <f t="shared" si="2"/>
        <v>0</v>
      </c>
      <c r="BF10" s="97">
        <f t="shared" si="2"/>
        <v>0</v>
      </c>
      <c r="BG10" s="97">
        <f t="shared" si="2"/>
        <v>0</v>
      </c>
      <c r="BH10" s="97">
        <f t="shared" si="2"/>
        <v>0</v>
      </c>
      <c r="BI10" s="97">
        <f t="shared" si="2"/>
        <v>0</v>
      </c>
      <c r="BJ10" s="97">
        <f t="shared" si="3"/>
        <v>0</v>
      </c>
      <c r="BK10" s="97">
        <f t="shared" si="3"/>
        <v>0</v>
      </c>
      <c r="BL10" s="97">
        <f t="shared" si="3"/>
        <v>0</v>
      </c>
      <c r="BM10" s="97">
        <f t="shared" si="3"/>
        <v>0</v>
      </c>
      <c r="BN10" s="97">
        <f t="shared" si="3"/>
        <v>0</v>
      </c>
      <c r="BO10" s="97">
        <f t="shared" si="3"/>
        <v>0</v>
      </c>
      <c r="BP10" s="97">
        <f t="shared" si="3"/>
        <v>0</v>
      </c>
      <c r="BQ10" s="97">
        <f t="shared" si="3"/>
        <v>0</v>
      </c>
      <c r="BR10" s="97">
        <f t="shared" si="3"/>
        <v>0</v>
      </c>
      <c r="BS10" s="97">
        <f t="shared" si="3"/>
        <v>0</v>
      </c>
      <c r="BT10" s="97">
        <f t="shared" ca="1" si="4"/>
        <v>3.6222261743957582E-2</v>
      </c>
      <c r="BU10" s="97">
        <f t="shared" si="4"/>
        <v>0</v>
      </c>
      <c r="BV10" s="97">
        <f t="shared" si="4"/>
        <v>5.8082295046060814E-2</v>
      </c>
      <c r="BW10" s="97">
        <f t="shared" si="4"/>
        <v>0</v>
      </c>
      <c r="BX10" s="97">
        <f t="shared" si="4"/>
        <v>0</v>
      </c>
      <c r="BY10" s="97">
        <f t="shared" si="4"/>
        <v>0</v>
      </c>
      <c r="BZ10" s="199"/>
      <c r="CA10" s="199"/>
      <c r="CB10" s="199"/>
      <c r="CC10" s="199"/>
      <c r="CF10" s="36"/>
      <c r="CG10" s="36"/>
      <c r="CH10" s="36"/>
      <c r="CI10" s="15">
        <v>1</v>
      </c>
      <c r="CJ10" s="15">
        <v>1</v>
      </c>
      <c r="CK10" s="15">
        <v>1</v>
      </c>
    </row>
    <row r="11" spans="1:89" ht="13.5" customHeight="1">
      <c r="A11" s="138">
        <v>1</v>
      </c>
      <c r="B11" s="44">
        <v>2</v>
      </c>
      <c r="C11" s="29" t="s">
        <v>353</v>
      </c>
      <c r="D11" s="29" t="s">
        <v>142</v>
      </c>
      <c r="E11" s="140" t="s">
        <v>864</v>
      </c>
      <c r="X11" s="124"/>
      <c r="Z11" s="29" t="s">
        <v>157</v>
      </c>
      <c r="AA11" s="29">
        <f>COUNT(AC13:AC40)</f>
        <v>7</v>
      </c>
      <c r="AI11" s="29">
        <f>ROW()</f>
        <v>11</v>
      </c>
      <c r="AO11" s="29" t="s">
        <v>3</v>
      </c>
      <c r="AP11" s="97">
        <f t="shared" si="1"/>
        <v>4.0293474787077429E-4</v>
      </c>
      <c r="AQ11" s="97">
        <f t="shared" ca="1" si="1"/>
        <v>4.1069323166188147E-4</v>
      </c>
      <c r="AR11" s="97">
        <f t="shared" si="1"/>
        <v>-0.37421538877830141</v>
      </c>
      <c r="AS11" s="97">
        <f t="shared" si="1"/>
        <v>0</v>
      </c>
      <c r="AT11" s="97">
        <f t="shared" si="1"/>
        <v>0.44263968750000005</v>
      </c>
      <c r="AU11" s="97">
        <f t="shared" si="1"/>
        <v>0</v>
      </c>
      <c r="AV11" s="97">
        <f t="shared" si="1"/>
        <v>0.37421538877830141</v>
      </c>
      <c r="AW11" s="97">
        <f t="shared" si="1"/>
        <v>0</v>
      </c>
      <c r="AX11" s="97">
        <f t="shared" si="1"/>
        <v>0.31260267387960006</v>
      </c>
      <c r="AY11" s="97">
        <f t="shared" si="1"/>
        <v>0</v>
      </c>
      <c r="AZ11" s="97">
        <f t="shared" si="2"/>
        <v>0</v>
      </c>
      <c r="BA11" s="97">
        <f t="shared" si="2"/>
        <v>0</v>
      </c>
      <c r="BB11" s="97">
        <f t="shared" si="2"/>
        <v>0</v>
      </c>
      <c r="BC11" s="97">
        <f t="shared" si="2"/>
        <v>0</v>
      </c>
      <c r="BD11" s="97">
        <f t="shared" si="2"/>
        <v>0</v>
      </c>
      <c r="BE11" s="97">
        <f t="shared" si="2"/>
        <v>0</v>
      </c>
      <c r="BF11" s="97">
        <f t="shared" si="2"/>
        <v>0</v>
      </c>
      <c r="BG11" s="97">
        <f t="shared" si="2"/>
        <v>0</v>
      </c>
      <c r="BH11" s="97">
        <f t="shared" si="2"/>
        <v>0</v>
      </c>
      <c r="BI11" s="97">
        <f t="shared" si="2"/>
        <v>0</v>
      </c>
      <c r="BJ11" s="97">
        <f t="shared" si="3"/>
        <v>0</v>
      </c>
      <c r="BK11" s="97">
        <f t="shared" si="3"/>
        <v>0</v>
      </c>
      <c r="BL11" s="97">
        <f t="shared" si="3"/>
        <v>0</v>
      </c>
      <c r="BM11" s="97">
        <f t="shared" si="3"/>
        <v>0</v>
      </c>
      <c r="BN11" s="97">
        <f t="shared" si="3"/>
        <v>0</v>
      </c>
      <c r="BO11" s="97">
        <f t="shared" si="3"/>
        <v>0</v>
      </c>
      <c r="BP11" s="97">
        <f t="shared" si="3"/>
        <v>0</v>
      </c>
      <c r="BQ11" s="97">
        <f t="shared" si="3"/>
        <v>0</v>
      </c>
      <c r="BR11" s="97">
        <f t="shared" si="3"/>
        <v>0</v>
      </c>
      <c r="BS11" s="97">
        <f t="shared" si="3"/>
        <v>0</v>
      </c>
      <c r="BT11" s="97">
        <f t="shared" ca="1" si="4"/>
        <v>3.9327027036296799E-2</v>
      </c>
      <c r="BU11" s="97">
        <f t="shared" si="4"/>
        <v>0</v>
      </c>
      <c r="BV11" s="97">
        <f t="shared" si="4"/>
        <v>5.8082295046060814E-2</v>
      </c>
      <c r="BW11" s="97">
        <f t="shared" si="4"/>
        <v>0</v>
      </c>
      <c r="BX11" s="97">
        <f t="shared" si="4"/>
        <v>0</v>
      </c>
      <c r="BY11" s="97">
        <f t="shared" si="4"/>
        <v>0</v>
      </c>
      <c r="BZ11" s="199"/>
      <c r="CA11" s="199"/>
      <c r="CB11" s="199"/>
      <c r="CC11" s="199"/>
      <c r="CF11" s="36"/>
      <c r="CG11" s="36"/>
      <c r="CH11" s="36"/>
      <c r="CI11" s="15">
        <v>1</v>
      </c>
      <c r="CJ11" s="15">
        <v>1</v>
      </c>
      <c r="CK11" s="15">
        <v>1</v>
      </c>
    </row>
    <row r="12" spans="1:89" ht="13.5" customHeight="1">
      <c r="A12" s="138">
        <v>101</v>
      </c>
      <c r="B12" s="44">
        <v>3</v>
      </c>
      <c r="C12" s="29" t="s">
        <v>677</v>
      </c>
      <c r="D12" s="29" t="s">
        <v>158</v>
      </c>
      <c r="E12" s="140" t="s">
        <v>962</v>
      </c>
      <c r="K12" s="128"/>
      <c r="X12" s="124"/>
      <c r="Z12" s="29" t="s">
        <v>156</v>
      </c>
      <c r="AA12" s="44" t="s">
        <v>29</v>
      </c>
      <c r="AB12" s="44" t="s">
        <v>39</v>
      </c>
      <c r="AC12" s="44" t="s">
        <v>161</v>
      </c>
      <c r="AD12" s="44" t="s">
        <v>162</v>
      </c>
      <c r="AE12" s="44" t="s">
        <v>161</v>
      </c>
      <c r="AF12" s="44" t="s">
        <v>162</v>
      </c>
      <c r="AG12" s="44" t="s">
        <v>161</v>
      </c>
      <c r="AH12" s="44" t="s">
        <v>162</v>
      </c>
      <c r="AI12" s="29">
        <f>ROW()</f>
        <v>12</v>
      </c>
      <c r="AO12" s="29" t="s">
        <v>4</v>
      </c>
      <c r="AP12" s="97">
        <f t="shared" si="1"/>
        <v>4.5330159135462101E-4</v>
      </c>
      <c r="AQ12" s="97">
        <f t="shared" ca="1" si="1"/>
        <v>4.5901036729123376E-4</v>
      </c>
      <c r="AR12" s="97">
        <f t="shared" si="1"/>
        <v>-0.37421538877830141</v>
      </c>
      <c r="AS12" s="97">
        <f t="shared" si="1"/>
        <v>0</v>
      </c>
      <c r="AT12" s="97">
        <f t="shared" si="1"/>
        <v>0.49182187500000002</v>
      </c>
      <c r="AU12" s="97">
        <f t="shared" si="1"/>
        <v>0</v>
      </c>
      <c r="AV12" s="97">
        <f t="shared" si="1"/>
        <v>0.37421538877830141</v>
      </c>
      <c r="AW12" s="97">
        <f t="shared" si="1"/>
        <v>0</v>
      </c>
      <c r="AX12" s="97">
        <f t="shared" si="1"/>
        <v>0.31260267387960006</v>
      </c>
      <c r="AY12" s="97">
        <f t="shared" si="1"/>
        <v>0</v>
      </c>
      <c r="AZ12" s="97">
        <f t="shared" si="2"/>
        <v>0</v>
      </c>
      <c r="BA12" s="97">
        <f t="shared" si="2"/>
        <v>0</v>
      </c>
      <c r="BB12" s="97">
        <f t="shared" si="2"/>
        <v>0</v>
      </c>
      <c r="BC12" s="97">
        <f t="shared" si="2"/>
        <v>0</v>
      </c>
      <c r="BD12" s="97">
        <f t="shared" si="2"/>
        <v>0</v>
      </c>
      <c r="BE12" s="97">
        <f t="shared" si="2"/>
        <v>0</v>
      </c>
      <c r="BF12" s="97">
        <f t="shared" si="2"/>
        <v>0</v>
      </c>
      <c r="BG12" s="97">
        <f t="shared" si="2"/>
        <v>0</v>
      </c>
      <c r="BH12" s="97">
        <f t="shared" si="2"/>
        <v>0</v>
      </c>
      <c r="BI12" s="97">
        <f t="shared" si="2"/>
        <v>0</v>
      </c>
      <c r="BJ12" s="97">
        <f t="shared" si="3"/>
        <v>0</v>
      </c>
      <c r="BK12" s="97">
        <f t="shared" si="3"/>
        <v>0</v>
      </c>
      <c r="BL12" s="97">
        <f t="shared" si="3"/>
        <v>0</v>
      </c>
      <c r="BM12" s="97">
        <f t="shared" si="3"/>
        <v>0</v>
      </c>
      <c r="BN12" s="97">
        <f t="shared" si="3"/>
        <v>0</v>
      </c>
      <c r="BO12" s="97">
        <f t="shared" si="3"/>
        <v>0</v>
      </c>
      <c r="BP12" s="97">
        <f t="shared" si="3"/>
        <v>0</v>
      </c>
      <c r="BQ12" s="97">
        <f t="shared" si="3"/>
        <v>0</v>
      </c>
      <c r="BR12" s="97">
        <f t="shared" si="3"/>
        <v>0</v>
      </c>
      <c r="BS12" s="97">
        <f t="shared" si="3"/>
        <v>0</v>
      </c>
      <c r="BT12" s="97">
        <f t="shared" ca="1" si="4"/>
        <v>4.2431792328636017E-2</v>
      </c>
      <c r="BU12" s="97">
        <f t="shared" si="4"/>
        <v>0</v>
      </c>
      <c r="BV12" s="97">
        <f t="shared" si="4"/>
        <v>5.8082295046060814E-2</v>
      </c>
      <c r="BW12" s="97">
        <f t="shared" si="4"/>
        <v>0</v>
      </c>
      <c r="BX12" s="97">
        <f t="shared" si="4"/>
        <v>0</v>
      </c>
      <c r="BY12" s="97">
        <f t="shared" si="4"/>
        <v>0</v>
      </c>
      <c r="BZ12" s="199"/>
      <c r="CA12" s="199"/>
      <c r="CB12" s="199"/>
      <c r="CC12" s="199"/>
      <c r="CF12" s="36"/>
      <c r="CG12" s="36"/>
      <c r="CH12" s="36"/>
      <c r="CI12" s="15">
        <v>1</v>
      </c>
      <c r="CJ12" s="15">
        <v>1</v>
      </c>
      <c r="CK12" s="15">
        <v>1</v>
      </c>
    </row>
    <row r="13" spans="1:89" ht="13.5" customHeight="1">
      <c r="B13" s="44">
        <v>4</v>
      </c>
      <c r="C13" s="29" t="s">
        <v>680</v>
      </c>
      <c r="D13" s="29" t="s">
        <v>159</v>
      </c>
      <c r="E13" s="140" t="s">
        <v>836</v>
      </c>
      <c r="J13" s="128"/>
      <c r="X13" s="124"/>
      <c r="AA13" s="44">
        <v>18</v>
      </c>
      <c r="AB13" s="56" t="str">
        <f t="shared" ref="AB13:AB27" si="6">IFERROR(INDEX($D$10:$D$19&amp;":"&amp;$E$10:$E$19,INDEX($AJ$58:$AJ$266,$AA13,1),1),"输入太多技能！！")</f>
        <v>普通攻击:对单体敌人造成{0}%的武力伤害</v>
      </c>
      <c r="AC13" s="141">
        <f t="shared" ref="AC13:AC27" si="7">IFERROR(IF(AD13=0,"",INDEX($AA$58:$AA$266,$AA13,1)),"")</f>
        <v>101</v>
      </c>
      <c r="AD13" s="57" t="str">
        <f t="shared" ref="AD13:AD27" si="8">INDEX(AB$58:AB$266,AA13,1)</f>
        <v>0.25+0.25+0.25+0.25+0.25+0.25+0.25+0.25+0.25+0.25+0.25+0.25+0.25+0.25+0.25+0.25+0.25</v>
      </c>
      <c r="AE13" s="141" t="str">
        <f t="shared" ref="AE13:AE27" si="9">IFERROR(IF(AF13=0,"",INDEX($AD$58:$AD$266,$AA13,1)),"")</f>
        <v/>
      </c>
      <c r="AF13" s="57" t="str">
        <f t="shared" ref="AF13:AF27" si="10">INDEX(AE$58:AE$266,AA13,1)</f>
        <v/>
      </c>
      <c r="AG13" s="141" t="str">
        <f t="shared" ref="AG13:AG27" si="11">IFERROR(IF(AH13=0,"",INDEX($AG$58:$AG$266,$AA13,1)),"")</f>
        <v/>
      </c>
      <c r="AH13" s="57" t="str">
        <f t="shared" ref="AH13:AH27" si="12">INDEX(AH$58:AH$266,AA13,1)</f>
        <v/>
      </c>
      <c r="AI13" s="29">
        <f>ROW()</f>
        <v>13</v>
      </c>
      <c r="AO13" s="29" t="s">
        <v>15</v>
      </c>
      <c r="AP13" s="97">
        <f t="shared" si="1"/>
        <v>5.0366843483846784E-4</v>
      </c>
      <c r="AQ13" s="97">
        <f t="shared" ca="1" si="1"/>
        <v>5.0732756288808111E-4</v>
      </c>
      <c r="AR13" s="97">
        <f t="shared" si="1"/>
        <v>-0.37421538877830141</v>
      </c>
      <c r="AS13" s="97">
        <f t="shared" si="1"/>
        <v>0</v>
      </c>
      <c r="AT13" s="97">
        <f t="shared" si="1"/>
        <v>0.49182187500000002</v>
      </c>
      <c r="AU13" s="97">
        <f t="shared" si="1"/>
        <v>0</v>
      </c>
      <c r="AV13" s="97">
        <f t="shared" si="1"/>
        <v>0.37421538877830141</v>
      </c>
      <c r="AW13" s="97">
        <f t="shared" si="1"/>
        <v>0</v>
      </c>
      <c r="AX13" s="97">
        <f t="shared" si="1"/>
        <v>0.31260267387960006</v>
      </c>
      <c r="AY13" s="97">
        <f t="shared" si="1"/>
        <v>0</v>
      </c>
      <c r="AZ13" s="97">
        <f t="shared" si="2"/>
        <v>0</v>
      </c>
      <c r="BA13" s="97">
        <f t="shared" si="2"/>
        <v>0</v>
      </c>
      <c r="BB13" s="97">
        <f t="shared" si="2"/>
        <v>0</v>
      </c>
      <c r="BC13" s="97">
        <f t="shared" si="2"/>
        <v>0</v>
      </c>
      <c r="BD13" s="97">
        <f t="shared" si="2"/>
        <v>0</v>
      </c>
      <c r="BE13" s="97">
        <f t="shared" si="2"/>
        <v>0</v>
      </c>
      <c r="BF13" s="97">
        <f t="shared" si="2"/>
        <v>0</v>
      </c>
      <c r="BG13" s="97">
        <f t="shared" si="2"/>
        <v>0</v>
      </c>
      <c r="BH13" s="97">
        <f t="shared" si="2"/>
        <v>0</v>
      </c>
      <c r="BI13" s="97">
        <f t="shared" si="2"/>
        <v>0</v>
      </c>
      <c r="BJ13" s="97">
        <f t="shared" si="3"/>
        <v>0</v>
      </c>
      <c r="BK13" s="97">
        <f t="shared" si="3"/>
        <v>0</v>
      </c>
      <c r="BL13" s="97">
        <f t="shared" si="3"/>
        <v>0</v>
      </c>
      <c r="BM13" s="97">
        <f t="shared" si="3"/>
        <v>0</v>
      </c>
      <c r="BN13" s="97">
        <f t="shared" si="3"/>
        <v>0</v>
      </c>
      <c r="BO13" s="97">
        <f t="shared" si="3"/>
        <v>0</v>
      </c>
      <c r="BP13" s="97">
        <f t="shared" si="3"/>
        <v>0</v>
      </c>
      <c r="BQ13" s="97">
        <f t="shared" si="3"/>
        <v>0</v>
      </c>
      <c r="BR13" s="97">
        <f t="shared" si="3"/>
        <v>0</v>
      </c>
      <c r="BS13" s="97">
        <f t="shared" si="3"/>
        <v>0</v>
      </c>
      <c r="BT13" s="97">
        <f t="shared" ca="1" si="4"/>
        <v>4.5536557620975242E-2</v>
      </c>
      <c r="BU13" s="97">
        <f t="shared" si="4"/>
        <v>0</v>
      </c>
      <c r="BV13" s="97">
        <f t="shared" si="4"/>
        <v>5.8082295046060814E-2</v>
      </c>
      <c r="BW13" s="97">
        <f t="shared" si="4"/>
        <v>0</v>
      </c>
      <c r="BX13" s="97">
        <f t="shared" si="4"/>
        <v>0</v>
      </c>
      <c r="BY13" s="97">
        <f t="shared" si="4"/>
        <v>0</v>
      </c>
      <c r="BZ13" s="199"/>
      <c r="CA13" s="199"/>
      <c r="CB13" s="199"/>
      <c r="CC13" s="199"/>
      <c r="CF13" s="36"/>
      <c r="CG13" s="36"/>
      <c r="CH13" s="36"/>
      <c r="CI13" s="15">
        <v>1</v>
      </c>
      <c r="CJ13" s="15">
        <v>1</v>
      </c>
      <c r="CK13" s="15">
        <v>1</v>
      </c>
    </row>
    <row r="14" spans="1:89" ht="13.5" customHeight="1">
      <c r="B14" s="44">
        <v>5</v>
      </c>
      <c r="C14" s="29" t="s">
        <v>788</v>
      </c>
      <c r="D14" s="29" t="s">
        <v>160</v>
      </c>
      <c r="E14" s="140" t="s">
        <v>863</v>
      </c>
      <c r="J14" s="128"/>
      <c r="X14" s="124"/>
      <c r="AA14" s="44">
        <v>36</v>
      </c>
      <c r="AB14" s="56" t="str">
        <f t="shared" si="6"/>
        <v>怒气技能:骊姬瞬闪向前突进一段距离后，对范围内的目标造进行多次攻击，造成总伤害为自身{0}%攻击力的武力伤害并击飞目标，并且提高自身{1}%闪避，持续8秒。</v>
      </c>
      <c r="AC14" s="141">
        <f t="shared" si="7"/>
        <v>201</v>
      </c>
      <c r="AD14" s="57" t="str">
        <f t="shared" si="8"/>
        <v>0.45+0.55+0.65+0.75+0.85+0.95+1.05+1.15+1.25+1.35+1.45+1.55+1.65+1.75+1.85+1.95+2.05</v>
      </c>
      <c r="AE14" s="141" t="str">
        <f t="shared" si="9"/>
        <v/>
      </c>
      <c r="AF14" s="57" t="str">
        <f t="shared" si="10"/>
        <v/>
      </c>
      <c r="AG14" s="141" t="str">
        <f t="shared" si="11"/>
        <v/>
      </c>
      <c r="AH14" s="57" t="str">
        <f t="shared" si="12"/>
        <v/>
      </c>
      <c r="AI14" s="29">
        <f>ROW()</f>
        <v>14</v>
      </c>
      <c r="AO14" s="29" t="s">
        <v>16</v>
      </c>
      <c r="AP14" s="97">
        <f t="shared" si="1"/>
        <v>5.5403527832231466E-4</v>
      </c>
      <c r="AQ14" s="97">
        <f t="shared" ca="1" si="1"/>
        <v>5.5564481845242356E-4</v>
      </c>
      <c r="AR14" s="97">
        <f t="shared" si="1"/>
        <v>-0.37421538877830141</v>
      </c>
      <c r="AS14" s="97">
        <f t="shared" si="1"/>
        <v>0</v>
      </c>
      <c r="AT14" s="97">
        <f t="shared" si="1"/>
        <v>0.49182187500000002</v>
      </c>
      <c r="AU14" s="97">
        <f t="shared" si="1"/>
        <v>0</v>
      </c>
      <c r="AV14" s="97">
        <f t="shared" si="1"/>
        <v>0.37421538877830141</v>
      </c>
      <c r="AW14" s="97">
        <f t="shared" si="1"/>
        <v>0</v>
      </c>
      <c r="AX14" s="97">
        <f t="shared" si="1"/>
        <v>0.31260267387960006</v>
      </c>
      <c r="AY14" s="97">
        <f t="shared" si="1"/>
        <v>0</v>
      </c>
      <c r="AZ14" s="97">
        <f t="shared" si="2"/>
        <v>0</v>
      </c>
      <c r="BA14" s="97">
        <f t="shared" si="2"/>
        <v>0</v>
      </c>
      <c r="BB14" s="97">
        <f t="shared" si="2"/>
        <v>0</v>
      </c>
      <c r="BC14" s="97">
        <f t="shared" si="2"/>
        <v>0</v>
      </c>
      <c r="BD14" s="97">
        <f t="shared" si="2"/>
        <v>0</v>
      </c>
      <c r="BE14" s="97">
        <f t="shared" si="2"/>
        <v>0</v>
      </c>
      <c r="BF14" s="97">
        <f t="shared" si="2"/>
        <v>0</v>
      </c>
      <c r="BG14" s="97">
        <f t="shared" si="2"/>
        <v>0</v>
      </c>
      <c r="BH14" s="97">
        <f t="shared" si="2"/>
        <v>0</v>
      </c>
      <c r="BI14" s="97">
        <f t="shared" si="2"/>
        <v>0</v>
      </c>
      <c r="BJ14" s="97">
        <f t="shared" si="3"/>
        <v>0</v>
      </c>
      <c r="BK14" s="97">
        <f t="shared" si="3"/>
        <v>0</v>
      </c>
      <c r="BL14" s="97">
        <f t="shared" si="3"/>
        <v>0</v>
      </c>
      <c r="BM14" s="97">
        <f t="shared" si="3"/>
        <v>0</v>
      </c>
      <c r="BN14" s="97">
        <f t="shared" si="3"/>
        <v>0</v>
      </c>
      <c r="BO14" s="97">
        <f t="shared" si="3"/>
        <v>0</v>
      </c>
      <c r="BP14" s="97">
        <f t="shared" si="3"/>
        <v>0</v>
      </c>
      <c r="BQ14" s="97">
        <f t="shared" si="3"/>
        <v>0</v>
      </c>
      <c r="BR14" s="97">
        <f t="shared" si="3"/>
        <v>0</v>
      </c>
      <c r="BS14" s="97">
        <f t="shared" si="3"/>
        <v>0</v>
      </c>
      <c r="BT14" s="97">
        <f t="shared" ca="1" si="4"/>
        <v>4.8641322913314466E-2</v>
      </c>
      <c r="BU14" s="97">
        <f t="shared" si="4"/>
        <v>0</v>
      </c>
      <c r="BV14" s="97">
        <f t="shared" si="4"/>
        <v>5.8082295046060814E-2</v>
      </c>
      <c r="BW14" s="97">
        <f t="shared" si="4"/>
        <v>0</v>
      </c>
      <c r="BX14" s="97">
        <f t="shared" si="4"/>
        <v>0</v>
      </c>
      <c r="BY14" s="97">
        <f t="shared" si="4"/>
        <v>0</v>
      </c>
      <c r="BZ14" s="199"/>
      <c r="CA14" s="199"/>
      <c r="CB14" s="199"/>
      <c r="CC14" s="199"/>
      <c r="CF14" s="36"/>
      <c r="CG14" s="36"/>
      <c r="CH14" s="36"/>
      <c r="CI14" s="15">
        <v>1</v>
      </c>
      <c r="CJ14" s="15">
        <v>1</v>
      </c>
      <c r="CK14" s="15">
        <v>1</v>
      </c>
    </row>
    <row r="15" spans="1:89" ht="13.5" customHeight="1">
      <c r="B15" s="44">
        <v>6</v>
      </c>
      <c r="C15" s="29"/>
      <c r="D15" s="29"/>
      <c r="E15" s="140"/>
      <c r="J15" s="128"/>
      <c r="X15" s="124"/>
      <c r="AA15" s="44">
        <v>54</v>
      </c>
      <c r="AB15" s="56" t="str">
        <f t="shared" si="6"/>
        <v>怒气技能:骊姬瞬闪向前突进一段距离后，对范围内的目标造进行多次攻击，造成总伤害为自身{0}%攻击力的武力伤害并击飞目标，并且提高自身{1}%闪避，持续8秒。</v>
      </c>
      <c r="AC15" s="141">
        <f t="shared" si="7"/>
        <v>202</v>
      </c>
      <c r="AD15" s="57" t="str">
        <f t="shared" si="8"/>
        <v>0.25+0.25+0.25+0.25+0.25+0.25+0.25+0.25+0.25+0.25+0.25+0.25+0.25+0.25+0.25+0.25+0.25</v>
      </c>
      <c r="AE15" s="141" t="str">
        <f t="shared" si="9"/>
        <v/>
      </c>
      <c r="AF15" s="57" t="str">
        <f t="shared" si="10"/>
        <v/>
      </c>
      <c r="AG15" s="141" t="str">
        <f t="shared" si="11"/>
        <v/>
      </c>
      <c r="AH15" s="57" t="str">
        <f t="shared" si="12"/>
        <v/>
      </c>
      <c r="AI15" s="29">
        <f>ROW()</f>
        <v>15</v>
      </c>
      <c r="AO15" s="29" t="s">
        <v>1015</v>
      </c>
      <c r="AP15" s="97">
        <f t="shared" si="1"/>
        <v>6.0440212180616138E-4</v>
      </c>
      <c r="AQ15" s="97">
        <f t="shared" ca="1" si="1"/>
        <v>6.0396213398426096E-4</v>
      </c>
      <c r="AR15" s="97">
        <f t="shared" si="1"/>
        <v>-0.37421538877830141</v>
      </c>
      <c r="AS15" s="97">
        <f t="shared" si="1"/>
        <v>0</v>
      </c>
      <c r="AT15" s="97">
        <f t="shared" si="1"/>
        <v>0.49182187500000002</v>
      </c>
      <c r="AU15" s="97">
        <f t="shared" si="1"/>
        <v>0</v>
      </c>
      <c r="AV15" s="97">
        <f t="shared" si="1"/>
        <v>0.37421538877830141</v>
      </c>
      <c r="AW15" s="97">
        <f t="shared" si="1"/>
        <v>0</v>
      </c>
      <c r="AX15" s="97">
        <f t="shared" si="1"/>
        <v>0.31260267387960006</v>
      </c>
      <c r="AY15" s="97">
        <f t="shared" si="1"/>
        <v>0</v>
      </c>
      <c r="AZ15" s="97">
        <f t="shared" si="2"/>
        <v>0</v>
      </c>
      <c r="BA15" s="97">
        <f t="shared" si="2"/>
        <v>0</v>
      </c>
      <c r="BB15" s="97">
        <f t="shared" si="2"/>
        <v>0</v>
      </c>
      <c r="BC15" s="97">
        <f t="shared" si="2"/>
        <v>0</v>
      </c>
      <c r="BD15" s="97">
        <f t="shared" si="2"/>
        <v>0</v>
      </c>
      <c r="BE15" s="97">
        <f t="shared" si="2"/>
        <v>0</v>
      </c>
      <c r="BF15" s="97">
        <f t="shared" si="2"/>
        <v>0</v>
      </c>
      <c r="BG15" s="97">
        <f t="shared" si="2"/>
        <v>0</v>
      </c>
      <c r="BH15" s="97">
        <f t="shared" si="2"/>
        <v>0</v>
      </c>
      <c r="BI15" s="97">
        <f t="shared" si="2"/>
        <v>0</v>
      </c>
      <c r="BJ15" s="97">
        <f t="shared" si="3"/>
        <v>0</v>
      </c>
      <c r="BK15" s="97">
        <f t="shared" si="3"/>
        <v>0</v>
      </c>
      <c r="BL15" s="97">
        <f t="shared" si="3"/>
        <v>0</v>
      </c>
      <c r="BM15" s="97">
        <f t="shared" si="3"/>
        <v>0</v>
      </c>
      <c r="BN15" s="97">
        <f t="shared" si="3"/>
        <v>0</v>
      </c>
      <c r="BO15" s="97">
        <f t="shared" si="3"/>
        <v>0</v>
      </c>
      <c r="BP15" s="97">
        <f t="shared" si="3"/>
        <v>0</v>
      </c>
      <c r="BQ15" s="97">
        <f t="shared" si="3"/>
        <v>0</v>
      </c>
      <c r="BR15" s="97">
        <f t="shared" si="3"/>
        <v>0</v>
      </c>
      <c r="BS15" s="97">
        <f t="shared" si="3"/>
        <v>0</v>
      </c>
      <c r="BT15" s="97">
        <f t="shared" ca="1" si="4"/>
        <v>5.1746088205653684E-2</v>
      </c>
      <c r="BU15" s="97">
        <f t="shared" si="4"/>
        <v>0</v>
      </c>
      <c r="BV15" s="97">
        <f t="shared" si="4"/>
        <v>5.8082295046060814E-2</v>
      </c>
      <c r="BW15" s="97">
        <f t="shared" si="4"/>
        <v>0</v>
      </c>
      <c r="BX15" s="97">
        <f t="shared" si="4"/>
        <v>0</v>
      </c>
      <c r="BY15" s="97">
        <f t="shared" si="4"/>
        <v>0</v>
      </c>
      <c r="BZ15" s="199"/>
      <c r="CA15" s="199"/>
      <c r="CB15" s="199"/>
      <c r="CC15" s="199"/>
      <c r="CF15" s="36"/>
      <c r="CG15" s="36"/>
      <c r="CH15" s="36"/>
      <c r="CI15" s="15">
        <v>1</v>
      </c>
      <c r="CJ15" s="15">
        <v>1</v>
      </c>
      <c r="CK15" s="15">
        <v>1</v>
      </c>
    </row>
    <row r="16" spans="1:89" ht="14.25">
      <c r="B16" s="44">
        <v>7</v>
      </c>
      <c r="C16" s="29"/>
      <c r="D16" s="29"/>
      <c r="E16" s="140"/>
      <c r="F16" s="130"/>
      <c r="X16" s="124"/>
      <c r="AA16" s="44">
        <v>72</v>
      </c>
      <c r="AB16" s="56" t="str">
        <f t="shared" si="6"/>
        <v>怒气技能:骊姬瞬闪向前突进一段距离后，对范围内的目标造进行多次攻击，造成总伤害为自身{0}%攻击力的武力伤害并击飞目标，并且提高自身{1}%闪避，持续8秒。</v>
      </c>
      <c r="AC16" s="141">
        <f t="shared" si="7"/>
        <v>203</v>
      </c>
      <c r="AD16" s="57" t="str">
        <f t="shared" si="8"/>
        <v>2+2+2+2+2+2+2+2+2+2+2+2+2+2+2+2+2</v>
      </c>
      <c r="AE16" s="141" t="str">
        <f t="shared" si="9"/>
        <v/>
      </c>
      <c r="AF16" s="57" t="str">
        <f t="shared" si="10"/>
        <v/>
      </c>
      <c r="AG16" s="141" t="str">
        <f t="shared" si="11"/>
        <v/>
      </c>
      <c r="AH16" s="57" t="str">
        <f t="shared" si="12"/>
        <v/>
      </c>
      <c r="AI16" s="29">
        <f>ROW()</f>
        <v>16</v>
      </c>
      <c r="AO16" s="29" t="s">
        <v>1016</v>
      </c>
      <c r="AP16" s="97">
        <f t="shared" si="1"/>
        <v>6.5476896529000821E-4</v>
      </c>
      <c r="AQ16" s="97">
        <f t="shared" ca="1" si="1"/>
        <v>6.5227950948359352E-4</v>
      </c>
      <c r="AR16" s="97">
        <f t="shared" si="1"/>
        <v>-0.37421538877830141</v>
      </c>
      <c r="AS16" s="97">
        <f t="shared" si="1"/>
        <v>0</v>
      </c>
      <c r="AT16" s="97">
        <f t="shared" si="1"/>
        <v>0.49182187500000002</v>
      </c>
      <c r="AU16" s="97">
        <f t="shared" si="1"/>
        <v>0</v>
      </c>
      <c r="AV16" s="97">
        <f t="shared" si="1"/>
        <v>0.37421538877830141</v>
      </c>
      <c r="AW16" s="97">
        <f t="shared" si="1"/>
        <v>0</v>
      </c>
      <c r="AX16" s="97">
        <f t="shared" si="1"/>
        <v>0.31260267387960006</v>
      </c>
      <c r="AY16" s="97">
        <f t="shared" si="1"/>
        <v>0</v>
      </c>
      <c r="AZ16" s="97">
        <f t="shared" si="2"/>
        <v>0</v>
      </c>
      <c r="BA16" s="97">
        <f t="shared" si="2"/>
        <v>0</v>
      </c>
      <c r="BB16" s="97">
        <f t="shared" si="2"/>
        <v>0</v>
      </c>
      <c r="BC16" s="97">
        <f t="shared" si="2"/>
        <v>0</v>
      </c>
      <c r="BD16" s="97">
        <f t="shared" si="2"/>
        <v>0</v>
      </c>
      <c r="BE16" s="97">
        <f t="shared" si="2"/>
        <v>0</v>
      </c>
      <c r="BF16" s="97">
        <f t="shared" si="2"/>
        <v>0</v>
      </c>
      <c r="BG16" s="97">
        <f t="shared" si="2"/>
        <v>0</v>
      </c>
      <c r="BH16" s="97">
        <f t="shared" si="2"/>
        <v>0</v>
      </c>
      <c r="BI16" s="97">
        <f t="shared" si="2"/>
        <v>0</v>
      </c>
      <c r="BJ16" s="97">
        <f t="shared" si="3"/>
        <v>0</v>
      </c>
      <c r="BK16" s="97">
        <f t="shared" si="3"/>
        <v>0</v>
      </c>
      <c r="BL16" s="97">
        <f t="shared" si="3"/>
        <v>0</v>
      </c>
      <c r="BM16" s="97">
        <f t="shared" si="3"/>
        <v>0</v>
      </c>
      <c r="BN16" s="97">
        <f t="shared" si="3"/>
        <v>0</v>
      </c>
      <c r="BO16" s="97">
        <f t="shared" si="3"/>
        <v>0</v>
      </c>
      <c r="BP16" s="97">
        <f t="shared" si="3"/>
        <v>0</v>
      </c>
      <c r="BQ16" s="97">
        <f t="shared" si="3"/>
        <v>0</v>
      </c>
      <c r="BR16" s="97">
        <f t="shared" si="3"/>
        <v>0</v>
      </c>
      <c r="BS16" s="97">
        <f t="shared" si="3"/>
        <v>0</v>
      </c>
      <c r="BT16" s="97">
        <f t="shared" ca="1" si="4"/>
        <v>5.4850853497992909E-2</v>
      </c>
      <c r="BU16" s="97">
        <f t="shared" si="4"/>
        <v>0</v>
      </c>
      <c r="BV16" s="97">
        <f t="shared" si="4"/>
        <v>5.8082295046060814E-2</v>
      </c>
      <c r="BW16" s="97">
        <f t="shared" si="4"/>
        <v>0</v>
      </c>
      <c r="BX16" s="97">
        <f t="shared" si="4"/>
        <v>0</v>
      </c>
      <c r="BY16" s="97">
        <f t="shared" si="4"/>
        <v>0</v>
      </c>
      <c r="BZ16" s="199"/>
      <c r="CA16" s="199"/>
      <c r="CB16" s="199"/>
      <c r="CC16" s="199"/>
      <c r="CF16" s="36"/>
      <c r="CG16" s="36"/>
      <c r="CH16" s="36"/>
      <c r="CI16" s="15">
        <v>1</v>
      </c>
      <c r="CJ16" s="15">
        <v>1</v>
      </c>
      <c r="CK16" s="15">
        <v>1</v>
      </c>
    </row>
    <row r="17" spans="1:101" ht="12" customHeight="1">
      <c r="F17" s="130"/>
      <c r="X17" s="124"/>
      <c r="AA17" s="44">
        <v>90</v>
      </c>
      <c r="AB17" s="56" t="str">
        <f t="shared" si="6"/>
        <v>被动技能1:每次普通攻击都会造成一次额外的{0}%攻击力的策略伤害。</v>
      </c>
      <c r="AC17" s="141">
        <f t="shared" si="7"/>
        <v>301</v>
      </c>
      <c r="AD17" s="57" t="str">
        <f t="shared" si="8"/>
        <v>0.1+0.125+0.15+0.175+0.2+0.225+0.25+0.275+0.3+0.325+0.35+0.375+0.4+0.425+0.45+0.475+0.5</v>
      </c>
      <c r="AE17" s="141" t="str">
        <f t="shared" si="9"/>
        <v/>
      </c>
      <c r="AF17" s="57" t="str">
        <f t="shared" si="10"/>
        <v/>
      </c>
      <c r="AG17" s="141" t="str">
        <f t="shared" si="11"/>
        <v/>
      </c>
      <c r="AH17" s="57" t="str">
        <f t="shared" si="12"/>
        <v/>
      </c>
      <c r="AI17" s="29">
        <f>ROW()</f>
        <v>17</v>
      </c>
      <c r="AO17" s="29" t="s">
        <v>1017</v>
      </c>
      <c r="AP17" s="97">
        <f t="shared" ref="AP17:AY23" si="13">SUMIFS($T$58:$T$475,$S$58:$S$475,AP$6,$D$58:$D$475,INT(SUBSTITUTE($AO17,"星","")))+SUMIFS($V$58:$V$475,$U$58:$U$475,AP$6,$D$58:$D$475,INT(SUBSTITUTE($AO17,"星","")))</f>
        <v>7.0513580877385493E-4</v>
      </c>
      <c r="AQ17" s="97">
        <f t="shared" ca="1" si="13"/>
        <v>7.0059694495042124E-4</v>
      </c>
      <c r="AR17" s="97">
        <f t="shared" si="13"/>
        <v>-0.37421538877830141</v>
      </c>
      <c r="AS17" s="97">
        <f t="shared" si="13"/>
        <v>0</v>
      </c>
      <c r="AT17" s="97">
        <f t="shared" si="13"/>
        <v>0.49182187500000002</v>
      </c>
      <c r="AU17" s="97">
        <f t="shared" si="13"/>
        <v>0</v>
      </c>
      <c r="AV17" s="97">
        <f t="shared" si="13"/>
        <v>0.37421538877830141</v>
      </c>
      <c r="AW17" s="97">
        <f t="shared" si="13"/>
        <v>0</v>
      </c>
      <c r="AX17" s="97">
        <f t="shared" si="13"/>
        <v>0.31260267387960006</v>
      </c>
      <c r="AY17" s="97">
        <f t="shared" si="13"/>
        <v>0</v>
      </c>
      <c r="AZ17" s="97">
        <f t="shared" ref="AZ17:BI23" si="14">SUMIFS($T$58:$T$475,$S$58:$S$475,AZ$6,$D$58:$D$475,INT(SUBSTITUTE($AO17,"星","")))+SUMIFS($V$58:$V$475,$U$58:$U$475,AZ$6,$D$58:$D$475,INT(SUBSTITUTE($AO17,"星","")))</f>
        <v>0</v>
      </c>
      <c r="BA17" s="97">
        <f t="shared" si="14"/>
        <v>0</v>
      </c>
      <c r="BB17" s="97">
        <f t="shared" si="14"/>
        <v>0</v>
      </c>
      <c r="BC17" s="97">
        <f t="shared" si="14"/>
        <v>0</v>
      </c>
      <c r="BD17" s="97">
        <f t="shared" si="14"/>
        <v>0</v>
      </c>
      <c r="BE17" s="97">
        <f t="shared" si="14"/>
        <v>0</v>
      </c>
      <c r="BF17" s="97">
        <f t="shared" si="14"/>
        <v>0</v>
      </c>
      <c r="BG17" s="97">
        <f t="shared" si="14"/>
        <v>0</v>
      </c>
      <c r="BH17" s="97">
        <f t="shared" si="14"/>
        <v>0</v>
      </c>
      <c r="BI17" s="97">
        <f t="shared" si="14"/>
        <v>0</v>
      </c>
      <c r="BJ17" s="97">
        <f t="shared" ref="BJ17:BS23" si="15">SUMIFS($T$58:$T$475,$S$58:$S$475,BJ$6,$D$58:$D$475,INT(SUBSTITUTE($AO17,"星","")))+SUMIFS($V$58:$V$475,$U$58:$U$475,BJ$6,$D$58:$D$475,INT(SUBSTITUTE($AO17,"星","")))</f>
        <v>0</v>
      </c>
      <c r="BK17" s="97">
        <f t="shared" si="15"/>
        <v>0</v>
      </c>
      <c r="BL17" s="97">
        <f t="shared" si="15"/>
        <v>0</v>
      </c>
      <c r="BM17" s="97">
        <f t="shared" si="15"/>
        <v>0</v>
      </c>
      <c r="BN17" s="97">
        <f t="shared" si="15"/>
        <v>0</v>
      </c>
      <c r="BO17" s="97">
        <f t="shared" si="15"/>
        <v>0</v>
      </c>
      <c r="BP17" s="97">
        <f t="shared" si="15"/>
        <v>0</v>
      </c>
      <c r="BQ17" s="97">
        <f t="shared" si="15"/>
        <v>0</v>
      </c>
      <c r="BR17" s="97">
        <f t="shared" si="15"/>
        <v>0</v>
      </c>
      <c r="BS17" s="97">
        <f t="shared" si="15"/>
        <v>0</v>
      </c>
      <c r="BT17" s="97">
        <f t="shared" ref="BT17:BY23" ca="1" si="16">SUMIFS($T$58:$T$475,$S$58:$S$475,BT$6,$D$58:$D$475,INT(SUBSTITUTE($AO17,"星","")))+SUMIFS($V$58:$V$475,$U$58:$U$475,BT$6,$D$58:$D$475,INT(SUBSTITUTE($AO17,"星","")))</f>
        <v>5.7955618790332133E-2</v>
      </c>
      <c r="BU17" s="97">
        <f t="shared" si="16"/>
        <v>0</v>
      </c>
      <c r="BV17" s="97">
        <f t="shared" si="16"/>
        <v>5.8082295046060814E-2</v>
      </c>
      <c r="BW17" s="97">
        <f t="shared" si="16"/>
        <v>0</v>
      </c>
      <c r="BX17" s="97">
        <f t="shared" si="16"/>
        <v>0</v>
      </c>
      <c r="BY17" s="97">
        <f t="shared" si="16"/>
        <v>0</v>
      </c>
      <c r="BZ17" s="199"/>
      <c r="CA17" s="199"/>
      <c r="CB17" s="199"/>
      <c r="CC17" s="199"/>
      <c r="CF17" s="36"/>
      <c r="CG17" s="36"/>
      <c r="CH17" s="36"/>
      <c r="CI17" s="15">
        <v>1</v>
      </c>
      <c r="CJ17" s="15">
        <v>1</v>
      </c>
      <c r="CK17" s="15">
        <v>1</v>
      </c>
    </row>
    <row r="18" spans="1:101" ht="12" customHeight="1">
      <c r="F18" s="130"/>
      <c r="W18" s="131"/>
      <c r="X18" s="124"/>
      <c r="AA18" s="44">
        <v>108</v>
      </c>
      <c r="AB18" s="56" t="str">
        <f t="shared" si="6"/>
        <v>被动技能2:优先攻击男性英雄单位，此单位开场时获得隐蔽效果，不会被选中攻击，持续40秒，如果再次期间进行普通攻击，则退出此效果，并且回复自身30点怒气。</v>
      </c>
      <c r="AC18" s="141">
        <f t="shared" si="7"/>
        <v>401</v>
      </c>
      <c r="AD18" s="57" t="str">
        <f t="shared" si="8"/>
        <v>30+30+30+30+30+30+30+30+30+30+30+30+30+30+30+30+30</v>
      </c>
      <c r="AE18" s="141">
        <f t="shared" si="9"/>
        <v>402</v>
      </c>
      <c r="AF18" s="57" t="str">
        <f t="shared" si="10"/>
        <v>-0.1+-0.1+-0.1+-0.1+-0.1+-0.1+-0.1+-0.1+-0.1+-0.1+-0.1+-0.1+-0.1+-0.1+-0.1+-0.1+-0.1</v>
      </c>
      <c r="AG18" s="141">
        <f t="shared" si="11"/>
        <v>403</v>
      </c>
      <c r="AH18" s="57" t="str">
        <f t="shared" si="12"/>
        <v>0.1+0.1+0.1+0.1+0.1+0.1+0.1+0.1+0.1+0.1+0.1+0.1+0.1+0.1+0.1+0.1+0.1</v>
      </c>
      <c r="AI18" s="29">
        <f>ROW()</f>
        <v>18</v>
      </c>
      <c r="AM18" s="2"/>
      <c r="AO18" s="29" t="s">
        <v>1018</v>
      </c>
      <c r="AP18" s="97">
        <f t="shared" si="13"/>
        <v>7.5550265225770175E-4</v>
      </c>
      <c r="AQ18" s="97">
        <f t="shared" ca="1" si="13"/>
        <v>7.489144403847438E-4</v>
      </c>
      <c r="AR18" s="97">
        <f t="shared" si="13"/>
        <v>-0.37421538877830141</v>
      </c>
      <c r="AS18" s="97">
        <f t="shared" si="13"/>
        <v>0</v>
      </c>
      <c r="AT18" s="97">
        <f t="shared" si="13"/>
        <v>0.49182187500000002</v>
      </c>
      <c r="AU18" s="97">
        <f t="shared" si="13"/>
        <v>0</v>
      </c>
      <c r="AV18" s="97">
        <f t="shared" si="13"/>
        <v>0.37421538877830141</v>
      </c>
      <c r="AW18" s="97">
        <f t="shared" si="13"/>
        <v>0</v>
      </c>
      <c r="AX18" s="97">
        <f t="shared" si="13"/>
        <v>0.31260267387960006</v>
      </c>
      <c r="AY18" s="97">
        <f t="shared" si="13"/>
        <v>0</v>
      </c>
      <c r="AZ18" s="97">
        <f t="shared" si="14"/>
        <v>0</v>
      </c>
      <c r="BA18" s="97">
        <f t="shared" si="14"/>
        <v>0</v>
      </c>
      <c r="BB18" s="97">
        <f t="shared" si="14"/>
        <v>0</v>
      </c>
      <c r="BC18" s="97">
        <f t="shared" si="14"/>
        <v>0</v>
      </c>
      <c r="BD18" s="97">
        <f t="shared" si="14"/>
        <v>0</v>
      </c>
      <c r="BE18" s="97">
        <f t="shared" si="14"/>
        <v>0</v>
      </c>
      <c r="BF18" s="97">
        <f t="shared" si="14"/>
        <v>0</v>
      </c>
      <c r="BG18" s="97">
        <f t="shared" si="14"/>
        <v>0</v>
      </c>
      <c r="BH18" s="97">
        <f t="shared" si="14"/>
        <v>0</v>
      </c>
      <c r="BI18" s="97">
        <f t="shared" si="14"/>
        <v>0</v>
      </c>
      <c r="BJ18" s="97">
        <f t="shared" si="15"/>
        <v>0</v>
      </c>
      <c r="BK18" s="97">
        <f t="shared" si="15"/>
        <v>0</v>
      </c>
      <c r="BL18" s="97">
        <f t="shared" si="15"/>
        <v>0</v>
      </c>
      <c r="BM18" s="97">
        <f t="shared" si="15"/>
        <v>0</v>
      </c>
      <c r="BN18" s="97">
        <f t="shared" si="15"/>
        <v>0</v>
      </c>
      <c r="BO18" s="97">
        <f t="shared" si="15"/>
        <v>0</v>
      </c>
      <c r="BP18" s="97">
        <f t="shared" si="15"/>
        <v>0</v>
      </c>
      <c r="BQ18" s="97">
        <f t="shared" si="15"/>
        <v>0</v>
      </c>
      <c r="BR18" s="97">
        <f t="shared" si="15"/>
        <v>0</v>
      </c>
      <c r="BS18" s="97">
        <f t="shared" si="15"/>
        <v>0</v>
      </c>
      <c r="BT18" s="97">
        <f t="shared" ca="1" si="16"/>
        <v>6.1060384082671351E-2</v>
      </c>
      <c r="BU18" s="97">
        <f t="shared" si="16"/>
        <v>0</v>
      </c>
      <c r="BV18" s="97">
        <f t="shared" si="16"/>
        <v>5.8082295046060814E-2</v>
      </c>
      <c r="BW18" s="97">
        <f t="shared" si="16"/>
        <v>0</v>
      </c>
      <c r="BX18" s="97">
        <f t="shared" si="16"/>
        <v>0</v>
      </c>
      <c r="BY18" s="97">
        <f t="shared" si="16"/>
        <v>0</v>
      </c>
      <c r="BZ18" s="199"/>
      <c r="CA18" s="199"/>
      <c r="CB18" s="199"/>
      <c r="CC18" s="199"/>
      <c r="CF18" s="36"/>
      <c r="CG18" s="36"/>
      <c r="CH18" s="36"/>
      <c r="CI18" s="15">
        <v>1</v>
      </c>
      <c r="CJ18" s="15">
        <v>1</v>
      </c>
      <c r="CK18" s="15">
        <v>1</v>
      </c>
    </row>
    <row r="19" spans="1:101" ht="12" customHeight="1">
      <c r="F19" s="130"/>
      <c r="G19" s="129"/>
      <c r="W19" s="131"/>
      <c r="X19" s="124"/>
      <c r="AA19" s="44">
        <v>126</v>
      </c>
      <c r="AB19" s="56" t="str">
        <f t="shared" si="6"/>
        <v>被动技能3:对男性武将伤害提升{0}%</v>
      </c>
      <c r="AC19" s="141">
        <f t="shared" si="7"/>
        <v>501</v>
      </c>
      <c r="AD19" s="57" t="str">
        <f t="shared" si="8"/>
        <v>0.3+0.3+0.3+0.3+0.3+0.3+0.3+0.3+0.3+0.3+0.3+0.3+0.3+0.3+0.3+0.3+0.3</v>
      </c>
      <c r="AE19" s="141" t="str">
        <f t="shared" si="9"/>
        <v/>
      </c>
      <c r="AF19" s="57" t="str">
        <f t="shared" si="10"/>
        <v/>
      </c>
      <c r="AG19" s="141" t="str">
        <f t="shared" si="11"/>
        <v/>
      </c>
      <c r="AH19" s="57" t="str">
        <f t="shared" si="12"/>
        <v/>
      </c>
      <c r="AI19" s="29">
        <f>ROW()</f>
        <v>19</v>
      </c>
      <c r="AO19" s="29" t="s">
        <v>1019</v>
      </c>
      <c r="AP19" s="97">
        <f t="shared" si="13"/>
        <v>8.0586949574154858E-4</v>
      </c>
      <c r="AQ19" s="97">
        <f t="shared" ca="1" si="13"/>
        <v>7.9723199578656152E-4</v>
      </c>
      <c r="AR19" s="97">
        <f t="shared" si="13"/>
        <v>-0.37421538877830141</v>
      </c>
      <c r="AS19" s="97">
        <f t="shared" si="13"/>
        <v>0</v>
      </c>
      <c r="AT19" s="97">
        <f t="shared" si="13"/>
        <v>0.49182187500000002</v>
      </c>
      <c r="AU19" s="97">
        <f t="shared" si="13"/>
        <v>0</v>
      </c>
      <c r="AV19" s="97">
        <f t="shared" si="13"/>
        <v>0.37421538877830141</v>
      </c>
      <c r="AW19" s="97">
        <f t="shared" si="13"/>
        <v>0</v>
      </c>
      <c r="AX19" s="97">
        <f t="shared" si="13"/>
        <v>0.31260267387960006</v>
      </c>
      <c r="AY19" s="97">
        <f t="shared" si="13"/>
        <v>0</v>
      </c>
      <c r="AZ19" s="97">
        <f t="shared" si="14"/>
        <v>0</v>
      </c>
      <c r="BA19" s="97">
        <f t="shared" si="14"/>
        <v>0</v>
      </c>
      <c r="BB19" s="97">
        <f t="shared" si="14"/>
        <v>0</v>
      </c>
      <c r="BC19" s="97">
        <f t="shared" si="14"/>
        <v>0</v>
      </c>
      <c r="BD19" s="97">
        <f t="shared" si="14"/>
        <v>0</v>
      </c>
      <c r="BE19" s="97">
        <f t="shared" si="14"/>
        <v>0</v>
      </c>
      <c r="BF19" s="97">
        <f t="shared" si="14"/>
        <v>0</v>
      </c>
      <c r="BG19" s="97">
        <f t="shared" si="14"/>
        <v>0</v>
      </c>
      <c r="BH19" s="97">
        <f t="shared" si="14"/>
        <v>0</v>
      </c>
      <c r="BI19" s="97">
        <f t="shared" si="14"/>
        <v>0</v>
      </c>
      <c r="BJ19" s="97">
        <f t="shared" si="15"/>
        <v>0</v>
      </c>
      <c r="BK19" s="97">
        <f t="shared" si="15"/>
        <v>0</v>
      </c>
      <c r="BL19" s="97">
        <f t="shared" si="15"/>
        <v>0</v>
      </c>
      <c r="BM19" s="97">
        <f t="shared" si="15"/>
        <v>0</v>
      </c>
      <c r="BN19" s="97">
        <f t="shared" si="15"/>
        <v>0</v>
      </c>
      <c r="BO19" s="97">
        <f t="shared" si="15"/>
        <v>0</v>
      </c>
      <c r="BP19" s="97">
        <f t="shared" si="15"/>
        <v>0</v>
      </c>
      <c r="BQ19" s="97">
        <f t="shared" si="15"/>
        <v>0</v>
      </c>
      <c r="BR19" s="97">
        <f t="shared" si="15"/>
        <v>0</v>
      </c>
      <c r="BS19" s="97">
        <f t="shared" si="15"/>
        <v>0</v>
      </c>
      <c r="BT19" s="97">
        <f t="shared" ca="1" si="16"/>
        <v>6.4165149375010555E-2</v>
      </c>
      <c r="BU19" s="97">
        <f t="shared" si="16"/>
        <v>0</v>
      </c>
      <c r="BV19" s="97">
        <f t="shared" si="16"/>
        <v>5.8082295046060814E-2</v>
      </c>
      <c r="BW19" s="97">
        <f t="shared" si="16"/>
        <v>0</v>
      </c>
      <c r="BX19" s="97">
        <f t="shared" si="16"/>
        <v>0</v>
      </c>
      <c r="BY19" s="97">
        <f t="shared" si="16"/>
        <v>0</v>
      </c>
      <c r="BZ19" s="199"/>
      <c r="CA19" s="199"/>
      <c r="CB19" s="199"/>
      <c r="CC19" s="199"/>
      <c r="CF19" s="36"/>
      <c r="CG19" s="36"/>
      <c r="CH19" s="36"/>
      <c r="CI19" s="15">
        <v>1</v>
      </c>
      <c r="CJ19" s="15">
        <v>1</v>
      </c>
      <c r="CK19" s="15">
        <v>1</v>
      </c>
    </row>
    <row r="20" spans="1:101" ht="12" customHeight="1">
      <c r="F20" s="130"/>
      <c r="G20" s="129"/>
      <c r="W20" s="131"/>
      <c r="X20" s="124"/>
      <c r="AA20" s="44">
        <v>144</v>
      </c>
      <c r="AB20" s="56" t="str">
        <f t="shared" si="6"/>
        <v>被动技能3:对男性武将伤害提升{0}%</v>
      </c>
      <c r="AC20" s="141" t="str">
        <f t="shared" si="7"/>
        <v/>
      </c>
      <c r="AD20" s="57">
        <f t="shared" si="8"/>
        <v>0</v>
      </c>
      <c r="AE20" s="141" t="str">
        <f t="shared" si="9"/>
        <v/>
      </c>
      <c r="AF20" s="57" t="str">
        <f t="shared" si="10"/>
        <v/>
      </c>
      <c r="AG20" s="141" t="str">
        <f t="shared" si="11"/>
        <v/>
      </c>
      <c r="AH20" s="57" t="str">
        <f t="shared" si="12"/>
        <v/>
      </c>
      <c r="AI20" s="29">
        <f>ROW()</f>
        <v>20</v>
      </c>
      <c r="AO20" s="29" t="s">
        <v>1020</v>
      </c>
      <c r="AP20" s="97">
        <f t="shared" si="13"/>
        <v>8.5623633922539519E-4</v>
      </c>
      <c r="AQ20" s="97">
        <f t="shared" ca="1" si="13"/>
        <v>8.455496111558743E-4</v>
      </c>
      <c r="AR20" s="97">
        <f t="shared" si="13"/>
        <v>-0.37421538877830141</v>
      </c>
      <c r="AS20" s="97">
        <f t="shared" si="13"/>
        <v>0</v>
      </c>
      <c r="AT20" s="97">
        <f t="shared" si="13"/>
        <v>0.49182187500000002</v>
      </c>
      <c r="AU20" s="97">
        <f t="shared" si="13"/>
        <v>0</v>
      </c>
      <c r="AV20" s="97">
        <f t="shared" si="13"/>
        <v>0.37421538877830141</v>
      </c>
      <c r="AW20" s="97">
        <f t="shared" si="13"/>
        <v>0</v>
      </c>
      <c r="AX20" s="97">
        <f t="shared" si="13"/>
        <v>0.31260267387960006</v>
      </c>
      <c r="AY20" s="97">
        <f t="shared" si="13"/>
        <v>0</v>
      </c>
      <c r="AZ20" s="97">
        <f t="shared" si="14"/>
        <v>0</v>
      </c>
      <c r="BA20" s="97">
        <f t="shared" si="14"/>
        <v>0</v>
      </c>
      <c r="BB20" s="97">
        <f t="shared" si="14"/>
        <v>0</v>
      </c>
      <c r="BC20" s="97">
        <f t="shared" si="14"/>
        <v>0</v>
      </c>
      <c r="BD20" s="97">
        <f t="shared" si="14"/>
        <v>0</v>
      </c>
      <c r="BE20" s="97">
        <f t="shared" si="14"/>
        <v>0</v>
      </c>
      <c r="BF20" s="97">
        <f t="shared" si="14"/>
        <v>0</v>
      </c>
      <c r="BG20" s="97">
        <f t="shared" si="14"/>
        <v>0</v>
      </c>
      <c r="BH20" s="97">
        <f t="shared" si="14"/>
        <v>0</v>
      </c>
      <c r="BI20" s="97">
        <f t="shared" si="14"/>
        <v>0</v>
      </c>
      <c r="BJ20" s="97">
        <f t="shared" si="15"/>
        <v>0</v>
      </c>
      <c r="BK20" s="97">
        <f t="shared" si="15"/>
        <v>0</v>
      </c>
      <c r="BL20" s="97">
        <f t="shared" si="15"/>
        <v>0</v>
      </c>
      <c r="BM20" s="97">
        <f t="shared" si="15"/>
        <v>0</v>
      </c>
      <c r="BN20" s="97">
        <f t="shared" si="15"/>
        <v>0</v>
      </c>
      <c r="BO20" s="97">
        <f t="shared" si="15"/>
        <v>0</v>
      </c>
      <c r="BP20" s="97">
        <f t="shared" si="15"/>
        <v>0</v>
      </c>
      <c r="BQ20" s="97">
        <f t="shared" si="15"/>
        <v>0</v>
      </c>
      <c r="BR20" s="97">
        <f t="shared" si="15"/>
        <v>0</v>
      </c>
      <c r="BS20" s="97">
        <f t="shared" si="15"/>
        <v>0</v>
      </c>
      <c r="BT20" s="97">
        <f t="shared" ca="1" si="16"/>
        <v>6.7269914667349787E-2</v>
      </c>
      <c r="BU20" s="97">
        <f t="shared" si="16"/>
        <v>0</v>
      </c>
      <c r="BV20" s="97">
        <f t="shared" si="16"/>
        <v>5.8082295046060814E-2</v>
      </c>
      <c r="BW20" s="97">
        <f t="shared" si="16"/>
        <v>0</v>
      </c>
      <c r="BX20" s="97">
        <f t="shared" si="16"/>
        <v>0</v>
      </c>
      <c r="BY20" s="97">
        <f t="shared" si="16"/>
        <v>0</v>
      </c>
      <c r="BZ20" s="199"/>
      <c r="CA20" s="199"/>
      <c r="CB20" s="199"/>
      <c r="CC20" s="199"/>
      <c r="CF20" s="36"/>
      <c r="CG20" s="36"/>
      <c r="CH20" s="36"/>
      <c r="CI20" s="15">
        <v>1</v>
      </c>
      <c r="CJ20" s="15">
        <v>1</v>
      </c>
      <c r="CK20" s="15">
        <v>1</v>
      </c>
    </row>
    <row r="21" spans="1:101" ht="12" customHeight="1">
      <c r="F21" s="130"/>
      <c r="G21" s="129"/>
      <c r="W21" s="131"/>
      <c r="X21" s="124"/>
      <c r="AA21" s="44">
        <v>162</v>
      </c>
      <c r="AB21" s="56" t="str">
        <f t="shared" si="6"/>
        <v>被动技能3:对男性武将伤害提升{0}%</v>
      </c>
      <c r="AC21" s="141" t="str">
        <f t="shared" si="7"/>
        <v/>
      </c>
      <c r="AD21" s="57">
        <f t="shared" si="8"/>
        <v>0</v>
      </c>
      <c r="AE21" s="141" t="str">
        <f t="shared" si="9"/>
        <v/>
      </c>
      <c r="AF21" s="57" t="str">
        <f t="shared" si="10"/>
        <v/>
      </c>
      <c r="AG21" s="141" t="str">
        <f t="shared" si="11"/>
        <v/>
      </c>
      <c r="AH21" s="57" t="str">
        <f t="shared" si="12"/>
        <v/>
      </c>
      <c r="AI21" s="29">
        <f>ROW()</f>
        <v>21</v>
      </c>
      <c r="AO21" s="29" t="s">
        <v>1021</v>
      </c>
      <c r="AP21" s="97">
        <f t="shared" si="13"/>
        <v>9.0660318270924202E-4</v>
      </c>
      <c r="AQ21" s="97">
        <f t="shared" ca="1" si="13"/>
        <v>8.9386728649268224E-4</v>
      </c>
      <c r="AR21" s="97">
        <f t="shared" si="13"/>
        <v>-0.37421538877830141</v>
      </c>
      <c r="AS21" s="97">
        <f t="shared" si="13"/>
        <v>0</v>
      </c>
      <c r="AT21" s="97">
        <f t="shared" si="13"/>
        <v>0.49182187500000002</v>
      </c>
      <c r="AU21" s="97">
        <f t="shared" si="13"/>
        <v>0</v>
      </c>
      <c r="AV21" s="97">
        <f t="shared" si="13"/>
        <v>0.37421538877830141</v>
      </c>
      <c r="AW21" s="97">
        <f t="shared" si="13"/>
        <v>0</v>
      </c>
      <c r="AX21" s="97">
        <f t="shared" si="13"/>
        <v>0.31260267387960006</v>
      </c>
      <c r="AY21" s="97">
        <f t="shared" si="13"/>
        <v>0</v>
      </c>
      <c r="AZ21" s="97">
        <f t="shared" si="14"/>
        <v>0</v>
      </c>
      <c r="BA21" s="97">
        <f t="shared" si="14"/>
        <v>0</v>
      </c>
      <c r="BB21" s="97">
        <f t="shared" si="14"/>
        <v>0</v>
      </c>
      <c r="BC21" s="97">
        <f t="shared" si="14"/>
        <v>0</v>
      </c>
      <c r="BD21" s="97">
        <f t="shared" si="14"/>
        <v>0</v>
      </c>
      <c r="BE21" s="97">
        <f t="shared" si="14"/>
        <v>0</v>
      </c>
      <c r="BF21" s="97">
        <f t="shared" si="14"/>
        <v>0</v>
      </c>
      <c r="BG21" s="97">
        <f t="shared" si="14"/>
        <v>0</v>
      </c>
      <c r="BH21" s="97">
        <f t="shared" si="14"/>
        <v>0</v>
      </c>
      <c r="BI21" s="97">
        <f t="shared" si="14"/>
        <v>0</v>
      </c>
      <c r="BJ21" s="97">
        <f t="shared" si="15"/>
        <v>0</v>
      </c>
      <c r="BK21" s="97">
        <f t="shared" si="15"/>
        <v>0</v>
      </c>
      <c r="BL21" s="97">
        <f t="shared" si="15"/>
        <v>0</v>
      </c>
      <c r="BM21" s="97">
        <f t="shared" si="15"/>
        <v>0</v>
      </c>
      <c r="BN21" s="97">
        <f t="shared" si="15"/>
        <v>0</v>
      </c>
      <c r="BO21" s="97">
        <f t="shared" si="15"/>
        <v>0</v>
      </c>
      <c r="BP21" s="97">
        <f t="shared" si="15"/>
        <v>0</v>
      </c>
      <c r="BQ21" s="97">
        <f t="shared" si="15"/>
        <v>0</v>
      </c>
      <c r="BR21" s="97">
        <f t="shared" si="15"/>
        <v>0</v>
      </c>
      <c r="BS21" s="97">
        <f t="shared" si="15"/>
        <v>0</v>
      </c>
      <c r="BT21" s="97">
        <f t="shared" ca="1" si="16"/>
        <v>7.0374679959689018E-2</v>
      </c>
      <c r="BU21" s="97">
        <f t="shared" si="16"/>
        <v>0</v>
      </c>
      <c r="BV21" s="97">
        <f t="shared" si="16"/>
        <v>5.8082295046060814E-2</v>
      </c>
      <c r="BW21" s="97">
        <f t="shared" si="16"/>
        <v>0</v>
      </c>
      <c r="BX21" s="97">
        <f t="shared" si="16"/>
        <v>0</v>
      </c>
      <c r="BY21" s="97">
        <f t="shared" si="16"/>
        <v>0</v>
      </c>
      <c r="BZ21" s="199"/>
      <c r="CA21" s="199"/>
      <c r="CB21" s="199"/>
      <c r="CC21" s="199"/>
      <c r="CF21" s="36"/>
      <c r="CG21" s="36"/>
      <c r="CH21" s="36"/>
      <c r="CI21" s="15">
        <v>1</v>
      </c>
      <c r="CJ21" s="15">
        <v>1</v>
      </c>
      <c r="CK21" s="15">
        <v>1</v>
      </c>
    </row>
    <row r="22" spans="1:101" ht="12" customHeight="1">
      <c r="F22" s="130"/>
      <c r="G22" s="101"/>
      <c r="W22" s="131"/>
      <c r="X22" s="124"/>
      <c r="AA22" s="44">
        <v>180</v>
      </c>
      <c r="AB22" s="56" t="str">
        <f t="shared" si="6"/>
        <v>被动技能3:对男性武将伤害提升{0}%</v>
      </c>
      <c r="AC22" s="141" t="str">
        <f t="shared" si="7"/>
        <v/>
      </c>
      <c r="AD22" s="57">
        <f t="shared" si="8"/>
        <v>0</v>
      </c>
      <c r="AE22" s="141" t="str">
        <f t="shared" si="9"/>
        <v/>
      </c>
      <c r="AF22" s="57" t="str">
        <f t="shared" si="10"/>
        <v/>
      </c>
      <c r="AG22" s="141" t="str">
        <f t="shared" si="11"/>
        <v/>
      </c>
      <c r="AH22" s="57" t="str">
        <f t="shared" si="12"/>
        <v/>
      </c>
      <c r="AI22" s="29">
        <f>ROW()</f>
        <v>22</v>
      </c>
      <c r="AO22" s="29" t="s">
        <v>1022</v>
      </c>
      <c r="AP22" s="97">
        <f t="shared" si="13"/>
        <v>9.5697002619308884E-4</v>
      </c>
      <c r="AQ22" s="97">
        <f t="shared" ca="1" si="13"/>
        <v>9.4218502179698512E-4</v>
      </c>
      <c r="AR22" s="97">
        <f t="shared" si="13"/>
        <v>-0.37421538877830141</v>
      </c>
      <c r="AS22" s="97">
        <f t="shared" si="13"/>
        <v>0</v>
      </c>
      <c r="AT22" s="97">
        <f t="shared" si="13"/>
        <v>0.49182187500000002</v>
      </c>
      <c r="AU22" s="97">
        <f t="shared" si="13"/>
        <v>0</v>
      </c>
      <c r="AV22" s="97">
        <f t="shared" si="13"/>
        <v>0.37421538877830141</v>
      </c>
      <c r="AW22" s="97">
        <f t="shared" si="13"/>
        <v>0</v>
      </c>
      <c r="AX22" s="97">
        <f t="shared" si="13"/>
        <v>0.31260267387960006</v>
      </c>
      <c r="AY22" s="97">
        <f t="shared" si="13"/>
        <v>0</v>
      </c>
      <c r="AZ22" s="97">
        <f t="shared" si="14"/>
        <v>0</v>
      </c>
      <c r="BA22" s="97">
        <f t="shared" si="14"/>
        <v>0</v>
      </c>
      <c r="BB22" s="97">
        <f t="shared" si="14"/>
        <v>0</v>
      </c>
      <c r="BC22" s="97">
        <f t="shared" si="14"/>
        <v>0</v>
      </c>
      <c r="BD22" s="97">
        <f t="shared" si="14"/>
        <v>0</v>
      </c>
      <c r="BE22" s="97">
        <f t="shared" si="14"/>
        <v>0</v>
      </c>
      <c r="BF22" s="97">
        <f t="shared" si="14"/>
        <v>0</v>
      </c>
      <c r="BG22" s="97">
        <f t="shared" si="14"/>
        <v>0</v>
      </c>
      <c r="BH22" s="97">
        <f t="shared" si="14"/>
        <v>0</v>
      </c>
      <c r="BI22" s="97">
        <f t="shared" si="14"/>
        <v>0</v>
      </c>
      <c r="BJ22" s="97">
        <f t="shared" si="15"/>
        <v>0</v>
      </c>
      <c r="BK22" s="97">
        <f t="shared" si="15"/>
        <v>0</v>
      </c>
      <c r="BL22" s="97">
        <f t="shared" si="15"/>
        <v>0</v>
      </c>
      <c r="BM22" s="97">
        <f t="shared" si="15"/>
        <v>0</v>
      </c>
      <c r="BN22" s="97">
        <f t="shared" si="15"/>
        <v>0</v>
      </c>
      <c r="BO22" s="97">
        <f t="shared" si="15"/>
        <v>0</v>
      </c>
      <c r="BP22" s="97">
        <f t="shared" si="15"/>
        <v>0</v>
      </c>
      <c r="BQ22" s="97">
        <f t="shared" si="15"/>
        <v>0</v>
      </c>
      <c r="BR22" s="97">
        <f t="shared" si="15"/>
        <v>0</v>
      </c>
      <c r="BS22" s="97">
        <f t="shared" si="15"/>
        <v>0</v>
      </c>
      <c r="BT22" s="97">
        <f t="shared" ca="1" si="16"/>
        <v>7.3479445252028236E-2</v>
      </c>
      <c r="BU22" s="97">
        <f t="shared" si="16"/>
        <v>0</v>
      </c>
      <c r="BV22" s="97">
        <f t="shared" si="16"/>
        <v>5.8082295046060814E-2</v>
      </c>
      <c r="BW22" s="97">
        <f t="shared" si="16"/>
        <v>0</v>
      </c>
      <c r="BX22" s="97">
        <f t="shared" si="16"/>
        <v>0</v>
      </c>
      <c r="BY22" s="97">
        <f t="shared" si="16"/>
        <v>0</v>
      </c>
      <c r="BZ22" s="199"/>
      <c r="CA22" s="199"/>
      <c r="CB22" s="199"/>
      <c r="CC22" s="199"/>
      <c r="CF22" s="36"/>
      <c r="CG22" s="36"/>
      <c r="CH22" s="36"/>
      <c r="CI22" s="15">
        <v>1</v>
      </c>
      <c r="CJ22" s="15">
        <v>1</v>
      </c>
      <c r="CK22" s="15">
        <v>1</v>
      </c>
      <c r="CT22" s="271"/>
      <c r="CU22" s="271"/>
      <c r="CV22" s="271"/>
      <c r="CW22" s="271"/>
    </row>
    <row r="23" spans="1:101" ht="12" customHeight="1">
      <c r="F23" s="130"/>
      <c r="G23" s="132"/>
      <c r="W23" s="131"/>
      <c r="X23" s="124"/>
      <c r="AA23" s="44">
        <v>198</v>
      </c>
      <c r="AB23" s="56" t="str">
        <f t="shared" si="6"/>
        <v>被动技能3:对男性武将伤害提升{0}%</v>
      </c>
      <c r="AC23" s="141" t="str">
        <f t="shared" si="7"/>
        <v/>
      </c>
      <c r="AD23" s="57">
        <f t="shared" si="8"/>
        <v>0</v>
      </c>
      <c r="AE23" s="141" t="str">
        <f t="shared" si="9"/>
        <v/>
      </c>
      <c r="AF23" s="57" t="str">
        <f t="shared" si="10"/>
        <v/>
      </c>
      <c r="AG23" s="141" t="str">
        <f t="shared" si="11"/>
        <v/>
      </c>
      <c r="AH23" s="57" t="str">
        <f t="shared" si="12"/>
        <v/>
      </c>
      <c r="AI23" s="29">
        <f>ROW()</f>
        <v>23</v>
      </c>
      <c r="AO23" s="29" t="s">
        <v>1023</v>
      </c>
      <c r="AP23" s="97">
        <f t="shared" si="13"/>
        <v>1.0073368696769357E-3</v>
      </c>
      <c r="AQ23" s="97">
        <f t="shared" ca="1" si="13"/>
        <v>9.9050281706878295E-4</v>
      </c>
      <c r="AR23" s="97">
        <f t="shared" si="13"/>
        <v>-0.37421538877830141</v>
      </c>
      <c r="AS23" s="97">
        <f t="shared" si="13"/>
        <v>0</v>
      </c>
      <c r="AT23" s="97">
        <f t="shared" si="13"/>
        <v>0.49182187500000002</v>
      </c>
      <c r="AU23" s="97">
        <f t="shared" si="13"/>
        <v>0</v>
      </c>
      <c r="AV23" s="97">
        <f t="shared" si="13"/>
        <v>0.37421538877830141</v>
      </c>
      <c r="AW23" s="97">
        <f t="shared" si="13"/>
        <v>0</v>
      </c>
      <c r="AX23" s="97">
        <f t="shared" si="13"/>
        <v>0.31260267387960006</v>
      </c>
      <c r="AY23" s="97">
        <f t="shared" si="13"/>
        <v>0</v>
      </c>
      <c r="AZ23" s="97">
        <f t="shared" si="14"/>
        <v>0</v>
      </c>
      <c r="BA23" s="97">
        <f t="shared" si="14"/>
        <v>0</v>
      </c>
      <c r="BB23" s="97">
        <f t="shared" si="14"/>
        <v>0</v>
      </c>
      <c r="BC23" s="97">
        <f t="shared" si="14"/>
        <v>0</v>
      </c>
      <c r="BD23" s="97">
        <f t="shared" si="14"/>
        <v>0</v>
      </c>
      <c r="BE23" s="97">
        <f t="shared" si="14"/>
        <v>0</v>
      </c>
      <c r="BF23" s="97">
        <f t="shared" si="14"/>
        <v>0</v>
      </c>
      <c r="BG23" s="97">
        <f t="shared" si="14"/>
        <v>0</v>
      </c>
      <c r="BH23" s="97">
        <f t="shared" si="14"/>
        <v>0</v>
      </c>
      <c r="BI23" s="97">
        <f t="shared" si="14"/>
        <v>0</v>
      </c>
      <c r="BJ23" s="97">
        <f t="shared" si="15"/>
        <v>0</v>
      </c>
      <c r="BK23" s="97">
        <f t="shared" si="15"/>
        <v>0</v>
      </c>
      <c r="BL23" s="97">
        <f t="shared" si="15"/>
        <v>0</v>
      </c>
      <c r="BM23" s="97">
        <f t="shared" si="15"/>
        <v>0</v>
      </c>
      <c r="BN23" s="97">
        <f t="shared" si="15"/>
        <v>0</v>
      </c>
      <c r="BO23" s="97">
        <f t="shared" si="15"/>
        <v>0</v>
      </c>
      <c r="BP23" s="97">
        <f t="shared" si="15"/>
        <v>0</v>
      </c>
      <c r="BQ23" s="97">
        <f t="shared" si="15"/>
        <v>0</v>
      </c>
      <c r="BR23" s="97">
        <f t="shared" si="15"/>
        <v>0</v>
      </c>
      <c r="BS23" s="97">
        <f t="shared" si="15"/>
        <v>0</v>
      </c>
      <c r="BT23" s="97">
        <f t="shared" ca="1" si="16"/>
        <v>7.6584210544367454E-2</v>
      </c>
      <c r="BU23" s="97">
        <f t="shared" si="16"/>
        <v>0</v>
      </c>
      <c r="BV23" s="97">
        <f t="shared" si="16"/>
        <v>5.8082295046060814E-2</v>
      </c>
      <c r="BW23" s="97">
        <f t="shared" si="16"/>
        <v>0</v>
      </c>
      <c r="BX23" s="97">
        <f t="shared" si="16"/>
        <v>0</v>
      </c>
      <c r="BY23" s="97">
        <f t="shared" si="16"/>
        <v>0</v>
      </c>
      <c r="BZ23" s="199"/>
      <c r="CA23" s="199"/>
      <c r="CB23" s="199"/>
      <c r="CC23" s="199"/>
      <c r="CF23" s="36"/>
      <c r="CG23" s="36"/>
      <c r="CH23" s="36"/>
      <c r="CI23" s="15">
        <v>1</v>
      </c>
      <c r="CJ23" s="15">
        <v>1</v>
      </c>
      <c r="CK23" s="15">
        <v>1</v>
      </c>
    </row>
    <row r="24" spans="1:101" ht="12" customHeight="1">
      <c r="F24" s="130"/>
      <c r="G24" s="101"/>
      <c r="U24" s="101"/>
      <c r="W24" s="131"/>
      <c r="X24" s="124"/>
      <c r="AA24" s="44">
        <v>216</v>
      </c>
      <c r="AB24" s="56" t="str">
        <f t="shared" si="6"/>
        <v>输入太多技能！！</v>
      </c>
      <c r="AC24" s="141" t="str">
        <f t="shared" si="7"/>
        <v/>
      </c>
      <c r="AD24" s="57" t="e">
        <f t="shared" si="8"/>
        <v>#REF!</v>
      </c>
      <c r="AE24" s="141" t="str">
        <f t="shared" si="9"/>
        <v/>
      </c>
      <c r="AF24" s="57" t="e">
        <f t="shared" si="10"/>
        <v>#REF!</v>
      </c>
      <c r="AG24" s="141" t="str">
        <f t="shared" si="11"/>
        <v/>
      </c>
      <c r="AH24" s="57" t="e">
        <f t="shared" si="12"/>
        <v>#REF!</v>
      </c>
      <c r="AI24" s="29">
        <f>ROW()</f>
        <v>24</v>
      </c>
      <c r="AO24" s="18"/>
      <c r="CF24" s="36"/>
      <c r="CG24" s="36"/>
      <c r="CH24" s="36"/>
      <c r="CI24" s="15">
        <v>1</v>
      </c>
      <c r="CJ24" s="15">
        <v>1</v>
      </c>
      <c r="CK24" s="15">
        <v>1</v>
      </c>
    </row>
    <row r="25" spans="1:101" ht="12" customHeight="1">
      <c r="F25" s="130"/>
      <c r="Q25" s="127"/>
      <c r="W25" s="131"/>
      <c r="X25" s="124"/>
      <c r="AA25" s="44">
        <v>234</v>
      </c>
      <c r="AB25" s="56" t="str">
        <f t="shared" si="6"/>
        <v>输入太多技能！！</v>
      </c>
      <c r="AC25" s="141" t="str">
        <f t="shared" si="7"/>
        <v/>
      </c>
      <c r="AD25" s="57" t="e">
        <f t="shared" si="8"/>
        <v>#REF!</v>
      </c>
      <c r="AE25" s="141" t="str">
        <f t="shared" si="9"/>
        <v/>
      </c>
      <c r="AF25" s="57" t="e">
        <f t="shared" si="10"/>
        <v>#REF!</v>
      </c>
      <c r="AG25" s="141" t="str">
        <f t="shared" si="11"/>
        <v/>
      </c>
      <c r="AH25" s="57" t="e">
        <f t="shared" si="12"/>
        <v>#REF!</v>
      </c>
      <c r="AI25" s="29">
        <f>ROW()</f>
        <v>25</v>
      </c>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F25" s="36"/>
      <c r="CG25" s="36"/>
      <c r="CH25" s="36"/>
      <c r="CI25" s="15">
        <v>1</v>
      </c>
      <c r="CJ25" s="15">
        <v>1</v>
      </c>
      <c r="CK25" s="15">
        <v>1</v>
      </c>
    </row>
    <row r="26" spans="1:101" ht="12" customHeight="1">
      <c r="F26" s="130"/>
      <c r="W26" s="131"/>
      <c r="X26" s="124"/>
      <c r="AA26" s="44">
        <v>252</v>
      </c>
      <c r="AB26" s="56" t="str">
        <f t="shared" si="6"/>
        <v>输入太多技能！！</v>
      </c>
      <c r="AC26" s="141" t="str">
        <f t="shared" si="7"/>
        <v/>
      </c>
      <c r="AD26" s="57" t="e">
        <f t="shared" si="8"/>
        <v>#REF!</v>
      </c>
      <c r="AE26" s="141" t="str">
        <f t="shared" si="9"/>
        <v/>
      </c>
      <c r="AF26" s="57" t="e">
        <f t="shared" si="10"/>
        <v>#REF!</v>
      </c>
      <c r="AG26" s="141" t="str">
        <f t="shared" si="11"/>
        <v/>
      </c>
      <c r="AH26" s="57" t="e">
        <f t="shared" si="12"/>
        <v>#REF!</v>
      </c>
      <c r="AI26" s="29">
        <f>ROW()</f>
        <v>26</v>
      </c>
      <c r="AN26" s="29"/>
      <c r="AP26" s="49" t="s">
        <v>64</v>
      </c>
      <c r="AQ26" s="49"/>
      <c r="AR26" s="49"/>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c r="CA26" s="49"/>
      <c r="CB26" s="49"/>
      <c r="CC26" s="49"/>
      <c r="CD26" s="49"/>
    </row>
    <row r="27" spans="1:101" ht="12" customHeight="1">
      <c r="F27" s="130"/>
      <c r="W27" s="131"/>
      <c r="X27" s="124"/>
      <c r="AA27" s="44">
        <v>270</v>
      </c>
      <c r="AB27" s="56" t="str">
        <f t="shared" si="6"/>
        <v>输入太多技能！！</v>
      </c>
      <c r="AC27" s="141" t="str">
        <f t="shared" si="7"/>
        <v/>
      </c>
      <c r="AD27" s="57" t="e">
        <f t="shared" si="8"/>
        <v>#REF!</v>
      </c>
      <c r="AE27" s="141" t="str">
        <f t="shared" si="9"/>
        <v/>
      </c>
      <c r="AF27" s="57" t="e">
        <f t="shared" si="10"/>
        <v>#REF!</v>
      </c>
      <c r="AG27" s="141" t="str">
        <f t="shared" si="11"/>
        <v/>
      </c>
      <c r="AH27" s="57" t="e">
        <f t="shared" si="12"/>
        <v>#REF!</v>
      </c>
      <c r="AI27" s="29">
        <f>ROW()</f>
        <v>27</v>
      </c>
      <c r="AO27" s="18" t="s">
        <v>0</v>
      </c>
      <c r="AP27" s="16" t="str">
        <f>AP$6</f>
        <v>普攻系数附加</v>
      </c>
      <c r="AQ27" s="16" t="str">
        <f t="shared" ref="AQ27:BY27" si="17">AQ$6</f>
        <v>技攻系数附加</v>
      </c>
      <c r="AR27" s="16" t="str">
        <f t="shared" si="17"/>
        <v>自身攻击</v>
      </c>
      <c r="AS27" s="16" t="str">
        <f t="shared" si="17"/>
        <v>自身圆桌伤害</v>
      </c>
      <c r="AT27" s="16" t="str">
        <f t="shared" si="17"/>
        <v>自身伤害</v>
      </c>
      <c r="AU27" s="16" t="str">
        <f>AU$6</f>
        <v>固定输出</v>
      </c>
      <c r="AV27" s="16" t="str">
        <f t="shared" si="17"/>
        <v>自身生命</v>
      </c>
      <c r="AW27" s="16" t="str">
        <f t="shared" si="17"/>
        <v>自身防御</v>
      </c>
      <c r="AX27" s="16" t="str">
        <f t="shared" si="17"/>
        <v>自身圆桌免伤</v>
      </c>
      <c r="AY27" s="16" t="str">
        <f t="shared" si="17"/>
        <v>自身免伤</v>
      </c>
      <c r="AZ27" s="16" t="str">
        <f>AZ$6</f>
        <v>吸血</v>
      </c>
      <c r="BA27" s="16" t="str">
        <f t="shared" si="17"/>
        <v>目标攻击增加</v>
      </c>
      <c r="BB27" s="16" t="str">
        <f t="shared" si="17"/>
        <v>敌方承伤增加</v>
      </c>
      <c r="BC27" s="16" t="str">
        <f t="shared" si="17"/>
        <v>目标士气降低</v>
      </c>
      <c r="BD27" s="16" t="str">
        <f t="shared" si="17"/>
        <v>目标怒气增加</v>
      </c>
      <c r="BE27" s="16" t="s">
        <v>349</v>
      </c>
      <c r="BF27" s="16" t="str">
        <f t="shared" si="17"/>
        <v>目标圆桌伤害增加</v>
      </c>
      <c r="BG27" s="16" t="str">
        <f t="shared" si="17"/>
        <v>目标伤害增加</v>
      </c>
      <c r="BH27" s="16" t="str">
        <f t="shared" si="17"/>
        <v>目标系数附加</v>
      </c>
      <c r="BI27" s="16" t="str">
        <f t="shared" si="17"/>
        <v>辅助输出增加</v>
      </c>
      <c r="BJ27" s="16" t="str">
        <f t="shared" si="17"/>
        <v>将领目标治疗</v>
      </c>
      <c r="BK27" s="16" t="str">
        <f>BK$6</f>
        <v>士兵目标治疗</v>
      </c>
      <c r="BL27" s="16" t="str">
        <f t="shared" si="17"/>
        <v>目标生命增加</v>
      </c>
      <c r="BM27" s="16" t="str">
        <f t="shared" si="17"/>
        <v>目标攻击减少</v>
      </c>
      <c r="BN27" s="16" t="str">
        <f t="shared" si="17"/>
        <v>目标士气增加</v>
      </c>
      <c r="BO27" s="16" t="str">
        <f t="shared" si="17"/>
        <v>目标怒气降低</v>
      </c>
      <c r="BP27" s="16" t="str">
        <f t="shared" si="17"/>
        <v>目标防御增加</v>
      </c>
      <c r="BQ27" s="16" t="str">
        <f t="shared" si="17"/>
        <v>目标圆桌免伤增加</v>
      </c>
      <c r="BR27" s="16" t="str">
        <f t="shared" si="17"/>
        <v>目标免伤增加</v>
      </c>
      <c r="BS27" s="16" t="str">
        <f t="shared" si="17"/>
        <v>辅助生存增加</v>
      </c>
      <c r="BT27" s="16" t="str">
        <f t="shared" si="17"/>
        <v>控制率</v>
      </c>
      <c r="BU27" s="16" t="str">
        <f t="shared" si="17"/>
        <v>免控率</v>
      </c>
      <c r="BV27" s="16" t="str">
        <f t="shared" si="17"/>
        <v>普攻占用率</v>
      </c>
      <c r="BW27" s="16" t="str">
        <f t="shared" si="17"/>
        <v>战法辅助强化</v>
      </c>
      <c r="BX27" s="16" t="str">
        <f t="shared" si="17"/>
        <v>召唤生存影响</v>
      </c>
      <c r="BY27" s="16" t="str">
        <f t="shared" si="17"/>
        <v>召唤输出影响</v>
      </c>
      <c r="BZ27" s="198"/>
      <c r="CA27" s="198"/>
      <c r="CB27" s="198"/>
      <c r="CC27" s="198"/>
      <c r="CD27" s="29"/>
      <c r="CE27" s="29"/>
    </row>
    <row r="28" spans="1:101" ht="12" customHeight="1">
      <c r="F28" s="130"/>
      <c r="W28" s="131"/>
      <c r="X28" s="124"/>
      <c r="AM28" s="2"/>
      <c r="AO28" s="29" t="s">
        <v>27</v>
      </c>
      <c r="AP28" s="44">
        <f t="shared" ref="AP28:AP44" si="18">AP7*INDEX(将领技能系数转换,D$4,1)</f>
        <v>0.4</v>
      </c>
      <c r="AQ28" s="44">
        <f t="shared" ref="AQ28:AQ44" ca="1" si="19">AQ7*INDEX(将领技能系数转换,D$4,1)</f>
        <v>0.43168337298952164</v>
      </c>
      <c r="AR28" s="51">
        <f t="shared" ref="AR28:AT44" si="20">1+AR7/INDEX(将领输出转换,$D$4,1)</f>
        <v>0.84592263972072002</v>
      </c>
      <c r="AS28" s="51">
        <f t="shared" si="20"/>
        <v>1</v>
      </c>
      <c r="AT28" s="51">
        <f t="shared" si="20"/>
        <v>1.1012500000000001</v>
      </c>
      <c r="AU28" s="51">
        <f t="shared" ref="AU28:AU44" si="21">AU7*INDEX(将领技能系数转换,D$4,1)</f>
        <v>0</v>
      </c>
      <c r="AV28" s="44">
        <f t="shared" ref="AV28:AV44" si="22">AV7/INDEX(将领生存转换,$D$4,1)</f>
        <v>0.12122613763178229</v>
      </c>
      <c r="AW28" s="51">
        <f t="shared" ref="AW28:AW44" si="23">1+AW7/INDEX(将领生存转换,$D$4,1)/(1000+INDEX(武将护甲,$D$4,1))</f>
        <v>1</v>
      </c>
      <c r="AX28" s="51">
        <f t="shared" ref="AX28:AY44" si="24">1/(1-AX7/INDEX(将领生存转换,$D$4,1))</f>
        <v>1.1126773318021059</v>
      </c>
      <c r="AY28" s="51">
        <f t="shared" si="24"/>
        <v>1</v>
      </c>
      <c r="AZ28" s="51">
        <f>AZ7*INDEX(数据总览!$CI$14:$CI$17,$D$4,1)*CJ6*AR28*AS28*AT28/INDEX(将领生存转换,$D$4,1)</f>
        <v>0</v>
      </c>
      <c r="BA28" s="51" t="e">
        <f t="shared" ref="BA28:BA44" si="25">BA7/(1+INDEX(武将期望总加成,INT(SUBSTITUTE($AO7,"星",""))+1,$D$5))</f>
        <v>#N/A</v>
      </c>
      <c r="BB28" s="51">
        <f t="shared" ref="BB28:BB44" si="26">BB7*INDEX(将领输出转换,$D$4,1)/INDEX(将领生存转换,$D$4,1)</f>
        <v>0</v>
      </c>
      <c r="BC28" s="51">
        <f t="shared" ref="BC28:BC44" si="27">BC7/INDEX(将领生存转换,$D$4,1)*INDEX(将领输出转换,$D$4,1)</f>
        <v>0</v>
      </c>
      <c r="BD28" s="98" t="e">
        <f>BD7*(1+INDEX(数据总览!$D$9:$H$27,INT(SUBSTITUTE(AO28,"星",""))+1,$D$5))</f>
        <v>#N/A</v>
      </c>
      <c r="BE28" s="98">
        <f t="shared" ref="BE28:BE44" si="28">((1000+INDEX(武将护甲,1,1))/((1000+INDEX(武将护甲,1,1))-BE7/INDEX(将领生存转换,$D$4,1))-1)*INDEX(将领输出转换,$D$4,1)</f>
        <v>0</v>
      </c>
      <c r="BF28" s="51">
        <f>BF7/1</f>
        <v>0</v>
      </c>
      <c r="BG28" s="98">
        <f>BG7</f>
        <v>0</v>
      </c>
      <c r="BH28" s="98" t="e">
        <f>(CJ6*BH7*(1+INDEX(武将期望总加成,INT(SUBSTITUTE($AO7,"星",""))+1,$D$5)))/(1+数据总览!$D$4)</f>
        <v>#N/A</v>
      </c>
      <c r="BI28" s="98">
        <f>BI7</f>
        <v>0</v>
      </c>
      <c r="BJ28" s="51">
        <f>BJ7*INDEX(数据总览!$CI$14:$CI$17,$D$4,1)*CJ6*AR28</f>
        <v>0</v>
      </c>
      <c r="BK28" s="51">
        <f>BK7*INDEX(数据总览!$CI$14:$CI$17,$D$4,1)*CJ6*AR28</f>
        <v>0</v>
      </c>
      <c r="BL28" s="51" t="e">
        <f t="shared" ref="BL28:BM44" si="29">BL7/(1+INDEX(武将期望总加成,INT(SUBSTITUTE($AO7,"星",""))+1,$D$5))</f>
        <v>#N/A</v>
      </c>
      <c r="BM28" s="51" t="e">
        <f t="shared" si="29"/>
        <v>#N/A</v>
      </c>
      <c r="BN28" s="51">
        <f>BN7</f>
        <v>0</v>
      </c>
      <c r="BO28" s="51" t="e">
        <f>BO7/INDEX(将领输出转换,$D$4,1)*INDEX(将领生存转换,$D$4,1)*(1+INDEX(数据总览!$D$9:$H$27,INT(SUBSTITUTE(AO28,"星",""))+1,$D$5))</f>
        <v>#N/A</v>
      </c>
      <c r="BP28" s="51">
        <f t="shared" ref="BP28:BP44" si="30">BP7/(1000+INDEX(武将护甲,1,1))</f>
        <v>0</v>
      </c>
      <c r="BQ28" s="51">
        <f t="shared" ref="BQ28:BR44" si="31">(1/(1-BQ7/INDEX(将领生存转换,$D$4,1))-1)*INDEX(将领生存转换,$D$4,1)</f>
        <v>0</v>
      </c>
      <c r="BR28" s="51">
        <f t="shared" si="31"/>
        <v>0</v>
      </c>
      <c r="BS28" s="98">
        <f t="shared" ref="BS28:BT44" si="32">BS7</f>
        <v>0</v>
      </c>
      <c r="BT28" s="98">
        <f t="shared" ca="1" si="32"/>
        <v>2.6907965866939918E-2</v>
      </c>
      <c r="BU28" s="51">
        <f>BU7*0.2</f>
        <v>0</v>
      </c>
      <c r="BV28" s="52">
        <f>(1-BV7)</f>
        <v>0.94191770495393923</v>
      </c>
      <c r="BW28" s="51">
        <f>BW7</f>
        <v>0</v>
      </c>
      <c r="BX28" s="51">
        <f t="shared" ref="BX28:BX44" si="33">BX7+BX7/INDEX(将领生存转换,$D$4,1)*BY7/INDEX(将领输出转换,$D$4,1)/2</f>
        <v>0</v>
      </c>
      <c r="BY28" s="51">
        <f t="shared" ref="BY28:BY44" si="34">BX7+BX7/INDEX(将领生存转换,$D$4,1)*BY7/INDEX(将领输出转换,$D$4,1)/2</f>
        <v>0</v>
      </c>
    </row>
    <row r="29" spans="1:101" ht="12" customHeight="1">
      <c r="F29" s="130"/>
      <c r="W29" s="138"/>
      <c r="X29" s="124"/>
      <c r="AO29" s="29" t="s">
        <v>14</v>
      </c>
      <c r="AP29" s="44">
        <f t="shared" si="18"/>
        <v>0.5</v>
      </c>
      <c r="AQ29" s="44">
        <f t="shared" ca="1" si="19"/>
        <v>0.52761333885063</v>
      </c>
      <c r="AR29" s="51">
        <f t="shared" si="20"/>
        <v>0.84592263972072002</v>
      </c>
      <c r="AS29" s="51">
        <f t="shared" si="20"/>
        <v>1</v>
      </c>
      <c r="AT29" s="51">
        <f t="shared" si="20"/>
        <v>1.1214999999999999</v>
      </c>
      <c r="AU29" s="51">
        <f t="shared" si="21"/>
        <v>0</v>
      </c>
      <c r="AV29" s="44">
        <f t="shared" si="22"/>
        <v>0.12122613763178229</v>
      </c>
      <c r="AW29" s="51">
        <f t="shared" si="23"/>
        <v>1</v>
      </c>
      <c r="AX29" s="51">
        <f t="shared" si="24"/>
        <v>1.1126773318021059</v>
      </c>
      <c r="AY29" s="51">
        <f t="shared" si="24"/>
        <v>1</v>
      </c>
      <c r="AZ29" s="51">
        <f>AZ8*INDEX(数据总览!$CI$14:$CI$17,$D$4,1)*CJ7*AR29*AS29*AT29/INDEX(将领生存转换,$D$4,1)</f>
        <v>0</v>
      </c>
      <c r="BA29" s="51" t="e">
        <f t="shared" si="25"/>
        <v>#N/A</v>
      </c>
      <c r="BB29" s="51">
        <f t="shared" si="26"/>
        <v>0</v>
      </c>
      <c r="BC29" s="51">
        <f t="shared" si="27"/>
        <v>0</v>
      </c>
      <c r="BD29" s="98" t="e">
        <f>BD8*(1+INDEX(数据总览!$D$9:$H$27,INT(SUBSTITUTE(AO29,"星",""))+1,$D$5))</f>
        <v>#N/A</v>
      </c>
      <c r="BE29" s="98">
        <f t="shared" si="28"/>
        <v>0</v>
      </c>
      <c r="BF29" s="51">
        <f>BF8/1</f>
        <v>0</v>
      </c>
      <c r="BG29" s="98">
        <f>BG8</f>
        <v>0</v>
      </c>
      <c r="BH29" s="98" t="e">
        <f>(CJ7*BH8*(1+INDEX(武将期望总加成,INT(SUBSTITUTE($AO8,"星",""))+1,$D$5)))/(1+数据总览!$D$4)</f>
        <v>#N/A</v>
      </c>
      <c r="BI29" s="98">
        <f>BI8</f>
        <v>0</v>
      </c>
      <c r="BJ29" s="51">
        <f>BJ8*INDEX(数据总览!$CI$14:$CI$17,$D$4,1)*CJ7*AR29</f>
        <v>0</v>
      </c>
      <c r="BK29" s="51">
        <f>BK8*INDEX(数据总览!$CI$14:$CI$17,$D$4,1)*CJ7*AR29</f>
        <v>0</v>
      </c>
      <c r="BL29" s="51" t="e">
        <f t="shared" si="29"/>
        <v>#N/A</v>
      </c>
      <c r="BM29" s="51" t="e">
        <f t="shared" si="29"/>
        <v>#N/A</v>
      </c>
      <c r="BN29" s="51">
        <f>BN8</f>
        <v>0</v>
      </c>
      <c r="BO29" s="51" t="e">
        <f>BO8/INDEX(将领输出转换,$D$4,1)*INDEX(将领生存转换,$D$4,1)*(1+INDEX(数据总览!$D$9:$H$27,INT(SUBSTITUTE(AO29,"星",""))+1,$D$5))</f>
        <v>#N/A</v>
      </c>
      <c r="BP29" s="51">
        <f t="shared" si="30"/>
        <v>0</v>
      </c>
      <c r="BQ29" s="51">
        <f t="shared" si="31"/>
        <v>0</v>
      </c>
      <c r="BR29" s="51">
        <f t="shared" si="31"/>
        <v>0</v>
      </c>
      <c r="BS29" s="98">
        <f t="shared" si="32"/>
        <v>0</v>
      </c>
      <c r="BT29" s="98">
        <f t="shared" ca="1" si="32"/>
        <v>3.0012731159279132E-2</v>
      </c>
      <c r="BU29" s="51">
        <f>BU8*0.2</f>
        <v>0</v>
      </c>
      <c r="BV29" s="52">
        <f>(1-BV8)</f>
        <v>0.94191770495393923</v>
      </c>
      <c r="BW29" s="51">
        <f>BW8</f>
        <v>0</v>
      </c>
      <c r="BX29" s="51">
        <f t="shared" si="33"/>
        <v>0</v>
      </c>
      <c r="BY29" s="51">
        <f t="shared" si="34"/>
        <v>0</v>
      </c>
      <c r="CF29" s="84" t="s">
        <v>211</v>
      </c>
      <c r="CG29" s="84"/>
      <c r="CH29" s="84"/>
      <c r="CI29" s="85" t="s">
        <v>112</v>
      </c>
      <c r="CJ29" s="85"/>
      <c r="CK29" s="85"/>
      <c r="CL29" s="85"/>
      <c r="CM29" s="85"/>
      <c r="CN29" s="83" t="s">
        <v>31</v>
      </c>
      <c r="CO29" s="83"/>
      <c r="CP29" s="83"/>
    </row>
    <row r="30" spans="1:101" ht="12" customHeight="1">
      <c r="A30" s="126" t="s">
        <v>40</v>
      </c>
      <c r="B30" s="125"/>
      <c r="C30" s="125"/>
      <c r="D30" s="125"/>
      <c r="E30" s="125"/>
      <c r="F30" s="125"/>
      <c r="G30" s="125"/>
      <c r="H30" s="125"/>
      <c r="I30" s="125"/>
      <c r="J30" s="125"/>
      <c r="K30" s="125"/>
      <c r="L30" s="125"/>
      <c r="M30" s="125"/>
      <c r="N30" s="125"/>
      <c r="O30" s="125"/>
      <c r="P30" s="206"/>
      <c r="Q30" s="125"/>
      <c r="R30" s="125"/>
      <c r="S30" s="125"/>
      <c r="T30" s="125"/>
      <c r="U30" s="125"/>
      <c r="V30" s="125"/>
      <c r="W30" s="100"/>
      <c r="X30" s="124"/>
      <c r="AO30" s="29" t="s">
        <v>1</v>
      </c>
      <c r="AP30" s="44">
        <f t="shared" si="18"/>
        <v>0.6</v>
      </c>
      <c r="AQ30" s="44">
        <f t="shared" ca="1" si="19"/>
        <v>0.62354342377319005</v>
      </c>
      <c r="AR30" s="51">
        <f t="shared" si="20"/>
        <v>0.84592263972072002</v>
      </c>
      <c r="AS30" s="51">
        <f t="shared" si="20"/>
        <v>1</v>
      </c>
      <c r="AT30" s="51">
        <f t="shared" si="20"/>
        <v>1.14175</v>
      </c>
      <c r="AU30" s="51">
        <f t="shared" si="21"/>
        <v>0</v>
      </c>
      <c r="AV30" s="44">
        <f t="shared" si="22"/>
        <v>0.12122613763178229</v>
      </c>
      <c r="AW30" s="51">
        <f t="shared" si="23"/>
        <v>1</v>
      </c>
      <c r="AX30" s="51">
        <f t="shared" si="24"/>
        <v>1.1126773318021059</v>
      </c>
      <c r="AY30" s="51">
        <f t="shared" si="24"/>
        <v>1</v>
      </c>
      <c r="AZ30" s="51">
        <f>AZ9*INDEX(数据总览!$CI$14:$CI$17,$D$4,1)*CJ8*AR30*AS30*AT30/INDEX(将领生存转换,$D$4,1)</f>
        <v>0</v>
      </c>
      <c r="BA30" s="51" t="e">
        <f t="shared" si="25"/>
        <v>#N/A</v>
      </c>
      <c r="BB30" s="51">
        <f t="shared" si="26"/>
        <v>0</v>
      </c>
      <c r="BC30" s="51">
        <f t="shared" si="27"/>
        <v>0</v>
      </c>
      <c r="BD30" s="98" t="e">
        <f>BD9*(1+INDEX(数据总览!$D$9:$H$27,INT(SUBSTITUTE(AO30,"星",""))+1,$D$5))</f>
        <v>#N/A</v>
      </c>
      <c r="BE30" s="98">
        <f t="shared" si="28"/>
        <v>0</v>
      </c>
      <c r="BF30" s="51">
        <f t="shared" ref="BF30:BF44" si="35">BF9/1</f>
        <v>0</v>
      </c>
      <c r="BG30" s="98">
        <f t="shared" ref="BG30:BG44" si="36">BG9</f>
        <v>0</v>
      </c>
      <c r="BH30" s="98" t="e">
        <f>(CJ8*BH9*(1+INDEX(武将期望总加成,INT(SUBSTITUTE($AO9,"星",""))+1,$D$5)))/(1+数据总览!$D$4)</f>
        <v>#N/A</v>
      </c>
      <c r="BI30" s="98">
        <f t="shared" ref="BI30:BI44" si="37">BI9</f>
        <v>0</v>
      </c>
      <c r="BJ30" s="51">
        <f>BJ9*INDEX(数据总览!$CI$14:$CI$17,$D$4,1)*CJ8*AR30</f>
        <v>0</v>
      </c>
      <c r="BK30" s="51">
        <f>BK9*INDEX(数据总览!$CI$14:$CI$17,$D$4,1)*CJ8*AR30</f>
        <v>0</v>
      </c>
      <c r="BL30" s="51" t="e">
        <f t="shared" si="29"/>
        <v>#N/A</v>
      </c>
      <c r="BM30" s="51" t="e">
        <f t="shared" si="29"/>
        <v>#N/A</v>
      </c>
      <c r="BN30" s="51">
        <f t="shared" ref="BN30:BN44" si="38">BN9</f>
        <v>0</v>
      </c>
      <c r="BO30" s="51" t="e">
        <f>BO9/INDEX(将领输出转换,$D$4,1)*INDEX(将领生存转换,$D$4,1)*(1+INDEX(数据总览!$D$9:$H$27,INT(SUBSTITUTE(AO30,"星",""))+1,$D$5))</f>
        <v>#N/A</v>
      </c>
      <c r="BP30" s="51">
        <f t="shared" si="30"/>
        <v>0</v>
      </c>
      <c r="BQ30" s="51">
        <f t="shared" si="31"/>
        <v>0</v>
      </c>
      <c r="BR30" s="51">
        <f t="shared" si="31"/>
        <v>0</v>
      </c>
      <c r="BS30" s="98">
        <f t="shared" si="32"/>
        <v>0</v>
      </c>
      <c r="BT30" s="98">
        <f t="shared" ca="1" si="32"/>
        <v>3.3117496451618357E-2</v>
      </c>
      <c r="BU30" s="51">
        <f t="shared" ref="BU30:BU44" si="39">BU9*0.2</f>
        <v>0</v>
      </c>
      <c r="BV30" s="52">
        <f t="shared" ref="BV30:BV44" si="40">(1-BV9)</f>
        <v>0.94191770495393923</v>
      </c>
      <c r="BW30" s="51">
        <f t="shared" ref="BW30:BW44" si="41">BW9</f>
        <v>0</v>
      </c>
      <c r="BX30" s="51">
        <f t="shared" si="33"/>
        <v>0</v>
      </c>
      <c r="BY30" s="51">
        <f t="shared" si="34"/>
        <v>0</v>
      </c>
      <c r="CF30" s="29" t="s">
        <v>19</v>
      </c>
      <c r="CG30" s="29" t="s">
        <v>127</v>
      </c>
      <c r="CH30" s="29" t="s">
        <v>54</v>
      </c>
      <c r="CI30" s="29" t="s">
        <v>19</v>
      </c>
      <c r="CJ30" s="29" t="s">
        <v>127</v>
      </c>
      <c r="CK30" s="29" t="s">
        <v>53</v>
      </c>
      <c r="CL30" s="18" t="s">
        <v>209</v>
      </c>
      <c r="CM30" s="29" t="s">
        <v>54</v>
      </c>
      <c r="CN30" s="29" t="s">
        <v>19</v>
      </c>
      <c r="CO30" s="29" t="s">
        <v>127</v>
      </c>
      <c r="CP30" s="29" t="s">
        <v>54</v>
      </c>
    </row>
    <row r="31" spans="1:101" ht="12" customHeight="1">
      <c r="A31" s="29"/>
      <c r="B31" s="29"/>
      <c r="C31" s="29"/>
      <c r="D31" s="21" t="s">
        <v>242</v>
      </c>
      <c r="E31" s="29"/>
      <c r="F31" s="29"/>
      <c r="G31" s="21" t="s">
        <v>793</v>
      </c>
      <c r="H31" s="29">
        <v>50</v>
      </c>
      <c r="I31" s="29">
        <v>33</v>
      </c>
      <c r="J31" s="29"/>
      <c r="K31" s="29">
        <v>17</v>
      </c>
      <c r="L31" s="29"/>
      <c r="M31" s="21" t="s">
        <v>241</v>
      </c>
      <c r="N31" s="29"/>
      <c r="O31" s="20"/>
      <c r="P31" s="185"/>
      <c r="Q31" s="20" t="s">
        <v>241</v>
      </c>
      <c r="R31" s="29"/>
      <c r="S31" s="29"/>
      <c r="T31" s="29"/>
      <c r="U31" s="29"/>
      <c r="V31" s="29"/>
      <c r="W31" s="18"/>
      <c r="X31" s="124"/>
      <c r="AM31" s="91"/>
      <c r="AO31" s="29" t="s">
        <v>2</v>
      </c>
      <c r="AP31" s="44">
        <f t="shared" si="18"/>
        <v>0.7</v>
      </c>
      <c r="AQ31" s="44">
        <f t="shared" ca="1" si="19"/>
        <v>0.71947362775720181</v>
      </c>
      <c r="AR31" s="51">
        <f t="shared" si="20"/>
        <v>0.84592263972072002</v>
      </c>
      <c r="AS31" s="51">
        <f t="shared" si="20"/>
        <v>1</v>
      </c>
      <c r="AT31" s="51">
        <f t="shared" si="20"/>
        <v>1.1619999999999999</v>
      </c>
      <c r="AU31" s="51">
        <f t="shared" si="21"/>
        <v>0</v>
      </c>
      <c r="AV31" s="44">
        <f t="shared" si="22"/>
        <v>0.12122613763178229</v>
      </c>
      <c r="AW31" s="51">
        <f t="shared" si="23"/>
        <v>1</v>
      </c>
      <c r="AX31" s="51">
        <f t="shared" si="24"/>
        <v>1.1126773318021059</v>
      </c>
      <c r="AY31" s="51">
        <f t="shared" si="24"/>
        <v>1</v>
      </c>
      <c r="AZ31" s="51">
        <f>AZ10*INDEX(数据总览!$CI$14:$CI$17,$D$4,1)*CJ9*AR31*AS31*AT31/INDEX(将领生存转换,$D$4,1)</f>
        <v>0</v>
      </c>
      <c r="BA31" s="51" t="e">
        <f t="shared" si="25"/>
        <v>#N/A</v>
      </c>
      <c r="BB31" s="51">
        <f t="shared" si="26"/>
        <v>0</v>
      </c>
      <c r="BC31" s="51">
        <f t="shared" si="27"/>
        <v>0</v>
      </c>
      <c r="BD31" s="98" t="e">
        <f>BD10*(1+INDEX(数据总览!$D$9:$H$27,INT(SUBSTITUTE(AO31,"星",""))+1,$D$5))</f>
        <v>#N/A</v>
      </c>
      <c r="BE31" s="98">
        <f t="shared" si="28"/>
        <v>0</v>
      </c>
      <c r="BF31" s="51">
        <f t="shared" si="35"/>
        <v>0</v>
      </c>
      <c r="BG31" s="98">
        <f t="shared" si="36"/>
        <v>0</v>
      </c>
      <c r="BH31" s="98" t="e">
        <f>(CJ9*BH10*(1+INDEX(武将期望总加成,INT(SUBSTITUTE($AO10,"星",""))+1,$D$5)))/(1+数据总览!$D$4)</f>
        <v>#N/A</v>
      </c>
      <c r="BI31" s="98">
        <f t="shared" si="37"/>
        <v>0</v>
      </c>
      <c r="BJ31" s="51">
        <f>BJ10*INDEX(数据总览!$CI$14:$CI$17,$D$4,1)*CJ9*AR31</f>
        <v>0</v>
      </c>
      <c r="BK31" s="51">
        <f>BK10*INDEX(数据总览!$CI$14:$CI$17,$D$4,1)*CJ9*AR31</f>
        <v>0</v>
      </c>
      <c r="BL31" s="51" t="e">
        <f t="shared" si="29"/>
        <v>#N/A</v>
      </c>
      <c r="BM31" s="51" t="e">
        <f t="shared" si="29"/>
        <v>#N/A</v>
      </c>
      <c r="BN31" s="51">
        <f t="shared" si="38"/>
        <v>0</v>
      </c>
      <c r="BO31" s="51" t="e">
        <f>BO10/INDEX(将领输出转换,$D$4,1)*INDEX(将领生存转换,$D$4,1)*(1+INDEX(数据总览!$D$9:$H$27,INT(SUBSTITUTE(AO31,"星",""))+1,$D$5))</f>
        <v>#N/A</v>
      </c>
      <c r="BP31" s="51">
        <f t="shared" si="30"/>
        <v>0</v>
      </c>
      <c r="BQ31" s="51">
        <f t="shared" si="31"/>
        <v>0</v>
      </c>
      <c r="BR31" s="51">
        <f t="shared" si="31"/>
        <v>0</v>
      </c>
      <c r="BS31" s="98">
        <f t="shared" si="32"/>
        <v>0</v>
      </c>
      <c r="BT31" s="98">
        <f t="shared" ca="1" si="32"/>
        <v>3.6222261743957582E-2</v>
      </c>
      <c r="BU31" s="51">
        <f t="shared" si="39"/>
        <v>0</v>
      </c>
      <c r="BV31" s="52">
        <f t="shared" si="40"/>
        <v>0.94191770495393923</v>
      </c>
      <c r="BW31" s="51">
        <f t="shared" si="41"/>
        <v>0</v>
      </c>
      <c r="BX31" s="51">
        <f t="shared" si="33"/>
        <v>0</v>
      </c>
      <c r="BY31" s="51">
        <f t="shared" si="34"/>
        <v>0</v>
      </c>
      <c r="CE31" s="29" t="s">
        <v>27</v>
      </c>
      <c r="CF31" s="18" t="e">
        <f>(1+INDEX(数据总览!$D9:$H9,1,$D$5))*INDEX(将领输出转换,$D$4,1)</f>
        <v>#N/A</v>
      </c>
      <c r="CG31" s="18" t="e">
        <f>(1*(1+INDEX(数据总览!$D9:$H9,1,$D$5)))*INDEX(将领生存转换,$D$4,1)</f>
        <v>#N/A</v>
      </c>
      <c r="CH31" s="18" t="e">
        <f>SUM(CF31:CG31)</f>
        <v>#N/A</v>
      </c>
      <c r="CI31" s="18">
        <f ca="1">(CJ6*($BV28+AP28+AQ28)*AR28*AS28*AT28+AU28)/(1+数据总览!$D$4)*INDEX(将领输出转换,$D$4,1)+BY28</f>
        <v>2.8663372766070485</v>
      </c>
      <c r="CJ31" s="18">
        <f t="shared" ref="CJ31:CJ47" si="42">(CI6*(1+AV28+AZ28)*AW28*AX28*AY28)*INDEX(将领生存转换,$D$4,1)+BX28</f>
        <v>3.851126889391685</v>
      </c>
      <c r="CK31" s="18" t="e">
        <f>(BA28+BB28+BC28+BD28+BE28+BF28+BG28+BU28)*(1+BI28)+BW28/2+BH28</f>
        <v>#N/A</v>
      </c>
      <c r="CL31" s="18" t="e">
        <f ca="1">(BJ28+BK28+BL28+BM28+BN28+BO28+BP28+BQ28+BR28+BT28)*(1+BS28)+BW28/2</f>
        <v>#N/A</v>
      </c>
      <c r="CM31" s="18" t="e">
        <f ca="1">SUM(CI31:CL31)</f>
        <v>#N/A</v>
      </c>
      <c r="CN31" s="18" t="e">
        <f t="shared" ref="CN31:CO34" ca="1" si="43">(CI31+CK31)/CF31-1</f>
        <v>#N/A</v>
      </c>
      <c r="CO31" s="18" t="e">
        <f t="shared" ca="1" si="43"/>
        <v>#N/A</v>
      </c>
      <c r="CP31" s="18" t="e">
        <f ca="1">CM31/CH31-1</f>
        <v>#N/A</v>
      </c>
    </row>
    <row r="32" spans="1:101" ht="12" customHeight="1">
      <c r="A32" s="29"/>
      <c r="B32" s="29"/>
      <c r="C32" s="29"/>
      <c r="D32" s="29"/>
      <c r="E32" s="29"/>
      <c r="F32" s="29"/>
      <c r="G32" s="29" t="s">
        <v>151</v>
      </c>
      <c r="H32" s="29"/>
      <c r="I32" s="29"/>
      <c r="J32" s="29"/>
      <c r="K32" s="7"/>
      <c r="L32" s="7"/>
      <c r="M32" s="7" t="s">
        <v>152</v>
      </c>
      <c r="N32" s="29"/>
      <c r="O32" s="7"/>
      <c r="P32" s="7"/>
      <c r="Q32" s="29" t="s">
        <v>152</v>
      </c>
      <c r="R32" s="29"/>
      <c r="S32" s="29"/>
      <c r="T32" s="29"/>
      <c r="U32" s="29"/>
      <c r="V32" s="29"/>
      <c r="W32" s="18"/>
      <c r="X32" s="124"/>
      <c r="AM32" s="91"/>
      <c r="AO32" s="29" t="s">
        <v>3</v>
      </c>
      <c r="AP32" s="44">
        <f t="shared" si="18"/>
        <v>0.8</v>
      </c>
      <c r="AQ32" s="44">
        <f t="shared" ca="1" si="19"/>
        <v>0.81540395080266526</v>
      </c>
      <c r="AR32" s="51">
        <f t="shared" si="20"/>
        <v>0.84592263972072002</v>
      </c>
      <c r="AS32" s="51">
        <f t="shared" si="20"/>
        <v>1</v>
      </c>
      <c r="AT32" s="51">
        <f t="shared" si="20"/>
        <v>1.18225</v>
      </c>
      <c r="AU32" s="51">
        <f t="shared" si="21"/>
        <v>0</v>
      </c>
      <c r="AV32" s="44">
        <f t="shared" si="22"/>
        <v>0.12122613763178229</v>
      </c>
      <c r="AW32" s="51">
        <f t="shared" si="23"/>
        <v>1</v>
      </c>
      <c r="AX32" s="51">
        <f t="shared" si="24"/>
        <v>1.1126773318021059</v>
      </c>
      <c r="AY32" s="51">
        <f t="shared" si="24"/>
        <v>1</v>
      </c>
      <c r="AZ32" s="51">
        <f>AZ11*INDEX(数据总览!$CI$14:$CI$17,$D$4,1)*CJ10*AR32*AS32*AT32/INDEX(将领生存转换,$D$4,1)</f>
        <v>0</v>
      </c>
      <c r="BA32" s="51" t="e">
        <f t="shared" si="25"/>
        <v>#N/A</v>
      </c>
      <c r="BB32" s="51">
        <f t="shared" si="26"/>
        <v>0</v>
      </c>
      <c r="BC32" s="51">
        <f t="shared" si="27"/>
        <v>0</v>
      </c>
      <c r="BD32" s="98" t="e">
        <f>BD11*(1+INDEX(数据总览!$D$9:$H$27,INT(SUBSTITUTE(AO32,"星",""))+1,$D$5))</f>
        <v>#N/A</v>
      </c>
      <c r="BE32" s="98">
        <f t="shared" si="28"/>
        <v>0</v>
      </c>
      <c r="BF32" s="51">
        <f t="shared" si="35"/>
        <v>0</v>
      </c>
      <c r="BG32" s="98">
        <f t="shared" si="36"/>
        <v>0</v>
      </c>
      <c r="BH32" s="98" t="e">
        <f>(CJ10*BH11*(1+INDEX(武将期望总加成,INT(SUBSTITUTE($AO11,"星",""))+1,$D$5)))/(1+数据总览!$D$4)</f>
        <v>#N/A</v>
      </c>
      <c r="BI32" s="98">
        <f t="shared" si="37"/>
        <v>0</v>
      </c>
      <c r="BJ32" s="51">
        <f>BJ11*INDEX(数据总览!$CI$14:$CI$17,$D$4,1)*CJ10*AR32</f>
        <v>0</v>
      </c>
      <c r="BK32" s="51">
        <f>BK11*INDEX(数据总览!$CI$14:$CI$17,$D$4,1)*CJ10*AR32</f>
        <v>0</v>
      </c>
      <c r="BL32" s="51" t="e">
        <f t="shared" si="29"/>
        <v>#N/A</v>
      </c>
      <c r="BM32" s="51" t="e">
        <f t="shared" si="29"/>
        <v>#N/A</v>
      </c>
      <c r="BN32" s="51">
        <f t="shared" si="38"/>
        <v>0</v>
      </c>
      <c r="BO32" s="51" t="e">
        <f>BO11/INDEX(将领输出转换,$D$4,1)*INDEX(将领生存转换,$D$4,1)*(1+INDEX(数据总览!$D$9:$H$27,INT(SUBSTITUTE(AO32,"星",""))+1,$D$5))</f>
        <v>#N/A</v>
      </c>
      <c r="BP32" s="51">
        <f t="shared" si="30"/>
        <v>0</v>
      </c>
      <c r="BQ32" s="51">
        <f t="shared" si="31"/>
        <v>0</v>
      </c>
      <c r="BR32" s="51">
        <f t="shared" si="31"/>
        <v>0</v>
      </c>
      <c r="BS32" s="98">
        <f t="shared" si="32"/>
        <v>0</v>
      </c>
      <c r="BT32" s="98">
        <f t="shared" ca="1" si="32"/>
        <v>3.9327027036296799E-2</v>
      </c>
      <c r="BU32" s="51">
        <f t="shared" si="39"/>
        <v>0</v>
      </c>
      <c r="BV32" s="52">
        <f t="shared" si="40"/>
        <v>0.94191770495393923</v>
      </c>
      <c r="BW32" s="51">
        <f t="shared" si="41"/>
        <v>0</v>
      </c>
      <c r="BX32" s="51">
        <f t="shared" si="33"/>
        <v>0</v>
      </c>
      <c r="BY32" s="51">
        <f t="shared" si="34"/>
        <v>0</v>
      </c>
      <c r="CE32" s="29" t="s">
        <v>14</v>
      </c>
      <c r="CF32" s="18" t="e">
        <f>(1+INDEX(数据总览!$D10:$H10,1,$D$5))*INDEX(将领输出转换,$D$4,1)</f>
        <v>#N/A</v>
      </c>
      <c r="CG32" s="18" t="e">
        <f>(1*(1+INDEX(数据总览!$D10:$H10,1,$D$5)))*INDEX(将领生存转换,$D$4,1)</f>
        <v>#N/A</v>
      </c>
      <c r="CH32" s="18" t="e">
        <f>SUM(CF32:CG32)</f>
        <v>#N/A</v>
      </c>
      <c r="CI32" s="18">
        <f ca="1">(CJ7*($BV29+AP29+AQ29)*AR29*AS29*AT29+AU29)/(1+数据总览!$D$4)*INDEX(将领输出转换,$D$4,1)+BY29</f>
        <v>3.2415112611448542</v>
      </c>
      <c r="CJ32" s="18">
        <f t="shared" si="42"/>
        <v>3.851126889391685</v>
      </c>
      <c r="CK32" s="18" t="e">
        <f>(BA29+BB29+BC29+BD29+BE29+BF29+BG29+BU29)*(1+BI29)+BW29/2+BH29</f>
        <v>#N/A</v>
      </c>
      <c r="CL32" s="18" t="e">
        <f ca="1">(BJ29+BK29+BL29+BM29+BN29+BO29+BP29+BQ29+BR29+BT29)*(1+BS29)+BW29/2</f>
        <v>#N/A</v>
      </c>
      <c r="CM32" s="18" t="e">
        <f ca="1">SUM(CI32:CL32)</f>
        <v>#N/A</v>
      </c>
      <c r="CN32" s="18" t="e">
        <f t="shared" ca="1" si="43"/>
        <v>#N/A</v>
      </c>
      <c r="CO32" s="18" t="e">
        <f t="shared" ca="1" si="43"/>
        <v>#N/A</v>
      </c>
      <c r="CP32" s="18" t="e">
        <f ca="1">CM32/CH32-1</f>
        <v>#N/A</v>
      </c>
    </row>
    <row r="33" spans="1:102">
      <c r="A33" s="29"/>
      <c r="B33" s="29"/>
      <c r="C33" s="29"/>
      <c r="D33" s="29" t="s">
        <v>36</v>
      </c>
      <c r="E33" s="29"/>
      <c r="F33" s="29"/>
      <c r="G33" s="48" t="s">
        <v>149</v>
      </c>
      <c r="H33" s="48" t="s">
        <v>150</v>
      </c>
      <c r="I33" s="48" t="s">
        <v>790</v>
      </c>
      <c r="J33" s="48" t="s">
        <v>791</v>
      </c>
      <c r="K33" s="48" t="s">
        <v>792</v>
      </c>
      <c r="L33" s="29"/>
      <c r="M33" s="29" t="s">
        <v>146</v>
      </c>
      <c r="N33" s="29" t="s">
        <v>147</v>
      </c>
      <c r="O33" s="29" t="s">
        <v>148</v>
      </c>
      <c r="P33" s="185"/>
      <c r="Q33" s="29" t="s">
        <v>208</v>
      </c>
      <c r="R33" s="185" t="s">
        <v>9</v>
      </c>
      <c r="S33" s="29" t="s">
        <v>210</v>
      </c>
      <c r="T33" s="29" t="s">
        <v>209</v>
      </c>
      <c r="U33" s="29"/>
      <c r="V33" s="29"/>
      <c r="W33" s="18"/>
      <c r="X33" s="124"/>
      <c r="AO33" s="29" t="s">
        <v>4</v>
      </c>
      <c r="AP33" s="44">
        <f t="shared" si="18"/>
        <v>0.89999999999999991</v>
      </c>
      <c r="AQ33" s="44">
        <f t="shared" ca="1" si="19"/>
        <v>0.91133439290958063</v>
      </c>
      <c r="AR33" s="51">
        <f t="shared" si="20"/>
        <v>0.84592263972072002</v>
      </c>
      <c r="AS33" s="51">
        <f t="shared" si="20"/>
        <v>1</v>
      </c>
      <c r="AT33" s="51">
        <f t="shared" si="20"/>
        <v>1.2025000000000001</v>
      </c>
      <c r="AU33" s="51">
        <f t="shared" si="21"/>
        <v>0</v>
      </c>
      <c r="AV33" s="44">
        <f t="shared" si="22"/>
        <v>0.12122613763178229</v>
      </c>
      <c r="AW33" s="51">
        <f t="shared" si="23"/>
        <v>1</v>
      </c>
      <c r="AX33" s="51">
        <f t="shared" si="24"/>
        <v>1.1126773318021059</v>
      </c>
      <c r="AY33" s="51">
        <f t="shared" si="24"/>
        <v>1</v>
      </c>
      <c r="AZ33" s="51">
        <f>AZ12*INDEX(数据总览!$CI$14:$CI$17,$D$4,1)*CJ11*AR33*AS33*AT33/INDEX(将领生存转换,$D$4,1)</f>
        <v>0</v>
      </c>
      <c r="BA33" s="51" t="e">
        <f t="shared" si="25"/>
        <v>#N/A</v>
      </c>
      <c r="BB33" s="51">
        <f t="shared" si="26"/>
        <v>0</v>
      </c>
      <c r="BC33" s="51">
        <f t="shared" si="27"/>
        <v>0</v>
      </c>
      <c r="BD33" s="98" t="e">
        <f>BD12*(1+INDEX(数据总览!$D$9:$H$27,INT(SUBSTITUTE(AO33,"星",""))+1,$D$5))</f>
        <v>#N/A</v>
      </c>
      <c r="BE33" s="98">
        <f t="shared" si="28"/>
        <v>0</v>
      </c>
      <c r="BF33" s="51">
        <f t="shared" si="35"/>
        <v>0</v>
      </c>
      <c r="BG33" s="98">
        <f t="shared" si="36"/>
        <v>0</v>
      </c>
      <c r="BH33" s="98" t="e">
        <f>(CJ11*BH12*(1+INDEX(武将期望总加成,INT(SUBSTITUTE($AO12,"星",""))+1,$D$5)))/(1+数据总览!$D$4)</f>
        <v>#N/A</v>
      </c>
      <c r="BI33" s="98">
        <f t="shared" si="37"/>
        <v>0</v>
      </c>
      <c r="BJ33" s="51">
        <f>BJ12*INDEX(数据总览!$CI$14:$CI$17,$D$4,1)*CJ11*AR33</f>
        <v>0</v>
      </c>
      <c r="BK33" s="51">
        <f>BK12*INDEX(数据总览!$CI$14:$CI$17,$D$4,1)*CJ11*AR33</f>
        <v>0</v>
      </c>
      <c r="BL33" s="51" t="e">
        <f t="shared" si="29"/>
        <v>#N/A</v>
      </c>
      <c r="BM33" s="51" t="e">
        <f t="shared" si="29"/>
        <v>#N/A</v>
      </c>
      <c r="BN33" s="51">
        <f t="shared" si="38"/>
        <v>0</v>
      </c>
      <c r="BO33" s="51" t="e">
        <f>BO12/INDEX(将领输出转换,$D$4,1)*INDEX(将领生存转换,$D$4,1)*(1+INDEX(数据总览!$D$9:$H$27,INT(SUBSTITUTE(AO33,"星",""))+1,$D$5))</f>
        <v>#N/A</v>
      </c>
      <c r="BP33" s="51">
        <f t="shared" si="30"/>
        <v>0</v>
      </c>
      <c r="BQ33" s="51">
        <f t="shared" si="31"/>
        <v>0</v>
      </c>
      <c r="BR33" s="51">
        <f t="shared" si="31"/>
        <v>0</v>
      </c>
      <c r="BS33" s="98">
        <f t="shared" si="32"/>
        <v>0</v>
      </c>
      <c r="BT33" s="98">
        <f t="shared" ca="1" si="32"/>
        <v>4.2431792328636017E-2</v>
      </c>
      <c r="BU33" s="51">
        <f t="shared" si="39"/>
        <v>0</v>
      </c>
      <c r="BV33" s="52">
        <f t="shared" si="40"/>
        <v>0.94191770495393923</v>
      </c>
      <c r="BW33" s="51">
        <f t="shared" si="41"/>
        <v>0</v>
      </c>
      <c r="BX33" s="51">
        <f t="shared" si="33"/>
        <v>0</v>
      </c>
      <c r="BY33" s="51">
        <f t="shared" si="34"/>
        <v>0</v>
      </c>
      <c r="CE33" s="29" t="s">
        <v>1</v>
      </c>
      <c r="CF33" s="18" t="e">
        <f>(1+INDEX(数据总览!$D11:$H11,1,$D$5))*INDEX(将领输出转换,$D$4,1)</f>
        <v>#N/A</v>
      </c>
      <c r="CG33" s="18" t="e">
        <f>(1*(1+INDEX(数据总览!$D11:$H11,1,$D$5)))*INDEX(将领生存转换,$D$4,1)</f>
        <v>#N/A</v>
      </c>
      <c r="CH33" s="18" t="e">
        <f>SUM(CF33:CG33)</f>
        <v>#N/A</v>
      </c>
      <c r="CI33" s="18">
        <f ca="1">(CJ8*($BV30+AP30+AQ30)*AR30*AS30*AT30+AU30)/(1+数据总览!$D$4)*INDEX(将领输出转换,$D$4,1)+BY30</f>
        <v>3.628330493959643</v>
      </c>
      <c r="CJ33" s="18">
        <f t="shared" si="42"/>
        <v>3.851126889391685</v>
      </c>
      <c r="CK33" s="18" t="e">
        <f>(BA30+BB30+BC30+BD30+BE30+BF30+BG30+BU30)*(1+BI30)+BW30/2+BH30</f>
        <v>#N/A</v>
      </c>
      <c r="CL33" s="18" t="e">
        <f ca="1">(BJ30+BK30+BL30+BM30+BN30+BO30+BP30+BQ30+BR30+BT30)*(1+BS30)+BW30/2</f>
        <v>#N/A</v>
      </c>
      <c r="CM33" s="18" t="e">
        <f ca="1">SUM(CI33:CL33)</f>
        <v>#N/A</v>
      </c>
      <c r="CN33" s="18" t="e">
        <f t="shared" ca="1" si="43"/>
        <v>#N/A</v>
      </c>
      <c r="CO33" s="18" t="e">
        <f t="shared" ca="1" si="43"/>
        <v>#N/A</v>
      </c>
      <c r="CP33" s="18" t="e">
        <f ca="1">CM33/CH33-1</f>
        <v>#N/A</v>
      </c>
    </row>
    <row r="34" spans="1:102">
      <c r="A34" s="29"/>
      <c r="B34" s="29"/>
      <c r="C34" s="29" t="s">
        <v>27</v>
      </c>
      <c r="D34" s="29" t="e">
        <f ca="1">CP31*10000</f>
        <v>#N/A</v>
      </c>
      <c r="E34" s="29"/>
      <c r="F34" s="14"/>
      <c r="G34" s="14">
        <f t="shared" ref="G34:I36" ca="1" si="44">CK77</f>
        <v>0</v>
      </c>
      <c r="H34" s="14">
        <f t="shared" ca="1" si="44"/>
        <v>0.57773639524413478</v>
      </c>
      <c r="I34" s="14">
        <f t="shared" ca="1" si="44"/>
        <v>0.33939620348682642</v>
      </c>
      <c r="J34" s="14">
        <f ca="1">CN77</f>
        <v>-5.5493073364010125E-2</v>
      </c>
      <c r="K34" s="14">
        <f ca="1">CO77</f>
        <v>0.1383604746330489</v>
      </c>
      <c r="L34" s="14"/>
      <c r="M34" s="14" t="e">
        <f t="shared" ref="M34:O37" si="45">CI112</f>
        <v>#N/A</v>
      </c>
      <c r="N34" s="14" t="e">
        <f t="shared" si="45"/>
        <v>#N/A</v>
      </c>
      <c r="O34" s="14" t="e">
        <f t="shared" ca="1" si="45"/>
        <v>#N/A</v>
      </c>
      <c r="P34" s="185"/>
      <c r="Q34" s="14" t="e">
        <f t="shared" ref="Q34:T37" ca="1" si="46">CJ54</f>
        <v>#N/A</v>
      </c>
      <c r="R34" s="14" t="e">
        <f t="shared" ca="1" si="46"/>
        <v>#N/A</v>
      </c>
      <c r="S34" s="14" t="e">
        <f t="shared" ca="1" si="46"/>
        <v>#N/A</v>
      </c>
      <c r="T34" s="14" t="e">
        <f t="shared" ca="1" si="46"/>
        <v>#N/A</v>
      </c>
      <c r="U34" s="29"/>
      <c r="V34" s="29"/>
      <c r="W34" s="18"/>
      <c r="X34" s="124"/>
      <c r="AO34" s="29" t="s">
        <v>15</v>
      </c>
      <c r="AP34" s="44">
        <f t="shared" si="18"/>
        <v>1</v>
      </c>
      <c r="AQ34" s="44">
        <f t="shared" ca="1" si="19"/>
        <v>1.0072649540779477</v>
      </c>
      <c r="AR34" s="51">
        <f t="shared" si="20"/>
        <v>0.84592263972072002</v>
      </c>
      <c r="AS34" s="51">
        <f t="shared" si="20"/>
        <v>1</v>
      </c>
      <c r="AT34" s="51">
        <f t="shared" si="20"/>
        <v>1.2025000000000001</v>
      </c>
      <c r="AU34" s="51">
        <f t="shared" si="21"/>
        <v>0</v>
      </c>
      <c r="AV34" s="44">
        <f t="shared" si="22"/>
        <v>0.12122613763178229</v>
      </c>
      <c r="AW34" s="51">
        <f t="shared" si="23"/>
        <v>1</v>
      </c>
      <c r="AX34" s="51">
        <f t="shared" si="24"/>
        <v>1.1126773318021059</v>
      </c>
      <c r="AY34" s="51">
        <f t="shared" si="24"/>
        <v>1</v>
      </c>
      <c r="AZ34" s="51">
        <f>AZ13*INDEX(数据总览!$CI$14:$CI$17,$D$4,1)*CJ12*AR34*AS34*AT34/INDEX(将领生存转换,$D$4,1)</f>
        <v>0</v>
      </c>
      <c r="BA34" s="51" t="e">
        <f t="shared" si="25"/>
        <v>#N/A</v>
      </c>
      <c r="BB34" s="51">
        <f t="shared" si="26"/>
        <v>0</v>
      </c>
      <c r="BC34" s="51">
        <f t="shared" si="27"/>
        <v>0</v>
      </c>
      <c r="BD34" s="98" t="e">
        <f>BD13*(1+INDEX(数据总览!$D$9:$H$27,INT(SUBSTITUTE(AO34,"星",""))+1,$D$5))</f>
        <v>#N/A</v>
      </c>
      <c r="BE34" s="98">
        <f t="shared" si="28"/>
        <v>0</v>
      </c>
      <c r="BF34" s="51">
        <f t="shared" si="35"/>
        <v>0</v>
      </c>
      <c r="BG34" s="98">
        <f t="shared" si="36"/>
        <v>0</v>
      </c>
      <c r="BH34" s="98" t="e">
        <f>(CJ12*BH13*(1+INDEX(武将期望总加成,INT(SUBSTITUTE($AO13,"星",""))+1,$D$5)))/(1+数据总览!$D$4)</f>
        <v>#N/A</v>
      </c>
      <c r="BI34" s="98">
        <f t="shared" si="37"/>
        <v>0</v>
      </c>
      <c r="BJ34" s="51">
        <f>BJ13*INDEX(数据总览!$CI$14:$CI$17,$D$4,1)*CJ12*AR34</f>
        <v>0</v>
      </c>
      <c r="BK34" s="51">
        <f>BK13*INDEX(数据总览!$CI$14:$CI$17,$D$4,1)*CJ12*AR34</f>
        <v>0</v>
      </c>
      <c r="BL34" s="51" t="e">
        <f t="shared" si="29"/>
        <v>#N/A</v>
      </c>
      <c r="BM34" s="51" t="e">
        <f t="shared" si="29"/>
        <v>#N/A</v>
      </c>
      <c r="BN34" s="51">
        <f t="shared" si="38"/>
        <v>0</v>
      </c>
      <c r="BO34" s="51" t="e">
        <f>BO13/INDEX(将领输出转换,$D$4,1)*INDEX(将领生存转换,$D$4,1)*(1+INDEX(数据总览!$D$9:$H$27,INT(SUBSTITUTE(AO34,"星",""))+1,$D$5))</f>
        <v>#N/A</v>
      </c>
      <c r="BP34" s="51">
        <f t="shared" si="30"/>
        <v>0</v>
      </c>
      <c r="BQ34" s="51">
        <f t="shared" si="31"/>
        <v>0</v>
      </c>
      <c r="BR34" s="51">
        <f t="shared" si="31"/>
        <v>0</v>
      </c>
      <c r="BS34" s="98">
        <f t="shared" si="32"/>
        <v>0</v>
      </c>
      <c r="BT34" s="98">
        <f t="shared" ca="1" si="32"/>
        <v>4.5536557620975242E-2</v>
      </c>
      <c r="BU34" s="51">
        <f t="shared" si="39"/>
        <v>0</v>
      </c>
      <c r="BV34" s="52">
        <f t="shared" si="40"/>
        <v>0.94191770495393923</v>
      </c>
      <c r="BW34" s="51">
        <f t="shared" si="41"/>
        <v>0</v>
      </c>
      <c r="BX34" s="51">
        <f t="shared" si="33"/>
        <v>0</v>
      </c>
      <c r="BY34" s="51">
        <f t="shared" si="34"/>
        <v>0</v>
      </c>
      <c r="CE34" s="29" t="s">
        <v>2</v>
      </c>
      <c r="CF34" s="18" t="e">
        <f>(1+INDEX(数据总览!$D12:$H12,1,$D$5))*INDEX(将领输出转换,$D$4,1)</f>
        <v>#N/A</v>
      </c>
      <c r="CG34" s="18" t="e">
        <f>(1*(1+INDEX(数据总览!$D12:$H12,1,$D$5)))*INDEX(将领生存转换,$D$4,1)</f>
        <v>#N/A</v>
      </c>
      <c r="CH34" s="18" t="e">
        <f>SUM(CF34:CG34)</f>
        <v>#N/A</v>
      </c>
      <c r="CI34" s="18">
        <f ca="1">(CJ9*($BV31+AP31+AQ31)*AR31*AS31*AT31+AU31)/(1+数据总览!$D$4)*INDEX(将领输出转换,$D$4,1)+BY31</f>
        <v>4.0267949856659975</v>
      </c>
      <c r="CJ34" s="18">
        <f t="shared" si="42"/>
        <v>3.851126889391685</v>
      </c>
      <c r="CK34" s="18" t="e">
        <f>(BA31+BB31+BC31+BD31+BE31+BF31+BG31+BU31)*(1+BI31)+BW31/2+BH31</f>
        <v>#N/A</v>
      </c>
      <c r="CL34" s="18" t="e">
        <f ca="1">(BJ31+BK31+BL31+BM31+BN31+BO31+BP31+BQ31+BR31+BT31)*(1+BS31)+BW31/2</f>
        <v>#N/A</v>
      </c>
      <c r="CM34" s="18" t="e">
        <f ca="1">SUM(CI34:CL34)</f>
        <v>#N/A</v>
      </c>
      <c r="CN34" s="18" t="e">
        <f t="shared" ca="1" si="43"/>
        <v>#N/A</v>
      </c>
      <c r="CO34" s="18" t="e">
        <f t="shared" ca="1" si="43"/>
        <v>#N/A</v>
      </c>
      <c r="CP34" s="18" t="e">
        <f ca="1">CM34/CH34-1</f>
        <v>#N/A</v>
      </c>
    </row>
    <row r="35" spans="1:102">
      <c r="A35" s="29"/>
      <c r="B35" s="29"/>
      <c r="C35" s="29" t="s">
        <v>14</v>
      </c>
      <c r="D35" s="29" t="e">
        <f ca="1">CP32*10000</f>
        <v>#N/A</v>
      </c>
      <c r="E35" s="29"/>
      <c r="F35" s="14"/>
      <c r="G35" s="14">
        <f t="shared" ca="1" si="44"/>
        <v>0</v>
      </c>
      <c r="H35" s="14">
        <f t="shared" ca="1" si="44"/>
        <v>0.56027563991549512</v>
      </c>
      <c r="I35" s="14">
        <f t="shared" ca="1" si="44"/>
        <v>0.36183438028241793</v>
      </c>
      <c r="J35" s="14">
        <f ca="1">CN78</f>
        <v>-7.6521525198116599E-2</v>
      </c>
      <c r="K35" s="14">
        <f ca="1">CO78</f>
        <v>0.1544115050002037</v>
      </c>
      <c r="L35" s="14"/>
      <c r="M35" s="14" t="e">
        <f t="shared" si="45"/>
        <v>#N/A</v>
      </c>
      <c r="N35" s="14" t="e">
        <f t="shared" si="45"/>
        <v>#N/A</v>
      </c>
      <c r="O35" s="14" t="e">
        <f t="shared" ca="1" si="45"/>
        <v>#N/A</v>
      </c>
      <c r="P35" s="185"/>
      <c r="Q35" s="14" t="e">
        <f t="shared" ca="1" si="46"/>
        <v>#N/A</v>
      </c>
      <c r="R35" s="14" t="e">
        <f t="shared" ca="1" si="46"/>
        <v>#N/A</v>
      </c>
      <c r="S35" s="14" t="e">
        <f t="shared" ca="1" si="46"/>
        <v>#N/A</v>
      </c>
      <c r="T35" s="14" t="e">
        <f t="shared" ca="1" si="46"/>
        <v>#N/A</v>
      </c>
      <c r="U35" s="29"/>
      <c r="V35" s="29"/>
      <c r="W35" s="18"/>
      <c r="X35" s="124"/>
      <c r="AN35" s="29"/>
      <c r="AO35" s="29" t="s">
        <v>16</v>
      </c>
      <c r="AP35" s="44">
        <f t="shared" si="18"/>
        <v>1.1000000000000001</v>
      </c>
      <c r="AQ35" s="44">
        <f t="shared" ca="1" si="19"/>
        <v>1.1031956343077667</v>
      </c>
      <c r="AR35" s="51">
        <f t="shared" si="20"/>
        <v>0.84592263972072002</v>
      </c>
      <c r="AS35" s="51">
        <f t="shared" si="20"/>
        <v>1</v>
      </c>
      <c r="AT35" s="51">
        <f t="shared" si="20"/>
        <v>1.2025000000000001</v>
      </c>
      <c r="AU35" s="51">
        <f t="shared" si="21"/>
        <v>0</v>
      </c>
      <c r="AV35" s="44">
        <f t="shared" si="22"/>
        <v>0.12122613763178229</v>
      </c>
      <c r="AW35" s="51">
        <f t="shared" si="23"/>
        <v>1</v>
      </c>
      <c r="AX35" s="51">
        <f t="shared" si="24"/>
        <v>1.1126773318021059</v>
      </c>
      <c r="AY35" s="51">
        <f t="shared" si="24"/>
        <v>1</v>
      </c>
      <c r="AZ35" s="51">
        <f>AZ14*INDEX(数据总览!$CI$14:$CI$17,$D$4,1)*CJ13*AR35*AS35*AT35/INDEX(将领生存转换,$D$4,1)</f>
        <v>0</v>
      </c>
      <c r="BA35" s="51" t="e">
        <f t="shared" si="25"/>
        <v>#N/A</v>
      </c>
      <c r="BB35" s="51">
        <f t="shared" si="26"/>
        <v>0</v>
      </c>
      <c r="BC35" s="51">
        <f t="shared" si="27"/>
        <v>0</v>
      </c>
      <c r="BD35" s="98" t="e">
        <f>BD14*(1+INDEX(数据总览!$D$9:$H$27,INT(SUBSTITUTE(AO35,"星",""))+1,$D$5))</f>
        <v>#N/A</v>
      </c>
      <c r="BE35" s="98">
        <f t="shared" si="28"/>
        <v>0</v>
      </c>
      <c r="BF35" s="51">
        <f t="shared" si="35"/>
        <v>0</v>
      </c>
      <c r="BG35" s="98">
        <f t="shared" si="36"/>
        <v>0</v>
      </c>
      <c r="BH35" s="98" t="e">
        <f>(CJ13*BH14*(1+INDEX(武将期望总加成,INT(SUBSTITUTE($AO14,"星",""))+1,$D$5)))/(1+数据总览!$D$4)</f>
        <v>#N/A</v>
      </c>
      <c r="BI35" s="98">
        <f t="shared" si="37"/>
        <v>0</v>
      </c>
      <c r="BJ35" s="51">
        <f>BJ14*INDEX(数据总览!$CI$14:$CI$17,$D$4,1)*CJ13*AR35</f>
        <v>0</v>
      </c>
      <c r="BK35" s="51">
        <f>BK14*INDEX(数据总览!$CI$14:$CI$17,$D$4,1)*CJ13*AR35</f>
        <v>0</v>
      </c>
      <c r="BL35" s="51" t="e">
        <f t="shared" si="29"/>
        <v>#N/A</v>
      </c>
      <c r="BM35" s="51" t="e">
        <f t="shared" si="29"/>
        <v>#N/A</v>
      </c>
      <c r="BN35" s="51">
        <f t="shared" si="38"/>
        <v>0</v>
      </c>
      <c r="BO35" s="51" t="e">
        <f>BO14/INDEX(将领输出转换,$D$4,1)*INDEX(将领生存转换,$D$4,1)*(1+INDEX(数据总览!$D$9:$H$27,INT(SUBSTITUTE(AO35,"星",""))+1,$D$5))</f>
        <v>#N/A</v>
      </c>
      <c r="BP35" s="51">
        <f t="shared" si="30"/>
        <v>0</v>
      </c>
      <c r="BQ35" s="51">
        <f t="shared" si="31"/>
        <v>0</v>
      </c>
      <c r="BR35" s="51">
        <f t="shared" si="31"/>
        <v>0</v>
      </c>
      <c r="BS35" s="98">
        <f t="shared" si="32"/>
        <v>0</v>
      </c>
      <c r="BT35" s="98">
        <f t="shared" ca="1" si="32"/>
        <v>4.8641322913314466E-2</v>
      </c>
      <c r="BU35" s="51">
        <f t="shared" si="39"/>
        <v>0</v>
      </c>
      <c r="BV35" s="52">
        <f t="shared" si="40"/>
        <v>0.94191770495393923</v>
      </c>
      <c r="BW35" s="51">
        <f t="shared" si="41"/>
        <v>0</v>
      </c>
      <c r="BX35" s="51">
        <f t="shared" si="33"/>
        <v>0</v>
      </c>
      <c r="BY35" s="51">
        <f t="shared" si="34"/>
        <v>0</v>
      </c>
      <c r="CE35" s="29" t="s">
        <v>3</v>
      </c>
      <c r="CF35" s="18" t="e">
        <f>(1+INDEX(数据总览!$D13:$H13,1,$D$5))*INDEX(将领输出转换,$D$4,1)</f>
        <v>#N/A</v>
      </c>
      <c r="CG35" s="18" t="e">
        <f>(1*(1+INDEX(数据总览!$D13:$H13,1,$D$5)))*INDEX(将领生存转换,$D$4,1)</f>
        <v>#N/A</v>
      </c>
      <c r="CH35" s="18" t="e">
        <f>SUM(CF35:CG35)</f>
        <v>#N/A</v>
      </c>
      <c r="CI35" s="18">
        <f ca="1">(CJ10*($BV32+AP32+AQ32)*AR32*AS32*AT32+AU32)/(1+数据总览!$D$4)*INDEX(将领输出转换,$D$4,1)+BY32</f>
        <v>4.4369047468784997</v>
      </c>
      <c r="CJ35" s="18">
        <f t="shared" si="42"/>
        <v>3.851126889391685</v>
      </c>
      <c r="CK35" s="18" t="e">
        <f t="shared" ref="CK35:CK47" si="47">(BA32+BB32+BC32+BD32+BE32+BF32+BG32+BU32)*(1+BI32)+BW32/2+BH32</f>
        <v>#N/A</v>
      </c>
      <c r="CL35" s="18" t="e">
        <f t="shared" ref="CL35:CL47" ca="1" si="48">(BJ32+BK32+BL32+BM32+BN32+BO32+BP32+BQ32+BR32+BT32)*(1+BS32)+BW32/2</f>
        <v>#N/A</v>
      </c>
      <c r="CM35" s="18" t="e">
        <f t="shared" ref="CM35:CM47" ca="1" si="49">SUM(CI35:CL35)</f>
        <v>#N/A</v>
      </c>
      <c r="CN35" s="18" t="e">
        <f t="shared" ref="CN35:CN47" ca="1" si="50">(CI35+CK35)/CF35-1</f>
        <v>#N/A</v>
      </c>
      <c r="CO35" s="18" t="e">
        <f t="shared" ref="CO35:CO47" ca="1" si="51">(CJ35+CL35)/CG35-1</f>
        <v>#N/A</v>
      </c>
      <c r="CP35" s="18" t="e">
        <f t="shared" ref="CP35:CP47" ca="1" si="52">CM35/CH35-1</f>
        <v>#N/A</v>
      </c>
    </row>
    <row r="36" spans="1:102">
      <c r="A36" s="29"/>
      <c r="B36" s="29"/>
      <c r="C36" s="29" t="s">
        <v>43</v>
      </c>
      <c r="D36" s="29" t="e">
        <f ca="1">CP33*10000</f>
        <v>#N/A</v>
      </c>
      <c r="E36" s="29"/>
      <c r="F36" s="14"/>
      <c r="G36" s="14">
        <f t="shared" ca="1" si="44"/>
        <v>0</v>
      </c>
      <c r="H36" s="14">
        <f t="shared" ca="1" si="44"/>
        <v>0.54548560433293625</v>
      </c>
      <c r="I36" s="14">
        <f t="shared" ca="1" si="44"/>
        <v>0.37722677775344088</v>
      </c>
      <c r="J36" s="14">
        <f t="shared" ref="J36:K38" ca="1" si="53">CN79</f>
        <v>-9.1738455684660367E-2</v>
      </c>
      <c r="K36" s="14">
        <f t="shared" ca="1" si="53"/>
        <v>0.16902607359828342</v>
      </c>
      <c r="L36" s="14"/>
      <c r="M36" s="14" t="e">
        <f t="shared" si="45"/>
        <v>#N/A</v>
      </c>
      <c r="N36" s="14" t="e">
        <f t="shared" si="45"/>
        <v>#N/A</v>
      </c>
      <c r="O36" s="14" t="e">
        <f t="shared" ca="1" si="45"/>
        <v>#N/A</v>
      </c>
      <c r="P36" s="185"/>
      <c r="Q36" s="14" t="e">
        <f t="shared" ca="1" si="46"/>
        <v>#N/A</v>
      </c>
      <c r="R36" s="14" t="e">
        <f t="shared" ca="1" si="46"/>
        <v>#N/A</v>
      </c>
      <c r="S36" s="14" t="e">
        <f t="shared" ca="1" si="46"/>
        <v>#N/A</v>
      </c>
      <c r="T36" s="14" t="e">
        <f t="shared" ca="1" si="46"/>
        <v>#N/A</v>
      </c>
      <c r="U36" s="29"/>
      <c r="V36" s="29"/>
      <c r="W36" s="18"/>
      <c r="X36" s="124"/>
      <c r="AN36" s="29"/>
      <c r="AO36" s="29" t="s">
        <v>1015</v>
      </c>
      <c r="AP36" s="44">
        <f t="shared" si="18"/>
        <v>1.2</v>
      </c>
      <c r="AQ36" s="44">
        <f t="shared" ca="1" si="19"/>
        <v>1.199126433599037</v>
      </c>
      <c r="AR36" s="51">
        <f t="shared" si="20"/>
        <v>0.84592263972072002</v>
      </c>
      <c r="AS36" s="51">
        <f t="shared" si="20"/>
        <v>1</v>
      </c>
      <c r="AT36" s="51">
        <f t="shared" si="20"/>
        <v>1.2025000000000001</v>
      </c>
      <c r="AU36" s="51">
        <f t="shared" si="21"/>
        <v>0</v>
      </c>
      <c r="AV36" s="44">
        <f t="shared" si="22"/>
        <v>0.12122613763178229</v>
      </c>
      <c r="AW36" s="51">
        <f t="shared" si="23"/>
        <v>1</v>
      </c>
      <c r="AX36" s="51">
        <f t="shared" si="24"/>
        <v>1.1126773318021059</v>
      </c>
      <c r="AY36" s="51">
        <f t="shared" si="24"/>
        <v>1</v>
      </c>
      <c r="AZ36" s="51">
        <f>AZ15*INDEX(数据总览!$CI$14:$CI$17,$D$4,1)*CJ14*AR36*AS36*AT36/INDEX(将领生存转换,$D$4,1)</f>
        <v>0</v>
      </c>
      <c r="BA36" s="51" t="e">
        <f t="shared" si="25"/>
        <v>#N/A</v>
      </c>
      <c r="BB36" s="51">
        <f t="shared" si="26"/>
        <v>0</v>
      </c>
      <c r="BC36" s="51">
        <f t="shared" si="27"/>
        <v>0</v>
      </c>
      <c r="BD36" s="98" t="e">
        <f>BD15*(1+INDEX(数据总览!$D$9:$H$27,INT(SUBSTITUTE(AO36,"星",""))+1,$D$5))</f>
        <v>#N/A</v>
      </c>
      <c r="BE36" s="98">
        <f t="shared" si="28"/>
        <v>0</v>
      </c>
      <c r="BF36" s="51">
        <f t="shared" si="35"/>
        <v>0</v>
      </c>
      <c r="BG36" s="98">
        <f t="shared" si="36"/>
        <v>0</v>
      </c>
      <c r="BH36" s="98" t="e">
        <f>(CJ14*BH15*(1+INDEX(武将期望总加成,INT(SUBSTITUTE($AO15,"星",""))+1,$D$5)))/(1+数据总览!$D$4)</f>
        <v>#N/A</v>
      </c>
      <c r="BI36" s="98">
        <f t="shared" si="37"/>
        <v>0</v>
      </c>
      <c r="BJ36" s="51">
        <f>BJ15*INDEX(数据总览!$CI$14:$CI$17,$D$4,1)*CJ14*AR36</f>
        <v>0</v>
      </c>
      <c r="BK36" s="51">
        <f>BK15*INDEX(数据总览!$CI$14:$CI$17,$D$4,1)*CJ14*AR36</f>
        <v>0</v>
      </c>
      <c r="BL36" s="51" t="e">
        <f t="shared" si="29"/>
        <v>#N/A</v>
      </c>
      <c r="BM36" s="51" t="e">
        <f t="shared" si="29"/>
        <v>#N/A</v>
      </c>
      <c r="BN36" s="51">
        <f t="shared" si="38"/>
        <v>0</v>
      </c>
      <c r="BO36" s="51" t="e">
        <f>BO15/INDEX(将领输出转换,$D$4,1)*INDEX(将领生存转换,$D$4,1)*(1+INDEX(数据总览!$D$9:$H$27,INT(SUBSTITUTE(AO36,"星",""))+1,$D$5))</f>
        <v>#N/A</v>
      </c>
      <c r="BP36" s="51">
        <f t="shared" si="30"/>
        <v>0</v>
      </c>
      <c r="BQ36" s="51">
        <f t="shared" si="31"/>
        <v>0</v>
      </c>
      <c r="BR36" s="51">
        <f t="shared" si="31"/>
        <v>0</v>
      </c>
      <c r="BS36" s="98">
        <f t="shared" si="32"/>
        <v>0</v>
      </c>
      <c r="BT36" s="98">
        <f t="shared" ca="1" si="32"/>
        <v>5.1746088205653684E-2</v>
      </c>
      <c r="BU36" s="51">
        <f t="shared" si="39"/>
        <v>0</v>
      </c>
      <c r="BV36" s="52">
        <f t="shared" si="40"/>
        <v>0.94191770495393923</v>
      </c>
      <c r="BW36" s="51">
        <f t="shared" si="41"/>
        <v>0</v>
      </c>
      <c r="BX36" s="51">
        <f t="shared" si="33"/>
        <v>0</v>
      </c>
      <c r="BY36" s="51">
        <f t="shared" si="34"/>
        <v>0</v>
      </c>
      <c r="CE36" s="29" t="s">
        <v>4</v>
      </c>
      <c r="CF36" s="18" t="e">
        <f>(1+INDEX(数据总览!$D14:$H14,1,$D$5))*INDEX(将领输出转换,$D$4,1)</f>
        <v>#N/A</v>
      </c>
      <c r="CG36" s="18" t="e">
        <f>(1*(1+INDEX(数据总览!$D14:$H14,1,$D$5)))*INDEX(将领生存转换,$D$4,1)</f>
        <v>#N/A</v>
      </c>
      <c r="CH36" s="18" t="e">
        <f t="shared" ref="CH36:CH47" si="54">SUM(CF36:CG36)</f>
        <v>#N/A</v>
      </c>
      <c r="CI36" s="18">
        <f ca="1">(CJ11*($BV33+AP33+AQ33)*AR33*AS33*AT33+AU33)/(1+数据总览!$D$4)*INDEX(将领输出转换,$D$4,1)+BY33</f>
        <v>4.8586597882117308</v>
      </c>
      <c r="CJ36" s="18">
        <f t="shared" si="42"/>
        <v>3.851126889391685</v>
      </c>
      <c r="CK36" s="18" t="e">
        <f t="shared" si="47"/>
        <v>#N/A</v>
      </c>
      <c r="CL36" s="18" t="e">
        <f t="shared" ca="1" si="48"/>
        <v>#N/A</v>
      </c>
      <c r="CM36" s="18" t="e">
        <f t="shared" ca="1" si="49"/>
        <v>#N/A</v>
      </c>
      <c r="CN36" s="18" t="e">
        <f t="shared" ca="1" si="50"/>
        <v>#N/A</v>
      </c>
      <c r="CO36" s="18" t="e">
        <f t="shared" ca="1" si="51"/>
        <v>#N/A</v>
      </c>
      <c r="CP36" s="18" t="e">
        <f t="shared" ca="1" si="52"/>
        <v>#N/A</v>
      </c>
    </row>
    <row r="37" spans="1:102">
      <c r="A37" s="29"/>
      <c r="B37" s="29"/>
      <c r="C37" s="29" t="s">
        <v>2</v>
      </c>
      <c r="D37" s="29" t="e">
        <f ca="1">CP34*10000</f>
        <v>#N/A</v>
      </c>
      <c r="E37" s="29"/>
      <c r="F37" s="14"/>
      <c r="G37" s="14">
        <f t="shared" ref="G37:G48" ca="1" si="55">CK80</f>
        <v>0</v>
      </c>
      <c r="H37" s="14">
        <f t="shared" ref="H37:H48" ca="1" si="56">CL80</f>
        <v>0.5326540383024484</v>
      </c>
      <c r="I37" s="14">
        <f t="shared" ref="I37:I48" ca="1" si="57">CM80</f>
        <v>0.38794005444574597</v>
      </c>
      <c r="J37" s="14">
        <f t="shared" ca="1" si="53"/>
        <v>-0.10304391044318693</v>
      </c>
      <c r="K37" s="14">
        <f t="shared" ca="1" si="53"/>
        <v>0.18244981769499263</v>
      </c>
      <c r="L37" s="14"/>
      <c r="M37" s="14" t="e">
        <f t="shared" si="45"/>
        <v>#N/A</v>
      </c>
      <c r="N37" s="14" t="e">
        <f t="shared" si="45"/>
        <v>#N/A</v>
      </c>
      <c r="O37" s="14" t="e">
        <f t="shared" ca="1" si="45"/>
        <v>#N/A</v>
      </c>
      <c r="P37" s="185"/>
      <c r="Q37" s="14" t="e">
        <f t="shared" ca="1" si="46"/>
        <v>#N/A</v>
      </c>
      <c r="R37" s="14" t="e">
        <f t="shared" ca="1" si="46"/>
        <v>#N/A</v>
      </c>
      <c r="S37" s="14" t="e">
        <f t="shared" ca="1" si="46"/>
        <v>#N/A</v>
      </c>
      <c r="T37" s="14" t="e">
        <f t="shared" ca="1" si="46"/>
        <v>#N/A</v>
      </c>
      <c r="U37" s="29"/>
      <c r="V37" s="29"/>
      <c r="W37" s="18"/>
      <c r="X37" s="124"/>
      <c r="AN37" s="29"/>
      <c r="AO37" s="29" t="s">
        <v>1016</v>
      </c>
      <c r="AP37" s="44">
        <f t="shared" si="18"/>
        <v>1.3</v>
      </c>
      <c r="AQ37" s="44">
        <f t="shared" ca="1" si="19"/>
        <v>1.2950573519517596</v>
      </c>
      <c r="AR37" s="51">
        <f t="shared" si="20"/>
        <v>0.84592263972072002</v>
      </c>
      <c r="AS37" s="51">
        <f t="shared" si="20"/>
        <v>1</v>
      </c>
      <c r="AT37" s="51">
        <f t="shared" si="20"/>
        <v>1.2025000000000001</v>
      </c>
      <c r="AU37" s="51">
        <f t="shared" si="21"/>
        <v>0</v>
      </c>
      <c r="AV37" s="44">
        <f t="shared" si="22"/>
        <v>0.12122613763178229</v>
      </c>
      <c r="AW37" s="51">
        <f t="shared" si="23"/>
        <v>1</v>
      </c>
      <c r="AX37" s="51">
        <f t="shared" si="24"/>
        <v>1.1126773318021059</v>
      </c>
      <c r="AY37" s="51">
        <f t="shared" si="24"/>
        <v>1</v>
      </c>
      <c r="AZ37" s="51">
        <f>AZ16*INDEX(数据总览!$CI$14:$CI$17,$D$4,1)*CJ15*AR37*AS37*AT37/INDEX(将领生存转换,$D$4,1)</f>
        <v>0</v>
      </c>
      <c r="BA37" s="51" t="e">
        <f t="shared" si="25"/>
        <v>#N/A</v>
      </c>
      <c r="BB37" s="51">
        <f t="shared" si="26"/>
        <v>0</v>
      </c>
      <c r="BC37" s="51">
        <f t="shared" si="27"/>
        <v>0</v>
      </c>
      <c r="BD37" s="98" t="e">
        <f>BD16*(1+INDEX(数据总览!$D$9:$H$27,INT(SUBSTITUTE(AO37,"星",""))+1,$D$5))</f>
        <v>#N/A</v>
      </c>
      <c r="BE37" s="98">
        <f t="shared" si="28"/>
        <v>0</v>
      </c>
      <c r="BF37" s="51">
        <f t="shared" si="35"/>
        <v>0</v>
      </c>
      <c r="BG37" s="98">
        <f t="shared" si="36"/>
        <v>0</v>
      </c>
      <c r="BH37" s="98" t="e">
        <f>(CJ15*BH16*(1+INDEX(武将期望总加成,INT(SUBSTITUTE($AO16,"星",""))+1,$D$5)))/(1+数据总览!$D$4)</f>
        <v>#N/A</v>
      </c>
      <c r="BI37" s="98">
        <f t="shared" si="37"/>
        <v>0</v>
      </c>
      <c r="BJ37" s="51">
        <f>BJ16*INDEX(数据总览!$CI$14:$CI$17,$D$4,1)*CJ15*AR37</f>
        <v>0</v>
      </c>
      <c r="BK37" s="51">
        <f>BK16*INDEX(数据总览!$CI$14:$CI$17,$D$4,1)*CJ15*AR37</f>
        <v>0</v>
      </c>
      <c r="BL37" s="51" t="e">
        <f t="shared" si="29"/>
        <v>#N/A</v>
      </c>
      <c r="BM37" s="51" t="e">
        <f t="shared" si="29"/>
        <v>#N/A</v>
      </c>
      <c r="BN37" s="51">
        <f t="shared" si="38"/>
        <v>0</v>
      </c>
      <c r="BO37" s="51" t="e">
        <f>BO16/INDEX(将领输出转换,$D$4,1)*INDEX(将领生存转换,$D$4,1)*(1+INDEX(数据总览!$D$9:$H$27,INT(SUBSTITUTE(AO37,"星",""))+1,$D$5))</f>
        <v>#N/A</v>
      </c>
      <c r="BP37" s="51">
        <f t="shared" si="30"/>
        <v>0</v>
      </c>
      <c r="BQ37" s="51">
        <f t="shared" si="31"/>
        <v>0</v>
      </c>
      <c r="BR37" s="51">
        <f t="shared" si="31"/>
        <v>0</v>
      </c>
      <c r="BS37" s="98">
        <f t="shared" si="32"/>
        <v>0</v>
      </c>
      <c r="BT37" s="98">
        <f t="shared" ca="1" si="32"/>
        <v>5.4850853497992909E-2</v>
      </c>
      <c r="BU37" s="51">
        <f t="shared" si="39"/>
        <v>0</v>
      </c>
      <c r="BV37" s="52">
        <f t="shared" si="40"/>
        <v>0.94191770495393923</v>
      </c>
      <c r="BW37" s="51">
        <f t="shared" si="41"/>
        <v>0</v>
      </c>
      <c r="BX37" s="51">
        <f t="shared" si="33"/>
        <v>0</v>
      </c>
      <c r="BY37" s="51">
        <f t="shared" si="34"/>
        <v>0</v>
      </c>
      <c r="CE37" s="29" t="s">
        <v>15</v>
      </c>
      <c r="CF37" s="18" t="e">
        <f>(1+INDEX(数据总览!$D15:$H15,1,$D$5))*INDEX(将领输出转换,$D$4,1)</f>
        <v>#N/A</v>
      </c>
      <c r="CG37" s="18" t="e">
        <f>(1*(1+INDEX(数据总览!$D15:$H15,1,$D$5)))*INDEX(将领生存转换,$D$4,1)</f>
        <v>#N/A</v>
      </c>
      <c r="CH37" s="18" t="e">
        <f t="shared" si="54"/>
        <v>#N/A</v>
      </c>
      <c r="CI37" s="18">
        <f ca="1">(CJ12*($BV34+AP34+AQ34)*AR34*AS34*AT34+AU34)/(1+数据总览!$D$4)*INDEX(将领输出转换,$D$4,1)+BY34</f>
        <v>5.2044181514103691</v>
      </c>
      <c r="CJ37" s="18">
        <f t="shared" si="42"/>
        <v>3.851126889391685</v>
      </c>
      <c r="CK37" s="18" t="e">
        <f t="shared" si="47"/>
        <v>#N/A</v>
      </c>
      <c r="CL37" s="18" t="e">
        <f t="shared" ca="1" si="48"/>
        <v>#N/A</v>
      </c>
      <c r="CM37" s="18" t="e">
        <f t="shared" ca="1" si="49"/>
        <v>#N/A</v>
      </c>
      <c r="CN37" s="18" t="e">
        <f t="shared" ca="1" si="50"/>
        <v>#N/A</v>
      </c>
      <c r="CO37" s="18" t="e">
        <f t="shared" ca="1" si="51"/>
        <v>#N/A</v>
      </c>
      <c r="CP37" s="18" t="e">
        <f t="shared" ca="1" si="52"/>
        <v>#N/A</v>
      </c>
    </row>
    <row r="38" spans="1:102">
      <c r="A38" s="29"/>
      <c r="B38" s="29"/>
      <c r="C38" s="29" t="s">
        <v>3</v>
      </c>
      <c r="D38" s="29" t="e">
        <f t="shared" ref="D38:D48" ca="1" si="58">CP35*10000</f>
        <v>#N/A</v>
      </c>
      <c r="E38" s="29"/>
      <c r="F38" s="14"/>
      <c r="G38" s="14">
        <f t="shared" ca="1" si="55"/>
        <v>0</v>
      </c>
      <c r="H38" s="14">
        <f t="shared" ca="1" si="56"/>
        <v>0.52132358217535701</v>
      </c>
      <c r="I38" s="14">
        <f t="shared" ca="1" si="57"/>
        <v>0.39542775698867444</v>
      </c>
      <c r="J38" s="14">
        <f t="shared" ca="1" si="53"/>
        <v>-0.11161045826555285</v>
      </c>
      <c r="K38" s="14">
        <f t="shared" ca="1" si="53"/>
        <v>0.19485911910152134</v>
      </c>
      <c r="L38" s="14"/>
      <c r="M38" s="14" t="e">
        <f t="shared" ref="M38:M48" si="59">CI116</f>
        <v>#N/A</v>
      </c>
      <c r="N38" s="14" t="e">
        <f t="shared" ref="N38:N48" si="60">CJ116</f>
        <v>#N/A</v>
      </c>
      <c r="O38" s="14" t="e">
        <f t="shared" ref="O38:O48" ca="1" si="61">CK116</f>
        <v>#N/A</v>
      </c>
      <c r="P38" s="185"/>
      <c r="Q38" s="14" t="e">
        <f t="shared" ref="Q38:Q48" ca="1" si="62">CJ58</f>
        <v>#N/A</v>
      </c>
      <c r="R38" s="14" t="e">
        <f t="shared" ref="R38:R48" ca="1" si="63">CK58</f>
        <v>#N/A</v>
      </c>
      <c r="S38" s="14" t="e">
        <f t="shared" ref="S38:S48" ca="1" si="64">CL58</f>
        <v>#N/A</v>
      </c>
      <c r="T38" s="14" t="e">
        <f t="shared" ref="T38:T48" ca="1" si="65">CM58</f>
        <v>#N/A</v>
      </c>
      <c r="U38" s="29"/>
      <c r="V38" s="29"/>
      <c r="W38" s="18"/>
      <c r="X38" s="124"/>
      <c r="AN38" s="29"/>
      <c r="AO38" s="29" t="s">
        <v>1017</v>
      </c>
      <c r="AP38" s="44">
        <f t="shared" si="18"/>
        <v>1.4</v>
      </c>
      <c r="AQ38" s="44">
        <f t="shared" ca="1" si="19"/>
        <v>1.3909883893659338</v>
      </c>
      <c r="AR38" s="51">
        <f t="shared" si="20"/>
        <v>0.84592263972072002</v>
      </c>
      <c r="AS38" s="51">
        <f t="shared" si="20"/>
        <v>1</v>
      </c>
      <c r="AT38" s="51">
        <f t="shared" si="20"/>
        <v>1.2025000000000001</v>
      </c>
      <c r="AU38" s="51">
        <f t="shared" si="21"/>
        <v>0</v>
      </c>
      <c r="AV38" s="44">
        <f t="shared" si="22"/>
        <v>0.12122613763178229</v>
      </c>
      <c r="AW38" s="51">
        <f t="shared" si="23"/>
        <v>1</v>
      </c>
      <c r="AX38" s="51">
        <f t="shared" si="24"/>
        <v>1.1126773318021059</v>
      </c>
      <c r="AY38" s="51">
        <f t="shared" si="24"/>
        <v>1</v>
      </c>
      <c r="AZ38" s="51">
        <f>AZ17*INDEX(数据总览!$CI$14:$CI$17,$D$4,1)*CJ16*AR38*AS38*AT38/INDEX(将领生存转换,$D$4,1)</f>
        <v>0</v>
      </c>
      <c r="BA38" s="51" t="e">
        <f t="shared" si="25"/>
        <v>#N/A</v>
      </c>
      <c r="BB38" s="51">
        <f t="shared" si="26"/>
        <v>0</v>
      </c>
      <c r="BC38" s="51">
        <f t="shared" si="27"/>
        <v>0</v>
      </c>
      <c r="BD38" s="98" t="e">
        <f>BD17*(1+INDEX(数据总览!$D$9:$H$27,INT(SUBSTITUTE(AO38,"星",""))+1,$D$5))</f>
        <v>#N/A</v>
      </c>
      <c r="BE38" s="98">
        <f t="shared" si="28"/>
        <v>0</v>
      </c>
      <c r="BF38" s="51">
        <f t="shared" si="35"/>
        <v>0</v>
      </c>
      <c r="BG38" s="98">
        <f t="shared" si="36"/>
        <v>0</v>
      </c>
      <c r="BH38" s="98" t="e">
        <f>(CJ16*BH17*(1+INDEX(武将期望总加成,INT(SUBSTITUTE($AO17,"星",""))+1,$D$5)))/(1+数据总览!$D$4)</f>
        <v>#N/A</v>
      </c>
      <c r="BI38" s="98">
        <f t="shared" si="37"/>
        <v>0</v>
      </c>
      <c r="BJ38" s="51">
        <f>BJ17*INDEX(数据总览!$CI$14:$CI$17,$D$4,1)*CJ16*AR38</f>
        <v>0</v>
      </c>
      <c r="BK38" s="51">
        <f>BK17*INDEX(数据总览!$CI$14:$CI$17,$D$4,1)*CJ16*AR38</f>
        <v>0</v>
      </c>
      <c r="BL38" s="51" t="e">
        <f t="shared" si="29"/>
        <v>#N/A</v>
      </c>
      <c r="BM38" s="51" t="e">
        <f t="shared" si="29"/>
        <v>#N/A</v>
      </c>
      <c r="BN38" s="51">
        <f t="shared" si="38"/>
        <v>0</v>
      </c>
      <c r="BO38" s="51" t="e">
        <f>BO17/INDEX(将领输出转换,$D$4,1)*INDEX(将领生存转换,$D$4,1)*(1+INDEX(数据总览!$D$9:$H$27,INT(SUBSTITUTE(AO38,"星",""))+1,$D$5))</f>
        <v>#N/A</v>
      </c>
      <c r="BP38" s="51">
        <f t="shared" si="30"/>
        <v>0</v>
      </c>
      <c r="BQ38" s="51">
        <f t="shared" si="31"/>
        <v>0</v>
      </c>
      <c r="BR38" s="51">
        <f t="shared" si="31"/>
        <v>0</v>
      </c>
      <c r="BS38" s="98">
        <f t="shared" si="32"/>
        <v>0</v>
      </c>
      <c r="BT38" s="98">
        <f t="shared" ca="1" si="32"/>
        <v>5.7955618790332133E-2</v>
      </c>
      <c r="BU38" s="51">
        <f t="shared" si="39"/>
        <v>0</v>
      </c>
      <c r="BV38" s="52">
        <f t="shared" si="40"/>
        <v>0.94191770495393923</v>
      </c>
      <c r="BW38" s="51">
        <f t="shared" si="41"/>
        <v>0</v>
      </c>
      <c r="BX38" s="51">
        <f t="shared" si="33"/>
        <v>0</v>
      </c>
      <c r="BY38" s="51">
        <f t="shared" si="34"/>
        <v>0</v>
      </c>
      <c r="CE38" s="29" t="s">
        <v>16</v>
      </c>
      <c r="CF38" s="18" t="e">
        <f>(1+INDEX(数据总览!$D16:$H16,1,$D$5))*INDEX(将领输出转换,$D$4,1)</f>
        <v>#N/A</v>
      </c>
      <c r="CG38" s="18" t="e">
        <f>(1*(1+INDEX(数据总览!$D16:$H16,1,$D$5)))*INDEX(将领生存转换,$D$4,1)</f>
        <v>#N/A</v>
      </c>
      <c r="CH38" s="18" t="e">
        <f t="shared" si="54"/>
        <v>#N/A</v>
      </c>
      <c r="CI38" s="18">
        <f ca="1">(CJ13*($BV35+AP35+AQ35)*AR35*AS35*AT35+AU35)/(1+数据总览!$D$4)*INDEX(将领输出转换,$D$4,1)+BY35</f>
        <v>5.5501767247165681</v>
      </c>
      <c r="CJ38" s="18">
        <f t="shared" si="42"/>
        <v>3.851126889391685</v>
      </c>
      <c r="CK38" s="18" t="e">
        <f t="shared" si="47"/>
        <v>#N/A</v>
      </c>
      <c r="CL38" s="18" t="e">
        <f t="shared" ca="1" si="48"/>
        <v>#N/A</v>
      </c>
      <c r="CM38" s="18" t="e">
        <f t="shared" ca="1" si="49"/>
        <v>#N/A</v>
      </c>
      <c r="CN38" s="18" t="e">
        <f t="shared" ca="1" si="50"/>
        <v>#N/A</v>
      </c>
      <c r="CO38" s="18" t="e">
        <f t="shared" ca="1" si="51"/>
        <v>#N/A</v>
      </c>
      <c r="CP38" s="18" t="e">
        <f t="shared" ca="1" si="52"/>
        <v>#N/A</v>
      </c>
    </row>
    <row r="39" spans="1:102">
      <c r="A39" s="29"/>
      <c r="B39" s="29"/>
      <c r="C39" s="29" t="s">
        <v>4</v>
      </c>
      <c r="D39" s="29" t="e">
        <f t="shared" ca="1" si="58"/>
        <v>#N/A</v>
      </c>
      <c r="E39" s="29"/>
      <c r="F39" s="14"/>
      <c r="G39" s="14">
        <f t="shared" ca="1" si="55"/>
        <v>0</v>
      </c>
      <c r="H39" s="14">
        <f t="shared" ca="1" si="56"/>
        <v>0.5111837619131393</v>
      </c>
      <c r="I39" s="14">
        <f t="shared" ca="1" si="57"/>
        <v>0.40062710612443725</v>
      </c>
      <c r="J39" s="14">
        <f t="shared" ref="J39:J48" ca="1" si="66">CN82</f>
        <v>-0.1181985350559317</v>
      </c>
      <c r="K39" s="14">
        <f t="shared" ref="K39:K48" ca="1" si="67">CO82</f>
        <v>0.20638766701835512</v>
      </c>
      <c r="L39" s="14"/>
      <c r="M39" s="14" t="e">
        <f t="shared" si="59"/>
        <v>#N/A</v>
      </c>
      <c r="N39" s="14" t="e">
        <f t="shared" si="60"/>
        <v>#N/A</v>
      </c>
      <c r="O39" s="14" t="e">
        <f t="shared" ca="1" si="61"/>
        <v>#N/A</v>
      </c>
      <c r="P39" s="185"/>
      <c r="Q39" s="14" t="e">
        <f t="shared" ca="1" si="62"/>
        <v>#N/A</v>
      </c>
      <c r="R39" s="14" t="e">
        <f t="shared" ca="1" si="63"/>
        <v>#N/A</v>
      </c>
      <c r="S39" s="14" t="e">
        <f t="shared" ca="1" si="64"/>
        <v>#N/A</v>
      </c>
      <c r="T39" s="14" t="e">
        <f t="shared" ca="1" si="65"/>
        <v>#N/A</v>
      </c>
      <c r="U39" s="29"/>
      <c r="V39" s="29"/>
      <c r="W39" s="18"/>
      <c r="X39" s="124"/>
      <c r="Z39" s="29" t="str">
        <f t="shared" ref="Z39:AJ39" si="68">IFERROR(INDEX($AA$58:$AA$174,MATCH(AC38,$AA$58:$AA$174,0)+9,1),"")</f>
        <v/>
      </c>
      <c r="AA39" s="29" t="str">
        <f t="shared" si="68"/>
        <v/>
      </c>
      <c r="AB39" s="29" t="str">
        <f t="shared" si="68"/>
        <v/>
      </c>
      <c r="AC39" s="29" t="str">
        <f t="shared" si="68"/>
        <v/>
      </c>
      <c r="AD39" s="29" t="str">
        <f t="shared" si="68"/>
        <v/>
      </c>
      <c r="AE39" s="29" t="str">
        <f t="shared" si="68"/>
        <v/>
      </c>
      <c r="AF39" s="29" t="str">
        <f t="shared" si="68"/>
        <v/>
      </c>
      <c r="AG39" s="29" t="str">
        <f t="shared" si="68"/>
        <v/>
      </c>
      <c r="AH39" s="29" t="str">
        <f t="shared" si="68"/>
        <v/>
      </c>
      <c r="AI39" s="29" t="str">
        <f t="shared" si="68"/>
        <v/>
      </c>
      <c r="AJ39" s="29" t="str">
        <f t="shared" si="68"/>
        <v/>
      </c>
      <c r="AN39" s="29"/>
      <c r="AO39" s="29" t="s">
        <v>1018</v>
      </c>
      <c r="AP39" s="44">
        <f t="shared" si="18"/>
        <v>1.5</v>
      </c>
      <c r="AQ39" s="44">
        <f t="shared" ca="1" si="19"/>
        <v>1.4869195458415596</v>
      </c>
      <c r="AR39" s="51">
        <f t="shared" si="20"/>
        <v>0.84592263972072002</v>
      </c>
      <c r="AS39" s="51">
        <f t="shared" si="20"/>
        <v>1</v>
      </c>
      <c r="AT39" s="51">
        <f t="shared" si="20"/>
        <v>1.2025000000000001</v>
      </c>
      <c r="AU39" s="51">
        <f t="shared" si="21"/>
        <v>0</v>
      </c>
      <c r="AV39" s="44">
        <f t="shared" si="22"/>
        <v>0.12122613763178229</v>
      </c>
      <c r="AW39" s="51">
        <f t="shared" si="23"/>
        <v>1</v>
      </c>
      <c r="AX39" s="51">
        <f t="shared" si="24"/>
        <v>1.1126773318021059</v>
      </c>
      <c r="AY39" s="51">
        <f t="shared" si="24"/>
        <v>1</v>
      </c>
      <c r="AZ39" s="51">
        <f>AZ18*INDEX(数据总览!$CI$14:$CI$17,$D$4,1)*CJ17*AR39*AS39*AT39/INDEX(将领生存转换,$D$4,1)</f>
        <v>0</v>
      </c>
      <c r="BA39" s="51" t="e">
        <f t="shared" si="25"/>
        <v>#N/A</v>
      </c>
      <c r="BB39" s="51">
        <f t="shared" si="26"/>
        <v>0</v>
      </c>
      <c r="BC39" s="51">
        <f t="shared" si="27"/>
        <v>0</v>
      </c>
      <c r="BD39" s="98" t="e">
        <f>BD18*(1+INDEX(数据总览!$D$9:$H$27,INT(SUBSTITUTE(AO39,"星",""))+1,$D$5))</f>
        <v>#N/A</v>
      </c>
      <c r="BE39" s="98">
        <f t="shared" si="28"/>
        <v>0</v>
      </c>
      <c r="BF39" s="51">
        <f t="shared" si="35"/>
        <v>0</v>
      </c>
      <c r="BG39" s="98">
        <f t="shared" si="36"/>
        <v>0</v>
      </c>
      <c r="BH39" s="98" t="e">
        <f>(CJ17*BH18*(1+INDEX(武将期望总加成,INT(SUBSTITUTE($AO18,"星",""))+1,$D$5)))/(1+数据总览!$D$4)</f>
        <v>#N/A</v>
      </c>
      <c r="BI39" s="98">
        <f t="shared" si="37"/>
        <v>0</v>
      </c>
      <c r="BJ39" s="51">
        <f>BJ18*INDEX(数据总览!$CI$14:$CI$17,$D$4,1)*CJ17*AR39</f>
        <v>0</v>
      </c>
      <c r="BK39" s="51">
        <f>BK18*INDEX(数据总览!$CI$14:$CI$17,$D$4,1)*CJ17*AR39</f>
        <v>0</v>
      </c>
      <c r="BL39" s="51" t="e">
        <f t="shared" si="29"/>
        <v>#N/A</v>
      </c>
      <c r="BM39" s="51" t="e">
        <f t="shared" si="29"/>
        <v>#N/A</v>
      </c>
      <c r="BN39" s="51">
        <f t="shared" si="38"/>
        <v>0</v>
      </c>
      <c r="BO39" s="51" t="e">
        <f>BO18/INDEX(将领输出转换,$D$4,1)*INDEX(将领生存转换,$D$4,1)*(1+INDEX(数据总览!$D$9:$H$27,INT(SUBSTITUTE(AO39,"星",""))+1,$D$5))</f>
        <v>#N/A</v>
      </c>
      <c r="BP39" s="51">
        <f t="shared" si="30"/>
        <v>0</v>
      </c>
      <c r="BQ39" s="51">
        <f t="shared" si="31"/>
        <v>0</v>
      </c>
      <c r="BR39" s="51">
        <f t="shared" si="31"/>
        <v>0</v>
      </c>
      <c r="BS39" s="98">
        <f t="shared" si="32"/>
        <v>0</v>
      </c>
      <c r="BT39" s="98">
        <f t="shared" ca="1" si="32"/>
        <v>6.1060384082671351E-2</v>
      </c>
      <c r="BU39" s="51">
        <f t="shared" si="39"/>
        <v>0</v>
      </c>
      <c r="BV39" s="52">
        <f t="shared" si="40"/>
        <v>0.94191770495393923</v>
      </c>
      <c r="BW39" s="51">
        <f t="shared" si="41"/>
        <v>0</v>
      </c>
      <c r="BX39" s="51">
        <f t="shared" si="33"/>
        <v>0</v>
      </c>
      <c r="BY39" s="51">
        <f t="shared" si="34"/>
        <v>0</v>
      </c>
      <c r="CE39" s="29" t="s">
        <v>1015</v>
      </c>
      <c r="CF39" s="18" t="e">
        <f>(1+INDEX(数据总览!$D17:$H17,1,$D$5))*INDEX(将领输出转换,$D$4,1)</f>
        <v>#N/A</v>
      </c>
      <c r="CG39" s="18" t="e">
        <f>(1*(1+INDEX(数据总览!$D17:$H17,1,$D$5)))*INDEX(将领生存转换,$D$4,1)</f>
        <v>#N/A</v>
      </c>
      <c r="CH39" s="18" t="e">
        <f t="shared" si="54"/>
        <v>#N/A</v>
      </c>
      <c r="CI39" s="18">
        <f ca="1">(CJ14*($BV36+AP36+AQ36)*AR36*AS36*AT36+AU36)/(1+数据总览!$D$4)*INDEX(将领输出转换,$D$4,1)+BY36</f>
        <v>5.8959355081303295</v>
      </c>
      <c r="CJ39" s="18">
        <f t="shared" si="42"/>
        <v>3.851126889391685</v>
      </c>
      <c r="CK39" s="18" t="e">
        <f t="shared" si="47"/>
        <v>#N/A</v>
      </c>
      <c r="CL39" s="18" t="e">
        <f t="shared" ca="1" si="48"/>
        <v>#N/A</v>
      </c>
      <c r="CM39" s="18" t="e">
        <f t="shared" ca="1" si="49"/>
        <v>#N/A</v>
      </c>
      <c r="CN39" s="18" t="e">
        <f t="shared" ca="1" si="50"/>
        <v>#N/A</v>
      </c>
      <c r="CO39" s="18" t="e">
        <f t="shared" ca="1" si="51"/>
        <v>#N/A</v>
      </c>
      <c r="CP39" s="18" t="e">
        <f t="shared" ca="1" si="52"/>
        <v>#N/A</v>
      </c>
      <c r="CQ39" s="13"/>
    </row>
    <row r="40" spans="1:102">
      <c r="A40" s="29"/>
      <c r="B40" s="29"/>
      <c r="C40" s="29" t="s">
        <v>15</v>
      </c>
      <c r="D40" s="29" t="e">
        <f t="shared" ca="1" si="58"/>
        <v>#N/A</v>
      </c>
      <c r="E40" s="29"/>
      <c r="F40" s="14"/>
      <c r="G40" s="14">
        <f t="shared" ca="1" si="55"/>
        <v>0</v>
      </c>
      <c r="H40" s="14">
        <f t="shared" ca="1" si="56"/>
        <v>0.5103688465725944</v>
      </c>
      <c r="I40" s="14">
        <f t="shared" ca="1" si="57"/>
        <v>0.40958838172956458</v>
      </c>
      <c r="J40" s="14">
        <f t="shared" ca="1" si="66"/>
        <v>-0.12337516421018185</v>
      </c>
      <c r="K40" s="14">
        <f t="shared" ca="1" si="67"/>
        <v>0.20341793590802282</v>
      </c>
      <c r="L40" s="14"/>
      <c r="M40" s="14" t="e">
        <f t="shared" si="59"/>
        <v>#N/A</v>
      </c>
      <c r="N40" s="14" t="e">
        <f t="shared" si="60"/>
        <v>#N/A</v>
      </c>
      <c r="O40" s="14" t="e">
        <f t="shared" ca="1" si="61"/>
        <v>#N/A</v>
      </c>
      <c r="P40" s="185"/>
      <c r="Q40" s="14" t="e">
        <f t="shared" ca="1" si="62"/>
        <v>#N/A</v>
      </c>
      <c r="R40" s="14" t="e">
        <f t="shared" ca="1" si="63"/>
        <v>#N/A</v>
      </c>
      <c r="S40" s="14" t="e">
        <f t="shared" ca="1" si="64"/>
        <v>#N/A</v>
      </c>
      <c r="T40" s="14" t="e">
        <f t="shared" ca="1" si="65"/>
        <v>#N/A</v>
      </c>
      <c r="U40" s="29"/>
      <c r="V40" s="29"/>
      <c r="W40" s="18"/>
      <c r="X40" s="124"/>
      <c r="Z40" s="29" t="str">
        <f t="shared" ref="Z40:AJ40" si="69">IFERROR(INDEX($AA$58:$AA$174,MATCH(Z39,$AA$58:$AA$174,0)+9,1),"")</f>
        <v/>
      </c>
      <c r="AA40" s="29" t="str">
        <f t="shared" si="69"/>
        <v/>
      </c>
      <c r="AB40" s="29" t="str">
        <f t="shared" si="69"/>
        <v/>
      </c>
      <c r="AC40" s="29" t="str">
        <f t="shared" si="69"/>
        <v/>
      </c>
      <c r="AD40" s="29" t="str">
        <f t="shared" si="69"/>
        <v/>
      </c>
      <c r="AE40" s="29" t="str">
        <f t="shared" si="69"/>
        <v/>
      </c>
      <c r="AF40" s="29" t="str">
        <f t="shared" si="69"/>
        <v/>
      </c>
      <c r="AG40" s="29" t="str">
        <f t="shared" si="69"/>
        <v/>
      </c>
      <c r="AH40" s="29" t="str">
        <f t="shared" si="69"/>
        <v/>
      </c>
      <c r="AI40" s="29" t="str">
        <f t="shared" si="69"/>
        <v/>
      </c>
      <c r="AJ40" s="29" t="str">
        <f t="shared" si="69"/>
        <v/>
      </c>
      <c r="AN40" s="29"/>
      <c r="AO40" s="29" t="s">
        <v>1019</v>
      </c>
      <c r="AP40" s="44">
        <f t="shared" si="18"/>
        <v>1.6</v>
      </c>
      <c r="AQ40" s="44">
        <f t="shared" ca="1" si="19"/>
        <v>1.5828508213786374</v>
      </c>
      <c r="AR40" s="51">
        <f t="shared" si="20"/>
        <v>0.84592263972072002</v>
      </c>
      <c r="AS40" s="51">
        <f t="shared" si="20"/>
        <v>1</v>
      </c>
      <c r="AT40" s="51">
        <f t="shared" si="20"/>
        <v>1.2025000000000001</v>
      </c>
      <c r="AU40" s="51">
        <f t="shared" si="21"/>
        <v>0</v>
      </c>
      <c r="AV40" s="44">
        <f t="shared" si="22"/>
        <v>0.12122613763178229</v>
      </c>
      <c r="AW40" s="51">
        <f t="shared" si="23"/>
        <v>1</v>
      </c>
      <c r="AX40" s="51">
        <f t="shared" si="24"/>
        <v>1.1126773318021059</v>
      </c>
      <c r="AY40" s="51">
        <f t="shared" si="24"/>
        <v>1</v>
      </c>
      <c r="AZ40" s="51">
        <f>AZ19*INDEX(数据总览!$CI$14:$CI$17,$D$4,1)*CJ18*AR40*AS40*AT40/INDEX(将领生存转换,$D$4,1)</f>
        <v>0</v>
      </c>
      <c r="BA40" s="51" t="e">
        <f t="shared" si="25"/>
        <v>#N/A</v>
      </c>
      <c r="BB40" s="51">
        <f t="shared" si="26"/>
        <v>0</v>
      </c>
      <c r="BC40" s="51">
        <f t="shared" si="27"/>
        <v>0</v>
      </c>
      <c r="BD40" s="98" t="e">
        <f>BD19*(1+INDEX(数据总览!$D$9:$H$27,INT(SUBSTITUTE(AO40,"星",""))+1,$D$5))</f>
        <v>#N/A</v>
      </c>
      <c r="BE40" s="98">
        <f t="shared" si="28"/>
        <v>0</v>
      </c>
      <c r="BF40" s="51">
        <f t="shared" si="35"/>
        <v>0</v>
      </c>
      <c r="BG40" s="98">
        <f t="shared" si="36"/>
        <v>0</v>
      </c>
      <c r="BH40" s="98" t="e">
        <f>(CJ18*BH19*(1+INDEX(武将期望总加成,INT(SUBSTITUTE($AO19,"星",""))+1,$D$5)))/(1+数据总览!$D$4)</f>
        <v>#N/A</v>
      </c>
      <c r="BI40" s="98">
        <f t="shared" si="37"/>
        <v>0</v>
      </c>
      <c r="BJ40" s="51">
        <f>BJ19*INDEX(数据总览!$CI$14:$CI$17,$D$4,1)*CJ18*AR40</f>
        <v>0</v>
      </c>
      <c r="BK40" s="51">
        <f>BK19*INDEX(数据总览!$CI$14:$CI$17,$D$4,1)*CJ18*AR40</f>
        <v>0</v>
      </c>
      <c r="BL40" s="51" t="e">
        <f t="shared" si="29"/>
        <v>#N/A</v>
      </c>
      <c r="BM40" s="51" t="e">
        <f t="shared" si="29"/>
        <v>#N/A</v>
      </c>
      <c r="BN40" s="51">
        <f t="shared" si="38"/>
        <v>0</v>
      </c>
      <c r="BO40" s="51" t="e">
        <f>BO19/INDEX(将领输出转换,$D$4,1)*INDEX(将领生存转换,$D$4,1)*(1+INDEX(数据总览!$D$9:$H$27,INT(SUBSTITUTE(AO40,"星",""))+1,$D$5))</f>
        <v>#N/A</v>
      </c>
      <c r="BP40" s="51">
        <f t="shared" si="30"/>
        <v>0</v>
      </c>
      <c r="BQ40" s="51">
        <f t="shared" si="31"/>
        <v>0</v>
      </c>
      <c r="BR40" s="51">
        <f t="shared" si="31"/>
        <v>0</v>
      </c>
      <c r="BS40" s="98">
        <f t="shared" si="32"/>
        <v>0</v>
      </c>
      <c r="BT40" s="98">
        <f t="shared" ca="1" si="32"/>
        <v>6.4165149375010555E-2</v>
      </c>
      <c r="BU40" s="51">
        <f t="shared" si="39"/>
        <v>0</v>
      </c>
      <c r="BV40" s="52">
        <f t="shared" si="40"/>
        <v>0.94191770495393923</v>
      </c>
      <c r="BW40" s="51">
        <f t="shared" si="41"/>
        <v>0</v>
      </c>
      <c r="BX40" s="51">
        <f t="shared" si="33"/>
        <v>0</v>
      </c>
      <c r="BY40" s="51">
        <f t="shared" si="34"/>
        <v>0</v>
      </c>
      <c r="CE40" s="29" t="s">
        <v>1016</v>
      </c>
      <c r="CF40" s="18" t="e">
        <f>(1+INDEX(数据总览!$D18:$H18,1,$D$5))*INDEX(将领输出转换,$D$4,1)</f>
        <v>#N/A</v>
      </c>
      <c r="CG40" s="18" t="e">
        <f>(1*(1+INDEX(数据总览!$D18:$H18,1,$D$5)))*INDEX(将领生存转换,$D$4,1)</f>
        <v>#N/A</v>
      </c>
      <c r="CH40" s="18" t="e">
        <f t="shared" si="54"/>
        <v>#N/A</v>
      </c>
      <c r="CI40" s="18">
        <f ca="1">(CJ15*($BV37+AP37+AQ37)*AR37*AS37*AT37+AU37)/(1+数据总览!$D$4)*INDEX(将领输出转换,$D$4,1)+BY37</f>
        <v>6.2416945016516561</v>
      </c>
      <c r="CJ40" s="18">
        <f t="shared" si="42"/>
        <v>3.851126889391685</v>
      </c>
      <c r="CK40" s="18" t="e">
        <f t="shared" si="47"/>
        <v>#N/A</v>
      </c>
      <c r="CL40" s="18" t="e">
        <f t="shared" ca="1" si="48"/>
        <v>#N/A</v>
      </c>
      <c r="CM40" s="18" t="e">
        <f t="shared" ca="1" si="49"/>
        <v>#N/A</v>
      </c>
      <c r="CN40" s="18" t="e">
        <f t="shared" ca="1" si="50"/>
        <v>#N/A</v>
      </c>
      <c r="CO40" s="18" t="e">
        <f t="shared" ca="1" si="51"/>
        <v>#N/A</v>
      </c>
      <c r="CP40" s="18" t="e">
        <f t="shared" ca="1" si="52"/>
        <v>#N/A</v>
      </c>
      <c r="CQ40" s="13"/>
    </row>
    <row r="41" spans="1:102">
      <c r="A41" s="29"/>
      <c r="B41" s="29"/>
      <c r="C41" s="29" t="s">
        <v>16</v>
      </c>
      <c r="D41" s="29" t="e">
        <f t="shared" ca="1" si="58"/>
        <v>#N/A</v>
      </c>
      <c r="E41" s="29"/>
      <c r="F41" s="14"/>
      <c r="G41" s="14">
        <f t="shared" ca="1" si="55"/>
        <v>0</v>
      </c>
      <c r="H41" s="14">
        <f t="shared" ca="1" si="56"/>
        <v>0.50967449838718804</v>
      </c>
      <c r="I41" s="14">
        <f t="shared" ca="1" si="57"/>
        <v>0.41722406026512815</v>
      </c>
      <c r="J41" s="14">
        <f t="shared" ca="1" si="66"/>
        <v>-0.12778605354829717</v>
      </c>
      <c r="K41" s="14">
        <f t="shared" ca="1" si="67"/>
        <v>0.20088749489598093</v>
      </c>
      <c r="L41" s="14"/>
      <c r="M41" s="14" t="e">
        <f t="shared" si="59"/>
        <v>#N/A</v>
      </c>
      <c r="N41" s="14" t="e">
        <f t="shared" si="60"/>
        <v>#N/A</v>
      </c>
      <c r="O41" s="14" t="e">
        <f t="shared" ca="1" si="61"/>
        <v>#N/A</v>
      </c>
      <c r="P41" s="185"/>
      <c r="Q41" s="14" t="e">
        <f t="shared" ca="1" si="62"/>
        <v>#N/A</v>
      </c>
      <c r="R41" s="14" t="e">
        <f t="shared" ca="1" si="63"/>
        <v>#N/A</v>
      </c>
      <c r="S41" s="14" t="e">
        <f t="shared" ca="1" si="64"/>
        <v>#N/A</v>
      </c>
      <c r="T41" s="14" t="e">
        <f t="shared" ca="1" si="65"/>
        <v>#N/A</v>
      </c>
      <c r="U41" s="29"/>
      <c r="V41" s="29"/>
      <c r="W41" s="18"/>
      <c r="X41" s="124"/>
      <c r="AN41" s="29"/>
      <c r="AO41" s="29" t="s">
        <v>1020</v>
      </c>
      <c r="AP41" s="44">
        <f t="shared" si="18"/>
        <v>1.6999999999999997</v>
      </c>
      <c r="AQ41" s="44">
        <f t="shared" ca="1" si="19"/>
        <v>1.6787822159771668</v>
      </c>
      <c r="AR41" s="51">
        <f t="shared" si="20"/>
        <v>0.84592263972072002</v>
      </c>
      <c r="AS41" s="51">
        <f t="shared" si="20"/>
        <v>1</v>
      </c>
      <c r="AT41" s="51">
        <f t="shared" si="20"/>
        <v>1.2025000000000001</v>
      </c>
      <c r="AU41" s="51">
        <f t="shared" si="21"/>
        <v>0</v>
      </c>
      <c r="AV41" s="44">
        <f t="shared" si="22"/>
        <v>0.12122613763178229</v>
      </c>
      <c r="AW41" s="51">
        <f t="shared" si="23"/>
        <v>1</v>
      </c>
      <c r="AX41" s="51">
        <f t="shared" si="24"/>
        <v>1.1126773318021059</v>
      </c>
      <c r="AY41" s="51">
        <f t="shared" si="24"/>
        <v>1</v>
      </c>
      <c r="AZ41" s="51">
        <f>AZ20*INDEX(数据总览!$CI$14:$CI$17,$D$4,1)*CJ19*AR41*AS41*AT41/INDEX(将领生存转换,$D$4,1)</f>
        <v>0</v>
      </c>
      <c r="BA41" s="51" t="e">
        <f t="shared" si="25"/>
        <v>#N/A</v>
      </c>
      <c r="BB41" s="51">
        <f t="shared" si="26"/>
        <v>0</v>
      </c>
      <c r="BC41" s="51">
        <f t="shared" si="27"/>
        <v>0</v>
      </c>
      <c r="BD41" s="98" t="e">
        <f>BD20*(1+INDEX(数据总览!$D$9:$H$27,INT(SUBSTITUTE(AO41,"星",""))+1,$D$5))</f>
        <v>#N/A</v>
      </c>
      <c r="BE41" s="98">
        <f t="shared" si="28"/>
        <v>0</v>
      </c>
      <c r="BF41" s="51">
        <f t="shared" si="35"/>
        <v>0</v>
      </c>
      <c r="BG41" s="98">
        <f t="shared" si="36"/>
        <v>0</v>
      </c>
      <c r="BH41" s="98" t="e">
        <f>(CJ19*BH20*(1+INDEX(武将期望总加成,INT(SUBSTITUTE($AO20,"星",""))+1,$D$5)))/(1+数据总览!$D$4)</f>
        <v>#N/A</v>
      </c>
      <c r="BI41" s="98">
        <f t="shared" si="37"/>
        <v>0</v>
      </c>
      <c r="BJ41" s="51">
        <f>BJ20*INDEX(数据总览!$CI$14:$CI$17,$D$4,1)*CJ19*AR41</f>
        <v>0</v>
      </c>
      <c r="BK41" s="51">
        <f>BK20*INDEX(数据总览!$CI$14:$CI$17,$D$4,1)*CJ19*AR41</f>
        <v>0</v>
      </c>
      <c r="BL41" s="51" t="e">
        <f t="shared" si="29"/>
        <v>#N/A</v>
      </c>
      <c r="BM41" s="51" t="e">
        <f t="shared" si="29"/>
        <v>#N/A</v>
      </c>
      <c r="BN41" s="51">
        <f t="shared" si="38"/>
        <v>0</v>
      </c>
      <c r="BO41" s="51" t="e">
        <f>BO20/INDEX(将领输出转换,$D$4,1)*INDEX(将领生存转换,$D$4,1)*(1+INDEX(数据总览!$D$9:$H$27,INT(SUBSTITUTE(AO41,"星",""))+1,$D$5))</f>
        <v>#N/A</v>
      </c>
      <c r="BP41" s="51">
        <f t="shared" si="30"/>
        <v>0</v>
      </c>
      <c r="BQ41" s="51">
        <f t="shared" si="31"/>
        <v>0</v>
      </c>
      <c r="BR41" s="51">
        <f t="shared" si="31"/>
        <v>0</v>
      </c>
      <c r="BS41" s="98">
        <f t="shared" si="32"/>
        <v>0</v>
      </c>
      <c r="BT41" s="98">
        <f t="shared" ca="1" si="32"/>
        <v>6.7269914667349787E-2</v>
      </c>
      <c r="BU41" s="51">
        <f t="shared" si="39"/>
        <v>0</v>
      </c>
      <c r="BV41" s="52">
        <f t="shared" si="40"/>
        <v>0.94191770495393923</v>
      </c>
      <c r="BW41" s="51">
        <f t="shared" si="41"/>
        <v>0</v>
      </c>
      <c r="BX41" s="51">
        <f t="shared" si="33"/>
        <v>0</v>
      </c>
      <c r="BY41" s="51">
        <f t="shared" si="34"/>
        <v>0</v>
      </c>
      <c r="CE41" s="29" t="s">
        <v>1017</v>
      </c>
      <c r="CF41" s="18" t="e">
        <f>(1+INDEX(数据总览!$D19:$H19,1,$D$5))*INDEX(将领输出转换,$D$4,1)</f>
        <v>#N/A</v>
      </c>
      <c r="CG41" s="18" t="e">
        <f>(1*(1+INDEX(数据总览!$D19:$H19,1,$D$5)))*INDEX(将领生存转换,$D$4,1)</f>
        <v>#N/A</v>
      </c>
      <c r="CH41" s="18" t="e">
        <f t="shared" si="54"/>
        <v>#N/A</v>
      </c>
      <c r="CI41" s="18">
        <f ca="1">(CJ16*($BV38+AP38+AQ38)*AR38*AS38*AT38+AU38)/(1+数据总览!$D$4)*INDEX(将领输出转换,$D$4,1)+BY38</f>
        <v>6.5874537052805442</v>
      </c>
      <c r="CJ41" s="18">
        <f t="shared" si="42"/>
        <v>3.851126889391685</v>
      </c>
      <c r="CK41" s="18" t="e">
        <f t="shared" si="47"/>
        <v>#N/A</v>
      </c>
      <c r="CL41" s="18" t="e">
        <f t="shared" ca="1" si="48"/>
        <v>#N/A</v>
      </c>
      <c r="CM41" s="18" t="e">
        <f t="shared" ca="1" si="49"/>
        <v>#N/A</v>
      </c>
      <c r="CN41" s="18" t="e">
        <f t="shared" ca="1" si="50"/>
        <v>#N/A</v>
      </c>
      <c r="CO41" s="18" t="e">
        <f t="shared" ca="1" si="51"/>
        <v>#N/A</v>
      </c>
      <c r="CP41" s="18" t="e">
        <f t="shared" ca="1" si="52"/>
        <v>#N/A</v>
      </c>
      <c r="CQ41" s="13"/>
      <c r="CW41" s="29"/>
      <c r="CX41" s="29"/>
    </row>
    <row r="42" spans="1:102">
      <c r="A42" s="29"/>
      <c r="B42" s="29" t="s">
        <v>1024</v>
      </c>
      <c r="C42" s="150" t="s">
        <v>1015</v>
      </c>
      <c r="D42" s="150" t="e">
        <f t="shared" ca="1" si="58"/>
        <v>#N/A</v>
      </c>
      <c r="E42" s="29"/>
      <c r="F42" s="14"/>
      <c r="G42" s="14">
        <f t="shared" ca="1" si="55"/>
        <v>0</v>
      </c>
      <c r="H42" s="14">
        <f t="shared" ca="1" si="56"/>
        <v>0.50907580780700168</v>
      </c>
      <c r="I42" s="14">
        <f t="shared" ca="1" si="57"/>
        <v>0.42380801421584269</v>
      </c>
      <c r="J42" s="14">
        <f t="shared" ca="1" si="66"/>
        <v>-0.13158940730208399</v>
      </c>
      <c r="K42" s="14">
        <f t="shared" ca="1" si="67"/>
        <v>0.19870558527923954</v>
      </c>
      <c r="L42" s="14"/>
      <c r="M42" s="14">
        <f t="shared" si="59"/>
        <v>0</v>
      </c>
      <c r="N42" s="14">
        <f t="shared" si="60"/>
        <v>0</v>
      </c>
      <c r="O42" s="14">
        <f t="shared" si="61"/>
        <v>0</v>
      </c>
      <c r="P42" s="185"/>
      <c r="Q42" s="14" t="e">
        <f t="shared" ca="1" si="62"/>
        <v>#N/A</v>
      </c>
      <c r="R42" s="14" t="e">
        <f t="shared" ca="1" si="63"/>
        <v>#N/A</v>
      </c>
      <c r="S42" s="14" t="e">
        <f t="shared" ca="1" si="64"/>
        <v>#N/A</v>
      </c>
      <c r="T42" s="14" t="e">
        <f t="shared" ca="1" si="65"/>
        <v>#N/A</v>
      </c>
      <c r="U42" s="29"/>
      <c r="V42" s="29"/>
      <c r="W42" s="18"/>
      <c r="X42" s="124"/>
      <c r="AN42" s="29"/>
      <c r="AO42" s="29" t="s">
        <v>1021</v>
      </c>
      <c r="AP42" s="44">
        <f t="shared" si="18"/>
        <v>1.7999999999999998</v>
      </c>
      <c r="AQ42" s="44">
        <f t="shared" ca="1" si="19"/>
        <v>1.7747137296371482</v>
      </c>
      <c r="AR42" s="51">
        <f t="shared" si="20"/>
        <v>0.84592263972072002</v>
      </c>
      <c r="AS42" s="51">
        <f t="shared" si="20"/>
        <v>1</v>
      </c>
      <c r="AT42" s="51">
        <f t="shared" si="20"/>
        <v>1.2025000000000001</v>
      </c>
      <c r="AU42" s="51">
        <f t="shared" si="21"/>
        <v>0</v>
      </c>
      <c r="AV42" s="44">
        <f t="shared" si="22"/>
        <v>0.12122613763178229</v>
      </c>
      <c r="AW42" s="51">
        <f t="shared" si="23"/>
        <v>1</v>
      </c>
      <c r="AX42" s="51">
        <f t="shared" si="24"/>
        <v>1.1126773318021059</v>
      </c>
      <c r="AY42" s="51">
        <f t="shared" si="24"/>
        <v>1</v>
      </c>
      <c r="AZ42" s="51">
        <f>AZ21*INDEX(数据总览!$CI$14:$CI$17,$D$4,1)*CJ20*AR42*AS42*AT42/INDEX(将领生存转换,$D$4,1)</f>
        <v>0</v>
      </c>
      <c r="BA42" s="51" t="e">
        <f t="shared" si="25"/>
        <v>#N/A</v>
      </c>
      <c r="BB42" s="51">
        <f t="shared" si="26"/>
        <v>0</v>
      </c>
      <c r="BC42" s="51">
        <f t="shared" si="27"/>
        <v>0</v>
      </c>
      <c r="BD42" s="98" t="e">
        <f>BD21*(1+INDEX(数据总览!$D$9:$H$27,INT(SUBSTITUTE(AO42,"星",""))+1,$D$5))</f>
        <v>#N/A</v>
      </c>
      <c r="BE42" s="98">
        <f t="shared" si="28"/>
        <v>0</v>
      </c>
      <c r="BF42" s="51">
        <f t="shared" si="35"/>
        <v>0</v>
      </c>
      <c r="BG42" s="98">
        <f t="shared" si="36"/>
        <v>0</v>
      </c>
      <c r="BH42" s="98" t="e">
        <f>(CJ20*BH21*(1+INDEX(武将期望总加成,INT(SUBSTITUTE($AO21,"星",""))+1,$D$5)))/(1+数据总览!$D$4)</f>
        <v>#N/A</v>
      </c>
      <c r="BI42" s="98">
        <f t="shared" si="37"/>
        <v>0</v>
      </c>
      <c r="BJ42" s="51">
        <f>BJ21*INDEX(数据总览!$CI$14:$CI$17,$D$4,1)*CJ20*AR42</f>
        <v>0</v>
      </c>
      <c r="BK42" s="51">
        <f>BK21*INDEX(数据总览!$CI$14:$CI$17,$D$4,1)*CJ20*AR42</f>
        <v>0</v>
      </c>
      <c r="BL42" s="51" t="e">
        <f t="shared" si="29"/>
        <v>#N/A</v>
      </c>
      <c r="BM42" s="51" t="e">
        <f t="shared" si="29"/>
        <v>#N/A</v>
      </c>
      <c r="BN42" s="51">
        <f t="shared" si="38"/>
        <v>0</v>
      </c>
      <c r="BO42" s="51" t="e">
        <f>BO21/INDEX(将领输出转换,$D$4,1)*INDEX(将领生存转换,$D$4,1)*(1+INDEX(数据总览!$D$9:$H$27,INT(SUBSTITUTE(AO42,"星",""))+1,$D$5))</f>
        <v>#N/A</v>
      </c>
      <c r="BP42" s="51">
        <f t="shared" si="30"/>
        <v>0</v>
      </c>
      <c r="BQ42" s="51">
        <f t="shared" si="31"/>
        <v>0</v>
      </c>
      <c r="BR42" s="51">
        <f t="shared" si="31"/>
        <v>0</v>
      </c>
      <c r="BS42" s="98">
        <f t="shared" si="32"/>
        <v>0</v>
      </c>
      <c r="BT42" s="98">
        <f t="shared" ca="1" si="32"/>
        <v>7.0374679959689018E-2</v>
      </c>
      <c r="BU42" s="51">
        <f t="shared" si="39"/>
        <v>0</v>
      </c>
      <c r="BV42" s="52">
        <f t="shared" si="40"/>
        <v>0.94191770495393923</v>
      </c>
      <c r="BW42" s="51">
        <f t="shared" si="41"/>
        <v>0</v>
      </c>
      <c r="BX42" s="51">
        <f t="shared" si="33"/>
        <v>0</v>
      </c>
      <c r="BY42" s="51">
        <f t="shared" si="34"/>
        <v>0</v>
      </c>
      <c r="CE42" s="29" t="s">
        <v>1018</v>
      </c>
      <c r="CF42" s="18" t="e">
        <f>(1+INDEX(数据总览!$D20:$H20,1,$D$5))*INDEX(将领输出转换,$D$4,1)</f>
        <v>#N/A</v>
      </c>
      <c r="CG42" s="18" t="e">
        <f>(1*(1+INDEX(数据总览!$D20:$H20,1,$D$5)))*INDEX(将领生存转换,$D$4,1)</f>
        <v>#N/A</v>
      </c>
      <c r="CH42" s="18" t="e">
        <f t="shared" si="54"/>
        <v>#N/A</v>
      </c>
      <c r="CI42" s="18">
        <f ca="1">(CJ17*($BV39+AP39+AQ39)*AR39*AS39*AT39+AU39)/(1+数据总览!$D$4)*INDEX(将领输出转换,$D$4,1)+BY39</f>
        <v>6.9332131190169939</v>
      </c>
      <c r="CJ42" s="18">
        <f t="shared" si="42"/>
        <v>3.851126889391685</v>
      </c>
      <c r="CK42" s="18" t="e">
        <f t="shared" si="47"/>
        <v>#N/A</v>
      </c>
      <c r="CL42" s="18" t="e">
        <f t="shared" ca="1" si="48"/>
        <v>#N/A</v>
      </c>
      <c r="CM42" s="18" t="e">
        <f t="shared" ca="1" si="49"/>
        <v>#N/A</v>
      </c>
      <c r="CN42" s="18" t="e">
        <f t="shared" ca="1" si="50"/>
        <v>#N/A</v>
      </c>
      <c r="CO42" s="18" t="e">
        <f t="shared" ca="1" si="51"/>
        <v>#N/A</v>
      </c>
      <c r="CP42" s="18" t="e">
        <f t="shared" ca="1" si="52"/>
        <v>#N/A</v>
      </c>
      <c r="CQ42" s="13"/>
      <c r="CW42" s="29"/>
      <c r="CX42" s="29"/>
    </row>
    <row r="43" spans="1:102">
      <c r="A43" s="29"/>
      <c r="B43" s="29"/>
      <c r="C43" s="29" t="s">
        <v>1016</v>
      </c>
      <c r="D43" s="29" t="e">
        <f t="shared" ca="1" si="58"/>
        <v>#N/A</v>
      </c>
      <c r="E43" s="29"/>
      <c r="F43" s="14"/>
      <c r="G43" s="14">
        <f t="shared" ca="1" si="55"/>
        <v>0</v>
      </c>
      <c r="H43" s="14">
        <f t="shared" ca="1" si="56"/>
        <v>0.50855428502342903</v>
      </c>
      <c r="I43" s="14">
        <f t="shared" ca="1" si="57"/>
        <v>0.42954353307676435</v>
      </c>
      <c r="J43" s="14">
        <f t="shared" ca="1" si="66"/>
        <v>-0.13490265697778928</v>
      </c>
      <c r="K43" s="14">
        <f t="shared" ca="1" si="67"/>
        <v>0.19680483887759592</v>
      </c>
      <c r="L43" s="14"/>
      <c r="M43" s="14">
        <f t="shared" si="59"/>
        <v>0</v>
      </c>
      <c r="N43" s="14">
        <f t="shared" si="60"/>
        <v>0</v>
      </c>
      <c r="O43" s="14">
        <f t="shared" si="61"/>
        <v>0</v>
      </c>
      <c r="P43" s="185"/>
      <c r="Q43" s="14" t="e">
        <f t="shared" ca="1" si="62"/>
        <v>#N/A</v>
      </c>
      <c r="R43" s="14" t="e">
        <f t="shared" ca="1" si="63"/>
        <v>#N/A</v>
      </c>
      <c r="S43" s="14" t="e">
        <f t="shared" ca="1" si="64"/>
        <v>#N/A</v>
      </c>
      <c r="T43" s="14" t="e">
        <f t="shared" ca="1" si="65"/>
        <v>#N/A</v>
      </c>
      <c r="U43" s="29"/>
      <c r="V43" s="29"/>
      <c r="W43" s="18"/>
      <c r="X43" s="124"/>
      <c r="AN43" s="29"/>
      <c r="AO43" s="29" t="s">
        <v>1022</v>
      </c>
      <c r="AP43" s="44">
        <f t="shared" si="18"/>
        <v>1.9</v>
      </c>
      <c r="AQ43" s="44">
        <f t="shared" ca="1" si="19"/>
        <v>1.8706453623585813</v>
      </c>
      <c r="AR43" s="51">
        <f t="shared" si="20"/>
        <v>0.84592263972072002</v>
      </c>
      <c r="AS43" s="51">
        <f t="shared" si="20"/>
        <v>1</v>
      </c>
      <c r="AT43" s="51">
        <f t="shared" si="20"/>
        <v>1.2025000000000001</v>
      </c>
      <c r="AU43" s="51">
        <f t="shared" si="21"/>
        <v>0</v>
      </c>
      <c r="AV43" s="44">
        <f t="shared" si="22"/>
        <v>0.12122613763178229</v>
      </c>
      <c r="AW43" s="51">
        <f t="shared" si="23"/>
        <v>1</v>
      </c>
      <c r="AX43" s="51">
        <f t="shared" si="24"/>
        <v>1.1126773318021059</v>
      </c>
      <c r="AY43" s="51">
        <f t="shared" si="24"/>
        <v>1</v>
      </c>
      <c r="AZ43" s="51">
        <f>AZ22*INDEX(数据总览!$CI$14:$CI$17,$D$4,1)*CJ21*AR43*AS43*AT43/INDEX(将领生存转换,$D$4,1)</f>
        <v>0</v>
      </c>
      <c r="BA43" s="51" t="e">
        <f t="shared" si="25"/>
        <v>#N/A</v>
      </c>
      <c r="BB43" s="51">
        <f t="shared" si="26"/>
        <v>0</v>
      </c>
      <c r="BC43" s="51">
        <f t="shared" si="27"/>
        <v>0</v>
      </c>
      <c r="BD43" s="98" t="e">
        <f>BD22*(1+INDEX(数据总览!$D$9:$H$27,INT(SUBSTITUTE(AO43,"星",""))+1,$D$5))</f>
        <v>#N/A</v>
      </c>
      <c r="BE43" s="98">
        <f t="shared" si="28"/>
        <v>0</v>
      </c>
      <c r="BF43" s="51">
        <f t="shared" si="35"/>
        <v>0</v>
      </c>
      <c r="BG43" s="98">
        <f t="shared" si="36"/>
        <v>0</v>
      </c>
      <c r="BH43" s="98" t="e">
        <f>(CJ21*BH22*(1+INDEX(武将期望总加成,INT(SUBSTITUTE($AO22,"星",""))+1,$D$5)))/(1+数据总览!$D$4)</f>
        <v>#N/A</v>
      </c>
      <c r="BI43" s="98">
        <f t="shared" si="37"/>
        <v>0</v>
      </c>
      <c r="BJ43" s="51">
        <f>BJ22*INDEX(数据总览!$CI$14:$CI$17,$D$4,1)*CJ21*AR43</f>
        <v>0</v>
      </c>
      <c r="BK43" s="51">
        <f>BK22*INDEX(数据总览!$CI$14:$CI$17,$D$4,1)*CJ21*AR43</f>
        <v>0</v>
      </c>
      <c r="BL43" s="51" t="e">
        <f t="shared" si="29"/>
        <v>#N/A</v>
      </c>
      <c r="BM43" s="51" t="e">
        <f t="shared" si="29"/>
        <v>#N/A</v>
      </c>
      <c r="BN43" s="51">
        <f t="shared" si="38"/>
        <v>0</v>
      </c>
      <c r="BO43" s="51" t="e">
        <f>BO22/INDEX(将领输出转换,$D$4,1)*INDEX(将领生存转换,$D$4,1)*(1+INDEX(数据总览!$D$9:$H$27,INT(SUBSTITUTE(AO43,"星",""))+1,$D$5))</f>
        <v>#N/A</v>
      </c>
      <c r="BP43" s="51">
        <f t="shared" si="30"/>
        <v>0</v>
      </c>
      <c r="BQ43" s="51">
        <f t="shared" si="31"/>
        <v>0</v>
      </c>
      <c r="BR43" s="51">
        <f t="shared" si="31"/>
        <v>0</v>
      </c>
      <c r="BS43" s="98">
        <f t="shared" si="32"/>
        <v>0</v>
      </c>
      <c r="BT43" s="98">
        <f t="shared" ca="1" si="32"/>
        <v>7.3479445252028236E-2</v>
      </c>
      <c r="BU43" s="51">
        <f t="shared" si="39"/>
        <v>0</v>
      </c>
      <c r="BV43" s="52">
        <f t="shared" si="40"/>
        <v>0.94191770495393923</v>
      </c>
      <c r="BW43" s="51">
        <f t="shared" si="41"/>
        <v>0</v>
      </c>
      <c r="BX43" s="51">
        <f t="shared" si="33"/>
        <v>0</v>
      </c>
      <c r="BY43" s="51">
        <f t="shared" si="34"/>
        <v>0</v>
      </c>
      <c r="CE43" s="29" t="s">
        <v>1019</v>
      </c>
      <c r="CF43" s="18" t="e">
        <f>(1+INDEX(数据总览!$D21:$H21,1,$D$5))*INDEX(将领输出转换,$D$4,1)</f>
        <v>#N/A</v>
      </c>
      <c r="CG43" s="18" t="e">
        <f>(1*(1+INDEX(数据总览!$D21:$H21,1,$D$5)))*INDEX(将领生存转换,$D$4,1)</f>
        <v>#N/A</v>
      </c>
      <c r="CH43" s="18" t="e">
        <f t="shared" si="54"/>
        <v>#N/A</v>
      </c>
      <c r="CI43" s="18">
        <f ca="1">(CJ18*($BV40+AP40+AQ40)*AR40*AS40*AT40+AU40)/(1+数据总览!$D$4)*INDEX(将领输出转换,$D$4,1)+BY40</f>
        <v>7.2789727428610087</v>
      </c>
      <c r="CJ43" s="18">
        <f t="shared" si="42"/>
        <v>3.851126889391685</v>
      </c>
      <c r="CK43" s="18" t="e">
        <f t="shared" si="47"/>
        <v>#N/A</v>
      </c>
      <c r="CL43" s="18" t="e">
        <f t="shared" ca="1" si="48"/>
        <v>#N/A</v>
      </c>
      <c r="CM43" s="18" t="e">
        <f t="shared" ca="1" si="49"/>
        <v>#N/A</v>
      </c>
      <c r="CN43" s="18" t="e">
        <f t="shared" ca="1" si="50"/>
        <v>#N/A</v>
      </c>
      <c r="CO43" s="18" t="e">
        <f t="shared" ca="1" si="51"/>
        <v>#N/A</v>
      </c>
      <c r="CP43" s="18" t="e">
        <f t="shared" ca="1" si="52"/>
        <v>#N/A</v>
      </c>
      <c r="CQ43" s="13"/>
      <c r="CW43" s="29"/>
      <c r="CX43" s="29"/>
    </row>
    <row r="44" spans="1:102">
      <c r="A44" s="29"/>
      <c r="B44" s="29"/>
      <c r="C44" s="29" t="s">
        <v>1017</v>
      </c>
      <c r="D44" s="29" t="e">
        <f t="shared" ca="1" si="58"/>
        <v>#N/A</v>
      </c>
      <c r="E44" s="29"/>
      <c r="F44" s="14"/>
      <c r="G44" s="14">
        <f t="shared" ca="1" si="55"/>
        <v>0</v>
      </c>
      <c r="H44" s="14">
        <f t="shared" ca="1" si="56"/>
        <v>0.50809591701808055</v>
      </c>
      <c r="I44" s="14">
        <f t="shared" ca="1" si="57"/>
        <v>0.43458468547527773</v>
      </c>
      <c r="J44" s="14">
        <f t="shared" ca="1" si="66"/>
        <v>-0.13781480132556584</v>
      </c>
      <c r="K44" s="14">
        <f t="shared" ca="1" si="67"/>
        <v>0.19513419883220778</v>
      </c>
      <c r="L44" s="14"/>
      <c r="M44" s="14">
        <f t="shared" si="59"/>
        <v>0</v>
      </c>
      <c r="N44" s="14">
        <f t="shared" si="60"/>
        <v>0</v>
      </c>
      <c r="O44" s="14">
        <f t="shared" si="61"/>
        <v>0</v>
      </c>
      <c r="P44" s="185"/>
      <c r="Q44" s="14" t="e">
        <f t="shared" ca="1" si="62"/>
        <v>#N/A</v>
      </c>
      <c r="R44" s="14" t="e">
        <f t="shared" ca="1" si="63"/>
        <v>#N/A</v>
      </c>
      <c r="S44" s="14" t="e">
        <f t="shared" ca="1" si="64"/>
        <v>#N/A</v>
      </c>
      <c r="T44" s="14" t="e">
        <f t="shared" ca="1" si="65"/>
        <v>#N/A</v>
      </c>
      <c r="U44" s="29"/>
      <c r="V44" s="29"/>
      <c r="W44" s="18"/>
      <c r="X44" s="124"/>
      <c r="AN44" s="29"/>
      <c r="AO44" s="29" t="s">
        <v>1023</v>
      </c>
      <c r="AP44" s="44">
        <f t="shared" si="18"/>
        <v>2</v>
      </c>
      <c r="AQ44" s="44">
        <f t="shared" ca="1" si="19"/>
        <v>1.9665771141414656</v>
      </c>
      <c r="AR44" s="51">
        <f t="shared" si="20"/>
        <v>0.84592263972072002</v>
      </c>
      <c r="AS44" s="51">
        <f t="shared" si="20"/>
        <v>1</v>
      </c>
      <c r="AT44" s="51">
        <f t="shared" si="20"/>
        <v>1.2025000000000001</v>
      </c>
      <c r="AU44" s="51">
        <f t="shared" si="21"/>
        <v>0</v>
      </c>
      <c r="AV44" s="44">
        <f t="shared" si="22"/>
        <v>0.12122613763178229</v>
      </c>
      <c r="AW44" s="51">
        <f t="shared" si="23"/>
        <v>1</v>
      </c>
      <c r="AX44" s="51">
        <f t="shared" si="24"/>
        <v>1.1126773318021059</v>
      </c>
      <c r="AY44" s="51">
        <f t="shared" si="24"/>
        <v>1</v>
      </c>
      <c r="AZ44" s="51">
        <f>AZ23*INDEX(数据总览!$CI$14:$CI$17,$D$4,1)*CJ22*AR44*AS44*AT44/INDEX(将领生存转换,$D$4,1)</f>
        <v>0</v>
      </c>
      <c r="BA44" s="51" t="e">
        <f t="shared" si="25"/>
        <v>#N/A</v>
      </c>
      <c r="BB44" s="51">
        <f t="shared" si="26"/>
        <v>0</v>
      </c>
      <c r="BC44" s="51">
        <f t="shared" si="27"/>
        <v>0</v>
      </c>
      <c r="BD44" s="98" t="e">
        <f>BD23*(1+INDEX(数据总览!$D$9:$H$27,INT(SUBSTITUTE(AO44,"星",""))+1,$D$5))</f>
        <v>#N/A</v>
      </c>
      <c r="BE44" s="98">
        <f t="shared" si="28"/>
        <v>0</v>
      </c>
      <c r="BF44" s="51">
        <f t="shared" si="35"/>
        <v>0</v>
      </c>
      <c r="BG44" s="98">
        <f t="shared" si="36"/>
        <v>0</v>
      </c>
      <c r="BH44" s="98" t="e">
        <f>(CJ22*BH23*(1+INDEX(武将期望总加成,INT(SUBSTITUTE($AO23,"星",""))+1,$D$5)))/(1+数据总览!$D$4)</f>
        <v>#N/A</v>
      </c>
      <c r="BI44" s="98">
        <f t="shared" si="37"/>
        <v>0</v>
      </c>
      <c r="BJ44" s="51">
        <f>BJ23*INDEX(数据总览!$CI$14:$CI$17,$D$4,1)*CJ22*AR44</f>
        <v>0</v>
      </c>
      <c r="BK44" s="51">
        <f>BK23*INDEX(数据总览!$CI$14:$CI$17,$D$4,1)*CJ22*AR44</f>
        <v>0</v>
      </c>
      <c r="BL44" s="51" t="e">
        <f t="shared" si="29"/>
        <v>#N/A</v>
      </c>
      <c r="BM44" s="51" t="e">
        <f t="shared" si="29"/>
        <v>#N/A</v>
      </c>
      <c r="BN44" s="51">
        <f t="shared" si="38"/>
        <v>0</v>
      </c>
      <c r="BO44" s="51" t="e">
        <f>BO23/INDEX(将领输出转换,$D$4,1)*INDEX(将领生存转换,$D$4,1)*(1+INDEX(数据总览!$D$9:$H$27,INT(SUBSTITUTE(AO44,"星",""))+1,$D$5))</f>
        <v>#N/A</v>
      </c>
      <c r="BP44" s="51">
        <f t="shared" si="30"/>
        <v>0</v>
      </c>
      <c r="BQ44" s="51">
        <f t="shared" si="31"/>
        <v>0</v>
      </c>
      <c r="BR44" s="51">
        <f t="shared" si="31"/>
        <v>0</v>
      </c>
      <c r="BS44" s="98">
        <f t="shared" si="32"/>
        <v>0</v>
      </c>
      <c r="BT44" s="98">
        <f t="shared" ca="1" si="32"/>
        <v>7.6584210544367454E-2</v>
      </c>
      <c r="BU44" s="51">
        <f t="shared" si="39"/>
        <v>0</v>
      </c>
      <c r="BV44" s="52">
        <f t="shared" si="40"/>
        <v>0.94191770495393923</v>
      </c>
      <c r="BW44" s="51">
        <f t="shared" si="41"/>
        <v>0</v>
      </c>
      <c r="BX44" s="51">
        <f t="shared" si="33"/>
        <v>0</v>
      </c>
      <c r="BY44" s="51">
        <f t="shared" si="34"/>
        <v>0</v>
      </c>
      <c r="CE44" s="29" t="s">
        <v>1020</v>
      </c>
      <c r="CF44" s="18" t="e">
        <f>(1+INDEX(数据总览!$D22:$H22,1,$D$5))*INDEX(将领输出转换,$D$4,1)</f>
        <v>#N/A</v>
      </c>
      <c r="CG44" s="18" t="e">
        <f>(1*(1+INDEX(数据总览!$D22:$H22,1,$D$5)))*INDEX(将领生存转换,$D$4,1)</f>
        <v>#N/A</v>
      </c>
      <c r="CH44" s="18" t="e">
        <f t="shared" si="54"/>
        <v>#N/A</v>
      </c>
      <c r="CI44" s="18">
        <f ca="1">(CJ19*($BV41+AP41+AQ41)*AR41*AS41*AT41+AU41)/(1+数据总览!$D$4)*INDEX(将领输出转换,$D$4,1)+BY41</f>
        <v>7.6247325768125842</v>
      </c>
      <c r="CJ44" s="18">
        <f t="shared" si="42"/>
        <v>3.851126889391685</v>
      </c>
      <c r="CK44" s="18" t="e">
        <f t="shared" si="47"/>
        <v>#N/A</v>
      </c>
      <c r="CL44" s="18" t="e">
        <f t="shared" ca="1" si="48"/>
        <v>#N/A</v>
      </c>
      <c r="CM44" s="18" t="e">
        <f t="shared" ca="1" si="49"/>
        <v>#N/A</v>
      </c>
      <c r="CN44" s="18" t="e">
        <f t="shared" ca="1" si="50"/>
        <v>#N/A</v>
      </c>
      <c r="CO44" s="18" t="e">
        <f t="shared" ca="1" si="51"/>
        <v>#N/A</v>
      </c>
      <c r="CP44" s="18" t="e">
        <f t="shared" ca="1" si="52"/>
        <v>#N/A</v>
      </c>
      <c r="CQ44" s="13"/>
      <c r="CW44" s="29"/>
      <c r="CX44" s="29"/>
    </row>
    <row r="45" spans="1:102" ht="13.5" customHeight="1">
      <c r="A45" s="29"/>
      <c r="B45" s="29"/>
      <c r="C45" s="29" t="s">
        <v>1018</v>
      </c>
      <c r="D45" s="29" t="e">
        <f t="shared" ca="1" si="58"/>
        <v>#N/A</v>
      </c>
      <c r="E45" s="29"/>
      <c r="F45" s="14"/>
      <c r="G45" s="14">
        <f t="shared" ca="1" si="55"/>
        <v>0</v>
      </c>
      <c r="H45" s="14">
        <f t="shared" ca="1" si="56"/>
        <v>0.50768988998333309</v>
      </c>
      <c r="I45" s="14">
        <f t="shared" ca="1" si="57"/>
        <v>0.43905036574598794</v>
      </c>
      <c r="J45" s="14">
        <f t="shared" ca="1" si="66"/>
        <v>-0.14039452043531708</v>
      </c>
      <c r="K45" s="14">
        <f t="shared" ca="1" si="67"/>
        <v>0.19365426470599614</v>
      </c>
      <c r="L45" s="14"/>
      <c r="M45" s="14">
        <f t="shared" si="59"/>
        <v>0</v>
      </c>
      <c r="N45" s="14">
        <f t="shared" si="60"/>
        <v>0</v>
      </c>
      <c r="O45" s="14">
        <f t="shared" si="61"/>
        <v>0</v>
      </c>
      <c r="P45" s="185"/>
      <c r="Q45" s="14" t="e">
        <f t="shared" ca="1" si="62"/>
        <v>#N/A</v>
      </c>
      <c r="R45" s="14" t="e">
        <f t="shared" ca="1" si="63"/>
        <v>#N/A</v>
      </c>
      <c r="S45" s="14" t="e">
        <f t="shared" ca="1" si="64"/>
        <v>#N/A</v>
      </c>
      <c r="T45" s="14" t="e">
        <f t="shared" ca="1" si="65"/>
        <v>#N/A</v>
      </c>
      <c r="U45" s="29"/>
      <c r="V45" s="29"/>
      <c r="W45" s="18"/>
      <c r="X45" s="124"/>
      <c r="AN45" s="29"/>
      <c r="AP45" s="29"/>
      <c r="AQ45" s="29"/>
      <c r="AV45" s="29"/>
      <c r="BD45" s="147"/>
      <c r="BE45" s="147"/>
      <c r="BG45" s="147"/>
      <c r="BH45" s="147"/>
      <c r="BI45" s="147"/>
      <c r="BS45" s="147"/>
      <c r="BT45" s="147"/>
      <c r="BV45" s="91"/>
      <c r="CE45" s="29" t="s">
        <v>1021</v>
      </c>
      <c r="CF45" s="18" t="e">
        <f>(1+INDEX(数据总览!$D23:$H23,1,$D$5))*INDEX(将领输出转换,$D$4,1)</f>
        <v>#N/A</v>
      </c>
      <c r="CG45" s="18" t="e">
        <f>(1*(1+INDEX(数据总览!$D23:$H23,1,$D$5)))*INDEX(将领生存转换,$D$4,1)</f>
        <v>#N/A</v>
      </c>
      <c r="CH45" s="18" t="e">
        <f t="shared" si="54"/>
        <v>#N/A</v>
      </c>
      <c r="CI45" s="18">
        <f ca="1">(CJ20*($BV42+AP42+AQ42)*AR42*AS42*AT42+AU42)/(1+数据总览!$D$4)*INDEX(将领输出转换,$D$4,1)+BY42</f>
        <v>7.9704926208717239</v>
      </c>
      <c r="CJ45" s="18">
        <f t="shared" si="42"/>
        <v>3.851126889391685</v>
      </c>
      <c r="CK45" s="18" t="e">
        <f t="shared" si="47"/>
        <v>#N/A</v>
      </c>
      <c r="CL45" s="18" t="e">
        <f t="shared" ca="1" si="48"/>
        <v>#N/A</v>
      </c>
      <c r="CM45" s="18" t="e">
        <f t="shared" ca="1" si="49"/>
        <v>#N/A</v>
      </c>
      <c r="CN45" s="18" t="e">
        <f t="shared" ca="1" si="50"/>
        <v>#N/A</v>
      </c>
      <c r="CO45" s="18" t="e">
        <f t="shared" ca="1" si="51"/>
        <v>#N/A</v>
      </c>
      <c r="CP45" s="18" t="e">
        <f t="shared" ca="1" si="52"/>
        <v>#N/A</v>
      </c>
      <c r="CW45" s="29"/>
      <c r="CX45" s="29"/>
    </row>
    <row r="46" spans="1:102" ht="13.5" customHeight="1">
      <c r="A46" s="29"/>
      <c r="B46" s="29"/>
      <c r="C46" s="29" t="s">
        <v>1019</v>
      </c>
      <c r="D46" s="29" t="e">
        <f t="shared" ca="1" si="58"/>
        <v>#N/A</v>
      </c>
      <c r="E46" s="29"/>
      <c r="F46" s="14"/>
      <c r="G46" s="14">
        <f t="shared" ca="1" si="55"/>
        <v>0</v>
      </c>
      <c r="H46" s="14">
        <f t="shared" ca="1" si="56"/>
        <v>0.50732772563223172</v>
      </c>
      <c r="I46" s="14">
        <f t="shared" ca="1" si="57"/>
        <v>0.44303378992540265</v>
      </c>
      <c r="J46" s="14">
        <f t="shared" ca="1" si="66"/>
        <v>-0.14269566116012566</v>
      </c>
      <c r="K46" s="14">
        <f t="shared" ca="1" si="67"/>
        <v>0.19233414560249126</v>
      </c>
      <c r="L46" s="14"/>
      <c r="M46" s="14">
        <f t="shared" si="59"/>
        <v>0</v>
      </c>
      <c r="N46" s="14">
        <f t="shared" si="60"/>
        <v>0</v>
      </c>
      <c r="O46" s="14">
        <f t="shared" si="61"/>
        <v>0</v>
      </c>
      <c r="P46" s="185"/>
      <c r="Q46" s="14" t="e">
        <f t="shared" ca="1" si="62"/>
        <v>#N/A</v>
      </c>
      <c r="R46" s="14" t="e">
        <f t="shared" ca="1" si="63"/>
        <v>#N/A</v>
      </c>
      <c r="S46" s="14" t="e">
        <f t="shared" ca="1" si="64"/>
        <v>#N/A</v>
      </c>
      <c r="T46" s="14" t="e">
        <f t="shared" ca="1" si="65"/>
        <v>#N/A</v>
      </c>
      <c r="U46" s="29"/>
      <c r="V46" s="29"/>
      <c r="W46" s="18"/>
      <c r="X46" s="124"/>
      <c r="AN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c r="BW46" s="29"/>
      <c r="BX46" s="29"/>
      <c r="BY46" s="29"/>
      <c r="BZ46" s="29"/>
      <c r="CA46" s="29"/>
      <c r="CB46" s="29"/>
      <c r="CC46" s="29"/>
      <c r="CE46" s="29" t="s">
        <v>1022</v>
      </c>
      <c r="CF46" s="18" t="e">
        <f>(1+INDEX(数据总览!$D24:$H24,1,$D$5))*INDEX(将领输出转换,$D$4,1)</f>
        <v>#N/A</v>
      </c>
      <c r="CG46" s="18" t="e">
        <f>(1*(1+INDEX(数据总览!$D24:$H24,1,$D$5)))*INDEX(将领生存转换,$D$4,1)</f>
        <v>#N/A</v>
      </c>
      <c r="CH46" s="18" t="e">
        <f t="shared" si="54"/>
        <v>#N/A</v>
      </c>
      <c r="CI46" s="18">
        <f ca="1">(CJ21*($BV43+AP43+AQ43)*AR43*AS43*AT43+AU43)/(1+数据总览!$D$4)*INDEX(将领输出转换,$D$4,1)+BY43</f>
        <v>8.3162528750384261</v>
      </c>
      <c r="CJ46" s="18">
        <f t="shared" si="42"/>
        <v>3.851126889391685</v>
      </c>
      <c r="CK46" s="18" t="e">
        <f t="shared" si="47"/>
        <v>#N/A</v>
      </c>
      <c r="CL46" s="18" t="e">
        <f t="shared" ca="1" si="48"/>
        <v>#N/A</v>
      </c>
      <c r="CM46" s="18" t="e">
        <f t="shared" ca="1" si="49"/>
        <v>#N/A</v>
      </c>
      <c r="CN46" s="18" t="e">
        <f t="shared" ca="1" si="50"/>
        <v>#N/A</v>
      </c>
      <c r="CO46" s="18" t="e">
        <f t="shared" ca="1" si="51"/>
        <v>#N/A</v>
      </c>
      <c r="CP46" s="18" t="e">
        <f t="shared" ca="1" si="52"/>
        <v>#N/A</v>
      </c>
      <c r="CW46" s="29"/>
      <c r="CX46" s="29"/>
    </row>
    <row r="47" spans="1:102" ht="13.5" customHeight="1">
      <c r="A47" s="29"/>
      <c r="B47" s="29"/>
      <c r="C47" s="29" t="s">
        <v>1020</v>
      </c>
      <c r="D47" s="29" t="e">
        <f t="shared" ca="1" si="58"/>
        <v>#N/A</v>
      </c>
      <c r="E47" s="29"/>
      <c r="F47" s="14"/>
      <c r="G47" s="14">
        <f t="shared" ca="1" si="55"/>
        <v>0</v>
      </c>
      <c r="H47" s="14">
        <f t="shared" ca="1" si="56"/>
        <v>0.50700268297882234</v>
      </c>
      <c r="I47" s="14">
        <f t="shared" ca="1" si="57"/>
        <v>0.44660907298463687</v>
      </c>
      <c r="J47" s="14">
        <f t="shared" ca="1" si="66"/>
        <v>-0.1447610364977365</v>
      </c>
      <c r="K47" s="14">
        <f t="shared" ca="1" si="67"/>
        <v>0.1911492805342774</v>
      </c>
      <c r="L47" s="14"/>
      <c r="M47" s="14">
        <f t="shared" si="59"/>
        <v>0</v>
      </c>
      <c r="N47" s="14">
        <f t="shared" si="60"/>
        <v>0</v>
      </c>
      <c r="O47" s="14">
        <f t="shared" si="61"/>
        <v>0</v>
      </c>
      <c r="P47" s="185"/>
      <c r="Q47" s="14" t="e">
        <f t="shared" ca="1" si="62"/>
        <v>#N/A</v>
      </c>
      <c r="R47" s="14" t="e">
        <f t="shared" ca="1" si="63"/>
        <v>#N/A</v>
      </c>
      <c r="S47" s="14" t="e">
        <f t="shared" ca="1" si="64"/>
        <v>#N/A</v>
      </c>
      <c r="T47" s="14" t="e">
        <f t="shared" ca="1" si="65"/>
        <v>#N/A</v>
      </c>
      <c r="U47" s="29"/>
      <c r="V47" s="29"/>
      <c r="W47" s="18"/>
      <c r="X47" s="124"/>
      <c r="AN47" s="29"/>
      <c r="AP47" s="49" t="s">
        <v>128</v>
      </c>
      <c r="AQ47" s="49"/>
      <c r="AR47" s="49"/>
      <c r="AS47" s="49"/>
      <c r="AT47" s="49"/>
      <c r="AU47" s="49"/>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s="49"/>
      <c r="BY47" s="49"/>
      <c r="BZ47" s="49"/>
      <c r="CA47" s="49"/>
      <c r="CB47" s="49"/>
      <c r="CC47" s="49"/>
      <c r="CD47" s="49"/>
      <c r="CE47" s="29" t="s">
        <v>1023</v>
      </c>
      <c r="CF47" s="18" t="e">
        <f>(1+INDEX(数据总览!$D25:$H25,1,$D$5))*INDEX(将领输出转换,$D$4,1)</f>
        <v>#N/A</v>
      </c>
      <c r="CG47" s="18" t="e">
        <f>(1*(1+INDEX(数据总览!$D25:$H25,1,$D$5)))*INDEX(将领生存转换,$D$4,1)</f>
        <v>#N/A</v>
      </c>
      <c r="CH47" s="18" t="e">
        <f t="shared" si="54"/>
        <v>#N/A</v>
      </c>
      <c r="CI47" s="18">
        <f ca="1">(CJ22*($BV44+AP44+AQ44)*AR44*AS44*AT44+AU44)/(1+数据总览!$D$4)*INDEX(将领输出转换,$D$4,1)+BY44</f>
        <v>8.6620133393126899</v>
      </c>
      <c r="CJ47" s="18">
        <f t="shared" si="42"/>
        <v>3.851126889391685</v>
      </c>
      <c r="CK47" s="18" t="e">
        <f t="shared" si="47"/>
        <v>#N/A</v>
      </c>
      <c r="CL47" s="18" t="e">
        <f t="shared" ca="1" si="48"/>
        <v>#N/A</v>
      </c>
      <c r="CM47" s="18" t="e">
        <f t="shared" ca="1" si="49"/>
        <v>#N/A</v>
      </c>
      <c r="CN47" s="18" t="e">
        <f t="shared" ca="1" si="50"/>
        <v>#N/A</v>
      </c>
      <c r="CO47" s="18" t="e">
        <f t="shared" ca="1" si="51"/>
        <v>#N/A</v>
      </c>
      <c r="CP47" s="18" t="e">
        <f t="shared" ca="1" si="52"/>
        <v>#N/A</v>
      </c>
      <c r="CW47" s="29"/>
      <c r="CX47" s="29"/>
    </row>
    <row r="48" spans="1:102" ht="13.5" customHeight="1">
      <c r="A48" s="29"/>
      <c r="B48" s="29"/>
      <c r="C48" s="29" t="s">
        <v>1021</v>
      </c>
      <c r="D48" s="29" t="e">
        <f t="shared" ca="1" si="58"/>
        <v>#N/A</v>
      </c>
      <c r="E48" s="29"/>
      <c r="F48" s="14"/>
      <c r="G48" s="14">
        <f t="shared" ca="1" si="55"/>
        <v>0</v>
      </c>
      <c r="H48" s="14">
        <f t="shared" ca="1" si="56"/>
        <v>0.50670933503145188</v>
      </c>
      <c r="I48" s="14">
        <f t="shared" ca="1" si="57"/>
        <v>0.44983588295034627</v>
      </c>
      <c r="J48" s="14">
        <f t="shared" ca="1" si="66"/>
        <v>-0.14662511407395135</v>
      </c>
      <c r="K48" s="14">
        <f t="shared" ca="1" si="67"/>
        <v>0.1900798960921532</v>
      </c>
      <c r="L48" s="14"/>
      <c r="M48" s="14">
        <f t="shared" si="59"/>
        <v>0</v>
      </c>
      <c r="N48" s="14">
        <f t="shared" si="60"/>
        <v>0</v>
      </c>
      <c r="O48" s="14">
        <f t="shared" si="61"/>
        <v>0</v>
      </c>
      <c r="P48" s="185"/>
      <c r="Q48" s="14" t="e">
        <f t="shared" ca="1" si="62"/>
        <v>#N/A</v>
      </c>
      <c r="R48" s="14" t="e">
        <f t="shared" ca="1" si="63"/>
        <v>#N/A</v>
      </c>
      <c r="S48" s="14" t="e">
        <f t="shared" ca="1" si="64"/>
        <v>#N/A</v>
      </c>
      <c r="T48" s="14" t="e">
        <f t="shared" ca="1" si="65"/>
        <v>#N/A</v>
      </c>
      <c r="U48" s="29"/>
      <c r="V48" s="29"/>
      <c r="W48" s="18"/>
      <c r="X48" s="124"/>
      <c r="AN48" s="29"/>
      <c r="AO48" s="18" t="s">
        <v>0</v>
      </c>
      <c r="AP48" s="16" t="str">
        <f>AP$6</f>
        <v>普攻系数附加</v>
      </c>
      <c r="AQ48" s="16" t="str">
        <f t="shared" ref="AQ48:BY48" si="70">AQ$6</f>
        <v>技攻系数附加</v>
      </c>
      <c r="AR48" s="16" t="str">
        <f t="shared" si="70"/>
        <v>自身攻击</v>
      </c>
      <c r="AS48" s="16" t="str">
        <f t="shared" si="70"/>
        <v>自身圆桌伤害</v>
      </c>
      <c r="AT48" s="16" t="str">
        <f t="shared" si="70"/>
        <v>自身伤害</v>
      </c>
      <c r="AU48" s="16" t="str">
        <f>AU$6</f>
        <v>固定输出</v>
      </c>
      <c r="AV48" s="16" t="str">
        <f t="shared" si="70"/>
        <v>自身生命</v>
      </c>
      <c r="AW48" s="16" t="str">
        <f t="shared" si="70"/>
        <v>自身防御</v>
      </c>
      <c r="AX48" s="16" t="str">
        <f t="shared" si="70"/>
        <v>自身圆桌免伤</v>
      </c>
      <c r="AY48" s="16" t="str">
        <f t="shared" si="70"/>
        <v>自身免伤</v>
      </c>
      <c r="AZ48" s="16" t="str">
        <f>AZ$6</f>
        <v>吸血</v>
      </c>
      <c r="BA48" s="16" t="str">
        <f t="shared" si="70"/>
        <v>目标攻击增加</v>
      </c>
      <c r="BB48" s="16" t="str">
        <f t="shared" si="70"/>
        <v>敌方承伤增加</v>
      </c>
      <c r="BC48" s="16" t="str">
        <f t="shared" si="70"/>
        <v>目标士气降低</v>
      </c>
      <c r="BD48" s="16" t="str">
        <f t="shared" si="70"/>
        <v>目标怒气增加</v>
      </c>
      <c r="BE48" s="16" t="s">
        <v>349</v>
      </c>
      <c r="BF48" s="16" t="str">
        <f t="shared" si="70"/>
        <v>目标圆桌伤害增加</v>
      </c>
      <c r="BG48" s="16" t="str">
        <f t="shared" si="70"/>
        <v>目标伤害增加</v>
      </c>
      <c r="BH48" s="16" t="str">
        <f t="shared" si="70"/>
        <v>目标系数附加</v>
      </c>
      <c r="BI48" s="16" t="str">
        <f t="shared" si="70"/>
        <v>辅助输出增加</v>
      </c>
      <c r="BJ48" s="16" t="str">
        <f t="shared" si="70"/>
        <v>将领目标治疗</v>
      </c>
      <c r="BK48" s="16" t="str">
        <f>BK$6</f>
        <v>士兵目标治疗</v>
      </c>
      <c r="BL48" s="16" t="str">
        <f t="shared" si="70"/>
        <v>目标生命增加</v>
      </c>
      <c r="BM48" s="16" t="str">
        <f t="shared" si="70"/>
        <v>目标攻击减少</v>
      </c>
      <c r="BN48" s="16" t="str">
        <f t="shared" si="70"/>
        <v>目标士气增加</v>
      </c>
      <c r="BO48" s="16" t="str">
        <f t="shared" si="70"/>
        <v>目标怒气降低</v>
      </c>
      <c r="BP48" s="16" t="str">
        <f t="shared" si="70"/>
        <v>目标防御增加</v>
      </c>
      <c r="BQ48" s="16" t="str">
        <f t="shared" si="70"/>
        <v>目标圆桌免伤增加</v>
      </c>
      <c r="BR48" s="16" t="str">
        <f t="shared" si="70"/>
        <v>目标免伤增加</v>
      </c>
      <c r="BS48" s="16" t="str">
        <f t="shared" si="70"/>
        <v>辅助生存增加</v>
      </c>
      <c r="BT48" s="16" t="str">
        <f t="shared" si="70"/>
        <v>控制率</v>
      </c>
      <c r="BU48" s="16" t="str">
        <f t="shared" si="70"/>
        <v>免控率</v>
      </c>
      <c r="BV48" s="16" t="str">
        <f t="shared" si="70"/>
        <v>普攻占用率</v>
      </c>
      <c r="BW48" s="16" t="str">
        <f t="shared" si="70"/>
        <v>战法辅助强化</v>
      </c>
      <c r="BX48" s="16" t="str">
        <f t="shared" si="70"/>
        <v>召唤生存影响</v>
      </c>
      <c r="BY48" s="16" t="str">
        <f t="shared" si="70"/>
        <v>召唤输出影响</v>
      </c>
      <c r="BZ48" s="198"/>
      <c r="CA48" s="198"/>
      <c r="CB48" s="198"/>
      <c r="CC48" s="198"/>
      <c r="CE48" s="29"/>
      <c r="CW48" s="29"/>
      <c r="CX48" s="29"/>
    </row>
    <row r="49" spans="1:102" ht="13.5" customHeight="1">
      <c r="A49" s="29"/>
      <c r="B49" s="29"/>
      <c r="C49" s="29" t="s">
        <v>1022</v>
      </c>
      <c r="D49" s="29" t="e">
        <f ca="1">CP46*10000</f>
        <v>#N/A</v>
      </c>
      <c r="E49" s="29"/>
      <c r="F49" s="14"/>
      <c r="G49" s="14">
        <f t="shared" ref="G49:K50" ca="1" si="71">CK92</f>
        <v>0</v>
      </c>
      <c r="H49" s="14">
        <f t="shared" ca="1" si="71"/>
        <v>0.50644326350512425</v>
      </c>
      <c r="I49" s="14">
        <f t="shared" ca="1" si="71"/>
        <v>0.45276279744412784</v>
      </c>
      <c r="J49" s="14">
        <f t="shared" ca="1" si="71"/>
        <v>-0.14831595506956277</v>
      </c>
      <c r="K49" s="14">
        <f t="shared" ca="1" si="71"/>
        <v>0.18910989412031073</v>
      </c>
      <c r="L49" s="14"/>
      <c r="M49" s="14">
        <f t="shared" ref="M49:O50" si="72">CI127</f>
        <v>0</v>
      </c>
      <c r="N49" s="14">
        <f t="shared" si="72"/>
        <v>0</v>
      </c>
      <c r="O49" s="14">
        <f t="shared" si="72"/>
        <v>0</v>
      </c>
      <c r="P49" s="185"/>
      <c r="Q49" s="14" t="e">
        <f t="shared" ref="Q49:T50" ca="1" si="73">CJ69</f>
        <v>#N/A</v>
      </c>
      <c r="R49" s="14" t="e">
        <f t="shared" ca="1" si="73"/>
        <v>#N/A</v>
      </c>
      <c r="S49" s="14" t="e">
        <f t="shared" ca="1" si="73"/>
        <v>#N/A</v>
      </c>
      <c r="T49" s="14" t="e">
        <f t="shared" ca="1" si="73"/>
        <v>#N/A</v>
      </c>
      <c r="U49" s="29"/>
      <c r="V49" s="29"/>
      <c r="W49" s="18"/>
      <c r="X49" s="124"/>
      <c r="AN49" s="49" t="s">
        <v>423</v>
      </c>
      <c r="AO49" s="29" t="s">
        <v>27</v>
      </c>
      <c r="AP49" s="18">
        <f>(CJ6*(0+1*INDEX(将领技能系数转换,D$4,1)+0)*AR28*AS28*AT28+0)/(1+数据总览!$D$4)*INDEX(将领输出转换,$D$4,1)</f>
        <v>3208.68152270157</v>
      </c>
      <c r="AQ49" s="18">
        <f>(CJ6*(0+0+1*INDEX(将领技能系数转换,D$4,1))*AR28*AS28*AT28+AU28)/(1+数据总览!$D$4)*INDEX(将领输出转换,$D$4,1)</f>
        <v>3208.68152270157</v>
      </c>
      <c r="AR49" s="18">
        <f ca="1">(CJ6*($BV28+AP28+AQ28)*1/INDEX(将领输出转换,$D$4,1)*AS28*AT28+0)/(1+数据总览!$D$4)*INDEX(将领输出转换,$D$4,1)</f>
        <v>1.3951272764894542</v>
      </c>
      <c r="AS49" s="18">
        <f ca="1">(CJ6*($BV28+AP28+AQ28)*AR28*1/INDEX(将领输出转换,$D$4,1)*AT28+0)/(1+数据总览!$D$4)*INDEX(将领输出转换,$D$4,1)</f>
        <v>1.1801697484743381</v>
      </c>
      <c r="AT49" s="18">
        <f ca="1">(CJ6*($BV28+AP28+AQ28)*AR28*AS28*1/INDEX(将领输出转换,$D$4,1)+0)/(1+数据总览!$D$4)*INDEX(将领输出转换,$D$4,1)</f>
        <v>1.0716637897610335</v>
      </c>
      <c r="AU49" s="18">
        <f>(0+1*INDEX(将领技能系数转换,D$4,1))/(1+数据总览!$D$4)*INDEX(将领输出转换,$D$4,1)</f>
        <v>3444.3719490339026</v>
      </c>
      <c r="AV49" s="18">
        <f t="shared" ref="AV49:AV65" si="74">(CI6*(0+1/INDEX(将领生存转换,$D$4,1)+0)*AW28*AX28*AY28)*INDEX(将领生存转换,$D$4,1)</f>
        <v>1.1126773318021059</v>
      </c>
      <c r="AW49" s="18">
        <f t="shared" ref="AW49:AW65" si="75">(CI6*(1+AV28+AZ28)*1/INDEX(将领生存转换,$D$4,1)/(1000+INDEX(武将护甲,$D$4,1))*AX28*AY28)*INDEX(将领生存转换,$D$4,1)</f>
        <v>7.7972681697932025E-4</v>
      </c>
      <c r="AX49" s="18">
        <f t="shared" ref="AX49:AX65" si="76">(CI6*(1+AV28+AZ28)*AW28*1/(1-AX7/INDEX(将领生存转换,$D$4,1))^2/INDEX(将领生存转换,$D$4,1)*AY28)*INDEX(将领生存转换,$D$4,1)</f>
        <v>1.3881349668017586</v>
      </c>
      <c r="AY49" s="18">
        <f t="shared" ref="AY49:AY65" si="77">(CI6*(1+AV28+AZ28)*AW28*AX28*1/(1-AY7/INDEX(将领生存转换,$D$4,1))^2/INDEX(将领生存转换,$D$4,1))*INDEX(将领生存转换,$D$4,1)</f>
        <v>1.2475629071669123</v>
      </c>
      <c r="AZ49" s="18">
        <f>(CI6*(0+0+1*INDEX(数据总览!$CI$14:$CI$17,$D$4,1)*CJ6*AR28*AS28*AT28/INDEX(将领生存转换,$D$4,1))*AW28*AX28*AY28)*INDEX(将领生存转换,$D$4,1)</f>
        <v>3109.6181667752512</v>
      </c>
      <c r="BA49" s="18" t="e">
        <f t="shared" ref="BA49:BA65" si="78">1/(1+INDEX(武将期望总加成,INT(SUBSTITUTE($AO7,"星",""))+1,$D$5))*(1+BI28)</f>
        <v>#N/A</v>
      </c>
      <c r="BB49" s="18">
        <f t="shared" ref="BB49:BB65" si="79">1*INDEX(将领输出转换,$D$4,1)/INDEX(将领生存转换,$D$4,1)*(1+BI28)</f>
        <v>0.78678747748564903</v>
      </c>
      <c r="BC49" s="18">
        <f t="shared" ref="BC49:BC65" si="80">1*(1+BI28)/INDEX(将领生存转换,$D$4,1)*INDEX(将领输出转换,$D$4,1)</f>
        <v>0.78678747748564903</v>
      </c>
      <c r="BD49" s="18" t="e">
        <f>(1+INDEX(数据总览!$D$9:$H$27,INT(SUBSTITUTE(AO28,"星",""))+1,$D$5))*(1+BI28)</f>
        <v>#N/A</v>
      </c>
      <c r="BE49" s="18">
        <f t="shared" ref="BE49:BE65" si="81">(1000+INDEX(武将护甲,1,1))/((1000+INDEX(武将护甲,1,1))-BE7/INDEX(将领生存转换,$D$4,1))^2*INDEX(将领输出转换,$D$4,1)/INDEX(将领生存转换,$D$4,1)*(1+BI28)</f>
        <v>4.9174217342853074E-4</v>
      </c>
      <c r="BF49" s="18">
        <f>1*(1+BI28)</f>
        <v>1</v>
      </c>
      <c r="BG49" s="18">
        <f>1*(1+BI28)</f>
        <v>1</v>
      </c>
      <c r="BH49" s="18">
        <f>(CJ6*1*(1+AVERAGE(数据总览!D59:H59)))/(1+数据总览!$D$4)</f>
        <v>0.77355243475561608</v>
      </c>
      <c r="BI49" s="147" t="e">
        <f>(BA28+BB28+BC28+BD28+BE28+BF28+BG28+BU28)</f>
        <v>#N/A</v>
      </c>
      <c r="BJ49" s="18">
        <f>INDEX(数据总览!$CI$14:$CI$17,$D$4,1)*CJ6*AR28*(1+BS28)</f>
        <v>2537.7679191621601</v>
      </c>
      <c r="BK49" s="18">
        <f>INDEX(数据总览!$CI$14:$CI$17,$D$4,1)*CJ6*AR28*(1+BS28)</f>
        <v>2537.7679191621601</v>
      </c>
      <c r="BL49" s="18" t="e">
        <f t="shared" ref="BL49:BL65" si="82">1/(1+INDEX(武将期望总加成,INT(SUBSTITUTE($AO7,"星",""))+1,$D$5))*(1+BS28)</f>
        <v>#N/A</v>
      </c>
      <c r="BM49" s="18" t="e">
        <f t="shared" ref="BM49:BM65" si="83">(1+BI28)/(1+INDEX(武将期望总加成,INT(SUBSTITUTE($AO7,"星",""))+1,$D$5))</f>
        <v>#N/A</v>
      </c>
      <c r="BN49" s="18">
        <f>1*(1+BS28)</f>
        <v>1</v>
      </c>
      <c r="BO49" s="18" t="e">
        <f>1/INDEX(将领输出转换,$D$4,1)*INDEX(将领生存转换,$D$4,1)*(1+INDEX(数据总览!$D$9:$H$27,INT(SUBSTITUTE(AO28,"星",""))+1,$D$5))*(1+BS28)</f>
        <v>#N/A</v>
      </c>
      <c r="BP49" s="18">
        <f t="shared" ref="BP49:BP65" si="84">1/(1000+INDEX(武将护甲,1,1))*(1+BS28)</f>
        <v>6.2500000000000001E-4</v>
      </c>
      <c r="BQ49" s="18">
        <f t="shared" ref="BQ49:BQ65" si="85">1/(1-BQ7/INDEX(将领生存转换,$D$4,1))^2*(1+BS28)</f>
        <v>1</v>
      </c>
      <c r="BR49" s="18">
        <f t="shared" ref="BR49:BR65" si="86">1/(1-BR7/INDEX(将领生存转换,$D$4,1))^2*(1+BS28)</f>
        <v>1</v>
      </c>
      <c r="BS49" s="18" t="e">
        <f ca="1">(BJ28+BK28+BL28+BM28+BN28+BO28+BP28+BQ28+BR28+BT28)</f>
        <v>#N/A</v>
      </c>
      <c r="BT49" s="147">
        <f>(1+BS28)</f>
        <v>1</v>
      </c>
      <c r="BU49" s="147">
        <f>(1+BI28)</f>
        <v>1</v>
      </c>
      <c r="BV49" s="18">
        <v>-1</v>
      </c>
      <c r="BW49" s="18">
        <v>1</v>
      </c>
      <c r="BX49" s="18">
        <f t="shared" ref="BX49:BX65" si="87">1+1/INDEX(将领生存转换,$D$4,1)*BY7/INDEX(将领输出转换,$D$4,1)/2</f>
        <v>1</v>
      </c>
      <c r="BY49" s="18">
        <f t="shared" ref="BY49:BY65" si="88">BX7+BX7/INDEX(将领生存转换,$D$4,1)*1/INDEX(将领输出转换,$D$4,1)/2</f>
        <v>0</v>
      </c>
      <c r="CE49" s="29"/>
      <c r="CW49" s="29"/>
      <c r="CX49" s="29"/>
    </row>
    <row r="50" spans="1:102" ht="13.5" customHeight="1">
      <c r="A50" s="29"/>
      <c r="B50" s="29"/>
      <c r="C50" s="29" t="s">
        <v>1023</v>
      </c>
      <c r="D50" s="29" t="e">
        <f ca="1">CP47*10000</f>
        <v>#N/A</v>
      </c>
      <c r="E50" s="29"/>
      <c r="F50" s="14"/>
      <c r="G50" s="14">
        <f t="shared" ca="1" si="71"/>
        <v>0</v>
      </c>
      <c r="H50" s="14">
        <f t="shared" ca="1" si="71"/>
        <v>0.50620083486944778</v>
      </c>
      <c r="I50" s="14">
        <f t="shared" ca="1" si="71"/>
        <v>0.45542976596325813</v>
      </c>
      <c r="J50" s="14">
        <f t="shared" ca="1" si="71"/>
        <v>-0.14985663657292556</v>
      </c>
      <c r="K50" s="14">
        <f t="shared" ca="1" si="71"/>
        <v>0.18822603574021965</v>
      </c>
      <c r="L50" s="14"/>
      <c r="M50" s="14">
        <f t="shared" si="72"/>
        <v>0</v>
      </c>
      <c r="N50" s="14">
        <f t="shared" si="72"/>
        <v>0</v>
      </c>
      <c r="O50" s="14">
        <f t="shared" si="72"/>
        <v>0</v>
      </c>
      <c r="P50" s="185"/>
      <c r="Q50" s="14" t="e">
        <f t="shared" ca="1" si="73"/>
        <v>#N/A</v>
      </c>
      <c r="R50" s="14" t="e">
        <f t="shared" ca="1" si="73"/>
        <v>#N/A</v>
      </c>
      <c r="S50" s="14" t="e">
        <f t="shared" ca="1" si="73"/>
        <v>#N/A</v>
      </c>
      <c r="T50" s="14" t="e">
        <f t="shared" ca="1" si="73"/>
        <v>#N/A</v>
      </c>
      <c r="U50" s="29"/>
      <c r="V50" s="29"/>
      <c r="W50" s="18"/>
      <c r="X50" s="124"/>
      <c r="AO50" s="29" t="s">
        <v>14</v>
      </c>
      <c r="AP50" s="18">
        <f>(CJ7*(0+1*INDEX(将领技能系数转换,D$4,1)+0)*AR29*AS29*AT29+0)/(1+数据总览!$D$4)*INDEX(将领输出转换,$D$4,1)</f>
        <v>3267.6833849805312</v>
      </c>
      <c r="AQ50" s="18">
        <f>(CJ7*(0+0+1*INDEX(将领技能系数转换,D$4,1))*AR29*AS29*AT29+AU29)/(1+数据总览!$D$4)*INDEX(将领输出转换,$D$4,1)</f>
        <v>3267.6833849805312</v>
      </c>
      <c r="AR50" s="18">
        <f ca="1">(CJ7*($BV29+AP29+AQ29)*1/INDEX(将领输出转换,$D$4,1)*AS29*AT29+0)/(1+数据总览!$D$4)*INDEX(将领输出转换,$D$4,1)</f>
        <v>1.5777350468763034</v>
      </c>
      <c r="AS50" s="18">
        <f ca="1">(CJ7*($BV29+AP29+AQ29)*AR29*1/INDEX(将领输出转换,$D$4,1)*AT29+0)/(1+数据总览!$D$4)*INDEX(将领输出转换,$D$4,1)</f>
        <v>1.3346417956334962</v>
      </c>
      <c r="AT50" s="18">
        <f ca="1">(CJ7*($BV29+AP29+AQ29)*AR29*AS29*1/INDEX(将领输出转换,$D$4,1)+0)/(1+数据总览!$D$4)*INDEX(将领输出转换,$D$4,1)</f>
        <v>1.1900506425621902</v>
      </c>
      <c r="AU50" s="18">
        <f>(0+1*INDEX(将领技能系数转换,D$4,1))/(1+数据总览!$D$4)*INDEX(将领输出转换,$D$4,1)</f>
        <v>3444.3719490339026</v>
      </c>
      <c r="AV50" s="18">
        <f t="shared" si="74"/>
        <v>1.1126773318021059</v>
      </c>
      <c r="AW50" s="18">
        <f t="shared" si="75"/>
        <v>7.7972681697932025E-4</v>
      </c>
      <c r="AX50" s="18">
        <f t="shared" si="76"/>
        <v>1.3881349668017586</v>
      </c>
      <c r="AY50" s="18">
        <f t="shared" si="77"/>
        <v>1.2475629071669123</v>
      </c>
      <c r="AZ50" s="18">
        <f>(CI7*(0+0+1*INDEX(数据总览!$CI$14:$CI$17,$D$4,1)*CJ7*AR29*AS29*AT29/INDEX(将领生存转换,$D$4,1))*AW29*AX29*AY29)*INDEX(将领生存转换,$D$4,1)</f>
        <v>3166.7984327250342</v>
      </c>
      <c r="BA50" s="18" t="e">
        <f t="shared" si="78"/>
        <v>#N/A</v>
      </c>
      <c r="BB50" s="18">
        <f t="shared" si="79"/>
        <v>0.78678747748564903</v>
      </c>
      <c r="BC50" s="18">
        <f t="shared" si="80"/>
        <v>0.78678747748564903</v>
      </c>
      <c r="BD50" s="18" t="e">
        <f>(1+INDEX(数据总览!$D$9:$H$27,INT(SUBSTITUTE(AO29,"星",""))+1,$D$5))*(1+BI29)</f>
        <v>#N/A</v>
      </c>
      <c r="BE50" s="18">
        <f t="shared" si="81"/>
        <v>4.9174217342853074E-4</v>
      </c>
      <c r="BF50" s="18">
        <f>1*(1+BI29)</f>
        <v>1</v>
      </c>
      <c r="BG50" s="18">
        <f>1*(1+BI29)</f>
        <v>1</v>
      </c>
      <c r="BH50" s="18">
        <f>(CJ7*1*(1+AVERAGE(数据总览!D60:H60)))/(1+数据总览!$D$4)</f>
        <v>0.79799962355138088</v>
      </c>
      <c r="BI50" s="147" t="e">
        <f>(BA29+BB29+BC29+BD29+BE29+BF29+BG29+BU29)</f>
        <v>#N/A</v>
      </c>
      <c r="BJ50" s="18">
        <f>INDEX(数据总览!$CI$14:$CI$17,$D$4,1)*CJ7*AR29*(1+BS29)</f>
        <v>2537.7679191621601</v>
      </c>
      <c r="BK50" s="18">
        <f>INDEX(数据总览!$CI$14:$CI$17,$D$4,1)*CJ7*AR29*(1+BS29)</f>
        <v>2537.7679191621601</v>
      </c>
      <c r="BL50" s="18" t="e">
        <f t="shared" si="82"/>
        <v>#N/A</v>
      </c>
      <c r="BM50" s="18" t="e">
        <f t="shared" si="83"/>
        <v>#N/A</v>
      </c>
      <c r="BN50" s="18">
        <f>1*(1+BS29)</f>
        <v>1</v>
      </c>
      <c r="BO50" s="18" t="e">
        <f>1/INDEX(将领输出转换,$D$4,1)*INDEX(将领生存转换,$D$4,1)*(1+INDEX(数据总览!$D$9:$H$27,INT(SUBSTITUTE(AO29,"星",""))+1,$D$5))*(1+BS29)</f>
        <v>#N/A</v>
      </c>
      <c r="BP50" s="18">
        <f t="shared" si="84"/>
        <v>6.2500000000000001E-4</v>
      </c>
      <c r="BQ50" s="18">
        <f t="shared" si="85"/>
        <v>1</v>
      </c>
      <c r="BR50" s="18">
        <f t="shared" si="86"/>
        <v>1</v>
      </c>
      <c r="BS50" s="18" t="e">
        <f ca="1">(BJ29+BK29+BL29+BM29+BN29+BO29+BP29+BQ29+BR29+BT29)</f>
        <v>#N/A</v>
      </c>
      <c r="BT50" s="147">
        <f>(1+BS29)</f>
        <v>1</v>
      </c>
      <c r="BU50" s="147">
        <f>(1+BI29)</f>
        <v>1</v>
      </c>
      <c r="BV50" s="18">
        <v>-1</v>
      </c>
      <c r="BW50" s="18">
        <v>1</v>
      </c>
      <c r="BX50" s="18">
        <f t="shared" si="87"/>
        <v>1</v>
      </c>
      <c r="BY50" s="18">
        <f t="shared" si="88"/>
        <v>0</v>
      </c>
      <c r="CW50" s="29"/>
      <c r="CX50" s="29"/>
    </row>
    <row r="51" spans="1:102" ht="13.5" customHeight="1">
      <c r="A51" s="29"/>
      <c r="B51" s="29"/>
      <c r="C51" s="29"/>
      <c r="D51" s="29"/>
      <c r="E51" s="29"/>
      <c r="F51" s="29"/>
      <c r="G51" s="29"/>
      <c r="H51" s="29"/>
      <c r="I51" s="29"/>
      <c r="J51" s="29"/>
      <c r="K51" s="29"/>
      <c r="L51" s="29"/>
      <c r="M51" s="29"/>
      <c r="N51" s="29"/>
      <c r="O51" s="29"/>
      <c r="P51" s="185"/>
      <c r="Q51" s="29"/>
      <c r="R51" s="29"/>
      <c r="S51" s="29"/>
      <c r="T51" s="29"/>
      <c r="U51" s="29"/>
      <c r="V51" s="29"/>
      <c r="W51" s="18"/>
      <c r="X51" s="124"/>
      <c r="AO51" s="29" t="s">
        <v>1</v>
      </c>
      <c r="AP51" s="18">
        <f>(CJ8*(0+1*INDEX(将领技能系数转换,D$4,1)+0)*AR30*AS30*AT30+0)/(1+数据总览!$D$4)*INDEX(将领输出转换,$D$4,1)</f>
        <v>3326.6852472594937</v>
      </c>
      <c r="AQ51" s="18">
        <f>(CJ8*(0+0+1*INDEX(将领技能系数转换,D$4,1))*AR30*AS30*AT30+AU30)/(1+数据总览!$D$4)*INDEX(将领输出转换,$D$4,1)</f>
        <v>3326.6852472594937</v>
      </c>
      <c r="AR51" s="18">
        <f ca="1">(CJ8*($BV30+AP30+AQ30)*1/INDEX(将领输出转换,$D$4,1)*AS30*AT30+0)/(1+数据总览!$D$4)*INDEX(将领输出转换,$D$4,1)</f>
        <v>1.7660108883744285</v>
      </c>
      <c r="AS51" s="18">
        <f ca="1">(CJ8*($BV30+AP30+AQ30)*AR30*1/INDEX(将领输出转换,$D$4,1)*AT30+0)/(1+数据总览!$D$4)*INDEX(将领输出转换,$D$4,1)</f>
        <v>1.4939085924692304</v>
      </c>
      <c r="AT51" s="18">
        <f ca="1">(CJ8*($BV30+AP30+AQ30)*AR30*AS30*1/INDEX(将领输出转换,$D$4,1)+0)/(1+数据总览!$D$4)*INDEX(将领输出转换,$D$4,1)</f>
        <v>1.3084375673039021</v>
      </c>
      <c r="AU51" s="18">
        <f>(0+1*INDEX(将领技能系数转换,D$4,1))/(1+数据总览!$D$4)*INDEX(将领输出转换,$D$4,1)</f>
        <v>3444.3719490339026</v>
      </c>
      <c r="AV51" s="18">
        <f t="shared" si="74"/>
        <v>1.1126773318021059</v>
      </c>
      <c r="AW51" s="18">
        <f t="shared" si="75"/>
        <v>7.7972681697932025E-4</v>
      </c>
      <c r="AX51" s="18">
        <f t="shared" si="76"/>
        <v>1.3881349668017586</v>
      </c>
      <c r="AY51" s="18">
        <f t="shared" si="77"/>
        <v>1.2475629071669123</v>
      </c>
      <c r="AZ51" s="18">
        <f>(CI8*(0+0+1*INDEX(数据总览!$CI$14:$CI$17,$D$4,1)*CJ8*AR30*AS30*AT30/INDEX(将领生存转换,$D$4,1))*AW30*AX30*AY30)*INDEX(将领生存转换,$D$4,1)</f>
        <v>3223.9786986748177</v>
      </c>
      <c r="BA51" s="18" t="e">
        <f t="shared" si="78"/>
        <v>#N/A</v>
      </c>
      <c r="BB51" s="18">
        <f t="shared" si="79"/>
        <v>0.78678747748564903</v>
      </c>
      <c r="BC51" s="18">
        <f t="shared" si="80"/>
        <v>0.78678747748564903</v>
      </c>
      <c r="BD51" s="18" t="e">
        <f>(1+INDEX(数据总览!$D$9:$H$27,INT(SUBSTITUTE(AO30,"星",""))+1,$D$5))*(1+BI30)</f>
        <v>#N/A</v>
      </c>
      <c r="BE51" s="18">
        <f t="shared" si="81"/>
        <v>4.9174217342853074E-4</v>
      </c>
      <c r="BF51" s="18">
        <f>1*(1+BI30)</f>
        <v>1</v>
      </c>
      <c r="BG51" s="18">
        <f>1*(1+BI30)</f>
        <v>1</v>
      </c>
      <c r="BH51" s="18">
        <f>(CJ8*1*(1+AVERAGE(数据总览!D61:H61)))/(1+数据总览!$D$4)</f>
        <v>0.80964733521866705</v>
      </c>
      <c r="BI51" s="147" t="e">
        <f>(BA30+BB30+BC30+BD30+BE30+BF30+BG30+BU30)</f>
        <v>#N/A</v>
      </c>
      <c r="BJ51" s="18">
        <f>INDEX(数据总览!$CI$14:$CI$17,$D$4,1)*CJ8*AR30*(1+BS30)</f>
        <v>2537.7679191621601</v>
      </c>
      <c r="BK51" s="18">
        <f>INDEX(数据总览!$CI$14:$CI$17,$D$4,1)*CJ8*AR30*(1+BS30)</f>
        <v>2537.7679191621601</v>
      </c>
      <c r="BL51" s="18" t="e">
        <f t="shared" si="82"/>
        <v>#N/A</v>
      </c>
      <c r="BM51" s="18" t="e">
        <f t="shared" si="83"/>
        <v>#N/A</v>
      </c>
      <c r="BN51" s="18">
        <f>1*(1+BS30)</f>
        <v>1</v>
      </c>
      <c r="BO51" s="18" t="e">
        <f>1/INDEX(将领输出转换,$D$4,1)*INDEX(将领生存转换,$D$4,1)*(1+INDEX(数据总览!$D$9:$H$27,INT(SUBSTITUTE(AO30,"星",""))+1,$D$5))*(1+BS30)</f>
        <v>#N/A</v>
      </c>
      <c r="BP51" s="18">
        <f t="shared" si="84"/>
        <v>6.2500000000000001E-4</v>
      </c>
      <c r="BQ51" s="18">
        <f t="shared" si="85"/>
        <v>1</v>
      </c>
      <c r="BR51" s="18">
        <f t="shared" si="86"/>
        <v>1</v>
      </c>
      <c r="BS51" s="18" t="e">
        <f ca="1">(BJ30+BK30+BL30+BM30+BN30+BO30+BP30+BQ30+BR30+BT30)</f>
        <v>#N/A</v>
      </c>
      <c r="BT51" s="147">
        <f>(1+BS30)</f>
        <v>1</v>
      </c>
      <c r="BU51" s="147">
        <f>(1+BI30)</f>
        <v>1</v>
      </c>
      <c r="BV51" s="18">
        <v>-1</v>
      </c>
      <c r="BW51" s="18">
        <v>1</v>
      </c>
      <c r="BX51" s="18">
        <f t="shared" si="87"/>
        <v>1</v>
      </c>
      <c r="BY51" s="18">
        <f t="shared" si="88"/>
        <v>0</v>
      </c>
    </row>
    <row r="52" spans="1:102" ht="13.5" customHeight="1">
      <c r="A52" s="29"/>
      <c r="B52" s="29"/>
      <c r="C52" s="29"/>
      <c r="D52" s="29"/>
      <c r="E52" s="29"/>
      <c r="F52" s="29"/>
      <c r="G52" s="29"/>
      <c r="H52" s="29"/>
      <c r="I52" s="29"/>
      <c r="J52" s="29"/>
      <c r="K52" s="29"/>
      <c r="L52" s="29"/>
      <c r="M52" s="29"/>
      <c r="N52" s="29"/>
      <c r="O52" s="29"/>
      <c r="P52" s="185"/>
      <c r="Q52" s="29"/>
      <c r="R52" s="29"/>
      <c r="S52" s="29"/>
      <c r="T52" s="29"/>
      <c r="U52" s="29"/>
      <c r="V52" s="29"/>
      <c r="W52" s="18"/>
      <c r="X52" s="124"/>
      <c r="AO52" s="29" t="s">
        <v>2</v>
      </c>
      <c r="AP52" s="18">
        <f>(CJ9*(0+1*INDEX(将领技能系数转换,D$4,1)+0)*AR31*AS31*AT31+0)/(1+数据总览!$D$4)*INDEX(将领输出转换,$D$4,1)</f>
        <v>3385.6871095384554</v>
      </c>
      <c r="AQ52" s="18">
        <f>(CJ9*(0+0+1*INDEX(将领技能系数转换,D$4,1))*AR31*AS31*AT31+AU31)/(1+数据总览!$D$4)*INDEX(将领输出转换,$D$4,1)</f>
        <v>3385.6871095384554</v>
      </c>
      <c r="AR52" s="18">
        <f ca="1">(CJ9*($BV31+AP31+AQ31)*1/INDEX(将领输出转换,$D$4,1)*AS31*AT31+0)/(1+数据总览!$D$4)*INDEX(将领输出转换,$D$4,1)</f>
        <v>1.9599548061502468</v>
      </c>
      <c r="AS52" s="18">
        <f ca="1">(CJ9*($BV31+AP31+AQ31)*AR31*1/INDEX(将领输出转换,$D$4,1)*AT31+0)/(1+数据总览!$D$4)*INDEX(将领输出转换,$D$4,1)</f>
        <v>1.6579701433519289</v>
      </c>
      <c r="AT52" s="18">
        <f ca="1">(CJ9*($BV31+AP31+AQ31)*AR31*AS31*1/INDEX(将领输出转换,$D$4,1)+0)/(1+数据总览!$D$4)*INDEX(将领输出转换,$D$4,1)</f>
        <v>1.4268245639861696</v>
      </c>
      <c r="AU52" s="18">
        <f>(0+1*INDEX(将领技能系数转换,D$4,1))/(1+数据总览!$D$4)*INDEX(将领输出转换,$D$4,1)</f>
        <v>3444.3719490339026</v>
      </c>
      <c r="AV52" s="18">
        <f t="shared" si="74"/>
        <v>1.1126773318021059</v>
      </c>
      <c r="AW52" s="18">
        <f t="shared" si="75"/>
        <v>7.7972681697932025E-4</v>
      </c>
      <c r="AX52" s="18">
        <f t="shared" si="76"/>
        <v>1.3881349668017586</v>
      </c>
      <c r="AY52" s="18">
        <f t="shared" si="77"/>
        <v>1.2475629071669123</v>
      </c>
      <c r="AZ52" s="18">
        <f>(CI9*(0+0+1*INDEX(数据总览!$CI$14:$CI$17,$D$4,1)*CJ9*AR31*AS31*AT31/INDEX(将领生存转换,$D$4,1))*AW31*AX31*AY31)*INDEX(将领生存转换,$D$4,1)</f>
        <v>3281.1589646246011</v>
      </c>
      <c r="BA52" s="18" t="e">
        <f t="shared" si="78"/>
        <v>#N/A</v>
      </c>
      <c r="BB52" s="18">
        <f t="shared" si="79"/>
        <v>0.78678747748564903</v>
      </c>
      <c r="BC52" s="18">
        <f t="shared" si="80"/>
        <v>0.78678747748564903</v>
      </c>
      <c r="BD52" s="18" t="e">
        <f>(1+INDEX(数据总览!$D$9:$H$27,INT(SUBSTITUTE(AO31,"星",""))+1,$D$5))*(1+BI31)</f>
        <v>#N/A</v>
      </c>
      <c r="BE52" s="18">
        <f t="shared" si="81"/>
        <v>4.9174217342853074E-4</v>
      </c>
      <c r="BF52" s="18">
        <f>1*(1+BI31)</f>
        <v>1</v>
      </c>
      <c r="BG52" s="18">
        <f>1*(1+BI31)</f>
        <v>1</v>
      </c>
      <c r="BH52" s="18">
        <f>(CJ9*1*(1+AVERAGE(数据总览!D62:H62)))/(1+数据总览!$D$4)</f>
        <v>0.82108348944235743</v>
      </c>
      <c r="BI52" s="147" t="e">
        <f>(BA31+BB31+BC31+BD31+BE31+BF31+BG31+BU31)</f>
        <v>#N/A</v>
      </c>
      <c r="BJ52" s="18">
        <f>INDEX(数据总览!$CI$14:$CI$17,$D$4,1)*CJ9*AR31*(1+BS31)</f>
        <v>2537.7679191621601</v>
      </c>
      <c r="BK52" s="18">
        <f>INDEX(数据总览!$CI$14:$CI$17,$D$4,1)*CJ9*AR31*(1+BS31)</f>
        <v>2537.7679191621601</v>
      </c>
      <c r="BL52" s="18" t="e">
        <f t="shared" si="82"/>
        <v>#N/A</v>
      </c>
      <c r="BM52" s="18" t="e">
        <f t="shared" si="83"/>
        <v>#N/A</v>
      </c>
      <c r="BN52" s="18">
        <f>1*(1+BS31)</f>
        <v>1</v>
      </c>
      <c r="BO52" s="18" t="e">
        <f>1/INDEX(将领输出转换,$D$4,1)*INDEX(将领生存转换,$D$4,1)*(1+INDEX(数据总览!$D$9:$H$27,INT(SUBSTITUTE(AO31,"星",""))+1,$D$5))*(1+BS31)</f>
        <v>#N/A</v>
      </c>
      <c r="BP52" s="18">
        <f t="shared" si="84"/>
        <v>6.2500000000000001E-4</v>
      </c>
      <c r="BQ52" s="18">
        <f t="shared" si="85"/>
        <v>1</v>
      </c>
      <c r="BR52" s="18">
        <f t="shared" si="86"/>
        <v>1</v>
      </c>
      <c r="BS52" s="18" t="e">
        <f ca="1">(BJ31+BK31+BL31+BM31+BN31+BO31+BP31+BQ31+BR31+BT31)</f>
        <v>#N/A</v>
      </c>
      <c r="BT52" s="147">
        <f>(1+BS31)</f>
        <v>1</v>
      </c>
      <c r="BU52" s="147">
        <f>(1+BI31)</f>
        <v>1</v>
      </c>
      <c r="BV52" s="18">
        <v>-1</v>
      </c>
      <c r="BW52" s="18">
        <v>1</v>
      </c>
      <c r="BX52" s="18">
        <f t="shared" si="87"/>
        <v>1</v>
      </c>
      <c r="BY52" s="18">
        <f t="shared" si="88"/>
        <v>0</v>
      </c>
      <c r="CF52" s="84" t="s">
        <v>144</v>
      </c>
      <c r="CG52" s="84"/>
      <c r="CH52" s="84"/>
      <c r="CI52" s="84"/>
      <c r="CJ52" s="85" t="s">
        <v>145</v>
      </c>
      <c r="CK52" s="85"/>
      <c r="CL52" s="85"/>
      <c r="CM52" s="85"/>
    </row>
    <row r="53" spans="1:102" ht="13.5" customHeight="1">
      <c r="A53" s="29"/>
      <c r="B53" s="29"/>
      <c r="C53" s="29"/>
      <c r="D53" s="29"/>
      <c r="E53" s="29"/>
      <c r="F53" s="29"/>
      <c r="G53" s="29"/>
      <c r="H53" s="29"/>
      <c r="I53" s="29"/>
      <c r="J53" s="29"/>
      <c r="K53" s="29"/>
      <c r="L53" s="29"/>
      <c r="M53" s="29"/>
      <c r="N53" s="29"/>
      <c r="O53" s="29"/>
      <c r="P53" s="185"/>
      <c r="Q53" s="29"/>
      <c r="R53" s="29"/>
      <c r="S53" s="29"/>
      <c r="T53" s="29"/>
      <c r="U53" s="29"/>
      <c r="V53" s="29"/>
      <c r="W53" s="18"/>
      <c r="X53" s="124"/>
      <c r="AO53" s="29" t="s">
        <v>3</v>
      </c>
      <c r="AP53" s="18">
        <f>(CJ10*(0+1*INDEX(将领技能系数转换,D$4,1)+0)*AR32*AS32*AT32+0)/(1+数据总览!$D$4)*INDEX(将领输出转换,$D$4,1)</f>
        <v>3444.6889718174175</v>
      </c>
      <c r="AQ53" s="18">
        <f>(CJ10*(0+0+1*INDEX(将领技能系数转换,D$4,1))*AR32*AS32*AT32+AU32)/(1+数据总览!$D$4)*INDEX(将领输出转换,$D$4,1)</f>
        <v>3444.6889718174175</v>
      </c>
      <c r="AR53" s="18">
        <f ca="1">(CJ10*($BV32+AP32+AQ32)*1/INDEX(将领输出转换,$D$4,1)*AS32*AT32+0)/(1+数据总览!$D$4)*INDEX(将领输出转换,$D$4,1)</f>
        <v>2.1595668053701753</v>
      </c>
      <c r="AS53" s="18">
        <f ca="1">(CJ10*($BV32+AP32+AQ32)*AR32*1/INDEX(将领输出转换,$D$4,1)*AT32+0)/(1+数据总览!$D$4)*INDEX(将领输出转换,$D$4,1)</f>
        <v>1.8268264526519815</v>
      </c>
      <c r="AT53" s="18">
        <f ca="1">(CJ10*($BV32+AP32+AQ32)*AR32*AS32*1/INDEX(将领输出转换,$D$4,1)+0)/(1+数据总览!$D$4)*INDEX(将领输出转换,$D$4,1)</f>
        <v>1.5452116326089926</v>
      </c>
      <c r="AU53" s="18">
        <f>(0+1*INDEX(将领技能系数转换,D$4,1))/(1+数据总览!$D$4)*INDEX(将领输出转换,$D$4,1)</f>
        <v>3444.3719490339026</v>
      </c>
      <c r="AV53" s="18">
        <f t="shared" si="74"/>
        <v>1.1126773318021059</v>
      </c>
      <c r="AW53" s="18">
        <f t="shared" si="75"/>
        <v>7.7972681697932025E-4</v>
      </c>
      <c r="AX53" s="18">
        <f t="shared" si="76"/>
        <v>1.3881349668017586</v>
      </c>
      <c r="AY53" s="18">
        <f t="shared" si="77"/>
        <v>1.2475629071669123</v>
      </c>
      <c r="AZ53" s="18">
        <f>(CI10*(0+0+1*INDEX(数据总览!$CI$14:$CI$17,$D$4,1)*CJ10*AR32*AS32*AT32/INDEX(将领生存转换,$D$4,1))*AW32*AX32*AY32)*INDEX(将领生存转换,$D$4,1)</f>
        <v>3338.3392305743841</v>
      </c>
      <c r="BA53" s="18" t="e">
        <f t="shared" si="78"/>
        <v>#N/A</v>
      </c>
      <c r="BB53" s="18">
        <f t="shared" si="79"/>
        <v>0.78678747748564903</v>
      </c>
      <c r="BC53" s="18">
        <f t="shared" si="80"/>
        <v>0.78678747748564903</v>
      </c>
      <c r="BD53" s="18" t="e">
        <f>(1+INDEX(数据总览!$D$9:$H$27,INT(SUBSTITUTE(AO32,"星",""))+1,$D$5))*(1+BI32)</f>
        <v>#N/A</v>
      </c>
      <c r="BE53" s="18">
        <f t="shared" si="81"/>
        <v>4.9174217342853074E-4</v>
      </c>
      <c r="BF53" s="18">
        <f t="shared" ref="BF53:BF65" si="89">1*(1+BI32)</f>
        <v>1</v>
      </c>
      <c r="BG53" s="18">
        <f t="shared" ref="BG53:BG65" si="90">1*(1+BI32)</f>
        <v>1</v>
      </c>
      <c r="BH53" s="18">
        <f>(CJ10*1*(1+AVERAGE(数据总览!D63:H63)))/(1+数据总览!$D$4)</f>
        <v>0.84322926701384282</v>
      </c>
      <c r="BI53" s="147" t="e">
        <f t="shared" ref="BI53:BI65" si="91">(BA32+BB32+BC32+BD32+BE32+BF32+BG32+BU32)</f>
        <v>#N/A</v>
      </c>
      <c r="BJ53" s="18">
        <f>INDEX(数据总览!$CI$14:$CI$17,$D$4,1)*CJ10*AR32*(1+BS32)</f>
        <v>2537.7679191621601</v>
      </c>
      <c r="BK53" s="18">
        <f>INDEX(数据总览!$CI$14:$CI$17,$D$4,1)*CJ10*AR32*(1+BS32)</f>
        <v>2537.7679191621601</v>
      </c>
      <c r="BL53" s="18" t="e">
        <f t="shared" si="82"/>
        <v>#N/A</v>
      </c>
      <c r="BM53" s="18" t="e">
        <f t="shared" si="83"/>
        <v>#N/A</v>
      </c>
      <c r="BN53" s="18">
        <f t="shared" ref="BN53:BN65" si="92">1*(1+BS32)</f>
        <v>1</v>
      </c>
      <c r="BO53" s="18" t="e">
        <f>1/INDEX(将领输出转换,$D$4,1)*INDEX(将领生存转换,$D$4,1)*(1+INDEX(数据总览!$D$9:$H$27,INT(SUBSTITUTE(AO32,"星",""))+1,$D$5))*(1+BS32)</f>
        <v>#N/A</v>
      </c>
      <c r="BP53" s="18">
        <f t="shared" si="84"/>
        <v>6.2500000000000001E-4</v>
      </c>
      <c r="BQ53" s="18">
        <f t="shared" si="85"/>
        <v>1</v>
      </c>
      <c r="BR53" s="18">
        <f t="shared" si="86"/>
        <v>1</v>
      </c>
      <c r="BS53" s="18" t="e">
        <f t="shared" ref="BS53:BS65" ca="1" si="93">(BJ32+BK32+BL32+BM32+BN32+BO32+BP32+BQ32+BR32+BT32)</f>
        <v>#N/A</v>
      </c>
      <c r="BT53" s="147">
        <f t="shared" ref="BT53:BT65" si="94">(1+BS32)</f>
        <v>1</v>
      </c>
      <c r="BU53" s="147">
        <f t="shared" ref="BU53:BU65" si="95">(1+BI32)</f>
        <v>1</v>
      </c>
      <c r="BV53" s="18">
        <v>-1</v>
      </c>
      <c r="BW53" s="18">
        <v>1</v>
      </c>
      <c r="BX53" s="18">
        <f t="shared" si="87"/>
        <v>1</v>
      </c>
      <c r="BY53" s="18">
        <f t="shared" si="88"/>
        <v>0</v>
      </c>
      <c r="CF53" s="29" t="s">
        <v>19</v>
      </c>
      <c r="CG53" s="29" t="s">
        <v>127</v>
      </c>
      <c r="CH53" s="29" t="s">
        <v>53</v>
      </c>
      <c r="CI53" s="18" t="s">
        <v>209</v>
      </c>
      <c r="CJ53" s="29" t="s">
        <v>19</v>
      </c>
      <c r="CK53" s="29" t="s">
        <v>127</v>
      </c>
      <c r="CL53" s="29" t="s">
        <v>53</v>
      </c>
      <c r="CM53" s="18" t="s">
        <v>209</v>
      </c>
      <c r="CQ53" s="18"/>
      <c r="CR53" s="18"/>
    </row>
    <row r="54" spans="1:102" ht="13.5" customHeight="1">
      <c r="A54" s="29"/>
      <c r="B54" s="29"/>
      <c r="C54" s="29"/>
      <c r="D54" s="29"/>
      <c r="E54" s="29"/>
      <c r="F54" s="29"/>
      <c r="G54" s="29"/>
      <c r="H54" s="29"/>
      <c r="I54" s="29"/>
      <c r="J54" s="29"/>
      <c r="K54" s="29"/>
      <c r="L54" s="29"/>
      <c r="M54" s="29"/>
      <c r="N54" s="29"/>
      <c r="O54" s="29"/>
      <c r="P54" s="185"/>
      <c r="Q54" s="29"/>
      <c r="R54" s="29"/>
      <c r="S54" s="29"/>
      <c r="T54" s="29"/>
      <c r="U54" s="29"/>
      <c r="V54" s="29"/>
      <c r="W54" s="18"/>
      <c r="X54" s="124"/>
      <c r="AO54" s="29" t="s">
        <v>4</v>
      </c>
      <c r="AP54" s="18">
        <f>(CJ11*(0+1*INDEX(将领技能系数转换,D$4,1)+0)*AR33*AS33*AT33+0)/(1+数据总览!$D$4)*INDEX(将领输出转换,$D$4,1)</f>
        <v>3503.6908340963796</v>
      </c>
      <c r="AQ54" s="18">
        <f>(CJ11*(0+0+1*INDEX(将领技能系数转换,D$4,1))*AR33*AS33*AT33+AU33)/(1+数据总览!$D$4)*INDEX(将领输出转换,$D$4,1)</f>
        <v>3503.6908340963796</v>
      </c>
      <c r="AR54" s="18">
        <f ca="1">(CJ11*($BV33+AP33+AQ33)*1/INDEX(将领输出转换,$D$4,1)*AS33*AT33+0)/(1+数据总览!$D$4)*INDEX(将领输出转换,$D$4,1)</f>
        <v>2.3648468912006311</v>
      </c>
      <c r="AS54" s="18">
        <f ca="1">(CJ11*($BV33+AP33+AQ33)*AR33*1/INDEX(将领输出转换,$D$4,1)*AT33+0)/(1+数据总览!$D$4)*INDEX(将领输出转换,$D$4,1)</f>
        <v>2.0004775247397761</v>
      </c>
      <c r="AT54" s="18">
        <f ca="1">(CJ11*($BV33+AP33+AQ33)*AR33*AS33*1/INDEX(将领输出转换,$D$4,1)+0)/(1+数据总览!$D$4)*INDEX(将领输出转换,$D$4,1)</f>
        <v>1.6635987731723707</v>
      </c>
      <c r="AU54" s="18">
        <f>(0+1*INDEX(将领技能系数转换,D$4,1))/(1+数据总览!$D$4)*INDEX(将领输出转换,$D$4,1)</f>
        <v>3444.3719490339026</v>
      </c>
      <c r="AV54" s="18">
        <f t="shared" si="74"/>
        <v>1.1126773318021059</v>
      </c>
      <c r="AW54" s="18">
        <f t="shared" si="75"/>
        <v>7.7972681697932025E-4</v>
      </c>
      <c r="AX54" s="18">
        <f t="shared" si="76"/>
        <v>1.3881349668017586</v>
      </c>
      <c r="AY54" s="18">
        <f t="shared" si="77"/>
        <v>1.2475629071669123</v>
      </c>
      <c r="AZ54" s="18">
        <f>(CI11*(0+0+1*INDEX(数据总览!$CI$14:$CI$17,$D$4,1)*CJ11*AR33*AS33*AT33/INDEX(将领生存转换,$D$4,1))*AW33*AX33*AY33)*INDEX(将领生存转换,$D$4,1)</f>
        <v>3395.5194965241681</v>
      </c>
      <c r="BA54" s="18" t="e">
        <f t="shared" si="78"/>
        <v>#N/A</v>
      </c>
      <c r="BB54" s="18">
        <f t="shared" si="79"/>
        <v>0.78678747748564903</v>
      </c>
      <c r="BC54" s="18">
        <f t="shared" si="80"/>
        <v>0.78678747748564903</v>
      </c>
      <c r="BD54" s="18" t="e">
        <f>(1+INDEX(数据总览!$D$9:$H$27,INT(SUBSTITUTE(AO33,"星",""))+1,$D$5))*(1+BI33)</f>
        <v>#N/A</v>
      </c>
      <c r="BE54" s="18">
        <f t="shared" si="81"/>
        <v>4.9174217342853074E-4</v>
      </c>
      <c r="BF54" s="18">
        <f t="shared" si="89"/>
        <v>1</v>
      </c>
      <c r="BG54" s="18">
        <f t="shared" si="90"/>
        <v>1</v>
      </c>
      <c r="BH54" s="18">
        <f>(CJ11*1*(1+AVERAGE(数据总览!D64:H64)))/(1+数据总览!$D$4)</f>
        <v>0.85014960468477729</v>
      </c>
      <c r="BI54" s="147" t="e">
        <f t="shared" si="91"/>
        <v>#N/A</v>
      </c>
      <c r="BJ54" s="18">
        <f>INDEX(数据总览!$CI$14:$CI$17,$D$4,1)*CJ11*AR33*(1+BS33)</f>
        <v>2537.7679191621601</v>
      </c>
      <c r="BK54" s="18">
        <f>INDEX(数据总览!$CI$14:$CI$17,$D$4,1)*CJ11*AR33*(1+BS33)</f>
        <v>2537.7679191621601</v>
      </c>
      <c r="BL54" s="18" t="e">
        <f t="shared" si="82"/>
        <v>#N/A</v>
      </c>
      <c r="BM54" s="18" t="e">
        <f t="shared" si="83"/>
        <v>#N/A</v>
      </c>
      <c r="BN54" s="18">
        <f t="shared" si="92"/>
        <v>1</v>
      </c>
      <c r="BO54" s="18" t="e">
        <f>1/INDEX(将领输出转换,$D$4,1)*INDEX(将领生存转换,$D$4,1)*(1+INDEX(数据总览!$D$9:$H$27,INT(SUBSTITUTE(AO33,"星",""))+1,$D$5))*(1+BS33)</f>
        <v>#N/A</v>
      </c>
      <c r="BP54" s="18">
        <f t="shared" si="84"/>
        <v>6.2500000000000001E-4</v>
      </c>
      <c r="BQ54" s="18">
        <f t="shared" si="85"/>
        <v>1</v>
      </c>
      <c r="BR54" s="18">
        <f t="shared" si="86"/>
        <v>1</v>
      </c>
      <c r="BS54" s="18" t="e">
        <f t="shared" ca="1" si="93"/>
        <v>#N/A</v>
      </c>
      <c r="BT54" s="147">
        <f t="shared" si="94"/>
        <v>1</v>
      </c>
      <c r="BU54" s="147">
        <f t="shared" si="95"/>
        <v>1</v>
      </c>
      <c r="BV54" s="18">
        <v>-1</v>
      </c>
      <c r="BW54" s="18">
        <v>1</v>
      </c>
      <c r="BX54" s="18">
        <f t="shared" si="87"/>
        <v>1</v>
      </c>
      <c r="BY54" s="18">
        <f t="shared" si="88"/>
        <v>0</v>
      </c>
      <c r="CE54" s="29" t="s">
        <v>27</v>
      </c>
      <c r="CF54" s="29">
        <f ca="1">-数据总览!$D$4*INDEX(将领输出转换,$D$4,1)/INDEX(数据总览!$CI$14:$CI$17,$D$4,1)*AQ49+SUMPRODUCT(AP7:AT7,AP49:AT49)+BV7*BV49+AU7*AU49</f>
        <v>-1.1611430112742058E-2</v>
      </c>
      <c r="CG54" s="29">
        <f>SUMPRODUCT(AV7:AY7,AV49:AY49)+AZ7*AZ49</f>
        <v>0.85031568263312773</v>
      </c>
      <c r="CH54" s="29" t="e">
        <f>SUMPRODUCT(BA7:BG7,BA49:BG49)</f>
        <v>#N/A</v>
      </c>
      <c r="CI54" s="29" t="e">
        <f>SUMPRODUCT(BJ7:BQ7,BJ28:BQ28)</f>
        <v>#N/A</v>
      </c>
      <c r="CJ54" s="29" t="e">
        <f ca="1">CF54/SUM($CF54:$CI54)</f>
        <v>#N/A</v>
      </c>
      <c r="CK54" s="29" t="e">
        <f t="shared" ref="CK54:CM55" ca="1" si="96">CG54/SUM($CF54:$CI54)</f>
        <v>#N/A</v>
      </c>
      <c r="CL54" s="29" t="e">
        <f t="shared" ca="1" si="96"/>
        <v>#N/A</v>
      </c>
      <c r="CM54" s="29" t="e">
        <f t="shared" ca="1" si="96"/>
        <v>#N/A</v>
      </c>
      <c r="CQ54" s="18"/>
      <c r="CR54" s="18"/>
    </row>
    <row r="55" spans="1:102" ht="13.5" customHeight="1">
      <c r="A55" s="126" t="s">
        <v>20</v>
      </c>
      <c r="B55" s="125"/>
      <c r="C55" s="125"/>
      <c r="D55" s="125"/>
      <c r="E55" s="125"/>
      <c r="F55" s="125"/>
      <c r="G55" s="125"/>
      <c r="H55" s="125"/>
      <c r="I55" s="125"/>
      <c r="J55" s="125"/>
      <c r="K55" s="125"/>
      <c r="L55" s="125"/>
      <c r="M55" s="125"/>
      <c r="N55" s="125"/>
      <c r="O55" s="125"/>
      <c r="P55" s="206"/>
      <c r="Q55" s="125"/>
      <c r="R55" s="125"/>
      <c r="S55" s="125"/>
      <c r="T55" s="125"/>
      <c r="U55" s="125"/>
      <c r="V55" s="125"/>
      <c r="W55" s="100"/>
      <c r="X55" s="124"/>
      <c r="Y55" s="33"/>
      <c r="Z55" s="33"/>
      <c r="AA55" s="33"/>
      <c r="AB55" s="33"/>
      <c r="AC55" s="33"/>
      <c r="AD55" s="33"/>
      <c r="AE55" s="33"/>
      <c r="AF55" s="33"/>
      <c r="AG55" s="33"/>
      <c r="AH55" s="33"/>
      <c r="AI55" s="33"/>
      <c r="AJ55" s="33"/>
      <c r="AK55" s="33"/>
      <c r="AO55" s="29" t="s">
        <v>15</v>
      </c>
      <c r="AP55" s="18">
        <f>(CJ12*(0+1*INDEX(将领技能系数转换,D$4,1)+0)*AR34*AS34*AT34+0)/(1+数据总览!$D$4)*INDEX(将领输出转换,$D$4,1)</f>
        <v>3503.6908340963796</v>
      </c>
      <c r="AQ55" s="18">
        <f>(CJ12*(0+0+1*INDEX(将领技能系数转换,D$4,1))*AR34*AS34*AT34+AU34)/(1+数据总览!$D$4)*INDEX(将领输出转换,$D$4,1)</f>
        <v>3503.6908340963796</v>
      </c>
      <c r="AR55" s="18">
        <f ca="1">(CJ12*($BV34+AP34+AQ34)*1/INDEX(将领输出转换,$D$4,1)*AS34*AT34+0)/(1+数据总览!$D$4)*INDEX(将领输出转换,$D$4,1)</f>
        <v>2.533137248204175</v>
      </c>
      <c r="AS55" s="18">
        <f ca="1">(CJ12*($BV34+AP34+AQ34)*AR34*1/INDEX(将领输出转换,$D$4,1)*AT34+0)/(1+数据总览!$D$4)*INDEX(将领输出转换,$D$4,1)</f>
        <v>2.1428381477757568</v>
      </c>
      <c r="AT55" s="18">
        <f ca="1">(CJ12*($BV34+AP34+AQ34)*AR34*AS34*1/INDEX(将领输出转换,$D$4,1)+0)/(1+数据总览!$D$4)*INDEX(将领输出转换,$D$4,1)</f>
        <v>1.781985985676305</v>
      </c>
      <c r="AU55" s="18">
        <f>(0+1*INDEX(将领技能系数转换,D$4,1))/(1+数据总览!$D$4)*INDEX(将领输出转换,$D$4,1)</f>
        <v>3444.3719490339026</v>
      </c>
      <c r="AV55" s="18">
        <f t="shared" si="74"/>
        <v>1.1126773318021059</v>
      </c>
      <c r="AW55" s="18">
        <f t="shared" si="75"/>
        <v>7.7972681697932025E-4</v>
      </c>
      <c r="AX55" s="18">
        <f t="shared" si="76"/>
        <v>1.3881349668017586</v>
      </c>
      <c r="AY55" s="18">
        <f t="shared" si="77"/>
        <v>1.2475629071669123</v>
      </c>
      <c r="AZ55" s="18">
        <f>(CI12*(0+0+1*INDEX(数据总览!$CI$14:$CI$17,$D$4,1)*CJ12*AR34*AS34*AT34/INDEX(将领生存转换,$D$4,1))*AW34*AX34*AY34)*INDEX(将领生存转换,$D$4,1)</f>
        <v>3395.5194965241681</v>
      </c>
      <c r="BA55" s="18" t="e">
        <f t="shared" si="78"/>
        <v>#N/A</v>
      </c>
      <c r="BB55" s="18">
        <f t="shared" si="79"/>
        <v>0.78678747748564903</v>
      </c>
      <c r="BC55" s="18">
        <f t="shared" si="80"/>
        <v>0.78678747748564903</v>
      </c>
      <c r="BD55" s="18" t="e">
        <f>(1+INDEX(数据总览!$D$9:$H$27,INT(SUBSTITUTE(AO34,"星",""))+1,$D$5))*(1+BI34)</f>
        <v>#N/A</v>
      </c>
      <c r="BE55" s="18">
        <f t="shared" si="81"/>
        <v>4.9174217342853074E-4</v>
      </c>
      <c r="BF55" s="18">
        <f t="shared" si="89"/>
        <v>1</v>
      </c>
      <c r="BG55" s="18">
        <f t="shared" si="90"/>
        <v>1</v>
      </c>
      <c r="BH55" s="18">
        <f>(CJ12*1*(1+AVERAGE(数据总览!D65:H65)))/(1+数据总览!$D$4)</f>
        <v>0.85842290601122129</v>
      </c>
      <c r="BI55" s="147" t="e">
        <f t="shared" si="91"/>
        <v>#N/A</v>
      </c>
      <c r="BJ55" s="18">
        <f>INDEX(数据总览!$CI$14:$CI$17,$D$4,1)*CJ12*AR34*(1+BS34)</f>
        <v>2537.7679191621601</v>
      </c>
      <c r="BK55" s="18">
        <f>INDEX(数据总览!$CI$14:$CI$17,$D$4,1)*CJ12*AR34*(1+BS34)</f>
        <v>2537.7679191621601</v>
      </c>
      <c r="BL55" s="18" t="e">
        <f t="shared" si="82"/>
        <v>#N/A</v>
      </c>
      <c r="BM55" s="18" t="e">
        <f t="shared" si="83"/>
        <v>#N/A</v>
      </c>
      <c r="BN55" s="18">
        <f t="shared" si="92"/>
        <v>1</v>
      </c>
      <c r="BO55" s="18" t="e">
        <f>1/INDEX(将领输出转换,$D$4,1)*INDEX(将领生存转换,$D$4,1)*(1+INDEX(数据总览!$D$9:$H$27,INT(SUBSTITUTE(AO34,"星",""))+1,$D$5))*(1+BS34)</f>
        <v>#N/A</v>
      </c>
      <c r="BP55" s="18">
        <f t="shared" si="84"/>
        <v>6.2500000000000001E-4</v>
      </c>
      <c r="BQ55" s="18">
        <f t="shared" si="85"/>
        <v>1</v>
      </c>
      <c r="BR55" s="18">
        <f t="shared" si="86"/>
        <v>1</v>
      </c>
      <c r="BS55" s="18" t="e">
        <f t="shared" ca="1" si="93"/>
        <v>#N/A</v>
      </c>
      <c r="BT55" s="147">
        <f t="shared" si="94"/>
        <v>1</v>
      </c>
      <c r="BU55" s="147">
        <f t="shared" si="95"/>
        <v>1</v>
      </c>
      <c r="BV55" s="18">
        <v>-1</v>
      </c>
      <c r="BW55" s="18">
        <v>1</v>
      </c>
      <c r="BX55" s="18">
        <f t="shared" si="87"/>
        <v>1</v>
      </c>
      <c r="BY55" s="18">
        <f t="shared" si="88"/>
        <v>0</v>
      </c>
      <c r="CE55" s="29" t="s">
        <v>14</v>
      </c>
      <c r="CF55" s="29">
        <f ca="1">-数据总览!$D$4*INDEX(将领输出转换,$D$4,1)/INDEX(数据总览!$CI$14:$CI$17,$D$4,1)*AQ50+SUMPRODUCT(AP8:AT8,AP50:AT50)+BV8*BV50+AU8*AU50</f>
        <v>0.33577174045067421</v>
      </c>
      <c r="CG55" s="29">
        <f>SUMPRODUCT(AV8:AY8,AV50:AY50)+AZ8*AZ50</f>
        <v>0.85031568263312773</v>
      </c>
      <c r="CH55" s="29" t="e">
        <f>SUMPRODUCT(BA8:BG8,BA50:BG50)</f>
        <v>#N/A</v>
      </c>
      <c r="CI55" s="29" t="e">
        <f>SUMPRODUCT(BJ8:BQ8,BJ29:BQ29)</f>
        <v>#N/A</v>
      </c>
      <c r="CJ55" s="29" t="e">
        <f ca="1">CF55/SUM($CF55:$CI55)</f>
        <v>#N/A</v>
      </c>
      <c r="CK55" s="29" t="e">
        <f t="shared" ca="1" si="96"/>
        <v>#N/A</v>
      </c>
      <c r="CL55" s="29" t="e">
        <f t="shared" ca="1" si="96"/>
        <v>#N/A</v>
      </c>
      <c r="CM55" s="29" t="e">
        <f t="shared" ca="1" si="96"/>
        <v>#N/A</v>
      </c>
      <c r="CN55" s="29"/>
      <c r="CO55" s="29"/>
      <c r="CP55" s="29"/>
      <c r="CQ55" s="18"/>
      <c r="CR55" s="18"/>
    </row>
    <row r="56" spans="1:102" ht="13.5" customHeight="1">
      <c r="X56" s="124"/>
      <c r="Y56" s="220"/>
      <c r="Z56" s="221"/>
      <c r="AA56" s="45"/>
      <c r="AB56" s="45"/>
      <c r="AC56" s="45"/>
      <c r="AD56" s="45"/>
      <c r="AE56" s="45"/>
      <c r="AF56" s="45"/>
      <c r="AG56" s="45"/>
      <c r="AH56" s="45"/>
      <c r="AI56" s="45"/>
      <c r="AJ56" s="45"/>
      <c r="AK56" s="45"/>
      <c r="AO56" s="29" t="s">
        <v>16</v>
      </c>
      <c r="AP56" s="18">
        <f>(CJ13*(0+1*INDEX(将领技能系数转换,D$4,1)+0)*AR35*AS35*AT35+0)/(1+数据总览!$D$4)*INDEX(将领输出转换,$D$4,1)</f>
        <v>3503.6908340963796</v>
      </c>
      <c r="AQ56" s="18">
        <f>(CJ13*(0+0+1*INDEX(将领技能系数转换,D$4,1))*AR35*AS35*AT35+AU35)/(1+数据总览!$D$4)*INDEX(将领输出转换,$D$4,1)</f>
        <v>3503.6908340963796</v>
      </c>
      <c r="AR56" s="18">
        <f ca="1">(CJ13*($BV35+AP35+AQ35)*1/INDEX(将领输出转换,$D$4,1)*AS35*AT35+0)/(1+数据总览!$D$4)*INDEX(将领输出转换,$D$4,1)</f>
        <v>2.7014277074730018</v>
      </c>
      <c r="AS56" s="18">
        <f ca="1">(CJ13*($BV35+AP35+AQ35)*AR35*1/INDEX(将领输出转换,$D$4,1)*AT35+0)/(1+数据总览!$D$4)*INDEX(将领输出转换,$D$4,1)</f>
        <v>2.2851988573202546</v>
      </c>
      <c r="AT56" s="18">
        <f ca="1">(CJ13*($BV35+AP35+AQ35)*AR35*AS35*1/INDEX(将领输出转换,$D$4,1)+0)/(1+数据总览!$D$4)*INDEX(将领输出转换,$D$4,1)</f>
        <v>1.9003732701207934</v>
      </c>
      <c r="AU56" s="18">
        <f>(0+1*INDEX(将领技能系数转换,D$4,1))/(1+数据总览!$D$4)*INDEX(将领输出转换,$D$4,1)</f>
        <v>3444.3719490339026</v>
      </c>
      <c r="AV56" s="18">
        <f t="shared" si="74"/>
        <v>1.1126773318021059</v>
      </c>
      <c r="AW56" s="18">
        <f t="shared" si="75"/>
        <v>7.7972681697932025E-4</v>
      </c>
      <c r="AX56" s="18">
        <f t="shared" si="76"/>
        <v>1.3881349668017586</v>
      </c>
      <c r="AY56" s="18">
        <f t="shared" si="77"/>
        <v>1.2475629071669123</v>
      </c>
      <c r="AZ56" s="18">
        <f>(CI13*(0+0+1*INDEX(数据总览!$CI$14:$CI$17,$D$4,1)*CJ13*AR35*AS35*AT35/INDEX(将领生存转换,$D$4,1))*AW35*AX35*AY35)*INDEX(将领生存转换,$D$4,1)</f>
        <v>3395.5194965241681</v>
      </c>
      <c r="BA56" s="18" t="e">
        <f t="shared" si="78"/>
        <v>#N/A</v>
      </c>
      <c r="BB56" s="18">
        <f t="shared" si="79"/>
        <v>0.78678747748564903</v>
      </c>
      <c r="BC56" s="18">
        <f t="shared" si="80"/>
        <v>0.78678747748564903</v>
      </c>
      <c r="BD56" s="18" t="e">
        <f>(1+INDEX(数据总览!$D$9:$H$27,INT(SUBSTITUTE(AO35,"星",""))+1,$D$5))*(1+BI35)</f>
        <v>#N/A</v>
      </c>
      <c r="BE56" s="18">
        <f t="shared" si="81"/>
        <v>4.9174217342853074E-4</v>
      </c>
      <c r="BF56" s="18">
        <f t="shared" si="89"/>
        <v>1</v>
      </c>
      <c r="BG56" s="18">
        <f t="shared" si="90"/>
        <v>1</v>
      </c>
      <c r="BH56" s="18">
        <f>(CJ13*1*(1+AVERAGE(数据总览!D66:H66)))/(1+数据总览!$D$4)</f>
        <v>0.86418182016184109</v>
      </c>
      <c r="BI56" s="147" t="e">
        <f t="shared" si="91"/>
        <v>#N/A</v>
      </c>
      <c r="BJ56" s="18">
        <f>INDEX(数据总览!$CI$14:$CI$17,$D$4,1)*CJ13*AR35*(1+BS35)</f>
        <v>2537.7679191621601</v>
      </c>
      <c r="BK56" s="18">
        <f>INDEX(数据总览!$CI$14:$CI$17,$D$4,1)*CJ13*AR35*(1+BS35)</f>
        <v>2537.7679191621601</v>
      </c>
      <c r="BL56" s="18" t="e">
        <f t="shared" si="82"/>
        <v>#N/A</v>
      </c>
      <c r="BM56" s="18" t="e">
        <f t="shared" si="83"/>
        <v>#N/A</v>
      </c>
      <c r="BN56" s="18">
        <f t="shared" si="92"/>
        <v>1</v>
      </c>
      <c r="BO56" s="18" t="e">
        <f>1/INDEX(将领输出转换,$D$4,1)*INDEX(将领生存转换,$D$4,1)*(1+INDEX(数据总览!$D$9:$H$27,INT(SUBSTITUTE(AO35,"星",""))+1,$D$5))*(1+BS35)</f>
        <v>#N/A</v>
      </c>
      <c r="BP56" s="18">
        <f t="shared" si="84"/>
        <v>6.2500000000000001E-4</v>
      </c>
      <c r="BQ56" s="18">
        <f t="shared" si="85"/>
        <v>1</v>
      </c>
      <c r="BR56" s="18">
        <f t="shared" si="86"/>
        <v>1</v>
      </c>
      <c r="BS56" s="18" t="e">
        <f t="shared" ca="1" si="93"/>
        <v>#N/A</v>
      </c>
      <c r="BT56" s="147">
        <f t="shared" si="94"/>
        <v>1</v>
      </c>
      <c r="BU56" s="147">
        <f t="shared" si="95"/>
        <v>1</v>
      </c>
      <c r="BV56" s="18">
        <v>-1</v>
      </c>
      <c r="BW56" s="18">
        <v>1</v>
      </c>
      <c r="BX56" s="18">
        <f t="shared" si="87"/>
        <v>1</v>
      </c>
      <c r="BY56" s="18">
        <f t="shared" si="88"/>
        <v>0</v>
      </c>
      <c r="CE56" s="29" t="s">
        <v>1</v>
      </c>
      <c r="CF56" s="29">
        <f ca="1">-数据总览!$D$4*INDEX(将领输出转换,$D$4,1)/INDEX(数据总览!$CI$14:$CI$17,$D$4,1)*AQ51+SUMPRODUCT(AP9:AT9,AP51:AT51)+BV9*BV51+AU9*AU51</f>
        <v>0.70432415340790533</v>
      </c>
      <c r="CG56" s="29">
        <f t="shared" ref="CG56:CG70" si="97">SUMPRODUCT(AV9:AY9,AV51:AY51)+AZ9*AZ51</f>
        <v>0.85031568263312773</v>
      </c>
      <c r="CH56" s="29" t="e">
        <f t="shared" ref="CH56:CH70" si="98">SUMPRODUCT(BA9:BG9,BA51:BG51)</f>
        <v>#N/A</v>
      </c>
      <c r="CI56" s="29" t="e">
        <f t="shared" ref="CI56:CI70" si="99">SUMPRODUCT(BJ9:BQ9,BJ30:BQ30)</f>
        <v>#N/A</v>
      </c>
      <c r="CJ56" s="29" t="e">
        <f ca="1">CF56/SUM($CF56:$CI56)</f>
        <v>#N/A</v>
      </c>
      <c r="CK56" s="29" t="e">
        <f t="shared" ref="CK56:CK70" ca="1" si="100">CG56/SUM($CF56:$CI56)</f>
        <v>#N/A</v>
      </c>
      <c r="CL56" s="29" t="e">
        <f t="shared" ref="CL56:CL70" ca="1" si="101">CH56/SUM($CF56:$CI56)</f>
        <v>#N/A</v>
      </c>
      <c r="CM56" s="29" t="e">
        <f t="shared" ref="CM56:CM70" ca="1" si="102">CI56/SUM($CF56:$CI56)</f>
        <v>#N/A</v>
      </c>
      <c r="CN56" s="29"/>
      <c r="CO56" s="29"/>
      <c r="CP56" s="29"/>
      <c r="CQ56" s="18"/>
      <c r="CR56" s="18"/>
    </row>
    <row r="57" spans="1:102" ht="13.5" customHeight="1">
      <c r="B57" s="122" t="s">
        <v>5</v>
      </c>
      <c r="C57" s="122" t="s">
        <v>6</v>
      </c>
      <c r="D57" s="122" t="s">
        <v>45</v>
      </c>
      <c r="E57" s="272" t="s">
        <v>89</v>
      </c>
      <c r="F57" s="273"/>
      <c r="G57" s="273"/>
      <c r="H57" s="273"/>
      <c r="I57" s="274"/>
      <c r="J57" s="272" t="s">
        <v>88</v>
      </c>
      <c r="K57" s="273"/>
      <c r="L57" s="273"/>
      <c r="M57" s="273"/>
      <c r="N57" s="274"/>
      <c r="O57" s="272" t="s">
        <v>44</v>
      </c>
      <c r="P57" s="273"/>
      <c r="Q57" s="274"/>
      <c r="R57" s="143" t="s">
        <v>247</v>
      </c>
      <c r="S57" s="272" t="s">
        <v>47</v>
      </c>
      <c r="T57" s="274"/>
      <c r="U57" s="272" t="s">
        <v>48</v>
      </c>
      <c r="V57" s="274"/>
      <c r="W57" s="144" t="s">
        <v>133</v>
      </c>
      <c r="X57" s="123"/>
      <c r="Y57" s="177" t="s">
        <v>117</v>
      </c>
      <c r="Z57" s="177" t="s">
        <v>118</v>
      </c>
      <c r="AA57" s="177" t="s">
        <v>116</v>
      </c>
      <c r="AB57" s="177" t="s">
        <v>119</v>
      </c>
      <c r="AC57" s="177" t="s">
        <v>118</v>
      </c>
      <c r="AD57" s="177" t="s">
        <v>116</v>
      </c>
      <c r="AE57" s="177" t="s">
        <v>119</v>
      </c>
      <c r="AF57" s="177" t="s">
        <v>118</v>
      </c>
      <c r="AG57" s="177" t="s">
        <v>116</v>
      </c>
      <c r="AH57" s="177" t="s">
        <v>119</v>
      </c>
      <c r="AI57" s="177" t="s">
        <v>141</v>
      </c>
      <c r="AJ57" s="177" t="s">
        <v>143</v>
      </c>
      <c r="AK57" s="177"/>
      <c r="AO57" s="29" t="s">
        <v>1015</v>
      </c>
      <c r="AP57" s="18">
        <f>(CJ14*(0+1*INDEX(将领技能系数转换,D$4,1)+0)*AR36*AS36*AT36+0)/(1+数据总览!$D$4)*INDEX(将领输出转换,$D$4,1)</f>
        <v>3503.6908340963796</v>
      </c>
      <c r="AQ57" s="18">
        <f>(CJ14*(0+0+1*INDEX(将领技能系数转换,D$4,1))*AR36*AS36*AT36+AU36)/(1+数据总览!$D$4)*INDEX(将领输出转换,$D$4,1)</f>
        <v>3503.6908340963796</v>
      </c>
      <c r="AR57" s="18">
        <f ca="1">(CJ14*($BV36+AP36+AQ36)*1/INDEX(将领输出转换,$D$4,1)*AS36*AT36+0)/(1+数据总览!$D$4)*INDEX(将领输出转换,$D$4,1)</f>
        <v>2.8697182690071106</v>
      </c>
      <c r="AS57" s="18">
        <f ca="1">(CJ14*($BV36+AP36+AQ36)*AR36*1/INDEX(将领输出转换,$D$4,1)*AT36+0)/(1+数据总览!$D$4)*INDEX(将领输出转换,$D$4,1)</f>
        <v>2.4275596533732706</v>
      </c>
      <c r="AT57" s="18">
        <f ca="1">(CJ14*($BV36+AP36+AQ36)*AR36*AS36*1/INDEX(将领输出转换,$D$4,1)+0)/(1+数据总览!$D$4)*INDEX(将领输出转换,$D$4,1)</f>
        <v>2.0187606265058382</v>
      </c>
      <c r="AU57" s="18">
        <f>(0+1*INDEX(将领技能系数转换,D$4,1))/(1+数据总览!$D$4)*INDEX(将领输出转换,$D$4,1)</f>
        <v>3444.3719490339026</v>
      </c>
      <c r="AV57" s="18">
        <f t="shared" si="74"/>
        <v>1.1126773318021059</v>
      </c>
      <c r="AW57" s="18">
        <f t="shared" si="75"/>
        <v>7.7972681697932025E-4</v>
      </c>
      <c r="AX57" s="18">
        <f t="shared" si="76"/>
        <v>1.3881349668017586</v>
      </c>
      <c r="AY57" s="18">
        <f t="shared" si="77"/>
        <v>1.2475629071669123</v>
      </c>
      <c r="AZ57" s="18">
        <f>(CI14*(0+0+1*INDEX(数据总览!$CI$14:$CI$17,$D$4,1)*CJ14*AR36*AS36*AT36/INDEX(将领生存转换,$D$4,1))*AW36*AX36*AY36)*INDEX(将领生存转换,$D$4,1)</f>
        <v>3395.5194965241681</v>
      </c>
      <c r="BA57" s="18" t="e">
        <f t="shared" si="78"/>
        <v>#N/A</v>
      </c>
      <c r="BB57" s="18">
        <f t="shared" si="79"/>
        <v>0.78678747748564903</v>
      </c>
      <c r="BC57" s="18">
        <f t="shared" si="80"/>
        <v>0.78678747748564903</v>
      </c>
      <c r="BD57" s="18" t="e">
        <f>(1+INDEX(数据总览!$D$9:$H$27,INT(SUBSTITUTE(AO36,"星",""))+1,$D$5))*(1+BI36)</f>
        <v>#N/A</v>
      </c>
      <c r="BE57" s="18">
        <f t="shared" si="81"/>
        <v>4.9174217342853074E-4</v>
      </c>
      <c r="BF57" s="18">
        <f t="shared" si="89"/>
        <v>1</v>
      </c>
      <c r="BG57" s="18">
        <f t="shared" si="90"/>
        <v>1</v>
      </c>
      <c r="BH57" s="18">
        <f>(CJ14*1*(1+AVERAGE(数据总览!D67:H67)))/(1+数据总览!$D$4)</f>
        <v>0.87096989697660498</v>
      </c>
      <c r="BI57" s="147" t="e">
        <f t="shared" si="91"/>
        <v>#N/A</v>
      </c>
      <c r="BJ57" s="18">
        <f>INDEX(数据总览!$CI$14:$CI$17,$D$4,1)*CJ14*AR36*(1+BS36)</f>
        <v>2537.7679191621601</v>
      </c>
      <c r="BK57" s="18">
        <f>INDEX(数据总览!$CI$14:$CI$17,$D$4,1)*CJ14*AR36*(1+BS36)</f>
        <v>2537.7679191621601</v>
      </c>
      <c r="BL57" s="18" t="e">
        <f t="shared" si="82"/>
        <v>#N/A</v>
      </c>
      <c r="BM57" s="18" t="e">
        <f t="shared" si="83"/>
        <v>#N/A</v>
      </c>
      <c r="BN57" s="18">
        <f t="shared" si="92"/>
        <v>1</v>
      </c>
      <c r="BO57" s="18" t="e">
        <f>1/INDEX(将领输出转换,$D$4,1)*INDEX(将领生存转换,$D$4,1)*(1+INDEX(数据总览!$D$9:$H$27,INT(SUBSTITUTE(AO36,"星",""))+1,$D$5))*(1+BS36)</f>
        <v>#N/A</v>
      </c>
      <c r="BP57" s="18">
        <f t="shared" si="84"/>
        <v>6.2500000000000001E-4</v>
      </c>
      <c r="BQ57" s="18">
        <f t="shared" si="85"/>
        <v>1</v>
      </c>
      <c r="BR57" s="18">
        <f t="shared" si="86"/>
        <v>1</v>
      </c>
      <c r="BS57" s="18" t="e">
        <f t="shared" ca="1" si="93"/>
        <v>#N/A</v>
      </c>
      <c r="BT57" s="147">
        <f t="shared" si="94"/>
        <v>1</v>
      </c>
      <c r="BU57" s="147">
        <f t="shared" si="95"/>
        <v>1</v>
      </c>
      <c r="BV57" s="18">
        <v>-1</v>
      </c>
      <c r="BW57" s="18">
        <v>1</v>
      </c>
      <c r="BX57" s="18">
        <f t="shared" si="87"/>
        <v>1</v>
      </c>
      <c r="BY57" s="18">
        <f t="shared" si="88"/>
        <v>0</v>
      </c>
      <c r="CE57" s="29" t="s">
        <v>2</v>
      </c>
      <c r="CF57" s="29">
        <f ca="1">-数据总览!$D$4*INDEX(将领输出转换,$D$4,1)/INDEX(数据总览!$CI$14:$CI$17,$D$4,1)*AQ52+SUMPRODUCT(AP10:AT10,AP52:AT52)+BV10*BV52+AU10*AU52</f>
        <v>1.0940458280547614</v>
      </c>
      <c r="CG57" s="29">
        <f t="shared" si="97"/>
        <v>0.85031568263312773</v>
      </c>
      <c r="CH57" s="29" t="e">
        <f t="shared" si="98"/>
        <v>#N/A</v>
      </c>
      <c r="CI57" s="29" t="e">
        <f t="shared" si="99"/>
        <v>#N/A</v>
      </c>
      <c r="CJ57" s="29" t="e">
        <f t="shared" ref="CJ57:CJ70" ca="1" si="103">CF57/SUM($CF57:$CI57)</f>
        <v>#N/A</v>
      </c>
      <c r="CK57" s="29" t="e">
        <f t="shared" ca="1" si="100"/>
        <v>#N/A</v>
      </c>
      <c r="CL57" s="29" t="e">
        <f t="shared" ca="1" si="101"/>
        <v>#N/A</v>
      </c>
      <c r="CM57" s="29" t="e">
        <f t="shared" ca="1" si="102"/>
        <v>#N/A</v>
      </c>
      <c r="CN57" s="29"/>
      <c r="CO57" s="29"/>
      <c r="CP57" s="29"/>
      <c r="CQ57" s="18"/>
      <c r="CR57" s="18"/>
    </row>
    <row r="58" spans="1:102" ht="13.5" customHeight="1">
      <c r="A58" s="223"/>
      <c r="B58" s="281" t="s">
        <v>42</v>
      </c>
      <c r="C58" s="275" t="s">
        <v>17</v>
      </c>
      <c r="D58" s="113" t="s">
        <v>56</v>
      </c>
      <c r="E58" s="113" t="s">
        <v>59</v>
      </c>
      <c r="F58" s="113"/>
      <c r="G58" s="113"/>
      <c r="H58" s="113"/>
      <c r="I58" s="113"/>
      <c r="J58" s="113" t="s">
        <v>109</v>
      </c>
      <c r="K58" s="113" t="s">
        <v>110</v>
      </c>
      <c r="L58" s="103"/>
      <c r="M58" s="103"/>
      <c r="N58" s="103"/>
      <c r="O58" s="103"/>
      <c r="P58" s="137"/>
      <c r="Q58" s="103"/>
      <c r="R58" s="103"/>
      <c r="S58" s="103"/>
      <c r="T58" s="103"/>
      <c r="U58" s="103"/>
      <c r="V58" s="103"/>
      <c r="W58" s="102"/>
      <c r="X58" s="104"/>
      <c r="Y58" s="40">
        <v>1</v>
      </c>
      <c r="Z58" s="39">
        <f t="shared" ref="Z58:Z65" si="104">IF(B58&lt;&gt;"",1,IF(C58="",Z57,IF(AC57="",Z57+1,IF(AF57="",Z57+2,Z57+3))))</f>
        <v>1</v>
      </c>
      <c r="AA58" s="1">
        <f>Y58*100+Z58</f>
        <v>101</v>
      </c>
      <c r="AB58" s="32" t="str">
        <f>IF(C58="",IF(D58=0,E58,IF(D58&gt;0,AB57&amp;"+"&amp;E58,"")),"")</f>
        <v/>
      </c>
      <c r="AC58" s="9" t="str">
        <f t="shared" ref="AC58:AC65" si="105">IF(F58="","",Z58+1)</f>
        <v/>
      </c>
      <c r="AD58" s="9" t="str">
        <f>IF(AC58="","",Y58*100+AC58)</f>
        <v/>
      </c>
      <c r="AE58" s="9" t="str">
        <f>IF(F58="","",IF(C58="",IF(D58=0,F58,IF(D58&gt;0,AE57&amp;"+"&amp;F58,"")),""))</f>
        <v/>
      </c>
      <c r="AF58" s="9" t="str">
        <f t="shared" ref="AF58:AF65" si="106">IF(G58="","",AC58+1)</f>
        <v/>
      </c>
      <c r="AG58" s="9" t="str">
        <f>IF(AF58="","",Y58*100+AF58)</f>
        <v/>
      </c>
      <c r="AH58" s="9" t="str">
        <f>IF(G58="","",IF(C58="",IF(D58=0,G58,IF(D58&gt;0,AH57&amp;"+"&amp;G58,"")),""))</f>
        <v/>
      </c>
      <c r="AI58" s="9" t="str">
        <f t="shared" ref="AI58:AI65" si="107">IF(B58="",AI57,B58)</f>
        <v>普通攻击</v>
      </c>
      <c r="AJ58" s="9">
        <f>IFERROR(MATCH(AI58,$D$10:$D$19,0),"输入太多技能，溢出！！")</f>
        <v>1</v>
      </c>
      <c r="AK58" s="9"/>
      <c r="AO58" s="29" t="s">
        <v>1016</v>
      </c>
      <c r="AP58" s="18">
        <f>(CJ15*(0+1*INDEX(将领技能系数转换,D$4,1)+0)*AR37*AS37*AT37+0)/(1+数据总览!$D$4)*INDEX(将领输出转换,$D$4,1)</f>
        <v>3503.6908340963796</v>
      </c>
      <c r="AQ58" s="18">
        <f>(CJ15*(0+0+1*INDEX(将领技能系数转换,D$4,1))*AR37*AS37*AT37+AU37)/(1+数据总览!$D$4)*INDEX(将领输出转换,$D$4,1)</f>
        <v>3503.6908340963796</v>
      </c>
      <c r="AR58" s="18">
        <f ca="1">(CJ15*($BV37+AP37+AQ37)*1/INDEX(将领输出转换,$D$4,1)*AS37*AT37+0)/(1+数据总览!$D$4)*INDEX(将领输出转换,$D$4,1)</f>
        <v>3.0380089328065027</v>
      </c>
      <c r="AS58" s="18">
        <f ca="1">(CJ15*($BV37+AP37+AQ37)*AR37*1/INDEX(将领输出转换,$D$4,1)*AT37+0)/(1+数据总览!$D$4)*INDEX(将领输出转换,$D$4,1)</f>
        <v>2.5699205359348039</v>
      </c>
      <c r="AT58" s="18">
        <f ca="1">(CJ15*($BV37+AP37+AQ37)*AR37*AS37*1/INDEX(将领输出转换,$D$4,1)+0)/(1+数据总览!$D$4)*INDEX(将领输出转换,$D$4,1)</f>
        <v>2.1371480548314379</v>
      </c>
      <c r="AU58" s="18">
        <f>(0+1*INDEX(将领技能系数转换,D$4,1))/(1+数据总览!$D$4)*INDEX(将领输出转换,$D$4,1)</f>
        <v>3444.3719490339026</v>
      </c>
      <c r="AV58" s="18">
        <f t="shared" si="74"/>
        <v>1.1126773318021059</v>
      </c>
      <c r="AW58" s="18">
        <f t="shared" si="75"/>
        <v>7.7972681697932025E-4</v>
      </c>
      <c r="AX58" s="18">
        <f t="shared" si="76"/>
        <v>1.3881349668017586</v>
      </c>
      <c r="AY58" s="18">
        <f t="shared" si="77"/>
        <v>1.2475629071669123</v>
      </c>
      <c r="AZ58" s="18">
        <f>(CI15*(0+0+1*INDEX(数据总览!$CI$14:$CI$17,$D$4,1)*CJ15*AR37*AS37*AT37/INDEX(将领生存转换,$D$4,1))*AW37*AX37*AY37)*INDEX(将领生存转换,$D$4,1)</f>
        <v>3395.5194965241681</v>
      </c>
      <c r="BA58" s="18" t="e">
        <f t="shared" si="78"/>
        <v>#N/A</v>
      </c>
      <c r="BB58" s="18">
        <f t="shared" si="79"/>
        <v>0.78678747748564903</v>
      </c>
      <c r="BC58" s="18">
        <f t="shared" si="80"/>
        <v>0.78678747748564903</v>
      </c>
      <c r="BD58" s="18" t="e">
        <f>(1+INDEX(数据总览!$D$9:$H$27,INT(SUBSTITUTE(AO37,"星",""))+1,$D$5))*(1+BI37)</f>
        <v>#N/A</v>
      </c>
      <c r="BE58" s="18">
        <f t="shared" si="81"/>
        <v>4.9174217342853074E-4</v>
      </c>
      <c r="BF58" s="18">
        <f t="shared" si="89"/>
        <v>1</v>
      </c>
      <c r="BG58" s="18">
        <f t="shared" si="90"/>
        <v>1</v>
      </c>
      <c r="BH58" s="18">
        <f>(CJ15*1*(1+AVERAGE(数据总览!D68:H68)))/(1+数据总览!$D$4)</f>
        <v>0.87096989697660498</v>
      </c>
      <c r="BI58" s="147" t="e">
        <f t="shared" si="91"/>
        <v>#N/A</v>
      </c>
      <c r="BJ58" s="18">
        <f>INDEX(数据总览!$CI$14:$CI$17,$D$4,1)*CJ15*AR37*(1+BS37)</f>
        <v>2537.7679191621601</v>
      </c>
      <c r="BK58" s="18">
        <f>INDEX(数据总览!$CI$14:$CI$17,$D$4,1)*CJ15*AR37*(1+BS37)</f>
        <v>2537.7679191621601</v>
      </c>
      <c r="BL58" s="18" t="e">
        <f t="shared" si="82"/>
        <v>#N/A</v>
      </c>
      <c r="BM58" s="18" t="e">
        <f t="shared" si="83"/>
        <v>#N/A</v>
      </c>
      <c r="BN58" s="18">
        <f t="shared" si="92"/>
        <v>1</v>
      </c>
      <c r="BO58" s="18" t="e">
        <f>1/INDEX(将领输出转换,$D$4,1)*INDEX(将领生存转换,$D$4,1)*(1+INDEX(数据总览!$D$9:$H$27,INT(SUBSTITUTE(AO37,"星",""))+1,$D$5))*(1+BS37)</f>
        <v>#N/A</v>
      </c>
      <c r="BP58" s="18">
        <f t="shared" si="84"/>
        <v>6.2500000000000001E-4</v>
      </c>
      <c r="BQ58" s="18">
        <f t="shared" si="85"/>
        <v>1</v>
      </c>
      <c r="BR58" s="18">
        <f t="shared" si="86"/>
        <v>1</v>
      </c>
      <c r="BS58" s="18" t="e">
        <f t="shared" ca="1" si="93"/>
        <v>#N/A</v>
      </c>
      <c r="BT58" s="147">
        <f t="shared" si="94"/>
        <v>1</v>
      </c>
      <c r="BU58" s="147">
        <f t="shared" si="95"/>
        <v>1</v>
      </c>
      <c r="BV58" s="18">
        <v>-1</v>
      </c>
      <c r="BW58" s="18">
        <v>1</v>
      </c>
      <c r="BX58" s="18">
        <f t="shared" si="87"/>
        <v>1</v>
      </c>
      <c r="BY58" s="18">
        <f t="shared" si="88"/>
        <v>0</v>
      </c>
      <c r="CE58" s="29" t="s">
        <v>3</v>
      </c>
      <c r="CF58" s="29">
        <f ca="1">-数据总览!$D$4*INDEX(将领输出转换,$D$4,1)/INDEX(数据总览!$CI$14:$CI$17,$D$4,1)*AQ53+SUMPRODUCT(AP11:AT11,AP53:AT53)+BV11*BV53+AU11*AU53</f>
        <v>1.504936783687054</v>
      </c>
      <c r="CG58" s="29">
        <f t="shared" si="97"/>
        <v>0.85031568263312773</v>
      </c>
      <c r="CH58" s="29" t="e">
        <f t="shared" si="98"/>
        <v>#N/A</v>
      </c>
      <c r="CI58" s="29" t="e">
        <f t="shared" si="99"/>
        <v>#N/A</v>
      </c>
      <c r="CJ58" s="29" t="e">
        <f t="shared" ca="1" si="103"/>
        <v>#N/A</v>
      </c>
      <c r="CK58" s="29" t="e">
        <f t="shared" ca="1" si="100"/>
        <v>#N/A</v>
      </c>
      <c r="CL58" s="29" t="e">
        <f t="shared" ca="1" si="101"/>
        <v>#N/A</v>
      </c>
      <c r="CM58" s="29" t="e">
        <f t="shared" ca="1" si="102"/>
        <v>#N/A</v>
      </c>
      <c r="CN58" s="29"/>
      <c r="CO58" s="29"/>
      <c r="CP58" s="29"/>
      <c r="CQ58" s="18"/>
      <c r="CR58" s="18"/>
    </row>
    <row r="59" spans="1:102" ht="13.5" customHeight="1">
      <c r="A59" s="223"/>
      <c r="B59" s="282"/>
      <c r="C59" s="276"/>
      <c r="D59" s="142">
        <v>0</v>
      </c>
      <c r="E59" s="135">
        <v>0.25</v>
      </c>
      <c r="F59" s="119"/>
      <c r="G59" s="119"/>
      <c r="H59" s="121"/>
      <c r="I59" s="118"/>
      <c r="J59" s="119">
        <v>2.5</v>
      </c>
      <c r="K59" s="108">
        <f>E59/J59*10</f>
        <v>1</v>
      </c>
      <c r="L59" s="110"/>
      <c r="M59" s="110"/>
      <c r="N59" s="110"/>
      <c r="O59" s="110"/>
      <c r="P59" s="115"/>
      <c r="Q59" s="110"/>
      <c r="R59" s="115">
        <f>IF(T59=0,0,T59*INDEX($AP$49:$BY$65,D59+1,MATCH(S59,$AP$48:$BY$48,0)))+IF(V59="",0,V59*INDEX($AP$49:$BY$65,D59+1,MATCH(U59,$AP$48:$BY$48,0)))</f>
        <v>0</v>
      </c>
      <c r="S59" s="139" t="s">
        <v>41</v>
      </c>
      <c r="T59" s="93">
        <f t="shared" ref="T59:T66" si="108">(K59-1)/INDEX(将领技能系数转换,D$4,1)</f>
        <v>0</v>
      </c>
      <c r="U59" s="139"/>
      <c r="V59" s="106"/>
      <c r="W59" s="105"/>
      <c r="X59" s="111"/>
      <c r="Y59" s="39">
        <f>IF(B59="",Y58,Y58+1)</f>
        <v>1</v>
      </c>
      <c r="Z59" s="39">
        <f t="shared" si="104"/>
        <v>1</v>
      </c>
      <c r="AA59" s="1">
        <f t="shared" ref="AA59:AA65" si="109">Y59*100+Z59</f>
        <v>101</v>
      </c>
      <c r="AB59" s="32">
        <f t="shared" ref="AB59:AB65" si="110">IF(C59="",IF(D59=0,E59,IF(D59&gt;0,AB58&amp;"+"&amp;E59,"")),"")</f>
        <v>0.25</v>
      </c>
      <c r="AC59" s="9" t="str">
        <f t="shared" si="105"/>
        <v/>
      </c>
      <c r="AD59" s="9" t="str">
        <f t="shared" ref="AD59:AD65" si="111">IF(AC59="","",Y59*100+AC59)</f>
        <v/>
      </c>
      <c r="AE59" s="9" t="str">
        <f t="shared" ref="AE59:AE65" si="112">IF(F59="","",IF(C59="",IF(D59=0,F59,IF(D59&gt;0,AE58&amp;"+"&amp;F59,"")),""))</f>
        <v/>
      </c>
      <c r="AF59" s="9" t="str">
        <f t="shared" si="106"/>
        <v/>
      </c>
      <c r="AG59" s="9" t="str">
        <f t="shared" ref="AG59:AG65" si="113">IF(AF59="","",Y59*100+AF59)</f>
        <v/>
      </c>
      <c r="AH59" s="9" t="str">
        <f t="shared" ref="AH59:AH65" si="114">IF(G59="","",IF(C59="",IF(D59=0,G59,IF(D59&gt;0,AH58&amp;"+"&amp;G59,"")),""))</f>
        <v/>
      </c>
      <c r="AI59" s="9" t="str">
        <f t="shared" si="107"/>
        <v>普通攻击</v>
      </c>
      <c r="AJ59" s="9">
        <f t="shared" ref="AJ59:AJ65" si="115">IFERROR(MATCH(AI59,$D$10:$D$19,0),"输入太多技能，溢出！！")</f>
        <v>1</v>
      </c>
      <c r="AK59" s="9"/>
      <c r="AO59" s="29" t="s">
        <v>1017</v>
      </c>
      <c r="AP59" s="18">
        <f>(CJ16*(0+1*INDEX(将领技能系数转换,D$4,1)+0)*AR38*AS38*AT38+0)/(1+数据总览!$D$4)*INDEX(将领输出转换,$D$4,1)</f>
        <v>3503.6908340963796</v>
      </c>
      <c r="AQ59" s="18">
        <f>(CJ16*(0+0+1*INDEX(将领技能系数转换,D$4,1))*AR38*AS38*AT38+AU38)/(1+数据总览!$D$4)*INDEX(将领输出转换,$D$4,1)</f>
        <v>3503.6908340963796</v>
      </c>
      <c r="AR59" s="18">
        <f ca="1">(CJ16*($BV38+AP38+AQ38)*1/INDEX(将领输出转换,$D$4,1)*AS38*AT38+0)/(1+数据总览!$D$4)*INDEX(将领输出转换,$D$4,1)</f>
        <v>3.2062996988711769</v>
      </c>
      <c r="AS59" s="18">
        <f ca="1">(CJ16*($BV38+AP38+AQ38)*AR38*1/INDEX(将领输出转换,$D$4,1)*AT38+0)/(1+数据总览!$D$4)*INDEX(将领输出转换,$D$4,1)</f>
        <v>2.7122815050048552</v>
      </c>
      <c r="AT59" s="18">
        <f ca="1">(CJ16*($BV38+AP38+AQ38)*AR38*AS38*1/INDEX(将领输出转换,$D$4,1)+0)/(1+数据总览!$D$4)*INDEX(将领输出转换,$D$4,1)</f>
        <v>2.2555355550975928</v>
      </c>
      <c r="AU59" s="18">
        <f>(0+1*INDEX(将领技能系数转换,D$4,1))/(1+数据总览!$D$4)*INDEX(将领输出转换,$D$4,1)</f>
        <v>3444.3719490339026</v>
      </c>
      <c r="AV59" s="18">
        <f t="shared" si="74"/>
        <v>1.1126773318021059</v>
      </c>
      <c r="AW59" s="18">
        <f t="shared" si="75"/>
        <v>7.7972681697932025E-4</v>
      </c>
      <c r="AX59" s="18">
        <f t="shared" si="76"/>
        <v>1.3881349668017586</v>
      </c>
      <c r="AY59" s="18">
        <f t="shared" si="77"/>
        <v>1.2475629071669123</v>
      </c>
      <c r="AZ59" s="18">
        <f>(CI16*(0+0+1*INDEX(数据总览!$CI$14:$CI$17,$D$4,1)*CJ16*AR38*AS38*AT38/INDEX(将领生存转换,$D$4,1))*AW38*AX38*AY38)*INDEX(将领生存转换,$D$4,1)</f>
        <v>3395.5194965241681</v>
      </c>
      <c r="BA59" s="18" t="e">
        <f t="shared" si="78"/>
        <v>#N/A</v>
      </c>
      <c r="BB59" s="18">
        <f t="shared" si="79"/>
        <v>0.78678747748564903</v>
      </c>
      <c r="BC59" s="18">
        <f t="shared" si="80"/>
        <v>0.78678747748564903</v>
      </c>
      <c r="BD59" s="18" t="e">
        <f>(1+INDEX(数据总览!$D$9:$H$27,INT(SUBSTITUTE(AO38,"星",""))+1,$D$5))*(1+BI38)</f>
        <v>#N/A</v>
      </c>
      <c r="BE59" s="18">
        <f t="shared" si="81"/>
        <v>4.9174217342853074E-4</v>
      </c>
      <c r="BF59" s="18">
        <f t="shared" si="89"/>
        <v>1</v>
      </c>
      <c r="BG59" s="18">
        <f t="shared" si="90"/>
        <v>1</v>
      </c>
      <c r="BH59" s="18">
        <f>(CJ16*1*(1+AVERAGE(数据总览!D69:H69)))/(1+数据总览!$D$4)</f>
        <v>0.87096989697660498</v>
      </c>
      <c r="BI59" s="147" t="e">
        <f t="shared" si="91"/>
        <v>#N/A</v>
      </c>
      <c r="BJ59" s="18">
        <f>INDEX(数据总览!$CI$14:$CI$17,$D$4,1)*CJ16*AR38*(1+BS38)</f>
        <v>2537.7679191621601</v>
      </c>
      <c r="BK59" s="18">
        <f>INDEX(数据总览!$CI$14:$CI$17,$D$4,1)*CJ16*AR38*(1+BS38)</f>
        <v>2537.7679191621601</v>
      </c>
      <c r="BL59" s="18" t="e">
        <f t="shared" si="82"/>
        <v>#N/A</v>
      </c>
      <c r="BM59" s="18" t="e">
        <f t="shared" si="83"/>
        <v>#N/A</v>
      </c>
      <c r="BN59" s="18">
        <f t="shared" si="92"/>
        <v>1</v>
      </c>
      <c r="BO59" s="18" t="e">
        <f>1/INDEX(将领输出转换,$D$4,1)*INDEX(将领生存转换,$D$4,1)*(1+INDEX(数据总览!$D$9:$H$27,INT(SUBSTITUTE(AO38,"星",""))+1,$D$5))*(1+BS38)</f>
        <v>#N/A</v>
      </c>
      <c r="BP59" s="18">
        <f t="shared" si="84"/>
        <v>6.2500000000000001E-4</v>
      </c>
      <c r="BQ59" s="18">
        <f t="shared" si="85"/>
        <v>1</v>
      </c>
      <c r="BR59" s="18">
        <f t="shared" si="86"/>
        <v>1</v>
      </c>
      <c r="BS59" s="18" t="e">
        <f t="shared" ca="1" si="93"/>
        <v>#N/A</v>
      </c>
      <c r="BT59" s="147">
        <f t="shared" si="94"/>
        <v>1</v>
      </c>
      <c r="BU59" s="147">
        <f t="shared" si="95"/>
        <v>1</v>
      </c>
      <c r="BV59" s="18">
        <v>-1</v>
      </c>
      <c r="BW59" s="18">
        <v>1</v>
      </c>
      <c r="BX59" s="18">
        <f t="shared" si="87"/>
        <v>1</v>
      </c>
      <c r="BY59" s="18">
        <f t="shared" si="88"/>
        <v>0</v>
      </c>
      <c r="CE59" s="29" t="s">
        <v>4</v>
      </c>
      <c r="CF59" s="29">
        <f ca="1">-数据总览!$D$4*INDEX(将领输出转换,$D$4,1)/INDEX(数据总览!$CI$14:$CI$17,$D$4,1)*AQ54+SUMPRODUCT(AP12:AT12,AP54:AT54)+BV12*BV54+AU12*AU54</f>
        <v>1.9369970396005918</v>
      </c>
      <c r="CG59" s="29">
        <f t="shared" si="97"/>
        <v>0.85031568263312773</v>
      </c>
      <c r="CH59" s="29" t="e">
        <f t="shared" si="98"/>
        <v>#N/A</v>
      </c>
      <c r="CI59" s="29" t="e">
        <f t="shared" si="99"/>
        <v>#N/A</v>
      </c>
      <c r="CJ59" s="29" t="e">
        <f t="shared" ca="1" si="103"/>
        <v>#N/A</v>
      </c>
      <c r="CK59" s="29" t="e">
        <f t="shared" ca="1" si="100"/>
        <v>#N/A</v>
      </c>
      <c r="CL59" s="29" t="e">
        <f t="shared" ca="1" si="101"/>
        <v>#N/A</v>
      </c>
      <c r="CM59" s="29" t="e">
        <f t="shared" ca="1" si="102"/>
        <v>#N/A</v>
      </c>
      <c r="CN59" s="29"/>
      <c r="CO59" s="29"/>
      <c r="CP59" s="29"/>
      <c r="CQ59" s="18"/>
      <c r="CR59" s="18"/>
    </row>
    <row r="60" spans="1:102" ht="13.5" customHeight="1">
      <c r="A60" s="223"/>
      <c r="B60" s="282"/>
      <c r="C60" s="276"/>
      <c r="D60" s="142">
        <v>1</v>
      </c>
      <c r="E60" s="135">
        <v>0.25</v>
      </c>
      <c r="F60" s="119"/>
      <c r="G60" s="119"/>
      <c r="H60" s="119"/>
      <c r="I60" s="121"/>
      <c r="J60" s="119">
        <v>2.5</v>
      </c>
      <c r="K60" s="108">
        <f t="shared" ref="K60:K66" si="116">E60/J60*10</f>
        <v>1</v>
      </c>
      <c r="L60" s="110"/>
      <c r="M60" s="110"/>
      <c r="N60" s="110"/>
      <c r="O60" s="110"/>
      <c r="P60" s="115"/>
      <c r="Q60" s="110"/>
      <c r="R60" s="115">
        <f t="shared" ref="R60:R75" si="117">IF(T60=0,0,T60*INDEX($AP$49:$BY$65,D60+1,MATCH(S60,$AP$48:$BY$48,0)))+IF(V60="",0,V60*INDEX($AP$49:$BY$65,D60+1,MATCH(U60,$AP$48:$BY$48,0)))</f>
        <v>0</v>
      </c>
      <c r="S60" s="139" t="s">
        <v>41</v>
      </c>
      <c r="T60" s="93">
        <f t="shared" si="108"/>
        <v>0</v>
      </c>
      <c r="U60" s="139"/>
      <c r="V60" s="106"/>
      <c r="W60" s="105"/>
      <c r="X60" s="111"/>
      <c r="Y60" s="39">
        <f t="shared" ref="Y60:Y65" si="118">IF(B60="",Y59,Y59+1)</f>
        <v>1</v>
      </c>
      <c r="Z60" s="39">
        <f t="shared" si="104"/>
        <v>1</v>
      </c>
      <c r="AA60" s="1">
        <f t="shared" si="109"/>
        <v>101</v>
      </c>
      <c r="AB60" s="32" t="str">
        <f t="shared" si="110"/>
        <v>0.25+0.25</v>
      </c>
      <c r="AC60" s="9" t="str">
        <f t="shared" si="105"/>
        <v/>
      </c>
      <c r="AD60" s="9" t="str">
        <f t="shared" si="111"/>
        <v/>
      </c>
      <c r="AE60" s="9" t="str">
        <f t="shared" si="112"/>
        <v/>
      </c>
      <c r="AF60" s="9" t="str">
        <f t="shared" si="106"/>
        <v/>
      </c>
      <c r="AG60" s="9" t="str">
        <f t="shared" si="113"/>
        <v/>
      </c>
      <c r="AH60" s="9" t="str">
        <f t="shared" si="114"/>
        <v/>
      </c>
      <c r="AI60" s="9" t="str">
        <f t="shared" si="107"/>
        <v>普通攻击</v>
      </c>
      <c r="AJ60" s="9">
        <f t="shared" si="115"/>
        <v>1</v>
      </c>
      <c r="AK60" s="9"/>
      <c r="AO60" s="29" t="s">
        <v>1018</v>
      </c>
      <c r="AP60" s="18">
        <f>(CJ17*(0+1*INDEX(将领技能系数转换,D$4,1)+0)*AR39*AS39*AT39+0)/(1+数据总览!$D$4)*INDEX(将领输出转换,$D$4,1)</f>
        <v>3503.6908340963796</v>
      </c>
      <c r="AQ60" s="18">
        <f>(CJ17*(0+0+1*INDEX(将领技能系数转换,D$4,1))*AR39*AS39*AT39+AU39)/(1+数据总览!$D$4)*INDEX(将领输出转换,$D$4,1)</f>
        <v>3503.6908340963796</v>
      </c>
      <c r="AR60" s="18">
        <f ca="1">(CJ17*($BV39+AP39+AQ39)*1/INDEX(将领输出转换,$D$4,1)*AS39*AT39+0)/(1+数据总览!$D$4)*INDEX(将领输出转换,$D$4,1)</f>
        <v>3.3745905672011336</v>
      </c>
      <c r="AS60" s="18">
        <f ca="1">(CJ17*($BV39+AP39+AQ39)*AR39*1/INDEX(将领输出转换,$D$4,1)*AT39+0)/(1+数据总览!$D$4)*INDEX(将领输出转换,$D$4,1)</f>
        <v>2.8546425605834251</v>
      </c>
      <c r="AT60" s="18">
        <f ca="1">(CJ17*($BV39+AP39+AQ39)*AR39*AS39*1/INDEX(将领输出转换,$D$4,1)+0)/(1+数据总览!$D$4)*INDEX(将领输出转换,$D$4,1)</f>
        <v>2.3739231273043031</v>
      </c>
      <c r="AU60" s="18">
        <f>(0+1*INDEX(将领技能系数转换,D$4,1))/(1+数据总览!$D$4)*INDEX(将领输出转换,$D$4,1)</f>
        <v>3444.3719490339026</v>
      </c>
      <c r="AV60" s="18">
        <f t="shared" si="74"/>
        <v>1.1126773318021059</v>
      </c>
      <c r="AW60" s="18">
        <f t="shared" si="75"/>
        <v>7.7972681697932025E-4</v>
      </c>
      <c r="AX60" s="18">
        <f t="shared" si="76"/>
        <v>1.3881349668017586</v>
      </c>
      <c r="AY60" s="18">
        <f t="shared" si="77"/>
        <v>1.2475629071669123</v>
      </c>
      <c r="AZ60" s="18">
        <f>(CI17*(0+0+1*INDEX(数据总览!$CI$14:$CI$17,$D$4,1)*CJ17*AR39*AS39*AT39/INDEX(将领生存转换,$D$4,1))*AW39*AX39*AY39)*INDEX(将领生存转换,$D$4,1)</f>
        <v>3395.5194965241681</v>
      </c>
      <c r="BA60" s="18" t="e">
        <f t="shared" si="78"/>
        <v>#N/A</v>
      </c>
      <c r="BB60" s="18">
        <f t="shared" si="79"/>
        <v>0.78678747748564903</v>
      </c>
      <c r="BC60" s="18">
        <f t="shared" si="80"/>
        <v>0.78678747748564903</v>
      </c>
      <c r="BD60" s="18" t="e">
        <f>(1+INDEX(数据总览!$D$9:$H$27,INT(SUBSTITUTE(AO39,"星",""))+1,$D$5))*(1+BI39)</f>
        <v>#N/A</v>
      </c>
      <c r="BE60" s="18">
        <f t="shared" si="81"/>
        <v>4.9174217342853074E-4</v>
      </c>
      <c r="BF60" s="18">
        <f t="shared" si="89"/>
        <v>1</v>
      </c>
      <c r="BG60" s="18">
        <f t="shared" si="90"/>
        <v>1</v>
      </c>
      <c r="BH60" s="18">
        <f>(CJ17*1*(1+AVERAGE(数据总览!D70:H70)))/(1+数据总览!$D$4)</f>
        <v>0.87096989697660498</v>
      </c>
      <c r="BI60" s="147" t="e">
        <f t="shared" si="91"/>
        <v>#N/A</v>
      </c>
      <c r="BJ60" s="18">
        <f>INDEX(数据总览!$CI$14:$CI$17,$D$4,1)*CJ17*AR39*(1+BS39)</f>
        <v>2537.7679191621601</v>
      </c>
      <c r="BK60" s="18">
        <f>INDEX(数据总览!$CI$14:$CI$17,$D$4,1)*CJ17*AR39*(1+BS39)</f>
        <v>2537.7679191621601</v>
      </c>
      <c r="BL60" s="18" t="e">
        <f t="shared" si="82"/>
        <v>#N/A</v>
      </c>
      <c r="BM60" s="18" t="e">
        <f t="shared" si="83"/>
        <v>#N/A</v>
      </c>
      <c r="BN60" s="18">
        <f t="shared" si="92"/>
        <v>1</v>
      </c>
      <c r="BO60" s="18" t="e">
        <f>1/INDEX(将领输出转换,$D$4,1)*INDEX(将领生存转换,$D$4,1)*(1+INDEX(数据总览!$D$9:$H$27,INT(SUBSTITUTE(AO39,"星",""))+1,$D$5))*(1+BS39)</f>
        <v>#N/A</v>
      </c>
      <c r="BP60" s="18">
        <f t="shared" si="84"/>
        <v>6.2500000000000001E-4</v>
      </c>
      <c r="BQ60" s="18">
        <f t="shared" si="85"/>
        <v>1</v>
      </c>
      <c r="BR60" s="18">
        <f t="shared" si="86"/>
        <v>1</v>
      </c>
      <c r="BS60" s="18" t="e">
        <f t="shared" ca="1" si="93"/>
        <v>#N/A</v>
      </c>
      <c r="BT60" s="147">
        <f t="shared" si="94"/>
        <v>1</v>
      </c>
      <c r="BU60" s="147">
        <f t="shared" si="95"/>
        <v>1</v>
      </c>
      <c r="BV60" s="18">
        <v>-1</v>
      </c>
      <c r="BW60" s="18">
        <v>1</v>
      </c>
      <c r="BX60" s="18">
        <f t="shared" si="87"/>
        <v>1</v>
      </c>
      <c r="BY60" s="18">
        <f t="shared" si="88"/>
        <v>0</v>
      </c>
      <c r="CE60" s="29" t="s">
        <v>15</v>
      </c>
      <c r="CF60" s="29">
        <f ca="1">-数据总览!$D$4*INDEX(将领输出转换,$D$4,1)/INDEX(数据总览!$CI$14:$CI$17,$D$4,1)*AQ55+SUMPRODUCT(AP13:AT13,AP55:AT55)+BV13*BV55+AU13*AU55</f>
        <v>2.2780039822552167</v>
      </c>
      <c r="CG60" s="29">
        <f t="shared" si="97"/>
        <v>0.85031568263312773</v>
      </c>
      <c r="CH60" s="29" t="e">
        <f t="shared" si="98"/>
        <v>#N/A</v>
      </c>
      <c r="CI60" s="29" t="e">
        <f t="shared" si="99"/>
        <v>#N/A</v>
      </c>
      <c r="CJ60" s="29" t="e">
        <f t="shared" ca="1" si="103"/>
        <v>#N/A</v>
      </c>
      <c r="CK60" s="29" t="e">
        <f t="shared" ca="1" si="100"/>
        <v>#N/A</v>
      </c>
      <c r="CL60" s="29" t="e">
        <f t="shared" ca="1" si="101"/>
        <v>#N/A</v>
      </c>
      <c r="CM60" s="29" t="e">
        <f t="shared" ca="1" si="102"/>
        <v>#N/A</v>
      </c>
      <c r="CN60" s="29"/>
      <c r="CO60" s="29"/>
      <c r="CP60" s="29"/>
      <c r="CQ60" s="18"/>
      <c r="CR60" s="18"/>
    </row>
    <row r="61" spans="1:102" ht="13.5" customHeight="1">
      <c r="A61" s="223"/>
      <c r="B61" s="282"/>
      <c r="C61" s="276"/>
      <c r="D61" s="142">
        <v>2</v>
      </c>
      <c r="E61" s="135">
        <v>0.25</v>
      </c>
      <c r="F61" s="119"/>
      <c r="G61" s="119"/>
      <c r="H61" s="119"/>
      <c r="I61" s="121"/>
      <c r="J61" s="119">
        <v>2.5</v>
      </c>
      <c r="K61" s="108">
        <f t="shared" si="116"/>
        <v>1</v>
      </c>
      <c r="L61" s="110"/>
      <c r="M61" s="110"/>
      <c r="N61" s="110"/>
      <c r="O61" s="110"/>
      <c r="P61" s="115"/>
      <c r="Q61" s="110"/>
      <c r="R61" s="115">
        <f t="shared" si="117"/>
        <v>0</v>
      </c>
      <c r="S61" s="139" t="s">
        <v>41</v>
      </c>
      <c r="T61" s="93">
        <f t="shared" si="108"/>
        <v>0</v>
      </c>
      <c r="U61" s="139"/>
      <c r="V61" s="106"/>
      <c r="W61" s="105"/>
      <c r="X61" s="111"/>
      <c r="Y61" s="39">
        <f t="shared" si="118"/>
        <v>1</v>
      </c>
      <c r="Z61" s="39">
        <f t="shared" si="104"/>
        <v>1</v>
      </c>
      <c r="AA61" s="1">
        <f t="shared" si="109"/>
        <v>101</v>
      </c>
      <c r="AB61" s="32" t="str">
        <f t="shared" si="110"/>
        <v>0.25+0.25+0.25</v>
      </c>
      <c r="AC61" s="9" t="str">
        <f t="shared" si="105"/>
        <v/>
      </c>
      <c r="AD61" s="9" t="str">
        <f t="shared" si="111"/>
        <v/>
      </c>
      <c r="AE61" s="9" t="str">
        <f t="shared" si="112"/>
        <v/>
      </c>
      <c r="AF61" s="9" t="str">
        <f t="shared" si="106"/>
        <v/>
      </c>
      <c r="AG61" s="9" t="str">
        <f t="shared" si="113"/>
        <v/>
      </c>
      <c r="AH61" s="9" t="str">
        <f t="shared" si="114"/>
        <v/>
      </c>
      <c r="AI61" s="9" t="str">
        <f t="shared" si="107"/>
        <v>普通攻击</v>
      </c>
      <c r="AJ61" s="9">
        <f t="shared" si="115"/>
        <v>1</v>
      </c>
      <c r="AK61" s="9"/>
      <c r="AO61" s="29" t="s">
        <v>1019</v>
      </c>
      <c r="AP61" s="18">
        <f>(CJ18*(0+1*INDEX(将领技能系数转换,D$4,1)+0)*AR40*AS40*AT40+0)/(1+数据总览!$D$4)*INDEX(将领输出转换,$D$4,1)</f>
        <v>3503.6908340963796</v>
      </c>
      <c r="AQ61" s="18">
        <f>(CJ18*(0+0+1*INDEX(将领技能系数转换,D$4,1))*AR40*AS40*AT40+AU40)/(1+数据总览!$D$4)*INDEX(将领输出转换,$D$4,1)</f>
        <v>3503.6908340963796</v>
      </c>
      <c r="AR61" s="18">
        <f ca="1">(CJ18*($BV40+AP40+AQ40)*1/INDEX(将领输出转换,$D$4,1)*AS40*AT40+0)/(1+数据总览!$D$4)*INDEX(将领输出转换,$D$4,1)</f>
        <v>3.5428815377963754</v>
      </c>
      <c r="AS61" s="18">
        <f ca="1">(CJ18*($BV40+AP40+AQ40)*AR40*1/INDEX(将领输出转换,$D$4,1)*AT40+0)/(1+数据总览!$D$4)*INDEX(将领输出转换,$D$4,1)</f>
        <v>2.9970037026705132</v>
      </c>
      <c r="AT61" s="18">
        <f ca="1">(CJ18*($BV40+AP40+AQ40)*AR40*AS40*1/INDEX(将领输出转换,$D$4,1)+0)/(1+数据总览!$D$4)*INDEX(将领输出转换,$D$4,1)</f>
        <v>2.49231077145157</v>
      </c>
      <c r="AU61" s="18">
        <f>(0+1*INDEX(将领技能系数转换,D$4,1))/(1+数据总览!$D$4)*INDEX(将领输出转换,$D$4,1)</f>
        <v>3444.3719490339026</v>
      </c>
      <c r="AV61" s="18">
        <f t="shared" si="74"/>
        <v>1.1126773318021059</v>
      </c>
      <c r="AW61" s="18">
        <f t="shared" si="75"/>
        <v>7.7972681697932025E-4</v>
      </c>
      <c r="AX61" s="18">
        <f t="shared" si="76"/>
        <v>1.3881349668017586</v>
      </c>
      <c r="AY61" s="18">
        <f t="shared" si="77"/>
        <v>1.2475629071669123</v>
      </c>
      <c r="AZ61" s="18">
        <f>(CI18*(0+0+1*INDEX(数据总览!$CI$14:$CI$17,$D$4,1)*CJ18*AR40*AS40*AT40/INDEX(将领生存转换,$D$4,1))*AW40*AX40*AY40)*INDEX(将领生存转换,$D$4,1)</f>
        <v>3395.5194965241681</v>
      </c>
      <c r="BA61" s="18" t="e">
        <f t="shared" si="78"/>
        <v>#N/A</v>
      </c>
      <c r="BB61" s="18">
        <f t="shared" si="79"/>
        <v>0.78678747748564903</v>
      </c>
      <c r="BC61" s="18">
        <f t="shared" si="80"/>
        <v>0.78678747748564903</v>
      </c>
      <c r="BD61" s="18" t="e">
        <f>(1+INDEX(数据总览!$D$9:$H$27,INT(SUBSTITUTE(AO40,"星",""))+1,$D$5))*(1+BI40)</f>
        <v>#N/A</v>
      </c>
      <c r="BE61" s="18">
        <f t="shared" si="81"/>
        <v>4.9174217342853074E-4</v>
      </c>
      <c r="BF61" s="18">
        <f t="shared" si="89"/>
        <v>1</v>
      </c>
      <c r="BG61" s="18">
        <f t="shared" si="90"/>
        <v>1</v>
      </c>
      <c r="BH61" s="18">
        <f>(CJ18*1*(1+AVERAGE(数据总览!D71:H71)))/(1+数据总览!$D$4)</f>
        <v>0.87096989697660498</v>
      </c>
      <c r="BI61" s="147" t="e">
        <f t="shared" si="91"/>
        <v>#N/A</v>
      </c>
      <c r="BJ61" s="18">
        <f>INDEX(数据总览!$CI$14:$CI$17,$D$4,1)*CJ18*AR40*(1+BS40)</f>
        <v>2537.7679191621601</v>
      </c>
      <c r="BK61" s="18">
        <f>INDEX(数据总览!$CI$14:$CI$17,$D$4,1)*CJ18*AR40*(1+BS40)</f>
        <v>2537.7679191621601</v>
      </c>
      <c r="BL61" s="18" t="e">
        <f t="shared" si="82"/>
        <v>#N/A</v>
      </c>
      <c r="BM61" s="18" t="e">
        <f t="shared" si="83"/>
        <v>#N/A</v>
      </c>
      <c r="BN61" s="18">
        <f t="shared" si="92"/>
        <v>1</v>
      </c>
      <c r="BO61" s="18" t="e">
        <f>1/INDEX(将领输出转换,$D$4,1)*INDEX(将领生存转换,$D$4,1)*(1+INDEX(数据总览!$D$9:$H$27,INT(SUBSTITUTE(AO40,"星",""))+1,$D$5))*(1+BS40)</f>
        <v>#N/A</v>
      </c>
      <c r="BP61" s="18">
        <f t="shared" si="84"/>
        <v>6.2500000000000001E-4</v>
      </c>
      <c r="BQ61" s="18">
        <f t="shared" si="85"/>
        <v>1</v>
      </c>
      <c r="BR61" s="18">
        <f t="shared" si="86"/>
        <v>1</v>
      </c>
      <c r="BS61" s="18" t="e">
        <f t="shared" ca="1" si="93"/>
        <v>#N/A</v>
      </c>
      <c r="BT61" s="147">
        <f t="shared" si="94"/>
        <v>1</v>
      </c>
      <c r="BU61" s="147">
        <f t="shared" si="95"/>
        <v>1</v>
      </c>
      <c r="BV61" s="18">
        <v>-1</v>
      </c>
      <c r="BW61" s="18">
        <v>1</v>
      </c>
      <c r="BX61" s="18">
        <f t="shared" si="87"/>
        <v>1</v>
      </c>
      <c r="BY61" s="18">
        <f t="shared" si="88"/>
        <v>0</v>
      </c>
      <c r="CE61" s="29" t="s">
        <v>16</v>
      </c>
      <c r="CF61" s="29">
        <f ca="1">-数据总览!$D$4*INDEX(将领输出转换,$D$4,1)/INDEX(数据总览!$CI$14:$CI$17,$D$4,1)*AQ56+SUMPRODUCT(AP14:AT14,AP56:AT56)+BV14*BV56+AU14*AU56</f>
        <v>2.6190111321301006</v>
      </c>
      <c r="CG61" s="29">
        <f t="shared" si="97"/>
        <v>0.85031568263312773</v>
      </c>
      <c r="CH61" s="29" t="e">
        <f t="shared" si="98"/>
        <v>#N/A</v>
      </c>
      <c r="CI61" s="29" t="e">
        <f t="shared" si="99"/>
        <v>#N/A</v>
      </c>
      <c r="CJ61" s="29" t="e">
        <f t="shared" ca="1" si="103"/>
        <v>#N/A</v>
      </c>
      <c r="CK61" s="29" t="e">
        <f t="shared" ca="1" si="100"/>
        <v>#N/A</v>
      </c>
      <c r="CL61" s="29" t="e">
        <f t="shared" ca="1" si="101"/>
        <v>#N/A</v>
      </c>
      <c r="CM61" s="29" t="e">
        <f t="shared" ca="1" si="102"/>
        <v>#N/A</v>
      </c>
      <c r="CN61" s="29"/>
      <c r="CO61" s="29"/>
      <c r="CP61" s="29"/>
      <c r="CQ61" s="18"/>
      <c r="CR61" s="18"/>
    </row>
    <row r="62" spans="1:102" ht="13.5" customHeight="1">
      <c r="A62" s="223"/>
      <c r="B62" s="282"/>
      <c r="C62" s="276"/>
      <c r="D62" s="142">
        <v>3</v>
      </c>
      <c r="E62" s="135">
        <v>0.25</v>
      </c>
      <c r="F62" s="119"/>
      <c r="G62" s="119"/>
      <c r="H62" s="119"/>
      <c r="I62" s="121"/>
      <c r="J62" s="119">
        <v>2.5</v>
      </c>
      <c r="K62" s="108">
        <f t="shared" si="116"/>
        <v>1</v>
      </c>
      <c r="L62" s="110"/>
      <c r="M62" s="110"/>
      <c r="N62" s="110"/>
      <c r="O62" s="110"/>
      <c r="P62" s="115"/>
      <c r="Q62" s="110"/>
      <c r="R62" s="115">
        <f t="shared" si="117"/>
        <v>0</v>
      </c>
      <c r="S62" s="139" t="s">
        <v>41</v>
      </c>
      <c r="T62" s="93">
        <f t="shared" si="108"/>
        <v>0</v>
      </c>
      <c r="U62" s="139"/>
      <c r="V62" s="106"/>
      <c r="W62" s="105"/>
      <c r="X62" s="111"/>
      <c r="Y62" s="39">
        <f t="shared" si="118"/>
        <v>1</v>
      </c>
      <c r="Z62" s="39">
        <f t="shared" si="104"/>
        <v>1</v>
      </c>
      <c r="AA62" s="1">
        <f t="shared" si="109"/>
        <v>101</v>
      </c>
      <c r="AB62" s="32" t="str">
        <f t="shared" si="110"/>
        <v>0.25+0.25+0.25+0.25</v>
      </c>
      <c r="AC62" s="9" t="str">
        <f t="shared" si="105"/>
        <v/>
      </c>
      <c r="AD62" s="9" t="str">
        <f t="shared" si="111"/>
        <v/>
      </c>
      <c r="AE62" s="9" t="str">
        <f t="shared" si="112"/>
        <v/>
      </c>
      <c r="AF62" s="9" t="str">
        <f t="shared" si="106"/>
        <v/>
      </c>
      <c r="AG62" s="9" t="str">
        <f t="shared" si="113"/>
        <v/>
      </c>
      <c r="AH62" s="9" t="str">
        <f t="shared" si="114"/>
        <v/>
      </c>
      <c r="AI62" s="9" t="str">
        <f t="shared" si="107"/>
        <v>普通攻击</v>
      </c>
      <c r="AJ62" s="9">
        <f t="shared" si="115"/>
        <v>1</v>
      </c>
      <c r="AK62" s="9"/>
      <c r="AO62" s="29" t="s">
        <v>1020</v>
      </c>
      <c r="AP62" s="18">
        <f>(CJ19*(0+1*INDEX(将领技能系数转换,D$4,1)+0)*AR41*AS41*AT41+0)/(1+数据总览!$D$4)*INDEX(将领输出转换,$D$4,1)</f>
        <v>3503.6908340963796</v>
      </c>
      <c r="AQ62" s="18">
        <f>(CJ19*(0+0+1*INDEX(将领技能系数转换,D$4,1))*AR41*AS41*AT41+AU41)/(1+数据总览!$D$4)*INDEX(将领输出转换,$D$4,1)</f>
        <v>3503.6908340963796</v>
      </c>
      <c r="AR62" s="18">
        <f ca="1">(CJ19*($BV41+AP41+AQ41)*1/INDEX(将领输出转换,$D$4,1)*AS41*AT41+0)/(1+数据总览!$D$4)*INDEX(将领输出转换,$D$4,1)</f>
        <v>3.711172610656897</v>
      </c>
      <c r="AS62" s="18">
        <f ca="1">(CJ19*($BV41+AP41+AQ41)*AR41*1/INDEX(将领输出转换,$D$4,1)*AT41+0)/(1+数据总览!$D$4)*INDEX(将领输出转换,$D$4,1)</f>
        <v>3.139364931266118</v>
      </c>
      <c r="AT62" s="18">
        <f ca="1">(CJ19*($BV41+AP41+AQ41)*AR41*AS41*1/INDEX(将领输出转换,$D$4,1)+0)/(1+数据总览!$D$4)*INDEX(将领输出转换,$D$4,1)</f>
        <v>2.6106984875393913</v>
      </c>
      <c r="AU62" s="18">
        <f>(0+1*INDEX(将领技能系数转换,D$4,1))/(1+数据总览!$D$4)*INDEX(将领输出转换,$D$4,1)</f>
        <v>3444.3719490339026</v>
      </c>
      <c r="AV62" s="18">
        <f t="shared" si="74"/>
        <v>1.1126773318021059</v>
      </c>
      <c r="AW62" s="18">
        <f t="shared" si="75"/>
        <v>7.7972681697932025E-4</v>
      </c>
      <c r="AX62" s="18">
        <f t="shared" si="76"/>
        <v>1.3881349668017586</v>
      </c>
      <c r="AY62" s="18">
        <f t="shared" si="77"/>
        <v>1.2475629071669123</v>
      </c>
      <c r="AZ62" s="18">
        <f>(CI19*(0+0+1*INDEX(数据总览!$CI$14:$CI$17,$D$4,1)*CJ19*AR41*AS41*AT41/INDEX(将领生存转换,$D$4,1))*AW41*AX41*AY41)*INDEX(将领生存转换,$D$4,1)</f>
        <v>3395.5194965241681</v>
      </c>
      <c r="BA62" s="18" t="e">
        <f t="shared" si="78"/>
        <v>#N/A</v>
      </c>
      <c r="BB62" s="18">
        <f t="shared" si="79"/>
        <v>0.78678747748564903</v>
      </c>
      <c r="BC62" s="18">
        <f t="shared" si="80"/>
        <v>0.78678747748564903</v>
      </c>
      <c r="BD62" s="18" t="e">
        <f>(1+INDEX(数据总览!$D$9:$H$27,INT(SUBSTITUTE(AO41,"星",""))+1,$D$5))*(1+BI41)</f>
        <v>#N/A</v>
      </c>
      <c r="BE62" s="18">
        <f t="shared" si="81"/>
        <v>4.9174217342853074E-4</v>
      </c>
      <c r="BF62" s="18">
        <f t="shared" si="89"/>
        <v>1</v>
      </c>
      <c r="BG62" s="18">
        <f t="shared" si="90"/>
        <v>1</v>
      </c>
      <c r="BH62" s="18">
        <f>(CJ19*1*(1+AVERAGE(数据总览!D72:H72)))/(1+数据总览!$D$4)</f>
        <v>0.87096989697660498</v>
      </c>
      <c r="BI62" s="147" t="e">
        <f t="shared" si="91"/>
        <v>#N/A</v>
      </c>
      <c r="BJ62" s="18">
        <f>INDEX(数据总览!$CI$14:$CI$17,$D$4,1)*CJ19*AR41*(1+BS41)</f>
        <v>2537.7679191621601</v>
      </c>
      <c r="BK62" s="18">
        <f>INDEX(数据总览!$CI$14:$CI$17,$D$4,1)*CJ19*AR41*(1+BS41)</f>
        <v>2537.7679191621601</v>
      </c>
      <c r="BL62" s="18" t="e">
        <f t="shared" si="82"/>
        <v>#N/A</v>
      </c>
      <c r="BM62" s="18" t="e">
        <f t="shared" si="83"/>
        <v>#N/A</v>
      </c>
      <c r="BN62" s="18">
        <f t="shared" si="92"/>
        <v>1</v>
      </c>
      <c r="BO62" s="18" t="e">
        <f>1/INDEX(将领输出转换,$D$4,1)*INDEX(将领生存转换,$D$4,1)*(1+INDEX(数据总览!$D$9:$H$27,INT(SUBSTITUTE(AO41,"星",""))+1,$D$5))*(1+BS41)</f>
        <v>#N/A</v>
      </c>
      <c r="BP62" s="18">
        <f t="shared" si="84"/>
        <v>6.2500000000000001E-4</v>
      </c>
      <c r="BQ62" s="18">
        <f t="shared" si="85"/>
        <v>1</v>
      </c>
      <c r="BR62" s="18">
        <f t="shared" si="86"/>
        <v>1</v>
      </c>
      <c r="BS62" s="18" t="e">
        <f t="shared" ca="1" si="93"/>
        <v>#N/A</v>
      </c>
      <c r="BT62" s="147">
        <f t="shared" si="94"/>
        <v>1</v>
      </c>
      <c r="BU62" s="147">
        <f t="shared" si="95"/>
        <v>1</v>
      </c>
      <c r="BV62" s="18">
        <v>-1</v>
      </c>
      <c r="BW62" s="18">
        <v>1</v>
      </c>
      <c r="BX62" s="18">
        <f t="shared" si="87"/>
        <v>1</v>
      </c>
      <c r="BY62" s="18">
        <f t="shared" si="88"/>
        <v>0</v>
      </c>
      <c r="CE62" s="29" t="s">
        <v>1015</v>
      </c>
      <c r="CF62" s="29">
        <f ca="1">-数据总览!$D$4*INDEX(将领输出转换,$D$4,1)/INDEX(数据总览!$CI$14:$CI$17,$D$4,1)*AQ57+SUMPRODUCT(AP15:AT15,AP57:AT57)+BV15*BV57+AU15*AU57</f>
        <v>2.9600184892252437</v>
      </c>
      <c r="CG62" s="29">
        <f t="shared" si="97"/>
        <v>0.85031568263312773</v>
      </c>
      <c r="CH62" s="29" t="e">
        <f t="shared" si="98"/>
        <v>#N/A</v>
      </c>
      <c r="CI62" s="29" t="e">
        <f t="shared" si="99"/>
        <v>#N/A</v>
      </c>
      <c r="CJ62" s="29" t="e">
        <f t="shared" ca="1" si="103"/>
        <v>#N/A</v>
      </c>
      <c r="CK62" s="29" t="e">
        <f t="shared" ca="1" si="100"/>
        <v>#N/A</v>
      </c>
      <c r="CL62" s="29" t="e">
        <f t="shared" ca="1" si="101"/>
        <v>#N/A</v>
      </c>
      <c r="CM62" s="29" t="e">
        <f t="shared" ca="1" si="102"/>
        <v>#N/A</v>
      </c>
      <c r="CN62" s="29"/>
      <c r="CO62" s="29"/>
      <c r="CP62" s="29"/>
      <c r="CQ62" s="18"/>
      <c r="CR62" s="18"/>
    </row>
    <row r="63" spans="1:102" ht="13.5" customHeight="1">
      <c r="A63" s="223"/>
      <c r="B63" s="282"/>
      <c r="C63" s="276"/>
      <c r="D63" s="142">
        <v>4</v>
      </c>
      <c r="E63" s="135">
        <v>0.25</v>
      </c>
      <c r="F63" s="119"/>
      <c r="G63" s="119"/>
      <c r="H63" s="119"/>
      <c r="I63" s="121"/>
      <c r="J63" s="119">
        <v>2.5</v>
      </c>
      <c r="K63" s="108">
        <f t="shared" si="116"/>
        <v>1</v>
      </c>
      <c r="L63" s="110"/>
      <c r="M63" s="110"/>
      <c r="N63" s="110"/>
      <c r="O63" s="110"/>
      <c r="P63" s="115"/>
      <c r="Q63" s="110"/>
      <c r="R63" s="115">
        <f t="shared" si="117"/>
        <v>0</v>
      </c>
      <c r="S63" s="139" t="s">
        <v>41</v>
      </c>
      <c r="T63" s="93">
        <f t="shared" si="108"/>
        <v>0</v>
      </c>
      <c r="U63" s="139"/>
      <c r="V63" s="106"/>
      <c r="W63" s="105"/>
      <c r="X63" s="111"/>
      <c r="Y63" s="39">
        <f t="shared" si="118"/>
        <v>1</v>
      </c>
      <c r="Z63" s="39">
        <f t="shared" si="104"/>
        <v>1</v>
      </c>
      <c r="AA63" s="1">
        <f t="shared" si="109"/>
        <v>101</v>
      </c>
      <c r="AB63" s="32" t="str">
        <f t="shared" si="110"/>
        <v>0.25+0.25+0.25+0.25+0.25</v>
      </c>
      <c r="AC63" s="9" t="str">
        <f t="shared" si="105"/>
        <v/>
      </c>
      <c r="AD63" s="9" t="str">
        <f t="shared" si="111"/>
        <v/>
      </c>
      <c r="AE63" s="9" t="str">
        <f t="shared" si="112"/>
        <v/>
      </c>
      <c r="AF63" s="9" t="str">
        <f t="shared" si="106"/>
        <v/>
      </c>
      <c r="AG63" s="9" t="str">
        <f t="shared" si="113"/>
        <v/>
      </c>
      <c r="AH63" s="9" t="str">
        <f t="shared" si="114"/>
        <v/>
      </c>
      <c r="AI63" s="9" t="str">
        <f t="shared" si="107"/>
        <v>普通攻击</v>
      </c>
      <c r="AJ63" s="9">
        <f t="shared" si="115"/>
        <v>1</v>
      </c>
      <c r="AK63" s="9"/>
      <c r="AO63" s="29" t="s">
        <v>1021</v>
      </c>
      <c r="AP63" s="18">
        <f>(CJ20*(0+1*INDEX(将领技能系数转换,D$4,1)+0)*AR42*AS42*AT42+0)/(1+数据总览!$D$4)*INDEX(将领输出转换,$D$4,1)</f>
        <v>3503.6908340963796</v>
      </c>
      <c r="AQ63" s="18">
        <f>(CJ20*(0+0+1*INDEX(将领技能系数转换,D$4,1))*AR42*AS42*AT42+AU42)/(1+数据总览!$D$4)*INDEX(将领输出转换,$D$4,1)</f>
        <v>3503.6908340963796</v>
      </c>
      <c r="AR63" s="18">
        <f ca="1">(CJ20*($BV42+AP42+AQ42)*1/INDEX(将领输出转换,$D$4,1)*AS42*AT42+0)/(1+数据总览!$D$4)*INDEX(将领输出转换,$D$4,1)</f>
        <v>3.8794637857827023</v>
      </c>
      <c r="AS63" s="18">
        <f ca="1">(CJ20*($BV42+AP42+AQ42)*AR42*1/INDEX(将领输出转换,$D$4,1)*AT42+0)/(1+数据总览!$D$4)*INDEX(将领输出转换,$D$4,1)</f>
        <v>3.281726246370241</v>
      </c>
      <c r="AT63" s="18">
        <f ca="1">(CJ20*($BV42+AP42+AQ42)*AR42*AS42*1/INDEX(将领输出转换,$D$4,1)+0)/(1+数据总览!$D$4)*INDEX(将领输出转换,$D$4,1)</f>
        <v>2.7290862755677678</v>
      </c>
      <c r="AU63" s="18">
        <f>(0+1*INDEX(将领技能系数转换,D$4,1))/(1+数据总览!$D$4)*INDEX(将领输出转换,$D$4,1)</f>
        <v>3444.3719490339026</v>
      </c>
      <c r="AV63" s="18">
        <f t="shared" si="74"/>
        <v>1.1126773318021059</v>
      </c>
      <c r="AW63" s="18">
        <f t="shared" si="75"/>
        <v>7.7972681697932025E-4</v>
      </c>
      <c r="AX63" s="18">
        <f t="shared" si="76"/>
        <v>1.3881349668017586</v>
      </c>
      <c r="AY63" s="18">
        <f t="shared" si="77"/>
        <v>1.2475629071669123</v>
      </c>
      <c r="AZ63" s="18">
        <f>(CI20*(0+0+1*INDEX(数据总览!$CI$14:$CI$17,$D$4,1)*CJ20*AR42*AS42*AT42/INDEX(将领生存转换,$D$4,1))*AW42*AX42*AY42)*INDEX(将领生存转换,$D$4,1)</f>
        <v>3395.5194965241681</v>
      </c>
      <c r="BA63" s="18" t="e">
        <f t="shared" si="78"/>
        <v>#N/A</v>
      </c>
      <c r="BB63" s="18">
        <f t="shared" si="79"/>
        <v>0.78678747748564903</v>
      </c>
      <c r="BC63" s="18">
        <f t="shared" si="80"/>
        <v>0.78678747748564903</v>
      </c>
      <c r="BD63" s="18" t="e">
        <f>(1+INDEX(数据总览!$D$9:$H$27,INT(SUBSTITUTE(AO42,"星",""))+1,$D$5))*(1+BI42)</f>
        <v>#N/A</v>
      </c>
      <c r="BE63" s="18">
        <f t="shared" si="81"/>
        <v>4.9174217342853074E-4</v>
      </c>
      <c r="BF63" s="18">
        <f t="shared" si="89"/>
        <v>1</v>
      </c>
      <c r="BG63" s="18">
        <f t="shared" si="90"/>
        <v>1</v>
      </c>
      <c r="BH63" s="18">
        <f>(CJ20*1*(1+AVERAGE(数据总览!D73:H73)))/(1+数据总览!$D$4)</f>
        <v>0.87096989697660498</v>
      </c>
      <c r="BI63" s="147" t="e">
        <f t="shared" si="91"/>
        <v>#N/A</v>
      </c>
      <c r="BJ63" s="18">
        <f>INDEX(数据总览!$CI$14:$CI$17,$D$4,1)*CJ20*AR42*(1+BS42)</f>
        <v>2537.7679191621601</v>
      </c>
      <c r="BK63" s="18">
        <f>INDEX(数据总览!$CI$14:$CI$17,$D$4,1)*CJ20*AR42*(1+BS42)</f>
        <v>2537.7679191621601</v>
      </c>
      <c r="BL63" s="18" t="e">
        <f t="shared" si="82"/>
        <v>#N/A</v>
      </c>
      <c r="BM63" s="18" t="e">
        <f t="shared" si="83"/>
        <v>#N/A</v>
      </c>
      <c r="BN63" s="18">
        <f t="shared" si="92"/>
        <v>1</v>
      </c>
      <c r="BO63" s="18" t="e">
        <f>1/INDEX(将领输出转换,$D$4,1)*INDEX(将领生存转换,$D$4,1)*(1+INDEX(数据总览!$D$9:$H$27,INT(SUBSTITUTE(AO42,"星",""))+1,$D$5))*(1+BS42)</f>
        <v>#N/A</v>
      </c>
      <c r="BP63" s="18">
        <f t="shared" si="84"/>
        <v>6.2500000000000001E-4</v>
      </c>
      <c r="BQ63" s="18">
        <f t="shared" si="85"/>
        <v>1</v>
      </c>
      <c r="BR63" s="18">
        <f t="shared" si="86"/>
        <v>1</v>
      </c>
      <c r="BS63" s="18" t="e">
        <f t="shared" ca="1" si="93"/>
        <v>#N/A</v>
      </c>
      <c r="BT63" s="147">
        <f t="shared" si="94"/>
        <v>1</v>
      </c>
      <c r="BU63" s="147">
        <f t="shared" si="95"/>
        <v>1</v>
      </c>
      <c r="BV63" s="18">
        <v>-1</v>
      </c>
      <c r="BW63" s="18">
        <v>1</v>
      </c>
      <c r="BX63" s="18">
        <f t="shared" si="87"/>
        <v>1</v>
      </c>
      <c r="BY63" s="18">
        <f t="shared" si="88"/>
        <v>0</v>
      </c>
      <c r="CE63" s="29" t="s">
        <v>1016</v>
      </c>
      <c r="CF63" s="29">
        <f ca="1">-数据总览!$D$4*INDEX(将领输出转换,$D$4,1)/INDEX(数据总览!$CI$14:$CI$17,$D$4,1)*AQ58+SUMPRODUCT(AP16:AT16,AP58:AT58)+BV16*BV58+AU16*AU58</f>
        <v>3.3010260535406455</v>
      </c>
      <c r="CG63" s="29">
        <f t="shared" si="97"/>
        <v>0.85031568263312773</v>
      </c>
      <c r="CH63" s="29" t="e">
        <f t="shared" si="98"/>
        <v>#N/A</v>
      </c>
      <c r="CI63" s="29" t="e">
        <f t="shared" si="99"/>
        <v>#N/A</v>
      </c>
      <c r="CJ63" s="29" t="e">
        <f t="shared" ca="1" si="103"/>
        <v>#N/A</v>
      </c>
      <c r="CK63" s="29" t="e">
        <f t="shared" ca="1" si="100"/>
        <v>#N/A</v>
      </c>
      <c r="CL63" s="29" t="e">
        <f t="shared" ca="1" si="101"/>
        <v>#N/A</v>
      </c>
      <c r="CM63" s="29" t="e">
        <f t="shared" ca="1" si="102"/>
        <v>#N/A</v>
      </c>
      <c r="CN63" s="29"/>
      <c r="CO63" s="29"/>
      <c r="CP63" s="29"/>
      <c r="CQ63" s="18"/>
      <c r="CR63" s="18"/>
    </row>
    <row r="64" spans="1:102" ht="13.5" customHeight="1">
      <c r="A64" s="223"/>
      <c r="B64" s="282"/>
      <c r="C64" s="276"/>
      <c r="D64" s="142">
        <v>5</v>
      </c>
      <c r="E64" s="135">
        <v>0.25</v>
      </c>
      <c r="F64" s="119"/>
      <c r="G64" s="119"/>
      <c r="H64" s="119"/>
      <c r="I64" s="121"/>
      <c r="J64" s="119">
        <v>2.5</v>
      </c>
      <c r="K64" s="108">
        <f t="shared" si="116"/>
        <v>1</v>
      </c>
      <c r="L64" s="110"/>
      <c r="M64" s="110"/>
      <c r="N64" s="110"/>
      <c r="O64" s="110"/>
      <c r="P64" s="115"/>
      <c r="Q64" s="110"/>
      <c r="R64" s="115">
        <f t="shared" si="117"/>
        <v>0</v>
      </c>
      <c r="S64" s="139" t="s">
        <v>41</v>
      </c>
      <c r="T64" s="93">
        <f t="shared" si="108"/>
        <v>0</v>
      </c>
      <c r="U64" s="139"/>
      <c r="V64" s="106"/>
      <c r="W64" s="105"/>
      <c r="X64" s="111"/>
      <c r="Y64" s="39">
        <f t="shared" si="118"/>
        <v>1</v>
      </c>
      <c r="Z64" s="39">
        <f t="shared" si="104"/>
        <v>1</v>
      </c>
      <c r="AA64" s="1">
        <f t="shared" si="109"/>
        <v>101</v>
      </c>
      <c r="AB64" s="32" t="str">
        <f t="shared" si="110"/>
        <v>0.25+0.25+0.25+0.25+0.25+0.25</v>
      </c>
      <c r="AC64" s="9" t="str">
        <f t="shared" si="105"/>
        <v/>
      </c>
      <c r="AD64" s="9" t="str">
        <f t="shared" si="111"/>
        <v/>
      </c>
      <c r="AE64" s="9" t="str">
        <f t="shared" si="112"/>
        <v/>
      </c>
      <c r="AF64" s="9" t="str">
        <f t="shared" si="106"/>
        <v/>
      </c>
      <c r="AG64" s="9" t="str">
        <f t="shared" si="113"/>
        <v/>
      </c>
      <c r="AH64" s="9" t="str">
        <f t="shared" si="114"/>
        <v/>
      </c>
      <c r="AI64" s="9" t="str">
        <f t="shared" si="107"/>
        <v>普通攻击</v>
      </c>
      <c r="AJ64" s="9">
        <f t="shared" si="115"/>
        <v>1</v>
      </c>
      <c r="AK64" s="9"/>
      <c r="AO64" s="29" t="s">
        <v>1022</v>
      </c>
      <c r="AP64" s="18">
        <f>(CJ21*(0+1*INDEX(将领技能系数转换,D$4,1)+0)*AR43*AS43*AT43+0)/(1+数据总览!$D$4)*INDEX(将领输出转换,$D$4,1)</f>
        <v>3503.6908340963796</v>
      </c>
      <c r="AQ64" s="18">
        <f>(CJ21*(0+0+1*INDEX(将领技能系数转换,D$4,1))*AR43*AS43*AT43+AU43)/(1+数据总览!$D$4)*INDEX(将领输出转换,$D$4,1)</f>
        <v>3503.6908340963796</v>
      </c>
      <c r="AR64" s="18">
        <f ca="1">(CJ21*($BV43+AP43+AQ43)*1/INDEX(将领输出转换,$D$4,1)*AS43*AT43+0)/(1+数据总览!$D$4)*INDEX(将领输出转换,$D$4,1)</f>
        <v>4.0477550631737911</v>
      </c>
      <c r="AS64" s="18">
        <f ca="1">(CJ21*($BV43+AP43+AQ43)*AR43*1/INDEX(将领输出转换,$D$4,1)*AT43+0)/(1+数据总览!$D$4)*INDEX(将领输出转换,$D$4,1)</f>
        <v>3.4240876479828821</v>
      </c>
      <c r="AT64" s="18">
        <f ca="1">(CJ21*($BV43+AP43+AQ43)*AR43*AS43*1/INDEX(将领输出转换,$D$4,1)+0)/(1+数据总览!$D$4)*INDEX(将领输出转换,$D$4,1)</f>
        <v>2.8474741355367001</v>
      </c>
      <c r="AU64" s="18">
        <f>(0+1*INDEX(将领技能系数转换,D$4,1))/(1+数据总览!$D$4)*INDEX(将领输出转换,$D$4,1)</f>
        <v>3444.3719490339026</v>
      </c>
      <c r="AV64" s="18">
        <f t="shared" si="74"/>
        <v>1.1126773318021059</v>
      </c>
      <c r="AW64" s="18">
        <f t="shared" si="75"/>
        <v>7.7972681697932025E-4</v>
      </c>
      <c r="AX64" s="18">
        <f t="shared" si="76"/>
        <v>1.3881349668017586</v>
      </c>
      <c r="AY64" s="18">
        <f t="shared" si="77"/>
        <v>1.2475629071669123</v>
      </c>
      <c r="AZ64" s="18">
        <f>(CI21*(0+0+1*INDEX(数据总览!$CI$14:$CI$17,$D$4,1)*CJ21*AR43*AS43*AT43/INDEX(将领生存转换,$D$4,1))*AW43*AX43*AY43)*INDEX(将领生存转换,$D$4,1)</f>
        <v>3395.5194965241681</v>
      </c>
      <c r="BA64" s="18" t="e">
        <f t="shared" si="78"/>
        <v>#N/A</v>
      </c>
      <c r="BB64" s="18">
        <f t="shared" si="79"/>
        <v>0.78678747748564903</v>
      </c>
      <c r="BC64" s="18">
        <f t="shared" si="80"/>
        <v>0.78678747748564903</v>
      </c>
      <c r="BD64" s="18" t="e">
        <f>(1+INDEX(数据总览!$D$9:$H$27,INT(SUBSTITUTE(AO43,"星",""))+1,$D$5))*(1+BI43)</f>
        <v>#N/A</v>
      </c>
      <c r="BE64" s="18">
        <f t="shared" si="81"/>
        <v>4.9174217342853074E-4</v>
      </c>
      <c r="BF64" s="18">
        <f t="shared" si="89"/>
        <v>1</v>
      </c>
      <c r="BG64" s="18">
        <f t="shared" si="90"/>
        <v>1</v>
      </c>
      <c r="BH64" s="18">
        <f>(CJ21*1*(1+AVERAGE(数据总览!D74:H74)))/(1+数据总览!$D$4)</f>
        <v>0.87096989697660498</v>
      </c>
      <c r="BI64" s="147" t="e">
        <f t="shared" si="91"/>
        <v>#N/A</v>
      </c>
      <c r="BJ64" s="18">
        <f>INDEX(数据总览!$CI$14:$CI$17,$D$4,1)*CJ21*AR43*(1+BS43)</f>
        <v>2537.7679191621601</v>
      </c>
      <c r="BK64" s="18">
        <f>INDEX(数据总览!$CI$14:$CI$17,$D$4,1)*CJ21*AR43*(1+BS43)</f>
        <v>2537.7679191621601</v>
      </c>
      <c r="BL64" s="18" t="e">
        <f t="shared" si="82"/>
        <v>#N/A</v>
      </c>
      <c r="BM64" s="18" t="e">
        <f t="shared" si="83"/>
        <v>#N/A</v>
      </c>
      <c r="BN64" s="18">
        <f t="shared" si="92"/>
        <v>1</v>
      </c>
      <c r="BO64" s="18" t="e">
        <f>1/INDEX(将领输出转换,$D$4,1)*INDEX(将领生存转换,$D$4,1)*(1+INDEX(数据总览!$D$9:$H$27,INT(SUBSTITUTE(AO43,"星",""))+1,$D$5))*(1+BS43)</f>
        <v>#N/A</v>
      </c>
      <c r="BP64" s="18">
        <f t="shared" si="84"/>
        <v>6.2500000000000001E-4</v>
      </c>
      <c r="BQ64" s="18">
        <f t="shared" si="85"/>
        <v>1</v>
      </c>
      <c r="BR64" s="18">
        <f t="shared" si="86"/>
        <v>1</v>
      </c>
      <c r="BS64" s="18" t="e">
        <f t="shared" ca="1" si="93"/>
        <v>#N/A</v>
      </c>
      <c r="BT64" s="147">
        <f t="shared" si="94"/>
        <v>1</v>
      </c>
      <c r="BU64" s="147">
        <f t="shared" si="95"/>
        <v>1</v>
      </c>
      <c r="BV64" s="18">
        <v>-1</v>
      </c>
      <c r="BW64" s="18">
        <v>1</v>
      </c>
      <c r="BX64" s="18">
        <f t="shared" si="87"/>
        <v>1</v>
      </c>
      <c r="BY64" s="18">
        <f t="shared" si="88"/>
        <v>0</v>
      </c>
      <c r="CE64" s="29" t="s">
        <v>1017</v>
      </c>
      <c r="CF64" s="29">
        <f ca="1">-数据总览!$D$4*INDEX(将领输出转换,$D$4,1)/INDEX(数据总览!$CI$14:$CI$17,$D$4,1)*AQ59+SUMPRODUCT(AP17:AT17,AP59:AT59)+BV17*BV59+AU17*AU59</f>
        <v>3.6420338250763069</v>
      </c>
      <c r="CG64" s="29">
        <f t="shared" si="97"/>
        <v>0.85031568263312773</v>
      </c>
      <c r="CH64" s="29" t="e">
        <f t="shared" si="98"/>
        <v>#N/A</v>
      </c>
      <c r="CI64" s="29" t="e">
        <f t="shared" si="99"/>
        <v>#N/A</v>
      </c>
      <c r="CJ64" s="29" t="e">
        <f t="shared" ca="1" si="103"/>
        <v>#N/A</v>
      </c>
      <c r="CK64" s="29" t="e">
        <f t="shared" ca="1" si="100"/>
        <v>#N/A</v>
      </c>
      <c r="CL64" s="29" t="e">
        <f t="shared" ca="1" si="101"/>
        <v>#N/A</v>
      </c>
      <c r="CM64" s="29" t="e">
        <f t="shared" ca="1" si="102"/>
        <v>#N/A</v>
      </c>
      <c r="CN64" s="29"/>
      <c r="CO64" s="29"/>
      <c r="CP64" s="29"/>
      <c r="CQ64" s="18"/>
      <c r="CR64" s="18"/>
    </row>
    <row r="65" spans="1:96" ht="13.5" customHeight="1">
      <c r="A65" s="223"/>
      <c r="B65" s="282"/>
      <c r="C65" s="276"/>
      <c r="D65" s="142">
        <v>6</v>
      </c>
      <c r="E65" s="135">
        <v>0.25</v>
      </c>
      <c r="F65" s="119"/>
      <c r="G65" s="119"/>
      <c r="H65" s="119"/>
      <c r="I65" s="121"/>
      <c r="J65" s="119">
        <v>2.5</v>
      </c>
      <c r="K65" s="108">
        <f t="shared" si="116"/>
        <v>1</v>
      </c>
      <c r="L65" s="110"/>
      <c r="M65" s="110"/>
      <c r="N65" s="110"/>
      <c r="O65" s="110"/>
      <c r="P65" s="115"/>
      <c r="Q65" s="110"/>
      <c r="R65" s="115">
        <f t="shared" si="117"/>
        <v>0</v>
      </c>
      <c r="S65" s="139" t="s">
        <v>41</v>
      </c>
      <c r="T65" s="93">
        <f t="shared" si="108"/>
        <v>0</v>
      </c>
      <c r="U65" s="139"/>
      <c r="V65" s="106"/>
      <c r="W65" s="105"/>
      <c r="X65" s="111"/>
      <c r="Y65" s="39">
        <f t="shared" si="118"/>
        <v>1</v>
      </c>
      <c r="Z65" s="39">
        <f t="shared" si="104"/>
        <v>1</v>
      </c>
      <c r="AA65" s="1">
        <f t="shared" si="109"/>
        <v>101</v>
      </c>
      <c r="AB65" s="32" t="str">
        <f t="shared" si="110"/>
        <v>0.25+0.25+0.25+0.25+0.25+0.25+0.25</v>
      </c>
      <c r="AC65" s="9" t="str">
        <f t="shared" si="105"/>
        <v/>
      </c>
      <c r="AD65" s="9" t="str">
        <f t="shared" si="111"/>
        <v/>
      </c>
      <c r="AE65" s="9" t="str">
        <f t="shared" si="112"/>
        <v/>
      </c>
      <c r="AF65" s="9" t="str">
        <f t="shared" si="106"/>
        <v/>
      </c>
      <c r="AG65" s="9" t="str">
        <f t="shared" si="113"/>
        <v/>
      </c>
      <c r="AH65" s="9" t="str">
        <f t="shared" si="114"/>
        <v/>
      </c>
      <c r="AI65" s="9" t="str">
        <f t="shared" si="107"/>
        <v>普通攻击</v>
      </c>
      <c r="AJ65" s="9">
        <f t="shared" si="115"/>
        <v>1</v>
      </c>
      <c r="AK65" s="9"/>
      <c r="AO65" s="29" t="s">
        <v>1023</v>
      </c>
      <c r="AP65" s="18">
        <f>(CJ22*(0+1*INDEX(将领技能系数转换,D$4,1)+0)*AR44*AS44*AT44+0)/(1+数据总览!$D$4)*INDEX(将领输出转换,$D$4,1)</f>
        <v>3503.6908340963796</v>
      </c>
      <c r="AQ65" s="18">
        <f>(CJ22*(0+0+1*INDEX(将领技能系数转换,D$4,1))*AR44*AS44*AT44+AU44)/(1+数据总览!$D$4)*INDEX(将领输出转换,$D$4,1)</f>
        <v>3503.6908340963796</v>
      </c>
      <c r="AR65" s="18">
        <f ca="1">(CJ22*($BV44+AP44+AQ44)*1/INDEX(将领输出转换,$D$4,1)*AS44*AT44+0)/(1+数据总览!$D$4)*INDEX(将领输出转换,$D$4,1)</f>
        <v>4.2160464428301614</v>
      </c>
      <c r="AS65" s="18">
        <f ca="1">(CJ22*($BV44+AP44+AQ44)*AR44*1/INDEX(将领输出转换,$D$4,1)*AT44+0)/(1+数据总览!$D$4)*INDEX(将领输出转换,$D$4,1)</f>
        <v>3.5664491361040418</v>
      </c>
      <c r="AT65" s="18">
        <f ca="1">(CJ22*($BV44+AP44+AQ44)*AR44*AS44*1/INDEX(将领输出转换,$D$4,1)+0)/(1+数据总览!$D$4)*INDEX(将领输出转换,$D$4,1)</f>
        <v>2.9658620674461877</v>
      </c>
      <c r="AU65" s="18">
        <f>(0+1*INDEX(将领技能系数转换,D$4,1))/(1+数据总览!$D$4)*INDEX(将领输出转换,$D$4,1)</f>
        <v>3444.3719490339026</v>
      </c>
      <c r="AV65" s="18">
        <f t="shared" si="74"/>
        <v>1.1126773318021059</v>
      </c>
      <c r="AW65" s="18">
        <f t="shared" si="75"/>
        <v>7.7972681697932025E-4</v>
      </c>
      <c r="AX65" s="18">
        <f t="shared" si="76"/>
        <v>1.3881349668017586</v>
      </c>
      <c r="AY65" s="18">
        <f t="shared" si="77"/>
        <v>1.2475629071669123</v>
      </c>
      <c r="AZ65" s="18">
        <f>(CI22*(0+0+1*INDEX(数据总览!$CI$14:$CI$17,$D$4,1)*CJ22*AR44*AS44*AT44/INDEX(将领生存转换,$D$4,1))*AW44*AX44*AY44)*INDEX(将领生存转换,$D$4,1)</f>
        <v>3395.5194965241681</v>
      </c>
      <c r="BA65" s="18" t="e">
        <f t="shared" si="78"/>
        <v>#N/A</v>
      </c>
      <c r="BB65" s="18">
        <f t="shared" si="79"/>
        <v>0.78678747748564903</v>
      </c>
      <c r="BC65" s="18">
        <f t="shared" si="80"/>
        <v>0.78678747748564903</v>
      </c>
      <c r="BD65" s="18" t="e">
        <f>(1+INDEX(数据总览!$D$9:$H$27,INT(SUBSTITUTE(AO44,"星",""))+1,$D$5))*(1+BI44)</f>
        <v>#N/A</v>
      </c>
      <c r="BE65" s="18">
        <f t="shared" si="81"/>
        <v>4.9174217342853074E-4</v>
      </c>
      <c r="BF65" s="18">
        <f t="shared" si="89"/>
        <v>1</v>
      </c>
      <c r="BG65" s="18">
        <f t="shared" si="90"/>
        <v>1</v>
      </c>
      <c r="BH65" s="18">
        <f>(CJ22*1*(1+AVERAGE(数据总览!D75:H75)))/(1+数据总览!$D$4)</f>
        <v>0.87096989697660498</v>
      </c>
      <c r="BI65" s="147" t="e">
        <f t="shared" si="91"/>
        <v>#N/A</v>
      </c>
      <c r="BJ65" s="18">
        <f>INDEX(数据总览!$CI$14:$CI$17,$D$4,1)*CJ22*AR44*(1+BS44)</f>
        <v>2537.7679191621601</v>
      </c>
      <c r="BK65" s="18">
        <f>INDEX(数据总览!$CI$14:$CI$17,$D$4,1)*CJ22*AR44*(1+BS44)</f>
        <v>2537.7679191621601</v>
      </c>
      <c r="BL65" s="18" t="e">
        <f t="shared" si="82"/>
        <v>#N/A</v>
      </c>
      <c r="BM65" s="18" t="e">
        <f t="shared" si="83"/>
        <v>#N/A</v>
      </c>
      <c r="BN65" s="18">
        <f t="shared" si="92"/>
        <v>1</v>
      </c>
      <c r="BO65" s="18" t="e">
        <f>1/INDEX(将领输出转换,$D$4,1)*INDEX(将领生存转换,$D$4,1)*(1+INDEX(数据总览!$D$9:$H$27,INT(SUBSTITUTE(AO44,"星",""))+1,$D$5))*(1+BS44)</f>
        <v>#N/A</v>
      </c>
      <c r="BP65" s="18">
        <f t="shared" si="84"/>
        <v>6.2500000000000001E-4</v>
      </c>
      <c r="BQ65" s="18">
        <f t="shared" si="85"/>
        <v>1</v>
      </c>
      <c r="BR65" s="18">
        <f t="shared" si="86"/>
        <v>1</v>
      </c>
      <c r="BS65" s="18" t="e">
        <f t="shared" ca="1" si="93"/>
        <v>#N/A</v>
      </c>
      <c r="BT65" s="147">
        <f t="shared" si="94"/>
        <v>1</v>
      </c>
      <c r="BU65" s="147">
        <f t="shared" si="95"/>
        <v>1</v>
      </c>
      <c r="BV65" s="18">
        <v>-1</v>
      </c>
      <c r="BW65" s="18">
        <v>1</v>
      </c>
      <c r="BX65" s="18">
        <f t="shared" si="87"/>
        <v>1</v>
      </c>
      <c r="BY65" s="18">
        <f t="shared" si="88"/>
        <v>0</v>
      </c>
      <c r="CE65" s="29" t="s">
        <v>1018</v>
      </c>
      <c r="CF65" s="29">
        <f ca="1">-数据总览!$D$4*INDEX(将领输出转换,$D$4,1)/INDEX(数据总览!$CI$14:$CI$17,$D$4,1)*AQ60+SUMPRODUCT(AP18:AT18,AP60:AT60)+BV18*BV60+AU18*AU60</f>
        <v>3.9830418038322271</v>
      </c>
      <c r="CG65" s="29">
        <f t="shared" si="97"/>
        <v>0.85031568263312773</v>
      </c>
      <c r="CH65" s="29" t="e">
        <f t="shared" si="98"/>
        <v>#N/A</v>
      </c>
      <c r="CI65" s="29" t="e">
        <f t="shared" si="99"/>
        <v>#N/A</v>
      </c>
      <c r="CJ65" s="29" t="e">
        <f t="shared" ca="1" si="103"/>
        <v>#N/A</v>
      </c>
      <c r="CK65" s="29" t="e">
        <f t="shared" ca="1" si="100"/>
        <v>#N/A</v>
      </c>
      <c r="CL65" s="29" t="e">
        <f t="shared" ca="1" si="101"/>
        <v>#N/A</v>
      </c>
      <c r="CM65" s="29" t="e">
        <f t="shared" ca="1" si="102"/>
        <v>#N/A</v>
      </c>
      <c r="CN65" s="29"/>
      <c r="CO65" s="29"/>
      <c r="CP65" s="29"/>
      <c r="CQ65" s="18"/>
      <c r="CR65" s="18"/>
    </row>
    <row r="66" spans="1:96" ht="13.5" customHeight="1">
      <c r="A66" s="223"/>
      <c r="B66" s="282"/>
      <c r="C66" s="276"/>
      <c r="D66" s="142">
        <v>7</v>
      </c>
      <c r="E66" s="135">
        <v>0.25</v>
      </c>
      <c r="F66" s="119"/>
      <c r="G66" s="119"/>
      <c r="H66" s="119"/>
      <c r="I66" s="121"/>
      <c r="J66" s="119">
        <v>2.5</v>
      </c>
      <c r="K66" s="108">
        <f t="shared" si="116"/>
        <v>1</v>
      </c>
      <c r="L66" s="110"/>
      <c r="M66" s="110"/>
      <c r="N66" s="110"/>
      <c r="O66" s="110"/>
      <c r="P66" s="115"/>
      <c r="Q66" s="110"/>
      <c r="R66" s="115">
        <f t="shared" si="117"/>
        <v>0</v>
      </c>
      <c r="S66" s="139" t="s">
        <v>41</v>
      </c>
      <c r="T66" s="93">
        <f t="shared" si="108"/>
        <v>0</v>
      </c>
      <c r="U66" s="139"/>
      <c r="V66" s="106"/>
      <c r="W66" s="105"/>
      <c r="X66" s="111"/>
      <c r="Y66" s="39">
        <f t="shared" ref="Y66:Y129" si="119">IF(B66="",Y65,Y65+1)</f>
        <v>1</v>
      </c>
      <c r="Z66" s="39">
        <f t="shared" ref="Z66:Z129" si="120">IF(B66&lt;&gt;"",1,IF(C66="",Z65,IF(AC65="",Z65+1,IF(AF65="",Z65+2,Z65+3))))</f>
        <v>1</v>
      </c>
      <c r="AA66" s="1">
        <f t="shared" ref="AA66:AA129" si="121">Y66*100+Z66</f>
        <v>101</v>
      </c>
      <c r="AB66" s="32" t="str">
        <f t="shared" ref="AB66:AB129" si="122">IF(C66="",IF(D66=0,E66,IF(D66&gt;0,AB65&amp;"+"&amp;E66,"")),"")</f>
        <v>0.25+0.25+0.25+0.25+0.25+0.25+0.25+0.25</v>
      </c>
      <c r="AC66" s="9" t="str">
        <f t="shared" ref="AC66:AC129" si="123">IF(F66="","",Z66+1)</f>
        <v/>
      </c>
      <c r="AD66" s="9" t="str">
        <f t="shared" ref="AD66:AD129" si="124">IF(AC66="","",Y66*100+AC66)</f>
        <v/>
      </c>
      <c r="AE66" s="9" t="str">
        <f t="shared" ref="AE66:AE129" si="125">IF(F66="","",IF(C66="",IF(D66=0,F66,IF(D66&gt;0,AE65&amp;"+"&amp;F66,"")),""))</f>
        <v/>
      </c>
      <c r="AF66" s="9" t="str">
        <f t="shared" ref="AF66:AF129" si="126">IF(G66="","",AC66+1)</f>
        <v/>
      </c>
      <c r="AG66" s="9" t="str">
        <f t="shared" ref="AG66:AG129" si="127">IF(AF66="","",Y66*100+AF66)</f>
        <v/>
      </c>
      <c r="AH66" s="9" t="str">
        <f t="shared" ref="AH66:AH129" si="128">IF(G66="","",IF(C66="",IF(D66=0,G66,IF(D66&gt;0,AH65&amp;"+"&amp;G66,"")),""))</f>
        <v/>
      </c>
      <c r="AI66" s="9" t="str">
        <f t="shared" ref="AI66:AI129" si="129">IF(B66="",AI65,B66)</f>
        <v>普通攻击</v>
      </c>
      <c r="AJ66" s="9">
        <f t="shared" ref="AJ66:AJ129" si="130">IFERROR(MATCH(AI66,$D$10:$D$19,0),"输入太多技能，溢出！！")</f>
        <v>1</v>
      </c>
      <c r="AK66" s="9"/>
      <c r="BI66" s="147"/>
      <c r="BT66" s="147"/>
      <c r="BU66" s="147"/>
      <c r="CE66" s="29" t="s">
        <v>1019</v>
      </c>
      <c r="CF66" s="29">
        <f ca="1">-数据总览!$D$4*INDEX(将领输出转换,$D$4,1)/INDEX(数据总览!$CI$14:$CI$17,$D$4,1)*AQ61+SUMPRODUCT(AP19:AT19,AP61:AT61)+BV19*BV61+AU19*AU61</f>
        <v>4.3240499898084055</v>
      </c>
      <c r="CG66" s="29">
        <f t="shared" si="97"/>
        <v>0.85031568263312773</v>
      </c>
      <c r="CH66" s="29" t="e">
        <f t="shared" si="98"/>
        <v>#N/A</v>
      </c>
      <c r="CI66" s="29" t="e">
        <f t="shared" si="99"/>
        <v>#N/A</v>
      </c>
      <c r="CJ66" s="29" t="e">
        <f t="shared" ca="1" si="103"/>
        <v>#N/A</v>
      </c>
      <c r="CK66" s="29" t="e">
        <f t="shared" ca="1" si="100"/>
        <v>#N/A</v>
      </c>
      <c r="CL66" s="29" t="e">
        <f t="shared" ca="1" si="101"/>
        <v>#N/A</v>
      </c>
      <c r="CM66" s="29" t="e">
        <f t="shared" ca="1" si="102"/>
        <v>#N/A</v>
      </c>
      <c r="CN66" s="29"/>
      <c r="CO66" s="29"/>
      <c r="CP66" s="29"/>
      <c r="CQ66" s="18"/>
      <c r="CR66" s="18"/>
    </row>
    <row r="67" spans="1:96" ht="13.5" customHeight="1">
      <c r="A67" s="222"/>
      <c r="B67" s="282"/>
      <c r="C67" s="276"/>
      <c r="D67" s="142">
        <v>8</v>
      </c>
      <c r="E67" s="135">
        <v>0.25</v>
      </c>
      <c r="F67" s="119"/>
      <c r="G67" s="119"/>
      <c r="H67" s="119"/>
      <c r="I67" s="121"/>
      <c r="J67" s="119">
        <v>2.5</v>
      </c>
      <c r="K67" s="108">
        <f t="shared" ref="K67:K75" si="131">E67/J67*10</f>
        <v>1</v>
      </c>
      <c r="L67" s="110"/>
      <c r="M67" s="110"/>
      <c r="N67" s="110"/>
      <c r="O67" s="110"/>
      <c r="P67" s="115"/>
      <c r="Q67" s="110"/>
      <c r="R67" s="115">
        <f t="shared" si="117"/>
        <v>0</v>
      </c>
      <c r="S67" s="139" t="s">
        <v>41</v>
      </c>
      <c r="T67" s="93">
        <f t="shared" ref="T67:T75" si="132">(K67-1)/INDEX(将领技能系数转换,D$4,1)</f>
        <v>0</v>
      </c>
      <c r="U67" s="139"/>
      <c r="V67" s="106"/>
      <c r="W67" s="105"/>
      <c r="X67" s="111"/>
      <c r="Y67" s="39">
        <f t="shared" si="119"/>
        <v>1</v>
      </c>
      <c r="Z67" s="39">
        <f t="shared" si="120"/>
        <v>1</v>
      </c>
      <c r="AA67" s="1">
        <f t="shared" si="121"/>
        <v>101</v>
      </c>
      <c r="AB67" s="32" t="str">
        <f t="shared" si="122"/>
        <v>0.25+0.25+0.25+0.25+0.25+0.25+0.25+0.25+0.25</v>
      </c>
      <c r="AC67" s="9" t="str">
        <f t="shared" si="123"/>
        <v/>
      </c>
      <c r="AD67" s="9" t="str">
        <f t="shared" si="124"/>
        <v/>
      </c>
      <c r="AE67" s="9" t="str">
        <f t="shared" si="125"/>
        <v/>
      </c>
      <c r="AF67" s="9" t="str">
        <f t="shared" si="126"/>
        <v/>
      </c>
      <c r="AG67" s="9" t="str">
        <f t="shared" si="127"/>
        <v/>
      </c>
      <c r="AH67" s="9" t="str">
        <f t="shared" si="128"/>
        <v/>
      </c>
      <c r="AI67" s="9" t="str">
        <f t="shared" si="129"/>
        <v>普通攻击</v>
      </c>
      <c r="AJ67" s="9">
        <f t="shared" si="130"/>
        <v>1</v>
      </c>
      <c r="AK67" s="9"/>
      <c r="BI67" s="147"/>
      <c r="BT67" s="147"/>
      <c r="BU67" s="147"/>
      <c r="CE67" s="29" t="s">
        <v>1020</v>
      </c>
      <c r="CF67" s="29">
        <f ca="1">-数据总览!$D$4*INDEX(将领输出转换,$D$4,1)/INDEX(数据总览!$CI$14:$CI$17,$D$4,1)*AQ62+SUMPRODUCT(AP20:AT20,AP62:AT62)+BV20*BV62+AU20*AU62</f>
        <v>4.6650583830048449</v>
      </c>
      <c r="CG67" s="29">
        <f t="shared" si="97"/>
        <v>0.85031568263312773</v>
      </c>
      <c r="CH67" s="29" t="e">
        <f t="shared" si="98"/>
        <v>#N/A</v>
      </c>
      <c r="CI67" s="29" t="e">
        <f t="shared" si="99"/>
        <v>#N/A</v>
      </c>
      <c r="CJ67" s="29" t="e">
        <f t="shared" ca="1" si="103"/>
        <v>#N/A</v>
      </c>
      <c r="CK67" s="29" t="e">
        <f t="shared" ca="1" si="100"/>
        <v>#N/A</v>
      </c>
      <c r="CL67" s="29" t="e">
        <f t="shared" ca="1" si="101"/>
        <v>#N/A</v>
      </c>
      <c r="CM67" s="29" t="e">
        <f t="shared" ca="1" si="102"/>
        <v>#N/A</v>
      </c>
      <c r="CN67" s="29"/>
      <c r="CO67" s="29"/>
      <c r="CP67" s="29"/>
      <c r="CQ67" s="18"/>
      <c r="CR67" s="18"/>
    </row>
    <row r="68" spans="1:96" ht="13.5" customHeight="1">
      <c r="A68" s="222"/>
      <c r="B68" s="282"/>
      <c r="C68" s="276"/>
      <c r="D68" s="142">
        <v>9</v>
      </c>
      <c r="E68" s="135">
        <v>0.25</v>
      </c>
      <c r="F68" s="119"/>
      <c r="G68" s="119"/>
      <c r="H68" s="119"/>
      <c r="I68" s="121"/>
      <c r="J68" s="119">
        <v>2.5</v>
      </c>
      <c r="K68" s="108">
        <f t="shared" si="131"/>
        <v>1</v>
      </c>
      <c r="L68" s="110"/>
      <c r="M68" s="110"/>
      <c r="N68" s="110"/>
      <c r="O68" s="110"/>
      <c r="P68" s="115"/>
      <c r="Q68" s="110"/>
      <c r="R68" s="115">
        <f t="shared" si="117"/>
        <v>0</v>
      </c>
      <c r="S68" s="139" t="s">
        <v>41</v>
      </c>
      <c r="T68" s="93">
        <f t="shared" si="132"/>
        <v>0</v>
      </c>
      <c r="U68" s="139"/>
      <c r="V68" s="106"/>
      <c r="W68" s="105"/>
      <c r="X68" s="111"/>
      <c r="Y68" s="39">
        <f t="shared" si="119"/>
        <v>1</v>
      </c>
      <c r="Z68" s="39">
        <f t="shared" si="120"/>
        <v>1</v>
      </c>
      <c r="AA68" s="1">
        <f t="shared" si="121"/>
        <v>101</v>
      </c>
      <c r="AB68" s="32" t="str">
        <f t="shared" si="122"/>
        <v>0.25+0.25+0.25+0.25+0.25+0.25+0.25+0.25+0.25+0.25</v>
      </c>
      <c r="AC68" s="9" t="str">
        <f t="shared" si="123"/>
        <v/>
      </c>
      <c r="AD68" s="9" t="str">
        <f t="shared" si="124"/>
        <v/>
      </c>
      <c r="AE68" s="9" t="str">
        <f t="shared" si="125"/>
        <v/>
      </c>
      <c r="AF68" s="9" t="str">
        <f t="shared" si="126"/>
        <v/>
      </c>
      <c r="AG68" s="9" t="str">
        <f t="shared" si="127"/>
        <v/>
      </c>
      <c r="AH68" s="9" t="str">
        <f t="shared" si="128"/>
        <v/>
      </c>
      <c r="AI68" s="9" t="str">
        <f t="shared" si="129"/>
        <v>普通攻击</v>
      </c>
      <c r="AJ68" s="9">
        <f t="shared" si="130"/>
        <v>1</v>
      </c>
      <c r="AK68" s="9"/>
      <c r="CE68" s="29" t="s">
        <v>1021</v>
      </c>
      <c r="CF68" s="29">
        <f ca="1">-数据总览!$D$4*INDEX(将领输出转换,$D$4,1)/INDEX(数据总览!$CI$14:$CI$17,$D$4,1)*AQ63+SUMPRODUCT(AP21:AT21,AP63:AT63)+BV21*BV63+AU21*AU63</f>
        <v>5.006066983421543</v>
      </c>
      <c r="CG68" s="29">
        <f t="shared" si="97"/>
        <v>0.85031568263312773</v>
      </c>
      <c r="CH68" s="29" t="e">
        <f t="shared" si="98"/>
        <v>#N/A</v>
      </c>
      <c r="CI68" s="29" t="e">
        <f t="shared" si="99"/>
        <v>#N/A</v>
      </c>
      <c r="CJ68" s="29" t="e">
        <f t="shared" ca="1" si="103"/>
        <v>#N/A</v>
      </c>
      <c r="CK68" s="29" t="e">
        <f t="shared" ca="1" si="100"/>
        <v>#N/A</v>
      </c>
      <c r="CL68" s="29" t="e">
        <f t="shared" ca="1" si="101"/>
        <v>#N/A</v>
      </c>
      <c r="CM68" s="29" t="e">
        <f t="shared" ca="1" si="102"/>
        <v>#N/A</v>
      </c>
      <c r="CN68" s="29"/>
      <c r="CO68" s="29"/>
      <c r="CP68" s="29"/>
      <c r="CQ68" s="18"/>
      <c r="CR68" s="18"/>
    </row>
    <row r="69" spans="1:96" ht="13.5" customHeight="1">
      <c r="A69" s="222"/>
      <c r="B69" s="282"/>
      <c r="C69" s="276"/>
      <c r="D69" s="142">
        <v>10</v>
      </c>
      <c r="E69" s="135">
        <v>0.25</v>
      </c>
      <c r="F69" s="119"/>
      <c r="G69" s="119"/>
      <c r="H69" s="119"/>
      <c r="I69" s="121"/>
      <c r="J69" s="119">
        <v>2.5</v>
      </c>
      <c r="K69" s="108">
        <f t="shared" si="131"/>
        <v>1</v>
      </c>
      <c r="L69" s="110"/>
      <c r="M69" s="110"/>
      <c r="N69" s="110"/>
      <c r="O69" s="110"/>
      <c r="P69" s="115"/>
      <c r="Q69" s="110"/>
      <c r="R69" s="115">
        <f t="shared" si="117"/>
        <v>0</v>
      </c>
      <c r="S69" s="139" t="s">
        <v>41</v>
      </c>
      <c r="T69" s="93">
        <f t="shared" si="132"/>
        <v>0</v>
      </c>
      <c r="U69" s="139"/>
      <c r="V69" s="106"/>
      <c r="W69" s="105"/>
      <c r="X69" s="111"/>
      <c r="Y69" s="39">
        <f t="shared" si="119"/>
        <v>1</v>
      </c>
      <c r="Z69" s="39">
        <f t="shared" si="120"/>
        <v>1</v>
      </c>
      <c r="AA69" s="1">
        <f t="shared" si="121"/>
        <v>101</v>
      </c>
      <c r="AB69" s="32" t="str">
        <f t="shared" si="122"/>
        <v>0.25+0.25+0.25+0.25+0.25+0.25+0.25+0.25+0.25+0.25+0.25</v>
      </c>
      <c r="AC69" s="9" t="str">
        <f t="shared" si="123"/>
        <v/>
      </c>
      <c r="AD69" s="9" t="str">
        <f t="shared" si="124"/>
        <v/>
      </c>
      <c r="AE69" s="9" t="str">
        <f t="shared" si="125"/>
        <v/>
      </c>
      <c r="AF69" s="9" t="str">
        <f t="shared" si="126"/>
        <v/>
      </c>
      <c r="AG69" s="9" t="str">
        <f t="shared" si="127"/>
        <v/>
      </c>
      <c r="AH69" s="9" t="str">
        <f t="shared" si="128"/>
        <v/>
      </c>
      <c r="AI69" s="9" t="str">
        <f t="shared" si="129"/>
        <v>普通攻击</v>
      </c>
      <c r="AJ69" s="9">
        <f t="shared" si="130"/>
        <v>1</v>
      </c>
      <c r="AK69" s="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t="s">
        <v>1022</v>
      </c>
      <c r="CF69" s="29">
        <f ca="1">-数据总览!$D$4*INDEX(将领输出转换,$D$4,1)/INDEX(数据总览!$CI$14:$CI$17,$D$4,1)*AQ64+SUMPRODUCT(AP22:AT22,AP64:AT64)+BV22*BV64+AU22*AU64</f>
        <v>5.3470757910584998</v>
      </c>
      <c r="CG69" s="29">
        <f t="shared" si="97"/>
        <v>0.85031568263312773</v>
      </c>
      <c r="CH69" s="29" t="e">
        <f t="shared" si="98"/>
        <v>#N/A</v>
      </c>
      <c r="CI69" s="29" t="e">
        <f t="shared" si="99"/>
        <v>#N/A</v>
      </c>
      <c r="CJ69" s="29" t="e">
        <f t="shared" ca="1" si="103"/>
        <v>#N/A</v>
      </c>
      <c r="CK69" s="29" t="e">
        <f t="shared" ca="1" si="100"/>
        <v>#N/A</v>
      </c>
      <c r="CL69" s="29" t="e">
        <f t="shared" ca="1" si="101"/>
        <v>#N/A</v>
      </c>
      <c r="CM69" s="29" t="e">
        <f t="shared" ca="1" si="102"/>
        <v>#N/A</v>
      </c>
      <c r="CN69" s="29"/>
      <c r="CO69" s="29"/>
      <c r="CP69" s="29"/>
      <c r="CQ69" s="18"/>
      <c r="CR69" s="18"/>
    </row>
    <row r="70" spans="1:96" ht="13.5" customHeight="1">
      <c r="A70" s="222"/>
      <c r="B70" s="282"/>
      <c r="C70" s="276"/>
      <c r="D70" s="142">
        <v>11</v>
      </c>
      <c r="E70" s="135">
        <v>0.25</v>
      </c>
      <c r="F70" s="119"/>
      <c r="G70" s="119"/>
      <c r="H70" s="119"/>
      <c r="I70" s="121"/>
      <c r="J70" s="119">
        <v>2.5</v>
      </c>
      <c r="K70" s="108">
        <f t="shared" si="131"/>
        <v>1</v>
      </c>
      <c r="L70" s="110"/>
      <c r="M70" s="110"/>
      <c r="N70" s="110"/>
      <c r="O70" s="110"/>
      <c r="P70" s="115"/>
      <c r="Q70" s="110"/>
      <c r="R70" s="115">
        <f t="shared" si="117"/>
        <v>0</v>
      </c>
      <c r="S70" s="139" t="s">
        <v>41</v>
      </c>
      <c r="T70" s="93">
        <f t="shared" si="132"/>
        <v>0</v>
      </c>
      <c r="U70" s="139"/>
      <c r="V70" s="106"/>
      <c r="W70" s="105"/>
      <c r="X70" s="111"/>
      <c r="Y70" s="39">
        <f t="shared" si="119"/>
        <v>1</v>
      </c>
      <c r="Z70" s="39">
        <f t="shared" si="120"/>
        <v>1</v>
      </c>
      <c r="AA70" s="1">
        <f t="shared" si="121"/>
        <v>101</v>
      </c>
      <c r="AB70" s="32" t="str">
        <f t="shared" si="122"/>
        <v>0.25+0.25+0.25+0.25+0.25+0.25+0.25+0.25+0.25+0.25+0.25+0.25</v>
      </c>
      <c r="AC70" s="9" t="str">
        <f t="shared" si="123"/>
        <v/>
      </c>
      <c r="AD70" s="9" t="str">
        <f t="shared" si="124"/>
        <v/>
      </c>
      <c r="AE70" s="9" t="str">
        <f t="shared" si="125"/>
        <v/>
      </c>
      <c r="AF70" s="9" t="str">
        <f t="shared" si="126"/>
        <v/>
      </c>
      <c r="AG70" s="9" t="str">
        <f t="shared" si="127"/>
        <v/>
      </c>
      <c r="AH70" s="9" t="str">
        <f t="shared" si="128"/>
        <v/>
      </c>
      <c r="AI70" s="9" t="str">
        <f t="shared" si="129"/>
        <v>普通攻击</v>
      </c>
      <c r="AJ70" s="9">
        <f t="shared" si="130"/>
        <v>1</v>
      </c>
      <c r="AK70" s="9"/>
      <c r="AO70" s="53"/>
      <c r="AP70" s="54"/>
      <c r="AQ70" s="54"/>
      <c r="AR70" s="54"/>
      <c r="AS70" s="54"/>
      <c r="AT70" s="54"/>
      <c r="AU70" s="54"/>
      <c r="AV70" s="54"/>
      <c r="AW70" s="54"/>
      <c r="AX70" s="54"/>
      <c r="AY70" s="54"/>
      <c r="AZ70" s="54"/>
      <c r="BA70" s="54"/>
      <c r="BB70" s="54"/>
      <c r="BC70" s="54"/>
      <c r="BD70" s="54"/>
      <c r="BE70" s="54"/>
      <c r="BF70" s="54"/>
      <c r="BG70" s="54"/>
      <c r="BH70" s="54"/>
      <c r="BI70" s="54"/>
      <c r="BJ70" s="54"/>
      <c r="BK70" s="54"/>
      <c r="BL70" s="54"/>
      <c r="BM70" s="54"/>
      <c r="BN70" s="54"/>
      <c r="BO70" s="54"/>
      <c r="BP70" s="54"/>
      <c r="BQ70" s="54"/>
      <c r="BR70" s="54"/>
      <c r="BS70" s="54"/>
      <c r="BT70" s="54"/>
      <c r="BU70" s="54"/>
      <c r="BV70" s="54"/>
      <c r="BW70" s="54"/>
      <c r="BX70" s="54"/>
      <c r="BY70" s="54"/>
      <c r="BZ70" s="54"/>
      <c r="CA70" s="54"/>
      <c r="CB70" s="54"/>
      <c r="CC70" s="54"/>
      <c r="CD70" s="54"/>
      <c r="CE70" s="29" t="s">
        <v>1023</v>
      </c>
      <c r="CF70" s="29">
        <f ca="1">-数据总览!$D$4*INDEX(将领输出转换,$D$4,1)/INDEX(数据总览!$CI$14:$CI$17,$D$4,1)*AQ65+SUMPRODUCT(AP23:AT23,AP65:AT65)+BV23*BV65+AU23*AU65</f>
        <v>5.6880848059157145</v>
      </c>
      <c r="CG70" s="29">
        <f t="shared" si="97"/>
        <v>0.85031568263312773</v>
      </c>
      <c r="CH70" s="29" t="e">
        <f t="shared" si="98"/>
        <v>#N/A</v>
      </c>
      <c r="CI70" s="29" t="e">
        <f t="shared" si="99"/>
        <v>#N/A</v>
      </c>
      <c r="CJ70" s="29" t="e">
        <f t="shared" ca="1" si="103"/>
        <v>#N/A</v>
      </c>
      <c r="CK70" s="29" t="e">
        <f t="shared" ca="1" si="100"/>
        <v>#N/A</v>
      </c>
      <c r="CL70" s="29" t="e">
        <f t="shared" ca="1" si="101"/>
        <v>#N/A</v>
      </c>
      <c r="CM70" s="29" t="e">
        <f t="shared" ca="1" si="102"/>
        <v>#N/A</v>
      </c>
      <c r="CN70" s="29"/>
      <c r="CO70" s="29"/>
      <c r="CP70" s="29"/>
      <c r="CQ70" s="18"/>
      <c r="CR70" s="18"/>
    </row>
    <row r="71" spans="1:96" ht="13.5" customHeight="1">
      <c r="A71" s="222"/>
      <c r="B71" s="282"/>
      <c r="C71" s="276"/>
      <c r="D71" s="142">
        <v>12</v>
      </c>
      <c r="E71" s="135">
        <v>0.25</v>
      </c>
      <c r="F71" s="119"/>
      <c r="G71" s="119"/>
      <c r="H71" s="119"/>
      <c r="I71" s="121"/>
      <c r="J71" s="119">
        <v>2.5</v>
      </c>
      <c r="K71" s="108">
        <f t="shared" si="131"/>
        <v>1</v>
      </c>
      <c r="L71" s="110"/>
      <c r="M71" s="110"/>
      <c r="N71" s="110"/>
      <c r="O71" s="110"/>
      <c r="P71" s="115"/>
      <c r="Q71" s="110"/>
      <c r="R71" s="115">
        <f t="shared" si="117"/>
        <v>0</v>
      </c>
      <c r="S71" s="139" t="s">
        <v>41</v>
      </c>
      <c r="T71" s="93">
        <f t="shared" si="132"/>
        <v>0</v>
      </c>
      <c r="U71" s="139"/>
      <c r="V71" s="106"/>
      <c r="W71" s="105"/>
      <c r="X71" s="111"/>
      <c r="Y71" s="39">
        <f t="shared" si="119"/>
        <v>1</v>
      </c>
      <c r="Z71" s="39">
        <f t="shared" si="120"/>
        <v>1</v>
      </c>
      <c r="AA71" s="1">
        <f t="shared" si="121"/>
        <v>101</v>
      </c>
      <c r="AB71" s="32" t="str">
        <f t="shared" si="122"/>
        <v>0.25+0.25+0.25+0.25+0.25+0.25+0.25+0.25+0.25+0.25+0.25+0.25+0.25</v>
      </c>
      <c r="AC71" s="9" t="str">
        <f t="shared" si="123"/>
        <v/>
      </c>
      <c r="AD71" s="9" t="str">
        <f t="shared" si="124"/>
        <v/>
      </c>
      <c r="AE71" s="9" t="str">
        <f t="shared" si="125"/>
        <v/>
      </c>
      <c r="AF71" s="9" t="str">
        <f t="shared" si="126"/>
        <v/>
      </c>
      <c r="AG71" s="9" t="str">
        <f t="shared" si="127"/>
        <v/>
      </c>
      <c r="AH71" s="9" t="str">
        <f t="shared" si="128"/>
        <v/>
      </c>
      <c r="AI71" s="9" t="str">
        <f t="shared" si="129"/>
        <v>普通攻击</v>
      </c>
      <c r="AJ71" s="9">
        <f t="shared" si="130"/>
        <v>1</v>
      </c>
      <c r="AK71" s="9"/>
      <c r="CE71" s="29"/>
      <c r="CF71" s="29"/>
      <c r="CG71" s="29"/>
      <c r="CH71" s="29"/>
      <c r="CI71" s="29"/>
      <c r="CJ71" s="29"/>
      <c r="CK71" s="29"/>
      <c r="CL71" s="29"/>
      <c r="CM71" s="29"/>
      <c r="CN71" s="29"/>
      <c r="CO71" s="29"/>
      <c r="CP71" s="29"/>
      <c r="CQ71" s="18"/>
      <c r="CR71" s="18"/>
    </row>
    <row r="72" spans="1:96" ht="13.5" customHeight="1">
      <c r="A72" s="222"/>
      <c r="B72" s="282"/>
      <c r="C72" s="276"/>
      <c r="D72" s="142">
        <v>13</v>
      </c>
      <c r="E72" s="135">
        <v>0.25</v>
      </c>
      <c r="F72" s="119"/>
      <c r="G72" s="119"/>
      <c r="H72" s="119"/>
      <c r="I72" s="121"/>
      <c r="J72" s="119">
        <v>2.5</v>
      </c>
      <c r="K72" s="108">
        <f t="shared" si="131"/>
        <v>1</v>
      </c>
      <c r="L72" s="110"/>
      <c r="M72" s="110"/>
      <c r="N72" s="110"/>
      <c r="O72" s="110"/>
      <c r="P72" s="115"/>
      <c r="Q72" s="110"/>
      <c r="R72" s="115">
        <f t="shared" si="117"/>
        <v>0</v>
      </c>
      <c r="S72" s="139" t="s">
        <v>41</v>
      </c>
      <c r="T72" s="93">
        <f t="shared" si="132"/>
        <v>0</v>
      </c>
      <c r="U72" s="139"/>
      <c r="V72" s="106"/>
      <c r="W72" s="105"/>
      <c r="X72" s="111"/>
      <c r="Y72" s="39">
        <f t="shared" si="119"/>
        <v>1</v>
      </c>
      <c r="Z72" s="39">
        <f t="shared" si="120"/>
        <v>1</v>
      </c>
      <c r="AA72" s="1">
        <f t="shared" si="121"/>
        <v>101</v>
      </c>
      <c r="AB72" s="32" t="str">
        <f t="shared" si="122"/>
        <v>0.25+0.25+0.25+0.25+0.25+0.25+0.25+0.25+0.25+0.25+0.25+0.25+0.25+0.25</v>
      </c>
      <c r="AC72" s="9" t="str">
        <f t="shared" si="123"/>
        <v/>
      </c>
      <c r="AD72" s="9" t="str">
        <f t="shared" si="124"/>
        <v/>
      </c>
      <c r="AE72" s="9" t="str">
        <f t="shared" si="125"/>
        <v/>
      </c>
      <c r="AF72" s="9" t="str">
        <f t="shared" si="126"/>
        <v/>
      </c>
      <c r="AG72" s="9" t="str">
        <f t="shared" si="127"/>
        <v/>
      </c>
      <c r="AH72" s="9" t="str">
        <f t="shared" si="128"/>
        <v/>
      </c>
      <c r="AI72" s="9" t="str">
        <f t="shared" si="129"/>
        <v>普通攻击</v>
      </c>
      <c r="AJ72" s="9">
        <f t="shared" si="130"/>
        <v>1</v>
      </c>
      <c r="AK72" s="9"/>
      <c r="AP72" s="49" t="s">
        <v>424</v>
      </c>
      <c r="AQ72" s="49"/>
      <c r="AR72" s="49"/>
      <c r="AS72" s="49"/>
      <c r="AT72" s="49"/>
      <c r="AU72" s="49"/>
      <c r="AV72" s="49"/>
      <c r="AW72" s="49"/>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c r="CE72" s="29"/>
      <c r="CF72" s="29"/>
      <c r="CG72" s="29"/>
      <c r="CH72" s="29"/>
      <c r="CI72" s="29"/>
      <c r="CJ72" s="29"/>
      <c r="CK72" s="29"/>
      <c r="CL72" s="29"/>
      <c r="CM72" s="29"/>
      <c r="CN72" s="29"/>
      <c r="CO72" s="29"/>
      <c r="CP72" s="29"/>
      <c r="CQ72" s="18"/>
      <c r="CR72" s="18"/>
    </row>
    <row r="73" spans="1:96" ht="11.25" customHeight="1">
      <c r="A73" s="222"/>
      <c r="B73" s="282"/>
      <c r="C73" s="276"/>
      <c r="D73" s="142">
        <v>14</v>
      </c>
      <c r="E73" s="135">
        <v>0.25</v>
      </c>
      <c r="F73" s="119"/>
      <c r="G73" s="119"/>
      <c r="H73" s="119"/>
      <c r="I73" s="121"/>
      <c r="J73" s="119">
        <v>2.5</v>
      </c>
      <c r="K73" s="108">
        <f t="shared" si="131"/>
        <v>1</v>
      </c>
      <c r="L73" s="110"/>
      <c r="M73" s="110"/>
      <c r="N73" s="110"/>
      <c r="O73" s="110"/>
      <c r="P73" s="115"/>
      <c r="Q73" s="110"/>
      <c r="R73" s="115">
        <f t="shared" si="117"/>
        <v>0</v>
      </c>
      <c r="S73" s="139" t="s">
        <v>41</v>
      </c>
      <c r="T73" s="93">
        <f t="shared" si="132"/>
        <v>0</v>
      </c>
      <c r="U73" s="139"/>
      <c r="V73" s="106"/>
      <c r="W73" s="105"/>
      <c r="X73" s="111"/>
      <c r="Y73" s="39">
        <f t="shared" si="119"/>
        <v>1</v>
      </c>
      <c r="Z73" s="39">
        <f t="shared" si="120"/>
        <v>1</v>
      </c>
      <c r="AA73" s="1">
        <f t="shared" si="121"/>
        <v>101</v>
      </c>
      <c r="AB73" s="32" t="str">
        <f t="shared" si="122"/>
        <v>0.25+0.25+0.25+0.25+0.25+0.25+0.25+0.25+0.25+0.25+0.25+0.25+0.25+0.25+0.25</v>
      </c>
      <c r="AC73" s="9" t="str">
        <f t="shared" si="123"/>
        <v/>
      </c>
      <c r="AD73" s="9" t="str">
        <f t="shared" si="124"/>
        <v/>
      </c>
      <c r="AE73" s="9" t="str">
        <f t="shared" si="125"/>
        <v/>
      </c>
      <c r="AF73" s="9" t="str">
        <f t="shared" si="126"/>
        <v/>
      </c>
      <c r="AG73" s="9" t="str">
        <f t="shared" si="127"/>
        <v/>
      </c>
      <c r="AH73" s="9" t="str">
        <f t="shared" si="128"/>
        <v/>
      </c>
      <c r="AI73" s="9" t="str">
        <f t="shared" si="129"/>
        <v>普通攻击</v>
      </c>
      <c r="AJ73" s="9">
        <f t="shared" si="130"/>
        <v>1</v>
      </c>
      <c r="AK73" s="9"/>
      <c r="AO73" s="18" t="s">
        <v>0</v>
      </c>
      <c r="AP73" s="16" t="str">
        <f>AP$6</f>
        <v>普攻系数附加</v>
      </c>
      <c r="AQ73" s="16" t="str">
        <f t="shared" ref="AQ73:AY73" si="133">AQ$6</f>
        <v>技攻系数附加</v>
      </c>
      <c r="AR73" s="16" t="str">
        <f t="shared" si="133"/>
        <v>自身攻击</v>
      </c>
      <c r="AS73" s="16" t="str">
        <f t="shared" si="133"/>
        <v>自身圆桌伤害</v>
      </c>
      <c r="AT73" s="16" t="str">
        <f t="shared" si="133"/>
        <v>自身伤害</v>
      </c>
      <c r="AU73" s="16" t="str">
        <f>AU$6</f>
        <v>固定输出</v>
      </c>
      <c r="AV73" s="16" t="str">
        <f t="shared" si="133"/>
        <v>自身生命</v>
      </c>
      <c r="AW73" s="16" t="str">
        <f t="shared" si="133"/>
        <v>自身防御</v>
      </c>
      <c r="AX73" s="16" t="str">
        <f t="shared" si="133"/>
        <v>自身圆桌免伤</v>
      </c>
      <c r="AY73" s="16" t="str">
        <f t="shared" si="133"/>
        <v>自身免伤</v>
      </c>
      <c r="AZ73" s="16" t="str">
        <f>AZ$6</f>
        <v>吸血</v>
      </c>
      <c r="BA73" s="16" t="str">
        <f t="shared" ref="BA73:BY73" si="134">BA$6</f>
        <v>目标攻击增加</v>
      </c>
      <c r="BB73" s="16" t="str">
        <f t="shared" si="134"/>
        <v>敌方承伤增加</v>
      </c>
      <c r="BC73" s="16" t="str">
        <f t="shared" si="134"/>
        <v>目标士气降低</v>
      </c>
      <c r="BD73" s="16" t="str">
        <f t="shared" si="134"/>
        <v>目标怒气增加</v>
      </c>
      <c r="BE73" s="16" t="str">
        <f t="shared" si="134"/>
        <v>目标防御减少</v>
      </c>
      <c r="BF73" s="16" t="str">
        <f t="shared" si="134"/>
        <v>目标圆桌伤害增加</v>
      </c>
      <c r="BG73" s="16" t="str">
        <f t="shared" si="134"/>
        <v>目标伤害增加</v>
      </c>
      <c r="BH73" s="16" t="str">
        <f t="shared" si="134"/>
        <v>目标系数附加</v>
      </c>
      <c r="BI73" s="16" t="str">
        <f t="shared" si="134"/>
        <v>辅助输出增加</v>
      </c>
      <c r="BJ73" s="16" t="str">
        <f t="shared" si="134"/>
        <v>将领目标治疗</v>
      </c>
      <c r="BK73" s="16" t="str">
        <f t="shared" si="134"/>
        <v>士兵目标治疗</v>
      </c>
      <c r="BL73" s="16" t="str">
        <f t="shared" si="134"/>
        <v>目标生命增加</v>
      </c>
      <c r="BM73" s="16" t="str">
        <f t="shared" si="134"/>
        <v>目标攻击减少</v>
      </c>
      <c r="BN73" s="16" t="str">
        <f t="shared" si="134"/>
        <v>目标士气增加</v>
      </c>
      <c r="BO73" s="16" t="str">
        <f t="shared" si="134"/>
        <v>目标怒气降低</v>
      </c>
      <c r="BP73" s="16" t="str">
        <f t="shared" si="134"/>
        <v>目标防御增加</v>
      </c>
      <c r="BQ73" s="16" t="str">
        <f t="shared" si="134"/>
        <v>目标圆桌免伤增加</v>
      </c>
      <c r="BR73" s="16" t="str">
        <f t="shared" si="134"/>
        <v>目标免伤增加</v>
      </c>
      <c r="BS73" s="16" t="str">
        <f t="shared" si="134"/>
        <v>辅助生存增加</v>
      </c>
      <c r="BT73" s="16" t="str">
        <f t="shared" si="134"/>
        <v>控制率</v>
      </c>
      <c r="BU73" s="16" t="str">
        <f t="shared" si="134"/>
        <v>免控率</v>
      </c>
      <c r="BV73" s="16" t="str">
        <f t="shared" si="134"/>
        <v>普攻占用率</v>
      </c>
      <c r="BW73" s="16" t="str">
        <f t="shared" si="134"/>
        <v>战法辅助强化</v>
      </c>
      <c r="BX73" s="16" t="str">
        <f t="shared" si="134"/>
        <v>召唤生存影响</v>
      </c>
      <c r="BY73" s="16" t="str">
        <f t="shared" si="134"/>
        <v>召唤输出影响</v>
      </c>
      <c r="BZ73" s="198"/>
      <c r="CA73" s="198"/>
      <c r="CB73" s="198"/>
      <c r="CC73" s="198"/>
      <c r="CF73" s="29"/>
      <c r="CG73" s="29"/>
      <c r="CH73" s="29"/>
      <c r="CI73" s="29"/>
      <c r="CJ73" s="29"/>
      <c r="CK73" s="29"/>
      <c r="CQ73" s="18"/>
      <c r="CR73" s="18"/>
    </row>
    <row r="74" spans="1:96" ht="13.5" customHeight="1">
      <c r="A74" s="222"/>
      <c r="B74" s="282"/>
      <c r="C74" s="276"/>
      <c r="D74" s="142">
        <v>15</v>
      </c>
      <c r="E74" s="135">
        <v>0.25</v>
      </c>
      <c r="F74" s="119"/>
      <c r="G74" s="119"/>
      <c r="H74" s="119"/>
      <c r="I74" s="121"/>
      <c r="J74" s="119">
        <v>2.5</v>
      </c>
      <c r="K74" s="108">
        <f t="shared" si="131"/>
        <v>1</v>
      </c>
      <c r="L74" s="110"/>
      <c r="M74" s="110"/>
      <c r="N74" s="110"/>
      <c r="O74" s="110"/>
      <c r="P74" s="115"/>
      <c r="Q74" s="110"/>
      <c r="R74" s="115">
        <f t="shared" si="117"/>
        <v>0</v>
      </c>
      <c r="S74" s="139" t="s">
        <v>41</v>
      </c>
      <c r="T74" s="93">
        <f t="shared" si="132"/>
        <v>0</v>
      </c>
      <c r="U74" s="139"/>
      <c r="V74" s="106"/>
      <c r="W74" s="105"/>
      <c r="X74" s="111"/>
      <c r="Y74" s="39">
        <f t="shared" si="119"/>
        <v>1</v>
      </c>
      <c r="Z74" s="39">
        <f t="shared" si="120"/>
        <v>1</v>
      </c>
      <c r="AA74" s="1">
        <f t="shared" si="121"/>
        <v>101</v>
      </c>
      <c r="AB74" s="32" t="str">
        <f t="shared" si="122"/>
        <v>0.25+0.25+0.25+0.25+0.25+0.25+0.25+0.25+0.25+0.25+0.25+0.25+0.25+0.25+0.25+0.25</v>
      </c>
      <c r="AC74" s="9" t="str">
        <f t="shared" si="123"/>
        <v/>
      </c>
      <c r="AD74" s="9" t="str">
        <f t="shared" si="124"/>
        <v/>
      </c>
      <c r="AE74" s="9" t="str">
        <f t="shared" si="125"/>
        <v/>
      </c>
      <c r="AF74" s="9" t="str">
        <f t="shared" si="126"/>
        <v/>
      </c>
      <c r="AG74" s="9" t="str">
        <f t="shared" si="127"/>
        <v/>
      </c>
      <c r="AH74" s="9" t="str">
        <f t="shared" si="128"/>
        <v/>
      </c>
      <c r="AI74" s="9" t="str">
        <f t="shared" si="129"/>
        <v>普通攻击</v>
      </c>
      <c r="AJ74" s="9">
        <f t="shared" si="130"/>
        <v>1</v>
      </c>
      <c r="AK74" s="9"/>
      <c r="AO74" s="29" t="s">
        <v>27</v>
      </c>
      <c r="AP74" s="55"/>
      <c r="AQ74" s="55"/>
      <c r="AR74" s="55"/>
      <c r="AS74" s="55"/>
      <c r="AT74" s="55"/>
      <c r="AU74" s="18">
        <f t="shared" ref="AU74:AU90" si="135">(SUMIFS($T$58:$T$266,$S$58:$S$266,AU$6,$D$58:$D$266,INT(SUBSTITUTE($AO7,"星","")),$W$58:$W$266,1)+SUMIFS($V$58:$V$266,$U$58:$U$266,AU$6,$D$58:$D$266,INT(SUBSTITUTE($AO7,"星","")),$W$58:$W$266,1))*AU49</f>
        <v>0</v>
      </c>
      <c r="AV74" s="55"/>
      <c r="AW74" s="55"/>
      <c r="AX74" s="55"/>
      <c r="AY74" s="55"/>
      <c r="AZ74" s="18">
        <f t="shared" ref="AZ74:BY74" si="136">(SUMIFS($T$58:$T$266,$S$58:$S$266,AZ$6,$D$58:$D$266,INT(SUBSTITUTE($AO7,"星","")),$W$58:$W$266,1)+SUMIFS($V$58:$V$266,$U$58:$U$266,AZ$6,$D$58:$D$266,INT(SUBSTITUTE($AO7,"星","")),$W$58:$W$266,1))*AZ49</f>
        <v>0</v>
      </c>
      <c r="BA74" s="18" t="e">
        <f t="shared" si="136"/>
        <v>#N/A</v>
      </c>
      <c r="BB74" s="18">
        <f t="shared" si="136"/>
        <v>0</v>
      </c>
      <c r="BC74" s="18">
        <f t="shared" si="136"/>
        <v>0</v>
      </c>
      <c r="BD74" s="18" t="e">
        <f t="shared" si="136"/>
        <v>#N/A</v>
      </c>
      <c r="BE74" s="18">
        <f t="shared" si="136"/>
        <v>0</v>
      </c>
      <c r="BF74" s="18">
        <f t="shared" si="136"/>
        <v>0</v>
      </c>
      <c r="BG74" s="18">
        <f t="shared" si="136"/>
        <v>0</v>
      </c>
      <c r="BH74" s="18">
        <f t="shared" si="136"/>
        <v>0</v>
      </c>
      <c r="BI74" s="18" t="e">
        <f t="shared" si="136"/>
        <v>#N/A</v>
      </c>
      <c r="BJ74" s="18">
        <f t="shared" si="136"/>
        <v>0</v>
      </c>
      <c r="BK74" s="18">
        <f t="shared" si="136"/>
        <v>0</v>
      </c>
      <c r="BL74" s="18" t="e">
        <f t="shared" si="136"/>
        <v>#N/A</v>
      </c>
      <c r="BM74" s="18" t="e">
        <f t="shared" si="136"/>
        <v>#N/A</v>
      </c>
      <c r="BN74" s="18">
        <f t="shared" si="136"/>
        <v>0</v>
      </c>
      <c r="BO74" s="18" t="e">
        <f t="shared" si="136"/>
        <v>#N/A</v>
      </c>
      <c r="BP74" s="18">
        <f t="shared" si="136"/>
        <v>0</v>
      </c>
      <c r="BQ74" s="18">
        <f t="shared" si="136"/>
        <v>0</v>
      </c>
      <c r="BR74" s="18">
        <f t="shared" si="136"/>
        <v>0</v>
      </c>
      <c r="BS74" s="18" t="e">
        <f t="shared" ca="1" si="136"/>
        <v>#N/A</v>
      </c>
      <c r="BT74" s="18">
        <f t="shared" si="136"/>
        <v>0</v>
      </c>
      <c r="BU74" s="18">
        <f t="shared" si="136"/>
        <v>0</v>
      </c>
      <c r="BV74" s="18">
        <f t="shared" si="136"/>
        <v>0</v>
      </c>
      <c r="BW74" s="18">
        <f t="shared" si="136"/>
        <v>0</v>
      </c>
      <c r="BX74" s="18">
        <f t="shared" si="136"/>
        <v>0</v>
      </c>
      <c r="BY74" s="18">
        <f t="shared" si="136"/>
        <v>0</v>
      </c>
      <c r="CF74" s="29"/>
      <c r="CG74" s="29"/>
      <c r="CH74" s="29"/>
      <c r="CI74" s="29"/>
      <c r="CJ74" s="29"/>
      <c r="CK74" s="29"/>
    </row>
    <row r="75" spans="1:96" ht="13.5" customHeight="1">
      <c r="A75" s="222"/>
      <c r="B75" s="283"/>
      <c r="C75" s="277"/>
      <c r="D75" s="142">
        <v>16</v>
      </c>
      <c r="E75" s="135">
        <v>0.25</v>
      </c>
      <c r="F75" s="119"/>
      <c r="G75" s="119"/>
      <c r="H75" s="119"/>
      <c r="I75" s="121"/>
      <c r="J75" s="119">
        <v>2.5</v>
      </c>
      <c r="K75" s="108">
        <f t="shared" si="131"/>
        <v>1</v>
      </c>
      <c r="L75" s="110"/>
      <c r="M75" s="110"/>
      <c r="N75" s="110"/>
      <c r="O75" s="110"/>
      <c r="P75" s="115"/>
      <c r="Q75" s="110"/>
      <c r="R75" s="115">
        <f t="shared" si="117"/>
        <v>0</v>
      </c>
      <c r="S75" s="139" t="s">
        <v>41</v>
      </c>
      <c r="T75" s="93">
        <f t="shared" si="132"/>
        <v>0</v>
      </c>
      <c r="U75" s="139"/>
      <c r="V75" s="106"/>
      <c r="W75" s="105"/>
      <c r="X75" s="111"/>
      <c r="Y75" s="39">
        <f t="shared" si="119"/>
        <v>1</v>
      </c>
      <c r="Z75" s="39">
        <f t="shared" si="120"/>
        <v>1</v>
      </c>
      <c r="AA75" s="1">
        <f t="shared" si="121"/>
        <v>101</v>
      </c>
      <c r="AB75" s="32" t="str">
        <f t="shared" si="122"/>
        <v>0.25+0.25+0.25+0.25+0.25+0.25+0.25+0.25+0.25+0.25+0.25+0.25+0.25+0.25+0.25+0.25+0.25</v>
      </c>
      <c r="AC75" s="9" t="str">
        <f t="shared" si="123"/>
        <v/>
      </c>
      <c r="AD75" s="9" t="str">
        <f t="shared" si="124"/>
        <v/>
      </c>
      <c r="AE75" s="9" t="str">
        <f t="shared" si="125"/>
        <v/>
      </c>
      <c r="AF75" s="9" t="str">
        <f t="shared" si="126"/>
        <v/>
      </c>
      <c r="AG75" s="9" t="str">
        <f t="shared" si="127"/>
        <v/>
      </c>
      <c r="AH75" s="9" t="str">
        <f t="shared" si="128"/>
        <v/>
      </c>
      <c r="AI75" s="9" t="str">
        <f t="shared" si="129"/>
        <v>普通攻击</v>
      </c>
      <c r="AJ75" s="9">
        <f t="shared" si="130"/>
        <v>1</v>
      </c>
      <c r="AK75" s="9"/>
      <c r="AO75" s="29" t="s">
        <v>14</v>
      </c>
      <c r="AP75" s="55"/>
      <c r="AQ75" s="55"/>
      <c r="AR75" s="55"/>
      <c r="AS75" s="55"/>
      <c r="AT75" s="55"/>
      <c r="AU75" s="18">
        <f t="shared" si="135"/>
        <v>0</v>
      </c>
      <c r="AV75" s="55"/>
      <c r="AW75" s="55"/>
      <c r="AX75" s="55"/>
      <c r="AY75" s="55"/>
      <c r="AZ75" s="18">
        <f t="shared" ref="AZ75:BY75" si="137">(SUMIFS($T$58:$T$266,$S$58:$S$266,AZ$6,$D$58:$D$266,INT(SUBSTITUTE($AO8,"星","")),$W$58:$W$266,1)+SUMIFS($V$58:$V$266,$U$58:$U$266,AZ$6,$D$58:$D$266,INT(SUBSTITUTE($AO8,"星","")),$W$58:$W$266,1))*AZ50</f>
        <v>0</v>
      </c>
      <c r="BA75" s="18" t="e">
        <f t="shared" si="137"/>
        <v>#N/A</v>
      </c>
      <c r="BB75" s="18">
        <f t="shared" si="137"/>
        <v>0</v>
      </c>
      <c r="BC75" s="18">
        <f t="shared" si="137"/>
        <v>0</v>
      </c>
      <c r="BD75" s="18" t="e">
        <f t="shared" si="137"/>
        <v>#N/A</v>
      </c>
      <c r="BE75" s="18">
        <f t="shared" si="137"/>
        <v>0</v>
      </c>
      <c r="BF75" s="18">
        <f t="shared" si="137"/>
        <v>0</v>
      </c>
      <c r="BG75" s="18">
        <f t="shared" si="137"/>
        <v>0</v>
      </c>
      <c r="BH75" s="18">
        <f t="shared" si="137"/>
        <v>0</v>
      </c>
      <c r="BI75" s="18" t="e">
        <f t="shared" si="137"/>
        <v>#N/A</v>
      </c>
      <c r="BJ75" s="18">
        <f t="shared" si="137"/>
        <v>0</v>
      </c>
      <c r="BK75" s="18">
        <f t="shared" si="137"/>
        <v>0</v>
      </c>
      <c r="BL75" s="18" t="e">
        <f t="shared" si="137"/>
        <v>#N/A</v>
      </c>
      <c r="BM75" s="18" t="e">
        <f t="shared" si="137"/>
        <v>#N/A</v>
      </c>
      <c r="BN75" s="18">
        <f t="shared" si="137"/>
        <v>0</v>
      </c>
      <c r="BO75" s="18" t="e">
        <f t="shared" si="137"/>
        <v>#N/A</v>
      </c>
      <c r="BP75" s="18">
        <f t="shared" si="137"/>
        <v>0</v>
      </c>
      <c r="BQ75" s="18">
        <f t="shared" si="137"/>
        <v>0</v>
      </c>
      <c r="BR75" s="18">
        <f t="shared" si="137"/>
        <v>0</v>
      </c>
      <c r="BS75" s="18" t="e">
        <f t="shared" ca="1" si="137"/>
        <v>#N/A</v>
      </c>
      <c r="BT75" s="18">
        <f t="shared" si="137"/>
        <v>0</v>
      </c>
      <c r="BU75" s="18">
        <f t="shared" si="137"/>
        <v>0</v>
      </c>
      <c r="BV75" s="18">
        <f t="shared" si="137"/>
        <v>0</v>
      </c>
      <c r="BW75" s="18">
        <f t="shared" si="137"/>
        <v>0</v>
      </c>
      <c r="BX75" s="18">
        <f t="shared" si="137"/>
        <v>0</v>
      </c>
      <c r="BY75" s="18">
        <f t="shared" si="137"/>
        <v>0</v>
      </c>
      <c r="CF75" s="84" t="s">
        <v>144</v>
      </c>
      <c r="CG75" s="84"/>
      <c r="CH75" s="84"/>
      <c r="CI75" s="84"/>
      <c r="CJ75" s="84"/>
      <c r="CK75" s="85" t="s">
        <v>145</v>
      </c>
      <c r="CL75" s="85"/>
      <c r="CM75" s="85"/>
      <c r="CN75" s="85"/>
      <c r="CO75" s="85"/>
    </row>
    <row r="76" spans="1:96" ht="13.5" customHeight="1">
      <c r="A76" s="222"/>
      <c r="B76" s="281" t="s">
        <v>142</v>
      </c>
      <c r="C76" s="275" t="s">
        <v>17</v>
      </c>
      <c r="D76" s="113" t="s">
        <v>56</v>
      </c>
      <c r="E76" s="120" t="s">
        <v>59</v>
      </c>
      <c r="F76" s="11"/>
      <c r="G76" s="11"/>
      <c r="H76" s="11"/>
      <c r="I76" s="3"/>
      <c r="J76" s="3" t="s">
        <v>52</v>
      </c>
      <c r="K76" s="3" t="s">
        <v>57</v>
      </c>
      <c r="L76" s="11" t="s">
        <v>60</v>
      </c>
      <c r="M76" s="11" t="s">
        <v>61</v>
      </c>
      <c r="N76" s="11"/>
      <c r="O76" s="3"/>
      <c r="P76" s="94" t="s">
        <v>63</v>
      </c>
      <c r="Q76" s="1"/>
      <c r="R76" s="1"/>
      <c r="S76" s="1"/>
      <c r="T76" s="1"/>
      <c r="U76" s="1"/>
      <c r="V76" s="1"/>
      <c r="W76" s="112"/>
      <c r="X76" s="104"/>
      <c r="Y76" s="39">
        <f t="shared" si="119"/>
        <v>2</v>
      </c>
      <c r="Z76" s="39">
        <f t="shared" si="120"/>
        <v>1</v>
      </c>
      <c r="AA76" s="1">
        <f t="shared" si="121"/>
        <v>201</v>
      </c>
      <c r="AB76" s="32" t="str">
        <f t="shared" si="122"/>
        <v/>
      </c>
      <c r="AC76" s="9" t="str">
        <f t="shared" si="123"/>
        <v/>
      </c>
      <c r="AD76" s="9" t="str">
        <f t="shared" si="124"/>
        <v/>
      </c>
      <c r="AE76" s="9" t="str">
        <f t="shared" si="125"/>
        <v/>
      </c>
      <c r="AF76" s="9" t="str">
        <f t="shared" si="126"/>
        <v/>
      </c>
      <c r="AG76" s="9" t="str">
        <f t="shared" si="127"/>
        <v/>
      </c>
      <c r="AH76" s="9" t="str">
        <f t="shared" si="128"/>
        <v/>
      </c>
      <c r="AI76" s="9" t="str">
        <f t="shared" si="129"/>
        <v>怒气技能</v>
      </c>
      <c r="AJ76" s="9">
        <f t="shared" si="130"/>
        <v>2</v>
      </c>
      <c r="AK76" s="9"/>
      <c r="AO76" s="29" t="s">
        <v>1</v>
      </c>
      <c r="AP76" s="55"/>
      <c r="AQ76" s="55"/>
      <c r="AR76" s="55"/>
      <c r="AS76" s="55"/>
      <c r="AT76" s="55"/>
      <c r="AU76" s="18">
        <f t="shared" si="135"/>
        <v>0</v>
      </c>
      <c r="AV76" s="55"/>
      <c r="AW76" s="55"/>
      <c r="AX76" s="55"/>
      <c r="AY76" s="55"/>
      <c r="AZ76" s="18">
        <f t="shared" ref="AZ76:BY76" si="138">(SUMIFS($T$58:$T$266,$S$58:$S$266,AZ$6,$D$58:$D$266,INT(SUBSTITUTE($AO9,"星","")),$W$58:$W$266,1)+SUMIFS($V$58:$V$266,$U$58:$U$266,AZ$6,$D$58:$D$266,INT(SUBSTITUTE($AO9,"星","")),$W$58:$W$266,1))*AZ51</f>
        <v>0</v>
      </c>
      <c r="BA76" s="18" t="e">
        <f t="shared" si="138"/>
        <v>#N/A</v>
      </c>
      <c r="BB76" s="18">
        <f t="shared" si="138"/>
        <v>0</v>
      </c>
      <c r="BC76" s="18">
        <f t="shared" si="138"/>
        <v>0</v>
      </c>
      <c r="BD76" s="18" t="e">
        <f t="shared" si="138"/>
        <v>#N/A</v>
      </c>
      <c r="BE76" s="18">
        <f t="shared" si="138"/>
        <v>0</v>
      </c>
      <c r="BF76" s="18">
        <f t="shared" si="138"/>
        <v>0</v>
      </c>
      <c r="BG76" s="18">
        <f t="shared" si="138"/>
        <v>0</v>
      </c>
      <c r="BH76" s="18">
        <f t="shared" si="138"/>
        <v>0</v>
      </c>
      <c r="BI76" s="18" t="e">
        <f t="shared" si="138"/>
        <v>#N/A</v>
      </c>
      <c r="BJ76" s="18">
        <f t="shared" si="138"/>
        <v>0</v>
      </c>
      <c r="BK76" s="18">
        <f t="shared" si="138"/>
        <v>0</v>
      </c>
      <c r="BL76" s="18" t="e">
        <f t="shared" si="138"/>
        <v>#N/A</v>
      </c>
      <c r="BM76" s="18" t="e">
        <f t="shared" si="138"/>
        <v>#N/A</v>
      </c>
      <c r="BN76" s="18">
        <f t="shared" si="138"/>
        <v>0</v>
      </c>
      <c r="BO76" s="18" t="e">
        <f t="shared" si="138"/>
        <v>#N/A</v>
      </c>
      <c r="BP76" s="18">
        <f t="shared" si="138"/>
        <v>0</v>
      </c>
      <c r="BQ76" s="18">
        <f t="shared" si="138"/>
        <v>0</v>
      </c>
      <c r="BR76" s="18">
        <f t="shared" si="138"/>
        <v>0</v>
      </c>
      <c r="BS76" s="18" t="e">
        <f t="shared" ca="1" si="138"/>
        <v>#N/A</v>
      </c>
      <c r="BT76" s="18">
        <f t="shared" si="138"/>
        <v>0</v>
      </c>
      <c r="BU76" s="18">
        <f t="shared" si="138"/>
        <v>0</v>
      </c>
      <c r="BV76" s="18">
        <f t="shared" si="138"/>
        <v>0</v>
      </c>
      <c r="BW76" s="18">
        <f t="shared" si="138"/>
        <v>0</v>
      </c>
      <c r="BX76" s="18">
        <f t="shared" si="138"/>
        <v>0</v>
      </c>
      <c r="BY76" s="18">
        <f t="shared" si="138"/>
        <v>0</v>
      </c>
      <c r="CF76" s="29" t="s">
        <v>42</v>
      </c>
      <c r="CG76" s="29" t="s">
        <v>142</v>
      </c>
      <c r="CH76" s="29" t="s">
        <v>158</v>
      </c>
      <c r="CI76" s="29" t="s">
        <v>159</v>
      </c>
      <c r="CJ76" s="29" t="s">
        <v>160</v>
      </c>
      <c r="CK76" s="29" t="s">
        <v>42</v>
      </c>
      <c r="CL76" s="29" t="s">
        <v>142</v>
      </c>
      <c r="CM76" s="29" t="s">
        <v>158</v>
      </c>
      <c r="CN76" s="29" t="s">
        <v>159</v>
      </c>
      <c r="CO76" s="29" t="s">
        <v>160</v>
      </c>
    </row>
    <row r="77" spans="1:96" ht="13.5" customHeight="1">
      <c r="A77" s="222"/>
      <c r="B77" s="282"/>
      <c r="C77" s="276"/>
      <c r="D77" s="108">
        <v>0</v>
      </c>
      <c r="E77" s="136">
        <v>0.45</v>
      </c>
      <c r="F77" s="10"/>
      <c r="G77" s="10"/>
      <c r="H77" s="17"/>
      <c r="I77" s="17"/>
      <c r="J77" s="17">
        <v>0.9</v>
      </c>
      <c r="K77" s="51" t="str">
        <f>K149</f>
        <v>3,27</v>
      </c>
      <c r="L77" s="10">
        <v>2</v>
      </c>
      <c r="M77" s="10">
        <f ca="1">INDEX(相关演算!$GF$14:$GF$100,MATCH("骊姬",相关演算!$FG$14:$FG$100,0))</f>
        <v>2</v>
      </c>
      <c r="N77" s="10"/>
      <c r="O77" s="17"/>
      <c r="P77" s="95">
        <f ca="1">E77*M77*J77</f>
        <v>0.81</v>
      </c>
      <c r="Q77" s="17"/>
      <c r="R77" s="115">
        <f ca="1">IF(T77=0,0,T77*INDEX($AP$49:$BY$65,D77+1,MATCH(S77,$AP$48:$BY$48,0)))+IF(V77="",0,V77*INDEX($AP$49:$BY$65,D77+1,MATCH(U77,$AP$48:$BY$48,0)))</f>
        <v>0.63956621175687378</v>
      </c>
      <c r="S77" s="51" t="s">
        <v>37</v>
      </c>
      <c r="T77" s="44">
        <f t="shared" ref="T77:T83" ca="1" si="139">0.5*辅助效用(K77,-1,$D$4,"兵力转换",输出系数,"当前士兵目标",P77)+0.5*辅助效用(K77,-1,$D$4,"生存转换",输出系数,"当前将领目标",P77)</f>
        <v>2.174252888194229E-4</v>
      </c>
      <c r="U77" s="51" t="s">
        <v>50</v>
      </c>
      <c r="V77" s="28">
        <f>持续效用(K77,L77,$D$4,$A$1)</f>
        <v>5.8082295046060814E-2</v>
      </c>
      <c r="W77" s="105"/>
      <c r="X77" s="111"/>
      <c r="Y77" s="39">
        <f t="shared" si="119"/>
        <v>2</v>
      </c>
      <c r="Z77" s="39">
        <f t="shared" si="120"/>
        <v>1</v>
      </c>
      <c r="AA77" s="1">
        <f t="shared" si="121"/>
        <v>201</v>
      </c>
      <c r="AB77" s="32">
        <f t="shared" si="122"/>
        <v>0.45</v>
      </c>
      <c r="AC77" s="9" t="str">
        <f t="shared" si="123"/>
        <v/>
      </c>
      <c r="AD77" s="9" t="str">
        <f t="shared" si="124"/>
        <v/>
      </c>
      <c r="AE77" s="9" t="str">
        <f t="shared" si="125"/>
        <v/>
      </c>
      <c r="AF77" s="9" t="str">
        <f t="shared" si="126"/>
        <v/>
      </c>
      <c r="AG77" s="9" t="str">
        <f t="shared" si="127"/>
        <v/>
      </c>
      <c r="AH77" s="9" t="str">
        <f t="shared" si="128"/>
        <v/>
      </c>
      <c r="AI77" s="9" t="str">
        <f t="shared" si="129"/>
        <v>怒气技能</v>
      </c>
      <c r="AJ77" s="9">
        <f t="shared" si="130"/>
        <v>2</v>
      </c>
      <c r="AK77" s="9"/>
      <c r="AO77" s="29" t="s">
        <v>2</v>
      </c>
      <c r="AP77" s="55"/>
      <c r="AQ77" s="55"/>
      <c r="AR77" s="55"/>
      <c r="AS77" s="55"/>
      <c r="AT77" s="55"/>
      <c r="AU77" s="18">
        <f t="shared" si="135"/>
        <v>0</v>
      </c>
      <c r="AV77" s="55"/>
      <c r="AW77" s="55"/>
      <c r="AX77" s="55"/>
      <c r="AY77" s="55"/>
      <c r="AZ77" s="18">
        <f t="shared" ref="AZ77:BY77" si="140">(SUMIFS($T$58:$T$266,$S$58:$S$266,AZ$6,$D$58:$D$266,INT(SUBSTITUTE($AO10,"星","")),$W$58:$W$266,1)+SUMIFS($V$58:$V$266,$U$58:$U$266,AZ$6,$D$58:$D$266,INT(SUBSTITUTE($AO10,"星","")),$W$58:$W$266,1))*AZ52</f>
        <v>0</v>
      </c>
      <c r="BA77" s="18" t="e">
        <f t="shared" si="140"/>
        <v>#N/A</v>
      </c>
      <c r="BB77" s="18">
        <f t="shared" si="140"/>
        <v>0</v>
      </c>
      <c r="BC77" s="18">
        <f t="shared" si="140"/>
        <v>0</v>
      </c>
      <c r="BD77" s="18" t="e">
        <f t="shared" si="140"/>
        <v>#N/A</v>
      </c>
      <c r="BE77" s="18">
        <f t="shared" si="140"/>
        <v>0</v>
      </c>
      <c r="BF77" s="18">
        <f t="shared" si="140"/>
        <v>0</v>
      </c>
      <c r="BG77" s="18">
        <f t="shared" si="140"/>
        <v>0</v>
      </c>
      <c r="BH77" s="18">
        <f t="shared" si="140"/>
        <v>0</v>
      </c>
      <c r="BI77" s="18" t="e">
        <f t="shared" si="140"/>
        <v>#N/A</v>
      </c>
      <c r="BJ77" s="18">
        <f t="shared" si="140"/>
        <v>0</v>
      </c>
      <c r="BK77" s="18">
        <f t="shared" si="140"/>
        <v>0</v>
      </c>
      <c r="BL77" s="18" t="e">
        <f t="shared" si="140"/>
        <v>#N/A</v>
      </c>
      <c r="BM77" s="18" t="e">
        <f t="shared" si="140"/>
        <v>#N/A</v>
      </c>
      <c r="BN77" s="18">
        <f t="shared" si="140"/>
        <v>0</v>
      </c>
      <c r="BO77" s="18" t="e">
        <f t="shared" si="140"/>
        <v>#N/A</v>
      </c>
      <c r="BP77" s="18">
        <f t="shared" si="140"/>
        <v>0</v>
      </c>
      <c r="BQ77" s="18">
        <f t="shared" si="140"/>
        <v>0</v>
      </c>
      <c r="BR77" s="18">
        <f t="shared" si="140"/>
        <v>0</v>
      </c>
      <c r="BS77" s="18" t="e">
        <f t="shared" ca="1" si="140"/>
        <v>#N/A</v>
      </c>
      <c r="BT77" s="18">
        <f t="shared" si="140"/>
        <v>0</v>
      </c>
      <c r="BU77" s="18">
        <f t="shared" si="140"/>
        <v>0</v>
      </c>
      <c r="BV77" s="18">
        <f t="shared" si="140"/>
        <v>0</v>
      </c>
      <c r="BW77" s="18">
        <f t="shared" si="140"/>
        <v>0</v>
      </c>
      <c r="BX77" s="18">
        <f t="shared" si="140"/>
        <v>0</v>
      </c>
      <c r="BY77" s="18">
        <f t="shared" si="140"/>
        <v>0</v>
      </c>
      <c r="CE77" s="29" t="s">
        <v>27</v>
      </c>
      <c r="CF77" s="29">
        <f t="shared" ref="CF77:CF93" si="141">SUMIFS($R$58:$R$266,$AJ$58:$AJ$266,1,$D$58:$D$266,INT(SUBSTITUTE($AO7,"星","")))</f>
        <v>0</v>
      </c>
      <c r="CG77" s="29">
        <f t="shared" ref="CG77:CG93" ca="1" si="142">SUMIFS($R$58:$R$266,$AJ$58:$AJ$266,2,$D$58:$D$266,INT(SUBSTITUTE($AO7,"星","")))</f>
        <v>1.1004088799518132</v>
      </c>
      <c r="CH77" s="29">
        <f t="shared" ref="CH77:CH93" si="143">SUMIFS($R$58:$R$266,$AJ$58:$AJ$266,3,$D$58:$D$266,INT(SUBSTITUTE($AO7,"星","")))</f>
        <v>0.64644464017368464</v>
      </c>
      <c r="CI77" s="29">
        <f t="shared" ref="CI77:CI93" ca="1" si="144">SUMIFS($R$58:$R$266,$AJ$58:$AJ$266,4,$D$58:$D$266,INT(SUBSTITUTE($AO7,"星","")))</f>
        <v>-0.1056971158615857</v>
      </c>
      <c r="CJ77" s="29">
        <f t="shared" ref="CJ77:CJ93" ca="1" si="145">SUMIFS($R$58:$R$266,$AJ$58:$AJ$266,5,$D$58:$D$266,INT(SUBSTITUTE($AO7,"星","")))</f>
        <v>0.26353384722493867</v>
      </c>
      <c r="CK77" s="148">
        <f ca="1">CF77/SUM($CF77:$CJ77)</f>
        <v>0</v>
      </c>
      <c r="CL77" s="148">
        <f t="shared" ref="CL77:CO84" ca="1" si="146">CG77/SUM($CF77:$CJ77)</f>
        <v>0.57773639524413478</v>
      </c>
      <c r="CM77" s="148">
        <f t="shared" ca="1" si="146"/>
        <v>0.33939620348682642</v>
      </c>
      <c r="CN77" s="148">
        <f t="shared" ca="1" si="146"/>
        <v>-5.5493073364010125E-2</v>
      </c>
      <c r="CO77" s="148">
        <f t="shared" ca="1" si="146"/>
        <v>0.1383604746330489</v>
      </c>
    </row>
    <row r="78" spans="1:96" ht="13.5" customHeight="1">
      <c r="A78" s="222"/>
      <c r="B78" s="282"/>
      <c r="C78" s="276"/>
      <c r="D78" s="138">
        <v>1</v>
      </c>
      <c r="E78" s="136">
        <v>0.55000000000000004</v>
      </c>
      <c r="F78" s="10"/>
      <c r="G78" s="10"/>
      <c r="H78" s="17"/>
      <c r="I78" s="17"/>
      <c r="J78" s="17">
        <v>0.9</v>
      </c>
      <c r="K78" s="51" t="str">
        <f>K150</f>
        <v>3,27</v>
      </c>
      <c r="L78" s="10">
        <v>2</v>
      </c>
      <c r="M78" s="10">
        <f ca="1">INDEX(相关演算!$GF$14:$GF$100,MATCH("骊姬",相关演算!$FG$14:$FG$100,0))</f>
        <v>2</v>
      </c>
      <c r="N78" s="10"/>
      <c r="O78" s="17"/>
      <c r="P78" s="95">
        <f t="shared" ref="P78:P83" ca="1" si="147">E78*M78*J78</f>
        <v>0.9900000000000001</v>
      </c>
      <c r="Q78" s="17"/>
      <c r="R78" s="115">
        <f t="shared" ref="R78:R93" ca="1" si="148">IF(T78=0,0,T78*INDEX($AP$49:$BY$65,D78+1,MATCH(S78,$AP$48:$BY$48,0)))+IF(V78="",0,V78*INDEX($AP$49:$BY$65,D78+1,MATCH(U78,$AP$48:$BY$48,0)))</f>
        <v>0.81027902619049708</v>
      </c>
      <c r="S78" s="51" t="s">
        <v>37</v>
      </c>
      <c r="T78" s="44">
        <f t="shared" ca="1" si="139"/>
        <v>2.6574218457879497E-4</v>
      </c>
      <c r="U78" s="51" t="s">
        <v>50</v>
      </c>
      <c r="V78" s="28">
        <f t="shared" ref="V78:V83" si="149">持续效用(K78,L78,$D$4,$A$1)</f>
        <v>5.8082295046060814E-2</v>
      </c>
      <c r="W78" s="105"/>
      <c r="X78" s="111"/>
      <c r="Y78" s="39">
        <f t="shared" si="119"/>
        <v>2</v>
      </c>
      <c r="Z78" s="39">
        <f t="shared" si="120"/>
        <v>1</v>
      </c>
      <c r="AA78" s="1">
        <f t="shared" si="121"/>
        <v>201</v>
      </c>
      <c r="AB78" s="32" t="str">
        <f t="shared" si="122"/>
        <v>0.45+0.55</v>
      </c>
      <c r="AC78" s="9" t="str">
        <f t="shared" si="123"/>
        <v/>
      </c>
      <c r="AD78" s="9" t="str">
        <f t="shared" si="124"/>
        <v/>
      </c>
      <c r="AE78" s="9" t="str">
        <f t="shared" si="125"/>
        <v/>
      </c>
      <c r="AF78" s="9" t="str">
        <f t="shared" si="126"/>
        <v/>
      </c>
      <c r="AG78" s="9" t="str">
        <f t="shared" si="127"/>
        <v/>
      </c>
      <c r="AH78" s="9" t="str">
        <f t="shared" si="128"/>
        <v/>
      </c>
      <c r="AI78" s="9" t="str">
        <f t="shared" si="129"/>
        <v>怒气技能</v>
      </c>
      <c r="AJ78" s="9">
        <f t="shared" si="130"/>
        <v>2</v>
      </c>
      <c r="AK78" s="9"/>
      <c r="AO78" s="29" t="s">
        <v>3</v>
      </c>
      <c r="AP78" s="55"/>
      <c r="AQ78" s="55"/>
      <c r="AR78" s="55"/>
      <c r="AS78" s="55"/>
      <c r="AT78" s="55"/>
      <c r="AU78" s="18">
        <f t="shared" si="135"/>
        <v>0</v>
      </c>
      <c r="AV78" s="55"/>
      <c r="AW78" s="55"/>
      <c r="AX78" s="55"/>
      <c r="AY78" s="55"/>
      <c r="AZ78" s="18">
        <f t="shared" ref="AZ78:BY78" si="150">(SUMIFS($T$58:$T$266,$S$58:$S$266,AZ$6,$D$58:$D$266,INT(SUBSTITUTE($AO11,"星","")),$W$58:$W$266,1)+SUMIFS($V$58:$V$266,$U$58:$U$266,AZ$6,$D$58:$D$266,INT(SUBSTITUTE($AO11,"星","")),$W$58:$W$266,1))*AZ53</f>
        <v>0</v>
      </c>
      <c r="BA78" s="18" t="e">
        <f t="shared" si="150"/>
        <v>#N/A</v>
      </c>
      <c r="BB78" s="18">
        <f t="shared" si="150"/>
        <v>0</v>
      </c>
      <c r="BC78" s="18">
        <f t="shared" si="150"/>
        <v>0</v>
      </c>
      <c r="BD78" s="18" t="e">
        <f t="shared" si="150"/>
        <v>#N/A</v>
      </c>
      <c r="BE78" s="18">
        <f t="shared" si="150"/>
        <v>0</v>
      </c>
      <c r="BF78" s="18">
        <f t="shared" si="150"/>
        <v>0</v>
      </c>
      <c r="BG78" s="18">
        <f t="shared" si="150"/>
        <v>0</v>
      </c>
      <c r="BH78" s="18">
        <f t="shared" si="150"/>
        <v>0</v>
      </c>
      <c r="BI78" s="18" t="e">
        <f t="shared" si="150"/>
        <v>#N/A</v>
      </c>
      <c r="BJ78" s="18">
        <f t="shared" si="150"/>
        <v>0</v>
      </c>
      <c r="BK78" s="18">
        <f t="shared" si="150"/>
        <v>0</v>
      </c>
      <c r="BL78" s="18" t="e">
        <f t="shared" si="150"/>
        <v>#N/A</v>
      </c>
      <c r="BM78" s="18" t="e">
        <f t="shared" si="150"/>
        <v>#N/A</v>
      </c>
      <c r="BN78" s="18">
        <f t="shared" si="150"/>
        <v>0</v>
      </c>
      <c r="BO78" s="18" t="e">
        <f t="shared" si="150"/>
        <v>#N/A</v>
      </c>
      <c r="BP78" s="18">
        <f t="shared" si="150"/>
        <v>0</v>
      </c>
      <c r="BQ78" s="18">
        <f t="shared" si="150"/>
        <v>0</v>
      </c>
      <c r="BR78" s="18">
        <f t="shared" si="150"/>
        <v>0</v>
      </c>
      <c r="BS78" s="18" t="e">
        <f t="shared" ca="1" si="150"/>
        <v>#N/A</v>
      </c>
      <c r="BT78" s="18">
        <f t="shared" si="150"/>
        <v>0</v>
      </c>
      <c r="BU78" s="18">
        <f t="shared" si="150"/>
        <v>0</v>
      </c>
      <c r="BV78" s="18">
        <f t="shared" si="150"/>
        <v>0</v>
      </c>
      <c r="BW78" s="18">
        <f t="shared" si="150"/>
        <v>0</v>
      </c>
      <c r="BX78" s="18">
        <f t="shared" si="150"/>
        <v>0</v>
      </c>
      <c r="BY78" s="18">
        <f t="shared" si="150"/>
        <v>0</v>
      </c>
      <c r="CE78" s="29" t="s">
        <v>14</v>
      </c>
      <c r="CF78" s="29">
        <f t="shared" si="141"/>
        <v>0</v>
      </c>
      <c r="CG78" s="29">
        <f t="shared" ca="1" si="142"/>
        <v>1.2742264596777757</v>
      </c>
      <c r="CH78" s="29">
        <f t="shared" si="143"/>
        <v>0.82291448803040534</v>
      </c>
      <c r="CI78" s="29">
        <f t="shared" ca="1" si="144"/>
        <v>-0.17403175365083934</v>
      </c>
      <c r="CJ78" s="29">
        <f t="shared" ca="1" si="145"/>
        <v>0.35117576302193471</v>
      </c>
      <c r="CK78" s="148">
        <f t="shared" ref="CK78:CK84" ca="1" si="151">CF78/SUM($CF78:$CJ78)</f>
        <v>0</v>
      </c>
      <c r="CL78" s="148">
        <f t="shared" ca="1" si="146"/>
        <v>0.56027563991549512</v>
      </c>
      <c r="CM78" s="148">
        <f t="shared" ca="1" si="146"/>
        <v>0.36183438028241793</v>
      </c>
      <c r="CN78" s="148">
        <f t="shared" ca="1" si="146"/>
        <v>-7.6521525198116599E-2</v>
      </c>
      <c r="CO78" s="148">
        <f t="shared" ca="1" si="146"/>
        <v>0.1544115050002037</v>
      </c>
    </row>
    <row r="79" spans="1:96" ht="13.5" customHeight="1">
      <c r="A79" s="222"/>
      <c r="B79" s="282"/>
      <c r="C79" s="276"/>
      <c r="D79" s="108">
        <v>2</v>
      </c>
      <c r="E79" s="136">
        <v>0.65</v>
      </c>
      <c r="F79" s="10"/>
      <c r="G79" s="10"/>
      <c r="H79" s="44"/>
      <c r="I79" s="44"/>
      <c r="J79" s="17">
        <v>0.9</v>
      </c>
      <c r="K79" s="51" t="str">
        <f>K151</f>
        <v>3,27</v>
      </c>
      <c r="L79" s="10">
        <v>2</v>
      </c>
      <c r="M79" s="10">
        <f ca="1">INDEX(相关演算!$GF$14:$GF$100,MATCH("骊姬",相关演算!$FG$14:$FG$100,0))</f>
        <v>2</v>
      </c>
      <c r="N79" s="10"/>
      <c r="O79" s="44"/>
      <c r="P79" s="95">
        <f t="shared" ca="1" si="147"/>
        <v>1.1700000000000002</v>
      </c>
      <c r="Q79" s="17"/>
      <c r="R79" s="115">
        <f t="shared" ca="1" si="148"/>
        <v>0.98669361377578479</v>
      </c>
      <c r="S79" s="51" t="s">
        <v>37</v>
      </c>
      <c r="T79" s="44">
        <f t="shared" ca="1" si="139"/>
        <v>3.140591403056621E-4</v>
      </c>
      <c r="U79" s="51" t="s">
        <v>50</v>
      </c>
      <c r="V79" s="28">
        <f t="shared" si="149"/>
        <v>5.8082295046060814E-2</v>
      </c>
      <c r="W79" s="105"/>
      <c r="X79" s="111"/>
      <c r="Y79" s="39">
        <f t="shared" si="119"/>
        <v>2</v>
      </c>
      <c r="Z79" s="39">
        <f t="shared" si="120"/>
        <v>1</v>
      </c>
      <c r="AA79" s="1">
        <f t="shared" si="121"/>
        <v>201</v>
      </c>
      <c r="AB79" s="32" t="str">
        <f t="shared" si="122"/>
        <v>0.45+0.55+0.65</v>
      </c>
      <c r="AC79" s="9" t="str">
        <f t="shared" si="123"/>
        <v/>
      </c>
      <c r="AD79" s="9" t="str">
        <f t="shared" si="124"/>
        <v/>
      </c>
      <c r="AE79" s="9" t="str">
        <f t="shared" si="125"/>
        <v/>
      </c>
      <c r="AF79" s="9" t="str">
        <f t="shared" si="126"/>
        <v/>
      </c>
      <c r="AG79" s="9" t="str">
        <f t="shared" si="127"/>
        <v/>
      </c>
      <c r="AH79" s="9" t="str">
        <f t="shared" si="128"/>
        <v/>
      </c>
      <c r="AI79" s="9" t="str">
        <f t="shared" si="129"/>
        <v>怒气技能</v>
      </c>
      <c r="AJ79" s="9">
        <f t="shared" si="130"/>
        <v>2</v>
      </c>
      <c r="AK79" s="9"/>
      <c r="AO79" s="29" t="s">
        <v>4</v>
      </c>
      <c r="AP79" s="55"/>
      <c r="AQ79" s="55"/>
      <c r="AR79" s="55"/>
      <c r="AS79" s="55"/>
      <c r="AT79" s="55"/>
      <c r="AU79" s="18">
        <f t="shared" si="135"/>
        <v>0</v>
      </c>
      <c r="AV79" s="55"/>
      <c r="AW79" s="55"/>
      <c r="AX79" s="55"/>
      <c r="AY79" s="55"/>
      <c r="AZ79" s="18">
        <f t="shared" ref="AZ79:BY79" si="152">(SUMIFS($T$58:$T$266,$S$58:$S$266,AZ$6,$D$58:$D$266,INT(SUBSTITUTE($AO12,"星","")),$W$58:$W$266,1)+SUMIFS($V$58:$V$266,$U$58:$U$266,AZ$6,$D$58:$D$266,INT(SUBSTITUTE($AO12,"星","")),$W$58:$W$266,1))*AZ54</f>
        <v>0</v>
      </c>
      <c r="BA79" s="18" t="e">
        <f t="shared" si="152"/>
        <v>#N/A</v>
      </c>
      <c r="BB79" s="18">
        <f t="shared" si="152"/>
        <v>0</v>
      </c>
      <c r="BC79" s="18">
        <f t="shared" si="152"/>
        <v>0</v>
      </c>
      <c r="BD79" s="18" t="e">
        <f t="shared" si="152"/>
        <v>#N/A</v>
      </c>
      <c r="BE79" s="18">
        <f t="shared" si="152"/>
        <v>0</v>
      </c>
      <c r="BF79" s="18">
        <f t="shared" si="152"/>
        <v>0</v>
      </c>
      <c r="BG79" s="18">
        <f t="shared" si="152"/>
        <v>0</v>
      </c>
      <c r="BH79" s="18">
        <f t="shared" si="152"/>
        <v>0</v>
      </c>
      <c r="BI79" s="18" t="e">
        <f t="shared" si="152"/>
        <v>#N/A</v>
      </c>
      <c r="BJ79" s="18">
        <f t="shared" si="152"/>
        <v>0</v>
      </c>
      <c r="BK79" s="18">
        <f t="shared" si="152"/>
        <v>0</v>
      </c>
      <c r="BL79" s="18" t="e">
        <f t="shared" si="152"/>
        <v>#N/A</v>
      </c>
      <c r="BM79" s="18" t="e">
        <f t="shared" si="152"/>
        <v>#N/A</v>
      </c>
      <c r="BN79" s="18">
        <f t="shared" si="152"/>
        <v>0</v>
      </c>
      <c r="BO79" s="18" t="e">
        <f t="shared" si="152"/>
        <v>#N/A</v>
      </c>
      <c r="BP79" s="18">
        <f t="shared" si="152"/>
        <v>0</v>
      </c>
      <c r="BQ79" s="18">
        <f t="shared" si="152"/>
        <v>0</v>
      </c>
      <c r="BR79" s="18">
        <f t="shared" si="152"/>
        <v>0</v>
      </c>
      <c r="BS79" s="18" t="e">
        <f t="shared" ca="1" si="152"/>
        <v>#N/A</v>
      </c>
      <c r="BT79" s="18">
        <f t="shared" si="152"/>
        <v>0</v>
      </c>
      <c r="BU79" s="18">
        <f t="shared" si="152"/>
        <v>0</v>
      </c>
      <c r="BV79" s="18">
        <f t="shared" si="152"/>
        <v>0</v>
      </c>
      <c r="BW79" s="18">
        <f t="shared" si="152"/>
        <v>0</v>
      </c>
      <c r="BX79" s="18">
        <f t="shared" si="152"/>
        <v>0</v>
      </c>
      <c r="BY79" s="18">
        <f t="shared" si="152"/>
        <v>0</v>
      </c>
      <c r="CE79" s="29" t="s">
        <v>1</v>
      </c>
      <c r="CF79" s="29">
        <f t="shared" si="141"/>
        <v>0</v>
      </c>
      <c r="CG79" s="29">
        <f t="shared" ca="1" si="142"/>
        <v>1.4537458125554026</v>
      </c>
      <c r="CH79" s="29">
        <f t="shared" si="143"/>
        <v>1.0053278110124464</v>
      </c>
      <c r="CI79" s="29">
        <f t="shared" ca="1" si="144"/>
        <v>-0.24448747087462208</v>
      </c>
      <c r="CJ79" s="29">
        <f t="shared" ca="1" si="145"/>
        <v>0.45046275237029065</v>
      </c>
      <c r="CK79" s="148">
        <f t="shared" ca="1" si="151"/>
        <v>0</v>
      </c>
      <c r="CL79" s="148">
        <f t="shared" ca="1" si="146"/>
        <v>0.54548560433293625</v>
      </c>
      <c r="CM79" s="148">
        <f t="shared" ca="1" si="146"/>
        <v>0.37722677775344088</v>
      </c>
      <c r="CN79" s="148">
        <f t="shared" ca="1" si="146"/>
        <v>-9.1738455684660367E-2</v>
      </c>
      <c r="CO79" s="148">
        <f t="shared" ca="1" si="146"/>
        <v>0.16902607359828342</v>
      </c>
    </row>
    <row r="80" spans="1:96" ht="13.5" customHeight="1">
      <c r="A80" s="222"/>
      <c r="B80" s="282"/>
      <c r="C80" s="276"/>
      <c r="D80" s="138">
        <v>3</v>
      </c>
      <c r="E80" s="136">
        <v>0.75</v>
      </c>
      <c r="F80" s="10"/>
      <c r="G80" s="10"/>
      <c r="H80" s="4"/>
      <c r="I80" s="4"/>
      <c r="J80" s="17">
        <v>0.9</v>
      </c>
      <c r="K80" s="51" t="str">
        <f t="shared" ref="K80:K93" si="153">K152</f>
        <v>3,27</v>
      </c>
      <c r="L80" s="10">
        <v>2</v>
      </c>
      <c r="M80" s="10">
        <f ca="1">INDEX(相关演算!$GF$14:$GF$100,MATCH("骊姬",相关演算!$FG$14:$FG$100,0))</f>
        <v>2</v>
      </c>
      <c r="N80" s="10"/>
      <c r="O80" s="4"/>
      <c r="P80" s="95">
        <f t="shared" ca="1" si="147"/>
        <v>1.35</v>
      </c>
      <c r="Q80" s="17"/>
      <c r="R80" s="115">
        <f t="shared" ca="1" si="148"/>
        <v>1.1688099851273177</v>
      </c>
      <c r="S80" s="51" t="s">
        <v>37</v>
      </c>
      <c r="T80" s="44">
        <f t="shared" ca="1" si="139"/>
        <v>3.6237615600002429E-4</v>
      </c>
      <c r="U80" s="51" t="s">
        <v>50</v>
      </c>
      <c r="V80" s="28">
        <f t="shared" si="149"/>
        <v>5.8082295046060814E-2</v>
      </c>
      <c r="W80" s="105"/>
      <c r="X80" s="111"/>
      <c r="Y80" s="39">
        <f t="shared" si="119"/>
        <v>2</v>
      </c>
      <c r="Z80" s="39">
        <f t="shared" si="120"/>
        <v>1</v>
      </c>
      <c r="AA80" s="1">
        <f t="shared" si="121"/>
        <v>201</v>
      </c>
      <c r="AB80" s="32" t="str">
        <f t="shared" si="122"/>
        <v>0.45+0.55+0.65+0.75</v>
      </c>
      <c r="AC80" s="9" t="str">
        <f t="shared" si="123"/>
        <v/>
      </c>
      <c r="AD80" s="9" t="str">
        <f t="shared" si="124"/>
        <v/>
      </c>
      <c r="AE80" s="9" t="str">
        <f t="shared" si="125"/>
        <v/>
      </c>
      <c r="AF80" s="9" t="str">
        <f t="shared" si="126"/>
        <v/>
      </c>
      <c r="AG80" s="9" t="str">
        <f t="shared" si="127"/>
        <v/>
      </c>
      <c r="AH80" s="9" t="str">
        <f t="shared" si="128"/>
        <v/>
      </c>
      <c r="AI80" s="9" t="str">
        <f t="shared" si="129"/>
        <v>怒气技能</v>
      </c>
      <c r="AJ80" s="9">
        <f t="shared" si="130"/>
        <v>2</v>
      </c>
      <c r="AK80" s="9"/>
      <c r="AO80" s="29" t="s">
        <v>15</v>
      </c>
      <c r="AP80" s="55"/>
      <c r="AQ80" s="55"/>
      <c r="AR80" s="55"/>
      <c r="AS80" s="55"/>
      <c r="AT80" s="55"/>
      <c r="AU80" s="18">
        <f t="shared" si="135"/>
        <v>0</v>
      </c>
      <c r="AV80" s="55"/>
      <c r="AW80" s="55"/>
      <c r="AX80" s="55"/>
      <c r="AY80" s="55"/>
      <c r="AZ80" s="18">
        <f t="shared" ref="AZ80:BY80" si="154">(SUMIFS($T$58:$T$266,$S$58:$S$266,AZ$6,$D$58:$D$266,INT(SUBSTITUTE($AO13,"星","")),$W$58:$W$266,1)+SUMIFS($V$58:$V$266,$U$58:$U$266,AZ$6,$D$58:$D$266,INT(SUBSTITUTE($AO13,"星","")),$W$58:$W$266,1))*AZ55</f>
        <v>0</v>
      </c>
      <c r="BA80" s="18" t="e">
        <f t="shared" si="154"/>
        <v>#N/A</v>
      </c>
      <c r="BB80" s="18">
        <f t="shared" si="154"/>
        <v>0</v>
      </c>
      <c r="BC80" s="18">
        <f t="shared" si="154"/>
        <v>0</v>
      </c>
      <c r="BD80" s="18" t="e">
        <f t="shared" si="154"/>
        <v>#N/A</v>
      </c>
      <c r="BE80" s="18">
        <f t="shared" si="154"/>
        <v>0</v>
      </c>
      <c r="BF80" s="18">
        <f t="shared" si="154"/>
        <v>0</v>
      </c>
      <c r="BG80" s="18">
        <f t="shared" si="154"/>
        <v>0</v>
      </c>
      <c r="BH80" s="18">
        <f t="shared" si="154"/>
        <v>0</v>
      </c>
      <c r="BI80" s="18" t="e">
        <f t="shared" si="154"/>
        <v>#N/A</v>
      </c>
      <c r="BJ80" s="18">
        <f t="shared" si="154"/>
        <v>0</v>
      </c>
      <c r="BK80" s="18">
        <f t="shared" si="154"/>
        <v>0</v>
      </c>
      <c r="BL80" s="18" t="e">
        <f t="shared" si="154"/>
        <v>#N/A</v>
      </c>
      <c r="BM80" s="18" t="e">
        <f t="shared" si="154"/>
        <v>#N/A</v>
      </c>
      <c r="BN80" s="18">
        <f t="shared" si="154"/>
        <v>0</v>
      </c>
      <c r="BO80" s="18" t="e">
        <f t="shared" si="154"/>
        <v>#N/A</v>
      </c>
      <c r="BP80" s="18">
        <f t="shared" si="154"/>
        <v>0</v>
      </c>
      <c r="BQ80" s="18">
        <f t="shared" si="154"/>
        <v>0</v>
      </c>
      <c r="BR80" s="18">
        <f t="shared" si="154"/>
        <v>0</v>
      </c>
      <c r="BS80" s="18" t="e">
        <f t="shared" ca="1" si="154"/>
        <v>#N/A</v>
      </c>
      <c r="BT80" s="18">
        <f t="shared" si="154"/>
        <v>0</v>
      </c>
      <c r="BU80" s="18">
        <f t="shared" si="154"/>
        <v>0</v>
      </c>
      <c r="BV80" s="18">
        <f t="shared" si="154"/>
        <v>0</v>
      </c>
      <c r="BW80" s="18">
        <f t="shared" si="154"/>
        <v>0</v>
      </c>
      <c r="BX80" s="18">
        <f t="shared" si="154"/>
        <v>0</v>
      </c>
      <c r="BY80" s="18">
        <f t="shared" si="154"/>
        <v>0</v>
      </c>
      <c r="CE80" s="29" t="s">
        <v>2</v>
      </c>
      <c r="CF80" s="29">
        <f t="shared" si="141"/>
        <v>0</v>
      </c>
      <c r="CG80" s="29">
        <f t="shared" ca="1" si="142"/>
        <v>1.6389669491992749</v>
      </c>
      <c r="CH80" s="29">
        <f t="shared" si="143"/>
        <v>1.193684609119807</v>
      </c>
      <c r="CI80" s="29">
        <f t="shared" ca="1" si="144"/>
        <v>-0.31706426946628685</v>
      </c>
      <c r="CJ80" s="29">
        <f t="shared" ca="1" si="145"/>
        <v>0.56139482588458844</v>
      </c>
      <c r="CK80" s="148">
        <f t="shared" ca="1" si="151"/>
        <v>0</v>
      </c>
      <c r="CL80" s="148">
        <f t="shared" ca="1" si="146"/>
        <v>0.5326540383024484</v>
      </c>
      <c r="CM80" s="148">
        <f t="shared" ca="1" si="146"/>
        <v>0.38794005444574597</v>
      </c>
      <c r="CN80" s="148">
        <f t="shared" ca="1" si="146"/>
        <v>-0.10304391044318693</v>
      </c>
      <c r="CO80" s="148">
        <f t="shared" ca="1" si="146"/>
        <v>0.18244981769499263</v>
      </c>
    </row>
    <row r="81" spans="1:93" ht="13.5" customHeight="1">
      <c r="A81" s="222"/>
      <c r="B81" s="282"/>
      <c r="C81" s="276"/>
      <c r="D81" s="108">
        <v>4</v>
      </c>
      <c r="E81" s="136">
        <v>0.85</v>
      </c>
      <c r="F81" s="10"/>
      <c r="G81" s="10"/>
      <c r="H81" s="25"/>
      <c r="I81" s="25"/>
      <c r="J81" s="17">
        <v>0.9</v>
      </c>
      <c r="K81" s="51" t="str">
        <f t="shared" si="153"/>
        <v>3,27</v>
      </c>
      <c r="L81" s="10">
        <v>2</v>
      </c>
      <c r="M81" s="10">
        <f ca="1">INDEX(相关演算!$GF$14:$GF$100,MATCH("骊姬",相关演算!$FG$14:$FG$100,0))</f>
        <v>2</v>
      </c>
      <c r="N81" s="10"/>
      <c r="O81" s="25"/>
      <c r="P81" s="95">
        <f t="shared" ca="1" si="147"/>
        <v>1.53</v>
      </c>
      <c r="Q81" s="17"/>
      <c r="R81" s="115">
        <f t="shared" ca="1" si="148"/>
        <v>1.356628150859678</v>
      </c>
      <c r="S81" s="51" t="s">
        <v>37</v>
      </c>
      <c r="T81" s="44">
        <f t="shared" ca="1" si="139"/>
        <v>4.1069323166188147E-4</v>
      </c>
      <c r="U81" s="51" t="s">
        <v>50</v>
      </c>
      <c r="V81" s="28">
        <f t="shared" si="149"/>
        <v>5.8082295046060814E-2</v>
      </c>
      <c r="W81" s="105"/>
      <c r="X81" s="111"/>
      <c r="Y81" s="39">
        <f t="shared" si="119"/>
        <v>2</v>
      </c>
      <c r="Z81" s="39">
        <f t="shared" si="120"/>
        <v>1</v>
      </c>
      <c r="AA81" s="1">
        <f t="shared" si="121"/>
        <v>201</v>
      </c>
      <c r="AB81" s="32" t="str">
        <f t="shared" si="122"/>
        <v>0.45+0.55+0.65+0.75+0.85</v>
      </c>
      <c r="AC81" s="9" t="str">
        <f t="shared" si="123"/>
        <v/>
      </c>
      <c r="AD81" s="9" t="str">
        <f t="shared" si="124"/>
        <v/>
      </c>
      <c r="AE81" s="9" t="str">
        <f t="shared" si="125"/>
        <v/>
      </c>
      <c r="AF81" s="9" t="str">
        <f t="shared" si="126"/>
        <v/>
      </c>
      <c r="AG81" s="9" t="str">
        <f t="shared" si="127"/>
        <v/>
      </c>
      <c r="AH81" s="9" t="str">
        <f t="shared" si="128"/>
        <v/>
      </c>
      <c r="AI81" s="9" t="str">
        <f t="shared" si="129"/>
        <v>怒气技能</v>
      </c>
      <c r="AJ81" s="9">
        <f t="shared" si="130"/>
        <v>2</v>
      </c>
      <c r="AK81" s="9"/>
      <c r="AO81" s="29" t="s">
        <v>16</v>
      </c>
      <c r="AP81" s="55"/>
      <c r="AQ81" s="55"/>
      <c r="AR81" s="55"/>
      <c r="AS81" s="55"/>
      <c r="AT81" s="55"/>
      <c r="AU81" s="18">
        <f t="shared" si="135"/>
        <v>0</v>
      </c>
      <c r="AV81" s="55"/>
      <c r="AW81" s="55"/>
      <c r="AX81" s="55"/>
      <c r="AY81" s="55"/>
      <c r="AZ81" s="18">
        <f t="shared" ref="AZ81:BY81" si="155">(SUMIFS($T$58:$T$266,$S$58:$S$266,AZ$6,$D$58:$D$266,INT(SUBSTITUTE($AO14,"星","")),$W$58:$W$266,1)+SUMIFS($V$58:$V$266,$U$58:$U$266,AZ$6,$D$58:$D$266,INT(SUBSTITUTE($AO14,"星","")),$W$58:$W$266,1))*AZ56</f>
        <v>0</v>
      </c>
      <c r="BA81" s="18" t="e">
        <f t="shared" si="155"/>
        <v>#N/A</v>
      </c>
      <c r="BB81" s="18">
        <f t="shared" si="155"/>
        <v>0</v>
      </c>
      <c r="BC81" s="18">
        <f t="shared" si="155"/>
        <v>0</v>
      </c>
      <c r="BD81" s="18" t="e">
        <f t="shared" si="155"/>
        <v>#N/A</v>
      </c>
      <c r="BE81" s="18">
        <f t="shared" si="155"/>
        <v>0</v>
      </c>
      <c r="BF81" s="18">
        <f t="shared" si="155"/>
        <v>0</v>
      </c>
      <c r="BG81" s="18">
        <f t="shared" si="155"/>
        <v>0</v>
      </c>
      <c r="BH81" s="18">
        <f t="shared" si="155"/>
        <v>0</v>
      </c>
      <c r="BI81" s="18" t="e">
        <f t="shared" si="155"/>
        <v>#N/A</v>
      </c>
      <c r="BJ81" s="18">
        <f t="shared" si="155"/>
        <v>0</v>
      </c>
      <c r="BK81" s="18">
        <f t="shared" si="155"/>
        <v>0</v>
      </c>
      <c r="BL81" s="18" t="e">
        <f t="shared" si="155"/>
        <v>#N/A</v>
      </c>
      <c r="BM81" s="18" t="e">
        <f t="shared" si="155"/>
        <v>#N/A</v>
      </c>
      <c r="BN81" s="18">
        <f t="shared" si="155"/>
        <v>0</v>
      </c>
      <c r="BO81" s="18" t="e">
        <f t="shared" si="155"/>
        <v>#N/A</v>
      </c>
      <c r="BP81" s="18">
        <f t="shared" si="155"/>
        <v>0</v>
      </c>
      <c r="BQ81" s="18">
        <f t="shared" si="155"/>
        <v>0</v>
      </c>
      <c r="BR81" s="18">
        <f t="shared" si="155"/>
        <v>0</v>
      </c>
      <c r="BS81" s="18" t="e">
        <f t="shared" ca="1" si="155"/>
        <v>#N/A</v>
      </c>
      <c r="BT81" s="18">
        <f t="shared" si="155"/>
        <v>0</v>
      </c>
      <c r="BU81" s="18">
        <f t="shared" si="155"/>
        <v>0</v>
      </c>
      <c r="BV81" s="18">
        <f t="shared" si="155"/>
        <v>0</v>
      </c>
      <c r="BW81" s="18">
        <f t="shared" si="155"/>
        <v>0</v>
      </c>
      <c r="BX81" s="18">
        <f t="shared" si="155"/>
        <v>0</v>
      </c>
      <c r="BY81" s="18">
        <f t="shared" si="155"/>
        <v>0</v>
      </c>
      <c r="CE81" s="29" t="s">
        <v>3</v>
      </c>
      <c r="CF81" s="29">
        <f t="shared" si="141"/>
        <v>0</v>
      </c>
      <c r="CG81" s="29">
        <f t="shared" ca="1" si="142"/>
        <v>1.8298898802239745</v>
      </c>
      <c r="CH81" s="29">
        <f t="shared" si="143"/>
        <v>1.3879848823524878</v>
      </c>
      <c r="CI81" s="29">
        <f t="shared" ca="1" si="144"/>
        <v>-0.39176215135918635</v>
      </c>
      <c r="CJ81" s="29">
        <f t="shared" ca="1" si="145"/>
        <v>0.68397199417940935</v>
      </c>
      <c r="CK81" s="148">
        <f t="shared" ca="1" si="151"/>
        <v>0</v>
      </c>
      <c r="CL81" s="148">
        <f t="shared" ca="1" si="146"/>
        <v>0.52132358217535701</v>
      </c>
      <c r="CM81" s="148">
        <f t="shared" ca="1" si="146"/>
        <v>0.39542775698867444</v>
      </c>
      <c r="CN81" s="148">
        <f t="shared" ca="1" si="146"/>
        <v>-0.11161045826555285</v>
      </c>
      <c r="CO81" s="148">
        <f t="shared" ca="1" si="146"/>
        <v>0.19485911910152134</v>
      </c>
    </row>
    <row r="82" spans="1:93" ht="13.5" customHeight="1">
      <c r="A82" s="222"/>
      <c r="B82" s="282"/>
      <c r="C82" s="276"/>
      <c r="D82" s="138">
        <v>5</v>
      </c>
      <c r="E82" s="136">
        <v>0.95</v>
      </c>
      <c r="F82" s="10"/>
      <c r="G82" s="10"/>
      <c r="H82" s="44"/>
      <c r="I82" s="44"/>
      <c r="J82" s="17">
        <v>0.9</v>
      </c>
      <c r="K82" s="51" t="str">
        <f t="shared" si="153"/>
        <v>3,27</v>
      </c>
      <c r="L82" s="10">
        <v>2</v>
      </c>
      <c r="M82" s="10">
        <f ca="1">INDEX(相关演算!$GF$14:$GF$100,MATCH("骊姬",相关演算!$FG$14:$FG$100,0))</f>
        <v>2</v>
      </c>
      <c r="N82" s="10"/>
      <c r="O82" s="44"/>
      <c r="P82" s="95">
        <f t="shared" ca="1" si="147"/>
        <v>1.71</v>
      </c>
      <c r="Q82" s="17"/>
      <c r="R82" s="115">
        <f t="shared" ca="1" si="148"/>
        <v>1.5501481215874475</v>
      </c>
      <c r="S82" s="51" t="s">
        <v>37</v>
      </c>
      <c r="T82" s="44">
        <f t="shared" ca="1" si="139"/>
        <v>4.5901036729123376E-4</v>
      </c>
      <c r="U82" s="51" t="s">
        <v>50</v>
      </c>
      <c r="V82" s="28">
        <f t="shared" si="149"/>
        <v>5.8082295046060814E-2</v>
      </c>
      <c r="W82" s="105"/>
      <c r="X82" s="111"/>
      <c r="Y82" s="39">
        <f t="shared" si="119"/>
        <v>2</v>
      </c>
      <c r="Z82" s="39">
        <f t="shared" si="120"/>
        <v>1</v>
      </c>
      <c r="AA82" s="1">
        <f t="shared" si="121"/>
        <v>201</v>
      </c>
      <c r="AB82" s="32" t="str">
        <f t="shared" si="122"/>
        <v>0.45+0.55+0.65+0.75+0.85+0.95</v>
      </c>
      <c r="AC82" s="9" t="str">
        <f t="shared" si="123"/>
        <v/>
      </c>
      <c r="AD82" s="9" t="str">
        <f t="shared" si="124"/>
        <v/>
      </c>
      <c r="AE82" s="9" t="str">
        <f t="shared" si="125"/>
        <v/>
      </c>
      <c r="AF82" s="9" t="str">
        <f t="shared" si="126"/>
        <v/>
      </c>
      <c r="AG82" s="9" t="str">
        <f t="shared" si="127"/>
        <v/>
      </c>
      <c r="AH82" s="9" t="str">
        <f t="shared" si="128"/>
        <v/>
      </c>
      <c r="AI82" s="9" t="str">
        <f t="shared" si="129"/>
        <v>怒气技能</v>
      </c>
      <c r="AJ82" s="9">
        <f t="shared" si="130"/>
        <v>2</v>
      </c>
      <c r="AK82" s="9"/>
      <c r="AO82" s="29" t="s">
        <v>1015</v>
      </c>
      <c r="AP82" s="55"/>
      <c r="AQ82" s="55"/>
      <c r="AR82" s="55"/>
      <c r="AS82" s="55"/>
      <c r="AT82" s="55"/>
      <c r="AU82" s="18">
        <f t="shared" si="135"/>
        <v>0</v>
      </c>
      <c r="AV82" s="55"/>
      <c r="AW82" s="55"/>
      <c r="AX82" s="55"/>
      <c r="AY82" s="55"/>
      <c r="AZ82" s="18">
        <f t="shared" ref="AZ82:BY82" si="156">(SUMIFS($T$58:$T$266,$S$58:$S$266,AZ$6,$D$58:$D$266,INT(SUBSTITUTE($AO15,"星","")),$W$58:$W$266,1)+SUMIFS($V$58:$V$266,$U$58:$U$266,AZ$6,$D$58:$D$266,INT(SUBSTITUTE($AO15,"星","")),$W$58:$W$266,1))*AZ57</f>
        <v>0</v>
      </c>
      <c r="BA82" s="18" t="e">
        <f t="shared" si="156"/>
        <v>#N/A</v>
      </c>
      <c r="BB82" s="18">
        <f t="shared" si="156"/>
        <v>0</v>
      </c>
      <c r="BC82" s="18">
        <f t="shared" si="156"/>
        <v>0</v>
      </c>
      <c r="BD82" s="18" t="e">
        <f t="shared" si="156"/>
        <v>#N/A</v>
      </c>
      <c r="BE82" s="18">
        <f t="shared" si="156"/>
        <v>0</v>
      </c>
      <c r="BF82" s="18">
        <f t="shared" si="156"/>
        <v>0</v>
      </c>
      <c r="BG82" s="18">
        <f t="shared" si="156"/>
        <v>0</v>
      </c>
      <c r="BH82" s="18">
        <f t="shared" si="156"/>
        <v>0</v>
      </c>
      <c r="BI82" s="18" t="e">
        <f t="shared" si="156"/>
        <v>#N/A</v>
      </c>
      <c r="BJ82" s="18">
        <f t="shared" si="156"/>
        <v>0</v>
      </c>
      <c r="BK82" s="18">
        <f t="shared" si="156"/>
        <v>0</v>
      </c>
      <c r="BL82" s="18" t="e">
        <f t="shared" si="156"/>
        <v>#N/A</v>
      </c>
      <c r="BM82" s="18" t="e">
        <f t="shared" si="156"/>
        <v>#N/A</v>
      </c>
      <c r="BN82" s="18">
        <f t="shared" si="156"/>
        <v>0</v>
      </c>
      <c r="BO82" s="18" t="e">
        <f t="shared" si="156"/>
        <v>#N/A</v>
      </c>
      <c r="BP82" s="18">
        <f t="shared" si="156"/>
        <v>0</v>
      </c>
      <c r="BQ82" s="18">
        <f t="shared" si="156"/>
        <v>0</v>
      </c>
      <c r="BR82" s="18">
        <f t="shared" si="156"/>
        <v>0</v>
      </c>
      <c r="BS82" s="18" t="e">
        <f t="shared" ca="1" si="156"/>
        <v>#N/A</v>
      </c>
      <c r="BT82" s="18">
        <f t="shared" si="156"/>
        <v>0</v>
      </c>
      <c r="BU82" s="18">
        <f t="shared" si="156"/>
        <v>0</v>
      </c>
      <c r="BV82" s="18">
        <f t="shared" si="156"/>
        <v>0</v>
      </c>
      <c r="BW82" s="18">
        <f t="shared" si="156"/>
        <v>0</v>
      </c>
      <c r="BX82" s="18">
        <f t="shared" si="156"/>
        <v>0</v>
      </c>
      <c r="BY82" s="18">
        <f t="shared" si="156"/>
        <v>0</v>
      </c>
      <c r="CE82" s="29" t="s">
        <v>4</v>
      </c>
      <c r="CF82" s="29">
        <f t="shared" si="141"/>
        <v>0</v>
      </c>
      <c r="CG82" s="29">
        <f t="shared" ca="1" si="142"/>
        <v>2.026514616244083</v>
      </c>
      <c r="CH82" s="29">
        <f t="shared" si="143"/>
        <v>1.5882286307104883</v>
      </c>
      <c r="CI82" s="29">
        <f t="shared" ca="1" si="144"/>
        <v>-0.4685811184866735</v>
      </c>
      <c r="CJ82" s="29">
        <f t="shared" ca="1" si="145"/>
        <v>0.81819426786933513</v>
      </c>
      <c r="CK82" s="148">
        <f t="shared" ca="1" si="151"/>
        <v>0</v>
      </c>
      <c r="CL82" s="148">
        <f t="shared" ca="1" si="146"/>
        <v>0.5111837619131393</v>
      </c>
      <c r="CM82" s="148">
        <f t="shared" ca="1" si="146"/>
        <v>0.40062710612443725</v>
      </c>
      <c r="CN82" s="148">
        <f t="shared" ca="1" si="146"/>
        <v>-0.1181985350559317</v>
      </c>
      <c r="CO82" s="148">
        <f t="shared" ca="1" si="146"/>
        <v>0.20638766701835512</v>
      </c>
    </row>
    <row r="83" spans="1:93" ht="13.5" customHeight="1">
      <c r="A83" s="222"/>
      <c r="B83" s="282"/>
      <c r="C83" s="276"/>
      <c r="D83" s="108">
        <v>6</v>
      </c>
      <c r="E83" s="136">
        <v>1.05</v>
      </c>
      <c r="F83" s="10"/>
      <c r="G83" s="10"/>
      <c r="H83" s="4"/>
      <c r="I83" s="4"/>
      <c r="J83" s="17">
        <v>0.9</v>
      </c>
      <c r="K83" s="51" t="str">
        <f t="shared" si="153"/>
        <v>3,27</v>
      </c>
      <c r="L83" s="10">
        <v>2</v>
      </c>
      <c r="M83" s="10">
        <f ca="1">INDEX(相关演算!$GF$14:$GF$100,MATCH("骊姬",相关演算!$FG$14:$FG$100,0))</f>
        <v>2</v>
      </c>
      <c r="N83" s="10"/>
      <c r="O83" s="4"/>
      <c r="P83" s="95">
        <f t="shared" ca="1" si="147"/>
        <v>1.8900000000000001</v>
      </c>
      <c r="Q83" s="17"/>
      <c r="R83" s="115">
        <f t="shared" ca="1" si="148"/>
        <v>1.7194366369293634</v>
      </c>
      <c r="S83" s="51" t="s">
        <v>37</v>
      </c>
      <c r="T83" s="44">
        <f t="shared" ca="1" si="139"/>
        <v>5.0732756288808111E-4</v>
      </c>
      <c r="U83" s="51" t="s">
        <v>50</v>
      </c>
      <c r="V83" s="28">
        <f t="shared" si="149"/>
        <v>5.8082295046060814E-2</v>
      </c>
      <c r="W83" s="105"/>
      <c r="X83" s="111"/>
      <c r="Y83" s="39">
        <f t="shared" si="119"/>
        <v>2</v>
      </c>
      <c r="Z83" s="39">
        <f t="shared" si="120"/>
        <v>1</v>
      </c>
      <c r="AA83" s="1">
        <f t="shared" si="121"/>
        <v>201</v>
      </c>
      <c r="AB83" s="32" t="str">
        <f t="shared" si="122"/>
        <v>0.45+0.55+0.65+0.75+0.85+0.95+1.05</v>
      </c>
      <c r="AC83" s="9" t="str">
        <f t="shared" si="123"/>
        <v/>
      </c>
      <c r="AD83" s="9" t="str">
        <f t="shared" si="124"/>
        <v/>
      </c>
      <c r="AE83" s="9" t="str">
        <f t="shared" si="125"/>
        <v/>
      </c>
      <c r="AF83" s="9" t="str">
        <f t="shared" si="126"/>
        <v/>
      </c>
      <c r="AG83" s="9" t="str">
        <f t="shared" si="127"/>
        <v/>
      </c>
      <c r="AH83" s="9" t="str">
        <f t="shared" si="128"/>
        <v/>
      </c>
      <c r="AI83" s="9" t="str">
        <f t="shared" si="129"/>
        <v>怒气技能</v>
      </c>
      <c r="AJ83" s="9">
        <f t="shared" si="130"/>
        <v>2</v>
      </c>
      <c r="AK83" s="9"/>
      <c r="AO83" s="29" t="s">
        <v>1016</v>
      </c>
      <c r="AP83" s="55"/>
      <c r="AQ83" s="55"/>
      <c r="AR83" s="55"/>
      <c r="AS83" s="55"/>
      <c r="AT83" s="55"/>
      <c r="AU83" s="18">
        <f t="shared" si="135"/>
        <v>0</v>
      </c>
      <c r="AV83" s="55"/>
      <c r="AW83" s="55"/>
      <c r="AX83" s="55"/>
      <c r="AY83" s="55"/>
      <c r="AZ83" s="18">
        <f t="shared" ref="AZ83:BY83" si="157">(SUMIFS($T$58:$T$266,$S$58:$S$266,AZ$6,$D$58:$D$266,INT(SUBSTITUTE($AO16,"星","")),$W$58:$W$266,1)+SUMIFS($V$58:$V$266,$U$58:$U$266,AZ$6,$D$58:$D$266,INT(SUBSTITUTE($AO16,"星","")),$W$58:$W$266,1))*AZ58</f>
        <v>0</v>
      </c>
      <c r="BA83" s="18" t="e">
        <f t="shared" si="157"/>
        <v>#N/A</v>
      </c>
      <c r="BB83" s="18">
        <f t="shared" si="157"/>
        <v>0</v>
      </c>
      <c r="BC83" s="18">
        <f t="shared" si="157"/>
        <v>0</v>
      </c>
      <c r="BD83" s="18" t="e">
        <f t="shared" si="157"/>
        <v>#N/A</v>
      </c>
      <c r="BE83" s="18">
        <f t="shared" si="157"/>
        <v>0</v>
      </c>
      <c r="BF83" s="18">
        <f t="shared" si="157"/>
        <v>0</v>
      </c>
      <c r="BG83" s="18">
        <f t="shared" si="157"/>
        <v>0</v>
      </c>
      <c r="BH83" s="18">
        <f t="shared" si="157"/>
        <v>0</v>
      </c>
      <c r="BI83" s="18" t="e">
        <f t="shared" si="157"/>
        <v>#N/A</v>
      </c>
      <c r="BJ83" s="18">
        <f t="shared" si="157"/>
        <v>0</v>
      </c>
      <c r="BK83" s="18">
        <f t="shared" si="157"/>
        <v>0</v>
      </c>
      <c r="BL83" s="18" t="e">
        <f t="shared" si="157"/>
        <v>#N/A</v>
      </c>
      <c r="BM83" s="18" t="e">
        <f t="shared" si="157"/>
        <v>#N/A</v>
      </c>
      <c r="BN83" s="18">
        <f t="shared" si="157"/>
        <v>0</v>
      </c>
      <c r="BO83" s="18" t="e">
        <f t="shared" si="157"/>
        <v>#N/A</v>
      </c>
      <c r="BP83" s="18">
        <f t="shared" si="157"/>
        <v>0</v>
      </c>
      <c r="BQ83" s="18">
        <f t="shared" si="157"/>
        <v>0</v>
      </c>
      <c r="BR83" s="18">
        <f t="shared" si="157"/>
        <v>0</v>
      </c>
      <c r="BS83" s="18" t="e">
        <f t="shared" ca="1" si="157"/>
        <v>#N/A</v>
      </c>
      <c r="BT83" s="18">
        <f t="shared" si="157"/>
        <v>0</v>
      </c>
      <c r="BU83" s="18">
        <f t="shared" si="157"/>
        <v>0</v>
      </c>
      <c r="BV83" s="18">
        <f t="shared" si="157"/>
        <v>0</v>
      </c>
      <c r="BW83" s="18">
        <f t="shared" si="157"/>
        <v>0</v>
      </c>
      <c r="BX83" s="18">
        <f t="shared" si="157"/>
        <v>0</v>
      </c>
      <c r="BY83" s="18">
        <f t="shared" si="157"/>
        <v>0</v>
      </c>
      <c r="CE83" s="29" t="s">
        <v>15</v>
      </c>
      <c r="CF83" s="29">
        <f t="shared" si="141"/>
        <v>0</v>
      </c>
      <c r="CG83" s="29">
        <f t="shared" ca="1" si="142"/>
        <v>2.1989078968783384</v>
      </c>
      <c r="CH83" s="29">
        <f t="shared" si="143"/>
        <v>1.7646984785672093</v>
      </c>
      <c r="CI83" s="29">
        <f t="shared" ca="1" si="144"/>
        <v>-0.53155795986039378</v>
      </c>
      <c r="CJ83" s="29">
        <f t="shared" ca="1" si="145"/>
        <v>0.87641968869904352</v>
      </c>
      <c r="CK83" s="148">
        <f t="shared" ca="1" si="151"/>
        <v>0</v>
      </c>
      <c r="CL83" s="148">
        <f t="shared" ca="1" si="146"/>
        <v>0.5103688465725944</v>
      </c>
      <c r="CM83" s="148">
        <f t="shared" ca="1" si="146"/>
        <v>0.40958838172956458</v>
      </c>
      <c r="CN83" s="148">
        <f t="shared" ca="1" si="146"/>
        <v>-0.12337516421018185</v>
      </c>
      <c r="CO83" s="148">
        <f t="shared" ca="1" si="146"/>
        <v>0.20341793590802282</v>
      </c>
    </row>
    <row r="84" spans="1:93" ht="13.5" customHeight="1">
      <c r="A84" s="222"/>
      <c r="B84" s="282"/>
      <c r="C84" s="276"/>
      <c r="D84" s="138">
        <v>7</v>
      </c>
      <c r="E84" s="136">
        <v>1.1499999999999999</v>
      </c>
      <c r="F84" s="10"/>
      <c r="G84" s="10"/>
      <c r="H84" s="44"/>
      <c r="I84" s="44"/>
      <c r="J84" s="17">
        <v>0.9</v>
      </c>
      <c r="K84" s="51" t="str">
        <f t="shared" si="153"/>
        <v>3,27</v>
      </c>
      <c r="L84" s="10">
        <v>2</v>
      </c>
      <c r="M84" s="10">
        <f ca="1">INDEX(相关演算!$GF$14:$GF$100,MATCH("骊姬",相关演算!$FG$14:$FG$100,0))</f>
        <v>2</v>
      </c>
      <c r="N84" s="10"/>
      <c r="O84" s="44"/>
      <c r="P84" s="95">
        <f t="shared" ref="P84:P93" ca="1" si="158">E84*M84*J84</f>
        <v>2.0699999999999998</v>
      </c>
      <c r="Q84" s="17"/>
      <c r="R84" s="115">
        <f t="shared" ca="1" si="148"/>
        <v>1.8887253623788425</v>
      </c>
      <c r="S84" s="51" t="s">
        <v>37</v>
      </c>
      <c r="T84" s="44">
        <f t="shared" ref="T84:T93" ca="1" si="159">0.5*辅助效用(K84,-1,$D$4,"兵力转换",输出系数,"当前士兵目标",P84)+0.5*辅助效用(K84,-1,$D$4,"生存转换",输出系数,"当前将领目标",P84)</f>
        <v>5.5564481845242356E-4</v>
      </c>
      <c r="U84" s="51" t="s">
        <v>50</v>
      </c>
      <c r="V84" s="28">
        <f t="shared" ref="V84:V93" si="160">持续效用(K84,L84,$D$4,$A$1)</f>
        <v>5.8082295046060814E-2</v>
      </c>
      <c r="W84" s="105"/>
      <c r="X84" s="111"/>
      <c r="Y84" s="39">
        <f t="shared" si="119"/>
        <v>2</v>
      </c>
      <c r="Z84" s="39">
        <f t="shared" si="120"/>
        <v>1</v>
      </c>
      <c r="AA84" s="1">
        <f t="shared" si="121"/>
        <v>201</v>
      </c>
      <c r="AB84" s="32" t="str">
        <f t="shared" si="122"/>
        <v>0.45+0.55+0.65+0.75+0.85+0.95+1.05+1.15</v>
      </c>
      <c r="AC84" s="9" t="str">
        <f t="shared" si="123"/>
        <v/>
      </c>
      <c r="AD84" s="9" t="str">
        <f t="shared" si="124"/>
        <v/>
      </c>
      <c r="AE84" s="9" t="str">
        <f t="shared" si="125"/>
        <v/>
      </c>
      <c r="AF84" s="9" t="str">
        <f t="shared" si="126"/>
        <v/>
      </c>
      <c r="AG84" s="9" t="str">
        <f t="shared" si="127"/>
        <v/>
      </c>
      <c r="AH84" s="9" t="str">
        <f t="shared" si="128"/>
        <v/>
      </c>
      <c r="AI84" s="9" t="str">
        <f t="shared" si="129"/>
        <v>怒气技能</v>
      </c>
      <c r="AJ84" s="9">
        <f t="shared" si="130"/>
        <v>2</v>
      </c>
      <c r="AK84" s="9"/>
      <c r="AO84" s="29" t="s">
        <v>1017</v>
      </c>
      <c r="AP84" s="55"/>
      <c r="AQ84" s="55"/>
      <c r="AR84" s="55"/>
      <c r="AS84" s="55"/>
      <c r="AT84" s="55"/>
      <c r="AU84" s="18">
        <f t="shared" si="135"/>
        <v>0</v>
      </c>
      <c r="AV84" s="55"/>
      <c r="AW84" s="55"/>
      <c r="AX84" s="55"/>
      <c r="AY84" s="55"/>
      <c r="AZ84" s="18">
        <f t="shared" ref="AZ84:BY84" si="161">(SUMIFS($T$58:$T$266,$S$58:$S$266,AZ$6,$D$58:$D$266,INT(SUBSTITUTE($AO17,"星","")),$W$58:$W$266,1)+SUMIFS($V$58:$V$266,$U$58:$U$266,AZ$6,$D$58:$D$266,INT(SUBSTITUTE($AO17,"星","")),$W$58:$W$266,1))*AZ59</f>
        <v>0</v>
      </c>
      <c r="BA84" s="18" t="e">
        <f t="shared" si="161"/>
        <v>#N/A</v>
      </c>
      <c r="BB84" s="18">
        <f t="shared" si="161"/>
        <v>0</v>
      </c>
      <c r="BC84" s="18">
        <f t="shared" si="161"/>
        <v>0</v>
      </c>
      <c r="BD84" s="18" t="e">
        <f t="shared" si="161"/>
        <v>#N/A</v>
      </c>
      <c r="BE84" s="18">
        <f t="shared" si="161"/>
        <v>0</v>
      </c>
      <c r="BF84" s="18">
        <f t="shared" si="161"/>
        <v>0</v>
      </c>
      <c r="BG84" s="18">
        <f t="shared" si="161"/>
        <v>0</v>
      </c>
      <c r="BH84" s="18">
        <f t="shared" si="161"/>
        <v>0</v>
      </c>
      <c r="BI84" s="18" t="e">
        <f t="shared" si="161"/>
        <v>#N/A</v>
      </c>
      <c r="BJ84" s="18">
        <f t="shared" si="161"/>
        <v>0</v>
      </c>
      <c r="BK84" s="18">
        <f t="shared" si="161"/>
        <v>0</v>
      </c>
      <c r="BL84" s="18" t="e">
        <f t="shared" si="161"/>
        <v>#N/A</v>
      </c>
      <c r="BM84" s="18" t="e">
        <f t="shared" si="161"/>
        <v>#N/A</v>
      </c>
      <c r="BN84" s="18">
        <f t="shared" si="161"/>
        <v>0</v>
      </c>
      <c r="BO84" s="18" t="e">
        <f t="shared" si="161"/>
        <v>#N/A</v>
      </c>
      <c r="BP84" s="18">
        <f t="shared" si="161"/>
        <v>0</v>
      </c>
      <c r="BQ84" s="18">
        <f t="shared" si="161"/>
        <v>0</v>
      </c>
      <c r="BR84" s="18">
        <f t="shared" si="161"/>
        <v>0</v>
      </c>
      <c r="BS84" s="18" t="e">
        <f t="shared" ca="1" si="161"/>
        <v>#N/A</v>
      </c>
      <c r="BT84" s="18">
        <f t="shared" si="161"/>
        <v>0</v>
      </c>
      <c r="BU84" s="18">
        <f t="shared" si="161"/>
        <v>0</v>
      </c>
      <c r="BV84" s="18">
        <f t="shared" si="161"/>
        <v>0</v>
      </c>
      <c r="BW84" s="18">
        <f t="shared" si="161"/>
        <v>0</v>
      </c>
      <c r="BX84" s="18">
        <f t="shared" si="161"/>
        <v>0</v>
      </c>
      <c r="BY84" s="18">
        <f t="shared" si="161"/>
        <v>0</v>
      </c>
      <c r="CE84" s="29" t="s">
        <v>16</v>
      </c>
      <c r="CF84" s="29">
        <f t="shared" si="141"/>
        <v>0</v>
      </c>
      <c r="CG84" s="29">
        <f t="shared" ca="1" si="142"/>
        <v>2.3713013876201563</v>
      </c>
      <c r="CH84" s="29">
        <f t="shared" si="143"/>
        <v>1.9411683264239306</v>
      </c>
      <c r="CI84" s="29">
        <f t="shared" ca="1" si="144"/>
        <v>-0.59453483950335673</v>
      </c>
      <c r="CJ84" s="29">
        <f t="shared" ca="1" si="145"/>
        <v>0.93464514491069006</v>
      </c>
      <c r="CK84" s="148">
        <f t="shared" ca="1" si="151"/>
        <v>0</v>
      </c>
      <c r="CL84" s="148">
        <f t="shared" ca="1" si="146"/>
        <v>0.50967449838718804</v>
      </c>
      <c r="CM84" s="148">
        <f t="shared" ca="1" si="146"/>
        <v>0.41722406026512815</v>
      </c>
      <c r="CN84" s="148">
        <f t="shared" ca="1" si="146"/>
        <v>-0.12778605354829717</v>
      </c>
      <c r="CO84" s="148">
        <f t="shared" ca="1" si="146"/>
        <v>0.20088749489598093</v>
      </c>
    </row>
    <row r="85" spans="1:93" ht="13.5" customHeight="1">
      <c r="A85" s="222"/>
      <c r="B85" s="282"/>
      <c r="C85" s="276"/>
      <c r="D85" s="108">
        <v>8</v>
      </c>
      <c r="E85" s="136">
        <v>1.25</v>
      </c>
      <c r="F85" s="10"/>
      <c r="G85" s="10"/>
      <c r="H85" s="4"/>
      <c r="I85" s="4"/>
      <c r="J85" s="17">
        <v>0.9</v>
      </c>
      <c r="K85" s="51" t="str">
        <f t="shared" si="153"/>
        <v>3,27</v>
      </c>
      <c r="L85" s="10">
        <v>2</v>
      </c>
      <c r="M85" s="10">
        <f ca="1">INDEX(相关演算!$GF$14:$GF$100,MATCH("骊姬",相关演算!$FG$14:$FG$100,0))</f>
        <v>2</v>
      </c>
      <c r="N85" s="10"/>
      <c r="O85" s="4"/>
      <c r="P85" s="95">
        <f t="shared" ca="1" si="158"/>
        <v>2.25</v>
      </c>
      <c r="Q85" s="17"/>
      <c r="R85" s="115">
        <f t="shared" ca="1" si="148"/>
        <v>2.058014297935884</v>
      </c>
      <c r="S85" s="51" t="s">
        <v>37</v>
      </c>
      <c r="T85" s="44">
        <f t="shared" ca="1" si="159"/>
        <v>6.0396213398426096E-4</v>
      </c>
      <c r="U85" s="51" t="s">
        <v>50</v>
      </c>
      <c r="V85" s="28">
        <f t="shared" si="160"/>
        <v>5.8082295046060814E-2</v>
      </c>
      <c r="W85" s="105"/>
      <c r="X85" s="111"/>
      <c r="Y85" s="39">
        <f t="shared" si="119"/>
        <v>2</v>
      </c>
      <c r="Z85" s="39">
        <f t="shared" si="120"/>
        <v>1</v>
      </c>
      <c r="AA85" s="1">
        <f t="shared" si="121"/>
        <v>201</v>
      </c>
      <c r="AB85" s="32" t="str">
        <f t="shared" si="122"/>
        <v>0.45+0.55+0.65+0.75+0.85+0.95+1.05+1.15+1.25</v>
      </c>
      <c r="AC85" s="9" t="str">
        <f t="shared" si="123"/>
        <v/>
      </c>
      <c r="AD85" s="9" t="str">
        <f t="shared" si="124"/>
        <v/>
      </c>
      <c r="AE85" s="9" t="str">
        <f t="shared" si="125"/>
        <v/>
      </c>
      <c r="AF85" s="9" t="str">
        <f t="shared" si="126"/>
        <v/>
      </c>
      <c r="AG85" s="9" t="str">
        <f t="shared" si="127"/>
        <v/>
      </c>
      <c r="AH85" s="9" t="str">
        <f t="shared" si="128"/>
        <v/>
      </c>
      <c r="AI85" s="9" t="str">
        <f t="shared" si="129"/>
        <v>怒气技能</v>
      </c>
      <c r="AJ85" s="9">
        <f t="shared" si="130"/>
        <v>2</v>
      </c>
      <c r="AK85" s="9"/>
      <c r="AO85" s="29" t="s">
        <v>1018</v>
      </c>
      <c r="AP85" s="55"/>
      <c r="AQ85" s="55"/>
      <c r="AR85" s="55"/>
      <c r="AS85" s="55"/>
      <c r="AT85" s="55"/>
      <c r="AU85" s="18">
        <f t="shared" si="135"/>
        <v>0</v>
      </c>
      <c r="AV85" s="55"/>
      <c r="AW85" s="55"/>
      <c r="AX85" s="55"/>
      <c r="AY85" s="55"/>
      <c r="AZ85" s="18">
        <f t="shared" ref="AZ85:BY85" si="162">(SUMIFS($T$58:$T$266,$S$58:$S$266,AZ$6,$D$58:$D$266,INT(SUBSTITUTE($AO18,"星","")),$W$58:$W$266,1)+SUMIFS($V$58:$V$266,$U$58:$U$266,AZ$6,$D$58:$D$266,INT(SUBSTITUTE($AO18,"星","")),$W$58:$W$266,1))*AZ60</f>
        <v>0</v>
      </c>
      <c r="BA85" s="18" t="e">
        <f t="shared" si="162"/>
        <v>#N/A</v>
      </c>
      <c r="BB85" s="18">
        <f t="shared" si="162"/>
        <v>0</v>
      </c>
      <c r="BC85" s="18">
        <f t="shared" si="162"/>
        <v>0</v>
      </c>
      <c r="BD85" s="18" t="e">
        <f t="shared" si="162"/>
        <v>#N/A</v>
      </c>
      <c r="BE85" s="18">
        <f t="shared" si="162"/>
        <v>0</v>
      </c>
      <c r="BF85" s="18">
        <f t="shared" si="162"/>
        <v>0</v>
      </c>
      <c r="BG85" s="18">
        <f t="shared" si="162"/>
        <v>0</v>
      </c>
      <c r="BH85" s="18">
        <f t="shared" si="162"/>
        <v>0</v>
      </c>
      <c r="BI85" s="18" t="e">
        <f t="shared" si="162"/>
        <v>#N/A</v>
      </c>
      <c r="BJ85" s="18">
        <f t="shared" si="162"/>
        <v>0</v>
      </c>
      <c r="BK85" s="18">
        <f t="shared" si="162"/>
        <v>0</v>
      </c>
      <c r="BL85" s="18" t="e">
        <f t="shared" si="162"/>
        <v>#N/A</v>
      </c>
      <c r="BM85" s="18" t="e">
        <f t="shared" si="162"/>
        <v>#N/A</v>
      </c>
      <c r="BN85" s="18">
        <f t="shared" si="162"/>
        <v>0</v>
      </c>
      <c r="BO85" s="18" t="e">
        <f t="shared" si="162"/>
        <v>#N/A</v>
      </c>
      <c r="BP85" s="18">
        <f t="shared" si="162"/>
        <v>0</v>
      </c>
      <c r="BQ85" s="18">
        <f t="shared" si="162"/>
        <v>0</v>
      </c>
      <c r="BR85" s="18">
        <f t="shared" si="162"/>
        <v>0</v>
      </c>
      <c r="BS85" s="18" t="e">
        <f t="shared" ca="1" si="162"/>
        <v>#N/A</v>
      </c>
      <c r="BT85" s="18">
        <f t="shared" si="162"/>
        <v>0</v>
      </c>
      <c r="BU85" s="18">
        <f t="shared" si="162"/>
        <v>0</v>
      </c>
      <c r="BV85" s="18">
        <f t="shared" si="162"/>
        <v>0</v>
      </c>
      <c r="BW85" s="18">
        <f t="shared" si="162"/>
        <v>0</v>
      </c>
      <c r="BX85" s="18">
        <f t="shared" si="162"/>
        <v>0</v>
      </c>
      <c r="BY85" s="18">
        <f t="shared" si="162"/>
        <v>0</v>
      </c>
      <c r="CE85" s="29" t="s">
        <v>1015</v>
      </c>
      <c r="CF85" s="29">
        <f t="shared" si="141"/>
        <v>0</v>
      </c>
      <c r="CG85" s="29">
        <f t="shared" ca="1" si="142"/>
        <v>2.5436950884695371</v>
      </c>
      <c r="CH85" s="29">
        <f t="shared" si="143"/>
        <v>2.1176381742806512</v>
      </c>
      <c r="CI85" s="29">
        <f t="shared" ca="1" si="144"/>
        <v>-0.65751175741556178</v>
      </c>
      <c r="CJ85" s="29">
        <f t="shared" ca="1" si="145"/>
        <v>0.99287063650427609</v>
      </c>
      <c r="CK85" s="148">
        <f t="shared" ref="CK85:CK93" ca="1" si="163">CF85/SUM($CF85:$CJ85)</f>
        <v>0</v>
      </c>
      <c r="CL85" s="148">
        <f t="shared" ref="CL85:CL93" ca="1" si="164">CG85/SUM($CF85:$CJ85)</f>
        <v>0.50907580780700168</v>
      </c>
      <c r="CM85" s="148">
        <f t="shared" ref="CM85:CM93" ca="1" si="165">CH85/SUM($CF85:$CJ85)</f>
        <v>0.42380801421584269</v>
      </c>
      <c r="CN85" s="148">
        <f t="shared" ref="CN85:CN93" ca="1" si="166">CI85/SUM($CF85:$CJ85)</f>
        <v>-0.13158940730208399</v>
      </c>
      <c r="CO85" s="148">
        <f t="shared" ref="CO85:CO93" ca="1" si="167">CJ85/SUM($CF85:$CJ85)</f>
        <v>0.19870558527923954</v>
      </c>
    </row>
    <row r="86" spans="1:93" ht="13.5" customHeight="1">
      <c r="A86" s="222"/>
      <c r="B86" s="282"/>
      <c r="C86" s="276"/>
      <c r="D86" s="138">
        <v>9</v>
      </c>
      <c r="E86" s="136">
        <v>1.35</v>
      </c>
      <c r="F86" s="10"/>
      <c r="G86" s="10"/>
      <c r="H86" s="44"/>
      <c r="I86" s="44"/>
      <c r="J86" s="17">
        <v>0.9</v>
      </c>
      <c r="K86" s="51" t="str">
        <f t="shared" si="153"/>
        <v>3,27</v>
      </c>
      <c r="L86" s="10">
        <v>2</v>
      </c>
      <c r="M86" s="10">
        <f ca="1">INDEX(相关演算!$GF$14:$GF$100,MATCH("骊姬",相关演算!$FG$14:$FG$100,0))</f>
        <v>2</v>
      </c>
      <c r="N86" s="10"/>
      <c r="O86" s="44"/>
      <c r="P86" s="95">
        <f t="shared" ca="1" si="158"/>
        <v>2.4300000000000002</v>
      </c>
      <c r="Q86" s="17"/>
      <c r="R86" s="115">
        <f t="shared" ca="1" si="148"/>
        <v>2.2273034436004884</v>
      </c>
      <c r="S86" s="51" t="s">
        <v>37</v>
      </c>
      <c r="T86" s="44">
        <f t="shared" ca="1" si="159"/>
        <v>6.5227950948359352E-4</v>
      </c>
      <c r="U86" s="51" t="s">
        <v>50</v>
      </c>
      <c r="V86" s="28">
        <f t="shared" si="160"/>
        <v>5.8082295046060814E-2</v>
      </c>
      <c r="W86" s="105"/>
      <c r="X86" s="111"/>
      <c r="Y86" s="39">
        <f t="shared" si="119"/>
        <v>2</v>
      </c>
      <c r="Z86" s="39">
        <f t="shared" si="120"/>
        <v>1</v>
      </c>
      <c r="AA86" s="1">
        <f t="shared" si="121"/>
        <v>201</v>
      </c>
      <c r="AB86" s="32" t="str">
        <f t="shared" si="122"/>
        <v>0.45+0.55+0.65+0.75+0.85+0.95+1.05+1.15+1.25+1.35</v>
      </c>
      <c r="AC86" s="9" t="str">
        <f t="shared" si="123"/>
        <v/>
      </c>
      <c r="AD86" s="9" t="str">
        <f t="shared" si="124"/>
        <v/>
      </c>
      <c r="AE86" s="9" t="str">
        <f t="shared" si="125"/>
        <v/>
      </c>
      <c r="AF86" s="9" t="str">
        <f t="shared" si="126"/>
        <v/>
      </c>
      <c r="AG86" s="9" t="str">
        <f t="shared" si="127"/>
        <v/>
      </c>
      <c r="AH86" s="9" t="str">
        <f t="shared" si="128"/>
        <v/>
      </c>
      <c r="AI86" s="9" t="str">
        <f t="shared" si="129"/>
        <v>怒气技能</v>
      </c>
      <c r="AJ86" s="9">
        <f t="shared" si="130"/>
        <v>2</v>
      </c>
      <c r="AK86" s="9"/>
      <c r="AO86" s="29" t="s">
        <v>1019</v>
      </c>
      <c r="AP86" s="55"/>
      <c r="AQ86" s="55"/>
      <c r="AR86" s="55"/>
      <c r="AS86" s="55"/>
      <c r="AT86" s="55"/>
      <c r="AU86" s="18">
        <f t="shared" si="135"/>
        <v>0</v>
      </c>
      <c r="AV86" s="55"/>
      <c r="AW86" s="55"/>
      <c r="AX86" s="55"/>
      <c r="AY86" s="55"/>
      <c r="AZ86" s="18">
        <f t="shared" ref="AZ86:BY86" si="168">(SUMIFS($T$58:$T$266,$S$58:$S$266,AZ$6,$D$58:$D$266,INT(SUBSTITUTE($AO19,"星","")),$W$58:$W$266,1)+SUMIFS($V$58:$V$266,$U$58:$U$266,AZ$6,$D$58:$D$266,INT(SUBSTITUTE($AO19,"星","")),$W$58:$W$266,1))*AZ61</f>
        <v>0</v>
      </c>
      <c r="BA86" s="18" t="e">
        <f t="shared" si="168"/>
        <v>#N/A</v>
      </c>
      <c r="BB86" s="18">
        <f t="shared" si="168"/>
        <v>0</v>
      </c>
      <c r="BC86" s="18">
        <f t="shared" si="168"/>
        <v>0</v>
      </c>
      <c r="BD86" s="18" t="e">
        <f t="shared" si="168"/>
        <v>#N/A</v>
      </c>
      <c r="BE86" s="18">
        <f t="shared" si="168"/>
        <v>0</v>
      </c>
      <c r="BF86" s="18">
        <f t="shared" si="168"/>
        <v>0</v>
      </c>
      <c r="BG86" s="18">
        <f t="shared" si="168"/>
        <v>0</v>
      </c>
      <c r="BH86" s="18">
        <f t="shared" si="168"/>
        <v>0</v>
      </c>
      <c r="BI86" s="18" t="e">
        <f t="shared" si="168"/>
        <v>#N/A</v>
      </c>
      <c r="BJ86" s="18">
        <f t="shared" si="168"/>
        <v>0</v>
      </c>
      <c r="BK86" s="18">
        <f t="shared" si="168"/>
        <v>0</v>
      </c>
      <c r="BL86" s="18" t="e">
        <f t="shared" si="168"/>
        <v>#N/A</v>
      </c>
      <c r="BM86" s="18" t="e">
        <f t="shared" si="168"/>
        <v>#N/A</v>
      </c>
      <c r="BN86" s="18">
        <f t="shared" si="168"/>
        <v>0</v>
      </c>
      <c r="BO86" s="18" t="e">
        <f t="shared" si="168"/>
        <v>#N/A</v>
      </c>
      <c r="BP86" s="18">
        <f t="shared" si="168"/>
        <v>0</v>
      </c>
      <c r="BQ86" s="18">
        <f t="shared" si="168"/>
        <v>0</v>
      </c>
      <c r="BR86" s="18">
        <f t="shared" si="168"/>
        <v>0</v>
      </c>
      <c r="BS86" s="18" t="e">
        <f t="shared" ca="1" si="168"/>
        <v>#N/A</v>
      </c>
      <c r="BT86" s="18">
        <f t="shared" si="168"/>
        <v>0</v>
      </c>
      <c r="BU86" s="18">
        <f t="shared" si="168"/>
        <v>0</v>
      </c>
      <c r="BV86" s="18">
        <f t="shared" si="168"/>
        <v>0</v>
      </c>
      <c r="BW86" s="18">
        <f t="shared" si="168"/>
        <v>0</v>
      </c>
      <c r="BX86" s="18">
        <f t="shared" si="168"/>
        <v>0</v>
      </c>
      <c r="BY86" s="18">
        <f t="shared" si="168"/>
        <v>0</v>
      </c>
      <c r="CE86" s="29" t="s">
        <v>1016</v>
      </c>
      <c r="CF86" s="29">
        <f t="shared" si="141"/>
        <v>0</v>
      </c>
      <c r="CG86" s="29">
        <f t="shared" ca="1" si="142"/>
        <v>2.7160889994264807</v>
      </c>
      <c r="CH86" s="29">
        <f t="shared" si="143"/>
        <v>2.2941080221373724</v>
      </c>
      <c r="CI86" s="29">
        <f t="shared" ca="1" si="144"/>
        <v>-0.72048871359700972</v>
      </c>
      <c r="CJ86" s="29">
        <f t="shared" ca="1" si="145"/>
        <v>1.0510961634798006</v>
      </c>
      <c r="CK86" s="148">
        <f t="shared" ca="1" si="163"/>
        <v>0</v>
      </c>
      <c r="CL86" s="148">
        <f t="shared" ca="1" si="164"/>
        <v>0.50855428502342903</v>
      </c>
      <c r="CM86" s="148">
        <f t="shared" ca="1" si="165"/>
        <v>0.42954353307676435</v>
      </c>
      <c r="CN86" s="148">
        <f t="shared" ca="1" si="166"/>
        <v>-0.13490265697778928</v>
      </c>
      <c r="CO86" s="148">
        <f t="shared" ca="1" si="167"/>
        <v>0.19680483887759592</v>
      </c>
    </row>
    <row r="87" spans="1:93" ht="13.5" customHeight="1">
      <c r="A87" s="222"/>
      <c r="B87" s="282"/>
      <c r="C87" s="276"/>
      <c r="D87" s="108">
        <v>10</v>
      </c>
      <c r="E87" s="136">
        <v>1.45</v>
      </c>
      <c r="F87" s="10"/>
      <c r="G87" s="10"/>
      <c r="H87" s="4"/>
      <c r="I87" s="4"/>
      <c r="J87" s="17">
        <v>0.9</v>
      </c>
      <c r="K87" s="51" t="str">
        <f t="shared" si="153"/>
        <v>3,27</v>
      </c>
      <c r="L87" s="10">
        <v>2</v>
      </c>
      <c r="M87" s="10">
        <f ca="1">INDEX(相关演算!$GF$14:$GF$100,MATCH("骊姬",相关演算!$FG$14:$FG$100,0))</f>
        <v>2</v>
      </c>
      <c r="N87" s="10"/>
      <c r="O87" s="4"/>
      <c r="P87" s="95">
        <f t="shared" ca="1" si="158"/>
        <v>2.61</v>
      </c>
      <c r="Q87" s="17"/>
      <c r="R87" s="115">
        <f t="shared" ca="1" si="148"/>
        <v>2.3965927993726561</v>
      </c>
      <c r="S87" s="51" t="s">
        <v>37</v>
      </c>
      <c r="T87" s="44">
        <f t="shared" ca="1" si="159"/>
        <v>7.0059694495042124E-4</v>
      </c>
      <c r="U87" s="51" t="s">
        <v>50</v>
      </c>
      <c r="V87" s="28">
        <f t="shared" si="160"/>
        <v>5.8082295046060814E-2</v>
      </c>
      <c r="W87" s="105"/>
      <c r="X87" s="111"/>
      <c r="Y87" s="39">
        <f t="shared" si="119"/>
        <v>2</v>
      </c>
      <c r="Z87" s="39">
        <f t="shared" si="120"/>
        <v>1</v>
      </c>
      <c r="AA87" s="1">
        <f t="shared" si="121"/>
        <v>201</v>
      </c>
      <c r="AB87" s="32" t="str">
        <f t="shared" si="122"/>
        <v>0.45+0.55+0.65+0.75+0.85+0.95+1.05+1.15+1.25+1.35+1.45</v>
      </c>
      <c r="AC87" s="9" t="str">
        <f t="shared" si="123"/>
        <v/>
      </c>
      <c r="AD87" s="9" t="str">
        <f t="shared" si="124"/>
        <v/>
      </c>
      <c r="AE87" s="9" t="str">
        <f t="shared" si="125"/>
        <v/>
      </c>
      <c r="AF87" s="9" t="str">
        <f t="shared" si="126"/>
        <v/>
      </c>
      <c r="AG87" s="9" t="str">
        <f t="shared" si="127"/>
        <v/>
      </c>
      <c r="AH87" s="9" t="str">
        <f t="shared" si="128"/>
        <v/>
      </c>
      <c r="AI87" s="9" t="str">
        <f t="shared" si="129"/>
        <v>怒气技能</v>
      </c>
      <c r="AJ87" s="9">
        <f t="shared" si="130"/>
        <v>2</v>
      </c>
      <c r="AK87" s="9"/>
      <c r="AO87" s="29" t="s">
        <v>1020</v>
      </c>
      <c r="AP87" s="55"/>
      <c r="AQ87" s="55"/>
      <c r="AR87" s="55"/>
      <c r="AS87" s="55"/>
      <c r="AT87" s="55"/>
      <c r="AU87" s="18">
        <f t="shared" si="135"/>
        <v>0</v>
      </c>
      <c r="AV87" s="55"/>
      <c r="AW87" s="55"/>
      <c r="AX87" s="55"/>
      <c r="AY87" s="55"/>
      <c r="AZ87" s="18">
        <f t="shared" ref="AZ87:BY87" si="169">(SUMIFS($T$58:$T$266,$S$58:$S$266,AZ$6,$D$58:$D$266,INT(SUBSTITUTE($AO20,"星","")),$W$58:$W$266,1)+SUMIFS($V$58:$V$266,$U$58:$U$266,AZ$6,$D$58:$D$266,INT(SUBSTITUTE($AO20,"星","")),$W$58:$W$266,1))*AZ62</f>
        <v>0</v>
      </c>
      <c r="BA87" s="18" t="e">
        <f t="shared" si="169"/>
        <v>#N/A</v>
      </c>
      <c r="BB87" s="18">
        <f t="shared" si="169"/>
        <v>0</v>
      </c>
      <c r="BC87" s="18">
        <f t="shared" si="169"/>
        <v>0</v>
      </c>
      <c r="BD87" s="18" t="e">
        <f t="shared" si="169"/>
        <v>#N/A</v>
      </c>
      <c r="BE87" s="18">
        <f t="shared" si="169"/>
        <v>0</v>
      </c>
      <c r="BF87" s="18">
        <f t="shared" si="169"/>
        <v>0</v>
      </c>
      <c r="BG87" s="18">
        <f t="shared" si="169"/>
        <v>0</v>
      </c>
      <c r="BH87" s="18">
        <f t="shared" si="169"/>
        <v>0</v>
      </c>
      <c r="BI87" s="18" t="e">
        <f t="shared" si="169"/>
        <v>#N/A</v>
      </c>
      <c r="BJ87" s="18">
        <f t="shared" si="169"/>
        <v>0</v>
      </c>
      <c r="BK87" s="18">
        <f t="shared" si="169"/>
        <v>0</v>
      </c>
      <c r="BL87" s="18" t="e">
        <f t="shared" si="169"/>
        <v>#N/A</v>
      </c>
      <c r="BM87" s="18" t="e">
        <f t="shared" si="169"/>
        <v>#N/A</v>
      </c>
      <c r="BN87" s="18">
        <f t="shared" si="169"/>
        <v>0</v>
      </c>
      <c r="BO87" s="18" t="e">
        <f t="shared" si="169"/>
        <v>#N/A</v>
      </c>
      <c r="BP87" s="18">
        <f t="shared" si="169"/>
        <v>0</v>
      </c>
      <c r="BQ87" s="18">
        <f t="shared" si="169"/>
        <v>0</v>
      </c>
      <c r="BR87" s="18">
        <f t="shared" si="169"/>
        <v>0</v>
      </c>
      <c r="BS87" s="18" t="e">
        <f t="shared" ca="1" si="169"/>
        <v>#N/A</v>
      </c>
      <c r="BT87" s="18">
        <f t="shared" si="169"/>
        <v>0</v>
      </c>
      <c r="BU87" s="18">
        <f t="shared" si="169"/>
        <v>0</v>
      </c>
      <c r="BV87" s="18">
        <f t="shared" si="169"/>
        <v>0</v>
      </c>
      <c r="BW87" s="18">
        <f t="shared" si="169"/>
        <v>0</v>
      </c>
      <c r="BX87" s="18">
        <f t="shared" si="169"/>
        <v>0</v>
      </c>
      <c r="BY87" s="18">
        <f t="shared" si="169"/>
        <v>0</v>
      </c>
      <c r="CE87" s="29" t="s">
        <v>1017</v>
      </c>
      <c r="CF87" s="29">
        <f t="shared" si="141"/>
        <v>0</v>
      </c>
      <c r="CG87" s="29">
        <f t="shared" ca="1" si="142"/>
        <v>2.8884831204909878</v>
      </c>
      <c r="CH87" s="29">
        <f t="shared" si="143"/>
        <v>2.4705778699940928</v>
      </c>
      <c r="CI87" s="29">
        <f t="shared" ca="1" si="144"/>
        <v>-0.7834657080477001</v>
      </c>
      <c r="CJ87" s="29">
        <f t="shared" ca="1" si="145"/>
        <v>1.1093217258372641</v>
      </c>
      <c r="CK87" s="148">
        <f t="shared" ca="1" si="163"/>
        <v>0</v>
      </c>
      <c r="CL87" s="148">
        <f t="shared" ca="1" si="164"/>
        <v>0.50809591701808055</v>
      </c>
      <c r="CM87" s="148">
        <f t="shared" ca="1" si="165"/>
        <v>0.43458468547527773</v>
      </c>
      <c r="CN87" s="148">
        <f t="shared" ca="1" si="166"/>
        <v>-0.13781480132556584</v>
      </c>
      <c r="CO87" s="148">
        <f t="shared" ca="1" si="167"/>
        <v>0.19513419883220778</v>
      </c>
    </row>
    <row r="88" spans="1:93" ht="13.5" customHeight="1">
      <c r="A88" s="222"/>
      <c r="B88" s="282"/>
      <c r="C88" s="276"/>
      <c r="D88" s="138">
        <v>11</v>
      </c>
      <c r="E88" s="136">
        <v>1.55</v>
      </c>
      <c r="F88" s="10"/>
      <c r="G88" s="10"/>
      <c r="H88" s="44"/>
      <c r="I88" s="44"/>
      <c r="J88" s="17">
        <v>0.9</v>
      </c>
      <c r="K88" s="51" t="str">
        <f t="shared" si="153"/>
        <v>3,27</v>
      </c>
      <c r="L88" s="10">
        <v>2</v>
      </c>
      <c r="M88" s="10">
        <f ca="1">INDEX(相关演算!$GF$14:$GF$100,MATCH("骊姬",相关演算!$FG$14:$FG$100,0))</f>
        <v>2</v>
      </c>
      <c r="N88" s="10"/>
      <c r="O88" s="44"/>
      <c r="P88" s="95">
        <f t="shared" ca="1" si="158"/>
        <v>2.79</v>
      </c>
      <c r="Q88" s="17"/>
      <c r="R88" s="115">
        <f t="shared" ca="1" si="148"/>
        <v>2.5658823652523859</v>
      </c>
      <c r="S88" s="51" t="s">
        <v>37</v>
      </c>
      <c r="T88" s="44">
        <f t="shared" ca="1" si="159"/>
        <v>7.489144403847438E-4</v>
      </c>
      <c r="U88" s="51" t="s">
        <v>50</v>
      </c>
      <c r="V88" s="28">
        <f t="shared" si="160"/>
        <v>5.8082295046060814E-2</v>
      </c>
      <c r="W88" s="105"/>
      <c r="X88" s="111"/>
      <c r="Y88" s="39">
        <f t="shared" si="119"/>
        <v>2</v>
      </c>
      <c r="Z88" s="39">
        <f t="shared" si="120"/>
        <v>1</v>
      </c>
      <c r="AA88" s="1">
        <f t="shared" si="121"/>
        <v>201</v>
      </c>
      <c r="AB88" s="32" t="str">
        <f t="shared" si="122"/>
        <v>0.45+0.55+0.65+0.75+0.85+0.95+1.05+1.15+1.25+1.35+1.45+1.55</v>
      </c>
      <c r="AC88" s="9" t="str">
        <f t="shared" si="123"/>
        <v/>
      </c>
      <c r="AD88" s="9" t="str">
        <f t="shared" si="124"/>
        <v/>
      </c>
      <c r="AE88" s="9" t="str">
        <f t="shared" si="125"/>
        <v/>
      </c>
      <c r="AF88" s="9" t="str">
        <f t="shared" si="126"/>
        <v/>
      </c>
      <c r="AG88" s="9" t="str">
        <f t="shared" si="127"/>
        <v/>
      </c>
      <c r="AH88" s="9" t="str">
        <f t="shared" si="128"/>
        <v/>
      </c>
      <c r="AI88" s="9" t="str">
        <f t="shared" si="129"/>
        <v>怒气技能</v>
      </c>
      <c r="AJ88" s="9">
        <f t="shared" si="130"/>
        <v>2</v>
      </c>
      <c r="AK88" s="9"/>
      <c r="AO88" s="29" t="s">
        <v>1021</v>
      </c>
      <c r="AP88" s="55"/>
      <c r="AQ88" s="55"/>
      <c r="AR88" s="55"/>
      <c r="AS88" s="55"/>
      <c r="AT88" s="55"/>
      <c r="AU88" s="18">
        <f t="shared" si="135"/>
        <v>0</v>
      </c>
      <c r="AV88" s="55"/>
      <c r="AW88" s="55"/>
      <c r="AX88" s="55"/>
      <c r="AY88" s="55"/>
      <c r="AZ88" s="18">
        <f t="shared" ref="AZ88:BY88" si="170">(SUMIFS($T$58:$T$266,$S$58:$S$266,AZ$6,$D$58:$D$266,INT(SUBSTITUTE($AO21,"星","")),$W$58:$W$266,1)+SUMIFS($V$58:$V$266,$U$58:$U$266,AZ$6,$D$58:$D$266,INT(SUBSTITUTE($AO21,"星","")),$W$58:$W$266,1))*AZ63</f>
        <v>0</v>
      </c>
      <c r="BA88" s="18" t="e">
        <f t="shared" si="170"/>
        <v>#N/A</v>
      </c>
      <c r="BB88" s="18">
        <f t="shared" si="170"/>
        <v>0</v>
      </c>
      <c r="BC88" s="18">
        <f t="shared" si="170"/>
        <v>0</v>
      </c>
      <c r="BD88" s="18" t="e">
        <f t="shared" si="170"/>
        <v>#N/A</v>
      </c>
      <c r="BE88" s="18">
        <f t="shared" si="170"/>
        <v>0</v>
      </c>
      <c r="BF88" s="18">
        <f t="shared" si="170"/>
        <v>0</v>
      </c>
      <c r="BG88" s="18">
        <f t="shared" si="170"/>
        <v>0</v>
      </c>
      <c r="BH88" s="18">
        <f t="shared" si="170"/>
        <v>0</v>
      </c>
      <c r="BI88" s="18" t="e">
        <f t="shared" si="170"/>
        <v>#N/A</v>
      </c>
      <c r="BJ88" s="18">
        <f t="shared" si="170"/>
        <v>0</v>
      </c>
      <c r="BK88" s="18">
        <f t="shared" si="170"/>
        <v>0</v>
      </c>
      <c r="BL88" s="18" t="e">
        <f t="shared" si="170"/>
        <v>#N/A</v>
      </c>
      <c r="BM88" s="18" t="e">
        <f t="shared" si="170"/>
        <v>#N/A</v>
      </c>
      <c r="BN88" s="18">
        <f t="shared" si="170"/>
        <v>0</v>
      </c>
      <c r="BO88" s="18" t="e">
        <f t="shared" si="170"/>
        <v>#N/A</v>
      </c>
      <c r="BP88" s="18">
        <f t="shared" si="170"/>
        <v>0</v>
      </c>
      <c r="BQ88" s="18">
        <f t="shared" si="170"/>
        <v>0</v>
      </c>
      <c r="BR88" s="18">
        <f t="shared" si="170"/>
        <v>0</v>
      </c>
      <c r="BS88" s="18" t="e">
        <f t="shared" ca="1" si="170"/>
        <v>#N/A</v>
      </c>
      <c r="BT88" s="18">
        <f t="shared" si="170"/>
        <v>0</v>
      </c>
      <c r="BU88" s="18">
        <f t="shared" si="170"/>
        <v>0</v>
      </c>
      <c r="BV88" s="18">
        <f t="shared" si="170"/>
        <v>0</v>
      </c>
      <c r="BW88" s="18">
        <f t="shared" si="170"/>
        <v>0</v>
      </c>
      <c r="BX88" s="18">
        <f t="shared" si="170"/>
        <v>0</v>
      </c>
      <c r="BY88" s="18">
        <f t="shared" si="170"/>
        <v>0</v>
      </c>
      <c r="CE88" s="29" t="s">
        <v>1018</v>
      </c>
      <c r="CF88" s="29">
        <f t="shared" si="141"/>
        <v>0</v>
      </c>
      <c r="CG88" s="29">
        <f t="shared" ca="1" si="142"/>
        <v>3.0608774516630568</v>
      </c>
      <c r="CH88" s="29">
        <f t="shared" si="143"/>
        <v>2.6470477178508141</v>
      </c>
      <c r="CI88" s="29">
        <f t="shared" ca="1" si="144"/>
        <v>-0.84644274076763271</v>
      </c>
      <c r="CJ88" s="29">
        <f t="shared" ca="1" si="145"/>
        <v>1.167547323576666</v>
      </c>
      <c r="CK88" s="148">
        <f t="shared" ca="1" si="163"/>
        <v>0</v>
      </c>
      <c r="CL88" s="148">
        <f t="shared" ca="1" si="164"/>
        <v>0.50768988998333309</v>
      </c>
      <c r="CM88" s="148">
        <f t="shared" ca="1" si="165"/>
        <v>0.43905036574598794</v>
      </c>
      <c r="CN88" s="148">
        <f t="shared" ca="1" si="166"/>
        <v>-0.14039452043531708</v>
      </c>
      <c r="CO88" s="148">
        <f t="shared" ca="1" si="167"/>
        <v>0.19365426470599614</v>
      </c>
    </row>
    <row r="89" spans="1:93" ht="13.5" customHeight="1">
      <c r="A89" s="222"/>
      <c r="B89" s="282"/>
      <c r="C89" s="276"/>
      <c r="D89" s="108">
        <v>12</v>
      </c>
      <c r="E89" s="136">
        <v>1.65</v>
      </c>
      <c r="F89" s="10"/>
      <c r="G89" s="10"/>
      <c r="H89" s="4"/>
      <c r="I89" s="4"/>
      <c r="J89" s="17">
        <v>0.9</v>
      </c>
      <c r="K89" s="51" t="str">
        <f t="shared" si="153"/>
        <v>3,27</v>
      </c>
      <c r="L89" s="10">
        <v>2</v>
      </c>
      <c r="M89" s="10">
        <f ca="1">INDEX(相关演算!$GF$14:$GF$100,MATCH("骊姬",相关演算!$FG$14:$FG$100,0))</f>
        <v>2</v>
      </c>
      <c r="N89" s="10"/>
      <c r="O89" s="4"/>
      <c r="P89" s="95">
        <f t="shared" ca="1" si="158"/>
        <v>2.9699999999999998</v>
      </c>
      <c r="Q89" s="17"/>
      <c r="R89" s="115">
        <f t="shared" ca="1" si="148"/>
        <v>2.7351721412396786</v>
      </c>
      <c r="S89" s="51" t="s">
        <v>37</v>
      </c>
      <c r="T89" s="44">
        <f t="shared" ca="1" si="159"/>
        <v>7.9723199578656152E-4</v>
      </c>
      <c r="U89" s="51" t="s">
        <v>50</v>
      </c>
      <c r="V89" s="28">
        <f t="shared" si="160"/>
        <v>5.8082295046060814E-2</v>
      </c>
      <c r="W89" s="105"/>
      <c r="X89" s="111"/>
      <c r="Y89" s="39">
        <f t="shared" si="119"/>
        <v>2</v>
      </c>
      <c r="Z89" s="39">
        <f t="shared" si="120"/>
        <v>1</v>
      </c>
      <c r="AA89" s="1">
        <f t="shared" si="121"/>
        <v>201</v>
      </c>
      <c r="AB89" s="32" t="str">
        <f t="shared" si="122"/>
        <v>0.45+0.55+0.65+0.75+0.85+0.95+1.05+1.15+1.25+1.35+1.45+1.55+1.65</v>
      </c>
      <c r="AC89" s="9" t="str">
        <f t="shared" si="123"/>
        <v/>
      </c>
      <c r="AD89" s="9" t="str">
        <f t="shared" si="124"/>
        <v/>
      </c>
      <c r="AE89" s="9" t="str">
        <f t="shared" si="125"/>
        <v/>
      </c>
      <c r="AF89" s="9" t="str">
        <f t="shared" si="126"/>
        <v/>
      </c>
      <c r="AG89" s="9" t="str">
        <f t="shared" si="127"/>
        <v/>
      </c>
      <c r="AH89" s="9" t="str">
        <f t="shared" si="128"/>
        <v/>
      </c>
      <c r="AI89" s="9" t="str">
        <f t="shared" si="129"/>
        <v>怒气技能</v>
      </c>
      <c r="AJ89" s="9">
        <f t="shared" si="130"/>
        <v>2</v>
      </c>
      <c r="AK89" s="9"/>
      <c r="AO89" s="29" t="s">
        <v>1022</v>
      </c>
      <c r="AP89" s="55"/>
      <c r="AQ89" s="55"/>
      <c r="AR89" s="55"/>
      <c r="AS89" s="55"/>
      <c r="AT89" s="55"/>
      <c r="AU89" s="18">
        <f t="shared" si="135"/>
        <v>0</v>
      </c>
      <c r="AV89" s="55"/>
      <c r="AW89" s="55"/>
      <c r="AX89" s="55"/>
      <c r="AY89" s="55"/>
      <c r="AZ89" s="18">
        <f t="shared" ref="AZ89:BY89" si="171">(SUMIFS($T$58:$T$266,$S$58:$S$266,AZ$6,$D$58:$D$266,INT(SUBSTITUTE($AO22,"星","")),$W$58:$W$266,1)+SUMIFS($V$58:$V$266,$U$58:$U$266,AZ$6,$D$58:$D$266,INT(SUBSTITUTE($AO22,"星","")),$W$58:$W$266,1))*AZ64</f>
        <v>0</v>
      </c>
      <c r="BA89" s="18" t="e">
        <f t="shared" si="171"/>
        <v>#N/A</v>
      </c>
      <c r="BB89" s="18">
        <f t="shared" si="171"/>
        <v>0</v>
      </c>
      <c r="BC89" s="18">
        <f t="shared" si="171"/>
        <v>0</v>
      </c>
      <c r="BD89" s="18" t="e">
        <f t="shared" si="171"/>
        <v>#N/A</v>
      </c>
      <c r="BE89" s="18">
        <f t="shared" si="171"/>
        <v>0</v>
      </c>
      <c r="BF89" s="18">
        <f t="shared" si="171"/>
        <v>0</v>
      </c>
      <c r="BG89" s="18">
        <f t="shared" si="171"/>
        <v>0</v>
      </c>
      <c r="BH89" s="18">
        <f t="shared" si="171"/>
        <v>0</v>
      </c>
      <c r="BI89" s="18" t="e">
        <f t="shared" si="171"/>
        <v>#N/A</v>
      </c>
      <c r="BJ89" s="18">
        <f t="shared" si="171"/>
        <v>0</v>
      </c>
      <c r="BK89" s="18">
        <f t="shared" si="171"/>
        <v>0</v>
      </c>
      <c r="BL89" s="18" t="e">
        <f t="shared" si="171"/>
        <v>#N/A</v>
      </c>
      <c r="BM89" s="18" t="e">
        <f t="shared" si="171"/>
        <v>#N/A</v>
      </c>
      <c r="BN89" s="18">
        <f t="shared" si="171"/>
        <v>0</v>
      </c>
      <c r="BO89" s="18" t="e">
        <f t="shared" si="171"/>
        <v>#N/A</v>
      </c>
      <c r="BP89" s="18">
        <f t="shared" si="171"/>
        <v>0</v>
      </c>
      <c r="BQ89" s="18">
        <f t="shared" si="171"/>
        <v>0</v>
      </c>
      <c r="BR89" s="18">
        <f t="shared" si="171"/>
        <v>0</v>
      </c>
      <c r="BS89" s="18" t="e">
        <f t="shared" ca="1" si="171"/>
        <v>#N/A</v>
      </c>
      <c r="BT89" s="18">
        <f t="shared" si="171"/>
        <v>0</v>
      </c>
      <c r="BU89" s="18">
        <f t="shared" si="171"/>
        <v>0</v>
      </c>
      <c r="BV89" s="18">
        <f t="shared" si="171"/>
        <v>0</v>
      </c>
      <c r="BW89" s="18">
        <f t="shared" si="171"/>
        <v>0</v>
      </c>
      <c r="BX89" s="18">
        <f t="shared" si="171"/>
        <v>0</v>
      </c>
      <c r="BY89" s="18">
        <f t="shared" si="171"/>
        <v>0</v>
      </c>
      <c r="CE89" s="29" t="s">
        <v>1019</v>
      </c>
      <c r="CF89" s="29">
        <f t="shared" si="141"/>
        <v>0</v>
      </c>
      <c r="CG89" s="29">
        <f t="shared" ca="1" si="142"/>
        <v>3.2332719929426887</v>
      </c>
      <c r="CH89" s="29">
        <f t="shared" si="143"/>
        <v>2.8235175657075353</v>
      </c>
      <c r="CI89" s="29">
        <f t="shared" ca="1" si="144"/>
        <v>-0.90941981175680886</v>
      </c>
      <c r="CJ89" s="29">
        <f t="shared" ca="1" si="145"/>
        <v>1.2257729566980076</v>
      </c>
      <c r="CK89" s="148">
        <f t="shared" ca="1" si="163"/>
        <v>0</v>
      </c>
      <c r="CL89" s="148">
        <f t="shared" ca="1" si="164"/>
        <v>0.50732772563223172</v>
      </c>
      <c r="CM89" s="148">
        <f t="shared" ca="1" si="165"/>
        <v>0.44303378992540265</v>
      </c>
      <c r="CN89" s="148">
        <f t="shared" ca="1" si="166"/>
        <v>-0.14269566116012566</v>
      </c>
      <c r="CO89" s="148">
        <f t="shared" ca="1" si="167"/>
        <v>0.19233414560249126</v>
      </c>
    </row>
    <row r="90" spans="1:93" ht="13.5" customHeight="1">
      <c r="A90" s="222"/>
      <c r="B90" s="282"/>
      <c r="C90" s="276"/>
      <c r="D90" s="138">
        <v>13</v>
      </c>
      <c r="E90" s="136">
        <v>1.75</v>
      </c>
      <c r="F90" s="10"/>
      <c r="G90" s="10"/>
      <c r="H90" s="44"/>
      <c r="I90" s="44"/>
      <c r="J90" s="17">
        <v>0.9</v>
      </c>
      <c r="K90" s="51" t="str">
        <f t="shared" si="153"/>
        <v>3,27</v>
      </c>
      <c r="L90" s="10">
        <v>2</v>
      </c>
      <c r="M90" s="10">
        <f ca="1">INDEX(相关演算!$GF$14:$GF$100,MATCH("骊姬",相关演算!$FG$14:$FG$100,0))</f>
        <v>2</v>
      </c>
      <c r="N90" s="10"/>
      <c r="O90" s="44"/>
      <c r="P90" s="95">
        <f t="shared" ca="1" si="158"/>
        <v>3.15</v>
      </c>
      <c r="Q90" s="17"/>
      <c r="R90" s="115">
        <f t="shared" ca="1" si="148"/>
        <v>2.9044621273345341</v>
      </c>
      <c r="S90" s="51" t="s">
        <v>37</v>
      </c>
      <c r="T90" s="44">
        <f t="shared" ca="1" si="159"/>
        <v>8.455496111558743E-4</v>
      </c>
      <c r="U90" s="51" t="s">
        <v>50</v>
      </c>
      <c r="V90" s="28">
        <f t="shared" si="160"/>
        <v>5.8082295046060814E-2</v>
      </c>
      <c r="W90" s="105"/>
      <c r="X90" s="111"/>
      <c r="Y90" s="39">
        <f t="shared" si="119"/>
        <v>2</v>
      </c>
      <c r="Z90" s="39">
        <f t="shared" si="120"/>
        <v>1</v>
      </c>
      <c r="AA90" s="1">
        <f t="shared" si="121"/>
        <v>201</v>
      </c>
      <c r="AB90" s="32" t="str">
        <f t="shared" si="122"/>
        <v>0.45+0.55+0.65+0.75+0.85+0.95+1.05+1.15+1.25+1.35+1.45+1.55+1.65+1.75</v>
      </c>
      <c r="AC90" s="9" t="str">
        <f t="shared" si="123"/>
        <v/>
      </c>
      <c r="AD90" s="9" t="str">
        <f t="shared" si="124"/>
        <v/>
      </c>
      <c r="AE90" s="9" t="str">
        <f t="shared" si="125"/>
        <v/>
      </c>
      <c r="AF90" s="9" t="str">
        <f t="shared" si="126"/>
        <v/>
      </c>
      <c r="AG90" s="9" t="str">
        <f t="shared" si="127"/>
        <v/>
      </c>
      <c r="AH90" s="9" t="str">
        <f t="shared" si="128"/>
        <v/>
      </c>
      <c r="AI90" s="9" t="str">
        <f t="shared" si="129"/>
        <v>怒气技能</v>
      </c>
      <c r="AJ90" s="9">
        <f t="shared" si="130"/>
        <v>2</v>
      </c>
      <c r="AK90" s="9"/>
      <c r="AO90" s="29" t="s">
        <v>1023</v>
      </c>
      <c r="AP90" s="55"/>
      <c r="AQ90" s="55"/>
      <c r="AR90" s="55"/>
      <c r="AS90" s="55"/>
      <c r="AT90" s="55"/>
      <c r="AU90" s="18">
        <f t="shared" si="135"/>
        <v>0</v>
      </c>
      <c r="AV90" s="55"/>
      <c r="AW90" s="55"/>
      <c r="AX90" s="55"/>
      <c r="AY90" s="55"/>
      <c r="AZ90" s="18">
        <f t="shared" ref="AZ90:BY90" si="172">(SUMIFS($T$58:$T$266,$S$58:$S$266,AZ$6,$D$58:$D$266,INT(SUBSTITUTE($AO23,"星","")),$W$58:$W$266,1)+SUMIFS($V$58:$V$266,$U$58:$U$266,AZ$6,$D$58:$D$266,INT(SUBSTITUTE($AO23,"星","")),$W$58:$W$266,1))*AZ65</f>
        <v>0</v>
      </c>
      <c r="BA90" s="18" t="e">
        <f t="shared" si="172"/>
        <v>#N/A</v>
      </c>
      <c r="BB90" s="18">
        <f t="shared" si="172"/>
        <v>0</v>
      </c>
      <c r="BC90" s="18">
        <f t="shared" si="172"/>
        <v>0</v>
      </c>
      <c r="BD90" s="18" t="e">
        <f t="shared" si="172"/>
        <v>#N/A</v>
      </c>
      <c r="BE90" s="18">
        <f t="shared" si="172"/>
        <v>0</v>
      </c>
      <c r="BF90" s="18">
        <f t="shared" si="172"/>
        <v>0</v>
      </c>
      <c r="BG90" s="18">
        <f t="shared" si="172"/>
        <v>0</v>
      </c>
      <c r="BH90" s="18">
        <f t="shared" si="172"/>
        <v>0</v>
      </c>
      <c r="BI90" s="18" t="e">
        <f t="shared" si="172"/>
        <v>#N/A</v>
      </c>
      <c r="BJ90" s="18">
        <f t="shared" si="172"/>
        <v>0</v>
      </c>
      <c r="BK90" s="18">
        <f t="shared" si="172"/>
        <v>0</v>
      </c>
      <c r="BL90" s="18" t="e">
        <f t="shared" si="172"/>
        <v>#N/A</v>
      </c>
      <c r="BM90" s="18" t="e">
        <f t="shared" si="172"/>
        <v>#N/A</v>
      </c>
      <c r="BN90" s="18">
        <f t="shared" si="172"/>
        <v>0</v>
      </c>
      <c r="BO90" s="18" t="e">
        <f t="shared" si="172"/>
        <v>#N/A</v>
      </c>
      <c r="BP90" s="18">
        <f t="shared" si="172"/>
        <v>0</v>
      </c>
      <c r="BQ90" s="18">
        <f t="shared" si="172"/>
        <v>0</v>
      </c>
      <c r="BR90" s="18">
        <f t="shared" si="172"/>
        <v>0</v>
      </c>
      <c r="BS90" s="18" t="e">
        <f t="shared" ca="1" si="172"/>
        <v>#N/A</v>
      </c>
      <c r="BT90" s="18">
        <f t="shared" si="172"/>
        <v>0</v>
      </c>
      <c r="BU90" s="18">
        <f t="shared" si="172"/>
        <v>0</v>
      </c>
      <c r="BV90" s="18">
        <f t="shared" si="172"/>
        <v>0</v>
      </c>
      <c r="BW90" s="18">
        <f t="shared" si="172"/>
        <v>0</v>
      </c>
      <c r="BX90" s="18">
        <f t="shared" si="172"/>
        <v>0</v>
      </c>
      <c r="BY90" s="18">
        <f t="shared" si="172"/>
        <v>0</v>
      </c>
      <c r="CE90" s="29" t="s">
        <v>1020</v>
      </c>
      <c r="CF90" s="29">
        <f t="shared" si="141"/>
        <v>0</v>
      </c>
      <c r="CG90" s="29">
        <f t="shared" ca="1" si="142"/>
        <v>3.4056667443298836</v>
      </c>
      <c r="CH90" s="29">
        <f t="shared" si="143"/>
        <v>2.9999874135642557</v>
      </c>
      <c r="CI90" s="29">
        <f t="shared" ca="1" si="144"/>
        <v>-0.97239692101522635</v>
      </c>
      <c r="CJ90" s="29">
        <f t="shared" ca="1" si="145"/>
        <v>1.2839986252012876</v>
      </c>
      <c r="CK90" s="148">
        <f t="shared" ca="1" si="163"/>
        <v>0</v>
      </c>
      <c r="CL90" s="148">
        <f t="shared" ca="1" si="164"/>
        <v>0.50700268297882234</v>
      </c>
      <c r="CM90" s="148">
        <f t="shared" ca="1" si="165"/>
        <v>0.44660907298463687</v>
      </c>
      <c r="CN90" s="148">
        <f t="shared" ca="1" si="166"/>
        <v>-0.1447610364977365</v>
      </c>
      <c r="CO90" s="148">
        <f t="shared" ca="1" si="167"/>
        <v>0.1911492805342774</v>
      </c>
    </row>
    <row r="91" spans="1:93" ht="13.5" customHeight="1">
      <c r="A91" s="222"/>
      <c r="B91" s="282"/>
      <c r="C91" s="276"/>
      <c r="D91" s="108">
        <v>14</v>
      </c>
      <c r="E91" s="136">
        <v>1.85</v>
      </c>
      <c r="F91" s="10"/>
      <c r="G91" s="10"/>
      <c r="H91" s="4"/>
      <c r="I91" s="4"/>
      <c r="J91" s="17">
        <v>0.9</v>
      </c>
      <c r="K91" s="51" t="str">
        <f t="shared" si="153"/>
        <v>3,27</v>
      </c>
      <c r="L91" s="10">
        <v>2</v>
      </c>
      <c r="M91" s="10">
        <f ca="1">INDEX(相关演算!$GF$14:$GF$100,MATCH("骊姬",相关演算!$FG$14:$FG$100,0))</f>
        <v>2</v>
      </c>
      <c r="N91" s="10"/>
      <c r="O91" s="4"/>
      <c r="P91" s="95">
        <f t="shared" ca="1" si="158"/>
        <v>3.33</v>
      </c>
      <c r="Q91" s="17"/>
      <c r="R91" s="115">
        <f t="shared" ca="1" si="148"/>
        <v>3.0737523235369526</v>
      </c>
      <c r="S91" s="51" t="s">
        <v>37</v>
      </c>
      <c r="T91" s="44">
        <f t="shared" ca="1" si="159"/>
        <v>8.9386728649268224E-4</v>
      </c>
      <c r="U91" s="51" t="s">
        <v>50</v>
      </c>
      <c r="V91" s="28">
        <f t="shared" si="160"/>
        <v>5.8082295046060814E-2</v>
      </c>
      <c r="W91" s="105"/>
      <c r="X91" s="111"/>
      <c r="Y91" s="39">
        <f t="shared" si="119"/>
        <v>2</v>
      </c>
      <c r="Z91" s="39">
        <f t="shared" si="120"/>
        <v>1</v>
      </c>
      <c r="AA91" s="1">
        <f t="shared" si="121"/>
        <v>201</v>
      </c>
      <c r="AB91" s="32" t="str">
        <f t="shared" si="122"/>
        <v>0.45+0.55+0.65+0.75+0.85+0.95+1.05+1.15+1.25+1.35+1.45+1.55+1.65+1.75+1.85</v>
      </c>
      <c r="AC91" s="9" t="str">
        <f t="shared" si="123"/>
        <v/>
      </c>
      <c r="AD91" s="9" t="str">
        <f t="shared" si="124"/>
        <v/>
      </c>
      <c r="AE91" s="9" t="str">
        <f t="shared" si="125"/>
        <v/>
      </c>
      <c r="AF91" s="9" t="str">
        <f t="shared" si="126"/>
        <v/>
      </c>
      <c r="AG91" s="9" t="str">
        <f t="shared" si="127"/>
        <v/>
      </c>
      <c r="AH91" s="9" t="str">
        <f t="shared" si="128"/>
        <v/>
      </c>
      <c r="AI91" s="9" t="str">
        <f t="shared" si="129"/>
        <v>怒气技能</v>
      </c>
      <c r="AJ91" s="9">
        <f t="shared" si="130"/>
        <v>2</v>
      </c>
      <c r="AK91" s="9"/>
      <c r="AP91" s="55"/>
      <c r="AQ91" s="55"/>
      <c r="AR91" s="55"/>
      <c r="AS91" s="55"/>
      <c r="AT91" s="55"/>
      <c r="AV91" s="55"/>
      <c r="AW91" s="55"/>
      <c r="AX91" s="55"/>
      <c r="AY91" s="55"/>
      <c r="CE91" s="29" t="s">
        <v>1021</v>
      </c>
      <c r="CF91" s="29">
        <f t="shared" si="141"/>
        <v>0</v>
      </c>
      <c r="CG91" s="29">
        <f t="shared" ca="1" si="142"/>
        <v>3.5780617058246413</v>
      </c>
      <c r="CH91" s="29">
        <f t="shared" si="143"/>
        <v>3.1764572614209765</v>
      </c>
      <c r="CI91" s="29">
        <f t="shared" ca="1" si="144"/>
        <v>-1.0353740685428867</v>
      </c>
      <c r="CJ91" s="29">
        <f t="shared" ca="1" si="145"/>
        <v>1.3422243290865064</v>
      </c>
      <c r="CK91" s="148">
        <f t="shared" ca="1" si="163"/>
        <v>0</v>
      </c>
      <c r="CL91" s="148">
        <f t="shared" ca="1" si="164"/>
        <v>0.50670933503145188</v>
      </c>
      <c r="CM91" s="148">
        <f t="shared" ca="1" si="165"/>
        <v>0.44983588295034627</v>
      </c>
      <c r="CN91" s="148">
        <f t="shared" ca="1" si="166"/>
        <v>-0.14662511407395135</v>
      </c>
      <c r="CO91" s="148">
        <f t="shared" ca="1" si="167"/>
        <v>0.1900798960921532</v>
      </c>
    </row>
    <row r="92" spans="1:93" ht="13.5" customHeight="1">
      <c r="A92" s="222"/>
      <c r="B92" s="282"/>
      <c r="C92" s="276"/>
      <c r="D92" s="138">
        <v>15</v>
      </c>
      <c r="E92" s="136">
        <v>1.95</v>
      </c>
      <c r="F92" s="10"/>
      <c r="G92" s="10"/>
      <c r="H92" s="44"/>
      <c r="I92" s="44"/>
      <c r="J92" s="17">
        <v>0.9</v>
      </c>
      <c r="K92" s="51" t="str">
        <f t="shared" si="153"/>
        <v>3,27</v>
      </c>
      <c r="L92" s="10">
        <v>2</v>
      </c>
      <c r="M92" s="10">
        <f ca="1">INDEX(相关演算!$GF$14:$GF$100,MATCH("骊姬",相关演算!$FG$14:$FG$100,0))</f>
        <v>2</v>
      </c>
      <c r="N92" s="10"/>
      <c r="O92" s="44"/>
      <c r="P92" s="95">
        <f t="shared" ca="1" si="158"/>
        <v>3.51</v>
      </c>
      <c r="Q92" s="17"/>
      <c r="R92" s="115">
        <f t="shared" ca="1" si="148"/>
        <v>3.2430427298469335</v>
      </c>
      <c r="S92" s="51" t="s">
        <v>37</v>
      </c>
      <c r="T92" s="44">
        <f t="shared" ca="1" si="159"/>
        <v>9.4218502179698512E-4</v>
      </c>
      <c r="U92" s="51" t="s">
        <v>50</v>
      </c>
      <c r="V92" s="28">
        <f t="shared" si="160"/>
        <v>5.8082295046060814E-2</v>
      </c>
      <c r="W92" s="105"/>
      <c r="X92" s="111"/>
      <c r="Y92" s="39">
        <f t="shared" si="119"/>
        <v>2</v>
      </c>
      <c r="Z92" s="39">
        <f t="shared" si="120"/>
        <v>1</v>
      </c>
      <c r="AA92" s="1">
        <f t="shared" si="121"/>
        <v>201</v>
      </c>
      <c r="AB92" s="32" t="str">
        <f t="shared" si="122"/>
        <v>0.45+0.55+0.65+0.75+0.85+0.95+1.05+1.15+1.25+1.35+1.45+1.55+1.65+1.75+1.85+1.95</v>
      </c>
      <c r="AC92" s="9" t="str">
        <f t="shared" si="123"/>
        <v/>
      </c>
      <c r="AD92" s="9" t="str">
        <f t="shared" si="124"/>
        <v/>
      </c>
      <c r="AE92" s="9" t="str">
        <f t="shared" si="125"/>
        <v/>
      </c>
      <c r="AF92" s="9" t="str">
        <f t="shared" si="126"/>
        <v/>
      </c>
      <c r="AG92" s="9" t="str">
        <f t="shared" si="127"/>
        <v/>
      </c>
      <c r="AH92" s="9" t="str">
        <f t="shared" si="128"/>
        <v/>
      </c>
      <c r="AI92" s="9" t="str">
        <f t="shared" si="129"/>
        <v>怒气技能</v>
      </c>
      <c r="AJ92" s="9">
        <f t="shared" si="130"/>
        <v>2</v>
      </c>
      <c r="AK92" s="9"/>
      <c r="CE92" s="29" t="s">
        <v>1022</v>
      </c>
      <c r="CF92" s="29">
        <f t="shared" si="141"/>
        <v>0</v>
      </c>
      <c r="CG92" s="29">
        <f t="shared" ca="1" si="142"/>
        <v>3.7504568774269615</v>
      </c>
      <c r="CH92" s="29">
        <f t="shared" si="143"/>
        <v>3.3529271092776978</v>
      </c>
      <c r="CI92" s="29">
        <f t="shared" ca="1" si="144"/>
        <v>-1.09835125433979</v>
      </c>
      <c r="CJ92" s="29">
        <f t="shared" ca="1" si="145"/>
        <v>1.400450068353664</v>
      </c>
      <c r="CK92" s="148">
        <f t="shared" ca="1" si="163"/>
        <v>0</v>
      </c>
      <c r="CL92" s="148">
        <f t="shared" ca="1" si="164"/>
        <v>0.50644326350512425</v>
      </c>
      <c r="CM92" s="148">
        <f t="shared" ca="1" si="165"/>
        <v>0.45276279744412784</v>
      </c>
      <c r="CN92" s="148">
        <f t="shared" ca="1" si="166"/>
        <v>-0.14831595506956277</v>
      </c>
      <c r="CO92" s="148">
        <f t="shared" ca="1" si="167"/>
        <v>0.18910989412031073</v>
      </c>
    </row>
    <row r="93" spans="1:93" ht="13.5" customHeight="1">
      <c r="A93" s="222"/>
      <c r="B93" s="282"/>
      <c r="C93" s="277"/>
      <c r="D93" s="108">
        <v>16</v>
      </c>
      <c r="E93" s="136">
        <v>2.0499999999999998</v>
      </c>
      <c r="F93" s="10"/>
      <c r="G93" s="10"/>
      <c r="H93" s="4"/>
      <c r="I93" s="4"/>
      <c r="J93" s="17">
        <v>0.9</v>
      </c>
      <c r="K93" s="51" t="str">
        <f t="shared" si="153"/>
        <v>3,27</v>
      </c>
      <c r="L93" s="10">
        <v>2</v>
      </c>
      <c r="M93" s="10">
        <f ca="1">INDEX(相关演算!$GF$14:$GF$100,MATCH("骊姬",相关演算!$FG$14:$FG$100,0))</f>
        <v>2</v>
      </c>
      <c r="N93" s="10"/>
      <c r="O93" s="4"/>
      <c r="P93" s="95">
        <f t="shared" ca="1" si="158"/>
        <v>3.69</v>
      </c>
      <c r="Q93" s="17"/>
      <c r="R93" s="115">
        <f t="shared" ca="1" si="148"/>
        <v>3.4123333462644774</v>
      </c>
      <c r="S93" s="51" t="s">
        <v>37</v>
      </c>
      <c r="T93" s="44">
        <f t="shared" ca="1" si="159"/>
        <v>9.9050281706878295E-4</v>
      </c>
      <c r="U93" s="51" t="s">
        <v>50</v>
      </c>
      <c r="V93" s="28">
        <f t="shared" si="160"/>
        <v>5.8082295046060814E-2</v>
      </c>
      <c r="W93" s="105"/>
      <c r="X93" s="111"/>
      <c r="Y93" s="39">
        <f t="shared" si="119"/>
        <v>2</v>
      </c>
      <c r="Z93" s="39">
        <f t="shared" si="120"/>
        <v>1</v>
      </c>
      <c r="AA93" s="1">
        <f t="shared" si="121"/>
        <v>201</v>
      </c>
      <c r="AB93" s="32" t="str">
        <f t="shared" si="122"/>
        <v>0.45+0.55+0.65+0.75+0.85+0.95+1.05+1.15+1.25+1.35+1.45+1.55+1.65+1.75+1.85+1.95+2.05</v>
      </c>
      <c r="AC93" s="9" t="str">
        <f t="shared" si="123"/>
        <v/>
      </c>
      <c r="AD93" s="9" t="str">
        <f t="shared" si="124"/>
        <v/>
      </c>
      <c r="AE93" s="9" t="str">
        <f t="shared" si="125"/>
        <v/>
      </c>
      <c r="AF93" s="9" t="str">
        <f t="shared" si="126"/>
        <v/>
      </c>
      <c r="AG93" s="9" t="str">
        <f t="shared" si="127"/>
        <v/>
      </c>
      <c r="AH93" s="9" t="str">
        <f t="shared" si="128"/>
        <v/>
      </c>
      <c r="AI93" s="9" t="str">
        <f t="shared" si="129"/>
        <v>怒气技能</v>
      </c>
      <c r="AJ93" s="9">
        <f t="shared" si="130"/>
        <v>2</v>
      </c>
      <c r="AK93" s="9"/>
      <c r="AP93" s="49" t="s">
        <v>425</v>
      </c>
      <c r="AQ93" s="49"/>
      <c r="AR93" s="49"/>
      <c r="AS93" s="49"/>
      <c r="AT93" s="49"/>
      <c r="AU93" s="49"/>
      <c r="AV93" s="49"/>
      <c r="AW93" s="49"/>
      <c r="AX93" s="49"/>
      <c r="AY93" s="49"/>
      <c r="AZ93" s="49"/>
      <c r="BA93" s="49"/>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c r="CE93" s="29" t="s">
        <v>1023</v>
      </c>
      <c r="CF93" s="29">
        <f t="shared" si="141"/>
        <v>0</v>
      </c>
      <c r="CG93" s="29">
        <f t="shared" ca="1" si="142"/>
        <v>3.9228522591368442</v>
      </c>
      <c r="CH93" s="29">
        <f t="shared" si="143"/>
        <v>3.5293969571344186</v>
      </c>
      <c r="CI93" s="29">
        <f t="shared" ca="1" si="144"/>
        <v>-1.1613284784059354</v>
      </c>
      <c r="CJ93" s="29">
        <f t="shared" ca="1" si="145"/>
        <v>1.4586758430027607</v>
      </c>
      <c r="CK93" s="148">
        <f t="shared" ca="1" si="163"/>
        <v>0</v>
      </c>
      <c r="CL93" s="148">
        <f t="shared" ca="1" si="164"/>
        <v>0.50620083486944778</v>
      </c>
      <c r="CM93" s="148">
        <f t="shared" ca="1" si="165"/>
        <v>0.45542976596325813</v>
      </c>
      <c r="CN93" s="148">
        <f t="shared" ca="1" si="166"/>
        <v>-0.14985663657292556</v>
      </c>
      <c r="CO93" s="148">
        <f t="shared" ca="1" si="167"/>
        <v>0.18822603574021965</v>
      </c>
    </row>
    <row r="94" spans="1:93" ht="13.5" customHeight="1">
      <c r="A94" s="222"/>
      <c r="B94" s="282"/>
      <c r="C94" s="278" t="s">
        <v>584</v>
      </c>
      <c r="D94" s="113" t="s">
        <v>106</v>
      </c>
      <c r="E94" s="113" t="s">
        <v>91</v>
      </c>
      <c r="F94" s="113"/>
      <c r="G94" s="113"/>
      <c r="H94" s="113"/>
      <c r="I94" s="113"/>
      <c r="J94" s="113" t="s">
        <v>93</v>
      </c>
      <c r="K94" s="113" t="s">
        <v>94</v>
      </c>
      <c r="L94" s="113" t="s">
        <v>61</v>
      </c>
      <c r="M94" s="113" t="s">
        <v>92</v>
      </c>
      <c r="N94" s="113"/>
      <c r="O94" s="113"/>
      <c r="P94" s="137" t="s">
        <v>139</v>
      </c>
      <c r="Q94" s="102"/>
      <c r="R94" s="103"/>
      <c r="S94" s="102"/>
      <c r="T94" s="102"/>
      <c r="U94" s="102"/>
      <c r="V94" s="102"/>
      <c r="W94" s="116"/>
      <c r="X94" s="104"/>
      <c r="Y94" s="39">
        <f t="shared" si="119"/>
        <v>2</v>
      </c>
      <c r="Z94" s="39">
        <f t="shared" si="120"/>
        <v>2</v>
      </c>
      <c r="AA94" s="1">
        <f t="shared" si="121"/>
        <v>202</v>
      </c>
      <c r="AB94" s="32" t="str">
        <f t="shared" si="122"/>
        <v/>
      </c>
      <c r="AC94" s="9" t="str">
        <f t="shared" si="123"/>
        <v/>
      </c>
      <c r="AD94" s="9" t="str">
        <f t="shared" si="124"/>
        <v/>
      </c>
      <c r="AE94" s="9" t="str">
        <f t="shared" si="125"/>
        <v/>
      </c>
      <c r="AF94" s="9" t="str">
        <f t="shared" si="126"/>
        <v/>
      </c>
      <c r="AG94" s="9" t="str">
        <f t="shared" si="127"/>
        <v/>
      </c>
      <c r="AH94" s="9" t="str">
        <f t="shared" si="128"/>
        <v/>
      </c>
      <c r="AI94" s="9" t="str">
        <f t="shared" si="129"/>
        <v>怒气技能</v>
      </c>
      <c r="AJ94" s="9">
        <f t="shared" si="130"/>
        <v>2</v>
      </c>
      <c r="AK94" s="9"/>
      <c r="AO94" s="18" t="s">
        <v>0</v>
      </c>
      <c r="AP94" s="16" t="str">
        <f>AP$6</f>
        <v>普攻系数附加</v>
      </c>
      <c r="AQ94" s="16" t="str">
        <f t="shared" ref="AQ94:BY94" si="173">AQ$6</f>
        <v>技攻系数附加</v>
      </c>
      <c r="AR94" s="16" t="str">
        <f t="shared" si="173"/>
        <v>自身攻击</v>
      </c>
      <c r="AS94" s="16" t="str">
        <f t="shared" si="173"/>
        <v>自身圆桌伤害</v>
      </c>
      <c r="AT94" s="16" t="str">
        <f t="shared" si="173"/>
        <v>自身伤害</v>
      </c>
      <c r="AU94" s="16" t="str">
        <f>AU$6</f>
        <v>固定输出</v>
      </c>
      <c r="AV94" s="16" t="str">
        <f t="shared" si="173"/>
        <v>自身生命</v>
      </c>
      <c r="AW94" s="16" t="str">
        <f t="shared" si="173"/>
        <v>自身防御</v>
      </c>
      <c r="AX94" s="16" t="str">
        <f t="shared" si="173"/>
        <v>自身圆桌免伤</v>
      </c>
      <c r="AY94" s="16" t="str">
        <f t="shared" si="173"/>
        <v>自身免伤</v>
      </c>
      <c r="AZ94" s="16" t="str">
        <f>AZ$6</f>
        <v>吸血</v>
      </c>
      <c r="BA94" s="16" t="str">
        <f t="shared" si="173"/>
        <v>目标攻击增加</v>
      </c>
      <c r="BB94" s="16" t="str">
        <f t="shared" si="173"/>
        <v>敌方承伤增加</v>
      </c>
      <c r="BC94" s="16" t="str">
        <f t="shared" si="173"/>
        <v>目标士气降低</v>
      </c>
      <c r="BD94" s="16" t="str">
        <f t="shared" si="173"/>
        <v>目标怒气增加</v>
      </c>
      <c r="BE94" s="16" t="str">
        <f t="shared" si="173"/>
        <v>目标防御减少</v>
      </c>
      <c r="BF94" s="16" t="str">
        <f t="shared" si="173"/>
        <v>目标圆桌伤害增加</v>
      </c>
      <c r="BG94" s="16" t="str">
        <f t="shared" si="173"/>
        <v>目标伤害增加</v>
      </c>
      <c r="BH94" s="16" t="str">
        <f t="shared" si="173"/>
        <v>目标系数附加</v>
      </c>
      <c r="BI94" s="16" t="str">
        <f t="shared" si="173"/>
        <v>辅助输出增加</v>
      </c>
      <c r="BJ94" s="16" t="str">
        <f t="shared" si="173"/>
        <v>将领目标治疗</v>
      </c>
      <c r="BK94" s="16" t="str">
        <f>BK$6</f>
        <v>士兵目标治疗</v>
      </c>
      <c r="BL94" s="16" t="str">
        <f t="shared" si="173"/>
        <v>目标生命增加</v>
      </c>
      <c r="BM94" s="16" t="str">
        <f t="shared" si="173"/>
        <v>目标攻击减少</v>
      </c>
      <c r="BN94" s="16" t="str">
        <f t="shared" si="173"/>
        <v>目标士气增加</v>
      </c>
      <c r="BO94" s="16" t="str">
        <f t="shared" si="173"/>
        <v>目标怒气降低</v>
      </c>
      <c r="BP94" s="16" t="str">
        <f t="shared" si="173"/>
        <v>目标防御增加</v>
      </c>
      <c r="BQ94" s="16" t="str">
        <f t="shared" si="173"/>
        <v>目标圆桌免伤增加</v>
      </c>
      <c r="BR94" s="16" t="str">
        <f t="shared" si="173"/>
        <v>目标免伤增加</v>
      </c>
      <c r="BS94" s="16" t="str">
        <f t="shared" si="173"/>
        <v>辅助生存增加</v>
      </c>
      <c r="BT94" s="16" t="str">
        <f t="shared" si="173"/>
        <v>控制率</v>
      </c>
      <c r="BU94" s="16" t="str">
        <f t="shared" si="173"/>
        <v>免控率</v>
      </c>
      <c r="BV94" s="16" t="str">
        <f t="shared" si="173"/>
        <v>普攻占用率</v>
      </c>
      <c r="BW94" s="16" t="str">
        <f t="shared" si="173"/>
        <v>战法辅助强化</v>
      </c>
      <c r="BX94" s="16" t="str">
        <f t="shared" si="173"/>
        <v>召唤生存影响</v>
      </c>
      <c r="BY94" s="16" t="str">
        <f t="shared" si="173"/>
        <v>召唤输出影响</v>
      </c>
      <c r="BZ94" s="198"/>
      <c r="CA94" s="198"/>
      <c r="CB94" s="198"/>
      <c r="CC94" s="198"/>
    </row>
    <row r="95" spans="1:93" ht="13.5" customHeight="1">
      <c r="A95" s="222"/>
      <c r="B95" s="282"/>
      <c r="C95" s="279"/>
      <c r="D95" s="108">
        <v>0</v>
      </c>
      <c r="E95" s="110">
        <v>0.25</v>
      </c>
      <c r="F95" s="110"/>
      <c r="G95" s="139"/>
      <c r="H95" s="107"/>
      <c r="I95" s="110"/>
      <c r="J95" s="107">
        <v>1</v>
      </c>
      <c r="K95" s="118" t="str">
        <f t="shared" ref="K95:K101" si="174">K77</f>
        <v>3,27</v>
      </c>
      <c r="L95" s="10">
        <v>1</v>
      </c>
      <c r="M95" s="139">
        <v>15</v>
      </c>
      <c r="N95" s="107"/>
      <c r="O95" s="110"/>
      <c r="P95" s="194">
        <f>E95*L95*J95</f>
        <v>0.25</v>
      </c>
      <c r="Q95" s="107"/>
      <c r="R95" s="115">
        <f>IF(T95=0,0,T95*INDEX($AP$49:$BY$65,D95+1,MATCH(S95,$AP$48:$BY$48,0)))+IF(V95="",0,V95*INDEX($AP$49:$BY$65,D95+1,MATCH(U95,$AP$48:$BY$48,0)))</f>
        <v>0.43393470232799958</v>
      </c>
      <c r="S95" s="118" t="s">
        <v>98</v>
      </c>
      <c r="T95" s="139">
        <f t="shared" ref="T95:T101" si="175">辅助效用(K95,M95,$D$4,"生存转换",标准系数,"指定将领",P95)</f>
        <v>0.31260267387960006</v>
      </c>
      <c r="U95" s="118"/>
      <c r="V95" s="192"/>
      <c r="W95" s="105"/>
      <c r="X95" s="111"/>
      <c r="Y95" s="39">
        <f t="shared" si="119"/>
        <v>2</v>
      </c>
      <c r="Z95" s="39">
        <f t="shared" si="120"/>
        <v>2</v>
      </c>
      <c r="AA95" s="1">
        <f t="shared" si="121"/>
        <v>202</v>
      </c>
      <c r="AB95" s="32">
        <f t="shared" si="122"/>
        <v>0.25</v>
      </c>
      <c r="AC95" s="9" t="str">
        <f t="shared" si="123"/>
        <v/>
      </c>
      <c r="AD95" s="9" t="str">
        <f t="shared" si="124"/>
        <v/>
      </c>
      <c r="AE95" s="9" t="str">
        <f t="shared" si="125"/>
        <v/>
      </c>
      <c r="AF95" s="9" t="str">
        <f t="shared" si="126"/>
        <v/>
      </c>
      <c r="AG95" s="9" t="str">
        <f t="shared" si="127"/>
        <v/>
      </c>
      <c r="AH95" s="9" t="str">
        <f t="shared" si="128"/>
        <v/>
      </c>
      <c r="AI95" s="9" t="str">
        <f t="shared" si="129"/>
        <v>怒气技能</v>
      </c>
      <c r="AJ95" s="9">
        <f t="shared" si="130"/>
        <v>2</v>
      </c>
      <c r="AK95" s="9"/>
      <c r="AO95" s="29" t="s">
        <v>27</v>
      </c>
      <c r="AP95" s="55"/>
      <c r="AQ95" s="55"/>
      <c r="AR95" s="55"/>
      <c r="AS95" s="55"/>
      <c r="AT95" s="55"/>
      <c r="AU95" s="55"/>
      <c r="AV95" s="55"/>
      <c r="AW95" s="55"/>
      <c r="AX95" s="55"/>
      <c r="AY95" s="55"/>
      <c r="AZ95" s="55"/>
      <c r="BA95" s="18" t="e">
        <f t="shared" ref="BA95:BU95" si="176">SUMIFS($T$58:$T$266,$S$58:$S$266,BA$6,$D$58:$D$266,INT(SUBSTITUTE($AO7,"星","")))+SUMIFS($V$58:$V$266,$U$58:$U$266,BA$6,$D$58:$D$266,INT(SUBSTITUTE($AO7,"星","")))*BA49-BA74</f>
        <v>#N/A</v>
      </c>
      <c r="BB95" s="18">
        <f t="shared" si="176"/>
        <v>0</v>
      </c>
      <c r="BC95" s="18">
        <f t="shared" si="176"/>
        <v>0</v>
      </c>
      <c r="BD95" s="18" t="e">
        <f t="shared" si="176"/>
        <v>#N/A</v>
      </c>
      <c r="BE95" s="18">
        <f t="shared" si="176"/>
        <v>0</v>
      </c>
      <c r="BF95" s="18">
        <f t="shared" si="176"/>
        <v>0</v>
      </c>
      <c r="BG95" s="18">
        <f t="shared" si="176"/>
        <v>0</v>
      </c>
      <c r="BH95" s="18">
        <f t="shared" si="176"/>
        <v>0</v>
      </c>
      <c r="BI95" s="18" t="e">
        <f t="shared" si="176"/>
        <v>#N/A</v>
      </c>
      <c r="BJ95" s="18">
        <f t="shared" si="176"/>
        <v>0</v>
      </c>
      <c r="BK95" s="18">
        <f t="shared" si="176"/>
        <v>0</v>
      </c>
      <c r="BL95" s="18" t="e">
        <f t="shared" si="176"/>
        <v>#N/A</v>
      </c>
      <c r="BM95" s="18" t="e">
        <f t="shared" si="176"/>
        <v>#N/A</v>
      </c>
      <c r="BN95" s="18">
        <f t="shared" si="176"/>
        <v>0</v>
      </c>
      <c r="BO95" s="18" t="e">
        <f t="shared" si="176"/>
        <v>#N/A</v>
      </c>
      <c r="BP95" s="18">
        <f t="shared" si="176"/>
        <v>0</v>
      </c>
      <c r="BQ95" s="18">
        <f t="shared" si="176"/>
        <v>0</v>
      </c>
      <c r="BR95" s="18">
        <f t="shared" si="176"/>
        <v>0</v>
      </c>
      <c r="BS95" s="18" t="e">
        <f t="shared" ca="1" si="176"/>
        <v>#N/A</v>
      </c>
      <c r="BT95" s="18">
        <f t="shared" ca="1" si="176"/>
        <v>2.6907965866939918E-2</v>
      </c>
      <c r="BU95" s="18">
        <f t="shared" si="176"/>
        <v>0</v>
      </c>
      <c r="BV95" s="55"/>
      <c r="BW95" s="55"/>
      <c r="BX95" s="55"/>
      <c r="BY95" s="55"/>
      <c r="BZ95" s="55"/>
      <c r="CA95" s="55"/>
      <c r="CB95" s="55"/>
      <c r="CC95" s="55"/>
    </row>
    <row r="96" spans="1:93" ht="13.5" customHeight="1">
      <c r="B96" s="282"/>
      <c r="C96" s="279"/>
      <c r="D96" s="138">
        <v>1</v>
      </c>
      <c r="E96" s="110">
        <v>0.25</v>
      </c>
      <c r="F96" s="110"/>
      <c r="G96" s="139"/>
      <c r="H96" s="107"/>
      <c r="I96" s="106"/>
      <c r="J96" s="107">
        <v>1</v>
      </c>
      <c r="K96" s="118" t="str">
        <f t="shared" si="174"/>
        <v>3,27</v>
      </c>
      <c r="L96" s="10">
        <v>1</v>
      </c>
      <c r="M96" s="139">
        <v>15</v>
      </c>
      <c r="N96" s="107"/>
      <c r="O96" s="106"/>
      <c r="P96" s="194">
        <f t="shared" ref="P96:P101" si="177">E96*L96*J96</f>
        <v>0.25</v>
      </c>
      <c r="Q96" s="107"/>
      <c r="R96" s="115">
        <f t="shared" ref="R96:R111" si="178">IF(T96=0,0,T96*INDEX($AP$49:$BY$65,D96+1,MATCH(S96,$AP$48:$BY$48,0)))+IF(V96="",0,V96*INDEX($AP$49:$BY$65,D96+1,MATCH(U96,$AP$48:$BY$48,0)))</f>
        <v>0.43393470232799958</v>
      </c>
      <c r="S96" s="118" t="s">
        <v>98</v>
      </c>
      <c r="T96" s="139">
        <f t="shared" si="175"/>
        <v>0.31260267387960006</v>
      </c>
      <c r="U96" s="118"/>
      <c r="V96" s="192"/>
      <c r="W96" s="105"/>
      <c r="X96" s="111"/>
      <c r="Y96" s="39">
        <f t="shared" si="119"/>
        <v>2</v>
      </c>
      <c r="Z96" s="39">
        <f t="shared" si="120"/>
        <v>2</v>
      </c>
      <c r="AA96" s="1">
        <f t="shared" si="121"/>
        <v>202</v>
      </c>
      <c r="AB96" s="32" t="str">
        <f t="shared" si="122"/>
        <v>0.25+0.25</v>
      </c>
      <c r="AC96" s="9" t="str">
        <f t="shared" si="123"/>
        <v/>
      </c>
      <c r="AD96" s="9" t="str">
        <f t="shared" si="124"/>
        <v/>
      </c>
      <c r="AE96" s="9" t="str">
        <f t="shared" si="125"/>
        <v/>
      </c>
      <c r="AF96" s="9" t="str">
        <f t="shared" si="126"/>
        <v/>
      </c>
      <c r="AG96" s="9" t="str">
        <f t="shared" si="127"/>
        <v/>
      </c>
      <c r="AH96" s="9" t="str">
        <f t="shared" si="128"/>
        <v/>
      </c>
      <c r="AI96" s="9" t="str">
        <f t="shared" si="129"/>
        <v>怒气技能</v>
      </c>
      <c r="AJ96" s="9">
        <f t="shared" si="130"/>
        <v>2</v>
      </c>
      <c r="AK96" s="9"/>
      <c r="AO96" s="29" t="s">
        <v>14</v>
      </c>
      <c r="AP96" s="55"/>
      <c r="AQ96" s="55"/>
      <c r="AR96" s="55"/>
      <c r="AS96" s="55"/>
      <c r="AT96" s="55"/>
      <c r="AU96" s="55"/>
      <c r="AV96" s="55"/>
      <c r="AW96" s="55"/>
      <c r="AX96" s="55"/>
      <c r="AY96" s="55"/>
      <c r="AZ96" s="55"/>
      <c r="BA96" s="18" t="e">
        <f t="shared" ref="BA96:BU96" si="179">SUMIFS($T$58:$T$266,$S$58:$S$266,BA$6,$D$58:$D$266,INT(SUBSTITUTE($AO8,"星","")))+SUMIFS($V$58:$V$266,$U$58:$U$266,BA$6,$D$58:$D$266,INT(SUBSTITUTE($AO8,"星","")))*BA50-BA75</f>
        <v>#N/A</v>
      </c>
      <c r="BB96" s="18">
        <f t="shared" si="179"/>
        <v>0</v>
      </c>
      <c r="BC96" s="18">
        <f t="shared" si="179"/>
        <v>0</v>
      </c>
      <c r="BD96" s="18" t="e">
        <f t="shared" si="179"/>
        <v>#N/A</v>
      </c>
      <c r="BE96" s="18">
        <f t="shared" si="179"/>
        <v>0</v>
      </c>
      <c r="BF96" s="18">
        <f t="shared" si="179"/>
        <v>0</v>
      </c>
      <c r="BG96" s="18">
        <f t="shared" si="179"/>
        <v>0</v>
      </c>
      <c r="BH96" s="18">
        <f t="shared" si="179"/>
        <v>0</v>
      </c>
      <c r="BI96" s="18" t="e">
        <f t="shared" si="179"/>
        <v>#N/A</v>
      </c>
      <c r="BJ96" s="18">
        <f t="shared" si="179"/>
        <v>0</v>
      </c>
      <c r="BK96" s="18">
        <f t="shared" si="179"/>
        <v>0</v>
      </c>
      <c r="BL96" s="18" t="e">
        <f t="shared" si="179"/>
        <v>#N/A</v>
      </c>
      <c r="BM96" s="18" t="e">
        <f t="shared" si="179"/>
        <v>#N/A</v>
      </c>
      <c r="BN96" s="18">
        <f t="shared" si="179"/>
        <v>0</v>
      </c>
      <c r="BO96" s="18" t="e">
        <f t="shared" si="179"/>
        <v>#N/A</v>
      </c>
      <c r="BP96" s="18">
        <f t="shared" si="179"/>
        <v>0</v>
      </c>
      <c r="BQ96" s="18">
        <f t="shared" si="179"/>
        <v>0</v>
      </c>
      <c r="BR96" s="18">
        <f t="shared" si="179"/>
        <v>0</v>
      </c>
      <c r="BS96" s="18" t="e">
        <f t="shared" ca="1" si="179"/>
        <v>#N/A</v>
      </c>
      <c r="BT96" s="18">
        <f t="shared" ca="1" si="179"/>
        <v>3.0012731159279132E-2</v>
      </c>
      <c r="BU96" s="18">
        <f t="shared" si="179"/>
        <v>0</v>
      </c>
      <c r="BV96" s="55"/>
      <c r="BW96" s="55"/>
      <c r="BX96" s="55"/>
      <c r="BY96" s="55"/>
      <c r="BZ96" s="55"/>
      <c r="CA96" s="55"/>
      <c r="CB96" s="55"/>
      <c r="CC96" s="55"/>
    </row>
    <row r="97" spans="2:89" ht="13.5" customHeight="1">
      <c r="B97" s="282"/>
      <c r="C97" s="279"/>
      <c r="D97" s="108">
        <v>2</v>
      </c>
      <c r="E97" s="110">
        <v>0.25</v>
      </c>
      <c r="F97" s="110"/>
      <c r="G97" s="139"/>
      <c r="H97" s="108"/>
      <c r="I97" s="139"/>
      <c r="J97" s="107">
        <v>1</v>
      </c>
      <c r="K97" s="118" t="str">
        <f t="shared" si="174"/>
        <v>3,27</v>
      </c>
      <c r="L97" s="10">
        <v>1</v>
      </c>
      <c r="M97" s="139">
        <v>15</v>
      </c>
      <c r="N97" s="107"/>
      <c r="O97" s="139"/>
      <c r="P97" s="194">
        <f t="shared" si="177"/>
        <v>0.25</v>
      </c>
      <c r="Q97" s="107"/>
      <c r="R97" s="115">
        <f t="shared" si="178"/>
        <v>0.43393470232799958</v>
      </c>
      <c r="S97" s="118" t="s">
        <v>98</v>
      </c>
      <c r="T97" s="139">
        <f t="shared" si="175"/>
        <v>0.31260267387960006</v>
      </c>
      <c r="U97" s="118"/>
      <c r="V97" s="192"/>
      <c r="W97" s="105"/>
      <c r="X97" s="111"/>
      <c r="Y97" s="39">
        <f t="shared" si="119"/>
        <v>2</v>
      </c>
      <c r="Z97" s="39">
        <f t="shared" si="120"/>
        <v>2</v>
      </c>
      <c r="AA97" s="1">
        <f t="shared" si="121"/>
        <v>202</v>
      </c>
      <c r="AB97" s="32" t="str">
        <f t="shared" si="122"/>
        <v>0.25+0.25+0.25</v>
      </c>
      <c r="AC97" s="9" t="str">
        <f t="shared" si="123"/>
        <v/>
      </c>
      <c r="AD97" s="9" t="str">
        <f t="shared" si="124"/>
        <v/>
      </c>
      <c r="AE97" s="9" t="str">
        <f t="shared" si="125"/>
        <v/>
      </c>
      <c r="AF97" s="9" t="str">
        <f t="shared" si="126"/>
        <v/>
      </c>
      <c r="AG97" s="9" t="str">
        <f t="shared" si="127"/>
        <v/>
      </c>
      <c r="AH97" s="9" t="str">
        <f t="shared" si="128"/>
        <v/>
      </c>
      <c r="AI97" s="9" t="str">
        <f t="shared" si="129"/>
        <v>怒气技能</v>
      </c>
      <c r="AJ97" s="9">
        <f t="shared" si="130"/>
        <v>2</v>
      </c>
      <c r="AK97" s="9"/>
      <c r="AO97" s="29" t="s">
        <v>1</v>
      </c>
      <c r="AP97" s="55"/>
      <c r="AQ97" s="55"/>
      <c r="AR97" s="55"/>
      <c r="AS97" s="55"/>
      <c r="AT97" s="55"/>
      <c r="AU97" s="55"/>
      <c r="AV97" s="55"/>
      <c r="AW97" s="55"/>
      <c r="AX97" s="55"/>
      <c r="AY97" s="55"/>
      <c r="AZ97" s="55"/>
      <c r="BA97" s="18" t="e">
        <f t="shared" ref="BA97:BU97" si="180">SUMIFS($T$58:$T$266,$S$58:$S$266,BA$6,$D$58:$D$266,INT(SUBSTITUTE($AO9,"星","")))+SUMIFS($V$58:$V$266,$U$58:$U$266,BA$6,$D$58:$D$266,INT(SUBSTITUTE($AO9,"星","")))*BA51-BA76</f>
        <v>#N/A</v>
      </c>
      <c r="BB97" s="18">
        <f t="shared" si="180"/>
        <v>0</v>
      </c>
      <c r="BC97" s="18">
        <f t="shared" si="180"/>
        <v>0</v>
      </c>
      <c r="BD97" s="18" t="e">
        <f t="shared" si="180"/>
        <v>#N/A</v>
      </c>
      <c r="BE97" s="18">
        <f t="shared" si="180"/>
        <v>0</v>
      </c>
      <c r="BF97" s="18">
        <f t="shared" si="180"/>
        <v>0</v>
      </c>
      <c r="BG97" s="18">
        <f t="shared" si="180"/>
        <v>0</v>
      </c>
      <c r="BH97" s="18">
        <f t="shared" si="180"/>
        <v>0</v>
      </c>
      <c r="BI97" s="18" t="e">
        <f t="shared" si="180"/>
        <v>#N/A</v>
      </c>
      <c r="BJ97" s="18">
        <f t="shared" si="180"/>
        <v>0</v>
      </c>
      <c r="BK97" s="18">
        <f t="shared" si="180"/>
        <v>0</v>
      </c>
      <c r="BL97" s="18" t="e">
        <f t="shared" si="180"/>
        <v>#N/A</v>
      </c>
      <c r="BM97" s="18" t="e">
        <f t="shared" si="180"/>
        <v>#N/A</v>
      </c>
      <c r="BN97" s="18">
        <f t="shared" si="180"/>
        <v>0</v>
      </c>
      <c r="BO97" s="18" t="e">
        <f t="shared" si="180"/>
        <v>#N/A</v>
      </c>
      <c r="BP97" s="18">
        <f t="shared" si="180"/>
        <v>0</v>
      </c>
      <c r="BQ97" s="18">
        <f t="shared" si="180"/>
        <v>0</v>
      </c>
      <c r="BR97" s="18">
        <f t="shared" si="180"/>
        <v>0</v>
      </c>
      <c r="BS97" s="18" t="e">
        <f t="shared" ca="1" si="180"/>
        <v>#N/A</v>
      </c>
      <c r="BT97" s="18">
        <f t="shared" ca="1" si="180"/>
        <v>3.3117496451618357E-2</v>
      </c>
      <c r="BU97" s="18">
        <f t="shared" si="180"/>
        <v>0</v>
      </c>
      <c r="BV97" s="55"/>
      <c r="BW97" s="55"/>
      <c r="BX97" s="55"/>
      <c r="BY97" s="55"/>
      <c r="BZ97" s="55"/>
      <c r="CA97" s="55"/>
      <c r="CB97" s="55"/>
      <c r="CC97" s="55"/>
    </row>
    <row r="98" spans="2:89" ht="13.5" customHeight="1">
      <c r="B98" s="282"/>
      <c r="C98" s="279"/>
      <c r="D98" s="138">
        <v>3</v>
      </c>
      <c r="E98" s="110">
        <v>0.25</v>
      </c>
      <c r="F98" s="110"/>
      <c r="G98" s="139"/>
      <c r="H98" s="107"/>
      <c r="I98" s="110"/>
      <c r="J98" s="107">
        <v>1</v>
      </c>
      <c r="K98" s="118" t="str">
        <f t="shared" si="174"/>
        <v>3,27</v>
      </c>
      <c r="L98" s="10">
        <v>1</v>
      </c>
      <c r="M98" s="139">
        <v>15</v>
      </c>
      <c r="N98" s="107"/>
      <c r="O98" s="110"/>
      <c r="P98" s="194">
        <f t="shared" si="177"/>
        <v>0.25</v>
      </c>
      <c r="Q98" s="107"/>
      <c r="R98" s="115">
        <f t="shared" si="178"/>
        <v>0.43393470232799958</v>
      </c>
      <c r="S98" s="118" t="s">
        <v>98</v>
      </c>
      <c r="T98" s="139">
        <f t="shared" si="175"/>
        <v>0.31260267387960006</v>
      </c>
      <c r="U98" s="118"/>
      <c r="V98" s="192"/>
      <c r="W98" s="105"/>
      <c r="X98" s="111"/>
      <c r="Y98" s="39">
        <f t="shared" si="119"/>
        <v>2</v>
      </c>
      <c r="Z98" s="39">
        <f t="shared" si="120"/>
        <v>2</v>
      </c>
      <c r="AA98" s="1">
        <f t="shared" si="121"/>
        <v>202</v>
      </c>
      <c r="AB98" s="32" t="str">
        <f t="shared" si="122"/>
        <v>0.25+0.25+0.25+0.25</v>
      </c>
      <c r="AC98" s="9" t="str">
        <f t="shared" si="123"/>
        <v/>
      </c>
      <c r="AD98" s="9" t="str">
        <f t="shared" si="124"/>
        <v/>
      </c>
      <c r="AE98" s="9" t="str">
        <f t="shared" si="125"/>
        <v/>
      </c>
      <c r="AF98" s="9" t="str">
        <f t="shared" si="126"/>
        <v/>
      </c>
      <c r="AG98" s="9" t="str">
        <f t="shared" si="127"/>
        <v/>
      </c>
      <c r="AH98" s="9" t="str">
        <f t="shared" si="128"/>
        <v/>
      </c>
      <c r="AI98" s="9" t="str">
        <f t="shared" si="129"/>
        <v>怒气技能</v>
      </c>
      <c r="AJ98" s="9">
        <f t="shared" si="130"/>
        <v>2</v>
      </c>
      <c r="AK98" s="9"/>
      <c r="AO98" s="29" t="s">
        <v>2</v>
      </c>
      <c r="AP98" s="55"/>
      <c r="AQ98" s="55"/>
      <c r="AR98" s="55"/>
      <c r="AS98" s="55"/>
      <c r="AT98" s="55"/>
      <c r="AU98" s="55"/>
      <c r="AV98" s="55"/>
      <c r="AW98" s="55"/>
      <c r="AX98" s="55"/>
      <c r="AY98" s="55"/>
      <c r="AZ98" s="55"/>
      <c r="BA98" s="18" t="e">
        <f t="shared" ref="BA98:BU98" si="181">SUMIFS($T$58:$T$266,$S$58:$S$266,BA$6,$D$58:$D$266,INT(SUBSTITUTE($AO10,"星","")))+SUMIFS($V$58:$V$266,$U$58:$U$266,BA$6,$D$58:$D$266,INT(SUBSTITUTE($AO10,"星","")))*BA52-BA77</f>
        <v>#N/A</v>
      </c>
      <c r="BB98" s="18">
        <f t="shared" si="181"/>
        <v>0</v>
      </c>
      <c r="BC98" s="18">
        <f t="shared" si="181"/>
        <v>0</v>
      </c>
      <c r="BD98" s="18" t="e">
        <f t="shared" si="181"/>
        <v>#N/A</v>
      </c>
      <c r="BE98" s="18">
        <f t="shared" si="181"/>
        <v>0</v>
      </c>
      <c r="BF98" s="18">
        <f t="shared" si="181"/>
        <v>0</v>
      </c>
      <c r="BG98" s="18">
        <f t="shared" si="181"/>
        <v>0</v>
      </c>
      <c r="BH98" s="18">
        <f t="shared" si="181"/>
        <v>0</v>
      </c>
      <c r="BI98" s="18" t="e">
        <f t="shared" si="181"/>
        <v>#N/A</v>
      </c>
      <c r="BJ98" s="18">
        <f t="shared" si="181"/>
        <v>0</v>
      </c>
      <c r="BK98" s="18">
        <f t="shared" si="181"/>
        <v>0</v>
      </c>
      <c r="BL98" s="18" t="e">
        <f t="shared" si="181"/>
        <v>#N/A</v>
      </c>
      <c r="BM98" s="18" t="e">
        <f t="shared" si="181"/>
        <v>#N/A</v>
      </c>
      <c r="BN98" s="18">
        <f t="shared" si="181"/>
        <v>0</v>
      </c>
      <c r="BO98" s="18" t="e">
        <f t="shared" si="181"/>
        <v>#N/A</v>
      </c>
      <c r="BP98" s="18">
        <f t="shared" si="181"/>
        <v>0</v>
      </c>
      <c r="BQ98" s="18">
        <f t="shared" si="181"/>
        <v>0</v>
      </c>
      <c r="BR98" s="18">
        <f t="shared" si="181"/>
        <v>0</v>
      </c>
      <c r="BS98" s="18" t="e">
        <f t="shared" ca="1" si="181"/>
        <v>#N/A</v>
      </c>
      <c r="BT98" s="18">
        <f t="shared" ca="1" si="181"/>
        <v>3.6222261743957582E-2</v>
      </c>
      <c r="BU98" s="18">
        <f t="shared" si="181"/>
        <v>0</v>
      </c>
      <c r="BV98" s="55"/>
      <c r="BW98" s="55"/>
      <c r="BX98" s="55"/>
      <c r="BY98" s="55"/>
      <c r="BZ98" s="55"/>
      <c r="CA98" s="55"/>
      <c r="CB98" s="55"/>
      <c r="CC98" s="55"/>
    </row>
    <row r="99" spans="2:89" ht="13.5" customHeight="1">
      <c r="B99" s="282"/>
      <c r="C99" s="279"/>
      <c r="D99" s="108">
        <v>4</v>
      </c>
      <c r="E99" s="110">
        <v>0.25</v>
      </c>
      <c r="F99" s="110"/>
      <c r="G99" s="139"/>
      <c r="H99" s="107"/>
      <c r="I99" s="106"/>
      <c r="J99" s="107">
        <v>1</v>
      </c>
      <c r="K99" s="118" t="str">
        <f t="shared" si="174"/>
        <v>3,27</v>
      </c>
      <c r="L99" s="10">
        <v>1</v>
      </c>
      <c r="M99" s="139">
        <v>15</v>
      </c>
      <c r="N99" s="107"/>
      <c r="O99" s="106"/>
      <c r="P99" s="194">
        <f t="shared" si="177"/>
        <v>0.25</v>
      </c>
      <c r="Q99" s="107"/>
      <c r="R99" s="115">
        <f t="shared" si="178"/>
        <v>0.43393470232799958</v>
      </c>
      <c r="S99" s="118" t="s">
        <v>98</v>
      </c>
      <c r="T99" s="139">
        <f t="shared" si="175"/>
        <v>0.31260267387960006</v>
      </c>
      <c r="U99" s="118"/>
      <c r="V99" s="192"/>
      <c r="W99" s="105"/>
      <c r="X99" s="111"/>
      <c r="Y99" s="39">
        <f t="shared" si="119"/>
        <v>2</v>
      </c>
      <c r="Z99" s="39">
        <f t="shared" si="120"/>
        <v>2</v>
      </c>
      <c r="AA99" s="1">
        <f t="shared" si="121"/>
        <v>202</v>
      </c>
      <c r="AB99" s="32" t="str">
        <f t="shared" si="122"/>
        <v>0.25+0.25+0.25+0.25+0.25</v>
      </c>
      <c r="AC99" s="9" t="str">
        <f t="shared" si="123"/>
        <v/>
      </c>
      <c r="AD99" s="9" t="str">
        <f t="shared" si="124"/>
        <v/>
      </c>
      <c r="AE99" s="9" t="str">
        <f t="shared" si="125"/>
        <v/>
      </c>
      <c r="AF99" s="9" t="str">
        <f t="shared" si="126"/>
        <v/>
      </c>
      <c r="AG99" s="9" t="str">
        <f t="shared" si="127"/>
        <v/>
      </c>
      <c r="AH99" s="9" t="str">
        <f t="shared" si="128"/>
        <v/>
      </c>
      <c r="AI99" s="9" t="str">
        <f t="shared" si="129"/>
        <v>怒气技能</v>
      </c>
      <c r="AJ99" s="9">
        <f t="shared" si="130"/>
        <v>2</v>
      </c>
      <c r="AK99" s="9"/>
      <c r="AO99" s="29" t="s">
        <v>3</v>
      </c>
      <c r="AP99" s="55"/>
      <c r="AQ99" s="55"/>
      <c r="AR99" s="55"/>
      <c r="AS99" s="55"/>
      <c r="AT99" s="55"/>
      <c r="AU99" s="55"/>
      <c r="AV99" s="55"/>
      <c r="AW99" s="55"/>
      <c r="AX99" s="55"/>
      <c r="AY99" s="55"/>
      <c r="AZ99" s="55"/>
      <c r="BA99" s="18" t="e">
        <f t="shared" ref="BA99:BU99" si="182">SUMIFS($T$58:$T$266,$S$58:$S$266,BA$6,$D$58:$D$266,INT(SUBSTITUTE($AO11,"星","")))+SUMIFS($V$58:$V$266,$U$58:$U$266,BA$6,$D$58:$D$266,INT(SUBSTITUTE($AO11,"星","")))*BA53-BA78</f>
        <v>#N/A</v>
      </c>
      <c r="BB99" s="18">
        <f t="shared" si="182"/>
        <v>0</v>
      </c>
      <c r="BC99" s="18">
        <f t="shared" si="182"/>
        <v>0</v>
      </c>
      <c r="BD99" s="18" t="e">
        <f t="shared" si="182"/>
        <v>#N/A</v>
      </c>
      <c r="BE99" s="18">
        <f t="shared" si="182"/>
        <v>0</v>
      </c>
      <c r="BF99" s="18">
        <f t="shared" si="182"/>
        <v>0</v>
      </c>
      <c r="BG99" s="18">
        <f t="shared" si="182"/>
        <v>0</v>
      </c>
      <c r="BH99" s="18">
        <f t="shared" si="182"/>
        <v>0</v>
      </c>
      <c r="BI99" s="18" t="e">
        <f t="shared" si="182"/>
        <v>#N/A</v>
      </c>
      <c r="BJ99" s="18">
        <f t="shared" si="182"/>
        <v>0</v>
      </c>
      <c r="BK99" s="18">
        <f t="shared" si="182"/>
        <v>0</v>
      </c>
      <c r="BL99" s="18" t="e">
        <f t="shared" si="182"/>
        <v>#N/A</v>
      </c>
      <c r="BM99" s="18" t="e">
        <f t="shared" si="182"/>
        <v>#N/A</v>
      </c>
      <c r="BN99" s="18">
        <f t="shared" si="182"/>
        <v>0</v>
      </c>
      <c r="BO99" s="18" t="e">
        <f t="shared" si="182"/>
        <v>#N/A</v>
      </c>
      <c r="BP99" s="18">
        <f t="shared" si="182"/>
        <v>0</v>
      </c>
      <c r="BQ99" s="18">
        <f t="shared" si="182"/>
        <v>0</v>
      </c>
      <c r="BR99" s="18">
        <f t="shared" si="182"/>
        <v>0</v>
      </c>
      <c r="BS99" s="18" t="e">
        <f t="shared" ca="1" si="182"/>
        <v>#N/A</v>
      </c>
      <c r="BT99" s="18">
        <f t="shared" ca="1" si="182"/>
        <v>3.9327027036296799E-2</v>
      </c>
      <c r="BU99" s="18">
        <f t="shared" si="182"/>
        <v>0</v>
      </c>
      <c r="BV99" s="55"/>
      <c r="BW99" s="55"/>
      <c r="BX99" s="55"/>
      <c r="BY99" s="55"/>
      <c r="BZ99" s="55"/>
      <c r="CA99" s="55"/>
      <c r="CB99" s="55"/>
      <c r="CC99" s="55"/>
    </row>
    <row r="100" spans="2:89" ht="13.5" customHeight="1">
      <c r="B100" s="282"/>
      <c r="C100" s="279"/>
      <c r="D100" s="138">
        <v>5</v>
      </c>
      <c r="E100" s="110">
        <v>0.25</v>
      </c>
      <c r="F100" s="110"/>
      <c r="G100" s="139"/>
      <c r="H100" s="108"/>
      <c r="I100" s="139"/>
      <c r="J100" s="107">
        <v>1</v>
      </c>
      <c r="K100" s="118" t="str">
        <f t="shared" si="174"/>
        <v>3,27</v>
      </c>
      <c r="L100" s="10">
        <v>1</v>
      </c>
      <c r="M100" s="139">
        <v>15</v>
      </c>
      <c r="N100" s="107"/>
      <c r="O100" s="139"/>
      <c r="P100" s="194">
        <f t="shared" si="177"/>
        <v>0.25</v>
      </c>
      <c r="Q100" s="107"/>
      <c r="R100" s="115">
        <f t="shared" si="178"/>
        <v>0.43393470232799958</v>
      </c>
      <c r="S100" s="118" t="s">
        <v>98</v>
      </c>
      <c r="T100" s="139">
        <f t="shared" si="175"/>
        <v>0.31260267387960006</v>
      </c>
      <c r="U100" s="118"/>
      <c r="V100" s="192"/>
      <c r="W100" s="105"/>
      <c r="X100" s="111"/>
      <c r="Y100" s="39">
        <f t="shared" si="119"/>
        <v>2</v>
      </c>
      <c r="Z100" s="39">
        <f t="shared" si="120"/>
        <v>2</v>
      </c>
      <c r="AA100" s="1">
        <f t="shared" si="121"/>
        <v>202</v>
      </c>
      <c r="AB100" s="32" t="str">
        <f t="shared" si="122"/>
        <v>0.25+0.25+0.25+0.25+0.25+0.25</v>
      </c>
      <c r="AC100" s="9" t="str">
        <f t="shared" si="123"/>
        <v/>
      </c>
      <c r="AD100" s="9" t="str">
        <f t="shared" si="124"/>
        <v/>
      </c>
      <c r="AE100" s="9" t="str">
        <f t="shared" si="125"/>
        <v/>
      </c>
      <c r="AF100" s="9" t="str">
        <f t="shared" si="126"/>
        <v/>
      </c>
      <c r="AG100" s="9" t="str">
        <f t="shared" si="127"/>
        <v/>
      </c>
      <c r="AH100" s="9" t="str">
        <f t="shared" si="128"/>
        <v/>
      </c>
      <c r="AI100" s="9" t="str">
        <f t="shared" si="129"/>
        <v>怒气技能</v>
      </c>
      <c r="AJ100" s="9">
        <f t="shared" si="130"/>
        <v>2</v>
      </c>
      <c r="AK100" s="9"/>
      <c r="AO100" s="29" t="s">
        <v>4</v>
      </c>
      <c r="AP100" s="55"/>
      <c r="AQ100" s="55"/>
      <c r="AR100" s="55"/>
      <c r="AS100" s="55"/>
      <c r="AT100" s="55"/>
      <c r="AU100" s="55"/>
      <c r="AV100" s="55"/>
      <c r="AW100" s="55"/>
      <c r="AX100" s="55"/>
      <c r="AY100" s="55"/>
      <c r="AZ100" s="55"/>
      <c r="BA100" s="18" t="e">
        <f t="shared" ref="BA100:BU100" si="183">SUMIFS($T$58:$T$266,$S$58:$S$266,BA$6,$D$58:$D$266,INT(SUBSTITUTE($AO12,"星","")))+SUMIFS($V$58:$V$266,$U$58:$U$266,BA$6,$D$58:$D$266,INT(SUBSTITUTE($AO12,"星","")))*BA54-BA79</f>
        <v>#N/A</v>
      </c>
      <c r="BB100" s="18">
        <f t="shared" si="183"/>
        <v>0</v>
      </c>
      <c r="BC100" s="18">
        <f t="shared" si="183"/>
        <v>0</v>
      </c>
      <c r="BD100" s="18" t="e">
        <f t="shared" si="183"/>
        <v>#N/A</v>
      </c>
      <c r="BE100" s="18">
        <f t="shared" si="183"/>
        <v>0</v>
      </c>
      <c r="BF100" s="18">
        <f t="shared" si="183"/>
        <v>0</v>
      </c>
      <c r="BG100" s="18">
        <f t="shared" si="183"/>
        <v>0</v>
      </c>
      <c r="BH100" s="18">
        <f t="shared" si="183"/>
        <v>0</v>
      </c>
      <c r="BI100" s="18" t="e">
        <f t="shared" si="183"/>
        <v>#N/A</v>
      </c>
      <c r="BJ100" s="18">
        <f t="shared" si="183"/>
        <v>0</v>
      </c>
      <c r="BK100" s="18">
        <f t="shared" si="183"/>
        <v>0</v>
      </c>
      <c r="BL100" s="18" t="e">
        <f t="shared" si="183"/>
        <v>#N/A</v>
      </c>
      <c r="BM100" s="18" t="e">
        <f t="shared" si="183"/>
        <v>#N/A</v>
      </c>
      <c r="BN100" s="18">
        <f t="shared" si="183"/>
        <v>0</v>
      </c>
      <c r="BO100" s="18" t="e">
        <f t="shared" si="183"/>
        <v>#N/A</v>
      </c>
      <c r="BP100" s="18">
        <f t="shared" si="183"/>
        <v>0</v>
      </c>
      <c r="BQ100" s="18">
        <f t="shared" si="183"/>
        <v>0</v>
      </c>
      <c r="BR100" s="18">
        <f t="shared" si="183"/>
        <v>0</v>
      </c>
      <c r="BS100" s="18" t="e">
        <f t="shared" ca="1" si="183"/>
        <v>#N/A</v>
      </c>
      <c r="BT100" s="18">
        <f t="shared" ca="1" si="183"/>
        <v>4.2431792328636017E-2</v>
      </c>
      <c r="BU100" s="18">
        <f t="shared" si="183"/>
        <v>0</v>
      </c>
      <c r="BV100" s="55"/>
      <c r="BW100" s="55"/>
      <c r="BX100" s="55"/>
      <c r="BY100" s="55"/>
      <c r="BZ100" s="55"/>
      <c r="CA100" s="55"/>
      <c r="CB100" s="55"/>
      <c r="CC100" s="55"/>
    </row>
    <row r="101" spans="2:89" ht="13.5" customHeight="1">
      <c r="B101" s="282"/>
      <c r="C101" s="279"/>
      <c r="D101" s="108">
        <v>6</v>
      </c>
      <c r="E101" s="110">
        <v>0.25</v>
      </c>
      <c r="F101" s="110"/>
      <c r="G101" s="139"/>
      <c r="H101" s="107"/>
      <c r="I101" s="110"/>
      <c r="J101" s="107">
        <v>1</v>
      </c>
      <c r="K101" s="118" t="str">
        <f t="shared" si="174"/>
        <v>3,27</v>
      </c>
      <c r="L101" s="10">
        <v>1</v>
      </c>
      <c r="M101" s="139">
        <v>15</v>
      </c>
      <c r="N101" s="107"/>
      <c r="O101" s="110"/>
      <c r="P101" s="194">
        <f t="shared" si="177"/>
        <v>0.25</v>
      </c>
      <c r="Q101" s="107"/>
      <c r="R101" s="115">
        <f t="shared" si="178"/>
        <v>0.43393470232799958</v>
      </c>
      <c r="S101" s="118" t="s">
        <v>98</v>
      </c>
      <c r="T101" s="139">
        <f t="shared" si="175"/>
        <v>0.31260267387960006</v>
      </c>
      <c r="U101" s="118"/>
      <c r="V101" s="192"/>
      <c r="W101" s="105"/>
      <c r="X101" s="111"/>
      <c r="Y101" s="39">
        <f t="shared" si="119"/>
        <v>2</v>
      </c>
      <c r="Z101" s="39">
        <f t="shared" si="120"/>
        <v>2</v>
      </c>
      <c r="AA101" s="1">
        <f t="shared" si="121"/>
        <v>202</v>
      </c>
      <c r="AB101" s="32" t="str">
        <f t="shared" si="122"/>
        <v>0.25+0.25+0.25+0.25+0.25+0.25+0.25</v>
      </c>
      <c r="AC101" s="9" t="str">
        <f t="shared" si="123"/>
        <v/>
      </c>
      <c r="AD101" s="9" t="str">
        <f t="shared" si="124"/>
        <v/>
      </c>
      <c r="AE101" s="9" t="str">
        <f t="shared" si="125"/>
        <v/>
      </c>
      <c r="AF101" s="9" t="str">
        <f t="shared" si="126"/>
        <v/>
      </c>
      <c r="AG101" s="9" t="str">
        <f t="shared" si="127"/>
        <v/>
      </c>
      <c r="AH101" s="9" t="str">
        <f t="shared" si="128"/>
        <v/>
      </c>
      <c r="AI101" s="9" t="str">
        <f t="shared" si="129"/>
        <v>怒气技能</v>
      </c>
      <c r="AJ101" s="9">
        <f t="shared" si="130"/>
        <v>2</v>
      </c>
      <c r="AK101" s="9"/>
      <c r="AO101" s="29" t="s">
        <v>15</v>
      </c>
      <c r="AP101" s="55"/>
      <c r="AQ101" s="55"/>
      <c r="AR101" s="55"/>
      <c r="AS101" s="55"/>
      <c r="AT101" s="55"/>
      <c r="AU101" s="55"/>
      <c r="AV101" s="55"/>
      <c r="AW101" s="55"/>
      <c r="AX101" s="55"/>
      <c r="AY101" s="55"/>
      <c r="AZ101" s="55"/>
      <c r="BA101" s="18" t="e">
        <f t="shared" ref="BA101:BU101" si="184">SUMIFS($T$58:$T$266,$S$58:$S$266,BA$6,$D$58:$D$266,INT(SUBSTITUTE($AO13,"星","")))+SUMIFS($V$58:$V$266,$U$58:$U$266,BA$6,$D$58:$D$266,INT(SUBSTITUTE($AO13,"星","")))*BA55-BA80</f>
        <v>#N/A</v>
      </c>
      <c r="BB101" s="18">
        <f t="shared" si="184"/>
        <v>0</v>
      </c>
      <c r="BC101" s="18">
        <f t="shared" si="184"/>
        <v>0</v>
      </c>
      <c r="BD101" s="18" t="e">
        <f t="shared" si="184"/>
        <v>#N/A</v>
      </c>
      <c r="BE101" s="18">
        <f t="shared" si="184"/>
        <v>0</v>
      </c>
      <c r="BF101" s="18">
        <f t="shared" si="184"/>
        <v>0</v>
      </c>
      <c r="BG101" s="18">
        <f t="shared" si="184"/>
        <v>0</v>
      </c>
      <c r="BH101" s="18">
        <f t="shared" si="184"/>
        <v>0</v>
      </c>
      <c r="BI101" s="18" t="e">
        <f t="shared" si="184"/>
        <v>#N/A</v>
      </c>
      <c r="BJ101" s="18">
        <f t="shared" si="184"/>
        <v>0</v>
      </c>
      <c r="BK101" s="18">
        <f t="shared" si="184"/>
        <v>0</v>
      </c>
      <c r="BL101" s="18" t="e">
        <f t="shared" si="184"/>
        <v>#N/A</v>
      </c>
      <c r="BM101" s="18" t="e">
        <f t="shared" si="184"/>
        <v>#N/A</v>
      </c>
      <c r="BN101" s="18">
        <f t="shared" si="184"/>
        <v>0</v>
      </c>
      <c r="BO101" s="18" t="e">
        <f t="shared" si="184"/>
        <v>#N/A</v>
      </c>
      <c r="BP101" s="18">
        <f t="shared" si="184"/>
        <v>0</v>
      </c>
      <c r="BQ101" s="18">
        <f t="shared" si="184"/>
        <v>0</v>
      </c>
      <c r="BR101" s="18">
        <f t="shared" si="184"/>
        <v>0</v>
      </c>
      <c r="BS101" s="18" t="e">
        <f t="shared" ca="1" si="184"/>
        <v>#N/A</v>
      </c>
      <c r="BT101" s="18">
        <f t="shared" ca="1" si="184"/>
        <v>4.5536557620975242E-2</v>
      </c>
      <c r="BU101" s="18">
        <f t="shared" si="184"/>
        <v>0</v>
      </c>
      <c r="BV101" s="55"/>
      <c r="BW101" s="55"/>
      <c r="BX101" s="55"/>
      <c r="BY101" s="55"/>
      <c r="BZ101" s="55"/>
      <c r="CA101" s="55"/>
      <c r="CB101" s="55"/>
      <c r="CC101" s="55"/>
    </row>
    <row r="102" spans="2:89" ht="13.5" customHeight="1">
      <c r="B102" s="282"/>
      <c r="C102" s="279"/>
      <c r="D102" s="108">
        <v>7</v>
      </c>
      <c r="E102" s="110">
        <v>0.25</v>
      </c>
      <c r="F102" s="110"/>
      <c r="G102" s="139"/>
      <c r="H102" s="107"/>
      <c r="I102" s="106"/>
      <c r="J102" s="107">
        <v>1</v>
      </c>
      <c r="K102" s="118" t="str">
        <f t="shared" ref="K102:K111" si="185">K84</f>
        <v>3,27</v>
      </c>
      <c r="L102" s="10">
        <v>1</v>
      </c>
      <c r="M102" s="139">
        <v>15</v>
      </c>
      <c r="N102" s="107"/>
      <c r="O102" s="106"/>
      <c r="P102" s="194">
        <f t="shared" ref="P102:P111" si="186">E102*L102*J102</f>
        <v>0.25</v>
      </c>
      <c r="Q102" s="107"/>
      <c r="R102" s="115">
        <f t="shared" si="178"/>
        <v>0.43393470232799958</v>
      </c>
      <c r="S102" s="118" t="s">
        <v>98</v>
      </c>
      <c r="T102" s="139">
        <f t="shared" ref="T102:T111" si="187">辅助效用(K102,M102,$D$4,"生存转换",标准系数,"指定将领",P102)</f>
        <v>0.31260267387960006</v>
      </c>
      <c r="U102" s="118"/>
      <c r="V102" s="192"/>
      <c r="W102" s="105"/>
      <c r="X102" s="111"/>
      <c r="Y102" s="39">
        <f t="shared" si="119"/>
        <v>2</v>
      </c>
      <c r="Z102" s="39">
        <f t="shared" si="120"/>
        <v>2</v>
      </c>
      <c r="AA102" s="1">
        <f t="shared" si="121"/>
        <v>202</v>
      </c>
      <c r="AB102" s="32" t="str">
        <f t="shared" si="122"/>
        <v>0.25+0.25+0.25+0.25+0.25+0.25+0.25+0.25</v>
      </c>
      <c r="AC102" s="9" t="str">
        <f t="shared" si="123"/>
        <v/>
      </c>
      <c r="AD102" s="9" t="str">
        <f t="shared" si="124"/>
        <v/>
      </c>
      <c r="AE102" s="9" t="str">
        <f t="shared" si="125"/>
        <v/>
      </c>
      <c r="AF102" s="9" t="str">
        <f t="shared" si="126"/>
        <v/>
      </c>
      <c r="AG102" s="9" t="str">
        <f t="shared" si="127"/>
        <v/>
      </c>
      <c r="AH102" s="9" t="str">
        <f t="shared" si="128"/>
        <v/>
      </c>
      <c r="AI102" s="9" t="str">
        <f t="shared" si="129"/>
        <v>怒气技能</v>
      </c>
      <c r="AJ102" s="9">
        <f t="shared" si="130"/>
        <v>2</v>
      </c>
      <c r="AK102" s="9"/>
      <c r="AO102" s="29" t="s">
        <v>16</v>
      </c>
      <c r="AP102" s="55"/>
      <c r="AQ102" s="55"/>
      <c r="AR102" s="55"/>
      <c r="AS102" s="55"/>
      <c r="AT102" s="55"/>
      <c r="AU102" s="55"/>
      <c r="AV102" s="55"/>
      <c r="AW102" s="55"/>
      <c r="AX102" s="55"/>
      <c r="AY102" s="55"/>
      <c r="AZ102" s="55"/>
      <c r="BA102" s="18" t="e">
        <f t="shared" ref="BA102:BU102" si="188">SUMIFS($T$58:$T$266,$S$58:$S$266,BA$6,$D$58:$D$266,INT(SUBSTITUTE($AO14,"星","")))+SUMIFS($V$58:$V$266,$U$58:$U$266,BA$6,$D$58:$D$266,INT(SUBSTITUTE($AO14,"星","")))*BA56-BA81</f>
        <v>#N/A</v>
      </c>
      <c r="BB102" s="18">
        <f t="shared" si="188"/>
        <v>0</v>
      </c>
      <c r="BC102" s="18">
        <f t="shared" si="188"/>
        <v>0</v>
      </c>
      <c r="BD102" s="18" t="e">
        <f t="shared" si="188"/>
        <v>#N/A</v>
      </c>
      <c r="BE102" s="18">
        <f t="shared" si="188"/>
        <v>0</v>
      </c>
      <c r="BF102" s="18">
        <f t="shared" si="188"/>
        <v>0</v>
      </c>
      <c r="BG102" s="18">
        <f t="shared" si="188"/>
        <v>0</v>
      </c>
      <c r="BH102" s="18">
        <f t="shared" si="188"/>
        <v>0</v>
      </c>
      <c r="BI102" s="18" t="e">
        <f t="shared" si="188"/>
        <v>#N/A</v>
      </c>
      <c r="BJ102" s="18">
        <f t="shared" si="188"/>
        <v>0</v>
      </c>
      <c r="BK102" s="18">
        <f t="shared" si="188"/>
        <v>0</v>
      </c>
      <c r="BL102" s="18" t="e">
        <f t="shared" si="188"/>
        <v>#N/A</v>
      </c>
      <c r="BM102" s="18" t="e">
        <f t="shared" si="188"/>
        <v>#N/A</v>
      </c>
      <c r="BN102" s="18">
        <f t="shared" si="188"/>
        <v>0</v>
      </c>
      <c r="BO102" s="18" t="e">
        <f t="shared" si="188"/>
        <v>#N/A</v>
      </c>
      <c r="BP102" s="18">
        <f t="shared" si="188"/>
        <v>0</v>
      </c>
      <c r="BQ102" s="18">
        <f t="shared" si="188"/>
        <v>0</v>
      </c>
      <c r="BR102" s="18">
        <f t="shared" si="188"/>
        <v>0</v>
      </c>
      <c r="BS102" s="18" t="e">
        <f t="shared" ca="1" si="188"/>
        <v>#N/A</v>
      </c>
      <c r="BT102" s="18">
        <f t="shared" ca="1" si="188"/>
        <v>4.8641322913314466E-2</v>
      </c>
      <c r="BU102" s="18">
        <f t="shared" si="188"/>
        <v>0</v>
      </c>
      <c r="BV102" s="55"/>
      <c r="BW102" s="55"/>
      <c r="BX102" s="55"/>
      <c r="BY102" s="55"/>
      <c r="BZ102" s="55"/>
      <c r="CA102" s="55"/>
      <c r="CB102" s="55"/>
      <c r="CC102" s="55"/>
    </row>
    <row r="103" spans="2:89" ht="13.5" customHeight="1">
      <c r="B103" s="282"/>
      <c r="C103" s="279"/>
      <c r="D103" s="138">
        <v>8</v>
      </c>
      <c r="E103" s="110">
        <v>0.25</v>
      </c>
      <c r="F103" s="110"/>
      <c r="G103" s="139"/>
      <c r="H103" s="108"/>
      <c r="I103" s="139"/>
      <c r="J103" s="107">
        <v>1</v>
      </c>
      <c r="K103" s="118" t="str">
        <f t="shared" si="185"/>
        <v>3,27</v>
      </c>
      <c r="L103" s="10">
        <v>1</v>
      </c>
      <c r="M103" s="139">
        <v>15</v>
      </c>
      <c r="N103" s="107"/>
      <c r="O103" s="139"/>
      <c r="P103" s="194">
        <f t="shared" si="186"/>
        <v>0.25</v>
      </c>
      <c r="Q103" s="107"/>
      <c r="R103" s="115">
        <f t="shared" si="178"/>
        <v>0.43393470232799958</v>
      </c>
      <c r="S103" s="118" t="s">
        <v>98</v>
      </c>
      <c r="T103" s="139">
        <f t="shared" si="187"/>
        <v>0.31260267387960006</v>
      </c>
      <c r="U103" s="118"/>
      <c r="V103" s="192"/>
      <c r="W103" s="105"/>
      <c r="X103" s="111"/>
      <c r="Y103" s="39">
        <f t="shared" si="119"/>
        <v>2</v>
      </c>
      <c r="Z103" s="39">
        <f t="shared" si="120"/>
        <v>2</v>
      </c>
      <c r="AA103" s="1">
        <f t="shared" si="121"/>
        <v>202</v>
      </c>
      <c r="AB103" s="32" t="str">
        <f t="shared" si="122"/>
        <v>0.25+0.25+0.25+0.25+0.25+0.25+0.25+0.25+0.25</v>
      </c>
      <c r="AC103" s="9" t="str">
        <f t="shared" si="123"/>
        <v/>
      </c>
      <c r="AD103" s="9" t="str">
        <f t="shared" si="124"/>
        <v/>
      </c>
      <c r="AE103" s="9" t="str">
        <f t="shared" si="125"/>
        <v/>
      </c>
      <c r="AF103" s="9" t="str">
        <f t="shared" si="126"/>
        <v/>
      </c>
      <c r="AG103" s="9" t="str">
        <f t="shared" si="127"/>
        <v/>
      </c>
      <c r="AH103" s="9" t="str">
        <f t="shared" si="128"/>
        <v/>
      </c>
      <c r="AI103" s="9" t="str">
        <f t="shared" si="129"/>
        <v>怒气技能</v>
      </c>
      <c r="AJ103" s="9">
        <f t="shared" si="130"/>
        <v>2</v>
      </c>
      <c r="AK103" s="9"/>
      <c r="AO103" s="29" t="s">
        <v>1015</v>
      </c>
      <c r="AP103" s="55"/>
      <c r="AQ103" s="55"/>
      <c r="AR103" s="55"/>
      <c r="AS103" s="55"/>
      <c r="AT103" s="55"/>
      <c r="AU103" s="55"/>
      <c r="AV103" s="55"/>
      <c r="AW103" s="55"/>
      <c r="AX103" s="55"/>
      <c r="AY103" s="55"/>
      <c r="AZ103" s="55"/>
      <c r="BA103" s="18" t="e">
        <f t="shared" ref="BA103:BU103" si="189">SUMIFS($T$58:$T$266,$S$58:$S$266,BA$6,$D$58:$D$266,INT(SUBSTITUTE($AO15,"星","")))+SUMIFS($V$58:$V$266,$U$58:$U$266,BA$6,$D$58:$D$266,INT(SUBSTITUTE($AO15,"星","")))*BA57-BA82</f>
        <v>#N/A</v>
      </c>
      <c r="BB103" s="18">
        <f t="shared" si="189"/>
        <v>0</v>
      </c>
      <c r="BC103" s="18">
        <f t="shared" si="189"/>
        <v>0</v>
      </c>
      <c r="BD103" s="18" t="e">
        <f t="shared" si="189"/>
        <v>#N/A</v>
      </c>
      <c r="BE103" s="18">
        <f t="shared" si="189"/>
        <v>0</v>
      </c>
      <c r="BF103" s="18">
        <f t="shared" si="189"/>
        <v>0</v>
      </c>
      <c r="BG103" s="18">
        <f t="shared" si="189"/>
        <v>0</v>
      </c>
      <c r="BH103" s="18">
        <f t="shared" si="189"/>
        <v>0</v>
      </c>
      <c r="BI103" s="18" t="e">
        <f t="shared" si="189"/>
        <v>#N/A</v>
      </c>
      <c r="BJ103" s="18">
        <f t="shared" si="189"/>
        <v>0</v>
      </c>
      <c r="BK103" s="18">
        <f t="shared" si="189"/>
        <v>0</v>
      </c>
      <c r="BL103" s="18" t="e">
        <f t="shared" si="189"/>
        <v>#N/A</v>
      </c>
      <c r="BM103" s="18" t="e">
        <f t="shared" si="189"/>
        <v>#N/A</v>
      </c>
      <c r="BN103" s="18">
        <f t="shared" si="189"/>
        <v>0</v>
      </c>
      <c r="BO103" s="18" t="e">
        <f t="shared" si="189"/>
        <v>#N/A</v>
      </c>
      <c r="BP103" s="18">
        <f t="shared" si="189"/>
        <v>0</v>
      </c>
      <c r="BQ103" s="18">
        <f t="shared" si="189"/>
        <v>0</v>
      </c>
      <c r="BR103" s="18">
        <f t="shared" si="189"/>
        <v>0</v>
      </c>
      <c r="BS103" s="18" t="e">
        <f t="shared" ca="1" si="189"/>
        <v>#N/A</v>
      </c>
      <c r="BT103" s="18">
        <f t="shared" ca="1" si="189"/>
        <v>5.1746088205653684E-2</v>
      </c>
      <c r="BU103" s="18">
        <f t="shared" si="189"/>
        <v>0</v>
      </c>
      <c r="BV103" s="55"/>
      <c r="BW103" s="55"/>
      <c r="BX103" s="55"/>
      <c r="BY103" s="55"/>
      <c r="BZ103" s="55"/>
      <c r="CA103" s="55"/>
      <c r="CB103" s="55"/>
      <c r="CC103" s="55"/>
    </row>
    <row r="104" spans="2:89" ht="13.5" customHeight="1">
      <c r="B104" s="282"/>
      <c r="C104" s="279"/>
      <c r="D104" s="108">
        <v>9</v>
      </c>
      <c r="E104" s="110">
        <v>0.25</v>
      </c>
      <c r="F104" s="110"/>
      <c r="G104" s="139"/>
      <c r="H104" s="107"/>
      <c r="I104" s="110"/>
      <c r="J104" s="107">
        <v>1</v>
      </c>
      <c r="K104" s="118" t="str">
        <f t="shared" si="185"/>
        <v>3,27</v>
      </c>
      <c r="L104" s="10">
        <v>1</v>
      </c>
      <c r="M104" s="139">
        <v>15</v>
      </c>
      <c r="N104" s="107"/>
      <c r="O104" s="110"/>
      <c r="P104" s="194">
        <f t="shared" si="186"/>
        <v>0.25</v>
      </c>
      <c r="Q104" s="107"/>
      <c r="R104" s="115">
        <f t="shared" si="178"/>
        <v>0.43393470232799958</v>
      </c>
      <c r="S104" s="118" t="s">
        <v>98</v>
      </c>
      <c r="T104" s="139">
        <f t="shared" si="187"/>
        <v>0.31260267387960006</v>
      </c>
      <c r="U104" s="118"/>
      <c r="V104" s="192"/>
      <c r="W104" s="105"/>
      <c r="X104" s="111"/>
      <c r="Y104" s="39">
        <f t="shared" si="119"/>
        <v>2</v>
      </c>
      <c r="Z104" s="39">
        <f t="shared" si="120"/>
        <v>2</v>
      </c>
      <c r="AA104" s="1">
        <f t="shared" si="121"/>
        <v>202</v>
      </c>
      <c r="AB104" s="32" t="str">
        <f t="shared" si="122"/>
        <v>0.25+0.25+0.25+0.25+0.25+0.25+0.25+0.25+0.25+0.25</v>
      </c>
      <c r="AC104" s="9" t="str">
        <f t="shared" si="123"/>
        <v/>
      </c>
      <c r="AD104" s="9" t="str">
        <f t="shared" si="124"/>
        <v/>
      </c>
      <c r="AE104" s="9" t="str">
        <f t="shared" si="125"/>
        <v/>
      </c>
      <c r="AF104" s="9" t="str">
        <f t="shared" si="126"/>
        <v/>
      </c>
      <c r="AG104" s="9" t="str">
        <f t="shared" si="127"/>
        <v/>
      </c>
      <c r="AH104" s="9" t="str">
        <f t="shared" si="128"/>
        <v/>
      </c>
      <c r="AI104" s="9" t="str">
        <f t="shared" si="129"/>
        <v>怒气技能</v>
      </c>
      <c r="AJ104" s="9">
        <f t="shared" si="130"/>
        <v>2</v>
      </c>
      <c r="AK104" s="9"/>
      <c r="AO104" s="29" t="s">
        <v>1016</v>
      </c>
      <c r="AP104" s="55"/>
      <c r="AQ104" s="55"/>
      <c r="AR104" s="55"/>
      <c r="AS104" s="55"/>
      <c r="AT104" s="55"/>
      <c r="AU104" s="55"/>
      <c r="AV104" s="55"/>
      <c r="AW104" s="55"/>
      <c r="AX104" s="55"/>
      <c r="AY104" s="55"/>
      <c r="AZ104" s="55"/>
      <c r="BA104" s="18" t="e">
        <f t="shared" ref="BA104:BU104" si="190">SUMIFS($T$58:$T$266,$S$58:$S$266,BA$6,$D$58:$D$266,INT(SUBSTITUTE($AO16,"星","")))+SUMIFS($V$58:$V$266,$U$58:$U$266,BA$6,$D$58:$D$266,INT(SUBSTITUTE($AO16,"星","")))*BA58-BA83</f>
        <v>#N/A</v>
      </c>
      <c r="BB104" s="18">
        <f t="shared" si="190"/>
        <v>0</v>
      </c>
      <c r="BC104" s="18">
        <f t="shared" si="190"/>
        <v>0</v>
      </c>
      <c r="BD104" s="18" t="e">
        <f t="shared" si="190"/>
        <v>#N/A</v>
      </c>
      <c r="BE104" s="18">
        <f t="shared" si="190"/>
        <v>0</v>
      </c>
      <c r="BF104" s="18">
        <f t="shared" si="190"/>
        <v>0</v>
      </c>
      <c r="BG104" s="18">
        <f t="shared" si="190"/>
        <v>0</v>
      </c>
      <c r="BH104" s="18">
        <f t="shared" si="190"/>
        <v>0</v>
      </c>
      <c r="BI104" s="18" t="e">
        <f t="shared" si="190"/>
        <v>#N/A</v>
      </c>
      <c r="BJ104" s="18">
        <f t="shared" si="190"/>
        <v>0</v>
      </c>
      <c r="BK104" s="18">
        <f t="shared" si="190"/>
        <v>0</v>
      </c>
      <c r="BL104" s="18" t="e">
        <f t="shared" si="190"/>
        <v>#N/A</v>
      </c>
      <c r="BM104" s="18" t="e">
        <f t="shared" si="190"/>
        <v>#N/A</v>
      </c>
      <c r="BN104" s="18">
        <f t="shared" si="190"/>
        <v>0</v>
      </c>
      <c r="BO104" s="18" t="e">
        <f t="shared" si="190"/>
        <v>#N/A</v>
      </c>
      <c r="BP104" s="18">
        <f t="shared" si="190"/>
        <v>0</v>
      </c>
      <c r="BQ104" s="18">
        <f t="shared" si="190"/>
        <v>0</v>
      </c>
      <c r="BR104" s="18">
        <f t="shared" si="190"/>
        <v>0</v>
      </c>
      <c r="BS104" s="18" t="e">
        <f t="shared" ca="1" si="190"/>
        <v>#N/A</v>
      </c>
      <c r="BT104" s="18">
        <f t="shared" ca="1" si="190"/>
        <v>5.4850853497992909E-2</v>
      </c>
      <c r="BU104" s="18">
        <f t="shared" si="190"/>
        <v>0</v>
      </c>
      <c r="BV104" s="55"/>
      <c r="BW104" s="55"/>
      <c r="BX104" s="55"/>
      <c r="BY104" s="55"/>
      <c r="BZ104" s="55"/>
      <c r="CA104" s="55"/>
      <c r="CB104" s="55"/>
      <c r="CC104" s="55"/>
    </row>
    <row r="105" spans="2:89" ht="13.5" customHeight="1">
      <c r="B105" s="282"/>
      <c r="C105" s="279"/>
      <c r="D105" s="108">
        <v>10</v>
      </c>
      <c r="E105" s="110">
        <v>0.25</v>
      </c>
      <c r="F105" s="110"/>
      <c r="G105" s="139"/>
      <c r="H105" s="107"/>
      <c r="I105" s="106"/>
      <c r="J105" s="107">
        <v>1</v>
      </c>
      <c r="K105" s="118" t="str">
        <f t="shared" si="185"/>
        <v>3,27</v>
      </c>
      <c r="L105" s="10">
        <v>1</v>
      </c>
      <c r="M105" s="139">
        <v>15</v>
      </c>
      <c r="N105" s="107"/>
      <c r="O105" s="106"/>
      <c r="P105" s="194">
        <f t="shared" si="186"/>
        <v>0.25</v>
      </c>
      <c r="Q105" s="107"/>
      <c r="R105" s="115">
        <f t="shared" si="178"/>
        <v>0.43393470232799958</v>
      </c>
      <c r="S105" s="118" t="s">
        <v>98</v>
      </c>
      <c r="T105" s="139">
        <f t="shared" si="187"/>
        <v>0.31260267387960006</v>
      </c>
      <c r="U105" s="118"/>
      <c r="V105" s="192"/>
      <c r="W105" s="105"/>
      <c r="X105" s="111"/>
      <c r="Y105" s="39">
        <f t="shared" si="119"/>
        <v>2</v>
      </c>
      <c r="Z105" s="39">
        <f t="shared" si="120"/>
        <v>2</v>
      </c>
      <c r="AA105" s="1">
        <f t="shared" si="121"/>
        <v>202</v>
      </c>
      <c r="AB105" s="32" t="str">
        <f t="shared" si="122"/>
        <v>0.25+0.25+0.25+0.25+0.25+0.25+0.25+0.25+0.25+0.25+0.25</v>
      </c>
      <c r="AC105" s="9" t="str">
        <f t="shared" si="123"/>
        <v/>
      </c>
      <c r="AD105" s="9" t="str">
        <f t="shared" si="124"/>
        <v/>
      </c>
      <c r="AE105" s="9" t="str">
        <f t="shared" si="125"/>
        <v/>
      </c>
      <c r="AF105" s="9" t="str">
        <f t="shared" si="126"/>
        <v/>
      </c>
      <c r="AG105" s="9" t="str">
        <f t="shared" si="127"/>
        <v/>
      </c>
      <c r="AH105" s="9" t="str">
        <f t="shared" si="128"/>
        <v/>
      </c>
      <c r="AI105" s="9" t="str">
        <f t="shared" si="129"/>
        <v>怒气技能</v>
      </c>
      <c r="AJ105" s="9">
        <f t="shared" si="130"/>
        <v>2</v>
      </c>
      <c r="AK105" s="9"/>
      <c r="AO105" s="29" t="s">
        <v>1017</v>
      </c>
      <c r="AP105" s="55"/>
      <c r="AQ105" s="55"/>
      <c r="AR105" s="55"/>
      <c r="AS105" s="55"/>
      <c r="AT105" s="55"/>
      <c r="AU105" s="55"/>
      <c r="AV105" s="55"/>
      <c r="AW105" s="55"/>
      <c r="AX105" s="55"/>
      <c r="AY105" s="55"/>
      <c r="AZ105" s="55"/>
      <c r="BA105" s="18" t="e">
        <f t="shared" ref="BA105:BU105" si="191">SUMIFS($T$58:$T$266,$S$58:$S$266,BA$6,$D$58:$D$266,INT(SUBSTITUTE($AO17,"星","")))+SUMIFS($V$58:$V$266,$U$58:$U$266,BA$6,$D$58:$D$266,INT(SUBSTITUTE($AO17,"星","")))*BA59-BA84</f>
        <v>#N/A</v>
      </c>
      <c r="BB105" s="18">
        <f t="shared" si="191"/>
        <v>0</v>
      </c>
      <c r="BC105" s="18">
        <f t="shared" si="191"/>
        <v>0</v>
      </c>
      <c r="BD105" s="18" t="e">
        <f t="shared" si="191"/>
        <v>#N/A</v>
      </c>
      <c r="BE105" s="18">
        <f t="shared" si="191"/>
        <v>0</v>
      </c>
      <c r="BF105" s="18">
        <f t="shared" si="191"/>
        <v>0</v>
      </c>
      <c r="BG105" s="18">
        <f t="shared" si="191"/>
        <v>0</v>
      </c>
      <c r="BH105" s="18">
        <f t="shared" si="191"/>
        <v>0</v>
      </c>
      <c r="BI105" s="18" t="e">
        <f t="shared" si="191"/>
        <v>#N/A</v>
      </c>
      <c r="BJ105" s="18">
        <f t="shared" si="191"/>
        <v>0</v>
      </c>
      <c r="BK105" s="18">
        <f t="shared" si="191"/>
        <v>0</v>
      </c>
      <c r="BL105" s="18" t="e">
        <f t="shared" si="191"/>
        <v>#N/A</v>
      </c>
      <c r="BM105" s="18" t="e">
        <f t="shared" si="191"/>
        <v>#N/A</v>
      </c>
      <c r="BN105" s="18">
        <f t="shared" si="191"/>
        <v>0</v>
      </c>
      <c r="BO105" s="18" t="e">
        <f t="shared" si="191"/>
        <v>#N/A</v>
      </c>
      <c r="BP105" s="18">
        <f t="shared" si="191"/>
        <v>0</v>
      </c>
      <c r="BQ105" s="18">
        <f t="shared" si="191"/>
        <v>0</v>
      </c>
      <c r="BR105" s="18">
        <f t="shared" si="191"/>
        <v>0</v>
      </c>
      <c r="BS105" s="18" t="e">
        <f t="shared" ca="1" si="191"/>
        <v>#N/A</v>
      </c>
      <c r="BT105" s="18">
        <f t="shared" ca="1" si="191"/>
        <v>5.7955618790332133E-2</v>
      </c>
      <c r="BU105" s="18">
        <f t="shared" si="191"/>
        <v>0</v>
      </c>
      <c r="BV105" s="55"/>
      <c r="BW105" s="55"/>
      <c r="BX105" s="55"/>
      <c r="BY105" s="55"/>
      <c r="BZ105" s="55"/>
      <c r="CA105" s="55"/>
      <c r="CB105" s="55"/>
      <c r="CC105" s="55"/>
    </row>
    <row r="106" spans="2:89" ht="13.5" customHeight="1">
      <c r="B106" s="282"/>
      <c r="C106" s="279"/>
      <c r="D106" s="138">
        <v>11</v>
      </c>
      <c r="E106" s="110">
        <v>0.25</v>
      </c>
      <c r="F106" s="110"/>
      <c r="G106" s="139"/>
      <c r="H106" s="108"/>
      <c r="I106" s="139"/>
      <c r="J106" s="107">
        <v>1</v>
      </c>
      <c r="K106" s="118" t="str">
        <f t="shared" si="185"/>
        <v>3,27</v>
      </c>
      <c r="L106" s="10">
        <v>1</v>
      </c>
      <c r="M106" s="139">
        <v>15</v>
      </c>
      <c r="N106" s="107"/>
      <c r="O106" s="139"/>
      <c r="P106" s="194">
        <f t="shared" si="186"/>
        <v>0.25</v>
      </c>
      <c r="Q106" s="107"/>
      <c r="R106" s="115">
        <f t="shared" si="178"/>
        <v>0.43393470232799958</v>
      </c>
      <c r="S106" s="118" t="s">
        <v>98</v>
      </c>
      <c r="T106" s="139">
        <f t="shared" si="187"/>
        <v>0.31260267387960006</v>
      </c>
      <c r="U106" s="118"/>
      <c r="V106" s="192"/>
      <c r="W106" s="105"/>
      <c r="X106" s="111"/>
      <c r="Y106" s="39">
        <f t="shared" si="119"/>
        <v>2</v>
      </c>
      <c r="Z106" s="39">
        <f t="shared" si="120"/>
        <v>2</v>
      </c>
      <c r="AA106" s="1">
        <f t="shared" si="121"/>
        <v>202</v>
      </c>
      <c r="AB106" s="32" t="str">
        <f t="shared" si="122"/>
        <v>0.25+0.25+0.25+0.25+0.25+0.25+0.25+0.25+0.25+0.25+0.25+0.25</v>
      </c>
      <c r="AC106" s="9" t="str">
        <f t="shared" si="123"/>
        <v/>
      </c>
      <c r="AD106" s="9" t="str">
        <f t="shared" si="124"/>
        <v/>
      </c>
      <c r="AE106" s="9" t="str">
        <f t="shared" si="125"/>
        <v/>
      </c>
      <c r="AF106" s="9" t="str">
        <f t="shared" si="126"/>
        <v/>
      </c>
      <c r="AG106" s="9" t="str">
        <f t="shared" si="127"/>
        <v/>
      </c>
      <c r="AH106" s="9" t="str">
        <f t="shared" si="128"/>
        <v/>
      </c>
      <c r="AI106" s="9" t="str">
        <f t="shared" si="129"/>
        <v>怒气技能</v>
      </c>
      <c r="AJ106" s="9">
        <f t="shared" si="130"/>
        <v>2</v>
      </c>
      <c r="AK106" s="9"/>
      <c r="AO106" s="29" t="s">
        <v>1018</v>
      </c>
      <c r="AP106" s="55"/>
      <c r="AQ106" s="55"/>
      <c r="AR106" s="55"/>
      <c r="AS106" s="55"/>
      <c r="AT106" s="55"/>
      <c r="AU106" s="55"/>
      <c r="AV106" s="55"/>
      <c r="AW106" s="55"/>
      <c r="AX106" s="55"/>
      <c r="AY106" s="55"/>
      <c r="AZ106" s="55"/>
      <c r="BA106" s="18" t="e">
        <f t="shared" ref="BA106:BU106" si="192">SUMIFS($T$58:$T$266,$S$58:$S$266,BA$6,$D$58:$D$266,INT(SUBSTITUTE($AO18,"星","")))+SUMIFS($V$58:$V$266,$U$58:$U$266,BA$6,$D$58:$D$266,INT(SUBSTITUTE($AO18,"星","")))*BA60-BA85</f>
        <v>#N/A</v>
      </c>
      <c r="BB106" s="18">
        <f t="shared" si="192"/>
        <v>0</v>
      </c>
      <c r="BC106" s="18">
        <f t="shared" si="192"/>
        <v>0</v>
      </c>
      <c r="BD106" s="18" t="e">
        <f t="shared" si="192"/>
        <v>#N/A</v>
      </c>
      <c r="BE106" s="18">
        <f t="shared" si="192"/>
        <v>0</v>
      </c>
      <c r="BF106" s="18">
        <f t="shared" si="192"/>
        <v>0</v>
      </c>
      <c r="BG106" s="18">
        <f t="shared" si="192"/>
        <v>0</v>
      </c>
      <c r="BH106" s="18">
        <f t="shared" si="192"/>
        <v>0</v>
      </c>
      <c r="BI106" s="18" t="e">
        <f t="shared" si="192"/>
        <v>#N/A</v>
      </c>
      <c r="BJ106" s="18">
        <f t="shared" si="192"/>
        <v>0</v>
      </c>
      <c r="BK106" s="18">
        <f t="shared" si="192"/>
        <v>0</v>
      </c>
      <c r="BL106" s="18" t="e">
        <f t="shared" si="192"/>
        <v>#N/A</v>
      </c>
      <c r="BM106" s="18" t="e">
        <f t="shared" si="192"/>
        <v>#N/A</v>
      </c>
      <c r="BN106" s="18">
        <f t="shared" si="192"/>
        <v>0</v>
      </c>
      <c r="BO106" s="18" t="e">
        <f t="shared" si="192"/>
        <v>#N/A</v>
      </c>
      <c r="BP106" s="18">
        <f t="shared" si="192"/>
        <v>0</v>
      </c>
      <c r="BQ106" s="18">
        <f t="shared" si="192"/>
        <v>0</v>
      </c>
      <c r="BR106" s="18">
        <f t="shared" si="192"/>
        <v>0</v>
      </c>
      <c r="BS106" s="18" t="e">
        <f t="shared" ca="1" si="192"/>
        <v>#N/A</v>
      </c>
      <c r="BT106" s="18">
        <f t="shared" ca="1" si="192"/>
        <v>6.1060384082671351E-2</v>
      </c>
      <c r="BU106" s="18">
        <f t="shared" si="192"/>
        <v>0</v>
      </c>
      <c r="BV106" s="55"/>
      <c r="BW106" s="55"/>
      <c r="BX106" s="55"/>
      <c r="BY106" s="55"/>
      <c r="BZ106" s="55"/>
      <c r="CA106" s="55"/>
      <c r="CB106" s="55"/>
      <c r="CC106" s="55"/>
    </row>
    <row r="107" spans="2:89" ht="13.5" customHeight="1">
      <c r="B107" s="282"/>
      <c r="C107" s="279"/>
      <c r="D107" s="108">
        <v>12</v>
      </c>
      <c r="E107" s="110">
        <v>0.25</v>
      </c>
      <c r="F107" s="110"/>
      <c r="G107" s="139"/>
      <c r="H107" s="107"/>
      <c r="I107" s="110"/>
      <c r="J107" s="107">
        <v>1</v>
      </c>
      <c r="K107" s="118" t="str">
        <f t="shared" si="185"/>
        <v>3,27</v>
      </c>
      <c r="L107" s="10">
        <v>1</v>
      </c>
      <c r="M107" s="139">
        <v>15</v>
      </c>
      <c r="N107" s="107"/>
      <c r="O107" s="110"/>
      <c r="P107" s="194">
        <f t="shared" si="186"/>
        <v>0.25</v>
      </c>
      <c r="Q107" s="107"/>
      <c r="R107" s="115">
        <f t="shared" si="178"/>
        <v>0.43393470232799958</v>
      </c>
      <c r="S107" s="118" t="s">
        <v>98</v>
      </c>
      <c r="T107" s="139">
        <f t="shared" si="187"/>
        <v>0.31260267387960006</v>
      </c>
      <c r="U107" s="118"/>
      <c r="V107" s="192"/>
      <c r="W107" s="105"/>
      <c r="X107" s="111"/>
      <c r="Y107" s="39">
        <f t="shared" si="119"/>
        <v>2</v>
      </c>
      <c r="Z107" s="39">
        <f t="shared" si="120"/>
        <v>2</v>
      </c>
      <c r="AA107" s="1">
        <f t="shared" si="121"/>
        <v>202</v>
      </c>
      <c r="AB107" s="32" t="str">
        <f t="shared" si="122"/>
        <v>0.25+0.25+0.25+0.25+0.25+0.25+0.25+0.25+0.25+0.25+0.25+0.25+0.25</v>
      </c>
      <c r="AC107" s="9" t="str">
        <f t="shared" si="123"/>
        <v/>
      </c>
      <c r="AD107" s="9" t="str">
        <f t="shared" si="124"/>
        <v/>
      </c>
      <c r="AE107" s="9" t="str">
        <f t="shared" si="125"/>
        <v/>
      </c>
      <c r="AF107" s="9" t="str">
        <f t="shared" si="126"/>
        <v/>
      </c>
      <c r="AG107" s="9" t="str">
        <f t="shared" si="127"/>
        <v/>
      </c>
      <c r="AH107" s="9" t="str">
        <f t="shared" si="128"/>
        <v/>
      </c>
      <c r="AI107" s="9" t="str">
        <f t="shared" si="129"/>
        <v>怒气技能</v>
      </c>
      <c r="AJ107" s="9">
        <f t="shared" si="130"/>
        <v>2</v>
      </c>
      <c r="AK107" s="9"/>
      <c r="AO107" s="29" t="s">
        <v>1019</v>
      </c>
      <c r="AP107" s="55"/>
      <c r="AQ107" s="55"/>
      <c r="AR107" s="55"/>
      <c r="AS107" s="55"/>
      <c r="AT107" s="55"/>
      <c r="AU107" s="55"/>
      <c r="AV107" s="55"/>
      <c r="AW107" s="55"/>
      <c r="AX107" s="55"/>
      <c r="AY107" s="55"/>
      <c r="AZ107" s="55"/>
      <c r="BA107" s="18" t="e">
        <f t="shared" ref="BA107:BU107" si="193">SUMIFS($T$58:$T$266,$S$58:$S$266,BA$6,$D$58:$D$266,INT(SUBSTITUTE($AO19,"星","")))+SUMIFS($V$58:$V$266,$U$58:$U$266,BA$6,$D$58:$D$266,INT(SUBSTITUTE($AO19,"星","")))*BA61-BA86</f>
        <v>#N/A</v>
      </c>
      <c r="BB107" s="18">
        <f t="shared" si="193"/>
        <v>0</v>
      </c>
      <c r="BC107" s="18">
        <f t="shared" si="193"/>
        <v>0</v>
      </c>
      <c r="BD107" s="18" t="e">
        <f t="shared" si="193"/>
        <v>#N/A</v>
      </c>
      <c r="BE107" s="18">
        <f t="shared" si="193"/>
        <v>0</v>
      </c>
      <c r="BF107" s="18">
        <f t="shared" si="193"/>
        <v>0</v>
      </c>
      <c r="BG107" s="18">
        <f t="shared" si="193"/>
        <v>0</v>
      </c>
      <c r="BH107" s="18">
        <f t="shared" si="193"/>
        <v>0</v>
      </c>
      <c r="BI107" s="18" t="e">
        <f t="shared" si="193"/>
        <v>#N/A</v>
      </c>
      <c r="BJ107" s="18">
        <f t="shared" si="193"/>
        <v>0</v>
      </c>
      <c r="BK107" s="18">
        <f t="shared" si="193"/>
        <v>0</v>
      </c>
      <c r="BL107" s="18" t="e">
        <f t="shared" si="193"/>
        <v>#N/A</v>
      </c>
      <c r="BM107" s="18" t="e">
        <f t="shared" si="193"/>
        <v>#N/A</v>
      </c>
      <c r="BN107" s="18">
        <f t="shared" si="193"/>
        <v>0</v>
      </c>
      <c r="BO107" s="18" t="e">
        <f t="shared" si="193"/>
        <v>#N/A</v>
      </c>
      <c r="BP107" s="18">
        <f t="shared" si="193"/>
        <v>0</v>
      </c>
      <c r="BQ107" s="18">
        <f t="shared" si="193"/>
        <v>0</v>
      </c>
      <c r="BR107" s="18">
        <f t="shared" si="193"/>
        <v>0</v>
      </c>
      <c r="BS107" s="18" t="e">
        <f t="shared" ca="1" si="193"/>
        <v>#N/A</v>
      </c>
      <c r="BT107" s="18">
        <f t="shared" ca="1" si="193"/>
        <v>6.4165149375010555E-2</v>
      </c>
      <c r="BU107" s="18">
        <f t="shared" si="193"/>
        <v>0</v>
      </c>
      <c r="BV107" s="55"/>
      <c r="BW107" s="55"/>
      <c r="BX107" s="55"/>
      <c r="BY107" s="55"/>
      <c r="BZ107" s="55"/>
      <c r="CA107" s="55"/>
      <c r="CB107" s="55"/>
      <c r="CC107" s="55"/>
    </row>
    <row r="108" spans="2:89" ht="13.5" customHeight="1">
      <c r="B108" s="282"/>
      <c r="C108" s="279"/>
      <c r="D108" s="108">
        <v>13</v>
      </c>
      <c r="E108" s="110">
        <v>0.25</v>
      </c>
      <c r="F108" s="110"/>
      <c r="G108" s="139"/>
      <c r="H108" s="107"/>
      <c r="I108" s="106"/>
      <c r="J108" s="107">
        <v>1</v>
      </c>
      <c r="K108" s="118" t="str">
        <f t="shared" si="185"/>
        <v>3,27</v>
      </c>
      <c r="L108" s="10">
        <v>1</v>
      </c>
      <c r="M108" s="139">
        <v>15</v>
      </c>
      <c r="N108" s="107"/>
      <c r="O108" s="106"/>
      <c r="P108" s="194">
        <f t="shared" si="186"/>
        <v>0.25</v>
      </c>
      <c r="Q108" s="107"/>
      <c r="R108" s="115">
        <f t="shared" si="178"/>
        <v>0.43393470232799958</v>
      </c>
      <c r="S108" s="118" t="s">
        <v>98</v>
      </c>
      <c r="T108" s="139">
        <f t="shared" si="187"/>
        <v>0.31260267387960006</v>
      </c>
      <c r="U108" s="118"/>
      <c r="V108" s="192"/>
      <c r="W108" s="105"/>
      <c r="X108" s="111"/>
      <c r="Y108" s="39">
        <f t="shared" si="119"/>
        <v>2</v>
      </c>
      <c r="Z108" s="39">
        <f t="shared" si="120"/>
        <v>2</v>
      </c>
      <c r="AA108" s="1">
        <f t="shared" si="121"/>
        <v>202</v>
      </c>
      <c r="AB108" s="32" t="str">
        <f t="shared" si="122"/>
        <v>0.25+0.25+0.25+0.25+0.25+0.25+0.25+0.25+0.25+0.25+0.25+0.25+0.25+0.25</v>
      </c>
      <c r="AC108" s="9" t="str">
        <f t="shared" si="123"/>
        <v/>
      </c>
      <c r="AD108" s="9" t="str">
        <f t="shared" si="124"/>
        <v/>
      </c>
      <c r="AE108" s="9" t="str">
        <f t="shared" si="125"/>
        <v/>
      </c>
      <c r="AF108" s="9" t="str">
        <f t="shared" si="126"/>
        <v/>
      </c>
      <c r="AG108" s="9" t="str">
        <f t="shared" si="127"/>
        <v/>
      </c>
      <c r="AH108" s="9" t="str">
        <f t="shared" si="128"/>
        <v/>
      </c>
      <c r="AI108" s="9" t="str">
        <f t="shared" si="129"/>
        <v>怒气技能</v>
      </c>
      <c r="AJ108" s="9">
        <f t="shared" si="130"/>
        <v>2</v>
      </c>
      <c r="AK108" s="9"/>
      <c r="AO108" s="29" t="s">
        <v>1020</v>
      </c>
      <c r="AP108" s="55"/>
      <c r="AQ108" s="55"/>
      <c r="AR108" s="55"/>
      <c r="AS108" s="55"/>
      <c r="AT108" s="55"/>
      <c r="AU108" s="55"/>
      <c r="AV108" s="55"/>
      <c r="AW108" s="55"/>
      <c r="AX108" s="55"/>
      <c r="AY108" s="55"/>
      <c r="AZ108" s="55"/>
      <c r="BA108" s="18" t="e">
        <f t="shared" ref="BA108:BU108" si="194">SUMIFS($T$58:$T$266,$S$58:$S$266,BA$6,$D$58:$D$266,INT(SUBSTITUTE($AO20,"星","")))+SUMIFS($V$58:$V$266,$U$58:$U$266,BA$6,$D$58:$D$266,INT(SUBSTITUTE($AO20,"星","")))*BA62-BA87</f>
        <v>#N/A</v>
      </c>
      <c r="BB108" s="18">
        <f t="shared" si="194"/>
        <v>0</v>
      </c>
      <c r="BC108" s="18">
        <f t="shared" si="194"/>
        <v>0</v>
      </c>
      <c r="BD108" s="18" t="e">
        <f t="shared" si="194"/>
        <v>#N/A</v>
      </c>
      <c r="BE108" s="18">
        <f t="shared" si="194"/>
        <v>0</v>
      </c>
      <c r="BF108" s="18">
        <f t="shared" si="194"/>
        <v>0</v>
      </c>
      <c r="BG108" s="18">
        <f t="shared" si="194"/>
        <v>0</v>
      </c>
      <c r="BH108" s="18">
        <f t="shared" si="194"/>
        <v>0</v>
      </c>
      <c r="BI108" s="18" t="e">
        <f t="shared" si="194"/>
        <v>#N/A</v>
      </c>
      <c r="BJ108" s="18">
        <f t="shared" si="194"/>
        <v>0</v>
      </c>
      <c r="BK108" s="18">
        <f t="shared" si="194"/>
        <v>0</v>
      </c>
      <c r="BL108" s="18" t="e">
        <f t="shared" si="194"/>
        <v>#N/A</v>
      </c>
      <c r="BM108" s="18" t="e">
        <f t="shared" si="194"/>
        <v>#N/A</v>
      </c>
      <c r="BN108" s="18">
        <f t="shared" si="194"/>
        <v>0</v>
      </c>
      <c r="BO108" s="18" t="e">
        <f t="shared" si="194"/>
        <v>#N/A</v>
      </c>
      <c r="BP108" s="18">
        <f t="shared" si="194"/>
        <v>0</v>
      </c>
      <c r="BQ108" s="18">
        <f t="shared" si="194"/>
        <v>0</v>
      </c>
      <c r="BR108" s="18">
        <f t="shared" si="194"/>
        <v>0</v>
      </c>
      <c r="BS108" s="18" t="e">
        <f t="shared" ca="1" si="194"/>
        <v>#N/A</v>
      </c>
      <c r="BT108" s="18">
        <f t="shared" ca="1" si="194"/>
        <v>6.7269914667349787E-2</v>
      </c>
      <c r="BU108" s="18">
        <f t="shared" si="194"/>
        <v>0</v>
      </c>
      <c r="BV108" s="55"/>
      <c r="BW108" s="55"/>
      <c r="BX108" s="55"/>
      <c r="BY108" s="55"/>
      <c r="BZ108" s="55"/>
      <c r="CA108" s="55"/>
      <c r="CB108" s="55"/>
      <c r="CC108" s="55"/>
    </row>
    <row r="109" spans="2:89">
      <c r="B109" s="282"/>
      <c r="C109" s="279"/>
      <c r="D109" s="138">
        <v>14</v>
      </c>
      <c r="E109" s="110">
        <v>0.25</v>
      </c>
      <c r="F109" s="110"/>
      <c r="G109" s="139"/>
      <c r="H109" s="108"/>
      <c r="I109" s="139"/>
      <c r="J109" s="107">
        <v>1</v>
      </c>
      <c r="K109" s="118" t="str">
        <f t="shared" si="185"/>
        <v>3,27</v>
      </c>
      <c r="L109" s="10">
        <v>1</v>
      </c>
      <c r="M109" s="139">
        <v>15</v>
      </c>
      <c r="N109" s="107"/>
      <c r="O109" s="139"/>
      <c r="P109" s="194">
        <f t="shared" si="186"/>
        <v>0.25</v>
      </c>
      <c r="Q109" s="107"/>
      <c r="R109" s="115">
        <f t="shared" si="178"/>
        <v>0.43393470232799958</v>
      </c>
      <c r="S109" s="118" t="s">
        <v>98</v>
      </c>
      <c r="T109" s="139">
        <f t="shared" si="187"/>
        <v>0.31260267387960006</v>
      </c>
      <c r="U109" s="118"/>
      <c r="V109" s="192"/>
      <c r="W109" s="105"/>
      <c r="X109" s="111"/>
      <c r="Y109" s="39">
        <f t="shared" si="119"/>
        <v>2</v>
      </c>
      <c r="Z109" s="39">
        <f t="shared" si="120"/>
        <v>2</v>
      </c>
      <c r="AA109" s="1">
        <f t="shared" si="121"/>
        <v>202</v>
      </c>
      <c r="AB109" s="32" t="str">
        <f t="shared" si="122"/>
        <v>0.25+0.25+0.25+0.25+0.25+0.25+0.25+0.25+0.25+0.25+0.25+0.25+0.25+0.25+0.25</v>
      </c>
      <c r="AC109" s="9" t="str">
        <f t="shared" si="123"/>
        <v/>
      </c>
      <c r="AD109" s="9" t="str">
        <f t="shared" si="124"/>
        <v/>
      </c>
      <c r="AE109" s="9" t="str">
        <f t="shared" si="125"/>
        <v/>
      </c>
      <c r="AF109" s="9" t="str">
        <f t="shared" si="126"/>
        <v/>
      </c>
      <c r="AG109" s="9" t="str">
        <f t="shared" si="127"/>
        <v/>
      </c>
      <c r="AH109" s="9" t="str">
        <f t="shared" si="128"/>
        <v/>
      </c>
      <c r="AI109" s="9" t="str">
        <f t="shared" si="129"/>
        <v>怒气技能</v>
      </c>
      <c r="AJ109" s="9">
        <f t="shared" si="130"/>
        <v>2</v>
      </c>
      <c r="AK109" s="9"/>
      <c r="AO109" s="29" t="s">
        <v>1021</v>
      </c>
      <c r="AP109" s="55"/>
      <c r="AQ109" s="55"/>
      <c r="AR109" s="55"/>
      <c r="AS109" s="55"/>
      <c r="AT109" s="55"/>
      <c r="AU109" s="55"/>
      <c r="AV109" s="55"/>
      <c r="AW109" s="55"/>
      <c r="AX109" s="55"/>
      <c r="AY109" s="55"/>
      <c r="AZ109" s="55"/>
      <c r="BA109" s="18" t="e">
        <f t="shared" ref="BA109:BU109" si="195">SUMIFS($T$58:$T$266,$S$58:$S$266,BA$6,$D$58:$D$266,INT(SUBSTITUTE($AO21,"星","")))+SUMIFS($V$58:$V$266,$U$58:$U$266,BA$6,$D$58:$D$266,INT(SUBSTITUTE($AO21,"星","")))*BA63-BA88</f>
        <v>#N/A</v>
      </c>
      <c r="BB109" s="18">
        <f t="shared" si="195"/>
        <v>0</v>
      </c>
      <c r="BC109" s="18">
        <f t="shared" si="195"/>
        <v>0</v>
      </c>
      <c r="BD109" s="18" t="e">
        <f t="shared" si="195"/>
        <v>#N/A</v>
      </c>
      <c r="BE109" s="18">
        <f t="shared" si="195"/>
        <v>0</v>
      </c>
      <c r="BF109" s="18">
        <f t="shared" si="195"/>
        <v>0</v>
      </c>
      <c r="BG109" s="18">
        <f t="shared" si="195"/>
        <v>0</v>
      </c>
      <c r="BH109" s="18">
        <f t="shared" si="195"/>
        <v>0</v>
      </c>
      <c r="BI109" s="18" t="e">
        <f t="shared" si="195"/>
        <v>#N/A</v>
      </c>
      <c r="BJ109" s="18">
        <f t="shared" si="195"/>
        <v>0</v>
      </c>
      <c r="BK109" s="18">
        <f t="shared" si="195"/>
        <v>0</v>
      </c>
      <c r="BL109" s="18" t="e">
        <f t="shared" si="195"/>
        <v>#N/A</v>
      </c>
      <c r="BM109" s="18" t="e">
        <f t="shared" si="195"/>
        <v>#N/A</v>
      </c>
      <c r="BN109" s="18">
        <f t="shared" si="195"/>
        <v>0</v>
      </c>
      <c r="BO109" s="18" t="e">
        <f t="shared" si="195"/>
        <v>#N/A</v>
      </c>
      <c r="BP109" s="18">
        <f t="shared" si="195"/>
        <v>0</v>
      </c>
      <c r="BQ109" s="18">
        <f t="shared" si="195"/>
        <v>0</v>
      </c>
      <c r="BR109" s="18">
        <f t="shared" si="195"/>
        <v>0</v>
      </c>
      <c r="BS109" s="18" t="e">
        <f t="shared" ca="1" si="195"/>
        <v>#N/A</v>
      </c>
      <c r="BT109" s="18">
        <f t="shared" ca="1" si="195"/>
        <v>7.0374679959689018E-2</v>
      </c>
      <c r="BU109" s="18">
        <f t="shared" si="195"/>
        <v>0</v>
      </c>
      <c r="BV109" s="55"/>
      <c r="BW109" s="55"/>
      <c r="BX109" s="55"/>
      <c r="BY109" s="55"/>
      <c r="BZ109" s="55"/>
      <c r="CA109" s="55"/>
      <c r="CB109" s="55"/>
      <c r="CC109" s="55"/>
    </row>
    <row r="110" spans="2:89">
      <c r="B110" s="282"/>
      <c r="C110" s="279"/>
      <c r="D110" s="108">
        <v>15</v>
      </c>
      <c r="E110" s="110">
        <v>0.25</v>
      </c>
      <c r="F110" s="110"/>
      <c r="G110" s="139"/>
      <c r="H110" s="107"/>
      <c r="I110" s="110"/>
      <c r="J110" s="107">
        <v>1</v>
      </c>
      <c r="K110" s="118" t="str">
        <f t="shared" si="185"/>
        <v>3,27</v>
      </c>
      <c r="L110" s="10">
        <v>1</v>
      </c>
      <c r="M110" s="139">
        <v>15</v>
      </c>
      <c r="N110" s="107"/>
      <c r="O110" s="110"/>
      <c r="P110" s="194">
        <f t="shared" si="186"/>
        <v>0.25</v>
      </c>
      <c r="Q110" s="107"/>
      <c r="R110" s="115">
        <f t="shared" si="178"/>
        <v>0.43393470232799958</v>
      </c>
      <c r="S110" s="118" t="s">
        <v>98</v>
      </c>
      <c r="T110" s="139">
        <f t="shared" si="187"/>
        <v>0.31260267387960006</v>
      </c>
      <c r="U110" s="118"/>
      <c r="V110" s="192"/>
      <c r="W110" s="105"/>
      <c r="X110" s="111"/>
      <c r="Y110" s="39">
        <f t="shared" si="119"/>
        <v>2</v>
      </c>
      <c r="Z110" s="39">
        <f t="shared" si="120"/>
        <v>2</v>
      </c>
      <c r="AA110" s="1">
        <f t="shared" si="121"/>
        <v>202</v>
      </c>
      <c r="AB110" s="32" t="str">
        <f t="shared" si="122"/>
        <v>0.25+0.25+0.25+0.25+0.25+0.25+0.25+0.25+0.25+0.25+0.25+0.25+0.25+0.25+0.25+0.25</v>
      </c>
      <c r="AC110" s="9" t="str">
        <f t="shared" si="123"/>
        <v/>
      </c>
      <c r="AD110" s="9" t="str">
        <f t="shared" si="124"/>
        <v/>
      </c>
      <c r="AE110" s="9" t="str">
        <f t="shared" si="125"/>
        <v/>
      </c>
      <c r="AF110" s="9" t="str">
        <f t="shared" si="126"/>
        <v/>
      </c>
      <c r="AG110" s="9" t="str">
        <f t="shared" si="127"/>
        <v/>
      </c>
      <c r="AH110" s="9" t="str">
        <f t="shared" si="128"/>
        <v/>
      </c>
      <c r="AI110" s="9" t="str">
        <f t="shared" si="129"/>
        <v>怒气技能</v>
      </c>
      <c r="AJ110" s="9">
        <f t="shared" si="130"/>
        <v>2</v>
      </c>
      <c r="AK110" s="9"/>
      <c r="AO110" s="29" t="s">
        <v>1022</v>
      </c>
      <c r="AP110" s="55"/>
      <c r="AQ110" s="55"/>
      <c r="AR110" s="55"/>
      <c r="AS110" s="55"/>
      <c r="AT110" s="55"/>
      <c r="AU110" s="55"/>
      <c r="AV110" s="55"/>
      <c r="AW110" s="55"/>
      <c r="AX110" s="55"/>
      <c r="AY110" s="55"/>
      <c r="AZ110" s="55"/>
      <c r="BA110" s="18" t="e">
        <f t="shared" ref="BA110:BU110" si="196">SUMIFS($T$58:$T$266,$S$58:$S$266,BA$6,$D$58:$D$266,INT(SUBSTITUTE($AO22,"星","")))+SUMIFS($V$58:$V$266,$U$58:$U$266,BA$6,$D$58:$D$266,INT(SUBSTITUTE($AO22,"星","")))*BA64-BA89</f>
        <v>#N/A</v>
      </c>
      <c r="BB110" s="18">
        <f t="shared" si="196"/>
        <v>0</v>
      </c>
      <c r="BC110" s="18">
        <f t="shared" si="196"/>
        <v>0</v>
      </c>
      <c r="BD110" s="18" t="e">
        <f t="shared" si="196"/>
        <v>#N/A</v>
      </c>
      <c r="BE110" s="18">
        <f t="shared" si="196"/>
        <v>0</v>
      </c>
      <c r="BF110" s="18">
        <f t="shared" si="196"/>
        <v>0</v>
      </c>
      <c r="BG110" s="18">
        <f t="shared" si="196"/>
        <v>0</v>
      </c>
      <c r="BH110" s="18">
        <f t="shared" si="196"/>
        <v>0</v>
      </c>
      <c r="BI110" s="18" t="e">
        <f t="shared" si="196"/>
        <v>#N/A</v>
      </c>
      <c r="BJ110" s="18">
        <f t="shared" si="196"/>
        <v>0</v>
      </c>
      <c r="BK110" s="18">
        <f t="shared" si="196"/>
        <v>0</v>
      </c>
      <c r="BL110" s="18" t="e">
        <f t="shared" si="196"/>
        <v>#N/A</v>
      </c>
      <c r="BM110" s="18" t="e">
        <f t="shared" si="196"/>
        <v>#N/A</v>
      </c>
      <c r="BN110" s="18">
        <f t="shared" si="196"/>
        <v>0</v>
      </c>
      <c r="BO110" s="18" t="e">
        <f t="shared" si="196"/>
        <v>#N/A</v>
      </c>
      <c r="BP110" s="18">
        <f t="shared" si="196"/>
        <v>0</v>
      </c>
      <c r="BQ110" s="18">
        <f t="shared" si="196"/>
        <v>0</v>
      </c>
      <c r="BR110" s="18">
        <f t="shared" si="196"/>
        <v>0</v>
      </c>
      <c r="BS110" s="18" t="e">
        <f t="shared" ca="1" si="196"/>
        <v>#N/A</v>
      </c>
      <c r="BT110" s="18">
        <f t="shared" ca="1" si="196"/>
        <v>7.3479445252028236E-2</v>
      </c>
      <c r="BU110" s="18">
        <f t="shared" si="196"/>
        <v>0</v>
      </c>
      <c r="BV110" s="55"/>
      <c r="BW110" s="55"/>
      <c r="BX110" s="55"/>
      <c r="BY110" s="55"/>
      <c r="BZ110" s="55"/>
      <c r="CA110" s="55"/>
      <c r="CB110" s="55"/>
      <c r="CC110" s="55"/>
      <c r="CF110" s="84" t="s">
        <v>144</v>
      </c>
      <c r="CG110" s="84"/>
      <c r="CH110" s="84"/>
      <c r="CI110" s="85" t="s">
        <v>145</v>
      </c>
      <c r="CJ110" s="85"/>
      <c r="CK110" s="85"/>
    </row>
    <row r="111" spans="2:89">
      <c r="B111" s="282"/>
      <c r="C111" s="280"/>
      <c r="D111" s="108">
        <v>16</v>
      </c>
      <c r="E111" s="110">
        <v>0.25</v>
      </c>
      <c r="F111" s="110"/>
      <c r="G111" s="139"/>
      <c r="H111" s="107"/>
      <c r="I111" s="106"/>
      <c r="J111" s="107">
        <v>1</v>
      </c>
      <c r="K111" s="118" t="str">
        <f t="shared" si="185"/>
        <v>3,27</v>
      </c>
      <c r="L111" s="10">
        <v>1</v>
      </c>
      <c r="M111" s="139">
        <v>15</v>
      </c>
      <c r="N111" s="107"/>
      <c r="O111" s="106"/>
      <c r="P111" s="194">
        <f t="shared" si="186"/>
        <v>0.25</v>
      </c>
      <c r="Q111" s="107"/>
      <c r="R111" s="115">
        <f t="shared" si="178"/>
        <v>0.43393470232799958</v>
      </c>
      <c r="S111" s="118" t="s">
        <v>98</v>
      </c>
      <c r="T111" s="139">
        <f t="shared" si="187"/>
        <v>0.31260267387960006</v>
      </c>
      <c r="U111" s="118"/>
      <c r="V111" s="192"/>
      <c r="W111" s="105"/>
      <c r="X111" s="111"/>
      <c r="Y111" s="39">
        <f t="shared" si="119"/>
        <v>2</v>
      </c>
      <c r="Z111" s="39">
        <f t="shared" si="120"/>
        <v>2</v>
      </c>
      <c r="AA111" s="1">
        <f t="shared" si="121"/>
        <v>202</v>
      </c>
      <c r="AB111" s="32" t="str">
        <f t="shared" si="122"/>
        <v>0.25+0.25+0.25+0.25+0.25+0.25+0.25+0.25+0.25+0.25+0.25+0.25+0.25+0.25+0.25+0.25+0.25</v>
      </c>
      <c r="AC111" s="9" t="str">
        <f t="shared" si="123"/>
        <v/>
      </c>
      <c r="AD111" s="9" t="str">
        <f t="shared" si="124"/>
        <v/>
      </c>
      <c r="AE111" s="9" t="str">
        <f t="shared" si="125"/>
        <v/>
      </c>
      <c r="AF111" s="9" t="str">
        <f t="shared" si="126"/>
        <v/>
      </c>
      <c r="AG111" s="9" t="str">
        <f t="shared" si="127"/>
        <v/>
      </c>
      <c r="AH111" s="9" t="str">
        <f t="shared" si="128"/>
        <v/>
      </c>
      <c r="AI111" s="9" t="str">
        <f t="shared" si="129"/>
        <v>怒气技能</v>
      </c>
      <c r="AJ111" s="9">
        <f t="shared" si="130"/>
        <v>2</v>
      </c>
      <c r="AK111" s="9"/>
      <c r="AO111" s="29" t="s">
        <v>1023</v>
      </c>
      <c r="AP111" s="55"/>
      <c r="AQ111" s="55"/>
      <c r="AR111" s="55"/>
      <c r="AS111" s="55"/>
      <c r="AT111" s="55"/>
      <c r="AU111" s="55"/>
      <c r="AV111" s="55"/>
      <c r="AW111" s="55"/>
      <c r="AX111" s="55"/>
      <c r="AY111" s="55"/>
      <c r="AZ111" s="55"/>
      <c r="BA111" s="18" t="e">
        <f t="shared" ref="BA111:BU111" si="197">SUMIFS($T$58:$T$266,$S$58:$S$266,BA$6,$D$58:$D$266,INT(SUBSTITUTE($AO23,"星","")))+SUMIFS($V$58:$V$266,$U$58:$U$266,BA$6,$D$58:$D$266,INT(SUBSTITUTE($AO23,"星","")))*BA65-BA90</f>
        <v>#N/A</v>
      </c>
      <c r="BB111" s="18">
        <f t="shared" si="197"/>
        <v>0</v>
      </c>
      <c r="BC111" s="18">
        <f t="shared" si="197"/>
        <v>0</v>
      </c>
      <c r="BD111" s="18" t="e">
        <f t="shared" si="197"/>
        <v>#N/A</v>
      </c>
      <c r="BE111" s="18">
        <f t="shared" si="197"/>
        <v>0</v>
      </c>
      <c r="BF111" s="18">
        <f t="shared" si="197"/>
        <v>0</v>
      </c>
      <c r="BG111" s="18">
        <f t="shared" si="197"/>
        <v>0</v>
      </c>
      <c r="BH111" s="18">
        <f t="shared" si="197"/>
        <v>0</v>
      </c>
      <c r="BI111" s="18" t="e">
        <f t="shared" si="197"/>
        <v>#N/A</v>
      </c>
      <c r="BJ111" s="18">
        <f t="shared" si="197"/>
        <v>0</v>
      </c>
      <c r="BK111" s="18">
        <f t="shared" si="197"/>
        <v>0</v>
      </c>
      <c r="BL111" s="18" t="e">
        <f t="shared" si="197"/>
        <v>#N/A</v>
      </c>
      <c r="BM111" s="18" t="e">
        <f t="shared" si="197"/>
        <v>#N/A</v>
      </c>
      <c r="BN111" s="18">
        <f t="shared" si="197"/>
        <v>0</v>
      </c>
      <c r="BO111" s="18" t="e">
        <f t="shared" si="197"/>
        <v>#N/A</v>
      </c>
      <c r="BP111" s="18">
        <f t="shared" si="197"/>
        <v>0</v>
      </c>
      <c r="BQ111" s="18">
        <f t="shared" si="197"/>
        <v>0</v>
      </c>
      <c r="BR111" s="18">
        <f t="shared" si="197"/>
        <v>0</v>
      </c>
      <c r="BS111" s="18" t="e">
        <f t="shared" ca="1" si="197"/>
        <v>#N/A</v>
      </c>
      <c r="BT111" s="18">
        <f t="shared" ca="1" si="197"/>
        <v>7.6584210544367454E-2</v>
      </c>
      <c r="BU111" s="18">
        <f t="shared" si="197"/>
        <v>0</v>
      </c>
      <c r="BV111" s="55"/>
      <c r="BW111" s="55"/>
      <c r="BX111" s="55"/>
      <c r="BY111" s="55"/>
      <c r="BZ111" s="55"/>
      <c r="CA111" s="55"/>
      <c r="CB111" s="55"/>
      <c r="CC111" s="55"/>
      <c r="CF111" s="29" t="s">
        <v>146</v>
      </c>
      <c r="CG111" s="29" t="s">
        <v>147</v>
      </c>
      <c r="CH111" s="29" t="s">
        <v>148</v>
      </c>
      <c r="CI111" s="29" t="s">
        <v>146</v>
      </c>
      <c r="CJ111" s="29" t="s">
        <v>147</v>
      </c>
      <c r="CK111" s="29" t="s">
        <v>148</v>
      </c>
    </row>
    <row r="112" spans="2:89">
      <c r="B112" s="282"/>
      <c r="C112" s="278" t="s">
        <v>495</v>
      </c>
      <c r="D112" s="113" t="s">
        <v>106</v>
      </c>
      <c r="E112" s="113" t="s">
        <v>678</v>
      </c>
      <c r="F112" s="113"/>
      <c r="G112" s="113"/>
      <c r="H112" s="113"/>
      <c r="I112" s="113"/>
      <c r="J112" s="113" t="s">
        <v>93</v>
      </c>
      <c r="K112" s="113" t="s">
        <v>94</v>
      </c>
      <c r="L112" s="113" t="s">
        <v>61</v>
      </c>
      <c r="M112" s="3" t="s">
        <v>622</v>
      </c>
      <c r="N112" s="113"/>
      <c r="O112" s="113"/>
      <c r="P112" s="137" t="s">
        <v>139</v>
      </c>
      <c r="Q112" s="102"/>
      <c r="R112" s="103"/>
      <c r="S112" s="102"/>
      <c r="T112" s="102"/>
      <c r="U112" s="117"/>
      <c r="V112" s="117"/>
      <c r="W112" s="112"/>
      <c r="X112" s="104"/>
      <c r="Y112" s="39">
        <f t="shared" si="119"/>
        <v>2</v>
      </c>
      <c r="Z112" s="39">
        <f t="shared" si="120"/>
        <v>3</v>
      </c>
      <c r="AA112" s="1">
        <f t="shared" si="121"/>
        <v>203</v>
      </c>
      <c r="AB112" s="32" t="str">
        <f t="shared" si="122"/>
        <v/>
      </c>
      <c r="AC112" s="9" t="str">
        <f t="shared" si="123"/>
        <v/>
      </c>
      <c r="AD112" s="9" t="str">
        <f t="shared" si="124"/>
        <v/>
      </c>
      <c r="AE112" s="9" t="str">
        <f t="shared" si="125"/>
        <v/>
      </c>
      <c r="AF112" s="9" t="str">
        <f t="shared" si="126"/>
        <v/>
      </c>
      <c r="AG112" s="9" t="str">
        <f t="shared" si="127"/>
        <v/>
      </c>
      <c r="AH112" s="9" t="str">
        <f t="shared" si="128"/>
        <v/>
      </c>
      <c r="AI112" s="9" t="str">
        <f t="shared" si="129"/>
        <v>怒气技能</v>
      </c>
      <c r="AJ112" s="9">
        <f t="shared" si="130"/>
        <v>2</v>
      </c>
      <c r="AK112" s="9"/>
      <c r="AP112" s="55"/>
      <c r="AQ112" s="55"/>
      <c r="AR112" s="55"/>
      <c r="AS112" s="55"/>
      <c r="AT112" s="55"/>
      <c r="AU112" s="55"/>
      <c r="AV112" s="55"/>
      <c r="AW112" s="55"/>
      <c r="AX112" s="55"/>
      <c r="AY112" s="55"/>
      <c r="AZ112" s="55"/>
      <c r="BV112" s="55"/>
      <c r="BW112" s="55"/>
      <c r="BX112" s="55"/>
      <c r="BY112" s="55"/>
      <c r="BZ112" s="55"/>
      <c r="CA112" s="55"/>
      <c r="CB112" s="55"/>
      <c r="CC112" s="55"/>
      <c r="CF112" s="29" t="e">
        <f t="shared" ref="CF112:CF119" si="198">SUM(AP74:BV74)</f>
        <v>#N/A</v>
      </c>
      <c r="CG112" s="29" t="e">
        <f t="shared" ref="CG112:CG119" si="199">SUM(AP95:BV95)</f>
        <v>#N/A</v>
      </c>
      <c r="CH112" s="29">
        <f t="shared" ref="CH112:CH119" ca="1" si="200">SUM(AP117:BV117)</f>
        <v>1.2402454146633006</v>
      </c>
      <c r="CI112" s="148" t="e">
        <f t="shared" ref="CI112:CK119" si="201">CF112/SUM($CF112:$CH112)</f>
        <v>#N/A</v>
      </c>
      <c r="CJ112" s="148" t="e">
        <f t="shared" si="201"/>
        <v>#N/A</v>
      </c>
      <c r="CK112" s="148" t="e">
        <f t="shared" ca="1" si="201"/>
        <v>#N/A</v>
      </c>
    </row>
    <row r="113" spans="2:89">
      <c r="B113" s="282"/>
      <c r="C113" s="279"/>
      <c r="D113" s="108">
        <v>0</v>
      </c>
      <c r="E113" s="139">
        <v>2</v>
      </c>
      <c r="F113" s="139"/>
      <c r="G113" s="107"/>
      <c r="H113" s="107"/>
      <c r="I113" s="110"/>
      <c r="J113" s="107">
        <f>1/2/2</f>
        <v>0.25</v>
      </c>
      <c r="K113" s="118" t="str">
        <f>K77</f>
        <v>3,27</v>
      </c>
      <c r="L113" s="10">
        <f ca="1">INDEX(相关演算!$GF$14:$GF$100,MATCH("骊姬",相关演算!$FG$14:$FG$100,0))</f>
        <v>2</v>
      </c>
      <c r="M113" s="17">
        <f t="shared" ref="M113:M129" si="202">INDEX(眩晕修正系数,$D113+1)</f>
        <v>0.52</v>
      </c>
      <c r="N113" s="107"/>
      <c r="O113" s="110"/>
      <c r="P113" s="194">
        <f ca="1">J113*L113*M113</f>
        <v>0.26</v>
      </c>
      <c r="Q113" s="107"/>
      <c r="R113" s="115">
        <f ca="1">IF(T113=0,0,T113*INDEX($AP$49:$BY$65,D113+1,MATCH(S113,$AP$48:$BY$48,0)))+IF(V113="",0,V113*INDEX($AP$49:$BY$65,D113+1,MATCH(U113,$AP$48:$BY$48,0)))</f>
        <v>2.6907965866939918E-2</v>
      </c>
      <c r="S113" s="44" t="s">
        <v>105</v>
      </c>
      <c r="T113" s="41">
        <f ca="1">辅助效用(K113,E113+0.5,$D$4,"输出转换",眩晕系数,"当前士兵目标",P113)</f>
        <v>2.6907965866939918E-2</v>
      </c>
      <c r="U113" s="139"/>
      <c r="V113" s="106"/>
      <c r="W113" s="105"/>
      <c r="X113" s="111"/>
      <c r="Y113" s="39">
        <f t="shared" si="119"/>
        <v>2</v>
      </c>
      <c r="Z113" s="39">
        <f t="shared" si="120"/>
        <v>3</v>
      </c>
      <c r="AA113" s="1">
        <f t="shared" si="121"/>
        <v>203</v>
      </c>
      <c r="AB113" s="32">
        <f t="shared" si="122"/>
        <v>2</v>
      </c>
      <c r="AC113" s="9" t="str">
        <f t="shared" si="123"/>
        <v/>
      </c>
      <c r="AD113" s="9" t="str">
        <f t="shared" si="124"/>
        <v/>
      </c>
      <c r="AE113" s="9" t="str">
        <f t="shared" si="125"/>
        <v/>
      </c>
      <c r="AF113" s="9" t="str">
        <f t="shared" si="126"/>
        <v/>
      </c>
      <c r="AG113" s="9" t="str">
        <f t="shared" si="127"/>
        <v/>
      </c>
      <c r="AH113" s="9" t="str">
        <f t="shared" si="128"/>
        <v/>
      </c>
      <c r="AI113" s="9" t="str">
        <f t="shared" si="129"/>
        <v>怒气技能</v>
      </c>
      <c r="AJ113" s="9">
        <f t="shared" si="130"/>
        <v>2</v>
      </c>
      <c r="AK113" s="9"/>
      <c r="AP113" s="55"/>
      <c r="AQ113" s="55"/>
      <c r="AR113" s="55"/>
      <c r="AS113" s="55"/>
      <c r="AT113" s="55"/>
      <c r="AU113" s="55"/>
      <c r="AV113" s="55"/>
      <c r="AW113" s="55"/>
      <c r="AX113" s="55"/>
      <c r="AY113" s="55"/>
      <c r="AZ113" s="55"/>
      <c r="BV113" s="55"/>
      <c r="BW113" s="55"/>
      <c r="BX113" s="55"/>
      <c r="BY113" s="55"/>
      <c r="BZ113" s="55"/>
      <c r="CA113" s="55"/>
      <c r="CB113" s="55"/>
      <c r="CC113" s="55"/>
      <c r="CF113" s="29" t="e">
        <f t="shared" si="198"/>
        <v>#N/A</v>
      </c>
      <c r="CG113" s="29" t="e">
        <f t="shared" si="199"/>
        <v>#N/A</v>
      </c>
      <c r="CH113" s="29">
        <f t="shared" ca="1" si="200"/>
        <v>1.6247233142030051</v>
      </c>
      <c r="CI113" s="148" t="e">
        <f t="shared" si="201"/>
        <v>#N/A</v>
      </c>
      <c r="CJ113" s="148" t="e">
        <f t="shared" si="201"/>
        <v>#N/A</v>
      </c>
      <c r="CK113" s="148" t="e">
        <f t="shared" ca="1" si="201"/>
        <v>#N/A</v>
      </c>
    </row>
    <row r="114" spans="2:89">
      <c r="B114" s="282"/>
      <c r="C114" s="279"/>
      <c r="D114" s="138">
        <v>1</v>
      </c>
      <c r="E114" s="139">
        <v>2</v>
      </c>
      <c r="F114" s="139"/>
      <c r="G114" s="107"/>
      <c r="H114" s="107"/>
      <c r="I114" s="106"/>
      <c r="J114" s="107">
        <f t="shared" ref="J114:J129" si="203">1/2/2</f>
        <v>0.25</v>
      </c>
      <c r="K114" s="118" t="str">
        <f t="shared" ref="K114:K129" si="204">K78</f>
        <v>3,27</v>
      </c>
      <c r="L114" s="10">
        <f ca="1">INDEX(相关演算!$GF$14:$GF$100,MATCH("骊姬",相关演算!$FG$14:$FG$100,0))</f>
        <v>2</v>
      </c>
      <c r="M114" s="17">
        <f t="shared" si="202"/>
        <v>0.57999999999999996</v>
      </c>
      <c r="N114" s="107"/>
      <c r="O114" s="106"/>
      <c r="P114" s="194">
        <f t="shared" ref="P114:P119" ca="1" si="205">J114*L114*M114</f>
        <v>0.28999999999999998</v>
      </c>
      <c r="Q114" s="107"/>
      <c r="R114" s="115">
        <f t="shared" ref="R114:R129" ca="1" si="206">IF(T114=0,0,T114*INDEX($AP$49:$BY$65,D114+1,MATCH(S114,$AP$48:$BY$48,0)))+IF(V114="",0,V114*INDEX($AP$49:$BY$65,D114+1,MATCH(U114,$AP$48:$BY$48,0)))</f>
        <v>3.0012731159279132E-2</v>
      </c>
      <c r="S114" s="44" t="s">
        <v>105</v>
      </c>
      <c r="T114" s="41">
        <f t="shared" ref="T114:T119" ca="1" si="207">辅助效用(K114,E114+0.5,$D$4,"输出转换",眩晕系数,"当前士兵目标",P114)</f>
        <v>3.0012731159279132E-2</v>
      </c>
      <c r="U114" s="139"/>
      <c r="V114" s="106"/>
      <c r="W114" s="105"/>
      <c r="X114" s="111"/>
      <c r="Y114" s="39">
        <f t="shared" si="119"/>
        <v>2</v>
      </c>
      <c r="Z114" s="39">
        <f t="shared" si="120"/>
        <v>3</v>
      </c>
      <c r="AA114" s="1">
        <f t="shared" si="121"/>
        <v>203</v>
      </c>
      <c r="AB114" s="32" t="str">
        <f t="shared" si="122"/>
        <v>2+2</v>
      </c>
      <c r="AC114" s="9" t="str">
        <f t="shared" si="123"/>
        <v/>
      </c>
      <c r="AD114" s="9" t="str">
        <f t="shared" si="124"/>
        <v/>
      </c>
      <c r="AE114" s="9" t="str">
        <f t="shared" si="125"/>
        <v/>
      </c>
      <c r="AF114" s="9" t="str">
        <f t="shared" si="126"/>
        <v/>
      </c>
      <c r="AG114" s="9" t="str">
        <f t="shared" si="127"/>
        <v/>
      </c>
      <c r="AH114" s="9" t="str">
        <f t="shared" si="128"/>
        <v/>
      </c>
      <c r="AI114" s="9" t="str">
        <f t="shared" si="129"/>
        <v>怒气技能</v>
      </c>
      <c r="AJ114" s="9">
        <f t="shared" si="130"/>
        <v>2</v>
      </c>
      <c r="AK114" s="9"/>
      <c r="CF114" s="29" t="e">
        <f t="shared" si="198"/>
        <v>#N/A</v>
      </c>
      <c r="CG114" s="29" t="e">
        <f t="shared" si="199"/>
        <v>#N/A</v>
      </c>
      <c r="CH114" s="29">
        <f t="shared" ca="1" si="200"/>
        <v>2.0208464620196938</v>
      </c>
      <c r="CI114" s="148" t="e">
        <f t="shared" si="201"/>
        <v>#N/A</v>
      </c>
      <c r="CJ114" s="148" t="e">
        <f t="shared" si="201"/>
        <v>#N/A</v>
      </c>
      <c r="CK114" s="148" t="e">
        <f t="shared" ca="1" si="201"/>
        <v>#N/A</v>
      </c>
    </row>
    <row r="115" spans="2:89">
      <c r="B115" s="282"/>
      <c r="C115" s="279"/>
      <c r="D115" s="108">
        <v>2</v>
      </c>
      <c r="E115" s="139">
        <v>2</v>
      </c>
      <c r="F115" s="139"/>
      <c r="G115" s="108"/>
      <c r="H115" s="108"/>
      <c r="I115" s="139"/>
      <c r="J115" s="107">
        <f t="shared" si="203"/>
        <v>0.25</v>
      </c>
      <c r="K115" s="118" t="str">
        <f t="shared" si="204"/>
        <v>3,27</v>
      </c>
      <c r="L115" s="10">
        <f ca="1">INDEX(相关演算!$GF$14:$GF$100,MATCH("骊姬",相关演算!$FG$14:$FG$100,0))</f>
        <v>2</v>
      </c>
      <c r="M115" s="17">
        <f t="shared" si="202"/>
        <v>0.64</v>
      </c>
      <c r="N115" s="107"/>
      <c r="O115" s="139"/>
      <c r="P115" s="194">
        <f t="shared" ca="1" si="205"/>
        <v>0.32</v>
      </c>
      <c r="Q115" s="107"/>
      <c r="R115" s="115">
        <f t="shared" ca="1" si="206"/>
        <v>3.3117496451618357E-2</v>
      </c>
      <c r="S115" s="44" t="s">
        <v>105</v>
      </c>
      <c r="T115" s="41">
        <f t="shared" ca="1" si="207"/>
        <v>3.3117496451618357E-2</v>
      </c>
      <c r="U115" s="139"/>
      <c r="V115" s="106"/>
      <c r="W115" s="105"/>
      <c r="X115" s="111"/>
      <c r="Y115" s="39">
        <f t="shared" si="119"/>
        <v>2</v>
      </c>
      <c r="Z115" s="39">
        <f t="shared" si="120"/>
        <v>3</v>
      </c>
      <c r="AA115" s="1">
        <f t="shared" si="121"/>
        <v>203</v>
      </c>
      <c r="AB115" s="32" t="str">
        <f t="shared" si="122"/>
        <v>2+2+2</v>
      </c>
      <c r="AC115" s="9" t="str">
        <f t="shared" si="123"/>
        <v/>
      </c>
      <c r="AD115" s="9" t="str">
        <f t="shared" si="124"/>
        <v/>
      </c>
      <c r="AE115" s="9" t="str">
        <f t="shared" si="125"/>
        <v/>
      </c>
      <c r="AF115" s="9" t="str">
        <f t="shared" si="126"/>
        <v/>
      </c>
      <c r="AG115" s="9" t="str">
        <f t="shared" si="127"/>
        <v/>
      </c>
      <c r="AH115" s="9" t="str">
        <f t="shared" si="128"/>
        <v/>
      </c>
      <c r="AI115" s="9" t="str">
        <f t="shared" si="129"/>
        <v>怒气技能</v>
      </c>
      <c r="AJ115" s="9">
        <f t="shared" si="130"/>
        <v>2</v>
      </c>
      <c r="AK115" s="9"/>
      <c r="AP115" s="49" t="s">
        <v>421</v>
      </c>
      <c r="AQ115" s="49"/>
      <c r="AR115" s="49"/>
      <c r="AS115" s="49"/>
      <c r="AT115" s="49"/>
      <c r="AU115" s="49"/>
      <c r="AV115" s="49"/>
      <c r="AW115" s="49"/>
      <c r="AX115" s="49"/>
      <c r="AY115" s="49"/>
      <c r="AZ115" s="49"/>
      <c r="BA115" s="49"/>
      <c r="BB115" s="49"/>
      <c r="BC115" s="49"/>
      <c r="BD115" s="49"/>
      <c r="BE115" s="49"/>
      <c r="BF115" s="49"/>
      <c r="BG115" s="49"/>
      <c r="BH115" s="49"/>
      <c r="BI115" s="49"/>
      <c r="BJ115" s="49"/>
      <c r="BK115" s="49"/>
      <c r="BL115" s="49"/>
      <c r="BM115" s="49"/>
      <c r="BN115" s="49"/>
      <c r="BO115" s="49"/>
      <c r="BP115" s="49"/>
      <c r="BQ115" s="49"/>
      <c r="BR115" s="49"/>
      <c r="BS115" s="49"/>
      <c r="BT115" s="49"/>
      <c r="BU115" s="49"/>
      <c r="BV115" s="49"/>
      <c r="BW115" s="49"/>
      <c r="BX115" s="49"/>
      <c r="BY115" s="49"/>
      <c r="BZ115" s="49"/>
      <c r="CA115" s="49"/>
      <c r="CB115" s="49"/>
      <c r="CC115" s="49"/>
      <c r="CF115" s="29" t="e">
        <f t="shared" si="198"/>
        <v>#N/A</v>
      </c>
      <c r="CG115" s="29" t="e">
        <f t="shared" si="199"/>
        <v>#N/A</v>
      </c>
      <c r="CH115" s="29">
        <f t="shared" ca="1" si="200"/>
        <v>2.4286148687279479</v>
      </c>
      <c r="CI115" s="148" t="e">
        <f t="shared" si="201"/>
        <v>#N/A</v>
      </c>
      <c r="CJ115" s="148" t="e">
        <f t="shared" si="201"/>
        <v>#N/A</v>
      </c>
      <c r="CK115" s="148" t="e">
        <f t="shared" ca="1" si="201"/>
        <v>#N/A</v>
      </c>
    </row>
    <row r="116" spans="2:89">
      <c r="B116" s="282"/>
      <c r="C116" s="279"/>
      <c r="D116" s="138">
        <v>3</v>
      </c>
      <c r="E116" s="139">
        <v>2</v>
      </c>
      <c r="F116" s="139"/>
      <c r="G116" s="107"/>
      <c r="H116" s="107"/>
      <c r="I116" s="110"/>
      <c r="J116" s="107">
        <f t="shared" si="203"/>
        <v>0.25</v>
      </c>
      <c r="K116" s="118" t="str">
        <f t="shared" si="204"/>
        <v>3,27</v>
      </c>
      <c r="L116" s="10">
        <f ca="1">INDEX(相关演算!$GF$14:$GF$100,MATCH("骊姬",相关演算!$FG$14:$FG$100,0))</f>
        <v>2</v>
      </c>
      <c r="M116" s="17">
        <f t="shared" si="202"/>
        <v>0.7</v>
      </c>
      <c r="N116" s="107"/>
      <c r="O116" s="110"/>
      <c r="P116" s="194">
        <f t="shared" ca="1" si="205"/>
        <v>0.35</v>
      </c>
      <c r="Q116" s="107"/>
      <c r="R116" s="115">
        <f t="shared" ca="1" si="206"/>
        <v>3.6222261743957582E-2</v>
      </c>
      <c r="S116" s="44" t="s">
        <v>105</v>
      </c>
      <c r="T116" s="41">
        <f t="shared" ca="1" si="207"/>
        <v>3.6222261743957582E-2</v>
      </c>
      <c r="U116" s="139"/>
      <c r="V116" s="106"/>
      <c r="W116" s="105"/>
      <c r="X116" s="111"/>
      <c r="Y116" s="39">
        <f t="shared" si="119"/>
        <v>2</v>
      </c>
      <c r="Z116" s="39">
        <f t="shared" si="120"/>
        <v>3</v>
      </c>
      <c r="AA116" s="1">
        <f t="shared" si="121"/>
        <v>203</v>
      </c>
      <c r="AB116" s="32" t="str">
        <f t="shared" si="122"/>
        <v>2+2+2+2</v>
      </c>
      <c r="AC116" s="9" t="str">
        <f t="shared" si="123"/>
        <v/>
      </c>
      <c r="AD116" s="9" t="str">
        <f t="shared" si="124"/>
        <v/>
      </c>
      <c r="AE116" s="9" t="str">
        <f t="shared" si="125"/>
        <v/>
      </c>
      <c r="AF116" s="9" t="str">
        <f t="shared" si="126"/>
        <v/>
      </c>
      <c r="AG116" s="9" t="str">
        <f t="shared" si="127"/>
        <v/>
      </c>
      <c r="AH116" s="9" t="str">
        <f t="shared" si="128"/>
        <v/>
      </c>
      <c r="AI116" s="9" t="str">
        <f t="shared" si="129"/>
        <v>怒气技能</v>
      </c>
      <c r="AJ116" s="9">
        <f t="shared" si="130"/>
        <v>2</v>
      </c>
      <c r="AK116" s="9"/>
      <c r="AO116" s="18" t="s">
        <v>0</v>
      </c>
      <c r="AP116" s="16" t="str">
        <f>AP$6</f>
        <v>普攻系数附加</v>
      </c>
      <c r="AQ116" s="16" t="str">
        <f t="shared" ref="AQ116:BY116" si="208">AQ$6</f>
        <v>技攻系数附加</v>
      </c>
      <c r="AR116" s="16" t="str">
        <f t="shared" si="208"/>
        <v>自身攻击</v>
      </c>
      <c r="AS116" s="16" t="str">
        <f t="shared" si="208"/>
        <v>自身圆桌伤害</v>
      </c>
      <c r="AT116" s="16" t="str">
        <f t="shared" si="208"/>
        <v>自身伤害</v>
      </c>
      <c r="AU116" s="16" t="str">
        <f>AU$6</f>
        <v>固定输出</v>
      </c>
      <c r="AV116" s="16" t="str">
        <f t="shared" si="208"/>
        <v>自身生命</v>
      </c>
      <c r="AW116" s="16" t="str">
        <f t="shared" si="208"/>
        <v>自身防御</v>
      </c>
      <c r="AX116" s="16" t="str">
        <f t="shared" si="208"/>
        <v>自身圆桌免伤</v>
      </c>
      <c r="AY116" s="16" t="str">
        <f t="shared" si="208"/>
        <v>自身免伤</v>
      </c>
      <c r="AZ116" s="16" t="str">
        <f>AZ$6</f>
        <v>吸血</v>
      </c>
      <c r="BA116" s="16" t="str">
        <f t="shared" ref="BA116:BP116" si="209">BA$6</f>
        <v>目标攻击增加</v>
      </c>
      <c r="BB116" s="16" t="str">
        <f t="shared" si="209"/>
        <v>敌方承伤增加</v>
      </c>
      <c r="BC116" s="16" t="str">
        <f t="shared" si="209"/>
        <v>目标士气降低</v>
      </c>
      <c r="BD116" s="16" t="str">
        <f t="shared" si="209"/>
        <v>目标怒气增加</v>
      </c>
      <c r="BE116" s="16" t="str">
        <f t="shared" si="209"/>
        <v>目标防御减少</v>
      </c>
      <c r="BF116" s="16" t="str">
        <f t="shared" si="209"/>
        <v>目标圆桌伤害增加</v>
      </c>
      <c r="BG116" s="16" t="str">
        <f t="shared" si="209"/>
        <v>目标伤害增加</v>
      </c>
      <c r="BH116" s="16" t="str">
        <f t="shared" si="209"/>
        <v>目标系数附加</v>
      </c>
      <c r="BI116" s="16" t="str">
        <f t="shared" si="209"/>
        <v>辅助输出增加</v>
      </c>
      <c r="BJ116" s="16" t="str">
        <f t="shared" si="209"/>
        <v>将领目标治疗</v>
      </c>
      <c r="BK116" s="16" t="str">
        <f t="shared" si="209"/>
        <v>士兵目标治疗</v>
      </c>
      <c r="BL116" s="16" t="str">
        <f t="shared" si="209"/>
        <v>目标生命增加</v>
      </c>
      <c r="BM116" s="16" t="str">
        <f t="shared" si="209"/>
        <v>目标攻击减少</v>
      </c>
      <c r="BN116" s="16" t="str">
        <f t="shared" si="209"/>
        <v>目标士气增加</v>
      </c>
      <c r="BO116" s="16" t="str">
        <f t="shared" si="209"/>
        <v>目标怒气降低</v>
      </c>
      <c r="BP116" s="16" t="str">
        <f t="shared" si="209"/>
        <v>目标防御增加</v>
      </c>
      <c r="BQ116" s="16" t="str">
        <f t="shared" si="208"/>
        <v>目标圆桌免伤增加</v>
      </c>
      <c r="BR116" s="16" t="str">
        <f t="shared" si="208"/>
        <v>目标免伤增加</v>
      </c>
      <c r="BS116" s="16" t="str">
        <f t="shared" si="208"/>
        <v>辅助生存增加</v>
      </c>
      <c r="BT116" s="16" t="str">
        <f t="shared" si="208"/>
        <v>控制率</v>
      </c>
      <c r="BU116" s="16" t="str">
        <f t="shared" si="208"/>
        <v>免控率</v>
      </c>
      <c r="BV116" s="16" t="str">
        <f t="shared" si="208"/>
        <v>普攻占用率</v>
      </c>
      <c r="BW116" s="16" t="str">
        <f t="shared" si="208"/>
        <v>战法辅助强化</v>
      </c>
      <c r="BX116" s="16" t="str">
        <f t="shared" si="208"/>
        <v>召唤生存影响</v>
      </c>
      <c r="BY116" s="16" t="str">
        <f t="shared" si="208"/>
        <v>召唤输出影响</v>
      </c>
      <c r="BZ116" s="198"/>
      <c r="CA116" s="198"/>
      <c r="CB116" s="198"/>
      <c r="CC116" s="198"/>
      <c r="CF116" s="29" t="e">
        <f t="shared" si="198"/>
        <v>#N/A</v>
      </c>
      <c r="CG116" s="29" t="e">
        <f t="shared" si="199"/>
        <v>#N/A</v>
      </c>
      <c r="CH116" s="29">
        <f t="shared" ca="1" si="200"/>
        <v>2.8480285449423488</v>
      </c>
      <c r="CI116" s="148" t="e">
        <f t="shared" si="201"/>
        <v>#N/A</v>
      </c>
      <c r="CJ116" s="148" t="e">
        <f t="shared" si="201"/>
        <v>#N/A</v>
      </c>
      <c r="CK116" s="148" t="e">
        <f t="shared" ca="1" si="201"/>
        <v>#N/A</v>
      </c>
    </row>
    <row r="117" spans="2:89">
      <c r="B117" s="282"/>
      <c r="C117" s="279"/>
      <c r="D117" s="108">
        <v>4</v>
      </c>
      <c r="E117" s="139">
        <v>2</v>
      </c>
      <c r="F117" s="139"/>
      <c r="G117" s="107"/>
      <c r="H117" s="107"/>
      <c r="I117" s="106"/>
      <c r="J117" s="107">
        <f t="shared" si="203"/>
        <v>0.25</v>
      </c>
      <c r="K117" s="118" t="str">
        <f t="shared" si="204"/>
        <v>3,27</v>
      </c>
      <c r="L117" s="10">
        <f ca="1">INDEX(相关演算!$GF$14:$GF$100,MATCH("骊姬",相关演算!$FG$14:$FG$100,0))</f>
        <v>2</v>
      </c>
      <c r="M117" s="17">
        <f t="shared" si="202"/>
        <v>0.76</v>
      </c>
      <c r="N117" s="107"/>
      <c r="O117" s="106"/>
      <c r="P117" s="194">
        <f t="shared" ca="1" si="205"/>
        <v>0.38</v>
      </c>
      <c r="Q117" s="107"/>
      <c r="R117" s="115">
        <f t="shared" ca="1" si="206"/>
        <v>3.9327027036296799E-2</v>
      </c>
      <c r="S117" s="44" t="s">
        <v>105</v>
      </c>
      <c r="T117" s="41">
        <f t="shared" ca="1" si="207"/>
        <v>3.9327027036296799E-2</v>
      </c>
      <c r="U117" s="139"/>
      <c r="V117" s="106"/>
      <c r="W117" s="105"/>
      <c r="X117" s="111"/>
      <c r="Y117" s="39">
        <f t="shared" si="119"/>
        <v>2</v>
      </c>
      <c r="Z117" s="39">
        <f t="shared" si="120"/>
        <v>3</v>
      </c>
      <c r="AA117" s="1">
        <f t="shared" si="121"/>
        <v>203</v>
      </c>
      <c r="AB117" s="32" t="str">
        <f t="shared" si="122"/>
        <v>2+2+2+2+2</v>
      </c>
      <c r="AC117" s="9" t="str">
        <f t="shared" si="123"/>
        <v/>
      </c>
      <c r="AD117" s="9" t="str">
        <f t="shared" si="124"/>
        <v/>
      </c>
      <c r="AE117" s="9" t="str">
        <f t="shared" si="125"/>
        <v/>
      </c>
      <c r="AF117" s="9" t="str">
        <f t="shared" si="126"/>
        <v/>
      </c>
      <c r="AG117" s="9" t="str">
        <f t="shared" si="127"/>
        <v/>
      </c>
      <c r="AH117" s="9" t="str">
        <f t="shared" si="128"/>
        <v/>
      </c>
      <c r="AI117" s="9" t="str">
        <f t="shared" si="129"/>
        <v>怒气技能</v>
      </c>
      <c r="AJ117" s="9">
        <f t="shared" si="130"/>
        <v>2</v>
      </c>
      <c r="AK117" s="9"/>
      <c r="AO117" s="29" t="s">
        <v>27</v>
      </c>
      <c r="AP117" s="18">
        <f t="shared" ref="AP117:AP133" si="210">(SUMIFS($T$58:$T$266,$S$58:$S$266,AP$6,$D$58:$D$266,INT(SUBSTITUTE($AO7,"星","")))+SUMIFS($V$58:$V$266,$U$58:$U$266,AP$6,$D$58:$D$266,INT(SUBSTITUTE($AO7,"星",""))))*AP49</f>
        <v>0.64644464017368464</v>
      </c>
      <c r="AQ117" s="82">
        <f ca="1">((SUMIFS($T$58:$T$266,$S$58:$S$266,AQ$6,$D$58:$D$266,INT(SUBSTITUTE($AO7,"星","")))+SUMIFS($V$58:$V$266,$U$58:$U$266,AQ$6,$D$58:$D$266,INT(SUBSTITUTE($AO7,"星","")))-数据总览!$D$4/INDEX(将领技能系数转换,D$4,1))*AQ49)</f>
        <v>5.1203866629249889E-2</v>
      </c>
      <c r="AR117" s="18">
        <f t="shared" ref="AR117:AZ117" ca="1" si="211">SUMIFS($T$58:$T$266,$S$58:$S$266,AR$6,$D$58:$D$266,INT(SUBSTITUTE($AO7,"星","")))+SUMIFS($V$58:$V$266,$U$58:$U$266,AR$6,$D$58:$D$266,INT(SUBSTITUTE($AO7,"星","")))*AR49</f>
        <v>-0.37421538877830141</v>
      </c>
      <c r="AS117" s="18">
        <f t="shared" ca="1" si="211"/>
        <v>0</v>
      </c>
      <c r="AT117" s="18">
        <f t="shared" ca="1" si="211"/>
        <v>0.24591093750000001</v>
      </c>
      <c r="AU117" s="18">
        <f t="shared" si="211"/>
        <v>0</v>
      </c>
      <c r="AV117" s="18">
        <f t="shared" si="211"/>
        <v>0.41638098030512816</v>
      </c>
      <c r="AW117" s="18">
        <f t="shared" si="211"/>
        <v>0</v>
      </c>
      <c r="AX117" s="18">
        <f t="shared" si="211"/>
        <v>0.31260267387960006</v>
      </c>
      <c r="AY117" s="18">
        <f t="shared" si="211"/>
        <v>0</v>
      </c>
      <c r="AZ117" s="18">
        <f t="shared" si="211"/>
        <v>0</v>
      </c>
      <c r="BA117" s="55"/>
      <c r="BB117" s="55"/>
      <c r="BC117" s="55"/>
      <c r="BD117" s="55"/>
      <c r="BE117" s="55"/>
      <c r="BF117" s="55"/>
      <c r="BG117" s="55"/>
      <c r="BH117" s="55"/>
      <c r="BI117" s="55"/>
      <c r="BJ117" s="55"/>
      <c r="BK117" s="55"/>
      <c r="BL117" s="55"/>
      <c r="BM117" s="55"/>
      <c r="BN117" s="55"/>
      <c r="BO117" s="55"/>
      <c r="BP117" s="55"/>
      <c r="BQ117" s="55"/>
      <c r="BR117" s="55"/>
      <c r="BS117" s="55"/>
      <c r="BT117" s="55"/>
      <c r="BU117" s="55"/>
      <c r="BV117" s="18">
        <f t="shared" ref="BV117:BY133" si="212">SUMIFS($T$58:$T$266,$S$58:$S$266,BV$6,$D$58:$D$266,INT(SUBSTITUTE($AO7,"星","")))+SUMIFS($V$58:$V$266,$U$58:$U$266,BV$6,$D$58:$D$266,INT(SUBSTITUTE($AO7,"星","")))*BV49</f>
        <v>-5.8082295046060814E-2</v>
      </c>
      <c r="BW117" s="18">
        <f t="shared" si="212"/>
        <v>0</v>
      </c>
      <c r="BX117" s="18">
        <f t="shared" si="212"/>
        <v>0</v>
      </c>
      <c r="BY117" s="18">
        <f t="shared" si="212"/>
        <v>0</v>
      </c>
      <c r="CF117" s="29" t="e">
        <f t="shared" si="198"/>
        <v>#N/A</v>
      </c>
      <c r="CG117" s="29" t="e">
        <f t="shared" si="199"/>
        <v>#N/A</v>
      </c>
      <c r="CH117" s="29">
        <f t="shared" ca="1" si="200"/>
        <v>3.2790875012774792</v>
      </c>
      <c r="CI117" s="148" t="e">
        <f t="shared" si="201"/>
        <v>#N/A</v>
      </c>
      <c r="CJ117" s="148" t="e">
        <f t="shared" si="201"/>
        <v>#N/A</v>
      </c>
      <c r="CK117" s="148" t="e">
        <f t="shared" ca="1" si="201"/>
        <v>#N/A</v>
      </c>
    </row>
    <row r="118" spans="2:89">
      <c r="B118" s="282"/>
      <c r="C118" s="279"/>
      <c r="D118" s="138">
        <v>5</v>
      </c>
      <c r="E118" s="139">
        <v>2</v>
      </c>
      <c r="F118" s="139"/>
      <c r="G118" s="108"/>
      <c r="H118" s="108"/>
      <c r="I118" s="139"/>
      <c r="J118" s="107">
        <f t="shared" si="203"/>
        <v>0.25</v>
      </c>
      <c r="K118" s="118" t="str">
        <f t="shared" si="204"/>
        <v>3,27</v>
      </c>
      <c r="L118" s="10">
        <f ca="1">INDEX(相关演算!$GF$14:$GF$100,MATCH("骊姬",相关演算!$FG$14:$FG$100,0))</f>
        <v>2</v>
      </c>
      <c r="M118" s="17">
        <f t="shared" si="202"/>
        <v>0.82</v>
      </c>
      <c r="N118" s="107"/>
      <c r="O118" s="139"/>
      <c r="P118" s="194">
        <f t="shared" ca="1" si="205"/>
        <v>0.41</v>
      </c>
      <c r="Q118" s="107"/>
      <c r="R118" s="115">
        <f t="shared" ca="1" si="206"/>
        <v>4.2431792328636017E-2</v>
      </c>
      <c r="S118" s="44" t="s">
        <v>105</v>
      </c>
      <c r="T118" s="41">
        <f t="shared" ca="1" si="207"/>
        <v>4.2431792328636017E-2</v>
      </c>
      <c r="U118" s="139"/>
      <c r="V118" s="106"/>
      <c r="W118" s="105"/>
      <c r="X118" s="111"/>
      <c r="Y118" s="39">
        <f t="shared" si="119"/>
        <v>2</v>
      </c>
      <c r="Z118" s="39">
        <f t="shared" si="120"/>
        <v>3</v>
      </c>
      <c r="AA118" s="1">
        <f t="shared" si="121"/>
        <v>203</v>
      </c>
      <c r="AB118" s="32" t="str">
        <f t="shared" si="122"/>
        <v>2+2+2+2+2+2</v>
      </c>
      <c r="AC118" s="9" t="str">
        <f t="shared" si="123"/>
        <v/>
      </c>
      <c r="AD118" s="9" t="str">
        <f t="shared" si="124"/>
        <v/>
      </c>
      <c r="AE118" s="9" t="str">
        <f t="shared" si="125"/>
        <v/>
      </c>
      <c r="AF118" s="9" t="str">
        <f t="shared" si="126"/>
        <v/>
      </c>
      <c r="AG118" s="9" t="str">
        <f t="shared" si="127"/>
        <v/>
      </c>
      <c r="AH118" s="9" t="str">
        <f t="shared" si="128"/>
        <v/>
      </c>
      <c r="AI118" s="9" t="str">
        <f t="shared" si="129"/>
        <v>怒气技能</v>
      </c>
      <c r="AJ118" s="9">
        <f t="shared" si="130"/>
        <v>2</v>
      </c>
      <c r="AK118" s="9"/>
      <c r="AO118" s="29" t="s">
        <v>14</v>
      </c>
      <c r="AP118" s="18">
        <f t="shared" si="210"/>
        <v>0.82291448803040534</v>
      </c>
      <c r="AQ118" s="82">
        <f ca="1">((SUMIFS($T$58:$T$266,$S$58:$S$266,AQ$6,$D$58:$D$266,INT(SUBSTITUTE($AO8,"星","")))+SUMIFS($V$58:$V$266,$U$58:$U$266,AQ$6,$D$58:$D$266,INT(SUBSTITUTE($AO8,"星","")))-数据总览!$D$4/INDEX(将领技能系数转换,D$4,1))*AQ50)</f>
        <v>0.21002973081223358</v>
      </c>
      <c r="AR118" s="18">
        <f t="shared" ref="AR118:AZ118" ca="1" si="213">SUMIFS($T$58:$T$266,$S$58:$S$266,AR$6,$D$58:$D$266,INT(SUBSTITUTE($AO8,"星","")))+SUMIFS($V$58:$V$266,$U$58:$U$266,AR$6,$D$58:$D$266,INT(SUBSTITUTE($AO8,"星","")))*AR50</f>
        <v>-0.37421538877830141</v>
      </c>
      <c r="AS118" s="18">
        <f t="shared" ca="1" si="213"/>
        <v>0</v>
      </c>
      <c r="AT118" s="18">
        <f t="shared" ca="1" si="213"/>
        <v>0.29509312500000001</v>
      </c>
      <c r="AU118" s="18">
        <f t="shared" si="213"/>
        <v>0</v>
      </c>
      <c r="AV118" s="18">
        <f t="shared" si="213"/>
        <v>0.41638098030512816</v>
      </c>
      <c r="AW118" s="18">
        <f t="shared" si="213"/>
        <v>0</v>
      </c>
      <c r="AX118" s="18">
        <f t="shared" si="213"/>
        <v>0.31260267387960006</v>
      </c>
      <c r="AY118" s="18">
        <f t="shared" si="213"/>
        <v>0</v>
      </c>
      <c r="AZ118" s="18">
        <f t="shared" si="213"/>
        <v>0</v>
      </c>
      <c r="BA118" s="55"/>
      <c r="BB118" s="55"/>
      <c r="BC118" s="55"/>
      <c r="BD118" s="55"/>
      <c r="BE118" s="55"/>
      <c r="BF118" s="55"/>
      <c r="BG118" s="55"/>
      <c r="BH118" s="55"/>
      <c r="BI118" s="55"/>
      <c r="BJ118" s="55"/>
      <c r="BK118" s="55"/>
      <c r="BL118" s="55"/>
      <c r="BM118" s="55"/>
      <c r="BN118" s="55"/>
      <c r="BO118" s="55"/>
      <c r="BP118" s="55"/>
      <c r="BQ118" s="55"/>
      <c r="BR118" s="55"/>
      <c r="BS118" s="55"/>
      <c r="BT118" s="55"/>
      <c r="BU118" s="55"/>
      <c r="BV118" s="18">
        <f t="shared" si="212"/>
        <v>-5.8082295046060814E-2</v>
      </c>
      <c r="BW118" s="18">
        <f t="shared" si="212"/>
        <v>0</v>
      </c>
      <c r="BX118" s="18">
        <f t="shared" si="212"/>
        <v>0</v>
      </c>
      <c r="BY118" s="18">
        <f t="shared" si="212"/>
        <v>0</v>
      </c>
      <c r="CF118" s="29" t="e">
        <f t="shared" si="198"/>
        <v>#N/A</v>
      </c>
      <c r="CG118" s="29" t="e">
        <f t="shared" si="199"/>
        <v>#N/A</v>
      </c>
      <c r="CH118" s="29">
        <f t="shared" ca="1" si="200"/>
        <v>3.6248458644761157</v>
      </c>
      <c r="CI118" s="148" t="e">
        <f t="shared" si="201"/>
        <v>#N/A</v>
      </c>
      <c r="CJ118" s="148" t="e">
        <f t="shared" si="201"/>
        <v>#N/A</v>
      </c>
      <c r="CK118" s="148" t="e">
        <f t="shared" ca="1" si="201"/>
        <v>#N/A</v>
      </c>
    </row>
    <row r="119" spans="2:89">
      <c r="B119" s="282"/>
      <c r="C119" s="279"/>
      <c r="D119" s="108">
        <v>6</v>
      </c>
      <c r="E119" s="139">
        <v>2</v>
      </c>
      <c r="F119" s="139"/>
      <c r="G119" s="107"/>
      <c r="H119" s="107"/>
      <c r="I119" s="110"/>
      <c r="J119" s="107">
        <f t="shared" si="203"/>
        <v>0.25</v>
      </c>
      <c r="K119" s="118" t="str">
        <f t="shared" si="204"/>
        <v>3,27</v>
      </c>
      <c r="L119" s="10">
        <f ca="1">INDEX(相关演算!$GF$14:$GF$100,MATCH("骊姬",相关演算!$FG$14:$FG$100,0))</f>
        <v>2</v>
      </c>
      <c r="M119" s="17">
        <f t="shared" si="202"/>
        <v>0.88</v>
      </c>
      <c r="N119" s="107"/>
      <c r="O119" s="110"/>
      <c r="P119" s="194">
        <f t="shared" ca="1" si="205"/>
        <v>0.44</v>
      </c>
      <c r="Q119" s="107"/>
      <c r="R119" s="115">
        <f t="shared" ca="1" si="206"/>
        <v>4.5536557620975242E-2</v>
      </c>
      <c r="S119" s="44" t="s">
        <v>105</v>
      </c>
      <c r="T119" s="41">
        <f t="shared" ca="1" si="207"/>
        <v>4.5536557620975242E-2</v>
      </c>
      <c r="U119" s="139"/>
      <c r="V119" s="106"/>
      <c r="W119" s="105"/>
      <c r="X119" s="111"/>
      <c r="Y119" s="39">
        <f t="shared" si="119"/>
        <v>2</v>
      </c>
      <c r="Z119" s="39">
        <f t="shared" si="120"/>
        <v>3</v>
      </c>
      <c r="AA119" s="1">
        <f t="shared" si="121"/>
        <v>203</v>
      </c>
      <c r="AB119" s="32" t="str">
        <f t="shared" si="122"/>
        <v>2+2+2+2+2+2+2</v>
      </c>
      <c r="AC119" s="9" t="str">
        <f t="shared" si="123"/>
        <v/>
      </c>
      <c r="AD119" s="9" t="str">
        <f t="shared" si="124"/>
        <v/>
      </c>
      <c r="AE119" s="9" t="str">
        <f t="shared" si="125"/>
        <v/>
      </c>
      <c r="AF119" s="9" t="str">
        <f t="shared" si="126"/>
        <v/>
      </c>
      <c r="AG119" s="9" t="str">
        <f t="shared" si="127"/>
        <v/>
      </c>
      <c r="AH119" s="9" t="str">
        <f t="shared" si="128"/>
        <v/>
      </c>
      <c r="AI119" s="9" t="str">
        <f t="shared" si="129"/>
        <v>怒气技能</v>
      </c>
      <c r="AJ119" s="9">
        <f t="shared" si="130"/>
        <v>2</v>
      </c>
      <c r="AK119" s="9"/>
      <c r="AO119" s="29" t="s">
        <v>1</v>
      </c>
      <c r="AP119" s="18">
        <f t="shared" si="210"/>
        <v>1.0053278110124464</v>
      </c>
      <c r="AQ119" s="82">
        <f ca="1">((SUMIFS($T$58:$T$266,$S$58:$S$266,AQ$6,$D$58:$D$266,INT(SUBSTITUTE($AO9,"星","")))+SUMIFS($V$58:$V$266,$U$58:$U$266,AQ$6,$D$58:$D$266,INT(SUBSTITUTE($AO9,"星","")))-数据总览!$D$4/INDEX(将领技能系数转换,D$4,1))*AQ51)</f>
        <v>0.37455736814688129</v>
      </c>
      <c r="AR119" s="18">
        <f t="shared" ref="AR119:AZ119" ca="1" si="214">SUMIFS($T$58:$T$266,$S$58:$S$266,AR$6,$D$58:$D$266,INT(SUBSTITUTE($AO9,"星","")))+SUMIFS($V$58:$V$266,$U$58:$U$266,AR$6,$D$58:$D$266,INT(SUBSTITUTE($AO9,"星","")))*AR51</f>
        <v>-0.37421538877830141</v>
      </c>
      <c r="AS119" s="18">
        <f t="shared" ca="1" si="214"/>
        <v>0</v>
      </c>
      <c r="AT119" s="18">
        <f t="shared" ca="1" si="214"/>
        <v>0.34427531249999999</v>
      </c>
      <c r="AU119" s="18">
        <f t="shared" si="214"/>
        <v>0</v>
      </c>
      <c r="AV119" s="18">
        <f t="shared" si="214"/>
        <v>0.41638098030512816</v>
      </c>
      <c r="AW119" s="18">
        <f t="shared" si="214"/>
        <v>0</v>
      </c>
      <c r="AX119" s="18">
        <f t="shared" si="214"/>
        <v>0.31260267387960006</v>
      </c>
      <c r="AY119" s="18">
        <f t="shared" si="214"/>
        <v>0</v>
      </c>
      <c r="AZ119" s="18">
        <f t="shared" si="214"/>
        <v>0</v>
      </c>
      <c r="BA119" s="55"/>
      <c r="BB119" s="55"/>
      <c r="BC119" s="55"/>
      <c r="BD119" s="55"/>
      <c r="BE119" s="55"/>
      <c r="BF119" s="55"/>
      <c r="BG119" s="55"/>
      <c r="BH119" s="55"/>
      <c r="BI119" s="55"/>
      <c r="BJ119" s="55"/>
      <c r="BK119" s="55"/>
      <c r="BL119" s="55"/>
      <c r="BM119" s="55"/>
      <c r="BN119" s="55"/>
      <c r="BO119" s="55"/>
      <c r="BP119" s="55"/>
      <c r="BQ119" s="55"/>
      <c r="BR119" s="55"/>
      <c r="BS119" s="55"/>
      <c r="BT119" s="55"/>
      <c r="BU119" s="55"/>
      <c r="BV119" s="18">
        <f t="shared" si="212"/>
        <v>-5.8082295046060814E-2</v>
      </c>
      <c r="BW119" s="18">
        <f t="shared" si="212"/>
        <v>0</v>
      </c>
      <c r="BX119" s="18">
        <f t="shared" si="212"/>
        <v>0</v>
      </c>
      <c r="BY119" s="18">
        <f t="shared" si="212"/>
        <v>0</v>
      </c>
      <c r="CF119" s="29" t="e">
        <f t="shared" si="198"/>
        <v>#N/A</v>
      </c>
      <c r="CG119" s="29" t="e">
        <f t="shared" si="199"/>
        <v>#N/A</v>
      </c>
      <c r="CH119" s="29">
        <f t="shared" ca="1" si="200"/>
        <v>3.9706044377823164</v>
      </c>
      <c r="CI119" s="148" t="e">
        <f t="shared" si="201"/>
        <v>#N/A</v>
      </c>
      <c r="CJ119" s="148" t="e">
        <f t="shared" si="201"/>
        <v>#N/A</v>
      </c>
      <c r="CK119" s="148" t="e">
        <f t="shared" ca="1" si="201"/>
        <v>#N/A</v>
      </c>
    </row>
    <row r="120" spans="2:89">
      <c r="B120" s="282"/>
      <c r="C120" s="279"/>
      <c r="D120" s="138">
        <v>7</v>
      </c>
      <c r="E120" s="139">
        <v>2</v>
      </c>
      <c r="F120" s="139"/>
      <c r="G120" s="108"/>
      <c r="H120" s="108"/>
      <c r="I120" s="139"/>
      <c r="J120" s="107">
        <f t="shared" si="203"/>
        <v>0.25</v>
      </c>
      <c r="K120" s="118" t="str">
        <f t="shared" si="204"/>
        <v>3,27</v>
      </c>
      <c r="L120" s="10">
        <f ca="1">INDEX(相关演算!$GF$14:$GF$100,MATCH("骊姬",相关演算!$FG$14:$FG$100,0))</f>
        <v>2</v>
      </c>
      <c r="M120" s="17">
        <f t="shared" si="202"/>
        <v>0.94</v>
      </c>
      <c r="N120" s="107"/>
      <c r="O120" s="139"/>
      <c r="P120" s="194">
        <f t="shared" ref="P120:P129" ca="1" si="215">J120*L120*M120</f>
        <v>0.47</v>
      </c>
      <c r="Q120" s="107"/>
      <c r="R120" s="115">
        <f t="shared" ca="1" si="206"/>
        <v>4.8641322913314466E-2</v>
      </c>
      <c r="S120" s="44" t="s">
        <v>105</v>
      </c>
      <c r="T120" s="41">
        <f t="shared" ref="T120:T129" ca="1" si="216">辅助效用(K120,E120+0.5,$D$4,"输出转换",眩晕系数,"当前士兵目标",P120)</f>
        <v>4.8641322913314466E-2</v>
      </c>
      <c r="U120" s="139"/>
      <c r="V120" s="106"/>
      <c r="W120" s="105"/>
      <c r="X120" s="111"/>
      <c r="Y120" s="39">
        <f t="shared" si="119"/>
        <v>2</v>
      </c>
      <c r="Z120" s="39">
        <f t="shared" si="120"/>
        <v>3</v>
      </c>
      <c r="AA120" s="1">
        <f t="shared" si="121"/>
        <v>203</v>
      </c>
      <c r="AB120" s="32" t="str">
        <f t="shared" si="122"/>
        <v>2+2+2+2+2+2+2+2</v>
      </c>
      <c r="AC120" s="9" t="str">
        <f t="shared" si="123"/>
        <v/>
      </c>
      <c r="AD120" s="9" t="str">
        <f t="shared" si="124"/>
        <v/>
      </c>
      <c r="AE120" s="9" t="str">
        <f t="shared" si="125"/>
        <v/>
      </c>
      <c r="AF120" s="9" t="str">
        <f t="shared" si="126"/>
        <v/>
      </c>
      <c r="AG120" s="9" t="str">
        <f t="shared" si="127"/>
        <v/>
      </c>
      <c r="AH120" s="9" t="str">
        <f t="shared" si="128"/>
        <v/>
      </c>
      <c r="AI120" s="9" t="str">
        <f t="shared" si="129"/>
        <v>怒气技能</v>
      </c>
      <c r="AJ120" s="9">
        <f t="shared" si="130"/>
        <v>2</v>
      </c>
      <c r="AK120" s="9"/>
      <c r="AO120" s="29" t="s">
        <v>2</v>
      </c>
      <c r="AP120" s="18">
        <f t="shared" si="210"/>
        <v>1.193684609119807</v>
      </c>
      <c r="AQ120" s="82">
        <f ca="1">((SUMIFS($T$58:$T$266,$S$58:$S$266,AQ$6,$D$58:$D$266,INT(SUBSTITUTE($AO10,"星","")))+SUMIFS($V$58:$V$266,$U$58:$U$266,AQ$6,$D$58:$D$266,INT(SUBSTITUTE($AO10,"星","")))-数据总览!$D$4/INDEX(将领技能系数转换,D$4,1))*AQ52)</f>
        <v>0.54478678924777457</v>
      </c>
      <c r="AR120" s="18">
        <f t="shared" ref="AR120:AZ120" ca="1" si="217">SUMIFS($T$58:$T$266,$S$58:$S$266,AR$6,$D$58:$D$266,INT(SUBSTITUTE($AO10,"星","")))+SUMIFS($V$58:$V$266,$U$58:$U$266,AR$6,$D$58:$D$266,INT(SUBSTITUTE($AO10,"星","")))*AR52</f>
        <v>-0.37421538877830141</v>
      </c>
      <c r="AS120" s="18">
        <f t="shared" ca="1" si="217"/>
        <v>0</v>
      </c>
      <c r="AT120" s="18">
        <f t="shared" ca="1" si="217"/>
        <v>0.39345750000000007</v>
      </c>
      <c r="AU120" s="18">
        <f t="shared" si="217"/>
        <v>0</v>
      </c>
      <c r="AV120" s="18">
        <f t="shared" si="217"/>
        <v>0.41638098030512816</v>
      </c>
      <c r="AW120" s="18">
        <f t="shared" si="217"/>
        <v>0</v>
      </c>
      <c r="AX120" s="18">
        <f t="shared" si="217"/>
        <v>0.31260267387960006</v>
      </c>
      <c r="AY120" s="18">
        <f t="shared" si="217"/>
        <v>0</v>
      </c>
      <c r="AZ120" s="18">
        <f t="shared" si="217"/>
        <v>0</v>
      </c>
      <c r="BA120" s="55"/>
      <c r="BB120" s="55"/>
      <c r="BC120" s="55"/>
      <c r="BD120" s="55"/>
      <c r="BE120" s="55"/>
      <c r="BF120" s="55"/>
      <c r="BG120" s="55"/>
      <c r="BH120" s="55"/>
      <c r="BI120" s="55"/>
      <c r="BJ120" s="55"/>
      <c r="BK120" s="55"/>
      <c r="BL120" s="55"/>
      <c r="BM120" s="55"/>
      <c r="BN120" s="55"/>
      <c r="BO120" s="55"/>
      <c r="BP120" s="55"/>
      <c r="BQ120" s="55"/>
      <c r="BR120" s="55"/>
      <c r="BS120" s="55"/>
      <c r="BT120" s="55"/>
      <c r="BU120" s="55"/>
      <c r="BV120" s="18">
        <f t="shared" si="212"/>
        <v>-5.8082295046060814E-2</v>
      </c>
      <c r="BW120" s="18">
        <f t="shared" si="212"/>
        <v>0</v>
      </c>
      <c r="BX120" s="18">
        <f t="shared" si="212"/>
        <v>0</v>
      </c>
      <c r="BY120" s="18">
        <f t="shared" si="212"/>
        <v>0</v>
      </c>
    </row>
    <row r="121" spans="2:89">
      <c r="B121" s="282"/>
      <c r="C121" s="279"/>
      <c r="D121" s="108">
        <v>8</v>
      </c>
      <c r="E121" s="139">
        <v>2</v>
      </c>
      <c r="F121" s="139"/>
      <c r="G121" s="107"/>
      <c r="H121" s="107"/>
      <c r="I121" s="110"/>
      <c r="J121" s="107">
        <f t="shared" si="203"/>
        <v>0.25</v>
      </c>
      <c r="K121" s="118" t="str">
        <f t="shared" si="204"/>
        <v>3,27</v>
      </c>
      <c r="L121" s="10">
        <f ca="1">INDEX(相关演算!$GF$14:$GF$100,MATCH("骊姬",相关演算!$FG$14:$FG$100,0))</f>
        <v>2</v>
      </c>
      <c r="M121" s="17">
        <f t="shared" si="202"/>
        <v>1</v>
      </c>
      <c r="N121" s="107"/>
      <c r="O121" s="110"/>
      <c r="P121" s="194">
        <f t="shared" ca="1" si="215"/>
        <v>0.5</v>
      </c>
      <c r="Q121" s="107"/>
      <c r="R121" s="115">
        <f t="shared" ca="1" si="206"/>
        <v>5.1746088205653684E-2</v>
      </c>
      <c r="S121" s="44" t="s">
        <v>105</v>
      </c>
      <c r="T121" s="41">
        <f t="shared" ca="1" si="216"/>
        <v>5.1746088205653684E-2</v>
      </c>
      <c r="U121" s="139"/>
      <c r="V121" s="106"/>
      <c r="W121" s="105"/>
      <c r="X121" s="111"/>
      <c r="Y121" s="39">
        <f t="shared" si="119"/>
        <v>2</v>
      </c>
      <c r="Z121" s="39">
        <f t="shared" si="120"/>
        <v>3</v>
      </c>
      <c r="AA121" s="1">
        <f t="shared" si="121"/>
        <v>203</v>
      </c>
      <c r="AB121" s="32" t="str">
        <f t="shared" si="122"/>
        <v>2+2+2+2+2+2+2+2+2</v>
      </c>
      <c r="AC121" s="9" t="str">
        <f t="shared" si="123"/>
        <v/>
      </c>
      <c r="AD121" s="9" t="str">
        <f t="shared" si="124"/>
        <v/>
      </c>
      <c r="AE121" s="9" t="str">
        <f t="shared" si="125"/>
        <v/>
      </c>
      <c r="AF121" s="9" t="str">
        <f t="shared" si="126"/>
        <v/>
      </c>
      <c r="AG121" s="9" t="str">
        <f t="shared" si="127"/>
        <v/>
      </c>
      <c r="AH121" s="9" t="str">
        <f t="shared" si="128"/>
        <v/>
      </c>
      <c r="AI121" s="9" t="str">
        <f t="shared" si="129"/>
        <v>怒气技能</v>
      </c>
      <c r="AJ121" s="9">
        <f t="shared" si="130"/>
        <v>2</v>
      </c>
      <c r="AK121" s="9"/>
      <c r="AO121" s="29" t="s">
        <v>3</v>
      </c>
      <c r="AP121" s="18">
        <f t="shared" si="210"/>
        <v>1.3879848823524878</v>
      </c>
      <c r="AQ121" s="82">
        <f ca="1">((SUMIFS($T$58:$T$266,$S$58:$S$266,AQ$6,$D$58:$D$266,INT(SUBSTITUTE($AO11,"星","")))+SUMIFS($V$58:$V$266,$U$58:$U$266,AQ$6,$D$58:$D$266,INT(SUBSTITUTE($AO11,"星","")))-数据总览!$D$4/INDEX(将领技能系数转换,D$4,1))*AQ53)</f>
        <v>0.72071800472949499</v>
      </c>
      <c r="AR121" s="18">
        <f t="shared" ref="AR121:AZ121" ca="1" si="218">SUMIFS($T$58:$T$266,$S$58:$S$266,AR$6,$D$58:$D$266,INT(SUBSTITUTE($AO11,"星","")))+SUMIFS($V$58:$V$266,$U$58:$U$266,AR$6,$D$58:$D$266,INT(SUBSTITUTE($AO11,"星","")))*AR53</f>
        <v>-0.37421538877830141</v>
      </c>
      <c r="AS121" s="18">
        <f t="shared" ca="1" si="218"/>
        <v>0</v>
      </c>
      <c r="AT121" s="18">
        <f t="shared" ca="1" si="218"/>
        <v>0.44263968750000005</v>
      </c>
      <c r="AU121" s="18">
        <f t="shared" si="218"/>
        <v>0</v>
      </c>
      <c r="AV121" s="18">
        <f t="shared" si="218"/>
        <v>0.41638098030512816</v>
      </c>
      <c r="AW121" s="18">
        <f t="shared" si="218"/>
        <v>0</v>
      </c>
      <c r="AX121" s="18">
        <f t="shared" si="218"/>
        <v>0.31260267387960006</v>
      </c>
      <c r="AY121" s="18">
        <f t="shared" si="218"/>
        <v>0</v>
      </c>
      <c r="AZ121" s="18">
        <f t="shared" si="218"/>
        <v>0</v>
      </c>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18">
        <f t="shared" si="212"/>
        <v>-5.8082295046060814E-2</v>
      </c>
      <c r="BW121" s="18">
        <f t="shared" si="212"/>
        <v>0</v>
      </c>
      <c r="BX121" s="18">
        <f t="shared" si="212"/>
        <v>0</v>
      </c>
      <c r="BY121" s="18">
        <f t="shared" si="212"/>
        <v>0</v>
      </c>
    </row>
    <row r="122" spans="2:89">
      <c r="B122" s="282"/>
      <c r="C122" s="279"/>
      <c r="D122" s="138">
        <v>9</v>
      </c>
      <c r="E122" s="139">
        <v>2</v>
      </c>
      <c r="F122" s="139"/>
      <c r="G122" s="108"/>
      <c r="H122" s="108"/>
      <c r="I122" s="139"/>
      <c r="J122" s="107">
        <f t="shared" si="203"/>
        <v>0.25</v>
      </c>
      <c r="K122" s="118" t="str">
        <f t="shared" si="204"/>
        <v>3,27</v>
      </c>
      <c r="L122" s="10">
        <f ca="1">INDEX(相关演算!$GF$14:$GF$100,MATCH("骊姬",相关演算!$FG$14:$FG$100,0))</f>
        <v>2</v>
      </c>
      <c r="M122" s="17">
        <f t="shared" si="202"/>
        <v>1.06</v>
      </c>
      <c r="N122" s="107"/>
      <c r="O122" s="139"/>
      <c r="P122" s="194">
        <f t="shared" ca="1" si="215"/>
        <v>0.53</v>
      </c>
      <c r="Q122" s="107"/>
      <c r="R122" s="115">
        <f t="shared" ca="1" si="206"/>
        <v>5.4850853497992909E-2</v>
      </c>
      <c r="S122" s="44" t="s">
        <v>105</v>
      </c>
      <c r="T122" s="41">
        <f t="shared" ca="1" si="216"/>
        <v>5.4850853497992909E-2</v>
      </c>
      <c r="U122" s="139"/>
      <c r="V122" s="106"/>
      <c r="W122" s="105"/>
      <c r="X122" s="111"/>
      <c r="Y122" s="39">
        <f t="shared" si="119"/>
        <v>2</v>
      </c>
      <c r="Z122" s="39">
        <f t="shared" si="120"/>
        <v>3</v>
      </c>
      <c r="AA122" s="1">
        <f t="shared" si="121"/>
        <v>203</v>
      </c>
      <c r="AB122" s="32" t="str">
        <f t="shared" si="122"/>
        <v>2+2+2+2+2+2+2+2+2+2</v>
      </c>
      <c r="AC122" s="9" t="str">
        <f t="shared" si="123"/>
        <v/>
      </c>
      <c r="AD122" s="9" t="str">
        <f t="shared" si="124"/>
        <v/>
      </c>
      <c r="AE122" s="9" t="str">
        <f t="shared" si="125"/>
        <v/>
      </c>
      <c r="AF122" s="9" t="str">
        <f t="shared" si="126"/>
        <v/>
      </c>
      <c r="AG122" s="9" t="str">
        <f t="shared" si="127"/>
        <v/>
      </c>
      <c r="AH122" s="9" t="str">
        <f t="shared" si="128"/>
        <v/>
      </c>
      <c r="AI122" s="9" t="str">
        <f t="shared" si="129"/>
        <v>怒气技能</v>
      </c>
      <c r="AJ122" s="9">
        <f t="shared" si="130"/>
        <v>2</v>
      </c>
      <c r="AK122" s="9"/>
      <c r="AO122" s="29" t="s">
        <v>4</v>
      </c>
      <c r="AP122" s="18">
        <f t="shared" si="210"/>
        <v>1.5882286307104883</v>
      </c>
      <c r="AQ122" s="82">
        <f ca="1">((SUMIFS($T$58:$T$266,$S$58:$S$266,AQ$6,$D$58:$D$266,INT(SUBSTITUTE($AO12,"星","")))+SUMIFS($V$58:$V$266,$U$58:$U$266,AQ$6,$D$58:$D$266,INT(SUBSTITUTE($AO12,"星","")))-数据总览!$D$4/INDEX(将领技能系数转换,D$4,1))*AQ54)</f>
        <v>0.90235102520662458</v>
      </c>
      <c r="AR122" s="18">
        <f t="shared" ref="AR122:AZ122" ca="1" si="219">SUMIFS($T$58:$T$266,$S$58:$S$266,AR$6,$D$58:$D$266,INT(SUBSTITUTE($AO12,"星","")))+SUMIFS($V$58:$V$266,$U$58:$U$266,AR$6,$D$58:$D$266,INT(SUBSTITUTE($AO12,"星","")))*AR54</f>
        <v>-0.37421538877830141</v>
      </c>
      <c r="AS122" s="18">
        <f t="shared" ca="1" si="219"/>
        <v>0</v>
      </c>
      <c r="AT122" s="18">
        <f t="shared" ca="1" si="219"/>
        <v>0.49182187500000002</v>
      </c>
      <c r="AU122" s="18">
        <f t="shared" si="219"/>
        <v>0</v>
      </c>
      <c r="AV122" s="18">
        <f t="shared" si="219"/>
        <v>0.41638098030512816</v>
      </c>
      <c r="AW122" s="18">
        <f t="shared" si="219"/>
        <v>0</v>
      </c>
      <c r="AX122" s="18">
        <f t="shared" si="219"/>
        <v>0.31260267387960006</v>
      </c>
      <c r="AY122" s="18">
        <f t="shared" si="219"/>
        <v>0</v>
      </c>
      <c r="AZ122" s="18">
        <f t="shared" si="219"/>
        <v>0</v>
      </c>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18">
        <f t="shared" si="212"/>
        <v>-5.8082295046060814E-2</v>
      </c>
      <c r="BW122" s="18">
        <f t="shared" si="212"/>
        <v>0</v>
      </c>
      <c r="BX122" s="18">
        <f t="shared" si="212"/>
        <v>0</v>
      </c>
      <c r="BY122" s="18">
        <f t="shared" si="212"/>
        <v>0</v>
      </c>
    </row>
    <row r="123" spans="2:89">
      <c r="B123" s="282"/>
      <c r="C123" s="279"/>
      <c r="D123" s="108">
        <v>10</v>
      </c>
      <c r="E123" s="139">
        <v>2</v>
      </c>
      <c r="F123" s="139"/>
      <c r="G123" s="107"/>
      <c r="H123" s="107"/>
      <c r="I123" s="110"/>
      <c r="J123" s="107">
        <f t="shared" si="203"/>
        <v>0.25</v>
      </c>
      <c r="K123" s="118" t="str">
        <f t="shared" si="204"/>
        <v>3,27</v>
      </c>
      <c r="L123" s="10">
        <f ca="1">INDEX(相关演算!$GF$14:$GF$100,MATCH("骊姬",相关演算!$FG$14:$FG$100,0))</f>
        <v>2</v>
      </c>
      <c r="M123" s="17">
        <f t="shared" si="202"/>
        <v>1.1200000000000001</v>
      </c>
      <c r="N123" s="107"/>
      <c r="O123" s="110"/>
      <c r="P123" s="194">
        <f t="shared" ca="1" si="215"/>
        <v>0.56000000000000005</v>
      </c>
      <c r="Q123" s="107"/>
      <c r="R123" s="115">
        <f t="shared" ca="1" si="206"/>
        <v>5.7955618790332133E-2</v>
      </c>
      <c r="S123" s="44" t="s">
        <v>105</v>
      </c>
      <c r="T123" s="41">
        <f t="shared" ca="1" si="216"/>
        <v>5.7955618790332133E-2</v>
      </c>
      <c r="U123" s="139"/>
      <c r="V123" s="106"/>
      <c r="W123" s="105"/>
      <c r="X123" s="111"/>
      <c r="Y123" s="39">
        <f t="shared" si="119"/>
        <v>2</v>
      </c>
      <c r="Z123" s="39">
        <f t="shared" si="120"/>
        <v>3</v>
      </c>
      <c r="AA123" s="1">
        <f t="shared" si="121"/>
        <v>203</v>
      </c>
      <c r="AB123" s="32" t="str">
        <f t="shared" si="122"/>
        <v>2+2+2+2+2+2+2+2+2+2+2</v>
      </c>
      <c r="AC123" s="9" t="str">
        <f t="shared" si="123"/>
        <v/>
      </c>
      <c r="AD123" s="9" t="str">
        <f t="shared" si="124"/>
        <v/>
      </c>
      <c r="AE123" s="9" t="str">
        <f t="shared" si="125"/>
        <v/>
      </c>
      <c r="AF123" s="9" t="str">
        <f t="shared" si="126"/>
        <v/>
      </c>
      <c r="AG123" s="9" t="str">
        <f t="shared" si="127"/>
        <v/>
      </c>
      <c r="AH123" s="9" t="str">
        <f t="shared" si="128"/>
        <v/>
      </c>
      <c r="AI123" s="9" t="str">
        <f t="shared" si="129"/>
        <v>怒气技能</v>
      </c>
      <c r="AJ123" s="9">
        <f t="shared" si="130"/>
        <v>2</v>
      </c>
      <c r="AK123" s="9"/>
      <c r="AO123" s="29" t="s">
        <v>15</v>
      </c>
      <c r="AP123" s="18">
        <f t="shared" si="210"/>
        <v>1.7646984785672093</v>
      </c>
      <c r="AQ123" s="82">
        <f ca="1">((SUMIFS($T$58:$T$266,$S$58:$S$266,AQ$6,$D$58:$D$266,INT(SUBSTITUTE($AO13,"星","")))+SUMIFS($V$58:$V$266,$U$58:$U$266,AQ$6,$D$58:$D$266,INT(SUBSTITUTE($AO13,"星","")))-数据总览!$D$4/INDEX(将领技能系数转换,D$4,1))*AQ55)</f>
        <v>1.0716395405485406</v>
      </c>
      <c r="AR123" s="18">
        <f t="shared" ref="AR123:AZ123" ca="1" si="220">SUMIFS($T$58:$T$266,$S$58:$S$266,AR$6,$D$58:$D$266,INT(SUBSTITUTE($AO13,"星","")))+SUMIFS($V$58:$V$266,$U$58:$U$266,AR$6,$D$58:$D$266,INT(SUBSTITUTE($AO13,"星","")))*AR55</f>
        <v>-0.37421538877830141</v>
      </c>
      <c r="AS123" s="18">
        <f t="shared" ca="1" si="220"/>
        <v>0</v>
      </c>
      <c r="AT123" s="18">
        <f t="shared" ca="1" si="220"/>
        <v>0.49182187500000002</v>
      </c>
      <c r="AU123" s="18">
        <f t="shared" si="220"/>
        <v>0</v>
      </c>
      <c r="AV123" s="18">
        <f t="shared" si="220"/>
        <v>0.41638098030512816</v>
      </c>
      <c r="AW123" s="18">
        <f t="shared" si="220"/>
        <v>0</v>
      </c>
      <c r="AX123" s="18">
        <f t="shared" si="220"/>
        <v>0.31260267387960006</v>
      </c>
      <c r="AY123" s="18">
        <f t="shared" si="220"/>
        <v>0</v>
      </c>
      <c r="AZ123" s="18">
        <f t="shared" si="220"/>
        <v>0</v>
      </c>
      <c r="BA123" s="55"/>
      <c r="BB123" s="55"/>
      <c r="BC123" s="55"/>
      <c r="BD123" s="55"/>
      <c r="BE123" s="55"/>
      <c r="BF123" s="55"/>
      <c r="BG123" s="55"/>
      <c r="BH123" s="55"/>
      <c r="BI123" s="55"/>
      <c r="BJ123" s="55"/>
      <c r="BK123" s="55"/>
      <c r="BL123" s="55"/>
      <c r="BM123" s="55"/>
      <c r="BN123" s="55"/>
      <c r="BO123" s="55"/>
      <c r="BP123" s="55"/>
      <c r="BQ123" s="55"/>
      <c r="BR123" s="55"/>
      <c r="BS123" s="55"/>
      <c r="BT123" s="55"/>
      <c r="BU123" s="55"/>
      <c r="BV123" s="18">
        <f t="shared" si="212"/>
        <v>-5.8082295046060814E-2</v>
      </c>
      <c r="BW123" s="18">
        <f t="shared" si="212"/>
        <v>0</v>
      </c>
      <c r="BX123" s="18">
        <f t="shared" si="212"/>
        <v>0</v>
      </c>
      <c r="BY123" s="18">
        <f t="shared" si="212"/>
        <v>0</v>
      </c>
    </row>
    <row r="124" spans="2:89">
      <c r="B124" s="282"/>
      <c r="C124" s="279"/>
      <c r="D124" s="138">
        <v>11</v>
      </c>
      <c r="E124" s="139">
        <v>2</v>
      </c>
      <c r="F124" s="139"/>
      <c r="G124" s="108"/>
      <c r="H124" s="108"/>
      <c r="I124" s="139"/>
      <c r="J124" s="107">
        <f t="shared" si="203"/>
        <v>0.25</v>
      </c>
      <c r="K124" s="118" t="str">
        <f t="shared" si="204"/>
        <v>3,27</v>
      </c>
      <c r="L124" s="10">
        <f ca="1">INDEX(相关演算!$GF$14:$GF$100,MATCH("骊姬",相关演算!$FG$14:$FG$100,0))</f>
        <v>2</v>
      </c>
      <c r="M124" s="17">
        <f t="shared" si="202"/>
        <v>1.18</v>
      </c>
      <c r="N124" s="107"/>
      <c r="O124" s="139"/>
      <c r="P124" s="194">
        <f t="shared" ca="1" si="215"/>
        <v>0.59</v>
      </c>
      <c r="Q124" s="107"/>
      <c r="R124" s="115">
        <f t="shared" ca="1" si="206"/>
        <v>6.1060384082671351E-2</v>
      </c>
      <c r="S124" s="44" t="s">
        <v>105</v>
      </c>
      <c r="T124" s="41">
        <f t="shared" ca="1" si="216"/>
        <v>6.1060384082671351E-2</v>
      </c>
      <c r="U124" s="139"/>
      <c r="V124" s="106"/>
      <c r="W124" s="105"/>
      <c r="X124" s="111"/>
      <c r="Y124" s="39">
        <f t="shared" si="119"/>
        <v>2</v>
      </c>
      <c r="Z124" s="39">
        <f t="shared" si="120"/>
        <v>3</v>
      </c>
      <c r="AA124" s="1">
        <f t="shared" si="121"/>
        <v>203</v>
      </c>
      <c r="AB124" s="32" t="str">
        <f t="shared" si="122"/>
        <v>2+2+2+2+2+2+2+2+2+2+2+2</v>
      </c>
      <c r="AC124" s="9" t="str">
        <f t="shared" si="123"/>
        <v/>
      </c>
      <c r="AD124" s="9" t="str">
        <f t="shared" si="124"/>
        <v/>
      </c>
      <c r="AE124" s="9" t="str">
        <f t="shared" si="125"/>
        <v/>
      </c>
      <c r="AF124" s="9" t="str">
        <f t="shared" si="126"/>
        <v/>
      </c>
      <c r="AG124" s="9" t="str">
        <f t="shared" si="127"/>
        <v/>
      </c>
      <c r="AH124" s="9" t="str">
        <f t="shared" si="128"/>
        <v/>
      </c>
      <c r="AI124" s="9" t="str">
        <f t="shared" si="129"/>
        <v>怒气技能</v>
      </c>
      <c r="AJ124" s="9">
        <f t="shared" si="130"/>
        <v>2</v>
      </c>
      <c r="AK124" s="9"/>
      <c r="AO124" s="29" t="s">
        <v>16</v>
      </c>
      <c r="AP124" s="18">
        <f t="shared" si="210"/>
        <v>1.9411683264239306</v>
      </c>
      <c r="AQ124" s="82">
        <f ca="1">((SUMIFS($T$58:$T$266,$S$58:$S$266,AQ$6,$D$58:$D$266,INT(SUBSTITUTE($AO14,"星","")))+SUMIFS($V$58:$V$266,$U$58:$U$266,AQ$6,$D$58:$D$266,INT(SUBSTITUTE($AO14,"星","")))-数据总览!$D$4/INDEX(将领技能系数转换,D$4,1))*AQ56)</f>
        <v>1.2409282659980194</v>
      </c>
      <c r="AR124" s="18">
        <f t="shared" ref="AR124:AZ124" ca="1" si="221">SUMIFS($T$58:$T$266,$S$58:$S$266,AR$6,$D$58:$D$266,INT(SUBSTITUTE($AO14,"星","")))+SUMIFS($V$58:$V$266,$U$58:$U$266,AR$6,$D$58:$D$266,INT(SUBSTITUTE($AO14,"星","")))*AR56</f>
        <v>-0.37421538877830141</v>
      </c>
      <c r="AS124" s="18">
        <f t="shared" ca="1" si="221"/>
        <v>0</v>
      </c>
      <c r="AT124" s="18">
        <f t="shared" ca="1" si="221"/>
        <v>0.49182187500000002</v>
      </c>
      <c r="AU124" s="18">
        <f t="shared" si="221"/>
        <v>0</v>
      </c>
      <c r="AV124" s="18">
        <f t="shared" si="221"/>
        <v>0.41638098030512816</v>
      </c>
      <c r="AW124" s="18">
        <f t="shared" si="221"/>
        <v>0</v>
      </c>
      <c r="AX124" s="18">
        <f t="shared" si="221"/>
        <v>0.31260267387960006</v>
      </c>
      <c r="AY124" s="18">
        <f t="shared" si="221"/>
        <v>0</v>
      </c>
      <c r="AZ124" s="18">
        <f t="shared" si="221"/>
        <v>0</v>
      </c>
      <c r="BA124" s="55"/>
      <c r="BB124" s="55"/>
      <c r="BC124" s="55"/>
      <c r="BD124" s="55"/>
      <c r="BE124" s="55"/>
      <c r="BF124" s="55"/>
      <c r="BG124" s="55"/>
      <c r="BH124" s="55"/>
      <c r="BI124" s="55"/>
      <c r="BJ124" s="55"/>
      <c r="BK124" s="55"/>
      <c r="BL124" s="55"/>
      <c r="BM124" s="55"/>
      <c r="BN124" s="55"/>
      <c r="BO124" s="55"/>
      <c r="BP124" s="55"/>
      <c r="BQ124" s="55"/>
      <c r="BR124" s="55"/>
      <c r="BS124" s="55"/>
      <c r="BT124" s="55"/>
      <c r="BU124" s="55"/>
      <c r="BV124" s="18">
        <f t="shared" si="212"/>
        <v>-5.8082295046060814E-2</v>
      </c>
      <c r="BW124" s="18">
        <f t="shared" si="212"/>
        <v>0</v>
      </c>
      <c r="BX124" s="18">
        <f t="shared" si="212"/>
        <v>0</v>
      </c>
      <c r="BY124" s="18">
        <f t="shared" si="212"/>
        <v>0</v>
      </c>
    </row>
    <row r="125" spans="2:89">
      <c r="B125" s="282"/>
      <c r="C125" s="279"/>
      <c r="D125" s="108">
        <v>12</v>
      </c>
      <c r="E125" s="139">
        <v>2</v>
      </c>
      <c r="F125" s="139"/>
      <c r="G125" s="107"/>
      <c r="H125" s="107"/>
      <c r="I125" s="110"/>
      <c r="J125" s="107">
        <f t="shared" si="203"/>
        <v>0.25</v>
      </c>
      <c r="K125" s="118" t="str">
        <f t="shared" si="204"/>
        <v>3,27</v>
      </c>
      <c r="L125" s="10">
        <f ca="1">INDEX(相关演算!$GF$14:$GF$100,MATCH("骊姬",相关演算!$FG$14:$FG$100,0))</f>
        <v>2</v>
      </c>
      <c r="M125" s="17">
        <f t="shared" si="202"/>
        <v>1.24</v>
      </c>
      <c r="N125" s="107"/>
      <c r="O125" s="110"/>
      <c r="P125" s="194">
        <f t="shared" ca="1" si="215"/>
        <v>0.62</v>
      </c>
      <c r="Q125" s="107"/>
      <c r="R125" s="115">
        <f t="shared" ca="1" si="206"/>
        <v>6.4165149375010555E-2</v>
      </c>
      <c r="S125" s="44" t="s">
        <v>105</v>
      </c>
      <c r="T125" s="41">
        <f t="shared" ca="1" si="216"/>
        <v>6.4165149375010555E-2</v>
      </c>
      <c r="U125" s="139"/>
      <c r="V125" s="106"/>
      <c r="W125" s="105"/>
      <c r="X125" s="111"/>
      <c r="Y125" s="39">
        <f t="shared" si="119"/>
        <v>2</v>
      </c>
      <c r="Z125" s="39">
        <f t="shared" si="120"/>
        <v>3</v>
      </c>
      <c r="AA125" s="1">
        <f t="shared" si="121"/>
        <v>203</v>
      </c>
      <c r="AB125" s="32" t="str">
        <f t="shared" si="122"/>
        <v>2+2+2+2+2+2+2+2+2+2+2+2+2</v>
      </c>
      <c r="AC125" s="9" t="str">
        <f t="shared" si="123"/>
        <v/>
      </c>
      <c r="AD125" s="9" t="str">
        <f t="shared" si="124"/>
        <v/>
      </c>
      <c r="AE125" s="9" t="str">
        <f t="shared" si="125"/>
        <v/>
      </c>
      <c r="AF125" s="9" t="str">
        <f t="shared" si="126"/>
        <v/>
      </c>
      <c r="AG125" s="9" t="str">
        <f t="shared" si="127"/>
        <v/>
      </c>
      <c r="AH125" s="9" t="str">
        <f t="shared" si="128"/>
        <v/>
      </c>
      <c r="AI125" s="9" t="str">
        <f t="shared" si="129"/>
        <v>怒气技能</v>
      </c>
      <c r="AJ125" s="9">
        <f t="shared" si="130"/>
        <v>2</v>
      </c>
      <c r="AK125" s="9"/>
      <c r="AO125" s="29" t="s">
        <v>1015</v>
      </c>
      <c r="AP125" s="18">
        <f t="shared" si="210"/>
        <v>2.1176381742806512</v>
      </c>
      <c r="AQ125" s="82">
        <f ca="1">((SUMIFS($T$58:$T$266,$S$58:$S$266,AQ$6,$D$58:$D$266,INT(SUBSTITUTE($AO15,"星","")))+SUMIFS($V$58:$V$266,$U$58:$U$266,AQ$6,$D$58:$D$266,INT(SUBSTITUTE($AO15,"星","")))-数据总览!$D$4/INDEX(将领技能系数转换,D$4,1))*AQ57)</f>
        <v>1.4102172015550609</v>
      </c>
      <c r="AR125" s="18">
        <f t="shared" ref="AR125:AZ125" ca="1" si="222">SUMIFS($T$58:$T$266,$S$58:$S$266,AR$6,$D$58:$D$266,INT(SUBSTITUTE($AO15,"星","")))+SUMIFS($V$58:$V$266,$U$58:$U$266,AR$6,$D$58:$D$266,INT(SUBSTITUTE($AO15,"星","")))*AR57</f>
        <v>-0.37421538877830141</v>
      </c>
      <c r="AS125" s="18">
        <f t="shared" ca="1" si="222"/>
        <v>0</v>
      </c>
      <c r="AT125" s="18">
        <f t="shared" ca="1" si="222"/>
        <v>0.49182187500000002</v>
      </c>
      <c r="AU125" s="18">
        <f t="shared" si="222"/>
        <v>0</v>
      </c>
      <c r="AV125" s="18">
        <f t="shared" si="222"/>
        <v>0.41638098030512816</v>
      </c>
      <c r="AW125" s="18">
        <f t="shared" si="222"/>
        <v>0</v>
      </c>
      <c r="AX125" s="18">
        <f t="shared" si="222"/>
        <v>0.31260267387960006</v>
      </c>
      <c r="AY125" s="18">
        <f t="shared" si="222"/>
        <v>0</v>
      </c>
      <c r="AZ125" s="18">
        <f t="shared" si="222"/>
        <v>0</v>
      </c>
      <c r="BA125" s="55"/>
      <c r="BB125" s="55"/>
      <c r="BC125" s="55"/>
      <c r="BD125" s="55"/>
      <c r="BE125" s="55"/>
      <c r="BF125" s="55"/>
      <c r="BG125" s="55"/>
      <c r="BH125" s="55"/>
      <c r="BI125" s="55"/>
      <c r="BJ125" s="55"/>
      <c r="BK125" s="55"/>
      <c r="BL125" s="55"/>
      <c r="BM125" s="55"/>
      <c r="BN125" s="55"/>
      <c r="BO125" s="55"/>
      <c r="BP125" s="55"/>
      <c r="BQ125" s="55"/>
      <c r="BR125" s="55"/>
      <c r="BS125" s="55"/>
      <c r="BT125" s="55"/>
      <c r="BU125" s="55"/>
      <c r="BV125" s="18">
        <f t="shared" si="212"/>
        <v>-5.8082295046060814E-2</v>
      </c>
      <c r="BW125" s="18">
        <f t="shared" si="212"/>
        <v>0</v>
      </c>
      <c r="BX125" s="18">
        <f t="shared" si="212"/>
        <v>0</v>
      </c>
      <c r="BY125" s="18">
        <f t="shared" si="212"/>
        <v>0</v>
      </c>
    </row>
    <row r="126" spans="2:89">
      <c r="B126" s="282"/>
      <c r="C126" s="279"/>
      <c r="D126" s="138">
        <v>13</v>
      </c>
      <c r="E126" s="139">
        <v>2</v>
      </c>
      <c r="F126" s="139"/>
      <c r="G126" s="108"/>
      <c r="H126" s="108"/>
      <c r="I126" s="139"/>
      <c r="J126" s="107">
        <f t="shared" si="203"/>
        <v>0.25</v>
      </c>
      <c r="K126" s="118" t="str">
        <f t="shared" si="204"/>
        <v>3,27</v>
      </c>
      <c r="L126" s="10">
        <f ca="1">INDEX(相关演算!$GF$14:$GF$100,MATCH("骊姬",相关演算!$FG$14:$FG$100,0))</f>
        <v>2</v>
      </c>
      <c r="M126" s="17">
        <f t="shared" si="202"/>
        <v>1.3</v>
      </c>
      <c r="N126" s="107"/>
      <c r="O126" s="139"/>
      <c r="P126" s="194">
        <f t="shared" ca="1" si="215"/>
        <v>0.65</v>
      </c>
      <c r="Q126" s="107"/>
      <c r="R126" s="115">
        <f t="shared" ca="1" si="206"/>
        <v>6.7269914667349787E-2</v>
      </c>
      <c r="S126" s="44" t="s">
        <v>105</v>
      </c>
      <c r="T126" s="41">
        <f t="shared" ca="1" si="216"/>
        <v>6.7269914667349787E-2</v>
      </c>
      <c r="U126" s="139"/>
      <c r="V126" s="106"/>
      <c r="W126" s="105"/>
      <c r="X126" s="111"/>
      <c r="Y126" s="39">
        <f t="shared" si="119"/>
        <v>2</v>
      </c>
      <c r="Z126" s="39">
        <f t="shared" si="120"/>
        <v>3</v>
      </c>
      <c r="AA126" s="1">
        <f t="shared" si="121"/>
        <v>203</v>
      </c>
      <c r="AB126" s="32" t="str">
        <f t="shared" si="122"/>
        <v>2+2+2+2+2+2+2+2+2+2+2+2+2+2</v>
      </c>
      <c r="AC126" s="9" t="str">
        <f t="shared" si="123"/>
        <v/>
      </c>
      <c r="AD126" s="9" t="str">
        <f t="shared" si="124"/>
        <v/>
      </c>
      <c r="AE126" s="9" t="str">
        <f t="shared" si="125"/>
        <v/>
      </c>
      <c r="AF126" s="9" t="str">
        <f t="shared" si="126"/>
        <v/>
      </c>
      <c r="AG126" s="9" t="str">
        <f t="shared" si="127"/>
        <v/>
      </c>
      <c r="AH126" s="9" t="str">
        <f t="shared" si="128"/>
        <v/>
      </c>
      <c r="AI126" s="9" t="str">
        <f t="shared" si="129"/>
        <v>怒气技能</v>
      </c>
      <c r="AJ126" s="9">
        <f t="shared" si="130"/>
        <v>2</v>
      </c>
      <c r="AK126" s="9"/>
      <c r="AO126" s="29" t="s">
        <v>1016</v>
      </c>
      <c r="AP126" s="18">
        <f t="shared" si="210"/>
        <v>2.2941080221373724</v>
      </c>
      <c r="AQ126" s="82">
        <f ca="1">((SUMIFS($T$58:$T$266,$S$58:$S$266,AQ$6,$D$58:$D$266,INT(SUBSTITUTE($AO16,"星","")))+SUMIFS($V$58:$V$266,$U$58:$U$266,AQ$6,$D$58:$D$266,INT(SUBSTITUTE($AO16,"星","")))-数据总览!$D$4/INDEX(将领技能系数转换,D$4,1))*AQ58)</f>
        <v>1.5795063472196653</v>
      </c>
      <c r="AR126" s="18">
        <f t="shared" ref="AR126:AZ126" ca="1" si="223">SUMIFS($T$58:$T$266,$S$58:$S$266,AR$6,$D$58:$D$266,INT(SUBSTITUTE($AO16,"星","")))+SUMIFS($V$58:$V$266,$U$58:$U$266,AR$6,$D$58:$D$266,INT(SUBSTITUTE($AO16,"星","")))*AR58</f>
        <v>-0.37421538877830141</v>
      </c>
      <c r="AS126" s="18">
        <f t="shared" ca="1" si="223"/>
        <v>0</v>
      </c>
      <c r="AT126" s="18">
        <f t="shared" ca="1" si="223"/>
        <v>0.49182187500000002</v>
      </c>
      <c r="AU126" s="18">
        <f t="shared" si="223"/>
        <v>0</v>
      </c>
      <c r="AV126" s="18">
        <f t="shared" si="223"/>
        <v>0.41638098030512816</v>
      </c>
      <c r="AW126" s="18">
        <f t="shared" si="223"/>
        <v>0</v>
      </c>
      <c r="AX126" s="18">
        <f t="shared" si="223"/>
        <v>0.31260267387960006</v>
      </c>
      <c r="AY126" s="18">
        <f t="shared" si="223"/>
        <v>0</v>
      </c>
      <c r="AZ126" s="18">
        <f t="shared" si="223"/>
        <v>0</v>
      </c>
      <c r="BA126" s="55"/>
      <c r="BB126" s="55"/>
      <c r="BC126" s="55"/>
      <c r="BD126" s="55"/>
      <c r="BE126" s="55"/>
      <c r="BF126" s="55"/>
      <c r="BG126" s="55"/>
      <c r="BH126" s="55"/>
      <c r="BI126" s="55"/>
      <c r="BJ126" s="55"/>
      <c r="BK126" s="55"/>
      <c r="BL126" s="55"/>
      <c r="BM126" s="55"/>
      <c r="BN126" s="55"/>
      <c r="BO126" s="55"/>
      <c r="BP126" s="55"/>
      <c r="BQ126" s="55"/>
      <c r="BR126" s="55"/>
      <c r="BS126" s="55"/>
      <c r="BT126" s="55"/>
      <c r="BU126" s="55"/>
      <c r="BV126" s="18">
        <f t="shared" si="212"/>
        <v>-5.8082295046060814E-2</v>
      </c>
      <c r="BW126" s="18">
        <f t="shared" si="212"/>
        <v>0</v>
      </c>
      <c r="BX126" s="18">
        <f t="shared" si="212"/>
        <v>0</v>
      </c>
      <c r="BY126" s="18">
        <f t="shared" si="212"/>
        <v>0</v>
      </c>
    </row>
    <row r="127" spans="2:89">
      <c r="B127" s="282"/>
      <c r="C127" s="279"/>
      <c r="D127" s="108">
        <v>14</v>
      </c>
      <c r="E127" s="139">
        <v>2</v>
      </c>
      <c r="F127" s="139"/>
      <c r="G127" s="107"/>
      <c r="H127" s="107"/>
      <c r="I127" s="110"/>
      <c r="J127" s="107">
        <f t="shared" si="203"/>
        <v>0.25</v>
      </c>
      <c r="K127" s="118" t="str">
        <f t="shared" si="204"/>
        <v>3,27</v>
      </c>
      <c r="L127" s="10">
        <f ca="1">INDEX(相关演算!$GF$14:$GF$100,MATCH("骊姬",相关演算!$FG$14:$FG$100,0))</f>
        <v>2</v>
      </c>
      <c r="M127" s="17">
        <f t="shared" si="202"/>
        <v>1.36</v>
      </c>
      <c r="N127" s="107"/>
      <c r="O127" s="110"/>
      <c r="P127" s="194">
        <f t="shared" ca="1" si="215"/>
        <v>0.68</v>
      </c>
      <c r="Q127" s="107"/>
      <c r="R127" s="115">
        <f t="shared" ca="1" si="206"/>
        <v>7.0374679959689018E-2</v>
      </c>
      <c r="S127" s="44" t="s">
        <v>105</v>
      </c>
      <c r="T127" s="41">
        <f t="shared" ca="1" si="216"/>
        <v>7.0374679959689018E-2</v>
      </c>
      <c r="U127" s="139"/>
      <c r="V127" s="106"/>
      <c r="W127" s="105"/>
      <c r="X127" s="111"/>
      <c r="Y127" s="39">
        <f t="shared" si="119"/>
        <v>2</v>
      </c>
      <c r="Z127" s="39">
        <f t="shared" si="120"/>
        <v>3</v>
      </c>
      <c r="AA127" s="1">
        <f t="shared" si="121"/>
        <v>203</v>
      </c>
      <c r="AB127" s="32" t="str">
        <f t="shared" si="122"/>
        <v>2+2+2+2+2+2+2+2+2+2+2+2+2+2+2</v>
      </c>
      <c r="AC127" s="9" t="str">
        <f t="shared" si="123"/>
        <v/>
      </c>
      <c r="AD127" s="9" t="str">
        <f t="shared" si="124"/>
        <v/>
      </c>
      <c r="AE127" s="9" t="str">
        <f t="shared" si="125"/>
        <v/>
      </c>
      <c r="AF127" s="9" t="str">
        <f t="shared" si="126"/>
        <v/>
      </c>
      <c r="AG127" s="9" t="str">
        <f t="shared" si="127"/>
        <v/>
      </c>
      <c r="AH127" s="9" t="str">
        <f t="shared" si="128"/>
        <v/>
      </c>
      <c r="AI127" s="9" t="str">
        <f t="shared" si="129"/>
        <v>怒气技能</v>
      </c>
      <c r="AJ127" s="9">
        <f t="shared" si="130"/>
        <v>2</v>
      </c>
      <c r="AK127" s="9"/>
      <c r="AO127" s="29" t="s">
        <v>1017</v>
      </c>
      <c r="AP127" s="18">
        <f t="shared" si="210"/>
        <v>2.4705778699940928</v>
      </c>
      <c r="AQ127" s="82">
        <f ca="1">((SUMIFS($T$58:$T$266,$S$58:$S$266,AQ$6,$D$58:$D$266,INT(SUBSTITUTE($AO17,"星","")))+SUMIFS($V$58:$V$266,$U$58:$U$266,AQ$6,$D$58:$D$266,INT(SUBSTITUTE($AO17,"星","")))-数据总览!$D$4/INDEX(将领技能系数转换,D$4,1))*AQ59)</f>
        <v>1.7487957029918331</v>
      </c>
      <c r="AR127" s="18">
        <f t="shared" ref="AR127:AZ127" ca="1" si="224">SUMIFS($T$58:$T$266,$S$58:$S$266,AR$6,$D$58:$D$266,INT(SUBSTITUTE($AO17,"星","")))+SUMIFS($V$58:$V$266,$U$58:$U$266,AR$6,$D$58:$D$266,INT(SUBSTITUTE($AO17,"星","")))*AR59</f>
        <v>-0.37421538877830141</v>
      </c>
      <c r="AS127" s="18">
        <f t="shared" ca="1" si="224"/>
        <v>0</v>
      </c>
      <c r="AT127" s="18">
        <f t="shared" ca="1" si="224"/>
        <v>0.49182187500000002</v>
      </c>
      <c r="AU127" s="18">
        <f t="shared" si="224"/>
        <v>0</v>
      </c>
      <c r="AV127" s="18">
        <f t="shared" si="224"/>
        <v>0.41638098030512816</v>
      </c>
      <c r="AW127" s="18">
        <f t="shared" si="224"/>
        <v>0</v>
      </c>
      <c r="AX127" s="18">
        <f t="shared" si="224"/>
        <v>0.31260267387960006</v>
      </c>
      <c r="AY127" s="18">
        <f t="shared" si="224"/>
        <v>0</v>
      </c>
      <c r="AZ127" s="18">
        <f t="shared" si="224"/>
        <v>0</v>
      </c>
      <c r="BA127" s="55"/>
      <c r="BB127" s="55"/>
      <c r="BC127" s="55"/>
      <c r="BD127" s="55"/>
      <c r="BE127" s="55"/>
      <c r="BF127" s="55"/>
      <c r="BG127" s="55"/>
      <c r="BH127" s="55"/>
      <c r="BI127" s="55"/>
      <c r="BJ127" s="55"/>
      <c r="BK127" s="55"/>
      <c r="BL127" s="55"/>
      <c r="BM127" s="55"/>
      <c r="BN127" s="55"/>
      <c r="BO127" s="55"/>
      <c r="BP127" s="55"/>
      <c r="BQ127" s="55"/>
      <c r="BR127" s="55"/>
      <c r="BS127" s="55"/>
      <c r="BT127" s="55"/>
      <c r="BU127" s="55"/>
      <c r="BV127" s="18">
        <f t="shared" si="212"/>
        <v>-5.8082295046060814E-2</v>
      </c>
      <c r="BW127" s="18">
        <f t="shared" si="212"/>
        <v>0</v>
      </c>
      <c r="BX127" s="18">
        <f t="shared" si="212"/>
        <v>0</v>
      </c>
      <c r="BY127" s="18">
        <f t="shared" si="212"/>
        <v>0</v>
      </c>
    </row>
    <row r="128" spans="2:89">
      <c r="B128" s="282"/>
      <c r="C128" s="279"/>
      <c r="D128" s="138">
        <v>15</v>
      </c>
      <c r="E128" s="139">
        <v>2</v>
      </c>
      <c r="F128" s="139"/>
      <c r="G128" s="108"/>
      <c r="H128" s="108"/>
      <c r="I128" s="139"/>
      <c r="J128" s="107">
        <f t="shared" si="203"/>
        <v>0.25</v>
      </c>
      <c r="K128" s="118" t="str">
        <f t="shared" si="204"/>
        <v>3,27</v>
      </c>
      <c r="L128" s="10">
        <f ca="1">INDEX(相关演算!$GF$14:$GF$100,MATCH("骊姬",相关演算!$FG$14:$FG$100,0))</f>
        <v>2</v>
      </c>
      <c r="M128" s="17">
        <f t="shared" si="202"/>
        <v>1.42</v>
      </c>
      <c r="N128" s="107"/>
      <c r="O128" s="139"/>
      <c r="P128" s="194">
        <f t="shared" ca="1" si="215"/>
        <v>0.71</v>
      </c>
      <c r="Q128" s="107"/>
      <c r="R128" s="115">
        <f t="shared" ca="1" si="206"/>
        <v>7.3479445252028236E-2</v>
      </c>
      <c r="S128" s="44" t="s">
        <v>105</v>
      </c>
      <c r="T128" s="41">
        <f t="shared" ca="1" si="216"/>
        <v>7.3479445252028236E-2</v>
      </c>
      <c r="U128" s="139"/>
      <c r="V128" s="106"/>
      <c r="W128" s="105"/>
      <c r="X128" s="111"/>
      <c r="Y128" s="39">
        <f t="shared" si="119"/>
        <v>2</v>
      </c>
      <c r="Z128" s="39">
        <f t="shared" si="120"/>
        <v>3</v>
      </c>
      <c r="AA128" s="1">
        <f t="shared" si="121"/>
        <v>203</v>
      </c>
      <c r="AB128" s="32" t="str">
        <f t="shared" si="122"/>
        <v>2+2+2+2+2+2+2+2+2+2+2+2+2+2+2+2</v>
      </c>
      <c r="AC128" s="9" t="str">
        <f t="shared" si="123"/>
        <v/>
      </c>
      <c r="AD128" s="9" t="str">
        <f t="shared" si="124"/>
        <v/>
      </c>
      <c r="AE128" s="9" t="str">
        <f t="shared" si="125"/>
        <v/>
      </c>
      <c r="AF128" s="9" t="str">
        <f t="shared" si="126"/>
        <v/>
      </c>
      <c r="AG128" s="9" t="str">
        <f t="shared" si="127"/>
        <v/>
      </c>
      <c r="AH128" s="9" t="str">
        <f t="shared" si="128"/>
        <v/>
      </c>
      <c r="AI128" s="9" t="str">
        <f t="shared" si="129"/>
        <v>怒气技能</v>
      </c>
      <c r="AJ128" s="9">
        <f t="shared" si="130"/>
        <v>2</v>
      </c>
      <c r="AK128" s="9"/>
      <c r="AO128" s="29" t="s">
        <v>1018</v>
      </c>
      <c r="AP128" s="18">
        <f t="shared" si="210"/>
        <v>2.6470477178508141</v>
      </c>
      <c r="AQ128" s="82">
        <f ca="1">((SUMIFS($T$58:$T$266,$S$58:$S$266,AQ$6,$D$58:$D$266,INT(SUBSTITUTE($AO18,"星","")))+SUMIFS($V$58:$V$266,$U$58:$U$266,AQ$6,$D$58:$D$266,INT(SUBSTITUTE($AO18,"星","")))-数据总览!$D$4/INDEX(将领技能系数转换,D$4,1))*AQ60)</f>
        <v>1.9180852688715624</v>
      </c>
      <c r="AR128" s="18">
        <f t="shared" ref="AR128:AZ128" ca="1" si="225">SUMIFS($T$58:$T$266,$S$58:$S$266,AR$6,$D$58:$D$266,INT(SUBSTITUTE($AO18,"星","")))+SUMIFS($V$58:$V$266,$U$58:$U$266,AR$6,$D$58:$D$266,INT(SUBSTITUTE($AO18,"星","")))*AR60</f>
        <v>-0.37421538877830141</v>
      </c>
      <c r="AS128" s="18">
        <f t="shared" ca="1" si="225"/>
        <v>0</v>
      </c>
      <c r="AT128" s="18">
        <f t="shared" ca="1" si="225"/>
        <v>0.49182187500000002</v>
      </c>
      <c r="AU128" s="18">
        <f t="shared" si="225"/>
        <v>0</v>
      </c>
      <c r="AV128" s="18">
        <f t="shared" si="225"/>
        <v>0.41638098030512816</v>
      </c>
      <c r="AW128" s="18">
        <f t="shared" si="225"/>
        <v>0</v>
      </c>
      <c r="AX128" s="18">
        <f t="shared" si="225"/>
        <v>0.31260267387960006</v>
      </c>
      <c r="AY128" s="18">
        <f t="shared" si="225"/>
        <v>0</v>
      </c>
      <c r="AZ128" s="18">
        <f t="shared" si="225"/>
        <v>0</v>
      </c>
      <c r="BA128" s="55"/>
      <c r="BB128" s="55"/>
      <c r="BC128" s="55"/>
      <c r="BD128" s="55"/>
      <c r="BE128" s="55"/>
      <c r="BF128" s="55"/>
      <c r="BG128" s="55"/>
      <c r="BH128" s="55"/>
      <c r="BI128" s="55"/>
      <c r="BJ128" s="55"/>
      <c r="BK128" s="55"/>
      <c r="BL128" s="55"/>
      <c r="BM128" s="55"/>
      <c r="BN128" s="55"/>
      <c r="BO128" s="55"/>
      <c r="BP128" s="55"/>
      <c r="BQ128" s="55"/>
      <c r="BR128" s="55"/>
      <c r="BS128" s="55"/>
      <c r="BT128" s="55"/>
      <c r="BU128" s="55"/>
      <c r="BV128" s="18">
        <f t="shared" si="212"/>
        <v>-5.8082295046060814E-2</v>
      </c>
      <c r="BW128" s="18">
        <f t="shared" si="212"/>
        <v>0</v>
      </c>
      <c r="BX128" s="18">
        <f t="shared" si="212"/>
        <v>0</v>
      </c>
      <c r="BY128" s="18">
        <f t="shared" si="212"/>
        <v>0</v>
      </c>
    </row>
    <row r="129" spans="2:77">
      <c r="B129" s="283"/>
      <c r="C129" s="280"/>
      <c r="D129" s="108">
        <v>16</v>
      </c>
      <c r="E129" s="139">
        <v>2</v>
      </c>
      <c r="F129" s="139"/>
      <c r="G129" s="107"/>
      <c r="H129" s="107"/>
      <c r="I129" s="110"/>
      <c r="J129" s="107">
        <f t="shared" si="203"/>
        <v>0.25</v>
      </c>
      <c r="K129" s="118" t="str">
        <f t="shared" si="204"/>
        <v>3,27</v>
      </c>
      <c r="L129" s="10">
        <f ca="1">INDEX(相关演算!$GF$14:$GF$100,MATCH("骊姬",相关演算!$FG$14:$FG$100,0))</f>
        <v>2</v>
      </c>
      <c r="M129" s="17">
        <f t="shared" si="202"/>
        <v>1.48</v>
      </c>
      <c r="N129" s="107"/>
      <c r="O129" s="110"/>
      <c r="P129" s="194">
        <f t="shared" ca="1" si="215"/>
        <v>0.74</v>
      </c>
      <c r="Q129" s="107"/>
      <c r="R129" s="115">
        <f t="shared" ca="1" si="206"/>
        <v>7.6584210544367454E-2</v>
      </c>
      <c r="S129" s="44" t="s">
        <v>105</v>
      </c>
      <c r="T129" s="41">
        <f t="shared" ca="1" si="216"/>
        <v>7.6584210544367454E-2</v>
      </c>
      <c r="U129" s="139"/>
      <c r="V129" s="106"/>
      <c r="W129" s="105"/>
      <c r="X129" s="111"/>
      <c r="Y129" s="39">
        <f t="shared" si="119"/>
        <v>2</v>
      </c>
      <c r="Z129" s="39">
        <f t="shared" si="120"/>
        <v>3</v>
      </c>
      <c r="AA129" s="1">
        <f t="shared" si="121"/>
        <v>203</v>
      </c>
      <c r="AB129" s="32" t="str">
        <f t="shared" si="122"/>
        <v>2+2+2+2+2+2+2+2+2+2+2+2+2+2+2+2+2</v>
      </c>
      <c r="AC129" s="9" t="str">
        <f t="shared" si="123"/>
        <v/>
      </c>
      <c r="AD129" s="9" t="str">
        <f t="shared" si="124"/>
        <v/>
      </c>
      <c r="AE129" s="9" t="str">
        <f t="shared" si="125"/>
        <v/>
      </c>
      <c r="AF129" s="9" t="str">
        <f t="shared" si="126"/>
        <v/>
      </c>
      <c r="AG129" s="9" t="str">
        <f t="shared" si="127"/>
        <v/>
      </c>
      <c r="AH129" s="9" t="str">
        <f t="shared" si="128"/>
        <v/>
      </c>
      <c r="AI129" s="9" t="str">
        <f t="shared" si="129"/>
        <v>怒气技能</v>
      </c>
      <c r="AJ129" s="9">
        <f t="shared" si="130"/>
        <v>2</v>
      </c>
      <c r="AK129" s="9"/>
      <c r="AO129" s="29" t="s">
        <v>1019</v>
      </c>
      <c r="AP129" s="18">
        <f t="shared" si="210"/>
        <v>2.8235175657075353</v>
      </c>
      <c r="AQ129" s="82">
        <f ca="1">((SUMIFS($T$58:$T$266,$S$58:$S$266,AQ$6,$D$58:$D$266,INT(SUBSTITUTE($AO19,"星","")))+SUMIFS($V$58:$V$266,$U$58:$U$266,AQ$6,$D$58:$D$266,INT(SUBSTITUTE($AO19,"星","")))-数据总览!$D$4/INDEX(将领技能系数转换,D$4,1))*AQ61)</f>
        <v>2.0873750448588555</v>
      </c>
      <c r="AR129" s="18">
        <f t="shared" ref="AR129:AZ129" ca="1" si="226">SUMIFS($T$58:$T$266,$S$58:$S$266,AR$6,$D$58:$D$266,INT(SUBSTITUTE($AO19,"星","")))+SUMIFS($V$58:$V$266,$U$58:$U$266,AR$6,$D$58:$D$266,INT(SUBSTITUTE($AO19,"星","")))*AR61</f>
        <v>-0.37421538877830141</v>
      </c>
      <c r="AS129" s="18">
        <f t="shared" ca="1" si="226"/>
        <v>0</v>
      </c>
      <c r="AT129" s="18">
        <f t="shared" ca="1" si="226"/>
        <v>0.49182187500000002</v>
      </c>
      <c r="AU129" s="18">
        <f t="shared" si="226"/>
        <v>0</v>
      </c>
      <c r="AV129" s="18">
        <f t="shared" si="226"/>
        <v>0.41638098030512816</v>
      </c>
      <c r="AW129" s="18">
        <f t="shared" si="226"/>
        <v>0</v>
      </c>
      <c r="AX129" s="18">
        <f t="shared" si="226"/>
        <v>0.31260267387960006</v>
      </c>
      <c r="AY129" s="18">
        <f t="shared" si="226"/>
        <v>0</v>
      </c>
      <c r="AZ129" s="18">
        <f t="shared" si="226"/>
        <v>0</v>
      </c>
      <c r="BA129" s="55"/>
      <c r="BB129" s="55"/>
      <c r="BC129" s="55"/>
      <c r="BD129" s="55"/>
      <c r="BE129" s="55"/>
      <c r="BF129" s="55"/>
      <c r="BG129" s="55"/>
      <c r="BH129" s="55"/>
      <c r="BI129" s="55"/>
      <c r="BJ129" s="55"/>
      <c r="BK129" s="55"/>
      <c r="BL129" s="55"/>
      <c r="BM129" s="55"/>
      <c r="BN129" s="55"/>
      <c r="BO129" s="55"/>
      <c r="BP129" s="55"/>
      <c r="BQ129" s="55"/>
      <c r="BR129" s="55"/>
      <c r="BS129" s="55"/>
      <c r="BT129" s="55"/>
      <c r="BU129" s="55"/>
      <c r="BV129" s="18">
        <f t="shared" si="212"/>
        <v>-5.8082295046060814E-2</v>
      </c>
      <c r="BW129" s="18">
        <f t="shared" si="212"/>
        <v>0</v>
      </c>
      <c r="BX129" s="18">
        <f t="shared" si="212"/>
        <v>0</v>
      </c>
      <c r="BY129" s="18">
        <f t="shared" si="212"/>
        <v>0</v>
      </c>
    </row>
    <row r="130" spans="2:77">
      <c r="B130" s="281" t="s">
        <v>158</v>
      </c>
      <c r="C130" s="275" t="s">
        <v>679</v>
      </c>
      <c r="D130" s="113" t="s">
        <v>106</v>
      </c>
      <c r="E130" s="113" t="s">
        <v>62</v>
      </c>
      <c r="F130" s="113"/>
      <c r="G130" s="113"/>
      <c r="H130" s="113"/>
      <c r="I130" s="113"/>
      <c r="J130" s="113" t="s">
        <v>109</v>
      </c>
      <c r="K130" s="113" t="s">
        <v>110</v>
      </c>
      <c r="L130" s="113" t="s">
        <v>481</v>
      </c>
      <c r="M130" s="103"/>
      <c r="N130" s="103"/>
      <c r="O130" s="103"/>
      <c r="P130" s="137"/>
      <c r="Q130" s="103"/>
      <c r="R130" s="103"/>
      <c r="S130" s="103"/>
      <c r="T130" s="103"/>
      <c r="U130" s="103"/>
      <c r="V130" s="117"/>
      <c r="W130" s="116"/>
      <c r="X130" s="104"/>
      <c r="Y130" s="39">
        <f t="shared" ref="Y130:Y193" si="227">IF(B130="",Y129,Y129+1)</f>
        <v>3</v>
      </c>
      <c r="Z130" s="39">
        <f t="shared" ref="Z130:Z193" si="228">IF(B130&lt;&gt;"",1,IF(C130="",Z129,IF(AC129="",Z129+1,IF(AF129="",Z129+2,Z129+3))))</f>
        <v>1</v>
      </c>
      <c r="AA130" s="1">
        <f t="shared" ref="AA130:AA193" si="229">Y130*100+Z130</f>
        <v>301</v>
      </c>
      <c r="AB130" s="32" t="str">
        <f t="shared" ref="AB130:AB193" si="230">IF(C130="",IF(D130=0,E130,IF(D130&gt;0,AB129&amp;"+"&amp;E130,"")),"")</f>
        <v/>
      </c>
      <c r="AC130" s="9" t="str">
        <f t="shared" ref="AC130:AC193" si="231">IF(F130="","",Z130+1)</f>
        <v/>
      </c>
      <c r="AD130" s="9" t="str">
        <f t="shared" ref="AD130:AD193" si="232">IF(AC130="","",Y130*100+AC130)</f>
        <v/>
      </c>
      <c r="AE130" s="9" t="str">
        <f t="shared" ref="AE130:AE193" si="233">IF(F130="","",IF(C130="",IF(D130=0,F130,IF(D130&gt;0,AE129&amp;"+"&amp;F130,"")),""))</f>
        <v/>
      </c>
      <c r="AF130" s="9" t="str">
        <f t="shared" ref="AF130:AF193" si="234">IF(G130="","",AC130+1)</f>
        <v/>
      </c>
      <c r="AG130" s="9" t="str">
        <f t="shared" ref="AG130:AG193" si="235">IF(AF130="","",Y130*100+AF130)</f>
        <v/>
      </c>
      <c r="AH130" s="9" t="str">
        <f t="shared" ref="AH130:AH193" si="236">IF(G130="","",IF(C130="",IF(D130=0,G130,IF(D130&gt;0,AH129&amp;"+"&amp;G130,"")),""))</f>
        <v/>
      </c>
      <c r="AI130" s="9" t="str">
        <f t="shared" ref="AI130:AI193" si="237">IF(B130="",AI129,B130)</f>
        <v>被动技能1</v>
      </c>
      <c r="AJ130" s="9">
        <f t="shared" ref="AJ130:AJ193" si="238">IFERROR(MATCH(AI130,$D$10:$D$19,0),"输入太多技能，溢出！！")</f>
        <v>3</v>
      </c>
      <c r="AK130" s="9"/>
      <c r="AO130" s="29" t="s">
        <v>1020</v>
      </c>
      <c r="AP130" s="18">
        <f t="shared" si="210"/>
        <v>2.9999874135642557</v>
      </c>
      <c r="AQ130" s="82">
        <f ca="1">((SUMIFS($T$58:$T$266,$S$58:$S$266,AQ$6,$D$58:$D$266,INT(SUBSTITUTE($AO20,"星","")))+SUMIFS($V$58:$V$266,$U$58:$U$266,AQ$6,$D$58:$D$266,INT(SUBSTITUTE($AO20,"星","")))-数据总览!$D$4/INDEX(将领技能系数转换,D$4,1))*AQ62)</f>
        <v>2.2566650309537111</v>
      </c>
      <c r="AR130" s="18">
        <f t="shared" ref="AR130:AZ130" ca="1" si="239">SUMIFS($T$58:$T$266,$S$58:$S$266,AR$6,$D$58:$D$266,INT(SUBSTITUTE($AO20,"星","")))+SUMIFS($V$58:$V$266,$U$58:$U$266,AR$6,$D$58:$D$266,INT(SUBSTITUTE($AO20,"星","")))*AR62</f>
        <v>-0.37421538877830141</v>
      </c>
      <c r="AS130" s="18">
        <f t="shared" ca="1" si="239"/>
        <v>0</v>
      </c>
      <c r="AT130" s="18">
        <f t="shared" ca="1" si="239"/>
        <v>0.49182187500000002</v>
      </c>
      <c r="AU130" s="18">
        <f t="shared" si="239"/>
        <v>0</v>
      </c>
      <c r="AV130" s="18">
        <f t="shared" si="239"/>
        <v>0.41638098030512816</v>
      </c>
      <c r="AW130" s="18">
        <f t="shared" si="239"/>
        <v>0</v>
      </c>
      <c r="AX130" s="18">
        <f t="shared" si="239"/>
        <v>0.31260267387960006</v>
      </c>
      <c r="AY130" s="18">
        <f t="shared" si="239"/>
        <v>0</v>
      </c>
      <c r="AZ130" s="18">
        <f t="shared" si="239"/>
        <v>0</v>
      </c>
      <c r="BA130" s="55"/>
      <c r="BB130" s="55"/>
      <c r="BC130" s="55"/>
      <c r="BD130" s="55"/>
      <c r="BE130" s="55"/>
      <c r="BF130" s="55"/>
      <c r="BG130" s="55"/>
      <c r="BH130" s="55"/>
      <c r="BI130" s="55"/>
      <c r="BJ130" s="55"/>
      <c r="BK130" s="55"/>
      <c r="BL130" s="55"/>
      <c r="BM130" s="55"/>
      <c r="BN130" s="55"/>
      <c r="BO130" s="55"/>
      <c r="BP130" s="55"/>
      <c r="BQ130" s="55"/>
      <c r="BR130" s="55"/>
      <c r="BS130" s="55"/>
      <c r="BT130" s="55"/>
      <c r="BU130" s="55"/>
      <c r="BV130" s="18">
        <f t="shared" si="212"/>
        <v>-5.8082295046060814E-2</v>
      </c>
      <c r="BW130" s="18">
        <f t="shared" si="212"/>
        <v>0</v>
      </c>
      <c r="BX130" s="18">
        <f t="shared" si="212"/>
        <v>0</v>
      </c>
      <c r="BY130" s="18">
        <f t="shared" si="212"/>
        <v>0</v>
      </c>
    </row>
    <row r="131" spans="2:77">
      <c r="B131" s="282"/>
      <c r="C131" s="276"/>
      <c r="D131" s="108">
        <v>0</v>
      </c>
      <c r="E131" s="106">
        <v>0.1</v>
      </c>
      <c r="F131" s="106"/>
      <c r="G131" s="107"/>
      <c r="H131" s="107"/>
      <c r="I131" s="110"/>
      <c r="J131" s="119">
        <f t="shared" ref="J131:J138" si="240">J59*L131</f>
        <v>2.5</v>
      </c>
      <c r="K131" s="195">
        <f>E131/J131*10</f>
        <v>0.4</v>
      </c>
      <c r="L131" s="108">
        <v>1</v>
      </c>
      <c r="M131" s="110"/>
      <c r="N131" s="110"/>
      <c r="O131" s="110"/>
      <c r="P131" s="115"/>
      <c r="Q131" s="110"/>
      <c r="R131" s="115">
        <f>IF(T131=0,0,T131*INDEX($AP$49:$BY$65,D131+1,MATCH(S131,$AP$48:$BY$48,0)))+IF(V131="",0,V131*INDEX($AP$49:$BY$65,D131+1,MATCH(U131,$AP$48:$BY$48,0)))</f>
        <v>0.64644464017368464</v>
      </c>
      <c r="S131" s="139" t="s">
        <v>41</v>
      </c>
      <c r="T131" s="93">
        <f t="shared" ref="T131:T138" si="241">(K131)/INDEX(将领技能系数转换,D$4,1)</f>
        <v>2.0146737393538714E-4</v>
      </c>
      <c r="U131" s="139"/>
      <c r="V131" s="106"/>
      <c r="W131" s="105"/>
      <c r="X131" s="109"/>
      <c r="Y131" s="39">
        <f t="shared" si="227"/>
        <v>3</v>
      </c>
      <c r="Z131" s="39">
        <f t="shared" si="228"/>
        <v>1</v>
      </c>
      <c r="AA131" s="1">
        <f t="shared" si="229"/>
        <v>301</v>
      </c>
      <c r="AB131" s="32">
        <f t="shared" si="230"/>
        <v>0.1</v>
      </c>
      <c r="AC131" s="9" t="str">
        <f t="shared" si="231"/>
        <v/>
      </c>
      <c r="AD131" s="9" t="str">
        <f t="shared" si="232"/>
        <v/>
      </c>
      <c r="AE131" s="9" t="str">
        <f t="shared" si="233"/>
        <v/>
      </c>
      <c r="AF131" s="9" t="str">
        <f t="shared" si="234"/>
        <v/>
      </c>
      <c r="AG131" s="9" t="str">
        <f t="shared" si="235"/>
        <v/>
      </c>
      <c r="AH131" s="9" t="str">
        <f t="shared" si="236"/>
        <v/>
      </c>
      <c r="AI131" s="9" t="str">
        <f t="shared" si="237"/>
        <v>被动技能1</v>
      </c>
      <c r="AJ131" s="9">
        <f t="shared" si="238"/>
        <v>3</v>
      </c>
      <c r="AK131" s="9"/>
      <c r="AO131" s="29" t="s">
        <v>1021</v>
      </c>
      <c r="AP131" s="18">
        <f t="shared" si="210"/>
        <v>3.1764572614209765</v>
      </c>
      <c r="AQ131" s="82">
        <f ca="1">((SUMIFS($T$58:$T$266,$S$58:$S$266,AQ$6,$D$58:$D$266,INT(SUBSTITUTE($AO21,"星","")))+SUMIFS($V$58:$V$266,$U$58:$U$266,AQ$6,$D$58:$D$266,INT(SUBSTITUTE($AO21,"星","")))-数据总览!$D$4/INDEX(将领技能系数转换,D$4,1))*AQ63)</f>
        <v>2.4259552271561295</v>
      </c>
      <c r="AR131" s="18">
        <f t="shared" ref="AR131:AZ131" ca="1" si="242">SUMIFS($T$58:$T$266,$S$58:$S$266,AR$6,$D$58:$D$266,INT(SUBSTITUTE($AO21,"星","")))+SUMIFS($V$58:$V$266,$U$58:$U$266,AR$6,$D$58:$D$266,INT(SUBSTITUTE($AO21,"星","")))*AR63</f>
        <v>-0.37421538877830141</v>
      </c>
      <c r="AS131" s="18">
        <f t="shared" ca="1" si="242"/>
        <v>0</v>
      </c>
      <c r="AT131" s="18">
        <f t="shared" ca="1" si="242"/>
        <v>0.49182187500000002</v>
      </c>
      <c r="AU131" s="18">
        <f t="shared" si="242"/>
        <v>0</v>
      </c>
      <c r="AV131" s="18">
        <f t="shared" si="242"/>
        <v>0.41638098030512816</v>
      </c>
      <c r="AW131" s="18">
        <f t="shared" si="242"/>
        <v>0</v>
      </c>
      <c r="AX131" s="18">
        <f t="shared" si="242"/>
        <v>0.31260267387960006</v>
      </c>
      <c r="AY131" s="18">
        <f t="shared" si="242"/>
        <v>0</v>
      </c>
      <c r="AZ131" s="18">
        <f t="shared" si="242"/>
        <v>0</v>
      </c>
      <c r="BA131" s="55"/>
      <c r="BB131" s="55"/>
      <c r="BC131" s="55"/>
      <c r="BD131" s="55"/>
      <c r="BE131" s="55"/>
      <c r="BF131" s="55"/>
      <c r="BG131" s="55"/>
      <c r="BH131" s="55"/>
      <c r="BI131" s="55"/>
      <c r="BJ131" s="55"/>
      <c r="BK131" s="55"/>
      <c r="BL131" s="55"/>
      <c r="BM131" s="55"/>
      <c r="BN131" s="55"/>
      <c r="BO131" s="55"/>
      <c r="BP131" s="55"/>
      <c r="BQ131" s="55"/>
      <c r="BR131" s="55"/>
      <c r="BS131" s="55"/>
      <c r="BT131" s="55"/>
      <c r="BU131" s="55"/>
      <c r="BV131" s="18">
        <f t="shared" si="212"/>
        <v>-5.8082295046060814E-2</v>
      </c>
      <c r="BW131" s="18">
        <f t="shared" si="212"/>
        <v>0</v>
      </c>
      <c r="BX131" s="18">
        <f t="shared" si="212"/>
        <v>0</v>
      </c>
      <c r="BY131" s="18">
        <f t="shared" si="212"/>
        <v>0</v>
      </c>
    </row>
    <row r="132" spans="2:77">
      <c r="B132" s="282"/>
      <c r="C132" s="276"/>
      <c r="D132" s="138">
        <v>1</v>
      </c>
      <c r="E132" s="106">
        <v>0.125</v>
      </c>
      <c r="F132" s="106"/>
      <c r="G132" s="107"/>
      <c r="H132" s="107"/>
      <c r="I132" s="106"/>
      <c r="J132" s="119">
        <f t="shared" si="240"/>
        <v>2.5</v>
      </c>
      <c r="K132" s="195">
        <f t="shared" ref="K132:K138" si="243">E132/J132*10</f>
        <v>0.5</v>
      </c>
      <c r="L132" s="108">
        <v>1</v>
      </c>
      <c r="M132" s="110"/>
      <c r="N132" s="110"/>
      <c r="O132" s="110"/>
      <c r="P132" s="115"/>
      <c r="Q132" s="110"/>
      <c r="R132" s="115">
        <f t="shared" ref="R132:R147" si="244">IF(T132=0,0,T132*INDEX($AP$49:$BY$65,D132+1,MATCH(S132,$AP$48:$BY$48,0)))+IF(V132="",0,V132*INDEX($AP$49:$BY$65,D132+1,MATCH(U132,$AP$48:$BY$48,0)))</f>
        <v>0.82291448803040534</v>
      </c>
      <c r="S132" s="139" t="s">
        <v>41</v>
      </c>
      <c r="T132" s="93">
        <f t="shared" si="241"/>
        <v>2.5183421741923392E-4</v>
      </c>
      <c r="U132" s="139"/>
      <c r="V132" s="106"/>
      <c r="W132" s="105"/>
      <c r="X132" s="111"/>
      <c r="Y132" s="39">
        <f t="shared" si="227"/>
        <v>3</v>
      </c>
      <c r="Z132" s="39">
        <f t="shared" si="228"/>
        <v>1</v>
      </c>
      <c r="AA132" s="1">
        <f t="shared" si="229"/>
        <v>301</v>
      </c>
      <c r="AB132" s="32" t="str">
        <f t="shared" si="230"/>
        <v>0.1+0.125</v>
      </c>
      <c r="AC132" s="9" t="str">
        <f t="shared" si="231"/>
        <v/>
      </c>
      <c r="AD132" s="9" t="str">
        <f t="shared" si="232"/>
        <v/>
      </c>
      <c r="AE132" s="9" t="str">
        <f t="shared" si="233"/>
        <v/>
      </c>
      <c r="AF132" s="9" t="str">
        <f t="shared" si="234"/>
        <v/>
      </c>
      <c r="AG132" s="9" t="str">
        <f t="shared" si="235"/>
        <v/>
      </c>
      <c r="AH132" s="9" t="str">
        <f t="shared" si="236"/>
        <v/>
      </c>
      <c r="AI132" s="9" t="str">
        <f t="shared" si="237"/>
        <v>被动技能1</v>
      </c>
      <c r="AJ132" s="9">
        <f t="shared" si="238"/>
        <v>3</v>
      </c>
      <c r="AK132" s="9"/>
      <c r="AO132" s="29" t="s">
        <v>1022</v>
      </c>
      <c r="AP132" s="18">
        <f t="shared" si="210"/>
        <v>3.3529271092776978</v>
      </c>
      <c r="AQ132" s="82">
        <f ca="1">((SUMIFS($T$58:$T$266,$S$58:$S$266,AQ$6,$D$58:$D$266,INT(SUBSTITUTE($AO22,"星","")))+SUMIFS($V$58:$V$266,$U$58:$U$266,AQ$6,$D$58:$D$266,INT(SUBSTITUTE($AO22,"星","")))-数据总览!$D$4/INDEX(将领技能系数转换,D$4,1))*AQ64)</f>
        <v>2.5952456334661109</v>
      </c>
      <c r="AR132" s="18">
        <f t="shared" ref="AR132:AZ132" ca="1" si="245">SUMIFS($T$58:$T$266,$S$58:$S$266,AR$6,$D$58:$D$266,INT(SUBSTITUTE($AO22,"星","")))+SUMIFS($V$58:$V$266,$U$58:$U$266,AR$6,$D$58:$D$266,INT(SUBSTITUTE($AO22,"星","")))*AR64</f>
        <v>-0.37421538877830141</v>
      </c>
      <c r="AS132" s="18">
        <f t="shared" ca="1" si="245"/>
        <v>0</v>
      </c>
      <c r="AT132" s="18">
        <f t="shared" ca="1" si="245"/>
        <v>0.49182187500000002</v>
      </c>
      <c r="AU132" s="18">
        <f t="shared" si="245"/>
        <v>0</v>
      </c>
      <c r="AV132" s="18">
        <f t="shared" si="245"/>
        <v>0.41638098030512816</v>
      </c>
      <c r="AW132" s="18">
        <f t="shared" si="245"/>
        <v>0</v>
      </c>
      <c r="AX132" s="18">
        <f t="shared" si="245"/>
        <v>0.31260267387960006</v>
      </c>
      <c r="AY132" s="18">
        <f t="shared" si="245"/>
        <v>0</v>
      </c>
      <c r="AZ132" s="18">
        <f t="shared" si="245"/>
        <v>0</v>
      </c>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18">
        <f t="shared" si="212"/>
        <v>-5.8082295046060814E-2</v>
      </c>
      <c r="BW132" s="18">
        <f t="shared" si="212"/>
        <v>0</v>
      </c>
      <c r="BX132" s="18">
        <f t="shared" si="212"/>
        <v>0</v>
      </c>
      <c r="BY132" s="18">
        <f t="shared" si="212"/>
        <v>0</v>
      </c>
    </row>
    <row r="133" spans="2:77">
      <c r="B133" s="282"/>
      <c r="C133" s="276"/>
      <c r="D133" s="108">
        <v>2</v>
      </c>
      <c r="E133" s="106">
        <v>0.15</v>
      </c>
      <c r="F133" s="106"/>
      <c r="G133" s="107"/>
      <c r="H133" s="108"/>
      <c r="I133" s="139"/>
      <c r="J133" s="119">
        <f t="shared" si="240"/>
        <v>2.5</v>
      </c>
      <c r="K133" s="195">
        <f t="shared" si="243"/>
        <v>0.6</v>
      </c>
      <c r="L133" s="108">
        <v>1</v>
      </c>
      <c r="M133" s="110"/>
      <c r="N133" s="110"/>
      <c r="O133" s="110"/>
      <c r="P133" s="115"/>
      <c r="Q133" s="110"/>
      <c r="R133" s="115">
        <f t="shared" si="244"/>
        <v>1.0053278110124464</v>
      </c>
      <c r="S133" s="139" t="s">
        <v>41</v>
      </c>
      <c r="T133" s="93">
        <f t="shared" si="241"/>
        <v>3.0220106090308069E-4</v>
      </c>
      <c r="U133" s="139"/>
      <c r="V133" s="106"/>
      <c r="W133" s="105"/>
      <c r="X133" s="104"/>
      <c r="Y133" s="39">
        <f t="shared" si="227"/>
        <v>3</v>
      </c>
      <c r="Z133" s="39">
        <f t="shared" si="228"/>
        <v>1</v>
      </c>
      <c r="AA133" s="1">
        <f t="shared" si="229"/>
        <v>301</v>
      </c>
      <c r="AB133" s="32" t="str">
        <f t="shared" si="230"/>
        <v>0.1+0.125+0.15</v>
      </c>
      <c r="AC133" s="9" t="str">
        <f t="shared" si="231"/>
        <v/>
      </c>
      <c r="AD133" s="9" t="str">
        <f t="shared" si="232"/>
        <v/>
      </c>
      <c r="AE133" s="9" t="str">
        <f t="shared" si="233"/>
        <v/>
      </c>
      <c r="AF133" s="9" t="str">
        <f t="shared" si="234"/>
        <v/>
      </c>
      <c r="AG133" s="9" t="str">
        <f t="shared" si="235"/>
        <v/>
      </c>
      <c r="AH133" s="9" t="str">
        <f t="shared" si="236"/>
        <v/>
      </c>
      <c r="AI133" s="9" t="str">
        <f t="shared" si="237"/>
        <v>被动技能1</v>
      </c>
      <c r="AJ133" s="9">
        <f t="shared" si="238"/>
        <v>3</v>
      </c>
      <c r="AK133" s="9"/>
      <c r="AO133" s="29" t="s">
        <v>1023</v>
      </c>
      <c r="AP133" s="18">
        <f t="shared" si="210"/>
        <v>3.5293969571344186</v>
      </c>
      <c r="AQ133" s="82">
        <f ca="1">((SUMIFS($T$58:$T$266,$S$58:$S$266,AQ$6,$D$58:$D$266,INT(SUBSTITUTE($AO23,"星","")))+SUMIFS($V$58:$V$266,$U$58:$U$266,AQ$6,$D$58:$D$266,INT(SUBSTITUTE($AO23,"星","")))-数据总览!$D$4/INDEX(将领技能系数转换,D$4,1))*AQ65)</f>
        <v>2.7645362498836543</v>
      </c>
      <c r="AR133" s="18">
        <f t="shared" ref="AR133:AZ133" ca="1" si="246">SUMIFS($T$58:$T$266,$S$58:$S$266,AR$6,$D$58:$D$266,INT(SUBSTITUTE($AO23,"星","")))+SUMIFS($V$58:$V$266,$U$58:$U$266,AR$6,$D$58:$D$266,INT(SUBSTITUTE($AO23,"星","")))*AR65</f>
        <v>-0.37421538877830141</v>
      </c>
      <c r="AS133" s="18">
        <f t="shared" ca="1" si="246"/>
        <v>0</v>
      </c>
      <c r="AT133" s="18">
        <f t="shared" ca="1" si="246"/>
        <v>0.49182187500000002</v>
      </c>
      <c r="AU133" s="18">
        <f t="shared" si="246"/>
        <v>0</v>
      </c>
      <c r="AV133" s="18">
        <f t="shared" si="246"/>
        <v>0.41638098030512816</v>
      </c>
      <c r="AW133" s="18">
        <f t="shared" si="246"/>
        <v>0</v>
      </c>
      <c r="AX133" s="18">
        <f t="shared" si="246"/>
        <v>0.31260267387960006</v>
      </c>
      <c r="AY133" s="18">
        <f t="shared" si="246"/>
        <v>0</v>
      </c>
      <c r="AZ133" s="18">
        <f t="shared" si="246"/>
        <v>0</v>
      </c>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18">
        <f t="shared" si="212"/>
        <v>-5.8082295046060814E-2</v>
      </c>
      <c r="BW133" s="18">
        <f t="shared" si="212"/>
        <v>0</v>
      </c>
      <c r="BX133" s="18">
        <f t="shared" si="212"/>
        <v>0</v>
      </c>
      <c r="BY133" s="18">
        <f t="shared" si="212"/>
        <v>0</v>
      </c>
    </row>
    <row r="134" spans="2:77">
      <c r="B134" s="282"/>
      <c r="C134" s="276"/>
      <c r="D134" s="138">
        <v>3</v>
      </c>
      <c r="E134" s="106">
        <v>0.17499999999999999</v>
      </c>
      <c r="F134" s="106"/>
      <c r="G134" s="107"/>
      <c r="H134" s="107"/>
      <c r="I134" s="110"/>
      <c r="J134" s="119">
        <f t="shared" si="240"/>
        <v>2.5</v>
      </c>
      <c r="K134" s="195">
        <f t="shared" si="243"/>
        <v>0.7</v>
      </c>
      <c r="L134" s="108">
        <v>1</v>
      </c>
      <c r="M134" s="110"/>
      <c r="N134" s="110"/>
      <c r="O134" s="110"/>
      <c r="P134" s="115"/>
      <c r="Q134" s="110"/>
      <c r="R134" s="115">
        <f t="shared" si="244"/>
        <v>1.193684609119807</v>
      </c>
      <c r="S134" s="139" t="s">
        <v>41</v>
      </c>
      <c r="T134" s="93">
        <f t="shared" si="241"/>
        <v>3.5256790438692746E-4</v>
      </c>
      <c r="U134" s="139"/>
      <c r="V134" s="106"/>
      <c r="W134" s="105"/>
      <c r="X134" s="109"/>
      <c r="Y134" s="39">
        <f t="shared" si="227"/>
        <v>3</v>
      </c>
      <c r="Z134" s="39">
        <f t="shared" si="228"/>
        <v>1</v>
      </c>
      <c r="AA134" s="1">
        <f t="shared" si="229"/>
        <v>301</v>
      </c>
      <c r="AB134" s="32" t="str">
        <f t="shared" si="230"/>
        <v>0.1+0.125+0.15+0.175</v>
      </c>
      <c r="AC134" s="9" t="str">
        <f t="shared" si="231"/>
        <v/>
      </c>
      <c r="AD134" s="9" t="str">
        <f t="shared" si="232"/>
        <v/>
      </c>
      <c r="AE134" s="9" t="str">
        <f t="shared" si="233"/>
        <v/>
      </c>
      <c r="AF134" s="9" t="str">
        <f t="shared" si="234"/>
        <v/>
      </c>
      <c r="AG134" s="9" t="str">
        <f t="shared" si="235"/>
        <v/>
      </c>
      <c r="AH134" s="9" t="str">
        <f t="shared" si="236"/>
        <v/>
      </c>
      <c r="AI134" s="9" t="str">
        <f t="shared" si="237"/>
        <v>被动技能1</v>
      </c>
      <c r="AJ134" s="9">
        <f t="shared" si="238"/>
        <v>3</v>
      </c>
      <c r="AK134" s="9"/>
    </row>
    <row r="135" spans="2:77">
      <c r="B135" s="282"/>
      <c r="C135" s="276"/>
      <c r="D135" s="108">
        <v>4</v>
      </c>
      <c r="E135" s="106">
        <v>0.2</v>
      </c>
      <c r="F135" s="106"/>
      <c r="G135" s="107"/>
      <c r="H135" s="107"/>
      <c r="I135" s="106"/>
      <c r="J135" s="119">
        <f t="shared" si="240"/>
        <v>2.5</v>
      </c>
      <c r="K135" s="195">
        <f t="shared" si="243"/>
        <v>0.8</v>
      </c>
      <c r="L135" s="108">
        <v>1</v>
      </c>
      <c r="M135" s="110"/>
      <c r="N135" s="110"/>
      <c r="O135" s="110"/>
      <c r="P135" s="115"/>
      <c r="Q135" s="110"/>
      <c r="R135" s="115">
        <f t="shared" si="244"/>
        <v>1.3879848823524878</v>
      </c>
      <c r="S135" s="139" t="s">
        <v>41</v>
      </c>
      <c r="T135" s="93">
        <f t="shared" si="241"/>
        <v>4.0293474787077429E-4</v>
      </c>
      <c r="U135" s="139"/>
      <c r="V135" s="106"/>
      <c r="W135" s="105"/>
      <c r="X135" s="111"/>
      <c r="Y135" s="39">
        <f t="shared" si="227"/>
        <v>3</v>
      </c>
      <c r="Z135" s="39">
        <f t="shared" si="228"/>
        <v>1</v>
      </c>
      <c r="AA135" s="1">
        <f t="shared" si="229"/>
        <v>301</v>
      </c>
      <c r="AB135" s="32" t="str">
        <f t="shared" si="230"/>
        <v>0.1+0.125+0.15+0.175+0.2</v>
      </c>
      <c r="AC135" s="9" t="str">
        <f t="shared" si="231"/>
        <v/>
      </c>
      <c r="AD135" s="9" t="str">
        <f t="shared" si="232"/>
        <v/>
      </c>
      <c r="AE135" s="9" t="str">
        <f t="shared" si="233"/>
        <v/>
      </c>
      <c r="AF135" s="9" t="str">
        <f t="shared" si="234"/>
        <v/>
      </c>
      <c r="AG135" s="9" t="str">
        <f t="shared" si="235"/>
        <v/>
      </c>
      <c r="AH135" s="9" t="str">
        <f t="shared" si="236"/>
        <v/>
      </c>
      <c r="AI135" s="9" t="str">
        <f t="shared" si="237"/>
        <v>被动技能1</v>
      </c>
      <c r="AJ135" s="9">
        <f t="shared" si="238"/>
        <v>3</v>
      </c>
      <c r="AK135" s="9"/>
    </row>
    <row r="136" spans="2:77">
      <c r="B136" s="282"/>
      <c r="C136" s="276"/>
      <c r="D136" s="138">
        <v>5</v>
      </c>
      <c r="E136" s="106">
        <v>0.22500000000000001</v>
      </c>
      <c r="F136" s="106"/>
      <c r="G136" s="107"/>
      <c r="H136" s="108"/>
      <c r="I136" s="139"/>
      <c r="J136" s="119">
        <f t="shared" si="240"/>
        <v>2.5</v>
      </c>
      <c r="K136" s="195">
        <f t="shared" si="243"/>
        <v>0.89999999999999991</v>
      </c>
      <c r="L136" s="108">
        <v>1</v>
      </c>
      <c r="M136" s="110"/>
      <c r="N136" s="110"/>
      <c r="O136" s="110"/>
      <c r="P136" s="115"/>
      <c r="Q136" s="110"/>
      <c r="R136" s="115">
        <f t="shared" si="244"/>
        <v>1.5882286307104883</v>
      </c>
      <c r="S136" s="139" t="s">
        <v>41</v>
      </c>
      <c r="T136" s="93">
        <f t="shared" si="241"/>
        <v>4.5330159135462101E-4</v>
      </c>
      <c r="U136" s="139"/>
      <c r="V136" s="106"/>
      <c r="W136" s="105"/>
      <c r="X136" s="104"/>
      <c r="Y136" s="39">
        <f t="shared" si="227"/>
        <v>3</v>
      </c>
      <c r="Z136" s="39">
        <f t="shared" si="228"/>
        <v>1</v>
      </c>
      <c r="AA136" s="1">
        <f t="shared" si="229"/>
        <v>301</v>
      </c>
      <c r="AB136" s="32" t="str">
        <f t="shared" si="230"/>
        <v>0.1+0.125+0.15+0.175+0.2+0.225</v>
      </c>
      <c r="AC136" s="9" t="str">
        <f t="shared" si="231"/>
        <v/>
      </c>
      <c r="AD136" s="9" t="str">
        <f t="shared" si="232"/>
        <v/>
      </c>
      <c r="AE136" s="9" t="str">
        <f t="shared" si="233"/>
        <v/>
      </c>
      <c r="AF136" s="9" t="str">
        <f t="shared" si="234"/>
        <v/>
      </c>
      <c r="AG136" s="9" t="str">
        <f t="shared" si="235"/>
        <v/>
      </c>
      <c r="AH136" s="9" t="str">
        <f t="shared" si="236"/>
        <v/>
      </c>
      <c r="AI136" s="9" t="str">
        <f t="shared" si="237"/>
        <v>被动技能1</v>
      </c>
      <c r="AJ136" s="9">
        <f t="shared" si="238"/>
        <v>3</v>
      </c>
      <c r="AK136" s="9"/>
    </row>
    <row r="137" spans="2:77">
      <c r="B137" s="282"/>
      <c r="C137" s="276"/>
      <c r="D137" s="108">
        <v>6</v>
      </c>
      <c r="E137" s="106">
        <v>0.25</v>
      </c>
      <c r="F137" s="106"/>
      <c r="G137" s="107"/>
      <c r="H137" s="107"/>
      <c r="I137" s="110"/>
      <c r="J137" s="119">
        <f t="shared" si="240"/>
        <v>2.5</v>
      </c>
      <c r="K137" s="195">
        <f t="shared" si="243"/>
        <v>1</v>
      </c>
      <c r="L137" s="108">
        <v>1</v>
      </c>
      <c r="M137" s="110"/>
      <c r="N137" s="110"/>
      <c r="O137" s="110"/>
      <c r="P137" s="115"/>
      <c r="Q137" s="110"/>
      <c r="R137" s="115">
        <f t="shared" si="244"/>
        <v>1.7646984785672093</v>
      </c>
      <c r="S137" s="139" t="s">
        <v>41</v>
      </c>
      <c r="T137" s="93">
        <f t="shared" si="241"/>
        <v>5.0366843483846784E-4</v>
      </c>
      <c r="U137" s="139"/>
      <c r="V137" s="106"/>
      <c r="W137" s="105"/>
      <c r="X137" s="109"/>
      <c r="Y137" s="39">
        <f t="shared" si="227"/>
        <v>3</v>
      </c>
      <c r="Z137" s="39">
        <f t="shared" si="228"/>
        <v>1</v>
      </c>
      <c r="AA137" s="1">
        <f t="shared" si="229"/>
        <v>301</v>
      </c>
      <c r="AB137" s="32" t="str">
        <f t="shared" si="230"/>
        <v>0.1+0.125+0.15+0.175+0.2+0.225+0.25</v>
      </c>
      <c r="AC137" s="9" t="str">
        <f t="shared" si="231"/>
        <v/>
      </c>
      <c r="AD137" s="9" t="str">
        <f t="shared" si="232"/>
        <v/>
      </c>
      <c r="AE137" s="9" t="str">
        <f t="shared" si="233"/>
        <v/>
      </c>
      <c r="AF137" s="9" t="str">
        <f t="shared" si="234"/>
        <v/>
      </c>
      <c r="AG137" s="9" t="str">
        <f t="shared" si="235"/>
        <v/>
      </c>
      <c r="AH137" s="9" t="str">
        <f t="shared" si="236"/>
        <v/>
      </c>
      <c r="AI137" s="9" t="str">
        <f t="shared" si="237"/>
        <v>被动技能1</v>
      </c>
      <c r="AJ137" s="9">
        <f t="shared" si="238"/>
        <v>3</v>
      </c>
      <c r="AK137" s="9"/>
    </row>
    <row r="138" spans="2:77">
      <c r="B138" s="282"/>
      <c r="C138" s="276"/>
      <c r="D138" s="139">
        <v>7</v>
      </c>
      <c r="E138" s="106">
        <v>0.27500000000000002</v>
      </c>
      <c r="F138" s="106"/>
      <c r="G138" s="107"/>
      <c r="H138" s="108"/>
      <c r="I138" s="139"/>
      <c r="J138" s="119">
        <f t="shared" si="240"/>
        <v>2.5</v>
      </c>
      <c r="K138" s="195">
        <f t="shared" si="243"/>
        <v>1.1000000000000001</v>
      </c>
      <c r="L138" s="108">
        <v>1</v>
      </c>
      <c r="M138" s="110"/>
      <c r="N138" s="110"/>
      <c r="O138" s="110"/>
      <c r="P138" s="115"/>
      <c r="Q138" s="110"/>
      <c r="R138" s="115">
        <f t="shared" si="244"/>
        <v>1.9411683264239306</v>
      </c>
      <c r="S138" s="139" t="s">
        <v>41</v>
      </c>
      <c r="T138" s="93">
        <f t="shared" si="241"/>
        <v>5.5403527832231466E-4</v>
      </c>
      <c r="U138" s="139"/>
      <c r="V138" s="106"/>
      <c r="W138" s="105"/>
      <c r="X138" s="104"/>
      <c r="Y138" s="39">
        <f t="shared" si="227"/>
        <v>3</v>
      </c>
      <c r="Z138" s="39">
        <f t="shared" si="228"/>
        <v>1</v>
      </c>
      <c r="AA138" s="1">
        <f t="shared" si="229"/>
        <v>301</v>
      </c>
      <c r="AB138" s="32" t="str">
        <f t="shared" si="230"/>
        <v>0.1+0.125+0.15+0.175+0.2+0.225+0.25+0.275</v>
      </c>
      <c r="AC138" s="9" t="str">
        <f t="shared" si="231"/>
        <v/>
      </c>
      <c r="AD138" s="9" t="str">
        <f t="shared" si="232"/>
        <v/>
      </c>
      <c r="AE138" s="9" t="str">
        <f t="shared" si="233"/>
        <v/>
      </c>
      <c r="AF138" s="9" t="str">
        <f t="shared" si="234"/>
        <v/>
      </c>
      <c r="AG138" s="9" t="str">
        <f t="shared" si="235"/>
        <v/>
      </c>
      <c r="AH138" s="9" t="str">
        <f t="shared" si="236"/>
        <v/>
      </c>
      <c r="AI138" s="9" t="str">
        <f t="shared" si="237"/>
        <v>被动技能1</v>
      </c>
      <c r="AJ138" s="9">
        <f t="shared" si="238"/>
        <v>3</v>
      </c>
      <c r="AK138" s="9"/>
    </row>
    <row r="139" spans="2:77">
      <c r="B139" s="282"/>
      <c r="C139" s="276"/>
      <c r="D139" s="138">
        <v>8</v>
      </c>
      <c r="E139" s="106">
        <v>0.3</v>
      </c>
      <c r="F139" s="106"/>
      <c r="G139" s="107"/>
      <c r="H139" s="108"/>
      <c r="I139" s="139"/>
      <c r="J139" s="119">
        <f t="shared" ref="J139:J147" si="247">J67*L139</f>
        <v>2.5</v>
      </c>
      <c r="K139" s="195">
        <f t="shared" ref="K139:K147" si="248">E139/J139*10</f>
        <v>1.2</v>
      </c>
      <c r="L139" s="108">
        <v>1</v>
      </c>
      <c r="M139" s="110"/>
      <c r="N139" s="110"/>
      <c r="O139" s="110"/>
      <c r="P139" s="115"/>
      <c r="Q139" s="110"/>
      <c r="R139" s="115">
        <f t="shared" si="244"/>
        <v>2.1176381742806512</v>
      </c>
      <c r="S139" s="139" t="s">
        <v>41</v>
      </c>
      <c r="T139" s="93">
        <f t="shared" ref="T139:T147" si="249">(K139)/INDEX(将领技能系数转换,D$4,1)</f>
        <v>6.0440212180616138E-4</v>
      </c>
      <c r="U139" s="139"/>
      <c r="V139" s="106"/>
      <c r="W139" s="105"/>
      <c r="X139" s="104"/>
      <c r="Y139" s="39">
        <f t="shared" si="227"/>
        <v>3</v>
      </c>
      <c r="Z139" s="39">
        <f t="shared" si="228"/>
        <v>1</v>
      </c>
      <c r="AA139" s="1">
        <f t="shared" si="229"/>
        <v>301</v>
      </c>
      <c r="AB139" s="32" t="str">
        <f t="shared" si="230"/>
        <v>0.1+0.125+0.15+0.175+0.2+0.225+0.25+0.275+0.3</v>
      </c>
      <c r="AC139" s="9" t="str">
        <f t="shared" si="231"/>
        <v/>
      </c>
      <c r="AD139" s="9" t="str">
        <f t="shared" si="232"/>
        <v/>
      </c>
      <c r="AE139" s="9" t="str">
        <f t="shared" si="233"/>
        <v/>
      </c>
      <c r="AF139" s="9" t="str">
        <f t="shared" si="234"/>
        <v/>
      </c>
      <c r="AG139" s="9" t="str">
        <f t="shared" si="235"/>
        <v/>
      </c>
      <c r="AH139" s="9" t="str">
        <f t="shared" si="236"/>
        <v/>
      </c>
      <c r="AI139" s="9" t="str">
        <f t="shared" si="237"/>
        <v>被动技能1</v>
      </c>
      <c r="AJ139" s="9">
        <f t="shared" si="238"/>
        <v>3</v>
      </c>
      <c r="AK139" s="9"/>
    </row>
    <row r="140" spans="2:77">
      <c r="B140" s="282"/>
      <c r="C140" s="276"/>
      <c r="D140" s="108">
        <v>9</v>
      </c>
      <c r="E140" s="106">
        <v>0.32500000000000001</v>
      </c>
      <c r="F140" s="106"/>
      <c r="G140" s="107"/>
      <c r="H140" s="107"/>
      <c r="I140" s="110"/>
      <c r="J140" s="119">
        <f t="shared" si="247"/>
        <v>2.5</v>
      </c>
      <c r="K140" s="195">
        <f t="shared" si="248"/>
        <v>1.3</v>
      </c>
      <c r="L140" s="108">
        <v>1</v>
      </c>
      <c r="M140" s="110"/>
      <c r="N140" s="110"/>
      <c r="O140" s="110"/>
      <c r="P140" s="115"/>
      <c r="Q140" s="110"/>
      <c r="R140" s="115">
        <f t="shared" si="244"/>
        <v>2.2941080221373724</v>
      </c>
      <c r="S140" s="139" t="s">
        <v>41</v>
      </c>
      <c r="T140" s="93">
        <f t="shared" si="249"/>
        <v>6.5476896529000821E-4</v>
      </c>
      <c r="U140" s="139"/>
      <c r="V140" s="106"/>
      <c r="W140" s="105"/>
      <c r="X140" s="104"/>
      <c r="Y140" s="39">
        <f t="shared" si="227"/>
        <v>3</v>
      </c>
      <c r="Z140" s="39">
        <f t="shared" si="228"/>
        <v>1</v>
      </c>
      <c r="AA140" s="1">
        <f t="shared" si="229"/>
        <v>301</v>
      </c>
      <c r="AB140" s="32" t="str">
        <f t="shared" si="230"/>
        <v>0.1+0.125+0.15+0.175+0.2+0.225+0.25+0.275+0.3+0.325</v>
      </c>
      <c r="AC140" s="9" t="str">
        <f t="shared" si="231"/>
        <v/>
      </c>
      <c r="AD140" s="9" t="str">
        <f t="shared" si="232"/>
        <v/>
      </c>
      <c r="AE140" s="9" t="str">
        <f t="shared" si="233"/>
        <v/>
      </c>
      <c r="AF140" s="9" t="str">
        <f t="shared" si="234"/>
        <v/>
      </c>
      <c r="AG140" s="9" t="str">
        <f t="shared" si="235"/>
        <v/>
      </c>
      <c r="AH140" s="9" t="str">
        <f t="shared" si="236"/>
        <v/>
      </c>
      <c r="AI140" s="9" t="str">
        <f t="shared" si="237"/>
        <v>被动技能1</v>
      </c>
      <c r="AJ140" s="9">
        <f t="shared" si="238"/>
        <v>3</v>
      </c>
      <c r="AK140" s="9"/>
    </row>
    <row r="141" spans="2:77">
      <c r="B141" s="282"/>
      <c r="C141" s="276"/>
      <c r="D141" s="139">
        <v>10</v>
      </c>
      <c r="E141" s="106">
        <v>0.35</v>
      </c>
      <c r="F141" s="106"/>
      <c r="G141" s="107"/>
      <c r="H141" s="108"/>
      <c r="I141" s="139"/>
      <c r="J141" s="119">
        <f t="shared" si="247"/>
        <v>2.5</v>
      </c>
      <c r="K141" s="195">
        <f t="shared" si="248"/>
        <v>1.4</v>
      </c>
      <c r="L141" s="108">
        <v>1</v>
      </c>
      <c r="M141" s="110"/>
      <c r="N141" s="110"/>
      <c r="O141" s="110"/>
      <c r="P141" s="115"/>
      <c r="Q141" s="110"/>
      <c r="R141" s="115">
        <f t="shared" si="244"/>
        <v>2.4705778699940928</v>
      </c>
      <c r="S141" s="139" t="s">
        <v>41</v>
      </c>
      <c r="T141" s="93">
        <f t="shared" si="249"/>
        <v>7.0513580877385493E-4</v>
      </c>
      <c r="U141" s="139"/>
      <c r="V141" s="106"/>
      <c r="W141" s="105"/>
      <c r="X141" s="104"/>
      <c r="Y141" s="39">
        <f t="shared" si="227"/>
        <v>3</v>
      </c>
      <c r="Z141" s="39">
        <f t="shared" si="228"/>
        <v>1</v>
      </c>
      <c r="AA141" s="1">
        <f t="shared" si="229"/>
        <v>301</v>
      </c>
      <c r="AB141" s="32" t="str">
        <f t="shared" si="230"/>
        <v>0.1+0.125+0.15+0.175+0.2+0.225+0.25+0.275+0.3+0.325+0.35</v>
      </c>
      <c r="AC141" s="9" t="str">
        <f t="shared" si="231"/>
        <v/>
      </c>
      <c r="AD141" s="9" t="str">
        <f t="shared" si="232"/>
        <v/>
      </c>
      <c r="AE141" s="9" t="str">
        <f t="shared" si="233"/>
        <v/>
      </c>
      <c r="AF141" s="9" t="str">
        <f t="shared" si="234"/>
        <v/>
      </c>
      <c r="AG141" s="9" t="str">
        <f t="shared" si="235"/>
        <v/>
      </c>
      <c r="AH141" s="9" t="str">
        <f t="shared" si="236"/>
        <v/>
      </c>
      <c r="AI141" s="9" t="str">
        <f t="shared" si="237"/>
        <v>被动技能1</v>
      </c>
      <c r="AJ141" s="9">
        <f t="shared" si="238"/>
        <v>3</v>
      </c>
      <c r="AK141" s="9"/>
    </row>
    <row r="142" spans="2:77">
      <c r="B142" s="282"/>
      <c r="C142" s="276"/>
      <c r="D142" s="138">
        <v>11</v>
      </c>
      <c r="E142" s="106">
        <v>0.375</v>
      </c>
      <c r="F142" s="106"/>
      <c r="G142" s="107"/>
      <c r="H142" s="108"/>
      <c r="I142" s="139"/>
      <c r="J142" s="119">
        <f t="shared" si="247"/>
        <v>2.5</v>
      </c>
      <c r="K142" s="195">
        <f t="shared" si="248"/>
        <v>1.5</v>
      </c>
      <c r="L142" s="108">
        <v>1</v>
      </c>
      <c r="M142" s="110"/>
      <c r="N142" s="110"/>
      <c r="O142" s="110"/>
      <c r="P142" s="115"/>
      <c r="Q142" s="110"/>
      <c r="R142" s="115">
        <f t="shared" si="244"/>
        <v>2.6470477178508141</v>
      </c>
      <c r="S142" s="139" t="s">
        <v>41</v>
      </c>
      <c r="T142" s="93">
        <f t="shared" si="249"/>
        <v>7.5550265225770175E-4</v>
      </c>
      <c r="U142" s="139"/>
      <c r="V142" s="106"/>
      <c r="W142" s="105"/>
      <c r="X142" s="104"/>
      <c r="Y142" s="39">
        <f t="shared" si="227"/>
        <v>3</v>
      </c>
      <c r="Z142" s="39">
        <f t="shared" si="228"/>
        <v>1</v>
      </c>
      <c r="AA142" s="1">
        <f t="shared" si="229"/>
        <v>301</v>
      </c>
      <c r="AB142" s="32" t="str">
        <f t="shared" si="230"/>
        <v>0.1+0.125+0.15+0.175+0.2+0.225+0.25+0.275+0.3+0.325+0.35+0.375</v>
      </c>
      <c r="AC142" s="9" t="str">
        <f t="shared" si="231"/>
        <v/>
      </c>
      <c r="AD142" s="9" t="str">
        <f t="shared" si="232"/>
        <v/>
      </c>
      <c r="AE142" s="9" t="str">
        <f t="shared" si="233"/>
        <v/>
      </c>
      <c r="AF142" s="9" t="str">
        <f t="shared" si="234"/>
        <v/>
      </c>
      <c r="AG142" s="9" t="str">
        <f t="shared" si="235"/>
        <v/>
      </c>
      <c r="AH142" s="9" t="str">
        <f t="shared" si="236"/>
        <v/>
      </c>
      <c r="AI142" s="9" t="str">
        <f t="shared" si="237"/>
        <v>被动技能1</v>
      </c>
      <c r="AJ142" s="9">
        <f t="shared" si="238"/>
        <v>3</v>
      </c>
      <c r="AK142" s="9"/>
    </row>
    <row r="143" spans="2:77">
      <c r="B143" s="282"/>
      <c r="C143" s="276"/>
      <c r="D143" s="108">
        <v>12</v>
      </c>
      <c r="E143" s="106">
        <v>0.4</v>
      </c>
      <c r="F143" s="106"/>
      <c r="G143" s="107"/>
      <c r="H143" s="107"/>
      <c r="I143" s="110"/>
      <c r="J143" s="119">
        <f t="shared" si="247"/>
        <v>2.5</v>
      </c>
      <c r="K143" s="195">
        <f t="shared" si="248"/>
        <v>1.6</v>
      </c>
      <c r="L143" s="108">
        <v>1</v>
      </c>
      <c r="M143" s="110"/>
      <c r="N143" s="110"/>
      <c r="O143" s="110"/>
      <c r="P143" s="115"/>
      <c r="Q143" s="110"/>
      <c r="R143" s="115">
        <f t="shared" si="244"/>
        <v>2.8235175657075353</v>
      </c>
      <c r="S143" s="139" t="s">
        <v>41</v>
      </c>
      <c r="T143" s="93">
        <f t="shared" si="249"/>
        <v>8.0586949574154858E-4</v>
      </c>
      <c r="U143" s="139"/>
      <c r="V143" s="106"/>
      <c r="W143" s="105"/>
      <c r="X143" s="104"/>
      <c r="Y143" s="39">
        <f t="shared" si="227"/>
        <v>3</v>
      </c>
      <c r="Z143" s="39">
        <f t="shared" si="228"/>
        <v>1</v>
      </c>
      <c r="AA143" s="1">
        <f t="shared" si="229"/>
        <v>301</v>
      </c>
      <c r="AB143" s="32" t="str">
        <f t="shared" si="230"/>
        <v>0.1+0.125+0.15+0.175+0.2+0.225+0.25+0.275+0.3+0.325+0.35+0.375+0.4</v>
      </c>
      <c r="AC143" s="9" t="str">
        <f t="shared" si="231"/>
        <v/>
      </c>
      <c r="AD143" s="9" t="str">
        <f t="shared" si="232"/>
        <v/>
      </c>
      <c r="AE143" s="9" t="str">
        <f t="shared" si="233"/>
        <v/>
      </c>
      <c r="AF143" s="9" t="str">
        <f t="shared" si="234"/>
        <v/>
      </c>
      <c r="AG143" s="9" t="str">
        <f t="shared" si="235"/>
        <v/>
      </c>
      <c r="AH143" s="9" t="str">
        <f t="shared" si="236"/>
        <v/>
      </c>
      <c r="AI143" s="9" t="str">
        <f t="shared" si="237"/>
        <v>被动技能1</v>
      </c>
      <c r="AJ143" s="9">
        <f t="shared" si="238"/>
        <v>3</v>
      </c>
      <c r="AK143" s="9"/>
    </row>
    <row r="144" spans="2:77">
      <c r="B144" s="282"/>
      <c r="C144" s="276"/>
      <c r="D144" s="139">
        <v>13</v>
      </c>
      <c r="E144" s="106">
        <v>0.42499999999999999</v>
      </c>
      <c r="F144" s="106"/>
      <c r="G144" s="107"/>
      <c r="H144" s="108"/>
      <c r="I144" s="139"/>
      <c r="J144" s="119">
        <f t="shared" si="247"/>
        <v>2.5</v>
      </c>
      <c r="K144" s="195">
        <f t="shared" si="248"/>
        <v>1.6999999999999997</v>
      </c>
      <c r="L144" s="108">
        <v>1</v>
      </c>
      <c r="M144" s="110"/>
      <c r="N144" s="110"/>
      <c r="O144" s="110"/>
      <c r="P144" s="115"/>
      <c r="Q144" s="110"/>
      <c r="R144" s="115">
        <f t="shared" si="244"/>
        <v>2.9999874135642557</v>
      </c>
      <c r="S144" s="139" t="s">
        <v>41</v>
      </c>
      <c r="T144" s="93">
        <f t="shared" si="249"/>
        <v>8.5623633922539519E-4</v>
      </c>
      <c r="U144" s="139"/>
      <c r="V144" s="106"/>
      <c r="W144" s="105"/>
      <c r="X144" s="104"/>
      <c r="Y144" s="39">
        <f t="shared" si="227"/>
        <v>3</v>
      </c>
      <c r="Z144" s="39">
        <f t="shared" si="228"/>
        <v>1</v>
      </c>
      <c r="AA144" s="1">
        <f t="shared" si="229"/>
        <v>301</v>
      </c>
      <c r="AB144" s="32" t="str">
        <f t="shared" si="230"/>
        <v>0.1+0.125+0.15+0.175+0.2+0.225+0.25+0.275+0.3+0.325+0.35+0.375+0.4+0.425</v>
      </c>
      <c r="AC144" s="9" t="str">
        <f t="shared" si="231"/>
        <v/>
      </c>
      <c r="AD144" s="9" t="str">
        <f t="shared" si="232"/>
        <v/>
      </c>
      <c r="AE144" s="9" t="str">
        <f t="shared" si="233"/>
        <v/>
      </c>
      <c r="AF144" s="9" t="str">
        <f t="shared" si="234"/>
        <v/>
      </c>
      <c r="AG144" s="9" t="str">
        <f t="shared" si="235"/>
        <v/>
      </c>
      <c r="AH144" s="9" t="str">
        <f t="shared" si="236"/>
        <v/>
      </c>
      <c r="AI144" s="9" t="str">
        <f t="shared" si="237"/>
        <v>被动技能1</v>
      </c>
      <c r="AJ144" s="9">
        <f t="shared" si="238"/>
        <v>3</v>
      </c>
      <c r="AK144" s="9"/>
    </row>
    <row r="145" spans="2:37">
      <c r="B145" s="282"/>
      <c r="C145" s="276"/>
      <c r="D145" s="138">
        <v>14</v>
      </c>
      <c r="E145" s="106">
        <v>0.45</v>
      </c>
      <c r="F145" s="106"/>
      <c r="G145" s="107"/>
      <c r="H145" s="108"/>
      <c r="I145" s="139"/>
      <c r="J145" s="119">
        <f t="shared" si="247"/>
        <v>2.5</v>
      </c>
      <c r="K145" s="195">
        <f t="shared" si="248"/>
        <v>1.7999999999999998</v>
      </c>
      <c r="L145" s="108">
        <v>1</v>
      </c>
      <c r="M145" s="110"/>
      <c r="N145" s="110"/>
      <c r="O145" s="110"/>
      <c r="P145" s="115"/>
      <c r="Q145" s="110"/>
      <c r="R145" s="115">
        <f t="shared" si="244"/>
        <v>3.1764572614209765</v>
      </c>
      <c r="S145" s="139" t="s">
        <v>41</v>
      </c>
      <c r="T145" s="93">
        <f t="shared" si="249"/>
        <v>9.0660318270924202E-4</v>
      </c>
      <c r="U145" s="139"/>
      <c r="V145" s="106"/>
      <c r="W145" s="105"/>
      <c r="X145" s="104"/>
      <c r="Y145" s="39">
        <f t="shared" si="227"/>
        <v>3</v>
      </c>
      <c r="Z145" s="39">
        <f t="shared" si="228"/>
        <v>1</v>
      </c>
      <c r="AA145" s="1">
        <f t="shared" si="229"/>
        <v>301</v>
      </c>
      <c r="AB145" s="32" t="str">
        <f t="shared" si="230"/>
        <v>0.1+0.125+0.15+0.175+0.2+0.225+0.25+0.275+0.3+0.325+0.35+0.375+0.4+0.425+0.45</v>
      </c>
      <c r="AC145" s="9" t="str">
        <f t="shared" si="231"/>
        <v/>
      </c>
      <c r="AD145" s="9" t="str">
        <f t="shared" si="232"/>
        <v/>
      </c>
      <c r="AE145" s="9" t="str">
        <f t="shared" si="233"/>
        <v/>
      </c>
      <c r="AF145" s="9" t="str">
        <f t="shared" si="234"/>
        <v/>
      </c>
      <c r="AG145" s="9" t="str">
        <f t="shared" si="235"/>
        <v/>
      </c>
      <c r="AH145" s="9" t="str">
        <f t="shared" si="236"/>
        <v/>
      </c>
      <c r="AI145" s="9" t="str">
        <f t="shared" si="237"/>
        <v>被动技能1</v>
      </c>
      <c r="AJ145" s="9">
        <f t="shared" si="238"/>
        <v>3</v>
      </c>
      <c r="AK145" s="9"/>
    </row>
    <row r="146" spans="2:37">
      <c r="B146" s="282"/>
      <c r="C146" s="276"/>
      <c r="D146" s="108">
        <v>15</v>
      </c>
      <c r="E146" s="106">
        <v>0.47499999999999998</v>
      </c>
      <c r="F146" s="106"/>
      <c r="G146" s="107"/>
      <c r="H146" s="107"/>
      <c r="I146" s="110"/>
      <c r="J146" s="119">
        <f t="shared" si="247"/>
        <v>2.5</v>
      </c>
      <c r="K146" s="195">
        <f t="shared" si="248"/>
        <v>1.9</v>
      </c>
      <c r="L146" s="108">
        <v>1</v>
      </c>
      <c r="M146" s="110"/>
      <c r="N146" s="110"/>
      <c r="O146" s="110"/>
      <c r="P146" s="115"/>
      <c r="Q146" s="110"/>
      <c r="R146" s="115">
        <f t="shared" si="244"/>
        <v>3.3529271092776978</v>
      </c>
      <c r="S146" s="139" t="s">
        <v>41</v>
      </c>
      <c r="T146" s="93">
        <f t="shared" si="249"/>
        <v>9.5697002619308884E-4</v>
      </c>
      <c r="U146" s="139"/>
      <c r="V146" s="106"/>
      <c r="W146" s="105"/>
      <c r="X146" s="104"/>
      <c r="Y146" s="39">
        <f t="shared" si="227"/>
        <v>3</v>
      </c>
      <c r="Z146" s="39">
        <f t="shared" si="228"/>
        <v>1</v>
      </c>
      <c r="AA146" s="1">
        <f t="shared" si="229"/>
        <v>301</v>
      </c>
      <c r="AB146" s="32" t="str">
        <f t="shared" si="230"/>
        <v>0.1+0.125+0.15+0.175+0.2+0.225+0.25+0.275+0.3+0.325+0.35+0.375+0.4+0.425+0.45+0.475</v>
      </c>
      <c r="AC146" s="9" t="str">
        <f t="shared" si="231"/>
        <v/>
      </c>
      <c r="AD146" s="9" t="str">
        <f t="shared" si="232"/>
        <v/>
      </c>
      <c r="AE146" s="9" t="str">
        <f t="shared" si="233"/>
        <v/>
      </c>
      <c r="AF146" s="9" t="str">
        <f t="shared" si="234"/>
        <v/>
      </c>
      <c r="AG146" s="9" t="str">
        <f t="shared" si="235"/>
        <v/>
      </c>
      <c r="AH146" s="9" t="str">
        <f t="shared" si="236"/>
        <v/>
      </c>
      <c r="AI146" s="9" t="str">
        <f t="shared" si="237"/>
        <v>被动技能1</v>
      </c>
      <c r="AJ146" s="9">
        <f t="shared" si="238"/>
        <v>3</v>
      </c>
      <c r="AK146" s="9"/>
    </row>
    <row r="147" spans="2:37">
      <c r="B147" s="283"/>
      <c r="C147" s="277"/>
      <c r="D147" s="139">
        <v>16</v>
      </c>
      <c r="E147" s="106">
        <v>0.5</v>
      </c>
      <c r="F147" s="106"/>
      <c r="G147" s="107"/>
      <c r="H147" s="108"/>
      <c r="I147" s="139"/>
      <c r="J147" s="119">
        <f t="shared" si="247"/>
        <v>2.5</v>
      </c>
      <c r="K147" s="195">
        <f t="shared" si="248"/>
        <v>2</v>
      </c>
      <c r="L147" s="108">
        <v>1</v>
      </c>
      <c r="M147" s="110"/>
      <c r="N147" s="110"/>
      <c r="O147" s="110"/>
      <c r="P147" s="115"/>
      <c r="Q147" s="110"/>
      <c r="R147" s="115">
        <f t="shared" si="244"/>
        <v>3.5293969571344186</v>
      </c>
      <c r="S147" s="139" t="s">
        <v>41</v>
      </c>
      <c r="T147" s="93">
        <f t="shared" si="249"/>
        <v>1.0073368696769357E-3</v>
      </c>
      <c r="U147" s="139"/>
      <c r="V147" s="106"/>
      <c r="W147" s="105"/>
      <c r="X147" s="104"/>
      <c r="Y147" s="39">
        <f t="shared" si="227"/>
        <v>3</v>
      </c>
      <c r="Z147" s="39">
        <f t="shared" si="228"/>
        <v>1</v>
      </c>
      <c r="AA147" s="1">
        <f t="shared" si="229"/>
        <v>301</v>
      </c>
      <c r="AB147" s="32" t="str">
        <f t="shared" si="230"/>
        <v>0.1+0.125+0.15+0.175+0.2+0.225+0.25+0.275+0.3+0.325+0.35+0.375+0.4+0.425+0.45+0.475+0.5</v>
      </c>
      <c r="AC147" s="9" t="str">
        <f t="shared" si="231"/>
        <v/>
      </c>
      <c r="AD147" s="9" t="str">
        <f t="shared" si="232"/>
        <v/>
      </c>
      <c r="AE147" s="9" t="str">
        <f t="shared" si="233"/>
        <v/>
      </c>
      <c r="AF147" s="9" t="str">
        <f t="shared" si="234"/>
        <v/>
      </c>
      <c r="AG147" s="9" t="str">
        <f t="shared" si="235"/>
        <v/>
      </c>
      <c r="AH147" s="9" t="str">
        <f t="shared" si="236"/>
        <v/>
      </c>
      <c r="AI147" s="9" t="str">
        <f t="shared" si="237"/>
        <v>被动技能1</v>
      </c>
      <c r="AJ147" s="9">
        <f t="shared" si="238"/>
        <v>3</v>
      </c>
      <c r="AK147" s="9"/>
    </row>
    <row r="148" spans="2:37">
      <c r="B148" s="281" t="s">
        <v>159</v>
      </c>
      <c r="C148" s="275" t="s">
        <v>680</v>
      </c>
      <c r="D148" s="113" t="s">
        <v>106</v>
      </c>
      <c r="E148" s="113" t="s">
        <v>62</v>
      </c>
      <c r="F148" s="113" t="s">
        <v>682</v>
      </c>
      <c r="G148" s="113" t="s">
        <v>681</v>
      </c>
      <c r="H148" s="113"/>
      <c r="I148" s="113"/>
      <c r="J148" s="113" t="s">
        <v>93</v>
      </c>
      <c r="K148" s="113" t="s">
        <v>669</v>
      </c>
      <c r="L148" s="113"/>
      <c r="M148" s="113"/>
      <c r="N148" s="113"/>
      <c r="O148" s="113"/>
      <c r="P148" s="137" t="s">
        <v>139</v>
      </c>
      <c r="Q148" s="137" t="s">
        <v>139</v>
      </c>
      <c r="R148" s="103"/>
      <c r="S148" s="103"/>
      <c r="T148" s="103"/>
      <c r="U148" s="103"/>
      <c r="V148" s="103"/>
      <c r="W148" s="112"/>
      <c r="X148" s="104"/>
      <c r="Y148" s="39">
        <f t="shared" si="227"/>
        <v>4</v>
      </c>
      <c r="Z148" s="39">
        <f t="shared" si="228"/>
        <v>1</v>
      </c>
      <c r="AA148" s="1">
        <f t="shared" si="229"/>
        <v>401</v>
      </c>
      <c r="AB148" s="32" t="str">
        <f t="shared" si="230"/>
        <v/>
      </c>
      <c r="AC148" s="9">
        <f t="shared" si="231"/>
        <v>2</v>
      </c>
      <c r="AD148" s="9">
        <f t="shared" si="232"/>
        <v>402</v>
      </c>
      <c r="AE148" s="9" t="str">
        <f t="shared" si="233"/>
        <v/>
      </c>
      <c r="AF148" s="9">
        <f t="shared" si="234"/>
        <v>3</v>
      </c>
      <c r="AG148" s="9">
        <f t="shared" si="235"/>
        <v>403</v>
      </c>
      <c r="AH148" s="9" t="str">
        <f t="shared" si="236"/>
        <v/>
      </c>
      <c r="AI148" s="9" t="str">
        <f t="shared" si="237"/>
        <v>被动技能2</v>
      </c>
      <c r="AJ148" s="9">
        <f t="shared" si="238"/>
        <v>4</v>
      </c>
      <c r="AK148" s="9"/>
    </row>
    <row r="149" spans="2:37">
      <c r="B149" s="282"/>
      <c r="C149" s="276"/>
      <c r="D149" s="108">
        <v>0</v>
      </c>
      <c r="E149" s="139">
        <v>30</v>
      </c>
      <c r="F149" s="110">
        <v>-0.1</v>
      </c>
      <c r="G149" s="110">
        <v>0.1</v>
      </c>
      <c r="H149" s="107"/>
      <c r="I149" s="110"/>
      <c r="J149" s="107">
        <v>1</v>
      </c>
      <c r="K149" s="118" t="str">
        <f t="shared" ref="K149:K165" si="250">INDEX(时间节点,MATCH(100-E149,INDEX(将领怒气,,$D$4),1))&amp;","&amp;INDEX(时间节点,MATCH(200-E149,INDEX(将领怒气,,$D$4),1))+L77</f>
        <v>3,27</v>
      </c>
      <c r="L149" s="108"/>
      <c r="M149" s="107"/>
      <c r="N149" s="107"/>
      <c r="O149" s="110"/>
      <c r="P149" s="194">
        <f>F149*J149</f>
        <v>-0.1</v>
      </c>
      <c r="Q149" s="110">
        <f>G149*J149</f>
        <v>0.1</v>
      </c>
      <c r="R149" s="115">
        <f ca="1">IF(T149=0,0,T149*INDEX($AP$49:$BY$65,D149+1,MATCH(S149,$AP$48:$BY$48,0)))+IF(V149="",0,V149*INDEX($AP$49:$BY$65,D149+1,MATCH(U149,$AP$48:$BY$48,0)))</f>
        <v>-0.1056971158615857</v>
      </c>
      <c r="S149" s="118" t="s">
        <v>69</v>
      </c>
      <c r="T149" s="139">
        <f t="shared" ref="T149:T155" si="251">辅助效用(K149,0,$D$4,"输出转换",标准系数,"指定将领",P149)</f>
        <v>-0.37421538877830141</v>
      </c>
      <c r="U149" s="118" t="s">
        <v>67</v>
      </c>
      <c r="V149" s="192">
        <f t="shared" ref="V149:V155" si="252">辅助效用(K149,0,$D$4,"输出转换",标准系数,"指定将领",Q149)</f>
        <v>0.37421538877830141</v>
      </c>
      <c r="W149" s="105"/>
      <c r="X149" s="114"/>
      <c r="Y149" s="39">
        <f t="shared" si="227"/>
        <v>4</v>
      </c>
      <c r="Z149" s="39">
        <f t="shared" si="228"/>
        <v>1</v>
      </c>
      <c r="AA149" s="1">
        <f t="shared" si="229"/>
        <v>401</v>
      </c>
      <c r="AB149" s="32">
        <f t="shared" si="230"/>
        <v>30</v>
      </c>
      <c r="AC149" s="9">
        <f t="shared" si="231"/>
        <v>2</v>
      </c>
      <c r="AD149" s="9">
        <f t="shared" si="232"/>
        <v>402</v>
      </c>
      <c r="AE149" s="9">
        <f t="shared" si="233"/>
        <v>-0.1</v>
      </c>
      <c r="AF149" s="9">
        <f t="shared" si="234"/>
        <v>3</v>
      </c>
      <c r="AG149" s="9">
        <f t="shared" si="235"/>
        <v>403</v>
      </c>
      <c r="AH149" s="9">
        <f t="shared" si="236"/>
        <v>0.1</v>
      </c>
      <c r="AI149" s="9" t="str">
        <f t="shared" si="237"/>
        <v>被动技能2</v>
      </c>
      <c r="AJ149" s="9">
        <f t="shared" si="238"/>
        <v>4</v>
      </c>
      <c r="AK149" s="9"/>
    </row>
    <row r="150" spans="2:37">
      <c r="B150" s="282"/>
      <c r="C150" s="276"/>
      <c r="D150" s="138">
        <v>1</v>
      </c>
      <c r="E150" s="139">
        <v>30</v>
      </c>
      <c r="F150" s="110">
        <v>-0.1</v>
      </c>
      <c r="G150" s="110">
        <v>0.1</v>
      </c>
      <c r="H150" s="107"/>
      <c r="I150" s="106"/>
      <c r="J150" s="107">
        <v>1</v>
      </c>
      <c r="K150" s="118" t="str">
        <f t="shared" si="250"/>
        <v>3,27</v>
      </c>
      <c r="L150" s="108"/>
      <c r="M150" s="107"/>
      <c r="N150" s="107"/>
      <c r="O150" s="106"/>
      <c r="P150" s="194">
        <f t="shared" ref="P150:P155" si="253">F150*J150</f>
        <v>-0.1</v>
      </c>
      <c r="Q150" s="110">
        <f t="shared" ref="Q150:Q155" si="254">G150*J150</f>
        <v>0.1</v>
      </c>
      <c r="R150" s="115">
        <f t="shared" ref="R150:R165" ca="1" si="255">IF(T150=0,0,T150*INDEX($AP$49:$BY$65,D150+1,MATCH(S150,$AP$48:$BY$48,0)))+IF(V150="",0,V150*INDEX($AP$49:$BY$65,D150+1,MATCH(U150,$AP$48:$BY$48,0)))</f>
        <v>-0.17403175365083934</v>
      </c>
      <c r="S150" s="118" t="s">
        <v>69</v>
      </c>
      <c r="T150" s="139">
        <f t="shared" si="251"/>
        <v>-0.37421538877830141</v>
      </c>
      <c r="U150" s="118" t="s">
        <v>67</v>
      </c>
      <c r="V150" s="192">
        <f t="shared" si="252"/>
        <v>0.37421538877830141</v>
      </c>
      <c r="W150" s="105"/>
      <c r="X150" s="114"/>
      <c r="Y150" s="39">
        <f t="shared" si="227"/>
        <v>4</v>
      </c>
      <c r="Z150" s="39">
        <f t="shared" si="228"/>
        <v>1</v>
      </c>
      <c r="AA150" s="1">
        <f t="shared" si="229"/>
        <v>401</v>
      </c>
      <c r="AB150" s="32" t="str">
        <f t="shared" si="230"/>
        <v>30+30</v>
      </c>
      <c r="AC150" s="9">
        <f t="shared" si="231"/>
        <v>2</v>
      </c>
      <c r="AD150" s="9">
        <f t="shared" si="232"/>
        <v>402</v>
      </c>
      <c r="AE150" s="9" t="str">
        <f t="shared" si="233"/>
        <v>-0.1+-0.1</v>
      </c>
      <c r="AF150" s="9">
        <f t="shared" si="234"/>
        <v>3</v>
      </c>
      <c r="AG150" s="9">
        <f t="shared" si="235"/>
        <v>403</v>
      </c>
      <c r="AH150" s="9" t="str">
        <f t="shared" si="236"/>
        <v>0.1+0.1</v>
      </c>
      <c r="AI150" s="9" t="str">
        <f t="shared" si="237"/>
        <v>被动技能2</v>
      </c>
      <c r="AJ150" s="9">
        <f t="shared" si="238"/>
        <v>4</v>
      </c>
      <c r="AK150" s="9"/>
    </row>
    <row r="151" spans="2:37">
      <c r="B151" s="282"/>
      <c r="C151" s="276"/>
      <c r="D151" s="108">
        <v>2</v>
      </c>
      <c r="E151" s="139">
        <v>30</v>
      </c>
      <c r="F151" s="110">
        <v>-0.1</v>
      </c>
      <c r="G151" s="110">
        <v>0.1</v>
      </c>
      <c r="H151" s="108"/>
      <c r="I151" s="139"/>
      <c r="J151" s="107">
        <v>1</v>
      </c>
      <c r="K151" s="118" t="str">
        <f t="shared" si="250"/>
        <v>3,27</v>
      </c>
      <c r="L151" s="108"/>
      <c r="M151" s="107"/>
      <c r="N151" s="107"/>
      <c r="O151" s="139"/>
      <c r="P151" s="194">
        <f t="shared" si="253"/>
        <v>-0.1</v>
      </c>
      <c r="Q151" s="110">
        <f t="shared" si="254"/>
        <v>0.1</v>
      </c>
      <c r="R151" s="115">
        <f t="shared" ca="1" si="255"/>
        <v>-0.24448747087462208</v>
      </c>
      <c r="S151" s="118" t="s">
        <v>69</v>
      </c>
      <c r="T151" s="139">
        <f t="shared" si="251"/>
        <v>-0.37421538877830141</v>
      </c>
      <c r="U151" s="118" t="s">
        <v>67</v>
      </c>
      <c r="V151" s="192">
        <f t="shared" si="252"/>
        <v>0.37421538877830141</v>
      </c>
      <c r="W151" s="105"/>
      <c r="X151" s="114"/>
      <c r="Y151" s="39">
        <f t="shared" si="227"/>
        <v>4</v>
      </c>
      <c r="Z151" s="39">
        <f t="shared" si="228"/>
        <v>1</v>
      </c>
      <c r="AA151" s="1">
        <f t="shared" si="229"/>
        <v>401</v>
      </c>
      <c r="AB151" s="32" t="str">
        <f t="shared" si="230"/>
        <v>30+30+30</v>
      </c>
      <c r="AC151" s="9">
        <f t="shared" si="231"/>
        <v>2</v>
      </c>
      <c r="AD151" s="9">
        <f t="shared" si="232"/>
        <v>402</v>
      </c>
      <c r="AE151" s="9" t="str">
        <f t="shared" si="233"/>
        <v>-0.1+-0.1+-0.1</v>
      </c>
      <c r="AF151" s="9">
        <f t="shared" si="234"/>
        <v>3</v>
      </c>
      <c r="AG151" s="9">
        <f t="shared" si="235"/>
        <v>403</v>
      </c>
      <c r="AH151" s="9" t="str">
        <f t="shared" si="236"/>
        <v>0.1+0.1+0.1</v>
      </c>
      <c r="AI151" s="9" t="str">
        <f t="shared" si="237"/>
        <v>被动技能2</v>
      </c>
      <c r="AJ151" s="9">
        <f t="shared" si="238"/>
        <v>4</v>
      </c>
      <c r="AK151" s="9"/>
    </row>
    <row r="152" spans="2:37">
      <c r="B152" s="282"/>
      <c r="C152" s="276"/>
      <c r="D152" s="138">
        <v>3</v>
      </c>
      <c r="E152" s="139">
        <v>30</v>
      </c>
      <c r="F152" s="110">
        <v>-0.1</v>
      </c>
      <c r="G152" s="110">
        <v>0.1</v>
      </c>
      <c r="H152" s="107"/>
      <c r="I152" s="110"/>
      <c r="J152" s="107">
        <v>1</v>
      </c>
      <c r="K152" s="118" t="str">
        <f t="shared" si="250"/>
        <v>3,27</v>
      </c>
      <c r="L152" s="108"/>
      <c r="M152" s="107"/>
      <c r="N152" s="107"/>
      <c r="O152" s="110"/>
      <c r="P152" s="194">
        <f t="shared" si="253"/>
        <v>-0.1</v>
      </c>
      <c r="Q152" s="110">
        <f t="shared" si="254"/>
        <v>0.1</v>
      </c>
      <c r="R152" s="115">
        <f t="shared" ca="1" si="255"/>
        <v>-0.31706426946628685</v>
      </c>
      <c r="S152" s="118" t="s">
        <v>69</v>
      </c>
      <c r="T152" s="139">
        <f t="shared" si="251"/>
        <v>-0.37421538877830141</v>
      </c>
      <c r="U152" s="118" t="s">
        <v>67</v>
      </c>
      <c r="V152" s="192">
        <f t="shared" si="252"/>
        <v>0.37421538877830141</v>
      </c>
      <c r="W152" s="105"/>
      <c r="X152" s="114"/>
      <c r="Y152" s="39">
        <f t="shared" si="227"/>
        <v>4</v>
      </c>
      <c r="Z152" s="39">
        <f t="shared" si="228"/>
        <v>1</v>
      </c>
      <c r="AA152" s="1">
        <f t="shared" si="229"/>
        <v>401</v>
      </c>
      <c r="AB152" s="32" t="str">
        <f t="shared" si="230"/>
        <v>30+30+30+30</v>
      </c>
      <c r="AC152" s="9">
        <f t="shared" si="231"/>
        <v>2</v>
      </c>
      <c r="AD152" s="9">
        <f t="shared" si="232"/>
        <v>402</v>
      </c>
      <c r="AE152" s="9" t="str">
        <f t="shared" si="233"/>
        <v>-0.1+-0.1+-0.1+-0.1</v>
      </c>
      <c r="AF152" s="9">
        <f t="shared" si="234"/>
        <v>3</v>
      </c>
      <c r="AG152" s="9">
        <f t="shared" si="235"/>
        <v>403</v>
      </c>
      <c r="AH152" s="9" t="str">
        <f t="shared" si="236"/>
        <v>0.1+0.1+0.1+0.1</v>
      </c>
      <c r="AI152" s="9" t="str">
        <f t="shared" si="237"/>
        <v>被动技能2</v>
      </c>
      <c r="AJ152" s="9">
        <f t="shared" si="238"/>
        <v>4</v>
      </c>
      <c r="AK152" s="9"/>
    </row>
    <row r="153" spans="2:37">
      <c r="B153" s="282"/>
      <c r="C153" s="276"/>
      <c r="D153" s="108">
        <v>4</v>
      </c>
      <c r="E153" s="139">
        <v>30</v>
      </c>
      <c r="F153" s="110">
        <v>-0.1</v>
      </c>
      <c r="G153" s="110">
        <v>0.1</v>
      </c>
      <c r="H153" s="107"/>
      <c r="I153" s="106"/>
      <c r="J153" s="107">
        <v>1</v>
      </c>
      <c r="K153" s="118" t="str">
        <f t="shared" si="250"/>
        <v>3,27</v>
      </c>
      <c r="L153" s="108"/>
      <c r="M153" s="107"/>
      <c r="N153" s="107"/>
      <c r="O153" s="106"/>
      <c r="P153" s="194">
        <f t="shared" si="253"/>
        <v>-0.1</v>
      </c>
      <c r="Q153" s="110">
        <f t="shared" si="254"/>
        <v>0.1</v>
      </c>
      <c r="R153" s="115">
        <f t="shared" ca="1" si="255"/>
        <v>-0.39176215135918635</v>
      </c>
      <c r="S153" s="118" t="s">
        <v>69</v>
      </c>
      <c r="T153" s="139">
        <f t="shared" si="251"/>
        <v>-0.37421538877830141</v>
      </c>
      <c r="U153" s="118" t="s">
        <v>67</v>
      </c>
      <c r="V153" s="192">
        <f t="shared" si="252"/>
        <v>0.37421538877830141</v>
      </c>
      <c r="W153" s="105"/>
      <c r="X153" s="114"/>
      <c r="Y153" s="39">
        <f t="shared" si="227"/>
        <v>4</v>
      </c>
      <c r="Z153" s="39">
        <f t="shared" si="228"/>
        <v>1</v>
      </c>
      <c r="AA153" s="1">
        <f t="shared" si="229"/>
        <v>401</v>
      </c>
      <c r="AB153" s="32" t="str">
        <f t="shared" si="230"/>
        <v>30+30+30+30+30</v>
      </c>
      <c r="AC153" s="9">
        <f t="shared" si="231"/>
        <v>2</v>
      </c>
      <c r="AD153" s="9">
        <f t="shared" si="232"/>
        <v>402</v>
      </c>
      <c r="AE153" s="9" t="str">
        <f t="shared" si="233"/>
        <v>-0.1+-0.1+-0.1+-0.1+-0.1</v>
      </c>
      <c r="AF153" s="9">
        <f t="shared" si="234"/>
        <v>3</v>
      </c>
      <c r="AG153" s="9">
        <f t="shared" si="235"/>
        <v>403</v>
      </c>
      <c r="AH153" s="9" t="str">
        <f t="shared" si="236"/>
        <v>0.1+0.1+0.1+0.1+0.1</v>
      </c>
      <c r="AI153" s="9" t="str">
        <f t="shared" si="237"/>
        <v>被动技能2</v>
      </c>
      <c r="AJ153" s="9">
        <f t="shared" si="238"/>
        <v>4</v>
      </c>
      <c r="AK153" s="9"/>
    </row>
    <row r="154" spans="2:37">
      <c r="B154" s="282"/>
      <c r="C154" s="276"/>
      <c r="D154" s="138">
        <v>5</v>
      </c>
      <c r="E154" s="139">
        <v>30</v>
      </c>
      <c r="F154" s="110">
        <v>-0.1</v>
      </c>
      <c r="G154" s="110">
        <v>0.1</v>
      </c>
      <c r="H154" s="108"/>
      <c r="I154" s="139"/>
      <c r="J154" s="107">
        <v>1</v>
      </c>
      <c r="K154" s="118" t="str">
        <f t="shared" si="250"/>
        <v>3,27</v>
      </c>
      <c r="L154" s="108"/>
      <c r="M154" s="107"/>
      <c r="N154" s="107"/>
      <c r="O154" s="139"/>
      <c r="P154" s="194">
        <f t="shared" si="253"/>
        <v>-0.1</v>
      </c>
      <c r="Q154" s="110">
        <f t="shared" si="254"/>
        <v>0.1</v>
      </c>
      <c r="R154" s="115">
        <f t="shared" ca="1" si="255"/>
        <v>-0.4685811184866735</v>
      </c>
      <c r="S154" s="118" t="s">
        <v>69</v>
      </c>
      <c r="T154" s="139">
        <f t="shared" si="251"/>
        <v>-0.37421538877830141</v>
      </c>
      <c r="U154" s="118" t="s">
        <v>67</v>
      </c>
      <c r="V154" s="192">
        <f t="shared" si="252"/>
        <v>0.37421538877830141</v>
      </c>
      <c r="W154" s="105"/>
      <c r="X154" s="114"/>
      <c r="Y154" s="39">
        <f t="shared" si="227"/>
        <v>4</v>
      </c>
      <c r="Z154" s="39">
        <f t="shared" si="228"/>
        <v>1</v>
      </c>
      <c r="AA154" s="1">
        <f t="shared" si="229"/>
        <v>401</v>
      </c>
      <c r="AB154" s="32" t="str">
        <f t="shared" si="230"/>
        <v>30+30+30+30+30+30</v>
      </c>
      <c r="AC154" s="9">
        <f t="shared" si="231"/>
        <v>2</v>
      </c>
      <c r="AD154" s="9">
        <f t="shared" si="232"/>
        <v>402</v>
      </c>
      <c r="AE154" s="9" t="str">
        <f t="shared" si="233"/>
        <v>-0.1+-0.1+-0.1+-0.1+-0.1+-0.1</v>
      </c>
      <c r="AF154" s="9">
        <f t="shared" si="234"/>
        <v>3</v>
      </c>
      <c r="AG154" s="9">
        <f t="shared" si="235"/>
        <v>403</v>
      </c>
      <c r="AH154" s="9" t="str">
        <f t="shared" si="236"/>
        <v>0.1+0.1+0.1+0.1+0.1+0.1</v>
      </c>
      <c r="AI154" s="9" t="str">
        <f t="shared" si="237"/>
        <v>被动技能2</v>
      </c>
      <c r="AJ154" s="9">
        <f t="shared" si="238"/>
        <v>4</v>
      </c>
      <c r="AK154" s="9"/>
    </row>
    <row r="155" spans="2:37">
      <c r="B155" s="282"/>
      <c r="C155" s="276"/>
      <c r="D155" s="108">
        <v>6</v>
      </c>
      <c r="E155" s="139">
        <v>30</v>
      </c>
      <c r="F155" s="110">
        <v>-0.1</v>
      </c>
      <c r="G155" s="110">
        <v>0.1</v>
      </c>
      <c r="H155" s="107"/>
      <c r="I155" s="110"/>
      <c r="J155" s="107">
        <v>1</v>
      </c>
      <c r="K155" s="118" t="str">
        <f t="shared" si="250"/>
        <v>3,27</v>
      </c>
      <c r="L155" s="108"/>
      <c r="M155" s="107"/>
      <c r="N155" s="107"/>
      <c r="O155" s="110"/>
      <c r="P155" s="194">
        <f t="shared" si="253"/>
        <v>-0.1</v>
      </c>
      <c r="Q155" s="110">
        <f t="shared" si="254"/>
        <v>0.1</v>
      </c>
      <c r="R155" s="115">
        <f t="shared" ca="1" si="255"/>
        <v>-0.53155795986039378</v>
      </c>
      <c r="S155" s="118" t="s">
        <v>69</v>
      </c>
      <c r="T155" s="139">
        <f t="shared" si="251"/>
        <v>-0.37421538877830141</v>
      </c>
      <c r="U155" s="118" t="s">
        <v>67</v>
      </c>
      <c r="V155" s="192">
        <f t="shared" si="252"/>
        <v>0.37421538877830141</v>
      </c>
      <c r="W155" s="105"/>
      <c r="X155" s="114"/>
      <c r="Y155" s="39">
        <f t="shared" si="227"/>
        <v>4</v>
      </c>
      <c r="Z155" s="39">
        <f t="shared" si="228"/>
        <v>1</v>
      </c>
      <c r="AA155" s="1">
        <f t="shared" si="229"/>
        <v>401</v>
      </c>
      <c r="AB155" s="32" t="str">
        <f t="shared" si="230"/>
        <v>30+30+30+30+30+30+30</v>
      </c>
      <c r="AC155" s="9">
        <f t="shared" si="231"/>
        <v>2</v>
      </c>
      <c r="AD155" s="9">
        <f t="shared" si="232"/>
        <v>402</v>
      </c>
      <c r="AE155" s="9" t="str">
        <f t="shared" si="233"/>
        <v>-0.1+-0.1+-0.1+-0.1+-0.1+-0.1+-0.1</v>
      </c>
      <c r="AF155" s="9">
        <f t="shared" si="234"/>
        <v>3</v>
      </c>
      <c r="AG155" s="9">
        <f t="shared" si="235"/>
        <v>403</v>
      </c>
      <c r="AH155" s="9" t="str">
        <f t="shared" si="236"/>
        <v>0.1+0.1+0.1+0.1+0.1+0.1+0.1</v>
      </c>
      <c r="AI155" s="9" t="str">
        <f t="shared" si="237"/>
        <v>被动技能2</v>
      </c>
      <c r="AJ155" s="9">
        <f t="shared" si="238"/>
        <v>4</v>
      </c>
      <c r="AK155" s="9"/>
    </row>
    <row r="156" spans="2:37">
      <c r="B156" s="282"/>
      <c r="C156" s="276"/>
      <c r="D156" s="108">
        <v>7</v>
      </c>
      <c r="E156" s="139">
        <v>30</v>
      </c>
      <c r="F156" s="110">
        <v>-0.1</v>
      </c>
      <c r="G156" s="110">
        <v>0.1</v>
      </c>
      <c r="H156" s="107"/>
      <c r="I156" s="106"/>
      <c r="J156" s="107">
        <v>1</v>
      </c>
      <c r="K156" s="118" t="str">
        <f t="shared" si="250"/>
        <v>3,27</v>
      </c>
      <c r="L156" s="108"/>
      <c r="M156" s="107"/>
      <c r="N156" s="107"/>
      <c r="O156" s="106"/>
      <c r="P156" s="194">
        <f t="shared" ref="P156:P165" si="256">F156*J156</f>
        <v>-0.1</v>
      </c>
      <c r="Q156" s="110">
        <f t="shared" ref="Q156:Q165" si="257">G156*J156</f>
        <v>0.1</v>
      </c>
      <c r="R156" s="115">
        <f t="shared" ca="1" si="255"/>
        <v>-0.59453483950335673</v>
      </c>
      <c r="S156" s="118" t="s">
        <v>69</v>
      </c>
      <c r="T156" s="139">
        <f t="shared" ref="T156:T165" si="258">辅助效用(K156,0,$D$4,"输出转换",标准系数,"指定将领",P156)</f>
        <v>-0.37421538877830141</v>
      </c>
      <c r="U156" s="118" t="s">
        <v>67</v>
      </c>
      <c r="V156" s="192">
        <f t="shared" ref="V156:V165" si="259">辅助效用(K156,0,$D$4,"输出转换",标准系数,"指定将领",Q156)</f>
        <v>0.37421538877830141</v>
      </c>
      <c r="W156" s="105"/>
      <c r="X156" s="114"/>
      <c r="Y156" s="39">
        <f t="shared" si="227"/>
        <v>4</v>
      </c>
      <c r="Z156" s="39">
        <f t="shared" si="228"/>
        <v>1</v>
      </c>
      <c r="AA156" s="1">
        <f t="shared" si="229"/>
        <v>401</v>
      </c>
      <c r="AB156" s="32" t="str">
        <f t="shared" si="230"/>
        <v>30+30+30+30+30+30+30+30</v>
      </c>
      <c r="AC156" s="9">
        <f t="shared" si="231"/>
        <v>2</v>
      </c>
      <c r="AD156" s="9">
        <f t="shared" si="232"/>
        <v>402</v>
      </c>
      <c r="AE156" s="9" t="str">
        <f t="shared" si="233"/>
        <v>-0.1+-0.1+-0.1+-0.1+-0.1+-0.1+-0.1+-0.1</v>
      </c>
      <c r="AF156" s="9">
        <f t="shared" si="234"/>
        <v>3</v>
      </c>
      <c r="AG156" s="9">
        <f t="shared" si="235"/>
        <v>403</v>
      </c>
      <c r="AH156" s="9" t="str">
        <f t="shared" si="236"/>
        <v>0.1+0.1+0.1+0.1+0.1+0.1+0.1+0.1</v>
      </c>
      <c r="AI156" s="9" t="str">
        <f t="shared" si="237"/>
        <v>被动技能2</v>
      </c>
      <c r="AJ156" s="9">
        <f t="shared" si="238"/>
        <v>4</v>
      </c>
      <c r="AK156" s="9"/>
    </row>
    <row r="157" spans="2:37">
      <c r="B157" s="282"/>
      <c r="C157" s="276"/>
      <c r="D157" s="138">
        <v>8</v>
      </c>
      <c r="E157" s="139">
        <v>30</v>
      </c>
      <c r="F157" s="110">
        <v>-0.1</v>
      </c>
      <c r="G157" s="110">
        <v>0.1</v>
      </c>
      <c r="H157" s="108"/>
      <c r="I157" s="139"/>
      <c r="J157" s="107">
        <v>1</v>
      </c>
      <c r="K157" s="118" t="str">
        <f t="shared" si="250"/>
        <v>3,27</v>
      </c>
      <c r="L157" s="108"/>
      <c r="M157" s="107"/>
      <c r="N157" s="107"/>
      <c r="O157" s="139"/>
      <c r="P157" s="194">
        <f t="shared" si="256"/>
        <v>-0.1</v>
      </c>
      <c r="Q157" s="110">
        <f t="shared" si="257"/>
        <v>0.1</v>
      </c>
      <c r="R157" s="115">
        <f t="shared" ca="1" si="255"/>
        <v>-0.65751175741556178</v>
      </c>
      <c r="S157" s="118" t="s">
        <v>69</v>
      </c>
      <c r="T157" s="139">
        <f t="shared" si="258"/>
        <v>-0.37421538877830141</v>
      </c>
      <c r="U157" s="118" t="s">
        <v>67</v>
      </c>
      <c r="V157" s="192">
        <f t="shared" si="259"/>
        <v>0.37421538877830141</v>
      </c>
      <c r="W157" s="105"/>
      <c r="X157" s="114"/>
      <c r="Y157" s="39">
        <f t="shared" si="227"/>
        <v>4</v>
      </c>
      <c r="Z157" s="39">
        <f t="shared" si="228"/>
        <v>1</v>
      </c>
      <c r="AA157" s="1">
        <f t="shared" si="229"/>
        <v>401</v>
      </c>
      <c r="AB157" s="32" t="str">
        <f t="shared" si="230"/>
        <v>30+30+30+30+30+30+30+30+30</v>
      </c>
      <c r="AC157" s="9">
        <f t="shared" si="231"/>
        <v>2</v>
      </c>
      <c r="AD157" s="9">
        <f t="shared" si="232"/>
        <v>402</v>
      </c>
      <c r="AE157" s="9" t="str">
        <f t="shared" si="233"/>
        <v>-0.1+-0.1+-0.1+-0.1+-0.1+-0.1+-0.1+-0.1+-0.1</v>
      </c>
      <c r="AF157" s="9">
        <f t="shared" si="234"/>
        <v>3</v>
      </c>
      <c r="AG157" s="9">
        <f t="shared" si="235"/>
        <v>403</v>
      </c>
      <c r="AH157" s="9" t="str">
        <f t="shared" si="236"/>
        <v>0.1+0.1+0.1+0.1+0.1+0.1+0.1+0.1+0.1</v>
      </c>
      <c r="AI157" s="9" t="str">
        <f t="shared" si="237"/>
        <v>被动技能2</v>
      </c>
      <c r="AJ157" s="9">
        <f t="shared" si="238"/>
        <v>4</v>
      </c>
      <c r="AK157" s="9"/>
    </row>
    <row r="158" spans="2:37">
      <c r="B158" s="282"/>
      <c r="C158" s="276"/>
      <c r="D158" s="108">
        <v>9</v>
      </c>
      <c r="E158" s="139">
        <v>30</v>
      </c>
      <c r="F158" s="110">
        <v>-0.1</v>
      </c>
      <c r="G158" s="110">
        <v>0.1</v>
      </c>
      <c r="H158" s="107"/>
      <c r="I158" s="110"/>
      <c r="J158" s="107">
        <v>1</v>
      </c>
      <c r="K158" s="118" t="str">
        <f t="shared" si="250"/>
        <v>3,27</v>
      </c>
      <c r="L158" s="108"/>
      <c r="M158" s="107"/>
      <c r="N158" s="107"/>
      <c r="O158" s="110"/>
      <c r="P158" s="194">
        <f t="shared" si="256"/>
        <v>-0.1</v>
      </c>
      <c r="Q158" s="110">
        <f t="shared" si="257"/>
        <v>0.1</v>
      </c>
      <c r="R158" s="115">
        <f t="shared" ca="1" si="255"/>
        <v>-0.72048871359700972</v>
      </c>
      <c r="S158" s="118" t="s">
        <v>69</v>
      </c>
      <c r="T158" s="139">
        <f t="shared" si="258"/>
        <v>-0.37421538877830141</v>
      </c>
      <c r="U158" s="118" t="s">
        <v>67</v>
      </c>
      <c r="V158" s="192">
        <f t="shared" si="259"/>
        <v>0.37421538877830141</v>
      </c>
      <c r="W158" s="105"/>
      <c r="X158" s="114"/>
      <c r="Y158" s="39">
        <f t="shared" si="227"/>
        <v>4</v>
      </c>
      <c r="Z158" s="39">
        <f t="shared" si="228"/>
        <v>1</v>
      </c>
      <c r="AA158" s="1">
        <f t="shared" si="229"/>
        <v>401</v>
      </c>
      <c r="AB158" s="32" t="str">
        <f t="shared" si="230"/>
        <v>30+30+30+30+30+30+30+30+30+30</v>
      </c>
      <c r="AC158" s="9">
        <f t="shared" si="231"/>
        <v>2</v>
      </c>
      <c r="AD158" s="9">
        <f t="shared" si="232"/>
        <v>402</v>
      </c>
      <c r="AE158" s="9" t="str">
        <f t="shared" si="233"/>
        <v>-0.1+-0.1+-0.1+-0.1+-0.1+-0.1+-0.1+-0.1+-0.1+-0.1</v>
      </c>
      <c r="AF158" s="9">
        <f t="shared" si="234"/>
        <v>3</v>
      </c>
      <c r="AG158" s="9">
        <f t="shared" si="235"/>
        <v>403</v>
      </c>
      <c r="AH158" s="9" t="str">
        <f t="shared" si="236"/>
        <v>0.1+0.1+0.1+0.1+0.1+0.1+0.1+0.1+0.1+0.1</v>
      </c>
      <c r="AI158" s="9" t="str">
        <f t="shared" si="237"/>
        <v>被动技能2</v>
      </c>
      <c r="AJ158" s="9">
        <f t="shared" si="238"/>
        <v>4</v>
      </c>
      <c r="AK158" s="9"/>
    </row>
    <row r="159" spans="2:37">
      <c r="B159" s="282"/>
      <c r="C159" s="276"/>
      <c r="D159" s="108">
        <v>10</v>
      </c>
      <c r="E159" s="139">
        <v>30</v>
      </c>
      <c r="F159" s="110">
        <v>-0.1</v>
      </c>
      <c r="G159" s="110">
        <v>0.1</v>
      </c>
      <c r="H159" s="107"/>
      <c r="I159" s="106"/>
      <c r="J159" s="107">
        <v>1</v>
      </c>
      <c r="K159" s="118" t="str">
        <f t="shared" si="250"/>
        <v>3,27</v>
      </c>
      <c r="L159" s="108"/>
      <c r="M159" s="107"/>
      <c r="N159" s="107"/>
      <c r="O159" s="106"/>
      <c r="P159" s="194">
        <f t="shared" si="256"/>
        <v>-0.1</v>
      </c>
      <c r="Q159" s="110">
        <f t="shared" si="257"/>
        <v>0.1</v>
      </c>
      <c r="R159" s="115">
        <f t="shared" ca="1" si="255"/>
        <v>-0.7834657080477001</v>
      </c>
      <c r="S159" s="118" t="s">
        <v>69</v>
      </c>
      <c r="T159" s="139">
        <f t="shared" si="258"/>
        <v>-0.37421538877830141</v>
      </c>
      <c r="U159" s="118" t="s">
        <v>67</v>
      </c>
      <c r="V159" s="192">
        <f t="shared" si="259"/>
        <v>0.37421538877830141</v>
      </c>
      <c r="W159" s="105"/>
      <c r="X159" s="114"/>
      <c r="Y159" s="39">
        <f t="shared" si="227"/>
        <v>4</v>
      </c>
      <c r="Z159" s="39">
        <f t="shared" si="228"/>
        <v>1</v>
      </c>
      <c r="AA159" s="1">
        <f t="shared" si="229"/>
        <v>401</v>
      </c>
      <c r="AB159" s="32" t="str">
        <f t="shared" si="230"/>
        <v>30+30+30+30+30+30+30+30+30+30+30</v>
      </c>
      <c r="AC159" s="9">
        <f t="shared" si="231"/>
        <v>2</v>
      </c>
      <c r="AD159" s="9">
        <f t="shared" si="232"/>
        <v>402</v>
      </c>
      <c r="AE159" s="9" t="str">
        <f t="shared" si="233"/>
        <v>-0.1+-0.1+-0.1+-0.1+-0.1+-0.1+-0.1+-0.1+-0.1+-0.1+-0.1</v>
      </c>
      <c r="AF159" s="9">
        <f t="shared" si="234"/>
        <v>3</v>
      </c>
      <c r="AG159" s="9">
        <f t="shared" si="235"/>
        <v>403</v>
      </c>
      <c r="AH159" s="9" t="str">
        <f t="shared" si="236"/>
        <v>0.1+0.1+0.1+0.1+0.1+0.1+0.1+0.1+0.1+0.1+0.1</v>
      </c>
      <c r="AI159" s="9" t="str">
        <f t="shared" si="237"/>
        <v>被动技能2</v>
      </c>
      <c r="AJ159" s="9">
        <f t="shared" si="238"/>
        <v>4</v>
      </c>
      <c r="AK159" s="9"/>
    </row>
    <row r="160" spans="2:37">
      <c r="B160" s="282"/>
      <c r="C160" s="276"/>
      <c r="D160" s="138">
        <v>11</v>
      </c>
      <c r="E160" s="139">
        <v>30</v>
      </c>
      <c r="F160" s="110">
        <v>-0.1</v>
      </c>
      <c r="G160" s="110">
        <v>0.1</v>
      </c>
      <c r="H160" s="108"/>
      <c r="I160" s="139"/>
      <c r="J160" s="107">
        <v>1</v>
      </c>
      <c r="K160" s="118" t="str">
        <f t="shared" si="250"/>
        <v>3,27</v>
      </c>
      <c r="L160" s="108"/>
      <c r="M160" s="107"/>
      <c r="N160" s="107"/>
      <c r="O160" s="139"/>
      <c r="P160" s="194">
        <f t="shared" si="256"/>
        <v>-0.1</v>
      </c>
      <c r="Q160" s="110">
        <f t="shared" si="257"/>
        <v>0.1</v>
      </c>
      <c r="R160" s="115">
        <f t="shared" ca="1" si="255"/>
        <v>-0.84644274076763271</v>
      </c>
      <c r="S160" s="118" t="s">
        <v>69</v>
      </c>
      <c r="T160" s="139">
        <f t="shared" si="258"/>
        <v>-0.37421538877830141</v>
      </c>
      <c r="U160" s="118" t="s">
        <v>67</v>
      </c>
      <c r="V160" s="192">
        <f t="shared" si="259"/>
        <v>0.37421538877830141</v>
      </c>
      <c r="W160" s="105"/>
      <c r="X160" s="114"/>
      <c r="Y160" s="39">
        <f t="shared" si="227"/>
        <v>4</v>
      </c>
      <c r="Z160" s="39">
        <f t="shared" si="228"/>
        <v>1</v>
      </c>
      <c r="AA160" s="1">
        <f t="shared" si="229"/>
        <v>401</v>
      </c>
      <c r="AB160" s="32" t="str">
        <f t="shared" si="230"/>
        <v>30+30+30+30+30+30+30+30+30+30+30+30</v>
      </c>
      <c r="AC160" s="9">
        <f t="shared" si="231"/>
        <v>2</v>
      </c>
      <c r="AD160" s="9">
        <f t="shared" si="232"/>
        <v>402</v>
      </c>
      <c r="AE160" s="9" t="str">
        <f t="shared" si="233"/>
        <v>-0.1+-0.1+-0.1+-0.1+-0.1+-0.1+-0.1+-0.1+-0.1+-0.1+-0.1+-0.1</v>
      </c>
      <c r="AF160" s="9">
        <f t="shared" si="234"/>
        <v>3</v>
      </c>
      <c r="AG160" s="9">
        <f t="shared" si="235"/>
        <v>403</v>
      </c>
      <c r="AH160" s="9" t="str">
        <f t="shared" si="236"/>
        <v>0.1+0.1+0.1+0.1+0.1+0.1+0.1+0.1+0.1+0.1+0.1+0.1</v>
      </c>
      <c r="AI160" s="9" t="str">
        <f t="shared" si="237"/>
        <v>被动技能2</v>
      </c>
      <c r="AJ160" s="9">
        <f t="shared" si="238"/>
        <v>4</v>
      </c>
      <c r="AK160" s="9"/>
    </row>
    <row r="161" spans="2:37">
      <c r="B161" s="282"/>
      <c r="C161" s="276"/>
      <c r="D161" s="108">
        <v>12</v>
      </c>
      <c r="E161" s="139">
        <v>30</v>
      </c>
      <c r="F161" s="110">
        <v>-0.1</v>
      </c>
      <c r="G161" s="110">
        <v>0.1</v>
      </c>
      <c r="H161" s="107"/>
      <c r="I161" s="110"/>
      <c r="J161" s="107">
        <v>1</v>
      </c>
      <c r="K161" s="118" t="str">
        <f t="shared" si="250"/>
        <v>3,27</v>
      </c>
      <c r="L161" s="108"/>
      <c r="M161" s="107"/>
      <c r="N161" s="107"/>
      <c r="O161" s="110"/>
      <c r="P161" s="194">
        <f t="shared" si="256"/>
        <v>-0.1</v>
      </c>
      <c r="Q161" s="110">
        <f t="shared" si="257"/>
        <v>0.1</v>
      </c>
      <c r="R161" s="115">
        <f t="shared" ca="1" si="255"/>
        <v>-0.90941981175680886</v>
      </c>
      <c r="S161" s="118" t="s">
        <v>69</v>
      </c>
      <c r="T161" s="139">
        <f t="shared" si="258"/>
        <v>-0.37421538877830141</v>
      </c>
      <c r="U161" s="118" t="s">
        <v>67</v>
      </c>
      <c r="V161" s="192">
        <f t="shared" si="259"/>
        <v>0.37421538877830141</v>
      </c>
      <c r="W161" s="105"/>
      <c r="X161" s="114"/>
      <c r="Y161" s="39">
        <f t="shared" si="227"/>
        <v>4</v>
      </c>
      <c r="Z161" s="39">
        <f t="shared" si="228"/>
        <v>1</v>
      </c>
      <c r="AA161" s="1">
        <f t="shared" si="229"/>
        <v>401</v>
      </c>
      <c r="AB161" s="32" t="str">
        <f t="shared" si="230"/>
        <v>30+30+30+30+30+30+30+30+30+30+30+30+30</v>
      </c>
      <c r="AC161" s="9">
        <f t="shared" si="231"/>
        <v>2</v>
      </c>
      <c r="AD161" s="9">
        <f t="shared" si="232"/>
        <v>402</v>
      </c>
      <c r="AE161" s="9" t="str">
        <f t="shared" si="233"/>
        <v>-0.1+-0.1+-0.1+-0.1+-0.1+-0.1+-0.1+-0.1+-0.1+-0.1+-0.1+-0.1+-0.1</v>
      </c>
      <c r="AF161" s="9">
        <f t="shared" si="234"/>
        <v>3</v>
      </c>
      <c r="AG161" s="9">
        <f t="shared" si="235"/>
        <v>403</v>
      </c>
      <c r="AH161" s="9" t="str">
        <f t="shared" si="236"/>
        <v>0.1+0.1+0.1+0.1+0.1+0.1+0.1+0.1+0.1+0.1+0.1+0.1+0.1</v>
      </c>
      <c r="AI161" s="9" t="str">
        <f t="shared" si="237"/>
        <v>被动技能2</v>
      </c>
      <c r="AJ161" s="9">
        <f t="shared" si="238"/>
        <v>4</v>
      </c>
      <c r="AK161" s="9"/>
    </row>
    <row r="162" spans="2:37">
      <c r="B162" s="282"/>
      <c r="C162" s="276"/>
      <c r="D162" s="108">
        <v>13</v>
      </c>
      <c r="E162" s="139">
        <v>30</v>
      </c>
      <c r="F162" s="110">
        <v>-0.1</v>
      </c>
      <c r="G162" s="110">
        <v>0.1</v>
      </c>
      <c r="H162" s="107"/>
      <c r="I162" s="106"/>
      <c r="J162" s="107">
        <v>1</v>
      </c>
      <c r="K162" s="118" t="str">
        <f t="shared" si="250"/>
        <v>3,27</v>
      </c>
      <c r="L162" s="108"/>
      <c r="M162" s="107"/>
      <c r="N162" s="107"/>
      <c r="O162" s="106"/>
      <c r="P162" s="194">
        <f t="shared" si="256"/>
        <v>-0.1</v>
      </c>
      <c r="Q162" s="110">
        <f t="shared" si="257"/>
        <v>0.1</v>
      </c>
      <c r="R162" s="115">
        <f t="shared" ca="1" si="255"/>
        <v>-0.97239692101522635</v>
      </c>
      <c r="S162" s="118" t="s">
        <v>69</v>
      </c>
      <c r="T162" s="139">
        <f t="shared" si="258"/>
        <v>-0.37421538877830141</v>
      </c>
      <c r="U162" s="118" t="s">
        <v>67</v>
      </c>
      <c r="V162" s="192">
        <f t="shared" si="259"/>
        <v>0.37421538877830141</v>
      </c>
      <c r="W162" s="105"/>
      <c r="X162" s="114"/>
      <c r="Y162" s="39">
        <f t="shared" si="227"/>
        <v>4</v>
      </c>
      <c r="Z162" s="39">
        <f t="shared" si="228"/>
        <v>1</v>
      </c>
      <c r="AA162" s="1">
        <f t="shared" si="229"/>
        <v>401</v>
      </c>
      <c r="AB162" s="32" t="str">
        <f t="shared" si="230"/>
        <v>30+30+30+30+30+30+30+30+30+30+30+30+30+30</v>
      </c>
      <c r="AC162" s="9">
        <f t="shared" si="231"/>
        <v>2</v>
      </c>
      <c r="AD162" s="9">
        <f t="shared" si="232"/>
        <v>402</v>
      </c>
      <c r="AE162" s="9" t="str">
        <f t="shared" si="233"/>
        <v>-0.1+-0.1+-0.1+-0.1+-0.1+-0.1+-0.1+-0.1+-0.1+-0.1+-0.1+-0.1+-0.1+-0.1</v>
      </c>
      <c r="AF162" s="9">
        <f t="shared" si="234"/>
        <v>3</v>
      </c>
      <c r="AG162" s="9">
        <f t="shared" si="235"/>
        <v>403</v>
      </c>
      <c r="AH162" s="9" t="str">
        <f t="shared" si="236"/>
        <v>0.1+0.1+0.1+0.1+0.1+0.1+0.1+0.1+0.1+0.1+0.1+0.1+0.1+0.1</v>
      </c>
      <c r="AI162" s="9" t="str">
        <f t="shared" si="237"/>
        <v>被动技能2</v>
      </c>
      <c r="AJ162" s="9">
        <f t="shared" si="238"/>
        <v>4</v>
      </c>
      <c r="AK162" s="9"/>
    </row>
    <row r="163" spans="2:37">
      <c r="B163" s="282"/>
      <c r="C163" s="276"/>
      <c r="D163" s="138">
        <v>14</v>
      </c>
      <c r="E163" s="139">
        <v>30</v>
      </c>
      <c r="F163" s="110">
        <v>-0.1</v>
      </c>
      <c r="G163" s="110">
        <v>0.1</v>
      </c>
      <c r="H163" s="108"/>
      <c r="I163" s="139"/>
      <c r="J163" s="107">
        <v>1</v>
      </c>
      <c r="K163" s="118" t="str">
        <f t="shared" si="250"/>
        <v>3,27</v>
      </c>
      <c r="L163" s="108"/>
      <c r="M163" s="107"/>
      <c r="N163" s="107"/>
      <c r="O163" s="139"/>
      <c r="P163" s="194">
        <f t="shared" si="256"/>
        <v>-0.1</v>
      </c>
      <c r="Q163" s="110">
        <f t="shared" si="257"/>
        <v>0.1</v>
      </c>
      <c r="R163" s="115">
        <f t="shared" ca="1" si="255"/>
        <v>-1.0353740685428867</v>
      </c>
      <c r="S163" s="118" t="s">
        <v>69</v>
      </c>
      <c r="T163" s="139">
        <f t="shared" si="258"/>
        <v>-0.37421538877830141</v>
      </c>
      <c r="U163" s="118" t="s">
        <v>67</v>
      </c>
      <c r="V163" s="192">
        <f t="shared" si="259"/>
        <v>0.37421538877830141</v>
      </c>
      <c r="W163" s="105"/>
      <c r="X163" s="114"/>
      <c r="Y163" s="39">
        <f t="shared" si="227"/>
        <v>4</v>
      </c>
      <c r="Z163" s="39">
        <f t="shared" si="228"/>
        <v>1</v>
      </c>
      <c r="AA163" s="1">
        <f t="shared" si="229"/>
        <v>401</v>
      </c>
      <c r="AB163" s="32" t="str">
        <f t="shared" si="230"/>
        <v>30+30+30+30+30+30+30+30+30+30+30+30+30+30+30</v>
      </c>
      <c r="AC163" s="9">
        <f t="shared" si="231"/>
        <v>2</v>
      </c>
      <c r="AD163" s="9">
        <f t="shared" si="232"/>
        <v>402</v>
      </c>
      <c r="AE163" s="9" t="str">
        <f t="shared" si="233"/>
        <v>-0.1+-0.1+-0.1+-0.1+-0.1+-0.1+-0.1+-0.1+-0.1+-0.1+-0.1+-0.1+-0.1+-0.1+-0.1</v>
      </c>
      <c r="AF163" s="9">
        <f t="shared" si="234"/>
        <v>3</v>
      </c>
      <c r="AG163" s="9">
        <f t="shared" si="235"/>
        <v>403</v>
      </c>
      <c r="AH163" s="9" t="str">
        <f t="shared" si="236"/>
        <v>0.1+0.1+0.1+0.1+0.1+0.1+0.1+0.1+0.1+0.1+0.1+0.1+0.1+0.1+0.1</v>
      </c>
      <c r="AI163" s="9" t="str">
        <f t="shared" si="237"/>
        <v>被动技能2</v>
      </c>
      <c r="AJ163" s="9">
        <f t="shared" si="238"/>
        <v>4</v>
      </c>
      <c r="AK163" s="9"/>
    </row>
    <row r="164" spans="2:37">
      <c r="B164" s="282"/>
      <c r="C164" s="276"/>
      <c r="D164" s="108">
        <v>15</v>
      </c>
      <c r="E164" s="139">
        <v>30</v>
      </c>
      <c r="F164" s="110">
        <v>-0.1</v>
      </c>
      <c r="G164" s="110">
        <v>0.1</v>
      </c>
      <c r="H164" s="107"/>
      <c r="I164" s="110"/>
      <c r="J164" s="107">
        <v>1</v>
      </c>
      <c r="K164" s="118" t="str">
        <f t="shared" si="250"/>
        <v>3,27</v>
      </c>
      <c r="L164" s="108"/>
      <c r="M164" s="107"/>
      <c r="N164" s="107"/>
      <c r="O164" s="110"/>
      <c r="P164" s="194">
        <f t="shared" si="256"/>
        <v>-0.1</v>
      </c>
      <c r="Q164" s="110">
        <f t="shared" si="257"/>
        <v>0.1</v>
      </c>
      <c r="R164" s="115">
        <f t="shared" ca="1" si="255"/>
        <v>-1.09835125433979</v>
      </c>
      <c r="S164" s="118" t="s">
        <v>69</v>
      </c>
      <c r="T164" s="139">
        <f t="shared" si="258"/>
        <v>-0.37421538877830141</v>
      </c>
      <c r="U164" s="118" t="s">
        <v>67</v>
      </c>
      <c r="V164" s="192">
        <f t="shared" si="259"/>
        <v>0.37421538877830141</v>
      </c>
      <c r="W164" s="105"/>
      <c r="X164" s="114"/>
      <c r="Y164" s="39">
        <f t="shared" si="227"/>
        <v>4</v>
      </c>
      <c r="Z164" s="39">
        <f t="shared" si="228"/>
        <v>1</v>
      </c>
      <c r="AA164" s="1">
        <f t="shared" si="229"/>
        <v>401</v>
      </c>
      <c r="AB164" s="32" t="str">
        <f t="shared" si="230"/>
        <v>30+30+30+30+30+30+30+30+30+30+30+30+30+30+30+30</v>
      </c>
      <c r="AC164" s="9">
        <f t="shared" si="231"/>
        <v>2</v>
      </c>
      <c r="AD164" s="9">
        <f t="shared" si="232"/>
        <v>402</v>
      </c>
      <c r="AE164" s="9" t="str">
        <f t="shared" si="233"/>
        <v>-0.1+-0.1+-0.1+-0.1+-0.1+-0.1+-0.1+-0.1+-0.1+-0.1+-0.1+-0.1+-0.1+-0.1+-0.1+-0.1</v>
      </c>
      <c r="AF164" s="9">
        <f t="shared" si="234"/>
        <v>3</v>
      </c>
      <c r="AG164" s="9">
        <f t="shared" si="235"/>
        <v>403</v>
      </c>
      <c r="AH164" s="9" t="str">
        <f t="shared" si="236"/>
        <v>0.1+0.1+0.1+0.1+0.1+0.1+0.1+0.1+0.1+0.1+0.1+0.1+0.1+0.1+0.1+0.1</v>
      </c>
      <c r="AI164" s="9" t="str">
        <f t="shared" si="237"/>
        <v>被动技能2</v>
      </c>
      <c r="AJ164" s="9">
        <f t="shared" si="238"/>
        <v>4</v>
      </c>
      <c r="AK164" s="9"/>
    </row>
    <row r="165" spans="2:37">
      <c r="B165" s="283"/>
      <c r="C165" s="277"/>
      <c r="D165" s="108">
        <v>16</v>
      </c>
      <c r="E165" s="139">
        <v>30</v>
      </c>
      <c r="F165" s="110">
        <v>-0.1</v>
      </c>
      <c r="G165" s="110">
        <v>0.1</v>
      </c>
      <c r="H165" s="107"/>
      <c r="I165" s="106"/>
      <c r="J165" s="107">
        <v>1</v>
      </c>
      <c r="K165" s="118" t="str">
        <f t="shared" si="250"/>
        <v>3,27</v>
      </c>
      <c r="L165" s="108"/>
      <c r="M165" s="107"/>
      <c r="N165" s="107"/>
      <c r="O165" s="106"/>
      <c r="P165" s="194">
        <f t="shared" si="256"/>
        <v>-0.1</v>
      </c>
      <c r="Q165" s="110">
        <f t="shared" si="257"/>
        <v>0.1</v>
      </c>
      <c r="R165" s="115">
        <f t="shared" ca="1" si="255"/>
        <v>-1.1613284784059354</v>
      </c>
      <c r="S165" s="118" t="s">
        <v>69</v>
      </c>
      <c r="T165" s="139">
        <f t="shared" si="258"/>
        <v>-0.37421538877830141</v>
      </c>
      <c r="U165" s="118" t="s">
        <v>67</v>
      </c>
      <c r="V165" s="192">
        <f t="shared" si="259"/>
        <v>0.37421538877830141</v>
      </c>
      <c r="W165" s="105"/>
      <c r="X165" s="114"/>
      <c r="Y165" s="39">
        <f t="shared" si="227"/>
        <v>4</v>
      </c>
      <c r="Z165" s="39">
        <f t="shared" si="228"/>
        <v>1</v>
      </c>
      <c r="AA165" s="1">
        <f t="shared" si="229"/>
        <v>401</v>
      </c>
      <c r="AB165" s="32" t="str">
        <f t="shared" si="230"/>
        <v>30+30+30+30+30+30+30+30+30+30+30+30+30+30+30+30+30</v>
      </c>
      <c r="AC165" s="9">
        <f t="shared" si="231"/>
        <v>2</v>
      </c>
      <c r="AD165" s="9">
        <f t="shared" si="232"/>
        <v>402</v>
      </c>
      <c r="AE165" s="9" t="str">
        <f t="shared" si="233"/>
        <v>-0.1+-0.1+-0.1+-0.1+-0.1+-0.1+-0.1+-0.1+-0.1+-0.1+-0.1+-0.1+-0.1+-0.1+-0.1+-0.1+-0.1</v>
      </c>
      <c r="AF165" s="9">
        <f t="shared" si="234"/>
        <v>3</v>
      </c>
      <c r="AG165" s="9">
        <f t="shared" si="235"/>
        <v>403</v>
      </c>
      <c r="AH165" s="9" t="str">
        <f t="shared" si="236"/>
        <v>0.1+0.1+0.1+0.1+0.1+0.1+0.1+0.1+0.1+0.1+0.1+0.1+0.1+0.1+0.1+0.1+0.1</v>
      </c>
      <c r="AI165" s="9" t="str">
        <f t="shared" si="237"/>
        <v>被动技能2</v>
      </c>
      <c r="AJ165" s="9">
        <f t="shared" si="238"/>
        <v>4</v>
      </c>
      <c r="AK165" s="9"/>
    </row>
    <row r="166" spans="2:37">
      <c r="B166" s="284" t="s">
        <v>160</v>
      </c>
      <c r="C166" s="285" t="s">
        <v>789</v>
      </c>
      <c r="D166" s="224" t="s">
        <v>106</v>
      </c>
      <c r="E166" s="113" t="s">
        <v>62</v>
      </c>
      <c r="F166" s="113"/>
      <c r="G166" s="113"/>
      <c r="H166" s="113"/>
      <c r="I166" s="113"/>
      <c r="J166" s="113" t="s">
        <v>93</v>
      </c>
      <c r="K166" s="113" t="s">
        <v>57</v>
      </c>
      <c r="L166" s="113" t="s">
        <v>822</v>
      </c>
      <c r="M166" s="103"/>
      <c r="N166" s="103"/>
      <c r="O166" s="103"/>
      <c r="P166" s="137" t="s">
        <v>139</v>
      </c>
      <c r="Q166" s="103"/>
      <c r="R166" s="103"/>
      <c r="S166" s="103"/>
      <c r="T166" s="103"/>
      <c r="U166" s="103"/>
      <c r="V166" s="103"/>
      <c r="W166" s="112"/>
      <c r="X166" s="104"/>
      <c r="Y166" s="39">
        <f t="shared" si="227"/>
        <v>5</v>
      </c>
      <c r="Z166" s="39">
        <f t="shared" si="228"/>
        <v>1</v>
      </c>
      <c r="AA166" s="1">
        <f t="shared" si="229"/>
        <v>501</v>
      </c>
      <c r="AB166" s="32" t="str">
        <f t="shared" si="230"/>
        <v/>
      </c>
      <c r="AC166" s="9" t="str">
        <f t="shared" si="231"/>
        <v/>
      </c>
      <c r="AD166" s="9" t="str">
        <f t="shared" si="232"/>
        <v/>
      </c>
      <c r="AE166" s="9" t="str">
        <f t="shared" si="233"/>
        <v/>
      </c>
      <c r="AF166" s="9" t="str">
        <f t="shared" si="234"/>
        <v/>
      </c>
      <c r="AG166" s="9" t="str">
        <f t="shared" si="235"/>
        <v/>
      </c>
      <c r="AH166" s="9" t="str">
        <f t="shared" si="236"/>
        <v/>
      </c>
      <c r="AI166" s="9" t="str">
        <f t="shared" si="237"/>
        <v>被动技能3</v>
      </c>
      <c r="AJ166" s="9">
        <f t="shared" si="238"/>
        <v>5</v>
      </c>
      <c r="AK166" s="9"/>
    </row>
    <row r="167" spans="2:37">
      <c r="B167" s="284"/>
      <c r="C167" s="285"/>
      <c r="D167" s="225">
        <v>0</v>
      </c>
      <c r="E167" s="106">
        <v>0.3</v>
      </c>
      <c r="F167" s="106"/>
      <c r="G167" s="107"/>
      <c r="H167" s="107"/>
      <c r="I167" s="110"/>
      <c r="J167" s="107">
        <f>0.75*0.9</f>
        <v>0.67500000000000004</v>
      </c>
      <c r="K167" s="118">
        <v>0</v>
      </c>
      <c r="L167" s="107">
        <v>0.5</v>
      </c>
      <c r="M167" s="110"/>
      <c r="N167" s="110"/>
      <c r="O167" s="110"/>
      <c r="P167" s="194">
        <f>E167*J167*L167</f>
        <v>0.10125000000000001</v>
      </c>
      <c r="Q167" s="110"/>
      <c r="R167" s="115">
        <f ca="1">IF(T167=0,0,T167*INDEX($AP$49:$BY$65,D167+1,MATCH(S167,$AP$48:$BY$48,0)))+IF(V167="",0,V167*INDEX($AP$49:$BY$65,D167+1,MATCH(U167,$AP$48:$BY$48,0)))</f>
        <v>0.26353384722493867</v>
      </c>
      <c r="S167" s="118" t="s">
        <v>96</v>
      </c>
      <c r="T167" s="139">
        <f t="shared" ref="T167:T174" si="260">辅助效用(K167,0,$D$4,"输出转换",标准系数,"指定将领",P167)</f>
        <v>0.24591093750000001</v>
      </c>
      <c r="U167" s="118"/>
      <c r="V167" s="192"/>
      <c r="W167" s="105"/>
      <c r="X167" s="109"/>
      <c r="Y167" s="39">
        <f t="shared" si="227"/>
        <v>5</v>
      </c>
      <c r="Z167" s="39">
        <f t="shared" si="228"/>
        <v>1</v>
      </c>
      <c r="AA167" s="1">
        <f t="shared" si="229"/>
        <v>501</v>
      </c>
      <c r="AB167" s="32">
        <f t="shared" si="230"/>
        <v>0.3</v>
      </c>
      <c r="AC167" s="9" t="str">
        <f t="shared" si="231"/>
        <v/>
      </c>
      <c r="AD167" s="9" t="str">
        <f t="shared" si="232"/>
        <v/>
      </c>
      <c r="AE167" s="9" t="str">
        <f t="shared" si="233"/>
        <v/>
      </c>
      <c r="AF167" s="9" t="str">
        <f t="shared" si="234"/>
        <v/>
      </c>
      <c r="AG167" s="9" t="str">
        <f t="shared" si="235"/>
        <v/>
      </c>
      <c r="AH167" s="9" t="str">
        <f t="shared" si="236"/>
        <v/>
      </c>
      <c r="AI167" s="9" t="str">
        <f t="shared" si="237"/>
        <v>被动技能3</v>
      </c>
      <c r="AJ167" s="9">
        <f t="shared" si="238"/>
        <v>5</v>
      </c>
      <c r="AK167" s="9"/>
    </row>
    <row r="168" spans="2:37">
      <c r="B168" s="284"/>
      <c r="C168" s="285"/>
      <c r="D168" s="138">
        <v>1</v>
      </c>
      <c r="E168" s="106">
        <v>0.3</v>
      </c>
      <c r="F168" s="106"/>
      <c r="G168" s="107"/>
      <c r="H168" s="107"/>
      <c r="I168" s="106"/>
      <c r="J168" s="107">
        <f t="shared" ref="J168:J183" si="261">0.75*0.9</f>
        <v>0.67500000000000004</v>
      </c>
      <c r="K168" s="118">
        <v>0</v>
      </c>
      <c r="L168" s="107">
        <v>0.6</v>
      </c>
      <c r="M168" s="110"/>
      <c r="N168" s="110"/>
      <c r="O168" s="110"/>
      <c r="P168" s="194">
        <f t="shared" ref="P168:P174" si="262">E168*J168*L168</f>
        <v>0.1215</v>
      </c>
      <c r="Q168" s="110"/>
      <c r="R168" s="115">
        <f t="shared" ref="R168:R183" ca="1" si="263">IF(T168=0,0,T168*INDEX($AP$49:$BY$65,D168+1,MATCH(S168,$AP$48:$BY$48,0)))+IF(V168="",0,V168*INDEX($AP$49:$BY$65,D168+1,MATCH(U168,$AP$48:$BY$48,0)))</f>
        <v>0.35117576302193471</v>
      </c>
      <c r="S168" s="118" t="s">
        <v>96</v>
      </c>
      <c r="T168" s="139">
        <f t="shared" si="260"/>
        <v>0.29509312500000001</v>
      </c>
      <c r="U168" s="118"/>
      <c r="V168" s="192"/>
      <c r="W168" s="105"/>
      <c r="X168" s="111"/>
      <c r="Y168" s="39">
        <f t="shared" si="227"/>
        <v>5</v>
      </c>
      <c r="Z168" s="39">
        <f t="shared" si="228"/>
        <v>1</v>
      </c>
      <c r="AA168" s="1">
        <f t="shared" si="229"/>
        <v>501</v>
      </c>
      <c r="AB168" s="32" t="str">
        <f t="shared" si="230"/>
        <v>0.3+0.3</v>
      </c>
      <c r="AC168" s="9" t="str">
        <f t="shared" si="231"/>
        <v/>
      </c>
      <c r="AD168" s="9" t="str">
        <f t="shared" si="232"/>
        <v/>
      </c>
      <c r="AE168" s="9" t="str">
        <f t="shared" si="233"/>
        <v/>
      </c>
      <c r="AF168" s="9" t="str">
        <f t="shared" si="234"/>
        <v/>
      </c>
      <c r="AG168" s="9" t="str">
        <f t="shared" si="235"/>
        <v/>
      </c>
      <c r="AH168" s="9" t="str">
        <f t="shared" si="236"/>
        <v/>
      </c>
      <c r="AI168" s="9" t="str">
        <f t="shared" si="237"/>
        <v>被动技能3</v>
      </c>
      <c r="AJ168" s="9">
        <f t="shared" si="238"/>
        <v>5</v>
      </c>
      <c r="AK168" s="9"/>
    </row>
    <row r="169" spans="2:37">
      <c r="B169" s="284"/>
      <c r="C169" s="285"/>
      <c r="D169" s="225">
        <v>2</v>
      </c>
      <c r="E169" s="106">
        <v>0.3</v>
      </c>
      <c r="F169" s="106"/>
      <c r="G169" s="107"/>
      <c r="H169" s="108"/>
      <c r="I169" s="139"/>
      <c r="J169" s="107">
        <f t="shared" si="261"/>
        <v>0.67500000000000004</v>
      </c>
      <c r="K169" s="118">
        <v>0</v>
      </c>
      <c r="L169" s="107">
        <v>0.7</v>
      </c>
      <c r="M169" s="110"/>
      <c r="N169" s="110"/>
      <c r="O169" s="110"/>
      <c r="P169" s="194">
        <f t="shared" si="262"/>
        <v>0.14174999999999999</v>
      </c>
      <c r="Q169" s="110"/>
      <c r="R169" s="115">
        <f t="shared" ca="1" si="263"/>
        <v>0.45046275237029065</v>
      </c>
      <c r="S169" s="118" t="s">
        <v>96</v>
      </c>
      <c r="T169" s="139">
        <f t="shared" si="260"/>
        <v>0.34427531249999999</v>
      </c>
      <c r="U169" s="118"/>
      <c r="V169" s="192"/>
      <c r="W169" s="105"/>
      <c r="X169" s="104"/>
      <c r="Y169" s="39">
        <f t="shared" si="227"/>
        <v>5</v>
      </c>
      <c r="Z169" s="39">
        <f t="shared" si="228"/>
        <v>1</v>
      </c>
      <c r="AA169" s="1">
        <f t="shared" si="229"/>
        <v>501</v>
      </c>
      <c r="AB169" s="32" t="str">
        <f t="shared" si="230"/>
        <v>0.3+0.3+0.3</v>
      </c>
      <c r="AC169" s="9" t="str">
        <f t="shared" si="231"/>
        <v/>
      </c>
      <c r="AD169" s="9" t="str">
        <f t="shared" si="232"/>
        <v/>
      </c>
      <c r="AE169" s="9" t="str">
        <f t="shared" si="233"/>
        <v/>
      </c>
      <c r="AF169" s="9" t="str">
        <f t="shared" si="234"/>
        <v/>
      </c>
      <c r="AG169" s="9" t="str">
        <f t="shared" si="235"/>
        <v/>
      </c>
      <c r="AH169" s="9" t="str">
        <f t="shared" si="236"/>
        <v/>
      </c>
      <c r="AI169" s="9" t="str">
        <f t="shared" si="237"/>
        <v>被动技能3</v>
      </c>
      <c r="AJ169" s="9">
        <f t="shared" si="238"/>
        <v>5</v>
      </c>
      <c r="AK169" s="9"/>
    </row>
    <row r="170" spans="2:37">
      <c r="B170" s="284"/>
      <c r="C170" s="285"/>
      <c r="D170" s="138">
        <v>3</v>
      </c>
      <c r="E170" s="106">
        <v>0.3</v>
      </c>
      <c r="F170" s="106"/>
      <c r="G170" s="107"/>
      <c r="H170" s="107"/>
      <c r="I170" s="110"/>
      <c r="J170" s="107">
        <f t="shared" si="261"/>
        <v>0.67500000000000004</v>
      </c>
      <c r="K170" s="118">
        <v>0</v>
      </c>
      <c r="L170" s="107">
        <v>0.8</v>
      </c>
      <c r="M170" s="110"/>
      <c r="N170" s="110"/>
      <c r="O170" s="110"/>
      <c r="P170" s="194">
        <f t="shared" si="262"/>
        <v>0.16200000000000003</v>
      </c>
      <c r="Q170" s="110"/>
      <c r="R170" s="115">
        <f t="shared" ca="1" si="263"/>
        <v>0.56139482588458844</v>
      </c>
      <c r="S170" s="118" t="s">
        <v>96</v>
      </c>
      <c r="T170" s="139">
        <f t="shared" si="260"/>
        <v>0.39345750000000007</v>
      </c>
      <c r="U170" s="118"/>
      <c r="V170" s="192"/>
      <c r="W170" s="105"/>
      <c r="X170" s="109"/>
      <c r="Y170" s="39">
        <f t="shared" si="227"/>
        <v>5</v>
      </c>
      <c r="Z170" s="39">
        <f t="shared" si="228"/>
        <v>1</v>
      </c>
      <c r="AA170" s="1">
        <f t="shared" si="229"/>
        <v>501</v>
      </c>
      <c r="AB170" s="32" t="str">
        <f t="shared" si="230"/>
        <v>0.3+0.3+0.3+0.3</v>
      </c>
      <c r="AC170" s="9" t="str">
        <f t="shared" si="231"/>
        <v/>
      </c>
      <c r="AD170" s="9" t="str">
        <f t="shared" si="232"/>
        <v/>
      </c>
      <c r="AE170" s="9" t="str">
        <f t="shared" si="233"/>
        <v/>
      </c>
      <c r="AF170" s="9" t="str">
        <f t="shared" si="234"/>
        <v/>
      </c>
      <c r="AG170" s="9" t="str">
        <f t="shared" si="235"/>
        <v/>
      </c>
      <c r="AH170" s="9" t="str">
        <f t="shared" si="236"/>
        <v/>
      </c>
      <c r="AI170" s="9" t="str">
        <f t="shared" si="237"/>
        <v>被动技能3</v>
      </c>
      <c r="AJ170" s="9">
        <f t="shared" si="238"/>
        <v>5</v>
      </c>
      <c r="AK170" s="9"/>
    </row>
    <row r="171" spans="2:37">
      <c r="B171" s="284"/>
      <c r="C171" s="285"/>
      <c r="D171" s="225">
        <v>4</v>
      </c>
      <c r="E171" s="106">
        <v>0.3</v>
      </c>
      <c r="F171" s="106"/>
      <c r="G171" s="107"/>
      <c r="H171" s="107"/>
      <c r="I171" s="106"/>
      <c r="J171" s="107">
        <f t="shared" si="261"/>
        <v>0.67500000000000004</v>
      </c>
      <c r="K171" s="118">
        <v>0</v>
      </c>
      <c r="L171" s="107">
        <v>0.9</v>
      </c>
      <c r="M171" s="110"/>
      <c r="N171" s="110"/>
      <c r="O171" s="110"/>
      <c r="P171" s="194">
        <f t="shared" si="262"/>
        <v>0.18225000000000002</v>
      </c>
      <c r="Q171" s="110"/>
      <c r="R171" s="115">
        <f t="shared" ca="1" si="263"/>
        <v>0.68397199417940935</v>
      </c>
      <c r="S171" s="118" t="s">
        <v>96</v>
      </c>
      <c r="T171" s="139">
        <f t="shared" si="260"/>
        <v>0.44263968750000005</v>
      </c>
      <c r="U171" s="118"/>
      <c r="V171" s="192"/>
      <c r="W171" s="105"/>
      <c r="X171" s="111"/>
      <c r="Y171" s="39">
        <f t="shared" si="227"/>
        <v>5</v>
      </c>
      <c r="Z171" s="39">
        <f t="shared" si="228"/>
        <v>1</v>
      </c>
      <c r="AA171" s="1">
        <f t="shared" si="229"/>
        <v>501</v>
      </c>
      <c r="AB171" s="32" t="str">
        <f t="shared" si="230"/>
        <v>0.3+0.3+0.3+0.3+0.3</v>
      </c>
      <c r="AC171" s="9" t="str">
        <f t="shared" si="231"/>
        <v/>
      </c>
      <c r="AD171" s="9" t="str">
        <f t="shared" si="232"/>
        <v/>
      </c>
      <c r="AE171" s="9" t="str">
        <f t="shared" si="233"/>
        <v/>
      </c>
      <c r="AF171" s="9" t="str">
        <f t="shared" si="234"/>
        <v/>
      </c>
      <c r="AG171" s="9" t="str">
        <f t="shared" si="235"/>
        <v/>
      </c>
      <c r="AH171" s="9" t="str">
        <f t="shared" si="236"/>
        <v/>
      </c>
      <c r="AI171" s="9" t="str">
        <f t="shared" si="237"/>
        <v>被动技能3</v>
      </c>
      <c r="AJ171" s="9">
        <f t="shared" si="238"/>
        <v>5</v>
      </c>
      <c r="AK171" s="9"/>
    </row>
    <row r="172" spans="2:37">
      <c r="B172" s="284"/>
      <c r="C172" s="285"/>
      <c r="D172" s="138">
        <v>5</v>
      </c>
      <c r="E172" s="106">
        <v>0.3</v>
      </c>
      <c r="F172" s="106"/>
      <c r="G172" s="107"/>
      <c r="H172" s="108"/>
      <c r="I172" s="139"/>
      <c r="J172" s="107">
        <f t="shared" si="261"/>
        <v>0.67500000000000004</v>
      </c>
      <c r="K172" s="118">
        <v>0</v>
      </c>
      <c r="L172" s="107">
        <v>1</v>
      </c>
      <c r="M172" s="110"/>
      <c r="N172" s="110"/>
      <c r="O172" s="110"/>
      <c r="P172" s="194">
        <f t="shared" si="262"/>
        <v>0.20250000000000001</v>
      </c>
      <c r="Q172" s="110"/>
      <c r="R172" s="115">
        <f t="shared" ca="1" si="263"/>
        <v>0.81819426786933513</v>
      </c>
      <c r="S172" s="118" t="s">
        <v>96</v>
      </c>
      <c r="T172" s="139">
        <f t="shared" si="260"/>
        <v>0.49182187500000002</v>
      </c>
      <c r="U172" s="118"/>
      <c r="V172" s="192"/>
      <c r="W172" s="105"/>
      <c r="X172" s="104"/>
      <c r="Y172" s="39">
        <f t="shared" si="227"/>
        <v>5</v>
      </c>
      <c r="Z172" s="39">
        <f t="shared" si="228"/>
        <v>1</v>
      </c>
      <c r="AA172" s="1">
        <f t="shared" si="229"/>
        <v>501</v>
      </c>
      <c r="AB172" s="32" t="str">
        <f t="shared" si="230"/>
        <v>0.3+0.3+0.3+0.3+0.3+0.3</v>
      </c>
      <c r="AC172" s="9" t="str">
        <f t="shared" si="231"/>
        <v/>
      </c>
      <c r="AD172" s="9" t="str">
        <f t="shared" si="232"/>
        <v/>
      </c>
      <c r="AE172" s="9" t="str">
        <f t="shared" si="233"/>
        <v/>
      </c>
      <c r="AF172" s="9" t="str">
        <f t="shared" si="234"/>
        <v/>
      </c>
      <c r="AG172" s="9" t="str">
        <f t="shared" si="235"/>
        <v/>
      </c>
      <c r="AH172" s="9" t="str">
        <f t="shared" si="236"/>
        <v/>
      </c>
      <c r="AI172" s="9" t="str">
        <f t="shared" si="237"/>
        <v>被动技能3</v>
      </c>
      <c r="AJ172" s="9">
        <f t="shared" si="238"/>
        <v>5</v>
      </c>
      <c r="AK172" s="9"/>
    </row>
    <row r="173" spans="2:37">
      <c r="B173" s="284"/>
      <c r="C173" s="285"/>
      <c r="D173" s="225">
        <v>6</v>
      </c>
      <c r="E173" s="106">
        <v>0.3</v>
      </c>
      <c r="F173" s="106"/>
      <c r="G173" s="107"/>
      <c r="H173" s="107"/>
      <c r="I173" s="110"/>
      <c r="J173" s="107">
        <f t="shared" si="261"/>
        <v>0.67500000000000004</v>
      </c>
      <c r="K173" s="118">
        <v>0</v>
      </c>
      <c r="L173" s="107">
        <v>1</v>
      </c>
      <c r="M173" s="110"/>
      <c r="N173" s="110"/>
      <c r="O173" s="110"/>
      <c r="P173" s="194">
        <f t="shared" si="262"/>
        <v>0.20250000000000001</v>
      </c>
      <c r="Q173" s="110"/>
      <c r="R173" s="115">
        <f t="shared" ca="1" si="263"/>
        <v>0.87641968869904352</v>
      </c>
      <c r="S173" s="118" t="s">
        <v>96</v>
      </c>
      <c r="T173" s="139">
        <f t="shared" si="260"/>
        <v>0.49182187500000002</v>
      </c>
      <c r="U173" s="118"/>
      <c r="V173" s="192"/>
      <c r="W173" s="105"/>
      <c r="X173" s="109"/>
      <c r="Y173" s="39">
        <f t="shared" si="227"/>
        <v>5</v>
      </c>
      <c r="Z173" s="39">
        <f t="shared" si="228"/>
        <v>1</v>
      </c>
      <c r="AA173" s="1">
        <f t="shared" si="229"/>
        <v>501</v>
      </c>
      <c r="AB173" s="32" t="str">
        <f t="shared" si="230"/>
        <v>0.3+0.3+0.3+0.3+0.3+0.3+0.3</v>
      </c>
      <c r="AC173" s="9" t="str">
        <f t="shared" si="231"/>
        <v/>
      </c>
      <c r="AD173" s="9" t="str">
        <f t="shared" si="232"/>
        <v/>
      </c>
      <c r="AE173" s="9" t="str">
        <f t="shared" si="233"/>
        <v/>
      </c>
      <c r="AF173" s="9" t="str">
        <f t="shared" si="234"/>
        <v/>
      </c>
      <c r="AG173" s="9" t="str">
        <f t="shared" si="235"/>
        <v/>
      </c>
      <c r="AH173" s="9" t="str">
        <f t="shared" si="236"/>
        <v/>
      </c>
      <c r="AI173" s="9" t="str">
        <f t="shared" si="237"/>
        <v>被动技能3</v>
      </c>
      <c r="AJ173" s="9">
        <f t="shared" si="238"/>
        <v>5</v>
      </c>
      <c r="AK173" s="9"/>
    </row>
    <row r="174" spans="2:37">
      <c r="B174" s="284"/>
      <c r="C174" s="285"/>
      <c r="D174" s="226">
        <v>7</v>
      </c>
      <c r="E174" s="106">
        <v>0.3</v>
      </c>
      <c r="F174" s="106"/>
      <c r="G174" s="107"/>
      <c r="H174" s="108"/>
      <c r="I174" s="139"/>
      <c r="J174" s="107">
        <f t="shared" si="261"/>
        <v>0.67500000000000004</v>
      </c>
      <c r="K174" s="118">
        <v>0</v>
      </c>
      <c r="L174" s="107">
        <v>1</v>
      </c>
      <c r="M174" s="110"/>
      <c r="N174" s="110"/>
      <c r="O174" s="110"/>
      <c r="P174" s="194">
        <f t="shared" si="262"/>
        <v>0.20250000000000001</v>
      </c>
      <c r="Q174" s="110"/>
      <c r="R174" s="115">
        <f t="shared" ca="1" si="263"/>
        <v>0.93464514491069006</v>
      </c>
      <c r="S174" s="118" t="s">
        <v>96</v>
      </c>
      <c r="T174" s="139">
        <f t="shared" si="260"/>
        <v>0.49182187500000002</v>
      </c>
      <c r="U174" s="118"/>
      <c r="V174" s="192"/>
      <c r="W174" s="105"/>
      <c r="X174" s="104"/>
      <c r="Y174" s="39">
        <f t="shared" si="227"/>
        <v>5</v>
      </c>
      <c r="Z174" s="39">
        <f t="shared" si="228"/>
        <v>1</v>
      </c>
      <c r="AA174" s="1">
        <f t="shared" si="229"/>
        <v>501</v>
      </c>
      <c r="AB174" s="32" t="str">
        <f t="shared" si="230"/>
        <v>0.3+0.3+0.3+0.3+0.3+0.3+0.3+0.3</v>
      </c>
      <c r="AC174" s="9" t="str">
        <f t="shared" si="231"/>
        <v/>
      </c>
      <c r="AD174" s="9" t="str">
        <f t="shared" si="232"/>
        <v/>
      </c>
      <c r="AE174" s="9" t="str">
        <f t="shared" si="233"/>
        <v/>
      </c>
      <c r="AF174" s="9" t="str">
        <f t="shared" si="234"/>
        <v/>
      </c>
      <c r="AG174" s="9" t="str">
        <f t="shared" si="235"/>
        <v/>
      </c>
      <c r="AH174" s="9" t="str">
        <f t="shared" si="236"/>
        <v/>
      </c>
      <c r="AI174" s="9" t="str">
        <f t="shared" si="237"/>
        <v>被动技能3</v>
      </c>
      <c r="AJ174" s="9">
        <f t="shared" si="238"/>
        <v>5</v>
      </c>
      <c r="AK174" s="9"/>
    </row>
    <row r="175" spans="2:37">
      <c r="B175" s="284"/>
      <c r="C175" s="285"/>
      <c r="D175" s="225">
        <v>8</v>
      </c>
      <c r="E175" s="106">
        <v>0.3</v>
      </c>
      <c r="F175" s="106"/>
      <c r="G175" s="107"/>
      <c r="H175" s="107"/>
      <c r="I175" s="110"/>
      <c r="J175" s="107">
        <f t="shared" si="261"/>
        <v>0.67500000000000004</v>
      </c>
      <c r="K175" s="118">
        <v>0</v>
      </c>
      <c r="L175" s="107">
        <v>1</v>
      </c>
      <c r="M175" s="110"/>
      <c r="N175" s="110"/>
      <c r="O175" s="110"/>
      <c r="P175" s="194">
        <f t="shared" ref="P175:P183" si="264">E175*J175*L175</f>
        <v>0.20250000000000001</v>
      </c>
      <c r="Q175" s="110"/>
      <c r="R175" s="115">
        <f t="shared" ca="1" si="263"/>
        <v>0.99287063650427609</v>
      </c>
      <c r="S175" s="118" t="s">
        <v>96</v>
      </c>
      <c r="T175" s="139">
        <f t="shared" ref="T175:T183" si="265">辅助效用(K175,0,$D$4,"输出转换",标准系数,"指定将领",P175)</f>
        <v>0.49182187500000002</v>
      </c>
      <c r="U175" s="118"/>
      <c r="V175" s="192"/>
      <c r="W175" s="105"/>
      <c r="X175" s="109"/>
      <c r="Y175" s="39">
        <f t="shared" si="227"/>
        <v>5</v>
      </c>
      <c r="Z175" s="39">
        <f t="shared" si="228"/>
        <v>1</v>
      </c>
      <c r="AA175" s="1">
        <f t="shared" si="229"/>
        <v>501</v>
      </c>
      <c r="AB175" s="32" t="str">
        <f t="shared" si="230"/>
        <v>0.3+0.3+0.3+0.3+0.3+0.3+0.3+0.3+0.3</v>
      </c>
      <c r="AC175" s="9" t="str">
        <f t="shared" si="231"/>
        <v/>
      </c>
      <c r="AD175" s="9" t="str">
        <f t="shared" si="232"/>
        <v/>
      </c>
      <c r="AE175" s="9" t="str">
        <f t="shared" si="233"/>
        <v/>
      </c>
      <c r="AF175" s="9" t="str">
        <f t="shared" si="234"/>
        <v/>
      </c>
      <c r="AG175" s="9" t="str">
        <f t="shared" si="235"/>
        <v/>
      </c>
      <c r="AH175" s="9" t="str">
        <f t="shared" si="236"/>
        <v/>
      </c>
      <c r="AI175" s="9" t="str">
        <f t="shared" si="237"/>
        <v>被动技能3</v>
      </c>
      <c r="AJ175" s="9">
        <f t="shared" si="238"/>
        <v>5</v>
      </c>
      <c r="AK175" s="9"/>
    </row>
    <row r="176" spans="2:37">
      <c r="B176" s="284"/>
      <c r="C176" s="285"/>
      <c r="D176" s="226">
        <v>9</v>
      </c>
      <c r="E176" s="106">
        <v>0.3</v>
      </c>
      <c r="F176" s="106"/>
      <c r="G176" s="107"/>
      <c r="H176" s="108"/>
      <c r="I176" s="139"/>
      <c r="J176" s="107">
        <f t="shared" si="261"/>
        <v>0.67500000000000004</v>
      </c>
      <c r="K176" s="118">
        <v>0</v>
      </c>
      <c r="L176" s="107">
        <v>1</v>
      </c>
      <c r="M176" s="110"/>
      <c r="N176" s="110"/>
      <c r="O176" s="110"/>
      <c r="P176" s="194">
        <f t="shared" si="264"/>
        <v>0.20250000000000001</v>
      </c>
      <c r="Q176" s="110"/>
      <c r="R176" s="115">
        <f t="shared" ca="1" si="263"/>
        <v>1.0510961634798006</v>
      </c>
      <c r="S176" s="118" t="s">
        <v>96</v>
      </c>
      <c r="T176" s="139">
        <f t="shared" si="265"/>
        <v>0.49182187500000002</v>
      </c>
      <c r="U176" s="118"/>
      <c r="V176" s="192"/>
      <c r="W176" s="105"/>
      <c r="X176" s="104"/>
      <c r="Y176" s="39">
        <f t="shared" si="227"/>
        <v>5</v>
      </c>
      <c r="Z176" s="39">
        <f t="shared" si="228"/>
        <v>1</v>
      </c>
      <c r="AA176" s="1">
        <f t="shared" si="229"/>
        <v>501</v>
      </c>
      <c r="AB176" s="32" t="str">
        <f t="shared" si="230"/>
        <v>0.3+0.3+0.3+0.3+0.3+0.3+0.3+0.3+0.3+0.3</v>
      </c>
      <c r="AC176" s="9" t="str">
        <f t="shared" si="231"/>
        <v/>
      </c>
      <c r="AD176" s="9" t="str">
        <f t="shared" si="232"/>
        <v/>
      </c>
      <c r="AE176" s="9" t="str">
        <f t="shared" si="233"/>
        <v/>
      </c>
      <c r="AF176" s="9" t="str">
        <f t="shared" si="234"/>
        <v/>
      </c>
      <c r="AG176" s="9" t="str">
        <f t="shared" si="235"/>
        <v/>
      </c>
      <c r="AH176" s="9" t="str">
        <f t="shared" si="236"/>
        <v/>
      </c>
      <c r="AI176" s="9" t="str">
        <f t="shared" si="237"/>
        <v>被动技能3</v>
      </c>
      <c r="AJ176" s="9">
        <f t="shared" si="238"/>
        <v>5</v>
      </c>
      <c r="AK176" s="9"/>
    </row>
    <row r="177" spans="2:37">
      <c r="B177" s="284"/>
      <c r="C177" s="285"/>
      <c r="D177" s="225">
        <v>10</v>
      </c>
      <c r="E177" s="106">
        <v>0.3</v>
      </c>
      <c r="F177" s="106"/>
      <c r="G177" s="107"/>
      <c r="H177" s="107"/>
      <c r="I177" s="110"/>
      <c r="J177" s="107">
        <f t="shared" si="261"/>
        <v>0.67500000000000004</v>
      </c>
      <c r="K177" s="118">
        <v>0</v>
      </c>
      <c r="L177" s="107">
        <v>1</v>
      </c>
      <c r="M177" s="110"/>
      <c r="N177" s="110"/>
      <c r="O177" s="110"/>
      <c r="P177" s="194">
        <f t="shared" si="264"/>
        <v>0.20250000000000001</v>
      </c>
      <c r="Q177" s="110"/>
      <c r="R177" s="115">
        <f t="shared" ca="1" si="263"/>
        <v>1.1093217258372641</v>
      </c>
      <c r="S177" s="118" t="s">
        <v>96</v>
      </c>
      <c r="T177" s="139">
        <f t="shared" si="265"/>
        <v>0.49182187500000002</v>
      </c>
      <c r="U177" s="118"/>
      <c r="V177" s="192"/>
      <c r="W177" s="105"/>
      <c r="X177" s="109"/>
      <c r="Y177" s="39">
        <f t="shared" si="227"/>
        <v>5</v>
      </c>
      <c r="Z177" s="39">
        <f t="shared" si="228"/>
        <v>1</v>
      </c>
      <c r="AA177" s="1">
        <f t="shared" si="229"/>
        <v>501</v>
      </c>
      <c r="AB177" s="32" t="str">
        <f t="shared" si="230"/>
        <v>0.3+0.3+0.3+0.3+0.3+0.3+0.3+0.3+0.3+0.3+0.3</v>
      </c>
      <c r="AC177" s="9" t="str">
        <f t="shared" si="231"/>
        <v/>
      </c>
      <c r="AD177" s="9" t="str">
        <f t="shared" si="232"/>
        <v/>
      </c>
      <c r="AE177" s="9" t="str">
        <f t="shared" si="233"/>
        <v/>
      </c>
      <c r="AF177" s="9" t="str">
        <f t="shared" si="234"/>
        <v/>
      </c>
      <c r="AG177" s="9" t="str">
        <f t="shared" si="235"/>
        <v/>
      </c>
      <c r="AH177" s="9" t="str">
        <f t="shared" si="236"/>
        <v/>
      </c>
      <c r="AI177" s="9" t="str">
        <f t="shared" si="237"/>
        <v>被动技能3</v>
      </c>
      <c r="AJ177" s="9">
        <f t="shared" si="238"/>
        <v>5</v>
      </c>
      <c r="AK177" s="9"/>
    </row>
    <row r="178" spans="2:37">
      <c r="B178" s="284"/>
      <c r="C178" s="285"/>
      <c r="D178" s="226">
        <v>11</v>
      </c>
      <c r="E178" s="106">
        <v>0.3</v>
      </c>
      <c r="F178" s="106"/>
      <c r="G178" s="107"/>
      <c r="H178" s="108"/>
      <c r="I178" s="139"/>
      <c r="J178" s="107">
        <f t="shared" si="261"/>
        <v>0.67500000000000004</v>
      </c>
      <c r="K178" s="118">
        <v>0</v>
      </c>
      <c r="L178" s="107">
        <v>1</v>
      </c>
      <c r="M178" s="110"/>
      <c r="N178" s="110"/>
      <c r="O178" s="110"/>
      <c r="P178" s="194">
        <f t="shared" si="264"/>
        <v>0.20250000000000001</v>
      </c>
      <c r="Q178" s="110"/>
      <c r="R178" s="115">
        <f t="shared" ca="1" si="263"/>
        <v>1.167547323576666</v>
      </c>
      <c r="S178" s="118" t="s">
        <v>96</v>
      </c>
      <c r="T178" s="139">
        <f t="shared" si="265"/>
        <v>0.49182187500000002</v>
      </c>
      <c r="U178" s="118"/>
      <c r="V178" s="192"/>
      <c r="W178" s="105"/>
      <c r="X178" s="104"/>
      <c r="Y178" s="39">
        <f t="shared" si="227"/>
        <v>5</v>
      </c>
      <c r="Z178" s="39">
        <f t="shared" si="228"/>
        <v>1</v>
      </c>
      <c r="AA178" s="1">
        <f t="shared" si="229"/>
        <v>501</v>
      </c>
      <c r="AB178" s="32" t="str">
        <f t="shared" si="230"/>
        <v>0.3+0.3+0.3+0.3+0.3+0.3+0.3+0.3+0.3+0.3+0.3+0.3</v>
      </c>
      <c r="AC178" s="9" t="str">
        <f t="shared" si="231"/>
        <v/>
      </c>
      <c r="AD178" s="9" t="str">
        <f t="shared" si="232"/>
        <v/>
      </c>
      <c r="AE178" s="9" t="str">
        <f t="shared" si="233"/>
        <v/>
      </c>
      <c r="AF178" s="9" t="str">
        <f t="shared" si="234"/>
        <v/>
      </c>
      <c r="AG178" s="9" t="str">
        <f t="shared" si="235"/>
        <v/>
      </c>
      <c r="AH178" s="9" t="str">
        <f t="shared" si="236"/>
        <v/>
      </c>
      <c r="AI178" s="9" t="str">
        <f t="shared" si="237"/>
        <v>被动技能3</v>
      </c>
      <c r="AJ178" s="9">
        <f t="shared" si="238"/>
        <v>5</v>
      </c>
      <c r="AK178" s="9"/>
    </row>
    <row r="179" spans="2:37">
      <c r="B179" s="284"/>
      <c r="C179" s="285"/>
      <c r="D179" s="225">
        <v>12</v>
      </c>
      <c r="E179" s="106">
        <v>0.3</v>
      </c>
      <c r="F179" s="106"/>
      <c r="G179" s="107"/>
      <c r="H179" s="107"/>
      <c r="I179" s="110"/>
      <c r="J179" s="107">
        <f t="shared" si="261"/>
        <v>0.67500000000000004</v>
      </c>
      <c r="K179" s="118">
        <v>0</v>
      </c>
      <c r="L179" s="107">
        <v>1</v>
      </c>
      <c r="M179" s="110"/>
      <c r="N179" s="110"/>
      <c r="O179" s="110"/>
      <c r="P179" s="194">
        <f t="shared" si="264"/>
        <v>0.20250000000000001</v>
      </c>
      <c r="Q179" s="110"/>
      <c r="R179" s="115">
        <f t="shared" ca="1" si="263"/>
        <v>1.2257729566980076</v>
      </c>
      <c r="S179" s="118" t="s">
        <v>96</v>
      </c>
      <c r="T179" s="139">
        <f t="shared" si="265"/>
        <v>0.49182187500000002</v>
      </c>
      <c r="U179" s="118"/>
      <c r="V179" s="192"/>
      <c r="W179" s="105"/>
      <c r="X179" s="109"/>
      <c r="Y179" s="39">
        <f t="shared" si="227"/>
        <v>5</v>
      </c>
      <c r="Z179" s="39">
        <f t="shared" si="228"/>
        <v>1</v>
      </c>
      <c r="AA179" s="1">
        <f t="shared" si="229"/>
        <v>501</v>
      </c>
      <c r="AB179" s="32" t="str">
        <f t="shared" si="230"/>
        <v>0.3+0.3+0.3+0.3+0.3+0.3+0.3+0.3+0.3+0.3+0.3+0.3+0.3</v>
      </c>
      <c r="AC179" s="9" t="str">
        <f t="shared" si="231"/>
        <v/>
      </c>
      <c r="AD179" s="9" t="str">
        <f t="shared" si="232"/>
        <v/>
      </c>
      <c r="AE179" s="9" t="str">
        <f t="shared" si="233"/>
        <v/>
      </c>
      <c r="AF179" s="9" t="str">
        <f t="shared" si="234"/>
        <v/>
      </c>
      <c r="AG179" s="9" t="str">
        <f t="shared" si="235"/>
        <v/>
      </c>
      <c r="AH179" s="9" t="str">
        <f t="shared" si="236"/>
        <v/>
      </c>
      <c r="AI179" s="9" t="str">
        <f t="shared" si="237"/>
        <v>被动技能3</v>
      </c>
      <c r="AJ179" s="9">
        <f t="shared" si="238"/>
        <v>5</v>
      </c>
      <c r="AK179" s="9"/>
    </row>
    <row r="180" spans="2:37">
      <c r="B180" s="284"/>
      <c r="C180" s="285"/>
      <c r="D180" s="226">
        <v>13</v>
      </c>
      <c r="E180" s="106">
        <v>0.3</v>
      </c>
      <c r="F180" s="106"/>
      <c r="G180" s="107"/>
      <c r="H180" s="108"/>
      <c r="I180" s="139"/>
      <c r="J180" s="107">
        <f t="shared" si="261"/>
        <v>0.67500000000000004</v>
      </c>
      <c r="K180" s="118">
        <v>0</v>
      </c>
      <c r="L180" s="107">
        <v>1</v>
      </c>
      <c r="M180" s="110"/>
      <c r="N180" s="110"/>
      <c r="O180" s="110"/>
      <c r="P180" s="194">
        <f t="shared" si="264"/>
        <v>0.20250000000000001</v>
      </c>
      <c r="Q180" s="110"/>
      <c r="R180" s="115">
        <f t="shared" ca="1" si="263"/>
        <v>1.2839986252012876</v>
      </c>
      <c r="S180" s="118" t="s">
        <v>96</v>
      </c>
      <c r="T180" s="139">
        <f t="shared" si="265"/>
        <v>0.49182187500000002</v>
      </c>
      <c r="U180" s="118"/>
      <c r="V180" s="192"/>
      <c r="W180" s="105"/>
      <c r="X180" s="104"/>
      <c r="Y180" s="39">
        <f t="shared" si="227"/>
        <v>5</v>
      </c>
      <c r="Z180" s="39">
        <f t="shared" si="228"/>
        <v>1</v>
      </c>
      <c r="AA180" s="1">
        <f t="shared" si="229"/>
        <v>501</v>
      </c>
      <c r="AB180" s="32" t="str">
        <f t="shared" si="230"/>
        <v>0.3+0.3+0.3+0.3+0.3+0.3+0.3+0.3+0.3+0.3+0.3+0.3+0.3+0.3</v>
      </c>
      <c r="AC180" s="9" t="str">
        <f t="shared" si="231"/>
        <v/>
      </c>
      <c r="AD180" s="9" t="str">
        <f t="shared" si="232"/>
        <v/>
      </c>
      <c r="AE180" s="9" t="str">
        <f t="shared" si="233"/>
        <v/>
      </c>
      <c r="AF180" s="9" t="str">
        <f t="shared" si="234"/>
        <v/>
      </c>
      <c r="AG180" s="9" t="str">
        <f t="shared" si="235"/>
        <v/>
      </c>
      <c r="AH180" s="9" t="str">
        <f t="shared" si="236"/>
        <v/>
      </c>
      <c r="AI180" s="9" t="str">
        <f t="shared" si="237"/>
        <v>被动技能3</v>
      </c>
      <c r="AJ180" s="9">
        <f t="shared" si="238"/>
        <v>5</v>
      </c>
      <c r="AK180" s="9"/>
    </row>
    <row r="181" spans="2:37">
      <c r="B181" s="284"/>
      <c r="C181" s="285"/>
      <c r="D181" s="225">
        <v>14</v>
      </c>
      <c r="E181" s="106">
        <v>0.3</v>
      </c>
      <c r="F181" s="106"/>
      <c r="G181" s="107"/>
      <c r="H181" s="107"/>
      <c r="I181" s="110"/>
      <c r="J181" s="107">
        <f t="shared" si="261"/>
        <v>0.67500000000000004</v>
      </c>
      <c r="K181" s="118">
        <v>0</v>
      </c>
      <c r="L181" s="107">
        <v>1</v>
      </c>
      <c r="M181" s="110"/>
      <c r="N181" s="110"/>
      <c r="O181" s="110"/>
      <c r="P181" s="194">
        <f t="shared" si="264"/>
        <v>0.20250000000000001</v>
      </c>
      <c r="Q181" s="110"/>
      <c r="R181" s="115">
        <f t="shared" ca="1" si="263"/>
        <v>1.3422243290865064</v>
      </c>
      <c r="S181" s="118" t="s">
        <v>96</v>
      </c>
      <c r="T181" s="139">
        <f t="shared" si="265"/>
        <v>0.49182187500000002</v>
      </c>
      <c r="U181" s="118"/>
      <c r="V181" s="192"/>
      <c r="W181" s="105"/>
      <c r="X181" s="109"/>
      <c r="Y181" s="39">
        <f t="shared" si="227"/>
        <v>5</v>
      </c>
      <c r="Z181" s="39">
        <f t="shared" si="228"/>
        <v>1</v>
      </c>
      <c r="AA181" s="1">
        <f t="shared" si="229"/>
        <v>501</v>
      </c>
      <c r="AB181" s="32" t="str">
        <f t="shared" si="230"/>
        <v>0.3+0.3+0.3+0.3+0.3+0.3+0.3+0.3+0.3+0.3+0.3+0.3+0.3+0.3+0.3</v>
      </c>
      <c r="AC181" s="9" t="str">
        <f t="shared" si="231"/>
        <v/>
      </c>
      <c r="AD181" s="9" t="str">
        <f t="shared" si="232"/>
        <v/>
      </c>
      <c r="AE181" s="9" t="str">
        <f t="shared" si="233"/>
        <v/>
      </c>
      <c r="AF181" s="9" t="str">
        <f t="shared" si="234"/>
        <v/>
      </c>
      <c r="AG181" s="9" t="str">
        <f t="shared" si="235"/>
        <v/>
      </c>
      <c r="AH181" s="9" t="str">
        <f t="shared" si="236"/>
        <v/>
      </c>
      <c r="AI181" s="9" t="str">
        <f t="shared" si="237"/>
        <v>被动技能3</v>
      </c>
      <c r="AJ181" s="9">
        <f t="shared" si="238"/>
        <v>5</v>
      </c>
      <c r="AK181" s="9"/>
    </row>
    <row r="182" spans="2:37">
      <c r="B182" s="284"/>
      <c r="C182" s="285"/>
      <c r="D182" s="226">
        <v>15</v>
      </c>
      <c r="E182" s="106">
        <v>0.3</v>
      </c>
      <c r="F182" s="106"/>
      <c r="G182" s="107"/>
      <c r="H182" s="108"/>
      <c r="I182" s="139"/>
      <c r="J182" s="107">
        <f t="shared" si="261"/>
        <v>0.67500000000000004</v>
      </c>
      <c r="K182" s="118">
        <v>0</v>
      </c>
      <c r="L182" s="107">
        <v>1</v>
      </c>
      <c r="M182" s="110"/>
      <c r="N182" s="110"/>
      <c r="O182" s="110"/>
      <c r="P182" s="194">
        <f t="shared" si="264"/>
        <v>0.20250000000000001</v>
      </c>
      <c r="Q182" s="110"/>
      <c r="R182" s="115">
        <f t="shared" ca="1" si="263"/>
        <v>1.400450068353664</v>
      </c>
      <c r="S182" s="118" t="s">
        <v>96</v>
      </c>
      <c r="T182" s="139">
        <f t="shared" si="265"/>
        <v>0.49182187500000002</v>
      </c>
      <c r="U182" s="118"/>
      <c r="V182" s="192"/>
      <c r="W182" s="105"/>
      <c r="X182" s="104"/>
      <c r="Y182" s="39">
        <f t="shared" si="227"/>
        <v>5</v>
      </c>
      <c r="Z182" s="39">
        <f t="shared" si="228"/>
        <v>1</v>
      </c>
      <c r="AA182" s="1">
        <f t="shared" si="229"/>
        <v>501</v>
      </c>
      <c r="AB182" s="32" t="str">
        <f t="shared" si="230"/>
        <v>0.3+0.3+0.3+0.3+0.3+0.3+0.3+0.3+0.3+0.3+0.3+0.3+0.3+0.3+0.3+0.3</v>
      </c>
      <c r="AC182" s="9" t="str">
        <f t="shared" si="231"/>
        <v/>
      </c>
      <c r="AD182" s="9" t="str">
        <f t="shared" si="232"/>
        <v/>
      </c>
      <c r="AE182" s="9" t="str">
        <f t="shared" si="233"/>
        <v/>
      </c>
      <c r="AF182" s="9" t="str">
        <f t="shared" si="234"/>
        <v/>
      </c>
      <c r="AG182" s="9" t="str">
        <f t="shared" si="235"/>
        <v/>
      </c>
      <c r="AH182" s="9" t="str">
        <f t="shared" si="236"/>
        <v/>
      </c>
      <c r="AI182" s="9" t="str">
        <f t="shared" si="237"/>
        <v>被动技能3</v>
      </c>
      <c r="AJ182" s="9">
        <f t="shared" si="238"/>
        <v>5</v>
      </c>
      <c r="AK182" s="9"/>
    </row>
    <row r="183" spans="2:37">
      <c r="B183" s="284"/>
      <c r="C183" s="285"/>
      <c r="D183" s="225">
        <v>16</v>
      </c>
      <c r="E183" s="106">
        <v>0.3</v>
      </c>
      <c r="F183" s="106"/>
      <c r="G183" s="107"/>
      <c r="H183" s="107"/>
      <c r="I183" s="110"/>
      <c r="J183" s="107">
        <f t="shared" si="261"/>
        <v>0.67500000000000004</v>
      </c>
      <c r="K183" s="118">
        <v>0</v>
      </c>
      <c r="L183" s="107">
        <v>1</v>
      </c>
      <c r="M183" s="110"/>
      <c r="N183" s="110"/>
      <c r="O183" s="110"/>
      <c r="P183" s="194">
        <f t="shared" si="264"/>
        <v>0.20250000000000001</v>
      </c>
      <c r="Q183" s="110"/>
      <c r="R183" s="115">
        <f t="shared" ca="1" si="263"/>
        <v>1.4586758430027607</v>
      </c>
      <c r="S183" s="118" t="s">
        <v>96</v>
      </c>
      <c r="T183" s="139">
        <f t="shared" si="265"/>
        <v>0.49182187500000002</v>
      </c>
      <c r="U183" s="118"/>
      <c r="V183" s="192"/>
      <c r="W183" s="105"/>
      <c r="X183" s="109"/>
      <c r="Y183" s="39">
        <f t="shared" si="227"/>
        <v>5</v>
      </c>
      <c r="Z183" s="39">
        <f t="shared" si="228"/>
        <v>1</v>
      </c>
      <c r="AA183" s="1">
        <f t="shared" si="229"/>
        <v>501</v>
      </c>
      <c r="AB183" s="32" t="str">
        <f t="shared" si="230"/>
        <v>0.3+0.3+0.3+0.3+0.3+0.3+0.3+0.3+0.3+0.3+0.3+0.3+0.3+0.3+0.3+0.3+0.3</v>
      </c>
      <c r="AC183" s="9" t="str">
        <f t="shared" si="231"/>
        <v/>
      </c>
      <c r="AD183" s="9" t="str">
        <f t="shared" si="232"/>
        <v/>
      </c>
      <c r="AE183" s="9" t="str">
        <f t="shared" si="233"/>
        <v/>
      </c>
      <c r="AF183" s="9" t="str">
        <f t="shared" si="234"/>
        <v/>
      </c>
      <c r="AG183" s="9" t="str">
        <f t="shared" si="235"/>
        <v/>
      </c>
      <c r="AH183" s="9" t="str">
        <f t="shared" si="236"/>
        <v/>
      </c>
      <c r="AI183" s="9" t="str">
        <f t="shared" si="237"/>
        <v>被动技能3</v>
      </c>
      <c r="AJ183" s="9">
        <f t="shared" si="238"/>
        <v>5</v>
      </c>
      <c r="AK183" s="9"/>
    </row>
    <row r="184" spans="2:37">
      <c r="Y184" s="39">
        <f t="shared" si="227"/>
        <v>5</v>
      </c>
      <c r="Z184" s="39">
        <f t="shared" si="228"/>
        <v>1</v>
      </c>
      <c r="AA184" s="1">
        <f t="shared" si="229"/>
        <v>501</v>
      </c>
      <c r="AB184" s="32">
        <f t="shared" si="230"/>
        <v>0</v>
      </c>
      <c r="AC184" s="9" t="str">
        <f t="shared" si="231"/>
        <v/>
      </c>
      <c r="AD184" s="9" t="str">
        <f t="shared" si="232"/>
        <v/>
      </c>
      <c r="AE184" s="9" t="str">
        <f t="shared" si="233"/>
        <v/>
      </c>
      <c r="AF184" s="9" t="str">
        <f t="shared" si="234"/>
        <v/>
      </c>
      <c r="AG184" s="9" t="str">
        <f t="shared" si="235"/>
        <v/>
      </c>
      <c r="AH184" s="9" t="str">
        <f t="shared" si="236"/>
        <v/>
      </c>
      <c r="AI184" s="9" t="str">
        <f t="shared" si="237"/>
        <v>被动技能3</v>
      </c>
      <c r="AJ184" s="9">
        <f t="shared" si="238"/>
        <v>5</v>
      </c>
      <c r="AK184" s="9"/>
    </row>
    <row r="185" spans="2:37">
      <c r="Y185" s="39">
        <f t="shared" si="227"/>
        <v>5</v>
      </c>
      <c r="Z185" s="39">
        <f t="shared" si="228"/>
        <v>1</v>
      </c>
      <c r="AA185" s="1">
        <f t="shared" si="229"/>
        <v>501</v>
      </c>
      <c r="AB185" s="32">
        <f t="shared" si="230"/>
        <v>0</v>
      </c>
      <c r="AC185" s="9" t="str">
        <f t="shared" si="231"/>
        <v/>
      </c>
      <c r="AD185" s="9" t="str">
        <f t="shared" si="232"/>
        <v/>
      </c>
      <c r="AE185" s="9" t="str">
        <f t="shared" si="233"/>
        <v/>
      </c>
      <c r="AF185" s="9" t="str">
        <f t="shared" si="234"/>
        <v/>
      </c>
      <c r="AG185" s="9" t="str">
        <f t="shared" si="235"/>
        <v/>
      </c>
      <c r="AH185" s="9" t="str">
        <f t="shared" si="236"/>
        <v/>
      </c>
      <c r="AI185" s="9" t="str">
        <f t="shared" si="237"/>
        <v>被动技能3</v>
      </c>
      <c r="AJ185" s="9">
        <f t="shared" si="238"/>
        <v>5</v>
      </c>
      <c r="AK185" s="9"/>
    </row>
    <row r="186" spans="2:37">
      <c r="Y186" s="39">
        <f t="shared" si="227"/>
        <v>5</v>
      </c>
      <c r="Z186" s="39">
        <f t="shared" si="228"/>
        <v>1</v>
      </c>
      <c r="AA186" s="1">
        <f t="shared" si="229"/>
        <v>501</v>
      </c>
      <c r="AB186" s="32">
        <f t="shared" si="230"/>
        <v>0</v>
      </c>
      <c r="AC186" s="9" t="str">
        <f t="shared" si="231"/>
        <v/>
      </c>
      <c r="AD186" s="9" t="str">
        <f t="shared" si="232"/>
        <v/>
      </c>
      <c r="AE186" s="9" t="str">
        <f t="shared" si="233"/>
        <v/>
      </c>
      <c r="AF186" s="9" t="str">
        <f t="shared" si="234"/>
        <v/>
      </c>
      <c r="AG186" s="9" t="str">
        <f t="shared" si="235"/>
        <v/>
      </c>
      <c r="AH186" s="9" t="str">
        <f t="shared" si="236"/>
        <v/>
      </c>
      <c r="AI186" s="9" t="str">
        <f t="shared" si="237"/>
        <v>被动技能3</v>
      </c>
      <c r="AJ186" s="9">
        <f t="shared" si="238"/>
        <v>5</v>
      </c>
      <c r="AK186" s="9"/>
    </row>
    <row r="187" spans="2:37">
      <c r="Y187" s="39">
        <f t="shared" si="227"/>
        <v>5</v>
      </c>
      <c r="Z187" s="39">
        <f t="shared" si="228"/>
        <v>1</v>
      </c>
      <c r="AA187" s="1">
        <f t="shared" si="229"/>
        <v>501</v>
      </c>
      <c r="AB187" s="32">
        <f t="shared" si="230"/>
        <v>0</v>
      </c>
      <c r="AC187" s="9" t="str">
        <f t="shared" si="231"/>
        <v/>
      </c>
      <c r="AD187" s="9" t="str">
        <f t="shared" si="232"/>
        <v/>
      </c>
      <c r="AE187" s="9" t="str">
        <f t="shared" si="233"/>
        <v/>
      </c>
      <c r="AF187" s="9" t="str">
        <f t="shared" si="234"/>
        <v/>
      </c>
      <c r="AG187" s="9" t="str">
        <f t="shared" si="235"/>
        <v/>
      </c>
      <c r="AH187" s="9" t="str">
        <f t="shared" si="236"/>
        <v/>
      </c>
      <c r="AI187" s="9" t="str">
        <f t="shared" si="237"/>
        <v>被动技能3</v>
      </c>
      <c r="AJ187" s="9">
        <f t="shared" si="238"/>
        <v>5</v>
      </c>
      <c r="AK187" s="9"/>
    </row>
    <row r="188" spans="2:37">
      <c r="Y188" s="39">
        <f t="shared" si="227"/>
        <v>5</v>
      </c>
      <c r="Z188" s="39">
        <f t="shared" si="228"/>
        <v>1</v>
      </c>
      <c r="AA188" s="1">
        <f t="shared" si="229"/>
        <v>501</v>
      </c>
      <c r="AB188" s="32">
        <f t="shared" si="230"/>
        <v>0</v>
      </c>
      <c r="AC188" s="9" t="str">
        <f t="shared" si="231"/>
        <v/>
      </c>
      <c r="AD188" s="9" t="str">
        <f t="shared" si="232"/>
        <v/>
      </c>
      <c r="AE188" s="9" t="str">
        <f t="shared" si="233"/>
        <v/>
      </c>
      <c r="AF188" s="9" t="str">
        <f t="shared" si="234"/>
        <v/>
      </c>
      <c r="AG188" s="9" t="str">
        <f t="shared" si="235"/>
        <v/>
      </c>
      <c r="AH188" s="9" t="str">
        <f t="shared" si="236"/>
        <v/>
      </c>
      <c r="AI188" s="9" t="str">
        <f t="shared" si="237"/>
        <v>被动技能3</v>
      </c>
      <c r="AJ188" s="9">
        <f t="shared" si="238"/>
        <v>5</v>
      </c>
      <c r="AK188" s="9"/>
    </row>
    <row r="189" spans="2:37">
      <c r="Y189" s="39">
        <f t="shared" si="227"/>
        <v>5</v>
      </c>
      <c r="Z189" s="39">
        <f t="shared" si="228"/>
        <v>1</v>
      </c>
      <c r="AA189" s="1">
        <f t="shared" si="229"/>
        <v>501</v>
      </c>
      <c r="AB189" s="32">
        <f t="shared" si="230"/>
        <v>0</v>
      </c>
      <c r="AC189" s="9" t="str">
        <f t="shared" si="231"/>
        <v/>
      </c>
      <c r="AD189" s="9" t="str">
        <f t="shared" si="232"/>
        <v/>
      </c>
      <c r="AE189" s="9" t="str">
        <f t="shared" si="233"/>
        <v/>
      </c>
      <c r="AF189" s="9" t="str">
        <f t="shared" si="234"/>
        <v/>
      </c>
      <c r="AG189" s="9" t="str">
        <f t="shared" si="235"/>
        <v/>
      </c>
      <c r="AH189" s="9" t="str">
        <f t="shared" si="236"/>
        <v/>
      </c>
      <c r="AI189" s="9" t="str">
        <f t="shared" si="237"/>
        <v>被动技能3</v>
      </c>
      <c r="AJ189" s="9">
        <f t="shared" si="238"/>
        <v>5</v>
      </c>
      <c r="AK189" s="9"/>
    </row>
    <row r="190" spans="2:37">
      <c r="Y190" s="39">
        <f t="shared" si="227"/>
        <v>5</v>
      </c>
      <c r="Z190" s="39">
        <f t="shared" si="228"/>
        <v>1</v>
      </c>
      <c r="AA190" s="1">
        <f t="shared" si="229"/>
        <v>501</v>
      </c>
      <c r="AB190" s="32">
        <f t="shared" si="230"/>
        <v>0</v>
      </c>
      <c r="AC190" s="9" t="str">
        <f t="shared" si="231"/>
        <v/>
      </c>
      <c r="AD190" s="9" t="str">
        <f t="shared" si="232"/>
        <v/>
      </c>
      <c r="AE190" s="9" t="str">
        <f t="shared" si="233"/>
        <v/>
      </c>
      <c r="AF190" s="9" t="str">
        <f t="shared" si="234"/>
        <v/>
      </c>
      <c r="AG190" s="9" t="str">
        <f t="shared" si="235"/>
        <v/>
      </c>
      <c r="AH190" s="9" t="str">
        <f t="shared" si="236"/>
        <v/>
      </c>
      <c r="AI190" s="9" t="str">
        <f t="shared" si="237"/>
        <v>被动技能3</v>
      </c>
      <c r="AJ190" s="9">
        <f t="shared" si="238"/>
        <v>5</v>
      </c>
      <c r="AK190" s="9"/>
    </row>
    <row r="191" spans="2:37">
      <c r="Y191" s="39">
        <f t="shared" si="227"/>
        <v>5</v>
      </c>
      <c r="Z191" s="39">
        <f t="shared" si="228"/>
        <v>1</v>
      </c>
      <c r="AA191" s="1">
        <f t="shared" si="229"/>
        <v>501</v>
      </c>
      <c r="AB191" s="32">
        <f t="shared" si="230"/>
        <v>0</v>
      </c>
      <c r="AC191" s="9" t="str">
        <f t="shared" si="231"/>
        <v/>
      </c>
      <c r="AD191" s="9" t="str">
        <f t="shared" si="232"/>
        <v/>
      </c>
      <c r="AE191" s="9" t="str">
        <f t="shared" si="233"/>
        <v/>
      </c>
      <c r="AF191" s="9" t="str">
        <f t="shared" si="234"/>
        <v/>
      </c>
      <c r="AG191" s="9" t="str">
        <f t="shared" si="235"/>
        <v/>
      </c>
      <c r="AH191" s="9" t="str">
        <f t="shared" si="236"/>
        <v/>
      </c>
      <c r="AI191" s="9" t="str">
        <f t="shared" si="237"/>
        <v>被动技能3</v>
      </c>
      <c r="AJ191" s="9">
        <f t="shared" si="238"/>
        <v>5</v>
      </c>
      <c r="AK191" s="9"/>
    </row>
    <row r="192" spans="2:37">
      <c r="Y192" s="39">
        <f t="shared" si="227"/>
        <v>5</v>
      </c>
      <c r="Z192" s="39">
        <f t="shared" si="228"/>
        <v>1</v>
      </c>
      <c r="AA192" s="1">
        <f t="shared" si="229"/>
        <v>501</v>
      </c>
      <c r="AB192" s="32">
        <f t="shared" si="230"/>
        <v>0</v>
      </c>
      <c r="AC192" s="9" t="str">
        <f t="shared" si="231"/>
        <v/>
      </c>
      <c r="AD192" s="9" t="str">
        <f t="shared" si="232"/>
        <v/>
      </c>
      <c r="AE192" s="9" t="str">
        <f t="shared" si="233"/>
        <v/>
      </c>
      <c r="AF192" s="9" t="str">
        <f t="shared" si="234"/>
        <v/>
      </c>
      <c r="AG192" s="9" t="str">
        <f t="shared" si="235"/>
        <v/>
      </c>
      <c r="AH192" s="9" t="str">
        <f t="shared" si="236"/>
        <v/>
      </c>
      <c r="AI192" s="9" t="str">
        <f t="shared" si="237"/>
        <v>被动技能3</v>
      </c>
      <c r="AJ192" s="9">
        <f t="shared" si="238"/>
        <v>5</v>
      </c>
      <c r="AK192" s="9"/>
    </row>
    <row r="193" spans="25:37">
      <c r="Y193" s="39">
        <f t="shared" si="227"/>
        <v>5</v>
      </c>
      <c r="Z193" s="39">
        <f t="shared" si="228"/>
        <v>1</v>
      </c>
      <c r="AA193" s="1">
        <f t="shared" si="229"/>
        <v>501</v>
      </c>
      <c r="AB193" s="32">
        <f t="shared" si="230"/>
        <v>0</v>
      </c>
      <c r="AC193" s="9" t="str">
        <f t="shared" si="231"/>
        <v/>
      </c>
      <c r="AD193" s="9" t="str">
        <f t="shared" si="232"/>
        <v/>
      </c>
      <c r="AE193" s="9" t="str">
        <f t="shared" si="233"/>
        <v/>
      </c>
      <c r="AF193" s="9" t="str">
        <f t="shared" si="234"/>
        <v/>
      </c>
      <c r="AG193" s="9" t="str">
        <f t="shared" si="235"/>
        <v/>
      </c>
      <c r="AH193" s="9" t="str">
        <f t="shared" si="236"/>
        <v/>
      </c>
      <c r="AI193" s="9" t="str">
        <f t="shared" si="237"/>
        <v>被动技能3</v>
      </c>
      <c r="AJ193" s="9">
        <f t="shared" si="238"/>
        <v>5</v>
      </c>
      <c r="AK193" s="9"/>
    </row>
    <row r="194" spans="25:37">
      <c r="Y194" s="39">
        <f t="shared" ref="Y194:Y238" si="266">IF(B194="",Y193,Y193+1)</f>
        <v>5</v>
      </c>
      <c r="Z194" s="39">
        <f t="shared" ref="Z194:Z238" si="267">IF(B194&lt;&gt;"",1,IF(C194="",Z193,IF(AC193="",Z193+1,IF(AF193="",Z193+2,Z193+3))))</f>
        <v>1</v>
      </c>
      <c r="AA194" s="1">
        <f t="shared" ref="AA194:AA238" si="268">Y194*100+Z194</f>
        <v>501</v>
      </c>
      <c r="AB194" s="32">
        <f t="shared" ref="AB194:AB238" si="269">IF(C194="",IF(D194=0,E194,IF(D194&gt;0,AB193&amp;"+"&amp;E194,"")),"")</f>
        <v>0</v>
      </c>
      <c r="AC194" s="9" t="str">
        <f t="shared" ref="AC194:AC238" si="270">IF(F194="","",Z194+1)</f>
        <v/>
      </c>
      <c r="AD194" s="9" t="str">
        <f t="shared" ref="AD194:AD238" si="271">IF(AC194="","",Y194*100+AC194)</f>
        <v/>
      </c>
      <c r="AE194" s="9" t="str">
        <f t="shared" ref="AE194:AE238" si="272">IF(F194="","",IF(C194="",IF(D194=0,F194,IF(D194&gt;0,AE193&amp;"+"&amp;F194,"")),""))</f>
        <v/>
      </c>
      <c r="AF194" s="9" t="str">
        <f t="shared" ref="AF194:AF238" si="273">IF(G194="","",AC194+1)</f>
        <v/>
      </c>
      <c r="AG194" s="9" t="str">
        <f t="shared" ref="AG194:AG238" si="274">IF(AF194="","",Y194*100+AF194)</f>
        <v/>
      </c>
      <c r="AH194" s="9" t="str">
        <f t="shared" ref="AH194:AH238" si="275">IF(G194="","",IF(C194="",IF(D194=0,G194,IF(D194&gt;0,AH193&amp;"+"&amp;G194,"")),""))</f>
        <v/>
      </c>
      <c r="AI194" s="9" t="str">
        <f t="shared" ref="AI194:AI238" si="276">IF(B194="",AI193,B194)</f>
        <v>被动技能3</v>
      </c>
      <c r="AJ194" s="9">
        <f t="shared" ref="AJ194:AJ238" si="277">IFERROR(MATCH(AI194,$D$10:$D$19,0),"输入太多技能，溢出！！")</f>
        <v>5</v>
      </c>
      <c r="AK194" s="9"/>
    </row>
    <row r="195" spans="25:37">
      <c r="Y195" s="39">
        <f t="shared" si="266"/>
        <v>5</v>
      </c>
      <c r="Z195" s="39">
        <f t="shared" si="267"/>
        <v>1</v>
      </c>
      <c r="AA195" s="1">
        <f t="shared" si="268"/>
        <v>501</v>
      </c>
      <c r="AB195" s="32">
        <f t="shared" si="269"/>
        <v>0</v>
      </c>
      <c r="AC195" s="9" t="str">
        <f t="shared" si="270"/>
        <v/>
      </c>
      <c r="AD195" s="9" t="str">
        <f t="shared" si="271"/>
        <v/>
      </c>
      <c r="AE195" s="9" t="str">
        <f t="shared" si="272"/>
        <v/>
      </c>
      <c r="AF195" s="9" t="str">
        <f t="shared" si="273"/>
        <v/>
      </c>
      <c r="AG195" s="9" t="str">
        <f t="shared" si="274"/>
        <v/>
      </c>
      <c r="AH195" s="9" t="str">
        <f t="shared" si="275"/>
        <v/>
      </c>
      <c r="AI195" s="9" t="str">
        <f t="shared" si="276"/>
        <v>被动技能3</v>
      </c>
      <c r="AJ195" s="9">
        <f t="shared" si="277"/>
        <v>5</v>
      </c>
      <c r="AK195" s="9"/>
    </row>
    <row r="196" spans="25:37">
      <c r="Y196" s="39">
        <f t="shared" si="266"/>
        <v>5</v>
      </c>
      <c r="Z196" s="39">
        <f t="shared" si="267"/>
        <v>1</v>
      </c>
      <c r="AA196" s="1">
        <f t="shared" si="268"/>
        <v>501</v>
      </c>
      <c r="AB196" s="32">
        <f t="shared" si="269"/>
        <v>0</v>
      </c>
      <c r="AC196" s="9" t="str">
        <f t="shared" si="270"/>
        <v/>
      </c>
      <c r="AD196" s="9" t="str">
        <f t="shared" si="271"/>
        <v/>
      </c>
      <c r="AE196" s="9" t="str">
        <f t="shared" si="272"/>
        <v/>
      </c>
      <c r="AF196" s="9" t="str">
        <f t="shared" si="273"/>
        <v/>
      </c>
      <c r="AG196" s="9" t="str">
        <f t="shared" si="274"/>
        <v/>
      </c>
      <c r="AH196" s="9" t="str">
        <f t="shared" si="275"/>
        <v/>
      </c>
      <c r="AI196" s="9" t="str">
        <f t="shared" si="276"/>
        <v>被动技能3</v>
      </c>
      <c r="AJ196" s="9">
        <f t="shared" si="277"/>
        <v>5</v>
      </c>
      <c r="AK196" s="9"/>
    </row>
    <row r="197" spans="25:37">
      <c r="Y197" s="39">
        <f t="shared" si="266"/>
        <v>5</v>
      </c>
      <c r="Z197" s="39">
        <f t="shared" si="267"/>
        <v>1</v>
      </c>
      <c r="AA197" s="1">
        <f t="shared" si="268"/>
        <v>501</v>
      </c>
      <c r="AB197" s="32">
        <f t="shared" si="269"/>
        <v>0</v>
      </c>
      <c r="AC197" s="9" t="str">
        <f t="shared" si="270"/>
        <v/>
      </c>
      <c r="AD197" s="9" t="str">
        <f t="shared" si="271"/>
        <v/>
      </c>
      <c r="AE197" s="9" t="str">
        <f t="shared" si="272"/>
        <v/>
      </c>
      <c r="AF197" s="9" t="str">
        <f t="shared" si="273"/>
        <v/>
      </c>
      <c r="AG197" s="9" t="str">
        <f t="shared" si="274"/>
        <v/>
      </c>
      <c r="AH197" s="9" t="str">
        <f t="shared" si="275"/>
        <v/>
      </c>
      <c r="AI197" s="9" t="str">
        <f t="shared" si="276"/>
        <v>被动技能3</v>
      </c>
      <c r="AJ197" s="9">
        <f t="shared" si="277"/>
        <v>5</v>
      </c>
      <c r="AK197" s="9"/>
    </row>
    <row r="198" spans="25:37">
      <c r="Y198" s="39">
        <f t="shared" si="266"/>
        <v>5</v>
      </c>
      <c r="Z198" s="39">
        <f t="shared" si="267"/>
        <v>1</v>
      </c>
      <c r="AA198" s="1">
        <f t="shared" si="268"/>
        <v>501</v>
      </c>
      <c r="AB198" s="32">
        <f t="shared" si="269"/>
        <v>0</v>
      </c>
      <c r="AC198" s="9" t="str">
        <f t="shared" si="270"/>
        <v/>
      </c>
      <c r="AD198" s="9" t="str">
        <f t="shared" si="271"/>
        <v/>
      </c>
      <c r="AE198" s="9" t="str">
        <f t="shared" si="272"/>
        <v/>
      </c>
      <c r="AF198" s="9" t="str">
        <f t="shared" si="273"/>
        <v/>
      </c>
      <c r="AG198" s="9" t="str">
        <f t="shared" si="274"/>
        <v/>
      </c>
      <c r="AH198" s="9" t="str">
        <f t="shared" si="275"/>
        <v/>
      </c>
      <c r="AI198" s="9" t="str">
        <f t="shared" si="276"/>
        <v>被动技能3</v>
      </c>
      <c r="AJ198" s="9">
        <f t="shared" si="277"/>
        <v>5</v>
      </c>
      <c r="AK198" s="9"/>
    </row>
    <row r="199" spans="25:37">
      <c r="Y199" s="39">
        <f t="shared" si="266"/>
        <v>5</v>
      </c>
      <c r="Z199" s="39">
        <f t="shared" si="267"/>
        <v>1</v>
      </c>
      <c r="AA199" s="1">
        <f t="shared" si="268"/>
        <v>501</v>
      </c>
      <c r="AB199" s="32">
        <f t="shared" si="269"/>
        <v>0</v>
      </c>
      <c r="AC199" s="9" t="str">
        <f t="shared" si="270"/>
        <v/>
      </c>
      <c r="AD199" s="9" t="str">
        <f t="shared" si="271"/>
        <v/>
      </c>
      <c r="AE199" s="9" t="str">
        <f t="shared" si="272"/>
        <v/>
      </c>
      <c r="AF199" s="9" t="str">
        <f t="shared" si="273"/>
        <v/>
      </c>
      <c r="AG199" s="9" t="str">
        <f t="shared" si="274"/>
        <v/>
      </c>
      <c r="AH199" s="9" t="str">
        <f t="shared" si="275"/>
        <v/>
      </c>
      <c r="AI199" s="9" t="str">
        <f t="shared" si="276"/>
        <v>被动技能3</v>
      </c>
      <c r="AJ199" s="9">
        <f t="shared" si="277"/>
        <v>5</v>
      </c>
      <c r="AK199" s="9"/>
    </row>
    <row r="200" spans="25:37">
      <c r="Y200" s="39">
        <f t="shared" si="266"/>
        <v>5</v>
      </c>
      <c r="Z200" s="39">
        <f t="shared" si="267"/>
        <v>1</v>
      </c>
      <c r="AA200" s="1">
        <f t="shared" si="268"/>
        <v>501</v>
      </c>
      <c r="AB200" s="32">
        <f t="shared" si="269"/>
        <v>0</v>
      </c>
      <c r="AC200" s="9" t="str">
        <f t="shared" si="270"/>
        <v/>
      </c>
      <c r="AD200" s="9" t="str">
        <f t="shared" si="271"/>
        <v/>
      </c>
      <c r="AE200" s="9" t="str">
        <f t="shared" si="272"/>
        <v/>
      </c>
      <c r="AF200" s="9" t="str">
        <f t="shared" si="273"/>
        <v/>
      </c>
      <c r="AG200" s="9" t="str">
        <f t="shared" si="274"/>
        <v/>
      </c>
      <c r="AH200" s="9" t="str">
        <f t="shared" si="275"/>
        <v/>
      </c>
      <c r="AI200" s="9" t="str">
        <f t="shared" si="276"/>
        <v>被动技能3</v>
      </c>
      <c r="AJ200" s="9">
        <f t="shared" si="277"/>
        <v>5</v>
      </c>
      <c r="AK200" s="9"/>
    </row>
    <row r="201" spans="25:37">
      <c r="Y201" s="39">
        <f t="shared" si="266"/>
        <v>5</v>
      </c>
      <c r="Z201" s="39">
        <f t="shared" si="267"/>
        <v>1</v>
      </c>
      <c r="AA201" s="1">
        <f t="shared" si="268"/>
        <v>501</v>
      </c>
      <c r="AB201" s="32">
        <f t="shared" si="269"/>
        <v>0</v>
      </c>
      <c r="AC201" s="9" t="str">
        <f t="shared" si="270"/>
        <v/>
      </c>
      <c r="AD201" s="9" t="str">
        <f t="shared" si="271"/>
        <v/>
      </c>
      <c r="AE201" s="9" t="str">
        <f t="shared" si="272"/>
        <v/>
      </c>
      <c r="AF201" s="9" t="str">
        <f t="shared" si="273"/>
        <v/>
      </c>
      <c r="AG201" s="9" t="str">
        <f t="shared" si="274"/>
        <v/>
      </c>
      <c r="AH201" s="9" t="str">
        <f t="shared" si="275"/>
        <v/>
      </c>
      <c r="AI201" s="9" t="str">
        <f t="shared" si="276"/>
        <v>被动技能3</v>
      </c>
      <c r="AJ201" s="9">
        <f t="shared" si="277"/>
        <v>5</v>
      </c>
      <c r="AK201" s="9"/>
    </row>
    <row r="202" spans="25:37">
      <c r="Y202" s="39">
        <f t="shared" si="266"/>
        <v>5</v>
      </c>
      <c r="Z202" s="39">
        <f t="shared" si="267"/>
        <v>1</v>
      </c>
      <c r="AA202" s="1">
        <f t="shared" si="268"/>
        <v>501</v>
      </c>
      <c r="AB202" s="32">
        <f t="shared" si="269"/>
        <v>0</v>
      </c>
      <c r="AC202" s="9" t="str">
        <f t="shared" si="270"/>
        <v/>
      </c>
      <c r="AD202" s="9" t="str">
        <f t="shared" si="271"/>
        <v/>
      </c>
      <c r="AE202" s="9" t="str">
        <f t="shared" si="272"/>
        <v/>
      </c>
      <c r="AF202" s="9" t="str">
        <f t="shared" si="273"/>
        <v/>
      </c>
      <c r="AG202" s="9" t="str">
        <f t="shared" si="274"/>
        <v/>
      </c>
      <c r="AH202" s="9" t="str">
        <f t="shared" si="275"/>
        <v/>
      </c>
      <c r="AI202" s="9" t="str">
        <f t="shared" si="276"/>
        <v>被动技能3</v>
      </c>
      <c r="AJ202" s="9">
        <f t="shared" si="277"/>
        <v>5</v>
      </c>
      <c r="AK202" s="9"/>
    </row>
    <row r="203" spans="25:37">
      <c r="Y203" s="39">
        <f t="shared" si="266"/>
        <v>5</v>
      </c>
      <c r="Z203" s="39">
        <f t="shared" si="267"/>
        <v>1</v>
      </c>
      <c r="AA203" s="1">
        <f t="shared" si="268"/>
        <v>501</v>
      </c>
      <c r="AB203" s="32">
        <f t="shared" si="269"/>
        <v>0</v>
      </c>
      <c r="AC203" s="9" t="str">
        <f t="shared" si="270"/>
        <v/>
      </c>
      <c r="AD203" s="9" t="str">
        <f t="shared" si="271"/>
        <v/>
      </c>
      <c r="AE203" s="9" t="str">
        <f t="shared" si="272"/>
        <v/>
      </c>
      <c r="AF203" s="9" t="str">
        <f t="shared" si="273"/>
        <v/>
      </c>
      <c r="AG203" s="9" t="str">
        <f t="shared" si="274"/>
        <v/>
      </c>
      <c r="AH203" s="9" t="str">
        <f t="shared" si="275"/>
        <v/>
      </c>
      <c r="AI203" s="9" t="str">
        <f t="shared" si="276"/>
        <v>被动技能3</v>
      </c>
      <c r="AJ203" s="9">
        <f t="shared" si="277"/>
        <v>5</v>
      </c>
      <c r="AK203" s="9"/>
    </row>
    <row r="204" spans="25:37">
      <c r="Y204" s="39">
        <f t="shared" si="266"/>
        <v>5</v>
      </c>
      <c r="Z204" s="39">
        <f t="shared" si="267"/>
        <v>1</v>
      </c>
      <c r="AA204" s="1">
        <f t="shared" si="268"/>
        <v>501</v>
      </c>
      <c r="AB204" s="32">
        <f t="shared" si="269"/>
        <v>0</v>
      </c>
      <c r="AC204" s="9" t="str">
        <f t="shared" si="270"/>
        <v/>
      </c>
      <c r="AD204" s="9" t="str">
        <f t="shared" si="271"/>
        <v/>
      </c>
      <c r="AE204" s="9" t="str">
        <f t="shared" si="272"/>
        <v/>
      </c>
      <c r="AF204" s="9" t="str">
        <f t="shared" si="273"/>
        <v/>
      </c>
      <c r="AG204" s="9" t="str">
        <f t="shared" si="274"/>
        <v/>
      </c>
      <c r="AH204" s="9" t="str">
        <f t="shared" si="275"/>
        <v/>
      </c>
      <c r="AI204" s="9" t="str">
        <f t="shared" si="276"/>
        <v>被动技能3</v>
      </c>
      <c r="AJ204" s="9">
        <f t="shared" si="277"/>
        <v>5</v>
      </c>
      <c r="AK204" s="9"/>
    </row>
    <row r="205" spans="25:37">
      <c r="Y205" s="39">
        <f t="shared" si="266"/>
        <v>5</v>
      </c>
      <c r="Z205" s="39">
        <f t="shared" si="267"/>
        <v>1</v>
      </c>
      <c r="AA205" s="1">
        <f t="shared" si="268"/>
        <v>501</v>
      </c>
      <c r="AB205" s="32">
        <f t="shared" si="269"/>
        <v>0</v>
      </c>
      <c r="AC205" s="9" t="str">
        <f t="shared" si="270"/>
        <v/>
      </c>
      <c r="AD205" s="9" t="str">
        <f t="shared" si="271"/>
        <v/>
      </c>
      <c r="AE205" s="9" t="str">
        <f t="shared" si="272"/>
        <v/>
      </c>
      <c r="AF205" s="9" t="str">
        <f t="shared" si="273"/>
        <v/>
      </c>
      <c r="AG205" s="9" t="str">
        <f t="shared" si="274"/>
        <v/>
      </c>
      <c r="AH205" s="9" t="str">
        <f t="shared" si="275"/>
        <v/>
      </c>
      <c r="AI205" s="9" t="str">
        <f t="shared" si="276"/>
        <v>被动技能3</v>
      </c>
      <c r="AJ205" s="9">
        <f t="shared" si="277"/>
        <v>5</v>
      </c>
      <c r="AK205" s="9"/>
    </row>
    <row r="206" spans="25:37">
      <c r="Y206" s="39">
        <f t="shared" si="266"/>
        <v>5</v>
      </c>
      <c r="Z206" s="39">
        <f t="shared" si="267"/>
        <v>1</v>
      </c>
      <c r="AA206" s="1">
        <f t="shared" si="268"/>
        <v>501</v>
      </c>
      <c r="AB206" s="32">
        <f t="shared" si="269"/>
        <v>0</v>
      </c>
      <c r="AC206" s="9" t="str">
        <f t="shared" si="270"/>
        <v/>
      </c>
      <c r="AD206" s="9" t="str">
        <f t="shared" si="271"/>
        <v/>
      </c>
      <c r="AE206" s="9" t="str">
        <f t="shared" si="272"/>
        <v/>
      </c>
      <c r="AF206" s="9" t="str">
        <f t="shared" si="273"/>
        <v/>
      </c>
      <c r="AG206" s="9" t="str">
        <f t="shared" si="274"/>
        <v/>
      </c>
      <c r="AH206" s="9" t="str">
        <f t="shared" si="275"/>
        <v/>
      </c>
      <c r="AI206" s="9" t="str">
        <f t="shared" si="276"/>
        <v>被动技能3</v>
      </c>
      <c r="AJ206" s="9">
        <f t="shared" si="277"/>
        <v>5</v>
      </c>
      <c r="AK206" s="9"/>
    </row>
    <row r="207" spans="25:37">
      <c r="Y207" s="39">
        <f t="shared" si="266"/>
        <v>5</v>
      </c>
      <c r="Z207" s="39">
        <f t="shared" si="267"/>
        <v>1</v>
      </c>
      <c r="AA207" s="1">
        <f t="shared" si="268"/>
        <v>501</v>
      </c>
      <c r="AB207" s="32">
        <f t="shared" si="269"/>
        <v>0</v>
      </c>
      <c r="AC207" s="9" t="str">
        <f t="shared" si="270"/>
        <v/>
      </c>
      <c r="AD207" s="9" t="str">
        <f t="shared" si="271"/>
        <v/>
      </c>
      <c r="AE207" s="9" t="str">
        <f t="shared" si="272"/>
        <v/>
      </c>
      <c r="AF207" s="9" t="str">
        <f t="shared" si="273"/>
        <v/>
      </c>
      <c r="AG207" s="9" t="str">
        <f t="shared" si="274"/>
        <v/>
      </c>
      <c r="AH207" s="9" t="str">
        <f t="shared" si="275"/>
        <v/>
      </c>
      <c r="AI207" s="9" t="str">
        <f t="shared" si="276"/>
        <v>被动技能3</v>
      </c>
      <c r="AJ207" s="9">
        <f t="shared" si="277"/>
        <v>5</v>
      </c>
      <c r="AK207" s="9"/>
    </row>
    <row r="208" spans="25:37">
      <c r="Y208" s="39">
        <f t="shared" si="266"/>
        <v>5</v>
      </c>
      <c r="Z208" s="39">
        <f t="shared" si="267"/>
        <v>1</v>
      </c>
      <c r="AA208" s="1">
        <f t="shared" si="268"/>
        <v>501</v>
      </c>
      <c r="AB208" s="32">
        <f t="shared" si="269"/>
        <v>0</v>
      </c>
      <c r="AC208" s="9" t="str">
        <f t="shared" si="270"/>
        <v/>
      </c>
      <c r="AD208" s="9" t="str">
        <f t="shared" si="271"/>
        <v/>
      </c>
      <c r="AE208" s="9" t="str">
        <f t="shared" si="272"/>
        <v/>
      </c>
      <c r="AF208" s="9" t="str">
        <f t="shared" si="273"/>
        <v/>
      </c>
      <c r="AG208" s="9" t="str">
        <f t="shared" si="274"/>
        <v/>
      </c>
      <c r="AH208" s="9" t="str">
        <f t="shared" si="275"/>
        <v/>
      </c>
      <c r="AI208" s="9" t="str">
        <f t="shared" si="276"/>
        <v>被动技能3</v>
      </c>
      <c r="AJ208" s="9">
        <f t="shared" si="277"/>
        <v>5</v>
      </c>
      <c r="AK208" s="9"/>
    </row>
    <row r="209" spans="25:37">
      <c r="Y209" s="39">
        <f t="shared" si="266"/>
        <v>5</v>
      </c>
      <c r="Z209" s="39">
        <f t="shared" si="267"/>
        <v>1</v>
      </c>
      <c r="AA209" s="1">
        <f t="shared" si="268"/>
        <v>501</v>
      </c>
      <c r="AB209" s="32">
        <f t="shared" si="269"/>
        <v>0</v>
      </c>
      <c r="AC209" s="9" t="str">
        <f t="shared" si="270"/>
        <v/>
      </c>
      <c r="AD209" s="9" t="str">
        <f t="shared" si="271"/>
        <v/>
      </c>
      <c r="AE209" s="9" t="str">
        <f t="shared" si="272"/>
        <v/>
      </c>
      <c r="AF209" s="9" t="str">
        <f t="shared" si="273"/>
        <v/>
      </c>
      <c r="AG209" s="9" t="str">
        <f t="shared" si="274"/>
        <v/>
      </c>
      <c r="AH209" s="9" t="str">
        <f t="shared" si="275"/>
        <v/>
      </c>
      <c r="AI209" s="9" t="str">
        <f t="shared" si="276"/>
        <v>被动技能3</v>
      </c>
      <c r="AJ209" s="9">
        <f t="shared" si="277"/>
        <v>5</v>
      </c>
      <c r="AK209" s="9"/>
    </row>
    <row r="210" spans="25:37">
      <c r="Y210" s="39">
        <f t="shared" si="266"/>
        <v>5</v>
      </c>
      <c r="Z210" s="39">
        <f t="shared" si="267"/>
        <v>1</v>
      </c>
      <c r="AA210" s="1">
        <f t="shared" si="268"/>
        <v>501</v>
      </c>
      <c r="AB210" s="32">
        <f t="shared" si="269"/>
        <v>0</v>
      </c>
      <c r="AC210" s="9" t="str">
        <f t="shared" si="270"/>
        <v/>
      </c>
      <c r="AD210" s="9" t="str">
        <f t="shared" si="271"/>
        <v/>
      </c>
      <c r="AE210" s="9" t="str">
        <f t="shared" si="272"/>
        <v/>
      </c>
      <c r="AF210" s="9" t="str">
        <f t="shared" si="273"/>
        <v/>
      </c>
      <c r="AG210" s="9" t="str">
        <f t="shared" si="274"/>
        <v/>
      </c>
      <c r="AH210" s="9" t="str">
        <f t="shared" si="275"/>
        <v/>
      </c>
      <c r="AI210" s="9" t="str">
        <f t="shared" si="276"/>
        <v>被动技能3</v>
      </c>
      <c r="AJ210" s="9">
        <f t="shared" si="277"/>
        <v>5</v>
      </c>
      <c r="AK210" s="9"/>
    </row>
    <row r="211" spans="25:37">
      <c r="Y211" s="39">
        <f t="shared" si="266"/>
        <v>5</v>
      </c>
      <c r="Z211" s="39">
        <f t="shared" si="267"/>
        <v>1</v>
      </c>
      <c r="AA211" s="1">
        <f t="shared" si="268"/>
        <v>501</v>
      </c>
      <c r="AB211" s="32">
        <f t="shared" si="269"/>
        <v>0</v>
      </c>
      <c r="AC211" s="9" t="str">
        <f t="shared" si="270"/>
        <v/>
      </c>
      <c r="AD211" s="9" t="str">
        <f t="shared" si="271"/>
        <v/>
      </c>
      <c r="AE211" s="9" t="str">
        <f t="shared" si="272"/>
        <v/>
      </c>
      <c r="AF211" s="9" t="str">
        <f t="shared" si="273"/>
        <v/>
      </c>
      <c r="AG211" s="9" t="str">
        <f t="shared" si="274"/>
        <v/>
      </c>
      <c r="AH211" s="9" t="str">
        <f t="shared" si="275"/>
        <v/>
      </c>
      <c r="AI211" s="9" t="str">
        <f t="shared" si="276"/>
        <v>被动技能3</v>
      </c>
      <c r="AJ211" s="9">
        <f t="shared" si="277"/>
        <v>5</v>
      </c>
      <c r="AK211" s="9"/>
    </row>
    <row r="212" spans="25:37">
      <c r="Y212" s="39">
        <f t="shared" si="266"/>
        <v>5</v>
      </c>
      <c r="Z212" s="39">
        <f t="shared" si="267"/>
        <v>1</v>
      </c>
      <c r="AA212" s="1">
        <f t="shared" si="268"/>
        <v>501</v>
      </c>
      <c r="AB212" s="32">
        <f t="shared" si="269"/>
        <v>0</v>
      </c>
      <c r="AC212" s="9" t="str">
        <f t="shared" si="270"/>
        <v/>
      </c>
      <c r="AD212" s="9" t="str">
        <f t="shared" si="271"/>
        <v/>
      </c>
      <c r="AE212" s="9" t="str">
        <f t="shared" si="272"/>
        <v/>
      </c>
      <c r="AF212" s="9" t="str">
        <f t="shared" si="273"/>
        <v/>
      </c>
      <c r="AG212" s="9" t="str">
        <f t="shared" si="274"/>
        <v/>
      </c>
      <c r="AH212" s="9" t="str">
        <f t="shared" si="275"/>
        <v/>
      </c>
      <c r="AI212" s="9" t="str">
        <f t="shared" si="276"/>
        <v>被动技能3</v>
      </c>
      <c r="AJ212" s="9">
        <f t="shared" si="277"/>
        <v>5</v>
      </c>
      <c r="AK212" s="9"/>
    </row>
    <row r="213" spans="25:37">
      <c r="Y213" s="39">
        <f t="shared" si="266"/>
        <v>5</v>
      </c>
      <c r="Z213" s="39">
        <f t="shared" si="267"/>
        <v>1</v>
      </c>
      <c r="AA213" s="1">
        <f t="shared" si="268"/>
        <v>501</v>
      </c>
      <c r="AB213" s="32">
        <f t="shared" si="269"/>
        <v>0</v>
      </c>
      <c r="AC213" s="9" t="str">
        <f t="shared" si="270"/>
        <v/>
      </c>
      <c r="AD213" s="9" t="str">
        <f t="shared" si="271"/>
        <v/>
      </c>
      <c r="AE213" s="9" t="str">
        <f t="shared" si="272"/>
        <v/>
      </c>
      <c r="AF213" s="9" t="str">
        <f t="shared" si="273"/>
        <v/>
      </c>
      <c r="AG213" s="9" t="str">
        <f t="shared" si="274"/>
        <v/>
      </c>
      <c r="AH213" s="9" t="str">
        <f t="shared" si="275"/>
        <v/>
      </c>
      <c r="AI213" s="9" t="str">
        <f t="shared" si="276"/>
        <v>被动技能3</v>
      </c>
      <c r="AJ213" s="9">
        <f t="shared" si="277"/>
        <v>5</v>
      </c>
      <c r="AK213" s="9"/>
    </row>
    <row r="214" spans="25:37">
      <c r="Y214" s="39">
        <f t="shared" si="266"/>
        <v>5</v>
      </c>
      <c r="Z214" s="39">
        <f t="shared" si="267"/>
        <v>1</v>
      </c>
      <c r="AA214" s="1">
        <f t="shared" si="268"/>
        <v>501</v>
      </c>
      <c r="AB214" s="32">
        <f t="shared" si="269"/>
        <v>0</v>
      </c>
      <c r="AC214" s="9" t="str">
        <f t="shared" si="270"/>
        <v/>
      </c>
      <c r="AD214" s="9" t="str">
        <f t="shared" si="271"/>
        <v/>
      </c>
      <c r="AE214" s="9" t="str">
        <f t="shared" si="272"/>
        <v/>
      </c>
      <c r="AF214" s="9" t="str">
        <f t="shared" si="273"/>
        <v/>
      </c>
      <c r="AG214" s="9" t="str">
        <f t="shared" si="274"/>
        <v/>
      </c>
      <c r="AH214" s="9" t="str">
        <f t="shared" si="275"/>
        <v/>
      </c>
      <c r="AI214" s="9" t="str">
        <f t="shared" si="276"/>
        <v>被动技能3</v>
      </c>
      <c r="AJ214" s="9">
        <f t="shared" si="277"/>
        <v>5</v>
      </c>
      <c r="AK214" s="9"/>
    </row>
    <row r="215" spans="25:37">
      <c r="Y215" s="39">
        <f t="shared" si="266"/>
        <v>5</v>
      </c>
      <c r="Z215" s="39">
        <f t="shared" si="267"/>
        <v>1</v>
      </c>
      <c r="AA215" s="1">
        <f t="shared" si="268"/>
        <v>501</v>
      </c>
      <c r="AB215" s="32">
        <f t="shared" si="269"/>
        <v>0</v>
      </c>
      <c r="AC215" s="9" t="str">
        <f t="shared" si="270"/>
        <v/>
      </c>
      <c r="AD215" s="9" t="str">
        <f t="shared" si="271"/>
        <v/>
      </c>
      <c r="AE215" s="9" t="str">
        <f t="shared" si="272"/>
        <v/>
      </c>
      <c r="AF215" s="9" t="str">
        <f t="shared" si="273"/>
        <v/>
      </c>
      <c r="AG215" s="9" t="str">
        <f t="shared" si="274"/>
        <v/>
      </c>
      <c r="AH215" s="9" t="str">
        <f t="shared" si="275"/>
        <v/>
      </c>
      <c r="AI215" s="9" t="str">
        <f t="shared" si="276"/>
        <v>被动技能3</v>
      </c>
      <c r="AJ215" s="9">
        <f t="shared" si="277"/>
        <v>5</v>
      </c>
      <c r="AK215" s="9"/>
    </row>
    <row r="216" spans="25:37">
      <c r="Y216" s="39">
        <f t="shared" si="266"/>
        <v>5</v>
      </c>
      <c r="Z216" s="39">
        <f t="shared" si="267"/>
        <v>1</v>
      </c>
      <c r="AA216" s="1">
        <f t="shared" si="268"/>
        <v>501</v>
      </c>
      <c r="AB216" s="32">
        <f t="shared" si="269"/>
        <v>0</v>
      </c>
      <c r="AC216" s="9" t="str">
        <f t="shared" si="270"/>
        <v/>
      </c>
      <c r="AD216" s="9" t="str">
        <f t="shared" si="271"/>
        <v/>
      </c>
      <c r="AE216" s="9" t="str">
        <f t="shared" si="272"/>
        <v/>
      </c>
      <c r="AF216" s="9" t="str">
        <f t="shared" si="273"/>
        <v/>
      </c>
      <c r="AG216" s="9" t="str">
        <f t="shared" si="274"/>
        <v/>
      </c>
      <c r="AH216" s="9" t="str">
        <f t="shared" si="275"/>
        <v/>
      </c>
      <c r="AI216" s="9" t="str">
        <f t="shared" si="276"/>
        <v>被动技能3</v>
      </c>
      <c r="AJ216" s="9">
        <f t="shared" si="277"/>
        <v>5</v>
      </c>
      <c r="AK216" s="9"/>
    </row>
    <row r="217" spans="25:37">
      <c r="Y217" s="39">
        <f t="shared" si="266"/>
        <v>5</v>
      </c>
      <c r="Z217" s="39">
        <f t="shared" si="267"/>
        <v>1</v>
      </c>
      <c r="AA217" s="1">
        <f t="shared" si="268"/>
        <v>501</v>
      </c>
      <c r="AB217" s="32">
        <f t="shared" si="269"/>
        <v>0</v>
      </c>
      <c r="AC217" s="9" t="str">
        <f t="shared" si="270"/>
        <v/>
      </c>
      <c r="AD217" s="9" t="str">
        <f t="shared" si="271"/>
        <v/>
      </c>
      <c r="AE217" s="9" t="str">
        <f t="shared" si="272"/>
        <v/>
      </c>
      <c r="AF217" s="9" t="str">
        <f t="shared" si="273"/>
        <v/>
      </c>
      <c r="AG217" s="9" t="str">
        <f t="shared" si="274"/>
        <v/>
      </c>
      <c r="AH217" s="9" t="str">
        <f t="shared" si="275"/>
        <v/>
      </c>
      <c r="AI217" s="9" t="str">
        <f t="shared" si="276"/>
        <v>被动技能3</v>
      </c>
      <c r="AJ217" s="9">
        <f t="shared" si="277"/>
        <v>5</v>
      </c>
      <c r="AK217" s="9"/>
    </row>
    <row r="218" spans="25:37">
      <c r="Y218" s="39">
        <f t="shared" si="266"/>
        <v>5</v>
      </c>
      <c r="Z218" s="39">
        <f t="shared" si="267"/>
        <v>1</v>
      </c>
      <c r="AA218" s="1">
        <f t="shared" si="268"/>
        <v>501</v>
      </c>
      <c r="AB218" s="32">
        <f t="shared" si="269"/>
        <v>0</v>
      </c>
      <c r="AC218" s="9" t="str">
        <f t="shared" si="270"/>
        <v/>
      </c>
      <c r="AD218" s="9" t="str">
        <f t="shared" si="271"/>
        <v/>
      </c>
      <c r="AE218" s="9" t="str">
        <f t="shared" si="272"/>
        <v/>
      </c>
      <c r="AF218" s="9" t="str">
        <f t="shared" si="273"/>
        <v/>
      </c>
      <c r="AG218" s="9" t="str">
        <f t="shared" si="274"/>
        <v/>
      </c>
      <c r="AH218" s="9" t="str">
        <f t="shared" si="275"/>
        <v/>
      </c>
      <c r="AI218" s="9" t="str">
        <f t="shared" si="276"/>
        <v>被动技能3</v>
      </c>
      <c r="AJ218" s="9">
        <f t="shared" si="277"/>
        <v>5</v>
      </c>
      <c r="AK218" s="9"/>
    </row>
    <row r="219" spans="25:37">
      <c r="Y219" s="39">
        <f t="shared" si="266"/>
        <v>5</v>
      </c>
      <c r="Z219" s="39">
        <f t="shared" si="267"/>
        <v>1</v>
      </c>
      <c r="AA219" s="1">
        <f t="shared" si="268"/>
        <v>501</v>
      </c>
      <c r="AB219" s="32">
        <f t="shared" si="269"/>
        <v>0</v>
      </c>
      <c r="AC219" s="9" t="str">
        <f t="shared" si="270"/>
        <v/>
      </c>
      <c r="AD219" s="9" t="str">
        <f t="shared" si="271"/>
        <v/>
      </c>
      <c r="AE219" s="9" t="str">
        <f t="shared" si="272"/>
        <v/>
      </c>
      <c r="AF219" s="9" t="str">
        <f t="shared" si="273"/>
        <v/>
      </c>
      <c r="AG219" s="9" t="str">
        <f t="shared" si="274"/>
        <v/>
      </c>
      <c r="AH219" s="9" t="str">
        <f t="shared" si="275"/>
        <v/>
      </c>
      <c r="AI219" s="9" t="str">
        <f t="shared" si="276"/>
        <v>被动技能3</v>
      </c>
      <c r="AJ219" s="9">
        <f t="shared" si="277"/>
        <v>5</v>
      </c>
      <c r="AK219" s="9"/>
    </row>
    <row r="220" spans="25:37">
      <c r="Y220" s="39">
        <f t="shared" si="266"/>
        <v>5</v>
      </c>
      <c r="Z220" s="39">
        <f t="shared" si="267"/>
        <v>1</v>
      </c>
      <c r="AA220" s="1">
        <f t="shared" si="268"/>
        <v>501</v>
      </c>
      <c r="AB220" s="32">
        <f t="shared" si="269"/>
        <v>0</v>
      </c>
      <c r="AC220" s="9" t="str">
        <f t="shared" si="270"/>
        <v/>
      </c>
      <c r="AD220" s="9" t="str">
        <f t="shared" si="271"/>
        <v/>
      </c>
      <c r="AE220" s="9" t="str">
        <f t="shared" si="272"/>
        <v/>
      </c>
      <c r="AF220" s="9" t="str">
        <f t="shared" si="273"/>
        <v/>
      </c>
      <c r="AG220" s="9" t="str">
        <f t="shared" si="274"/>
        <v/>
      </c>
      <c r="AH220" s="9" t="str">
        <f t="shared" si="275"/>
        <v/>
      </c>
      <c r="AI220" s="9" t="str">
        <f t="shared" si="276"/>
        <v>被动技能3</v>
      </c>
      <c r="AJ220" s="9">
        <f t="shared" si="277"/>
        <v>5</v>
      </c>
      <c r="AK220" s="9"/>
    </row>
    <row r="221" spans="25:37">
      <c r="Y221" s="39">
        <f t="shared" si="266"/>
        <v>5</v>
      </c>
      <c r="Z221" s="39">
        <f t="shared" si="267"/>
        <v>1</v>
      </c>
      <c r="AA221" s="1">
        <f t="shared" si="268"/>
        <v>501</v>
      </c>
      <c r="AB221" s="32">
        <f t="shared" si="269"/>
        <v>0</v>
      </c>
      <c r="AC221" s="9" t="str">
        <f t="shared" si="270"/>
        <v/>
      </c>
      <c r="AD221" s="9" t="str">
        <f t="shared" si="271"/>
        <v/>
      </c>
      <c r="AE221" s="9" t="str">
        <f t="shared" si="272"/>
        <v/>
      </c>
      <c r="AF221" s="9" t="str">
        <f t="shared" si="273"/>
        <v/>
      </c>
      <c r="AG221" s="9" t="str">
        <f t="shared" si="274"/>
        <v/>
      </c>
      <c r="AH221" s="9" t="str">
        <f t="shared" si="275"/>
        <v/>
      </c>
      <c r="AI221" s="9" t="str">
        <f t="shared" si="276"/>
        <v>被动技能3</v>
      </c>
      <c r="AJ221" s="9">
        <f t="shared" si="277"/>
        <v>5</v>
      </c>
      <c r="AK221" s="9"/>
    </row>
    <row r="222" spans="25:37">
      <c r="Y222" s="39">
        <f t="shared" si="266"/>
        <v>5</v>
      </c>
      <c r="Z222" s="39">
        <f t="shared" si="267"/>
        <v>1</v>
      </c>
      <c r="AA222" s="1">
        <f t="shared" si="268"/>
        <v>501</v>
      </c>
      <c r="AB222" s="32">
        <f t="shared" si="269"/>
        <v>0</v>
      </c>
      <c r="AC222" s="9" t="str">
        <f t="shared" si="270"/>
        <v/>
      </c>
      <c r="AD222" s="9" t="str">
        <f t="shared" si="271"/>
        <v/>
      </c>
      <c r="AE222" s="9" t="str">
        <f t="shared" si="272"/>
        <v/>
      </c>
      <c r="AF222" s="9" t="str">
        <f t="shared" si="273"/>
        <v/>
      </c>
      <c r="AG222" s="9" t="str">
        <f t="shared" si="274"/>
        <v/>
      </c>
      <c r="AH222" s="9" t="str">
        <f t="shared" si="275"/>
        <v/>
      </c>
      <c r="AI222" s="9" t="str">
        <f t="shared" si="276"/>
        <v>被动技能3</v>
      </c>
      <c r="AJ222" s="9">
        <f t="shared" si="277"/>
        <v>5</v>
      </c>
      <c r="AK222" s="9"/>
    </row>
    <row r="223" spans="25:37">
      <c r="Y223" s="39">
        <f t="shared" si="266"/>
        <v>5</v>
      </c>
      <c r="Z223" s="39">
        <f t="shared" si="267"/>
        <v>1</v>
      </c>
      <c r="AA223" s="1">
        <f t="shared" si="268"/>
        <v>501</v>
      </c>
      <c r="AB223" s="32">
        <f t="shared" si="269"/>
        <v>0</v>
      </c>
      <c r="AC223" s="9" t="str">
        <f t="shared" si="270"/>
        <v/>
      </c>
      <c r="AD223" s="9" t="str">
        <f t="shared" si="271"/>
        <v/>
      </c>
      <c r="AE223" s="9" t="str">
        <f t="shared" si="272"/>
        <v/>
      </c>
      <c r="AF223" s="9" t="str">
        <f t="shared" si="273"/>
        <v/>
      </c>
      <c r="AG223" s="9" t="str">
        <f t="shared" si="274"/>
        <v/>
      </c>
      <c r="AH223" s="9" t="str">
        <f t="shared" si="275"/>
        <v/>
      </c>
      <c r="AI223" s="9" t="str">
        <f t="shared" si="276"/>
        <v>被动技能3</v>
      </c>
      <c r="AJ223" s="9">
        <f t="shared" si="277"/>
        <v>5</v>
      </c>
      <c r="AK223" s="9"/>
    </row>
    <row r="224" spans="25:37">
      <c r="Y224" s="39">
        <f t="shared" si="266"/>
        <v>5</v>
      </c>
      <c r="Z224" s="39">
        <f t="shared" si="267"/>
        <v>1</v>
      </c>
      <c r="AA224" s="1">
        <f t="shared" si="268"/>
        <v>501</v>
      </c>
      <c r="AB224" s="32">
        <f t="shared" si="269"/>
        <v>0</v>
      </c>
      <c r="AC224" s="9" t="str">
        <f t="shared" si="270"/>
        <v/>
      </c>
      <c r="AD224" s="9" t="str">
        <f t="shared" si="271"/>
        <v/>
      </c>
      <c r="AE224" s="9" t="str">
        <f t="shared" si="272"/>
        <v/>
      </c>
      <c r="AF224" s="9" t="str">
        <f t="shared" si="273"/>
        <v/>
      </c>
      <c r="AG224" s="9" t="str">
        <f t="shared" si="274"/>
        <v/>
      </c>
      <c r="AH224" s="9" t="str">
        <f t="shared" si="275"/>
        <v/>
      </c>
      <c r="AI224" s="9" t="str">
        <f t="shared" si="276"/>
        <v>被动技能3</v>
      </c>
      <c r="AJ224" s="9">
        <f t="shared" si="277"/>
        <v>5</v>
      </c>
      <c r="AK224" s="9"/>
    </row>
    <row r="225" spans="25:37">
      <c r="Y225" s="39">
        <f t="shared" si="266"/>
        <v>5</v>
      </c>
      <c r="Z225" s="39">
        <f t="shared" si="267"/>
        <v>1</v>
      </c>
      <c r="AA225" s="1">
        <f t="shared" si="268"/>
        <v>501</v>
      </c>
      <c r="AB225" s="32">
        <f t="shared" si="269"/>
        <v>0</v>
      </c>
      <c r="AC225" s="9" t="str">
        <f t="shared" si="270"/>
        <v/>
      </c>
      <c r="AD225" s="9" t="str">
        <f t="shared" si="271"/>
        <v/>
      </c>
      <c r="AE225" s="9" t="str">
        <f t="shared" si="272"/>
        <v/>
      </c>
      <c r="AF225" s="9" t="str">
        <f t="shared" si="273"/>
        <v/>
      </c>
      <c r="AG225" s="9" t="str">
        <f t="shared" si="274"/>
        <v/>
      </c>
      <c r="AH225" s="9" t="str">
        <f t="shared" si="275"/>
        <v/>
      </c>
      <c r="AI225" s="9" t="str">
        <f t="shared" si="276"/>
        <v>被动技能3</v>
      </c>
      <c r="AJ225" s="9">
        <f t="shared" si="277"/>
        <v>5</v>
      </c>
      <c r="AK225" s="9"/>
    </row>
    <row r="226" spans="25:37">
      <c r="Y226" s="39">
        <f t="shared" si="266"/>
        <v>5</v>
      </c>
      <c r="Z226" s="39">
        <f t="shared" si="267"/>
        <v>1</v>
      </c>
      <c r="AA226" s="1">
        <f t="shared" si="268"/>
        <v>501</v>
      </c>
      <c r="AB226" s="32">
        <f t="shared" si="269"/>
        <v>0</v>
      </c>
      <c r="AC226" s="9" t="str">
        <f t="shared" si="270"/>
        <v/>
      </c>
      <c r="AD226" s="9" t="str">
        <f t="shared" si="271"/>
        <v/>
      </c>
      <c r="AE226" s="9" t="str">
        <f t="shared" si="272"/>
        <v/>
      </c>
      <c r="AF226" s="9" t="str">
        <f t="shared" si="273"/>
        <v/>
      </c>
      <c r="AG226" s="9" t="str">
        <f t="shared" si="274"/>
        <v/>
      </c>
      <c r="AH226" s="9" t="str">
        <f t="shared" si="275"/>
        <v/>
      </c>
      <c r="AI226" s="9" t="str">
        <f t="shared" si="276"/>
        <v>被动技能3</v>
      </c>
      <c r="AJ226" s="9">
        <f t="shared" si="277"/>
        <v>5</v>
      </c>
      <c r="AK226" s="9"/>
    </row>
    <row r="227" spans="25:37">
      <c r="Y227" s="39">
        <f t="shared" si="266"/>
        <v>5</v>
      </c>
      <c r="Z227" s="39">
        <f t="shared" si="267"/>
        <v>1</v>
      </c>
      <c r="AA227" s="1">
        <f t="shared" si="268"/>
        <v>501</v>
      </c>
      <c r="AB227" s="32">
        <f t="shared" si="269"/>
        <v>0</v>
      </c>
      <c r="AC227" s="9" t="str">
        <f t="shared" si="270"/>
        <v/>
      </c>
      <c r="AD227" s="9" t="str">
        <f t="shared" si="271"/>
        <v/>
      </c>
      <c r="AE227" s="9" t="str">
        <f t="shared" si="272"/>
        <v/>
      </c>
      <c r="AF227" s="9" t="str">
        <f t="shared" si="273"/>
        <v/>
      </c>
      <c r="AG227" s="9" t="str">
        <f t="shared" si="274"/>
        <v/>
      </c>
      <c r="AH227" s="9" t="str">
        <f t="shared" si="275"/>
        <v/>
      </c>
      <c r="AI227" s="9" t="str">
        <f t="shared" si="276"/>
        <v>被动技能3</v>
      </c>
      <c r="AJ227" s="9">
        <f t="shared" si="277"/>
        <v>5</v>
      </c>
      <c r="AK227" s="9"/>
    </row>
    <row r="228" spans="25:37">
      <c r="Y228" s="39">
        <f t="shared" si="266"/>
        <v>5</v>
      </c>
      <c r="Z228" s="39">
        <f t="shared" si="267"/>
        <v>1</v>
      </c>
      <c r="AA228" s="1">
        <f t="shared" si="268"/>
        <v>501</v>
      </c>
      <c r="AB228" s="32">
        <f t="shared" si="269"/>
        <v>0</v>
      </c>
      <c r="AC228" s="9" t="str">
        <f t="shared" si="270"/>
        <v/>
      </c>
      <c r="AD228" s="9" t="str">
        <f t="shared" si="271"/>
        <v/>
      </c>
      <c r="AE228" s="9" t="str">
        <f t="shared" si="272"/>
        <v/>
      </c>
      <c r="AF228" s="9" t="str">
        <f t="shared" si="273"/>
        <v/>
      </c>
      <c r="AG228" s="9" t="str">
        <f t="shared" si="274"/>
        <v/>
      </c>
      <c r="AH228" s="9" t="str">
        <f t="shared" si="275"/>
        <v/>
      </c>
      <c r="AI228" s="9" t="str">
        <f t="shared" si="276"/>
        <v>被动技能3</v>
      </c>
      <c r="AJ228" s="9">
        <f t="shared" si="277"/>
        <v>5</v>
      </c>
      <c r="AK228" s="9"/>
    </row>
    <row r="229" spans="25:37">
      <c r="Y229" s="39">
        <f t="shared" si="266"/>
        <v>5</v>
      </c>
      <c r="Z229" s="39">
        <f t="shared" si="267"/>
        <v>1</v>
      </c>
      <c r="AA229" s="1">
        <f t="shared" si="268"/>
        <v>501</v>
      </c>
      <c r="AB229" s="32">
        <f t="shared" si="269"/>
        <v>0</v>
      </c>
      <c r="AC229" s="9" t="str">
        <f t="shared" si="270"/>
        <v/>
      </c>
      <c r="AD229" s="9" t="str">
        <f t="shared" si="271"/>
        <v/>
      </c>
      <c r="AE229" s="9" t="str">
        <f t="shared" si="272"/>
        <v/>
      </c>
      <c r="AF229" s="9" t="str">
        <f t="shared" si="273"/>
        <v/>
      </c>
      <c r="AG229" s="9" t="str">
        <f t="shared" si="274"/>
        <v/>
      </c>
      <c r="AH229" s="9" t="str">
        <f t="shared" si="275"/>
        <v/>
      </c>
      <c r="AI229" s="9" t="str">
        <f t="shared" si="276"/>
        <v>被动技能3</v>
      </c>
      <c r="AJ229" s="9">
        <f t="shared" si="277"/>
        <v>5</v>
      </c>
      <c r="AK229" s="9"/>
    </row>
    <row r="230" spans="25:37">
      <c r="Y230" s="39">
        <f t="shared" si="266"/>
        <v>5</v>
      </c>
      <c r="Z230" s="39">
        <f t="shared" si="267"/>
        <v>1</v>
      </c>
      <c r="AA230" s="1">
        <f t="shared" si="268"/>
        <v>501</v>
      </c>
      <c r="AB230" s="32">
        <f t="shared" si="269"/>
        <v>0</v>
      </c>
      <c r="AC230" s="9" t="str">
        <f t="shared" si="270"/>
        <v/>
      </c>
      <c r="AD230" s="9" t="str">
        <f t="shared" si="271"/>
        <v/>
      </c>
      <c r="AE230" s="9" t="str">
        <f t="shared" si="272"/>
        <v/>
      </c>
      <c r="AF230" s="9" t="str">
        <f t="shared" si="273"/>
        <v/>
      </c>
      <c r="AG230" s="9" t="str">
        <f t="shared" si="274"/>
        <v/>
      </c>
      <c r="AH230" s="9" t="str">
        <f t="shared" si="275"/>
        <v/>
      </c>
      <c r="AI230" s="9" t="str">
        <f t="shared" si="276"/>
        <v>被动技能3</v>
      </c>
      <c r="AJ230" s="9">
        <f t="shared" si="277"/>
        <v>5</v>
      </c>
      <c r="AK230" s="9"/>
    </row>
    <row r="231" spans="25:37">
      <c r="Y231" s="39">
        <f t="shared" si="266"/>
        <v>5</v>
      </c>
      <c r="Z231" s="39">
        <f t="shared" si="267"/>
        <v>1</v>
      </c>
      <c r="AA231" s="1">
        <f t="shared" si="268"/>
        <v>501</v>
      </c>
      <c r="AB231" s="32">
        <f t="shared" si="269"/>
        <v>0</v>
      </c>
      <c r="AC231" s="9" t="str">
        <f t="shared" si="270"/>
        <v/>
      </c>
      <c r="AD231" s="9" t="str">
        <f t="shared" si="271"/>
        <v/>
      </c>
      <c r="AE231" s="9" t="str">
        <f t="shared" si="272"/>
        <v/>
      </c>
      <c r="AF231" s="9" t="str">
        <f t="shared" si="273"/>
        <v/>
      </c>
      <c r="AG231" s="9" t="str">
        <f t="shared" si="274"/>
        <v/>
      </c>
      <c r="AH231" s="9" t="str">
        <f t="shared" si="275"/>
        <v/>
      </c>
      <c r="AI231" s="9" t="str">
        <f t="shared" si="276"/>
        <v>被动技能3</v>
      </c>
      <c r="AJ231" s="9">
        <f t="shared" si="277"/>
        <v>5</v>
      </c>
      <c r="AK231" s="9"/>
    </row>
    <row r="232" spans="25:37">
      <c r="Y232" s="39">
        <f t="shared" si="266"/>
        <v>5</v>
      </c>
      <c r="Z232" s="39">
        <f t="shared" si="267"/>
        <v>1</v>
      </c>
      <c r="AA232" s="1">
        <f t="shared" si="268"/>
        <v>501</v>
      </c>
      <c r="AB232" s="32">
        <f t="shared" si="269"/>
        <v>0</v>
      </c>
      <c r="AC232" s="9" t="str">
        <f t="shared" si="270"/>
        <v/>
      </c>
      <c r="AD232" s="9" t="str">
        <f t="shared" si="271"/>
        <v/>
      </c>
      <c r="AE232" s="9" t="str">
        <f t="shared" si="272"/>
        <v/>
      </c>
      <c r="AF232" s="9" t="str">
        <f t="shared" si="273"/>
        <v/>
      </c>
      <c r="AG232" s="9" t="str">
        <f t="shared" si="274"/>
        <v/>
      </c>
      <c r="AH232" s="9" t="str">
        <f t="shared" si="275"/>
        <v/>
      </c>
      <c r="AI232" s="9" t="str">
        <f t="shared" si="276"/>
        <v>被动技能3</v>
      </c>
      <c r="AJ232" s="9">
        <f t="shared" si="277"/>
        <v>5</v>
      </c>
      <c r="AK232" s="9"/>
    </row>
    <row r="233" spans="25:37">
      <c r="Y233" s="39">
        <f t="shared" si="266"/>
        <v>5</v>
      </c>
      <c r="Z233" s="39">
        <f t="shared" si="267"/>
        <v>1</v>
      </c>
      <c r="AA233" s="1">
        <f t="shared" si="268"/>
        <v>501</v>
      </c>
      <c r="AB233" s="32">
        <f t="shared" si="269"/>
        <v>0</v>
      </c>
      <c r="AC233" s="9" t="str">
        <f t="shared" si="270"/>
        <v/>
      </c>
      <c r="AD233" s="9" t="str">
        <f t="shared" si="271"/>
        <v/>
      </c>
      <c r="AE233" s="9" t="str">
        <f t="shared" si="272"/>
        <v/>
      </c>
      <c r="AF233" s="9" t="str">
        <f t="shared" si="273"/>
        <v/>
      </c>
      <c r="AG233" s="9" t="str">
        <f t="shared" si="274"/>
        <v/>
      </c>
      <c r="AH233" s="9" t="str">
        <f t="shared" si="275"/>
        <v/>
      </c>
      <c r="AI233" s="9" t="str">
        <f t="shared" si="276"/>
        <v>被动技能3</v>
      </c>
      <c r="AJ233" s="9">
        <f t="shared" si="277"/>
        <v>5</v>
      </c>
      <c r="AK233" s="9"/>
    </row>
    <row r="234" spans="25:37">
      <c r="Y234" s="39">
        <f t="shared" si="266"/>
        <v>5</v>
      </c>
      <c r="Z234" s="39">
        <f t="shared" si="267"/>
        <v>1</v>
      </c>
      <c r="AA234" s="1">
        <f t="shared" si="268"/>
        <v>501</v>
      </c>
      <c r="AB234" s="32">
        <f t="shared" si="269"/>
        <v>0</v>
      </c>
      <c r="AC234" s="9" t="str">
        <f t="shared" si="270"/>
        <v/>
      </c>
      <c r="AD234" s="9" t="str">
        <f t="shared" si="271"/>
        <v/>
      </c>
      <c r="AE234" s="9" t="str">
        <f t="shared" si="272"/>
        <v/>
      </c>
      <c r="AF234" s="9" t="str">
        <f t="shared" si="273"/>
        <v/>
      </c>
      <c r="AG234" s="9" t="str">
        <f t="shared" si="274"/>
        <v/>
      </c>
      <c r="AH234" s="9" t="str">
        <f t="shared" si="275"/>
        <v/>
      </c>
      <c r="AI234" s="9" t="str">
        <f t="shared" si="276"/>
        <v>被动技能3</v>
      </c>
      <c r="AJ234" s="9">
        <f t="shared" si="277"/>
        <v>5</v>
      </c>
      <c r="AK234" s="9"/>
    </row>
    <row r="235" spans="25:37">
      <c r="Y235" s="39">
        <f t="shared" si="266"/>
        <v>5</v>
      </c>
      <c r="Z235" s="39">
        <f t="shared" si="267"/>
        <v>1</v>
      </c>
      <c r="AA235" s="1">
        <f t="shared" si="268"/>
        <v>501</v>
      </c>
      <c r="AB235" s="32">
        <f t="shared" si="269"/>
        <v>0</v>
      </c>
      <c r="AC235" s="9" t="str">
        <f t="shared" si="270"/>
        <v/>
      </c>
      <c r="AD235" s="9" t="str">
        <f t="shared" si="271"/>
        <v/>
      </c>
      <c r="AE235" s="9" t="str">
        <f t="shared" si="272"/>
        <v/>
      </c>
      <c r="AF235" s="9" t="str">
        <f t="shared" si="273"/>
        <v/>
      </c>
      <c r="AG235" s="9" t="str">
        <f t="shared" si="274"/>
        <v/>
      </c>
      <c r="AH235" s="9" t="str">
        <f t="shared" si="275"/>
        <v/>
      </c>
      <c r="AI235" s="9" t="str">
        <f t="shared" si="276"/>
        <v>被动技能3</v>
      </c>
      <c r="AJ235" s="9">
        <f t="shared" si="277"/>
        <v>5</v>
      </c>
      <c r="AK235" s="9"/>
    </row>
    <row r="236" spans="25:37">
      <c r="Y236" s="39">
        <f t="shared" si="266"/>
        <v>5</v>
      </c>
      <c r="Z236" s="39">
        <f t="shared" si="267"/>
        <v>1</v>
      </c>
      <c r="AA236" s="1">
        <f t="shared" si="268"/>
        <v>501</v>
      </c>
      <c r="AB236" s="32">
        <f t="shared" si="269"/>
        <v>0</v>
      </c>
      <c r="AC236" s="9" t="str">
        <f t="shared" si="270"/>
        <v/>
      </c>
      <c r="AD236" s="9" t="str">
        <f t="shared" si="271"/>
        <v/>
      </c>
      <c r="AE236" s="9" t="str">
        <f t="shared" si="272"/>
        <v/>
      </c>
      <c r="AF236" s="9" t="str">
        <f t="shared" si="273"/>
        <v/>
      </c>
      <c r="AG236" s="9" t="str">
        <f t="shared" si="274"/>
        <v/>
      </c>
      <c r="AH236" s="9" t="str">
        <f t="shared" si="275"/>
        <v/>
      </c>
      <c r="AI236" s="9" t="str">
        <f t="shared" si="276"/>
        <v>被动技能3</v>
      </c>
      <c r="AJ236" s="9">
        <f t="shared" si="277"/>
        <v>5</v>
      </c>
      <c r="AK236" s="9"/>
    </row>
    <row r="237" spans="25:37">
      <c r="Y237" s="39">
        <f t="shared" si="266"/>
        <v>5</v>
      </c>
      <c r="Z237" s="39">
        <f t="shared" si="267"/>
        <v>1</v>
      </c>
      <c r="AA237" s="1">
        <f t="shared" si="268"/>
        <v>501</v>
      </c>
      <c r="AB237" s="32">
        <f t="shared" si="269"/>
        <v>0</v>
      </c>
      <c r="AC237" s="9" t="str">
        <f t="shared" si="270"/>
        <v/>
      </c>
      <c r="AD237" s="9" t="str">
        <f t="shared" si="271"/>
        <v/>
      </c>
      <c r="AE237" s="9" t="str">
        <f t="shared" si="272"/>
        <v/>
      </c>
      <c r="AF237" s="9" t="str">
        <f t="shared" si="273"/>
        <v/>
      </c>
      <c r="AG237" s="9" t="str">
        <f t="shared" si="274"/>
        <v/>
      </c>
      <c r="AH237" s="9" t="str">
        <f t="shared" si="275"/>
        <v/>
      </c>
      <c r="AI237" s="9" t="str">
        <f t="shared" si="276"/>
        <v>被动技能3</v>
      </c>
      <c r="AJ237" s="9">
        <f t="shared" si="277"/>
        <v>5</v>
      </c>
      <c r="AK237" s="9"/>
    </row>
    <row r="238" spans="25:37">
      <c r="Y238" s="39">
        <f t="shared" si="266"/>
        <v>5</v>
      </c>
      <c r="Z238" s="39">
        <f t="shared" si="267"/>
        <v>1</v>
      </c>
      <c r="AA238" s="1">
        <f t="shared" si="268"/>
        <v>501</v>
      </c>
      <c r="AB238" s="32">
        <f t="shared" si="269"/>
        <v>0</v>
      </c>
      <c r="AC238" s="9" t="str">
        <f t="shared" si="270"/>
        <v/>
      </c>
      <c r="AD238" s="9" t="str">
        <f t="shared" si="271"/>
        <v/>
      </c>
      <c r="AE238" s="9" t="str">
        <f t="shared" si="272"/>
        <v/>
      </c>
      <c r="AF238" s="9" t="str">
        <f t="shared" si="273"/>
        <v/>
      </c>
      <c r="AG238" s="9" t="str">
        <f t="shared" si="274"/>
        <v/>
      </c>
      <c r="AH238" s="9" t="str">
        <f t="shared" si="275"/>
        <v/>
      </c>
      <c r="AI238" s="9" t="str">
        <f t="shared" si="276"/>
        <v>被动技能3</v>
      </c>
      <c r="AJ238" s="9">
        <f t="shared" si="277"/>
        <v>5</v>
      </c>
      <c r="AK238" s="9"/>
    </row>
    <row r="239" spans="25:37">
      <c r="Y239" s="39">
        <f t="shared" ref="Y239:Y246" si="278">IF(B239="",Y238,Y238+1)</f>
        <v>5</v>
      </c>
      <c r="Z239" s="39">
        <f>IF(B239&lt;&gt;"",1,IF(C239="",Z238,IF(AC238="",Z238+1,IF(AF238="",Z238+2,Z238+3))))</f>
        <v>1</v>
      </c>
      <c r="AA239" s="1">
        <f>Y239*100+Z239</f>
        <v>501</v>
      </c>
      <c r="AB239" s="32">
        <f>IF(C239="",IF(D239=0,E239,IF(D239&gt;0,AB238&amp;"+"&amp;E239,"")),"")</f>
        <v>0</v>
      </c>
      <c r="AC239" s="9" t="str">
        <f>IF(F239="","",Z239+1)</f>
        <v/>
      </c>
      <c r="AD239" s="9" t="str">
        <f>IF(AC239="","",Y239*100+AC239)</f>
        <v/>
      </c>
      <c r="AE239" s="9" t="str">
        <f>IF(F239="","",IF(C239="",IF(D239=0,F239,IF(D239&gt;0,AE238&amp;"+"&amp;F239,"")),""))</f>
        <v/>
      </c>
      <c r="AF239" s="9" t="str">
        <f>IF(G239="","",AC239+1)</f>
        <v/>
      </c>
      <c r="AG239" s="9" t="str">
        <f>IF(AF239="","",Y239*100+AF239)</f>
        <v/>
      </c>
      <c r="AH239" s="9" t="str">
        <f>IF(G239="","",IF(C239="",IF(D239=0,G239,IF(D239&gt;0,AH238&amp;"+"&amp;G239,"")),""))</f>
        <v/>
      </c>
      <c r="AI239" s="9" t="str">
        <f>IF(B239="",AI238,B239)</f>
        <v>被动技能3</v>
      </c>
      <c r="AJ239" s="9">
        <f>IFERROR(MATCH(AI239,$D$10:$D$19,0),"输入太多技能，溢出！！")</f>
        <v>5</v>
      </c>
      <c r="AK239" s="9"/>
    </row>
    <row r="240" spans="25:37">
      <c r="Y240" s="39">
        <f t="shared" si="278"/>
        <v>5</v>
      </c>
      <c r="Z240" s="39">
        <f t="shared" ref="Z240:Z246" si="279">IF(B240&lt;&gt;"",1,IF(C240="",Z239,IF(AC239="",Z239+1,IF(AF239="",Z239+2,Z239+3))))</f>
        <v>1</v>
      </c>
      <c r="AA240" s="1">
        <f>Y240*100+Z240</f>
        <v>501</v>
      </c>
      <c r="AB240" s="32">
        <f>IF(C240="",IF(D240=0,E240,IF(D240&gt;0,AB239&amp;"+"&amp;E240,"")),"")</f>
        <v>0</v>
      </c>
      <c r="AC240" s="9" t="str">
        <f t="shared" ref="AC240:AC246" si="280">IF(F240="","",Z240+1)</f>
        <v/>
      </c>
      <c r="AD240" s="9" t="str">
        <f>IF(AC240="","",Y240*100+AC240)</f>
        <v/>
      </c>
      <c r="AE240" s="9" t="str">
        <f>IF(F240="","",IF(C240="",IF(D240=0,F240,IF(D240&gt;0,AE239&amp;"+"&amp;F240,"")),""))</f>
        <v/>
      </c>
      <c r="AF240" s="9" t="str">
        <f t="shared" ref="AF240:AF246" si="281">IF(G240="","",AC240+1)</f>
        <v/>
      </c>
      <c r="AG240" s="9" t="str">
        <f>IF(AF240="","",Y240*100+AF240)</f>
        <v/>
      </c>
      <c r="AH240" s="9" t="str">
        <f>IF(G240="","",IF(C240="",IF(D240=0,G240,IF(D240&gt;0,AH239&amp;"+"&amp;G240,"")),""))</f>
        <v/>
      </c>
      <c r="AI240" s="9" t="str">
        <f t="shared" ref="AI240:AI246" si="282">IF(B240="",AI239,B240)</f>
        <v>被动技能3</v>
      </c>
      <c r="AJ240" s="9">
        <f>IFERROR(MATCH(AI240,$D$10:$D$19,0),"输入太多技能，溢出！！")</f>
        <v>5</v>
      </c>
      <c r="AK240" s="9"/>
    </row>
    <row r="241" spans="25:37">
      <c r="Y241" s="39">
        <f t="shared" si="278"/>
        <v>5</v>
      </c>
      <c r="Z241" s="39">
        <f t="shared" si="279"/>
        <v>1</v>
      </c>
      <c r="AA241" s="1">
        <f t="shared" ref="AA241:AA246" si="283">Y241*100+Z241</f>
        <v>501</v>
      </c>
      <c r="AB241" s="32">
        <f t="shared" ref="AB241:AB246" si="284">IF(C241="",IF(D241=0,E241,IF(D241&gt;0,AB240&amp;"+"&amp;E241,"")),"")</f>
        <v>0</v>
      </c>
      <c r="AC241" s="9" t="str">
        <f t="shared" si="280"/>
        <v/>
      </c>
      <c r="AD241" s="9" t="str">
        <f t="shared" ref="AD241:AD246" si="285">IF(AC241="","",Y241*100+AC241)</f>
        <v/>
      </c>
      <c r="AE241" s="9" t="str">
        <f t="shared" ref="AE241:AE246" si="286">IF(F241="","",IF(C241="",IF(D241=0,F241,IF(D241&gt;0,AE240&amp;"+"&amp;F241,"")),""))</f>
        <v/>
      </c>
      <c r="AF241" s="9" t="str">
        <f t="shared" si="281"/>
        <v/>
      </c>
      <c r="AG241" s="9" t="str">
        <f t="shared" ref="AG241:AG246" si="287">IF(AF241="","",Y241*100+AF241)</f>
        <v/>
      </c>
      <c r="AH241" s="9" t="str">
        <f t="shared" ref="AH241:AH246" si="288">IF(G241="","",IF(C241="",IF(D241=0,G241,IF(D241&gt;0,AH240&amp;"+"&amp;G241,"")),""))</f>
        <v/>
      </c>
      <c r="AI241" s="9" t="str">
        <f t="shared" si="282"/>
        <v>被动技能3</v>
      </c>
      <c r="AJ241" s="9">
        <f t="shared" ref="AJ241:AJ246" si="289">IFERROR(MATCH(AI241,$D$10:$D$19,0),"输入太多技能，溢出！！")</f>
        <v>5</v>
      </c>
      <c r="AK241" s="9"/>
    </row>
    <row r="242" spans="25:37">
      <c r="Y242" s="39">
        <f t="shared" si="278"/>
        <v>5</v>
      </c>
      <c r="Z242" s="39">
        <f t="shared" si="279"/>
        <v>1</v>
      </c>
      <c r="AA242" s="1">
        <f t="shared" si="283"/>
        <v>501</v>
      </c>
      <c r="AB242" s="32">
        <f t="shared" si="284"/>
        <v>0</v>
      </c>
      <c r="AC242" s="9" t="str">
        <f t="shared" si="280"/>
        <v/>
      </c>
      <c r="AD242" s="9" t="str">
        <f t="shared" si="285"/>
        <v/>
      </c>
      <c r="AE242" s="9" t="str">
        <f t="shared" si="286"/>
        <v/>
      </c>
      <c r="AF242" s="9" t="str">
        <f t="shared" si="281"/>
        <v/>
      </c>
      <c r="AG242" s="9" t="str">
        <f t="shared" si="287"/>
        <v/>
      </c>
      <c r="AH242" s="9" t="str">
        <f t="shared" si="288"/>
        <v/>
      </c>
      <c r="AI242" s="9" t="str">
        <f t="shared" si="282"/>
        <v>被动技能3</v>
      </c>
      <c r="AJ242" s="9">
        <f t="shared" si="289"/>
        <v>5</v>
      </c>
      <c r="AK242" s="9"/>
    </row>
    <row r="243" spans="25:37">
      <c r="Y243" s="39">
        <f t="shared" si="278"/>
        <v>5</v>
      </c>
      <c r="Z243" s="39">
        <f t="shared" si="279"/>
        <v>1</v>
      </c>
      <c r="AA243" s="1">
        <f t="shared" si="283"/>
        <v>501</v>
      </c>
      <c r="AB243" s="32">
        <f t="shared" si="284"/>
        <v>0</v>
      </c>
      <c r="AC243" s="9" t="str">
        <f t="shared" si="280"/>
        <v/>
      </c>
      <c r="AD243" s="9" t="str">
        <f t="shared" si="285"/>
        <v/>
      </c>
      <c r="AE243" s="9" t="str">
        <f t="shared" si="286"/>
        <v/>
      </c>
      <c r="AF243" s="9" t="str">
        <f t="shared" si="281"/>
        <v/>
      </c>
      <c r="AG243" s="9" t="str">
        <f t="shared" si="287"/>
        <v/>
      </c>
      <c r="AH243" s="9" t="str">
        <f t="shared" si="288"/>
        <v/>
      </c>
      <c r="AI243" s="9" t="str">
        <f t="shared" si="282"/>
        <v>被动技能3</v>
      </c>
      <c r="AJ243" s="9">
        <f t="shared" si="289"/>
        <v>5</v>
      </c>
      <c r="AK243" s="9"/>
    </row>
    <row r="244" spans="25:37">
      <c r="Y244" s="39">
        <f t="shared" si="278"/>
        <v>5</v>
      </c>
      <c r="Z244" s="39">
        <f t="shared" si="279"/>
        <v>1</v>
      </c>
      <c r="AA244" s="1">
        <f t="shared" si="283"/>
        <v>501</v>
      </c>
      <c r="AB244" s="32">
        <f t="shared" si="284"/>
        <v>0</v>
      </c>
      <c r="AC244" s="9" t="str">
        <f t="shared" si="280"/>
        <v/>
      </c>
      <c r="AD244" s="9" t="str">
        <f t="shared" si="285"/>
        <v/>
      </c>
      <c r="AE244" s="9" t="str">
        <f t="shared" si="286"/>
        <v/>
      </c>
      <c r="AF244" s="9" t="str">
        <f t="shared" si="281"/>
        <v/>
      </c>
      <c r="AG244" s="9" t="str">
        <f t="shared" si="287"/>
        <v/>
      </c>
      <c r="AH244" s="9" t="str">
        <f t="shared" si="288"/>
        <v/>
      </c>
      <c r="AI244" s="9" t="str">
        <f t="shared" si="282"/>
        <v>被动技能3</v>
      </c>
      <c r="AJ244" s="9">
        <f t="shared" si="289"/>
        <v>5</v>
      </c>
      <c r="AK244" s="9"/>
    </row>
    <row r="245" spans="25:37">
      <c r="Y245" s="39">
        <f t="shared" si="278"/>
        <v>5</v>
      </c>
      <c r="Z245" s="39">
        <f t="shared" si="279"/>
        <v>1</v>
      </c>
      <c r="AA245" s="1">
        <f t="shared" si="283"/>
        <v>501</v>
      </c>
      <c r="AB245" s="32">
        <f t="shared" si="284"/>
        <v>0</v>
      </c>
      <c r="AC245" s="9" t="str">
        <f t="shared" si="280"/>
        <v/>
      </c>
      <c r="AD245" s="9" t="str">
        <f t="shared" si="285"/>
        <v/>
      </c>
      <c r="AE245" s="9" t="str">
        <f t="shared" si="286"/>
        <v/>
      </c>
      <c r="AF245" s="9" t="str">
        <f t="shared" si="281"/>
        <v/>
      </c>
      <c r="AG245" s="9" t="str">
        <f t="shared" si="287"/>
        <v/>
      </c>
      <c r="AH245" s="9" t="str">
        <f t="shared" si="288"/>
        <v/>
      </c>
      <c r="AI245" s="9" t="str">
        <f t="shared" si="282"/>
        <v>被动技能3</v>
      </c>
      <c r="AJ245" s="9">
        <f t="shared" si="289"/>
        <v>5</v>
      </c>
      <c r="AK245" s="9"/>
    </row>
    <row r="246" spans="25:37">
      <c r="Y246" s="39">
        <f t="shared" si="278"/>
        <v>5</v>
      </c>
      <c r="Z246" s="39">
        <f t="shared" si="279"/>
        <v>1</v>
      </c>
      <c r="AA246" s="1">
        <f t="shared" si="283"/>
        <v>501</v>
      </c>
      <c r="AB246" s="32">
        <f t="shared" si="284"/>
        <v>0</v>
      </c>
      <c r="AC246" s="9" t="str">
        <f t="shared" si="280"/>
        <v/>
      </c>
      <c r="AD246" s="9" t="str">
        <f t="shared" si="285"/>
        <v/>
      </c>
      <c r="AE246" s="9" t="str">
        <f t="shared" si="286"/>
        <v/>
      </c>
      <c r="AF246" s="9" t="str">
        <f t="shared" si="281"/>
        <v/>
      </c>
      <c r="AG246" s="9" t="str">
        <f t="shared" si="287"/>
        <v/>
      </c>
      <c r="AH246" s="9" t="str">
        <f t="shared" si="288"/>
        <v/>
      </c>
      <c r="AI246" s="9" t="str">
        <f t="shared" si="282"/>
        <v>被动技能3</v>
      </c>
      <c r="AJ246" s="9">
        <f t="shared" si="289"/>
        <v>5</v>
      </c>
      <c r="AK246" s="9"/>
    </row>
    <row r="247" spans="25:37">
      <c r="Y247" s="39">
        <f t="shared" ref="Y247:Y310" si="290">IF(B247="",Y246,Y246+1)</f>
        <v>5</v>
      </c>
      <c r="Z247" s="39">
        <f t="shared" ref="Z247:Z310" si="291">IF(B247&lt;&gt;"",1,IF(C247="",Z246,IF(AC246="",Z246+1,IF(AF246="",Z246+2,Z246+3))))</f>
        <v>1</v>
      </c>
      <c r="AA247" s="1">
        <f t="shared" ref="AA247:AA310" si="292">Y247*100+Z247</f>
        <v>501</v>
      </c>
      <c r="AB247" s="32">
        <f t="shared" ref="AB247:AB310" si="293">IF(C247="",IF(D247=0,E247,IF(D247&gt;0,AB246&amp;"+"&amp;E247,"")),"")</f>
        <v>0</v>
      </c>
      <c r="AC247" s="9" t="str">
        <f t="shared" ref="AC247:AC310" si="294">IF(F247="","",Z247+1)</f>
        <v/>
      </c>
      <c r="AD247" s="9" t="str">
        <f t="shared" ref="AD247:AD310" si="295">IF(AC247="","",Y247*100+AC247)</f>
        <v/>
      </c>
      <c r="AE247" s="9" t="str">
        <f t="shared" ref="AE247:AE310" si="296">IF(F247="","",IF(C247="",IF(D247=0,F247,IF(D247&gt;0,AE246&amp;"+"&amp;F247,"")),""))</f>
        <v/>
      </c>
      <c r="AF247" s="9" t="str">
        <f t="shared" ref="AF247:AF310" si="297">IF(G247="","",AC247+1)</f>
        <v/>
      </c>
      <c r="AG247" s="9" t="str">
        <f t="shared" ref="AG247:AG310" si="298">IF(AF247="","",Y247*100+AF247)</f>
        <v/>
      </c>
      <c r="AH247" s="9" t="str">
        <f t="shared" ref="AH247:AH310" si="299">IF(G247="","",IF(C247="",IF(D247=0,G247,IF(D247&gt;0,AH246&amp;"+"&amp;G247,"")),""))</f>
        <v/>
      </c>
      <c r="AI247" s="9" t="str">
        <f t="shared" ref="AI247:AI310" si="300">IF(B247="",AI246,B247)</f>
        <v>被动技能3</v>
      </c>
      <c r="AJ247" s="9">
        <f t="shared" ref="AJ247:AJ310" si="301">IFERROR(MATCH(AI247,$D$10:$D$19,0),"输入太多技能，溢出！！")</f>
        <v>5</v>
      </c>
      <c r="AK247" s="9"/>
    </row>
    <row r="248" spans="25:37">
      <c r="Y248" s="39">
        <f t="shared" si="290"/>
        <v>5</v>
      </c>
      <c r="Z248" s="39">
        <f t="shared" si="291"/>
        <v>1</v>
      </c>
      <c r="AA248" s="1">
        <f t="shared" si="292"/>
        <v>501</v>
      </c>
      <c r="AB248" s="32">
        <f t="shared" si="293"/>
        <v>0</v>
      </c>
      <c r="AC248" s="9" t="str">
        <f t="shared" si="294"/>
        <v/>
      </c>
      <c r="AD248" s="9" t="str">
        <f t="shared" si="295"/>
        <v/>
      </c>
      <c r="AE248" s="9" t="str">
        <f t="shared" si="296"/>
        <v/>
      </c>
      <c r="AF248" s="9" t="str">
        <f t="shared" si="297"/>
        <v/>
      </c>
      <c r="AG248" s="9" t="str">
        <f t="shared" si="298"/>
        <v/>
      </c>
      <c r="AH248" s="9" t="str">
        <f t="shared" si="299"/>
        <v/>
      </c>
      <c r="AI248" s="9" t="str">
        <f t="shared" si="300"/>
        <v>被动技能3</v>
      </c>
      <c r="AJ248" s="9">
        <f t="shared" si="301"/>
        <v>5</v>
      </c>
      <c r="AK248" s="9"/>
    </row>
    <row r="249" spans="25:37">
      <c r="Y249" s="39">
        <f t="shared" si="290"/>
        <v>5</v>
      </c>
      <c r="Z249" s="39">
        <f t="shared" si="291"/>
        <v>1</v>
      </c>
      <c r="AA249" s="1">
        <f t="shared" si="292"/>
        <v>501</v>
      </c>
      <c r="AB249" s="32">
        <f t="shared" si="293"/>
        <v>0</v>
      </c>
      <c r="AC249" s="9" t="str">
        <f t="shared" si="294"/>
        <v/>
      </c>
      <c r="AD249" s="9" t="str">
        <f t="shared" si="295"/>
        <v/>
      </c>
      <c r="AE249" s="9" t="str">
        <f t="shared" si="296"/>
        <v/>
      </c>
      <c r="AF249" s="9" t="str">
        <f t="shared" si="297"/>
        <v/>
      </c>
      <c r="AG249" s="9" t="str">
        <f t="shared" si="298"/>
        <v/>
      </c>
      <c r="AH249" s="9" t="str">
        <f t="shared" si="299"/>
        <v/>
      </c>
      <c r="AI249" s="9" t="str">
        <f t="shared" si="300"/>
        <v>被动技能3</v>
      </c>
      <c r="AJ249" s="9">
        <f t="shared" si="301"/>
        <v>5</v>
      </c>
      <c r="AK249" s="9"/>
    </row>
    <row r="250" spans="25:37">
      <c r="Y250" s="39">
        <f t="shared" si="290"/>
        <v>5</v>
      </c>
      <c r="Z250" s="39">
        <f t="shared" si="291"/>
        <v>1</v>
      </c>
      <c r="AA250" s="1">
        <f t="shared" si="292"/>
        <v>501</v>
      </c>
      <c r="AB250" s="32">
        <f t="shared" si="293"/>
        <v>0</v>
      </c>
      <c r="AC250" s="9" t="str">
        <f t="shared" si="294"/>
        <v/>
      </c>
      <c r="AD250" s="9" t="str">
        <f t="shared" si="295"/>
        <v/>
      </c>
      <c r="AE250" s="9" t="str">
        <f t="shared" si="296"/>
        <v/>
      </c>
      <c r="AF250" s="9" t="str">
        <f t="shared" si="297"/>
        <v/>
      </c>
      <c r="AG250" s="9" t="str">
        <f t="shared" si="298"/>
        <v/>
      </c>
      <c r="AH250" s="9" t="str">
        <f t="shared" si="299"/>
        <v/>
      </c>
      <c r="AI250" s="9" t="str">
        <f t="shared" si="300"/>
        <v>被动技能3</v>
      </c>
      <c r="AJ250" s="9">
        <f t="shared" si="301"/>
        <v>5</v>
      </c>
      <c r="AK250" s="9"/>
    </row>
    <row r="251" spans="25:37">
      <c r="Y251" s="39">
        <f t="shared" si="290"/>
        <v>5</v>
      </c>
      <c r="Z251" s="39">
        <f t="shared" si="291"/>
        <v>1</v>
      </c>
      <c r="AA251" s="1">
        <f t="shared" si="292"/>
        <v>501</v>
      </c>
      <c r="AB251" s="32">
        <f t="shared" si="293"/>
        <v>0</v>
      </c>
      <c r="AC251" s="9" t="str">
        <f t="shared" si="294"/>
        <v/>
      </c>
      <c r="AD251" s="9" t="str">
        <f t="shared" si="295"/>
        <v/>
      </c>
      <c r="AE251" s="9" t="str">
        <f t="shared" si="296"/>
        <v/>
      </c>
      <c r="AF251" s="9" t="str">
        <f t="shared" si="297"/>
        <v/>
      </c>
      <c r="AG251" s="9" t="str">
        <f t="shared" si="298"/>
        <v/>
      </c>
      <c r="AH251" s="9" t="str">
        <f t="shared" si="299"/>
        <v/>
      </c>
      <c r="AI251" s="9" t="str">
        <f t="shared" si="300"/>
        <v>被动技能3</v>
      </c>
      <c r="AJ251" s="9">
        <f t="shared" si="301"/>
        <v>5</v>
      </c>
      <c r="AK251" s="9"/>
    </row>
    <row r="252" spans="25:37">
      <c r="Y252" s="39">
        <f t="shared" si="290"/>
        <v>5</v>
      </c>
      <c r="Z252" s="39">
        <f t="shared" si="291"/>
        <v>1</v>
      </c>
      <c r="AA252" s="1">
        <f t="shared" si="292"/>
        <v>501</v>
      </c>
      <c r="AB252" s="32">
        <f t="shared" si="293"/>
        <v>0</v>
      </c>
      <c r="AC252" s="9" t="str">
        <f t="shared" si="294"/>
        <v/>
      </c>
      <c r="AD252" s="9" t="str">
        <f t="shared" si="295"/>
        <v/>
      </c>
      <c r="AE252" s="9" t="str">
        <f t="shared" si="296"/>
        <v/>
      </c>
      <c r="AF252" s="9" t="str">
        <f t="shared" si="297"/>
        <v/>
      </c>
      <c r="AG252" s="9" t="str">
        <f t="shared" si="298"/>
        <v/>
      </c>
      <c r="AH252" s="9" t="str">
        <f t="shared" si="299"/>
        <v/>
      </c>
      <c r="AI252" s="9" t="str">
        <f t="shared" si="300"/>
        <v>被动技能3</v>
      </c>
      <c r="AJ252" s="9">
        <f t="shared" si="301"/>
        <v>5</v>
      </c>
      <c r="AK252" s="9"/>
    </row>
    <row r="253" spans="25:37">
      <c r="Y253" s="39">
        <f t="shared" si="290"/>
        <v>5</v>
      </c>
      <c r="Z253" s="39">
        <f t="shared" si="291"/>
        <v>1</v>
      </c>
      <c r="AA253" s="1">
        <f t="shared" si="292"/>
        <v>501</v>
      </c>
      <c r="AB253" s="32">
        <f t="shared" si="293"/>
        <v>0</v>
      </c>
      <c r="AC253" s="9" t="str">
        <f t="shared" si="294"/>
        <v/>
      </c>
      <c r="AD253" s="9" t="str">
        <f t="shared" si="295"/>
        <v/>
      </c>
      <c r="AE253" s="9" t="str">
        <f t="shared" si="296"/>
        <v/>
      </c>
      <c r="AF253" s="9" t="str">
        <f t="shared" si="297"/>
        <v/>
      </c>
      <c r="AG253" s="9" t="str">
        <f t="shared" si="298"/>
        <v/>
      </c>
      <c r="AH253" s="9" t="str">
        <f t="shared" si="299"/>
        <v/>
      </c>
      <c r="AI253" s="9" t="str">
        <f t="shared" si="300"/>
        <v>被动技能3</v>
      </c>
      <c r="AJ253" s="9">
        <f t="shared" si="301"/>
        <v>5</v>
      </c>
      <c r="AK253" s="9"/>
    </row>
    <row r="254" spans="25:37">
      <c r="Y254" s="39">
        <f t="shared" si="290"/>
        <v>5</v>
      </c>
      <c r="Z254" s="39">
        <f t="shared" si="291"/>
        <v>1</v>
      </c>
      <c r="AA254" s="1">
        <f t="shared" si="292"/>
        <v>501</v>
      </c>
      <c r="AB254" s="32">
        <f t="shared" si="293"/>
        <v>0</v>
      </c>
      <c r="AC254" s="9" t="str">
        <f t="shared" si="294"/>
        <v/>
      </c>
      <c r="AD254" s="9" t="str">
        <f t="shared" si="295"/>
        <v/>
      </c>
      <c r="AE254" s="9" t="str">
        <f t="shared" si="296"/>
        <v/>
      </c>
      <c r="AF254" s="9" t="str">
        <f t="shared" si="297"/>
        <v/>
      </c>
      <c r="AG254" s="9" t="str">
        <f t="shared" si="298"/>
        <v/>
      </c>
      <c r="AH254" s="9" t="str">
        <f t="shared" si="299"/>
        <v/>
      </c>
      <c r="AI254" s="9" t="str">
        <f t="shared" si="300"/>
        <v>被动技能3</v>
      </c>
      <c r="AJ254" s="9">
        <f t="shared" si="301"/>
        <v>5</v>
      </c>
      <c r="AK254" s="9"/>
    </row>
    <row r="255" spans="25:37">
      <c r="Y255" s="39">
        <f t="shared" si="290"/>
        <v>5</v>
      </c>
      <c r="Z255" s="39">
        <f t="shared" si="291"/>
        <v>1</v>
      </c>
      <c r="AA255" s="1">
        <f t="shared" si="292"/>
        <v>501</v>
      </c>
      <c r="AB255" s="32">
        <f t="shared" si="293"/>
        <v>0</v>
      </c>
      <c r="AC255" s="9" t="str">
        <f t="shared" si="294"/>
        <v/>
      </c>
      <c r="AD255" s="9" t="str">
        <f t="shared" si="295"/>
        <v/>
      </c>
      <c r="AE255" s="9" t="str">
        <f t="shared" si="296"/>
        <v/>
      </c>
      <c r="AF255" s="9" t="str">
        <f t="shared" si="297"/>
        <v/>
      </c>
      <c r="AG255" s="9" t="str">
        <f t="shared" si="298"/>
        <v/>
      </c>
      <c r="AH255" s="9" t="str">
        <f t="shared" si="299"/>
        <v/>
      </c>
      <c r="AI255" s="9" t="str">
        <f t="shared" si="300"/>
        <v>被动技能3</v>
      </c>
      <c r="AJ255" s="9">
        <f t="shared" si="301"/>
        <v>5</v>
      </c>
      <c r="AK255" s="9"/>
    </row>
    <row r="256" spans="25:37">
      <c r="Y256" s="39">
        <f t="shared" si="290"/>
        <v>5</v>
      </c>
      <c r="Z256" s="39">
        <f t="shared" si="291"/>
        <v>1</v>
      </c>
      <c r="AA256" s="1">
        <f t="shared" si="292"/>
        <v>501</v>
      </c>
      <c r="AB256" s="32">
        <f t="shared" si="293"/>
        <v>0</v>
      </c>
      <c r="AC256" s="9" t="str">
        <f t="shared" si="294"/>
        <v/>
      </c>
      <c r="AD256" s="9" t="str">
        <f t="shared" si="295"/>
        <v/>
      </c>
      <c r="AE256" s="9" t="str">
        <f t="shared" si="296"/>
        <v/>
      </c>
      <c r="AF256" s="9" t="str">
        <f t="shared" si="297"/>
        <v/>
      </c>
      <c r="AG256" s="9" t="str">
        <f t="shared" si="298"/>
        <v/>
      </c>
      <c r="AH256" s="9" t="str">
        <f t="shared" si="299"/>
        <v/>
      </c>
      <c r="AI256" s="9" t="str">
        <f t="shared" si="300"/>
        <v>被动技能3</v>
      </c>
      <c r="AJ256" s="9">
        <f t="shared" si="301"/>
        <v>5</v>
      </c>
      <c r="AK256" s="9"/>
    </row>
    <row r="257" spans="25:37">
      <c r="Y257" s="39">
        <f t="shared" si="290"/>
        <v>5</v>
      </c>
      <c r="Z257" s="39">
        <f t="shared" si="291"/>
        <v>1</v>
      </c>
      <c r="AA257" s="1">
        <f t="shared" si="292"/>
        <v>501</v>
      </c>
      <c r="AB257" s="32">
        <f t="shared" si="293"/>
        <v>0</v>
      </c>
      <c r="AC257" s="9" t="str">
        <f t="shared" si="294"/>
        <v/>
      </c>
      <c r="AD257" s="9" t="str">
        <f t="shared" si="295"/>
        <v/>
      </c>
      <c r="AE257" s="9" t="str">
        <f t="shared" si="296"/>
        <v/>
      </c>
      <c r="AF257" s="9" t="str">
        <f t="shared" si="297"/>
        <v/>
      </c>
      <c r="AG257" s="9" t="str">
        <f t="shared" si="298"/>
        <v/>
      </c>
      <c r="AH257" s="9" t="str">
        <f t="shared" si="299"/>
        <v/>
      </c>
      <c r="AI257" s="9" t="str">
        <f t="shared" si="300"/>
        <v>被动技能3</v>
      </c>
      <c r="AJ257" s="9">
        <f t="shared" si="301"/>
        <v>5</v>
      </c>
      <c r="AK257" s="9"/>
    </row>
    <row r="258" spans="25:37">
      <c r="Y258" s="39">
        <f t="shared" si="290"/>
        <v>5</v>
      </c>
      <c r="Z258" s="39">
        <f t="shared" si="291"/>
        <v>1</v>
      </c>
      <c r="AA258" s="1">
        <f t="shared" si="292"/>
        <v>501</v>
      </c>
      <c r="AB258" s="32">
        <f t="shared" si="293"/>
        <v>0</v>
      </c>
      <c r="AC258" s="9" t="str">
        <f t="shared" si="294"/>
        <v/>
      </c>
      <c r="AD258" s="9" t="str">
        <f t="shared" si="295"/>
        <v/>
      </c>
      <c r="AE258" s="9" t="str">
        <f t="shared" si="296"/>
        <v/>
      </c>
      <c r="AF258" s="9" t="str">
        <f t="shared" si="297"/>
        <v/>
      </c>
      <c r="AG258" s="9" t="str">
        <f t="shared" si="298"/>
        <v/>
      </c>
      <c r="AH258" s="9" t="str">
        <f t="shared" si="299"/>
        <v/>
      </c>
      <c r="AI258" s="9" t="str">
        <f t="shared" si="300"/>
        <v>被动技能3</v>
      </c>
      <c r="AJ258" s="9">
        <f t="shared" si="301"/>
        <v>5</v>
      </c>
      <c r="AK258" s="9"/>
    </row>
    <row r="259" spans="25:37">
      <c r="Y259" s="39">
        <f t="shared" si="290"/>
        <v>5</v>
      </c>
      <c r="Z259" s="39">
        <f t="shared" si="291"/>
        <v>1</v>
      </c>
      <c r="AA259" s="1">
        <f t="shared" si="292"/>
        <v>501</v>
      </c>
      <c r="AB259" s="32">
        <f t="shared" si="293"/>
        <v>0</v>
      </c>
      <c r="AC259" s="9" t="str">
        <f t="shared" si="294"/>
        <v/>
      </c>
      <c r="AD259" s="9" t="str">
        <f t="shared" si="295"/>
        <v/>
      </c>
      <c r="AE259" s="9" t="str">
        <f t="shared" si="296"/>
        <v/>
      </c>
      <c r="AF259" s="9" t="str">
        <f t="shared" si="297"/>
        <v/>
      </c>
      <c r="AG259" s="9" t="str">
        <f t="shared" si="298"/>
        <v/>
      </c>
      <c r="AH259" s="9" t="str">
        <f t="shared" si="299"/>
        <v/>
      </c>
      <c r="AI259" s="9" t="str">
        <f t="shared" si="300"/>
        <v>被动技能3</v>
      </c>
      <c r="AJ259" s="9">
        <f t="shared" si="301"/>
        <v>5</v>
      </c>
      <c r="AK259" s="9"/>
    </row>
    <row r="260" spans="25:37">
      <c r="Y260" s="39">
        <f t="shared" si="290"/>
        <v>5</v>
      </c>
      <c r="Z260" s="39">
        <f t="shared" si="291"/>
        <v>1</v>
      </c>
      <c r="AA260" s="1">
        <f t="shared" si="292"/>
        <v>501</v>
      </c>
      <c r="AB260" s="32">
        <f t="shared" si="293"/>
        <v>0</v>
      </c>
      <c r="AC260" s="9" t="str">
        <f t="shared" si="294"/>
        <v/>
      </c>
      <c r="AD260" s="9" t="str">
        <f t="shared" si="295"/>
        <v/>
      </c>
      <c r="AE260" s="9" t="str">
        <f t="shared" si="296"/>
        <v/>
      </c>
      <c r="AF260" s="9" t="str">
        <f t="shared" si="297"/>
        <v/>
      </c>
      <c r="AG260" s="9" t="str">
        <f t="shared" si="298"/>
        <v/>
      </c>
      <c r="AH260" s="9" t="str">
        <f t="shared" si="299"/>
        <v/>
      </c>
      <c r="AI260" s="9" t="str">
        <f t="shared" si="300"/>
        <v>被动技能3</v>
      </c>
      <c r="AJ260" s="9">
        <f t="shared" si="301"/>
        <v>5</v>
      </c>
      <c r="AK260" s="9"/>
    </row>
    <row r="261" spans="25:37">
      <c r="Y261" s="39">
        <f t="shared" si="290"/>
        <v>5</v>
      </c>
      <c r="Z261" s="39">
        <f t="shared" si="291"/>
        <v>1</v>
      </c>
      <c r="AA261" s="1">
        <f t="shared" si="292"/>
        <v>501</v>
      </c>
      <c r="AB261" s="32">
        <f t="shared" si="293"/>
        <v>0</v>
      </c>
      <c r="AC261" s="9" t="str">
        <f t="shared" si="294"/>
        <v/>
      </c>
      <c r="AD261" s="9" t="str">
        <f t="shared" si="295"/>
        <v/>
      </c>
      <c r="AE261" s="9" t="str">
        <f t="shared" si="296"/>
        <v/>
      </c>
      <c r="AF261" s="9" t="str">
        <f t="shared" si="297"/>
        <v/>
      </c>
      <c r="AG261" s="9" t="str">
        <f t="shared" si="298"/>
        <v/>
      </c>
      <c r="AH261" s="9" t="str">
        <f t="shared" si="299"/>
        <v/>
      </c>
      <c r="AI261" s="9" t="str">
        <f t="shared" si="300"/>
        <v>被动技能3</v>
      </c>
      <c r="AJ261" s="9">
        <f t="shared" si="301"/>
        <v>5</v>
      </c>
      <c r="AK261" s="9"/>
    </row>
    <row r="262" spans="25:37">
      <c r="Y262" s="39">
        <f t="shared" si="290"/>
        <v>5</v>
      </c>
      <c r="Z262" s="39">
        <f t="shared" si="291"/>
        <v>1</v>
      </c>
      <c r="AA262" s="1">
        <f t="shared" si="292"/>
        <v>501</v>
      </c>
      <c r="AB262" s="32">
        <f t="shared" si="293"/>
        <v>0</v>
      </c>
      <c r="AC262" s="9" t="str">
        <f t="shared" si="294"/>
        <v/>
      </c>
      <c r="AD262" s="9" t="str">
        <f t="shared" si="295"/>
        <v/>
      </c>
      <c r="AE262" s="9" t="str">
        <f t="shared" si="296"/>
        <v/>
      </c>
      <c r="AF262" s="9" t="str">
        <f t="shared" si="297"/>
        <v/>
      </c>
      <c r="AG262" s="9" t="str">
        <f t="shared" si="298"/>
        <v/>
      </c>
      <c r="AH262" s="9" t="str">
        <f t="shared" si="299"/>
        <v/>
      </c>
      <c r="AI262" s="9" t="str">
        <f t="shared" si="300"/>
        <v>被动技能3</v>
      </c>
      <c r="AJ262" s="9">
        <f t="shared" si="301"/>
        <v>5</v>
      </c>
      <c r="AK262" s="9"/>
    </row>
    <row r="263" spans="25:37">
      <c r="Y263" s="39">
        <f t="shared" si="290"/>
        <v>5</v>
      </c>
      <c r="Z263" s="39">
        <f t="shared" si="291"/>
        <v>1</v>
      </c>
      <c r="AA263" s="1">
        <f t="shared" si="292"/>
        <v>501</v>
      </c>
      <c r="AB263" s="32">
        <f t="shared" si="293"/>
        <v>0</v>
      </c>
      <c r="AC263" s="9" t="str">
        <f t="shared" si="294"/>
        <v/>
      </c>
      <c r="AD263" s="9" t="str">
        <f t="shared" si="295"/>
        <v/>
      </c>
      <c r="AE263" s="9" t="str">
        <f t="shared" si="296"/>
        <v/>
      </c>
      <c r="AF263" s="9" t="str">
        <f t="shared" si="297"/>
        <v/>
      </c>
      <c r="AG263" s="9" t="str">
        <f t="shared" si="298"/>
        <v/>
      </c>
      <c r="AH263" s="9" t="str">
        <f t="shared" si="299"/>
        <v/>
      </c>
      <c r="AI263" s="9" t="str">
        <f t="shared" si="300"/>
        <v>被动技能3</v>
      </c>
      <c r="AJ263" s="9">
        <f t="shared" si="301"/>
        <v>5</v>
      </c>
      <c r="AK263" s="9"/>
    </row>
    <row r="264" spans="25:37">
      <c r="Y264" s="39">
        <f t="shared" si="290"/>
        <v>5</v>
      </c>
      <c r="Z264" s="39">
        <f t="shared" si="291"/>
        <v>1</v>
      </c>
      <c r="AA264" s="1">
        <f t="shared" si="292"/>
        <v>501</v>
      </c>
      <c r="AB264" s="32">
        <f t="shared" si="293"/>
        <v>0</v>
      </c>
      <c r="AC264" s="9" t="str">
        <f t="shared" si="294"/>
        <v/>
      </c>
      <c r="AD264" s="9" t="str">
        <f t="shared" si="295"/>
        <v/>
      </c>
      <c r="AE264" s="9" t="str">
        <f t="shared" si="296"/>
        <v/>
      </c>
      <c r="AF264" s="9" t="str">
        <f t="shared" si="297"/>
        <v/>
      </c>
      <c r="AG264" s="9" t="str">
        <f t="shared" si="298"/>
        <v/>
      </c>
      <c r="AH264" s="9" t="str">
        <f t="shared" si="299"/>
        <v/>
      </c>
      <c r="AI264" s="9" t="str">
        <f t="shared" si="300"/>
        <v>被动技能3</v>
      </c>
      <c r="AJ264" s="9">
        <f t="shared" si="301"/>
        <v>5</v>
      </c>
      <c r="AK264" s="9"/>
    </row>
    <row r="265" spans="25:37">
      <c r="Y265" s="39">
        <f t="shared" si="290"/>
        <v>5</v>
      </c>
      <c r="Z265" s="39">
        <f t="shared" si="291"/>
        <v>1</v>
      </c>
      <c r="AA265" s="1">
        <f t="shared" si="292"/>
        <v>501</v>
      </c>
      <c r="AB265" s="32">
        <f t="shared" si="293"/>
        <v>0</v>
      </c>
      <c r="AC265" s="9" t="str">
        <f t="shared" si="294"/>
        <v/>
      </c>
      <c r="AD265" s="9" t="str">
        <f t="shared" si="295"/>
        <v/>
      </c>
      <c r="AE265" s="9" t="str">
        <f t="shared" si="296"/>
        <v/>
      </c>
      <c r="AF265" s="9" t="str">
        <f t="shared" si="297"/>
        <v/>
      </c>
      <c r="AG265" s="9" t="str">
        <f t="shared" si="298"/>
        <v/>
      </c>
      <c r="AH265" s="9" t="str">
        <f t="shared" si="299"/>
        <v/>
      </c>
      <c r="AI265" s="9" t="str">
        <f t="shared" si="300"/>
        <v>被动技能3</v>
      </c>
      <c r="AJ265" s="9">
        <f t="shared" si="301"/>
        <v>5</v>
      </c>
      <c r="AK265" s="9"/>
    </row>
    <row r="266" spans="25:37">
      <c r="Y266" s="39">
        <f t="shared" si="290"/>
        <v>5</v>
      </c>
      <c r="Z266" s="39">
        <f t="shared" si="291"/>
        <v>1</v>
      </c>
      <c r="AA266" s="1">
        <f t="shared" si="292"/>
        <v>501</v>
      </c>
      <c r="AB266" s="32">
        <f t="shared" si="293"/>
        <v>0</v>
      </c>
      <c r="AC266" s="9" t="str">
        <f t="shared" si="294"/>
        <v/>
      </c>
      <c r="AD266" s="9" t="str">
        <f t="shared" si="295"/>
        <v/>
      </c>
      <c r="AE266" s="9" t="str">
        <f t="shared" si="296"/>
        <v/>
      </c>
      <c r="AF266" s="9" t="str">
        <f t="shared" si="297"/>
        <v/>
      </c>
      <c r="AG266" s="9" t="str">
        <f t="shared" si="298"/>
        <v/>
      </c>
      <c r="AH266" s="9" t="str">
        <f t="shared" si="299"/>
        <v/>
      </c>
      <c r="AI266" s="9" t="str">
        <f t="shared" si="300"/>
        <v>被动技能3</v>
      </c>
      <c r="AJ266" s="9">
        <f t="shared" si="301"/>
        <v>5</v>
      </c>
      <c r="AK266" s="9"/>
    </row>
    <row r="267" spans="25:37">
      <c r="Y267" s="39">
        <f t="shared" si="290"/>
        <v>5</v>
      </c>
      <c r="Z267" s="39">
        <f t="shared" si="291"/>
        <v>1</v>
      </c>
      <c r="AA267" s="1">
        <f t="shared" si="292"/>
        <v>501</v>
      </c>
      <c r="AB267" s="32">
        <f t="shared" si="293"/>
        <v>0</v>
      </c>
      <c r="AC267" s="9" t="str">
        <f t="shared" si="294"/>
        <v/>
      </c>
      <c r="AD267" s="9" t="str">
        <f t="shared" si="295"/>
        <v/>
      </c>
      <c r="AE267" s="9" t="str">
        <f t="shared" si="296"/>
        <v/>
      </c>
      <c r="AF267" s="9" t="str">
        <f t="shared" si="297"/>
        <v/>
      </c>
      <c r="AG267" s="9" t="str">
        <f t="shared" si="298"/>
        <v/>
      </c>
      <c r="AH267" s="9" t="str">
        <f t="shared" si="299"/>
        <v/>
      </c>
      <c r="AI267" s="9" t="str">
        <f t="shared" si="300"/>
        <v>被动技能3</v>
      </c>
      <c r="AJ267" s="9">
        <f t="shared" si="301"/>
        <v>5</v>
      </c>
      <c r="AK267" s="9"/>
    </row>
    <row r="268" spans="25:37">
      <c r="Y268" s="39">
        <f t="shared" si="290"/>
        <v>5</v>
      </c>
      <c r="Z268" s="39">
        <f t="shared" si="291"/>
        <v>1</v>
      </c>
      <c r="AA268" s="1">
        <f t="shared" si="292"/>
        <v>501</v>
      </c>
      <c r="AB268" s="32">
        <f t="shared" si="293"/>
        <v>0</v>
      </c>
      <c r="AC268" s="9" t="str">
        <f t="shared" si="294"/>
        <v/>
      </c>
      <c r="AD268" s="9" t="str">
        <f t="shared" si="295"/>
        <v/>
      </c>
      <c r="AE268" s="9" t="str">
        <f t="shared" si="296"/>
        <v/>
      </c>
      <c r="AF268" s="9" t="str">
        <f t="shared" si="297"/>
        <v/>
      </c>
      <c r="AG268" s="9" t="str">
        <f t="shared" si="298"/>
        <v/>
      </c>
      <c r="AH268" s="9" t="str">
        <f t="shared" si="299"/>
        <v/>
      </c>
      <c r="AI268" s="9" t="str">
        <f t="shared" si="300"/>
        <v>被动技能3</v>
      </c>
      <c r="AJ268" s="9">
        <f t="shared" si="301"/>
        <v>5</v>
      </c>
      <c r="AK268" s="9"/>
    </row>
    <row r="269" spans="25:37">
      <c r="Y269" s="39">
        <f t="shared" si="290"/>
        <v>5</v>
      </c>
      <c r="Z269" s="39">
        <f t="shared" si="291"/>
        <v>1</v>
      </c>
      <c r="AA269" s="1">
        <f t="shared" si="292"/>
        <v>501</v>
      </c>
      <c r="AB269" s="32">
        <f t="shared" si="293"/>
        <v>0</v>
      </c>
      <c r="AC269" s="9" t="str">
        <f t="shared" si="294"/>
        <v/>
      </c>
      <c r="AD269" s="9" t="str">
        <f t="shared" si="295"/>
        <v/>
      </c>
      <c r="AE269" s="9" t="str">
        <f t="shared" si="296"/>
        <v/>
      </c>
      <c r="AF269" s="9" t="str">
        <f t="shared" si="297"/>
        <v/>
      </c>
      <c r="AG269" s="9" t="str">
        <f t="shared" si="298"/>
        <v/>
      </c>
      <c r="AH269" s="9" t="str">
        <f t="shared" si="299"/>
        <v/>
      </c>
      <c r="AI269" s="9" t="str">
        <f t="shared" si="300"/>
        <v>被动技能3</v>
      </c>
      <c r="AJ269" s="9">
        <f t="shared" si="301"/>
        <v>5</v>
      </c>
      <c r="AK269" s="9"/>
    </row>
    <row r="270" spans="25:37">
      <c r="Y270" s="39">
        <f t="shared" si="290"/>
        <v>5</v>
      </c>
      <c r="Z270" s="39">
        <f t="shared" si="291"/>
        <v>1</v>
      </c>
      <c r="AA270" s="1">
        <f t="shared" si="292"/>
        <v>501</v>
      </c>
      <c r="AB270" s="32">
        <f t="shared" si="293"/>
        <v>0</v>
      </c>
      <c r="AC270" s="9" t="str">
        <f t="shared" si="294"/>
        <v/>
      </c>
      <c r="AD270" s="9" t="str">
        <f t="shared" si="295"/>
        <v/>
      </c>
      <c r="AE270" s="9" t="str">
        <f t="shared" si="296"/>
        <v/>
      </c>
      <c r="AF270" s="9" t="str">
        <f t="shared" si="297"/>
        <v/>
      </c>
      <c r="AG270" s="9" t="str">
        <f t="shared" si="298"/>
        <v/>
      </c>
      <c r="AH270" s="9" t="str">
        <f t="shared" si="299"/>
        <v/>
      </c>
      <c r="AI270" s="9" t="str">
        <f t="shared" si="300"/>
        <v>被动技能3</v>
      </c>
      <c r="AJ270" s="9">
        <f t="shared" si="301"/>
        <v>5</v>
      </c>
      <c r="AK270" s="9"/>
    </row>
    <row r="271" spans="25:37">
      <c r="Y271" s="39">
        <f t="shared" si="290"/>
        <v>5</v>
      </c>
      <c r="Z271" s="39">
        <f t="shared" si="291"/>
        <v>1</v>
      </c>
      <c r="AA271" s="1">
        <f t="shared" si="292"/>
        <v>501</v>
      </c>
      <c r="AB271" s="32">
        <f t="shared" si="293"/>
        <v>0</v>
      </c>
      <c r="AC271" s="9" t="str">
        <f t="shared" si="294"/>
        <v/>
      </c>
      <c r="AD271" s="9" t="str">
        <f t="shared" si="295"/>
        <v/>
      </c>
      <c r="AE271" s="9" t="str">
        <f t="shared" si="296"/>
        <v/>
      </c>
      <c r="AF271" s="9" t="str">
        <f t="shared" si="297"/>
        <v/>
      </c>
      <c r="AG271" s="9" t="str">
        <f t="shared" si="298"/>
        <v/>
      </c>
      <c r="AH271" s="9" t="str">
        <f t="shared" si="299"/>
        <v/>
      </c>
      <c r="AI271" s="9" t="str">
        <f t="shared" si="300"/>
        <v>被动技能3</v>
      </c>
      <c r="AJ271" s="9">
        <f t="shared" si="301"/>
        <v>5</v>
      </c>
      <c r="AK271" s="9"/>
    </row>
    <row r="272" spans="25:37">
      <c r="Y272" s="39">
        <f t="shared" si="290"/>
        <v>5</v>
      </c>
      <c r="Z272" s="39">
        <f t="shared" si="291"/>
        <v>1</v>
      </c>
      <c r="AA272" s="1">
        <f t="shared" si="292"/>
        <v>501</v>
      </c>
      <c r="AB272" s="32">
        <f t="shared" si="293"/>
        <v>0</v>
      </c>
      <c r="AC272" s="9" t="str">
        <f t="shared" si="294"/>
        <v/>
      </c>
      <c r="AD272" s="9" t="str">
        <f t="shared" si="295"/>
        <v/>
      </c>
      <c r="AE272" s="9" t="str">
        <f t="shared" si="296"/>
        <v/>
      </c>
      <c r="AF272" s="9" t="str">
        <f t="shared" si="297"/>
        <v/>
      </c>
      <c r="AG272" s="9" t="str">
        <f t="shared" si="298"/>
        <v/>
      </c>
      <c r="AH272" s="9" t="str">
        <f t="shared" si="299"/>
        <v/>
      </c>
      <c r="AI272" s="9" t="str">
        <f t="shared" si="300"/>
        <v>被动技能3</v>
      </c>
      <c r="AJ272" s="9">
        <f t="shared" si="301"/>
        <v>5</v>
      </c>
      <c r="AK272" s="9"/>
    </row>
    <row r="273" spans="25:37">
      <c r="Y273" s="39">
        <f t="shared" si="290"/>
        <v>5</v>
      </c>
      <c r="Z273" s="39">
        <f t="shared" si="291"/>
        <v>1</v>
      </c>
      <c r="AA273" s="1">
        <f t="shared" si="292"/>
        <v>501</v>
      </c>
      <c r="AB273" s="32">
        <f t="shared" si="293"/>
        <v>0</v>
      </c>
      <c r="AC273" s="9" t="str">
        <f t="shared" si="294"/>
        <v/>
      </c>
      <c r="AD273" s="9" t="str">
        <f t="shared" si="295"/>
        <v/>
      </c>
      <c r="AE273" s="9" t="str">
        <f t="shared" si="296"/>
        <v/>
      </c>
      <c r="AF273" s="9" t="str">
        <f t="shared" si="297"/>
        <v/>
      </c>
      <c r="AG273" s="9" t="str">
        <f t="shared" si="298"/>
        <v/>
      </c>
      <c r="AH273" s="9" t="str">
        <f t="shared" si="299"/>
        <v/>
      </c>
      <c r="AI273" s="9" t="str">
        <f t="shared" si="300"/>
        <v>被动技能3</v>
      </c>
      <c r="AJ273" s="9">
        <f t="shared" si="301"/>
        <v>5</v>
      </c>
      <c r="AK273" s="9"/>
    </row>
    <row r="274" spans="25:37">
      <c r="Y274" s="39">
        <f t="shared" si="290"/>
        <v>5</v>
      </c>
      <c r="Z274" s="39">
        <f t="shared" si="291"/>
        <v>1</v>
      </c>
      <c r="AA274" s="1">
        <f t="shared" si="292"/>
        <v>501</v>
      </c>
      <c r="AB274" s="32">
        <f t="shared" si="293"/>
        <v>0</v>
      </c>
      <c r="AC274" s="9" t="str">
        <f t="shared" si="294"/>
        <v/>
      </c>
      <c r="AD274" s="9" t="str">
        <f t="shared" si="295"/>
        <v/>
      </c>
      <c r="AE274" s="9" t="str">
        <f t="shared" si="296"/>
        <v/>
      </c>
      <c r="AF274" s="9" t="str">
        <f t="shared" si="297"/>
        <v/>
      </c>
      <c r="AG274" s="9" t="str">
        <f t="shared" si="298"/>
        <v/>
      </c>
      <c r="AH274" s="9" t="str">
        <f t="shared" si="299"/>
        <v/>
      </c>
      <c r="AI274" s="9" t="str">
        <f t="shared" si="300"/>
        <v>被动技能3</v>
      </c>
      <c r="AJ274" s="9">
        <f t="shared" si="301"/>
        <v>5</v>
      </c>
      <c r="AK274" s="9"/>
    </row>
    <row r="275" spans="25:37">
      <c r="Y275" s="39">
        <f t="shared" si="290"/>
        <v>5</v>
      </c>
      <c r="Z275" s="39">
        <f t="shared" si="291"/>
        <v>1</v>
      </c>
      <c r="AA275" s="1">
        <f t="shared" si="292"/>
        <v>501</v>
      </c>
      <c r="AB275" s="32">
        <f t="shared" si="293"/>
        <v>0</v>
      </c>
      <c r="AC275" s="9" t="str">
        <f t="shared" si="294"/>
        <v/>
      </c>
      <c r="AD275" s="9" t="str">
        <f t="shared" si="295"/>
        <v/>
      </c>
      <c r="AE275" s="9" t="str">
        <f t="shared" si="296"/>
        <v/>
      </c>
      <c r="AF275" s="9" t="str">
        <f t="shared" si="297"/>
        <v/>
      </c>
      <c r="AG275" s="9" t="str">
        <f t="shared" si="298"/>
        <v/>
      </c>
      <c r="AH275" s="9" t="str">
        <f t="shared" si="299"/>
        <v/>
      </c>
      <c r="AI275" s="9" t="str">
        <f t="shared" si="300"/>
        <v>被动技能3</v>
      </c>
      <c r="AJ275" s="9">
        <f t="shared" si="301"/>
        <v>5</v>
      </c>
      <c r="AK275" s="9"/>
    </row>
    <row r="276" spans="25:37">
      <c r="Y276" s="39">
        <f t="shared" si="290"/>
        <v>5</v>
      </c>
      <c r="Z276" s="39">
        <f t="shared" si="291"/>
        <v>1</v>
      </c>
      <c r="AA276" s="1">
        <f t="shared" si="292"/>
        <v>501</v>
      </c>
      <c r="AB276" s="32">
        <f t="shared" si="293"/>
        <v>0</v>
      </c>
      <c r="AC276" s="9" t="str">
        <f t="shared" si="294"/>
        <v/>
      </c>
      <c r="AD276" s="9" t="str">
        <f t="shared" si="295"/>
        <v/>
      </c>
      <c r="AE276" s="9" t="str">
        <f t="shared" si="296"/>
        <v/>
      </c>
      <c r="AF276" s="9" t="str">
        <f t="shared" si="297"/>
        <v/>
      </c>
      <c r="AG276" s="9" t="str">
        <f t="shared" si="298"/>
        <v/>
      </c>
      <c r="AH276" s="9" t="str">
        <f t="shared" si="299"/>
        <v/>
      </c>
      <c r="AI276" s="9" t="str">
        <f t="shared" si="300"/>
        <v>被动技能3</v>
      </c>
      <c r="AJ276" s="9">
        <f t="shared" si="301"/>
        <v>5</v>
      </c>
      <c r="AK276" s="9"/>
    </row>
    <row r="277" spans="25:37">
      <c r="Y277" s="39">
        <f t="shared" si="290"/>
        <v>5</v>
      </c>
      <c r="Z277" s="39">
        <f t="shared" si="291"/>
        <v>1</v>
      </c>
      <c r="AA277" s="1">
        <f t="shared" si="292"/>
        <v>501</v>
      </c>
      <c r="AB277" s="32">
        <f t="shared" si="293"/>
        <v>0</v>
      </c>
      <c r="AC277" s="9" t="str">
        <f t="shared" si="294"/>
        <v/>
      </c>
      <c r="AD277" s="9" t="str">
        <f t="shared" si="295"/>
        <v/>
      </c>
      <c r="AE277" s="9" t="str">
        <f t="shared" si="296"/>
        <v/>
      </c>
      <c r="AF277" s="9" t="str">
        <f t="shared" si="297"/>
        <v/>
      </c>
      <c r="AG277" s="9" t="str">
        <f t="shared" si="298"/>
        <v/>
      </c>
      <c r="AH277" s="9" t="str">
        <f t="shared" si="299"/>
        <v/>
      </c>
      <c r="AI277" s="9" t="str">
        <f t="shared" si="300"/>
        <v>被动技能3</v>
      </c>
      <c r="AJ277" s="9">
        <f t="shared" si="301"/>
        <v>5</v>
      </c>
      <c r="AK277" s="9"/>
    </row>
    <row r="278" spans="25:37">
      <c r="Y278" s="39">
        <f t="shared" si="290"/>
        <v>5</v>
      </c>
      <c r="Z278" s="39">
        <f t="shared" si="291"/>
        <v>1</v>
      </c>
      <c r="AA278" s="1">
        <f t="shared" si="292"/>
        <v>501</v>
      </c>
      <c r="AB278" s="32">
        <f t="shared" si="293"/>
        <v>0</v>
      </c>
      <c r="AC278" s="9" t="str">
        <f t="shared" si="294"/>
        <v/>
      </c>
      <c r="AD278" s="9" t="str">
        <f t="shared" si="295"/>
        <v/>
      </c>
      <c r="AE278" s="9" t="str">
        <f t="shared" si="296"/>
        <v/>
      </c>
      <c r="AF278" s="9" t="str">
        <f t="shared" si="297"/>
        <v/>
      </c>
      <c r="AG278" s="9" t="str">
        <f t="shared" si="298"/>
        <v/>
      </c>
      <c r="AH278" s="9" t="str">
        <f t="shared" si="299"/>
        <v/>
      </c>
      <c r="AI278" s="9" t="str">
        <f t="shared" si="300"/>
        <v>被动技能3</v>
      </c>
      <c r="AJ278" s="9">
        <f t="shared" si="301"/>
        <v>5</v>
      </c>
      <c r="AK278" s="9"/>
    </row>
    <row r="279" spans="25:37">
      <c r="Y279" s="39">
        <f t="shared" si="290"/>
        <v>5</v>
      </c>
      <c r="Z279" s="39">
        <f t="shared" si="291"/>
        <v>1</v>
      </c>
      <c r="AA279" s="1">
        <f t="shared" si="292"/>
        <v>501</v>
      </c>
      <c r="AB279" s="32">
        <f t="shared" si="293"/>
        <v>0</v>
      </c>
      <c r="AC279" s="9" t="str">
        <f t="shared" si="294"/>
        <v/>
      </c>
      <c r="AD279" s="9" t="str">
        <f t="shared" si="295"/>
        <v/>
      </c>
      <c r="AE279" s="9" t="str">
        <f t="shared" si="296"/>
        <v/>
      </c>
      <c r="AF279" s="9" t="str">
        <f t="shared" si="297"/>
        <v/>
      </c>
      <c r="AG279" s="9" t="str">
        <f t="shared" si="298"/>
        <v/>
      </c>
      <c r="AH279" s="9" t="str">
        <f t="shared" si="299"/>
        <v/>
      </c>
      <c r="AI279" s="9" t="str">
        <f t="shared" si="300"/>
        <v>被动技能3</v>
      </c>
      <c r="AJ279" s="9">
        <f t="shared" si="301"/>
        <v>5</v>
      </c>
      <c r="AK279" s="9"/>
    </row>
    <row r="280" spans="25:37">
      <c r="Y280" s="39">
        <f t="shared" si="290"/>
        <v>5</v>
      </c>
      <c r="Z280" s="39">
        <f t="shared" si="291"/>
        <v>1</v>
      </c>
      <c r="AA280" s="1">
        <f t="shared" si="292"/>
        <v>501</v>
      </c>
      <c r="AB280" s="32">
        <f t="shared" si="293"/>
        <v>0</v>
      </c>
      <c r="AC280" s="9" t="str">
        <f t="shared" si="294"/>
        <v/>
      </c>
      <c r="AD280" s="9" t="str">
        <f t="shared" si="295"/>
        <v/>
      </c>
      <c r="AE280" s="9" t="str">
        <f t="shared" si="296"/>
        <v/>
      </c>
      <c r="AF280" s="9" t="str">
        <f t="shared" si="297"/>
        <v/>
      </c>
      <c r="AG280" s="9" t="str">
        <f t="shared" si="298"/>
        <v/>
      </c>
      <c r="AH280" s="9" t="str">
        <f t="shared" si="299"/>
        <v/>
      </c>
      <c r="AI280" s="9" t="str">
        <f t="shared" si="300"/>
        <v>被动技能3</v>
      </c>
      <c r="AJ280" s="9">
        <f t="shared" si="301"/>
        <v>5</v>
      </c>
      <c r="AK280" s="9"/>
    </row>
    <row r="281" spans="25:37">
      <c r="Y281" s="39">
        <f t="shared" si="290"/>
        <v>5</v>
      </c>
      <c r="Z281" s="39">
        <f t="shared" si="291"/>
        <v>1</v>
      </c>
      <c r="AA281" s="1">
        <f t="shared" si="292"/>
        <v>501</v>
      </c>
      <c r="AB281" s="32">
        <f t="shared" si="293"/>
        <v>0</v>
      </c>
      <c r="AC281" s="9" t="str">
        <f t="shared" si="294"/>
        <v/>
      </c>
      <c r="AD281" s="9" t="str">
        <f t="shared" si="295"/>
        <v/>
      </c>
      <c r="AE281" s="9" t="str">
        <f t="shared" si="296"/>
        <v/>
      </c>
      <c r="AF281" s="9" t="str">
        <f t="shared" si="297"/>
        <v/>
      </c>
      <c r="AG281" s="9" t="str">
        <f t="shared" si="298"/>
        <v/>
      </c>
      <c r="AH281" s="9" t="str">
        <f t="shared" si="299"/>
        <v/>
      </c>
      <c r="AI281" s="9" t="str">
        <f t="shared" si="300"/>
        <v>被动技能3</v>
      </c>
      <c r="AJ281" s="9">
        <f t="shared" si="301"/>
        <v>5</v>
      </c>
      <c r="AK281" s="9"/>
    </row>
    <row r="282" spans="25:37">
      <c r="Y282" s="39">
        <f t="shared" si="290"/>
        <v>5</v>
      </c>
      <c r="Z282" s="39">
        <f t="shared" si="291"/>
        <v>1</v>
      </c>
      <c r="AA282" s="1">
        <f t="shared" si="292"/>
        <v>501</v>
      </c>
      <c r="AB282" s="32">
        <f t="shared" si="293"/>
        <v>0</v>
      </c>
      <c r="AC282" s="9" t="str">
        <f t="shared" si="294"/>
        <v/>
      </c>
      <c r="AD282" s="9" t="str">
        <f t="shared" si="295"/>
        <v/>
      </c>
      <c r="AE282" s="9" t="str">
        <f t="shared" si="296"/>
        <v/>
      </c>
      <c r="AF282" s="9" t="str">
        <f t="shared" si="297"/>
        <v/>
      </c>
      <c r="AG282" s="9" t="str">
        <f t="shared" si="298"/>
        <v/>
      </c>
      <c r="AH282" s="9" t="str">
        <f t="shared" si="299"/>
        <v/>
      </c>
      <c r="AI282" s="9" t="str">
        <f t="shared" si="300"/>
        <v>被动技能3</v>
      </c>
      <c r="AJ282" s="9">
        <f t="shared" si="301"/>
        <v>5</v>
      </c>
      <c r="AK282" s="9"/>
    </row>
    <row r="283" spans="25:37">
      <c r="Y283" s="39">
        <f t="shared" si="290"/>
        <v>5</v>
      </c>
      <c r="Z283" s="39">
        <f t="shared" si="291"/>
        <v>1</v>
      </c>
      <c r="AA283" s="1">
        <f t="shared" si="292"/>
        <v>501</v>
      </c>
      <c r="AB283" s="32">
        <f t="shared" si="293"/>
        <v>0</v>
      </c>
      <c r="AC283" s="9" t="str">
        <f t="shared" si="294"/>
        <v/>
      </c>
      <c r="AD283" s="9" t="str">
        <f t="shared" si="295"/>
        <v/>
      </c>
      <c r="AE283" s="9" t="str">
        <f t="shared" si="296"/>
        <v/>
      </c>
      <c r="AF283" s="9" t="str">
        <f t="shared" si="297"/>
        <v/>
      </c>
      <c r="AG283" s="9" t="str">
        <f t="shared" si="298"/>
        <v/>
      </c>
      <c r="AH283" s="9" t="str">
        <f t="shared" si="299"/>
        <v/>
      </c>
      <c r="AI283" s="9" t="str">
        <f t="shared" si="300"/>
        <v>被动技能3</v>
      </c>
      <c r="AJ283" s="9">
        <f t="shared" si="301"/>
        <v>5</v>
      </c>
      <c r="AK283" s="9"/>
    </row>
    <row r="284" spans="25:37">
      <c r="Y284" s="39">
        <f t="shared" si="290"/>
        <v>5</v>
      </c>
      <c r="Z284" s="39">
        <f t="shared" si="291"/>
        <v>1</v>
      </c>
      <c r="AA284" s="1">
        <f t="shared" si="292"/>
        <v>501</v>
      </c>
      <c r="AB284" s="32">
        <f t="shared" si="293"/>
        <v>0</v>
      </c>
      <c r="AC284" s="9" t="str">
        <f t="shared" si="294"/>
        <v/>
      </c>
      <c r="AD284" s="9" t="str">
        <f t="shared" si="295"/>
        <v/>
      </c>
      <c r="AE284" s="9" t="str">
        <f t="shared" si="296"/>
        <v/>
      </c>
      <c r="AF284" s="9" t="str">
        <f t="shared" si="297"/>
        <v/>
      </c>
      <c r="AG284" s="9" t="str">
        <f t="shared" si="298"/>
        <v/>
      </c>
      <c r="AH284" s="9" t="str">
        <f t="shared" si="299"/>
        <v/>
      </c>
      <c r="AI284" s="9" t="str">
        <f t="shared" si="300"/>
        <v>被动技能3</v>
      </c>
      <c r="AJ284" s="9">
        <f t="shared" si="301"/>
        <v>5</v>
      </c>
      <c r="AK284" s="9"/>
    </row>
    <row r="285" spans="25:37">
      <c r="Y285" s="39">
        <f t="shared" si="290"/>
        <v>5</v>
      </c>
      <c r="Z285" s="39">
        <f t="shared" si="291"/>
        <v>1</v>
      </c>
      <c r="AA285" s="1">
        <f t="shared" si="292"/>
        <v>501</v>
      </c>
      <c r="AB285" s="32">
        <f t="shared" si="293"/>
        <v>0</v>
      </c>
      <c r="AC285" s="9" t="str">
        <f t="shared" si="294"/>
        <v/>
      </c>
      <c r="AD285" s="9" t="str">
        <f t="shared" si="295"/>
        <v/>
      </c>
      <c r="AE285" s="9" t="str">
        <f t="shared" si="296"/>
        <v/>
      </c>
      <c r="AF285" s="9" t="str">
        <f t="shared" si="297"/>
        <v/>
      </c>
      <c r="AG285" s="9" t="str">
        <f t="shared" si="298"/>
        <v/>
      </c>
      <c r="AH285" s="9" t="str">
        <f t="shared" si="299"/>
        <v/>
      </c>
      <c r="AI285" s="9" t="str">
        <f t="shared" si="300"/>
        <v>被动技能3</v>
      </c>
      <c r="AJ285" s="9">
        <f t="shared" si="301"/>
        <v>5</v>
      </c>
      <c r="AK285" s="9"/>
    </row>
    <row r="286" spans="25:37">
      <c r="Y286" s="39">
        <f t="shared" si="290"/>
        <v>5</v>
      </c>
      <c r="Z286" s="39">
        <f t="shared" si="291"/>
        <v>1</v>
      </c>
      <c r="AA286" s="1">
        <f t="shared" si="292"/>
        <v>501</v>
      </c>
      <c r="AB286" s="32">
        <f t="shared" si="293"/>
        <v>0</v>
      </c>
      <c r="AC286" s="9" t="str">
        <f t="shared" si="294"/>
        <v/>
      </c>
      <c r="AD286" s="9" t="str">
        <f t="shared" si="295"/>
        <v/>
      </c>
      <c r="AE286" s="9" t="str">
        <f t="shared" si="296"/>
        <v/>
      </c>
      <c r="AF286" s="9" t="str">
        <f t="shared" si="297"/>
        <v/>
      </c>
      <c r="AG286" s="9" t="str">
        <f t="shared" si="298"/>
        <v/>
      </c>
      <c r="AH286" s="9" t="str">
        <f t="shared" si="299"/>
        <v/>
      </c>
      <c r="AI286" s="9" t="str">
        <f t="shared" si="300"/>
        <v>被动技能3</v>
      </c>
      <c r="AJ286" s="9">
        <f t="shared" si="301"/>
        <v>5</v>
      </c>
      <c r="AK286" s="9"/>
    </row>
    <row r="287" spans="25:37">
      <c r="Y287" s="39">
        <f t="shared" si="290"/>
        <v>5</v>
      </c>
      <c r="Z287" s="39">
        <f t="shared" si="291"/>
        <v>1</v>
      </c>
      <c r="AA287" s="1">
        <f t="shared" si="292"/>
        <v>501</v>
      </c>
      <c r="AB287" s="32">
        <f t="shared" si="293"/>
        <v>0</v>
      </c>
      <c r="AC287" s="9" t="str">
        <f t="shared" si="294"/>
        <v/>
      </c>
      <c r="AD287" s="9" t="str">
        <f t="shared" si="295"/>
        <v/>
      </c>
      <c r="AE287" s="9" t="str">
        <f t="shared" si="296"/>
        <v/>
      </c>
      <c r="AF287" s="9" t="str">
        <f t="shared" si="297"/>
        <v/>
      </c>
      <c r="AG287" s="9" t="str">
        <f t="shared" si="298"/>
        <v/>
      </c>
      <c r="AH287" s="9" t="str">
        <f t="shared" si="299"/>
        <v/>
      </c>
      <c r="AI287" s="9" t="str">
        <f t="shared" si="300"/>
        <v>被动技能3</v>
      </c>
      <c r="AJ287" s="9">
        <f t="shared" si="301"/>
        <v>5</v>
      </c>
      <c r="AK287" s="9"/>
    </row>
    <row r="288" spans="25:37">
      <c r="Y288" s="39">
        <f t="shared" si="290"/>
        <v>5</v>
      </c>
      <c r="Z288" s="39">
        <f t="shared" si="291"/>
        <v>1</v>
      </c>
      <c r="AA288" s="1">
        <f t="shared" si="292"/>
        <v>501</v>
      </c>
      <c r="AB288" s="32">
        <f t="shared" si="293"/>
        <v>0</v>
      </c>
      <c r="AC288" s="9" t="str">
        <f t="shared" si="294"/>
        <v/>
      </c>
      <c r="AD288" s="9" t="str">
        <f t="shared" si="295"/>
        <v/>
      </c>
      <c r="AE288" s="9" t="str">
        <f t="shared" si="296"/>
        <v/>
      </c>
      <c r="AF288" s="9" t="str">
        <f t="shared" si="297"/>
        <v/>
      </c>
      <c r="AG288" s="9" t="str">
        <f t="shared" si="298"/>
        <v/>
      </c>
      <c r="AH288" s="9" t="str">
        <f t="shared" si="299"/>
        <v/>
      </c>
      <c r="AI288" s="9" t="str">
        <f t="shared" si="300"/>
        <v>被动技能3</v>
      </c>
      <c r="AJ288" s="9">
        <f t="shared" si="301"/>
        <v>5</v>
      </c>
      <c r="AK288" s="9"/>
    </row>
    <row r="289" spans="25:37">
      <c r="Y289" s="39">
        <f t="shared" si="290"/>
        <v>5</v>
      </c>
      <c r="Z289" s="39">
        <f t="shared" si="291"/>
        <v>1</v>
      </c>
      <c r="AA289" s="1">
        <f t="shared" si="292"/>
        <v>501</v>
      </c>
      <c r="AB289" s="32">
        <f t="shared" si="293"/>
        <v>0</v>
      </c>
      <c r="AC289" s="9" t="str">
        <f t="shared" si="294"/>
        <v/>
      </c>
      <c r="AD289" s="9" t="str">
        <f t="shared" si="295"/>
        <v/>
      </c>
      <c r="AE289" s="9" t="str">
        <f t="shared" si="296"/>
        <v/>
      </c>
      <c r="AF289" s="9" t="str">
        <f t="shared" si="297"/>
        <v/>
      </c>
      <c r="AG289" s="9" t="str">
        <f t="shared" si="298"/>
        <v/>
      </c>
      <c r="AH289" s="9" t="str">
        <f t="shared" si="299"/>
        <v/>
      </c>
      <c r="AI289" s="9" t="str">
        <f t="shared" si="300"/>
        <v>被动技能3</v>
      </c>
      <c r="AJ289" s="9">
        <f t="shared" si="301"/>
        <v>5</v>
      </c>
      <c r="AK289" s="9"/>
    </row>
    <row r="290" spans="25:37">
      <c r="Y290" s="39">
        <f t="shared" si="290"/>
        <v>5</v>
      </c>
      <c r="Z290" s="39">
        <f t="shared" si="291"/>
        <v>1</v>
      </c>
      <c r="AA290" s="1">
        <f t="shared" si="292"/>
        <v>501</v>
      </c>
      <c r="AB290" s="32">
        <f t="shared" si="293"/>
        <v>0</v>
      </c>
      <c r="AC290" s="9" t="str">
        <f t="shared" si="294"/>
        <v/>
      </c>
      <c r="AD290" s="9" t="str">
        <f t="shared" si="295"/>
        <v/>
      </c>
      <c r="AE290" s="9" t="str">
        <f t="shared" si="296"/>
        <v/>
      </c>
      <c r="AF290" s="9" t="str">
        <f t="shared" si="297"/>
        <v/>
      </c>
      <c r="AG290" s="9" t="str">
        <f t="shared" si="298"/>
        <v/>
      </c>
      <c r="AH290" s="9" t="str">
        <f t="shared" si="299"/>
        <v/>
      </c>
      <c r="AI290" s="9" t="str">
        <f t="shared" si="300"/>
        <v>被动技能3</v>
      </c>
      <c r="AJ290" s="9">
        <f t="shared" si="301"/>
        <v>5</v>
      </c>
      <c r="AK290" s="9"/>
    </row>
    <row r="291" spans="25:37">
      <c r="Y291" s="39">
        <f t="shared" si="290"/>
        <v>5</v>
      </c>
      <c r="Z291" s="39">
        <f t="shared" si="291"/>
        <v>1</v>
      </c>
      <c r="AA291" s="1">
        <f t="shared" si="292"/>
        <v>501</v>
      </c>
      <c r="AB291" s="32">
        <f t="shared" si="293"/>
        <v>0</v>
      </c>
      <c r="AC291" s="9" t="str">
        <f t="shared" si="294"/>
        <v/>
      </c>
      <c r="AD291" s="9" t="str">
        <f t="shared" si="295"/>
        <v/>
      </c>
      <c r="AE291" s="9" t="str">
        <f t="shared" si="296"/>
        <v/>
      </c>
      <c r="AF291" s="9" t="str">
        <f t="shared" si="297"/>
        <v/>
      </c>
      <c r="AG291" s="9" t="str">
        <f t="shared" si="298"/>
        <v/>
      </c>
      <c r="AH291" s="9" t="str">
        <f t="shared" si="299"/>
        <v/>
      </c>
      <c r="AI291" s="9" t="str">
        <f t="shared" si="300"/>
        <v>被动技能3</v>
      </c>
      <c r="AJ291" s="9">
        <f t="shared" si="301"/>
        <v>5</v>
      </c>
      <c r="AK291" s="9"/>
    </row>
    <row r="292" spans="25:37">
      <c r="Y292" s="39">
        <f t="shared" si="290"/>
        <v>5</v>
      </c>
      <c r="Z292" s="39">
        <f t="shared" si="291"/>
        <v>1</v>
      </c>
      <c r="AA292" s="1">
        <f t="shared" si="292"/>
        <v>501</v>
      </c>
      <c r="AB292" s="32">
        <f t="shared" si="293"/>
        <v>0</v>
      </c>
      <c r="AC292" s="9" t="str">
        <f t="shared" si="294"/>
        <v/>
      </c>
      <c r="AD292" s="9" t="str">
        <f t="shared" si="295"/>
        <v/>
      </c>
      <c r="AE292" s="9" t="str">
        <f t="shared" si="296"/>
        <v/>
      </c>
      <c r="AF292" s="9" t="str">
        <f t="shared" si="297"/>
        <v/>
      </c>
      <c r="AG292" s="9" t="str">
        <f t="shared" si="298"/>
        <v/>
      </c>
      <c r="AH292" s="9" t="str">
        <f t="shared" si="299"/>
        <v/>
      </c>
      <c r="AI292" s="9" t="str">
        <f t="shared" si="300"/>
        <v>被动技能3</v>
      </c>
      <c r="AJ292" s="9">
        <f t="shared" si="301"/>
        <v>5</v>
      </c>
      <c r="AK292" s="9"/>
    </row>
    <row r="293" spans="25:37">
      <c r="Y293" s="39">
        <f t="shared" si="290"/>
        <v>5</v>
      </c>
      <c r="Z293" s="39">
        <f t="shared" si="291"/>
        <v>1</v>
      </c>
      <c r="AA293" s="1">
        <f t="shared" si="292"/>
        <v>501</v>
      </c>
      <c r="AB293" s="32">
        <f t="shared" si="293"/>
        <v>0</v>
      </c>
      <c r="AC293" s="9" t="str">
        <f t="shared" si="294"/>
        <v/>
      </c>
      <c r="AD293" s="9" t="str">
        <f t="shared" si="295"/>
        <v/>
      </c>
      <c r="AE293" s="9" t="str">
        <f t="shared" si="296"/>
        <v/>
      </c>
      <c r="AF293" s="9" t="str">
        <f t="shared" si="297"/>
        <v/>
      </c>
      <c r="AG293" s="9" t="str">
        <f t="shared" si="298"/>
        <v/>
      </c>
      <c r="AH293" s="9" t="str">
        <f t="shared" si="299"/>
        <v/>
      </c>
      <c r="AI293" s="9" t="str">
        <f t="shared" si="300"/>
        <v>被动技能3</v>
      </c>
      <c r="AJ293" s="9">
        <f t="shared" si="301"/>
        <v>5</v>
      </c>
      <c r="AK293" s="9"/>
    </row>
    <row r="294" spans="25:37">
      <c r="Y294" s="39">
        <f t="shared" si="290"/>
        <v>5</v>
      </c>
      <c r="Z294" s="39">
        <f t="shared" si="291"/>
        <v>1</v>
      </c>
      <c r="AA294" s="1">
        <f t="shared" si="292"/>
        <v>501</v>
      </c>
      <c r="AB294" s="32">
        <f t="shared" si="293"/>
        <v>0</v>
      </c>
      <c r="AC294" s="9" t="str">
        <f t="shared" si="294"/>
        <v/>
      </c>
      <c r="AD294" s="9" t="str">
        <f t="shared" si="295"/>
        <v/>
      </c>
      <c r="AE294" s="9" t="str">
        <f t="shared" si="296"/>
        <v/>
      </c>
      <c r="AF294" s="9" t="str">
        <f t="shared" si="297"/>
        <v/>
      </c>
      <c r="AG294" s="9" t="str">
        <f t="shared" si="298"/>
        <v/>
      </c>
      <c r="AH294" s="9" t="str">
        <f t="shared" si="299"/>
        <v/>
      </c>
      <c r="AI294" s="9" t="str">
        <f t="shared" si="300"/>
        <v>被动技能3</v>
      </c>
      <c r="AJ294" s="9">
        <f t="shared" si="301"/>
        <v>5</v>
      </c>
      <c r="AK294" s="9"/>
    </row>
    <row r="295" spans="25:37">
      <c r="Y295" s="39">
        <f t="shared" si="290"/>
        <v>5</v>
      </c>
      <c r="Z295" s="39">
        <f t="shared" si="291"/>
        <v>1</v>
      </c>
      <c r="AA295" s="1">
        <f t="shared" si="292"/>
        <v>501</v>
      </c>
      <c r="AB295" s="32">
        <f t="shared" si="293"/>
        <v>0</v>
      </c>
      <c r="AC295" s="9" t="str">
        <f t="shared" si="294"/>
        <v/>
      </c>
      <c r="AD295" s="9" t="str">
        <f t="shared" si="295"/>
        <v/>
      </c>
      <c r="AE295" s="9" t="str">
        <f t="shared" si="296"/>
        <v/>
      </c>
      <c r="AF295" s="9" t="str">
        <f t="shared" si="297"/>
        <v/>
      </c>
      <c r="AG295" s="9" t="str">
        <f t="shared" si="298"/>
        <v/>
      </c>
      <c r="AH295" s="9" t="str">
        <f t="shared" si="299"/>
        <v/>
      </c>
      <c r="AI295" s="9" t="str">
        <f t="shared" si="300"/>
        <v>被动技能3</v>
      </c>
      <c r="AJ295" s="9">
        <f t="shared" si="301"/>
        <v>5</v>
      </c>
      <c r="AK295" s="9"/>
    </row>
    <row r="296" spans="25:37">
      <c r="Y296" s="39">
        <f t="shared" si="290"/>
        <v>5</v>
      </c>
      <c r="Z296" s="39">
        <f t="shared" si="291"/>
        <v>1</v>
      </c>
      <c r="AA296" s="1">
        <f t="shared" si="292"/>
        <v>501</v>
      </c>
      <c r="AB296" s="32">
        <f t="shared" si="293"/>
        <v>0</v>
      </c>
      <c r="AC296" s="9" t="str">
        <f t="shared" si="294"/>
        <v/>
      </c>
      <c r="AD296" s="9" t="str">
        <f t="shared" si="295"/>
        <v/>
      </c>
      <c r="AE296" s="9" t="str">
        <f t="shared" si="296"/>
        <v/>
      </c>
      <c r="AF296" s="9" t="str">
        <f t="shared" si="297"/>
        <v/>
      </c>
      <c r="AG296" s="9" t="str">
        <f t="shared" si="298"/>
        <v/>
      </c>
      <c r="AH296" s="9" t="str">
        <f t="shared" si="299"/>
        <v/>
      </c>
      <c r="AI296" s="9" t="str">
        <f t="shared" si="300"/>
        <v>被动技能3</v>
      </c>
      <c r="AJ296" s="9">
        <f t="shared" si="301"/>
        <v>5</v>
      </c>
      <c r="AK296" s="9"/>
    </row>
    <row r="297" spans="25:37">
      <c r="Y297" s="39">
        <f t="shared" si="290"/>
        <v>5</v>
      </c>
      <c r="Z297" s="39">
        <f t="shared" si="291"/>
        <v>1</v>
      </c>
      <c r="AA297" s="1">
        <f t="shared" si="292"/>
        <v>501</v>
      </c>
      <c r="AB297" s="32">
        <f t="shared" si="293"/>
        <v>0</v>
      </c>
      <c r="AC297" s="9" t="str">
        <f t="shared" si="294"/>
        <v/>
      </c>
      <c r="AD297" s="9" t="str">
        <f t="shared" si="295"/>
        <v/>
      </c>
      <c r="AE297" s="9" t="str">
        <f t="shared" si="296"/>
        <v/>
      </c>
      <c r="AF297" s="9" t="str">
        <f t="shared" si="297"/>
        <v/>
      </c>
      <c r="AG297" s="9" t="str">
        <f t="shared" si="298"/>
        <v/>
      </c>
      <c r="AH297" s="9" t="str">
        <f t="shared" si="299"/>
        <v/>
      </c>
      <c r="AI297" s="9" t="str">
        <f t="shared" si="300"/>
        <v>被动技能3</v>
      </c>
      <c r="AJ297" s="9">
        <f t="shared" si="301"/>
        <v>5</v>
      </c>
      <c r="AK297" s="9"/>
    </row>
    <row r="298" spans="25:37">
      <c r="Y298" s="39">
        <f t="shared" si="290"/>
        <v>5</v>
      </c>
      <c r="Z298" s="39">
        <f t="shared" si="291"/>
        <v>1</v>
      </c>
      <c r="AA298" s="1">
        <f t="shared" si="292"/>
        <v>501</v>
      </c>
      <c r="AB298" s="32">
        <f t="shared" si="293"/>
        <v>0</v>
      </c>
      <c r="AC298" s="9" t="str">
        <f t="shared" si="294"/>
        <v/>
      </c>
      <c r="AD298" s="9" t="str">
        <f t="shared" si="295"/>
        <v/>
      </c>
      <c r="AE298" s="9" t="str">
        <f t="shared" si="296"/>
        <v/>
      </c>
      <c r="AF298" s="9" t="str">
        <f t="shared" si="297"/>
        <v/>
      </c>
      <c r="AG298" s="9" t="str">
        <f t="shared" si="298"/>
        <v/>
      </c>
      <c r="AH298" s="9" t="str">
        <f t="shared" si="299"/>
        <v/>
      </c>
      <c r="AI298" s="9" t="str">
        <f t="shared" si="300"/>
        <v>被动技能3</v>
      </c>
      <c r="AJ298" s="9">
        <f t="shared" si="301"/>
        <v>5</v>
      </c>
      <c r="AK298" s="9"/>
    </row>
    <row r="299" spans="25:37">
      <c r="Y299" s="39">
        <f t="shared" si="290"/>
        <v>5</v>
      </c>
      <c r="Z299" s="39">
        <f t="shared" si="291"/>
        <v>1</v>
      </c>
      <c r="AA299" s="1">
        <f t="shared" si="292"/>
        <v>501</v>
      </c>
      <c r="AB299" s="32">
        <f t="shared" si="293"/>
        <v>0</v>
      </c>
      <c r="AC299" s="9" t="str">
        <f t="shared" si="294"/>
        <v/>
      </c>
      <c r="AD299" s="9" t="str">
        <f t="shared" si="295"/>
        <v/>
      </c>
      <c r="AE299" s="9" t="str">
        <f t="shared" si="296"/>
        <v/>
      </c>
      <c r="AF299" s="9" t="str">
        <f t="shared" si="297"/>
        <v/>
      </c>
      <c r="AG299" s="9" t="str">
        <f t="shared" si="298"/>
        <v/>
      </c>
      <c r="AH299" s="9" t="str">
        <f t="shared" si="299"/>
        <v/>
      </c>
      <c r="AI299" s="9" t="str">
        <f t="shared" si="300"/>
        <v>被动技能3</v>
      </c>
      <c r="AJ299" s="9">
        <f t="shared" si="301"/>
        <v>5</v>
      </c>
      <c r="AK299" s="9"/>
    </row>
    <row r="300" spans="25:37">
      <c r="Y300" s="39">
        <f t="shared" si="290"/>
        <v>5</v>
      </c>
      <c r="Z300" s="39">
        <f t="shared" si="291"/>
        <v>1</v>
      </c>
      <c r="AA300" s="1">
        <f t="shared" si="292"/>
        <v>501</v>
      </c>
      <c r="AB300" s="32">
        <f t="shared" si="293"/>
        <v>0</v>
      </c>
      <c r="AC300" s="9" t="str">
        <f t="shared" si="294"/>
        <v/>
      </c>
      <c r="AD300" s="9" t="str">
        <f t="shared" si="295"/>
        <v/>
      </c>
      <c r="AE300" s="9" t="str">
        <f t="shared" si="296"/>
        <v/>
      </c>
      <c r="AF300" s="9" t="str">
        <f t="shared" si="297"/>
        <v/>
      </c>
      <c r="AG300" s="9" t="str">
        <f t="shared" si="298"/>
        <v/>
      </c>
      <c r="AH300" s="9" t="str">
        <f t="shared" si="299"/>
        <v/>
      </c>
      <c r="AI300" s="9" t="str">
        <f t="shared" si="300"/>
        <v>被动技能3</v>
      </c>
      <c r="AJ300" s="9">
        <f t="shared" si="301"/>
        <v>5</v>
      </c>
      <c r="AK300" s="9"/>
    </row>
    <row r="301" spans="25:37">
      <c r="Y301" s="39">
        <f t="shared" si="290"/>
        <v>5</v>
      </c>
      <c r="Z301" s="39">
        <f t="shared" si="291"/>
        <v>1</v>
      </c>
      <c r="AA301" s="1">
        <f t="shared" si="292"/>
        <v>501</v>
      </c>
      <c r="AB301" s="32">
        <f t="shared" si="293"/>
        <v>0</v>
      </c>
      <c r="AC301" s="9" t="str">
        <f t="shared" si="294"/>
        <v/>
      </c>
      <c r="AD301" s="9" t="str">
        <f t="shared" si="295"/>
        <v/>
      </c>
      <c r="AE301" s="9" t="str">
        <f t="shared" si="296"/>
        <v/>
      </c>
      <c r="AF301" s="9" t="str">
        <f t="shared" si="297"/>
        <v/>
      </c>
      <c r="AG301" s="9" t="str">
        <f t="shared" si="298"/>
        <v/>
      </c>
      <c r="AH301" s="9" t="str">
        <f t="shared" si="299"/>
        <v/>
      </c>
      <c r="AI301" s="9" t="str">
        <f t="shared" si="300"/>
        <v>被动技能3</v>
      </c>
      <c r="AJ301" s="9">
        <f t="shared" si="301"/>
        <v>5</v>
      </c>
      <c r="AK301" s="9"/>
    </row>
    <row r="302" spans="25:37">
      <c r="Y302" s="39">
        <f t="shared" si="290"/>
        <v>5</v>
      </c>
      <c r="Z302" s="39">
        <f t="shared" si="291"/>
        <v>1</v>
      </c>
      <c r="AA302" s="1">
        <f t="shared" si="292"/>
        <v>501</v>
      </c>
      <c r="AB302" s="32">
        <f t="shared" si="293"/>
        <v>0</v>
      </c>
      <c r="AC302" s="9" t="str">
        <f t="shared" si="294"/>
        <v/>
      </c>
      <c r="AD302" s="9" t="str">
        <f t="shared" si="295"/>
        <v/>
      </c>
      <c r="AE302" s="9" t="str">
        <f t="shared" si="296"/>
        <v/>
      </c>
      <c r="AF302" s="9" t="str">
        <f t="shared" si="297"/>
        <v/>
      </c>
      <c r="AG302" s="9" t="str">
        <f t="shared" si="298"/>
        <v/>
      </c>
      <c r="AH302" s="9" t="str">
        <f t="shared" si="299"/>
        <v/>
      </c>
      <c r="AI302" s="9" t="str">
        <f t="shared" si="300"/>
        <v>被动技能3</v>
      </c>
      <c r="AJ302" s="9">
        <f t="shared" si="301"/>
        <v>5</v>
      </c>
      <c r="AK302" s="9"/>
    </row>
    <row r="303" spans="25:37">
      <c r="Y303" s="39">
        <f t="shared" si="290"/>
        <v>5</v>
      </c>
      <c r="Z303" s="39">
        <f t="shared" si="291"/>
        <v>1</v>
      </c>
      <c r="AA303" s="1">
        <f t="shared" si="292"/>
        <v>501</v>
      </c>
      <c r="AB303" s="32">
        <f t="shared" si="293"/>
        <v>0</v>
      </c>
      <c r="AC303" s="9" t="str">
        <f t="shared" si="294"/>
        <v/>
      </c>
      <c r="AD303" s="9" t="str">
        <f t="shared" si="295"/>
        <v/>
      </c>
      <c r="AE303" s="9" t="str">
        <f t="shared" si="296"/>
        <v/>
      </c>
      <c r="AF303" s="9" t="str">
        <f t="shared" si="297"/>
        <v/>
      </c>
      <c r="AG303" s="9" t="str">
        <f t="shared" si="298"/>
        <v/>
      </c>
      <c r="AH303" s="9" t="str">
        <f t="shared" si="299"/>
        <v/>
      </c>
      <c r="AI303" s="9" t="str">
        <f t="shared" si="300"/>
        <v>被动技能3</v>
      </c>
      <c r="AJ303" s="9">
        <f t="shared" si="301"/>
        <v>5</v>
      </c>
      <c r="AK303" s="9"/>
    </row>
    <row r="304" spans="25:37">
      <c r="Y304" s="39">
        <f t="shared" si="290"/>
        <v>5</v>
      </c>
      <c r="Z304" s="39">
        <f t="shared" si="291"/>
        <v>1</v>
      </c>
      <c r="AA304" s="1">
        <f t="shared" si="292"/>
        <v>501</v>
      </c>
      <c r="AB304" s="32">
        <f t="shared" si="293"/>
        <v>0</v>
      </c>
      <c r="AC304" s="9" t="str">
        <f t="shared" si="294"/>
        <v/>
      </c>
      <c r="AD304" s="9" t="str">
        <f t="shared" si="295"/>
        <v/>
      </c>
      <c r="AE304" s="9" t="str">
        <f t="shared" si="296"/>
        <v/>
      </c>
      <c r="AF304" s="9" t="str">
        <f t="shared" si="297"/>
        <v/>
      </c>
      <c r="AG304" s="9" t="str">
        <f t="shared" si="298"/>
        <v/>
      </c>
      <c r="AH304" s="9" t="str">
        <f t="shared" si="299"/>
        <v/>
      </c>
      <c r="AI304" s="9" t="str">
        <f t="shared" si="300"/>
        <v>被动技能3</v>
      </c>
      <c r="AJ304" s="9">
        <f t="shared" si="301"/>
        <v>5</v>
      </c>
      <c r="AK304" s="9"/>
    </row>
    <row r="305" spans="25:37">
      <c r="Y305" s="39">
        <f t="shared" si="290"/>
        <v>5</v>
      </c>
      <c r="Z305" s="39">
        <f t="shared" si="291"/>
        <v>1</v>
      </c>
      <c r="AA305" s="1">
        <f t="shared" si="292"/>
        <v>501</v>
      </c>
      <c r="AB305" s="32">
        <f t="shared" si="293"/>
        <v>0</v>
      </c>
      <c r="AC305" s="9" t="str">
        <f t="shared" si="294"/>
        <v/>
      </c>
      <c r="AD305" s="9" t="str">
        <f t="shared" si="295"/>
        <v/>
      </c>
      <c r="AE305" s="9" t="str">
        <f t="shared" si="296"/>
        <v/>
      </c>
      <c r="AF305" s="9" t="str">
        <f t="shared" si="297"/>
        <v/>
      </c>
      <c r="AG305" s="9" t="str">
        <f t="shared" si="298"/>
        <v/>
      </c>
      <c r="AH305" s="9" t="str">
        <f t="shared" si="299"/>
        <v/>
      </c>
      <c r="AI305" s="9" t="str">
        <f t="shared" si="300"/>
        <v>被动技能3</v>
      </c>
      <c r="AJ305" s="9">
        <f t="shared" si="301"/>
        <v>5</v>
      </c>
      <c r="AK305" s="9"/>
    </row>
    <row r="306" spans="25:37">
      <c r="Y306" s="39">
        <f t="shared" si="290"/>
        <v>5</v>
      </c>
      <c r="Z306" s="39">
        <f t="shared" si="291"/>
        <v>1</v>
      </c>
      <c r="AA306" s="1">
        <f t="shared" si="292"/>
        <v>501</v>
      </c>
      <c r="AB306" s="32">
        <f t="shared" si="293"/>
        <v>0</v>
      </c>
      <c r="AC306" s="9" t="str">
        <f t="shared" si="294"/>
        <v/>
      </c>
      <c r="AD306" s="9" t="str">
        <f t="shared" si="295"/>
        <v/>
      </c>
      <c r="AE306" s="9" t="str">
        <f t="shared" si="296"/>
        <v/>
      </c>
      <c r="AF306" s="9" t="str">
        <f t="shared" si="297"/>
        <v/>
      </c>
      <c r="AG306" s="9" t="str">
        <f t="shared" si="298"/>
        <v/>
      </c>
      <c r="AH306" s="9" t="str">
        <f t="shared" si="299"/>
        <v/>
      </c>
      <c r="AI306" s="9" t="str">
        <f t="shared" si="300"/>
        <v>被动技能3</v>
      </c>
      <c r="AJ306" s="9">
        <f t="shared" si="301"/>
        <v>5</v>
      </c>
      <c r="AK306" s="9"/>
    </row>
    <row r="307" spans="25:37">
      <c r="Y307" s="39">
        <f t="shared" si="290"/>
        <v>5</v>
      </c>
      <c r="Z307" s="39">
        <f t="shared" si="291"/>
        <v>1</v>
      </c>
      <c r="AA307" s="1">
        <f t="shared" si="292"/>
        <v>501</v>
      </c>
      <c r="AB307" s="32">
        <f t="shared" si="293"/>
        <v>0</v>
      </c>
      <c r="AC307" s="9" t="str">
        <f t="shared" si="294"/>
        <v/>
      </c>
      <c r="AD307" s="9" t="str">
        <f t="shared" si="295"/>
        <v/>
      </c>
      <c r="AE307" s="9" t="str">
        <f t="shared" si="296"/>
        <v/>
      </c>
      <c r="AF307" s="9" t="str">
        <f t="shared" si="297"/>
        <v/>
      </c>
      <c r="AG307" s="9" t="str">
        <f t="shared" si="298"/>
        <v/>
      </c>
      <c r="AH307" s="9" t="str">
        <f t="shared" si="299"/>
        <v/>
      </c>
      <c r="AI307" s="9" t="str">
        <f t="shared" si="300"/>
        <v>被动技能3</v>
      </c>
      <c r="AJ307" s="9">
        <f t="shared" si="301"/>
        <v>5</v>
      </c>
      <c r="AK307" s="9"/>
    </row>
    <row r="308" spans="25:37">
      <c r="Y308" s="39">
        <f t="shared" si="290"/>
        <v>5</v>
      </c>
      <c r="Z308" s="39">
        <f t="shared" si="291"/>
        <v>1</v>
      </c>
      <c r="AA308" s="1">
        <f t="shared" si="292"/>
        <v>501</v>
      </c>
      <c r="AB308" s="32">
        <f t="shared" si="293"/>
        <v>0</v>
      </c>
      <c r="AC308" s="9" t="str">
        <f t="shared" si="294"/>
        <v/>
      </c>
      <c r="AD308" s="9" t="str">
        <f t="shared" si="295"/>
        <v/>
      </c>
      <c r="AE308" s="9" t="str">
        <f t="shared" si="296"/>
        <v/>
      </c>
      <c r="AF308" s="9" t="str">
        <f t="shared" si="297"/>
        <v/>
      </c>
      <c r="AG308" s="9" t="str">
        <f t="shared" si="298"/>
        <v/>
      </c>
      <c r="AH308" s="9" t="str">
        <f t="shared" si="299"/>
        <v/>
      </c>
      <c r="AI308" s="9" t="str">
        <f t="shared" si="300"/>
        <v>被动技能3</v>
      </c>
      <c r="AJ308" s="9">
        <f t="shared" si="301"/>
        <v>5</v>
      </c>
      <c r="AK308" s="9"/>
    </row>
    <row r="309" spans="25:37">
      <c r="Y309" s="39">
        <f t="shared" si="290"/>
        <v>5</v>
      </c>
      <c r="Z309" s="39">
        <f t="shared" si="291"/>
        <v>1</v>
      </c>
      <c r="AA309" s="1">
        <f t="shared" si="292"/>
        <v>501</v>
      </c>
      <c r="AB309" s="32">
        <f t="shared" si="293"/>
        <v>0</v>
      </c>
      <c r="AC309" s="9" t="str">
        <f t="shared" si="294"/>
        <v/>
      </c>
      <c r="AD309" s="9" t="str">
        <f t="shared" si="295"/>
        <v/>
      </c>
      <c r="AE309" s="9" t="str">
        <f t="shared" si="296"/>
        <v/>
      </c>
      <c r="AF309" s="9" t="str">
        <f t="shared" si="297"/>
        <v/>
      </c>
      <c r="AG309" s="9" t="str">
        <f t="shared" si="298"/>
        <v/>
      </c>
      <c r="AH309" s="9" t="str">
        <f t="shared" si="299"/>
        <v/>
      </c>
      <c r="AI309" s="9" t="str">
        <f t="shared" si="300"/>
        <v>被动技能3</v>
      </c>
      <c r="AJ309" s="9">
        <f t="shared" si="301"/>
        <v>5</v>
      </c>
      <c r="AK309" s="9"/>
    </row>
    <row r="310" spans="25:37">
      <c r="Y310" s="39">
        <f t="shared" si="290"/>
        <v>5</v>
      </c>
      <c r="Z310" s="39">
        <f t="shared" si="291"/>
        <v>1</v>
      </c>
      <c r="AA310" s="1">
        <f t="shared" si="292"/>
        <v>501</v>
      </c>
      <c r="AB310" s="32">
        <f t="shared" si="293"/>
        <v>0</v>
      </c>
      <c r="AC310" s="9" t="str">
        <f t="shared" si="294"/>
        <v/>
      </c>
      <c r="AD310" s="9" t="str">
        <f t="shared" si="295"/>
        <v/>
      </c>
      <c r="AE310" s="9" t="str">
        <f t="shared" si="296"/>
        <v/>
      </c>
      <c r="AF310" s="9" t="str">
        <f t="shared" si="297"/>
        <v/>
      </c>
      <c r="AG310" s="9" t="str">
        <f t="shared" si="298"/>
        <v/>
      </c>
      <c r="AH310" s="9" t="str">
        <f t="shared" si="299"/>
        <v/>
      </c>
      <c r="AI310" s="9" t="str">
        <f t="shared" si="300"/>
        <v>被动技能3</v>
      </c>
      <c r="AJ310" s="9">
        <f t="shared" si="301"/>
        <v>5</v>
      </c>
      <c r="AK310" s="9"/>
    </row>
    <row r="311" spans="25:37">
      <c r="Y311" s="39">
        <f t="shared" ref="Y311:Y336" si="302">IF(B311="",Y310,Y310+1)</f>
        <v>5</v>
      </c>
      <c r="Z311" s="39">
        <f t="shared" ref="Z311:Z336" si="303">IF(B311&lt;&gt;"",1,IF(C311="",Z310,IF(AC310="",Z310+1,IF(AF310="",Z310+2,Z310+3))))</f>
        <v>1</v>
      </c>
      <c r="AA311" s="1">
        <f t="shared" ref="AA311:AA336" si="304">Y311*100+Z311</f>
        <v>501</v>
      </c>
      <c r="AB311" s="32">
        <f t="shared" ref="AB311:AB336" si="305">IF(C311="",IF(D311=0,E311,IF(D311&gt;0,AB310&amp;"+"&amp;E311,"")),"")</f>
        <v>0</v>
      </c>
      <c r="AC311" s="9" t="str">
        <f t="shared" ref="AC311:AC336" si="306">IF(F311="","",Z311+1)</f>
        <v/>
      </c>
      <c r="AD311" s="9" t="str">
        <f t="shared" ref="AD311:AD336" si="307">IF(AC311="","",Y311*100+AC311)</f>
        <v/>
      </c>
      <c r="AE311" s="9" t="str">
        <f t="shared" ref="AE311:AE336" si="308">IF(F311="","",IF(C311="",IF(D311=0,F311,IF(D311&gt;0,AE310&amp;"+"&amp;F311,"")),""))</f>
        <v/>
      </c>
      <c r="AF311" s="9" t="str">
        <f t="shared" ref="AF311:AF336" si="309">IF(G311="","",AC311+1)</f>
        <v/>
      </c>
      <c r="AG311" s="9" t="str">
        <f t="shared" ref="AG311:AG336" si="310">IF(AF311="","",Y311*100+AF311)</f>
        <v/>
      </c>
      <c r="AH311" s="9" t="str">
        <f t="shared" ref="AH311:AH336" si="311">IF(G311="","",IF(C311="",IF(D311=0,G311,IF(D311&gt;0,AH310&amp;"+"&amp;G311,"")),""))</f>
        <v/>
      </c>
      <c r="AI311" s="9" t="str">
        <f t="shared" ref="AI311:AI336" si="312">IF(B311="",AI310,B311)</f>
        <v>被动技能3</v>
      </c>
      <c r="AJ311" s="9">
        <f t="shared" ref="AJ311:AJ336" si="313">IFERROR(MATCH(AI311,$D$10:$D$19,0),"输入太多技能，溢出！！")</f>
        <v>5</v>
      </c>
      <c r="AK311" s="9"/>
    </row>
    <row r="312" spans="25:37">
      <c r="Y312" s="39">
        <f t="shared" si="302"/>
        <v>5</v>
      </c>
      <c r="Z312" s="39">
        <f t="shared" si="303"/>
        <v>1</v>
      </c>
      <c r="AA312" s="1">
        <f t="shared" si="304"/>
        <v>501</v>
      </c>
      <c r="AB312" s="32">
        <f t="shared" si="305"/>
        <v>0</v>
      </c>
      <c r="AC312" s="9" t="str">
        <f t="shared" si="306"/>
        <v/>
      </c>
      <c r="AD312" s="9" t="str">
        <f t="shared" si="307"/>
        <v/>
      </c>
      <c r="AE312" s="9" t="str">
        <f t="shared" si="308"/>
        <v/>
      </c>
      <c r="AF312" s="9" t="str">
        <f t="shared" si="309"/>
        <v/>
      </c>
      <c r="AG312" s="9" t="str">
        <f t="shared" si="310"/>
        <v/>
      </c>
      <c r="AH312" s="9" t="str">
        <f t="shared" si="311"/>
        <v/>
      </c>
      <c r="AI312" s="9" t="str">
        <f t="shared" si="312"/>
        <v>被动技能3</v>
      </c>
      <c r="AJ312" s="9">
        <f t="shared" si="313"/>
        <v>5</v>
      </c>
      <c r="AK312" s="9"/>
    </row>
    <row r="313" spans="25:37">
      <c r="Y313" s="39">
        <f t="shared" si="302"/>
        <v>5</v>
      </c>
      <c r="Z313" s="39">
        <f t="shared" si="303"/>
        <v>1</v>
      </c>
      <c r="AA313" s="1">
        <f t="shared" si="304"/>
        <v>501</v>
      </c>
      <c r="AB313" s="32">
        <f t="shared" si="305"/>
        <v>0</v>
      </c>
      <c r="AC313" s="9" t="str">
        <f t="shared" si="306"/>
        <v/>
      </c>
      <c r="AD313" s="9" t="str">
        <f t="shared" si="307"/>
        <v/>
      </c>
      <c r="AE313" s="9" t="str">
        <f t="shared" si="308"/>
        <v/>
      </c>
      <c r="AF313" s="9" t="str">
        <f t="shared" si="309"/>
        <v/>
      </c>
      <c r="AG313" s="9" t="str">
        <f t="shared" si="310"/>
        <v/>
      </c>
      <c r="AH313" s="9" t="str">
        <f t="shared" si="311"/>
        <v/>
      </c>
      <c r="AI313" s="9" t="str">
        <f t="shared" si="312"/>
        <v>被动技能3</v>
      </c>
      <c r="AJ313" s="9">
        <f t="shared" si="313"/>
        <v>5</v>
      </c>
      <c r="AK313" s="9"/>
    </row>
    <row r="314" spans="25:37">
      <c r="Y314" s="39">
        <f t="shared" si="302"/>
        <v>5</v>
      </c>
      <c r="Z314" s="39">
        <f t="shared" si="303"/>
        <v>1</v>
      </c>
      <c r="AA314" s="1">
        <f t="shared" si="304"/>
        <v>501</v>
      </c>
      <c r="AB314" s="32">
        <f t="shared" si="305"/>
        <v>0</v>
      </c>
      <c r="AC314" s="9" t="str">
        <f t="shared" si="306"/>
        <v/>
      </c>
      <c r="AD314" s="9" t="str">
        <f t="shared" si="307"/>
        <v/>
      </c>
      <c r="AE314" s="9" t="str">
        <f t="shared" si="308"/>
        <v/>
      </c>
      <c r="AF314" s="9" t="str">
        <f t="shared" si="309"/>
        <v/>
      </c>
      <c r="AG314" s="9" t="str">
        <f t="shared" si="310"/>
        <v/>
      </c>
      <c r="AH314" s="9" t="str">
        <f t="shared" si="311"/>
        <v/>
      </c>
      <c r="AI314" s="9" t="str">
        <f t="shared" si="312"/>
        <v>被动技能3</v>
      </c>
      <c r="AJ314" s="9">
        <f t="shared" si="313"/>
        <v>5</v>
      </c>
      <c r="AK314" s="9"/>
    </row>
    <row r="315" spans="25:37">
      <c r="Y315" s="39">
        <f t="shared" si="302"/>
        <v>5</v>
      </c>
      <c r="Z315" s="39">
        <f t="shared" si="303"/>
        <v>1</v>
      </c>
      <c r="AA315" s="1">
        <f t="shared" si="304"/>
        <v>501</v>
      </c>
      <c r="AB315" s="32">
        <f t="shared" si="305"/>
        <v>0</v>
      </c>
      <c r="AC315" s="9" t="str">
        <f t="shared" si="306"/>
        <v/>
      </c>
      <c r="AD315" s="9" t="str">
        <f t="shared" si="307"/>
        <v/>
      </c>
      <c r="AE315" s="9" t="str">
        <f t="shared" si="308"/>
        <v/>
      </c>
      <c r="AF315" s="9" t="str">
        <f t="shared" si="309"/>
        <v/>
      </c>
      <c r="AG315" s="9" t="str">
        <f t="shared" si="310"/>
        <v/>
      </c>
      <c r="AH315" s="9" t="str">
        <f t="shared" si="311"/>
        <v/>
      </c>
      <c r="AI315" s="9" t="str">
        <f t="shared" si="312"/>
        <v>被动技能3</v>
      </c>
      <c r="AJ315" s="9">
        <f t="shared" si="313"/>
        <v>5</v>
      </c>
      <c r="AK315" s="9"/>
    </row>
    <row r="316" spans="25:37">
      <c r="Y316" s="39">
        <f t="shared" si="302"/>
        <v>5</v>
      </c>
      <c r="Z316" s="39">
        <f t="shared" si="303"/>
        <v>1</v>
      </c>
      <c r="AA316" s="1">
        <f t="shared" si="304"/>
        <v>501</v>
      </c>
      <c r="AB316" s="32">
        <f t="shared" si="305"/>
        <v>0</v>
      </c>
      <c r="AC316" s="9" t="str">
        <f t="shared" si="306"/>
        <v/>
      </c>
      <c r="AD316" s="9" t="str">
        <f t="shared" si="307"/>
        <v/>
      </c>
      <c r="AE316" s="9" t="str">
        <f t="shared" si="308"/>
        <v/>
      </c>
      <c r="AF316" s="9" t="str">
        <f t="shared" si="309"/>
        <v/>
      </c>
      <c r="AG316" s="9" t="str">
        <f t="shared" si="310"/>
        <v/>
      </c>
      <c r="AH316" s="9" t="str">
        <f t="shared" si="311"/>
        <v/>
      </c>
      <c r="AI316" s="9" t="str">
        <f t="shared" si="312"/>
        <v>被动技能3</v>
      </c>
      <c r="AJ316" s="9">
        <f t="shared" si="313"/>
        <v>5</v>
      </c>
      <c r="AK316" s="9"/>
    </row>
    <row r="317" spans="25:37">
      <c r="Y317" s="39">
        <f t="shared" si="302"/>
        <v>5</v>
      </c>
      <c r="Z317" s="39">
        <f t="shared" si="303"/>
        <v>1</v>
      </c>
      <c r="AA317" s="1">
        <f t="shared" si="304"/>
        <v>501</v>
      </c>
      <c r="AB317" s="32">
        <f t="shared" si="305"/>
        <v>0</v>
      </c>
      <c r="AC317" s="9" t="str">
        <f t="shared" si="306"/>
        <v/>
      </c>
      <c r="AD317" s="9" t="str">
        <f t="shared" si="307"/>
        <v/>
      </c>
      <c r="AE317" s="9" t="str">
        <f t="shared" si="308"/>
        <v/>
      </c>
      <c r="AF317" s="9" t="str">
        <f t="shared" si="309"/>
        <v/>
      </c>
      <c r="AG317" s="9" t="str">
        <f t="shared" si="310"/>
        <v/>
      </c>
      <c r="AH317" s="9" t="str">
        <f t="shared" si="311"/>
        <v/>
      </c>
      <c r="AI317" s="9" t="str">
        <f t="shared" si="312"/>
        <v>被动技能3</v>
      </c>
      <c r="AJ317" s="9">
        <f t="shared" si="313"/>
        <v>5</v>
      </c>
      <c r="AK317" s="9"/>
    </row>
    <row r="318" spans="25:37">
      <c r="Y318" s="39">
        <f t="shared" si="302"/>
        <v>5</v>
      </c>
      <c r="Z318" s="39">
        <f t="shared" si="303"/>
        <v>1</v>
      </c>
      <c r="AA318" s="1">
        <f t="shared" si="304"/>
        <v>501</v>
      </c>
      <c r="AB318" s="32">
        <f t="shared" si="305"/>
        <v>0</v>
      </c>
      <c r="AC318" s="9" t="str">
        <f t="shared" si="306"/>
        <v/>
      </c>
      <c r="AD318" s="9" t="str">
        <f t="shared" si="307"/>
        <v/>
      </c>
      <c r="AE318" s="9" t="str">
        <f t="shared" si="308"/>
        <v/>
      </c>
      <c r="AF318" s="9" t="str">
        <f t="shared" si="309"/>
        <v/>
      </c>
      <c r="AG318" s="9" t="str">
        <f t="shared" si="310"/>
        <v/>
      </c>
      <c r="AH318" s="9" t="str">
        <f t="shared" si="311"/>
        <v/>
      </c>
      <c r="AI318" s="9" t="str">
        <f t="shared" si="312"/>
        <v>被动技能3</v>
      </c>
      <c r="AJ318" s="9">
        <f t="shared" si="313"/>
        <v>5</v>
      </c>
      <c r="AK318" s="9"/>
    </row>
    <row r="319" spans="25:37">
      <c r="Y319" s="39">
        <f t="shared" si="302"/>
        <v>5</v>
      </c>
      <c r="Z319" s="39">
        <f t="shared" si="303"/>
        <v>1</v>
      </c>
      <c r="AA319" s="1">
        <f t="shared" si="304"/>
        <v>501</v>
      </c>
      <c r="AB319" s="32">
        <f t="shared" si="305"/>
        <v>0</v>
      </c>
      <c r="AC319" s="9" t="str">
        <f t="shared" si="306"/>
        <v/>
      </c>
      <c r="AD319" s="9" t="str">
        <f t="shared" si="307"/>
        <v/>
      </c>
      <c r="AE319" s="9" t="str">
        <f t="shared" si="308"/>
        <v/>
      </c>
      <c r="AF319" s="9" t="str">
        <f t="shared" si="309"/>
        <v/>
      </c>
      <c r="AG319" s="9" t="str">
        <f t="shared" si="310"/>
        <v/>
      </c>
      <c r="AH319" s="9" t="str">
        <f t="shared" si="311"/>
        <v/>
      </c>
      <c r="AI319" s="9" t="str">
        <f t="shared" si="312"/>
        <v>被动技能3</v>
      </c>
      <c r="AJ319" s="9">
        <f t="shared" si="313"/>
        <v>5</v>
      </c>
      <c r="AK319" s="9"/>
    </row>
    <row r="320" spans="25:37">
      <c r="Y320" s="39">
        <f t="shared" si="302"/>
        <v>5</v>
      </c>
      <c r="Z320" s="39">
        <f t="shared" si="303"/>
        <v>1</v>
      </c>
      <c r="AA320" s="1">
        <f t="shared" si="304"/>
        <v>501</v>
      </c>
      <c r="AB320" s="32">
        <f t="shared" si="305"/>
        <v>0</v>
      </c>
      <c r="AC320" s="9" t="str">
        <f t="shared" si="306"/>
        <v/>
      </c>
      <c r="AD320" s="9" t="str">
        <f t="shared" si="307"/>
        <v/>
      </c>
      <c r="AE320" s="9" t="str">
        <f t="shared" si="308"/>
        <v/>
      </c>
      <c r="AF320" s="9" t="str">
        <f t="shared" si="309"/>
        <v/>
      </c>
      <c r="AG320" s="9" t="str">
        <f t="shared" si="310"/>
        <v/>
      </c>
      <c r="AH320" s="9" t="str">
        <f t="shared" si="311"/>
        <v/>
      </c>
      <c r="AI320" s="9" t="str">
        <f t="shared" si="312"/>
        <v>被动技能3</v>
      </c>
      <c r="AJ320" s="9">
        <f t="shared" si="313"/>
        <v>5</v>
      </c>
      <c r="AK320" s="9"/>
    </row>
    <row r="321" spans="25:37">
      <c r="Y321" s="39">
        <f t="shared" si="302"/>
        <v>5</v>
      </c>
      <c r="Z321" s="39">
        <f t="shared" si="303"/>
        <v>1</v>
      </c>
      <c r="AA321" s="1">
        <f t="shared" si="304"/>
        <v>501</v>
      </c>
      <c r="AB321" s="32">
        <f t="shared" si="305"/>
        <v>0</v>
      </c>
      <c r="AC321" s="9" t="str">
        <f t="shared" si="306"/>
        <v/>
      </c>
      <c r="AD321" s="9" t="str">
        <f t="shared" si="307"/>
        <v/>
      </c>
      <c r="AE321" s="9" t="str">
        <f t="shared" si="308"/>
        <v/>
      </c>
      <c r="AF321" s="9" t="str">
        <f t="shared" si="309"/>
        <v/>
      </c>
      <c r="AG321" s="9" t="str">
        <f t="shared" si="310"/>
        <v/>
      </c>
      <c r="AH321" s="9" t="str">
        <f t="shared" si="311"/>
        <v/>
      </c>
      <c r="AI321" s="9" t="str">
        <f t="shared" si="312"/>
        <v>被动技能3</v>
      </c>
      <c r="AJ321" s="9">
        <f t="shared" si="313"/>
        <v>5</v>
      </c>
      <c r="AK321" s="9"/>
    </row>
    <row r="322" spans="25:37">
      <c r="Y322" s="39">
        <f t="shared" si="302"/>
        <v>5</v>
      </c>
      <c r="Z322" s="39">
        <f t="shared" si="303"/>
        <v>1</v>
      </c>
      <c r="AA322" s="1">
        <f t="shared" si="304"/>
        <v>501</v>
      </c>
      <c r="AB322" s="32">
        <f t="shared" si="305"/>
        <v>0</v>
      </c>
      <c r="AC322" s="9" t="str">
        <f t="shared" si="306"/>
        <v/>
      </c>
      <c r="AD322" s="9" t="str">
        <f t="shared" si="307"/>
        <v/>
      </c>
      <c r="AE322" s="9" t="str">
        <f t="shared" si="308"/>
        <v/>
      </c>
      <c r="AF322" s="9" t="str">
        <f t="shared" si="309"/>
        <v/>
      </c>
      <c r="AG322" s="9" t="str">
        <f t="shared" si="310"/>
        <v/>
      </c>
      <c r="AH322" s="9" t="str">
        <f t="shared" si="311"/>
        <v/>
      </c>
      <c r="AI322" s="9" t="str">
        <f t="shared" si="312"/>
        <v>被动技能3</v>
      </c>
      <c r="AJ322" s="9">
        <f t="shared" si="313"/>
        <v>5</v>
      </c>
      <c r="AK322" s="9"/>
    </row>
    <row r="323" spans="25:37">
      <c r="Y323" s="39">
        <f t="shared" si="302"/>
        <v>5</v>
      </c>
      <c r="Z323" s="39">
        <f t="shared" si="303"/>
        <v>1</v>
      </c>
      <c r="AA323" s="1">
        <f t="shared" si="304"/>
        <v>501</v>
      </c>
      <c r="AB323" s="32">
        <f t="shared" si="305"/>
        <v>0</v>
      </c>
      <c r="AC323" s="9" t="str">
        <f t="shared" si="306"/>
        <v/>
      </c>
      <c r="AD323" s="9" t="str">
        <f t="shared" si="307"/>
        <v/>
      </c>
      <c r="AE323" s="9" t="str">
        <f t="shared" si="308"/>
        <v/>
      </c>
      <c r="AF323" s="9" t="str">
        <f t="shared" si="309"/>
        <v/>
      </c>
      <c r="AG323" s="9" t="str">
        <f t="shared" si="310"/>
        <v/>
      </c>
      <c r="AH323" s="9" t="str">
        <f t="shared" si="311"/>
        <v/>
      </c>
      <c r="AI323" s="9" t="str">
        <f t="shared" si="312"/>
        <v>被动技能3</v>
      </c>
      <c r="AJ323" s="9">
        <f t="shared" si="313"/>
        <v>5</v>
      </c>
      <c r="AK323" s="9"/>
    </row>
    <row r="324" spans="25:37">
      <c r="Y324" s="39">
        <f t="shared" si="302"/>
        <v>5</v>
      </c>
      <c r="Z324" s="39">
        <f t="shared" si="303"/>
        <v>1</v>
      </c>
      <c r="AA324" s="1">
        <f t="shared" si="304"/>
        <v>501</v>
      </c>
      <c r="AB324" s="32">
        <f t="shared" si="305"/>
        <v>0</v>
      </c>
      <c r="AC324" s="9" t="str">
        <f t="shared" si="306"/>
        <v/>
      </c>
      <c r="AD324" s="9" t="str">
        <f t="shared" si="307"/>
        <v/>
      </c>
      <c r="AE324" s="9" t="str">
        <f t="shared" si="308"/>
        <v/>
      </c>
      <c r="AF324" s="9" t="str">
        <f t="shared" si="309"/>
        <v/>
      </c>
      <c r="AG324" s="9" t="str">
        <f t="shared" si="310"/>
        <v/>
      </c>
      <c r="AH324" s="9" t="str">
        <f t="shared" si="311"/>
        <v/>
      </c>
      <c r="AI324" s="9" t="str">
        <f t="shared" si="312"/>
        <v>被动技能3</v>
      </c>
      <c r="AJ324" s="9">
        <f t="shared" si="313"/>
        <v>5</v>
      </c>
      <c r="AK324" s="9"/>
    </row>
    <row r="325" spans="25:37">
      <c r="Y325" s="39">
        <f t="shared" si="302"/>
        <v>5</v>
      </c>
      <c r="Z325" s="39">
        <f t="shared" si="303"/>
        <v>1</v>
      </c>
      <c r="AA325" s="1">
        <f t="shared" si="304"/>
        <v>501</v>
      </c>
      <c r="AB325" s="32">
        <f t="shared" si="305"/>
        <v>0</v>
      </c>
      <c r="AC325" s="9" t="str">
        <f t="shared" si="306"/>
        <v/>
      </c>
      <c r="AD325" s="9" t="str">
        <f t="shared" si="307"/>
        <v/>
      </c>
      <c r="AE325" s="9" t="str">
        <f t="shared" si="308"/>
        <v/>
      </c>
      <c r="AF325" s="9" t="str">
        <f t="shared" si="309"/>
        <v/>
      </c>
      <c r="AG325" s="9" t="str">
        <f t="shared" si="310"/>
        <v/>
      </c>
      <c r="AH325" s="9" t="str">
        <f t="shared" si="311"/>
        <v/>
      </c>
      <c r="AI325" s="9" t="str">
        <f t="shared" si="312"/>
        <v>被动技能3</v>
      </c>
      <c r="AJ325" s="9">
        <f t="shared" si="313"/>
        <v>5</v>
      </c>
      <c r="AK325" s="9"/>
    </row>
    <row r="326" spans="25:37">
      <c r="Y326" s="39">
        <f t="shared" si="302"/>
        <v>5</v>
      </c>
      <c r="Z326" s="39">
        <f t="shared" si="303"/>
        <v>1</v>
      </c>
      <c r="AA326" s="1">
        <f t="shared" si="304"/>
        <v>501</v>
      </c>
      <c r="AB326" s="32">
        <f t="shared" si="305"/>
        <v>0</v>
      </c>
      <c r="AC326" s="9" t="str">
        <f t="shared" si="306"/>
        <v/>
      </c>
      <c r="AD326" s="9" t="str">
        <f t="shared" si="307"/>
        <v/>
      </c>
      <c r="AE326" s="9" t="str">
        <f t="shared" si="308"/>
        <v/>
      </c>
      <c r="AF326" s="9" t="str">
        <f t="shared" si="309"/>
        <v/>
      </c>
      <c r="AG326" s="9" t="str">
        <f t="shared" si="310"/>
        <v/>
      </c>
      <c r="AH326" s="9" t="str">
        <f t="shared" si="311"/>
        <v/>
      </c>
      <c r="AI326" s="9" t="str">
        <f t="shared" si="312"/>
        <v>被动技能3</v>
      </c>
      <c r="AJ326" s="9">
        <f t="shared" si="313"/>
        <v>5</v>
      </c>
      <c r="AK326" s="9"/>
    </row>
    <row r="327" spans="25:37">
      <c r="Y327" s="39">
        <f t="shared" si="302"/>
        <v>5</v>
      </c>
      <c r="Z327" s="39">
        <f t="shared" si="303"/>
        <v>1</v>
      </c>
      <c r="AA327" s="1">
        <f t="shared" si="304"/>
        <v>501</v>
      </c>
      <c r="AB327" s="32">
        <f t="shared" si="305"/>
        <v>0</v>
      </c>
      <c r="AC327" s="9" t="str">
        <f t="shared" si="306"/>
        <v/>
      </c>
      <c r="AD327" s="9" t="str">
        <f t="shared" si="307"/>
        <v/>
      </c>
      <c r="AE327" s="9" t="str">
        <f t="shared" si="308"/>
        <v/>
      </c>
      <c r="AF327" s="9" t="str">
        <f t="shared" si="309"/>
        <v/>
      </c>
      <c r="AG327" s="9" t="str">
        <f t="shared" si="310"/>
        <v/>
      </c>
      <c r="AH327" s="9" t="str">
        <f t="shared" si="311"/>
        <v/>
      </c>
      <c r="AI327" s="9" t="str">
        <f t="shared" si="312"/>
        <v>被动技能3</v>
      </c>
      <c r="AJ327" s="9">
        <f t="shared" si="313"/>
        <v>5</v>
      </c>
      <c r="AK327" s="9"/>
    </row>
    <row r="328" spans="25:37">
      <c r="Y328" s="39">
        <f t="shared" si="302"/>
        <v>5</v>
      </c>
      <c r="Z328" s="39">
        <f t="shared" si="303"/>
        <v>1</v>
      </c>
      <c r="AA328" s="1">
        <f t="shared" si="304"/>
        <v>501</v>
      </c>
      <c r="AB328" s="32">
        <f t="shared" si="305"/>
        <v>0</v>
      </c>
      <c r="AC328" s="9" t="str">
        <f t="shared" si="306"/>
        <v/>
      </c>
      <c r="AD328" s="9" t="str">
        <f t="shared" si="307"/>
        <v/>
      </c>
      <c r="AE328" s="9" t="str">
        <f t="shared" si="308"/>
        <v/>
      </c>
      <c r="AF328" s="9" t="str">
        <f t="shared" si="309"/>
        <v/>
      </c>
      <c r="AG328" s="9" t="str">
        <f t="shared" si="310"/>
        <v/>
      </c>
      <c r="AH328" s="9" t="str">
        <f t="shared" si="311"/>
        <v/>
      </c>
      <c r="AI328" s="9" t="str">
        <f t="shared" si="312"/>
        <v>被动技能3</v>
      </c>
      <c r="AJ328" s="9">
        <f t="shared" si="313"/>
        <v>5</v>
      </c>
      <c r="AK328" s="9"/>
    </row>
    <row r="329" spans="25:37">
      <c r="Y329" s="39">
        <f t="shared" si="302"/>
        <v>5</v>
      </c>
      <c r="Z329" s="39">
        <f t="shared" si="303"/>
        <v>1</v>
      </c>
      <c r="AA329" s="1">
        <f t="shared" si="304"/>
        <v>501</v>
      </c>
      <c r="AB329" s="32">
        <f t="shared" si="305"/>
        <v>0</v>
      </c>
      <c r="AC329" s="9" t="str">
        <f t="shared" si="306"/>
        <v/>
      </c>
      <c r="AD329" s="9" t="str">
        <f t="shared" si="307"/>
        <v/>
      </c>
      <c r="AE329" s="9" t="str">
        <f t="shared" si="308"/>
        <v/>
      </c>
      <c r="AF329" s="9" t="str">
        <f t="shared" si="309"/>
        <v/>
      </c>
      <c r="AG329" s="9" t="str">
        <f t="shared" si="310"/>
        <v/>
      </c>
      <c r="AH329" s="9" t="str">
        <f t="shared" si="311"/>
        <v/>
      </c>
      <c r="AI329" s="9" t="str">
        <f t="shared" si="312"/>
        <v>被动技能3</v>
      </c>
      <c r="AJ329" s="9">
        <f t="shared" si="313"/>
        <v>5</v>
      </c>
      <c r="AK329" s="9"/>
    </row>
    <row r="330" spans="25:37">
      <c r="Y330" s="39">
        <f t="shared" si="302"/>
        <v>5</v>
      </c>
      <c r="Z330" s="39">
        <f t="shared" si="303"/>
        <v>1</v>
      </c>
      <c r="AA330" s="1">
        <f t="shared" si="304"/>
        <v>501</v>
      </c>
      <c r="AB330" s="32">
        <f t="shared" si="305"/>
        <v>0</v>
      </c>
      <c r="AC330" s="9" t="str">
        <f t="shared" si="306"/>
        <v/>
      </c>
      <c r="AD330" s="9" t="str">
        <f t="shared" si="307"/>
        <v/>
      </c>
      <c r="AE330" s="9" t="str">
        <f t="shared" si="308"/>
        <v/>
      </c>
      <c r="AF330" s="9" t="str">
        <f t="shared" si="309"/>
        <v/>
      </c>
      <c r="AG330" s="9" t="str">
        <f t="shared" si="310"/>
        <v/>
      </c>
      <c r="AH330" s="9" t="str">
        <f t="shared" si="311"/>
        <v/>
      </c>
      <c r="AI330" s="9" t="str">
        <f t="shared" si="312"/>
        <v>被动技能3</v>
      </c>
      <c r="AJ330" s="9">
        <f t="shared" si="313"/>
        <v>5</v>
      </c>
      <c r="AK330" s="9"/>
    </row>
    <row r="331" spans="25:37">
      <c r="Y331" s="39">
        <f t="shared" si="302"/>
        <v>5</v>
      </c>
      <c r="Z331" s="39">
        <f t="shared" si="303"/>
        <v>1</v>
      </c>
      <c r="AA331" s="1">
        <f t="shared" si="304"/>
        <v>501</v>
      </c>
      <c r="AB331" s="32">
        <f t="shared" si="305"/>
        <v>0</v>
      </c>
      <c r="AC331" s="9" t="str">
        <f t="shared" si="306"/>
        <v/>
      </c>
      <c r="AD331" s="9" t="str">
        <f t="shared" si="307"/>
        <v/>
      </c>
      <c r="AE331" s="9" t="str">
        <f t="shared" si="308"/>
        <v/>
      </c>
      <c r="AF331" s="9" t="str">
        <f t="shared" si="309"/>
        <v/>
      </c>
      <c r="AG331" s="9" t="str">
        <f t="shared" si="310"/>
        <v/>
      </c>
      <c r="AH331" s="9" t="str">
        <f t="shared" si="311"/>
        <v/>
      </c>
      <c r="AI331" s="9" t="str">
        <f t="shared" si="312"/>
        <v>被动技能3</v>
      </c>
      <c r="AJ331" s="9">
        <f t="shared" si="313"/>
        <v>5</v>
      </c>
      <c r="AK331" s="9"/>
    </row>
    <row r="332" spans="25:37">
      <c r="Y332" s="39">
        <f t="shared" si="302"/>
        <v>5</v>
      </c>
      <c r="Z332" s="39">
        <f t="shared" si="303"/>
        <v>1</v>
      </c>
      <c r="AA332" s="1">
        <f t="shared" si="304"/>
        <v>501</v>
      </c>
      <c r="AB332" s="32">
        <f t="shared" si="305"/>
        <v>0</v>
      </c>
      <c r="AC332" s="9" t="str">
        <f t="shared" si="306"/>
        <v/>
      </c>
      <c r="AD332" s="9" t="str">
        <f t="shared" si="307"/>
        <v/>
      </c>
      <c r="AE332" s="9" t="str">
        <f t="shared" si="308"/>
        <v/>
      </c>
      <c r="AF332" s="9" t="str">
        <f t="shared" si="309"/>
        <v/>
      </c>
      <c r="AG332" s="9" t="str">
        <f t="shared" si="310"/>
        <v/>
      </c>
      <c r="AH332" s="9" t="str">
        <f t="shared" si="311"/>
        <v/>
      </c>
      <c r="AI332" s="9" t="str">
        <f t="shared" si="312"/>
        <v>被动技能3</v>
      </c>
      <c r="AJ332" s="9">
        <f t="shared" si="313"/>
        <v>5</v>
      </c>
      <c r="AK332" s="9"/>
    </row>
    <row r="333" spans="25:37">
      <c r="Y333" s="39">
        <f t="shared" si="302"/>
        <v>5</v>
      </c>
      <c r="Z333" s="39">
        <f t="shared" si="303"/>
        <v>1</v>
      </c>
      <c r="AA333" s="1">
        <f t="shared" si="304"/>
        <v>501</v>
      </c>
      <c r="AB333" s="32">
        <f t="shared" si="305"/>
        <v>0</v>
      </c>
      <c r="AC333" s="9" t="str">
        <f t="shared" si="306"/>
        <v/>
      </c>
      <c r="AD333" s="9" t="str">
        <f t="shared" si="307"/>
        <v/>
      </c>
      <c r="AE333" s="9" t="str">
        <f t="shared" si="308"/>
        <v/>
      </c>
      <c r="AF333" s="9" t="str">
        <f t="shared" si="309"/>
        <v/>
      </c>
      <c r="AG333" s="9" t="str">
        <f t="shared" si="310"/>
        <v/>
      </c>
      <c r="AH333" s="9" t="str">
        <f t="shared" si="311"/>
        <v/>
      </c>
      <c r="AI333" s="9" t="str">
        <f t="shared" si="312"/>
        <v>被动技能3</v>
      </c>
      <c r="AJ333" s="9">
        <f t="shared" si="313"/>
        <v>5</v>
      </c>
      <c r="AK333" s="9"/>
    </row>
    <row r="334" spans="25:37">
      <c r="Y334" s="39">
        <f t="shared" si="302"/>
        <v>5</v>
      </c>
      <c r="Z334" s="39">
        <f t="shared" si="303"/>
        <v>1</v>
      </c>
      <c r="AA334" s="1">
        <f t="shared" si="304"/>
        <v>501</v>
      </c>
      <c r="AB334" s="32">
        <f t="shared" si="305"/>
        <v>0</v>
      </c>
      <c r="AC334" s="9" t="str">
        <f t="shared" si="306"/>
        <v/>
      </c>
      <c r="AD334" s="9" t="str">
        <f t="shared" si="307"/>
        <v/>
      </c>
      <c r="AE334" s="9" t="str">
        <f t="shared" si="308"/>
        <v/>
      </c>
      <c r="AF334" s="9" t="str">
        <f t="shared" si="309"/>
        <v/>
      </c>
      <c r="AG334" s="9" t="str">
        <f t="shared" si="310"/>
        <v/>
      </c>
      <c r="AH334" s="9" t="str">
        <f t="shared" si="311"/>
        <v/>
      </c>
      <c r="AI334" s="9" t="str">
        <f t="shared" si="312"/>
        <v>被动技能3</v>
      </c>
      <c r="AJ334" s="9">
        <f t="shared" si="313"/>
        <v>5</v>
      </c>
      <c r="AK334" s="9"/>
    </row>
    <row r="335" spans="25:37">
      <c r="Y335" s="39">
        <f t="shared" si="302"/>
        <v>5</v>
      </c>
      <c r="Z335" s="39">
        <f t="shared" si="303"/>
        <v>1</v>
      </c>
      <c r="AA335" s="1">
        <f t="shared" si="304"/>
        <v>501</v>
      </c>
      <c r="AB335" s="32">
        <f t="shared" si="305"/>
        <v>0</v>
      </c>
      <c r="AC335" s="9" t="str">
        <f t="shared" si="306"/>
        <v/>
      </c>
      <c r="AD335" s="9" t="str">
        <f t="shared" si="307"/>
        <v/>
      </c>
      <c r="AE335" s="9" t="str">
        <f t="shared" si="308"/>
        <v/>
      </c>
      <c r="AF335" s="9" t="str">
        <f t="shared" si="309"/>
        <v/>
      </c>
      <c r="AG335" s="9" t="str">
        <f t="shared" si="310"/>
        <v/>
      </c>
      <c r="AH335" s="9" t="str">
        <f t="shared" si="311"/>
        <v/>
      </c>
      <c r="AI335" s="9" t="str">
        <f t="shared" si="312"/>
        <v>被动技能3</v>
      </c>
      <c r="AJ335" s="9">
        <f t="shared" si="313"/>
        <v>5</v>
      </c>
      <c r="AK335" s="9"/>
    </row>
    <row r="336" spans="25:37">
      <c r="Y336" s="39">
        <f t="shared" si="302"/>
        <v>5</v>
      </c>
      <c r="Z336" s="39">
        <f t="shared" si="303"/>
        <v>1</v>
      </c>
      <c r="AA336" s="1">
        <f t="shared" si="304"/>
        <v>501</v>
      </c>
      <c r="AB336" s="32">
        <f t="shared" si="305"/>
        <v>0</v>
      </c>
      <c r="AC336" s="9" t="str">
        <f t="shared" si="306"/>
        <v/>
      </c>
      <c r="AD336" s="9" t="str">
        <f t="shared" si="307"/>
        <v/>
      </c>
      <c r="AE336" s="9" t="str">
        <f t="shared" si="308"/>
        <v/>
      </c>
      <c r="AF336" s="9" t="str">
        <f t="shared" si="309"/>
        <v/>
      </c>
      <c r="AG336" s="9" t="str">
        <f t="shared" si="310"/>
        <v/>
      </c>
      <c r="AH336" s="9" t="str">
        <f t="shared" si="311"/>
        <v/>
      </c>
      <c r="AI336" s="9" t="str">
        <f t="shared" si="312"/>
        <v>被动技能3</v>
      </c>
      <c r="AJ336" s="9">
        <f t="shared" si="313"/>
        <v>5</v>
      </c>
      <c r="AK336" s="9"/>
    </row>
  </sheetData>
  <mergeCells count="18">
    <mergeCell ref="B130:B147"/>
    <mergeCell ref="C130:C147"/>
    <mergeCell ref="B148:B165"/>
    <mergeCell ref="C148:C165"/>
    <mergeCell ref="B166:B183"/>
    <mergeCell ref="C166:C183"/>
    <mergeCell ref="C76:C93"/>
    <mergeCell ref="C94:C111"/>
    <mergeCell ref="C112:C129"/>
    <mergeCell ref="B76:B129"/>
    <mergeCell ref="B58:B75"/>
    <mergeCell ref="C58:C75"/>
    <mergeCell ref="CT22:CW22"/>
    <mergeCell ref="E57:I57"/>
    <mergeCell ref="J57:N57"/>
    <mergeCell ref="O57:Q57"/>
    <mergeCell ref="S57:T57"/>
    <mergeCell ref="U57:V57"/>
  </mergeCells>
  <phoneticPr fontId="3" type="noConversion"/>
  <dataValidations disablePrompts="1" count="2">
    <dataValidation type="list" allowBlank="1" showInputMessage="1" showErrorMessage="1" sqref="U167:U183 S167:S183 U59:U75 S60:S75 S77:S93 U77:U93 S95:S111 U95:U111 S113:S129 S132:S147 U131:U147 S149:S165 U149:U165" xr:uid="{00000000-0002-0000-0C00-000000000000}">
      <formula1>$AP$6:$BU$6</formula1>
    </dataValidation>
    <dataValidation type="list" allowBlank="1" showInputMessage="1" showErrorMessage="1" sqref="S59 S131" xr:uid="{00000000-0002-0000-0C00-000001000000}">
      <formula1>$AP$6:$BO$6</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C00-000002000000}">
          <x14:formula1>
            <xm:f>数据总览!$DN$6:$DR$6</xm:f>
          </x14:formula1>
          <xm:sqref>C5</xm:sqref>
        </x14:dataValidation>
        <x14:dataValidation type="list" allowBlank="1" showInputMessage="1" showErrorMessage="1" xr:uid="{00000000-0002-0000-0C00-000003000000}">
          <x14:formula1>
            <xm:f>数据总览!$DN$4:$DQ$4</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72</vt:i4>
      </vt:variant>
    </vt:vector>
  </HeadingPairs>
  <TitlesOfParts>
    <vt:vector size="85" baseType="lpstr">
      <vt:lpstr>导表</vt:lpstr>
      <vt:lpstr>说明文档</vt:lpstr>
      <vt:lpstr>修改记录</vt:lpstr>
      <vt:lpstr>重复操作</vt:lpstr>
      <vt:lpstr>索引</vt:lpstr>
      <vt:lpstr>配置系数（兵法）</vt:lpstr>
      <vt:lpstr>数据总览</vt:lpstr>
      <vt:lpstr>兵法相关参数</vt:lpstr>
      <vt:lpstr>相关演算</vt:lpstr>
      <vt:lpstr>兵法调用模板</vt:lpstr>
      <vt:lpstr>大数据效果预估</vt:lpstr>
      <vt:lpstr>现有武将战法使用期望</vt:lpstr>
      <vt:lpstr>骊姬</vt:lpstr>
      <vt:lpstr>版本选择</vt:lpstr>
      <vt:lpstr>保护概率</vt:lpstr>
      <vt:lpstr>标准系数</vt:lpstr>
      <vt:lpstr>兵法技能系数1</vt:lpstr>
      <vt:lpstr>兵法技能系数2</vt:lpstr>
      <vt:lpstr>兵法技能系数3</vt:lpstr>
      <vt:lpstr>兵法使用预估</vt:lpstr>
      <vt:lpstr>兵力二次系数</vt:lpstr>
      <vt:lpstr>兵力一次动态系数</vt:lpstr>
      <vt:lpstr>操作区域</vt:lpstr>
      <vt:lpstr>当前目标分配</vt:lpstr>
      <vt:lpstr>防御系数</vt:lpstr>
      <vt:lpstr>后台文件源</vt:lpstr>
      <vt:lpstr>基础攻防比</vt:lpstr>
      <vt:lpstr>将领当前生命</vt:lpstr>
      <vt:lpstr>将领击杀将领概率</vt:lpstr>
      <vt:lpstr>将领击杀士兵概率</vt:lpstr>
      <vt:lpstr>将领技能系数转换</vt:lpstr>
      <vt:lpstr>将领累积时机</vt:lpstr>
      <vt:lpstr>将领免伤</vt:lpstr>
      <vt:lpstr>将领怒气</vt:lpstr>
      <vt:lpstr>将领生存调整系数</vt:lpstr>
      <vt:lpstr>将领生存转换</vt:lpstr>
      <vt:lpstr>将领时机</vt:lpstr>
      <vt:lpstr>将领输出调整系数</vt:lpstr>
      <vt:lpstr>将领输出转换</vt:lpstr>
      <vt:lpstr>将领总生命</vt:lpstr>
      <vt:lpstr>怒气系数</vt:lpstr>
      <vt:lpstr>平静系数</vt:lpstr>
      <vt:lpstr>前台文件源</vt:lpstr>
      <vt:lpstr>三维调整系数</vt:lpstr>
      <vt:lpstr>时间节点</vt:lpstr>
      <vt:lpstr>士兵当前生命</vt:lpstr>
      <vt:lpstr>士兵动态承伤比例</vt:lpstr>
      <vt:lpstr>士兵攻击</vt:lpstr>
      <vt:lpstr>士兵护甲</vt:lpstr>
      <vt:lpstr>士兵击杀将领概率</vt:lpstr>
      <vt:lpstr>士兵击杀士兵概率</vt:lpstr>
      <vt:lpstr>士兵技能系数转换</vt:lpstr>
      <vt:lpstr>士兵累积时机</vt:lpstr>
      <vt:lpstr>士兵免伤</vt:lpstr>
      <vt:lpstr>士兵期望总加成</vt:lpstr>
      <vt:lpstr>士兵生存</vt:lpstr>
      <vt:lpstr>士兵生存转换</vt:lpstr>
      <vt:lpstr>士兵时机</vt:lpstr>
      <vt:lpstr>士兵士气</vt:lpstr>
      <vt:lpstr>士兵输出</vt:lpstr>
      <vt:lpstr>士兵输出转换</vt:lpstr>
      <vt:lpstr>士气系数</vt:lpstr>
      <vt:lpstr>受伤概率</vt:lpstr>
      <vt:lpstr>输出系数</vt:lpstr>
      <vt:lpstr>死亡时机</vt:lpstr>
      <vt:lpstr>武将攻击</vt:lpstr>
      <vt:lpstr>武将护甲</vt:lpstr>
      <vt:lpstr>武将期望总加成</vt:lpstr>
      <vt:lpstr>武将生存</vt:lpstr>
      <vt:lpstr>武将输出</vt:lpstr>
      <vt:lpstr>眩晕系数</vt:lpstr>
      <vt:lpstr>眩晕修正系数</vt:lpstr>
      <vt:lpstr>战斗时长</vt:lpstr>
      <vt:lpstr>战法持续时间</vt:lpstr>
      <vt:lpstr>战法触发间隔</vt:lpstr>
      <vt:lpstr>战法系数</vt:lpstr>
      <vt:lpstr>战法效果</vt:lpstr>
      <vt:lpstr>战法作用目标数</vt:lpstr>
      <vt:lpstr>治疗系数</vt:lpstr>
      <vt:lpstr>状态</vt:lpstr>
      <vt:lpstr>状态持续时间</vt:lpstr>
      <vt:lpstr>状态打断时间</vt:lpstr>
      <vt:lpstr>状态调整系数</vt:lpstr>
      <vt:lpstr>状态数量</vt:lpstr>
      <vt:lpstr>状态效用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2006-09-16T00:00:00Z</dcterms:created>
  <dcterms:modified xsi:type="dcterms:W3CDTF">2023-04-19T02:43:57Z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